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24226"/>
  <mc:AlternateContent xmlns:mc="http://schemas.openxmlformats.org/markup-compatibility/2006">
    <mc:Choice Requires="x15">
      <x15ac:absPath xmlns:x15ac="http://schemas.microsoft.com/office/spreadsheetml/2010/11/ac" url="/Users/lightningbulb/Downloads/"/>
    </mc:Choice>
  </mc:AlternateContent>
  <xr:revisionPtr revIDLastSave="0" documentId="13_ncr:1_{87CC2CE4-D867-9947-93C6-EE94DA9A2335}" xr6:coauthVersionLast="47" xr6:coauthVersionMax="47" xr10:uidLastSave="{00000000-0000-0000-0000-000000000000}"/>
  <bookViews>
    <workbookView xWindow="0" yWindow="760" windowWidth="30240" windowHeight="17880" tabRatio="687" xr2:uid="{00000000-000D-0000-FFFF-FFFF00000000}"/>
  </bookViews>
  <sheets>
    <sheet name="WIP COMBINED (2)" sheetId="33" r:id="rId1"/>
    <sheet name="Sheet1" sheetId="32" r:id="rId2"/>
    <sheet name="WIP COMBINED" sheetId="10" r:id="rId3"/>
    <sheet name="06615.10" sheetId="31" r:id="rId4"/>
    <sheet name="06746.10" sheetId="30" r:id="rId5"/>
    <sheet name="06762.10" sheetId="29" r:id="rId6"/>
    <sheet name="CHID HOURS &lt; 2019" sheetId="11" state="hidden" r:id="rId7"/>
    <sheet name="CHBK HOURS &lt; 2019" sheetId="12" state="hidden" r:id="rId8"/>
    <sheet name="HBCH HOURS &lt; 2019" sheetId="13" state="hidden" r:id="rId9"/>
    <sheet name="ppr new" sheetId="26" r:id="rId10"/>
    <sheet name="IC Hours list" sheetId="22" r:id="rId11"/>
    <sheet name="IC HOURS" sheetId="28" r:id="rId12"/>
    <sheet name="Freelancer Hours" sheetId="24" r:id="rId13"/>
    <sheet name="completed 2021" sheetId="25" state="hidden" r:id="rId14"/>
    <sheet name="completed 2020" sheetId="21" state="hidden" r:id="rId15"/>
    <sheet name="completed 2019" sheetId="18" state="hidden" r:id="rId16"/>
    <sheet name="completed 2018" sheetId="7" state="hidden" r:id="rId17"/>
    <sheet name="2019 IC HRS" sheetId="19" state="hidden" r:id="rId18"/>
    <sheet name="completed 2022" sheetId="27" r:id="rId19"/>
  </sheets>
  <externalReferences>
    <externalReference r:id="rId20"/>
  </externalReferences>
  <definedNames>
    <definedName name="_xlnm._FilterDatabase" localSheetId="12" hidden="1">'Freelancer Hours'!$C$3:$D$262</definedName>
    <definedName name="_xlnm._FilterDatabase" localSheetId="11" hidden="1">'IC HOURS'!$A$1:$N$6565</definedName>
    <definedName name="_xlnm.Print_Area" localSheetId="15">'completed 2019'!$A$5:$AA$54</definedName>
    <definedName name="_xlnm.Print_Area" localSheetId="14">'completed 2020'!$A$5:$S$55</definedName>
    <definedName name="_xlnm.Print_Area" localSheetId="13">'completed 2021'!$A$5:$Y$56</definedName>
    <definedName name="_xlnm.Print_Area" localSheetId="18">'completed 2022'!$A$6:$AS$57</definedName>
    <definedName name="_xlnm.Print_Area" localSheetId="2">'WIP COMBINED'!$A$1:$DO$55</definedName>
    <definedName name="_xlnm.Print_Area" localSheetId="0">'WIP COMBINED (2)'!$A$1:$J$55</definedName>
  </definedNames>
  <calcPr calcId="191028"/>
  <pivotCaches>
    <pivotCache cacheId="0" r:id="rId21"/>
    <pivotCache cacheId="1" r:id="rId22"/>
    <pivotCache cacheId="2" r:id="rId23"/>
    <pivotCache cacheId="3" r:id="rId24"/>
    <pivotCache cacheId="4" r:id="rId2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5" i="33" l="1"/>
  <c r="I57" i="33" s="1"/>
  <c r="N52" i="33"/>
  <c r="G32" i="33"/>
  <c r="G31" i="33"/>
  <c r="G30" i="33"/>
  <c r="G29" i="33"/>
  <c r="G26" i="33"/>
  <c r="F26" i="33"/>
  <c r="E26" i="33"/>
  <c r="D26" i="33"/>
  <c r="F21" i="33"/>
  <c r="E21" i="33"/>
  <c r="D21" i="33"/>
  <c r="G20" i="33"/>
  <c r="G22" i="33" s="1"/>
  <c r="F20" i="33"/>
  <c r="E20" i="33"/>
  <c r="D20" i="33"/>
  <c r="F19" i="33"/>
  <c r="F29" i="33" s="1"/>
  <c r="E19" i="33"/>
  <c r="D19" i="33"/>
  <c r="G17" i="33"/>
  <c r="F17" i="33"/>
  <c r="E17" i="33"/>
  <c r="D17" i="33"/>
  <c r="G16" i="33"/>
  <c r="F16" i="33"/>
  <c r="E16" i="33"/>
  <c r="D16" i="33"/>
  <c r="G15" i="33"/>
  <c r="F15" i="33"/>
  <c r="E15" i="33"/>
  <c r="D15" i="33"/>
  <c r="G9" i="33"/>
  <c r="I4" i="33"/>
  <c r="I3" i="33"/>
  <c r="I2" i="33"/>
  <c r="DD18" i="10"/>
  <c r="CR18" i="10"/>
  <c r="CZ18" i="10"/>
  <c r="BF18" i="10"/>
  <c r="BW18" i="10"/>
  <c r="BY18" i="10"/>
  <c r="B124" i="22"/>
  <c r="BF19" i="10"/>
  <c r="B125" i="22"/>
  <c r="B123" i="22"/>
  <c r="B122" i="22"/>
  <c r="B121" i="22"/>
  <c r="B120" i="22"/>
  <c r="B119" i="22"/>
  <c r="B113" i="22"/>
  <c r="H10407" i="28"/>
  <c r="D432" i="24"/>
  <c r="DK21" i="10"/>
  <c r="DK20" i="10"/>
  <c r="DK19" i="10"/>
  <c r="DK17" i="10"/>
  <c r="DK16" i="10"/>
  <c r="DK15" i="10"/>
  <c r="DK9" i="10"/>
  <c r="DJ21" i="10"/>
  <c r="DJ20" i="10"/>
  <c r="DJ19" i="10"/>
  <c r="DJ17" i="10"/>
  <c r="DJ16" i="10"/>
  <c r="DJ15" i="10"/>
  <c r="DJ9" i="10"/>
  <c r="DB19" i="10"/>
  <c r="AV19" i="10"/>
  <c r="CF15" i="10"/>
  <c r="F14" i="31"/>
  <c r="G14" i="31"/>
  <c r="G13" i="31"/>
  <c r="F13" i="31"/>
  <c r="AD15" i="10"/>
  <c r="W15" i="10"/>
  <c r="O15" i="10"/>
  <c r="J15" i="10"/>
  <c r="AZ15" i="10"/>
  <c r="M20" i="31"/>
  <c r="G15" i="31" s="1"/>
  <c r="G16" i="31" s="1"/>
  <c r="J20" i="31"/>
  <c r="F15" i="31" s="1"/>
  <c r="F16" i="31" s="1"/>
  <c r="D13" i="31"/>
  <c r="E13" i="31" s="1"/>
  <c r="C10" i="31"/>
  <c r="C9" i="31"/>
  <c r="G24" i="31" s="1"/>
  <c r="F7" i="31"/>
  <c r="E7" i="31"/>
  <c r="A2" i="31"/>
  <c r="A1" i="31"/>
  <c r="F11" i="30"/>
  <c r="I20" i="30"/>
  <c r="F15" i="30"/>
  <c r="D13" i="30"/>
  <c r="C10" i="30"/>
  <c r="C9" i="30"/>
  <c r="F24" i="30" s="1"/>
  <c r="F7" i="30"/>
  <c r="E7" i="30"/>
  <c r="A2" i="30"/>
  <c r="A1" i="30"/>
  <c r="B118" i="22"/>
  <c r="B117" i="22"/>
  <c r="B112" i="22"/>
  <c r="AB15" i="10"/>
  <c r="DN55" i="10"/>
  <c r="DF17" i="10"/>
  <c r="DE17" i="10"/>
  <c r="BW17" i="10"/>
  <c r="CJ19" i="10"/>
  <c r="F15" i="29"/>
  <c r="I20" i="29"/>
  <c r="F11" i="29"/>
  <c r="D13" i="29"/>
  <c r="E13" i="29" s="1"/>
  <c r="F7" i="29"/>
  <c r="E7" i="29"/>
  <c r="C10" i="29"/>
  <c r="C9" i="29"/>
  <c r="A2" i="29"/>
  <c r="A1" i="29"/>
  <c r="F51" i="29"/>
  <c r="E51" i="29"/>
  <c r="D51" i="29"/>
  <c r="F50" i="29"/>
  <c r="E50" i="29"/>
  <c r="D50" i="29"/>
  <c r="F49" i="29"/>
  <c r="E49" i="29"/>
  <c r="D49" i="29"/>
  <c r="F24" i="29"/>
  <c r="BU19" i="10"/>
  <c r="AE15" i="10"/>
  <c r="DI21" i="10"/>
  <c r="DI20" i="10"/>
  <c r="DI19" i="10"/>
  <c r="DI17" i="10"/>
  <c r="DI16" i="10"/>
  <c r="DI15" i="10"/>
  <c r="DI24" i="10" s="1"/>
  <c r="DI9" i="10"/>
  <c r="DL21" i="10"/>
  <c r="DL20" i="10"/>
  <c r="DL19" i="10"/>
  <c r="DL17" i="10"/>
  <c r="DL16" i="10"/>
  <c r="DL15" i="10"/>
  <c r="DL25" i="10" s="1"/>
  <c r="DL9" i="10"/>
  <c r="CX15" i="10"/>
  <c r="CX17" i="10"/>
  <c r="CX19" i="10"/>
  <c r="CX20" i="10"/>
  <c r="CX21" i="10"/>
  <c r="CX16" i="10"/>
  <c r="AI21" i="10"/>
  <c r="AI20" i="10"/>
  <c r="AI19" i="10"/>
  <c r="AI17" i="10"/>
  <c r="AI15" i="10"/>
  <c r="BA21" i="10"/>
  <c r="BA20" i="10"/>
  <c r="BA19" i="10"/>
  <c r="BA17" i="10"/>
  <c r="BA15" i="10"/>
  <c r="CJ18" i="10"/>
  <c r="CJ21" i="10"/>
  <c r="CJ20" i="10"/>
  <c r="CJ17" i="10"/>
  <c r="CJ15" i="10"/>
  <c r="DD15" i="10"/>
  <c r="D11" i="31" s="1"/>
  <c r="E11" i="31" s="1"/>
  <c r="DH21" i="10"/>
  <c r="DH20" i="10"/>
  <c r="DH19" i="10"/>
  <c r="DH17" i="10"/>
  <c r="DH16" i="10"/>
  <c r="DH15" i="10"/>
  <c r="DH9" i="10"/>
  <c r="CV9" i="10"/>
  <c r="AS19" i="10"/>
  <c r="AS18" i="10" s="1"/>
  <c r="I52" i="33" l="1"/>
  <c r="J52" i="33" s="1"/>
  <c r="I16" i="33"/>
  <c r="I20" i="33"/>
  <c r="I17" i="33"/>
  <c r="I15" i="33"/>
  <c r="D24" i="33"/>
  <c r="D25" i="33" s="1"/>
  <c r="G39" i="33"/>
  <c r="G24" i="33"/>
  <c r="G25" i="33" s="1"/>
  <c r="F47" i="33"/>
  <c r="F22" i="33"/>
  <c r="F34" i="33"/>
  <c r="F28" i="33"/>
  <c r="E24" i="33"/>
  <c r="E25" i="33" s="1"/>
  <c r="I19" i="33"/>
  <c r="I21" i="33"/>
  <c r="I18" i="33"/>
  <c r="D32" i="33"/>
  <c r="D39" i="33" s="1"/>
  <c r="F24" i="33"/>
  <c r="F25" i="33" s="1"/>
  <c r="D34" i="33"/>
  <c r="D47" i="33"/>
  <c r="D28" i="33"/>
  <c r="E32" i="33"/>
  <c r="E39" i="33" s="1"/>
  <c r="D22" i="33"/>
  <c r="E34" i="33"/>
  <c r="E47" i="33"/>
  <c r="E28" i="33"/>
  <c r="G47" i="33"/>
  <c r="G28" i="33"/>
  <c r="G34" i="33"/>
  <c r="E22" i="33"/>
  <c r="F30" i="33"/>
  <c r="F31" i="33"/>
  <c r="D29" i="33"/>
  <c r="D30" i="33"/>
  <c r="D31" i="33"/>
  <c r="E29" i="33"/>
  <c r="E30" i="33"/>
  <c r="E31" i="33"/>
  <c r="F32" i="33"/>
  <c r="F39" i="33" s="1"/>
  <c r="G46" i="33"/>
  <c r="G50" i="33"/>
  <c r="G33" i="33"/>
  <c r="G35" i="33" s="1"/>
  <c r="J55" i="33"/>
  <c r="DK24" i="10"/>
  <c r="DK31" i="10"/>
  <c r="DK30" i="10"/>
  <c r="DK29" i="10"/>
  <c r="DK47" i="10"/>
  <c r="DK34" i="10"/>
  <c r="DK28" i="10"/>
  <c r="DK22" i="10"/>
  <c r="DK32" i="10"/>
  <c r="DJ24" i="10"/>
  <c r="DJ31" i="10"/>
  <c r="DJ30" i="10"/>
  <c r="DJ29" i="10"/>
  <c r="DJ47" i="10"/>
  <c r="DJ34" i="10"/>
  <c r="DJ28" i="10"/>
  <c r="DJ22" i="10"/>
  <c r="DJ32" i="10"/>
  <c r="G51" i="31"/>
  <c r="G50" i="31"/>
  <c r="G49" i="31"/>
  <c r="G7" i="31"/>
  <c r="G42" i="31"/>
  <c r="G21" i="31"/>
  <c r="G19" i="31"/>
  <c r="G20" i="31" s="1"/>
  <c r="F51" i="31"/>
  <c r="E51" i="31"/>
  <c r="D51" i="31"/>
  <c r="F50" i="31"/>
  <c r="E50" i="31"/>
  <c r="D50" i="31"/>
  <c r="F49" i="31"/>
  <c r="E49" i="31"/>
  <c r="D49" i="31"/>
  <c r="F19" i="31"/>
  <c r="F20" i="31" s="1"/>
  <c r="F42" i="31"/>
  <c r="F21" i="31"/>
  <c r="F51" i="30"/>
  <c r="E51" i="30"/>
  <c r="D51" i="30"/>
  <c r="F50" i="30"/>
  <c r="E50" i="30"/>
  <c r="D50" i="30"/>
  <c r="F49" i="30"/>
  <c r="E49" i="30"/>
  <c r="D49" i="30"/>
  <c r="F19" i="30"/>
  <c r="F20" i="30" s="1"/>
  <c r="E13" i="30"/>
  <c r="F42" i="30"/>
  <c r="F21" i="30"/>
  <c r="F13" i="30" s="1"/>
  <c r="F16" i="30"/>
  <c r="F16" i="29"/>
  <c r="F25" i="29" s="1"/>
  <c r="F19" i="29"/>
  <c r="F20" i="29" s="1"/>
  <c r="F42" i="29"/>
  <c r="F27" i="29"/>
  <c r="F21" i="29"/>
  <c r="F13" i="29" s="1"/>
  <c r="F17" i="29"/>
  <c r="DI31" i="10"/>
  <c r="DI30" i="10"/>
  <c r="DI29" i="10"/>
  <c r="DI47" i="10"/>
  <c r="DI34" i="10"/>
  <c r="DI28" i="10"/>
  <c r="DI22" i="10"/>
  <c r="DI32" i="10"/>
  <c r="DL31" i="10"/>
  <c r="DL30" i="10"/>
  <c r="DL29" i="10"/>
  <c r="DL47" i="10"/>
  <c r="DL34" i="10"/>
  <c r="DL28" i="10"/>
  <c r="DL22" i="10"/>
  <c r="DL32" i="10"/>
  <c r="DH24" i="10"/>
  <c r="DH31" i="10"/>
  <c r="DH30" i="10"/>
  <c r="DH29" i="10"/>
  <c r="DH47" i="10"/>
  <c r="DH34" i="10"/>
  <c r="DH28" i="10"/>
  <c r="DH22" i="10"/>
  <c r="DH32" i="10"/>
  <c r="CE19" i="10"/>
  <c r="BY19" i="10"/>
  <c r="BY16" i="10"/>
  <c r="BY21" i="10"/>
  <c r="BY20" i="10"/>
  <c r="BY17" i="10"/>
  <c r="BY15" i="10"/>
  <c r="BU21" i="10"/>
  <c r="BU20" i="10"/>
  <c r="BU15" i="10"/>
  <c r="BU17" i="10"/>
  <c r="BU16" i="10"/>
  <c r="CE16" i="10"/>
  <c r="CE21" i="10"/>
  <c r="CE20" i="10"/>
  <c r="CE17" i="10"/>
  <c r="CE15" i="10"/>
  <c r="E33" i="33" l="1"/>
  <c r="E35" i="33" s="1"/>
  <c r="E37" i="33" s="1"/>
  <c r="D33" i="33"/>
  <c r="D35" i="33" s="1"/>
  <c r="D40" i="33" s="1"/>
  <c r="D41" i="33" s="1"/>
  <c r="D42" i="33" s="1"/>
  <c r="F33" i="33"/>
  <c r="F35" i="33" s="1"/>
  <c r="F37" i="33" s="1"/>
  <c r="G40" i="33"/>
  <c r="G41" i="33" s="1"/>
  <c r="G42" i="33" s="1"/>
  <c r="G37" i="33"/>
  <c r="E40" i="33"/>
  <c r="E41" i="33" s="1"/>
  <c r="E42" i="33" s="1"/>
  <c r="E46" i="33"/>
  <c r="E50" i="33"/>
  <c r="F46" i="33"/>
  <c r="F50" i="33"/>
  <c r="D46" i="33"/>
  <c r="D50" i="33"/>
  <c r="I24" i="33"/>
  <c r="K24" i="33" s="1"/>
  <c r="I22" i="33"/>
  <c r="G44" i="33"/>
  <c r="G48" i="33" s="1"/>
  <c r="G49" i="33" s="1"/>
  <c r="G45" i="33"/>
  <c r="DK39" i="10"/>
  <c r="DK33" i="10"/>
  <c r="DK35" i="10" s="1"/>
  <c r="DK46" i="10"/>
  <c r="DK26" i="10"/>
  <c r="DK25" i="10"/>
  <c r="DJ39" i="10"/>
  <c r="DJ33" i="10"/>
  <c r="DJ35" i="10" s="1"/>
  <c r="DJ46" i="10"/>
  <c r="DJ26" i="10"/>
  <c r="DJ25" i="10"/>
  <c r="G25" i="31"/>
  <c r="G27" i="31"/>
  <c r="G17" i="31"/>
  <c r="G33" i="31"/>
  <c r="G23" i="31"/>
  <c r="G22" i="31"/>
  <c r="F27" i="31"/>
  <c r="F17" i="31"/>
  <c r="F25" i="30"/>
  <c r="F27" i="30"/>
  <c r="F17" i="30"/>
  <c r="F23" i="30"/>
  <c r="F22" i="30"/>
  <c r="F33" i="30"/>
  <c r="F23" i="29"/>
  <c r="F41" i="29" s="1"/>
  <c r="F22" i="29"/>
  <c r="F26" i="29" s="1"/>
  <c r="F28" i="29" s="1"/>
  <c r="F30" i="29" s="1"/>
  <c r="F33" i="29"/>
  <c r="F32" i="29"/>
  <c r="F34" i="29" s="1"/>
  <c r="F35" i="29" s="1"/>
  <c r="F36" i="29" s="1"/>
  <c r="DI39" i="10"/>
  <c r="DI33" i="10"/>
  <c r="DI35" i="10" s="1"/>
  <c r="DI46" i="10"/>
  <c r="DI26" i="10"/>
  <c r="DI25" i="10"/>
  <c r="DL39" i="10"/>
  <c r="DL33" i="10"/>
  <c r="DL35" i="10" s="1"/>
  <c r="DL46" i="10"/>
  <c r="DH39" i="10"/>
  <c r="DH33" i="10"/>
  <c r="DH35" i="10" s="1"/>
  <c r="DH46" i="10"/>
  <c r="DH26" i="10"/>
  <c r="DH25" i="10"/>
  <c r="G54" i="33" l="1"/>
  <c r="G56" i="33" s="1"/>
  <c r="D37" i="33"/>
  <c r="D54" i="33" s="1"/>
  <c r="D56" i="33" s="1"/>
  <c r="D44" i="33"/>
  <c r="D48" i="33" s="1"/>
  <c r="D49" i="33" s="1"/>
  <c r="F40" i="33"/>
  <c r="F41" i="33" s="1"/>
  <c r="F42" i="33" s="1"/>
  <c r="F45" i="33" s="1"/>
  <c r="E54" i="33"/>
  <c r="E56" i="33" s="1"/>
  <c r="I26" i="33"/>
  <c r="K26" i="33" s="1"/>
  <c r="E45" i="33"/>
  <c r="E44" i="33"/>
  <c r="E48" i="33" s="1"/>
  <c r="E49" i="33" s="1"/>
  <c r="I25" i="33"/>
  <c r="K25" i="33" s="1"/>
  <c r="D45" i="33"/>
  <c r="DK40" i="10"/>
  <c r="DK41" i="10" s="1"/>
  <c r="DK42" i="10" s="1"/>
  <c r="DK37" i="10"/>
  <c r="DJ40" i="10"/>
  <c r="DJ41" i="10" s="1"/>
  <c r="DJ42" i="10" s="1"/>
  <c r="DJ37" i="10"/>
  <c r="G41" i="31"/>
  <c r="G26" i="31"/>
  <c r="G28" i="31" s="1"/>
  <c r="G30" i="31" s="1"/>
  <c r="F41" i="30"/>
  <c r="F26" i="30"/>
  <c r="F28" i="30" s="1"/>
  <c r="F30" i="30" s="1"/>
  <c r="F39" i="29"/>
  <c r="DI40" i="10"/>
  <c r="DI41" i="10" s="1"/>
  <c r="DI37" i="10"/>
  <c r="DL40" i="10"/>
  <c r="DL41" i="10" s="1"/>
  <c r="DL37" i="10"/>
  <c r="DH40" i="10"/>
  <c r="DH41" i="10" s="1"/>
  <c r="DH42" i="10" s="1"/>
  <c r="DH37" i="10"/>
  <c r="BX15" i="10"/>
  <c r="BX20" i="10"/>
  <c r="CA17" i="10"/>
  <c r="AW15" i="10"/>
  <c r="DG21" i="10"/>
  <c r="DG20" i="10"/>
  <c r="DG19" i="10"/>
  <c r="DG17" i="10"/>
  <c r="DG16" i="10"/>
  <c r="DG15" i="10"/>
  <c r="DG9" i="10"/>
  <c r="DN57" i="10"/>
  <c r="Z15" i="10"/>
  <c r="AC15" i="10"/>
  <c r="AA15" i="10"/>
  <c r="F54" i="33" l="1"/>
  <c r="F56" i="33" s="1"/>
  <c r="I42" i="33"/>
  <c r="J42" i="33" s="1"/>
  <c r="F44" i="33"/>
  <c r="F48" i="33" s="1"/>
  <c r="F49" i="33" s="1"/>
  <c r="N60" i="33"/>
  <c r="I37" i="33"/>
  <c r="J37" i="33" s="1"/>
  <c r="DK45" i="10"/>
  <c r="DK44" i="10"/>
  <c r="DK48" i="10" s="1"/>
  <c r="DK49" i="10" s="1"/>
  <c r="DK50" i="10" s="1"/>
  <c r="DK54" i="10" s="1"/>
  <c r="DK56" i="10" s="1"/>
  <c r="DJ45" i="10"/>
  <c r="DJ44" i="10"/>
  <c r="DJ48" i="10" s="1"/>
  <c r="DJ49" i="10" s="1"/>
  <c r="DJ50" i="10" s="1"/>
  <c r="DJ54" i="10" s="1"/>
  <c r="DJ56" i="10" s="1"/>
  <c r="G32" i="31"/>
  <c r="G34" i="31" s="1"/>
  <c r="G35" i="31" s="1"/>
  <c r="G36" i="31" s="1"/>
  <c r="G39" i="31" s="1"/>
  <c r="F32" i="30"/>
  <c r="F34" i="30" s="1"/>
  <c r="F35" i="30" s="1"/>
  <c r="F36" i="30" s="1"/>
  <c r="F39" i="30" s="1"/>
  <c r="DL42" i="10"/>
  <c r="DI42" i="10"/>
  <c r="F43" i="29"/>
  <c r="F44" i="29" s="1"/>
  <c r="F45" i="29" s="1"/>
  <c r="F47" i="29" s="1"/>
  <c r="F53" i="29" s="1"/>
  <c r="F40" i="29"/>
  <c r="DI45" i="10"/>
  <c r="DI44" i="10"/>
  <c r="DI48" i="10" s="1"/>
  <c r="DI49" i="10" s="1"/>
  <c r="DL45" i="10"/>
  <c r="DL44" i="10"/>
  <c r="DL48" i="10" s="1"/>
  <c r="DL49" i="10" s="1"/>
  <c r="DH45" i="10"/>
  <c r="DH44" i="10"/>
  <c r="DH48" i="10" s="1"/>
  <c r="DH49" i="10" s="1"/>
  <c r="DG24" i="10"/>
  <c r="DG31" i="10"/>
  <c r="DG30" i="10"/>
  <c r="DG29" i="10"/>
  <c r="DG47" i="10"/>
  <c r="DG34" i="10"/>
  <c r="DG28" i="10"/>
  <c r="DG22" i="10"/>
  <c r="DG32" i="10"/>
  <c r="BW15" i="10"/>
  <c r="BW21" i="10"/>
  <c r="BW20" i="10"/>
  <c r="BW19" i="10"/>
  <c r="BW31" i="10" s="1"/>
  <c r="BW16" i="10"/>
  <c r="DB26" i="10"/>
  <c r="DA9" i="10"/>
  <c r="Y15" i="10"/>
  <c r="DN2" i="10"/>
  <c r="DN3" i="10"/>
  <c r="DN4" i="10"/>
  <c r="BT19" i="10"/>
  <c r="AP17" i="10"/>
  <c r="AO17" i="10"/>
  <c r="AN17" i="10"/>
  <c r="AM17" i="10"/>
  <c r="DD19" i="10"/>
  <c r="DF21" i="10"/>
  <c r="DF20" i="10"/>
  <c r="DF19" i="10"/>
  <c r="DF16" i="10"/>
  <c r="DF15" i="10"/>
  <c r="DF9" i="10"/>
  <c r="DE21" i="10"/>
  <c r="DE20" i="10"/>
  <c r="DE19" i="10"/>
  <c r="DE16" i="10"/>
  <c r="DE15" i="10"/>
  <c r="DE9" i="10"/>
  <c r="DD21" i="10"/>
  <c r="D16" i="31" s="1"/>
  <c r="DD20" i="10"/>
  <c r="DD17" i="10"/>
  <c r="DD16" i="10"/>
  <c r="DC21" i="10"/>
  <c r="DC20" i="10"/>
  <c r="DC19" i="10"/>
  <c r="DC17" i="10"/>
  <c r="DC16" i="10"/>
  <c r="DC15" i="10"/>
  <c r="DC9" i="10"/>
  <c r="DB21" i="10"/>
  <c r="DB20" i="10"/>
  <c r="DB17" i="10"/>
  <c r="DB16" i="10"/>
  <c r="DB15" i="10"/>
  <c r="DB9" i="10"/>
  <c r="DA21" i="10"/>
  <c r="DA20" i="10"/>
  <c r="DA19" i="10"/>
  <c r="DA17" i="10"/>
  <c r="DA16" i="10"/>
  <c r="DA15" i="10"/>
  <c r="I50" i="33" l="1"/>
  <c r="J50" i="33" s="1"/>
  <c r="I56" i="33"/>
  <c r="DD24" i="10"/>
  <c r="D15" i="31"/>
  <c r="E16" i="31"/>
  <c r="DD30" i="10"/>
  <c r="D14" i="31"/>
  <c r="G43" i="31"/>
  <c r="G44" i="31" s="1"/>
  <c r="G45" i="31" s="1"/>
  <c r="G47" i="31" s="1"/>
  <c r="G53" i="31" s="1"/>
  <c r="G40" i="31"/>
  <c r="F43" i="30"/>
  <c r="F44" i="30" s="1"/>
  <c r="F45" i="30" s="1"/>
  <c r="F47" i="30" s="1"/>
  <c r="F53" i="30" s="1"/>
  <c r="F40" i="30"/>
  <c r="DH50" i="10"/>
  <c r="DL50" i="10"/>
  <c r="DI50" i="10"/>
  <c r="DD34" i="10"/>
  <c r="DG39" i="10"/>
  <c r="DG33" i="10"/>
  <c r="DG35" i="10" s="1"/>
  <c r="DG46" i="10"/>
  <c r="DG26" i="10"/>
  <c r="DG25" i="10"/>
  <c r="BW34" i="10"/>
  <c r="BW24" i="10"/>
  <c r="BW25" i="10" s="1"/>
  <c r="BW22" i="10"/>
  <c r="BW29" i="10"/>
  <c r="BW28" i="10"/>
  <c r="BW47" i="10"/>
  <c r="BW30" i="10"/>
  <c r="BW32" i="10"/>
  <c r="DF24" i="10"/>
  <c r="DF31" i="10"/>
  <c r="DF30" i="10"/>
  <c r="DF29" i="10"/>
  <c r="DF47" i="10"/>
  <c r="DF34" i="10"/>
  <c r="DF28" i="10"/>
  <c r="DF22" i="10"/>
  <c r="DF32" i="10"/>
  <c r="DE24" i="10"/>
  <c r="DE31" i="10"/>
  <c r="DE30" i="10"/>
  <c r="DE29" i="10"/>
  <c r="DE47" i="10"/>
  <c r="DE34" i="10"/>
  <c r="DE28" i="10"/>
  <c r="DE32" i="10"/>
  <c r="DD31" i="10"/>
  <c r="DD29" i="10"/>
  <c r="DD47" i="10"/>
  <c r="DD28" i="10"/>
  <c r="DD22" i="10"/>
  <c r="DD32" i="10"/>
  <c r="DC24" i="10"/>
  <c r="DC31" i="10"/>
  <c r="DC30" i="10"/>
  <c r="DC29" i="10"/>
  <c r="DC47" i="10"/>
  <c r="DC34" i="10"/>
  <c r="DC28" i="10"/>
  <c r="DC22" i="10"/>
  <c r="DC32" i="10"/>
  <c r="DB25" i="10"/>
  <c r="DB31" i="10"/>
  <c r="DB30" i="10"/>
  <c r="DB29" i="10"/>
  <c r="DB47" i="10"/>
  <c r="DB34" i="10"/>
  <c r="DB28" i="10"/>
  <c r="DB22" i="10"/>
  <c r="DB32" i="10"/>
  <c r="DA25" i="10"/>
  <c r="DA31" i="10"/>
  <c r="DA30" i="10"/>
  <c r="DA29" i="10"/>
  <c r="DA47" i="10"/>
  <c r="DA34" i="10"/>
  <c r="DA28" i="10"/>
  <c r="DA22" i="10"/>
  <c r="DA32" i="10"/>
  <c r="N61" i="33" l="1"/>
  <c r="N62" i="33" s="1"/>
  <c r="O54" i="33"/>
  <c r="O55" i="33" s="1"/>
  <c r="O57" i="33" s="1"/>
  <c r="N54" i="33"/>
  <c r="N55" i="33" s="1"/>
  <c r="N57" i="33" s="1"/>
  <c r="I54" i="33"/>
  <c r="E14" i="31"/>
  <c r="D22" i="31"/>
  <c r="D24" i="31"/>
  <c r="D23" i="31"/>
  <c r="D25" i="31"/>
  <c r="E15" i="31"/>
  <c r="D42" i="31"/>
  <c r="D19" i="31"/>
  <c r="D20" i="31" s="1"/>
  <c r="D27" i="31"/>
  <c r="D21" i="31"/>
  <c r="D17" i="31"/>
  <c r="DI54" i="10"/>
  <c r="DI56" i="10" s="1"/>
  <c r="DL54" i="10"/>
  <c r="DL56" i="10" s="1"/>
  <c r="DH54" i="10"/>
  <c r="DH56" i="10" s="1"/>
  <c r="DG40" i="10"/>
  <c r="DG41" i="10" s="1"/>
  <c r="DG37" i="10"/>
  <c r="BW26" i="10"/>
  <c r="BW33" i="10"/>
  <c r="BW35" i="10" s="1"/>
  <c r="BW39" i="10"/>
  <c r="BW46" i="10"/>
  <c r="DF39" i="10"/>
  <c r="DF33" i="10"/>
  <c r="DF35" i="10" s="1"/>
  <c r="DF46" i="10"/>
  <c r="DF26" i="10"/>
  <c r="DF25" i="10"/>
  <c r="DE39" i="10"/>
  <c r="DE33" i="10"/>
  <c r="DE35" i="10" s="1"/>
  <c r="DE46" i="10"/>
  <c r="DE26" i="10"/>
  <c r="DE25" i="10"/>
  <c r="DD39" i="10"/>
  <c r="DD33" i="10"/>
  <c r="DD35" i="10" s="1"/>
  <c r="DD37" i="10" s="1"/>
  <c r="DD46" i="10"/>
  <c r="DD26" i="10"/>
  <c r="DD25" i="10"/>
  <c r="DC39" i="10"/>
  <c r="DC33" i="10"/>
  <c r="DC35" i="10" s="1"/>
  <c r="DC46" i="10"/>
  <c r="DC26" i="10"/>
  <c r="DC25" i="10"/>
  <c r="DB39" i="10"/>
  <c r="DB33" i="10"/>
  <c r="DB35" i="10" s="1"/>
  <c r="DB46" i="10"/>
  <c r="DA39" i="10"/>
  <c r="DA33" i="10"/>
  <c r="DA35" i="10" s="1"/>
  <c r="DA46" i="10"/>
  <c r="CK19" i="10"/>
  <c r="J54" i="33" l="1"/>
  <c r="J56" i="33"/>
  <c r="E27" i="31"/>
  <c r="E21" i="31"/>
  <c r="E17" i="31"/>
  <c r="E42" i="31"/>
  <c r="E19" i="31"/>
  <c r="E20" i="31" s="1"/>
  <c r="D33" i="31"/>
  <c r="D26" i="31"/>
  <c r="D28" i="31" s="1"/>
  <c r="D30" i="31" s="1"/>
  <c r="D41" i="31"/>
  <c r="DS60" i="10"/>
  <c r="DG42" i="10"/>
  <c r="DG45" i="10"/>
  <c r="DG44" i="10"/>
  <c r="DG48" i="10" s="1"/>
  <c r="DG49" i="10" s="1"/>
  <c r="BW40" i="10"/>
  <c r="BW41" i="10" s="1"/>
  <c r="BW37" i="10"/>
  <c r="DF40" i="10"/>
  <c r="DF41" i="10" s="1"/>
  <c r="DF37" i="10"/>
  <c r="DE40" i="10"/>
  <c r="DE41" i="10" s="1"/>
  <c r="DE37" i="10"/>
  <c r="DD40" i="10"/>
  <c r="DD41" i="10" s="1"/>
  <c r="DC40" i="10"/>
  <c r="DC41" i="10" s="1"/>
  <c r="DC37" i="10"/>
  <c r="DB40" i="10"/>
  <c r="DB41" i="10" s="1"/>
  <c r="DB37" i="10"/>
  <c r="DA40" i="10"/>
  <c r="DA41" i="10" s="1"/>
  <c r="DA37" i="10"/>
  <c r="U15" i="10"/>
  <c r="D32" i="31" l="1"/>
  <c r="D34" i="31" s="1"/>
  <c r="D35" i="31" s="1"/>
  <c r="D36" i="31" s="1"/>
  <c r="DA42" i="10"/>
  <c r="DB42" i="10"/>
  <c r="DC42" i="10"/>
  <c r="DD42" i="10"/>
  <c r="DE42" i="10"/>
  <c r="DF42" i="10"/>
  <c r="BW42" i="10"/>
  <c r="DG50" i="10"/>
  <c r="BW45" i="10"/>
  <c r="BW44" i="10"/>
  <c r="BW48" i="10" s="1"/>
  <c r="BW49" i="10" s="1"/>
  <c r="DF45" i="10"/>
  <c r="DF44" i="10"/>
  <c r="DF48" i="10" s="1"/>
  <c r="DF49" i="10" s="1"/>
  <c r="DE45" i="10"/>
  <c r="DE44" i="10"/>
  <c r="DE48" i="10" s="1"/>
  <c r="DE49" i="10" s="1"/>
  <c r="DD45" i="10"/>
  <c r="DD44" i="10"/>
  <c r="DD48" i="10" s="1"/>
  <c r="DD49" i="10" s="1"/>
  <c r="DC45" i="10"/>
  <c r="DC44" i="10"/>
  <c r="DC48" i="10" s="1"/>
  <c r="DC49" i="10" s="1"/>
  <c r="DB45" i="10"/>
  <c r="DB44" i="10"/>
  <c r="DB48" i="10" s="1"/>
  <c r="DB49" i="10" s="1"/>
  <c r="DA45" i="10"/>
  <c r="DA44" i="10"/>
  <c r="DA48" i="10" s="1"/>
  <c r="DA49" i="10" s="1"/>
  <c r="V15" i="10"/>
  <c r="T15" i="10"/>
  <c r="D39" i="31" l="1"/>
  <c r="DG54" i="10"/>
  <c r="DG56" i="10" s="1"/>
  <c r="DA50" i="10"/>
  <c r="DB50" i="10"/>
  <c r="DC50" i="10"/>
  <c r="DD50" i="10"/>
  <c r="DE50" i="10"/>
  <c r="DF50" i="10"/>
  <c r="BW50" i="10"/>
  <c r="D43" i="31" l="1"/>
  <c r="D44" i="31" s="1"/>
  <c r="D45" i="31" s="1"/>
  <c r="D47" i="31" s="1"/>
  <c r="D53" i="31" s="1"/>
  <c r="D40" i="31"/>
  <c r="BW54" i="10"/>
  <c r="BW56" i="10" s="1"/>
  <c r="DF54" i="10"/>
  <c r="DF56" i="10" s="1"/>
  <c r="DE54" i="10"/>
  <c r="DE56" i="10" s="1"/>
  <c r="DC54" i="10"/>
  <c r="DC56" i="10" s="1"/>
  <c r="DB54" i="10"/>
  <c r="DB56" i="10" s="1"/>
  <c r="DA54" i="10"/>
  <c r="DA56" i="10" s="1"/>
  <c r="X15" i="10"/>
  <c r="AS21" i="10" l="1"/>
  <c r="AS20" i="10"/>
  <c r="AS29" i="10"/>
  <c r="AS17" i="10"/>
  <c r="AS16" i="10"/>
  <c r="AS15" i="10"/>
  <c r="AS9" i="10"/>
  <c r="CY21" i="10"/>
  <c r="CY20" i="10"/>
  <c r="CY19" i="10"/>
  <c r="CY29" i="10" s="1"/>
  <c r="CY17" i="10"/>
  <c r="CY16" i="10"/>
  <c r="CY15" i="10"/>
  <c r="CY9" i="10"/>
  <c r="CX29" i="10"/>
  <c r="CW21" i="10"/>
  <c r="D16" i="29" s="1"/>
  <c r="E16" i="29" s="1"/>
  <c r="CW20" i="10"/>
  <c r="D15" i="29" s="1"/>
  <c r="E15" i="29" s="1"/>
  <c r="CW19" i="10"/>
  <c r="D14" i="29" s="1"/>
  <c r="E14" i="29" s="1"/>
  <c r="CW17" i="10"/>
  <c r="CW16" i="10"/>
  <c r="CW15" i="10"/>
  <c r="D11" i="29" s="1"/>
  <c r="E11" i="29" s="1"/>
  <c r="CW9" i="10"/>
  <c r="CZ21" i="10"/>
  <c r="CZ20" i="10"/>
  <c r="CZ19" i="10"/>
  <c r="CZ29" i="10" s="1"/>
  <c r="CZ17" i="10"/>
  <c r="CZ16" i="10"/>
  <c r="CZ15" i="10"/>
  <c r="CZ9" i="10"/>
  <c r="D19" i="29" l="1"/>
  <c r="D20" i="29" s="1"/>
  <c r="D22" i="29"/>
  <c r="D24" i="29"/>
  <c r="D23" i="29"/>
  <c r="D42" i="29"/>
  <c r="D27" i="29"/>
  <c r="D21" i="29"/>
  <c r="D17" i="29"/>
  <c r="D25" i="29"/>
  <c r="D33" i="29" s="1"/>
  <c r="D26" i="29"/>
  <c r="D28" i="29" s="1"/>
  <c r="D30" i="29" s="1"/>
  <c r="CW34" i="10"/>
  <c r="CW29" i="10"/>
  <c r="CW31" i="10"/>
  <c r="CW32" i="10"/>
  <c r="CW39" i="10" s="1"/>
  <c r="CZ22" i="10"/>
  <c r="CY24" i="10"/>
  <c r="CY25" i="10" s="1"/>
  <c r="AS28" i="10"/>
  <c r="AS34" i="10"/>
  <c r="AS31" i="10"/>
  <c r="AS30" i="10"/>
  <c r="AS32" i="10"/>
  <c r="AS33" i="10" s="1"/>
  <c r="CY32" i="10"/>
  <c r="CY33" i="10" s="1"/>
  <c r="AS22" i="10"/>
  <c r="AS47" i="10"/>
  <c r="CX28" i="10"/>
  <c r="CY28" i="10"/>
  <c r="CY31" i="10"/>
  <c r="CY30" i="10"/>
  <c r="CY46" i="10" s="1"/>
  <c r="CY34" i="10"/>
  <c r="CY22" i="10"/>
  <c r="CY47" i="10"/>
  <c r="CW28" i="10"/>
  <c r="CX34" i="10"/>
  <c r="CX30" i="10"/>
  <c r="CZ28" i="10"/>
  <c r="CX22" i="10"/>
  <c r="CX47" i="10"/>
  <c r="CX32" i="10"/>
  <c r="CX33" i="10" s="1"/>
  <c r="CZ32" i="10"/>
  <c r="CZ33" i="10" s="1"/>
  <c r="CX24" i="10"/>
  <c r="CX31" i="10"/>
  <c r="CW30" i="10"/>
  <c r="CW50" i="10" s="1"/>
  <c r="CZ34" i="10"/>
  <c r="CW22" i="10"/>
  <c r="CW47" i="10"/>
  <c r="CW24" i="10"/>
  <c r="CZ24" i="10"/>
  <c r="CZ26" i="10" s="1"/>
  <c r="CZ30" i="10"/>
  <c r="CZ31" i="10"/>
  <c r="CZ47" i="10"/>
  <c r="E25" i="29" l="1"/>
  <c r="D32" i="29"/>
  <c r="D34" i="29" s="1"/>
  <c r="D35" i="29" s="1"/>
  <c r="E27" i="29"/>
  <c r="E21" i="29"/>
  <c r="E17" i="29"/>
  <c r="E42" i="29"/>
  <c r="E24" i="29"/>
  <c r="E23" i="29"/>
  <c r="E41" i="29" s="1"/>
  <c r="E45" i="29" s="1"/>
  <c r="E22" i="29"/>
  <c r="D41" i="29"/>
  <c r="D45" i="29" s="1"/>
  <c r="D36" i="29"/>
  <c r="E33" i="29"/>
  <c r="E19" i="29"/>
  <c r="E20" i="29" s="1"/>
  <c r="CX46" i="10"/>
  <c r="CW33" i="10"/>
  <c r="CW46" i="10"/>
  <c r="CW35" i="10"/>
  <c r="CW37" i="10" s="1"/>
  <c r="AS35" i="10"/>
  <c r="AS37" i="10" s="1"/>
  <c r="CY26" i="10"/>
  <c r="AS39" i="10"/>
  <c r="AS40" i="10" s="1"/>
  <c r="AS41" i="10" s="1"/>
  <c r="CY35" i="10"/>
  <c r="CY37" i="10" s="1"/>
  <c r="CY39" i="10"/>
  <c r="CZ39" i="10"/>
  <c r="AS46" i="10"/>
  <c r="CX35" i="10"/>
  <c r="CX37" i="10" s="1"/>
  <c r="CZ35" i="10"/>
  <c r="CZ37" i="10" s="1"/>
  <c r="CX26" i="10"/>
  <c r="CX25" i="10"/>
  <c r="CX39" i="10"/>
  <c r="CZ25" i="10"/>
  <c r="CW26" i="10"/>
  <c r="CW25" i="10"/>
  <c r="CZ46" i="10"/>
  <c r="E26" i="29" l="1"/>
  <c r="E28" i="29" s="1"/>
  <c r="AS42" i="10"/>
  <c r="D47" i="29"/>
  <c r="D53" i="29" s="1"/>
  <c r="D39" i="29"/>
  <c r="E30" i="29"/>
  <c r="E32" i="29"/>
  <c r="E34" i="29" s="1"/>
  <c r="E35" i="29" s="1"/>
  <c r="E36" i="29" s="1"/>
  <c r="E39" i="29"/>
  <c r="CX40" i="10"/>
  <c r="CX41" i="10" s="1"/>
  <c r="CW40" i="10"/>
  <c r="CW41" i="10" s="1"/>
  <c r="CY40" i="10"/>
  <c r="CY41" i="10" s="1"/>
  <c r="AS45" i="10"/>
  <c r="AS44" i="10"/>
  <c r="AS48" i="10" s="1"/>
  <c r="AS49" i="10" s="1"/>
  <c r="CZ40" i="10"/>
  <c r="CZ41" i="10" s="1"/>
  <c r="AK19" i="27"/>
  <c r="AS50" i="10" l="1"/>
  <c r="CY42" i="10"/>
  <c r="CW42" i="10"/>
  <c r="E43" i="29"/>
  <c r="E44" i="29" s="1"/>
  <c r="E40" i="29"/>
  <c r="E47" i="29"/>
  <c r="E53" i="29" s="1"/>
  <c r="D43" i="29"/>
  <c r="D44" i="29" s="1"/>
  <c r="D40" i="29"/>
  <c r="CX42" i="10"/>
  <c r="CX44" i="10"/>
  <c r="CX48" i="10" s="1"/>
  <c r="CX49" i="10" s="1"/>
  <c r="CZ42" i="10"/>
  <c r="CY45" i="10"/>
  <c r="AR19" i="10"/>
  <c r="E56" i="29" l="1"/>
  <c r="CW52" i="10" s="1"/>
  <c r="CZ44" i="10"/>
  <c r="CZ48" i="10" s="1"/>
  <c r="CZ49" i="10" s="1"/>
  <c r="CX45" i="10"/>
  <c r="CW54" i="10"/>
  <c r="CY44" i="10"/>
  <c r="CY48" i="10" s="1"/>
  <c r="CY49" i="10" s="1"/>
  <c r="CY50" i="10" s="1"/>
  <c r="CY54" i="10"/>
  <c r="AS54" i="10"/>
  <c r="AS56" i="10" s="1"/>
  <c r="CZ50" i="10"/>
  <c r="CX50" i="10"/>
  <c r="CW44" i="10"/>
  <c r="CW48" i="10" s="1"/>
  <c r="CW49" i="10" s="1"/>
  <c r="CW45" i="10"/>
  <c r="CZ45" i="10"/>
  <c r="AO47" i="10"/>
  <c r="AN47" i="10"/>
  <c r="AM47" i="10"/>
  <c r="AO34" i="10"/>
  <c r="AN34" i="10"/>
  <c r="AM34" i="10"/>
  <c r="AO32" i="10"/>
  <c r="AN32" i="10"/>
  <c r="AM32" i="10"/>
  <c r="AO31" i="10"/>
  <c r="AN31" i="10"/>
  <c r="AM31" i="10"/>
  <c r="AO28" i="10"/>
  <c r="AN28" i="10"/>
  <c r="AM28" i="10"/>
  <c r="AO18" i="10"/>
  <c r="AO29" i="10" s="1"/>
  <c r="AN18" i="10"/>
  <c r="AN29" i="10" s="1"/>
  <c r="AM30" i="10"/>
  <c r="AM50" i="10" s="1"/>
  <c r="CX54" i="10" l="1"/>
  <c r="CX56" i="10" s="1"/>
  <c r="CZ54" i="10"/>
  <c r="CZ56" i="10" s="1"/>
  <c r="CY56" i="10"/>
  <c r="CW56" i="10"/>
  <c r="AN30" i="10"/>
  <c r="AN50" i="10" s="1"/>
  <c r="AO30" i="10"/>
  <c r="AO50" i="10" s="1"/>
  <c r="AN33" i="10"/>
  <c r="AO33" i="10"/>
  <c r="AM39" i="10"/>
  <c r="AN39" i="10"/>
  <c r="AO39" i="10"/>
  <c r="AM29" i="10"/>
  <c r="AM33" i="10" s="1"/>
  <c r="AM35" i="10" s="1"/>
  <c r="AM46" i="10"/>
  <c r="AN46" i="10" l="1"/>
  <c r="AO46" i="10"/>
  <c r="AO35" i="10"/>
  <c r="AN35" i="10"/>
  <c r="AM40" i="10"/>
  <c r="AM41" i="10" s="1"/>
  <c r="AM37" i="10"/>
  <c r="AM42" i="10" l="1"/>
  <c r="AM54" i="10" s="1"/>
  <c r="AO37" i="10"/>
  <c r="AO40" i="10"/>
  <c r="AO41" i="10" s="1"/>
  <c r="AM44" i="10"/>
  <c r="AM48" i="10" s="1"/>
  <c r="AM49" i="10" s="1"/>
  <c r="AM45" i="10"/>
  <c r="AN40" i="10"/>
  <c r="AN41" i="10" s="1"/>
  <c r="AN37" i="10"/>
  <c r="AM56" i="10"/>
  <c r="AV21" i="10"/>
  <c r="AV20" i="10"/>
  <c r="AV29" i="10"/>
  <c r="AV17" i="10"/>
  <c r="AV16" i="10"/>
  <c r="AV15" i="10"/>
  <c r="AV9" i="10"/>
  <c r="CV21" i="10"/>
  <c r="CV20" i="10"/>
  <c r="CV19" i="10"/>
  <c r="CV30" i="10" s="1"/>
  <c r="CV17" i="10"/>
  <c r="CV16" i="10"/>
  <c r="CV15" i="10"/>
  <c r="CU21" i="10"/>
  <c r="D16" i="30" s="1"/>
  <c r="CU20" i="10"/>
  <c r="CU19" i="10"/>
  <c r="CU17" i="10"/>
  <c r="CU16" i="10"/>
  <c r="CU15" i="10"/>
  <c r="D11" i="30" s="1"/>
  <c r="CU9" i="10"/>
  <c r="AP21" i="10"/>
  <c r="AP20" i="10"/>
  <c r="AP19" i="10"/>
  <c r="AP16" i="10"/>
  <c r="AP15" i="10"/>
  <c r="AP9" i="10"/>
  <c r="CT21" i="10"/>
  <c r="CT20" i="10"/>
  <c r="CT19" i="10"/>
  <c r="CT29" i="10" s="1"/>
  <c r="CT17" i="10"/>
  <c r="CT16" i="10"/>
  <c r="CT15" i="10"/>
  <c r="CT9" i="10"/>
  <c r="E11" i="30" l="1"/>
  <c r="CU31" i="10"/>
  <c r="D14" i="30"/>
  <c r="CU47" i="10"/>
  <c r="D15" i="30"/>
  <c r="D25" i="30"/>
  <c r="D33" i="30" s="1"/>
  <c r="E16" i="30"/>
  <c r="AN42" i="10"/>
  <c r="AN54" i="10" s="1"/>
  <c r="AO42" i="10"/>
  <c r="AO54" i="10" s="1"/>
  <c r="AV25" i="10"/>
  <c r="AO56" i="10"/>
  <c r="AO45" i="10"/>
  <c r="AO44" i="10"/>
  <c r="AO48" i="10" s="1"/>
  <c r="AO49" i="10" s="1"/>
  <c r="AN56" i="10"/>
  <c r="AN45" i="10"/>
  <c r="AN44" i="10"/>
  <c r="AN48" i="10" s="1"/>
  <c r="AN49" i="10" s="1"/>
  <c r="AP18" i="10"/>
  <c r="AP29" i="10" s="1"/>
  <c r="CT34" i="10"/>
  <c r="AP24" i="10"/>
  <c r="AP26" i="10" s="1"/>
  <c r="CV24" i="10"/>
  <c r="CV25" i="10" s="1"/>
  <c r="CU34" i="10"/>
  <c r="CU24" i="10"/>
  <c r="CU26" i="10" s="1"/>
  <c r="CU30" i="10"/>
  <c r="CU46" i="10" s="1"/>
  <c r="CU29" i="10"/>
  <c r="CT32" i="10"/>
  <c r="CT33" i="10" s="1"/>
  <c r="CU32" i="10"/>
  <c r="CU39" i="10" s="1"/>
  <c r="CT30" i="10"/>
  <c r="CT31" i="10"/>
  <c r="CT24" i="10"/>
  <c r="CT26" i="10" s="1"/>
  <c r="AV34" i="10"/>
  <c r="CV28" i="10"/>
  <c r="CV34" i="10"/>
  <c r="CU28" i="10"/>
  <c r="AP28" i="10"/>
  <c r="AP34" i="10"/>
  <c r="CT28" i="10"/>
  <c r="AV30" i="10"/>
  <c r="AV31" i="10"/>
  <c r="AV22" i="10"/>
  <c r="AV47" i="10"/>
  <c r="AV28" i="10"/>
  <c r="AV32" i="10"/>
  <c r="AV33" i="10" s="1"/>
  <c r="CV46" i="10"/>
  <c r="CV32" i="10"/>
  <c r="CV29" i="10"/>
  <c r="CV31" i="10"/>
  <c r="CV22" i="10"/>
  <c r="CV47" i="10"/>
  <c r="CU22" i="10"/>
  <c r="AP32" i="10"/>
  <c r="AP22" i="10"/>
  <c r="AP47" i="10"/>
  <c r="AP31" i="10"/>
  <c r="CT22" i="10"/>
  <c r="CT47" i="10"/>
  <c r="D42" i="30" l="1"/>
  <c r="D27" i="30"/>
  <c r="D21" i="30"/>
  <c r="D17" i="30"/>
  <c r="E15" i="30"/>
  <c r="D19" i="30"/>
  <c r="D20" i="30" s="1"/>
  <c r="D22" i="30"/>
  <c r="D26" i="30" s="1"/>
  <c r="D24" i="30"/>
  <c r="D23" i="30"/>
  <c r="E14" i="30"/>
  <c r="E19" i="30"/>
  <c r="E20" i="30" s="1"/>
  <c r="CV26" i="10"/>
  <c r="AP30" i="10"/>
  <c r="AP46" i="10" s="1"/>
  <c r="AP33" i="10"/>
  <c r="AP25" i="10"/>
  <c r="CT39" i="10"/>
  <c r="CT46" i="10"/>
  <c r="CT35" i="10"/>
  <c r="CT37" i="10" s="1"/>
  <c r="CT25" i="10"/>
  <c r="CU25" i="10"/>
  <c r="CU33" i="10"/>
  <c r="CU35" i="10" s="1"/>
  <c r="CU37" i="10" s="1"/>
  <c r="AV35" i="10"/>
  <c r="AV37" i="10" s="1"/>
  <c r="AV46" i="10"/>
  <c r="AV39" i="10"/>
  <c r="CV33" i="10"/>
  <c r="CV35" i="10" s="1"/>
  <c r="CV39" i="10"/>
  <c r="AP39" i="10"/>
  <c r="E24" i="30" l="1"/>
  <c r="E23" i="30"/>
  <c r="E41" i="30" s="1"/>
  <c r="E22" i="30"/>
  <c r="E25" i="30"/>
  <c r="D41" i="30"/>
  <c r="D28" i="30"/>
  <c r="D30" i="30" s="1"/>
  <c r="E27" i="30"/>
  <c r="E21" i="30"/>
  <c r="E17" i="30"/>
  <c r="E42" i="30"/>
  <c r="D32" i="30"/>
  <c r="D34" i="30" s="1"/>
  <c r="D35" i="30" s="1"/>
  <c r="D36" i="30" s="1"/>
  <c r="D39" i="30" s="1"/>
  <c r="AP35" i="10"/>
  <c r="AP37" i="10" s="1"/>
  <c r="AV40" i="10"/>
  <c r="AV41" i="10" s="1"/>
  <c r="CT40" i="10"/>
  <c r="CT41" i="10" s="1"/>
  <c r="CU40" i="10"/>
  <c r="CU41" i="10" s="1"/>
  <c r="CV37" i="10"/>
  <c r="CV40" i="10"/>
  <c r="CV41" i="10" s="1"/>
  <c r="D43" i="30" l="1"/>
  <c r="D44" i="30" s="1"/>
  <c r="D45" i="30" s="1"/>
  <c r="D40" i="30"/>
  <c r="D47" i="30"/>
  <c r="D53" i="30" s="1"/>
  <c r="E26" i="30"/>
  <c r="E28" i="30" s="1"/>
  <c r="E30" i="30" s="1"/>
  <c r="E33" i="30"/>
  <c r="CV42" i="10"/>
  <c r="CU42" i="10"/>
  <c r="CT42" i="10"/>
  <c r="AV42" i="10"/>
  <c r="AP40" i="10"/>
  <c r="AP41" i="10" s="1"/>
  <c r="AV44" i="10"/>
  <c r="AV48" i="10" s="1"/>
  <c r="AV49" i="10" s="1"/>
  <c r="CU44" i="10"/>
  <c r="CU48" i="10" s="1"/>
  <c r="CU49" i="10" s="1"/>
  <c r="CV45" i="10"/>
  <c r="CV44" i="10"/>
  <c r="CV48" i="10" s="1"/>
  <c r="CV49" i="10" s="1"/>
  <c r="E32" i="30" l="1"/>
  <c r="E34" i="30" s="1"/>
  <c r="E35" i="30" s="1"/>
  <c r="E36" i="30" s="1"/>
  <c r="E39" i="30"/>
  <c r="AV45" i="10"/>
  <c r="CU45" i="10"/>
  <c r="CV50" i="10"/>
  <c r="CU50" i="10"/>
  <c r="AV50" i="10"/>
  <c r="AP42" i="10"/>
  <c r="CT45" i="10"/>
  <c r="CT44" i="10"/>
  <c r="CT48" i="10" s="1"/>
  <c r="CT49" i="10" s="1"/>
  <c r="AP45" i="10"/>
  <c r="AF15" i="10"/>
  <c r="E43" i="30" l="1"/>
  <c r="E44" i="30" s="1"/>
  <c r="E45" i="30" s="1"/>
  <c r="E47" i="30" s="1"/>
  <c r="E53" i="30" s="1"/>
  <c r="E56" i="30" s="1"/>
  <c r="CU52" i="10" s="1"/>
  <c r="E40" i="30"/>
  <c r="AP44" i="10"/>
  <c r="AP48" i="10" s="1"/>
  <c r="AP49" i="10" s="1"/>
  <c r="AP50" i="10" s="1"/>
  <c r="AP54" i="10"/>
  <c r="AV54" i="10"/>
  <c r="AV56" i="10" s="1"/>
  <c r="CU54" i="10"/>
  <c r="CU56" i="10" s="1"/>
  <c r="CV54" i="10"/>
  <c r="CV56" i="10" s="1"/>
  <c r="CT50" i="10"/>
  <c r="S15" i="10"/>
  <c r="CT54" i="10" l="1"/>
  <c r="CT56" i="10" s="1"/>
  <c r="AP56" i="10"/>
  <c r="CH19" i="10"/>
  <c r="CS19" i="10" l="1"/>
  <c r="CR19" i="10"/>
  <c r="CS21" i="10"/>
  <c r="CR21" i="10"/>
  <c r="CS20" i="10" l="1"/>
  <c r="CS47" i="10" s="1"/>
  <c r="CS29" i="10"/>
  <c r="CS17" i="10"/>
  <c r="CS16" i="10"/>
  <c r="CS15" i="10"/>
  <c r="CS9" i="10"/>
  <c r="CR20" i="10"/>
  <c r="CR29" i="10"/>
  <c r="CR17" i="10"/>
  <c r="CR16" i="10"/>
  <c r="CR15" i="10"/>
  <c r="CR9" i="10"/>
  <c r="CS24" i="10" l="1"/>
  <c r="CS26" i="10" s="1"/>
  <c r="CR24" i="10"/>
  <c r="CR26" i="10" s="1"/>
  <c r="CS34" i="10"/>
  <c r="CR28" i="10"/>
  <c r="CR34" i="10"/>
  <c r="CS28" i="10"/>
  <c r="CS30" i="10"/>
  <c r="CS31" i="10"/>
  <c r="CS32" i="10"/>
  <c r="CS33" i="10" s="1"/>
  <c r="CS22" i="10"/>
  <c r="CR30" i="10"/>
  <c r="CR32" i="10"/>
  <c r="CR33" i="10" s="1"/>
  <c r="CR31" i="10"/>
  <c r="CR22" i="10"/>
  <c r="CR47" i="10"/>
  <c r="CS25" i="10" l="1"/>
  <c r="CR25" i="10"/>
  <c r="CR35" i="10"/>
  <c r="CR37" i="10" s="1"/>
  <c r="CR39" i="10"/>
  <c r="CS35" i="10"/>
  <c r="CS37" i="10" s="1"/>
  <c r="CS39" i="10"/>
  <c r="CS46" i="10"/>
  <c r="CR46" i="10"/>
  <c r="CR40" i="10" l="1"/>
  <c r="CR41" i="10" s="1"/>
  <c r="CS40" i="10"/>
  <c r="CS41" i="10" s="1"/>
  <c r="CS42" i="10" l="1"/>
  <c r="CR42" i="10"/>
  <c r="CS44" i="10"/>
  <c r="CS48" i="10" s="1"/>
  <c r="CS49" i="10" s="1"/>
  <c r="CR44" i="10"/>
  <c r="CR48" i="10" s="1"/>
  <c r="CR49" i="10" s="1"/>
  <c r="R15" i="10"/>
  <c r="Q15" i="10"/>
  <c r="CR45" i="10" l="1"/>
  <c r="CS45" i="10"/>
  <c r="CR50" i="10"/>
  <c r="CS50" i="10"/>
  <c r="Q16" i="10"/>
  <c r="Q17" i="10"/>
  <c r="Q19" i="10"/>
  <c r="Q29" i="10" s="1"/>
  <c r="Q20" i="10"/>
  <c r="Q28" i="10" s="1"/>
  <c r="Q21" i="10"/>
  <c r="Q26" i="10"/>
  <c r="AG16" i="10"/>
  <c r="AG17" i="10"/>
  <c r="AG19" i="10"/>
  <c r="AG31" i="10" s="1"/>
  <c r="AG20" i="10"/>
  <c r="AG21" i="10"/>
  <c r="AG26" i="10"/>
  <c r="CS54" i="10" l="1"/>
  <c r="CS56" i="10" s="1"/>
  <c r="CR54" i="10"/>
  <c r="CR56" i="10" s="1"/>
  <c r="AG24" i="10"/>
  <c r="AG25" i="10" s="1"/>
  <c r="AG47" i="10"/>
  <c r="Q31" i="10"/>
  <c r="Q30" i="10"/>
  <c r="Q46" i="10" s="1"/>
  <c r="Q22" i="10"/>
  <c r="Q34" i="10"/>
  <c r="Q24" i="10"/>
  <c r="Q25" i="10" s="1"/>
  <c r="Q47" i="10"/>
  <c r="Q32" i="10"/>
  <c r="Q39" i="10" s="1"/>
  <c r="AG22" i="10"/>
  <c r="AG28" i="10"/>
  <c r="AG34" i="10"/>
  <c r="AG32" i="10"/>
  <c r="AG30" i="10"/>
  <c r="AG29" i="10"/>
  <c r="Q50" i="10" l="1"/>
  <c r="Q33" i="10"/>
  <c r="Q35" i="10" s="1"/>
  <c r="Q37" i="10" s="1"/>
  <c r="AG46" i="10"/>
  <c r="AG50" i="10"/>
  <c r="AG33" i="10"/>
  <c r="AG35" i="10" s="1"/>
  <c r="AG39" i="10"/>
  <c r="Q40" i="10" l="1"/>
  <c r="Q41" i="10" s="1"/>
  <c r="AG40" i="10"/>
  <c r="AG41" i="10" s="1"/>
  <c r="AG37" i="10"/>
  <c r="AG42" i="10" l="1"/>
  <c r="AG54" i="10" s="1"/>
  <c r="Q42" i="10"/>
  <c r="Q54" i="10" s="1"/>
  <c r="Q56" i="10"/>
  <c r="Q44" i="10"/>
  <c r="Q48" i="10" s="1"/>
  <c r="Q49" i="10" s="1"/>
  <c r="Q45" i="10"/>
  <c r="AG56" i="10"/>
  <c r="AG44" i="10"/>
  <c r="AG48" i="10" s="1"/>
  <c r="AG49" i="10" s="1"/>
  <c r="AG45" i="10"/>
  <c r="BJ20" i="10" l="1"/>
  <c r="P20" i="10"/>
  <c r="AH19" i="10" l="1"/>
  <c r="AH29" i="10" s="1"/>
  <c r="CQ21" i="10"/>
  <c r="CQ20" i="10"/>
  <c r="CQ19" i="10"/>
  <c r="CQ29" i="10" s="1"/>
  <c r="CQ17" i="10"/>
  <c r="CQ16" i="10"/>
  <c r="CQ15" i="10"/>
  <c r="CQ9" i="10"/>
  <c r="AH21" i="10"/>
  <c r="AH20" i="10"/>
  <c r="AH17" i="10"/>
  <c r="AH16" i="10"/>
  <c r="AH15" i="10"/>
  <c r="AH9" i="10"/>
  <c r="AI32" i="10" l="1"/>
  <c r="AI39" i="10" s="1"/>
  <c r="CQ24" i="10"/>
  <c r="CQ26" i="10" s="1"/>
  <c r="AH24" i="10"/>
  <c r="CQ22" i="10"/>
  <c r="AI24" i="10"/>
  <c r="AI26" i="10" s="1"/>
  <c r="AI28" i="10"/>
  <c r="AI29" i="10"/>
  <c r="AI30" i="10"/>
  <c r="AI31" i="10"/>
  <c r="AI34" i="10"/>
  <c r="AI47" i="10"/>
  <c r="AI22" i="10"/>
  <c r="AH32" i="10"/>
  <c r="AH39" i="10" s="1"/>
  <c r="CQ34" i="10"/>
  <c r="AH28" i="10"/>
  <c r="AH30" i="10"/>
  <c r="AH46" i="10" s="1"/>
  <c r="AH34" i="10"/>
  <c r="AH31" i="10"/>
  <c r="CQ30" i="10"/>
  <c r="CQ31" i="10"/>
  <c r="CQ28" i="10"/>
  <c r="CQ32" i="10"/>
  <c r="CQ47" i="10"/>
  <c r="AH47" i="10"/>
  <c r="AH22" i="10"/>
  <c r="AH26" i="10" l="1"/>
  <c r="AH25" i="10"/>
  <c r="CQ25" i="10"/>
  <c r="AI33" i="10"/>
  <c r="AI35" i="10" s="1"/>
  <c r="AI40" i="10" s="1"/>
  <c r="AI41" i="10" s="1"/>
  <c r="AH33" i="10"/>
  <c r="AH35" i="10" s="1"/>
  <c r="AH37" i="10" s="1"/>
  <c r="AI25" i="10"/>
  <c r="AI46" i="10"/>
  <c r="CQ39" i="10"/>
  <c r="CQ33" i="10"/>
  <c r="CQ35" i="10" s="1"/>
  <c r="CQ46" i="10"/>
  <c r="AI42" i="10" l="1"/>
  <c r="AI37" i="10"/>
  <c r="AH40" i="10"/>
  <c r="AH41" i="10" s="1"/>
  <c r="CQ40" i="10"/>
  <c r="CQ41" i="10" s="1"/>
  <c r="CQ37" i="10"/>
  <c r="AI45" i="10" l="1"/>
  <c r="CQ42" i="10"/>
  <c r="AH42" i="10"/>
  <c r="AH44" i="10"/>
  <c r="AH48" i="10" s="1"/>
  <c r="AH49" i="10" s="1"/>
  <c r="AI44" i="10"/>
  <c r="AI48" i="10" s="1"/>
  <c r="AI49" i="10" s="1"/>
  <c r="CQ45" i="10"/>
  <c r="CQ44" i="10"/>
  <c r="CQ48" i="10" s="1"/>
  <c r="CQ49" i="10" s="1"/>
  <c r="AH45" i="10" l="1"/>
  <c r="CQ50" i="10"/>
  <c r="AI50" i="10"/>
  <c r="AH50" i="10"/>
  <c r="AM13" i="27"/>
  <c r="AN13" i="27"/>
  <c r="AM19" i="27"/>
  <c r="AN19" i="27"/>
  <c r="AO19" i="27"/>
  <c r="AM20" i="27"/>
  <c r="AN20" i="27"/>
  <c r="AO20" i="27"/>
  <c r="AM21" i="27"/>
  <c r="AN21" i="27"/>
  <c r="AO21" i="27"/>
  <c r="AM30" i="27"/>
  <c r="AN30" i="27"/>
  <c r="AO30" i="27"/>
  <c r="AO64" i="27"/>
  <c r="AH54" i="10" l="1"/>
  <c r="AH56" i="10" s="1"/>
  <c r="AI54" i="10"/>
  <c r="AI56" i="10" s="1"/>
  <c r="CQ54" i="10"/>
  <c r="CQ56" i="10" s="1"/>
  <c r="AM28" i="27"/>
  <c r="AM29" i="27" s="1"/>
  <c r="AN28" i="27"/>
  <c r="AN29" i="27" s="1"/>
  <c r="AO28" i="27"/>
  <c r="AO29" i="27" s="1"/>
  <c r="P19" i="10"/>
  <c r="O19" i="10"/>
  <c r="W19" i="10"/>
  <c r="CP19" i="10"/>
  <c r="CO19" i="10"/>
  <c r="CN19" i="10"/>
  <c r="CM19" i="10"/>
  <c r="CL19" i="10"/>
  <c r="AK19" i="10"/>
  <c r="AK18" i="10" s="1"/>
  <c r="AL19" i="10"/>
  <c r="AL18" i="10" s="1"/>
  <c r="CI19" i="10"/>
  <c r="CG19" i="10"/>
  <c r="CF19" i="10"/>
  <c r="AW19" i="10"/>
  <c r="S19" i="10"/>
  <c r="S18" i="10" s="1"/>
  <c r="CD19" i="10"/>
  <c r="AC19" i="10"/>
  <c r="CC19" i="10"/>
  <c r="CB19" i="10"/>
  <c r="CA19" i="10"/>
  <c r="Y19" i="10"/>
  <c r="BZ19" i="10"/>
  <c r="BX19" i="10"/>
  <c r="BV19" i="10"/>
  <c r="X19" i="10"/>
  <c r="X18" i="10" s="1"/>
  <c r="BS19" i="10"/>
  <c r="AF19" i="10"/>
  <c r="BR19" i="10"/>
  <c r="BQ19" i="10"/>
  <c r="AJ19" i="10"/>
  <c r="AJ18" i="10" s="1"/>
  <c r="BP19" i="10"/>
  <c r="BO19" i="10"/>
  <c r="AT19" i="10"/>
  <c r="AT18" i="10" s="1"/>
  <c r="BN19" i="10"/>
  <c r="BM19" i="10"/>
  <c r="BL19" i="10"/>
  <c r="BK19" i="10"/>
  <c r="BJ19" i="10"/>
  <c r="BI19" i="10"/>
  <c r="BH19" i="10"/>
  <c r="BG19" i="10"/>
  <c r="V19" i="10"/>
  <c r="N19" i="10"/>
  <c r="R19" i="10"/>
  <c r="BE19" i="10"/>
  <c r="BD19" i="10"/>
  <c r="M19" i="10"/>
  <c r="BC19" i="10"/>
  <c r="BB19" i="10"/>
  <c r="AU19" i="10"/>
  <c r="AY19" i="10"/>
  <c r="AQ19" i="10"/>
  <c r="AB19" i="10"/>
  <c r="L19" i="10"/>
  <c r="AA19" i="10"/>
  <c r="U19" i="10"/>
  <c r="Z19" i="10"/>
  <c r="K19" i="10"/>
  <c r="T19" i="10"/>
  <c r="AX19" i="10"/>
  <c r="AX29" i="10" s="1"/>
  <c r="I19" i="10"/>
  <c r="H19" i="10"/>
  <c r="G19" i="10"/>
  <c r="F19" i="10"/>
  <c r="E19" i="10"/>
  <c r="D19" i="10"/>
  <c r="AF23" i="27" l="1"/>
  <c r="AJ23" i="27"/>
  <c r="AI23" i="27"/>
  <c r="AK23" i="27"/>
  <c r="AH23" i="27"/>
  <c r="V23" i="27"/>
  <c r="L23" i="27"/>
  <c r="CP9" i="10"/>
  <c r="CO9" i="10"/>
  <c r="CN9" i="10"/>
  <c r="CM9" i="10"/>
  <c r="CL9" i="10"/>
  <c r="AR9" i="10"/>
  <c r="CK9" i="10"/>
  <c r="AK9" i="10"/>
  <c r="AL9" i="10"/>
  <c r="CI9" i="10"/>
  <c r="CH9" i="10"/>
  <c r="CG9" i="10"/>
  <c r="CF9" i="10"/>
  <c r="AE9" i="10"/>
  <c r="AW9" i="10"/>
  <c r="S9" i="10"/>
  <c r="CD9" i="10"/>
  <c r="AC9" i="10"/>
  <c r="CC9" i="10"/>
  <c r="CB9" i="10"/>
  <c r="CA9" i="10"/>
  <c r="Y9" i="10"/>
  <c r="BZ9" i="10"/>
  <c r="BX9" i="10"/>
  <c r="AM56" i="27" l="1"/>
  <c r="AO56" i="27"/>
  <c r="AO58" i="27" s="1"/>
  <c r="P21" i="10"/>
  <c r="P17" i="10"/>
  <c r="P16" i="10"/>
  <c r="P15" i="10"/>
  <c r="O21" i="10"/>
  <c r="O20" i="10"/>
  <c r="O17" i="10"/>
  <c r="O16" i="10"/>
  <c r="AZ21" i="10"/>
  <c r="AZ20" i="10"/>
  <c r="AZ17" i="10"/>
  <c r="AZ16" i="10"/>
  <c r="AD21" i="10"/>
  <c r="AD20" i="10"/>
  <c r="AD17" i="10"/>
  <c r="AD16" i="10"/>
  <c r="J16" i="10"/>
  <c r="W16" i="10"/>
  <c r="W21" i="10"/>
  <c r="W20" i="10"/>
  <c r="W17" i="10"/>
  <c r="J21" i="10"/>
  <c r="J20" i="10"/>
  <c r="J17" i="10"/>
  <c r="CP21" i="10"/>
  <c r="CO21" i="10"/>
  <c r="CN21" i="10"/>
  <c r="CM21" i="10"/>
  <c r="CL21" i="10"/>
  <c r="AR21" i="10"/>
  <c r="CK21" i="10"/>
  <c r="AK21" i="10"/>
  <c r="AL21" i="10"/>
  <c r="CI21" i="10"/>
  <c r="CH21" i="10"/>
  <c r="CG21" i="10"/>
  <c r="CF21" i="10"/>
  <c r="AW21" i="10"/>
  <c r="S21" i="10"/>
  <c r="CD21" i="10"/>
  <c r="AC21" i="10"/>
  <c r="CC21" i="10"/>
  <c r="CB21" i="10"/>
  <c r="CA21" i="10"/>
  <c r="Y21" i="10"/>
  <c r="BZ21" i="10"/>
  <c r="BX21" i="10"/>
  <c r="CP20" i="10"/>
  <c r="CO20" i="10"/>
  <c r="CN20" i="10"/>
  <c r="CM20" i="10"/>
  <c r="CL20" i="10"/>
  <c r="AR20" i="10"/>
  <c r="CK20" i="10"/>
  <c r="CK47" i="10" s="1"/>
  <c r="AK20" i="10"/>
  <c r="AL20" i="10"/>
  <c r="CI20" i="10"/>
  <c r="CH20" i="10"/>
  <c r="CH47" i="10" s="1"/>
  <c r="CG20" i="10"/>
  <c r="CF20" i="10"/>
  <c r="AE20" i="10"/>
  <c r="AW20" i="10"/>
  <c r="AW47" i="10" s="1"/>
  <c r="S20" i="10"/>
  <c r="CD20" i="10"/>
  <c r="AC20" i="10"/>
  <c r="CC20" i="10"/>
  <c r="CB20" i="10"/>
  <c r="CA20" i="10"/>
  <c r="Y20" i="10"/>
  <c r="BZ20" i="10"/>
  <c r="BV21" i="10"/>
  <c r="X21" i="10"/>
  <c r="BT21" i="10"/>
  <c r="BS21" i="10"/>
  <c r="AF21" i="10"/>
  <c r="BR21" i="10"/>
  <c r="BQ21" i="10"/>
  <c r="AJ21" i="10"/>
  <c r="BP21" i="10"/>
  <c r="BO21" i="10"/>
  <c r="AT21" i="10"/>
  <c r="BN21" i="10"/>
  <c r="BM21" i="10"/>
  <c r="BL21" i="10"/>
  <c r="BK21" i="10"/>
  <c r="BJ21" i="10"/>
  <c r="BI21" i="10"/>
  <c r="BH21" i="10"/>
  <c r="BV20" i="10"/>
  <c r="X20" i="10"/>
  <c r="BT20" i="10"/>
  <c r="BT47" i="10" s="1"/>
  <c r="BS20" i="10"/>
  <c r="AF20" i="10"/>
  <c r="AF25" i="10" s="1"/>
  <c r="BR20" i="10"/>
  <c r="BQ20" i="10"/>
  <c r="AJ20" i="10"/>
  <c r="BP20" i="10"/>
  <c r="BO20" i="10"/>
  <c r="AT20" i="10"/>
  <c r="AT47" i="10" s="1"/>
  <c r="BN20" i="10"/>
  <c r="BM20" i="10"/>
  <c r="BL20" i="10"/>
  <c r="BL47" i="10" s="1"/>
  <c r="BK20" i="10"/>
  <c r="BI20" i="10"/>
  <c r="BH20" i="10"/>
  <c r="BG21" i="10"/>
  <c r="V21" i="10"/>
  <c r="N21" i="10"/>
  <c r="R21" i="10"/>
  <c r="BF21" i="10"/>
  <c r="BE21" i="10"/>
  <c r="BD21" i="10"/>
  <c r="M21" i="10"/>
  <c r="BG20" i="10"/>
  <c r="V20" i="10"/>
  <c r="N20" i="10"/>
  <c r="R20" i="10"/>
  <c r="BF20" i="10"/>
  <c r="BE20" i="10"/>
  <c r="BD20" i="10"/>
  <c r="M20" i="10"/>
  <c r="BC21" i="10"/>
  <c r="BB21" i="10"/>
  <c r="BC20" i="10"/>
  <c r="BB20" i="10"/>
  <c r="AU21" i="10"/>
  <c r="AY21" i="10"/>
  <c r="AQ21" i="10"/>
  <c r="AU20" i="10"/>
  <c r="AY20" i="10"/>
  <c r="AQ20" i="10"/>
  <c r="AB21" i="10"/>
  <c r="L21" i="10"/>
  <c r="AA21" i="10"/>
  <c r="U21" i="10"/>
  <c r="AB20" i="10"/>
  <c r="L20" i="10"/>
  <c r="AA20" i="10"/>
  <c r="U20" i="10"/>
  <c r="Z21" i="10"/>
  <c r="K21" i="10"/>
  <c r="T21" i="10"/>
  <c r="AX21" i="10"/>
  <c r="Z20" i="10"/>
  <c r="K20" i="10"/>
  <c r="T20" i="10"/>
  <c r="AX20" i="10"/>
  <c r="I21" i="10"/>
  <c r="H21" i="10"/>
  <c r="G21" i="10"/>
  <c r="F21" i="10"/>
  <c r="E21" i="10"/>
  <c r="I20" i="10"/>
  <c r="H20" i="10"/>
  <c r="G20" i="10"/>
  <c r="F20" i="10"/>
  <c r="E20" i="10"/>
  <c r="D21" i="10"/>
  <c r="D20" i="10"/>
  <c r="CP16" i="10"/>
  <c r="CO16" i="10"/>
  <c r="CN16" i="10"/>
  <c r="CM16" i="10"/>
  <c r="CL16" i="10"/>
  <c r="AR16" i="10"/>
  <c r="CK16" i="10"/>
  <c r="AK16" i="10"/>
  <c r="AL16" i="10"/>
  <c r="CI16" i="10"/>
  <c r="CH16" i="10"/>
  <c r="CG16" i="10"/>
  <c r="CF16" i="10"/>
  <c r="AE16" i="10"/>
  <c r="AW16" i="10"/>
  <c r="S16" i="10"/>
  <c r="CD16" i="10"/>
  <c r="AC16" i="10"/>
  <c r="CC16" i="10"/>
  <c r="CB16" i="10"/>
  <c r="CA16" i="10"/>
  <c r="Y16" i="10"/>
  <c r="BZ16" i="10"/>
  <c r="BV16" i="10"/>
  <c r="X16" i="10"/>
  <c r="BT16" i="10"/>
  <c r="BS16" i="10"/>
  <c r="AF16" i="10"/>
  <c r="BR16" i="10"/>
  <c r="BQ16" i="10"/>
  <c r="AJ16" i="10"/>
  <c r="BP16" i="10"/>
  <c r="BO16" i="10"/>
  <c r="AT16" i="10"/>
  <c r="BN16" i="10"/>
  <c r="BM16" i="10"/>
  <c r="BL16" i="10"/>
  <c r="BK16" i="10"/>
  <c r="BJ16" i="10"/>
  <c r="BI16" i="10"/>
  <c r="BH16" i="10"/>
  <c r="BG16" i="10"/>
  <c r="V16" i="10"/>
  <c r="N16" i="10"/>
  <c r="R16" i="10"/>
  <c r="BF16" i="10"/>
  <c r="BE16" i="10"/>
  <c r="BD16" i="10"/>
  <c r="M16" i="10"/>
  <c r="BC16" i="10"/>
  <c r="BB16" i="10"/>
  <c r="AU16" i="10"/>
  <c r="AY16" i="10"/>
  <c r="AQ16" i="10"/>
  <c r="AB16" i="10"/>
  <c r="L16" i="10"/>
  <c r="AA16" i="10"/>
  <c r="U16" i="10"/>
  <c r="Z16" i="10"/>
  <c r="K16" i="10"/>
  <c r="T16" i="10"/>
  <c r="AX16" i="10"/>
  <c r="I16" i="10"/>
  <c r="H16" i="10"/>
  <c r="G16" i="10"/>
  <c r="F16" i="10"/>
  <c r="E16" i="10"/>
  <c r="D16" i="10"/>
  <c r="D15" i="10"/>
  <c r="AN56" i="27" l="1"/>
  <c r="AN58" i="27" s="1"/>
  <c r="AM58" i="27"/>
  <c r="CP15" i="10"/>
  <c r="CO15" i="10"/>
  <c r="CN15" i="10"/>
  <c r="CM15" i="10"/>
  <c r="CL15" i="10"/>
  <c r="AR15" i="10"/>
  <c r="CK15" i="10"/>
  <c r="AK15" i="10"/>
  <c r="AL15" i="10"/>
  <c r="CI15" i="10"/>
  <c r="CH15" i="10"/>
  <c r="CG15" i="10"/>
  <c r="CD15" i="10"/>
  <c r="CC15" i="10"/>
  <c r="CB15" i="10"/>
  <c r="CA15" i="10"/>
  <c r="BZ15" i="10"/>
  <c r="BV15" i="10"/>
  <c r="BT15" i="10"/>
  <c r="BS15" i="10"/>
  <c r="BR15" i="10"/>
  <c r="BQ15" i="10"/>
  <c r="AJ15" i="10"/>
  <c r="BP15" i="10"/>
  <c r="BO15" i="10"/>
  <c r="AT15" i="10"/>
  <c r="BN15" i="10"/>
  <c r="BM15" i="10"/>
  <c r="BL15" i="10"/>
  <c r="BK15" i="10"/>
  <c r="BJ15" i="10"/>
  <c r="BI15" i="10"/>
  <c r="BH15" i="10"/>
  <c r="BG15" i="10"/>
  <c r="N15" i="10"/>
  <c r="BF15" i="10"/>
  <c r="BE15" i="10"/>
  <c r="BD15" i="10"/>
  <c r="M15" i="10"/>
  <c r="BC15" i="10"/>
  <c r="BB15" i="10"/>
  <c r="AU15" i="10"/>
  <c r="AY15" i="10"/>
  <c r="AQ15" i="10"/>
  <c r="AQ28" i="10" s="1"/>
  <c r="L15" i="10"/>
  <c r="K15" i="10"/>
  <c r="AX15" i="10"/>
  <c r="I15" i="10"/>
  <c r="H15" i="10"/>
  <c r="G15" i="10"/>
  <c r="F15" i="10"/>
  <c r="E15" i="10"/>
  <c r="CP17" i="10"/>
  <c r="CO17" i="10"/>
  <c r="CN17" i="10"/>
  <c r="CM17" i="10"/>
  <c r="CL17" i="10"/>
  <c r="AR17" i="10"/>
  <c r="CK17" i="10"/>
  <c r="AK17" i="10"/>
  <c r="AL17" i="10"/>
  <c r="CI17" i="10"/>
  <c r="CH17" i="10"/>
  <c r="CG17" i="10"/>
  <c r="AE17" i="10"/>
  <c r="AW17" i="10"/>
  <c r="S17" i="10"/>
  <c r="CD17" i="10"/>
  <c r="AC17" i="10"/>
  <c r="CC17" i="10"/>
  <c r="CB17" i="10"/>
  <c r="Y17" i="10"/>
  <c r="BZ17" i="10"/>
  <c r="BX17" i="10"/>
  <c r="BV17" i="10"/>
  <c r="X17" i="10"/>
  <c r="BT17" i="10"/>
  <c r="BS17" i="10"/>
  <c r="AF17" i="10"/>
  <c r="BR17" i="10"/>
  <c r="BQ17" i="10"/>
  <c r="AJ17" i="10"/>
  <c r="BP17" i="10"/>
  <c r="BO17" i="10"/>
  <c r="AT17" i="10"/>
  <c r="BN17" i="10"/>
  <c r="BM17" i="10"/>
  <c r="BL17" i="10"/>
  <c r="BK17" i="10"/>
  <c r="BJ17" i="10"/>
  <c r="BI17" i="10"/>
  <c r="BH17" i="10"/>
  <c r="BG17" i="10"/>
  <c r="V17" i="10"/>
  <c r="N17" i="10"/>
  <c r="R17" i="10"/>
  <c r="BF17" i="10"/>
  <c r="BE17" i="10"/>
  <c r="BD17" i="10"/>
  <c r="M17" i="10"/>
  <c r="BC17" i="10"/>
  <c r="BB17" i="10"/>
  <c r="AU17" i="10"/>
  <c r="AY17" i="10"/>
  <c r="AQ17" i="10"/>
  <c r="AB17" i="10"/>
  <c r="L17" i="10"/>
  <c r="AA17" i="10"/>
  <c r="U17" i="10"/>
  <c r="Z17" i="10"/>
  <c r="K17" i="10"/>
  <c r="T17" i="10"/>
  <c r="AX17" i="10"/>
  <c r="I17" i="10"/>
  <c r="H17" i="10"/>
  <c r="G17" i="10"/>
  <c r="F17" i="10"/>
  <c r="E17" i="10"/>
  <c r="D17" i="10"/>
  <c r="J19" i="10" l="1"/>
  <c r="AZ19" i="10"/>
  <c r="AZ29" i="10" s="1"/>
  <c r="AD19" i="10" l="1"/>
  <c r="AD18" i="10" s="1"/>
  <c r="CN26" i="10"/>
  <c r="CP29" i="10"/>
  <c r="CO29" i="10"/>
  <c r="CN29" i="10"/>
  <c r="CP24" i="10" l="1"/>
  <c r="CP26" i="10" s="1"/>
  <c r="CN34" i="10"/>
  <c r="CO24" i="10"/>
  <c r="CO26" i="10" s="1"/>
  <c r="CO34" i="10"/>
  <c r="CN28" i="10"/>
  <c r="CP32" i="10"/>
  <c r="CP33" i="10" s="1"/>
  <c r="CN25" i="10"/>
  <c r="CP28" i="10"/>
  <c r="CP30" i="10"/>
  <c r="CP31" i="10"/>
  <c r="CP34" i="10"/>
  <c r="CO28" i="10"/>
  <c r="CO30" i="10"/>
  <c r="CP47" i="10"/>
  <c r="CP22" i="10"/>
  <c r="CO32" i="10"/>
  <c r="CO33" i="10" s="1"/>
  <c r="CO31" i="10"/>
  <c r="CO47" i="10"/>
  <c r="CO22" i="10"/>
  <c r="CN31" i="10"/>
  <c r="CN47" i="10"/>
  <c r="CN30" i="10"/>
  <c r="CN32" i="10"/>
  <c r="CN22" i="10"/>
  <c r="CO46" i="10" l="1"/>
  <c r="CP39" i="10"/>
  <c r="CP46" i="10"/>
  <c r="CP35" i="10"/>
  <c r="CO25" i="10"/>
  <c r="CP25" i="10"/>
  <c r="CO35" i="10"/>
  <c r="CO37" i="10" s="1"/>
  <c r="CO39" i="10"/>
  <c r="CN39" i="10"/>
  <c r="CN33" i="10"/>
  <c r="CN35" i="10" s="1"/>
  <c r="CN46" i="10"/>
  <c r="CP40" i="10" l="1"/>
  <c r="CP41" i="10" s="1"/>
  <c r="CP37" i="10"/>
  <c r="CO40" i="10"/>
  <c r="CO41" i="10" s="1"/>
  <c r="CN37" i="10"/>
  <c r="CN40" i="10"/>
  <c r="CN41" i="10" s="1"/>
  <c r="CN42" i="10" l="1"/>
  <c r="CP42" i="10"/>
  <c r="CO42" i="10"/>
  <c r="CP44" i="10"/>
  <c r="CP48" i="10" s="1"/>
  <c r="CP49" i="10" s="1"/>
  <c r="CP45" i="10"/>
  <c r="CN44" i="10"/>
  <c r="CN48" i="10" s="1"/>
  <c r="CN49" i="10" s="1"/>
  <c r="CN45" i="10"/>
  <c r="CO44" i="10" l="1"/>
  <c r="CO48" i="10" s="1"/>
  <c r="CO49" i="10" s="1"/>
  <c r="CN50" i="10"/>
  <c r="CP50" i="10"/>
  <c r="CO50" i="10"/>
  <c r="CO45" i="10"/>
  <c r="AJ13" i="27"/>
  <c r="AJ20" i="27"/>
  <c r="AK20" i="27"/>
  <c r="AL20" i="27"/>
  <c r="AJ21" i="27"/>
  <c r="AK21" i="27"/>
  <c r="AL21" i="27"/>
  <c r="AL22" i="27"/>
  <c r="AL34" i="27" s="1"/>
  <c r="AJ35" i="27"/>
  <c r="AJ26" i="27"/>
  <c r="AK26" i="27"/>
  <c r="AL28" i="27"/>
  <c r="AL29" i="27" s="1"/>
  <c r="AJ36" i="27"/>
  <c r="AK36" i="27"/>
  <c r="AJ30" i="27"/>
  <c r="AK30" i="27"/>
  <c r="AL30" i="27"/>
  <c r="CO54" i="10" l="1"/>
  <c r="CO56" i="10" s="1"/>
  <c r="CP54" i="10"/>
  <c r="CP56" i="10" s="1"/>
  <c r="CN54" i="10"/>
  <c r="CN56" i="10" s="1"/>
  <c r="AL50" i="27"/>
  <c r="AL54" i="27"/>
  <c r="AL33" i="27"/>
  <c r="AJ22" i="27"/>
  <c r="AL32" i="27"/>
  <c r="AJ32" i="27"/>
  <c r="AK38" i="27"/>
  <c r="AJ38" i="27"/>
  <c r="AK22" i="27"/>
  <c r="AK33" i="27" s="1"/>
  <c r="AK37" i="27" s="1"/>
  <c r="AK28" i="27"/>
  <c r="AK29" i="27" s="1"/>
  <c r="AL35" i="27"/>
  <c r="AJ28" i="27"/>
  <c r="AJ29" i="27" s="1"/>
  <c r="AK32" i="27"/>
  <c r="AL36" i="27"/>
  <c r="AL43" i="27" s="1"/>
  <c r="AL51" i="27"/>
  <c r="AK35" i="27"/>
  <c r="AL26" i="27"/>
  <c r="AK51" i="27"/>
  <c r="AL38" i="27"/>
  <c r="AJ51" i="27"/>
  <c r="AJ43" i="27" l="1"/>
  <c r="AJ33" i="27"/>
  <c r="AJ37" i="27" s="1"/>
  <c r="AJ34" i="27"/>
  <c r="AK43" i="27"/>
  <c r="AK34" i="27"/>
  <c r="AK39" i="27" s="1"/>
  <c r="AL37" i="27"/>
  <c r="AL39" i="27" s="1"/>
  <c r="AK44" i="27" l="1"/>
  <c r="AK45" i="27" s="1"/>
  <c r="AK46" i="27" s="1"/>
  <c r="AK41" i="27"/>
  <c r="AL44" i="27"/>
  <c r="AL45" i="27" s="1"/>
  <c r="AL46" i="27" s="1"/>
  <c r="AL41" i="27"/>
  <c r="AK54" i="27"/>
  <c r="AK50" i="27"/>
  <c r="AJ50" i="27"/>
  <c r="AJ54" i="27"/>
  <c r="AJ39" i="27"/>
  <c r="AJ44" i="27" l="1"/>
  <c r="AJ45" i="27" s="1"/>
  <c r="AJ46" i="27" s="1"/>
  <c r="AJ41" i="27"/>
  <c r="AL56" i="27"/>
  <c r="AL58" i="27" s="1"/>
  <c r="AL49" i="27"/>
  <c r="AL48" i="27"/>
  <c r="AL52" i="27" s="1"/>
  <c r="AL53" i="27" s="1"/>
  <c r="AK56" i="27"/>
  <c r="AK58" i="27" s="1"/>
  <c r="AK48" i="27"/>
  <c r="AK52" i="27" s="1"/>
  <c r="AK53" i="27" s="1"/>
  <c r="AK49" i="27"/>
  <c r="CM29" i="10"/>
  <c r="CL29" i="10"/>
  <c r="DO55" i="10"/>
  <c r="CM28" i="10" l="1"/>
  <c r="CL34" i="10"/>
  <c r="AJ56" i="27"/>
  <c r="AJ58" i="27" s="1"/>
  <c r="AJ48" i="27"/>
  <c r="AJ52" i="27" s="1"/>
  <c r="AJ53" i="27" s="1"/>
  <c r="AJ49" i="27"/>
  <c r="CL24" i="10"/>
  <c r="CL25" i="10" s="1"/>
  <c r="CL32" i="10"/>
  <c r="CL33" i="10" s="1"/>
  <c r="CL30" i="10"/>
  <c r="CL46" i="10" s="1"/>
  <c r="CL31" i="10"/>
  <c r="CL28" i="10"/>
  <c r="CM24" i="10"/>
  <c r="CM25" i="10" s="1"/>
  <c r="CM30" i="10"/>
  <c r="CM31" i="10"/>
  <c r="CM32" i="10"/>
  <c r="CM33" i="10" s="1"/>
  <c r="CM34" i="10"/>
  <c r="CM47" i="10"/>
  <c r="CM22" i="10"/>
  <c r="CL22" i="10"/>
  <c r="CL47" i="10"/>
  <c r="CM26" i="10" l="1"/>
  <c r="CM35" i="10"/>
  <c r="CM37" i="10" s="1"/>
  <c r="CL26" i="10"/>
  <c r="CL35" i="10"/>
  <c r="CL37" i="10" s="1"/>
  <c r="CL39" i="10"/>
  <c r="CM39" i="10"/>
  <c r="CM46" i="10"/>
  <c r="CM40" i="10" l="1"/>
  <c r="CM41" i="10" s="1"/>
  <c r="CL40" i="10"/>
  <c r="CL41" i="10" s="1"/>
  <c r="CL42" i="10" l="1"/>
  <c r="CM42" i="10"/>
  <c r="CM45" i="10"/>
  <c r="CL44" i="10"/>
  <c r="CL48" i="10" s="1"/>
  <c r="CL49" i="10" s="1"/>
  <c r="AG13" i="27"/>
  <c r="AI13" i="27"/>
  <c r="AG20" i="27"/>
  <c r="AH20" i="27"/>
  <c r="AI20" i="27"/>
  <c r="AG21" i="27"/>
  <c r="AH21" i="27"/>
  <c r="AI21" i="27"/>
  <c r="AG35" i="27"/>
  <c r="AH35" i="27"/>
  <c r="AI35" i="27"/>
  <c r="AG30" i="27"/>
  <c r="AH30" i="27"/>
  <c r="AI30" i="27"/>
  <c r="CM44" i="10" l="1"/>
  <c r="CM48" i="10" s="1"/>
  <c r="CM49" i="10" s="1"/>
  <c r="CM50" i="10" s="1"/>
  <c r="CM54" i="10"/>
  <c r="CL45" i="10"/>
  <c r="CL50" i="10"/>
  <c r="AI26" i="27"/>
  <c r="AG32" i="27"/>
  <c r="AH36" i="27"/>
  <c r="AH43" i="27" s="1"/>
  <c r="AH26" i="27"/>
  <c r="AI51" i="27"/>
  <c r="AH28" i="27"/>
  <c r="AH29" i="27" s="1"/>
  <c r="AG26" i="27"/>
  <c r="AH51" i="27"/>
  <c r="AG51" i="27"/>
  <c r="AI34" i="27"/>
  <c r="AI54" i="27" s="1"/>
  <c r="AI33" i="27"/>
  <c r="AI36" i="27"/>
  <c r="AI43" i="27" s="1"/>
  <c r="AH33" i="27"/>
  <c r="AH38" i="27"/>
  <c r="AH34" i="27"/>
  <c r="AI32" i="27"/>
  <c r="AH32" i="27"/>
  <c r="AI38" i="27"/>
  <c r="AG22" i="27"/>
  <c r="AI28" i="27"/>
  <c r="AI29" i="27" s="1"/>
  <c r="AG38" i="27"/>
  <c r="AG36" i="27"/>
  <c r="AF30" i="27"/>
  <c r="AE30" i="27"/>
  <c r="AD30" i="27"/>
  <c r="AC30" i="27"/>
  <c r="AB30" i="27"/>
  <c r="AF32" i="27"/>
  <c r="AE38" i="27"/>
  <c r="AD38" i="27"/>
  <c r="AC51" i="27"/>
  <c r="AB51" i="27"/>
  <c r="AF33" i="27"/>
  <c r="AE33" i="27"/>
  <c r="AD35" i="27"/>
  <c r="AC35" i="27"/>
  <c r="AB34" i="27"/>
  <c r="AB54" i="27" s="1"/>
  <c r="CL54" i="10" l="1"/>
  <c r="CL56" i="10" s="1"/>
  <c r="CM56" i="10"/>
  <c r="AI50" i="27"/>
  <c r="AH37" i="27"/>
  <c r="AH39" i="27" s="1"/>
  <c r="AH44" i="27" s="1"/>
  <c r="AH45" i="27" s="1"/>
  <c r="AH46" i="27" s="1"/>
  <c r="AI37" i="27"/>
  <c r="AI39" i="27" s="1"/>
  <c r="AI44" i="27" s="1"/>
  <c r="AI45" i="27" s="1"/>
  <c r="AI46" i="27" s="1"/>
  <c r="AG34" i="27"/>
  <c r="AG33" i="27"/>
  <c r="AG37" i="27" s="1"/>
  <c r="AG43" i="27"/>
  <c r="AH54" i="27"/>
  <c r="AH50" i="27"/>
  <c r="AC36" i="27"/>
  <c r="AC43" i="27" s="1"/>
  <c r="AD36" i="27"/>
  <c r="AD43" i="27" s="1"/>
  <c r="AB35" i="27"/>
  <c r="AE36" i="27"/>
  <c r="AE43" i="27" s="1"/>
  <c r="AF36" i="27"/>
  <c r="AF43" i="27" s="1"/>
  <c r="AB33" i="27"/>
  <c r="AC33" i="27"/>
  <c r="AD33" i="27"/>
  <c r="AD34" i="27"/>
  <c r="AD50" i="27" s="1"/>
  <c r="AB36" i="27"/>
  <c r="AB26" i="27"/>
  <c r="AF38" i="27"/>
  <c r="AD51" i="27"/>
  <c r="AE51" i="27"/>
  <c r="AF51" i="27"/>
  <c r="AC26" i="27"/>
  <c r="AC34" i="27"/>
  <c r="AE26" i="27"/>
  <c r="AE34" i="27"/>
  <c r="AD26" i="27"/>
  <c r="AB28" i="27"/>
  <c r="AB29" i="27" s="1"/>
  <c r="AC32" i="27"/>
  <c r="AF26" i="27"/>
  <c r="AF34" i="27"/>
  <c r="AB32" i="27"/>
  <c r="AC28" i="27"/>
  <c r="AC29" i="27" s="1"/>
  <c r="AD32" i="27"/>
  <c r="AB38" i="27"/>
  <c r="AD28" i="27"/>
  <c r="AD29" i="27" s="1"/>
  <c r="AC38" i="27"/>
  <c r="AE32" i="27"/>
  <c r="AE28" i="27"/>
  <c r="AE29" i="27" s="1"/>
  <c r="AE35" i="27"/>
  <c r="AB50" i="27"/>
  <c r="AF28" i="27"/>
  <c r="AF29" i="27" s="1"/>
  <c r="AF35" i="27"/>
  <c r="AD37" i="27" l="1"/>
  <c r="AD39" i="27" s="1"/>
  <c r="AB37" i="27"/>
  <c r="AB39" i="27" s="1"/>
  <c r="AB41" i="27" s="1"/>
  <c r="AE37" i="27"/>
  <c r="AE39" i="27" s="1"/>
  <c r="AE41" i="27" s="1"/>
  <c r="AF37" i="27"/>
  <c r="AF39" i="27" s="1"/>
  <c r="AG39" i="27"/>
  <c r="AG44" i="27" s="1"/>
  <c r="AG45" i="27" s="1"/>
  <c r="AG46" i="27" s="1"/>
  <c r="AH41" i="27"/>
  <c r="AH48" i="27" s="1"/>
  <c r="AH52" i="27" s="1"/>
  <c r="AH53" i="27" s="1"/>
  <c r="AI41" i="27"/>
  <c r="AG54" i="27"/>
  <c r="AG50" i="27"/>
  <c r="AC37" i="27"/>
  <c r="AC39" i="27" s="1"/>
  <c r="AB43" i="27"/>
  <c r="AB44" i="27" s="1"/>
  <c r="AB45" i="27" s="1"/>
  <c r="AB46" i="27" s="1"/>
  <c r="AD54" i="27"/>
  <c r="AE50" i="27"/>
  <c r="AE54" i="27"/>
  <c r="AF50" i="27"/>
  <c r="AF54" i="27"/>
  <c r="AC50" i="27"/>
  <c r="AC54" i="27"/>
  <c r="AD41" i="27" l="1"/>
  <c r="AD44" i="27"/>
  <c r="AD45" i="27" s="1"/>
  <c r="AD46" i="27" s="1"/>
  <c r="AE44" i="27"/>
  <c r="AE45" i="27" s="1"/>
  <c r="AE46" i="27" s="1"/>
  <c r="AE49" i="27" s="1"/>
  <c r="AF41" i="27"/>
  <c r="AF44" i="27"/>
  <c r="AF45" i="27" s="1"/>
  <c r="AF46" i="27" s="1"/>
  <c r="AG41" i="27"/>
  <c r="AG56" i="27" s="1"/>
  <c r="AG58" i="27" s="1"/>
  <c r="AH56" i="27"/>
  <c r="AH58" i="27" s="1"/>
  <c r="AH49" i="27"/>
  <c r="AI56" i="27"/>
  <c r="AI58" i="27" s="1"/>
  <c r="AI49" i="27"/>
  <c r="AI48" i="27"/>
  <c r="AI52" i="27" s="1"/>
  <c r="AI53" i="27" s="1"/>
  <c r="AB48" i="27"/>
  <c r="AB52" i="27" s="1"/>
  <c r="AB53" i="27" s="1"/>
  <c r="AC44" i="27"/>
  <c r="AC45" i="27" s="1"/>
  <c r="AC46" i="27" s="1"/>
  <c r="AC41" i="27"/>
  <c r="AB49" i="27"/>
  <c r="AE56" i="27"/>
  <c r="AE58" i="27" s="1"/>
  <c r="AB56" i="27"/>
  <c r="AB58" i="27" s="1"/>
  <c r="AR31" i="10"/>
  <c r="CK29" i="10"/>
  <c r="CJ47" i="10"/>
  <c r="CJ29" i="10"/>
  <c r="AE48" i="27" l="1"/>
  <c r="AE52" i="27" s="1"/>
  <c r="AE53" i="27" s="1"/>
  <c r="AD56" i="27"/>
  <c r="AD58" i="27" s="1"/>
  <c r="AD49" i="27"/>
  <c r="AD48" i="27"/>
  <c r="AD52" i="27" s="1"/>
  <c r="AD53" i="27" s="1"/>
  <c r="AG48" i="27"/>
  <c r="AG52" i="27" s="1"/>
  <c r="AG53" i="27" s="1"/>
  <c r="AG49" i="27"/>
  <c r="AF56" i="27"/>
  <c r="AF58" i="27" s="1"/>
  <c r="AF49" i="27"/>
  <c r="AF48" i="27"/>
  <c r="AF52" i="27" s="1"/>
  <c r="AF53" i="27" s="1"/>
  <c r="CJ24" i="10"/>
  <c r="CJ26" i="10" s="1"/>
  <c r="AK29" i="10"/>
  <c r="AC56" i="27"/>
  <c r="AC58" i="27" s="1"/>
  <c r="AC48" i="27"/>
  <c r="AC52" i="27" s="1"/>
  <c r="AC53" i="27" s="1"/>
  <c r="AC49" i="27"/>
  <c r="AR24" i="10"/>
  <c r="AR25" i="10" s="1"/>
  <c r="CJ34" i="10"/>
  <c r="CK22" i="10"/>
  <c r="CK34" i="10"/>
  <c r="AR28" i="10"/>
  <c r="AK31" i="10"/>
  <c r="AK28" i="10"/>
  <c r="AK34" i="10"/>
  <c r="CK24" i="10"/>
  <c r="CK25" i="10" s="1"/>
  <c r="AR30" i="10"/>
  <c r="AR32" i="10"/>
  <c r="AR34" i="10"/>
  <c r="AR29" i="10"/>
  <c r="AR22" i="10"/>
  <c r="AR47" i="10"/>
  <c r="CK30" i="10"/>
  <c r="CK31" i="10"/>
  <c r="CK32" i="10"/>
  <c r="CK28" i="10"/>
  <c r="AK47" i="10"/>
  <c r="AK22" i="10"/>
  <c r="AK24" i="10"/>
  <c r="AK32" i="10"/>
  <c r="CJ30" i="10"/>
  <c r="CJ32" i="10"/>
  <c r="CJ39" i="10" s="1"/>
  <c r="CJ31" i="10"/>
  <c r="CJ22" i="10"/>
  <c r="CJ28" i="10"/>
  <c r="AK30" i="10" l="1"/>
  <c r="AK46" i="10" s="1"/>
  <c r="CJ25" i="10"/>
  <c r="AK33" i="10"/>
  <c r="AR26" i="10"/>
  <c r="CJ33" i="10"/>
  <c r="CJ35" i="10" s="1"/>
  <c r="CJ40" i="10" s="1"/>
  <c r="CJ41" i="10" s="1"/>
  <c r="CK26" i="10"/>
  <c r="AR33" i="10"/>
  <c r="AR35" i="10" s="1"/>
  <c r="AR37" i="10" s="1"/>
  <c r="AR39" i="10"/>
  <c r="AR46" i="10"/>
  <c r="CK39" i="10"/>
  <c r="CK33" i="10"/>
  <c r="CK35" i="10" s="1"/>
  <c r="CK46" i="10"/>
  <c r="AK26" i="10"/>
  <c r="AK25" i="10"/>
  <c r="AK39" i="10"/>
  <c r="CJ46" i="10"/>
  <c r="CJ42" i="10" l="1"/>
  <c r="AK35" i="10"/>
  <c r="AK37" i="10" s="1"/>
  <c r="AR40" i="10"/>
  <c r="AR41" i="10" s="1"/>
  <c r="CJ37" i="10"/>
  <c r="CK40" i="10"/>
  <c r="CK41" i="10" s="1"/>
  <c r="CK37" i="10"/>
  <c r="CJ45" i="10" l="1"/>
  <c r="CK42" i="10"/>
  <c r="AR42" i="10"/>
  <c r="AK40" i="10"/>
  <c r="AK41" i="10" s="1"/>
  <c r="CJ44" i="10"/>
  <c r="CJ48" i="10" s="1"/>
  <c r="CJ49" i="10" s="1"/>
  <c r="AR45" i="10"/>
  <c r="CK45" i="10"/>
  <c r="CK44" i="10"/>
  <c r="CK48" i="10" s="1"/>
  <c r="CK49" i="10" s="1"/>
  <c r="AR44" i="10" l="1"/>
  <c r="AR48" i="10" s="1"/>
  <c r="AR49" i="10" s="1"/>
  <c r="AR50" i="10" s="1"/>
  <c r="AR54" i="10"/>
  <c r="AR56" i="10" s="1"/>
  <c r="CK50" i="10"/>
  <c r="AK42" i="10"/>
  <c r="CJ50" i="10"/>
  <c r="AK44" i="10"/>
  <c r="AK48" i="10" s="1"/>
  <c r="AK49" i="10" s="1"/>
  <c r="AL32" i="10"/>
  <c r="AL39" i="10" s="1"/>
  <c r="AL24" i="10"/>
  <c r="AL25" i="10" s="1"/>
  <c r="AL28" i="10"/>
  <c r="AL29" i="10"/>
  <c r="AL30" i="10"/>
  <c r="AL31" i="10"/>
  <c r="AL34" i="10"/>
  <c r="AL22" i="10"/>
  <c r="AL47" i="10"/>
  <c r="CJ54" i="10" l="1"/>
  <c r="CJ56" i="10" s="1"/>
  <c r="AK45" i="10"/>
  <c r="CK54" i="10"/>
  <c r="CK56" i="10" s="1"/>
  <c r="AK50" i="10"/>
  <c r="AL26" i="10"/>
  <c r="AL33" i="10"/>
  <c r="AL35" i="10" s="1"/>
  <c r="AL37" i="10" s="1"/>
  <c r="AL46" i="10"/>
  <c r="AK54" i="10" l="1"/>
  <c r="AK56" i="10" s="1"/>
  <c r="AL40" i="10"/>
  <c r="AL41" i="10" s="1"/>
  <c r="AL42" i="10" l="1"/>
  <c r="AL45" i="10"/>
  <c r="AL44" i="10" l="1"/>
  <c r="AL48" i="10" s="1"/>
  <c r="AL49" i="10" s="1"/>
  <c r="AL50" i="10" s="1"/>
  <c r="AL54" i="10"/>
  <c r="AL56" i="10" s="1"/>
  <c r="CH29" i="10"/>
  <c r="CG29" i="10"/>
  <c r="CH28" i="10" l="1"/>
  <c r="CG28" i="10"/>
  <c r="CG30" i="10"/>
  <c r="CH32" i="10"/>
  <c r="CH39" i="10" s="1"/>
  <c r="CG22" i="10"/>
  <c r="CG47" i="10"/>
  <c r="CH34" i="10"/>
  <c r="CG24" i="10"/>
  <c r="CG32" i="10"/>
  <c r="CG39" i="10" s="1"/>
  <c r="CH30" i="10"/>
  <c r="CG31" i="10"/>
  <c r="CH31" i="10"/>
  <c r="CG34" i="10"/>
  <c r="CH22" i="10"/>
  <c r="CH24" i="10"/>
  <c r="CH26" i="10" l="1"/>
  <c r="CH25" i="10"/>
  <c r="CH46" i="10"/>
  <c r="CG25" i="10"/>
  <c r="CG26" i="10"/>
  <c r="CG46" i="10"/>
  <c r="CH33" i="10"/>
  <c r="CH35" i="10" s="1"/>
  <c r="CG33" i="10"/>
  <c r="CG35" i="10" s="1"/>
  <c r="CG40" i="10" l="1"/>
  <c r="CG41" i="10" s="1"/>
  <c r="CG37" i="10"/>
  <c r="CH40" i="10"/>
  <c r="CH41" i="10" s="1"/>
  <c r="CH37" i="10"/>
  <c r="CH42" i="10" l="1"/>
  <c r="CH54" i="10" s="1"/>
  <c r="CG42" i="10"/>
  <c r="CH45" i="10"/>
  <c r="CH44" i="10"/>
  <c r="CH48" i="10" s="1"/>
  <c r="CH49" i="10" s="1"/>
  <c r="CG44" i="10"/>
  <c r="CG48" i="10" s="1"/>
  <c r="CG49" i="10" s="1"/>
  <c r="CG45" i="10"/>
  <c r="CG50" i="10" l="1"/>
  <c r="CG54" i="10" s="1"/>
  <c r="CG56" i="10"/>
  <c r="CH56" i="10"/>
  <c r="DS52" i="10" l="1"/>
  <c r="AE29" i="10" l="1"/>
  <c r="CI29" i="10"/>
  <c r="CF29" i="10"/>
  <c r="AW31" i="10"/>
  <c r="AW28" i="10" l="1"/>
  <c r="AW29" i="10" s="1"/>
  <c r="AW32" i="10"/>
  <c r="CF32" i="10"/>
  <c r="CF33" i="10" s="1"/>
  <c r="AW34" i="10"/>
  <c r="CI28" i="10"/>
  <c r="CI32" i="10"/>
  <c r="CI33" i="10" s="1"/>
  <c r="AW24" i="10"/>
  <c r="AW25" i="10" s="1"/>
  <c r="CI24" i="10"/>
  <c r="CI25" i="10" s="1"/>
  <c r="CI30" i="10"/>
  <c r="CI46" i="10" s="1"/>
  <c r="CI31" i="10"/>
  <c r="CI34" i="10"/>
  <c r="CF28" i="10"/>
  <c r="CF24" i="10"/>
  <c r="CF26" i="10" s="1"/>
  <c r="CF30" i="10"/>
  <c r="CF46" i="10" s="1"/>
  <c r="CF31" i="10"/>
  <c r="CF34" i="10"/>
  <c r="AE32" i="10"/>
  <c r="AE39" i="10" s="1"/>
  <c r="AE28" i="10"/>
  <c r="AE24" i="10"/>
  <c r="AE26" i="10" s="1"/>
  <c r="AE30" i="10"/>
  <c r="AE46" i="10" s="1"/>
  <c r="AE34" i="10"/>
  <c r="CI22" i="10"/>
  <c r="CI47" i="10"/>
  <c r="CF22" i="10"/>
  <c r="CF47" i="10"/>
  <c r="AE31" i="10"/>
  <c r="AE22" i="10"/>
  <c r="AE47" i="10"/>
  <c r="AW22" i="10"/>
  <c r="AW30" i="10" l="1"/>
  <c r="AW46" i="10" s="1"/>
  <c r="AW39" i="10"/>
  <c r="CF39" i="10"/>
  <c r="AW33" i="10"/>
  <c r="AW26" i="10"/>
  <c r="AE33" i="10"/>
  <c r="AE35" i="10" s="1"/>
  <c r="AE37" i="10" s="1"/>
  <c r="CI35" i="10"/>
  <c r="CI37" i="10" s="1"/>
  <c r="CI26" i="10"/>
  <c r="CF35" i="10"/>
  <c r="CF37" i="10" s="1"/>
  <c r="CI39" i="10"/>
  <c r="AE25" i="10"/>
  <c r="CF25" i="10"/>
  <c r="AW35" i="10" l="1"/>
  <c r="AW37" i="10" s="1"/>
  <c r="CF40" i="10"/>
  <c r="CF41" i="10" s="1"/>
  <c r="CI40" i="10"/>
  <c r="CI41" i="10" s="1"/>
  <c r="AE40" i="10"/>
  <c r="AE41" i="10" s="1"/>
  <c r="AE42" i="10" l="1"/>
  <c r="CI42" i="10"/>
  <c r="CF42" i="10"/>
  <c r="CF44" i="10"/>
  <c r="CF48" i="10" s="1"/>
  <c r="CF49" i="10" s="1"/>
  <c r="CF45" i="10"/>
  <c r="AW40" i="10"/>
  <c r="AW41" i="10" s="1"/>
  <c r="CI44" i="10"/>
  <c r="CI48" i="10" s="1"/>
  <c r="CI49" i="10" s="1"/>
  <c r="AE44" i="10"/>
  <c r="CI45" i="10" l="1"/>
  <c r="AE45" i="10"/>
  <c r="CI50" i="10"/>
  <c r="CI54" i="10" s="1"/>
  <c r="AW42" i="10"/>
  <c r="CF50" i="10"/>
  <c r="AE48" i="10"/>
  <c r="AE49" i="10" s="1"/>
  <c r="AW45" i="10"/>
  <c r="CI56" i="10"/>
  <c r="CF54" i="10" l="1"/>
  <c r="CF56" i="10" s="1"/>
  <c r="AW44" i="10"/>
  <c r="AW48" i="10" s="1"/>
  <c r="AW49" i="10" s="1"/>
  <c r="AW50" i="10" s="1"/>
  <c r="AW54" i="10"/>
  <c r="AW56" i="10" s="1"/>
  <c r="AE50" i="10"/>
  <c r="BL18" i="10"/>
  <c r="BV18" i="10"/>
  <c r="AE54" i="10" l="1"/>
  <c r="AE56" i="10" s="1"/>
  <c r="AA30" i="27"/>
  <c r="Z30" i="27"/>
  <c r="Y30" i="27"/>
  <c r="X30" i="27"/>
  <c r="W30" i="27"/>
  <c r="V30" i="27"/>
  <c r="U30" i="27"/>
  <c r="T30" i="27"/>
  <c r="S30" i="27"/>
  <c r="R30" i="27"/>
  <c r="Q30" i="27"/>
  <c r="P30" i="27"/>
  <c r="O30" i="27"/>
  <c r="N30" i="27"/>
  <c r="M30" i="27"/>
  <c r="L30" i="27"/>
  <c r="K30" i="27"/>
  <c r="J30" i="27"/>
  <c r="I30" i="27"/>
  <c r="H30" i="27"/>
  <c r="G30" i="27"/>
  <c r="F30" i="27"/>
  <c r="Y51" i="27"/>
  <c r="X51" i="27"/>
  <c r="Q51" i="27"/>
  <c r="P51" i="27"/>
  <c r="I51" i="27"/>
  <c r="H51" i="27"/>
  <c r="AA33" i="27"/>
  <c r="Y33" i="27"/>
  <c r="X33" i="27"/>
  <c r="W35" i="27"/>
  <c r="V35" i="27"/>
  <c r="U34" i="27"/>
  <c r="T34" i="27"/>
  <c r="S33" i="27"/>
  <c r="Q33" i="27"/>
  <c r="P33" i="27"/>
  <c r="O35" i="27"/>
  <c r="N35" i="27"/>
  <c r="M34" i="27"/>
  <c r="L34" i="27"/>
  <c r="K33" i="27"/>
  <c r="I33" i="27"/>
  <c r="H33" i="27"/>
  <c r="G35" i="27"/>
  <c r="F35" i="27"/>
  <c r="AA21" i="27"/>
  <c r="Z21" i="27"/>
  <c r="Y21" i="27"/>
  <c r="X21" i="27"/>
  <c r="W21" i="27"/>
  <c r="V21" i="27"/>
  <c r="U21" i="27"/>
  <c r="T21" i="27"/>
  <c r="S21" i="27"/>
  <c r="R21" i="27"/>
  <c r="Q21" i="27"/>
  <c r="P21" i="27"/>
  <c r="O21" i="27"/>
  <c r="N21" i="27"/>
  <c r="M21" i="27"/>
  <c r="L21" i="27"/>
  <c r="K21" i="27"/>
  <c r="J21" i="27"/>
  <c r="I21" i="27"/>
  <c r="H21" i="27"/>
  <c r="G21" i="27"/>
  <c r="F21" i="27"/>
  <c r="AA20" i="27"/>
  <c r="Z20" i="27"/>
  <c r="Y20" i="27"/>
  <c r="X20" i="27"/>
  <c r="W20" i="27"/>
  <c r="V20" i="27"/>
  <c r="U20" i="27"/>
  <c r="T20" i="27"/>
  <c r="S20" i="27"/>
  <c r="R20" i="27"/>
  <c r="Q20" i="27"/>
  <c r="P20" i="27"/>
  <c r="O20" i="27"/>
  <c r="N20" i="27"/>
  <c r="M20" i="27"/>
  <c r="L20" i="27"/>
  <c r="K20" i="27"/>
  <c r="J20" i="27"/>
  <c r="I20" i="27"/>
  <c r="H20" i="27"/>
  <c r="G20" i="27"/>
  <c r="F20" i="27"/>
  <c r="AA13" i="27"/>
  <c r="X13" i="27"/>
  <c r="V13" i="27"/>
  <c r="L13" i="27"/>
  <c r="J38" i="27" l="1"/>
  <c r="M38" i="27"/>
  <c r="U38" i="27"/>
  <c r="G26" i="27"/>
  <c r="AA38" i="27"/>
  <c r="R28" i="27"/>
  <c r="R29" i="27" s="1"/>
  <c r="K38" i="27"/>
  <c r="R38" i="27"/>
  <c r="S38" i="27"/>
  <c r="X26" i="27"/>
  <c r="Q28" i="27"/>
  <c r="Q29" i="27" s="1"/>
  <c r="H26" i="27"/>
  <c r="P28" i="27"/>
  <c r="P29" i="27" s="1"/>
  <c r="P26" i="27"/>
  <c r="S28" i="27"/>
  <c r="S29" i="27" s="1"/>
  <c r="U29" i="27"/>
  <c r="O26" i="27"/>
  <c r="Z38" i="27"/>
  <c r="J32" i="27"/>
  <c r="R32" i="27"/>
  <c r="K28" i="27"/>
  <c r="K29" i="27" s="1"/>
  <c r="Z32" i="27"/>
  <c r="J51" i="27"/>
  <c r="I28" i="27"/>
  <c r="I29" i="27" s="1"/>
  <c r="R51" i="27"/>
  <c r="Z51" i="27"/>
  <c r="W26" i="27"/>
  <c r="H28" i="27"/>
  <c r="H29" i="27" s="1"/>
  <c r="L33" i="27"/>
  <c r="O36" i="27"/>
  <c r="O43" i="27" s="1"/>
  <c r="L36" i="27"/>
  <c r="L43" i="27" s="1"/>
  <c r="M36" i="27"/>
  <c r="M43" i="27" s="1"/>
  <c r="P36" i="27"/>
  <c r="P37" i="27" s="1"/>
  <c r="Q36" i="27"/>
  <c r="Q37" i="27" s="1"/>
  <c r="T33" i="27"/>
  <c r="F34" i="27"/>
  <c r="F54" i="27" s="1"/>
  <c r="U36" i="27"/>
  <c r="U43" i="27" s="1"/>
  <c r="N34" i="27"/>
  <c r="N54" i="27" s="1"/>
  <c r="V34" i="27"/>
  <c r="V54" i="27" s="1"/>
  <c r="W36" i="27"/>
  <c r="W43" i="27" s="1"/>
  <c r="H35" i="27"/>
  <c r="X36" i="27"/>
  <c r="X37" i="27" s="1"/>
  <c r="P35" i="27"/>
  <c r="Y36" i="27"/>
  <c r="Y37" i="27" s="1"/>
  <c r="X35" i="27"/>
  <c r="G36" i="27"/>
  <c r="G43" i="27" s="1"/>
  <c r="H36" i="27"/>
  <c r="H43" i="27" s="1"/>
  <c r="I36" i="27"/>
  <c r="I37" i="27" s="1"/>
  <c r="T36" i="27"/>
  <c r="T28" i="27"/>
  <c r="T29" i="27" s="1"/>
  <c r="V36" i="27"/>
  <c r="V43" i="27" s="1"/>
  <c r="V38" i="27"/>
  <c r="Z33" i="27"/>
  <c r="Z34" i="27"/>
  <c r="Z35" i="27"/>
  <c r="Z36" i="27"/>
  <c r="M54" i="27"/>
  <c r="M50" i="27"/>
  <c r="U54" i="27"/>
  <c r="U50" i="27"/>
  <c r="L28" i="27"/>
  <c r="L29" i="27" s="1"/>
  <c r="N36" i="27"/>
  <c r="N43" i="27" s="1"/>
  <c r="N38" i="27"/>
  <c r="T54" i="27"/>
  <c r="T50" i="27"/>
  <c r="T38" i="27"/>
  <c r="T26" i="27"/>
  <c r="T51" i="27"/>
  <c r="T32" i="27"/>
  <c r="L50" i="27"/>
  <c r="R33" i="27"/>
  <c r="R34" i="27"/>
  <c r="R36" i="27"/>
  <c r="R43" i="27" s="1"/>
  <c r="R35" i="27"/>
  <c r="L38" i="27"/>
  <c r="L26" i="27"/>
  <c r="L51" i="27"/>
  <c r="L32" i="27"/>
  <c r="F26" i="27"/>
  <c r="N26" i="27"/>
  <c r="V26" i="27"/>
  <c r="J33" i="27"/>
  <c r="J34" i="27"/>
  <c r="J35" i="27"/>
  <c r="J36" i="27"/>
  <c r="F36" i="27"/>
  <c r="F43" i="27" s="1"/>
  <c r="F38" i="27"/>
  <c r="I26" i="27"/>
  <c r="Q26" i="27"/>
  <c r="Y26" i="27"/>
  <c r="K32" i="27"/>
  <c r="S32" i="27"/>
  <c r="AA32" i="27"/>
  <c r="M33" i="27"/>
  <c r="U33" i="27"/>
  <c r="G34" i="27"/>
  <c r="O34" i="27"/>
  <c r="W34" i="27"/>
  <c r="I35" i="27"/>
  <c r="Q35" i="27"/>
  <c r="Y35" i="27"/>
  <c r="K36" i="27"/>
  <c r="K37" i="27" s="1"/>
  <c r="S36" i="27"/>
  <c r="S37" i="27" s="1"/>
  <c r="AA36" i="27"/>
  <c r="AA37" i="27" s="1"/>
  <c r="G38" i="27"/>
  <c r="O38" i="27"/>
  <c r="W38" i="27"/>
  <c r="K51" i="27"/>
  <c r="S51" i="27"/>
  <c r="AA51" i="27"/>
  <c r="J26" i="27"/>
  <c r="R26" i="27"/>
  <c r="Z26" i="27"/>
  <c r="M28" i="27"/>
  <c r="M29" i="27" s="1"/>
  <c r="V28" i="27"/>
  <c r="V29" i="27" s="1"/>
  <c r="F33" i="27"/>
  <c r="N33" i="27"/>
  <c r="V33" i="27"/>
  <c r="H34" i="27"/>
  <c r="P34" i="27"/>
  <c r="X34" i="27"/>
  <c r="H38" i="27"/>
  <c r="P38" i="27"/>
  <c r="X38" i="27"/>
  <c r="K26" i="27"/>
  <c r="S26" i="27"/>
  <c r="AA26" i="27"/>
  <c r="N28" i="27"/>
  <c r="N29" i="27" s="1"/>
  <c r="W28" i="27"/>
  <c r="W29" i="27" s="1"/>
  <c r="M32" i="27"/>
  <c r="U32" i="27"/>
  <c r="G33" i="27"/>
  <c r="O33" i="27"/>
  <c r="W33" i="27"/>
  <c r="I34" i="27"/>
  <c r="Q34" i="27"/>
  <c r="Y34" i="27"/>
  <c r="K35" i="27"/>
  <c r="S35" i="27"/>
  <c r="AA35" i="27"/>
  <c r="I38" i="27"/>
  <c r="Q38" i="27"/>
  <c r="Y38" i="27"/>
  <c r="M51" i="27"/>
  <c r="U51" i="27"/>
  <c r="F28" i="27"/>
  <c r="F29" i="27" s="1"/>
  <c r="O28" i="27"/>
  <c r="O29" i="27" s="1"/>
  <c r="X28" i="27"/>
  <c r="X29" i="27" s="1"/>
  <c r="J29" i="27"/>
  <c r="F32" i="27"/>
  <c r="N32" i="27"/>
  <c r="V32" i="27"/>
  <c r="L35" i="27"/>
  <c r="T35" i="27"/>
  <c r="F51" i="27"/>
  <c r="N51" i="27"/>
  <c r="V51" i="27"/>
  <c r="M26" i="27"/>
  <c r="U26" i="27"/>
  <c r="G28" i="27"/>
  <c r="G29" i="27" s="1"/>
  <c r="Y28" i="27"/>
  <c r="Y29" i="27" s="1"/>
  <c r="G32" i="27"/>
  <c r="O32" i="27"/>
  <c r="W32" i="27"/>
  <c r="K34" i="27"/>
  <c r="S34" i="27"/>
  <c r="AA34" i="27"/>
  <c r="M35" i="27"/>
  <c r="U35" i="27"/>
  <c r="G51" i="27"/>
  <c r="O51" i="27"/>
  <c r="W51" i="27"/>
  <c r="Z28" i="27"/>
  <c r="Z29" i="27" s="1"/>
  <c r="H32" i="27"/>
  <c r="P32" i="27"/>
  <c r="X32" i="27"/>
  <c r="AA28" i="27"/>
  <c r="AA29" i="27" s="1"/>
  <c r="I32" i="27"/>
  <c r="Q32" i="27"/>
  <c r="Y32" i="27"/>
  <c r="O37" i="27" l="1"/>
  <c r="Q43" i="27"/>
  <c r="M37" i="27"/>
  <c r="M39" i="27" s="1"/>
  <c r="M44" i="27" s="1"/>
  <c r="M45" i="27" s="1"/>
  <c r="M46" i="27" s="1"/>
  <c r="Z37" i="27"/>
  <c r="Z39" i="27" s="1"/>
  <c r="Z41" i="27" s="1"/>
  <c r="I39" i="27"/>
  <c r="I41" i="27" s="1"/>
  <c r="K39" i="27"/>
  <c r="K41" i="27" s="1"/>
  <c r="V37" i="27"/>
  <c r="V39" i="27" s="1"/>
  <c r="V41" i="27" s="1"/>
  <c r="P43" i="27"/>
  <c r="Y43" i="27"/>
  <c r="W37" i="27"/>
  <c r="W39" i="27" s="1"/>
  <c r="W44" i="27" s="1"/>
  <c r="W45" i="27" s="1"/>
  <c r="W46" i="27" s="1"/>
  <c r="X39" i="27"/>
  <c r="X41" i="27" s="1"/>
  <c r="L37" i="27"/>
  <c r="L39" i="27" s="1"/>
  <c r="L41" i="27" s="1"/>
  <c r="P39" i="27"/>
  <c r="Y39" i="27"/>
  <c r="O39" i="27"/>
  <c r="O41" i="27" s="1"/>
  <c r="V50" i="27"/>
  <c r="U37" i="27"/>
  <c r="U39" i="27" s="1"/>
  <c r="U44" i="27" s="1"/>
  <c r="U45" i="27" s="1"/>
  <c r="U46" i="27" s="1"/>
  <c r="N50" i="27"/>
  <c r="F50" i="27"/>
  <c r="J37" i="27"/>
  <c r="J39" i="27" s="1"/>
  <c r="J41" i="27" s="1"/>
  <c r="N37" i="27"/>
  <c r="N39" i="27" s="1"/>
  <c r="N44" i="27" s="1"/>
  <c r="N45" i="27" s="1"/>
  <c r="N46" i="27" s="1"/>
  <c r="G37" i="27"/>
  <c r="G39" i="27" s="1"/>
  <c r="G44" i="27" s="1"/>
  <c r="G45" i="27" s="1"/>
  <c r="G46" i="27" s="1"/>
  <c r="S39" i="27"/>
  <c r="X43" i="27"/>
  <c r="T37" i="27"/>
  <c r="T39" i="27" s="1"/>
  <c r="T41" i="27" s="1"/>
  <c r="T43" i="27"/>
  <c r="I43" i="27"/>
  <c r="S43" i="27"/>
  <c r="Q39" i="27"/>
  <c r="Q41" i="27" s="1"/>
  <c r="H37" i="27"/>
  <c r="H39" i="27" s="1"/>
  <c r="H44" i="27" s="1"/>
  <c r="H45" i="27" s="1"/>
  <c r="H46" i="27" s="1"/>
  <c r="K43" i="27"/>
  <c r="AA39" i="27"/>
  <c r="AA41" i="27" s="1"/>
  <c r="O54" i="27"/>
  <c r="O50" i="27"/>
  <c r="AA43" i="27"/>
  <c r="R54" i="27"/>
  <c r="R50" i="27"/>
  <c r="P54" i="27"/>
  <c r="P50" i="27"/>
  <c r="J54" i="27"/>
  <c r="J50" i="27"/>
  <c r="Z43" i="27"/>
  <c r="X54" i="27"/>
  <c r="X50" i="27"/>
  <c r="H54" i="27"/>
  <c r="H50" i="27"/>
  <c r="J43" i="27"/>
  <c r="Z54" i="27"/>
  <c r="Z50" i="27"/>
  <c r="W54" i="27"/>
  <c r="W50" i="27"/>
  <c r="Q54" i="27"/>
  <c r="Q50" i="27"/>
  <c r="R37" i="27"/>
  <c r="R39" i="27" s="1"/>
  <c r="K54" i="27"/>
  <c r="K50" i="27"/>
  <c r="G54" i="27"/>
  <c r="G50" i="27"/>
  <c r="Y54" i="27"/>
  <c r="Y50" i="27"/>
  <c r="AA54" i="27"/>
  <c r="AA50" i="27"/>
  <c r="S54" i="27"/>
  <c r="S50" i="27"/>
  <c r="I54" i="27"/>
  <c r="I50" i="27"/>
  <c r="F37" i="27"/>
  <c r="F39" i="27" s="1"/>
  <c r="S29" i="10"/>
  <c r="CE29" i="10"/>
  <c r="CD29" i="10"/>
  <c r="M41" i="27" l="1"/>
  <c r="M49" i="27" s="1"/>
  <c r="Z44" i="27"/>
  <c r="Z45" i="27" s="1"/>
  <c r="Z46" i="27" s="1"/>
  <c r="Z56" i="27" s="1"/>
  <c r="Z58" i="27" s="1"/>
  <c r="Y44" i="27"/>
  <c r="Y45" i="27" s="1"/>
  <c r="Y46" i="27" s="1"/>
  <c r="P44" i="27"/>
  <c r="P45" i="27" s="1"/>
  <c r="P46" i="27" s="1"/>
  <c r="V44" i="27"/>
  <c r="V45" i="27" s="1"/>
  <c r="V46" i="27" s="1"/>
  <c r="V48" i="27" s="1"/>
  <c r="V52" i="27" s="1"/>
  <c r="V53" i="27" s="1"/>
  <c r="P41" i="27"/>
  <c r="P49" i="27" s="1"/>
  <c r="K44" i="27"/>
  <c r="K45" i="27" s="1"/>
  <c r="K46" i="27" s="1"/>
  <c r="K56" i="27" s="1"/>
  <c r="K58" i="27" s="1"/>
  <c r="Y41" i="27"/>
  <c r="Y48" i="27" s="1"/>
  <c r="Y52" i="27" s="1"/>
  <c r="Y53" i="27" s="1"/>
  <c r="I44" i="27"/>
  <c r="I45" i="27" s="1"/>
  <c r="I46" i="27" s="1"/>
  <c r="I49" i="27" s="1"/>
  <c r="CD24" i="10"/>
  <c r="CD26" i="10" s="1"/>
  <c r="X44" i="27"/>
  <c r="X45" i="27" s="1"/>
  <c r="X46" i="27" s="1"/>
  <c r="X49" i="27" s="1"/>
  <c r="O44" i="27"/>
  <c r="O45" i="27" s="1"/>
  <c r="O46" i="27" s="1"/>
  <c r="O48" i="27" s="1"/>
  <c r="O52" i="27" s="1"/>
  <c r="O53" i="27" s="1"/>
  <c r="U41" i="27"/>
  <c r="U56" i="27" s="1"/>
  <c r="U58" i="27" s="1"/>
  <c r="L44" i="27"/>
  <c r="L45" i="27" s="1"/>
  <c r="L46" i="27" s="1"/>
  <c r="N41" i="27"/>
  <c r="N49" i="27" s="1"/>
  <c r="T44" i="27"/>
  <c r="T45" i="27" s="1"/>
  <c r="T46" i="27" s="1"/>
  <c r="T56" i="27" s="1"/>
  <c r="T58" i="27" s="1"/>
  <c r="S44" i="27"/>
  <c r="S45" i="27" s="1"/>
  <c r="S46" i="27" s="1"/>
  <c r="AA44" i="27"/>
  <c r="AA45" i="27" s="1"/>
  <c r="AA46" i="27" s="1"/>
  <c r="AA48" i="27" s="1"/>
  <c r="AA52" i="27" s="1"/>
  <c r="AA53" i="27" s="1"/>
  <c r="Q44" i="27"/>
  <c r="Q45" i="27" s="1"/>
  <c r="Q46" i="27" s="1"/>
  <c r="Q48" i="27" s="1"/>
  <c r="Q52" i="27" s="1"/>
  <c r="Q53" i="27" s="1"/>
  <c r="G41" i="27"/>
  <c r="G48" i="27" s="1"/>
  <c r="G52" i="27" s="1"/>
  <c r="G53" i="27" s="1"/>
  <c r="W41" i="27"/>
  <c r="W49" i="27" s="1"/>
  <c r="S41" i="27"/>
  <c r="H41" i="27"/>
  <c r="H49" i="27" s="1"/>
  <c r="J44" i="27"/>
  <c r="J45" i="27" s="1"/>
  <c r="J46" i="27" s="1"/>
  <c r="J56" i="27" s="1"/>
  <c r="J58" i="27" s="1"/>
  <c r="F41" i="27"/>
  <c r="F44" i="27"/>
  <c r="F45" i="27" s="1"/>
  <c r="F46" i="27" s="1"/>
  <c r="R44" i="27"/>
  <c r="R45" i="27" s="1"/>
  <c r="R46" i="27" s="1"/>
  <c r="R41" i="27"/>
  <c r="S24" i="10"/>
  <c r="S25" i="10" s="1"/>
  <c r="CE24" i="10"/>
  <c r="CE26" i="10" s="1"/>
  <c r="S28" i="10"/>
  <c r="CE28" i="10"/>
  <c r="CE34" i="10"/>
  <c r="S31" i="10"/>
  <c r="S32" i="10"/>
  <c r="S33" i="10" s="1"/>
  <c r="S34" i="10"/>
  <c r="S30" i="10"/>
  <c r="S46" i="10" s="1"/>
  <c r="CD28" i="10"/>
  <c r="CD31" i="10"/>
  <c r="CD34" i="10"/>
  <c r="S47" i="10"/>
  <c r="S22" i="10"/>
  <c r="CE32" i="10"/>
  <c r="CE30" i="10"/>
  <c r="CE22" i="10"/>
  <c r="CE47" i="10"/>
  <c r="CE31" i="10"/>
  <c r="CD47" i="10"/>
  <c r="CD22" i="10"/>
  <c r="CD30" i="10"/>
  <c r="CD32" i="10"/>
  <c r="CD33" i="10" s="1"/>
  <c r="M48" i="27" l="1"/>
  <c r="M52" i="27" s="1"/>
  <c r="M53" i="27" s="1"/>
  <c r="P56" i="27"/>
  <c r="P58" i="27" s="1"/>
  <c r="M56" i="27"/>
  <c r="M58" i="27" s="1"/>
  <c r="V56" i="27"/>
  <c r="V58" i="27" s="1"/>
  <c r="V49" i="27"/>
  <c r="Z48" i="27"/>
  <c r="Z52" i="27" s="1"/>
  <c r="Z53" i="27" s="1"/>
  <c r="Z49" i="27"/>
  <c r="I48" i="27"/>
  <c r="I52" i="27" s="1"/>
  <c r="I53" i="27" s="1"/>
  <c r="X48" i="27"/>
  <c r="X52" i="27" s="1"/>
  <c r="X53" i="27" s="1"/>
  <c r="S48" i="27"/>
  <c r="S52" i="27" s="1"/>
  <c r="S53" i="27" s="1"/>
  <c r="P48" i="27"/>
  <c r="P52" i="27" s="1"/>
  <c r="P53" i="27" s="1"/>
  <c r="Y49" i="27"/>
  <c r="K48" i="27"/>
  <c r="K52" i="27" s="1"/>
  <c r="K53" i="27" s="1"/>
  <c r="Y56" i="27"/>
  <c r="Y58" i="27" s="1"/>
  <c r="CD25" i="10"/>
  <c r="I56" i="27"/>
  <c r="I58" i="27" s="1"/>
  <c r="L48" i="27"/>
  <c r="L52" i="27" s="1"/>
  <c r="L53" i="27" s="1"/>
  <c r="L54" i="27" s="1"/>
  <c r="L56" i="27" s="1"/>
  <c r="L58" i="27" s="1"/>
  <c r="K49" i="27"/>
  <c r="T48" i="27"/>
  <c r="T52" i="27" s="1"/>
  <c r="T53" i="27" s="1"/>
  <c r="X56" i="27"/>
  <c r="X58" i="27" s="1"/>
  <c r="T49" i="27"/>
  <c r="O56" i="27"/>
  <c r="O58" i="27" s="1"/>
  <c r="L49" i="27"/>
  <c r="N48" i="27"/>
  <c r="N52" i="27" s="1"/>
  <c r="N53" i="27" s="1"/>
  <c r="S56" i="27"/>
  <c r="S58" i="27" s="1"/>
  <c r="U48" i="27"/>
  <c r="U52" i="27" s="1"/>
  <c r="U53" i="27" s="1"/>
  <c r="U49" i="27"/>
  <c r="N56" i="27"/>
  <c r="N58" i="27" s="1"/>
  <c r="O49" i="27"/>
  <c r="S26" i="10"/>
  <c r="J49" i="27"/>
  <c r="G49" i="27"/>
  <c r="W56" i="27"/>
  <c r="W58" i="27" s="1"/>
  <c r="S49" i="27"/>
  <c r="J48" i="27"/>
  <c r="J52" i="27" s="1"/>
  <c r="J53" i="27" s="1"/>
  <c r="W48" i="27"/>
  <c r="W52" i="27" s="1"/>
  <c r="W53" i="27" s="1"/>
  <c r="AA56" i="27"/>
  <c r="AA58" i="27" s="1"/>
  <c r="AA49" i="27"/>
  <c r="Q49" i="27"/>
  <c r="Q56" i="27"/>
  <c r="Q58" i="27" s="1"/>
  <c r="H56" i="27"/>
  <c r="H58" i="27" s="1"/>
  <c r="H48" i="27"/>
  <c r="H52" i="27" s="1"/>
  <c r="H53" i="27" s="1"/>
  <c r="G56" i="27"/>
  <c r="G58" i="27" s="1"/>
  <c r="CE25" i="10"/>
  <c r="R56" i="27"/>
  <c r="R58" i="27" s="1"/>
  <c r="R49" i="27"/>
  <c r="R48" i="27"/>
  <c r="R52" i="27" s="1"/>
  <c r="R53" i="27" s="1"/>
  <c r="F56" i="27"/>
  <c r="F58" i="27" s="1"/>
  <c r="F49" i="27"/>
  <c r="F48" i="27"/>
  <c r="F52" i="27" s="1"/>
  <c r="F53" i="27" s="1"/>
  <c r="CD35" i="10"/>
  <c r="CD37" i="10" s="1"/>
  <c r="S39" i="10"/>
  <c r="S35" i="10"/>
  <c r="S37" i="10" s="1"/>
  <c r="CE46" i="10"/>
  <c r="CE39" i="10"/>
  <c r="CE33" i="10"/>
  <c r="CE35" i="10" s="1"/>
  <c r="CD46" i="10"/>
  <c r="CD39" i="10"/>
  <c r="CD40" i="10" l="1"/>
  <c r="CD41" i="10" s="1"/>
  <c r="S40" i="10"/>
  <c r="S41" i="10" s="1"/>
  <c r="CE37" i="10"/>
  <c r="CE40" i="10"/>
  <c r="CE41" i="10" s="1"/>
  <c r="CE42" i="10" l="1"/>
  <c r="S42" i="10"/>
  <c r="CD42" i="10"/>
  <c r="CD45" i="10"/>
  <c r="S45" i="10"/>
  <c r="CE45" i="10"/>
  <c r="CE44" i="10"/>
  <c r="CE48" i="10" s="1"/>
  <c r="CE49" i="10" s="1"/>
  <c r="CD44" i="10" l="1"/>
  <c r="CD48" i="10" s="1"/>
  <c r="CD49" i="10" s="1"/>
  <c r="CD50" i="10" s="1"/>
  <c r="CD54" i="10"/>
  <c r="CD56" i="10" s="1"/>
  <c r="S44" i="10"/>
  <c r="S48" i="10" s="1"/>
  <c r="S49" i="10" s="1"/>
  <c r="S50" i="10" s="1"/>
  <c r="S54" i="10"/>
  <c r="S56" i="10" s="1"/>
  <c r="CE50" i="10"/>
  <c r="CE54" i="10" s="1"/>
  <c r="CE56" i="10"/>
  <c r="AC47" i="10" l="1"/>
  <c r="CC29" i="10"/>
  <c r="AC29" i="10" l="1"/>
  <c r="CC28" i="10"/>
  <c r="CC34" i="10"/>
  <c r="CC24" i="10"/>
  <c r="CC26" i="10" s="1"/>
  <c r="AC24" i="10"/>
  <c r="AC26" i="10" s="1"/>
  <c r="AC34" i="10"/>
  <c r="AC30" i="10"/>
  <c r="AC31" i="10"/>
  <c r="AC32" i="10"/>
  <c r="AC22" i="10"/>
  <c r="AC28" i="10"/>
  <c r="CC32" i="10"/>
  <c r="CC33" i="10" s="1"/>
  <c r="CC31" i="10"/>
  <c r="CC30" i="10"/>
  <c r="CC22" i="10"/>
  <c r="CC47" i="10"/>
  <c r="AC33" i="10" l="1"/>
  <c r="AC35" i="10" s="1"/>
  <c r="AC37" i="10" s="1"/>
  <c r="AC25" i="10"/>
  <c r="CC39" i="10"/>
  <c r="CC25" i="10"/>
  <c r="AC39" i="10"/>
  <c r="AC46" i="10"/>
  <c r="CC46" i="10"/>
  <c r="CC35" i="10"/>
  <c r="AC40" i="10" l="1"/>
  <c r="AC41" i="10" s="1"/>
  <c r="CC40" i="10"/>
  <c r="CC41" i="10" s="1"/>
  <c r="CC37" i="10"/>
  <c r="CC42" i="10" l="1"/>
  <c r="AC42" i="10"/>
  <c r="AC44" i="10"/>
  <c r="AC48" i="10" s="1"/>
  <c r="AC49" i="10" s="1"/>
  <c r="CC45" i="10"/>
  <c r="CC44" i="10"/>
  <c r="CC48" i="10" s="1"/>
  <c r="CC49" i="10" s="1"/>
  <c r="AC45" i="10" l="1"/>
  <c r="CC50" i="10"/>
  <c r="CC54" i="10" s="1"/>
  <c r="AC50" i="10"/>
  <c r="AC54" i="10" s="1"/>
  <c r="CC56" i="10"/>
  <c r="AC56" i="10"/>
  <c r="CB29" i="10" l="1"/>
  <c r="CB24" i="10" l="1"/>
  <c r="CB26" i="10" s="1"/>
  <c r="CB28" i="10"/>
  <c r="CB34" i="10"/>
  <c r="CB31" i="10"/>
  <c r="CB32" i="10"/>
  <c r="CB33" i="10" s="1"/>
  <c r="CB30" i="10"/>
  <c r="CB22" i="10"/>
  <c r="CB47" i="10"/>
  <c r="CB25" i="10" l="1"/>
  <c r="CB35" i="10"/>
  <c r="CB37" i="10" s="1"/>
  <c r="CB46" i="10"/>
  <c r="CB39" i="10"/>
  <c r="CB40" i="10" l="1"/>
  <c r="CB41" i="10" s="1"/>
  <c r="CB42" i="10" l="1"/>
  <c r="CB45" i="10" l="1"/>
  <c r="CB44" i="10"/>
  <c r="CB48" i="10" s="1"/>
  <c r="CB49" i="10" s="1"/>
  <c r="CB50" i="10" l="1"/>
  <c r="CB54" i="10" s="1"/>
  <c r="CB56" i="10"/>
  <c r="AQ58" i="27"/>
  <c r="AR57" i="27"/>
  <c r="AR59" i="27" s="1"/>
  <c r="D30" i="27"/>
  <c r="E26" i="27"/>
  <c r="AR9" i="27"/>
  <c r="AR8" i="27"/>
  <c r="AR7" i="27"/>
  <c r="AR20" i="27" l="1"/>
  <c r="AR21" i="27"/>
  <c r="D51" i="27"/>
  <c r="D38" i="27"/>
  <c r="E36" i="27"/>
  <c r="E43" i="27" s="1"/>
  <c r="AR25" i="27"/>
  <c r="D36" i="27"/>
  <c r="D35" i="27"/>
  <c r="E28" i="27"/>
  <c r="D33" i="27"/>
  <c r="D26" i="27"/>
  <c r="D32" i="27"/>
  <c r="AR22" i="27"/>
  <c r="D28" i="27"/>
  <c r="D29" i="27" s="1"/>
  <c r="AR19" i="27"/>
  <c r="E35" i="27"/>
  <c r="E34" i="27"/>
  <c r="E33" i="27"/>
  <c r="AR23" i="27"/>
  <c r="E51" i="27"/>
  <c r="E38" i="27"/>
  <c r="E32" i="27"/>
  <c r="AR24" i="27"/>
  <c r="AS57" i="27"/>
  <c r="D37" i="27" l="1"/>
  <c r="E37" i="27"/>
  <c r="E39" i="27" s="1"/>
  <c r="E41" i="27" s="1"/>
  <c r="AR28" i="27"/>
  <c r="AT28" i="27" s="1"/>
  <c r="AR26" i="27"/>
  <c r="D43" i="27"/>
  <c r="E54" i="27"/>
  <c r="E50" i="27"/>
  <c r="D34" i="27"/>
  <c r="E29" i="27"/>
  <c r="E30" i="27"/>
  <c r="E44" i="27" l="1"/>
  <c r="E45" i="27" s="1"/>
  <c r="E46" i="27" s="1"/>
  <c r="E48" i="27" s="1"/>
  <c r="E52" i="27" s="1"/>
  <c r="E53" i="27" s="1"/>
  <c r="D39" i="27"/>
  <c r="D41" i="27" s="1"/>
  <c r="AR30" i="27"/>
  <c r="AT30" i="27" s="1"/>
  <c r="D54" i="27"/>
  <c r="D50" i="27"/>
  <c r="D44" i="27" l="1"/>
  <c r="D45" i="27" s="1"/>
  <c r="D46" i="27" s="1"/>
  <c r="D49" i="27" s="1"/>
  <c r="E49" i="27"/>
  <c r="E56" i="27"/>
  <c r="E58" i="27" s="1"/>
  <c r="AR41" i="27"/>
  <c r="AS41" i="27" s="1"/>
  <c r="D48" i="27" l="1"/>
  <c r="D52" i="27" s="1"/>
  <c r="D53" i="27" s="1"/>
  <c r="D56" i="27"/>
  <c r="AR46" i="27"/>
  <c r="AS46" i="27" s="1"/>
  <c r="AR54" i="27"/>
  <c r="AS54" i="27" s="1"/>
  <c r="D58" i="27" l="1"/>
  <c r="AR58" i="27" s="1"/>
  <c r="AR56" i="27"/>
  <c r="AS58" i="27" l="1"/>
  <c r="AS56" i="27"/>
  <c r="CA26" i="10"/>
  <c r="CA29" i="10"/>
  <c r="CA32" i="10" l="1"/>
  <c r="CA39" i="10" s="1"/>
  <c r="CA22" i="10"/>
  <c r="CA34" i="10"/>
  <c r="CA25" i="10"/>
  <c r="CA30" i="10"/>
  <c r="CA31" i="10"/>
  <c r="CA28" i="10"/>
  <c r="CA47" i="10"/>
  <c r="CA33" i="10" l="1"/>
  <c r="CA35" i="10" s="1"/>
  <c r="CA40" i="10" s="1"/>
  <c r="CA41" i="10" s="1"/>
  <c r="CA46" i="10"/>
  <c r="CA42" i="10" l="1"/>
  <c r="CA37" i="10"/>
  <c r="CA44" i="10" l="1"/>
  <c r="CA48" i="10" s="1"/>
  <c r="CA49" i="10" s="1"/>
  <c r="CA45" i="10"/>
  <c r="CA50" i="10" l="1"/>
  <c r="CA54" i="10" s="1"/>
  <c r="CA56" i="10"/>
  <c r="Y24" i="10" l="1"/>
  <c r="Y29" i="10"/>
  <c r="BZ26" i="10"/>
  <c r="BZ47" i="10"/>
  <c r="BZ29" i="10"/>
  <c r="BZ28" i="10" l="1"/>
  <c r="Y26" i="10"/>
  <c r="BZ25" i="10"/>
  <c r="BZ30" i="10"/>
  <c r="BZ46" i="10" s="1"/>
  <c r="BZ31" i="10"/>
  <c r="Y28" i="10"/>
  <c r="Y34" i="10"/>
  <c r="Y47" i="10"/>
  <c r="Y22" i="10"/>
  <c r="Y30" i="10"/>
  <c r="Y31" i="10"/>
  <c r="Y32" i="10"/>
  <c r="Y39" i="10" s="1"/>
  <c r="BZ32" i="10"/>
  <c r="BZ33" i="10" s="1"/>
  <c r="BZ34" i="10"/>
  <c r="BZ22" i="10"/>
  <c r="Y25" i="10" l="1"/>
  <c r="BZ35" i="10"/>
  <c r="BZ39" i="10"/>
  <c r="Y33" i="10"/>
  <c r="Y35" i="10" s="1"/>
  <c r="Y46" i="10"/>
  <c r="T37" i="25"/>
  <c r="T35" i="25"/>
  <c r="T34" i="25"/>
  <c r="T33" i="25"/>
  <c r="T49" i="25" s="1"/>
  <c r="T50" i="25"/>
  <c r="T32" i="25"/>
  <c r="T27" i="25"/>
  <c r="S29" i="25"/>
  <c r="S35" i="25"/>
  <c r="S31" i="25"/>
  <c r="S32" i="25"/>
  <c r="R32" i="25"/>
  <c r="Q32" i="25"/>
  <c r="Q31" i="25"/>
  <c r="P34" i="25"/>
  <c r="BZ40" i="10" l="1"/>
  <c r="BZ41" i="10" s="1"/>
  <c r="BZ37" i="10"/>
  <c r="Y37" i="10"/>
  <c r="Y40" i="10"/>
  <c r="Y41" i="10" s="1"/>
  <c r="T29" i="25"/>
  <c r="T28" i="25"/>
  <c r="T36" i="25"/>
  <c r="T38" i="25" s="1"/>
  <c r="S33" i="25"/>
  <c r="S53" i="25" s="1"/>
  <c r="T42" i="25"/>
  <c r="S28" i="25"/>
  <c r="T53" i="25"/>
  <c r="T31" i="25"/>
  <c r="Q27" i="25"/>
  <c r="Q25" i="25"/>
  <c r="S34" i="25"/>
  <c r="S37" i="25"/>
  <c r="T25" i="25"/>
  <c r="R31" i="25"/>
  <c r="R35" i="25"/>
  <c r="R36" i="25" s="1"/>
  <c r="S36" i="25"/>
  <c r="R33" i="25"/>
  <c r="R53" i="25" s="1"/>
  <c r="S50" i="25"/>
  <c r="S25" i="25"/>
  <c r="R34" i="25"/>
  <c r="S42" i="25"/>
  <c r="R37" i="25"/>
  <c r="R27" i="25"/>
  <c r="R29" i="25" s="1"/>
  <c r="Q37" i="25"/>
  <c r="Q33" i="25"/>
  <c r="Q49" i="25" s="1"/>
  <c r="P37" i="25"/>
  <c r="R50" i="25"/>
  <c r="Q34" i="25"/>
  <c r="P27" i="25"/>
  <c r="P28" i="25" s="1"/>
  <c r="Q50" i="25"/>
  <c r="R25" i="25"/>
  <c r="Q35" i="25"/>
  <c r="Q36" i="25" s="1"/>
  <c r="P31" i="25"/>
  <c r="P25" i="25"/>
  <c r="P50" i="25"/>
  <c r="P33" i="25"/>
  <c r="P32" i="25"/>
  <c r="P35" i="25"/>
  <c r="Y42" i="10" l="1"/>
  <c r="BZ42" i="10"/>
  <c r="S38" i="25"/>
  <c r="S40" i="25" s="1"/>
  <c r="S49" i="25"/>
  <c r="BZ44" i="10"/>
  <c r="BZ48" i="10" s="1"/>
  <c r="BZ49" i="10" s="1"/>
  <c r="BZ45" i="10"/>
  <c r="R28" i="25"/>
  <c r="Y45" i="10"/>
  <c r="Y44" i="10"/>
  <c r="Y48" i="10" s="1"/>
  <c r="Y49" i="10" s="1"/>
  <c r="R49" i="25"/>
  <c r="R38" i="25"/>
  <c r="R40" i="25" s="1"/>
  <c r="R42" i="25"/>
  <c r="T43" i="25"/>
  <c r="T44" i="25" s="1"/>
  <c r="T45" i="25" s="1"/>
  <c r="T40" i="25"/>
  <c r="Q28" i="25"/>
  <c r="Q29" i="25"/>
  <c r="Q38" i="25"/>
  <c r="Q40" i="25" s="1"/>
  <c r="S43" i="25"/>
  <c r="S44" i="25" s="1"/>
  <c r="S45" i="25" s="1"/>
  <c r="Q42" i="25"/>
  <c r="Q53" i="25"/>
  <c r="P29" i="25"/>
  <c r="P36" i="25"/>
  <c r="P38" i="25" s="1"/>
  <c r="P42" i="25"/>
  <c r="P49" i="25"/>
  <c r="P53" i="25"/>
  <c r="Y50" i="10" l="1"/>
  <c r="Y54" i="10" s="1"/>
  <c r="BZ50" i="10"/>
  <c r="BZ54" i="10" s="1"/>
  <c r="Y56" i="10"/>
  <c r="BZ56" i="10"/>
  <c r="R43" i="25"/>
  <c r="R44" i="25" s="1"/>
  <c r="R45" i="25" s="1"/>
  <c r="R55" i="25" s="1"/>
  <c r="R57" i="25" s="1"/>
  <c r="Q43" i="25"/>
  <c r="Q44" i="25" s="1"/>
  <c r="Q45" i="25" s="1"/>
  <c r="Q55" i="25" s="1"/>
  <c r="Q57" i="25" s="1"/>
  <c r="T55" i="25"/>
  <c r="T57" i="25" s="1"/>
  <c r="T47" i="25"/>
  <c r="T51" i="25" s="1"/>
  <c r="T52" i="25" s="1"/>
  <c r="T48" i="25"/>
  <c r="S55" i="25"/>
  <c r="S57" i="25" s="1"/>
  <c r="S48" i="25"/>
  <c r="S47" i="25"/>
  <c r="S51" i="25" s="1"/>
  <c r="S52" i="25" s="1"/>
  <c r="R48" i="25"/>
  <c r="R47" i="25"/>
  <c r="R51" i="25" s="1"/>
  <c r="R52" i="25" s="1"/>
  <c r="P43" i="25"/>
  <c r="P44" i="25" s="1"/>
  <c r="P45" i="25" s="1"/>
  <c r="P40" i="25"/>
  <c r="Q47" i="25" l="1"/>
  <c r="Q51" i="25" s="1"/>
  <c r="Q52" i="25" s="1"/>
  <c r="Q48" i="25"/>
  <c r="P47" i="25"/>
  <c r="P51" i="25" s="1"/>
  <c r="P52" i="25" s="1"/>
  <c r="P55" i="25"/>
  <c r="P57" i="25" s="1"/>
  <c r="P48" i="25"/>
  <c r="BY22" i="10" l="1"/>
  <c r="BX32" i="10"/>
  <c r="BY24" i="10"/>
  <c r="BY25" i="10" s="1"/>
  <c r="BY28" i="10"/>
  <c r="BY34" i="10"/>
  <c r="BX31" i="10"/>
  <c r="BX34" i="10"/>
  <c r="BY31" i="10"/>
  <c r="BY32" i="10"/>
  <c r="BY47" i="10"/>
  <c r="BX22" i="10"/>
  <c r="BX47" i="10"/>
  <c r="BY26" i="10" l="1"/>
  <c r="BX30" i="10"/>
  <c r="BX29" i="10"/>
  <c r="BX33" i="10" s="1"/>
  <c r="BY29" i="10"/>
  <c r="BY33" i="10" s="1"/>
  <c r="BY30" i="10"/>
  <c r="BY39" i="10"/>
  <c r="BY46" i="10" l="1"/>
  <c r="BY35" i="10"/>
  <c r="BY37" i="10" s="1"/>
  <c r="BX46" i="10"/>
  <c r="BY40" i="10" l="1"/>
  <c r="BY41" i="10" s="1"/>
  <c r="BM47" i="10"/>
  <c r="BH47" i="10"/>
  <c r="N47" i="10"/>
  <c r="E47" i="10"/>
  <c r="BY42" i="10" l="1"/>
  <c r="BY45" i="10"/>
  <c r="DN21" i="10"/>
  <c r="BY44" i="10" l="1"/>
  <c r="BY48" i="10" s="1"/>
  <c r="BY49" i="10" s="1"/>
  <c r="BY50" i="10" l="1"/>
  <c r="BY54" i="10" s="1"/>
  <c r="BY56" i="10"/>
  <c r="E34" i="25"/>
  <c r="E27" i="25" l="1"/>
  <c r="E29" i="25" s="1"/>
  <c r="E35" i="25"/>
  <c r="E25" i="25"/>
  <c r="E31" i="25"/>
  <c r="E37" i="25"/>
  <c r="E32" i="25"/>
  <c r="E33" i="25"/>
  <c r="E36" i="25" l="1"/>
  <c r="E38" i="25" s="1"/>
  <c r="E28" i="25"/>
  <c r="Z28" i="10" l="1"/>
  <c r="Z24" i="10" l="1"/>
  <c r="Z26" i="10" s="1"/>
  <c r="Z32" i="10"/>
  <c r="Z39" i="10" s="1"/>
  <c r="Z34" i="10"/>
  <c r="Z29" i="10"/>
  <c r="Z31" i="10"/>
  <c r="Z22" i="10"/>
  <c r="Z47" i="10"/>
  <c r="Y48" i="25"/>
  <c r="W57" i="25"/>
  <c r="X56" i="25"/>
  <c r="X58" i="25" s="1"/>
  <c r="O29" i="25"/>
  <c r="J29" i="25"/>
  <c r="U27" i="25"/>
  <c r="O27" i="25"/>
  <c r="O28" i="25" s="1"/>
  <c r="M50" i="25"/>
  <c r="L50" i="25"/>
  <c r="H50" i="25"/>
  <c r="G50" i="25"/>
  <c r="E50" i="25"/>
  <c r="U33" i="25"/>
  <c r="N32" i="25"/>
  <c r="L34" i="25"/>
  <c r="K34" i="25"/>
  <c r="J32" i="25"/>
  <c r="I34" i="25"/>
  <c r="G33" i="25"/>
  <c r="D34" i="25"/>
  <c r="X8" i="25"/>
  <c r="X6" i="25"/>
  <c r="Z25" i="10" l="1"/>
  <c r="Z30" i="10"/>
  <c r="Z33" i="10"/>
  <c r="G27" i="25"/>
  <c r="G28" i="25" s="1"/>
  <c r="K37" i="25"/>
  <c r="J28" i="25"/>
  <c r="G34" i="25"/>
  <c r="G32" i="25"/>
  <c r="X23" i="25"/>
  <c r="I27" i="25"/>
  <c r="I28" i="25" s="1"/>
  <c r="D35" i="25"/>
  <c r="D42" i="25" s="1"/>
  <c r="I35" i="25"/>
  <c r="I42" i="25" s="1"/>
  <c r="U32" i="25"/>
  <c r="G35" i="25"/>
  <c r="G42" i="25" s="1"/>
  <c r="X19" i="25"/>
  <c r="U34" i="25"/>
  <c r="X18" i="25"/>
  <c r="J50" i="25"/>
  <c r="J37" i="25"/>
  <c r="J31" i="25"/>
  <c r="J25" i="25"/>
  <c r="N50" i="25"/>
  <c r="N31" i="25"/>
  <c r="N37" i="25"/>
  <c r="X24" i="25"/>
  <c r="D27" i="25"/>
  <c r="F50" i="25"/>
  <c r="F25" i="25"/>
  <c r="F37" i="25"/>
  <c r="F31" i="25"/>
  <c r="J35" i="25"/>
  <c r="J36" i="25" s="1"/>
  <c r="N35" i="25"/>
  <c r="N36" i="25" s="1"/>
  <c r="O34" i="25"/>
  <c r="O32" i="25"/>
  <c r="O33" i="25"/>
  <c r="F32" i="25"/>
  <c r="F33" i="25"/>
  <c r="F34" i="25"/>
  <c r="F27" i="25"/>
  <c r="H33" i="25"/>
  <c r="H34" i="25"/>
  <c r="H32" i="25"/>
  <c r="G49" i="25"/>
  <c r="G53" i="25"/>
  <c r="M33" i="25"/>
  <c r="M32" i="25"/>
  <c r="M34" i="25"/>
  <c r="I50" i="25"/>
  <c r="I37" i="25"/>
  <c r="I31" i="25"/>
  <c r="I25" i="25"/>
  <c r="N25" i="25"/>
  <c r="U53" i="25"/>
  <c r="U49" i="25"/>
  <c r="D50" i="25"/>
  <c r="D37" i="25"/>
  <c r="D31" i="25"/>
  <c r="D25" i="25"/>
  <c r="H27" i="25"/>
  <c r="U29" i="25"/>
  <c r="U28" i="25"/>
  <c r="X20" i="25"/>
  <c r="L27" i="25"/>
  <c r="X7" i="25"/>
  <c r="X21" i="25"/>
  <c r="K31" i="25"/>
  <c r="O31" i="25"/>
  <c r="L32" i="25"/>
  <c r="L37" i="25"/>
  <c r="G31" i="25"/>
  <c r="M37" i="25"/>
  <c r="K27" i="25"/>
  <c r="L31" i="25"/>
  <c r="N33" i="25"/>
  <c r="M35" i="25"/>
  <c r="M42" i="25" s="1"/>
  <c r="H31" i="25"/>
  <c r="M31" i="25"/>
  <c r="E42" i="25"/>
  <c r="K50" i="25"/>
  <c r="J33" i="25"/>
  <c r="O25" i="25"/>
  <c r="O50" i="25"/>
  <c r="F35" i="25"/>
  <c r="I33" i="25"/>
  <c r="N34" i="25"/>
  <c r="M27" i="25"/>
  <c r="U31" i="25"/>
  <c r="D33" i="25"/>
  <c r="G37" i="25"/>
  <c r="K25" i="25"/>
  <c r="K33" i="25"/>
  <c r="H35" i="25"/>
  <c r="L35" i="25"/>
  <c r="L42" i="25" s="1"/>
  <c r="G25" i="25"/>
  <c r="L25" i="25"/>
  <c r="J34" i="25"/>
  <c r="H37" i="25"/>
  <c r="Y56" i="25"/>
  <c r="I32" i="25"/>
  <c r="L33" i="25"/>
  <c r="O37" i="25"/>
  <c r="H25" i="25"/>
  <c r="M25" i="25"/>
  <c r="D32" i="25"/>
  <c r="U50" i="25"/>
  <c r="U37" i="25"/>
  <c r="O35" i="25"/>
  <c r="O42" i="25" s="1"/>
  <c r="X22" i="25"/>
  <c r="N27" i="25"/>
  <c r="K32" i="25"/>
  <c r="U25" i="25"/>
  <c r="E49" i="25"/>
  <c r="E53" i="25"/>
  <c r="U35" i="25"/>
  <c r="K35" i="25"/>
  <c r="Z46" i="10" l="1"/>
  <c r="G29" i="25"/>
  <c r="Z35" i="10"/>
  <c r="J42" i="25"/>
  <c r="H36" i="25"/>
  <c r="H38" i="25" s="1"/>
  <c r="H40" i="25" s="1"/>
  <c r="K36" i="25"/>
  <c r="K38" i="25" s="1"/>
  <c r="K40" i="25" s="1"/>
  <c r="J38" i="25"/>
  <c r="J40" i="25" s="1"/>
  <c r="N42" i="25"/>
  <c r="H42" i="25"/>
  <c r="I29" i="25"/>
  <c r="G36" i="25"/>
  <c r="G38" i="25" s="1"/>
  <c r="G43" i="25" s="1"/>
  <c r="G44" i="25" s="1"/>
  <c r="G45" i="25" s="1"/>
  <c r="D36" i="25"/>
  <c r="D38" i="25" s="1"/>
  <c r="D40" i="25" s="1"/>
  <c r="I36" i="25"/>
  <c r="I38" i="25" s="1"/>
  <c r="I43" i="25" s="1"/>
  <c r="I44" i="25" s="1"/>
  <c r="I45" i="25" s="1"/>
  <c r="F36" i="25"/>
  <c r="F38" i="25" s="1"/>
  <c r="F40" i="25" s="1"/>
  <c r="E43" i="25"/>
  <c r="E44" i="25" s="1"/>
  <c r="E45" i="25" s="1"/>
  <c r="N38" i="25"/>
  <c r="N40" i="25" s="1"/>
  <c r="O36" i="25"/>
  <c r="O38" i="25" s="1"/>
  <c r="O40" i="25" s="1"/>
  <c r="K42" i="25"/>
  <c r="X25" i="25"/>
  <c r="F42" i="25"/>
  <c r="M53" i="25"/>
  <c r="M49" i="25"/>
  <c r="F29" i="25"/>
  <c r="F28" i="25"/>
  <c r="M29" i="25"/>
  <c r="M28" i="25"/>
  <c r="U42" i="25"/>
  <c r="U36" i="25"/>
  <c r="U38" i="25" s="1"/>
  <c r="L29" i="25"/>
  <c r="L28" i="25"/>
  <c r="F49" i="25"/>
  <c r="F53" i="25"/>
  <c r="M36" i="25"/>
  <c r="M38" i="25" s="1"/>
  <c r="X27" i="25"/>
  <c r="Z27" i="25" s="1"/>
  <c r="H28" i="25"/>
  <c r="H29" i="25"/>
  <c r="D28" i="25"/>
  <c r="D29" i="25"/>
  <c r="N53" i="25"/>
  <c r="N49" i="25"/>
  <c r="K49" i="25"/>
  <c r="K53" i="25"/>
  <c r="O49" i="25"/>
  <c r="O53" i="25"/>
  <c r="H53" i="25"/>
  <c r="H49" i="25"/>
  <c r="J53" i="25"/>
  <c r="J49" i="25"/>
  <c r="L36" i="25"/>
  <c r="L38" i="25" s="1"/>
  <c r="L53" i="25"/>
  <c r="L49" i="25"/>
  <c r="D49" i="25"/>
  <c r="D53" i="25"/>
  <c r="I53" i="25"/>
  <c r="I49" i="25"/>
  <c r="K28" i="25"/>
  <c r="K29" i="25"/>
  <c r="N29" i="25"/>
  <c r="N28" i="25"/>
  <c r="Z40" i="10" l="1"/>
  <c r="Z41" i="10" s="1"/>
  <c r="Z37" i="10"/>
  <c r="N43" i="25"/>
  <c r="N44" i="25" s="1"/>
  <c r="N45" i="25" s="1"/>
  <c r="N47" i="25" s="1"/>
  <c r="N51" i="25" s="1"/>
  <c r="N52" i="25" s="1"/>
  <c r="G40" i="25"/>
  <c r="G55" i="25" s="1"/>
  <c r="G57" i="25" s="1"/>
  <c r="J43" i="25"/>
  <c r="J44" i="25" s="1"/>
  <c r="J45" i="25" s="1"/>
  <c r="J47" i="25" s="1"/>
  <c r="J51" i="25" s="1"/>
  <c r="J52" i="25" s="1"/>
  <c r="G47" i="25"/>
  <c r="G51" i="25" s="1"/>
  <c r="G52" i="25" s="1"/>
  <c r="K43" i="25"/>
  <c r="K44" i="25" s="1"/>
  <c r="K45" i="25" s="1"/>
  <c r="K55" i="25" s="1"/>
  <c r="K57" i="25" s="1"/>
  <c r="I40" i="25"/>
  <c r="I47" i="25" s="1"/>
  <c r="I51" i="25" s="1"/>
  <c r="I52" i="25" s="1"/>
  <c r="H43" i="25"/>
  <c r="H44" i="25" s="1"/>
  <c r="H45" i="25" s="1"/>
  <c r="H55" i="25" s="1"/>
  <c r="H57" i="25" s="1"/>
  <c r="F43" i="25"/>
  <c r="F44" i="25" s="1"/>
  <c r="F45" i="25" s="1"/>
  <c r="F47" i="25" s="1"/>
  <c r="F51" i="25" s="1"/>
  <c r="F52" i="25" s="1"/>
  <c r="D43" i="25"/>
  <c r="D44" i="25" s="1"/>
  <c r="D45" i="25" s="1"/>
  <c r="D55" i="25" s="1"/>
  <c r="D57" i="25" s="1"/>
  <c r="E40" i="25"/>
  <c r="O43" i="25"/>
  <c r="O44" i="25" s="1"/>
  <c r="O45" i="25" s="1"/>
  <c r="O47" i="25" s="1"/>
  <c r="O51" i="25" s="1"/>
  <c r="O52" i="25" s="1"/>
  <c r="X29" i="25"/>
  <c r="Z29" i="25" s="1"/>
  <c r="L40" i="25"/>
  <c r="L43" i="25"/>
  <c r="L44" i="25" s="1"/>
  <c r="L45" i="25" s="1"/>
  <c r="X28" i="25"/>
  <c r="Z28" i="25" s="1"/>
  <c r="U40" i="25"/>
  <c r="U43" i="25"/>
  <c r="U44" i="25" s="1"/>
  <c r="U45" i="25" s="1"/>
  <c r="M40" i="25"/>
  <c r="M43" i="25"/>
  <c r="M44" i="25" s="1"/>
  <c r="M45" i="25" s="1"/>
  <c r="Z42" i="10" l="1"/>
  <c r="O48" i="25"/>
  <c r="N48" i="25"/>
  <c r="Z45" i="10"/>
  <c r="Z44" i="10"/>
  <c r="Z48" i="10" s="1"/>
  <c r="Z49" i="10" s="1"/>
  <c r="G48" i="25"/>
  <c r="N55" i="25"/>
  <c r="N57" i="25" s="1"/>
  <c r="I55" i="25"/>
  <c r="I57" i="25" s="1"/>
  <c r="I48" i="25"/>
  <c r="J48" i="25"/>
  <c r="O55" i="25"/>
  <c r="O57" i="25" s="1"/>
  <c r="J55" i="25"/>
  <c r="J57" i="25" s="1"/>
  <c r="H48" i="25"/>
  <c r="H47" i="25"/>
  <c r="H51" i="25" s="1"/>
  <c r="H52" i="25" s="1"/>
  <c r="K48" i="25"/>
  <c r="K47" i="25"/>
  <c r="K51" i="25" s="1"/>
  <c r="K52" i="25" s="1"/>
  <c r="D48" i="25"/>
  <c r="F55" i="25"/>
  <c r="F57" i="25" s="1"/>
  <c r="F48" i="25"/>
  <c r="D47" i="25"/>
  <c r="D51" i="25" s="1"/>
  <c r="D52" i="25" s="1"/>
  <c r="E55" i="25"/>
  <c r="E57" i="25" s="1"/>
  <c r="E47" i="25"/>
  <c r="E51" i="25" s="1"/>
  <c r="E52" i="25" s="1"/>
  <c r="E48" i="25"/>
  <c r="X45" i="25"/>
  <c r="Y45" i="25" s="1"/>
  <c r="M55" i="25"/>
  <c r="M57" i="25" s="1"/>
  <c r="M48" i="25"/>
  <c r="M47" i="25"/>
  <c r="M51" i="25" s="1"/>
  <c r="M52" i="25" s="1"/>
  <c r="L55" i="25"/>
  <c r="L57" i="25" s="1"/>
  <c r="L48" i="25"/>
  <c r="L47" i="25"/>
  <c r="L51" i="25" s="1"/>
  <c r="L52" i="25" s="1"/>
  <c r="X40" i="25"/>
  <c r="Y40" i="25" s="1"/>
  <c r="U55" i="25"/>
  <c r="U57" i="25" s="1"/>
  <c r="U47" i="25"/>
  <c r="U51" i="25" s="1"/>
  <c r="U52" i="25" s="1"/>
  <c r="U48" i="25"/>
  <c r="L26" i="10"/>
  <c r="L25" i="10"/>
  <c r="Z50" i="10" l="1"/>
  <c r="Z54" i="10" s="1"/>
  <c r="Z56" i="10"/>
  <c r="X48" i="25"/>
  <c r="Y50" i="25" s="1"/>
  <c r="L28" i="10"/>
  <c r="X53" i="25"/>
  <c r="Y53" i="25" s="1"/>
  <c r="X57" i="25"/>
  <c r="L32" i="10"/>
  <c r="L31" i="10"/>
  <c r="L34" i="10"/>
  <c r="L29" i="10"/>
  <c r="L22" i="10"/>
  <c r="L47" i="10"/>
  <c r="X55" i="25" l="1"/>
  <c r="L33" i="10"/>
  <c r="L39" i="10"/>
  <c r="L30" i="10"/>
  <c r="X63" i="25" l="1"/>
  <c r="Y57" i="25"/>
  <c r="Y55" i="25"/>
  <c r="L46" i="10"/>
  <c r="L35" i="10"/>
  <c r="L40" i="10" l="1"/>
  <c r="L41" i="10" s="1"/>
  <c r="L42" i="10" l="1"/>
  <c r="L45" i="10"/>
  <c r="L44" i="10"/>
  <c r="L48" i="10" s="1"/>
  <c r="L49" i="10" s="1"/>
  <c r="L50" i="10" l="1"/>
  <c r="L54" i="10" s="1"/>
  <c r="L56" i="10"/>
  <c r="BV29" i="10" l="1"/>
  <c r="BV24" i="10"/>
  <c r="BV26" i="10" s="1"/>
  <c r="BV32" i="10"/>
  <c r="BV39" i="10" s="1"/>
  <c r="BV28" i="10"/>
  <c r="BV31" i="10"/>
  <c r="BV30" i="10"/>
  <c r="BV46" i="10" s="1"/>
  <c r="BV34" i="10"/>
  <c r="BV22" i="10"/>
  <c r="BV47" i="10"/>
  <c r="BV33" i="10" l="1"/>
  <c r="BV35" i="10" s="1"/>
  <c r="BV40" i="10" s="1"/>
  <c r="BV41" i="10" s="1"/>
  <c r="BV42" i="10" l="1"/>
  <c r="BV37" i="10"/>
  <c r="BV44" i="10" l="1"/>
  <c r="BV48" i="10" s="1"/>
  <c r="BV49" i="10" s="1"/>
  <c r="BV45" i="10"/>
  <c r="X47" i="10"/>
  <c r="BT29" i="10"/>
  <c r="BS29" i="10"/>
  <c r="BS28" i="10"/>
  <c r="BV50" i="10" l="1"/>
  <c r="BV54" i="10" s="1"/>
  <c r="BV56" i="10"/>
  <c r="X29" i="10"/>
  <c r="BS24" i="10"/>
  <c r="BS25" i="10" s="1"/>
  <c r="BT32" i="10"/>
  <c r="BT33" i="10" s="1"/>
  <c r="BT24" i="10"/>
  <c r="BT25" i="10" s="1"/>
  <c r="X32" i="10"/>
  <c r="X39" i="10" s="1"/>
  <c r="BU28" i="10"/>
  <c r="BU29" i="10" s="1"/>
  <c r="BU32" i="10"/>
  <c r="BU39" i="10" s="1"/>
  <c r="BT22" i="10"/>
  <c r="X24" i="10"/>
  <c r="X25" i="10" s="1"/>
  <c r="X30" i="10"/>
  <c r="X46" i="10" s="1"/>
  <c r="X31" i="10"/>
  <c r="X34" i="10"/>
  <c r="BU24" i="10"/>
  <c r="BU25" i="10" s="1"/>
  <c r="BU31" i="10"/>
  <c r="BU34" i="10"/>
  <c r="BT30" i="10"/>
  <c r="BT31" i="10"/>
  <c r="BT34" i="10"/>
  <c r="X22" i="10"/>
  <c r="X28" i="10"/>
  <c r="BU22" i="10"/>
  <c r="BU47" i="10"/>
  <c r="BT28" i="10"/>
  <c r="BS30" i="10"/>
  <c r="BS31" i="10"/>
  <c r="BS32" i="10"/>
  <c r="BS33" i="10" s="1"/>
  <c r="BS34" i="10"/>
  <c r="BS22" i="10"/>
  <c r="BS47" i="10"/>
  <c r="BU30" i="10" l="1"/>
  <c r="BU46" i="10" s="1"/>
  <c r="BT39" i="10"/>
  <c r="BS26" i="10"/>
  <c r="BU33" i="10"/>
  <c r="BT35" i="10"/>
  <c r="BT37" i="10" s="1"/>
  <c r="BT26" i="10"/>
  <c r="BS35" i="10"/>
  <c r="BS39" i="10"/>
  <c r="X33" i="10"/>
  <c r="X35" i="10" s="1"/>
  <c r="X40" i="10" s="1"/>
  <c r="X41" i="10" s="1"/>
  <c r="BT46" i="10"/>
  <c r="X26" i="10"/>
  <c r="BU26" i="10"/>
  <c r="BS46" i="10"/>
  <c r="X42" i="10" l="1"/>
  <c r="BU35" i="10"/>
  <c r="BT40" i="10"/>
  <c r="BT41" i="10" s="1"/>
  <c r="BS40" i="10"/>
  <c r="BS41" i="10" s="1"/>
  <c r="BS37" i="10"/>
  <c r="X37" i="10"/>
  <c r="BR29" i="10"/>
  <c r="AF29" i="10"/>
  <c r="BS42" i="10" l="1"/>
  <c r="BT42" i="10"/>
  <c r="BU37" i="10"/>
  <c r="BU40" i="10"/>
  <c r="BU41" i="10" s="1"/>
  <c r="X45" i="10"/>
  <c r="X44" i="10"/>
  <c r="X48" i="10" s="1"/>
  <c r="X49" i="10" s="1"/>
  <c r="BT44" i="10"/>
  <c r="BT48" i="10" s="1"/>
  <c r="BT49" i="10" s="1"/>
  <c r="BS44" i="10"/>
  <c r="BS48" i="10" s="1"/>
  <c r="BS49" i="10" s="1"/>
  <c r="BS45" i="10"/>
  <c r="AA32" i="10"/>
  <c r="AF32" i="10"/>
  <c r="AF33" i="10" s="1"/>
  <c r="BR32" i="10"/>
  <c r="BR33" i="10" s="1"/>
  <c r="AA31" i="10"/>
  <c r="AF31" i="10"/>
  <c r="BR31" i="10"/>
  <c r="AF30" i="10"/>
  <c r="BR30" i="10"/>
  <c r="AA34" i="10"/>
  <c r="AF34" i="10"/>
  <c r="BR34" i="10"/>
  <c r="BT45" i="10" l="1"/>
  <c r="BS50" i="10"/>
  <c r="BS54" i="10" s="1"/>
  <c r="BT50" i="10"/>
  <c r="BT54" i="10" s="1"/>
  <c r="X50" i="10"/>
  <c r="X54" i="10" s="1"/>
  <c r="BU42" i="10"/>
  <c r="BT56" i="10"/>
  <c r="BU44" i="10"/>
  <c r="BU48" i="10" s="1"/>
  <c r="BU49" i="10" s="1"/>
  <c r="BU45" i="10"/>
  <c r="BS56" i="10"/>
  <c r="X56" i="10"/>
  <c r="BU50" i="10" l="1"/>
  <c r="BU54" i="10" s="1"/>
  <c r="BU56" i="10"/>
  <c r="AF26" i="10"/>
  <c r="AF39" i="10" l="1"/>
  <c r="AF28" i="10"/>
  <c r="AF35" i="10"/>
  <c r="AF37" i="10" s="1"/>
  <c r="AA28" i="10"/>
  <c r="AA24" i="10"/>
  <c r="AF46" i="10"/>
  <c r="AA39" i="10"/>
  <c r="AA22" i="10"/>
  <c r="AA47" i="10"/>
  <c r="AF47" i="10"/>
  <c r="AF22" i="10"/>
  <c r="AA26" i="10" l="1"/>
  <c r="AA25" i="10"/>
  <c r="AA29" i="10"/>
  <c r="AA33" i="10" s="1"/>
  <c r="AA30" i="10"/>
  <c r="AA35" i="10" l="1"/>
  <c r="AA37" i="10" s="1"/>
  <c r="AA46" i="10"/>
  <c r="AF40" i="10"/>
  <c r="AF41" i="10" s="1"/>
  <c r="AF42" i="10" l="1"/>
  <c r="AA40" i="10"/>
  <c r="AA41" i="10" s="1"/>
  <c r="AF45" i="10"/>
  <c r="AF44" i="10"/>
  <c r="AF48" i="10" s="1"/>
  <c r="AF49" i="10" s="1"/>
  <c r="AF50" i="10" l="1"/>
  <c r="AF54" i="10" s="1"/>
  <c r="AA42" i="10"/>
  <c r="AF56" i="10"/>
  <c r="AA45" i="10"/>
  <c r="AA44" i="10" l="1"/>
  <c r="AA48" i="10" s="1"/>
  <c r="AA49" i="10" s="1"/>
  <c r="AA50" i="10" l="1"/>
  <c r="AA54" i="10" s="1"/>
  <c r="AA56" i="10"/>
  <c r="BR28" i="10" l="1"/>
  <c r="BR35" i="10"/>
  <c r="BR24" i="10"/>
  <c r="BR39" i="10"/>
  <c r="BR47" i="10"/>
  <c r="BR22" i="10"/>
  <c r="BR26" i="10" l="1"/>
  <c r="BR25" i="10"/>
  <c r="BR46" i="10"/>
  <c r="BR40" i="10"/>
  <c r="BR41" i="10" s="1"/>
  <c r="BR42" i="10" l="1"/>
  <c r="BR37" i="10"/>
  <c r="BR44" i="10" l="1"/>
  <c r="BR48" i="10" s="1"/>
  <c r="BR49" i="10" s="1"/>
  <c r="BR45" i="10"/>
  <c r="BR50" i="10" l="1"/>
  <c r="BR54" i="10" s="1"/>
  <c r="BR56" i="10"/>
  <c r="K24" i="10" l="1"/>
  <c r="K32" i="10"/>
  <c r="K39" i="10" s="1"/>
  <c r="K28" i="10"/>
  <c r="K34" i="10"/>
  <c r="K30" i="10"/>
  <c r="K31" i="10"/>
  <c r="K29" i="10"/>
  <c r="K47" i="10"/>
  <c r="K22" i="10"/>
  <c r="K46" i="10" l="1"/>
  <c r="K26" i="10"/>
  <c r="K25" i="10"/>
  <c r="K33" i="10"/>
  <c r="K35" i="10" s="1"/>
  <c r="K40" i="10" l="1"/>
  <c r="K41" i="10" s="1"/>
  <c r="K42" i="10" l="1"/>
  <c r="K45" i="10" l="1"/>
  <c r="K44" i="10"/>
  <c r="K48" i="10" s="1"/>
  <c r="K49" i="10" s="1"/>
  <c r="AJ34" i="10"/>
  <c r="AJ47" i="10"/>
  <c r="AJ24" i="10"/>
  <c r="AJ22" i="10"/>
  <c r="BP29" i="10"/>
  <c r="BQ29" i="10"/>
  <c r="K50" i="10" l="1"/>
  <c r="K54" i="10" s="1"/>
  <c r="K56" i="10"/>
  <c r="BP24" i="10"/>
  <c r="AJ26" i="10"/>
  <c r="AJ25" i="10"/>
  <c r="BP34" i="10"/>
  <c r="BP32" i="10"/>
  <c r="BP39" i="10" s="1"/>
  <c r="BP47" i="10"/>
  <c r="BP31" i="10"/>
  <c r="AJ28" i="10"/>
  <c r="BQ24" i="10"/>
  <c r="BP30" i="10"/>
  <c r="BQ32" i="10"/>
  <c r="BQ33" i="10" s="1"/>
  <c r="BQ28" i="10"/>
  <c r="BQ31" i="10"/>
  <c r="BQ30" i="10"/>
  <c r="BQ50" i="10" s="1"/>
  <c r="BP28" i="10"/>
  <c r="BP22" i="10"/>
  <c r="BQ47" i="10"/>
  <c r="BQ34" i="10"/>
  <c r="BQ22" i="10"/>
  <c r="BQ26" i="10" l="1"/>
  <c r="BQ25" i="10"/>
  <c r="BP26" i="10"/>
  <c r="BP25" i="10"/>
  <c r="BP33" i="10"/>
  <c r="BP35" i="10" s="1"/>
  <c r="AJ29" i="10"/>
  <c r="AJ31" i="10"/>
  <c r="AJ30" i="10"/>
  <c r="AJ32" i="10"/>
  <c r="BQ39" i="10"/>
  <c r="BQ35" i="10"/>
  <c r="BQ37" i="10" s="1"/>
  <c r="BP46" i="10"/>
  <c r="BQ46" i="10"/>
  <c r="AJ33" i="10" l="1"/>
  <c r="AJ35" i="10" s="1"/>
  <c r="AJ39" i="10"/>
  <c r="AJ46" i="10"/>
  <c r="BQ40" i="10"/>
  <c r="BQ41" i="10" s="1"/>
  <c r="BP37" i="10"/>
  <c r="BP40" i="10"/>
  <c r="BP41" i="10" s="1"/>
  <c r="BP42" i="10" l="1"/>
  <c r="BQ42" i="10"/>
  <c r="AJ37" i="10"/>
  <c r="AJ40" i="10"/>
  <c r="AJ41" i="10" s="1"/>
  <c r="BQ45" i="10"/>
  <c r="BP44" i="10"/>
  <c r="BP48" i="10" s="1"/>
  <c r="BP49" i="10" s="1"/>
  <c r="BP45" i="10"/>
  <c r="BQ44" i="10" l="1"/>
  <c r="BQ48" i="10" s="1"/>
  <c r="BQ49" i="10" s="1"/>
  <c r="BQ54" i="10"/>
  <c r="BQ56" i="10" s="1"/>
  <c r="BP50" i="10"/>
  <c r="BP54" i="10" s="1"/>
  <c r="AJ42" i="10"/>
  <c r="BP56" i="10"/>
  <c r="AJ45" i="10"/>
  <c r="AJ44" i="10"/>
  <c r="AJ48" i="10" s="1"/>
  <c r="AJ49" i="10" s="1"/>
  <c r="AJ50" i="10" l="1"/>
  <c r="BO29" i="10"/>
  <c r="AT29" i="10"/>
  <c r="BN29" i="10"/>
  <c r="BM31" i="10"/>
  <c r="AJ54" i="10" l="1"/>
  <c r="AJ56" i="10" s="1"/>
  <c r="BM34" i="10"/>
  <c r="BO28" i="10"/>
  <c r="BO32" i="10"/>
  <c r="BO39" i="10" s="1"/>
  <c r="BO30" i="10"/>
  <c r="BO31" i="10"/>
  <c r="AT28" i="10"/>
  <c r="BO22" i="10"/>
  <c r="BO24" i="10"/>
  <c r="BO34" i="10"/>
  <c r="AT32" i="10"/>
  <c r="AT39" i="10" s="1"/>
  <c r="AT30" i="10"/>
  <c r="AT50" i="10" s="1"/>
  <c r="AT31" i="10"/>
  <c r="AT34" i="10"/>
  <c r="BN28" i="10"/>
  <c r="BN32" i="10"/>
  <c r="BN39" i="10" s="1"/>
  <c r="BO47" i="10"/>
  <c r="BN34" i="10"/>
  <c r="BN30" i="10"/>
  <c r="BN50" i="10" s="1"/>
  <c r="BN31" i="10"/>
  <c r="AT24" i="10"/>
  <c r="AT22" i="10"/>
  <c r="BM29" i="10"/>
  <c r="BN47" i="10"/>
  <c r="BM30" i="10"/>
  <c r="BN22" i="10"/>
  <c r="BN24" i="10"/>
  <c r="BM22" i="10"/>
  <c r="BM24" i="10"/>
  <c r="BM28" i="10"/>
  <c r="BM32" i="10"/>
  <c r="BM39" i="10" s="1"/>
  <c r="BM46" i="10" l="1"/>
  <c r="BN46" i="10"/>
  <c r="BO26" i="10"/>
  <c r="BO25" i="10"/>
  <c r="BM26" i="10"/>
  <c r="BM25" i="10"/>
  <c r="BN26" i="10"/>
  <c r="BN25" i="10"/>
  <c r="AT26" i="10"/>
  <c r="AT25" i="10"/>
  <c r="AT46" i="10"/>
  <c r="BO46" i="10"/>
  <c r="BO33" i="10"/>
  <c r="BO35" i="10" s="1"/>
  <c r="BO40" i="10" s="1"/>
  <c r="BO41" i="10" s="1"/>
  <c r="AT33" i="10"/>
  <c r="AT35" i="10" s="1"/>
  <c r="AT37" i="10" s="1"/>
  <c r="BN33" i="10"/>
  <c r="BN35" i="10" s="1"/>
  <c r="BN37" i="10" s="1"/>
  <c r="BM33" i="10"/>
  <c r="BM35" i="10" s="1"/>
  <c r="BO42" i="10" l="1"/>
  <c r="AT40" i="10"/>
  <c r="AT41" i="10" s="1"/>
  <c r="BO37" i="10"/>
  <c r="BN40" i="10"/>
  <c r="BN41" i="10" s="1"/>
  <c r="BM40" i="10"/>
  <c r="BM41" i="10" s="1"/>
  <c r="BM37" i="10"/>
  <c r="BM42" i="10" l="1"/>
  <c r="BN42" i="10"/>
  <c r="BO44" i="10"/>
  <c r="BO48" i="10" s="1"/>
  <c r="BO49" i="10" s="1"/>
  <c r="AT42" i="10"/>
  <c r="AT54" i="10" s="1"/>
  <c r="BN45" i="10"/>
  <c r="BO45" i="10"/>
  <c r="BM45" i="10"/>
  <c r="BM44" i="10"/>
  <c r="BM48" i="10" s="1"/>
  <c r="BM49" i="10" s="1"/>
  <c r="BN44" i="10" l="1"/>
  <c r="BN48" i="10" s="1"/>
  <c r="BN49" i="10" s="1"/>
  <c r="BN54" i="10"/>
  <c r="BN56" i="10" s="1"/>
  <c r="BM50" i="10"/>
  <c r="BM54" i="10" s="1"/>
  <c r="BO50" i="10"/>
  <c r="BO54" i="10" s="1"/>
  <c r="AT45" i="10"/>
  <c r="BM56" i="10"/>
  <c r="BO56" i="10"/>
  <c r="AT44" i="10"/>
  <c r="AT48" i="10" s="1"/>
  <c r="AT49" i="10" s="1"/>
  <c r="AT56" i="10" l="1"/>
  <c r="R19" i="21"/>
  <c r="R20" i="21"/>
  <c r="R21" i="21"/>
  <c r="R22" i="21"/>
  <c r="R23" i="21"/>
  <c r="R24" i="21"/>
  <c r="R18" i="21"/>
  <c r="P37" i="21" l="1"/>
  <c r="P31" i="21"/>
  <c r="P27" i="21"/>
  <c r="P12" i="21"/>
  <c r="P8" i="21"/>
  <c r="O50" i="21"/>
  <c r="O32" i="21"/>
  <c r="O27" i="21"/>
  <c r="O12" i="21"/>
  <c r="N50" i="21"/>
  <c r="N37" i="21"/>
  <c r="N35" i="21"/>
  <c r="N34" i="21"/>
  <c r="N33" i="21"/>
  <c r="N53" i="21" s="1"/>
  <c r="N32" i="21"/>
  <c r="P32" i="21" l="1"/>
  <c r="P35" i="21"/>
  <c r="P42" i="21" s="1"/>
  <c r="P33" i="21"/>
  <c r="P34" i="21"/>
  <c r="P29" i="21"/>
  <c r="P28" i="21"/>
  <c r="P25" i="21"/>
  <c r="P50" i="21"/>
  <c r="O28" i="21"/>
  <c r="O29" i="21"/>
  <c r="O35" i="21"/>
  <c r="O36" i="21" s="1"/>
  <c r="O34" i="21"/>
  <c r="O37" i="21"/>
  <c r="O33" i="21"/>
  <c r="O42" i="21"/>
  <c r="O25" i="21"/>
  <c r="O31" i="21"/>
  <c r="N36" i="21"/>
  <c r="N38" i="21" s="1"/>
  <c r="N40" i="21" s="1"/>
  <c r="N42" i="21"/>
  <c r="N49" i="21"/>
  <c r="N27" i="21"/>
  <c r="N29" i="21" s="1"/>
  <c r="N31" i="21"/>
  <c r="P36" i="21" l="1"/>
  <c r="P38" i="21" s="1"/>
  <c r="P49" i="21"/>
  <c r="P53" i="21"/>
  <c r="O38" i="21"/>
  <c r="O43" i="21" s="1"/>
  <c r="O44" i="21" s="1"/>
  <c r="O45" i="21" s="1"/>
  <c r="O49" i="21"/>
  <c r="O53" i="21"/>
  <c r="N43" i="21"/>
  <c r="N44" i="21" s="1"/>
  <c r="N45" i="21" s="1"/>
  <c r="N47" i="21" s="1"/>
  <c r="N51" i="21" s="1"/>
  <c r="N52" i="21" s="1"/>
  <c r="O40" i="21" l="1"/>
  <c r="O48" i="21" s="1"/>
  <c r="N55" i="21"/>
  <c r="N57" i="21" s="1"/>
  <c r="P43" i="21"/>
  <c r="P44" i="21" s="1"/>
  <c r="P45" i="21" s="1"/>
  <c r="P40" i="21"/>
  <c r="O47" i="21"/>
  <c r="O51" i="21" s="1"/>
  <c r="O52" i="21" s="1"/>
  <c r="O55" i="21"/>
  <c r="O57" i="21" s="1"/>
  <c r="P55" i="21" l="1"/>
  <c r="P57" i="21" s="1"/>
  <c r="P47" i="21"/>
  <c r="P51" i="21" s="1"/>
  <c r="P52" i="21" s="1"/>
  <c r="P48" i="21"/>
  <c r="P47" i="10" l="1"/>
  <c r="O22" i="10" l="1"/>
  <c r="O47" i="10"/>
  <c r="I47" i="10"/>
  <c r="I28" i="10" l="1"/>
  <c r="I34" i="10"/>
  <c r="I30" i="10"/>
  <c r="I46" i="10" s="1"/>
  <c r="I29" i="10"/>
  <c r="I24" i="10"/>
  <c r="I32" i="10"/>
  <c r="I39" i="10" s="1"/>
  <c r="I22" i="10"/>
  <c r="I31" i="10"/>
  <c r="I26" i="10" l="1"/>
  <c r="I25" i="10"/>
  <c r="I33" i="10"/>
  <c r="I35" i="10" s="1"/>
  <c r="I40" i="10" l="1"/>
  <c r="I41" i="10" s="1"/>
  <c r="I42" i="10" l="1"/>
  <c r="I44" i="10"/>
  <c r="I48" i="10" s="1"/>
  <c r="I49" i="10" s="1"/>
  <c r="I45" i="10"/>
  <c r="I50" i="10" l="1"/>
  <c r="I54" i="10" s="1"/>
  <c r="I56" i="10"/>
  <c r="BK31" i="10" l="1"/>
  <c r="T47" i="10"/>
  <c r="BL28" i="10"/>
  <c r="BK28" i="10"/>
  <c r="T28" i="10"/>
  <c r="BK22" i="10" l="1"/>
  <c r="T30" i="10"/>
  <c r="T46" i="10" s="1"/>
  <c r="BK24" i="10"/>
  <c r="BL24" i="10"/>
  <c r="BK29" i="10"/>
  <c r="BL30" i="10"/>
  <c r="BL29" i="10"/>
  <c r="BL31" i="10"/>
  <c r="T24" i="10"/>
  <c r="T32" i="10"/>
  <c r="T39" i="10" s="1"/>
  <c r="BL22" i="10"/>
  <c r="BK34" i="10"/>
  <c r="BL34" i="10"/>
  <c r="T31" i="10"/>
  <c r="BK32" i="10"/>
  <c r="BK47" i="10"/>
  <c r="T29" i="10"/>
  <c r="BL32" i="10"/>
  <c r="T22" i="10"/>
  <c r="T34" i="10"/>
  <c r="BL46" i="10" l="1"/>
  <c r="BL26" i="10"/>
  <c r="BL25" i="10"/>
  <c r="BK26" i="10"/>
  <c r="BK25" i="10"/>
  <c r="T26" i="10"/>
  <c r="T25" i="10"/>
  <c r="BL33" i="10"/>
  <c r="BL35" i="10" s="1"/>
  <c r="BL37" i="10" s="1"/>
  <c r="BK30" i="10"/>
  <c r="BK46" i="10" s="1"/>
  <c r="BK39" i="10"/>
  <c r="T33" i="10"/>
  <c r="T35" i="10" s="1"/>
  <c r="T37" i="10" s="1"/>
  <c r="BK33" i="10"/>
  <c r="BL39" i="10"/>
  <c r="R56" i="21"/>
  <c r="M37" i="21"/>
  <c r="M34" i="21"/>
  <c r="M33" i="21"/>
  <c r="M53" i="21" s="1"/>
  <c r="M31" i="21"/>
  <c r="M32" i="21"/>
  <c r="M27" i="21"/>
  <c r="M29" i="21" s="1"/>
  <c r="M12" i="21"/>
  <c r="L32" i="21"/>
  <c r="L12" i="21"/>
  <c r="K27" i="21"/>
  <c r="K12" i="21"/>
  <c r="K7" i="21"/>
  <c r="BL40" i="10" l="1"/>
  <c r="BL41" i="10" s="1"/>
  <c r="BK35" i="10"/>
  <c r="BK37" i="10" s="1"/>
  <c r="T40" i="10"/>
  <c r="T41" i="10" s="1"/>
  <c r="L31" i="21"/>
  <c r="M49" i="21"/>
  <c r="M50" i="21"/>
  <c r="M35" i="21"/>
  <c r="M36" i="21" s="1"/>
  <c r="M38" i="21" s="1"/>
  <c r="M25" i="21"/>
  <c r="L33" i="21"/>
  <c r="L53" i="21" s="1"/>
  <c r="L37" i="21"/>
  <c r="L25" i="21"/>
  <c r="L50" i="21"/>
  <c r="L34" i="21"/>
  <c r="L27" i="21"/>
  <c r="L35" i="21"/>
  <c r="L42" i="21" s="1"/>
  <c r="K31" i="21"/>
  <c r="K32" i="21"/>
  <c r="K34" i="21"/>
  <c r="K33" i="21"/>
  <c r="K29" i="21"/>
  <c r="K28" i="21"/>
  <c r="K35" i="21"/>
  <c r="K42" i="21" s="1"/>
  <c r="K37" i="21"/>
  <c r="K25" i="21"/>
  <c r="K50" i="21"/>
  <c r="T42" i="10" l="1"/>
  <c r="BL42" i="10"/>
  <c r="L49" i="21"/>
  <c r="BL45" i="10"/>
  <c r="BK40" i="10"/>
  <c r="BK41" i="10" s="1"/>
  <c r="T44" i="10"/>
  <c r="T48" i="10" s="1"/>
  <c r="T49" i="10" s="1"/>
  <c r="M40" i="21"/>
  <c r="M42" i="21"/>
  <c r="M43" i="21" s="1"/>
  <c r="M44" i="21" s="1"/>
  <c r="M45" i="21" s="1"/>
  <c r="K36" i="21"/>
  <c r="K38" i="21" s="1"/>
  <c r="K43" i="21" s="1"/>
  <c r="K44" i="21" s="1"/>
  <c r="K45" i="21" s="1"/>
  <c r="L29" i="21"/>
  <c r="L28" i="21"/>
  <c r="L36" i="21"/>
  <c r="L38" i="21" s="1"/>
  <c r="K53" i="21"/>
  <c r="K49" i="21"/>
  <c r="BL44" i="10" l="1"/>
  <c r="BL48" i="10" s="1"/>
  <c r="BL49" i="10" s="1"/>
  <c r="BL50" i="10" s="1"/>
  <c r="BL54" i="10"/>
  <c r="BL56" i="10" s="1"/>
  <c r="T45" i="10"/>
  <c r="T50" i="10"/>
  <c r="T54" i="10" s="1"/>
  <c r="BK42" i="10"/>
  <c r="K40" i="21"/>
  <c r="T56" i="10"/>
  <c r="BK44" i="10"/>
  <c r="BK48" i="10" s="1"/>
  <c r="BK49" i="10" s="1"/>
  <c r="M55" i="21"/>
  <c r="M57" i="21" s="1"/>
  <c r="M48" i="21"/>
  <c r="M47" i="21"/>
  <c r="M51" i="21" s="1"/>
  <c r="M52" i="21" s="1"/>
  <c r="L40" i="21"/>
  <c r="L43" i="21"/>
  <c r="L44" i="21" s="1"/>
  <c r="L45" i="21" s="1"/>
  <c r="K55" i="21"/>
  <c r="K57" i="21" s="1"/>
  <c r="K48" i="21"/>
  <c r="K47" i="21"/>
  <c r="K51" i="21" s="1"/>
  <c r="K52" i="21" s="1"/>
  <c r="BK45" i="10" l="1"/>
  <c r="BK50" i="10"/>
  <c r="BK54" i="10" s="1"/>
  <c r="BK56" i="10"/>
  <c r="L55" i="21"/>
  <c r="L57" i="21" s="1"/>
  <c r="L48" i="21"/>
  <c r="L47" i="21"/>
  <c r="L51" i="21" s="1"/>
  <c r="L52" i="21" s="1"/>
  <c r="BJ31" i="10" l="1"/>
  <c r="BJ22" i="10" l="1"/>
  <c r="BJ34" i="10"/>
  <c r="BJ28" i="10"/>
  <c r="BJ32" i="10"/>
  <c r="BJ47" i="10"/>
  <c r="BJ24" i="10"/>
  <c r="BJ26" i="10" l="1"/>
  <c r="BJ25" i="10"/>
  <c r="BJ29" i="10"/>
  <c r="BJ33" i="10" s="1"/>
  <c r="BJ30" i="10"/>
  <c r="BJ39" i="10"/>
  <c r="BJ35" i="10" l="1"/>
  <c r="BJ37" i="10" s="1"/>
  <c r="BJ46" i="10"/>
  <c r="BJ40" i="10" l="1"/>
  <c r="BJ41" i="10" s="1"/>
  <c r="BJ42" i="10" l="1"/>
  <c r="BJ45" i="10"/>
  <c r="BJ44" i="10" l="1"/>
  <c r="BJ48" i="10" s="1"/>
  <c r="BJ49" i="10" s="1"/>
  <c r="BJ50" i="10" s="1"/>
  <c r="BJ54" i="10"/>
  <c r="BJ56" i="10" s="1"/>
  <c r="H26" i="10"/>
  <c r="BE29" i="10" l="1"/>
  <c r="BH30" i="10" l="1"/>
  <c r="BI29" i="10" l="1"/>
  <c r="BI24" i="10"/>
  <c r="BI28" i="10"/>
  <c r="BI34" i="10"/>
  <c r="BI30" i="10"/>
  <c r="BI31" i="10"/>
  <c r="BI32" i="10"/>
  <c r="BI47" i="10"/>
  <c r="BI22" i="10"/>
  <c r="BI26" i="10" l="1"/>
  <c r="BI25" i="10"/>
  <c r="BI39" i="10"/>
  <c r="BI33" i="10"/>
  <c r="BI35" i="10" s="1"/>
  <c r="BI46" i="10"/>
  <c r="J37" i="21"/>
  <c r="J35" i="21"/>
  <c r="J33" i="21"/>
  <c r="J53" i="21" s="1"/>
  <c r="J31" i="21"/>
  <c r="J32" i="21"/>
  <c r="J27" i="21"/>
  <c r="J12" i="21"/>
  <c r="I31" i="21"/>
  <c r="I12" i="21"/>
  <c r="I7" i="21"/>
  <c r="BI40" i="10" l="1"/>
  <c r="BI41" i="10" s="1"/>
  <c r="BI37" i="10"/>
  <c r="J29" i="21"/>
  <c r="J28" i="21"/>
  <c r="J36" i="21"/>
  <c r="J38" i="21" s="1"/>
  <c r="J42" i="21"/>
  <c r="J49" i="21"/>
  <c r="J25" i="21"/>
  <c r="J50" i="21"/>
  <c r="I27" i="21"/>
  <c r="I29" i="21" s="1"/>
  <c r="J34" i="21"/>
  <c r="I37" i="21"/>
  <c r="I32" i="21"/>
  <c r="I33" i="21"/>
  <c r="I35" i="21"/>
  <c r="I34" i="21"/>
  <c r="I50" i="21"/>
  <c r="I25" i="21"/>
  <c r="BI42" i="10" l="1"/>
  <c r="I28" i="21"/>
  <c r="I36" i="21"/>
  <c r="I38" i="21" s="1"/>
  <c r="BI45" i="10"/>
  <c r="BI44" i="10"/>
  <c r="BI48" i="10" s="1"/>
  <c r="BI49" i="10" s="1"/>
  <c r="J43" i="21"/>
  <c r="J44" i="21" s="1"/>
  <c r="J45" i="21" s="1"/>
  <c r="J40" i="21"/>
  <c r="I42" i="21"/>
  <c r="I43" i="21" s="1"/>
  <c r="I44" i="21" s="1"/>
  <c r="I45" i="21" s="1"/>
  <c r="I40" i="21"/>
  <c r="I49" i="21"/>
  <c r="I53" i="21"/>
  <c r="BI50" i="10" l="1"/>
  <c r="BI54" i="10" s="1"/>
  <c r="BI56" i="10"/>
  <c r="J55" i="21"/>
  <c r="J57" i="21" s="1"/>
  <c r="J47" i="21"/>
  <c r="J51" i="21" s="1"/>
  <c r="J52" i="21" s="1"/>
  <c r="J48" i="21"/>
  <c r="I55" i="21"/>
  <c r="I57" i="21" s="1"/>
  <c r="I47" i="21"/>
  <c r="I51" i="21" s="1"/>
  <c r="I52" i="21" s="1"/>
  <c r="I48" i="21"/>
  <c r="P30" i="10" l="1"/>
  <c r="P46" i="10" l="1"/>
  <c r="BH24" i="10"/>
  <c r="P28" i="10"/>
  <c r="P24" i="10"/>
  <c r="BH22" i="10"/>
  <c r="P32" i="10"/>
  <c r="P39" i="10" s="1"/>
  <c r="BH34" i="10"/>
  <c r="P31" i="10"/>
  <c r="P34" i="10"/>
  <c r="BH28" i="10"/>
  <c r="P22" i="10"/>
  <c r="P29" i="10"/>
  <c r="BH29" i="10"/>
  <c r="BH32" i="10"/>
  <c r="BH39" i="10" s="1"/>
  <c r="BH31" i="10"/>
  <c r="P26" i="10" l="1"/>
  <c r="P25" i="10"/>
  <c r="BH26" i="10"/>
  <c r="BH25" i="10"/>
  <c r="P33" i="10"/>
  <c r="P35" i="10" s="1"/>
  <c r="BH33" i="10"/>
  <c r="BH35" i="10" s="1"/>
  <c r="BH37" i="10" s="1"/>
  <c r="BH46" i="10"/>
  <c r="P40" i="10" l="1"/>
  <c r="P41" i="10" s="1"/>
  <c r="BH40" i="10"/>
  <c r="BH41" i="10" s="1"/>
  <c r="BH42" i="10" l="1"/>
  <c r="BH45" i="10"/>
  <c r="BH44" i="10"/>
  <c r="BH48" i="10" s="1"/>
  <c r="BH49" i="10" s="1"/>
  <c r="T24" i="21"/>
  <c r="T22" i="21"/>
  <c r="T21" i="21"/>
  <c r="H29" i="21"/>
  <c r="H50" i="21"/>
  <c r="H12" i="21"/>
  <c r="H7" i="21"/>
  <c r="G29" i="21"/>
  <c r="G50" i="21"/>
  <c r="G32" i="21"/>
  <c r="G12" i="21"/>
  <c r="G6" i="21"/>
  <c r="BH50" i="10" l="1"/>
  <c r="BH54" i="10" s="1"/>
  <c r="P44" i="10"/>
  <c r="P48" i="10" s="1"/>
  <c r="P49" i="10" s="1"/>
  <c r="R29" i="21"/>
  <c r="P45" i="10"/>
  <c r="H32" i="21"/>
  <c r="H34" i="21"/>
  <c r="H33" i="21"/>
  <c r="H37" i="21"/>
  <c r="H25" i="21"/>
  <c r="H31" i="21"/>
  <c r="H35" i="21"/>
  <c r="H42" i="21" s="1"/>
  <c r="H27" i="21"/>
  <c r="H28" i="21" s="1"/>
  <c r="G33" i="21"/>
  <c r="G37" i="21"/>
  <c r="G34" i="21"/>
  <c r="G25" i="21"/>
  <c r="G31" i="21"/>
  <c r="G35" i="21"/>
  <c r="G42" i="21" s="1"/>
  <c r="G27" i="21"/>
  <c r="G28" i="21" s="1"/>
  <c r="P50" i="10" l="1"/>
  <c r="P54" i="10" s="1"/>
  <c r="P56" i="10"/>
  <c r="BH56" i="10"/>
  <c r="H36" i="21"/>
  <c r="H38" i="21" s="1"/>
  <c r="H53" i="21"/>
  <c r="H49" i="21"/>
  <c r="G53" i="21"/>
  <c r="G49" i="21"/>
  <c r="G36" i="21"/>
  <c r="G38" i="21" s="1"/>
  <c r="H40" i="21" l="1"/>
  <c r="H43" i="21"/>
  <c r="H44" i="21" s="1"/>
  <c r="H45" i="21" s="1"/>
  <c r="G40" i="21"/>
  <c r="G43" i="21"/>
  <c r="G44" i="21" s="1"/>
  <c r="G45" i="21" s="1"/>
  <c r="F26" i="10"/>
  <c r="M26" i="10"/>
  <c r="G26" i="10"/>
  <c r="H55" i="21" l="1"/>
  <c r="H57" i="21" s="1"/>
  <c r="H47" i="21"/>
  <c r="H51" i="21" s="1"/>
  <c r="H52" i="21" s="1"/>
  <c r="H48" i="21"/>
  <c r="G55" i="21"/>
  <c r="G57" i="21" s="1"/>
  <c r="G47" i="21"/>
  <c r="G51" i="21" s="1"/>
  <c r="G52" i="21" s="1"/>
  <c r="G48" i="21"/>
  <c r="F37" i="21" l="1"/>
  <c r="F27" i="21"/>
  <c r="F28" i="21" s="1"/>
  <c r="F25" i="21"/>
  <c r="F32" i="21"/>
  <c r="F12" i="21"/>
  <c r="E37" i="21"/>
  <c r="E32" i="21"/>
  <c r="E27" i="21"/>
  <c r="E28" i="21" s="1"/>
  <c r="E12" i="21"/>
  <c r="D27" i="21"/>
  <c r="D28" i="21" s="1"/>
  <c r="D37" i="21"/>
  <c r="D32" i="21"/>
  <c r="D12" i="21"/>
  <c r="F33" i="21" l="1"/>
  <c r="F34" i="21"/>
  <c r="F31" i="21"/>
  <c r="F35" i="21"/>
  <c r="F42" i="21" s="1"/>
  <c r="F50" i="21"/>
  <c r="E25" i="21"/>
  <c r="E33" i="21"/>
  <c r="E34" i="21"/>
  <c r="E31" i="21"/>
  <c r="E35" i="21"/>
  <c r="E42" i="21" s="1"/>
  <c r="E50" i="21"/>
  <c r="D25" i="21"/>
  <c r="D33" i="21"/>
  <c r="D34" i="21"/>
  <c r="D31" i="21"/>
  <c r="D35" i="21"/>
  <c r="D42" i="21" s="1"/>
  <c r="D50" i="21"/>
  <c r="R25" i="21" l="1"/>
  <c r="F36" i="21"/>
  <c r="F38" i="21" s="1"/>
  <c r="F53" i="21"/>
  <c r="F49" i="21"/>
  <c r="E36" i="21"/>
  <c r="E38" i="21" s="1"/>
  <c r="E53" i="21"/>
  <c r="E49" i="21"/>
  <c r="D53" i="21"/>
  <c r="D49" i="21"/>
  <c r="D36" i="21"/>
  <c r="D38" i="21" s="1"/>
  <c r="F40" i="21" l="1"/>
  <c r="F43" i="21"/>
  <c r="F44" i="21" s="1"/>
  <c r="F45" i="21" s="1"/>
  <c r="E40" i="21"/>
  <c r="E43" i="21"/>
  <c r="E44" i="21" s="1"/>
  <c r="E45" i="21" s="1"/>
  <c r="D40" i="21"/>
  <c r="D43" i="21"/>
  <c r="D44" i="21" s="1"/>
  <c r="D45" i="21" s="1"/>
  <c r="BG31" i="10"/>
  <c r="F55" i="21" l="1"/>
  <c r="F57" i="21" s="1"/>
  <c r="F47" i="21"/>
  <c r="F51" i="21" s="1"/>
  <c r="F52" i="21" s="1"/>
  <c r="E55" i="21"/>
  <c r="E57" i="21" s="1"/>
  <c r="E48" i="21"/>
  <c r="E47" i="21"/>
  <c r="E51" i="21" s="1"/>
  <c r="E52" i="21" s="1"/>
  <c r="BG24" i="10"/>
  <c r="BG25" i="10" s="1"/>
  <c r="D55" i="21"/>
  <c r="D47" i="21"/>
  <c r="D51" i="21" s="1"/>
  <c r="D52" i="21" s="1"/>
  <c r="D48" i="21"/>
  <c r="BG34" i="10"/>
  <c r="BG32" i="10"/>
  <c r="BG39" i="10" s="1"/>
  <c r="BG29" i="10"/>
  <c r="BG28" i="10"/>
  <c r="BG47" i="10"/>
  <c r="BG22" i="10"/>
  <c r="S48" i="21" l="1"/>
  <c r="D57" i="21"/>
  <c r="BG26" i="10"/>
  <c r="BG33" i="10"/>
  <c r="BG30" i="10"/>
  <c r="BG46" i="10" l="1"/>
  <c r="BG35" i="10"/>
  <c r="BG37" i="10" s="1"/>
  <c r="BG40" i="10" l="1"/>
  <c r="BG41" i="10" s="1"/>
  <c r="BG42" i="10" l="1"/>
  <c r="BG45" i="10"/>
  <c r="BG44" i="10"/>
  <c r="BG48" i="10" s="1"/>
  <c r="BG49" i="10" s="1"/>
  <c r="BG50" i="10" l="1"/>
  <c r="BG54" i="10" s="1"/>
  <c r="BG56" i="10"/>
  <c r="Q57" i="21" l="1"/>
  <c r="R8" i="21"/>
  <c r="R7" i="21" l="1"/>
  <c r="R6" i="21"/>
  <c r="R27" i="21"/>
  <c r="T27" i="21" l="1"/>
  <c r="R53" i="21"/>
  <c r="R28" i="21" l="1"/>
  <c r="T28" i="21" s="1"/>
  <c r="Q28" i="21"/>
  <c r="R40" i="21"/>
  <c r="R45" i="21" l="1"/>
  <c r="H29" i="10"/>
  <c r="Z8" i="18"/>
  <c r="S45" i="21" l="1"/>
  <c r="R55" i="21"/>
  <c r="H22" i="10"/>
  <c r="S40" i="21"/>
  <c r="H28" i="10"/>
  <c r="H24" i="10"/>
  <c r="H25" i="10" s="1"/>
  <c r="H32" i="10"/>
  <c r="H39" i="10" s="1"/>
  <c r="H34" i="10"/>
  <c r="H30" i="10"/>
  <c r="H31" i="10"/>
  <c r="H47" i="10"/>
  <c r="DN19" i="10" l="1"/>
  <c r="R57" i="21"/>
  <c r="S56" i="21"/>
  <c r="H33" i="10"/>
  <c r="H35" i="10" s="1"/>
  <c r="H40" i="10" s="1"/>
  <c r="H41" i="10" s="1"/>
  <c r="S53" i="21"/>
  <c r="H46" i="10"/>
  <c r="H42" i="10" l="1"/>
  <c r="U22" i="21"/>
  <c r="V22" i="21" s="1"/>
  <c r="X22" i="21" s="1"/>
  <c r="S55" i="21"/>
  <c r="S57" i="21"/>
  <c r="H45" i="10" l="1"/>
  <c r="H44" i="10"/>
  <c r="H48" i="10" s="1"/>
  <c r="H49" i="10" s="1"/>
  <c r="H50" i="10" l="1"/>
  <c r="H54" i="10" s="1"/>
  <c r="H56" i="10"/>
  <c r="Z23" i="18"/>
  <c r="Z24" i="18"/>
  <c r="W48" i="18" l="1"/>
  <c r="W35" i="18"/>
  <c r="W30" i="18"/>
  <c r="W20" i="18"/>
  <c r="W19" i="18"/>
  <c r="W18" i="18"/>
  <c r="W17" i="18"/>
  <c r="W12" i="18"/>
  <c r="W25" i="18" l="1"/>
  <c r="W31" i="18"/>
  <c r="W28" i="18"/>
  <c r="W32" i="18"/>
  <c r="W29" i="18"/>
  <c r="W33" i="18"/>
  <c r="W40" i="18" s="1"/>
  <c r="W34" i="18" l="1"/>
  <c r="W36" i="18" s="1"/>
  <c r="W51" i="18"/>
  <c r="W47" i="18"/>
  <c r="W41" i="18" l="1"/>
  <c r="W42" i="18" s="1"/>
  <c r="W43" i="18" s="1"/>
  <c r="W38" i="18"/>
  <c r="W53" i="18" l="1"/>
  <c r="W55" i="18" s="1"/>
  <c r="W45" i="18"/>
  <c r="W49" i="18" s="1"/>
  <c r="W50" i="18" s="1"/>
  <c r="W46" i="18"/>
  <c r="V48" i="18" l="1"/>
  <c r="V35" i="18"/>
  <c r="V25" i="18"/>
  <c r="V32" i="18"/>
  <c r="V20" i="18"/>
  <c r="V19" i="18"/>
  <c r="V18" i="18"/>
  <c r="V29" i="18" s="1"/>
  <c r="V17" i="18"/>
  <c r="V12" i="18"/>
  <c r="U25" i="18"/>
  <c r="U30" i="18"/>
  <c r="T21" i="18"/>
  <c r="T30" i="18" s="1"/>
  <c r="U20" i="18"/>
  <c r="T20" i="18"/>
  <c r="U19" i="18"/>
  <c r="T19" i="18"/>
  <c r="U18" i="18"/>
  <c r="U27" i="18" s="1"/>
  <c r="U28" i="18" s="1"/>
  <c r="T18" i="18"/>
  <c r="U17" i="18"/>
  <c r="T17" i="18"/>
  <c r="U12" i="18"/>
  <c r="T12" i="18"/>
  <c r="V27" i="18" l="1"/>
  <c r="V28" i="18" s="1"/>
  <c r="T25" i="18"/>
  <c r="V30" i="18"/>
  <c r="V31" i="18"/>
  <c r="T35" i="18"/>
  <c r="U35" i="18"/>
  <c r="V33" i="18"/>
  <c r="U31" i="18"/>
  <c r="T32" i="18"/>
  <c r="T27" i="18"/>
  <c r="T28" i="18" s="1"/>
  <c r="U32" i="18"/>
  <c r="T29" i="18"/>
  <c r="T33" i="18"/>
  <c r="T34" i="18" s="1"/>
  <c r="T48" i="18"/>
  <c r="U29" i="18"/>
  <c r="U33" i="18"/>
  <c r="U40" i="18" s="1"/>
  <c r="U48" i="18"/>
  <c r="T31" i="18"/>
  <c r="V34" i="18" l="1"/>
  <c r="V36" i="18" s="1"/>
  <c r="V38" i="18" s="1"/>
  <c r="U34" i="18"/>
  <c r="U36" i="18" s="1"/>
  <c r="V40" i="18"/>
  <c r="V51" i="18"/>
  <c r="V47" i="18"/>
  <c r="T36" i="18"/>
  <c r="T38" i="18" s="1"/>
  <c r="U51" i="18"/>
  <c r="U47" i="18"/>
  <c r="T51" i="18"/>
  <c r="T47" i="18"/>
  <c r="T40" i="18"/>
  <c r="V41" i="18" l="1"/>
  <c r="V42" i="18" s="1"/>
  <c r="V43" i="18" s="1"/>
  <c r="V53" i="18" s="1"/>
  <c r="V55" i="18" s="1"/>
  <c r="T41" i="18"/>
  <c r="T42" i="18" s="1"/>
  <c r="T43" i="18" s="1"/>
  <c r="T45" i="18" s="1"/>
  <c r="T49" i="18" s="1"/>
  <c r="T50" i="18" s="1"/>
  <c r="U38" i="18"/>
  <c r="U41" i="18"/>
  <c r="U42" i="18" s="1"/>
  <c r="U43" i="18" s="1"/>
  <c r="V46" i="18" l="1"/>
  <c r="V45" i="18"/>
  <c r="V49" i="18" s="1"/>
  <c r="V50" i="18" s="1"/>
  <c r="T46" i="18"/>
  <c r="T53" i="18"/>
  <c r="U55" i="18"/>
  <c r="U46" i="18"/>
  <c r="U45" i="18"/>
  <c r="U49" i="18" s="1"/>
  <c r="U50" i="18" s="1"/>
  <c r="T55" i="18" l="1"/>
  <c r="V47" i="10"/>
  <c r="V31" i="10"/>
  <c r="V22" i="10" l="1"/>
  <c r="V32" i="10"/>
  <c r="V39" i="10" s="1"/>
  <c r="V29" i="10"/>
  <c r="V24" i="10"/>
  <c r="V25" i="10" s="1"/>
  <c r="V30" i="10"/>
  <c r="V50" i="10" s="1"/>
  <c r="V34" i="10"/>
  <c r="V28" i="10"/>
  <c r="V26" i="10" l="1"/>
  <c r="V33" i="10"/>
  <c r="V35" i="10" s="1"/>
  <c r="V37" i="10" s="1"/>
  <c r="V46" i="10"/>
  <c r="V40" i="10" l="1"/>
  <c r="V41" i="10" s="1"/>
  <c r="V42" i="10" l="1"/>
  <c r="V44" i="10"/>
  <c r="V48" i="10" s="1"/>
  <c r="V49" i="10" s="1"/>
  <c r="V45" i="10" l="1"/>
  <c r="V54" i="10"/>
  <c r="V56" i="10"/>
  <c r="Y55" i="18" l="1"/>
  <c r="X28" i="18"/>
  <c r="S30" i="18"/>
  <c r="G30" i="18"/>
  <c r="F31" i="18"/>
  <c r="D30" i="18"/>
  <c r="O27" i="18"/>
  <c r="O28" i="18" s="1"/>
  <c r="S17" i="18"/>
  <c r="R17" i="18"/>
  <c r="Q17" i="18"/>
  <c r="P17" i="18"/>
  <c r="O17" i="18"/>
  <c r="N17" i="18"/>
  <c r="M17" i="18"/>
  <c r="L17" i="18"/>
  <c r="K17" i="18"/>
  <c r="J17" i="18"/>
  <c r="I17" i="18"/>
  <c r="H17" i="18"/>
  <c r="G17" i="18"/>
  <c r="F17" i="18"/>
  <c r="E17" i="18"/>
  <c r="D17" i="18"/>
  <c r="S12" i="18"/>
  <c r="R12" i="18"/>
  <c r="Q12" i="18"/>
  <c r="P12" i="18"/>
  <c r="O12" i="18"/>
  <c r="N12" i="18"/>
  <c r="M12" i="18"/>
  <c r="L12" i="18"/>
  <c r="K12" i="18"/>
  <c r="J12" i="18"/>
  <c r="I12" i="18"/>
  <c r="H12" i="18"/>
  <c r="G12" i="18"/>
  <c r="F12" i="18"/>
  <c r="E12" i="18"/>
  <c r="D12" i="18"/>
  <c r="Z7" i="18"/>
  <c r="Z6" i="18"/>
  <c r="L27" i="18" l="1"/>
  <c r="L28" i="18" s="1"/>
  <c r="N27" i="18"/>
  <c r="N28" i="18" s="1"/>
  <c r="Q27" i="18"/>
  <c r="Q28" i="18" s="1"/>
  <c r="H27" i="18"/>
  <c r="H28" i="18" s="1"/>
  <c r="M30" i="18"/>
  <c r="N30" i="18"/>
  <c r="J30" i="18"/>
  <c r="M27" i="18"/>
  <c r="M28" i="18" s="1"/>
  <c r="I25" i="18"/>
  <c r="K25" i="18"/>
  <c r="P25" i="18"/>
  <c r="L35" i="18"/>
  <c r="M25" i="18"/>
  <c r="Z18" i="18"/>
  <c r="F27" i="18"/>
  <c r="F28" i="18" s="1"/>
  <c r="I27" i="18"/>
  <c r="I28" i="18" s="1"/>
  <c r="K27" i="18"/>
  <c r="K28" i="18" s="1"/>
  <c r="P27" i="18"/>
  <c r="P28" i="18" s="1"/>
  <c r="E33" i="18"/>
  <c r="E40" i="18" s="1"/>
  <c r="F33" i="18"/>
  <c r="F29" i="18"/>
  <c r="G29" i="18"/>
  <c r="R29" i="18"/>
  <c r="S48" i="18"/>
  <c r="S35" i="18"/>
  <c r="S25" i="18"/>
  <c r="S29" i="18"/>
  <c r="E48" i="18"/>
  <c r="E35" i="18"/>
  <c r="E29" i="18"/>
  <c r="E25" i="18"/>
  <c r="O31" i="18"/>
  <c r="O30" i="18"/>
  <c r="O32" i="18"/>
  <c r="F47" i="18"/>
  <c r="F51" i="18"/>
  <c r="O33" i="18"/>
  <c r="O40" i="18" s="1"/>
  <c r="H31" i="18"/>
  <c r="H30" i="18"/>
  <c r="H32" i="18"/>
  <c r="L32" i="18"/>
  <c r="L31" i="18"/>
  <c r="L30" i="18"/>
  <c r="Z19" i="18"/>
  <c r="Z20" i="18"/>
  <c r="N31" i="18"/>
  <c r="N32" i="18"/>
  <c r="Q31" i="18"/>
  <c r="Q30" i="18"/>
  <c r="Q32" i="18"/>
  <c r="D48" i="18"/>
  <c r="D35" i="18"/>
  <c r="J48" i="18"/>
  <c r="J35" i="18"/>
  <c r="G33" i="18"/>
  <c r="G34" i="18" s="1"/>
  <c r="R33" i="18"/>
  <c r="R40" i="18" s="1"/>
  <c r="F25" i="18"/>
  <c r="F30" i="18"/>
  <c r="F32" i="18"/>
  <c r="I30" i="18"/>
  <c r="I32" i="18"/>
  <c r="K30" i="18"/>
  <c r="K32" i="18"/>
  <c r="P30" i="18"/>
  <c r="P32" i="18"/>
  <c r="N48" i="18"/>
  <c r="N35" i="18"/>
  <c r="Q48" i="18"/>
  <c r="Q35" i="18"/>
  <c r="D33" i="18"/>
  <c r="D40" i="18" s="1"/>
  <c r="J33" i="18"/>
  <c r="J40" i="18" s="1"/>
  <c r="G25" i="18"/>
  <c r="R25" i="18"/>
  <c r="N29" i="18"/>
  <c r="I31" i="18"/>
  <c r="P31" i="18"/>
  <c r="H33" i="18"/>
  <c r="Z21" i="18"/>
  <c r="M32" i="18"/>
  <c r="M31" i="18"/>
  <c r="H48" i="18"/>
  <c r="H35" i="18"/>
  <c r="H29" i="18"/>
  <c r="L48" i="18"/>
  <c r="L29" i="18"/>
  <c r="O48" i="18"/>
  <c r="O35" i="18"/>
  <c r="O29" i="18"/>
  <c r="G31" i="18"/>
  <c r="R32" i="18"/>
  <c r="R31" i="18"/>
  <c r="R30" i="18"/>
  <c r="F48" i="18"/>
  <c r="F35" i="18"/>
  <c r="I48" i="18"/>
  <c r="I35" i="18"/>
  <c r="I29" i="18"/>
  <c r="K48" i="18"/>
  <c r="K35" i="18"/>
  <c r="K29" i="18"/>
  <c r="P48" i="18"/>
  <c r="P35" i="18"/>
  <c r="P29" i="18"/>
  <c r="N33" i="18"/>
  <c r="N40" i="18" s="1"/>
  <c r="Q33" i="18"/>
  <c r="Q40" i="18" s="1"/>
  <c r="D25" i="18"/>
  <c r="J25" i="18"/>
  <c r="G27" i="18"/>
  <c r="G28" i="18" s="1"/>
  <c r="S27" i="18"/>
  <c r="S28" i="18" s="1"/>
  <c r="S33" i="18"/>
  <c r="S34" i="18" s="1"/>
  <c r="M48" i="18"/>
  <c r="M29" i="18"/>
  <c r="M35" i="18"/>
  <c r="L33" i="18"/>
  <c r="L40" i="18" s="1"/>
  <c r="D32" i="18"/>
  <c r="D31" i="18"/>
  <c r="J32" i="18"/>
  <c r="J31" i="18"/>
  <c r="G48" i="18"/>
  <c r="G35" i="18"/>
  <c r="R48" i="18"/>
  <c r="R35" i="18"/>
  <c r="I33" i="18"/>
  <c r="K33" i="18"/>
  <c r="K40" i="18" s="1"/>
  <c r="P33" i="18"/>
  <c r="P40" i="18" s="1"/>
  <c r="N25" i="18"/>
  <c r="Q25" i="18"/>
  <c r="D27" i="18"/>
  <c r="D28" i="18" s="1"/>
  <c r="J27" i="18"/>
  <c r="J28" i="18" s="1"/>
  <c r="D29" i="18"/>
  <c r="Q29" i="18"/>
  <c r="K31" i="18"/>
  <c r="E32" i="18"/>
  <c r="E31" i="18"/>
  <c r="E30" i="18"/>
  <c r="S32" i="18"/>
  <c r="S31" i="18"/>
  <c r="M33" i="18"/>
  <c r="H25" i="18"/>
  <c r="L25" i="18"/>
  <c r="O25" i="18"/>
  <c r="E27" i="18"/>
  <c r="E28" i="18" s="1"/>
  <c r="R28" i="18"/>
  <c r="J29" i="18"/>
  <c r="G32" i="18"/>
  <c r="M34" i="18" l="1"/>
  <c r="M36" i="18" s="1"/>
  <c r="M38" i="18" s="1"/>
  <c r="N34" i="18"/>
  <c r="N36" i="18" s="1"/>
  <c r="N41" i="18" s="1"/>
  <c r="N42" i="18" s="1"/>
  <c r="N43" i="18" s="1"/>
  <c r="J34" i="18"/>
  <c r="J36" i="18" s="1"/>
  <c r="J41" i="18" s="1"/>
  <c r="J42" i="18" s="1"/>
  <c r="J43" i="18" s="1"/>
  <c r="H34" i="18"/>
  <c r="H36" i="18" s="1"/>
  <c r="H38" i="18" s="1"/>
  <c r="F34" i="18"/>
  <c r="F36" i="18" s="1"/>
  <c r="F38" i="18" s="1"/>
  <c r="F40" i="18"/>
  <c r="D34" i="18"/>
  <c r="D36" i="18" s="1"/>
  <c r="D41" i="18" s="1"/>
  <c r="D42" i="18" s="1"/>
  <c r="D43" i="18" s="1"/>
  <c r="E34" i="18"/>
  <c r="E36" i="18" s="1"/>
  <c r="E41" i="18" s="1"/>
  <c r="E42" i="18" s="1"/>
  <c r="E43" i="18" s="1"/>
  <c r="I34" i="18"/>
  <c r="I36" i="18" s="1"/>
  <c r="I38" i="18" s="1"/>
  <c r="H40" i="18"/>
  <c r="S36" i="18"/>
  <c r="S38" i="18" s="1"/>
  <c r="I40" i="18"/>
  <c r="L34" i="18"/>
  <c r="L36" i="18" s="1"/>
  <c r="L38" i="18" s="1"/>
  <c r="P34" i="18"/>
  <c r="P36" i="18" s="1"/>
  <c r="P41" i="18" s="1"/>
  <c r="P42" i="18" s="1"/>
  <c r="P43" i="18" s="1"/>
  <c r="K34" i="18"/>
  <c r="K36" i="18" s="1"/>
  <c r="K41" i="18" s="1"/>
  <c r="K42" i="18" s="1"/>
  <c r="K43" i="18" s="1"/>
  <c r="G36" i="18"/>
  <c r="G38" i="18" s="1"/>
  <c r="N51" i="18"/>
  <c r="N47" i="18"/>
  <c r="O51" i="18"/>
  <c r="O47" i="18"/>
  <c r="I47" i="18"/>
  <c r="I51" i="18"/>
  <c r="G40" i="18"/>
  <c r="R34" i="18"/>
  <c r="R36" i="18" s="1"/>
  <c r="R38" i="18" s="1"/>
  <c r="R51" i="18"/>
  <c r="R47" i="18"/>
  <c r="G47" i="18"/>
  <c r="G51" i="18"/>
  <c r="Z25" i="18"/>
  <c r="AA25" i="18" s="1"/>
  <c r="M40" i="18"/>
  <c r="L51" i="18"/>
  <c r="L47" i="18"/>
  <c r="Q34" i="18"/>
  <c r="Q36" i="18" s="1"/>
  <c r="K47" i="18"/>
  <c r="K51" i="18"/>
  <c r="D51" i="18"/>
  <c r="D47" i="18"/>
  <c r="Z27" i="18"/>
  <c r="AB27" i="18" s="1"/>
  <c r="M51" i="18"/>
  <c r="M47" i="18"/>
  <c r="S40" i="18"/>
  <c r="Q51" i="18"/>
  <c r="Q47" i="18"/>
  <c r="O34" i="18"/>
  <c r="O36" i="18" s="1"/>
  <c r="J51" i="18"/>
  <c r="J47" i="18"/>
  <c r="S47" i="18"/>
  <c r="S51" i="18"/>
  <c r="E47" i="18"/>
  <c r="E51" i="18"/>
  <c r="P47" i="18"/>
  <c r="P51" i="18"/>
  <c r="H47" i="18"/>
  <c r="H51" i="18"/>
  <c r="E38" i="18" l="1"/>
  <c r="E46" i="18" s="1"/>
  <c r="H41" i="18"/>
  <c r="H42" i="18" s="1"/>
  <c r="H43" i="18" s="1"/>
  <c r="H45" i="18" s="1"/>
  <c r="H49" i="18" s="1"/>
  <c r="H50" i="18" s="1"/>
  <c r="G41" i="18"/>
  <c r="G42" i="18" s="1"/>
  <c r="G43" i="18" s="1"/>
  <c r="G45" i="18" s="1"/>
  <c r="G49" i="18" s="1"/>
  <c r="G50" i="18" s="1"/>
  <c r="N38" i="18"/>
  <c r="P38" i="18"/>
  <c r="P45" i="18" s="1"/>
  <c r="P49" i="18" s="1"/>
  <c r="P50" i="18" s="1"/>
  <c r="M41" i="18"/>
  <c r="M42" i="18" s="1"/>
  <c r="M43" i="18" s="1"/>
  <c r="M45" i="18" s="1"/>
  <c r="M49" i="18" s="1"/>
  <c r="M50" i="18" s="1"/>
  <c r="J38" i="18"/>
  <c r="J45" i="18" s="1"/>
  <c r="J49" i="18" s="1"/>
  <c r="J50" i="18" s="1"/>
  <c r="K38" i="18"/>
  <c r="K53" i="18" s="1"/>
  <c r="K55" i="18" s="1"/>
  <c r="F41" i="18"/>
  <c r="F42" i="18" s="1"/>
  <c r="F43" i="18" s="1"/>
  <c r="F46" i="18" s="1"/>
  <c r="I41" i="18"/>
  <c r="I42" i="18" s="1"/>
  <c r="I43" i="18" s="1"/>
  <c r="I45" i="18" s="1"/>
  <c r="I49" i="18" s="1"/>
  <c r="I50" i="18" s="1"/>
  <c r="D38" i="18"/>
  <c r="S41" i="18"/>
  <c r="S42" i="18" s="1"/>
  <c r="S43" i="18" s="1"/>
  <c r="S45" i="18" s="1"/>
  <c r="S49" i="18" s="1"/>
  <c r="S50" i="18" s="1"/>
  <c r="L41" i="18"/>
  <c r="L42" i="18" s="1"/>
  <c r="L43" i="18" s="1"/>
  <c r="L46" i="18" s="1"/>
  <c r="O41" i="18"/>
  <c r="O42" i="18" s="1"/>
  <c r="O43" i="18" s="1"/>
  <c r="O38" i="18"/>
  <c r="Q41" i="18"/>
  <c r="Q42" i="18" s="1"/>
  <c r="Q43" i="18" s="1"/>
  <c r="Q38" i="18"/>
  <c r="R41" i="18"/>
  <c r="R42" i="18" s="1"/>
  <c r="R43" i="18" s="1"/>
  <c r="Z28" i="18"/>
  <c r="AB28" i="18" s="1"/>
  <c r="Y28" i="18"/>
  <c r="Q46" i="18" l="1"/>
  <c r="N53" i="18"/>
  <c r="N55" i="18" s="1"/>
  <c r="N46" i="18"/>
  <c r="D55" i="18"/>
  <c r="F45" i="18"/>
  <c r="F49" i="18" s="1"/>
  <c r="F50" i="18" s="1"/>
  <c r="E45" i="18"/>
  <c r="E49" i="18" s="1"/>
  <c r="E50" i="18" s="1"/>
  <c r="E55" i="18"/>
  <c r="P53" i="18"/>
  <c r="P55" i="18" s="1"/>
  <c r="K46" i="18"/>
  <c r="H46" i="18"/>
  <c r="G53" i="18"/>
  <c r="G55" i="18" s="1"/>
  <c r="G46" i="18"/>
  <c r="J46" i="18"/>
  <c r="L55" i="18"/>
  <c r="H53" i="18"/>
  <c r="H55" i="18" s="1"/>
  <c r="J53" i="18"/>
  <c r="J55" i="18" s="1"/>
  <c r="P46" i="18"/>
  <c r="M53" i="18"/>
  <c r="M55" i="18" s="1"/>
  <c r="D46" i="18"/>
  <c r="N45" i="18"/>
  <c r="N49" i="18" s="1"/>
  <c r="N50" i="18" s="1"/>
  <c r="M46" i="18"/>
  <c r="S53" i="18"/>
  <c r="S55" i="18" s="1"/>
  <c r="S46" i="18"/>
  <c r="F53" i="18"/>
  <c r="F55" i="18" s="1"/>
  <c r="I53" i="18"/>
  <c r="I55" i="18" s="1"/>
  <c r="I46" i="18"/>
  <c r="K45" i="18"/>
  <c r="K49" i="18" s="1"/>
  <c r="K50" i="18" s="1"/>
  <c r="D45" i="18"/>
  <c r="D49" i="18" s="1"/>
  <c r="D50" i="18" s="1"/>
  <c r="L45" i="18"/>
  <c r="L49" i="18" s="1"/>
  <c r="L50" i="18" s="1"/>
  <c r="Z43" i="18"/>
  <c r="AA43" i="18" s="1"/>
  <c r="Z38" i="18"/>
  <c r="AA38" i="18" s="1"/>
  <c r="Q53" i="18"/>
  <c r="Q55" i="18" s="1"/>
  <c r="Q45" i="18"/>
  <c r="Q49" i="18" s="1"/>
  <c r="Q50" i="18" s="1"/>
  <c r="O53" i="18"/>
  <c r="O55" i="18" s="1"/>
  <c r="O46" i="18"/>
  <c r="O45" i="18"/>
  <c r="O49" i="18" s="1"/>
  <c r="O50" i="18" s="1"/>
  <c r="R53" i="18"/>
  <c r="R55" i="18" s="1"/>
  <c r="R46" i="18"/>
  <c r="R45" i="18"/>
  <c r="R49" i="18" s="1"/>
  <c r="R50" i="18" s="1"/>
  <c r="X46" i="18" l="1"/>
  <c r="Z53" i="18"/>
  <c r="Z55" i="18"/>
  <c r="Z51" i="18"/>
  <c r="AA51" i="18" s="1"/>
  <c r="AA53" i="18" l="1"/>
  <c r="AA55" i="18"/>
  <c r="AD30" i="10" l="1"/>
  <c r="N32" i="10" l="1"/>
  <c r="BE47" i="10"/>
  <c r="D47" i="10"/>
  <c r="BD28" i="10"/>
  <c r="G28" i="10" l="1"/>
  <c r="E24" i="10"/>
  <c r="E26" i="10" s="1"/>
  <c r="DN20" i="10"/>
  <c r="DN16" i="10"/>
  <c r="DN17" i="10"/>
  <c r="G25" i="10"/>
  <c r="BA24" i="10"/>
  <c r="W22" i="10"/>
  <c r="U24" i="21" l="1"/>
  <c r="V24" i="21" s="1"/>
  <c r="X24" i="21" s="1"/>
  <c r="BV18" i="7"/>
  <c r="U31" i="10"/>
  <c r="U34" i="10" l="1"/>
  <c r="U32" i="10"/>
  <c r="U47" i="10"/>
  <c r="U30" i="10"/>
  <c r="U29" i="10"/>
  <c r="U22" i="10"/>
  <c r="U28" i="10"/>
  <c r="U24" i="10"/>
  <c r="U25" i="10" l="1"/>
  <c r="U26" i="10"/>
  <c r="U33" i="10"/>
  <c r="U35" i="10" s="1"/>
  <c r="U37" i="10" s="1"/>
  <c r="U39" i="10"/>
  <c r="U46" i="10"/>
  <c r="U40" i="10" l="1"/>
  <c r="U41" i="10" s="1"/>
  <c r="U42" i="10" l="1"/>
  <c r="U45" i="10"/>
  <c r="U44" i="10"/>
  <c r="U48" i="10" s="1"/>
  <c r="U49" i="10" s="1"/>
  <c r="U50" i="10" l="1"/>
  <c r="U54" i="10" s="1"/>
  <c r="U56" i="10"/>
  <c r="G29" i="10"/>
  <c r="J29" i="10"/>
  <c r="J32" i="10" l="1"/>
  <c r="J39" i="10" s="1"/>
  <c r="J30" i="10"/>
  <c r="J31" i="10"/>
  <c r="J28" i="10"/>
  <c r="G22" i="10"/>
  <c r="G47" i="10"/>
  <c r="G32" i="10"/>
  <c r="G39" i="10" s="1"/>
  <c r="G31" i="10"/>
  <c r="G30" i="10"/>
  <c r="G34" i="10"/>
  <c r="J24" i="10"/>
  <c r="J47" i="10"/>
  <c r="J34" i="10"/>
  <c r="J22" i="10"/>
  <c r="J46" i="10" l="1"/>
  <c r="J25" i="10"/>
  <c r="J26" i="10"/>
  <c r="J33" i="10"/>
  <c r="J35" i="10" s="1"/>
  <c r="G46" i="10"/>
  <c r="G33" i="10"/>
  <c r="G35" i="10" s="1"/>
  <c r="J40" i="10" l="1"/>
  <c r="J41" i="10" s="1"/>
  <c r="G40" i="10"/>
  <c r="G41" i="10" s="1"/>
  <c r="G42" i="10" l="1"/>
  <c r="J42" i="10"/>
  <c r="J45" i="10"/>
  <c r="J44" i="10"/>
  <c r="J48" i="10" s="1"/>
  <c r="J49" i="10" s="1"/>
  <c r="G45" i="10"/>
  <c r="G44" i="10"/>
  <c r="G48" i="10" s="1"/>
  <c r="G49" i="10" s="1"/>
  <c r="G50" i="10" l="1"/>
  <c r="G54" i="10" s="1"/>
  <c r="J50" i="10"/>
  <c r="J54" i="10" s="1"/>
  <c r="J56" i="10" l="1"/>
  <c r="G56" i="10"/>
  <c r="N22" i="10" l="1"/>
  <c r="N30" i="10"/>
  <c r="N28" i="10"/>
  <c r="N24" i="10"/>
  <c r="N34" i="10"/>
  <c r="N31" i="10"/>
  <c r="N25" i="10" l="1"/>
  <c r="N26" i="10"/>
  <c r="N29" i="10"/>
  <c r="N33" i="10" s="1"/>
  <c r="N35" i="10" s="1"/>
  <c r="N39" i="10"/>
  <c r="N46" i="10"/>
  <c r="N40" i="10" l="1"/>
  <c r="N41" i="10" s="1"/>
  <c r="N42" i="10" l="1"/>
  <c r="N54" i="10" s="1"/>
  <c r="N45" i="10" l="1"/>
  <c r="N44" i="10"/>
  <c r="N48" i="10" s="1"/>
  <c r="N49" i="10" s="1"/>
  <c r="N56" i="10" l="1"/>
  <c r="R30" i="10" l="1"/>
  <c r="R46" i="10" s="1"/>
  <c r="M31" i="10"/>
  <c r="O30" i="10"/>
  <c r="O46" i="10" s="1"/>
  <c r="BB30" i="10"/>
  <c r="AQ31" i="10"/>
  <c r="D29" i="10"/>
  <c r="AB29" i="10"/>
  <c r="AD29" i="10"/>
  <c r="F29" i="10"/>
  <c r="AY29" i="10"/>
  <c r="AU29" i="10"/>
  <c r="BB29" i="10"/>
  <c r="BD29" i="10"/>
  <c r="BF29" i="10"/>
  <c r="D30" i="10"/>
  <c r="AB30" i="10"/>
  <c r="AD46" i="10"/>
  <c r="AX30" i="10"/>
  <c r="AX46" i="10" s="1"/>
  <c r="F30" i="10"/>
  <c r="AU30" i="10"/>
  <c r="AZ30" i="10"/>
  <c r="BD30" i="10"/>
  <c r="BD46" i="10" s="1"/>
  <c r="BE30" i="10"/>
  <c r="BF30" i="10"/>
  <c r="BF46" i="10" s="1"/>
  <c r="D31" i="10"/>
  <c r="AB31" i="10"/>
  <c r="AD31" i="10"/>
  <c r="AX31" i="10"/>
  <c r="F31" i="10"/>
  <c r="AU31" i="10"/>
  <c r="AZ31" i="10"/>
  <c r="BA31" i="10"/>
  <c r="BB31" i="10"/>
  <c r="W31" i="10"/>
  <c r="BD31" i="10"/>
  <c r="BF31" i="10"/>
  <c r="AD47" i="10"/>
  <c r="AY47" i="10"/>
  <c r="AU47" i="10"/>
  <c r="BC47" i="10"/>
  <c r="R28" i="10"/>
  <c r="D32" i="10"/>
  <c r="D39" i="10" s="1"/>
  <c r="AB32" i="10"/>
  <c r="AD32" i="10"/>
  <c r="AX32" i="10"/>
  <c r="F32" i="10"/>
  <c r="AY32" i="10"/>
  <c r="AU32" i="10"/>
  <c r="BA32" i="10"/>
  <c r="BB32" i="10"/>
  <c r="W32" i="10"/>
  <c r="BD32" i="10"/>
  <c r="BE32" i="10"/>
  <c r="BE39" i="10" s="1"/>
  <c r="BF32" i="10"/>
  <c r="R32" i="10"/>
  <c r="R39" i="10" s="1"/>
  <c r="D46" i="10" l="1"/>
  <c r="BE46" i="10"/>
  <c r="AZ46" i="10"/>
  <c r="AB46" i="10"/>
  <c r="BF28" i="10"/>
  <c r="E29" i="10"/>
  <c r="R29" i="10"/>
  <c r="R33" i="10" s="1"/>
  <c r="R35" i="10" s="1"/>
  <c r="AB24" i="10"/>
  <c r="M30" i="10"/>
  <c r="E30" i="10"/>
  <c r="AB39" i="10"/>
  <c r="E31" i="10"/>
  <c r="F39" i="10"/>
  <c r="R31" i="10"/>
  <c r="E32" i="10"/>
  <c r="E39" i="10" s="1"/>
  <c r="F28" i="10"/>
  <c r="M25" i="10"/>
  <c r="M29" i="10"/>
  <c r="AQ29" i="10"/>
  <c r="R22" i="10"/>
  <c r="AQ32" i="10"/>
  <c r="AQ39" i="10" s="1"/>
  <c r="AZ28" i="10"/>
  <c r="BB33" i="10"/>
  <c r="BB35" i="10" s="1"/>
  <c r="AD33" i="10"/>
  <c r="AD35" i="10" s="1"/>
  <c r="AZ24" i="10"/>
  <c r="AZ22" i="10"/>
  <c r="AU39" i="10"/>
  <c r="AU46" i="10"/>
  <c r="AU28" i="10"/>
  <c r="F46" i="10"/>
  <c r="AB28" i="10"/>
  <c r="F22" i="10"/>
  <c r="BB28" i="10"/>
  <c r="BA22" i="10"/>
  <c r="AD28" i="10"/>
  <c r="E22" i="10"/>
  <c r="W34" i="10"/>
  <c r="W47" i="10"/>
  <c r="AY24" i="10"/>
  <c r="AD34" i="10"/>
  <c r="BC24" i="10"/>
  <c r="BF22" i="10"/>
  <c r="M34" i="10"/>
  <c r="AQ30" i="10"/>
  <c r="AQ46" i="10" s="1"/>
  <c r="M47" i="10"/>
  <c r="E34" i="10"/>
  <c r="M22" i="10"/>
  <c r="AD22" i="10"/>
  <c r="BB34" i="10"/>
  <c r="AU34" i="10"/>
  <c r="BB47" i="10"/>
  <c r="BB22" i="10"/>
  <c r="AU24" i="10"/>
  <c r="F34" i="10"/>
  <c r="AZ32" i="10"/>
  <c r="AZ39" i="10" s="1"/>
  <c r="BF24" i="10"/>
  <c r="F24" i="10"/>
  <c r="F25" i="10" s="1"/>
  <c r="F47" i="10"/>
  <c r="BC22" i="10"/>
  <c r="D22" i="10"/>
  <c r="BF34" i="10"/>
  <c r="BA34" i="10"/>
  <c r="BF47" i="10"/>
  <c r="BA47" i="10"/>
  <c r="BD33" i="10"/>
  <c r="BD35" i="10" s="1"/>
  <c r="BE33" i="10"/>
  <c r="BE35" i="10" s="1"/>
  <c r="BF39" i="10"/>
  <c r="BF33" i="10"/>
  <c r="BF35" i="10" s="1"/>
  <c r="BE34" i="10"/>
  <c r="BE28" i="10"/>
  <c r="O34" i="10"/>
  <c r="O28" i="10"/>
  <c r="AX47" i="10"/>
  <c r="AX34" i="10"/>
  <c r="AX28" i="10"/>
  <c r="BD22" i="10"/>
  <c r="BD47" i="10"/>
  <c r="BD34" i="10"/>
  <c r="BD24" i="10"/>
  <c r="AQ22" i="10"/>
  <c r="AQ47" i="10"/>
  <c r="AQ24" i="10"/>
  <c r="AQ34" i="10"/>
  <c r="R34" i="10"/>
  <c r="AZ34" i="10"/>
  <c r="AB34" i="10"/>
  <c r="E28" i="10"/>
  <c r="R24" i="10"/>
  <c r="R26" i="10" s="1"/>
  <c r="R47" i="10"/>
  <c r="AZ47" i="10"/>
  <c r="AB47" i="10"/>
  <c r="BC32" i="10"/>
  <c r="BC39" i="10" s="1"/>
  <c r="AB22" i="10"/>
  <c r="AX24" i="10"/>
  <c r="O24" i="10"/>
  <c r="BE24" i="10"/>
  <c r="BC28" i="10"/>
  <c r="BD39" i="10"/>
  <c r="AY22" i="10"/>
  <c r="M32" i="10"/>
  <c r="M39" i="10" s="1"/>
  <c r="O31" i="10"/>
  <c r="W28" i="10"/>
  <c r="W39" i="10" s="1"/>
  <c r="BA28" i="10"/>
  <c r="D34" i="10"/>
  <c r="BE31" i="10"/>
  <c r="O29" i="10"/>
  <c r="F33" i="10"/>
  <c r="F35" i="10" s="1"/>
  <c r="D28" i="10"/>
  <c r="D24" i="10"/>
  <c r="BE22" i="10"/>
  <c r="AX22" i="10"/>
  <c r="AU22" i="10"/>
  <c r="BC34" i="10"/>
  <c r="AY34" i="10"/>
  <c r="O32" i="10"/>
  <c r="O39" i="10" s="1"/>
  <c r="M28" i="10"/>
  <c r="E25" i="10"/>
  <c r="AD24" i="10"/>
  <c r="BB24" i="10"/>
  <c r="W24" i="10"/>
  <c r="AX33" i="10"/>
  <c r="AX35" i="10" s="1"/>
  <c r="AB33" i="10"/>
  <c r="AB35" i="10" s="1"/>
  <c r="AB37" i="10" s="1"/>
  <c r="D33" i="10"/>
  <c r="D35" i="10" s="1"/>
  <c r="AY28" i="10"/>
  <c r="AX39" i="10"/>
  <c r="AY39" i="10"/>
  <c r="AU33" i="10"/>
  <c r="AU35" i="10" s="1"/>
  <c r="AY30" i="10"/>
  <c r="BB46" i="10"/>
  <c r="BC29" i="10"/>
  <c r="BB39" i="10"/>
  <c r="AY31" i="10"/>
  <c r="AY33" i="10"/>
  <c r="BC30" i="10"/>
  <c r="BC31" i="10"/>
  <c r="AD39" i="10"/>
  <c r="R37" i="10" l="1"/>
  <c r="AX37" i="10"/>
  <c r="W29" i="10"/>
  <c r="W33" i="10" s="1"/>
  <c r="W30" i="10"/>
  <c r="AU37" i="10"/>
  <c r="E46" i="10"/>
  <c r="D40" i="10"/>
  <c r="D41" i="10" s="1"/>
  <c r="BE37" i="10"/>
  <c r="BE40" i="10"/>
  <c r="BE41" i="10" s="1"/>
  <c r="BD37" i="10"/>
  <c r="BF37" i="10"/>
  <c r="BE25" i="10"/>
  <c r="BE26" i="10"/>
  <c r="D25" i="10"/>
  <c r="D26" i="10"/>
  <c r="AQ25" i="10"/>
  <c r="AQ26" i="10"/>
  <c r="BC25" i="10"/>
  <c r="BC26" i="10"/>
  <c r="AZ25" i="10"/>
  <c r="AZ26" i="10"/>
  <c r="BF25" i="10"/>
  <c r="BF26" i="10"/>
  <c r="AY25" i="10"/>
  <c r="AY26" i="10"/>
  <c r="AB25" i="10"/>
  <c r="AB26" i="10"/>
  <c r="AU25" i="10"/>
  <c r="AU26" i="10"/>
  <c r="BD25" i="10"/>
  <c r="BD26" i="10"/>
  <c r="AX25" i="10"/>
  <c r="AX26" i="10"/>
  <c r="W25" i="10"/>
  <c r="W26" i="10"/>
  <c r="BB25" i="10"/>
  <c r="BB26" i="10"/>
  <c r="AD25" i="10"/>
  <c r="AD26" i="10"/>
  <c r="O25" i="10"/>
  <c r="O26" i="10"/>
  <c r="BA25" i="10"/>
  <c r="BA26" i="10"/>
  <c r="E33" i="10"/>
  <c r="E35" i="10" s="1"/>
  <c r="R25" i="10"/>
  <c r="AB40" i="10"/>
  <c r="AB41" i="10" s="1"/>
  <c r="M46" i="10"/>
  <c r="BF40" i="10"/>
  <c r="BF41" i="10" s="1"/>
  <c r="AQ33" i="10"/>
  <c r="AQ35" i="10" s="1"/>
  <c r="AQ37" i="10" s="1"/>
  <c r="BB37" i="10"/>
  <c r="AZ33" i="10"/>
  <c r="AZ35" i="10" s="1"/>
  <c r="AZ37" i="10" s="1"/>
  <c r="AD37" i="10"/>
  <c r="BD40" i="10"/>
  <c r="BD41" i="10" s="1"/>
  <c r="AD40" i="10"/>
  <c r="AD41" i="10" s="1"/>
  <c r="BC33" i="10"/>
  <c r="BC35" i="10" s="1"/>
  <c r="BC37" i="10" s="1"/>
  <c r="DN22" i="10"/>
  <c r="AX40" i="10"/>
  <c r="AX41" i="10" s="1"/>
  <c r="O33" i="10"/>
  <c r="O35" i="10" s="1"/>
  <c r="M33" i="10"/>
  <c r="M35" i="10" s="1"/>
  <c r="BB40" i="10"/>
  <c r="BB41" i="10" s="1"/>
  <c r="F40" i="10"/>
  <c r="F41" i="10" s="1"/>
  <c r="AY35" i="10"/>
  <c r="AY37" i="10" s="1"/>
  <c r="BC46" i="10"/>
  <c r="AU40" i="10"/>
  <c r="AU41" i="10" s="1"/>
  <c r="AY46" i="10"/>
  <c r="R40" i="10"/>
  <c r="R41" i="10" s="1"/>
  <c r="R42" i="10" l="1"/>
  <c r="AU42" i="10"/>
  <c r="F42" i="10"/>
  <c r="BB42" i="10"/>
  <c r="AX42" i="10"/>
  <c r="AD42" i="10"/>
  <c r="BD42" i="10"/>
  <c r="BD54" i="10" s="1"/>
  <c r="BF42" i="10"/>
  <c r="AB42" i="10"/>
  <c r="BE42" i="10"/>
  <c r="D42" i="10"/>
  <c r="BD45" i="10"/>
  <c r="W46" i="10"/>
  <c r="D44" i="10"/>
  <c r="D48" i="10" s="1"/>
  <c r="D49" i="10" s="1"/>
  <c r="W35" i="10"/>
  <c r="W37" i="10" s="1"/>
  <c r="D45" i="10"/>
  <c r="O40" i="10"/>
  <c r="O41" i="10" s="1"/>
  <c r="E40" i="10"/>
  <c r="E41" i="10" s="1"/>
  <c r="E42" i="10" s="1"/>
  <c r="E54" i="10" s="1"/>
  <c r="AZ40" i="10"/>
  <c r="AZ41" i="10" s="1"/>
  <c r="BE44" i="10"/>
  <c r="BE48" i="10" s="1"/>
  <c r="BE49" i="10" s="1"/>
  <c r="BE45" i="10"/>
  <c r="AB45" i="10"/>
  <c r="BB45" i="10"/>
  <c r="BF44" i="10"/>
  <c r="BF45" i="10"/>
  <c r="AX44" i="10"/>
  <c r="AX48" i="10" s="1"/>
  <c r="AX49" i="10" s="1"/>
  <c r="BD44" i="10"/>
  <c r="BD48" i="10" s="1"/>
  <c r="BD49" i="10" s="1"/>
  <c r="AD45" i="10"/>
  <c r="F44" i="10"/>
  <c r="F48" i="10" s="1"/>
  <c r="F49" i="10" s="1"/>
  <c r="AD44" i="10"/>
  <c r="AD48" i="10" s="1"/>
  <c r="AD49" i="10" s="1"/>
  <c r="AX45" i="10"/>
  <c r="F45" i="10"/>
  <c r="AQ40" i="10"/>
  <c r="AQ41" i="10" s="1"/>
  <c r="BB44" i="10"/>
  <c r="BB48" i="10" s="1"/>
  <c r="BB49" i="10" s="1"/>
  <c r="M40" i="10"/>
  <c r="M41" i="10" s="1"/>
  <c r="BC40" i="10"/>
  <c r="BC41" i="10" s="1"/>
  <c r="AB44" i="10"/>
  <c r="AB48" i="10" s="1"/>
  <c r="AB49" i="10" s="1"/>
  <c r="AY40" i="10"/>
  <c r="AY41" i="10" s="1"/>
  <c r="AU45" i="10"/>
  <c r="AU44" i="10"/>
  <c r="AU48" i="10" s="1"/>
  <c r="AU49" i="10" s="1"/>
  <c r="R44" i="10"/>
  <c r="R48" i="10" s="1"/>
  <c r="R49" i="10" s="1"/>
  <c r="R45" i="10"/>
  <c r="R50" i="10" l="1"/>
  <c r="R54" i="10" s="1"/>
  <c r="AU50" i="10"/>
  <c r="AU54" i="10" s="1"/>
  <c r="AY42" i="10"/>
  <c r="AB50" i="10"/>
  <c r="AB54" i="10" s="1"/>
  <c r="M42" i="10"/>
  <c r="BB50" i="10"/>
  <c r="BB54" i="10" s="1"/>
  <c r="AQ42" i="10"/>
  <c r="AD50" i="10"/>
  <c r="AD54" i="10" s="1"/>
  <c r="F50" i="10"/>
  <c r="F54" i="10" s="1"/>
  <c r="AX50" i="10"/>
  <c r="AX54" i="10" s="1"/>
  <c r="BE50" i="10"/>
  <c r="BE54" i="10" s="1"/>
  <c r="AZ42" i="10"/>
  <c r="D50" i="10"/>
  <c r="D54" i="10" s="1"/>
  <c r="BF48" i="10"/>
  <c r="BF49" i="10" s="1"/>
  <c r="D56" i="10"/>
  <c r="W40" i="10"/>
  <c r="W41" i="10" s="1"/>
  <c r="E45" i="10"/>
  <c r="E44" i="10"/>
  <c r="E48" i="10" s="1"/>
  <c r="E49" i="10" s="1"/>
  <c r="O44" i="10"/>
  <c r="O48" i="10" s="1"/>
  <c r="O49" i="10" s="1"/>
  <c r="O45" i="10"/>
  <c r="BC42" i="10"/>
  <c r="AU56" i="10"/>
  <c r="AZ44" i="10"/>
  <c r="AZ48" i="10" s="1"/>
  <c r="AZ49" i="10" s="1"/>
  <c r="AX56" i="10"/>
  <c r="AD56" i="10"/>
  <c r="F56" i="10"/>
  <c r="R56" i="10"/>
  <c r="BD56" i="10"/>
  <c r="AZ45" i="10"/>
  <c r="AQ45" i="10"/>
  <c r="AQ44" i="10"/>
  <c r="AQ48" i="10" s="1"/>
  <c r="AQ49" i="10" s="1"/>
  <c r="M44" i="10"/>
  <c r="M48" i="10" s="1"/>
  <c r="M49" i="10" s="1"/>
  <c r="M45" i="10"/>
  <c r="AY44" i="10"/>
  <c r="AY48" i="10" s="1"/>
  <c r="AY49" i="10" s="1"/>
  <c r="AY45" i="10"/>
  <c r="AY50" i="10" l="1"/>
  <c r="AY54" i="10" s="1"/>
  <c r="M50" i="10"/>
  <c r="M54" i="10" s="1"/>
  <c r="AQ50" i="10"/>
  <c r="AZ50" i="10"/>
  <c r="AZ54" i="10" s="1"/>
  <c r="O50" i="10"/>
  <c r="O54" i="10" s="1"/>
  <c r="W42" i="10"/>
  <c r="BF50" i="10"/>
  <c r="AB56" i="10"/>
  <c r="W44" i="10"/>
  <c r="W48" i="10" s="1"/>
  <c r="W49" i="10" s="1"/>
  <c r="W45" i="10"/>
  <c r="BC44" i="10"/>
  <c r="BC48" i="10" s="1"/>
  <c r="BC49" i="10" s="1"/>
  <c r="E56" i="10"/>
  <c r="BC45" i="10"/>
  <c r="AZ56" i="10"/>
  <c r="BB56" i="10"/>
  <c r="BE56" i="10"/>
  <c r="M56" i="10"/>
  <c r="O56" i="10"/>
  <c r="AY56" i="10"/>
  <c r="BF54" i="10" l="1"/>
  <c r="BF56" i="10" s="1"/>
  <c r="AQ54" i="10"/>
  <c r="AQ56" i="10" s="1"/>
  <c r="BC50" i="10"/>
  <c r="BC54" i="10" s="1"/>
  <c r="W50" i="10"/>
  <c r="W54" i="10" s="1"/>
  <c r="BC56" i="10"/>
  <c r="W56" i="10" l="1"/>
  <c r="BA39" i="10" l="1"/>
  <c r="BA30" i="10"/>
  <c r="BA46" i="10" s="1"/>
  <c r="BA29" i="10"/>
  <c r="BA33" i="10" s="1"/>
  <c r="BA35" i="10" l="1"/>
  <c r="BA37" i="10" s="1"/>
  <c r="BA40" i="10" l="1"/>
  <c r="BA41" i="10" s="1"/>
  <c r="BA42" i="10" l="1"/>
  <c r="BA44" i="10"/>
  <c r="BA48" i="10" s="1"/>
  <c r="BA49" i="10" s="1"/>
  <c r="BA45" i="10"/>
  <c r="BA50" i="10" l="1"/>
  <c r="BA54" i="10" s="1"/>
  <c r="BA56" i="10"/>
  <c r="DN18" i="10"/>
  <c r="U21" i="21" s="1"/>
  <c r="V21" i="21" s="1"/>
  <c r="X21" i="21" s="1"/>
  <c r="AR29" i="27" l="1"/>
  <c r="AT29" i="27" s="1"/>
  <c r="BX50" i="10"/>
  <c r="DN50" i="10"/>
  <c r="DO50" i="10" s="1"/>
  <c r="DN15" i="10"/>
  <c r="BX39" i="10"/>
  <c r="BX28" i="10"/>
  <c r="BX24" i="10"/>
  <c r="DN24" i="10" s="1"/>
  <c r="BX35" i="10"/>
  <c r="BX40" i="10" s="1"/>
  <c r="BX41" i="10" s="1"/>
  <c r="BX42" i="10" l="1"/>
  <c r="DN42" i="10" s="1"/>
  <c r="DO42" i="10" s="1"/>
  <c r="BX37" i="10"/>
  <c r="DN37" i="10" s="1"/>
  <c r="DO37" i="10" s="1"/>
  <c r="BX45" i="10"/>
  <c r="BX25" i="10"/>
  <c r="DN25" i="10" s="1"/>
  <c r="DP25" i="10" s="1"/>
  <c r="DP24" i="10"/>
  <c r="BX26" i="10"/>
  <c r="DN26" i="10" s="1"/>
  <c r="DP26" i="10" s="1"/>
  <c r="BX44" i="10" l="1"/>
  <c r="BX48" i="10" s="1"/>
  <c r="BX49" i="10" s="1"/>
  <c r="BX54" i="10"/>
  <c r="BX56" i="10"/>
  <c r="F25" i="31"/>
  <c r="F33" i="31" s="1"/>
  <c r="E24" i="31"/>
  <c r="F22" i="31"/>
  <c r="F26" i="31" s="1"/>
  <c r="F23" i="31"/>
  <c r="F24" i="31"/>
  <c r="F41" i="31" l="1"/>
  <c r="F36" i="31"/>
  <c r="F28" i="31"/>
  <c r="F30" i="31" s="1"/>
  <c r="E23" i="31"/>
  <c r="E25" i="31"/>
  <c r="E22" i="31"/>
  <c r="E33" i="31" l="1"/>
  <c r="E26" i="31"/>
  <c r="E28" i="31" s="1"/>
  <c r="E30" i="31" s="1"/>
  <c r="E41" i="31"/>
  <c r="F39" i="31"/>
  <c r="F32" i="31"/>
  <c r="F34" i="31" s="1"/>
  <c r="F35" i="31" s="1"/>
  <c r="F40" i="31" l="1"/>
  <c r="F43" i="31"/>
  <c r="F44" i="31" s="1"/>
  <c r="F45" i="31" s="1"/>
  <c r="F47" i="31" s="1"/>
  <c r="F53" i="31" s="1"/>
  <c r="E32" i="31"/>
  <c r="E34" i="31" s="1"/>
  <c r="E35" i="31" s="1"/>
  <c r="E36" i="31" s="1"/>
  <c r="E39" i="31" s="1"/>
  <c r="E40" i="31" l="1"/>
  <c r="E43" i="31"/>
  <c r="E44" i="31" s="1"/>
  <c r="E45" i="31" s="1"/>
  <c r="E47" i="31" s="1"/>
  <c r="E53" i="31" s="1"/>
  <c r="E56" i="31" s="1"/>
  <c r="DD52" i="10" s="1"/>
  <c r="DD54" i="10" l="1"/>
  <c r="DN52" i="10"/>
  <c r="DO52" i="10" s="1"/>
  <c r="DN54" i="10" l="1"/>
  <c r="DD56" i="10"/>
  <c r="DN56" i="10" s="1"/>
  <c r="DS61" i="10" l="1"/>
  <c r="DS62" i="10" s="1"/>
  <c r="DS54" i="10"/>
  <c r="DS55" i="10" s="1"/>
  <c r="DS57" i="10" s="1"/>
  <c r="DT54" i="10"/>
  <c r="DT55" i="10" s="1"/>
  <c r="DT57" i="10" s="1"/>
  <c r="DO56" i="10"/>
  <c r="DO54"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Uy</author>
  </authors>
  <commentList>
    <comment ref="F14" authorId="0" shapeId="0" xr:uid="{00000000-0006-0000-0900-000001000000}">
      <text>
        <r>
          <rPr>
            <b/>
            <sz val="9"/>
            <color indexed="81"/>
            <rFont val="Tahoma"/>
            <family val="2"/>
          </rPr>
          <t>Mark Uy:</t>
        </r>
        <r>
          <rPr>
            <sz val="9"/>
            <color indexed="81"/>
            <rFont val="Tahoma"/>
            <family val="2"/>
          </rPr>
          <t xml:space="preserve">
CLOSE PROJECT?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Luigene Marucut</author>
  </authors>
  <commentList>
    <comment ref="AT28" authorId="0" shapeId="0" xr:uid="{00000000-0006-0000-0800-000001000000}">
      <text>
        <r>
          <rPr>
            <b/>
            <sz val="9"/>
            <color indexed="81"/>
            <rFont val="Tahoma"/>
            <family val="2"/>
          </rPr>
          <t>Luigene Marucut:</t>
        </r>
        <r>
          <rPr>
            <sz val="9"/>
            <color indexed="81"/>
            <rFont val="Tahoma"/>
            <family val="2"/>
          </rPr>
          <t xml:space="preserve">
variance was for the reimbursable invoice for project 06542.10</t>
        </r>
      </text>
    </comment>
  </commentList>
</comments>
</file>

<file path=xl/sharedStrings.xml><?xml version="1.0" encoding="utf-8"?>
<sst xmlns="http://schemas.openxmlformats.org/spreadsheetml/2006/main" count="168872" uniqueCount="7642">
  <si>
    <t xml:space="preserve">Coopers Hill SG - WIP Adjustment file </t>
  </si>
  <si>
    <t>ON HOLD</t>
  </si>
  <si>
    <t>HOLD</t>
  </si>
  <si>
    <t>TERMINATED</t>
  </si>
  <si>
    <t>ON L-T HOLD</t>
  </si>
  <si>
    <t>COMPLETED</t>
  </si>
  <si>
    <t>ACTIVE</t>
  </si>
  <si>
    <t>b/f hours</t>
  </si>
  <si>
    <t>CHBK</t>
  </si>
  <si>
    <t>CHID</t>
  </si>
  <si>
    <t xml:space="preserve">Note: Only input data from Row13 to Row20. </t>
  </si>
  <si>
    <t>HBCH</t>
  </si>
  <si>
    <t>Free Lancer</t>
  </si>
  <si>
    <t>02/23 - Project on hold. No communication from owner.03/22 - Project is on hold
04/21 on hold;  inv of $30k (HWD)</t>
  </si>
  <si>
    <t>02/23 - Project on hold. No communication from owner.
04/22 - Project is on hold
01/20 cont amt deducted by &lt;USD16,345&gt;</t>
  </si>
  <si>
    <t>12/21 - Project still on hold
03/20 The client is re-doing planning submission to the authority; 01/20 still on hold and waiting for pmt--10/19 moving slow</t>
  </si>
  <si>
    <t>02/23 - Still onHold 02/22 - The project is on hold currently as we await presenting to the client. This will help release the remainder of the billing for those stages10/21 - The project is on hold until end of 2021 as advised by HBAR
05/21 - We will be billing HBA for the SD stage this month, There have been multiple and delayed architecture revisions and comments and hence the delay in billing.</t>
  </si>
  <si>
    <t>02/23 - Project still on hold due to government submission
10/21:-Still on hold
06/20:Client requested to put on hold, waiting for the architecture design get confirmed.</t>
  </si>
  <si>
    <t>02/23 - Still on hold no update from the client
04/22 - Project still on hold
10/21-The project was on hold as client changed site for hotel and we have been negotiating additional fee , still pending for agreement
08/21 -Project on hold, negotiating with client for addtional fee for new site and scope area
05/21 - Pending for client final decision and additional scope area request clarification.</t>
  </si>
  <si>
    <t>02/23 - The project is terminated. Currently we deal with the Client of the % of the work done for final payment. Estimate to take 2 months for the result
08/22 - The project is on hold due to the change of architectural design. Hence, the billing is estimated in Dec ’22. Remain WIP and backlog as it will be resumed in Dec.
06/22 - No need increase budget at the moment. Billing will be sent in August (50% SD for 3 plots)
03/22- Next biiling May (Plot#9)
01/22-Next billing estimated by end Mar 2022. No need to increase budget at this moment
10/21:SD est.to be billed in December 2021
12/20 .12 contract amount decreased &lt;CNY 79,800&gt;  exclude tax; 12/19 project moving slow and contract just signed in Dec'19</t>
  </si>
  <si>
    <t>10/22 Project still on hold, probably will take another 3 mths to resume.
09/22 - Project on Hold. Little coordination required by could be none from now</t>
  </si>
  <si>
    <t>10/22 Project on hold, in the midst of finalising termination agreement and final settlement.
08/22 - HBAr is resolving client’s payment, before we proceed to the next stages.
10/21-Expected to bill this month November 2021.</t>
  </si>
  <si>
    <t>03/23 - We are Chasing client for outstanding payment project is on Hold
6/19 Main contract was temporarily undertrained</t>
  </si>
  <si>
    <t>05/23 - Project is on hold as client has slowed down on site progress
09/22: Project Ongoing.  Additional billing for 25% HWD+SWD in Nov.
06/22 Budget at 4,100 hrs.
10/21-Project Resume Nov'21
03/20 Project on hold from Schematic Design; 10/19 will incurr hrs in Nov'19 for kick-off mtg</t>
  </si>
  <si>
    <t xml:space="preserve">06/23 - The contract has expired. We are still in negotiation with the client on the contract renewal, and there will be no workload before reconfirmation
05/22 - Increase budget
03/22 - Revision still on progress. Will bill client in May
01/22: - 06070.12 - Expected to billed by march 2022
06070.11 - retention fee, proj est. to be completed in Dec'22
09/20: We spent extra hours on CD and SD stages due to revisions of the project needed. Just submitted DD package rev and will bill client in November which is 50% DD approval at USD 10,000.00 (06070.10).
05/20 Architectural design has been changed, LA needs to revise layout/design accordingly. A supplementary agreement has been signed for the SD Revision. It is expected to be finished by July.
</t>
  </si>
  <si>
    <t>06/23 - Project on Hold
05/22 - budget increased
04/22 - Has just started again. May have to request for additional fees because of the changes.:01/22- Increased budget. Changes in the Master plan and awaiting for government approval.
11/21-PDD (US$ 25,000) to be billed in Dec’2</t>
  </si>
  <si>
    <t>02/23 - Client has written in that they are discontinuing the contract as they will continue the rest of the works with their contractor.
08/22 - Client is constructing the residential parcel. Client wants to schedule a meeting to discuss their revised program. To update after meeting.
09/21 Project slowed down since start of pandemic in 2019. Client is yet to advise on schedule
08/20: Billing of Extension of contract US$ 7,500 (Sep'20) and US$ 4,324 (Oct'20).--12/19 PJ moving slow due to revised phasing</t>
  </si>
  <si>
    <t>02/23 - Client has written in that they are discontinuing the contract as they will continue the rest of the works with their contractor.
10/22 - Budget reduced
08/22 - Client is constructing the residential parcel. Client wants to schedule a meeting to discuss their revised program. To update after meeting.
08/20: There is a pending showunit work worth $5,500. We can catch up at that stage.--06/19 contract revised from 30k to 27 k. Work will start on July</t>
  </si>
  <si>
    <t xml:space="preserve">03/23 - This project is terminated. BL removed. Still negotiate with Client of getting 50%  MOB payment. </t>
  </si>
  <si>
    <t>05/23 - Indefinite hold removed backlog &lt;45,500&gt;
Orig Budget hrs &lt;2550&gt;
09/22: On hold</t>
  </si>
  <si>
    <t>05/23 - Indefinite hold removed backlog &lt;11,008.36&gt;
Orig Budget Hrs &lt;831&gt;
09/22: Project is currently on hold.  since the client decided to not go ahead with the construction at the moment.
04/22: Project is currently on hold for construction stage
01/20 DD billing will be made by 1st week March which will consist of 42% of the total project fee--10/19 expected billing of Part 2 IP $15k in Dec'19</t>
  </si>
  <si>
    <t>05/23 - Indefinite hold removed backlog &lt;15000&gt;
Orig Budget Hrs &lt;2999&gt;
03/2023 - Project is on Hold, backlog removed.
09/22:  Project is slowing down, no billing to forecast within 2 months.
05/22 - No other hours for previous stages. Only plan some hours for construction reviewing stage. Which the project has not start construct yet.
08/21 Green belt part got canceled, contract amount decreased &lt;95,000.00&gt;</t>
  </si>
  <si>
    <t xml:space="preserve">06/23 - Project terminated replace to CHBK with project #- 07118.10 
09/22: Project on hold
08/20 The client keep changing the levels. The 2nd and 3rd additional contract is proposed to the client. </t>
  </si>
  <si>
    <t>05/23 - Project terminated, removed backlog &lt;157,500&gt;
02/23 - Supplementary agreement is being negotiated (because of additional scope).
09/22: Waiting for settlement of outstanding invoice. Architecture has some changes to settle prior to landscaping restarting.</t>
  </si>
  <si>
    <t>06/23 - Project has been stopped pending final settlement of outstanding invoices
&lt;BACKLOG REMOVED 219,450 USD&gt;
10/22 - Budget increased
09/22 - Increased budget
07/22: Bal 50% FCD(submission) –  plan to be billed in Sep’22</t>
  </si>
  <si>
    <t>06/23 - Indefinite hold removed backlog &lt;116,653.86&gt;
Orig Budget hrs &lt;3193&gt;
03/22: Project still on Hold
09/22: The project is on hold due to architectural change. Unable forecast as there won’t be any progress within 2 months.</t>
  </si>
  <si>
    <t>06/23 - Indefinite hold removed backlog &lt;13,225&gt;
Orig Budget hrs &lt;880&gt;
09/22 - Zone 2 to 3 linkway is completed and billed. The Zone 3 to 4 linkway is on hold</t>
  </si>
  <si>
    <t>10/2023 - Backlog removed of &lt;20,005.62&gt; Client agree for 10,000 USD payment
06/23 - Indefinite hold removed backlog &lt;30,000&gt;
Orig Budget hrs &lt;1903&gt;
02/23 - The operator informed us in July 2020 that the client has run out of funds. The client has not responded to follow ups since then.
08/22 - Project owner ran out of funds and have not paid
09/21 - client has run out of funds and payment is pending for PDD stage package after which project may re-start.
12/19 pending for outstanding pmt (PDD)--05/19 354.75 remaining hrs will be used for the last Phase</t>
  </si>
  <si>
    <t>06/23 - Indefinite hold removed backlog &lt;186,750&gt;
Orig Budget hrs &lt;2,320&gt;
03/23 Project has gone on hold.
06/22 Budget at 2,320 hrs.</t>
  </si>
  <si>
    <t>06/23 - Backlog removed &lt;22,500&gt; Continue with new project 06420.15
10/22 - Budget increased
04/22 DD has been billed and paid.
Next billing will be for HWD.
3/21 06420.11,.12 combined; 05/20 The other 50% DD will be released in July, for billing as well;12/19 project just restarted, DD expected to bill in Feb.'20--05/19 pending due to gov't approval, no update ATM</t>
  </si>
  <si>
    <t>09/23 - Project Terminated removed backlog &lt;175,000&gt;
12/22 - Project has been signed but has yet to commence.</t>
  </si>
  <si>
    <t>03/2023 - Project on hold indefinitely, BL removed 174,000
10/22 - Budget reduced.</t>
  </si>
  <si>
    <t>05/22 - Can’t close project yet, as there is still a trip to utilize.
04/22: Final Billing April 2022
09/21:There is still the trip to complete
1/20 1 remaing trip needed; 08/19 still active--2/19 one trip left in the contract</t>
  </si>
  <si>
    <t>01/23 - Closed the project</t>
  </si>
  <si>
    <t>08/23 - Project closed 06062.10
02/23 - Can Closed project</t>
  </si>
  <si>
    <t>03/23 - Can close project
10/22- Budget adjusted 2,855 hrs for balance trips and some construction coordination
04/21 project active, move back from 2020 complete tab and BL&lt;8,000&gt;; 12/19 PM advised to close project as client do not want to use final trip;removed backlog (USD8k)</t>
  </si>
  <si>
    <t>03/23 -  Can close project.
10/22 - Budget reduced.</t>
  </si>
  <si>
    <t>03/23 - Can closed project
10/22 - Increased budget</t>
  </si>
  <si>
    <t>04/23 - Project closed.
03/23 - Increased budget</t>
  </si>
  <si>
    <t>04/23 - Project closed.
03/23 - The project will be closed by end Apr</t>
  </si>
  <si>
    <t>04/23 - Project closed.</t>
  </si>
  <si>
    <t>04/23 - Last remaining trip has been utilized. Can closed the project
02/23 - Last billing will be in April 2023 as this is the last billable trip.
08/22 - Left one trip to fulfil.
04/22: Last billing is for the last trip to  be used with other prestige projects06/20: The last billing is for the last site visit. We can expect the next billing when overseas travel is allowed.</t>
  </si>
  <si>
    <t>06/23 - Can Closed proejct
04/23 - Can closed the project;
03/23 - Still need the remaining hours.
01/23 - Increased budget
12/22 - Next invoice is this end of January.</t>
  </si>
  <si>
    <t>07/23 - Can closed the project</t>
  </si>
  <si>
    <t>08/23 - Can close the project at 1660H.
02/23 - Still need 350 hours to complete the project, cannot close yet.
09/22 - Project/ billing is slowing down due to contract issue. Estimate next billing in Dec’22.
06/22 - No need to increase budget, billing estimated in August ’22
01/22-Next billing estimated by end of Apr 2022.</t>
  </si>
  <si>
    <t>10/23 - Can closed project 
03/23 - Not ready to close yet as there are still hours needed prior to project completion. Can reduce the hours, need 80H instead. Estimate to close the project by end Oct 2023.
09/22 - Still need remaining hours for site visit</t>
  </si>
  <si>
    <t>10/23 - Can Closed the project
09/23 - Keep the 14 hours for now.
07/23 - We have billed as per completed PCD. Will resume work on FCD for billing in September 2023.</t>
  </si>
  <si>
    <t>07/23 - Add backlog 446,430.90. Can closed the project
06/23 - Removed backlog 446,430.90 trasnfer to project 06615.10;
04/23 - Additional 3 phases (M12-M14) added, USD148,810.30 each.
01/23 - Increased budget
12/22 - Discussing with client to continue or new contract give update january 2023
11/22 - Yes, we still need the remaining hours for Dec.
09/22 - Increased budget
08/22: - Budget increased
07/22: Please retain the current budgeted hours in anticipation of design comments from client and consultants.</t>
  </si>
  <si>
    <t xml:space="preserve">08/23 - The construction of the project only can be completed by end Oct ’23 due to delay of on-site works. Estimate the next billing in Nov’2
02/23 - The project is in construction phase, estimate to finish by Aug 2023, and we can issue our final billing then.08/22 - Project is on hold due to partial architectural update, pending to Client’s update the progress.
10/21: increased budget needed for revisign some technical design due to on-site issues.
09/20:Increase 100H to CA stage. (Total 4170H now).Due to revision works as the Client need to save cost.
08/20: Next stage will be site visit and billing only issued upon completion of site , expected by Dec 2021.--01/20 keep budget--12/19 still active, LDL drawings still on going &amp; revised-
</t>
  </si>
  <si>
    <t>08/23 - The last billing is “On commissioning” when the project construction has been completed – End January 2024.
02/23 - Last billing should be after “On commissioning” – last Landscape inspection.
08/22 - Left one last stage – on commissioning, which is upon completion of landscape works</t>
  </si>
  <si>
    <t>10/23 - Increased budget
04/22:Increase Budget:
12/21: Budget decrease to 8138
10/21:Increase Budget:
10/20:.11 completed;06/20: Waiting for client to pay the outstanding invoices.</t>
  </si>
  <si>
    <t>08/23 - Yes, as there are still three trips to carry-out.
06022.11 is closed and complete
02/23 - Needed for 2 nos. trips not yet utilized. 
12/22:There are still 2 trips to comply with.
07/22: still need the  remaining 36 hours, as the 2 nos. trips have not been utilized yet.
05/22: Project still on coordination budget incresed
11/21: We can’t close the project yet, as client is only now reviewing the packages.</t>
  </si>
  <si>
    <t>08/23 - Site is under construction. They have not required our input for a while now.
02/23 - The client has been constructing the towers but has yet required us for any additional input.
09/22: Client is currently working on the towers and has not resumed the landscape works
05/22: budget decreased
12/19 keep excess hrs for PIV-V (305h+143h)--05/19 moving slow, CH revised fee allocation</t>
  </si>
  <si>
    <t>08/23 -  Yes, as there is still one more trip to carry-out.
03/23 - There are still 2 nos. trips in the contract
10/22 - Hours remain for 2 nos. site travel.
05/22 - Increased budget
11/20 billing will carch up by end of Jan 2021</t>
  </si>
  <si>
    <t>07/23 - The project is under construction stage but going slow due to weak property market. Besides, there is change of management team of Client, much hiccup for the coordination with new team. We will try to push for the site visit in order to complete our service.
08/22 - Project is slowing down, pending to Client’s update the construction completion for the next billing. (Estimation -Mar 2023)
01/20 Estimate billing in Mar’20 due to Convid-19  issue in Wuhan--11/19 SD projected to be billed in Jan'20--09/19 Next billing in Nov’19 – SD (US$ 112,500)</t>
  </si>
  <si>
    <t>05/23 -  The project is in construction stage &amp; site visit, expected finished by end Dec ’23.
08/22 - Currently the project is under construction. The last billing is estimated in Jun 2023, when the construction completion is expected.
 02/20 Works has been postponed due to Covid-19 virus, projected billing in May'2020--11/19 DD projected to be billed in Feb'20--09/19 Next billing in Nov’19 – DD (US$ 58,000)</t>
  </si>
  <si>
    <t>10/23 - We will bill some payment by end Nov ’24.
09/23 - Increased budget
08/23 - Increase budget of 800H due to revision works. Estimate the next billing in Nov’23.
06/23 - Next bill target by early August ’23. Noted of the project cost and currently negotiating additional cost with Client.
04/23 - Increased budget due to DD still on going, Est. to bill 06.2023
01/23 - There will be billing (DD submission)in March 2023
11/22 -  Increase budget of 2000H, due to project phasing and revision works. Next billing estimated in Jan 2023.
10/22 - Project increased budget due to project phasing and revision works
09/22: Increase budget due to phasing/revision of works. Next billing is by end Oct ‘22
06/22 - Billing estimated in August’22 (SD completion). No need to increase budget.
03/22 - Next billing 50% SD estimated on May 2022
12/21-Billing 100% CD estimate February 2022
09/21 - CD approval est.to billed in Nov’21 - RMB 422,837.55 12/19 project moving slow, pending architecture layout revision</t>
  </si>
  <si>
    <t>10/23 - Process of negotiating and signing a supplementary agreement w/ client
06/23 - Project slow down
03/23 - Project slow down, will catch up the billing when we resume the work
12/22 - project slow down, Will follow up with client after Chinese New Year long holiday in China 
10/22 - Budget reduced
09/22 - Project slow down and we are still in the progress of revision
06/22 - SD is being carried out by Phase, will be billed proportionally upon completion
04/22 - Increased budget
01/22-Project slow down, pending payment of previous stage
10/21- expected to resume landscape work in the near future. Payment of Concept design will be came in February.</t>
  </si>
  <si>
    <t>05/23 - Project is terminated, but still left some hours for site visit.
10/22 - Budget reduced
01/22-There is a billing in Feb 2022. No need to decresed budget yet</t>
  </si>
  <si>
    <t xml:space="preserve">07/23 - Project is in tender stage. It will cool down for a while as they will still reclaim land from the sea for the project. Landscape construction may wait for at least a year.
02/23 - Our next stage is construction and date of start will be after they have started and completed reclamation of the island.
09/22 - Increased budget
07/22 - Expected bill Aug/Sept remianed the budget hors
01/22 - Refer to worksheet for update. Billing will catch up at DD stage.
09/21 -Invoice  needs to be revised due to only partial approval was given by client. Expect to catch up at completion of WD stage.
09/20 The next stage of DD will be completed by end of November for an invoice of $70,000.00;
06.2020 NEW
</t>
  </si>
  <si>
    <t>07/23 - The is going slow on landscape part. Landscape is at working drawing stage which LDI working on it. Next billing forecast in 1st quarter next year, for us to review the finalised working dwgs.
01/23 -  Increase budget of 500H due to coordination and revision works
12/22 - Increased budget due to revision of works 10/22 - Increased budget due to revision works
06/22 -Billed DD in June ’22 , no need increase budget.
03/22 -Next billing on may 2022 No need to increased budget
12/21- No Need to increased the budget as of the moment
10/21:SD – US$ 85K, expected to be billed in Nov’21;
09/21;SD expected to be billed in Oct’21 – US$ 85,000
05/21: The billing of SD estimated in Sep 2021. Currently, the Client is still revising some layout and details of the design, together with the Artwork consultants involvement;08/20: CD billing is expected to be issued in Oct 2020.</t>
  </si>
  <si>
    <t>10/23 - Increased budget
07/23 -  PDD to be billed this August 2023.
02/23 - they will pay the outstanding PCD this month and the FCD soon after a March on-site presentation. We will know how to proceed with next stage after then. 
09/22: FCD presentation is delayed by client but the show gallery is being worked on minimally. Anticipating that PDD might resume in November 2022.
05/22 project name changed budget hours dereased</t>
  </si>
  <si>
    <t>02/23 - Restarted after waiting for client’s payments. Next billings probably end of April 2023
09/22 - Project on-going. Waiting for client’s settlement of outstanding invoices
06/22 - Increased budget</t>
  </si>
  <si>
    <t>06/23 - Waiting for completion - est. 6/2024
10/22 - Budget reduced to keep 200 remaining hrs only.
12/21-increased budget
10/21-increased budget
08/21-Authority changed the new manager new requirement now.
05/21 - Updated drawings just sent the last week to be confirmed by client. Next billing “Overall- SD”  &amp; “Overall-DD ” in July.</t>
  </si>
  <si>
    <t>08/23 - Pending payment and we are chasing payment.
03/2023 - There is new interior designer on board. 
Billing will catch up when the design issue resolved.
09/22 - Project Slow Down
05/21 - Please keep the current budget no change for now. We will catch up in latter stage.</t>
  </si>
  <si>
    <t>08/23 - The project was on hold for a while. It just kick started again. I need that client to settle the outstanding invoices first before we do the next stage of work. 
03/23 - Waiting for settlement of outstanding invoices proceeding to the next stage
09/22 -Budget increased
05/22 -Budget increased</t>
  </si>
  <si>
    <t>06/23 - SWD will be billed this July.
12/22 -  Project is active. Client is processing payment of HWD.  Refer to attached budget.
09/22 - Client has not instructed to proceed to the next stage of  SWD. HWD is pending payment.
04/22 - Budget increased
01/22 :WD stage is progress and will catch at this stage. Refer to updated worksheet.
09/21  FDD invoice to be issued 31Oct’21
04/21 project active, move back from 2019 complete tab, and BL&lt;51,000&gt;; 8/19 project terminated, remove BL &lt;51,000&gt;;</t>
  </si>
  <si>
    <t>06/23 - Next billing is in Sept for Construction Documents.
12/22 - Project is active. Next invoice is end of January.
09/22 - We are stopped DD  but targeting to resume in mid Nov and complete by mid-December
04/21 project active, move back from 2019 complete tab and BL&lt;94,000&gt;; 10.2019 contract expired and no further works will be done. Remove BL &lt;94,000&gt;</t>
  </si>
  <si>
    <t>08/23 - The project was on hold for a while. It just kick started again. I need that client to settle the outstanding invoices first before we do the next stage of work.
03/23 - Waiting for the settlement of invoices, before we proceed to the next stage.</t>
  </si>
  <si>
    <t>07/23 - Waiting for client’s green light. Please keep budget no change for now.
04/23 - Pending for client approval, keep the budget
01/23 - Increased budget
12/22 - We will send invoice to client after CNY.
11/22 - 
Please keep the current budget no change 
09/22 - SD submission will be going to bill this month
07/22 - remained budget hours Project slow donw.Waiting for client confirmation
06/22 - Increased
Budget
05/22 - No adjustment of budget hours for now. A new billing will be issued next week.
04/22: - Increased budget
01/22:  CD(submission) expected to be billed in February 2022</t>
  </si>
  <si>
    <t>06/23 - Target HWD billing in November 23
08/22 -  DD package just completed and will be billed in September 2022</t>
  </si>
  <si>
    <t>09/23 - Budget increased
07/23 - Project combined with 06497.11
 02/23 - Currently in DD stage, the final billing only can be billed when the project completed, estimate the completion by March 2024.
01/23 - Increased budget
( There will be USD 30,000 of additional contract in progress, est. to be signed in early April ’23)
11/22 - Increase budget of 1700H due to revision works. Meanwhile, negotiating add. fee with Client.
09/22 - Need to increase budget of 500H  due to revision works. Next billing estimated in Nov ’22
07/22 - Increased budget to 8,500 hrs due to project phasing and design revision works
06/22 - Increase budget 600H. Just sent out billing in June ’22 (60% DD)
04/22: - Increased budget
12/21: expected to bill in Jan '22
09/21 client adj contrat amount, increased USD 2,887.59;</t>
  </si>
  <si>
    <t>06/23 - Target DD billing in August 2023
09/22:  Supplementary agreement on revised drawings. HBA Id to commence before landscape can follow on the revisions
06/22: Budget increased
01/22: Expected billed February, 2022.</t>
  </si>
  <si>
    <t>09/23 - Budget increased
06/23 - We are waiting for the first three payments from the additional contract (06412.12). Updated .10 to actual hours.
09/22: Architectural design is being revising, will continue landscape design after that
12/21 - contract amount changed</t>
  </si>
  <si>
    <t>07/23: Contract currency changed to CNY
 06/22 - Increase budget (400H),estimate billing (SD) in August 2022</t>
  </si>
  <si>
    <t>07/23 - Project combined with 06542.11
06/23 - Increased budget
04/23 - Next billing in Jun 2023. Budget increased by 1,600 hrs.
02/23 - Budget increased
12/22 - Billings will catch up in Feb
10/22 - No change for budget hours, will be billing 12% in Nov'22
07/22 - Plan to be billed in August 2022</t>
  </si>
  <si>
    <t>09/23 - Keep the budget no change, we will issue balance DD invoice this month.
05/23 - please keep the budget no change. we will issue billing this month
04/23 - Budget increased 
01/23 - Keep the budget there will be revsion this month
11/22 - please keep the current budget hour no change. We will bill client soon after government submission of SD.
10/22 - Budget reduced
07/22 - Increased budget due to government submission requirements
06/22 - Increased budget
05/22 - No adjustment of budget hours for now</t>
  </si>
  <si>
    <t>08/23 - Waiting for HBA architectural plans to be approved by the client first, before we proceed with landscape.
03/23 - Architect will be submitting their package, end of April. We are scheduling the submission of the Landscape Concept Design at the end of May 2023.
 08/22 -  Waiting for client’s approval of architect’s plans.</t>
  </si>
  <si>
    <t>10/23 - The next stage is SWD which is on-hold pending payment of HWD
03/23 Budget revised to 3,500 hrs.
11/22 - FDD is to be billed this December.
08/22 - We are negotiating a supplementary agreement due to additional work involved 
06/22 - No need to increase budget as we are just awaiting to proceed to next stage to catch up with billing.</t>
  </si>
  <si>
    <t>04/23 - Garrya Hotel and Villa parcels have commenced with Concept Design billings for both projected in Jun 2023.</t>
  </si>
  <si>
    <t>04/23 - Next biling is this May 2023</t>
  </si>
  <si>
    <t>07/23 - New Additional project 06593.11
02/23 - Increased budget
12/22 - Billings will catch up in Feb
11/22 - Increased Budget
10/22 - Budget increased</t>
  </si>
  <si>
    <t>05/23 - Cannot close the project yet, still got some follow-up on working drawings. Expect to close in Mar 2024.
04/23 - Increased budget of 400H for DD revision works. Est. to bill 06.2023.
12/2022 - Increased budget Billing expected 04.2023 for DD
10/22 - Project estimated bill in Dec 2022. Pending final revised contract sum.
08/22 - Estimate the next billing in Oct 2022</t>
  </si>
  <si>
    <t>12/2022 - Project is billed 01.2023</t>
  </si>
  <si>
    <t>03/2023 - Budget increased
02/23 - There will be a billing this March 202310/22 - Budget reduced.</t>
  </si>
  <si>
    <t>08/23 - We are closing up the project. I need the client to settle the outstanding invoices.
02/23 - Still need the hours
11/22 - Increased Budget</t>
  </si>
  <si>
    <t>10/23 - The work is still on-going.I will advise further by end of Nov.
08/23 - New additional project .11
01/23 - Hours to remain. There is a forthcoming review of local landscape consultant’s DD dwgs that are deemed included in our scope.</t>
  </si>
  <si>
    <t>09/23 - No need to increased hours for now. Next billing schedule Dec 2023
06/23 - Budget hours increased
05/23 - Budget hours increased
03/2023 - Next billing May 2023</t>
  </si>
  <si>
    <t>07/23 - Budget increased. Next billing may be in October 2023</t>
  </si>
  <si>
    <t>07/23 - Budget increased. Waiting for HBAR’s confirmation to submit to Client for approval and billing.
 06/23 - Budget increased</t>
  </si>
  <si>
    <t>10/23 - 	There will be new billing this month and keep current budget no change.
05/23 - Increased budget
04/23 - Increased budget</t>
  </si>
  <si>
    <t>08/23 - Project is almost complete minor changes. Increased budget
05/23 - Project is going through final revisions. Projected to close end of July</t>
  </si>
  <si>
    <t>10/23 - Budget hours increased
09/23 - SD billed in Oct 2023 Keep the budget no change
08/23 - budget no change for now
07/23 - Increased budget
06/23 - This one is considered as one project with 06709.10
05/23 - Increased budget
04/23 - Increased budget</t>
  </si>
  <si>
    <t>11/2023 - Billed on Dec 2023</t>
  </si>
  <si>
    <t>10/23 - Increased budget</t>
  </si>
  <si>
    <t>09/23 - Keep the budget no change. the project slow down. waiting for client green light 
07/23 - Budget increased 
06/23 - Budget increased</t>
  </si>
  <si>
    <t>08/23 -  Increase budget of 300H due to revision works. Estimate the next billing in Oct ’23.
07/23 -  Increase budget due to design revision. We are dealing with client for additional fee of USD 10,000 and Client agree verbally.
06/23 - Budget increased</t>
  </si>
  <si>
    <t>10/23 - No need to increased budget. Coordinating with the construction drawings
05/23 - we are going to bill client for the 2nd and 3rd payment by early July estimated. No need to increase the budget at the moment.</t>
  </si>
  <si>
    <t xml:space="preserve">09/23 - Landscape portion has not started yet as we have not received the MOB fee for LA. We should hopefully get this fee as MP wraps up and start for LA with AR. </t>
  </si>
  <si>
    <t>07/23 - Budget increased. Next billing may be in December 2023</t>
  </si>
  <si>
    <t>08/23 - Contract amount increased to 28,132,056
07/23 - removed contract amount</t>
  </si>
  <si>
    <t>FX RATE</t>
  </si>
  <si>
    <t>6.8324/6.9792</t>
  </si>
  <si>
    <t>6.4688/6.4353/6.8419</t>
  </si>
  <si>
    <t>6.8809 / 7.0338</t>
  </si>
  <si>
    <t>754-Apartment Residential Housing Complex, Gurgaon, India</t>
  </si>
  <si>
    <t>SPR Binny Mixed Use Development</t>
  </si>
  <si>
    <t>Yangshuo Yuyi Int'l Art Centre, Guangxi</t>
  </si>
  <si>
    <t>Private Residence at 33 Nassim Road, Singapore</t>
  </si>
  <si>
    <t>Agile Chang Jiang Resort Hotel</t>
  </si>
  <si>
    <t>Dali Tea Academy Six Senses Hotel , China</t>
  </si>
  <si>
    <t>Huafa Guo Ji Hai An Plot 10b</t>
  </si>
  <si>
    <t>Yongchun Resort</t>
  </si>
  <si>
    <t>Gio  Hai Tourism Area</t>
  </si>
  <si>
    <t>Hilton Hotel Pazhou in Guangzhou, China</t>
  </si>
  <si>
    <t>IPCO Dhaka Project, Bangladesh</t>
  </si>
  <si>
    <t>Landscape Design Consultancy Contract for Giant Interactive Science and Technology Park Block B and</t>
  </si>
  <si>
    <t>The Centara Ha Long Bay</t>
  </si>
  <si>
    <t>Project Jewel - BSD City</t>
  </si>
  <si>
    <t>BSD-The Zora</t>
  </si>
  <si>
    <t>Prestige Bougainvillea, Noida, India</t>
  </si>
  <si>
    <t>19th Floor OUE Bayfront, Singapore</t>
  </si>
  <si>
    <t>Ningbo Hengshang Westin Hotel, China</t>
  </si>
  <si>
    <t>Le Meridien Resort &amp; Hotel Da Nang, Vietnam</t>
  </si>
  <si>
    <t>Bayer 4 Mulund, India</t>
  </si>
  <si>
    <t>DaWanShan The Chedi Resort, JinTang Bay, Zhuhai大万山安岚度假酒店，锦塘湾，珠海</t>
  </si>
  <si>
    <t>Hassan Zones 2 to 3 and 3 to 4 Linkways</t>
  </si>
  <si>
    <t>Raffles Island Resort Udaipur, Rajasthan, India</t>
  </si>
  <si>
    <t>Century Mills Worli, Mumbai</t>
  </si>
  <si>
    <t>Rixos Thanh Long Bay Project in Vietnam</t>
  </si>
  <si>
    <t>Prestige Hermitage, Bangalore, India</t>
  </si>
  <si>
    <t>Intercontinental Halong Bay, Vietnam</t>
  </si>
  <si>
    <t>Project@Kebon Melati, Jakarta</t>
  </si>
  <si>
    <t>Davinci “J One Tower”, Tower B Apartments in Downtown in Dub</t>
  </si>
  <si>
    <t>Da Vinci “J One Tower”, Tower B Apartments – Concept Design</t>
  </si>
  <si>
    <t>Da Vinci “J One Tower”, Tower B Apartments - Additional Land</t>
  </si>
  <si>
    <t>Prestige Golf Resort&amp;Convention Centre, Bangalore</t>
  </si>
  <si>
    <t>Huafa International Coastal Garden Plot #14, #20 &amp; #26</t>
  </si>
  <si>
    <t>He Fa Tai Cang Ke Jiao New Town MUD</t>
  </si>
  <si>
    <t>Zhuhai International Convention Centre PH2</t>
  </si>
  <si>
    <t>Residential Development At Shahad, Kalyan</t>
  </si>
  <si>
    <t>Prestige Smart City, Bangalore, India</t>
  </si>
  <si>
    <t>Prestige IT Park</t>
  </si>
  <si>
    <t>Thamrin Nine Development, Jakarta, Indonesia</t>
  </si>
  <si>
    <t>Prestige Waterford At Whitefield, Bangaluru, India</t>
  </si>
  <si>
    <t>Huafa Wuhan E Zhou Wutong Lake Plot 7</t>
  </si>
  <si>
    <t>Huafa Wuhan City Hub Ph2 Residences</t>
  </si>
  <si>
    <t>Heng Qin Science City Phase 1</t>
  </si>
  <si>
    <t>Poly Shanwei Club Med + 4 Galleries</t>
  </si>
  <si>
    <t>SHAO XING RESIDENCES,CHINA</t>
  </si>
  <si>
    <t>Hyatt Regency Samarafushi Maldives</t>
  </si>
  <si>
    <t>The Ritz Carlton and Marriott Marquis Beijing</t>
  </si>
  <si>
    <t>Prestige Lake Shore Drive</t>
  </si>
  <si>
    <t>Champarama Resort &amp; Spa Project Nha Trang, Vietnam</t>
  </si>
  <si>
    <t>Huafa Zhuan Qiao Residences, Shanghai</t>
  </si>
  <si>
    <t>Alila Wuhan Hotel</t>
  </si>
  <si>
    <t>Bai Lu Ecotourism Resort</t>
  </si>
  <si>
    <t>Karet Kuningan Mixed-Use Project, Jakarta</t>
  </si>
  <si>
    <t>Luxury Residences Project At Dhaka, Bangladesh</t>
  </si>
  <si>
    <t>Marriott Resort and Spa Hoi An, Vietnam</t>
  </si>
  <si>
    <t>Meishan Liujiang Intercontinental Hotel</t>
  </si>
  <si>
    <t>Vensa Breeze, Hyderabad, India.</t>
  </si>
  <si>
    <t xml:space="preserve">Xiang Shan Yin Bin Guan Project </t>
  </si>
  <si>
    <t>Sky Villa at Westlake Iconic Tower Hanoi, Vietnam</t>
  </si>
  <si>
    <t>Huafa Wuhan Gong Yuan Shou Fu 华发武汉公园首府</t>
  </si>
  <si>
    <t>Thanh Xuan Project - Zone 1 Hanoi, Vietnam</t>
  </si>
  <si>
    <t>Chairman Villa in Spring Valley, Vinh Phuc</t>
  </si>
  <si>
    <t>Codename Province</t>
  </si>
  <si>
    <t>Huafa Feng Jing Wan Ph2</t>
  </si>
  <si>
    <t>Hassan Island, Umluj, KSA</t>
  </si>
  <si>
    <t>Total</t>
  </si>
  <si>
    <t>Data Input Area</t>
  </si>
  <si>
    <t>exchange rate</t>
  </si>
  <si>
    <t>06056.10,.11,.12</t>
  </si>
  <si>
    <t>06070.10,.11,.12</t>
  </si>
  <si>
    <t>06121.10,.11,.13</t>
  </si>
  <si>
    <t>06095.10,.11,.12</t>
  </si>
  <si>
    <t>704.08, 06420.11-.12</t>
  </si>
  <si>
    <t>06062.10,.11</t>
  </si>
  <si>
    <t>06006.10,.11</t>
  </si>
  <si>
    <t>06022.10,11</t>
  </si>
  <si>
    <t>06497.10,.11</t>
  </si>
  <si>
    <t>06412.10,.11,.12</t>
  </si>
  <si>
    <t>06542.10,.11</t>
  </si>
  <si>
    <t>06593.10,.11</t>
  </si>
  <si>
    <t>06648.10,.11</t>
  </si>
  <si>
    <t>06188.10,.11</t>
  </si>
  <si>
    <t>overhead rate</t>
  </si>
  <si>
    <t>Aug-19;Sep-19;Nov-20</t>
  </si>
  <si>
    <t>Jan-19/July-20/Aug-21</t>
  </si>
  <si>
    <t>Apr-20;Oct-20; Nov-22</t>
  </si>
  <si>
    <t>Feb-19/Aug-20/Mar-21</t>
  </si>
  <si>
    <t>Dec-17/Mar-21/Jun-23</t>
  </si>
  <si>
    <t>Jan-19/Jan-23</t>
  </si>
  <si>
    <t>Nov-18;Oct-20</t>
  </si>
  <si>
    <t>Aug-21/Apr-23</t>
  </si>
  <si>
    <t>Oct-21/May-22/Mar-23</t>
  </si>
  <si>
    <t>Nov-21/Feb-23</t>
  </si>
  <si>
    <t>Jun-22 / Jul-23</t>
  </si>
  <si>
    <t>Sept-22 / Aug-23</t>
  </si>
  <si>
    <t xml:space="preserve">May-23 / Sept-23 </t>
  </si>
  <si>
    <t>Margin Cap</t>
  </si>
  <si>
    <t>orig 2315.25h</t>
  </si>
  <si>
    <t>org 2852h</t>
  </si>
  <si>
    <t>orig 1700h,prev1900h,prev2150h</t>
  </si>
  <si>
    <t>orig 2800h;prev4980h; prev7480h;9600 prev</t>
  </si>
  <si>
    <t>Prev 2200</t>
  </si>
  <si>
    <t>orig 3000</t>
  </si>
  <si>
    <t>org8120;prev5400;</t>
  </si>
  <si>
    <t>org 3038h;prev3315;prev3515h;prev4318; prev4388</t>
  </si>
  <si>
    <t>orig3030;prev 5270</t>
  </si>
  <si>
    <t>org4003.25h;</t>
  </si>
  <si>
    <t>orig hrs 3950;prev3950;</t>
  </si>
  <si>
    <t>orig2859h;prev4492h;prev4738h;prev5844h;prev 7083</t>
  </si>
  <si>
    <t>org 3900;prev 4597</t>
  </si>
  <si>
    <t>org880;</t>
  </si>
  <si>
    <t>org661h;</t>
  </si>
  <si>
    <t>org 2320.5h;prev2392h;prev3049;</t>
  </si>
  <si>
    <t>org 678h;686</t>
  </si>
  <si>
    <t>orig 300</t>
  </si>
  <si>
    <t>prev2943.9h;prev3,093h</t>
  </si>
  <si>
    <t>org 831.5h;</t>
  </si>
  <si>
    <t>orig 690; prev 967</t>
  </si>
  <si>
    <t>org2550</t>
  </si>
  <si>
    <t>org1544.5;prev3724h;</t>
  </si>
  <si>
    <t>org3300; prev 3554; prev 9259; prev 12506;prev 14,006;prev 15389; PREV 18506</t>
  </si>
  <si>
    <t>org 1591h; prev3552h; prev3807h;prev4070;prev4170.50; prev4,300,4400;prev4440;</t>
  </si>
  <si>
    <t>org 2186.5h; prev 2501h;prev3199h;</t>
  </si>
  <si>
    <t>org .10 4683h,.11 220h;prev 4778;8138; 10797, 8331,10761</t>
  </si>
  <si>
    <t>org 888h;prev1482;prev2505;prev2494;; prev 2179</t>
  </si>
  <si>
    <t>org 4895h; prev 9283</t>
  </si>
  <si>
    <t>org1233;prev1913;</t>
  </si>
  <si>
    <t>orighrs3620;prev5572h;</t>
  </si>
  <si>
    <t>orig 2910h;prev4721;prev5155h;5655;</t>
  </si>
  <si>
    <t>org 6524h;prev12871h; prev 17,300</t>
  </si>
  <si>
    <t>org 3680h;prev4875;prev6000h;prev7818;prev8200; prev 9471</t>
  </si>
  <si>
    <t>org22900h;</t>
  </si>
  <si>
    <t>org2260;prev3310;prev2788.25; prev 3181.50; prev3736</t>
  </si>
  <si>
    <t>org4500h;prev 5000; prev 5400</t>
  </si>
  <si>
    <t>Orig 2300</t>
  </si>
  <si>
    <t>org7972</t>
  </si>
  <si>
    <t>org2057; prev 2338; prev 2946;prev3496;</t>
  </si>
  <si>
    <t>org2000;</t>
  </si>
  <si>
    <t>org2650;prev4190;prev 4800</t>
  </si>
  <si>
    <t>orig1628.75; org 2269h;pre2255.75h,prev 2406,prev 2714</t>
  </si>
  <si>
    <t>org 2255h;</t>
  </si>
  <si>
    <t>org 3000; prev 3700</t>
  </si>
  <si>
    <t>org1550;</t>
  </si>
  <si>
    <t>org 4750; prev 5600; prev 6400; prev 7000;prev 8500</t>
  </si>
  <si>
    <t>org1570</t>
  </si>
  <si>
    <t>org7000;</t>
  </si>
  <si>
    <t>org 5853; prev 9600;prev 10,400</t>
  </si>
  <si>
    <t>org 2500; prev 4,710</t>
  </si>
  <si>
    <t>prev; 2584</t>
  </si>
  <si>
    <t>orig 843; prev 1500</t>
  </si>
  <si>
    <t>Orig 3200, prev 3800, prev 4100, prev 4500</t>
  </si>
  <si>
    <t>orig 1250, 1840</t>
  </si>
  <si>
    <t>Orig 3,760</t>
  </si>
  <si>
    <t>orig 1900</t>
  </si>
  <si>
    <t>orig 330</t>
  </si>
  <si>
    <t>orig 2300</t>
  </si>
  <si>
    <t>orig 1265</t>
  </si>
  <si>
    <t>orig 1930; prev 2230</t>
  </si>
  <si>
    <t>orig 2200</t>
  </si>
  <si>
    <t>orig 910</t>
  </si>
  <si>
    <t>orig 79100</t>
  </si>
  <si>
    <t>Project Manager</t>
  </si>
  <si>
    <t>1003 - Annabella Tabo</t>
  </si>
  <si>
    <t>1036 - Chanse Zhong Wen</t>
  </si>
  <si>
    <t>1043 - Tania Kaushal</t>
  </si>
  <si>
    <t>1020 - Ean Chen Pinyi</t>
  </si>
  <si>
    <t>1010 - Jerry Zhang Jun</t>
  </si>
  <si>
    <t>1007 - Pang Hui Onn</t>
  </si>
  <si>
    <t>1016 - Christopher Michael Deryck Tan</t>
  </si>
  <si>
    <t>1004 - Nereo Racela</t>
  </si>
  <si>
    <t>1015 - Lim Lee Lian</t>
  </si>
  <si>
    <t>6413 - Herbert Julius</t>
  </si>
  <si>
    <t xml:space="preserve">Contract amount </t>
  </si>
  <si>
    <t>a</t>
  </si>
  <si>
    <t>Project Currency</t>
  </si>
  <si>
    <t>USD</t>
  </si>
  <si>
    <t xml:space="preserve">Budget per PPR </t>
  </si>
  <si>
    <t xml:space="preserve">Number of projected hours </t>
  </si>
  <si>
    <t>b</t>
  </si>
  <si>
    <t>Hours to date</t>
  </si>
  <si>
    <t>c</t>
  </si>
  <si>
    <t>Billing to date</t>
  </si>
  <si>
    <t>e</t>
  </si>
  <si>
    <t>costs to date</t>
  </si>
  <si>
    <t xml:space="preserve">f </t>
  </si>
  <si>
    <t>Net Profit (Before WIP)</t>
  </si>
  <si>
    <t>BL per Projection</t>
  </si>
  <si>
    <t>Variance</t>
  </si>
  <si>
    <t>Backlog</t>
  </si>
  <si>
    <t>I/C RESI SG</t>
  </si>
  <si>
    <t>I/C SG Arch</t>
  </si>
  <si>
    <t>I/C SG</t>
  </si>
  <si>
    <t>I/C DB</t>
  </si>
  <si>
    <t>I/C SG Resi</t>
  </si>
  <si>
    <t>I/C SG Architecture</t>
  </si>
  <si>
    <t>I/C HBAR SG</t>
  </si>
  <si>
    <t>I/C Backlog</t>
  </si>
  <si>
    <t>Passth Resi SG</t>
  </si>
  <si>
    <t>Active Backlog</t>
  </si>
  <si>
    <t>Billing %</t>
  </si>
  <si>
    <t xml:space="preserve">Adjustment 1: </t>
  </si>
  <si>
    <t>remaining hours</t>
  </si>
  <si>
    <t>i=b-c</t>
  </si>
  <si>
    <t>% of Completion</t>
  </si>
  <si>
    <t>Percentage complete</t>
  </si>
  <si>
    <t>d=c/b</t>
  </si>
  <si>
    <t xml:space="preserve">overhead cost </t>
  </si>
  <si>
    <t>g=c*overhead rate</t>
  </si>
  <si>
    <t>average costs rate</t>
  </si>
  <si>
    <t>h=f/c</t>
  </si>
  <si>
    <t>total costs est.</t>
  </si>
  <si>
    <t>j= f+h*i</t>
  </si>
  <si>
    <t xml:space="preserve">profit recognized </t>
  </si>
  <si>
    <t>k=e-f</t>
  </si>
  <si>
    <t>Profit to be recognized</t>
  </si>
  <si>
    <t>L=(a-j)*d</t>
  </si>
  <si>
    <t>PRIOR MONTH WIP:</t>
  </si>
  <si>
    <t>% Of Completion Adj</t>
  </si>
  <si>
    <t>M=L-k</t>
  </si>
  <si>
    <t>hold +WIP</t>
  </si>
  <si>
    <t>*hold +WIP</t>
  </si>
  <si>
    <t xml:space="preserve">Adjustment  2:  </t>
  </si>
  <si>
    <t xml:space="preserve">project est. profit </t>
  </si>
  <si>
    <t>N=a-b*h</t>
  </si>
  <si>
    <t>Loss Adj</t>
  </si>
  <si>
    <t>Variance (est. profit vs. recognized)</t>
  </si>
  <si>
    <t>O=L-N</t>
  </si>
  <si>
    <t>positive O</t>
  </si>
  <si>
    <t xml:space="preserve">P (If O&gt;0 and d&gt;10%) </t>
  </si>
  <si>
    <t xml:space="preserve">Margin   </t>
  </si>
  <si>
    <t>Q=k+M-P</t>
  </si>
  <si>
    <t>Adjustment 3:</t>
  </si>
  <si>
    <t>Margin%  so far</t>
  </si>
  <si>
    <t>R=(k+M-P)/e</t>
  </si>
  <si>
    <t xml:space="preserve">Margin Cap </t>
  </si>
  <si>
    <t>% Of Completion</t>
  </si>
  <si>
    <t>Max  allow if below 90% complete</t>
  </si>
  <si>
    <t>w=e*margin cap</t>
  </si>
  <si>
    <t>Variance (est margin vs.margin cap)</t>
  </si>
  <si>
    <t>S=Q-w</t>
  </si>
  <si>
    <t>Positive S</t>
  </si>
  <si>
    <t>Margin Cap Adj</t>
  </si>
  <si>
    <t>T ( if s&gt;0 and d&lt;90%)</t>
  </si>
  <si>
    <t>*paid</t>
  </si>
  <si>
    <t>before bad debt</t>
  </si>
  <si>
    <t xml:space="preserve">Embedded Adjustment </t>
  </si>
  <si>
    <t>YTD</t>
  </si>
  <si>
    <t>NI</t>
  </si>
  <si>
    <t xml:space="preserve">Total WIP Adjustment </t>
  </si>
  <si>
    <t>U=M-P-T</t>
  </si>
  <si>
    <t>WIP</t>
  </si>
  <si>
    <t xml:space="preserve">November 2023 WIP Adjustment </t>
  </si>
  <si>
    <t>Difference</t>
  </si>
  <si>
    <t>BD</t>
  </si>
  <si>
    <t>New IP</t>
  </si>
  <si>
    <t>Existing projects</t>
  </si>
  <si>
    <t>IC overhead rate</t>
  </si>
  <si>
    <t>IC Margin Cap</t>
  </si>
  <si>
    <t>Per Contract</t>
  </si>
  <si>
    <t>Embedded</t>
  </si>
  <si>
    <t>Per Rendering Contract</t>
  </si>
  <si>
    <t xml:space="preserve">Note: Only input data from Row6 to Row13. </t>
  </si>
  <si>
    <t>CHSG</t>
  </si>
  <si>
    <t>FLOODSLICER PTY LTD</t>
  </si>
  <si>
    <t>SOZOMA COMPANY LIMITED</t>
  </si>
  <si>
    <t>Hassan Island</t>
  </si>
  <si>
    <t>Singapore $ rate</t>
  </si>
  <si>
    <t>Umluj, KSA</t>
  </si>
  <si>
    <t>Data Input area</t>
  </si>
  <si>
    <t>Exchange rate current:</t>
  </si>
  <si>
    <t xml:space="preserve">Exchange rate history: </t>
  </si>
  <si>
    <t>3rd party billing to date:</t>
  </si>
  <si>
    <t>Contract Profit</t>
  </si>
  <si>
    <t>Contract sum</t>
  </si>
  <si>
    <t>Month</t>
  </si>
  <si>
    <t>Amount</t>
  </si>
  <si>
    <t>Net profit</t>
  </si>
  <si>
    <t>g</t>
  </si>
  <si>
    <t>v=(a-e)/exchange rate</t>
  </si>
  <si>
    <t>Total to date</t>
  </si>
  <si>
    <t xml:space="preserve"> </t>
  </si>
  <si>
    <t>Not yet booked:</t>
  </si>
  <si>
    <t>M=(L-k)/1.6885*1.24</t>
  </si>
  <si>
    <t>profit recognized</t>
  </si>
  <si>
    <t>L=k+m-y</t>
  </si>
  <si>
    <t>N=a/1.6885*1.24-b*h</t>
  </si>
  <si>
    <t>Positive O</t>
  </si>
  <si>
    <t xml:space="preserve">Loss Adj </t>
  </si>
  <si>
    <t>P (if O&gt;0 and d &gt;10%)</t>
  </si>
  <si>
    <t>excess sales due to FX</t>
  </si>
  <si>
    <t>y=(e/1.24-e/1.6885)*1.24</t>
  </si>
  <si>
    <t xml:space="preserve">Recoginzed Margin   </t>
  </si>
  <si>
    <t>Q=k+M-P-y</t>
  </si>
  <si>
    <t>r=q/e</t>
  </si>
  <si>
    <t>Max cap if below 90% complete</t>
  </si>
  <si>
    <t>w=(e-y)*margin cap</t>
  </si>
  <si>
    <t>Variance (margin vs.30% cap)</t>
  </si>
  <si>
    <t>T ( if S&gt;0 and d&lt;90%)</t>
  </si>
  <si>
    <t>Incoming Eliminations</t>
  </si>
  <si>
    <t xml:space="preserve">Residential London </t>
  </si>
  <si>
    <t>SG Canvas</t>
  </si>
  <si>
    <t>SG Illuminate</t>
  </si>
  <si>
    <t xml:space="preserve">New WIP Adjustment </t>
  </si>
  <si>
    <r>
      <t>Per Obligation</t>
    </r>
    <r>
      <rPr>
        <sz val="11"/>
        <color theme="1"/>
        <rFont val="Calibri"/>
        <family val="2"/>
        <scheme val="minor"/>
      </rPr>
      <t xml:space="preserve"> </t>
    </r>
    <r>
      <rPr>
        <b/>
        <sz val="11"/>
        <color theme="1"/>
        <rFont val="Calibri"/>
        <family val="2"/>
        <scheme val="minor"/>
      </rPr>
      <t>Error USD</t>
    </r>
  </si>
  <si>
    <r>
      <t>Per Embedded</t>
    </r>
    <r>
      <rPr>
        <sz val="11"/>
        <color theme="1"/>
        <rFont val="Calibri"/>
        <family val="2"/>
        <scheme val="minor"/>
      </rPr>
      <t xml:space="preserve"> </t>
    </r>
    <r>
      <rPr>
        <b/>
        <sz val="11"/>
        <color theme="1"/>
        <rFont val="Calibri"/>
        <family val="2"/>
        <scheme val="minor"/>
      </rPr>
      <t>Error USD</t>
    </r>
  </si>
  <si>
    <t>Per Performance Obligation+Blended</t>
  </si>
  <si>
    <t>Per 3rd Party Contract</t>
  </si>
  <si>
    <t>PALM DESIGN CO. LTD</t>
  </si>
  <si>
    <t>Agile Clear Water Bay</t>
  </si>
  <si>
    <t>Plot B09 Phase 3 Project</t>
  </si>
  <si>
    <t>CNY</t>
  </si>
  <si>
    <t>Agile New Sales Center</t>
  </si>
  <si>
    <t>Project date</t>
  </si>
  <si>
    <t>Project</t>
  </si>
  <si>
    <t>Project - Company</t>
  </si>
  <si>
    <t>Project #</t>
  </si>
  <si>
    <t>Category</t>
  </si>
  <si>
    <t>Employee</t>
  </si>
  <si>
    <t>Employee name</t>
  </si>
  <si>
    <t>Hours</t>
  </si>
  <si>
    <t>Activity number</t>
  </si>
  <si>
    <t>Purpose</t>
  </si>
  <si>
    <t>Sales currency</t>
  </si>
  <si>
    <t>Cost price</t>
  </si>
  <si>
    <t>Sales price</t>
  </si>
  <si>
    <t>Transaction ID</t>
  </si>
  <si>
    <t>Transaction voucher</t>
  </si>
  <si>
    <t>InterCompany</t>
  </si>
  <si>
    <t>Company</t>
  </si>
  <si>
    <t>Line amount</t>
  </si>
  <si>
    <t>Line property</t>
  </si>
  <si>
    <t>Accrued revenue</t>
  </si>
  <si>
    <t>Transaction status</t>
  </si>
  <si>
    <t>NTE exempt</t>
  </si>
  <si>
    <t>Component group</t>
  </si>
  <si>
    <t>chbk-18002.00</t>
  </si>
  <si>
    <t>chbk</t>
  </si>
  <si>
    <t>I/C DESG</t>
  </si>
  <si>
    <t>A.A. Bagus Dewangkara</t>
  </si>
  <si>
    <t>Design Development Services</t>
  </si>
  <si>
    <t>IDR</t>
  </si>
  <si>
    <t>ID000661</t>
  </si>
  <si>
    <t>PJHR0010003</t>
  </si>
  <si>
    <t>No</t>
  </si>
  <si>
    <t>Charge</t>
  </si>
  <si>
    <t>Posted</t>
  </si>
  <si>
    <t>ID000662</t>
  </si>
  <si>
    <t>Nyoman Diksa</t>
  </si>
  <si>
    <t>ID000773</t>
  </si>
  <si>
    <t>PJHR0010011</t>
  </si>
  <si>
    <t>ID000663</t>
  </si>
  <si>
    <t>ID000808</t>
  </si>
  <si>
    <t>PJHR0010014</t>
  </si>
  <si>
    <t>ID000943</t>
  </si>
  <si>
    <t>PJHR0010023</t>
  </si>
  <si>
    <t>ID000809</t>
  </si>
  <si>
    <t>ID000810</t>
  </si>
  <si>
    <t>ID000944</t>
  </si>
  <si>
    <t>ID000945</t>
  </si>
  <si>
    <t>Agus Wijaya</t>
  </si>
  <si>
    <t>ID000999</t>
  </si>
  <si>
    <t>PJHR0010025</t>
  </si>
  <si>
    <t>ID000811</t>
  </si>
  <si>
    <t>ID000946</t>
  </si>
  <si>
    <t>ID001000</t>
  </si>
  <si>
    <t>ID000812</t>
  </si>
  <si>
    <t>I Gusti Bagus Sera Krisnadinata</t>
  </si>
  <si>
    <t>ID000911</t>
  </si>
  <si>
    <t>PJHR0010020</t>
  </si>
  <si>
    <t>ID000947</t>
  </si>
  <si>
    <t>ID001001</t>
  </si>
  <si>
    <t>ID000813</t>
  </si>
  <si>
    <t>I Ketut Sukardiana</t>
  </si>
  <si>
    <t>ID000886</t>
  </si>
  <si>
    <t>PJHR0010018</t>
  </si>
  <si>
    <t>ID000912</t>
  </si>
  <si>
    <t>ID000948</t>
  </si>
  <si>
    <t>ID001002</t>
  </si>
  <si>
    <t>ID000814</t>
  </si>
  <si>
    <t>ID000913</t>
  </si>
  <si>
    <t>ID000949</t>
  </si>
  <si>
    <t>ID000815</t>
  </si>
  <si>
    <t>ID000914</t>
  </si>
  <si>
    <t>ID000950</t>
  </si>
  <si>
    <t>ID001003</t>
  </si>
  <si>
    <t>ID000816</t>
  </si>
  <si>
    <t>ID000915</t>
  </si>
  <si>
    <t>ID000951</t>
  </si>
  <si>
    <t>ID001004</t>
  </si>
  <si>
    <t>ID001058</t>
  </si>
  <si>
    <t>PJHR0010027</t>
  </si>
  <si>
    <t>ID001071</t>
  </si>
  <si>
    <t>PJHR0010028</t>
  </si>
  <si>
    <t>ID001127</t>
  </si>
  <si>
    <t>PJHR0010032</t>
  </si>
  <si>
    <t>ID001151</t>
  </si>
  <si>
    <t>PJHR0010034</t>
  </si>
  <si>
    <t>ID001059</t>
  </si>
  <si>
    <t>ID001072</t>
  </si>
  <si>
    <t>ID001128</t>
  </si>
  <si>
    <t>ID001060</t>
  </si>
  <si>
    <t>ID001073</t>
  </si>
  <si>
    <t>ID001129</t>
  </si>
  <si>
    <t>ID001152</t>
  </si>
  <si>
    <t>ID001061</t>
  </si>
  <si>
    <t>ID001074</t>
  </si>
  <si>
    <t>ID001130</t>
  </si>
  <si>
    <t>ID001153</t>
  </si>
  <si>
    <t>ID001062</t>
  </si>
  <si>
    <t>ID001075</t>
  </si>
  <si>
    <t>ID001131</t>
  </si>
  <si>
    <t>ID001063</t>
  </si>
  <si>
    <t>ID001076</t>
  </si>
  <si>
    <t>ID001132</t>
  </si>
  <si>
    <t>ID001064</t>
  </si>
  <si>
    <t>ID001077</t>
  </si>
  <si>
    <t>ID001133</t>
  </si>
  <si>
    <t>ID001154</t>
  </si>
  <si>
    <t>ID001065</t>
  </si>
  <si>
    <t>ID001078</t>
  </si>
  <si>
    <t>ID001155</t>
  </si>
  <si>
    <t>ID001079</t>
  </si>
  <si>
    <t>ID001066</t>
  </si>
  <si>
    <t>ID001080</t>
  </si>
  <si>
    <t>ID001134</t>
  </si>
  <si>
    <t>chsg-00202.41</t>
  </si>
  <si>
    <t>chsg</t>
  </si>
  <si>
    <t>Pontjo Widodo</t>
  </si>
  <si>
    <t>Rendering</t>
  </si>
  <si>
    <t>ID002985</t>
  </si>
  <si>
    <t>ProjHours19</t>
  </si>
  <si>
    <t>ID003022</t>
  </si>
  <si>
    <t>ID003062</t>
  </si>
  <si>
    <t>ID003094</t>
  </si>
  <si>
    <t>chsg-00204.31</t>
  </si>
  <si>
    <t>Gita Adriani Putri</t>
  </si>
  <si>
    <t>Upon Commissioning of Work</t>
  </si>
  <si>
    <t>ID002723</t>
  </si>
  <si>
    <t>ID003055</t>
  </si>
  <si>
    <t>chsg-00209.14</t>
  </si>
  <si>
    <t>Mobilization</t>
  </si>
  <si>
    <t>ID002736</t>
  </si>
  <si>
    <t>ID002763</t>
  </si>
  <si>
    <t>ID002812</t>
  </si>
  <si>
    <t>ID002815</t>
  </si>
  <si>
    <t>ID002870</t>
  </si>
  <si>
    <t>ID002909</t>
  </si>
  <si>
    <t>ID002934</t>
  </si>
  <si>
    <t>ID002983</t>
  </si>
  <si>
    <t>ID003015</t>
  </si>
  <si>
    <t>ID003044</t>
  </si>
  <si>
    <t>ID003096</t>
  </si>
  <si>
    <t>ID003134</t>
  </si>
  <si>
    <t>chsg-00220.05</t>
  </si>
  <si>
    <t>I Wayan Kompiang Eka Siswanta</t>
  </si>
  <si>
    <t>Phase I-Concept Design-ADD FEE A</t>
  </si>
  <si>
    <t>ID002038</t>
  </si>
  <si>
    <t>ID002092</t>
  </si>
  <si>
    <t>ID002124</t>
  </si>
  <si>
    <t>ID002165</t>
  </si>
  <si>
    <t>ID002811</t>
  </si>
  <si>
    <t>ID002869</t>
  </si>
  <si>
    <t>ID002889</t>
  </si>
  <si>
    <t>ID002894</t>
  </si>
  <si>
    <t>ID002912</t>
  </si>
  <si>
    <t>ID002919</t>
  </si>
  <si>
    <t>ID002938</t>
  </si>
  <si>
    <t>ID002961</t>
  </si>
  <si>
    <t>ID002967</t>
  </si>
  <si>
    <t>ID002981</t>
  </si>
  <si>
    <t>ID002996</t>
  </si>
  <si>
    <t>ID002999</t>
  </si>
  <si>
    <t>ID003016</t>
  </si>
  <si>
    <t>ID003025</t>
  </si>
  <si>
    <t>ID003028</t>
  </si>
  <si>
    <t>ID003030</t>
  </si>
  <si>
    <t>ID003040</t>
  </si>
  <si>
    <t>ID003042</t>
  </si>
  <si>
    <t>chsg-00304.12</t>
  </si>
  <si>
    <t>ID001851</t>
  </si>
  <si>
    <t>ID001892</t>
  </si>
  <si>
    <t>chsg-00304.27</t>
  </si>
  <si>
    <t>Phase V-Final Design Development</t>
  </si>
  <si>
    <t>ID001649</t>
  </si>
  <si>
    <t>ID001702</t>
  </si>
  <si>
    <t>ID001711</t>
  </si>
  <si>
    <t>ID001727</t>
  </si>
  <si>
    <t>ID001761</t>
  </si>
  <si>
    <t>Johanes Jojo Paijo</t>
  </si>
  <si>
    <t>ID002148</t>
  </si>
  <si>
    <t>Putu Ary Santana Putra</t>
  </si>
  <si>
    <t>ID002154</t>
  </si>
  <si>
    <t>ID002185</t>
  </si>
  <si>
    <t>ID002186</t>
  </si>
  <si>
    <t>ID003117</t>
  </si>
  <si>
    <t>ID003139</t>
  </si>
  <si>
    <t>ID003143</t>
  </si>
  <si>
    <t>ID003152</t>
  </si>
  <si>
    <t>Phase VII-Softscape Working Drawings</t>
  </si>
  <si>
    <t>ID000738</t>
  </si>
  <si>
    <t>PJHR0010010</t>
  </si>
  <si>
    <t>ID000786</t>
  </si>
  <si>
    <t>PJHR0010013</t>
  </si>
  <si>
    <t>ID000739</t>
  </si>
  <si>
    <t>ID000787</t>
  </si>
  <si>
    <t>ID000740</t>
  </si>
  <si>
    <t>ID000788</t>
  </si>
  <si>
    <t>ID000789</t>
  </si>
  <si>
    <t>chsg-00308.40</t>
  </si>
  <si>
    <t>Phase I-Landscape Master Planning</t>
  </si>
  <si>
    <t>ID001669</t>
  </si>
  <si>
    <t>ID001782</t>
  </si>
  <si>
    <t>ID001794</t>
  </si>
  <si>
    <t>ID001821</t>
  </si>
  <si>
    <t>ID001827</t>
  </si>
  <si>
    <t>ID001852</t>
  </si>
  <si>
    <t>Untoro</t>
  </si>
  <si>
    <t>ID001857</t>
  </si>
  <si>
    <t>ID001860</t>
  </si>
  <si>
    <t>ID001882</t>
  </si>
  <si>
    <t>ID001883</t>
  </si>
  <si>
    <t>ID001893</t>
  </si>
  <si>
    <t>ID001904</t>
  </si>
  <si>
    <t>ID001907</t>
  </si>
  <si>
    <t>ID001914</t>
  </si>
  <si>
    <t>ID001916</t>
  </si>
  <si>
    <t>ID001959</t>
  </si>
  <si>
    <t>ID001964</t>
  </si>
  <si>
    <t>ID001968</t>
  </si>
  <si>
    <t>ID001969</t>
  </si>
  <si>
    <t>ID001971</t>
  </si>
  <si>
    <t>ID001998</t>
  </si>
  <si>
    <t>ID001999</t>
  </si>
  <si>
    <t>ID002011</t>
  </si>
  <si>
    <t>ID002016</t>
  </si>
  <si>
    <t>ID002042</t>
  </si>
  <si>
    <t>ID002044</t>
  </si>
  <si>
    <t>ID002061</t>
  </si>
  <si>
    <t>ID002093</t>
  </si>
  <si>
    <t>ID002100</t>
  </si>
  <si>
    <t>ID002102</t>
  </si>
  <si>
    <t>ID002125</t>
  </si>
  <si>
    <t>ID002126</t>
  </si>
  <si>
    <t>ID002132</t>
  </si>
  <si>
    <t>ID002138</t>
  </si>
  <si>
    <t>ID002164</t>
  </si>
  <si>
    <t>ID002166</t>
  </si>
  <si>
    <t>ID002193</t>
  </si>
  <si>
    <t>ID002221</t>
  </si>
  <si>
    <t>ID002285</t>
  </si>
  <si>
    <t>ID002352</t>
  </si>
  <si>
    <t>ID002367</t>
  </si>
  <si>
    <t>ID002441</t>
  </si>
  <si>
    <t>ID002454</t>
  </si>
  <si>
    <t>ID002488</t>
  </si>
  <si>
    <t>ID002502</t>
  </si>
  <si>
    <t>ID002505</t>
  </si>
  <si>
    <t>ID002544</t>
  </si>
  <si>
    <t>ID002601</t>
  </si>
  <si>
    <t>ID002642</t>
  </si>
  <si>
    <t>ID002724</t>
  </si>
  <si>
    <t>A.A. Gde Adi Santika</t>
  </si>
  <si>
    <t>ID003144</t>
  </si>
  <si>
    <t>ID003148</t>
  </si>
  <si>
    <t>Phase IX-100% Design Development</t>
  </si>
  <si>
    <t>ID001100</t>
  </si>
  <si>
    <t>PJHR0010030</t>
  </si>
  <si>
    <t>Invoiced</t>
  </si>
  <si>
    <t>ID001101</t>
  </si>
  <si>
    <t>ID001102</t>
  </si>
  <si>
    <t>ID001103</t>
  </si>
  <si>
    <t>ID001104</t>
  </si>
  <si>
    <t>ID001105</t>
  </si>
  <si>
    <t>ID001106</t>
  </si>
  <si>
    <t>ID001107</t>
  </si>
  <si>
    <t>ID001208</t>
  </si>
  <si>
    <t>PJHR0010037</t>
  </si>
  <si>
    <t>ID001108</t>
  </si>
  <si>
    <t>ID001209</t>
  </si>
  <si>
    <t>ID001408</t>
  </si>
  <si>
    <t>PJHR0010047</t>
  </si>
  <si>
    <t>chsg-00408.26</t>
  </si>
  <si>
    <t>ID001723</t>
  </si>
  <si>
    <t>ID002059</t>
  </si>
  <si>
    <t>ID002109</t>
  </si>
  <si>
    <t>ID002155</t>
  </si>
  <si>
    <t>chsg-00502.14</t>
  </si>
  <si>
    <t>Phase I-Concept Design</t>
  </si>
  <si>
    <t>ID001648</t>
  </si>
  <si>
    <t>ID001674</t>
  </si>
  <si>
    <t>ID001685</t>
  </si>
  <si>
    <t>ID001686</t>
  </si>
  <si>
    <t>ID001687</t>
  </si>
  <si>
    <t>ID001705</t>
  </si>
  <si>
    <t>ID001717</t>
  </si>
  <si>
    <t>ID001724</t>
  </si>
  <si>
    <t>ID001732</t>
  </si>
  <si>
    <t>ID001745</t>
  </si>
  <si>
    <t>ID001769</t>
  </si>
  <si>
    <t>ID001778</t>
  </si>
  <si>
    <t>ID001791</t>
  </si>
  <si>
    <t>ID001799</t>
  </si>
  <si>
    <t>ID001801</t>
  </si>
  <si>
    <t>ID001832</t>
  </si>
  <si>
    <t>ID001836</t>
  </si>
  <si>
    <t>ID001838</t>
  </si>
  <si>
    <t>ID001861</t>
  </si>
  <si>
    <t>ID001866</t>
  </si>
  <si>
    <t>ID001873</t>
  </si>
  <si>
    <t>ID001874</t>
  </si>
  <si>
    <t>ID001879</t>
  </si>
  <si>
    <t>ID001902</t>
  </si>
  <si>
    <t>ID001903</t>
  </si>
  <si>
    <t>chsg-00504.12</t>
  </si>
  <si>
    <t>ID001647</t>
  </si>
  <si>
    <t>chsg-00508.02</t>
  </si>
  <si>
    <t>I Gusti Ngurah Satriawan</t>
  </si>
  <si>
    <t>ID002576</t>
  </si>
  <si>
    <t>chsg-00508.10</t>
  </si>
  <si>
    <t>ID001670</t>
  </si>
  <si>
    <t>ID001671</t>
  </si>
  <si>
    <t>I Wayan Sujana</t>
  </si>
  <si>
    <t>ID001675</t>
  </si>
  <si>
    <t>ID001676</t>
  </si>
  <si>
    <t>ID001694</t>
  </si>
  <si>
    <t>ID001695</t>
  </si>
  <si>
    <t>ID001701</t>
  </si>
  <si>
    <t>ID001703</t>
  </si>
  <si>
    <t>ID001728</t>
  </si>
  <si>
    <t>ID001733</t>
  </si>
  <si>
    <t>ID001734</t>
  </si>
  <si>
    <t>ID001746</t>
  </si>
  <si>
    <t>ID001748</t>
  </si>
  <si>
    <t>ID001841</t>
  </si>
  <si>
    <t>chsg-00509.05</t>
  </si>
  <si>
    <t>ID001755</t>
  </si>
  <si>
    <t>ID001795</t>
  </si>
  <si>
    <t>ID001837</t>
  </si>
  <si>
    <t>ID001875</t>
  </si>
  <si>
    <t>ID001935</t>
  </si>
  <si>
    <t>ID001967</t>
  </si>
  <si>
    <t>ID002764</t>
  </si>
  <si>
    <t>ID002984</t>
  </si>
  <si>
    <t>ID003017</t>
  </si>
  <si>
    <t>ID003050</t>
  </si>
  <si>
    <t>ID003088</t>
  </si>
  <si>
    <t>ID003125</t>
  </si>
  <si>
    <t>Phase IV-Construction Stage-monthly</t>
  </si>
  <si>
    <t>ID000805</t>
  </si>
  <si>
    <t>ID000806</t>
  </si>
  <si>
    <t>ID001317</t>
  </si>
  <si>
    <t>PJHR0010040</t>
  </si>
  <si>
    <t>ID001318</t>
  </si>
  <si>
    <t>ID001319</t>
  </si>
  <si>
    <t>chsg-00602.07</t>
  </si>
  <si>
    <t>Concept Design</t>
  </si>
  <si>
    <t>ID002133</t>
  </si>
  <si>
    <t>ID002178</t>
  </si>
  <si>
    <t>ID002189</t>
  </si>
  <si>
    <t>ID002218</t>
  </si>
  <si>
    <t>ID002223</t>
  </si>
  <si>
    <t>ID002234</t>
  </si>
  <si>
    <t>ID002243</t>
  </si>
  <si>
    <t>ID002244</t>
  </si>
  <si>
    <t>ID002261</t>
  </si>
  <si>
    <t>ID002262</t>
  </si>
  <si>
    <t>chsg-00608.01</t>
  </si>
  <si>
    <t>Phase I-Concept Design-Sales Center Area</t>
  </si>
  <si>
    <t>ID001666</t>
  </si>
  <si>
    <t>ID002049</t>
  </si>
  <si>
    <t>ID002085</t>
  </si>
  <si>
    <t>ID002103</t>
  </si>
  <si>
    <t>ID002118</t>
  </si>
  <si>
    <t>ID002139</t>
  </si>
  <si>
    <t>ID002140</t>
  </si>
  <si>
    <t>ID002150</t>
  </si>
  <si>
    <t>ID002152</t>
  </si>
  <si>
    <t>ID002156</t>
  </si>
  <si>
    <t>ID002159</t>
  </si>
  <si>
    <t>ID002160</t>
  </si>
  <si>
    <t>ID002176</t>
  </si>
  <si>
    <t>ID002177</t>
  </si>
  <si>
    <t>ID002179</t>
  </si>
  <si>
    <t>ID002184</t>
  </si>
  <si>
    <t>ID002187</t>
  </si>
  <si>
    <t>ID002191</t>
  </si>
  <si>
    <t>ID002192</t>
  </si>
  <si>
    <t>ID002219</t>
  </si>
  <si>
    <t>ID002224</t>
  </si>
  <si>
    <t>ID002226</t>
  </si>
  <si>
    <t>ID002227</t>
  </si>
  <si>
    <t>ID002231</t>
  </si>
  <si>
    <t>ID002232</t>
  </si>
  <si>
    <t>ID002233</t>
  </si>
  <si>
    <t>ID002242</t>
  </si>
  <si>
    <t>ID002245</t>
  </si>
  <si>
    <t>ID002246</t>
  </si>
  <si>
    <t>ID002250</t>
  </si>
  <si>
    <t>ID002251</t>
  </si>
  <si>
    <t>ID002252</t>
  </si>
  <si>
    <t>ID002256</t>
  </si>
  <si>
    <t>ID002259</t>
  </si>
  <si>
    <t>ID002290</t>
  </si>
  <si>
    <t>ID002340</t>
  </si>
  <si>
    <t>ID002448</t>
  </si>
  <si>
    <t>ID002450</t>
  </si>
  <si>
    <t>ID002462</t>
  </si>
  <si>
    <t>ID002484</t>
  </si>
  <si>
    <t>ID002487</t>
  </si>
  <si>
    <t>ID002495</t>
  </si>
  <si>
    <t>ID002496</t>
  </si>
  <si>
    <t>ID002500</t>
  </si>
  <si>
    <t>ID002506</t>
  </si>
  <si>
    <t>ID002517</t>
  </si>
  <si>
    <t>ID002519</t>
  </si>
  <si>
    <t>ID002524</t>
  </si>
  <si>
    <t>ID002525</t>
  </si>
  <si>
    <t>ID002528</t>
  </si>
  <si>
    <t>ID002533</t>
  </si>
  <si>
    <t>ID002536</t>
  </si>
  <si>
    <t>ID002552</t>
  </si>
  <si>
    <t>ID002560</t>
  </si>
  <si>
    <t>ID002566</t>
  </si>
  <si>
    <t>ID002569</t>
  </si>
  <si>
    <t>ID002600</t>
  </si>
  <si>
    <t>ID002621</t>
  </si>
  <si>
    <t>ID002622</t>
  </si>
  <si>
    <t>ID002633</t>
  </si>
  <si>
    <t>ID002656</t>
  </si>
  <si>
    <t>ID002667</t>
  </si>
  <si>
    <t>ID002670</t>
  </si>
  <si>
    <t>ID002673</t>
  </si>
  <si>
    <t>ID002733</t>
  </si>
  <si>
    <t>ID002762</t>
  </si>
  <si>
    <t>ID002765</t>
  </si>
  <si>
    <t>ID002796</t>
  </si>
  <si>
    <t>ID002802</t>
  </si>
  <si>
    <t>ID002804</t>
  </si>
  <si>
    <t>ID002854</t>
  </si>
  <si>
    <t>ID002899</t>
  </si>
  <si>
    <t>ID002927</t>
  </si>
  <si>
    <t>ID002935</t>
  </si>
  <si>
    <t>chsg-00608.10</t>
  </si>
  <si>
    <t>ID002035</t>
  </si>
  <si>
    <t>ID002041</t>
  </si>
  <si>
    <t>ID002062</t>
  </si>
  <si>
    <t>ID002094</t>
  </si>
  <si>
    <t>ID002104</t>
  </si>
  <si>
    <t>ID002619</t>
  </si>
  <si>
    <t>chsg-00608.14</t>
  </si>
  <si>
    <t>ID002326</t>
  </si>
  <si>
    <t>ID002329</t>
  </si>
  <si>
    <t>ID002330</t>
  </si>
  <si>
    <t>ID002363</t>
  </si>
  <si>
    <t>ID002369</t>
  </si>
  <si>
    <t>ID002374</t>
  </si>
  <si>
    <t>ID002375</t>
  </si>
  <si>
    <t>ID002380</t>
  </si>
  <si>
    <t>ID002383</t>
  </si>
  <si>
    <t>ID002384</t>
  </si>
  <si>
    <t>ID002413</t>
  </si>
  <si>
    <t>ID002442</t>
  </si>
  <si>
    <t>ID002457</t>
  </si>
  <si>
    <t>ID002460</t>
  </si>
  <si>
    <t>ID002461</t>
  </si>
  <si>
    <t>ID002467</t>
  </si>
  <si>
    <t>ID002468</t>
  </si>
  <si>
    <t>ID002469</t>
  </si>
  <si>
    <t>ID002493</t>
  </si>
  <si>
    <t>ID002501</t>
  </si>
  <si>
    <t>ID002508</t>
  </si>
  <si>
    <t>chsg-00620.08</t>
  </si>
  <si>
    <t>ID002163</t>
  </si>
  <si>
    <t>ID002190</t>
  </si>
  <si>
    <t>chsg-00620.19</t>
  </si>
  <si>
    <t>Phase I-Preliminary Concept Design</t>
  </si>
  <si>
    <t>ID002406</t>
  </si>
  <si>
    <t>ID002438</t>
  </si>
  <si>
    <t>chsg-00700.57</t>
  </si>
  <si>
    <t>Phase I-Approval of Schematic Design</t>
  </si>
  <si>
    <t>ID003104</t>
  </si>
  <si>
    <t>chsg-00702.05</t>
  </si>
  <si>
    <t>Phase II-Part A+ B Landscape Masterplan-Preliminary</t>
  </si>
  <si>
    <t>ID001725</t>
  </si>
  <si>
    <t>ID001735</t>
  </si>
  <si>
    <t>ID001753</t>
  </si>
  <si>
    <t>ID001756</t>
  </si>
  <si>
    <t>ID001762</t>
  </si>
  <si>
    <t>ID001763</t>
  </si>
  <si>
    <t>ID001764</t>
  </si>
  <si>
    <t>ID001770</t>
  </si>
  <si>
    <t>ID002746</t>
  </si>
  <si>
    <t>ID002754</t>
  </si>
  <si>
    <t>ID002758</t>
  </si>
  <si>
    <t>ID002770</t>
  </si>
  <si>
    <t>ID002791</t>
  </si>
  <si>
    <t>ID002799</t>
  </si>
  <si>
    <t>ID002817</t>
  </si>
  <si>
    <t>ID002842</t>
  </si>
  <si>
    <t>ID002868</t>
  </si>
  <si>
    <t>ID002893</t>
  </si>
  <si>
    <t>ID002902</t>
  </si>
  <si>
    <t>ID002916</t>
  </si>
  <si>
    <t>ID002929</t>
  </si>
  <si>
    <t>ID002930</t>
  </si>
  <si>
    <t>ID002968</t>
  </si>
  <si>
    <t>ID002972</t>
  </si>
  <si>
    <t>ID002975</t>
  </si>
  <si>
    <t>ID002990</t>
  </si>
  <si>
    <t>ID003006</t>
  </si>
  <si>
    <t>ID003007</t>
  </si>
  <si>
    <t>ID003008</t>
  </si>
  <si>
    <t>ID003032</t>
  </si>
  <si>
    <t>ID003034</t>
  </si>
  <si>
    <t>ID003056</t>
  </si>
  <si>
    <t>ID003155</t>
  </si>
  <si>
    <t>ID003156</t>
  </si>
  <si>
    <t>Phase III-Part C Design Development-Working Drawings</t>
  </si>
  <si>
    <t>ID000701</t>
  </si>
  <si>
    <t>PJHR0010007</t>
  </si>
  <si>
    <t>ID000702</t>
  </si>
  <si>
    <t>ID000790</t>
  </si>
  <si>
    <t>ID000742</t>
  </si>
  <si>
    <t>ID000703</t>
  </si>
  <si>
    <t>ID000791</t>
  </si>
  <si>
    <t>ID000743</t>
  </si>
  <si>
    <t>ID000704</t>
  </si>
  <si>
    <t>ID000792</t>
  </si>
  <si>
    <t>ID000744</t>
  </si>
  <si>
    <t>ID000705</t>
  </si>
  <si>
    <t>ID000793</t>
  </si>
  <si>
    <t>ID000745</t>
  </si>
  <si>
    <t>ID000706</t>
  </si>
  <si>
    <t>ID000794</t>
  </si>
  <si>
    <t>ID000746</t>
  </si>
  <si>
    <t>ID000707</t>
  </si>
  <si>
    <t>ID000795</t>
  </si>
  <si>
    <t>ID000747</t>
  </si>
  <si>
    <t>ID000796</t>
  </si>
  <si>
    <t>ID000748</t>
  </si>
  <si>
    <t>ID000797</t>
  </si>
  <si>
    <t>ID000819</t>
  </si>
  <si>
    <t>PJHR0010015</t>
  </si>
  <si>
    <t>ID001009</t>
  </si>
  <si>
    <t>PJHR0010026</t>
  </si>
  <si>
    <t>ID000820</t>
  </si>
  <si>
    <t>ID000994</t>
  </si>
  <si>
    <t>ID001010</t>
  </si>
  <si>
    <t>ID000821</t>
  </si>
  <si>
    <t>ID000995</t>
  </si>
  <si>
    <t>ID001011</t>
  </si>
  <si>
    <t>ID000822</t>
  </si>
  <si>
    <t>ID000996</t>
  </si>
  <si>
    <t>ID000823</t>
  </si>
  <si>
    <t>ID001012</t>
  </si>
  <si>
    <t>ID000824</t>
  </si>
  <si>
    <t>ID000997</t>
  </si>
  <si>
    <t>ID001013</t>
  </si>
  <si>
    <t>ID000825</t>
  </si>
  <si>
    <t>ID001014</t>
  </si>
  <si>
    <t>ID000826</t>
  </si>
  <si>
    <t>ID001015</t>
  </si>
  <si>
    <t>ID000827</t>
  </si>
  <si>
    <t>ID001016</t>
  </si>
  <si>
    <t>ID000828</t>
  </si>
  <si>
    <t>ID000998</t>
  </si>
  <si>
    <t>ID001017</t>
  </si>
  <si>
    <t>ID001082</t>
  </si>
  <si>
    <t>PJHR0010029</t>
  </si>
  <si>
    <t>ID001221</t>
  </si>
  <si>
    <t>PJHR0010038</t>
  </si>
  <si>
    <t>ID001083</t>
  </si>
  <si>
    <t>ID001084</t>
  </si>
  <si>
    <t>ID001222</t>
  </si>
  <si>
    <t>ID001085</t>
  </si>
  <si>
    <t>ID001223</t>
  </si>
  <si>
    <t>ID001086</t>
  </si>
  <si>
    <t>ID001224</t>
  </si>
  <si>
    <t>ID001087</t>
  </si>
  <si>
    <t>ID001313</t>
  </si>
  <si>
    <t>ID001314</t>
  </si>
  <si>
    <t>ID001611</t>
  </si>
  <si>
    <t>PJHR0010052</t>
  </si>
  <si>
    <t>ID001315</t>
  </si>
  <si>
    <t>ID001612</t>
  </si>
  <si>
    <t>ID001316</t>
  </si>
  <si>
    <t>chsg-00704.06</t>
  </si>
  <si>
    <t>Phase II-Preliminary Concept Design</t>
  </si>
  <si>
    <t>ID002134</t>
  </si>
  <si>
    <t>ID002141</t>
  </si>
  <si>
    <t>chsg-00704.08</t>
  </si>
  <si>
    <t>ID002651</t>
  </si>
  <si>
    <t>chsg-00708.07</t>
  </si>
  <si>
    <t>ID002643</t>
  </si>
  <si>
    <t>ID002726</t>
  </si>
  <si>
    <t>ID002749</t>
  </si>
  <si>
    <t>ID002752</t>
  </si>
  <si>
    <t>ID002798</t>
  </si>
  <si>
    <t>chsg-00708.09</t>
  </si>
  <si>
    <t>ID002485</t>
  </si>
  <si>
    <t>ID002529</t>
  </si>
  <si>
    <t>ID002530</t>
  </si>
  <si>
    <t>ID002531</t>
  </si>
  <si>
    <t>ID002535</t>
  </si>
  <si>
    <t>ID002556</t>
  </si>
  <si>
    <t>ID002558</t>
  </si>
  <si>
    <t>ID002561</t>
  </si>
  <si>
    <t>ID002585</t>
  </si>
  <si>
    <t>ID002715</t>
  </si>
  <si>
    <t>ID002727</t>
  </si>
  <si>
    <t>chsg-00708.11</t>
  </si>
  <si>
    <t>PHASE 2-Concept Design</t>
  </si>
  <si>
    <t>ID001677</t>
  </si>
  <si>
    <t>ID001706</t>
  </si>
  <si>
    <t>ID001718</t>
  </si>
  <si>
    <t>ID001742</t>
  </si>
  <si>
    <t>ID001757</t>
  </si>
  <si>
    <t>ID001775</t>
  </si>
  <si>
    <t>ID001783</t>
  </si>
  <si>
    <t>ID001784</t>
  </si>
  <si>
    <t>ID001785</t>
  </si>
  <si>
    <t>ID001802</t>
  </si>
  <si>
    <t>ID001803</t>
  </si>
  <si>
    <t>ID001804</t>
  </si>
  <si>
    <t>ID001812</t>
  </si>
  <si>
    <t>ID001824</t>
  </si>
  <si>
    <t>ID001828</t>
  </si>
  <si>
    <t>ID001831</t>
  </si>
  <si>
    <t>ID001835</t>
  </si>
  <si>
    <t>ID001845</t>
  </si>
  <si>
    <t>ID001853</t>
  </si>
  <si>
    <t>ID001862</t>
  </si>
  <si>
    <t>ID001867</t>
  </si>
  <si>
    <t>ID001870</t>
  </si>
  <si>
    <t>ID001871</t>
  </si>
  <si>
    <t>ID001884</t>
  </si>
  <si>
    <t>ID001886</t>
  </si>
  <si>
    <t>ID001894</t>
  </si>
  <si>
    <t>ID001895</t>
  </si>
  <si>
    <t>ID001896</t>
  </si>
  <si>
    <t>ID001897</t>
  </si>
  <si>
    <t>ID001898</t>
  </si>
  <si>
    <t>ID001899</t>
  </si>
  <si>
    <t>ID001900</t>
  </si>
  <si>
    <t>ID001901</t>
  </si>
  <si>
    <t>ID001908</t>
  </si>
  <si>
    <t>ID001917</t>
  </si>
  <si>
    <t>ID001918</t>
  </si>
  <si>
    <t>ID001919</t>
  </si>
  <si>
    <t>ID001920</t>
  </si>
  <si>
    <t>ID001921</t>
  </si>
  <si>
    <t>ID001922</t>
  </si>
  <si>
    <t>ID001923</t>
  </si>
  <si>
    <t>ID001924</t>
  </si>
  <si>
    <t>ID001925</t>
  </si>
  <si>
    <t>ID001926</t>
  </si>
  <si>
    <t>ID001927</t>
  </si>
  <si>
    <t>ID001928</t>
  </si>
  <si>
    <t>ID001936</t>
  </si>
  <si>
    <t>ID001937</t>
  </si>
  <si>
    <t>ID001938</t>
  </si>
  <si>
    <t>ID001939</t>
  </si>
  <si>
    <t>ID001940</t>
  </si>
  <si>
    <t>ID001943</t>
  </si>
  <si>
    <t>ID001944</t>
  </si>
  <si>
    <t>ID001950</t>
  </si>
  <si>
    <t>ID001965</t>
  </si>
  <si>
    <t>ID002006</t>
  </si>
  <si>
    <t>ID002021</t>
  </si>
  <si>
    <t>ID002025</t>
  </si>
  <si>
    <t>ID002027</t>
  </si>
  <si>
    <t>ID002054</t>
  </si>
  <si>
    <t>ID002055</t>
  </si>
  <si>
    <t>ID002060</t>
  </si>
  <si>
    <t>ID002063</t>
  </si>
  <si>
    <t>ID002087</t>
  </si>
  <si>
    <t>ID002091</t>
  </si>
  <si>
    <t>ID002114</t>
  </si>
  <si>
    <t>ID002120</t>
  </si>
  <si>
    <t>ID002358</t>
  </si>
  <si>
    <t>ID002385</t>
  </si>
  <si>
    <t>ID002414</t>
  </si>
  <si>
    <t>ID002436</t>
  </si>
  <si>
    <t>ID002443</t>
  </si>
  <si>
    <t>ID002451</t>
  </si>
  <si>
    <t>ID002456</t>
  </si>
  <si>
    <t>ID002463</t>
  </si>
  <si>
    <t>ID002470</t>
  </si>
  <si>
    <t>ID002509</t>
  </si>
  <si>
    <t>ID002520</t>
  </si>
  <si>
    <t>ID002526</t>
  </si>
  <si>
    <t>ID002540</t>
  </si>
  <si>
    <t>ID002545</t>
  </si>
  <si>
    <t>ID002553</t>
  </si>
  <si>
    <t>ID002557</t>
  </si>
  <si>
    <t>ID002564</t>
  </si>
  <si>
    <t>ID002572</t>
  </si>
  <si>
    <t>ID002587</t>
  </si>
  <si>
    <t>ID002590</t>
  </si>
  <si>
    <t>PHASE 3-50% Design Development</t>
  </si>
  <si>
    <t>ID000676</t>
  </si>
  <si>
    <t>PJHR0010005</t>
  </si>
  <si>
    <t>ID000657</t>
  </si>
  <si>
    <t>ID000677</t>
  </si>
  <si>
    <t>ID000714</t>
  </si>
  <si>
    <t>PJHR0010008</t>
  </si>
  <si>
    <t>PHASE 3&amp;4-Schematic Design</t>
  </si>
  <si>
    <t>ID000937</t>
  </si>
  <si>
    <t>PJHR0010022</t>
  </si>
  <si>
    <t>ID000964</t>
  </si>
  <si>
    <t>ID000938</t>
  </si>
  <si>
    <t>PHASE 3&amp;4-Concept Design</t>
  </si>
  <si>
    <t>ID000890</t>
  </si>
  <si>
    <t>ID000939</t>
  </si>
  <si>
    <t>ID000940</t>
  </si>
  <si>
    <t>ID000941</t>
  </si>
  <si>
    <t>ID001110</t>
  </si>
  <si>
    <t>PJHR0010031</t>
  </si>
  <si>
    <t>ID001196</t>
  </si>
  <si>
    <t>PJHR0010036</t>
  </si>
  <si>
    <t>ID001296</t>
  </si>
  <si>
    <t>PJHR0010039</t>
  </si>
  <si>
    <t>ID001111</t>
  </si>
  <si>
    <t>ID001140</t>
  </si>
  <si>
    <t>PJHR0010033</t>
  </si>
  <si>
    <t>ID001197</t>
  </si>
  <si>
    <t>ID001297</t>
  </si>
  <si>
    <t>ID001112</t>
  </si>
  <si>
    <t>ID001141</t>
  </si>
  <si>
    <t>ID001198</t>
  </si>
  <si>
    <t>ID001298</t>
  </si>
  <si>
    <t>ID001113</t>
  </si>
  <si>
    <t>ID001142</t>
  </si>
  <si>
    <t>ID001199</t>
  </si>
  <si>
    <t>ID001299</t>
  </si>
  <si>
    <t>ID001114</t>
  </si>
  <si>
    <t>ID001143</t>
  </si>
  <si>
    <t>ID001200</t>
  </si>
  <si>
    <t>ID001300</t>
  </si>
  <si>
    <t>ID001144</t>
  </si>
  <si>
    <t>ID001145</t>
  </si>
  <si>
    <t>chsg-00708.12</t>
  </si>
  <si>
    <t>PHASE I-Concept Design</t>
  </si>
  <si>
    <t>ID002634</t>
  </si>
  <si>
    <t>ID002653</t>
  </si>
  <si>
    <t>ID002671</t>
  </si>
  <si>
    <t>ID002674</t>
  </si>
  <si>
    <t>ID002679</t>
  </si>
  <si>
    <t>ID002680</t>
  </si>
  <si>
    <t>ID002695</t>
  </si>
  <si>
    <t>ID002700</t>
  </si>
  <si>
    <t>ID002702</t>
  </si>
  <si>
    <t>ID002705</t>
  </si>
  <si>
    <t>ID002710</t>
  </si>
  <si>
    <t>ID002711</t>
  </si>
  <si>
    <t>ID002718</t>
  </si>
  <si>
    <t>ID002728</t>
  </si>
  <si>
    <t>ID002729</t>
  </si>
  <si>
    <t>ID002730</t>
  </si>
  <si>
    <t>ID002731</t>
  </si>
  <si>
    <t>ID002771</t>
  </si>
  <si>
    <t>ID002843</t>
  </si>
  <si>
    <t>ID002895</t>
  </si>
  <si>
    <t>ID002896</t>
  </si>
  <si>
    <t>ID002923</t>
  </si>
  <si>
    <t>ID002940</t>
  </si>
  <si>
    <t>ID003023</t>
  </si>
  <si>
    <t>ID003027</t>
  </si>
  <si>
    <t>ID003031</t>
  </si>
  <si>
    <t>ID003063</t>
  </si>
  <si>
    <t>ID003068</t>
  </si>
  <si>
    <t>ID003069</t>
  </si>
  <si>
    <t>ID003100</t>
  </si>
  <si>
    <t>ID003101</t>
  </si>
  <si>
    <t>ID003106</t>
  </si>
  <si>
    <t>ID003140</t>
  </si>
  <si>
    <t>ID003149</t>
  </si>
  <si>
    <t>ID003151</t>
  </si>
  <si>
    <t>ID003153</t>
  </si>
  <si>
    <t>ID003154</t>
  </si>
  <si>
    <t>ID000562</t>
  </si>
  <si>
    <t>PJHR0010000</t>
  </si>
  <si>
    <t>ID000563</t>
  </si>
  <si>
    <t>ID000564</t>
  </si>
  <si>
    <t>ID000565</t>
  </si>
  <si>
    <t>ID000566</t>
  </si>
  <si>
    <t>ID000567</t>
  </si>
  <si>
    <t>ID000568</t>
  </si>
  <si>
    <t>ID000569</t>
  </si>
  <si>
    <t>ID000570</t>
  </si>
  <si>
    <t>ID000571</t>
  </si>
  <si>
    <t>ID000572</t>
  </si>
  <si>
    <t>ID000725</t>
  </si>
  <si>
    <t>PJHR0010009</t>
  </si>
  <si>
    <t>ID000726</t>
  </si>
  <si>
    <t>ID000727</t>
  </si>
  <si>
    <t>PHASE II-Schematic Design</t>
  </si>
  <si>
    <t>ID000909</t>
  </si>
  <si>
    <t>chsg-00708.13</t>
  </si>
  <si>
    <t>PHASE I-Part 1 Preliminary Concept Design</t>
  </si>
  <si>
    <t>ID001668</t>
  </si>
  <si>
    <t>ID001672</t>
  </si>
  <si>
    <t>ID001673</t>
  </si>
  <si>
    <t>ID001678</t>
  </si>
  <si>
    <t>ID001679</t>
  </si>
  <si>
    <t>ID001688</t>
  </si>
  <si>
    <t>ID001697</t>
  </si>
  <si>
    <t>ID001698</t>
  </si>
  <si>
    <t>ID001704</t>
  </si>
  <si>
    <t>ID001707</t>
  </si>
  <si>
    <t>ID001708</t>
  </si>
  <si>
    <t>ID001709</t>
  </si>
  <si>
    <t>ID001714</t>
  </si>
  <si>
    <t>ID001729</t>
  </si>
  <si>
    <t>ID001736</t>
  </si>
  <si>
    <t>ID001737</t>
  </si>
  <si>
    <t>ID001738</t>
  </si>
  <si>
    <t>ID001739</t>
  </si>
  <si>
    <t>ID001749</t>
  </si>
  <si>
    <t>ID001750</t>
  </si>
  <si>
    <t>ID001808</t>
  </si>
  <si>
    <t>ID001813</t>
  </si>
  <si>
    <t>ID001843</t>
  </si>
  <si>
    <t>ID001863</t>
  </si>
  <si>
    <t>ID001868</t>
  </si>
  <si>
    <t>ID001891</t>
  </si>
  <si>
    <t>ID001979</t>
  </si>
  <si>
    <t>ID001980</t>
  </si>
  <si>
    <t>ID002002</t>
  </si>
  <si>
    <t>ID002008</t>
  </si>
  <si>
    <t>ID002023</t>
  </si>
  <si>
    <t>ID002026</t>
  </si>
  <si>
    <t>ID002043</t>
  </si>
  <si>
    <t>ID002168</t>
  </si>
  <si>
    <t>ID002282</t>
  </si>
  <si>
    <t>ID002292</t>
  </si>
  <si>
    <t>chsg-00708.17</t>
  </si>
  <si>
    <t>PHASE I-Final Concept Design</t>
  </si>
  <si>
    <t>ID001644</t>
  </si>
  <si>
    <t>ID001699</t>
  </si>
  <si>
    <t>ID001700</t>
  </si>
  <si>
    <t>ID001730</t>
  </si>
  <si>
    <t>ID001777</t>
  </si>
  <si>
    <t>ID001780</t>
  </si>
  <si>
    <t>ID001797</t>
  </si>
  <si>
    <t>ID001800</t>
  </si>
  <si>
    <t>ID001819</t>
  </si>
  <si>
    <t>ID001822</t>
  </si>
  <si>
    <t>ID001823</t>
  </si>
  <si>
    <t>ID001825</t>
  </si>
  <si>
    <t>ID001833</t>
  </si>
  <si>
    <t>ID001834</t>
  </si>
  <si>
    <t>ID001844</t>
  </si>
  <si>
    <t>ID001846</t>
  </si>
  <si>
    <t>ID001849</t>
  </si>
  <si>
    <t>ID001864</t>
  </si>
  <si>
    <t>ID001869</t>
  </si>
  <si>
    <t>ID001872</t>
  </si>
  <si>
    <t>ID002209</t>
  </si>
  <si>
    <t>ID002212</t>
  </si>
  <si>
    <t>ID002253</t>
  </si>
  <si>
    <t>ID002313</t>
  </si>
  <si>
    <t>ID002314</t>
  </si>
  <si>
    <t>ID002328</t>
  </si>
  <si>
    <t>ID002345</t>
  </si>
  <si>
    <t>ID002348</t>
  </si>
  <si>
    <t>ID002353</t>
  </si>
  <si>
    <t>ID002356</t>
  </si>
  <si>
    <t>ID002359</t>
  </si>
  <si>
    <t>ID002366</t>
  </si>
  <si>
    <t>ID002370</t>
  </si>
  <si>
    <t>ID002373</t>
  </si>
  <si>
    <t>ID002378</t>
  </si>
  <si>
    <t>ID002412</t>
  </si>
  <si>
    <t>ID002492</t>
  </si>
  <si>
    <t>ID002510</t>
  </si>
  <si>
    <t>ID002516</t>
  </si>
  <si>
    <t>ID002534</t>
  </si>
  <si>
    <t>ID002546</t>
  </si>
  <si>
    <t>ID002559</t>
  </si>
  <si>
    <t>ID002563</t>
  </si>
  <si>
    <t>ID002591</t>
  </si>
  <si>
    <t>ID002593</t>
  </si>
  <si>
    <t>ID002602</t>
  </si>
  <si>
    <t>ID002617</t>
  </si>
  <si>
    <t>ID002624</t>
  </si>
  <si>
    <t>ID002626</t>
  </si>
  <si>
    <t>ID002629</t>
  </si>
  <si>
    <t>ID002659</t>
  </si>
  <si>
    <t>ID002660</t>
  </si>
  <si>
    <t>ID002665</t>
  </si>
  <si>
    <t>ID002681</t>
  </si>
  <si>
    <t>ID002688</t>
  </si>
  <si>
    <t>ID002698</t>
  </si>
  <si>
    <t>ID002713</t>
  </si>
  <si>
    <t>ID002719</t>
  </si>
  <si>
    <t>ID002735</t>
  </si>
  <si>
    <t>ID002739</t>
  </si>
  <si>
    <t>ID002755</t>
  </si>
  <si>
    <t>ID002761</t>
  </si>
  <si>
    <t>ID002772</t>
  </si>
  <si>
    <t>ID002773</t>
  </si>
  <si>
    <t>ID002801</t>
  </si>
  <si>
    <t>ID002816</t>
  </si>
  <si>
    <t>ID002848</t>
  </si>
  <si>
    <t>ID002853</t>
  </si>
  <si>
    <t>ID002855</t>
  </si>
  <si>
    <t>ID002898</t>
  </si>
  <si>
    <t>ID002900</t>
  </si>
  <si>
    <t>ID002920</t>
  </si>
  <si>
    <t>ID002928</t>
  </si>
  <si>
    <t>ID002931</t>
  </si>
  <si>
    <t>ID002969</t>
  </si>
  <si>
    <t>ID002970</t>
  </si>
  <si>
    <t>ID003000</t>
  </si>
  <si>
    <t>ID003002</t>
  </si>
  <si>
    <t>PHASE II-Show Area Schematic Design</t>
  </si>
  <si>
    <t>ID000780</t>
  </si>
  <si>
    <t>PJHR0010012</t>
  </si>
  <si>
    <t>PHASE IV-Overall Area Schematic Design</t>
  </si>
  <si>
    <t>ID000673</t>
  </si>
  <si>
    <t>PJHR0010004</t>
  </si>
  <si>
    <t>ID000699</t>
  </si>
  <si>
    <t>PJHR0010006</t>
  </si>
  <si>
    <t>ID000781</t>
  </si>
  <si>
    <t>ID000674</t>
  </si>
  <si>
    <t>ID000700</t>
  </si>
  <si>
    <t>ID000782</t>
  </si>
  <si>
    <t>ID000675</t>
  </si>
  <si>
    <t>ID000783</t>
  </si>
  <si>
    <t>ID000920</t>
  </si>
  <si>
    <t>PJHR0010021</t>
  </si>
  <si>
    <t>ID001023</t>
  </si>
  <si>
    <t>ID000902</t>
  </si>
  <si>
    <t>PJHR0010019</t>
  </si>
  <si>
    <t>ID000965</t>
  </si>
  <si>
    <t>ID001024</t>
  </si>
  <si>
    <t>ID000903</t>
  </si>
  <si>
    <t>ID000966</t>
  </si>
  <si>
    <t>ID001139</t>
  </si>
  <si>
    <t>PHASE V-Overall Area Hardscape Design Development</t>
  </si>
  <si>
    <t>ID001330</t>
  </si>
  <si>
    <t>PJHR0010041</t>
  </si>
  <si>
    <t>chsg-00802.09</t>
  </si>
  <si>
    <t>ID002639</t>
  </si>
  <si>
    <t>ID002644</t>
  </si>
  <si>
    <t>ID002645</t>
  </si>
  <si>
    <t>ID002649</t>
  </si>
  <si>
    <t>ID002668</t>
  </si>
  <si>
    <t>ID002678</t>
  </si>
  <si>
    <t>ID002683</t>
  </si>
  <si>
    <t>ID002689</t>
  </si>
  <si>
    <t>ID002692</t>
  </si>
  <si>
    <t>ID002694</t>
  </si>
  <si>
    <t>ID002706</t>
  </si>
  <si>
    <t>ID002707</t>
  </si>
  <si>
    <t>ID002712</t>
  </si>
  <si>
    <t>ID002732</t>
  </si>
  <si>
    <t>ID002740</t>
  </si>
  <si>
    <t>ID002741</t>
  </si>
  <si>
    <t>ID002742</t>
  </si>
  <si>
    <t>ID002756</t>
  </si>
  <si>
    <t>ID002766</t>
  </si>
  <si>
    <t>ID002767</t>
  </si>
  <si>
    <t>ID002769</t>
  </si>
  <si>
    <t>ID002790</t>
  </si>
  <si>
    <t>ID002793</t>
  </si>
  <si>
    <t>ID002797</t>
  </si>
  <si>
    <t>ID002805</t>
  </si>
  <si>
    <t>ID002809</t>
  </si>
  <si>
    <t>ID002980</t>
  </si>
  <si>
    <t>ID003020</t>
  </si>
  <si>
    <t>ID003051</t>
  </si>
  <si>
    <t>ID003118</t>
  </si>
  <si>
    <t>ID000641</t>
  </si>
  <si>
    <t>PJHR0010002</t>
  </si>
  <si>
    <t>ID000629</t>
  </si>
  <si>
    <t>PJHR0010001</t>
  </si>
  <si>
    <t>ID000642</t>
  </si>
  <si>
    <t>ID000798</t>
  </si>
  <si>
    <t>ID000799</t>
  </si>
  <si>
    <t>ID000643</t>
  </si>
  <si>
    <t>ID000800</t>
  </si>
  <si>
    <t>ID000644</t>
  </si>
  <si>
    <t>ID000801</t>
  </si>
  <si>
    <t>ID000630</t>
  </si>
  <si>
    <t>ID000645</t>
  </si>
  <si>
    <t>ID000802</t>
  </si>
  <si>
    <t>ID000631</t>
  </si>
  <si>
    <t>ID000646</t>
  </si>
  <si>
    <t>ID000803</t>
  </si>
  <si>
    <t>ID000632</t>
  </si>
  <si>
    <t>ID000647</t>
  </si>
  <si>
    <t>ID000633</t>
  </si>
  <si>
    <t>ID000648</t>
  </si>
  <si>
    <t>ID000804</t>
  </si>
  <si>
    <t>ID000634</t>
  </si>
  <si>
    <t>ID000649</t>
  </si>
  <si>
    <t>ID000829</t>
  </si>
  <si>
    <t>ID000838</t>
  </si>
  <si>
    <t>PJHR0010016</t>
  </si>
  <si>
    <t>ID000980</t>
  </si>
  <si>
    <t>PJHR0010024</t>
  </si>
  <si>
    <t>ID000839</t>
  </si>
  <si>
    <t>ID000981</t>
  </si>
  <si>
    <t>ID000830</t>
  </si>
  <si>
    <t>ID000840</t>
  </si>
  <si>
    <t>ID000982</t>
  </si>
  <si>
    <t>ID000831</t>
  </si>
  <si>
    <t>ID000841</t>
  </si>
  <si>
    <t>ID000983</t>
  </si>
  <si>
    <t>ID000832</t>
  </si>
  <si>
    <t>ID000842</t>
  </si>
  <si>
    <t>ID000984</t>
  </si>
  <si>
    <t>ID000833</t>
  </si>
  <si>
    <t>ID000843</t>
  </si>
  <si>
    <t>ID000985</t>
  </si>
  <si>
    <t>ID000834</t>
  </si>
  <si>
    <t>ID000844</t>
  </si>
  <si>
    <t>ID000986</t>
  </si>
  <si>
    <t>ID000845</t>
  </si>
  <si>
    <t>ID000987</t>
  </si>
  <si>
    <t>ID000846</t>
  </si>
  <si>
    <t>ID000988</t>
  </si>
  <si>
    <t>ID000835</t>
  </si>
  <si>
    <t>ID000847</t>
  </si>
  <si>
    <t>ID000989</t>
  </si>
  <si>
    <t>PHASE VI-Overall Area Softscape Design Development</t>
  </si>
  <si>
    <t>ID001088</t>
  </si>
  <si>
    <t>ID001098</t>
  </si>
  <si>
    <t>ID001089</t>
  </si>
  <si>
    <t>ID001090</t>
  </si>
  <si>
    <t>ID001091</t>
  </si>
  <si>
    <t>ID001231</t>
  </si>
  <si>
    <t>ID001092</t>
  </si>
  <si>
    <t>ID001232</t>
  </si>
  <si>
    <t>ID001093</t>
  </si>
  <si>
    <t>ID001233</t>
  </si>
  <si>
    <t>ID001094</t>
  </si>
  <si>
    <t>ID001099</t>
  </si>
  <si>
    <t>ID001234</t>
  </si>
  <si>
    <t>ID001095</t>
  </si>
  <si>
    <t>ID001235</t>
  </si>
  <si>
    <t>ID001309</t>
  </si>
  <si>
    <t>ID001460</t>
  </si>
  <si>
    <t>PJHR0010051</t>
  </si>
  <si>
    <t>ID001310</t>
  </si>
  <si>
    <t>ID001409</t>
  </si>
  <si>
    <t>ID001311</t>
  </si>
  <si>
    <t>ID001322</t>
  </si>
  <si>
    <t>ID001410</t>
  </si>
  <si>
    <t>ID001312</t>
  </si>
  <si>
    <t>ID001323</t>
  </si>
  <si>
    <t>ID001424</t>
  </si>
  <si>
    <t>PJHR0010048</t>
  </si>
  <si>
    <t>chsg-00804.07</t>
  </si>
  <si>
    <t>INITIAL PAYMENT-Mobilization</t>
  </si>
  <si>
    <t>ID002596</t>
  </si>
  <si>
    <t>ID002818</t>
  </si>
  <si>
    <t>ID002851</t>
  </si>
  <si>
    <t>ID002915</t>
  </si>
  <si>
    <t>ID002922</t>
  </si>
  <si>
    <t>ID002941</t>
  </si>
  <si>
    <t>ID002992</t>
  </si>
  <si>
    <t>PHASE IV-Final Schematic Design</t>
  </si>
  <si>
    <t>ID001025</t>
  </si>
  <si>
    <t>ID001026</t>
  </si>
  <si>
    <t>ID001027</t>
  </si>
  <si>
    <t>ID001225</t>
  </si>
  <si>
    <t>chsg-00808.05</t>
  </si>
  <si>
    <t>ID001719</t>
  </si>
  <si>
    <t>ID001722</t>
  </si>
  <si>
    <t>ID001731</t>
  </si>
  <si>
    <t>ID001740</t>
  </si>
  <si>
    <t>ID001741</t>
  </si>
  <si>
    <t>ID001743</t>
  </si>
  <si>
    <t>ID001754</t>
  </si>
  <si>
    <t>ID001758</t>
  </si>
  <si>
    <t>ID001759</t>
  </si>
  <si>
    <t>ID001760</t>
  </si>
  <si>
    <t>ID001765</t>
  </si>
  <si>
    <t>ID001766</t>
  </si>
  <si>
    <t>ID001767</t>
  </si>
  <si>
    <t>ID001771</t>
  </si>
  <si>
    <t>ID001774</t>
  </si>
  <si>
    <t>ID001781</t>
  </si>
  <si>
    <t>ID001786</t>
  </si>
  <si>
    <t>ID001788</t>
  </si>
  <si>
    <t>ID001790</t>
  </si>
  <si>
    <t>ID001792</t>
  </si>
  <si>
    <t>ID001796</t>
  </si>
  <si>
    <t>ID001798</t>
  </si>
  <si>
    <t>ID001806</t>
  </si>
  <si>
    <t>ID001807</t>
  </si>
  <si>
    <t>ID001814</t>
  </si>
  <si>
    <t>ID001815</t>
  </si>
  <si>
    <t>ID001816</t>
  </si>
  <si>
    <t>ID001817</t>
  </si>
  <si>
    <t>ID001826</t>
  </si>
  <si>
    <t>ID001830</t>
  </si>
  <si>
    <t>ID001854</t>
  </si>
  <si>
    <t>ID001858</t>
  </si>
  <si>
    <t>ID001865</t>
  </si>
  <si>
    <t>ID001876</t>
  </si>
  <si>
    <t>ID001905</t>
  </si>
  <si>
    <t>ID001910</t>
  </si>
  <si>
    <t>ID001929</t>
  </si>
  <si>
    <t>ID001930</t>
  </si>
  <si>
    <t>ID001949</t>
  </si>
  <si>
    <t>ID001957</t>
  </si>
  <si>
    <t>ID001962</t>
  </si>
  <si>
    <t>ID001963</t>
  </si>
  <si>
    <t>ID001970</t>
  </si>
  <si>
    <t>ID001981</t>
  </si>
  <si>
    <t>ID001982</t>
  </si>
  <si>
    <t>ID001997</t>
  </si>
  <si>
    <t>ID002003</t>
  </si>
  <si>
    <t>ID002007</t>
  </si>
  <si>
    <t>ID002009</t>
  </si>
  <si>
    <t>ID002012</t>
  </si>
  <si>
    <t>ID002014</t>
  </si>
  <si>
    <t>ID002015</t>
  </si>
  <si>
    <t>ID002017</t>
  </si>
  <si>
    <t>ID002028</t>
  </si>
  <si>
    <t>ID002029</t>
  </si>
  <si>
    <t>ID002034</t>
  </si>
  <si>
    <t>ID002036</t>
  </si>
  <si>
    <t>ID002045</t>
  </si>
  <si>
    <t>ID002048</t>
  </si>
  <si>
    <t>ID002064</t>
  </si>
  <si>
    <t>ID002065</t>
  </si>
  <si>
    <t>ID002082</t>
  </si>
  <si>
    <t>ID002083</t>
  </si>
  <si>
    <t>ID002086</t>
  </si>
  <si>
    <t>ID002089</t>
  </si>
  <si>
    <t>ID002090</t>
  </si>
  <si>
    <t>ID002110</t>
  </si>
  <si>
    <t>ID002112</t>
  </si>
  <si>
    <t>ID002116</t>
  </si>
  <si>
    <t>ID002123</t>
  </si>
  <si>
    <t>ID002127</t>
  </si>
  <si>
    <t>ID002137</t>
  </si>
  <si>
    <t>ID002142</t>
  </si>
  <si>
    <t>ID002153</t>
  </si>
  <si>
    <t>ID002157</t>
  </si>
  <si>
    <t>ID002171</t>
  </si>
  <si>
    <t>ID002180</t>
  </si>
  <si>
    <t>ID002181</t>
  </si>
  <si>
    <t>ID002188</t>
  </si>
  <si>
    <t>ID002194</t>
  </si>
  <si>
    <t>ID002211</t>
  </si>
  <si>
    <t>ID002217</t>
  </si>
  <si>
    <t>ID002228</t>
  </si>
  <si>
    <t>ID002229</t>
  </si>
  <si>
    <t>ID002230</t>
  </si>
  <si>
    <t>ID002235</t>
  </si>
  <si>
    <t>ID002237</t>
  </si>
  <si>
    <t>ID002238</t>
  </si>
  <si>
    <t>ID002239</t>
  </si>
  <si>
    <t>ID002247</t>
  </si>
  <si>
    <t>ID002248</t>
  </si>
  <si>
    <t>ID002249</t>
  </si>
  <si>
    <t>ID002260</t>
  </si>
  <si>
    <t>ID002278</t>
  </si>
  <si>
    <t>ID002283</t>
  </si>
  <si>
    <t>ID002284</t>
  </si>
  <si>
    <t>ID002286</t>
  </si>
  <si>
    <t>ID002287</t>
  </si>
  <si>
    <t>ID002288</t>
  </si>
  <si>
    <t>ID002289</t>
  </si>
  <si>
    <t>ID002291</t>
  </si>
  <si>
    <t>ID002293</t>
  </si>
  <si>
    <t>ID002311</t>
  </si>
  <si>
    <t>ID002316</t>
  </si>
  <si>
    <t>ID002317</t>
  </si>
  <si>
    <t>ID002318</t>
  </si>
  <si>
    <t>ID002319</t>
  </si>
  <si>
    <t>ID002320</t>
  </si>
  <si>
    <t>ID002321</t>
  </si>
  <si>
    <t>ID002322</t>
  </si>
  <si>
    <t>ID002323</t>
  </si>
  <si>
    <t>ID002324</t>
  </si>
  <si>
    <t>ID002337</t>
  </si>
  <si>
    <t>ID002341</t>
  </si>
  <si>
    <t>ID002343</t>
  </si>
  <si>
    <t>ID002346</t>
  </si>
  <si>
    <t>ID002349</t>
  </si>
  <si>
    <t>ID002350</t>
  </si>
  <si>
    <t>ID002351</t>
  </si>
  <si>
    <t>ID002354</t>
  </si>
  <si>
    <t>ID002357</t>
  </si>
  <si>
    <t>ID002364</t>
  </si>
  <si>
    <t>ID002368</t>
  </si>
  <si>
    <t>ID002371</t>
  </si>
  <si>
    <t>ID002376</t>
  </si>
  <si>
    <t>ID002377</t>
  </si>
  <si>
    <t>ID002381</t>
  </si>
  <si>
    <t>ID002386</t>
  </si>
  <si>
    <t>ID002387</t>
  </si>
  <si>
    <t>ID002409</t>
  </si>
  <si>
    <t>ID002446</t>
  </si>
  <si>
    <t>ID002447</t>
  </si>
  <si>
    <t>ID002452</t>
  </si>
  <si>
    <t>ID002453</t>
  </si>
  <si>
    <t>ID002458</t>
  </si>
  <si>
    <t>ID002486</t>
  </si>
  <si>
    <t>ID002490</t>
  </si>
  <si>
    <t>ID002491</t>
  </si>
  <si>
    <t>ID002494</t>
  </si>
  <si>
    <t>ID002498</t>
  </si>
  <si>
    <t>ID002499</t>
  </si>
  <si>
    <t>ID002507</t>
  </si>
  <si>
    <t>ID002521</t>
  </si>
  <si>
    <t>ID002522</t>
  </si>
  <si>
    <t>ID002532</t>
  </si>
  <si>
    <t>ID002538</t>
  </si>
  <si>
    <t>ID002542</t>
  </si>
  <si>
    <t>ID002548</t>
  </si>
  <si>
    <t>ID002549</t>
  </si>
  <si>
    <t>ID002554</t>
  </si>
  <si>
    <t>ID002571</t>
  </si>
  <si>
    <t>ID002578</t>
  </si>
  <si>
    <t>ID002580</t>
  </si>
  <si>
    <t>ID002582</t>
  </si>
  <si>
    <t>ID002584</t>
  </si>
  <si>
    <t>ID002586</t>
  </si>
  <si>
    <t>ID002588</t>
  </si>
  <si>
    <t>ID002592</t>
  </si>
  <si>
    <t>ID002594</t>
  </si>
  <si>
    <t>ID002595</t>
  </si>
  <si>
    <t>ID002597</t>
  </si>
  <si>
    <t>ID002599</t>
  </si>
  <si>
    <t>ID002603</t>
  </si>
  <si>
    <t>ID002623</t>
  </si>
  <si>
    <t>ID002625</t>
  </si>
  <si>
    <t>ID002630</t>
  </si>
  <si>
    <t>ID002631</t>
  </si>
  <si>
    <t>ID002640</t>
  </si>
  <si>
    <t>ID002646</t>
  </si>
  <si>
    <t>ID002654</t>
  </si>
  <si>
    <t>ID002655</t>
  </si>
  <si>
    <t>ID002657</t>
  </si>
  <si>
    <t>ID002658</t>
  </si>
  <si>
    <t>ID002661</t>
  </si>
  <si>
    <t>ID002662</t>
  </si>
  <si>
    <t>ID002663</t>
  </si>
  <si>
    <t>ID002664</t>
  </si>
  <si>
    <t>ID002675</t>
  </si>
  <si>
    <t>ID002676</t>
  </si>
  <si>
    <t>ID002682</t>
  </si>
  <si>
    <t>ID002684</t>
  </si>
  <si>
    <t>ID002685</t>
  </si>
  <si>
    <t>ID002686</t>
  </si>
  <si>
    <t>ID002687</t>
  </si>
  <si>
    <t>ID002690</t>
  </si>
  <si>
    <t>ID002691</t>
  </si>
  <si>
    <t>ID002693</t>
  </si>
  <si>
    <t>ID002696</t>
  </si>
  <si>
    <t>ID002701</t>
  </si>
  <si>
    <t>ID002703</t>
  </si>
  <si>
    <t>ID002704</t>
  </si>
  <si>
    <t>ID002708</t>
  </si>
  <si>
    <t>ID002709</t>
  </si>
  <si>
    <t>ID002720</t>
  </si>
  <si>
    <t>ID002721</t>
  </si>
  <si>
    <t>ID002722</t>
  </si>
  <si>
    <t>ID002725</t>
  </si>
  <si>
    <t>ID002734</t>
  </si>
  <si>
    <t>ID002751</t>
  </si>
  <si>
    <t>ID002753</t>
  </si>
  <si>
    <t>ID002757</t>
  </si>
  <si>
    <t>ID002759</t>
  </si>
  <si>
    <t>ID002760</t>
  </si>
  <si>
    <t>ID002795</t>
  </si>
  <si>
    <t>ID002803</t>
  </si>
  <si>
    <t>ID002806</t>
  </si>
  <si>
    <t>ID002807</t>
  </si>
  <si>
    <t>ID002808</t>
  </si>
  <si>
    <t>ID002813</t>
  </si>
  <si>
    <t>ID002819</t>
  </si>
  <si>
    <t>ID002849</t>
  </si>
  <si>
    <t>ID002850</t>
  </si>
  <si>
    <t>ID002852</t>
  </si>
  <si>
    <t>ID002890</t>
  </si>
  <si>
    <t>ID002892</t>
  </si>
  <si>
    <t>ID002897</t>
  </si>
  <si>
    <t>ID002917</t>
  </si>
  <si>
    <t>ID002921</t>
  </si>
  <si>
    <t>ID002924</t>
  </si>
  <si>
    <t>ID002926</t>
  </si>
  <si>
    <t>ID002936</t>
  </si>
  <si>
    <t>ID002962</t>
  </si>
  <si>
    <t>ID002966</t>
  </si>
  <si>
    <t>ID002991</t>
  </si>
  <si>
    <t>ID002998</t>
  </si>
  <si>
    <t>ID003012</t>
  </si>
  <si>
    <t>ID003018</t>
  </si>
  <si>
    <t>ID003026</t>
  </si>
  <si>
    <t>ID003038</t>
  </si>
  <si>
    <t>ID003039</t>
  </si>
  <si>
    <t>ID003045</t>
  </si>
  <si>
    <t>ID003070</t>
  </si>
  <si>
    <t>PHASE III-Hardscape Design Development</t>
  </si>
  <si>
    <t>ID000952</t>
  </si>
  <si>
    <t>ID000899</t>
  </si>
  <si>
    <t>ID000953</t>
  </si>
  <si>
    <t>ID000900</t>
  </si>
  <si>
    <t>ID000954</t>
  </si>
  <si>
    <t>ID000901</t>
  </si>
  <si>
    <t>ID000955</t>
  </si>
  <si>
    <t>ID001165</t>
  </si>
  <si>
    <t>ID001166</t>
  </si>
  <si>
    <t>ID001167</t>
  </si>
  <si>
    <t>ID001168</t>
  </si>
  <si>
    <t>ID001115</t>
  </si>
  <si>
    <t>ID001190</t>
  </si>
  <si>
    <t>PJHR0010035</t>
  </si>
  <si>
    <t>ID001116</t>
  </si>
  <si>
    <t>ID001169</t>
  </si>
  <si>
    <t>ID001191</t>
  </si>
  <si>
    <t>ID001069</t>
  </si>
  <si>
    <t>ID001117</t>
  </si>
  <si>
    <t>ID001170</t>
  </si>
  <si>
    <t>ID001192</t>
  </si>
  <si>
    <t>ID001118</t>
  </si>
  <si>
    <t>ID001171</t>
  </si>
  <si>
    <t>ID001193</t>
  </si>
  <si>
    <t>ID001119</t>
  </si>
  <si>
    <t>ID001172</t>
  </si>
  <si>
    <t>ID001194</t>
  </si>
  <si>
    <t>chsg-00808.08</t>
  </si>
  <si>
    <t>INITIAL PAYMENT</t>
  </si>
  <si>
    <t>ID002331</t>
  </si>
  <si>
    <t>chsg-00808.10</t>
  </si>
  <si>
    <t>PHASE III-Plot 15B Design Development</t>
  </si>
  <si>
    <t>ID002388</t>
  </si>
  <si>
    <t>ID002410</t>
  </si>
  <si>
    <t>ID002420</t>
  </si>
  <si>
    <t>ID002434</t>
  </si>
  <si>
    <t>ID002437</t>
  </si>
  <si>
    <t>ID002449</t>
  </si>
  <si>
    <t>ID002455</t>
  </si>
  <si>
    <t>ID002518</t>
  </si>
  <si>
    <t>ID002551</t>
  </si>
  <si>
    <t>ID002555</t>
  </si>
  <si>
    <t>ID002562</t>
  </si>
  <si>
    <t>ID002565</t>
  </si>
  <si>
    <t>ID002570</t>
  </si>
  <si>
    <t>ID002573</t>
  </si>
  <si>
    <t>ID002577</t>
  </si>
  <si>
    <t>ID002579</t>
  </si>
  <si>
    <t>ID002581</t>
  </si>
  <si>
    <t>ID002583</t>
  </si>
  <si>
    <t>ID002589</t>
  </si>
  <si>
    <t>ID002604</t>
  </si>
  <si>
    <t>ID002616</t>
  </si>
  <si>
    <t>ID002620</t>
  </si>
  <si>
    <t>ID002627</t>
  </si>
  <si>
    <t>ID002628</t>
  </si>
  <si>
    <t>ID002937</t>
  </si>
  <si>
    <t>ID002942</t>
  </si>
  <si>
    <t>ID002997</t>
  </si>
  <si>
    <t>ID003019</t>
  </si>
  <si>
    <t>ID003053</t>
  </si>
  <si>
    <t>ID003071</t>
  </si>
  <si>
    <t>ID003076</t>
  </si>
  <si>
    <t>ID003080</t>
  </si>
  <si>
    <t>ID003095</t>
  </si>
  <si>
    <t>ID003112</t>
  </si>
  <si>
    <t>ID003113</t>
  </si>
  <si>
    <t>ID003114</t>
  </si>
  <si>
    <t>ID003116</t>
  </si>
  <si>
    <t>ID003132</t>
  </si>
  <si>
    <t>ID003133</t>
  </si>
  <si>
    <t>PHASE I-Plot 15B Concept Design</t>
  </si>
  <si>
    <t>ID000582</t>
  </si>
  <si>
    <t>ID000583</t>
  </si>
  <si>
    <t>ID000584</t>
  </si>
  <si>
    <t>ID000585</t>
  </si>
  <si>
    <t>ID000586</t>
  </si>
  <si>
    <t>ID000752</t>
  </si>
  <si>
    <t>PHASE V-Plot 15A Concept Design</t>
  </si>
  <si>
    <t>ID000678</t>
  </si>
  <si>
    <t>ID000753</t>
  </si>
  <si>
    <t>ID000679</t>
  </si>
  <si>
    <t>ID000715</t>
  </si>
  <si>
    <t>ID000680</t>
  </si>
  <si>
    <t>ID000730</t>
  </si>
  <si>
    <t>ID000754</t>
  </si>
  <si>
    <t>ID000659</t>
  </si>
  <si>
    <t>ID000681</t>
  </si>
  <si>
    <t>ID000716</t>
  </si>
  <si>
    <t>ID000731</t>
  </si>
  <si>
    <t>ID000755</t>
  </si>
  <si>
    <t>ID000660</t>
  </si>
  <si>
    <t>ID000717</t>
  </si>
  <si>
    <t>ID000732</t>
  </si>
  <si>
    <t>ID000718</t>
  </si>
  <si>
    <t>ID000733</t>
  </si>
  <si>
    <t>ID000756</t>
  </si>
  <si>
    <t>ID000682</t>
  </si>
  <si>
    <t>ID000719</t>
  </si>
  <si>
    <t>ID000734</t>
  </si>
  <si>
    <t>ID000757</t>
  </si>
  <si>
    <t>ID000683</t>
  </si>
  <si>
    <t>ID000720</t>
  </si>
  <si>
    <t>ID000735</t>
  </si>
  <si>
    <t>ID000712</t>
  </si>
  <si>
    <t>ID000758</t>
  </si>
  <si>
    <t>ID000684</t>
  </si>
  <si>
    <t>ID000698</t>
  </si>
  <si>
    <t>ID000721</t>
  </si>
  <si>
    <t>ID000736</t>
  </si>
  <si>
    <t>ID000713</t>
  </si>
  <si>
    <t>ID000759</t>
  </si>
  <si>
    <t>ID000880</t>
  </si>
  <si>
    <t>ID000891</t>
  </si>
  <si>
    <t>ID000904</t>
  </si>
  <si>
    <t>ID000929</t>
  </si>
  <si>
    <t>PHASE II-Plot 15B Schematic Design</t>
  </si>
  <si>
    <t>ID000975</t>
  </si>
  <si>
    <t>ID000992</t>
  </si>
  <si>
    <t>ID000881</t>
  </si>
  <si>
    <t>ID000905</t>
  </si>
  <si>
    <t>ID000930</t>
  </si>
  <si>
    <t>ID000993</t>
  </si>
  <si>
    <t>ID000882</t>
  </si>
  <si>
    <t>ID000906</t>
  </si>
  <si>
    <t>ID000931</t>
  </si>
  <si>
    <t>ID000976</t>
  </si>
  <si>
    <t>ID000883</t>
  </si>
  <si>
    <t>ID000907</t>
  </si>
  <si>
    <t>ID000932</t>
  </si>
  <si>
    <t>ID000977</t>
  </si>
  <si>
    <t>ID000884</t>
  </si>
  <si>
    <t>ID000908</t>
  </si>
  <si>
    <t>ID000933</t>
  </si>
  <si>
    <t>ID000978</t>
  </si>
  <si>
    <t>ID001156</t>
  </si>
  <si>
    <t>ID001157</t>
  </si>
  <si>
    <t>ID001158</t>
  </si>
  <si>
    <t>ID001159</t>
  </si>
  <si>
    <t>ID001160</t>
  </si>
  <si>
    <t>ID001301</t>
  </si>
  <si>
    <t>ID001161</t>
  </si>
  <si>
    <t>PHASE VI-Plot 15A Schematic Design</t>
  </si>
  <si>
    <t>ID001204</t>
  </si>
  <si>
    <t>ID001302</t>
  </si>
  <si>
    <t>ID001162</t>
  </si>
  <si>
    <t>ID001205</t>
  </si>
  <si>
    <t>ID001303</t>
  </si>
  <si>
    <t>ID001163</t>
  </si>
  <si>
    <t>ID001206</t>
  </si>
  <si>
    <t>ID001304</t>
  </si>
  <si>
    <t>ID001164</t>
  </si>
  <si>
    <t>ID001207</t>
  </si>
  <si>
    <t>ID001305</t>
  </si>
  <si>
    <t>ID001344</t>
  </si>
  <si>
    <t>PJHR0010042</t>
  </si>
  <si>
    <t>ID001358</t>
  </si>
  <si>
    <t>PJHR0010043</t>
  </si>
  <si>
    <t>ID001372</t>
  </si>
  <si>
    <t>PJHR0010044</t>
  </si>
  <si>
    <t>ID001385</t>
  </si>
  <si>
    <t>PJHR0010045</t>
  </si>
  <si>
    <t>ID001421</t>
  </si>
  <si>
    <t>ID001433</t>
  </si>
  <si>
    <t>PJHR0010049</t>
  </si>
  <si>
    <t>ID001609</t>
  </si>
  <si>
    <t>ID001331</t>
  </si>
  <si>
    <t>ID001345</t>
  </si>
  <si>
    <t>ID001359</t>
  </si>
  <si>
    <t>ID001373</t>
  </si>
  <si>
    <t>ID001422</t>
  </si>
  <si>
    <t>ID001434</t>
  </si>
  <si>
    <t>ID001610</t>
  </si>
  <si>
    <t>ID001346</t>
  </si>
  <si>
    <t>ID001360</t>
  </si>
  <si>
    <t>ID001374</t>
  </si>
  <si>
    <t>ID001423</t>
  </si>
  <si>
    <t>ID001435</t>
  </si>
  <si>
    <t>ID001375</t>
  </si>
  <si>
    <t>ID001386</t>
  </si>
  <si>
    <t>ID001361</t>
  </si>
  <si>
    <t>ID001376</t>
  </si>
  <si>
    <t>ID001387</t>
  </si>
  <si>
    <t>chsg-00808.12</t>
  </si>
  <si>
    <t>ID002339</t>
  </si>
  <si>
    <t>ID002360</t>
  </si>
  <si>
    <t>ID003043</t>
  </si>
  <si>
    <t>ID003046</t>
  </si>
  <si>
    <t>ID003057</t>
  </si>
  <si>
    <t>ID003109</t>
  </si>
  <si>
    <t>ID003110</t>
  </si>
  <si>
    <t>ID003150</t>
  </si>
  <si>
    <t>ID003157</t>
  </si>
  <si>
    <t>ID003158</t>
  </si>
  <si>
    <t>PHASE III-Design Development</t>
  </si>
  <si>
    <t>ID000624</t>
  </si>
  <si>
    <t>ID000653</t>
  </si>
  <si>
    <t>ID000625</t>
  </si>
  <si>
    <t>ID000654</t>
  </si>
  <si>
    <t>ID000741</t>
  </si>
  <si>
    <t>ID000626</t>
  </si>
  <si>
    <t>ID000655</t>
  </si>
  <si>
    <t>ID000627</t>
  </si>
  <si>
    <t>ID000628</t>
  </si>
  <si>
    <t>ID000656</t>
  </si>
  <si>
    <t>ID000869</t>
  </si>
  <si>
    <t>PJHR0010017</t>
  </si>
  <si>
    <t>ID000956</t>
  </si>
  <si>
    <t>ID000870</t>
  </si>
  <si>
    <t>ID000918</t>
  </si>
  <si>
    <t>ID000871</t>
  </si>
  <si>
    <t>ID000957</t>
  </si>
  <si>
    <t>ID000872</t>
  </si>
  <si>
    <t>ID000958</t>
  </si>
  <si>
    <t>ID000873</t>
  </si>
  <si>
    <t>ID000874</t>
  </si>
  <si>
    <t>ID000959</t>
  </si>
  <si>
    <t>ID000875</t>
  </si>
  <si>
    <t>ID000960</t>
  </si>
  <si>
    <t>ID000876</t>
  </si>
  <si>
    <t>ID000961</t>
  </si>
  <si>
    <t>ID000877</t>
  </si>
  <si>
    <t>ID000962</t>
  </si>
  <si>
    <t>ID000878</t>
  </si>
  <si>
    <t>ID000963</t>
  </si>
  <si>
    <t>ID001184</t>
  </si>
  <si>
    <t>ID001185</t>
  </si>
  <si>
    <t>ID001186</t>
  </si>
  <si>
    <t>ID001187</t>
  </si>
  <si>
    <t>ID001188</t>
  </si>
  <si>
    <t>chsg-00811.01</t>
  </si>
  <si>
    <t>ID002182</t>
  </si>
  <si>
    <t>ID002347</t>
  </si>
  <si>
    <t>ID002372</t>
  </si>
  <si>
    <t>ID002459</t>
  </si>
  <si>
    <t>ID002497</t>
  </si>
  <si>
    <t>chsg-00902.31</t>
  </si>
  <si>
    <t>Landscape Master Planning - Mobilization</t>
  </si>
  <si>
    <t>ID003091</t>
  </si>
  <si>
    <t>chsg-06004.10</t>
  </si>
  <si>
    <t>Schematic Design - PI - Villa</t>
  </si>
  <si>
    <t>ID002844</t>
  </si>
  <si>
    <t>ID002881</t>
  </si>
  <si>
    <t>ID002913</t>
  </si>
  <si>
    <t>ID002925</t>
  </si>
  <si>
    <t>ID002971</t>
  </si>
  <si>
    <t>ID002973</t>
  </si>
  <si>
    <t>ID002974</t>
  </si>
  <si>
    <t>ID003001</t>
  </si>
  <si>
    <t>ID003003</t>
  </si>
  <si>
    <t>ID003004</t>
  </si>
  <si>
    <t>ID003005</t>
  </si>
  <si>
    <t>ID003021</t>
  </si>
  <si>
    <t>ID003033</t>
  </si>
  <si>
    <t>ID003036</t>
  </si>
  <si>
    <t>ID003037</t>
  </si>
  <si>
    <t>ID003064</t>
  </si>
  <si>
    <t>ID003072</t>
  </si>
  <si>
    <t>ID003089</t>
  </si>
  <si>
    <t>ID003107</t>
  </si>
  <si>
    <t>ID003145</t>
  </si>
  <si>
    <t>ID003146</t>
  </si>
  <si>
    <t>Concept Design - 3 - PIII - Villa</t>
  </si>
  <si>
    <t>ID000638</t>
  </si>
  <si>
    <t>ID000639</t>
  </si>
  <si>
    <t>ID000640</t>
  </si>
  <si>
    <t>chsg-06006.10</t>
  </si>
  <si>
    <t>ID001149</t>
  </si>
  <si>
    <t>ID001357</t>
  </si>
  <si>
    <t>ID001396</t>
  </si>
  <si>
    <t>PJHR0010046</t>
  </si>
  <si>
    <t>ID001397</t>
  </si>
  <si>
    <t>ID001446</t>
  </si>
  <si>
    <t>PJHR0010050</t>
  </si>
  <si>
    <t>ID001332</t>
  </si>
  <si>
    <t>ID001398</t>
  </si>
  <si>
    <t>ID001447</t>
  </si>
  <si>
    <t>ID001457</t>
  </si>
  <si>
    <t>ID001333</t>
  </si>
  <si>
    <t>ID001399</t>
  </si>
  <si>
    <t>ID001411</t>
  </si>
  <si>
    <t>ID001436</t>
  </si>
  <si>
    <t>ID001458</t>
  </si>
  <si>
    <t>ID001334</t>
  </si>
  <si>
    <t>ID001400</t>
  </si>
  <si>
    <t>ID001437</t>
  </si>
  <si>
    <t>ID001459</t>
  </si>
  <si>
    <t>chsg-06019.10</t>
  </si>
  <si>
    <t>Schematic Design - A</t>
  </si>
  <si>
    <t>ID002841</t>
  </si>
  <si>
    <t>ID002888</t>
  </si>
  <si>
    <t>ID002901</t>
  </si>
  <si>
    <t>chsg-06045.10</t>
  </si>
  <si>
    <t>ID002939</t>
  </si>
  <si>
    <t>ID002943</t>
  </si>
  <si>
    <t>ID002986</t>
  </si>
  <si>
    <t>ID003029</t>
  </si>
  <si>
    <t>ID003035</t>
  </si>
  <si>
    <t>ID003058</t>
  </si>
  <si>
    <t>ID003081</t>
  </si>
  <si>
    <t>ID003083</t>
  </si>
  <si>
    <t>ID003108</t>
  </si>
  <si>
    <t>ID003115</t>
  </si>
  <si>
    <t>ID003138</t>
  </si>
  <si>
    <t>ID003147</t>
  </si>
  <si>
    <t>Schematic Design Review</t>
  </si>
  <si>
    <t>ID000666</t>
  </si>
  <si>
    <t>ID000690</t>
  </si>
  <si>
    <t>ID000723</t>
  </si>
  <si>
    <t>ID000728</t>
  </si>
  <si>
    <t>ID000774</t>
  </si>
  <si>
    <t>ID000667</t>
  </si>
  <si>
    <t>ID000691</t>
  </si>
  <si>
    <t>ID000775</t>
  </si>
  <si>
    <t>ID000668</t>
  </si>
  <si>
    <t>ID000692</t>
  </si>
  <si>
    <t>ID000776</t>
  </si>
  <si>
    <t>ID000669</t>
  </si>
  <si>
    <t>ID000693</t>
  </si>
  <si>
    <t>ID000724</t>
  </si>
  <si>
    <t>ID000777</t>
  </si>
  <si>
    <t>ID000670</t>
  </si>
  <si>
    <t>ID000694</t>
  </si>
  <si>
    <t>ID000671</t>
  </si>
  <si>
    <t>ID000695</t>
  </si>
  <si>
    <t>ID000778</t>
  </si>
  <si>
    <t>ID000672</t>
  </si>
  <si>
    <t>ID000696</t>
  </si>
  <si>
    <t>ID000917</t>
  </si>
  <si>
    <t>chsg-52246.16</t>
  </si>
  <si>
    <t>ID002910</t>
  </si>
  <si>
    <t>chsg-52866.16</t>
  </si>
  <si>
    <t>INITIAL PAYMENT 20%</t>
  </si>
  <si>
    <t>ID002963</t>
  </si>
  <si>
    <t>ID002993</t>
  </si>
  <si>
    <t>PHASE III-Schematic Design 20%</t>
  </si>
  <si>
    <t>ID001183</t>
  </si>
  <si>
    <t>ID001211</t>
  </si>
  <si>
    <t>ID001212</t>
  </si>
  <si>
    <t>ID001213</t>
  </si>
  <si>
    <t>ID001214</t>
  </si>
  <si>
    <t>ID001215</t>
  </si>
  <si>
    <t>ID001216</t>
  </si>
  <si>
    <t>ID001217</t>
  </si>
  <si>
    <t>ID001218</t>
  </si>
  <si>
    <t>ID001219</t>
  </si>
  <si>
    <t>XBD</t>
  </si>
  <si>
    <t>Design</t>
  </si>
  <si>
    <t>Business Development</t>
  </si>
  <si>
    <t>ID002867</t>
  </si>
  <si>
    <t>Non-charge</t>
  </si>
  <si>
    <t>ID003047</t>
  </si>
  <si>
    <t>ID003048</t>
  </si>
  <si>
    <t>ID003052</t>
  </si>
  <si>
    <t>ID003054</t>
  </si>
  <si>
    <t>ID003092</t>
  </si>
  <si>
    <t>ID003126</t>
  </si>
  <si>
    <t>ID003127</t>
  </si>
  <si>
    <t>ID003131</t>
  </si>
  <si>
    <t>ID000587</t>
  </si>
  <si>
    <t>ID000588</t>
  </si>
  <si>
    <t>ID000589</t>
  </si>
  <si>
    <t>ID000590</t>
  </si>
  <si>
    <t>ID000591</t>
  </si>
  <si>
    <t>ID000592</t>
  </si>
  <si>
    <t>ID000593</t>
  </si>
  <si>
    <t>ID000594</t>
  </si>
  <si>
    <t>ID000595</t>
  </si>
  <si>
    <t>XGEN</t>
  </si>
  <si>
    <t>General Office</t>
  </si>
  <si>
    <t>ID001645</t>
  </si>
  <si>
    <t>ID001646</t>
  </si>
  <si>
    <t>ID001665</t>
  </si>
  <si>
    <t>ID001667</t>
  </si>
  <si>
    <t>ID001689</t>
  </si>
  <si>
    <t>ID001690</t>
  </si>
  <si>
    <t>ID001691</t>
  </si>
  <si>
    <t>ID001696</t>
  </si>
  <si>
    <t>ID001712</t>
  </si>
  <si>
    <t>ID001716</t>
  </si>
  <si>
    <t>ID001726</t>
  </si>
  <si>
    <t>ID001747</t>
  </si>
  <si>
    <t>ID001768</t>
  </si>
  <si>
    <t>ID001793</t>
  </si>
  <si>
    <t>ID001820</t>
  </si>
  <si>
    <t>ID001850</t>
  </si>
  <si>
    <t>ID001859</t>
  </si>
  <si>
    <t>ID001885</t>
  </si>
  <si>
    <t>ID001890</t>
  </si>
  <si>
    <t>ID001911</t>
  </si>
  <si>
    <t>ID001912</t>
  </si>
  <si>
    <t>ID001915</t>
  </si>
  <si>
    <t>ID001931</t>
  </si>
  <si>
    <t>ID001934</t>
  </si>
  <si>
    <t>ID001951</t>
  </si>
  <si>
    <t>ID001955</t>
  </si>
  <si>
    <t>ID001958</t>
  </si>
  <si>
    <t>ID001960</t>
  </si>
  <si>
    <t>ID001966</t>
  </si>
  <si>
    <t>ID001972</t>
  </si>
  <si>
    <t>ID001978</t>
  </si>
  <si>
    <t>ID001983</t>
  </si>
  <si>
    <t>ID001984</t>
  </si>
  <si>
    <t>ID002005</t>
  </si>
  <si>
    <t>ID002010</t>
  </si>
  <si>
    <t>ID002013</t>
  </si>
  <si>
    <t>ID002018</t>
  </si>
  <si>
    <t>ID002031</t>
  </si>
  <si>
    <t>ID002032</t>
  </si>
  <si>
    <t>ID002037</t>
  </si>
  <si>
    <t>ID002040</t>
  </si>
  <si>
    <t>ID002046</t>
  </si>
  <si>
    <t>ID002047</t>
  </si>
  <si>
    <t>ID002056</t>
  </si>
  <si>
    <t>ID002057</t>
  </si>
  <si>
    <t>ID002080</t>
  </si>
  <si>
    <t>ID002084</t>
  </si>
  <si>
    <t>ID002111</t>
  </si>
  <si>
    <t>ID002113</t>
  </si>
  <si>
    <t>ID002115</t>
  </si>
  <si>
    <t>ID002117</t>
  </si>
  <si>
    <t>ID002119</t>
  </si>
  <si>
    <t>ID002121</t>
  </si>
  <si>
    <t>ID002122</t>
  </si>
  <si>
    <t>ID002149</t>
  </si>
  <si>
    <t>ID002151</t>
  </si>
  <si>
    <t>ID002158</t>
  </si>
  <si>
    <t>ID002161</t>
  </si>
  <si>
    <t>ID002162</t>
  </si>
  <si>
    <t>ID002170</t>
  </si>
  <si>
    <t>ID002183</t>
  </si>
  <si>
    <t>ID002195</t>
  </si>
  <si>
    <t>ID002196</t>
  </si>
  <si>
    <t>ID002197</t>
  </si>
  <si>
    <t>ID002198</t>
  </si>
  <si>
    <t>ID002199</t>
  </si>
  <si>
    <t>ID002200</t>
  </si>
  <si>
    <t>ID002201</t>
  </si>
  <si>
    <t>ID002202</t>
  </si>
  <si>
    <t>ID002203</t>
  </si>
  <si>
    <t>ID002204</t>
  </si>
  <si>
    <t>ID002205</t>
  </si>
  <si>
    <t>ID002206</t>
  </si>
  <si>
    <t>ID002225</t>
  </si>
  <si>
    <t>ID002240</t>
  </si>
  <si>
    <t>ID002263</t>
  </si>
  <si>
    <t>ID002279</t>
  </si>
  <si>
    <t>ID002280</t>
  </si>
  <si>
    <t>ID002281</t>
  </si>
  <si>
    <t>ID002294</t>
  </si>
  <si>
    <t>ID002312</t>
  </si>
  <si>
    <t>ID002315</t>
  </si>
  <si>
    <t>ID002327</t>
  </si>
  <si>
    <t>ID002332</t>
  </si>
  <si>
    <t>ID002333</t>
  </si>
  <si>
    <t>ID002338</t>
  </si>
  <si>
    <t>ID002365</t>
  </si>
  <si>
    <t>ID002382</t>
  </si>
  <si>
    <t>ID002439</t>
  </si>
  <si>
    <t>ID002444</t>
  </si>
  <si>
    <t>ID002445</t>
  </si>
  <si>
    <t>ID002483</t>
  </si>
  <si>
    <t>ID002511</t>
  </si>
  <si>
    <t>ID002512</t>
  </si>
  <si>
    <t>ID002550</t>
  </si>
  <si>
    <t>ID002575</t>
  </si>
  <si>
    <t>ID002615</t>
  </si>
  <si>
    <t>ID002652</t>
  </si>
  <si>
    <t>ID002677</t>
  </si>
  <si>
    <t>ID002697</t>
  </si>
  <si>
    <t>ID002714</t>
  </si>
  <si>
    <t>ID002750</t>
  </si>
  <si>
    <t>ID002792</t>
  </si>
  <si>
    <t>ID002800</t>
  </si>
  <si>
    <t>ID002820</t>
  </si>
  <si>
    <t>ID002821</t>
  </si>
  <si>
    <t>ID002822</t>
  </si>
  <si>
    <t>ID002823</t>
  </si>
  <si>
    <t>ID002840</t>
  </si>
  <si>
    <t>ID002845</t>
  </si>
  <si>
    <t>ID002846</t>
  </si>
  <si>
    <t>ID002847</t>
  </si>
  <si>
    <t>ID002856</t>
  </si>
  <si>
    <t>ID002857</t>
  </si>
  <si>
    <t>ID002858</t>
  </si>
  <si>
    <t>ID002859</t>
  </si>
  <si>
    <t>ID002860</t>
  </si>
  <si>
    <t>ID002861</t>
  </si>
  <si>
    <t>ID002862</t>
  </si>
  <si>
    <t>ID002863</t>
  </si>
  <si>
    <t>ID002864</t>
  </si>
  <si>
    <t>ID002865</t>
  </si>
  <si>
    <t>ID002866</t>
  </si>
  <si>
    <t>ID002871</t>
  </si>
  <si>
    <t>ID002872</t>
  </si>
  <si>
    <t>ID002873</t>
  </si>
  <si>
    <t>ID002874</t>
  </si>
  <si>
    <t>ID002875</t>
  </si>
  <si>
    <t>ID002876</t>
  </si>
  <si>
    <t>ID002877</t>
  </si>
  <si>
    <t>ID002878</t>
  </si>
  <si>
    <t>ID002879</t>
  </si>
  <si>
    <t>ID002880</t>
  </si>
  <si>
    <t>ID002882</t>
  </si>
  <si>
    <t>ID002883</t>
  </si>
  <si>
    <t>ID002885</t>
  </si>
  <si>
    <t>ID002886</t>
  </si>
  <si>
    <t>ID002887</t>
  </si>
  <si>
    <t>ID002891</t>
  </si>
  <si>
    <t>ID002903</t>
  </si>
  <si>
    <t>ID002906</t>
  </si>
  <si>
    <t>ID002907</t>
  </si>
  <si>
    <t>ID002908</t>
  </si>
  <si>
    <t>ID002918</t>
  </si>
  <si>
    <t>ID002933</t>
  </si>
  <si>
    <t>ID002960</t>
  </si>
  <si>
    <t>ID002978</t>
  </si>
  <si>
    <t>ID002982</t>
  </si>
  <si>
    <t>ID002987</t>
  </si>
  <si>
    <t>ID003009</t>
  </si>
  <si>
    <t>ID003024</t>
  </si>
  <si>
    <t>ID003049</t>
  </si>
  <si>
    <t>ID003059</t>
  </si>
  <si>
    <t>ID003065</t>
  </si>
  <si>
    <t>ID003066</t>
  </si>
  <si>
    <t>ID003067</t>
  </si>
  <si>
    <t>ID003078</t>
  </si>
  <si>
    <t>ID003082</t>
  </si>
  <si>
    <t>ID003084</t>
  </si>
  <si>
    <t>ID003098</t>
  </si>
  <si>
    <t>ID003119</t>
  </si>
  <si>
    <t>ID003128</t>
  </si>
  <si>
    <t>ID003129</t>
  </si>
  <si>
    <t>ID003135</t>
  </si>
  <si>
    <t>ID003136</t>
  </si>
  <si>
    <t>ID003141</t>
  </si>
  <si>
    <t>ID003142</t>
  </si>
  <si>
    <t>ID000573</t>
  </si>
  <si>
    <t>ID000574</t>
  </si>
  <si>
    <t>ID000575</t>
  </si>
  <si>
    <t>ID000576</t>
  </si>
  <si>
    <t>ID000577</t>
  </si>
  <si>
    <t>ID000578</t>
  </si>
  <si>
    <t>ID000579</t>
  </si>
  <si>
    <t>ID000580</t>
  </si>
  <si>
    <t>ID000581</t>
  </si>
  <si>
    <t>ID000685</t>
  </si>
  <si>
    <t>ID000711</t>
  </si>
  <si>
    <t>ID000760</t>
  </si>
  <si>
    <t>ID000761</t>
  </si>
  <si>
    <t>ID000762</t>
  </si>
  <si>
    <t>ID000763</t>
  </si>
  <si>
    <t>ID000764</t>
  </si>
  <si>
    <t>ID000765</t>
  </si>
  <si>
    <t>ID000766</t>
  </si>
  <si>
    <t>ID000767</t>
  </si>
  <si>
    <t>ID000968</t>
  </si>
  <si>
    <t>ID000969</t>
  </si>
  <si>
    <t>ID000970</t>
  </si>
  <si>
    <t>ID000971</t>
  </si>
  <si>
    <t>ID000837</t>
  </si>
  <si>
    <t>ID000972</t>
  </si>
  <si>
    <t>ID000973</t>
  </si>
  <si>
    <t>ID000974</t>
  </si>
  <si>
    <t>ID001173</t>
  </si>
  <si>
    <t>ID001174</t>
  </si>
  <si>
    <t>ID001175</t>
  </si>
  <si>
    <t>ID001176</t>
  </si>
  <si>
    <t>ID001096</t>
  </si>
  <si>
    <t>ID001177</t>
  </si>
  <si>
    <t>ID001178</t>
  </si>
  <si>
    <t>ID001179</t>
  </si>
  <si>
    <t>ID001180</t>
  </si>
  <si>
    <t>ID001070</t>
  </si>
  <si>
    <t>ID001081</t>
  </si>
  <si>
    <t>ID001097</t>
  </si>
  <si>
    <t>ID001109</t>
  </si>
  <si>
    <t>ID001120</t>
  </si>
  <si>
    <t>ID001138</t>
  </si>
  <si>
    <t>ID001150</t>
  </si>
  <si>
    <t>ID001181</t>
  </si>
  <si>
    <t>ID001195</t>
  </si>
  <si>
    <t>ID001210</t>
  </si>
  <si>
    <t>ID001230</t>
  </si>
  <si>
    <t>ID001306</t>
  </si>
  <si>
    <t>ID001448</t>
  </si>
  <si>
    <t>ID001362</t>
  </si>
  <si>
    <t>ID001412</t>
  </si>
  <si>
    <t>ID001467</t>
  </si>
  <si>
    <t>ID001320</t>
  </si>
  <si>
    <t>ID001339</t>
  </si>
  <si>
    <t>ID001354</t>
  </si>
  <si>
    <t>ID001363</t>
  </si>
  <si>
    <t>ID001382</t>
  </si>
  <si>
    <t>ID001413</t>
  </si>
  <si>
    <t>ID001438</t>
  </si>
  <si>
    <t>ID001449</t>
  </si>
  <si>
    <t>ID001425</t>
  </si>
  <si>
    <t>ID001321</t>
  </si>
  <si>
    <t>ID001340</t>
  </si>
  <si>
    <t>ID001401</t>
  </si>
  <si>
    <t>ID001414</t>
  </si>
  <si>
    <t>ID001426</t>
  </si>
  <si>
    <t>ID001450</t>
  </si>
  <si>
    <t>ID001341</t>
  </si>
  <si>
    <t>ID001364</t>
  </si>
  <si>
    <t>ID001402</t>
  </si>
  <si>
    <t>ID001415</t>
  </si>
  <si>
    <t>ID001439</t>
  </si>
  <si>
    <t>ID001451</t>
  </si>
  <si>
    <t>XHOLIDAY</t>
  </si>
  <si>
    <t>Holiday</t>
  </si>
  <si>
    <t>ID001650</t>
  </si>
  <si>
    <t>ID001651</t>
  </si>
  <si>
    <t>ID001652</t>
  </si>
  <si>
    <t>ID001653</t>
  </si>
  <si>
    <t>ID001654</t>
  </si>
  <si>
    <t>ID001655</t>
  </si>
  <si>
    <t>ID001656</t>
  </si>
  <si>
    <t>ID001657</t>
  </si>
  <si>
    <t>ID001658</t>
  </si>
  <si>
    <t>ID001659</t>
  </si>
  <si>
    <t>ID001660</t>
  </si>
  <si>
    <t>ID001661</t>
  </si>
  <si>
    <t>ID001681</t>
  </si>
  <si>
    <t>ID001985</t>
  </si>
  <si>
    <t>ID001986</t>
  </si>
  <si>
    <t>ID001987</t>
  </si>
  <si>
    <t>ID001988</t>
  </si>
  <si>
    <t>ID001989</t>
  </si>
  <si>
    <t>ID001990</t>
  </si>
  <si>
    <t>ID001991</t>
  </si>
  <si>
    <t>ID001992</t>
  </si>
  <si>
    <t>ID001993</t>
  </si>
  <si>
    <t>ID001994</t>
  </si>
  <si>
    <t>ID001995</t>
  </si>
  <si>
    <t>ID001996</t>
  </si>
  <si>
    <t>ID002066</t>
  </si>
  <si>
    <t>ID002067</t>
  </si>
  <si>
    <t>ID002068</t>
  </si>
  <si>
    <t>ID002069</t>
  </si>
  <si>
    <t>ID002070</t>
  </si>
  <si>
    <t>ID002071</t>
  </si>
  <si>
    <t>ID002072</t>
  </si>
  <si>
    <t>ID002073</t>
  </si>
  <si>
    <t>ID002074</t>
  </si>
  <si>
    <t>ID002075</t>
  </si>
  <si>
    <t>ID002076</t>
  </si>
  <si>
    <t>ID002077</t>
  </si>
  <si>
    <t>ID002078</t>
  </si>
  <si>
    <t>ID002264</t>
  </si>
  <si>
    <t>ID002265</t>
  </si>
  <si>
    <t>ID002266</t>
  </si>
  <si>
    <t>ID002267</t>
  </si>
  <si>
    <t>ID002268</t>
  </si>
  <si>
    <t>ID002269</t>
  </si>
  <si>
    <t>ID002270</t>
  </si>
  <si>
    <t>ID002271</t>
  </si>
  <si>
    <t>ID002272</t>
  </si>
  <si>
    <t>ID002273</t>
  </si>
  <si>
    <t>ID002274</t>
  </si>
  <si>
    <t>ID002275</t>
  </si>
  <si>
    <t>ID002276</t>
  </si>
  <si>
    <t>ID002295</t>
  </si>
  <si>
    <t>ID002296</t>
  </si>
  <si>
    <t>ID002297</t>
  </si>
  <si>
    <t>ID002298</t>
  </si>
  <si>
    <t>ID002299</t>
  </si>
  <si>
    <t>ID002300</t>
  </si>
  <si>
    <t>ID002301</t>
  </si>
  <si>
    <t>ID002302</t>
  </si>
  <si>
    <t>ID002303</t>
  </si>
  <si>
    <t>ID002304</t>
  </si>
  <si>
    <t>ID002305</t>
  </si>
  <si>
    <t>ID002306</t>
  </si>
  <si>
    <t>ID002307</t>
  </si>
  <si>
    <t>ID002389</t>
  </si>
  <si>
    <t>ID002390</t>
  </si>
  <si>
    <t>ID002391</t>
  </si>
  <si>
    <t>ID002392</t>
  </si>
  <si>
    <t>ID002393</t>
  </si>
  <si>
    <t>ID002394</t>
  </si>
  <si>
    <t>ID002395</t>
  </si>
  <si>
    <t>ID002396</t>
  </si>
  <si>
    <t>ID002397</t>
  </si>
  <si>
    <t>ID002398</t>
  </si>
  <si>
    <t>ID002399</t>
  </si>
  <si>
    <t>ID002400</t>
  </si>
  <si>
    <t>ID002401</t>
  </si>
  <si>
    <t>ID002421</t>
  </si>
  <si>
    <t>ID002422</t>
  </si>
  <si>
    <t>ID002423</t>
  </si>
  <si>
    <t>ID002424</t>
  </si>
  <si>
    <t>ID002425</t>
  </si>
  <si>
    <t>ID002426</t>
  </si>
  <si>
    <t>ID002427</t>
  </si>
  <si>
    <t>ID002428</t>
  </si>
  <si>
    <t>ID002429</t>
  </si>
  <si>
    <t>ID002430</t>
  </si>
  <si>
    <t>ID002431</t>
  </si>
  <si>
    <t>ID002432</t>
  </si>
  <si>
    <t>ID002433</t>
  </si>
  <si>
    <t>ID002471</t>
  </si>
  <si>
    <t>ID002472</t>
  </si>
  <si>
    <t>ID002473</t>
  </si>
  <si>
    <t>ID002474</t>
  </si>
  <si>
    <t>ID002475</t>
  </si>
  <si>
    <t>ID002476</t>
  </si>
  <si>
    <t>ID002477</t>
  </si>
  <si>
    <t>ID002478</t>
  </si>
  <si>
    <t>ID002479</t>
  </si>
  <si>
    <t>ID002480</t>
  </si>
  <si>
    <t>ID002481</t>
  </si>
  <si>
    <t>ID002605</t>
  </si>
  <si>
    <t>ID002606</t>
  </si>
  <si>
    <t>ID002607</t>
  </si>
  <si>
    <t>ID002608</t>
  </si>
  <si>
    <t>ID002609</t>
  </si>
  <si>
    <t>ID002610</t>
  </si>
  <si>
    <t>ID002611</t>
  </si>
  <si>
    <t>ID002612</t>
  </si>
  <si>
    <t>ID002613</t>
  </si>
  <si>
    <t>ID002774</t>
  </si>
  <si>
    <t>ID002775</t>
  </si>
  <si>
    <t>ID002776</t>
  </si>
  <si>
    <t>ID002777</t>
  </si>
  <si>
    <t>ID002778</t>
  </si>
  <si>
    <t>ID002779</t>
  </si>
  <si>
    <t>ID002780</t>
  </si>
  <si>
    <t>ID002781</t>
  </si>
  <si>
    <t>ID002782</t>
  </si>
  <si>
    <t>ID002783</t>
  </si>
  <si>
    <t>ID002784</t>
  </si>
  <si>
    <t>ID002785</t>
  </si>
  <si>
    <t>ID002786</t>
  </si>
  <si>
    <t>ID002787</t>
  </si>
  <si>
    <t>ID002824</t>
  </si>
  <si>
    <t>ID002825</t>
  </si>
  <si>
    <t>ID002826</t>
  </si>
  <si>
    <t>ID002827</t>
  </si>
  <si>
    <t>ID002828</t>
  </si>
  <si>
    <t>ID002829</t>
  </si>
  <si>
    <t>ID002830</t>
  </si>
  <si>
    <t>ID002831</t>
  </si>
  <si>
    <t>ID002832</t>
  </si>
  <si>
    <t>ID002833</t>
  </si>
  <si>
    <t>ID002834</t>
  </si>
  <si>
    <t>ID002835</t>
  </si>
  <si>
    <t>ID002836</t>
  </si>
  <si>
    <t>ID002837</t>
  </si>
  <si>
    <t>ID002904</t>
  </si>
  <si>
    <t>ID002914</t>
  </si>
  <si>
    <t>ID002944</t>
  </si>
  <si>
    <t>ID002945</t>
  </si>
  <si>
    <t>ID002946</t>
  </si>
  <si>
    <t>ID002947</t>
  </si>
  <si>
    <t>ID002948</t>
  </si>
  <si>
    <t>ID002949</t>
  </si>
  <si>
    <t>ID002950</t>
  </si>
  <si>
    <t>ID002951</t>
  </si>
  <si>
    <t>ID002952</t>
  </si>
  <si>
    <t>ID002953</t>
  </si>
  <si>
    <t>ID002954</t>
  </si>
  <si>
    <t>ID002955</t>
  </si>
  <si>
    <t>ID000635</t>
  </si>
  <si>
    <t>ID000651</t>
  </si>
  <si>
    <t>ID000658</t>
  </si>
  <si>
    <t>ID000664</t>
  </si>
  <si>
    <t>ID000686</t>
  </si>
  <si>
    <t>ID000697</t>
  </si>
  <si>
    <t>ID000722</t>
  </si>
  <si>
    <t>ID000729</t>
  </si>
  <si>
    <t>ID000751</t>
  </si>
  <si>
    <t>ID000710</t>
  </si>
  <si>
    <t>ID000771</t>
  </si>
  <si>
    <t>ID000784</t>
  </si>
  <si>
    <t>ID000807</t>
  </si>
  <si>
    <t>ID000817</t>
  </si>
  <si>
    <t>ID000836</t>
  </si>
  <si>
    <t>ID000848</t>
  </si>
  <si>
    <t>ID000879</t>
  </si>
  <si>
    <t>ID000885</t>
  </si>
  <si>
    <t>ID000898</t>
  </si>
  <si>
    <t>ID000910</t>
  </si>
  <si>
    <t>ID000919</t>
  </si>
  <si>
    <t>ID000936</t>
  </si>
  <si>
    <t>ID000979</t>
  </si>
  <si>
    <t>ID000990</t>
  </si>
  <si>
    <t>ID001005</t>
  </si>
  <si>
    <t>ID001018</t>
  </si>
  <si>
    <t>ID001328</t>
  </si>
  <si>
    <t>ID001342</t>
  </si>
  <si>
    <t>ID001355</t>
  </si>
  <si>
    <t>ID001365</t>
  </si>
  <si>
    <t>ID001383</t>
  </si>
  <si>
    <t>ID001391</t>
  </si>
  <si>
    <t>ID001403</t>
  </si>
  <si>
    <t>ID001416</t>
  </si>
  <si>
    <t>ID001428</t>
  </si>
  <si>
    <t>ID001443</t>
  </si>
  <si>
    <t>ID001452</t>
  </si>
  <si>
    <t>ID001461</t>
  </si>
  <si>
    <t>ID001619</t>
  </si>
  <si>
    <t>ID001329</t>
  </si>
  <si>
    <t>ID001343</t>
  </si>
  <si>
    <t>ID001356</t>
  </si>
  <si>
    <t>ID001366</t>
  </si>
  <si>
    <t>ID001384</t>
  </si>
  <si>
    <t>ID001392</t>
  </si>
  <si>
    <t>ID001404</t>
  </si>
  <si>
    <t>ID001417</t>
  </si>
  <si>
    <t>ID001429</t>
  </si>
  <si>
    <t>ID001444</t>
  </si>
  <si>
    <t>ID001453</t>
  </si>
  <si>
    <t>ID001462</t>
  </si>
  <si>
    <t>ID001620</t>
  </si>
  <si>
    <t>XSICK</t>
  </si>
  <si>
    <t>Sick</t>
  </si>
  <si>
    <t>ID001692</t>
  </si>
  <si>
    <t>ID001720</t>
  </si>
  <si>
    <t>ID001721</t>
  </si>
  <si>
    <t>ID001752</t>
  </si>
  <si>
    <t>ID001772</t>
  </si>
  <si>
    <t>ID001818</t>
  </si>
  <si>
    <t>ID001887</t>
  </si>
  <si>
    <t>ID001889</t>
  </si>
  <si>
    <t>ID001913</t>
  </si>
  <si>
    <t>ID001932</t>
  </si>
  <si>
    <t>ID001941</t>
  </si>
  <si>
    <t>ID001952</t>
  </si>
  <si>
    <t>ID001953</t>
  </si>
  <si>
    <t>ID001973</t>
  </si>
  <si>
    <t>ID002000</t>
  </si>
  <si>
    <t>ID002039</t>
  </si>
  <si>
    <t>ID002058</t>
  </si>
  <si>
    <t>ID002079</t>
  </si>
  <si>
    <t>ID002105</t>
  </si>
  <si>
    <t>ID002135</t>
  </si>
  <si>
    <t>ID002172</t>
  </si>
  <si>
    <t>ID002173</t>
  </si>
  <si>
    <t>ID002210</t>
  </si>
  <si>
    <t>ID002213</t>
  </si>
  <si>
    <t>ID002214</t>
  </si>
  <si>
    <t>ID002215</t>
  </si>
  <si>
    <t>ID002257</t>
  </si>
  <si>
    <t>ID002277</t>
  </si>
  <si>
    <t>ID002308</t>
  </si>
  <si>
    <t>ID002309</t>
  </si>
  <si>
    <t>ID002334</t>
  </si>
  <si>
    <t>ID002335</t>
  </si>
  <si>
    <t>ID002513</t>
  </si>
  <si>
    <t>ID002514</t>
  </si>
  <si>
    <t>ID002543</t>
  </si>
  <si>
    <t>ID002567</t>
  </si>
  <si>
    <t>ID002574</t>
  </si>
  <si>
    <t>ID002635</t>
  </si>
  <si>
    <t>ID002647</t>
  </si>
  <si>
    <t>ID002672</t>
  </si>
  <si>
    <t>ID002699</t>
  </si>
  <si>
    <t>ID002748</t>
  </si>
  <si>
    <t>ID002788</t>
  </si>
  <si>
    <t>ID002814</t>
  </si>
  <si>
    <t>ID002956</t>
  </si>
  <si>
    <t>ID002957</t>
  </si>
  <si>
    <t>ID002964</t>
  </si>
  <si>
    <t>ID002988</t>
  </si>
  <si>
    <t>ID002994</t>
  </si>
  <si>
    <t>ID003060</t>
  </si>
  <si>
    <t>ID003093</t>
  </si>
  <si>
    <t>ID003097</t>
  </si>
  <si>
    <t>ID000637</t>
  </si>
  <si>
    <t>ID000779</t>
  </si>
  <si>
    <t>ID000687</t>
  </si>
  <si>
    <t>ID000772</t>
  </si>
  <si>
    <t>ID000688</t>
  </si>
  <si>
    <t>ID000892</t>
  </si>
  <si>
    <t>ID000893</t>
  </si>
  <si>
    <t>ID000921</t>
  </si>
  <si>
    <t>ID000894</t>
  </si>
  <si>
    <t>ID000922</t>
  </si>
  <si>
    <t>ID000895</t>
  </si>
  <si>
    <t>ID000923</t>
  </si>
  <si>
    <t>ID000887</t>
  </si>
  <si>
    <t>ID000896</t>
  </si>
  <si>
    <t>ID000924</t>
  </si>
  <si>
    <t>ID000897</t>
  </si>
  <si>
    <t>ID000925</t>
  </si>
  <si>
    <t>ID000926</t>
  </si>
  <si>
    <t>ID001008</t>
  </si>
  <si>
    <t>ID000888</t>
  </si>
  <si>
    <t>ID000927</t>
  </si>
  <si>
    <t>ID000889</t>
  </si>
  <si>
    <t>ID000928</t>
  </si>
  <si>
    <t>ID001307</t>
  </si>
  <si>
    <t>ID001203</t>
  </si>
  <si>
    <t>ID001388</t>
  </si>
  <si>
    <t>ID001389</t>
  </si>
  <si>
    <t>ID001370</t>
  </si>
  <si>
    <t>ID001390</t>
  </si>
  <si>
    <t>ID001445</t>
  </si>
  <si>
    <t>ID001371</t>
  </si>
  <si>
    <t>ID001427</t>
  </si>
  <si>
    <t>XUNPAID</t>
  </si>
  <si>
    <t>Unpaid Leave</t>
  </si>
  <si>
    <t>ID000650</t>
  </si>
  <si>
    <t>ID000749</t>
  </si>
  <si>
    <t>ID000750</t>
  </si>
  <si>
    <t>ID000934</t>
  </si>
  <si>
    <t>ID001019</t>
  </si>
  <si>
    <t>ID000935</t>
  </si>
  <si>
    <t>ID001220</t>
  </si>
  <si>
    <t>ID001147</t>
  </si>
  <si>
    <t>ID001148</t>
  </si>
  <si>
    <t>ID001613</t>
  </si>
  <si>
    <t>ID001614</t>
  </si>
  <si>
    <t>ID001615</t>
  </si>
  <si>
    <t>ID001616</t>
  </si>
  <si>
    <t>ID001617</t>
  </si>
  <si>
    <t>ID001618</t>
  </si>
  <si>
    <t>XVACATION</t>
  </si>
  <si>
    <t>Vacation</t>
  </si>
  <si>
    <t>ID001662</t>
  </si>
  <si>
    <t>ID001663</t>
  </si>
  <si>
    <t>ID001664</t>
  </si>
  <si>
    <t>ID001680</t>
  </si>
  <si>
    <t>ID001682</t>
  </si>
  <si>
    <t>ID001683</t>
  </si>
  <si>
    <t>ID001684</t>
  </si>
  <si>
    <t>ID001693</t>
  </si>
  <si>
    <t>ID001710</t>
  </si>
  <si>
    <t>ID001713</t>
  </si>
  <si>
    <t>ID001715</t>
  </si>
  <si>
    <t>ID001744</t>
  </si>
  <si>
    <t>ID001751</t>
  </si>
  <si>
    <t>ID001773</t>
  </si>
  <si>
    <t>ID001776</t>
  </si>
  <si>
    <t>ID001779</t>
  </si>
  <si>
    <t>ID001787</t>
  </si>
  <si>
    <t>ID001789</t>
  </si>
  <si>
    <t>ID001805</t>
  </si>
  <si>
    <t>ID001809</t>
  </si>
  <si>
    <t>ID001810</t>
  </si>
  <si>
    <t>ID001811</t>
  </si>
  <si>
    <t>ID001829</t>
  </si>
  <si>
    <t>ID001839</t>
  </si>
  <si>
    <t>ID001840</t>
  </si>
  <si>
    <t>ID001842</t>
  </si>
  <si>
    <t>ID001847</t>
  </si>
  <si>
    <t>ID001848</t>
  </si>
  <si>
    <t>ID001855</t>
  </si>
  <si>
    <t>ID001856</t>
  </si>
  <si>
    <t>ID001877</t>
  </si>
  <si>
    <t>ID001878</t>
  </si>
  <si>
    <t>ID001880</t>
  </si>
  <si>
    <t>ID001881</t>
  </si>
  <si>
    <t>ID001888</t>
  </si>
  <si>
    <t>ID001906</t>
  </si>
  <si>
    <t>ID001909</t>
  </si>
  <si>
    <t>ID001933</t>
  </si>
  <si>
    <t>ID001942</t>
  </si>
  <si>
    <t>ID001945</t>
  </si>
  <si>
    <t>ID001946</t>
  </si>
  <si>
    <t>ID001947</t>
  </si>
  <si>
    <t>ID001948</t>
  </si>
  <si>
    <t>ID001954</t>
  </si>
  <si>
    <t>ID001956</t>
  </si>
  <si>
    <t>ID001961</t>
  </si>
  <si>
    <t>ID001974</t>
  </si>
  <si>
    <t>ID001975</t>
  </si>
  <si>
    <t>ID001976</t>
  </si>
  <si>
    <t>ID001977</t>
  </si>
  <si>
    <t>ID002001</t>
  </si>
  <si>
    <t>ID002004</t>
  </si>
  <si>
    <t>ID002019</t>
  </si>
  <si>
    <t>ID002020</t>
  </si>
  <si>
    <t>ID002022</t>
  </si>
  <si>
    <t>ID002024</t>
  </si>
  <si>
    <t>ID002030</t>
  </si>
  <si>
    <t>ID002033</t>
  </si>
  <si>
    <t>ID002050</t>
  </si>
  <si>
    <t>ID002051</t>
  </si>
  <si>
    <t>ID002052</t>
  </si>
  <si>
    <t>ID002053</t>
  </si>
  <si>
    <t>ID002081</t>
  </si>
  <si>
    <t>ID002088</t>
  </si>
  <si>
    <t>ID002095</t>
  </si>
  <si>
    <t>ID002096</t>
  </si>
  <si>
    <t>ID002097</t>
  </si>
  <si>
    <t>ID002098</t>
  </si>
  <si>
    <t>ID002099</t>
  </si>
  <si>
    <t>ID002101</t>
  </si>
  <si>
    <t>ID002106</t>
  </si>
  <si>
    <t>ID002107</t>
  </si>
  <si>
    <t>ID002108</t>
  </si>
  <si>
    <t>ID002128</t>
  </si>
  <si>
    <t>ID002129</t>
  </si>
  <si>
    <t>ID002130</t>
  </si>
  <si>
    <t>ID002131</t>
  </si>
  <si>
    <t>ID002136</t>
  </si>
  <si>
    <t>ID002143</t>
  </si>
  <si>
    <t>ID002144</t>
  </si>
  <si>
    <t>ID002145</t>
  </si>
  <si>
    <t>ID002146</t>
  </si>
  <si>
    <t>ID002147</t>
  </si>
  <si>
    <t>ID002167</t>
  </si>
  <si>
    <t>ID002169</t>
  </si>
  <si>
    <t>ID002174</t>
  </si>
  <si>
    <t>ID002175</t>
  </si>
  <si>
    <t>ID002207</t>
  </si>
  <si>
    <t>ID002208</t>
  </si>
  <si>
    <t>ID002216</t>
  </si>
  <si>
    <t>ID002220</t>
  </si>
  <si>
    <t>ID002222</t>
  </si>
  <si>
    <t>ID002236</t>
  </si>
  <si>
    <t>ID002241</t>
  </si>
  <si>
    <t>ID002254</t>
  </si>
  <si>
    <t>ID002255</t>
  </si>
  <si>
    <t>ID002258</t>
  </si>
  <si>
    <t>ID002310</t>
  </si>
  <si>
    <t>ID002325</t>
  </si>
  <si>
    <t>ID002336</t>
  </si>
  <si>
    <t>ID002342</t>
  </si>
  <si>
    <t>ID002344</t>
  </si>
  <si>
    <t>ID002355</t>
  </si>
  <si>
    <t>ID002361</t>
  </si>
  <si>
    <t>ID002362</t>
  </si>
  <si>
    <t>ID002379</t>
  </si>
  <si>
    <t>ID002402</t>
  </si>
  <si>
    <t>ID002403</t>
  </si>
  <si>
    <t>ID002404</t>
  </si>
  <si>
    <t>ID002405</t>
  </si>
  <si>
    <t>ID002407</t>
  </si>
  <si>
    <t>ID002408</t>
  </si>
  <si>
    <t>ID002411</t>
  </si>
  <si>
    <t>ID002415</t>
  </si>
  <si>
    <t>ID002416</t>
  </si>
  <si>
    <t>ID002417</t>
  </si>
  <si>
    <t>ID002418</t>
  </si>
  <si>
    <t>ID002419</t>
  </si>
  <si>
    <t>ID002435</t>
  </si>
  <si>
    <t>ID002440</t>
  </si>
  <si>
    <t>ID002464</t>
  </si>
  <si>
    <t>ID002465</t>
  </si>
  <si>
    <t>ID002466</t>
  </si>
  <si>
    <t>ID002482</t>
  </si>
  <si>
    <t>ID002489</t>
  </si>
  <si>
    <t>ID002503</t>
  </si>
  <si>
    <t>ID002504</t>
  </si>
  <si>
    <t>ID002515</t>
  </si>
  <si>
    <t>ID002523</t>
  </si>
  <si>
    <t>ID002527</t>
  </si>
  <si>
    <t>ID002537</t>
  </si>
  <si>
    <t>ID002539</t>
  </si>
  <si>
    <t>ID002541</t>
  </si>
  <si>
    <t>ID002547</t>
  </si>
  <si>
    <t>ID002568</t>
  </si>
  <si>
    <t>ID002598</t>
  </si>
  <si>
    <t>ID002614</t>
  </si>
  <si>
    <t>ID002618</t>
  </si>
  <si>
    <t>ID002632</t>
  </si>
  <si>
    <t>ID002636</t>
  </si>
  <si>
    <t>ID002637</t>
  </si>
  <si>
    <t>ID002638</t>
  </si>
  <si>
    <t>ID002641</t>
  </si>
  <si>
    <t>ID002648</t>
  </si>
  <si>
    <t>ID002650</t>
  </si>
  <si>
    <t>ID002666</t>
  </si>
  <si>
    <t>ID002669</t>
  </si>
  <si>
    <t>ID002716</t>
  </si>
  <si>
    <t>ID002717</t>
  </si>
  <si>
    <t>ID002737</t>
  </si>
  <si>
    <t>ID002738</t>
  </si>
  <si>
    <t>ID002743</t>
  </si>
  <si>
    <t>ID002744</t>
  </si>
  <si>
    <t>ID002745</t>
  </si>
  <si>
    <t>ID002747</t>
  </si>
  <si>
    <t>ID002768</t>
  </si>
  <si>
    <t>ID002789</t>
  </si>
  <si>
    <t>ID002794</t>
  </si>
  <si>
    <t>ID002810</t>
  </si>
  <si>
    <t>ID002838</t>
  </si>
  <si>
    <t>ID002839</t>
  </si>
  <si>
    <t>ID002884</t>
  </si>
  <si>
    <t>ID002905</t>
  </si>
  <si>
    <t>ID002911</t>
  </si>
  <si>
    <t>ID002932</t>
  </si>
  <si>
    <t>ID002958</t>
  </si>
  <si>
    <t>ID002959</t>
  </si>
  <si>
    <t>ID002965</t>
  </si>
  <si>
    <t>ID002976</t>
  </si>
  <si>
    <t>ID002977</t>
  </si>
  <si>
    <t>ID002979</t>
  </si>
  <si>
    <t>ID002989</t>
  </si>
  <si>
    <t>ID002995</t>
  </si>
  <si>
    <t>ID003010</t>
  </si>
  <si>
    <t>ID003011</t>
  </si>
  <si>
    <t>ID003013</t>
  </si>
  <si>
    <t>ID003014</t>
  </si>
  <si>
    <t>ID003041</t>
  </si>
  <si>
    <t>ID003061</t>
  </si>
  <si>
    <t>ID003073</t>
  </si>
  <si>
    <t>ID003074</t>
  </si>
  <si>
    <t>ID003075</t>
  </si>
  <si>
    <t>ID003077</t>
  </si>
  <si>
    <t>ID003079</t>
  </si>
  <si>
    <t>ID003085</t>
  </si>
  <si>
    <t>ID003086</t>
  </si>
  <si>
    <t>ID003087</t>
  </si>
  <si>
    <t>ID003090</t>
  </si>
  <si>
    <t>ID003099</t>
  </si>
  <si>
    <t>ID003102</t>
  </si>
  <si>
    <t>ID003103</t>
  </si>
  <si>
    <t>ID003105</t>
  </si>
  <si>
    <t>ID003111</t>
  </si>
  <si>
    <t>ID003120</t>
  </si>
  <si>
    <t>ID003121</t>
  </si>
  <si>
    <t>ID003122</t>
  </si>
  <si>
    <t>ID003123</t>
  </si>
  <si>
    <t>ID003124</t>
  </si>
  <si>
    <t>ID003130</t>
  </si>
  <si>
    <t>ID003137</t>
  </si>
  <si>
    <t>ID000559</t>
  </si>
  <si>
    <t>ID000560</t>
  </si>
  <si>
    <t>ID000561</t>
  </si>
  <si>
    <t>ID000708</t>
  </si>
  <si>
    <t>ID000768</t>
  </si>
  <si>
    <t>ID000636</t>
  </si>
  <si>
    <t>ID000709</t>
  </si>
  <si>
    <t>ID000769</t>
  </si>
  <si>
    <t>ID000665</t>
  </si>
  <si>
    <t>ID000770</t>
  </si>
  <si>
    <t>ID000785</t>
  </si>
  <si>
    <t>ID000652</t>
  </si>
  <si>
    <t>ID000737</t>
  </si>
  <si>
    <t>ID000689</t>
  </si>
  <si>
    <t>ID000967</t>
  </si>
  <si>
    <t>ID001006</t>
  </si>
  <si>
    <t>ID000818</t>
  </si>
  <si>
    <t>ID000916</t>
  </si>
  <si>
    <t>ID000991</t>
  </si>
  <si>
    <t>ID001020</t>
  </si>
  <si>
    <t>ID001007</t>
  </si>
  <si>
    <t>ID001021</t>
  </si>
  <si>
    <t>ID001022</t>
  </si>
  <si>
    <t>ID000942</t>
  </si>
  <si>
    <t>ID001182</t>
  </si>
  <si>
    <t>ID001135</t>
  </si>
  <si>
    <t>ID001189</t>
  </si>
  <si>
    <t>ID001201</t>
  </si>
  <si>
    <t>ID001226</t>
  </si>
  <si>
    <t>ID001067</t>
  </si>
  <si>
    <t>ID001146</t>
  </si>
  <si>
    <t>ID001227</t>
  </si>
  <si>
    <t>ID001228</t>
  </si>
  <si>
    <t>ID001308</t>
  </si>
  <si>
    <t>ID001136</t>
  </si>
  <si>
    <t>ID001202</t>
  </si>
  <si>
    <t>ID001229</t>
  </si>
  <si>
    <t>ID001068</t>
  </si>
  <si>
    <t>ID001137</t>
  </si>
  <si>
    <t>ID001347</t>
  </si>
  <si>
    <t>ID001335</t>
  </si>
  <si>
    <t>ID001348</t>
  </si>
  <si>
    <t>ID001377</t>
  </si>
  <si>
    <t>ID001349</t>
  </si>
  <si>
    <t>ID001378</t>
  </si>
  <si>
    <t>ID001324</t>
  </si>
  <si>
    <t>ID001350</t>
  </si>
  <si>
    <t>ID001463</t>
  </si>
  <si>
    <t>ID001325</t>
  </si>
  <si>
    <t>ID001336</t>
  </si>
  <si>
    <t>ID001351</t>
  </si>
  <si>
    <t>ID001367</t>
  </si>
  <si>
    <t>ID001379</t>
  </si>
  <si>
    <t>ID001393</t>
  </si>
  <si>
    <t>ID001405</t>
  </si>
  <si>
    <t>ID001418</t>
  </si>
  <si>
    <t>ID001430</t>
  </si>
  <si>
    <t>ID001440</t>
  </si>
  <si>
    <t>ID001454</t>
  </si>
  <si>
    <t>ID001464</t>
  </si>
  <si>
    <t>ID001326</t>
  </si>
  <si>
    <t>ID001337</t>
  </si>
  <si>
    <t>ID001352</t>
  </si>
  <si>
    <t>ID001368</t>
  </si>
  <si>
    <t>ID001380</t>
  </si>
  <si>
    <t>ID001394</t>
  </si>
  <si>
    <t>ID001406</t>
  </si>
  <si>
    <t>ID001419</t>
  </si>
  <si>
    <t>ID001431</t>
  </si>
  <si>
    <t>ID001441</t>
  </si>
  <si>
    <t>ID001455</t>
  </si>
  <si>
    <t>ID001465</t>
  </si>
  <si>
    <t>ID001327</t>
  </si>
  <si>
    <t>ID001338</t>
  </si>
  <si>
    <t>ID001353</t>
  </si>
  <si>
    <t>ID001369</t>
  </si>
  <si>
    <t>ID001381</t>
  </si>
  <si>
    <t>ID001395</t>
  </si>
  <si>
    <t>ID001407</t>
  </si>
  <si>
    <t>ID001420</t>
  </si>
  <si>
    <t>ID001432</t>
  </si>
  <si>
    <t>ID001442</t>
  </si>
  <si>
    <t>ID001456</t>
  </si>
  <si>
    <t>ID001466</t>
  </si>
  <si>
    <t>2019 hours</t>
  </si>
  <si>
    <t>Row Labels</t>
  </si>
  <si>
    <t>Sum of Hours</t>
  </si>
  <si>
    <t>chsg-00202.22</t>
  </si>
  <si>
    <t>chsg-06005.10</t>
  </si>
  <si>
    <t>chsg-06062.10</t>
  </si>
  <si>
    <t>chsg-06095.10</t>
  </si>
  <si>
    <t>chsg-06098.10</t>
  </si>
  <si>
    <t>chsg-06119.10</t>
  </si>
  <si>
    <t>chsg-06120.10</t>
  </si>
  <si>
    <t>chsg-06132.10</t>
  </si>
  <si>
    <t>Grand Total</t>
  </si>
  <si>
    <t>chsg-00008.38</t>
  </si>
  <si>
    <t>Chakrit Ounvises</t>
  </si>
  <si>
    <t>THB</t>
  </si>
  <si>
    <t>ID003168</t>
  </si>
  <si>
    <t>ID003263</t>
  </si>
  <si>
    <t>ID003321</t>
  </si>
  <si>
    <t>Akarawin Punyapaparpong</t>
  </si>
  <si>
    <t>ID003424</t>
  </si>
  <si>
    <t>ID003895</t>
  </si>
  <si>
    <t>ID003990</t>
  </si>
  <si>
    <t>ID004042</t>
  </si>
  <si>
    <t>ID004094</t>
  </si>
  <si>
    <t>ID004677</t>
  </si>
  <si>
    <t>ID004873</t>
  </si>
  <si>
    <t>ID005178</t>
  </si>
  <si>
    <t>X-EE</t>
  </si>
  <si>
    <t>Ex-Employee</t>
  </si>
  <si>
    <t>ID003264</t>
  </si>
  <si>
    <t>Seksan Pliansinchai</t>
  </si>
  <si>
    <t>ID003265</t>
  </si>
  <si>
    <t>Angkarn Kotsang</t>
  </si>
  <si>
    <t>ID003322</t>
  </si>
  <si>
    <t>ID003323</t>
  </si>
  <si>
    <t>ID003324</t>
  </si>
  <si>
    <t>ID003325</t>
  </si>
  <si>
    <t>ID003373</t>
  </si>
  <si>
    <t>ID003374</t>
  </si>
  <si>
    <t>ID003375</t>
  </si>
  <si>
    <t>ID003376</t>
  </si>
  <si>
    <t>ID003425</t>
  </si>
  <si>
    <t>ID003471</t>
  </si>
  <si>
    <t>ID003559</t>
  </si>
  <si>
    <t>ID003560</t>
  </si>
  <si>
    <t>ID003561</t>
  </si>
  <si>
    <t>ID003562</t>
  </si>
  <si>
    <t>ID003621</t>
  </si>
  <si>
    <t>ID003706</t>
  </si>
  <si>
    <t>ID003745</t>
  </si>
  <si>
    <t>ID003746</t>
  </si>
  <si>
    <t>ID004137</t>
  </si>
  <si>
    <t>ID004138</t>
  </si>
  <si>
    <t>ID004139</t>
  </si>
  <si>
    <t>ID004140</t>
  </si>
  <si>
    <t>Witthawat Witthayawiranon</t>
  </si>
  <si>
    <t>ID004168</t>
  </si>
  <si>
    <t>ID004185</t>
  </si>
  <si>
    <t>ID004186</t>
  </si>
  <si>
    <t>ID004246</t>
  </si>
  <si>
    <t>ID004493</t>
  </si>
  <si>
    <t>ID005322</t>
  </si>
  <si>
    <t>ID005384</t>
  </si>
  <si>
    <t>ID005559</t>
  </si>
  <si>
    <t>ID005630</t>
  </si>
  <si>
    <t>ID005688</t>
  </si>
  <si>
    <t>ID005689</t>
  </si>
  <si>
    <t>ID005734</t>
  </si>
  <si>
    <t>ID005742</t>
  </si>
  <si>
    <t>ID005743</t>
  </si>
  <si>
    <t>ID005781</t>
  </si>
  <si>
    <t>ID005782</t>
  </si>
  <si>
    <t>ID005831</t>
  </si>
  <si>
    <t>chsg-00208.06</t>
  </si>
  <si>
    <t>Kriengkai Panuwatwanich</t>
  </si>
  <si>
    <t>First Mobilization</t>
  </si>
  <si>
    <t>ID003169</t>
  </si>
  <si>
    <t>ID003215</t>
  </si>
  <si>
    <t>ID003216</t>
  </si>
  <si>
    <t>ID003266</t>
  </si>
  <si>
    <t>ID003326</t>
  </si>
  <si>
    <t>ID003327</t>
  </si>
  <si>
    <t>ID003377</t>
  </si>
  <si>
    <t>ID003426</t>
  </si>
  <si>
    <t>ID003563</t>
  </si>
  <si>
    <t>ID003707</t>
  </si>
  <si>
    <t>ID003747</t>
  </si>
  <si>
    <t>ID003813</t>
  </si>
  <si>
    <t>Lampoon Khamwangngeaw</t>
  </si>
  <si>
    <t>ID003814</t>
  </si>
  <si>
    <t>ID003849</t>
  </si>
  <si>
    <t>ID003896</t>
  </si>
  <si>
    <t>ID003929</t>
  </si>
  <si>
    <t>ID003991</t>
  </si>
  <si>
    <t>ID004043</t>
  </si>
  <si>
    <t>ID004044</t>
  </si>
  <si>
    <t>ID004045</t>
  </si>
  <si>
    <t>ID004095</t>
  </si>
  <si>
    <t>ID004141</t>
  </si>
  <si>
    <t>ID004142</t>
  </si>
  <si>
    <t>ID004143</t>
  </si>
  <si>
    <t>ID004187</t>
  </si>
  <si>
    <t>ID004247</t>
  </si>
  <si>
    <t>ID004248</t>
  </si>
  <si>
    <t>ID004292</t>
  </si>
  <si>
    <t>ID004293</t>
  </si>
  <si>
    <t>ID004294</t>
  </si>
  <si>
    <t>ID004345</t>
  </si>
  <si>
    <t>ID004346</t>
  </si>
  <si>
    <t>ID004386</t>
  </si>
  <si>
    <t>ID004417</t>
  </si>
  <si>
    <t>ID004456</t>
  </si>
  <si>
    <t>ID004494</t>
  </si>
  <si>
    <t>ID004495</t>
  </si>
  <si>
    <t>ID004544</t>
  </si>
  <si>
    <t>ID004545</t>
  </si>
  <si>
    <t>ID004595</t>
  </si>
  <si>
    <t>ID004596</t>
  </si>
  <si>
    <t>ID004678</t>
  </si>
  <si>
    <t>ID004810</t>
  </si>
  <si>
    <t>ID004874</t>
  </si>
  <si>
    <t>Rapee Pongtanee</t>
  </si>
  <si>
    <t>ID004875</t>
  </si>
  <si>
    <t>ID004931</t>
  </si>
  <si>
    <t>ID004932</t>
  </si>
  <si>
    <t>ID004974</t>
  </si>
  <si>
    <t>ID004975</t>
  </si>
  <si>
    <t>ID005020</t>
  </si>
  <si>
    <t>ID005062</t>
  </si>
  <si>
    <t>Surisa Phosang</t>
  </si>
  <si>
    <t>ID005063</t>
  </si>
  <si>
    <t>ID005123</t>
  </si>
  <si>
    <t>ID005124</t>
  </si>
  <si>
    <t>ID005179</t>
  </si>
  <si>
    <t>ID005217</t>
  </si>
  <si>
    <t>ID005218</t>
  </si>
  <si>
    <t>ID005219</t>
  </si>
  <si>
    <t>ID005261</t>
  </si>
  <si>
    <t>ID005262</t>
  </si>
  <si>
    <t>ID005263</t>
  </si>
  <si>
    <t>ID005323</t>
  </si>
  <si>
    <t>ID005385</t>
  </si>
  <si>
    <t>ID005386</t>
  </si>
  <si>
    <t>ID005435</t>
  </si>
  <si>
    <t>ID005498</t>
  </si>
  <si>
    <t>ID005499</t>
  </si>
  <si>
    <t>ID005500</t>
  </si>
  <si>
    <t>ID005501</t>
  </si>
  <si>
    <t>ID005560</t>
  </si>
  <si>
    <t>Karuna Chandee</t>
  </si>
  <si>
    <t>ID005561</t>
  </si>
  <si>
    <t>ID005562</t>
  </si>
  <si>
    <t>ID005563</t>
  </si>
  <si>
    <t>ID005564</t>
  </si>
  <si>
    <t>ID005565</t>
  </si>
  <si>
    <t>ID005690</t>
  </si>
  <si>
    <t>ID005744</t>
  </si>
  <si>
    <t>ID005783</t>
  </si>
  <si>
    <t>ID005784</t>
  </si>
  <si>
    <t>ID005785</t>
  </si>
  <si>
    <t>ID005832</t>
  </si>
  <si>
    <t>ID005833</t>
  </si>
  <si>
    <t>ID005834</t>
  </si>
  <si>
    <t>ID005835</t>
  </si>
  <si>
    <t>ID005888</t>
  </si>
  <si>
    <t>ID005914</t>
  </si>
  <si>
    <t>ID005915</t>
  </si>
  <si>
    <t>ID005916</t>
  </si>
  <si>
    <t>ID005963</t>
  </si>
  <si>
    <t>ID005964</t>
  </si>
  <si>
    <t>ID006081</t>
  </si>
  <si>
    <t>ID006130</t>
  </si>
  <si>
    <t>ID006131</t>
  </si>
  <si>
    <t>ID006177</t>
  </si>
  <si>
    <t>ID006225</t>
  </si>
  <si>
    <t>ID006275</t>
  </si>
  <si>
    <t>ID006330</t>
  </si>
  <si>
    <t>ID006382</t>
  </si>
  <si>
    <t>ID006534</t>
  </si>
  <si>
    <t>ID006591</t>
  </si>
  <si>
    <t>ID006592</t>
  </si>
  <si>
    <t>ID006662</t>
  </si>
  <si>
    <t>ID006663</t>
  </si>
  <si>
    <t>ID006724</t>
  </si>
  <si>
    <t>ID006725</t>
  </si>
  <si>
    <t>ID006782</t>
  </si>
  <si>
    <t>ID006845</t>
  </si>
  <si>
    <t>ID006896</t>
  </si>
  <si>
    <t>ID006955</t>
  </si>
  <si>
    <t>ID006956</t>
  </si>
  <si>
    <t>ID007000</t>
  </si>
  <si>
    <t>ID007041</t>
  </si>
  <si>
    <t>ID007092</t>
  </si>
  <si>
    <t>ID007093</t>
  </si>
  <si>
    <t>ID007141</t>
  </si>
  <si>
    <t>ID007142</t>
  </si>
  <si>
    <t>ID007143</t>
  </si>
  <si>
    <t>ID007144</t>
  </si>
  <si>
    <t>ID007145</t>
  </si>
  <si>
    <t>ID007208</t>
  </si>
  <si>
    <t>ID007209</t>
  </si>
  <si>
    <t>ID007210</t>
  </si>
  <si>
    <t>ID007252</t>
  </si>
  <si>
    <t>ID007253</t>
  </si>
  <si>
    <t>ID007254</t>
  </si>
  <si>
    <t>ID007255</t>
  </si>
  <si>
    <t>ID007298</t>
  </si>
  <si>
    <t>ID007299</t>
  </si>
  <si>
    <t>ID007300</t>
  </si>
  <si>
    <t>ID007341</t>
  </si>
  <si>
    <t>ID007342</t>
  </si>
  <si>
    <t>ID007390</t>
  </si>
  <si>
    <t>ID007437</t>
  </si>
  <si>
    <t>ID007477</t>
  </si>
  <si>
    <t>ID007478</t>
  </si>
  <si>
    <t>ID007517</t>
  </si>
  <si>
    <t>ID007552</t>
  </si>
  <si>
    <t>ID007597</t>
  </si>
  <si>
    <t>ID007701</t>
  </si>
  <si>
    <t>ID007702</t>
  </si>
  <si>
    <t>ID007749</t>
  </si>
  <si>
    <t>ID007917</t>
  </si>
  <si>
    <t>ID007963</t>
  </si>
  <si>
    <t>ID008046</t>
  </si>
  <si>
    <t>ID008104</t>
  </si>
  <si>
    <t>ID008217</t>
  </si>
  <si>
    <t>ID008264</t>
  </si>
  <si>
    <t>ID008323</t>
  </si>
  <si>
    <t>ID008372</t>
  </si>
  <si>
    <t>ID008423</t>
  </si>
  <si>
    <t>ID008518</t>
  </si>
  <si>
    <t>ID008562</t>
  </si>
  <si>
    <t>ID008606</t>
  </si>
  <si>
    <t>ID008665</t>
  </si>
  <si>
    <t>ID008666</t>
  </si>
  <si>
    <t>ID008724</t>
  </si>
  <si>
    <t>ID008754</t>
  </si>
  <si>
    <t>ID008855</t>
  </si>
  <si>
    <t>ID008898</t>
  </si>
  <si>
    <t>ID008899</t>
  </si>
  <si>
    <t>ID008985</t>
  </si>
  <si>
    <t>ID009051</t>
  </si>
  <si>
    <t>ID009102</t>
  </si>
  <si>
    <t>ID009103</t>
  </si>
  <si>
    <t>ID009161</t>
  </si>
  <si>
    <t>ID009162</t>
  </si>
  <si>
    <t>ID009352</t>
  </si>
  <si>
    <t>ID009353</t>
  </si>
  <si>
    <t>ID009422</t>
  </si>
  <si>
    <t>ID009423</t>
  </si>
  <si>
    <t>ID009461</t>
  </si>
  <si>
    <t>ID009496</t>
  </si>
  <si>
    <t>ID009543</t>
  </si>
  <si>
    <t>ID009544</t>
  </si>
  <si>
    <t>ID009545</t>
  </si>
  <si>
    <t>ID009598</t>
  </si>
  <si>
    <t>ID009655</t>
  </si>
  <si>
    <t>ID009715</t>
  </si>
  <si>
    <t>ID009716</t>
  </si>
  <si>
    <t>ID009761</t>
  </si>
  <si>
    <t>ID009762</t>
  </si>
  <si>
    <t>ID009872</t>
  </si>
  <si>
    <t>ID009928</t>
  </si>
  <si>
    <t>ID009972</t>
  </si>
  <si>
    <t>ID009973</t>
  </si>
  <si>
    <t>ID010027</t>
  </si>
  <si>
    <t>ID010090</t>
  </si>
  <si>
    <t>ID010144</t>
  </si>
  <si>
    <t>ID010189</t>
  </si>
  <si>
    <t>ID010222</t>
  </si>
  <si>
    <t>ID010259</t>
  </si>
  <si>
    <t>ID010306</t>
  </si>
  <si>
    <t>ID010363</t>
  </si>
  <si>
    <t>ID010585</t>
  </si>
  <si>
    <t>ID010807</t>
  </si>
  <si>
    <t>ID010923</t>
  </si>
  <si>
    <t>ID011147</t>
  </si>
  <si>
    <t>ID011362</t>
  </si>
  <si>
    <t>ID011645</t>
  </si>
  <si>
    <t>ID011701</t>
  </si>
  <si>
    <t>ID011734</t>
  </si>
  <si>
    <t>ID011774</t>
  </si>
  <si>
    <t>ID011903</t>
  </si>
  <si>
    <t>ID012024</t>
  </si>
  <si>
    <t>ID012137</t>
  </si>
  <si>
    <t>ID012404</t>
  </si>
  <si>
    <t>ID012603</t>
  </si>
  <si>
    <t>ID012708</t>
  </si>
  <si>
    <t>chsg-00208.30</t>
  </si>
  <si>
    <t>ID004188</t>
  </si>
  <si>
    <t>ID004295</t>
  </si>
  <si>
    <t>ID004347</t>
  </si>
  <si>
    <t>ID004418</t>
  </si>
  <si>
    <t>ID004457</t>
  </si>
  <si>
    <t>ID004458</t>
  </si>
  <si>
    <t>ID004496</t>
  </si>
  <si>
    <t>ID004597</t>
  </si>
  <si>
    <t>ID004735</t>
  </si>
  <si>
    <t>ID004736</t>
  </si>
  <si>
    <t>ID004811</t>
  </si>
  <si>
    <t>ID004812</t>
  </si>
  <si>
    <t>ID004813</t>
  </si>
  <si>
    <t>ID004876</t>
  </si>
  <si>
    <t>ID004877</t>
  </si>
  <si>
    <t>ID004878</t>
  </si>
  <si>
    <t>ID004879</t>
  </si>
  <si>
    <t>ID004933</t>
  </si>
  <si>
    <t>ID004976</t>
  </si>
  <si>
    <t>ID004977</t>
  </si>
  <si>
    <t>ID004978</t>
  </si>
  <si>
    <t>ID004979</t>
  </si>
  <si>
    <t>ID005021</t>
  </si>
  <si>
    <t>ID005022</t>
  </si>
  <si>
    <t>ID005023</t>
  </si>
  <si>
    <t>ID005024</t>
  </si>
  <si>
    <t>ID005025</t>
  </si>
  <si>
    <t>ID005064</t>
  </si>
  <si>
    <t>ID005065</t>
  </si>
  <si>
    <t>ID005066</t>
  </si>
  <si>
    <t>ID005067</t>
  </si>
  <si>
    <t>ID005264</t>
  </si>
  <si>
    <t>ID006428</t>
  </si>
  <si>
    <t>ID006429</t>
  </si>
  <si>
    <t>ID006593</t>
  </si>
  <si>
    <t>ID006664</t>
  </si>
  <si>
    <t>ID008424</t>
  </si>
  <si>
    <t>ID008480</t>
  </si>
  <si>
    <t>ID008519</t>
  </si>
  <si>
    <t>ID008563</t>
  </si>
  <si>
    <t>ID008607</t>
  </si>
  <si>
    <t>ID008986</t>
  </si>
  <si>
    <t>ID008987</t>
  </si>
  <si>
    <t>ID008988</t>
  </si>
  <si>
    <t>ID008989</t>
  </si>
  <si>
    <t>ID009052</t>
  </si>
  <si>
    <t>ID009053</t>
  </si>
  <si>
    <t>ID009054</t>
  </si>
  <si>
    <t>ID009055</t>
  </si>
  <si>
    <t>ID009056</t>
  </si>
  <si>
    <t>ID009057</t>
  </si>
  <si>
    <t>ID009104</t>
  </si>
  <si>
    <t>ID009105</t>
  </si>
  <si>
    <t>Nitipol Kanagasai</t>
  </si>
  <si>
    <t>ID009106</t>
  </si>
  <si>
    <t>ID009107</t>
  </si>
  <si>
    <t>Thanunruth Thanapatchinaworn</t>
  </si>
  <si>
    <t>ID009108</t>
  </si>
  <si>
    <t>ID009163</t>
  </si>
  <si>
    <t>ID009164</t>
  </si>
  <si>
    <t>ID009165</t>
  </si>
  <si>
    <t>ID009166</t>
  </si>
  <si>
    <t>ID009212</t>
  </si>
  <si>
    <t>ID009213</t>
  </si>
  <si>
    <t>ID009256</t>
  </si>
  <si>
    <t>ID009257</t>
  </si>
  <si>
    <t>ID009354</t>
  </si>
  <si>
    <t>ID009355</t>
  </si>
  <si>
    <t>ID009424</t>
  </si>
  <si>
    <t>ID009425</t>
  </si>
  <si>
    <t>ID009426</t>
  </si>
  <si>
    <t>ID009497</t>
  </si>
  <si>
    <t>ID009546</t>
  </si>
  <si>
    <t>ID009599</t>
  </si>
  <si>
    <t>ID009656</t>
  </si>
  <si>
    <t>ID008564</t>
  </si>
  <si>
    <t>ID008565</t>
  </si>
  <si>
    <t>ID008590</t>
  </si>
  <si>
    <t>ID008608</t>
  </si>
  <si>
    <t>Jeerustha Kamlang</t>
  </si>
  <si>
    <t>ID008609</t>
  </si>
  <si>
    <t>ID008610</t>
  </si>
  <si>
    <t>ID008611</t>
  </si>
  <si>
    <t>ID008639</t>
  </si>
  <si>
    <t>ID008667</t>
  </si>
  <si>
    <t>ID008668</t>
  </si>
  <si>
    <t>ID008669</t>
  </si>
  <si>
    <t>ID008670</t>
  </si>
  <si>
    <t>ID008704</t>
  </si>
  <si>
    <t>ID008725</t>
  </si>
  <si>
    <t>ID008791</t>
  </si>
  <si>
    <t>chsg-00308.30</t>
  </si>
  <si>
    <t>Chapoo Rordpet</t>
  </si>
  <si>
    <t>INTERIOR DESIGN FEES</t>
  </si>
  <si>
    <t>ID003170</t>
  </si>
  <si>
    <t>ID003171</t>
  </si>
  <si>
    <t>ID003172</t>
  </si>
  <si>
    <t>ID003173</t>
  </si>
  <si>
    <t>ID003217</t>
  </si>
  <si>
    <t>ID003218</t>
  </si>
  <si>
    <t>ID003219</t>
  </si>
  <si>
    <t>ID003220</t>
  </si>
  <si>
    <t>ID003267</t>
  </si>
  <si>
    <t>ID003748</t>
  </si>
  <si>
    <t>ID003749</t>
  </si>
  <si>
    <t>ID003775</t>
  </si>
  <si>
    <t>ID003776</t>
  </si>
  <si>
    <t>ID003777</t>
  </si>
  <si>
    <t>ID003815</t>
  </si>
  <si>
    <t>ID003816</t>
  </si>
  <si>
    <t>ID003850</t>
  </si>
  <si>
    <t>ID003897</t>
  </si>
  <si>
    <t>ID003898</t>
  </si>
  <si>
    <t>ID003899</t>
  </si>
  <si>
    <t>ID003900</t>
  </si>
  <si>
    <t>ID003901</t>
  </si>
  <si>
    <t>ID003930</t>
  </si>
  <si>
    <t>ID003931</t>
  </si>
  <si>
    <t>ID003932</t>
  </si>
  <si>
    <t>ID003933</t>
  </si>
  <si>
    <t>ID003934</t>
  </si>
  <si>
    <t>ID003935</t>
  </si>
  <si>
    <t>ID003955</t>
  </si>
  <si>
    <t>ID003992</t>
  </si>
  <si>
    <t>ID004046</t>
  </si>
  <si>
    <t>ID004047</t>
  </si>
  <si>
    <t>ID004048</t>
  </si>
  <si>
    <t>ID004096</t>
  </si>
  <si>
    <t>ID004097</t>
  </si>
  <si>
    <t>ID004144</t>
  </si>
  <si>
    <t>ID004145</t>
  </si>
  <si>
    <t>ID004146</t>
  </si>
  <si>
    <t>ID004189</t>
  </si>
  <si>
    <t>ID004190</t>
  </si>
  <si>
    <t>ID004249</t>
  </si>
  <si>
    <t>ID004250</t>
  </si>
  <si>
    <t>ID004296</t>
  </si>
  <si>
    <t>ID004297</t>
  </si>
  <si>
    <t>ID004298</t>
  </si>
  <si>
    <t>ID004348</t>
  </si>
  <si>
    <t>ID004349</t>
  </si>
  <si>
    <t>ID004387</t>
  </si>
  <si>
    <t>ID004419</t>
  </si>
  <si>
    <t>ID004420</t>
  </si>
  <si>
    <t>ID004421</t>
  </si>
  <si>
    <t>ID004679</t>
  </si>
  <si>
    <t>ID006132</t>
  </si>
  <si>
    <t>ID006178</t>
  </si>
  <si>
    <t>ID006179</t>
  </si>
  <si>
    <t>ID006226</t>
  </si>
  <si>
    <t>ID006227</t>
  </si>
  <si>
    <t>ID006276</t>
  </si>
  <si>
    <t>ID006277</t>
  </si>
  <si>
    <t>ID006278</t>
  </si>
  <si>
    <t>ID006279</t>
  </si>
  <si>
    <t>ID006331</t>
  </si>
  <si>
    <t>ID006332</t>
  </si>
  <si>
    <t>ID006333</t>
  </si>
  <si>
    <t>ID006334</t>
  </si>
  <si>
    <t>ID006366</t>
  </si>
  <si>
    <t>ID006383</t>
  </si>
  <si>
    <t>ID006384</t>
  </si>
  <si>
    <t>ID006416</t>
  </si>
  <si>
    <t>ID006430</t>
  </si>
  <si>
    <t>ID006431</t>
  </si>
  <si>
    <t>ID006432</t>
  </si>
  <si>
    <t>ID006433</t>
  </si>
  <si>
    <t>ID006434</t>
  </si>
  <si>
    <t>ID006486</t>
  </si>
  <si>
    <t>ID006497</t>
  </si>
  <si>
    <t>ID006498</t>
  </si>
  <si>
    <t>ID006499</t>
  </si>
  <si>
    <t>ID006500</t>
  </si>
  <si>
    <t>ID006517</t>
  </si>
  <si>
    <t>ID006535</t>
  </si>
  <si>
    <t>ID006536</t>
  </si>
  <si>
    <t>ID006564</t>
  </si>
  <si>
    <t>ID006594</t>
  </si>
  <si>
    <t>ID006595</t>
  </si>
  <si>
    <t>ID006596</t>
  </si>
  <si>
    <t>ID006597</t>
  </si>
  <si>
    <t>ID006640</t>
  </si>
  <si>
    <t>ID006665</t>
  </si>
  <si>
    <t>ID006666</t>
  </si>
  <si>
    <t>ID006667</t>
  </si>
  <si>
    <t>ID006726</t>
  </si>
  <si>
    <t>ID006727</t>
  </si>
  <si>
    <t>ID006783</t>
  </si>
  <si>
    <t>ID006784</t>
  </si>
  <si>
    <t>ID006785</t>
  </si>
  <si>
    <t>ID006818</t>
  </si>
  <si>
    <t>ID006819</t>
  </si>
  <si>
    <t>ID006846</t>
  </si>
  <si>
    <t>ID006847</t>
  </si>
  <si>
    <t>ID006897</t>
  </si>
  <si>
    <t>ID006957</t>
  </si>
  <si>
    <t>ID006958</t>
  </si>
  <si>
    <t>ID007001</t>
  </si>
  <si>
    <t>ID007002</t>
  </si>
  <si>
    <t>ID007094</t>
  </si>
  <si>
    <t>ID007095</t>
  </si>
  <si>
    <t>ID007096</t>
  </si>
  <si>
    <t>ID007146</t>
  </si>
  <si>
    <t>ID007147</t>
  </si>
  <si>
    <t>ID007148</t>
  </si>
  <si>
    <t>ID007211</t>
  </si>
  <si>
    <t>ID007212</t>
  </si>
  <si>
    <t>ID007256</t>
  </si>
  <si>
    <t>ID007257</t>
  </si>
  <si>
    <t>ID007301</t>
  </si>
  <si>
    <t>ID007302</t>
  </si>
  <si>
    <t>ID007343</t>
  </si>
  <si>
    <t>ID007344</t>
  </si>
  <si>
    <t>ID007345</t>
  </si>
  <si>
    <t>ID007346</t>
  </si>
  <si>
    <t>ID007391</t>
  </si>
  <si>
    <t>ID007392</t>
  </si>
  <si>
    <t>ID007393</t>
  </si>
  <si>
    <t>ID007394</t>
  </si>
  <si>
    <t>ID007438</t>
  </si>
  <si>
    <t>ID007439</t>
  </si>
  <si>
    <t>ID007479</t>
  </si>
  <si>
    <t>ID007480</t>
  </si>
  <si>
    <t>ID007553</t>
  </si>
  <si>
    <t>ID007598</t>
  </si>
  <si>
    <t>ID007641</t>
  </si>
  <si>
    <t>ID007642</t>
  </si>
  <si>
    <t>ID007703</t>
  </si>
  <si>
    <t>ID007750</t>
  </si>
  <si>
    <t>Phase IV-Final Concept Design</t>
  </si>
  <si>
    <t>ID003174</t>
  </si>
  <si>
    <t>ID003221</t>
  </si>
  <si>
    <t>ID003268</t>
  </si>
  <si>
    <t>ID003269</t>
  </si>
  <si>
    <t>ID003270</t>
  </si>
  <si>
    <t>ID003328</t>
  </si>
  <si>
    <t>ID003329</t>
  </si>
  <si>
    <t>ID003378</t>
  </si>
  <si>
    <t>ID003379</t>
  </si>
  <si>
    <t>ID003380</t>
  </si>
  <si>
    <t>ID003381</t>
  </si>
  <si>
    <t>ID003427</t>
  </si>
  <si>
    <t>ID003428</t>
  </si>
  <si>
    <t>ID003429</t>
  </si>
  <si>
    <t>ID003430</t>
  </si>
  <si>
    <t>ID003431</t>
  </si>
  <si>
    <t>ID003472</t>
  </si>
  <si>
    <t>ID003473</t>
  </si>
  <si>
    <t>ID003474</t>
  </si>
  <si>
    <t>ID003475</t>
  </si>
  <si>
    <t>ID003476</t>
  </si>
  <si>
    <t>Suthatip Paiboonnanthapong</t>
  </si>
  <si>
    <t>ID003477</t>
  </si>
  <si>
    <t>ID003478</t>
  </si>
  <si>
    <t>ID005125</t>
  </si>
  <si>
    <t>ID005387</t>
  </si>
  <si>
    <t>ID005388</t>
  </si>
  <si>
    <t>ID005436</t>
  </si>
  <si>
    <t>ID005502</t>
  </si>
  <si>
    <t>ID005566</t>
  </si>
  <si>
    <t>ID005631</t>
  </si>
  <si>
    <t>ID005691</t>
  </si>
  <si>
    <t>ID005692</t>
  </si>
  <si>
    <t>ID005693</t>
  </si>
  <si>
    <t>ID005694</t>
  </si>
  <si>
    <t>ID006133</t>
  </si>
  <si>
    <t>ID006180</t>
  </si>
  <si>
    <t>ID006228</t>
  </si>
  <si>
    <t>ID006280</t>
  </si>
  <si>
    <t>ID006281</t>
  </si>
  <si>
    <t>ID006282</t>
  </si>
  <si>
    <t>ID006335</t>
  </si>
  <si>
    <t>ID006336</t>
  </si>
  <si>
    <t>ID006337</t>
  </si>
  <si>
    <t>ID006385</t>
  </si>
  <si>
    <t>ID006386</t>
  </si>
  <si>
    <t>ID006387</t>
  </si>
  <si>
    <t>ID006388</t>
  </si>
  <si>
    <t>ID006435</t>
  </si>
  <si>
    <t>ID006436</t>
  </si>
  <si>
    <t>ID006437</t>
  </si>
  <si>
    <t>ID006438</t>
  </si>
  <si>
    <t>ID006439</t>
  </si>
  <si>
    <t>ID006440</t>
  </si>
  <si>
    <t>ID006441</t>
  </si>
  <si>
    <t>ID006501</t>
  </si>
  <si>
    <t>ID006502</t>
  </si>
  <si>
    <t>ID006503</t>
  </si>
  <si>
    <t>ID006504</t>
  </si>
  <si>
    <t>ID006537</t>
  </si>
  <si>
    <t>ID006538</t>
  </si>
  <si>
    <t>ID006539</t>
  </si>
  <si>
    <t>ID006540</t>
  </si>
  <si>
    <t>ID006541</t>
  </si>
  <si>
    <t>ID006542</t>
  </si>
  <si>
    <t>ID006543</t>
  </si>
  <si>
    <t>ID006544</t>
  </si>
  <si>
    <t>ID006563</t>
  </si>
  <si>
    <t>ID006598</t>
  </si>
  <si>
    <t>ID006599</t>
  </si>
  <si>
    <t>ID006600</t>
  </si>
  <si>
    <t>ID006601</t>
  </si>
  <si>
    <t>ID006602</t>
  </si>
  <si>
    <t>ID006603</t>
  </si>
  <si>
    <t>ID006604</t>
  </si>
  <si>
    <t>ID006605</t>
  </si>
  <si>
    <t>ID006606</t>
  </si>
  <si>
    <t>ID006607</t>
  </si>
  <si>
    <t>ID006639</t>
  </si>
  <si>
    <t>ID006668</t>
  </si>
  <si>
    <t>ID006669</t>
  </si>
  <si>
    <t>ID006670</t>
  </si>
  <si>
    <t>ID006728</t>
  </si>
  <si>
    <t>ID006729</t>
  </si>
  <si>
    <t>ID006730</t>
  </si>
  <si>
    <t>ID006786</t>
  </si>
  <si>
    <t>ID006820</t>
  </si>
  <si>
    <t>ID006848</t>
  </si>
  <si>
    <t>ID006849</t>
  </si>
  <si>
    <t>ID006850</t>
  </si>
  <si>
    <t>ID006898</t>
  </si>
  <si>
    <t>ID006959</t>
  </si>
  <si>
    <t>ID007003</t>
  </si>
  <si>
    <t>ID007004</t>
  </si>
  <si>
    <t>ID007005</t>
  </si>
  <si>
    <t>ID007027</t>
  </si>
  <si>
    <t>ID007042</t>
  </si>
  <si>
    <t>ID007043</t>
  </si>
  <si>
    <t>ID007079</t>
  </si>
  <si>
    <t>ID007097</t>
  </si>
  <si>
    <t>ID007098</t>
  </si>
  <si>
    <t>ID007099</t>
  </si>
  <si>
    <t>ID007100</t>
  </si>
  <si>
    <t>ID007123</t>
  </si>
  <si>
    <t>ID007149</t>
  </si>
  <si>
    <t>ID007150</t>
  </si>
  <si>
    <t>ID007213</t>
  </si>
  <si>
    <t>ID007214</t>
  </si>
  <si>
    <t>ID007215</t>
  </si>
  <si>
    <t>ID007216</t>
  </si>
  <si>
    <t>ID007258</t>
  </si>
  <si>
    <t>ID007259</t>
  </si>
  <si>
    <t>ID007260</t>
  </si>
  <si>
    <t>ID007261</t>
  </si>
  <si>
    <t>ID007262</t>
  </si>
  <si>
    <t>ID007263</t>
  </si>
  <si>
    <t>ID007303</t>
  </si>
  <si>
    <t>ID007304</t>
  </si>
  <si>
    <t>ID007305</t>
  </si>
  <si>
    <t>ID007306</t>
  </si>
  <si>
    <t>ID007347</t>
  </si>
  <si>
    <t>ID007348</t>
  </si>
  <si>
    <t>ID007349</t>
  </si>
  <si>
    <t>ID007350</t>
  </si>
  <si>
    <t>ID007351</t>
  </si>
  <si>
    <t>ID007352</t>
  </si>
  <si>
    <t>ID007395</t>
  </si>
  <si>
    <t>ID007396</t>
  </si>
  <si>
    <t>ID007397</t>
  </si>
  <si>
    <t>ID007398</t>
  </si>
  <si>
    <t>ID007399</t>
  </si>
  <si>
    <t>ID007400</t>
  </si>
  <si>
    <t>ID007401</t>
  </si>
  <si>
    <t>ID007402</t>
  </si>
  <si>
    <t>ID007440</t>
  </si>
  <si>
    <t>ID007441</t>
  </si>
  <si>
    <t>ID007442</t>
  </si>
  <si>
    <t>ID007443</t>
  </si>
  <si>
    <t>ID007444</t>
  </si>
  <si>
    <t>ID007445</t>
  </si>
  <si>
    <t>ID007446</t>
  </si>
  <si>
    <t>ID007447</t>
  </si>
  <si>
    <t>ID007481</t>
  </si>
  <si>
    <t>ID007482</t>
  </si>
  <si>
    <t>ID007483</t>
  </si>
  <si>
    <t>ID007484</t>
  </si>
  <si>
    <t>ID007485</t>
  </si>
  <si>
    <t>ID007486</t>
  </si>
  <si>
    <t>ID007487</t>
  </si>
  <si>
    <t>ID007488</t>
  </si>
  <si>
    <t>ID007518</t>
  </si>
  <si>
    <t>ID007519</t>
  </si>
  <si>
    <t>ID007554</t>
  </si>
  <si>
    <t>ID007555</t>
  </si>
  <si>
    <t>ID007556</t>
  </si>
  <si>
    <t>ID007557</t>
  </si>
  <si>
    <t>ID007599</t>
  </si>
  <si>
    <t>ID007600</t>
  </si>
  <si>
    <t>ID007601</t>
  </si>
  <si>
    <t>ID007643</t>
  </si>
  <si>
    <t>ID007644</t>
  </si>
  <si>
    <t>ID007645</t>
  </si>
  <si>
    <t>ID007646</t>
  </si>
  <si>
    <t>ID007704</t>
  </si>
  <si>
    <t>ID007705</t>
  </si>
  <si>
    <t>ID007706</t>
  </si>
  <si>
    <t>ID007707</t>
  </si>
  <si>
    <t>ID007751</t>
  </si>
  <si>
    <t>ID007752</t>
  </si>
  <si>
    <t>ID007753</t>
  </si>
  <si>
    <t>ID007777</t>
  </si>
  <si>
    <t>ID007804</t>
  </si>
  <si>
    <t>ID007805</t>
  </si>
  <si>
    <t>ID007806</t>
  </si>
  <si>
    <t>ID007807</t>
  </si>
  <si>
    <t>ID007843</t>
  </si>
  <si>
    <t>ID007864</t>
  </si>
  <si>
    <t>ID007865</t>
  </si>
  <si>
    <t>ID007866</t>
  </si>
  <si>
    <t>ID007918</t>
  </si>
  <si>
    <t>ID007919</t>
  </si>
  <si>
    <t>ID007920</t>
  </si>
  <si>
    <t>ID007921</t>
  </si>
  <si>
    <t>ID007964</t>
  </si>
  <si>
    <t>ID007965</t>
  </si>
  <si>
    <t>ID008002</t>
  </si>
  <si>
    <t>ID008003</t>
  </si>
  <si>
    <t>ID008004</t>
  </si>
  <si>
    <t>ID008047</t>
  </si>
  <si>
    <t>ID008048</t>
  </si>
  <si>
    <t>ID008049</t>
  </si>
  <si>
    <t>ID008105</t>
  </si>
  <si>
    <t>ID008168</t>
  </si>
  <si>
    <t>ID008169</t>
  </si>
  <si>
    <t>ID008218</t>
  </si>
  <si>
    <t>ID008219</t>
  </si>
  <si>
    <t>ID008265</t>
  </si>
  <si>
    <t>ID008291</t>
  </si>
  <si>
    <t>ID008324</t>
  </si>
  <si>
    <t>ID008325</t>
  </si>
  <si>
    <t>ID008326</t>
  </si>
  <si>
    <t>ID008327</t>
  </si>
  <si>
    <t>ID008348</t>
  </si>
  <si>
    <t>ID008373</t>
  </si>
  <si>
    <t>ID008374</t>
  </si>
  <si>
    <t>ID008375</t>
  </si>
  <si>
    <t>ID008399</t>
  </si>
  <si>
    <t>ID008425</t>
  </si>
  <si>
    <t>ID008426</t>
  </si>
  <si>
    <t>ID008427</t>
  </si>
  <si>
    <t>ID008428</t>
  </si>
  <si>
    <t>ID008429</t>
  </si>
  <si>
    <t>ID008462</t>
  </si>
  <si>
    <t>ID008481</t>
  </si>
  <si>
    <t>ID008482</t>
  </si>
  <si>
    <t>ID008483</t>
  </si>
  <si>
    <t>ID008484</t>
  </si>
  <si>
    <t>ID008485</t>
  </si>
  <si>
    <t>ID008495</t>
  </si>
  <si>
    <t>ID008520</t>
  </si>
  <si>
    <t>ID008521</t>
  </si>
  <si>
    <t>ID008522</t>
  </si>
  <si>
    <t>ID008523</t>
  </si>
  <si>
    <t>ID008524</t>
  </si>
  <si>
    <t>ID008525</t>
  </si>
  <si>
    <t>ID008526</t>
  </si>
  <si>
    <t>ID008542</t>
  </si>
  <si>
    <t>ID008566</t>
  </si>
  <si>
    <t>ID008567</t>
  </si>
  <si>
    <t>ID008612</t>
  </si>
  <si>
    <t>ID008671</t>
  </si>
  <si>
    <t>ID008672</t>
  </si>
  <si>
    <t>ID008673</t>
  </si>
  <si>
    <t>ID008674</t>
  </si>
  <si>
    <t>ID008675</t>
  </si>
  <si>
    <t>ID008676</t>
  </si>
  <si>
    <t>ID008726</t>
  </si>
  <si>
    <t>ID008727</t>
  </si>
  <si>
    <t>ID008728</t>
  </si>
  <si>
    <t>ID008755</t>
  </si>
  <si>
    <t>ID008756</t>
  </si>
  <si>
    <t>ID008757</t>
  </si>
  <si>
    <t>ID008792</t>
  </si>
  <si>
    <t>ID008793</t>
  </si>
  <si>
    <t>ID008794</t>
  </si>
  <si>
    <t>ID008795</t>
  </si>
  <si>
    <t>ID008796</t>
  </si>
  <si>
    <t>ID008856</t>
  </si>
  <si>
    <t>ID008857</t>
  </si>
  <si>
    <t>ID008858</t>
  </si>
  <si>
    <t>ID008859</t>
  </si>
  <si>
    <t>ID008900</t>
  </si>
  <si>
    <t>ID008901</t>
  </si>
  <si>
    <t>ID008902</t>
  </si>
  <si>
    <t>ID008903</t>
  </si>
  <si>
    <t>ID008990</t>
  </si>
  <si>
    <t>ID009058</t>
  </si>
  <si>
    <t>ID009059</t>
  </si>
  <si>
    <t>ID009109</t>
  </si>
  <si>
    <t>ID009110</t>
  </si>
  <si>
    <t>ID009167</t>
  </si>
  <si>
    <t>ID009168</t>
  </si>
  <si>
    <t>ID009169</t>
  </si>
  <si>
    <t>ID009170</t>
  </si>
  <si>
    <t>ID009214</t>
  </si>
  <si>
    <t>ID009215</t>
  </si>
  <si>
    <t>ID009216</t>
  </si>
  <si>
    <t>ID009217</t>
  </si>
  <si>
    <t>ID009302</t>
  </si>
  <si>
    <t>ID009303</t>
  </si>
  <si>
    <t>ID009304</t>
  </si>
  <si>
    <t>ID009305</t>
  </si>
  <si>
    <t>ID009306</t>
  </si>
  <si>
    <t>ID009356</t>
  </si>
  <si>
    <t>ID009357</t>
  </si>
  <si>
    <t>ID009427</t>
  </si>
  <si>
    <t>ID009428</t>
  </si>
  <si>
    <t>ID009429</t>
  </si>
  <si>
    <t>ID009462</t>
  </si>
  <si>
    <t>ID009463</t>
  </si>
  <si>
    <t>ID009464</t>
  </si>
  <si>
    <t>ID009465</t>
  </si>
  <si>
    <t>ID009466</t>
  </si>
  <si>
    <t>ID009467</t>
  </si>
  <si>
    <t>ID009498</t>
  </si>
  <si>
    <t>ID009499</t>
  </si>
  <si>
    <t>ID009500</t>
  </si>
  <si>
    <t>ID009501</t>
  </si>
  <si>
    <t>ID009502</t>
  </si>
  <si>
    <t>ID009503</t>
  </si>
  <si>
    <t>ID009547</t>
  </si>
  <si>
    <t>ID009548</t>
  </si>
  <si>
    <t>ID009549</t>
  </si>
  <si>
    <t>ID009550</t>
  </si>
  <si>
    <t>ID009551</t>
  </si>
  <si>
    <t>ID009552</t>
  </si>
  <si>
    <t>ID009553</t>
  </si>
  <si>
    <t>ID009554</t>
  </si>
  <si>
    <t>ID009600</t>
  </si>
  <si>
    <t>ID009601</t>
  </si>
  <si>
    <t>ID009602</t>
  </si>
  <si>
    <t>ID009603</t>
  </si>
  <si>
    <t>ID009604</t>
  </si>
  <si>
    <t>ID009605</t>
  </si>
  <si>
    <t>ID009606</t>
  </si>
  <si>
    <t>ID009657</t>
  </si>
  <si>
    <t>ID009658</t>
  </si>
  <si>
    <t>ID009659</t>
  </si>
  <si>
    <t>ID009660</t>
  </si>
  <si>
    <t>ID009661</t>
  </si>
  <si>
    <t>ID009717</t>
  </si>
  <si>
    <t>ID009718</t>
  </si>
  <si>
    <t>ID009719</t>
  </si>
  <si>
    <t>ID009720</t>
  </si>
  <si>
    <t>ID009721</t>
  </si>
  <si>
    <t>ID009722</t>
  </si>
  <si>
    <t>ID009763</t>
  </si>
  <si>
    <t>ID009764</t>
  </si>
  <si>
    <t>ID009765</t>
  </si>
  <si>
    <t>ID009766</t>
  </si>
  <si>
    <t>ID009767</t>
  </si>
  <si>
    <t>ID009768</t>
  </si>
  <si>
    <t>ID009809</t>
  </si>
  <si>
    <t>ID009810</t>
  </si>
  <si>
    <t>ID009811</t>
  </si>
  <si>
    <t>ID009873</t>
  </si>
  <si>
    <t>ID009874</t>
  </si>
  <si>
    <t>ID009875</t>
  </si>
  <si>
    <t>ID009876</t>
  </si>
  <si>
    <t>ID009877</t>
  </si>
  <si>
    <t>ID009929</t>
  </si>
  <si>
    <t>ID009930</t>
  </si>
  <si>
    <t>ID009974</t>
  </si>
  <si>
    <t>ID009975</t>
  </si>
  <si>
    <t>ID010028</t>
  </si>
  <si>
    <t>ID010029</t>
  </si>
  <si>
    <t>ID010030</t>
  </si>
  <si>
    <t>ID010031</t>
  </si>
  <si>
    <t>ID010091</t>
  </si>
  <si>
    <t>ID010092</t>
  </si>
  <si>
    <t>ID010093</t>
  </si>
  <si>
    <t>ID010145</t>
  </si>
  <si>
    <t>ID010146</t>
  </si>
  <si>
    <t>ID010147</t>
  </si>
  <si>
    <t>ID010190</t>
  </si>
  <si>
    <t>ID010191</t>
  </si>
  <si>
    <t>ID010223</t>
  </si>
  <si>
    <t>ID010260</t>
  </si>
  <si>
    <t>ID010261</t>
  </si>
  <si>
    <t>ID010307</t>
  </si>
  <si>
    <t>ID010364</t>
  </si>
  <si>
    <t>ID010365</t>
  </si>
  <si>
    <t>ID010422</t>
  </si>
  <si>
    <t>ID010475</t>
  </si>
  <si>
    <t>ID010476</t>
  </si>
  <si>
    <t>ID010526</t>
  </si>
  <si>
    <t>ID010527</t>
  </si>
  <si>
    <t>ID010528</t>
  </si>
  <si>
    <t>ID010632</t>
  </si>
  <si>
    <t>ID010709</t>
  </si>
  <si>
    <t>ID010710</t>
  </si>
  <si>
    <t>ID010711</t>
  </si>
  <si>
    <t>ID010757</t>
  </si>
  <si>
    <t>ID010808</t>
  </si>
  <si>
    <t>ID010809</t>
  </si>
  <si>
    <t>ID010875</t>
  </si>
  <si>
    <t>ID010876</t>
  </si>
  <si>
    <t>ID010924</t>
  </si>
  <si>
    <t>ID010925</t>
  </si>
  <si>
    <t>ID010926</t>
  </si>
  <si>
    <t>ID010966</t>
  </si>
  <si>
    <t>ID011004</t>
  </si>
  <si>
    <t>ID011059</t>
  </si>
  <si>
    <t>ID011060</t>
  </si>
  <si>
    <t>ID011148</t>
  </si>
  <si>
    <t>ID011198</t>
  </si>
  <si>
    <t>ID011199</t>
  </si>
  <si>
    <t>ID011247</t>
  </si>
  <si>
    <t>ID011312</t>
  </si>
  <si>
    <t>ID011363</t>
  </si>
  <si>
    <t>ID011420</t>
  </si>
  <si>
    <t>ID011421</t>
  </si>
  <si>
    <t>ID011464</t>
  </si>
  <si>
    <t>ID011465</t>
  </si>
  <si>
    <t>ID011525</t>
  </si>
  <si>
    <t>ID011526</t>
  </si>
  <si>
    <t>ID011527</t>
  </si>
  <si>
    <t>ID011528</t>
  </si>
  <si>
    <t>ID011591</t>
  </si>
  <si>
    <t>ID011592</t>
  </si>
  <si>
    <t>ID011646</t>
  </si>
  <si>
    <t>ID011846</t>
  </si>
  <si>
    <t>ID011960</t>
  </si>
  <si>
    <t>ID012025</t>
  </si>
  <si>
    <t>ID012026</t>
  </si>
  <si>
    <t>ID012080</t>
  </si>
  <si>
    <t>ID012081</t>
  </si>
  <si>
    <t>ID012082</t>
  </si>
  <si>
    <t>ID012249</t>
  </si>
  <si>
    <t>ID012299</t>
  </si>
  <si>
    <t>ID012300</t>
  </si>
  <si>
    <t>ID012357</t>
  </si>
  <si>
    <t>ID012358</t>
  </si>
  <si>
    <t>ID012405</t>
  </si>
  <si>
    <t>ID012406</t>
  </si>
  <si>
    <t>ID012407</t>
  </si>
  <si>
    <t>ID012447</t>
  </si>
  <si>
    <t>ID012500</t>
  </si>
  <si>
    <t>Phatchanatsikarn Sricharoenphong</t>
  </si>
  <si>
    <t>ID012501</t>
  </si>
  <si>
    <t>ID012559</t>
  </si>
  <si>
    <t>ID012709</t>
  </si>
  <si>
    <t>Phase X-Working Drawings</t>
  </si>
  <si>
    <t>ID000850</t>
  </si>
  <si>
    <t>Sresthasak Varasarin</t>
  </si>
  <si>
    <t>ID000851</t>
  </si>
  <si>
    <t>ID000852</t>
  </si>
  <si>
    <t>Rattikarn Saengow</t>
  </si>
  <si>
    <t>ID001258</t>
  </si>
  <si>
    <t>ID001259</t>
  </si>
  <si>
    <t>ID001260</t>
  </si>
  <si>
    <t>PJHR0010062</t>
  </si>
  <si>
    <t>chsg-00308.41</t>
  </si>
  <si>
    <t>ID003175</t>
  </si>
  <si>
    <t>ID003176</t>
  </si>
  <si>
    <t>ID003177</t>
  </si>
  <si>
    <t>ID003178</t>
  </si>
  <si>
    <t>ID003222</t>
  </si>
  <si>
    <t>ID003223</t>
  </si>
  <si>
    <t>ID003224</t>
  </si>
  <si>
    <t>ID003225</t>
  </si>
  <si>
    <t>ID003271</t>
  </si>
  <si>
    <t>ID003272</t>
  </si>
  <si>
    <t>ID003273</t>
  </si>
  <si>
    <t>ID003382</t>
  </si>
  <si>
    <t>ID003383</t>
  </si>
  <si>
    <t>ID003384</t>
  </si>
  <si>
    <t>ID003479</t>
  </si>
  <si>
    <t>ID003526</t>
  </si>
  <si>
    <t>ID003527</t>
  </si>
  <si>
    <t>ID003564</t>
  </si>
  <si>
    <t>ID003565</t>
  </si>
  <si>
    <t>ID003566</t>
  </si>
  <si>
    <t>ID003567</t>
  </si>
  <si>
    <t>ID003622</t>
  </si>
  <si>
    <t>ID003623</t>
  </si>
  <si>
    <t>ID003648</t>
  </si>
  <si>
    <t>ID003661</t>
  </si>
  <si>
    <t>ID003686</t>
  </si>
  <si>
    <t>ID003708</t>
  </si>
  <si>
    <t>ID003709</t>
  </si>
  <si>
    <t>ID003710</t>
  </si>
  <si>
    <t>ID003750</t>
  </si>
  <si>
    <t>ID003817</t>
  </si>
  <si>
    <t>ID003993</t>
  </si>
  <si>
    <t>ID004049</t>
  </si>
  <si>
    <t>ID004050</t>
  </si>
  <si>
    <t>ID004098</t>
  </si>
  <si>
    <t>ID004099</t>
  </si>
  <si>
    <t>ID004100</t>
  </si>
  <si>
    <t>ID004147</t>
  </si>
  <si>
    <t>ID004191</t>
  </si>
  <si>
    <t>ID004251</t>
  </si>
  <si>
    <t>ID004252</t>
  </si>
  <si>
    <t>ID004253</t>
  </si>
  <si>
    <t>ID004299</t>
  </si>
  <si>
    <t>ID004300</t>
  </si>
  <si>
    <t>ID004350</t>
  </si>
  <si>
    <t>ID004351</t>
  </si>
  <si>
    <t>ID004459</t>
  </si>
  <si>
    <t>ID004460</t>
  </si>
  <si>
    <t>ID004598</t>
  </si>
  <si>
    <t>ID004680</t>
  </si>
  <si>
    <t>ID004814</t>
  </si>
  <si>
    <t>ID004815</t>
  </si>
  <si>
    <t>ID004816</t>
  </si>
  <si>
    <t>ID004880</t>
  </si>
  <si>
    <t>ID005068</t>
  </si>
  <si>
    <t>ID005126</t>
  </si>
  <si>
    <t>ID005127</t>
  </si>
  <si>
    <t>ID005180</t>
  </si>
  <si>
    <t>ID005181</t>
  </si>
  <si>
    <t>ID005182</t>
  </si>
  <si>
    <t>ID005220</t>
  </si>
  <si>
    <t>ID005221</t>
  </si>
  <si>
    <t>ID005265</t>
  </si>
  <si>
    <t>ID005266</t>
  </si>
  <si>
    <t>ID005267</t>
  </si>
  <si>
    <t>ID005324</t>
  </si>
  <si>
    <t>ID005325</t>
  </si>
  <si>
    <t>ID005326</t>
  </si>
  <si>
    <t>ID005389</t>
  </si>
  <si>
    <t>ID005390</t>
  </si>
  <si>
    <t>ID005391</t>
  </si>
  <si>
    <t>ID005437</t>
  </si>
  <si>
    <t>ID005438</t>
  </si>
  <si>
    <t>ID005503</t>
  </si>
  <si>
    <t>ID005567</t>
  </si>
  <si>
    <t>ID005568</t>
  </si>
  <si>
    <t>ID005569</t>
  </si>
  <si>
    <t>ID005602</t>
  </si>
  <si>
    <t>ID005632</t>
  </si>
  <si>
    <t>ID005633</t>
  </si>
  <si>
    <t>ID005634</t>
  </si>
  <si>
    <t>ID005635</t>
  </si>
  <si>
    <t>ID005672</t>
  </si>
  <si>
    <t>ID005695</t>
  </si>
  <si>
    <t>ID006229</t>
  </si>
  <si>
    <t>ID006389</t>
  </si>
  <si>
    <t>ID006442</t>
  </si>
  <si>
    <t>ID006443</t>
  </si>
  <si>
    <t>ID006608</t>
  </si>
  <si>
    <t>ID006671</t>
  </si>
  <si>
    <t>ID006731</t>
  </si>
  <si>
    <t>ID006787</t>
  </si>
  <si>
    <t>ID006821</t>
  </si>
  <si>
    <t>ID006851</t>
  </si>
  <si>
    <t>ID006852</t>
  </si>
  <si>
    <t>ID006960</t>
  </si>
  <si>
    <t>ID007006</t>
  </si>
  <si>
    <t>ID007044</t>
  </si>
  <si>
    <t>ID007101</t>
  </si>
  <si>
    <t>ID007151</t>
  </si>
  <si>
    <t>ID007217</t>
  </si>
  <si>
    <t>ID007218</t>
  </si>
  <si>
    <t>ID009607</t>
  </si>
  <si>
    <t>ID009662</t>
  </si>
  <si>
    <t>ID009723</t>
  </si>
  <si>
    <t>chsg-00408.04</t>
  </si>
  <si>
    <t>ID003179</t>
  </si>
  <si>
    <t>ID003226</t>
  </si>
  <si>
    <t>ID003227</t>
  </si>
  <si>
    <t>ID003274</t>
  </si>
  <si>
    <t>ID003385</t>
  </si>
  <si>
    <t>ID003624</t>
  </si>
  <si>
    <t>ID003662</t>
  </si>
  <si>
    <t>ID003663</t>
  </si>
  <si>
    <t>ID003664</t>
  </si>
  <si>
    <t>ID003665</t>
  </si>
  <si>
    <t>ID003778</t>
  </si>
  <si>
    <t>ID004388</t>
  </si>
  <si>
    <t>ID004422</t>
  </si>
  <si>
    <t>ID004423</t>
  </si>
  <si>
    <t>ID004461</t>
  </si>
  <si>
    <t>ID004462</t>
  </si>
  <si>
    <t>ID004463</t>
  </si>
  <si>
    <t>ID004464</t>
  </si>
  <si>
    <t>ID004497</t>
  </si>
  <si>
    <t>ID004498</t>
  </si>
  <si>
    <t>ID004499</t>
  </si>
  <si>
    <t>ID004546</t>
  </si>
  <si>
    <t>ID004547</t>
  </si>
  <si>
    <t>ID004548</t>
  </si>
  <si>
    <t>ID004582</t>
  </si>
  <si>
    <t>ID004599</t>
  </si>
  <si>
    <t>ID004600</t>
  </si>
  <si>
    <t>ID004601</t>
  </si>
  <si>
    <t>ID004657</t>
  </si>
  <si>
    <t>ID004681</t>
  </si>
  <si>
    <t>ID004682</t>
  </si>
  <si>
    <t>ID004683</t>
  </si>
  <si>
    <t>ID004684</t>
  </si>
  <si>
    <t>ID004716</t>
  </si>
  <si>
    <t>ID004737</t>
  </si>
  <si>
    <t>ID004738</t>
  </si>
  <si>
    <t>ID004739</t>
  </si>
  <si>
    <t>ID004740</t>
  </si>
  <si>
    <t>ID004741</t>
  </si>
  <si>
    <t>ID004742</t>
  </si>
  <si>
    <t>ID004791</t>
  </si>
  <si>
    <t>ID004817</t>
  </si>
  <si>
    <t>ID004818</t>
  </si>
  <si>
    <t>ID004881</t>
  </si>
  <si>
    <t>ID004882</t>
  </si>
  <si>
    <t>ID004883</t>
  </si>
  <si>
    <t>ID004934</t>
  </si>
  <si>
    <t>ID004935</t>
  </si>
  <si>
    <t>ID004948</t>
  </si>
  <si>
    <t>ID004980</t>
  </si>
  <si>
    <t>ID004981</t>
  </si>
  <si>
    <t>ID004982</t>
  </si>
  <si>
    <t>ID004983</t>
  </si>
  <si>
    <t>ID004984</t>
  </si>
  <si>
    <t>ID005026</t>
  </si>
  <si>
    <t>ID005027</t>
  </si>
  <si>
    <t>ID005069</t>
  </si>
  <si>
    <t>ID005070</t>
  </si>
  <si>
    <t>ID005071</t>
  </si>
  <si>
    <t>ID005072</t>
  </si>
  <si>
    <t>ID005106</t>
  </si>
  <si>
    <t>ID005128</t>
  </si>
  <si>
    <t>ID005183</t>
  </si>
  <si>
    <t>ID005184</t>
  </si>
  <si>
    <t>ID005185</t>
  </si>
  <si>
    <t>ID005186</t>
  </si>
  <si>
    <t>ID005187</t>
  </si>
  <si>
    <t>ID005222</t>
  </si>
  <si>
    <t>ID005223</t>
  </si>
  <si>
    <t>ID005224</t>
  </si>
  <si>
    <t>ID005225</t>
  </si>
  <si>
    <t>ID005268</t>
  </si>
  <si>
    <t>ID005269</t>
  </si>
  <si>
    <t>ID005270</t>
  </si>
  <si>
    <t>ID005271</t>
  </si>
  <si>
    <t>ID005272</t>
  </si>
  <si>
    <t>ID005327</t>
  </si>
  <si>
    <t>ID005328</t>
  </si>
  <si>
    <t>ID005329</t>
  </si>
  <si>
    <t>ID005330</t>
  </si>
  <si>
    <t>ID005331</t>
  </si>
  <si>
    <t>ID005332</t>
  </si>
  <si>
    <t>ID005333</t>
  </si>
  <si>
    <t>ID005334</t>
  </si>
  <si>
    <t>ID005392</t>
  </si>
  <si>
    <t>ID005393</t>
  </si>
  <si>
    <t>ID005394</t>
  </si>
  <si>
    <t>ID005395</t>
  </si>
  <si>
    <t>ID005396</t>
  </si>
  <si>
    <t>ID005397</t>
  </si>
  <si>
    <t>ID005398</t>
  </si>
  <si>
    <t>ID005439</t>
  </si>
  <si>
    <t>ID005440</t>
  </si>
  <si>
    <t>ID005441</t>
  </si>
  <si>
    <t>ID005442</t>
  </si>
  <si>
    <t>ID005443</t>
  </si>
  <si>
    <t>ID005504</t>
  </si>
  <si>
    <t>ID005505</t>
  </si>
  <si>
    <t>ID005506</t>
  </si>
  <si>
    <t>ID005507</t>
  </si>
  <si>
    <t>ID005508</t>
  </si>
  <si>
    <t>ID005509</t>
  </si>
  <si>
    <t>ID005537</t>
  </si>
  <si>
    <t>ID005570</t>
  </si>
  <si>
    <t>ID005571</t>
  </si>
  <si>
    <t>ID005572</t>
  </si>
  <si>
    <t>ID005601</t>
  </si>
  <si>
    <t>ID005636</t>
  </si>
  <si>
    <t>ID005637</t>
  </si>
  <si>
    <t>ID005638</t>
  </si>
  <si>
    <t>ID005639</t>
  </si>
  <si>
    <t>ID005640</t>
  </si>
  <si>
    <t>ID005696</t>
  </si>
  <si>
    <t>ID005697</t>
  </si>
  <si>
    <t>ID005698</t>
  </si>
  <si>
    <t>ID005699</t>
  </si>
  <si>
    <t>ID005700</t>
  </si>
  <si>
    <t>ID005745</t>
  </si>
  <si>
    <t>ID005746</t>
  </si>
  <si>
    <t>ID005786</t>
  </si>
  <si>
    <t>ID005787</t>
  </si>
  <si>
    <t>ID005788</t>
  </si>
  <si>
    <t>ID005836</t>
  </si>
  <si>
    <t>ID005837</t>
  </si>
  <si>
    <t>ID005838</t>
  </si>
  <si>
    <t>ID005839</t>
  </si>
  <si>
    <t>ID005917</t>
  </si>
  <si>
    <t>ID005918</t>
  </si>
  <si>
    <t>ID005965</t>
  </si>
  <si>
    <t>ID005966</t>
  </si>
  <si>
    <t>ID005967</t>
  </si>
  <si>
    <t>ID006082</t>
  </si>
  <si>
    <t>ID006083</t>
  </si>
  <si>
    <t>chsg-00408.12</t>
  </si>
  <si>
    <t>ID004389</t>
  </si>
  <si>
    <t>ID004465</t>
  </si>
  <si>
    <t>ID004500</t>
  </si>
  <si>
    <t>ID004501</t>
  </si>
  <si>
    <t>ID004549</t>
  </si>
  <si>
    <t>ID004550</t>
  </si>
  <si>
    <t>ID004551</t>
  </si>
  <si>
    <t>ID004602</t>
  </si>
  <si>
    <t>ID004603</t>
  </si>
  <si>
    <t>ID004604</t>
  </si>
  <si>
    <t>ID004605</t>
  </si>
  <si>
    <t>ID004685</t>
  </si>
  <si>
    <t>ID004686</t>
  </si>
  <si>
    <t>ID004687</t>
  </si>
  <si>
    <t>ID004688</t>
  </si>
  <si>
    <t>ID004743</t>
  </si>
  <si>
    <t>ID004819</t>
  </si>
  <si>
    <t>ID004820</t>
  </si>
  <si>
    <t>ID005641</t>
  </si>
  <si>
    <t>ID005642</t>
  </si>
  <si>
    <t>ID005701</t>
  </si>
  <si>
    <t>ID006084</t>
  </si>
  <si>
    <t>ID006085</t>
  </si>
  <si>
    <t>ID006134</t>
  </si>
  <si>
    <t>ID006181</t>
  </si>
  <si>
    <t>ID006182</t>
  </si>
  <si>
    <t>ID006209</t>
  </si>
  <si>
    <t>chsg-00408.15</t>
  </si>
  <si>
    <t>ID003180</t>
  </si>
  <si>
    <t>ID003181</t>
  </si>
  <si>
    <t>ID003228</t>
  </si>
  <si>
    <t>ID003229</t>
  </si>
  <si>
    <t>ID003230</t>
  </si>
  <si>
    <t>ID003275</t>
  </si>
  <si>
    <t>ID003276</t>
  </si>
  <si>
    <t>ID003277</t>
  </si>
  <si>
    <t>ID003330</t>
  </si>
  <si>
    <t>ID003331</t>
  </si>
  <si>
    <t>ID003332</t>
  </si>
  <si>
    <t>ID003360</t>
  </si>
  <si>
    <t>ID003386</t>
  </si>
  <si>
    <t>ID003387</t>
  </si>
  <si>
    <t>ID003388</t>
  </si>
  <si>
    <t>ID003389</t>
  </si>
  <si>
    <t>ID003390</t>
  </si>
  <si>
    <t>ID003391</t>
  </si>
  <si>
    <t>ID003411</t>
  </si>
  <si>
    <t>ID003432</t>
  </si>
  <si>
    <t>ID003433</t>
  </si>
  <si>
    <t>ID003457</t>
  </si>
  <si>
    <t>ID003480</t>
  </si>
  <si>
    <t>ID003481</t>
  </si>
  <si>
    <t>ID003482</t>
  </si>
  <si>
    <t>ID003483</t>
  </si>
  <si>
    <t>ID003484</t>
  </si>
  <si>
    <t>ID003528</t>
  </si>
  <si>
    <t>ID003529</t>
  </si>
  <si>
    <t>ID003530</t>
  </si>
  <si>
    <t>ID003531</t>
  </si>
  <si>
    <t>ID003532</t>
  </si>
  <si>
    <t>ID003551</t>
  </si>
  <si>
    <t>ID003568</t>
  </si>
  <si>
    <t>ID003569</t>
  </si>
  <si>
    <t>ID003570</t>
  </si>
  <si>
    <t>ID003612</t>
  </si>
  <si>
    <t>ID003625</t>
  </si>
  <si>
    <t>ID003626</t>
  </si>
  <si>
    <t>ID003627</t>
  </si>
  <si>
    <t>ID003628</t>
  </si>
  <si>
    <t>ID003647</t>
  </si>
  <si>
    <t>ID003666</t>
  </si>
  <si>
    <t>ID003667</t>
  </si>
  <si>
    <t>ID003668</t>
  </si>
  <si>
    <t>ID003669</t>
  </si>
  <si>
    <t>ID003670</t>
  </si>
  <si>
    <t>ID003671</t>
  </si>
  <si>
    <t>ID003685</t>
  </si>
  <si>
    <t>ID003711</t>
  </si>
  <si>
    <t>ID003712</t>
  </si>
  <si>
    <t>ID003713</t>
  </si>
  <si>
    <t>ID003714</t>
  </si>
  <si>
    <t>ID003751</t>
  </si>
  <si>
    <t>ID003752</t>
  </si>
  <si>
    <t>ID003753</t>
  </si>
  <si>
    <t>ID003779</t>
  </si>
  <si>
    <t>ID003780</t>
  </si>
  <si>
    <t>ID003781</t>
  </si>
  <si>
    <t>ID003782</t>
  </si>
  <si>
    <t>ID003783</t>
  </si>
  <si>
    <t>ID003818</t>
  </si>
  <si>
    <t>ID003819</t>
  </si>
  <si>
    <t>ID003820</t>
  </si>
  <si>
    <t>ID003821</t>
  </si>
  <si>
    <t>ID003822</t>
  </si>
  <si>
    <t>ID003902</t>
  </si>
  <si>
    <t>ID003936</t>
  </si>
  <si>
    <t>ID004051</t>
  </si>
  <si>
    <t>ID004052</t>
  </si>
  <si>
    <t>ID004053</t>
  </si>
  <si>
    <t>ID004101</t>
  </si>
  <si>
    <t>ID004102</t>
  </si>
  <si>
    <t>ID004103</t>
  </si>
  <si>
    <t>ID004104</t>
  </si>
  <si>
    <t>ID004148</t>
  </si>
  <si>
    <t>ID004149</t>
  </si>
  <si>
    <t>ID004192</t>
  </si>
  <si>
    <t>ID004193</t>
  </si>
  <si>
    <t>ID004254</t>
  </si>
  <si>
    <t>ID004255</t>
  </si>
  <si>
    <t>ID004256</t>
  </si>
  <si>
    <t>ID004257</t>
  </si>
  <si>
    <t>ID004275</t>
  </si>
  <si>
    <t>ID004301</t>
  </si>
  <si>
    <t>ID004302</t>
  </si>
  <si>
    <t>ID004303</t>
  </si>
  <si>
    <t>ID004304</t>
  </si>
  <si>
    <t>ID004352</t>
  </si>
  <si>
    <t>ID004353</t>
  </si>
  <si>
    <t>ID004354</t>
  </si>
  <si>
    <t>ID004355</t>
  </si>
  <si>
    <t>ID004356</t>
  </si>
  <si>
    <t>ID004390</t>
  </si>
  <si>
    <t>ID004391</t>
  </si>
  <si>
    <t>ID004392</t>
  </si>
  <si>
    <t>ID004393</t>
  </si>
  <si>
    <t>ID004394</t>
  </si>
  <si>
    <t>ID004424</t>
  </si>
  <si>
    <t>ID004425</t>
  </si>
  <si>
    <t>ID004426</t>
  </si>
  <si>
    <t>ID004427</t>
  </si>
  <si>
    <t>ID004428</t>
  </si>
  <si>
    <t>ID004442</t>
  </si>
  <si>
    <t>ID004466</t>
  </si>
  <si>
    <t>ID004467</t>
  </si>
  <si>
    <t>ID004468</t>
  </si>
  <si>
    <t>ID004502</t>
  </si>
  <si>
    <t>ID004503</t>
  </si>
  <si>
    <t>ID004504</t>
  </si>
  <si>
    <t>ID004505</t>
  </si>
  <si>
    <t>ID004552</t>
  </si>
  <si>
    <t>ID004553</t>
  </si>
  <si>
    <t>ID004554</t>
  </si>
  <si>
    <t>ID004555</t>
  </si>
  <si>
    <t>ID004606</t>
  </si>
  <si>
    <t>ID004607</t>
  </si>
  <si>
    <t>ID004608</t>
  </si>
  <si>
    <t>ID004661</t>
  </si>
  <si>
    <t>ID004689</t>
  </si>
  <si>
    <t>ID004690</t>
  </si>
  <si>
    <t>ID004744</t>
  </si>
  <si>
    <t>ID004821</t>
  </si>
  <si>
    <t>ID004822</t>
  </si>
  <si>
    <t>ID004823</t>
  </si>
  <si>
    <t>ID004824</t>
  </si>
  <si>
    <t>ID004884</t>
  </si>
  <si>
    <t>ID005028</t>
  </si>
  <si>
    <t>ID005073</t>
  </si>
  <si>
    <t>ID005074</t>
  </si>
  <si>
    <t>ID005075</t>
  </si>
  <si>
    <t>ID005129</t>
  </si>
  <si>
    <t>ID005165</t>
  </si>
  <si>
    <t>ID005300</t>
  </si>
  <si>
    <t>ID005510</t>
  </si>
  <si>
    <t>ID005573</t>
  </si>
  <si>
    <t>ID005574</t>
  </si>
  <si>
    <t>ID005575</t>
  </si>
  <si>
    <t>ID005576</t>
  </si>
  <si>
    <t>ID005600</t>
  </si>
  <si>
    <t>ID005643</t>
  </si>
  <si>
    <t>ID005702</t>
  </si>
  <si>
    <t>ID005703</t>
  </si>
  <si>
    <t>ID005747</t>
  </si>
  <si>
    <t>ID005789</t>
  </si>
  <si>
    <t>ID005790</t>
  </si>
  <si>
    <t>ID005791</t>
  </si>
  <si>
    <t>ID005919</t>
  </si>
  <si>
    <t>ID005949</t>
  </si>
  <si>
    <t>ID006135</t>
  </si>
  <si>
    <t>ID006183</t>
  </si>
  <si>
    <t>ID006184</t>
  </si>
  <si>
    <t>ID006230</t>
  </si>
  <si>
    <t>ID006231</t>
  </si>
  <si>
    <t>ID006232</t>
  </si>
  <si>
    <t>ID006261</t>
  </si>
  <si>
    <t>ID006283</t>
  </si>
  <si>
    <t>ID006284</t>
  </si>
  <si>
    <t>ID006285</t>
  </si>
  <si>
    <t>ID006286</t>
  </si>
  <si>
    <t>ID006338</t>
  </si>
  <si>
    <t>ID006339</t>
  </si>
  <si>
    <t>ID006340</t>
  </si>
  <si>
    <t>ID006341</t>
  </si>
  <si>
    <t>ID006342</t>
  </si>
  <si>
    <t>ID006365</t>
  </si>
  <si>
    <t>ID006390</t>
  </si>
  <si>
    <t>ID006391</t>
  </si>
  <si>
    <t>ID006392</t>
  </si>
  <si>
    <t>ID006393</t>
  </si>
  <si>
    <t>ID006394</t>
  </si>
  <si>
    <t>ID006415</t>
  </si>
  <si>
    <t>ID006444</t>
  </si>
  <si>
    <t>ID006445</t>
  </si>
  <si>
    <t>ID006609</t>
  </si>
  <si>
    <t>ID006610</t>
  </si>
  <si>
    <t>ID006611</t>
  </si>
  <si>
    <t>ID006612</t>
  </si>
  <si>
    <t>ID006638</t>
  </si>
  <si>
    <t>ID006672</t>
  </si>
  <si>
    <t>ID006673</t>
  </si>
  <si>
    <t>ID006674</t>
  </si>
  <si>
    <t>ID006675</t>
  </si>
  <si>
    <t>ID006676</t>
  </si>
  <si>
    <t>ID006677</t>
  </si>
  <si>
    <t>ID006698</t>
  </si>
  <si>
    <t>ID006732</t>
  </si>
  <si>
    <t>ID006733</t>
  </si>
  <si>
    <t>ID006734</t>
  </si>
  <si>
    <t>ID006735</t>
  </si>
  <si>
    <t>ID006736</t>
  </si>
  <si>
    <t>ID006763</t>
  </si>
  <si>
    <t>ID006891</t>
  </si>
  <si>
    <t>ID006961</t>
  </si>
  <si>
    <t>ID007007</t>
  </si>
  <si>
    <t>ID007152</t>
  </si>
  <si>
    <t>ID007219</t>
  </si>
  <si>
    <t>ID007220</t>
  </si>
  <si>
    <t>ID007221</t>
  </si>
  <si>
    <t>ID007222</t>
  </si>
  <si>
    <t>ID007264</t>
  </si>
  <si>
    <t>ID007307</t>
  </si>
  <si>
    <t>ID007308</t>
  </si>
  <si>
    <t>ID007353</t>
  </si>
  <si>
    <t>ID007403</t>
  </si>
  <si>
    <t>ID007448</t>
  </si>
  <si>
    <t>ID007449</t>
  </si>
  <si>
    <t>ID007489</t>
  </si>
  <si>
    <t>ID007490</t>
  </si>
  <si>
    <t>ID007558</t>
  </si>
  <si>
    <t>ID007754</t>
  </si>
  <si>
    <t>ID007755</t>
  </si>
  <si>
    <t>ID007808</t>
  </si>
  <si>
    <t>ID007809</t>
  </si>
  <si>
    <t>ID007867</t>
  </si>
  <si>
    <t>ID007868</t>
  </si>
  <si>
    <t>ID007869</t>
  </si>
  <si>
    <t>ID007892</t>
  </si>
  <si>
    <t>ID007922</t>
  </si>
  <si>
    <t>ID007923</t>
  </si>
  <si>
    <t>ID007924</t>
  </si>
  <si>
    <t>ID007947</t>
  </si>
  <si>
    <t>ID008005</t>
  </si>
  <si>
    <t>ID008050</t>
  </si>
  <si>
    <t>ID008106</t>
  </si>
  <si>
    <t>ID008107</t>
  </si>
  <si>
    <t>ID008170</t>
  </si>
  <si>
    <t>ID008220</t>
  </si>
  <si>
    <t>ID008221</t>
  </si>
  <si>
    <t>ID008242</t>
  </si>
  <si>
    <t>ID008266</t>
  </si>
  <si>
    <t>ID008267</t>
  </si>
  <si>
    <t>ID008268</t>
  </si>
  <si>
    <t>ID008269</t>
  </si>
  <si>
    <t>ID008270</t>
  </si>
  <si>
    <t>ID008271</t>
  </si>
  <si>
    <t>ID008272</t>
  </si>
  <si>
    <t>ID008288</t>
  </si>
  <si>
    <t>ID008292</t>
  </si>
  <si>
    <t>ID008293</t>
  </si>
  <si>
    <t>ID008328</t>
  </si>
  <si>
    <t>ID008527</t>
  </si>
  <si>
    <t>ID008797</t>
  </si>
  <si>
    <t>ID008860</t>
  </si>
  <si>
    <t>ID008904</t>
  </si>
  <si>
    <t>ID008905</t>
  </si>
  <si>
    <t>ID008934</t>
  </si>
  <si>
    <t>ID009555</t>
  </si>
  <si>
    <t>Phase II-Schematic Design</t>
  </si>
  <si>
    <t>ID001263</t>
  </si>
  <si>
    <t>ID001264</t>
  </si>
  <si>
    <t>ID001265</t>
  </si>
  <si>
    <t>ID001266</t>
  </si>
  <si>
    <t>ID001267</t>
  </si>
  <si>
    <t>ID014894</t>
  </si>
  <si>
    <t>PJHR0010109</t>
  </si>
  <si>
    <t>Jate Thongsom</t>
  </si>
  <si>
    <t>Phase V-Softscape Design Development</t>
  </si>
  <si>
    <t>PJHR0010074</t>
  </si>
  <si>
    <t>ID014890</t>
  </si>
  <si>
    <t>PJHR0010107</t>
  </si>
  <si>
    <t>PJHR0010099</t>
  </si>
  <si>
    <t>ID014892</t>
  </si>
  <si>
    <t>PJHR0010108</t>
  </si>
  <si>
    <t>chsg-00408.22</t>
  </si>
  <si>
    <t>ID003182</t>
  </si>
  <si>
    <t>ID003231</t>
  </si>
  <si>
    <t>ID003232</t>
  </si>
  <si>
    <t>ID003278</t>
  </si>
  <si>
    <t>ID003279</t>
  </si>
  <si>
    <t>ID003333</t>
  </si>
  <si>
    <t>ID003392</t>
  </si>
  <si>
    <t>ID003393</t>
  </si>
  <si>
    <t>ID003394</t>
  </si>
  <si>
    <t>ID003395</t>
  </si>
  <si>
    <t>ID003434</t>
  </si>
  <si>
    <t>ID003435</t>
  </si>
  <si>
    <t>ID003436</t>
  </si>
  <si>
    <t>ID003437</t>
  </si>
  <si>
    <t>ID003438</t>
  </si>
  <si>
    <t>ID003485</t>
  </si>
  <si>
    <t>ID003486</t>
  </si>
  <si>
    <t>ID003487</t>
  </si>
  <si>
    <t>ID003488</t>
  </si>
  <si>
    <t>ID003489</t>
  </si>
  <si>
    <t>ID003490</t>
  </si>
  <si>
    <t>ID003491</t>
  </si>
  <si>
    <t>ID003517</t>
  </si>
  <si>
    <t>ID003533</t>
  </si>
  <si>
    <t>ID003534</t>
  </si>
  <si>
    <t>ID003535</t>
  </si>
  <si>
    <t>ID003536</t>
  </si>
  <si>
    <t>ID003537</t>
  </si>
  <si>
    <t>ID003538</t>
  </si>
  <si>
    <t>ID003571</t>
  </si>
  <si>
    <t>ID003572</t>
  </si>
  <si>
    <t>ID003573</t>
  </si>
  <si>
    <t>ID003574</t>
  </si>
  <si>
    <t>ID003575</t>
  </si>
  <si>
    <t>ID003576</t>
  </si>
  <si>
    <t>ID003577</t>
  </si>
  <si>
    <t>ID003611</t>
  </si>
  <si>
    <t>ID003629</t>
  </si>
  <si>
    <t>ID003630</t>
  </si>
  <si>
    <t>ID003715</t>
  </si>
  <si>
    <t>ID003716</t>
  </si>
  <si>
    <t>ID003717</t>
  </si>
  <si>
    <t>ID003718</t>
  </si>
  <si>
    <t>ID003754</t>
  </si>
  <si>
    <t>ID003755</t>
  </si>
  <si>
    <t>ID003756</t>
  </si>
  <si>
    <t>ID003757</t>
  </si>
  <si>
    <t>ID003758</t>
  </si>
  <si>
    <t>ID003784</t>
  </si>
  <si>
    <t>ID003785</t>
  </si>
  <si>
    <t>ID003786</t>
  </si>
  <si>
    <t>ID003787</t>
  </si>
  <si>
    <t>ID003788</t>
  </si>
  <si>
    <t>ID003823</t>
  </si>
  <si>
    <t>ID003851</t>
  </si>
  <si>
    <t>ID003903</t>
  </si>
  <si>
    <t>ID003904</t>
  </si>
  <si>
    <t>ID003937</t>
  </si>
  <si>
    <t>ID003938</t>
  </si>
  <si>
    <t>ID003994</t>
  </si>
  <si>
    <t>ID004054</t>
  </si>
  <si>
    <t>ID004150</t>
  </si>
  <si>
    <t>ID004151</t>
  </si>
  <si>
    <t>ID004194</t>
  </si>
  <si>
    <t>ID004195</t>
  </si>
  <si>
    <t>ID004258</t>
  </si>
  <si>
    <t>ID004305</t>
  </si>
  <si>
    <t>ID004306</t>
  </si>
  <si>
    <t>ID004307</t>
  </si>
  <si>
    <t>ID004357</t>
  </si>
  <si>
    <t>ID004358</t>
  </si>
  <si>
    <t>ID004395</t>
  </si>
  <si>
    <t>ID004396</t>
  </si>
  <si>
    <t>ID004429</t>
  </si>
  <si>
    <t>ID004430</t>
  </si>
  <si>
    <t>ID004469</t>
  </si>
  <si>
    <t>ID004470</t>
  </si>
  <si>
    <t>ID004506</t>
  </si>
  <si>
    <t>ID004507</t>
  </si>
  <si>
    <t>ID004508</t>
  </si>
  <si>
    <t>ID004609</t>
  </si>
  <si>
    <t>ID004610</t>
  </si>
  <si>
    <t>ID004691</t>
  </si>
  <si>
    <t>ID004692</t>
  </si>
  <si>
    <t>ID004745</t>
  </si>
  <si>
    <t>ID004746</t>
  </si>
  <si>
    <t>ID004825</t>
  </si>
  <si>
    <t>ID004826</t>
  </si>
  <si>
    <t>ID004827</t>
  </si>
  <si>
    <t>ID004885</t>
  </si>
  <si>
    <t>ID004936</t>
  </si>
  <si>
    <t>ID004985</t>
  </si>
  <si>
    <t>ID004986</t>
  </si>
  <si>
    <t>ID004987</t>
  </si>
  <si>
    <t>ID005029</t>
  </si>
  <si>
    <t>ID005030</t>
  </si>
  <si>
    <t>ID005076</t>
  </si>
  <si>
    <t>ID005130</t>
  </si>
  <si>
    <t>ID005131</t>
  </si>
  <si>
    <t>ID005132</t>
  </si>
  <si>
    <t>ID005133</t>
  </si>
  <si>
    <t>ID005188</t>
  </si>
  <si>
    <t>ID005273</t>
  </si>
  <si>
    <t>ID005577</t>
  </si>
  <si>
    <t>ID005644</t>
  </si>
  <si>
    <t>ID005704</t>
  </si>
  <si>
    <t>ID005748</t>
  </si>
  <si>
    <t>ID005749</t>
  </si>
  <si>
    <t>ID005792</t>
  </si>
  <si>
    <t>ID005793</t>
  </si>
  <si>
    <t>ID005840</t>
  </si>
  <si>
    <t>ID005841</t>
  </si>
  <si>
    <t>ID005842</t>
  </si>
  <si>
    <t>ID005843</t>
  </si>
  <si>
    <t>ID005920</t>
  </si>
  <si>
    <t>ID005921</t>
  </si>
  <si>
    <t>ID005922</t>
  </si>
  <si>
    <t>ID005968</t>
  </si>
  <si>
    <t>ID006086</t>
  </si>
  <si>
    <t>ID006446</t>
  </si>
  <si>
    <t>ID006447</t>
  </si>
  <si>
    <t>ID006613</t>
  </si>
  <si>
    <t>ID006614</t>
  </si>
  <si>
    <t>ID004055</t>
  </si>
  <si>
    <t>chsg-00408.29</t>
  </si>
  <si>
    <t>ID003759</t>
  </si>
  <si>
    <t>ID003824</t>
  </si>
  <si>
    <t>ID003825</t>
  </si>
  <si>
    <t>ID003939</t>
  </si>
  <si>
    <t>ID003940</t>
  </si>
  <si>
    <t>ID003995</t>
  </si>
  <si>
    <t>ID003996</t>
  </si>
  <si>
    <t>ID003997</t>
  </si>
  <si>
    <t>ID003998</t>
  </si>
  <si>
    <t>ID004031</t>
  </si>
  <si>
    <t>ID004056</t>
  </si>
  <si>
    <t>ID004057</t>
  </si>
  <si>
    <t>ID004058</t>
  </si>
  <si>
    <t>ID004059</t>
  </si>
  <si>
    <t>ID004060</t>
  </si>
  <si>
    <t>ID004061</t>
  </si>
  <si>
    <t>ID004062</t>
  </si>
  <si>
    <t>ID004063</t>
  </si>
  <si>
    <t>ID004064</t>
  </si>
  <si>
    <t>ID004065</t>
  </si>
  <si>
    <t>ID004105</t>
  </si>
  <si>
    <t>ID004106</t>
  </si>
  <si>
    <t>ID004107</t>
  </si>
  <si>
    <t>ID004108</t>
  </si>
  <si>
    <t>ID004120</t>
  </si>
  <si>
    <t>ID004152</t>
  </si>
  <si>
    <t>ID004153</t>
  </si>
  <si>
    <t>ID004196</t>
  </si>
  <si>
    <t>ID004197</t>
  </si>
  <si>
    <t>ID004198</t>
  </si>
  <si>
    <t>ID004233</t>
  </si>
  <si>
    <t>ID004259</t>
  </si>
  <si>
    <t>ID004260</t>
  </si>
  <si>
    <t>ID004308</t>
  </si>
  <si>
    <t>ID004309</t>
  </si>
  <si>
    <t>ID004310</t>
  </si>
  <si>
    <t>ID004359</t>
  </si>
  <si>
    <t>ID004360</t>
  </si>
  <si>
    <t>ID004361</t>
  </si>
  <si>
    <t>ID004397</t>
  </si>
  <si>
    <t>ID004398</t>
  </si>
  <si>
    <t>ID004399</t>
  </si>
  <si>
    <t>ID004431</t>
  </si>
  <si>
    <t>ID004432</t>
  </si>
  <si>
    <t>ID004471</t>
  </si>
  <si>
    <t>ID004472</t>
  </si>
  <si>
    <t>ID004509</t>
  </si>
  <si>
    <t>ID004510</t>
  </si>
  <si>
    <t>ID004511</t>
  </si>
  <si>
    <t>ID004512</t>
  </si>
  <si>
    <t>ID004513</t>
  </si>
  <si>
    <t>ID004514</t>
  </si>
  <si>
    <t>ID004530</t>
  </si>
  <si>
    <t>ID004556</t>
  </si>
  <si>
    <t>ID004557</t>
  </si>
  <si>
    <t>ID004558</t>
  </si>
  <si>
    <t>ID004559</t>
  </si>
  <si>
    <t>ID004560</t>
  </si>
  <si>
    <t>ID004561</t>
  </si>
  <si>
    <t>ID004581</t>
  </si>
  <si>
    <t>ID004611</t>
  </si>
  <si>
    <t>ID004612</t>
  </si>
  <si>
    <t>ID004613</t>
  </si>
  <si>
    <t>ID004614</t>
  </si>
  <si>
    <t>ID004693</t>
  </si>
  <si>
    <t>ID004694</t>
  </si>
  <si>
    <t>ID004695</t>
  </si>
  <si>
    <t>ID004696</t>
  </si>
  <si>
    <t>ID004715</t>
  </si>
  <si>
    <t>ID004747</t>
  </si>
  <si>
    <t>ID004748</t>
  </si>
  <si>
    <t>ID004749</t>
  </si>
  <si>
    <t>ID004790</t>
  </si>
  <si>
    <t>ID004886</t>
  </si>
  <si>
    <t>ID004937</t>
  </si>
  <si>
    <t>ID004988</t>
  </si>
  <si>
    <t>ID004989</t>
  </si>
  <si>
    <t>ID005031</t>
  </si>
  <si>
    <t>ID005032</t>
  </si>
  <si>
    <t>ID005077</t>
  </si>
  <si>
    <t>ID005078</t>
  </si>
  <si>
    <t>ID005079</t>
  </si>
  <si>
    <t>ID005080</t>
  </si>
  <si>
    <t>ID005081</t>
  </si>
  <si>
    <t>ID005134</t>
  </si>
  <si>
    <t>ID005135</t>
  </si>
  <si>
    <t>ID005136</t>
  </si>
  <si>
    <t>ID005137</t>
  </si>
  <si>
    <t>ID005226</t>
  </si>
  <si>
    <t>ID005227</t>
  </si>
  <si>
    <t>ID005274</t>
  </si>
  <si>
    <t>ID005275</t>
  </si>
  <si>
    <t>ID005335</t>
  </si>
  <si>
    <t>ID005336</t>
  </si>
  <si>
    <t>ID005399</t>
  </si>
  <si>
    <t>ID005400</t>
  </si>
  <si>
    <t>ID005401</t>
  </si>
  <si>
    <t>ID005416</t>
  </si>
  <si>
    <t>ID005444</t>
  </si>
  <si>
    <t>ID005445</t>
  </si>
  <si>
    <t>ID005446</t>
  </si>
  <si>
    <t>ID005477</t>
  </si>
  <si>
    <t>ID005511</t>
  </si>
  <si>
    <t>ID005578</t>
  </si>
  <si>
    <t>ID005645</t>
  </si>
  <si>
    <t>ID005646</t>
  </si>
  <si>
    <t>ID005647</t>
  </si>
  <si>
    <t>ID005648</t>
  </si>
  <si>
    <t>ID005671</t>
  </si>
  <si>
    <t>ID005705</t>
  </si>
  <si>
    <t>ID005706</t>
  </si>
  <si>
    <t>ID005707</t>
  </si>
  <si>
    <t>ID005708</t>
  </si>
  <si>
    <t>ID005733</t>
  </si>
  <si>
    <t>ID005794</t>
  </si>
  <si>
    <t>ID005795</t>
  </si>
  <si>
    <t>ID005844</t>
  </si>
  <si>
    <t>ID005845</t>
  </si>
  <si>
    <t>ID005923</t>
  </si>
  <si>
    <t>ID005924</t>
  </si>
  <si>
    <t>ID005925</t>
  </si>
  <si>
    <t>ID005969</t>
  </si>
  <si>
    <t>ID005970</t>
  </si>
  <si>
    <t>ID005971</t>
  </si>
  <si>
    <t>ID005972</t>
  </si>
  <si>
    <t>ID005973</t>
  </si>
  <si>
    <t>ID006087</t>
  </si>
  <si>
    <t>ID006088</t>
  </si>
  <si>
    <t>ID006089</t>
  </si>
  <si>
    <t>ID006090</t>
  </si>
  <si>
    <t>ID006091</t>
  </si>
  <si>
    <t>ID006092</t>
  </si>
  <si>
    <t>ID006093</t>
  </si>
  <si>
    <t>ID006136</t>
  </si>
  <si>
    <t>ID006137</t>
  </si>
  <si>
    <t>ID006138</t>
  </si>
  <si>
    <t>ID006139</t>
  </si>
  <si>
    <t>ID006185</t>
  </si>
  <si>
    <t>ID006186</t>
  </si>
  <si>
    <t>ID006187</t>
  </si>
  <si>
    <t>ID006188</t>
  </si>
  <si>
    <t>ID006189</t>
  </si>
  <si>
    <t>ID006190</t>
  </si>
  <si>
    <t>ID006233</t>
  </si>
  <si>
    <t>ID006234</t>
  </si>
  <si>
    <t>ID006235</t>
  </si>
  <si>
    <t>ID006236</t>
  </si>
  <si>
    <t>ID006237</t>
  </si>
  <si>
    <t>ID006238</t>
  </si>
  <si>
    <t>ID006287</t>
  </si>
  <si>
    <t>ID006288</t>
  </si>
  <si>
    <t>ID006289</t>
  </si>
  <si>
    <t>ID006290</t>
  </si>
  <si>
    <t>ID006291</t>
  </si>
  <si>
    <t>ID006343</t>
  </si>
  <si>
    <t>ID006344</t>
  </si>
  <si>
    <t>ID006345</t>
  </si>
  <si>
    <t>ID006346</t>
  </si>
  <si>
    <t>ID006347</t>
  </si>
  <si>
    <t>ID006395</t>
  </si>
  <si>
    <t>ID006396</t>
  </si>
  <si>
    <t>ID006397</t>
  </si>
  <si>
    <t>ID006398</t>
  </si>
  <si>
    <t>ID006399</t>
  </si>
  <si>
    <t>ID006448</t>
  </si>
  <si>
    <t>ID006449</t>
  </si>
  <si>
    <t>ID006450</t>
  </si>
  <si>
    <t>ID006451</t>
  </si>
  <si>
    <t>ID006505</t>
  </si>
  <si>
    <t>ID006506</t>
  </si>
  <si>
    <t>ID006507</t>
  </si>
  <si>
    <t>ID006508</t>
  </si>
  <si>
    <t>ID006509</t>
  </si>
  <si>
    <t>ID006545</t>
  </si>
  <si>
    <t>ID006546</t>
  </si>
  <si>
    <t>ID006547</t>
  </si>
  <si>
    <t>ID006548</t>
  </si>
  <si>
    <t>ID006615</t>
  </si>
  <si>
    <t>ID006616</t>
  </si>
  <si>
    <t>ID006617</t>
  </si>
  <si>
    <t>ID006678</t>
  </si>
  <si>
    <t>ID006679</t>
  </si>
  <si>
    <t>ID006737</t>
  </si>
  <si>
    <t>ID006738</t>
  </si>
  <si>
    <t>ID006739</t>
  </si>
  <si>
    <t>ID006740</t>
  </si>
  <si>
    <t>ID006788</t>
  </si>
  <si>
    <t>ID006789</t>
  </si>
  <si>
    <t>ID006790</t>
  </si>
  <si>
    <t>ID006791</t>
  </si>
  <si>
    <t>ID006792</t>
  </si>
  <si>
    <t>ID006822</t>
  </si>
  <si>
    <t>ID006823</t>
  </si>
  <si>
    <t>ID006824</t>
  </si>
  <si>
    <t>ID006825</t>
  </si>
  <si>
    <t>ID006853</t>
  </si>
  <si>
    <t>ID006854</t>
  </si>
  <si>
    <t>ID006855</t>
  </si>
  <si>
    <t>ID006856</t>
  </si>
  <si>
    <t>ID006899</t>
  </si>
  <si>
    <t>ID006900</t>
  </si>
  <si>
    <t>ID006901</t>
  </si>
  <si>
    <t>ID006962</t>
  </si>
  <si>
    <t>ID006963</t>
  </si>
  <si>
    <t>ID006964</t>
  </si>
  <si>
    <t>ID006965</t>
  </si>
  <si>
    <t>ID006966</t>
  </si>
  <si>
    <t>ID006986</t>
  </si>
  <si>
    <t>ID007008</t>
  </si>
  <si>
    <t>ID007009</t>
  </si>
  <si>
    <t>ID007010</t>
  </si>
  <si>
    <t>ID007011</t>
  </si>
  <si>
    <t>ID007012</t>
  </si>
  <si>
    <t>ID007013</t>
  </si>
  <si>
    <t>ID007026</t>
  </si>
  <si>
    <t>ID007030</t>
  </si>
  <si>
    <t>ID007045</t>
  </si>
  <si>
    <t>ID007046</t>
  </si>
  <si>
    <t>ID007047</t>
  </si>
  <si>
    <t>ID007102</t>
  </si>
  <si>
    <t>ID007103</t>
  </si>
  <si>
    <t>ID007153</t>
  </si>
  <si>
    <t>ID007154</t>
  </si>
  <si>
    <t>ID007155</t>
  </si>
  <si>
    <t>ID007309</t>
  </si>
  <si>
    <t>ID007354</t>
  </si>
  <si>
    <t>ID007450</t>
  </si>
  <si>
    <t>ID007756</t>
  </si>
  <si>
    <t>ID007870</t>
  </si>
  <si>
    <t>ID007871</t>
  </si>
  <si>
    <t>ID007925</t>
  </si>
  <si>
    <t>ID007926</t>
  </si>
  <si>
    <t>ID007927</t>
  </si>
  <si>
    <t>ID007928</t>
  </si>
  <si>
    <t>ID007966</t>
  </si>
  <si>
    <t>ID007967</t>
  </si>
  <si>
    <t>ID007968</t>
  </si>
  <si>
    <t>ID007969</t>
  </si>
  <si>
    <t>ID008006</t>
  </si>
  <si>
    <t>ID008007</t>
  </si>
  <si>
    <t>ID008008</t>
  </si>
  <si>
    <t>ID008051</t>
  </si>
  <si>
    <t>ID008052</t>
  </si>
  <si>
    <t>ID008053</t>
  </si>
  <si>
    <t>ID008080</t>
  </si>
  <si>
    <t>ID008108</t>
  </si>
  <si>
    <t>ID008109</t>
  </si>
  <si>
    <t>ID008110</t>
  </si>
  <si>
    <t>ID008136</t>
  </si>
  <si>
    <t>ID008171</t>
  </si>
  <si>
    <t>ID008172</t>
  </si>
  <si>
    <t>ID008222</t>
  </si>
  <si>
    <t>ID008223</t>
  </si>
  <si>
    <t>ID008224</t>
  </si>
  <si>
    <t>ID008241</t>
  </si>
  <si>
    <t>ID008287</t>
  </si>
  <si>
    <t>ID008329</t>
  </si>
  <si>
    <t>ID008330</t>
  </si>
  <si>
    <t>ID008331</t>
  </si>
  <si>
    <t>ID008376</t>
  </si>
  <si>
    <t>ID008377</t>
  </si>
  <si>
    <t>ID008378</t>
  </si>
  <si>
    <t>ID008379</t>
  </si>
  <si>
    <t>ID008430</t>
  </si>
  <si>
    <t>ID008568</t>
  </si>
  <si>
    <t>ID008569</t>
  </si>
  <si>
    <t>ID008613</t>
  </si>
  <si>
    <t>ID008614</t>
  </si>
  <si>
    <t>ID008615</t>
  </si>
  <si>
    <t>ID008677</t>
  </si>
  <si>
    <t>ID008678</t>
  </si>
  <si>
    <t>ID008679</t>
  </si>
  <si>
    <t>ID008729</t>
  </si>
  <si>
    <t>ID008730</t>
  </si>
  <si>
    <t>ID008731</t>
  </si>
  <si>
    <t>ID008758</t>
  </si>
  <si>
    <t>ID008759</t>
  </si>
  <si>
    <t>ID008760</t>
  </si>
  <si>
    <t>ID008761</t>
  </si>
  <si>
    <t>ID008798</t>
  </si>
  <si>
    <t>ID008799</t>
  </si>
  <si>
    <t>ID008800</t>
  </si>
  <si>
    <t>ID008801</t>
  </si>
  <si>
    <t>ID008861</t>
  </si>
  <si>
    <t>ID008862</t>
  </si>
  <si>
    <t>ID008863</t>
  </si>
  <si>
    <t>ID008864</t>
  </si>
  <si>
    <t>ID008865</t>
  </si>
  <si>
    <t>ID008906</t>
  </si>
  <si>
    <t>ID008907</t>
  </si>
  <si>
    <t>ID008908</t>
  </si>
  <si>
    <t>ID008909</t>
  </si>
  <si>
    <t>ID008991</t>
  </si>
  <si>
    <t>ID009060</t>
  </si>
  <si>
    <t>ID009061</t>
  </si>
  <si>
    <t>ID009258</t>
  </si>
  <si>
    <t>ID009307</t>
  </si>
  <si>
    <t>ID009308</t>
  </si>
  <si>
    <t>ID009878</t>
  </si>
  <si>
    <t>ID009931</t>
  </si>
  <si>
    <t>ID009932</t>
  </si>
  <si>
    <t>ID009933</t>
  </si>
  <si>
    <t>ID010477</t>
  </si>
  <si>
    <t>ID012138</t>
  </si>
  <si>
    <t>ID012139</t>
  </si>
  <si>
    <t>ID012140</t>
  </si>
  <si>
    <t>ID012560</t>
  </si>
  <si>
    <t>Assadang Mouangsamrit</t>
  </si>
  <si>
    <t>ID012604</t>
  </si>
  <si>
    <t>ID012605</t>
  </si>
  <si>
    <t>ID013502</t>
  </si>
  <si>
    <t>chsg-00508.01</t>
  </si>
  <si>
    <t>ID003183</t>
  </si>
  <si>
    <t>ID003184</t>
  </si>
  <si>
    <t>ID003233</t>
  </si>
  <si>
    <t>ID003234</t>
  </si>
  <si>
    <t>ID003280</t>
  </si>
  <si>
    <t>ID003334</t>
  </si>
  <si>
    <t>ID003335</t>
  </si>
  <si>
    <t>ID003336</t>
  </si>
  <si>
    <t>ID003396</t>
  </si>
  <si>
    <t>ID003439</t>
  </si>
  <si>
    <t>ID003492</t>
  </si>
  <si>
    <t>ID003539</t>
  </si>
  <si>
    <t>ID003578</t>
  </si>
  <si>
    <t>ID003631</t>
  </si>
  <si>
    <t>ID003632</t>
  </si>
  <si>
    <t>ID003633</t>
  </si>
  <si>
    <t>ID003672</t>
  </si>
  <si>
    <t>ID003673</t>
  </si>
  <si>
    <t>ID003674</t>
  </si>
  <si>
    <t>ID003675</t>
  </si>
  <si>
    <t>ID003719</t>
  </si>
  <si>
    <t>ID003720</t>
  </si>
  <si>
    <t>ID003760</t>
  </si>
  <si>
    <t>ID003761</t>
  </si>
  <si>
    <t>ID003762</t>
  </si>
  <si>
    <t>ID003789</t>
  </si>
  <si>
    <t>ID003826</t>
  </si>
  <si>
    <t>ID003827</t>
  </si>
  <si>
    <t>ID003828</t>
  </si>
  <si>
    <t>ID003829</t>
  </si>
  <si>
    <t>ID003830</t>
  </si>
  <si>
    <t>ID003905</t>
  </si>
  <si>
    <t>ID003941</t>
  </si>
  <si>
    <t>ID003999</t>
  </si>
  <si>
    <t>ID004066</t>
  </si>
  <si>
    <t>ID004154</t>
  </si>
  <si>
    <t>ID004155</t>
  </si>
  <si>
    <t>ID004199</t>
  </si>
  <si>
    <t>ID004261</t>
  </si>
  <si>
    <t>ID004274</t>
  </si>
  <si>
    <t>ID004311</t>
  </si>
  <si>
    <t>ID004362</t>
  </si>
  <si>
    <t>ID004400</t>
  </si>
  <si>
    <t>ID004433</t>
  </si>
  <si>
    <t>ID004473</t>
  </si>
  <si>
    <t>ID004515</t>
  </si>
  <si>
    <t>ID004529</t>
  </si>
  <si>
    <t>ID004562</t>
  </si>
  <si>
    <t>ID004563</t>
  </si>
  <si>
    <t>ID004564</t>
  </si>
  <si>
    <t>ID004565</t>
  </si>
  <si>
    <t>ID004566</t>
  </si>
  <si>
    <t>ID004615</t>
  </si>
  <si>
    <t>ID004616</t>
  </si>
  <si>
    <t>ID004697</t>
  </si>
  <si>
    <t>ID004750</t>
  </si>
  <si>
    <t>ID004751</t>
  </si>
  <si>
    <t>ID004828</t>
  </si>
  <si>
    <t>ID004829</t>
  </si>
  <si>
    <t>ID004830</t>
  </si>
  <si>
    <t>ID004831</t>
  </si>
  <si>
    <t>ID004832</t>
  </si>
  <si>
    <t>ID004833</t>
  </si>
  <si>
    <t>ID004851</t>
  </si>
  <si>
    <t>ID004887</t>
  </si>
  <si>
    <t>ID004888</t>
  </si>
  <si>
    <t>ID004889</t>
  </si>
  <si>
    <t>ID004890</t>
  </si>
  <si>
    <t>ID004891</t>
  </si>
  <si>
    <t>ID004892</t>
  </si>
  <si>
    <t>ID004893</t>
  </si>
  <si>
    <t>ID004915</t>
  </si>
  <si>
    <t>ID004938</t>
  </si>
  <si>
    <t>ID004990</t>
  </si>
  <si>
    <t>ID005003</t>
  </si>
  <si>
    <t>ID005033</t>
  </si>
  <si>
    <t>ID005034</t>
  </si>
  <si>
    <t>ID005035</t>
  </si>
  <si>
    <t>ID005048</t>
  </si>
  <si>
    <t>ID005082</t>
  </si>
  <si>
    <t>ID005083</t>
  </si>
  <si>
    <t>ID005084</t>
  </si>
  <si>
    <t>ID005138</t>
  </si>
  <si>
    <t>ID005139</t>
  </si>
  <si>
    <t>ID005140</t>
  </si>
  <si>
    <t>ID005141</t>
  </si>
  <si>
    <t>ID005142</t>
  </si>
  <si>
    <t>ID005143</t>
  </si>
  <si>
    <t>ID005144</t>
  </si>
  <si>
    <t>ID005145</t>
  </si>
  <si>
    <t>ID005189</t>
  </si>
  <si>
    <t>ID005190</t>
  </si>
  <si>
    <t>ID005228</t>
  </si>
  <si>
    <t>ID005229</t>
  </si>
  <si>
    <t>ID005276</t>
  </si>
  <si>
    <t>ID005277</t>
  </si>
  <si>
    <t>ID005337</t>
  </si>
  <si>
    <t>ID005338</t>
  </si>
  <si>
    <t>ID005339</t>
  </si>
  <si>
    <t>ID005340</t>
  </si>
  <si>
    <t>ID005341</t>
  </si>
  <si>
    <t>ID005402</t>
  </si>
  <si>
    <t>ID005447</t>
  </si>
  <si>
    <t>ID005448</t>
  </si>
  <si>
    <t>ID005512</t>
  </si>
  <si>
    <t>ID005513</t>
  </si>
  <si>
    <t>ID005514</t>
  </si>
  <si>
    <t>ID005515</t>
  </si>
  <si>
    <t>ID005516</t>
  </si>
  <si>
    <t>ID005536</t>
  </si>
  <si>
    <t>ID005579</t>
  </si>
  <si>
    <t>ID005580</t>
  </si>
  <si>
    <t>ID005581</t>
  </si>
  <si>
    <t>ID005649</t>
  </si>
  <si>
    <t>ID005650</t>
  </si>
  <si>
    <t>ID005651</t>
  </si>
  <si>
    <t>ID005652</t>
  </si>
  <si>
    <t>ID005709</t>
  </si>
  <si>
    <t>ID005710</t>
  </si>
  <si>
    <t>ID005711</t>
  </si>
  <si>
    <t>ID005712</t>
  </si>
  <si>
    <t>ID005713</t>
  </si>
  <si>
    <t>ID005750</t>
  </si>
  <si>
    <t>ID005796</t>
  </si>
  <si>
    <t>ID005797</t>
  </si>
  <si>
    <t>ID005798</t>
  </si>
  <si>
    <t>ID005846</t>
  </si>
  <si>
    <t>ID005847</t>
  </si>
  <si>
    <t>ID005848</t>
  </si>
  <si>
    <t>ID005849</t>
  </si>
  <si>
    <t>ID005850</t>
  </si>
  <si>
    <t>ID005926</t>
  </si>
  <si>
    <t>ID005927</t>
  </si>
  <si>
    <t>ID005928</t>
  </si>
  <si>
    <t>ID005929</t>
  </si>
  <si>
    <t>ID005930</t>
  </si>
  <si>
    <t>ID005931</t>
  </si>
  <si>
    <t>ID005932</t>
  </si>
  <si>
    <t>ID005948</t>
  </si>
  <si>
    <t>ID005974</t>
  </si>
  <si>
    <t>ID005975</t>
  </si>
  <si>
    <t>ID005976</t>
  </si>
  <si>
    <t>ID005977</t>
  </si>
  <si>
    <t>ID005978</t>
  </si>
  <si>
    <t>ID005979</t>
  </si>
  <si>
    <t>ID005980</t>
  </si>
  <si>
    <t>ID005996</t>
  </si>
  <si>
    <t>ID006094</t>
  </si>
  <si>
    <t>ID006095</t>
  </si>
  <si>
    <t>ID006115</t>
  </si>
  <si>
    <t>ID006140</t>
  </si>
  <si>
    <t>ID006141</t>
  </si>
  <si>
    <t>ID006191</t>
  </si>
  <si>
    <t>ID006192</t>
  </si>
  <si>
    <t>ID006193</t>
  </si>
  <si>
    <t>ID006194</t>
  </si>
  <si>
    <t>ID006208</t>
  </si>
  <si>
    <t>ID006239</t>
  </si>
  <si>
    <t>ID006240</t>
  </si>
  <si>
    <t>ID006241</t>
  </si>
  <si>
    <t>ID006242</t>
  </si>
  <si>
    <t>ID006243</t>
  </si>
  <si>
    <t>ID006244</t>
  </si>
  <si>
    <t>ID006245</t>
  </si>
  <si>
    <t>ID006260</t>
  </si>
  <si>
    <t>ID006292</t>
  </si>
  <si>
    <t>ID006293</t>
  </si>
  <si>
    <t>ID006294</t>
  </si>
  <si>
    <t>ID006295</t>
  </si>
  <si>
    <t>ID006296</t>
  </si>
  <si>
    <t>ID006297</t>
  </si>
  <si>
    <t>ID006298</t>
  </si>
  <si>
    <t>ID006299</t>
  </si>
  <si>
    <t>ID006315</t>
  </si>
  <si>
    <t>ID006348</t>
  </si>
  <si>
    <t>ID006349</t>
  </si>
  <si>
    <t>ID006400</t>
  </si>
  <si>
    <t>ID006401</t>
  </si>
  <si>
    <t>ID006402</t>
  </si>
  <si>
    <t>ID006452</t>
  </si>
  <si>
    <t>ID006453</t>
  </si>
  <si>
    <t>ID006454</t>
  </si>
  <si>
    <t>ID006510</t>
  </si>
  <si>
    <t>ID006511</t>
  </si>
  <si>
    <t>ID006549</t>
  </si>
  <si>
    <t>ID006550</t>
  </si>
  <si>
    <t>ID006551</t>
  </si>
  <si>
    <t>ID006552</t>
  </si>
  <si>
    <t>ID006618</t>
  </si>
  <si>
    <t>ID006680</t>
  </si>
  <si>
    <t>ID006681</t>
  </si>
  <si>
    <t>ID006682</t>
  </si>
  <si>
    <t>ID006683</t>
  </si>
  <si>
    <t>ID006684</t>
  </si>
  <si>
    <t>ID006741</t>
  </si>
  <si>
    <t>ID006742</t>
  </si>
  <si>
    <t>ID006743</t>
  </si>
  <si>
    <t>ID006744</t>
  </si>
  <si>
    <t>ID006793</t>
  </si>
  <si>
    <t>ID006794</t>
  </si>
  <si>
    <t>ID006795</t>
  </si>
  <si>
    <t>ID006806</t>
  </si>
  <si>
    <t>ID006826</t>
  </si>
  <si>
    <t>ID006827</t>
  </si>
  <si>
    <t>ID006857</t>
  </si>
  <si>
    <t>ID006858</t>
  </si>
  <si>
    <t>ID006902</t>
  </si>
  <si>
    <t>ID006967</t>
  </si>
  <si>
    <t>ID006968</t>
  </si>
  <si>
    <t>ID006969</t>
  </si>
  <si>
    <t>ID006970</t>
  </si>
  <si>
    <t>ID006971</t>
  </si>
  <si>
    <t>ID006972</t>
  </si>
  <si>
    <t>ID007014</t>
  </si>
  <si>
    <t>ID007015</t>
  </si>
  <si>
    <t>ID007016</t>
  </si>
  <si>
    <t>ID007017</t>
  </si>
  <si>
    <t>ID007048</t>
  </si>
  <si>
    <t>ID007049</t>
  </si>
  <si>
    <t>ID007050</t>
  </si>
  <si>
    <t>ID007051</t>
  </si>
  <si>
    <t>ID007104</t>
  </si>
  <si>
    <t>ID007105</t>
  </si>
  <si>
    <t>ID007106</t>
  </si>
  <si>
    <t>ID007107</t>
  </si>
  <si>
    <t>ID007108</t>
  </si>
  <si>
    <t>ID007109</t>
  </si>
  <si>
    <t>ID007156</t>
  </si>
  <si>
    <t>ID007157</t>
  </si>
  <si>
    <t>ID007158</t>
  </si>
  <si>
    <t>ID007159</t>
  </si>
  <si>
    <t>ID007160</t>
  </si>
  <si>
    <t>ID007161</t>
  </si>
  <si>
    <t>ID007223</t>
  </si>
  <si>
    <t>ID007224</t>
  </si>
  <si>
    <t>ID007225</t>
  </si>
  <si>
    <t>ID007226</t>
  </si>
  <si>
    <t>ID007265</t>
  </si>
  <si>
    <t>ID007266</t>
  </si>
  <si>
    <t>ID007267</t>
  </si>
  <si>
    <t>ID007310</t>
  </si>
  <si>
    <t>ID007311</t>
  </si>
  <si>
    <t>ID007312</t>
  </si>
  <si>
    <t>ID007313</t>
  </si>
  <si>
    <t>ID007314</t>
  </si>
  <si>
    <t>ID007355</t>
  </si>
  <si>
    <t>ID007356</t>
  </si>
  <si>
    <t>ID007357</t>
  </si>
  <si>
    <t>ID007404</t>
  </si>
  <si>
    <t>ID007405</t>
  </si>
  <si>
    <t>ID007406</t>
  </si>
  <si>
    <t>ID007407</t>
  </si>
  <si>
    <t>ID007451</t>
  </si>
  <si>
    <t>ID007452</t>
  </si>
  <si>
    <t>ID007453</t>
  </si>
  <si>
    <t>ID007491</t>
  </si>
  <si>
    <t>ID007492</t>
  </si>
  <si>
    <t>ID007493</t>
  </si>
  <si>
    <t>ID007520</t>
  </si>
  <si>
    <t>ID007521</t>
  </si>
  <si>
    <t>ID007559</t>
  </si>
  <si>
    <t>ID007560</t>
  </si>
  <si>
    <t>ID007561</t>
  </si>
  <si>
    <t>ID007562</t>
  </si>
  <si>
    <t>ID007602</t>
  </si>
  <si>
    <t>ID007603</t>
  </si>
  <si>
    <t>ID007604</t>
  </si>
  <si>
    <t>ID007605</t>
  </si>
  <si>
    <t>ID007647</t>
  </si>
  <si>
    <t>ID007648</t>
  </si>
  <si>
    <t>ID007649</t>
  </si>
  <si>
    <t>ID007708</t>
  </si>
  <si>
    <t>ID007709</t>
  </si>
  <si>
    <t>ID007710</t>
  </si>
  <si>
    <t>ID007711</t>
  </si>
  <si>
    <t>ID007757</t>
  </si>
  <si>
    <t>ID007758</t>
  </si>
  <si>
    <t>ID007759</t>
  </si>
  <si>
    <t>ID007760</t>
  </si>
  <si>
    <t>ID007761</t>
  </si>
  <si>
    <t>ID007810</t>
  </si>
  <si>
    <t>ID007811</t>
  </si>
  <si>
    <t>ID007812</t>
  </si>
  <si>
    <t>ID007813</t>
  </si>
  <si>
    <t>ID007872</t>
  </si>
  <si>
    <t>ID007873</t>
  </si>
  <si>
    <t>ID007874</t>
  </si>
  <si>
    <t>ID007929</t>
  </si>
  <si>
    <t>ID007930</t>
  </si>
  <si>
    <t>ID007931</t>
  </si>
  <si>
    <t>ID007970</t>
  </si>
  <si>
    <t>ID007971</t>
  </si>
  <si>
    <t>ID008009</t>
  </si>
  <si>
    <t>ID008010</t>
  </si>
  <si>
    <t>ID008011</t>
  </si>
  <si>
    <t>ID008054</t>
  </si>
  <si>
    <t>ID008055</t>
  </si>
  <si>
    <t>ID008111</t>
  </si>
  <si>
    <t>ID008112</t>
  </si>
  <si>
    <t>ID008173</t>
  </si>
  <si>
    <t>ID008174</t>
  </si>
  <si>
    <t>ID008225</t>
  </si>
  <si>
    <t>ID008226</t>
  </si>
  <si>
    <t>ID008227</t>
  </si>
  <si>
    <t>ID008228</t>
  </si>
  <si>
    <t>ID008273</t>
  </si>
  <si>
    <t>ID008274</t>
  </si>
  <si>
    <t>ID008275</t>
  </si>
  <si>
    <t>ID008332</t>
  </si>
  <si>
    <t>ID008333</t>
  </si>
  <si>
    <t>ID008380</t>
  </si>
  <si>
    <t>ID008381</t>
  </si>
  <si>
    <t>ID008431</t>
  </si>
  <si>
    <t>ID008432</t>
  </si>
  <si>
    <t>ID008433</t>
  </si>
  <si>
    <t>ID008486</t>
  </si>
  <si>
    <t>ID008487</t>
  </si>
  <si>
    <t>ID008528</t>
  </si>
  <si>
    <t>ID008529</t>
  </si>
  <si>
    <t>ID008570</t>
  </si>
  <si>
    <t>ID008571</t>
  </si>
  <si>
    <t>ID008572</t>
  </si>
  <si>
    <t>ID008616</t>
  </si>
  <si>
    <t>ID008617</t>
  </si>
  <si>
    <t>ID008618</t>
  </si>
  <si>
    <t>ID008680</t>
  </si>
  <si>
    <t>ID008681</t>
  </si>
  <si>
    <t>ID008682</t>
  </si>
  <si>
    <t>ID008732</t>
  </si>
  <si>
    <t>ID008762</t>
  </si>
  <si>
    <t>ID008802</t>
  </si>
  <si>
    <t>ID008803</t>
  </si>
  <si>
    <t>ID008804</t>
  </si>
  <si>
    <t>ID008805</t>
  </si>
  <si>
    <t>ID008866</t>
  </si>
  <si>
    <t>ID008867</t>
  </si>
  <si>
    <t>ID008890</t>
  </si>
  <si>
    <t>ID008910</t>
  </si>
  <si>
    <t>ID008911</t>
  </si>
  <si>
    <t>ID008912</t>
  </si>
  <si>
    <t>ID008992</t>
  </si>
  <si>
    <t>ID008993</t>
  </si>
  <si>
    <t>ID008994</t>
  </si>
  <si>
    <t>ID008995</t>
  </si>
  <si>
    <t>ID009062</t>
  </si>
  <si>
    <t>ID009063</t>
  </si>
  <si>
    <t>ID009111</t>
  </si>
  <si>
    <t>ID009112</t>
  </si>
  <si>
    <t>ID009171</t>
  </si>
  <si>
    <t>ID009172</t>
  </si>
  <si>
    <t>ID009218</t>
  </si>
  <si>
    <t>ID009219</t>
  </si>
  <si>
    <t>ID009259</t>
  </si>
  <si>
    <t>ID009309</t>
  </si>
  <si>
    <t>ID009310</t>
  </si>
  <si>
    <t>ID009358</t>
  </si>
  <si>
    <t>ID009359</t>
  </si>
  <si>
    <t>ID009360</t>
  </si>
  <si>
    <t>ID009430</t>
  </si>
  <si>
    <t>ID009468</t>
  </si>
  <si>
    <t>ID009469</t>
  </si>
  <si>
    <t>ID009556</t>
  </si>
  <si>
    <t>ID009569</t>
  </si>
  <si>
    <t>ID009608</t>
  </si>
  <si>
    <t>ID009609</t>
  </si>
  <si>
    <t>ID009663</t>
  </si>
  <si>
    <t>ID009724</t>
  </si>
  <si>
    <t>ID009879</t>
  </si>
  <si>
    <t>ID009934</t>
  </si>
  <si>
    <t>ID009935</t>
  </si>
  <si>
    <t>ID009976</t>
  </si>
  <si>
    <t>ID010094</t>
  </si>
  <si>
    <t>ID010192</t>
  </si>
  <si>
    <t>ID010478</t>
  </si>
  <si>
    <t>ID010633</t>
  </si>
  <si>
    <t>ID010712</t>
  </si>
  <si>
    <t>ID010758</t>
  </si>
  <si>
    <t>ID010810</t>
  </si>
  <si>
    <t>ID010811</t>
  </si>
  <si>
    <t>ID010877</t>
  </si>
  <si>
    <t>ID010878</t>
  </si>
  <si>
    <t>ID010927</t>
  </si>
  <si>
    <t>ID010928</t>
  </si>
  <si>
    <t>ID010929</t>
  </si>
  <si>
    <t>ID010967</t>
  </si>
  <si>
    <t>ID010968</t>
  </si>
  <si>
    <t>ID010969</t>
  </si>
  <si>
    <t>ID010980</t>
  </si>
  <si>
    <t>ID011005</t>
  </si>
  <si>
    <t>ID011006</t>
  </si>
  <si>
    <t>ID011007</t>
  </si>
  <si>
    <t>ID011061</t>
  </si>
  <si>
    <t>ID011106</t>
  </si>
  <si>
    <t>ID011107</t>
  </si>
  <si>
    <t>ID011108</t>
  </si>
  <si>
    <t>ID011149</t>
  </si>
  <si>
    <t>ID011150</t>
  </si>
  <si>
    <t>ID011151</t>
  </si>
  <si>
    <t>ID011200</t>
  </si>
  <si>
    <t>ID011201</t>
  </si>
  <si>
    <t>ID011202</t>
  </si>
  <si>
    <t>ID011248</t>
  </si>
  <si>
    <t>ID011249</t>
  </si>
  <si>
    <t>ID011313</t>
  </si>
  <si>
    <t>ID011314</t>
  </si>
  <si>
    <t>ID011364</t>
  </si>
  <si>
    <t>ID011422</t>
  </si>
  <si>
    <t>ID011423</t>
  </si>
  <si>
    <t>ID011466</t>
  </si>
  <si>
    <t>ID011467</t>
  </si>
  <si>
    <t>ID011492</t>
  </si>
  <si>
    <t>ID011529</t>
  </si>
  <si>
    <t>ID011530</t>
  </si>
  <si>
    <t>ID011593</t>
  </si>
  <si>
    <t>ID011847</t>
  </si>
  <si>
    <t>ID012208</t>
  </si>
  <si>
    <t>ID012250</t>
  </si>
  <si>
    <t>ID012301</t>
  </si>
  <si>
    <t>ID012359</t>
  </si>
  <si>
    <t>ID013126</t>
  </si>
  <si>
    <t>ID013209</t>
  </si>
  <si>
    <t>ID013267</t>
  </si>
  <si>
    <t>ID013382</t>
  </si>
  <si>
    <t>ID013383</t>
  </si>
  <si>
    <t>ID013503</t>
  </si>
  <si>
    <t>Phase IV-Periodic Site Construction Observation Services(3 t</t>
  </si>
  <si>
    <t>ID000849</t>
  </si>
  <si>
    <t>Thanaporn Tantimedh</t>
  </si>
  <si>
    <t>PJHR0010054</t>
  </si>
  <si>
    <t>PJHR0010059</t>
  </si>
  <si>
    <t>ID004567</t>
  </si>
  <si>
    <t>ID004617</t>
  </si>
  <si>
    <t>ID004698</t>
  </si>
  <si>
    <t>ID004752</t>
  </si>
  <si>
    <t>ID004834</t>
  </si>
  <si>
    <t>ID004835</t>
  </si>
  <si>
    <t>ID004836</t>
  </si>
  <si>
    <t>ID004894</t>
  </si>
  <si>
    <t>ID004895</t>
  </si>
  <si>
    <t>ID004896</t>
  </si>
  <si>
    <t>ID004897</t>
  </si>
  <si>
    <t>ID004898</t>
  </si>
  <si>
    <t>ID004899</t>
  </si>
  <si>
    <t>ID004939</t>
  </si>
  <si>
    <t>ID004940</t>
  </si>
  <si>
    <t>ID004941</t>
  </si>
  <si>
    <t>ID004991</t>
  </si>
  <si>
    <t>ID004992</t>
  </si>
  <si>
    <t>ID004993</t>
  </si>
  <si>
    <t>ID005036</t>
  </si>
  <si>
    <t>ID005037</t>
  </si>
  <si>
    <t>ID005085</t>
  </si>
  <si>
    <t>ID005086</t>
  </si>
  <si>
    <t>ID005146</t>
  </si>
  <si>
    <t>ID005147</t>
  </si>
  <si>
    <t>ID005148</t>
  </si>
  <si>
    <t>ID005149</t>
  </si>
  <si>
    <t>ID005191</t>
  </si>
  <si>
    <t>ID005192</t>
  </si>
  <si>
    <t>ID005193</t>
  </si>
  <si>
    <t>ID005194</t>
  </si>
  <si>
    <t>ID005195</t>
  </si>
  <si>
    <t>ID005278</t>
  </si>
  <si>
    <t>ID005279</t>
  </si>
  <si>
    <t>ID005280</t>
  </si>
  <si>
    <t>ID005342</t>
  </si>
  <si>
    <t>ID005343</t>
  </si>
  <si>
    <t>ID005344</t>
  </si>
  <si>
    <t>ID005345</t>
  </si>
  <si>
    <t>ID005403</t>
  </si>
  <si>
    <t>ID005404</t>
  </si>
  <si>
    <t>ID005405</t>
  </si>
  <si>
    <t>ID005449</t>
  </si>
  <si>
    <t>ID005450</t>
  </si>
  <si>
    <t>ID005451</t>
  </si>
  <si>
    <t>ID005452</t>
  </si>
  <si>
    <t>ID005453</t>
  </si>
  <si>
    <t>ID005454</t>
  </si>
  <si>
    <t>ID005517</t>
  </si>
  <si>
    <t>ID005518</t>
  </si>
  <si>
    <t>ID005519</t>
  </si>
  <si>
    <t>ID005520</t>
  </si>
  <si>
    <t>ID005521</t>
  </si>
  <si>
    <t>ID005522</t>
  </si>
  <si>
    <t>ID005523</t>
  </si>
  <si>
    <t>ID005524</t>
  </si>
  <si>
    <t>ID005582</t>
  </si>
  <si>
    <t>ID005583</t>
  </si>
  <si>
    <t>ID005584</t>
  </si>
  <si>
    <t>ID005585</t>
  </si>
  <si>
    <t>ID005586</t>
  </si>
  <si>
    <t>ID005587</t>
  </si>
  <si>
    <t>ID005653</t>
  </si>
  <si>
    <t>ID005654</t>
  </si>
  <si>
    <t>ID005655</t>
  </si>
  <si>
    <t>ID005656</t>
  </si>
  <si>
    <t>ID005714</t>
  </si>
  <si>
    <t>ID005715</t>
  </si>
  <si>
    <t>ID005716</t>
  </si>
  <si>
    <t>ID005717</t>
  </si>
  <si>
    <t>ID005718</t>
  </si>
  <si>
    <t>ID005751</t>
  </si>
  <si>
    <t>ID005752</t>
  </si>
  <si>
    <t>ID005753</t>
  </si>
  <si>
    <t>ID005754</t>
  </si>
  <si>
    <t>ID005799</t>
  </si>
  <si>
    <t>ID005800</t>
  </si>
  <si>
    <t>ID005801</t>
  </si>
  <si>
    <t>ID005802</t>
  </si>
  <si>
    <t>ID005851</t>
  </si>
  <si>
    <t>ID005852</t>
  </si>
  <si>
    <t>ID005853</t>
  </si>
  <si>
    <t>ID005854</t>
  </si>
  <si>
    <t>ID005855</t>
  </si>
  <si>
    <t>ID005933</t>
  </si>
  <si>
    <t>ID005934</t>
  </si>
  <si>
    <t>ID005935</t>
  </si>
  <si>
    <t>ID005936</t>
  </si>
  <si>
    <t>ID005981</t>
  </si>
  <si>
    <t>ID005982</t>
  </si>
  <si>
    <t>ID005983</t>
  </si>
  <si>
    <t>ID006096</t>
  </si>
  <si>
    <t>ID006097</t>
  </si>
  <si>
    <t>ID006098</t>
  </si>
  <si>
    <t>ID006099</t>
  </si>
  <si>
    <t>ID006100</t>
  </si>
  <si>
    <t>ID006101</t>
  </si>
  <si>
    <t>ID006102</t>
  </si>
  <si>
    <t>ID006114</t>
  </si>
  <si>
    <t>ID006142</t>
  </si>
  <si>
    <t>ID006143</t>
  </si>
  <si>
    <t>ID006144</t>
  </si>
  <si>
    <t>ID006145</t>
  </si>
  <si>
    <t>ID006146</t>
  </si>
  <si>
    <t>ID006147</t>
  </si>
  <si>
    <t>ID006159</t>
  </si>
  <si>
    <t>ID006195</t>
  </si>
  <si>
    <t>ID006196</t>
  </si>
  <si>
    <t>ID006197</t>
  </si>
  <si>
    <t>ID006198</t>
  </si>
  <si>
    <t>ID006199</t>
  </si>
  <si>
    <t>ID006200</t>
  </si>
  <si>
    <t>ID006246</t>
  </si>
  <si>
    <t>ID006247</t>
  </si>
  <si>
    <t>ID006300</t>
  </si>
  <si>
    <t>ID006301</t>
  </si>
  <si>
    <t>ID006302</t>
  </si>
  <si>
    <t>ID006350</t>
  </si>
  <si>
    <t>ID006351</t>
  </si>
  <si>
    <t>ID006352</t>
  </si>
  <si>
    <t>ID006403</t>
  </si>
  <si>
    <t>ID006404</t>
  </si>
  <si>
    <t>ID006455</t>
  </si>
  <si>
    <t>ID006456</t>
  </si>
  <si>
    <t>ID006457</t>
  </si>
  <si>
    <t>ID006458</t>
  </si>
  <si>
    <t>ID006459</t>
  </si>
  <si>
    <t>ID006460</t>
  </si>
  <si>
    <t>ID006512</t>
  </si>
  <si>
    <t>ID006553</t>
  </si>
  <si>
    <t>ID007227</t>
  </si>
  <si>
    <t>ID007268</t>
  </si>
  <si>
    <t>ID007650</t>
  </si>
  <si>
    <t>chsg-00608.09</t>
  </si>
  <si>
    <t>ID007454</t>
  </si>
  <si>
    <t>ID007494</t>
  </si>
  <si>
    <t>ID007522</t>
  </si>
  <si>
    <t>ID007563</t>
  </si>
  <si>
    <t>ID007564</t>
  </si>
  <si>
    <t>ID007606</t>
  </si>
  <si>
    <t>ID007607</t>
  </si>
  <si>
    <t>ID007608</t>
  </si>
  <si>
    <t>ID007651</t>
  </si>
  <si>
    <t>ID007712</t>
  </si>
  <si>
    <t>ID007814</t>
  </si>
  <si>
    <t>ID007932</t>
  </si>
  <si>
    <t>ID007972</t>
  </si>
  <si>
    <t>ID007973</t>
  </si>
  <si>
    <t>ID007974</t>
  </si>
  <si>
    <t>ID007992</t>
  </si>
  <si>
    <t>ID008012</t>
  </si>
  <si>
    <t>ID008013</t>
  </si>
  <si>
    <t>ID008014</t>
  </si>
  <si>
    <t>ID008015</t>
  </si>
  <si>
    <t>ID008056</t>
  </si>
  <si>
    <t>ID008057</t>
  </si>
  <si>
    <t>ID008058</t>
  </si>
  <si>
    <t>ID008059</t>
  </si>
  <si>
    <t>ID008113</t>
  </si>
  <si>
    <t>ID008114</t>
  </si>
  <si>
    <t>ID008115</t>
  </si>
  <si>
    <t>ID008116</t>
  </si>
  <si>
    <t>ID008175</t>
  </si>
  <si>
    <t>ID008229</t>
  </si>
  <si>
    <t>ID008230</t>
  </si>
  <si>
    <t>ID008276</t>
  </si>
  <si>
    <t>ID008382</t>
  </si>
  <si>
    <t>ID008409</t>
  </si>
  <si>
    <t>ID008434</t>
  </si>
  <si>
    <t>ID008435</t>
  </si>
  <si>
    <t>ID008436</t>
  </si>
  <si>
    <t>ID008437</t>
  </si>
  <si>
    <t>ID008488</t>
  </si>
  <si>
    <t>ID008502</t>
  </si>
  <si>
    <t>ID008530</t>
  </si>
  <si>
    <t>ID008531</t>
  </si>
  <si>
    <t>ID008532</t>
  </si>
  <si>
    <t>ID008533</t>
  </si>
  <si>
    <t>ID008534</t>
  </si>
  <si>
    <t>ID008535</t>
  </si>
  <si>
    <t>ID008549</t>
  </si>
  <si>
    <t>ID008573</t>
  </si>
  <si>
    <t>ID008574</t>
  </si>
  <si>
    <t>ID008575</t>
  </si>
  <si>
    <t>ID008576</t>
  </si>
  <si>
    <t>ID008577</t>
  </si>
  <si>
    <t>ID008578</t>
  </si>
  <si>
    <t>ID008579</t>
  </si>
  <si>
    <t>ID008580</t>
  </si>
  <si>
    <t>ID008581</t>
  </si>
  <si>
    <t>ID008619</t>
  </si>
  <si>
    <t>ID008620</t>
  </si>
  <si>
    <t>ID008621</t>
  </si>
  <si>
    <t>ID008622</t>
  </si>
  <si>
    <t>ID008623</t>
  </si>
  <si>
    <t>ID008683</t>
  </si>
  <si>
    <t>ID008684</t>
  </si>
  <si>
    <t>ID008685</t>
  </si>
  <si>
    <t>ID008733</t>
  </si>
  <si>
    <t>ID008763</t>
  </si>
  <si>
    <t>ID008764</t>
  </si>
  <si>
    <t>ID008780</t>
  </si>
  <si>
    <t>ID008806</t>
  </si>
  <si>
    <t>ID008807</t>
  </si>
  <si>
    <t>ID008808</t>
  </si>
  <si>
    <t>ID008868</t>
  </si>
  <si>
    <t>ID008869</t>
  </si>
  <si>
    <t>ID008870</t>
  </si>
  <si>
    <t>ID008871</t>
  </si>
  <si>
    <t>ID008889</t>
  </si>
  <si>
    <t>ID008913</t>
  </si>
  <si>
    <t>ID008914</t>
  </si>
  <si>
    <t>ID008974</t>
  </si>
  <si>
    <t>ID008996</t>
  </si>
  <si>
    <t>ID008997</t>
  </si>
  <si>
    <t>ID008998</t>
  </si>
  <si>
    <t>ID009037</t>
  </si>
  <si>
    <t>ID009064</t>
  </si>
  <si>
    <t>ID009065</t>
  </si>
  <si>
    <t>ID009066</t>
  </si>
  <si>
    <t>ID009067</t>
  </si>
  <si>
    <t>ID009068</t>
  </si>
  <si>
    <t>ID009083</t>
  </si>
  <si>
    <t>ID009113</t>
  </si>
  <si>
    <t>ID009114</t>
  </si>
  <si>
    <t>ID009115</t>
  </si>
  <si>
    <t>ID009116</t>
  </si>
  <si>
    <t>ID009117</t>
  </si>
  <si>
    <t>ID009118</t>
  </si>
  <si>
    <t>ID009141</t>
  </si>
  <si>
    <t>ID009173</t>
  </si>
  <si>
    <t>ID009174</t>
  </si>
  <si>
    <t>ID009175</t>
  </si>
  <si>
    <t>ID009176</t>
  </si>
  <si>
    <t>ID009177</t>
  </si>
  <si>
    <t>ID009178</t>
  </si>
  <si>
    <t>ID009179</t>
  </si>
  <si>
    <t>ID009193</t>
  </si>
  <si>
    <t>ID009260</t>
  </si>
  <si>
    <t>ID009311</t>
  </si>
  <si>
    <t>ID009361</t>
  </si>
  <si>
    <t>ID009362</t>
  </si>
  <si>
    <t>ID009363</t>
  </si>
  <si>
    <t>ID009431</t>
  </si>
  <si>
    <t>ID009432</t>
  </si>
  <si>
    <t>ID009433</t>
  </si>
  <si>
    <t>ID009470</t>
  </si>
  <si>
    <t>ID009471</t>
  </si>
  <si>
    <t>ID009504</t>
  </si>
  <si>
    <t>ID009505</t>
  </si>
  <si>
    <t>ID009557</t>
  </si>
  <si>
    <t>ID009570</t>
  </si>
  <si>
    <t>ID009575</t>
  </si>
  <si>
    <t>ID009610</t>
  </si>
  <si>
    <t>ID009611</t>
  </si>
  <si>
    <t>ID009612</t>
  </si>
  <si>
    <t>ID009613</t>
  </si>
  <si>
    <t>ID009614</t>
  </si>
  <si>
    <t>ID009631</t>
  </si>
  <si>
    <t>ID009664</t>
  </si>
  <si>
    <t>ID009665</t>
  </si>
  <si>
    <t>ID009666</t>
  </si>
  <si>
    <t>ID009667</t>
  </si>
  <si>
    <t>ID009668</t>
  </si>
  <si>
    <t>ID009669</t>
  </si>
  <si>
    <t>ID009725</t>
  </si>
  <si>
    <t>ID009726</t>
  </si>
  <si>
    <t>ID009727</t>
  </si>
  <si>
    <t>ID009769</t>
  </si>
  <si>
    <t>ID009770</t>
  </si>
  <si>
    <t>ID009812</t>
  </si>
  <si>
    <t>ID009880</t>
  </si>
  <si>
    <t>ID009936</t>
  </si>
  <si>
    <t>ID009977</t>
  </si>
  <si>
    <t>ID010032</t>
  </si>
  <si>
    <t>ID010033</t>
  </si>
  <si>
    <t>ID010034</t>
  </si>
  <si>
    <t>ID010095</t>
  </si>
  <si>
    <t>ID010148</t>
  </si>
  <si>
    <t>ID010479</t>
  </si>
  <si>
    <t>ID010529</t>
  </si>
  <si>
    <t>ID010586</t>
  </si>
  <si>
    <t>ID010634</t>
  </si>
  <si>
    <t>ID010667</t>
  </si>
  <si>
    <t>ID010713</t>
  </si>
  <si>
    <t>ID010714</t>
  </si>
  <si>
    <t>ID010733</t>
  </si>
  <si>
    <t>ID010759</t>
  </si>
  <si>
    <t>ID010760</t>
  </si>
  <si>
    <t>ID010761</t>
  </si>
  <si>
    <t>ID010784</t>
  </si>
  <si>
    <t>ID010812</t>
  </si>
  <si>
    <t>ID010813</t>
  </si>
  <si>
    <t>ID010814</t>
  </si>
  <si>
    <t>ID010850</t>
  </si>
  <si>
    <t>ID010879</t>
  </si>
  <si>
    <t>ID010880</t>
  </si>
  <si>
    <t>ID010881</t>
  </si>
  <si>
    <t>ID010930</t>
  </si>
  <si>
    <t>ID010931</t>
  </si>
  <si>
    <t>ID010970</t>
  </si>
  <si>
    <t>ID010979</t>
  </si>
  <si>
    <t>ID011008</t>
  </si>
  <si>
    <t>ID011009</t>
  </si>
  <si>
    <t>ID011030</t>
  </si>
  <si>
    <t>ID011062</t>
  </si>
  <si>
    <t>ID011109</t>
  </si>
  <si>
    <t>ID011152</t>
  </si>
  <si>
    <t>ID011365</t>
  </si>
  <si>
    <t>ID011468</t>
  </si>
  <si>
    <t>ID011491</t>
  </si>
  <si>
    <t>ID011532</t>
  </si>
  <si>
    <t>ID011533</t>
  </si>
  <si>
    <t>ID011534</t>
  </si>
  <si>
    <t>ID011561</t>
  </si>
  <si>
    <t>ID011594</t>
  </si>
  <si>
    <t>ID011595</t>
  </si>
  <si>
    <t>ID011596</t>
  </si>
  <si>
    <t>ID011616</t>
  </si>
  <si>
    <t>ID011647</t>
  </si>
  <si>
    <t>ID011702</t>
  </si>
  <si>
    <t>ID011703</t>
  </si>
  <si>
    <t>ID011735</t>
  </si>
  <si>
    <t>ID011775</t>
  </si>
  <si>
    <t>ID011776</t>
  </si>
  <si>
    <t>ID011848</t>
  </si>
  <si>
    <t>ID011904</t>
  </si>
  <si>
    <t>ID012027</t>
  </si>
  <si>
    <t>ID012028</t>
  </si>
  <si>
    <t>ID012083</t>
  </si>
  <si>
    <t>ID012251</t>
  </si>
  <si>
    <t>ID012302</t>
  </si>
  <si>
    <t>ID012303</t>
  </si>
  <si>
    <t>ID012360</t>
  </si>
  <si>
    <t>ID012361</t>
  </si>
  <si>
    <t>ID012362</t>
  </si>
  <si>
    <t>ID012408</t>
  </si>
  <si>
    <t>ID012409</t>
  </si>
  <si>
    <t>ID012410</t>
  </si>
  <si>
    <t>ID012448</t>
  </si>
  <si>
    <t>ID012502</t>
  </si>
  <si>
    <t>ID012503</t>
  </si>
  <si>
    <t>ID012504</t>
  </si>
  <si>
    <t>ID012505</t>
  </si>
  <si>
    <t>ID012506</t>
  </si>
  <si>
    <t>ID012507</t>
  </si>
  <si>
    <t>ID012606</t>
  </si>
  <si>
    <t>ID012654</t>
  </si>
  <si>
    <t>ID012655</t>
  </si>
  <si>
    <t>chsg-00608.18</t>
  </si>
  <si>
    <t>PART 1 - Mobilization</t>
  </si>
  <si>
    <t>ID008624</t>
  </si>
  <si>
    <t>ID008646</t>
  </si>
  <si>
    <t>ID008686</t>
  </si>
  <si>
    <t>ID008687</t>
  </si>
  <si>
    <t>ID008688</t>
  </si>
  <si>
    <t>ID008708</t>
  </si>
  <si>
    <t>ID008734</t>
  </si>
  <si>
    <t>ID008735</t>
  </si>
  <si>
    <t>ID008736</t>
  </si>
  <si>
    <t>ID008765</t>
  </si>
  <si>
    <t>ID008766</t>
  </si>
  <si>
    <t>ID008767</t>
  </si>
  <si>
    <t>ID008768</t>
  </si>
  <si>
    <t>ID008769</t>
  </si>
  <si>
    <t>ID008809</t>
  </si>
  <si>
    <t>ID008810</t>
  </si>
  <si>
    <t>ID008811</t>
  </si>
  <si>
    <t>ID008812</t>
  </si>
  <si>
    <t>ID008813</t>
  </si>
  <si>
    <t>ID008848</t>
  </si>
  <si>
    <t>ID008872</t>
  </si>
  <si>
    <t>ID008873</t>
  </si>
  <si>
    <t>ID008874</t>
  </si>
  <si>
    <t>ID008915</t>
  </si>
  <si>
    <t>ID008916</t>
  </si>
  <si>
    <t>ID008999</t>
  </si>
  <si>
    <t>ID009000</t>
  </si>
  <si>
    <t>ID009001</t>
  </si>
  <si>
    <t>ID009036</t>
  </si>
  <si>
    <t>ID009069</t>
  </si>
  <si>
    <t>ID009070</t>
  </si>
  <si>
    <t>ID009071</t>
  </si>
  <si>
    <t>ID009072</t>
  </si>
  <si>
    <t>ID009073</t>
  </si>
  <si>
    <t>ID009082</t>
  </si>
  <si>
    <t>ID009119</t>
  </si>
  <si>
    <t>ID009120</t>
  </si>
  <si>
    <t>ID009121</t>
  </si>
  <si>
    <t>ID009122</t>
  </si>
  <si>
    <t>ID009123</t>
  </si>
  <si>
    <t>ID009124</t>
  </si>
  <si>
    <t>ID009180</t>
  </si>
  <si>
    <t>ID009125</t>
  </si>
  <si>
    <t>ID009571</t>
  </si>
  <si>
    <t>ID009771</t>
  </si>
  <si>
    <t>ID009839</t>
  </si>
  <si>
    <t>ID009881</t>
  </si>
  <si>
    <t>ID009937</t>
  </si>
  <si>
    <t>ID009938</t>
  </si>
  <si>
    <t>ID009978</t>
  </si>
  <si>
    <t>ID010035</t>
  </si>
  <si>
    <t>ID010036</t>
  </si>
  <si>
    <t>ID010096</t>
  </si>
  <si>
    <t>ID010097</t>
  </si>
  <si>
    <t>ID010149</t>
  </si>
  <si>
    <t>ID010150</t>
  </si>
  <si>
    <t>ID010193</t>
  </si>
  <si>
    <t>ID010194</t>
  </si>
  <si>
    <t>ID010195</t>
  </si>
  <si>
    <t>ID010224</t>
  </si>
  <si>
    <t>ID010225</t>
  </si>
  <si>
    <t>ID010226</t>
  </si>
  <si>
    <t>ID010227</t>
  </si>
  <si>
    <t>ID010262</t>
  </si>
  <si>
    <t>ID010263</t>
  </si>
  <si>
    <t>ID010264</t>
  </si>
  <si>
    <t>ID010265</t>
  </si>
  <si>
    <t>ID010266</t>
  </si>
  <si>
    <t>ID010267</t>
  </si>
  <si>
    <t>ID010308</t>
  </si>
  <si>
    <t>ID010309</t>
  </si>
  <si>
    <t>ID010310</t>
  </si>
  <si>
    <t>ID010311</t>
  </si>
  <si>
    <t>ID010312</t>
  </si>
  <si>
    <t>ID010313</t>
  </si>
  <si>
    <t>ID010366</t>
  </si>
  <si>
    <t>ID010367</t>
  </si>
  <si>
    <t>ID010368</t>
  </si>
  <si>
    <t>ID010369</t>
  </si>
  <si>
    <t>ID010423</t>
  </si>
  <si>
    <t>ID010480</t>
  </si>
  <si>
    <t>ID010481</t>
  </si>
  <si>
    <t>ID010482</t>
  </si>
  <si>
    <t>ID010483</t>
  </si>
  <si>
    <t>ID010530</t>
  </si>
  <si>
    <t>ID010531</t>
  </si>
  <si>
    <t>ID010532</t>
  </si>
  <si>
    <t>ID010533</t>
  </si>
  <si>
    <t>ID010587</t>
  </si>
  <si>
    <t>ID010588</t>
  </si>
  <si>
    <t>ID010589</t>
  </si>
  <si>
    <t>ID010590</t>
  </si>
  <si>
    <t>ID010609</t>
  </si>
  <si>
    <t>ID010635</t>
  </si>
  <si>
    <t>ID010636</t>
  </si>
  <si>
    <t>ID010637</t>
  </si>
  <si>
    <t>ID010638</t>
  </si>
  <si>
    <t>ID010655</t>
  </si>
  <si>
    <t>ID010668</t>
  </si>
  <si>
    <t>ID010669</t>
  </si>
  <si>
    <t>ID010682</t>
  </si>
  <si>
    <t>ID010715</t>
  </si>
  <si>
    <t>ID010716</t>
  </si>
  <si>
    <t>ID010717</t>
  </si>
  <si>
    <t>ID010762</t>
  </si>
  <si>
    <t>ID010815</t>
  </si>
  <si>
    <t>ID010816</t>
  </si>
  <si>
    <t>ID010882</t>
  </si>
  <si>
    <t>ID010883</t>
  </si>
  <si>
    <t>ID010932</t>
  </si>
  <si>
    <t>ID010933</t>
  </si>
  <si>
    <t>ID011153</t>
  </si>
  <si>
    <t>ID011315</t>
  </si>
  <si>
    <t>ID011849</t>
  </si>
  <si>
    <t>ID011961</t>
  </si>
  <si>
    <t>ID012084</t>
  </si>
  <si>
    <t>ID012141</t>
  </si>
  <si>
    <t>ID012173</t>
  </si>
  <si>
    <t>ID012252</t>
  </si>
  <si>
    <t>ID012304</t>
  </si>
  <si>
    <t>ID012363</t>
  </si>
  <si>
    <t>ID012508</t>
  </si>
  <si>
    <t>ID012509</t>
  </si>
  <si>
    <t>ID012510</t>
  </si>
  <si>
    <t>ID012511</t>
  </si>
  <si>
    <t>ID012561</t>
  </si>
  <si>
    <t>ID012562</t>
  </si>
  <si>
    <t>ID012563</t>
  </si>
  <si>
    <t>ID012564</t>
  </si>
  <si>
    <t>ID012607</t>
  </si>
  <si>
    <t>ID012608</t>
  </si>
  <si>
    <t>ID012609</t>
  </si>
  <si>
    <t>ID012610</t>
  </si>
  <si>
    <t>ID012656</t>
  </si>
  <si>
    <t>ID012657</t>
  </si>
  <si>
    <t>ID012658</t>
  </si>
  <si>
    <t>ID012710</t>
  </si>
  <si>
    <t>ID012711</t>
  </si>
  <si>
    <t>ID012712</t>
  </si>
  <si>
    <t>ID012713</t>
  </si>
  <si>
    <t>ID012714</t>
  </si>
  <si>
    <t>ID012715</t>
  </si>
  <si>
    <t>ID012798</t>
  </si>
  <si>
    <t>ID012799</t>
  </si>
  <si>
    <t>ID012856</t>
  </si>
  <si>
    <t>ID012893</t>
  </si>
  <si>
    <t>ID012932</t>
  </si>
  <si>
    <t>ID012998</t>
  </si>
  <si>
    <t>ID013041</t>
  </si>
  <si>
    <t>ID013086</t>
  </si>
  <si>
    <t>ID013127</t>
  </si>
  <si>
    <t>Phase III-50% Hardscape Design Development</t>
  </si>
  <si>
    <t>ID009979</t>
  </si>
  <si>
    <t>ID010037</t>
  </si>
  <si>
    <t>ID010098</t>
  </si>
  <si>
    <t>ID010151</t>
  </si>
  <si>
    <t>ID010196</t>
  </si>
  <si>
    <t>ID010228</t>
  </si>
  <si>
    <t>ID010268</t>
  </si>
  <si>
    <t>ID010281</t>
  </si>
  <si>
    <t>ID010314</t>
  </si>
  <si>
    <t>ID010315</t>
  </si>
  <si>
    <t>ID010335</t>
  </si>
  <si>
    <t>ID010370</t>
  </si>
  <si>
    <t>ID010371</t>
  </si>
  <si>
    <t>ID010372</t>
  </si>
  <si>
    <t>ID010424</t>
  </si>
  <si>
    <t>ID010425</t>
  </si>
  <si>
    <t>ID010484</t>
  </si>
  <si>
    <t>ID010534</t>
  </si>
  <si>
    <t>ID010591</t>
  </si>
  <si>
    <t>ID010639</t>
  </si>
  <si>
    <t>ID010670</t>
  </si>
  <si>
    <t>ID010718</t>
  </si>
  <si>
    <t>ID010719</t>
  </si>
  <si>
    <t>ID010763</t>
  </si>
  <si>
    <t>ID010764</t>
  </si>
  <si>
    <t>ID010765</t>
  </si>
  <si>
    <t>ID010817</t>
  </si>
  <si>
    <t>ID010884</t>
  </si>
  <si>
    <t>ID010934</t>
  </si>
  <si>
    <t>ID010971</t>
  </si>
  <si>
    <t>ID011010</t>
  </si>
  <si>
    <t>ID011011</t>
  </si>
  <si>
    <t>ID011063</t>
  </si>
  <si>
    <t>ID011064</t>
  </si>
  <si>
    <t>ID011065</t>
  </si>
  <si>
    <t>ID011066</t>
  </si>
  <si>
    <t>ID011067</t>
  </si>
  <si>
    <t>ID011110</t>
  </si>
  <si>
    <t>ID011111</t>
  </si>
  <si>
    <t>ID011112</t>
  </si>
  <si>
    <t>ID011113</t>
  </si>
  <si>
    <t>ID011114</t>
  </si>
  <si>
    <t>ID011154</t>
  </si>
  <si>
    <t>ID011155</t>
  </si>
  <si>
    <t>ID011156</t>
  </si>
  <si>
    <t>ID011157</t>
  </si>
  <si>
    <t>ID011158</t>
  </si>
  <si>
    <t>ID011203</t>
  </si>
  <si>
    <t>ID011250</t>
  </si>
  <si>
    <t>ID011316</t>
  </si>
  <si>
    <t>ID011366</t>
  </si>
  <si>
    <t>ID011367</t>
  </si>
  <si>
    <t>ID011424</t>
  </si>
  <si>
    <t>ID011469</t>
  </si>
  <si>
    <t>ID011535</t>
  </si>
  <si>
    <t>ID011536</t>
  </si>
  <si>
    <t>ID011560</t>
  </si>
  <si>
    <t>ID011597</t>
  </si>
  <si>
    <t>ID011598</t>
  </si>
  <si>
    <t>ID011599</t>
  </si>
  <si>
    <t>ID011600</t>
  </si>
  <si>
    <t>ID011648</t>
  </si>
  <si>
    <t>ID011668</t>
  </si>
  <si>
    <t>ID011704</t>
  </si>
  <si>
    <t>ID011705</t>
  </si>
  <si>
    <t>ID011722</t>
  </si>
  <si>
    <t>ID011747</t>
  </si>
  <si>
    <t>ID011777</t>
  </si>
  <si>
    <t>ID011778</t>
  </si>
  <si>
    <t>ID011818</t>
  </si>
  <si>
    <t>ID011850</t>
  </si>
  <si>
    <t>ID011851</t>
  </si>
  <si>
    <t>ID011852</t>
  </si>
  <si>
    <t>ID011875</t>
  </si>
  <si>
    <t>ID011905</t>
  </si>
  <si>
    <t>ID011906</t>
  </si>
  <si>
    <t>ID011962</t>
  </si>
  <si>
    <t>ID012029</t>
  </si>
  <si>
    <t>ID012030</t>
  </si>
  <si>
    <t>ID012085</t>
  </si>
  <si>
    <t>ID012142</t>
  </si>
  <si>
    <t>ID012174</t>
  </si>
  <si>
    <t>ID012175</t>
  </si>
  <si>
    <t>ID012176</t>
  </si>
  <si>
    <t>ID012209</t>
  </si>
  <si>
    <t>ID012253</t>
  </si>
  <si>
    <t>ID012254</t>
  </si>
  <si>
    <t>ID012255</t>
  </si>
  <si>
    <t>ID012305</t>
  </si>
  <si>
    <t>ID012306</t>
  </si>
  <si>
    <t>ID012307</t>
  </si>
  <si>
    <t>ID012364</t>
  </si>
  <si>
    <t>ID012365</t>
  </si>
  <si>
    <t>ID012411</t>
  </si>
  <si>
    <t>ID012412</t>
  </si>
  <si>
    <t>ID012413</t>
  </si>
  <si>
    <t>ID012449</t>
  </si>
  <si>
    <t>ID012450</t>
  </si>
  <si>
    <t>ID012512</t>
  </si>
  <si>
    <t>ID012513</t>
  </si>
  <si>
    <t>ID012514</t>
  </si>
  <si>
    <t>ID012565</t>
  </si>
  <si>
    <t>ID012566</t>
  </si>
  <si>
    <t>ID012567</t>
  </si>
  <si>
    <t>ID012611</t>
  </si>
  <si>
    <t>ID012612</t>
  </si>
  <si>
    <t>ID012613</t>
  </si>
  <si>
    <t>ID012659</t>
  </si>
  <si>
    <t>ID012660</t>
  </si>
  <si>
    <t>ID012661</t>
  </si>
  <si>
    <t>ID013384</t>
  </si>
  <si>
    <t>ID013437</t>
  </si>
  <si>
    <t>ID013438</t>
  </si>
  <si>
    <t>ID013439</t>
  </si>
  <si>
    <t>ID013504</t>
  </si>
  <si>
    <t>ID013505</t>
  </si>
  <si>
    <t>ID013506</t>
  </si>
  <si>
    <t>ID013561</t>
  </si>
  <si>
    <t>ID013562</t>
  </si>
  <si>
    <t>ID013563</t>
  </si>
  <si>
    <t>ID013615</t>
  </si>
  <si>
    <t>ID013616</t>
  </si>
  <si>
    <t>ID013617</t>
  </si>
  <si>
    <t>ID013674</t>
  </si>
  <si>
    <t>ID013675</t>
  </si>
  <si>
    <t>ID013676</t>
  </si>
  <si>
    <t>ID013730</t>
  </si>
  <si>
    <t>ID013731</t>
  </si>
  <si>
    <t>ID013732</t>
  </si>
  <si>
    <t>ID013783</t>
  </si>
  <si>
    <t>ID013784</t>
  </si>
  <si>
    <t>ID013785</t>
  </si>
  <si>
    <t>ID013852</t>
  </si>
  <si>
    <t>ID009980</t>
  </si>
  <si>
    <t>ID010197</t>
  </si>
  <si>
    <t>ID010198</t>
  </si>
  <si>
    <t>ID010269</t>
  </si>
  <si>
    <t>ID010316</t>
  </si>
  <si>
    <t>ID010373</t>
  </si>
  <si>
    <t>ID010426</t>
  </si>
  <si>
    <t>ID010427</t>
  </si>
  <si>
    <t>ID010428</t>
  </si>
  <si>
    <t>ID010485</t>
  </si>
  <si>
    <t>ID010486</t>
  </si>
  <si>
    <t>ID010487</t>
  </si>
  <si>
    <t>ID010535</t>
  </si>
  <si>
    <t>ID010536</t>
  </si>
  <si>
    <t>ID010537</t>
  </si>
  <si>
    <t>ID010592</t>
  </si>
  <si>
    <t>ID010640</t>
  </si>
  <si>
    <t>ID010671</t>
  </si>
  <si>
    <t>ID010720</t>
  </si>
  <si>
    <t>ID010721</t>
  </si>
  <si>
    <t>ID010732</t>
  </si>
  <si>
    <t>ID010766</t>
  </si>
  <si>
    <t>ID010767</t>
  </si>
  <si>
    <t>ID010768</t>
  </si>
  <si>
    <t>ID010769</t>
  </si>
  <si>
    <t>ID010770</t>
  </si>
  <si>
    <t>ID010818</t>
  </si>
  <si>
    <t>ID010819</t>
  </si>
  <si>
    <t>ID010820</t>
  </si>
  <si>
    <t>ID010821</t>
  </si>
  <si>
    <t>ID010822</t>
  </si>
  <si>
    <t>ID010885</t>
  </si>
  <si>
    <t>ID010886</t>
  </si>
  <si>
    <t>ID010887</t>
  </si>
  <si>
    <t>ID010935</t>
  </si>
  <si>
    <t>ID010936</t>
  </si>
  <si>
    <t>ID010937</t>
  </si>
  <si>
    <t>ID010972</t>
  </si>
  <si>
    <t>ID010973</t>
  </si>
  <si>
    <t>ID010974</t>
  </si>
  <si>
    <t>ID011012</t>
  </si>
  <si>
    <t>ID011013</t>
  </si>
  <si>
    <t>ID011014</t>
  </si>
  <si>
    <t>ID011015</t>
  </si>
  <si>
    <t>ID011016</t>
  </si>
  <si>
    <t>ID011068</t>
  </si>
  <si>
    <t>ID011115</t>
  </si>
  <si>
    <t>ID011159</t>
  </si>
  <si>
    <t>ID011204</t>
  </si>
  <si>
    <t>ID011205</t>
  </si>
  <si>
    <t>ID011206</t>
  </si>
  <si>
    <t>ID011251</t>
  </si>
  <si>
    <t>ID011252</t>
  </si>
  <si>
    <t>ID011317</t>
  </si>
  <si>
    <t>ID011318</t>
  </si>
  <si>
    <t>ID011319</t>
  </si>
  <si>
    <t>ID011368</t>
  </si>
  <si>
    <t>ID011369</t>
  </si>
  <si>
    <t>ID011370</t>
  </si>
  <si>
    <t>ID011371</t>
  </si>
  <si>
    <t>ID011425</t>
  </si>
  <si>
    <t>ID011426</t>
  </si>
  <si>
    <t>ID011427</t>
  </si>
  <si>
    <t>ID011428</t>
  </si>
  <si>
    <t>ID011470</t>
  </si>
  <si>
    <t>ID011471</t>
  </si>
  <si>
    <t>ID011472</t>
  </si>
  <si>
    <t>ID011473</t>
  </si>
  <si>
    <t>ID011474</t>
  </si>
  <si>
    <t>ID011537</t>
  </si>
  <si>
    <t>ID011538</t>
  </si>
  <si>
    <t>ID011539</t>
  </si>
  <si>
    <t>ID011540</t>
  </si>
  <si>
    <t>ID011541</t>
  </si>
  <si>
    <t>ID011542</t>
  </si>
  <si>
    <t>ID011601</t>
  </si>
  <si>
    <t>ID011602</t>
  </si>
  <si>
    <t>ID011603</t>
  </si>
  <si>
    <t>ID011649</t>
  </si>
  <si>
    <t>ID011706</t>
  </si>
  <si>
    <t>ID011779</t>
  </si>
  <si>
    <t>ID011780</t>
  </si>
  <si>
    <t>ID011781</t>
  </si>
  <si>
    <t>ID011782</t>
  </si>
  <si>
    <t>ID011783</t>
  </si>
  <si>
    <t>ID011817</t>
  </si>
  <si>
    <t>ID011853</t>
  </si>
  <si>
    <t>ID011854</t>
  </si>
  <si>
    <t>ID011855</t>
  </si>
  <si>
    <t>ID011874</t>
  </si>
  <si>
    <t>ID011907</t>
  </si>
  <si>
    <t>ID011908</t>
  </si>
  <si>
    <t>ID011909</t>
  </si>
  <si>
    <t>ID011963</t>
  </si>
  <si>
    <t>ID011964</t>
  </si>
  <si>
    <t>ID011965</t>
  </si>
  <si>
    <t>ID012031</t>
  </si>
  <si>
    <t>ID012086</t>
  </si>
  <si>
    <t>ID012087</t>
  </si>
  <si>
    <t>ID012088</t>
  </si>
  <si>
    <t>ID012089</t>
  </si>
  <si>
    <t>ID012090</t>
  </si>
  <si>
    <t>ID012143</t>
  </si>
  <si>
    <t>ID012144</t>
  </si>
  <si>
    <t>ID012145</t>
  </si>
  <si>
    <t>ID012177</t>
  </si>
  <si>
    <t>ID012178</t>
  </si>
  <si>
    <t>ID012179</t>
  </si>
  <si>
    <t>ID012180</t>
  </si>
  <si>
    <t>ID012308</t>
  </si>
  <si>
    <t>ID012515</t>
  </si>
  <si>
    <t>ID012516</t>
  </si>
  <si>
    <t>Nuttaporn Soontornmesatien</t>
  </si>
  <si>
    <t>ID012517</t>
  </si>
  <si>
    <t>ID012518</t>
  </si>
  <si>
    <t>ID012568</t>
  </si>
  <si>
    <t>ID012614</t>
  </si>
  <si>
    <t>ID012716</t>
  </si>
  <si>
    <t>ID012717</t>
  </si>
  <si>
    <t>ID012800</t>
  </si>
  <si>
    <t>ID012801</t>
  </si>
  <si>
    <t>ID012857</t>
  </si>
  <si>
    <t>ID012858</t>
  </si>
  <si>
    <t>ID012859</t>
  </si>
  <si>
    <t>ID012860</t>
  </si>
  <si>
    <t>ID012894</t>
  </si>
  <si>
    <t>ID012895</t>
  </si>
  <si>
    <t>ID012896</t>
  </si>
  <si>
    <t>ID012933</t>
  </si>
  <si>
    <t>ID012934</t>
  </si>
  <si>
    <t>ID012935</t>
  </si>
  <si>
    <t>ID012966</t>
  </si>
  <si>
    <t>ID012999</t>
  </si>
  <si>
    <t>ID013268</t>
  </si>
  <si>
    <t>ID013269</t>
  </si>
  <si>
    <t>ID013270</t>
  </si>
  <si>
    <t>ID013328</t>
  </si>
  <si>
    <t>ID013329</t>
  </si>
  <si>
    <t>ID013385</t>
  </si>
  <si>
    <t>ID013853</t>
  </si>
  <si>
    <t>ID013854</t>
  </si>
  <si>
    <t>ID014050</t>
  </si>
  <si>
    <t>INITIAL PAYMENT-Phase 2 Mobilization</t>
  </si>
  <si>
    <t>ID010538</t>
  </si>
  <si>
    <t>ID010539</t>
  </si>
  <si>
    <t>ID010593</t>
  </si>
  <si>
    <t>ID010594</t>
  </si>
  <si>
    <t>ID010595</t>
  </si>
  <si>
    <t>ID010641</t>
  </si>
  <si>
    <t>ID010642</t>
  </si>
  <si>
    <t>ID010643</t>
  </si>
  <si>
    <t>ID010644</t>
  </si>
  <si>
    <t>ID010672</t>
  </si>
  <si>
    <t>ID010673</t>
  </si>
  <si>
    <t>ID010674</t>
  </si>
  <si>
    <t>ID010675</t>
  </si>
  <si>
    <t>ID010722</t>
  </si>
  <si>
    <t>ID010723</t>
  </si>
  <si>
    <t>ID010724</t>
  </si>
  <si>
    <t>ID010725</t>
  </si>
  <si>
    <t>ID010823</t>
  </si>
  <si>
    <t>ID010888</t>
  </si>
  <si>
    <t>ID010889</t>
  </si>
  <si>
    <t>ID010890</t>
  </si>
  <si>
    <t>ID011017</t>
  </si>
  <si>
    <t>ID011069</t>
  </si>
  <si>
    <t>ID011070</t>
  </si>
  <si>
    <t>ID011160</t>
  </si>
  <si>
    <t>ID011161</t>
  </si>
  <si>
    <t>ID011207</t>
  </si>
  <si>
    <t>ID011208</t>
  </si>
  <si>
    <t>ID011209</t>
  </si>
  <si>
    <t>ID011219</t>
  </si>
  <si>
    <t>ID011253</t>
  </si>
  <si>
    <t>ID011254</t>
  </si>
  <si>
    <t>ID011255</t>
  </si>
  <si>
    <t>ID011256</t>
  </si>
  <si>
    <t>ID011257</t>
  </si>
  <si>
    <t>ID011258</t>
  </si>
  <si>
    <t>ID011283</t>
  </si>
  <si>
    <t>ID011320</t>
  </si>
  <si>
    <t>ID011321</t>
  </si>
  <si>
    <t>ID011322</t>
  </si>
  <si>
    <t>ID011323</t>
  </si>
  <si>
    <t>ID011324</t>
  </si>
  <si>
    <t>ID011325</t>
  </si>
  <si>
    <t>ID011372</t>
  </si>
  <si>
    <t>ID011373</t>
  </si>
  <si>
    <t>ID011374</t>
  </si>
  <si>
    <t>ID011429</t>
  </si>
  <si>
    <t>ID011475</t>
  </si>
  <si>
    <t>ID011543</t>
  </si>
  <si>
    <t>ID011544</t>
  </si>
  <si>
    <t>ID011545</t>
  </si>
  <si>
    <t>ID011546</t>
  </si>
  <si>
    <t>ID011604</t>
  </si>
  <si>
    <t>ID011605</t>
  </si>
  <si>
    <t>ID011606</t>
  </si>
  <si>
    <t>ID011607</t>
  </si>
  <si>
    <t>ID011615</t>
  </si>
  <si>
    <t>ID011650</t>
  </si>
  <si>
    <t>ID011651</t>
  </si>
  <si>
    <t>ID011652</t>
  </si>
  <si>
    <t>ID011653</t>
  </si>
  <si>
    <t>ID011654</t>
  </si>
  <si>
    <t>ID011707</t>
  </si>
  <si>
    <t>ID011736</t>
  </si>
  <si>
    <t>ID011784</t>
  </si>
  <si>
    <t>ID011816</t>
  </si>
  <si>
    <t>ID011856</t>
  </si>
  <si>
    <t>ID012032</t>
  </si>
  <si>
    <t>chsg-00808.03</t>
  </si>
  <si>
    <t>PHASE I-Show Area Concept Design</t>
  </si>
  <si>
    <t>ID011966</t>
  </si>
  <si>
    <t>ID012033</t>
  </si>
  <si>
    <t>ID012034</t>
  </si>
  <si>
    <t>ID012035</t>
  </si>
  <si>
    <t>ID012036</t>
  </si>
  <si>
    <t>ID012037</t>
  </si>
  <si>
    <t>ID012091</t>
  </si>
  <si>
    <t>ID012092</t>
  </si>
  <si>
    <t>ID012146</t>
  </si>
  <si>
    <t>ID012181</t>
  </si>
  <si>
    <t>ID012182</t>
  </si>
  <si>
    <t>ID012210</t>
  </si>
  <si>
    <t>ID012256</t>
  </si>
  <si>
    <t>ID012309</t>
  </si>
  <si>
    <t>ID012310</t>
  </si>
  <si>
    <t>ID012366</t>
  </si>
  <si>
    <t>ID012367</t>
  </si>
  <si>
    <t>ID012368</t>
  </si>
  <si>
    <t>ID012369</t>
  </si>
  <si>
    <t>ID012414</t>
  </si>
  <si>
    <t>ID012615</t>
  </si>
  <si>
    <t>ID012662</t>
  </si>
  <si>
    <t>ID012663</t>
  </si>
  <si>
    <t>ID012664</t>
  </si>
  <si>
    <t>ID012718</t>
  </si>
  <si>
    <t>ID012802</t>
  </si>
  <si>
    <t>ID013000</t>
  </si>
  <si>
    <t>ID013001</t>
  </si>
  <si>
    <t>ID013002</t>
  </si>
  <si>
    <t>ID013003</t>
  </si>
  <si>
    <t>ID013042</t>
  </si>
  <si>
    <t>ID013043</t>
  </si>
  <si>
    <t>ID013044</t>
  </si>
  <si>
    <t>ID013087</t>
  </si>
  <si>
    <t>ID013088</t>
  </si>
  <si>
    <t>ID013089</t>
  </si>
  <si>
    <t>ID013090</t>
  </si>
  <si>
    <t>ID013128</t>
  </si>
  <si>
    <t>ID013129</t>
  </si>
  <si>
    <t>ID013169</t>
  </si>
  <si>
    <t>ID013170</t>
  </si>
  <si>
    <t>ID013171</t>
  </si>
  <si>
    <t>ID013210</t>
  </si>
  <si>
    <t>ID013211</t>
  </si>
  <si>
    <t>ID013212</t>
  </si>
  <si>
    <t>ID013213</t>
  </si>
  <si>
    <t>ID013214</t>
  </si>
  <si>
    <t>ID013215</t>
  </si>
  <si>
    <t>ID013271</t>
  </si>
  <si>
    <t>ID013272</t>
  </si>
  <si>
    <t>ID013273</t>
  </si>
  <si>
    <t>ID013274</t>
  </si>
  <si>
    <t>ID013275</t>
  </si>
  <si>
    <t>ID013330</t>
  </si>
  <si>
    <t>ID013331</t>
  </si>
  <si>
    <t>ID013386</t>
  </si>
  <si>
    <t>ID013387</t>
  </si>
  <si>
    <t>ID013388</t>
  </si>
  <si>
    <t>ID013389</t>
  </si>
  <si>
    <t>ID013390</t>
  </si>
  <si>
    <t>ID013440</t>
  </si>
  <si>
    <t>ID013441</t>
  </si>
  <si>
    <t>ID013507</t>
  </si>
  <si>
    <t>ID013508</t>
  </si>
  <si>
    <t>ID013509</t>
  </si>
  <si>
    <t>ID013564</t>
  </si>
  <si>
    <t>ID013618</t>
  </si>
  <si>
    <t>ID013619</t>
  </si>
  <si>
    <t>ID013677</t>
  </si>
  <si>
    <t>ID014114</t>
  </si>
  <si>
    <t>ID014115</t>
  </si>
  <si>
    <t>ID014116</t>
  </si>
  <si>
    <t>ID014191</t>
  </si>
  <si>
    <t>ID014192</t>
  </si>
  <si>
    <t>ID014193</t>
  </si>
  <si>
    <t>ID014194</t>
  </si>
  <si>
    <t>ID014195</t>
  </si>
  <si>
    <t>ID014300</t>
  </si>
  <si>
    <t>ID014359</t>
  </si>
  <si>
    <t>ID001256</t>
  </si>
  <si>
    <t>ID001257</t>
  </si>
  <si>
    <t>PJHR0010081</t>
  </si>
  <si>
    <t>PJHR0010079</t>
  </si>
  <si>
    <t>chsg-00908.39</t>
  </si>
  <si>
    <t>Phase 1&amp;2 South Bank Villas&amp;resort hotel Mobilization</t>
  </si>
  <si>
    <t>ID003185</t>
  </si>
  <si>
    <t>ID003186</t>
  </si>
  <si>
    <t>ID003187</t>
  </si>
  <si>
    <t>ID003188</t>
  </si>
  <si>
    <t>ID003235</t>
  </si>
  <si>
    <t>ID003236</t>
  </si>
  <si>
    <t>ID003237</t>
  </si>
  <si>
    <t>ID003281</t>
  </si>
  <si>
    <t>ID003282</t>
  </si>
  <si>
    <t>ID003283</t>
  </si>
  <si>
    <t>ID003337</t>
  </si>
  <si>
    <t>ID003338</t>
  </si>
  <si>
    <t>ID003339</t>
  </si>
  <si>
    <t>ID003340</t>
  </si>
  <si>
    <t>ID003341</t>
  </si>
  <si>
    <t>ID003397</t>
  </si>
  <si>
    <t>ID003398</t>
  </si>
  <si>
    <t>ID003399</t>
  </si>
  <si>
    <t>ID003440</t>
  </si>
  <si>
    <t>ID003441</t>
  </si>
  <si>
    <t>ID003442</t>
  </si>
  <si>
    <t>ID003456</t>
  </si>
  <si>
    <t>ID003493</t>
  </si>
  <si>
    <t>ID003494</t>
  </si>
  <si>
    <t>ID003495</t>
  </si>
  <si>
    <t>ID003516</t>
  </si>
  <si>
    <t>ID003540</t>
  </si>
  <si>
    <t>ID003541</t>
  </si>
  <si>
    <t>ID003542</t>
  </si>
  <si>
    <t>ID003579</t>
  </si>
  <si>
    <t>ID003580</t>
  </si>
  <si>
    <t>ID003634</t>
  </si>
  <si>
    <t>ID003635</t>
  </si>
  <si>
    <t>ID003636</t>
  </si>
  <si>
    <t>ID003676</t>
  </si>
  <si>
    <t>ID003677</t>
  </si>
  <si>
    <t>ID003721</t>
  </si>
  <si>
    <t>ID003763</t>
  </si>
  <si>
    <t>ID003764</t>
  </si>
  <si>
    <t>ID003790</t>
  </si>
  <si>
    <t>ID003791</t>
  </si>
  <si>
    <t>ID003792</t>
  </si>
  <si>
    <t>ID003831</t>
  </si>
  <si>
    <t>ID003832</t>
  </si>
  <si>
    <t>ID003833</t>
  </si>
  <si>
    <t>ID003834</t>
  </si>
  <si>
    <t>ID003852</t>
  </si>
  <si>
    <t>ID003906</t>
  </si>
  <si>
    <t>ID003907</t>
  </si>
  <si>
    <t>ID003942</t>
  </si>
  <si>
    <t>ID004000</t>
  </si>
  <si>
    <t>ID004001</t>
  </si>
  <si>
    <t>ID004067</t>
  </si>
  <si>
    <t>ID004068</t>
  </si>
  <si>
    <t>ID004109</t>
  </si>
  <si>
    <t>ID004110</t>
  </si>
  <si>
    <t>ID004111</t>
  </si>
  <si>
    <t>ID004112</t>
  </si>
  <si>
    <t>ID004156</t>
  </si>
  <si>
    <t>ID004157</t>
  </si>
  <si>
    <t>ID004158</t>
  </si>
  <si>
    <t>ID004159</t>
  </si>
  <si>
    <t>ID004200</t>
  </si>
  <si>
    <t>ID004201</t>
  </si>
  <si>
    <t>ID004202</t>
  </si>
  <si>
    <t>ID004203</t>
  </si>
  <si>
    <t>ID004262</t>
  </si>
  <si>
    <t>ID004263</t>
  </si>
  <si>
    <t>ID004264</t>
  </si>
  <si>
    <t>ID004265</t>
  </si>
  <si>
    <t>ID004312</t>
  </si>
  <si>
    <t>ID004313</t>
  </si>
  <si>
    <t>ID004314</t>
  </si>
  <si>
    <t>ID004315</t>
  </si>
  <si>
    <t>ID004363</t>
  </si>
  <si>
    <t>ID004364</t>
  </si>
  <si>
    <t>ID004365</t>
  </si>
  <si>
    <t>ID004401</t>
  </si>
  <si>
    <t>ID004434</t>
  </si>
  <si>
    <t>ID004474</t>
  </si>
  <si>
    <t>ID004475</t>
  </si>
  <si>
    <t>ID004516</t>
  </si>
  <si>
    <t>ID004568</t>
  </si>
  <si>
    <t>ID004569</t>
  </si>
  <si>
    <t>ID004699</t>
  </si>
  <si>
    <t>ID004753</t>
  </si>
  <si>
    <t>ID004837</t>
  </si>
  <si>
    <t>ID004838</t>
  </si>
  <si>
    <t>ID004839</t>
  </si>
  <si>
    <t>ID004840</t>
  </si>
  <si>
    <t>ID004900</t>
  </si>
  <si>
    <t>ID004942</t>
  </si>
  <si>
    <t>ID004994</t>
  </si>
  <si>
    <t>ID004995</t>
  </si>
  <si>
    <t>ID004996</t>
  </si>
  <si>
    <t>ID005038</t>
  </si>
  <si>
    <t>ID005039</t>
  </si>
  <si>
    <t>ID005040</t>
  </si>
  <si>
    <t>ID005041</t>
  </si>
  <si>
    <t>ID005087</t>
  </si>
  <si>
    <t>ID005088</t>
  </si>
  <si>
    <t>ID005089</t>
  </si>
  <si>
    <t>ID005090</t>
  </si>
  <si>
    <t>ID005091</t>
  </si>
  <si>
    <t>ID005105</t>
  </si>
  <si>
    <t>ID005150</t>
  </si>
  <si>
    <t>ID005151</t>
  </si>
  <si>
    <t>ID005152</t>
  </si>
  <si>
    <t>ID005164</t>
  </si>
  <si>
    <t>ID005196</t>
  </si>
  <si>
    <t>ID005197</t>
  </si>
  <si>
    <t>ID005198</t>
  </si>
  <si>
    <t>ID005205</t>
  </si>
  <si>
    <t>ID005230</t>
  </si>
  <si>
    <t>ID005231</t>
  </si>
  <si>
    <t>ID005239</t>
  </si>
  <si>
    <t>ID005281</t>
  </si>
  <si>
    <t>ID005282</t>
  </si>
  <si>
    <t>ID005283</t>
  </si>
  <si>
    <t>ID005293</t>
  </si>
  <si>
    <t>ID005346</t>
  </si>
  <si>
    <t>ID005347</t>
  </si>
  <si>
    <t>ID005406</t>
  </si>
  <si>
    <t>ID005657</t>
  </si>
  <si>
    <t>ID005719</t>
  </si>
  <si>
    <t>ID005720</t>
  </si>
  <si>
    <t>ID005856</t>
  </si>
  <si>
    <t>ID006201</t>
  </si>
  <si>
    <t>ID006303</t>
  </si>
  <si>
    <t>ID006353</t>
  </si>
  <si>
    <t>ID006405</t>
  </si>
  <si>
    <t>ID006461</t>
  </si>
  <si>
    <t>ID006619</t>
  </si>
  <si>
    <t>ID006745</t>
  </si>
  <si>
    <t>ID007875</t>
  </si>
  <si>
    <t>ID007933</t>
  </si>
  <si>
    <t>ID007975</t>
  </si>
  <si>
    <t>ID007976</t>
  </si>
  <si>
    <t>ID008016</t>
  </si>
  <si>
    <t>ID008060</t>
  </si>
  <si>
    <t>ID008117</t>
  </si>
  <si>
    <t>ID008118</t>
  </si>
  <si>
    <t>ID008143</t>
  </si>
  <si>
    <t>ID008176</t>
  </si>
  <si>
    <t>ID008231</t>
  </si>
  <si>
    <t>Concept Design - 2 - PII - Hotel</t>
  </si>
  <si>
    <t>ID013581</t>
  </si>
  <si>
    <t>ID013583</t>
  </si>
  <si>
    <t>ID013649</t>
  </si>
  <si>
    <t>ID013655</t>
  </si>
  <si>
    <t>ID013656</t>
  </si>
  <si>
    <t>ID013700</t>
  </si>
  <si>
    <t>ID013701</t>
  </si>
  <si>
    <t>ID013702</t>
  </si>
  <si>
    <t>ID013741</t>
  </si>
  <si>
    <t>ID013744</t>
  </si>
  <si>
    <t>ID013745</t>
  </si>
  <si>
    <t>Jhutamad Jaraekram</t>
  </si>
  <si>
    <t>ID013746</t>
  </si>
  <si>
    <t>ID013786</t>
  </si>
  <si>
    <t>ID013805</t>
  </si>
  <si>
    <t>ID013806</t>
  </si>
  <si>
    <t>ID013807</t>
  </si>
  <si>
    <t>ID013808</t>
  </si>
  <si>
    <t>ID013809</t>
  </si>
  <si>
    <t>ID013810</t>
  </si>
  <si>
    <t>ID013855</t>
  </si>
  <si>
    <t>ID013890</t>
  </si>
  <si>
    <t>ID013891</t>
  </si>
  <si>
    <t>ID013892</t>
  </si>
  <si>
    <t>ID013928</t>
  </si>
  <si>
    <t>Hardscape/Softscape Design Development - PIII - Villa</t>
  </si>
  <si>
    <t>ID013938</t>
  </si>
  <si>
    <t>ID013939</t>
  </si>
  <si>
    <t>ID013940</t>
  </si>
  <si>
    <t>ID013943</t>
  </si>
  <si>
    <t>ID013946</t>
  </si>
  <si>
    <t>ID013950</t>
  </si>
  <si>
    <t>ID013951</t>
  </si>
  <si>
    <t>ID013992</t>
  </si>
  <si>
    <t>ID013996</t>
  </si>
  <si>
    <t>ID013997</t>
  </si>
  <si>
    <t>ID014060</t>
  </si>
  <si>
    <t>ID014061</t>
  </si>
  <si>
    <t>ID014062</t>
  </si>
  <si>
    <t>ID014064</t>
  </si>
  <si>
    <t>ID014065</t>
  </si>
  <si>
    <t>ID014066</t>
  </si>
  <si>
    <t>ID014068</t>
  </si>
  <si>
    <t>ID014069</t>
  </si>
  <si>
    <t>ID014117</t>
  </si>
  <si>
    <t>ID014132</t>
  </si>
  <si>
    <t>ID014133</t>
  </si>
  <si>
    <t>ID014136</t>
  </si>
  <si>
    <t>ID014138</t>
  </si>
  <si>
    <t>ID014139</t>
  </si>
  <si>
    <t>ID014140</t>
  </si>
  <si>
    <t>ID014148</t>
  </si>
  <si>
    <t>ID014196</t>
  </si>
  <si>
    <t>ID014204</t>
  </si>
  <si>
    <t>ID014205</t>
  </si>
  <si>
    <t>ID014206</t>
  </si>
  <si>
    <t>ID014207</t>
  </si>
  <si>
    <t>ID014209</t>
  </si>
  <si>
    <t>ID014210</t>
  </si>
  <si>
    <t>ID014212</t>
  </si>
  <si>
    <t>ID014245</t>
  </si>
  <si>
    <t>ID014252</t>
  </si>
  <si>
    <t>ID014253</t>
  </si>
  <si>
    <t>ID014254</t>
  </si>
  <si>
    <t>ID014256</t>
  </si>
  <si>
    <t>ID014257</t>
  </si>
  <si>
    <t>ID014315</t>
  </si>
  <si>
    <t>ID001028</t>
  </si>
  <si>
    <t>ID001496</t>
  </si>
  <si>
    <t>ID001497</t>
  </si>
  <si>
    <t>Concept Design - 1 - PII - Villa</t>
  </si>
  <si>
    <t>PJHR0010058</t>
  </si>
  <si>
    <t>Schematic Design - 1 - Phase II - Villa</t>
  </si>
  <si>
    <t>PJHR0010061</t>
  </si>
  <si>
    <t>ID014895</t>
  </si>
  <si>
    <t>PJHR0010066</t>
  </si>
  <si>
    <t>Hardscape/Softscape Design Development - PI - Villa</t>
  </si>
  <si>
    <t>ID014891</t>
  </si>
  <si>
    <t>PJHR0010086</t>
  </si>
  <si>
    <t>PJHR0010089</t>
  </si>
  <si>
    <t>PJHR0010084</t>
  </si>
  <si>
    <t>PJHR0010080</t>
  </si>
  <si>
    <t>PJHR0010093</t>
  </si>
  <si>
    <t>PJHR0010102</t>
  </si>
  <si>
    <t>PJHR0010094</t>
  </si>
  <si>
    <t>PJHR0010096</t>
  </si>
  <si>
    <t>PJHR0010100</t>
  </si>
  <si>
    <t>PJHR0010101</t>
  </si>
  <si>
    <t>ID014893</t>
  </si>
  <si>
    <t>chsg-06011.10</t>
  </si>
  <si>
    <t>chsg-06022.10</t>
  </si>
  <si>
    <t>Preliminary Concept Design</t>
  </si>
  <si>
    <t>ID001592</t>
  </si>
  <si>
    <t>ID001593</t>
  </si>
  <si>
    <t>ID001594</t>
  </si>
  <si>
    <t>ID001595</t>
  </si>
  <si>
    <t>ID001596</t>
  </si>
  <si>
    <t>ID001597</t>
  </si>
  <si>
    <t>ID001598</t>
  </si>
  <si>
    <t>ID001599</t>
  </si>
  <si>
    <t>PJHR0010065</t>
  </si>
  <si>
    <t>PJHR0010082</t>
  </si>
  <si>
    <t xml:space="preserve">2019 hours </t>
  </si>
  <si>
    <t>chsg-06004.12</t>
  </si>
  <si>
    <t>chsg-06043.10</t>
  </si>
  <si>
    <t>chsg-06049.11</t>
  </si>
  <si>
    <t>chsg-06072.11</t>
  </si>
  <si>
    <t>chsg-06108.10</t>
  </si>
  <si>
    <t>Honghui Zhang</t>
  </si>
  <si>
    <t>CONSULTING</t>
  </si>
  <si>
    <t>ID436602</t>
  </si>
  <si>
    <t>PJHR0025419</t>
  </si>
  <si>
    <t>Joey Liu</t>
  </si>
  <si>
    <t>ID435533</t>
  </si>
  <si>
    <t>PJHR0025355</t>
  </si>
  <si>
    <t>ID436603</t>
  </si>
  <si>
    <t>ID436604</t>
  </si>
  <si>
    <t>ID436605</t>
  </si>
  <si>
    <t>Cola Chen</t>
  </si>
  <si>
    <t>ID436810</t>
  </si>
  <si>
    <t>PJHR0025432</t>
  </si>
  <si>
    <t>Lisa Wang</t>
  </si>
  <si>
    <t>ID435708</t>
  </si>
  <si>
    <t>PJHR0025364</t>
  </si>
  <si>
    <t>ID436606</t>
  </si>
  <si>
    <t>ID436811</t>
  </si>
  <si>
    <t>ID435500</t>
  </si>
  <si>
    <t>PJHR0025354</t>
  </si>
  <si>
    <t>ID436591</t>
  </si>
  <si>
    <t>PJHR0025418</t>
  </si>
  <si>
    <t>ID436625</t>
  </si>
  <si>
    <t>PJHR0025421</t>
  </si>
  <si>
    <t>ID436790</t>
  </si>
  <si>
    <t>PJHR0025431</t>
  </si>
  <si>
    <t>ID435501</t>
  </si>
  <si>
    <t>ID436592</t>
  </si>
  <si>
    <t>ID436791</t>
  </si>
  <si>
    <t>ID435502</t>
  </si>
  <si>
    <t>ID436792</t>
  </si>
  <si>
    <t>ID435503</t>
  </si>
  <si>
    <t>ID436793</t>
  </si>
  <si>
    <t>ID435504</t>
  </si>
  <si>
    <t>ID436626</t>
  </si>
  <si>
    <t>ID436794</t>
  </si>
  <si>
    <t>ID435505</t>
  </si>
  <si>
    <t>ID436627</t>
  </si>
  <si>
    <t>ID436795</t>
  </si>
  <si>
    <t>ID435506</t>
  </si>
  <si>
    <t>ID436628</t>
  </si>
  <si>
    <t>ID436796</t>
  </si>
  <si>
    <t>ID435507</t>
  </si>
  <si>
    <t>ID436593</t>
  </si>
  <si>
    <t>ID436629</t>
  </si>
  <si>
    <t>ID436797</t>
  </si>
  <si>
    <t>ID436594</t>
  </si>
  <si>
    <t>ID436630</t>
  </si>
  <si>
    <t>ID436798</t>
  </si>
  <si>
    <t>ID435508</t>
  </si>
  <si>
    <t>ID436631</t>
  </si>
  <si>
    <t>ID436799</t>
  </si>
  <si>
    <t>ID435509</t>
  </si>
  <si>
    <t>ID436595</t>
  </si>
  <si>
    <t>ID436632</t>
  </si>
  <si>
    <t>ID436800</t>
  </si>
  <si>
    <t>ID435510</t>
  </si>
  <si>
    <t>ID436596</t>
  </si>
  <si>
    <t>ID436633</t>
  </si>
  <si>
    <t>ID436801</t>
  </si>
  <si>
    <t>ID443464</t>
  </si>
  <si>
    <t>PJHR0025876</t>
  </si>
  <si>
    <t>ID443546</t>
  </si>
  <si>
    <t>PJHR0025883</t>
  </si>
  <si>
    <t>ID443846</t>
  </si>
  <si>
    <t>PJHR0025906</t>
  </si>
  <si>
    <t>Boyu Liu</t>
  </si>
  <si>
    <t>ID444700</t>
  </si>
  <si>
    <t>PJHR0025961</t>
  </si>
  <si>
    <t>ID445055</t>
  </si>
  <si>
    <t>PJHR0025974</t>
  </si>
  <si>
    <t>ID443465</t>
  </si>
  <si>
    <t>ID443547</t>
  </si>
  <si>
    <t>ID443847</t>
  </si>
  <si>
    <t>ID444701</t>
  </si>
  <si>
    <t>ID445056</t>
  </si>
  <si>
    <t>ID443466</t>
  </si>
  <si>
    <t>ID443548</t>
  </si>
  <si>
    <t>ID443848</t>
  </si>
  <si>
    <t>ID444702</t>
  </si>
  <si>
    <t>ID445057</t>
  </si>
  <si>
    <t>ID443849</t>
  </si>
  <si>
    <t>ID444703</t>
  </si>
  <si>
    <t>ID445058</t>
  </si>
  <si>
    <t>ID443467</t>
  </si>
  <si>
    <t>ID443850</t>
  </si>
  <si>
    <t>ID444704</t>
  </si>
  <si>
    <t>ID445059</t>
  </si>
  <si>
    <t>ID444705</t>
  </si>
  <si>
    <t>ID445060</t>
  </si>
  <si>
    <t>ID443468</t>
  </si>
  <si>
    <t>ID444706</t>
  </si>
  <si>
    <t>ID445061</t>
  </si>
  <si>
    <t>ID443469</t>
  </si>
  <si>
    <t>ID444707</t>
  </si>
  <si>
    <t>ID445062</t>
  </si>
  <si>
    <t>ID443470</t>
  </si>
  <si>
    <t>ID444708</t>
  </si>
  <si>
    <t>ID445063</t>
  </si>
  <si>
    <t>ID444709</t>
  </si>
  <si>
    <t>ID445064</t>
  </si>
  <si>
    <t>ID443471</t>
  </si>
  <si>
    <t>ID444710</t>
  </si>
  <si>
    <t>ID445065</t>
  </si>
  <si>
    <t>ID445010</t>
  </si>
  <si>
    <t>PJHR0025973</t>
  </si>
  <si>
    <t>ID445011</t>
  </si>
  <si>
    <t>ID445012</t>
  </si>
  <si>
    <t>ID445013</t>
  </si>
  <si>
    <t>ID445014</t>
  </si>
  <si>
    <t>ID445015</t>
  </si>
  <si>
    <t>ID445016</t>
  </si>
  <si>
    <t>ID443541</t>
  </si>
  <si>
    <t>PJHR0025882</t>
  </si>
  <si>
    <t>ID445017</t>
  </si>
  <si>
    <t>ID443542</t>
  </si>
  <si>
    <t>ID445018</t>
  </si>
  <si>
    <t>ID443543</t>
  </si>
  <si>
    <t>ID445019</t>
  </si>
  <si>
    <t>ID443544</t>
  </si>
  <si>
    <t>ID445020</t>
  </si>
  <si>
    <t>ID443545</t>
  </si>
  <si>
    <t>ID445021</t>
  </si>
  <si>
    <t>ID452723</t>
  </si>
  <si>
    <t>PJHR0026302</t>
  </si>
  <si>
    <t>ID452724</t>
  </si>
  <si>
    <t>ID452725</t>
  </si>
  <si>
    <t>ID448647</t>
  </si>
  <si>
    <t>PJHR0026081</t>
  </si>
  <si>
    <t>ID452726</t>
  </si>
  <si>
    <t>ID448648</t>
  </si>
  <si>
    <t>ID452727</t>
  </si>
  <si>
    <t>ID448586</t>
  </si>
  <si>
    <t>PJHR0026078</t>
  </si>
  <si>
    <t>ID448649</t>
  </si>
  <si>
    <t>ID452728</t>
  </si>
  <si>
    <t>ID448587</t>
  </si>
  <si>
    <t>ID448650</t>
  </si>
  <si>
    <t>ID452729</t>
  </si>
  <si>
    <t>ID452730</t>
  </si>
  <si>
    <t>ID452731</t>
  </si>
  <si>
    <t>ID452732</t>
  </si>
  <si>
    <t>ID452699</t>
  </si>
  <si>
    <t>PJHR0026301</t>
  </si>
  <si>
    <t>ID452700</t>
  </si>
  <si>
    <t>ID452701</t>
  </si>
  <si>
    <t>ID449545</t>
  </si>
  <si>
    <t>PJHR0026114</t>
  </si>
  <si>
    <t>ID452702</t>
  </si>
  <si>
    <t>ID449546</t>
  </si>
  <si>
    <t>ID452703</t>
  </si>
  <si>
    <t>ID452704</t>
  </si>
  <si>
    <t>ID452705</t>
  </si>
  <si>
    <t>ID452706</t>
  </si>
  <si>
    <t>ID449547</t>
  </si>
  <si>
    <t>ID452707</t>
  </si>
  <si>
    <t>ID458003</t>
  </si>
  <si>
    <t>PJHR0026580</t>
  </si>
  <si>
    <t>ID458004</t>
  </si>
  <si>
    <t>ID458005</t>
  </si>
  <si>
    <t>ID458006</t>
  </si>
  <si>
    <t>ID458007</t>
  </si>
  <si>
    <t>ID458008</t>
  </si>
  <si>
    <t>ID455769</t>
  </si>
  <si>
    <t>PJHR0026425</t>
  </si>
  <si>
    <t>ID457952</t>
  </si>
  <si>
    <t>PJHR0026579</t>
  </si>
  <si>
    <t>ID455770</t>
  </si>
  <si>
    <t>ID457953</t>
  </si>
  <si>
    <t>ID455771</t>
  </si>
  <si>
    <t>ID457954</t>
  </si>
  <si>
    <t>ID457955</t>
  </si>
  <si>
    <t>ID457956</t>
  </si>
  <si>
    <t>ID455772</t>
  </si>
  <si>
    <t>ID455773</t>
  </si>
  <si>
    <t>ID455774</t>
  </si>
  <si>
    <t>ID461618</t>
  </si>
  <si>
    <t>PJHR0026681</t>
  </si>
  <si>
    <t>ID461619</t>
  </si>
  <si>
    <t>ID471141</t>
  </si>
  <si>
    <t>PJHR0027185</t>
  </si>
  <si>
    <t>ID471768</t>
  </si>
  <si>
    <t>PJHR0027198</t>
  </si>
  <si>
    <t>ID471769</t>
  </si>
  <si>
    <t>ID471770</t>
  </si>
  <si>
    <t>ID471771</t>
  </si>
  <si>
    <t>ID471772</t>
  </si>
  <si>
    <t>ID471773</t>
  </si>
  <si>
    <t>ID471774</t>
  </si>
  <si>
    <t>chsg-08000.10</t>
  </si>
  <si>
    <t>Phase III-100% Design Development Confirmation</t>
  </si>
  <si>
    <t>ID461671</t>
  </si>
  <si>
    <t>PJHR0026682</t>
  </si>
  <si>
    <t>Phase II-100% Schematic Design Confirmation</t>
  </si>
  <si>
    <t>ID462254</t>
  </si>
  <si>
    <t>PJHR0026718</t>
  </si>
  <si>
    <t>Phase I-Concept Design Confirmation</t>
  </si>
  <si>
    <t>ID465087</t>
  </si>
  <si>
    <t>PJHR0026896</t>
  </si>
  <si>
    <t>ID465090</t>
  </si>
  <si>
    <t>ID461672</t>
  </si>
  <si>
    <t>ID462255</t>
  </si>
  <si>
    <t>ID461673</t>
  </si>
  <si>
    <t>ID462256</t>
  </si>
  <si>
    <t>ID463042</t>
  </si>
  <si>
    <t>PJHR0026774</t>
  </si>
  <si>
    <t>ID461674</t>
  </si>
  <si>
    <t>ID462257</t>
  </si>
  <si>
    <t>ID463043</t>
  </si>
  <si>
    <t>ID461675</t>
  </si>
  <si>
    <t>ID462258</t>
  </si>
  <si>
    <t>ID463044</t>
  </si>
  <si>
    <t>ID461676</t>
  </si>
  <si>
    <t>ID462259</t>
  </si>
  <si>
    <t>ID463045</t>
  </si>
  <si>
    <t>ID461677</t>
  </si>
  <si>
    <t>ID462260</t>
  </si>
  <si>
    <t>ID463046</t>
  </si>
  <si>
    <t>Zhou Ying</t>
  </si>
  <si>
    <t>ID463532</t>
  </si>
  <si>
    <t>PJHR0026814</t>
  </si>
  <si>
    <t>ID461678</t>
  </si>
  <si>
    <t>ID462261</t>
  </si>
  <si>
    <t>ID463533</t>
  </si>
  <si>
    <t>ID461679</t>
  </si>
  <si>
    <t>ID462262</t>
  </si>
  <si>
    <t>ID463534</t>
  </si>
  <si>
    <t>ID461680</t>
  </si>
  <si>
    <t>ID462263</t>
  </si>
  <si>
    <t>ID463535</t>
  </si>
  <si>
    <t>ID461681</t>
  </si>
  <si>
    <t>ID462264</t>
  </si>
  <si>
    <t>ID462243</t>
  </si>
  <si>
    <t>PJHR0026717</t>
  </si>
  <si>
    <t>ID461620</t>
  </si>
  <si>
    <t>ID461621</t>
  </si>
  <si>
    <t>ID461622</t>
  </si>
  <si>
    <t>ID462244</t>
  </si>
  <si>
    <t>ID461623</t>
  </si>
  <si>
    <t>ID462245</t>
  </si>
  <si>
    <t>ID461624</t>
  </si>
  <si>
    <t>ID462246</t>
  </si>
  <si>
    <t>ID462247</t>
  </si>
  <si>
    <t>ID461625</t>
  </si>
  <si>
    <t>ID462248</t>
  </si>
  <si>
    <t>ID461626</t>
  </si>
  <si>
    <t>ID462249</t>
  </si>
  <si>
    <t>ID461627</t>
  </si>
  <si>
    <t>ID462250</t>
  </si>
  <si>
    <t>ID463512</t>
  </si>
  <si>
    <t>PJHR0026812</t>
  </si>
  <si>
    <t>ID461628</t>
  </si>
  <si>
    <t>ID462251</t>
  </si>
  <si>
    <t>ID463513</t>
  </si>
  <si>
    <t>ID471143</t>
  </si>
  <si>
    <t>ID471775</t>
  </si>
  <si>
    <t>ID471776</t>
  </si>
  <si>
    <t>ID471777</t>
  </si>
  <si>
    <t>ID471778</t>
  </si>
  <si>
    <t>ID471779</t>
  </si>
  <si>
    <t>ID468629</t>
  </si>
  <si>
    <t>PJHR0027011</t>
  </si>
  <si>
    <t>ID471780</t>
  </si>
  <si>
    <t>ID471781</t>
  </si>
  <si>
    <t>ID471782</t>
  </si>
  <si>
    <t>ID471783</t>
  </si>
  <si>
    <t>ID471784</t>
  </si>
  <si>
    <t>ID470070</t>
  </si>
  <si>
    <t>PJHR0027117</t>
  </si>
  <si>
    <t>ID470071</t>
  </si>
  <si>
    <t>ID470072</t>
  </si>
  <si>
    <t>ID470073</t>
  </si>
  <si>
    <t>ID470074</t>
  </si>
  <si>
    <t>chsg-08007.10</t>
  </si>
  <si>
    <t>ID457989</t>
  </si>
  <si>
    <t>ID457990</t>
  </si>
  <si>
    <t>ID456152</t>
  </si>
  <si>
    <t>PJHR0026452</t>
  </si>
  <si>
    <t>ID457991</t>
  </si>
  <si>
    <t>ID456153</t>
  </si>
  <si>
    <t>ID457992</t>
  </si>
  <si>
    <t>ID456154</t>
  </si>
  <si>
    <t>ID457993</t>
  </si>
  <si>
    <t>ID456155</t>
  </si>
  <si>
    <t>ID456156</t>
  </si>
  <si>
    <t>ID457994</t>
  </si>
  <si>
    <t>ID456101</t>
  </si>
  <si>
    <t>PJHR0026449</t>
  </si>
  <si>
    <t>ID457957</t>
  </si>
  <si>
    <t>ID456102</t>
  </si>
  <si>
    <t>ID457958</t>
  </si>
  <si>
    <t>ID456103</t>
  </si>
  <si>
    <t>ID457959</t>
  </si>
  <si>
    <t>ID456104</t>
  </si>
  <si>
    <t>ID457960</t>
  </si>
  <si>
    <t>ID456105</t>
  </si>
  <si>
    <t>ID457961</t>
  </si>
  <si>
    <t>ID456106</t>
  </si>
  <si>
    <t>ID457962</t>
  </si>
  <si>
    <t>ID456107</t>
  </si>
  <si>
    <t>ID457151</t>
  </si>
  <si>
    <t>PJHR0026521</t>
  </si>
  <si>
    <t>ID457963</t>
  </si>
  <si>
    <t>ID456108</t>
  </si>
  <si>
    <t>ID457964</t>
  </si>
  <si>
    <t>ID456109</t>
  </si>
  <si>
    <t>ID457965</t>
  </si>
  <si>
    <t>ID456110</t>
  </si>
  <si>
    <t>ID457966</t>
  </si>
  <si>
    <t>ID456111</t>
  </si>
  <si>
    <t>ID457967</t>
  </si>
  <si>
    <t>ID456112</t>
  </si>
  <si>
    <t>ID457968</t>
  </si>
  <si>
    <t>ID461649</t>
  </si>
  <si>
    <t>ID464240</t>
  </si>
  <si>
    <t>PJHR0026869</t>
  </si>
  <si>
    <t>ID461650</t>
  </si>
  <si>
    <t>ID464241</t>
  </si>
  <si>
    <t>ID461651</t>
  </si>
  <si>
    <t>ID464242</t>
  </si>
  <si>
    <t>ID461652</t>
  </si>
  <si>
    <t>ID461653</t>
  </si>
  <si>
    <t>ID464243</t>
  </si>
  <si>
    <t>ID461654</t>
  </si>
  <si>
    <t>ID461655</t>
  </si>
  <si>
    <t>ID461656</t>
  </si>
  <si>
    <t>ID464244</t>
  </si>
  <si>
    <t>ID461657</t>
  </si>
  <si>
    <t>ID464245</t>
  </si>
  <si>
    <t>ID461658</t>
  </si>
  <si>
    <t>ID461659</t>
  </si>
  <si>
    <t>ID462847</t>
  </si>
  <si>
    <t>PJHR0026762</t>
  </si>
  <si>
    <t>ID461629</t>
  </si>
  <si>
    <t>ID462848</t>
  </si>
  <si>
    <t>ID463507</t>
  </si>
  <si>
    <t>ID461630</t>
  </si>
  <si>
    <t>ID462849</t>
  </si>
  <si>
    <t>ID463508</t>
  </si>
  <si>
    <t>ID461631</t>
  </si>
  <si>
    <t>ID463509</t>
  </si>
  <si>
    <t>ID461632</t>
  </si>
  <si>
    <t>ID463510</t>
  </si>
  <si>
    <t>ID461633</t>
  </si>
  <si>
    <t>ID461634</t>
  </si>
  <si>
    <t>ID462850</t>
  </si>
  <si>
    <t>ID461635</t>
  </si>
  <si>
    <t>ID462851</t>
  </si>
  <si>
    <t>ID461636</t>
  </si>
  <si>
    <t>ID461637</t>
  </si>
  <si>
    <t>ID461638</t>
  </si>
  <si>
    <t>ID471144</t>
  </si>
  <si>
    <t>ID468620</t>
  </si>
  <si>
    <t>ID469069</t>
  </si>
  <si>
    <t>PJHR0027051</t>
  </si>
  <si>
    <t>ID471785</t>
  </si>
  <si>
    <t>ID468621</t>
  </si>
  <si>
    <t>ID469063</t>
  </si>
  <si>
    <t>PJHR0027050</t>
  </si>
  <si>
    <t>ID469070</t>
  </si>
  <si>
    <t>ID471786</t>
  </si>
  <si>
    <t>ID468622</t>
  </si>
  <si>
    <t>ID469064</t>
  </si>
  <si>
    <t>ID469071</t>
  </si>
  <si>
    <t>ID471787</t>
  </si>
  <si>
    <t>ID468623</t>
  </si>
  <si>
    <t>ID469072</t>
  </si>
  <si>
    <t>ID469361</t>
  </si>
  <si>
    <t>PJHR0027071</t>
  </si>
  <si>
    <t>ID471788</t>
  </si>
  <si>
    <t>ID469073</t>
  </si>
  <si>
    <t>ID469362</t>
  </si>
  <si>
    <t>ID471789</t>
  </si>
  <si>
    <t>ID469074</t>
  </si>
  <si>
    <t>ID469363</t>
  </si>
  <si>
    <t>ID469065</t>
  </si>
  <si>
    <t>ID469075</t>
  </si>
  <si>
    <t>ID469066</t>
  </si>
  <si>
    <t>ID469076</t>
  </si>
  <si>
    <t>ID469364</t>
  </si>
  <si>
    <t>ID469067</t>
  </si>
  <si>
    <t>ID469077</t>
  </si>
  <si>
    <t>ID471790</t>
  </si>
  <si>
    <t>ID469078</t>
  </si>
  <si>
    <t>ID469365</t>
  </si>
  <si>
    <t>ID471791</t>
  </si>
  <si>
    <t>ID470081</t>
  </si>
  <si>
    <t>PJHR0027118</t>
  </si>
  <si>
    <t>ID470515</t>
  </si>
  <si>
    <t>PJHR0027150</t>
  </si>
  <si>
    <t>ID470082</t>
  </si>
  <si>
    <t>ID470083</t>
  </si>
  <si>
    <t>ID470084</t>
  </si>
  <si>
    <t>ID470516</t>
  </si>
  <si>
    <t>ID470517</t>
  </si>
  <si>
    <t>ID470085</t>
  </si>
  <si>
    <t>ID470086</t>
  </si>
  <si>
    <t>ID470518</t>
  </si>
  <si>
    <t>ID470087</t>
  </si>
  <si>
    <t>ID470519</t>
  </si>
  <si>
    <t>chsg-08009.10</t>
  </si>
  <si>
    <t>2.100% SD Design completion</t>
  </si>
  <si>
    <t>ID471792</t>
  </si>
  <si>
    <t>ID471793</t>
  </si>
  <si>
    <t>ID471794</t>
  </si>
  <si>
    <t>ID471740</t>
  </si>
  <si>
    <t>PJHR0027197</t>
  </si>
  <si>
    <t>ID471741</t>
  </si>
  <si>
    <t>ID471742</t>
  </si>
  <si>
    <t>ID471743</t>
  </si>
  <si>
    <t>ID471744</t>
  </si>
  <si>
    <t>ID471745</t>
  </si>
  <si>
    <t>ID471746</t>
  </si>
  <si>
    <t>ID471747</t>
  </si>
  <si>
    <t>chsg-08007.11</t>
  </si>
  <si>
    <t>chsg-08016.10</t>
  </si>
  <si>
    <t>chsg-08022.10</t>
  </si>
  <si>
    <t>chsg-08028.10</t>
  </si>
  <si>
    <t>Coopers Hill Singapore</t>
  </si>
  <si>
    <t>Page 1  of  1</t>
  </si>
  <si>
    <t>Project profit report</t>
  </si>
  <si>
    <t> </t>
  </si>
  <si>
    <t>Project ID</t>
  </si>
  <si>
    <t>Project Name</t>
  </si>
  <si>
    <t>Original PM</t>
  </si>
  <si>
    <t>Current PM</t>
  </si>
  <si>
    <t>Curr.</t>
  </si>
  <si>
    <t>Contract amount</t>
  </si>
  <si>
    <t>Billed Contract Currency</t>
  </si>
  <si>
    <t>Actual % complete</t>
  </si>
  <si>
    <t>Paid Contract Currency</t>
  </si>
  <si>
    <t>Billed Company Currency</t>
  </si>
  <si>
    <t>Cost</t>
  </si>
  <si>
    <t>Hours spent</t>
  </si>
  <si>
    <t>Current budgeted hours</t>
  </si>
  <si>
    <t>Average cost per hour</t>
  </si>
  <si>
    <t>Hours remaining</t>
  </si>
  <si>
    <t>Profit margin</t>
  </si>
  <si>
    <t>CURRENT PERIOD DATE:</t>
  </si>
  <si>
    <t>01/01/1980 - 11/30/2023</t>
  </si>
  <si>
    <t>Four Seasons Centre, Kuala Lumpur, Malaysia</t>
  </si>
  <si>
    <t>SGD</t>
  </si>
  <si>
    <t>%</t>
  </si>
  <si>
    <t>One Ungasan Residences, Bali Indonesia</t>
  </si>
  <si>
    <t>1002 - Muhammad Dzaki</t>
  </si>
  <si>
    <t>ANA Intercontinental Ishigaki, Japan</t>
  </si>
  <si>
    <t>Hassan Island located in the Kingdom of Saudi Arabia</t>
  </si>
  <si>
    <t>1038 - Bartosz Pawel Majchrzycki</t>
  </si>
  <si>
    <t>Villa Coolibah Puncak,Indonesia</t>
  </si>
  <si>
    <t>Hassan 2020 Umluj , Zone 4 (Overwater Villa)</t>
  </si>
  <si>
    <t>Hassan Island Landscape Masterplan Presentation 4</t>
  </si>
  <si>
    <t>Hassan Island Post Presentation 04</t>
  </si>
  <si>
    <t>Hassan Island Campo Verde Rendering</t>
  </si>
  <si>
    <t>Hassan 2020 - Zone1, 3 and Linkway 1-2</t>
  </si>
  <si>
    <t>Prestige Cosmos - Bellanza</t>
  </si>
  <si>
    <t>Prestige Cosmos</t>
  </si>
  <si>
    <t>M1 Project</t>
  </si>
  <si>
    <t>Hassan Interim Bridging of Concept Masterplan</t>
  </si>
  <si>
    <t>Marina Villa Jeddah Project</t>
  </si>
  <si>
    <t>Codename Province / Mahindra Iris</t>
  </si>
  <si>
    <t>Hassan Zone 1 additional works</t>
  </si>
  <si>
    <t>Sohna Industrial Park, Gurgaon</t>
  </si>
  <si>
    <t>Sidhrawali Township, Gurgaon</t>
  </si>
  <si>
    <t>Raheja Residency at Malad East, Mumbai</t>
  </si>
  <si>
    <t>Prestige Forest Hills</t>
  </si>
  <si>
    <t>Luxury Villas in District 11 Dubai</t>
  </si>
  <si>
    <t>AED</t>
  </si>
  <si>
    <t>PM Total</t>
  </si>
  <si>
    <t>Kinnara Kinnari International Hotel &amp; Resort Pecatu, Bali,In</t>
  </si>
  <si>
    <t>Haitang Bay Sunshine International Hotels, Hainan</t>
  </si>
  <si>
    <t>1010 - Jerry Zhang</t>
  </si>
  <si>
    <t>Poly Shan Wei Jin Din Wan Plot A006</t>
  </si>
  <si>
    <t>HNA Resort Haikou Re-Development</t>
  </si>
  <si>
    <t>Agile Yangzhou Plot F Hotel Project</t>
  </si>
  <si>
    <t>GoMe Haitang Bay Resort</t>
  </si>
  <si>
    <t>GOME hotel outside red line</t>
  </si>
  <si>
    <t>Shenya Yalong Bay Plot AC-4 Phase 4 hotel, Sanya</t>
  </si>
  <si>
    <t>Sunshine One Hotel, Haitang Bay</t>
  </si>
  <si>
    <t>Sunshine One Hotel, Haitang Bay-Add'l#2 landscape master pla</t>
  </si>
  <si>
    <t>Poly Shanwei Double Tree Hotel, China – Additional Contract</t>
  </si>
  <si>
    <t>Agile Nanya Island, Hong Kong</t>
  </si>
  <si>
    <t>Agile Nanya Island,Hong Kong</t>
  </si>
  <si>
    <t>Agile Nanya Island, Hong Kong additional</t>
  </si>
  <si>
    <t>Agile Nanwan Villa, Hong Kong</t>
  </si>
  <si>
    <t>Huafa Aquatic Villas Ph3</t>
  </si>
  <si>
    <t>Fo Ao Qingshui Bay Resort Hotel 佛奥清水湾度假酒店</t>
  </si>
  <si>
    <t>Fuxian Lake Six Senses Hotel , China</t>
  </si>
  <si>
    <t>Jinsha Bay Senior Living Complex in Shenzhen, China</t>
  </si>
  <si>
    <t>Shanghai Yue Shan Plot 08-06</t>
  </si>
  <si>
    <t>Shanghai Private Villa</t>
  </si>
  <si>
    <t>Hainan State Hotel Re-Development Design Competition</t>
  </si>
  <si>
    <t>Capella Nanjing</t>
  </si>
  <si>
    <t>B10-2 MGM Grand Clear Water Bay</t>
  </si>
  <si>
    <t>Xia Ri Chuang Yuan(Phase 1)</t>
  </si>
  <si>
    <t>Xia Ri Chuang Yuan (South Zone)</t>
  </si>
  <si>
    <t>Agile Clear Water Bay Plot B09 Phase 3 Project</t>
  </si>
  <si>
    <t>Shengyuan Xiamen St. Regis Hotel Project</t>
  </si>
  <si>
    <t>Jinan MixC Podium Landscape Design</t>
  </si>
  <si>
    <t>375 - Joey Liu</t>
  </si>
  <si>
    <t>CRLand Jinan D2 Campus Landscape Design</t>
  </si>
  <si>
    <t>Tangshan People's Building Hotel Renovation Project, China</t>
  </si>
  <si>
    <t>Changshouhu PVCP Sunparks Resort</t>
  </si>
  <si>
    <t>Qianjiang Century City Landison Hotel and Service Apt in Han</t>
  </si>
  <si>
    <t>Xinlong Lake Mixed-Use Development in Chengdu, China</t>
  </si>
  <si>
    <t>hbch-08035.10</t>
  </si>
  <si>
    <t>Villa 168, Shanghai  Hupan Jiayuan</t>
  </si>
  <si>
    <t>Melia Resort Cam Ranh</t>
  </si>
  <si>
    <t>1016 - Christopher Michael</t>
  </si>
  <si>
    <t>CYAN RESORT AND RESIDENCES</t>
  </si>
  <si>
    <t>The Anali Boracay</t>
  </si>
  <si>
    <t>Thanh Xuan Zone 1 SA 1</t>
  </si>
  <si>
    <t>Hilton Cam Ranh</t>
  </si>
  <si>
    <t>Hoian D’Or</t>
  </si>
  <si>
    <t>Novaworld Mui Ne - Marina City</t>
  </si>
  <si>
    <t>Chairman Villa In Spring Valley Vinh Phuc, Vietnam</t>
  </si>
  <si>
    <t>Pegasus Eco-Tourism Complex in Binh Dinh (Dhawa Quy Nhon PJ)</t>
  </si>
  <si>
    <t>Internal Garden of Vientiane, Laos</t>
  </si>
  <si>
    <t>Fairmont Cam Ranh Flowers Resort</t>
  </si>
  <si>
    <t>Mercure Hue, Vietnam</t>
  </si>
  <si>
    <t>Amina Bahwan Villa Al Mouj (ABVM)</t>
  </si>
  <si>
    <t>Soc Son Cultural Tourism Zone 3</t>
  </si>
  <si>
    <t>Kingfisher Towers, Near UB City, Bangalore, India</t>
  </si>
  <si>
    <t>MBD Zephyr</t>
  </si>
  <si>
    <t>Holland Village, Jakarta,Indonesia</t>
  </si>
  <si>
    <t>I S Paradise Residential</t>
  </si>
  <si>
    <t>Residential Compound Development, New Cairo Egypt</t>
  </si>
  <si>
    <t>Dream City Mixed-Use Development, Pune India</t>
  </si>
  <si>
    <t>INR</t>
  </si>
  <si>
    <t>ITC East India Development, Kolkata - Revised Contract</t>
  </si>
  <si>
    <t>Premier Village Ha Long – Phase 2(Villa Phase 02 &amp; Club Hous</t>
  </si>
  <si>
    <t>Smart City- Supplementary Agreement</t>
  </si>
  <si>
    <t>Prestige Tech Cloud</t>
  </si>
  <si>
    <t>SA#1 Prestige Tech Cloud</t>
  </si>
  <si>
    <t>The Centara Halong Bay, Supplementary Agreement</t>
  </si>
  <si>
    <t>New World Grand Bay Ha Long</t>
  </si>
  <si>
    <t>MG Nirup Island, Kepri,Indonesia</t>
  </si>
  <si>
    <t>Sales Gallery For Century Mills</t>
  </si>
  <si>
    <t>Revisions On Century Mills, Worli</t>
  </si>
  <si>
    <t>Century Mills at Worli, Mumbai</t>
  </si>
  <si>
    <t>Bayer Phase 4 Thane, India</t>
  </si>
  <si>
    <t>Gio Hai Resort, Vietnam</t>
  </si>
  <si>
    <t>Prestige Serenity Shores</t>
  </si>
  <si>
    <t>Grand Bay Ha Long Shop House</t>
  </si>
  <si>
    <t>Prestige Tech Forest, Bangalore, India</t>
  </si>
  <si>
    <t>Prestige Tech Zone</t>
  </si>
  <si>
    <t>Prestige Ocean Pearl</t>
  </si>
  <si>
    <t>13 Degree North W Hotel, Bengaluru</t>
  </si>
  <si>
    <t>Gio Hai Tourism – Service Area Project</t>
  </si>
  <si>
    <t>Sky Villa at Westlake Iconic Tower</t>
  </si>
  <si>
    <t>District 5 Luxury Residences</t>
  </si>
  <si>
    <t>1007 - Pang Hui</t>
  </si>
  <si>
    <t>Weihai Huafa Real Estate Dev Co.,Ltd</t>
  </si>
  <si>
    <t>Huafa Nanjing Plot G35 Residential Project</t>
  </si>
  <si>
    <t>Zhangzhou Changtai Guhu Eco-Town Initial Phase</t>
  </si>
  <si>
    <t>Zhuhai Huafa International Coastal Garden 15A &amp; 15B</t>
  </si>
  <si>
    <t>Huafa Guo Ji Hai An Plot 10a</t>
  </si>
  <si>
    <t>HUAFA GUO JI HAI AN PLOT (9#)</t>
  </si>
  <si>
    <t>Huafa Heng Qin Shi Jie Hui (Plot #30,#32,#36#39)</t>
  </si>
  <si>
    <t>Huafa FI Shi Jie Hui Plot #30, #32, #36, #39  aka 横琴湾</t>
  </si>
  <si>
    <t>Baoting Shuifa Resort,Sanya</t>
  </si>
  <si>
    <t>Huafa Feng Jing Wan Phase 2</t>
  </si>
  <si>
    <t>Huafa Heng Qin Financial Island GuoJi She Qu (19#, 20#, 21#)</t>
  </si>
  <si>
    <t>Huafa FI Guo Ji She Qu Plot #19, #20, #21  aka 横琴府</t>
  </si>
  <si>
    <t>Huafa Suzhou Residences</t>
  </si>
  <si>
    <t>Huafa Nanjing G05 MUD</t>
  </si>
  <si>
    <t>Poly ZhouShan Resort Hotel 舟山保利自在海酒店项目</t>
  </si>
  <si>
    <t>Huafa Wuhan 176 Residences, China (Show Area)</t>
  </si>
  <si>
    <t>Zhuhai Jiu Zhou Port Phase 1  九洲港度假村一期配套和旧主楼项目珠海</t>
  </si>
  <si>
    <t>Xiang Shan Yin Bin Guan Project 香山迎宾馆项目</t>
  </si>
  <si>
    <t>Xiang Shan Lake Hotel</t>
  </si>
  <si>
    <t>Huafa Bei Shan Plot 8B-1  华发北山8B-1项目</t>
  </si>
  <si>
    <t>HengQin Huafa Century Plaza (Plot #40, #42, #57) 横琴华发世纪广场(地块</t>
  </si>
  <si>
    <t>Huafa Guo Ji Hai An Garden South S1S2 Residences华发国际海岸花园南区S1</t>
  </si>
  <si>
    <t>Le Meridien Resort &amp; Hotel Da Nang, Vietnam - add1</t>
  </si>
  <si>
    <t>Le Meridien Resort &amp; Hotel Da Nang, Vietnam - add 2</t>
  </si>
  <si>
    <t>HUAFA NEW TOWN SOUTH GARDEN PLOT 18</t>
  </si>
  <si>
    <t>DaWanShan The Chedi Resort, JinTang Bay, Zhuhai大万山安岚度假酒店，锦塘湾</t>
  </si>
  <si>
    <t>Huafa Song Jiang Residences</t>
  </si>
  <si>
    <t>Godrej Residential Development at Sector-54</t>
  </si>
  <si>
    <t>Avadh Selenic Project, Surat, India</t>
  </si>
  <si>
    <t>Ritz Carlton Manila, Philippines</t>
  </si>
  <si>
    <t>Revised Ritz Carlton Manila, Philippines Supplementary Agree</t>
  </si>
  <si>
    <t>InterContinental Resort Hotel, Kota Kinabalu, Sabah</t>
  </si>
  <si>
    <t>Hilton Orchard Singapore</t>
  </si>
  <si>
    <t>Da Vinci “J One Tower”, Tower B Apartments - CD Renderings F</t>
  </si>
  <si>
    <t>Porechye Equestrian Club Moscow</t>
  </si>
  <si>
    <t>1015 - Lim Lee</t>
  </si>
  <si>
    <t>InterCon Halong Bay Resort SA#1</t>
  </si>
  <si>
    <t>Japanese Palace Stage 1&amp;2A Competition</t>
  </si>
  <si>
    <t>Hokkaido Project, Japan</t>
  </si>
  <si>
    <t>Abha Chalets</t>
  </si>
  <si>
    <t>Tariq Al Mutaq - Private Residence</t>
  </si>
  <si>
    <t>hbsg-07113.20</t>
  </si>
  <si>
    <t>Nabatean Residences</t>
  </si>
  <si>
    <t>Landscape Design Consultancy Contract for Giant Interactive</t>
  </si>
  <si>
    <t>1020 - Ean Chen</t>
  </si>
  <si>
    <t>Giant Clubhouse Supplementary agreement</t>
  </si>
  <si>
    <t>Giant Interactive Science and Technology Park Block B and Au</t>
  </si>
  <si>
    <t>Sunac Changzhou Hotel &amp; Convention Center</t>
  </si>
  <si>
    <t>Huafa Zhuhai Cultural Center</t>
  </si>
  <si>
    <t>BAONENG GUANGZHOU CHANG LING JU HOU SHAN LANDSCAPE COMPETITI</t>
  </si>
  <si>
    <t>Huafa Wuhan Gong Yuan Shou Fu Supplementary Agreement 华发武汉公园</t>
  </si>
  <si>
    <t>Huafa Wuhan Gong Yuan Shou Fu</t>
  </si>
  <si>
    <t>Huafa Zhuhai Shi Zi Men Community Center</t>
  </si>
  <si>
    <t>Shanhaitian JW Marriott Hotel In Sanya.</t>
  </si>
  <si>
    <t>Davinci Tower</t>
  </si>
  <si>
    <t>NO PM - NO PM</t>
  </si>
  <si>
    <t>XBusDev-Huafa</t>
  </si>
  <si>
    <t>Huafa Zhuhai Hill Villas</t>
  </si>
  <si>
    <t>1001 - Allen Kerton</t>
  </si>
  <si>
    <t>Vanilla Plantation, Tanjung Lesung, Indonesia</t>
  </si>
  <si>
    <t>CHSG - CHSG</t>
  </si>
  <si>
    <t>Tapasake Reethi Rah In North Male Atoll, Maldives</t>
  </si>
  <si>
    <t>1030 - Joanne Chia Wei Yan</t>
  </si>
  <si>
    <t>Japanese Palace Design Competition</t>
  </si>
  <si>
    <t>06413 - Herbert Julius</t>
  </si>
  <si>
    <t>SAR</t>
  </si>
  <si>
    <t>Soc Son Cultural Tourism Zone 1</t>
  </si>
  <si>
    <t>hbsg-80974.00</t>
  </si>
  <si>
    <t>SOC SON CUTURAL TOURISM ZONE I - PUBLIC SERVICE SECTION, DON</t>
  </si>
  <si>
    <t>chbk-07088.10</t>
  </si>
  <si>
    <t>Melia Hotel and Resort</t>
  </si>
  <si>
    <t>CHBK - CHBK</t>
  </si>
  <si>
    <t>chbk-07089.10</t>
  </si>
  <si>
    <t>Main Theatre in Novaworld in Phan Thiet, Vietnam</t>
  </si>
  <si>
    <t>chbk-07096.10</t>
  </si>
  <si>
    <t>VOV VIP Ocean Villas Zone 7</t>
  </si>
  <si>
    <t>chbk-07118.10</t>
  </si>
  <si>
    <t>The Luxury Collection Hoi An</t>
  </si>
  <si>
    <t>VND</t>
  </si>
  <si>
    <t>Sawangan Hotel And Residences, Nusa D</t>
  </si>
  <si>
    <t>1024 - Sally Yong</t>
  </si>
  <si>
    <t>Hung Thang Deluxe Condominium</t>
  </si>
  <si>
    <t>chbk-07039.10</t>
  </si>
  <si>
    <t>Hilton Bagan, Myanmar</t>
  </si>
  <si>
    <t>chbk-07050.10</t>
  </si>
  <si>
    <t>5-star Hotel&amp;Resort (zone A2, A12), Yacht Club (zone A9), Sp</t>
  </si>
  <si>
    <t>chbk-07062.10</t>
  </si>
  <si>
    <t>BANYAN TREE HOTEL, TZFAT, ISRAEL</t>
  </si>
  <si>
    <t>chbk-07064.10</t>
  </si>
  <si>
    <t>Mu Cang Chai Ecotourism Resort, Vietnam</t>
  </si>
  <si>
    <t>chbk-07068.10</t>
  </si>
  <si>
    <t>Saigon Peninsula</t>
  </si>
  <si>
    <t>chbk-07079.10</t>
  </si>
  <si>
    <t>Fairfield Hotel</t>
  </si>
  <si>
    <t>chbk-07081.10</t>
  </si>
  <si>
    <t>Monaco - Phase 7 of Novaworld Phan Thiet</t>
  </si>
  <si>
    <t>Marriott Resort Khao Lak, Thailand</t>
  </si>
  <si>
    <t>GRAND TOTAL</t>
  </si>
  <si>
    <t>###########</t>
  </si>
  <si>
    <t/>
  </si>
  <si>
    <t>Complete</t>
  </si>
  <si>
    <t>Hold</t>
  </si>
  <si>
    <t>Terminated</t>
  </si>
  <si>
    <t>06070.10,.11</t>
  </si>
  <si>
    <t>06121.10,.11,.12.,13</t>
  </si>
  <si>
    <t>Column1</t>
  </si>
  <si>
    <t>Resource.Resource ID</t>
  </si>
  <si>
    <t>Resource.Resource name</t>
  </si>
  <si>
    <t>Role ID</t>
  </si>
  <si>
    <t>Invoice status</t>
  </si>
  <si>
    <t>Transaction origin</t>
  </si>
  <si>
    <t>002276</t>
  </si>
  <si>
    <t>Fully invoiced</t>
  </si>
  <si>
    <t>Hour journal</t>
  </si>
  <si>
    <t>006310</t>
  </si>
  <si>
    <t>Siwakorn Meeposom</t>
  </si>
  <si>
    <t>005152</t>
  </si>
  <si>
    <t>000563</t>
  </si>
  <si>
    <t>004491</t>
  </si>
  <si>
    <t>006526</t>
  </si>
  <si>
    <t>Wittaya Kanchanakosol</t>
  </si>
  <si>
    <t>005279</t>
  </si>
  <si>
    <t>000903</t>
  </si>
  <si>
    <t>003038</t>
  </si>
  <si>
    <t>006524</t>
  </si>
  <si>
    <t>Pimruetai Maneekorn</t>
  </si>
  <si>
    <t>004498</t>
  </si>
  <si>
    <t>004927</t>
  </si>
  <si>
    <t>006486</t>
  </si>
  <si>
    <t>Sakchai Kamchai</t>
  </si>
  <si>
    <t>005265</t>
  </si>
  <si>
    <t>002424</t>
  </si>
  <si>
    <t>004175</t>
  </si>
  <si>
    <t>Pariyes Yaowasri</t>
  </si>
  <si>
    <t>004103</t>
  </si>
  <si>
    <t>000871</t>
  </si>
  <si>
    <t>005749</t>
  </si>
  <si>
    <t>002302</t>
  </si>
  <si>
    <t>004057</t>
  </si>
  <si>
    <t>002780</t>
  </si>
  <si>
    <t>006931</t>
  </si>
  <si>
    <t>Pranchalee Hathairat</t>
  </si>
  <si>
    <t>Chargeable</t>
  </si>
  <si>
    <t>007023</t>
  </si>
  <si>
    <t>Siripatcha Chotikkrai</t>
  </si>
  <si>
    <t>007027</t>
  </si>
  <si>
    <t>Pawanrat Panjitwanitjaroen</t>
  </si>
  <si>
    <t>007224</t>
  </si>
  <si>
    <t>Siradech Meeitsara</t>
  </si>
  <si>
    <t>007225</t>
  </si>
  <si>
    <t>Sanya Inchan</t>
  </si>
  <si>
    <t>007240</t>
  </si>
  <si>
    <t>Perawat Nuntanitti</t>
  </si>
  <si>
    <t>006609</t>
  </si>
  <si>
    <t>Yusantari Ardana</t>
  </si>
  <si>
    <t>002045</t>
  </si>
  <si>
    <t>002043</t>
  </si>
  <si>
    <t>I Gusti Bagus Sera</t>
  </si>
  <si>
    <t>006608</t>
  </si>
  <si>
    <t>Indra Sitepu</t>
  </si>
  <si>
    <t>002048</t>
  </si>
  <si>
    <t>I Wayan</t>
  </si>
  <si>
    <t>002535</t>
  </si>
  <si>
    <t>Johanes Jojo</t>
  </si>
  <si>
    <t>004135</t>
  </si>
  <si>
    <t>Oryza Angga</t>
  </si>
  <si>
    <t>000075</t>
  </si>
  <si>
    <t>006730</t>
  </si>
  <si>
    <t>Yudha Kartana Putra</t>
  </si>
  <si>
    <t>004393</t>
  </si>
  <si>
    <t>Putu Ary Santana</t>
  </si>
  <si>
    <t>006102</t>
  </si>
  <si>
    <t>Aditya Kerta</t>
  </si>
  <si>
    <t>002044</t>
  </si>
  <si>
    <t>I Gusti Ngurah</t>
  </si>
  <si>
    <t>004107</t>
  </si>
  <si>
    <t>007223</t>
  </si>
  <si>
    <t>Maria Agustina Kaka</t>
  </si>
  <si>
    <t>006164</t>
  </si>
  <si>
    <t>Ethan Zhou</t>
  </si>
  <si>
    <t>006185</t>
  </si>
  <si>
    <t>Sean Xu</t>
  </si>
  <si>
    <t>006184</t>
  </si>
  <si>
    <t>Fiona Chen</t>
  </si>
  <si>
    <t>006288</t>
  </si>
  <si>
    <t>Ling Li</t>
  </si>
  <si>
    <t>006165</t>
  </si>
  <si>
    <t>Dominique Zhu</t>
  </si>
  <si>
    <t>000914</t>
  </si>
  <si>
    <t>Charles Sun</t>
  </si>
  <si>
    <t>004713</t>
  </si>
  <si>
    <t>Ronnie Xu</t>
  </si>
  <si>
    <t>007053</t>
  </si>
  <si>
    <t>Kai Kang</t>
  </si>
  <si>
    <t>007047</t>
  </si>
  <si>
    <t>Kirie Dai</t>
  </si>
  <si>
    <t>007235</t>
  </si>
  <si>
    <t>Elaine Gu</t>
  </si>
  <si>
    <t>Ratchatiya Khameyeart</t>
  </si>
  <si>
    <t>Nira Summart</t>
  </si>
  <si>
    <t>Amornrat Sudjairak</t>
  </si>
  <si>
    <t>Lina Wen</t>
  </si>
  <si>
    <t>007333</t>
  </si>
  <si>
    <t>309.00</t>
  </si>
  <si>
    <t>370.80</t>
  </si>
  <si>
    <t>381.00</t>
  </si>
  <si>
    <t>457.20</t>
  </si>
  <si>
    <t>577.00</t>
  </si>
  <si>
    <t>692.40</t>
  </si>
  <si>
    <t>938.00</t>
  </si>
  <si>
    <t>1,125.60</t>
  </si>
  <si>
    <t>654.00</t>
  </si>
  <si>
    <t>784.80</t>
  </si>
  <si>
    <t>394.00</t>
  </si>
  <si>
    <t>472.80</t>
  </si>
  <si>
    <t>007264</t>
  </si>
  <si>
    <t>337.00</t>
  </si>
  <si>
    <t>404.40</t>
  </si>
  <si>
    <t>532.00</t>
  </si>
  <si>
    <t>638.40</t>
  </si>
  <si>
    <t>785.00</t>
  </si>
  <si>
    <t>942.00</t>
  </si>
  <si>
    <t>336.00</t>
  </si>
  <si>
    <t>403.20</t>
  </si>
  <si>
    <t>331.00</t>
  </si>
  <si>
    <t>397.20</t>
  </si>
  <si>
    <t>007265</t>
  </si>
  <si>
    <t>457.00</t>
  </si>
  <si>
    <t>548.40</t>
  </si>
  <si>
    <t>458.00</t>
  </si>
  <si>
    <t>549.60</t>
  </si>
  <si>
    <t>272.00</t>
  </si>
  <si>
    <t>326.40</t>
  </si>
  <si>
    <t>531.00</t>
  </si>
  <si>
    <t>637.20</t>
  </si>
  <si>
    <t>278.00</t>
  </si>
  <si>
    <t>333.60</t>
  </si>
  <si>
    <t>496.00</t>
  </si>
  <si>
    <t>595.20</t>
  </si>
  <si>
    <t>834.00</t>
  </si>
  <si>
    <t>1,000.80</t>
  </si>
  <si>
    <t>491.00</t>
  </si>
  <si>
    <t>589.20</t>
  </si>
  <si>
    <t>364.00</t>
  </si>
  <si>
    <t>436.80</t>
  </si>
  <si>
    <t>640.00</t>
  </si>
  <si>
    <t>768.00</t>
  </si>
  <si>
    <t>1,705.00</t>
  </si>
  <si>
    <t>2,046.00</t>
  </si>
  <si>
    <t>1,914.00</t>
  </si>
  <si>
    <t>2,296.80</t>
  </si>
  <si>
    <t>232.00</t>
  </si>
  <si>
    <t>278.40</t>
  </si>
  <si>
    <t>227.00</t>
  </si>
  <si>
    <t>272.40</t>
  </si>
  <si>
    <t>367.00</t>
  </si>
  <si>
    <t>440.40</t>
  </si>
  <si>
    <t>229.00</t>
  </si>
  <si>
    <t>274.80</t>
  </si>
  <si>
    <t>226.00</t>
  </si>
  <si>
    <t>271.20</t>
  </si>
  <si>
    <t>271.00</t>
  </si>
  <si>
    <t>325.20</t>
  </si>
  <si>
    <t>231.00</t>
  </si>
  <si>
    <t>277.20</t>
  </si>
  <si>
    <t>176.00</t>
  </si>
  <si>
    <t>211.20</t>
  </si>
  <si>
    <t>007275</t>
  </si>
  <si>
    <t>0.00</t>
  </si>
  <si>
    <t>381.60</t>
  </si>
  <si>
    <t>217,402.00</t>
  </si>
  <si>
    <t>260,882.40</t>
  </si>
  <si>
    <t>242,898.00</t>
  </si>
  <si>
    <t>291,477.60</t>
  </si>
  <si>
    <t>130,764.00</t>
  </si>
  <si>
    <t>156,916.80</t>
  </si>
  <si>
    <t>162,299.00</t>
  </si>
  <si>
    <t>194,758.80</t>
  </si>
  <si>
    <t>290,791.00</t>
  </si>
  <si>
    <t>348,949.20</t>
  </si>
  <si>
    <t>149,557.00</t>
  </si>
  <si>
    <t>179,468.40</t>
  </si>
  <si>
    <t>378,811.00</t>
  </si>
  <si>
    <t>454,573.20</t>
  </si>
  <si>
    <t>176,040.00</t>
  </si>
  <si>
    <t>211,248.00</t>
  </si>
  <si>
    <t>141,558.00</t>
  </si>
  <si>
    <t>169,869.60</t>
  </si>
  <si>
    <t>184,046.00</t>
  </si>
  <si>
    <t>220,855.20</t>
  </si>
  <si>
    <t>172,165.00</t>
  </si>
  <si>
    <t>206,598.00</t>
  </si>
  <si>
    <t>213,140.00</t>
  </si>
  <si>
    <t>255,768.00</t>
  </si>
  <si>
    <t>182,065.00</t>
  </si>
  <si>
    <t>218,478.00</t>
  </si>
  <si>
    <t>Trai Wuthikamonchai</t>
  </si>
  <si>
    <t>Wirote Jomram</t>
  </si>
  <si>
    <t>Project Number</t>
  </si>
  <si>
    <t>MARIA CLARA ANNABELLA TABO-NAIR</t>
  </si>
  <si>
    <t>Halim</t>
  </si>
  <si>
    <t>Toh Hock Boon</t>
  </si>
  <si>
    <t>NGUYEN VAN ON</t>
  </si>
  <si>
    <t>Wan Norhayati Binte Wan Ali</t>
  </si>
  <si>
    <t>06006.10</t>
  </si>
  <si>
    <t>06011.10</t>
  </si>
  <si>
    <t>06022.10</t>
  </si>
  <si>
    <t>06031.10</t>
  </si>
  <si>
    <t>06188.10</t>
  </si>
  <si>
    <t>06369.10</t>
  </si>
  <si>
    <t>06395.10</t>
  </si>
  <si>
    <t>06412.10</t>
  </si>
  <si>
    <t>06420.15</t>
  </si>
  <si>
    <t>06427.10</t>
  </si>
  <si>
    <t>06500.11</t>
  </si>
  <si>
    <t>06542.10</t>
  </si>
  <si>
    <t>06542.11</t>
  </si>
  <si>
    <t>06563.10</t>
  </si>
  <si>
    <t>06593.11</t>
  </si>
  <si>
    <t>06648.11</t>
  </si>
  <si>
    <t>06667.10</t>
  </si>
  <si>
    <t>06681.10</t>
  </si>
  <si>
    <t>06715.10</t>
  </si>
  <si>
    <t>06756.10</t>
  </si>
  <si>
    <t>06758.10</t>
  </si>
  <si>
    <t>06795.10</t>
  </si>
  <si>
    <t>06819.10</t>
  </si>
  <si>
    <t>06847.10</t>
  </si>
  <si>
    <t>06870.10</t>
  </si>
  <si>
    <t>07050.10</t>
  </si>
  <si>
    <t>Chye Qing Yun</t>
  </si>
  <si>
    <t>Maria Clara Annabella Tabo-nair</t>
  </si>
  <si>
    <t>Nguyen Van On</t>
  </si>
  <si>
    <t>Project No.</t>
  </si>
  <si>
    <t>Embed Backlog</t>
  </si>
  <si>
    <t>04/21 project closed, remove BL&lt;6,800&gt;;06/20: The last billing is for the last site visit. We can expect the next billing when overseas travel is allowed. 12/19 on-going construction</t>
  </si>
  <si>
    <r>
      <rPr>
        <b/>
        <sz val="11"/>
        <rFont val="Calibri"/>
        <family val="2"/>
        <scheme val="minor"/>
      </rPr>
      <t xml:space="preserve">09/21 - Project Complete;
</t>
    </r>
    <r>
      <rPr>
        <sz val="11"/>
        <rFont val="Calibri"/>
        <family val="2"/>
        <scheme val="minor"/>
      </rPr>
      <t xml:space="preserve">1/20 we are negotiating contract extension agreement;. </t>
    </r>
  </si>
  <si>
    <r>
      <t>08/21 - Project closed removed backlog - &lt;34700</t>
    </r>
    <r>
      <rPr>
        <b/>
        <sz val="11"/>
        <rFont val="Calibri"/>
        <family val="2"/>
      </rPr>
      <t>&gt;</t>
    </r>
    <r>
      <rPr>
        <sz val="11"/>
        <rFont val="Calibri"/>
        <family val="2"/>
      </rPr>
      <t xml:space="preserve">
02/20 project on hold, pending client's update--10/19 moving slow, KIV action from client</t>
    </r>
  </si>
  <si>
    <r>
      <rPr>
        <b/>
        <sz val="11"/>
        <rFont val="Calibri"/>
        <family val="2"/>
        <scheme val="minor"/>
      </rPr>
      <t>09/21Project closed(contract has expired) removed backlog &lt;15,000USD&gt;</t>
    </r>
    <r>
      <rPr>
        <sz val="11"/>
        <rFont val="Calibri"/>
        <family val="2"/>
        <scheme val="minor"/>
      </rPr>
      <t xml:space="preserve">; 03/20 Client has proceeded with other parts of the master plan. Will inform us when to restart. </t>
    </r>
  </si>
  <si>
    <r>
      <rPr>
        <b/>
        <sz val="11"/>
        <rFont val="Calibri"/>
        <family val="2"/>
        <scheme val="minor"/>
      </rPr>
      <t>09/21- Project Complete;</t>
    </r>
    <r>
      <rPr>
        <sz val="11"/>
        <rFont val="Calibri"/>
        <family val="2"/>
        <scheme val="minor"/>
      </rPr>
      <t xml:space="preserve"> 11/20 will still need 21h for the ginal accounts which is already happening</t>
    </r>
  </si>
  <si>
    <r>
      <rPr>
        <b/>
        <sz val="11"/>
        <rFont val="Calibri"/>
        <family val="2"/>
        <scheme val="minor"/>
      </rPr>
      <t>09/21- Project closed (contract expired) removed backlog &lt;67500&gt;</t>
    </r>
    <r>
      <rPr>
        <sz val="11"/>
        <rFont val="Calibri"/>
        <family val="2"/>
        <scheme val="minor"/>
      </rPr>
      <t>;
03/20 Client have some changes on the master plan. Will inform us when to restart; 12/19 project on hold</t>
    </r>
  </si>
  <si>
    <r>
      <rPr>
        <b/>
        <sz val="11"/>
        <rFont val="Calibri"/>
        <family val="2"/>
        <scheme val="minor"/>
      </rPr>
      <t>09/21 - Project complete close the projec</t>
    </r>
    <r>
      <rPr>
        <sz val="11"/>
        <rFont val="Calibri"/>
        <family val="2"/>
        <scheme val="minor"/>
      </rPr>
      <t>t
04/20 need extra hours to revise after any comment from client; 02/20 keep open, pending some minor adj</t>
    </r>
  </si>
  <si>
    <r>
      <rPr>
        <b/>
        <sz val="11"/>
        <rFont val="Calibri"/>
        <family val="2"/>
        <scheme val="minor"/>
      </rPr>
      <t>09/21-project complete</t>
    </r>
    <r>
      <rPr>
        <sz val="11"/>
        <rFont val="Calibri"/>
        <family val="2"/>
        <scheme val="minor"/>
      </rPr>
      <t xml:space="preserve">
11/20 will still need the 35h;</t>
    </r>
  </si>
  <si>
    <t>07/21 proj terminated, remove BL360K;</t>
  </si>
  <si>
    <t xml:space="preserve">07/21 project completed, remove BL&lt;34,286&gt;;09/20 project active;06/20 contract revised contract amt changed to 801,602; 03/20 This is on hold, as Client is not moving with the design for the overall Island yet. They are focused on 3 small parcels and reviewing the overall masterplan. Also due to the lockdown in KSA the works slowed down to absolute minimum/zero. </t>
  </si>
  <si>
    <t>09/21 - Closed project</t>
  </si>
  <si>
    <r>
      <t>08/21-Project suspended.(Gold Mantis is handling the follow-up work), remove bl</t>
    </r>
    <r>
      <rPr>
        <b/>
        <sz val="11"/>
        <rFont val="Calibri"/>
        <family val="2"/>
        <scheme val="minor"/>
      </rPr>
      <t>;</t>
    </r>
    <r>
      <rPr>
        <sz val="11"/>
        <rFont val="Calibri"/>
        <family val="2"/>
        <scheme val="minor"/>
      </rPr>
      <t xml:space="preserve">
01/21 Client boss came in and requested another revision, however, CD approved and will bill client in February;06/20: Still revising concept design, will bill client after approval.</t>
    </r>
  </si>
  <si>
    <r>
      <rPr>
        <b/>
        <sz val="11"/>
        <color rgb="FFFF0000"/>
        <rFont val="Calibri"/>
        <family val="2"/>
        <scheme val="minor"/>
      </rPr>
      <t>12/21 Project has been stopped, pending PM to provide termination letter or message from client. Removed backlog&lt;45,000&gt;</t>
    </r>
    <r>
      <rPr>
        <sz val="11"/>
        <rFont val="Calibri"/>
        <family val="2"/>
        <scheme val="minor"/>
      </rPr>
      <t xml:space="preserve">
03/20 Architecture submission to local authority pending; 12/19 project on hold; 4/19 project active just slow</t>
    </r>
  </si>
  <si>
    <t>12/21 project closed; 09/21: Still need those hours, can not close yet;07/20 Still need 86h for this project. Can not close the project yet as there might some site issues for coordination.</t>
  </si>
  <si>
    <t xml:space="preserve"> 10/21: Project terminated
removed backlog &lt;USD19,200&gt;
11/20 The project put on hold by client. We will not do any further works for the project and will negotiate with client for the payments.; 05/19 add'l contract, WIP;most time spent in CHBK &amp; CHID</t>
  </si>
  <si>
    <t>10/21-Please close the project
11/20  We have to increase budget, as the HBA interior design layout pending for client approval and landscape can't finish the stage of work without approved interior design;06/20. Please leave it as open as although fully paid, the project has been on hold due to convid-19. 1/20  Schematic submitted, however there are changes to the architectural space therefore revision needs to be done. Foresee another 32hrs on this.</t>
  </si>
  <si>
    <t>09/21 - Contract Amount decreased
02/21 project closed; 01/21 we still can not close the project at this moment.</t>
  </si>
  <si>
    <t xml:space="preserve"> 05/21 - As per client request and instructions, the project has been suspended officially.Remove BL of &lt;107535.868&gt;</t>
  </si>
  <si>
    <t>Bharat &amp; Podar Mill Land Development In Worli, India</t>
  </si>
  <si>
    <t>Hangzhou Xiaoshan Lot.11 project</t>
  </si>
  <si>
    <t>One world-Central Lake and Club, Lucknow, India</t>
  </si>
  <si>
    <t>Premier Village Ha Long – Phase 2(Villa Phase 02 &amp; Club House), Quang Ninh, Vietnam</t>
  </si>
  <si>
    <t>Silks Place Ishigaki Hotel, Japan</t>
  </si>
  <si>
    <t>Camp Hassan 2020 Project in Umluj</t>
  </si>
  <si>
    <t>org 1973;prev2049h;prev2057;</t>
  </si>
  <si>
    <t>org9217h;prev10028h;prev10579h;prev11157h;prev11644.50</t>
  </si>
  <si>
    <t>orig3238</t>
  </si>
  <si>
    <t>Orig 898h</t>
  </si>
  <si>
    <t>orig 2411.9</t>
  </si>
  <si>
    <t>org 1450h; prev 1830</t>
  </si>
  <si>
    <t>orig hrs 680;prev842h;prev 865</t>
  </si>
  <si>
    <t>orig 2654h;prev2163h;prev2097h;prev 2115;prev 2125</t>
  </si>
  <si>
    <t>org5980;</t>
  </si>
  <si>
    <t>org6423;</t>
  </si>
  <si>
    <t>org1852h;</t>
  </si>
  <si>
    <t>Orig2440h;prev3469;prev3543;prev3817;</t>
  </si>
  <si>
    <t>prev: 2746.50</t>
  </si>
  <si>
    <t>org 1361h; prev 4177h;prev 4863</t>
  </si>
  <si>
    <t>org 852h; prev 1031</t>
  </si>
  <si>
    <t>org290h;</t>
  </si>
  <si>
    <t>org 1500h;</t>
  </si>
  <si>
    <t>orig 1700; prev2000h;</t>
  </si>
  <si>
    <t>I/C TK</t>
  </si>
  <si>
    <t xml:space="preserve">I/C SOCIAL </t>
  </si>
  <si>
    <t>FS - AUG</t>
  </si>
  <si>
    <t xml:space="preserve">August 21 WIP Adjustment </t>
  </si>
  <si>
    <t>01.2020 Project is completed. Waiting for payment only.--06/19 keep open</t>
  </si>
  <si>
    <t>01.2020  Project may be closed.
01.2020  Project may be closed.
01.2020  Project may be closed.
01.2020  Project may be closed.--5/19 need time to minor revisions on groud floor</t>
  </si>
  <si>
    <t xml:space="preserve">01.2020 There will be no more work on the book. We are done. </t>
  </si>
  <si>
    <t>03/20 Change of project development. Client terminate the contract; 4/19 - project is active; next billing May '19--billed in Aug'19</t>
  </si>
  <si>
    <t>03/20 Contract expired &amp; client doesn’t want to continue our service; 02/20,12/19 project on hold;contract expired, KIV negotiation</t>
  </si>
  <si>
    <t>02/19;12/19 - remain open, hours needed for design revision</t>
  </si>
  <si>
    <t xml:space="preserve">09/20: Ok to close account.
01/20:more hour will need for site construction works;06/19 keep open for minor coordination;
</t>
  </si>
  <si>
    <t>04/20still need a presentation pending; 02/20 Projected final billing in Mar'20</t>
  </si>
  <si>
    <t xml:space="preserve">10/20 project terminated, remove BL USD &lt;368410.48&gt;
</t>
  </si>
  <si>
    <t>11/20 projec terminated, remove BL USD&lt;17500&gt;;3/19 - Combined with 52866.16, .17 completed</t>
  </si>
  <si>
    <t>11/20 proejct complete;04/20 KEEP OPEN</t>
  </si>
  <si>
    <t>ADD CH HRS</t>
  </si>
  <si>
    <t>Fairmont Resort, Port Douglas, Australia</t>
  </si>
  <si>
    <t>52866.16-.18</t>
  </si>
  <si>
    <t>Sep-18; Mar-19;Sep-19</t>
  </si>
  <si>
    <t>org 700h;prev837h;</t>
  </si>
  <si>
    <t>org210h;prev262h;</t>
  </si>
  <si>
    <t>org 184h;</t>
  </si>
  <si>
    <t>org 3575h;prev8125h;</t>
  </si>
  <si>
    <t>org 3492h;prev3463h;</t>
  </si>
  <si>
    <t>org 2782h; prev2939h;prev 3403h;3944;prev4141h;</t>
  </si>
  <si>
    <t>org1200h;prev1500h;prev1606h;</t>
  </si>
  <si>
    <t>org 1502h; prev 921.5h;prev6216;</t>
  </si>
  <si>
    <t>orig 296h;prev414h;prev522h;</t>
  </si>
  <si>
    <t>org28.5h;</t>
  </si>
  <si>
    <t>Orig 4163h</t>
  </si>
  <si>
    <t>org 2539h;prev 3364h; prev 4055h;prev4405</t>
  </si>
  <si>
    <t>org1000h;</t>
  </si>
  <si>
    <t>Check</t>
  </si>
  <si>
    <t>Active</t>
  </si>
  <si>
    <t>PPR</t>
  </si>
  <si>
    <t>var</t>
  </si>
  <si>
    <t>AUD</t>
  </si>
  <si>
    <t>new proj/ic hrs</t>
  </si>
  <si>
    <t>PASSTHROUGH SG</t>
  </si>
  <si>
    <t xml:space="preserve">Prev WIP Adjustment </t>
  </si>
  <si>
    <t>7/19 project terminated remove BL&lt;11,224.19&gt;; 05/19 will bill if there will be a site visit</t>
  </si>
  <si>
    <t>7/19 project terminated remove BL&lt;85,000&gt;; CHECK P4 SOFTSCAPE OMITTED BY CLIENT</t>
  </si>
  <si>
    <t>PIV-VI cancelled</t>
  </si>
  <si>
    <t>7/19 project cancelled as they have changed management; 3/19 terminated removed BL &lt;11,500&gt;, change in management.</t>
  </si>
  <si>
    <t>6/19 project stopped; 1/19 - remaining hrs needed for site visit</t>
  </si>
  <si>
    <t>1/19 - rem hours needed</t>
  </si>
  <si>
    <t>10.2019 project terminated remove BL&lt;100,677.285&gt;</t>
  </si>
  <si>
    <t>5/19 Project terminated remove BL&lt;60,000.00&gt;</t>
  </si>
  <si>
    <t xml:space="preserve">REM HRS FOR POSSIBLE MINOR REVISION </t>
  </si>
  <si>
    <t xml:space="preserve">7/19 terminated; STILL ACTIVE 2/19 requested to visit the site with an additional time charge. </t>
  </si>
  <si>
    <t>06/19 PIV restarted but can closed now; terminated--05.31.19 PM confirmed, no more hrs and waiting for pmt</t>
  </si>
  <si>
    <t>05.31.19 confimed by PM no more hrs;waiting for the last pmt</t>
  </si>
  <si>
    <t>09/19 project complete; 
05/19 deviation caused by IP in supplementary contract</t>
  </si>
  <si>
    <t>11/19 advised to close PJ and no more hrs incurred --6/19 We might have some site revision coordination work remains. Please don’t close;</t>
  </si>
  <si>
    <t>10.2019 project terminated remove BL&lt;36,280&gt;</t>
  </si>
  <si>
    <t>COMPETITION PROJECT; no more hours after Nov '19</t>
  </si>
  <si>
    <t>08/19 remain open</t>
  </si>
  <si>
    <t>add China HR</t>
  </si>
  <si>
    <t>org 1738h;</t>
  </si>
  <si>
    <t>org 4035h</t>
  </si>
  <si>
    <t>org 11120h;</t>
  </si>
  <si>
    <t>org 2901h;</t>
  </si>
  <si>
    <t>org 2817h; prev 2908h</t>
  </si>
  <si>
    <t>org 5180h;prev 5215h</t>
  </si>
  <si>
    <t>org 791.15h;</t>
  </si>
  <si>
    <t>org 877h; prev 652h; prev 611h;</t>
  </si>
  <si>
    <t>org 2000h;</t>
  </si>
  <si>
    <t>org2082h;</t>
  </si>
  <si>
    <t>org 80h</t>
  </si>
  <si>
    <t>org 2076h; prev 2073h; prev 2162h;</t>
  </si>
  <si>
    <t>org 3401h; prev 2681;prev 2685.25</t>
  </si>
  <si>
    <t>org 216h</t>
  </si>
  <si>
    <t>org 150h;</t>
  </si>
  <si>
    <t>orig460h; prev450h</t>
  </si>
  <si>
    <t>org 800h;prev 900h;</t>
  </si>
  <si>
    <t>org 1000h;</t>
  </si>
  <si>
    <t>org 316h;</t>
  </si>
  <si>
    <t>org 720h</t>
  </si>
  <si>
    <t>actual</t>
  </si>
  <si>
    <t xml:space="preserve">Billing </t>
  </si>
  <si>
    <t>as of Nov'19 FS, margin is 48%</t>
  </si>
  <si>
    <t xml:space="preserve">Aug WIP Adjustment </t>
  </si>
  <si>
    <t>1012 - Toh Hock Boon</t>
  </si>
  <si>
    <t>1011 - Wan Norhayati Binti Wan Ali</t>
  </si>
  <si>
    <t xml:space="preserve">NO PM - </t>
  </si>
  <si>
    <t>Poly Zhongshan Le Meridien Hotel and Commercial Integrated Project</t>
  </si>
  <si>
    <t>Forte Wuhan New Harbour Development</t>
  </si>
  <si>
    <t>Huafa Feng Jing Garden</t>
  </si>
  <si>
    <t>Sanya Haitian Garden</t>
  </si>
  <si>
    <t>Tao Yuan Mansion #1 Road</t>
  </si>
  <si>
    <t>Yusys Tower Zhuhai</t>
  </si>
  <si>
    <t>Huafa Hills Show Villas, Zhuhai</t>
  </si>
  <si>
    <t>Shanghai Songjiang B06-06 Project Display Area</t>
  </si>
  <si>
    <t>Zhongshan Huafa Landscape Villas Project A1 &amp; 2#, 27# Show Garden</t>
  </si>
  <si>
    <t>Rong Chuang Binjiang Yi Hao Yuan Project, China Shanghai</t>
  </si>
  <si>
    <t>Vinpearl Phu Quy Hotel Project In Quy Nhon, Vietnam</t>
  </si>
  <si>
    <t>Empire City Public Realm/Central Green</t>
  </si>
  <si>
    <t>97 Meyer Road, Singapore</t>
  </si>
  <si>
    <t>Green Belt Pik 2, Jakarta Indonesia</t>
  </si>
  <si>
    <t>Romantic Village &amp; Wedding Tourism Dev At Tengao Spa Resort</t>
  </si>
  <si>
    <t>Red Sea Project Concept Master Plan Competition, Saudi Arabia</t>
  </si>
  <si>
    <t>Prestige White Meadows, Bangalore India</t>
  </si>
  <si>
    <t>Four Seasons Resort Jeju Island At Jeju Shinwa World</t>
  </si>
  <si>
    <t>Mandai Eco-Accommodation, Singapore</t>
  </si>
  <si>
    <t>Hilton Hotel, Bangalore India</t>
  </si>
  <si>
    <t>Nitesh Fischer Island, Cavelossim, Goa, Ir</t>
  </si>
  <si>
    <t>Nitesh Logos, Bangalore, India</t>
  </si>
  <si>
    <t>Ning Bo Xiang Shan Hilton Hotel, Xiang Shan</t>
  </si>
  <si>
    <t>Sawangan Hills &amp; Resort, Bali, Indonesia</t>
  </si>
  <si>
    <t>Nanjing Tangshan Angsana Hotel, China</t>
  </si>
  <si>
    <t>Poly ZhongShan Harbour Residence, China</t>
  </si>
  <si>
    <t>Parc Olympia, Lot 4772L MK31 Flora Drive, Singapore</t>
  </si>
  <si>
    <t>Proposed Residential Development at Jervois Road, Singapore</t>
  </si>
  <si>
    <t>Indigo Hotel, Bali Seminyak Indonesia</t>
  </si>
  <si>
    <t>Hua Dou Fu Rong Zhang Mixed Use Dev</t>
  </si>
  <si>
    <t>Yanlord Resort, Haitang Bay, Sanya, China</t>
  </si>
  <si>
    <t>Condominium Housing Dev At Fernvale Close on Lot 4789X MK20</t>
  </si>
  <si>
    <t>Tugu Tani Apartment, Jakarta, Indonesia</t>
  </si>
  <si>
    <t>Pondok Indah Apartment, Jakarta, Indonesia</t>
  </si>
  <si>
    <t>Kinnara Kinnari International Hotel &amp; Resort Pecatu, Bali,Indonesia (New World Grand Bali Resort)</t>
  </si>
  <si>
    <t>One Casablanca Residence, Jakarta Indonesia</t>
  </si>
  <si>
    <t>Residential Construction Project at Sinhagad Road, Pune, India</t>
  </si>
  <si>
    <t>Prestige Sunrise Park, Bangalore India</t>
  </si>
  <si>
    <t>Prestige Lakeside Habitat, Bangalore, India</t>
  </si>
  <si>
    <t>Momi Bay Resort Hotel Development, Fiji</t>
  </si>
  <si>
    <t>Poly Long Men Hotspring Hotel, Huizhou China</t>
  </si>
  <si>
    <t>Shangri-La Hotel (Phase 2) In Yangon, Myanmar</t>
  </si>
  <si>
    <t>Agile Malaysia Residential Development</t>
  </si>
  <si>
    <t>Private Residential Mansion Kalimantan</t>
  </si>
  <si>
    <t>Unique Mantra Residential Jaipur</t>
  </si>
  <si>
    <t>Xi Shuang Ban NA Commercial Center, Clubhouse,Yunnan</t>
  </si>
  <si>
    <t>Xi Shuang Ban Na Public Park, Sales Office</t>
  </si>
  <si>
    <t>HangZhou Xiang Hu Marriott Hotel</t>
  </si>
  <si>
    <t>Gome Haitang Bay Resort Hotel Development</t>
  </si>
  <si>
    <t>Huafa ShangHai Zhang JiangNan Plot A1</t>
  </si>
  <si>
    <t>Sheraton Shantineketan, Bangalore India</t>
  </si>
  <si>
    <t>Avalon Residential In Thane Maharashtra, India</t>
  </si>
  <si>
    <t>Piramal Agastya Project At Kurla, Mumbai</t>
  </si>
  <si>
    <t>Mannat I Residential Jaipur</t>
  </si>
  <si>
    <t>Dream City Parcel 2 Development, Pune India</t>
  </si>
  <si>
    <t>Huafa ShangHai Yang Pu Ding Hai Plot B5</t>
  </si>
  <si>
    <t>Rui Hong Xin Cheng Plot 1 Residential</t>
  </si>
  <si>
    <t>Swanlake - North Coast Residential, Egypt</t>
  </si>
  <si>
    <t>Le Meridien Resort x Spa</t>
  </si>
  <si>
    <t>Master Planning of Siem Reap Project</t>
  </si>
  <si>
    <t>Bateay SRG Bio Reserve Project, Cambodia</t>
  </si>
  <si>
    <t>Sanya Sofitel Hotel, China</t>
  </si>
  <si>
    <t>Shangri-la Hotel Xiamen, China</t>
  </si>
  <si>
    <t>Bharat &amp; Podar Mill Land Development In Worli, India - Add</t>
  </si>
  <si>
    <t>One Balmoral at 1 Balmoral Road, Singapore</t>
  </si>
  <si>
    <t>Proposed Resort Development at Bintan Island, Indonesia</t>
  </si>
  <si>
    <t>I/C Embed.Backlog</t>
  </si>
  <si>
    <t>nov'18</t>
  </si>
  <si>
    <t>2017 fs</t>
  </si>
  <si>
    <t>2016 fs</t>
  </si>
  <si>
    <t>2015 fs</t>
  </si>
  <si>
    <t>FS</t>
  </si>
  <si>
    <t>keep at 20%</t>
  </si>
  <si>
    <t xml:space="preserve">May WIP Adjustment </t>
  </si>
  <si>
    <t>chsg-06154.10</t>
  </si>
  <si>
    <t>chsg-06179.10</t>
  </si>
  <si>
    <t>chsg-08018.10</t>
  </si>
  <si>
    <t>chsg-06031.10</t>
  </si>
  <si>
    <t>chsg-08030.10</t>
  </si>
  <si>
    <t>chsg-52342.16</t>
  </si>
  <si>
    <t>chsg-06056.10</t>
  </si>
  <si>
    <t>chsg-52936.16</t>
  </si>
  <si>
    <t>chsg-06056.11</t>
  </si>
  <si>
    <t>chsg-01086.03</t>
  </si>
  <si>
    <t>prev</t>
  </si>
  <si>
    <t>chsg-06115.10</t>
  </si>
  <si>
    <t>(blank)</t>
  </si>
  <si>
    <t>chsg-06020.11</t>
  </si>
  <si>
    <t>chsg-06070.10</t>
  </si>
  <si>
    <t>chsg-06119.11</t>
  </si>
  <si>
    <t>chsg-06120.11</t>
  </si>
  <si>
    <t>not in WIP</t>
  </si>
  <si>
    <t>mved to completed 2019 tab</t>
  </si>
  <si>
    <t>chsg-06134.10</t>
  </si>
  <si>
    <t>chsg-06140.10</t>
  </si>
  <si>
    <t>chsg-06157.10</t>
  </si>
  <si>
    <t>chsg-06165.10</t>
  </si>
  <si>
    <t>chsg-06218.10</t>
  </si>
  <si>
    <t xml:space="preserve">09/21-project was on hold removedbacklog &lt;125,000&gt;; .03/20 Project may kickoff again on July; 12/19 project on hold; 08/2019 no more hrs after Aug'19, new contract will be under 06120.11; 05/19  in the mid of negotiation for the full scope of contract, </t>
  </si>
  <si>
    <t xml:space="preserve">02/22- Can closed the project
12/21- Can closed the project
 09/21- Still having follow-up revision. Need to increased the budget  (Total budget 4500 hours)Can not close yet.11/20 need to increase due to revision of the main entrance, and also need to update SU model for client 09/20:Can not close yet. Still have on-going revision works.
08/20: Will issue SD billing by end September.
</t>
  </si>
  <si>
    <t>04/22 - Project Terminated removed backlog &lt;135800&gt;
10/21-The project is still on hold
12/19 project on hold</t>
  </si>
  <si>
    <r>
      <rPr>
        <b/>
        <sz val="11"/>
        <rFont val="Calibri"/>
        <family val="2"/>
        <scheme val="minor"/>
      </rPr>
      <t>06/22 Client refused to pay, Closed project.</t>
    </r>
    <r>
      <rPr>
        <sz val="11"/>
        <rFont val="Calibri"/>
        <family val="2"/>
        <scheme val="minor"/>
      </rPr>
      <t xml:space="preserve">
03/22 - project was closed client decide to design on their own removed backlog (110500); 
10/21-Client may cancel this project, pending for client’s decision
 4/21-The project is pending for client decision and architecture design update. We have put it on hold.
11/20 waiting additional contract 08/2019 close PJ, no more hrs after Aug'19; 05/19 PM advised that they are in the mid of negotiation for the full scope of contract</t>
    </r>
  </si>
  <si>
    <t xml:space="preserve">03.2022 - Project Closed (removed backlog 6975.01)
</t>
  </si>
  <si>
    <t>04/22 - Project closed
02/22 to inquire if can close project at 5306h
05/20 There are no more work to be done. We are just pending to issue our last invoice upon receipt of Certificate of Completion from Architect which they will do asap when they are able to access their office/server; 8/19 add trip5; remaining hrs for add trip #4--</t>
  </si>
  <si>
    <t>04/22 - Project is terminated in TOKYO office removed backlog &lt;98000&gt;
10/21-Still on hold. Client has paid us up to work done.
03/20;12/19 project moving slow due to budget constraint</t>
  </si>
  <si>
    <r>
      <rPr>
        <b/>
        <sz val="11"/>
        <rFont val="Calibri"/>
        <family val="2"/>
        <scheme val="minor"/>
      </rPr>
      <t>06/22 - Project completed and closed.</t>
    </r>
    <r>
      <rPr>
        <sz val="11"/>
        <rFont val="Calibri"/>
        <family val="2"/>
        <scheme val="minor"/>
      </rPr>
      <t xml:space="preserve">
04/22 - Budget increased for site visit
03/22: Additional Time charge
12/21:Decreased budget hours. Still need those hours. For Master plan presentaion</t>
    </r>
  </si>
  <si>
    <t>06/22 - Project closed
05/22 - Project closed</t>
  </si>
  <si>
    <t>06/22 - Project Closed</t>
  </si>
  <si>
    <t>05/22: close the project, as  the last remaining trips have been used and billed.
09/21:There is still the trip to complete:
04/21 contract still ongoing move back removed BL of USD &lt;4,200&gt;; 04/21,11/20 there are still 3 trips needed</t>
  </si>
  <si>
    <t>05/22 - Project closed
09/21 - Increased budget for chasing of payments</t>
  </si>
  <si>
    <r>
      <t>06/22 - Closed project at the current hours as there has been no work on this since 2020</t>
    </r>
    <r>
      <rPr>
        <sz val="11"/>
        <rFont val="Calibri"/>
        <family val="2"/>
        <scheme val="minor"/>
      </rPr>
      <t xml:space="preserve">
08/20 project still active, move BL back;07/20 Proj suspended, remove BL USD&lt;340,000&gt;</t>
    </r>
  </si>
  <si>
    <r>
      <t>06/22 - Project closed. Additional contract unsuccesful</t>
    </r>
    <r>
      <rPr>
        <sz val="11"/>
        <rFont val="Calibri"/>
        <family val="2"/>
        <scheme val="minor"/>
      </rPr>
      <t xml:space="preserve">
02/22 - SD(submission) expected to billed in Mar’22 (US$ 28,200)
08/21 additional agreement with client to reschedule work stage
05/21Please keep the current budget no change for now. We will catch up in latter stage.
03/20 Project on hold, architecture design change, project type will change;
03/21 project was actived again</t>
    </r>
  </si>
  <si>
    <r>
      <t>06/22: Client refused to pay. Closed project</t>
    </r>
    <r>
      <rPr>
        <sz val="11"/>
        <rFont val="Calibri"/>
        <family val="2"/>
      </rPr>
      <t xml:space="preserve">
03/22: Project is on hold
02/21: We have been negotiating with client for additional fee</t>
    </r>
  </si>
  <si>
    <r>
      <t>06/22 - Closed project</t>
    </r>
    <r>
      <rPr>
        <sz val="11"/>
        <rFont val="Calibri"/>
        <family val="2"/>
        <scheme val="minor"/>
      </rPr>
      <t xml:space="preserve">
10/21: Pending for client decision of project development. 03/20 Project  on hold until further notice from GOME headquarters; 05/19 work in progress;most of time spent in CHID &amp; CHBK</t>
    </r>
  </si>
  <si>
    <t>09/21 - still need those hours.
6/20 Additional area was pending for government approval.We just issue the balance invoice to client.</t>
  </si>
  <si>
    <r>
      <t>06/22 - Project Closed</t>
    </r>
    <r>
      <rPr>
        <sz val="11"/>
        <rFont val="Calibri"/>
        <family val="2"/>
        <scheme val="minor"/>
      </rPr>
      <t xml:space="preserve">
05/22 -  No need increase of budget hours. Floating for billing waiting for the HBA desing progress
10/21-Pending for HBA interior green light of layout planning.
05/21: Landscape has been on hold as there is no green light from Interior team.06/2020: Pending HBA interior progress, as the scope area of landscape is highly related to interior planning and client approval. </t>
    </r>
  </si>
  <si>
    <t>04/22-Project closed
12/21 estimate hours used. Budget hours decrease</t>
  </si>
  <si>
    <t>06/22 - Project closed.</t>
  </si>
  <si>
    <t>06/22 - Billing (Final account) just sent in June, can close this project</t>
  </si>
  <si>
    <t xml:space="preserve">06/22 -  Can close the project.
09/21:Still need those hours for follow-ups. Can not close yet. 09/20: Still keep 53H, no need to update budget.
02/20 on-going co-ordination works. Currently cannot travel to site due to Covid-19. Don't close project yet
</t>
  </si>
  <si>
    <r>
      <rPr>
        <b/>
        <sz val="11"/>
        <rFont val="Calibri"/>
        <family val="2"/>
        <scheme val="minor"/>
      </rPr>
      <t>06/22 - Project unlikely to continue. Closed.</t>
    </r>
    <r>
      <rPr>
        <sz val="11"/>
        <rFont val="Calibri"/>
        <family val="2"/>
        <scheme val="minor"/>
      </rPr>
      <t xml:space="preserve">
04/22: Project continue to be on hold
10/21:The project is likely to revive post CNY 2022 as heard from the client and HBA ID.
08/20: Project on hold.--03/20 .12Awaiting client confirmation for driveway update. Client requested to put it on hold.</t>
    </r>
  </si>
  <si>
    <t>05/22 - Project Complete</t>
  </si>
  <si>
    <t xml:space="preserve">06/22 project close; 09/21  - Still having follow-up revision. Need to retain the hours and can not close yet 
06/21 some design revisions are requested by Client </t>
  </si>
  <si>
    <t>07/22 Project closed
05/22 - Increased budget for supplementary process03/22-  in discussion with client on addendum, will finalize in May. exceed hours of 78 will be transferred to addendum
11/21-Project increased for coordination work- expected bill 04.2022
10/21- Need additional 100 hours for some minor change.There were few rounds of revision before client presenting to their chairma
09/21 - Final invoice expected to be billed in Jan 2022.
 04/21 The stage of ‘Plot S2 and S4’ has been finished already, we are sending invoice to main contractor soon;02/21:  The 2nd stage has already been finished, and billing will be issued in May (Plot S2 &amp; S4, RMB 328,160.00)</t>
  </si>
  <si>
    <t>08/22 - Closed project. Client will not carry on construction for the projects and both contracts have expired
01/20 Waiting for client’s feedback comments regarding schematic design.</t>
  </si>
  <si>
    <t>08/22 - Closed project. Client will not carry on construction for the projects and both contracts have expired
12/19 project on hold</t>
  </si>
  <si>
    <t>09/22: Project terminated</t>
  </si>
  <si>
    <t>10/22 - Project closed
05/22 - the hours need to be remained,  the construction reviewing stage is ongoing. The project is under construction now.  
10/21- Kindergarden changed the school operator.  New design need to update 
4/21 - Project is still on going need 50 hours for construction drawing review</t>
  </si>
  <si>
    <t>10/22 - Project closed
06/22 - Still need the remaining hours for revision works.
02/22 - Still need those hours</t>
  </si>
  <si>
    <t>10/22 - Project closed.
07/22 - Please retain the current budgeted hours</t>
  </si>
  <si>
    <t>10/22 - Backlog removed, currently getting debt collector to chase payment.
03/22 - Project is on hold
12/21- Increased budget Client request to hold on hotel area design and seperate the show area for phase 1 developmetn.09/21 - SD expected to be billed in Oct’21 – US$ 71,95</t>
  </si>
  <si>
    <t>10/22 - No further work is expected. Backlog removed, no more budget hours needed.
08/22 - Project is completed by client working directly with contractor during the pandemic. PM says invoices have been endorsed to the client but cannot say when they can pay. I am asking for a more direct channel to follow up on the payment.
03/21-project activated;06/20 project on hold until further notice; 11.2019 NEW</t>
  </si>
  <si>
    <t>12/22 - Project Closed</t>
  </si>
  <si>
    <t>11/22 - Project Closed</t>
  </si>
  <si>
    <t>12/22 - Project closed
08/22 - Design works are completed. Pending to working drawing review and project is going slow. Estimated next billing in Dec 2022.</t>
  </si>
  <si>
    <t xml:space="preserve">Fo Ao Qingshui Bay Resort Hotel </t>
  </si>
  <si>
    <t>Sunshine One Hotel, Haitang Bay-Add'l#2 landscape master planning &amp; architectural design service</t>
  </si>
  <si>
    <t>Qianjiang Century City Landison Hotel and Service Apt in Hangzhou, China</t>
  </si>
  <si>
    <t>06120.10,.11</t>
  </si>
  <si>
    <t>06119.10,.11</t>
  </si>
  <si>
    <t>06004.10,.12</t>
  </si>
  <si>
    <t>06012.10-.12</t>
  </si>
  <si>
    <t>Apr-19;Sep-19</t>
  </si>
  <si>
    <t>Sep-18; Mar-19;Mar-19</t>
  </si>
  <si>
    <t>org 225h; prev 325; prev 353.5h;prev1594;</t>
  </si>
  <si>
    <t>org2722h; prev 3858;prev 4500, 4752; pre 4898</t>
  </si>
  <si>
    <t>Orig 1900</t>
  </si>
  <si>
    <t>org 225h; prev 377h;prec 387h;prev2087;</t>
  </si>
  <si>
    <t>org1410;prev1710;prev 2500;prev 2700;prev 2995</t>
  </si>
  <si>
    <t>Prev 5314</t>
  </si>
  <si>
    <t>Orig 2500</t>
  </si>
  <si>
    <t>org26393; prev 8184;prev8616;</t>
  </si>
  <si>
    <t>orig 2396</t>
  </si>
  <si>
    <t>org2057;</t>
  </si>
  <si>
    <t>org 1436h;</t>
  </si>
  <si>
    <t>prev 336</t>
  </si>
  <si>
    <t>org4275h</t>
  </si>
  <si>
    <t>org 1060h; prev2516;prev2668</t>
  </si>
  <si>
    <t>org 2380;prev2800;prev4,100</t>
  </si>
  <si>
    <t>org 8140h; prev 1612h;</t>
  </si>
  <si>
    <t>org550h;</t>
  </si>
  <si>
    <t>Org 1912; prev 419</t>
  </si>
  <si>
    <t>org1800;</t>
  </si>
  <si>
    <t>org1260;</t>
  </si>
  <si>
    <t>org 1665h; prev 2886;3348;</t>
  </si>
  <si>
    <t>org .11 507h;prev .11 530.75; org.12 266hrs;</t>
  </si>
  <si>
    <t>org580</t>
  </si>
  <si>
    <t>org3510h;prev3826h;prev4533</t>
  </si>
  <si>
    <t>org 1415h;prev1439h;prev1479;prev1299;</t>
  </si>
  <si>
    <t>orig2400h,prev2800; prev 3200h;prev 3505; prev 3865; prev3950</t>
  </si>
  <si>
    <t>orig2000h;prev1946h;prev 2446</t>
  </si>
  <si>
    <t>orig5,040;prev4857;prev 4910</t>
  </si>
  <si>
    <t>orig 3500</t>
  </si>
  <si>
    <t>org1930h;</t>
  </si>
  <si>
    <t>org 1582h; prev 2730h; prev 3766h;prev4150</t>
  </si>
  <si>
    <t xml:space="preserve">January 2022 WIP Adjustment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</si>
</sst>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00000.00"/>
    <numFmt numFmtId="166" formatCode="0.0000"/>
    <numFmt numFmtId="167" formatCode="[$-10409]#,##0.00;\-#,##0.00"/>
    <numFmt numFmtId="168" formatCode="[$-10409]0.00"/>
    <numFmt numFmtId="169" formatCode="[$-409]mmm\-yy;@"/>
    <numFmt numFmtId="170" formatCode="mm/dd/yyyy;@"/>
    <numFmt numFmtId="171" formatCode="#,##0.0000_);\(#,##0.0000\)"/>
  </numFmts>
  <fonts count="58" x14ac:knownFonts="1">
    <font>
      <sz val="11"/>
      <color theme="1"/>
      <name val="Calibri"/>
      <family val="2"/>
      <scheme val="minor"/>
    </font>
    <font>
      <sz val="11"/>
      <color theme="1"/>
      <name val="Calibri"/>
      <family val="2"/>
      <scheme val="minor"/>
    </font>
    <font>
      <sz val="11"/>
      <color indexed="8"/>
      <name val="Calibri"/>
      <family val="2"/>
    </font>
    <font>
      <b/>
      <sz val="11"/>
      <color indexed="8"/>
      <name val="Calibri"/>
      <family val="2"/>
    </font>
    <font>
      <b/>
      <sz val="14"/>
      <color indexed="8"/>
      <name val="Calibri"/>
      <family val="2"/>
    </font>
    <font>
      <b/>
      <sz val="11"/>
      <color theme="1"/>
      <name val="Calibri"/>
      <family val="2"/>
      <scheme val="minor"/>
    </font>
    <font>
      <sz val="11"/>
      <color theme="1"/>
      <name val="Calibri"/>
      <family val="2"/>
    </font>
    <font>
      <b/>
      <sz val="11"/>
      <color theme="1"/>
      <name val="Calibri"/>
      <family val="2"/>
    </font>
    <font>
      <sz val="11"/>
      <name val="Calibri"/>
      <family val="2"/>
    </font>
    <font>
      <b/>
      <sz val="11"/>
      <name val="Calibri"/>
      <family val="2"/>
    </font>
    <font>
      <sz val="11"/>
      <color rgb="FFFF0000"/>
      <name val="Calibri"/>
      <family val="2"/>
    </font>
    <font>
      <sz val="10"/>
      <color rgb="FFFF0000"/>
      <name val="Calibri"/>
      <family val="2"/>
      <scheme val="minor"/>
    </font>
    <font>
      <sz val="11"/>
      <color rgb="FFFF0000"/>
      <name val="Calibri"/>
      <family val="2"/>
      <scheme val="minor"/>
    </font>
    <font>
      <sz val="10"/>
      <name val="Arial"/>
      <family val="2"/>
    </font>
    <font>
      <b/>
      <sz val="11"/>
      <color rgb="FFFF0000"/>
      <name val="Calibri"/>
      <family val="2"/>
      <scheme val="minor"/>
    </font>
    <font>
      <b/>
      <sz val="14"/>
      <name val="Calibri"/>
      <family val="2"/>
    </font>
    <font>
      <sz val="11"/>
      <color theme="1"/>
      <name val="Calibri"/>
      <family val="2"/>
      <scheme val="minor"/>
    </font>
    <font>
      <sz val="11"/>
      <name val="Calibri"/>
      <family val="2"/>
      <scheme val="minor"/>
    </font>
    <font>
      <b/>
      <sz val="11"/>
      <color rgb="FFFF0000"/>
      <name val="Calibri"/>
      <family val="2"/>
    </font>
    <font>
      <b/>
      <i/>
      <sz val="11"/>
      <color theme="1"/>
      <name val="Calibri"/>
      <family val="2"/>
      <scheme val="minor"/>
    </font>
    <font>
      <sz val="12"/>
      <color theme="1"/>
      <name val="Calibri"/>
      <family val="2"/>
      <scheme val="minor"/>
    </font>
    <font>
      <b/>
      <sz val="11"/>
      <name val="Calibri"/>
      <family val="2"/>
      <scheme val="minor"/>
    </font>
    <font>
      <sz val="9"/>
      <color indexed="81"/>
      <name val="Tahoma"/>
      <family val="2"/>
    </font>
    <font>
      <b/>
      <sz val="9"/>
      <color indexed="81"/>
      <name val="Tahoma"/>
      <family val="2"/>
    </font>
    <font>
      <sz val="10"/>
      <name val="Arial"/>
      <family val="2"/>
    </font>
    <font>
      <sz val="10"/>
      <name val="Arial"/>
      <family val="2"/>
    </font>
    <font>
      <sz val="10"/>
      <name val="Arial"/>
      <family val="2"/>
    </font>
    <font>
      <sz val="11"/>
      <color rgb="FF000000"/>
      <name val="Calibri"/>
      <family val="2"/>
      <scheme val="minor"/>
    </font>
    <font>
      <sz val="11"/>
      <color rgb="FF000000"/>
      <name val="Calibri"/>
      <family val="2"/>
    </font>
    <font>
      <sz val="10"/>
      <name val="Arial"/>
      <family val="2"/>
    </font>
    <font>
      <sz val="10"/>
      <name val="Arial"/>
      <family val="2"/>
    </font>
    <font>
      <b/>
      <sz val="11"/>
      <color rgb="FF000000"/>
      <name val="Calibri"/>
      <family val="2"/>
    </font>
    <font>
      <b/>
      <sz val="10"/>
      <color rgb="FF000000"/>
      <name val="Arial"/>
      <family val="2"/>
    </font>
    <font>
      <sz val="10"/>
      <color rgb="FF000000"/>
      <name val="Arial"/>
      <family val="2"/>
    </font>
    <font>
      <sz val="8"/>
      <color rgb="FF000000"/>
      <name val="Arial"/>
      <family val="2"/>
    </font>
    <font>
      <b/>
      <sz val="8"/>
      <color rgb="FF000000"/>
      <name val="Arial"/>
      <family val="2"/>
    </font>
    <font>
      <b/>
      <sz val="10"/>
      <color rgb="FFFFFFFF"/>
      <name val="Arial"/>
      <family val="2"/>
    </font>
    <font>
      <b/>
      <u/>
      <sz val="10"/>
      <color rgb="FF000000"/>
      <name val="Arial"/>
      <family val="2"/>
    </font>
    <font>
      <sz val="10"/>
      <name val="Calibri"/>
      <family val="2"/>
      <scheme val="minor"/>
    </font>
    <font>
      <sz val="12"/>
      <name val="Calibri"/>
      <family val="2"/>
      <scheme val="minor"/>
    </font>
    <font>
      <sz val="11"/>
      <color rgb="FF000000"/>
      <name val="Calibri"/>
      <family val="2"/>
    </font>
    <font>
      <sz val="11"/>
      <color theme="1"/>
      <name val="Calibri"/>
      <family val="2"/>
    </font>
    <font>
      <b/>
      <sz val="14"/>
      <color theme="1"/>
      <name val="Calibri"/>
      <family val="2"/>
      <scheme val="minor"/>
    </font>
    <font>
      <sz val="10"/>
      <color theme="1"/>
      <name val="Arial"/>
      <family val="2"/>
    </font>
    <font>
      <b/>
      <sz val="10"/>
      <color theme="1"/>
      <name val="Calibri"/>
      <family val="2"/>
      <scheme val="minor"/>
    </font>
    <font>
      <sz val="10"/>
      <color theme="1"/>
      <name val="Calibri"/>
      <family val="2"/>
      <scheme val="minor"/>
    </font>
    <font>
      <b/>
      <sz val="10"/>
      <color theme="1"/>
      <name val="Arial"/>
      <family val="2"/>
    </font>
    <font>
      <b/>
      <sz val="12"/>
      <color theme="1"/>
      <name val="Calibri"/>
      <family val="2"/>
      <scheme val="minor"/>
    </font>
    <font>
      <b/>
      <sz val="11"/>
      <color rgb="FF0000FF"/>
      <name val="Calibri"/>
      <family val="2"/>
      <scheme val="minor"/>
    </font>
    <font>
      <b/>
      <u/>
      <sz val="11"/>
      <color theme="1"/>
      <name val="Calibri"/>
      <family val="2"/>
      <scheme val="minor"/>
    </font>
    <font>
      <b/>
      <u/>
      <sz val="11"/>
      <color theme="4"/>
      <name val="Calibri"/>
      <family val="2"/>
      <scheme val="minor"/>
    </font>
    <font>
      <b/>
      <sz val="10"/>
      <color rgb="FF000000"/>
      <name val="Arial"/>
      <family val="2"/>
    </font>
    <font>
      <sz val="11"/>
      <name val="Calibri"/>
      <family val="2"/>
    </font>
    <font>
      <sz val="10"/>
      <color rgb="FF000000"/>
      <name val="Arial"/>
      <family val="2"/>
    </font>
    <font>
      <sz val="8"/>
      <color rgb="FF000000"/>
      <name val="Arial"/>
      <family val="2"/>
    </font>
    <font>
      <b/>
      <sz val="8"/>
      <color rgb="FF000000"/>
      <name val="Arial"/>
      <family val="2"/>
    </font>
    <font>
      <b/>
      <sz val="10"/>
      <color rgb="FFFFFFFF"/>
      <name val="Arial"/>
      <family val="2"/>
    </font>
    <font>
      <b/>
      <u/>
      <sz val="10"/>
      <color rgb="FF000000"/>
      <name val="Arial"/>
      <family val="2"/>
    </font>
  </fonts>
  <fills count="18">
    <fill>
      <patternFill patternType="none"/>
    </fill>
    <fill>
      <patternFill patternType="gray125"/>
    </fill>
    <fill>
      <patternFill patternType="solid">
        <fgColor indexed="51"/>
        <bgColor indexed="64"/>
      </patternFill>
    </fill>
    <fill>
      <patternFill patternType="solid">
        <fgColor theme="6"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rgb="FF00B05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bgColor indexed="64"/>
      </patternFill>
    </fill>
    <fill>
      <patternFill patternType="solid">
        <fgColor theme="7" tint="0.39997558519241921"/>
        <bgColor indexed="64"/>
      </patternFill>
    </fill>
    <fill>
      <patternFill patternType="solid">
        <fgColor theme="7" tint="0.79998168889431442"/>
        <bgColor indexed="64"/>
      </patternFill>
    </fill>
  </fills>
  <borders count="19">
    <border>
      <left/>
      <right/>
      <top/>
      <bottom/>
      <diagonal/>
    </border>
    <border>
      <left/>
      <right/>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top/>
      <bottom style="thin">
        <color rgb="FF000000"/>
      </bottom>
      <diagonal/>
    </border>
    <border>
      <left/>
      <right/>
      <top style="thin">
        <color indexed="64"/>
      </top>
      <bottom style="medium">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rgb="FF000000"/>
      </right>
      <top/>
      <bottom/>
      <diagonal/>
    </border>
    <border>
      <left/>
      <right style="thin">
        <color rgb="FF000000"/>
      </right>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rgb="FF000000"/>
      </top>
      <bottom style="double">
        <color rgb="FF000000"/>
      </bottom>
      <diagonal/>
    </border>
    <border>
      <left style="thin">
        <color indexed="64"/>
      </left>
      <right style="thin">
        <color rgb="FF000000"/>
      </right>
      <top/>
      <bottom/>
      <diagonal/>
    </border>
  </borders>
  <cellStyleXfs count="41">
    <xf numFmtId="0" fontId="0" fillId="0" borderId="0"/>
    <xf numFmtId="0" fontId="5" fillId="0" borderId="0"/>
    <xf numFmtId="43" fontId="2" fillId="0" borderId="0" applyFont="0" applyFill="0" applyBorder="0" applyAlignment="0" applyProtection="0"/>
    <xf numFmtId="9" fontId="2" fillId="0" borderId="0" applyFont="0" applyFill="0" applyBorder="0" applyAlignment="0" applyProtection="0"/>
    <xf numFmtId="0" fontId="13" fillId="0" borderId="0"/>
    <xf numFmtId="0" fontId="16" fillId="0" borderId="0"/>
    <xf numFmtId="0" fontId="16" fillId="0" borderId="0"/>
    <xf numFmtId="0" fontId="16" fillId="0" borderId="0"/>
    <xf numFmtId="0" fontId="16" fillId="0" borderId="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4" fillId="0" borderId="0"/>
    <xf numFmtId="43" fontId="24" fillId="0" borderId="0" applyFont="0" applyFill="0" applyBorder="0" applyAlignment="0" applyProtection="0"/>
    <xf numFmtId="43" fontId="13" fillId="0" borderId="0" applyFont="0" applyFill="0" applyBorder="0" applyAlignment="0" applyProtection="0"/>
    <xf numFmtId="0" fontId="25" fillId="0" borderId="0"/>
    <xf numFmtId="43" fontId="25" fillId="0" borderId="0" applyFont="0" applyFill="0" applyBorder="0" applyAlignment="0" applyProtection="0"/>
    <xf numFmtId="0" fontId="26" fillId="0" borderId="0"/>
    <xf numFmtId="43" fontId="26" fillId="0" borderId="0" applyFont="0" applyFill="0" applyBorder="0" applyAlignment="0" applyProtection="0"/>
    <xf numFmtId="0" fontId="27" fillId="0" borderId="0"/>
    <xf numFmtId="0" fontId="29" fillId="0" borderId="0"/>
    <xf numFmtId="43" fontId="29" fillId="0" borderId="0" applyFont="0" applyFill="0" applyBorder="0" applyAlignment="0" applyProtection="0"/>
    <xf numFmtId="0" fontId="27" fillId="0" borderId="0"/>
    <xf numFmtId="0" fontId="30" fillId="0" borderId="0"/>
    <xf numFmtId="43" fontId="30" fillId="0" borderId="0" applyFont="0" applyFill="0" applyBorder="0" applyAlignment="0" applyProtection="0"/>
    <xf numFmtId="0" fontId="27" fillId="0" borderId="0"/>
    <xf numFmtId="0" fontId="13" fillId="0" borderId="0"/>
  </cellStyleXfs>
  <cellXfs count="548">
    <xf numFmtId="0" fontId="0" fillId="0" borderId="0" xfId="0"/>
    <xf numFmtId="0" fontId="3" fillId="0" borderId="0" xfId="0" applyFont="1"/>
    <xf numFmtId="0" fontId="4" fillId="0" borderId="0" xfId="0" applyFont="1"/>
    <xf numFmtId="0" fontId="3" fillId="0" borderId="0" xfId="0" applyFont="1" applyAlignment="1">
      <alignment horizontal="center"/>
    </xf>
    <xf numFmtId="17" fontId="5" fillId="0" borderId="0" xfId="0" applyNumberFormat="1" applyFont="1" applyAlignment="1">
      <alignment wrapText="1"/>
    </xf>
    <xf numFmtId="17" fontId="4" fillId="0" borderId="0" xfId="0" applyNumberFormat="1" applyFont="1"/>
    <xf numFmtId="0" fontId="6" fillId="0" borderId="0" xfId="0" applyFont="1"/>
    <xf numFmtId="17" fontId="7" fillId="0" borderId="0" xfId="0" applyNumberFormat="1" applyFont="1" applyAlignment="1">
      <alignment wrapText="1"/>
    </xf>
    <xf numFmtId="0" fontId="6" fillId="0" borderId="0" xfId="0" applyFont="1" applyAlignment="1">
      <alignment horizontal="center"/>
    </xf>
    <xf numFmtId="166" fontId="7" fillId="0" borderId="1" xfId="0" applyNumberFormat="1" applyFont="1" applyBorder="1" applyAlignment="1">
      <alignment wrapText="1"/>
    </xf>
    <xf numFmtId="37" fontId="7" fillId="0" borderId="0" xfId="0" applyNumberFormat="1" applyFont="1"/>
    <xf numFmtId="37" fontId="6" fillId="0" borderId="0" xfId="0" applyNumberFormat="1" applyFont="1" applyAlignment="1">
      <alignment horizontal="center"/>
    </xf>
    <xf numFmtId="37" fontId="6" fillId="0" borderId="0" xfId="0" applyNumberFormat="1" applyFont="1"/>
    <xf numFmtId="43" fontId="6" fillId="0" borderId="0" xfId="2" applyFont="1" applyBorder="1" applyAlignment="1" applyProtection="1">
      <alignment horizontal="center"/>
    </xf>
    <xf numFmtId="0" fontId="6" fillId="0" borderId="0" xfId="0" applyFont="1" applyAlignment="1">
      <alignment vertical="center" wrapText="1"/>
    </xf>
    <xf numFmtId="0" fontId="2" fillId="0" borderId="0" xfId="0" applyFont="1"/>
    <xf numFmtId="0" fontId="9" fillId="0" borderId="2" xfId="0" applyFont="1" applyBorder="1" applyAlignment="1">
      <alignment horizontal="center"/>
    </xf>
    <xf numFmtId="0" fontId="2" fillId="0" borderId="0" xfId="0" applyFont="1" applyAlignment="1">
      <alignment horizontal="left"/>
    </xf>
    <xf numFmtId="3" fontId="8" fillId="0" borderId="0" xfId="0" applyNumberFormat="1" applyFont="1" applyAlignment="1">
      <alignment horizontal="center"/>
    </xf>
    <xf numFmtId="0" fontId="3" fillId="0" borderId="3" xfId="0" applyFont="1" applyBorder="1"/>
    <xf numFmtId="0" fontId="8" fillId="0" borderId="1" xfId="0" quotePrefix="1" applyFont="1" applyBorder="1" applyAlignment="1">
      <alignment horizontal="center"/>
    </xf>
    <xf numFmtId="17" fontId="8" fillId="0" borderId="0" xfId="0" applyNumberFormat="1" applyFont="1" applyAlignment="1">
      <alignment horizontal="center"/>
    </xf>
    <xf numFmtId="9" fontId="2" fillId="0" borderId="0" xfId="0" applyNumberFormat="1" applyFont="1" applyAlignment="1">
      <alignment horizontal="left"/>
    </xf>
    <xf numFmtId="0" fontId="8" fillId="0" borderId="0" xfId="0" applyFont="1" applyAlignment="1">
      <alignment horizontal="center"/>
    </xf>
    <xf numFmtId="0" fontId="2" fillId="0" borderId="0" xfId="0" applyFont="1" applyAlignment="1">
      <alignment horizontal="center"/>
    </xf>
    <xf numFmtId="0" fontId="3" fillId="0" borderId="1" xfId="0" applyFont="1" applyBorder="1"/>
    <xf numFmtId="0" fontId="3" fillId="2" borderId="0" xfId="0" applyFont="1" applyFill="1"/>
    <xf numFmtId="0" fontId="2" fillId="2" borderId="0" xfId="0" applyFont="1" applyFill="1"/>
    <xf numFmtId="37" fontId="2" fillId="2" borderId="0" xfId="0" applyNumberFormat="1" applyFont="1" applyFill="1"/>
    <xf numFmtId="164" fontId="3" fillId="0" borderId="0" xfId="2" applyNumberFormat="1" applyFont="1" applyFill="1" applyProtection="1"/>
    <xf numFmtId="164" fontId="3" fillId="0" borderId="0" xfId="2" applyNumberFormat="1" applyFont="1" applyFill="1"/>
    <xf numFmtId="164" fontId="2" fillId="0" borderId="0" xfId="2" applyNumberFormat="1" applyFont="1" applyFill="1"/>
    <xf numFmtId="164" fontId="3" fillId="6" borderId="0" xfId="2" applyNumberFormat="1" applyFont="1" applyFill="1" applyProtection="1"/>
    <xf numFmtId="164" fontId="3" fillId="6" borderId="0" xfId="2" applyNumberFormat="1" applyFont="1" applyFill="1"/>
    <xf numFmtId="37" fontId="2" fillId="0" borderId="0" xfId="0" applyNumberFormat="1" applyFont="1"/>
    <xf numFmtId="9" fontId="2" fillId="0" borderId="0" xfId="3" applyFont="1" applyFill="1"/>
    <xf numFmtId="164" fontId="2" fillId="0" borderId="0" xfId="2" applyNumberFormat="1" applyFont="1"/>
    <xf numFmtId="164" fontId="3" fillId="0" borderId="0" xfId="2" applyNumberFormat="1" applyFont="1"/>
    <xf numFmtId="43" fontId="2" fillId="0" borderId="0" xfId="2" applyFont="1"/>
    <xf numFmtId="37" fontId="3" fillId="0" borderId="0" xfId="0" applyNumberFormat="1" applyFont="1"/>
    <xf numFmtId="0" fontId="3" fillId="3" borderId="0" xfId="0" applyFont="1" applyFill="1"/>
    <xf numFmtId="164" fontId="3" fillId="3" borderId="0" xfId="0" applyNumberFormat="1" applyFont="1" applyFill="1"/>
    <xf numFmtId="37" fontId="3" fillId="3" borderId="0" xfId="0" applyNumberFormat="1" applyFont="1" applyFill="1"/>
    <xf numFmtId="164" fontId="2" fillId="3" borderId="0" xfId="2" applyNumberFormat="1" applyFont="1" applyFill="1" applyAlignment="1">
      <alignment wrapText="1"/>
    </xf>
    <xf numFmtId="164" fontId="3" fillId="3" borderId="0" xfId="2" applyNumberFormat="1" applyFont="1" applyFill="1" applyAlignment="1">
      <alignment wrapText="1"/>
    </xf>
    <xf numFmtId="164" fontId="3" fillId="3" borderId="0" xfId="2" applyNumberFormat="1" applyFont="1" applyFill="1"/>
    <xf numFmtId="164" fontId="2" fillId="0" borderId="0" xfId="0" applyNumberFormat="1" applyFont="1"/>
    <xf numFmtId="9" fontId="2" fillId="0" borderId="0" xfId="3" applyFont="1"/>
    <xf numFmtId="9" fontId="3" fillId="0" borderId="0" xfId="3" applyFont="1"/>
    <xf numFmtId="0" fontId="3" fillId="3" borderId="0" xfId="0" applyFont="1" applyFill="1" applyAlignment="1">
      <alignment wrapText="1"/>
    </xf>
    <xf numFmtId="164" fontId="3" fillId="4" borderId="0" xfId="2" applyNumberFormat="1" applyFont="1" applyFill="1" applyBorder="1"/>
    <xf numFmtId="164" fontId="3" fillId="0" borderId="0" xfId="2" applyNumberFormat="1" applyFont="1" applyFill="1" applyBorder="1"/>
    <xf numFmtId="37" fontId="6" fillId="0" borderId="1" xfId="0" applyNumberFormat="1" applyFont="1" applyBorder="1"/>
    <xf numFmtId="9" fontId="2" fillId="0" borderId="0" xfId="3" applyFont="1" applyFill="1" applyProtection="1"/>
    <xf numFmtId="43" fontId="3" fillId="5" borderId="0" xfId="2" applyFont="1" applyFill="1" applyBorder="1"/>
    <xf numFmtId="37" fontId="6" fillId="7" borderId="0" xfId="0" applyNumberFormat="1" applyFont="1" applyFill="1"/>
    <xf numFmtId="164" fontId="10" fillId="0" borderId="0" xfId="0" applyNumberFormat="1" applyFont="1"/>
    <xf numFmtId="43" fontId="7" fillId="0" borderId="0" xfId="2" applyFont="1" applyFill="1" applyAlignment="1" applyProtection="1">
      <alignment wrapText="1"/>
    </xf>
    <xf numFmtId="165" fontId="0" fillId="0" borderId="0" xfId="0" applyNumberFormat="1"/>
    <xf numFmtId="164" fontId="0" fillId="0" borderId="0" xfId="0" applyNumberFormat="1"/>
    <xf numFmtId="0" fontId="8" fillId="0" borderId="0" xfId="0" applyFont="1" applyAlignment="1">
      <alignment horizontal="left"/>
    </xf>
    <xf numFmtId="37" fontId="6" fillId="9" borderId="0" xfId="0" applyNumberFormat="1" applyFont="1" applyFill="1"/>
    <xf numFmtId="164" fontId="3" fillId="7" borderId="0" xfId="2" applyNumberFormat="1" applyFont="1" applyFill="1" applyBorder="1"/>
    <xf numFmtId="43" fontId="3" fillId="7" borderId="0" xfId="2" applyFont="1" applyFill="1" applyBorder="1"/>
    <xf numFmtId="17" fontId="11" fillId="0" borderId="0" xfId="0" applyNumberFormat="1" applyFont="1" applyAlignment="1">
      <alignment wrapText="1"/>
    </xf>
    <xf numFmtId="43" fontId="2" fillId="0" borderId="0" xfId="2" applyFont="1" applyFill="1" applyAlignment="1">
      <alignment horizontal="left"/>
    </xf>
    <xf numFmtId="17" fontId="12" fillId="0" borderId="0" xfId="0" applyNumberFormat="1" applyFont="1" applyAlignment="1">
      <alignment wrapText="1"/>
    </xf>
    <xf numFmtId="17" fontId="10" fillId="0" borderId="0" xfId="0" applyNumberFormat="1" applyFont="1" applyAlignment="1">
      <alignment wrapText="1"/>
    </xf>
    <xf numFmtId="17" fontId="10" fillId="0" borderId="0" xfId="0" applyNumberFormat="1" applyFont="1" applyAlignment="1">
      <alignment horizontal="center" wrapText="1"/>
    </xf>
    <xf numFmtId="17" fontId="14" fillId="0" borderId="0" xfId="0" applyNumberFormat="1" applyFont="1" applyAlignment="1">
      <alignment horizontal="center" wrapText="1"/>
    </xf>
    <xf numFmtId="164" fontId="2" fillId="0" borderId="0" xfId="2" applyNumberFormat="1" applyFont="1" applyFill="1" applyBorder="1"/>
    <xf numFmtId="164" fontId="2" fillId="6" borderId="0" xfId="2" applyNumberFormat="1" applyFont="1" applyFill="1" applyBorder="1"/>
    <xf numFmtId="43" fontId="2" fillId="0" borderId="0" xfId="0" applyNumberFormat="1" applyFont="1"/>
    <xf numFmtId="164" fontId="2" fillId="0" borderId="0" xfId="2" applyNumberFormat="1" applyFont="1" applyBorder="1"/>
    <xf numFmtId="164" fontId="3" fillId="3" borderId="0" xfId="2" applyNumberFormat="1" applyFont="1" applyFill="1" applyBorder="1"/>
    <xf numFmtId="164" fontId="3" fillId="2" borderId="0" xfId="2" applyNumberFormat="1" applyFont="1" applyFill="1"/>
    <xf numFmtId="37" fontId="7" fillId="0" borderId="2" xfId="0" applyNumberFormat="1" applyFont="1" applyBorder="1"/>
    <xf numFmtId="37" fontId="6" fillId="5" borderId="0" xfId="0" applyNumberFormat="1" applyFont="1" applyFill="1"/>
    <xf numFmtId="17" fontId="12" fillId="0" borderId="0" xfId="0" applyNumberFormat="1" applyFont="1" applyAlignment="1">
      <alignment horizontal="center" wrapText="1"/>
    </xf>
    <xf numFmtId="17" fontId="5" fillId="0" borderId="0" xfId="0" applyNumberFormat="1" applyFont="1" applyAlignment="1">
      <alignment horizontal="center" wrapText="1"/>
    </xf>
    <xf numFmtId="17" fontId="0" fillId="5" borderId="0" xfId="0" applyNumberFormat="1" applyFill="1" applyAlignment="1">
      <alignment wrapText="1"/>
    </xf>
    <xf numFmtId="9" fontId="6" fillId="0" borderId="0" xfId="3" applyFont="1" applyAlignment="1">
      <alignment vertical="center" wrapText="1"/>
    </xf>
    <xf numFmtId="9" fontId="0" fillId="0" borderId="0" xfId="0" applyNumberFormat="1"/>
    <xf numFmtId="37" fontId="0" fillId="0" borderId="0" xfId="0" applyNumberFormat="1"/>
    <xf numFmtId="0" fontId="2" fillId="10" borderId="0" xfId="0" applyFont="1" applyFill="1" applyAlignment="1">
      <alignment horizontal="left"/>
    </xf>
    <xf numFmtId="9" fontId="0" fillId="0" borderId="0" xfId="3" applyFont="1"/>
    <xf numFmtId="0" fontId="8" fillId="4" borderId="0" xfId="0" applyFont="1" applyFill="1" applyAlignment="1">
      <alignment horizontal="center" vertical="center" wrapText="1"/>
    </xf>
    <xf numFmtId="0" fontId="8" fillId="8" borderId="0" xfId="0" applyFont="1" applyFill="1" applyAlignment="1">
      <alignment horizontal="center" vertical="center" wrapText="1"/>
    </xf>
    <xf numFmtId="164" fontId="5" fillId="0" borderId="0" xfId="0" applyNumberFormat="1" applyFont="1"/>
    <xf numFmtId="0" fontId="12" fillId="0" borderId="0" xfId="0" applyFont="1"/>
    <xf numFmtId="17" fontId="15" fillId="0" borderId="0" xfId="0" applyNumberFormat="1" applyFont="1"/>
    <xf numFmtId="0" fontId="10" fillId="0" borderId="0" xfId="0" applyFont="1" applyAlignment="1">
      <alignment wrapText="1"/>
    </xf>
    <xf numFmtId="43" fontId="0" fillId="0" borderId="0" xfId="2" applyFont="1"/>
    <xf numFmtId="164" fontId="10" fillId="0" borderId="0" xfId="2" applyNumberFormat="1" applyFont="1"/>
    <xf numFmtId="0" fontId="17" fillId="5" borderId="0" xfId="0" applyFont="1" applyFill="1"/>
    <xf numFmtId="0" fontId="8" fillId="5" borderId="0" xfId="0" applyFont="1" applyFill="1"/>
    <xf numFmtId="0" fontId="0" fillId="0" borderId="1" xfId="0" applyBorder="1"/>
    <xf numFmtId="165" fontId="5" fillId="0" borderId="1" xfId="0" applyNumberFormat="1" applyFont="1" applyBorder="1" applyAlignment="1">
      <alignment horizontal="center"/>
    </xf>
    <xf numFmtId="165" fontId="5" fillId="8" borderId="1" xfId="0" applyNumberFormat="1" applyFont="1" applyFill="1" applyBorder="1" applyAlignment="1">
      <alignment horizontal="center"/>
    </xf>
    <xf numFmtId="165" fontId="5" fillId="4" borderId="1" xfId="0" applyNumberFormat="1" applyFont="1" applyFill="1" applyBorder="1" applyAlignment="1">
      <alignment horizontal="center"/>
    </xf>
    <xf numFmtId="0" fontId="12" fillId="5" borderId="0" xfId="0" applyFont="1" applyFill="1"/>
    <xf numFmtId="43" fontId="2" fillId="5" borderId="0" xfId="2" applyFont="1" applyFill="1" applyBorder="1"/>
    <xf numFmtId="14" fontId="0" fillId="0" borderId="0" xfId="0" applyNumberFormat="1"/>
    <xf numFmtId="4" fontId="0" fillId="0" borderId="0" xfId="0" applyNumberFormat="1"/>
    <xf numFmtId="0" fontId="5" fillId="0" borderId="0" xfId="0" applyFont="1"/>
    <xf numFmtId="165" fontId="5" fillId="0" borderId="0" xfId="0" applyNumberFormat="1" applyFont="1"/>
    <xf numFmtId="165" fontId="0" fillId="0" borderId="0" xfId="0" applyNumberFormat="1" applyAlignment="1">
      <alignment horizontal="left"/>
    </xf>
    <xf numFmtId="43" fontId="5" fillId="0" borderId="0" xfId="2" applyFont="1"/>
    <xf numFmtId="0" fontId="0" fillId="0" borderId="0" xfId="0" applyAlignment="1">
      <alignment horizontal="right"/>
    </xf>
    <xf numFmtId="0" fontId="0" fillId="5" borderId="0" xfId="0" applyFill="1"/>
    <xf numFmtId="0" fontId="0" fillId="0" borderId="0" xfId="0" applyAlignment="1">
      <alignment horizontal="left"/>
    </xf>
    <xf numFmtId="0" fontId="0" fillId="0" borderId="0" xfId="0" pivotButton="1"/>
    <xf numFmtId="43" fontId="0" fillId="0" borderId="0" xfId="0" applyNumberFormat="1"/>
    <xf numFmtId="0" fontId="5" fillId="0" borderId="0" xfId="0" applyFont="1" applyAlignment="1">
      <alignment horizontal="left"/>
    </xf>
    <xf numFmtId="43" fontId="5" fillId="0" borderId="0" xfId="0" applyNumberFormat="1" applyFont="1"/>
    <xf numFmtId="0" fontId="5" fillId="0" borderId="0" xfId="0" pivotButton="1" applyFont="1"/>
    <xf numFmtId="164" fontId="3" fillId="6" borderId="0" xfId="2" applyNumberFormat="1" applyFont="1" applyFill="1" applyBorder="1"/>
    <xf numFmtId="0" fontId="2" fillId="0" borderId="0" xfId="0" applyFont="1" applyAlignment="1">
      <alignment wrapText="1"/>
    </xf>
    <xf numFmtId="9" fontId="2" fillId="10" borderId="0" xfId="0" applyNumberFormat="1" applyFont="1" applyFill="1" applyAlignment="1">
      <alignment horizontal="left" wrapText="1"/>
    </xf>
    <xf numFmtId="0" fontId="0" fillId="0" borderId="0" xfId="0" applyAlignment="1">
      <alignment wrapText="1"/>
    </xf>
    <xf numFmtId="0" fontId="3" fillId="0" borderId="0" xfId="0" applyFont="1" applyAlignment="1">
      <alignment wrapText="1"/>
    </xf>
    <xf numFmtId="164" fontId="18" fillId="3" borderId="0" xfId="2" applyNumberFormat="1" applyFont="1" applyFill="1"/>
    <xf numFmtId="164" fontId="9" fillId="3" borderId="0" xfId="2" applyNumberFormat="1" applyFont="1" applyFill="1"/>
    <xf numFmtId="164" fontId="6" fillId="0" borderId="0" xfId="2" applyNumberFormat="1" applyFont="1" applyBorder="1" applyAlignment="1" applyProtection="1">
      <alignment horizontal="center"/>
    </xf>
    <xf numFmtId="43" fontId="3" fillId="0" borderId="0" xfId="0" applyNumberFormat="1" applyFont="1"/>
    <xf numFmtId="0" fontId="2" fillId="0" borderId="0" xfId="2" applyNumberFormat="1" applyFont="1" applyFill="1" applyBorder="1" applyAlignment="1">
      <alignment horizontal="right"/>
    </xf>
    <xf numFmtId="0" fontId="2" fillId="0" borderId="0" xfId="0" applyFont="1" applyAlignment="1">
      <alignment horizontal="right"/>
    </xf>
    <xf numFmtId="0" fontId="5" fillId="0" borderId="0" xfId="0" applyFont="1" applyAlignment="1">
      <alignment horizontal="right"/>
    </xf>
    <xf numFmtId="164" fontId="3" fillId="6" borderId="0" xfId="2" applyNumberFormat="1" applyFont="1" applyFill="1" applyAlignment="1" applyProtection="1">
      <alignment horizontal="center"/>
    </xf>
    <xf numFmtId="43" fontId="0" fillId="0" borderId="0" xfId="2" applyFont="1" applyAlignment="1">
      <alignment horizontal="right"/>
    </xf>
    <xf numFmtId="17" fontId="8" fillId="7" borderId="0" xfId="0" applyNumberFormat="1" applyFont="1" applyFill="1" applyAlignment="1">
      <alignment horizontal="center"/>
    </xf>
    <xf numFmtId="37" fontId="2" fillId="0" borderId="0" xfId="0" applyNumberFormat="1" applyFont="1" applyAlignment="1">
      <alignment horizontal="center"/>
    </xf>
    <xf numFmtId="0" fontId="2" fillId="0" borderId="0" xfId="2" applyNumberFormat="1" applyFont="1" applyFill="1" applyBorder="1"/>
    <xf numFmtId="0" fontId="5" fillId="0" borderId="2" xfId="0" applyFont="1" applyBorder="1"/>
    <xf numFmtId="0" fontId="5" fillId="0" borderId="0" xfId="0" applyFont="1" applyAlignment="1">
      <alignment horizontal="center"/>
    </xf>
    <xf numFmtId="9" fontId="3" fillId="0" borderId="0" xfId="3" applyFont="1" applyFill="1" applyBorder="1"/>
    <xf numFmtId="164" fontId="8" fillId="0" borderId="0" xfId="0" applyNumberFormat="1" applyFont="1"/>
    <xf numFmtId="164" fontId="0" fillId="0" borderId="0" xfId="2" applyNumberFormat="1" applyFont="1"/>
    <xf numFmtId="43" fontId="3" fillId="3" borderId="0" xfId="2" applyFont="1" applyFill="1" applyBorder="1"/>
    <xf numFmtId="0" fontId="0" fillId="4" borderId="0" xfId="0" applyFill="1" applyAlignment="1">
      <alignment horizontal="left"/>
    </xf>
    <xf numFmtId="0" fontId="0" fillId="11" borderId="0" xfId="0" applyFill="1"/>
    <xf numFmtId="0" fontId="0" fillId="4" borderId="0" xfId="0" applyFill="1"/>
    <xf numFmtId="0" fontId="0" fillId="8" borderId="0" xfId="0" applyFill="1" applyAlignment="1">
      <alignment horizontal="left"/>
    </xf>
    <xf numFmtId="0" fontId="0" fillId="8" borderId="0" xfId="0" applyFill="1"/>
    <xf numFmtId="0" fontId="19" fillId="12" borderId="0" xfId="0" applyFont="1" applyFill="1"/>
    <xf numFmtId="0" fontId="3" fillId="0" borderId="0" xfId="0" applyFont="1" applyAlignment="1">
      <alignment horizontal="left"/>
    </xf>
    <xf numFmtId="17" fontId="8" fillId="13" borderId="0" xfId="0" applyNumberFormat="1" applyFont="1" applyFill="1" applyAlignment="1">
      <alignment horizontal="center"/>
    </xf>
    <xf numFmtId="43" fontId="0" fillId="0" borderId="0" xfId="2" applyFont="1" applyFill="1" applyAlignment="1">
      <alignment horizontal="right"/>
    </xf>
    <xf numFmtId="164" fontId="3" fillId="0" borderId="0" xfId="0" applyNumberFormat="1" applyFont="1"/>
    <xf numFmtId="164" fontId="3" fillId="8" borderId="0" xfId="2" applyNumberFormat="1" applyFont="1" applyFill="1"/>
    <xf numFmtId="0" fontId="20" fillId="0" borderId="0" xfId="0" applyFont="1" applyAlignment="1">
      <alignment horizontal="center"/>
    </xf>
    <xf numFmtId="164" fontId="3" fillId="14" borderId="0" xfId="2" applyNumberFormat="1" applyFont="1" applyFill="1"/>
    <xf numFmtId="164" fontId="3" fillId="14" borderId="0" xfId="2" applyNumberFormat="1" applyFont="1" applyFill="1" applyProtection="1"/>
    <xf numFmtId="164" fontId="3" fillId="14" borderId="0" xfId="2" applyNumberFormat="1" applyFont="1" applyFill="1" applyAlignment="1" applyProtection="1">
      <alignment horizontal="center"/>
    </xf>
    <xf numFmtId="164" fontId="3" fillId="14" borderId="0" xfId="2" applyNumberFormat="1" applyFont="1" applyFill="1" applyBorder="1"/>
    <xf numFmtId="17" fontId="12" fillId="0" borderId="0" xfId="0" applyNumberFormat="1" applyFont="1" applyAlignment="1">
      <alignment vertical="top" wrapText="1"/>
    </xf>
    <xf numFmtId="17" fontId="12" fillId="0" borderId="0" xfId="0" applyNumberFormat="1" applyFont="1" applyAlignment="1">
      <alignment horizontal="center" vertical="top" wrapText="1"/>
    </xf>
    <xf numFmtId="164" fontId="3" fillId="0" borderId="0" xfId="2" applyNumberFormat="1" applyFont="1" applyFill="1" applyAlignment="1" applyProtection="1">
      <alignment horizontal="center"/>
    </xf>
    <xf numFmtId="164" fontId="2" fillId="14" borderId="0" xfId="2" applyNumberFormat="1" applyFont="1" applyFill="1" applyBorder="1"/>
    <xf numFmtId="164" fontId="5" fillId="0" borderId="2" xfId="2" applyNumberFormat="1" applyFont="1" applyBorder="1"/>
    <xf numFmtId="0" fontId="3" fillId="5" borderId="0" xfId="0" applyFont="1" applyFill="1"/>
    <xf numFmtId="0" fontId="2" fillId="5" borderId="0" xfId="0" applyFont="1" applyFill="1"/>
    <xf numFmtId="9" fontId="2" fillId="5" borderId="0" xfId="3" applyFont="1" applyFill="1"/>
    <xf numFmtId="9" fontId="3" fillId="5" borderId="0" xfId="3" applyFont="1" applyFill="1"/>
    <xf numFmtId="9" fontId="2" fillId="5" borderId="0" xfId="0" applyNumberFormat="1" applyFont="1" applyFill="1"/>
    <xf numFmtId="9" fontId="2" fillId="8" borderId="0" xfId="3" applyFont="1" applyFill="1"/>
    <xf numFmtId="164" fontId="3" fillId="8" borderId="0" xfId="0" applyNumberFormat="1" applyFont="1" applyFill="1"/>
    <xf numFmtId="43" fontId="6" fillId="0" borderId="0" xfId="2" applyFont="1"/>
    <xf numFmtId="43" fontId="0" fillId="0" borderId="0" xfId="2" applyFont="1" applyFill="1"/>
    <xf numFmtId="9" fontId="3" fillId="0" borderId="0" xfId="3" applyFont="1" applyFill="1" applyProtection="1"/>
    <xf numFmtId="43" fontId="2" fillId="0" borderId="0" xfId="2" applyFont="1" applyFill="1" applyBorder="1"/>
    <xf numFmtId="3" fontId="0" fillId="0" borderId="0" xfId="0" applyNumberFormat="1"/>
    <xf numFmtId="4" fontId="2" fillId="0" borderId="0" xfId="0" applyNumberFormat="1" applyFont="1"/>
    <xf numFmtId="17" fontId="5" fillId="0" borderId="0" xfId="0" applyNumberFormat="1" applyFont="1" applyAlignment="1">
      <alignment horizontal="center"/>
    </xf>
    <xf numFmtId="164" fontId="7" fillId="0" borderId="0" xfId="2" applyNumberFormat="1" applyFont="1" applyFill="1" applyProtection="1"/>
    <xf numFmtId="164" fontId="7" fillId="6" borderId="0" xfId="2" applyNumberFormat="1" applyFont="1" applyFill="1" applyProtection="1"/>
    <xf numFmtId="164" fontId="7" fillId="14" borderId="0" xfId="2" applyNumberFormat="1" applyFont="1" applyFill="1" applyProtection="1"/>
    <xf numFmtId="164" fontId="7" fillId="6" borderId="0" xfId="2" applyNumberFormat="1" applyFont="1" applyFill="1" applyAlignment="1" applyProtection="1">
      <alignment horizontal="center"/>
    </xf>
    <xf numFmtId="0" fontId="8" fillId="0" borderId="0" xfId="0" applyFont="1" applyAlignment="1">
      <alignment vertical="top" wrapText="1"/>
    </xf>
    <xf numFmtId="17" fontId="17" fillId="0" borderId="0" xfId="0" applyNumberFormat="1" applyFont="1" applyAlignment="1">
      <alignment vertical="top" wrapText="1"/>
    </xf>
    <xf numFmtId="17" fontId="17" fillId="0" borderId="0" xfId="0" applyNumberFormat="1" applyFont="1" applyAlignment="1">
      <alignment horizontal="left" vertical="top" wrapText="1"/>
    </xf>
    <xf numFmtId="17" fontId="8" fillId="0" borderId="0" xfId="0" applyNumberFormat="1" applyFont="1" applyAlignment="1">
      <alignment vertical="top" wrapText="1"/>
    </xf>
    <xf numFmtId="17" fontId="17" fillId="0" borderId="0" xfId="0" applyNumberFormat="1" applyFont="1" applyAlignment="1">
      <alignment horizontal="center" vertical="top" wrapText="1"/>
    </xf>
    <xf numFmtId="17" fontId="17" fillId="5" borderId="0" xfId="0" applyNumberFormat="1" applyFont="1" applyFill="1" applyAlignment="1">
      <alignment horizontal="center" vertical="top" wrapText="1"/>
    </xf>
    <xf numFmtId="0" fontId="21" fillId="0" borderId="0" xfId="0" applyFont="1" applyAlignment="1">
      <alignment horizontal="right"/>
    </xf>
    <xf numFmtId="0" fontId="9" fillId="0" borderId="0" xfId="0" applyFont="1" applyAlignment="1">
      <alignment horizontal="right"/>
    </xf>
    <xf numFmtId="166" fontId="0" fillId="0" borderId="1" xfId="0" applyNumberFormat="1" applyBorder="1"/>
    <xf numFmtId="4" fontId="2" fillId="0" borderId="0" xfId="2" applyNumberFormat="1" applyFont="1" applyFill="1" applyBorder="1" applyAlignment="1">
      <alignment horizontal="right"/>
    </xf>
    <xf numFmtId="43" fontId="2" fillId="0" borderId="0" xfId="0" applyNumberFormat="1" applyFont="1" applyAlignment="1">
      <alignment horizontal="right"/>
    </xf>
    <xf numFmtId="49" fontId="0" fillId="0" borderId="0" xfId="0" applyNumberFormat="1"/>
    <xf numFmtId="17" fontId="21" fillId="0" borderId="0" xfId="0" applyNumberFormat="1" applyFont="1" applyAlignment="1">
      <alignment horizontal="center" vertical="top" wrapText="1"/>
    </xf>
    <xf numFmtId="0" fontId="8" fillId="0" borderId="0" xfId="0" applyFont="1" applyAlignment="1">
      <alignment horizontal="center" vertical="center" wrapText="1"/>
    </xf>
    <xf numFmtId="9" fontId="2" fillId="0" borderId="0" xfId="3" applyFont="1" applyBorder="1"/>
    <xf numFmtId="43" fontId="2" fillId="0" borderId="0" xfId="2" applyFont="1" applyFill="1"/>
    <xf numFmtId="43" fontId="3" fillId="0" borderId="0" xfId="2" applyFont="1" applyFill="1" applyProtection="1"/>
    <xf numFmtId="43" fontId="0" fillId="0" borderId="0" xfId="0" applyNumberFormat="1" applyAlignment="1">
      <alignment horizontal="left" vertical="top"/>
    </xf>
    <xf numFmtId="0" fontId="0" fillId="0" borderId="0" xfId="0" applyAlignment="1">
      <alignment horizontal="left" vertical="top"/>
    </xf>
    <xf numFmtId="164" fontId="5" fillId="0" borderId="0" xfId="2" applyNumberFormat="1" applyFont="1" applyBorder="1"/>
    <xf numFmtId="43" fontId="12" fillId="0" borderId="0" xfId="2" applyFont="1"/>
    <xf numFmtId="0" fontId="0" fillId="0" borderId="0" xfId="2" applyNumberFormat="1" applyFont="1" applyAlignment="1"/>
    <xf numFmtId="165" fontId="5" fillId="10" borderId="1" xfId="0" applyNumberFormat="1" applyFont="1" applyFill="1" applyBorder="1" applyAlignment="1">
      <alignment horizontal="center"/>
    </xf>
    <xf numFmtId="0" fontId="20" fillId="4" borderId="0" xfId="0" applyFont="1" applyFill="1" applyAlignment="1">
      <alignment horizontal="center"/>
    </xf>
    <xf numFmtId="0" fontId="9" fillId="0" borderId="0" xfId="0" applyFont="1" applyAlignment="1">
      <alignment horizontal="left" vertical="top" wrapText="1"/>
    </xf>
    <xf numFmtId="49" fontId="0" fillId="0" borderId="0" xfId="0" applyNumberFormat="1" applyAlignment="1">
      <alignment horizontal="left"/>
    </xf>
    <xf numFmtId="4" fontId="0" fillId="0" borderId="0" xfId="0" applyNumberFormat="1" applyAlignment="1">
      <alignment horizontal="left"/>
    </xf>
    <xf numFmtId="17" fontId="21" fillId="0" borderId="0" xfId="0" applyNumberFormat="1" applyFont="1" applyAlignment="1">
      <alignment vertical="top" wrapText="1"/>
    </xf>
    <xf numFmtId="0" fontId="2" fillId="0" borderId="0" xfId="0" applyFont="1" applyAlignment="1">
      <alignment vertical="top"/>
    </xf>
    <xf numFmtId="0" fontId="0" fillId="0" borderId="0" xfId="0" applyAlignment="1">
      <alignment vertical="top"/>
    </xf>
    <xf numFmtId="0" fontId="9" fillId="0" borderId="2" xfId="0" applyFont="1" applyBorder="1" applyAlignment="1">
      <alignment horizontal="center" vertical="top"/>
    </xf>
    <xf numFmtId="43" fontId="2" fillId="0" borderId="0" xfId="2" applyFont="1" applyFill="1" applyAlignment="1">
      <alignment horizontal="left" vertical="top"/>
    </xf>
    <xf numFmtId="3" fontId="8" fillId="0" borderId="0" xfId="0" applyNumberFormat="1" applyFont="1" applyAlignment="1">
      <alignment horizontal="center" vertical="top"/>
    </xf>
    <xf numFmtId="43" fontId="0" fillId="0" borderId="0" xfId="2" applyFont="1" applyAlignment="1"/>
    <xf numFmtId="17" fontId="8" fillId="7" borderId="2" xfId="0" applyNumberFormat="1" applyFont="1" applyFill="1" applyBorder="1" applyAlignment="1">
      <alignment horizontal="center"/>
    </xf>
    <xf numFmtId="43" fontId="10" fillId="0" borderId="0" xfId="0" applyNumberFormat="1" applyFont="1"/>
    <xf numFmtId="0" fontId="28" fillId="0" borderId="0" xfId="0" applyFont="1" applyAlignment="1">
      <alignment horizontal="center" vertical="top" wrapText="1"/>
    </xf>
    <xf numFmtId="164" fontId="2" fillId="3" borderId="0" xfId="2" applyNumberFormat="1" applyFont="1" applyFill="1"/>
    <xf numFmtId="164" fontId="9" fillId="0" borderId="0" xfId="2" applyNumberFormat="1" applyFont="1" applyFill="1"/>
    <xf numFmtId="164" fontId="9" fillId="14" borderId="0" xfId="2" applyNumberFormat="1" applyFont="1" applyFill="1"/>
    <xf numFmtId="164" fontId="9" fillId="14" borderId="0" xfId="2" applyNumberFormat="1" applyFont="1" applyFill="1" applyProtection="1"/>
    <xf numFmtId="164" fontId="9" fillId="14" borderId="0" xfId="2" applyNumberFormat="1" applyFont="1" applyFill="1" applyAlignment="1" applyProtection="1">
      <alignment horizontal="center"/>
    </xf>
    <xf numFmtId="164" fontId="9" fillId="14" borderId="0" xfId="2" applyNumberFormat="1" applyFont="1" applyFill="1" applyBorder="1"/>
    <xf numFmtId="164" fontId="8" fillId="0" borderId="0" xfId="2" applyNumberFormat="1" applyFont="1" applyFill="1" applyBorder="1"/>
    <xf numFmtId="0" fontId="17" fillId="0" borderId="0" xfId="0" applyFont="1"/>
    <xf numFmtId="43" fontId="0" fillId="0" borderId="0" xfId="2" applyFont="1" applyBorder="1" applyAlignment="1">
      <alignment horizontal="right"/>
    </xf>
    <xf numFmtId="164" fontId="7" fillId="0" borderId="0" xfId="2" applyNumberFormat="1" applyFont="1" applyFill="1" applyBorder="1" applyProtection="1"/>
    <xf numFmtId="164" fontId="7" fillId="6" borderId="0" xfId="2" applyNumberFormat="1" applyFont="1" applyFill="1" applyBorder="1" applyAlignment="1" applyProtection="1">
      <alignment horizontal="center"/>
    </xf>
    <xf numFmtId="164" fontId="9" fillId="14" borderId="0" xfId="2" applyNumberFormat="1" applyFont="1" applyFill="1" applyBorder="1" applyProtection="1"/>
    <xf numFmtId="9" fontId="3" fillId="0" borderId="0" xfId="3" applyFont="1" applyFill="1" applyBorder="1" applyProtection="1"/>
    <xf numFmtId="9" fontId="2" fillId="0" borderId="0" xfId="3" applyFont="1" applyFill="1" applyBorder="1" applyProtection="1"/>
    <xf numFmtId="9" fontId="2" fillId="0" borderId="0" xfId="3" applyFont="1" applyFill="1" applyBorder="1"/>
    <xf numFmtId="43" fontId="0" fillId="0" borderId="0" xfId="2" applyFont="1" applyAlignment="1">
      <alignment horizontal="left"/>
    </xf>
    <xf numFmtId="0" fontId="8" fillId="4" borderId="0" xfId="0" applyFont="1" applyFill="1" applyAlignment="1">
      <alignment horizontal="center" vertical="top" wrapText="1"/>
    </xf>
    <xf numFmtId="0" fontId="8" fillId="4" borderId="2" xfId="0" applyFont="1" applyFill="1" applyBorder="1" applyAlignment="1">
      <alignment horizontal="center" vertical="top" wrapText="1"/>
    </xf>
    <xf numFmtId="37" fontId="7" fillId="10" borderId="0" xfId="0" applyNumberFormat="1" applyFont="1" applyFill="1"/>
    <xf numFmtId="43" fontId="3" fillId="4" borderId="0" xfId="2" applyFont="1" applyFill="1" applyBorder="1"/>
    <xf numFmtId="165" fontId="0" fillId="0" borderId="0" xfId="0" quotePrefix="1" applyNumberFormat="1" applyAlignment="1">
      <alignment horizontal="left"/>
    </xf>
    <xf numFmtId="0" fontId="5" fillId="0" borderId="5" xfId="0" applyFont="1" applyBorder="1"/>
    <xf numFmtId="164" fontId="5" fillId="0" borderId="5" xfId="0" applyNumberFormat="1" applyFont="1" applyBorder="1"/>
    <xf numFmtId="165" fontId="5" fillId="4" borderId="0" xfId="0" applyNumberFormat="1" applyFont="1" applyFill="1" applyAlignment="1">
      <alignment horizontal="center"/>
    </xf>
    <xf numFmtId="43" fontId="3" fillId="0" borderId="0" xfId="2" applyFont="1" applyFill="1" applyBorder="1" applyProtection="1"/>
    <xf numFmtId="164" fontId="9" fillId="0" borderId="0" xfId="2" applyNumberFormat="1" applyFont="1" applyFill="1" applyProtection="1"/>
    <xf numFmtId="164" fontId="9" fillId="0" borderId="0" xfId="2" applyNumberFormat="1" applyFont="1" applyFill="1" applyBorder="1" applyProtection="1"/>
    <xf numFmtId="164" fontId="9" fillId="0" borderId="0" xfId="2" applyNumberFormat="1" applyFont="1" applyFill="1" applyBorder="1"/>
    <xf numFmtId="0" fontId="9" fillId="4" borderId="0" xfId="0" applyFont="1" applyFill="1" applyAlignment="1">
      <alignment horizontal="center" vertical="center" wrapText="1"/>
    </xf>
    <xf numFmtId="169" fontId="8" fillId="0" borderId="0" xfId="0" applyNumberFormat="1" applyFont="1" applyAlignment="1">
      <alignment horizontal="center" vertical="top" wrapText="1"/>
    </xf>
    <xf numFmtId="0" fontId="0" fillId="0" borderId="5" xfId="0" applyBorder="1"/>
    <xf numFmtId="170" fontId="0" fillId="0" borderId="0" xfId="0" applyNumberFormat="1" applyAlignment="1">
      <alignment horizontal="left"/>
    </xf>
    <xf numFmtId="37" fontId="8" fillId="7" borderId="0" xfId="0" applyNumberFormat="1" applyFont="1" applyFill="1"/>
    <xf numFmtId="0" fontId="20" fillId="8" borderId="0" xfId="0" applyFont="1" applyFill="1" applyAlignment="1">
      <alignment horizontal="center"/>
    </xf>
    <xf numFmtId="0" fontId="20" fillId="8" borderId="6" xfId="0" applyFont="1" applyFill="1" applyBorder="1" applyAlignment="1">
      <alignment horizontal="center"/>
    </xf>
    <xf numFmtId="43" fontId="0" fillId="0" borderId="6" xfId="2" applyFont="1" applyBorder="1" applyAlignment="1">
      <alignment horizontal="right"/>
    </xf>
    <xf numFmtId="17" fontId="17" fillId="0" borderId="6" xfId="0" applyNumberFormat="1" applyFont="1" applyBorder="1" applyAlignment="1">
      <alignment vertical="top" wrapText="1"/>
    </xf>
    <xf numFmtId="0" fontId="0" fillId="0" borderId="6" xfId="0" applyBorder="1"/>
    <xf numFmtId="0" fontId="0" fillId="0" borderId="7" xfId="0" applyBorder="1"/>
    <xf numFmtId="165" fontId="5" fillId="8" borderId="7" xfId="0" applyNumberFormat="1" applyFont="1" applyFill="1" applyBorder="1" applyAlignment="1">
      <alignment horizontal="center"/>
    </xf>
    <xf numFmtId="17" fontId="8" fillId="0" borderId="8" xfId="0" applyNumberFormat="1" applyFont="1" applyBorder="1" applyAlignment="1">
      <alignment horizontal="center"/>
    </xf>
    <xf numFmtId="0" fontId="0" fillId="0" borderId="6" xfId="0" applyBorder="1" applyAlignment="1">
      <alignment wrapText="1"/>
    </xf>
    <xf numFmtId="0" fontId="8" fillId="0" borderId="6" xfId="0" applyFont="1" applyBorder="1" applyAlignment="1">
      <alignment horizontal="left"/>
    </xf>
    <xf numFmtId="37" fontId="7" fillId="0" borderId="6" xfId="0" applyNumberFormat="1" applyFont="1" applyBorder="1"/>
    <xf numFmtId="37" fontId="6" fillId="0" borderId="6" xfId="0" applyNumberFormat="1" applyFont="1" applyBorder="1" applyAlignment="1">
      <alignment horizontal="center"/>
    </xf>
    <xf numFmtId="164" fontId="6" fillId="0" borderId="6" xfId="2" applyNumberFormat="1" applyFont="1" applyBorder="1" applyAlignment="1" applyProtection="1">
      <alignment horizontal="center"/>
    </xf>
    <xf numFmtId="37" fontId="6" fillId="7" borderId="6" xfId="0" applyNumberFormat="1" applyFont="1" applyFill="1" applyBorder="1"/>
    <xf numFmtId="37" fontId="6" fillId="0" borderId="6" xfId="0" applyNumberFormat="1" applyFont="1" applyBorder="1"/>
    <xf numFmtId="37" fontId="6" fillId="0" borderId="7" xfId="0" applyNumberFormat="1" applyFont="1" applyBorder="1"/>
    <xf numFmtId="37" fontId="2" fillId="2" borderId="6" xfId="0" applyNumberFormat="1" applyFont="1" applyFill="1" applyBorder="1"/>
    <xf numFmtId="164" fontId="9" fillId="0" borderId="6" xfId="2" applyNumberFormat="1" applyFont="1" applyFill="1" applyBorder="1" applyProtection="1"/>
    <xf numFmtId="164" fontId="9" fillId="14" borderId="6" xfId="2" applyNumberFormat="1" applyFont="1" applyFill="1" applyBorder="1" applyProtection="1"/>
    <xf numFmtId="43" fontId="3" fillId="0" borderId="6" xfId="2" applyFont="1" applyFill="1" applyBorder="1" applyProtection="1"/>
    <xf numFmtId="9" fontId="2" fillId="0" borderId="6" xfId="3" applyFont="1" applyFill="1" applyBorder="1" applyProtection="1"/>
    <xf numFmtId="37" fontId="2" fillId="0" borderId="6" xfId="0" applyNumberFormat="1" applyFont="1" applyBorder="1"/>
    <xf numFmtId="9" fontId="2" fillId="0" borderId="6" xfId="3" applyFont="1" applyFill="1" applyBorder="1"/>
    <xf numFmtId="164" fontId="2" fillId="0" borderId="6" xfId="2" applyNumberFormat="1" applyFont="1" applyBorder="1"/>
    <xf numFmtId="164" fontId="3" fillId="3" borderId="6" xfId="0" applyNumberFormat="1" applyFont="1" applyFill="1" applyBorder="1"/>
    <xf numFmtId="164" fontId="3" fillId="3" borderId="6" xfId="2" applyNumberFormat="1" applyFont="1" applyFill="1" applyBorder="1"/>
    <xf numFmtId="164" fontId="10" fillId="0" borderId="6" xfId="0" applyNumberFormat="1" applyFont="1" applyBorder="1"/>
    <xf numFmtId="9" fontId="2" fillId="0" borderId="6" xfId="3" applyFont="1" applyBorder="1"/>
    <xf numFmtId="164" fontId="2" fillId="0" borderId="6" xfId="2" applyNumberFormat="1" applyFont="1" applyFill="1" applyBorder="1"/>
    <xf numFmtId="164" fontId="3" fillId="4" borderId="6" xfId="2" applyNumberFormat="1" applyFont="1" applyFill="1" applyBorder="1"/>
    <xf numFmtId="164" fontId="3" fillId="7" borderId="6" xfId="2" applyNumberFormat="1" applyFont="1" applyFill="1" applyBorder="1"/>
    <xf numFmtId="164" fontId="2" fillId="0" borderId="6" xfId="0" applyNumberFormat="1" applyFont="1" applyBorder="1"/>
    <xf numFmtId="164" fontId="10" fillId="0" borderId="0" xfId="2" applyNumberFormat="1" applyFont="1" applyBorder="1"/>
    <xf numFmtId="0" fontId="20" fillId="10" borderId="0" xfId="0" applyFont="1" applyFill="1" applyAlignment="1">
      <alignment horizontal="center"/>
    </xf>
    <xf numFmtId="164" fontId="31" fillId="0" borderId="0" xfId="2" applyNumberFormat="1" applyFont="1" applyFill="1"/>
    <xf numFmtId="164" fontId="31" fillId="6" borderId="0" xfId="2" applyNumberFormat="1" applyFont="1" applyFill="1"/>
    <xf numFmtId="164" fontId="31" fillId="6" borderId="0" xfId="2" applyNumberFormat="1" applyFont="1" applyFill="1" applyProtection="1"/>
    <xf numFmtId="164" fontId="31" fillId="6" borderId="0" xfId="2" applyNumberFormat="1" applyFont="1" applyFill="1" applyAlignment="1" applyProtection="1">
      <alignment horizontal="center"/>
    </xf>
    <xf numFmtId="164" fontId="31" fillId="6" borderId="6" xfId="2" applyNumberFormat="1" applyFont="1" applyFill="1" applyBorder="1" applyProtection="1"/>
    <xf numFmtId="164" fontId="31" fillId="6" borderId="0" xfId="2" applyNumberFormat="1" applyFont="1" applyFill="1" applyBorder="1" applyAlignment="1" applyProtection="1">
      <alignment horizontal="center"/>
    </xf>
    <xf numFmtId="164" fontId="31" fillId="6" borderId="0" xfId="2" applyNumberFormat="1" applyFont="1" applyFill="1" applyBorder="1" applyProtection="1"/>
    <xf numFmtId="164" fontId="31" fillId="6" borderId="0" xfId="2" applyNumberFormat="1" applyFont="1" applyFill="1" applyBorder="1"/>
    <xf numFmtId="164" fontId="28" fillId="0" borderId="0" xfId="2" applyNumberFormat="1" applyFont="1" applyFill="1" applyBorder="1"/>
    <xf numFmtId="0" fontId="27" fillId="0" borderId="0" xfId="0" applyFont="1"/>
    <xf numFmtId="0" fontId="28" fillId="0" borderId="0" xfId="0" applyFont="1"/>
    <xf numFmtId="43" fontId="0" fillId="0" borderId="0" xfId="0" applyNumberFormat="1" applyAlignment="1">
      <alignment horizontal="left"/>
    </xf>
    <xf numFmtId="43" fontId="28" fillId="0" borderId="0" xfId="0" applyNumberFormat="1" applyFont="1"/>
    <xf numFmtId="165" fontId="0" fillId="0" borderId="0" xfId="0" applyNumberFormat="1" applyAlignment="1">
      <alignment horizontal="left" vertical="top"/>
    </xf>
    <xf numFmtId="165" fontId="28" fillId="0" borderId="0" xfId="0" applyNumberFormat="1" applyFont="1" applyAlignment="1">
      <alignment horizontal="left"/>
    </xf>
    <xf numFmtId="0" fontId="20" fillId="15" borderId="0" xfId="0" applyFont="1" applyFill="1" applyAlignment="1">
      <alignment horizontal="center"/>
    </xf>
    <xf numFmtId="164" fontId="6" fillId="0" borderId="0" xfId="0" applyNumberFormat="1" applyFont="1"/>
    <xf numFmtId="164" fontId="6" fillId="0" borderId="1" xfId="0" applyNumberFormat="1" applyFont="1" applyBorder="1"/>
    <xf numFmtId="0" fontId="20" fillId="8" borderId="9" xfId="0" applyFont="1" applyFill="1" applyBorder="1" applyAlignment="1">
      <alignment horizontal="center"/>
    </xf>
    <xf numFmtId="43" fontId="0" fillId="0" borderId="9" xfId="2" applyFont="1" applyBorder="1" applyAlignment="1">
      <alignment horizontal="right"/>
    </xf>
    <xf numFmtId="0" fontId="0" fillId="0" borderId="9" xfId="0" applyBorder="1"/>
    <xf numFmtId="17" fontId="8" fillId="0" borderId="9" xfId="0" applyNumberFormat="1" applyFont="1" applyBorder="1" applyAlignment="1">
      <alignment horizontal="center"/>
    </xf>
    <xf numFmtId="0" fontId="0" fillId="0" borderId="9" xfId="0" applyBorder="1" applyAlignment="1">
      <alignment wrapText="1"/>
    </xf>
    <xf numFmtId="0" fontId="8" fillId="0" borderId="9" xfId="0" applyFont="1" applyBorder="1" applyAlignment="1">
      <alignment horizontal="left"/>
    </xf>
    <xf numFmtId="37" fontId="7" fillId="0" borderId="9" xfId="0" applyNumberFormat="1" applyFont="1" applyBorder="1"/>
    <xf numFmtId="37" fontId="6" fillId="0" borderId="9" xfId="0" applyNumberFormat="1" applyFont="1" applyBorder="1" applyAlignment="1">
      <alignment horizontal="center"/>
    </xf>
    <xf numFmtId="164" fontId="6" fillId="0" borderId="9" xfId="2" applyNumberFormat="1" applyFont="1" applyBorder="1" applyAlignment="1" applyProtection="1">
      <alignment horizontal="center"/>
    </xf>
    <xf numFmtId="37" fontId="6" fillId="0" borderId="9" xfId="0" applyNumberFormat="1" applyFont="1" applyBorder="1"/>
    <xf numFmtId="37" fontId="2" fillId="2" borderId="9" xfId="0" applyNumberFormat="1" applyFont="1" applyFill="1" applyBorder="1"/>
    <xf numFmtId="164" fontId="9" fillId="0" borderId="9" xfId="2" applyNumberFormat="1" applyFont="1" applyFill="1" applyBorder="1" applyProtection="1"/>
    <xf numFmtId="164" fontId="9" fillId="14" borderId="9" xfId="2" applyNumberFormat="1" applyFont="1" applyFill="1" applyBorder="1" applyProtection="1"/>
    <xf numFmtId="9" fontId="3" fillId="0" borderId="9" xfId="3" applyFont="1" applyFill="1" applyBorder="1" applyProtection="1"/>
    <xf numFmtId="9" fontId="2" fillId="0" borderId="9" xfId="3" applyFont="1" applyFill="1" applyBorder="1" applyProtection="1"/>
    <xf numFmtId="37" fontId="2" fillId="0" borderId="9" xfId="0" applyNumberFormat="1" applyFont="1" applyBorder="1"/>
    <xf numFmtId="9" fontId="2" fillId="0" borderId="9" xfId="3" applyFont="1" applyFill="1" applyBorder="1"/>
    <xf numFmtId="164" fontId="2" fillId="0" borderId="9" xfId="2" applyNumberFormat="1" applyFont="1" applyBorder="1"/>
    <xf numFmtId="164" fontId="3" fillId="3" borderId="9" xfId="2" applyNumberFormat="1" applyFont="1" applyFill="1" applyBorder="1"/>
    <xf numFmtId="164" fontId="10" fillId="0" borderId="9" xfId="0" applyNumberFormat="1" applyFont="1" applyBorder="1"/>
    <xf numFmtId="9" fontId="2" fillId="0" borderId="9" xfId="3" applyFont="1" applyBorder="1"/>
    <xf numFmtId="164" fontId="2" fillId="0" borderId="9" xfId="2" applyNumberFormat="1" applyFont="1" applyFill="1" applyBorder="1"/>
    <xf numFmtId="164" fontId="3" fillId="4" borderId="9" xfId="2" applyNumberFormat="1" applyFont="1" applyFill="1" applyBorder="1"/>
    <xf numFmtId="164" fontId="3" fillId="7" borderId="9" xfId="2" applyNumberFormat="1" applyFont="1" applyFill="1" applyBorder="1"/>
    <xf numFmtId="164" fontId="2" fillId="0" borderId="9" xfId="0" applyNumberFormat="1" applyFont="1" applyBorder="1"/>
    <xf numFmtId="164" fontId="3" fillId="3" borderId="9" xfId="0" applyNumberFormat="1" applyFont="1" applyFill="1" applyBorder="1"/>
    <xf numFmtId="165" fontId="5" fillId="8" borderId="9" xfId="0" applyNumberFormat="1" applyFont="1" applyFill="1" applyBorder="1" applyAlignment="1">
      <alignment horizontal="center"/>
    </xf>
    <xf numFmtId="43" fontId="0" fillId="0" borderId="0" xfId="0" applyNumberFormat="1" applyAlignment="1">
      <alignment wrapText="1"/>
    </xf>
    <xf numFmtId="0" fontId="33" fillId="0" borderId="0" xfId="0" applyFont="1" applyAlignment="1">
      <alignment vertical="top" wrapText="1" readingOrder="1"/>
    </xf>
    <xf numFmtId="0" fontId="34" fillId="0" borderId="0" xfId="0" applyFont="1" applyAlignment="1">
      <alignment horizontal="right" vertical="top" wrapText="1" readingOrder="1"/>
    </xf>
    <xf numFmtId="0" fontId="32" fillId="0" borderId="0" xfId="0" applyFont="1" applyAlignment="1">
      <alignment vertical="top" wrapText="1" readingOrder="1"/>
    </xf>
    <xf numFmtId="167" fontId="32" fillId="0" borderId="0" xfId="0" applyNumberFormat="1" applyFont="1" applyAlignment="1">
      <alignment horizontal="right" vertical="top" wrapText="1" readingOrder="1"/>
    </xf>
    <xf numFmtId="168" fontId="32" fillId="0" borderId="0" xfId="0" applyNumberFormat="1" applyFont="1" applyAlignment="1">
      <alignment horizontal="right" vertical="top" wrapText="1" readingOrder="1"/>
    </xf>
    <xf numFmtId="0" fontId="35" fillId="0" borderId="0" xfId="0" applyFont="1" applyAlignment="1">
      <alignment horizontal="right" vertical="top" wrapText="1" readingOrder="1"/>
    </xf>
    <xf numFmtId="0" fontId="33" fillId="0" borderId="4" xfId="0" applyFont="1" applyBorder="1" applyAlignment="1">
      <alignment vertical="top" wrapText="1" readingOrder="1"/>
    </xf>
    <xf numFmtId="0" fontId="33" fillId="0" borderId="4" xfId="0" applyFont="1" applyBorder="1" applyAlignment="1">
      <alignment horizontal="right" vertical="top" wrapText="1" readingOrder="1"/>
    </xf>
    <xf numFmtId="167" fontId="36" fillId="0" borderId="0" xfId="0" applyNumberFormat="1" applyFont="1" applyAlignment="1">
      <alignment horizontal="right" vertical="top" wrapText="1" readingOrder="1"/>
    </xf>
    <xf numFmtId="168" fontId="36" fillId="0" borderId="0" xfId="0" applyNumberFormat="1" applyFont="1" applyAlignment="1">
      <alignment horizontal="right" vertical="top" wrapText="1" readingOrder="1"/>
    </xf>
    <xf numFmtId="0" fontId="37" fillId="0" borderId="0" xfId="0" applyFont="1" applyAlignment="1">
      <alignment vertical="top" wrapText="1" readingOrder="1"/>
    </xf>
    <xf numFmtId="0" fontId="32" fillId="0" borderId="0" xfId="0" applyFont="1" applyAlignment="1">
      <alignment horizontal="left" vertical="top" wrapText="1" readingOrder="1"/>
    </xf>
    <xf numFmtId="17" fontId="28" fillId="0" borderId="0" xfId="0" applyNumberFormat="1" applyFont="1" applyAlignment="1">
      <alignment horizontal="center"/>
    </xf>
    <xf numFmtId="0" fontId="8" fillId="0" borderId="0" xfId="0" applyFont="1" applyAlignment="1">
      <alignment horizontal="left" vertical="top" wrapText="1"/>
    </xf>
    <xf numFmtId="43" fontId="1" fillId="0" borderId="0" xfId="2" applyFont="1" applyBorder="1"/>
    <xf numFmtId="170" fontId="0" fillId="0" borderId="0" xfId="0" applyNumberFormat="1"/>
    <xf numFmtId="170" fontId="28" fillId="0" borderId="0" xfId="0" applyNumberFormat="1" applyFont="1"/>
    <xf numFmtId="170" fontId="0" fillId="0" borderId="0" xfId="0" applyNumberFormat="1" applyAlignment="1">
      <alignment horizontal="right"/>
    </xf>
    <xf numFmtId="43" fontId="1" fillId="0" borderId="0" xfId="2" applyFont="1" applyAlignment="1">
      <alignment horizontal="right"/>
    </xf>
    <xf numFmtId="164" fontId="1" fillId="0" borderId="0" xfId="2" applyNumberFormat="1" applyFont="1"/>
    <xf numFmtId="0" fontId="8" fillId="0" borderId="0" xfId="0" applyFont="1"/>
    <xf numFmtId="165" fontId="17" fillId="0" borderId="0" xfId="0" applyNumberFormat="1" applyFont="1" applyAlignment="1">
      <alignment horizontal="left"/>
    </xf>
    <xf numFmtId="43" fontId="17" fillId="0" borderId="0" xfId="0" applyNumberFormat="1" applyFont="1"/>
    <xf numFmtId="164" fontId="1" fillId="0" borderId="0" xfId="2" applyNumberFormat="1" applyFont="1" applyBorder="1"/>
    <xf numFmtId="43" fontId="1" fillId="0" borderId="0" xfId="2" applyFont="1"/>
    <xf numFmtId="164" fontId="1" fillId="0" borderId="2" xfId="2" applyNumberFormat="1" applyFont="1" applyBorder="1"/>
    <xf numFmtId="43" fontId="38" fillId="0" borderId="0" xfId="0" applyNumberFormat="1" applyFont="1"/>
    <xf numFmtId="43" fontId="39" fillId="0" borderId="0" xfId="0" applyNumberFormat="1" applyFont="1"/>
    <xf numFmtId="165" fontId="39" fillId="0" borderId="0" xfId="0" applyNumberFormat="1" applyFont="1" applyAlignment="1">
      <alignment horizontal="left"/>
    </xf>
    <xf numFmtId="165" fontId="28" fillId="0" borderId="0" xfId="0" applyNumberFormat="1" applyFont="1"/>
    <xf numFmtId="37" fontId="6" fillId="0" borderId="4" xfId="0" applyNumberFormat="1" applyFont="1" applyBorder="1"/>
    <xf numFmtId="166" fontId="0" fillId="0" borderId="4" xfId="0" applyNumberFormat="1" applyBorder="1"/>
    <xf numFmtId="165" fontId="5" fillId="4" borderId="4" xfId="0" applyNumberFormat="1" applyFont="1" applyFill="1" applyBorder="1" applyAlignment="1">
      <alignment horizontal="center"/>
    </xf>
    <xf numFmtId="14" fontId="40" fillId="0" borderId="0" xfId="0" applyNumberFormat="1" applyFont="1"/>
    <xf numFmtId="0" fontId="40" fillId="0" borderId="0" xfId="0" applyFont="1"/>
    <xf numFmtId="4" fontId="40" fillId="0" borderId="0" xfId="0" applyNumberFormat="1" applyFont="1"/>
    <xf numFmtId="43" fontId="40" fillId="0" borderId="0" xfId="0" applyNumberFormat="1" applyFont="1"/>
    <xf numFmtId="165" fontId="40" fillId="0" borderId="0" xfId="0" applyNumberFormat="1" applyFont="1"/>
    <xf numFmtId="165" fontId="5" fillId="0" borderId="1" xfId="0" quotePrefix="1" applyNumberFormat="1" applyFont="1" applyBorder="1" applyAlignment="1">
      <alignment horizontal="center"/>
    </xf>
    <xf numFmtId="37" fontId="6" fillId="0" borderId="10" xfId="0" applyNumberFormat="1" applyFont="1" applyBorder="1"/>
    <xf numFmtId="17" fontId="17" fillId="0" borderId="9" xfId="0" applyNumberFormat="1" applyFont="1" applyBorder="1" applyAlignment="1">
      <alignment horizontal="center" vertical="top" wrapText="1"/>
    </xf>
    <xf numFmtId="166" fontId="0" fillId="0" borderId="1" xfId="0" applyNumberFormat="1" applyBorder="1" applyAlignment="1">
      <alignment horizontal="right"/>
    </xf>
    <xf numFmtId="165" fontId="0" fillId="0" borderId="0" xfId="0" applyNumberFormat="1" applyAlignment="1">
      <alignment horizontal="right"/>
    </xf>
    <xf numFmtId="49" fontId="0" fillId="0" borderId="0" xfId="0" applyNumberFormat="1" applyAlignment="1">
      <alignment horizontal="right"/>
    </xf>
    <xf numFmtId="43" fontId="0" fillId="0" borderId="0" xfId="0" applyNumberFormat="1" applyAlignment="1">
      <alignment horizontal="right"/>
    </xf>
    <xf numFmtId="37" fontId="6" fillId="7" borderId="9" xfId="0" applyNumberFormat="1" applyFont="1" applyFill="1" applyBorder="1"/>
    <xf numFmtId="43" fontId="3" fillId="0" borderId="0" xfId="3" applyNumberFormat="1" applyFont="1" applyFill="1" applyProtection="1"/>
    <xf numFmtId="165" fontId="5" fillId="8" borderId="0" xfId="0" applyNumberFormat="1" applyFont="1" applyFill="1" applyAlignment="1">
      <alignment horizontal="center"/>
    </xf>
    <xf numFmtId="37" fontId="41" fillId="7" borderId="0" xfId="0" applyNumberFormat="1" applyFont="1" applyFill="1"/>
    <xf numFmtId="166" fontId="0" fillId="0" borderId="9" xfId="0" applyNumberFormat="1" applyBorder="1"/>
    <xf numFmtId="164" fontId="31" fillId="6" borderId="9" xfId="2" applyNumberFormat="1" applyFont="1" applyFill="1" applyBorder="1" applyAlignment="1" applyProtection="1">
      <alignment horizontal="center"/>
    </xf>
    <xf numFmtId="171" fontId="42" fillId="0" borderId="0" xfId="0" applyNumberFormat="1" applyFont="1"/>
    <xf numFmtId="164" fontId="0" fillId="0" borderId="0" xfId="2" applyNumberFormat="1" applyFont="1" applyFill="1"/>
    <xf numFmtId="0" fontId="0" fillId="0" borderId="11" xfId="0" applyBorder="1" applyAlignment="1">
      <alignment horizontal="center" wrapText="1"/>
    </xf>
    <xf numFmtId="0" fontId="5" fillId="0" borderId="12" xfId="0" applyFont="1" applyBorder="1" applyAlignment="1">
      <alignment horizontal="center" wrapText="1"/>
    </xf>
    <xf numFmtId="0" fontId="0" fillId="0" borderId="12" xfId="0" applyBorder="1" applyAlignment="1">
      <alignment horizontal="center" wrapText="1"/>
    </xf>
    <xf numFmtId="0" fontId="12" fillId="0" borderId="13" xfId="0" applyFont="1" applyBorder="1" applyAlignment="1">
      <alignment horizontal="center"/>
    </xf>
    <xf numFmtId="0" fontId="12" fillId="0" borderId="14" xfId="0" applyFont="1" applyBorder="1" applyAlignment="1">
      <alignment horizontal="center"/>
    </xf>
    <xf numFmtId="0" fontId="13" fillId="0" borderId="15" xfId="0" applyFont="1" applyBorder="1" applyAlignment="1">
      <alignment horizontal="center"/>
    </xf>
    <xf numFmtId="0" fontId="13" fillId="5" borderId="12" xfId="0" applyFont="1" applyFill="1" applyBorder="1" applyAlignment="1">
      <alignment horizontal="center"/>
    </xf>
    <xf numFmtId="0" fontId="13" fillId="14" borderId="15" xfId="0" applyFont="1" applyFill="1" applyBorder="1" applyAlignment="1">
      <alignment horizontal="center"/>
    </xf>
    <xf numFmtId="0" fontId="13" fillId="0" borderId="11" xfId="0" applyFont="1" applyBorder="1" applyAlignment="1">
      <alignment horizontal="center"/>
    </xf>
    <xf numFmtId="0" fontId="13" fillId="5" borderId="16" xfId="0" applyFont="1" applyFill="1" applyBorder="1" applyAlignment="1">
      <alignment horizontal="center"/>
    </xf>
    <xf numFmtId="0" fontId="13" fillId="14" borderId="11" xfId="0" applyFont="1" applyFill="1" applyBorder="1" applyAlignment="1">
      <alignment horizontal="center"/>
    </xf>
    <xf numFmtId="0" fontId="5" fillId="0" borderId="3" xfId="0" applyFont="1" applyBorder="1"/>
    <xf numFmtId="2" fontId="43" fillId="0" borderId="13" xfId="0" quotePrefix="1" applyNumberFormat="1" applyFont="1" applyBorder="1" applyAlignment="1">
      <alignment horizontal="center"/>
    </xf>
    <xf numFmtId="2" fontId="43" fillId="5" borderId="14" xfId="0" quotePrefix="1" applyNumberFormat="1" applyFont="1" applyFill="1" applyBorder="1" applyAlignment="1">
      <alignment horizontal="center"/>
    </xf>
    <xf numFmtId="2" fontId="43" fillId="14" borderId="13" xfId="0" quotePrefix="1" applyNumberFormat="1" applyFont="1" applyFill="1" applyBorder="1" applyAlignment="1">
      <alignment horizontal="center"/>
    </xf>
    <xf numFmtId="17" fontId="43" fillId="0" borderId="11" xfId="0" applyNumberFormat="1" applyFont="1" applyBorder="1" applyAlignment="1">
      <alignment horizontal="center"/>
    </xf>
    <xf numFmtId="17" fontId="43" fillId="0" borderId="16" xfId="0" applyNumberFormat="1" applyFont="1" applyBorder="1" applyAlignment="1">
      <alignment horizontal="center"/>
    </xf>
    <xf numFmtId="0" fontId="0" fillId="10" borderId="0" xfId="0" applyFill="1" applyAlignment="1">
      <alignment horizontal="left"/>
    </xf>
    <xf numFmtId="0" fontId="0" fillId="0" borderId="11" xfId="0" applyBorder="1" applyAlignment="1">
      <alignment horizontal="right"/>
    </xf>
    <xf numFmtId="0" fontId="0" fillId="0" borderId="16" xfId="0" applyBorder="1" applyAlignment="1">
      <alignment horizontal="right"/>
    </xf>
    <xf numFmtId="0" fontId="44" fillId="0" borderId="0" xfId="0" applyFont="1"/>
    <xf numFmtId="0" fontId="45" fillId="0" borderId="0" xfId="0" applyFont="1"/>
    <xf numFmtId="37" fontId="43" fillId="0" borderId="11" xfId="0" applyNumberFormat="1" applyFont="1" applyBorder="1"/>
    <xf numFmtId="37" fontId="43" fillId="0" borderId="16" xfId="0" applyNumberFormat="1" applyFont="1" applyBorder="1"/>
    <xf numFmtId="0" fontId="44" fillId="5" borderId="0" xfId="0" applyFont="1" applyFill="1"/>
    <xf numFmtId="0" fontId="45" fillId="5" borderId="0" xfId="0" applyFont="1" applyFill="1"/>
    <xf numFmtId="37" fontId="43" fillId="5" borderId="11" xfId="0" applyNumberFormat="1" applyFont="1" applyFill="1" applyBorder="1"/>
    <xf numFmtId="37" fontId="43" fillId="5" borderId="16" xfId="0" applyNumberFormat="1" applyFont="1" applyFill="1" applyBorder="1"/>
    <xf numFmtId="37" fontId="43" fillId="7" borderId="11" xfId="0" applyNumberFormat="1" applyFont="1" applyFill="1" applyBorder="1"/>
    <xf numFmtId="37" fontId="43" fillId="7" borderId="16" xfId="0" applyNumberFormat="1" applyFont="1" applyFill="1" applyBorder="1"/>
    <xf numFmtId="0" fontId="45" fillId="0" borderId="1" xfId="0" applyFont="1" applyBorder="1"/>
    <xf numFmtId="37" fontId="13" fillId="0" borderId="11" xfId="0" applyNumberFormat="1" applyFont="1" applyBorder="1"/>
    <xf numFmtId="37" fontId="13" fillId="0" borderId="16" xfId="0" applyNumberFormat="1" applyFont="1" applyBorder="1"/>
    <xf numFmtId="0" fontId="44" fillId="13" borderId="0" xfId="0" applyFont="1" applyFill="1"/>
    <xf numFmtId="37" fontId="46" fillId="13" borderId="15" xfId="0" applyNumberFormat="1" applyFont="1" applyFill="1" applyBorder="1"/>
    <xf numFmtId="37" fontId="46" fillId="13" borderId="12" xfId="0" applyNumberFormat="1" applyFont="1" applyFill="1" applyBorder="1"/>
    <xf numFmtId="0" fontId="44" fillId="10" borderId="0" xfId="0" applyFont="1" applyFill="1"/>
    <xf numFmtId="0" fontId="45" fillId="10" borderId="0" xfId="0" applyFont="1" applyFill="1"/>
    <xf numFmtId="37" fontId="45" fillId="10" borderId="11" xfId="0" applyNumberFormat="1" applyFont="1" applyFill="1" applyBorder="1"/>
    <xf numFmtId="37" fontId="45" fillId="10" borderId="16" xfId="0" applyNumberFormat="1" applyFont="1" applyFill="1" applyBorder="1"/>
    <xf numFmtId="0" fontId="47" fillId="0" borderId="0" xfId="0" applyFont="1"/>
    <xf numFmtId="164" fontId="47" fillId="0" borderId="11" xfId="2" applyNumberFormat="1" applyFont="1" applyFill="1" applyBorder="1"/>
    <xf numFmtId="164" fontId="47" fillId="0" borderId="16" xfId="2" applyNumberFormat="1" applyFont="1" applyFill="1" applyBorder="1"/>
    <xf numFmtId="0" fontId="47" fillId="6" borderId="0" xfId="0" applyFont="1" applyFill="1"/>
    <xf numFmtId="164" fontId="47" fillId="6" borderId="11" xfId="2" applyNumberFormat="1" applyFont="1" applyFill="1" applyBorder="1"/>
    <xf numFmtId="164" fontId="47" fillId="6" borderId="16" xfId="2" applyNumberFormat="1" applyFont="1" applyFill="1" applyBorder="1"/>
    <xf numFmtId="9" fontId="45" fillId="0" borderId="11" xfId="3" applyFont="1" applyFill="1" applyBorder="1" applyProtection="1"/>
    <xf numFmtId="9" fontId="45" fillId="0" borderId="16" xfId="3" applyFont="1" applyFill="1" applyBorder="1" applyProtection="1"/>
    <xf numFmtId="37" fontId="45" fillId="0" borderId="11" xfId="0" applyNumberFormat="1" applyFont="1" applyBorder="1"/>
    <xf numFmtId="37" fontId="45" fillId="0" borderId="16" xfId="0" applyNumberFormat="1" applyFont="1" applyBorder="1"/>
    <xf numFmtId="164" fontId="45" fillId="0" borderId="11" xfId="2" applyNumberFormat="1" applyFont="1" applyBorder="1"/>
    <xf numFmtId="164" fontId="45" fillId="0" borderId="16" xfId="2" applyNumberFormat="1" applyFont="1" applyBorder="1"/>
    <xf numFmtId="0" fontId="45" fillId="4" borderId="0" xfId="0" applyFont="1" applyFill="1"/>
    <xf numFmtId="43" fontId="45" fillId="0" borderId="16" xfId="2" applyFont="1" applyBorder="1"/>
    <xf numFmtId="0" fontId="44" fillId="3" borderId="0" xfId="0" applyFont="1" applyFill="1"/>
    <xf numFmtId="164" fontId="10" fillId="0" borderId="16" xfId="2" applyNumberFormat="1" applyFont="1" applyBorder="1"/>
    <xf numFmtId="164" fontId="44" fillId="0" borderId="0" xfId="2" applyNumberFormat="1" applyFont="1"/>
    <xf numFmtId="164" fontId="45" fillId="0" borderId="0" xfId="2" applyNumberFormat="1" applyFont="1" applyFill="1"/>
    <xf numFmtId="164" fontId="45" fillId="4" borderId="0" xfId="2" applyNumberFormat="1" applyFont="1" applyFill="1"/>
    <xf numFmtId="164" fontId="44" fillId="3" borderId="0" xfId="2" applyNumberFormat="1" applyFont="1" applyFill="1"/>
    <xf numFmtId="164" fontId="44" fillId="3" borderId="0" xfId="2" applyNumberFormat="1" applyFont="1" applyFill="1" applyAlignment="1">
      <alignment wrapText="1"/>
    </xf>
    <xf numFmtId="164" fontId="44" fillId="3" borderId="11" xfId="2" applyNumberFormat="1" applyFont="1" applyFill="1" applyBorder="1"/>
    <xf numFmtId="164" fontId="44" fillId="3" borderId="16" xfId="2" applyNumberFormat="1" applyFont="1" applyFill="1" applyBorder="1"/>
    <xf numFmtId="9" fontId="45" fillId="0" borderId="11" xfId="3" applyFont="1" applyBorder="1"/>
    <xf numFmtId="9" fontId="45" fillId="0" borderId="16" xfId="3" applyFont="1" applyBorder="1"/>
    <xf numFmtId="9" fontId="44" fillId="0" borderId="0" xfId="0" applyNumberFormat="1" applyFont="1"/>
    <xf numFmtId="9" fontId="45" fillId="0" borderId="0" xfId="0" applyNumberFormat="1" applyFont="1"/>
    <xf numFmtId="164" fontId="45" fillId="0" borderId="11" xfId="2" applyNumberFormat="1" applyFont="1" applyFill="1" applyBorder="1"/>
    <xf numFmtId="43" fontId="45" fillId="0" borderId="16" xfId="2" applyFont="1" applyFill="1" applyBorder="1"/>
    <xf numFmtId="0" fontId="44" fillId="3" borderId="0" xfId="0" applyFont="1" applyFill="1" applyAlignment="1">
      <alignment wrapText="1"/>
    </xf>
    <xf numFmtId="164" fontId="45" fillId="0" borderId="16" xfId="2" applyNumberFormat="1" applyFont="1" applyFill="1" applyBorder="1"/>
    <xf numFmtId="0" fontId="47" fillId="3" borderId="0" xfId="0" applyFont="1" applyFill="1"/>
    <xf numFmtId="164" fontId="47" fillId="3" borderId="11" xfId="0" applyNumberFormat="1" applyFont="1" applyFill="1" applyBorder="1"/>
    <xf numFmtId="164" fontId="47" fillId="3" borderId="16" xfId="0" applyNumberFormat="1" applyFont="1" applyFill="1" applyBorder="1"/>
    <xf numFmtId="164" fontId="47" fillId="0" borderId="11" xfId="0" applyNumberFormat="1" applyFont="1" applyBorder="1"/>
    <xf numFmtId="164" fontId="47" fillId="0" borderId="16" xfId="0" applyNumberFormat="1" applyFont="1" applyBorder="1"/>
    <xf numFmtId="164" fontId="47" fillId="0" borderId="0" xfId="0" applyNumberFormat="1" applyFont="1"/>
    <xf numFmtId="0" fontId="20" fillId="0" borderId="0" xfId="0" applyFont="1"/>
    <xf numFmtId="164" fontId="20" fillId="0" borderId="11" xfId="0" applyNumberFormat="1" applyFont="1" applyBorder="1"/>
    <xf numFmtId="164" fontId="20" fillId="0" borderId="16" xfId="0" applyNumberFormat="1" applyFont="1" applyBorder="1"/>
    <xf numFmtId="0" fontId="47" fillId="4" borderId="0" xfId="0" applyFont="1" applyFill="1"/>
    <xf numFmtId="164" fontId="47" fillId="4" borderId="11" xfId="0" applyNumberFormat="1" applyFont="1" applyFill="1" applyBorder="1"/>
    <xf numFmtId="164" fontId="47" fillId="4" borderId="14" xfId="0" applyNumberFormat="1" applyFont="1" applyFill="1" applyBorder="1"/>
    <xf numFmtId="0" fontId="5" fillId="0" borderId="0" xfId="0" applyFont="1" applyAlignment="1">
      <alignment horizontal="center" wrapText="1"/>
    </xf>
    <xf numFmtId="0" fontId="47" fillId="7" borderId="0" xfId="0" applyFont="1" applyFill="1"/>
    <xf numFmtId="164" fontId="47" fillId="7" borderId="0" xfId="0" applyNumberFormat="1" applyFont="1" applyFill="1"/>
    <xf numFmtId="0" fontId="48" fillId="0" borderId="0" xfId="0" applyFont="1" applyAlignment="1">
      <alignment horizontal="right"/>
    </xf>
    <xf numFmtId="0" fontId="5" fillId="5" borderId="0" xfId="0" applyFont="1" applyFill="1" applyAlignment="1">
      <alignment horizontal="right"/>
    </xf>
    <xf numFmtId="164" fontId="0" fillId="5" borderId="0" xfId="0" applyNumberFormat="1" applyFill="1"/>
    <xf numFmtId="164" fontId="0" fillId="5" borderId="0" xfId="0" applyNumberFormat="1" applyFill="1" applyAlignment="1">
      <alignment horizontal="right"/>
    </xf>
    <xf numFmtId="17" fontId="15" fillId="0" borderId="0" xfId="0" applyNumberFormat="1" applyFont="1" applyAlignment="1">
      <alignment horizontal="left"/>
    </xf>
    <xf numFmtId="9" fontId="0" fillId="10" borderId="0" xfId="0" applyNumberFormat="1" applyFill="1" applyAlignment="1">
      <alignment horizontal="left"/>
    </xf>
    <xf numFmtId="0" fontId="49" fillId="0" borderId="0" xfId="0" applyFont="1" applyAlignment="1">
      <alignment horizontal="center"/>
    </xf>
    <xf numFmtId="17" fontId="0" fillId="0" borderId="0" xfId="0" applyNumberFormat="1" applyAlignment="1">
      <alignment horizontal="center"/>
    </xf>
    <xf numFmtId="164" fontId="3" fillId="16" borderId="0" xfId="2" applyNumberFormat="1" applyFont="1" applyFill="1" applyBorder="1"/>
    <xf numFmtId="164" fontId="3" fillId="16" borderId="0" xfId="0" applyNumberFormat="1" applyFont="1" applyFill="1"/>
    <xf numFmtId="164" fontId="3" fillId="16" borderId="6" xfId="2" applyNumberFormat="1" applyFont="1" applyFill="1" applyBorder="1"/>
    <xf numFmtId="164" fontId="3" fillId="16" borderId="9" xfId="2" applyNumberFormat="1" applyFont="1" applyFill="1" applyBorder="1"/>
    <xf numFmtId="43" fontId="3" fillId="16" borderId="0" xfId="2" applyFont="1" applyFill="1" applyBorder="1"/>
    <xf numFmtId="164" fontId="3" fillId="0" borderId="6" xfId="2" applyNumberFormat="1" applyFont="1" applyFill="1" applyBorder="1"/>
    <xf numFmtId="164" fontId="3" fillId="0" borderId="9" xfId="2" applyNumberFormat="1" applyFont="1" applyFill="1" applyBorder="1"/>
    <xf numFmtId="43" fontId="3" fillId="0" borderId="0" xfId="2" applyFont="1" applyFill="1" applyBorder="1"/>
    <xf numFmtId="0" fontId="5" fillId="17" borderId="4" xfId="0" applyFont="1" applyFill="1" applyBorder="1"/>
    <xf numFmtId="164" fontId="5" fillId="17" borderId="4" xfId="0" applyNumberFormat="1" applyFont="1" applyFill="1" applyBorder="1" applyAlignment="1">
      <alignment horizontal="center"/>
    </xf>
    <xf numFmtId="17" fontId="0" fillId="17" borderId="0" xfId="0" applyNumberFormat="1" applyFill="1" applyAlignment="1">
      <alignment horizontal="left"/>
    </xf>
    <xf numFmtId="164" fontId="0" fillId="17" borderId="0" xfId="0" applyNumberFormat="1" applyFill="1"/>
    <xf numFmtId="0" fontId="0" fillId="17" borderId="0" xfId="0" applyFill="1"/>
    <xf numFmtId="17" fontId="5" fillId="17" borderId="17" xfId="0" applyNumberFormat="1" applyFont="1" applyFill="1" applyBorder="1" applyAlignment="1">
      <alignment horizontal="left"/>
    </xf>
    <xf numFmtId="164" fontId="5" fillId="17" borderId="17" xfId="0" applyNumberFormat="1" applyFont="1" applyFill="1" applyBorder="1"/>
    <xf numFmtId="165" fontId="0" fillId="4" borderId="0" xfId="0" applyNumberFormat="1" applyFill="1"/>
    <xf numFmtId="165" fontId="0" fillId="8" borderId="0" xfId="0" applyNumberFormat="1" applyFill="1"/>
    <xf numFmtId="0" fontId="0" fillId="10" borderId="0" xfId="0" applyFill="1"/>
    <xf numFmtId="164" fontId="3" fillId="3" borderId="18" xfId="0" applyNumberFormat="1" applyFont="1" applyFill="1" applyBorder="1"/>
    <xf numFmtId="164" fontId="5" fillId="0" borderId="0" xfId="0" applyNumberFormat="1" applyFont="1" applyAlignment="1">
      <alignment horizontal="center"/>
    </xf>
    <xf numFmtId="0" fontId="49" fillId="0" borderId="0" xfId="0" applyFont="1"/>
    <xf numFmtId="0" fontId="50" fillId="0" borderId="0" xfId="0" applyFont="1"/>
    <xf numFmtId="17" fontId="0" fillId="0" borderId="0" xfId="0" applyNumberFormat="1" applyAlignment="1">
      <alignment horizontal="left"/>
    </xf>
    <xf numFmtId="43" fontId="17" fillId="0" borderId="0" xfId="0" applyNumberFormat="1" applyFont="1" applyAlignment="1">
      <alignment horizontal="center" vertical="top" wrapText="1"/>
    </xf>
    <xf numFmtId="37" fontId="28" fillId="5" borderId="0" xfId="0" applyNumberFormat="1" applyFont="1" applyFill="1"/>
    <xf numFmtId="37" fontId="28" fillId="7" borderId="0" xfId="0" applyNumberFormat="1" applyFont="1" applyFill="1"/>
    <xf numFmtId="0" fontId="0" fillId="0" borderId="4" xfId="0" applyBorder="1"/>
    <xf numFmtId="164" fontId="6" fillId="5" borderId="0" xfId="2" applyNumberFormat="1" applyFont="1" applyFill="1" applyBorder="1" applyAlignment="1" applyProtection="1">
      <alignment horizontal="center"/>
    </xf>
    <xf numFmtId="0" fontId="8" fillId="0" borderId="0" xfId="0" applyFont="1" applyAlignment="1">
      <alignment horizontal="center" vertical="top" wrapText="1"/>
    </xf>
    <xf numFmtId="17" fontId="28" fillId="9" borderId="0" xfId="0" applyNumberFormat="1" applyFont="1" applyFill="1" applyAlignment="1">
      <alignment horizontal="center"/>
    </xf>
    <xf numFmtId="14" fontId="28" fillId="0" borderId="0" xfId="0" applyNumberFormat="1" applyFont="1"/>
    <xf numFmtId="0" fontId="51" fillId="0" borderId="0" xfId="0" applyFont="1" applyAlignment="1">
      <alignment wrapText="1" readingOrder="1"/>
    </xf>
    <xf numFmtId="0" fontId="52" fillId="0" borderId="0" xfId="0" applyFont="1"/>
    <xf numFmtId="0" fontId="53" fillId="0" borderId="0" xfId="0" applyFont="1" applyAlignment="1">
      <alignment wrapText="1" readingOrder="1"/>
    </xf>
    <xf numFmtId="14" fontId="53" fillId="0" borderId="0" xfId="0" applyNumberFormat="1" applyFont="1" applyAlignment="1">
      <alignment wrapText="1" readingOrder="1"/>
    </xf>
    <xf numFmtId="0" fontId="52" fillId="0" borderId="4" xfId="0" applyFont="1" applyBorder="1" applyAlignment="1">
      <alignment wrapText="1"/>
    </xf>
    <xf numFmtId="0" fontId="53" fillId="0" borderId="4" xfId="0" applyFont="1" applyBorder="1" applyAlignment="1">
      <alignment wrapText="1" readingOrder="1"/>
    </xf>
    <xf numFmtId="18" fontId="53" fillId="0" borderId="4" xfId="0" applyNumberFormat="1" applyFont="1" applyBorder="1" applyAlignment="1">
      <alignment wrapText="1" readingOrder="1"/>
    </xf>
    <xf numFmtId="4" fontId="53" fillId="0" borderId="0" xfId="0" applyNumberFormat="1" applyFont="1" applyAlignment="1">
      <alignment wrapText="1" readingOrder="1"/>
    </xf>
    <xf numFmtId="0" fontId="54" fillId="0" borderId="0" xfId="0" applyFont="1" applyAlignment="1">
      <alignment wrapText="1" readingOrder="1"/>
    </xf>
    <xf numFmtId="4" fontId="51" fillId="0" borderId="0" xfId="0" applyNumberFormat="1" applyFont="1" applyAlignment="1">
      <alignment wrapText="1" readingOrder="1"/>
    </xf>
    <xf numFmtId="0" fontId="55" fillId="0" borderId="0" xfId="0" applyFont="1" applyAlignment="1">
      <alignment wrapText="1" readingOrder="1"/>
    </xf>
    <xf numFmtId="0" fontId="56" fillId="0" borderId="0" xfId="0" applyFont="1" applyAlignment="1">
      <alignment wrapText="1" readingOrder="1"/>
    </xf>
    <xf numFmtId="4" fontId="56" fillId="0" borderId="0" xfId="0" applyNumberFormat="1" applyFont="1" applyAlignment="1">
      <alignment wrapText="1" readingOrder="1"/>
    </xf>
    <xf numFmtId="0" fontId="57" fillId="0" borderId="0" xfId="0" applyFont="1" applyAlignment="1">
      <alignment wrapText="1" readingOrder="1"/>
    </xf>
    <xf numFmtId="17" fontId="8" fillId="0" borderId="0" xfId="0" applyNumberFormat="1" applyFont="1" applyAlignment="1">
      <alignment horizontal="center" vertical="top" wrapText="1"/>
    </xf>
    <xf numFmtId="165" fontId="5" fillId="4" borderId="9" xfId="0" applyNumberFormat="1" applyFont="1" applyFill="1" applyBorder="1" applyAlignment="1">
      <alignment horizontal="center"/>
    </xf>
    <xf numFmtId="37" fontId="6" fillId="4" borderId="0" xfId="0" applyNumberFormat="1" applyFont="1" applyFill="1"/>
    <xf numFmtId="37" fontId="28" fillId="4" borderId="0" xfId="0" applyNumberFormat="1" applyFont="1" applyFill="1"/>
    <xf numFmtId="0" fontId="20" fillId="0" borderId="9" xfId="0" applyFont="1" applyBorder="1" applyAlignment="1">
      <alignment horizontal="center"/>
    </xf>
    <xf numFmtId="0" fontId="28" fillId="0" borderId="9" xfId="0" applyFont="1" applyBorder="1" applyAlignment="1">
      <alignment horizontal="center" vertical="top" wrapText="1"/>
    </xf>
    <xf numFmtId="37" fontId="0" fillId="0" borderId="9" xfId="0" applyNumberFormat="1" applyBorder="1"/>
    <xf numFmtId="164" fontId="10" fillId="0" borderId="9" xfId="2" applyNumberFormat="1" applyFont="1" applyBorder="1"/>
    <xf numFmtId="0" fontId="2" fillId="8" borderId="0" xfId="0" applyFont="1" applyFill="1" applyAlignment="1">
      <alignment horizontal="left"/>
    </xf>
    <xf numFmtId="0" fontId="3" fillId="8" borderId="0" xfId="0" applyFont="1" applyFill="1"/>
    <xf numFmtId="0" fontId="2" fillId="8" borderId="0" xfId="0" applyFont="1" applyFill="1"/>
    <xf numFmtId="0" fontId="3" fillId="8" borderId="1" xfId="0" applyFont="1" applyFill="1" applyBorder="1"/>
    <xf numFmtId="0" fontId="8" fillId="10" borderId="0" xfId="0" applyFont="1" applyFill="1" applyAlignment="1">
      <alignment horizontal="center" vertical="top" wrapText="1"/>
    </xf>
    <xf numFmtId="0" fontId="8" fillId="8" borderId="6" xfId="0" applyFont="1" applyFill="1" applyBorder="1" applyAlignment="1">
      <alignment horizontal="center" vertical="top" wrapText="1"/>
    </xf>
    <xf numFmtId="0" fontId="8" fillId="8" borderId="0" xfId="0" applyFont="1" applyFill="1" applyAlignment="1">
      <alignment horizontal="center" vertical="top" wrapText="1"/>
    </xf>
    <xf numFmtId="0" fontId="8" fillId="8" borderId="9" xfId="0" applyFont="1" applyFill="1" applyBorder="1" applyAlignment="1">
      <alignment horizontal="center" vertical="top" wrapText="1"/>
    </xf>
    <xf numFmtId="0" fontId="8" fillId="4" borderId="0" xfId="0" applyFont="1" applyFill="1" applyAlignment="1">
      <alignment horizontal="center" vertical="top" wrapText="1"/>
    </xf>
    <xf numFmtId="0" fontId="8" fillId="0" borderId="0" xfId="0" applyFont="1" applyAlignment="1">
      <alignment horizontal="center" vertical="top" wrapText="1"/>
    </xf>
    <xf numFmtId="0" fontId="8" fillId="4" borderId="9" xfId="0" applyFont="1" applyFill="1" applyBorder="1" applyAlignment="1">
      <alignment horizontal="center" vertical="top" wrapText="1"/>
    </xf>
    <xf numFmtId="0" fontId="8" fillId="8" borderId="0" xfId="0" applyFont="1" applyFill="1" applyAlignment="1">
      <alignment horizontal="center" vertical="center" wrapText="1"/>
    </xf>
    <xf numFmtId="0" fontId="8" fillId="4" borderId="0" xfId="0" applyFont="1" applyFill="1" applyAlignment="1">
      <alignment horizontal="center" vertical="center" wrapText="1"/>
    </xf>
    <xf numFmtId="0" fontId="8" fillId="4"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5" fillId="5" borderId="0" xfId="0" applyFont="1" applyFill="1" applyAlignment="1">
      <alignment horizontal="center"/>
    </xf>
    <xf numFmtId="0" fontId="8" fillId="12" borderId="0" xfId="0" applyFont="1" applyFill="1" applyAlignment="1">
      <alignment horizontal="center" vertical="top" wrapText="1"/>
    </xf>
    <xf numFmtId="0" fontId="8" fillId="12" borderId="9" xfId="0" applyFont="1" applyFill="1" applyBorder="1" applyAlignment="1">
      <alignment horizontal="center" vertical="top" wrapText="1"/>
    </xf>
    <xf numFmtId="165" fontId="5" fillId="12" borderId="1" xfId="0" applyNumberFormat="1" applyFont="1" applyFill="1" applyBorder="1" applyAlignment="1">
      <alignment horizontal="center"/>
    </xf>
    <xf numFmtId="165" fontId="5" fillId="12" borderId="9" xfId="0" applyNumberFormat="1" applyFont="1" applyFill="1" applyBorder="1" applyAlignment="1">
      <alignment horizontal="center"/>
    </xf>
  </cellXfs>
  <cellStyles count="41">
    <cellStyle name="Column Header" xfId="1" xr:uid="{00000000-0005-0000-0000-000000000000}"/>
    <cellStyle name="Comma" xfId="2" builtinId="3"/>
    <cellStyle name="Comma 2" xfId="9" xr:uid="{00000000-0005-0000-0000-000002000000}"/>
    <cellStyle name="Comma 3" xfId="11" xr:uid="{00000000-0005-0000-0000-000003000000}"/>
    <cellStyle name="Comma 4" xfId="27" xr:uid="{00000000-0005-0000-0000-000004000000}"/>
    <cellStyle name="Comma 5" xfId="28" xr:uid="{00000000-0005-0000-0000-000005000000}"/>
    <cellStyle name="Comma 6" xfId="30" xr:uid="{00000000-0005-0000-0000-000006000000}"/>
    <cellStyle name="Comma 7" xfId="32" xr:uid="{00000000-0005-0000-0000-000007000000}"/>
    <cellStyle name="Comma 8" xfId="35" xr:uid="{00000000-0005-0000-0000-000008000000}"/>
    <cellStyle name="Comma 9" xfId="38" xr:uid="{00000000-0005-0000-0000-000009000000}"/>
    <cellStyle name="Normal" xfId="0" builtinId="0"/>
    <cellStyle name="Normal 157" xfId="6" xr:uid="{00000000-0005-0000-0000-00000B000000}"/>
    <cellStyle name="Normal 163" xfId="7" xr:uid="{00000000-0005-0000-0000-00000C000000}"/>
    <cellStyle name="Normal 185" xfId="5" xr:uid="{00000000-0005-0000-0000-00000D000000}"/>
    <cellStyle name="Normal 2" xfId="4" xr:uid="{00000000-0005-0000-0000-00000E000000}"/>
    <cellStyle name="Normal 218" xfId="8" xr:uid="{00000000-0005-0000-0000-00000F000000}"/>
    <cellStyle name="Normal 3" xfId="26" xr:uid="{00000000-0005-0000-0000-000010000000}"/>
    <cellStyle name="Normal 354" xfId="13" xr:uid="{00000000-0005-0000-0000-000011000000}"/>
    <cellStyle name="Normal 355" xfId="23" xr:uid="{00000000-0005-0000-0000-000012000000}"/>
    <cellStyle name="Normal 356" xfId="24" xr:uid="{00000000-0005-0000-0000-000013000000}"/>
    <cellStyle name="Normal 357" xfId="22" xr:uid="{00000000-0005-0000-0000-000014000000}"/>
    <cellStyle name="Normal 367" xfId="16" xr:uid="{00000000-0005-0000-0000-000015000000}"/>
    <cellStyle name="Normal 371" xfId="15" xr:uid="{00000000-0005-0000-0000-000016000000}"/>
    <cellStyle name="Normal 372" xfId="14" xr:uid="{00000000-0005-0000-0000-000017000000}"/>
    <cellStyle name="Normal 375" xfId="19" xr:uid="{00000000-0005-0000-0000-000018000000}"/>
    <cellStyle name="Normal 376" xfId="18" xr:uid="{00000000-0005-0000-0000-000019000000}"/>
    <cellStyle name="Normal 380" xfId="17" xr:uid="{00000000-0005-0000-0000-00001A000000}"/>
    <cellStyle name="Normal 383" xfId="20" xr:uid="{00000000-0005-0000-0000-00001B000000}"/>
    <cellStyle name="Normal 393" xfId="21" xr:uid="{00000000-0005-0000-0000-00001C000000}"/>
    <cellStyle name="Normal 394" xfId="25" xr:uid="{00000000-0005-0000-0000-00001D000000}"/>
    <cellStyle name="Normal 4" xfId="29" xr:uid="{00000000-0005-0000-0000-00001E000000}"/>
    <cellStyle name="Normal 463" xfId="36" xr:uid="{00000000-0005-0000-0000-00001F000000}"/>
    <cellStyle name="Normal 465" xfId="39" xr:uid="{00000000-0005-0000-0000-000020000000}"/>
    <cellStyle name="Normal 5" xfId="31" xr:uid="{00000000-0005-0000-0000-000021000000}"/>
    <cellStyle name="Normal 6" xfId="33" xr:uid="{00000000-0005-0000-0000-000022000000}"/>
    <cellStyle name="Normal 7" xfId="34" xr:uid="{00000000-0005-0000-0000-000023000000}"/>
    <cellStyle name="Normal 8" xfId="37" xr:uid="{00000000-0005-0000-0000-000024000000}"/>
    <cellStyle name="Normal 87" xfId="40" xr:uid="{00000000-0005-0000-0000-000025000000}"/>
    <cellStyle name="Per cent" xfId="3" builtinId="5"/>
    <cellStyle name="Percent 2" xfId="10" xr:uid="{00000000-0005-0000-0000-000027000000}"/>
    <cellStyle name="Percent 3" xfId="12" xr:uid="{00000000-0005-0000-0000-000028000000}"/>
  </cellStyles>
  <dxfs count="99">
    <dxf>
      <font>
        <color rgb="FFFF0000"/>
      </font>
    </dxf>
    <dxf>
      <font>
        <color rgb="FFFF0000"/>
      </font>
    </dxf>
    <dxf>
      <font>
        <color rgb="FFFF0000"/>
      </font>
    </dxf>
    <dxf>
      <font>
        <color rgb="FFFF0000"/>
      </font>
    </dxf>
    <dxf>
      <font>
        <color rgb="FFFF0000"/>
      </font>
    </dxf>
    <dxf>
      <fill>
        <patternFill>
          <bgColor theme="9"/>
        </patternFill>
      </fill>
    </dxf>
    <dxf>
      <fill>
        <patternFill>
          <bgColor theme="9"/>
        </patternFill>
      </fill>
    </dxf>
    <dxf>
      <fill>
        <patternFill>
          <bgColor theme="9"/>
        </patternFill>
      </fill>
    </dxf>
    <dxf>
      <fill>
        <patternFill>
          <bgColor theme="9"/>
        </patternFill>
      </fill>
    </dxf>
    <dxf>
      <fill>
        <patternFill>
          <bgColor theme="6" tint="0.79998168889431442"/>
        </patternFill>
      </fill>
    </dxf>
    <dxf>
      <fill>
        <patternFill>
          <bgColor theme="9"/>
        </patternFill>
      </fill>
    </dxf>
    <dxf>
      <fill>
        <patternFill>
          <bgColor theme="9"/>
        </patternFill>
      </fill>
    </dxf>
    <dxf>
      <fill>
        <patternFill>
          <bgColor theme="6" tint="0.79998168889431442"/>
        </patternFill>
      </fill>
    </dxf>
    <dxf>
      <font>
        <color rgb="FFFF0000"/>
      </font>
    </dxf>
    <dxf>
      <font>
        <color rgb="FFFF0000"/>
      </font>
    </dxf>
    <dxf>
      <font>
        <color rgb="FFFF0000"/>
      </font>
    </dxf>
    <dxf>
      <font>
        <color rgb="FFFF0000"/>
      </font>
    </dxf>
    <dxf>
      <fill>
        <patternFill>
          <bgColor theme="9"/>
        </patternFill>
      </fill>
    </dxf>
    <dxf>
      <fill>
        <patternFill>
          <bgColor theme="6" tint="0.79998168889431442"/>
        </patternFill>
      </fill>
    </dxf>
    <dxf>
      <font>
        <color rgb="FFFF0000"/>
      </font>
      <fill>
        <patternFill>
          <bgColor theme="6" tint="0.59996337778862885"/>
        </patternFill>
      </fill>
    </dxf>
    <dxf>
      <font>
        <color rgb="FF9C0006"/>
      </font>
    </dxf>
    <dxf>
      <font>
        <color rgb="FF006100"/>
      </font>
      <fill>
        <patternFill>
          <bgColor rgb="FFC6EFCE"/>
        </patternFill>
      </fill>
    </dxf>
    <dxf>
      <font>
        <color rgb="FF9C0006"/>
      </font>
      <fill>
        <patternFill>
          <bgColor rgb="FFFFC7CE"/>
        </patternFill>
      </fill>
    </dxf>
    <dxf>
      <fill>
        <patternFill>
          <bgColor theme="8" tint="0.59996337778862885"/>
        </patternFill>
      </fill>
    </dxf>
    <dxf>
      <fill>
        <patternFill>
          <bgColor theme="6" tint="0.79998168889431442"/>
        </patternFill>
      </fill>
    </dxf>
    <dxf>
      <fill>
        <patternFill>
          <bgColor theme="9"/>
        </patternFill>
      </fill>
    </dxf>
    <dxf>
      <font>
        <color rgb="FFFF0000"/>
      </font>
    </dxf>
    <dxf>
      <font>
        <color rgb="FFFF0000"/>
      </font>
    </dxf>
    <dxf>
      <font>
        <color rgb="FFFF0000"/>
      </font>
    </dxf>
    <dxf>
      <fill>
        <patternFill>
          <bgColor theme="6" tint="0.79998168889431442"/>
        </patternFill>
      </fill>
    </dxf>
    <dxf>
      <font>
        <color rgb="FFFF0000"/>
      </font>
    </dxf>
    <dxf>
      <font>
        <color rgb="FFFF0000"/>
      </font>
    </dxf>
    <dxf>
      <fill>
        <patternFill>
          <bgColor theme="8" tint="0.59996337778862885"/>
        </patternFill>
      </fill>
    </dxf>
    <dxf>
      <font>
        <color rgb="FF9C0006"/>
      </font>
    </dxf>
    <dxf>
      <fill>
        <patternFill>
          <bgColor theme="6" tint="0.79998168889431442"/>
        </patternFill>
      </fill>
    </dxf>
    <dxf>
      <font>
        <color rgb="FFFF0000"/>
      </font>
    </dxf>
    <dxf>
      <font>
        <color rgb="FFFF0000"/>
      </font>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6" tint="0.79998168889431442"/>
        </patternFill>
      </fill>
    </dxf>
    <dxf>
      <fill>
        <patternFill>
          <bgColor theme="9"/>
        </patternFill>
      </fill>
    </dxf>
    <dxf>
      <font>
        <color rgb="FFFF0000"/>
      </font>
    </dxf>
    <dxf>
      <font>
        <color rgb="FF006100"/>
      </font>
      <fill>
        <patternFill>
          <bgColor rgb="FFC6EFCE"/>
        </patternFill>
      </fill>
    </dxf>
    <dxf>
      <font>
        <color rgb="FF9C0006"/>
      </font>
      <fill>
        <patternFill>
          <bgColor rgb="FFFFC7CE"/>
        </patternFill>
      </fill>
    </dxf>
    <dxf>
      <fill>
        <patternFill>
          <bgColor theme="6" tint="0.79998168889431442"/>
        </patternFill>
      </fill>
    </dxf>
    <dxf>
      <fill>
        <patternFill>
          <bgColor theme="9"/>
        </patternFill>
      </fill>
    </dxf>
    <dxf>
      <fill>
        <patternFill>
          <bgColor theme="8" tint="0.59996337778862885"/>
        </patternFill>
      </fill>
    </dxf>
    <dxf>
      <font>
        <color rgb="FF9C0006"/>
      </font>
    </dxf>
    <dxf>
      <fill>
        <patternFill>
          <bgColor theme="6" tint="0.79998168889431442"/>
        </patternFill>
      </fill>
    </dxf>
    <dxf>
      <font>
        <color rgb="FFFF0000"/>
      </font>
    </dxf>
    <dxf>
      <fill>
        <patternFill>
          <bgColor theme="9"/>
        </patternFill>
      </fill>
    </dxf>
    <dxf>
      <fill>
        <patternFill>
          <bgColor theme="9"/>
        </patternFill>
      </fill>
    </dxf>
    <dxf>
      <fill>
        <patternFill>
          <bgColor theme="6" tint="0.79998168889431442"/>
        </patternFill>
      </fill>
    </dxf>
    <dxf>
      <fill>
        <patternFill>
          <bgColor theme="9"/>
        </patternFill>
      </fill>
    </dxf>
    <dxf>
      <font>
        <color rgb="FFFF0000"/>
      </font>
    </dxf>
    <dxf>
      <fill>
        <patternFill>
          <bgColor theme="6" tint="0.79998168889431442"/>
        </patternFill>
      </fill>
    </dxf>
    <dxf>
      <fill>
        <patternFill>
          <bgColor theme="9"/>
        </patternFill>
      </fill>
    </dxf>
    <dxf>
      <font>
        <color rgb="FF9C0006"/>
      </font>
    </dxf>
    <dxf>
      <font>
        <color rgb="FF006100"/>
      </font>
      <fill>
        <patternFill>
          <bgColor rgb="FFC6EFCE"/>
        </patternFill>
      </fill>
    </dxf>
    <dxf>
      <font>
        <color rgb="FF9C0006"/>
      </font>
      <fill>
        <patternFill>
          <bgColor rgb="FFFFC7CE"/>
        </patternFill>
      </fill>
    </dxf>
    <dxf>
      <fill>
        <patternFill>
          <bgColor theme="8" tint="0.59996337778862885"/>
        </patternFill>
      </fill>
    </dxf>
    <dxf>
      <fill>
        <patternFill>
          <bgColor theme="6" tint="0.79998168889431442"/>
        </patternFill>
      </fill>
    </dxf>
    <dxf>
      <fill>
        <patternFill>
          <bgColor theme="9"/>
        </patternFill>
      </fill>
    </dxf>
    <dxf>
      <font>
        <color rgb="FFFF0000"/>
      </font>
    </dxf>
    <dxf>
      <font>
        <strike val="0"/>
        <color rgb="FFFF0000"/>
      </font>
    </dxf>
    <dxf>
      <font>
        <strike val="0"/>
        <color rgb="FFFF0000"/>
      </font>
    </dxf>
    <dxf>
      <font>
        <strike val="0"/>
        <color rgb="FFFF0000"/>
      </font>
    </dxf>
    <dxf>
      <font>
        <color rgb="FFFF0000"/>
      </font>
    </dxf>
    <dxf>
      <fill>
        <patternFill>
          <bgColor theme="6" tint="0.79998168889431442"/>
        </patternFill>
      </fill>
    </dxf>
    <dxf>
      <font>
        <color rgb="FFFF0000"/>
      </font>
    </dxf>
    <dxf>
      <font>
        <color rgb="FFFF0000"/>
      </font>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FF0000"/>
      </font>
      <fill>
        <patternFill>
          <bgColor theme="6" tint="0.59996337778862885"/>
        </patternFill>
      </fill>
    </dxf>
    <dxf>
      <font>
        <color rgb="FF006100"/>
      </font>
      <fill>
        <patternFill>
          <bgColor rgb="FFC6EFCE"/>
        </patternFill>
      </fill>
    </dxf>
    <dxf>
      <font>
        <color rgb="FF9C0006"/>
      </font>
      <fill>
        <patternFill>
          <bgColor rgb="FFFFC7CE"/>
        </patternFill>
      </fill>
    </dxf>
    <dxf>
      <fill>
        <patternFill>
          <bgColor theme="8" tint="0.59996337778862885"/>
        </patternFill>
      </fill>
    </dxf>
    <dxf>
      <font>
        <color rgb="FF9C0006"/>
      </font>
    </dxf>
    <dxf>
      <fill>
        <patternFill>
          <bgColor theme="9"/>
        </patternFill>
      </fill>
    </dxf>
    <dxf>
      <fill>
        <patternFill>
          <bgColor theme="6" tint="0.79998168889431442"/>
        </patternFill>
      </fill>
    </dxf>
    <dxf>
      <font>
        <color rgb="FFFF0000"/>
      </font>
    </dxf>
    <dxf>
      <font>
        <color rgb="FFFF0000"/>
      </font>
    </dxf>
    <dxf>
      <font>
        <color rgb="FFFF0000"/>
      </font>
    </dxf>
    <dxf>
      <fill>
        <patternFill>
          <bgColor theme="6" tint="0.79998168889431442"/>
        </patternFill>
      </fill>
    </dxf>
    <dxf>
      <font>
        <color rgb="FFFF0000"/>
      </font>
      <fill>
        <patternFill>
          <bgColor theme="6" tint="0.59996337778862885"/>
        </patternFill>
      </fill>
    </dxf>
    <dxf>
      <font>
        <color rgb="FF006100"/>
      </font>
      <fill>
        <patternFill>
          <bgColor rgb="FFC6EFCE"/>
        </patternFill>
      </fill>
    </dxf>
    <dxf>
      <font>
        <color rgb="FF9C0006"/>
      </font>
      <fill>
        <patternFill>
          <bgColor rgb="FFFFC7CE"/>
        </patternFill>
      </fill>
    </dxf>
    <dxf>
      <fill>
        <patternFill>
          <bgColor theme="8" tint="0.59996337778862885"/>
        </patternFill>
      </fill>
    </dxf>
    <dxf>
      <font>
        <color rgb="FF9C0006"/>
      </font>
    </dxf>
    <dxf>
      <fill>
        <patternFill>
          <bgColor theme="9"/>
        </patternFill>
      </fill>
    </dxf>
    <dxf>
      <fill>
        <patternFill>
          <bgColor theme="6" tint="0.79998168889431442"/>
        </patternFill>
      </fill>
    </dxf>
    <dxf>
      <font>
        <color rgb="FFFF0000"/>
      </font>
    </dxf>
    <dxf>
      <numFmt numFmtId="35" formatCode="_(* #,##0.00_);_(* \(#,##0.00\);_(* &quot;-&quot;??_);_(@_)"/>
    </dxf>
    <dxf>
      <numFmt numFmtId="35" formatCode="_(* #,##0.00_);_(* \(#,##0.0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tyles" Target="styles.xml"/><Relationship Id="rId30"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hbams-my.sharepoint.com/personal/ceciliac_hba_com/Documents/GDrive/WIP/WIP%20FYE%202023/WIP%20-%20Combined"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P - Combined"/>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Christel Jaime" refreshedDate="43901.558274305557" createdVersion="6" refreshedVersion="5" minRefreshableVersion="3" recordCount="2292" xr:uid="{00000000-000A-0000-FFFF-FFFF00000000}">
  <cacheSource type="worksheet">
    <worksheetSource ref="A1:W2293" sheet="CHID HOURS &lt; 2019"/>
  </cacheSource>
  <cacheFields count="23">
    <cacheField name="Project date" numFmtId="14">
      <sharedItems containsSemiMixedTypes="0" containsNonDate="0" containsDate="1" containsString="0" minDate="2018-01-01T00:00:00" maxDate="2019-01-01T00:00:00"/>
    </cacheField>
    <cacheField name="Project" numFmtId="0">
      <sharedItems/>
    </cacheField>
    <cacheField name="Project - Company" numFmtId="0">
      <sharedItems count="8">
        <s v="chbk"/>
        <s v="chsg"/>
        <s v="XBD"/>
        <s v="XGEN"/>
        <s v="XHOLIDAY"/>
        <s v="XSICK"/>
        <s v="XUNPAID"/>
        <s v="XVACATION"/>
      </sharedItems>
    </cacheField>
    <cacheField name="Project #" numFmtId="165">
      <sharedItems containsString="0" containsBlank="1" containsNumber="1" minValue="202.41" maxValue="52866.16" count="45">
        <n v="18002"/>
        <n v="202.41"/>
        <n v="204.31"/>
        <n v="209.14"/>
        <n v="220.05"/>
        <n v="304.12"/>
        <n v="304.27"/>
        <n v="308.39999999999998"/>
        <n v="408.26"/>
        <n v="502.14"/>
        <n v="504.12"/>
        <n v="508.02"/>
        <n v="508.1"/>
        <n v="509.05"/>
        <n v="602.07000000000005"/>
        <n v="608.01"/>
        <n v="608.1"/>
        <n v="608.14"/>
        <n v="620.08000000000004"/>
        <n v="620.19000000000005"/>
        <n v="700.57"/>
        <n v="702.05"/>
        <n v="704.06"/>
        <n v="704.08"/>
        <n v="708.07"/>
        <n v="708.09"/>
        <n v="708.11"/>
        <n v="708.12"/>
        <n v="708.13"/>
        <n v="708.17"/>
        <n v="802.09"/>
        <n v="804.07"/>
        <n v="808.05"/>
        <n v="808.08"/>
        <n v="808.1"/>
        <n v="808.12"/>
        <n v="811.01"/>
        <n v="902.31"/>
        <n v="6004.1"/>
        <n v="6006.1"/>
        <n v="6019.1"/>
        <n v="6045.1"/>
        <n v="52246.16"/>
        <n v="52866.16"/>
        <m/>
      </sharedItems>
    </cacheField>
    <cacheField name="Category" numFmtId="0">
      <sharedItems/>
    </cacheField>
    <cacheField name="Employee" numFmtId="0">
      <sharedItems containsSemiMixedTypes="0" containsString="0" containsNumber="1" containsInteger="1" minValue="1005" maxValue="3013"/>
    </cacheField>
    <cacheField name="Employee name" numFmtId="0">
      <sharedItems/>
    </cacheField>
    <cacheField name="Hours" numFmtId="0">
      <sharedItems containsSemiMixedTypes="0" containsString="0" containsNumber="1" minValue="0.5" maxValue="61.1"/>
    </cacheField>
    <cacheField name="Activity number" numFmtId="0">
      <sharedItems containsSemiMixedTypes="0" containsString="0" containsNumber="1" containsInteger="1" minValue="26" maxValue="465"/>
    </cacheField>
    <cacheField name="Purpose" numFmtId="0">
      <sharedItems/>
    </cacheField>
    <cacheField name="Sales currency" numFmtId="0">
      <sharedItems/>
    </cacheField>
    <cacheField name="Cost price" numFmtId="4">
      <sharedItems containsSemiMixedTypes="0" containsString="0" containsNumber="1" containsInteger="1" minValue="99460" maxValue="398373"/>
    </cacheField>
    <cacheField name="Sales price" numFmtId="0">
      <sharedItems containsSemiMixedTypes="0" containsString="0" containsNumber="1" containsInteger="1" minValue="0" maxValue="636308"/>
    </cacheField>
    <cacheField name="Transaction ID" numFmtId="0">
      <sharedItems/>
    </cacheField>
    <cacheField name="Transaction voucher" numFmtId="0">
      <sharedItems/>
    </cacheField>
    <cacheField name="InterCompany" numFmtId="0">
      <sharedItems/>
    </cacheField>
    <cacheField name="Company" numFmtId="0">
      <sharedItems containsNonDate="0" containsString="0" containsBlank="1"/>
    </cacheField>
    <cacheField name="Line amount" numFmtId="0">
      <sharedItems containsSemiMixedTypes="0" containsString="0" containsNumber="1" containsInteger="1" minValue="0" maxValue="3817848"/>
    </cacheField>
    <cacheField name="Line property" numFmtId="0">
      <sharedItems/>
    </cacheField>
    <cacheField name="Accrued revenue" numFmtId="0">
      <sharedItems/>
    </cacheField>
    <cacheField name="Transaction status" numFmtId="0">
      <sharedItems/>
    </cacheField>
    <cacheField name="NTE exempt" numFmtId="0">
      <sharedItems/>
    </cacheField>
    <cacheField name="Component group"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Christel Jaime" refreshedDate="43901.558274884257" createdVersion="6" refreshedVersion="5" minRefreshableVersion="3" recordCount="3654" xr:uid="{00000000-000A-0000-FFFF-FFFF01000000}">
  <cacheSource type="worksheet">
    <worksheetSource ref="A1:J3655" sheet="CHBK HOURS &lt; 2019"/>
  </cacheSource>
  <cacheFields count="10">
    <cacheField name="Project date" numFmtId="14">
      <sharedItems containsSemiMixedTypes="0" containsNonDate="0" containsDate="1" containsString="0" minDate="2015-01-05T00:00:00" maxDate="2018-12-29T00:00:00"/>
    </cacheField>
    <cacheField name="Project" numFmtId="14">
      <sharedItems/>
    </cacheField>
    <cacheField name="Project - Company" numFmtId="0">
      <sharedItems count="1">
        <s v="chsg"/>
      </sharedItems>
    </cacheField>
    <cacheField name="Project #" numFmtId="165">
      <sharedItems containsSemiMixedTypes="0" containsString="0" containsNumber="1" minValue="8.3800000000000008" maxValue="52866.16" count="29">
        <n v="8.3800000000000008"/>
        <n v="202.41"/>
        <n v="208.06"/>
        <n v="208.3"/>
        <n v="220.05"/>
        <n v="308.3"/>
        <n v="308.39999999999998"/>
        <n v="308.41000000000003"/>
        <n v="408.04"/>
        <n v="408.12"/>
        <n v="408.15"/>
        <n v="408.22"/>
        <n v="408.26"/>
        <n v="408.29"/>
        <n v="508.01"/>
        <n v="508.1"/>
        <n v="608.09"/>
        <n v="608.1"/>
        <n v="608.17999999999995"/>
        <n v="704.06"/>
        <n v="708.07"/>
        <n v="708.09"/>
        <n v="708.11"/>
        <n v="808.03"/>
        <n v="908.39"/>
        <n v="6004.1"/>
        <n v="6011.1"/>
        <n v="6022.1"/>
        <n v="52866.16"/>
      </sharedItems>
    </cacheField>
    <cacheField name="Category" numFmtId="0">
      <sharedItems/>
    </cacheField>
    <cacheField name="Employee" numFmtId="0">
      <sharedItems containsMixedTypes="1" containsNumber="1" containsInteger="1" minValue="2001" maxValue="2026"/>
    </cacheField>
    <cacheField name="Employee name" numFmtId="0">
      <sharedItems/>
    </cacheField>
    <cacheField name="Hours" numFmtId="0">
      <sharedItems containsSemiMixedTypes="0" containsString="0" containsNumber="1" minValue="-32" maxValue="57"/>
    </cacheField>
    <cacheField name="Activity number" numFmtId="0">
      <sharedItems containsSemiMixedTypes="0" containsString="0" containsNumber="1" containsInteger="1" minValue="41" maxValue="494"/>
    </cacheField>
    <cacheField name="Purpos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Christel Jaime" refreshedDate="43901.558275347219" createdVersion="6" refreshedVersion="5" minRefreshableVersion="3" recordCount="354" xr:uid="{00000000-000A-0000-FFFF-FFFF02000000}">
  <cacheSource type="worksheet">
    <worksheetSource ref="A1:I355" sheet="HBCH HOURS &lt; 2019"/>
  </cacheSource>
  <cacheFields count="9">
    <cacheField name="Project date" numFmtId="14">
      <sharedItems containsSemiMixedTypes="0" containsNonDate="0" containsDate="1" containsString="0" minDate="2018-07-04T00:00:00" maxDate="2019-01-01T00:00:00"/>
    </cacheField>
    <cacheField name="Project" numFmtId="0">
      <sharedItems/>
    </cacheField>
    <cacheField name="Project - Company" numFmtId="0">
      <sharedItems count="1">
        <s v="chsg"/>
      </sharedItems>
    </cacheField>
    <cacheField name="Project #" numFmtId="165">
      <sharedItems containsSemiMixedTypes="0" containsString="0" containsNumber="1" minValue="808.12" maxValue="8009.1" count="4">
        <n v="808.12"/>
        <n v="8000.1"/>
        <n v="8007.1"/>
        <n v="8009.1"/>
      </sharedItems>
    </cacheField>
    <cacheField name="Category" numFmtId="0">
      <sharedItems/>
    </cacheField>
    <cacheField name="Employee" numFmtId="0">
      <sharedItems containsSemiMixedTypes="0" containsString="0" containsNumber="1" containsInteger="1" minValue="375" maxValue="535"/>
    </cacheField>
    <cacheField name="Employee name" numFmtId="0">
      <sharedItems/>
    </cacheField>
    <cacheField name="Hours" numFmtId="0">
      <sharedItems containsSemiMixedTypes="0" containsString="0" containsNumber="1" minValue="-0.01" maxValue="160"/>
    </cacheField>
    <cacheField name="Activity number" numFmtId="0">
      <sharedItems containsSemiMixedTypes="0" containsString="0" containsNumber="1" containsInteger="1" minValue="3774" maxValue="424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73.787311805558" createdVersion="8" refreshedVersion="8" minRefreshableVersion="3" recordCount="432" xr:uid="{35EA75D5-0FFC-4F27-A692-DCDCEE4181C9}">
  <cacheSource type="worksheet">
    <worksheetSource ref="C1:D1048576" sheet="Freelancer Hours"/>
  </cacheSource>
  <cacheFields count="2">
    <cacheField name="Project Number" numFmtId="165">
      <sharedItems containsBlank="1" containsMixedTypes="1" containsNumber="1" minValue="704.08" maxValue="80830.16" count="100">
        <n v="6006.1"/>
        <n v="6022.1"/>
        <n v="6022.11"/>
        <n v="6667.1"/>
        <n v="6673.1"/>
        <n v="6563.1"/>
        <n v="6681.1"/>
        <n v="6500.1"/>
        <n v="704.08"/>
        <n v="6031.1"/>
        <n v="6427.1"/>
        <n v="804.07"/>
        <n v="6121.1"/>
        <n v="6121.12"/>
        <n v="6121.13"/>
        <n v="6395.1"/>
        <n v="6411.1"/>
        <n v="6374.1"/>
        <n v="55005.17"/>
        <n v="6718.1"/>
        <n v="6188.1"/>
        <n v="6011.1"/>
        <n v="6562.1"/>
        <n v="6497.1"/>
        <n v="6630.1"/>
        <n v="6542.1"/>
        <n v="6572.1"/>
        <n v="7050.1"/>
        <n v="6715.1"/>
        <n v="6593.1"/>
        <n v="6491.1"/>
        <n v="6648.1"/>
        <n v="728.14"/>
        <n v="80793.16"/>
        <n v="6653.1"/>
        <n v="6349.1"/>
        <n v="6620.1"/>
        <n v="6542.11"/>
        <n v="6369.1"/>
        <n v="6420.11"/>
        <n v="80830.16"/>
        <n v="6756.1"/>
        <n v="80422.16"/>
        <n v="6123.1"/>
        <n v="6646.1"/>
        <n v="6123.11"/>
        <n v="704.46"/>
        <n v="6420.15"/>
        <n v="6500.11"/>
        <n v="6411.11"/>
        <n v="6369.11"/>
        <n v="6287.1"/>
        <n v="7118.1"/>
        <n v="6556.1"/>
        <n v="6708.1"/>
        <n v="18315"/>
        <n v="6121.11"/>
        <n v="6233.1"/>
        <n v="6412.12"/>
        <n v="6377.1"/>
        <n v="6615.1"/>
        <n v="6758.1"/>
        <n v="6819.1"/>
        <n v="6556.11"/>
        <n v="6593.11"/>
        <n v="6795.1"/>
        <n v="6847.1"/>
        <n v="7081.1"/>
        <n v="6641.1"/>
        <n v="55005.16"/>
        <n v="6648.11"/>
        <s v="06006.10"/>
        <s v="06022.10"/>
        <s v="06031.10"/>
        <s v="06563.10"/>
        <s v="06667.10"/>
        <s v="06681.10"/>
        <s v="06756.10"/>
        <s v="06427.10"/>
        <s v="06369.10"/>
        <s v="06500.11"/>
        <s v="06420.15"/>
        <s v="06395.10"/>
        <n v="6836.1"/>
        <n v="6912.1"/>
        <s v="06819.10"/>
        <s v="06011.10"/>
        <s v="06188.10"/>
        <s v="06412.10"/>
        <s v="06847.10"/>
        <s v="06542.10"/>
        <s v="06542.11"/>
        <s v="06715.10"/>
        <s v="07050.10"/>
        <s v="06593.11"/>
        <s v="06758.10"/>
        <s v="06648.11"/>
        <s v="06795.10"/>
        <s v="06870.10"/>
        <m/>
      </sharedItems>
    </cacheField>
    <cacheField name="Hours" numFmtId="43">
      <sharedItems containsString="0" containsBlank="1" containsNumber="1" minValue="0" maxValue="8601.200000000000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73.789926504629" createdVersion="8" refreshedVersion="8" minRefreshableVersion="3" recordCount="10407" xr:uid="{B82EEECE-0BA7-4457-BCF7-9431BD138DED}">
  <cacheSource type="worksheet">
    <worksheetSource ref="C1:H1048576" sheet="IC HOURS"/>
  </cacheSource>
  <cacheFields count="6">
    <cacheField name="Column1" numFmtId="165">
      <sharedItems containsString="0" containsBlank="1" containsNumber="1" minValue="502.14" maxValue="80830.16" count="106">
        <n v="6637.1"/>
        <n v="6667.1"/>
        <n v="6011.1"/>
        <n v="6572.1"/>
        <n v="6630.1"/>
        <n v="6427.1"/>
        <n v="6681.1"/>
        <n v="6563.1"/>
        <n v="6062.1"/>
        <n v="6500.1"/>
        <n v="6497.1"/>
        <n v="6115.1"/>
        <n v="6542.1"/>
        <n v="708.09"/>
        <n v="6542.11"/>
        <n v="6374.1"/>
        <n v="6062.11"/>
        <n v="11840.1"/>
        <n v="80830.16"/>
        <n v="6746.1"/>
        <n v="6006.1"/>
        <n v="6762.1"/>
        <n v="6756.1"/>
        <n v="6615.1"/>
        <n v="502.14"/>
        <n v="6702.1"/>
        <n v="6500.11"/>
        <n v="6648.1"/>
        <n v="728.14"/>
        <n v="6646.1"/>
        <n v="6022.1"/>
        <n v="6121.1"/>
        <n v="6562.1"/>
        <n v="6377.1"/>
        <n v="6620.1"/>
        <n v="6240.11"/>
        <n v="6593.1"/>
        <n v="6412.11"/>
        <n v="6412.1"/>
        <n v="6653.1"/>
        <n v="6349.1"/>
        <n v="18112.12"/>
        <n v="80422.16"/>
        <n v="6673.1"/>
        <n v="6123.11"/>
        <n v="6412.12"/>
        <n v="6491.1"/>
        <n v="6287.1"/>
        <n v="6491.11"/>
        <n v="6022.11"/>
        <n v="6497.11"/>
        <n v="6715.1"/>
        <n v="704.08"/>
        <n v="55304.160000000003"/>
        <n v="6420.15"/>
        <n v="6779.1"/>
        <n v="52936.160000000003"/>
        <n v="6795.1"/>
        <n v="6758.1"/>
        <n v="6819.1"/>
        <n v="55005.17"/>
        <n v="6593.11"/>
        <n v="6708.1"/>
        <n v="6511.1"/>
        <n v="6188.1"/>
        <n v="6233.1"/>
        <n v="6641.1"/>
        <n v="6369.1"/>
        <n v="6412.13"/>
        <n v="6709.1"/>
        <n v="6346.1"/>
        <n v="6854.1"/>
        <n v="6188.11"/>
        <n v="6648.11"/>
        <n v="18315"/>
        <n v="6725.1"/>
        <n v="6154.1"/>
        <n v="6828.1"/>
        <n v="6645.1"/>
        <n v="75064.160000000003"/>
        <n v="55451.16"/>
        <n v="704.46"/>
        <n v="804.07"/>
        <n v="6031.1"/>
        <n v="6121.11"/>
        <n v="6121.12"/>
        <n v="6121.13"/>
        <n v="6123.1"/>
        <n v="6369.11"/>
        <n v="6395.1"/>
        <n v="6411.1"/>
        <n v="6411.11"/>
        <n v="6420.11"/>
        <n v="6556.1"/>
        <n v="6556.11"/>
        <n v="6718.1"/>
        <n v="6836.1"/>
        <n v="6847.1"/>
        <n v="6912.1"/>
        <n v="7050.1"/>
        <n v="7081.1"/>
        <n v="7118.1"/>
        <n v="55005.16"/>
        <n v="80793.16"/>
        <n v="6870.1"/>
        <m/>
      </sharedItems>
    </cacheField>
    <cacheField name="Category" numFmtId="0">
      <sharedItems containsBlank="1"/>
    </cacheField>
    <cacheField name="Resource.Resource ID" numFmtId="0">
      <sharedItems containsBlank="1" containsMixedTypes="1" containsNumber="1" containsInteger="1" minValue="75" maxValue="7411"/>
    </cacheField>
    <cacheField name="Resource.Resource name" numFmtId="0">
      <sharedItems containsBlank="1"/>
    </cacheField>
    <cacheField name="Role ID" numFmtId="0">
      <sharedItems containsNonDate="0" containsString="0" containsBlank="1"/>
    </cacheField>
    <cacheField name="Hours" numFmtId="43">
      <sharedItems containsString="0" containsBlank="1" containsNumber="1" minValue="-88" maxValue="69743.7000000000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92">
  <r>
    <d v="2018-11-13T00:00:00"/>
    <s v="chbk-18002.00"/>
    <x v="0"/>
    <x v="0"/>
    <s v="I/C DESG"/>
    <n v="3010"/>
    <s v="A.A. Bagus Dewangkara"/>
    <n v="8"/>
    <n v="336"/>
    <s v="Design Development Services"/>
    <s v="IDR"/>
    <n v="206940"/>
    <n v="0"/>
    <s v="ID000661"/>
    <s v="PJHR0010003"/>
    <s v="No"/>
    <m/>
    <n v="0"/>
    <s v="Charge"/>
    <s v="No"/>
    <s v="Posted"/>
    <s v="No"/>
    <m/>
  </r>
  <r>
    <d v="2018-11-14T00:00:00"/>
    <s v="chbk-18002.00"/>
    <x v="0"/>
    <x v="0"/>
    <s v="I/C DESG"/>
    <n v="3010"/>
    <s v="A.A. Bagus Dewangkara"/>
    <n v="8"/>
    <n v="336"/>
    <s v="Design Development Services"/>
    <s v="IDR"/>
    <n v="206940"/>
    <n v="0"/>
    <s v="ID000662"/>
    <s v="PJHR0010003"/>
    <s v="No"/>
    <m/>
    <n v="0"/>
    <s v="Charge"/>
    <s v="No"/>
    <s v="Posted"/>
    <s v="No"/>
    <m/>
  </r>
  <r>
    <d v="2018-11-14T00:00:00"/>
    <s v="chbk-18002.00"/>
    <x v="0"/>
    <x v="0"/>
    <s v="I/C DESG"/>
    <n v="3001"/>
    <s v="Nyoman Diksa"/>
    <n v="2"/>
    <n v="336"/>
    <s v="Design Development Services"/>
    <s v="IDR"/>
    <n v="397692"/>
    <n v="0"/>
    <s v="ID000773"/>
    <s v="PJHR0010011"/>
    <s v="No"/>
    <m/>
    <n v="0"/>
    <s v="Charge"/>
    <s v="No"/>
    <s v="Posted"/>
    <s v="No"/>
    <m/>
  </r>
  <r>
    <d v="2018-11-15T00:00:00"/>
    <s v="chbk-18002.00"/>
    <x v="0"/>
    <x v="0"/>
    <s v="I/C DESG"/>
    <n v="3010"/>
    <s v="A.A. Bagus Dewangkara"/>
    <n v="8"/>
    <n v="336"/>
    <s v="Design Development Services"/>
    <s v="IDR"/>
    <n v="206940"/>
    <n v="0"/>
    <s v="ID000663"/>
    <s v="PJHR0010003"/>
    <s v="No"/>
    <m/>
    <n v="0"/>
    <s v="Charge"/>
    <s v="No"/>
    <s v="Posted"/>
    <s v="No"/>
    <m/>
  </r>
  <r>
    <d v="2018-11-16T00:00:00"/>
    <s v="chbk-18002.00"/>
    <x v="0"/>
    <x v="0"/>
    <s v="I/C DESG"/>
    <n v="3010"/>
    <s v="A.A. Bagus Dewangkara"/>
    <n v="8"/>
    <n v="336"/>
    <s v="Design Development Services"/>
    <s v="IDR"/>
    <n v="206940"/>
    <n v="0"/>
    <s v="ID000808"/>
    <s v="PJHR0010014"/>
    <s v="No"/>
    <m/>
    <n v="0"/>
    <s v="Charge"/>
    <s v="No"/>
    <s v="Posted"/>
    <s v="No"/>
    <m/>
  </r>
  <r>
    <d v="2018-11-16T00:00:00"/>
    <s v="chbk-18002.00"/>
    <x v="0"/>
    <x v="0"/>
    <s v="I/C DESG"/>
    <n v="3001"/>
    <s v="Nyoman Diksa"/>
    <n v="1"/>
    <n v="336"/>
    <s v="Design Development Services"/>
    <s v="IDR"/>
    <n v="397692"/>
    <n v="0"/>
    <s v="ID000943"/>
    <s v="PJHR0010023"/>
    <s v="No"/>
    <m/>
    <n v="0"/>
    <s v="Charge"/>
    <s v="No"/>
    <s v="Posted"/>
    <s v="No"/>
    <m/>
  </r>
  <r>
    <d v="2018-11-19T00:00:00"/>
    <s v="chbk-18002.00"/>
    <x v="0"/>
    <x v="0"/>
    <s v="I/C DESG"/>
    <n v="3010"/>
    <s v="A.A. Bagus Dewangkara"/>
    <n v="8"/>
    <n v="336"/>
    <s v="Design Development Services"/>
    <s v="IDR"/>
    <n v="206940"/>
    <n v="0"/>
    <s v="ID000809"/>
    <s v="PJHR0010014"/>
    <s v="No"/>
    <m/>
    <n v="0"/>
    <s v="Charge"/>
    <s v="No"/>
    <s v="Posted"/>
    <s v="No"/>
    <m/>
  </r>
  <r>
    <d v="2018-11-21T00:00:00"/>
    <s v="chbk-18002.00"/>
    <x v="0"/>
    <x v="0"/>
    <s v="I/C DESG"/>
    <n v="3010"/>
    <s v="A.A. Bagus Dewangkara"/>
    <n v="8"/>
    <n v="336"/>
    <s v="Design Development Services"/>
    <s v="IDR"/>
    <n v="206940"/>
    <n v="0"/>
    <s v="ID000810"/>
    <s v="PJHR0010014"/>
    <s v="No"/>
    <m/>
    <n v="0"/>
    <s v="Charge"/>
    <s v="No"/>
    <s v="Posted"/>
    <s v="No"/>
    <m/>
  </r>
  <r>
    <d v="2018-11-21T00:00:00"/>
    <s v="chbk-18002.00"/>
    <x v="0"/>
    <x v="0"/>
    <s v="I/C DESG"/>
    <n v="3001"/>
    <s v="Nyoman Diksa"/>
    <n v="2"/>
    <n v="336"/>
    <s v="Design Development Services"/>
    <s v="IDR"/>
    <n v="397692"/>
    <n v="0"/>
    <s v="ID000944"/>
    <s v="PJHR0010023"/>
    <s v="No"/>
    <m/>
    <n v="0"/>
    <s v="Charge"/>
    <s v="No"/>
    <s v="Posted"/>
    <s v="No"/>
    <m/>
  </r>
  <r>
    <d v="2018-11-22T00:00:00"/>
    <s v="chbk-18002.00"/>
    <x v="0"/>
    <x v="0"/>
    <s v="I/C DESG"/>
    <n v="3001"/>
    <s v="Nyoman Diksa"/>
    <n v="1"/>
    <n v="336"/>
    <s v="Design Development Services"/>
    <s v="IDR"/>
    <n v="397692"/>
    <n v="0"/>
    <s v="ID000945"/>
    <s v="PJHR0010023"/>
    <s v="No"/>
    <m/>
    <n v="0"/>
    <s v="Charge"/>
    <s v="No"/>
    <s v="Posted"/>
    <s v="No"/>
    <m/>
  </r>
  <r>
    <d v="2018-11-22T00:00:00"/>
    <s v="chbk-18002.00"/>
    <x v="0"/>
    <x v="0"/>
    <s v="I/C DESG"/>
    <n v="3003"/>
    <s v="Agus Wijaya"/>
    <n v="4"/>
    <n v="336"/>
    <s v="Design Development Services"/>
    <s v="IDR"/>
    <n v="279205"/>
    <n v="0"/>
    <s v="ID000999"/>
    <s v="PJHR0010025"/>
    <s v="No"/>
    <m/>
    <n v="0"/>
    <s v="Charge"/>
    <s v="No"/>
    <s v="Posted"/>
    <s v="No"/>
    <m/>
  </r>
  <r>
    <d v="2018-11-23T00:00:00"/>
    <s v="chbk-18002.00"/>
    <x v="0"/>
    <x v="0"/>
    <s v="I/C DESG"/>
    <n v="3010"/>
    <s v="A.A. Bagus Dewangkara"/>
    <n v="8"/>
    <n v="336"/>
    <s v="Design Development Services"/>
    <s v="IDR"/>
    <n v="206940"/>
    <n v="0"/>
    <s v="ID000811"/>
    <s v="PJHR0010014"/>
    <s v="No"/>
    <m/>
    <n v="0"/>
    <s v="Charge"/>
    <s v="No"/>
    <s v="Posted"/>
    <s v="No"/>
    <m/>
  </r>
  <r>
    <d v="2018-11-23T00:00:00"/>
    <s v="chbk-18002.00"/>
    <x v="0"/>
    <x v="0"/>
    <s v="I/C DESG"/>
    <n v="3001"/>
    <s v="Nyoman Diksa"/>
    <n v="1"/>
    <n v="336"/>
    <s v="Design Development Services"/>
    <s v="IDR"/>
    <n v="397692"/>
    <n v="0"/>
    <s v="ID000946"/>
    <s v="PJHR0010023"/>
    <s v="No"/>
    <m/>
    <n v="0"/>
    <s v="Charge"/>
    <s v="No"/>
    <s v="Posted"/>
    <s v="No"/>
    <m/>
  </r>
  <r>
    <d v="2018-11-23T00:00:00"/>
    <s v="chbk-18002.00"/>
    <x v="0"/>
    <x v="0"/>
    <s v="I/C DESG"/>
    <n v="3003"/>
    <s v="Agus Wijaya"/>
    <n v="8"/>
    <n v="336"/>
    <s v="Design Development Services"/>
    <s v="IDR"/>
    <n v="279205"/>
    <n v="0"/>
    <s v="ID001000"/>
    <s v="PJHR0010025"/>
    <s v="No"/>
    <m/>
    <n v="0"/>
    <s v="Charge"/>
    <s v="No"/>
    <s v="Posted"/>
    <s v="No"/>
    <m/>
  </r>
  <r>
    <d v="2018-11-26T00:00:00"/>
    <s v="chbk-18002.00"/>
    <x v="0"/>
    <x v="0"/>
    <s v="I/C DESG"/>
    <n v="3010"/>
    <s v="A.A. Bagus Dewangkara"/>
    <n v="8"/>
    <n v="336"/>
    <s v="Design Development Services"/>
    <s v="IDR"/>
    <n v="206940"/>
    <n v="0"/>
    <s v="ID000812"/>
    <s v="PJHR0010014"/>
    <s v="No"/>
    <m/>
    <n v="0"/>
    <s v="Charge"/>
    <s v="No"/>
    <s v="Posted"/>
    <s v="No"/>
    <m/>
  </r>
  <r>
    <d v="2018-11-26T00:00:00"/>
    <s v="chbk-18002.00"/>
    <x v="0"/>
    <x v="0"/>
    <s v="I/C DESG"/>
    <n v="3009"/>
    <s v="I Gusti Bagus Sera Krisnadinata"/>
    <n v="8"/>
    <n v="336"/>
    <s v="Design Development Services"/>
    <s v="IDR"/>
    <n v="203576"/>
    <n v="0"/>
    <s v="ID000911"/>
    <s v="PJHR0010020"/>
    <s v="No"/>
    <m/>
    <n v="0"/>
    <s v="Charge"/>
    <s v="No"/>
    <s v="Posted"/>
    <s v="No"/>
    <m/>
  </r>
  <r>
    <d v="2018-11-26T00:00:00"/>
    <s v="chbk-18002.00"/>
    <x v="0"/>
    <x v="0"/>
    <s v="I/C DESG"/>
    <n v="3001"/>
    <s v="Nyoman Diksa"/>
    <n v="1"/>
    <n v="336"/>
    <s v="Design Development Services"/>
    <s v="IDR"/>
    <n v="397692"/>
    <n v="0"/>
    <s v="ID000947"/>
    <s v="PJHR0010023"/>
    <s v="No"/>
    <m/>
    <n v="0"/>
    <s v="Charge"/>
    <s v="No"/>
    <s v="Posted"/>
    <s v="No"/>
    <m/>
  </r>
  <r>
    <d v="2018-11-26T00:00:00"/>
    <s v="chbk-18002.00"/>
    <x v="0"/>
    <x v="0"/>
    <s v="I/C DESG"/>
    <n v="3003"/>
    <s v="Agus Wijaya"/>
    <n v="6"/>
    <n v="336"/>
    <s v="Design Development Services"/>
    <s v="IDR"/>
    <n v="279205"/>
    <n v="0"/>
    <s v="ID001001"/>
    <s v="PJHR0010025"/>
    <s v="No"/>
    <m/>
    <n v="0"/>
    <s v="Charge"/>
    <s v="No"/>
    <s v="Posted"/>
    <s v="No"/>
    <m/>
  </r>
  <r>
    <d v="2018-11-27T00:00:00"/>
    <s v="chbk-18002.00"/>
    <x v="0"/>
    <x v="0"/>
    <s v="I/C DESG"/>
    <n v="3010"/>
    <s v="A.A. Bagus Dewangkara"/>
    <n v="8"/>
    <n v="336"/>
    <s v="Design Development Services"/>
    <s v="IDR"/>
    <n v="206940"/>
    <n v="0"/>
    <s v="ID000813"/>
    <s v="PJHR0010014"/>
    <s v="No"/>
    <m/>
    <n v="0"/>
    <s v="Charge"/>
    <s v="No"/>
    <s v="Posted"/>
    <s v="No"/>
    <m/>
  </r>
  <r>
    <d v="2018-11-27T00:00:00"/>
    <s v="chbk-18002.00"/>
    <x v="0"/>
    <x v="0"/>
    <s v="I/C DESG"/>
    <n v="3011"/>
    <s v="I Ketut Sukardiana"/>
    <n v="8"/>
    <n v="336"/>
    <s v="Design Development Services"/>
    <s v="IDR"/>
    <n v="198741"/>
    <n v="0"/>
    <s v="ID000886"/>
    <s v="PJHR0010018"/>
    <s v="No"/>
    <m/>
    <n v="0"/>
    <s v="Charge"/>
    <s v="No"/>
    <s v="Posted"/>
    <s v="No"/>
    <m/>
  </r>
  <r>
    <d v="2018-11-27T00:00:00"/>
    <s v="chbk-18002.00"/>
    <x v="0"/>
    <x v="0"/>
    <s v="I/C DESG"/>
    <n v="3009"/>
    <s v="I Gusti Bagus Sera Krisnadinata"/>
    <n v="8"/>
    <n v="336"/>
    <s v="Design Development Services"/>
    <s v="IDR"/>
    <n v="203576"/>
    <n v="0"/>
    <s v="ID000912"/>
    <s v="PJHR0010020"/>
    <s v="No"/>
    <m/>
    <n v="0"/>
    <s v="Charge"/>
    <s v="No"/>
    <s v="Posted"/>
    <s v="No"/>
    <m/>
  </r>
  <r>
    <d v="2018-11-27T00:00:00"/>
    <s v="chbk-18002.00"/>
    <x v="0"/>
    <x v="0"/>
    <s v="I/C DESG"/>
    <n v="3001"/>
    <s v="Nyoman Diksa"/>
    <n v="1"/>
    <n v="336"/>
    <s v="Design Development Services"/>
    <s v="IDR"/>
    <n v="397692"/>
    <n v="0"/>
    <s v="ID000948"/>
    <s v="PJHR0010023"/>
    <s v="No"/>
    <m/>
    <n v="0"/>
    <s v="Charge"/>
    <s v="No"/>
    <s v="Posted"/>
    <s v="No"/>
    <m/>
  </r>
  <r>
    <d v="2018-11-27T00:00:00"/>
    <s v="chbk-18002.00"/>
    <x v="0"/>
    <x v="0"/>
    <s v="I/C DESG"/>
    <n v="3003"/>
    <s v="Agus Wijaya"/>
    <n v="4"/>
    <n v="336"/>
    <s v="Design Development Services"/>
    <s v="IDR"/>
    <n v="279205"/>
    <n v="0"/>
    <s v="ID001002"/>
    <s v="PJHR0010025"/>
    <s v="No"/>
    <m/>
    <n v="0"/>
    <s v="Charge"/>
    <s v="No"/>
    <s v="Posted"/>
    <s v="No"/>
    <m/>
  </r>
  <r>
    <d v="2018-11-28T00:00:00"/>
    <s v="chbk-18002.00"/>
    <x v="0"/>
    <x v="0"/>
    <s v="I/C DESG"/>
    <n v="3010"/>
    <s v="A.A. Bagus Dewangkara"/>
    <n v="8"/>
    <n v="336"/>
    <s v="Design Development Services"/>
    <s v="IDR"/>
    <n v="206940"/>
    <n v="0"/>
    <s v="ID000814"/>
    <s v="PJHR0010014"/>
    <s v="No"/>
    <m/>
    <n v="0"/>
    <s v="Charge"/>
    <s v="No"/>
    <s v="Posted"/>
    <s v="No"/>
    <m/>
  </r>
  <r>
    <d v="2018-11-28T00:00:00"/>
    <s v="chbk-18002.00"/>
    <x v="0"/>
    <x v="0"/>
    <s v="I/C DESG"/>
    <n v="3009"/>
    <s v="I Gusti Bagus Sera Krisnadinata"/>
    <n v="8"/>
    <n v="336"/>
    <s v="Design Development Services"/>
    <s v="IDR"/>
    <n v="203576"/>
    <n v="0"/>
    <s v="ID000913"/>
    <s v="PJHR0010020"/>
    <s v="No"/>
    <m/>
    <n v="0"/>
    <s v="Charge"/>
    <s v="No"/>
    <s v="Posted"/>
    <s v="No"/>
    <m/>
  </r>
  <r>
    <d v="2018-11-28T00:00:00"/>
    <s v="chbk-18002.00"/>
    <x v="0"/>
    <x v="0"/>
    <s v="I/C DESG"/>
    <n v="3001"/>
    <s v="Nyoman Diksa"/>
    <n v="1"/>
    <n v="336"/>
    <s v="Design Development Services"/>
    <s v="IDR"/>
    <n v="397692"/>
    <n v="0"/>
    <s v="ID000949"/>
    <s v="PJHR0010023"/>
    <s v="No"/>
    <m/>
    <n v="0"/>
    <s v="Charge"/>
    <s v="No"/>
    <s v="Posted"/>
    <s v="No"/>
    <m/>
  </r>
  <r>
    <d v="2018-11-29T00:00:00"/>
    <s v="chbk-18002.00"/>
    <x v="0"/>
    <x v="0"/>
    <s v="I/C DESG"/>
    <n v="3010"/>
    <s v="A.A. Bagus Dewangkara"/>
    <n v="8"/>
    <n v="336"/>
    <s v="Design Development Services"/>
    <s v="IDR"/>
    <n v="206940"/>
    <n v="0"/>
    <s v="ID000815"/>
    <s v="PJHR0010014"/>
    <s v="No"/>
    <m/>
    <n v="0"/>
    <s v="Charge"/>
    <s v="No"/>
    <s v="Posted"/>
    <s v="No"/>
    <m/>
  </r>
  <r>
    <d v="2018-11-29T00:00:00"/>
    <s v="chbk-18002.00"/>
    <x v="0"/>
    <x v="0"/>
    <s v="I/C DESG"/>
    <n v="3009"/>
    <s v="I Gusti Bagus Sera Krisnadinata"/>
    <n v="8"/>
    <n v="336"/>
    <s v="Design Development Services"/>
    <s v="IDR"/>
    <n v="203576"/>
    <n v="0"/>
    <s v="ID000914"/>
    <s v="PJHR0010020"/>
    <s v="No"/>
    <m/>
    <n v="0"/>
    <s v="Charge"/>
    <s v="No"/>
    <s v="Posted"/>
    <s v="No"/>
    <m/>
  </r>
  <r>
    <d v="2018-11-29T00:00:00"/>
    <s v="chbk-18002.00"/>
    <x v="0"/>
    <x v="0"/>
    <s v="I/C DESG"/>
    <n v="3001"/>
    <s v="Nyoman Diksa"/>
    <n v="1"/>
    <n v="336"/>
    <s v="Design Development Services"/>
    <s v="IDR"/>
    <n v="397692"/>
    <n v="0"/>
    <s v="ID000950"/>
    <s v="PJHR0010023"/>
    <s v="No"/>
    <m/>
    <n v="0"/>
    <s v="Charge"/>
    <s v="No"/>
    <s v="Posted"/>
    <s v="No"/>
    <m/>
  </r>
  <r>
    <d v="2018-11-29T00:00:00"/>
    <s v="chbk-18002.00"/>
    <x v="0"/>
    <x v="0"/>
    <s v="I/C DESG"/>
    <n v="3003"/>
    <s v="Agus Wijaya"/>
    <n v="8"/>
    <n v="336"/>
    <s v="Design Development Services"/>
    <s v="IDR"/>
    <n v="279205"/>
    <n v="0"/>
    <s v="ID001003"/>
    <s v="PJHR0010025"/>
    <s v="No"/>
    <m/>
    <n v="0"/>
    <s v="Charge"/>
    <s v="No"/>
    <s v="Posted"/>
    <s v="No"/>
    <m/>
  </r>
  <r>
    <d v="2018-11-30T00:00:00"/>
    <s v="chbk-18002.00"/>
    <x v="0"/>
    <x v="0"/>
    <s v="I/C DESG"/>
    <n v="3010"/>
    <s v="A.A. Bagus Dewangkara"/>
    <n v="8"/>
    <n v="336"/>
    <s v="Design Development Services"/>
    <s v="IDR"/>
    <n v="206940"/>
    <n v="0"/>
    <s v="ID000816"/>
    <s v="PJHR0010014"/>
    <s v="No"/>
    <m/>
    <n v="0"/>
    <s v="Charge"/>
    <s v="No"/>
    <s v="Posted"/>
    <s v="No"/>
    <m/>
  </r>
  <r>
    <d v="2018-11-30T00:00:00"/>
    <s v="chbk-18002.00"/>
    <x v="0"/>
    <x v="0"/>
    <s v="I/C DESG"/>
    <n v="3009"/>
    <s v="I Gusti Bagus Sera Krisnadinata"/>
    <n v="8"/>
    <n v="336"/>
    <s v="Design Development Services"/>
    <s v="IDR"/>
    <n v="203576"/>
    <n v="0"/>
    <s v="ID000915"/>
    <s v="PJHR0010020"/>
    <s v="No"/>
    <m/>
    <n v="0"/>
    <s v="Charge"/>
    <s v="No"/>
    <s v="Posted"/>
    <s v="No"/>
    <m/>
  </r>
  <r>
    <d v="2018-11-30T00:00:00"/>
    <s v="chbk-18002.00"/>
    <x v="0"/>
    <x v="0"/>
    <s v="I/C DESG"/>
    <n v="3001"/>
    <s v="Nyoman Diksa"/>
    <n v="1"/>
    <n v="336"/>
    <s v="Design Development Services"/>
    <s v="IDR"/>
    <n v="397692"/>
    <n v="0"/>
    <s v="ID000951"/>
    <s v="PJHR0010023"/>
    <s v="No"/>
    <m/>
    <n v="0"/>
    <s v="Charge"/>
    <s v="No"/>
    <s v="Posted"/>
    <s v="No"/>
    <m/>
  </r>
  <r>
    <d v="2018-11-30T00:00:00"/>
    <s v="chbk-18002.00"/>
    <x v="0"/>
    <x v="0"/>
    <s v="I/C DESG"/>
    <n v="3003"/>
    <s v="Agus Wijaya"/>
    <n v="7"/>
    <n v="336"/>
    <s v="Design Development Services"/>
    <s v="IDR"/>
    <n v="279205"/>
    <n v="0"/>
    <s v="ID001004"/>
    <s v="PJHR0010025"/>
    <s v="No"/>
    <m/>
    <n v="0"/>
    <s v="Charge"/>
    <s v="No"/>
    <s v="Posted"/>
    <s v="No"/>
    <m/>
  </r>
  <r>
    <d v="2018-12-03T00:00:00"/>
    <s v="chbk-18002.00"/>
    <x v="0"/>
    <x v="0"/>
    <s v="I/C DESG"/>
    <n v="3009"/>
    <s v="I Gusti Bagus Sera Krisnadinata"/>
    <n v="8"/>
    <n v="336"/>
    <s v="Design Development Services"/>
    <s v="IDR"/>
    <n v="197081"/>
    <n v="0"/>
    <s v="ID001058"/>
    <s v="PJHR0010027"/>
    <s v="No"/>
    <m/>
    <n v="0"/>
    <s v="Charge"/>
    <s v="No"/>
    <s v="Posted"/>
    <s v="No"/>
    <m/>
  </r>
  <r>
    <d v="2018-12-03T00:00:00"/>
    <s v="chbk-18002.00"/>
    <x v="0"/>
    <x v="0"/>
    <s v="I/C DESG"/>
    <n v="3010"/>
    <s v="A.A. Bagus Dewangkara"/>
    <n v="8"/>
    <n v="336"/>
    <s v="Design Development Services"/>
    <s v="IDR"/>
    <n v="197559"/>
    <n v="0"/>
    <s v="ID001071"/>
    <s v="PJHR0010028"/>
    <s v="No"/>
    <m/>
    <n v="0"/>
    <s v="Charge"/>
    <s v="No"/>
    <s v="Posted"/>
    <s v="No"/>
    <m/>
  </r>
  <r>
    <d v="2018-12-03T00:00:00"/>
    <s v="chbk-18002.00"/>
    <x v="0"/>
    <x v="0"/>
    <s v="I/C DESG"/>
    <n v="3003"/>
    <s v="Agus Wijaya"/>
    <n v="8"/>
    <n v="336"/>
    <s v="Design Development Services"/>
    <s v="IDR"/>
    <n v="253910"/>
    <n v="0"/>
    <s v="ID001127"/>
    <s v="PJHR0010032"/>
    <s v="No"/>
    <m/>
    <n v="0"/>
    <s v="Charge"/>
    <s v="No"/>
    <s v="Posted"/>
    <s v="No"/>
    <m/>
  </r>
  <r>
    <d v="2018-12-03T00:00:00"/>
    <s v="chbk-18002.00"/>
    <x v="0"/>
    <x v="0"/>
    <s v="I/C DESG"/>
    <n v="3001"/>
    <s v="Nyoman Diksa"/>
    <n v="1"/>
    <n v="336"/>
    <s v="Design Development Services"/>
    <s v="IDR"/>
    <n v="377842"/>
    <n v="0"/>
    <s v="ID001151"/>
    <s v="PJHR0010034"/>
    <s v="No"/>
    <m/>
    <n v="0"/>
    <s v="Charge"/>
    <s v="No"/>
    <s v="Posted"/>
    <s v="No"/>
    <m/>
  </r>
  <r>
    <d v="2018-12-04T00:00:00"/>
    <s v="chbk-18002.00"/>
    <x v="0"/>
    <x v="0"/>
    <s v="I/C DESG"/>
    <n v="3009"/>
    <s v="I Gusti Bagus Sera Krisnadinata"/>
    <n v="8"/>
    <n v="336"/>
    <s v="Design Development Services"/>
    <s v="IDR"/>
    <n v="197081"/>
    <n v="0"/>
    <s v="ID001059"/>
    <s v="PJHR0010027"/>
    <s v="No"/>
    <m/>
    <n v="0"/>
    <s v="Charge"/>
    <s v="No"/>
    <s v="Posted"/>
    <s v="No"/>
    <m/>
  </r>
  <r>
    <d v="2018-12-04T00:00:00"/>
    <s v="chbk-18002.00"/>
    <x v="0"/>
    <x v="0"/>
    <s v="I/C DESG"/>
    <n v="3010"/>
    <s v="A.A. Bagus Dewangkara"/>
    <n v="8"/>
    <n v="336"/>
    <s v="Design Development Services"/>
    <s v="IDR"/>
    <n v="197559"/>
    <n v="0"/>
    <s v="ID001072"/>
    <s v="PJHR0010028"/>
    <s v="No"/>
    <m/>
    <n v="0"/>
    <s v="Charge"/>
    <s v="No"/>
    <s v="Posted"/>
    <s v="No"/>
    <m/>
  </r>
  <r>
    <d v="2018-12-04T00:00:00"/>
    <s v="chbk-18002.00"/>
    <x v="0"/>
    <x v="0"/>
    <s v="I/C DESG"/>
    <n v="3003"/>
    <s v="Agus Wijaya"/>
    <n v="8"/>
    <n v="336"/>
    <s v="Design Development Services"/>
    <s v="IDR"/>
    <n v="253910"/>
    <n v="0"/>
    <s v="ID001128"/>
    <s v="PJHR0010032"/>
    <s v="No"/>
    <m/>
    <n v="0"/>
    <s v="Charge"/>
    <s v="No"/>
    <s v="Posted"/>
    <s v="No"/>
    <m/>
  </r>
  <r>
    <d v="2018-12-05T00:00:00"/>
    <s v="chbk-18002.00"/>
    <x v="0"/>
    <x v="0"/>
    <s v="I/C DESG"/>
    <n v="3009"/>
    <s v="I Gusti Bagus Sera Krisnadinata"/>
    <n v="8"/>
    <n v="336"/>
    <s v="Design Development Services"/>
    <s v="IDR"/>
    <n v="197081"/>
    <n v="0"/>
    <s v="ID001060"/>
    <s v="PJHR0010027"/>
    <s v="No"/>
    <m/>
    <n v="0"/>
    <s v="Charge"/>
    <s v="No"/>
    <s v="Posted"/>
    <s v="No"/>
    <m/>
  </r>
  <r>
    <d v="2018-12-05T00:00:00"/>
    <s v="chbk-18002.00"/>
    <x v="0"/>
    <x v="0"/>
    <s v="I/C DESG"/>
    <n v="3010"/>
    <s v="A.A. Bagus Dewangkara"/>
    <n v="8"/>
    <n v="336"/>
    <s v="Design Development Services"/>
    <s v="IDR"/>
    <n v="197559"/>
    <n v="0"/>
    <s v="ID001073"/>
    <s v="PJHR0010028"/>
    <s v="No"/>
    <m/>
    <n v="0"/>
    <s v="Charge"/>
    <s v="No"/>
    <s v="Posted"/>
    <s v="No"/>
    <m/>
  </r>
  <r>
    <d v="2018-12-05T00:00:00"/>
    <s v="chbk-18002.00"/>
    <x v="0"/>
    <x v="0"/>
    <s v="I/C DESG"/>
    <n v="3003"/>
    <s v="Agus Wijaya"/>
    <n v="4"/>
    <n v="336"/>
    <s v="Design Development Services"/>
    <s v="IDR"/>
    <n v="253910"/>
    <n v="0"/>
    <s v="ID001129"/>
    <s v="PJHR0010032"/>
    <s v="No"/>
    <m/>
    <n v="0"/>
    <s v="Charge"/>
    <s v="No"/>
    <s v="Posted"/>
    <s v="No"/>
    <m/>
  </r>
  <r>
    <d v="2018-12-05T00:00:00"/>
    <s v="chbk-18002.00"/>
    <x v="0"/>
    <x v="0"/>
    <s v="I/C DESG"/>
    <n v="3001"/>
    <s v="Nyoman Diksa"/>
    <n v="1"/>
    <n v="336"/>
    <s v="Design Development Services"/>
    <s v="IDR"/>
    <n v="377842"/>
    <n v="0"/>
    <s v="ID001152"/>
    <s v="PJHR0010034"/>
    <s v="No"/>
    <m/>
    <n v="0"/>
    <s v="Charge"/>
    <s v="No"/>
    <s v="Posted"/>
    <s v="No"/>
    <m/>
  </r>
  <r>
    <d v="2018-12-06T00:00:00"/>
    <s v="chbk-18002.00"/>
    <x v="0"/>
    <x v="0"/>
    <s v="I/C DESG"/>
    <n v="3009"/>
    <s v="I Gusti Bagus Sera Krisnadinata"/>
    <n v="8"/>
    <n v="336"/>
    <s v="Design Development Services"/>
    <s v="IDR"/>
    <n v="197081"/>
    <n v="0"/>
    <s v="ID001061"/>
    <s v="PJHR0010027"/>
    <s v="No"/>
    <m/>
    <n v="0"/>
    <s v="Charge"/>
    <s v="No"/>
    <s v="Posted"/>
    <s v="No"/>
    <m/>
  </r>
  <r>
    <d v="2018-12-06T00:00:00"/>
    <s v="chbk-18002.00"/>
    <x v="0"/>
    <x v="0"/>
    <s v="I/C DESG"/>
    <n v="3010"/>
    <s v="A.A. Bagus Dewangkara"/>
    <n v="8"/>
    <n v="336"/>
    <s v="Design Development Services"/>
    <s v="IDR"/>
    <n v="197559"/>
    <n v="0"/>
    <s v="ID001074"/>
    <s v="PJHR0010028"/>
    <s v="No"/>
    <m/>
    <n v="0"/>
    <s v="Charge"/>
    <s v="No"/>
    <s v="Posted"/>
    <s v="No"/>
    <m/>
  </r>
  <r>
    <d v="2018-12-06T00:00:00"/>
    <s v="chbk-18002.00"/>
    <x v="0"/>
    <x v="0"/>
    <s v="I/C DESG"/>
    <n v="3003"/>
    <s v="Agus Wijaya"/>
    <n v="8"/>
    <n v="336"/>
    <s v="Design Development Services"/>
    <s v="IDR"/>
    <n v="253910"/>
    <n v="0"/>
    <s v="ID001130"/>
    <s v="PJHR0010032"/>
    <s v="No"/>
    <m/>
    <n v="0"/>
    <s v="Charge"/>
    <s v="No"/>
    <s v="Posted"/>
    <s v="No"/>
    <m/>
  </r>
  <r>
    <d v="2018-12-06T00:00:00"/>
    <s v="chbk-18002.00"/>
    <x v="0"/>
    <x v="0"/>
    <s v="I/C DESG"/>
    <n v="3001"/>
    <s v="Nyoman Diksa"/>
    <n v="1"/>
    <n v="336"/>
    <s v="Design Development Services"/>
    <s v="IDR"/>
    <n v="377842"/>
    <n v="0"/>
    <s v="ID001153"/>
    <s v="PJHR0010034"/>
    <s v="No"/>
    <m/>
    <n v="0"/>
    <s v="Charge"/>
    <s v="No"/>
    <s v="Posted"/>
    <s v="No"/>
    <m/>
  </r>
  <r>
    <d v="2018-12-07T00:00:00"/>
    <s v="chbk-18002.00"/>
    <x v="0"/>
    <x v="0"/>
    <s v="I/C DESG"/>
    <n v="3009"/>
    <s v="I Gusti Bagus Sera Krisnadinata"/>
    <n v="7"/>
    <n v="336"/>
    <s v="Design Development Services"/>
    <s v="IDR"/>
    <n v="197081"/>
    <n v="0"/>
    <s v="ID001062"/>
    <s v="PJHR0010027"/>
    <s v="No"/>
    <m/>
    <n v="0"/>
    <s v="Charge"/>
    <s v="No"/>
    <s v="Posted"/>
    <s v="No"/>
    <m/>
  </r>
  <r>
    <d v="2018-12-07T00:00:00"/>
    <s v="chbk-18002.00"/>
    <x v="0"/>
    <x v="0"/>
    <s v="I/C DESG"/>
    <n v="3010"/>
    <s v="A.A. Bagus Dewangkara"/>
    <n v="8"/>
    <n v="336"/>
    <s v="Design Development Services"/>
    <s v="IDR"/>
    <n v="197559"/>
    <n v="0"/>
    <s v="ID001075"/>
    <s v="PJHR0010028"/>
    <s v="No"/>
    <m/>
    <n v="0"/>
    <s v="Charge"/>
    <s v="No"/>
    <s v="Posted"/>
    <s v="No"/>
    <m/>
  </r>
  <r>
    <d v="2018-12-07T00:00:00"/>
    <s v="chbk-18002.00"/>
    <x v="0"/>
    <x v="0"/>
    <s v="I/C DESG"/>
    <n v="3003"/>
    <s v="Agus Wijaya"/>
    <n v="8"/>
    <n v="336"/>
    <s v="Design Development Services"/>
    <s v="IDR"/>
    <n v="253910"/>
    <n v="0"/>
    <s v="ID001131"/>
    <s v="PJHR0010032"/>
    <s v="No"/>
    <m/>
    <n v="0"/>
    <s v="Charge"/>
    <s v="No"/>
    <s v="Posted"/>
    <s v="No"/>
    <m/>
  </r>
  <r>
    <d v="2018-12-10T00:00:00"/>
    <s v="chbk-18002.00"/>
    <x v="0"/>
    <x v="0"/>
    <s v="I/C DESG"/>
    <n v="3009"/>
    <s v="I Gusti Bagus Sera Krisnadinata"/>
    <n v="8"/>
    <n v="336"/>
    <s v="Design Development Services"/>
    <s v="IDR"/>
    <n v="197081"/>
    <n v="0"/>
    <s v="ID001063"/>
    <s v="PJHR0010027"/>
    <s v="No"/>
    <m/>
    <n v="0"/>
    <s v="Charge"/>
    <s v="No"/>
    <s v="Posted"/>
    <s v="No"/>
    <m/>
  </r>
  <r>
    <d v="2018-12-10T00:00:00"/>
    <s v="chbk-18002.00"/>
    <x v="0"/>
    <x v="0"/>
    <s v="I/C DESG"/>
    <n v="3010"/>
    <s v="A.A. Bagus Dewangkara"/>
    <n v="8"/>
    <n v="336"/>
    <s v="Design Development Services"/>
    <s v="IDR"/>
    <n v="197559"/>
    <n v="0"/>
    <s v="ID001076"/>
    <s v="PJHR0010028"/>
    <s v="No"/>
    <m/>
    <n v="0"/>
    <s v="Charge"/>
    <s v="No"/>
    <s v="Posted"/>
    <s v="No"/>
    <m/>
  </r>
  <r>
    <d v="2018-12-10T00:00:00"/>
    <s v="chbk-18002.00"/>
    <x v="0"/>
    <x v="0"/>
    <s v="I/C DESG"/>
    <n v="3003"/>
    <s v="Agus Wijaya"/>
    <n v="8"/>
    <n v="336"/>
    <s v="Design Development Services"/>
    <s v="IDR"/>
    <n v="253910"/>
    <n v="0"/>
    <s v="ID001132"/>
    <s v="PJHR0010032"/>
    <s v="No"/>
    <m/>
    <n v="0"/>
    <s v="Charge"/>
    <s v="No"/>
    <s v="Posted"/>
    <s v="No"/>
    <m/>
  </r>
  <r>
    <d v="2018-12-11T00:00:00"/>
    <s v="chbk-18002.00"/>
    <x v="0"/>
    <x v="0"/>
    <s v="I/C DESG"/>
    <n v="3009"/>
    <s v="I Gusti Bagus Sera Krisnadinata"/>
    <n v="8"/>
    <n v="336"/>
    <s v="Design Development Services"/>
    <s v="IDR"/>
    <n v="197081"/>
    <n v="0"/>
    <s v="ID001064"/>
    <s v="PJHR0010027"/>
    <s v="No"/>
    <m/>
    <n v="0"/>
    <s v="Charge"/>
    <s v="No"/>
    <s v="Posted"/>
    <s v="No"/>
    <m/>
  </r>
  <r>
    <d v="2018-12-11T00:00:00"/>
    <s v="chbk-18002.00"/>
    <x v="0"/>
    <x v="0"/>
    <s v="I/C DESG"/>
    <n v="3010"/>
    <s v="A.A. Bagus Dewangkara"/>
    <n v="8"/>
    <n v="336"/>
    <s v="Design Development Services"/>
    <s v="IDR"/>
    <n v="197559"/>
    <n v="0"/>
    <s v="ID001077"/>
    <s v="PJHR0010028"/>
    <s v="No"/>
    <m/>
    <n v="0"/>
    <s v="Charge"/>
    <s v="No"/>
    <s v="Posted"/>
    <s v="No"/>
    <m/>
  </r>
  <r>
    <d v="2018-12-11T00:00:00"/>
    <s v="chbk-18002.00"/>
    <x v="0"/>
    <x v="0"/>
    <s v="I/C DESG"/>
    <n v="3003"/>
    <s v="Agus Wijaya"/>
    <n v="8"/>
    <n v="336"/>
    <s v="Design Development Services"/>
    <s v="IDR"/>
    <n v="253910"/>
    <n v="0"/>
    <s v="ID001133"/>
    <s v="PJHR0010032"/>
    <s v="No"/>
    <m/>
    <n v="0"/>
    <s v="Charge"/>
    <s v="No"/>
    <s v="Posted"/>
    <s v="No"/>
    <m/>
  </r>
  <r>
    <d v="2018-12-11T00:00:00"/>
    <s v="chbk-18002.00"/>
    <x v="0"/>
    <x v="0"/>
    <s v="I/C DESG"/>
    <n v="3001"/>
    <s v="Nyoman Diksa"/>
    <n v="1"/>
    <n v="336"/>
    <s v="Design Development Services"/>
    <s v="IDR"/>
    <n v="377842"/>
    <n v="0"/>
    <s v="ID001154"/>
    <s v="PJHR0010034"/>
    <s v="No"/>
    <m/>
    <n v="0"/>
    <s v="Charge"/>
    <s v="No"/>
    <s v="Posted"/>
    <s v="No"/>
    <m/>
  </r>
  <r>
    <d v="2018-12-12T00:00:00"/>
    <s v="chbk-18002.00"/>
    <x v="0"/>
    <x v="0"/>
    <s v="I/C DESG"/>
    <n v="3009"/>
    <s v="I Gusti Bagus Sera Krisnadinata"/>
    <n v="4"/>
    <n v="336"/>
    <s v="Design Development Services"/>
    <s v="IDR"/>
    <n v="197081"/>
    <n v="0"/>
    <s v="ID001065"/>
    <s v="PJHR0010027"/>
    <s v="No"/>
    <m/>
    <n v="0"/>
    <s v="Charge"/>
    <s v="No"/>
    <s v="Posted"/>
    <s v="No"/>
    <m/>
  </r>
  <r>
    <d v="2018-12-12T00:00:00"/>
    <s v="chbk-18002.00"/>
    <x v="0"/>
    <x v="0"/>
    <s v="I/C DESG"/>
    <n v="3010"/>
    <s v="A.A. Bagus Dewangkara"/>
    <n v="8"/>
    <n v="336"/>
    <s v="Design Development Services"/>
    <s v="IDR"/>
    <n v="197559"/>
    <n v="0"/>
    <s v="ID001078"/>
    <s v="PJHR0010028"/>
    <s v="No"/>
    <m/>
    <n v="0"/>
    <s v="Charge"/>
    <s v="No"/>
    <s v="Posted"/>
    <s v="No"/>
    <m/>
  </r>
  <r>
    <d v="2018-12-12T00:00:00"/>
    <s v="chbk-18002.00"/>
    <x v="0"/>
    <x v="0"/>
    <s v="I/C DESG"/>
    <n v="3001"/>
    <s v="Nyoman Diksa"/>
    <n v="1"/>
    <n v="336"/>
    <s v="Design Development Services"/>
    <s v="IDR"/>
    <n v="377842"/>
    <n v="0"/>
    <s v="ID001155"/>
    <s v="PJHR0010034"/>
    <s v="No"/>
    <m/>
    <n v="0"/>
    <s v="Charge"/>
    <s v="No"/>
    <s v="Posted"/>
    <s v="No"/>
    <m/>
  </r>
  <r>
    <d v="2018-12-13T00:00:00"/>
    <s v="chbk-18002.00"/>
    <x v="0"/>
    <x v="0"/>
    <s v="I/C DESG"/>
    <n v="3010"/>
    <s v="A.A. Bagus Dewangkara"/>
    <n v="8"/>
    <n v="336"/>
    <s v="Design Development Services"/>
    <s v="IDR"/>
    <n v="197559"/>
    <n v="0"/>
    <s v="ID001079"/>
    <s v="PJHR0010028"/>
    <s v="No"/>
    <m/>
    <n v="0"/>
    <s v="Charge"/>
    <s v="No"/>
    <s v="Posted"/>
    <s v="No"/>
    <m/>
  </r>
  <r>
    <d v="2018-12-14T00:00:00"/>
    <s v="chbk-18002.00"/>
    <x v="0"/>
    <x v="0"/>
    <s v="I/C DESG"/>
    <n v="3009"/>
    <s v="I Gusti Bagus Sera Krisnadinata"/>
    <n v="7"/>
    <n v="336"/>
    <s v="Design Development Services"/>
    <s v="IDR"/>
    <n v="197081"/>
    <n v="0"/>
    <s v="ID001066"/>
    <s v="PJHR0010027"/>
    <s v="No"/>
    <m/>
    <n v="0"/>
    <s v="Charge"/>
    <s v="No"/>
    <s v="Posted"/>
    <s v="No"/>
    <m/>
  </r>
  <r>
    <d v="2018-12-14T00:00:00"/>
    <s v="chbk-18002.00"/>
    <x v="0"/>
    <x v="0"/>
    <s v="I/C DESG"/>
    <n v="3010"/>
    <s v="A.A. Bagus Dewangkara"/>
    <n v="7"/>
    <n v="336"/>
    <s v="Design Development Services"/>
    <s v="IDR"/>
    <n v="197559"/>
    <n v="0"/>
    <s v="ID001080"/>
    <s v="PJHR0010028"/>
    <s v="No"/>
    <m/>
    <n v="0"/>
    <s v="Charge"/>
    <s v="No"/>
    <s v="Posted"/>
    <s v="No"/>
    <m/>
  </r>
  <r>
    <d v="2018-12-14T00:00:00"/>
    <s v="chbk-18002.00"/>
    <x v="0"/>
    <x v="0"/>
    <s v="I/C DESG"/>
    <n v="3003"/>
    <s v="Agus Wijaya"/>
    <n v="7"/>
    <n v="336"/>
    <s v="Design Development Services"/>
    <s v="IDR"/>
    <n v="253910"/>
    <n v="0"/>
    <s v="ID001134"/>
    <s v="PJHR0010032"/>
    <s v="No"/>
    <m/>
    <n v="0"/>
    <s v="Charge"/>
    <s v="No"/>
    <s v="Posted"/>
    <s v="No"/>
    <m/>
  </r>
  <r>
    <d v="2018-09-17T00:00:00"/>
    <s v="chsg-00202.41"/>
    <x v="1"/>
    <x v="1"/>
    <s v="I/C DESG"/>
    <n v="1005"/>
    <s v="Pontjo Widodo"/>
    <n v="5.5"/>
    <n v="26"/>
    <s v="Rendering"/>
    <s v="IDR"/>
    <n v="322217"/>
    <n v="0"/>
    <s v="ID002985"/>
    <s v="ProjHours19"/>
    <s v="No"/>
    <m/>
    <n v="0"/>
    <s v="Charge"/>
    <s v="No"/>
    <s v="Posted"/>
    <s v="No"/>
    <m/>
  </r>
  <r>
    <d v="2018-09-24T00:00:00"/>
    <s v="chsg-00202.41"/>
    <x v="1"/>
    <x v="1"/>
    <s v="I/C DESG"/>
    <n v="1005"/>
    <s v="Pontjo Widodo"/>
    <n v="9"/>
    <n v="26"/>
    <s v="Rendering"/>
    <s v="IDR"/>
    <n v="322217"/>
    <n v="0"/>
    <s v="ID003022"/>
    <s v="ProjHours19"/>
    <s v="No"/>
    <m/>
    <n v="0"/>
    <s v="Charge"/>
    <s v="No"/>
    <s v="Posted"/>
    <s v="No"/>
    <m/>
  </r>
  <r>
    <d v="2018-10-01T00:00:00"/>
    <s v="chsg-00202.41"/>
    <x v="1"/>
    <x v="1"/>
    <s v="I/C DESG"/>
    <n v="1005"/>
    <s v="Pontjo Widodo"/>
    <n v="9"/>
    <n v="26"/>
    <s v="Rendering"/>
    <s v="IDR"/>
    <n v="322217"/>
    <n v="0"/>
    <s v="ID003062"/>
    <s v="ProjHours19"/>
    <s v="No"/>
    <m/>
    <n v="0"/>
    <s v="Charge"/>
    <s v="No"/>
    <s v="Posted"/>
    <s v="No"/>
    <m/>
  </r>
  <r>
    <d v="2018-10-08T00:00:00"/>
    <s v="chsg-00202.41"/>
    <x v="1"/>
    <x v="1"/>
    <s v="I/C DESG"/>
    <n v="1005"/>
    <s v="Pontjo Widodo"/>
    <n v="5"/>
    <n v="26"/>
    <s v="Rendering"/>
    <s v="IDR"/>
    <n v="322217"/>
    <n v="0"/>
    <s v="ID003094"/>
    <s v="ProjHours19"/>
    <s v="No"/>
    <m/>
    <n v="0"/>
    <s v="Charge"/>
    <s v="No"/>
    <s v="Posted"/>
    <s v="No"/>
    <m/>
  </r>
  <r>
    <d v="2018-08-01T00:00:00"/>
    <s v="chsg-00204.31"/>
    <x v="1"/>
    <x v="2"/>
    <s v="I/C DESG"/>
    <n v="3008"/>
    <s v="Gita Adriani Putri"/>
    <n v="12"/>
    <n v="28"/>
    <s v="Upon Commissioning of Work"/>
    <s v="IDR"/>
    <n v="150042"/>
    <n v="0"/>
    <s v="ID002723"/>
    <s v="ProjHours19"/>
    <s v="No"/>
    <m/>
    <n v="0"/>
    <s v="Charge"/>
    <s v="No"/>
    <s v="Posted"/>
    <s v="No"/>
    <m/>
  </r>
  <r>
    <d v="2018-10-01T00:00:00"/>
    <s v="chsg-00204.31"/>
    <x v="1"/>
    <x v="2"/>
    <s v="I/C DESG"/>
    <n v="3008"/>
    <s v="Gita Adriani Putri"/>
    <n v="6.5"/>
    <n v="28"/>
    <s v="Upon Commissioning of Work"/>
    <s v="IDR"/>
    <n v="150042"/>
    <n v="0"/>
    <s v="ID003055"/>
    <s v="ProjHours19"/>
    <s v="No"/>
    <m/>
    <n v="0"/>
    <s v="Charge"/>
    <s v="No"/>
    <s v="Posted"/>
    <s v="No"/>
    <m/>
  </r>
  <r>
    <d v="2018-08-06T00:00:00"/>
    <s v="chsg-00209.14"/>
    <x v="1"/>
    <x v="3"/>
    <s v="I/C DESG"/>
    <n v="1005"/>
    <s v="Pontjo Widodo"/>
    <n v="1"/>
    <n v="29"/>
    <s v="Mobilization"/>
    <s v="IDR"/>
    <n v="322217"/>
    <n v="0"/>
    <s v="ID002736"/>
    <s v="ProjHours19"/>
    <s v="No"/>
    <m/>
    <n v="0"/>
    <s v="Charge"/>
    <s v="No"/>
    <s v="Posted"/>
    <s v="No"/>
    <m/>
  </r>
  <r>
    <d v="2018-08-13T00:00:00"/>
    <s v="chsg-00209.14"/>
    <x v="1"/>
    <x v="3"/>
    <s v="I/C DESG"/>
    <n v="1005"/>
    <s v="Pontjo Widodo"/>
    <n v="2.5"/>
    <n v="29"/>
    <s v="Mobilization"/>
    <s v="IDR"/>
    <n v="322217"/>
    <n v="0"/>
    <s v="ID002763"/>
    <s v="ProjHours19"/>
    <s v="No"/>
    <m/>
    <n v="0"/>
    <s v="Charge"/>
    <s v="No"/>
    <s v="Posted"/>
    <s v="No"/>
    <m/>
  </r>
  <r>
    <d v="2018-08-20T00:00:00"/>
    <s v="chsg-00209.14"/>
    <x v="1"/>
    <x v="3"/>
    <s v="I/C DESG"/>
    <n v="1005"/>
    <s v="Pontjo Widodo"/>
    <n v="4"/>
    <n v="29"/>
    <s v="Mobilization"/>
    <s v="IDR"/>
    <n v="322217"/>
    <n v="0"/>
    <s v="ID002812"/>
    <s v="ProjHours19"/>
    <s v="No"/>
    <m/>
    <n v="0"/>
    <s v="Charge"/>
    <s v="No"/>
    <s v="Posted"/>
    <s v="No"/>
    <m/>
  </r>
  <r>
    <d v="2018-08-20T00:00:00"/>
    <s v="chsg-00209.14"/>
    <x v="1"/>
    <x v="3"/>
    <s v="I/C DESG"/>
    <n v="1005"/>
    <s v="Pontjo Widodo"/>
    <n v="7"/>
    <n v="29"/>
    <s v="Mobilization"/>
    <s v="IDR"/>
    <n v="322217"/>
    <n v="0"/>
    <s v="ID002815"/>
    <s v="ProjHours19"/>
    <s v="No"/>
    <m/>
    <n v="0"/>
    <s v="Charge"/>
    <s v="No"/>
    <s v="Posted"/>
    <s v="No"/>
    <m/>
  </r>
  <r>
    <d v="2018-08-27T00:00:00"/>
    <s v="chsg-00209.14"/>
    <x v="1"/>
    <x v="3"/>
    <s v="I/C DESG"/>
    <n v="1005"/>
    <s v="Pontjo Widodo"/>
    <n v="5"/>
    <n v="29"/>
    <s v="Mobilization"/>
    <s v="IDR"/>
    <n v="322217"/>
    <n v="0"/>
    <s v="ID002870"/>
    <s v="ProjHours19"/>
    <s v="No"/>
    <m/>
    <n v="0"/>
    <s v="Charge"/>
    <s v="No"/>
    <s v="Posted"/>
    <s v="No"/>
    <m/>
  </r>
  <r>
    <d v="2018-09-03T00:00:00"/>
    <s v="chsg-00209.14"/>
    <x v="1"/>
    <x v="3"/>
    <s v="I/C DESG"/>
    <n v="1005"/>
    <s v="Pontjo Widodo"/>
    <n v="4"/>
    <n v="29"/>
    <s v="Mobilization"/>
    <s v="IDR"/>
    <n v="322217"/>
    <n v="0"/>
    <s v="ID002909"/>
    <s v="ProjHours19"/>
    <s v="No"/>
    <m/>
    <n v="0"/>
    <s v="Charge"/>
    <s v="No"/>
    <s v="Posted"/>
    <s v="No"/>
    <m/>
  </r>
  <r>
    <d v="2018-09-10T00:00:00"/>
    <s v="chsg-00209.14"/>
    <x v="1"/>
    <x v="3"/>
    <s v="I/C DESG"/>
    <n v="1005"/>
    <s v="Pontjo Widodo"/>
    <n v="3"/>
    <n v="29"/>
    <s v="Mobilization"/>
    <s v="IDR"/>
    <n v="322217"/>
    <n v="0"/>
    <s v="ID002934"/>
    <s v="ProjHours19"/>
    <s v="No"/>
    <m/>
    <n v="0"/>
    <s v="Charge"/>
    <s v="No"/>
    <s v="Posted"/>
    <s v="No"/>
    <m/>
  </r>
  <r>
    <d v="2018-09-17T00:00:00"/>
    <s v="chsg-00209.14"/>
    <x v="1"/>
    <x v="3"/>
    <s v="I/C DESG"/>
    <n v="1005"/>
    <s v="Pontjo Widodo"/>
    <n v="4.5"/>
    <n v="29"/>
    <s v="Mobilization"/>
    <s v="IDR"/>
    <n v="322217"/>
    <n v="0"/>
    <s v="ID002983"/>
    <s v="ProjHours19"/>
    <s v="No"/>
    <m/>
    <n v="0"/>
    <s v="Charge"/>
    <s v="No"/>
    <s v="Posted"/>
    <s v="No"/>
    <m/>
  </r>
  <r>
    <d v="2018-09-24T00:00:00"/>
    <s v="chsg-00209.14"/>
    <x v="1"/>
    <x v="3"/>
    <s v="I/C DESG"/>
    <n v="1005"/>
    <s v="Pontjo Widodo"/>
    <n v="3"/>
    <n v="29"/>
    <s v="Mobilization"/>
    <s v="IDR"/>
    <n v="322217"/>
    <n v="0"/>
    <s v="ID003015"/>
    <s v="ProjHours19"/>
    <s v="No"/>
    <m/>
    <n v="0"/>
    <s v="Charge"/>
    <s v="No"/>
    <s v="Posted"/>
    <s v="No"/>
    <m/>
  </r>
  <r>
    <d v="2018-10-01T00:00:00"/>
    <s v="chsg-00209.14"/>
    <x v="1"/>
    <x v="3"/>
    <s v="I/C DESG"/>
    <n v="1005"/>
    <s v="Pontjo Widodo"/>
    <n v="4"/>
    <n v="29"/>
    <s v="Mobilization"/>
    <s v="IDR"/>
    <n v="322217"/>
    <n v="0"/>
    <s v="ID003044"/>
    <s v="ProjHours19"/>
    <s v="No"/>
    <m/>
    <n v="0"/>
    <s v="Charge"/>
    <s v="No"/>
    <s v="Posted"/>
    <s v="No"/>
    <m/>
  </r>
  <r>
    <d v="2018-10-08T00:00:00"/>
    <s v="chsg-00209.14"/>
    <x v="1"/>
    <x v="3"/>
    <s v="I/C DESG"/>
    <n v="1005"/>
    <s v="Pontjo Widodo"/>
    <n v="7"/>
    <n v="29"/>
    <s v="Mobilization"/>
    <s v="IDR"/>
    <n v="322217"/>
    <n v="0"/>
    <s v="ID003096"/>
    <s v="ProjHours19"/>
    <s v="No"/>
    <m/>
    <n v="0"/>
    <s v="Charge"/>
    <s v="No"/>
    <s v="Posted"/>
    <s v="No"/>
    <m/>
  </r>
  <r>
    <d v="2018-10-15T00:00:00"/>
    <s v="chsg-00209.14"/>
    <x v="1"/>
    <x v="3"/>
    <s v="I/C DESG"/>
    <n v="1005"/>
    <s v="Pontjo Widodo"/>
    <n v="5"/>
    <n v="29"/>
    <s v="Mobilization"/>
    <s v="IDR"/>
    <n v="322217"/>
    <n v="0"/>
    <s v="ID003134"/>
    <s v="ProjHours19"/>
    <s v="No"/>
    <m/>
    <n v="0"/>
    <s v="Charge"/>
    <s v="No"/>
    <s v="Posted"/>
    <s v="No"/>
    <m/>
  </r>
  <r>
    <d v="2018-03-19T00:00:00"/>
    <s v="chsg-00220.05"/>
    <x v="1"/>
    <x v="4"/>
    <s v="I/C DESG"/>
    <n v="3005"/>
    <s v="I Wayan Kompiang Eka Siswanta"/>
    <n v="24"/>
    <n v="30"/>
    <s v="Phase I-Concept Design-ADD FEE A"/>
    <s v="IDR"/>
    <n v="165864"/>
    <n v="0"/>
    <s v="ID002038"/>
    <s v="ProjHours19"/>
    <s v="No"/>
    <m/>
    <n v="0"/>
    <s v="Charge"/>
    <s v="No"/>
    <s v="Posted"/>
    <s v="No"/>
    <m/>
  </r>
  <r>
    <d v="2018-03-26T00:00:00"/>
    <s v="chsg-00220.05"/>
    <x v="1"/>
    <x v="4"/>
    <s v="I/C DESG"/>
    <n v="3005"/>
    <s v="I Wayan Kompiang Eka Siswanta"/>
    <n v="31"/>
    <n v="30"/>
    <s v="Phase I-Concept Design-ADD FEE A"/>
    <s v="IDR"/>
    <n v="165864"/>
    <n v="0"/>
    <s v="ID002092"/>
    <s v="ProjHours19"/>
    <s v="No"/>
    <m/>
    <n v="0"/>
    <s v="Charge"/>
    <s v="No"/>
    <s v="Posted"/>
    <s v="No"/>
    <m/>
  </r>
  <r>
    <d v="2018-04-02T00:00:00"/>
    <s v="chsg-00220.05"/>
    <x v="1"/>
    <x v="4"/>
    <s v="I/C DESG"/>
    <n v="3005"/>
    <s v="I Wayan Kompiang Eka Siswanta"/>
    <n v="38"/>
    <n v="30"/>
    <s v="Phase I-Concept Design-ADD FEE A"/>
    <s v="IDR"/>
    <n v="165864"/>
    <n v="0"/>
    <s v="ID002124"/>
    <s v="ProjHours19"/>
    <s v="No"/>
    <m/>
    <n v="0"/>
    <s v="Charge"/>
    <s v="No"/>
    <s v="Posted"/>
    <s v="No"/>
    <m/>
  </r>
  <r>
    <d v="2018-04-09T00:00:00"/>
    <s v="chsg-00220.05"/>
    <x v="1"/>
    <x v="4"/>
    <s v="I/C DESG"/>
    <n v="3005"/>
    <s v="I Wayan Kompiang Eka Siswanta"/>
    <n v="36.5"/>
    <n v="30"/>
    <s v="Phase I-Concept Design-ADD FEE A"/>
    <s v="IDR"/>
    <n v="165864"/>
    <n v="0"/>
    <s v="ID002165"/>
    <s v="ProjHours19"/>
    <s v="No"/>
    <m/>
    <n v="0"/>
    <s v="Charge"/>
    <s v="No"/>
    <s v="Posted"/>
    <s v="No"/>
    <m/>
  </r>
  <r>
    <d v="2018-08-20T00:00:00"/>
    <s v="chsg-00220.05"/>
    <x v="1"/>
    <x v="4"/>
    <s v="I/C DESG"/>
    <n v="1005"/>
    <s v="Pontjo Widodo"/>
    <n v="3"/>
    <n v="30"/>
    <s v="Phase I-Concept Design-ADD FEE A"/>
    <s v="IDR"/>
    <n v="322217"/>
    <n v="0"/>
    <s v="ID002811"/>
    <s v="ProjHours19"/>
    <s v="No"/>
    <m/>
    <n v="0"/>
    <s v="Charge"/>
    <s v="No"/>
    <s v="Posted"/>
    <s v="No"/>
    <m/>
  </r>
  <r>
    <d v="2018-08-27T00:00:00"/>
    <s v="chsg-00220.05"/>
    <x v="1"/>
    <x v="4"/>
    <s v="I/C DESG"/>
    <n v="1005"/>
    <s v="Pontjo Widodo"/>
    <n v="4.5"/>
    <n v="30"/>
    <s v="Phase I-Concept Design-ADD FEE A"/>
    <s v="IDR"/>
    <n v="322217"/>
    <n v="0"/>
    <s v="ID002869"/>
    <s v="ProjHours19"/>
    <s v="No"/>
    <m/>
    <n v="0"/>
    <s v="Charge"/>
    <s v="No"/>
    <s v="Posted"/>
    <s v="No"/>
    <m/>
  </r>
  <r>
    <d v="2018-08-27T00:00:00"/>
    <s v="chsg-00220.05"/>
    <x v="1"/>
    <x v="4"/>
    <s v="I/C DESG"/>
    <n v="1005"/>
    <s v="Pontjo Widodo"/>
    <n v="16"/>
    <n v="30"/>
    <s v="Phase I-Concept Design-ADD FEE A"/>
    <s v="IDR"/>
    <n v="322217"/>
    <n v="0"/>
    <s v="ID002889"/>
    <s v="ProjHours19"/>
    <s v="No"/>
    <m/>
    <n v="0"/>
    <s v="Charge"/>
    <s v="No"/>
    <s v="Posted"/>
    <s v="No"/>
    <m/>
  </r>
  <r>
    <d v="2018-08-27T00:00:00"/>
    <s v="chsg-00220.05"/>
    <x v="1"/>
    <x v="4"/>
    <s v="I/C DESG"/>
    <n v="3005"/>
    <s v="I Wayan Kompiang Eka Siswanta"/>
    <n v="33.5"/>
    <n v="30"/>
    <s v="Phase I-Concept Design-ADD FEE A"/>
    <s v="IDR"/>
    <n v="165864"/>
    <n v="0"/>
    <s v="ID002894"/>
    <s v="ProjHours19"/>
    <s v="No"/>
    <m/>
    <n v="0"/>
    <s v="Charge"/>
    <s v="No"/>
    <s v="Posted"/>
    <s v="No"/>
    <m/>
  </r>
  <r>
    <d v="2018-09-03T00:00:00"/>
    <s v="chsg-00220.05"/>
    <x v="1"/>
    <x v="4"/>
    <s v="I/C DESG"/>
    <n v="1005"/>
    <s v="Pontjo Widodo"/>
    <n v="5.5"/>
    <n v="30"/>
    <s v="Phase I-Concept Design-ADD FEE A"/>
    <s v="IDR"/>
    <n v="322217"/>
    <n v="0"/>
    <s v="ID002912"/>
    <s v="ProjHours19"/>
    <s v="No"/>
    <m/>
    <n v="0"/>
    <s v="Charge"/>
    <s v="No"/>
    <s v="Posted"/>
    <s v="No"/>
    <m/>
  </r>
  <r>
    <d v="2018-09-03T00:00:00"/>
    <s v="chsg-00220.05"/>
    <x v="1"/>
    <x v="4"/>
    <s v="I/C DESG"/>
    <n v="1005"/>
    <s v="Pontjo Widodo"/>
    <n v="18.5"/>
    <n v="30"/>
    <s v="Phase I-Concept Design-ADD FEE A"/>
    <s v="IDR"/>
    <n v="322217"/>
    <n v="0"/>
    <s v="ID002919"/>
    <s v="ProjHours19"/>
    <s v="No"/>
    <m/>
    <n v="0"/>
    <s v="Charge"/>
    <s v="No"/>
    <s v="Posted"/>
    <s v="No"/>
    <m/>
  </r>
  <r>
    <d v="2018-09-10T00:00:00"/>
    <s v="chsg-00220.05"/>
    <x v="1"/>
    <x v="4"/>
    <s v="I/C DESG"/>
    <n v="1005"/>
    <s v="Pontjo Widodo"/>
    <n v="4.5"/>
    <n v="30"/>
    <s v="Phase I-Concept Design-ADD FEE A"/>
    <s v="IDR"/>
    <n v="322217"/>
    <n v="0"/>
    <s v="ID002938"/>
    <s v="ProjHours19"/>
    <s v="No"/>
    <m/>
    <n v="0"/>
    <s v="Charge"/>
    <s v="No"/>
    <s v="Posted"/>
    <s v="No"/>
    <m/>
  </r>
  <r>
    <d v="2018-09-10T00:00:00"/>
    <s v="chsg-00220.05"/>
    <x v="1"/>
    <x v="4"/>
    <s v="I/C DESG"/>
    <n v="3005"/>
    <s v="I Wayan Kompiang Eka Siswanta"/>
    <n v="16"/>
    <n v="30"/>
    <s v="Phase I-Concept Design-ADD FEE A"/>
    <s v="IDR"/>
    <n v="165864"/>
    <n v="0"/>
    <s v="ID002961"/>
    <s v="ProjHours19"/>
    <s v="No"/>
    <m/>
    <n v="0"/>
    <s v="Charge"/>
    <s v="No"/>
    <s v="Posted"/>
    <s v="No"/>
    <m/>
  </r>
  <r>
    <d v="2018-09-10T00:00:00"/>
    <s v="chsg-00220.05"/>
    <x v="1"/>
    <x v="4"/>
    <s v="I/C DESG"/>
    <n v="1005"/>
    <s v="Pontjo Widodo"/>
    <n v="23"/>
    <n v="30"/>
    <s v="Phase I-Concept Design-ADD FEE A"/>
    <s v="IDR"/>
    <n v="322217"/>
    <n v="0"/>
    <s v="ID002967"/>
    <s v="ProjHours19"/>
    <s v="No"/>
    <m/>
    <n v="0"/>
    <s v="Charge"/>
    <s v="No"/>
    <s v="Posted"/>
    <s v="No"/>
    <m/>
  </r>
  <r>
    <d v="2018-09-17T00:00:00"/>
    <s v="chsg-00220.05"/>
    <x v="1"/>
    <x v="4"/>
    <s v="I/C DESG"/>
    <n v="1005"/>
    <s v="Pontjo Widodo"/>
    <n v="4"/>
    <n v="30"/>
    <s v="Phase I-Concept Design-ADD FEE A"/>
    <s v="IDR"/>
    <n v="322217"/>
    <n v="0"/>
    <s v="ID002981"/>
    <s v="ProjHours19"/>
    <s v="No"/>
    <m/>
    <n v="0"/>
    <s v="Charge"/>
    <s v="No"/>
    <s v="Posted"/>
    <s v="No"/>
    <m/>
  </r>
  <r>
    <d v="2018-09-17T00:00:00"/>
    <s v="chsg-00220.05"/>
    <x v="1"/>
    <x v="4"/>
    <s v="I/C DESG"/>
    <n v="1005"/>
    <s v="Pontjo Widodo"/>
    <n v="16.5"/>
    <n v="30"/>
    <s v="Phase I-Concept Design-ADD FEE A"/>
    <s v="IDR"/>
    <n v="322217"/>
    <n v="0"/>
    <s v="ID002996"/>
    <s v="ProjHours19"/>
    <s v="No"/>
    <m/>
    <n v="0"/>
    <s v="Charge"/>
    <s v="No"/>
    <s v="Posted"/>
    <s v="No"/>
    <m/>
  </r>
  <r>
    <d v="2018-09-17T00:00:00"/>
    <s v="chsg-00220.05"/>
    <x v="1"/>
    <x v="4"/>
    <s v="I/C DESG"/>
    <n v="3005"/>
    <s v="I Wayan Kompiang Eka Siswanta"/>
    <n v="24"/>
    <n v="30"/>
    <s v="Phase I-Concept Design-ADD FEE A"/>
    <s v="IDR"/>
    <n v="165864"/>
    <n v="0"/>
    <s v="ID002999"/>
    <s v="ProjHours19"/>
    <s v="No"/>
    <m/>
    <n v="0"/>
    <s v="Charge"/>
    <s v="No"/>
    <s v="Posted"/>
    <s v="No"/>
    <m/>
  </r>
  <r>
    <d v="2018-09-24T00:00:00"/>
    <s v="chsg-00220.05"/>
    <x v="1"/>
    <x v="4"/>
    <s v="I/C DESG"/>
    <n v="1005"/>
    <s v="Pontjo Widodo"/>
    <n v="4"/>
    <n v="30"/>
    <s v="Phase I-Concept Design-ADD FEE A"/>
    <s v="IDR"/>
    <n v="322217"/>
    <n v="0"/>
    <s v="ID003016"/>
    <s v="ProjHours19"/>
    <s v="No"/>
    <m/>
    <n v="0"/>
    <s v="Charge"/>
    <s v="No"/>
    <s v="Posted"/>
    <s v="No"/>
    <m/>
  </r>
  <r>
    <d v="2018-09-24T00:00:00"/>
    <s v="chsg-00220.05"/>
    <x v="1"/>
    <x v="4"/>
    <s v="I/C DESG"/>
    <n v="1005"/>
    <s v="Pontjo Widodo"/>
    <n v="14"/>
    <n v="30"/>
    <s v="Phase I-Concept Design-ADD FEE A"/>
    <s v="IDR"/>
    <n v="322217"/>
    <n v="0"/>
    <s v="ID003025"/>
    <s v="ProjHours19"/>
    <s v="No"/>
    <m/>
    <n v="0"/>
    <s v="Charge"/>
    <s v="No"/>
    <s v="Posted"/>
    <s v="No"/>
    <m/>
  </r>
  <r>
    <d v="2018-09-24T00:00:00"/>
    <s v="chsg-00220.05"/>
    <x v="1"/>
    <x v="4"/>
    <s v="I/C DESG"/>
    <n v="3008"/>
    <s v="Gita Adriani Putri"/>
    <n v="28"/>
    <n v="30"/>
    <s v="Phase I-Concept Design-ADD FEE A"/>
    <s v="IDR"/>
    <n v="150042"/>
    <n v="0"/>
    <s v="ID003028"/>
    <s v="ProjHours19"/>
    <s v="No"/>
    <m/>
    <n v="0"/>
    <s v="Charge"/>
    <s v="No"/>
    <s v="Posted"/>
    <s v="No"/>
    <m/>
  </r>
  <r>
    <d v="2018-09-24T00:00:00"/>
    <s v="chsg-00220.05"/>
    <x v="1"/>
    <x v="4"/>
    <s v="I/C DESG"/>
    <n v="3005"/>
    <s v="I Wayan Kompiang Eka Siswanta"/>
    <n v="40"/>
    <n v="30"/>
    <s v="Phase I-Concept Design-ADD FEE A"/>
    <s v="IDR"/>
    <n v="165864"/>
    <n v="0"/>
    <s v="ID003030"/>
    <s v="ProjHours19"/>
    <s v="No"/>
    <m/>
    <n v="0"/>
    <s v="Charge"/>
    <s v="No"/>
    <s v="Posted"/>
    <s v="No"/>
    <m/>
  </r>
  <r>
    <d v="2018-10-01T00:00:00"/>
    <s v="chsg-00220.05"/>
    <x v="1"/>
    <x v="4"/>
    <s v="I/C DESG"/>
    <n v="1005"/>
    <s v="Pontjo Widodo"/>
    <n v="1"/>
    <n v="30"/>
    <s v="Phase I-Concept Design-ADD FEE A"/>
    <s v="IDR"/>
    <n v="322217"/>
    <n v="0"/>
    <s v="ID003040"/>
    <s v="ProjHours19"/>
    <s v="No"/>
    <m/>
    <n v="0"/>
    <s v="Charge"/>
    <s v="No"/>
    <s v="Posted"/>
    <s v="No"/>
    <m/>
  </r>
  <r>
    <d v="2018-10-01T00:00:00"/>
    <s v="chsg-00220.05"/>
    <x v="1"/>
    <x v="4"/>
    <s v="I/C DESG"/>
    <n v="1005"/>
    <s v="Pontjo Widodo"/>
    <n v="2"/>
    <n v="30"/>
    <s v="Phase I-Concept Design-ADD FEE A"/>
    <s v="IDR"/>
    <n v="322217"/>
    <n v="0"/>
    <s v="ID003042"/>
    <s v="ProjHours19"/>
    <s v="No"/>
    <m/>
    <n v="0"/>
    <s v="Charge"/>
    <s v="No"/>
    <s v="Posted"/>
    <s v="No"/>
    <m/>
  </r>
  <r>
    <d v="2018-02-12T00:00:00"/>
    <s v="chsg-00304.12"/>
    <x v="1"/>
    <x v="5"/>
    <s v="I/C DESG"/>
    <n v="3008"/>
    <s v="Gita Adriani Putri"/>
    <n v="8"/>
    <n v="465"/>
    <s v="Mobilization"/>
    <s v="IDR"/>
    <n v="150042"/>
    <n v="0"/>
    <s v="ID001851"/>
    <s v="ProjHours19"/>
    <s v="No"/>
    <m/>
    <n v="0"/>
    <s v="Charge"/>
    <s v="No"/>
    <s v="Posted"/>
    <s v="No"/>
    <m/>
  </r>
  <r>
    <d v="2018-02-19T00:00:00"/>
    <s v="chsg-00304.12"/>
    <x v="1"/>
    <x v="5"/>
    <s v="I/C DESG"/>
    <n v="3008"/>
    <s v="Gita Adriani Putri"/>
    <n v="20"/>
    <n v="465"/>
    <s v="Mobilization"/>
    <s v="IDR"/>
    <n v="150042"/>
    <n v="0"/>
    <s v="ID001892"/>
    <s v="ProjHours19"/>
    <s v="No"/>
    <m/>
    <n v="0"/>
    <s v="Charge"/>
    <s v="No"/>
    <s v="Posted"/>
    <s v="No"/>
    <m/>
  </r>
  <r>
    <d v="2018-01-01T00:00:00"/>
    <s v="chsg-00304.27"/>
    <x v="1"/>
    <x v="6"/>
    <s v="I/C DESG"/>
    <n v="3008"/>
    <s v="Gita Adriani Putri"/>
    <n v="8"/>
    <n v="100"/>
    <s v="Phase V-Final Design Development"/>
    <s v="IDR"/>
    <n v="150042"/>
    <n v="0"/>
    <s v="ID001649"/>
    <s v="ProjHours19"/>
    <s v="No"/>
    <m/>
    <n v="0"/>
    <s v="Charge"/>
    <s v="No"/>
    <s v="Posted"/>
    <s v="No"/>
    <m/>
  </r>
  <r>
    <d v="2018-01-08T00:00:00"/>
    <s v="chsg-00304.27"/>
    <x v="1"/>
    <x v="6"/>
    <s v="I/C DESG"/>
    <n v="3008"/>
    <s v="Gita Adriani Putri"/>
    <n v="32"/>
    <n v="100"/>
    <s v="Phase V-Final Design Development"/>
    <s v="IDR"/>
    <n v="150042"/>
    <n v="0"/>
    <s v="ID001702"/>
    <s v="ProjHours19"/>
    <s v="No"/>
    <m/>
    <n v="0"/>
    <s v="Charge"/>
    <s v="No"/>
    <s v="Posted"/>
    <s v="No"/>
    <m/>
  </r>
  <r>
    <d v="2018-01-15T00:00:00"/>
    <s v="chsg-00304.27"/>
    <x v="1"/>
    <x v="6"/>
    <s v="I/C DESG"/>
    <n v="3005"/>
    <s v="I Wayan Kompiang Eka Siswanta"/>
    <n v="4"/>
    <n v="100"/>
    <s v="Phase V-Final Design Development"/>
    <s v="IDR"/>
    <n v="165864"/>
    <n v="0"/>
    <s v="ID001711"/>
    <s v="ProjHours19"/>
    <s v="No"/>
    <m/>
    <n v="0"/>
    <s v="Charge"/>
    <s v="No"/>
    <s v="Posted"/>
    <s v="No"/>
    <m/>
  </r>
  <r>
    <d v="2018-01-15T00:00:00"/>
    <s v="chsg-00304.27"/>
    <x v="1"/>
    <x v="6"/>
    <s v="I/C DESG"/>
    <n v="3008"/>
    <s v="Gita Adriani Putri"/>
    <n v="16"/>
    <n v="100"/>
    <s v="Phase V-Final Design Development"/>
    <s v="IDR"/>
    <n v="150042"/>
    <n v="0"/>
    <s v="ID001727"/>
    <s v="ProjHours19"/>
    <s v="No"/>
    <m/>
    <n v="0"/>
    <s v="Charge"/>
    <s v="No"/>
    <s v="Posted"/>
    <s v="No"/>
    <m/>
  </r>
  <r>
    <d v="2018-01-22T00:00:00"/>
    <s v="chsg-00304.27"/>
    <x v="1"/>
    <x v="6"/>
    <s v="I/C DESG"/>
    <n v="3008"/>
    <s v="Gita Adriani Putri"/>
    <n v="40"/>
    <n v="100"/>
    <s v="Phase V-Final Design Development"/>
    <s v="IDR"/>
    <n v="150042"/>
    <n v="0"/>
    <s v="ID001761"/>
    <s v="ProjHours19"/>
    <s v="No"/>
    <m/>
    <n v="0"/>
    <s v="Charge"/>
    <s v="No"/>
    <s v="Posted"/>
    <s v="No"/>
    <m/>
  </r>
  <r>
    <d v="2018-04-09T00:00:00"/>
    <s v="chsg-00304.27"/>
    <x v="1"/>
    <x v="6"/>
    <s v="I/C DESG"/>
    <n v="3012"/>
    <s v="Johanes Jojo Paijo"/>
    <n v="10"/>
    <n v="100"/>
    <s v="Phase V-Final Design Development"/>
    <s v="IDR"/>
    <n v="109895"/>
    <n v="0"/>
    <s v="ID002148"/>
    <s v="ProjHours19"/>
    <s v="No"/>
    <m/>
    <n v="0"/>
    <s v="Charge"/>
    <s v="No"/>
    <s v="Posted"/>
    <s v="No"/>
    <m/>
  </r>
  <r>
    <d v="2018-04-09T00:00:00"/>
    <s v="chsg-00304.27"/>
    <x v="1"/>
    <x v="6"/>
    <s v="I/C DESG"/>
    <n v="3007"/>
    <s v="Putu Ary Santana Putra"/>
    <n v="16"/>
    <n v="100"/>
    <s v="Phase V-Final Design Development"/>
    <s v="IDR"/>
    <n v="138968"/>
    <n v="0"/>
    <s v="ID002154"/>
    <s v="ProjHours19"/>
    <s v="No"/>
    <m/>
    <n v="0"/>
    <s v="Charge"/>
    <s v="No"/>
    <s v="Posted"/>
    <s v="No"/>
    <m/>
  </r>
  <r>
    <d v="2018-04-16T00:00:00"/>
    <s v="chsg-00304.27"/>
    <x v="1"/>
    <x v="6"/>
    <s v="I/C DESG"/>
    <n v="3012"/>
    <s v="Johanes Jojo Paijo"/>
    <n v="26"/>
    <n v="100"/>
    <s v="Phase V-Final Design Development"/>
    <s v="IDR"/>
    <n v="109895"/>
    <n v="0"/>
    <s v="ID002185"/>
    <s v="ProjHours19"/>
    <s v="No"/>
    <m/>
    <n v="0"/>
    <s v="Charge"/>
    <s v="No"/>
    <s v="Posted"/>
    <s v="No"/>
    <m/>
  </r>
  <r>
    <d v="2018-04-16T00:00:00"/>
    <s v="chsg-00304.27"/>
    <x v="1"/>
    <x v="6"/>
    <s v="I/C DESG"/>
    <n v="3010"/>
    <s v="A.A. Bagus Dewangkara"/>
    <n v="26"/>
    <n v="100"/>
    <s v="Phase V-Final Design Development"/>
    <s v="IDR"/>
    <n v="121404"/>
    <n v="0"/>
    <s v="ID002186"/>
    <s v="ProjHours19"/>
    <s v="No"/>
    <m/>
    <n v="0"/>
    <s v="Charge"/>
    <s v="No"/>
    <s v="Posted"/>
    <s v="No"/>
    <m/>
  </r>
  <r>
    <d v="2018-10-15T00:00:00"/>
    <s v="chsg-00304.27"/>
    <x v="1"/>
    <x v="6"/>
    <s v="I/C DESG"/>
    <n v="1005"/>
    <s v="Pontjo Widodo"/>
    <n v="1"/>
    <n v="100"/>
    <s v="Phase V-Final Design Development"/>
    <s v="IDR"/>
    <n v="322217"/>
    <n v="0"/>
    <s v="ID003117"/>
    <s v="ProjHours19"/>
    <s v="No"/>
    <m/>
    <n v="0"/>
    <s v="Charge"/>
    <s v="No"/>
    <s v="Posted"/>
    <s v="No"/>
    <m/>
  </r>
  <r>
    <d v="2018-10-15T00:00:00"/>
    <s v="chsg-00304.27"/>
    <x v="1"/>
    <x v="6"/>
    <s v="I/C DESG"/>
    <n v="1005"/>
    <s v="Pontjo Widodo"/>
    <n v="6.5"/>
    <n v="100"/>
    <s v="Phase V-Final Design Development"/>
    <s v="IDR"/>
    <n v="322217"/>
    <n v="0"/>
    <s v="ID003139"/>
    <s v="ProjHours19"/>
    <s v="No"/>
    <m/>
    <n v="0"/>
    <s v="Charge"/>
    <s v="No"/>
    <s v="Posted"/>
    <s v="No"/>
    <m/>
  </r>
  <r>
    <d v="2018-10-15T00:00:00"/>
    <s v="chsg-00304.27"/>
    <x v="1"/>
    <x v="6"/>
    <s v="I/C DESG"/>
    <n v="1005"/>
    <s v="Pontjo Widodo"/>
    <n v="14.5"/>
    <n v="100"/>
    <s v="Phase V-Final Design Development"/>
    <s v="IDR"/>
    <n v="322217"/>
    <n v="0"/>
    <s v="ID003143"/>
    <s v="ProjHours19"/>
    <s v="No"/>
    <m/>
    <n v="0"/>
    <s v="Charge"/>
    <s v="No"/>
    <s v="Posted"/>
    <s v="No"/>
    <m/>
  </r>
  <r>
    <d v="2018-10-15T00:00:00"/>
    <s v="chsg-00304.27"/>
    <x v="1"/>
    <x v="6"/>
    <s v="I/C DESG"/>
    <n v="3008"/>
    <s v="Gita Adriani Putri"/>
    <n v="31"/>
    <n v="100"/>
    <s v="Phase V-Final Design Development"/>
    <s v="IDR"/>
    <n v="150042"/>
    <n v="0"/>
    <s v="ID003152"/>
    <s v="ProjHours19"/>
    <s v="No"/>
    <m/>
    <n v="0"/>
    <s v="Charge"/>
    <s v="No"/>
    <s v="Posted"/>
    <s v="No"/>
    <m/>
  </r>
  <r>
    <d v="2018-11-01T00:00:00"/>
    <s v="chsg-00304.27"/>
    <x v="1"/>
    <x v="6"/>
    <s v="I/C DESG"/>
    <n v="3008"/>
    <s v="Gita Adriani Putri"/>
    <n v="8"/>
    <n v="102"/>
    <s v="Phase VII-Softscape Working Drawings"/>
    <s v="USD"/>
    <n v="236806"/>
    <n v="0"/>
    <s v="ID000738"/>
    <s v="PJHR0010010"/>
    <s v="No"/>
    <m/>
    <n v="0"/>
    <s v="Charge"/>
    <s v="No"/>
    <s v="Posted"/>
    <s v="No"/>
    <m/>
  </r>
  <r>
    <d v="2018-11-01T00:00:00"/>
    <s v="chsg-00304.27"/>
    <x v="1"/>
    <x v="6"/>
    <s v="I/C DESG"/>
    <n v="1005"/>
    <s v="Pontjo Widodo"/>
    <n v="8"/>
    <n v="102"/>
    <s v="Phase VII-Softscape Working Drawings"/>
    <s v="IDR"/>
    <n v="372523"/>
    <n v="0"/>
    <s v="ID000786"/>
    <s v="PJHR0010013"/>
    <s v="No"/>
    <m/>
    <n v="0"/>
    <s v="Charge"/>
    <s v="No"/>
    <s v="Posted"/>
    <s v="No"/>
    <m/>
  </r>
  <r>
    <d v="2018-11-02T00:00:00"/>
    <s v="chsg-00304.27"/>
    <x v="1"/>
    <x v="6"/>
    <s v="I/C DESG"/>
    <n v="3008"/>
    <s v="Gita Adriani Putri"/>
    <n v="8"/>
    <n v="102"/>
    <s v="Phase VII-Softscape Working Drawings"/>
    <s v="USD"/>
    <n v="236806"/>
    <n v="0"/>
    <s v="ID000739"/>
    <s v="PJHR0010010"/>
    <s v="No"/>
    <m/>
    <n v="0"/>
    <s v="Charge"/>
    <s v="No"/>
    <s v="Posted"/>
    <s v="No"/>
    <m/>
  </r>
  <r>
    <d v="2018-11-02T00:00:00"/>
    <s v="chsg-00304.27"/>
    <x v="1"/>
    <x v="6"/>
    <s v="I/C DESG"/>
    <n v="1005"/>
    <s v="Pontjo Widodo"/>
    <n v="7"/>
    <n v="102"/>
    <s v="Phase VII-Softscape Working Drawings"/>
    <s v="IDR"/>
    <n v="372523"/>
    <n v="0"/>
    <s v="ID000787"/>
    <s v="PJHR0010013"/>
    <s v="No"/>
    <m/>
    <n v="0"/>
    <s v="Charge"/>
    <s v="No"/>
    <s v="Posted"/>
    <s v="No"/>
    <m/>
  </r>
  <r>
    <d v="2018-11-05T00:00:00"/>
    <s v="chsg-00304.27"/>
    <x v="1"/>
    <x v="6"/>
    <s v="I/C DESG"/>
    <n v="3008"/>
    <s v="Gita Adriani Putri"/>
    <n v="4.5"/>
    <n v="102"/>
    <s v="Phase VII-Softscape Working Drawings"/>
    <s v="USD"/>
    <n v="236806"/>
    <n v="0"/>
    <s v="ID000740"/>
    <s v="PJHR0010010"/>
    <s v="No"/>
    <m/>
    <n v="0"/>
    <s v="Charge"/>
    <s v="No"/>
    <s v="Posted"/>
    <s v="No"/>
    <m/>
  </r>
  <r>
    <d v="2018-11-05T00:00:00"/>
    <s v="chsg-00304.27"/>
    <x v="1"/>
    <x v="6"/>
    <s v="I/C DESG"/>
    <n v="1005"/>
    <s v="Pontjo Widodo"/>
    <n v="4"/>
    <n v="102"/>
    <s v="Phase VII-Softscape Working Drawings"/>
    <s v="IDR"/>
    <n v="372523"/>
    <n v="0"/>
    <s v="ID000788"/>
    <s v="PJHR0010013"/>
    <s v="No"/>
    <m/>
    <n v="0"/>
    <s v="Charge"/>
    <s v="No"/>
    <s v="Posted"/>
    <s v="No"/>
    <m/>
  </r>
  <r>
    <d v="2018-11-07T00:00:00"/>
    <s v="chsg-00304.27"/>
    <x v="1"/>
    <x v="6"/>
    <s v="I/C DESG"/>
    <n v="1005"/>
    <s v="Pontjo Widodo"/>
    <n v="1"/>
    <n v="102"/>
    <s v="Phase VII-Softscape Working Drawings"/>
    <s v="IDR"/>
    <n v="372523"/>
    <n v="0"/>
    <s v="ID000789"/>
    <s v="PJHR0010013"/>
    <s v="No"/>
    <m/>
    <n v="0"/>
    <s v="Charge"/>
    <s v="No"/>
    <s v="Posted"/>
    <s v="No"/>
    <m/>
  </r>
  <r>
    <d v="2018-01-01T00:00:00"/>
    <s v="chsg-00308.40"/>
    <x v="1"/>
    <x v="7"/>
    <s v="I/C DESG"/>
    <n v="3008"/>
    <s v="Gita Adriani Putri"/>
    <n v="16"/>
    <n v="103"/>
    <s v="Phase I-Landscape Master Planning"/>
    <s v="IDR"/>
    <n v="150042"/>
    <n v="0"/>
    <s v="ID001669"/>
    <s v="ProjHours19"/>
    <s v="No"/>
    <m/>
    <n v="0"/>
    <s v="Charge"/>
    <s v="No"/>
    <s v="Posted"/>
    <s v="No"/>
    <m/>
  </r>
  <r>
    <d v="2018-01-29T00:00:00"/>
    <s v="chsg-00308.40"/>
    <x v="1"/>
    <x v="7"/>
    <s v="I/C DESG"/>
    <n v="3005"/>
    <s v="I Wayan Kompiang Eka Siswanta"/>
    <n v="24"/>
    <n v="103"/>
    <s v="Phase I-Landscape Master Planning"/>
    <s v="IDR"/>
    <n v="165864"/>
    <n v="0"/>
    <s v="ID001782"/>
    <s v="ProjHours19"/>
    <s v="No"/>
    <m/>
    <n v="0"/>
    <s v="Charge"/>
    <s v="No"/>
    <s v="Posted"/>
    <s v="No"/>
    <m/>
  </r>
  <r>
    <d v="2018-02-01T00:00:00"/>
    <s v="chsg-00308.40"/>
    <x v="1"/>
    <x v="7"/>
    <s v="I/C DESG"/>
    <n v="3005"/>
    <s v="I Wayan Kompiang Eka Siswanta"/>
    <n v="6"/>
    <n v="103"/>
    <s v="Phase I-Landscape Master Planning"/>
    <s v="IDR"/>
    <n v="165864"/>
    <n v="0"/>
    <s v="ID001794"/>
    <s v="ProjHours19"/>
    <s v="No"/>
    <m/>
    <n v="0"/>
    <s v="Charge"/>
    <s v="No"/>
    <s v="Posted"/>
    <s v="No"/>
    <m/>
  </r>
  <r>
    <d v="2018-02-05T00:00:00"/>
    <s v="chsg-00308.40"/>
    <x v="1"/>
    <x v="7"/>
    <s v="I/C DESG"/>
    <n v="3008"/>
    <s v="Gita Adriani Putri"/>
    <n v="12"/>
    <n v="103"/>
    <s v="Phase I-Landscape Master Planning"/>
    <s v="IDR"/>
    <n v="150042"/>
    <n v="0"/>
    <s v="ID001821"/>
    <s v="ProjHours19"/>
    <s v="No"/>
    <m/>
    <n v="0"/>
    <s v="Charge"/>
    <s v="No"/>
    <s v="Posted"/>
    <s v="No"/>
    <m/>
  </r>
  <r>
    <d v="2018-02-05T00:00:00"/>
    <s v="chsg-00308.40"/>
    <x v="1"/>
    <x v="7"/>
    <s v="I/C DESG"/>
    <n v="3012"/>
    <s v="Johanes Jojo Paijo"/>
    <n v="24"/>
    <n v="103"/>
    <s v="Phase I-Landscape Master Planning"/>
    <s v="IDR"/>
    <n v="109895"/>
    <n v="0"/>
    <s v="ID001827"/>
    <s v="ProjHours19"/>
    <s v="No"/>
    <m/>
    <n v="0"/>
    <s v="Charge"/>
    <s v="No"/>
    <s v="Posted"/>
    <s v="No"/>
    <m/>
  </r>
  <r>
    <d v="2018-02-12T00:00:00"/>
    <s v="chsg-00308.40"/>
    <x v="1"/>
    <x v="7"/>
    <s v="I/C DESG"/>
    <n v="3012"/>
    <s v="Johanes Jojo Paijo"/>
    <n v="8"/>
    <n v="103"/>
    <s v="Phase I-Landscape Master Planning"/>
    <s v="IDR"/>
    <n v="109895"/>
    <n v="0"/>
    <s v="ID001852"/>
    <s v="ProjHours19"/>
    <s v="No"/>
    <m/>
    <n v="0"/>
    <s v="Charge"/>
    <s v="No"/>
    <s v="Posted"/>
    <s v="No"/>
    <m/>
  </r>
  <r>
    <d v="2018-02-12T00:00:00"/>
    <s v="chsg-00308.40"/>
    <x v="1"/>
    <x v="7"/>
    <s v="I/C DESG"/>
    <n v="3004"/>
    <s v="Untoro"/>
    <n v="12"/>
    <n v="103"/>
    <s v="Phase I-Landscape Master Planning"/>
    <s v="IDR"/>
    <n v="150581"/>
    <n v="0"/>
    <s v="ID001857"/>
    <s v="ProjHours19"/>
    <s v="No"/>
    <m/>
    <n v="0"/>
    <s v="Charge"/>
    <s v="No"/>
    <s v="Posted"/>
    <s v="No"/>
    <m/>
  </r>
  <r>
    <d v="2018-02-12T00:00:00"/>
    <s v="chsg-00308.40"/>
    <x v="1"/>
    <x v="7"/>
    <s v="I/C DESG"/>
    <n v="3008"/>
    <s v="Gita Adriani Putri"/>
    <n v="16"/>
    <n v="103"/>
    <s v="Phase I-Landscape Master Planning"/>
    <s v="IDR"/>
    <n v="150042"/>
    <n v="0"/>
    <s v="ID001860"/>
    <s v="ProjHours19"/>
    <s v="No"/>
    <m/>
    <n v="0"/>
    <s v="Charge"/>
    <s v="No"/>
    <s v="Posted"/>
    <s v="No"/>
    <m/>
  </r>
  <r>
    <d v="2018-02-19T00:00:00"/>
    <s v="chsg-00308.40"/>
    <x v="1"/>
    <x v="7"/>
    <s v="I/C DESG"/>
    <n v="3008"/>
    <s v="Gita Adriani Putri"/>
    <n v="5"/>
    <n v="103"/>
    <s v="Phase I-Landscape Master Planning"/>
    <s v="IDR"/>
    <n v="150042"/>
    <n v="0"/>
    <s v="ID001882"/>
    <s v="ProjHours19"/>
    <s v="No"/>
    <m/>
    <n v="0"/>
    <s v="Charge"/>
    <s v="No"/>
    <s v="Posted"/>
    <s v="No"/>
    <m/>
  </r>
  <r>
    <d v="2018-02-19T00:00:00"/>
    <s v="chsg-00308.40"/>
    <x v="1"/>
    <x v="7"/>
    <s v="I/C DESG"/>
    <n v="3001"/>
    <s v="Nyoman Diksa"/>
    <n v="6"/>
    <n v="103"/>
    <s v="Phase I-Landscape Master Planning"/>
    <s v="IDR"/>
    <n v="308303"/>
    <n v="0"/>
    <s v="ID001883"/>
    <s v="ProjHours19"/>
    <s v="No"/>
    <m/>
    <n v="0"/>
    <s v="Charge"/>
    <s v="No"/>
    <s v="Posted"/>
    <s v="No"/>
    <m/>
  </r>
  <r>
    <d v="2018-02-19T00:00:00"/>
    <s v="chsg-00308.40"/>
    <x v="1"/>
    <x v="7"/>
    <s v="I/C DESG"/>
    <n v="3007"/>
    <s v="Putu Ary Santana Putra"/>
    <n v="24"/>
    <n v="103"/>
    <s v="Phase I-Landscape Master Planning"/>
    <s v="IDR"/>
    <n v="138968"/>
    <n v="0"/>
    <s v="ID001893"/>
    <s v="ProjHours19"/>
    <s v="No"/>
    <m/>
    <n v="0"/>
    <s v="Charge"/>
    <s v="No"/>
    <s v="Posted"/>
    <s v="No"/>
    <m/>
  </r>
  <r>
    <d v="2018-02-26T00:00:00"/>
    <s v="chsg-00308.40"/>
    <x v="1"/>
    <x v="7"/>
    <s v="I/C DESG"/>
    <n v="3001"/>
    <s v="Nyoman Diksa"/>
    <n v="1"/>
    <n v="103"/>
    <s v="Phase I-Landscape Master Planning"/>
    <s v="IDR"/>
    <n v="308303"/>
    <n v="0"/>
    <s v="ID001904"/>
    <s v="ProjHours19"/>
    <s v="No"/>
    <m/>
    <n v="0"/>
    <s v="Charge"/>
    <s v="No"/>
    <s v="Posted"/>
    <s v="No"/>
    <m/>
  </r>
  <r>
    <d v="2018-02-26T00:00:00"/>
    <s v="chsg-00308.40"/>
    <x v="1"/>
    <x v="7"/>
    <s v="I/C DESG"/>
    <n v="3004"/>
    <s v="Untoro"/>
    <n v="4"/>
    <n v="103"/>
    <s v="Phase I-Landscape Master Planning"/>
    <s v="IDR"/>
    <n v="150581"/>
    <n v="0"/>
    <s v="ID001907"/>
    <s v="ProjHours19"/>
    <s v="No"/>
    <m/>
    <n v="0"/>
    <s v="Charge"/>
    <s v="No"/>
    <s v="Posted"/>
    <s v="No"/>
    <m/>
  </r>
  <r>
    <d v="2018-02-26T00:00:00"/>
    <s v="chsg-00308.40"/>
    <x v="1"/>
    <x v="7"/>
    <s v="I/C DESG"/>
    <n v="3007"/>
    <s v="Putu Ary Santana Putra"/>
    <n v="11"/>
    <n v="103"/>
    <s v="Phase I-Landscape Master Planning"/>
    <s v="IDR"/>
    <n v="138968"/>
    <n v="0"/>
    <s v="ID001914"/>
    <s v="ProjHours19"/>
    <s v="No"/>
    <m/>
    <n v="0"/>
    <s v="Charge"/>
    <s v="No"/>
    <s v="Posted"/>
    <s v="No"/>
    <m/>
  </r>
  <r>
    <d v="2018-02-26T00:00:00"/>
    <s v="chsg-00308.40"/>
    <x v="1"/>
    <x v="7"/>
    <s v="I/C DESG"/>
    <n v="3008"/>
    <s v="Gita Adriani Putri"/>
    <n v="16"/>
    <n v="103"/>
    <s v="Phase I-Landscape Master Planning"/>
    <s v="IDR"/>
    <n v="150042"/>
    <n v="0"/>
    <s v="ID001916"/>
    <s v="ProjHours19"/>
    <s v="No"/>
    <m/>
    <n v="0"/>
    <s v="Charge"/>
    <s v="No"/>
    <s v="Posted"/>
    <s v="No"/>
    <m/>
  </r>
  <r>
    <d v="2018-03-05T00:00:00"/>
    <s v="chsg-00308.40"/>
    <x v="1"/>
    <x v="7"/>
    <s v="I/C DESG"/>
    <n v="3011"/>
    <s v="I Ketut Sukardiana"/>
    <n v="16"/>
    <n v="103"/>
    <s v="Phase I-Landscape Master Planning"/>
    <s v="IDR"/>
    <n v="115059"/>
    <n v="0"/>
    <s v="ID001959"/>
    <s v="ProjHours19"/>
    <s v="No"/>
    <m/>
    <n v="0"/>
    <s v="Charge"/>
    <s v="No"/>
    <s v="Posted"/>
    <s v="No"/>
    <m/>
  </r>
  <r>
    <d v="2018-03-05T00:00:00"/>
    <s v="chsg-00308.40"/>
    <x v="1"/>
    <x v="7"/>
    <s v="I/C DESG"/>
    <n v="3007"/>
    <s v="Putu Ary Santana Putra"/>
    <n v="20"/>
    <n v="103"/>
    <s v="Phase I-Landscape Master Planning"/>
    <s v="IDR"/>
    <n v="138968"/>
    <n v="0"/>
    <s v="ID001964"/>
    <s v="ProjHours19"/>
    <s v="No"/>
    <m/>
    <n v="0"/>
    <s v="Charge"/>
    <s v="No"/>
    <s v="Posted"/>
    <s v="No"/>
    <m/>
  </r>
  <r>
    <d v="2018-03-05T00:00:00"/>
    <s v="chsg-00308.40"/>
    <x v="1"/>
    <x v="7"/>
    <s v="I/C DESG"/>
    <n v="3010"/>
    <s v="A.A. Bagus Dewangkara"/>
    <n v="24"/>
    <n v="103"/>
    <s v="Phase I-Landscape Master Planning"/>
    <s v="IDR"/>
    <n v="121404"/>
    <n v="0"/>
    <s v="ID001968"/>
    <s v="ProjHours19"/>
    <s v="No"/>
    <m/>
    <n v="0"/>
    <s v="Charge"/>
    <s v="No"/>
    <s v="Posted"/>
    <s v="No"/>
    <m/>
  </r>
  <r>
    <d v="2018-03-05T00:00:00"/>
    <s v="chsg-00308.40"/>
    <x v="1"/>
    <x v="7"/>
    <s v="I/C DESG"/>
    <n v="3012"/>
    <s v="Johanes Jojo Paijo"/>
    <n v="32"/>
    <n v="103"/>
    <s v="Phase I-Landscape Master Planning"/>
    <s v="IDR"/>
    <n v="109895"/>
    <n v="0"/>
    <s v="ID001969"/>
    <s v="ProjHours19"/>
    <s v="No"/>
    <m/>
    <n v="0"/>
    <s v="Charge"/>
    <s v="No"/>
    <s v="Posted"/>
    <s v="No"/>
    <m/>
  </r>
  <r>
    <d v="2018-03-05T00:00:00"/>
    <s v="chsg-00308.40"/>
    <x v="1"/>
    <x v="7"/>
    <s v="I/C DESG"/>
    <n v="3004"/>
    <s v="Untoro"/>
    <n v="40"/>
    <n v="103"/>
    <s v="Phase I-Landscape Master Planning"/>
    <s v="IDR"/>
    <n v="150581"/>
    <n v="0"/>
    <s v="ID001971"/>
    <s v="ProjHours19"/>
    <s v="No"/>
    <m/>
    <n v="0"/>
    <s v="Charge"/>
    <s v="No"/>
    <s v="Posted"/>
    <s v="No"/>
    <m/>
  </r>
  <r>
    <d v="2018-03-12T00:00:00"/>
    <s v="chsg-00308.40"/>
    <x v="1"/>
    <x v="7"/>
    <s v="I/C DESG"/>
    <n v="3012"/>
    <s v="Johanes Jojo Paijo"/>
    <n v="8"/>
    <n v="103"/>
    <s v="Phase I-Landscape Master Planning"/>
    <s v="IDR"/>
    <n v="109895"/>
    <n v="0"/>
    <s v="ID001998"/>
    <s v="ProjHours19"/>
    <s v="No"/>
    <m/>
    <n v="0"/>
    <s v="Charge"/>
    <s v="No"/>
    <s v="Posted"/>
    <s v="No"/>
    <m/>
  </r>
  <r>
    <d v="2018-03-12T00:00:00"/>
    <s v="chsg-00308.40"/>
    <x v="1"/>
    <x v="7"/>
    <s v="I/C DESG"/>
    <n v="3011"/>
    <s v="I Ketut Sukardiana"/>
    <n v="8"/>
    <n v="103"/>
    <s v="Phase I-Landscape Master Planning"/>
    <s v="IDR"/>
    <n v="115059"/>
    <n v="0"/>
    <s v="ID001999"/>
    <s v="ProjHours19"/>
    <s v="No"/>
    <m/>
    <n v="0"/>
    <s v="Charge"/>
    <s v="No"/>
    <s v="Posted"/>
    <s v="No"/>
    <m/>
  </r>
  <r>
    <d v="2018-03-12T00:00:00"/>
    <s v="chsg-00308.40"/>
    <x v="1"/>
    <x v="7"/>
    <s v="I/C DESG"/>
    <n v="3008"/>
    <s v="Gita Adriani Putri"/>
    <n v="28"/>
    <n v="103"/>
    <s v="Phase I-Landscape Master Planning"/>
    <s v="IDR"/>
    <n v="150042"/>
    <n v="0"/>
    <s v="ID002011"/>
    <s v="ProjHours19"/>
    <s v="No"/>
    <m/>
    <n v="0"/>
    <s v="Charge"/>
    <s v="No"/>
    <s v="Posted"/>
    <s v="No"/>
    <m/>
  </r>
  <r>
    <d v="2018-03-12T00:00:00"/>
    <s v="chsg-00308.40"/>
    <x v="1"/>
    <x v="7"/>
    <s v="I/C DESG"/>
    <n v="3004"/>
    <s v="Untoro"/>
    <n v="36"/>
    <n v="103"/>
    <s v="Phase I-Landscape Master Planning"/>
    <s v="IDR"/>
    <n v="150581"/>
    <n v="0"/>
    <s v="ID002016"/>
    <s v="ProjHours19"/>
    <s v="No"/>
    <m/>
    <n v="0"/>
    <s v="Charge"/>
    <s v="No"/>
    <s v="Posted"/>
    <s v="No"/>
    <m/>
  </r>
  <r>
    <d v="2018-03-19T00:00:00"/>
    <s v="chsg-00308.40"/>
    <x v="1"/>
    <x v="7"/>
    <s v="I/C DESG"/>
    <n v="3008"/>
    <s v="Gita Adriani Putri"/>
    <n v="29.5"/>
    <n v="103"/>
    <s v="Phase I-Landscape Master Planning"/>
    <s v="IDR"/>
    <n v="150042"/>
    <n v="0"/>
    <s v="ID002042"/>
    <s v="ProjHours19"/>
    <s v="No"/>
    <m/>
    <n v="0"/>
    <s v="Charge"/>
    <s v="No"/>
    <s v="Posted"/>
    <s v="No"/>
    <m/>
  </r>
  <r>
    <d v="2018-03-19T00:00:00"/>
    <s v="chsg-00308.40"/>
    <x v="1"/>
    <x v="7"/>
    <s v="I/C DESG"/>
    <n v="3004"/>
    <s v="Untoro"/>
    <n v="32"/>
    <n v="103"/>
    <s v="Phase I-Landscape Master Planning"/>
    <s v="IDR"/>
    <n v="150581"/>
    <n v="0"/>
    <s v="ID002044"/>
    <s v="ProjHours19"/>
    <s v="No"/>
    <m/>
    <n v="0"/>
    <s v="Charge"/>
    <s v="No"/>
    <s v="Posted"/>
    <s v="No"/>
    <m/>
  </r>
  <r>
    <d v="2018-03-26T00:00:00"/>
    <s v="chsg-00308.40"/>
    <x v="1"/>
    <x v="7"/>
    <s v="I/C DESG"/>
    <n v="3004"/>
    <s v="Untoro"/>
    <n v="8"/>
    <n v="103"/>
    <s v="Phase I-Landscape Master Planning"/>
    <s v="IDR"/>
    <n v="150581"/>
    <n v="0"/>
    <s v="ID002061"/>
    <s v="ProjHours19"/>
    <s v="No"/>
    <m/>
    <n v="0"/>
    <s v="Charge"/>
    <s v="No"/>
    <s v="Posted"/>
    <s v="No"/>
    <m/>
  </r>
  <r>
    <d v="2018-03-26T00:00:00"/>
    <s v="chsg-00308.40"/>
    <x v="1"/>
    <x v="7"/>
    <s v="I/C DESG"/>
    <n v="3008"/>
    <s v="Gita Adriani Putri"/>
    <n v="32"/>
    <n v="103"/>
    <s v="Phase I-Landscape Master Planning"/>
    <s v="IDR"/>
    <n v="150042"/>
    <n v="0"/>
    <s v="ID002093"/>
    <s v="ProjHours19"/>
    <s v="No"/>
    <m/>
    <n v="0"/>
    <s v="Charge"/>
    <s v="No"/>
    <s v="Posted"/>
    <s v="No"/>
    <m/>
  </r>
  <r>
    <d v="2018-04-02T00:00:00"/>
    <s v="chsg-00308.40"/>
    <x v="1"/>
    <x v="7"/>
    <s v="I/C DESG"/>
    <n v="3001"/>
    <s v="Nyoman Diksa"/>
    <n v="5"/>
    <n v="103"/>
    <s v="Phase I-Landscape Master Planning"/>
    <s v="IDR"/>
    <n v="308303"/>
    <n v="0"/>
    <s v="ID002100"/>
    <s v="ProjHours19"/>
    <s v="No"/>
    <m/>
    <n v="0"/>
    <s v="Charge"/>
    <s v="No"/>
    <s v="Posted"/>
    <s v="No"/>
    <m/>
  </r>
  <r>
    <d v="2018-04-02T00:00:00"/>
    <s v="chsg-00308.40"/>
    <x v="1"/>
    <x v="7"/>
    <s v="I/C DESG"/>
    <n v="3011"/>
    <s v="I Ketut Sukardiana"/>
    <n v="8"/>
    <n v="103"/>
    <s v="Phase I-Landscape Master Planning"/>
    <s v="IDR"/>
    <n v="115059"/>
    <n v="0"/>
    <s v="ID002102"/>
    <s v="ProjHours19"/>
    <s v="No"/>
    <m/>
    <n v="0"/>
    <s v="Charge"/>
    <s v="No"/>
    <s v="Posted"/>
    <s v="No"/>
    <m/>
  </r>
  <r>
    <d v="2018-04-02T00:00:00"/>
    <s v="chsg-00308.40"/>
    <x v="1"/>
    <x v="7"/>
    <s v="I/C DESG"/>
    <n v="3008"/>
    <s v="Gita Adriani Putri"/>
    <n v="39"/>
    <n v="103"/>
    <s v="Phase I-Landscape Master Planning"/>
    <s v="IDR"/>
    <n v="150042"/>
    <n v="0"/>
    <s v="ID002125"/>
    <s v="ProjHours19"/>
    <s v="No"/>
    <m/>
    <n v="0"/>
    <s v="Charge"/>
    <s v="No"/>
    <s v="Posted"/>
    <s v="No"/>
    <m/>
  </r>
  <r>
    <d v="2018-04-02T00:00:00"/>
    <s v="chsg-00308.40"/>
    <x v="1"/>
    <x v="7"/>
    <s v="I/C DESG"/>
    <n v="3004"/>
    <s v="Untoro"/>
    <n v="40"/>
    <n v="103"/>
    <s v="Phase I-Landscape Master Planning"/>
    <s v="IDR"/>
    <n v="150581"/>
    <n v="0"/>
    <s v="ID002126"/>
    <s v="ProjHours19"/>
    <s v="No"/>
    <m/>
    <n v="0"/>
    <s v="Charge"/>
    <s v="No"/>
    <s v="Posted"/>
    <s v="No"/>
    <m/>
  </r>
  <r>
    <d v="2018-04-09T00:00:00"/>
    <s v="chsg-00308.40"/>
    <x v="1"/>
    <x v="7"/>
    <s v="I/C DESG"/>
    <n v="3001"/>
    <s v="Nyoman Diksa"/>
    <n v="4"/>
    <n v="103"/>
    <s v="Phase I-Landscape Master Planning"/>
    <s v="IDR"/>
    <n v="308303"/>
    <n v="0"/>
    <s v="ID002132"/>
    <s v="ProjHours19"/>
    <s v="No"/>
    <m/>
    <n v="0"/>
    <s v="Charge"/>
    <s v="No"/>
    <s v="Posted"/>
    <s v="No"/>
    <m/>
  </r>
  <r>
    <d v="2018-04-09T00:00:00"/>
    <s v="chsg-00308.40"/>
    <x v="1"/>
    <x v="7"/>
    <s v="I/C DESG"/>
    <n v="3008"/>
    <s v="Gita Adriani Putri"/>
    <n v="8"/>
    <n v="103"/>
    <s v="Phase I-Landscape Master Planning"/>
    <s v="IDR"/>
    <n v="150042"/>
    <n v="0"/>
    <s v="ID002138"/>
    <s v="ProjHours19"/>
    <s v="No"/>
    <m/>
    <n v="0"/>
    <s v="Charge"/>
    <s v="No"/>
    <s v="Posted"/>
    <s v="No"/>
    <m/>
  </r>
  <r>
    <d v="2018-04-09T00:00:00"/>
    <s v="chsg-00308.40"/>
    <x v="1"/>
    <x v="7"/>
    <s v="I/C DESG"/>
    <n v="3004"/>
    <s v="Untoro"/>
    <n v="34.5"/>
    <n v="103"/>
    <s v="Phase I-Landscape Master Planning"/>
    <s v="IDR"/>
    <n v="150581"/>
    <n v="0"/>
    <s v="ID002164"/>
    <s v="ProjHours19"/>
    <s v="No"/>
    <m/>
    <n v="0"/>
    <s v="Charge"/>
    <s v="No"/>
    <s v="Posted"/>
    <s v="No"/>
    <m/>
  </r>
  <r>
    <d v="2018-04-09T00:00:00"/>
    <s v="chsg-00308.40"/>
    <x v="1"/>
    <x v="7"/>
    <s v="I/C DESG"/>
    <n v="3010"/>
    <s v="A.A. Bagus Dewangkara"/>
    <n v="40"/>
    <n v="103"/>
    <s v="Phase I-Landscape Master Planning"/>
    <s v="IDR"/>
    <n v="121404"/>
    <n v="0"/>
    <s v="ID002166"/>
    <s v="ProjHours19"/>
    <s v="No"/>
    <m/>
    <n v="0"/>
    <s v="Charge"/>
    <s v="No"/>
    <s v="Posted"/>
    <s v="No"/>
    <m/>
  </r>
  <r>
    <d v="2018-04-16T00:00:00"/>
    <s v="chsg-00308.40"/>
    <x v="1"/>
    <x v="7"/>
    <s v="I/C DESG"/>
    <n v="3004"/>
    <s v="Untoro"/>
    <n v="40"/>
    <n v="103"/>
    <s v="Phase I-Landscape Master Planning"/>
    <s v="IDR"/>
    <n v="150581"/>
    <n v="0"/>
    <s v="ID002193"/>
    <s v="ProjHours19"/>
    <s v="No"/>
    <m/>
    <n v="0"/>
    <s v="Charge"/>
    <s v="No"/>
    <s v="Posted"/>
    <s v="No"/>
    <m/>
  </r>
  <r>
    <d v="2018-04-23T00:00:00"/>
    <s v="chsg-00308.40"/>
    <x v="1"/>
    <x v="7"/>
    <s v="I/C DESG"/>
    <n v="3004"/>
    <s v="Untoro"/>
    <n v="16"/>
    <n v="103"/>
    <s v="Phase I-Landscape Master Planning"/>
    <s v="IDR"/>
    <n v="150581"/>
    <n v="0"/>
    <s v="ID002221"/>
    <s v="ProjHours19"/>
    <s v="No"/>
    <m/>
    <n v="0"/>
    <s v="Charge"/>
    <s v="No"/>
    <s v="Posted"/>
    <s v="No"/>
    <m/>
  </r>
  <r>
    <d v="2018-05-01T00:00:00"/>
    <s v="chsg-00308.40"/>
    <x v="1"/>
    <x v="7"/>
    <s v="I/C DESG"/>
    <n v="3004"/>
    <s v="Untoro"/>
    <n v="24"/>
    <n v="103"/>
    <s v="Phase I-Landscape Master Planning"/>
    <s v="IDR"/>
    <n v="150581"/>
    <n v="0"/>
    <s v="ID002285"/>
    <s v="ProjHours19"/>
    <s v="No"/>
    <m/>
    <n v="0"/>
    <s v="Charge"/>
    <s v="No"/>
    <s v="Posted"/>
    <s v="No"/>
    <m/>
  </r>
  <r>
    <d v="2018-05-14T00:00:00"/>
    <s v="chsg-00308.40"/>
    <x v="1"/>
    <x v="7"/>
    <s v="I/C DESG"/>
    <n v="3004"/>
    <s v="Untoro"/>
    <n v="40"/>
    <n v="103"/>
    <s v="Phase I-Landscape Master Planning"/>
    <s v="IDR"/>
    <n v="150581"/>
    <n v="0"/>
    <s v="ID002352"/>
    <s v="ProjHours19"/>
    <s v="No"/>
    <m/>
    <n v="0"/>
    <s v="Charge"/>
    <s v="No"/>
    <s v="Posted"/>
    <s v="No"/>
    <m/>
  </r>
  <r>
    <d v="2018-05-21T00:00:00"/>
    <s v="chsg-00308.40"/>
    <x v="1"/>
    <x v="7"/>
    <s v="I/C DESG"/>
    <n v="3004"/>
    <s v="Untoro"/>
    <n v="24"/>
    <n v="103"/>
    <s v="Phase I-Landscape Master Planning"/>
    <s v="IDR"/>
    <n v="150581"/>
    <n v="0"/>
    <s v="ID002367"/>
    <s v="ProjHours19"/>
    <s v="No"/>
    <m/>
    <n v="0"/>
    <s v="Charge"/>
    <s v="No"/>
    <s v="Posted"/>
    <s v="No"/>
    <m/>
  </r>
  <r>
    <d v="2018-06-04T00:00:00"/>
    <s v="chsg-00308.40"/>
    <x v="1"/>
    <x v="7"/>
    <s v="I/C DESG"/>
    <n v="3001"/>
    <s v="Nyoman Diksa"/>
    <n v="5"/>
    <n v="103"/>
    <s v="Phase I-Landscape Master Planning"/>
    <s v="IDR"/>
    <n v="308303"/>
    <n v="0"/>
    <s v="ID002441"/>
    <s v="ProjHours19"/>
    <s v="No"/>
    <m/>
    <n v="0"/>
    <s v="Charge"/>
    <s v="No"/>
    <s v="Posted"/>
    <s v="No"/>
    <m/>
  </r>
  <r>
    <d v="2018-06-04T00:00:00"/>
    <s v="chsg-00308.40"/>
    <x v="1"/>
    <x v="7"/>
    <s v="I/C DESG"/>
    <n v="3004"/>
    <s v="Untoro"/>
    <n v="24"/>
    <n v="103"/>
    <s v="Phase I-Landscape Master Planning"/>
    <s v="IDR"/>
    <n v="150581"/>
    <n v="0"/>
    <s v="ID002454"/>
    <s v="ProjHours19"/>
    <s v="No"/>
    <m/>
    <n v="0"/>
    <s v="Charge"/>
    <s v="No"/>
    <s v="Posted"/>
    <s v="No"/>
    <m/>
  </r>
  <r>
    <d v="2018-06-11T00:00:00"/>
    <s v="chsg-00308.40"/>
    <x v="1"/>
    <x v="7"/>
    <s v="I/C DESG"/>
    <n v="3004"/>
    <s v="Untoro"/>
    <n v="16"/>
    <n v="103"/>
    <s v="Phase I-Landscape Master Planning"/>
    <s v="IDR"/>
    <n v="150581"/>
    <n v="0"/>
    <s v="ID002488"/>
    <s v="ProjHours19"/>
    <s v="No"/>
    <m/>
    <n v="0"/>
    <s v="Charge"/>
    <s v="No"/>
    <s v="Posted"/>
    <s v="No"/>
    <m/>
  </r>
  <r>
    <d v="2018-06-18T00:00:00"/>
    <s v="chsg-00308.40"/>
    <x v="1"/>
    <x v="7"/>
    <s v="I/C DESG"/>
    <n v="3004"/>
    <s v="Untoro"/>
    <n v="4"/>
    <n v="103"/>
    <s v="Phase I-Landscape Master Planning"/>
    <s v="IDR"/>
    <n v="150581"/>
    <n v="0"/>
    <s v="ID002502"/>
    <s v="ProjHours19"/>
    <s v="No"/>
    <m/>
    <n v="0"/>
    <s v="Charge"/>
    <s v="No"/>
    <s v="Posted"/>
    <s v="No"/>
    <m/>
  </r>
  <r>
    <d v="2018-06-18T00:00:00"/>
    <s v="chsg-00308.40"/>
    <x v="1"/>
    <x v="7"/>
    <s v="I/C DESG"/>
    <n v="3008"/>
    <s v="Gita Adriani Putri"/>
    <n v="6.5"/>
    <n v="103"/>
    <s v="Phase I-Landscape Master Planning"/>
    <s v="IDR"/>
    <n v="150042"/>
    <n v="0"/>
    <s v="ID002505"/>
    <s v="ProjHours19"/>
    <s v="No"/>
    <m/>
    <n v="0"/>
    <s v="Charge"/>
    <s v="No"/>
    <s v="Posted"/>
    <s v="No"/>
    <m/>
  </r>
  <r>
    <d v="2018-06-25T00:00:00"/>
    <s v="chsg-00308.40"/>
    <x v="1"/>
    <x v="7"/>
    <s v="I/C DESG"/>
    <n v="3008"/>
    <s v="Gita Adriani Putri"/>
    <n v="10"/>
    <n v="103"/>
    <s v="Phase I-Landscape Master Planning"/>
    <s v="IDR"/>
    <n v="150042"/>
    <n v="0"/>
    <s v="ID002544"/>
    <s v="ProjHours19"/>
    <s v="No"/>
    <m/>
    <n v="0"/>
    <s v="Charge"/>
    <s v="No"/>
    <s v="Posted"/>
    <s v="No"/>
    <m/>
  </r>
  <r>
    <d v="2018-07-09T00:00:00"/>
    <s v="chsg-00308.40"/>
    <x v="1"/>
    <x v="7"/>
    <s v="I/C DESG"/>
    <n v="3004"/>
    <s v="Untoro"/>
    <n v="8"/>
    <n v="103"/>
    <s v="Phase I-Landscape Master Planning"/>
    <s v="IDR"/>
    <n v="150581"/>
    <n v="0"/>
    <s v="ID002601"/>
    <s v="ProjHours19"/>
    <s v="No"/>
    <m/>
    <n v="0"/>
    <s v="Charge"/>
    <s v="No"/>
    <s v="Posted"/>
    <s v="No"/>
    <m/>
  </r>
  <r>
    <d v="2018-07-16T00:00:00"/>
    <s v="chsg-00308.40"/>
    <x v="1"/>
    <x v="7"/>
    <s v="I/C DESG"/>
    <n v="3004"/>
    <s v="Untoro"/>
    <n v="8"/>
    <n v="103"/>
    <s v="Phase I-Landscape Master Planning"/>
    <s v="IDR"/>
    <n v="150581"/>
    <n v="0"/>
    <s v="ID002642"/>
    <s v="ProjHours19"/>
    <s v="No"/>
    <m/>
    <n v="0"/>
    <s v="Charge"/>
    <s v="No"/>
    <s v="Posted"/>
    <s v="No"/>
    <m/>
  </r>
  <r>
    <d v="2018-08-01T00:00:00"/>
    <s v="chsg-00308.40"/>
    <x v="1"/>
    <x v="7"/>
    <s v="I/C DESG"/>
    <n v="3008"/>
    <s v="Gita Adriani Putri"/>
    <n v="12"/>
    <n v="103"/>
    <s v="Phase I-Landscape Master Planning"/>
    <s v="IDR"/>
    <n v="150042"/>
    <n v="0"/>
    <s v="ID002724"/>
    <s v="ProjHours19"/>
    <s v="No"/>
    <m/>
    <n v="0"/>
    <s v="Charge"/>
    <s v="No"/>
    <s v="Posted"/>
    <s v="No"/>
    <m/>
  </r>
  <r>
    <d v="2018-10-15T00:00:00"/>
    <s v="chsg-00308.40"/>
    <x v="1"/>
    <x v="7"/>
    <s v="I/C DESG"/>
    <n v="3013"/>
    <s v="A.A. Gde Adi Santika"/>
    <n v="16"/>
    <n v="103"/>
    <s v="Phase I-Landscape Master Planning"/>
    <s v="IDR"/>
    <n v="99460"/>
    <n v="0"/>
    <s v="ID003144"/>
    <s v="ProjHours19"/>
    <s v="No"/>
    <m/>
    <n v="0"/>
    <s v="Charge"/>
    <s v="No"/>
    <s v="Posted"/>
    <s v="No"/>
    <m/>
  </r>
  <r>
    <d v="2018-10-15T00:00:00"/>
    <s v="chsg-00308.40"/>
    <x v="1"/>
    <x v="7"/>
    <s v="I/C DESG"/>
    <n v="3004"/>
    <s v="Untoro"/>
    <n v="23"/>
    <n v="103"/>
    <s v="Phase I-Landscape Master Planning"/>
    <s v="IDR"/>
    <n v="150581"/>
    <n v="0"/>
    <s v="ID003148"/>
    <s v="ProjHours19"/>
    <s v="No"/>
    <m/>
    <n v="0"/>
    <s v="Charge"/>
    <s v="No"/>
    <s v="Posted"/>
    <s v="No"/>
    <m/>
  </r>
  <r>
    <d v="2018-12-03T00:00:00"/>
    <s v="chsg-00308.40"/>
    <x v="1"/>
    <x v="7"/>
    <s v="I/C DESG"/>
    <n v="3012"/>
    <s v="Johanes Jojo Paijo"/>
    <n v="4"/>
    <n v="111"/>
    <s v="Phase IX-100% Design Development"/>
    <s v="IDR"/>
    <n v="186051"/>
    <n v="233059"/>
    <s v="ID001100"/>
    <s v="PJHR0010030"/>
    <s v="No"/>
    <m/>
    <n v="932236"/>
    <s v="Charge"/>
    <s v="No"/>
    <s v="Invoiced"/>
    <s v="No"/>
    <m/>
  </r>
  <r>
    <d v="2018-12-04T00:00:00"/>
    <s v="chsg-00308.40"/>
    <x v="1"/>
    <x v="7"/>
    <s v="I/C DESG"/>
    <n v="3012"/>
    <s v="Johanes Jojo Paijo"/>
    <n v="8"/>
    <n v="111"/>
    <s v="Phase IX-100% Design Development"/>
    <s v="IDR"/>
    <n v="186051"/>
    <n v="233059"/>
    <s v="ID001101"/>
    <s v="PJHR0010030"/>
    <s v="No"/>
    <m/>
    <n v="1864472"/>
    <s v="Charge"/>
    <s v="No"/>
    <s v="Invoiced"/>
    <s v="No"/>
    <m/>
  </r>
  <r>
    <d v="2018-12-05T00:00:00"/>
    <s v="chsg-00308.40"/>
    <x v="1"/>
    <x v="7"/>
    <s v="I/C DESG"/>
    <n v="3012"/>
    <s v="Johanes Jojo Paijo"/>
    <n v="8"/>
    <n v="111"/>
    <s v="Phase IX-100% Design Development"/>
    <s v="IDR"/>
    <n v="186051"/>
    <n v="233059"/>
    <s v="ID001102"/>
    <s v="PJHR0010030"/>
    <s v="No"/>
    <m/>
    <n v="1864472"/>
    <s v="Charge"/>
    <s v="No"/>
    <s v="Invoiced"/>
    <s v="No"/>
    <m/>
  </r>
  <r>
    <d v="2018-12-06T00:00:00"/>
    <s v="chsg-00308.40"/>
    <x v="1"/>
    <x v="7"/>
    <s v="I/C DESG"/>
    <n v="3012"/>
    <s v="Johanes Jojo Paijo"/>
    <n v="8"/>
    <n v="111"/>
    <s v="Phase IX-100% Design Development"/>
    <s v="IDR"/>
    <n v="186051"/>
    <n v="233059"/>
    <s v="ID001103"/>
    <s v="PJHR0010030"/>
    <s v="No"/>
    <m/>
    <n v="1864472"/>
    <s v="Charge"/>
    <s v="No"/>
    <s v="Invoiced"/>
    <s v="No"/>
    <m/>
  </r>
  <r>
    <d v="2018-12-07T00:00:00"/>
    <s v="chsg-00308.40"/>
    <x v="1"/>
    <x v="7"/>
    <s v="I/C DESG"/>
    <n v="3012"/>
    <s v="Johanes Jojo Paijo"/>
    <n v="8"/>
    <n v="111"/>
    <s v="Phase IX-100% Design Development"/>
    <s v="IDR"/>
    <n v="186051"/>
    <n v="233059"/>
    <s v="ID001104"/>
    <s v="PJHR0010030"/>
    <s v="No"/>
    <m/>
    <n v="1864472"/>
    <s v="Charge"/>
    <s v="No"/>
    <s v="Invoiced"/>
    <s v="No"/>
    <m/>
  </r>
  <r>
    <d v="2018-12-10T00:00:00"/>
    <s v="chsg-00308.40"/>
    <x v="1"/>
    <x v="7"/>
    <s v="I/C DESG"/>
    <n v="3012"/>
    <s v="Johanes Jojo Paijo"/>
    <n v="8"/>
    <n v="111"/>
    <s v="Phase IX-100% Design Development"/>
    <s v="IDR"/>
    <n v="186051"/>
    <n v="233059"/>
    <s v="ID001105"/>
    <s v="PJHR0010030"/>
    <s v="No"/>
    <m/>
    <n v="1864472"/>
    <s v="Charge"/>
    <s v="No"/>
    <s v="Invoiced"/>
    <s v="No"/>
    <m/>
  </r>
  <r>
    <d v="2018-12-11T00:00:00"/>
    <s v="chsg-00308.40"/>
    <x v="1"/>
    <x v="7"/>
    <s v="I/C DESG"/>
    <n v="3012"/>
    <s v="Johanes Jojo Paijo"/>
    <n v="8"/>
    <n v="111"/>
    <s v="Phase IX-100% Design Development"/>
    <s v="IDR"/>
    <n v="186051"/>
    <n v="233059"/>
    <s v="ID001106"/>
    <s v="PJHR0010030"/>
    <s v="No"/>
    <m/>
    <n v="1864472"/>
    <s v="Charge"/>
    <s v="No"/>
    <s v="Invoiced"/>
    <s v="No"/>
    <m/>
  </r>
  <r>
    <d v="2018-12-12T00:00:00"/>
    <s v="chsg-00308.40"/>
    <x v="1"/>
    <x v="7"/>
    <s v="I/C DESG"/>
    <n v="3012"/>
    <s v="Johanes Jojo Paijo"/>
    <n v="8"/>
    <n v="111"/>
    <s v="Phase IX-100% Design Development"/>
    <s v="IDR"/>
    <n v="186051"/>
    <n v="233059"/>
    <s v="ID001107"/>
    <s v="PJHR0010030"/>
    <s v="No"/>
    <m/>
    <n v="1864472"/>
    <s v="Charge"/>
    <s v="No"/>
    <s v="Invoiced"/>
    <s v="No"/>
    <m/>
  </r>
  <r>
    <d v="2018-12-13T00:00:00"/>
    <s v="chsg-00308.40"/>
    <x v="1"/>
    <x v="7"/>
    <s v="I/C DESG"/>
    <n v="3004"/>
    <s v="Untoro"/>
    <n v="6"/>
    <n v="111"/>
    <s v="Phase IX-100% Design Development"/>
    <s v="IDR"/>
    <n v="226737"/>
    <n v="284736"/>
    <s v="ID001208"/>
    <s v="PJHR0010037"/>
    <s v="No"/>
    <m/>
    <n v="1708416"/>
    <s v="Charge"/>
    <s v="No"/>
    <s v="Invoiced"/>
    <s v="No"/>
    <m/>
  </r>
  <r>
    <d v="2018-12-14T00:00:00"/>
    <s v="chsg-00308.40"/>
    <x v="1"/>
    <x v="7"/>
    <s v="I/C DESG"/>
    <n v="3012"/>
    <s v="Johanes Jojo Paijo"/>
    <n v="7"/>
    <n v="111"/>
    <s v="Phase IX-100% Design Development"/>
    <s v="IDR"/>
    <n v="186051"/>
    <n v="233059"/>
    <s v="ID001108"/>
    <s v="PJHR0010030"/>
    <s v="No"/>
    <m/>
    <n v="1631413"/>
    <s v="Charge"/>
    <s v="No"/>
    <s v="Invoiced"/>
    <s v="No"/>
    <m/>
  </r>
  <r>
    <d v="2018-12-14T00:00:00"/>
    <s v="chsg-00308.40"/>
    <x v="1"/>
    <x v="7"/>
    <s v="I/C DESG"/>
    <n v="3004"/>
    <s v="Untoro"/>
    <n v="7"/>
    <n v="111"/>
    <s v="Phase IX-100% Design Development"/>
    <s v="IDR"/>
    <n v="226737"/>
    <n v="284736"/>
    <s v="ID001209"/>
    <s v="PJHR0010037"/>
    <s v="No"/>
    <m/>
    <n v="1993152"/>
    <s v="Charge"/>
    <s v="No"/>
    <s v="Invoiced"/>
    <s v="No"/>
    <m/>
  </r>
  <r>
    <d v="2018-12-17T00:00:00"/>
    <s v="chsg-00308.40"/>
    <x v="1"/>
    <x v="7"/>
    <s v="I/C DESG"/>
    <n v="3004"/>
    <s v="Untoro"/>
    <n v="8"/>
    <n v="111"/>
    <s v="Phase IX-100% Design Development"/>
    <s v="IDR"/>
    <n v="226737"/>
    <n v="284736"/>
    <s v="ID001408"/>
    <s v="PJHR0010047"/>
    <s v="No"/>
    <m/>
    <n v="2277888"/>
    <s v="Charge"/>
    <s v="No"/>
    <s v="Invoiced"/>
    <s v="No"/>
    <m/>
  </r>
  <r>
    <d v="2018-01-15T00:00:00"/>
    <s v="chsg-00408.26"/>
    <x v="1"/>
    <x v="8"/>
    <s v="I/C DESG"/>
    <n v="3013"/>
    <s v="A.A. Gde Adi Santika"/>
    <n v="12"/>
    <n v="404"/>
    <s v="Mobilization"/>
    <s v="IDR"/>
    <n v="99460"/>
    <n v="0"/>
    <s v="ID001723"/>
    <s v="ProjHours19"/>
    <s v="No"/>
    <m/>
    <n v="0"/>
    <s v="Charge"/>
    <s v="No"/>
    <s v="Posted"/>
    <s v="No"/>
    <m/>
  </r>
  <r>
    <d v="2018-03-26T00:00:00"/>
    <s v="chsg-00408.26"/>
    <x v="1"/>
    <x v="8"/>
    <s v="I/C DESG"/>
    <n v="3012"/>
    <s v="Johanes Jojo Paijo"/>
    <n v="6"/>
    <n v="404"/>
    <s v="Mobilization"/>
    <s v="IDR"/>
    <n v="109895"/>
    <n v="0"/>
    <s v="ID002059"/>
    <s v="ProjHours19"/>
    <s v="No"/>
    <m/>
    <n v="0"/>
    <s v="Charge"/>
    <s v="No"/>
    <s v="Posted"/>
    <s v="No"/>
    <m/>
  </r>
  <r>
    <d v="2018-04-02T00:00:00"/>
    <s v="chsg-00408.26"/>
    <x v="1"/>
    <x v="8"/>
    <s v="I/C DESG"/>
    <n v="3012"/>
    <s v="Johanes Jojo Paijo"/>
    <n v="12"/>
    <n v="404"/>
    <s v="Mobilization"/>
    <s v="IDR"/>
    <n v="109895"/>
    <n v="0"/>
    <s v="ID002109"/>
    <s v="ProjHours19"/>
    <s v="No"/>
    <m/>
    <n v="0"/>
    <s v="Charge"/>
    <s v="No"/>
    <s v="Posted"/>
    <s v="No"/>
    <m/>
  </r>
  <r>
    <d v="2018-04-09T00:00:00"/>
    <s v="chsg-00408.26"/>
    <x v="1"/>
    <x v="8"/>
    <s v="I/C DESG"/>
    <n v="3012"/>
    <s v="Johanes Jojo Paijo"/>
    <n v="16"/>
    <n v="404"/>
    <s v="Mobilization"/>
    <s v="IDR"/>
    <n v="109895"/>
    <n v="0"/>
    <s v="ID002155"/>
    <s v="ProjHours19"/>
    <s v="No"/>
    <m/>
    <n v="0"/>
    <s v="Charge"/>
    <s v="No"/>
    <s v="Posted"/>
    <s v="No"/>
    <m/>
  </r>
  <r>
    <d v="2018-01-01T00:00:00"/>
    <s v="chsg-00502.14"/>
    <x v="1"/>
    <x v="9"/>
    <s v="I/C DESG"/>
    <n v="3001"/>
    <s v="Nyoman Diksa"/>
    <n v="7"/>
    <n v="125"/>
    <s v="Phase I-Concept Design"/>
    <s v="IDR"/>
    <n v="308303"/>
    <n v="0"/>
    <s v="ID001648"/>
    <s v="ProjHours19"/>
    <s v="No"/>
    <m/>
    <n v="0"/>
    <s v="Charge"/>
    <s v="No"/>
    <s v="Posted"/>
    <s v="No"/>
    <m/>
  </r>
  <r>
    <d v="2018-01-01T00:00:00"/>
    <s v="chsg-00502.14"/>
    <x v="1"/>
    <x v="9"/>
    <s v="I/C DESG"/>
    <n v="3003"/>
    <s v="Agus Wijaya"/>
    <n v="28"/>
    <n v="125"/>
    <s v="Phase I-Concept Design"/>
    <s v="IDR"/>
    <n v="177755"/>
    <n v="0"/>
    <s v="ID001674"/>
    <s v="ProjHours19"/>
    <s v="No"/>
    <m/>
    <n v="0"/>
    <s v="Charge"/>
    <s v="No"/>
    <s v="Posted"/>
    <s v="No"/>
    <m/>
  </r>
  <r>
    <d v="2018-01-08T00:00:00"/>
    <s v="chsg-00502.14"/>
    <x v="1"/>
    <x v="9"/>
    <s v="I/C DESG"/>
    <n v="3001"/>
    <s v="Nyoman Diksa"/>
    <n v="6"/>
    <n v="125"/>
    <s v="Phase I-Concept Design"/>
    <s v="IDR"/>
    <n v="308303"/>
    <n v="0"/>
    <s v="ID001685"/>
    <s v="ProjHours19"/>
    <s v="No"/>
    <m/>
    <n v="0"/>
    <s v="Charge"/>
    <s v="No"/>
    <s v="Posted"/>
    <s v="No"/>
    <m/>
  </r>
  <r>
    <d v="2018-01-08T00:00:00"/>
    <s v="chsg-00502.14"/>
    <x v="1"/>
    <x v="9"/>
    <s v="I/C DESG"/>
    <n v="3009"/>
    <s v="I Gusti Bagus Sera Krisnadinata"/>
    <n v="8"/>
    <n v="125"/>
    <s v="Phase I-Concept Design"/>
    <s v="IDR"/>
    <n v="120926"/>
    <n v="0"/>
    <s v="ID001686"/>
    <s v="ProjHours19"/>
    <s v="No"/>
    <m/>
    <n v="0"/>
    <s v="Charge"/>
    <s v="No"/>
    <s v="Posted"/>
    <s v="No"/>
    <m/>
  </r>
  <r>
    <d v="2018-01-08T00:00:00"/>
    <s v="chsg-00502.14"/>
    <x v="1"/>
    <x v="9"/>
    <s v="I/C DESG"/>
    <n v="3013"/>
    <s v="A.A. Gde Adi Santika"/>
    <n v="8"/>
    <n v="125"/>
    <s v="Phase I-Concept Design"/>
    <s v="IDR"/>
    <n v="99460"/>
    <n v="0"/>
    <s v="ID001687"/>
    <s v="ProjHours19"/>
    <s v="No"/>
    <m/>
    <n v="0"/>
    <s v="Charge"/>
    <s v="No"/>
    <s v="Posted"/>
    <s v="No"/>
    <m/>
  </r>
  <r>
    <d v="2018-01-08T00:00:00"/>
    <s v="chsg-00502.14"/>
    <x v="1"/>
    <x v="9"/>
    <s v="I/C DESG"/>
    <n v="3003"/>
    <s v="Agus Wijaya"/>
    <n v="40"/>
    <n v="125"/>
    <s v="Phase I-Concept Design"/>
    <s v="IDR"/>
    <n v="177755"/>
    <n v="0"/>
    <s v="ID001705"/>
    <s v="ProjHours19"/>
    <s v="No"/>
    <m/>
    <n v="0"/>
    <s v="Charge"/>
    <s v="No"/>
    <s v="Posted"/>
    <s v="No"/>
    <m/>
  </r>
  <r>
    <d v="2018-01-15T00:00:00"/>
    <s v="chsg-00502.14"/>
    <x v="1"/>
    <x v="9"/>
    <s v="I/C DESG"/>
    <n v="3009"/>
    <s v="I Gusti Bagus Sera Krisnadinata"/>
    <n v="8"/>
    <n v="125"/>
    <s v="Phase I-Concept Design"/>
    <s v="IDR"/>
    <n v="120926"/>
    <n v="0"/>
    <s v="ID001717"/>
    <s v="ProjHours19"/>
    <s v="No"/>
    <m/>
    <n v="0"/>
    <s v="Charge"/>
    <s v="No"/>
    <s v="Posted"/>
    <s v="No"/>
    <m/>
  </r>
  <r>
    <d v="2018-01-15T00:00:00"/>
    <s v="chsg-00502.14"/>
    <x v="1"/>
    <x v="9"/>
    <s v="I/C DESG"/>
    <n v="3012"/>
    <s v="Johanes Jojo Paijo"/>
    <n v="12"/>
    <n v="125"/>
    <s v="Phase I-Concept Design"/>
    <s v="IDR"/>
    <n v="109895"/>
    <n v="0"/>
    <s v="ID001724"/>
    <s v="ProjHours19"/>
    <s v="No"/>
    <m/>
    <n v="0"/>
    <s v="Charge"/>
    <s v="No"/>
    <s v="Posted"/>
    <s v="No"/>
    <m/>
  </r>
  <r>
    <d v="2018-01-15T00:00:00"/>
    <s v="chsg-00502.14"/>
    <x v="1"/>
    <x v="9"/>
    <s v="I/C DESG"/>
    <n v="3003"/>
    <s v="Agus Wijaya"/>
    <n v="20"/>
    <n v="125"/>
    <s v="Phase I-Concept Design"/>
    <s v="IDR"/>
    <n v="177755"/>
    <n v="0"/>
    <s v="ID001732"/>
    <s v="ProjHours19"/>
    <s v="No"/>
    <m/>
    <n v="0"/>
    <s v="Charge"/>
    <s v="No"/>
    <s v="Posted"/>
    <s v="No"/>
    <m/>
  </r>
  <r>
    <d v="2018-01-22T00:00:00"/>
    <s v="chsg-00502.14"/>
    <x v="1"/>
    <x v="9"/>
    <s v="I/C DESG"/>
    <n v="3001"/>
    <s v="Nyoman Diksa"/>
    <n v="2"/>
    <n v="125"/>
    <s v="Phase I-Concept Design"/>
    <s v="IDR"/>
    <n v="308303"/>
    <n v="0"/>
    <s v="ID001745"/>
    <s v="ProjHours19"/>
    <s v="No"/>
    <m/>
    <n v="0"/>
    <s v="Charge"/>
    <s v="No"/>
    <s v="Posted"/>
    <s v="No"/>
    <m/>
  </r>
  <r>
    <d v="2018-01-29T00:00:00"/>
    <s v="chsg-00502.14"/>
    <x v="1"/>
    <x v="9"/>
    <s v="I/C DESG"/>
    <n v="3012"/>
    <s v="Johanes Jojo Paijo"/>
    <n v="8"/>
    <n v="125"/>
    <s v="Phase I-Concept Design"/>
    <s v="IDR"/>
    <n v="109895"/>
    <n v="0"/>
    <s v="ID001769"/>
    <s v="ProjHours19"/>
    <s v="No"/>
    <m/>
    <n v="0"/>
    <s v="Charge"/>
    <s v="No"/>
    <s v="Posted"/>
    <s v="No"/>
    <m/>
  </r>
  <r>
    <d v="2018-01-29T00:00:00"/>
    <s v="chsg-00502.14"/>
    <x v="1"/>
    <x v="9"/>
    <s v="I/C DESG"/>
    <n v="3003"/>
    <s v="Agus Wijaya"/>
    <n v="16"/>
    <n v="125"/>
    <s v="Phase I-Concept Design"/>
    <s v="IDR"/>
    <n v="177755"/>
    <n v="0"/>
    <s v="ID001778"/>
    <s v="ProjHours19"/>
    <s v="No"/>
    <m/>
    <n v="0"/>
    <s v="Charge"/>
    <s v="No"/>
    <s v="Posted"/>
    <s v="No"/>
    <m/>
  </r>
  <r>
    <d v="2018-02-01T00:00:00"/>
    <s v="chsg-00502.14"/>
    <x v="1"/>
    <x v="9"/>
    <s v="I/C DESG"/>
    <n v="3012"/>
    <s v="Johanes Jojo Paijo"/>
    <n v="4"/>
    <n v="125"/>
    <s v="Phase I-Concept Design"/>
    <s v="IDR"/>
    <n v="109895"/>
    <n v="0"/>
    <s v="ID001791"/>
    <s v="ProjHours19"/>
    <s v="No"/>
    <m/>
    <n v="0"/>
    <s v="Charge"/>
    <s v="No"/>
    <s v="Posted"/>
    <s v="No"/>
    <m/>
  </r>
  <r>
    <d v="2018-02-01T00:00:00"/>
    <s v="chsg-00502.14"/>
    <x v="1"/>
    <x v="9"/>
    <s v="I/C DESG"/>
    <n v="3003"/>
    <s v="Agus Wijaya"/>
    <n v="14"/>
    <n v="125"/>
    <s v="Phase I-Concept Design"/>
    <s v="IDR"/>
    <n v="177755"/>
    <n v="0"/>
    <s v="ID001799"/>
    <s v="ProjHours19"/>
    <s v="No"/>
    <m/>
    <n v="0"/>
    <s v="Charge"/>
    <s v="No"/>
    <s v="Posted"/>
    <s v="No"/>
    <m/>
  </r>
  <r>
    <d v="2018-02-01T00:00:00"/>
    <s v="chsg-00502.14"/>
    <x v="1"/>
    <x v="9"/>
    <s v="I/C DESG"/>
    <n v="3010"/>
    <s v="A.A. Bagus Dewangkara"/>
    <n v="16"/>
    <n v="125"/>
    <s v="Phase I-Concept Design"/>
    <s v="IDR"/>
    <n v="121404"/>
    <n v="0"/>
    <s v="ID001801"/>
    <s v="ProjHours19"/>
    <s v="No"/>
    <m/>
    <n v="0"/>
    <s v="Charge"/>
    <s v="No"/>
    <s v="Posted"/>
    <s v="No"/>
    <m/>
  </r>
  <r>
    <d v="2018-02-05T00:00:00"/>
    <s v="chsg-00502.14"/>
    <x v="1"/>
    <x v="9"/>
    <s v="I/C DESG"/>
    <n v="3010"/>
    <s v="A.A. Bagus Dewangkara"/>
    <n v="32"/>
    <n v="125"/>
    <s v="Phase I-Concept Design"/>
    <s v="IDR"/>
    <n v="121404"/>
    <n v="0"/>
    <s v="ID001832"/>
    <s v="ProjHours19"/>
    <s v="No"/>
    <m/>
    <n v="0"/>
    <s v="Charge"/>
    <s v="No"/>
    <s v="Posted"/>
    <s v="No"/>
    <m/>
  </r>
  <r>
    <d v="2018-02-05T00:00:00"/>
    <s v="chsg-00502.14"/>
    <x v="1"/>
    <x v="9"/>
    <s v="I/C DESG"/>
    <n v="3003"/>
    <s v="Agus Wijaya"/>
    <n v="40"/>
    <n v="125"/>
    <s v="Phase I-Concept Design"/>
    <s v="IDR"/>
    <n v="177755"/>
    <n v="0"/>
    <s v="ID001836"/>
    <s v="ProjHours19"/>
    <s v="No"/>
    <m/>
    <n v="0"/>
    <s v="Charge"/>
    <s v="No"/>
    <s v="Posted"/>
    <s v="No"/>
    <m/>
  </r>
  <r>
    <d v="2018-02-12T00:00:00"/>
    <s v="chsg-00502.14"/>
    <x v="1"/>
    <x v="9"/>
    <s v="I/C DESG"/>
    <n v="3001"/>
    <s v="Nyoman Diksa"/>
    <n v="1"/>
    <n v="125"/>
    <s v="Phase I-Concept Design"/>
    <s v="IDR"/>
    <n v="308303"/>
    <n v="0"/>
    <s v="ID001838"/>
    <s v="ProjHours19"/>
    <s v="No"/>
    <m/>
    <n v="0"/>
    <s v="Charge"/>
    <s v="No"/>
    <s v="Posted"/>
    <s v="No"/>
    <m/>
  </r>
  <r>
    <d v="2018-02-12T00:00:00"/>
    <s v="chsg-00502.14"/>
    <x v="1"/>
    <x v="9"/>
    <s v="I/C DESG"/>
    <n v="3012"/>
    <s v="Johanes Jojo Paijo"/>
    <n v="16"/>
    <n v="125"/>
    <s v="Phase I-Concept Design"/>
    <s v="IDR"/>
    <n v="109895"/>
    <n v="0"/>
    <s v="ID001861"/>
    <s v="ProjHours19"/>
    <s v="No"/>
    <m/>
    <n v="0"/>
    <s v="Charge"/>
    <s v="No"/>
    <s v="Posted"/>
    <s v="No"/>
    <m/>
  </r>
  <r>
    <d v="2018-02-12T00:00:00"/>
    <s v="chsg-00502.14"/>
    <x v="1"/>
    <x v="9"/>
    <s v="I/C DESG"/>
    <n v="3013"/>
    <s v="A.A. Gde Adi Santika"/>
    <n v="20"/>
    <n v="125"/>
    <s v="Phase I-Concept Design"/>
    <s v="IDR"/>
    <n v="99460"/>
    <n v="0"/>
    <s v="ID001866"/>
    <s v="ProjHours19"/>
    <s v="No"/>
    <m/>
    <n v="0"/>
    <s v="Charge"/>
    <s v="No"/>
    <s v="Posted"/>
    <s v="No"/>
    <m/>
  </r>
  <r>
    <d v="2018-02-12T00:00:00"/>
    <s v="chsg-00502.14"/>
    <x v="1"/>
    <x v="9"/>
    <s v="I/C DESG"/>
    <n v="3003"/>
    <s v="Agus Wijaya"/>
    <n v="40"/>
    <n v="125"/>
    <s v="Phase I-Concept Design"/>
    <s v="IDR"/>
    <n v="177755"/>
    <n v="0"/>
    <s v="ID001873"/>
    <s v="ProjHours19"/>
    <s v="No"/>
    <m/>
    <n v="0"/>
    <s v="Charge"/>
    <s v="No"/>
    <s v="Posted"/>
    <s v="No"/>
    <m/>
  </r>
  <r>
    <d v="2018-02-12T00:00:00"/>
    <s v="chsg-00502.14"/>
    <x v="1"/>
    <x v="9"/>
    <s v="I/C DESG"/>
    <n v="3010"/>
    <s v="A.A. Bagus Dewangkara"/>
    <n v="40"/>
    <n v="125"/>
    <s v="Phase I-Concept Design"/>
    <s v="IDR"/>
    <n v="121404"/>
    <n v="0"/>
    <s v="ID001874"/>
    <s v="ProjHours19"/>
    <s v="No"/>
    <m/>
    <n v="0"/>
    <s v="Charge"/>
    <s v="No"/>
    <s v="Posted"/>
    <s v="No"/>
    <m/>
  </r>
  <r>
    <d v="2018-02-19T00:00:00"/>
    <s v="chsg-00502.14"/>
    <x v="1"/>
    <x v="9"/>
    <s v="I/C DESG"/>
    <n v="3001"/>
    <s v="Nyoman Diksa"/>
    <n v="2"/>
    <n v="125"/>
    <s v="Phase I-Concept Design"/>
    <s v="IDR"/>
    <n v="308303"/>
    <n v="0"/>
    <s v="ID001879"/>
    <s v="ProjHours19"/>
    <s v="No"/>
    <m/>
    <n v="0"/>
    <s v="Charge"/>
    <s v="No"/>
    <s v="Posted"/>
    <s v="No"/>
    <m/>
  </r>
  <r>
    <d v="2018-02-19T00:00:00"/>
    <s v="chsg-00502.14"/>
    <x v="1"/>
    <x v="9"/>
    <s v="I/C DESG"/>
    <n v="3003"/>
    <s v="Agus Wijaya"/>
    <n v="42"/>
    <n v="125"/>
    <s v="Phase I-Concept Design"/>
    <s v="IDR"/>
    <n v="177755"/>
    <n v="0"/>
    <s v="ID001902"/>
    <s v="ProjHours19"/>
    <s v="No"/>
    <m/>
    <n v="0"/>
    <s v="Charge"/>
    <s v="No"/>
    <s v="Posted"/>
    <s v="No"/>
    <m/>
  </r>
  <r>
    <d v="2018-02-19T00:00:00"/>
    <s v="chsg-00502.14"/>
    <x v="1"/>
    <x v="9"/>
    <s v="I/C DESG"/>
    <n v="3010"/>
    <s v="A.A. Bagus Dewangkara"/>
    <n v="42"/>
    <n v="125"/>
    <s v="Phase I-Concept Design"/>
    <s v="IDR"/>
    <n v="121404"/>
    <n v="0"/>
    <s v="ID001903"/>
    <s v="ProjHours19"/>
    <s v="No"/>
    <m/>
    <n v="0"/>
    <s v="Charge"/>
    <s v="No"/>
    <s v="Posted"/>
    <s v="No"/>
    <m/>
  </r>
  <r>
    <d v="2018-01-01T00:00:00"/>
    <s v="chsg-00504.12"/>
    <x v="1"/>
    <x v="10"/>
    <s v="I/C DESG"/>
    <n v="3005"/>
    <s v="I Wayan Kompiang Eka Siswanta"/>
    <n v="6"/>
    <n v="412"/>
    <s v="Mobilization"/>
    <s v="IDR"/>
    <n v="165864"/>
    <n v="0"/>
    <s v="ID001647"/>
    <s v="ProjHours19"/>
    <s v="No"/>
    <m/>
    <n v="0"/>
    <s v="Charge"/>
    <s v="No"/>
    <s v="Posted"/>
    <s v="No"/>
    <m/>
  </r>
  <r>
    <d v="2018-07-02T00:00:00"/>
    <s v="chsg-00508.02"/>
    <x v="1"/>
    <x v="11"/>
    <s v="I/C DESG"/>
    <n v="3002"/>
    <s v="I Gusti Ngurah Satriawan"/>
    <n v="10.5"/>
    <n v="425"/>
    <s v="Mobilization"/>
    <s v="IDR"/>
    <n v="169207"/>
    <n v="0"/>
    <s v="ID002576"/>
    <s v="ProjHours19"/>
    <s v="No"/>
    <m/>
    <n v="0"/>
    <s v="Charge"/>
    <s v="No"/>
    <s v="Posted"/>
    <s v="No"/>
    <m/>
  </r>
  <r>
    <d v="2018-01-01T00:00:00"/>
    <s v="chsg-00508.10"/>
    <x v="1"/>
    <x v="12"/>
    <s v="I/C DESG"/>
    <n v="3009"/>
    <s v="I Gusti Bagus Sera Krisnadinata"/>
    <n v="16"/>
    <n v="384"/>
    <s v="Mobilization"/>
    <s v="IDR"/>
    <n v="120926"/>
    <n v="0"/>
    <s v="ID001670"/>
    <s v="ProjHours19"/>
    <s v="No"/>
    <m/>
    <n v="0"/>
    <s v="Charge"/>
    <s v="No"/>
    <s v="Posted"/>
    <s v="No"/>
    <m/>
  </r>
  <r>
    <d v="2018-01-01T00:00:00"/>
    <s v="chsg-00508.10"/>
    <x v="1"/>
    <x v="12"/>
    <s v="I/C DESG"/>
    <n v="3002"/>
    <s v="I Gusti Ngurah Satriawan"/>
    <n v="20"/>
    <n v="384"/>
    <s v="Mobilization"/>
    <s v="IDR"/>
    <n v="169207"/>
    <n v="0"/>
    <s v="ID001671"/>
    <s v="ProjHours19"/>
    <s v="No"/>
    <m/>
    <n v="0"/>
    <s v="Charge"/>
    <s v="No"/>
    <s v="Posted"/>
    <s v="No"/>
    <m/>
  </r>
  <r>
    <d v="2018-01-01T00:00:00"/>
    <s v="chsg-00508.10"/>
    <x v="1"/>
    <x v="12"/>
    <s v="I/C DESG"/>
    <n v="3006"/>
    <s v="I Wayan Sujana"/>
    <n v="32"/>
    <n v="384"/>
    <s v="Mobilization"/>
    <s v="IDR"/>
    <n v="143812"/>
    <n v="0"/>
    <s v="ID001675"/>
    <s v="ProjHours19"/>
    <s v="No"/>
    <m/>
    <n v="0"/>
    <s v="Charge"/>
    <s v="No"/>
    <s v="Posted"/>
    <s v="No"/>
    <m/>
  </r>
  <r>
    <d v="2018-01-01T00:00:00"/>
    <s v="chsg-00508.10"/>
    <x v="1"/>
    <x v="12"/>
    <s v="I/C DESG"/>
    <n v="3011"/>
    <s v="I Ketut Sukardiana"/>
    <n v="32"/>
    <n v="384"/>
    <s v="Mobilization"/>
    <s v="IDR"/>
    <n v="115059"/>
    <n v="0"/>
    <s v="ID001676"/>
    <s v="ProjHours19"/>
    <s v="No"/>
    <m/>
    <n v="0"/>
    <s v="Charge"/>
    <s v="No"/>
    <s v="Posted"/>
    <s v="No"/>
    <m/>
  </r>
  <r>
    <d v="2018-01-08T00:00:00"/>
    <s v="chsg-00508.10"/>
    <x v="1"/>
    <x v="12"/>
    <s v="I/C DESG"/>
    <n v="3002"/>
    <s v="I Gusti Ngurah Satriawan"/>
    <n v="12"/>
    <n v="384"/>
    <s v="Mobilization"/>
    <s v="IDR"/>
    <n v="169207"/>
    <n v="0"/>
    <s v="ID001694"/>
    <s v="ProjHours19"/>
    <s v="No"/>
    <m/>
    <n v="0"/>
    <s v="Charge"/>
    <s v="No"/>
    <s v="Posted"/>
    <s v="No"/>
    <m/>
  </r>
  <r>
    <d v="2018-01-08T00:00:00"/>
    <s v="chsg-00508.10"/>
    <x v="1"/>
    <x v="12"/>
    <s v="I/C DESG"/>
    <n v="3011"/>
    <s v="I Ketut Sukardiana"/>
    <n v="12"/>
    <n v="384"/>
    <s v="Mobilization"/>
    <s v="IDR"/>
    <n v="115059"/>
    <n v="0"/>
    <s v="ID001695"/>
    <s v="ProjHours19"/>
    <s v="No"/>
    <m/>
    <n v="0"/>
    <s v="Charge"/>
    <s v="No"/>
    <s v="Posted"/>
    <s v="No"/>
    <m/>
  </r>
  <r>
    <d v="2018-01-08T00:00:00"/>
    <s v="chsg-00508.10"/>
    <x v="1"/>
    <x v="12"/>
    <s v="I/C DESG"/>
    <n v="3009"/>
    <s v="I Gusti Bagus Sera Krisnadinata"/>
    <n v="24"/>
    <n v="384"/>
    <s v="Mobilization"/>
    <s v="IDR"/>
    <n v="120926"/>
    <n v="0"/>
    <s v="ID001701"/>
    <s v="ProjHours19"/>
    <s v="No"/>
    <m/>
    <n v="0"/>
    <s v="Charge"/>
    <s v="No"/>
    <s v="Posted"/>
    <s v="No"/>
    <m/>
  </r>
  <r>
    <d v="2018-01-08T00:00:00"/>
    <s v="chsg-00508.10"/>
    <x v="1"/>
    <x v="12"/>
    <s v="I/C DESG"/>
    <n v="3006"/>
    <s v="I Wayan Sujana"/>
    <n v="32"/>
    <n v="384"/>
    <s v="Mobilization"/>
    <s v="IDR"/>
    <n v="143812"/>
    <n v="0"/>
    <s v="ID001703"/>
    <s v="ProjHours19"/>
    <s v="No"/>
    <m/>
    <n v="0"/>
    <s v="Charge"/>
    <s v="No"/>
    <s v="Posted"/>
    <s v="No"/>
    <m/>
  </r>
  <r>
    <d v="2018-01-15T00:00:00"/>
    <s v="chsg-00508.10"/>
    <x v="1"/>
    <x v="12"/>
    <s v="I/C DESG"/>
    <n v="3011"/>
    <s v="I Ketut Sukardiana"/>
    <n v="16"/>
    <n v="384"/>
    <s v="Mobilization"/>
    <s v="IDR"/>
    <n v="115059"/>
    <n v="0"/>
    <s v="ID001728"/>
    <s v="ProjHours19"/>
    <s v="No"/>
    <m/>
    <n v="0"/>
    <s v="Charge"/>
    <s v="No"/>
    <s v="Posted"/>
    <s v="No"/>
    <m/>
  </r>
  <r>
    <d v="2018-01-15T00:00:00"/>
    <s v="chsg-00508.10"/>
    <x v="1"/>
    <x v="12"/>
    <s v="I/C DESG"/>
    <n v="3009"/>
    <s v="I Gusti Bagus Sera Krisnadinata"/>
    <n v="20"/>
    <n v="384"/>
    <s v="Mobilization"/>
    <s v="IDR"/>
    <n v="120926"/>
    <n v="0"/>
    <s v="ID001733"/>
    <s v="ProjHours19"/>
    <s v="No"/>
    <m/>
    <n v="0"/>
    <s v="Charge"/>
    <s v="No"/>
    <s v="Posted"/>
    <s v="No"/>
    <m/>
  </r>
  <r>
    <d v="2018-01-15T00:00:00"/>
    <s v="chsg-00508.10"/>
    <x v="1"/>
    <x v="12"/>
    <s v="I/C DESG"/>
    <n v="3006"/>
    <s v="I Wayan Sujana"/>
    <n v="20"/>
    <n v="384"/>
    <s v="Mobilization"/>
    <s v="IDR"/>
    <n v="143812"/>
    <n v="0"/>
    <s v="ID001734"/>
    <s v="ProjHours19"/>
    <s v="No"/>
    <m/>
    <n v="0"/>
    <s v="Charge"/>
    <s v="No"/>
    <s v="Posted"/>
    <s v="No"/>
    <m/>
  </r>
  <r>
    <d v="2018-01-22T00:00:00"/>
    <s v="chsg-00508.10"/>
    <x v="1"/>
    <x v="12"/>
    <s v="I/C DESG"/>
    <n v="3011"/>
    <s v="I Ketut Sukardiana"/>
    <n v="4"/>
    <n v="384"/>
    <s v="Mobilization"/>
    <s v="IDR"/>
    <n v="115059"/>
    <n v="0"/>
    <s v="ID001746"/>
    <s v="ProjHours19"/>
    <s v="No"/>
    <m/>
    <n v="0"/>
    <s v="Charge"/>
    <s v="No"/>
    <s v="Posted"/>
    <s v="No"/>
    <m/>
  </r>
  <r>
    <d v="2018-01-22T00:00:00"/>
    <s v="chsg-00508.10"/>
    <x v="1"/>
    <x v="12"/>
    <s v="I/C DESG"/>
    <n v="3002"/>
    <s v="I Gusti Ngurah Satriawan"/>
    <n v="8"/>
    <n v="384"/>
    <s v="Mobilization"/>
    <s v="IDR"/>
    <n v="169207"/>
    <n v="0"/>
    <s v="ID001748"/>
    <s v="ProjHours19"/>
    <s v="No"/>
    <m/>
    <n v="0"/>
    <s v="Charge"/>
    <s v="No"/>
    <s v="Posted"/>
    <s v="No"/>
    <m/>
  </r>
  <r>
    <d v="2018-02-12T00:00:00"/>
    <s v="chsg-00508.10"/>
    <x v="1"/>
    <x v="12"/>
    <s v="I/C DESG"/>
    <n v="3002"/>
    <s v="I Gusti Ngurah Satriawan"/>
    <n v="2"/>
    <n v="384"/>
    <s v="Mobilization"/>
    <s v="IDR"/>
    <n v="169207"/>
    <n v="0"/>
    <s v="ID001841"/>
    <s v="ProjHours19"/>
    <s v="No"/>
    <m/>
    <n v="0"/>
    <s v="Charge"/>
    <s v="No"/>
    <s v="Posted"/>
    <s v="No"/>
    <m/>
  </r>
  <r>
    <d v="2018-01-22T00:00:00"/>
    <s v="chsg-00509.05"/>
    <x v="1"/>
    <x v="13"/>
    <s v="I/C DESG"/>
    <n v="3005"/>
    <s v="I Wayan Kompiang Eka Siswanta"/>
    <n v="28"/>
    <n v="131"/>
    <s v="Phase I-Concept Design"/>
    <s v="IDR"/>
    <n v="165864"/>
    <n v="0"/>
    <s v="ID001755"/>
    <s v="ProjHours19"/>
    <s v="No"/>
    <m/>
    <n v="0"/>
    <s v="Charge"/>
    <s v="No"/>
    <s v="Posted"/>
    <s v="No"/>
    <m/>
  </r>
  <r>
    <d v="2018-02-01T00:00:00"/>
    <s v="chsg-00509.05"/>
    <x v="1"/>
    <x v="13"/>
    <s v="I/C DESG"/>
    <n v="3005"/>
    <s v="I Wayan Kompiang Eka Siswanta"/>
    <n v="10"/>
    <n v="131"/>
    <s v="Phase I-Concept Design"/>
    <s v="IDR"/>
    <n v="165864"/>
    <n v="0"/>
    <s v="ID001795"/>
    <s v="ProjHours19"/>
    <s v="No"/>
    <m/>
    <n v="0"/>
    <s v="Charge"/>
    <s v="No"/>
    <s v="Posted"/>
    <s v="No"/>
    <m/>
  </r>
  <r>
    <d v="2018-02-05T00:00:00"/>
    <s v="chsg-00509.05"/>
    <x v="1"/>
    <x v="13"/>
    <s v="I/C DESG"/>
    <n v="3005"/>
    <s v="I Wayan Kompiang Eka Siswanta"/>
    <n v="40"/>
    <n v="131"/>
    <s v="Phase I-Concept Design"/>
    <s v="IDR"/>
    <n v="165864"/>
    <n v="0"/>
    <s v="ID001837"/>
    <s v="ProjHours19"/>
    <s v="No"/>
    <m/>
    <n v="0"/>
    <s v="Charge"/>
    <s v="No"/>
    <s v="Posted"/>
    <s v="No"/>
    <m/>
  </r>
  <r>
    <d v="2018-02-12T00:00:00"/>
    <s v="chsg-00509.05"/>
    <x v="1"/>
    <x v="13"/>
    <s v="I/C DESG"/>
    <n v="3005"/>
    <s v="I Wayan Kompiang Eka Siswanta"/>
    <n v="40"/>
    <n v="131"/>
    <s v="Phase I-Concept Design"/>
    <s v="IDR"/>
    <n v="165864"/>
    <n v="0"/>
    <s v="ID001875"/>
    <s v="ProjHours19"/>
    <s v="No"/>
    <m/>
    <n v="0"/>
    <s v="Charge"/>
    <s v="No"/>
    <s v="Posted"/>
    <s v="No"/>
    <m/>
  </r>
  <r>
    <d v="2018-03-01T00:00:00"/>
    <s v="chsg-00509.05"/>
    <x v="1"/>
    <x v="13"/>
    <s v="I/C DESG"/>
    <n v="3005"/>
    <s v="I Wayan Kompiang Eka Siswanta"/>
    <n v="16"/>
    <n v="131"/>
    <s v="Phase I-Concept Design"/>
    <s v="IDR"/>
    <n v="165864"/>
    <n v="0"/>
    <s v="ID001935"/>
    <s v="ProjHours19"/>
    <s v="No"/>
    <m/>
    <n v="0"/>
    <s v="Charge"/>
    <s v="No"/>
    <s v="Posted"/>
    <s v="No"/>
    <m/>
  </r>
  <r>
    <d v="2018-03-05T00:00:00"/>
    <s v="chsg-00509.05"/>
    <x v="1"/>
    <x v="13"/>
    <s v="I/C DESG"/>
    <n v="3005"/>
    <s v="I Wayan Kompiang Eka Siswanta"/>
    <n v="23"/>
    <n v="131"/>
    <s v="Phase I-Concept Design"/>
    <s v="IDR"/>
    <n v="165864"/>
    <n v="0"/>
    <s v="ID001967"/>
    <s v="ProjHours19"/>
    <s v="No"/>
    <m/>
    <n v="0"/>
    <s v="Charge"/>
    <s v="No"/>
    <s v="Posted"/>
    <s v="No"/>
    <m/>
  </r>
  <r>
    <d v="2018-08-13T00:00:00"/>
    <s v="chsg-00509.05"/>
    <x v="1"/>
    <x v="13"/>
    <s v="I/C DESG"/>
    <n v="1005"/>
    <s v="Pontjo Widodo"/>
    <n v="3.5"/>
    <n v="131"/>
    <s v="Phase I-Concept Design"/>
    <s v="IDR"/>
    <n v="322217"/>
    <n v="0"/>
    <s v="ID002764"/>
    <s v="ProjHours19"/>
    <s v="No"/>
    <m/>
    <n v="0"/>
    <s v="Charge"/>
    <s v="No"/>
    <s v="Posted"/>
    <s v="No"/>
    <m/>
  </r>
  <r>
    <d v="2018-09-17T00:00:00"/>
    <s v="chsg-00509.05"/>
    <x v="1"/>
    <x v="13"/>
    <s v="I/C DESG"/>
    <n v="1005"/>
    <s v="Pontjo Widodo"/>
    <n v="5"/>
    <n v="131"/>
    <s v="Phase I-Concept Design"/>
    <s v="IDR"/>
    <n v="322217"/>
    <n v="0"/>
    <s v="ID002984"/>
    <s v="ProjHours19"/>
    <s v="No"/>
    <m/>
    <n v="0"/>
    <s v="Charge"/>
    <s v="No"/>
    <s v="Posted"/>
    <s v="No"/>
    <m/>
  </r>
  <r>
    <d v="2018-09-24T00:00:00"/>
    <s v="chsg-00509.05"/>
    <x v="1"/>
    <x v="13"/>
    <s v="I/C DESG"/>
    <n v="1005"/>
    <s v="Pontjo Widodo"/>
    <n v="4"/>
    <n v="131"/>
    <s v="Phase I-Concept Design"/>
    <s v="IDR"/>
    <n v="322217"/>
    <n v="0"/>
    <s v="ID003017"/>
    <s v="ProjHours19"/>
    <s v="No"/>
    <m/>
    <n v="0"/>
    <s v="Charge"/>
    <s v="No"/>
    <s v="Posted"/>
    <s v="No"/>
    <m/>
  </r>
  <r>
    <d v="2018-10-01T00:00:00"/>
    <s v="chsg-00509.05"/>
    <x v="1"/>
    <x v="13"/>
    <s v="I/C DESG"/>
    <n v="1005"/>
    <s v="Pontjo Widodo"/>
    <n v="4.5"/>
    <n v="131"/>
    <s v="Phase I-Concept Design"/>
    <s v="IDR"/>
    <n v="322217"/>
    <n v="0"/>
    <s v="ID003050"/>
    <s v="ProjHours19"/>
    <s v="No"/>
    <m/>
    <n v="0"/>
    <s v="Charge"/>
    <s v="No"/>
    <s v="Posted"/>
    <s v="No"/>
    <m/>
  </r>
  <r>
    <d v="2018-10-08T00:00:00"/>
    <s v="chsg-00509.05"/>
    <x v="1"/>
    <x v="13"/>
    <s v="I/C DESG"/>
    <n v="1005"/>
    <s v="Pontjo Widodo"/>
    <n v="2"/>
    <n v="131"/>
    <s v="Phase I-Concept Design"/>
    <s v="IDR"/>
    <n v="322217"/>
    <n v="0"/>
    <s v="ID003088"/>
    <s v="ProjHours19"/>
    <s v="No"/>
    <m/>
    <n v="0"/>
    <s v="Charge"/>
    <s v="No"/>
    <s v="Posted"/>
    <s v="No"/>
    <m/>
  </r>
  <r>
    <d v="2018-10-15T00:00:00"/>
    <s v="chsg-00509.05"/>
    <x v="1"/>
    <x v="13"/>
    <s v="I/C DESG"/>
    <n v="1005"/>
    <s v="Pontjo Widodo"/>
    <n v="2"/>
    <n v="131"/>
    <s v="Phase I-Concept Design"/>
    <s v="IDR"/>
    <n v="322217"/>
    <n v="0"/>
    <s v="ID003125"/>
    <s v="ProjHours19"/>
    <s v="No"/>
    <m/>
    <n v="0"/>
    <s v="Charge"/>
    <s v="No"/>
    <s v="Posted"/>
    <s v="No"/>
    <m/>
  </r>
  <r>
    <d v="2018-11-05T00:00:00"/>
    <s v="chsg-00509.05"/>
    <x v="1"/>
    <x v="13"/>
    <s v="I/C DESG"/>
    <n v="1005"/>
    <s v="Pontjo Widodo"/>
    <n v="1"/>
    <n v="134"/>
    <s v="Phase IV-Construction Stage-monthly"/>
    <s v="IDR"/>
    <n v="372523"/>
    <n v="0"/>
    <s v="ID000805"/>
    <s v="PJHR0010013"/>
    <s v="No"/>
    <m/>
    <n v="0"/>
    <s v="Charge"/>
    <s v="No"/>
    <s v="Posted"/>
    <s v="No"/>
    <m/>
  </r>
  <r>
    <d v="2018-11-12T00:00:00"/>
    <s v="chsg-00509.05"/>
    <x v="1"/>
    <x v="13"/>
    <s v="I/C DESG"/>
    <n v="1005"/>
    <s v="Pontjo Widodo"/>
    <n v="1"/>
    <n v="134"/>
    <s v="Phase IV-Construction Stage-monthly"/>
    <s v="IDR"/>
    <n v="372523"/>
    <n v="0"/>
    <s v="ID000806"/>
    <s v="PJHR0010013"/>
    <s v="No"/>
    <m/>
    <n v="0"/>
    <s v="Charge"/>
    <s v="No"/>
    <s v="Posted"/>
    <s v="No"/>
    <m/>
  </r>
  <r>
    <d v="2018-12-17T00:00:00"/>
    <s v="chsg-00509.05"/>
    <x v="1"/>
    <x v="13"/>
    <s v="I/C DESG"/>
    <n v="1005"/>
    <s v="Pontjo Widodo"/>
    <n v="2"/>
    <n v="134"/>
    <s v="Phase IV-Construction Stage-monthly"/>
    <s v="IDR"/>
    <n v="398373"/>
    <n v="636308"/>
    <s v="ID001317"/>
    <s v="PJHR0010040"/>
    <s v="No"/>
    <m/>
    <n v="1272616"/>
    <s v="Charge"/>
    <s v="No"/>
    <s v="Invoiced"/>
    <s v="No"/>
    <m/>
  </r>
  <r>
    <d v="2018-12-18T00:00:00"/>
    <s v="chsg-00509.05"/>
    <x v="1"/>
    <x v="13"/>
    <s v="I/C DESG"/>
    <n v="1005"/>
    <s v="Pontjo Widodo"/>
    <n v="2"/>
    <n v="134"/>
    <s v="Phase IV-Construction Stage-monthly"/>
    <s v="IDR"/>
    <n v="398373"/>
    <n v="636308"/>
    <s v="ID001318"/>
    <s v="PJHR0010040"/>
    <s v="No"/>
    <m/>
    <n v="1272616"/>
    <s v="Charge"/>
    <s v="No"/>
    <s v="Invoiced"/>
    <s v="No"/>
    <m/>
  </r>
  <r>
    <d v="2018-12-20T00:00:00"/>
    <s v="chsg-00509.05"/>
    <x v="1"/>
    <x v="13"/>
    <s v="I/C DESG"/>
    <n v="1005"/>
    <s v="Pontjo Widodo"/>
    <n v="2"/>
    <n v="134"/>
    <s v="Phase IV-Construction Stage-monthly"/>
    <s v="IDR"/>
    <n v="398373"/>
    <n v="636308"/>
    <s v="ID001319"/>
    <s v="PJHR0010040"/>
    <s v="No"/>
    <m/>
    <n v="1272616"/>
    <s v="Charge"/>
    <s v="No"/>
    <s v="Invoiced"/>
    <s v="No"/>
    <m/>
  </r>
  <r>
    <d v="2018-04-09T00:00:00"/>
    <s v="chsg-00602.07"/>
    <x v="1"/>
    <x v="14"/>
    <s v="I/C DESG"/>
    <n v="3003"/>
    <s v="Agus Wijaya"/>
    <n v="4"/>
    <n v="135"/>
    <s v="Concept Design"/>
    <s v="IDR"/>
    <n v="177755"/>
    <n v="0"/>
    <s v="ID002133"/>
    <s v="ProjHours19"/>
    <s v="No"/>
    <m/>
    <n v="0"/>
    <s v="Charge"/>
    <s v="No"/>
    <s v="Posted"/>
    <s v="No"/>
    <m/>
  </r>
  <r>
    <d v="2018-04-16T00:00:00"/>
    <s v="chsg-00602.07"/>
    <x v="1"/>
    <x v="14"/>
    <s v="I/C DESG"/>
    <n v="3010"/>
    <s v="A.A. Bagus Dewangkara"/>
    <n v="16"/>
    <n v="135"/>
    <s v="Concept Design"/>
    <s v="IDR"/>
    <n v="121404"/>
    <n v="0"/>
    <s v="ID002178"/>
    <s v="ProjHours19"/>
    <s v="No"/>
    <m/>
    <n v="0"/>
    <s v="Charge"/>
    <s v="No"/>
    <s v="Posted"/>
    <s v="No"/>
    <m/>
  </r>
  <r>
    <d v="2018-04-16T00:00:00"/>
    <s v="chsg-00602.07"/>
    <x v="1"/>
    <x v="14"/>
    <s v="I/C DESG"/>
    <n v="3003"/>
    <s v="Agus Wijaya"/>
    <n v="28"/>
    <n v="135"/>
    <s v="Concept Design"/>
    <s v="IDR"/>
    <n v="177755"/>
    <n v="0"/>
    <s v="ID002189"/>
    <s v="ProjHours19"/>
    <s v="No"/>
    <m/>
    <n v="0"/>
    <s v="Charge"/>
    <s v="No"/>
    <s v="Posted"/>
    <s v="No"/>
    <m/>
  </r>
  <r>
    <d v="2018-04-23T00:00:00"/>
    <s v="chsg-00602.07"/>
    <x v="1"/>
    <x v="14"/>
    <s v="I/C DESG"/>
    <n v="3003"/>
    <s v="Agus Wijaya"/>
    <n v="12"/>
    <n v="135"/>
    <s v="Concept Design"/>
    <s v="IDR"/>
    <n v="177755"/>
    <n v="0"/>
    <s v="ID002218"/>
    <s v="ProjHours19"/>
    <s v="No"/>
    <m/>
    <n v="0"/>
    <s v="Charge"/>
    <s v="No"/>
    <s v="Posted"/>
    <s v="No"/>
    <m/>
  </r>
  <r>
    <d v="2018-04-23T00:00:00"/>
    <s v="chsg-00602.07"/>
    <x v="1"/>
    <x v="14"/>
    <s v="I/C DESG"/>
    <n v="3012"/>
    <s v="Johanes Jojo Paijo"/>
    <n v="18.5"/>
    <n v="135"/>
    <s v="Concept Design"/>
    <s v="IDR"/>
    <n v="109895"/>
    <n v="0"/>
    <s v="ID002223"/>
    <s v="ProjHours19"/>
    <s v="No"/>
    <m/>
    <n v="0"/>
    <s v="Charge"/>
    <s v="No"/>
    <s v="Posted"/>
    <s v="No"/>
    <m/>
  </r>
  <r>
    <d v="2018-04-23T00:00:00"/>
    <s v="chsg-00602.07"/>
    <x v="1"/>
    <x v="14"/>
    <s v="I/C DESG"/>
    <n v="3010"/>
    <s v="A.A. Bagus Dewangkara"/>
    <n v="38.5"/>
    <n v="135"/>
    <s v="Concept Design"/>
    <s v="IDR"/>
    <n v="121404"/>
    <n v="0"/>
    <s v="ID002234"/>
    <s v="ProjHours19"/>
    <s v="No"/>
    <m/>
    <n v="0"/>
    <s v="Charge"/>
    <s v="No"/>
    <s v="Posted"/>
    <s v="No"/>
    <m/>
  </r>
  <r>
    <d v="2018-04-30T00:00:00"/>
    <s v="chsg-00602.07"/>
    <x v="1"/>
    <x v="14"/>
    <s v="I/C DESG"/>
    <n v="3012"/>
    <s v="Johanes Jojo Paijo"/>
    <n v="8"/>
    <n v="135"/>
    <s v="Concept Design"/>
    <s v="IDR"/>
    <n v="109895"/>
    <n v="0"/>
    <s v="ID002243"/>
    <s v="ProjHours19"/>
    <s v="No"/>
    <m/>
    <n v="0"/>
    <s v="Charge"/>
    <s v="No"/>
    <s v="Posted"/>
    <s v="No"/>
    <m/>
  </r>
  <r>
    <d v="2018-04-30T00:00:00"/>
    <s v="chsg-00602.07"/>
    <x v="1"/>
    <x v="14"/>
    <s v="I/C DESG"/>
    <n v="3010"/>
    <s v="A.A. Bagus Dewangkara"/>
    <n v="8"/>
    <n v="135"/>
    <s v="Concept Design"/>
    <s v="IDR"/>
    <n v="121404"/>
    <n v="0"/>
    <s v="ID002244"/>
    <s v="ProjHours19"/>
    <s v="No"/>
    <m/>
    <n v="0"/>
    <s v="Charge"/>
    <s v="No"/>
    <s v="Posted"/>
    <s v="No"/>
    <m/>
  </r>
  <r>
    <d v="2018-05-01T00:00:00"/>
    <s v="chsg-00602.07"/>
    <x v="1"/>
    <x v="14"/>
    <s v="I/C DESG"/>
    <n v="3012"/>
    <s v="Johanes Jojo Paijo"/>
    <n v="8"/>
    <n v="135"/>
    <s v="Concept Design"/>
    <s v="IDR"/>
    <n v="109895"/>
    <n v="0"/>
    <s v="ID002261"/>
    <s v="ProjHours19"/>
    <s v="No"/>
    <m/>
    <n v="0"/>
    <s v="Charge"/>
    <s v="No"/>
    <s v="Posted"/>
    <s v="No"/>
    <m/>
  </r>
  <r>
    <d v="2018-05-01T00:00:00"/>
    <s v="chsg-00602.07"/>
    <x v="1"/>
    <x v="14"/>
    <s v="I/C DESG"/>
    <n v="3010"/>
    <s v="A.A. Bagus Dewangkara"/>
    <n v="8"/>
    <n v="135"/>
    <s v="Concept Design"/>
    <s v="IDR"/>
    <n v="121404"/>
    <n v="0"/>
    <s v="ID002262"/>
    <s v="ProjHours19"/>
    <s v="No"/>
    <m/>
    <n v="0"/>
    <s v="Charge"/>
    <s v="No"/>
    <s v="Posted"/>
    <s v="No"/>
    <m/>
  </r>
  <r>
    <d v="2018-01-01T00:00:00"/>
    <s v="chsg-00608.01"/>
    <x v="1"/>
    <x v="15"/>
    <s v="I/C DESG"/>
    <n v="3002"/>
    <s v="I Gusti Ngurah Satriawan"/>
    <n v="12"/>
    <n v="149"/>
    <s v="Phase I-Concept Design-Sales Center Area"/>
    <s v="IDR"/>
    <n v="169207"/>
    <n v="0"/>
    <s v="ID001666"/>
    <s v="ProjHours19"/>
    <s v="No"/>
    <m/>
    <n v="0"/>
    <s v="Charge"/>
    <s v="No"/>
    <s v="Posted"/>
    <s v="No"/>
    <m/>
  </r>
  <r>
    <d v="2018-03-26T00:00:00"/>
    <s v="chsg-00608.01"/>
    <x v="1"/>
    <x v="15"/>
    <s v="I/C DESG"/>
    <n v="3007"/>
    <s v="Putu Ary Santana Putra"/>
    <n v="1"/>
    <n v="149"/>
    <s v="Phase I-Concept Design-Sales Center Area"/>
    <s v="IDR"/>
    <n v="138968"/>
    <n v="0"/>
    <s v="ID002049"/>
    <s v="ProjHours19"/>
    <s v="No"/>
    <m/>
    <n v="0"/>
    <s v="Charge"/>
    <s v="No"/>
    <s v="Posted"/>
    <s v="No"/>
    <m/>
  </r>
  <r>
    <d v="2018-03-26T00:00:00"/>
    <s v="chsg-00608.01"/>
    <x v="1"/>
    <x v="15"/>
    <s v="I/C DESG"/>
    <n v="3002"/>
    <s v="I Gusti Ngurah Satriawan"/>
    <n v="20"/>
    <n v="149"/>
    <s v="Phase I-Concept Design-Sales Center Area"/>
    <s v="IDR"/>
    <n v="169207"/>
    <n v="0"/>
    <s v="ID002085"/>
    <s v="ProjHours19"/>
    <s v="No"/>
    <m/>
    <n v="0"/>
    <s v="Charge"/>
    <s v="No"/>
    <s v="Posted"/>
    <s v="No"/>
    <m/>
  </r>
  <r>
    <d v="2018-04-02T00:00:00"/>
    <s v="chsg-00608.01"/>
    <x v="1"/>
    <x v="15"/>
    <s v="I/C DESG"/>
    <n v="3007"/>
    <s v="Putu Ary Santana Putra"/>
    <n v="8"/>
    <n v="149"/>
    <s v="Phase I-Concept Design-Sales Center Area"/>
    <s v="IDR"/>
    <n v="138968"/>
    <n v="0"/>
    <s v="ID002103"/>
    <s v="ProjHours19"/>
    <s v="No"/>
    <m/>
    <n v="0"/>
    <s v="Charge"/>
    <s v="No"/>
    <s v="Posted"/>
    <s v="No"/>
    <m/>
  </r>
  <r>
    <d v="2018-04-02T00:00:00"/>
    <s v="chsg-00608.01"/>
    <x v="1"/>
    <x v="15"/>
    <s v="I/C DESG"/>
    <n v="3002"/>
    <s v="I Gusti Ngurah Satriawan"/>
    <n v="20"/>
    <n v="149"/>
    <s v="Phase I-Concept Design-Sales Center Area"/>
    <s v="IDR"/>
    <n v="169207"/>
    <n v="0"/>
    <s v="ID002118"/>
    <s v="ProjHours19"/>
    <s v="No"/>
    <m/>
    <n v="0"/>
    <s v="Charge"/>
    <s v="No"/>
    <s v="Posted"/>
    <s v="No"/>
    <m/>
  </r>
  <r>
    <d v="2018-04-09T00:00:00"/>
    <s v="chsg-00608.01"/>
    <x v="1"/>
    <x v="15"/>
    <s v="I/C DESG"/>
    <n v="3009"/>
    <s v="I Gusti Bagus Sera Krisnadinata"/>
    <n v="8"/>
    <n v="149"/>
    <s v="Phase I-Concept Design-Sales Center Area"/>
    <s v="IDR"/>
    <n v="120926"/>
    <n v="0"/>
    <s v="ID002139"/>
    <s v="ProjHours19"/>
    <s v="No"/>
    <m/>
    <n v="0"/>
    <s v="Charge"/>
    <s v="No"/>
    <s v="Posted"/>
    <s v="No"/>
    <m/>
  </r>
  <r>
    <d v="2018-04-09T00:00:00"/>
    <s v="chsg-00608.01"/>
    <x v="1"/>
    <x v="15"/>
    <s v="I/C DESG"/>
    <n v="3011"/>
    <s v="I Ketut Sukardiana"/>
    <n v="8"/>
    <n v="149"/>
    <s v="Phase I-Concept Design-Sales Center Area"/>
    <s v="IDR"/>
    <n v="115059"/>
    <n v="0"/>
    <s v="ID002140"/>
    <s v="ProjHours19"/>
    <s v="No"/>
    <m/>
    <n v="0"/>
    <s v="Charge"/>
    <s v="No"/>
    <s v="Posted"/>
    <s v="No"/>
    <m/>
  </r>
  <r>
    <d v="2018-04-09T00:00:00"/>
    <s v="chsg-00608.01"/>
    <x v="1"/>
    <x v="15"/>
    <s v="I/C DESG"/>
    <n v="3013"/>
    <s v="A.A. Gde Adi Santika"/>
    <n v="12"/>
    <n v="149"/>
    <s v="Phase I-Concept Design-Sales Center Area"/>
    <s v="IDR"/>
    <n v="99460"/>
    <n v="0"/>
    <s v="ID002150"/>
    <s v="ProjHours19"/>
    <s v="No"/>
    <m/>
    <n v="0"/>
    <s v="Charge"/>
    <s v="No"/>
    <s v="Posted"/>
    <s v="No"/>
    <m/>
  </r>
  <r>
    <d v="2018-04-09T00:00:00"/>
    <s v="chsg-00608.01"/>
    <x v="1"/>
    <x v="15"/>
    <s v="I/C DESG"/>
    <n v="3012"/>
    <s v="Johanes Jojo Paijo"/>
    <n v="14"/>
    <n v="149"/>
    <s v="Phase I-Concept Design-Sales Center Area"/>
    <s v="IDR"/>
    <n v="109895"/>
    <n v="0"/>
    <s v="ID002152"/>
    <s v="ProjHours19"/>
    <s v="No"/>
    <m/>
    <n v="0"/>
    <s v="Charge"/>
    <s v="No"/>
    <s v="Posted"/>
    <s v="No"/>
    <m/>
  </r>
  <r>
    <d v="2018-04-09T00:00:00"/>
    <s v="chsg-00608.01"/>
    <x v="1"/>
    <x v="15"/>
    <s v="I/C DESG"/>
    <n v="3007"/>
    <s v="Putu Ary Santana Putra"/>
    <n v="16"/>
    <n v="149"/>
    <s v="Phase I-Concept Design-Sales Center Area"/>
    <s v="IDR"/>
    <n v="138968"/>
    <n v="0"/>
    <s v="ID002156"/>
    <s v="ProjHours19"/>
    <s v="No"/>
    <m/>
    <n v="0"/>
    <s v="Charge"/>
    <s v="No"/>
    <s v="Posted"/>
    <s v="No"/>
    <m/>
  </r>
  <r>
    <d v="2018-04-09T00:00:00"/>
    <s v="chsg-00608.01"/>
    <x v="1"/>
    <x v="15"/>
    <s v="I/C DESG"/>
    <n v="3006"/>
    <s v="I Wayan Sujana"/>
    <n v="22.5"/>
    <n v="149"/>
    <s v="Phase I-Concept Design-Sales Center Area"/>
    <s v="IDR"/>
    <n v="143812"/>
    <n v="0"/>
    <s v="ID002159"/>
    <s v="ProjHours19"/>
    <s v="No"/>
    <m/>
    <n v="0"/>
    <s v="Charge"/>
    <s v="No"/>
    <s v="Posted"/>
    <s v="No"/>
    <m/>
  </r>
  <r>
    <d v="2018-04-09T00:00:00"/>
    <s v="chsg-00608.01"/>
    <x v="1"/>
    <x v="15"/>
    <s v="I/C DESG"/>
    <n v="3002"/>
    <s v="I Gusti Ngurah Satriawan"/>
    <n v="24"/>
    <n v="149"/>
    <s v="Phase I-Concept Design-Sales Center Area"/>
    <s v="IDR"/>
    <n v="169207"/>
    <n v="0"/>
    <s v="ID002160"/>
    <s v="ProjHours19"/>
    <s v="No"/>
    <m/>
    <n v="0"/>
    <s v="Charge"/>
    <s v="No"/>
    <s v="Posted"/>
    <s v="No"/>
    <m/>
  </r>
  <r>
    <d v="2018-04-16T00:00:00"/>
    <s v="chsg-00608.01"/>
    <x v="1"/>
    <x v="15"/>
    <s v="I/C DESG"/>
    <n v="3005"/>
    <s v="I Wayan Kompiang Eka Siswanta"/>
    <n v="12"/>
    <n v="149"/>
    <s v="Phase I-Concept Design-Sales Center Area"/>
    <s v="IDR"/>
    <n v="165864"/>
    <n v="0"/>
    <s v="ID002176"/>
    <s v="ProjHours19"/>
    <s v="No"/>
    <m/>
    <n v="0"/>
    <s v="Charge"/>
    <s v="No"/>
    <s v="Posted"/>
    <s v="No"/>
    <m/>
  </r>
  <r>
    <d v="2018-04-16T00:00:00"/>
    <s v="chsg-00608.01"/>
    <x v="1"/>
    <x v="15"/>
    <s v="I/C DESG"/>
    <n v="3006"/>
    <s v="I Wayan Sujana"/>
    <n v="12"/>
    <n v="149"/>
    <s v="Phase I-Concept Design-Sales Center Area"/>
    <s v="IDR"/>
    <n v="143812"/>
    <n v="0"/>
    <s v="ID002177"/>
    <s v="ProjHours19"/>
    <s v="No"/>
    <m/>
    <n v="0"/>
    <s v="Charge"/>
    <s v="No"/>
    <s v="Posted"/>
    <s v="No"/>
    <m/>
  </r>
  <r>
    <d v="2018-04-16T00:00:00"/>
    <s v="chsg-00608.01"/>
    <x v="1"/>
    <x v="15"/>
    <s v="I/C DESG"/>
    <n v="3012"/>
    <s v="Johanes Jojo Paijo"/>
    <n v="16"/>
    <n v="149"/>
    <s v="Phase I-Concept Design-Sales Center Area"/>
    <s v="IDR"/>
    <n v="109895"/>
    <n v="0"/>
    <s v="ID002179"/>
    <s v="ProjHours19"/>
    <s v="No"/>
    <m/>
    <n v="0"/>
    <s v="Charge"/>
    <s v="No"/>
    <s v="Posted"/>
    <s v="No"/>
    <m/>
  </r>
  <r>
    <d v="2018-04-16T00:00:00"/>
    <s v="chsg-00608.01"/>
    <x v="1"/>
    <x v="15"/>
    <s v="I/C DESG"/>
    <n v="3013"/>
    <s v="A.A. Gde Adi Santika"/>
    <n v="24"/>
    <n v="149"/>
    <s v="Phase I-Concept Design-Sales Center Area"/>
    <s v="IDR"/>
    <n v="99460"/>
    <n v="0"/>
    <s v="ID002184"/>
    <s v="ProjHours19"/>
    <s v="No"/>
    <m/>
    <n v="0"/>
    <s v="Charge"/>
    <s v="No"/>
    <s v="Posted"/>
    <s v="No"/>
    <m/>
  </r>
  <r>
    <d v="2018-04-16T00:00:00"/>
    <s v="chsg-00608.01"/>
    <x v="1"/>
    <x v="15"/>
    <s v="I/C DESG"/>
    <n v="3002"/>
    <s v="I Gusti Ngurah Satriawan"/>
    <n v="26"/>
    <n v="149"/>
    <s v="Phase I-Concept Design-Sales Center Area"/>
    <s v="IDR"/>
    <n v="169207"/>
    <n v="0"/>
    <s v="ID002187"/>
    <s v="ProjHours19"/>
    <s v="No"/>
    <m/>
    <n v="0"/>
    <s v="Charge"/>
    <s v="No"/>
    <s v="Posted"/>
    <s v="No"/>
    <m/>
  </r>
  <r>
    <d v="2018-04-16T00:00:00"/>
    <s v="chsg-00608.01"/>
    <x v="1"/>
    <x v="15"/>
    <s v="I/C DESG"/>
    <n v="3007"/>
    <s v="Putu Ary Santana Putra"/>
    <n v="38"/>
    <n v="149"/>
    <s v="Phase I-Concept Design-Sales Center Area"/>
    <s v="IDR"/>
    <n v="138968"/>
    <n v="0"/>
    <s v="ID002191"/>
    <s v="ProjHours19"/>
    <s v="No"/>
    <m/>
    <n v="0"/>
    <s v="Charge"/>
    <s v="No"/>
    <s v="Posted"/>
    <s v="No"/>
    <m/>
  </r>
  <r>
    <d v="2018-04-16T00:00:00"/>
    <s v="chsg-00608.01"/>
    <x v="1"/>
    <x v="15"/>
    <s v="I/C DESG"/>
    <n v="3011"/>
    <s v="I Ketut Sukardiana"/>
    <n v="39"/>
    <n v="149"/>
    <s v="Phase I-Concept Design-Sales Center Area"/>
    <s v="IDR"/>
    <n v="115059"/>
    <n v="0"/>
    <s v="ID002192"/>
    <s v="ProjHours19"/>
    <s v="No"/>
    <m/>
    <n v="0"/>
    <s v="Charge"/>
    <s v="No"/>
    <s v="Posted"/>
    <s v="No"/>
    <m/>
  </r>
  <r>
    <d v="2018-04-23T00:00:00"/>
    <s v="chsg-00608.01"/>
    <x v="1"/>
    <x v="15"/>
    <s v="I/C DESG"/>
    <n v="3012"/>
    <s v="Johanes Jojo Paijo"/>
    <n v="12"/>
    <n v="149"/>
    <s v="Phase I-Concept Design-Sales Center Area"/>
    <s v="IDR"/>
    <n v="109895"/>
    <n v="0"/>
    <s v="ID002219"/>
    <s v="ProjHours19"/>
    <s v="No"/>
    <m/>
    <n v="0"/>
    <s v="Charge"/>
    <s v="No"/>
    <s v="Posted"/>
    <s v="No"/>
    <m/>
  </r>
  <r>
    <d v="2018-04-23T00:00:00"/>
    <s v="chsg-00608.01"/>
    <x v="1"/>
    <x v="15"/>
    <s v="I/C DESG"/>
    <n v="3008"/>
    <s v="Gita Adriani Putri"/>
    <n v="21"/>
    <n v="149"/>
    <s v="Phase I-Concept Design-Sales Center Area"/>
    <s v="IDR"/>
    <n v="150042"/>
    <n v="0"/>
    <s v="ID002224"/>
    <s v="ProjHours19"/>
    <s v="No"/>
    <m/>
    <n v="0"/>
    <s v="Charge"/>
    <s v="No"/>
    <s v="Posted"/>
    <s v="No"/>
    <m/>
  </r>
  <r>
    <d v="2018-04-23T00:00:00"/>
    <s v="chsg-00608.01"/>
    <x v="1"/>
    <x v="15"/>
    <s v="I/C DESG"/>
    <n v="3004"/>
    <s v="Untoro"/>
    <n v="22.5"/>
    <n v="149"/>
    <s v="Phase I-Concept Design-Sales Center Area"/>
    <s v="IDR"/>
    <n v="150581"/>
    <n v="0"/>
    <s v="ID002226"/>
    <s v="ProjHours19"/>
    <s v="No"/>
    <m/>
    <n v="0"/>
    <s v="Charge"/>
    <s v="No"/>
    <s v="Posted"/>
    <s v="No"/>
    <m/>
  </r>
  <r>
    <d v="2018-04-23T00:00:00"/>
    <s v="chsg-00608.01"/>
    <x v="1"/>
    <x v="15"/>
    <s v="I/C DESG"/>
    <n v="3002"/>
    <s v="I Gusti Ngurah Satriawan"/>
    <n v="26"/>
    <n v="149"/>
    <s v="Phase I-Concept Design-Sales Center Area"/>
    <s v="IDR"/>
    <n v="169207"/>
    <n v="0"/>
    <s v="ID002227"/>
    <s v="ProjHours19"/>
    <s v="No"/>
    <m/>
    <n v="0"/>
    <s v="Charge"/>
    <s v="No"/>
    <s v="Posted"/>
    <s v="No"/>
    <m/>
  </r>
  <r>
    <d v="2018-04-23T00:00:00"/>
    <s v="chsg-00608.01"/>
    <x v="1"/>
    <x v="15"/>
    <s v="I/C DESG"/>
    <n v="3007"/>
    <s v="Putu Ary Santana Putra"/>
    <n v="31"/>
    <n v="149"/>
    <s v="Phase I-Concept Design-Sales Center Area"/>
    <s v="IDR"/>
    <n v="138968"/>
    <n v="0"/>
    <s v="ID002231"/>
    <s v="ProjHours19"/>
    <s v="No"/>
    <m/>
    <n v="0"/>
    <s v="Charge"/>
    <s v="No"/>
    <s v="Posted"/>
    <s v="No"/>
    <m/>
  </r>
  <r>
    <d v="2018-04-23T00:00:00"/>
    <s v="chsg-00608.01"/>
    <x v="1"/>
    <x v="15"/>
    <s v="I/C DESG"/>
    <n v="3005"/>
    <s v="I Wayan Kompiang Eka Siswanta"/>
    <n v="32.5"/>
    <n v="149"/>
    <s v="Phase I-Concept Design-Sales Center Area"/>
    <s v="IDR"/>
    <n v="165864"/>
    <n v="0"/>
    <s v="ID002232"/>
    <s v="ProjHours19"/>
    <s v="No"/>
    <m/>
    <n v="0"/>
    <s v="Charge"/>
    <s v="No"/>
    <s v="Posted"/>
    <s v="No"/>
    <m/>
  </r>
  <r>
    <d v="2018-04-23T00:00:00"/>
    <s v="chsg-00608.01"/>
    <x v="1"/>
    <x v="15"/>
    <s v="I/C DESG"/>
    <n v="3011"/>
    <s v="I Ketut Sukardiana"/>
    <n v="36.5"/>
    <n v="149"/>
    <s v="Phase I-Concept Design-Sales Center Area"/>
    <s v="IDR"/>
    <n v="115059"/>
    <n v="0"/>
    <s v="ID002233"/>
    <s v="ProjHours19"/>
    <s v="No"/>
    <m/>
    <n v="0"/>
    <s v="Charge"/>
    <s v="No"/>
    <s v="Posted"/>
    <s v="No"/>
    <m/>
  </r>
  <r>
    <d v="2018-04-30T00:00:00"/>
    <s v="chsg-00608.01"/>
    <x v="1"/>
    <x v="15"/>
    <s v="I/C DESG"/>
    <n v="3011"/>
    <s v="I Ketut Sukardiana"/>
    <n v="6"/>
    <n v="149"/>
    <s v="Phase I-Concept Design-Sales Center Area"/>
    <s v="IDR"/>
    <n v="115059"/>
    <n v="0"/>
    <s v="ID002242"/>
    <s v="ProjHours19"/>
    <s v="No"/>
    <m/>
    <n v="0"/>
    <s v="Charge"/>
    <s v="No"/>
    <s v="Posted"/>
    <s v="No"/>
    <m/>
  </r>
  <r>
    <d v="2018-04-30T00:00:00"/>
    <s v="chsg-00608.01"/>
    <x v="1"/>
    <x v="15"/>
    <s v="I/C DESG"/>
    <n v="3002"/>
    <s v="I Gusti Ngurah Satriawan"/>
    <n v="8"/>
    <n v="149"/>
    <s v="Phase I-Concept Design-Sales Center Area"/>
    <s v="IDR"/>
    <n v="169207"/>
    <n v="0"/>
    <s v="ID002245"/>
    <s v="ProjHours19"/>
    <s v="No"/>
    <m/>
    <n v="0"/>
    <s v="Charge"/>
    <s v="No"/>
    <s v="Posted"/>
    <s v="No"/>
    <m/>
  </r>
  <r>
    <d v="2018-04-30T00:00:00"/>
    <s v="chsg-00608.01"/>
    <x v="1"/>
    <x v="15"/>
    <s v="I/C DESG"/>
    <n v="3008"/>
    <s v="Gita Adriani Putri"/>
    <n v="8"/>
    <n v="149"/>
    <s v="Phase I-Concept Design-Sales Center Area"/>
    <s v="IDR"/>
    <n v="150042"/>
    <n v="0"/>
    <s v="ID002246"/>
    <s v="ProjHours19"/>
    <s v="No"/>
    <m/>
    <n v="0"/>
    <s v="Charge"/>
    <s v="No"/>
    <s v="Posted"/>
    <s v="No"/>
    <m/>
  </r>
  <r>
    <d v="2018-04-30T00:00:00"/>
    <s v="chsg-00608.01"/>
    <x v="1"/>
    <x v="15"/>
    <s v="I/C DESG"/>
    <n v="3004"/>
    <s v="Untoro"/>
    <n v="10"/>
    <n v="149"/>
    <s v="Phase I-Concept Design-Sales Center Area"/>
    <s v="IDR"/>
    <n v="150581"/>
    <n v="0"/>
    <s v="ID002250"/>
    <s v="ProjHours19"/>
    <s v="No"/>
    <m/>
    <n v="0"/>
    <s v="Charge"/>
    <s v="No"/>
    <s v="Posted"/>
    <s v="No"/>
    <m/>
  </r>
  <r>
    <d v="2018-04-30T00:00:00"/>
    <s v="chsg-00608.01"/>
    <x v="1"/>
    <x v="15"/>
    <s v="I/C DESG"/>
    <n v="3005"/>
    <s v="I Wayan Kompiang Eka Siswanta"/>
    <n v="10"/>
    <n v="149"/>
    <s v="Phase I-Concept Design-Sales Center Area"/>
    <s v="IDR"/>
    <n v="165864"/>
    <n v="0"/>
    <s v="ID002251"/>
    <s v="ProjHours19"/>
    <s v="No"/>
    <m/>
    <n v="0"/>
    <s v="Charge"/>
    <s v="No"/>
    <s v="Posted"/>
    <s v="No"/>
    <m/>
  </r>
  <r>
    <d v="2018-04-30T00:00:00"/>
    <s v="chsg-00608.01"/>
    <x v="1"/>
    <x v="15"/>
    <s v="I/C DESG"/>
    <n v="3007"/>
    <s v="Putu Ary Santana Putra"/>
    <n v="11"/>
    <n v="149"/>
    <s v="Phase I-Concept Design-Sales Center Area"/>
    <s v="IDR"/>
    <n v="138968"/>
    <n v="0"/>
    <s v="ID002252"/>
    <s v="ProjHours19"/>
    <s v="No"/>
    <m/>
    <n v="0"/>
    <s v="Charge"/>
    <s v="No"/>
    <s v="Posted"/>
    <s v="No"/>
    <m/>
  </r>
  <r>
    <d v="2018-05-01T00:00:00"/>
    <s v="chsg-00608.01"/>
    <x v="1"/>
    <x v="15"/>
    <s v="I/C DESG"/>
    <n v="3007"/>
    <s v="Putu Ary Santana Putra"/>
    <n v="4"/>
    <n v="149"/>
    <s v="Phase I-Concept Design-Sales Center Area"/>
    <s v="IDR"/>
    <n v="138968"/>
    <n v="0"/>
    <s v="ID002256"/>
    <s v="ProjHours19"/>
    <s v="No"/>
    <m/>
    <n v="0"/>
    <s v="Charge"/>
    <s v="No"/>
    <s v="Posted"/>
    <s v="No"/>
    <m/>
  </r>
  <r>
    <d v="2018-05-01T00:00:00"/>
    <s v="chsg-00608.01"/>
    <x v="1"/>
    <x v="15"/>
    <s v="I/C DESG"/>
    <n v="3002"/>
    <s v="I Gusti Ngurah Satriawan"/>
    <n v="7"/>
    <n v="149"/>
    <s v="Phase I-Concept Design-Sales Center Area"/>
    <s v="IDR"/>
    <n v="169207"/>
    <n v="0"/>
    <s v="ID002259"/>
    <s v="ProjHours19"/>
    <s v="No"/>
    <m/>
    <n v="0"/>
    <s v="Charge"/>
    <s v="No"/>
    <s v="Posted"/>
    <s v="No"/>
    <m/>
  </r>
  <r>
    <d v="2018-05-07T00:00:00"/>
    <s v="chsg-00608.01"/>
    <x v="1"/>
    <x v="15"/>
    <s v="I/C DESG"/>
    <n v="3007"/>
    <s v="Putu Ary Santana Putra"/>
    <n v="2"/>
    <n v="149"/>
    <s v="Phase I-Concept Design-Sales Center Area"/>
    <s v="IDR"/>
    <n v="138968"/>
    <n v="0"/>
    <s v="ID002290"/>
    <s v="ProjHours19"/>
    <s v="No"/>
    <m/>
    <n v="0"/>
    <s v="Charge"/>
    <s v="No"/>
    <s v="Posted"/>
    <s v="No"/>
    <m/>
  </r>
  <r>
    <d v="2018-05-14T00:00:00"/>
    <s v="chsg-00608.01"/>
    <x v="1"/>
    <x v="15"/>
    <s v="I/C DESG"/>
    <n v="3013"/>
    <s v="A.A. Gde Adi Santika"/>
    <n v="16"/>
    <n v="149"/>
    <s v="Phase I-Concept Design-Sales Center Area"/>
    <s v="IDR"/>
    <n v="99460"/>
    <n v="0"/>
    <s v="ID002340"/>
    <s v="ProjHours19"/>
    <s v="No"/>
    <m/>
    <n v="0"/>
    <s v="Charge"/>
    <s v="No"/>
    <s v="Posted"/>
    <s v="No"/>
    <m/>
  </r>
  <r>
    <d v="2018-06-04T00:00:00"/>
    <s v="chsg-00608.01"/>
    <x v="1"/>
    <x v="15"/>
    <s v="I/C DESG"/>
    <n v="3013"/>
    <s v="A.A. Gde Adi Santika"/>
    <n v="16"/>
    <n v="149"/>
    <s v="Phase I-Concept Design-Sales Center Area"/>
    <s v="IDR"/>
    <n v="99460"/>
    <n v="0"/>
    <s v="ID002448"/>
    <s v="ProjHours19"/>
    <s v="No"/>
    <m/>
    <n v="0"/>
    <s v="Charge"/>
    <s v="No"/>
    <s v="Posted"/>
    <s v="No"/>
    <m/>
  </r>
  <r>
    <d v="2018-06-04T00:00:00"/>
    <s v="chsg-00608.01"/>
    <x v="1"/>
    <x v="15"/>
    <s v="I/C DESG"/>
    <n v="3002"/>
    <s v="I Gusti Ngurah Satriawan"/>
    <n v="21"/>
    <n v="149"/>
    <s v="Phase I-Concept Design-Sales Center Area"/>
    <s v="IDR"/>
    <n v="169207"/>
    <n v="0"/>
    <s v="ID002450"/>
    <s v="ProjHours19"/>
    <s v="No"/>
    <m/>
    <n v="0"/>
    <s v="Charge"/>
    <s v="No"/>
    <s v="Posted"/>
    <s v="No"/>
    <m/>
  </r>
  <r>
    <d v="2018-06-04T00:00:00"/>
    <s v="chsg-00608.01"/>
    <x v="1"/>
    <x v="15"/>
    <s v="I/C DESG"/>
    <n v="3007"/>
    <s v="Putu Ary Santana Putra"/>
    <n v="47"/>
    <n v="149"/>
    <s v="Phase I-Concept Design-Sales Center Area"/>
    <s v="IDR"/>
    <n v="138968"/>
    <n v="0"/>
    <s v="ID002462"/>
    <s v="ProjHours19"/>
    <s v="No"/>
    <m/>
    <n v="0"/>
    <s v="Charge"/>
    <s v="No"/>
    <s v="Posted"/>
    <s v="No"/>
    <m/>
  </r>
  <r>
    <d v="2018-06-11T00:00:00"/>
    <s v="chsg-00608.01"/>
    <x v="1"/>
    <x v="15"/>
    <s v="I/C DESG"/>
    <n v="3013"/>
    <s v="A.A. Gde Adi Santika"/>
    <n v="12"/>
    <n v="149"/>
    <s v="Phase I-Concept Design-Sales Center Area"/>
    <s v="IDR"/>
    <n v="99460"/>
    <n v="0"/>
    <s v="ID002484"/>
    <s v="ProjHours19"/>
    <s v="No"/>
    <m/>
    <n v="0"/>
    <s v="Charge"/>
    <s v="No"/>
    <s v="Posted"/>
    <s v="No"/>
    <m/>
  </r>
  <r>
    <d v="2018-06-11T00:00:00"/>
    <s v="chsg-00608.01"/>
    <x v="1"/>
    <x v="15"/>
    <s v="I/C DESG"/>
    <n v="3002"/>
    <s v="I Gusti Ngurah Satriawan"/>
    <n v="14"/>
    <n v="149"/>
    <s v="Phase I-Concept Design-Sales Center Area"/>
    <s v="IDR"/>
    <n v="169207"/>
    <n v="0"/>
    <s v="ID002487"/>
    <s v="ProjHours19"/>
    <s v="No"/>
    <m/>
    <n v="0"/>
    <s v="Charge"/>
    <s v="No"/>
    <s v="Posted"/>
    <s v="No"/>
    <m/>
  </r>
  <r>
    <d v="2018-06-11T00:00:00"/>
    <s v="chsg-00608.01"/>
    <x v="1"/>
    <x v="15"/>
    <s v="I/C DESG"/>
    <n v="3010"/>
    <s v="A.A. Bagus Dewangkara"/>
    <n v="30"/>
    <n v="149"/>
    <s v="Phase I-Concept Design-Sales Center Area"/>
    <s v="IDR"/>
    <n v="121404"/>
    <n v="0"/>
    <s v="ID002495"/>
    <s v="ProjHours19"/>
    <s v="No"/>
    <m/>
    <n v="0"/>
    <s v="Charge"/>
    <s v="No"/>
    <s v="Posted"/>
    <s v="No"/>
    <m/>
  </r>
  <r>
    <d v="2018-06-11T00:00:00"/>
    <s v="chsg-00608.01"/>
    <x v="1"/>
    <x v="15"/>
    <s v="I/C DESG"/>
    <n v="3007"/>
    <s v="Putu Ary Santana Putra"/>
    <n v="30"/>
    <n v="149"/>
    <s v="Phase I-Concept Design-Sales Center Area"/>
    <s v="IDR"/>
    <n v="138968"/>
    <n v="0"/>
    <s v="ID002496"/>
    <s v="ProjHours19"/>
    <s v="No"/>
    <m/>
    <n v="0"/>
    <s v="Charge"/>
    <s v="No"/>
    <s v="Posted"/>
    <s v="No"/>
    <m/>
  </r>
  <r>
    <d v="2018-06-11T00:00:00"/>
    <s v="chsg-00608.01"/>
    <x v="1"/>
    <x v="15"/>
    <s v="I/C DESG"/>
    <n v="3012"/>
    <s v="Johanes Jojo Paijo"/>
    <n v="38"/>
    <n v="149"/>
    <s v="Phase I-Concept Design-Sales Center Area"/>
    <s v="IDR"/>
    <n v="109895"/>
    <n v="0"/>
    <s v="ID002500"/>
    <s v="ProjHours19"/>
    <s v="No"/>
    <m/>
    <n v="0"/>
    <s v="Charge"/>
    <s v="No"/>
    <s v="Posted"/>
    <s v="No"/>
    <m/>
  </r>
  <r>
    <d v="2018-06-18T00:00:00"/>
    <s v="chsg-00608.01"/>
    <x v="1"/>
    <x v="15"/>
    <s v="I/C DESG"/>
    <n v="3008"/>
    <s v="Gita Adriani Putri"/>
    <n v="7"/>
    <n v="149"/>
    <s v="Phase I-Concept Design-Sales Center Area"/>
    <s v="IDR"/>
    <n v="150042"/>
    <n v="0"/>
    <s v="ID002506"/>
    <s v="ProjHours19"/>
    <s v="No"/>
    <m/>
    <n v="0"/>
    <s v="Charge"/>
    <s v="No"/>
    <s v="Posted"/>
    <s v="No"/>
    <m/>
  </r>
  <r>
    <d v="2018-06-18T00:00:00"/>
    <s v="chsg-00608.01"/>
    <x v="1"/>
    <x v="15"/>
    <s v="I/C DESG"/>
    <n v="3002"/>
    <s v="I Gusti Ngurah Satriawan"/>
    <n v="12"/>
    <n v="149"/>
    <s v="Phase I-Concept Design-Sales Center Area"/>
    <s v="IDR"/>
    <n v="169207"/>
    <n v="0"/>
    <s v="ID002517"/>
    <s v="ProjHours19"/>
    <s v="No"/>
    <m/>
    <n v="0"/>
    <s v="Charge"/>
    <s v="No"/>
    <s v="Posted"/>
    <s v="No"/>
    <m/>
  </r>
  <r>
    <d v="2018-06-18T00:00:00"/>
    <s v="chsg-00608.01"/>
    <x v="1"/>
    <x v="15"/>
    <s v="I/C DESG"/>
    <n v="3005"/>
    <s v="I Wayan Kompiang Eka Siswanta"/>
    <n v="16"/>
    <n v="149"/>
    <s v="Phase I-Concept Design-Sales Center Area"/>
    <s v="IDR"/>
    <n v="165864"/>
    <n v="0"/>
    <s v="ID002519"/>
    <s v="ProjHours19"/>
    <s v="No"/>
    <m/>
    <n v="0"/>
    <s v="Charge"/>
    <s v="No"/>
    <s v="Posted"/>
    <s v="No"/>
    <m/>
  </r>
  <r>
    <d v="2018-06-18T00:00:00"/>
    <s v="chsg-00608.01"/>
    <x v="1"/>
    <x v="15"/>
    <s v="I/C DESG"/>
    <n v="3010"/>
    <s v="A.A. Bagus Dewangkara"/>
    <n v="21"/>
    <n v="149"/>
    <s v="Phase I-Concept Design-Sales Center Area"/>
    <s v="IDR"/>
    <n v="121404"/>
    <n v="0"/>
    <s v="ID002524"/>
    <s v="ProjHours19"/>
    <s v="No"/>
    <m/>
    <n v="0"/>
    <s v="Charge"/>
    <s v="No"/>
    <s v="Posted"/>
    <s v="No"/>
    <m/>
  </r>
  <r>
    <d v="2018-06-18T00:00:00"/>
    <s v="chsg-00608.01"/>
    <x v="1"/>
    <x v="15"/>
    <s v="I/C DESG"/>
    <n v="3012"/>
    <s v="Johanes Jojo Paijo"/>
    <n v="22"/>
    <n v="149"/>
    <s v="Phase I-Concept Design-Sales Center Area"/>
    <s v="IDR"/>
    <n v="109895"/>
    <n v="0"/>
    <s v="ID002525"/>
    <s v="ProjHours19"/>
    <s v="No"/>
    <m/>
    <n v="0"/>
    <s v="Charge"/>
    <s v="No"/>
    <s v="Posted"/>
    <s v="No"/>
    <m/>
  </r>
  <r>
    <d v="2018-06-18T00:00:00"/>
    <s v="chsg-00608.01"/>
    <x v="1"/>
    <x v="15"/>
    <s v="I/C DESG"/>
    <n v="3013"/>
    <s v="A.A. Gde Adi Santika"/>
    <n v="30"/>
    <n v="149"/>
    <s v="Phase I-Concept Design-Sales Center Area"/>
    <s v="IDR"/>
    <n v="99460"/>
    <n v="0"/>
    <s v="ID002528"/>
    <s v="ProjHours19"/>
    <s v="No"/>
    <m/>
    <n v="0"/>
    <s v="Charge"/>
    <s v="No"/>
    <s v="Posted"/>
    <s v="No"/>
    <m/>
  </r>
  <r>
    <d v="2018-06-18T00:00:00"/>
    <s v="chsg-00608.01"/>
    <x v="1"/>
    <x v="15"/>
    <s v="I/C DESG"/>
    <n v="3007"/>
    <s v="Putu Ary Santana Putra"/>
    <n v="32"/>
    <n v="149"/>
    <s v="Phase I-Concept Design-Sales Center Area"/>
    <s v="IDR"/>
    <n v="138968"/>
    <n v="0"/>
    <s v="ID002533"/>
    <s v="ProjHours19"/>
    <s v="No"/>
    <m/>
    <n v="0"/>
    <s v="Charge"/>
    <s v="No"/>
    <s v="Posted"/>
    <s v="No"/>
    <m/>
  </r>
  <r>
    <d v="2018-06-25T00:00:00"/>
    <s v="chsg-00608.01"/>
    <x v="1"/>
    <x v="15"/>
    <s v="I/C DESG"/>
    <n v="3007"/>
    <s v="Putu Ary Santana Putra"/>
    <n v="1"/>
    <n v="149"/>
    <s v="Phase I-Concept Design-Sales Center Area"/>
    <s v="IDR"/>
    <n v="138968"/>
    <n v="0"/>
    <s v="ID002536"/>
    <s v="ProjHours19"/>
    <s v="No"/>
    <m/>
    <n v="0"/>
    <s v="Charge"/>
    <s v="No"/>
    <s v="Posted"/>
    <s v="No"/>
    <m/>
  </r>
  <r>
    <d v="2018-06-25T00:00:00"/>
    <s v="chsg-00608.01"/>
    <x v="1"/>
    <x v="15"/>
    <s v="I/C DESG"/>
    <n v="3008"/>
    <s v="Gita Adriani Putri"/>
    <n v="16"/>
    <n v="149"/>
    <s v="Phase I-Concept Design-Sales Center Area"/>
    <s v="IDR"/>
    <n v="150042"/>
    <n v="0"/>
    <s v="ID002552"/>
    <s v="ProjHours19"/>
    <s v="No"/>
    <m/>
    <n v="0"/>
    <s v="Charge"/>
    <s v="No"/>
    <s v="Posted"/>
    <s v="No"/>
    <m/>
  </r>
  <r>
    <d v="2018-06-25T00:00:00"/>
    <s v="chsg-00608.01"/>
    <x v="1"/>
    <x v="15"/>
    <s v="I/C DESG"/>
    <n v="3005"/>
    <s v="I Wayan Kompiang Eka Siswanta"/>
    <n v="36"/>
    <n v="149"/>
    <s v="Phase I-Concept Design-Sales Center Area"/>
    <s v="IDR"/>
    <n v="165864"/>
    <n v="0"/>
    <s v="ID002560"/>
    <s v="ProjHours19"/>
    <s v="No"/>
    <m/>
    <n v="0"/>
    <s v="Charge"/>
    <s v="No"/>
    <s v="Posted"/>
    <s v="No"/>
    <m/>
  </r>
  <r>
    <d v="2018-07-02T00:00:00"/>
    <s v="chsg-00608.01"/>
    <x v="1"/>
    <x v="15"/>
    <s v="I/C DESG"/>
    <n v="3002"/>
    <s v="I Gusti Ngurah Satriawan"/>
    <n v="4"/>
    <n v="149"/>
    <s v="Phase I-Concept Design-Sales Center Area"/>
    <s v="IDR"/>
    <n v="169207"/>
    <n v="0"/>
    <s v="ID002566"/>
    <s v="ProjHours19"/>
    <s v="No"/>
    <m/>
    <n v="0"/>
    <s v="Charge"/>
    <s v="No"/>
    <s v="Posted"/>
    <s v="No"/>
    <m/>
  </r>
  <r>
    <d v="2018-07-02T00:00:00"/>
    <s v="chsg-00608.01"/>
    <x v="1"/>
    <x v="15"/>
    <s v="I/C DESG"/>
    <n v="3007"/>
    <s v="Putu Ary Santana Putra"/>
    <n v="6"/>
    <n v="149"/>
    <s v="Phase I-Concept Design-Sales Center Area"/>
    <s v="IDR"/>
    <n v="138968"/>
    <n v="0"/>
    <s v="ID002569"/>
    <s v="ProjHours19"/>
    <s v="No"/>
    <m/>
    <n v="0"/>
    <s v="Charge"/>
    <s v="No"/>
    <s v="Posted"/>
    <s v="No"/>
    <m/>
  </r>
  <r>
    <d v="2018-07-09T00:00:00"/>
    <s v="chsg-00608.01"/>
    <x v="1"/>
    <x v="15"/>
    <s v="I/C DESG"/>
    <n v="3002"/>
    <s v="I Gusti Ngurah Satriawan"/>
    <n v="6"/>
    <n v="149"/>
    <s v="Phase I-Concept Design-Sales Center Area"/>
    <s v="IDR"/>
    <n v="169207"/>
    <n v="0"/>
    <s v="ID002600"/>
    <s v="ProjHours19"/>
    <s v="No"/>
    <m/>
    <n v="0"/>
    <s v="Charge"/>
    <s v="No"/>
    <s v="Posted"/>
    <s v="No"/>
    <m/>
  </r>
  <r>
    <d v="2018-07-09T00:00:00"/>
    <s v="chsg-00608.01"/>
    <x v="1"/>
    <x v="15"/>
    <s v="I/C DESG"/>
    <n v="3007"/>
    <s v="Putu Ary Santana Putra"/>
    <n v="26"/>
    <n v="149"/>
    <s v="Phase I-Concept Design-Sales Center Area"/>
    <s v="IDR"/>
    <n v="138968"/>
    <n v="0"/>
    <s v="ID002621"/>
    <s v="ProjHours19"/>
    <s v="No"/>
    <m/>
    <n v="0"/>
    <s v="Charge"/>
    <s v="No"/>
    <s v="Posted"/>
    <s v="No"/>
    <m/>
  </r>
  <r>
    <d v="2018-07-09T00:00:00"/>
    <s v="chsg-00608.01"/>
    <x v="1"/>
    <x v="15"/>
    <s v="I/C DESG"/>
    <n v="3012"/>
    <s v="Johanes Jojo Paijo"/>
    <n v="28"/>
    <n v="149"/>
    <s v="Phase I-Concept Design-Sales Center Area"/>
    <s v="IDR"/>
    <n v="109895"/>
    <n v="0"/>
    <s v="ID002622"/>
    <s v="ProjHours19"/>
    <s v="No"/>
    <m/>
    <n v="0"/>
    <s v="Charge"/>
    <s v="No"/>
    <s v="Posted"/>
    <s v="No"/>
    <m/>
  </r>
  <r>
    <d v="2018-07-16T00:00:00"/>
    <s v="chsg-00608.01"/>
    <x v="1"/>
    <x v="15"/>
    <s v="I/C DESG"/>
    <n v="3002"/>
    <s v="I Gusti Ngurah Satriawan"/>
    <n v="3"/>
    <n v="149"/>
    <s v="Phase I-Concept Design-Sales Center Area"/>
    <s v="IDR"/>
    <n v="169207"/>
    <n v="0"/>
    <s v="ID002633"/>
    <s v="ProjHours19"/>
    <s v="No"/>
    <m/>
    <n v="0"/>
    <s v="Charge"/>
    <s v="No"/>
    <s v="Posted"/>
    <s v="No"/>
    <m/>
  </r>
  <r>
    <d v="2018-07-16T00:00:00"/>
    <s v="chsg-00608.01"/>
    <x v="1"/>
    <x v="15"/>
    <s v="I/C DESG"/>
    <n v="3012"/>
    <s v="Johanes Jojo Paijo"/>
    <n v="24"/>
    <n v="149"/>
    <s v="Phase I-Concept Design-Sales Center Area"/>
    <s v="IDR"/>
    <n v="109895"/>
    <n v="0"/>
    <s v="ID002656"/>
    <s v="ProjHours19"/>
    <s v="No"/>
    <m/>
    <n v="0"/>
    <s v="Charge"/>
    <s v="No"/>
    <s v="Posted"/>
    <s v="No"/>
    <m/>
  </r>
  <r>
    <d v="2018-07-23T00:00:00"/>
    <s v="chsg-00608.01"/>
    <x v="1"/>
    <x v="15"/>
    <s v="I/C DESG"/>
    <n v="3007"/>
    <s v="Putu Ary Santana Putra"/>
    <n v="4"/>
    <n v="149"/>
    <s v="Phase I-Concept Design-Sales Center Area"/>
    <s v="IDR"/>
    <n v="138968"/>
    <n v="0"/>
    <s v="ID002667"/>
    <s v="ProjHours19"/>
    <s v="No"/>
    <m/>
    <n v="0"/>
    <s v="Charge"/>
    <s v="No"/>
    <s v="Posted"/>
    <s v="No"/>
    <m/>
  </r>
  <r>
    <d v="2018-07-23T00:00:00"/>
    <s v="chsg-00608.01"/>
    <x v="1"/>
    <x v="15"/>
    <s v="I/C DESG"/>
    <n v="3002"/>
    <s v="I Gusti Ngurah Satriawan"/>
    <n v="8"/>
    <n v="149"/>
    <s v="Phase I-Concept Design-Sales Center Area"/>
    <s v="IDR"/>
    <n v="169207"/>
    <n v="0"/>
    <s v="ID002670"/>
    <s v="ProjHours19"/>
    <s v="No"/>
    <m/>
    <n v="0"/>
    <s v="Charge"/>
    <s v="No"/>
    <s v="Posted"/>
    <s v="No"/>
    <m/>
  </r>
  <r>
    <d v="2018-07-23T00:00:00"/>
    <s v="chsg-00608.01"/>
    <x v="1"/>
    <x v="15"/>
    <s v="I/C DESG"/>
    <n v="3012"/>
    <s v="Johanes Jojo Paijo"/>
    <n v="10"/>
    <n v="149"/>
    <s v="Phase I-Concept Design-Sales Center Area"/>
    <s v="IDR"/>
    <n v="109895"/>
    <n v="0"/>
    <s v="ID002673"/>
    <s v="ProjHours19"/>
    <s v="No"/>
    <m/>
    <n v="0"/>
    <s v="Charge"/>
    <s v="No"/>
    <s v="Posted"/>
    <s v="No"/>
    <m/>
  </r>
  <r>
    <d v="2018-08-01T00:00:00"/>
    <s v="chsg-00608.01"/>
    <x v="1"/>
    <x v="15"/>
    <s v="I/C DESG"/>
    <n v="3012"/>
    <s v="Johanes Jojo Paijo"/>
    <n v="28"/>
    <n v="149"/>
    <s v="Phase I-Concept Design-Sales Center Area"/>
    <s v="IDR"/>
    <n v="109895"/>
    <n v="0"/>
    <s v="ID002733"/>
    <s v="ProjHours19"/>
    <s v="No"/>
    <m/>
    <n v="0"/>
    <s v="Charge"/>
    <s v="No"/>
    <s v="Posted"/>
    <s v="No"/>
    <m/>
  </r>
  <r>
    <d v="2018-08-06T00:00:00"/>
    <s v="chsg-00608.01"/>
    <x v="1"/>
    <x v="15"/>
    <s v="I/C DESG"/>
    <n v="3012"/>
    <s v="Johanes Jojo Paijo"/>
    <n v="53"/>
    <n v="149"/>
    <s v="Phase I-Concept Design-Sales Center Area"/>
    <s v="IDR"/>
    <n v="109895"/>
    <n v="0"/>
    <s v="ID002762"/>
    <s v="ProjHours19"/>
    <s v="No"/>
    <m/>
    <n v="0"/>
    <s v="Charge"/>
    <s v="No"/>
    <s v="Posted"/>
    <s v="No"/>
    <m/>
  </r>
  <r>
    <d v="2018-08-13T00:00:00"/>
    <s v="chsg-00608.01"/>
    <x v="1"/>
    <x v="15"/>
    <s v="I/C DESG"/>
    <n v="3012"/>
    <s v="Johanes Jojo Paijo"/>
    <n v="4"/>
    <n v="149"/>
    <s v="Phase I-Concept Design-Sales Center Area"/>
    <s v="IDR"/>
    <n v="109895"/>
    <n v="0"/>
    <s v="ID002765"/>
    <s v="ProjHours19"/>
    <s v="No"/>
    <m/>
    <n v="0"/>
    <s v="Charge"/>
    <s v="No"/>
    <s v="Posted"/>
    <s v="No"/>
    <m/>
  </r>
  <r>
    <d v="2018-08-13T00:00:00"/>
    <s v="chsg-00608.01"/>
    <x v="1"/>
    <x v="15"/>
    <s v="I/C DESG"/>
    <n v="3002"/>
    <s v="I Gusti Ngurah Satriawan"/>
    <n v="14"/>
    <n v="149"/>
    <s v="Phase I-Concept Design-Sales Center Area"/>
    <s v="IDR"/>
    <n v="169207"/>
    <n v="0"/>
    <s v="ID002796"/>
    <s v="ProjHours19"/>
    <s v="No"/>
    <m/>
    <n v="0"/>
    <s v="Charge"/>
    <s v="No"/>
    <s v="Posted"/>
    <s v="No"/>
    <m/>
  </r>
  <r>
    <d v="2018-08-13T00:00:00"/>
    <s v="chsg-00608.01"/>
    <x v="1"/>
    <x v="15"/>
    <s v="I/C DESG"/>
    <n v="3013"/>
    <s v="A.A. Gde Adi Santika"/>
    <n v="28"/>
    <n v="149"/>
    <s v="Phase I-Concept Design-Sales Center Area"/>
    <s v="IDR"/>
    <n v="99460"/>
    <n v="0"/>
    <s v="ID002802"/>
    <s v="ProjHours19"/>
    <s v="No"/>
    <m/>
    <n v="0"/>
    <s v="Charge"/>
    <s v="No"/>
    <s v="Posted"/>
    <s v="No"/>
    <m/>
  </r>
  <r>
    <d v="2018-08-13T00:00:00"/>
    <s v="chsg-00608.01"/>
    <x v="1"/>
    <x v="15"/>
    <s v="I/C DESG"/>
    <n v="3007"/>
    <s v="Putu Ary Santana Putra"/>
    <n v="29"/>
    <n v="149"/>
    <s v="Phase I-Concept Design-Sales Center Area"/>
    <s v="IDR"/>
    <n v="138968"/>
    <n v="0"/>
    <s v="ID002804"/>
    <s v="ProjHours19"/>
    <s v="No"/>
    <m/>
    <n v="0"/>
    <s v="Charge"/>
    <s v="No"/>
    <s v="Posted"/>
    <s v="No"/>
    <m/>
  </r>
  <r>
    <d v="2018-08-20T00:00:00"/>
    <s v="chsg-00608.01"/>
    <x v="1"/>
    <x v="15"/>
    <s v="I/C DESG"/>
    <n v="3012"/>
    <s v="Johanes Jojo Paijo"/>
    <n v="37"/>
    <n v="149"/>
    <s v="Phase I-Concept Design-Sales Center Area"/>
    <s v="IDR"/>
    <n v="109895"/>
    <n v="0"/>
    <s v="ID002854"/>
    <s v="ProjHours19"/>
    <s v="No"/>
    <m/>
    <n v="0"/>
    <s v="Charge"/>
    <s v="No"/>
    <s v="Posted"/>
    <s v="No"/>
    <m/>
  </r>
  <r>
    <d v="2018-08-27T00:00:00"/>
    <s v="chsg-00608.01"/>
    <x v="1"/>
    <x v="15"/>
    <s v="I/C DESG"/>
    <n v="3012"/>
    <s v="Johanes Jojo Paijo"/>
    <n v="36.5"/>
    <n v="149"/>
    <s v="Phase I-Concept Design-Sales Center Area"/>
    <s v="IDR"/>
    <n v="109895"/>
    <n v="0"/>
    <s v="ID002899"/>
    <s v="ProjHours19"/>
    <s v="No"/>
    <m/>
    <n v="0"/>
    <s v="Charge"/>
    <s v="No"/>
    <s v="Posted"/>
    <s v="No"/>
    <m/>
  </r>
  <r>
    <d v="2018-09-03T00:00:00"/>
    <s v="chsg-00608.01"/>
    <x v="1"/>
    <x v="15"/>
    <s v="I/C DESG"/>
    <n v="3012"/>
    <s v="Johanes Jojo Paijo"/>
    <n v="42"/>
    <n v="149"/>
    <s v="Phase I-Concept Design-Sales Center Area"/>
    <s v="IDR"/>
    <n v="109895"/>
    <n v="0"/>
    <s v="ID002927"/>
    <s v="ProjHours19"/>
    <s v="No"/>
    <m/>
    <n v="0"/>
    <s v="Charge"/>
    <s v="No"/>
    <s v="Posted"/>
    <s v="No"/>
    <m/>
  </r>
  <r>
    <d v="2018-09-10T00:00:00"/>
    <s v="chsg-00608.01"/>
    <x v="1"/>
    <x v="15"/>
    <s v="I/C DESG"/>
    <n v="3012"/>
    <s v="Johanes Jojo Paijo"/>
    <n v="4"/>
    <n v="149"/>
    <s v="Phase I-Concept Design-Sales Center Area"/>
    <s v="IDR"/>
    <n v="109895"/>
    <n v="0"/>
    <s v="ID002935"/>
    <s v="ProjHours19"/>
    <s v="No"/>
    <m/>
    <n v="0"/>
    <s v="Charge"/>
    <s v="No"/>
    <s v="Posted"/>
    <s v="No"/>
    <m/>
  </r>
  <r>
    <d v="2018-03-19T00:00:00"/>
    <s v="chsg-00608.10"/>
    <x v="1"/>
    <x v="16"/>
    <s v="I/C DESG"/>
    <n v="3010"/>
    <s v="A.A. Bagus Dewangkara"/>
    <n v="20"/>
    <n v="160"/>
    <s v="Phase I-Concept Design"/>
    <s v="IDR"/>
    <n v="121404"/>
    <n v="0"/>
    <s v="ID002035"/>
    <s v="ProjHours19"/>
    <s v="No"/>
    <m/>
    <n v="0"/>
    <s v="Charge"/>
    <s v="No"/>
    <s v="Posted"/>
    <s v="No"/>
    <m/>
  </r>
  <r>
    <d v="2018-03-19T00:00:00"/>
    <s v="chsg-00608.10"/>
    <x v="1"/>
    <x v="16"/>
    <s v="I/C DESG"/>
    <n v="3003"/>
    <s v="Agus Wijaya"/>
    <n v="28"/>
    <n v="160"/>
    <s v="Phase I-Concept Design"/>
    <s v="IDR"/>
    <n v="177755"/>
    <n v="0"/>
    <s v="ID002041"/>
    <s v="ProjHours19"/>
    <s v="No"/>
    <m/>
    <n v="0"/>
    <s v="Charge"/>
    <s v="No"/>
    <s v="Posted"/>
    <s v="No"/>
    <m/>
  </r>
  <r>
    <d v="2018-03-26T00:00:00"/>
    <s v="chsg-00608.10"/>
    <x v="1"/>
    <x v="16"/>
    <s v="I/C DESG"/>
    <n v="3003"/>
    <s v="Agus Wijaya"/>
    <n v="8"/>
    <n v="160"/>
    <s v="Phase I-Concept Design"/>
    <s v="IDR"/>
    <n v="177755"/>
    <n v="0"/>
    <s v="ID002062"/>
    <s v="ProjHours19"/>
    <s v="No"/>
    <m/>
    <n v="0"/>
    <s v="Charge"/>
    <s v="No"/>
    <s v="Posted"/>
    <s v="No"/>
    <m/>
  </r>
  <r>
    <d v="2018-03-26T00:00:00"/>
    <s v="chsg-00608.10"/>
    <x v="1"/>
    <x v="16"/>
    <s v="I/C DESG"/>
    <n v="3010"/>
    <s v="A.A. Bagus Dewangkara"/>
    <n v="32"/>
    <n v="160"/>
    <s v="Phase I-Concept Design"/>
    <s v="IDR"/>
    <n v="121404"/>
    <n v="0"/>
    <s v="ID002094"/>
    <s v="ProjHours19"/>
    <s v="No"/>
    <m/>
    <n v="0"/>
    <s v="Charge"/>
    <s v="No"/>
    <s v="Posted"/>
    <s v="No"/>
    <m/>
  </r>
  <r>
    <d v="2018-04-02T00:00:00"/>
    <s v="chsg-00608.10"/>
    <x v="1"/>
    <x v="16"/>
    <s v="I/C DESG"/>
    <n v="3010"/>
    <s v="A.A. Bagus Dewangkara"/>
    <n v="8"/>
    <n v="160"/>
    <s v="Phase I-Concept Design"/>
    <s v="IDR"/>
    <n v="121404"/>
    <n v="0"/>
    <s v="ID002104"/>
    <s v="ProjHours19"/>
    <s v="No"/>
    <m/>
    <n v="0"/>
    <s v="Charge"/>
    <s v="No"/>
    <s v="Posted"/>
    <s v="No"/>
    <m/>
  </r>
  <r>
    <d v="2018-07-09T00:00:00"/>
    <s v="chsg-00608.10"/>
    <x v="1"/>
    <x v="16"/>
    <s v="I/C DESG"/>
    <n v="3001"/>
    <s v="Nyoman Diksa"/>
    <n v="18"/>
    <n v="160"/>
    <s v="Phase I-Concept Design"/>
    <s v="IDR"/>
    <n v="308303"/>
    <n v="0"/>
    <s v="ID002619"/>
    <s v="ProjHours19"/>
    <s v="No"/>
    <m/>
    <n v="0"/>
    <s v="Charge"/>
    <s v="No"/>
    <s v="Posted"/>
    <s v="No"/>
    <m/>
  </r>
  <r>
    <d v="2018-05-14T00:00:00"/>
    <s v="chsg-00608.14"/>
    <x v="1"/>
    <x v="17"/>
    <s v="I/C DESG"/>
    <n v="3001"/>
    <s v="Nyoman Diksa"/>
    <n v="4"/>
    <n v="165"/>
    <s v="Phase I-Concept Design"/>
    <s v="IDR"/>
    <n v="308303"/>
    <n v="0"/>
    <s v="ID002326"/>
    <s v="ProjHours19"/>
    <s v="No"/>
    <m/>
    <n v="0"/>
    <s v="Charge"/>
    <s v="No"/>
    <s v="Posted"/>
    <s v="No"/>
    <m/>
  </r>
  <r>
    <d v="2018-05-14T00:00:00"/>
    <s v="chsg-00608.14"/>
    <x v="1"/>
    <x v="17"/>
    <s v="I/C DESG"/>
    <n v="3012"/>
    <s v="Johanes Jojo Paijo"/>
    <n v="8"/>
    <n v="165"/>
    <s v="Phase I-Concept Design"/>
    <s v="IDR"/>
    <n v="109895"/>
    <n v="0"/>
    <s v="ID002329"/>
    <s v="ProjHours19"/>
    <s v="No"/>
    <m/>
    <n v="0"/>
    <s v="Charge"/>
    <s v="No"/>
    <s v="Posted"/>
    <s v="No"/>
    <m/>
  </r>
  <r>
    <d v="2018-05-14T00:00:00"/>
    <s v="chsg-00608.14"/>
    <x v="1"/>
    <x v="17"/>
    <s v="I/C DESG"/>
    <n v="3010"/>
    <s v="A.A. Bagus Dewangkara"/>
    <n v="8"/>
    <n v="165"/>
    <s v="Phase I-Concept Design"/>
    <s v="IDR"/>
    <n v="121404"/>
    <n v="0"/>
    <s v="ID002330"/>
    <s v="ProjHours19"/>
    <s v="No"/>
    <m/>
    <n v="0"/>
    <s v="Charge"/>
    <s v="No"/>
    <s v="Posted"/>
    <s v="No"/>
    <m/>
  </r>
  <r>
    <d v="2018-05-21T00:00:00"/>
    <s v="chsg-00608.14"/>
    <x v="1"/>
    <x v="17"/>
    <s v="I/C DESG"/>
    <n v="3001"/>
    <s v="Nyoman Diksa"/>
    <n v="10"/>
    <n v="165"/>
    <s v="Phase I-Concept Design"/>
    <s v="IDR"/>
    <n v="308303"/>
    <n v="0"/>
    <s v="ID002363"/>
    <s v="ProjHours19"/>
    <s v="No"/>
    <m/>
    <n v="0"/>
    <s v="Charge"/>
    <s v="No"/>
    <s v="Posted"/>
    <s v="No"/>
    <m/>
  </r>
  <r>
    <d v="2018-05-21T00:00:00"/>
    <s v="chsg-00608.14"/>
    <x v="1"/>
    <x v="17"/>
    <s v="I/C DESG"/>
    <n v="3005"/>
    <s v="I Wayan Kompiang Eka Siswanta"/>
    <n v="31"/>
    <n v="165"/>
    <s v="Phase I-Concept Design"/>
    <s v="IDR"/>
    <n v="165864"/>
    <n v="0"/>
    <s v="ID002369"/>
    <s v="ProjHours19"/>
    <s v="No"/>
    <m/>
    <n v="0"/>
    <s v="Charge"/>
    <s v="No"/>
    <s v="Posted"/>
    <s v="No"/>
    <m/>
  </r>
  <r>
    <d v="2018-05-21T00:00:00"/>
    <s v="chsg-00608.14"/>
    <x v="1"/>
    <x v="17"/>
    <s v="I/C DESG"/>
    <n v="3012"/>
    <s v="Johanes Jojo Paijo"/>
    <n v="46"/>
    <n v="165"/>
    <s v="Phase I-Concept Design"/>
    <s v="IDR"/>
    <n v="109895"/>
    <n v="0"/>
    <s v="ID002374"/>
    <s v="ProjHours19"/>
    <s v="No"/>
    <m/>
    <n v="0"/>
    <s v="Charge"/>
    <s v="No"/>
    <s v="Posted"/>
    <s v="No"/>
    <m/>
  </r>
  <r>
    <d v="2018-05-21T00:00:00"/>
    <s v="chsg-00608.14"/>
    <x v="1"/>
    <x v="17"/>
    <s v="I/C DESG"/>
    <n v="3010"/>
    <s v="A.A. Bagus Dewangkara"/>
    <n v="46"/>
    <n v="165"/>
    <s v="Phase I-Concept Design"/>
    <s v="IDR"/>
    <n v="121404"/>
    <n v="0"/>
    <s v="ID002375"/>
    <s v="ProjHours19"/>
    <s v="No"/>
    <m/>
    <n v="0"/>
    <s v="Charge"/>
    <s v="No"/>
    <s v="Posted"/>
    <s v="No"/>
    <m/>
  </r>
  <r>
    <d v="2018-05-28T00:00:00"/>
    <s v="chsg-00608.14"/>
    <x v="1"/>
    <x v="17"/>
    <s v="I/C DESG"/>
    <n v="3001"/>
    <s v="Nyoman Diksa"/>
    <n v="2"/>
    <n v="165"/>
    <s v="Phase I-Concept Design"/>
    <s v="IDR"/>
    <n v="308303"/>
    <n v="0"/>
    <s v="ID002380"/>
    <s v="ProjHours19"/>
    <s v="No"/>
    <m/>
    <n v="0"/>
    <s v="Charge"/>
    <s v="No"/>
    <s v="Posted"/>
    <s v="No"/>
    <m/>
  </r>
  <r>
    <d v="2018-05-28T00:00:00"/>
    <s v="chsg-00608.14"/>
    <x v="1"/>
    <x v="17"/>
    <s v="I/C DESG"/>
    <n v="3010"/>
    <s v="A.A. Bagus Dewangkara"/>
    <n v="8"/>
    <n v="165"/>
    <s v="Phase I-Concept Design"/>
    <s v="IDR"/>
    <n v="121404"/>
    <n v="0"/>
    <s v="ID002383"/>
    <s v="ProjHours19"/>
    <s v="No"/>
    <m/>
    <n v="0"/>
    <s v="Charge"/>
    <s v="No"/>
    <s v="Posted"/>
    <s v="No"/>
    <m/>
  </r>
  <r>
    <d v="2018-05-28T00:00:00"/>
    <s v="chsg-00608.14"/>
    <x v="1"/>
    <x v="17"/>
    <s v="I/C DESG"/>
    <n v="3005"/>
    <s v="I Wayan Kompiang Eka Siswanta"/>
    <n v="8"/>
    <n v="165"/>
    <s v="Phase I-Concept Design"/>
    <s v="IDR"/>
    <n v="165864"/>
    <n v="0"/>
    <s v="ID002384"/>
    <s v="ProjHours19"/>
    <s v="No"/>
    <m/>
    <n v="0"/>
    <s v="Charge"/>
    <s v="No"/>
    <s v="Posted"/>
    <s v="No"/>
    <m/>
  </r>
  <r>
    <d v="2018-05-28T00:00:00"/>
    <s v="chsg-00608.14"/>
    <x v="1"/>
    <x v="17"/>
    <s v="I/C DESG"/>
    <n v="3012"/>
    <s v="Johanes Jojo Paijo"/>
    <n v="16"/>
    <n v="165"/>
    <s v="Phase I-Concept Design"/>
    <s v="IDR"/>
    <n v="109895"/>
    <n v="0"/>
    <s v="ID002413"/>
    <s v="ProjHours19"/>
    <s v="No"/>
    <m/>
    <n v="0"/>
    <s v="Charge"/>
    <s v="No"/>
    <s v="Posted"/>
    <s v="No"/>
    <m/>
  </r>
  <r>
    <d v="2018-06-04T00:00:00"/>
    <s v="chsg-00608.14"/>
    <x v="1"/>
    <x v="17"/>
    <s v="I/C DESG"/>
    <n v="3001"/>
    <s v="Nyoman Diksa"/>
    <n v="5"/>
    <n v="165"/>
    <s v="Phase I-Concept Design"/>
    <s v="IDR"/>
    <n v="308303"/>
    <n v="0"/>
    <s v="ID002442"/>
    <s v="ProjHours19"/>
    <s v="No"/>
    <m/>
    <n v="0"/>
    <s v="Charge"/>
    <s v="No"/>
    <s v="Posted"/>
    <s v="No"/>
    <m/>
  </r>
  <r>
    <d v="2018-06-04T00:00:00"/>
    <s v="chsg-00608.14"/>
    <x v="1"/>
    <x v="17"/>
    <s v="I/C DESG"/>
    <n v="3012"/>
    <s v="Johanes Jojo Paijo"/>
    <n v="32"/>
    <n v="165"/>
    <s v="Phase I-Concept Design"/>
    <s v="IDR"/>
    <n v="109895"/>
    <n v="0"/>
    <s v="ID002457"/>
    <s v="ProjHours19"/>
    <s v="No"/>
    <m/>
    <n v="0"/>
    <s v="Charge"/>
    <s v="No"/>
    <s v="Posted"/>
    <s v="No"/>
    <m/>
  </r>
  <r>
    <d v="2018-06-04T00:00:00"/>
    <s v="chsg-00608.14"/>
    <x v="1"/>
    <x v="17"/>
    <s v="I/C DESG"/>
    <n v="3010"/>
    <s v="A.A. Bagus Dewangkara"/>
    <n v="40"/>
    <n v="165"/>
    <s v="Phase I-Concept Design"/>
    <s v="IDR"/>
    <n v="121404"/>
    <n v="0"/>
    <s v="ID002460"/>
    <s v="ProjHours19"/>
    <s v="No"/>
    <m/>
    <n v="0"/>
    <s v="Charge"/>
    <s v="No"/>
    <s v="Posted"/>
    <s v="No"/>
    <m/>
  </r>
  <r>
    <d v="2018-06-04T00:00:00"/>
    <s v="chsg-00608.14"/>
    <x v="1"/>
    <x v="17"/>
    <s v="I/C DESG"/>
    <n v="3005"/>
    <s v="I Wayan Kompiang Eka Siswanta"/>
    <n v="40"/>
    <n v="165"/>
    <s v="Phase I-Concept Design"/>
    <s v="IDR"/>
    <n v="165864"/>
    <n v="0"/>
    <s v="ID002461"/>
    <s v="ProjHours19"/>
    <s v="No"/>
    <m/>
    <n v="0"/>
    <s v="Charge"/>
    <s v="No"/>
    <s v="Posted"/>
    <s v="No"/>
    <m/>
  </r>
  <r>
    <d v="2018-06-11T00:00:00"/>
    <s v="chsg-00608.14"/>
    <x v="1"/>
    <x v="17"/>
    <s v="I/C DESG"/>
    <n v="3001"/>
    <s v="Nyoman Diksa"/>
    <n v="5"/>
    <n v="165"/>
    <s v="Phase I-Concept Design"/>
    <s v="IDR"/>
    <n v="308303"/>
    <n v="0"/>
    <s v="ID002467"/>
    <s v="ProjHours19"/>
    <s v="No"/>
    <m/>
    <n v="0"/>
    <s v="Charge"/>
    <s v="No"/>
    <s v="Posted"/>
    <s v="No"/>
    <m/>
  </r>
  <r>
    <d v="2018-06-11T00:00:00"/>
    <s v="chsg-00608.14"/>
    <x v="1"/>
    <x v="17"/>
    <s v="I/C DESG"/>
    <n v="3012"/>
    <s v="Johanes Jojo Paijo"/>
    <n v="8"/>
    <n v="165"/>
    <s v="Phase I-Concept Design"/>
    <s v="IDR"/>
    <n v="109895"/>
    <n v="0"/>
    <s v="ID002468"/>
    <s v="ProjHours19"/>
    <s v="No"/>
    <m/>
    <n v="0"/>
    <s v="Charge"/>
    <s v="No"/>
    <s v="Posted"/>
    <s v="No"/>
    <m/>
  </r>
  <r>
    <d v="2018-06-11T00:00:00"/>
    <s v="chsg-00608.14"/>
    <x v="1"/>
    <x v="17"/>
    <s v="I/C DESG"/>
    <n v="3010"/>
    <s v="A.A. Bagus Dewangkara"/>
    <n v="8"/>
    <n v="165"/>
    <s v="Phase I-Concept Design"/>
    <s v="IDR"/>
    <n v="121404"/>
    <n v="0"/>
    <s v="ID002469"/>
    <s v="ProjHours19"/>
    <s v="No"/>
    <m/>
    <n v="0"/>
    <s v="Charge"/>
    <s v="No"/>
    <s v="Posted"/>
    <s v="No"/>
    <m/>
  </r>
  <r>
    <d v="2018-06-11T00:00:00"/>
    <s v="chsg-00608.14"/>
    <x v="1"/>
    <x v="17"/>
    <s v="I/C DESG"/>
    <n v="3005"/>
    <s v="I Wayan Kompiang Eka Siswanta"/>
    <n v="28"/>
    <n v="165"/>
    <s v="Phase I-Concept Design"/>
    <s v="IDR"/>
    <n v="165864"/>
    <n v="0"/>
    <s v="ID002493"/>
    <s v="ProjHours19"/>
    <s v="No"/>
    <m/>
    <n v="0"/>
    <s v="Charge"/>
    <s v="No"/>
    <s v="Posted"/>
    <s v="No"/>
    <m/>
  </r>
  <r>
    <d v="2018-06-18T00:00:00"/>
    <s v="chsg-00608.14"/>
    <x v="1"/>
    <x v="17"/>
    <s v="I/C DESG"/>
    <n v="3001"/>
    <s v="Nyoman Diksa"/>
    <n v="2"/>
    <n v="165"/>
    <s v="Phase I-Concept Design"/>
    <s v="IDR"/>
    <n v="308303"/>
    <n v="0"/>
    <s v="ID002501"/>
    <s v="ProjHours19"/>
    <s v="No"/>
    <m/>
    <n v="0"/>
    <s v="Charge"/>
    <s v="No"/>
    <s v="Posted"/>
    <s v="No"/>
    <m/>
  </r>
  <r>
    <d v="2018-06-18T00:00:00"/>
    <s v="chsg-00608.14"/>
    <x v="1"/>
    <x v="17"/>
    <s v="I/C DESG"/>
    <n v="3005"/>
    <s v="I Wayan Kompiang Eka Siswanta"/>
    <n v="8"/>
    <n v="165"/>
    <s v="Phase I-Concept Design"/>
    <s v="IDR"/>
    <n v="165864"/>
    <n v="0"/>
    <s v="ID002508"/>
    <s v="ProjHours19"/>
    <s v="No"/>
    <m/>
    <n v="0"/>
    <s v="Charge"/>
    <s v="No"/>
    <s v="Posted"/>
    <s v="No"/>
    <m/>
  </r>
  <r>
    <d v="2018-04-09T00:00:00"/>
    <s v="chsg-00620.08"/>
    <x v="1"/>
    <x v="18"/>
    <s v="I/C DESG"/>
    <n v="3008"/>
    <s v="Gita Adriani Putri"/>
    <n v="29"/>
    <n v="182"/>
    <s v="Concept Design"/>
    <s v="IDR"/>
    <n v="150042"/>
    <n v="0"/>
    <s v="ID002163"/>
    <s v="ProjHours19"/>
    <s v="No"/>
    <m/>
    <n v="0"/>
    <s v="Charge"/>
    <s v="No"/>
    <s v="Posted"/>
    <s v="No"/>
    <m/>
  </r>
  <r>
    <d v="2018-04-16T00:00:00"/>
    <s v="chsg-00620.08"/>
    <x v="1"/>
    <x v="18"/>
    <s v="I/C DESG"/>
    <n v="3008"/>
    <s v="Gita Adriani Putri"/>
    <n v="32"/>
    <n v="182"/>
    <s v="Concept Design"/>
    <s v="IDR"/>
    <n v="150042"/>
    <n v="0"/>
    <s v="ID002190"/>
    <s v="ProjHours19"/>
    <s v="No"/>
    <m/>
    <n v="0"/>
    <s v="Charge"/>
    <s v="No"/>
    <s v="Posted"/>
    <s v="No"/>
    <m/>
  </r>
  <r>
    <d v="2018-05-28T00:00:00"/>
    <s v="chsg-00620.19"/>
    <x v="1"/>
    <x v="19"/>
    <s v="I/C DESG"/>
    <n v="3008"/>
    <s v="Gita Adriani Putri"/>
    <n v="9.5"/>
    <n v="187"/>
    <s v="Phase I-Preliminary Concept Design"/>
    <s v="IDR"/>
    <n v="150042"/>
    <n v="0"/>
    <s v="ID002406"/>
    <s v="ProjHours19"/>
    <s v="No"/>
    <m/>
    <n v="0"/>
    <s v="Charge"/>
    <s v="No"/>
    <s v="Posted"/>
    <s v="No"/>
    <m/>
  </r>
  <r>
    <d v="2018-06-04T00:00:00"/>
    <s v="chsg-00620.19"/>
    <x v="1"/>
    <x v="19"/>
    <s v="I/C DESG"/>
    <n v="3008"/>
    <s v="Gita Adriani Putri"/>
    <n v="4"/>
    <n v="187"/>
    <s v="Phase I-Preliminary Concept Design"/>
    <s v="IDR"/>
    <n v="150042"/>
    <n v="0"/>
    <s v="ID002438"/>
    <s v="ProjHours19"/>
    <s v="No"/>
    <m/>
    <n v="0"/>
    <s v="Charge"/>
    <s v="No"/>
    <s v="Posted"/>
    <s v="No"/>
    <m/>
  </r>
  <r>
    <d v="2018-10-08T00:00:00"/>
    <s v="chsg-00700.57"/>
    <x v="1"/>
    <x v="20"/>
    <s v="I/C DESG"/>
    <n v="1005"/>
    <s v="Pontjo Widodo"/>
    <n v="19.5"/>
    <n v="433"/>
    <s v="Phase I-Approval of Schematic Design"/>
    <s v="IDR"/>
    <n v="322217"/>
    <n v="0"/>
    <s v="ID003104"/>
    <s v="ProjHours19"/>
    <s v="No"/>
    <m/>
    <n v="0"/>
    <s v="Charge"/>
    <s v="No"/>
    <s v="Posted"/>
    <s v="No"/>
    <m/>
  </r>
  <r>
    <d v="2018-01-15T00:00:00"/>
    <s v="chsg-00702.05"/>
    <x v="1"/>
    <x v="21"/>
    <s v="I/C DESG"/>
    <n v="3009"/>
    <s v="I Gusti Bagus Sera Krisnadinata"/>
    <n v="12"/>
    <n v="195"/>
    <s v="Phase II-Part A+ B Landscape Masterplan-Preliminary"/>
    <s v="IDR"/>
    <n v="120926"/>
    <n v="0"/>
    <s v="ID001725"/>
    <s v="ProjHours19"/>
    <s v="No"/>
    <m/>
    <n v="0"/>
    <s v="Charge"/>
    <s v="No"/>
    <s v="Posted"/>
    <s v="No"/>
    <m/>
  </r>
  <r>
    <d v="2018-01-15T00:00:00"/>
    <s v="chsg-00702.05"/>
    <x v="1"/>
    <x v="21"/>
    <s v="I/C DESG"/>
    <n v="3003"/>
    <s v="Agus Wijaya"/>
    <n v="20"/>
    <n v="195"/>
    <s v="Phase II-Part A+ B Landscape Masterplan-Preliminary"/>
    <s v="IDR"/>
    <n v="177755"/>
    <n v="0"/>
    <s v="ID001735"/>
    <s v="ProjHours19"/>
    <s v="No"/>
    <m/>
    <n v="0"/>
    <s v="Charge"/>
    <s v="No"/>
    <s v="Posted"/>
    <s v="No"/>
    <m/>
  </r>
  <r>
    <d v="2018-01-22T00:00:00"/>
    <s v="chsg-00702.05"/>
    <x v="1"/>
    <x v="21"/>
    <s v="I/C DESG"/>
    <n v="3011"/>
    <s v="I Ketut Sukardiana"/>
    <n v="16"/>
    <n v="195"/>
    <s v="Phase II-Part A+ B Landscape Masterplan-Preliminary"/>
    <s v="IDR"/>
    <n v="115059"/>
    <n v="0"/>
    <s v="ID001753"/>
    <s v="ProjHours19"/>
    <s v="No"/>
    <m/>
    <n v="0"/>
    <s v="Charge"/>
    <s v="No"/>
    <s v="Posted"/>
    <s v="No"/>
    <m/>
  </r>
  <r>
    <d v="2018-01-22T00:00:00"/>
    <s v="chsg-00702.05"/>
    <x v="1"/>
    <x v="21"/>
    <s v="I/C DESG"/>
    <n v="3013"/>
    <s v="A.A. Gde Adi Santika"/>
    <n v="32"/>
    <n v="195"/>
    <s v="Phase II-Part A+ B Landscape Masterplan-Preliminary"/>
    <s v="IDR"/>
    <n v="99460"/>
    <n v="0"/>
    <s v="ID001756"/>
    <s v="ProjHours19"/>
    <s v="No"/>
    <m/>
    <n v="0"/>
    <s v="Charge"/>
    <s v="No"/>
    <s v="Posted"/>
    <s v="No"/>
    <m/>
  </r>
  <r>
    <d v="2018-01-22T00:00:00"/>
    <s v="chsg-00702.05"/>
    <x v="1"/>
    <x v="21"/>
    <s v="I/C DESG"/>
    <n v="3012"/>
    <s v="Johanes Jojo Paijo"/>
    <n v="40"/>
    <n v="195"/>
    <s v="Phase II-Part A+ B Landscape Masterplan-Preliminary"/>
    <s v="IDR"/>
    <n v="109895"/>
    <n v="0"/>
    <s v="ID001762"/>
    <s v="ProjHours19"/>
    <s v="No"/>
    <m/>
    <n v="0"/>
    <s v="Charge"/>
    <s v="No"/>
    <s v="Posted"/>
    <s v="No"/>
    <m/>
  </r>
  <r>
    <d v="2018-01-22T00:00:00"/>
    <s v="chsg-00702.05"/>
    <x v="1"/>
    <x v="21"/>
    <s v="I/C DESG"/>
    <n v="3010"/>
    <s v="A.A. Bagus Dewangkara"/>
    <n v="40"/>
    <n v="195"/>
    <s v="Phase II-Part A+ B Landscape Masterplan-Preliminary"/>
    <s v="IDR"/>
    <n v="121404"/>
    <n v="0"/>
    <s v="ID001763"/>
    <s v="ProjHours19"/>
    <s v="No"/>
    <m/>
    <n v="0"/>
    <s v="Charge"/>
    <s v="No"/>
    <s v="Posted"/>
    <s v="No"/>
    <m/>
  </r>
  <r>
    <d v="2018-01-22T00:00:00"/>
    <s v="chsg-00702.05"/>
    <x v="1"/>
    <x v="21"/>
    <s v="I/C DESG"/>
    <n v="3003"/>
    <s v="Agus Wijaya"/>
    <n v="42.5"/>
    <n v="195"/>
    <s v="Phase II-Part A+ B Landscape Masterplan-Preliminary"/>
    <s v="IDR"/>
    <n v="177755"/>
    <n v="0"/>
    <s v="ID001764"/>
    <s v="ProjHours19"/>
    <s v="No"/>
    <m/>
    <n v="0"/>
    <s v="Charge"/>
    <s v="No"/>
    <s v="Posted"/>
    <s v="No"/>
    <m/>
  </r>
  <r>
    <d v="2018-01-29T00:00:00"/>
    <s v="chsg-00702.05"/>
    <x v="1"/>
    <x v="21"/>
    <s v="I/C DESG"/>
    <n v="3012"/>
    <s v="Johanes Jojo Paijo"/>
    <n v="8"/>
    <n v="195"/>
    <s v="Phase II-Part A+ B Landscape Masterplan-Preliminary"/>
    <s v="IDR"/>
    <n v="109895"/>
    <n v="0"/>
    <s v="ID001770"/>
    <s v="ProjHours19"/>
    <s v="No"/>
    <m/>
    <n v="0"/>
    <s v="Charge"/>
    <s v="No"/>
    <s v="Posted"/>
    <s v="No"/>
    <m/>
  </r>
  <r>
    <d v="2018-08-06T00:00:00"/>
    <s v="chsg-00702.05"/>
    <x v="1"/>
    <x v="21"/>
    <s v="I/C DESG"/>
    <n v="3011"/>
    <s v="I Ketut Sukardiana"/>
    <n v="10"/>
    <n v="195"/>
    <s v="Phase II-Part A+ B Landscape Masterplan-Preliminary"/>
    <s v="IDR"/>
    <n v="115059"/>
    <n v="0"/>
    <s v="ID002746"/>
    <s v="ProjHours19"/>
    <s v="No"/>
    <m/>
    <n v="0"/>
    <s v="Charge"/>
    <s v="No"/>
    <s v="Posted"/>
    <s v="No"/>
    <m/>
  </r>
  <r>
    <d v="2018-08-06T00:00:00"/>
    <s v="chsg-00702.05"/>
    <x v="1"/>
    <x v="21"/>
    <s v="I/C DESG"/>
    <n v="3003"/>
    <s v="Agus Wijaya"/>
    <n v="32"/>
    <n v="195"/>
    <s v="Phase II-Part A+ B Landscape Masterplan-Preliminary"/>
    <s v="IDR"/>
    <n v="177755"/>
    <n v="0"/>
    <s v="ID002754"/>
    <s v="ProjHours19"/>
    <s v="No"/>
    <m/>
    <n v="0"/>
    <s v="Charge"/>
    <s v="No"/>
    <s v="Posted"/>
    <s v="No"/>
    <m/>
  </r>
  <r>
    <d v="2018-08-06T00:00:00"/>
    <s v="chsg-00702.05"/>
    <x v="1"/>
    <x v="21"/>
    <s v="I/C DESG"/>
    <n v="3010"/>
    <s v="A.A. Bagus Dewangkara"/>
    <n v="48"/>
    <n v="195"/>
    <s v="Phase II-Part A+ B Landscape Masterplan-Preliminary"/>
    <s v="IDR"/>
    <n v="121404"/>
    <n v="0"/>
    <s v="ID002758"/>
    <s v="ProjHours19"/>
    <s v="No"/>
    <m/>
    <n v="0"/>
    <s v="Charge"/>
    <s v="No"/>
    <s v="Posted"/>
    <s v="No"/>
    <m/>
  </r>
  <r>
    <d v="2018-08-13T00:00:00"/>
    <s v="chsg-00702.05"/>
    <x v="1"/>
    <x v="21"/>
    <s v="I/C DESG"/>
    <n v="3011"/>
    <s v="I Ketut Sukardiana"/>
    <n v="8"/>
    <n v="195"/>
    <s v="Phase II-Part A+ B Landscape Masterplan-Preliminary"/>
    <s v="IDR"/>
    <n v="115059"/>
    <n v="0"/>
    <s v="ID002770"/>
    <s v="ProjHours19"/>
    <s v="No"/>
    <m/>
    <n v="0"/>
    <s v="Charge"/>
    <s v="No"/>
    <s v="Posted"/>
    <s v="No"/>
    <m/>
  </r>
  <r>
    <d v="2018-08-13T00:00:00"/>
    <s v="chsg-00702.05"/>
    <x v="1"/>
    <x v="21"/>
    <s v="I/C DESG"/>
    <n v="3010"/>
    <s v="A.A. Bagus Dewangkara"/>
    <n v="10"/>
    <n v="195"/>
    <s v="Phase II-Part A+ B Landscape Masterplan-Preliminary"/>
    <s v="IDR"/>
    <n v="121404"/>
    <n v="0"/>
    <s v="ID002791"/>
    <s v="ProjHours19"/>
    <s v="No"/>
    <m/>
    <n v="0"/>
    <s v="Charge"/>
    <s v="No"/>
    <s v="Posted"/>
    <s v="No"/>
    <m/>
  </r>
  <r>
    <d v="2018-08-13T00:00:00"/>
    <s v="chsg-00702.05"/>
    <x v="1"/>
    <x v="21"/>
    <s v="I/C DESG"/>
    <n v="3003"/>
    <s v="Agus Wijaya"/>
    <n v="16"/>
    <n v="195"/>
    <s v="Phase II-Part A+ B Landscape Masterplan-Preliminary"/>
    <s v="IDR"/>
    <n v="177755"/>
    <n v="0"/>
    <s v="ID002799"/>
    <s v="ProjHours19"/>
    <s v="No"/>
    <m/>
    <n v="0"/>
    <s v="Charge"/>
    <s v="No"/>
    <s v="Posted"/>
    <s v="No"/>
    <m/>
  </r>
  <r>
    <d v="2018-08-20T00:00:00"/>
    <s v="chsg-00702.05"/>
    <x v="1"/>
    <x v="21"/>
    <s v="I/C DESG"/>
    <n v="3003"/>
    <s v="Agus Wijaya"/>
    <n v="8"/>
    <n v="195"/>
    <s v="Phase II-Part A+ B Landscape Masterplan-Preliminary"/>
    <s v="IDR"/>
    <n v="177755"/>
    <n v="0"/>
    <s v="ID002817"/>
    <s v="ProjHours19"/>
    <s v="No"/>
    <m/>
    <n v="0"/>
    <s v="Charge"/>
    <s v="No"/>
    <s v="Posted"/>
    <s v="No"/>
    <m/>
  </r>
  <r>
    <d v="2018-08-20T00:00:00"/>
    <s v="chsg-00702.05"/>
    <x v="1"/>
    <x v="21"/>
    <s v="I/C DESG"/>
    <n v="3010"/>
    <s v="A.A. Bagus Dewangkara"/>
    <n v="16"/>
    <n v="195"/>
    <s v="Phase II-Part A+ B Landscape Masterplan-Preliminary"/>
    <s v="IDR"/>
    <n v="121404"/>
    <n v="0"/>
    <s v="ID002842"/>
    <s v="ProjHours19"/>
    <s v="No"/>
    <m/>
    <n v="0"/>
    <s v="Charge"/>
    <s v="No"/>
    <s v="Posted"/>
    <s v="No"/>
    <m/>
  </r>
  <r>
    <d v="2018-08-27T00:00:00"/>
    <s v="chsg-00702.05"/>
    <x v="1"/>
    <x v="21"/>
    <s v="I/C DESG"/>
    <n v="3009"/>
    <s v="I Gusti Bagus Sera Krisnadinata"/>
    <n v="3"/>
    <n v="195"/>
    <s v="Phase II-Part A+ B Landscape Masterplan-Preliminary"/>
    <s v="IDR"/>
    <n v="120926"/>
    <n v="0"/>
    <s v="ID002868"/>
    <s v="ProjHours19"/>
    <s v="No"/>
    <m/>
    <n v="0"/>
    <s v="Charge"/>
    <s v="No"/>
    <s v="Posted"/>
    <s v="No"/>
    <m/>
  </r>
  <r>
    <d v="2018-08-27T00:00:00"/>
    <s v="chsg-00702.05"/>
    <x v="1"/>
    <x v="21"/>
    <s v="I/C DESG"/>
    <n v="3010"/>
    <s v="A.A. Bagus Dewangkara"/>
    <n v="31.5"/>
    <n v="195"/>
    <s v="Phase II-Part A+ B Landscape Masterplan-Preliminary"/>
    <s v="IDR"/>
    <n v="121404"/>
    <n v="0"/>
    <s v="ID002893"/>
    <s v="ProjHours19"/>
    <s v="No"/>
    <m/>
    <n v="0"/>
    <s v="Charge"/>
    <s v="No"/>
    <s v="Posted"/>
    <s v="No"/>
    <m/>
  </r>
  <r>
    <d v="2018-08-27T00:00:00"/>
    <s v="chsg-00702.05"/>
    <x v="1"/>
    <x v="21"/>
    <s v="I/C DESG"/>
    <n v="3003"/>
    <s v="Agus Wijaya"/>
    <n v="37"/>
    <n v="195"/>
    <s v="Phase II-Part A+ B Landscape Masterplan-Preliminary"/>
    <s v="IDR"/>
    <n v="177755"/>
    <n v="0"/>
    <s v="ID002902"/>
    <s v="ProjHours19"/>
    <s v="No"/>
    <m/>
    <n v="0"/>
    <s v="Charge"/>
    <s v="No"/>
    <s v="Posted"/>
    <s v="No"/>
    <m/>
  </r>
  <r>
    <d v="2018-09-03T00:00:00"/>
    <s v="chsg-00702.05"/>
    <x v="1"/>
    <x v="21"/>
    <s v="I/C DESG"/>
    <n v="3009"/>
    <s v="I Gusti Bagus Sera Krisnadinata"/>
    <n v="16"/>
    <n v="195"/>
    <s v="Phase II-Part A+ B Landscape Masterplan-Preliminary"/>
    <s v="IDR"/>
    <n v="120926"/>
    <n v="0"/>
    <s v="ID002916"/>
    <s v="ProjHours19"/>
    <s v="No"/>
    <m/>
    <n v="0"/>
    <s v="Charge"/>
    <s v="No"/>
    <s v="Posted"/>
    <s v="No"/>
    <m/>
  </r>
  <r>
    <d v="2018-09-03T00:00:00"/>
    <s v="chsg-00702.05"/>
    <x v="1"/>
    <x v="21"/>
    <s v="I/C DESG"/>
    <n v="3010"/>
    <s v="A.A. Bagus Dewangkara"/>
    <n v="42.5"/>
    <n v="195"/>
    <s v="Phase II-Part A+ B Landscape Masterplan-Preliminary"/>
    <s v="IDR"/>
    <n v="121404"/>
    <n v="0"/>
    <s v="ID002929"/>
    <s v="ProjHours19"/>
    <s v="No"/>
    <m/>
    <n v="0"/>
    <s v="Charge"/>
    <s v="No"/>
    <s v="Posted"/>
    <s v="No"/>
    <m/>
  </r>
  <r>
    <d v="2018-09-03T00:00:00"/>
    <s v="chsg-00702.05"/>
    <x v="1"/>
    <x v="21"/>
    <s v="I/C DESG"/>
    <n v="3003"/>
    <s v="Agus Wijaya"/>
    <n v="43.45"/>
    <n v="195"/>
    <s v="Phase II-Part A+ B Landscape Masterplan-Preliminary"/>
    <s v="IDR"/>
    <n v="177755"/>
    <n v="0"/>
    <s v="ID002930"/>
    <s v="ProjHours19"/>
    <s v="No"/>
    <m/>
    <n v="0"/>
    <s v="Charge"/>
    <s v="No"/>
    <s v="Posted"/>
    <s v="No"/>
    <m/>
  </r>
  <r>
    <d v="2018-09-10T00:00:00"/>
    <s v="chsg-00702.05"/>
    <x v="1"/>
    <x v="21"/>
    <s v="I/C DESG"/>
    <n v="3011"/>
    <s v="I Ketut Sukardiana"/>
    <n v="23"/>
    <n v="195"/>
    <s v="Phase II-Part A+ B Landscape Masterplan-Preliminary"/>
    <s v="IDR"/>
    <n v="115059"/>
    <n v="0"/>
    <s v="ID002968"/>
    <s v="ProjHours19"/>
    <s v="No"/>
    <m/>
    <n v="0"/>
    <s v="Charge"/>
    <s v="No"/>
    <s v="Posted"/>
    <s v="No"/>
    <m/>
  </r>
  <r>
    <d v="2018-09-10T00:00:00"/>
    <s v="chsg-00702.05"/>
    <x v="1"/>
    <x v="21"/>
    <s v="I/C DESG"/>
    <n v="3010"/>
    <s v="A.A. Bagus Dewangkara"/>
    <n v="35"/>
    <n v="195"/>
    <s v="Phase II-Part A+ B Landscape Masterplan-Preliminary"/>
    <s v="IDR"/>
    <n v="121404"/>
    <n v="0"/>
    <s v="ID002972"/>
    <s v="ProjHours19"/>
    <s v="No"/>
    <m/>
    <n v="0"/>
    <s v="Charge"/>
    <s v="No"/>
    <s v="Posted"/>
    <s v="No"/>
    <m/>
  </r>
  <r>
    <d v="2018-09-10T00:00:00"/>
    <s v="chsg-00702.05"/>
    <x v="1"/>
    <x v="21"/>
    <s v="I/C DESG"/>
    <n v="3003"/>
    <s v="Agus Wijaya"/>
    <n v="43"/>
    <n v="195"/>
    <s v="Phase II-Part A+ B Landscape Masterplan-Preliminary"/>
    <s v="IDR"/>
    <n v="177755"/>
    <n v="0"/>
    <s v="ID002975"/>
    <s v="ProjHours19"/>
    <s v="No"/>
    <m/>
    <n v="0"/>
    <s v="Charge"/>
    <s v="No"/>
    <s v="Posted"/>
    <s v="No"/>
    <m/>
  </r>
  <r>
    <d v="2018-09-17T00:00:00"/>
    <s v="chsg-00702.05"/>
    <x v="1"/>
    <x v="21"/>
    <s v="I/C DESG"/>
    <n v="3009"/>
    <s v="I Gusti Bagus Sera Krisnadinata"/>
    <n v="13"/>
    <n v="195"/>
    <s v="Phase II-Part A+ B Landscape Masterplan-Preliminary"/>
    <s v="IDR"/>
    <n v="120926"/>
    <n v="0"/>
    <s v="ID002990"/>
    <s v="ProjHours19"/>
    <s v="No"/>
    <m/>
    <n v="0"/>
    <s v="Charge"/>
    <s v="No"/>
    <s v="Posted"/>
    <s v="No"/>
    <m/>
  </r>
  <r>
    <d v="2018-09-17T00:00:00"/>
    <s v="chsg-00702.05"/>
    <x v="1"/>
    <x v="21"/>
    <s v="I/C DESG"/>
    <n v="3011"/>
    <s v="I Ketut Sukardiana"/>
    <n v="53"/>
    <n v="195"/>
    <s v="Phase II-Part A+ B Landscape Masterplan-Preliminary"/>
    <s v="IDR"/>
    <n v="115059"/>
    <n v="0"/>
    <s v="ID003006"/>
    <s v="ProjHours19"/>
    <s v="No"/>
    <m/>
    <n v="0"/>
    <s v="Charge"/>
    <s v="No"/>
    <s v="Posted"/>
    <s v="No"/>
    <m/>
  </r>
  <r>
    <d v="2018-09-17T00:00:00"/>
    <s v="chsg-00702.05"/>
    <x v="1"/>
    <x v="21"/>
    <s v="I/C DESG"/>
    <n v="3003"/>
    <s v="Agus Wijaya"/>
    <n v="55"/>
    <n v="195"/>
    <s v="Phase II-Part A+ B Landscape Masterplan-Preliminary"/>
    <s v="IDR"/>
    <n v="177755"/>
    <n v="0"/>
    <s v="ID003007"/>
    <s v="ProjHours19"/>
    <s v="No"/>
    <m/>
    <n v="0"/>
    <s v="Charge"/>
    <s v="No"/>
    <s v="Posted"/>
    <s v="No"/>
    <m/>
  </r>
  <r>
    <d v="2018-09-17T00:00:00"/>
    <s v="chsg-00702.05"/>
    <x v="1"/>
    <x v="21"/>
    <s v="I/C DESG"/>
    <n v="3010"/>
    <s v="A.A. Bagus Dewangkara"/>
    <n v="55"/>
    <n v="195"/>
    <s v="Phase II-Part A+ B Landscape Masterplan-Preliminary"/>
    <s v="IDR"/>
    <n v="121404"/>
    <n v="0"/>
    <s v="ID003008"/>
    <s v="ProjHours19"/>
    <s v="No"/>
    <m/>
    <n v="0"/>
    <s v="Charge"/>
    <s v="No"/>
    <s v="Posted"/>
    <s v="No"/>
    <m/>
  </r>
  <r>
    <d v="2018-09-24T00:00:00"/>
    <s v="chsg-00702.05"/>
    <x v="1"/>
    <x v="21"/>
    <s v="I/C DESG"/>
    <n v="3010"/>
    <s v="A.A. Bagus Dewangkara"/>
    <n v="48"/>
    <n v="195"/>
    <s v="Phase II-Part A+ B Landscape Masterplan-Preliminary"/>
    <s v="IDR"/>
    <n v="121404"/>
    <n v="0"/>
    <s v="ID003032"/>
    <s v="ProjHours19"/>
    <s v="No"/>
    <m/>
    <n v="0"/>
    <s v="Charge"/>
    <s v="No"/>
    <s v="Posted"/>
    <s v="No"/>
    <m/>
  </r>
  <r>
    <d v="2018-09-24T00:00:00"/>
    <s v="chsg-00702.05"/>
    <x v="1"/>
    <x v="21"/>
    <s v="I/C DESG"/>
    <n v="3003"/>
    <s v="Agus Wijaya"/>
    <n v="53"/>
    <n v="195"/>
    <s v="Phase II-Part A+ B Landscape Masterplan-Preliminary"/>
    <s v="IDR"/>
    <n v="177755"/>
    <n v="0"/>
    <s v="ID003034"/>
    <s v="ProjHours19"/>
    <s v="No"/>
    <m/>
    <n v="0"/>
    <s v="Charge"/>
    <s v="No"/>
    <s v="Posted"/>
    <s v="No"/>
    <m/>
  </r>
  <r>
    <d v="2018-10-01T00:00:00"/>
    <s v="chsg-00702.05"/>
    <x v="1"/>
    <x v="21"/>
    <s v="I/C DESG"/>
    <n v="3003"/>
    <s v="Agus Wijaya"/>
    <n v="8"/>
    <n v="195"/>
    <s v="Phase II-Part A+ B Landscape Masterplan-Preliminary"/>
    <s v="IDR"/>
    <n v="177755"/>
    <n v="0"/>
    <s v="ID003056"/>
    <s v="ProjHours19"/>
    <s v="No"/>
    <m/>
    <n v="0"/>
    <s v="Charge"/>
    <s v="No"/>
    <s v="Posted"/>
    <s v="No"/>
    <m/>
  </r>
  <r>
    <d v="2018-10-15T00:00:00"/>
    <s v="chsg-00702.05"/>
    <x v="1"/>
    <x v="21"/>
    <s v="I/C DESG"/>
    <n v="3003"/>
    <s v="Agus Wijaya"/>
    <n v="42.27"/>
    <n v="195"/>
    <s v="Phase II-Part A+ B Landscape Masterplan-Preliminary"/>
    <s v="IDR"/>
    <n v="177755"/>
    <n v="0"/>
    <s v="ID003155"/>
    <s v="ProjHours19"/>
    <s v="No"/>
    <m/>
    <n v="0"/>
    <s v="Charge"/>
    <s v="No"/>
    <s v="Posted"/>
    <s v="No"/>
    <m/>
  </r>
  <r>
    <d v="2018-10-15T00:00:00"/>
    <s v="chsg-00702.05"/>
    <x v="1"/>
    <x v="21"/>
    <s v="I/C DESG"/>
    <n v="3009"/>
    <s v="I Gusti Bagus Sera Krisnadinata"/>
    <n v="42.3"/>
    <n v="195"/>
    <s v="Phase II-Part A+ B Landscape Masterplan-Preliminary"/>
    <s v="IDR"/>
    <n v="120926"/>
    <n v="0"/>
    <s v="ID003156"/>
    <s v="ProjHours19"/>
    <s v="No"/>
    <m/>
    <n v="0"/>
    <s v="Charge"/>
    <s v="No"/>
    <s v="Posted"/>
    <s v="No"/>
    <m/>
  </r>
  <r>
    <d v="2018-11-01T00:00:00"/>
    <s v="chsg-00702.05"/>
    <x v="1"/>
    <x v="21"/>
    <s v="I/C DESG"/>
    <n v="3003"/>
    <s v="Agus Wijaya"/>
    <n v="7"/>
    <n v="201"/>
    <s v="Phase III-Part C Design Development-Working Drawings"/>
    <s v="USD"/>
    <n v="279205"/>
    <n v="0"/>
    <s v="ID000701"/>
    <s v="PJHR0010007"/>
    <s v="No"/>
    <m/>
    <n v="0"/>
    <s v="Charge"/>
    <s v="No"/>
    <s v="Posted"/>
    <s v="No"/>
    <m/>
  </r>
  <r>
    <d v="2018-11-02T00:00:00"/>
    <s v="chsg-00702.05"/>
    <x v="1"/>
    <x v="21"/>
    <s v="I/C DESG"/>
    <n v="3003"/>
    <s v="Agus Wijaya"/>
    <n v="6"/>
    <n v="201"/>
    <s v="Phase III-Part C Design Development-Working Drawings"/>
    <s v="USD"/>
    <n v="279205"/>
    <n v="0"/>
    <s v="ID000702"/>
    <s v="PJHR0010007"/>
    <s v="No"/>
    <m/>
    <n v="0"/>
    <s v="Charge"/>
    <s v="No"/>
    <s v="Posted"/>
    <s v="No"/>
    <m/>
  </r>
  <r>
    <d v="2018-11-05T00:00:00"/>
    <s v="chsg-00702.05"/>
    <x v="1"/>
    <x v="21"/>
    <s v="I/C DESG"/>
    <n v="1005"/>
    <s v="Pontjo Widodo"/>
    <n v="2"/>
    <n v="201"/>
    <s v="Phase III-Part C Design Development-Working Drawings"/>
    <s v="IDR"/>
    <n v="372523"/>
    <n v="0"/>
    <s v="ID000790"/>
    <s v="PJHR0010013"/>
    <s v="No"/>
    <m/>
    <n v="0"/>
    <s v="Charge"/>
    <s v="No"/>
    <s v="Posted"/>
    <s v="No"/>
    <m/>
  </r>
  <r>
    <d v="2018-11-07T00:00:00"/>
    <s v="chsg-00702.05"/>
    <x v="1"/>
    <x v="21"/>
    <s v="I/C DESG"/>
    <n v="3008"/>
    <s v="Gita Adriani Putri"/>
    <n v="8"/>
    <n v="201"/>
    <s v="Phase III-Part C Design Development-Working Drawings"/>
    <s v="USD"/>
    <n v="236806"/>
    <n v="0"/>
    <s v="ID000742"/>
    <s v="PJHR0010010"/>
    <s v="No"/>
    <m/>
    <n v="0"/>
    <s v="Charge"/>
    <s v="No"/>
    <s v="Posted"/>
    <s v="No"/>
    <m/>
  </r>
  <r>
    <d v="2018-11-07T00:00:00"/>
    <s v="chsg-00702.05"/>
    <x v="1"/>
    <x v="21"/>
    <s v="I/C DESG"/>
    <n v="3003"/>
    <s v="Agus Wijaya"/>
    <n v="8"/>
    <n v="201"/>
    <s v="Phase III-Part C Design Development-Working Drawings"/>
    <s v="USD"/>
    <n v="279205"/>
    <n v="0"/>
    <s v="ID000703"/>
    <s v="PJHR0010007"/>
    <s v="No"/>
    <m/>
    <n v="0"/>
    <s v="Charge"/>
    <s v="No"/>
    <s v="Posted"/>
    <s v="No"/>
    <m/>
  </r>
  <r>
    <d v="2018-11-07T00:00:00"/>
    <s v="chsg-00702.05"/>
    <x v="1"/>
    <x v="21"/>
    <s v="I/C DESG"/>
    <n v="1005"/>
    <s v="Pontjo Widodo"/>
    <n v="6"/>
    <n v="201"/>
    <s v="Phase III-Part C Design Development-Working Drawings"/>
    <s v="IDR"/>
    <n v="372523"/>
    <n v="0"/>
    <s v="ID000791"/>
    <s v="PJHR0010013"/>
    <s v="No"/>
    <m/>
    <n v="0"/>
    <s v="Charge"/>
    <s v="No"/>
    <s v="Posted"/>
    <s v="No"/>
    <m/>
  </r>
  <r>
    <d v="2018-11-08T00:00:00"/>
    <s v="chsg-00702.05"/>
    <x v="1"/>
    <x v="21"/>
    <s v="I/C DESG"/>
    <n v="3008"/>
    <s v="Gita Adriani Putri"/>
    <n v="8"/>
    <n v="201"/>
    <s v="Phase III-Part C Design Development-Working Drawings"/>
    <s v="USD"/>
    <n v="236806"/>
    <n v="0"/>
    <s v="ID000743"/>
    <s v="PJHR0010010"/>
    <s v="No"/>
    <m/>
    <n v="0"/>
    <s v="Charge"/>
    <s v="No"/>
    <s v="Posted"/>
    <s v="No"/>
    <m/>
  </r>
  <r>
    <d v="2018-11-08T00:00:00"/>
    <s v="chsg-00702.05"/>
    <x v="1"/>
    <x v="21"/>
    <s v="I/C DESG"/>
    <n v="3003"/>
    <s v="Agus Wijaya"/>
    <n v="8"/>
    <n v="201"/>
    <s v="Phase III-Part C Design Development-Working Drawings"/>
    <s v="USD"/>
    <n v="279205"/>
    <n v="0"/>
    <s v="ID000704"/>
    <s v="PJHR0010007"/>
    <s v="No"/>
    <m/>
    <n v="0"/>
    <s v="Charge"/>
    <s v="No"/>
    <s v="Posted"/>
    <s v="No"/>
    <m/>
  </r>
  <r>
    <d v="2018-11-08T00:00:00"/>
    <s v="chsg-00702.05"/>
    <x v="1"/>
    <x v="21"/>
    <s v="I/C DESG"/>
    <n v="1005"/>
    <s v="Pontjo Widodo"/>
    <n v="6"/>
    <n v="201"/>
    <s v="Phase III-Part C Design Development-Working Drawings"/>
    <s v="IDR"/>
    <n v="372523"/>
    <n v="0"/>
    <s v="ID000792"/>
    <s v="PJHR0010013"/>
    <s v="No"/>
    <m/>
    <n v="0"/>
    <s v="Charge"/>
    <s v="No"/>
    <s v="Posted"/>
    <s v="No"/>
    <m/>
  </r>
  <r>
    <d v="2018-11-09T00:00:00"/>
    <s v="chsg-00702.05"/>
    <x v="1"/>
    <x v="21"/>
    <s v="I/C DESG"/>
    <n v="3008"/>
    <s v="Gita Adriani Putri"/>
    <n v="4"/>
    <n v="201"/>
    <s v="Phase III-Part C Design Development-Working Drawings"/>
    <s v="USD"/>
    <n v="236806"/>
    <n v="0"/>
    <s v="ID000744"/>
    <s v="PJHR0010010"/>
    <s v="No"/>
    <m/>
    <n v="0"/>
    <s v="Charge"/>
    <s v="No"/>
    <s v="Posted"/>
    <s v="No"/>
    <m/>
  </r>
  <r>
    <d v="2018-11-09T00:00:00"/>
    <s v="chsg-00702.05"/>
    <x v="1"/>
    <x v="21"/>
    <s v="I/C DESG"/>
    <n v="3003"/>
    <s v="Agus Wijaya"/>
    <n v="8"/>
    <n v="201"/>
    <s v="Phase III-Part C Design Development-Working Drawings"/>
    <s v="USD"/>
    <n v="279205"/>
    <n v="0"/>
    <s v="ID000705"/>
    <s v="PJHR0010007"/>
    <s v="No"/>
    <m/>
    <n v="0"/>
    <s v="Charge"/>
    <s v="No"/>
    <s v="Posted"/>
    <s v="No"/>
    <m/>
  </r>
  <r>
    <d v="2018-11-09T00:00:00"/>
    <s v="chsg-00702.05"/>
    <x v="1"/>
    <x v="21"/>
    <s v="I/C DESG"/>
    <n v="1005"/>
    <s v="Pontjo Widodo"/>
    <n v="6"/>
    <n v="201"/>
    <s v="Phase III-Part C Design Development-Working Drawings"/>
    <s v="IDR"/>
    <n v="372523"/>
    <n v="0"/>
    <s v="ID000793"/>
    <s v="PJHR0010013"/>
    <s v="No"/>
    <m/>
    <n v="0"/>
    <s v="Charge"/>
    <s v="No"/>
    <s v="Posted"/>
    <s v="No"/>
    <m/>
  </r>
  <r>
    <d v="2018-11-12T00:00:00"/>
    <s v="chsg-00702.05"/>
    <x v="1"/>
    <x v="21"/>
    <s v="I/C DESG"/>
    <n v="3008"/>
    <s v="Gita Adriani Putri"/>
    <n v="4"/>
    <n v="201"/>
    <s v="Phase III-Part C Design Development-Working Drawings"/>
    <s v="USD"/>
    <n v="236806"/>
    <n v="0"/>
    <s v="ID000745"/>
    <s v="PJHR0010010"/>
    <s v="No"/>
    <m/>
    <n v="0"/>
    <s v="Charge"/>
    <s v="No"/>
    <s v="Posted"/>
    <s v="No"/>
    <m/>
  </r>
  <r>
    <d v="2018-11-12T00:00:00"/>
    <s v="chsg-00702.05"/>
    <x v="1"/>
    <x v="21"/>
    <s v="I/C DESG"/>
    <n v="3003"/>
    <s v="Agus Wijaya"/>
    <n v="8"/>
    <n v="201"/>
    <s v="Phase III-Part C Design Development-Working Drawings"/>
    <s v="USD"/>
    <n v="279205"/>
    <n v="0"/>
    <s v="ID000706"/>
    <s v="PJHR0010007"/>
    <s v="No"/>
    <m/>
    <n v="0"/>
    <s v="Charge"/>
    <s v="No"/>
    <s v="Posted"/>
    <s v="No"/>
    <m/>
  </r>
  <r>
    <d v="2018-11-12T00:00:00"/>
    <s v="chsg-00702.05"/>
    <x v="1"/>
    <x v="21"/>
    <s v="I/C DESG"/>
    <n v="1005"/>
    <s v="Pontjo Widodo"/>
    <n v="6"/>
    <n v="201"/>
    <s v="Phase III-Part C Design Development-Working Drawings"/>
    <s v="IDR"/>
    <n v="372523"/>
    <n v="0"/>
    <s v="ID000794"/>
    <s v="PJHR0010013"/>
    <s v="No"/>
    <m/>
    <n v="0"/>
    <s v="Charge"/>
    <s v="No"/>
    <s v="Posted"/>
    <s v="No"/>
    <m/>
  </r>
  <r>
    <d v="2018-11-13T00:00:00"/>
    <s v="chsg-00702.05"/>
    <x v="1"/>
    <x v="21"/>
    <s v="I/C DESG"/>
    <n v="3008"/>
    <s v="Gita Adriani Putri"/>
    <n v="8"/>
    <n v="201"/>
    <s v="Phase III-Part C Design Development-Working Drawings"/>
    <s v="USD"/>
    <n v="236806"/>
    <n v="0"/>
    <s v="ID000746"/>
    <s v="PJHR0010010"/>
    <s v="No"/>
    <m/>
    <n v="0"/>
    <s v="Charge"/>
    <s v="No"/>
    <s v="Posted"/>
    <s v="No"/>
    <m/>
  </r>
  <r>
    <d v="2018-11-13T00:00:00"/>
    <s v="chsg-00702.05"/>
    <x v="1"/>
    <x v="21"/>
    <s v="I/C DESG"/>
    <n v="3003"/>
    <s v="Agus Wijaya"/>
    <n v="8"/>
    <n v="201"/>
    <s v="Phase III-Part C Design Development-Working Drawings"/>
    <s v="USD"/>
    <n v="279205"/>
    <n v="0"/>
    <s v="ID000707"/>
    <s v="PJHR0010007"/>
    <s v="No"/>
    <m/>
    <n v="0"/>
    <s v="Charge"/>
    <s v="No"/>
    <s v="Posted"/>
    <s v="No"/>
    <m/>
  </r>
  <r>
    <d v="2018-11-13T00:00:00"/>
    <s v="chsg-00702.05"/>
    <x v="1"/>
    <x v="21"/>
    <s v="I/C DESG"/>
    <n v="1005"/>
    <s v="Pontjo Widodo"/>
    <n v="8"/>
    <n v="201"/>
    <s v="Phase III-Part C Design Development-Working Drawings"/>
    <s v="IDR"/>
    <n v="372523"/>
    <n v="0"/>
    <s v="ID000795"/>
    <s v="PJHR0010013"/>
    <s v="No"/>
    <m/>
    <n v="0"/>
    <s v="Charge"/>
    <s v="No"/>
    <s v="Posted"/>
    <s v="No"/>
    <m/>
  </r>
  <r>
    <d v="2018-11-14T00:00:00"/>
    <s v="chsg-00702.05"/>
    <x v="1"/>
    <x v="21"/>
    <s v="I/C DESG"/>
    <n v="3008"/>
    <s v="Gita Adriani Putri"/>
    <n v="8"/>
    <n v="201"/>
    <s v="Phase III-Part C Design Development-Working Drawings"/>
    <s v="USD"/>
    <n v="236806"/>
    <n v="0"/>
    <s v="ID000747"/>
    <s v="PJHR0010010"/>
    <s v="No"/>
    <m/>
    <n v="0"/>
    <s v="Charge"/>
    <s v="No"/>
    <s v="Posted"/>
    <s v="No"/>
    <m/>
  </r>
  <r>
    <d v="2018-11-14T00:00:00"/>
    <s v="chsg-00702.05"/>
    <x v="1"/>
    <x v="21"/>
    <s v="I/C DESG"/>
    <n v="1005"/>
    <s v="Pontjo Widodo"/>
    <n v="6"/>
    <n v="201"/>
    <s v="Phase III-Part C Design Development-Working Drawings"/>
    <s v="IDR"/>
    <n v="372523"/>
    <n v="0"/>
    <s v="ID000796"/>
    <s v="PJHR0010013"/>
    <s v="No"/>
    <m/>
    <n v="0"/>
    <s v="Charge"/>
    <s v="No"/>
    <s v="Posted"/>
    <s v="No"/>
    <m/>
  </r>
  <r>
    <d v="2018-11-15T00:00:00"/>
    <s v="chsg-00702.05"/>
    <x v="1"/>
    <x v="21"/>
    <s v="I/C DESG"/>
    <n v="3008"/>
    <s v="Gita Adriani Putri"/>
    <n v="8"/>
    <n v="201"/>
    <s v="Phase III-Part C Design Development-Working Drawings"/>
    <s v="USD"/>
    <n v="236806"/>
    <n v="0"/>
    <s v="ID000748"/>
    <s v="PJHR0010010"/>
    <s v="No"/>
    <m/>
    <n v="0"/>
    <s v="Charge"/>
    <s v="No"/>
    <s v="Posted"/>
    <s v="No"/>
    <m/>
  </r>
  <r>
    <d v="2018-11-15T00:00:00"/>
    <s v="chsg-00702.05"/>
    <x v="1"/>
    <x v="21"/>
    <s v="I/C DESG"/>
    <n v="1005"/>
    <s v="Pontjo Widodo"/>
    <n v="8"/>
    <n v="201"/>
    <s v="Phase III-Part C Design Development-Working Drawings"/>
    <s v="IDR"/>
    <n v="372523"/>
    <n v="0"/>
    <s v="ID000797"/>
    <s v="PJHR0010013"/>
    <s v="No"/>
    <m/>
    <n v="0"/>
    <s v="Charge"/>
    <s v="No"/>
    <s v="Posted"/>
    <s v="No"/>
    <m/>
  </r>
  <r>
    <d v="2018-11-16T00:00:00"/>
    <s v="chsg-00702.05"/>
    <x v="1"/>
    <x v="21"/>
    <s v="I/C DESG"/>
    <n v="1005"/>
    <s v="Pontjo Widodo"/>
    <n v="6"/>
    <n v="201"/>
    <s v="Phase III-Part C Design Development-Working Drawings"/>
    <s v="IDR"/>
    <n v="372523"/>
    <n v="0"/>
    <s v="ID000819"/>
    <s v="PJHR0010015"/>
    <s v="No"/>
    <m/>
    <n v="0"/>
    <s v="Charge"/>
    <s v="No"/>
    <s v="Posted"/>
    <s v="No"/>
    <m/>
  </r>
  <r>
    <d v="2018-11-16T00:00:00"/>
    <s v="chsg-00702.05"/>
    <x v="1"/>
    <x v="21"/>
    <s v="I/C DESG"/>
    <n v="3008"/>
    <s v="Gita Adriani Putri"/>
    <n v="4"/>
    <n v="201"/>
    <s v="Phase III-Part C Design Development-Working Drawings"/>
    <s v="IDR"/>
    <n v="236806"/>
    <n v="0"/>
    <s v="ID001009"/>
    <s v="PJHR0010026"/>
    <s v="No"/>
    <m/>
    <n v="0"/>
    <s v="Charge"/>
    <s v="No"/>
    <s v="Posted"/>
    <s v="No"/>
    <m/>
  </r>
  <r>
    <d v="2018-11-19T00:00:00"/>
    <s v="chsg-00702.05"/>
    <x v="1"/>
    <x v="21"/>
    <s v="I/C DESG"/>
    <n v="1005"/>
    <s v="Pontjo Widodo"/>
    <n v="8"/>
    <n v="201"/>
    <s v="Phase III-Part C Design Development-Working Drawings"/>
    <s v="IDR"/>
    <n v="372523"/>
    <n v="0"/>
    <s v="ID000820"/>
    <s v="PJHR0010015"/>
    <s v="No"/>
    <m/>
    <n v="0"/>
    <s v="Charge"/>
    <s v="No"/>
    <s v="Posted"/>
    <s v="No"/>
    <m/>
  </r>
  <r>
    <d v="2018-11-19T00:00:00"/>
    <s v="chsg-00702.05"/>
    <x v="1"/>
    <x v="21"/>
    <s v="I/C DESG"/>
    <n v="3003"/>
    <s v="Agus Wijaya"/>
    <n v="4"/>
    <n v="201"/>
    <s v="Phase III-Part C Design Development-Working Drawings"/>
    <s v="IDR"/>
    <n v="279205"/>
    <n v="0"/>
    <s v="ID000994"/>
    <s v="PJHR0010025"/>
    <s v="No"/>
    <m/>
    <n v="0"/>
    <s v="Charge"/>
    <s v="No"/>
    <s v="Posted"/>
    <s v="No"/>
    <m/>
  </r>
  <r>
    <d v="2018-11-19T00:00:00"/>
    <s v="chsg-00702.05"/>
    <x v="1"/>
    <x v="21"/>
    <s v="I/C DESG"/>
    <n v="3008"/>
    <s v="Gita Adriani Putri"/>
    <n v="8"/>
    <n v="201"/>
    <s v="Phase III-Part C Design Development-Working Drawings"/>
    <s v="IDR"/>
    <n v="236806"/>
    <n v="0"/>
    <s v="ID001010"/>
    <s v="PJHR0010026"/>
    <s v="No"/>
    <m/>
    <n v="0"/>
    <s v="Charge"/>
    <s v="No"/>
    <s v="Posted"/>
    <s v="No"/>
    <m/>
  </r>
  <r>
    <d v="2018-11-21T00:00:00"/>
    <s v="chsg-00702.05"/>
    <x v="1"/>
    <x v="21"/>
    <s v="I/C DESG"/>
    <n v="1005"/>
    <s v="Pontjo Widodo"/>
    <n v="7"/>
    <n v="201"/>
    <s v="Phase III-Part C Design Development-Working Drawings"/>
    <s v="IDR"/>
    <n v="372523"/>
    <n v="0"/>
    <s v="ID000821"/>
    <s v="PJHR0010015"/>
    <s v="No"/>
    <m/>
    <n v="0"/>
    <s v="Charge"/>
    <s v="No"/>
    <s v="Posted"/>
    <s v="No"/>
    <m/>
  </r>
  <r>
    <d v="2018-11-21T00:00:00"/>
    <s v="chsg-00702.05"/>
    <x v="1"/>
    <x v="21"/>
    <s v="I/C DESG"/>
    <n v="3003"/>
    <s v="Agus Wijaya"/>
    <n v="6"/>
    <n v="201"/>
    <s v="Phase III-Part C Design Development-Working Drawings"/>
    <s v="IDR"/>
    <n v="279205"/>
    <n v="0"/>
    <s v="ID000995"/>
    <s v="PJHR0010025"/>
    <s v="No"/>
    <m/>
    <n v="0"/>
    <s v="Charge"/>
    <s v="No"/>
    <s v="Posted"/>
    <s v="No"/>
    <m/>
  </r>
  <r>
    <d v="2018-11-21T00:00:00"/>
    <s v="chsg-00702.05"/>
    <x v="1"/>
    <x v="21"/>
    <s v="I/C DESG"/>
    <n v="3008"/>
    <s v="Gita Adriani Putri"/>
    <n v="4"/>
    <n v="201"/>
    <s v="Phase III-Part C Design Development-Working Drawings"/>
    <s v="IDR"/>
    <n v="236806"/>
    <n v="0"/>
    <s v="ID001011"/>
    <s v="PJHR0010026"/>
    <s v="No"/>
    <m/>
    <n v="0"/>
    <s v="Charge"/>
    <s v="No"/>
    <s v="Posted"/>
    <s v="No"/>
    <m/>
  </r>
  <r>
    <d v="2018-11-22T00:00:00"/>
    <s v="chsg-00702.05"/>
    <x v="1"/>
    <x v="21"/>
    <s v="I/C DESG"/>
    <n v="1005"/>
    <s v="Pontjo Widodo"/>
    <n v="7"/>
    <n v="201"/>
    <s v="Phase III-Part C Design Development-Working Drawings"/>
    <s v="IDR"/>
    <n v="372523"/>
    <n v="0"/>
    <s v="ID000822"/>
    <s v="PJHR0010015"/>
    <s v="No"/>
    <m/>
    <n v="0"/>
    <s v="Charge"/>
    <s v="No"/>
    <s v="Posted"/>
    <s v="No"/>
    <m/>
  </r>
  <r>
    <d v="2018-11-22T00:00:00"/>
    <s v="chsg-00702.05"/>
    <x v="1"/>
    <x v="21"/>
    <s v="I/C DESG"/>
    <n v="3003"/>
    <s v="Agus Wijaya"/>
    <n v="4"/>
    <n v="201"/>
    <s v="Phase III-Part C Design Development-Working Drawings"/>
    <s v="IDR"/>
    <n v="279205"/>
    <n v="0"/>
    <s v="ID000996"/>
    <s v="PJHR0010025"/>
    <s v="No"/>
    <m/>
    <n v="0"/>
    <s v="Charge"/>
    <s v="No"/>
    <s v="Posted"/>
    <s v="No"/>
    <m/>
  </r>
  <r>
    <d v="2018-11-23T00:00:00"/>
    <s v="chsg-00702.05"/>
    <x v="1"/>
    <x v="21"/>
    <s v="I/C DESG"/>
    <n v="1005"/>
    <s v="Pontjo Widodo"/>
    <n v="7"/>
    <n v="201"/>
    <s v="Phase III-Part C Design Development-Working Drawings"/>
    <s v="IDR"/>
    <n v="372523"/>
    <n v="0"/>
    <s v="ID000823"/>
    <s v="PJHR0010015"/>
    <s v="No"/>
    <m/>
    <n v="0"/>
    <s v="Charge"/>
    <s v="No"/>
    <s v="Posted"/>
    <s v="No"/>
    <m/>
  </r>
  <r>
    <d v="2018-11-23T00:00:00"/>
    <s v="chsg-00702.05"/>
    <x v="1"/>
    <x v="21"/>
    <s v="I/C DESG"/>
    <n v="3008"/>
    <s v="Gita Adriani Putri"/>
    <n v="8"/>
    <n v="201"/>
    <s v="Phase III-Part C Design Development-Working Drawings"/>
    <s v="IDR"/>
    <n v="236806"/>
    <n v="0"/>
    <s v="ID001012"/>
    <s v="PJHR0010026"/>
    <s v="No"/>
    <m/>
    <n v="0"/>
    <s v="Charge"/>
    <s v="No"/>
    <s v="Posted"/>
    <s v="No"/>
    <m/>
  </r>
  <r>
    <d v="2018-11-26T00:00:00"/>
    <s v="chsg-00702.05"/>
    <x v="1"/>
    <x v="21"/>
    <s v="I/C DESG"/>
    <n v="1005"/>
    <s v="Pontjo Widodo"/>
    <n v="7"/>
    <n v="201"/>
    <s v="Phase III-Part C Design Development-Working Drawings"/>
    <s v="IDR"/>
    <n v="372523"/>
    <n v="0"/>
    <s v="ID000824"/>
    <s v="PJHR0010015"/>
    <s v="No"/>
    <m/>
    <n v="0"/>
    <s v="Charge"/>
    <s v="No"/>
    <s v="Posted"/>
    <s v="No"/>
    <m/>
  </r>
  <r>
    <d v="2018-11-26T00:00:00"/>
    <s v="chsg-00702.05"/>
    <x v="1"/>
    <x v="21"/>
    <s v="I/C DESG"/>
    <n v="3003"/>
    <s v="Agus Wijaya"/>
    <n v="2"/>
    <n v="201"/>
    <s v="Phase III-Part C Design Development-Working Drawings"/>
    <s v="IDR"/>
    <n v="279205"/>
    <n v="0"/>
    <s v="ID000997"/>
    <s v="PJHR0010025"/>
    <s v="No"/>
    <m/>
    <n v="0"/>
    <s v="Charge"/>
    <s v="No"/>
    <s v="Posted"/>
    <s v="No"/>
    <m/>
  </r>
  <r>
    <d v="2018-11-26T00:00:00"/>
    <s v="chsg-00702.05"/>
    <x v="1"/>
    <x v="21"/>
    <s v="I/C DESG"/>
    <n v="3008"/>
    <s v="Gita Adriani Putri"/>
    <n v="7"/>
    <n v="201"/>
    <s v="Phase III-Part C Design Development-Working Drawings"/>
    <s v="IDR"/>
    <n v="236806"/>
    <n v="0"/>
    <s v="ID001013"/>
    <s v="PJHR0010026"/>
    <s v="No"/>
    <m/>
    <n v="0"/>
    <s v="Charge"/>
    <s v="No"/>
    <s v="Posted"/>
    <s v="No"/>
    <m/>
  </r>
  <r>
    <d v="2018-11-27T00:00:00"/>
    <s v="chsg-00702.05"/>
    <x v="1"/>
    <x v="21"/>
    <s v="I/C DESG"/>
    <n v="1005"/>
    <s v="Pontjo Widodo"/>
    <n v="7"/>
    <n v="201"/>
    <s v="Phase III-Part C Design Development-Working Drawings"/>
    <s v="IDR"/>
    <n v="372523"/>
    <n v="0"/>
    <s v="ID000825"/>
    <s v="PJHR0010015"/>
    <s v="No"/>
    <m/>
    <n v="0"/>
    <s v="Charge"/>
    <s v="No"/>
    <s v="Posted"/>
    <s v="No"/>
    <m/>
  </r>
  <r>
    <d v="2018-11-27T00:00:00"/>
    <s v="chsg-00702.05"/>
    <x v="1"/>
    <x v="21"/>
    <s v="I/C DESG"/>
    <n v="3008"/>
    <s v="Gita Adriani Putri"/>
    <n v="7"/>
    <n v="201"/>
    <s v="Phase III-Part C Design Development-Working Drawings"/>
    <s v="IDR"/>
    <n v="236806"/>
    <n v="0"/>
    <s v="ID001014"/>
    <s v="PJHR0010026"/>
    <s v="No"/>
    <m/>
    <n v="0"/>
    <s v="Charge"/>
    <s v="No"/>
    <s v="Posted"/>
    <s v="No"/>
    <m/>
  </r>
  <r>
    <d v="2018-11-28T00:00:00"/>
    <s v="chsg-00702.05"/>
    <x v="1"/>
    <x v="21"/>
    <s v="I/C DESG"/>
    <n v="1005"/>
    <s v="Pontjo Widodo"/>
    <n v="6"/>
    <n v="201"/>
    <s v="Phase III-Part C Design Development-Working Drawings"/>
    <s v="IDR"/>
    <n v="372523"/>
    <n v="0"/>
    <s v="ID000826"/>
    <s v="PJHR0010015"/>
    <s v="No"/>
    <m/>
    <n v="0"/>
    <s v="Charge"/>
    <s v="No"/>
    <s v="Posted"/>
    <s v="No"/>
    <m/>
  </r>
  <r>
    <d v="2018-11-28T00:00:00"/>
    <s v="chsg-00702.05"/>
    <x v="1"/>
    <x v="21"/>
    <s v="I/C DESG"/>
    <n v="3008"/>
    <s v="Gita Adriani Putri"/>
    <n v="3"/>
    <n v="201"/>
    <s v="Phase III-Part C Design Development-Working Drawings"/>
    <s v="IDR"/>
    <n v="236806"/>
    <n v="0"/>
    <s v="ID001015"/>
    <s v="PJHR0010026"/>
    <s v="No"/>
    <m/>
    <n v="0"/>
    <s v="Charge"/>
    <s v="No"/>
    <s v="Posted"/>
    <s v="No"/>
    <m/>
  </r>
  <r>
    <d v="2018-11-29T00:00:00"/>
    <s v="chsg-00702.05"/>
    <x v="1"/>
    <x v="21"/>
    <s v="I/C DESG"/>
    <n v="1005"/>
    <s v="Pontjo Widodo"/>
    <n v="8"/>
    <n v="201"/>
    <s v="Phase III-Part C Design Development-Working Drawings"/>
    <s v="IDR"/>
    <n v="372523"/>
    <n v="0"/>
    <s v="ID000827"/>
    <s v="PJHR0010015"/>
    <s v="No"/>
    <m/>
    <n v="0"/>
    <s v="Charge"/>
    <s v="No"/>
    <s v="Posted"/>
    <s v="No"/>
    <m/>
  </r>
  <r>
    <d v="2018-11-29T00:00:00"/>
    <s v="chsg-00702.05"/>
    <x v="1"/>
    <x v="21"/>
    <s v="I/C DESG"/>
    <n v="3008"/>
    <s v="Gita Adriani Putri"/>
    <n v="4"/>
    <n v="201"/>
    <s v="Phase III-Part C Design Development-Working Drawings"/>
    <s v="IDR"/>
    <n v="236806"/>
    <n v="0"/>
    <s v="ID001016"/>
    <s v="PJHR0010026"/>
    <s v="No"/>
    <m/>
    <n v="0"/>
    <s v="Charge"/>
    <s v="No"/>
    <s v="Posted"/>
    <s v="No"/>
    <m/>
  </r>
  <r>
    <d v="2018-11-30T00:00:00"/>
    <s v="chsg-00702.05"/>
    <x v="1"/>
    <x v="21"/>
    <s v="I/C DESG"/>
    <n v="1005"/>
    <s v="Pontjo Widodo"/>
    <n v="7"/>
    <n v="201"/>
    <s v="Phase III-Part C Design Development-Working Drawings"/>
    <s v="IDR"/>
    <n v="372523"/>
    <n v="0"/>
    <s v="ID000828"/>
    <s v="PJHR0010015"/>
    <s v="No"/>
    <m/>
    <n v="0"/>
    <s v="Charge"/>
    <s v="No"/>
    <s v="Posted"/>
    <s v="No"/>
    <m/>
  </r>
  <r>
    <d v="2018-11-30T00:00:00"/>
    <s v="chsg-00702.05"/>
    <x v="1"/>
    <x v="21"/>
    <s v="I/C DESG"/>
    <n v="3003"/>
    <s v="Agus Wijaya"/>
    <n v="1"/>
    <n v="201"/>
    <s v="Phase III-Part C Design Development-Working Drawings"/>
    <s v="IDR"/>
    <n v="279205"/>
    <n v="0"/>
    <s v="ID000998"/>
    <s v="PJHR0010025"/>
    <s v="No"/>
    <m/>
    <n v="0"/>
    <s v="Charge"/>
    <s v="No"/>
    <s v="Posted"/>
    <s v="No"/>
    <m/>
  </r>
  <r>
    <d v="2018-11-30T00:00:00"/>
    <s v="chsg-00702.05"/>
    <x v="1"/>
    <x v="21"/>
    <s v="I/C DESG"/>
    <n v="3008"/>
    <s v="Gita Adriani Putri"/>
    <n v="8"/>
    <n v="201"/>
    <s v="Phase III-Part C Design Development-Working Drawings"/>
    <s v="IDR"/>
    <n v="236806"/>
    <n v="0"/>
    <s v="ID001017"/>
    <s v="PJHR0010026"/>
    <s v="No"/>
    <m/>
    <n v="0"/>
    <s v="Charge"/>
    <s v="No"/>
    <s v="Posted"/>
    <s v="No"/>
    <m/>
  </r>
  <r>
    <d v="2018-12-03T00:00:00"/>
    <s v="chsg-00702.05"/>
    <x v="1"/>
    <x v="21"/>
    <s v="I/C DESG"/>
    <n v="1005"/>
    <s v="Pontjo Widodo"/>
    <n v="2"/>
    <n v="201"/>
    <s v="Phase III-Part C Design Development-Working Drawings"/>
    <s v="IDR"/>
    <n v="398373"/>
    <n v="477231"/>
    <s v="ID001082"/>
    <s v="PJHR0010029"/>
    <s v="No"/>
    <m/>
    <n v="954462"/>
    <s v="Charge"/>
    <s v="No"/>
    <s v="Invoiced"/>
    <s v="No"/>
    <m/>
  </r>
  <r>
    <d v="2018-12-03T00:00:00"/>
    <s v="chsg-00702.05"/>
    <x v="1"/>
    <x v="21"/>
    <s v="I/C DESG"/>
    <n v="3008"/>
    <s v="Gita Adriani Putri"/>
    <n v="4"/>
    <n v="201"/>
    <s v="Phase III-Part C Design Development-Working Drawings"/>
    <s v="IDR"/>
    <n v="226198"/>
    <n v="284168"/>
    <s v="ID001221"/>
    <s v="PJHR0010038"/>
    <s v="No"/>
    <m/>
    <n v="1136672"/>
    <s v="Charge"/>
    <s v="No"/>
    <s v="Invoiced"/>
    <s v="No"/>
    <m/>
  </r>
  <r>
    <d v="2018-12-04T00:00:00"/>
    <s v="chsg-00702.05"/>
    <x v="1"/>
    <x v="21"/>
    <s v="I/C DESG"/>
    <n v="1005"/>
    <s v="Pontjo Widodo"/>
    <n v="8"/>
    <n v="201"/>
    <s v="Phase III-Part C Design Development-Working Drawings"/>
    <s v="IDR"/>
    <n v="398373"/>
    <n v="477231"/>
    <s v="ID001083"/>
    <s v="PJHR0010029"/>
    <s v="No"/>
    <m/>
    <n v="3817848"/>
    <s v="Charge"/>
    <s v="No"/>
    <s v="Invoiced"/>
    <s v="No"/>
    <m/>
  </r>
  <r>
    <d v="2018-12-05T00:00:00"/>
    <s v="chsg-00702.05"/>
    <x v="1"/>
    <x v="21"/>
    <s v="I/C DESG"/>
    <n v="1005"/>
    <s v="Pontjo Widodo"/>
    <n v="4"/>
    <n v="201"/>
    <s v="Phase III-Part C Design Development-Working Drawings"/>
    <s v="IDR"/>
    <n v="398373"/>
    <n v="477231"/>
    <s v="ID001084"/>
    <s v="PJHR0010029"/>
    <s v="No"/>
    <m/>
    <n v="1908924"/>
    <s v="Charge"/>
    <s v="No"/>
    <s v="Invoiced"/>
    <s v="No"/>
    <m/>
  </r>
  <r>
    <d v="2018-12-05T00:00:00"/>
    <s v="chsg-00702.05"/>
    <x v="1"/>
    <x v="21"/>
    <s v="I/C DESG"/>
    <n v="3008"/>
    <s v="Gita Adriani Putri"/>
    <n v="8"/>
    <n v="201"/>
    <s v="Phase III-Part C Design Development-Working Drawings"/>
    <s v="IDR"/>
    <n v="226198"/>
    <n v="284168"/>
    <s v="ID001222"/>
    <s v="PJHR0010038"/>
    <s v="No"/>
    <m/>
    <n v="2273344"/>
    <s v="Charge"/>
    <s v="No"/>
    <s v="Invoiced"/>
    <s v="No"/>
    <m/>
  </r>
  <r>
    <d v="2018-12-06T00:00:00"/>
    <s v="chsg-00702.05"/>
    <x v="1"/>
    <x v="21"/>
    <s v="I/C DESG"/>
    <n v="1005"/>
    <s v="Pontjo Widodo"/>
    <n v="8"/>
    <n v="201"/>
    <s v="Phase III-Part C Design Development-Working Drawings"/>
    <s v="IDR"/>
    <n v="398373"/>
    <n v="477231"/>
    <s v="ID001085"/>
    <s v="PJHR0010029"/>
    <s v="No"/>
    <m/>
    <n v="3817848"/>
    <s v="Charge"/>
    <s v="No"/>
    <s v="Invoiced"/>
    <s v="No"/>
    <m/>
  </r>
  <r>
    <d v="2018-12-06T00:00:00"/>
    <s v="chsg-00702.05"/>
    <x v="1"/>
    <x v="21"/>
    <s v="I/C DESG"/>
    <n v="3008"/>
    <s v="Gita Adriani Putri"/>
    <n v="7"/>
    <n v="201"/>
    <s v="Phase III-Part C Design Development-Working Drawings"/>
    <s v="IDR"/>
    <n v="226198"/>
    <n v="284168"/>
    <s v="ID001223"/>
    <s v="PJHR0010038"/>
    <s v="No"/>
    <m/>
    <n v="1989176"/>
    <s v="Charge"/>
    <s v="No"/>
    <s v="Invoiced"/>
    <s v="No"/>
    <m/>
  </r>
  <r>
    <d v="2018-12-07T00:00:00"/>
    <s v="chsg-00702.05"/>
    <x v="1"/>
    <x v="21"/>
    <s v="I/C DESG"/>
    <n v="1005"/>
    <s v="Pontjo Widodo"/>
    <n v="6"/>
    <n v="201"/>
    <s v="Phase III-Part C Design Development-Working Drawings"/>
    <s v="IDR"/>
    <n v="398373"/>
    <n v="477231"/>
    <s v="ID001086"/>
    <s v="PJHR0010029"/>
    <s v="No"/>
    <m/>
    <n v="2863386"/>
    <s v="Charge"/>
    <s v="No"/>
    <s v="Invoiced"/>
    <s v="No"/>
    <m/>
  </r>
  <r>
    <d v="2018-12-07T00:00:00"/>
    <s v="chsg-00702.05"/>
    <x v="1"/>
    <x v="21"/>
    <s v="I/C DESG"/>
    <n v="3008"/>
    <s v="Gita Adriani Putri"/>
    <n v="6"/>
    <n v="201"/>
    <s v="Phase III-Part C Design Development-Working Drawings"/>
    <s v="IDR"/>
    <n v="226198"/>
    <n v="284168"/>
    <s v="ID001224"/>
    <s v="PJHR0010038"/>
    <s v="No"/>
    <m/>
    <n v="1705008"/>
    <s v="Charge"/>
    <s v="No"/>
    <s v="Invoiced"/>
    <s v="No"/>
    <m/>
  </r>
  <r>
    <d v="2018-12-10T00:00:00"/>
    <s v="chsg-00702.05"/>
    <x v="1"/>
    <x v="21"/>
    <s v="I/C DESG"/>
    <n v="1005"/>
    <s v="Pontjo Widodo"/>
    <n v="4"/>
    <n v="201"/>
    <s v="Phase III-Part C Design Development-Working Drawings"/>
    <s v="IDR"/>
    <n v="398373"/>
    <n v="477231"/>
    <s v="ID001087"/>
    <s v="PJHR0010029"/>
    <s v="No"/>
    <m/>
    <n v="1908924"/>
    <s v="Charge"/>
    <s v="No"/>
    <s v="Invoiced"/>
    <s v="No"/>
    <m/>
  </r>
  <r>
    <d v="2018-12-17T00:00:00"/>
    <s v="chsg-00702.05"/>
    <x v="1"/>
    <x v="21"/>
    <s v="I/C DESG"/>
    <n v="1005"/>
    <s v="Pontjo Widodo"/>
    <n v="4"/>
    <n v="201"/>
    <s v="Phase III-Part C Design Development-Working Drawings"/>
    <s v="IDR"/>
    <n v="398373"/>
    <n v="477231"/>
    <s v="ID001313"/>
    <s v="PJHR0010040"/>
    <s v="No"/>
    <m/>
    <n v="1908924"/>
    <s v="Charge"/>
    <s v="No"/>
    <s v="Invoiced"/>
    <s v="No"/>
    <m/>
  </r>
  <r>
    <d v="2018-12-18T00:00:00"/>
    <s v="chsg-00702.05"/>
    <x v="1"/>
    <x v="21"/>
    <s v="I/C DESG"/>
    <n v="1005"/>
    <s v="Pontjo Widodo"/>
    <n v="4"/>
    <n v="201"/>
    <s v="Phase III-Part C Design Development-Working Drawings"/>
    <s v="IDR"/>
    <n v="398373"/>
    <n v="477231"/>
    <s v="ID001314"/>
    <s v="PJHR0010040"/>
    <s v="No"/>
    <m/>
    <n v="1908924"/>
    <s v="Charge"/>
    <s v="No"/>
    <s v="Invoiced"/>
    <s v="No"/>
    <m/>
  </r>
  <r>
    <d v="2018-12-18T00:00:00"/>
    <s v="chsg-00702.05"/>
    <x v="1"/>
    <x v="21"/>
    <s v="I/C DESG"/>
    <n v="3008"/>
    <s v="Gita Adriani Putri"/>
    <n v="4"/>
    <n v="201"/>
    <s v="Phase III-Part C Design Development-Working Drawings"/>
    <s v="IDR"/>
    <n v="226198"/>
    <n v="284168"/>
    <s v="ID001611"/>
    <s v="PJHR0010052"/>
    <s v="No"/>
    <m/>
    <n v="1136672"/>
    <s v="Charge"/>
    <s v="No"/>
    <s v="Posted"/>
    <s v="No"/>
    <m/>
  </r>
  <r>
    <d v="2018-12-19T00:00:00"/>
    <s v="chsg-00702.05"/>
    <x v="1"/>
    <x v="21"/>
    <s v="I/C DESG"/>
    <n v="1005"/>
    <s v="Pontjo Widodo"/>
    <n v="3"/>
    <n v="201"/>
    <s v="Phase III-Part C Design Development-Working Drawings"/>
    <s v="IDR"/>
    <n v="398373"/>
    <n v="477231"/>
    <s v="ID001315"/>
    <s v="PJHR0010040"/>
    <s v="No"/>
    <m/>
    <n v="1431693"/>
    <s v="Charge"/>
    <s v="No"/>
    <s v="Invoiced"/>
    <s v="No"/>
    <m/>
  </r>
  <r>
    <d v="2018-12-19T00:00:00"/>
    <s v="chsg-00702.05"/>
    <x v="1"/>
    <x v="21"/>
    <s v="I/C DESG"/>
    <n v="3008"/>
    <s v="Gita Adriani Putri"/>
    <n v="8"/>
    <n v="201"/>
    <s v="Phase III-Part C Design Development-Working Drawings"/>
    <s v="IDR"/>
    <n v="226198"/>
    <n v="284168"/>
    <s v="ID001612"/>
    <s v="PJHR0010052"/>
    <s v="No"/>
    <m/>
    <n v="2273344"/>
    <s v="Charge"/>
    <s v="No"/>
    <s v="Posted"/>
    <s v="No"/>
    <m/>
  </r>
  <r>
    <d v="2018-12-20T00:00:00"/>
    <s v="chsg-00702.05"/>
    <x v="1"/>
    <x v="21"/>
    <s v="I/C DESG"/>
    <n v="1005"/>
    <s v="Pontjo Widodo"/>
    <n v="2"/>
    <n v="201"/>
    <s v="Phase III-Part C Design Development-Working Drawings"/>
    <s v="IDR"/>
    <n v="398373"/>
    <n v="477231"/>
    <s v="ID001316"/>
    <s v="PJHR0010040"/>
    <s v="No"/>
    <m/>
    <n v="954462"/>
    <s v="Charge"/>
    <s v="No"/>
    <s v="Invoiced"/>
    <s v="No"/>
    <m/>
  </r>
  <r>
    <d v="2018-04-09T00:00:00"/>
    <s v="chsg-00704.06"/>
    <x v="1"/>
    <x v="22"/>
    <s v="I/C DESG"/>
    <n v="3013"/>
    <s v="A.A. Gde Adi Santika"/>
    <n v="4"/>
    <n v="204"/>
    <s v="Phase II-Preliminary Concept Design"/>
    <s v="IDR"/>
    <n v="99460"/>
    <n v="0"/>
    <s v="ID002134"/>
    <s v="ProjHours19"/>
    <s v="No"/>
    <m/>
    <n v="0"/>
    <s v="Charge"/>
    <s v="No"/>
    <s v="Posted"/>
    <s v="No"/>
    <m/>
  </r>
  <r>
    <d v="2018-04-09T00:00:00"/>
    <s v="chsg-00704.06"/>
    <x v="1"/>
    <x v="22"/>
    <s v="I/C DESG"/>
    <n v="3007"/>
    <s v="Putu Ary Santana Putra"/>
    <n v="8"/>
    <n v="204"/>
    <s v="Phase II-Preliminary Concept Design"/>
    <s v="IDR"/>
    <n v="138968"/>
    <n v="0"/>
    <s v="ID002141"/>
    <s v="ProjHours19"/>
    <s v="No"/>
    <m/>
    <n v="0"/>
    <s v="Charge"/>
    <s v="No"/>
    <s v="Posted"/>
    <s v="No"/>
    <m/>
  </r>
  <r>
    <d v="2018-07-16T00:00:00"/>
    <s v="chsg-00704.08"/>
    <x v="1"/>
    <x v="23"/>
    <s v="I/C DESG"/>
    <n v="3008"/>
    <s v="Gita Adriani Putri"/>
    <n v="12"/>
    <n v="441"/>
    <s v="Mobilization"/>
    <s v="IDR"/>
    <n v="150042"/>
    <n v="0"/>
    <s v="ID002651"/>
    <s v="ProjHours19"/>
    <s v="No"/>
    <m/>
    <n v="0"/>
    <s v="Charge"/>
    <s v="No"/>
    <s v="Posted"/>
    <s v="No"/>
    <m/>
  </r>
  <r>
    <d v="2018-07-16T00:00:00"/>
    <s v="chsg-00708.07"/>
    <x v="1"/>
    <x v="24"/>
    <s v="I/C DESG"/>
    <n v="3008"/>
    <s v="Gita Adriani Putri"/>
    <n v="8"/>
    <n v="208"/>
    <s v="Phase I-Concept Design"/>
    <s v="IDR"/>
    <n v="150042"/>
    <n v="0"/>
    <s v="ID002643"/>
    <s v="ProjHours19"/>
    <s v="No"/>
    <m/>
    <n v="0"/>
    <s v="Charge"/>
    <s v="No"/>
    <s v="Posted"/>
    <s v="No"/>
    <m/>
  </r>
  <r>
    <d v="2018-08-01T00:00:00"/>
    <s v="chsg-00708.07"/>
    <x v="1"/>
    <x v="24"/>
    <s v="I/C DESG"/>
    <n v="3005"/>
    <s v="I Wayan Kompiang Eka Siswanta"/>
    <n v="15"/>
    <n v="208"/>
    <s v="Phase I-Concept Design"/>
    <s v="IDR"/>
    <n v="165864"/>
    <n v="0"/>
    <s v="ID002726"/>
    <s v="ProjHours19"/>
    <s v="No"/>
    <m/>
    <n v="0"/>
    <s v="Charge"/>
    <s v="No"/>
    <s v="Posted"/>
    <s v="No"/>
    <m/>
  </r>
  <r>
    <d v="2018-08-06T00:00:00"/>
    <s v="chsg-00708.07"/>
    <x v="1"/>
    <x v="24"/>
    <s v="I/C DESG"/>
    <n v="3008"/>
    <s v="Gita Adriani Putri"/>
    <n v="18"/>
    <n v="208"/>
    <s v="Phase I-Concept Design"/>
    <s v="IDR"/>
    <n v="150042"/>
    <n v="0"/>
    <s v="ID002749"/>
    <s v="ProjHours19"/>
    <s v="No"/>
    <m/>
    <n v="0"/>
    <s v="Charge"/>
    <s v="No"/>
    <s v="Posted"/>
    <s v="No"/>
    <m/>
  </r>
  <r>
    <d v="2018-08-06T00:00:00"/>
    <s v="chsg-00708.07"/>
    <x v="1"/>
    <x v="24"/>
    <s v="I/C DESG"/>
    <n v="3005"/>
    <s v="I Wayan Kompiang Eka Siswanta"/>
    <n v="28"/>
    <n v="208"/>
    <s v="Phase I-Concept Design"/>
    <s v="IDR"/>
    <n v="165864"/>
    <n v="0"/>
    <s v="ID002752"/>
    <s v="ProjHours19"/>
    <s v="No"/>
    <m/>
    <n v="0"/>
    <s v="Charge"/>
    <s v="No"/>
    <s v="Posted"/>
    <s v="No"/>
    <m/>
  </r>
  <r>
    <d v="2018-08-13T00:00:00"/>
    <s v="chsg-00708.07"/>
    <x v="1"/>
    <x v="24"/>
    <s v="I/C DESG"/>
    <n v="3005"/>
    <s v="I Wayan Kompiang Eka Siswanta"/>
    <n v="15"/>
    <n v="208"/>
    <s v="Phase I-Concept Design"/>
    <s v="IDR"/>
    <n v="165864"/>
    <n v="0"/>
    <s v="ID002798"/>
    <s v="ProjHours19"/>
    <s v="No"/>
    <m/>
    <n v="0"/>
    <s v="Charge"/>
    <s v="No"/>
    <s v="Posted"/>
    <s v="No"/>
    <m/>
  </r>
  <r>
    <d v="2018-06-11T00:00:00"/>
    <s v="chsg-00708.09"/>
    <x v="1"/>
    <x v="25"/>
    <s v="I/C DESG"/>
    <n v="3003"/>
    <s v="Agus Wijaya"/>
    <n v="12"/>
    <n v="214"/>
    <s v="Phase I-Concept Design"/>
    <s v="IDR"/>
    <n v="177755"/>
    <n v="0"/>
    <s v="ID002485"/>
    <s v="ProjHours19"/>
    <s v="No"/>
    <m/>
    <n v="0"/>
    <s v="Charge"/>
    <s v="No"/>
    <s v="Posted"/>
    <s v="No"/>
    <m/>
  </r>
  <r>
    <d v="2018-06-18T00:00:00"/>
    <s v="chsg-00708.09"/>
    <x v="1"/>
    <x v="25"/>
    <s v="I/C DESG"/>
    <n v="3012"/>
    <s v="Johanes Jojo Paijo"/>
    <n v="30"/>
    <n v="214"/>
    <s v="Phase I-Concept Design"/>
    <s v="IDR"/>
    <n v="109895"/>
    <n v="0"/>
    <s v="ID002529"/>
    <s v="ProjHours19"/>
    <s v="No"/>
    <m/>
    <n v="0"/>
    <s v="Charge"/>
    <s v="No"/>
    <s v="Posted"/>
    <s v="No"/>
    <m/>
  </r>
  <r>
    <d v="2018-06-18T00:00:00"/>
    <s v="chsg-00708.09"/>
    <x v="1"/>
    <x v="25"/>
    <s v="I/C DESG"/>
    <n v="3010"/>
    <s v="A.A. Bagus Dewangkara"/>
    <n v="30"/>
    <n v="214"/>
    <s v="Phase I-Concept Design"/>
    <s v="IDR"/>
    <n v="121404"/>
    <n v="0"/>
    <s v="ID002530"/>
    <s v="ProjHours19"/>
    <s v="No"/>
    <m/>
    <n v="0"/>
    <s v="Charge"/>
    <s v="No"/>
    <s v="Posted"/>
    <s v="No"/>
    <m/>
  </r>
  <r>
    <d v="2018-06-18T00:00:00"/>
    <s v="chsg-00708.09"/>
    <x v="1"/>
    <x v="25"/>
    <s v="I/C DESG"/>
    <n v="3011"/>
    <s v="I Ketut Sukardiana"/>
    <n v="30"/>
    <n v="214"/>
    <s v="Phase I-Concept Design"/>
    <s v="IDR"/>
    <n v="115059"/>
    <n v="0"/>
    <s v="ID002531"/>
    <s v="ProjHours19"/>
    <s v="No"/>
    <m/>
    <n v="0"/>
    <s v="Charge"/>
    <s v="No"/>
    <s v="Posted"/>
    <s v="No"/>
    <m/>
  </r>
  <r>
    <d v="2018-06-18T00:00:00"/>
    <s v="chsg-00708.09"/>
    <x v="1"/>
    <x v="25"/>
    <s v="I/C DESG"/>
    <n v="3003"/>
    <s v="Agus Wijaya"/>
    <n v="46"/>
    <n v="214"/>
    <s v="Phase I-Concept Design"/>
    <s v="IDR"/>
    <n v="177755"/>
    <n v="0"/>
    <s v="ID002535"/>
    <s v="ProjHours19"/>
    <s v="No"/>
    <m/>
    <n v="0"/>
    <s v="Charge"/>
    <s v="No"/>
    <s v="Posted"/>
    <s v="No"/>
    <m/>
  </r>
  <r>
    <d v="2018-06-25T00:00:00"/>
    <s v="chsg-00708.09"/>
    <x v="1"/>
    <x v="25"/>
    <s v="I/C DESG"/>
    <n v="3012"/>
    <s v="Johanes Jojo Paijo"/>
    <n v="24"/>
    <n v="214"/>
    <s v="Phase I-Concept Design"/>
    <s v="IDR"/>
    <n v="109895"/>
    <n v="0"/>
    <s v="ID002556"/>
    <s v="ProjHours19"/>
    <s v="No"/>
    <m/>
    <n v="0"/>
    <s v="Charge"/>
    <s v="No"/>
    <s v="Posted"/>
    <s v="No"/>
    <m/>
  </r>
  <r>
    <d v="2018-06-25T00:00:00"/>
    <s v="chsg-00708.09"/>
    <x v="1"/>
    <x v="25"/>
    <s v="I/C DESG"/>
    <n v="3010"/>
    <s v="A.A. Bagus Dewangkara"/>
    <n v="32"/>
    <n v="214"/>
    <s v="Phase I-Concept Design"/>
    <s v="IDR"/>
    <n v="121404"/>
    <n v="0"/>
    <s v="ID002558"/>
    <s v="ProjHours19"/>
    <s v="No"/>
    <m/>
    <n v="0"/>
    <s v="Charge"/>
    <s v="No"/>
    <s v="Posted"/>
    <s v="No"/>
    <m/>
  </r>
  <r>
    <d v="2018-06-25T00:00:00"/>
    <s v="chsg-00708.09"/>
    <x v="1"/>
    <x v="25"/>
    <s v="I/C DESG"/>
    <n v="3003"/>
    <s v="Agus Wijaya"/>
    <n v="40"/>
    <n v="214"/>
    <s v="Phase I-Concept Design"/>
    <s v="IDR"/>
    <n v="177755"/>
    <n v="0"/>
    <s v="ID002561"/>
    <s v="ProjHours19"/>
    <s v="No"/>
    <m/>
    <n v="0"/>
    <s v="Charge"/>
    <s v="No"/>
    <s v="Posted"/>
    <s v="No"/>
    <m/>
  </r>
  <r>
    <d v="2018-07-02T00:00:00"/>
    <s v="chsg-00708.09"/>
    <x v="1"/>
    <x v="25"/>
    <s v="I/C DESG"/>
    <n v="3008"/>
    <s v="Gita Adriani Putri"/>
    <n v="26.5"/>
    <n v="214"/>
    <s v="Phase I-Concept Design"/>
    <s v="IDR"/>
    <n v="150042"/>
    <n v="0"/>
    <s v="ID002585"/>
    <s v="ProjHours19"/>
    <s v="No"/>
    <m/>
    <n v="0"/>
    <s v="Charge"/>
    <s v="No"/>
    <s v="Posted"/>
    <s v="No"/>
    <m/>
  </r>
  <r>
    <d v="2018-08-01T00:00:00"/>
    <s v="chsg-00708.09"/>
    <x v="1"/>
    <x v="25"/>
    <s v="I/C DESG"/>
    <n v="3003"/>
    <s v="Agus Wijaya"/>
    <n v="8"/>
    <n v="214"/>
    <s v="Phase I-Concept Design"/>
    <s v="IDR"/>
    <n v="177755"/>
    <n v="0"/>
    <s v="ID002715"/>
    <s v="ProjHours19"/>
    <s v="No"/>
    <m/>
    <n v="0"/>
    <s v="Charge"/>
    <s v="No"/>
    <s v="Posted"/>
    <s v="No"/>
    <m/>
  </r>
  <r>
    <d v="2018-08-01T00:00:00"/>
    <s v="chsg-00708.09"/>
    <x v="1"/>
    <x v="25"/>
    <s v="I/C DESG"/>
    <n v="3010"/>
    <s v="A.A. Bagus Dewangkara"/>
    <n v="16"/>
    <n v="214"/>
    <s v="Phase I-Concept Design"/>
    <s v="IDR"/>
    <n v="121404"/>
    <n v="0"/>
    <s v="ID002727"/>
    <s v="ProjHours19"/>
    <s v="No"/>
    <m/>
    <n v="0"/>
    <s v="Charge"/>
    <s v="No"/>
    <s v="Posted"/>
    <s v="No"/>
    <m/>
  </r>
  <r>
    <d v="2018-01-01T00:00:00"/>
    <s v="chsg-00708.11"/>
    <x v="1"/>
    <x v="26"/>
    <s v="I/C DESG"/>
    <n v="3004"/>
    <s v="Untoro"/>
    <n v="32"/>
    <n v="219"/>
    <s v="PHASE 2-Concept Design"/>
    <s v="IDR"/>
    <n v="150581"/>
    <n v="0"/>
    <s v="ID001677"/>
    <s v="ProjHours19"/>
    <s v="No"/>
    <m/>
    <n v="0"/>
    <s v="Charge"/>
    <s v="No"/>
    <s v="Posted"/>
    <s v="No"/>
    <m/>
  </r>
  <r>
    <d v="2018-01-08T00:00:00"/>
    <s v="chsg-00708.11"/>
    <x v="1"/>
    <x v="26"/>
    <s v="I/C DESG"/>
    <n v="3004"/>
    <s v="Untoro"/>
    <n v="40"/>
    <n v="219"/>
    <s v="PHASE 2-Concept Design"/>
    <s v="IDR"/>
    <n v="150581"/>
    <n v="0"/>
    <s v="ID001706"/>
    <s v="ProjHours19"/>
    <s v="No"/>
    <m/>
    <n v="0"/>
    <s v="Charge"/>
    <s v="No"/>
    <s v="Posted"/>
    <s v="No"/>
    <m/>
  </r>
  <r>
    <d v="2018-01-15T00:00:00"/>
    <s v="chsg-00708.11"/>
    <x v="1"/>
    <x v="26"/>
    <s v="I/C DESG"/>
    <n v="3006"/>
    <s v="I Wayan Sujana"/>
    <n v="8"/>
    <n v="219"/>
    <s v="PHASE 2-Concept Design"/>
    <s v="IDR"/>
    <n v="143812"/>
    <n v="0"/>
    <s v="ID001718"/>
    <s v="ProjHours19"/>
    <s v="No"/>
    <m/>
    <n v="0"/>
    <s v="Charge"/>
    <s v="No"/>
    <s v="Posted"/>
    <s v="No"/>
    <m/>
  </r>
  <r>
    <d v="2018-01-15T00:00:00"/>
    <s v="chsg-00708.11"/>
    <x v="1"/>
    <x v="26"/>
    <s v="I/C DESG"/>
    <n v="3004"/>
    <s v="Untoro"/>
    <n v="39"/>
    <n v="219"/>
    <s v="PHASE 2-Concept Design"/>
    <s v="IDR"/>
    <n v="150581"/>
    <n v="0"/>
    <s v="ID001742"/>
    <s v="ProjHours19"/>
    <s v="No"/>
    <m/>
    <n v="0"/>
    <s v="Charge"/>
    <s v="No"/>
    <s v="Posted"/>
    <s v="No"/>
    <m/>
  </r>
  <r>
    <d v="2018-01-22T00:00:00"/>
    <s v="chsg-00708.11"/>
    <x v="1"/>
    <x v="26"/>
    <s v="I/C DESG"/>
    <n v="3004"/>
    <s v="Untoro"/>
    <n v="32"/>
    <n v="219"/>
    <s v="PHASE 2-Concept Design"/>
    <s v="IDR"/>
    <n v="150581"/>
    <n v="0"/>
    <s v="ID001757"/>
    <s v="ProjHours19"/>
    <s v="No"/>
    <m/>
    <n v="0"/>
    <s v="Charge"/>
    <s v="No"/>
    <s v="Posted"/>
    <s v="No"/>
    <m/>
  </r>
  <r>
    <d v="2018-01-29T00:00:00"/>
    <s v="chsg-00708.11"/>
    <x v="1"/>
    <x v="26"/>
    <s v="I/C DESG"/>
    <n v="3006"/>
    <s v="I Wayan Sujana"/>
    <n v="12"/>
    <n v="219"/>
    <s v="PHASE 2-Concept Design"/>
    <s v="IDR"/>
    <n v="143812"/>
    <n v="0"/>
    <s v="ID001775"/>
    <s v="ProjHours19"/>
    <s v="No"/>
    <m/>
    <n v="0"/>
    <s v="Charge"/>
    <s v="No"/>
    <s v="Posted"/>
    <s v="No"/>
    <m/>
  </r>
  <r>
    <d v="2018-01-29T00:00:00"/>
    <s v="chsg-00708.11"/>
    <x v="1"/>
    <x v="26"/>
    <s v="I/C DESG"/>
    <n v="3004"/>
    <s v="Untoro"/>
    <n v="24"/>
    <n v="219"/>
    <s v="PHASE 2-Concept Design"/>
    <s v="IDR"/>
    <n v="150581"/>
    <n v="0"/>
    <s v="ID001783"/>
    <s v="ProjHours19"/>
    <s v="No"/>
    <m/>
    <n v="0"/>
    <s v="Charge"/>
    <s v="No"/>
    <s v="Posted"/>
    <s v="No"/>
    <m/>
  </r>
  <r>
    <d v="2018-01-29T00:00:00"/>
    <s v="chsg-00708.11"/>
    <x v="1"/>
    <x v="26"/>
    <s v="I/C DESG"/>
    <n v="3011"/>
    <s v="I Ketut Sukardiana"/>
    <n v="24"/>
    <n v="219"/>
    <s v="PHASE 2-Concept Design"/>
    <s v="IDR"/>
    <n v="115059"/>
    <n v="0"/>
    <s v="ID001784"/>
    <s v="ProjHours19"/>
    <s v="No"/>
    <m/>
    <n v="0"/>
    <s v="Charge"/>
    <s v="No"/>
    <s v="Posted"/>
    <s v="No"/>
    <m/>
  </r>
  <r>
    <d v="2018-01-29T00:00:00"/>
    <s v="chsg-00708.11"/>
    <x v="1"/>
    <x v="26"/>
    <s v="I/C DESG"/>
    <n v="3013"/>
    <s v="A.A. Gde Adi Santika"/>
    <n v="24"/>
    <n v="219"/>
    <s v="PHASE 2-Concept Design"/>
    <s v="IDR"/>
    <n v="99460"/>
    <n v="0"/>
    <s v="ID001785"/>
    <s v="ProjHours19"/>
    <s v="No"/>
    <m/>
    <n v="0"/>
    <s v="Charge"/>
    <s v="No"/>
    <s v="Posted"/>
    <s v="No"/>
    <m/>
  </r>
  <r>
    <d v="2018-02-01T00:00:00"/>
    <s v="chsg-00708.11"/>
    <x v="1"/>
    <x v="26"/>
    <s v="I/C DESG"/>
    <n v="3004"/>
    <s v="Untoro"/>
    <n v="16"/>
    <n v="219"/>
    <s v="PHASE 2-Concept Design"/>
    <s v="IDR"/>
    <n v="150581"/>
    <n v="0"/>
    <s v="ID001802"/>
    <s v="ProjHours19"/>
    <s v="No"/>
    <m/>
    <n v="0"/>
    <s v="Charge"/>
    <s v="No"/>
    <s v="Posted"/>
    <s v="No"/>
    <m/>
  </r>
  <r>
    <d v="2018-02-01T00:00:00"/>
    <s v="chsg-00708.11"/>
    <x v="1"/>
    <x v="26"/>
    <s v="I/C DESG"/>
    <n v="3011"/>
    <s v="I Ketut Sukardiana"/>
    <n v="16"/>
    <n v="219"/>
    <s v="PHASE 2-Concept Design"/>
    <s v="IDR"/>
    <n v="115059"/>
    <n v="0"/>
    <s v="ID001803"/>
    <s v="ProjHours19"/>
    <s v="No"/>
    <m/>
    <n v="0"/>
    <s v="Charge"/>
    <s v="No"/>
    <s v="Posted"/>
    <s v="No"/>
    <m/>
  </r>
  <r>
    <d v="2018-02-01T00:00:00"/>
    <s v="chsg-00708.11"/>
    <x v="1"/>
    <x v="26"/>
    <s v="I/C DESG"/>
    <n v="3013"/>
    <s v="A.A. Gde Adi Santika"/>
    <n v="16"/>
    <n v="219"/>
    <s v="PHASE 2-Concept Design"/>
    <s v="IDR"/>
    <n v="99460"/>
    <n v="0"/>
    <s v="ID001804"/>
    <s v="ProjHours19"/>
    <s v="No"/>
    <m/>
    <n v="0"/>
    <s v="Charge"/>
    <s v="No"/>
    <s v="Posted"/>
    <s v="No"/>
    <m/>
  </r>
  <r>
    <d v="2018-02-05T00:00:00"/>
    <s v="chsg-00708.11"/>
    <x v="1"/>
    <x v="26"/>
    <s v="I/C DESG"/>
    <n v="3011"/>
    <s v="I Ketut Sukardiana"/>
    <n v="4"/>
    <n v="219"/>
    <s v="PHASE 2-Concept Design"/>
    <s v="IDR"/>
    <n v="115059"/>
    <n v="0"/>
    <s v="ID001812"/>
    <s v="ProjHours19"/>
    <s v="No"/>
    <m/>
    <n v="0"/>
    <s v="Charge"/>
    <s v="No"/>
    <s v="Posted"/>
    <s v="No"/>
    <m/>
  </r>
  <r>
    <d v="2018-02-05T00:00:00"/>
    <s v="chsg-00708.11"/>
    <x v="1"/>
    <x v="26"/>
    <s v="I/C DESG"/>
    <n v="3006"/>
    <s v="I Wayan Sujana"/>
    <n v="19"/>
    <n v="219"/>
    <s v="PHASE 2-Concept Design"/>
    <s v="IDR"/>
    <n v="143812"/>
    <n v="0"/>
    <s v="ID001824"/>
    <s v="ProjHours19"/>
    <s v="No"/>
    <m/>
    <n v="0"/>
    <s v="Charge"/>
    <s v="No"/>
    <s v="Posted"/>
    <s v="No"/>
    <m/>
  </r>
  <r>
    <d v="2018-02-05T00:00:00"/>
    <s v="chsg-00708.11"/>
    <x v="1"/>
    <x v="26"/>
    <s v="I/C DESG"/>
    <n v="3013"/>
    <s v="A.A. Gde Adi Santika"/>
    <n v="24"/>
    <n v="219"/>
    <s v="PHASE 2-Concept Design"/>
    <s v="IDR"/>
    <n v="99460"/>
    <n v="0"/>
    <s v="ID001828"/>
    <s v="ProjHours19"/>
    <s v="No"/>
    <m/>
    <n v="0"/>
    <s v="Charge"/>
    <s v="No"/>
    <s v="Posted"/>
    <s v="No"/>
    <m/>
  </r>
  <r>
    <d v="2018-02-05T00:00:00"/>
    <s v="chsg-00708.11"/>
    <x v="1"/>
    <x v="26"/>
    <s v="I/C DESG"/>
    <n v="3009"/>
    <s v="I Gusti Bagus Sera Krisnadinata"/>
    <n v="31"/>
    <n v="219"/>
    <s v="PHASE 2-Concept Design"/>
    <s v="IDR"/>
    <n v="120926"/>
    <n v="0"/>
    <s v="ID001831"/>
    <s v="ProjHours19"/>
    <s v="No"/>
    <m/>
    <n v="0"/>
    <s v="Charge"/>
    <s v="No"/>
    <s v="Posted"/>
    <s v="No"/>
    <m/>
  </r>
  <r>
    <d v="2018-02-05T00:00:00"/>
    <s v="chsg-00708.11"/>
    <x v="1"/>
    <x v="26"/>
    <s v="I/C DESG"/>
    <n v="3004"/>
    <s v="Untoro"/>
    <n v="38"/>
    <n v="219"/>
    <s v="PHASE 2-Concept Design"/>
    <s v="IDR"/>
    <n v="150581"/>
    <n v="0"/>
    <s v="ID001835"/>
    <s v="ProjHours19"/>
    <s v="No"/>
    <m/>
    <n v="0"/>
    <s v="Charge"/>
    <s v="No"/>
    <s v="Posted"/>
    <s v="No"/>
    <m/>
  </r>
  <r>
    <d v="2018-02-12T00:00:00"/>
    <s v="chsg-00708.11"/>
    <x v="1"/>
    <x v="26"/>
    <s v="I/C DESG"/>
    <n v="3001"/>
    <s v="Nyoman Diksa"/>
    <n v="4"/>
    <n v="219"/>
    <s v="PHASE 2-Concept Design"/>
    <s v="IDR"/>
    <n v="308303"/>
    <n v="0"/>
    <s v="ID001845"/>
    <s v="ProjHours19"/>
    <s v="No"/>
    <m/>
    <n v="0"/>
    <s v="Charge"/>
    <s v="No"/>
    <s v="Posted"/>
    <s v="No"/>
    <m/>
  </r>
  <r>
    <d v="2018-02-12T00:00:00"/>
    <s v="chsg-00708.11"/>
    <x v="1"/>
    <x v="26"/>
    <s v="I/C DESG"/>
    <n v="3013"/>
    <s v="A.A. Gde Adi Santika"/>
    <n v="8"/>
    <n v="219"/>
    <s v="PHASE 2-Concept Design"/>
    <s v="IDR"/>
    <n v="99460"/>
    <n v="0"/>
    <s v="ID001853"/>
    <s v="ProjHours19"/>
    <s v="No"/>
    <m/>
    <n v="0"/>
    <s v="Charge"/>
    <s v="No"/>
    <s v="Posted"/>
    <s v="No"/>
    <m/>
  </r>
  <r>
    <d v="2018-02-12T00:00:00"/>
    <s v="chsg-00708.11"/>
    <x v="1"/>
    <x v="26"/>
    <s v="I/C DESG"/>
    <n v="3012"/>
    <s v="Johanes Jojo Paijo"/>
    <n v="16"/>
    <n v="219"/>
    <s v="PHASE 2-Concept Design"/>
    <s v="IDR"/>
    <n v="109895"/>
    <n v="0"/>
    <s v="ID001862"/>
    <s v="ProjHours19"/>
    <s v="No"/>
    <m/>
    <n v="0"/>
    <s v="Charge"/>
    <s v="No"/>
    <s v="Posted"/>
    <s v="No"/>
    <m/>
  </r>
  <r>
    <d v="2018-02-12T00:00:00"/>
    <s v="chsg-00708.11"/>
    <x v="1"/>
    <x v="26"/>
    <s v="I/C DESG"/>
    <n v="3006"/>
    <s v="I Wayan Sujana"/>
    <n v="20"/>
    <n v="219"/>
    <s v="PHASE 2-Concept Design"/>
    <s v="IDR"/>
    <n v="143812"/>
    <n v="0"/>
    <s v="ID001867"/>
    <s v="ProjHours19"/>
    <s v="No"/>
    <m/>
    <n v="0"/>
    <s v="Charge"/>
    <s v="No"/>
    <s v="Posted"/>
    <s v="No"/>
    <m/>
  </r>
  <r>
    <d v="2018-02-12T00:00:00"/>
    <s v="chsg-00708.11"/>
    <x v="1"/>
    <x v="26"/>
    <s v="I/C DESG"/>
    <n v="3004"/>
    <s v="Untoro"/>
    <n v="28"/>
    <n v="219"/>
    <s v="PHASE 2-Concept Design"/>
    <s v="IDR"/>
    <n v="150581"/>
    <n v="0"/>
    <s v="ID001870"/>
    <s v="ProjHours19"/>
    <s v="No"/>
    <m/>
    <n v="0"/>
    <s v="Charge"/>
    <s v="No"/>
    <s v="Posted"/>
    <s v="No"/>
    <m/>
  </r>
  <r>
    <d v="2018-02-12T00:00:00"/>
    <s v="chsg-00708.11"/>
    <x v="1"/>
    <x v="26"/>
    <s v="I/C DESG"/>
    <n v="3011"/>
    <s v="I Ketut Sukardiana"/>
    <n v="31"/>
    <n v="219"/>
    <s v="PHASE 2-Concept Design"/>
    <s v="IDR"/>
    <n v="115059"/>
    <n v="0"/>
    <s v="ID001871"/>
    <s v="ProjHours19"/>
    <s v="No"/>
    <m/>
    <n v="0"/>
    <s v="Charge"/>
    <s v="No"/>
    <s v="Posted"/>
    <s v="No"/>
    <m/>
  </r>
  <r>
    <d v="2018-02-19T00:00:00"/>
    <s v="chsg-00708.11"/>
    <x v="1"/>
    <x v="26"/>
    <s v="I/C DESG"/>
    <n v="3008"/>
    <s v="Gita Adriani Putri"/>
    <n v="6"/>
    <n v="219"/>
    <s v="PHASE 2-Concept Design"/>
    <s v="IDR"/>
    <n v="150042"/>
    <n v="0"/>
    <s v="ID001884"/>
    <s v="ProjHours19"/>
    <s v="No"/>
    <m/>
    <n v="0"/>
    <s v="Charge"/>
    <s v="No"/>
    <s v="Posted"/>
    <s v="No"/>
    <m/>
  </r>
  <r>
    <d v="2018-02-19T00:00:00"/>
    <s v="chsg-00708.11"/>
    <x v="1"/>
    <x v="26"/>
    <s v="I/C DESG"/>
    <n v="3001"/>
    <s v="Nyoman Diksa"/>
    <n v="7"/>
    <n v="219"/>
    <s v="PHASE 2-Concept Design"/>
    <s v="IDR"/>
    <n v="308303"/>
    <n v="0"/>
    <s v="ID001886"/>
    <s v="ProjHours19"/>
    <s v="No"/>
    <m/>
    <n v="0"/>
    <s v="Charge"/>
    <s v="No"/>
    <s v="Posted"/>
    <s v="No"/>
    <m/>
  </r>
  <r>
    <d v="2018-02-19T00:00:00"/>
    <s v="chsg-00708.11"/>
    <x v="1"/>
    <x v="26"/>
    <s v="I/C DESG"/>
    <n v="3002"/>
    <s v="I Gusti Ngurah Satriawan"/>
    <n v="30"/>
    <n v="219"/>
    <s v="PHASE 2-Concept Design"/>
    <s v="IDR"/>
    <n v="169207"/>
    <n v="0"/>
    <s v="ID001894"/>
    <s v="ProjHours19"/>
    <s v="No"/>
    <m/>
    <n v="0"/>
    <s v="Charge"/>
    <s v="No"/>
    <s v="Posted"/>
    <s v="No"/>
    <m/>
  </r>
  <r>
    <d v="2018-02-19T00:00:00"/>
    <s v="chsg-00708.11"/>
    <x v="1"/>
    <x v="26"/>
    <s v="I/C DESG"/>
    <n v="3005"/>
    <s v="I Wayan Kompiang Eka Siswanta"/>
    <n v="32"/>
    <n v="219"/>
    <s v="PHASE 2-Concept Design"/>
    <s v="IDR"/>
    <n v="165864"/>
    <n v="0"/>
    <s v="ID001895"/>
    <s v="ProjHours19"/>
    <s v="No"/>
    <m/>
    <n v="0"/>
    <s v="Charge"/>
    <s v="No"/>
    <s v="Posted"/>
    <s v="No"/>
    <m/>
  </r>
  <r>
    <d v="2018-02-19T00:00:00"/>
    <s v="chsg-00708.11"/>
    <x v="1"/>
    <x v="26"/>
    <s v="I/C DESG"/>
    <n v="3006"/>
    <s v="I Wayan Sujana"/>
    <n v="36"/>
    <n v="219"/>
    <s v="PHASE 2-Concept Design"/>
    <s v="IDR"/>
    <n v="143812"/>
    <n v="0"/>
    <s v="ID001896"/>
    <s v="ProjHours19"/>
    <s v="No"/>
    <m/>
    <n v="0"/>
    <s v="Charge"/>
    <s v="No"/>
    <s v="Posted"/>
    <s v="No"/>
    <m/>
  </r>
  <r>
    <d v="2018-02-19T00:00:00"/>
    <s v="chsg-00708.11"/>
    <x v="1"/>
    <x v="26"/>
    <s v="I/C DESG"/>
    <n v="3009"/>
    <s v="I Gusti Bagus Sera Krisnadinata"/>
    <n v="39"/>
    <n v="219"/>
    <s v="PHASE 2-Concept Design"/>
    <s v="IDR"/>
    <n v="120926"/>
    <n v="0"/>
    <s v="ID001897"/>
    <s v="ProjHours19"/>
    <s v="No"/>
    <m/>
    <n v="0"/>
    <s v="Charge"/>
    <s v="No"/>
    <s v="Posted"/>
    <s v="No"/>
    <m/>
  </r>
  <r>
    <d v="2018-02-19T00:00:00"/>
    <s v="chsg-00708.11"/>
    <x v="1"/>
    <x v="26"/>
    <s v="I/C DESG"/>
    <n v="3012"/>
    <s v="Johanes Jojo Paijo"/>
    <n v="40"/>
    <n v="219"/>
    <s v="PHASE 2-Concept Design"/>
    <s v="IDR"/>
    <n v="109895"/>
    <n v="0"/>
    <s v="ID001898"/>
    <s v="ProjHours19"/>
    <s v="No"/>
    <m/>
    <n v="0"/>
    <s v="Charge"/>
    <s v="No"/>
    <s v="Posted"/>
    <s v="No"/>
    <m/>
  </r>
  <r>
    <d v="2018-02-19T00:00:00"/>
    <s v="chsg-00708.11"/>
    <x v="1"/>
    <x v="26"/>
    <s v="I/C DESG"/>
    <n v="3004"/>
    <s v="Untoro"/>
    <n v="40"/>
    <n v="219"/>
    <s v="PHASE 2-Concept Design"/>
    <s v="IDR"/>
    <n v="150581"/>
    <n v="0"/>
    <s v="ID001899"/>
    <s v="ProjHours19"/>
    <s v="No"/>
    <m/>
    <n v="0"/>
    <s v="Charge"/>
    <s v="No"/>
    <s v="Posted"/>
    <s v="No"/>
    <m/>
  </r>
  <r>
    <d v="2018-02-19T00:00:00"/>
    <s v="chsg-00708.11"/>
    <x v="1"/>
    <x v="26"/>
    <s v="I/C DESG"/>
    <n v="3011"/>
    <s v="I Ketut Sukardiana"/>
    <n v="40"/>
    <n v="219"/>
    <s v="PHASE 2-Concept Design"/>
    <s v="IDR"/>
    <n v="115059"/>
    <n v="0"/>
    <s v="ID001900"/>
    <s v="ProjHours19"/>
    <s v="No"/>
    <m/>
    <n v="0"/>
    <s v="Charge"/>
    <s v="No"/>
    <s v="Posted"/>
    <s v="No"/>
    <m/>
  </r>
  <r>
    <d v="2018-02-19T00:00:00"/>
    <s v="chsg-00708.11"/>
    <x v="1"/>
    <x v="26"/>
    <s v="I/C DESG"/>
    <n v="3013"/>
    <s v="A.A. Gde Adi Santika"/>
    <n v="40"/>
    <n v="219"/>
    <s v="PHASE 2-Concept Design"/>
    <s v="IDR"/>
    <n v="99460"/>
    <n v="0"/>
    <s v="ID001901"/>
    <s v="ProjHours19"/>
    <s v="No"/>
    <m/>
    <n v="0"/>
    <s v="Charge"/>
    <s v="No"/>
    <s v="Posted"/>
    <s v="No"/>
    <m/>
  </r>
  <r>
    <d v="2018-02-26T00:00:00"/>
    <s v="chsg-00708.11"/>
    <x v="1"/>
    <x v="26"/>
    <s v="I/C DESG"/>
    <n v="3001"/>
    <s v="Nyoman Diksa"/>
    <n v="4"/>
    <n v="219"/>
    <s v="PHASE 2-Concept Design"/>
    <s v="IDR"/>
    <n v="308303"/>
    <n v="0"/>
    <s v="ID001908"/>
    <s v="ProjHours19"/>
    <s v="No"/>
    <m/>
    <n v="0"/>
    <s v="Charge"/>
    <s v="No"/>
    <s v="Posted"/>
    <s v="No"/>
    <m/>
  </r>
  <r>
    <d v="2018-02-26T00:00:00"/>
    <s v="chsg-00708.11"/>
    <x v="1"/>
    <x v="26"/>
    <s v="I/C DESG"/>
    <n v="3003"/>
    <s v="Agus Wijaya"/>
    <n v="16"/>
    <n v="219"/>
    <s v="PHASE 2-Concept Design"/>
    <s v="IDR"/>
    <n v="177755"/>
    <n v="0"/>
    <s v="ID001917"/>
    <s v="ProjHours19"/>
    <s v="No"/>
    <m/>
    <n v="0"/>
    <s v="Charge"/>
    <s v="No"/>
    <s v="Posted"/>
    <s v="No"/>
    <m/>
  </r>
  <r>
    <d v="2018-02-26T00:00:00"/>
    <s v="chsg-00708.11"/>
    <x v="1"/>
    <x v="26"/>
    <s v="I/C DESG"/>
    <n v="3007"/>
    <s v="Putu Ary Santana Putra"/>
    <n v="17"/>
    <n v="219"/>
    <s v="PHASE 2-Concept Design"/>
    <s v="IDR"/>
    <n v="138968"/>
    <n v="0"/>
    <s v="ID001918"/>
    <s v="ProjHours19"/>
    <s v="No"/>
    <m/>
    <n v="0"/>
    <s v="Charge"/>
    <s v="No"/>
    <s v="Posted"/>
    <s v="No"/>
    <m/>
  </r>
  <r>
    <d v="2018-02-26T00:00:00"/>
    <s v="chsg-00708.11"/>
    <x v="1"/>
    <x v="26"/>
    <s v="I/C DESG"/>
    <n v="3002"/>
    <s v="I Gusti Ngurah Satriawan"/>
    <n v="18"/>
    <n v="219"/>
    <s v="PHASE 2-Concept Design"/>
    <s v="IDR"/>
    <n v="169207"/>
    <n v="0"/>
    <s v="ID001919"/>
    <s v="ProjHours19"/>
    <s v="No"/>
    <m/>
    <n v="0"/>
    <s v="Charge"/>
    <s v="No"/>
    <s v="Posted"/>
    <s v="No"/>
    <m/>
  </r>
  <r>
    <d v="2018-02-26T00:00:00"/>
    <s v="chsg-00708.11"/>
    <x v="1"/>
    <x v="26"/>
    <s v="I/C DESG"/>
    <n v="3011"/>
    <s v="I Ketut Sukardiana"/>
    <n v="24"/>
    <n v="219"/>
    <s v="PHASE 2-Concept Design"/>
    <s v="IDR"/>
    <n v="115059"/>
    <n v="0"/>
    <s v="ID001920"/>
    <s v="ProjHours19"/>
    <s v="No"/>
    <m/>
    <n v="0"/>
    <s v="Charge"/>
    <s v="No"/>
    <s v="Posted"/>
    <s v="No"/>
    <m/>
  </r>
  <r>
    <d v="2018-02-26T00:00:00"/>
    <s v="chsg-00708.11"/>
    <x v="1"/>
    <x v="26"/>
    <s v="I/C DESG"/>
    <n v="3013"/>
    <s v="A.A. Gde Adi Santika"/>
    <n v="24"/>
    <n v="219"/>
    <s v="PHASE 2-Concept Design"/>
    <s v="IDR"/>
    <n v="99460"/>
    <n v="0"/>
    <s v="ID001921"/>
    <s v="ProjHours19"/>
    <s v="No"/>
    <m/>
    <n v="0"/>
    <s v="Charge"/>
    <s v="No"/>
    <s v="Posted"/>
    <s v="No"/>
    <m/>
  </r>
  <r>
    <d v="2018-02-26T00:00:00"/>
    <s v="chsg-00708.11"/>
    <x v="1"/>
    <x v="26"/>
    <s v="I/C DESG"/>
    <n v="3009"/>
    <s v="I Gusti Bagus Sera Krisnadinata"/>
    <n v="26.5"/>
    <n v="219"/>
    <s v="PHASE 2-Concept Design"/>
    <s v="IDR"/>
    <n v="120926"/>
    <n v="0"/>
    <s v="ID001922"/>
    <s v="ProjHours19"/>
    <s v="No"/>
    <m/>
    <n v="0"/>
    <s v="Charge"/>
    <s v="No"/>
    <s v="Posted"/>
    <s v="No"/>
    <m/>
  </r>
  <r>
    <d v="2018-02-26T00:00:00"/>
    <s v="chsg-00708.11"/>
    <x v="1"/>
    <x v="26"/>
    <s v="I/C DESG"/>
    <n v="3006"/>
    <s v="I Wayan Sujana"/>
    <n v="26.5"/>
    <n v="219"/>
    <s v="PHASE 2-Concept Design"/>
    <s v="IDR"/>
    <n v="143812"/>
    <n v="0"/>
    <s v="ID001923"/>
    <s v="ProjHours19"/>
    <s v="No"/>
    <m/>
    <n v="0"/>
    <s v="Charge"/>
    <s v="No"/>
    <s v="Posted"/>
    <s v="No"/>
    <m/>
  </r>
  <r>
    <d v="2018-02-26T00:00:00"/>
    <s v="chsg-00708.11"/>
    <x v="1"/>
    <x v="26"/>
    <s v="I/C DESG"/>
    <n v="3004"/>
    <s v="Untoro"/>
    <n v="27.5"/>
    <n v="219"/>
    <s v="PHASE 2-Concept Design"/>
    <s v="IDR"/>
    <n v="150581"/>
    <n v="0"/>
    <s v="ID001924"/>
    <s v="ProjHours19"/>
    <s v="No"/>
    <m/>
    <n v="0"/>
    <s v="Charge"/>
    <s v="No"/>
    <s v="Posted"/>
    <s v="No"/>
    <m/>
  </r>
  <r>
    <d v="2018-02-26T00:00:00"/>
    <s v="chsg-00708.11"/>
    <x v="1"/>
    <x v="26"/>
    <s v="I/C DESG"/>
    <n v="3005"/>
    <s v="I Wayan Kompiang Eka Siswanta"/>
    <n v="29"/>
    <n v="219"/>
    <s v="PHASE 2-Concept Design"/>
    <s v="IDR"/>
    <n v="165864"/>
    <n v="0"/>
    <s v="ID001925"/>
    <s v="ProjHours19"/>
    <s v="No"/>
    <m/>
    <n v="0"/>
    <s v="Charge"/>
    <s v="No"/>
    <s v="Posted"/>
    <s v="No"/>
    <m/>
  </r>
  <r>
    <d v="2018-02-26T00:00:00"/>
    <s v="chsg-00708.11"/>
    <x v="1"/>
    <x v="26"/>
    <s v="I/C DESG"/>
    <n v="3010"/>
    <s v="A.A. Bagus Dewangkara"/>
    <n v="31.5"/>
    <n v="219"/>
    <s v="PHASE 2-Concept Design"/>
    <s v="IDR"/>
    <n v="121404"/>
    <n v="0"/>
    <s v="ID001926"/>
    <s v="ProjHours19"/>
    <s v="No"/>
    <m/>
    <n v="0"/>
    <s v="Charge"/>
    <s v="No"/>
    <s v="Posted"/>
    <s v="No"/>
    <m/>
  </r>
  <r>
    <d v="2018-02-26T00:00:00"/>
    <s v="chsg-00708.11"/>
    <x v="1"/>
    <x v="26"/>
    <s v="I/C DESG"/>
    <n v="3012"/>
    <s v="Johanes Jojo Paijo"/>
    <n v="32"/>
    <n v="219"/>
    <s v="PHASE 2-Concept Design"/>
    <s v="IDR"/>
    <n v="109895"/>
    <n v="0"/>
    <s v="ID001927"/>
    <s v="ProjHours19"/>
    <s v="No"/>
    <m/>
    <n v="0"/>
    <s v="Charge"/>
    <s v="No"/>
    <s v="Posted"/>
    <s v="No"/>
    <m/>
  </r>
  <r>
    <d v="2018-03-01T00:00:00"/>
    <s v="chsg-00708.11"/>
    <x v="1"/>
    <x v="26"/>
    <s v="I/C DESG"/>
    <n v="3001"/>
    <s v="Nyoman Diksa"/>
    <n v="2"/>
    <n v="219"/>
    <s v="PHASE 2-Concept Design"/>
    <s v="IDR"/>
    <n v="308303"/>
    <n v="0"/>
    <s v="ID001928"/>
    <s v="ProjHours19"/>
    <s v="No"/>
    <m/>
    <n v="0"/>
    <s v="Charge"/>
    <s v="No"/>
    <s v="Posted"/>
    <s v="No"/>
    <m/>
  </r>
  <r>
    <d v="2018-03-01T00:00:00"/>
    <s v="chsg-00708.11"/>
    <x v="1"/>
    <x v="26"/>
    <s v="I/C DESG"/>
    <n v="3010"/>
    <s v="A.A. Bagus Dewangkara"/>
    <n v="16"/>
    <n v="219"/>
    <s v="PHASE 2-Concept Design"/>
    <s v="IDR"/>
    <n v="121404"/>
    <n v="0"/>
    <s v="ID001936"/>
    <s v="ProjHours19"/>
    <s v="No"/>
    <m/>
    <n v="0"/>
    <s v="Charge"/>
    <s v="No"/>
    <s v="Posted"/>
    <s v="No"/>
    <m/>
  </r>
  <r>
    <d v="2018-03-01T00:00:00"/>
    <s v="chsg-00708.11"/>
    <x v="1"/>
    <x v="26"/>
    <s v="I/C DESG"/>
    <n v="3011"/>
    <s v="I Ketut Sukardiana"/>
    <n v="16"/>
    <n v="219"/>
    <s v="PHASE 2-Concept Design"/>
    <s v="IDR"/>
    <n v="115059"/>
    <n v="0"/>
    <s v="ID001937"/>
    <s v="ProjHours19"/>
    <s v="No"/>
    <m/>
    <n v="0"/>
    <s v="Charge"/>
    <s v="No"/>
    <s v="Posted"/>
    <s v="No"/>
    <m/>
  </r>
  <r>
    <d v="2018-03-01T00:00:00"/>
    <s v="chsg-00708.11"/>
    <x v="1"/>
    <x v="26"/>
    <s v="I/C DESG"/>
    <n v="3007"/>
    <s v="Putu Ary Santana Putra"/>
    <n v="16"/>
    <n v="219"/>
    <s v="PHASE 2-Concept Design"/>
    <s v="IDR"/>
    <n v="138968"/>
    <n v="0"/>
    <s v="ID001938"/>
    <s v="ProjHours19"/>
    <s v="No"/>
    <m/>
    <n v="0"/>
    <s v="Charge"/>
    <s v="No"/>
    <s v="Posted"/>
    <s v="No"/>
    <m/>
  </r>
  <r>
    <d v="2018-03-01T00:00:00"/>
    <s v="chsg-00708.11"/>
    <x v="1"/>
    <x v="26"/>
    <s v="I/C DESG"/>
    <n v="3013"/>
    <s v="A.A. Gde Adi Santika"/>
    <n v="16"/>
    <n v="219"/>
    <s v="PHASE 2-Concept Design"/>
    <s v="IDR"/>
    <n v="99460"/>
    <n v="0"/>
    <s v="ID001939"/>
    <s v="ProjHours19"/>
    <s v="No"/>
    <m/>
    <n v="0"/>
    <s v="Charge"/>
    <s v="No"/>
    <s v="Posted"/>
    <s v="No"/>
    <m/>
  </r>
  <r>
    <d v="2018-03-01T00:00:00"/>
    <s v="chsg-00708.11"/>
    <x v="1"/>
    <x v="26"/>
    <s v="I/C DESG"/>
    <n v="3012"/>
    <s v="Johanes Jojo Paijo"/>
    <n v="16"/>
    <n v="219"/>
    <s v="PHASE 2-Concept Design"/>
    <s v="IDR"/>
    <n v="109895"/>
    <n v="0"/>
    <s v="ID001940"/>
    <s v="ProjHours19"/>
    <s v="No"/>
    <m/>
    <n v="0"/>
    <s v="Charge"/>
    <s v="No"/>
    <s v="Posted"/>
    <s v="No"/>
    <m/>
  </r>
  <r>
    <d v="2018-03-01T00:00:00"/>
    <s v="chsg-00708.11"/>
    <x v="1"/>
    <x v="26"/>
    <s v="I/C DESG"/>
    <n v="3009"/>
    <s v="I Gusti Bagus Sera Krisnadinata"/>
    <n v="18"/>
    <n v="219"/>
    <s v="PHASE 2-Concept Design"/>
    <s v="IDR"/>
    <n v="120926"/>
    <n v="0"/>
    <s v="ID001943"/>
    <s v="ProjHours19"/>
    <s v="No"/>
    <m/>
    <n v="0"/>
    <s v="Charge"/>
    <s v="No"/>
    <s v="Posted"/>
    <s v="No"/>
    <m/>
  </r>
  <r>
    <d v="2018-03-01T00:00:00"/>
    <s v="chsg-00708.11"/>
    <x v="1"/>
    <x v="26"/>
    <s v="I/C DESG"/>
    <n v="3004"/>
    <s v="Untoro"/>
    <n v="18"/>
    <n v="219"/>
    <s v="PHASE 2-Concept Design"/>
    <s v="IDR"/>
    <n v="150581"/>
    <n v="0"/>
    <s v="ID001944"/>
    <s v="ProjHours19"/>
    <s v="No"/>
    <m/>
    <n v="0"/>
    <s v="Charge"/>
    <s v="No"/>
    <s v="Posted"/>
    <s v="No"/>
    <m/>
  </r>
  <r>
    <d v="2018-03-05T00:00:00"/>
    <s v="chsg-00708.11"/>
    <x v="1"/>
    <x v="26"/>
    <s v="I/C DESG"/>
    <n v="3012"/>
    <s v="Johanes Jojo Paijo"/>
    <n v="7"/>
    <n v="219"/>
    <s v="PHASE 2-Concept Design"/>
    <s v="IDR"/>
    <n v="109895"/>
    <n v="0"/>
    <s v="ID001950"/>
    <s v="ProjHours19"/>
    <s v="No"/>
    <m/>
    <n v="0"/>
    <s v="Charge"/>
    <s v="No"/>
    <s v="Posted"/>
    <s v="No"/>
    <m/>
  </r>
  <r>
    <d v="2018-03-05T00:00:00"/>
    <s v="chsg-00708.11"/>
    <x v="1"/>
    <x v="26"/>
    <s v="I/C DESG"/>
    <n v="3009"/>
    <s v="I Gusti Bagus Sera Krisnadinata"/>
    <n v="22"/>
    <n v="219"/>
    <s v="PHASE 2-Concept Design"/>
    <s v="IDR"/>
    <n v="120926"/>
    <n v="0"/>
    <s v="ID001965"/>
    <s v="ProjHours19"/>
    <s v="No"/>
    <m/>
    <n v="0"/>
    <s v="Charge"/>
    <s v="No"/>
    <s v="Posted"/>
    <s v="No"/>
    <m/>
  </r>
  <r>
    <d v="2018-03-12T00:00:00"/>
    <s v="chsg-00708.11"/>
    <x v="1"/>
    <x v="26"/>
    <s v="I/C DESG"/>
    <n v="3002"/>
    <s v="I Gusti Ngurah Satriawan"/>
    <n v="16"/>
    <n v="219"/>
    <s v="PHASE 2-Concept Design"/>
    <s v="IDR"/>
    <n v="169207"/>
    <n v="0"/>
    <s v="ID002006"/>
    <s v="ProjHours19"/>
    <s v="No"/>
    <m/>
    <n v="0"/>
    <s v="Charge"/>
    <s v="No"/>
    <s v="Posted"/>
    <s v="No"/>
    <m/>
  </r>
  <r>
    <d v="2018-03-19T00:00:00"/>
    <s v="chsg-00708.11"/>
    <x v="1"/>
    <x v="26"/>
    <s v="I/C DESG"/>
    <n v="3001"/>
    <s v="Nyoman Diksa"/>
    <n v="2"/>
    <n v="219"/>
    <s v="PHASE 2-Concept Design"/>
    <s v="IDR"/>
    <n v="308303"/>
    <n v="0"/>
    <s v="ID002021"/>
    <s v="ProjHours19"/>
    <s v="No"/>
    <m/>
    <n v="0"/>
    <s v="Charge"/>
    <s v="No"/>
    <s v="Posted"/>
    <s v="No"/>
    <m/>
  </r>
  <r>
    <d v="2018-03-19T00:00:00"/>
    <s v="chsg-00708.11"/>
    <x v="1"/>
    <x v="26"/>
    <s v="I/C DESG"/>
    <n v="3006"/>
    <s v="I Wayan Sujana"/>
    <n v="5"/>
    <n v="219"/>
    <s v="PHASE 2-Concept Design"/>
    <s v="IDR"/>
    <n v="143812"/>
    <n v="0"/>
    <s v="ID002025"/>
    <s v="ProjHours19"/>
    <s v="No"/>
    <m/>
    <n v="0"/>
    <s v="Charge"/>
    <s v="No"/>
    <s v="Posted"/>
    <s v="No"/>
    <m/>
  </r>
  <r>
    <d v="2018-03-19T00:00:00"/>
    <s v="chsg-00708.11"/>
    <x v="1"/>
    <x v="26"/>
    <s v="I/C DESG"/>
    <n v="3004"/>
    <s v="Untoro"/>
    <n v="8"/>
    <n v="219"/>
    <s v="PHASE 2-Concept Design"/>
    <s v="IDR"/>
    <n v="150581"/>
    <n v="0"/>
    <s v="ID002027"/>
    <s v="ProjHours19"/>
    <s v="No"/>
    <m/>
    <n v="0"/>
    <s v="Charge"/>
    <s v="No"/>
    <s v="Posted"/>
    <s v="No"/>
    <m/>
  </r>
  <r>
    <d v="2018-03-26T00:00:00"/>
    <s v="chsg-00708.11"/>
    <x v="1"/>
    <x v="26"/>
    <s v="I/C DESG"/>
    <n v="3001"/>
    <s v="Nyoman Diksa"/>
    <n v="4"/>
    <n v="219"/>
    <s v="PHASE 2-Concept Design"/>
    <s v="IDR"/>
    <n v="308303"/>
    <n v="0"/>
    <s v="ID002054"/>
    <s v="ProjHours19"/>
    <s v="No"/>
    <m/>
    <n v="0"/>
    <s v="Charge"/>
    <s v="No"/>
    <s v="Posted"/>
    <s v="No"/>
    <m/>
  </r>
  <r>
    <d v="2018-03-26T00:00:00"/>
    <s v="chsg-00708.11"/>
    <x v="1"/>
    <x v="26"/>
    <s v="I/C DESG"/>
    <n v="3006"/>
    <s v="I Wayan Sujana"/>
    <n v="4"/>
    <n v="219"/>
    <s v="PHASE 2-Concept Design"/>
    <s v="IDR"/>
    <n v="143812"/>
    <n v="0"/>
    <s v="ID002055"/>
    <s v="ProjHours19"/>
    <s v="No"/>
    <m/>
    <n v="0"/>
    <s v="Charge"/>
    <s v="No"/>
    <s v="Posted"/>
    <s v="No"/>
    <m/>
  </r>
  <r>
    <d v="2018-03-26T00:00:00"/>
    <s v="chsg-00708.11"/>
    <x v="1"/>
    <x v="26"/>
    <s v="I/C DESG"/>
    <n v="3009"/>
    <s v="I Gusti Bagus Sera Krisnadinata"/>
    <n v="6"/>
    <n v="219"/>
    <s v="PHASE 2-Concept Design"/>
    <s v="IDR"/>
    <n v="120926"/>
    <n v="0"/>
    <s v="ID002060"/>
    <s v="ProjHours19"/>
    <s v="No"/>
    <m/>
    <n v="0"/>
    <s v="Charge"/>
    <s v="No"/>
    <s v="Posted"/>
    <s v="No"/>
    <m/>
  </r>
  <r>
    <d v="2018-03-26T00:00:00"/>
    <s v="chsg-00708.11"/>
    <x v="1"/>
    <x v="26"/>
    <s v="I/C DESG"/>
    <n v="3011"/>
    <s v="I Ketut Sukardiana"/>
    <n v="8"/>
    <n v="219"/>
    <s v="PHASE 2-Concept Design"/>
    <s v="IDR"/>
    <n v="115059"/>
    <n v="0"/>
    <s v="ID002063"/>
    <s v="ProjHours19"/>
    <s v="No"/>
    <m/>
    <n v="0"/>
    <s v="Charge"/>
    <s v="No"/>
    <s v="Posted"/>
    <s v="No"/>
    <m/>
  </r>
  <r>
    <d v="2018-03-26T00:00:00"/>
    <s v="chsg-00708.11"/>
    <x v="1"/>
    <x v="26"/>
    <s v="I/C DESG"/>
    <n v="3004"/>
    <s v="Untoro"/>
    <n v="24"/>
    <n v="219"/>
    <s v="PHASE 2-Concept Design"/>
    <s v="IDR"/>
    <n v="150581"/>
    <n v="0"/>
    <s v="ID002087"/>
    <s v="ProjHours19"/>
    <s v="No"/>
    <m/>
    <n v="0"/>
    <s v="Charge"/>
    <s v="No"/>
    <s v="Posted"/>
    <s v="No"/>
    <m/>
  </r>
  <r>
    <d v="2018-03-26T00:00:00"/>
    <s v="chsg-00708.11"/>
    <x v="1"/>
    <x v="26"/>
    <s v="I/C DESG"/>
    <n v="3013"/>
    <s v="A.A. Gde Adi Santika"/>
    <n v="28"/>
    <n v="219"/>
    <s v="PHASE 2-Concept Design"/>
    <s v="IDR"/>
    <n v="99460"/>
    <n v="0"/>
    <s v="ID002091"/>
    <s v="ProjHours19"/>
    <s v="No"/>
    <m/>
    <n v="0"/>
    <s v="Charge"/>
    <s v="No"/>
    <s v="Posted"/>
    <s v="No"/>
    <m/>
  </r>
  <r>
    <d v="2018-04-02T00:00:00"/>
    <s v="chsg-00708.11"/>
    <x v="1"/>
    <x v="26"/>
    <s v="I/C DESG"/>
    <n v="3011"/>
    <s v="I Ketut Sukardiana"/>
    <n v="16"/>
    <n v="219"/>
    <s v="PHASE 2-Concept Design"/>
    <s v="IDR"/>
    <n v="115059"/>
    <n v="0"/>
    <s v="ID002114"/>
    <s v="ProjHours19"/>
    <s v="No"/>
    <m/>
    <n v="0"/>
    <s v="Charge"/>
    <s v="No"/>
    <s v="Posted"/>
    <s v="No"/>
    <m/>
  </r>
  <r>
    <d v="2018-04-02T00:00:00"/>
    <s v="chsg-00708.11"/>
    <x v="1"/>
    <x v="26"/>
    <s v="I/C DESG"/>
    <n v="3013"/>
    <s v="A.A. Gde Adi Santika"/>
    <n v="24"/>
    <n v="219"/>
    <s v="PHASE 2-Concept Design"/>
    <s v="IDR"/>
    <n v="99460"/>
    <n v="0"/>
    <s v="ID002120"/>
    <s v="ProjHours19"/>
    <s v="No"/>
    <m/>
    <n v="0"/>
    <s v="Charge"/>
    <s v="No"/>
    <s v="Posted"/>
    <s v="No"/>
    <m/>
  </r>
  <r>
    <d v="2018-05-21T00:00:00"/>
    <s v="chsg-00708.11"/>
    <x v="1"/>
    <x v="26"/>
    <s v="I/C DESG"/>
    <n v="3006"/>
    <s v="I Wayan Sujana"/>
    <n v="8"/>
    <n v="219"/>
    <s v="PHASE 2-Concept Design"/>
    <s v="IDR"/>
    <n v="143812"/>
    <n v="0"/>
    <s v="ID002358"/>
    <s v="ProjHours19"/>
    <s v="No"/>
    <m/>
    <n v="0"/>
    <s v="Charge"/>
    <s v="No"/>
    <s v="Posted"/>
    <s v="No"/>
    <m/>
  </r>
  <r>
    <d v="2018-05-28T00:00:00"/>
    <s v="chsg-00708.11"/>
    <x v="1"/>
    <x v="26"/>
    <s v="I/C DESG"/>
    <n v="3006"/>
    <s v="I Wayan Sujana"/>
    <n v="8"/>
    <n v="219"/>
    <s v="PHASE 2-Concept Design"/>
    <s v="IDR"/>
    <n v="143812"/>
    <n v="0"/>
    <s v="ID002385"/>
    <s v="ProjHours19"/>
    <s v="No"/>
    <m/>
    <n v="0"/>
    <s v="Charge"/>
    <s v="No"/>
    <s v="Posted"/>
    <s v="No"/>
    <m/>
  </r>
  <r>
    <d v="2018-05-28T00:00:00"/>
    <s v="chsg-00708.11"/>
    <x v="1"/>
    <x v="26"/>
    <s v="I/C DESG"/>
    <n v="3009"/>
    <s v="I Gusti Bagus Sera Krisnadinata"/>
    <n v="16"/>
    <n v="219"/>
    <s v="PHASE 2-Concept Design"/>
    <s v="IDR"/>
    <n v="120926"/>
    <n v="0"/>
    <s v="ID002414"/>
    <s v="ProjHours19"/>
    <s v="No"/>
    <m/>
    <n v="0"/>
    <s v="Charge"/>
    <s v="No"/>
    <s v="Posted"/>
    <s v="No"/>
    <m/>
  </r>
  <r>
    <d v="2018-06-04T00:00:00"/>
    <s v="chsg-00708.11"/>
    <x v="1"/>
    <x v="26"/>
    <s v="I/C DESG"/>
    <n v="3001"/>
    <s v="Nyoman Diksa"/>
    <n v="3"/>
    <n v="219"/>
    <s v="PHASE 2-Concept Design"/>
    <s v="IDR"/>
    <n v="308303"/>
    <n v="0"/>
    <s v="ID002436"/>
    <s v="ProjHours19"/>
    <s v="No"/>
    <m/>
    <n v="0"/>
    <s v="Charge"/>
    <s v="No"/>
    <s v="Posted"/>
    <s v="No"/>
    <m/>
  </r>
  <r>
    <d v="2018-06-04T00:00:00"/>
    <s v="chsg-00708.11"/>
    <x v="1"/>
    <x v="26"/>
    <s v="I/C DESG"/>
    <n v="3012"/>
    <s v="Johanes Jojo Paijo"/>
    <n v="8"/>
    <n v="219"/>
    <s v="PHASE 2-Concept Design"/>
    <s v="IDR"/>
    <n v="109895"/>
    <n v="0"/>
    <s v="ID002443"/>
    <s v="ProjHours19"/>
    <s v="No"/>
    <m/>
    <n v="0"/>
    <s v="Charge"/>
    <s v="No"/>
    <s v="Posted"/>
    <s v="No"/>
    <m/>
  </r>
  <r>
    <d v="2018-06-04T00:00:00"/>
    <s v="chsg-00708.11"/>
    <x v="1"/>
    <x v="26"/>
    <s v="I/C DESG"/>
    <n v="3006"/>
    <s v="I Wayan Sujana"/>
    <n v="22"/>
    <n v="219"/>
    <s v="PHASE 2-Concept Design"/>
    <s v="IDR"/>
    <n v="143812"/>
    <n v="0"/>
    <s v="ID002451"/>
    <s v="ProjHours19"/>
    <s v="No"/>
    <m/>
    <n v="0"/>
    <s v="Charge"/>
    <s v="No"/>
    <s v="Posted"/>
    <s v="No"/>
    <m/>
  </r>
  <r>
    <d v="2018-06-04T00:00:00"/>
    <s v="chsg-00708.11"/>
    <x v="1"/>
    <x v="26"/>
    <s v="I/C DESG"/>
    <n v="3013"/>
    <s v="A.A. Gde Adi Santika"/>
    <n v="27"/>
    <n v="219"/>
    <s v="PHASE 2-Concept Design"/>
    <s v="IDR"/>
    <n v="99460"/>
    <n v="0"/>
    <s v="ID002456"/>
    <s v="ProjHours19"/>
    <s v="No"/>
    <m/>
    <n v="0"/>
    <s v="Charge"/>
    <s v="No"/>
    <s v="Posted"/>
    <s v="No"/>
    <m/>
  </r>
  <r>
    <d v="2018-06-04T00:00:00"/>
    <s v="chsg-00708.11"/>
    <x v="1"/>
    <x v="26"/>
    <s v="I/C DESG"/>
    <n v="3009"/>
    <s v="I Gusti Bagus Sera Krisnadinata"/>
    <n v="48"/>
    <n v="219"/>
    <s v="PHASE 2-Concept Design"/>
    <s v="IDR"/>
    <n v="120926"/>
    <n v="0"/>
    <s v="ID002463"/>
    <s v="ProjHours19"/>
    <s v="No"/>
    <m/>
    <n v="0"/>
    <s v="Charge"/>
    <s v="No"/>
    <s v="Posted"/>
    <s v="No"/>
    <m/>
  </r>
  <r>
    <d v="2018-06-11T00:00:00"/>
    <s v="chsg-00708.11"/>
    <x v="1"/>
    <x v="26"/>
    <s v="I/C DESG"/>
    <n v="3009"/>
    <s v="I Gusti Bagus Sera Krisnadinata"/>
    <n v="8"/>
    <n v="219"/>
    <s v="PHASE 2-Concept Design"/>
    <s v="IDR"/>
    <n v="120926"/>
    <n v="0"/>
    <s v="ID002470"/>
    <s v="ProjHours19"/>
    <s v="No"/>
    <m/>
    <n v="0"/>
    <s v="Charge"/>
    <s v="No"/>
    <s v="Posted"/>
    <s v="No"/>
    <m/>
  </r>
  <r>
    <d v="2018-06-18T00:00:00"/>
    <s v="chsg-00708.11"/>
    <x v="1"/>
    <x v="26"/>
    <s v="I/C DESG"/>
    <n v="3006"/>
    <s v="I Wayan Sujana"/>
    <n v="8"/>
    <n v="219"/>
    <s v="PHASE 2-Concept Design"/>
    <s v="IDR"/>
    <n v="143812"/>
    <n v="0"/>
    <s v="ID002509"/>
    <s v="ProjHours19"/>
    <s v="No"/>
    <m/>
    <n v="0"/>
    <s v="Charge"/>
    <s v="No"/>
    <s v="Posted"/>
    <s v="No"/>
    <m/>
  </r>
  <r>
    <d v="2018-06-18T00:00:00"/>
    <s v="chsg-00708.11"/>
    <x v="1"/>
    <x v="26"/>
    <s v="I/C DESG"/>
    <n v="3013"/>
    <s v="A.A. Gde Adi Santika"/>
    <n v="16"/>
    <n v="219"/>
    <s v="PHASE 2-Concept Design"/>
    <s v="IDR"/>
    <n v="99460"/>
    <n v="0"/>
    <s v="ID002520"/>
    <s v="ProjHours19"/>
    <s v="No"/>
    <m/>
    <n v="0"/>
    <s v="Charge"/>
    <s v="No"/>
    <s v="Posted"/>
    <s v="No"/>
    <m/>
  </r>
  <r>
    <d v="2018-06-18T00:00:00"/>
    <s v="chsg-00708.11"/>
    <x v="1"/>
    <x v="26"/>
    <s v="I/C DESG"/>
    <n v="3009"/>
    <s v="I Gusti Bagus Sera Krisnadinata"/>
    <n v="24"/>
    <n v="219"/>
    <s v="PHASE 2-Concept Design"/>
    <s v="IDR"/>
    <n v="120926"/>
    <n v="0"/>
    <s v="ID002526"/>
    <s v="ProjHours19"/>
    <s v="No"/>
    <m/>
    <n v="0"/>
    <s v="Charge"/>
    <s v="No"/>
    <s v="Posted"/>
    <s v="No"/>
    <m/>
  </r>
  <r>
    <d v="2018-06-25T00:00:00"/>
    <s v="chsg-00708.11"/>
    <x v="1"/>
    <x v="26"/>
    <s v="I/C DESG"/>
    <n v="3006"/>
    <s v="I Wayan Sujana"/>
    <n v="6"/>
    <n v="219"/>
    <s v="PHASE 2-Concept Design"/>
    <s v="IDR"/>
    <n v="143812"/>
    <n v="0"/>
    <s v="ID002540"/>
    <s v="ProjHours19"/>
    <s v="No"/>
    <m/>
    <n v="0"/>
    <s v="Charge"/>
    <s v="No"/>
    <s v="Posted"/>
    <s v="No"/>
    <m/>
  </r>
  <r>
    <d v="2018-06-25T00:00:00"/>
    <s v="chsg-00708.11"/>
    <x v="1"/>
    <x v="26"/>
    <s v="I/C DESG"/>
    <n v="3010"/>
    <s v="A.A. Bagus Dewangkara"/>
    <n v="10"/>
    <n v="219"/>
    <s v="PHASE 2-Concept Design"/>
    <s v="IDR"/>
    <n v="121404"/>
    <n v="0"/>
    <s v="ID002545"/>
    <s v="ProjHours19"/>
    <s v="No"/>
    <m/>
    <n v="0"/>
    <s v="Charge"/>
    <s v="No"/>
    <s v="Posted"/>
    <s v="No"/>
    <m/>
  </r>
  <r>
    <d v="2018-06-25T00:00:00"/>
    <s v="chsg-00708.11"/>
    <x v="1"/>
    <x v="26"/>
    <s v="I/C DESG"/>
    <n v="3012"/>
    <s v="Johanes Jojo Paijo"/>
    <n v="20"/>
    <n v="219"/>
    <s v="PHASE 2-Concept Design"/>
    <s v="IDR"/>
    <n v="109895"/>
    <n v="0"/>
    <s v="ID002553"/>
    <s v="ProjHours19"/>
    <s v="No"/>
    <m/>
    <n v="0"/>
    <s v="Charge"/>
    <s v="No"/>
    <s v="Posted"/>
    <s v="No"/>
    <m/>
  </r>
  <r>
    <d v="2018-06-25T00:00:00"/>
    <s v="chsg-00708.11"/>
    <x v="1"/>
    <x v="26"/>
    <s v="I/C DESG"/>
    <n v="3013"/>
    <s v="A.A. Gde Adi Santika"/>
    <n v="29"/>
    <n v="219"/>
    <s v="PHASE 2-Concept Design"/>
    <s v="IDR"/>
    <n v="99460"/>
    <n v="0"/>
    <s v="ID002557"/>
    <s v="ProjHours19"/>
    <s v="No"/>
    <m/>
    <n v="0"/>
    <s v="Charge"/>
    <s v="No"/>
    <s v="Posted"/>
    <s v="No"/>
    <m/>
  </r>
  <r>
    <d v="2018-06-25T00:00:00"/>
    <s v="chsg-00708.11"/>
    <x v="1"/>
    <x v="26"/>
    <s v="I/C DESG"/>
    <n v="3009"/>
    <s v="I Gusti Bagus Sera Krisnadinata"/>
    <n v="48"/>
    <n v="219"/>
    <s v="PHASE 2-Concept Design"/>
    <s v="IDR"/>
    <n v="120926"/>
    <n v="0"/>
    <s v="ID002564"/>
    <s v="ProjHours19"/>
    <s v="No"/>
    <m/>
    <n v="0"/>
    <s v="Charge"/>
    <s v="No"/>
    <s v="Posted"/>
    <s v="No"/>
    <m/>
  </r>
  <r>
    <d v="2018-07-02T00:00:00"/>
    <s v="chsg-00708.11"/>
    <x v="1"/>
    <x v="26"/>
    <s v="I/C DESG"/>
    <n v="3006"/>
    <s v="I Wayan Sujana"/>
    <n v="8"/>
    <n v="219"/>
    <s v="PHASE 2-Concept Design"/>
    <s v="IDR"/>
    <n v="143812"/>
    <n v="0"/>
    <s v="ID002572"/>
    <s v="ProjHours19"/>
    <s v="No"/>
    <m/>
    <n v="0"/>
    <s v="Charge"/>
    <s v="No"/>
    <s v="Posted"/>
    <s v="No"/>
    <m/>
  </r>
  <r>
    <d v="2018-07-02T00:00:00"/>
    <s v="chsg-00708.11"/>
    <x v="1"/>
    <x v="26"/>
    <s v="I/C DESG"/>
    <n v="3012"/>
    <s v="Johanes Jojo Paijo"/>
    <n v="30"/>
    <n v="219"/>
    <s v="PHASE 2-Concept Design"/>
    <s v="IDR"/>
    <n v="109895"/>
    <n v="0"/>
    <s v="ID002587"/>
    <s v="ProjHours19"/>
    <s v="No"/>
    <m/>
    <n v="0"/>
    <s v="Charge"/>
    <s v="No"/>
    <s v="Posted"/>
    <s v="No"/>
    <m/>
  </r>
  <r>
    <d v="2018-07-02T00:00:00"/>
    <s v="chsg-00708.11"/>
    <x v="1"/>
    <x v="26"/>
    <s v="I/C DESG"/>
    <n v="3009"/>
    <s v="I Gusti Bagus Sera Krisnadinata"/>
    <n v="34"/>
    <n v="219"/>
    <s v="PHASE 2-Concept Design"/>
    <s v="IDR"/>
    <n v="120926"/>
    <n v="0"/>
    <s v="ID002590"/>
    <s v="ProjHours19"/>
    <s v="No"/>
    <m/>
    <n v="0"/>
    <s v="Charge"/>
    <s v="No"/>
    <s v="Posted"/>
    <s v="No"/>
    <m/>
  </r>
  <r>
    <d v="2018-11-01T00:00:00"/>
    <s v="chsg-00708.11"/>
    <x v="1"/>
    <x v="26"/>
    <s v="I/C DESG"/>
    <n v="3006"/>
    <s v="I Wayan Sujana"/>
    <n v="7"/>
    <n v="227"/>
    <s v="PHASE 3-50% Design Development"/>
    <s v="USD"/>
    <n v="231632"/>
    <n v="0"/>
    <s v="ID000676"/>
    <s v="PJHR0010005"/>
    <s v="No"/>
    <m/>
    <n v="0"/>
    <s v="Charge"/>
    <s v="No"/>
    <s v="Posted"/>
    <s v="No"/>
    <m/>
  </r>
  <r>
    <d v="2018-11-02T00:00:00"/>
    <s v="chsg-00708.11"/>
    <x v="1"/>
    <x v="26"/>
    <s v="I/C DESG"/>
    <n v="3010"/>
    <s v="A.A. Bagus Dewangkara"/>
    <n v="8"/>
    <n v="227"/>
    <s v="PHASE 3-50% Design Development"/>
    <s v="USD"/>
    <n v="206940"/>
    <n v="0"/>
    <s v="ID000657"/>
    <s v="PJHR0010003"/>
    <s v="No"/>
    <m/>
    <n v="0"/>
    <s v="Charge"/>
    <s v="No"/>
    <s v="Posted"/>
    <s v="No"/>
    <m/>
  </r>
  <r>
    <d v="2018-11-02T00:00:00"/>
    <s v="chsg-00708.11"/>
    <x v="1"/>
    <x v="26"/>
    <s v="I/C DESG"/>
    <n v="3006"/>
    <s v="I Wayan Sujana"/>
    <n v="6"/>
    <n v="227"/>
    <s v="PHASE 3-50% Design Development"/>
    <s v="USD"/>
    <n v="231632"/>
    <n v="0"/>
    <s v="ID000677"/>
    <s v="PJHR0010005"/>
    <s v="No"/>
    <m/>
    <n v="0"/>
    <s v="Charge"/>
    <s v="No"/>
    <s v="Posted"/>
    <s v="No"/>
    <m/>
  </r>
  <r>
    <d v="2018-11-02T00:00:00"/>
    <s v="chsg-00708.11"/>
    <x v="1"/>
    <x v="26"/>
    <s v="I/C DESG"/>
    <n v="3009"/>
    <s v="I Gusti Bagus Sera Krisnadinata"/>
    <n v="8"/>
    <n v="227"/>
    <s v="PHASE 3-50% Design Development"/>
    <s v="USD"/>
    <n v="203576"/>
    <n v="0"/>
    <s v="ID000714"/>
    <s v="PJHR0010008"/>
    <s v="No"/>
    <m/>
    <n v="0"/>
    <s v="Charge"/>
    <s v="No"/>
    <s v="Posted"/>
    <s v="No"/>
    <m/>
  </r>
  <r>
    <d v="2018-11-26T00:00:00"/>
    <s v="chsg-00708.11"/>
    <x v="1"/>
    <x v="26"/>
    <s v="I/C DESG"/>
    <n v="3006"/>
    <s v="I Wayan Sujana"/>
    <n v="8"/>
    <n v="226"/>
    <s v="PHASE 3&amp;4-Schematic Design"/>
    <s v="IDR"/>
    <n v="231632"/>
    <n v="0"/>
    <s v="ID000937"/>
    <s v="PJHR0010022"/>
    <s v="No"/>
    <m/>
    <n v="0"/>
    <s v="Charge"/>
    <s v="No"/>
    <s v="Posted"/>
    <s v="No"/>
    <m/>
  </r>
  <r>
    <d v="2018-11-26T00:00:00"/>
    <s v="chsg-00708.11"/>
    <x v="1"/>
    <x v="26"/>
    <s v="I/C DESG"/>
    <n v="3001"/>
    <s v="Nyoman Diksa"/>
    <n v="3"/>
    <n v="226"/>
    <s v="PHASE 3&amp;4-Schematic Design"/>
    <s v="IDR"/>
    <n v="397692"/>
    <n v="0"/>
    <s v="ID000964"/>
    <s v="PJHR0010023"/>
    <s v="No"/>
    <m/>
    <n v="0"/>
    <s v="Charge"/>
    <s v="No"/>
    <s v="Posted"/>
    <s v="No"/>
    <m/>
  </r>
  <r>
    <d v="2018-11-27T00:00:00"/>
    <s v="chsg-00708.11"/>
    <x v="1"/>
    <x v="26"/>
    <s v="I/C DESG"/>
    <n v="3006"/>
    <s v="I Wayan Sujana"/>
    <n v="4"/>
    <n v="226"/>
    <s v="PHASE 3&amp;4-Schematic Design"/>
    <s v="IDR"/>
    <n v="231632"/>
    <n v="0"/>
    <s v="ID000938"/>
    <s v="PJHR0010022"/>
    <s v="No"/>
    <m/>
    <n v="0"/>
    <s v="Charge"/>
    <s v="No"/>
    <s v="Posted"/>
    <s v="No"/>
    <m/>
  </r>
  <r>
    <d v="2018-11-28T00:00:00"/>
    <s v="chsg-00708.11"/>
    <x v="1"/>
    <x v="26"/>
    <s v="I/C DESG"/>
    <n v="3011"/>
    <s v="I Ketut Sukardiana"/>
    <n v="8"/>
    <n v="225"/>
    <s v="PHASE 3&amp;4-Concept Design"/>
    <s v="IDR"/>
    <n v="198741"/>
    <n v="0"/>
    <s v="ID000890"/>
    <s v="PJHR0010018"/>
    <s v="No"/>
    <m/>
    <n v="0"/>
    <s v="Charge"/>
    <s v="No"/>
    <s v="Posted"/>
    <s v="No"/>
    <m/>
  </r>
  <r>
    <d v="2018-11-28T00:00:00"/>
    <s v="chsg-00708.11"/>
    <x v="1"/>
    <x v="26"/>
    <s v="I/C DESG"/>
    <n v="3006"/>
    <s v="I Wayan Sujana"/>
    <n v="8"/>
    <n v="226"/>
    <s v="PHASE 3&amp;4-Schematic Design"/>
    <s v="IDR"/>
    <n v="231632"/>
    <n v="0"/>
    <s v="ID000939"/>
    <s v="PJHR0010022"/>
    <s v="No"/>
    <m/>
    <n v="0"/>
    <s v="Charge"/>
    <s v="No"/>
    <s v="Posted"/>
    <s v="No"/>
    <m/>
  </r>
  <r>
    <d v="2018-11-29T00:00:00"/>
    <s v="chsg-00708.11"/>
    <x v="1"/>
    <x v="26"/>
    <s v="I/C DESG"/>
    <n v="3006"/>
    <s v="I Wayan Sujana"/>
    <n v="7"/>
    <n v="226"/>
    <s v="PHASE 3&amp;4-Schematic Design"/>
    <s v="IDR"/>
    <n v="231632"/>
    <n v="0"/>
    <s v="ID000940"/>
    <s v="PJHR0010022"/>
    <s v="No"/>
    <m/>
    <n v="0"/>
    <s v="Charge"/>
    <s v="No"/>
    <s v="Posted"/>
    <s v="No"/>
    <m/>
  </r>
  <r>
    <d v="2018-11-30T00:00:00"/>
    <s v="chsg-00708.11"/>
    <x v="1"/>
    <x v="26"/>
    <s v="I/C DESG"/>
    <n v="3006"/>
    <s v="I Wayan Sujana"/>
    <n v="8"/>
    <n v="226"/>
    <s v="PHASE 3&amp;4-Schematic Design"/>
    <s v="IDR"/>
    <n v="231632"/>
    <n v="0"/>
    <s v="ID000941"/>
    <s v="PJHR0010022"/>
    <s v="No"/>
    <m/>
    <n v="0"/>
    <s v="Charge"/>
    <s v="No"/>
    <s v="Posted"/>
    <s v="No"/>
    <m/>
  </r>
  <r>
    <d v="2018-12-03T00:00:00"/>
    <s v="chsg-00708.11"/>
    <x v="1"/>
    <x v="26"/>
    <s v="I/C DESG"/>
    <n v="3013"/>
    <s v="A.A. Gde Adi Santika"/>
    <n v="8"/>
    <n v="226"/>
    <s v="PHASE 3&amp;4-Schematic Design"/>
    <s v="IDR"/>
    <n v="175616"/>
    <n v="221496"/>
    <s v="ID001110"/>
    <s v="PJHR0010031"/>
    <s v="No"/>
    <m/>
    <n v="1771968"/>
    <s v="Charge"/>
    <s v="No"/>
    <s v="Invoiced"/>
    <s v="No"/>
    <m/>
  </r>
  <r>
    <d v="2018-12-03T00:00:00"/>
    <s v="chsg-00708.11"/>
    <x v="1"/>
    <x v="26"/>
    <s v="I/C DESG"/>
    <n v="3006"/>
    <s v="I Wayan Sujana"/>
    <n v="8"/>
    <n v="226"/>
    <s v="PHASE 3&amp;4-Schematic Design"/>
    <s v="IDR"/>
    <n v="219968"/>
    <n v="277958"/>
    <s v="ID001196"/>
    <s v="PJHR0010036"/>
    <s v="No"/>
    <m/>
    <n v="2223664"/>
    <s v="Charge"/>
    <s v="No"/>
    <s v="Invoiced"/>
    <s v="No"/>
    <m/>
  </r>
  <r>
    <d v="2018-12-03T00:00:00"/>
    <s v="chsg-00708.11"/>
    <x v="1"/>
    <x v="26"/>
    <s v="I/C DESG"/>
    <n v="3011"/>
    <s v="I Ketut Sukardiana"/>
    <n v="8"/>
    <n v="225"/>
    <s v="PHASE 3&amp;4-Concept Design"/>
    <s v="IDR"/>
    <n v="191215"/>
    <n v="238489"/>
    <s v="ID001296"/>
    <s v="PJHR0010039"/>
    <s v="No"/>
    <m/>
    <n v="1907912"/>
    <s v="Charge"/>
    <s v="No"/>
    <s v="Invoiced"/>
    <s v="No"/>
    <m/>
  </r>
  <r>
    <d v="2018-12-04T00:00:00"/>
    <s v="chsg-00708.11"/>
    <x v="1"/>
    <x v="26"/>
    <s v="I/C DESG"/>
    <n v="3013"/>
    <s v="A.A. Gde Adi Santika"/>
    <n v="8"/>
    <n v="226"/>
    <s v="PHASE 3&amp;4-Schematic Design"/>
    <s v="IDR"/>
    <n v="175616"/>
    <n v="221496"/>
    <s v="ID001111"/>
    <s v="PJHR0010031"/>
    <s v="No"/>
    <m/>
    <n v="1771968"/>
    <s v="Charge"/>
    <s v="No"/>
    <s v="Invoiced"/>
    <s v="No"/>
    <m/>
  </r>
  <r>
    <d v="2018-12-04T00:00:00"/>
    <s v="chsg-00708.11"/>
    <x v="1"/>
    <x v="26"/>
    <s v="I/C DESG"/>
    <n v="3002"/>
    <s v="I Gusti Ngurah Satriawan"/>
    <n v="8"/>
    <n v="226"/>
    <s v="PHASE 3&amp;4-Schematic Design"/>
    <s v="IDR"/>
    <n v="245363"/>
    <n v="317546"/>
    <s v="ID001140"/>
    <s v="PJHR0010033"/>
    <s v="No"/>
    <m/>
    <n v="2540368"/>
    <s v="Charge"/>
    <s v="No"/>
    <s v="Invoiced"/>
    <s v="No"/>
    <m/>
  </r>
  <r>
    <d v="2018-12-04T00:00:00"/>
    <s v="chsg-00708.11"/>
    <x v="1"/>
    <x v="26"/>
    <s v="I/C DESG"/>
    <n v="3006"/>
    <s v="I Wayan Sujana"/>
    <n v="8"/>
    <n v="226"/>
    <s v="PHASE 3&amp;4-Schematic Design"/>
    <s v="IDR"/>
    <n v="219968"/>
    <n v="277958"/>
    <s v="ID001197"/>
    <s v="PJHR0010036"/>
    <s v="No"/>
    <m/>
    <n v="2223664"/>
    <s v="Charge"/>
    <s v="No"/>
    <s v="Invoiced"/>
    <s v="No"/>
    <m/>
  </r>
  <r>
    <d v="2018-12-04T00:00:00"/>
    <s v="chsg-00708.11"/>
    <x v="1"/>
    <x v="26"/>
    <s v="I/C DESG"/>
    <n v="3011"/>
    <s v="I Ketut Sukardiana"/>
    <n v="4"/>
    <n v="225"/>
    <s v="PHASE 3&amp;4-Concept Design"/>
    <s v="IDR"/>
    <n v="191215"/>
    <n v="238489"/>
    <s v="ID001297"/>
    <s v="PJHR0010039"/>
    <s v="No"/>
    <m/>
    <n v="953956"/>
    <s v="Charge"/>
    <s v="No"/>
    <s v="Invoiced"/>
    <s v="No"/>
    <m/>
  </r>
  <r>
    <d v="2018-12-05T00:00:00"/>
    <s v="chsg-00708.11"/>
    <x v="1"/>
    <x v="26"/>
    <s v="I/C DESG"/>
    <n v="3013"/>
    <s v="A.A. Gde Adi Santika"/>
    <n v="8"/>
    <n v="226"/>
    <s v="PHASE 3&amp;4-Schematic Design"/>
    <s v="IDR"/>
    <n v="175616"/>
    <n v="221496"/>
    <s v="ID001112"/>
    <s v="PJHR0010031"/>
    <s v="No"/>
    <m/>
    <n v="1771968"/>
    <s v="Charge"/>
    <s v="No"/>
    <s v="Invoiced"/>
    <s v="No"/>
    <m/>
  </r>
  <r>
    <d v="2018-12-05T00:00:00"/>
    <s v="chsg-00708.11"/>
    <x v="1"/>
    <x v="26"/>
    <s v="I/C DESG"/>
    <n v="3002"/>
    <s v="I Gusti Ngurah Satriawan"/>
    <n v="8"/>
    <n v="226"/>
    <s v="PHASE 3&amp;4-Schematic Design"/>
    <s v="IDR"/>
    <n v="245363"/>
    <n v="317546"/>
    <s v="ID001141"/>
    <s v="PJHR0010033"/>
    <s v="No"/>
    <m/>
    <n v="2540368"/>
    <s v="Charge"/>
    <s v="No"/>
    <s v="Invoiced"/>
    <s v="No"/>
    <m/>
  </r>
  <r>
    <d v="2018-12-05T00:00:00"/>
    <s v="chsg-00708.11"/>
    <x v="1"/>
    <x v="26"/>
    <s v="I/C DESG"/>
    <n v="3006"/>
    <s v="I Wayan Sujana"/>
    <n v="8"/>
    <n v="226"/>
    <s v="PHASE 3&amp;4-Schematic Design"/>
    <s v="IDR"/>
    <n v="219968"/>
    <n v="277958"/>
    <s v="ID001198"/>
    <s v="PJHR0010036"/>
    <s v="No"/>
    <m/>
    <n v="2223664"/>
    <s v="Charge"/>
    <s v="No"/>
    <s v="Invoiced"/>
    <s v="No"/>
    <m/>
  </r>
  <r>
    <d v="2018-12-05T00:00:00"/>
    <s v="chsg-00708.11"/>
    <x v="1"/>
    <x v="26"/>
    <s v="I/C DESG"/>
    <n v="3011"/>
    <s v="I Ketut Sukardiana"/>
    <n v="8"/>
    <n v="225"/>
    <s v="PHASE 3&amp;4-Concept Design"/>
    <s v="IDR"/>
    <n v="191215"/>
    <n v="238489"/>
    <s v="ID001298"/>
    <s v="PJHR0010039"/>
    <s v="No"/>
    <m/>
    <n v="1907912"/>
    <s v="Charge"/>
    <s v="No"/>
    <s v="Invoiced"/>
    <s v="No"/>
    <m/>
  </r>
  <r>
    <d v="2018-12-06T00:00:00"/>
    <s v="chsg-00708.11"/>
    <x v="1"/>
    <x v="26"/>
    <s v="I/C DESG"/>
    <n v="3013"/>
    <s v="A.A. Gde Adi Santika"/>
    <n v="8"/>
    <n v="226"/>
    <s v="PHASE 3&amp;4-Schematic Design"/>
    <s v="IDR"/>
    <n v="175616"/>
    <n v="221496"/>
    <s v="ID001113"/>
    <s v="PJHR0010031"/>
    <s v="No"/>
    <m/>
    <n v="1771968"/>
    <s v="Charge"/>
    <s v="No"/>
    <s v="Invoiced"/>
    <s v="No"/>
    <m/>
  </r>
  <r>
    <d v="2018-12-06T00:00:00"/>
    <s v="chsg-00708.11"/>
    <x v="1"/>
    <x v="26"/>
    <s v="I/C DESG"/>
    <n v="3002"/>
    <s v="I Gusti Ngurah Satriawan"/>
    <n v="8"/>
    <n v="226"/>
    <s v="PHASE 3&amp;4-Schematic Design"/>
    <s v="IDR"/>
    <n v="245363"/>
    <n v="317546"/>
    <s v="ID001142"/>
    <s v="PJHR0010033"/>
    <s v="No"/>
    <m/>
    <n v="2540368"/>
    <s v="Charge"/>
    <s v="No"/>
    <s v="Invoiced"/>
    <s v="No"/>
    <m/>
  </r>
  <r>
    <d v="2018-12-06T00:00:00"/>
    <s v="chsg-00708.11"/>
    <x v="1"/>
    <x v="26"/>
    <s v="I/C DESG"/>
    <n v="3006"/>
    <s v="I Wayan Sujana"/>
    <n v="7"/>
    <n v="226"/>
    <s v="PHASE 3&amp;4-Schematic Design"/>
    <s v="IDR"/>
    <n v="219968"/>
    <n v="277958"/>
    <s v="ID001199"/>
    <s v="PJHR0010036"/>
    <s v="No"/>
    <m/>
    <n v="1945706"/>
    <s v="Charge"/>
    <s v="No"/>
    <s v="Invoiced"/>
    <s v="No"/>
    <m/>
  </r>
  <r>
    <d v="2018-12-06T00:00:00"/>
    <s v="chsg-00708.11"/>
    <x v="1"/>
    <x v="26"/>
    <s v="I/C DESG"/>
    <n v="3011"/>
    <s v="I Ketut Sukardiana"/>
    <n v="8"/>
    <n v="225"/>
    <s v="PHASE 3&amp;4-Concept Design"/>
    <s v="IDR"/>
    <n v="191215"/>
    <n v="238489"/>
    <s v="ID001299"/>
    <s v="PJHR0010039"/>
    <s v="No"/>
    <m/>
    <n v="1907912"/>
    <s v="Charge"/>
    <s v="No"/>
    <s v="Invoiced"/>
    <s v="No"/>
    <m/>
  </r>
  <r>
    <d v="2018-12-07T00:00:00"/>
    <s v="chsg-00708.11"/>
    <x v="1"/>
    <x v="26"/>
    <s v="I/C DESG"/>
    <n v="3013"/>
    <s v="A.A. Gde Adi Santika"/>
    <n v="8"/>
    <n v="226"/>
    <s v="PHASE 3&amp;4-Schematic Design"/>
    <s v="IDR"/>
    <n v="175616"/>
    <n v="221496"/>
    <s v="ID001114"/>
    <s v="PJHR0010031"/>
    <s v="No"/>
    <m/>
    <n v="1771968"/>
    <s v="Charge"/>
    <s v="No"/>
    <s v="Invoiced"/>
    <s v="No"/>
    <m/>
  </r>
  <r>
    <d v="2018-12-07T00:00:00"/>
    <s v="chsg-00708.11"/>
    <x v="1"/>
    <x v="26"/>
    <s v="I/C DESG"/>
    <n v="3002"/>
    <s v="I Gusti Ngurah Satriawan"/>
    <n v="6"/>
    <n v="226"/>
    <s v="PHASE 3&amp;4-Schematic Design"/>
    <s v="IDR"/>
    <n v="245363"/>
    <n v="317546"/>
    <s v="ID001143"/>
    <s v="PJHR0010033"/>
    <s v="No"/>
    <m/>
    <n v="1905276"/>
    <s v="Charge"/>
    <s v="No"/>
    <s v="Invoiced"/>
    <s v="No"/>
    <m/>
  </r>
  <r>
    <d v="2018-12-07T00:00:00"/>
    <s v="chsg-00708.11"/>
    <x v="1"/>
    <x v="26"/>
    <s v="I/C DESG"/>
    <n v="3006"/>
    <s v="I Wayan Sujana"/>
    <n v="8"/>
    <n v="226"/>
    <s v="PHASE 3&amp;4-Schematic Design"/>
    <s v="IDR"/>
    <n v="219968"/>
    <n v="277958"/>
    <s v="ID001200"/>
    <s v="PJHR0010036"/>
    <s v="No"/>
    <m/>
    <n v="2223664"/>
    <s v="Charge"/>
    <s v="No"/>
    <s v="Invoiced"/>
    <s v="No"/>
    <m/>
  </r>
  <r>
    <d v="2018-12-07T00:00:00"/>
    <s v="chsg-00708.11"/>
    <x v="1"/>
    <x v="26"/>
    <s v="I/C DESG"/>
    <n v="3011"/>
    <s v="I Ketut Sukardiana"/>
    <n v="8"/>
    <n v="225"/>
    <s v="PHASE 3&amp;4-Concept Design"/>
    <s v="IDR"/>
    <n v="191215"/>
    <n v="238489"/>
    <s v="ID001300"/>
    <s v="PJHR0010039"/>
    <s v="No"/>
    <m/>
    <n v="1907912"/>
    <s v="Charge"/>
    <s v="No"/>
    <s v="Invoiced"/>
    <s v="No"/>
    <m/>
  </r>
  <r>
    <d v="2018-12-10T00:00:00"/>
    <s v="chsg-00708.11"/>
    <x v="1"/>
    <x v="26"/>
    <s v="I/C DESG"/>
    <n v="3002"/>
    <s v="I Gusti Ngurah Satriawan"/>
    <n v="8"/>
    <n v="226"/>
    <s v="PHASE 3&amp;4-Schematic Design"/>
    <s v="IDR"/>
    <n v="245363"/>
    <n v="317546"/>
    <s v="ID001144"/>
    <s v="PJHR0010033"/>
    <s v="No"/>
    <m/>
    <n v="2540368"/>
    <s v="Charge"/>
    <s v="No"/>
    <s v="Invoiced"/>
    <s v="No"/>
    <m/>
  </r>
  <r>
    <d v="2018-12-12T00:00:00"/>
    <s v="chsg-00708.11"/>
    <x v="1"/>
    <x v="26"/>
    <s v="I/C DESG"/>
    <n v="3002"/>
    <s v="I Gusti Ngurah Satriawan"/>
    <n v="8"/>
    <n v="226"/>
    <s v="PHASE 3&amp;4-Schematic Design"/>
    <s v="IDR"/>
    <n v="245363"/>
    <n v="317546"/>
    <s v="ID001145"/>
    <s v="PJHR0010033"/>
    <s v="No"/>
    <m/>
    <n v="2540368"/>
    <s v="Charge"/>
    <s v="No"/>
    <s v="Invoiced"/>
    <s v="No"/>
    <m/>
  </r>
  <r>
    <d v="2018-07-16T00:00:00"/>
    <s v="chsg-00708.12"/>
    <x v="1"/>
    <x v="27"/>
    <s v="I/C DESG"/>
    <n v="3009"/>
    <s v="I Gusti Bagus Sera Krisnadinata"/>
    <n v="3"/>
    <n v="232"/>
    <s v="Phase I-Concept Design"/>
    <s v="IDR"/>
    <n v="120926"/>
    <n v="0"/>
    <s v="ID002634"/>
    <s v="ProjHours19"/>
    <s v="No"/>
    <m/>
    <n v="0"/>
    <s v="Charge"/>
    <s v="No"/>
    <s v="Posted"/>
    <s v="No"/>
    <m/>
  </r>
  <r>
    <d v="2018-07-16T00:00:00"/>
    <s v="chsg-00708.12"/>
    <x v="1"/>
    <x v="27"/>
    <s v="I/C DESG"/>
    <n v="3001"/>
    <s v="Nyoman Diksa"/>
    <n v="16"/>
    <n v="232"/>
    <s v="Phase I-Concept Design"/>
    <s v="IDR"/>
    <n v="308303"/>
    <n v="0"/>
    <s v="ID002653"/>
    <s v="ProjHours19"/>
    <s v="No"/>
    <m/>
    <n v="0"/>
    <s v="Charge"/>
    <s v="No"/>
    <s v="Posted"/>
    <s v="No"/>
    <m/>
  </r>
  <r>
    <d v="2018-07-23T00:00:00"/>
    <s v="chsg-00708.12"/>
    <x v="1"/>
    <x v="27"/>
    <s v="I/C DESG"/>
    <n v="3009"/>
    <s v="I Gusti Bagus Sera Krisnadinata"/>
    <n v="8"/>
    <n v="232"/>
    <s v="Phase I-Concept Design"/>
    <s v="IDR"/>
    <n v="120926"/>
    <n v="0"/>
    <s v="ID002671"/>
    <s v="ProjHours19"/>
    <s v="No"/>
    <m/>
    <n v="0"/>
    <s v="Charge"/>
    <s v="No"/>
    <s v="Posted"/>
    <s v="No"/>
    <m/>
  </r>
  <r>
    <d v="2018-07-23T00:00:00"/>
    <s v="chsg-00708.12"/>
    <x v="1"/>
    <x v="27"/>
    <s v="I/C DESG"/>
    <n v="3012"/>
    <s v="Johanes Jojo Paijo"/>
    <n v="10"/>
    <n v="232"/>
    <s v="Phase I-Concept Design"/>
    <s v="IDR"/>
    <n v="109895"/>
    <n v="0"/>
    <s v="ID002674"/>
    <s v="ProjHours19"/>
    <s v="No"/>
    <m/>
    <n v="0"/>
    <s v="Charge"/>
    <s v="No"/>
    <s v="Posted"/>
    <s v="No"/>
    <m/>
  </r>
  <r>
    <d v="2018-07-23T00:00:00"/>
    <s v="chsg-00708.12"/>
    <x v="1"/>
    <x v="27"/>
    <s v="I/C DESG"/>
    <n v="3002"/>
    <s v="I Gusti Ngurah Satriawan"/>
    <n v="18"/>
    <n v="232"/>
    <s v="Phase I-Concept Design"/>
    <s v="IDR"/>
    <n v="169207"/>
    <n v="0"/>
    <s v="ID002679"/>
    <s v="ProjHours19"/>
    <s v="No"/>
    <m/>
    <n v="0"/>
    <s v="Charge"/>
    <s v="No"/>
    <s v="Posted"/>
    <s v="No"/>
    <m/>
  </r>
  <r>
    <d v="2018-07-23T00:00:00"/>
    <s v="chsg-00708.12"/>
    <x v="1"/>
    <x v="27"/>
    <s v="I/C DESG"/>
    <n v="3001"/>
    <s v="Nyoman Diksa"/>
    <n v="20"/>
    <n v="232"/>
    <s v="Phase I-Concept Design"/>
    <s v="IDR"/>
    <n v="308303"/>
    <n v="0"/>
    <s v="ID002680"/>
    <s v="ProjHours19"/>
    <s v="No"/>
    <m/>
    <n v="0"/>
    <s v="Charge"/>
    <s v="No"/>
    <s v="Posted"/>
    <s v="No"/>
    <m/>
  </r>
  <r>
    <d v="2018-07-30T00:00:00"/>
    <s v="chsg-00708.12"/>
    <x v="1"/>
    <x v="27"/>
    <s v="I/C DESG"/>
    <n v="3008"/>
    <s v="Gita Adriani Putri"/>
    <n v="3"/>
    <n v="232"/>
    <s v="Phase I-Concept Design"/>
    <s v="IDR"/>
    <n v="150042"/>
    <n v="0"/>
    <s v="ID002695"/>
    <s v="ProjHours19"/>
    <s v="No"/>
    <m/>
    <n v="0"/>
    <s v="Charge"/>
    <s v="No"/>
    <s v="Posted"/>
    <s v="No"/>
    <m/>
  </r>
  <r>
    <d v="2018-07-30T00:00:00"/>
    <s v="chsg-00708.12"/>
    <x v="1"/>
    <x v="27"/>
    <s v="I/C DESG"/>
    <n v="3001"/>
    <s v="Nyoman Diksa"/>
    <n v="12"/>
    <n v="232"/>
    <s v="Phase I-Concept Design"/>
    <s v="IDR"/>
    <n v="308303"/>
    <n v="0"/>
    <s v="ID002700"/>
    <s v="ProjHours19"/>
    <s v="No"/>
    <m/>
    <n v="0"/>
    <s v="Charge"/>
    <s v="No"/>
    <s v="Posted"/>
    <s v="No"/>
    <m/>
  </r>
  <r>
    <d v="2018-07-30T00:00:00"/>
    <s v="chsg-00708.12"/>
    <x v="1"/>
    <x v="27"/>
    <s v="I/C DESG"/>
    <n v="3002"/>
    <s v="I Gusti Ngurah Satriawan"/>
    <n v="18"/>
    <n v="232"/>
    <s v="Phase I-Concept Design"/>
    <s v="IDR"/>
    <n v="169207"/>
    <n v="0"/>
    <s v="ID002702"/>
    <s v="ProjHours19"/>
    <s v="No"/>
    <m/>
    <n v="0"/>
    <s v="Charge"/>
    <s v="No"/>
    <s v="Posted"/>
    <s v="No"/>
    <m/>
  </r>
  <r>
    <d v="2018-07-30T00:00:00"/>
    <s v="chsg-00708.12"/>
    <x v="1"/>
    <x v="27"/>
    <s v="I/C DESG"/>
    <n v="3012"/>
    <s v="Johanes Jojo Paijo"/>
    <n v="22"/>
    <n v="232"/>
    <s v="Phase I-Concept Design"/>
    <s v="IDR"/>
    <n v="109895"/>
    <n v="0"/>
    <s v="ID002705"/>
    <s v="ProjHours19"/>
    <s v="No"/>
    <m/>
    <n v="0"/>
    <s v="Charge"/>
    <s v="No"/>
    <s v="Posted"/>
    <s v="No"/>
    <m/>
  </r>
  <r>
    <d v="2018-07-30T00:00:00"/>
    <s v="chsg-00708.12"/>
    <x v="1"/>
    <x v="27"/>
    <s v="I/C DESG"/>
    <n v="3009"/>
    <s v="I Gusti Bagus Sera Krisnadinata"/>
    <n v="26"/>
    <n v="232"/>
    <s v="Phase I-Concept Design"/>
    <s v="IDR"/>
    <n v="120926"/>
    <n v="0"/>
    <s v="ID002710"/>
    <s v="ProjHours19"/>
    <s v="No"/>
    <m/>
    <n v="0"/>
    <s v="Charge"/>
    <s v="No"/>
    <s v="Posted"/>
    <s v="No"/>
    <m/>
  </r>
  <r>
    <d v="2018-07-30T00:00:00"/>
    <s v="chsg-00708.12"/>
    <x v="1"/>
    <x v="27"/>
    <s v="I/C DESG"/>
    <n v="3007"/>
    <s v="Putu Ary Santana Putra"/>
    <n v="26"/>
    <n v="232"/>
    <s v="Phase I-Concept Design"/>
    <s v="IDR"/>
    <n v="138968"/>
    <n v="0"/>
    <s v="ID002711"/>
    <s v="ProjHours19"/>
    <s v="No"/>
    <m/>
    <n v="0"/>
    <s v="Charge"/>
    <s v="No"/>
    <s v="Posted"/>
    <s v="No"/>
    <m/>
  </r>
  <r>
    <d v="2018-08-01T00:00:00"/>
    <s v="chsg-00708.12"/>
    <x v="1"/>
    <x v="27"/>
    <s v="I/C DESG"/>
    <n v="3011"/>
    <s v="I Ketut Sukardiana"/>
    <n v="10"/>
    <n v="232"/>
    <s v="Phase I-Concept Design"/>
    <s v="IDR"/>
    <n v="115059"/>
    <n v="0"/>
    <s v="ID002718"/>
    <s v="ProjHours19"/>
    <s v="No"/>
    <m/>
    <n v="0"/>
    <s v="Charge"/>
    <s v="No"/>
    <s v="Posted"/>
    <s v="No"/>
    <m/>
  </r>
  <r>
    <d v="2018-08-01T00:00:00"/>
    <s v="chsg-00708.12"/>
    <x v="1"/>
    <x v="27"/>
    <s v="I/C DESG"/>
    <n v="3001"/>
    <s v="Nyoman Diksa"/>
    <n v="18"/>
    <n v="232"/>
    <s v="Phase I-Concept Design"/>
    <s v="IDR"/>
    <n v="308303"/>
    <n v="0"/>
    <s v="ID002728"/>
    <s v="ProjHours19"/>
    <s v="No"/>
    <m/>
    <n v="0"/>
    <s v="Charge"/>
    <s v="No"/>
    <s v="Posted"/>
    <s v="No"/>
    <m/>
  </r>
  <r>
    <d v="2018-08-01T00:00:00"/>
    <s v="chsg-00708.12"/>
    <x v="1"/>
    <x v="27"/>
    <s v="I/C DESG"/>
    <n v="3013"/>
    <s v="A.A. Gde Adi Santika"/>
    <n v="18"/>
    <n v="232"/>
    <s v="Phase I-Concept Design"/>
    <s v="IDR"/>
    <n v="99460"/>
    <n v="0"/>
    <s v="ID002729"/>
    <s v="ProjHours19"/>
    <s v="No"/>
    <m/>
    <n v="0"/>
    <s v="Charge"/>
    <s v="No"/>
    <s v="Posted"/>
    <s v="No"/>
    <m/>
  </r>
  <r>
    <d v="2018-08-01T00:00:00"/>
    <s v="chsg-00708.12"/>
    <x v="1"/>
    <x v="27"/>
    <s v="I/C DESG"/>
    <n v="3009"/>
    <s v="I Gusti Bagus Sera Krisnadinata"/>
    <n v="21"/>
    <n v="232"/>
    <s v="Phase I-Concept Design"/>
    <s v="IDR"/>
    <n v="120926"/>
    <n v="0"/>
    <s v="ID002730"/>
    <s v="ProjHours19"/>
    <s v="No"/>
    <m/>
    <n v="0"/>
    <s v="Charge"/>
    <s v="No"/>
    <s v="Posted"/>
    <s v="No"/>
    <m/>
  </r>
  <r>
    <d v="2018-08-01T00:00:00"/>
    <s v="chsg-00708.12"/>
    <x v="1"/>
    <x v="27"/>
    <s v="I/C DESG"/>
    <n v="3002"/>
    <s v="I Gusti Ngurah Satriawan"/>
    <n v="22"/>
    <n v="232"/>
    <s v="Phase I-Concept Design"/>
    <s v="IDR"/>
    <n v="169207"/>
    <n v="0"/>
    <s v="ID002731"/>
    <s v="ProjHours19"/>
    <s v="No"/>
    <m/>
    <n v="0"/>
    <s v="Charge"/>
    <s v="No"/>
    <s v="Posted"/>
    <s v="No"/>
    <m/>
  </r>
  <r>
    <d v="2018-08-13T00:00:00"/>
    <s v="chsg-00708.12"/>
    <x v="1"/>
    <x v="27"/>
    <s v="I/C DESG"/>
    <n v="3011"/>
    <s v="I Ketut Sukardiana"/>
    <n v="8"/>
    <n v="232"/>
    <s v="Phase I-Concept Design"/>
    <s v="IDR"/>
    <n v="115059"/>
    <n v="0"/>
    <s v="ID002771"/>
    <s v="ProjHours19"/>
    <s v="No"/>
    <m/>
    <n v="0"/>
    <s v="Charge"/>
    <s v="No"/>
    <s v="Posted"/>
    <s v="No"/>
    <m/>
  </r>
  <r>
    <d v="2018-08-20T00:00:00"/>
    <s v="chsg-00708.12"/>
    <x v="1"/>
    <x v="27"/>
    <s v="I/C DESG"/>
    <n v="3013"/>
    <s v="A.A. Gde Adi Santika"/>
    <n v="16"/>
    <n v="232"/>
    <s v="Phase I-Concept Design"/>
    <s v="IDR"/>
    <n v="99460"/>
    <n v="0"/>
    <s v="ID002843"/>
    <s v="ProjHours19"/>
    <s v="No"/>
    <m/>
    <n v="0"/>
    <s v="Charge"/>
    <s v="No"/>
    <s v="Posted"/>
    <s v="No"/>
    <m/>
  </r>
  <r>
    <d v="2018-08-27T00:00:00"/>
    <s v="chsg-00708.12"/>
    <x v="1"/>
    <x v="27"/>
    <s v="I/C DESG"/>
    <n v="3011"/>
    <s v="I Ketut Sukardiana"/>
    <n v="33.5"/>
    <n v="232"/>
    <s v="Phase I-Concept Design"/>
    <s v="IDR"/>
    <n v="115059"/>
    <n v="0"/>
    <s v="ID002895"/>
    <s v="ProjHours19"/>
    <s v="No"/>
    <m/>
    <n v="0"/>
    <s v="Charge"/>
    <s v="No"/>
    <s v="Posted"/>
    <s v="No"/>
    <m/>
  </r>
  <r>
    <d v="2018-08-27T00:00:00"/>
    <s v="chsg-00708.12"/>
    <x v="1"/>
    <x v="27"/>
    <s v="I/C DESG"/>
    <n v="3013"/>
    <s v="A.A. Gde Adi Santika"/>
    <n v="33.5"/>
    <n v="232"/>
    <s v="Phase I-Concept Design"/>
    <s v="IDR"/>
    <n v="99460"/>
    <n v="0"/>
    <s v="ID002896"/>
    <s v="ProjHours19"/>
    <s v="No"/>
    <m/>
    <n v="0"/>
    <s v="Charge"/>
    <s v="No"/>
    <s v="Posted"/>
    <s v="No"/>
    <m/>
  </r>
  <r>
    <d v="2018-09-03T00:00:00"/>
    <s v="chsg-00708.12"/>
    <x v="1"/>
    <x v="27"/>
    <s v="I/C DESG"/>
    <n v="3011"/>
    <s v="I Ketut Sukardiana"/>
    <n v="40"/>
    <n v="232"/>
    <s v="Phase I-Concept Design"/>
    <s v="IDR"/>
    <n v="115059"/>
    <n v="0"/>
    <s v="ID002923"/>
    <s v="ProjHours19"/>
    <s v="No"/>
    <m/>
    <n v="0"/>
    <s v="Charge"/>
    <s v="No"/>
    <s v="Posted"/>
    <s v="No"/>
    <m/>
  </r>
  <r>
    <d v="2018-09-10T00:00:00"/>
    <s v="chsg-00708.12"/>
    <x v="1"/>
    <x v="27"/>
    <s v="I/C DESG"/>
    <n v="3011"/>
    <s v="I Ketut Sukardiana"/>
    <n v="8"/>
    <n v="232"/>
    <s v="Phase I-Concept Design"/>
    <s v="IDR"/>
    <n v="115059"/>
    <n v="0"/>
    <s v="ID002940"/>
    <s v="ProjHours19"/>
    <s v="No"/>
    <m/>
    <n v="0"/>
    <s v="Charge"/>
    <s v="No"/>
    <s v="Posted"/>
    <s v="No"/>
    <m/>
  </r>
  <r>
    <d v="2018-09-24T00:00:00"/>
    <s v="chsg-00708.12"/>
    <x v="1"/>
    <x v="27"/>
    <s v="I/C DESG"/>
    <n v="3007"/>
    <s v="Putu Ary Santana Putra"/>
    <n v="11"/>
    <n v="232"/>
    <s v="Phase I-Concept Design"/>
    <s v="IDR"/>
    <n v="138968"/>
    <n v="0"/>
    <s v="ID003023"/>
    <s v="ProjHours19"/>
    <s v="No"/>
    <m/>
    <n v="0"/>
    <s v="Charge"/>
    <s v="No"/>
    <s v="Posted"/>
    <s v="No"/>
    <m/>
  </r>
  <r>
    <d v="2018-09-24T00:00:00"/>
    <s v="chsg-00708.12"/>
    <x v="1"/>
    <x v="27"/>
    <s v="I/C DESG"/>
    <n v="3001"/>
    <s v="Nyoman Diksa"/>
    <n v="22"/>
    <n v="232"/>
    <s v="Phase I-Concept Design"/>
    <s v="IDR"/>
    <n v="308303"/>
    <n v="0"/>
    <s v="ID003027"/>
    <s v="ProjHours19"/>
    <s v="No"/>
    <m/>
    <n v="0"/>
    <s v="Charge"/>
    <s v="No"/>
    <s v="Posted"/>
    <s v="No"/>
    <m/>
  </r>
  <r>
    <d v="2018-09-24T00:00:00"/>
    <s v="chsg-00708.12"/>
    <x v="1"/>
    <x v="27"/>
    <s v="I/C DESG"/>
    <n v="3011"/>
    <s v="I Ketut Sukardiana"/>
    <n v="47.5"/>
    <n v="232"/>
    <s v="Phase I-Concept Design"/>
    <s v="IDR"/>
    <n v="115059"/>
    <n v="0"/>
    <s v="ID003031"/>
    <s v="ProjHours19"/>
    <s v="No"/>
    <m/>
    <n v="0"/>
    <s v="Charge"/>
    <s v="No"/>
    <s v="Posted"/>
    <s v="No"/>
    <m/>
  </r>
  <r>
    <d v="2018-10-01T00:00:00"/>
    <s v="chsg-00708.12"/>
    <x v="1"/>
    <x v="27"/>
    <s v="I/C DESG"/>
    <n v="3011"/>
    <s v="I Ketut Sukardiana"/>
    <n v="11"/>
    <n v="232"/>
    <s v="Phase I-Concept Design"/>
    <s v="IDR"/>
    <n v="115059"/>
    <n v="0"/>
    <s v="ID003063"/>
    <s v="ProjHours19"/>
    <s v="No"/>
    <m/>
    <n v="0"/>
    <s v="Charge"/>
    <s v="No"/>
    <s v="Posted"/>
    <s v="No"/>
    <m/>
  </r>
  <r>
    <d v="2018-10-01T00:00:00"/>
    <s v="chsg-00708.12"/>
    <x v="1"/>
    <x v="27"/>
    <s v="I/C DESG"/>
    <n v="3001"/>
    <s v="Nyoman Diksa"/>
    <n v="14"/>
    <n v="232"/>
    <s v="Phase I-Concept Design"/>
    <s v="IDR"/>
    <n v="308303"/>
    <n v="0"/>
    <s v="ID003068"/>
    <s v="ProjHours19"/>
    <s v="No"/>
    <m/>
    <n v="0"/>
    <s v="Charge"/>
    <s v="No"/>
    <s v="Posted"/>
    <s v="No"/>
    <m/>
  </r>
  <r>
    <d v="2018-10-01T00:00:00"/>
    <s v="chsg-00708.12"/>
    <x v="1"/>
    <x v="27"/>
    <s v="I/C DESG"/>
    <n v="3005"/>
    <s v="I Wayan Kompiang Eka Siswanta"/>
    <n v="15"/>
    <n v="232"/>
    <s v="Phase I-Concept Design"/>
    <s v="IDR"/>
    <n v="165864"/>
    <n v="0"/>
    <s v="ID003069"/>
    <s v="ProjHours19"/>
    <s v="No"/>
    <m/>
    <n v="0"/>
    <s v="Charge"/>
    <s v="No"/>
    <s v="Posted"/>
    <s v="No"/>
    <m/>
  </r>
  <r>
    <d v="2018-10-08T00:00:00"/>
    <s v="chsg-00708.12"/>
    <x v="1"/>
    <x v="27"/>
    <s v="I/C DESG"/>
    <n v="3005"/>
    <s v="I Wayan Kompiang Eka Siswanta"/>
    <n v="15"/>
    <n v="232"/>
    <s v="Phase I-Concept Design"/>
    <s v="IDR"/>
    <n v="165864"/>
    <n v="0"/>
    <s v="ID003100"/>
    <s v="ProjHours19"/>
    <s v="No"/>
    <m/>
    <n v="0"/>
    <s v="Charge"/>
    <s v="No"/>
    <s v="Posted"/>
    <s v="No"/>
    <m/>
  </r>
  <r>
    <d v="2018-10-08T00:00:00"/>
    <s v="chsg-00708.12"/>
    <x v="1"/>
    <x v="27"/>
    <s v="I/C DESG"/>
    <n v="3001"/>
    <s v="Nyoman Diksa"/>
    <n v="16"/>
    <n v="232"/>
    <s v="Phase I-Concept Design"/>
    <s v="IDR"/>
    <n v="308303"/>
    <n v="0"/>
    <s v="ID003101"/>
    <s v="ProjHours19"/>
    <s v="No"/>
    <m/>
    <n v="0"/>
    <s v="Charge"/>
    <s v="No"/>
    <s v="Posted"/>
    <s v="No"/>
    <m/>
  </r>
  <r>
    <d v="2018-10-08T00:00:00"/>
    <s v="chsg-00708.12"/>
    <x v="1"/>
    <x v="27"/>
    <s v="I/C DESG"/>
    <n v="3011"/>
    <s v="I Ketut Sukardiana"/>
    <n v="26"/>
    <n v="232"/>
    <s v="Phase I-Concept Design"/>
    <s v="IDR"/>
    <n v="115059"/>
    <n v="0"/>
    <s v="ID003106"/>
    <s v="ProjHours19"/>
    <s v="No"/>
    <m/>
    <n v="0"/>
    <s v="Charge"/>
    <s v="No"/>
    <s v="Posted"/>
    <s v="No"/>
    <m/>
  </r>
  <r>
    <d v="2018-10-15T00:00:00"/>
    <s v="chsg-00708.12"/>
    <x v="1"/>
    <x v="27"/>
    <s v="I/C DESG"/>
    <n v="3008"/>
    <s v="Gita Adriani Putri"/>
    <n v="8"/>
    <n v="232"/>
    <s v="Phase I-Concept Design"/>
    <s v="IDR"/>
    <n v="150042"/>
    <n v="0"/>
    <s v="ID003140"/>
    <s v="ProjHours19"/>
    <s v="No"/>
    <m/>
    <n v="0"/>
    <s v="Charge"/>
    <s v="No"/>
    <s v="Posted"/>
    <s v="No"/>
    <m/>
  </r>
  <r>
    <d v="2018-10-15T00:00:00"/>
    <s v="chsg-00708.12"/>
    <x v="1"/>
    <x v="27"/>
    <s v="I/C DESG"/>
    <n v="3001"/>
    <s v="Nyoman Diksa"/>
    <n v="23"/>
    <n v="232"/>
    <s v="Phase I-Concept Design"/>
    <s v="IDR"/>
    <n v="308303"/>
    <n v="0"/>
    <s v="ID003149"/>
    <s v="ProjHours19"/>
    <s v="No"/>
    <m/>
    <n v="0"/>
    <s v="Charge"/>
    <s v="No"/>
    <s v="Posted"/>
    <s v="No"/>
    <m/>
  </r>
  <r>
    <d v="2018-10-15T00:00:00"/>
    <s v="chsg-00708.12"/>
    <x v="1"/>
    <x v="27"/>
    <s v="I/C DESG"/>
    <n v="3011"/>
    <s v="I Ketut Sukardiana"/>
    <n v="28"/>
    <n v="232"/>
    <s v="Phase I-Concept Design"/>
    <s v="IDR"/>
    <n v="115059"/>
    <n v="0"/>
    <s v="ID003151"/>
    <s v="ProjHours19"/>
    <s v="No"/>
    <m/>
    <n v="0"/>
    <s v="Charge"/>
    <s v="No"/>
    <s v="Posted"/>
    <s v="No"/>
    <m/>
  </r>
  <r>
    <d v="2018-10-15T00:00:00"/>
    <s v="chsg-00708.12"/>
    <x v="1"/>
    <x v="27"/>
    <s v="I/C DESG"/>
    <n v="3006"/>
    <s v="I Wayan Sujana"/>
    <n v="36"/>
    <n v="232"/>
    <s v="Phase I-Concept Design"/>
    <s v="IDR"/>
    <n v="143812"/>
    <n v="0"/>
    <s v="ID003153"/>
    <s v="ProjHours19"/>
    <s v="No"/>
    <m/>
    <n v="0"/>
    <s v="Charge"/>
    <s v="No"/>
    <s v="Posted"/>
    <s v="No"/>
    <m/>
  </r>
  <r>
    <d v="2018-10-15T00:00:00"/>
    <s v="chsg-00708.12"/>
    <x v="1"/>
    <x v="27"/>
    <s v="I/C DESG"/>
    <n v="3002"/>
    <s v="I Gusti Ngurah Satriawan"/>
    <n v="37"/>
    <n v="232"/>
    <s v="Phase I-Concept Design"/>
    <s v="IDR"/>
    <n v="169207"/>
    <n v="0"/>
    <s v="ID003154"/>
    <s v="ProjHours19"/>
    <s v="No"/>
    <m/>
    <n v="0"/>
    <s v="Charge"/>
    <s v="No"/>
    <s v="Posted"/>
    <s v="No"/>
    <m/>
  </r>
  <r>
    <d v="2018-10-16T00:00:00"/>
    <s v="chsg-00708.12"/>
    <x v="1"/>
    <x v="27"/>
    <s v="I/C DESG"/>
    <n v="3001"/>
    <s v="Nyoman Diksa"/>
    <n v="4"/>
    <n v="232"/>
    <s v="Phase I-Concept Design"/>
    <s v="USD"/>
    <n v="397692"/>
    <n v="0"/>
    <s v="ID000562"/>
    <s v="PJHR0010000"/>
    <s v="No"/>
    <m/>
    <n v="0"/>
    <s v="Charge"/>
    <s v="No"/>
    <s v="Posted"/>
    <s v="No"/>
    <m/>
  </r>
  <r>
    <d v="2018-10-17T00:00:00"/>
    <s v="chsg-00708.12"/>
    <x v="1"/>
    <x v="27"/>
    <s v="I/C DESG"/>
    <n v="3001"/>
    <s v="Nyoman Diksa"/>
    <n v="6"/>
    <n v="232"/>
    <s v="Phase I-Concept Design"/>
    <s v="USD"/>
    <n v="397692"/>
    <n v="0"/>
    <s v="ID000563"/>
    <s v="PJHR0010000"/>
    <s v="No"/>
    <m/>
    <n v="0"/>
    <s v="Charge"/>
    <s v="No"/>
    <s v="Posted"/>
    <s v="No"/>
    <m/>
  </r>
  <r>
    <d v="2018-10-18T00:00:00"/>
    <s v="chsg-00708.12"/>
    <x v="1"/>
    <x v="27"/>
    <s v="I/C DESG"/>
    <n v="3001"/>
    <s v="Nyoman Diksa"/>
    <n v="4"/>
    <n v="232"/>
    <s v="Phase I-Concept Design"/>
    <s v="USD"/>
    <n v="397692"/>
    <n v="0"/>
    <s v="ID000564"/>
    <s v="PJHR0010000"/>
    <s v="No"/>
    <m/>
    <n v="0"/>
    <s v="Charge"/>
    <s v="No"/>
    <s v="Posted"/>
    <s v="No"/>
    <m/>
  </r>
  <r>
    <d v="2018-10-19T00:00:00"/>
    <s v="chsg-00708.12"/>
    <x v="1"/>
    <x v="27"/>
    <s v="I/C DESG"/>
    <n v="3001"/>
    <s v="Nyoman Diksa"/>
    <n v="5"/>
    <n v="232"/>
    <s v="Phase I-Concept Design"/>
    <s v="USD"/>
    <n v="397692"/>
    <n v="0"/>
    <s v="ID000565"/>
    <s v="PJHR0010000"/>
    <s v="No"/>
    <m/>
    <n v="0"/>
    <s v="Charge"/>
    <s v="No"/>
    <s v="Posted"/>
    <s v="No"/>
    <m/>
  </r>
  <r>
    <d v="2018-10-22T00:00:00"/>
    <s v="chsg-00708.12"/>
    <x v="1"/>
    <x v="27"/>
    <s v="I/C DESG"/>
    <n v="3001"/>
    <s v="Nyoman Diksa"/>
    <n v="5"/>
    <n v="232"/>
    <s v="Phase I-Concept Design"/>
    <s v="USD"/>
    <n v="397692"/>
    <n v="0"/>
    <s v="ID000566"/>
    <s v="PJHR0010000"/>
    <s v="No"/>
    <m/>
    <n v="0"/>
    <s v="Charge"/>
    <s v="No"/>
    <s v="Posted"/>
    <s v="No"/>
    <m/>
  </r>
  <r>
    <d v="2018-10-23T00:00:00"/>
    <s v="chsg-00708.12"/>
    <x v="1"/>
    <x v="27"/>
    <s v="I/C DESG"/>
    <n v="3001"/>
    <s v="Nyoman Diksa"/>
    <n v="4"/>
    <n v="232"/>
    <s v="Phase I-Concept Design"/>
    <s v="USD"/>
    <n v="397692"/>
    <n v="0"/>
    <s v="ID000567"/>
    <s v="PJHR0010000"/>
    <s v="No"/>
    <m/>
    <n v="0"/>
    <s v="Charge"/>
    <s v="No"/>
    <s v="Posted"/>
    <s v="No"/>
    <m/>
  </r>
  <r>
    <d v="2018-10-24T00:00:00"/>
    <s v="chsg-00708.12"/>
    <x v="1"/>
    <x v="27"/>
    <s v="I/C DESG"/>
    <n v="3001"/>
    <s v="Nyoman Diksa"/>
    <n v="7"/>
    <n v="232"/>
    <s v="Phase I-Concept Design"/>
    <s v="USD"/>
    <n v="397692"/>
    <n v="0"/>
    <s v="ID000568"/>
    <s v="PJHR0010000"/>
    <s v="No"/>
    <m/>
    <n v="0"/>
    <s v="Charge"/>
    <s v="No"/>
    <s v="Posted"/>
    <s v="No"/>
    <m/>
  </r>
  <r>
    <d v="2018-10-25T00:00:00"/>
    <s v="chsg-00708.12"/>
    <x v="1"/>
    <x v="27"/>
    <s v="I/C DESG"/>
    <n v="3001"/>
    <s v="Nyoman Diksa"/>
    <n v="6"/>
    <n v="232"/>
    <s v="Phase I-Concept Design"/>
    <s v="USD"/>
    <n v="397692"/>
    <n v="0"/>
    <s v="ID000569"/>
    <s v="PJHR0010000"/>
    <s v="No"/>
    <m/>
    <n v="0"/>
    <s v="Charge"/>
    <s v="No"/>
    <s v="Posted"/>
    <s v="No"/>
    <m/>
  </r>
  <r>
    <d v="2018-10-26T00:00:00"/>
    <s v="chsg-00708.12"/>
    <x v="1"/>
    <x v="27"/>
    <s v="I/C DESG"/>
    <n v="3001"/>
    <s v="Nyoman Diksa"/>
    <n v="6"/>
    <n v="232"/>
    <s v="Phase I-Concept Design"/>
    <s v="USD"/>
    <n v="397692"/>
    <n v="0"/>
    <s v="ID000570"/>
    <s v="PJHR0010000"/>
    <s v="No"/>
    <m/>
    <n v="0"/>
    <s v="Charge"/>
    <s v="No"/>
    <s v="Posted"/>
    <s v="No"/>
    <m/>
  </r>
  <r>
    <d v="2018-10-30T00:00:00"/>
    <s v="chsg-00708.12"/>
    <x v="1"/>
    <x v="27"/>
    <s v="I/C DESG"/>
    <n v="3001"/>
    <s v="Nyoman Diksa"/>
    <n v="3"/>
    <n v="232"/>
    <s v="Phase I-Concept Design"/>
    <s v="USD"/>
    <n v="397692"/>
    <n v="0"/>
    <s v="ID000571"/>
    <s v="PJHR0010000"/>
    <s v="No"/>
    <m/>
    <n v="0"/>
    <s v="Charge"/>
    <s v="No"/>
    <s v="Posted"/>
    <s v="No"/>
    <m/>
  </r>
  <r>
    <d v="2018-10-31T00:00:00"/>
    <s v="chsg-00708.12"/>
    <x v="1"/>
    <x v="27"/>
    <s v="I/C DESG"/>
    <n v="3001"/>
    <s v="Nyoman Diksa"/>
    <n v="2"/>
    <n v="232"/>
    <s v="Phase I-Concept Design"/>
    <s v="USD"/>
    <n v="397692"/>
    <n v="0"/>
    <s v="ID000572"/>
    <s v="PJHR0010000"/>
    <s v="No"/>
    <m/>
    <n v="0"/>
    <s v="Charge"/>
    <s v="No"/>
    <s v="Posted"/>
    <s v="No"/>
    <m/>
  </r>
  <r>
    <d v="2018-11-01T00:00:00"/>
    <s v="chsg-00708.12"/>
    <x v="1"/>
    <x v="27"/>
    <s v="I/C DESG"/>
    <n v="3011"/>
    <s v="I Ketut Sukardiana"/>
    <n v="4"/>
    <n v="232"/>
    <s v="Phase I-Concept Design"/>
    <s v="USD"/>
    <n v="198741"/>
    <n v="0"/>
    <s v="ID000725"/>
    <s v="PJHR0010009"/>
    <s v="No"/>
    <m/>
    <n v="0"/>
    <s v="Charge"/>
    <s v="No"/>
    <s v="Posted"/>
    <s v="No"/>
    <m/>
  </r>
  <r>
    <d v="2018-11-02T00:00:00"/>
    <s v="chsg-00708.12"/>
    <x v="1"/>
    <x v="27"/>
    <s v="I/C DESG"/>
    <n v="3011"/>
    <s v="I Ketut Sukardiana"/>
    <n v="8"/>
    <n v="232"/>
    <s v="Phase I-Concept Design"/>
    <s v="USD"/>
    <n v="198741"/>
    <n v="0"/>
    <s v="ID000726"/>
    <s v="PJHR0010009"/>
    <s v="No"/>
    <m/>
    <n v="0"/>
    <s v="Charge"/>
    <s v="No"/>
    <s v="Posted"/>
    <s v="No"/>
    <m/>
  </r>
  <r>
    <d v="2018-11-05T00:00:00"/>
    <s v="chsg-00708.12"/>
    <x v="1"/>
    <x v="27"/>
    <s v="I/C DESG"/>
    <n v="3011"/>
    <s v="I Ketut Sukardiana"/>
    <n v="8"/>
    <n v="232"/>
    <s v="Phase I-Concept Design"/>
    <s v="USD"/>
    <n v="198741"/>
    <n v="0"/>
    <s v="ID000727"/>
    <s v="PJHR0010009"/>
    <s v="No"/>
    <m/>
    <n v="0"/>
    <s v="Charge"/>
    <s v="No"/>
    <s v="Posted"/>
    <s v="No"/>
    <m/>
  </r>
  <r>
    <d v="2018-11-19T00:00:00"/>
    <s v="chsg-00708.12"/>
    <x v="1"/>
    <x v="27"/>
    <s v="I/C DESG"/>
    <n v="3009"/>
    <s v="I Gusti Bagus Sera Krisnadinata"/>
    <n v="6"/>
    <n v="233"/>
    <s v="PHASE II-Schematic Design"/>
    <s v="IDR"/>
    <n v="203576"/>
    <n v="0"/>
    <s v="ID000909"/>
    <s v="PJHR0010020"/>
    <s v="No"/>
    <m/>
    <n v="0"/>
    <s v="Charge"/>
    <s v="No"/>
    <s v="Posted"/>
    <s v="No"/>
    <m/>
  </r>
  <r>
    <d v="2018-01-01T00:00:00"/>
    <s v="chsg-00708.13"/>
    <x v="1"/>
    <x v="28"/>
    <s v="I/C DESG"/>
    <n v="3001"/>
    <s v="Nyoman Diksa"/>
    <n v="14"/>
    <n v="237"/>
    <s v="PHASE I-Part 1 Preliminary Concept Design"/>
    <s v="IDR"/>
    <n v="308303"/>
    <n v="0"/>
    <s v="ID001668"/>
    <s v="ProjHours19"/>
    <s v="No"/>
    <m/>
    <n v="0"/>
    <s v="Charge"/>
    <s v="No"/>
    <s v="Posted"/>
    <s v="No"/>
    <m/>
  </r>
  <r>
    <d v="2018-01-01T00:00:00"/>
    <s v="chsg-00708.13"/>
    <x v="1"/>
    <x v="28"/>
    <s v="I/C DESG"/>
    <n v="3005"/>
    <s v="I Wayan Kompiang Eka Siswanta"/>
    <n v="22"/>
    <n v="237"/>
    <s v="PHASE I-Part 1 Preliminary Concept Design"/>
    <s v="IDR"/>
    <n v="165864"/>
    <n v="0"/>
    <s v="ID001672"/>
    <s v="ProjHours19"/>
    <s v="No"/>
    <m/>
    <n v="0"/>
    <s v="Charge"/>
    <s v="No"/>
    <s v="Posted"/>
    <s v="No"/>
    <m/>
  </r>
  <r>
    <d v="2018-01-01T00:00:00"/>
    <s v="chsg-00708.13"/>
    <x v="1"/>
    <x v="28"/>
    <s v="I/C DESG"/>
    <n v="3010"/>
    <s v="A.A. Bagus Dewangkara"/>
    <n v="24"/>
    <n v="237"/>
    <s v="PHASE I-Part 1 Preliminary Concept Design"/>
    <s v="IDR"/>
    <n v="121404"/>
    <n v="0"/>
    <s v="ID001673"/>
    <s v="ProjHours19"/>
    <s v="No"/>
    <m/>
    <n v="0"/>
    <s v="Charge"/>
    <s v="No"/>
    <s v="Posted"/>
    <s v="No"/>
    <m/>
  </r>
  <r>
    <d v="2018-01-01T00:00:00"/>
    <s v="chsg-00708.13"/>
    <x v="1"/>
    <x v="28"/>
    <s v="I/C DESG"/>
    <n v="3012"/>
    <s v="Johanes Jojo Paijo"/>
    <n v="32"/>
    <n v="237"/>
    <s v="PHASE I-Part 1 Preliminary Concept Design"/>
    <s v="IDR"/>
    <n v="109895"/>
    <n v="0"/>
    <s v="ID001678"/>
    <s v="ProjHours19"/>
    <s v="No"/>
    <m/>
    <n v="0"/>
    <s v="Charge"/>
    <s v="No"/>
    <s v="Posted"/>
    <s v="No"/>
    <m/>
  </r>
  <r>
    <d v="2018-01-01T00:00:00"/>
    <s v="chsg-00708.13"/>
    <x v="1"/>
    <x v="28"/>
    <s v="I/C DESG"/>
    <n v="3007"/>
    <s v="Putu Ary Santana Putra"/>
    <n v="32"/>
    <n v="237"/>
    <s v="PHASE I-Part 1 Preliminary Concept Design"/>
    <s v="IDR"/>
    <n v="138968"/>
    <n v="0"/>
    <s v="ID001679"/>
    <s v="ProjHours19"/>
    <s v="No"/>
    <m/>
    <n v="0"/>
    <s v="Charge"/>
    <s v="No"/>
    <s v="Posted"/>
    <s v="No"/>
    <m/>
  </r>
  <r>
    <d v="2018-01-08T00:00:00"/>
    <s v="chsg-00708.13"/>
    <x v="1"/>
    <x v="28"/>
    <s v="I/C DESG"/>
    <n v="3008"/>
    <s v="Gita Adriani Putri"/>
    <n v="8"/>
    <n v="237"/>
    <s v="PHASE I-Part 1 Preliminary Concept Design"/>
    <s v="IDR"/>
    <n v="150042"/>
    <n v="0"/>
    <s v="ID001688"/>
    <s v="ProjHours19"/>
    <s v="No"/>
    <m/>
    <n v="0"/>
    <s v="Charge"/>
    <s v="No"/>
    <s v="Posted"/>
    <s v="No"/>
    <m/>
  </r>
  <r>
    <d v="2018-01-08T00:00:00"/>
    <s v="chsg-00708.13"/>
    <x v="1"/>
    <x v="28"/>
    <s v="I/C DESG"/>
    <n v="3001"/>
    <s v="Nyoman Diksa"/>
    <n v="16"/>
    <n v="237"/>
    <s v="PHASE I-Part 1 Preliminary Concept Design"/>
    <s v="IDR"/>
    <n v="308303"/>
    <n v="0"/>
    <s v="ID001697"/>
    <s v="ProjHours19"/>
    <s v="No"/>
    <m/>
    <n v="0"/>
    <s v="Charge"/>
    <s v="No"/>
    <s v="Posted"/>
    <s v="No"/>
    <m/>
  </r>
  <r>
    <d v="2018-01-08T00:00:00"/>
    <s v="chsg-00708.13"/>
    <x v="1"/>
    <x v="28"/>
    <s v="I/C DESG"/>
    <n v="3013"/>
    <s v="A.A. Gde Adi Santika"/>
    <n v="16"/>
    <n v="237"/>
    <s v="PHASE I-Part 1 Preliminary Concept Design"/>
    <s v="IDR"/>
    <n v="99460"/>
    <n v="0"/>
    <s v="ID001698"/>
    <s v="ProjHours19"/>
    <s v="No"/>
    <m/>
    <n v="0"/>
    <s v="Charge"/>
    <s v="No"/>
    <s v="Posted"/>
    <s v="No"/>
    <m/>
  </r>
  <r>
    <d v="2018-01-08T00:00:00"/>
    <s v="chsg-00708.13"/>
    <x v="1"/>
    <x v="28"/>
    <s v="I/C DESG"/>
    <n v="3005"/>
    <s v="I Wayan Kompiang Eka Siswanta"/>
    <n v="36"/>
    <n v="237"/>
    <s v="PHASE I-Part 1 Preliminary Concept Design"/>
    <s v="IDR"/>
    <n v="165864"/>
    <n v="0"/>
    <s v="ID001704"/>
    <s v="ProjHours19"/>
    <s v="No"/>
    <m/>
    <n v="0"/>
    <s v="Charge"/>
    <s v="No"/>
    <s v="Posted"/>
    <s v="No"/>
    <m/>
  </r>
  <r>
    <d v="2018-01-08T00:00:00"/>
    <s v="chsg-00708.13"/>
    <x v="1"/>
    <x v="28"/>
    <s v="I/C DESG"/>
    <n v="3012"/>
    <s v="Johanes Jojo Paijo"/>
    <n v="40"/>
    <n v="237"/>
    <s v="PHASE I-Part 1 Preliminary Concept Design"/>
    <s v="IDR"/>
    <n v="109895"/>
    <n v="0"/>
    <s v="ID001707"/>
    <s v="ProjHours19"/>
    <s v="No"/>
    <m/>
    <n v="0"/>
    <s v="Charge"/>
    <s v="No"/>
    <s v="Posted"/>
    <s v="No"/>
    <m/>
  </r>
  <r>
    <d v="2018-01-08T00:00:00"/>
    <s v="chsg-00708.13"/>
    <x v="1"/>
    <x v="28"/>
    <s v="I/C DESG"/>
    <n v="3010"/>
    <s v="A.A. Bagus Dewangkara"/>
    <n v="40"/>
    <n v="237"/>
    <s v="PHASE I-Part 1 Preliminary Concept Design"/>
    <s v="IDR"/>
    <n v="121404"/>
    <n v="0"/>
    <s v="ID001708"/>
    <s v="ProjHours19"/>
    <s v="No"/>
    <m/>
    <n v="0"/>
    <s v="Charge"/>
    <s v="No"/>
    <s v="Posted"/>
    <s v="No"/>
    <m/>
  </r>
  <r>
    <d v="2018-01-08T00:00:00"/>
    <s v="chsg-00708.13"/>
    <x v="1"/>
    <x v="28"/>
    <s v="I/C DESG"/>
    <n v="3007"/>
    <s v="Putu Ary Santana Putra"/>
    <n v="40"/>
    <n v="237"/>
    <s v="PHASE I-Part 1 Preliminary Concept Design"/>
    <s v="IDR"/>
    <n v="138968"/>
    <n v="0"/>
    <s v="ID001709"/>
    <s v="ProjHours19"/>
    <s v="No"/>
    <m/>
    <n v="0"/>
    <s v="Charge"/>
    <s v="No"/>
    <s v="Posted"/>
    <s v="No"/>
    <m/>
  </r>
  <r>
    <d v="2018-01-15T00:00:00"/>
    <s v="chsg-00708.13"/>
    <x v="1"/>
    <x v="28"/>
    <s v="I/C DESG"/>
    <n v="3001"/>
    <s v="Nyoman Diksa"/>
    <n v="5"/>
    <n v="237"/>
    <s v="PHASE I-Part 1 Preliminary Concept Design"/>
    <s v="IDR"/>
    <n v="308303"/>
    <n v="0"/>
    <s v="ID001714"/>
    <s v="ProjHours19"/>
    <s v="No"/>
    <m/>
    <n v="0"/>
    <s v="Charge"/>
    <s v="No"/>
    <s v="Posted"/>
    <s v="No"/>
    <m/>
  </r>
  <r>
    <d v="2018-01-15T00:00:00"/>
    <s v="chsg-00708.13"/>
    <x v="1"/>
    <x v="28"/>
    <s v="I/C DESG"/>
    <n v="3012"/>
    <s v="Johanes Jojo Paijo"/>
    <n v="16"/>
    <n v="237"/>
    <s v="PHASE I-Part 1 Preliminary Concept Design"/>
    <s v="IDR"/>
    <n v="109895"/>
    <n v="0"/>
    <s v="ID001729"/>
    <s v="ProjHours19"/>
    <s v="No"/>
    <m/>
    <n v="0"/>
    <s v="Charge"/>
    <s v="No"/>
    <s v="Posted"/>
    <s v="No"/>
    <m/>
  </r>
  <r>
    <d v="2018-01-15T00:00:00"/>
    <s v="chsg-00708.13"/>
    <x v="1"/>
    <x v="28"/>
    <s v="I/C DESG"/>
    <n v="3010"/>
    <s v="A.A. Bagus Dewangkara"/>
    <n v="24"/>
    <n v="237"/>
    <s v="PHASE I-Part 1 Preliminary Concept Design"/>
    <s v="IDR"/>
    <n v="121404"/>
    <n v="0"/>
    <s v="ID001736"/>
    <s v="ProjHours19"/>
    <s v="No"/>
    <m/>
    <n v="0"/>
    <s v="Charge"/>
    <s v="No"/>
    <s v="Posted"/>
    <s v="No"/>
    <m/>
  </r>
  <r>
    <d v="2018-01-15T00:00:00"/>
    <s v="chsg-00708.13"/>
    <x v="1"/>
    <x v="28"/>
    <s v="I/C DESG"/>
    <n v="3005"/>
    <s v="I Wayan Kompiang Eka Siswanta"/>
    <n v="24"/>
    <n v="237"/>
    <s v="PHASE I-Part 1 Preliminary Concept Design"/>
    <s v="IDR"/>
    <n v="165864"/>
    <n v="0"/>
    <s v="ID001737"/>
    <s v="ProjHours19"/>
    <s v="No"/>
    <m/>
    <n v="0"/>
    <s v="Charge"/>
    <s v="No"/>
    <s v="Posted"/>
    <s v="No"/>
    <m/>
  </r>
  <r>
    <d v="2018-01-15T00:00:00"/>
    <s v="chsg-00708.13"/>
    <x v="1"/>
    <x v="28"/>
    <s v="I/C DESG"/>
    <n v="3007"/>
    <s v="Putu Ary Santana Putra"/>
    <n v="24"/>
    <n v="237"/>
    <s v="PHASE I-Part 1 Preliminary Concept Design"/>
    <s v="IDR"/>
    <n v="138968"/>
    <n v="0"/>
    <s v="ID001738"/>
    <s v="ProjHours19"/>
    <s v="No"/>
    <m/>
    <n v="0"/>
    <s v="Charge"/>
    <s v="No"/>
    <s v="Posted"/>
    <s v="No"/>
    <m/>
  </r>
  <r>
    <d v="2018-01-15T00:00:00"/>
    <s v="chsg-00708.13"/>
    <x v="1"/>
    <x v="28"/>
    <s v="I/C DESG"/>
    <n v="3008"/>
    <s v="Gita Adriani Putri"/>
    <n v="24"/>
    <n v="237"/>
    <s v="PHASE I-Part 1 Preliminary Concept Design"/>
    <s v="IDR"/>
    <n v="150042"/>
    <n v="0"/>
    <s v="ID001739"/>
    <s v="ProjHours19"/>
    <s v="No"/>
    <m/>
    <n v="0"/>
    <s v="Charge"/>
    <s v="No"/>
    <s v="Posted"/>
    <s v="No"/>
    <m/>
  </r>
  <r>
    <d v="2018-01-22T00:00:00"/>
    <s v="chsg-00708.13"/>
    <x v="1"/>
    <x v="28"/>
    <s v="I/C DESG"/>
    <n v="3007"/>
    <s v="Putu Ary Santana Putra"/>
    <n v="8"/>
    <n v="237"/>
    <s v="PHASE I-Part 1 Preliminary Concept Design"/>
    <s v="IDR"/>
    <n v="138968"/>
    <n v="0"/>
    <s v="ID001749"/>
    <s v="ProjHours19"/>
    <s v="No"/>
    <m/>
    <n v="0"/>
    <s v="Charge"/>
    <s v="No"/>
    <s v="Posted"/>
    <s v="No"/>
    <m/>
  </r>
  <r>
    <d v="2018-01-22T00:00:00"/>
    <s v="chsg-00708.13"/>
    <x v="1"/>
    <x v="28"/>
    <s v="I/C DESG"/>
    <n v="3013"/>
    <s v="A.A. Gde Adi Santika"/>
    <n v="8"/>
    <n v="237"/>
    <s v="PHASE I-Part 1 Preliminary Concept Design"/>
    <s v="IDR"/>
    <n v="99460"/>
    <n v="0"/>
    <s v="ID001750"/>
    <s v="ProjHours19"/>
    <s v="No"/>
    <m/>
    <n v="0"/>
    <s v="Charge"/>
    <s v="No"/>
    <s v="Posted"/>
    <s v="No"/>
    <m/>
  </r>
  <r>
    <d v="2018-02-05T00:00:00"/>
    <s v="chsg-00708.13"/>
    <x v="1"/>
    <x v="28"/>
    <s v="I/C DESG"/>
    <n v="3007"/>
    <s v="Putu Ary Santana Putra"/>
    <n v="1"/>
    <n v="237"/>
    <s v="PHASE I-Part 1 Preliminary Concept Design"/>
    <s v="IDR"/>
    <n v="138968"/>
    <n v="0"/>
    <s v="ID001808"/>
    <s v="ProjHours19"/>
    <s v="No"/>
    <m/>
    <n v="0"/>
    <s v="Charge"/>
    <s v="No"/>
    <s v="Posted"/>
    <s v="No"/>
    <m/>
  </r>
  <r>
    <d v="2018-02-05T00:00:00"/>
    <s v="chsg-00708.13"/>
    <x v="1"/>
    <x v="28"/>
    <s v="I/C DESG"/>
    <n v="3008"/>
    <s v="Gita Adriani Putri"/>
    <n v="4"/>
    <n v="237"/>
    <s v="PHASE I-Part 1 Preliminary Concept Design"/>
    <s v="IDR"/>
    <n v="150042"/>
    <n v="0"/>
    <s v="ID001813"/>
    <s v="ProjHours19"/>
    <s v="No"/>
    <m/>
    <n v="0"/>
    <s v="Charge"/>
    <s v="No"/>
    <s v="Posted"/>
    <s v="No"/>
    <m/>
  </r>
  <r>
    <d v="2018-02-12T00:00:00"/>
    <s v="chsg-00708.13"/>
    <x v="1"/>
    <x v="28"/>
    <s v="I/C DESG"/>
    <n v="3001"/>
    <s v="Nyoman Diksa"/>
    <n v="3"/>
    <n v="237"/>
    <s v="PHASE I-Part 1 Preliminary Concept Design"/>
    <s v="IDR"/>
    <n v="308303"/>
    <n v="0"/>
    <s v="ID001843"/>
    <s v="ProjHours19"/>
    <s v="No"/>
    <m/>
    <n v="0"/>
    <s v="Charge"/>
    <s v="No"/>
    <s v="Posted"/>
    <s v="No"/>
    <m/>
  </r>
  <r>
    <d v="2018-02-12T00:00:00"/>
    <s v="chsg-00708.13"/>
    <x v="1"/>
    <x v="28"/>
    <s v="I/C DESG"/>
    <n v="3008"/>
    <s v="Gita Adriani Putri"/>
    <n v="16"/>
    <n v="237"/>
    <s v="PHASE I-Part 1 Preliminary Concept Design"/>
    <s v="IDR"/>
    <n v="150042"/>
    <n v="0"/>
    <s v="ID001863"/>
    <s v="ProjHours19"/>
    <s v="No"/>
    <m/>
    <n v="0"/>
    <s v="Charge"/>
    <s v="No"/>
    <s v="Posted"/>
    <s v="No"/>
    <m/>
  </r>
  <r>
    <d v="2018-02-12T00:00:00"/>
    <s v="chsg-00708.13"/>
    <x v="1"/>
    <x v="28"/>
    <s v="I/C DESG"/>
    <n v="3007"/>
    <s v="Putu Ary Santana Putra"/>
    <n v="21"/>
    <n v="237"/>
    <s v="PHASE I-Part 1 Preliminary Concept Design"/>
    <s v="IDR"/>
    <n v="138968"/>
    <n v="0"/>
    <s v="ID001868"/>
    <s v="ProjHours19"/>
    <s v="No"/>
    <m/>
    <n v="0"/>
    <s v="Charge"/>
    <s v="No"/>
    <s v="Posted"/>
    <s v="No"/>
    <m/>
  </r>
  <r>
    <d v="2018-02-19T00:00:00"/>
    <s v="chsg-00708.13"/>
    <x v="1"/>
    <x v="28"/>
    <s v="I/C DESG"/>
    <n v="3007"/>
    <s v="Putu Ary Santana Putra"/>
    <n v="16"/>
    <n v="237"/>
    <s v="PHASE I-Part 1 Preliminary Concept Design"/>
    <s v="IDR"/>
    <n v="138968"/>
    <n v="0"/>
    <s v="ID001891"/>
    <s v="ProjHours19"/>
    <s v="No"/>
    <m/>
    <n v="0"/>
    <s v="Charge"/>
    <s v="No"/>
    <s v="Posted"/>
    <s v="No"/>
    <m/>
  </r>
  <r>
    <d v="2018-03-12T00:00:00"/>
    <s v="chsg-00708.13"/>
    <x v="1"/>
    <x v="28"/>
    <s v="I/C DESG"/>
    <n v="3001"/>
    <s v="Nyoman Diksa"/>
    <n v="4"/>
    <n v="237"/>
    <s v="PHASE I-Part 1 Preliminary Concept Design"/>
    <s v="IDR"/>
    <n v="308303"/>
    <n v="0"/>
    <s v="ID001979"/>
    <s v="ProjHours19"/>
    <s v="No"/>
    <m/>
    <n v="0"/>
    <s v="Charge"/>
    <s v="No"/>
    <s v="Posted"/>
    <s v="No"/>
    <m/>
  </r>
  <r>
    <d v="2018-03-12T00:00:00"/>
    <s v="chsg-00708.13"/>
    <x v="1"/>
    <x v="28"/>
    <s v="I/C DESG"/>
    <n v="3008"/>
    <s v="Gita Adriani Putri"/>
    <n v="4"/>
    <n v="237"/>
    <s v="PHASE I-Part 1 Preliminary Concept Design"/>
    <s v="IDR"/>
    <n v="150042"/>
    <n v="0"/>
    <s v="ID001980"/>
    <s v="ProjHours19"/>
    <s v="No"/>
    <m/>
    <n v="0"/>
    <s v="Charge"/>
    <s v="No"/>
    <s v="Posted"/>
    <s v="No"/>
    <m/>
  </r>
  <r>
    <d v="2018-03-12T00:00:00"/>
    <s v="chsg-00708.13"/>
    <x v="1"/>
    <x v="28"/>
    <s v="I/C DESG"/>
    <n v="3012"/>
    <s v="Johanes Jojo Paijo"/>
    <n v="12"/>
    <n v="237"/>
    <s v="PHASE I-Part 1 Preliminary Concept Design"/>
    <s v="IDR"/>
    <n v="109895"/>
    <n v="0"/>
    <s v="ID002002"/>
    <s v="ProjHours19"/>
    <s v="No"/>
    <m/>
    <n v="0"/>
    <s v="Charge"/>
    <s v="No"/>
    <s v="Posted"/>
    <s v="No"/>
    <m/>
  </r>
  <r>
    <d v="2018-03-12T00:00:00"/>
    <s v="chsg-00708.13"/>
    <x v="1"/>
    <x v="28"/>
    <s v="I/C DESG"/>
    <n v="3007"/>
    <s v="Putu Ary Santana Putra"/>
    <n v="18"/>
    <n v="237"/>
    <s v="PHASE I-Part 1 Preliminary Concept Design"/>
    <s v="IDR"/>
    <n v="138968"/>
    <n v="0"/>
    <s v="ID002008"/>
    <s v="ProjHours19"/>
    <s v="No"/>
    <m/>
    <n v="0"/>
    <s v="Charge"/>
    <s v="No"/>
    <s v="Posted"/>
    <s v="No"/>
    <m/>
  </r>
  <r>
    <d v="2018-03-19T00:00:00"/>
    <s v="chsg-00708.13"/>
    <x v="1"/>
    <x v="28"/>
    <s v="I/C DESG"/>
    <n v="3012"/>
    <s v="Johanes Jojo Paijo"/>
    <n v="4"/>
    <n v="237"/>
    <s v="PHASE I-Part 1 Preliminary Concept Design"/>
    <s v="IDR"/>
    <n v="109895"/>
    <n v="0"/>
    <s v="ID002023"/>
    <s v="ProjHours19"/>
    <s v="No"/>
    <m/>
    <n v="0"/>
    <s v="Charge"/>
    <s v="No"/>
    <s v="Posted"/>
    <s v="No"/>
    <m/>
  </r>
  <r>
    <d v="2018-03-19T00:00:00"/>
    <s v="chsg-00708.13"/>
    <x v="1"/>
    <x v="28"/>
    <s v="I/C DESG"/>
    <n v="3001"/>
    <s v="Nyoman Diksa"/>
    <n v="5"/>
    <n v="237"/>
    <s v="PHASE I-Part 1 Preliminary Concept Design"/>
    <s v="IDR"/>
    <n v="308303"/>
    <n v="0"/>
    <s v="ID002026"/>
    <s v="ProjHours19"/>
    <s v="No"/>
    <m/>
    <n v="0"/>
    <s v="Charge"/>
    <s v="No"/>
    <s v="Posted"/>
    <s v="No"/>
    <m/>
  </r>
  <r>
    <d v="2018-03-19T00:00:00"/>
    <s v="chsg-00708.13"/>
    <x v="1"/>
    <x v="28"/>
    <s v="I/C DESG"/>
    <n v="3007"/>
    <s v="Putu Ary Santana Putra"/>
    <n v="31"/>
    <n v="237"/>
    <s v="PHASE I-Part 1 Preliminary Concept Design"/>
    <s v="IDR"/>
    <n v="138968"/>
    <n v="0"/>
    <s v="ID002043"/>
    <s v="ProjHours19"/>
    <s v="No"/>
    <m/>
    <n v="0"/>
    <s v="Charge"/>
    <s v="No"/>
    <s v="Posted"/>
    <s v="No"/>
    <m/>
  </r>
  <r>
    <d v="2018-04-16T00:00:00"/>
    <s v="chsg-00708.13"/>
    <x v="1"/>
    <x v="28"/>
    <s v="I/C DESG"/>
    <n v="3007"/>
    <s v="Putu Ary Santana Putra"/>
    <n v="2"/>
    <n v="237"/>
    <s v="PHASE I-Part 1 Preliminary Concept Design"/>
    <s v="IDR"/>
    <n v="138968"/>
    <n v="0"/>
    <s v="ID002168"/>
    <s v="ProjHours19"/>
    <s v="No"/>
    <m/>
    <n v="0"/>
    <s v="Charge"/>
    <s v="No"/>
    <s v="Posted"/>
    <s v="No"/>
    <m/>
  </r>
  <r>
    <d v="2018-05-01T00:00:00"/>
    <s v="chsg-00708.13"/>
    <x v="1"/>
    <x v="28"/>
    <s v="I/C DESG"/>
    <n v="3007"/>
    <s v="Putu Ary Santana Putra"/>
    <n v="20"/>
    <n v="237"/>
    <s v="PHASE I-Part 1 Preliminary Concept Design"/>
    <s v="IDR"/>
    <n v="138968"/>
    <n v="0"/>
    <s v="ID002282"/>
    <s v="ProjHours19"/>
    <s v="No"/>
    <m/>
    <n v="0"/>
    <s v="Charge"/>
    <s v="No"/>
    <s v="Posted"/>
    <s v="No"/>
    <m/>
  </r>
  <r>
    <d v="2018-05-07T00:00:00"/>
    <s v="chsg-00708.13"/>
    <x v="1"/>
    <x v="28"/>
    <s v="I/C DESG"/>
    <n v="3007"/>
    <s v="Putu Ary Santana Putra"/>
    <n v="8"/>
    <n v="237"/>
    <s v="PHASE I-Part 1 Preliminary Concept Design"/>
    <s v="IDR"/>
    <n v="138968"/>
    <n v="0"/>
    <s v="ID002292"/>
    <s v="ProjHours19"/>
    <s v="No"/>
    <m/>
    <n v="0"/>
    <s v="Charge"/>
    <s v="No"/>
    <s v="Posted"/>
    <s v="No"/>
    <m/>
  </r>
  <r>
    <d v="2018-01-01T00:00:00"/>
    <s v="chsg-00708.17"/>
    <x v="1"/>
    <x v="29"/>
    <s v="I/C DESG"/>
    <n v="3009"/>
    <s v="I Gusti Bagus Sera Krisnadinata"/>
    <n v="4"/>
    <n v="245"/>
    <s v="PHASE I-Final Concept Design"/>
    <s v="IDR"/>
    <n v="120926"/>
    <n v="0"/>
    <s v="ID001644"/>
    <s v="ProjHours19"/>
    <s v="No"/>
    <m/>
    <n v="0"/>
    <s v="Charge"/>
    <s v="No"/>
    <s v="Posted"/>
    <s v="No"/>
    <m/>
  </r>
  <r>
    <d v="2018-01-08T00:00:00"/>
    <s v="chsg-00708.17"/>
    <x v="1"/>
    <x v="29"/>
    <s v="I/C DESG"/>
    <n v="3002"/>
    <s v="I Gusti Ngurah Satriawan"/>
    <n v="20"/>
    <n v="245"/>
    <s v="PHASE I-Final Concept Design"/>
    <s v="IDR"/>
    <n v="169207"/>
    <n v="0"/>
    <s v="ID001699"/>
    <s v="ProjHours19"/>
    <s v="No"/>
    <m/>
    <n v="0"/>
    <s v="Charge"/>
    <s v="No"/>
    <s v="Posted"/>
    <s v="No"/>
    <m/>
  </r>
  <r>
    <d v="2018-01-08T00:00:00"/>
    <s v="chsg-00708.17"/>
    <x v="1"/>
    <x v="29"/>
    <s v="I/C DESG"/>
    <n v="3011"/>
    <s v="I Ketut Sukardiana"/>
    <n v="20"/>
    <n v="245"/>
    <s v="PHASE I-Final Concept Design"/>
    <s v="IDR"/>
    <n v="115059"/>
    <n v="0"/>
    <s v="ID001700"/>
    <s v="ProjHours19"/>
    <s v="No"/>
    <m/>
    <n v="0"/>
    <s v="Charge"/>
    <s v="No"/>
    <s v="Posted"/>
    <s v="No"/>
    <m/>
  </r>
  <r>
    <d v="2018-01-15T00:00:00"/>
    <s v="chsg-00708.17"/>
    <x v="1"/>
    <x v="29"/>
    <s v="I/C DESG"/>
    <n v="3011"/>
    <s v="I Ketut Sukardiana"/>
    <n v="16"/>
    <n v="245"/>
    <s v="PHASE I-Final Concept Design"/>
    <s v="IDR"/>
    <n v="115059"/>
    <n v="0"/>
    <s v="ID001730"/>
    <s v="ProjHours19"/>
    <s v="No"/>
    <m/>
    <n v="0"/>
    <s v="Charge"/>
    <s v="No"/>
    <s v="Posted"/>
    <s v="No"/>
    <m/>
  </r>
  <r>
    <d v="2018-01-29T00:00:00"/>
    <s v="chsg-00708.17"/>
    <x v="1"/>
    <x v="29"/>
    <s v="I/C DESG"/>
    <n v="3002"/>
    <s v="I Gusti Ngurah Satriawan"/>
    <n v="14"/>
    <n v="245"/>
    <s v="PHASE I-Final Concept Design"/>
    <s v="IDR"/>
    <n v="169207"/>
    <n v="0"/>
    <s v="ID001777"/>
    <s v="ProjHours19"/>
    <s v="No"/>
    <m/>
    <n v="0"/>
    <s v="Charge"/>
    <s v="No"/>
    <s v="Posted"/>
    <s v="No"/>
    <m/>
  </r>
  <r>
    <d v="2018-01-29T00:00:00"/>
    <s v="chsg-00708.17"/>
    <x v="1"/>
    <x v="29"/>
    <s v="I/C DESG"/>
    <n v="3007"/>
    <s v="Putu Ary Santana Putra"/>
    <n v="18"/>
    <n v="245"/>
    <s v="PHASE I-Final Concept Design"/>
    <s v="IDR"/>
    <n v="138968"/>
    <n v="0"/>
    <s v="ID001780"/>
    <s v="ProjHours19"/>
    <s v="No"/>
    <m/>
    <n v="0"/>
    <s v="Charge"/>
    <s v="No"/>
    <s v="Posted"/>
    <s v="No"/>
    <m/>
  </r>
  <r>
    <d v="2018-02-01T00:00:00"/>
    <s v="chsg-00708.17"/>
    <x v="1"/>
    <x v="29"/>
    <s v="I/C DESG"/>
    <n v="3002"/>
    <s v="I Gusti Ngurah Satriawan"/>
    <n v="12"/>
    <n v="245"/>
    <s v="PHASE I-Final Concept Design"/>
    <s v="IDR"/>
    <n v="169207"/>
    <n v="0"/>
    <s v="ID001797"/>
    <s v="ProjHours19"/>
    <s v="No"/>
    <m/>
    <n v="0"/>
    <s v="Charge"/>
    <s v="No"/>
    <s v="Posted"/>
    <s v="No"/>
    <m/>
  </r>
  <r>
    <d v="2018-02-01T00:00:00"/>
    <s v="chsg-00708.17"/>
    <x v="1"/>
    <x v="29"/>
    <s v="I/C DESG"/>
    <n v="3009"/>
    <s v="I Gusti Bagus Sera Krisnadinata"/>
    <n v="15"/>
    <n v="245"/>
    <s v="PHASE I-Final Concept Design"/>
    <s v="IDR"/>
    <n v="120926"/>
    <n v="0"/>
    <s v="ID001800"/>
    <s v="ProjHours19"/>
    <s v="No"/>
    <m/>
    <n v="0"/>
    <s v="Charge"/>
    <s v="No"/>
    <s v="Posted"/>
    <s v="No"/>
    <m/>
  </r>
  <r>
    <d v="2018-02-05T00:00:00"/>
    <s v="chsg-00708.17"/>
    <x v="1"/>
    <x v="29"/>
    <s v="I/C DESG"/>
    <n v="3009"/>
    <s v="I Gusti Bagus Sera Krisnadinata"/>
    <n v="9"/>
    <n v="245"/>
    <s v="PHASE I-Final Concept Design"/>
    <s v="IDR"/>
    <n v="120926"/>
    <n v="0"/>
    <s v="ID001819"/>
    <s v="ProjHours19"/>
    <s v="No"/>
    <m/>
    <n v="0"/>
    <s v="Charge"/>
    <s v="No"/>
    <s v="Posted"/>
    <s v="No"/>
    <m/>
  </r>
  <r>
    <d v="2018-02-05T00:00:00"/>
    <s v="chsg-00708.17"/>
    <x v="1"/>
    <x v="29"/>
    <s v="I/C DESG"/>
    <n v="3006"/>
    <s v="I Wayan Sujana"/>
    <n v="16"/>
    <n v="245"/>
    <s v="PHASE I-Final Concept Design"/>
    <s v="IDR"/>
    <n v="143812"/>
    <n v="0"/>
    <s v="ID001822"/>
    <s v="ProjHours19"/>
    <s v="No"/>
    <m/>
    <n v="0"/>
    <s v="Charge"/>
    <s v="No"/>
    <s v="Posted"/>
    <s v="No"/>
    <m/>
  </r>
  <r>
    <d v="2018-02-05T00:00:00"/>
    <s v="chsg-00708.17"/>
    <x v="1"/>
    <x v="29"/>
    <s v="I/C DESG"/>
    <n v="3013"/>
    <s v="A.A. Gde Adi Santika"/>
    <n v="16"/>
    <n v="245"/>
    <s v="PHASE I-Final Concept Design"/>
    <s v="IDR"/>
    <n v="99460"/>
    <n v="0"/>
    <s v="ID001823"/>
    <s v="ProjHours19"/>
    <s v="No"/>
    <m/>
    <n v="0"/>
    <s v="Charge"/>
    <s v="No"/>
    <s v="Posted"/>
    <s v="No"/>
    <m/>
  </r>
  <r>
    <d v="2018-02-05T00:00:00"/>
    <s v="chsg-00708.17"/>
    <x v="1"/>
    <x v="29"/>
    <s v="I/C DESG"/>
    <n v="3007"/>
    <s v="Putu Ary Santana Putra"/>
    <n v="21"/>
    <n v="245"/>
    <s v="PHASE I-Final Concept Design"/>
    <s v="IDR"/>
    <n v="138968"/>
    <n v="0"/>
    <s v="ID001825"/>
    <s v="ProjHours19"/>
    <s v="No"/>
    <m/>
    <n v="0"/>
    <s v="Charge"/>
    <s v="No"/>
    <s v="Posted"/>
    <s v="No"/>
    <m/>
  </r>
  <r>
    <d v="2018-02-05T00:00:00"/>
    <s v="chsg-00708.17"/>
    <x v="1"/>
    <x v="29"/>
    <s v="I/C DESG"/>
    <n v="3002"/>
    <s v="I Gusti Ngurah Satriawan"/>
    <n v="35"/>
    <n v="245"/>
    <s v="PHASE I-Final Concept Design"/>
    <s v="IDR"/>
    <n v="169207"/>
    <n v="0"/>
    <s v="ID001833"/>
    <s v="ProjHours19"/>
    <s v="No"/>
    <m/>
    <n v="0"/>
    <s v="Charge"/>
    <s v="No"/>
    <s v="Posted"/>
    <s v="No"/>
    <m/>
  </r>
  <r>
    <d v="2018-02-05T00:00:00"/>
    <s v="chsg-00708.17"/>
    <x v="1"/>
    <x v="29"/>
    <s v="I/C DESG"/>
    <n v="3011"/>
    <s v="I Ketut Sukardiana"/>
    <n v="36"/>
    <n v="245"/>
    <s v="PHASE I-Final Concept Design"/>
    <s v="IDR"/>
    <n v="115059"/>
    <n v="0"/>
    <s v="ID001834"/>
    <s v="ProjHours19"/>
    <s v="No"/>
    <m/>
    <n v="0"/>
    <s v="Charge"/>
    <s v="No"/>
    <s v="Posted"/>
    <s v="No"/>
    <m/>
  </r>
  <r>
    <d v="2018-02-12T00:00:00"/>
    <s v="chsg-00708.17"/>
    <x v="1"/>
    <x v="29"/>
    <s v="I/C DESG"/>
    <n v="3007"/>
    <s v="Putu Ary Santana Putra"/>
    <n v="3"/>
    <n v="245"/>
    <s v="PHASE I-Final Concept Design"/>
    <s v="IDR"/>
    <n v="138968"/>
    <n v="0"/>
    <s v="ID001844"/>
    <s v="ProjHours19"/>
    <s v="No"/>
    <m/>
    <n v="0"/>
    <s v="Charge"/>
    <s v="No"/>
    <s v="Posted"/>
    <s v="No"/>
    <m/>
  </r>
  <r>
    <d v="2018-02-12T00:00:00"/>
    <s v="chsg-00708.17"/>
    <x v="1"/>
    <x v="29"/>
    <s v="I/C DESG"/>
    <n v="3013"/>
    <s v="A.A. Gde Adi Santika"/>
    <n v="4"/>
    <n v="245"/>
    <s v="PHASE I-Final Concept Design"/>
    <s v="IDR"/>
    <n v="99460"/>
    <n v="0"/>
    <s v="ID001846"/>
    <s v="ProjHours19"/>
    <s v="No"/>
    <m/>
    <n v="0"/>
    <s v="Charge"/>
    <s v="No"/>
    <s v="Posted"/>
    <s v="No"/>
    <m/>
  </r>
  <r>
    <d v="2018-02-12T00:00:00"/>
    <s v="chsg-00708.17"/>
    <x v="1"/>
    <x v="29"/>
    <s v="I/C DESG"/>
    <n v="3011"/>
    <s v="I Ketut Sukardiana"/>
    <n v="5"/>
    <n v="245"/>
    <s v="PHASE I-Final Concept Design"/>
    <s v="IDR"/>
    <n v="115059"/>
    <n v="0"/>
    <s v="ID001849"/>
    <s v="ProjHours19"/>
    <s v="No"/>
    <m/>
    <n v="0"/>
    <s v="Charge"/>
    <s v="No"/>
    <s v="Posted"/>
    <s v="No"/>
    <m/>
  </r>
  <r>
    <d v="2018-02-12T00:00:00"/>
    <s v="chsg-00708.17"/>
    <x v="1"/>
    <x v="29"/>
    <s v="I/C DESG"/>
    <n v="3006"/>
    <s v="I Wayan Sujana"/>
    <n v="16"/>
    <n v="245"/>
    <s v="PHASE I-Final Concept Design"/>
    <s v="IDR"/>
    <n v="143812"/>
    <n v="0"/>
    <s v="ID001864"/>
    <s v="ProjHours19"/>
    <s v="No"/>
    <m/>
    <n v="0"/>
    <s v="Charge"/>
    <s v="No"/>
    <s v="Posted"/>
    <s v="No"/>
    <m/>
  </r>
  <r>
    <d v="2018-02-12T00:00:00"/>
    <s v="chsg-00708.17"/>
    <x v="1"/>
    <x v="29"/>
    <s v="I/C DESG"/>
    <n v="3002"/>
    <s v="I Gusti Ngurah Satriawan"/>
    <n v="22"/>
    <n v="245"/>
    <s v="PHASE I-Final Concept Design"/>
    <s v="IDR"/>
    <n v="169207"/>
    <n v="0"/>
    <s v="ID001869"/>
    <s v="ProjHours19"/>
    <s v="No"/>
    <m/>
    <n v="0"/>
    <s v="Charge"/>
    <s v="No"/>
    <s v="Posted"/>
    <s v="No"/>
    <m/>
  </r>
  <r>
    <d v="2018-02-12T00:00:00"/>
    <s v="chsg-00708.17"/>
    <x v="1"/>
    <x v="29"/>
    <s v="I/C DESG"/>
    <n v="3009"/>
    <s v="I Gusti Bagus Sera Krisnadinata"/>
    <n v="32"/>
    <n v="245"/>
    <s v="PHASE I-Final Concept Design"/>
    <s v="IDR"/>
    <n v="120926"/>
    <n v="0"/>
    <s v="ID001872"/>
    <s v="ProjHours19"/>
    <s v="No"/>
    <m/>
    <n v="0"/>
    <s v="Charge"/>
    <s v="No"/>
    <s v="Posted"/>
    <s v="No"/>
    <m/>
  </r>
  <r>
    <d v="2018-04-23T00:00:00"/>
    <s v="chsg-00708.17"/>
    <x v="1"/>
    <x v="29"/>
    <s v="I/C DESG"/>
    <n v="3002"/>
    <s v="I Gusti Ngurah Satriawan"/>
    <n v="3"/>
    <n v="245"/>
    <s v="PHASE I-Final Concept Design"/>
    <s v="IDR"/>
    <n v="169207"/>
    <n v="0"/>
    <s v="ID002209"/>
    <s v="ProjHours19"/>
    <s v="No"/>
    <m/>
    <n v="0"/>
    <s v="Charge"/>
    <s v="No"/>
    <s v="Posted"/>
    <s v="No"/>
    <m/>
  </r>
  <r>
    <d v="2018-04-23T00:00:00"/>
    <s v="chsg-00708.17"/>
    <x v="1"/>
    <x v="29"/>
    <s v="I/C DESG"/>
    <n v="3012"/>
    <s v="Johanes Jojo Paijo"/>
    <n v="8"/>
    <n v="245"/>
    <s v="PHASE I-Final Concept Design"/>
    <s v="IDR"/>
    <n v="109895"/>
    <n v="0"/>
    <s v="ID002212"/>
    <s v="ProjHours19"/>
    <s v="No"/>
    <m/>
    <n v="0"/>
    <s v="Charge"/>
    <s v="No"/>
    <s v="Posted"/>
    <s v="No"/>
    <m/>
  </r>
  <r>
    <d v="2018-05-01T00:00:00"/>
    <s v="chsg-00708.17"/>
    <x v="1"/>
    <x v="29"/>
    <s v="I/C DESG"/>
    <n v="3002"/>
    <s v="I Gusti Ngurah Satriawan"/>
    <n v="1"/>
    <n v="245"/>
    <s v="PHASE I-Final Concept Design"/>
    <s v="IDR"/>
    <n v="169207"/>
    <n v="0"/>
    <s v="ID002253"/>
    <s v="ProjHours19"/>
    <s v="No"/>
    <m/>
    <n v="0"/>
    <s v="Charge"/>
    <s v="No"/>
    <s v="Posted"/>
    <s v="No"/>
    <m/>
  </r>
  <r>
    <d v="2018-05-07T00:00:00"/>
    <s v="chsg-00708.17"/>
    <x v="1"/>
    <x v="29"/>
    <s v="I/C DESG"/>
    <n v="3002"/>
    <s v="I Gusti Ngurah Satriawan"/>
    <n v="17"/>
    <n v="245"/>
    <s v="PHASE I-Final Concept Design"/>
    <s v="IDR"/>
    <n v="169207"/>
    <n v="0"/>
    <s v="ID002313"/>
    <s v="ProjHours19"/>
    <s v="No"/>
    <m/>
    <n v="0"/>
    <s v="Charge"/>
    <s v="No"/>
    <s v="Posted"/>
    <s v="No"/>
    <m/>
  </r>
  <r>
    <d v="2018-05-07T00:00:00"/>
    <s v="chsg-00708.17"/>
    <x v="1"/>
    <x v="29"/>
    <s v="I/C DESG"/>
    <n v="3007"/>
    <s v="Putu Ary Santana Putra"/>
    <n v="22"/>
    <n v="245"/>
    <s v="PHASE I-Final Concept Design"/>
    <s v="IDR"/>
    <n v="138968"/>
    <n v="0"/>
    <s v="ID002314"/>
    <s v="ProjHours19"/>
    <s v="No"/>
    <m/>
    <n v="0"/>
    <s v="Charge"/>
    <s v="No"/>
    <s v="Posted"/>
    <s v="No"/>
    <m/>
  </r>
  <r>
    <d v="2018-05-14T00:00:00"/>
    <s v="chsg-00708.17"/>
    <x v="1"/>
    <x v="29"/>
    <s v="I/C DESG"/>
    <n v="3001"/>
    <s v="Nyoman Diksa"/>
    <n v="6"/>
    <n v="245"/>
    <s v="PHASE I-Final Concept Design"/>
    <s v="IDR"/>
    <n v="308303"/>
    <n v="0"/>
    <s v="ID002328"/>
    <s v="ProjHours19"/>
    <s v="No"/>
    <m/>
    <n v="0"/>
    <s v="Charge"/>
    <s v="No"/>
    <s v="Posted"/>
    <s v="No"/>
    <m/>
  </r>
  <r>
    <d v="2018-05-14T00:00:00"/>
    <s v="chsg-00708.17"/>
    <x v="1"/>
    <x v="29"/>
    <s v="I/C DESG"/>
    <n v="3013"/>
    <s v="A.A. Gde Adi Santika"/>
    <n v="24"/>
    <n v="245"/>
    <s v="PHASE I-Final Concept Design"/>
    <s v="IDR"/>
    <n v="99460"/>
    <n v="0"/>
    <s v="ID002345"/>
    <s v="ProjHours19"/>
    <s v="No"/>
    <m/>
    <n v="0"/>
    <s v="Charge"/>
    <s v="No"/>
    <s v="Posted"/>
    <s v="No"/>
    <m/>
  </r>
  <r>
    <d v="2018-05-14T00:00:00"/>
    <s v="chsg-00708.17"/>
    <x v="1"/>
    <x v="29"/>
    <s v="I/C DESG"/>
    <n v="3002"/>
    <s v="I Gusti Ngurah Satriawan"/>
    <n v="27"/>
    <n v="245"/>
    <s v="PHASE I-Final Concept Design"/>
    <s v="IDR"/>
    <n v="169207"/>
    <n v="0"/>
    <s v="ID002348"/>
    <s v="ProjHours19"/>
    <s v="No"/>
    <m/>
    <n v="0"/>
    <s v="Charge"/>
    <s v="No"/>
    <s v="Posted"/>
    <s v="No"/>
    <m/>
  </r>
  <r>
    <d v="2018-05-14T00:00:00"/>
    <s v="chsg-00708.17"/>
    <x v="1"/>
    <x v="29"/>
    <s v="I/C DESG"/>
    <n v="3007"/>
    <s v="Putu Ary Santana Putra"/>
    <n v="40"/>
    <n v="245"/>
    <s v="PHASE I-Final Concept Design"/>
    <s v="IDR"/>
    <n v="138968"/>
    <n v="0"/>
    <s v="ID002353"/>
    <s v="ProjHours19"/>
    <s v="No"/>
    <m/>
    <n v="0"/>
    <s v="Charge"/>
    <s v="No"/>
    <s v="Posted"/>
    <s v="No"/>
    <m/>
  </r>
  <r>
    <d v="2018-05-21T00:00:00"/>
    <s v="chsg-00708.17"/>
    <x v="1"/>
    <x v="29"/>
    <s v="I/C DESG"/>
    <n v="3001"/>
    <s v="Nyoman Diksa"/>
    <n v="4"/>
    <n v="245"/>
    <s v="PHASE I-Final Concept Design"/>
    <s v="IDR"/>
    <n v="308303"/>
    <n v="0"/>
    <s v="ID002356"/>
    <s v="ProjHours19"/>
    <s v="No"/>
    <m/>
    <n v="0"/>
    <s v="Charge"/>
    <s v="No"/>
    <s v="Posted"/>
    <s v="No"/>
    <m/>
  </r>
  <r>
    <d v="2018-05-21T00:00:00"/>
    <s v="chsg-00708.17"/>
    <x v="1"/>
    <x v="29"/>
    <s v="I/C DESG"/>
    <n v="3011"/>
    <s v="I Ketut Sukardiana"/>
    <n v="8"/>
    <n v="245"/>
    <s v="PHASE I-Final Concept Design"/>
    <s v="IDR"/>
    <n v="115059"/>
    <n v="0"/>
    <s v="ID002359"/>
    <s v="ProjHours19"/>
    <s v="No"/>
    <m/>
    <n v="0"/>
    <s v="Charge"/>
    <s v="No"/>
    <s v="Posted"/>
    <s v="No"/>
    <m/>
  </r>
  <r>
    <d v="2018-05-21T00:00:00"/>
    <s v="chsg-00708.17"/>
    <x v="1"/>
    <x v="29"/>
    <s v="I/C DESG"/>
    <n v="3004"/>
    <s v="Untoro"/>
    <n v="16"/>
    <n v="245"/>
    <s v="PHASE I-Final Concept Design"/>
    <s v="IDR"/>
    <n v="150581"/>
    <n v="0"/>
    <s v="ID002366"/>
    <s v="ProjHours19"/>
    <s v="No"/>
    <m/>
    <n v="0"/>
    <s v="Charge"/>
    <s v="No"/>
    <s v="Posted"/>
    <s v="No"/>
    <m/>
  </r>
  <r>
    <d v="2018-05-21T00:00:00"/>
    <s v="chsg-00708.17"/>
    <x v="1"/>
    <x v="29"/>
    <s v="I/C DESG"/>
    <n v="3013"/>
    <s v="A.A. Gde Adi Santika"/>
    <n v="37"/>
    <n v="245"/>
    <s v="PHASE I-Final Concept Design"/>
    <s v="IDR"/>
    <n v="99460"/>
    <n v="0"/>
    <s v="ID002370"/>
    <s v="ProjHours19"/>
    <s v="No"/>
    <m/>
    <n v="0"/>
    <s v="Charge"/>
    <s v="No"/>
    <s v="Posted"/>
    <s v="No"/>
    <m/>
  </r>
  <r>
    <d v="2018-05-21T00:00:00"/>
    <s v="chsg-00708.17"/>
    <x v="1"/>
    <x v="29"/>
    <s v="I/C DESG"/>
    <n v="3002"/>
    <s v="I Gusti Ngurah Satriawan"/>
    <n v="42"/>
    <n v="245"/>
    <s v="PHASE I-Final Concept Design"/>
    <s v="IDR"/>
    <n v="169207"/>
    <n v="0"/>
    <s v="ID002373"/>
    <s v="ProjHours19"/>
    <s v="No"/>
    <m/>
    <n v="0"/>
    <s v="Charge"/>
    <s v="No"/>
    <s v="Posted"/>
    <s v="No"/>
    <m/>
  </r>
  <r>
    <d v="2018-05-21T00:00:00"/>
    <s v="chsg-00708.17"/>
    <x v="1"/>
    <x v="29"/>
    <s v="I/C DESG"/>
    <n v="3007"/>
    <s v="Putu Ary Santana Putra"/>
    <n v="49"/>
    <n v="245"/>
    <s v="PHASE I-Final Concept Design"/>
    <s v="IDR"/>
    <n v="138968"/>
    <n v="0"/>
    <s v="ID002378"/>
    <s v="ProjHours19"/>
    <s v="No"/>
    <m/>
    <n v="0"/>
    <s v="Charge"/>
    <s v="No"/>
    <s v="Posted"/>
    <s v="No"/>
    <m/>
  </r>
  <r>
    <d v="2018-05-28T00:00:00"/>
    <s v="chsg-00708.17"/>
    <x v="1"/>
    <x v="29"/>
    <s v="I/C DESG"/>
    <n v="3007"/>
    <s v="Putu Ary Santana Putra"/>
    <n v="15"/>
    <n v="245"/>
    <s v="PHASE I-Final Concept Design"/>
    <s v="IDR"/>
    <n v="138968"/>
    <n v="0"/>
    <s v="ID002412"/>
    <s v="ProjHours19"/>
    <s v="No"/>
    <m/>
    <n v="0"/>
    <s v="Charge"/>
    <s v="No"/>
    <s v="Posted"/>
    <s v="No"/>
    <m/>
  </r>
  <r>
    <d v="2018-06-11T00:00:00"/>
    <s v="chsg-00708.17"/>
    <x v="1"/>
    <x v="29"/>
    <s v="I/C DESG"/>
    <n v="3002"/>
    <s v="I Gusti Ngurah Satriawan"/>
    <n v="26"/>
    <n v="245"/>
    <s v="PHASE I-Final Concept Design"/>
    <s v="IDR"/>
    <n v="169207"/>
    <n v="0"/>
    <s v="ID002492"/>
    <s v="ProjHours19"/>
    <s v="No"/>
    <m/>
    <n v="0"/>
    <s v="Charge"/>
    <s v="No"/>
    <s v="Posted"/>
    <s v="No"/>
    <m/>
  </r>
  <r>
    <d v="2018-06-18T00:00:00"/>
    <s v="chsg-00708.17"/>
    <x v="1"/>
    <x v="29"/>
    <s v="I/C DESG"/>
    <n v="3011"/>
    <s v="I Ketut Sukardiana"/>
    <n v="8"/>
    <n v="245"/>
    <s v="PHASE I-Final Concept Design"/>
    <s v="IDR"/>
    <n v="115059"/>
    <n v="0"/>
    <s v="ID002510"/>
    <s v="ProjHours19"/>
    <s v="No"/>
    <m/>
    <n v="0"/>
    <s v="Charge"/>
    <s v="No"/>
    <s v="Posted"/>
    <s v="No"/>
    <m/>
  </r>
  <r>
    <d v="2018-06-18T00:00:00"/>
    <s v="chsg-00708.17"/>
    <x v="1"/>
    <x v="29"/>
    <s v="I/C DESG"/>
    <n v="3007"/>
    <s v="Putu Ary Santana Putra"/>
    <n v="10"/>
    <n v="245"/>
    <s v="PHASE I-Final Concept Design"/>
    <s v="IDR"/>
    <n v="138968"/>
    <n v="0"/>
    <s v="ID002516"/>
    <s v="ProjHours19"/>
    <s v="No"/>
    <m/>
    <n v="0"/>
    <s v="Charge"/>
    <s v="No"/>
    <s v="Posted"/>
    <s v="No"/>
    <m/>
  </r>
  <r>
    <d v="2018-06-18T00:00:00"/>
    <s v="chsg-00708.17"/>
    <x v="1"/>
    <x v="29"/>
    <s v="I/C DESG"/>
    <n v="3002"/>
    <s v="I Gusti Ngurah Satriawan"/>
    <n v="36"/>
    <n v="245"/>
    <s v="PHASE I-Final Concept Design"/>
    <s v="IDR"/>
    <n v="169207"/>
    <n v="0"/>
    <s v="ID002534"/>
    <s v="ProjHours19"/>
    <s v="No"/>
    <m/>
    <n v="0"/>
    <s v="Charge"/>
    <s v="No"/>
    <s v="Posted"/>
    <s v="No"/>
    <m/>
  </r>
  <r>
    <d v="2018-06-25T00:00:00"/>
    <s v="chsg-00708.17"/>
    <x v="1"/>
    <x v="29"/>
    <s v="I/C DESG"/>
    <n v="3004"/>
    <s v="Untoro"/>
    <n v="10"/>
    <n v="245"/>
    <s v="PHASE I-Final Concept Design"/>
    <s v="IDR"/>
    <n v="150581"/>
    <n v="0"/>
    <s v="ID002546"/>
    <s v="ProjHours19"/>
    <s v="No"/>
    <m/>
    <n v="0"/>
    <s v="Charge"/>
    <s v="No"/>
    <s v="Posted"/>
    <s v="No"/>
    <m/>
  </r>
  <r>
    <d v="2018-06-25T00:00:00"/>
    <s v="chsg-00708.17"/>
    <x v="1"/>
    <x v="29"/>
    <s v="I/C DESG"/>
    <n v="3007"/>
    <s v="Putu Ary Santana Putra"/>
    <n v="33"/>
    <n v="245"/>
    <s v="PHASE I-Final Concept Design"/>
    <s v="IDR"/>
    <n v="138968"/>
    <n v="0"/>
    <s v="ID002559"/>
    <s v="ProjHours19"/>
    <s v="No"/>
    <m/>
    <n v="0"/>
    <s v="Charge"/>
    <s v="No"/>
    <s v="Posted"/>
    <s v="No"/>
    <m/>
  </r>
  <r>
    <d v="2018-06-25T00:00:00"/>
    <s v="chsg-00708.17"/>
    <x v="1"/>
    <x v="29"/>
    <s v="I/C DESG"/>
    <n v="3002"/>
    <s v="I Gusti Ngurah Satriawan"/>
    <n v="43"/>
    <n v="245"/>
    <s v="PHASE I-Final Concept Design"/>
    <s v="IDR"/>
    <n v="169207"/>
    <n v="0"/>
    <s v="ID002563"/>
    <s v="ProjHours19"/>
    <s v="No"/>
    <m/>
    <n v="0"/>
    <s v="Charge"/>
    <s v="No"/>
    <s v="Posted"/>
    <s v="No"/>
    <m/>
  </r>
  <r>
    <d v="2018-07-02T00:00:00"/>
    <s v="chsg-00708.17"/>
    <x v="1"/>
    <x v="29"/>
    <s v="I/C DESG"/>
    <n v="3002"/>
    <s v="I Gusti Ngurah Satriawan"/>
    <n v="35"/>
    <n v="245"/>
    <s v="PHASE I-Final Concept Design"/>
    <s v="IDR"/>
    <n v="169207"/>
    <n v="0"/>
    <s v="ID002591"/>
    <s v="ProjHours19"/>
    <s v="No"/>
    <m/>
    <n v="0"/>
    <s v="Charge"/>
    <s v="No"/>
    <s v="Posted"/>
    <s v="No"/>
    <m/>
  </r>
  <r>
    <d v="2018-07-02T00:00:00"/>
    <s v="chsg-00708.17"/>
    <x v="1"/>
    <x v="29"/>
    <s v="I/C DESG"/>
    <n v="3007"/>
    <s v="Putu Ary Santana Putra"/>
    <n v="41"/>
    <n v="245"/>
    <s v="PHASE I-Final Concept Design"/>
    <s v="IDR"/>
    <n v="138968"/>
    <n v="0"/>
    <s v="ID002593"/>
    <s v="ProjHours19"/>
    <s v="No"/>
    <m/>
    <n v="0"/>
    <s v="Charge"/>
    <s v="No"/>
    <s v="Posted"/>
    <s v="No"/>
    <m/>
  </r>
  <r>
    <d v="2018-07-09T00:00:00"/>
    <s v="chsg-00708.17"/>
    <x v="1"/>
    <x v="29"/>
    <s v="I/C DESG"/>
    <n v="3004"/>
    <s v="Untoro"/>
    <n v="8"/>
    <n v="245"/>
    <s v="PHASE I-Final Concept Design"/>
    <s v="IDR"/>
    <n v="150581"/>
    <n v="0"/>
    <s v="ID002602"/>
    <s v="ProjHours19"/>
    <s v="No"/>
    <m/>
    <n v="0"/>
    <s v="Charge"/>
    <s v="No"/>
    <s v="Posted"/>
    <s v="No"/>
    <m/>
  </r>
  <r>
    <d v="2018-07-09T00:00:00"/>
    <s v="chsg-00708.17"/>
    <x v="1"/>
    <x v="29"/>
    <s v="I/C DESG"/>
    <n v="3007"/>
    <s v="Putu Ary Santana Putra"/>
    <n v="16"/>
    <n v="245"/>
    <s v="PHASE I-Final Concept Design"/>
    <s v="IDR"/>
    <n v="138968"/>
    <n v="0"/>
    <s v="ID002617"/>
    <s v="ProjHours19"/>
    <s v="No"/>
    <m/>
    <n v="0"/>
    <s v="Charge"/>
    <s v="No"/>
    <s v="Posted"/>
    <s v="No"/>
    <m/>
  </r>
  <r>
    <d v="2018-07-09T00:00:00"/>
    <s v="chsg-00708.17"/>
    <x v="1"/>
    <x v="29"/>
    <s v="I/C DESG"/>
    <n v="3011"/>
    <s v="I Ketut Sukardiana"/>
    <n v="30"/>
    <n v="245"/>
    <s v="PHASE I-Final Concept Design"/>
    <s v="IDR"/>
    <n v="115059"/>
    <n v="0"/>
    <s v="ID002624"/>
    <s v="ProjHours19"/>
    <s v="No"/>
    <m/>
    <n v="0"/>
    <s v="Charge"/>
    <s v="No"/>
    <s v="Posted"/>
    <s v="No"/>
    <m/>
  </r>
  <r>
    <d v="2018-07-09T00:00:00"/>
    <s v="chsg-00708.17"/>
    <x v="1"/>
    <x v="29"/>
    <s v="I/C DESG"/>
    <n v="3006"/>
    <s v="I Wayan Sujana"/>
    <n v="38.56"/>
    <n v="245"/>
    <s v="PHASE I-Final Concept Design"/>
    <s v="IDR"/>
    <n v="143812"/>
    <n v="0"/>
    <s v="ID002626"/>
    <s v="ProjHours19"/>
    <s v="No"/>
    <m/>
    <n v="0"/>
    <s v="Charge"/>
    <s v="No"/>
    <s v="Posted"/>
    <s v="No"/>
    <m/>
  </r>
  <r>
    <d v="2018-07-09T00:00:00"/>
    <s v="chsg-00708.17"/>
    <x v="1"/>
    <x v="29"/>
    <s v="I/C DESG"/>
    <n v="3002"/>
    <s v="I Gusti Ngurah Satriawan"/>
    <n v="45"/>
    <n v="245"/>
    <s v="PHASE I-Final Concept Design"/>
    <s v="IDR"/>
    <n v="169207"/>
    <n v="0"/>
    <s v="ID002629"/>
    <s v="ProjHours19"/>
    <s v="No"/>
    <m/>
    <n v="0"/>
    <s v="Charge"/>
    <s v="No"/>
    <s v="Posted"/>
    <s v="No"/>
    <m/>
  </r>
  <r>
    <d v="2018-07-16T00:00:00"/>
    <s v="chsg-00708.17"/>
    <x v="1"/>
    <x v="29"/>
    <s v="I/C DESG"/>
    <n v="3002"/>
    <s v="I Gusti Ngurah Satriawan"/>
    <n v="38"/>
    <n v="245"/>
    <s v="PHASE I-Final Concept Design"/>
    <s v="IDR"/>
    <n v="169207"/>
    <n v="0"/>
    <s v="ID002659"/>
    <s v="ProjHours19"/>
    <s v="No"/>
    <m/>
    <n v="0"/>
    <s v="Charge"/>
    <s v="No"/>
    <s v="Posted"/>
    <s v="No"/>
    <m/>
  </r>
  <r>
    <d v="2018-07-16T00:00:00"/>
    <s v="chsg-00708.17"/>
    <x v="1"/>
    <x v="29"/>
    <s v="I/C DESG"/>
    <n v="3007"/>
    <s v="Putu Ary Santana Putra"/>
    <n v="41"/>
    <n v="245"/>
    <s v="PHASE I-Final Concept Design"/>
    <s v="IDR"/>
    <n v="138968"/>
    <n v="0"/>
    <s v="ID002660"/>
    <s v="ProjHours19"/>
    <s v="No"/>
    <m/>
    <n v="0"/>
    <s v="Charge"/>
    <s v="No"/>
    <s v="Posted"/>
    <s v="No"/>
    <m/>
  </r>
  <r>
    <d v="2018-07-16T00:00:00"/>
    <s v="chsg-00708.17"/>
    <x v="1"/>
    <x v="29"/>
    <s v="I/C DESG"/>
    <n v="3013"/>
    <s v="A.A. Gde Adi Santika"/>
    <n v="49"/>
    <n v="245"/>
    <s v="PHASE I-Final Concept Design"/>
    <s v="IDR"/>
    <n v="99460"/>
    <n v="0"/>
    <s v="ID002665"/>
    <s v="ProjHours19"/>
    <s v="No"/>
    <m/>
    <n v="0"/>
    <s v="Charge"/>
    <s v="No"/>
    <s v="Posted"/>
    <s v="No"/>
    <m/>
  </r>
  <r>
    <d v="2018-07-23T00:00:00"/>
    <s v="chsg-00708.17"/>
    <x v="1"/>
    <x v="29"/>
    <s v="I/C DESG"/>
    <n v="3002"/>
    <s v="I Gusti Ngurah Satriawan"/>
    <n v="20"/>
    <n v="245"/>
    <s v="PHASE I-Final Concept Design"/>
    <s v="IDR"/>
    <n v="169207"/>
    <n v="0"/>
    <s v="ID002681"/>
    <s v="ProjHours19"/>
    <s v="No"/>
    <m/>
    <n v="0"/>
    <s v="Charge"/>
    <s v="No"/>
    <s v="Posted"/>
    <s v="No"/>
    <m/>
  </r>
  <r>
    <d v="2018-07-23T00:00:00"/>
    <s v="chsg-00708.17"/>
    <x v="1"/>
    <x v="29"/>
    <s v="I/C DESG"/>
    <n v="3007"/>
    <s v="Putu Ary Santana Putra"/>
    <n v="38"/>
    <n v="245"/>
    <s v="PHASE I-Final Concept Design"/>
    <s v="IDR"/>
    <n v="138968"/>
    <n v="0"/>
    <s v="ID002688"/>
    <s v="ProjHours19"/>
    <s v="No"/>
    <m/>
    <n v="0"/>
    <s v="Charge"/>
    <s v="No"/>
    <s v="Posted"/>
    <s v="No"/>
    <m/>
  </r>
  <r>
    <d v="2018-07-30T00:00:00"/>
    <s v="chsg-00708.17"/>
    <x v="1"/>
    <x v="29"/>
    <s v="I/C DESG"/>
    <n v="3002"/>
    <s v="I Gusti Ngurah Satriawan"/>
    <n v="6"/>
    <n v="245"/>
    <s v="PHASE I-Final Concept Design"/>
    <s v="IDR"/>
    <n v="169207"/>
    <n v="0"/>
    <s v="ID002698"/>
    <s v="ProjHours19"/>
    <s v="No"/>
    <m/>
    <n v="0"/>
    <s v="Charge"/>
    <s v="No"/>
    <s v="Posted"/>
    <s v="No"/>
    <m/>
  </r>
  <r>
    <d v="2018-08-01T00:00:00"/>
    <s v="chsg-00708.17"/>
    <x v="1"/>
    <x v="29"/>
    <s v="I/C DESG"/>
    <n v="3002"/>
    <s v="I Gusti Ngurah Satriawan"/>
    <n v="5"/>
    <n v="245"/>
    <s v="PHASE I-Final Concept Design"/>
    <s v="IDR"/>
    <n v="169207"/>
    <n v="0"/>
    <s v="ID002713"/>
    <s v="ProjHours19"/>
    <s v="No"/>
    <m/>
    <n v="0"/>
    <s v="Charge"/>
    <s v="No"/>
    <s v="Posted"/>
    <s v="No"/>
    <m/>
  </r>
  <r>
    <d v="2018-08-01T00:00:00"/>
    <s v="chsg-00708.17"/>
    <x v="1"/>
    <x v="29"/>
    <s v="I/C DESG"/>
    <n v="3010"/>
    <s v="A.A. Bagus Dewangkara"/>
    <n v="10"/>
    <n v="245"/>
    <s v="PHASE I-Final Concept Design"/>
    <s v="IDR"/>
    <n v="121404"/>
    <n v="0"/>
    <s v="ID002719"/>
    <s v="ProjHours19"/>
    <s v="No"/>
    <m/>
    <n v="0"/>
    <s v="Charge"/>
    <s v="No"/>
    <s v="Posted"/>
    <s v="No"/>
    <m/>
  </r>
  <r>
    <d v="2018-08-01T00:00:00"/>
    <s v="chsg-00708.17"/>
    <x v="1"/>
    <x v="29"/>
    <s v="I/C DESG"/>
    <n v="3007"/>
    <s v="Putu Ary Santana Putra"/>
    <n v="29"/>
    <n v="245"/>
    <s v="PHASE I-Final Concept Design"/>
    <s v="IDR"/>
    <n v="138968"/>
    <n v="0"/>
    <s v="ID002735"/>
    <s v="ProjHours19"/>
    <s v="No"/>
    <m/>
    <n v="0"/>
    <s v="Charge"/>
    <s v="No"/>
    <s v="Posted"/>
    <s v="No"/>
    <m/>
  </r>
  <r>
    <d v="2018-08-06T00:00:00"/>
    <s v="chsg-00708.17"/>
    <x v="1"/>
    <x v="29"/>
    <s v="I/C DESG"/>
    <n v="3008"/>
    <s v="Gita Adriani Putri"/>
    <n v="6"/>
    <n v="245"/>
    <s v="PHASE I-Final Concept Design"/>
    <s v="IDR"/>
    <n v="150042"/>
    <n v="0"/>
    <s v="ID002739"/>
    <s v="ProjHours19"/>
    <s v="No"/>
    <m/>
    <n v="0"/>
    <s v="Charge"/>
    <s v="No"/>
    <s v="Posted"/>
    <s v="No"/>
    <m/>
  </r>
  <r>
    <d v="2018-08-06T00:00:00"/>
    <s v="chsg-00708.17"/>
    <x v="1"/>
    <x v="29"/>
    <s v="I/C DESG"/>
    <n v="3002"/>
    <s v="I Gusti Ngurah Satriawan"/>
    <n v="32"/>
    <n v="245"/>
    <s v="PHASE I-Final Concept Design"/>
    <s v="IDR"/>
    <n v="169207"/>
    <n v="0"/>
    <s v="ID002755"/>
    <s v="ProjHours19"/>
    <s v="No"/>
    <m/>
    <n v="0"/>
    <s v="Charge"/>
    <s v="No"/>
    <s v="Posted"/>
    <s v="No"/>
    <m/>
  </r>
  <r>
    <d v="2018-08-06T00:00:00"/>
    <s v="chsg-00708.17"/>
    <x v="1"/>
    <x v="29"/>
    <s v="I/C DESG"/>
    <n v="3007"/>
    <s v="Putu Ary Santana Putra"/>
    <n v="52"/>
    <n v="245"/>
    <s v="PHASE I-Final Concept Design"/>
    <s v="IDR"/>
    <n v="138968"/>
    <n v="0"/>
    <s v="ID002761"/>
    <s v="ProjHours19"/>
    <s v="No"/>
    <m/>
    <n v="0"/>
    <s v="Charge"/>
    <s v="No"/>
    <s v="Posted"/>
    <s v="No"/>
    <m/>
  </r>
  <r>
    <d v="2018-08-13T00:00:00"/>
    <s v="chsg-00708.17"/>
    <x v="1"/>
    <x v="29"/>
    <s v="I/C DESG"/>
    <n v="3007"/>
    <s v="Putu Ary Santana Putra"/>
    <n v="8"/>
    <n v="245"/>
    <s v="PHASE I-Final Concept Design"/>
    <s v="IDR"/>
    <n v="138968"/>
    <n v="0"/>
    <s v="ID002772"/>
    <s v="ProjHours19"/>
    <s v="No"/>
    <m/>
    <n v="0"/>
    <s v="Charge"/>
    <s v="No"/>
    <s v="Posted"/>
    <s v="No"/>
    <m/>
  </r>
  <r>
    <d v="2018-08-13T00:00:00"/>
    <s v="chsg-00708.17"/>
    <x v="1"/>
    <x v="29"/>
    <s v="I/C DESG"/>
    <n v="3013"/>
    <s v="A.A. Gde Adi Santika"/>
    <n v="8"/>
    <n v="245"/>
    <s v="PHASE I-Final Concept Design"/>
    <s v="IDR"/>
    <n v="99460"/>
    <n v="0"/>
    <s v="ID002773"/>
    <s v="ProjHours19"/>
    <s v="No"/>
    <m/>
    <n v="0"/>
    <s v="Charge"/>
    <s v="No"/>
    <s v="Posted"/>
    <s v="No"/>
    <m/>
  </r>
  <r>
    <d v="2018-08-13T00:00:00"/>
    <s v="chsg-00708.17"/>
    <x v="1"/>
    <x v="29"/>
    <s v="I/C DESG"/>
    <n v="3002"/>
    <s v="I Gusti Ngurah Satriawan"/>
    <n v="18"/>
    <n v="245"/>
    <s v="PHASE I-Final Concept Design"/>
    <s v="IDR"/>
    <n v="169207"/>
    <n v="0"/>
    <s v="ID002801"/>
    <s v="ProjHours19"/>
    <s v="No"/>
    <m/>
    <n v="0"/>
    <s v="Charge"/>
    <s v="No"/>
    <s v="Posted"/>
    <s v="No"/>
    <m/>
  </r>
  <r>
    <d v="2018-08-20T00:00:00"/>
    <s v="chsg-00708.17"/>
    <x v="1"/>
    <x v="29"/>
    <s v="I/C DESG"/>
    <n v="3011"/>
    <s v="I Ketut Sukardiana"/>
    <n v="7"/>
    <n v="245"/>
    <s v="PHASE I-Final Concept Design"/>
    <s v="IDR"/>
    <n v="115059"/>
    <n v="0"/>
    <s v="ID002816"/>
    <s v="ProjHours19"/>
    <s v="No"/>
    <m/>
    <n v="0"/>
    <s v="Charge"/>
    <s v="No"/>
    <s v="Posted"/>
    <s v="No"/>
    <m/>
  </r>
  <r>
    <d v="2018-08-20T00:00:00"/>
    <s v="chsg-00708.17"/>
    <x v="1"/>
    <x v="29"/>
    <s v="I/C DESG"/>
    <n v="3004"/>
    <s v="Untoro"/>
    <n v="24"/>
    <n v="245"/>
    <s v="PHASE I-Final Concept Design"/>
    <s v="IDR"/>
    <n v="150581"/>
    <n v="0"/>
    <s v="ID002848"/>
    <s v="ProjHours19"/>
    <s v="No"/>
    <m/>
    <n v="0"/>
    <s v="Charge"/>
    <s v="No"/>
    <s v="Posted"/>
    <s v="No"/>
    <m/>
  </r>
  <r>
    <d v="2018-08-20T00:00:00"/>
    <s v="chsg-00708.17"/>
    <x v="1"/>
    <x v="29"/>
    <s v="I/C DESG"/>
    <n v="3002"/>
    <s v="I Gusti Ngurah Satriawan"/>
    <n v="36"/>
    <n v="245"/>
    <s v="PHASE I-Final Concept Design"/>
    <s v="IDR"/>
    <n v="169207"/>
    <n v="0"/>
    <s v="ID002853"/>
    <s v="ProjHours19"/>
    <s v="No"/>
    <m/>
    <n v="0"/>
    <s v="Charge"/>
    <s v="No"/>
    <s v="Posted"/>
    <s v="No"/>
    <m/>
  </r>
  <r>
    <d v="2018-08-20T00:00:00"/>
    <s v="chsg-00708.17"/>
    <x v="1"/>
    <x v="29"/>
    <s v="I/C DESG"/>
    <n v="3007"/>
    <s v="Putu Ary Santana Putra"/>
    <n v="39"/>
    <n v="245"/>
    <s v="PHASE I-Final Concept Design"/>
    <s v="IDR"/>
    <n v="138968"/>
    <n v="0"/>
    <s v="ID002855"/>
    <s v="ProjHours19"/>
    <s v="No"/>
    <m/>
    <n v="0"/>
    <s v="Charge"/>
    <s v="No"/>
    <s v="Posted"/>
    <s v="No"/>
    <m/>
  </r>
  <r>
    <d v="2018-08-27T00:00:00"/>
    <s v="chsg-00708.17"/>
    <x v="1"/>
    <x v="29"/>
    <s v="I/C DESG"/>
    <n v="3002"/>
    <s v="I Gusti Ngurah Satriawan"/>
    <n v="35"/>
    <n v="245"/>
    <s v="PHASE I-Final Concept Design"/>
    <s v="IDR"/>
    <n v="169207"/>
    <n v="0"/>
    <s v="ID002898"/>
    <s v="ProjHours19"/>
    <s v="No"/>
    <m/>
    <n v="0"/>
    <s v="Charge"/>
    <s v="No"/>
    <s v="Posted"/>
    <s v="No"/>
    <m/>
  </r>
  <r>
    <d v="2018-08-27T00:00:00"/>
    <s v="chsg-00708.17"/>
    <x v="1"/>
    <x v="29"/>
    <s v="I/C DESG"/>
    <n v="3007"/>
    <s v="Putu Ary Santana Putra"/>
    <n v="36.5"/>
    <n v="245"/>
    <s v="PHASE I-Final Concept Design"/>
    <s v="IDR"/>
    <n v="138968"/>
    <n v="0"/>
    <s v="ID002900"/>
    <s v="ProjHours19"/>
    <s v="No"/>
    <m/>
    <n v="0"/>
    <s v="Charge"/>
    <s v="No"/>
    <s v="Posted"/>
    <s v="No"/>
    <m/>
  </r>
  <r>
    <d v="2018-09-03T00:00:00"/>
    <s v="chsg-00708.17"/>
    <x v="1"/>
    <x v="29"/>
    <s v="I/C DESG"/>
    <n v="3008"/>
    <s v="Gita Adriani Putri"/>
    <n v="24"/>
    <n v="245"/>
    <s v="PHASE I-Final Concept Design"/>
    <s v="IDR"/>
    <n v="150042"/>
    <n v="0"/>
    <s v="ID002920"/>
    <s v="ProjHours19"/>
    <s v="No"/>
    <m/>
    <n v="0"/>
    <s v="Charge"/>
    <s v="No"/>
    <s v="Posted"/>
    <s v="No"/>
    <m/>
  </r>
  <r>
    <d v="2018-09-03T00:00:00"/>
    <s v="chsg-00708.17"/>
    <x v="1"/>
    <x v="29"/>
    <s v="I/C DESG"/>
    <n v="3007"/>
    <s v="Putu Ary Santana Putra"/>
    <n v="42"/>
    <n v="245"/>
    <s v="PHASE I-Final Concept Design"/>
    <s v="IDR"/>
    <n v="138968"/>
    <n v="0"/>
    <s v="ID002928"/>
    <s v="ProjHours19"/>
    <s v="No"/>
    <m/>
    <n v="0"/>
    <s v="Charge"/>
    <s v="No"/>
    <s v="Posted"/>
    <s v="No"/>
    <m/>
  </r>
  <r>
    <d v="2018-09-03T00:00:00"/>
    <s v="chsg-00708.17"/>
    <x v="1"/>
    <x v="29"/>
    <s v="I/C DESG"/>
    <n v="3002"/>
    <s v="I Gusti Ngurah Satriawan"/>
    <n v="44"/>
    <n v="245"/>
    <s v="PHASE I-Final Concept Design"/>
    <s v="IDR"/>
    <n v="169207"/>
    <n v="0"/>
    <s v="ID002931"/>
    <s v="ProjHours19"/>
    <s v="No"/>
    <m/>
    <n v="0"/>
    <s v="Charge"/>
    <s v="No"/>
    <s v="Posted"/>
    <s v="No"/>
    <m/>
  </r>
  <r>
    <d v="2018-09-10T00:00:00"/>
    <s v="chsg-00708.17"/>
    <x v="1"/>
    <x v="29"/>
    <s v="I/C DESG"/>
    <n v="3007"/>
    <s v="Putu Ary Santana Putra"/>
    <n v="30"/>
    <n v="245"/>
    <s v="PHASE I-Final Concept Design"/>
    <s v="IDR"/>
    <n v="138968"/>
    <n v="0"/>
    <s v="ID002969"/>
    <s v="ProjHours19"/>
    <s v="No"/>
    <m/>
    <n v="0"/>
    <s v="Charge"/>
    <s v="No"/>
    <s v="Posted"/>
    <s v="No"/>
    <m/>
  </r>
  <r>
    <d v="2018-09-10T00:00:00"/>
    <s v="chsg-00708.17"/>
    <x v="1"/>
    <x v="29"/>
    <s v="I/C DESG"/>
    <n v="3002"/>
    <s v="I Gusti Ngurah Satriawan"/>
    <n v="32"/>
    <n v="245"/>
    <s v="PHASE I-Final Concept Design"/>
    <s v="IDR"/>
    <n v="169207"/>
    <n v="0"/>
    <s v="ID002970"/>
    <s v="ProjHours19"/>
    <s v="No"/>
    <m/>
    <n v="0"/>
    <s v="Charge"/>
    <s v="No"/>
    <s v="Posted"/>
    <s v="No"/>
    <m/>
  </r>
  <r>
    <d v="2018-09-17T00:00:00"/>
    <s v="chsg-00708.17"/>
    <x v="1"/>
    <x v="29"/>
    <s v="I/C DESG"/>
    <n v="3002"/>
    <s v="I Gusti Ngurah Satriawan"/>
    <n v="32"/>
    <n v="245"/>
    <s v="PHASE I-Final Concept Design"/>
    <s v="IDR"/>
    <n v="169207"/>
    <n v="0"/>
    <s v="ID003000"/>
    <s v="ProjHours19"/>
    <s v="No"/>
    <m/>
    <n v="0"/>
    <s v="Charge"/>
    <s v="No"/>
    <s v="Posted"/>
    <s v="No"/>
    <m/>
  </r>
  <r>
    <d v="2018-09-17T00:00:00"/>
    <s v="chsg-00708.17"/>
    <x v="1"/>
    <x v="29"/>
    <s v="I/C DESG"/>
    <n v="3007"/>
    <s v="Putu Ary Santana Putra"/>
    <n v="43"/>
    <n v="245"/>
    <s v="PHASE I-Final Concept Design"/>
    <s v="IDR"/>
    <n v="138968"/>
    <n v="0"/>
    <s v="ID003002"/>
    <s v="ProjHours19"/>
    <s v="No"/>
    <m/>
    <n v="0"/>
    <s v="Charge"/>
    <s v="No"/>
    <s v="Posted"/>
    <s v="No"/>
    <m/>
  </r>
  <r>
    <d v="2018-11-12T00:00:00"/>
    <s v="chsg-00708.17"/>
    <x v="1"/>
    <x v="29"/>
    <s v="I/C DESG"/>
    <n v="3002"/>
    <s v="I Gusti Ngurah Satriawan"/>
    <n v="8"/>
    <n v="246"/>
    <s v="PHASE II-Show Area Schematic Design"/>
    <s v="USD"/>
    <n v="264621"/>
    <n v="0"/>
    <s v="ID000780"/>
    <s v="PJHR0010012"/>
    <s v="No"/>
    <m/>
    <n v="0"/>
    <s v="Charge"/>
    <s v="No"/>
    <s v="Posted"/>
    <s v="No"/>
    <m/>
  </r>
  <r>
    <d v="2018-11-13T00:00:00"/>
    <s v="chsg-00708.17"/>
    <x v="1"/>
    <x v="29"/>
    <s v="I/C DESG"/>
    <n v="3007"/>
    <s v="Putu Ary Santana Putra"/>
    <n v="8"/>
    <n v="248"/>
    <s v="PHASE IV-Overall Area Schematic Design"/>
    <s v="USD"/>
    <n v="225552"/>
    <n v="0"/>
    <s v="ID000673"/>
    <s v="PJHR0010004"/>
    <s v="No"/>
    <m/>
    <n v="0"/>
    <s v="Charge"/>
    <s v="No"/>
    <s v="Posted"/>
    <s v="No"/>
    <m/>
  </r>
  <r>
    <d v="2018-11-13T00:00:00"/>
    <s v="chsg-00708.17"/>
    <x v="1"/>
    <x v="29"/>
    <s v="I/C DESG"/>
    <n v="3013"/>
    <s v="A.A. Gde Adi Santika"/>
    <n v="8"/>
    <n v="246"/>
    <s v="PHASE II-Show Area Schematic Design"/>
    <s v="USD"/>
    <n v="184580"/>
    <n v="0"/>
    <s v="ID000699"/>
    <s v="PJHR0010006"/>
    <s v="No"/>
    <m/>
    <n v="0"/>
    <s v="Charge"/>
    <s v="No"/>
    <s v="Posted"/>
    <s v="No"/>
    <m/>
  </r>
  <r>
    <d v="2018-11-13T00:00:00"/>
    <s v="chsg-00708.17"/>
    <x v="1"/>
    <x v="29"/>
    <s v="I/C DESG"/>
    <n v="3002"/>
    <s v="I Gusti Ngurah Satriawan"/>
    <n v="8"/>
    <n v="246"/>
    <s v="PHASE II-Show Area Schematic Design"/>
    <s v="USD"/>
    <n v="264621"/>
    <n v="0"/>
    <s v="ID000781"/>
    <s v="PJHR0010012"/>
    <s v="No"/>
    <m/>
    <n v="0"/>
    <s v="Charge"/>
    <s v="No"/>
    <s v="Posted"/>
    <s v="No"/>
    <m/>
  </r>
  <r>
    <d v="2018-11-14T00:00:00"/>
    <s v="chsg-00708.17"/>
    <x v="1"/>
    <x v="29"/>
    <s v="I/C DESG"/>
    <n v="3007"/>
    <s v="Putu Ary Santana Putra"/>
    <n v="8"/>
    <n v="248"/>
    <s v="PHASE IV-Overall Area Schematic Design"/>
    <s v="USD"/>
    <n v="225552"/>
    <n v="0"/>
    <s v="ID000674"/>
    <s v="PJHR0010004"/>
    <s v="No"/>
    <m/>
    <n v="0"/>
    <s v="Charge"/>
    <s v="No"/>
    <s v="Posted"/>
    <s v="No"/>
    <m/>
  </r>
  <r>
    <d v="2018-11-14T00:00:00"/>
    <s v="chsg-00708.17"/>
    <x v="1"/>
    <x v="29"/>
    <s v="I/C DESG"/>
    <n v="3013"/>
    <s v="A.A. Gde Adi Santika"/>
    <n v="8"/>
    <n v="246"/>
    <s v="PHASE II-Show Area Schematic Design"/>
    <s v="USD"/>
    <n v="184580"/>
    <n v="0"/>
    <s v="ID000700"/>
    <s v="PJHR0010006"/>
    <s v="No"/>
    <m/>
    <n v="0"/>
    <s v="Charge"/>
    <s v="No"/>
    <s v="Posted"/>
    <s v="No"/>
    <m/>
  </r>
  <r>
    <d v="2018-11-14T00:00:00"/>
    <s v="chsg-00708.17"/>
    <x v="1"/>
    <x v="29"/>
    <s v="I/C DESG"/>
    <n v="3002"/>
    <s v="I Gusti Ngurah Satriawan"/>
    <n v="8"/>
    <n v="246"/>
    <s v="PHASE II-Show Area Schematic Design"/>
    <s v="USD"/>
    <n v="264621"/>
    <n v="0"/>
    <s v="ID000782"/>
    <s v="PJHR0010012"/>
    <s v="No"/>
    <m/>
    <n v="0"/>
    <s v="Charge"/>
    <s v="No"/>
    <s v="Posted"/>
    <s v="No"/>
    <m/>
  </r>
  <r>
    <d v="2018-11-15T00:00:00"/>
    <s v="chsg-00708.17"/>
    <x v="1"/>
    <x v="29"/>
    <s v="I/C DESG"/>
    <n v="3007"/>
    <s v="Putu Ary Santana Putra"/>
    <n v="8"/>
    <n v="248"/>
    <s v="PHASE IV-Overall Area Schematic Design"/>
    <s v="USD"/>
    <n v="225552"/>
    <n v="0"/>
    <s v="ID000675"/>
    <s v="PJHR0010004"/>
    <s v="No"/>
    <m/>
    <n v="0"/>
    <s v="Charge"/>
    <s v="No"/>
    <s v="Posted"/>
    <s v="No"/>
    <m/>
  </r>
  <r>
    <d v="2018-11-15T00:00:00"/>
    <s v="chsg-00708.17"/>
    <x v="1"/>
    <x v="29"/>
    <s v="I/C DESG"/>
    <n v="3002"/>
    <s v="I Gusti Ngurah Satriawan"/>
    <n v="8"/>
    <n v="246"/>
    <s v="PHASE II-Show Area Schematic Design"/>
    <s v="USD"/>
    <n v="264621"/>
    <n v="0"/>
    <s v="ID000783"/>
    <s v="PJHR0010012"/>
    <s v="No"/>
    <m/>
    <n v="0"/>
    <s v="Charge"/>
    <s v="No"/>
    <s v="Posted"/>
    <s v="No"/>
    <m/>
  </r>
  <r>
    <d v="2018-11-21T00:00:00"/>
    <s v="chsg-00708.17"/>
    <x v="1"/>
    <x v="29"/>
    <s v="I/C DESG"/>
    <n v="3002"/>
    <s v="I Gusti Ngurah Satriawan"/>
    <n v="4"/>
    <n v="246"/>
    <s v="PHASE II-Show Area Schematic Design"/>
    <s v="IDR"/>
    <n v="264621"/>
    <n v="0"/>
    <s v="ID000920"/>
    <s v="PJHR0010021"/>
    <s v="No"/>
    <m/>
    <n v="0"/>
    <s v="Charge"/>
    <s v="No"/>
    <s v="Posted"/>
    <s v="No"/>
    <m/>
  </r>
  <r>
    <d v="2018-11-28T00:00:00"/>
    <s v="chsg-00708.17"/>
    <x v="1"/>
    <x v="29"/>
    <s v="I/C DESG"/>
    <n v="3008"/>
    <s v="Gita Adriani Putri"/>
    <n v="4"/>
    <n v="246"/>
    <s v="PHASE II-Show Area Schematic Design"/>
    <s v="IDR"/>
    <n v="236806"/>
    <n v="0"/>
    <s v="ID001023"/>
    <s v="PJHR0010026"/>
    <s v="No"/>
    <m/>
    <n v="0"/>
    <s v="Charge"/>
    <s v="No"/>
    <s v="Posted"/>
    <s v="No"/>
    <m/>
  </r>
  <r>
    <d v="2018-11-29T00:00:00"/>
    <s v="chsg-00708.17"/>
    <x v="1"/>
    <x v="29"/>
    <s v="I/C DESG"/>
    <n v="3013"/>
    <s v="A.A. Gde Adi Santika"/>
    <n v="4"/>
    <n v="248"/>
    <s v="PHASE IV-Overall Area Schematic Design"/>
    <s v="IDR"/>
    <n v="184580"/>
    <n v="0"/>
    <s v="ID000902"/>
    <s v="PJHR0010019"/>
    <s v="No"/>
    <m/>
    <n v="0"/>
    <s v="Charge"/>
    <s v="No"/>
    <s v="Posted"/>
    <s v="No"/>
    <m/>
  </r>
  <r>
    <d v="2018-11-29T00:00:00"/>
    <s v="chsg-00708.17"/>
    <x v="1"/>
    <x v="29"/>
    <s v="I/C DESG"/>
    <n v="3001"/>
    <s v="Nyoman Diksa"/>
    <n v="1"/>
    <n v="248"/>
    <s v="PHASE IV-Overall Area Schematic Design"/>
    <s v="IDR"/>
    <n v="397692"/>
    <n v="0"/>
    <s v="ID000965"/>
    <s v="PJHR0010023"/>
    <s v="No"/>
    <m/>
    <n v="0"/>
    <s v="Charge"/>
    <s v="No"/>
    <s v="Posted"/>
    <s v="No"/>
    <m/>
  </r>
  <r>
    <d v="2018-11-29T00:00:00"/>
    <s v="chsg-00708.17"/>
    <x v="1"/>
    <x v="29"/>
    <s v="I/C DESG"/>
    <n v="3008"/>
    <s v="Gita Adriani Putri"/>
    <n v="4"/>
    <n v="246"/>
    <s v="PHASE II-Show Area Schematic Design"/>
    <s v="IDR"/>
    <n v="236806"/>
    <n v="0"/>
    <s v="ID001024"/>
    <s v="PJHR0010026"/>
    <s v="No"/>
    <m/>
    <n v="0"/>
    <s v="Charge"/>
    <s v="No"/>
    <s v="Posted"/>
    <s v="No"/>
    <m/>
  </r>
  <r>
    <d v="2018-11-30T00:00:00"/>
    <s v="chsg-00708.17"/>
    <x v="1"/>
    <x v="29"/>
    <s v="I/C DESG"/>
    <n v="3013"/>
    <s v="A.A. Gde Adi Santika"/>
    <n v="4"/>
    <n v="248"/>
    <s v="PHASE IV-Overall Area Schematic Design"/>
    <s v="IDR"/>
    <n v="184580"/>
    <n v="0"/>
    <s v="ID000903"/>
    <s v="PJHR0010019"/>
    <s v="No"/>
    <m/>
    <n v="0"/>
    <s v="Charge"/>
    <s v="No"/>
    <s v="Posted"/>
    <s v="No"/>
    <m/>
  </r>
  <r>
    <d v="2018-11-30T00:00:00"/>
    <s v="chsg-00708.17"/>
    <x v="1"/>
    <x v="29"/>
    <s v="I/C DESG"/>
    <n v="3001"/>
    <s v="Nyoman Diksa"/>
    <n v="1"/>
    <n v="248"/>
    <s v="PHASE IV-Overall Area Schematic Design"/>
    <s v="IDR"/>
    <n v="397692"/>
    <n v="0"/>
    <s v="ID000966"/>
    <s v="PJHR0010023"/>
    <s v="No"/>
    <m/>
    <n v="0"/>
    <s v="Charge"/>
    <s v="No"/>
    <s v="Posted"/>
    <s v="No"/>
    <m/>
  </r>
  <r>
    <d v="2018-12-03T00:00:00"/>
    <s v="chsg-00708.17"/>
    <x v="1"/>
    <x v="29"/>
    <s v="I/C DESG"/>
    <n v="3002"/>
    <s v="I Gusti Ngurah Satriawan"/>
    <n v="8"/>
    <n v="248"/>
    <s v="PHASE IV-Overall Area Schematic Design"/>
    <s v="IDR"/>
    <n v="245363"/>
    <n v="317546"/>
    <s v="ID001139"/>
    <s v="PJHR0010033"/>
    <s v="No"/>
    <m/>
    <n v="2540368"/>
    <s v="Charge"/>
    <s v="No"/>
    <s v="Invoiced"/>
    <s v="No"/>
    <m/>
  </r>
  <r>
    <d v="2018-12-17T00:00:00"/>
    <s v="chsg-00708.17"/>
    <x v="1"/>
    <x v="29"/>
    <s v="I/C DESG"/>
    <n v="3007"/>
    <s v="Putu Ary Santana Putra"/>
    <n v="8"/>
    <n v="249"/>
    <s v="PHASE V-Overall Area Hardscape Design Development"/>
    <s v="IDR"/>
    <n v="215124"/>
    <n v="270662"/>
    <s v="ID001330"/>
    <s v="PJHR0010041"/>
    <s v="No"/>
    <m/>
    <n v="2165296"/>
    <s v="Charge"/>
    <s v="No"/>
    <s v="Invoiced"/>
    <s v="No"/>
    <m/>
  </r>
  <r>
    <d v="2018-07-16T00:00:00"/>
    <s v="chsg-00802.09"/>
    <x v="1"/>
    <x v="30"/>
    <s v="I/C DESG"/>
    <n v="3001"/>
    <s v="Nyoman Diksa"/>
    <n v="5"/>
    <n v="252"/>
    <s v="PHASE I-Final Concept Design"/>
    <s v="IDR"/>
    <n v="308303"/>
    <n v="0"/>
    <s v="ID002639"/>
    <s v="ProjHours19"/>
    <s v="No"/>
    <m/>
    <n v="0"/>
    <s v="Charge"/>
    <s v="No"/>
    <s v="Posted"/>
    <s v="No"/>
    <m/>
  </r>
  <r>
    <d v="2018-07-16T00:00:00"/>
    <s v="chsg-00802.09"/>
    <x v="1"/>
    <x v="30"/>
    <s v="I/C DESG"/>
    <n v="3004"/>
    <s v="Untoro"/>
    <n v="8"/>
    <n v="252"/>
    <s v="PHASE I-Final Concept Design"/>
    <s v="IDR"/>
    <n v="150581"/>
    <n v="0"/>
    <s v="ID002644"/>
    <s v="ProjHours19"/>
    <s v="No"/>
    <m/>
    <n v="0"/>
    <s v="Charge"/>
    <s v="No"/>
    <s v="Posted"/>
    <s v="No"/>
    <m/>
  </r>
  <r>
    <d v="2018-07-16T00:00:00"/>
    <s v="chsg-00802.09"/>
    <x v="1"/>
    <x v="30"/>
    <s v="I/C DESG"/>
    <n v="3008"/>
    <s v="Gita Adriani Putri"/>
    <n v="8"/>
    <n v="252"/>
    <s v="PHASE I-Final Concept Design"/>
    <s v="IDR"/>
    <n v="150042"/>
    <n v="0"/>
    <s v="ID002645"/>
    <s v="ProjHours19"/>
    <s v="No"/>
    <m/>
    <n v="0"/>
    <s v="Charge"/>
    <s v="No"/>
    <s v="Posted"/>
    <s v="No"/>
    <m/>
  </r>
  <r>
    <d v="2018-07-16T00:00:00"/>
    <s v="chsg-00802.09"/>
    <x v="1"/>
    <x v="30"/>
    <s v="I/C DESG"/>
    <n v="3011"/>
    <s v="I Ketut Sukardiana"/>
    <n v="9"/>
    <n v="252"/>
    <s v="PHASE I-Final Concept Design"/>
    <s v="IDR"/>
    <n v="115059"/>
    <n v="0"/>
    <s v="ID002649"/>
    <s v="ProjHours19"/>
    <s v="No"/>
    <m/>
    <n v="0"/>
    <s v="Charge"/>
    <s v="No"/>
    <s v="Posted"/>
    <s v="No"/>
    <m/>
  </r>
  <r>
    <d v="2018-07-23T00:00:00"/>
    <s v="chsg-00802.09"/>
    <x v="1"/>
    <x v="30"/>
    <s v="I/C DESG"/>
    <n v="3005"/>
    <s v="I Wayan Kompiang Eka Siswanta"/>
    <n v="4"/>
    <n v="252"/>
    <s v="PHASE I-Final Concept Design"/>
    <s v="IDR"/>
    <n v="165864"/>
    <n v="0"/>
    <s v="ID002668"/>
    <s v="ProjHours19"/>
    <s v="No"/>
    <m/>
    <n v="0"/>
    <s v="Charge"/>
    <s v="No"/>
    <s v="Posted"/>
    <s v="No"/>
    <m/>
  </r>
  <r>
    <d v="2018-07-23T00:00:00"/>
    <s v="chsg-00802.09"/>
    <x v="1"/>
    <x v="30"/>
    <s v="I/C DESG"/>
    <n v="3008"/>
    <s v="Gita Adriani Putri"/>
    <n v="11"/>
    <n v="252"/>
    <s v="PHASE I-Final Concept Design"/>
    <s v="IDR"/>
    <n v="150042"/>
    <n v="0"/>
    <s v="ID002678"/>
    <s v="ProjHours19"/>
    <s v="No"/>
    <m/>
    <n v="0"/>
    <s v="Charge"/>
    <s v="No"/>
    <s v="Posted"/>
    <s v="No"/>
    <m/>
  </r>
  <r>
    <d v="2018-07-23T00:00:00"/>
    <s v="chsg-00802.09"/>
    <x v="1"/>
    <x v="30"/>
    <s v="I/C DESG"/>
    <n v="3009"/>
    <s v="I Gusti Bagus Sera Krisnadinata"/>
    <n v="28"/>
    <n v="252"/>
    <s v="PHASE I-Final Concept Design"/>
    <s v="IDR"/>
    <n v="120926"/>
    <n v="0"/>
    <s v="ID002683"/>
    <s v="ProjHours19"/>
    <s v="No"/>
    <m/>
    <n v="0"/>
    <s v="Charge"/>
    <s v="No"/>
    <s v="Posted"/>
    <s v="No"/>
    <m/>
  </r>
  <r>
    <d v="2018-07-23T00:00:00"/>
    <s v="chsg-00802.09"/>
    <x v="1"/>
    <x v="30"/>
    <s v="I/C DESG"/>
    <n v="3011"/>
    <s v="I Ketut Sukardiana"/>
    <n v="49"/>
    <n v="252"/>
    <s v="PHASE I-Final Concept Design"/>
    <s v="IDR"/>
    <n v="115059"/>
    <n v="0"/>
    <s v="ID002689"/>
    <s v="ProjHours19"/>
    <s v="No"/>
    <m/>
    <n v="0"/>
    <s v="Charge"/>
    <s v="No"/>
    <s v="Posted"/>
    <s v="No"/>
    <m/>
  </r>
  <r>
    <d v="2018-07-23T00:00:00"/>
    <s v="chsg-00802.09"/>
    <x v="1"/>
    <x v="30"/>
    <s v="I/C DESG"/>
    <n v="3004"/>
    <s v="Untoro"/>
    <n v="53"/>
    <n v="252"/>
    <s v="PHASE I-Final Concept Design"/>
    <s v="IDR"/>
    <n v="150581"/>
    <n v="0"/>
    <s v="ID002692"/>
    <s v="ProjHours19"/>
    <s v="No"/>
    <m/>
    <n v="0"/>
    <s v="Charge"/>
    <s v="No"/>
    <s v="Posted"/>
    <s v="No"/>
    <m/>
  </r>
  <r>
    <d v="2018-07-30T00:00:00"/>
    <s v="chsg-00802.09"/>
    <x v="1"/>
    <x v="30"/>
    <s v="I/C DESG"/>
    <n v="3008"/>
    <s v="Gita Adriani Putri"/>
    <n v="1"/>
    <n v="252"/>
    <s v="PHASE I-Final Concept Design"/>
    <s v="IDR"/>
    <n v="150042"/>
    <n v="0"/>
    <s v="ID002694"/>
    <s v="ProjHours19"/>
    <s v="No"/>
    <m/>
    <n v="0"/>
    <s v="Charge"/>
    <s v="No"/>
    <s v="Posted"/>
    <s v="No"/>
    <m/>
  </r>
  <r>
    <d v="2018-07-30T00:00:00"/>
    <s v="chsg-00802.09"/>
    <x v="1"/>
    <x v="30"/>
    <s v="I/C DESG"/>
    <n v="3004"/>
    <s v="Untoro"/>
    <n v="22"/>
    <n v="252"/>
    <s v="PHASE I-Final Concept Design"/>
    <s v="IDR"/>
    <n v="150581"/>
    <n v="0"/>
    <s v="ID002706"/>
    <s v="ProjHours19"/>
    <s v="No"/>
    <m/>
    <n v="0"/>
    <s v="Charge"/>
    <s v="No"/>
    <s v="Posted"/>
    <s v="No"/>
    <m/>
  </r>
  <r>
    <d v="2018-07-30T00:00:00"/>
    <s v="chsg-00802.09"/>
    <x v="1"/>
    <x v="30"/>
    <s v="I/C DESG"/>
    <n v="3011"/>
    <s v="I Ketut Sukardiana"/>
    <n v="22"/>
    <n v="252"/>
    <s v="PHASE I-Final Concept Design"/>
    <s v="IDR"/>
    <n v="115059"/>
    <n v="0"/>
    <s v="ID002707"/>
    <s v="ProjHours19"/>
    <s v="No"/>
    <m/>
    <n v="0"/>
    <s v="Charge"/>
    <s v="No"/>
    <s v="Posted"/>
    <s v="No"/>
    <m/>
  </r>
  <r>
    <d v="2018-08-01T00:00:00"/>
    <s v="chsg-00802.09"/>
    <x v="1"/>
    <x v="30"/>
    <s v="I/C DESG"/>
    <n v="3011"/>
    <s v="I Ketut Sukardiana"/>
    <n v="4"/>
    <n v="252"/>
    <s v="PHASE I-Final Concept Design"/>
    <s v="IDR"/>
    <n v="115059"/>
    <n v="0"/>
    <s v="ID002712"/>
    <s v="ProjHours19"/>
    <s v="No"/>
    <m/>
    <n v="0"/>
    <s v="Charge"/>
    <s v="No"/>
    <s v="Posted"/>
    <s v="No"/>
    <m/>
  </r>
  <r>
    <d v="2018-08-01T00:00:00"/>
    <s v="chsg-00802.09"/>
    <x v="1"/>
    <x v="30"/>
    <s v="I/C DESG"/>
    <n v="3004"/>
    <s v="Untoro"/>
    <n v="24"/>
    <n v="252"/>
    <s v="PHASE I-Final Concept Design"/>
    <s v="IDR"/>
    <n v="150581"/>
    <n v="0"/>
    <s v="ID002732"/>
    <s v="ProjHours19"/>
    <s v="No"/>
    <m/>
    <n v="0"/>
    <s v="Charge"/>
    <s v="No"/>
    <s v="Posted"/>
    <s v="No"/>
    <m/>
  </r>
  <r>
    <d v="2018-08-06T00:00:00"/>
    <s v="chsg-00802.09"/>
    <x v="1"/>
    <x v="30"/>
    <s v="I/C DESG"/>
    <n v="1005"/>
    <s v="Pontjo Widodo"/>
    <n v="6"/>
    <n v="252"/>
    <s v="PHASE I-Final Concept Design"/>
    <s v="IDR"/>
    <n v="322217"/>
    <n v="0"/>
    <s v="ID002740"/>
    <s v="ProjHours19"/>
    <s v="No"/>
    <m/>
    <n v="0"/>
    <s v="Charge"/>
    <s v="No"/>
    <s v="Posted"/>
    <s v="No"/>
    <m/>
  </r>
  <r>
    <d v="2018-08-06T00:00:00"/>
    <s v="chsg-00802.09"/>
    <x v="1"/>
    <x v="30"/>
    <s v="I/C DESG"/>
    <n v="1005"/>
    <s v="Pontjo Widodo"/>
    <n v="6.5"/>
    <n v="252"/>
    <s v="PHASE I-Final Concept Design"/>
    <s v="IDR"/>
    <n v="322217"/>
    <n v="0"/>
    <s v="ID002741"/>
    <s v="ProjHours19"/>
    <s v="No"/>
    <m/>
    <n v="0"/>
    <s v="Charge"/>
    <s v="No"/>
    <s v="Posted"/>
    <s v="No"/>
    <m/>
  </r>
  <r>
    <d v="2018-08-06T00:00:00"/>
    <s v="chsg-00802.09"/>
    <x v="1"/>
    <x v="30"/>
    <s v="I/C DESG"/>
    <n v="1005"/>
    <s v="Pontjo Widodo"/>
    <n v="6.5"/>
    <n v="252"/>
    <s v="PHASE I-Final Concept Design"/>
    <s v="IDR"/>
    <n v="322217"/>
    <n v="0"/>
    <s v="ID002742"/>
    <s v="ProjHours19"/>
    <s v="No"/>
    <m/>
    <n v="0"/>
    <s v="Charge"/>
    <s v="No"/>
    <s v="Posted"/>
    <s v="No"/>
    <m/>
  </r>
  <r>
    <d v="2018-08-06T00:00:00"/>
    <s v="chsg-00802.09"/>
    <x v="1"/>
    <x v="30"/>
    <s v="I/C DESG"/>
    <n v="3004"/>
    <s v="Untoro"/>
    <n v="40"/>
    <n v="252"/>
    <s v="PHASE I-Final Concept Design"/>
    <s v="IDR"/>
    <n v="150581"/>
    <n v="0"/>
    <s v="ID002756"/>
    <s v="ProjHours19"/>
    <s v="No"/>
    <m/>
    <n v="0"/>
    <s v="Charge"/>
    <s v="No"/>
    <s v="Posted"/>
    <s v="No"/>
    <m/>
  </r>
  <r>
    <d v="2018-08-13T00:00:00"/>
    <s v="chsg-00802.09"/>
    <x v="1"/>
    <x v="30"/>
    <s v="I/C DESG"/>
    <n v="3011"/>
    <s v="I Ketut Sukardiana"/>
    <n v="4"/>
    <n v="252"/>
    <s v="PHASE I-Final Concept Design"/>
    <s v="IDR"/>
    <n v="115059"/>
    <n v="0"/>
    <s v="ID002766"/>
    <s v="ProjHours19"/>
    <s v="No"/>
    <m/>
    <n v="0"/>
    <s v="Charge"/>
    <s v="No"/>
    <s v="Posted"/>
    <s v="No"/>
    <m/>
  </r>
  <r>
    <d v="2018-08-13T00:00:00"/>
    <s v="chsg-00802.09"/>
    <x v="1"/>
    <x v="30"/>
    <s v="I/C DESG"/>
    <n v="3008"/>
    <s v="Gita Adriani Putri"/>
    <n v="4"/>
    <n v="252"/>
    <s v="PHASE I-Final Concept Design"/>
    <s v="IDR"/>
    <n v="150042"/>
    <n v="0"/>
    <s v="ID002767"/>
    <s v="ProjHours19"/>
    <s v="No"/>
    <m/>
    <n v="0"/>
    <s v="Charge"/>
    <s v="No"/>
    <s v="Posted"/>
    <s v="No"/>
    <m/>
  </r>
  <r>
    <d v="2018-08-13T00:00:00"/>
    <s v="chsg-00802.09"/>
    <x v="1"/>
    <x v="30"/>
    <s v="I/C DESG"/>
    <n v="1005"/>
    <s v="Pontjo Widodo"/>
    <n v="5.5"/>
    <n v="252"/>
    <s v="PHASE I-Final Concept Design"/>
    <s v="IDR"/>
    <n v="322217"/>
    <n v="0"/>
    <s v="ID002769"/>
    <s v="ProjHours19"/>
    <s v="No"/>
    <m/>
    <n v="0"/>
    <s v="Charge"/>
    <s v="No"/>
    <s v="Posted"/>
    <s v="No"/>
    <m/>
  </r>
  <r>
    <d v="2018-08-13T00:00:00"/>
    <s v="chsg-00802.09"/>
    <x v="1"/>
    <x v="30"/>
    <s v="I/C DESG"/>
    <n v="1005"/>
    <s v="Pontjo Widodo"/>
    <n v="8.5"/>
    <n v="252"/>
    <s v="PHASE I-Final Concept Design"/>
    <s v="IDR"/>
    <n v="322217"/>
    <n v="0"/>
    <s v="ID002790"/>
    <s v="ProjHours19"/>
    <s v="No"/>
    <m/>
    <n v="0"/>
    <s v="Charge"/>
    <s v="No"/>
    <s v="Posted"/>
    <s v="No"/>
    <m/>
  </r>
  <r>
    <d v="2018-08-13T00:00:00"/>
    <s v="chsg-00802.09"/>
    <x v="1"/>
    <x v="30"/>
    <s v="I/C DESG"/>
    <n v="1005"/>
    <s v="Pontjo Widodo"/>
    <n v="12"/>
    <n v="252"/>
    <s v="PHASE I-Final Concept Design"/>
    <s v="IDR"/>
    <n v="322217"/>
    <n v="0"/>
    <s v="ID002793"/>
    <s v="ProjHours19"/>
    <s v="No"/>
    <m/>
    <n v="0"/>
    <s v="Charge"/>
    <s v="No"/>
    <s v="Posted"/>
    <s v="No"/>
    <m/>
  </r>
  <r>
    <d v="2018-08-13T00:00:00"/>
    <s v="chsg-00802.09"/>
    <x v="1"/>
    <x v="30"/>
    <s v="I/C DESG"/>
    <n v="3005"/>
    <s v="I Wayan Kompiang Eka Siswanta"/>
    <n v="14"/>
    <n v="252"/>
    <s v="PHASE I-Final Concept Design"/>
    <s v="IDR"/>
    <n v="165864"/>
    <n v="0"/>
    <s v="ID002797"/>
    <s v="ProjHours19"/>
    <s v="No"/>
    <m/>
    <n v="0"/>
    <s v="Charge"/>
    <s v="No"/>
    <s v="Posted"/>
    <s v="No"/>
    <m/>
  </r>
  <r>
    <d v="2018-08-13T00:00:00"/>
    <s v="chsg-00802.09"/>
    <x v="1"/>
    <x v="30"/>
    <s v="I/C DESG"/>
    <n v="3010"/>
    <s v="A.A. Bagus Dewangkara"/>
    <n v="30.5"/>
    <n v="252"/>
    <s v="PHASE I-Final Concept Design"/>
    <s v="IDR"/>
    <n v="121404"/>
    <n v="0"/>
    <s v="ID002805"/>
    <s v="ProjHours19"/>
    <s v="No"/>
    <m/>
    <n v="0"/>
    <s v="Charge"/>
    <s v="No"/>
    <s v="Posted"/>
    <s v="No"/>
    <m/>
  </r>
  <r>
    <d v="2018-08-13T00:00:00"/>
    <s v="chsg-00802.09"/>
    <x v="1"/>
    <x v="30"/>
    <s v="I/C DESG"/>
    <n v="3004"/>
    <s v="Untoro"/>
    <n v="42.5"/>
    <n v="252"/>
    <s v="PHASE I-Final Concept Design"/>
    <s v="IDR"/>
    <n v="150581"/>
    <n v="0"/>
    <s v="ID002809"/>
    <s v="ProjHours19"/>
    <s v="No"/>
    <m/>
    <n v="0"/>
    <s v="Charge"/>
    <s v="No"/>
    <s v="Posted"/>
    <s v="No"/>
    <m/>
  </r>
  <r>
    <d v="2018-09-17T00:00:00"/>
    <s v="chsg-00802.09"/>
    <x v="1"/>
    <x v="30"/>
    <s v="I/C DESG"/>
    <n v="1005"/>
    <s v="Pontjo Widodo"/>
    <n v="2.5"/>
    <n v="252"/>
    <s v="PHASE I-Final Concept Design"/>
    <s v="IDR"/>
    <n v="322217"/>
    <n v="0"/>
    <s v="ID002980"/>
    <s v="ProjHours19"/>
    <s v="No"/>
    <m/>
    <n v="0"/>
    <s v="Charge"/>
    <s v="No"/>
    <s v="Posted"/>
    <s v="No"/>
    <m/>
  </r>
  <r>
    <d v="2018-09-24T00:00:00"/>
    <s v="chsg-00802.09"/>
    <x v="1"/>
    <x v="30"/>
    <s v="I/C DESG"/>
    <n v="1005"/>
    <s v="Pontjo Widodo"/>
    <n v="5"/>
    <n v="252"/>
    <s v="PHASE I-Final Concept Design"/>
    <s v="IDR"/>
    <n v="322217"/>
    <n v="0"/>
    <s v="ID003020"/>
    <s v="ProjHours19"/>
    <s v="No"/>
    <m/>
    <n v="0"/>
    <s v="Charge"/>
    <s v="No"/>
    <s v="Posted"/>
    <s v="No"/>
    <m/>
  </r>
  <r>
    <d v="2018-10-01T00:00:00"/>
    <s v="chsg-00802.09"/>
    <x v="1"/>
    <x v="30"/>
    <s v="I/C DESG"/>
    <n v="1005"/>
    <s v="Pontjo Widodo"/>
    <n v="4.5"/>
    <n v="252"/>
    <s v="PHASE I-Final Concept Design"/>
    <s v="IDR"/>
    <n v="322217"/>
    <n v="0"/>
    <s v="ID003051"/>
    <s v="ProjHours19"/>
    <s v="No"/>
    <m/>
    <n v="0"/>
    <s v="Charge"/>
    <s v="No"/>
    <s v="Posted"/>
    <s v="No"/>
    <m/>
  </r>
  <r>
    <d v="2018-10-15T00:00:00"/>
    <s v="chsg-00802.09"/>
    <x v="1"/>
    <x v="30"/>
    <s v="I/C DESG"/>
    <n v="1005"/>
    <s v="Pontjo Widodo"/>
    <n v="1"/>
    <n v="252"/>
    <s v="PHASE I-Final Concept Design"/>
    <s v="IDR"/>
    <n v="322217"/>
    <n v="0"/>
    <s v="ID003118"/>
    <s v="ProjHours19"/>
    <s v="No"/>
    <m/>
    <n v="0"/>
    <s v="Charge"/>
    <s v="No"/>
    <s v="Posted"/>
    <s v="No"/>
    <m/>
  </r>
  <r>
    <d v="2018-11-01T00:00:00"/>
    <s v="chsg-00802.09"/>
    <x v="1"/>
    <x v="30"/>
    <s v="I/C DESG"/>
    <n v="3004"/>
    <s v="Untoro"/>
    <n v="4"/>
    <n v="256"/>
    <s v="PHASE V-Overall Area Hardscape Design Development"/>
    <s v="USD"/>
    <n v="237280"/>
    <n v="0"/>
    <s v="ID000641"/>
    <s v="PJHR0010002"/>
    <s v="No"/>
    <m/>
    <n v="0"/>
    <s v="Charge"/>
    <s v="No"/>
    <s v="Posted"/>
    <s v="No"/>
    <m/>
  </r>
  <r>
    <d v="2018-11-02T00:00:00"/>
    <s v="chsg-00802.09"/>
    <x v="1"/>
    <x v="30"/>
    <s v="I/C DESG"/>
    <n v="3012"/>
    <s v="Johanes Jojo Paijo"/>
    <n v="4"/>
    <n v="256"/>
    <s v="PHASE V-Overall Area Hardscape Design Development"/>
    <s v="USD"/>
    <n v="194216"/>
    <n v="0"/>
    <s v="ID000629"/>
    <s v="PJHR0010001"/>
    <s v="No"/>
    <m/>
    <n v="0"/>
    <s v="Charge"/>
    <s v="No"/>
    <s v="Posted"/>
    <s v="No"/>
    <m/>
  </r>
  <r>
    <d v="2018-11-02T00:00:00"/>
    <s v="chsg-00802.09"/>
    <x v="1"/>
    <x v="30"/>
    <s v="I/C DESG"/>
    <n v="3004"/>
    <s v="Untoro"/>
    <n v="8"/>
    <n v="256"/>
    <s v="PHASE V-Overall Area Hardscape Design Development"/>
    <s v="USD"/>
    <n v="237280"/>
    <n v="0"/>
    <s v="ID000642"/>
    <s v="PJHR0010002"/>
    <s v="No"/>
    <m/>
    <n v="0"/>
    <s v="Charge"/>
    <s v="No"/>
    <s v="Posted"/>
    <s v="No"/>
    <m/>
  </r>
  <r>
    <d v="2018-11-02T00:00:00"/>
    <s v="chsg-00802.09"/>
    <x v="1"/>
    <x v="30"/>
    <s v="I/C DESG"/>
    <n v="1005"/>
    <s v="Pontjo Widodo"/>
    <n v="1"/>
    <n v="256"/>
    <s v="PHASE V-Overall Area Hardscape Design Development"/>
    <s v="IDR"/>
    <n v="372523"/>
    <n v="0"/>
    <s v="ID000798"/>
    <s v="PJHR0010013"/>
    <s v="No"/>
    <m/>
    <n v="0"/>
    <s v="Charge"/>
    <s v="No"/>
    <s v="Posted"/>
    <s v="No"/>
    <m/>
  </r>
  <r>
    <d v="2018-11-05T00:00:00"/>
    <s v="chsg-00802.09"/>
    <x v="1"/>
    <x v="30"/>
    <s v="I/C DESG"/>
    <n v="1005"/>
    <s v="Pontjo Widodo"/>
    <n v="1"/>
    <n v="256"/>
    <s v="PHASE V-Overall Area Hardscape Design Development"/>
    <s v="IDR"/>
    <n v="372523"/>
    <n v="0"/>
    <s v="ID000799"/>
    <s v="PJHR0010013"/>
    <s v="No"/>
    <m/>
    <n v="0"/>
    <s v="Charge"/>
    <s v="No"/>
    <s v="Posted"/>
    <s v="No"/>
    <m/>
  </r>
  <r>
    <d v="2018-11-07T00:00:00"/>
    <s v="chsg-00802.09"/>
    <x v="1"/>
    <x v="30"/>
    <s v="I/C DESG"/>
    <n v="3004"/>
    <s v="Untoro"/>
    <n v="8"/>
    <n v="256"/>
    <s v="PHASE V-Overall Area Hardscape Design Development"/>
    <s v="USD"/>
    <n v="237280"/>
    <n v="0"/>
    <s v="ID000643"/>
    <s v="PJHR0010002"/>
    <s v="No"/>
    <m/>
    <n v="0"/>
    <s v="Charge"/>
    <s v="No"/>
    <s v="Posted"/>
    <s v="No"/>
    <m/>
  </r>
  <r>
    <d v="2018-11-07T00:00:00"/>
    <s v="chsg-00802.09"/>
    <x v="1"/>
    <x v="30"/>
    <s v="I/C DESG"/>
    <n v="1005"/>
    <s v="Pontjo Widodo"/>
    <n v="1"/>
    <n v="256"/>
    <s v="PHASE V-Overall Area Hardscape Design Development"/>
    <s v="IDR"/>
    <n v="372523"/>
    <n v="0"/>
    <s v="ID000800"/>
    <s v="PJHR0010013"/>
    <s v="No"/>
    <m/>
    <n v="0"/>
    <s v="Charge"/>
    <s v="No"/>
    <s v="Posted"/>
    <s v="No"/>
    <m/>
  </r>
  <r>
    <d v="2018-11-08T00:00:00"/>
    <s v="chsg-00802.09"/>
    <x v="1"/>
    <x v="30"/>
    <s v="I/C DESG"/>
    <n v="3004"/>
    <s v="Untoro"/>
    <n v="8"/>
    <n v="256"/>
    <s v="PHASE V-Overall Area Hardscape Design Development"/>
    <s v="USD"/>
    <n v="237280"/>
    <n v="0"/>
    <s v="ID000644"/>
    <s v="PJHR0010002"/>
    <s v="No"/>
    <m/>
    <n v="0"/>
    <s v="Charge"/>
    <s v="No"/>
    <s v="Posted"/>
    <s v="No"/>
    <m/>
  </r>
  <r>
    <d v="2018-11-08T00:00:00"/>
    <s v="chsg-00802.09"/>
    <x v="1"/>
    <x v="30"/>
    <s v="I/C DESG"/>
    <n v="1005"/>
    <s v="Pontjo Widodo"/>
    <n v="2"/>
    <n v="256"/>
    <s v="PHASE V-Overall Area Hardscape Design Development"/>
    <s v="IDR"/>
    <n v="372523"/>
    <n v="0"/>
    <s v="ID000801"/>
    <s v="PJHR0010013"/>
    <s v="No"/>
    <m/>
    <n v="0"/>
    <s v="Charge"/>
    <s v="No"/>
    <s v="Posted"/>
    <s v="No"/>
    <m/>
  </r>
  <r>
    <d v="2018-11-09T00:00:00"/>
    <s v="chsg-00802.09"/>
    <x v="1"/>
    <x v="30"/>
    <s v="I/C DESG"/>
    <n v="3012"/>
    <s v="Johanes Jojo Paijo"/>
    <n v="4"/>
    <n v="256"/>
    <s v="PHASE V-Overall Area Hardscape Design Development"/>
    <s v="USD"/>
    <n v="194216"/>
    <n v="0"/>
    <s v="ID000630"/>
    <s v="PJHR0010001"/>
    <s v="No"/>
    <m/>
    <n v="0"/>
    <s v="Charge"/>
    <s v="No"/>
    <s v="Posted"/>
    <s v="No"/>
    <m/>
  </r>
  <r>
    <d v="2018-11-09T00:00:00"/>
    <s v="chsg-00802.09"/>
    <x v="1"/>
    <x v="30"/>
    <s v="I/C DESG"/>
    <n v="3004"/>
    <s v="Untoro"/>
    <n v="8"/>
    <n v="256"/>
    <s v="PHASE V-Overall Area Hardscape Design Development"/>
    <s v="USD"/>
    <n v="237280"/>
    <n v="0"/>
    <s v="ID000645"/>
    <s v="PJHR0010002"/>
    <s v="No"/>
    <m/>
    <n v="0"/>
    <s v="Charge"/>
    <s v="No"/>
    <s v="Posted"/>
    <s v="No"/>
    <m/>
  </r>
  <r>
    <d v="2018-11-09T00:00:00"/>
    <s v="chsg-00802.09"/>
    <x v="1"/>
    <x v="30"/>
    <s v="I/C DESG"/>
    <n v="1005"/>
    <s v="Pontjo Widodo"/>
    <n v="2"/>
    <n v="256"/>
    <s v="PHASE V-Overall Area Hardscape Design Development"/>
    <s v="IDR"/>
    <n v="372523"/>
    <n v="0"/>
    <s v="ID000802"/>
    <s v="PJHR0010013"/>
    <s v="No"/>
    <m/>
    <n v="0"/>
    <s v="Charge"/>
    <s v="No"/>
    <s v="Posted"/>
    <s v="No"/>
    <m/>
  </r>
  <r>
    <d v="2018-11-12T00:00:00"/>
    <s v="chsg-00802.09"/>
    <x v="1"/>
    <x v="30"/>
    <s v="I/C DESG"/>
    <n v="3012"/>
    <s v="Johanes Jojo Paijo"/>
    <n v="8"/>
    <n v="256"/>
    <s v="PHASE V-Overall Area Hardscape Design Development"/>
    <s v="USD"/>
    <n v="194216"/>
    <n v="0"/>
    <s v="ID000631"/>
    <s v="PJHR0010001"/>
    <s v="No"/>
    <m/>
    <n v="0"/>
    <s v="Charge"/>
    <s v="No"/>
    <s v="Posted"/>
    <s v="No"/>
    <m/>
  </r>
  <r>
    <d v="2018-11-12T00:00:00"/>
    <s v="chsg-00802.09"/>
    <x v="1"/>
    <x v="30"/>
    <s v="I/C DESG"/>
    <n v="3004"/>
    <s v="Untoro"/>
    <n v="8"/>
    <n v="256"/>
    <s v="PHASE V-Overall Area Hardscape Design Development"/>
    <s v="USD"/>
    <n v="237280"/>
    <n v="0"/>
    <s v="ID000646"/>
    <s v="PJHR0010002"/>
    <s v="No"/>
    <m/>
    <n v="0"/>
    <s v="Charge"/>
    <s v="No"/>
    <s v="Posted"/>
    <s v="No"/>
    <m/>
  </r>
  <r>
    <d v="2018-11-12T00:00:00"/>
    <s v="chsg-00802.09"/>
    <x v="1"/>
    <x v="30"/>
    <s v="I/C DESG"/>
    <n v="1005"/>
    <s v="Pontjo Widodo"/>
    <n v="1"/>
    <n v="256"/>
    <s v="PHASE V-Overall Area Hardscape Design Development"/>
    <s v="IDR"/>
    <n v="372523"/>
    <n v="0"/>
    <s v="ID000803"/>
    <s v="PJHR0010013"/>
    <s v="No"/>
    <m/>
    <n v="0"/>
    <s v="Charge"/>
    <s v="No"/>
    <s v="Posted"/>
    <s v="No"/>
    <m/>
  </r>
  <r>
    <d v="2018-11-13T00:00:00"/>
    <s v="chsg-00802.09"/>
    <x v="1"/>
    <x v="30"/>
    <s v="I/C DESG"/>
    <n v="3012"/>
    <s v="Johanes Jojo Paijo"/>
    <n v="8"/>
    <n v="256"/>
    <s v="PHASE V-Overall Area Hardscape Design Development"/>
    <s v="USD"/>
    <n v="194216"/>
    <n v="0"/>
    <s v="ID000632"/>
    <s v="PJHR0010001"/>
    <s v="No"/>
    <m/>
    <n v="0"/>
    <s v="Charge"/>
    <s v="No"/>
    <s v="Posted"/>
    <s v="No"/>
    <m/>
  </r>
  <r>
    <d v="2018-11-13T00:00:00"/>
    <s v="chsg-00802.09"/>
    <x v="1"/>
    <x v="30"/>
    <s v="I/C DESG"/>
    <n v="3004"/>
    <s v="Untoro"/>
    <n v="7"/>
    <n v="256"/>
    <s v="PHASE V-Overall Area Hardscape Design Development"/>
    <s v="USD"/>
    <n v="237280"/>
    <n v="0"/>
    <s v="ID000647"/>
    <s v="PJHR0010002"/>
    <s v="No"/>
    <m/>
    <n v="0"/>
    <s v="Charge"/>
    <s v="No"/>
    <s v="Posted"/>
    <s v="No"/>
    <m/>
  </r>
  <r>
    <d v="2018-11-14T00:00:00"/>
    <s v="chsg-00802.09"/>
    <x v="1"/>
    <x v="30"/>
    <s v="I/C DESG"/>
    <n v="3012"/>
    <s v="Johanes Jojo Paijo"/>
    <n v="8"/>
    <n v="256"/>
    <s v="PHASE V-Overall Area Hardscape Design Development"/>
    <s v="USD"/>
    <n v="194216"/>
    <n v="0"/>
    <s v="ID000633"/>
    <s v="PJHR0010001"/>
    <s v="No"/>
    <m/>
    <n v="0"/>
    <s v="Charge"/>
    <s v="No"/>
    <s v="Posted"/>
    <s v="No"/>
    <m/>
  </r>
  <r>
    <d v="2018-11-14T00:00:00"/>
    <s v="chsg-00802.09"/>
    <x v="1"/>
    <x v="30"/>
    <s v="I/C DESG"/>
    <n v="3004"/>
    <s v="Untoro"/>
    <n v="4"/>
    <n v="256"/>
    <s v="PHASE V-Overall Area Hardscape Design Development"/>
    <s v="USD"/>
    <n v="237280"/>
    <n v="0"/>
    <s v="ID000648"/>
    <s v="PJHR0010002"/>
    <s v="No"/>
    <m/>
    <n v="0"/>
    <s v="Charge"/>
    <s v="No"/>
    <s v="Posted"/>
    <s v="No"/>
    <m/>
  </r>
  <r>
    <d v="2018-11-14T00:00:00"/>
    <s v="chsg-00802.09"/>
    <x v="1"/>
    <x v="30"/>
    <s v="I/C DESG"/>
    <n v="1005"/>
    <s v="Pontjo Widodo"/>
    <n v="2"/>
    <n v="256"/>
    <s v="PHASE V-Overall Area Hardscape Design Development"/>
    <s v="IDR"/>
    <n v="372523"/>
    <n v="0"/>
    <s v="ID000804"/>
    <s v="PJHR0010013"/>
    <s v="No"/>
    <m/>
    <n v="0"/>
    <s v="Charge"/>
    <s v="No"/>
    <s v="Posted"/>
    <s v="No"/>
    <m/>
  </r>
  <r>
    <d v="2018-11-15T00:00:00"/>
    <s v="chsg-00802.09"/>
    <x v="1"/>
    <x v="30"/>
    <s v="I/C DESG"/>
    <n v="3012"/>
    <s v="Johanes Jojo Paijo"/>
    <n v="8"/>
    <n v="256"/>
    <s v="PHASE V-Overall Area Hardscape Design Development"/>
    <s v="USD"/>
    <n v="194216"/>
    <n v="0"/>
    <s v="ID000634"/>
    <s v="PJHR0010001"/>
    <s v="No"/>
    <m/>
    <n v="0"/>
    <s v="Charge"/>
    <s v="No"/>
    <s v="Posted"/>
    <s v="No"/>
    <m/>
  </r>
  <r>
    <d v="2018-11-15T00:00:00"/>
    <s v="chsg-00802.09"/>
    <x v="1"/>
    <x v="30"/>
    <s v="I/C DESG"/>
    <n v="3004"/>
    <s v="Untoro"/>
    <n v="4"/>
    <n v="256"/>
    <s v="PHASE V-Overall Area Hardscape Design Development"/>
    <s v="USD"/>
    <n v="237280"/>
    <n v="0"/>
    <s v="ID000649"/>
    <s v="PJHR0010002"/>
    <s v="No"/>
    <m/>
    <n v="0"/>
    <s v="Charge"/>
    <s v="No"/>
    <s v="Posted"/>
    <s v="No"/>
    <m/>
  </r>
  <r>
    <d v="2018-11-16T00:00:00"/>
    <s v="chsg-00802.09"/>
    <x v="1"/>
    <x v="30"/>
    <s v="I/C DESG"/>
    <n v="1005"/>
    <s v="Pontjo Widodo"/>
    <n v="2"/>
    <n v="256"/>
    <s v="PHASE V-Overall Area Hardscape Design Development"/>
    <s v="IDR"/>
    <n v="372523"/>
    <n v="0"/>
    <s v="ID000829"/>
    <s v="PJHR0010015"/>
    <s v="No"/>
    <m/>
    <n v="0"/>
    <s v="Charge"/>
    <s v="No"/>
    <s v="Posted"/>
    <s v="No"/>
    <m/>
  </r>
  <r>
    <d v="2018-11-16T00:00:00"/>
    <s v="chsg-00802.09"/>
    <x v="1"/>
    <x v="30"/>
    <s v="I/C DESG"/>
    <n v="3012"/>
    <s v="Johanes Jojo Paijo"/>
    <n v="8"/>
    <n v="256"/>
    <s v="PHASE V-Overall Area Hardscape Design Development"/>
    <s v="IDR"/>
    <n v="194216"/>
    <n v="0"/>
    <s v="ID000838"/>
    <s v="PJHR0010016"/>
    <s v="No"/>
    <m/>
    <n v="0"/>
    <s v="Charge"/>
    <s v="No"/>
    <s v="Posted"/>
    <s v="No"/>
    <m/>
  </r>
  <r>
    <d v="2018-11-16T00:00:00"/>
    <s v="chsg-00802.09"/>
    <x v="1"/>
    <x v="30"/>
    <s v="I/C DESG"/>
    <n v="3004"/>
    <s v="Untoro"/>
    <n v="8"/>
    <n v="256"/>
    <s v="PHASE V-Overall Area Hardscape Design Development"/>
    <s v="IDR"/>
    <n v="237280"/>
    <n v="0"/>
    <s v="ID000980"/>
    <s v="PJHR0010024"/>
    <s v="No"/>
    <m/>
    <n v="0"/>
    <s v="Charge"/>
    <s v="No"/>
    <s v="Posted"/>
    <s v="No"/>
    <m/>
  </r>
  <r>
    <d v="2018-11-19T00:00:00"/>
    <s v="chsg-00802.09"/>
    <x v="1"/>
    <x v="30"/>
    <s v="I/C DESG"/>
    <n v="3012"/>
    <s v="Johanes Jojo Paijo"/>
    <n v="8"/>
    <n v="256"/>
    <s v="PHASE V-Overall Area Hardscape Design Development"/>
    <s v="IDR"/>
    <n v="194216"/>
    <n v="0"/>
    <s v="ID000839"/>
    <s v="PJHR0010016"/>
    <s v="No"/>
    <m/>
    <n v="0"/>
    <s v="Charge"/>
    <s v="No"/>
    <s v="Posted"/>
    <s v="No"/>
    <m/>
  </r>
  <r>
    <d v="2018-11-19T00:00:00"/>
    <s v="chsg-00802.09"/>
    <x v="1"/>
    <x v="30"/>
    <s v="I/C DESG"/>
    <n v="3004"/>
    <s v="Untoro"/>
    <n v="8"/>
    <n v="256"/>
    <s v="PHASE V-Overall Area Hardscape Design Development"/>
    <s v="IDR"/>
    <n v="237280"/>
    <n v="0"/>
    <s v="ID000981"/>
    <s v="PJHR0010024"/>
    <s v="No"/>
    <m/>
    <n v="0"/>
    <s v="Charge"/>
    <s v="No"/>
    <s v="Posted"/>
    <s v="No"/>
    <m/>
  </r>
  <r>
    <d v="2018-11-21T00:00:00"/>
    <s v="chsg-00802.09"/>
    <x v="1"/>
    <x v="30"/>
    <s v="I/C DESG"/>
    <n v="1005"/>
    <s v="Pontjo Widodo"/>
    <n v="1"/>
    <n v="256"/>
    <s v="PHASE V-Overall Area Hardscape Design Development"/>
    <s v="IDR"/>
    <n v="372523"/>
    <n v="0"/>
    <s v="ID000830"/>
    <s v="PJHR0010015"/>
    <s v="No"/>
    <m/>
    <n v="0"/>
    <s v="Charge"/>
    <s v="No"/>
    <s v="Posted"/>
    <s v="No"/>
    <m/>
  </r>
  <r>
    <d v="2018-11-21T00:00:00"/>
    <s v="chsg-00802.09"/>
    <x v="1"/>
    <x v="30"/>
    <s v="I/C DESG"/>
    <n v="3012"/>
    <s v="Johanes Jojo Paijo"/>
    <n v="8"/>
    <n v="256"/>
    <s v="PHASE V-Overall Area Hardscape Design Development"/>
    <s v="IDR"/>
    <n v="194216"/>
    <n v="0"/>
    <s v="ID000840"/>
    <s v="PJHR0010016"/>
    <s v="No"/>
    <m/>
    <n v="0"/>
    <s v="Charge"/>
    <s v="No"/>
    <s v="Posted"/>
    <s v="No"/>
    <m/>
  </r>
  <r>
    <d v="2018-11-21T00:00:00"/>
    <s v="chsg-00802.09"/>
    <x v="1"/>
    <x v="30"/>
    <s v="I/C DESG"/>
    <n v="3004"/>
    <s v="Untoro"/>
    <n v="8"/>
    <n v="256"/>
    <s v="PHASE V-Overall Area Hardscape Design Development"/>
    <s v="IDR"/>
    <n v="237280"/>
    <n v="0"/>
    <s v="ID000982"/>
    <s v="PJHR0010024"/>
    <s v="No"/>
    <m/>
    <n v="0"/>
    <s v="Charge"/>
    <s v="No"/>
    <s v="Posted"/>
    <s v="No"/>
    <m/>
  </r>
  <r>
    <d v="2018-11-22T00:00:00"/>
    <s v="chsg-00802.09"/>
    <x v="1"/>
    <x v="30"/>
    <s v="I/C DESG"/>
    <n v="1005"/>
    <s v="Pontjo Widodo"/>
    <n v="1"/>
    <n v="256"/>
    <s v="PHASE V-Overall Area Hardscape Design Development"/>
    <s v="IDR"/>
    <n v="372523"/>
    <n v="0"/>
    <s v="ID000831"/>
    <s v="PJHR0010015"/>
    <s v="No"/>
    <m/>
    <n v="0"/>
    <s v="Charge"/>
    <s v="No"/>
    <s v="Posted"/>
    <s v="No"/>
    <m/>
  </r>
  <r>
    <d v="2018-11-22T00:00:00"/>
    <s v="chsg-00802.09"/>
    <x v="1"/>
    <x v="30"/>
    <s v="I/C DESG"/>
    <n v="3012"/>
    <s v="Johanes Jojo Paijo"/>
    <n v="8"/>
    <n v="256"/>
    <s v="PHASE V-Overall Area Hardscape Design Development"/>
    <s v="IDR"/>
    <n v="194216"/>
    <n v="0"/>
    <s v="ID000841"/>
    <s v="PJHR0010016"/>
    <s v="No"/>
    <m/>
    <n v="0"/>
    <s v="Charge"/>
    <s v="No"/>
    <s v="Posted"/>
    <s v="No"/>
    <m/>
  </r>
  <r>
    <d v="2018-11-22T00:00:00"/>
    <s v="chsg-00802.09"/>
    <x v="1"/>
    <x v="30"/>
    <s v="I/C DESG"/>
    <n v="3004"/>
    <s v="Untoro"/>
    <n v="8"/>
    <n v="256"/>
    <s v="PHASE V-Overall Area Hardscape Design Development"/>
    <s v="IDR"/>
    <n v="237280"/>
    <n v="0"/>
    <s v="ID000983"/>
    <s v="PJHR0010024"/>
    <s v="No"/>
    <m/>
    <n v="0"/>
    <s v="Charge"/>
    <s v="No"/>
    <s v="Posted"/>
    <s v="No"/>
    <m/>
  </r>
  <r>
    <d v="2018-11-23T00:00:00"/>
    <s v="chsg-00802.09"/>
    <x v="1"/>
    <x v="30"/>
    <s v="I/C DESG"/>
    <n v="1005"/>
    <s v="Pontjo Widodo"/>
    <n v="1"/>
    <n v="256"/>
    <s v="PHASE V-Overall Area Hardscape Design Development"/>
    <s v="IDR"/>
    <n v="372523"/>
    <n v="0"/>
    <s v="ID000832"/>
    <s v="PJHR0010015"/>
    <s v="No"/>
    <m/>
    <n v="0"/>
    <s v="Charge"/>
    <s v="No"/>
    <s v="Posted"/>
    <s v="No"/>
    <m/>
  </r>
  <r>
    <d v="2018-11-23T00:00:00"/>
    <s v="chsg-00802.09"/>
    <x v="1"/>
    <x v="30"/>
    <s v="I/C DESG"/>
    <n v="3012"/>
    <s v="Johanes Jojo Paijo"/>
    <n v="8"/>
    <n v="256"/>
    <s v="PHASE V-Overall Area Hardscape Design Development"/>
    <s v="IDR"/>
    <n v="194216"/>
    <n v="0"/>
    <s v="ID000842"/>
    <s v="PJHR0010016"/>
    <s v="No"/>
    <m/>
    <n v="0"/>
    <s v="Charge"/>
    <s v="No"/>
    <s v="Posted"/>
    <s v="No"/>
    <m/>
  </r>
  <r>
    <d v="2018-11-23T00:00:00"/>
    <s v="chsg-00802.09"/>
    <x v="1"/>
    <x v="30"/>
    <s v="I/C DESG"/>
    <n v="3004"/>
    <s v="Untoro"/>
    <n v="7"/>
    <n v="256"/>
    <s v="PHASE V-Overall Area Hardscape Design Development"/>
    <s v="IDR"/>
    <n v="237280"/>
    <n v="0"/>
    <s v="ID000984"/>
    <s v="PJHR0010024"/>
    <s v="No"/>
    <m/>
    <n v="0"/>
    <s v="Charge"/>
    <s v="No"/>
    <s v="Posted"/>
    <s v="No"/>
    <m/>
  </r>
  <r>
    <d v="2018-11-26T00:00:00"/>
    <s v="chsg-00802.09"/>
    <x v="1"/>
    <x v="30"/>
    <s v="I/C DESG"/>
    <n v="1005"/>
    <s v="Pontjo Widodo"/>
    <n v="1"/>
    <n v="256"/>
    <s v="PHASE V-Overall Area Hardscape Design Development"/>
    <s v="IDR"/>
    <n v="372523"/>
    <n v="0"/>
    <s v="ID000833"/>
    <s v="PJHR0010015"/>
    <s v="No"/>
    <m/>
    <n v="0"/>
    <s v="Charge"/>
    <s v="No"/>
    <s v="Posted"/>
    <s v="No"/>
    <m/>
  </r>
  <r>
    <d v="2018-11-26T00:00:00"/>
    <s v="chsg-00802.09"/>
    <x v="1"/>
    <x v="30"/>
    <s v="I/C DESG"/>
    <n v="3012"/>
    <s v="Johanes Jojo Paijo"/>
    <n v="8"/>
    <n v="256"/>
    <s v="PHASE V-Overall Area Hardscape Design Development"/>
    <s v="IDR"/>
    <n v="194216"/>
    <n v="0"/>
    <s v="ID000843"/>
    <s v="PJHR0010016"/>
    <s v="No"/>
    <m/>
    <n v="0"/>
    <s v="Charge"/>
    <s v="No"/>
    <s v="Posted"/>
    <s v="No"/>
    <m/>
  </r>
  <r>
    <d v="2018-11-26T00:00:00"/>
    <s v="chsg-00802.09"/>
    <x v="1"/>
    <x v="30"/>
    <s v="I/C DESG"/>
    <n v="3004"/>
    <s v="Untoro"/>
    <n v="8"/>
    <n v="256"/>
    <s v="PHASE V-Overall Area Hardscape Design Development"/>
    <s v="IDR"/>
    <n v="237280"/>
    <n v="0"/>
    <s v="ID000985"/>
    <s v="PJHR0010024"/>
    <s v="No"/>
    <m/>
    <n v="0"/>
    <s v="Charge"/>
    <s v="No"/>
    <s v="Posted"/>
    <s v="No"/>
    <m/>
  </r>
  <r>
    <d v="2018-11-27T00:00:00"/>
    <s v="chsg-00802.09"/>
    <x v="1"/>
    <x v="30"/>
    <s v="I/C DESG"/>
    <n v="1005"/>
    <s v="Pontjo Widodo"/>
    <n v="1"/>
    <n v="256"/>
    <s v="PHASE V-Overall Area Hardscape Design Development"/>
    <s v="IDR"/>
    <n v="372523"/>
    <n v="0"/>
    <s v="ID000834"/>
    <s v="PJHR0010015"/>
    <s v="No"/>
    <m/>
    <n v="0"/>
    <s v="Charge"/>
    <s v="No"/>
    <s v="Posted"/>
    <s v="No"/>
    <m/>
  </r>
  <r>
    <d v="2018-11-27T00:00:00"/>
    <s v="chsg-00802.09"/>
    <x v="1"/>
    <x v="30"/>
    <s v="I/C DESG"/>
    <n v="3012"/>
    <s v="Johanes Jojo Paijo"/>
    <n v="8"/>
    <n v="256"/>
    <s v="PHASE V-Overall Area Hardscape Design Development"/>
    <s v="IDR"/>
    <n v="194216"/>
    <n v="0"/>
    <s v="ID000844"/>
    <s v="PJHR0010016"/>
    <s v="No"/>
    <m/>
    <n v="0"/>
    <s v="Charge"/>
    <s v="No"/>
    <s v="Posted"/>
    <s v="No"/>
    <m/>
  </r>
  <r>
    <d v="2018-11-27T00:00:00"/>
    <s v="chsg-00802.09"/>
    <x v="1"/>
    <x v="30"/>
    <s v="I/C DESG"/>
    <n v="3004"/>
    <s v="Untoro"/>
    <n v="8"/>
    <n v="256"/>
    <s v="PHASE V-Overall Area Hardscape Design Development"/>
    <s v="IDR"/>
    <n v="237280"/>
    <n v="0"/>
    <s v="ID000986"/>
    <s v="PJHR0010024"/>
    <s v="No"/>
    <m/>
    <n v="0"/>
    <s v="Charge"/>
    <s v="No"/>
    <s v="Posted"/>
    <s v="No"/>
    <m/>
  </r>
  <r>
    <d v="2018-11-28T00:00:00"/>
    <s v="chsg-00802.09"/>
    <x v="1"/>
    <x v="30"/>
    <s v="I/C DESG"/>
    <n v="3012"/>
    <s v="Johanes Jojo Paijo"/>
    <n v="8"/>
    <n v="256"/>
    <s v="PHASE V-Overall Area Hardscape Design Development"/>
    <s v="IDR"/>
    <n v="194216"/>
    <n v="0"/>
    <s v="ID000845"/>
    <s v="PJHR0010016"/>
    <s v="No"/>
    <m/>
    <n v="0"/>
    <s v="Charge"/>
    <s v="No"/>
    <s v="Posted"/>
    <s v="No"/>
    <m/>
  </r>
  <r>
    <d v="2018-11-28T00:00:00"/>
    <s v="chsg-00802.09"/>
    <x v="1"/>
    <x v="30"/>
    <s v="I/C DESG"/>
    <n v="3004"/>
    <s v="Untoro"/>
    <n v="8"/>
    <n v="256"/>
    <s v="PHASE V-Overall Area Hardscape Design Development"/>
    <s v="IDR"/>
    <n v="237280"/>
    <n v="0"/>
    <s v="ID000987"/>
    <s v="PJHR0010024"/>
    <s v="No"/>
    <m/>
    <n v="0"/>
    <s v="Charge"/>
    <s v="No"/>
    <s v="Posted"/>
    <s v="No"/>
    <m/>
  </r>
  <r>
    <d v="2018-11-29T00:00:00"/>
    <s v="chsg-00802.09"/>
    <x v="1"/>
    <x v="30"/>
    <s v="I/C DESG"/>
    <n v="3012"/>
    <s v="Johanes Jojo Paijo"/>
    <n v="8"/>
    <n v="256"/>
    <s v="PHASE V-Overall Area Hardscape Design Development"/>
    <s v="IDR"/>
    <n v="194216"/>
    <n v="0"/>
    <s v="ID000846"/>
    <s v="PJHR0010016"/>
    <s v="No"/>
    <m/>
    <n v="0"/>
    <s v="Charge"/>
    <s v="No"/>
    <s v="Posted"/>
    <s v="No"/>
    <m/>
  </r>
  <r>
    <d v="2018-11-29T00:00:00"/>
    <s v="chsg-00802.09"/>
    <x v="1"/>
    <x v="30"/>
    <s v="I/C DESG"/>
    <n v="3004"/>
    <s v="Untoro"/>
    <n v="8"/>
    <n v="256"/>
    <s v="PHASE V-Overall Area Hardscape Design Development"/>
    <s v="IDR"/>
    <n v="237280"/>
    <n v="0"/>
    <s v="ID000988"/>
    <s v="PJHR0010024"/>
    <s v="No"/>
    <m/>
    <n v="0"/>
    <s v="Charge"/>
    <s v="No"/>
    <s v="Posted"/>
    <s v="No"/>
    <m/>
  </r>
  <r>
    <d v="2018-11-30T00:00:00"/>
    <s v="chsg-00802.09"/>
    <x v="1"/>
    <x v="30"/>
    <s v="I/C DESG"/>
    <n v="1005"/>
    <s v="Pontjo Widodo"/>
    <n v="1"/>
    <n v="256"/>
    <s v="PHASE V-Overall Area Hardscape Design Development"/>
    <s v="IDR"/>
    <n v="372523"/>
    <n v="0"/>
    <s v="ID000835"/>
    <s v="PJHR0010015"/>
    <s v="No"/>
    <m/>
    <n v="0"/>
    <s v="Charge"/>
    <s v="No"/>
    <s v="Posted"/>
    <s v="No"/>
    <m/>
  </r>
  <r>
    <d v="2018-11-30T00:00:00"/>
    <s v="chsg-00802.09"/>
    <x v="1"/>
    <x v="30"/>
    <s v="I/C DESG"/>
    <n v="3012"/>
    <s v="Johanes Jojo Paijo"/>
    <n v="8"/>
    <n v="256"/>
    <s v="PHASE V-Overall Area Hardscape Design Development"/>
    <s v="IDR"/>
    <n v="194216"/>
    <n v="0"/>
    <s v="ID000847"/>
    <s v="PJHR0010016"/>
    <s v="No"/>
    <m/>
    <n v="0"/>
    <s v="Charge"/>
    <s v="No"/>
    <s v="Posted"/>
    <s v="No"/>
    <m/>
  </r>
  <r>
    <d v="2018-11-30T00:00:00"/>
    <s v="chsg-00802.09"/>
    <x v="1"/>
    <x v="30"/>
    <s v="I/C DESG"/>
    <n v="3004"/>
    <s v="Untoro"/>
    <n v="8"/>
    <n v="256"/>
    <s v="PHASE V-Overall Area Hardscape Design Development"/>
    <s v="IDR"/>
    <n v="237280"/>
    <n v="0"/>
    <s v="ID000989"/>
    <s v="PJHR0010024"/>
    <s v="No"/>
    <m/>
    <n v="0"/>
    <s v="Charge"/>
    <s v="No"/>
    <s v="Posted"/>
    <s v="No"/>
    <m/>
  </r>
  <r>
    <d v="2018-12-03T00:00:00"/>
    <s v="chsg-00802.09"/>
    <x v="1"/>
    <x v="30"/>
    <s v="I/C DESG"/>
    <n v="1005"/>
    <s v="Pontjo Widodo"/>
    <n v="6"/>
    <n v="257"/>
    <s v="PHASE VI-Overall Area Softscape Design Development"/>
    <s v="IDR"/>
    <n v="398373"/>
    <n v="477231"/>
    <s v="ID001088"/>
    <s v="PJHR0010029"/>
    <s v="No"/>
    <m/>
    <n v="2863386"/>
    <s v="Charge"/>
    <s v="No"/>
    <s v="Invoiced"/>
    <s v="No"/>
    <m/>
  </r>
  <r>
    <d v="2018-12-03T00:00:00"/>
    <s v="chsg-00802.09"/>
    <x v="1"/>
    <x v="30"/>
    <s v="I/C DESG"/>
    <n v="3012"/>
    <s v="Johanes Jojo Paijo"/>
    <n v="4"/>
    <n v="256"/>
    <s v="PHASE V-Overall Area Hardscape Design Development"/>
    <s v="IDR"/>
    <n v="186051"/>
    <n v="233059"/>
    <s v="ID001098"/>
    <s v="PJHR0010030"/>
    <s v="No"/>
    <m/>
    <n v="932236"/>
    <s v="Charge"/>
    <s v="No"/>
    <s v="Invoiced"/>
    <s v="No"/>
    <m/>
  </r>
  <r>
    <d v="2018-12-05T00:00:00"/>
    <s v="chsg-00802.09"/>
    <x v="1"/>
    <x v="30"/>
    <s v="I/C DESG"/>
    <n v="1005"/>
    <s v="Pontjo Widodo"/>
    <n v="4"/>
    <n v="257"/>
    <s v="PHASE VI-Overall Area Softscape Design Development"/>
    <s v="IDR"/>
    <n v="398373"/>
    <n v="477231"/>
    <s v="ID001089"/>
    <s v="PJHR0010029"/>
    <s v="No"/>
    <m/>
    <n v="1908924"/>
    <s v="Charge"/>
    <s v="No"/>
    <s v="Invoiced"/>
    <s v="No"/>
    <m/>
  </r>
  <r>
    <d v="2018-12-07T00:00:00"/>
    <s v="chsg-00802.09"/>
    <x v="1"/>
    <x v="30"/>
    <s v="I/C DESG"/>
    <n v="1005"/>
    <s v="Pontjo Widodo"/>
    <n v="2"/>
    <n v="257"/>
    <s v="PHASE VI-Overall Area Softscape Design Development"/>
    <s v="IDR"/>
    <n v="398373"/>
    <n v="477231"/>
    <s v="ID001090"/>
    <s v="PJHR0010029"/>
    <s v="No"/>
    <m/>
    <n v="954462"/>
    <s v="Charge"/>
    <s v="No"/>
    <s v="Invoiced"/>
    <s v="No"/>
    <m/>
  </r>
  <r>
    <d v="2018-12-10T00:00:00"/>
    <s v="chsg-00802.09"/>
    <x v="1"/>
    <x v="30"/>
    <s v="I/C DESG"/>
    <n v="1005"/>
    <s v="Pontjo Widodo"/>
    <n v="3"/>
    <n v="257"/>
    <s v="PHASE VI-Overall Area Softscape Design Development"/>
    <s v="IDR"/>
    <n v="398373"/>
    <n v="477231"/>
    <s v="ID001091"/>
    <s v="PJHR0010029"/>
    <s v="No"/>
    <m/>
    <n v="1431693"/>
    <s v="Charge"/>
    <s v="No"/>
    <s v="Invoiced"/>
    <s v="No"/>
    <m/>
  </r>
  <r>
    <d v="2018-12-10T00:00:00"/>
    <s v="chsg-00802.09"/>
    <x v="1"/>
    <x v="30"/>
    <s v="I/C DESG"/>
    <n v="3008"/>
    <s v="Gita Adriani Putri"/>
    <n v="7"/>
    <n v="257"/>
    <s v="PHASE VI-Overall Area Softscape Design Development"/>
    <s v="IDR"/>
    <n v="226198"/>
    <n v="284168"/>
    <s v="ID001231"/>
    <s v="PJHR0010038"/>
    <s v="No"/>
    <m/>
    <n v="1989176"/>
    <s v="Charge"/>
    <s v="No"/>
    <s v="Invoiced"/>
    <s v="No"/>
    <m/>
  </r>
  <r>
    <d v="2018-12-11T00:00:00"/>
    <s v="chsg-00802.09"/>
    <x v="1"/>
    <x v="30"/>
    <s v="I/C DESG"/>
    <n v="1005"/>
    <s v="Pontjo Widodo"/>
    <n v="8"/>
    <n v="257"/>
    <s v="PHASE VI-Overall Area Softscape Design Development"/>
    <s v="IDR"/>
    <n v="398373"/>
    <n v="477231"/>
    <s v="ID001092"/>
    <s v="PJHR0010029"/>
    <s v="No"/>
    <m/>
    <n v="3817848"/>
    <s v="Charge"/>
    <s v="No"/>
    <s v="Invoiced"/>
    <s v="No"/>
    <m/>
  </r>
  <r>
    <d v="2018-12-11T00:00:00"/>
    <s v="chsg-00802.09"/>
    <x v="1"/>
    <x v="30"/>
    <s v="I/C DESG"/>
    <n v="3008"/>
    <s v="Gita Adriani Putri"/>
    <n v="8"/>
    <n v="257"/>
    <s v="PHASE VI-Overall Area Softscape Design Development"/>
    <s v="IDR"/>
    <n v="226198"/>
    <n v="284168"/>
    <s v="ID001232"/>
    <s v="PJHR0010038"/>
    <s v="No"/>
    <m/>
    <n v="2273344"/>
    <s v="Charge"/>
    <s v="No"/>
    <s v="Invoiced"/>
    <s v="No"/>
    <m/>
  </r>
  <r>
    <d v="2018-12-12T00:00:00"/>
    <s v="chsg-00802.09"/>
    <x v="1"/>
    <x v="30"/>
    <s v="I/C DESG"/>
    <n v="1005"/>
    <s v="Pontjo Widodo"/>
    <n v="8"/>
    <n v="257"/>
    <s v="PHASE VI-Overall Area Softscape Design Development"/>
    <s v="IDR"/>
    <n v="398373"/>
    <n v="477231"/>
    <s v="ID001093"/>
    <s v="PJHR0010029"/>
    <s v="No"/>
    <m/>
    <n v="3817848"/>
    <s v="Charge"/>
    <s v="No"/>
    <s v="Invoiced"/>
    <s v="No"/>
    <m/>
  </r>
  <r>
    <d v="2018-12-12T00:00:00"/>
    <s v="chsg-00802.09"/>
    <x v="1"/>
    <x v="30"/>
    <s v="I/C DESG"/>
    <n v="3008"/>
    <s v="Gita Adriani Putri"/>
    <n v="6"/>
    <n v="257"/>
    <s v="PHASE VI-Overall Area Softscape Design Development"/>
    <s v="IDR"/>
    <n v="226198"/>
    <n v="284168"/>
    <s v="ID001233"/>
    <s v="PJHR0010038"/>
    <s v="No"/>
    <m/>
    <n v="1705008"/>
    <s v="Charge"/>
    <s v="No"/>
    <s v="Invoiced"/>
    <s v="No"/>
    <m/>
  </r>
  <r>
    <d v="2018-12-13T00:00:00"/>
    <s v="chsg-00802.09"/>
    <x v="1"/>
    <x v="30"/>
    <s v="I/C DESG"/>
    <n v="1005"/>
    <s v="Pontjo Widodo"/>
    <n v="8"/>
    <n v="257"/>
    <s v="PHASE VI-Overall Area Softscape Design Development"/>
    <s v="IDR"/>
    <n v="398373"/>
    <n v="477231"/>
    <s v="ID001094"/>
    <s v="PJHR0010029"/>
    <s v="No"/>
    <m/>
    <n v="3817848"/>
    <s v="Charge"/>
    <s v="No"/>
    <s v="Invoiced"/>
    <s v="No"/>
    <m/>
  </r>
  <r>
    <d v="2018-12-13T00:00:00"/>
    <s v="chsg-00802.09"/>
    <x v="1"/>
    <x v="30"/>
    <s v="I/C DESG"/>
    <n v="3012"/>
    <s v="Johanes Jojo Paijo"/>
    <n v="8"/>
    <n v="256"/>
    <s v="PHASE V-Overall Area Hardscape Design Development"/>
    <s v="IDR"/>
    <n v="186051"/>
    <n v="233059"/>
    <s v="ID001099"/>
    <s v="PJHR0010030"/>
    <s v="No"/>
    <m/>
    <n v="1864472"/>
    <s v="Charge"/>
    <s v="No"/>
    <s v="Invoiced"/>
    <s v="No"/>
    <m/>
  </r>
  <r>
    <d v="2018-12-13T00:00:00"/>
    <s v="chsg-00802.09"/>
    <x v="1"/>
    <x v="30"/>
    <s v="I/C DESG"/>
    <n v="3008"/>
    <s v="Gita Adriani Putri"/>
    <n v="8"/>
    <n v="257"/>
    <s v="PHASE VI-Overall Area Softscape Design Development"/>
    <s v="IDR"/>
    <n v="226198"/>
    <n v="284168"/>
    <s v="ID001234"/>
    <s v="PJHR0010038"/>
    <s v="No"/>
    <m/>
    <n v="2273344"/>
    <s v="Charge"/>
    <s v="No"/>
    <s v="Invoiced"/>
    <s v="No"/>
    <m/>
  </r>
  <r>
    <d v="2018-12-14T00:00:00"/>
    <s v="chsg-00802.09"/>
    <x v="1"/>
    <x v="30"/>
    <s v="I/C DESG"/>
    <n v="1005"/>
    <s v="Pontjo Widodo"/>
    <n v="7"/>
    <n v="257"/>
    <s v="PHASE VI-Overall Area Softscape Design Development"/>
    <s v="IDR"/>
    <n v="398373"/>
    <n v="477231"/>
    <s v="ID001095"/>
    <s v="PJHR0010029"/>
    <s v="No"/>
    <m/>
    <n v="3340617"/>
    <s v="Charge"/>
    <s v="No"/>
    <s v="Invoiced"/>
    <s v="No"/>
    <m/>
  </r>
  <r>
    <d v="2018-12-14T00:00:00"/>
    <s v="chsg-00802.09"/>
    <x v="1"/>
    <x v="30"/>
    <s v="I/C DESG"/>
    <n v="3008"/>
    <s v="Gita Adriani Putri"/>
    <n v="7"/>
    <n v="257"/>
    <s v="PHASE VI-Overall Area Softscape Design Development"/>
    <s v="IDR"/>
    <n v="226198"/>
    <n v="284168"/>
    <s v="ID001235"/>
    <s v="PJHR0010038"/>
    <s v="No"/>
    <m/>
    <n v="1989176"/>
    <s v="Charge"/>
    <s v="No"/>
    <s v="Invoiced"/>
    <s v="No"/>
    <m/>
  </r>
  <r>
    <d v="2018-12-17T00:00:00"/>
    <s v="chsg-00802.09"/>
    <x v="1"/>
    <x v="30"/>
    <s v="I/C DESG"/>
    <n v="1005"/>
    <s v="Pontjo Widodo"/>
    <n v="2"/>
    <n v="257"/>
    <s v="PHASE VI-Overall Area Softscape Design Development"/>
    <s v="IDR"/>
    <n v="398373"/>
    <n v="477231"/>
    <s v="ID001309"/>
    <s v="PJHR0010040"/>
    <s v="No"/>
    <m/>
    <n v="954462"/>
    <s v="Charge"/>
    <s v="No"/>
    <s v="Invoiced"/>
    <s v="No"/>
    <m/>
  </r>
  <r>
    <d v="2018-12-17T00:00:00"/>
    <s v="chsg-00802.09"/>
    <x v="1"/>
    <x v="30"/>
    <s v="I/C DESG"/>
    <n v="3012"/>
    <s v="Johanes Jojo Paijo"/>
    <n v="8"/>
    <n v="256"/>
    <s v="PHASE V-Overall Area Hardscape Design Development"/>
    <s v="IDR"/>
    <n v="186051"/>
    <n v="233059"/>
    <s v="ID001460"/>
    <s v="PJHR0010051"/>
    <s v="No"/>
    <m/>
    <n v="1864472"/>
    <s v="Charge"/>
    <s v="No"/>
    <s v="Invoiced"/>
    <s v="No"/>
    <m/>
  </r>
  <r>
    <d v="2018-12-18T00:00:00"/>
    <s v="chsg-00802.09"/>
    <x v="1"/>
    <x v="30"/>
    <s v="I/C DESG"/>
    <n v="1005"/>
    <s v="Pontjo Widodo"/>
    <n v="2"/>
    <n v="257"/>
    <s v="PHASE VI-Overall Area Softscape Design Development"/>
    <s v="IDR"/>
    <n v="398373"/>
    <n v="477231"/>
    <s v="ID001310"/>
    <s v="PJHR0010040"/>
    <s v="No"/>
    <m/>
    <n v="954462"/>
    <s v="Charge"/>
    <s v="No"/>
    <s v="Invoiced"/>
    <s v="No"/>
    <m/>
  </r>
  <r>
    <d v="2018-12-18T00:00:00"/>
    <s v="chsg-00802.09"/>
    <x v="1"/>
    <x v="30"/>
    <s v="I/C DESG"/>
    <n v="3004"/>
    <s v="Untoro"/>
    <n v="4"/>
    <n v="256"/>
    <s v="PHASE V-Overall Area Hardscape Design Development"/>
    <s v="IDR"/>
    <n v="226737"/>
    <n v="284736"/>
    <s v="ID001409"/>
    <s v="PJHR0010047"/>
    <s v="No"/>
    <m/>
    <n v="1138944"/>
    <s v="Charge"/>
    <s v="No"/>
    <s v="Invoiced"/>
    <s v="No"/>
    <m/>
  </r>
  <r>
    <d v="2018-12-19T00:00:00"/>
    <s v="chsg-00802.09"/>
    <x v="1"/>
    <x v="30"/>
    <s v="I/C DESG"/>
    <n v="1005"/>
    <s v="Pontjo Widodo"/>
    <n v="2"/>
    <n v="257"/>
    <s v="PHASE VI-Overall Area Softscape Design Development"/>
    <s v="IDR"/>
    <n v="398373"/>
    <n v="477231"/>
    <s v="ID001311"/>
    <s v="PJHR0010040"/>
    <s v="No"/>
    <m/>
    <n v="954462"/>
    <s v="Charge"/>
    <s v="No"/>
    <s v="Invoiced"/>
    <s v="No"/>
    <m/>
  </r>
  <r>
    <d v="2018-12-19T00:00:00"/>
    <s v="chsg-00802.09"/>
    <x v="1"/>
    <x v="30"/>
    <s v="I/C DESG"/>
    <n v="1005"/>
    <s v="Pontjo Widodo"/>
    <n v="2"/>
    <n v="256"/>
    <s v="PHASE V-Overall Area Hardscape Design Development"/>
    <s v="IDR"/>
    <n v="398373"/>
    <n v="477231"/>
    <s v="ID001322"/>
    <s v="PJHR0010040"/>
    <s v="No"/>
    <m/>
    <n v="954462"/>
    <s v="Charge"/>
    <s v="No"/>
    <s v="Invoiced"/>
    <s v="No"/>
    <m/>
  </r>
  <r>
    <d v="2018-12-19T00:00:00"/>
    <s v="chsg-00802.09"/>
    <x v="1"/>
    <x v="30"/>
    <s v="I/C DESG"/>
    <n v="3004"/>
    <s v="Untoro"/>
    <n v="7"/>
    <n v="256"/>
    <s v="PHASE V-Overall Area Hardscape Design Development"/>
    <s v="IDR"/>
    <n v="226737"/>
    <n v="284736"/>
    <s v="ID001410"/>
    <s v="PJHR0010047"/>
    <s v="No"/>
    <m/>
    <n v="1993152"/>
    <s v="Charge"/>
    <s v="No"/>
    <s v="Invoiced"/>
    <s v="No"/>
    <m/>
  </r>
  <r>
    <d v="2018-12-20T00:00:00"/>
    <s v="chsg-00802.09"/>
    <x v="1"/>
    <x v="30"/>
    <s v="I/C DESG"/>
    <n v="1005"/>
    <s v="Pontjo Widodo"/>
    <n v="2"/>
    <n v="257"/>
    <s v="PHASE VI-Overall Area Softscape Design Development"/>
    <s v="IDR"/>
    <n v="398373"/>
    <n v="477231"/>
    <s v="ID001312"/>
    <s v="PJHR0010040"/>
    <s v="No"/>
    <m/>
    <n v="954462"/>
    <s v="Charge"/>
    <s v="No"/>
    <s v="Invoiced"/>
    <s v="No"/>
    <m/>
  </r>
  <r>
    <d v="2018-12-20T00:00:00"/>
    <s v="chsg-00802.09"/>
    <x v="1"/>
    <x v="30"/>
    <s v="I/C DESG"/>
    <n v="1005"/>
    <s v="Pontjo Widodo"/>
    <n v="2"/>
    <n v="256"/>
    <s v="PHASE V-Overall Area Hardscape Design Development"/>
    <s v="IDR"/>
    <n v="398373"/>
    <n v="477231"/>
    <s v="ID001323"/>
    <s v="PJHR0010040"/>
    <s v="No"/>
    <m/>
    <n v="954462"/>
    <s v="Charge"/>
    <s v="No"/>
    <s v="Invoiced"/>
    <s v="No"/>
    <m/>
  </r>
  <r>
    <d v="2018-12-20T00:00:00"/>
    <s v="chsg-00802.09"/>
    <x v="1"/>
    <x v="30"/>
    <s v="I/C DESG"/>
    <n v="3013"/>
    <s v="A.A. Gde Adi Santika"/>
    <n v="2"/>
    <n v="256"/>
    <s v="PHASE V-Overall Area Hardscape Design Development"/>
    <s v="IDR"/>
    <n v="175616"/>
    <n v="221496"/>
    <s v="ID001424"/>
    <s v="PJHR0010048"/>
    <s v="No"/>
    <m/>
    <n v="442992"/>
    <s v="Charge"/>
    <s v="No"/>
    <s v="Invoiced"/>
    <s v="No"/>
    <m/>
  </r>
  <r>
    <d v="2018-07-09T00:00:00"/>
    <s v="chsg-00804.07"/>
    <x v="1"/>
    <x v="31"/>
    <s v="I/C DESG"/>
    <n v="3008"/>
    <s v="Gita Adriani Putri"/>
    <n v="4"/>
    <n v="340"/>
    <s v="INITIAL PAYMENT-Mobilization"/>
    <s v="IDR"/>
    <n v="150042"/>
    <n v="0"/>
    <s v="ID002596"/>
    <s v="ProjHours19"/>
    <s v="No"/>
    <m/>
    <n v="0"/>
    <s v="Charge"/>
    <s v="No"/>
    <s v="Posted"/>
    <s v="No"/>
    <m/>
  </r>
  <r>
    <d v="2018-08-20T00:00:00"/>
    <s v="chsg-00804.07"/>
    <x v="1"/>
    <x v="31"/>
    <s v="I/C DESG"/>
    <n v="3008"/>
    <s v="Gita Adriani Putri"/>
    <n v="8"/>
    <n v="340"/>
    <s v="INITIAL PAYMENT-Mobilization"/>
    <s v="IDR"/>
    <n v="150042"/>
    <n v="0"/>
    <s v="ID002818"/>
    <s v="ProjHours19"/>
    <s v="No"/>
    <m/>
    <n v="0"/>
    <s v="Charge"/>
    <s v="No"/>
    <s v="Posted"/>
    <s v="No"/>
    <m/>
  </r>
  <r>
    <d v="2018-08-20T00:00:00"/>
    <s v="chsg-00804.07"/>
    <x v="1"/>
    <x v="31"/>
    <s v="I/C DESG"/>
    <n v="3005"/>
    <s v="I Wayan Kompiang Eka Siswanta"/>
    <n v="32"/>
    <n v="340"/>
    <s v="INITIAL PAYMENT-Mobilization"/>
    <s v="IDR"/>
    <n v="165864"/>
    <n v="0"/>
    <s v="ID002851"/>
    <s v="ProjHours19"/>
    <s v="No"/>
    <m/>
    <n v="0"/>
    <s v="Charge"/>
    <s v="No"/>
    <s v="Posted"/>
    <s v="No"/>
    <m/>
  </r>
  <r>
    <d v="2018-09-03T00:00:00"/>
    <s v="chsg-00804.07"/>
    <x v="1"/>
    <x v="31"/>
    <s v="I/C DESG"/>
    <n v="3008"/>
    <s v="Gita Adriani Putri"/>
    <n v="11"/>
    <n v="340"/>
    <s v="INITIAL PAYMENT-Mobilization"/>
    <s v="IDR"/>
    <n v="150042"/>
    <n v="0"/>
    <s v="ID002915"/>
    <s v="ProjHours19"/>
    <s v="No"/>
    <m/>
    <n v="0"/>
    <s v="Charge"/>
    <s v="No"/>
    <s v="Posted"/>
    <s v="No"/>
    <m/>
  </r>
  <r>
    <d v="2018-09-03T00:00:00"/>
    <s v="chsg-00804.07"/>
    <x v="1"/>
    <x v="31"/>
    <s v="I/C DESG"/>
    <n v="3005"/>
    <s v="I Wayan Kompiang Eka Siswanta"/>
    <n v="32"/>
    <n v="340"/>
    <s v="INITIAL PAYMENT-Mobilization"/>
    <s v="IDR"/>
    <n v="165864"/>
    <n v="0"/>
    <s v="ID002922"/>
    <s v="ProjHours19"/>
    <s v="No"/>
    <m/>
    <n v="0"/>
    <s v="Charge"/>
    <s v="No"/>
    <s v="Posted"/>
    <s v="No"/>
    <m/>
  </r>
  <r>
    <d v="2018-09-10T00:00:00"/>
    <s v="chsg-00804.07"/>
    <x v="1"/>
    <x v="31"/>
    <s v="I/C DESG"/>
    <n v="3005"/>
    <s v="I Wayan Kompiang Eka Siswanta"/>
    <n v="8"/>
    <n v="340"/>
    <s v="INITIAL PAYMENT-Mobilization"/>
    <s v="IDR"/>
    <n v="165864"/>
    <n v="0"/>
    <s v="ID002941"/>
    <s v="ProjHours19"/>
    <s v="No"/>
    <m/>
    <n v="0"/>
    <s v="Charge"/>
    <s v="No"/>
    <s v="Posted"/>
    <s v="No"/>
    <m/>
  </r>
  <r>
    <d v="2018-09-17T00:00:00"/>
    <s v="chsg-00804.07"/>
    <x v="1"/>
    <x v="31"/>
    <s v="I/C DESG"/>
    <n v="3005"/>
    <s v="I Wayan Kompiang Eka Siswanta"/>
    <n v="16"/>
    <n v="340"/>
    <s v="INITIAL PAYMENT-Mobilization"/>
    <s v="IDR"/>
    <n v="165864"/>
    <n v="0"/>
    <s v="ID002992"/>
    <s v="ProjHours19"/>
    <s v="No"/>
    <m/>
    <n v="0"/>
    <s v="Charge"/>
    <s v="No"/>
    <s v="Posted"/>
    <s v="No"/>
    <m/>
  </r>
  <r>
    <d v="2018-11-16T00:00:00"/>
    <s v="chsg-00804.07"/>
    <x v="1"/>
    <x v="31"/>
    <s v="I/C DESG"/>
    <n v="3008"/>
    <s v="Gita Adriani Putri"/>
    <n v="4"/>
    <n v="344"/>
    <s v="PHASE IV-Final Schematic Design"/>
    <s v="IDR"/>
    <n v="236806"/>
    <n v="0"/>
    <s v="ID001025"/>
    <s v="PJHR0010026"/>
    <s v="No"/>
    <m/>
    <n v="0"/>
    <s v="Charge"/>
    <s v="No"/>
    <s v="Posted"/>
    <s v="No"/>
    <m/>
  </r>
  <r>
    <d v="2018-11-21T00:00:00"/>
    <s v="chsg-00804.07"/>
    <x v="1"/>
    <x v="31"/>
    <s v="I/C DESG"/>
    <n v="3008"/>
    <s v="Gita Adriani Putri"/>
    <n v="4"/>
    <n v="344"/>
    <s v="PHASE IV-Final Schematic Design"/>
    <s v="IDR"/>
    <n v="236806"/>
    <n v="0"/>
    <s v="ID001026"/>
    <s v="PJHR0010026"/>
    <s v="No"/>
    <m/>
    <n v="0"/>
    <s v="Charge"/>
    <s v="No"/>
    <s v="Posted"/>
    <s v="No"/>
    <m/>
  </r>
  <r>
    <d v="2018-11-22T00:00:00"/>
    <s v="chsg-00804.07"/>
    <x v="1"/>
    <x v="31"/>
    <s v="I/C DESG"/>
    <n v="3008"/>
    <s v="Gita Adriani Putri"/>
    <n v="4"/>
    <n v="344"/>
    <s v="PHASE IV-Final Schematic Design"/>
    <s v="IDR"/>
    <n v="236806"/>
    <n v="0"/>
    <s v="ID001027"/>
    <s v="PJHR0010026"/>
    <s v="No"/>
    <m/>
    <n v="0"/>
    <s v="Charge"/>
    <s v="No"/>
    <s v="Posted"/>
    <s v="No"/>
    <m/>
  </r>
  <r>
    <d v="2018-12-04T00:00:00"/>
    <s v="chsg-00804.07"/>
    <x v="1"/>
    <x v="31"/>
    <s v="I/C DESG"/>
    <n v="3008"/>
    <s v="Gita Adriani Putri"/>
    <n v="8"/>
    <n v="344"/>
    <s v="PHASE IV-Final Schematic Design"/>
    <s v="IDR"/>
    <n v="226198"/>
    <n v="284168"/>
    <s v="ID001225"/>
    <s v="PJHR0010038"/>
    <s v="No"/>
    <m/>
    <n v="2273344"/>
    <s v="Charge"/>
    <s v="No"/>
    <s v="Invoiced"/>
    <s v="No"/>
    <m/>
  </r>
  <r>
    <d v="2018-01-15T00:00:00"/>
    <s v="chsg-00808.05"/>
    <x v="1"/>
    <x v="32"/>
    <s v="I/C DESG"/>
    <n v="3011"/>
    <s v="I Ketut Sukardiana"/>
    <n v="8"/>
    <n v="259"/>
    <s v="PHASE I-Concept Design"/>
    <s v="IDR"/>
    <n v="115059"/>
    <n v="0"/>
    <s v="ID001719"/>
    <s v="ProjHours19"/>
    <s v="No"/>
    <m/>
    <n v="0"/>
    <s v="Charge"/>
    <s v="No"/>
    <s v="Posted"/>
    <s v="No"/>
    <m/>
  </r>
  <r>
    <d v="2018-01-15T00:00:00"/>
    <s v="chsg-00808.05"/>
    <x v="1"/>
    <x v="32"/>
    <s v="I/C DESG"/>
    <n v="3007"/>
    <s v="Putu Ary Santana Putra"/>
    <n v="11"/>
    <n v="259"/>
    <s v="PHASE I-Concept Design"/>
    <s v="IDR"/>
    <n v="138968"/>
    <n v="0"/>
    <s v="ID001722"/>
    <s v="ProjHours19"/>
    <s v="No"/>
    <m/>
    <n v="0"/>
    <s v="Charge"/>
    <s v="No"/>
    <s v="Posted"/>
    <s v="No"/>
    <m/>
  </r>
  <r>
    <d v="2018-01-15T00:00:00"/>
    <s v="chsg-00808.05"/>
    <x v="1"/>
    <x v="32"/>
    <s v="I/C DESG"/>
    <n v="3010"/>
    <s v="A.A. Bagus Dewangkara"/>
    <n v="16"/>
    <n v="259"/>
    <s v="PHASE I-Concept Design"/>
    <s v="IDR"/>
    <n v="121404"/>
    <n v="0"/>
    <s v="ID001731"/>
    <s v="ProjHours19"/>
    <s v="No"/>
    <m/>
    <n v="0"/>
    <s v="Charge"/>
    <s v="No"/>
    <s v="Posted"/>
    <s v="No"/>
    <m/>
  </r>
  <r>
    <d v="2018-01-15T00:00:00"/>
    <s v="chsg-00808.05"/>
    <x v="1"/>
    <x v="32"/>
    <s v="I/C DESG"/>
    <n v="3013"/>
    <s v="A.A. Gde Adi Santika"/>
    <n v="28"/>
    <n v="259"/>
    <s v="PHASE I-Concept Design"/>
    <s v="IDR"/>
    <n v="99460"/>
    <n v="0"/>
    <s v="ID001740"/>
    <s v="ProjHours19"/>
    <s v="No"/>
    <m/>
    <n v="0"/>
    <s v="Charge"/>
    <s v="No"/>
    <s v="Posted"/>
    <s v="No"/>
    <m/>
  </r>
  <r>
    <d v="2018-01-15T00:00:00"/>
    <s v="chsg-00808.05"/>
    <x v="1"/>
    <x v="32"/>
    <s v="I/C DESG"/>
    <n v="3001"/>
    <s v="Nyoman Diksa"/>
    <n v="29"/>
    <n v="259"/>
    <s v="PHASE I-Concept Design"/>
    <s v="IDR"/>
    <n v="308303"/>
    <n v="0"/>
    <s v="ID001741"/>
    <s v="ProjHours19"/>
    <s v="No"/>
    <m/>
    <n v="0"/>
    <s v="Charge"/>
    <s v="No"/>
    <s v="Posted"/>
    <s v="No"/>
    <m/>
  </r>
  <r>
    <d v="2018-01-15T00:00:00"/>
    <s v="chsg-00808.05"/>
    <x v="1"/>
    <x v="32"/>
    <s v="I/C DESG"/>
    <n v="3002"/>
    <s v="I Gusti Ngurah Satriawan"/>
    <n v="40"/>
    <n v="259"/>
    <s v="PHASE I-Concept Design"/>
    <s v="IDR"/>
    <n v="169207"/>
    <n v="0"/>
    <s v="ID001743"/>
    <s v="ProjHours19"/>
    <s v="No"/>
    <m/>
    <n v="0"/>
    <s v="Charge"/>
    <s v="No"/>
    <s v="Posted"/>
    <s v="No"/>
    <m/>
  </r>
  <r>
    <d v="2018-01-22T00:00:00"/>
    <s v="chsg-00808.05"/>
    <x v="1"/>
    <x v="32"/>
    <s v="I/C DESG"/>
    <n v="3011"/>
    <s v="I Ketut Sukardiana"/>
    <n v="20"/>
    <n v="259"/>
    <s v="PHASE I-Concept Design"/>
    <s v="IDR"/>
    <n v="115059"/>
    <n v="0"/>
    <s v="ID001754"/>
    <s v="ProjHours19"/>
    <s v="No"/>
    <m/>
    <n v="0"/>
    <s v="Charge"/>
    <s v="No"/>
    <s v="Posted"/>
    <s v="No"/>
    <m/>
  </r>
  <r>
    <d v="2018-01-22T00:00:00"/>
    <s v="chsg-00808.05"/>
    <x v="1"/>
    <x v="32"/>
    <s v="I/C DESG"/>
    <n v="3001"/>
    <s v="Nyoman Diksa"/>
    <n v="32"/>
    <n v="259"/>
    <s v="PHASE I-Concept Design"/>
    <s v="IDR"/>
    <n v="308303"/>
    <n v="0"/>
    <s v="ID001758"/>
    <s v="ProjHours19"/>
    <s v="No"/>
    <m/>
    <n v="0"/>
    <s v="Charge"/>
    <s v="No"/>
    <s v="Posted"/>
    <s v="No"/>
    <m/>
  </r>
  <r>
    <d v="2018-01-22T00:00:00"/>
    <s v="chsg-00808.05"/>
    <x v="1"/>
    <x v="32"/>
    <s v="I/C DESG"/>
    <n v="3002"/>
    <s v="I Gusti Ngurah Satriawan"/>
    <n v="32"/>
    <n v="259"/>
    <s v="PHASE I-Concept Design"/>
    <s v="IDR"/>
    <n v="169207"/>
    <n v="0"/>
    <s v="ID001759"/>
    <s v="ProjHours19"/>
    <s v="No"/>
    <m/>
    <n v="0"/>
    <s v="Charge"/>
    <s v="No"/>
    <s v="Posted"/>
    <s v="No"/>
    <m/>
  </r>
  <r>
    <d v="2018-01-22T00:00:00"/>
    <s v="chsg-00808.05"/>
    <x v="1"/>
    <x v="32"/>
    <s v="I/C DESG"/>
    <n v="3007"/>
    <s v="Putu Ary Santana Putra"/>
    <n v="39"/>
    <n v="259"/>
    <s v="PHASE I-Concept Design"/>
    <s v="IDR"/>
    <n v="138968"/>
    <n v="0"/>
    <s v="ID001760"/>
    <s v="ProjHours19"/>
    <s v="No"/>
    <m/>
    <n v="0"/>
    <s v="Charge"/>
    <s v="No"/>
    <s v="Posted"/>
    <s v="No"/>
    <m/>
  </r>
  <r>
    <d v="2018-01-22T00:00:00"/>
    <s v="chsg-00808.05"/>
    <x v="1"/>
    <x v="32"/>
    <s v="I/C DESG"/>
    <n v="3006"/>
    <s v="I Wayan Sujana"/>
    <n v="43.5"/>
    <n v="259"/>
    <s v="PHASE I-Concept Design"/>
    <s v="IDR"/>
    <n v="143812"/>
    <n v="0"/>
    <s v="ID001765"/>
    <s v="ProjHours19"/>
    <s v="No"/>
    <m/>
    <n v="0"/>
    <s v="Charge"/>
    <s v="No"/>
    <s v="Posted"/>
    <s v="No"/>
    <m/>
  </r>
  <r>
    <d v="2018-01-22T00:00:00"/>
    <s v="chsg-00808.05"/>
    <x v="1"/>
    <x v="32"/>
    <s v="I/C DESG"/>
    <n v="3009"/>
    <s v="I Gusti Bagus Sera Krisnadinata"/>
    <n v="46"/>
    <n v="259"/>
    <s v="PHASE I-Concept Design"/>
    <s v="IDR"/>
    <n v="120926"/>
    <n v="0"/>
    <s v="ID001766"/>
    <s v="ProjHours19"/>
    <s v="No"/>
    <m/>
    <n v="0"/>
    <s v="Charge"/>
    <s v="No"/>
    <s v="Posted"/>
    <s v="No"/>
    <m/>
  </r>
  <r>
    <d v="2018-01-29T00:00:00"/>
    <s v="chsg-00808.05"/>
    <x v="1"/>
    <x v="32"/>
    <s v="I/C DESG"/>
    <n v="3007"/>
    <s v="Putu Ary Santana Putra"/>
    <n v="6"/>
    <n v="259"/>
    <s v="PHASE I-Concept Design"/>
    <s v="IDR"/>
    <n v="138968"/>
    <n v="0"/>
    <s v="ID001767"/>
    <s v="ProjHours19"/>
    <s v="No"/>
    <m/>
    <n v="0"/>
    <s v="Charge"/>
    <s v="No"/>
    <s v="Posted"/>
    <s v="No"/>
    <m/>
  </r>
  <r>
    <d v="2018-01-29T00:00:00"/>
    <s v="chsg-00808.05"/>
    <x v="1"/>
    <x v="32"/>
    <s v="I/C DESG"/>
    <n v="3003"/>
    <s v="Agus Wijaya"/>
    <n v="8"/>
    <n v="259"/>
    <s v="PHASE I-Concept Design"/>
    <s v="IDR"/>
    <n v="177755"/>
    <n v="0"/>
    <s v="ID001771"/>
    <s v="ProjHours19"/>
    <s v="No"/>
    <m/>
    <n v="0"/>
    <s v="Charge"/>
    <s v="No"/>
    <s v="Posted"/>
    <s v="No"/>
    <m/>
  </r>
  <r>
    <d v="2018-01-29T00:00:00"/>
    <s v="chsg-00808.05"/>
    <x v="1"/>
    <x v="32"/>
    <s v="I/C DESG"/>
    <n v="3002"/>
    <s v="I Gusti Ngurah Satriawan"/>
    <n v="10"/>
    <n v="259"/>
    <s v="PHASE I-Concept Design"/>
    <s v="IDR"/>
    <n v="169207"/>
    <n v="0"/>
    <s v="ID001774"/>
    <s v="ProjHours19"/>
    <s v="No"/>
    <m/>
    <n v="0"/>
    <s v="Charge"/>
    <s v="No"/>
    <s v="Posted"/>
    <s v="No"/>
    <m/>
  </r>
  <r>
    <d v="2018-01-29T00:00:00"/>
    <s v="chsg-00808.05"/>
    <x v="1"/>
    <x v="32"/>
    <s v="I/C DESG"/>
    <n v="3001"/>
    <s v="Nyoman Diksa"/>
    <n v="18"/>
    <n v="259"/>
    <s v="PHASE I-Concept Design"/>
    <s v="IDR"/>
    <n v="308303"/>
    <n v="0"/>
    <s v="ID001781"/>
    <s v="ProjHours19"/>
    <s v="No"/>
    <m/>
    <n v="0"/>
    <s v="Charge"/>
    <s v="No"/>
    <s v="Posted"/>
    <s v="No"/>
    <m/>
  </r>
  <r>
    <d v="2018-01-29T00:00:00"/>
    <s v="chsg-00808.05"/>
    <x v="1"/>
    <x v="32"/>
    <s v="I/C DESG"/>
    <n v="3010"/>
    <s v="A.A. Bagus Dewangkara"/>
    <n v="24"/>
    <n v="259"/>
    <s v="PHASE I-Concept Design"/>
    <s v="IDR"/>
    <n v="121404"/>
    <n v="0"/>
    <s v="ID001786"/>
    <s v="ProjHours19"/>
    <s v="No"/>
    <m/>
    <n v="0"/>
    <s v="Charge"/>
    <s v="No"/>
    <s v="Posted"/>
    <s v="No"/>
    <m/>
  </r>
  <r>
    <d v="2018-02-01T00:00:00"/>
    <s v="chsg-00808.05"/>
    <x v="1"/>
    <x v="32"/>
    <s v="I/C DESG"/>
    <n v="3003"/>
    <s v="Agus Wijaya"/>
    <n v="2"/>
    <n v="259"/>
    <s v="PHASE I-Concept Design"/>
    <s v="IDR"/>
    <n v="177755"/>
    <n v="0"/>
    <s v="ID001788"/>
    <s v="ProjHours19"/>
    <s v="No"/>
    <m/>
    <n v="0"/>
    <s v="Charge"/>
    <s v="No"/>
    <s v="Posted"/>
    <s v="No"/>
    <m/>
  </r>
  <r>
    <d v="2018-02-01T00:00:00"/>
    <s v="chsg-00808.05"/>
    <x v="1"/>
    <x v="32"/>
    <s v="I/C DESG"/>
    <n v="3009"/>
    <s v="I Gusti Bagus Sera Krisnadinata"/>
    <n v="3"/>
    <n v="259"/>
    <s v="PHASE I-Concept Design"/>
    <s v="IDR"/>
    <n v="120926"/>
    <n v="0"/>
    <s v="ID001790"/>
    <s v="ProjHours19"/>
    <s v="No"/>
    <m/>
    <n v="0"/>
    <s v="Charge"/>
    <s v="No"/>
    <s v="Posted"/>
    <s v="No"/>
    <m/>
  </r>
  <r>
    <d v="2018-02-01T00:00:00"/>
    <s v="chsg-00808.05"/>
    <x v="1"/>
    <x v="32"/>
    <s v="I/C DESG"/>
    <n v="3002"/>
    <s v="I Gusti Ngurah Satriawan"/>
    <n v="4"/>
    <n v="259"/>
    <s v="PHASE I-Concept Design"/>
    <s v="IDR"/>
    <n v="169207"/>
    <n v="0"/>
    <s v="ID001792"/>
    <s v="ProjHours19"/>
    <s v="No"/>
    <m/>
    <n v="0"/>
    <s v="Charge"/>
    <s v="No"/>
    <s v="Posted"/>
    <s v="No"/>
    <m/>
  </r>
  <r>
    <d v="2018-02-01T00:00:00"/>
    <s v="chsg-00808.05"/>
    <x v="1"/>
    <x v="32"/>
    <s v="I/C DESG"/>
    <n v="3012"/>
    <s v="Johanes Jojo Paijo"/>
    <n v="10"/>
    <n v="259"/>
    <s v="PHASE I-Concept Design"/>
    <s v="IDR"/>
    <n v="109895"/>
    <n v="0"/>
    <s v="ID001796"/>
    <s v="ProjHours19"/>
    <s v="No"/>
    <m/>
    <n v="0"/>
    <s v="Charge"/>
    <s v="No"/>
    <s v="Posted"/>
    <s v="No"/>
    <m/>
  </r>
  <r>
    <d v="2018-02-01T00:00:00"/>
    <s v="chsg-00808.05"/>
    <x v="1"/>
    <x v="32"/>
    <s v="I/C DESG"/>
    <n v="3001"/>
    <s v="Nyoman Diksa"/>
    <n v="12"/>
    <n v="259"/>
    <s v="PHASE I-Concept Design"/>
    <s v="IDR"/>
    <n v="308303"/>
    <n v="0"/>
    <s v="ID001798"/>
    <s v="ProjHours19"/>
    <s v="No"/>
    <m/>
    <n v="0"/>
    <s v="Charge"/>
    <s v="No"/>
    <s v="Posted"/>
    <s v="No"/>
    <m/>
  </r>
  <r>
    <d v="2018-02-01T00:00:00"/>
    <s v="chsg-00808.05"/>
    <x v="1"/>
    <x v="32"/>
    <s v="I/C DESG"/>
    <n v="3006"/>
    <s v="I Wayan Sujana"/>
    <n v="19"/>
    <n v="259"/>
    <s v="PHASE I-Concept Design"/>
    <s v="IDR"/>
    <n v="143812"/>
    <n v="0"/>
    <s v="ID001806"/>
    <s v="ProjHours19"/>
    <s v="No"/>
    <m/>
    <n v="0"/>
    <s v="Charge"/>
    <s v="No"/>
    <s v="Posted"/>
    <s v="No"/>
    <m/>
  </r>
  <r>
    <d v="2018-02-01T00:00:00"/>
    <s v="chsg-00808.05"/>
    <x v="1"/>
    <x v="32"/>
    <s v="I/C DESG"/>
    <n v="3007"/>
    <s v="Putu Ary Santana Putra"/>
    <n v="20"/>
    <n v="259"/>
    <s v="PHASE I-Concept Design"/>
    <s v="IDR"/>
    <n v="138968"/>
    <n v="0"/>
    <s v="ID001807"/>
    <s v="ProjHours19"/>
    <s v="No"/>
    <m/>
    <n v="0"/>
    <s v="Charge"/>
    <s v="No"/>
    <s v="Posted"/>
    <s v="No"/>
    <m/>
  </r>
  <r>
    <d v="2018-02-05T00:00:00"/>
    <s v="chsg-00808.05"/>
    <x v="1"/>
    <x v="32"/>
    <s v="I/C DESG"/>
    <n v="3006"/>
    <s v="I Wayan Sujana"/>
    <n v="4"/>
    <n v="259"/>
    <s v="PHASE I-Concept Design"/>
    <s v="IDR"/>
    <n v="143812"/>
    <n v="0"/>
    <s v="ID001814"/>
    <s v="ProjHours19"/>
    <s v="No"/>
    <m/>
    <n v="0"/>
    <s v="Charge"/>
    <s v="No"/>
    <s v="Posted"/>
    <s v="No"/>
    <m/>
  </r>
  <r>
    <d v="2018-02-05T00:00:00"/>
    <s v="chsg-00808.05"/>
    <x v="1"/>
    <x v="32"/>
    <s v="I/C DESG"/>
    <n v="3012"/>
    <s v="Johanes Jojo Paijo"/>
    <n v="8"/>
    <n v="259"/>
    <s v="PHASE I-Concept Design"/>
    <s v="IDR"/>
    <n v="109895"/>
    <n v="0"/>
    <s v="ID001815"/>
    <s v="ProjHours19"/>
    <s v="No"/>
    <m/>
    <n v="0"/>
    <s v="Charge"/>
    <s v="No"/>
    <s v="Posted"/>
    <s v="No"/>
    <m/>
  </r>
  <r>
    <d v="2018-02-05T00:00:00"/>
    <s v="chsg-00808.05"/>
    <x v="1"/>
    <x v="32"/>
    <s v="I/C DESG"/>
    <n v="3002"/>
    <s v="I Gusti Ngurah Satriawan"/>
    <n v="8"/>
    <n v="259"/>
    <s v="PHASE I-Concept Design"/>
    <s v="IDR"/>
    <n v="169207"/>
    <n v="0"/>
    <s v="ID001816"/>
    <s v="ProjHours19"/>
    <s v="No"/>
    <m/>
    <n v="0"/>
    <s v="Charge"/>
    <s v="No"/>
    <s v="Posted"/>
    <s v="No"/>
    <m/>
  </r>
  <r>
    <d v="2018-02-05T00:00:00"/>
    <s v="chsg-00808.05"/>
    <x v="1"/>
    <x v="32"/>
    <s v="I/C DESG"/>
    <n v="3010"/>
    <s v="A.A. Bagus Dewangkara"/>
    <n v="8"/>
    <n v="259"/>
    <s v="PHASE I-Concept Design"/>
    <s v="IDR"/>
    <n v="121404"/>
    <n v="0"/>
    <s v="ID001817"/>
    <s v="ProjHours19"/>
    <s v="No"/>
    <m/>
    <n v="0"/>
    <s v="Charge"/>
    <s v="No"/>
    <s v="Posted"/>
    <s v="No"/>
    <m/>
  </r>
  <r>
    <d v="2018-02-05T00:00:00"/>
    <s v="chsg-00808.05"/>
    <x v="1"/>
    <x v="32"/>
    <s v="I/C DESG"/>
    <n v="3007"/>
    <s v="Putu Ary Santana Putra"/>
    <n v="21"/>
    <n v="259"/>
    <s v="PHASE I-Concept Design"/>
    <s v="IDR"/>
    <n v="138968"/>
    <n v="0"/>
    <s v="ID001826"/>
    <s v="ProjHours19"/>
    <s v="No"/>
    <m/>
    <n v="0"/>
    <s v="Charge"/>
    <s v="No"/>
    <s v="Posted"/>
    <s v="No"/>
    <m/>
  </r>
  <r>
    <d v="2018-02-05T00:00:00"/>
    <s v="chsg-00808.05"/>
    <x v="1"/>
    <x v="32"/>
    <s v="I/C DESG"/>
    <n v="3001"/>
    <s v="Nyoman Diksa"/>
    <n v="29"/>
    <n v="259"/>
    <s v="PHASE I-Concept Design"/>
    <s v="IDR"/>
    <n v="308303"/>
    <n v="0"/>
    <s v="ID001830"/>
    <s v="ProjHours19"/>
    <s v="No"/>
    <m/>
    <n v="0"/>
    <s v="Charge"/>
    <s v="No"/>
    <s v="Posted"/>
    <s v="No"/>
    <m/>
  </r>
  <r>
    <d v="2018-02-12T00:00:00"/>
    <s v="chsg-00808.05"/>
    <x v="1"/>
    <x v="32"/>
    <s v="I/C DESG"/>
    <n v="3007"/>
    <s v="Putu Ary Santana Putra"/>
    <n v="8"/>
    <n v="259"/>
    <s v="PHASE I-Concept Design"/>
    <s v="IDR"/>
    <n v="138968"/>
    <n v="0"/>
    <s v="ID001854"/>
    <s v="ProjHours19"/>
    <s v="No"/>
    <m/>
    <n v="0"/>
    <s v="Charge"/>
    <s v="No"/>
    <s v="Posted"/>
    <s v="No"/>
    <m/>
  </r>
  <r>
    <d v="2018-02-12T00:00:00"/>
    <s v="chsg-00808.05"/>
    <x v="1"/>
    <x v="32"/>
    <s v="I/C DESG"/>
    <n v="3002"/>
    <s v="I Gusti Ngurah Satriawan"/>
    <n v="14"/>
    <n v="259"/>
    <s v="PHASE I-Concept Design"/>
    <s v="IDR"/>
    <n v="169207"/>
    <n v="0"/>
    <s v="ID001858"/>
    <s v="ProjHours19"/>
    <s v="No"/>
    <m/>
    <n v="0"/>
    <s v="Charge"/>
    <s v="No"/>
    <s v="Posted"/>
    <s v="No"/>
    <m/>
  </r>
  <r>
    <d v="2018-02-12T00:00:00"/>
    <s v="chsg-00808.05"/>
    <x v="1"/>
    <x v="32"/>
    <s v="I/C DESG"/>
    <n v="3001"/>
    <s v="Nyoman Diksa"/>
    <n v="17"/>
    <n v="259"/>
    <s v="PHASE I-Concept Design"/>
    <s v="IDR"/>
    <n v="308303"/>
    <n v="0"/>
    <s v="ID001865"/>
    <s v="ProjHours19"/>
    <s v="No"/>
    <m/>
    <n v="0"/>
    <s v="Charge"/>
    <s v="No"/>
    <s v="Posted"/>
    <s v="No"/>
    <m/>
  </r>
  <r>
    <d v="2018-02-19T00:00:00"/>
    <s v="chsg-00808.05"/>
    <x v="1"/>
    <x v="32"/>
    <s v="I/C DESG"/>
    <n v="3002"/>
    <s v="I Gusti Ngurah Satriawan"/>
    <n v="1"/>
    <n v="259"/>
    <s v="PHASE I-Concept Design"/>
    <s v="IDR"/>
    <n v="169207"/>
    <n v="0"/>
    <s v="ID001876"/>
    <s v="ProjHours19"/>
    <s v="No"/>
    <m/>
    <n v="0"/>
    <s v="Charge"/>
    <s v="No"/>
    <s v="Posted"/>
    <s v="No"/>
    <m/>
  </r>
  <r>
    <d v="2018-02-26T00:00:00"/>
    <s v="chsg-00808.05"/>
    <x v="1"/>
    <x v="32"/>
    <s v="I/C DESG"/>
    <n v="3007"/>
    <s v="Putu Ary Santana Putra"/>
    <n v="1"/>
    <n v="259"/>
    <s v="PHASE I-Concept Design"/>
    <s v="IDR"/>
    <n v="138968"/>
    <n v="0"/>
    <s v="ID001905"/>
    <s v="ProjHours19"/>
    <s v="No"/>
    <m/>
    <n v="0"/>
    <s v="Charge"/>
    <s v="No"/>
    <s v="Posted"/>
    <s v="No"/>
    <m/>
  </r>
  <r>
    <d v="2018-02-26T00:00:00"/>
    <s v="chsg-00808.05"/>
    <x v="1"/>
    <x v="32"/>
    <s v="I/C DESG"/>
    <n v="3001"/>
    <s v="Nyoman Diksa"/>
    <n v="6"/>
    <n v="259"/>
    <s v="PHASE I-Concept Design"/>
    <s v="IDR"/>
    <n v="308303"/>
    <n v="0"/>
    <s v="ID001910"/>
    <s v="ProjHours19"/>
    <s v="No"/>
    <m/>
    <n v="0"/>
    <s v="Charge"/>
    <s v="No"/>
    <s v="Posted"/>
    <s v="No"/>
    <m/>
  </r>
  <r>
    <d v="2018-03-01T00:00:00"/>
    <s v="chsg-00808.05"/>
    <x v="1"/>
    <x v="32"/>
    <s v="I/C DESG"/>
    <n v="3001"/>
    <s v="Nyoman Diksa"/>
    <n v="4"/>
    <n v="259"/>
    <s v="PHASE I-Concept Design"/>
    <s v="IDR"/>
    <n v="308303"/>
    <n v="0"/>
    <s v="ID001929"/>
    <s v="ProjHours19"/>
    <s v="No"/>
    <m/>
    <n v="0"/>
    <s v="Charge"/>
    <s v="No"/>
    <s v="Posted"/>
    <s v="No"/>
    <m/>
  </r>
  <r>
    <d v="2018-03-01T00:00:00"/>
    <s v="chsg-00808.05"/>
    <x v="1"/>
    <x v="32"/>
    <s v="I/C DESG"/>
    <n v="3006"/>
    <s v="I Wayan Sujana"/>
    <n v="8"/>
    <n v="259"/>
    <s v="PHASE I-Concept Design"/>
    <s v="IDR"/>
    <n v="143812"/>
    <n v="0"/>
    <s v="ID001930"/>
    <s v="ProjHours19"/>
    <s v="No"/>
    <m/>
    <n v="0"/>
    <s v="Charge"/>
    <s v="No"/>
    <s v="Posted"/>
    <s v="No"/>
    <m/>
  </r>
  <r>
    <d v="2018-03-05T00:00:00"/>
    <s v="chsg-00808.05"/>
    <x v="1"/>
    <x v="32"/>
    <s v="I/C DESG"/>
    <n v="3005"/>
    <s v="I Wayan Kompiang Eka Siswanta"/>
    <n v="6"/>
    <n v="259"/>
    <s v="PHASE I-Concept Design"/>
    <s v="IDR"/>
    <n v="165864"/>
    <n v="0"/>
    <s v="ID001949"/>
    <s v="ProjHours19"/>
    <s v="No"/>
    <m/>
    <n v="0"/>
    <s v="Charge"/>
    <s v="No"/>
    <s v="Posted"/>
    <s v="No"/>
    <m/>
  </r>
  <r>
    <d v="2018-03-05T00:00:00"/>
    <s v="chsg-00808.05"/>
    <x v="1"/>
    <x v="32"/>
    <s v="I/C DESG"/>
    <n v="3001"/>
    <s v="Nyoman Diksa"/>
    <n v="12"/>
    <n v="259"/>
    <s v="PHASE I-Concept Design"/>
    <s v="IDR"/>
    <n v="308303"/>
    <n v="0"/>
    <s v="ID001957"/>
    <s v="ProjHours19"/>
    <s v="No"/>
    <m/>
    <n v="0"/>
    <s v="Charge"/>
    <s v="No"/>
    <s v="Posted"/>
    <s v="No"/>
    <m/>
  </r>
  <r>
    <d v="2018-03-05T00:00:00"/>
    <s v="chsg-00808.05"/>
    <x v="1"/>
    <x v="32"/>
    <s v="I/C DESG"/>
    <n v="3009"/>
    <s v="I Gusti Bagus Sera Krisnadinata"/>
    <n v="18"/>
    <n v="259"/>
    <s v="PHASE I-Concept Design"/>
    <s v="IDR"/>
    <n v="120926"/>
    <n v="0"/>
    <s v="ID001962"/>
    <s v="ProjHours19"/>
    <s v="No"/>
    <m/>
    <n v="0"/>
    <s v="Charge"/>
    <s v="No"/>
    <s v="Posted"/>
    <s v="No"/>
    <m/>
  </r>
  <r>
    <d v="2018-03-05T00:00:00"/>
    <s v="chsg-00808.05"/>
    <x v="1"/>
    <x v="32"/>
    <s v="I/C DESG"/>
    <n v="3007"/>
    <s v="Putu Ary Santana Putra"/>
    <n v="19"/>
    <n v="259"/>
    <s v="PHASE I-Concept Design"/>
    <s v="IDR"/>
    <n v="138968"/>
    <n v="0"/>
    <s v="ID001963"/>
    <s v="ProjHours19"/>
    <s v="No"/>
    <m/>
    <n v="0"/>
    <s v="Charge"/>
    <s v="No"/>
    <s v="Posted"/>
    <s v="No"/>
    <m/>
  </r>
  <r>
    <d v="2018-03-05T00:00:00"/>
    <s v="chsg-00808.05"/>
    <x v="1"/>
    <x v="32"/>
    <s v="I/C DESG"/>
    <n v="3006"/>
    <s v="I Wayan Sujana"/>
    <n v="36"/>
    <n v="259"/>
    <s v="PHASE I-Concept Design"/>
    <s v="IDR"/>
    <n v="143812"/>
    <n v="0"/>
    <s v="ID001970"/>
    <s v="ProjHours19"/>
    <s v="No"/>
    <m/>
    <n v="0"/>
    <s v="Charge"/>
    <s v="No"/>
    <s v="Posted"/>
    <s v="No"/>
    <m/>
  </r>
  <r>
    <d v="2018-03-12T00:00:00"/>
    <s v="chsg-00808.05"/>
    <x v="1"/>
    <x v="32"/>
    <s v="I/C DESG"/>
    <n v="3012"/>
    <s v="Johanes Jojo Paijo"/>
    <n v="4"/>
    <n v="259"/>
    <s v="PHASE I-Concept Design"/>
    <s v="IDR"/>
    <n v="109895"/>
    <n v="0"/>
    <s v="ID001981"/>
    <s v="ProjHours19"/>
    <s v="No"/>
    <m/>
    <n v="0"/>
    <s v="Charge"/>
    <s v="No"/>
    <s v="Posted"/>
    <s v="No"/>
    <m/>
  </r>
  <r>
    <d v="2018-03-12T00:00:00"/>
    <s v="chsg-00808.05"/>
    <x v="1"/>
    <x v="32"/>
    <s v="I/C DESG"/>
    <n v="3003"/>
    <s v="Agus Wijaya"/>
    <n v="4"/>
    <n v="259"/>
    <s v="PHASE I-Concept Design"/>
    <s v="IDR"/>
    <n v="177755"/>
    <n v="0"/>
    <s v="ID001982"/>
    <s v="ProjHours19"/>
    <s v="No"/>
    <m/>
    <n v="0"/>
    <s v="Charge"/>
    <s v="No"/>
    <s v="Posted"/>
    <s v="No"/>
    <m/>
  </r>
  <r>
    <d v="2018-03-12T00:00:00"/>
    <s v="chsg-00808.05"/>
    <x v="1"/>
    <x v="32"/>
    <s v="I/C DESG"/>
    <n v="3013"/>
    <s v="A.A. Gde Adi Santika"/>
    <n v="7"/>
    <n v="259"/>
    <s v="PHASE I-Concept Design"/>
    <s v="IDR"/>
    <n v="99460"/>
    <n v="0"/>
    <s v="ID001997"/>
    <s v="ProjHours19"/>
    <s v="No"/>
    <m/>
    <n v="0"/>
    <s v="Charge"/>
    <s v="No"/>
    <s v="Posted"/>
    <s v="No"/>
    <m/>
  </r>
  <r>
    <d v="2018-03-12T00:00:00"/>
    <s v="chsg-00808.05"/>
    <x v="1"/>
    <x v="32"/>
    <s v="I/C DESG"/>
    <n v="3002"/>
    <s v="I Gusti Ngurah Satriawan"/>
    <n v="12"/>
    <n v="259"/>
    <s v="PHASE I-Concept Design"/>
    <s v="IDR"/>
    <n v="169207"/>
    <n v="0"/>
    <s v="ID002003"/>
    <s v="ProjHours19"/>
    <s v="No"/>
    <m/>
    <n v="0"/>
    <s v="Charge"/>
    <s v="No"/>
    <s v="Posted"/>
    <s v="No"/>
    <m/>
  </r>
  <r>
    <d v="2018-03-12T00:00:00"/>
    <s v="chsg-00808.05"/>
    <x v="1"/>
    <x v="32"/>
    <s v="I/C DESG"/>
    <n v="3001"/>
    <s v="Nyoman Diksa"/>
    <n v="17"/>
    <n v="259"/>
    <s v="PHASE I-Concept Design"/>
    <s v="IDR"/>
    <n v="308303"/>
    <n v="0"/>
    <s v="ID002007"/>
    <s v="ProjHours19"/>
    <s v="No"/>
    <m/>
    <n v="0"/>
    <s v="Charge"/>
    <s v="No"/>
    <s v="Posted"/>
    <s v="No"/>
    <m/>
  </r>
  <r>
    <d v="2018-03-12T00:00:00"/>
    <s v="chsg-00808.05"/>
    <x v="1"/>
    <x v="32"/>
    <s v="I/C DESG"/>
    <n v="3007"/>
    <s v="Putu Ary Santana Putra"/>
    <n v="18"/>
    <n v="259"/>
    <s v="PHASE I-Concept Design"/>
    <s v="IDR"/>
    <n v="138968"/>
    <n v="0"/>
    <s v="ID002009"/>
    <s v="ProjHours19"/>
    <s v="No"/>
    <m/>
    <n v="0"/>
    <s v="Charge"/>
    <s v="No"/>
    <s v="Posted"/>
    <s v="No"/>
    <m/>
  </r>
  <r>
    <d v="2018-03-12T00:00:00"/>
    <s v="chsg-00808.05"/>
    <x v="1"/>
    <x v="32"/>
    <s v="I/C DESG"/>
    <n v="3011"/>
    <s v="I Ketut Sukardiana"/>
    <n v="28"/>
    <n v="259"/>
    <s v="PHASE I-Concept Design"/>
    <s v="IDR"/>
    <n v="115059"/>
    <n v="0"/>
    <s v="ID002012"/>
    <s v="ProjHours19"/>
    <s v="No"/>
    <m/>
    <n v="0"/>
    <s v="Charge"/>
    <s v="No"/>
    <s v="Posted"/>
    <s v="No"/>
    <m/>
  </r>
  <r>
    <d v="2018-03-12T00:00:00"/>
    <s v="chsg-00808.05"/>
    <x v="1"/>
    <x v="32"/>
    <s v="I/C DESG"/>
    <n v="3005"/>
    <s v="I Wayan Kompiang Eka Siswanta"/>
    <n v="33"/>
    <n v="259"/>
    <s v="PHASE I-Concept Design"/>
    <s v="IDR"/>
    <n v="165864"/>
    <n v="0"/>
    <s v="ID002014"/>
    <s v="ProjHours19"/>
    <s v="No"/>
    <m/>
    <n v="0"/>
    <s v="Charge"/>
    <s v="No"/>
    <s v="Posted"/>
    <s v="No"/>
    <m/>
  </r>
  <r>
    <d v="2018-03-12T00:00:00"/>
    <s v="chsg-00808.05"/>
    <x v="1"/>
    <x v="32"/>
    <s v="I/C DESG"/>
    <n v="3006"/>
    <s v="I Wayan Sujana"/>
    <n v="35"/>
    <n v="259"/>
    <s v="PHASE I-Concept Design"/>
    <s v="IDR"/>
    <n v="143812"/>
    <n v="0"/>
    <s v="ID002015"/>
    <s v="ProjHours19"/>
    <s v="No"/>
    <m/>
    <n v="0"/>
    <s v="Charge"/>
    <s v="No"/>
    <s v="Posted"/>
    <s v="No"/>
    <m/>
  </r>
  <r>
    <d v="2018-03-12T00:00:00"/>
    <s v="chsg-00808.05"/>
    <x v="1"/>
    <x v="32"/>
    <s v="I/C DESG"/>
    <n v="3009"/>
    <s v="I Gusti Bagus Sera Krisnadinata"/>
    <n v="36"/>
    <n v="259"/>
    <s v="PHASE I-Concept Design"/>
    <s v="IDR"/>
    <n v="120926"/>
    <n v="0"/>
    <s v="ID002017"/>
    <s v="ProjHours19"/>
    <s v="No"/>
    <m/>
    <n v="0"/>
    <s v="Charge"/>
    <s v="No"/>
    <s v="Posted"/>
    <s v="No"/>
    <m/>
  </r>
  <r>
    <d v="2018-03-19T00:00:00"/>
    <s v="chsg-00808.05"/>
    <x v="1"/>
    <x v="32"/>
    <s v="I/C DESG"/>
    <n v="3001"/>
    <s v="Nyoman Diksa"/>
    <n v="8"/>
    <n v="259"/>
    <s v="PHASE I-Concept Design"/>
    <s v="IDR"/>
    <n v="308303"/>
    <n v="0"/>
    <s v="ID002028"/>
    <s v="ProjHours19"/>
    <s v="No"/>
    <m/>
    <n v="0"/>
    <s v="Charge"/>
    <s v="No"/>
    <s v="Posted"/>
    <s v="No"/>
    <m/>
  </r>
  <r>
    <d v="2018-03-19T00:00:00"/>
    <s v="chsg-00808.05"/>
    <x v="1"/>
    <x v="32"/>
    <s v="I/C DESG"/>
    <n v="3007"/>
    <s v="Putu Ary Santana Putra"/>
    <n v="8"/>
    <n v="259"/>
    <s v="PHASE I-Concept Design"/>
    <s v="IDR"/>
    <n v="138968"/>
    <n v="0"/>
    <s v="ID002029"/>
    <s v="ProjHours19"/>
    <s v="No"/>
    <m/>
    <n v="0"/>
    <s v="Charge"/>
    <s v="No"/>
    <s v="Posted"/>
    <s v="No"/>
    <m/>
  </r>
  <r>
    <d v="2018-03-19T00:00:00"/>
    <s v="chsg-00808.05"/>
    <x v="1"/>
    <x v="32"/>
    <s v="I/C DESG"/>
    <n v="3005"/>
    <s v="I Wayan Kompiang Eka Siswanta"/>
    <n v="18"/>
    <n v="259"/>
    <s v="PHASE I-Concept Design"/>
    <s v="IDR"/>
    <n v="165864"/>
    <n v="0"/>
    <s v="ID002034"/>
    <s v="ProjHours19"/>
    <s v="No"/>
    <m/>
    <n v="0"/>
    <s v="Charge"/>
    <s v="No"/>
    <s v="Posted"/>
    <s v="No"/>
    <m/>
  </r>
  <r>
    <d v="2018-03-19T00:00:00"/>
    <s v="chsg-00808.05"/>
    <x v="1"/>
    <x v="32"/>
    <s v="I/C DESG"/>
    <n v="3011"/>
    <s v="I Ketut Sukardiana"/>
    <n v="20"/>
    <n v="259"/>
    <s v="PHASE I-Concept Design"/>
    <s v="IDR"/>
    <n v="115059"/>
    <n v="0"/>
    <s v="ID002036"/>
    <s v="ProjHours19"/>
    <s v="No"/>
    <m/>
    <n v="0"/>
    <s v="Charge"/>
    <s v="No"/>
    <s v="Posted"/>
    <s v="No"/>
    <m/>
  </r>
  <r>
    <d v="2018-03-19T00:00:00"/>
    <s v="chsg-00808.05"/>
    <x v="1"/>
    <x v="32"/>
    <s v="I/C DESG"/>
    <n v="3006"/>
    <s v="I Wayan Sujana"/>
    <n v="34"/>
    <n v="259"/>
    <s v="PHASE I-Concept Design"/>
    <s v="IDR"/>
    <n v="143812"/>
    <n v="0"/>
    <s v="ID002045"/>
    <s v="ProjHours19"/>
    <s v="No"/>
    <m/>
    <n v="0"/>
    <s v="Charge"/>
    <s v="No"/>
    <s v="Posted"/>
    <s v="No"/>
    <m/>
  </r>
  <r>
    <d v="2018-03-19T00:00:00"/>
    <s v="chsg-00808.05"/>
    <x v="1"/>
    <x v="32"/>
    <s v="I/C DESG"/>
    <n v="3009"/>
    <s v="I Gusti Bagus Sera Krisnadinata"/>
    <n v="40"/>
    <n v="259"/>
    <s v="PHASE I-Concept Design"/>
    <s v="IDR"/>
    <n v="120926"/>
    <n v="0"/>
    <s v="ID002048"/>
    <s v="ProjHours19"/>
    <s v="No"/>
    <m/>
    <n v="0"/>
    <s v="Charge"/>
    <s v="No"/>
    <s v="Posted"/>
    <s v="No"/>
    <m/>
  </r>
  <r>
    <d v="2018-03-26T00:00:00"/>
    <s v="chsg-00808.05"/>
    <x v="1"/>
    <x v="32"/>
    <s v="I/C DESG"/>
    <n v="3001"/>
    <s v="Nyoman Diksa"/>
    <n v="8"/>
    <n v="259"/>
    <s v="PHASE I-Concept Design"/>
    <s v="IDR"/>
    <n v="308303"/>
    <n v="0"/>
    <s v="ID002064"/>
    <s v="ProjHours19"/>
    <s v="No"/>
    <m/>
    <n v="0"/>
    <s v="Charge"/>
    <s v="No"/>
    <s v="Posted"/>
    <s v="No"/>
    <m/>
  </r>
  <r>
    <d v="2018-03-26T00:00:00"/>
    <s v="chsg-00808.05"/>
    <x v="1"/>
    <x v="32"/>
    <s v="I/C DESG"/>
    <n v="3002"/>
    <s v="I Gusti Ngurah Satriawan"/>
    <n v="8"/>
    <n v="259"/>
    <s v="PHASE I-Concept Design"/>
    <s v="IDR"/>
    <n v="169207"/>
    <n v="0"/>
    <s v="ID002065"/>
    <s v="ProjHours19"/>
    <s v="No"/>
    <m/>
    <n v="0"/>
    <s v="Charge"/>
    <s v="No"/>
    <s v="Posted"/>
    <s v="No"/>
    <m/>
  </r>
  <r>
    <d v="2018-03-26T00:00:00"/>
    <s v="chsg-00808.05"/>
    <x v="1"/>
    <x v="32"/>
    <s v="I/C DESG"/>
    <n v="3007"/>
    <s v="Putu Ary Santana Putra"/>
    <n v="12"/>
    <n v="259"/>
    <s v="PHASE I-Concept Design"/>
    <s v="IDR"/>
    <n v="138968"/>
    <n v="0"/>
    <s v="ID002082"/>
    <s v="ProjHours19"/>
    <s v="No"/>
    <m/>
    <n v="0"/>
    <s v="Charge"/>
    <s v="No"/>
    <s v="Posted"/>
    <s v="No"/>
    <m/>
  </r>
  <r>
    <d v="2018-03-26T00:00:00"/>
    <s v="chsg-00808.05"/>
    <x v="1"/>
    <x v="32"/>
    <s v="I/C DESG"/>
    <n v="3011"/>
    <s v="I Ketut Sukardiana"/>
    <n v="14.5"/>
    <n v="259"/>
    <s v="PHASE I-Concept Design"/>
    <s v="IDR"/>
    <n v="115059"/>
    <n v="0"/>
    <s v="ID002083"/>
    <s v="ProjHours19"/>
    <s v="No"/>
    <m/>
    <n v="0"/>
    <s v="Charge"/>
    <s v="No"/>
    <s v="Posted"/>
    <s v="No"/>
    <m/>
  </r>
  <r>
    <d v="2018-03-26T00:00:00"/>
    <s v="chsg-00808.05"/>
    <x v="1"/>
    <x v="32"/>
    <s v="I/C DESG"/>
    <n v="3012"/>
    <s v="Johanes Jojo Paijo"/>
    <n v="22"/>
    <n v="259"/>
    <s v="PHASE I-Concept Design"/>
    <s v="IDR"/>
    <n v="109895"/>
    <n v="0"/>
    <s v="ID002086"/>
    <s v="ProjHours19"/>
    <s v="No"/>
    <m/>
    <n v="0"/>
    <s v="Charge"/>
    <s v="No"/>
    <s v="Posted"/>
    <s v="No"/>
    <m/>
  </r>
  <r>
    <d v="2018-03-26T00:00:00"/>
    <s v="chsg-00808.05"/>
    <x v="1"/>
    <x v="32"/>
    <s v="I/C DESG"/>
    <n v="3009"/>
    <s v="I Gusti Bagus Sera Krisnadinata"/>
    <n v="26"/>
    <n v="259"/>
    <s v="PHASE I-Concept Design"/>
    <s v="IDR"/>
    <n v="120926"/>
    <n v="0"/>
    <s v="ID002089"/>
    <s v="ProjHours19"/>
    <s v="No"/>
    <m/>
    <n v="0"/>
    <s v="Charge"/>
    <s v="No"/>
    <s v="Posted"/>
    <s v="No"/>
    <m/>
  </r>
  <r>
    <d v="2018-03-26T00:00:00"/>
    <s v="chsg-00808.05"/>
    <x v="1"/>
    <x v="32"/>
    <s v="I/C DESG"/>
    <n v="3006"/>
    <s v="I Wayan Sujana"/>
    <n v="27"/>
    <n v="259"/>
    <s v="PHASE I-Concept Design"/>
    <s v="IDR"/>
    <n v="143812"/>
    <n v="0"/>
    <s v="ID002090"/>
    <s v="ProjHours19"/>
    <s v="No"/>
    <m/>
    <n v="0"/>
    <s v="Charge"/>
    <s v="No"/>
    <s v="Posted"/>
    <s v="No"/>
    <m/>
  </r>
  <r>
    <d v="2018-04-02T00:00:00"/>
    <s v="chsg-00808.05"/>
    <x v="1"/>
    <x v="32"/>
    <s v="I/C DESG"/>
    <n v="3002"/>
    <s v="I Gusti Ngurah Satriawan"/>
    <n v="12"/>
    <n v="259"/>
    <s v="PHASE I-Concept Design"/>
    <s v="IDR"/>
    <n v="169207"/>
    <n v="0"/>
    <s v="ID002110"/>
    <s v="ProjHours19"/>
    <s v="No"/>
    <m/>
    <n v="0"/>
    <s v="Charge"/>
    <s v="No"/>
    <s v="Posted"/>
    <s v="No"/>
    <m/>
  </r>
  <r>
    <d v="2018-04-02T00:00:00"/>
    <s v="chsg-00808.05"/>
    <x v="1"/>
    <x v="32"/>
    <s v="I/C DESG"/>
    <n v="3001"/>
    <s v="Nyoman Diksa"/>
    <n v="14"/>
    <n v="259"/>
    <s v="PHASE I-Concept Design"/>
    <s v="IDR"/>
    <n v="308303"/>
    <n v="0"/>
    <s v="ID002112"/>
    <s v="ProjHours19"/>
    <s v="No"/>
    <m/>
    <n v="0"/>
    <s v="Charge"/>
    <s v="No"/>
    <s v="Posted"/>
    <s v="No"/>
    <m/>
  </r>
  <r>
    <d v="2018-04-02T00:00:00"/>
    <s v="chsg-00808.05"/>
    <x v="1"/>
    <x v="32"/>
    <s v="I/C DESG"/>
    <n v="3007"/>
    <s v="Putu Ary Santana Putra"/>
    <n v="19"/>
    <n v="259"/>
    <s v="PHASE I-Concept Design"/>
    <s v="IDR"/>
    <n v="138968"/>
    <n v="0"/>
    <s v="ID002116"/>
    <s v="ProjHours19"/>
    <s v="No"/>
    <m/>
    <n v="0"/>
    <s v="Charge"/>
    <s v="No"/>
    <s v="Posted"/>
    <s v="No"/>
    <m/>
  </r>
  <r>
    <d v="2018-04-02T00:00:00"/>
    <s v="chsg-00808.05"/>
    <x v="1"/>
    <x v="32"/>
    <s v="I/C DESG"/>
    <n v="3006"/>
    <s v="I Wayan Sujana"/>
    <n v="34"/>
    <n v="259"/>
    <s v="PHASE I-Concept Design"/>
    <s v="IDR"/>
    <n v="143812"/>
    <n v="0"/>
    <s v="ID002123"/>
    <s v="ProjHours19"/>
    <s v="No"/>
    <m/>
    <n v="0"/>
    <s v="Charge"/>
    <s v="No"/>
    <s v="Posted"/>
    <s v="No"/>
    <m/>
  </r>
  <r>
    <d v="2018-04-02T00:00:00"/>
    <s v="chsg-00808.05"/>
    <x v="1"/>
    <x v="32"/>
    <s v="I/C DESG"/>
    <n v="3009"/>
    <s v="I Gusti Bagus Sera Krisnadinata"/>
    <n v="40"/>
    <n v="259"/>
    <s v="PHASE I-Concept Design"/>
    <s v="IDR"/>
    <n v="120926"/>
    <n v="0"/>
    <s v="ID002127"/>
    <s v="ProjHours19"/>
    <s v="No"/>
    <m/>
    <n v="0"/>
    <s v="Charge"/>
    <s v="No"/>
    <s v="Posted"/>
    <s v="No"/>
    <m/>
  </r>
  <r>
    <d v="2018-04-09T00:00:00"/>
    <s v="chsg-00808.05"/>
    <x v="1"/>
    <x v="32"/>
    <s v="I/C DESG"/>
    <n v="3001"/>
    <s v="Nyoman Diksa"/>
    <n v="7"/>
    <n v="259"/>
    <s v="PHASE I-Concept Design"/>
    <s v="IDR"/>
    <n v="308303"/>
    <n v="0"/>
    <s v="ID002137"/>
    <s v="ProjHours19"/>
    <s v="No"/>
    <m/>
    <n v="0"/>
    <s v="Charge"/>
    <s v="No"/>
    <s v="Posted"/>
    <s v="No"/>
    <m/>
  </r>
  <r>
    <d v="2018-04-09T00:00:00"/>
    <s v="chsg-00808.05"/>
    <x v="1"/>
    <x v="32"/>
    <s v="I/C DESG"/>
    <n v="3002"/>
    <s v="I Gusti Ngurah Satriawan"/>
    <n v="8"/>
    <n v="259"/>
    <s v="PHASE I-Concept Design"/>
    <s v="IDR"/>
    <n v="169207"/>
    <n v="0"/>
    <s v="ID002142"/>
    <s v="ProjHours19"/>
    <s v="No"/>
    <m/>
    <n v="0"/>
    <s v="Charge"/>
    <s v="No"/>
    <s v="Posted"/>
    <s v="No"/>
    <m/>
  </r>
  <r>
    <d v="2018-04-09T00:00:00"/>
    <s v="chsg-00808.05"/>
    <x v="1"/>
    <x v="32"/>
    <s v="I/C DESG"/>
    <n v="3006"/>
    <s v="I Wayan Sujana"/>
    <n v="15"/>
    <n v="259"/>
    <s v="PHASE I-Concept Design"/>
    <s v="IDR"/>
    <n v="143812"/>
    <n v="0"/>
    <s v="ID002153"/>
    <s v="ProjHours19"/>
    <s v="No"/>
    <m/>
    <n v="0"/>
    <s v="Charge"/>
    <s v="No"/>
    <s v="Posted"/>
    <s v="No"/>
    <m/>
  </r>
  <r>
    <d v="2018-04-09T00:00:00"/>
    <s v="chsg-00808.05"/>
    <x v="1"/>
    <x v="32"/>
    <s v="I/C DESG"/>
    <n v="3009"/>
    <s v="I Gusti Bagus Sera Krisnadinata"/>
    <n v="21"/>
    <n v="259"/>
    <s v="PHASE I-Concept Design"/>
    <s v="IDR"/>
    <n v="120926"/>
    <n v="0"/>
    <s v="ID002157"/>
    <s v="ProjHours19"/>
    <s v="No"/>
    <m/>
    <n v="0"/>
    <s v="Charge"/>
    <s v="No"/>
    <s v="Posted"/>
    <s v="No"/>
    <m/>
  </r>
  <r>
    <d v="2018-04-16T00:00:00"/>
    <s v="chsg-00808.05"/>
    <x v="1"/>
    <x v="32"/>
    <s v="I/C DESG"/>
    <n v="3002"/>
    <s v="I Gusti Ngurah Satriawan"/>
    <n v="6"/>
    <n v="259"/>
    <s v="PHASE I-Concept Design"/>
    <s v="IDR"/>
    <n v="169207"/>
    <n v="0"/>
    <s v="ID002171"/>
    <s v="ProjHours19"/>
    <s v="No"/>
    <m/>
    <n v="0"/>
    <s v="Charge"/>
    <s v="No"/>
    <s v="Posted"/>
    <s v="No"/>
    <m/>
  </r>
  <r>
    <d v="2018-04-16T00:00:00"/>
    <s v="chsg-00808.05"/>
    <x v="1"/>
    <x v="32"/>
    <s v="I/C DESG"/>
    <n v="3013"/>
    <s v="A.A. Gde Adi Santika"/>
    <n v="16"/>
    <n v="259"/>
    <s v="PHASE I-Concept Design"/>
    <s v="IDR"/>
    <n v="99460"/>
    <n v="0"/>
    <s v="ID002180"/>
    <s v="ProjHours19"/>
    <s v="No"/>
    <m/>
    <n v="0"/>
    <s v="Charge"/>
    <s v="No"/>
    <s v="Posted"/>
    <s v="No"/>
    <m/>
  </r>
  <r>
    <d v="2018-04-16T00:00:00"/>
    <s v="chsg-00808.05"/>
    <x v="1"/>
    <x v="32"/>
    <s v="I/C DESG"/>
    <n v="3001"/>
    <s v="Nyoman Diksa"/>
    <n v="19"/>
    <n v="259"/>
    <s v="PHASE I-Concept Design"/>
    <s v="IDR"/>
    <n v="308303"/>
    <n v="0"/>
    <s v="ID002181"/>
    <s v="ProjHours19"/>
    <s v="No"/>
    <m/>
    <n v="0"/>
    <s v="Charge"/>
    <s v="No"/>
    <s v="Posted"/>
    <s v="No"/>
    <m/>
  </r>
  <r>
    <d v="2018-04-16T00:00:00"/>
    <s v="chsg-00808.05"/>
    <x v="1"/>
    <x v="32"/>
    <s v="I/C DESG"/>
    <n v="3006"/>
    <s v="I Wayan Sujana"/>
    <n v="26"/>
    <n v="259"/>
    <s v="PHASE I-Concept Design"/>
    <s v="IDR"/>
    <n v="143812"/>
    <n v="0"/>
    <s v="ID002188"/>
    <s v="ProjHours19"/>
    <s v="No"/>
    <m/>
    <n v="0"/>
    <s v="Charge"/>
    <s v="No"/>
    <s v="Posted"/>
    <s v="No"/>
    <m/>
  </r>
  <r>
    <d v="2018-04-16T00:00:00"/>
    <s v="chsg-00808.05"/>
    <x v="1"/>
    <x v="32"/>
    <s v="I/C DESG"/>
    <n v="3009"/>
    <s v="I Gusti Bagus Sera Krisnadinata"/>
    <n v="40"/>
    <n v="259"/>
    <s v="PHASE I-Concept Design"/>
    <s v="IDR"/>
    <n v="120926"/>
    <n v="0"/>
    <s v="ID002194"/>
    <s v="ProjHours19"/>
    <s v="No"/>
    <m/>
    <n v="0"/>
    <s v="Charge"/>
    <s v="No"/>
    <s v="Posted"/>
    <s v="No"/>
    <m/>
  </r>
  <r>
    <d v="2018-04-23T00:00:00"/>
    <s v="chsg-00808.05"/>
    <x v="1"/>
    <x v="32"/>
    <s v="I/C DESG"/>
    <n v="3002"/>
    <s v="I Gusti Ngurah Satriawan"/>
    <n v="6"/>
    <n v="259"/>
    <s v="PHASE I-Concept Design"/>
    <s v="IDR"/>
    <n v="169207"/>
    <n v="0"/>
    <s v="ID002211"/>
    <s v="ProjHours19"/>
    <s v="No"/>
    <m/>
    <n v="0"/>
    <s v="Charge"/>
    <s v="No"/>
    <s v="Posted"/>
    <s v="No"/>
    <m/>
  </r>
  <r>
    <d v="2018-04-23T00:00:00"/>
    <s v="chsg-00808.05"/>
    <x v="1"/>
    <x v="32"/>
    <s v="I/C DESG"/>
    <n v="3001"/>
    <s v="Nyoman Diksa"/>
    <n v="10"/>
    <n v="259"/>
    <s v="PHASE I-Concept Design"/>
    <s v="IDR"/>
    <n v="308303"/>
    <n v="0"/>
    <s v="ID002217"/>
    <s v="ProjHours19"/>
    <s v="No"/>
    <m/>
    <n v="0"/>
    <s v="Charge"/>
    <s v="No"/>
    <s v="Posted"/>
    <s v="No"/>
    <m/>
  </r>
  <r>
    <d v="2018-04-23T00:00:00"/>
    <s v="chsg-00808.05"/>
    <x v="1"/>
    <x v="32"/>
    <s v="I/C DESG"/>
    <n v="3003"/>
    <s v="Agus Wijaya"/>
    <n v="26.5"/>
    <n v="259"/>
    <s v="PHASE I-Concept Design"/>
    <s v="IDR"/>
    <n v="177755"/>
    <n v="0"/>
    <s v="ID002228"/>
    <s v="ProjHours19"/>
    <s v="No"/>
    <m/>
    <n v="0"/>
    <s v="Charge"/>
    <s v="No"/>
    <s v="Posted"/>
    <s v="No"/>
    <m/>
  </r>
  <r>
    <d v="2018-04-23T00:00:00"/>
    <s v="chsg-00808.05"/>
    <x v="1"/>
    <x v="32"/>
    <s v="I/C DESG"/>
    <n v="3006"/>
    <s v="I Wayan Sujana"/>
    <n v="30.5"/>
    <n v="259"/>
    <s v="PHASE I-Concept Design"/>
    <s v="IDR"/>
    <n v="143812"/>
    <n v="0"/>
    <s v="ID002229"/>
    <s v="ProjHours19"/>
    <s v="No"/>
    <m/>
    <n v="0"/>
    <s v="Charge"/>
    <s v="No"/>
    <s v="Posted"/>
    <s v="No"/>
    <m/>
  </r>
  <r>
    <d v="2018-04-23T00:00:00"/>
    <s v="chsg-00808.05"/>
    <x v="1"/>
    <x v="32"/>
    <s v="I/C DESG"/>
    <n v="3013"/>
    <s v="A.A. Gde Adi Santika"/>
    <n v="30.5"/>
    <n v="259"/>
    <s v="PHASE I-Concept Design"/>
    <s v="IDR"/>
    <n v="99460"/>
    <n v="0"/>
    <s v="ID002230"/>
    <s v="ProjHours19"/>
    <s v="No"/>
    <m/>
    <n v="0"/>
    <s v="Charge"/>
    <s v="No"/>
    <s v="Posted"/>
    <s v="No"/>
    <m/>
  </r>
  <r>
    <d v="2018-04-23T00:00:00"/>
    <s v="chsg-00808.05"/>
    <x v="1"/>
    <x v="32"/>
    <s v="I/C DESG"/>
    <n v="3009"/>
    <s v="I Gusti Bagus Sera Krisnadinata"/>
    <n v="38.5"/>
    <n v="259"/>
    <s v="PHASE I-Concept Design"/>
    <s v="IDR"/>
    <n v="120926"/>
    <n v="0"/>
    <s v="ID002235"/>
    <s v="ProjHours19"/>
    <s v="No"/>
    <m/>
    <n v="0"/>
    <s v="Charge"/>
    <s v="No"/>
    <s v="Posted"/>
    <s v="No"/>
    <m/>
  </r>
  <r>
    <d v="2018-04-30T00:00:00"/>
    <s v="chsg-00808.05"/>
    <x v="1"/>
    <x v="32"/>
    <s v="I/C DESG"/>
    <n v="3002"/>
    <s v="I Gusti Ngurah Satriawan"/>
    <n v="3"/>
    <n v="259"/>
    <s v="PHASE I-Concept Design"/>
    <s v="IDR"/>
    <n v="169207"/>
    <n v="0"/>
    <s v="ID002237"/>
    <s v="ProjHours19"/>
    <s v="No"/>
    <m/>
    <n v="0"/>
    <s v="Charge"/>
    <s v="No"/>
    <s v="Posted"/>
    <s v="No"/>
    <m/>
  </r>
  <r>
    <d v="2018-04-30T00:00:00"/>
    <s v="chsg-00808.05"/>
    <x v="1"/>
    <x v="32"/>
    <s v="I/C DESG"/>
    <n v="3001"/>
    <s v="Nyoman Diksa"/>
    <n v="4"/>
    <n v="259"/>
    <s v="PHASE I-Concept Design"/>
    <s v="IDR"/>
    <n v="308303"/>
    <n v="0"/>
    <s v="ID002238"/>
    <s v="ProjHours19"/>
    <s v="No"/>
    <m/>
    <n v="0"/>
    <s v="Charge"/>
    <s v="No"/>
    <s v="Posted"/>
    <s v="No"/>
    <m/>
  </r>
  <r>
    <d v="2018-04-30T00:00:00"/>
    <s v="chsg-00808.05"/>
    <x v="1"/>
    <x v="32"/>
    <s v="I/C DESG"/>
    <n v="3009"/>
    <s v="I Gusti Bagus Sera Krisnadinata"/>
    <n v="4"/>
    <n v="259"/>
    <s v="PHASE I-Concept Design"/>
    <s v="IDR"/>
    <n v="120926"/>
    <n v="0"/>
    <s v="ID002239"/>
    <s v="ProjHours19"/>
    <s v="No"/>
    <m/>
    <n v="0"/>
    <s v="Charge"/>
    <s v="No"/>
    <s v="Posted"/>
    <s v="No"/>
    <m/>
  </r>
  <r>
    <d v="2018-04-30T00:00:00"/>
    <s v="chsg-00808.05"/>
    <x v="1"/>
    <x v="32"/>
    <s v="I/C DESG"/>
    <n v="3003"/>
    <s v="Agus Wijaya"/>
    <n v="8"/>
    <n v="259"/>
    <s v="PHASE I-Concept Design"/>
    <s v="IDR"/>
    <n v="177755"/>
    <n v="0"/>
    <s v="ID002247"/>
    <s v="ProjHours19"/>
    <s v="No"/>
    <m/>
    <n v="0"/>
    <s v="Charge"/>
    <s v="No"/>
    <s v="Posted"/>
    <s v="No"/>
    <m/>
  </r>
  <r>
    <d v="2018-04-30T00:00:00"/>
    <s v="chsg-00808.05"/>
    <x v="1"/>
    <x v="32"/>
    <s v="I/C DESG"/>
    <n v="3006"/>
    <s v="I Wayan Sujana"/>
    <n v="8"/>
    <n v="259"/>
    <s v="PHASE I-Concept Design"/>
    <s v="IDR"/>
    <n v="143812"/>
    <n v="0"/>
    <s v="ID002248"/>
    <s v="ProjHours19"/>
    <s v="No"/>
    <m/>
    <n v="0"/>
    <s v="Charge"/>
    <s v="No"/>
    <s v="Posted"/>
    <s v="No"/>
    <m/>
  </r>
  <r>
    <d v="2018-04-30T00:00:00"/>
    <s v="chsg-00808.05"/>
    <x v="1"/>
    <x v="32"/>
    <s v="I/C DESG"/>
    <n v="3013"/>
    <s v="A.A. Gde Adi Santika"/>
    <n v="8"/>
    <n v="259"/>
    <s v="PHASE I-Concept Design"/>
    <s v="IDR"/>
    <n v="99460"/>
    <n v="0"/>
    <s v="ID002249"/>
    <s v="ProjHours19"/>
    <s v="No"/>
    <m/>
    <n v="0"/>
    <s v="Charge"/>
    <s v="No"/>
    <s v="Posted"/>
    <s v="No"/>
    <m/>
  </r>
  <r>
    <d v="2018-05-01T00:00:00"/>
    <s v="chsg-00808.05"/>
    <x v="1"/>
    <x v="32"/>
    <s v="I/C DESG"/>
    <n v="3001"/>
    <s v="Nyoman Diksa"/>
    <n v="7"/>
    <n v="259"/>
    <s v="PHASE I-Concept Design"/>
    <s v="IDR"/>
    <n v="308303"/>
    <n v="0"/>
    <s v="ID002260"/>
    <s v="ProjHours19"/>
    <s v="No"/>
    <m/>
    <n v="0"/>
    <s v="Charge"/>
    <s v="No"/>
    <s v="Posted"/>
    <s v="No"/>
    <m/>
  </r>
  <r>
    <d v="2018-05-01T00:00:00"/>
    <s v="chsg-00808.05"/>
    <x v="1"/>
    <x v="32"/>
    <s v="I/C DESG"/>
    <n v="3002"/>
    <s v="I Gusti Ngurah Satriawan"/>
    <n v="16"/>
    <n v="259"/>
    <s v="PHASE I-Concept Design"/>
    <s v="IDR"/>
    <n v="169207"/>
    <n v="0"/>
    <s v="ID002278"/>
    <s v="ProjHours19"/>
    <s v="No"/>
    <m/>
    <n v="0"/>
    <s v="Charge"/>
    <s v="No"/>
    <s v="Posted"/>
    <s v="No"/>
    <m/>
  </r>
  <r>
    <d v="2018-05-01T00:00:00"/>
    <s v="chsg-00808.05"/>
    <x v="1"/>
    <x v="32"/>
    <s v="I/C DESG"/>
    <n v="3013"/>
    <s v="A.A. Gde Adi Santika"/>
    <n v="23"/>
    <n v="259"/>
    <s v="PHASE I-Concept Design"/>
    <s v="IDR"/>
    <n v="99460"/>
    <n v="0"/>
    <s v="ID002283"/>
    <s v="ProjHours19"/>
    <s v="No"/>
    <m/>
    <n v="0"/>
    <s v="Charge"/>
    <s v="No"/>
    <s v="Posted"/>
    <s v="No"/>
    <m/>
  </r>
  <r>
    <d v="2018-05-01T00:00:00"/>
    <s v="chsg-00808.05"/>
    <x v="1"/>
    <x v="32"/>
    <s v="I/C DESG"/>
    <n v="3008"/>
    <s v="Gita Adriani Putri"/>
    <n v="23"/>
    <n v="259"/>
    <s v="PHASE I-Concept Design"/>
    <s v="IDR"/>
    <n v="150042"/>
    <n v="0"/>
    <s v="ID002284"/>
    <s v="ProjHours19"/>
    <s v="No"/>
    <m/>
    <n v="0"/>
    <s v="Charge"/>
    <s v="No"/>
    <s v="Posted"/>
    <s v="No"/>
    <m/>
  </r>
  <r>
    <d v="2018-05-01T00:00:00"/>
    <s v="chsg-00808.05"/>
    <x v="1"/>
    <x v="32"/>
    <s v="I/C DESG"/>
    <n v="3003"/>
    <s v="Agus Wijaya"/>
    <n v="24"/>
    <n v="259"/>
    <s v="PHASE I-Concept Design"/>
    <s v="IDR"/>
    <n v="177755"/>
    <n v="0"/>
    <s v="ID002286"/>
    <s v="ProjHours19"/>
    <s v="No"/>
    <m/>
    <n v="0"/>
    <s v="Charge"/>
    <s v="No"/>
    <s v="Posted"/>
    <s v="No"/>
    <m/>
  </r>
  <r>
    <d v="2018-05-01T00:00:00"/>
    <s v="chsg-00808.05"/>
    <x v="1"/>
    <x v="32"/>
    <s v="I/C DESG"/>
    <n v="3006"/>
    <s v="I Wayan Sujana"/>
    <n v="24"/>
    <n v="259"/>
    <s v="PHASE I-Concept Design"/>
    <s v="IDR"/>
    <n v="143812"/>
    <n v="0"/>
    <s v="ID002287"/>
    <s v="ProjHours19"/>
    <s v="No"/>
    <m/>
    <n v="0"/>
    <s v="Charge"/>
    <s v="No"/>
    <s v="Posted"/>
    <s v="No"/>
    <m/>
  </r>
  <r>
    <d v="2018-05-01T00:00:00"/>
    <s v="chsg-00808.05"/>
    <x v="1"/>
    <x v="32"/>
    <s v="I/C DESG"/>
    <n v="3011"/>
    <s v="I Ketut Sukardiana"/>
    <n v="24"/>
    <n v="259"/>
    <s v="PHASE I-Concept Design"/>
    <s v="IDR"/>
    <n v="115059"/>
    <n v="0"/>
    <s v="ID002288"/>
    <s v="ProjHours19"/>
    <s v="No"/>
    <m/>
    <n v="0"/>
    <s v="Charge"/>
    <s v="No"/>
    <s v="Posted"/>
    <s v="No"/>
    <m/>
  </r>
  <r>
    <d v="2018-05-01T00:00:00"/>
    <s v="chsg-00808.05"/>
    <x v="1"/>
    <x v="32"/>
    <s v="I/C DESG"/>
    <n v="3009"/>
    <s v="I Gusti Bagus Sera Krisnadinata"/>
    <n v="25.5"/>
    <n v="259"/>
    <s v="PHASE I-Concept Design"/>
    <s v="IDR"/>
    <n v="120926"/>
    <n v="0"/>
    <s v="ID002289"/>
    <s v="ProjHours19"/>
    <s v="No"/>
    <m/>
    <n v="0"/>
    <s v="Charge"/>
    <s v="No"/>
    <s v="Posted"/>
    <s v="No"/>
    <m/>
  </r>
  <r>
    <d v="2018-05-07T00:00:00"/>
    <s v="chsg-00808.05"/>
    <x v="1"/>
    <x v="32"/>
    <s v="I/C DESG"/>
    <n v="3002"/>
    <s v="I Gusti Ngurah Satriawan"/>
    <n v="7"/>
    <n v="259"/>
    <s v="PHASE I-Concept Design"/>
    <s v="IDR"/>
    <n v="169207"/>
    <n v="0"/>
    <s v="ID002291"/>
    <s v="ProjHours19"/>
    <s v="No"/>
    <m/>
    <n v="0"/>
    <s v="Charge"/>
    <s v="No"/>
    <s v="Posted"/>
    <s v="No"/>
    <m/>
  </r>
  <r>
    <d v="2018-05-07T00:00:00"/>
    <s v="chsg-00808.05"/>
    <x v="1"/>
    <x v="32"/>
    <s v="I/C DESG"/>
    <n v="3005"/>
    <s v="I Wayan Kompiang Eka Siswanta"/>
    <n v="8"/>
    <n v="259"/>
    <s v="PHASE I-Concept Design"/>
    <s v="IDR"/>
    <n v="165864"/>
    <n v="0"/>
    <s v="ID002293"/>
    <s v="ProjHours19"/>
    <s v="No"/>
    <m/>
    <n v="0"/>
    <s v="Charge"/>
    <s v="No"/>
    <s v="Posted"/>
    <s v="No"/>
    <m/>
  </r>
  <r>
    <d v="2018-05-07T00:00:00"/>
    <s v="chsg-00808.05"/>
    <x v="1"/>
    <x v="32"/>
    <s v="I/C DESG"/>
    <n v="3001"/>
    <s v="Nyoman Diksa"/>
    <n v="12"/>
    <n v="259"/>
    <s v="PHASE I-Concept Design"/>
    <s v="IDR"/>
    <n v="308303"/>
    <n v="0"/>
    <s v="ID002311"/>
    <s v="ProjHours19"/>
    <s v="No"/>
    <m/>
    <n v="0"/>
    <s v="Charge"/>
    <s v="No"/>
    <s v="Posted"/>
    <s v="No"/>
    <m/>
  </r>
  <r>
    <d v="2018-05-07T00:00:00"/>
    <s v="chsg-00808.05"/>
    <x v="1"/>
    <x v="32"/>
    <s v="I/C DESG"/>
    <n v="3012"/>
    <s v="Johanes Jojo Paijo"/>
    <n v="26"/>
    <n v="259"/>
    <s v="PHASE I-Concept Design"/>
    <s v="IDR"/>
    <n v="109895"/>
    <n v="0"/>
    <s v="ID002316"/>
    <s v="ProjHours19"/>
    <s v="No"/>
    <m/>
    <n v="0"/>
    <s v="Charge"/>
    <s v="No"/>
    <s v="Posted"/>
    <s v="No"/>
    <m/>
  </r>
  <r>
    <d v="2018-05-07T00:00:00"/>
    <s v="chsg-00808.05"/>
    <x v="1"/>
    <x v="32"/>
    <s v="I/C DESG"/>
    <n v="3013"/>
    <s v="A.A. Gde Adi Santika"/>
    <n v="26"/>
    <n v="259"/>
    <s v="PHASE I-Concept Design"/>
    <s v="IDR"/>
    <n v="99460"/>
    <n v="0"/>
    <s v="ID002317"/>
    <s v="ProjHours19"/>
    <s v="No"/>
    <m/>
    <n v="0"/>
    <s v="Charge"/>
    <s v="No"/>
    <s v="Posted"/>
    <s v="No"/>
    <m/>
  </r>
  <r>
    <d v="2018-05-07T00:00:00"/>
    <s v="chsg-00808.05"/>
    <x v="1"/>
    <x v="32"/>
    <s v="I/C DESG"/>
    <n v="3010"/>
    <s v="A.A. Bagus Dewangkara"/>
    <n v="32"/>
    <n v="259"/>
    <s v="PHASE I-Concept Design"/>
    <s v="IDR"/>
    <n v="121404"/>
    <n v="0"/>
    <s v="ID002318"/>
    <s v="ProjHours19"/>
    <s v="No"/>
    <m/>
    <n v="0"/>
    <s v="Charge"/>
    <s v="No"/>
    <s v="Posted"/>
    <s v="No"/>
    <m/>
  </r>
  <r>
    <d v="2018-05-07T00:00:00"/>
    <s v="chsg-00808.05"/>
    <x v="1"/>
    <x v="32"/>
    <s v="I/C DESG"/>
    <n v="3008"/>
    <s v="Gita Adriani Putri"/>
    <n v="32"/>
    <n v="259"/>
    <s v="PHASE I-Concept Design"/>
    <s v="IDR"/>
    <n v="150042"/>
    <n v="0"/>
    <s v="ID002319"/>
    <s v="ProjHours19"/>
    <s v="No"/>
    <m/>
    <n v="0"/>
    <s v="Charge"/>
    <s v="No"/>
    <s v="Posted"/>
    <s v="No"/>
    <m/>
  </r>
  <r>
    <d v="2018-05-07T00:00:00"/>
    <s v="chsg-00808.05"/>
    <x v="1"/>
    <x v="32"/>
    <s v="I/C DESG"/>
    <n v="3004"/>
    <s v="Untoro"/>
    <n v="34"/>
    <n v="259"/>
    <s v="PHASE I-Concept Design"/>
    <s v="IDR"/>
    <n v="150581"/>
    <n v="0"/>
    <s v="ID002320"/>
    <s v="ProjHours19"/>
    <s v="No"/>
    <m/>
    <n v="0"/>
    <s v="Charge"/>
    <s v="No"/>
    <s v="Posted"/>
    <s v="No"/>
    <m/>
  </r>
  <r>
    <d v="2018-05-07T00:00:00"/>
    <s v="chsg-00808.05"/>
    <x v="1"/>
    <x v="32"/>
    <s v="I/C DESG"/>
    <n v="3011"/>
    <s v="I Ketut Sukardiana"/>
    <n v="41"/>
    <n v="259"/>
    <s v="PHASE I-Concept Design"/>
    <s v="IDR"/>
    <n v="115059"/>
    <n v="0"/>
    <s v="ID002321"/>
    <s v="ProjHours19"/>
    <s v="No"/>
    <m/>
    <n v="0"/>
    <s v="Charge"/>
    <s v="No"/>
    <s v="Posted"/>
    <s v="No"/>
    <m/>
  </r>
  <r>
    <d v="2018-05-07T00:00:00"/>
    <s v="chsg-00808.05"/>
    <x v="1"/>
    <x v="32"/>
    <s v="I/C DESG"/>
    <n v="3009"/>
    <s v="I Gusti Bagus Sera Krisnadinata"/>
    <n v="44"/>
    <n v="259"/>
    <s v="PHASE I-Concept Design"/>
    <s v="IDR"/>
    <n v="120926"/>
    <n v="0"/>
    <s v="ID002322"/>
    <s v="ProjHours19"/>
    <s v="No"/>
    <m/>
    <n v="0"/>
    <s v="Charge"/>
    <s v="No"/>
    <s v="Posted"/>
    <s v="No"/>
    <m/>
  </r>
  <r>
    <d v="2018-05-07T00:00:00"/>
    <s v="chsg-00808.05"/>
    <x v="1"/>
    <x v="32"/>
    <s v="I/C DESG"/>
    <n v="3003"/>
    <s v="Agus Wijaya"/>
    <n v="44.5"/>
    <n v="259"/>
    <s v="PHASE I-Concept Design"/>
    <s v="IDR"/>
    <n v="177755"/>
    <n v="0"/>
    <s v="ID002323"/>
    <s v="ProjHours19"/>
    <s v="No"/>
    <m/>
    <n v="0"/>
    <s v="Charge"/>
    <s v="No"/>
    <s v="Posted"/>
    <s v="No"/>
    <m/>
  </r>
  <r>
    <d v="2018-05-07T00:00:00"/>
    <s v="chsg-00808.05"/>
    <x v="1"/>
    <x v="32"/>
    <s v="I/C DESG"/>
    <n v="3006"/>
    <s v="I Wayan Sujana"/>
    <n v="49"/>
    <n v="259"/>
    <s v="PHASE I-Concept Design"/>
    <s v="IDR"/>
    <n v="143812"/>
    <n v="0"/>
    <s v="ID002324"/>
    <s v="ProjHours19"/>
    <s v="No"/>
    <m/>
    <n v="0"/>
    <s v="Charge"/>
    <s v="No"/>
    <s v="Posted"/>
    <s v="No"/>
    <m/>
  </r>
  <r>
    <d v="2018-05-14T00:00:00"/>
    <s v="chsg-00808.05"/>
    <x v="1"/>
    <x v="32"/>
    <s v="I/C DESG"/>
    <n v="3002"/>
    <s v="I Gusti Ngurah Satriawan"/>
    <n v="14"/>
    <n v="259"/>
    <s v="PHASE I-Concept Design"/>
    <s v="IDR"/>
    <n v="169207"/>
    <n v="0"/>
    <s v="ID002337"/>
    <s v="ProjHours19"/>
    <s v="No"/>
    <m/>
    <n v="0"/>
    <s v="Charge"/>
    <s v="No"/>
    <s v="Posted"/>
    <s v="No"/>
    <m/>
  </r>
  <r>
    <d v="2018-05-14T00:00:00"/>
    <s v="chsg-00808.05"/>
    <x v="1"/>
    <x v="32"/>
    <s v="I/C DESG"/>
    <n v="3001"/>
    <s v="Nyoman Diksa"/>
    <n v="16"/>
    <n v="259"/>
    <s v="PHASE I-Concept Design"/>
    <s v="IDR"/>
    <n v="308303"/>
    <n v="0"/>
    <s v="ID002341"/>
    <s v="ProjHours19"/>
    <s v="No"/>
    <m/>
    <n v="0"/>
    <s v="Charge"/>
    <s v="No"/>
    <s v="Posted"/>
    <s v="No"/>
    <m/>
  </r>
  <r>
    <d v="2018-05-14T00:00:00"/>
    <s v="chsg-00808.05"/>
    <x v="1"/>
    <x v="32"/>
    <s v="I/C DESG"/>
    <n v="3006"/>
    <s v="I Wayan Sujana"/>
    <n v="20"/>
    <n v="259"/>
    <s v="PHASE I-Concept Design"/>
    <s v="IDR"/>
    <n v="143812"/>
    <n v="0"/>
    <s v="ID002343"/>
    <s v="ProjHours19"/>
    <s v="No"/>
    <m/>
    <n v="0"/>
    <s v="Charge"/>
    <s v="No"/>
    <s v="Posted"/>
    <s v="No"/>
    <m/>
  </r>
  <r>
    <d v="2018-05-14T00:00:00"/>
    <s v="chsg-00808.05"/>
    <x v="1"/>
    <x v="32"/>
    <s v="I/C DESG"/>
    <n v="3010"/>
    <s v="A.A. Bagus Dewangkara"/>
    <n v="24"/>
    <n v="259"/>
    <s v="PHASE I-Concept Design"/>
    <s v="IDR"/>
    <n v="121404"/>
    <n v="0"/>
    <s v="ID002346"/>
    <s v="ProjHours19"/>
    <s v="No"/>
    <m/>
    <n v="0"/>
    <s v="Charge"/>
    <s v="No"/>
    <s v="Posted"/>
    <s v="No"/>
    <m/>
  </r>
  <r>
    <d v="2018-05-14T00:00:00"/>
    <s v="chsg-00808.05"/>
    <x v="1"/>
    <x v="32"/>
    <s v="I/C DESG"/>
    <n v="3012"/>
    <s v="Johanes Jojo Paijo"/>
    <n v="28"/>
    <n v="259"/>
    <s v="PHASE I-Concept Design"/>
    <s v="IDR"/>
    <n v="109895"/>
    <n v="0"/>
    <s v="ID002349"/>
    <s v="ProjHours19"/>
    <s v="No"/>
    <m/>
    <n v="0"/>
    <s v="Charge"/>
    <s v="No"/>
    <s v="Posted"/>
    <s v="No"/>
    <m/>
  </r>
  <r>
    <d v="2018-05-14T00:00:00"/>
    <s v="chsg-00808.05"/>
    <x v="1"/>
    <x v="32"/>
    <s v="I/C DESG"/>
    <n v="3003"/>
    <s v="Agus Wijaya"/>
    <n v="28"/>
    <n v="259"/>
    <s v="PHASE I-Concept Design"/>
    <s v="IDR"/>
    <n v="177755"/>
    <n v="0"/>
    <s v="ID002350"/>
    <s v="ProjHours19"/>
    <s v="No"/>
    <m/>
    <n v="0"/>
    <s v="Charge"/>
    <s v="No"/>
    <s v="Posted"/>
    <s v="No"/>
    <m/>
  </r>
  <r>
    <d v="2018-05-14T00:00:00"/>
    <s v="chsg-00808.05"/>
    <x v="1"/>
    <x v="32"/>
    <s v="I/C DESG"/>
    <n v="3011"/>
    <s v="I Ketut Sukardiana"/>
    <n v="32"/>
    <n v="259"/>
    <s v="PHASE I-Concept Design"/>
    <s v="IDR"/>
    <n v="115059"/>
    <n v="0"/>
    <s v="ID002351"/>
    <s v="ProjHours19"/>
    <s v="No"/>
    <m/>
    <n v="0"/>
    <s v="Charge"/>
    <s v="No"/>
    <s v="Posted"/>
    <s v="No"/>
    <m/>
  </r>
  <r>
    <d v="2018-05-14T00:00:00"/>
    <s v="chsg-00808.05"/>
    <x v="1"/>
    <x v="32"/>
    <s v="I/C DESG"/>
    <n v="3009"/>
    <s v="I Gusti Bagus Sera Krisnadinata"/>
    <n v="40"/>
    <n v="259"/>
    <s v="PHASE I-Concept Design"/>
    <s v="IDR"/>
    <n v="120926"/>
    <n v="0"/>
    <s v="ID002354"/>
    <s v="ProjHours19"/>
    <s v="No"/>
    <m/>
    <n v="0"/>
    <s v="Charge"/>
    <s v="No"/>
    <s v="Posted"/>
    <s v="No"/>
    <m/>
  </r>
  <r>
    <d v="2018-05-21T00:00:00"/>
    <s v="chsg-00808.05"/>
    <x v="1"/>
    <x v="32"/>
    <s v="I/C DESG"/>
    <n v="3002"/>
    <s v="I Gusti Ngurah Satriawan"/>
    <n v="7"/>
    <n v="259"/>
    <s v="PHASE I-Concept Design"/>
    <s v="IDR"/>
    <n v="169207"/>
    <n v="0"/>
    <s v="ID002357"/>
    <s v="ProjHours19"/>
    <s v="No"/>
    <m/>
    <n v="0"/>
    <s v="Charge"/>
    <s v="No"/>
    <s v="Posted"/>
    <s v="No"/>
    <m/>
  </r>
  <r>
    <d v="2018-05-21T00:00:00"/>
    <s v="chsg-00808.05"/>
    <x v="1"/>
    <x v="32"/>
    <s v="I/C DESG"/>
    <n v="3001"/>
    <s v="Nyoman Diksa"/>
    <n v="12"/>
    <n v="259"/>
    <s v="PHASE I-Concept Design"/>
    <s v="IDR"/>
    <n v="308303"/>
    <n v="0"/>
    <s v="ID002364"/>
    <s v="ProjHours19"/>
    <s v="No"/>
    <m/>
    <n v="0"/>
    <s v="Charge"/>
    <s v="No"/>
    <s v="Posted"/>
    <s v="No"/>
    <m/>
  </r>
  <r>
    <d v="2018-05-21T00:00:00"/>
    <s v="chsg-00808.05"/>
    <x v="1"/>
    <x v="32"/>
    <s v="I/C DESG"/>
    <n v="3011"/>
    <s v="I Ketut Sukardiana"/>
    <n v="26"/>
    <n v="259"/>
    <s v="PHASE I-Concept Design"/>
    <s v="IDR"/>
    <n v="115059"/>
    <n v="0"/>
    <s v="ID002368"/>
    <s v="ProjHours19"/>
    <s v="No"/>
    <m/>
    <n v="0"/>
    <s v="Charge"/>
    <s v="No"/>
    <s v="Posted"/>
    <s v="No"/>
    <m/>
  </r>
  <r>
    <d v="2018-05-21T00:00:00"/>
    <s v="chsg-00808.05"/>
    <x v="1"/>
    <x v="32"/>
    <s v="I/C DESG"/>
    <n v="3006"/>
    <s v="I Wayan Sujana"/>
    <n v="39"/>
    <n v="259"/>
    <s v="PHASE I-Concept Design"/>
    <s v="IDR"/>
    <n v="143812"/>
    <n v="0"/>
    <s v="ID002371"/>
    <s v="ProjHours19"/>
    <s v="No"/>
    <m/>
    <n v="0"/>
    <s v="Charge"/>
    <s v="No"/>
    <s v="Posted"/>
    <s v="No"/>
    <m/>
  </r>
  <r>
    <d v="2018-05-21T00:00:00"/>
    <s v="chsg-00808.05"/>
    <x v="1"/>
    <x v="32"/>
    <s v="I/C DESG"/>
    <n v="3009"/>
    <s v="I Gusti Bagus Sera Krisnadinata"/>
    <n v="47"/>
    <n v="259"/>
    <s v="PHASE I-Concept Design"/>
    <s v="IDR"/>
    <n v="120926"/>
    <n v="0"/>
    <s v="ID002376"/>
    <s v="ProjHours19"/>
    <s v="No"/>
    <m/>
    <n v="0"/>
    <s v="Charge"/>
    <s v="No"/>
    <s v="Posted"/>
    <s v="No"/>
    <m/>
  </r>
  <r>
    <d v="2018-05-21T00:00:00"/>
    <s v="chsg-00808.05"/>
    <x v="1"/>
    <x v="32"/>
    <s v="I/C DESG"/>
    <n v="3003"/>
    <s v="Agus Wijaya"/>
    <n v="47.5"/>
    <n v="259"/>
    <s v="PHASE I-Concept Design"/>
    <s v="IDR"/>
    <n v="177755"/>
    <n v="0"/>
    <s v="ID002377"/>
    <s v="ProjHours19"/>
    <s v="No"/>
    <m/>
    <n v="0"/>
    <s v="Charge"/>
    <s v="No"/>
    <s v="Posted"/>
    <s v="No"/>
    <m/>
  </r>
  <r>
    <d v="2018-05-28T00:00:00"/>
    <s v="chsg-00808.05"/>
    <x v="1"/>
    <x v="32"/>
    <s v="I/C DESG"/>
    <n v="3001"/>
    <s v="Nyoman Diksa"/>
    <n v="2"/>
    <n v="259"/>
    <s v="PHASE I-Concept Design"/>
    <s v="IDR"/>
    <n v="308303"/>
    <n v="0"/>
    <s v="ID002381"/>
    <s v="ProjHours19"/>
    <s v="No"/>
    <m/>
    <n v="0"/>
    <s v="Charge"/>
    <s v="No"/>
    <s v="Posted"/>
    <s v="No"/>
    <m/>
  </r>
  <r>
    <d v="2018-05-28T00:00:00"/>
    <s v="chsg-00808.05"/>
    <x v="1"/>
    <x v="32"/>
    <s v="I/C DESG"/>
    <n v="3011"/>
    <s v="I Ketut Sukardiana"/>
    <n v="8"/>
    <n v="259"/>
    <s v="PHASE I-Concept Design"/>
    <s v="IDR"/>
    <n v="115059"/>
    <n v="0"/>
    <s v="ID002386"/>
    <s v="ProjHours19"/>
    <s v="No"/>
    <m/>
    <n v="0"/>
    <s v="Charge"/>
    <s v="No"/>
    <s v="Posted"/>
    <s v="No"/>
    <m/>
  </r>
  <r>
    <d v="2018-05-28T00:00:00"/>
    <s v="chsg-00808.05"/>
    <x v="1"/>
    <x v="32"/>
    <s v="I/C DESG"/>
    <n v="3013"/>
    <s v="A.A. Gde Adi Santika"/>
    <n v="8"/>
    <n v="259"/>
    <s v="PHASE I-Concept Design"/>
    <s v="IDR"/>
    <n v="99460"/>
    <n v="0"/>
    <s v="ID002387"/>
    <s v="ProjHours19"/>
    <s v="No"/>
    <m/>
    <n v="0"/>
    <s v="Charge"/>
    <s v="No"/>
    <s v="Posted"/>
    <s v="No"/>
    <m/>
  </r>
  <r>
    <d v="2018-05-28T00:00:00"/>
    <s v="chsg-00808.05"/>
    <x v="1"/>
    <x v="32"/>
    <s v="I/C DESG"/>
    <n v="3003"/>
    <s v="Agus Wijaya"/>
    <n v="14"/>
    <n v="259"/>
    <s v="PHASE I-Concept Design"/>
    <s v="IDR"/>
    <n v="177755"/>
    <n v="0"/>
    <s v="ID002409"/>
    <s v="ProjHours19"/>
    <s v="No"/>
    <m/>
    <n v="0"/>
    <s v="Charge"/>
    <s v="No"/>
    <s v="Posted"/>
    <s v="No"/>
    <m/>
  </r>
  <r>
    <d v="2018-06-04T00:00:00"/>
    <s v="chsg-00808.05"/>
    <x v="1"/>
    <x v="32"/>
    <s v="I/C DESG"/>
    <n v="3001"/>
    <s v="Nyoman Diksa"/>
    <n v="11"/>
    <n v="259"/>
    <s v="PHASE I-Concept Design"/>
    <s v="IDR"/>
    <n v="308303"/>
    <n v="0"/>
    <s v="ID002446"/>
    <s v="ProjHours19"/>
    <s v="No"/>
    <m/>
    <n v="0"/>
    <s v="Charge"/>
    <s v="No"/>
    <s v="Posted"/>
    <s v="No"/>
    <m/>
  </r>
  <r>
    <d v="2018-06-04T00:00:00"/>
    <s v="chsg-00808.05"/>
    <x v="1"/>
    <x v="32"/>
    <s v="I/C DESG"/>
    <n v="3011"/>
    <s v="I Ketut Sukardiana"/>
    <n v="12"/>
    <n v="259"/>
    <s v="PHASE I-Concept Design"/>
    <s v="IDR"/>
    <n v="115059"/>
    <n v="0"/>
    <s v="ID002447"/>
    <s v="ProjHours19"/>
    <s v="No"/>
    <m/>
    <n v="0"/>
    <s v="Charge"/>
    <s v="No"/>
    <s v="Posted"/>
    <s v="No"/>
    <m/>
  </r>
  <r>
    <d v="2018-06-04T00:00:00"/>
    <s v="chsg-00808.05"/>
    <x v="1"/>
    <x v="32"/>
    <s v="I/C DESG"/>
    <n v="3006"/>
    <s v="I Wayan Sujana"/>
    <n v="22"/>
    <n v="259"/>
    <s v="PHASE I-Concept Design"/>
    <s v="IDR"/>
    <n v="143812"/>
    <n v="0"/>
    <s v="ID002452"/>
    <s v="ProjHours19"/>
    <s v="No"/>
    <m/>
    <n v="0"/>
    <s v="Charge"/>
    <s v="No"/>
    <s v="Posted"/>
    <s v="No"/>
    <m/>
  </r>
  <r>
    <d v="2018-06-04T00:00:00"/>
    <s v="chsg-00808.05"/>
    <x v="1"/>
    <x v="32"/>
    <s v="I/C DESG"/>
    <n v="3002"/>
    <s v="I Gusti Ngurah Satriawan"/>
    <n v="23"/>
    <n v="259"/>
    <s v="PHASE I-Concept Design"/>
    <s v="IDR"/>
    <n v="169207"/>
    <n v="0"/>
    <s v="ID002453"/>
    <s v="ProjHours19"/>
    <s v="No"/>
    <m/>
    <n v="0"/>
    <s v="Charge"/>
    <s v="No"/>
    <s v="Posted"/>
    <s v="No"/>
    <m/>
  </r>
  <r>
    <d v="2018-06-04T00:00:00"/>
    <s v="chsg-00808.05"/>
    <x v="1"/>
    <x v="32"/>
    <s v="I/C DESG"/>
    <n v="3003"/>
    <s v="Agus Wijaya"/>
    <n v="36"/>
    <n v="259"/>
    <s v="PHASE I-Concept Design"/>
    <s v="IDR"/>
    <n v="177755"/>
    <n v="0"/>
    <s v="ID002458"/>
    <s v="ProjHours19"/>
    <s v="No"/>
    <m/>
    <n v="0"/>
    <s v="Charge"/>
    <s v="No"/>
    <s v="Posted"/>
    <s v="No"/>
    <m/>
  </r>
  <r>
    <d v="2018-06-11T00:00:00"/>
    <s v="chsg-00808.05"/>
    <x v="1"/>
    <x v="32"/>
    <s v="I/C DESG"/>
    <n v="3001"/>
    <s v="Nyoman Diksa"/>
    <n v="12"/>
    <n v="259"/>
    <s v="PHASE I-Concept Design"/>
    <s v="IDR"/>
    <n v="308303"/>
    <n v="0"/>
    <s v="ID002486"/>
    <s v="ProjHours19"/>
    <s v="No"/>
    <m/>
    <n v="0"/>
    <s v="Charge"/>
    <s v="No"/>
    <s v="Posted"/>
    <s v="No"/>
    <m/>
  </r>
  <r>
    <d v="2018-06-11T00:00:00"/>
    <s v="chsg-00808.05"/>
    <x v="1"/>
    <x v="32"/>
    <s v="I/C DESG"/>
    <n v="3013"/>
    <s v="A.A. Gde Adi Santika"/>
    <n v="20"/>
    <n v="259"/>
    <s v="PHASE I-Concept Design"/>
    <s v="IDR"/>
    <n v="99460"/>
    <n v="0"/>
    <s v="ID002490"/>
    <s v="ProjHours19"/>
    <s v="No"/>
    <m/>
    <n v="0"/>
    <s v="Charge"/>
    <s v="No"/>
    <s v="Posted"/>
    <s v="No"/>
    <m/>
  </r>
  <r>
    <d v="2018-06-11T00:00:00"/>
    <s v="chsg-00808.05"/>
    <x v="1"/>
    <x v="32"/>
    <s v="I/C DESG"/>
    <n v="3003"/>
    <s v="Agus Wijaya"/>
    <n v="24"/>
    <n v="259"/>
    <s v="PHASE I-Concept Design"/>
    <s v="IDR"/>
    <n v="177755"/>
    <n v="0"/>
    <s v="ID002491"/>
    <s v="ProjHours19"/>
    <s v="No"/>
    <m/>
    <n v="0"/>
    <s v="Charge"/>
    <s v="No"/>
    <s v="Posted"/>
    <s v="No"/>
    <m/>
  </r>
  <r>
    <d v="2018-06-11T00:00:00"/>
    <s v="chsg-00808.05"/>
    <x v="1"/>
    <x v="32"/>
    <s v="I/C DESG"/>
    <n v="3009"/>
    <s v="I Gusti Bagus Sera Krisnadinata"/>
    <n v="29"/>
    <n v="259"/>
    <s v="PHASE I-Concept Design"/>
    <s v="IDR"/>
    <n v="120926"/>
    <n v="0"/>
    <s v="ID002494"/>
    <s v="ProjHours19"/>
    <s v="No"/>
    <m/>
    <n v="0"/>
    <s v="Charge"/>
    <s v="No"/>
    <s v="Posted"/>
    <s v="No"/>
    <m/>
  </r>
  <r>
    <d v="2018-06-11T00:00:00"/>
    <s v="chsg-00808.05"/>
    <x v="1"/>
    <x v="32"/>
    <s v="I/C DESG"/>
    <n v="3011"/>
    <s v="I Ketut Sukardiana"/>
    <n v="32"/>
    <n v="259"/>
    <s v="PHASE I-Concept Design"/>
    <s v="IDR"/>
    <n v="115059"/>
    <n v="0"/>
    <s v="ID002498"/>
    <s v="ProjHours19"/>
    <s v="No"/>
    <m/>
    <n v="0"/>
    <s v="Charge"/>
    <s v="No"/>
    <s v="Posted"/>
    <s v="No"/>
    <m/>
  </r>
  <r>
    <d v="2018-06-11T00:00:00"/>
    <s v="chsg-00808.05"/>
    <x v="1"/>
    <x v="32"/>
    <s v="I/C DESG"/>
    <n v="3006"/>
    <s v="I Wayan Sujana"/>
    <n v="36"/>
    <n v="259"/>
    <s v="PHASE I-Concept Design"/>
    <s v="IDR"/>
    <n v="143812"/>
    <n v="0"/>
    <s v="ID002499"/>
    <s v="ProjHours19"/>
    <s v="No"/>
    <m/>
    <n v="0"/>
    <s v="Charge"/>
    <s v="No"/>
    <s v="Posted"/>
    <s v="No"/>
    <m/>
  </r>
  <r>
    <d v="2018-06-18T00:00:00"/>
    <s v="chsg-00808.05"/>
    <x v="1"/>
    <x v="32"/>
    <s v="I/C DESG"/>
    <n v="3001"/>
    <s v="Nyoman Diksa"/>
    <n v="7"/>
    <n v="259"/>
    <s v="PHASE I-Concept Design"/>
    <s v="IDR"/>
    <n v="308303"/>
    <n v="0"/>
    <s v="ID002507"/>
    <s v="ProjHours19"/>
    <s v="No"/>
    <m/>
    <n v="0"/>
    <s v="Charge"/>
    <s v="No"/>
    <s v="Posted"/>
    <s v="No"/>
    <m/>
  </r>
  <r>
    <d v="2018-06-18T00:00:00"/>
    <s v="chsg-00808.05"/>
    <x v="1"/>
    <x v="32"/>
    <s v="I/C DESG"/>
    <n v="3004"/>
    <s v="Untoro"/>
    <n v="16"/>
    <n v="259"/>
    <s v="PHASE I-Concept Design"/>
    <s v="IDR"/>
    <n v="150581"/>
    <n v="0"/>
    <s v="ID002521"/>
    <s v="ProjHours19"/>
    <s v="No"/>
    <m/>
    <n v="0"/>
    <s v="Charge"/>
    <s v="No"/>
    <s v="Posted"/>
    <s v="No"/>
    <m/>
  </r>
  <r>
    <d v="2018-06-18T00:00:00"/>
    <s v="chsg-00808.05"/>
    <x v="1"/>
    <x v="32"/>
    <s v="I/C DESG"/>
    <n v="3009"/>
    <s v="I Gusti Bagus Sera Krisnadinata"/>
    <n v="20"/>
    <n v="259"/>
    <s v="PHASE I-Concept Design"/>
    <s v="IDR"/>
    <n v="120926"/>
    <n v="0"/>
    <s v="ID002522"/>
    <s v="ProjHours19"/>
    <s v="No"/>
    <m/>
    <n v="0"/>
    <s v="Charge"/>
    <s v="No"/>
    <s v="Posted"/>
    <s v="No"/>
    <m/>
  </r>
  <r>
    <d v="2018-06-18T00:00:00"/>
    <s v="chsg-00808.05"/>
    <x v="1"/>
    <x v="32"/>
    <s v="I/C DESG"/>
    <n v="3006"/>
    <s v="I Wayan Sujana"/>
    <n v="30"/>
    <n v="259"/>
    <s v="PHASE I-Concept Design"/>
    <s v="IDR"/>
    <n v="143812"/>
    <n v="0"/>
    <s v="ID002532"/>
    <s v="ProjHours19"/>
    <s v="No"/>
    <m/>
    <n v="0"/>
    <s v="Charge"/>
    <s v="No"/>
    <s v="Posted"/>
    <s v="No"/>
    <m/>
  </r>
  <r>
    <d v="2018-06-25T00:00:00"/>
    <s v="chsg-00808.05"/>
    <x v="1"/>
    <x v="32"/>
    <s v="I/C DESG"/>
    <n v="3005"/>
    <s v="I Wayan Kompiang Eka Siswanta"/>
    <n v="4"/>
    <n v="259"/>
    <s v="PHASE I-Concept Design"/>
    <s v="IDR"/>
    <n v="165864"/>
    <n v="0"/>
    <s v="ID002538"/>
    <s v="ProjHours19"/>
    <s v="No"/>
    <m/>
    <n v="0"/>
    <s v="Charge"/>
    <s v="No"/>
    <s v="Posted"/>
    <s v="No"/>
    <m/>
  </r>
  <r>
    <d v="2018-06-25T00:00:00"/>
    <s v="chsg-00808.05"/>
    <x v="1"/>
    <x v="32"/>
    <s v="I/C DESG"/>
    <n v="3006"/>
    <s v="I Wayan Sujana"/>
    <n v="8"/>
    <n v="259"/>
    <s v="PHASE I-Concept Design"/>
    <s v="IDR"/>
    <n v="143812"/>
    <n v="0"/>
    <s v="ID002542"/>
    <s v="ProjHours19"/>
    <s v="No"/>
    <m/>
    <n v="0"/>
    <s v="Charge"/>
    <s v="No"/>
    <s v="Posted"/>
    <s v="No"/>
    <m/>
  </r>
  <r>
    <d v="2018-06-25T00:00:00"/>
    <s v="chsg-00808.05"/>
    <x v="1"/>
    <x v="32"/>
    <s v="I/C DESG"/>
    <n v="3007"/>
    <s v="Putu Ary Santana Putra"/>
    <n v="11"/>
    <n v="259"/>
    <s v="PHASE I-Concept Design"/>
    <s v="IDR"/>
    <n v="138968"/>
    <n v="0"/>
    <s v="ID002548"/>
    <s v="ProjHours19"/>
    <s v="No"/>
    <m/>
    <n v="0"/>
    <s v="Charge"/>
    <s v="No"/>
    <s v="Posted"/>
    <s v="No"/>
    <m/>
  </r>
  <r>
    <d v="2018-06-25T00:00:00"/>
    <s v="chsg-00808.05"/>
    <x v="1"/>
    <x v="32"/>
    <s v="I/C DESG"/>
    <n v="3001"/>
    <s v="Nyoman Diksa"/>
    <n v="13"/>
    <n v="259"/>
    <s v="PHASE I-Concept Design"/>
    <s v="IDR"/>
    <n v="308303"/>
    <n v="0"/>
    <s v="ID002549"/>
    <s v="ProjHours19"/>
    <s v="No"/>
    <m/>
    <n v="0"/>
    <s v="Charge"/>
    <s v="No"/>
    <s v="Posted"/>
    <s v="No"/>
    <m/>
  </r>
  <r>
    <d v="2018-06-25T00:00:00"/>
    <s v="chsg-00808.05"/>
    <x v="1"/>
    <x v="32"/>
    <s v="I/C DESG"/>
    <n v="3013"/>
    <s v="A.A. Gde Adi Santika"/>
    <n v="21"/>
    <n v="259"/>
    <s v="PHASE I-Concept Design"/>
    <s v="IDR"/>
    <n v="99460"/>
    <n v="0"/>
    <s v="ID002554"/>
    <s v="ProjHours19"/>
    <s v="No"/>
    <m/>
    <n v="0"/>
    <s v="Charge"/>
    <s v="No"/>
    <s v="Posted"/>
    <s v="No"/>
    <m/>
  </r>
  <r>
    <d v="2018-07-02T00:00:00"/>
    <s v="chsg-00808.05"/>
    <x v="1"/>
    <x v="32"/>
    <s v="I/C DESG"/>
    <n v="3001"/>
    <s v="Nyoman Diksa"/>
    <n v="7"/>
    <n v="259"/>
    <s v="PHASE I-Concept Design"/>
    <s v="IDR"/>
    <n v="308303"/>
    <n v="0"/>
    <s v="ID002571"/>
    <s v="ProjHours19"/>
    <s v="No"/>
    <m/>
    <n v="0"/>
    <s v="Charge"/>
    <s v="No"/>
    <s v="Posted"/>
    <s v="No"/>
    <m/>
  </r>
  <r>
    <d v="2018-07-02T00:00:00"/>
    <s v="chsg-00808.05"/>
    <x v="1"/>
    <x v="32"/>
    <s v="I/C DESG"/>
    <n v="3012"/>
    <s v="Johanes Jojo Paijo"/>
    <n v="18"/>
    <n v="259"/>
    <s v="PHASE I-Concept Design"/>
    <s v="IDR"/>
    <n v="109895"/>
    <n v="0"/>
    <s v="ID002578"/>
    <s v="ProjHours19"/>
    <s v="No"/>
    <m/>
    <n v="0"/>
    <s v="Charge"/>
    <s v="No"/>
    <s v="Posted"/>
    <s v="No"/>
    <m/>
  </r>
  <r>
    <d v="2018-07-02T00:00:00"/>
    <s v="chsg-00808.05"/>
    <x v="1"/>
    <x v="32"/>
    <s v="I/C DESG"/>
    <n v="3009"/>
    <s v="I Gusti Bagus Sera Krisnadinata"/>
    <n v="21"/>
    <n v="259"/>
    <s v="PHASE I-Concept Design"/>
    <s v="IDR"/>
    <n v="120926"/>
    <n v="0"/>
    <s v="ID002580"/>
    <s v="ProjHours19"/>
    <s v="No"/>
    <m/>
    <n v="0"/>
    <s v="Charge"/>
    <s v="No"/>
    <s v="Posted"/>
    <s v="No"/>
    <m/>
  </r>
  <r>
    <d v="2018-07-02T00:00:00"/>
    <s v="chsg-00808.05"/>
    <x v="1"/>
    <x v="32"/>
    <s v="I/C DESG"/>
    <n v="3004"/>
    <s v="Untoro"/>
    <n v="25"/>
    <n v="259"/>
    <s v="PHASE I-Concept Design"/>
    <s v="IDR"/>
    <n v="150581"/>
    <n v="0"/>
    <s v="ID002582"/>
    <s v="ProjHours19"/>
    <s v="No"/>
    <m/>
    <n v="0"/>
    <s v="Charge"/>
    <s v="No"/>
    <s v="Posted"/>
    <s v="No"/>
    <m/>
  </r>
  <r>
    <d v="2018-07-02T00:00:00"/>
    <s v="chsg-00808.05"/>
    <x v="1"/>
    <x v="32"/>
    <s v="I/C DESG"/>
    <n v="3011"/>
    <s v="I Ketut Sukardiana"/>
    <n v="26"/>
    <n v="259"/>
    <s v="PHASE I-Concept Design"/>
    <s v="IDR"/>
    <n v="115059"/>
    <n v="0"/>
    <s v="ID002584"/>
    <s v="ProjHours19"/>
    <s v="No"/>
    <m/>
    <n v="0"/>
    <s v="Charge"/>
    <s v="No"/>
    <s v="Posted"/>
    <s v="No"/>
    <m/>
  </r>
  <r>
    <d v="2018-07-02T00:00:00"/>
    <s v="chsg-00808.05"/>
    <x v="1"/>
    <x v="32"/>
    <s v="I/C DESG"/>
    <n v="3006"/>
    <s v="I Wayan Sujana"/>
    <n v="29"/>
    <n v="259"/>
    <s v="PHASE I-Concept Design"/>
    <s v="IDR"/>
    <n v="143812"/>
    <n v="0"/>
    <s v="ID002586"/>
    <s v="ProjHours19"/>
    <s v="No"/>
    <m/>
    <n v="0"/>
    <s v="Charge"/>
    <s v="No"/>
    <s v="Posted"/>
    <s v="No"/>
    <m/>
  </r>
  <r>
    <d v="2018-07-02T00:00:00"/>
    <s v="chsg-00808.05"/>
    <x v="1"/>
    <x v="32"/>
    <s v="I/C DESG"/>
    <n v="3005"/>
    <s v="I Wayan Kompiang Eka Siswanta"/>
    <n v="32"/>
    <n v="259"/>
    <s v="PHASE I-Concept Design"/>
    <s v="IDR"/>
    <n v="165864"/>
    <n v="0"/>
    <s v="ID002588"/>
    <s v="ProjHours19"/>
    <s v="No"/>
    <m/>
    <n v="0"/>
    <s v="Charge"/>
    <s v="No"/>
    <s v="Posted"/>
    <s v="No"/>
    <m/>
  </r>
  <r>
    <d v="2018-07-02T00:00:00"/>
    <s v="chsg-00808.05"/>
    <x v="1"/>
    <x v="32"/>
    <s v="I/C DESG"/>
    <n v="3013"/>
    <s v="A.A. Gde Adi Santika"/>
    <n v="40"/>
    <n v="259"/>
    <s v="PHASE I-Concept Design"/>
    <s v="IDR"/>
    <n v="99460"/>
    <n v="0"/>
    <s v="ID002592"/>
    <s v="ProjHours19"/>
    <s v="No"/>
    <m/>
    <n v="0"/>
    <s v="Charge"/>
    <s v="No"/>
    <s v="Posted"/>
    <s v="No"/>
    <m/>
  </r>
  <r>
    <d v="2018-07-02T00:00:00"/>
    <s v="chsg-00808.05"/>
    <x v="1"/>
    <x v="32"/>
    <s v="I/C DESG"/>
    <n v="3010"/>
    <s v="A.A. Bagus Dewangkara"/>
    <n v="50"/>
    <n v="259"/>
    <s v="PHASE I-Concept Design"/>
    <s v="IDR"/>
    <n v="121404"/>
    <n v="0"/>
    <s v="ID002594"/>
    <s v="ProjHours19"/>
    <s v="No"/>
    <m/>
    <n v="0"/>
    <s v="Charge"/>
    <s v="No"/>
    <s v="Posted"/>
    <s v="No"/>
    <m/>
  </r>
  <r>
    <d v="2018-07-02T00:00:00"/>
    <s v="chsg-00808.05"/>
    <x v="1"/>
    <x v="32"/>
    <s v="I/C DESG"/>
    <n v="3003"/>
    <s v="Agus Wijaya"/>
    <n v="54"/>
    <n v="259"/>
    <s v="PHASE I-Concept Design"/>
    <s v="IDR"/>
    <n v="177755"/>
    <n v="0"/>
    <s v="ID002595"/>
    <s v="ProjHours19"/>
    <s v="No"/>
    <m/>
    <n v="0"/>
    <s v="Charge"/>
    <s v="No"/>
    <s v="Posted"/>
    <s v="No"/>
    <m/>
  </r>
  <r>
    <d v="2018-07-09T00:00:00"/>
    <s v="chsg-00808.05"/>
    <x v="1"/>
    <x v="32"/>
    <s v="I/C DESG"/>
    <n v="3006"/>
    <s v="I Wayan Sujana"/>
    <n v="4"/>
    <n v="259"/>
    <s v="PHASE I-Concept Design"/>
    <s v="IDR"/>
    <n v="143812"/>
    <n v="0"/>
    <s v="ID002597"/>
    <s v="ProjHours19"/>
    <s v="No"/>
    <m/>
    <n v="0"/>
    <s v="Charge"/>
    <s v="No"/>
    <s v="Posted"/>
    <s v="No"/>
    <m/>
  </r>
  <r>
    <d v="2018-07-09T00:00:00"/>
    <s v="chsg-00808.05"/>
    <x v="1"/>
    <x v="32"/>
    <s v="I/C DESG"/>
    <n v="3001"/>
    <s v="Nyoman Diksa"/>
    <n v="5"/>
    <n v="259"/>
    <s v="PHASE I-Concept Design"/>
    <s v="IDR"/>
    <n v="308303"/>
    <n v="0"/>
    <s v="ID002599"/>
    <s v="ProjHours19"/>
    <s v="No"/>
    <m/>
    <n v="0"/>
    <s v="Charge"/>
    <s v="No"/>
    <s v="Posted"/>
    <s v="No"/>
    <m/>
  </r>
  <r>
    <d v="2018-07-09T00:00:00"/>
    <s v="chsg-00808.05"/>
    <x v="1"/>
    <x v="32"/>
    <s v="I/C DESG"/>
    <n v="3012"/>
    <s v="Johanes Jojo Paijo"/>
    <n v="8"/>
    <n v="259"/>
    <s v="PHASE I-Concept Design"/>
    <s v="IDR"/>
    <n v="109895"/>
    <n v="0"/>
    <s v="ID002603"/>
    <s v="ProjHours19"/>
    <s v="No"/>
    <m/>
    <n v="0"/>
    <s v="Charge"/>
    <s v="No"/>
    <s v="Posted"/>
    <s v="No"/>
    <m/>
  </r>
  <r>
    <d v="2018-07-09T00:00:00"/>
    <s v="chsg-00808.05"/>
    <x v="1"/>
    <x v="32"/>
    <s v="I/C DESG"/>
    <n v="3005"/>
    <s v="I Wayan Kompiang Eka Siswanta"/>
    <n v="28"/>
    <n v="259"/>
    <s v="PHASE I-Concept Design"/>
    <s v="IDR"/>
    <n v="165864"/>
    <n v="0"/>
    <s v="ID002623"/>
    <s v="ProjHours19"/>
    <s v="No"/>
    <m/>
    <n v="0"/>
    <s v="Charge"/>
    <s v="No"/>
    <s v="Posted"/>
    <s v="No"/>
    <m/>
  </r>
  <r>
    <d v="2018-07-09T00:00:00"/>
    <s v="chsg-00808.05"/>
    <x v="1"/>
    <x v="32"/>
    <s v="I/C DESG"/>
    <n v="3010"/>
    <s v="A.A. Bagus Dewangkara"/>
    <n v="38"/>
    <n v="259"/>
    <s v="PHASE I-Concept Design"/>
    <s v="IDR"/>
    <n v="121404"/>
    <n v="0"/>
    <s v="ID002625"/>
    <s v="ProjHours19"/>
    <s v="No"/>
    <m/>
    <n v="0"/>
    <s v="Charge"/>
    <s v="No"/>
    <s v="Posted"/>
    <s v="No"/>
    <m/>
  </r>
  <r>
    <d v="2018-07-09T00:00:00"/>
    <s v="chsg-00808.05"/>
    <x v="1"/>
    <x v="32"/>
    <s v="I/C DESG"/>
    <n v="3003"/>
    <s v="Agus Wijaya"/>
    <n v="51"/>
    <n v="259"/>
    <s v="PHASE I-Concept Design"/>
    <s v="IDR"/>
    <n v="177755"/>
    <n v="0"/>
    <s v="ID002630"/>
    <s v="ProjHours19"/>
    <s v="No"/>
    <m/>
    <n v="0"/>
    <s v="Charge"/>
    <s v="No"/>
    <s v="Posted"/>
    <s v="No"/>
    <m/>
  </r>
  <r>
    <d v="2018-07-16T00:00:00"/>
    <s v="chsg-00808.05"/>
    <x v="1"/>
    <x v="32"/>
    <s v="I/C DESG"/>
    <n v="3009"/>
    <s v="I Gusti Bagus Sera Krisnadinata"/>
    <n v="2"/>
    <n v="259"/>
    <s v="PHASE I-Concept Design"/>
    <s v="IDR"/>
    <n v="120926"/>
    <n v="0"/>
    <s v="ID002631"/>
    <s v="ProjHours19"/>
    <s v="No"/>
    <m/>
    <n v="0"/>
    <s v="Charge"/>
    <s v="No"/>
    <s v="Posted"/>
    <s v="No"/>
    <m/>
  </r>
  <r>
    <d v="2018-07-16T00:00:00"/>
    <s v="chsg-00808.05"/>
    <x v="1"/>
    <x v="32"/>
    <s v="I/C DESG"/>
    <n v="3001"/>
    <s v="Nyoman Diksa"/>
    <n v="5"/>
    <n v="259"/>
    <s v="PHASE I-Concept Design"/>
    <s v="IDR"/>
    <n v="308303"/>
    <n v="0"/>
    <s v="ID002640"/>
    <s v="ProjHours19"/>
    <s v="No"/>
    <m/>
    <n v="0"/>
    <s v="Charge"/>
    <s v="No"/>
    <s v="Posted"/>
    <s v="No"/>
    <m/>
  </r>
  <r>
    <d v="2018-07-16T00:00:00"/>
    <s v="chsg-00808.05"/>
    <x v="1"/>
    <x v="32"/>
    <s v="I/C DESG"/>
    <n v="3008"/>
    <s v="Gita Adriani Putri"/>
    <n v="8"/>
    <n v="259"/>
    <s v="PHASE I-Concept Design"/>
    <s v="IDR"/>
    <n v="150042"/>
    <n v="0"/>
    <s v="ID002646"/>
    <s v="ProjHours19"/>
    <s v="No"/>
    <m/>
    <n v="0"/>
    <s v="Charge"/>
    <s v="No"/>
    <s v="Posted"/>
    <s v="No"/>
    <m/>
  </r>
  <r>
    <d v="2018-07-16T00:00:00"/>
    <s v="chsg-00808.05"/>
    <x v="1"/>
    <x v="32"/>
    <s v="I/C DESG"/>
    <n v="3012"/>
    <s v="Johanes Jojo Paijo"/>
    <n v="19"/>
    <n v="259"/>
    <s v="PHASE I-Concept Design"/>
    <s v="IDR"/>
    <n v="109895"/>
    <n v="0"/>
    <s v="ID002654"/>
    <s v="ProjHours19"/>
    <s v="No"/>
    <m/>
    <n v="0"/>
    <s v="Charge"/>
    <s v="No"/>
    <s v="Posted"/>
    <s v="No"/>
    <m/>
  </r>
  <r>
    <d v="2018-07-16T00:00:00"/>
    <s v="chsg-00808.05"/>
    <x v="1"/>
    <x v="32"/>
    <s v="I/C DESG"/>
    <n v="3004"/>
    <s v="Untoro"/>
    <n v="20.5"/>
    <n v="259"/>
    <s v="PHASE I-Concept Design"/>
    <s v="IDR"/>
    <n v="150581"/>
    <n v="0"/>
    <s v="ID002655"/>
    <s v="ProjHours19"/>
    <s v="No"/>
    <m/>
    <n v="0"/>
    <s v="Charge"/>
    <s v="No"/>
    <s v="Posted"/>
    <s v="No"/>
    <m/>
  </r>
  <r>
    <d v="2018-07-16T00:00:00"/>
    <s v="chsg-00808.05"/>
    <x v="1"/>
    <x v="32"/>
    <s v="I/C DESG"/>
    <n v="3005"/>
    <s v="I Wayan Kompiang Eka Siswanta"/>
    <n v="30"/>
    <n v="259"/>
    <s v="PHASE I-Concept Design"/>
    <s v="IDR"/>
    <n v="165864"/>
    <n v="0"/>
    <s v="ID002657"/>
    <s v="ProjHours19"/>
    <s v="No"/>
    <m/>
    <n v="0"/>
    <s v="Charge"/>
    <s v="No"/>
    <s v="Posted"/>
    <s v="No"/>
    <m/>
  </r>
  <r>
    <d v="2018-07-16T00:00:00"/>
    <s v="chsg-00808.05"/>
    <x v="1"/>
    <x v="32"/>
    <s v="I/C DESG"/>
    <n v="3011"/>
    <s v="I Ketut Sukardiana"/>
    <n v="34"/>
    <n v="259"/>
    <s v="PHASE I-Concept Design"/>
    <s v="IDR"/>
    <n v="115059"/>
    <n v="0"/>
    <s v="ID002658"/>
    <s v="ProjHours19"/>
    <s v="No"/>
    <m/>
    <n v="0"/>
    <s v="Charge"/>
    <s v="No"/>
    <s v="Posted"/>
    <s v="No"/>
    <m/>
  </r>
  <r>
    <d v="2018-07-16T00:00:00"/>
    <s v="chsg-00808.05"/>
    <x v="1"/>
    <x v="32"/>
    <s v="I/C DESG"/>
    <n v="3003"/>
    <s v="Agus Wijaya"/>
    <n v="42.5"/>
    <n v="259"/>
    <s v="PHASE I-Concept Design"/>
    <s v="IDR"/>
    <n v="177755"/>
    <n v="0"/>
    <s v="ID002661"/>
    <s v="ProjHours19"/>
    <s v="No"/>
    <m/>
    <n v="0"/>
    <s v="Charge"/>
    <s v="No"/>
    <s v="Posted"/>
    <s v="No"/>
    <m/>
  </r>
  <r>
    <d v="2018-07-16T00:00:00"/>
    <s v="chsg-00808.05"/>
    <x v="1"/>
    <x v="32"/>
    <s v="I/C DESG"/>
    <n v="3009"/>
    <s v="I Gusti Bagus Sera Krisnadinata"/>
    <n v="44.5"/>
    <n v="259"/>
    <s v="PHASE I-Concept Design"/>
    <s v="IDR"/>
    <n v="120926"/>
    <n v="0"/>
    <s v="ID002662"/>
    <s v="ProjHours19"/>
    <s v="No"/>
    <m/>
    <n v="0"/>
    <s v="Charge"/>
    <s v="No"/>
    <s v="Posted"/>
    <s v="No"/>
    <m/>
  </r>
  <r>
    <d v="2018-07-16T00:00:00"/>
    <s v="chsg-00808.05"/>
    <x v="1"/>
    <x v="32"/>
    <s v="I/C DESG"/>
    <n v="3010"/>
    <s v="A.A. Bagus Dewangkara"/>
    <n v="46.5"/>
    <n v="259"/>
    <s v="PHASE I-Concept Design"/>
    <s v="IDR"/>
    <n v="121404"/>
    <n v="0"/>
    <s v="ID002663"/>
    <s v="ProjHours19"/>
    <s v="No"/>
    <m/>
    <n v="0"/>
    <s v="Charge"/>
    <s v="No"/>
    <s v="Posted"/>
    <s v="No"/>
    <m/>
  </r>
  <r>
    <d v="2018-07-16T00:00:00"/>
    <s v="chsg-00808.05"/>
    <x v="1"/>
    <x v="32"/>
    <s v="I/C DESG"/>
    <n v="3006"/>
    <s v="I Wayan Sujana"/>
    <n v="48"/>
    <n v="259"/>
    <s v="PHASE I-Concept Design"/>
    <s v="IDR"/>
    <n v="143812"/>
    <n v="0"/>
    <s v="ID002664"/>
    <s v="ProjHours19"/>
    <s v="No"/>
    <m/>
    <n v="0"/>
    <s v="Charge"/>
    <s v="No"/>
    <s v="Posted"/>
    <s v="No"/>
    <m/>
  </r>
  <r>
    <d v="2018-07-23T00:00:00"/>
    <s v="chsg-00808.05"/>
    <x v="1"/>
    <x v="32"/>
    <s v="I/C DESG"/>
    <n v="3001"/>
    <s v="Nyoman Diksa"/>
    <n v="10"/>
    <n v="259"/>
    <s v="PHASE I-Concept Design"/>
    <s v="IDR"/>
    <n v="308303"/>
    <n v="0"/>
    <s v="ID002675"/>
    <s v="ProjHours19"/>
    <s v="No"/>
    <m/>
    <n v="0"/>
    <s v="Charge"/>
    <s v="No"/>
    <s v="Posted"/>
    <s v="No"/>
    <m/>
  </r>
  <r>
    <d v="2018-07-23T00:00:00"/>
    <s v="chsg-00808.05"/>
    <x v="1"/>
    <x v="32"/>
    <s v="I/C DESG"/>
    <n v="3009"/>
    <s v="I Gusti Bagus Sera Krisnadinata"/>
    <n v="10"/>
    <n v="259"/>
    <s v="PHASE I-Concept Design"/>
    <s v="IDR"/>
    <n v="120926"/>
    <n v="0"/>
    <s v="ID002676"/>
    <s v="ProjHours19"/>
    <s v="No"/>
    <m/>
    <n v="0"/>
    <s v="Charge"/>
    <s v="No"/>
    <s v="Posted"/>
    <s v="No"/>
    <m/>
  </r>
  <r>
    <d v="2018-07-23T00:00:00"/>
    <s v="chsg-00808.05"/>
    <x v="1"/>
    <x v="32"/>
    <s v="I/C DESG"/>
    <n v="3003"/>
    <s v="Agus Wijaya"/>
    <n v="21"/>
    <n v="259"/>
    <s v="PHASE I-Concept Design"/>
    <s v="IDR"/>
    <n v="177755"/>
    <n v="0"/>
    <s v="ID002682"/>
    <s v="ProjHours19"/>
    <s v="No"/>
    <m/>
    <n v="0"/>
    <s v="Charge"/>
    <s v="No"/>
    <s v="Posted"/>
    <s v="No"/>
    <m/>
  </r>
  <r>
    <d v="2018-07-23T00:00:00"/>
    <s v="chsg-00808.05"/>
    <x v="1"/>
    <x v="32"/>
    <s v="I/C DESG"/>
    <n v="3008"/>
    <s v="Gita Adriani Putri"/>
    <n v="28"/>
    <n v="259"/>
    <s v="PHASE I-Concept Design"/>
    <s v="IDR"/>
    <n v="150042"/>
    <n v="0"/>
    <s v="ID002684"/>
    <s v="ProjHours19"/>
    <s v="No"/>
    <m/>
    <n v="0"/>
    <s v="Charge"/>
    <s v="No"/>
    <s v="Posted"/>
    <s v="No"/>
    <m/>
  </r>
  <r>
    <d v="2018-07-23T00:00:00"/>
    <s v="chsg-00808.05"/>
    <x v="1"/>
    <x v="32"/>
    <s v="I/C DESG"/>
    <n v="3012"/>
    <s v="Johanes Jojo Paijo"/>
    <n v="31"/>
    <n v="259"/>
    <s v="PHASE I-Concept Design"/>
    <s v="IDR"/>
    <n v="109895"/>
    <n v="0"/>
    <s v="ID002685"/>
    <s v="ProjHours19"/>
    <s v="No"/>
    <m/>
    <n v="0"/>
    <s v="Charge"/>
    <s v="No"/>
    <s v="Posted"/>
    <s v="No"/>
    <m/>
  </r>
  <r>
    <d v="2018-07-23T00:00:00"/>
    <s v="chsg-00808.05"/>
    <x v="1"/>
    <x v="32"/>
    <s v="I/C DESG"/>
    <n v="3003"/>
    <s v="Agus Wijaya"/>
    <n v="34.5"/>
    <n v="259"/>
    <s v="PHASE I-Concept Design"/>
    <s v="IDR"/>
    <n v="177755"/>
    <n v="0"/>
    <s v="ID002686"/>
    <s v="ProjHours19"/>
    <s v="No"/>
    <m/>
    <n v="0"/>
    <s v="Charge"/>
    <s v="No"/>
    <s v="Posted"/>
    <s v="No"/>
    <m/>
  </r>
  <r>
    <d v="2018-07-23T00:00:00"/>
    <s v="chsg-00808.05"/>
    <x v="1"/>
    <x v="32"/>
    <s v="I/C DESG"/>
    <n v="3005"/>
    <s v="I Wayan Kompiang Eka Siswanta"/>
    <n v="36"/>
    <n v="259"/>
    <s v="PHASE I-Concept Design"/>
    <s v="IDR"/>
    <n v="165864"/>
    <n v="0"/>
    <s v="ID002687"/>
    <s v="ProjHours19"/>
    <s v="No"/>
    <m/>
    <n v="0"/>
    <s v="Charge"/>
    <s v="No"/>
    <s v="Posted"/>
    <s v="No"/>
    <m/>
  </r>
  <r>
    <d v="2018-07-23T00:00:00"/>
    <s v="chsg-00808.05"/>
    <x v="1"/>
    <x v="32"/>
    <s v="I/C DESG"/>
    <n v="3013"/>
    <s v="A.A. Gde Adi Santika"/>
    <n v="50.5"/>
    <n v="259"/>
    <s v="PHASE I-Concept Design"/>
    <s v="IDR"/>
    <n v="99460"/>
    <n v="0"/>
    <s v="ID002690"/>
    <s v="ProjHours19"/>
    <s v="No"/>
    <m/>
    <n v="0"/>
    <s v="Charge"/>
    <s v="No"/>
    <s v="Posted"/>
    <s v="No"/>
    <m/>
  </r>
  <r>
    <d v="2018-07-23T00:00:00"/>
    <s v="chsg-00808.05"/>
    <x v="1"/>
    <x v="32"/>
    <s v="I/C DESG"/>
    <n v="3010"/>
    <s v="A.A. Bagus Dewangkara"/>
    <n v="52"/>
    <n v="259"/>
    <s v="PHASE I-Concept Design"/>
    <s v="IDR"/>
    <n v="121404"/>
    <n v="0"/>
    <s v="ID002691"/>
    <s v="ProjHours19"/>
    <s v="No"/>
    <m/>
    <n v="0"/>
    <s v="Charge"/>
    <s v="No"/>
    <s v="Posted"/>
    <s v="No"/>
    <m/>
  </r>
  <r>
    <d v="2018-07-23T00:00:00"/>
    <s v="chsg-00808.05"/>
    <x v="1"/>
    <x v="32"/>
    <s v="I/C DESG"/>
    <n v="3006"/>
    <s v="I Wayan Sujana"/>
    <n v="54"/>
    <n v="259"/>
    <s v="PHASE I-Concept Design"/>
    <s v="IDR"/>
    <n v="143812"/>
    <n v="0"/>
    <s v="ID002693"/>
    <s v="ProjHours19"/>
    <s v="No"/>
    <m/>
    <n v="0"/>
    <s v="Charge"/>
    <s v="No"/>
    <s v="Posted"/>
    <s v="No"/>
    <m/>
  </r>
  <r>
    <d v="2018-07-30T00:00:00"/>
    <s v="chsg-00808.05"/>
    <x v="1"/>
    <x v="32"/>
    <s v="I/C DESG"/>
    <n v="3008"/>
    <s v="Gita Adriani Putri"/>
    <n v="4"/>
    <n v="259"/>
    <s v="PHASE I-Concept Design"/>
    <s v="IDR"/>
    <n v="150042"/>
    <n v="0"/>
    <s v="ID002696"/>
    <s v="ProjHours19"/>
    <s v="No"/>
    <m/>
    <n v="0"/>
    <s v="Charge"/>
    <s v="No"/>
    <s v="Posted"/>
    <s v="No"/>
    <m/>
  </r>
  <r>
    <d v="2018-07-30T00:00:00"/>
    <s v="chsg-00808.05"/>
    <x v="1"/>
    <x v="32"/>
    <s v="I/C DESG"/>
    <n v="3005"/>
    <s v="I Wayan Kompiang Eka Siswanta"/>
    <n v="16"/>
    <n v="259"/>
    <s v="PHASE I-Concept Design"/>
    <s v="IDR"/>
    <n v="165864"/>
    <n v="0"/>
    <s v="ID002701"/>
    <s v="ProjHours19"/>
    <s v="No"/>
    <m/>
    <n v="0"/>
    <s v="Charge"/>
    <s v="No"/>
    <s v="Posted"/>
    <s v="No"/>
    <m/>
  </r>
  <r>
    <d v="2018-07-30T00:00:00"/>
    <s v="chsg-00808.05"/>
    <x v="1"/>
    <x v="32"/>
    <s v="I/C DESG"/>
    <n v="3010"/>
    <s v="A.A. Bagus Dewangkara"/>
    <n v="18"/>
    <n v="259"/>
    <s v="PHASE I-Concept Design"/>
    <s v="IDR"/>
    <n v="121404"/>
    <n v="0"/>
    <s v="ID002703"/>
    <s v="ProjHours19"/>
    <s v="No"/>
    <m/>
    <n v="0"/>
    <s v="Charge"/>
    <s v="No"/>
    <s v="Posted"/>
    <s v="No"/>
    <m/>
  </r>
  <r>
    <d v="2018-07-30T00:00:00"/>
    <s v="chsg-00808.05"/>
    <x v="1"/>
    <x v="32"/>
    <s v="I/C DESG"/>
    <n v="3013"/>
    <s v="A.A. Gde Adi Santika"/>
    <n v="19"/>
    <n v="259"/>
    <s v="PHASE I-Concept Design"/>
    <s v="IDR"/>
    <n v="99460"/>
    <n v="0"/>
    <s v="ID002704"/>
    <s v="ProjHours19"/>
    <s v="No"/>
    <m/>
    <n v="0"/>
    <s v="Charge"/>
    <s v="No"/>
    <s v="Posted"/>
    <s v="No"/>
    <m/>
  </r>
  <r>
    <d v="2018-07-30T00:00:00"/>
    <s v="chsg-00808.05"/>
    <x v="1"/>
    <x v="32"/>
    <s v="I/C DESG"/>
    <n v="3006"/>
    <s v="I Wayan Sujana"/>
    <n v="23"/>
    <n v="259"/>
    <s v="PHASE I-Concept Design"/>
    <s v="IDR"/>
    <n v="143812"/>
    <n v="0"/>
    <s v="ID002708"/>
    <s v="ProjHours19"/>
    <s v="No"/>
    <m/>
    <n v="0"/>
    <s v="Charge"/>
    <s v="No"/>
    <s v="Posted"/>
    <s v="No"/>
    <m/>
  </r>
  <r>
    <d v="2018-07-30T00:00:00"/>
    <s v="chsg-00808.05"/>
    <x v="1"/>
    <x v="32"/>
    <s v="I/C DESG"/>
    <n v="3003"/>
    <s v="Agus Wijaya"/>
    <n v="23"/>
    <n v="259"/>
    <s v="PHASE I-Concept Design"/>
    <s v="IDR"/>
    <n v="177755"/>
    <n v="0"/>
    <s v="ID002709"/>
    <s v="ProjHours19"/>
    <s v="No"/>
    <m/>
    <n v="0"/>
    <s v="Charge"/>
    <s v="No"/>
    <s v="Posted"/>
    <s v="No"/>
    <m/>
  </r>
  <r>
    <d v="2018-08-01T00:00:00"/>
    <s v="chsg-00808.05"/>
    <x v="1"/>
    <x v="32"/>
    <s v="I/C DESG"/>
    <n v="3013"/>
    <s v="A.A. Gde Adi Santika"/>
    <n v="10"/>
    <n v="259"/>
    <s v="PHASE I-Concept Design"/>
    <s v="IDR"/>
    <n v="99460"/>
    <n v="0"/>
    <s v="ID002720"/>
    <s v="ProjHours19"/>
    <s v="No"/>
    <m/>
    <n v="0"/>
    <s v="Charge"/>
    <s v="No"/>
    <s v="Posted"/>
    <s v="No"/>
    <m/>
  </r>
  <r>
    <d v="2018-08-01T00:00:00"/>
    <s v="chsg-00808.05"/>
    <x v="1"/>
    <x v="32"/>
    <s v="I/C DESG"/>
    <n v="3003"/>
    <s v="Agus Wijaya"/>
    <n v="10.5"/>
    <n v="259"/>
    <s v="PHASE I-Concept Design"/>
    <s v="IDR"/>
    <n v="177755"/>
    <n v="0"/>
    <s v="ID002721"/>
    <s v="ProjHours19"/>
    <s v="No"/>
    <m/>
    <n v="0"/>
    <s v="Charge"/>
    <s v="No"/>
    <s v="Posted"/>
    <s v="No"/>
    <m/>
  </r>
  <r>
    <d v="2018-08-01T00:00:00"/>
    <s v="chsg-00808.05"/>
    <x v="1"/>
    <x v="32"/>
    <s v="I/C DESG"/>
    <n v="3009"/>
    <s v="I Gusti Bagus Sera Krisnadinata"/>
    <n v="10.5"/>
    <n v="259"/>
    <s v="PHASE I-Concept Design"/>
    <s v="IDR"/>
    <n v="120926"/>
    <n v="0"/>
    <s v="ID002722"/>
    <s v="ProjHours19"/>
    <s v="No"/>
    <m/>
    <n v="0"/>
    <s v="Charge"/>
    <s v="No"/>
    <s v="Posted"/>
    <s v="No"/>
    <m/>
  </r>
  <r>
    <d v="2018-08-01T00:00:00"/>
    <s v="chsg-00808.05"/>
    <x v="1"/>
    <x v="32"/>
    <s v="I/C DESG"/>
    <n v="3011"/>
    <s v="I Ketut Sukardiana"/>
    <n v="14"/>
    <n v="259"/>
    <s v="PHASE I-Concept Design"/>
    <s v="IDR"/>
    <n v="115059"/>
    <n v="0"/>
    <s v="ID002725"/>
    <s v="ProjHours19"/>
    <s v="No"/>
    <m/>
    <n v="0"/>
    <s v="Charge"/>
    <s v="No"/>
    <s v="Posted"/>
    <s v="No"/>
    <m/>
  </r>
  <r>
    <d v="2018-08-01T00:00:00"/>
    <s v="chsg-00808.05"/>
    <x v="1"/>
    <x v="32"/>
    <s v="I/C DESG"/>
    <n v="3006"/>
    <s v="I Wayan Sujana"/>
    <n v="28.5"/>
    <n v="259"/>
    <s v="PHASE I-Concept Design"/>
    <s v="IDR"/>
    <n v="143812"/>
    <n v="0"/>
    <s v="ID002734"/>
    <s v="ProjHours19"/>
    <s v="No"/>
    <m/>
    <n v="0"/>
    <s v="Charge"/>
    <s v="No"/>
    <s v="Posted"/>
    <s v="No"/>
    <m/>
  </r>
  <r>
    <d v="2018-08-06T00:00:00"/>
    <s v="chsg-00808.05"/>
    <x v="1"/>
    <x v="32"/>
    <s v="I/C DESG"/>
    <n v="3001"/>
    <s v="Nyoman Diksa"/>
    <n v="20"/>
    <n v="259"/>
    <s v="PHASE I-Concept Design"/>
    <s v="IDR"/>
    <n v="308303"/>
    <n v="0"/>
    <s v="ID002751"/>
    <s v="ProjHours19"/>
    <s v="No"/>
    <m/>
    <n v="0"/>
    <s v="Charge"/>
    <s v="No"/>
    <s v="Posted"/>
    <s v="No"/>
    <m/>
  </r>
  <r>
    <d v="2018-08-06T00:00:00"/>
    <s v="chsg-00808.05"/>
    <x v="1"/>
    <x v="32"/>
    <s v="I/C DESG"/>
    <n v="3011"/>
    <s v="I Ketut Sukardiana"/>
    <n v="28"/>
    <n v="259"/>
    <s v="PHASE I-Concept Design"/>
    <s v="IDR"/>
    <n v="115059"/>
    <n v="0"/>
    <s v="ID002753"/>
    <s v="ProjHours19"/>
    <s v="No"/>
    <m/>
    <n v="0"/>
    <s v="Charge"/>
    <s v="No"/>
    <s v="Posted"/>
    <s v="No"/>
    <m/>
  </r>
  <r>
    <d v="2018-08-06T00:00:00"/>
    <s v="chsg-00808.05"/>
    <x v="1"/>
    <x v="32"/>
    <s v="I/C DESG"/>
    <n v="3006"/>
    <s v="I Wayan Sujana"/>
    <n v="46"/>
    <n v="259"/>
    <s v="PHASE I-Concept Design"/>
    <s v="IDR"/>
    <n v="143812"/>
    <n v="0"/>
    <s v="ID002757"/>
    <s v="ProjHours19"/>
    <s v="No"/>
    <m/>
    <n v="0"/>
    <s v="Charge"/>
    <s v="No"/>
    <s v="Posted"/>
    <s v="No"/>
    <m/>
  </r>
  <r>
    <d v="2018-08-06T00:00:00"/>
    <s v="chsg-00808.05"/>
    <x v="1"/>
    <x v="32"/>
    <s v="I/C DESG"/>
    <n v="3009"/>
    <s v="I Gusti Bagus Sera Krisnadinata"/>
    <n v="49"/>
    <n v="259"/>
    <s v="PHASE I-Concept Design"/>
    <s v="IDR"/>
    <n v="120926"/>
    <n v="0"/>
    <s v="ID002759"/>
    <s v="ProjHours19"/>
    <s v="No"/>
    <m/>
    <n v="0"/>
    <s v="Charge"/>
    <s v="No"/>
    <s v="Posted"/>
    <s v="No"/>
    <m/>
  </r>
  <r>
    <d v="2018-08-06T00:00:00"/>
    <s v="chsg-00808.05"/>
    <x v="1"/>
    <x v="32"/>
    <s v="I/C DESG"/>
    <n v="3013"/>
    <s v="A.A. Gde Adi Santika"/>
    <n v="49"/>
    <n v="259"/>
    <s v="PHASE I-Concept Design"/>
    <s v="IDR"/>
    <n v="99460"/>
    <n v="0"/>
    <s v="ID002760"/>
    <s v="ProjHours19"/>
    <s v="No"/>
    <m/>
    <n v="0"/>
    <s v="Charge"/>
    <s v="No"/>
    <s v="Posted"/>
    <s v="No"/>
    <m/>
  </r>
  <r>
    <d v="2018-08-13T00:00:00"/>
    <s v="chsg-00808.05"/>
    <x v="1"/>
    <x v="32"/>
    <s v="I/C DESG"/>
    <n v="3001"/>
    <s v="Nyoman Diksa"/>
    <n v="13"/>
    <n v="259"/>
    <s v="PHASE I-Concept Design"/>
    <s v="IDR"/>
    <n v="308303"/>
    <n v="0"/>
    <s v="ID002795"/>
    <s v="ProjHours19"/>
    <s v="No"/>
    <m/>
    <n v="0"/>
    <s v="Charge"/>
    <s v="No"/>
    <s v="Posted"/>
    <s v="No"/>
    <m/>
  </r>
  <r>
    <d v="2018-08-13T00:00:00"/>
    <s v="chsg-00808.05"/>
    <x v="1"/>
    <x v="32"/>
    <s v="I/C DESG"/>
    <n v="3008"/>
    <s v="Gita Adriani Putri"/>
    <n v="28"/>
    <n v="259"/>
    <s v="PHASE I-Concept Design"/>
    <s v="IDR"/>
    <n v="150042"/>
    <n v="0"/>
    <s v="ID002803"/>
    <s v="ProjHours19"/>
    <s v="No"/>
    <m/>
    <n v="0"/>
    <s v="Charge"/>
    <s v="No"/>
    <s v="Posted"/>
    <s v="No"/>
    <m/>
  </r>
  <r>
    <d v="2018-08-13T00:00:00"/>
    <s v="chsg-00808.05"/>
    <x v="1"/>
    <x v="32"/>
    <s v="I/C DESG"/>
    <n v="3009"/>
    <s v="I Gusti Bagus Sera Krisnadinata"/>
    <n v="33"/>
    <n v="259"/>
    <s v="PHASE I-Concept Design"/>
    <s v="IDR"/>
    <n v="120926"/>
    <n v="0"/>
    <s v="ID002806"/>
    <s v="ProjHours19"/>
    <s v="No"/>
    <m/>
    <n v="0"/>
    <s v="Charge"/>
    <s v="No"/>
    <s v="Posted"/>
    <s v="No"/>
    <m/>
  </r>
  <r>
    <d v="2018-08-13T00:00:00"/>
    <s v="chsg-00808.05"/>
    <x v="1"/>
    <x v="32"/>
    <s v="I/C DESG"/>
    <n v="3012"/>
    <s v="Johanes Jojo Paijo"/>
    <n v="36"/>
    <n v="259"/>
    <s v="PHASE I-Concept Design"/>
    <s v="IDR"/>
    <n v="109895"/>
    <n v="0"/>
    <s v="ID002807"/>
    <s v="ProjHours19"/>
    <s v="No"/>
    <m/>
    <n v="0"/>
    <s v="Charge"/>
    <s v="No"/>
    <s v="Posted"/>
    <s v="No"/>
    <m/>
  </r>
  <r>
    <d v="2018-08-13T00:00:00"/>
    <s v="chsg-00808.05"/>
    <x v="1"/>
    <x v="32"/>
    <s v="I/C DESG"/>
    <n v="3006"/>
    <s v="I Wayan Sujana"/>
    <n v="42"/>
    <n v="259"/>
    <s v="PHASE I-Concept Design"/>
    <s v="IDR"/>
    <n v="143812"/>
    <n v="0"/>
    <s v="ID002808"/>
    <s v="ProjHours19"/>
    <s v="No"/>
    <m/>
    <n v="0"/>
    <s v="Charge"/>
    <s v="No"/>
    <s v="Posted"/>
    <s v="No"/>
    <m/>
  </r>
  <r>
    <d v="2018-08-20T00:00:00"/>
    <s v="chsg-00808.05"/>
    <x v="1"/>
    <x v="32"/>
    <s v="I/C DESG"/>
    <n v="3012"/>
    <s v="Johanes Jojo Paijo"/>
    <n v="4"/>
    <n v="259"/>
    <s v="PHASE I-Concept Design"/>
    <s v="IDR"/>
    <n v="109895"/>
    <n v="0"/>
    <s v="ID002813"/>
    <s v="ProjHours19"/>
    <s v="No"/>
    <m/>
    <n v="0"/>
    <s v="Charge"/>
    <s v="No"/>
    <s v="Posted"/>
    <s v="No"/>
    <m/>
  </r>
  <r>
    <d v="2018-08-20T00:00:00"/>
    <s v="chsg-00808.05"/>
    <x v="1"/>
    <x v="32"/>
    <s v="I/C DESG"/>
    <n v="3001"/>
    <s v="Nyoman Diksa"/>
    <n v="8"/>
    <n v="259"/>
    <s v="PHASE I-Concept Design"/>
    <s v="IDR"/>
    <n v="308303"/>
    <n v="0"/>
    <s v="ID002819"/>
    <s v="ProjHours19"/>
    <s v="No"/>
    <m/>
    <n v="0"/>
    <s v="Charge"/>
    <s v="No"/>
    <s v="Posted"/>
    <s v="No"/>
    <m/>
  </r>
  <r>
    <d v="2018-08-20T00:00:00"/>
    <s v="chsg-00808.05"/>
    <x v="1"/>
    <x v="32"/>
    <s v="I/C DESG"/>
    <n v="3011"/>
    <s v="I Ketut Sukardiana"/>
    <n v="24"/>
    <n v="259"/>
    <s v="PHASE I-Concept Design"/>
    <s v="IDR"/>
    <n v="115059"/>
    <n v="0"/>
    <s v="ID002849"/>
    <s v="ProjHours19"/>
    <s v="No"/>
    <m/>
    <n v="0"/>
    <s v="Charge"/>
    <s v="No"/>
    <s v="Posted"/>
    <s v="No"/>
    <m/>
  </r>
  <r>
    <d v="2018-08-20T00:00:00"/>
    <s v="chsg-00808.05"/>
    <x v="1"/>
    <x v="32"/>
    <s v="I/C DESG"/>
    <n v="3006"/>
    <s v="I Wayan Sujana"/>
    <n v="28"/>
    <n v="259"/>
    <s v="PHASE I-Concept Design"/>
    <s v="IDR"/>
    <n v="143812"/>
    <n v="0"/>
    <s v="ID002850"/>
    <s v="ProjHours19"/>
    <s v="No"/>
    <m/>
    <n v="0"/>
    <s v="Charge"/>
    <s v="No"/>
    <s v="Posted"/>
    <s v="No"/>
    <m/>
  </r>
  <r>
    <d v="2018-08-20T00:00:00"/>
    <s v="chsg-00808.05"/>
    <x v="1"/>
    <x v="32"/>
    <s v="I/C DESG"/>
    <n v="3009"/>
    <s v="I Gusti Bagus Sera Krisnadinata"/>
    <n v="32"/>
    <n v="259"/>
    <s v="PHASE I-Concept Design"/>
    <s v="IDR"/>
    <n v="120926"/>
    <n v="0"/>
    <s v="ID002852"/>
    <s v="ProjHours19"/>
    <s v="No"/>
    <m/>
    <n v="0"/>
    <s v="Charge"/>
    <s v="No"/>
    <s v="Posted"/>
    <s v="No"/>
    <m/>
  </r>
  <r>
    <d v="2018-08-27T00:00:00"/>
    <s v="chsg-00808.05"/>
    <x v="1"/>
    <x v="32"/>
    <s v="I/C DESG"/>
    <n v="3001"/>
    <s v="Nyoman Diksa"/>
    <n v="16"/>
    <n v="259"/>
    <s v="PHASE I-Concept Design"/>
    <s v="IDR"/>
    <n v="308303"/>
    <n v="0"/>
    <s v="ID002890"/>
    <s v="ProjHours19"/>
    <s v="No"/>
    <m/>
    <n v="0"/>
    <s v="Charge"/>
    <s v="No"/>
    <s v="Posted"/>
    <s v="No"/>
    <m/>
  </r>
  <r>
    <d v="2018-08-27T00:00:00"/>
    <s v="chsg-00808.05"/>
    <x v="1"/>
    <x v="32"/>
    <s v="I/C DESG"/>
    <n v="3009"/>
    <s v="I Gusti Bagus Sera Krisnadinata"/>
    <n v="20.5"/>
    <n v="259"/>
    <s v="PHASE I-Concept Design"/>
    <s v="IDR"/>
    <n v="120926"/>
    <n v="0"/>
    <s v="ID002892"/>
    <s v="ProjHours19"/>
    <s v="No"/>
    <m/>
    <n v="0"/>
    <s v="Charge"/>
    <s v="No"/>
    <s v="Posted"/>
    <s v="No"/>
    <m/>
  </r>
  <r>
    <d v="2018-08-27T00:00:00"/>
    <s v="chsg-00808.05"/>
    <x v="1"/>
    <x v="32"/>
    <s v="I/C DESG"/>
    <n v="3006"/>
    <s v="I Wayan Sujana"/>
    <n v="33.5"/>
    <n v="259"/>
    <s v="PHASE I-Concept Design"/>
    <s v="IDR"/>
    <n v="143812"/>
    <n v="0"/>
    <s v="ID002897"/>
    <s v="ProjHours19"/>
    <s v="No"/>
    <m/>
    <n v="0"/>
    <s v="Charge"/>
    <s v="No"/>
    <s v="Posted"/>
    <s v="No"/>
    <m/>
  </r>
  <r>
    <d v="2018-09-03T00:00:00"/>
    <s v="chsg-00808.05"/>
    <x v="1"/>
    <x v="32"/>
    <s v="I/C DESG"/>
    <n v="3001"/>
    <s v="Nyoman Diksa"/>
    <n v="16"/>
    <n v="259"/>
    <s v="PHASE I-Concept Design"/>
    <s v="IDR"/>
    <n v="308303"/>
    <n v="0"/>
    <s v="ID002917"/>
    <s v="ProjHours19"/>
    <s v="No"/>
    <m/>
    <n v="0"/>
    <s v="Charge"/>
    <s v="No"/>
    <s v="Posted"/>
    <s v="No"/>
    <m/>
  </r>
  <r>
    <d v="2018-09-03T00:00:00"/>
    <s v="chsg-00808.05"/>
    <x v="1"/>
    <x v="32"/>
    <s v="I/C DESG"/>
    <n v="3009"/>
    <s v="I Gusti Bagus Sera Krisnadinata"/>
    <n v="26.5"/>
    <n v="259"/>
    <s v="PHASE I-Concept Design"/>
    <s v="IDR"/>
    <n v="120926"/>
    <n v="0"/>
    <s v="ID002921"/>
    <s v="ProjHours19"/>
    <s v="No"/>
    <m/>
    <n v="0"/>
    <s v="Charge"/>
    <s v="No"/>
    <s v="Posted"/>
    <s v="No"/>
    <m/>
  </r>
  <r>
    <d v="2018-09-03T00:00:00"/>
    <s v="chsg-00808.05"/>
    <x v="1"/>
    <x v="32"/>
    <s v="I/C DESG"/>
    <n v="3013"/>
    <s v="A.A. Gde Adi Santika"/>
    <n v="40"/>
    <n v="259"/>
    <s v="PHASE I-Concept Design"/>
    <s v="IDR"/>
    <n v="99460"/>
    <n v="0"/>
    <s v="ID002924"/>
    <s v="ProjHours19"/>
    <s v="No"/>
    <m/>
    <n v="0"/>
    <s v="Charge"/>
    <s v="No"/>
    <s v="Posted"/>
    <s v="No"/>
    <m/>
  </r>
  <r>
    <d v="2018-09-03T00:00:00"/>
    <s v="chsg-00808.05"/>
    <x v="1"/>
    <x v="32"/>
    <s v="I/C DESG"/>
    <n v="3006"/>
    <s v="I Wayan Sujana"/>
    <n v="40.5"/>
    <n v="259"/>
    <s v="PHASE I-Concept Design"/>
    <s v="IDR"/>
    <n v="143812"/>
    <n v="0"/>
    <s v="ID002926"/>
    <s v="ProjHours19"/>
    <s v="No"/>
    <m/>
    <n v="0"/>
    <s v="Charge"/>
    <s v="No"/>
    <s v="Posted"/>
    <s v="No"/>
    <m/>
  </r>
  <r>
    <d v="2018-09-10T00:00:00"/>
    <s v="chsg-00808.05"/>
    <x v="1"/>
    <x v="32"/>
    <s v="I/C DESG"/>
    <n v="3001"/>
    <s v="Nyoman Diksa"/>
    <n v="4"/>
    <n v="259"/>
    <s v="PHASE I-Concept Design"/>
    <s v="IDR"/>
    <n v="308303"/>
    <n v="0"/>
    <s v="ID002936"/>
    <s v="ProjHours19"/>
    <s v="No"/>
    <m/>
    <n v="0"/>
    <s v="Charge"/>
    <s v="No"/>
    <s v="Posted"/>
    <s v="No"/>
    <m/>
  </r>
  <r>
    <d v="2018-09-10T00:00:00"/>
    <s v="chsg-00808.05"/>
    <x v="1"/>
    <x v="32"/>
    <s v="I/C DESG"/>
    <n v="3009"/>
    <s v="I Gusti Bagus Sera Krisnadinata"/>
    <n v="16"/>
    <n v="259"/>
    <s v="PHASE I-Concept Design"/>
    <s v="IDR"/>
    <n v="120926"/>
    <n v="0"/>
    <s v="ID002962"/>
    <s v="ProjHours19"/>
    <s v="No"/>
    <m/>
    <n v="0"/>
    <s v="Charge"/>
    <s v="No"/>
    <s v="Posted"/>
    <s v="No"/>
    <m/>
  </r>
  <r>
    <d v="2018-09-10T00:00:00"/>
    <s v="chsg-00808.05"/>
    <x v="1"/>
    <x v="32"/>
    <s v="I/C DESG"/>
    <n v="3006"/>
    <s v="I Wayan Sujana"/>
    <n v="22"/>
    <n v="259"/>
    <s v="PHASE I-Concept Design"/>
    <s v="IDR"/>
    <n v="143812"/>
    <n v="0"/>
    <s v="ID002966"/>
    <s v="ProjHours19"/>
    <s v="No"/>
    <m/>
    <n v="0"/>
    <s v="Charge"/>
    <s v="No"/>
    <s v="Posted"/>
    <s v="No"/>
    <m/>
  </r>
  <r>
    <d v="2018-09-17T00:00:00"/>
    <s v="chsg-00808.05"/>
    <x v="1"/>
    <x v="32"/>
    <s v="I/C DESG"/>
    <n v="3009"/>
    <s v="I Gusti Bagus Sera Krisnadinata"/>
    <n v="14"/>
    <n v="259"/>
    <s v="PHASE I-Concept Design"/>
    <s v="IDR"/>
    <n v="120926"/>
    <n v="0"/>
    <s v="ID002991"/>
    <s v="ProjHours19"/>
    <s v="No"/>
    <m/>
    <n v="0"/>
    <s v="Charge"/>
    <s v="No"/>
    <s v="Posted"/>
    <s v="No"/>
    <m/>
  </r>
  <r>
    <d v="2018-09-17T00:00:00"/>
    <s v="chsg-00808.05"/>
    <x v="1"/>
    <x v="32"/>
    <s v="I/C DESG"/>
    <n v="3006"/>
    <s v="I Wayan Sujana"/>
    <n v="23"/>
    <n v="259"/>
    <s v="PHASE I-Concept Design"/>
    <s v="IDR"/>
    <n v="143812"/>
    <n v="0"/>
    <s v="ID002998"/>
    <s v="ProjHours19"/>
    <s v="No"/>
    <m/>
    <n v="0"/>
    <s v="Charge"/>
    <s v="No"/>
    <s v="Posted"/>
    <s v="No"/>
    <m/>
  </r>
  <r>
    <d v="2018-09-24T00:00:00"/>
    <s v="chsg-00808.05"/>
    <x v="1"/>
    <x v="32"/>
    <s v="I/C DESG"/>
    <n v="3001"/>
    <s v="Nyoman Diksa"/>
    <n v="2"/>
    <n v="259"/>
    <s v="PHASE I-Concept Design"/>
    <s v="IDR"/>
    <n v="308303"/>
    <n v="0"/>
    <s v="ID003012"/>
    <s v="ProjHours19"/>
    <s v="No"/>
    <m/>
    <n v="0"/>
    <s v="Charge"/>
    <s v="No"/>
    <s v="Posted"/>
    <s v="No"/>
    <m/>
  </r>
  <r>
    <d v="2018-09-24T00:00:00"/>
    <s v="chsg-00808.05"/>
    <x v="1"/>
    <x v="32"/>
    <s v="I/C DESG"/>
    <n v="3008"/>
    <s v="Gita Adriani Putri"/>
    <n v="4"/>
    <n v="259"/>
    <s v="PHASE I-Concept Design"/>
    <s v="IDR"/>
    <n v="150042"/>
    <n v="0"/>
    <s v="ID003018"/>
    <s v="ProjHours19"/>
    <s v="No"/>
    <m/>
    <n v="0"/>
    <s v="Charge"/>
    <s v="No"/>
    <s v="Posted"/>
    <s v="No"/>
    <m/>
  </r>
  <r>
    <d v="2018-09-24T00:00:00"/>
    <s v="chsg-00808.05"/>
    <x v="1"/>
    <x v="32"/>
    <s v="I/C DESG"/>
    <n v="3007"/>
    <s v="Putu Ary Santana Putra"/>
    <n v="15"/>
    <n v="259"/>
    <s v="PHASE I-Concept Design"/>
    <s v="IDR"/>
    <n v="138968"/>
    <n v="0"/>
    <s v="ID003026"/>
    <s v="ProjHours19"/>
    <s v="No"/>
    <m/>
    <n v="0"/>
    <s v="Charge"/>
    <s v="No"/>
    <s v="Posted"/>
    <s v="No"/>
    <m/>
  </r>
  <r>
    <d v="2018-09-24T00:00:00"/>
    <s v="chsg-00808.05"/>
    <x v="1"/>
    <x v="32"/>
    <s v="I/C DESG"/>
    <n v="3006"/>
    <s v="I Wayan Sujana"/>
    <n v="57.5"/>
    <n v="259"/>
    <s v="PHASE I-Concept Design"/>
    <s v="IDR"/>
    <n v="143812"/>
    <n v="0"/>
    <s v="ID003038"/>
    <s v="ProjHours19"/>
    <s v="No"/>
    <m/>
    <n v="0"/>
    <s v="Charge"/>
    <s v="No"/>
    <s v="Posted"/>
    <s v="No"/>
    <m/>
  </r>
  <r>
    <d v="2018-09-24T00:00:00"/>
    <s v="chsg-00808.05"/>
    <x v="1"/>
    <x v="32"/>
    <s v="I/C DESG"/>
    <n v="3009"/>
    <s v="I Gusti Bagus Sera Krisnadinata"/>
    <n v="61.1"/>
    <n v="259"/>
    <s v="PHASE I-Concept Design"/>
    <s v="IDR"/>
    <n v="120926"/>
    <n v="0"/>
    <s v="ID003039"/>
    <s v="ProjHours19"/>
    <s v="No"/>
    <m/>
    <n v="0"/>
    <s v="Charge"/>
    <s v="No"/>
    <s v="Posted"/>
    <s v="No"/>
    <m/>
  </r>
  <r>
    <d v="2018-10-01T00:00:00"/>
    <s v="chsg-00808.05"/>
    <x v="1"/>
    <x v="32"/>
    <s v="I/C DESG"/>
    <n v="3006"/>
    <s v="I Wayan Sujana"/>
    <n v="4"/>
    <n v="259"/>
    <s v="PHASE I-Concept Design"/>
    <s v="IDR"/>
    <n v="143812"/>
    <n v="0"/>
    <s v="ID003045"/>
    <s v="ProjHours19"/>
    <s v="No"/>
    <m/>
    <n v="0"/>
    <s v="Charge"/>
    <s v="No"/>
    <s v="Posted"/>
    <s v="No"/>
    <m/>
  </r>
  <r>
    <d v="2018-10-01T00:00:00"/>
    <s v="chsg-00808.05"/>
    <x v="1"/>
    <x v="32"/>
    <s v="I/C DESG"/>
    <n v="3009"/>
    <s v="I Gusti Bagus Sera Krisnadinata"/>
    <n v="16"/>
    <n v="259"/>
    <s v="PHASE I-Concept Design"/>
    <s v="IDR"/>
    <n v="120926"/>
    <n v="0"/>
    <s v="ID003070"/>
    <s v="ProjHours19"/>
    <s v="No"/>
    <m/>
    <n v="0"/>
    <s v="Charge"/>
    <s v="No"/>
    <s v="Posted"/>
    <s v="No"/>
    <m/>
  </r>
  <r>
    <d v="2018-11-27T00:00:00"/>
    <s v="chsg-00808.05"/>
    <x v="1"/>
    <x v="32"/>
    <s v="I/C DESG"/>
    <n v="3001"/>
    <s v="Nyoman Diksa"/>
    <n v="5"/>
    <n v="261"/>
    <s v="PHASE III-Hardscape Design Development"/>
    <s v="IDR"/>
    <n v="397692"/>
    <n v="0"/>
    <s v="ID000952"/>
    <s v="PJHR0010023"/>
    <s v="No"/>
    <m/>
    <n v="0"/>
    <s v="Charge"/>
    <s v="No"/>
    <s v="Posted"/>
    <s v="No"/>
    <m/>
  </r>
  <r>
    <d v="2018-11-28T00:00:00"/>
    <s v="chsg-00808.05"/>
    <x v="1"/>
    <x v="32"/>
    <s v="I/C DESG"/>
    <n v="3013"/>
    <s v="A.A. Gde Adi Santika"/>
    <n v="8"/>
    <n v="261"/>
    <s v="PHASE III-Hardscape Design Development"/>
    <s v="IDR"/>
    <n v="184580"/>
    <n v="0"/>
    <s v="ID000899"/>
    <s v="PJHR0010019"/>
    <s v="No"/>
    <m/>
    <n v="0"/>
    <s v="Charge"/>
    <s v="No"/>
    <s v="Posted"/>
    <s v="No"/>
    <m/>
  </r>
  <r>
    <d v="2018-11-28T00:00:00"/>
    <s v="chsg-00808.05"/>
    <x v="1"/>
    <x v="32"/>
    <s v="I/C DESG"/>
    <n v="3001"/>
    <s v="Nyoman Diksa"/>
    <n v="3"/>
    <n v="261"/>
    <s v="PHASE III-Hardscape Design Development"/>
    <s v="IDR"/>
    <n v="397692"/>
    <n v="0"/>
    <s v="ID000953"/>
    <s v="PJHR0010023"/>
    <s v="No"/>
    <m/>
    <n v="0"/>
    <s v="Charge"/>
    <s v="No"/>
    <s v="Posted"/>
    <s v="No"/>
    <m/>
  </r>
  <r>
    <d v="2018-11-29T00:00:00"/>
    <s v="chsg-00808.05"/>
    <x v="1"/>
    <x v="32"/>
    <s v="I/C DESG"/>
    <n v="3013"/>
    <s v="A.A. Gde Adi Santika"/>
    <n v="4"/>
    <n v="261"/>
    <s v="PHASE III-Hardscape Design Development"/>
    <s v="IDR"/>
    <n v="184580"/>
    <n v="0"/>
    <s v="ID000900"/>
    <s v="PJHR0010019"/>
    <s v="No"/>
    <m/>
    <n v="0"/>
    <s v="Charge"/>
    <s v="No"/>
    <s v="Posted"/>
    <s v="No"/>
    <m/>
  </r>
  <r>
    <d v="2018-11-29T00:00:00"/>
    <s v="chsg-00808.05"/>
    <x v="1"/>
    <x v="32"/>
    <s v="I/C DESG"/>
    <n v="3001"/>
    <s v="Nyoman Diksa"/>
    <n v="4"/>
    <n v="261"/>
    <s v="PHASE III-Hardscape Design Development"/>
    <s v="IDR"/>
    <n v="397692"/>
    <n v="0"/>
    <s v="ID000954"/>
    <s v="PJHR0010023"/>
    <s v="No"/>
    <m/>
    <n v="0"/>
    <s v="Charge"/>
    <s v="No"/>
    <s v="Posted"/>
    <s v="No"/>
    <m/>
  </r>
  <r>
    <d v="2018-11-30T00:00:00"/>
    <s v="chsg-00808.05"/>
    <x v="1"/>
    <x v="32"/>
    <s v="I/C DESG"/>
    <n v="3013"/>
    <s v="A.A. Gde Adi Santika"/>
    <n v="4"/>
    <n v="261"/>
    <s v="PHASE III-Hardscape Design Development"/>
    <s v="IDR"/>
    <n v="184580"/>
    <n v="0"/>
    <s v="ID000901"/>
    <s v="PJHR0010019"/>
    <s v="No"/>
    <m/>
    <n v="0"/>
    <s v="Charge"/>
    <s v="No"/>
    <s v="Posted"/>
    <s v="No"/>
    <m/>
  </r>
  <r>
    <d v="2018-11-30T00:00:00"/>
    <s v="chsg-00808.05"/>
    <x v="1"/>
    <x v="32"/>
    <s v="I/C DESG"/>
    <n v="3001"/>
    <s v="Nyoman Diksa"/>
    <n v="2"/>
    <n v="261"/>
    <s v="PHASE III-Hardscape Design Development"/>
    <s v="IDR"/>
    <n v="397692"/>
    <n v="0"/>
    <s v="ID000955"/>
    <s v="PJHR0010023"/>
    <s v="No"/>
    <m/>
    <n v="0"/>
    <s v="Charge"/>
    <s v="No"/>
    <s v="Posted"/>
    <s v="No"/>
    <m/>
  </r>
  <r>
    <d v="2018-12-03T00:00:00"/>
    <s v="chsg-00808.05"/>
    <x v="1"/>
    <x v="32"/>
    <s v="I/C DESG"/>
    <n v="3001"/>
    <s v="Nyoman Diksa"/>
    <n v="1"/>
    <n v="261"/>
    <s v="PHASE III-Hardscape Design Development"/>
    <s v="IDR"/>
    <n v="377842"/>
    <n v="477231"/>
    <s v="ID001165"/>
    <s v="PJHR0010034"/>
    <s v="No"/>
    <m/>
    <n v="477231"/>
    <s v="Charge"/>
    <s v="No"/>
    <s v="Invoiced"/>
    <s v="No"/>
    <m/>
  </r>
  <r>
    <d v="2018-12-05T00:00:00"/>
    <s v="chsg-00808.05"/>
    <x v="1"/>
    <x v="32"/>
    <s v="I/C DESG"/>
    <n v="3001"/>
    <s v="Nyoman Diksa"/>
    <n v="5"/>
    <n v="261"/>
    <s v="PHASE III-Hardscape Design Development"/>
    <s v="IDR"/>
    <n v="377842"/>
    <n v="477231"/>
    <s v="ID001166"/>
    <s v="PJHR0010034"/>
    <s v="No"/>
    <m/>
    <n v="2386155"/>
    <s v="Charge"/>
    <s v="No"/>
    <s v="Invoiced"/>
    <s v="No"/>
    <m/>
  </r>
  <r>
    <d v="2018-12-06T00:00:00"/>
    <s v="chsg-00808.05"/>
    <x v="1"/>
    <x v="32"/>
    <s v="I/C DESG"/>
    <n v="3001"/>
    <s v="Nyoman Diksa"/>
    <n v="4"/>
    <n v="261"/>
    <s v="PHASE III-Hardscape Design Development"/>
    <s v="IDR"/>
    <n v="377842"/>
    <n v="477231"/>
    <s v="ID001167"/>
    <s v="PJHR0010034"/>
    <s v="No"/>
    <m/>
    <n v="1908924"/>
    <s v="Charge"/>
    <s v="No"/>
    <s v="Invoiced"/>
    <s v="No"/>
    <m/>
  </r>
  <r>
    <d v="2018-12-07T00:00:00"/>
    <s v="chsg-00808.05"/>
    <x v="1"/>
    <x v="32"/>
    <s v="I/C DESG"/>
    <n v="3001"/>
    <s v="Nyoman Diksa"/>
    <n v="4"/>
    <n v="261"/>
    <s v="PHASE III-Hardscape Design Development"/>
    <s v="IDR"/>
    <n v="377842"/>
    <n v="477231"/>
    <s v="ID001168"/>
    <s v="PJHR0010034"/>
    <s v="No"/>
    <m/>
    <n v="1908924"/>
    <s v="Charge"/>
    <s v="No"/>
    <s v="Invoiced"/>
    <s v="No"/>
    <m/>
  </r>
  <r>
    <d v="2018-12-10T00:00:00"/>
    <s v="chsg-00808.05"/>
    <x v="1"/>
    <x v="32"/>
    <s v="I/C DESG"/>
    <n v="3013"/>
    <s v="A.A. Gde Adi Santika"/>
    <n v="8"/>
    <n v="261"/>
    <s v="PHASE III-Hardscape Design Development"/>
    <s v="IDR"/>
    <n v="175616"/>
    <n v="221496"/>
    <s v="ID001115"/>
    <s v="PJHR0010031"/>
    <s v="No"/>
    <m/>
    <n v="1771968"/>
    <s v="Charge"/>
    <s v="No"/>
    <s v="Invoiced"/>
    <s v="No"/>
    <m/>
  </r>
  <r>
    <d v="2018-12-10T00:00:00"/>
    <s v="chsg-00808.05"/>
    <x v="1"/>
    <x v="32"/>
    <s v="I/C DESG"/>
    <n v="3007"/>
    <s v="Putu Ary Santana Putra"/>
    <n v="8"/>
    <n v="261"/>
    <s v="PHASE III-Hardscape Design Development"/>
    <s v="IDR"/>
    <n v="215124"/>
    <n v="270662"/>
    <s v="ID001190"/>
    <s v="PJHR0010035"/>
    <s v="No"/>
    <m/>
    <n v="2165296"/>
    <s v="Charge"/>
    <s v="No"/>
    <s v="Invoiced"/>
    <s v="No"/>
    <m/>
  </r>
  <r>
    <d v="2018-12-11T00:00:00"/>
    <s v="chsg-00808.05"/>
    <x v="1"/>
    <x v="32"/>
    <s v="I/C DESG"/>
    <n v="3013"/>
    <s v="A.A. Gde Adi Santika"/>
    <n v="8"/>
    <n v="261"/>
    <s v="PHASE III-Hardscape Design Development"/>
    <s v="IDR"/>
    <n v="175616"/>
    <n v="221496"/>
    <s v="ID001116"/>
    <s v="PJHR0010031"/>
    <s v="No"/>
    <m/>
    <n v="1771968"/>
    <s v="Charge"/>
    <s v="No"/>
    <s v="Invoiced"/>
    <s v="No"/>
    <m/>
  </r>
  <r>
    <d v="2018-12-11T00:00:00"/>
    <s v="chsg-00808.05"/>
    <x v="1"/>
    <x v="32"/>
    <s v="I/C DESG"/>
    <n v="3001"/>
    <s v="Nyoman Diksa"/>
    <n v="1"/>
    <n v="261"/>
    <s v="PHASE III-Hardscape Design Development"/>
    <s v="IDR"/>
    <n v="377842"/>
    <n v="477231"/>
    <s v="ID001169"/>
    <s v="PJHR0010034"/>
    <s v="No"/>
    <m/>
    <n v="477231"/>
    <s v="Charge"/>
    <s v="No"/>
    <s v="Invoiced"/>
    <s v="No"/>
    <m/>
  </r>
  <r>
    <d v="2018-12-11T00:00:00"/>
    <s v="chsg-00808.05"/>
    <x v="1"/>
    <x v="32"/>
    <s v="I/C DESG"/>
    <n v="3007"/>
    <s v="Putu Ary Santana Putra"/>
    <n v="8"/>
    <n v="261"/>
    <s v="PHASE III-Hardscape Design Development"/>
    <s v="IDR"/>
    <n v="215124"/>
    <n v="270662"/>
    <s v="ID001191"/>
    <s v="PJHR0010035"/>
    <s v="No"/>
    <m/>
    <n v="2165296"/>
    <s v="Charge"/>
    <s v="No"/>
    <s v="Invoiced"/>
    <s v="No"/>
    <m/>
  </r>
  <r>
    <d v="2018-12-12T00:00:00"/>
    <s v="chsg-00808.05"/>
    <x v="1"/>
    <x v="32"/>
    <s v="I/C DESG"/>
    <n v="3009"/>
    <s v="I Gusti Bagus Sera Krisnadinata"/>
    <n v="4"/>
    <n v="261"/>
    <s v="PHASE III-Hardscape Design Development"/>
    <s v="IDR"/>
    <n v="197081"/>
    <n v="244291"/>
    <s v="ID001069"/>
    <s v="PJHR0010027"/>
    <s v="No"/>
    <m/>
    <n v="977164"/>
    <s v="Charge"/>
    <s v="No"/>
    <s v="Invoiced"/>
    <s v="No"/>
    <m/>
  </r>
  <r>
    <d v="2018-12-12T00:00:00"/>
    <s v="chsg-00808.05"/>
    <x v="1"/>
    <x v="32"/>
    <s v="I/C DESG"/>
    <n v="3013"/>
    <s v="A.A. Gde Adi Santika"/>
    <n v="8"/>
    <n v="261"/>
    <s v="PHASE III-Hardscape Design Development"/>
    <s v="IDR"/>
    <n v="175616"/>
    <n v="221496"/>
    <s v="ID001117"/>
    <s v="PJHR0010031"/>
    <s v="No"/>
    <m/>
    <n v="1771968"/>
    <s v="Charge"/>
    <s v="No"/>
    <s v="Invoiced"/>
    <s v="No"/>
    <m/>
  </r>
  <r>
    <d v="2018-12-12T00:00:00"/>
    <s v="chsg-00808.05"/>
    <x v="1"/>
    <x v="32"/>
    <s v="I/C DESG"/>
    <n v="3001"/>
    <s v="Nyoman Diksa"/>
    <n v="2"/>
    <n v="261"/>
    <s v="PHASE III-Hardscape Design Development"/>
    <s v="IDR"/>
    <n v="377842"/>
    <n v="477231"/>
    <s v="ID001170"/>
    <s v="PJHR0010034"/>
    <s v="No"/>
    <m/>
    <n v="954462"/>
    <s v="Charge"/>
    <s v="No"/>
    <s v="Invoiced"/>
    <s v="No"/>
    <m/>
  </r>
  <r>
    <d v="2018-12-12T00:00:00"/>
    <s v="chsg-00808.05"/>
    <x v="1"/>
    <x v="32"/>
    <s v="I/C DESG"/>
    <n v="3007"/>
    <s v="Putu Ary Santana Putra"/>
    <n v="8"/>
    <n v="261"/>
    <s v="PHASE III-Hardscape Design Development"/>
    <s v="IDR"/>
    <n v="215124"/>
    <n v="270662"/>
    <s v="ID001192"/>
    <s v="PJHR0010035"/>
    <s v="No"/>
    <m/>
    <n v="2165296"/>
    <s v="Charge"/>
    <s v="No"/>
    <s v="Invoiced"/>
    <s v="No"/>
    <m/>
  </r>
  <r>
    <d v="2018-12-13T00:00:00"/>
    <s v="chsg-00808.05"/>
    <x v="1"/>
    <x v="32"/>
    <s v="I/C DESG"/>
    <n v="3013"/>
    <s v="A.A. Gde Adi Santika"/>
    <n v="8"/>
    <n v="261"/>
    <s v="PHASE III-Hardscape Design Development"/>
    <s v="IDR"/>
    <n v="175616"/>
    <n v="221496"/>
    <s v="ID001118"/>
    <s v="PJHR0010031"/>
    <s v="No"/>
    <m/>
    <n v="1771968"/>
    <s v="Charge"/>
    <s v="No"/>
    <s v="Invoiced"/>
    <s v="No"/>
    <m/>
  </r>
  <r>
    <d v="2018-12-13T00:00:00"/>
    <s v="chsg-00808.05"/>
    <x v="1"/>
    <x v="32"/>
    <s v="I/C DESG"/>
    <n v="3001"/>
    <s v="Nyoman Diksa"/>
    <n v="2"/>
    <n v="261"/>
    <s v="PHASE III-Hardscape Design Development"/>
    <s v="IDR"/>
    <n v="377842"/>
    <n v="477231"/>
    <s v="ID001171"/>
    <s v="PJHR0010034"/>
    <s v="No"/>
    <m/>
    <n v="954462"/>
    <s v="Charge"/>
    <s v="No"/>
    <s v="Invoiced"/>
    <s v="No"/>
    <m/>
  </r>
  <r>
    <d v="2018-12-13T00:00:00"/>
    <s v="chsg-00808.05"/>
    <x v="1"/>
    <x v="32"/>
    <s v="I/C DESG"/>
    <n v="3007"/>
    <s v="Putu Ary Santana Putra"/>
    <n v="8"/>
    <n v="261"/>
    <s v="PHASE III-Hardscape Design Development"/>
    <s v="IDR"/>
    <n v="215124"/>
    <n v="270662"/>
    <s v="ID001193"/>
    <s v="PJHR0010035"/>
    <s v="No"/>
    <m/>
    <n v="2165296"/>
    <s v="Charge"/>
    <s v="No"/>
    <s v="Invoiced"/>
    <s v="No"/>
    <m/>
  </r>
  <r>
    <d v="2018-12-14T00:00:00"/>
    <s v="chsg-00808.05"/>
    <x v="1"/>
    <x v="32"/>
    <s v="I/C DESG"/>
    <n v="3013"/>
    <s v="A.A. Gde Adi Santika"/>
    <n v="7"/>
    <n v="261"/>
    <s v="PHASE III-Hardscape Design Development"/>
    <s v="IDR"/>
    <n v="175616"/>
    <n v="221496"/>
    <s v="ID001119"/>
    <s v="PJHR0010031"/>
    <s v="No"/>
    <m/>
    <n v="1550472"/>
    <s v="Charge"/>
    <s v="No"/>
    <s v="Invoiced"/>
    <s v="No"/>
    <m/>
  </r>
  <r>
    <d v="2018-12-14T00:00:00"/>
    <s v="chsg-00808.05"/>
    <x v="1"/>
    <x v="32"/>
    <s v="I/C DESG"/>
    <n v="3001"/>
    <s v="Nyoman Diksa"/>
    <n v="2"/>
    <n v="261"/>
    <s v="PHASE III-Hardscape Design Development"/>
    <s v="IDR"/>
    <n v="377842"/>
    <n v="477231"/>
    <s v="ID001172"/>
    <s v="PJHR0010034"/>
    <s v="No"/>
    <m/>
    <n v="954462"/>
    <s v="Charge"/>
    <s v="No"/>
    <s v="Invoiced"/>
    <s v="No"/>
    <m/>
  </r>
  <r>
    <d v="2018-12-14T00:00:00"/>
    <s v="chsg-00808.05"/>
    <x v="1"/>
    <x v="32"/>
    <s v="I/C DESG"/>
    <n v="3007"/>
    <s v="Putu Ary Santana Putra"/>
    <n v="7"/>
    <n v="261"/>
    <s v="PHASE III-Hardscape Design Development"/>
    <s v="IDR"/>
    <n v="215124"/>
    <n v="270662"/>
    <s v="ID001194"/>
    <s v="PJHR0010035"/>
    <s v="No"/>
    <m/>
    <n v="1894634"/>
    <s v="Charge"/>
    <s v="No"/>
    <s v="Invoiced"/>
    <s v="No"/>
    <m/>
  </r>
  <r>
    <d v="2018-05-14T00:00:00"/>
    <s v="chsg-00808.08"/>
    <x v="1"/>
    <x v="33"/>
    <s v="I/C DESG"/>
    <n v="3008"/>
    <s v="Gita Adriani Putri"/>
    <n v="8"/>
    <n v="450"/>
    <s v="INITIAL PAYMENT"/>
    <s v="IDR"/>
    <n v="150042"/>
    <n v="0"/>
    <s v="ID002331"/>
    <s v="ProjHours19"/>
    <s v="No"/>
    <m/>
    <n v="0"/>
    <s v="Charge"/>
    <s v="No"/>
    <s v="Posted"/>
    <s v="No"/>
    <m/>
  </r>
  <r>
    <d v="2018-05-28T00:00:00"/>
    <s v="chsg-00808.10"/>
    <x v="1"/>
    <x v="34"/>
    <s v="I/C DESG"/>
    <n v="3011"/>
    <s v="I Ketut Sukardiana"/>
    <n v="8"/>
    <n v="263"/>
    <s v="PHASE III-Plot 15B Design Development"/>
    <s v="IDR"/>
    <n v="115059"/>
    <n v="0"/>
    <s v="ID002388"/>
    <s v="ProjHours19"/>
    <s v="No"/>
    <m/>
    <n v="0"/>
    <s v="Charge"/>
    <s v="No"/>
    <s v="Posted"/>
    <s v="No"/>
    <m/>
  </r>
  <r>
    <d v="2018-05-28T00:00:00"/>
    <s v="chsg-00808.10"/>
    <x v="1"/>
    <x v="34"/>
    <s v="I/C DESG"/>
    <n v="3002"/>
    <s v="I Gusti Ngurah Satriawan"/>
    <n v="14"/>
    <n v="263"/>
    <s v="PHASE III-Plot 15B Design Development"/>
    <s v="IDR"/>
    <n v="169207"/>
    <n v="0"/>
    <s v="ID002410"/>
    <s v="ProjHours19"/>
    <s v="No"/>
    <m/>
    <n v="0"/>
    <s v="Charge"/>
    <s v="No"/>
    <s v="Posted"/>
    <s v="No"/>
    <m/>
  </r>
  <r>
    <d v="2018-05-28T00:00:00"/>
    <s v="chsg-00808.10"/>
    <x v="1"/>
    <x v="34"/>
    <s v="I/C DESG"/>
    <n v="3004"/>
    <s v="Untoro"/>
    <n v="23"/>
    <n v="263"/>
    <s v="PHASE III-Plot 15B Design Development"/>
    <s v="IDR"/>
    <n v="150581"/>
    <n v="0"/>
    <s v="ID002420"/>
    <s v="ProjHours19"/>
    <s v="No"/>
    <m/>
    <n v="0"/>
    <s v="Charge"/>
    <s v="No"/>
    <s v="Posted"/>
    <s v="No"/>
    <m/>
  </r>
  <r>
    <d v="2018-06-04T00:00:00"/>
    <s v="chsg-00808.10"/>
    <x v="1"/>
    <x v="34"/>
    <s v="I/C DESG"/>
    <n v="3001"/>
    <s v="Nyoman Diksa"/>
    <n v="2"/>
    <n v="263"/>
    <s v="PHASE III-Plot 15B Design Development"/>
    <s v="IDR"/>
    <n v="308303"/>
    <n v="0"/>
    <s v="ID002434"/>
    <s v="ProjHours19"/>
    <s v="No"/>
    <m/>
    <n v="0"/>
    <s v="Charge"/>
    <s v="No"/>
    <s v="Posted"/>
    <s v="No"/>
    <m/>
  </r>
  <r>
    <d v="2018-06-04T00:00:00"/>
    <s v="chsg-00808.10"/>
    <x v="1"/>
    <x v="34"/>
    <s v="I/C DESG"/>
    <n v="3002"/>
    <s v="I Gusti Ngurah Satriawan"/>
    <n v="3"/>
    <n v="263"/>
    <s v="PHASE III-Plot 15B Design Development"/>
    <s v="IDR"/>
    <n v="169207"/>
    <n v="0"/>
    <s v="ID002437"/>
    <s v="ProjHours19"/>
    <s v="No"/>
    <m/>
    <n v="0"/>
    <s v="Charge"/>
    <s v="No"/>
    <s v="Posted"/>
    <s v="No"/>
    <m/>
  </r>
  <r>
    <d v="2018-06-04T00:00:00"/>
    <s v="chsg-00808.10"/>
    <x v="1"/>
    <x v="34"/>
    <s v="I/C DESG"/>
    <n v="3004"/>
    <s v="Untoro"/>
    <n v="16"/>
    <n v="263"/>
    <s v="PHASE III-Plot 15B Design Development"/>
    <s v="IDR"/>
    <n v="150581"/>
    <n v="0"/>
    <s v="ID002449"/>
    <s v="ProjHours19"/>
    <s v="No"/>
    <m/>
    <n v="0"/>
    <s v="Charge"/>
    <s v="No"/>
    <s v="Posted"/>
    <s v="No"/>
    <m/>
  </r>
  <r>
    <d v="2018-06-04T00:00:00"/>
    <s v="chsg-00808.10"/>
    <x v="1"/>
    <x v="34"/>
    <s v="I/C DESG"/>
    <n v="3011"/>
    <s v="I Ketut Sukardiana"/>
    <n v="24"/>
    <n v="263"/>
    <s v="PHASE III-Plot 15B Design Development"/>
    <s v="IDR"/>
    <n v="115059"/>
    <n v="0"/>
    <s v="ID002455"/>
    <s v="ProjHours19"/>
    <s v="No"/>
    <m/>
    <n v="0"/>
    <s v="Charge"/>
    <s v="No"/>
    <s v="Posted"/>
    <s v="No"/>
    <m/>
  </r>
  <r>
    <d v="2018-06-18T00:00:00"/>
    <s v="chsg-00808.10"/>
    <x v="1"/>
    <x v="34"/>
    <s v="I/C DESG"/>
    <n v="3001"/>
    <s v="Nyoman Diksa"/>
    <n v="15"/>
    <n v="263"/>
    <s v="PHASE III-Plot 15B Design Development"/>
    <s v="IDR"/>
    <n v="308303"/>
    <n v="0"/>
    <s v="ID002518"/>
    <s v="ProjHours19"/>
    <s v="No"/>
    <m/>
    <n v="0"/>
    <s v="Charge"/>
    <s v="No"/>
    <s v="Posted"/>
    <s v="No"/>
    <m/>
  </r>
  <r>
    <d v="2018-06-25T00:00:00"/>
    <s v="chsg-00808.10"/>
    <x v="1"/>
    <x v="34"/>
    <s v="I/C DESG"/>
    <n v="3001"/>
    <s v="Nyoman Diksa"/>
    <n v="14"/>
    <n v="263"/>
    <s v="PHASE III-Plot 15B Design Development"/>
    <s v="IDR"/>
    <n v="308303"/>
    <n v="0"/>
    <s v="ID002551"/>
    <s v="ProjHours19"/>
    <s v="No"/>
    <m/>
    <n v="0"/>
    <s v="Charge"/>
    <s v="No"/>
    <s v="Posted"/>
    <s v="No"/>
    <m/>
  </r>
  <r>
    <d v="2018-06-25T00:00:00"/>
    <s v="chsg-00808.10"/>
    <x v="1"/>
    <x v="34"/>
    <s v="I/C DESG"/>
    <n v="3006"/>
    <s v="I Wayan Sujana"/>
    <n v="23"/>
    <n v="263"/>
    <s v="PHASE III-Plot 15B Design Development"/>
    <s v="IDR"/>
    <n v="143812"/>
    <n v="0"/>
    <s v="ID002555"/>
    <s v="ProjHours19"/>
    <s v="No"/>
    <m/>
    <n v="0"/>
    <s v="Charge"/>
    <s v="No"/>
    <s v="Posted"/>
    <s v="No"/>
    <m/>
  </r>
  <r>
    <d v="2018-06-25T00:00:00"/>
    <s v="chsg-00808.10"/>
    <x v="1"/>
    <x v="34"/>
    <s v="I/C DESG"/>
    <n v="3004"/>
    <s v="Untoro"/>
    <n v="40"/>
    <n v="263"/>
    <s v="PHASE III-Plot 15B Design Development"/>
    <s v="IDR"/>
    <n v="150581"/>
    <n v="0"/>
    <s v="ID002562"/>
    <s v="ProjHours19"/>
    <s v="No"/>
    <m/>
    <n v="0"/>
    <s v="Charge"/>
    <s v="No"/>
    <s v="Posted"/>
    <s v="No"/>
    <m/>
  </r>
  <r>
    <d v="2018-06-25T00:00:00"/>
    <s v="chsg-00808.10"/>
    <x v="1"/>
    <x v="34"/>
    <s v="I/C DESG"/>
    <n v="3011"/>
    <s v="I Ketut Sukardiana"/>
    <n v="48"/>
    <n v="263"/>
    <s v="PHASE III-Plot 15B Design Development"/>
    <s v="IDR"/>
    <n v="115059"/>
    <n v="0"/>
    <s v="ID002565"/>
    <s v="ProjHours19"/>
    <s v="No"/>
    <m/>
    <n v="0"/>
    <s v="Charge"/>
    <s v="No"/>
    <s v="Posted"/>
    <s v="No"/>
    <m/>
  </r>
  <r>
    <d v="2018-07-02T00:00:00"/>
    <s v="chsg-00808.10"/>
    <x v="1"/>
    <x v="34"/>
    <s v="I/C DESG"/>
    <n v="3009"/>
    <s v="I Gusti Bagus Sera Krisnadinata"/>
    <n v="6"/>
    <n v="263"/>
    <s v="PHASE III-Plot 15B Design Development"/>
    <s v="IDR"/>
    <n v="120926"/>
    <n v="0"/>
    <s v="ID002570"/>
    <s v="ProjHours19"/>
    <s v="No"/>
    <m/>
    <n v="0"/>
    <s v="Charge"/>
    <s v="No"/>
    <s v="Posted"/>
    <s v="No"/>
    <m/>
  </r>
  <r>
    <d v="2018-07-02T00:00:00"/>
    <s v="chsg-00808.10"/>
    <x v="1"/>
    <x v="34"/>
    <s v="I/C DESG"/>
    <n v="3005"/>
    <s v="I Wayan Kompiang Eka Siswanta"/>
    <n v="8"/>
    <n v="263"/>
    <s v="PHASE III-Plot 15B Design Development"/>
    <s v="IDR"/>
    <n v="165864"/>
    <n v="0"/>
    <s v="ID002573"/>
    <s v="ProjHours19"/>
    <s v="No"/>
    <m/>
    <n v="0"/>
    <s v="Charge"/>
    <s v="No"/>
    <s v="Posted"/>
    <s v="No"/>
    <m/>
  </r>
  <r>
    <d v="2018-07-02T00:00:00"/>
    <s v="chsg-00808.10"/>
    <x v="1"/>
    <x v="34"/>
    <s v="I/C DESG"/>
    <n v="3013"/>
    <s v="A.A. Gde Adi Santika"/>
    <n v="12"/>
    <n v="263"/>
    <s v="PHASE III-Plot 15B Design Development"/>
    <s v="IDR"/>
    <n v="99460"/>
    <n v="0"/>
    <s v="ID002577"/>
    <s v="ProjHours19"/>
    <s v="No"/>
    <m/>
    <n v="0"/>
    <s v="Charge"/>
    <s v="No"/>
    <s v="Posted"/>
    <s v="No"/>
    <m/>
  </r>
  <r>
    <d v="2018-07-02T00:00:00"/>
    <s v="chsg-00808.10"/>
    <x v="1"/>
    <x v="34"/>
    <s v="I/C DESG"/>
    <n v="3006"/>
    <s v="I Wayan Sujana"/>
    <n v="20"/>
    <n v="263"/>
    <s v="PHASE III-Plot 15B Design Development"/>
    <s v="IDR"/>
    <n v="143812"/>
    <n v="0"/>
    <s v="ID002579"/>
    <s v="ProjHours19"/>
    <s v="No"/>
    <m/>
    <n v="0"/>
    <s v="Charge"/>
    <s v="No"/>
    <s v="Posted"/>
    <s v="No"/>
    <m/>
  </r>
  <r>
    <d v="2018-07-02T00:00:00"/>
    <s v="chsg-00808.10"/>
    <x v="1"/>
    <x v="34"/>
    <s v="I/C DESG"/>
    <n v="3001"/>
    <s v="Nyoman Diksa"/>
    <n v="24"/>
    <n v="263"/>
    <s v="PHASE III-Plot 15B Design Development"/>
    <s v="IDR"/>
    <n v="308303"/>
    <n v="0"/>
    <s v="ID002581"/>
    <s v="ProjHours19"/>
    <s v="No"/>
    <m/>
    <n v="0"/>
    <s v="Charge"/>
    <s v="No"/>
    <s v="Posted"/>
    <s v="No"/>
    <m/>
  </r>
  <r>
    <d v="2018-07-02T00:00:00"/>
    <s v="chsg-00808.10"/>
    <x v="1"/>
    <x v="34"/>
    <s v="I/C DESG"/>
    <n v="3011"/>
    <s v="I Ketut Sukardiana"/>
    <n v="25"/>
    <n v="263"/>
    <s v="PHASE III-Plot 15B Design Development"/>
    <s v="IDR"/>
    <n v="115059"/>
    <n v="0"/>
    <s v="ID002583"/>
    <s v="ProjHours19"/>
    <s v="No"/>
    <m/>
    <n v="0"/>
    <s v="Charge"/>
    <s v="No"/>
    <s v="Posted"/>
    <s v="No"/>
    <m/>
  </r>
  <r>
    <d v="2018-07-02T00:00:00"/>
    <s v="chsg-00808.10"/>
    <x v="1"/>
    <x v="34"/>
    <s v="I/C DESG"/>
    <n v="3004"/>
    <s v="Untoro"/>
    <n v="33"/>
    <n v="263"/>
    <s v="PHASE III-Plot 15B Design Development"/>
    <s v="IDR"/>
    <n v="150581"/>
    <n v="0"/>
    <s v="ID002589"/>
    <s v="ProjHours19"/>
    <s v="No"/>
    <m/>
    <n v="0"/>
    <s v="Charge"/>
    <s v="No"/>
    <s v="Posted"/>
    <s v="No"/>
    <m/>
  </r>
  <r>
    <d v="2018-07-09T00:00:00"/>
    <s v="chsg-00808.10"/>
    <x v="1"/>
    <x v="34"/>
    <s v="I/C DESG"/>
    <n v="3011"/>
    <s v="I Ketut Sukardiana"/>
    <n v="8"/>
    <n v="263"/>
    <s v="PHASE III-Plot 15B Design Development"/>
    <s v="IDR"/>
    <n v="115059"/>
    <n v="0"/>
    <s v="ID002604"/>
    <s v="ProjHours19"/>
    <s v="No"/>
    <m/>
    <n v="0"/>
    <s v="Charge"/>
    <s v="No"/>
    <s v="Posted"/>
    <s v="No"/>
    <m/>
  </r>
  <r>
    <d v="2018-07-09T00:00:00"/>
    <s v="chsg-00808.10"/>
    <x v="1"/>
    <x v="34"/>
    <s v="I/C DESG"/>
    <n v="3005"/>
    <s v="I Wayan Kompiang Eka Siswanta"/>
    <n v="12"/>
    <n v="263"/>
    <s v="PHASE III-Plot 15B Design Development"/>
    <s v="IDR"/>
    <n v="165864"/>
    <n v="0"/>
    <s v="ID002616"/>
    <s v="ProjHours19"/>
    <s v="No"/>
    <m/>
    <n v="0"/>
    <s v="Charge"/>
    <s v="No"/>
    <s v="Posted"/>
    <s v="No"/>
    <m/>
  </r>
  <r>
    <d v="2018-07-09T00:00:00"/>
    <s v="chsg-00808.10"/>
    <x v="1"/>
    <x v="34"/>
    <s v="I/C DESG"/>
    <n v="3008"/>
    <s v="Gita Adriani Putri"/>
    <n v="24"/>
    <n v="263"/>
    <s v="PHASE III-Plot 15B Design Development"/>
    <s v="IDR"/>
    <n v="150042"/>
    <n v="0"/>
    <s v="ID002620"/>
    <s v="ProjHours19"/>
    <s v="No"/>
    <m/>
    <n v="0"/>
    <s v="Charge"/>
    <s v="No"/>
    <s v="Posted"/>
    <s v="No"/>
    <m/>
  </r>
  <r>
    <d v="2018-07-09T00:00:00"/>
    <s v="chsg-00808.10"/>
    <x v="1"/>
    <x v="34"/>
    <s v="I/C DESG"/>
    <n v="3013"/>
    <s v="A.A. Gde Adi Santika"/>
    <n v="39"/>
    <n v="263"/>
    <s v="PHASE III-Plot 15B Design Development"/>
    <s v="IDR"/>
    <n v="99460"/>
    <n v="0"/>
    <s v="ID002627"/>
    <s v="ProjHours19"/>
    <s v="No"/>
    <m/>
    <n v="0"/>
    <s v="Charge"/>
    <s v="No"/>
    <s v="Posted"/>
    <s v="No"/>
    <m/>
  </r>
  <r>
    <d v="2018-07-09T00:00:00"/>
    <s v="chsg-00808.10"/>
    <x v="1"/>
    <x v="34"/>
    <s v="I/C DESG"/>
    <n v="3009"/>
    <s v="I Gusti Bagus Sera Krisnadinata"/>
    <n v="41.5"/>
    <n v="263"/>
    <s v="PHASE III-Plot 15B Design Development"/>
    <s v="IDR"/>
    <n v="120926"/>
    <n v="0"/>
    <s v="ID002628"/>
    <s v="ProjHours19"/>
    <s v="No"/>
    <m/>
    <n v="0"/>
    <s v="Charge"/>
    <s v="No"/>
    <s v="Posted"/>
    <s v="No"/>
    <m/>
  </r>
  <r>
    <d v="2018-09-10T00:00:00"/>
    <s v="chsg-00808.10"/>
    <x v="1"/>
    <x v="34"/>
    <s v="I/C DESG"/>
    <n v="3006"/>
    <s v="I Wayan Sujana"/>
    <n v="4"/>
    <n v="263"/>
    <s v="PHASE III-Plot 15B Design Development"/>
    <s v="IDR"/>
    <n v="143812"/>
    <n v="0"/>
    <s v="ID002937"/>
    <s v="ProjHours19"/>
    <s v="No"/>
    <m/>
    <n v="0"/>
    <s v="Charge"/>
    <s v="No"/>
    <s v="Posted"/>
    <s v="No"/>
    <m/>
  </r>
  <r>
    <d v="2018-09-10T00:00:00"/>
    <s v="chsg-00808.10"/>
    <x v="1"/>
    <x v="34"/>
    <s v="I/C DESG"/>
    <n v="3001"/>
    <s v="Nyoman Diksa"/>
    <n v="8"/>
    <n v="263"/>
    <s v="PHASE III-Plot 15B Design Development"/>
    <s v="IDR"/>
    <n v="308303"/>
    <n v="0"/>
    <s v="ID002942"/>
    <s v="ProjHours19"/>
    <s v="No"/>
    <m/>
    <n v="0"/>
    <s v="Charge"/>
    <s v="No"/>
    <s v="Posted"/>
    <s v="No"/>
    <m/>
  </r>
  <r>
    <d v="2018-09-17T00:00:00"/>
    <s v="chsg-00808.10"/>
    <x v="1"/>
    <x v="34"/>
    <s v="I/C DESG"/>
    <n v="3001"/>
    <s v="Nyoman Diksa"/>
    <n v="18"/>
    <n v="263"/>
    <s v="PHASE III-Plot 15B Design Development"/>
    <s v="IDR"/>
    <n v="308303"/>
    <n v="0"/>
    <s v="ID002997"/>
    <s v="ProjHours19"/>
    <s v="No"/>
    <m/>
    <n v="0"/>
    <s v="Charge"/>
    <s v="No"/>
    <s v="Posted"/>
    <s v="No"/>
    <m/>
  </r>
  <r>
    <d v="2018-09-24T00:00:00"/>
    <s v="chsg-00808.10"/>
    <x v="1"/>
    <x v="34"/>
    <s v="I/C DESG"/>
    <n v="3001"/>
    <s v="Nyoman Diksa"/>
    <n v="4"/>
    <n v="263"/>
    <s v="PHASE III-Plot 15B Design Development"/>
    <s v="IDR"/>
    <n v="308303"/>
    <n v="0"/>
    <s v="ID003019"/>
    <s v="ProjHours19"/>
    <s v="No"/>
    <m/>
    <n v="0"/>
    <s v="Charge"/>
    <s v="No"/>
    <s v="Posted"/>
    <s v="No"/>
    <m/>
  </r>
  <r>
    <d v="2018-10-01T00:00:00"/>
    <s v="chsg-00808.10"/>
    <x v="1"/>
    <x v="34"/>
    <s v="I/C DESG"/>
    <n v="3001"/>
    <s v="Nyoman Diksa"/>
    <n v="6"/>
    <n v="263"/>
    <s v="PHASE III-Plot 15B Design Development"/>
    <s v="IDR"/>
    <n v="308303"/>
    <n v="0"/>
    <s v="ID003053"/>
    <s v="ProjHours19"/>
    <s v="No"/>
    <m/>
    <n v="0"/>
    <s v="Charge"/>
    <s v="No"/>
    <s v="Posted"/>
    <s v="No"/>
    <m/>
  </r>
  <r>
    <d v="2018-10-01T00:00:00"/>
    <s v="chsg-00808.10"/>
    <x v="1"/>
    <x v="34"/>
    <s v="I/C DESG"/>
    <n v="3009"/>
    <s v="I Gusti Bagus Sera Krisnadinata"/>
    <n v="16"/>
    <n v="263"/>
    <s v="PHASE III-Plot 15B Design Development"/>
    <s v="IDR"/>
    <n v="120926"/>
    <n v="0"/>
    <s v="ID003071"/>
    <s v="ProjHours19"/>
    <s v="No"/>
    <m/>
    <n v="0"/>
    <s v="Charge"/>
    <s v="No"/>
    <s v="Posted"/>
    <s v="No"/>
    <m/>
  </r>
  <r>
    <d v="2018-10-01T00:00:00"/>
    <s v="chsg-00808.10"/>
    <x v="1"/>
    <x v="34"/>
    <s v="I/C DESG"/>
    <n v="3006"/>
    <s v="I Wayan Sujana"/>
    <n v="20"/>
    <n v="263"/>
    <s v="PHASE III-Plot 15B Design Development"/>
    <s v="IDR"/>
    <n v="143812"/>
    <n v="0"/>
    <s v="ID003076"/>
    <s v="ProjHours19"/>
    <s v="No"/>
    <m/>
    <n v="0"/>
    <s v="Charge"/>
    <s v="No"/>
    <s v="Posted"/>
    <s v="No"/>
    <m/>
  </r>
  <r>
    <d v="2018-10-01T00:00:00"/>
    <s v="chsg-00808.10"/>
    <x v="1"/>
    <x v="34"/>
    <s v="I/C DESG"/>
    <n v="3013"/>
    <s v="A.A. Gde Adi Santika"/>
    <n v="32"/>
    <n v="263"/>
    <s v="PHASE III-Plot 15B Design Development"/>
    <s v="IDR"/>
    <n v="99460"/>
    <n v="0"/>
    <s v="ID003080"/>
    <s v="ProjHours19"/>
    <s v="No"/>
    <m/>
    <n v="0"/>
    <s v="Charge"/>
    <s v="No"/>
    <s v="Posted"/>
    <s v="No"/>
    <m/>
  </r>
  <r>
    <d v="2018-10-08T00:00:00"/>
    <s v="chsg-00808.10"/>
    <x v="1"/>
    <x v="34"/>
    <s v="I/C DESG"/>
    <n v="3001"/>
    <s v="Nyoman Diksa"/>
    <n v="5"/>
    <n v="263"/>
    <s v="PHASE III-Plot 15B Design Development"/>
    <s v="IDR"/>
    <n v="308303"/>
    <n v="0"/>
    <s v="ID003095"/>
    <s v="ProjHours19"/>
    <s v="No"/>
    <m/>
    <n v="0"/>
    <s v="Charge"/>
    <s v="No"/>
    <s v="Posted"/>
    <s v="No"/>
    <m/>
  </r>
  <r>
    <d v="2018-10-08T00:00:00"/>
    <s v="chsg-00808.10"/>
    <x v="1"/>
    <x v="34"/>
    <s v="I/C DESG"/>
    <n v="3006"/>
    <s v="I Wayan Sujana"/>
    <n v="41"/>
    <n v="263"/>
    <s v="PHASE III-Plot 15B Design Development"/>
    <s v="IDR"/>
    <n v="143812"/>
    <n v="0"/>
    <s v="ID003112"/>
    <s v="ProjHours19"/>
    <s v="No"/>
    <m/>
    <n v="0"/>
    <s v="Charge"/>
    <s v="No"/>
    <s v="Posted"/>
    <s v="No"/>
    <m/>
  </r>
  <r>
    <d v="2018-10-08T00:00:00"/>
    <s v="chsg-00808.10"/>
    <x v="1"/>
    <x v="34"/>
    <s v="I/C DESG"/>
    <n v="3013"/>
    <s v="A.A. Gde Adi Santika"/>
    <n v="48"/>
    <n v="263"/>
    <s v="PHASE III-Plot 15B Design Development"/>
    <s v="IDR"/>
    <n v="99460"/>
    <n v="0"/>
    <s v="ID003113"/>
    <s v="ProjHours19"/>
    <s v="No"/>
    <m/>
    <n v="0"/>
    <s v="Charge"/>
    <s v="No"/>
    <s v="Posted"/>
    <s v="No"/>
    <m/>
  </r>
  <r>
    <d v="2018-10-08T00:00:00"/>
    <s v="chsg-00808.10"/>
    <x v="1"/>
    <x v="34"/>
    <s v="I/C DESG"/>
    <n v="3009"/>
    <s v="I Gusti Bagus Sera Krisnadinata"/>
    <n v="51.1"/>
    <n v="263"/>
    <s v="PHASE III-Plot 15B Design Development"/>
    <s v="IDR"/>
    <n v="120926"/>
    <n v="0"/>
    <s v="ID003114"/>
    <s v="ProjHours19"/>
    <s v="No"/>
    <m/>
    <n v="0"/>
    <s v="Charge"/>
    <s v="No"/>
    <s v="Posted"/>
    <s v="No"/>
    <m/>
  </r>
  <r>
    <d v="2018-10-08T00:00:00"/>
    <s v="chsg-00808.10"/>
    <x v="1"/>
    <x v="34"/>
    <s v="I/C DESG"/>
    <n v="3003"/>
    <s v="Agus Wijaya"/>
    <n v="56.25"/>
    <n v="263"/>
    <s v="PHASE III-Plot 15B Design Development"/>
    <s v="IDR"/>
    <n v="177755"/>
    <n v="0"/>
    <s v="ID003116"/>
    <s v="ProjHours19"/>
    <s v="No"/>
    <m/>
    <n v="0"/>
    <s v="Charge"/>
    <s v="No"/>
    <s v="Posted"/>
    <s v="No"/>
    <m/>
  </r>
  <r>
    <d v="2018-10-15T00:00:00"/>
    <s v="chsg-00808.10"/>
    <x v="1"/>
    <x v="34"/>
    <s v="I/C DESG"/>
    <n v="3001"/>
    <s v="Nyoman Diksa"/>
    <n v="4"/>
    <n v="263"/>
    <s v="PHASE III-Plot 15B Design Development"/>
    <s v="IDR"/>
    <n v="308303"/>
    <n v="0"/>
    <s v="ID003132"/>
    <s v="ProjHours19"/>
    <s v="No"/>
    <m/>
    <n v="0"/>
    <s v="Charge"/>
    <s v="No"/>
    <s v="Posted"/>
    <s v="No"/>
    <m/>
  </r>
  <r>
    <d v="2018-10-15T00:00:00"/>
    <s v="chsg-00808.10"/>
    <x v="1"/>
    <x v="34"/>
    <s v="I/C DESG"/>
    <n v="3006"/>
    <s v="I Wayan Sujana"/>
    <n v="4"/>
    <n v="263"/>
    <s v="PHASE III-Plot 15B Design Development"/>
    <s v="IDR"/>
    <n v="143812"/>
    <n v="0"/>
    <s v="ID003133"/>
    <s v="ProjHours19"/>
    <s v="No"/>
    <m/>
    <n v="0"/>
    <s v="Charge"/>
    <s v="No"/>
    <s v="Posted"/>
    <s v="No"/>
    <m/>
  </r>
  <r>
    <d v="2018-10-16T00:00:00"/>
    <s v="chsg-00808.10"/>
    <x v="1"/>
    <x v="34"/>
    <s v="I/C DESG"/>
    <n v="3001"/>
    <s v="Nyoman Diksa"/>
    <n v="2"/>
    <n v="265"/>
    <s v="PHASE I-Plot 15B Concept Design"/>
    <s v="USD"/>
    <n v="397692"/>
    <n v="0"/>
    <s v="ID000582"/>
    <s v="PJHR0010000"/>
    <s v="No"/>
    <m/>
    <n v="0"/>
    <s v="Charge"/>
    <s v="No"/>
    <s v="Posted"/>
    <s v="No"/>
    <m/>
  </r>
  <r>
    <d v="2018-10-22T00:00:00"/>
    <s v="chsg-00808.10"/>
    <x v="1"/>
    <x v="34"/>
    <s v="I/C DESG"/>
    <n v="3001"/>
    <s v="Nyoman Diksa"/>
    <n v="2"/>
    <n v="265"/>
    <s v="PHASE I-Plot 15B Concept Design"/>
    <s v="USD"/>
    <n v="397692"/>
    <n v="0"/>
    <s v="ID000583"/>
    <s v="PJHR0010000"/>
    <s v="No"/>
    <m/>
    <n v="0"/>
    <s v="Charge"/>
    <s v="No"/>
    <s v="Posted"/>
    <s v="No"/>
    <m/>
  </r>
  <r>
    <d v="2018-10-29T00:00:00"/>
    <s v="chsg-00808.10"/>
    <x v="1"/>
    <x v="34"/>
    <s v="I/C DESG"/>
    <n v="3001"/>
    <s v="Nyoman Diksa"/>
    <n v="4"/>
    <n v="265"/>
    <s v="PHASE I-Plot 15B Concept Design"/>
    <s v="USD"/>
    <n v="397692"/>
    <n v="0"/>
    <s v="ID000584"/>
    <s v="PJHR0010000"/>
    <s v="No"/>
    <m/>
    <n v="0"/>
    <s v="Charge"/>
    <s v="No"/>
    <s v="Posted"/>
    <s v="No"/>
    <m/>
  </r>
  <r>
    <d v="2018-10-30T00:00:00"/>
    <s v="chsg-00808.10"/>
    <x v="1"/>
    <x v="34"/>
    <s v="I/C DESG"/>
    <n v="3001"/>
    <s v="Nyoman Diksa"/>
    <n v="2"/>
    <n v="265"/>
    <s v="PHASE I-Plot 15B Concept Design"/>
    <s v="USD"/>
    <n v="397692"/>
    <n v="0"/>
    <s v="ID000585"/>
    <s v="PJHR0010000"/>
    <s v="No"/>
    <m/>
    <n v="0"/>
    <s v="Charge"/>
    <s v="No"/>
    <s v="Posted"/>
    <s v="No"/>
    <m/>
  </r>
  <r>
    <d v="2018-10-31T00:00:00"/>
    <s v="chsg-00808.10"/>
    <x v="1"/>
    <x v="34"/>
    <s v="I/C DESG"/>
    <n v="3001"/>
    <s v="Nyoman Diksa"/>
    <n v="2"/>
    <n v="265"/>
    <s v="PHASE I-Plot 15B Concept Design"/>
    <s v="USD"/>
    <n v="397692"/>
    <n v="0"/>
    <s v="ID000586"/>
    <s v="PJHR0010000"/>
    <s v="No"/>
    <m/>
    <n v="0"/>
    <s v="Charge"/>
    <s v="No"/>
    <s v="Posted"/>
    <s v="No"/>
    <m/>
  </r>
  <r>
    <d v="2018-11-01T00:00:00"/>
    <s v="chsg-00808.10"/>
    <x v="1"/>
    <x v="34"/>
    <s v="I/C DESG"/>
    <n v="3001"/>
    <s v="Nyoman Diksa"/>
    <n v="4"/>
    <n v="265"/>
    <s v="PHASE I-Plot 15B Concept Design"/>
    <s v="USD"/>
    <n v="397692"/>
    <n v="0"/>
    <s v="ID000752"/>
    <s v="PJHR0010011"/>
    <s v="No"/>
    <m/>
    <n v="0"/>
    <s v="Charge"/>
    <s v="No"/>
    <s v="Posted"/>
    <s v="No"/>
    <m/>
  </r>
  <r>
    <d v="2018-11-02T00:00:00"/>
    <s v="chsg-00808.10"/>
    <x v="1"/>
    <x v="34"/>
    <s v="I/C DESG"/>
    <n v="3006"/>
    <s v="I Wayan Sujana"/>
    <n v="2"/>
    <n v="270"/>
    <s v="PHASE V-Plot 15A Concept Design"/>
    <s v="USD"/>
    <n v="231632"/>
    <n v="0"/>
    <s v="ID000678"/>
    <s v="PJHR0010005"/>
    <s v="No"/>
    <m/>
    <n v="0"/>
    <s v="Charge"/>
    <s v="No"/>
    <s v="Posted"/>
    <s v="No"/>
    <m/>
  </r>
  <r>
    <d v="2018-11-02T00:00:00"/>
    <s v="chsg-00808.10"/>
    <x v="1"/>
    <x v="34"/>
    <s v="I/C DESG"/>
    <n v="3001"/>
    <s v="Nyoman Diksa"/>
    <n v="4"/>
    <n v="265"/>
    <s v="PHASE I-Plot 15B Concept Design"/>
    <s v="USD"/>
    <n v="397692"/>
    <n v="0"/>
    <s v="ID000753"/>
    <s v="PJHR0010011"/>
    <s v="No"/>
    <m/>
    <n v="0"/>
    <s v="Charge"/>
    <s v="No"/>
    <s v="Posted"/>
    <s v="No"/>
    <m/>
  </r>
  <r>
    <d v="2018-11-05T00:00:00"/>
    <s v="chsg-00808.10"/>
    <x v="1"/>
    <x v="34"/>
    <s v="I/C DESG"/>
    <n v="3006"/>
    <s v="I Wayan Sujana"/>
    <n v="8"/>
    <n v="270"/>
    <s v="PHASE V-Plot 15A Concept Design"/>
    <s v="USD"/>
    <n v="231632"/>
    <n v="0"/>
    <s v="ID000679"/>
    <s v="PJHR0010005"/>
    <s v="No"/>
    <m/>
    <n v="0"/>
    <s v="Charge"/>
    <s v="No"/>
    <s v="Posted"/>
    <s v="No"/>
    <m/>
  </r>
  <r>
    <d v="2018-11-05T00:00:00"/>
    <s v="chsg-00808.10"/>
    <x v="1"/>
    <x v="34"/>
    <s v="I/C DESG"/>
    <n v="3009"/>
    <s v="I Gusti Bagus Sera Krisnadinata"/>
    <n v="8"/>
    <n v="265"/>
    <s v="PHASE I-Plot 15B Concept Design"/>
    <s v="USD"/>
    <n v="203576"/>
    <n v="0"/>
    <s v="ID000715"/>
    <s v="PJHR0010008"/>
    <s v="No"/>
    <m/>
    <n v="0"/>
    <s v="Charge"/>
    <s v="No"/>
    <s v="Posted"/>
    <s v="No"/>
    <m/>
  </r>
  <r>
    <d v="2018-11-07T00:00:00"/>
    <s v="chsg-00808.10"/>
    <x v="1"/>
    <x v="34"/>
    <s v="I/C DESG"/>
    <n v="3006"/>
    <s v="I Wayan Sujana"/>
    <n v="8"/>
    <n v="270"/>
    <s v="PHASE V-Plot 15A Concept Design"/>
    <s v="USD"/>
    <n v="231632"/>
    <n v="0"/>
    <s v="ID000680"/>
    <s v="PJHR0010005"/>
    <s v="No"/>
    <m/>
    <n v="0"/>
    <s v="Charge"/>
    <s v="No"/>
    <s v="Posted"/>
    <s v="No"/>
    <m/>
  </r>
  <r>
    <d v="2018-11-07T00:00:00"/>
    <s v="chsg-00808.10"/>
    <x v="1"/>
    <x v="34"/>
    <s v="I/C DESG"/>
    <n v="3011"/>
    <s v="I Ketut Sukardiana"/>
    <n v="8"/>
    <n v="265"/>
    <s v="PHASE I-Plot 15B Concept Design"/>
    <s v="USD"/>
    <n v="198741"/>
    <n v="0"/>
    <s v="ID000730"/>
    <s v="PJHR0010009"/>
    <s v="No"/>
    <m/>
    <n v="0"/>
    <s v="Charge"/>
    <s v="No"/>
    <s v="Posted"/>
    <s v="No"/>
    <m/>
  </r>
  <r>
    <d v="2018-11-07T00:00:00"/>
    <s v="chsg-00808.10"/>
    <x v="1"/>
    <x v="34"/>
    <s v="I/C DESG"/>
    <n v="3001"/>
    <s v="Nyoman Diksa"/>
    <n v="6"/>
    <n v="265"/>
    <s v="PHASE I-Plot 15B Concept Design"/>
    <s v="USD"/>
    <n v="397692"/>
    <n v="0"/>
    <s v="ID000754"/>
    <s v="PJHR0010011"/>
    <s v="No"/>
    <m/>
    <n v="0"/>
    <s v="Charge"/>
    <s v="No"/>
    <s v="Posted"/>
    <s v="No"/>
    <m/>
  </r>
  <r>
    <d v="2018-11-08T00:00:00"/>
    <s v="chsg-00808.10"/>
    <x v="1"/>
    <x v="34"/>
    <s v="I/C DESG"/>
    <n v="3010"/>
    <s v="A.A. Bagus Dewangkara"/>
    <n v="8"/>
    <n v="265"/>
    <s v="PHASE I-Plot 15B Concept Design"/>
    <s v="USD"/>
    <n v="206940"/>
    <n v="0"/>
    <s v="ID000659"/>
    <s v="PJHR0010003"/>
    <s v="No"/>
    <m/>
    <n v="0"/>
    <s v="Charge"/>
    <s v="No"/>
    <s v="Posted"/>
    <s v="No"/>
    <m/>
  </r>
  <r>
    <d v="2018-11-08T00:00:00"/>
    <s v="chsg-00808.10"/>
    <x v="1"/>
    <x v="34"/>
    <s v="I/C DESG"/>
    <n v="3006"/>
    <s v="I Wayan Sujana"/>
    <n v="8"/>
    <n v="270"/>
    <s v="PHASE V-Plot 15A Concept Design"/>
    <s v="USD"/>
    <n v="231632"/>
    <n v="0"/>
    <s v="ID000681"/>
    <s v="PJHR0010005"/>
    <s v="No"/>
    <m/>
    <n v="0"/>
    <s v="Charge"/>
    <s v="No"/>
    <s v="Posted"/>
    <s v="No"/>
    <m/>
  </r>
  <r>
    <d v="2018-11-08T00:00:00"/>
    <s v="chsg-00808.10"/>
    <x v="1"/>
    <x v="34"/>
    <s v="I/C DESG"/>
    <n v="3009"/>
    <s v="I Gusti Bagus Sera Krisnadinata"/>
    <n v="8"/>
    <n v="265"/>
    <s v="PHASE I-Plot 15B Concept Design"/>
    <s v="USD"/>
    <n v="203576"/>
    <n v="0"/>
    <s v="ID000716"/>
    <s v="PJHR0010008"/>
    <s v="No"/>
    <m/>
    <n v="0"/>
    <s v="Charge"/>
    <s v="No"/>
    <s v="Posted"/>
    <s v="No"/>
    <m/>
  </r>
  <r>
    <d v="2018-11-08T00:00:00"/>
    <s v="chsg-00808.10"/>
    <x v="1"/>
    <x v="34"/>
    <s v="I/C DESG"/>
    <n v="3011"/>
    <s v="I Ketut Sukardiana"/>
    <n v="8"/>
    <n v="265"/>
    <s v="PHASE I-Plot 15B Concept Design"/>
    <s v="USD"/>
    <n v="198741"/>
    <n v="0"/>
    <s v="ID000731"/>
    <s v="PJHR0010009"/>
    <s v="No"/>
    <m/>
    <n v="0"/>
    <s v="Charge"/>
    <s v="No"/>
    <s v="Posted"/>
    <s v="No"/>
    <m/>
  </r>
  <r>
    <d v="2018-11-08T00:00:00"/>
    <s v="chsg-00808.10"/>
    <x v="1"/>
    <x v="34"/>
    <s v="I/C DESG"/>
    <n v="3001"/>
    <s v="Nyoman Diksa"/>
    <n v="6"/>
    <n v="265"/>
    <s v="PHASE I-Plot 15B Concept Design"/>
    <s v="USD"/>
    <n v="397692"/>
    <n v="0"/>
    <s v="ID000755"/>
    <s v="PJHR0010011"/>
    <s v="No"/>
    <m/>
    <n v="0"/>
    <s v="Charge"/>
    <s v="No"/>
    <s v="Posted"/>
    <s v="No"/>
    <m/>
  </r>
  <r>
    <d v="2018-11-09T00:00:00"/>
    <s v="chsg-00808.10"/>
    <x v="1"/>
    <x v="34"/>
    <s v="I/C DESG"/>
    <n v="3010"/>
    <s v="A.A. Bagus Dewangkara"/>
    <n v="8"/>
    <n v="265"/>
    <s v="PHASE I-Plot 15B Concept Design"/>
    <s v="USD"/>
    <n v="206940"/>
    <n v="0"/>
    <s v="ID000660"/>
    <s v="PJHR0010003"/>
    <s v="No"/>
    <m/>
    <n v="0"/>
    <s v="Charge"/>
    <s v="No"/>
    <s v="Posted"/>
    <s v="No"/>
    <m/>
  </r>
  <r>
    <d v="2018-11-09T00:00:00"/>
    <s v="chsg-00808.10"/>
    <x v="1"/>
    <x v="34"/>
    <s v="I/C DESG"/>
    <n v="3009"/>
    <s v="I Gusti Bagus Sera Krisnadinata"/>
    <n v="8"/>
    <n v="265"/>
    <s v="PHASE I-Plot 15B Concept Design"/>
    <s v="USD"/>
    <n v="203576"/>
    <n v="0"/>
    <s v="ID000717"/>
    <s v="PJHR0010008"/>
    <s v="No"/>
    <m/>
    <n v="0"/>
    <s v="Charge"/>
    <s v="No"/>
    <s v="Posted"/>
    <s v="No"/>
    <m/>
  </r>
  <r>
    <d v="2018-11-09T00:00:00"/>
    <s v="chsg-00808.10"/>
    <x v="1"/>
    <x v="34"/>
    <s v="I/C DESG"/>
    <n v="3011"/>
    <s v="I Ketut Sukardiana"/>
    <n v="8"/>
    <n v="265"/>
    <s v="PHASE I-Plot 15B Concept Design"/>
    <s v="USD"/>
    <n v="198741"/>
    <n v="0"/>
    <s v="ID000732"/>
    <s v="PJHR0010009"/>
    <s v="No"/>
    <m/>
    <n v="0"/>
    <s v="Charge"/>
    <s v="No"/>
    <s v="Posted"/>
    <s v="No"/>
    <m/>
  </r>
  <r>
    <d v="2018-11-12T00:00:00"/>
    <s v="chsg-00808.10"/>
    <x v="1"/>
    <x v="34"/>
    <s v="I/C DESG"/>
    <n v="3009"/>
    <s v="I Gusti Bagus Sera Krisnadinata"/>
    <n v="8"/>
    <n v="265"/>
    <s v="PHASE I-Plot 15B Concept Design"/>
    <s v="USD"/>
    <n v="203576"/>
    <n v="0"/>
    <s v="ID000718"/>
    <s v="PJHR0010008"/>
    <s v="No"/>
    <m/>
    <n v="0"/>
    <s v="Charge"/>
    <s v="No"/>
    <s v="Posted"/>
    <s v="No"/>
    <m/>
  </r>
  <r>
    <d v="2018-11-12T00:00:00"/>
    <s v="chsg-00808.10"/>
    <x v="1"/>
    <x v="34"/>
    <s v="I/C DESG"/>
    <n v="3011"/>
    <s v="I Ketut Sukardiana"/>
    <n v="8"/>
    <n v="265"/>
    <s v="PHASE I-Plot 15B Concept Design"/>
    <s v="USD"/>
    <n v="198741"/>
    <n v="0"/>
    <s v="ID000733"/>
    <s v="PJHR0010009"/>
    <s v="No"/>
    <m/>
    <n v="0"/>
    <s v="Charge"/>
    <s v="No"/>
    <s v="Posted"/>
    <s v="No"/>
    <m/>
  </r>
  <r>
    <d v="2018-11-12T00:00:00"/>
    <s v="chsg-00808.10"/>
    <x v="1"/>
    <x v="34"/>
    <s v="I/C DESG"/>
    <n v="3001"/>
    <s v="Nyoman Diksa"/>
    <n v="6"/>
    <n v="265"/>
    <s v="PHASE I-Plot 15B Concept Design"/>
    <s v="USD"/>
    <n v="397692"/>
    <n v="0"/>
    <s v="ID000756"/>
    <s v="PJHR0010011"/>
    <s v="No"/>
    <m/>
    <n v="0"/>
    <s v="Charge"/>
    <s v="No"/>
    <s v="Posted"/>
    <s v="No"/>
    <m/>
  </r>
  <r>
    <d v="2018-11-13T00:00:00"/>
    <s v="chsg-00808.10"/>
    <x v="1"/>
    <x v="34"/>
    <s v="I/C DESG"/>
    <n v="3006"/>
    <s v="I Wayan Sujana"/>
    <n v="8"/>
    <n v="270"/>
    <s v="PHASE V-Plot 15A Concept Design"/>
    <s v="USD"/>
    <n v="231632"/>
    <n v="0"/>
    <s v="ID000682"/>
    <s v="PJHR0010005"/>
    <s v="No"/>
    <m/>
    <n v="0"/>
    <s v="Charge"/>
    <s v="No"/>
    <s v="Posted"/>
    <s v="No"/>
    <m/>
  </r>
  <r>
    <d v="2018-11-13T00:00:00"/>
    <s v="chsg-00808.10"/>
    <x v="1"/>
    <x v="34"/>
    <s v="I/C DESG"/>
    <n v="3009"/>
    <s v="I Gusti Bagus Sera Krisnadinata"/>
    <n v="8"/>
    <n v="265"/>
    <s v="PHASE I-Plot 15B Concept Design"/>
    <s v="USD"/>
    <n v="203576"/>
    <n v="0"/>
    <s v="ID000719"/>
    <s v="PJHR0010008"/>
    <s v="No"/>
    <m/>
    <n v="0"/>
    <s v="Charge"/>
    <s v="No"/>
    <s v="Posted"/>
    <s v="No"/>
    <m/>
  </r>
  <r>
    <d v="2018-11-13T00:00:00"/>
    <s v="chsg-00808.10"/>
    <x v="1"/>
    <x v="34"/>
    <s v="I/C DESG"/>
    <n v="3011"/>
    <s v="I Ketut Sukardiana"/>
    <n v="8"/>
    <n v="265"/>
    <s v="PHASE I-Plot 15B Concept Design"/>
    <s v="USD"/>
    <n v="198741"/>
    <n v="0"/>
    <s v="ID000734"/>
    <s v="PJHR0010009"/>
    <s v="No"/>
    <m/>
    <n v="0"/>
    <s v="Charge"/>
    <s v="No"/>
    <s v="Posted"/>
    <s v="No"/>
    <m/>
  </r>
  <r>
    <d v="2018-11-13T00:00:00"/>
    <s v="chsg-00808.10"/>
    <x v="1"/>
    <x v="34"/>
    <s v="I/C DESG"/>
    <n v="3001"/>
    <s v="Nyoman Diksa"/>
    <n v="6"/>
    <n v="265"/>
    <s v="PHASE I-Plot 15B Concept Design"/>
    <s v="USD"/>
    <n v="397692"/>
    <n v="0"/>
    <s v="ID000757"/>
    <s v="PJHR0010011"/>
    <s v="No"/>
    <m/>
    <n v="0"/>
    <s v="Charge"/>
    <s v="No"/>
    <s v="Posted"/>
    <s v="No"/>
    <m/>
  </r>
  <r>
    <d v="2018-11-14T00:00:00"/>
    <s v="chsg-00808.10"/>
    <x v="1"/>
    <x v="34"/>
    <s v="I/C DESG"/>
    <n v="3006"/>
    <s v="I Wayan Sujana"/>
    <n v="8"/>
    <n v="270"/>
    <s v="PHASE V-Plot 15A Concept Design"/>
    <s v="USD"/>
    <n v="231632"/>
    <n v="0"/>
    <s v="ID000683"/>
    <s v="PJHR0010005"/>
    <s v="No"/>
    <m/>
    <n v="0"/>
    <s v="Charge"/>
    <s v="No"/>
    <s v="Posted"/>
    <s v="No"/>
    <m/>
  </r>
  <r>
    <d v="2018-11-14T00:00:00"/>
    <s v="chsg-00808.10"/>
    <x v="1"/>
    <x v="34"/>
    <s v="I/C DESG"/>
    <n v="3009"/>
    <s v="I Gusti Bagus Sera Krisnadinata"/>
    <n v="8"/>
    <n v="265"/>
    <s v="PHASE I-Plot 15B Concept Design"/>
    <s v="USD"/>
    <n v="203576"/>
    <n v="0"/>
    <s v="ID000720"/>
    <s v="PJHR0010008"/>
    <s v="No"/>
    <m/>
    <n v="0"/>
    <s v="Charge"/>
    <s v="No"/>
    <s v="Posted"/>
    <s v="No"/>
    <m/>
  </r>
  <r>
    <d v="2018-11-14T00:00:00"/>
    <s v="chsg-00808.10"/>
    <x v="1"/>
    <x v="34"/>
    <s v="I/C DESG"/>
    <n v="3011"/>
    <s v="I Ketut Sukardiana"/>
    <n v="7"/>
    <n v="265"/>
    <s v="PHASE I-Plot 15B Concept Design"/>
    <s v="USD"/>
    <n v="198741"/>
    <n v="0"/>
    <s v="ID000735"/>
    <s v="PJHR0010009"/>
    <s v="No"/>
    <m/>
    <n v="0"/>
    <s v="Charge"/>
    <s v="No"/>
    <s v="Posted"/>
    <s v="No"/>
    <m/>
  </r>
  <r>
    <d v="2018-11-14T00:00:00"/>
    <s v="chsg-00808.10"/>
    <x v="1"/>
    <x v="34"/>
    <s v="I/C DESG"/>
    <n v="3003"/>
    <s v="Agus Wijaya"/>
    <n v="8"/>
    <n v="265"/>
    <s v="PHASE I-Plot 15B Concept Design"/>
    <s v="IDR"/>
    <n v="279205"/>
    <n v="0"/>
    <s v="ID000712"/>
    <s v="PJHR0010007"/>
    <s v="No"/>
    <m/>
    <n v="0"/>
    <s v="Charge"/>
    <s v="No"/>
    <s v="Posted"/>
    <s v="No"/>
    <m/>
  </r>
  <r>
    <d v="2018-11-14T00:00:00"/>
    <s v="chsg-00808.10"/>
    <x v="1"/>
    <x v="34"/>
    <s v="I/C DESG"/>
    <n v="3001"/>
    <s v="Nyoman Diksa"/>
    <n v="4"/>
    <n v="265"/>
    <s v="PHASE I-Plot 15B Concept Design"/>
    <s v="USD"/>
    <n v="397692"/>
    <n v="0"/>
    <s v="ID000758"/>
    <s v="PJHR0010011"/>
    <s v="No"/>
    <m/>
    <n v="0"/>
    <s v="Charge"/>
    <s v="No"/>
    <s v="Posted"/>
    <s v="No"/>
    <m/>
  </r>
  <r>
    <d v="2018-11-15T00:00:00"/>
    <s v="chsg-00808.10"/>
    <x v="1"/>
    <x v="34"/>
    <s v="I/C DESG"/>
    <n v="3006"/>
    <s v="I Wayan Sujana"/>
    <n v="7"/>
    <n v="270"/>
    <s v="PHASE V-Plot 15A Concept Design"/>
    <s v="USD"/>
    <n v="231632"/>
    <n v="0"/>
    <s v="ID000684"/>
    <s v="PJHR0010005"/>
    <s v="No"/>
    <m/>
    <n v="0"/>
    <s v="Charge"/>
    <s v="No"/>
    <s v="Posted"/>
    <s v="No"/>
    <m/>
  </r>
  <r>
    <d v="2018-11-15T00:00:00"/>
    <s v="chsg-00808.10"/>
    <x v="1"/>
    <x v="34"/>
    <s v="I/C DESG"/>
    <n v="3013"/>
    <s v="A.A. Gde Adi Santika"/>
    <n v="8"/>
    <n v="270"/>
    <s v="PHASE V-Plot 15A Concept Design"/>
    <s v="USD"/>
    <n v="184580"/>
    <n v="0"/>
    <s v="ID000698"/>
    <s v="PJHR0010006"/>
    <s v="No"/>
    <m/>
    <n v="0"/>
    <s v="Charge"/>
    <s v="No"/>
    <s v="Posted"/>
    <s v="No"/>
    <m/>
  </r>
  <r>
    <d v="2018-11-15T00:00:00"/>
    <s v="chsg-00808.10"/>
    <x v="1"/>
    <x v="34"/>
    <s v="I/C DESG"/>
    <n v="3009"/>
    <s v="I Gusti Bagus Sera Krisnadinata"/>
    <n v="8"/>
    <n v="265"/>
    <s v="PHASE I-Plot 15B Concept Design"/>
    <s v="USD"/>
    <n v="203576"/>
    <n v="0"/>
    <s v="ID000721"/>
    <s v="PJHR0010008"/>
    <s v="No"/>
    <m/>
    <n v="0"/>
    <s v="Charge"/>
    <s v="No"/>
    <s v="Posted"/>
    <s v="No"/>
    <m/>
  </r>
  <r>
    <d v="2018-11-15T00:00:00"/>
    <s v="chsg-00808.10"/>
    <x v="1"/>
    <x v="34"/>
    <s v="I/C DESG"/>
    <n v="3011"/>
    <s v="I Ketut Sukardiana"/>
    <n v="8"/>
    <n v="265"/>
    <s v="PHASE I-Plot 15B Concept Design"/>
    <s v="USD"/>
    <n v="198741"/>
    <n v="0"/>
    <s v="ID000736"/>
    <s v="PJHR0010009"/>
    <s v="No"/>
    <m/>
    <n v="0"/>
    <s v="Charge"/>
    <s v="No"/>
    <s v="Posted"/>
    <s v="No"/>
    <m/>
  </r>
  <r>
    <d v="2018-11-15T00:00:00"/>
    <s v="chsg-00808.10"/>
    <x v="1"/>
    <x v="34"/>
    <s v="I/C DESG"/>
    <n v="3003"/>
    <s v="Agus Wijaya"/>
    <n v="8"/>
    <n v="265"/>
    <s v="PHASE I-Plot 15B Concept Design"/>
    <s v="IDR"/>
    <n v="279205"/>
    <n v="0"/>
    <s v="ID000713"/>
    <s v="PJHR0010007"/>
    <s v="No"/>
    <m/>
    <n v="0"/>
    <s v="Charge"/>
    <s v="No"/>
    <s v="Posted"/>
    <s v="No"/>
    <m/>
  </r>
  <r>
    <d v="2018-11-15T00:00:00"/>
    <s v="chsg-00808.10"/>
    <x v="1"/>
    <x v="34"/>
    <s v="I/C DESG"/>
    <n v="3001"/>
    <s v="Nyoman Diksa"/>
    <n v="6"/>
    <n v="265"/>
    <s v="PHASE I-Plot 15B Concept Design"/>
    <s v="USD"/>
    <n v="397692"/>
    <n v="0"/>
    <s v="ID000759"/>
    <s v="PJHR0010011"/>
    <s v="No"/>
    <m/>
    <n v="0"/>
    <s v="Charge"/>
    <s v="No"/>
    <s v="Posted"/>
    <s v="No"/>
    <m/>
  </r>
  <r>
    <d v="2018-11-16T00:00:00"/>
    <s v="chsg-00808.10"/>
    <x v="1"/>
    <x v="34"/>
    <s v="I/C DESG"/>
    <n v="3011"/>
    <s v="I Ketut Sukardiana"/>
    <n v="8"/>
    <n v="270"/>
    <s v="PHASE V-Plot 15A Concept Design"/>
    <s v="IDR"/>
    <n v="198741"/>
    <n v="0"/>
    <s v="ID000880"/>
    <s v="PJHR0010018"/>
    <s v="No"/>
    <m/>
    <n v="0"/>
    <s v="Charge"/>
    <s v="No"/>
    <s v="Posted"/>
    <s v="No"/>
    <m/>
  </r>
  <r>
    <d v="2018-11-16T00:00:00"/>
    <s v="chsg-00808.10"/>
    <x v="1"/>
    <x v="34"/>
    <s v="I/C DESG"/>
    <n v="3013"/>
    <s v="A.A. Gde Adi Santika"/>
    <n v="8"/>
    <n v="270"/>
    <s v="PHASE V-Plot 15A Concept Design"/>
    <s v="IDR"/>
    <n v="184580"/>
    <n v="0"/>
    <s v="ID000891"/>
    <s v="PJHR0010019"/>
    <s v="No"/>
    <m/>
    <n v="0"/>
    <s v="Charge"/>
    <s v="No"/>
    <s v="Posted"/>
    <s v="No"/>
    <m/>
  </r>
  <r>
    <d v="2018-11-16T00:00:00"/>
    <s v="chsg-00808.10"/>
    <x v="1"/>
    <x v="34"/>
    <s v="I/C DESG"/>
    <n v="3009"/>
    <s v="I Gusti Bagus Sera Krisnadinata"/>
    <n v="8"/>
    <n v="270"/>
    <s v="PHASE V-Plot 15A Concept Design"/>
    <s v="IDR"/>
    <n v="203576"/>
    <n v="0"/>
    <s v="ID000904"/>
    <s v="PJHR0010020"/>
    <s v="No"/>
    <m/>
    <n v="0"/>
    <s v="Charge"/>
    <s v="No"/>
    <s v="Posted"/>
    <s v="No"/>
    <m/>
  </r>
  <r>
    <d v="2018-11-16T00:00:00"/>
    <s v="chsg-00808.10"/>
    <x v="1"/>
    <x v="34"/>
    <s v="I/C DESG"/>
    <n v="3006"/>
    <s v="I Wayan Sujana"/>
    <n v="8"/>
    <n v="265"/>
    <s v="PHASE I-Plot 15B Concept Design"/>
    <s v="IDR"/>
    <n v="231632"/>
    <n v="0"/>
    <s v="ID000929"/>
    <s v="PJHR0010022"/>
    <s v="No"/>
    <m/>
    <n v="0"/>
    <s v="Charge"/>
    <s v="No"/>
    <s v="Posted"/>
    <s v="No"/>
    <m/>
  </r>
  <r>
    <d v="2018-11-16T00:00:00"/>
    <s v="chsg-00808.10"/>
    <x v="1"/>
    <x v="34"/>
    <s v="I/C DESG"/>
    <n v="3001"/>
    <s v="Nyoman Diksa"/>
    <n v="5"/>
    <n v="264"/>
    <s v="PHASE II-Plot 15B Schematic Design"/>
    <s v="IDR"/>
    <n v="397692"/>
    <n v="0"/>
    <s v="ID000975"/>
    <s v="PJHR0010023"/>
    <s v="No"/>
    <m/>
    <n v="0"/>
    <s v="Charge"/>
    <s v="No"/>
    <s v="Posted"/>
    <s v="No"/>
    <m/>
  </r>
  <r>
    <d v="2018-11-16T00:00:00"/>
    <s v="chsg-00808.10"/>
    <x v="1"/>
    <x v="34"/>
    <s v="I/C DESG"/>
    <n v="3003"/>
    <s v="Agus Wijaya"/>
    <n v="8"/>
    <n v="270"/>
    <s v="PHASE V-Plot 15A Concept Design"/>
    <s v="IDR"/>
    <n v="279205"/>
    <n v="0"/>
    <s v="ID000992"/>
    <s v="PJHR0010025"/>
    <s v="No"/>
    <m/>
    <n v="0"/>
    <s v="Charge"/>
    <s v="No"/>
    <s v="Posted"/>
    <s v="No"/>
    <m/>
  </r>
  <r>
    <d v="2018-11-19T00:00:00"/>
    <s v="chsg-00808.10"/>
    <x v="1"/>
    <x v="34"/>
    <s v="I/C DESG"/>
    <n v="3011"/>
    <s v="I Ketut Sukardiana"/>
    <n v="8"/>
    <n v="270"/>
    <s v="PHASE V-Plot 15A Concept Design"/>
    <s v="IDR"/>
    <n v="198741"/>
    <n v="0"/>
    <s v="ID000881"/>
    <s v="PJHR0010018"/>
    <s v="No"/>
    <m/>
    <n v="0"/>
    <s v="Charge"/>
    <s v="No"/>
    <s v="Posted"/>
    <s v="No"/>
    <m/>
  </r>
  <r>
    <d v="2018-11-19T00:00:00"/>
    <s v="chsg-00808.10"/>
    <x v="1"/>
    <x v="34"/>
    <s v="I/C DESG"/>
    <n v="3009"/>
    <s v="I Gusti Bagus Sera Krisnadinata"/>
    <n v="2"/>
    <n v="270"/>
    <s v="PHASE V-Plot 15A Concept Design"/>
    <s v="IDR"/>
    <n v="203576"/>
    <n v="0"/>
    <s v="ID000905"/>
    <s v="PJHR0010020"/>
    <s v="No"/>
    <m/>
    <n v="0"/>
    <s v="Charge"/>
    <s v="No"/>
    <s v="Posted"/>
    <s v="No"/>
    <m/>
  </r>
  <r>
    <d v="2018-11-19T00:00:00"/>
    <s v="chsg-00808.10"/>
    <x v="1"/>
    <x v="34"/>
    <s v="I/C DESG"/>
    <n v="3006"/>
    <s v="I Wayan Sujana"/>
    <n v="4"/>
    <n v="265"/>
    <s v="PHASE I-Plot 15B Concept Design"/>
    <s v="IDR"/>
    <n v="231632"/>
    <n v="0"/>
    <s v="ID000930"/>
    <s v="PJHR0010022"/>
    <s v="No"/>
    <m/>
    <n v="0"/>
    <s v="Charge"/>
    <s v="No"/>
    <s v="Posted"/>
    <s v="No"/>
    <m/>
  </r>
  <r>
    <d v="2018-11-19T00:00:00"/>
    <s v="chsg-00808.10"/>
    <x v="1"/>
    <x v="34"/>
    <s v="I/C DESG"/>
    <n v="3003"/>
    <s v="Agus Wijaya"/>
    <n v="4"/>
    <n v="270"/>
    <s v="PHASE V-Plot 15A Concept Design"/>
    <s v="IDR"/>
    <n v="279205"/>
    <n v="0"/>
    <s v="ID000993"/>
    <s v="PJHR0010025"/>
    <s v="No"/>
    <m/>
    <n v="0"/>
    <s v="Charge"/>
    <s v="No"/>
    <s v="Posted"/>
    <s v="No"/>
    <m/>
  </r>
  <r>
    <d v="2018-11-21T00:00:00"/>
    <s v="chsg-00808.10"/>
    <x v="1"/>
    <x v="34"/>
    <s v="I/C DESG"/>
    <n v="3011"/>
    <s v="I Ketut Sukardiana"/>
    <n v="8"/>
    <n v="270"/>
    <s v="PHASE V-Plot 15A Concept Design"/>
    <s v="IDR"/>
    <n v="198741"/>
    <n v="0"/>
    <s v="ID000882"/>
    <s v="PJHR0010018"/>
    <s v="No"/>
    <m/>
    <n v="0"/>
    <s v="Charge"/>
    <s v="No"/>
    <s v="Posted"/>
    <s v="No"/>
    <m/>
  </r>
  <r>
    <d v="2018-11-21T00:00:00"/>
    <s v="chsg-00808.10"/>
    <x v="1"/>
    <x v="34"/>
    <s v="I/C DESG"/>
    <n v="3009"/>
    <s v="I Gusti Bagus Sera Krisnadinata"/>
    <n v="8"/>
    <n v="270"/>
    <s v="PHASE V-Plot 15A Concept Design"/>
    <s v="IDR"/>
    <n v="203576"/>
    <n v="0"/>
    <s v="ID000906"/>
    <s v="PJHR0010020"/>
    <s v="No"/>
    <m/>
    <n v="0"/>
    <s v="Charge"/>
    <s v="No"/>
    <s v="Posted"/>
    <s v="No"/>
    <m/>
  </r>
  <r>
    <d v="2018-11-21T00:00:00"/>
    <s v="chsg-00808.10"/>
    <x v="1"/>
    <x v="34"/>
    <s v="I/C DESG"/>
    <n v="3006"/>
    <s v="I Wayan Sujana"/>
    <n v="8"/>
    <n v="265"/>
    <s v="PHASE I-Plot 15B Concept Design"/>
    <s v="IDR"/>
    <n v="231632"/>
    <n v="0"/>
    <s v="ID000931"/>
    <s v="PJHR0010022"/>
    <s v="No"/>
    <m/>
    <n v="0"/>
    <s v="Charge"/>
    <s v="No"/>
    <s v="Posted"/>
    <s v="No"/>
    <m/>
  </r>
  <r>
    <d v="2018-11-21T00:00:00"/>
    <s v="chsg-00808.10"/>
    <x v="1"/>
    <x v="34"/>
    <s v="I/C DESG"/>
    <n v="3001"/>
    <s v="Nyoman Diksa"/>
    <n v="4"/>
    <n v="264"/>
    <s v="PHASE II-Plot 15B Schematic Design"/>
    <s v="IDR"/>
    <n v="397692"/>
    <n v="0"/>
    <s v="ID000976"/>
    <s v="PJHR0010023"/>
    <s v="No"/>
    <m/>
    <n v="0"/>
    <s v="Charge"/>
    <s v="No"/>
    <s v="Posted"/>
    <s v="No"/>
    <m/>
  </r>
  <r>
    <d v="2018-11-22T00:00:00"/>
    <s v="chsg-00808.10"/>
    <x v="1"/>
    <x v="34"/>
    <s v="I/C DESG"/>
    <n v="3011"/>
    <s v="I Ketut Sukardiana"/>
    <n v="8"/>
    <n v="270"/>
    <s v="PHASE V-Plot 15A Concept Design"/>
    <s v="IDR"/>
    <n v="198741"/>
    <n v="0"/>
    <s v="ID000883"/>
    <s v="PJHR0010018"/>
    <s v="No"/>
    <m/>
    <n v="0"/>
    <s v="Charge"/>
    <s v="No"/>
    <s v="Posted"/>
    <s v="No"/>
    <m/>
  </r>
  <r>
    <d v="2018-11-22T00:00:00"/>
    <s v="chsg-00808.10"/>
    <x v="1"/>
    <x v="34"/>
    <s v="I/C DESG"/>
    <n v="3009"/>
    <s v="I Gusti Bagus Sera Krisnadinata"/>
    <n v="8"/>
    <n v="270"/>
    <s v="PHASE V-Plot 15A Concept Design"/>
    <s v="IDR"/>
    <n v="203576"/>
    <n v="0"/>
    <s v="ID000907"/>
    <s v="PJHR0010020"/>
    <s v="No"/>
    <m/>
    <n v="0"/>
    <s v="Charge"/>
    <s v="No"/>
    <s v="Posted"/>
    <s v="No"/>
    <m/>
  </r>
  <r>
    <d v="2018-11-22T00:00:00"/>
    <s v="chsg-00808.10"/>
    <x v="1"/>
    <x v="34"/>
    <s v="I/C DESG"/>
    <n v="3006"/>
    <s v="I Wayan Sujana"/>
    <n v="8"/>
    <n v="265"/>
    <s v="PHASE I-Plot 15B Concept Design"/>
    <s v="IDR"/>
    <n v="231632"/>
    <n v="0"/>
    <s v="ID000932"/>
    <s v="PJHR0010022"/>
    <s v="No"/>
    <m/>
    <n v="0"/>
    <s v="Charge"/>
    <s v="No"/>
    <s v="Posted"/>
    <s v="No"/>
    <m/>
  </r>
  <r>
    <d v="2018-11-22T00:00:00"/>
    <s v="chsg-00808.10"/>
    <x v="1"/>
    <x v="34"/>
    <s v="I/C DESG"/>
    <n v="3001"/>
    <s v="Nyoman Diksa"/>
    <n v="6"/>
    <n v="264"/>
    <s v="PHASE II-Plot 15B Schematic Design"/>
    <s v="IDR"/>
    <n v="397692"/>
    <n v="0"/>
    <s v="ID000977"/>
    <s v="PJHR0010023"/>
    <s v="No"/>
    <m/>
    <n v="0"/>
    <s v="Charge"/>
    <s v="No"/>
    <s v="Posted"/>
    <s v="No"/>
    <m/>
  </r>
  <r>
    <d v="2018-11-23T00:00:00"/>
    <s v="chsg-00808.10"/>
    <x v="1"/>
    <x v="34"/>
    <s v="I/C DESG"/>
    <n v="3011"/>
    <s v="I Ketut Sukardiana"/>
    <n v="8"/>
    <n v="270"/>
    <s v="PHASE V-Plot 15A Concept Design"/>
    <s v="IDR"/>
    <n v="198741"/>
    <n v="0"/>
    <s v="ID000884"/>
    <s v="PJHR0010018"/>
    <s v="No"/>
    <m/>
    <n v="0"/>
    <s v="Charge"/>
    <s v="No"/>
    <s v="Posted"/>
    <s v="No"/>
    <m/>
  </r>
  <r>
    <d v="2018-11-23T00:00:00"/>
    <s v="chsg-00808.10"/>
    <x v="1"/>
    <x v="34"/>
    <s v="I/C DESG"/>
    <n v="3009"/>
    <s v="I Gusti Bagus Sera Krisnadinata"/>
    <n v="4"/>
    <n v="270"/>
    <s v="PHASE V-Plot 15A Concept Design"/>
    <s v="IDR"/>
    <n v="203576"/>
    <n v="0"/>
    <s v="ID000908"/>
    <s v="PJHR0010020"/>
    <s v="No"/>
    <m/>
    <n v="0"/>
    <s v="Charge"/>
    <s v="No"/>
    <s v="Posted"/>
    <s v="No"/>
    <m/>
  </r>
  <r>
    <d v="2018-11-23T00:00:00"/>
    <s v="chsg-00808.10"/>
    <x v="1"/>
    <x v="34"/>
    <s v="I/C DESG"/>
    <n v="3006"/>
    <s v="I Wayan Sujana"/>
    <n v="8"/>
    <n v="265"/>
    <s v="PHASE I-Plot 15B Concept Design"/>
    <s v="IDR"/>
    <n v="231632"/>
    <n v="0"/>
    <s v="ID000933"/>
    <s v="PJHR0010022"/>
    <s v="No"/>
    <m/>
    <n v="0"/>
    <s v="Charge"/>
    <s v="No"/>
    <s v="Posted"/>
    <s v="No"/>
    <m/>
  </r>
  <r>
    <d v="2018-11-23T00:00:00"/>
    <s v="chsg-00808.10"/>
    <x v="1"/>
    <x v="34"/>
    <s v="I/C DESG"/>
    <n v="3001"/>
    <s v="Nyoman Diksa"/>
    <n v="7"/>
    <n v="264"/>
    <s v="PHASE II-Plot 15B Schematic Design"/>
    <s v="IDR"/>
    <n v="397692"/>
    <n v="0"/>
    <s v="ID000978"/>
    <s v="PJHR0010023"/>
    <s v="No"/>
    <m/>
    <n v="0"/>
    <s v="Charge"/>
    <s v="No"/>
    <s v="Posted"/>
    <s v="No"/>
    <m/>
  </r>
  <r>
    <d v="2018-12-03T00:00:00"/>
    <s v="chsg-00808.10"/>
    <x v="1"/>
    <x v="34"/>
    <s v="I/C DESG"/>
    <n v="3001"/>
    <s v="Nyoman Diksa"/>
    <n v="1"/>
    <n v="264"/>
    <s v="PHASE II-Plot 15B Schematic Design"/>
    <s v="IDR"/>
    <n v="377842"/>
    <n v="477231"/>
    <s v="ID001156"/>
    <s v="PJHR0010034"/>
    <s v="No"/>
    <m/>
    <n v="477231"/>
    <s v="Charge"/>
    <s v="No"/>
    <s v="Invoiced"/>
    <s v="No"/>
    <m/>
  </r>
  <r>
    <d v="2018-12-05T00:00:00"/>
    <s v="chsg-00808.10"/>
    <x v="1"/>
    <x v="34"/>
    <s v="I/C DESG"/>
    <n v="3001"/>
    <s v="Nyoman Diksa"/>
    <n v="1"/>
    <n v="264"/>
    <s v="PHASE II-Plot 15B Schematic Design"/>
    <s v="IDR"/>
    <n v="377842"/>
    <n v="477231"/>
    <s v="ID001157"/>
    <s v="PJHR0010034"/>
    <s v="No"/>
    <m/>
    <n v="477231"/>
    <s v="Charge"/>
    <s v="No"/>
    <s v="Invoiced"/>
    <s v="No"/>
    <m/>
  </r>
  <r>
    <d v="2018-12-06T00:00:00"/>
    <s v="chsg-00808.10"/>
    <x v="1"/>
    <x v="34"/>
    <s v="I/C DESG"/>
    <n v="3001"/>
    <s v="Nyoman Diksa"/>
    <n v="1"/>
    <n v="264"/>
    <s v="PHASE II-Plot 15B Schematic Design"/>
    <s v="IDR"/>
    <n v="377842"/>
    <n v="477231"/>
    <s v="ID001158"/>
    <s v="PJHR0010034"/>
    <s v="No"/>
    <m/>
    <n v="477231"/>
    <s v="Charge"/>
    <s v="No"/>
    <s v="Invoiced"/>
    <s v="No"/>
    <m/>
  </r>
  <r>
    <d v="2018-12-07T00:00:00"/>
    <s v="chsg-00808.10"/>
    <x v="1"/>
    <x v="34"/>
    <s v="I/C DESG"/>
    <n v="3001"/>
    <s v="Nyoman Diksa"/>
    <n v="2"/>
    <n v="264"/>
    <s v="PHASE II-Plot 15B Schematic Design"/>
    <s v="IDR"/>
    <n v="377842"/>
    <n v="477231"/>
    <s v="ID001159"/>
    <s v="PJHR0010034"/>
    <s v="No"/>
    <m/>
    <n v="954462"/>
    <s v="Charge"/>
    <s v="No"/>
    <s v="Invoiced"/>
    <s v="No"/>
    <m/>
  </r>
  <r>
    <d v="2018-12-10T00:00:00"/>
    <s v="chsg-00808.10"/>
    <x v="1"/>
    <x v="34"/>
    <s v="I/C DESG"/>
    <n v="3001"/>
    <s v="Nyoman Diksa"/>
    <n v="6"/>
    <n v="264"/>
    <s v="PHASE II-Plot 15B Schematic Design"/>
    <s v="IDR"/>
    <n v="377842"/>
    <n v="477231"/>
    <s v="ID001160"/>
    <s v="PJHR0010034"/>
    <s v="No"/>
    <m/>
    <n v="2863386"/>
    <s v="Charge"/>
    <s v="No"/>
    <s v="Invoiced"/>
    <s v="No"/>
    <m/>
  </r>
  <r>
    <d v="2018-12-10T00:00:00"/>
    <s v="chsg-00808.10"/>
    <x v="1"/>
    <x v="34"/>
    <s v="I/C DESG"/>
    <n v="3011"/>
    <s v="I Ketut Sukardiana"/>
    <n v="7"/>
    <n v="270"/>
    <s v="PHASE V-Plot 15A Concept Design"/>
    <s v="IDR"/>
    <n v="191215"/>
    <n v="238489"/>
    <s v="ID001301"/>
    <s v="PJHR0010039"/>
    <s v="No"/>
    <m/>
    <n v="1669423"/>
    <s v="Charge"/>
    <s v="No"/>
    <s v="Invoiced"/>
    <s v="No"/>
    <m/>
  </r>
  <r>
    <d v="2018-12-11T00:00:00"/>
    <s v="chsg-00808.10"/>
    <x v="1"/>
    <x v="34"/>
    <s v="I/C DESG"/>
    <n v="3001"/>
    <s v="Nyoman Diksa"/>
    <n v="4"/>
    <n v="264"/>
    <s v="PHASE II-Plot 15B Schematic Design"/>
    <s v="IDR"/>
    <n v="377842"/>
    <n v="477231"/>
    <s v="ID001161"/>
    <s v="PJHR0010034"/>
    <s v="No"/>
    <m/>
    <n v="1908924"/>
    <s v="Charge"/>
    <s v="No"/>
    <s v="Invoiced"/>
    <s v="No"/>
    <m/>
  </r>
  <r>
    <d v="2018-12-11T00:00:00"/>
    <s v="chsg-00808.10"/>
    <x v="1"/>
    <x v="34"/>
    <s v="I/C DESG"/>
    <n v="3006"/>
    <s v="I Wayan Sujana"/>
    <n v="8"/>
    <n v="269"/>
    <s v="PHASE VI-Plot 15A Schematic Design"/>
    <s v="IDR"/>
    <n v="219968"/>
    <n v="277958"/>
    <s v="ID001204"/>
    <s v="PJHR0010036"/>
    <s v="No"/>
    <m/>
    <n v="2223664"/>
    <s v="Charge"/>
    <s v="No"/>
    <s v="Invoiced"/>
    <s v="No"/>
    <m/>
  </r>
  <r>
    <d v="2018-12-11T00:00:00"/>
    <s v="chsg-00808.10"/>
    <x v="1"/>
    <x v="34"/>
    <s v="I/C DESG"/>
    <n v="3011"/>
    <s v="I Ketut Sukardiana"/>
    <n v="8"/>
    <n v="270"/>
    <s v="PHASE V-Plot 15A Concept Design"/>
    <s v="IDR"/>
    <n v="191215"/>
    <n v="238489"/>
    <s v="ID001302"/>
    <s v="PJHR0010039"/>
    <s v="No"/>
    <m/>
    <n v="1907912"/>
    <s v="Charge"/>
    <s v="No"/>
    <s v="Invoiced"/>
    <s v="No"/>
    <m/>
  </r>
  <r>
    <d v="2018-12-12T00:00:00"/>
    <s v="chsg-00808.10"/>
    <x v="1"/>
    <x v="34"/>
    <s v="I/C DESG"/>
    <n v="3001"/>
    <s v="Nyoman Diksa"/>
    <n v="3"/>
    <n v="264"/>
    <s v="PHASE II-Plot 15B Schematic Design"/>
    <s v="IDR"/>
    <n v="377842"/>
    <n v="477231"/>
    <s v="ID001162"/>
    <s v="PJHR0010034"/>
    <s v="No"/>
    <m/>
    <n v="1431693"/>
    <s v="Charge"/>
    <s v="No"/>
    <s v="Invoiced"/>
    <s v="No"/>
    <m/>
  </r>
  <r>
    <d v="2018-12-12T00:00:00"/>
    <s v="chsg-00808.10"/>
    <x v="1"/>
    <x v="34"/>
    <s v="I/C DESG"/>
    <n v="3006"/>
    <s v="I Wayan Sujana"/>
    <n v="6"/>
    <n v="269"/>
    <s v="PHASE VI-Plot 15A Schematic Design"/>
    <s v="IDR"/>
    <n v="219968"/>
    <n v="277958"/>
    <s v="ID001205"/>
    <s v="PJHR0010036"/>
    <s v="No"/>
    <m/>
    <n v="1667748"/>
    <s v="Charge"/>
    <s v="No"/>
    <s v="Invoiced"/>
    <s v="No"/>
    <m/>
  </r>
  <r>
    <d v="2018-12-12T00:00:00"/>
    <s v="chsg-00808.10"/>
    <x v="1"/>
    <x v="34"/>
    <s v="I/C DESG"/>
    <n v="3011"/>
    <s v="I Ketut Sukardiana"/>
    <n v="8"/>
    <n v="270"/>
    <s v="PHASE V-Plot 15A Concept Design"/>
    <s v="IDR"/>
    <n v="191215"/>
    <n v="238489"/>
    <s v="ID001303"/>
    <s v="PJHR0010039"/>
    <s v="No"/>
    <m/>
    <n v="1907912"/>
    <s v="Charge"/>
    <s v="No"/>
    <s v="Invoiced"/>
    <s v="No"/>
    <m/>
  </r>
  <r>
    <d v="2018-12-13T00:00:00"/>
    <s v="chsg-00808.10"/>
    <x v="1"/>
    <x v="34"/>
    <s v="I/C DESG"/>
    <n v="3001"/>
    <s v="Nyoman Diksa"/>
    <n v="4"/>
    <n v="264"/>
    <s v="PHASE II-Plot 15B Schematic Design"/>
    <s v="IDR"/>
    <n v="377842"/>
    <n v="477231"/>
    <s v="ID001163"/>
    <s v="PJHR0010034"/>
    <s v="No"/>
    <m/>
    <n v="1908924"/>
    <s v="Charge"/>
    <s v="No"/>
    <s v="Invoiced"/>
    <s v="No"/>
    <m/>
  </r>
  <r>
    <d v="2018-12-13T00:00:00"/>
    <s v="chsg-00808.10"/>
    <x v="1"/>
    <x v="34"/>
    <s v="I/C DESG"/>
    <n v="3006"/>
    <s v="I Wayan Sujana"/>
    <n v="8"/>
    <n v="269"/>
    <s v="PHASE VI-Plot 15A Schematic Design"/>
    <s v="IDR"/>
    <n v="219968"/>
    <n v="277958"/>
    <s v="ID001206"/>
    <s v="PJHR0010036"/>
    <s v="No"/>
    <m/>
    <n v="2223664"/>
    <s v="Charge"/>
    <s v="No"/>
    <s v="Invoiced"/>
    <s v="No"/>
    <m/>
  </r>
  <r>
    <d v="2018-12-13T00:00:00"/>
    <s v="chsg-00808.10"/>
    <x v="1"/>
    <x v="34"/>
    <s v="I/C DESG"/>
    <n v="3011"/>
    <s v="I Ketut Sukardiana"/>
    <n v="8"/>
    <n v="270"/>
    <s v="PHASE V-Plot 15A Concept Design"/>
    <s v="IDR"/>
    <n v="191215"/>
    <n v="238489"/>
    <s v="ID001304"/>
    <s v="PJHR0010039"/>
    <s v="No"/>
    <m/>
    <n v="1907912"/>
    <s v="Charge"/>
    <s v="No"/>
    <s v="Invoiced"/>
    <s v="No"/>
    <m/>
  </r>
  <r>
    <d v="2018-12-14T00:00:00"/>
    <s v="chsg-00808.10"/>
    <x v="1"/>
    <x v="34"/>
    <s v="I/C DESG"/>
    <n v="3001"/>
    <s v="Nyoman Diksa"/>
    <n v="4"/>
    <n v="264"/>
    <s v="PHASE II-Plot 15B Schematic Design"/>
    <s v="IDR"/>
    <n v="377842"/>
    <n v="477231"/>
    <s v="ID001164"/>
    <s v="PJHR0010034"/>
    <s v="No"/>
    <m/>
    <n v="1908924"/>
    <s v="Charge"/>
    <s v="No"/>
    <s v="Invoiced"/>
    <s v="No"/>
    <m/>
  </r>
  <r>
    <d v="2018-12-14T00:00:00"/>
    <s v="chsg-00808.10"/>
    <x v="1"/>
    <x v="34"/>
    <s v="I/C DESG"/>
    <n v="3006"/>
    <s v="I Wayan Sujana"/>
    <n v="8"/>
    <n v="269"/>
    <s v="PHASE VI-Plot 15A Schematic Design"/>
    <s v="IDR"/>
    <n v="219968"/>
    <n v="277958"/>
    <s v="ID001207"/>
    <s v="PJHR0010036"/>
    <s v="No"/>
    <m/>
    <n v="2223664"/>
    <s v="Charge"/>
    <s v="No"/>
    <s v="Invoiced"/>
    <s v="No"/>
    <m/>
  </r>
  <r>
    <d v="2018-12-14T00:00:00"/>
    <s v="chsg-00808.10"/>
    <x v="1"/>
    <x v="34"/>
    <s v="I/C DESG"/>
    <n v="3011"/>
    <s v="I Ketut Sukardiana"/>
    <n v="7"/>
    <n v="270"/>
    <s v="PHASE V-Plot 15A Concept Design"/>
    <s v="IDR"/>
    <n v="191215"/>
    <n v="238489"/>
    <s v="ID001305"/>
    <s v="PJHR0010039"/>
    <s v="No"/>
    <m/>
    <n v="1669423"/>
    <s v="Charge"/>
    <s v="No"/>
    <s v="Invoiced"/>
    <s v="No"/>
    <m/>
  </r>
  <r>
    <d v="2018-12-17T00:00:00"/>
    <s v="chsg-00808.10"/>
    <x v="1"/>
    <x v="34"/>
    <s v="I/C DESG"/>
    <n v="3010"/>
    <s v="A.A. Bagus Dewangkara"/>
    <n v="8"/>
    <n v="264"/>
    <s v="PHASE II-Plot 15B Schematic Design"/>
    <s v="IDR"/>
    <n v="197559"/>
    <n v="248328"/>
    <s v="ID001344"/>
    <s v="PJHR0010042"/>
    <s v="No"/>
    <m/>
    <n v="1986624"/>
    <s v="Charge"/>
    <s v="No"/>
    <s v="Invoiced"/>
    <s v="No"/>
    <m/>
  </r>
  <r>
    <d v="2018-12-17T00:00:00"/>
    <s v="chsg-00808.10"/>
    <x v="1"/>
    <x v="34"/>
    <s v="I/C DESG"/>
    <n v="3001"/>
    <s v="Nyoman Diksa"/>
    <n v="6"/>
    <n v="264"/>
    <s v="PHASE II-Plot 15B Schematic Design"/>
    <s v="IDR"/>
    <n v="377842"/>
    <n v="477231"/>
    <s v="ID001358"/>
    <s v="PJHR0010043"/>
    <s v="No"/>
    <m/>
    <n v="2863386"/>
    <s v="Charge"/>
    <s v="No"/>
    <s v="Invoiced"/>
    <s v="No"/>
    <m/>
  </r>
  <r>
    <d v="2018-12-17T00:00:00"/>
    <s v="chsg-00808.10"/>
    <x v="1"/>
    <x v="34"/>
    <s v="I/C DESG"/>
    <n v="3009"/>
    <s v="I Gusti Bagus Sera Krisnadinata"/>
    <n v="8"/>
    <n v="264"/>
    <s v="PHASE II-Plot 15B Schematic Design"/>
    <s v="IDR"/>
    <n v="197081"/>
    <n v="244291"/>
    <s v="ID001372"/>
    <s v="PJHR0010044"/>
    <s v="No"/>
    <m/>
    <n v="1954328"/>
    <s v="Charge"/>
    <s v="No"/>
    <s v="Invoiced"/>
    <s v="No"/>
    <m/>
  </r>
  <r>
    <d v="2018-12-17T00:00:00"/>
    <s v="chsg-00808.10"/>
    <x v="1"/>
    <x v="34"/>
    <s v="I/C DESG"/>
    <n v="3006"/>
    <s v="I Wayan Sujana"/>
    <n v="8"/>
    <n v="264"/>
    <s v="PHASE II-Plot 15B Schematic Design"/>
    <s v="IDR"/>
    <n v="219968"/>
    <n v="277958"/>
    <s v="ID001385"/>
    <s v="PJHR0010045"/>
    <s v="No"/>
    <m/>
    <n v="2223664"/>
    <s v="Charge"/>
    <s v="No"/>
    <s v="Invoiced"/>
    <s v="No"/>
    <m/>
  </r>
  <r>
    <d v="2018-12-17T00:00:00"/>
    <s v="chsg-00808.10"/>
    <x v="1"/>
    <x v="34"/>
    <s v="I/C DESG"/>
    <n v="3013"/>
    <s v="A.A. Gde Adi Santika"/>
    <n v="8"/>
    <n v="269"/>
    <s v="PHASE VI-Plot 15A Schematic Design"/>
    <s v="IDR"/>
    <n v="175616"/>
    <n v="221496"/>
    <s v="ID001421"/>
    <s v="PJHR0010048"/>
    <s v="No"/>
    <m/>
    <n v="1771968"/>
    <s v="Charge"/>
    <s v="No"/>
    <s v="Invoiced"/>
    <s v="No"/>
    <m/>
  </r>
  <r>
    <d v="2018-12-17T00:00:00"/>
    <s v="chsg-00808.10"/>
    <x v="1"/>
    <x v="34"/>
    <s v="I/C DESG"/>
    <n v="3011"/>
    <s v="I Ketut Sukardiana"/>
    <n v="8"/>
    <n v="270"/>
    <s v="PHASE V-Plot 15A Concept Design"/>
    <s v="IDR"/>
    <n v="191215"/>
    <n v="238489"/>
    <s v="ID001433"/>
    <s v="PJHR0010049"/>
    <s v="No"/>
    <m/>
    <n v="1907912"/>
    <s v="Charge"/>
    <s v="No"/>
    <s v="Invoiced"/>
    <s v="No"/>
    <m/>
  </r>
  <r>
    <d v="2018-12-17T00:00:00"/>
    <s v="chsg-00808.10"/>
    <x v="1"/>
    <x v="34"/>
    <s v="I/C DESG"/>
    <n v="3008"/>
    <s v="Gita Adriani Putri"/>
    <n v="8"/>
    <n v="269"/>
    <s v="PHASE VI-Plot 15A Schematic Design"/>
    <s v="IDR"/>
    <n v="226198"/>
    <n v="284168"/>
    <s v="ID001609"/>
    <s v="PJHR0010052"/>
    <s v="No"/>
    <m/>
    <n v="2273344"/>
    <s v="Charge"/>
    <s v="No"/>
    <s v="Posted"/>
    <s v="No"/>
    <m/>
  </r>
  <r>
    <d v="2018-12-18T00:00:00"/>
    <s v="chsg-00808.10"/>
    <x v="1"/>
    <x v="34"/>
    <s v="I/C DESG"/>
    <n v="3007"/>
    <s v="Putu Ary Santana Putra"/>
    <n v="8"/>
    <n v="264"/>
    <s v="PHASE II-Plot 15B Schematic Design"/>
    <s v="IDR"/>
    <n v="215124"/>
    <n v="270662"/>
    <s v="ID001331"/>
    <s v="PJHR0010041"/>
    <s v="No"/>
    <m/>
    <n v="2165296"/>
    <s v="Charge"/>
    <s v="No"/>
    <s v="Invoiced"/>
    <s v="No"/>
    <m/>
  </r>
  <r>
    <d v="2018-12-18T00:00:00"/>
    <s v="chsg-00808.10"/>
    <x v="1"/>
    <x v="34"/>
    <s v="I/C DESG"/>
    <n v="3010"/>
    <s v="A.A. Bagus Dewangkara"/>
    <n v="6"/>
    <n v="264"/>
    <s v="PHASE II-Plot 15B Schematic Design"/>
    <s v="IDR"/>
    <n v="197559"/>
    <n v="248328"/>
    <s v="ID001345"/>
    <s v="PJHR0010042"/>
    <s v="No"/>
    <m/>
    <n v="1489968"/>
    <s v="Charge"/>
    <s v="No"/>
    <s v="Invoiced"/>
    <s v="No"/>
    <m/>
  </r>
  <r>
    <d v="2018-12-18T00:00:00"/>
    <s v="chsg-00808.10"/>
    <x v="1"/>
    <x v="34"/>
    <s v="I/C DESG"/>
    <n v="3001"/>
    <s v="Nyoman Diksa"/>
    <n v="4"/>
    <n v="264"/>
    <s v="PHASE II-Plot 15B Schematic Design"/>
    <s v="IDR"/>
    <n v="377842"/>
    <n v="477231"/>
    <s v="ID001359"/>
    <s v="PJHR0010043"/>
    <s v="No"/>
    <m/>
    <n v="1908924"/>
    <s v="Charge"/>
    <s v="No"/>
    <s v="Invoiced"/>
    <s v="No"/>
    <m/>
  </r>
  <r>
    <d v="2018-12-18T00:00:00"/>
    <s v="chsg-00808.10"/>
    <x v="1"/>
    <x v="34"/>
    <s v="I/C DESG"/>
    <n v="3009"/>
    <s v="I Gusti Bagus Sera Krisnadinata"/>
    <n v="8"/>
    <n v="264"/>
    <s v="PHASE II-Plot 15B Schematic Design"/>
    <s v="IDR"/>
    <n v="197081"/>
    <n v="244291"/>
    <s v="ID001373"/>
    <s v="PJHR0010044"/>
    <s v="No"/>
    <m/>
    <n v="1954328"/>
    <s v="Charge"/>
    <s v="No"/>
    <s v="Invoiced"/>
    <s v="No"/>
    <m/>
  </r>
  <r>
    <d v="2018-12-18T00:00:00"/>
    <s v="chsg-00808.10"/>
    <x v="1"/>
    <x v="34"/>
    <s v="I/C DESG"/>
    <n v="3013"/>
    <s v="A.A. Gde Adi Santika"/>
    <n v="8"/>
    <n v="269"/>
    <s v="PHASE VI-Plot 15A Schematic Design"/>
    <s v="IDR"/>
    <n v="175616"/>
    <n v="221496"/>
    <s v="ID001422"/>
    <s v="PJHR0010048"/>
    <s v="No"/>
    <m/>
    <n v="1771968"/>
    <s v="Charge"/>
    <s v="No"/>
    <s v="Invoiced"/>
    <s v="No"/>
    <m/>
  </r>
  <r>
    <d v="2018-12-18T00:00:00"/>
    <s v="chsg-00808.10"/>
    <x v="1"/>
    <x v="34"/>
    <s v="I/C DESG"/>
    <n v="3011"/>
    <s v="I Ketut Sukardiana"/>
    <n v="8"/>
    <n v="270"/>
    <s v="PHASE V-Plot 15A Concept Design"/>
    <s v="IDR"/>
    <n v="191215"/>
    <n v="238489"/>
    <s v="ID001434"/>
    <s v="PJHR0010049"/>
    <s v="No"/>
    <m/>
    <n v="1907912"/>
    <s v="Charge"/>
    <s v="No"/>
    <s v="Invoiced"/>
    <s v="No"/>
    <m/>
  </r>
  <r>
    <d v="2018-12-18T00:00:00"/>
    <s v="chsg-00808.10"/>
    <x v="1"/>
    <x v="34"/>
    <s v="I/C DESG"/>
    <n v="3008"/>
    <s v="Gita Adriani Putri"/>
    <n v="4"/>
    <n v="269"/>
    <s v="PHASE VI-Plot 15A Schematic Design"/>
    <s v="IDR"/>
    <n v="226198"/>
    <n v="284168"/>
    <s v="ID001610"/>
    <s v="PJHR0010052"/>
    <s v="No"/>
    <m/>
    <n v="1136672"/>
    <s v="Charge"/>
    <s v="No"/>
    <s v="Posted"/>
    <s v="No"/>
    <m/>
  </r>
  <r>
    <d v="2018-12-19T00:00:00"/>
    <s v="chsg-00808.10"/>
    <x v="1"/>
    <x v="34"/>
    <s v="I/C DESG"/>
    <n v="3010"/>
    <s v="A.A. Bagus Dewangkara"/>
    <n v="7"/>
    <n v="264"/>
    <s v="PHASE II-Plot 15B Schematic Design"/>
    <s v="IDR"/>
    <n v="197559"/>
    <n v="248328"/>
    <s v="ID001346"/>
    <s v="PJHR0010042"/>
    <s v="No"/>
    <m/>
    <n v="1738296"/>
    <s v="Charge"/>
    <s v="No"/>
    <s v="Invoiced"/>
    <s v="No"/>
    <m/>
  </r>
  <r>
    <d v="2018-12-19T00:00:00"/>
    <s v="chsg-00808.10"/>
    <x v="1"/>
    <x v="34"/>
    <s v="I/C DESG"/>
    <n v="3001"/>
    <s v="Nyoman Diksa"/>
    <n v="2"/>
    <n v="264"/>
    <s v="PHASE II-Plot 15B Schematic Design"/>
    <s v="IDR"/>
    <n v="377842"/>
    <n v="477231"/>
    <s v="ID001360"/>
    <s v="PJHR0010043"/>
    <s v="No"/>
    <m/>
    <n v="954462"/>
    <s v="Charge"/>
    <s v="No"/>
    <s v="Invoiced"/>
    <s v="No"/>
    <m/>
  </r>
  <r>
    <d v="2018-12-19T00:00:00"/>
    <s v="chsg-00808.10"/>
    <x v="1"/>
    <x v="34"/>
    <s v="I/C DESG"/>
    <n v="3009"/>
    <s v="I Gusti Bagus Sera Krisnadinata"/>
    <n v="7"/>
    <n v="264"/>
    <s v="PHASE II-Plot 15B Schematic Design"/>
    <s v="IDR"/>
    <n v="197081"/>
    <n v="244291"/>
    <s v="ID001374"/>
    <s v="PJHR0010044"/>
    <s v="No"/>
    <m/>
    <n v="1710037"/>
    <s v="Charge"/>
    <s v="No"/>
    <s v="Invoiced"/>
    <s v="No"/>
    <m/>
  </r>
  <r>
    <d v="2018-12-19T00:00:00"/>
    <s v="chsg-00808.10"/>
    <x v="1"/>
    <x v="34"/>
    <s v="I/C DESG"/>
    <n v="3013"/>
    <s v="A.A. Gde Adi Santika"/>
    <n v="8"/>
    <n v="269"/>
    <s v="PHASE VI-Plot 15A Schematic Design"/>
    <s v="IDR"/>
    <n v="175616"/>
    <n v="221496"/>
    <s v="ID001423"/>
    <s v="PJHR0010048"/>
    <s v="No"/>
    <m/>
    <n v="1771968"/>
    <s v="Charge"/>
    <s v="No"/>
    <s v="Invoiced"/>
    <s v="No"/>
    <m/>
  </r>
  <r>
    <d v="2018-12-19T00:00:00"/>
    <s v="chsg-00808.10"/>
    <x v="1"/>
    <x v="34"/>
    <s v="I/C DESG"/>
    <n v="3011"/>
    <s v="I Ketut Sukardiana"/>
    <n v="7"/>
    <n v="270"/>
    <s v="PHASE V-Plot 15A Concept Design"/>
    <s v="IDR"/>
    <n v="191215"/>
    <n v="238489"/>
    <s v="ID001435"/>
    <s v="PJHR0010049"/>
    <s v="No"/>
    <m/>
    <n v="1669423"/>
    <s v="Charge"/>
    <s v="No"/>
    <s v="Invoiced"/>
    <s v="No"/>
    <m/>
  </r>
  <r>
    <d v="2018-12-21T00:00:00"/>
    <s v="chsg-00808.10"/>
    <x v="1"/>
    <x v="34"/>
    <s v="I/C DESG"/>
    <n v="3009"/>
    <s v="I Gusti Bagus Sera Krisnadinata"/>
    <n v="7"/>
    <n v="264"/>
    <s v="PHASE II-Plot 15B Schematic Design"/>
    <s v="IDR"/>
    <n v="197081"/>
    <n v="244291"/>
    <s v="ID001375"/>
    <s v="PJHR0010044"/>
    <s v="No"/>
    <m/>
    <n v="1710037"/>
    <s v="Charge"/>
    <s v="No"/>
    <s v="Invoiced"/>
    <s v="No"/>
    <m/>
  </r>
  <r>
    <d v="2018-12-21T00:00:00"/>
    <s v="chsg-00808.10"/>
    <x v="1"/>
    <x v="34"/>
    <s v="I/C DESG"/>
    <n v="3006"/>
    <s v="I Wayan Sujana"/>
    <n v="8"/>
    <n v="264"/>
    <s v="PHASE II-Plot 15B Schematic Design"/>
    <s v="IDR"/>
    <n v="219968"/>
    <n v="277958"/>
    <s v="ID001386"/>
    <s v="PJHR0010045"/>
    <s v="No"/>
    <m/>
    <n v="2223664"/>
    <s v="Charge"/>
    <s v="No"/>
    <s v="Invoiced"/>
    <s v="No"/>
    <m/>
  </r>
  <r>
    <d v="2018-12-24T00:00:00"/>
    <s v="chsg-00808.10"/>
    <x v="1"/>
    <x v="34"/>
    <s v="I/C DESG"/>
    <n v="3001"/>
    <s v="Nyoman Diksa"/>
    <n v="4"/>
    <n v="264"/>
    <s v="PHASE II-Plot 15B Schematic Design"/>
    <s v="IDR"/>
    <n v="377842"/>
    <n v="477231"/>
    <s v="ID001361"/>
    <s v="PJHR0010043"/>
    <s v="No"/>
    <m/>
    <n v="1908924"/>
    <s v="Charge"/>
    <s v="No"/>
    <s v="Invoiced"/>
    <s v="No"/>
    <m/>
  </r>
  <r>
    <d v="2018-12-24T00:00:00"/>
    <s v="chsg-00808.10"/>
    <x v="1"/>
    <x v="34"/>
    <s v="I/C DESG"/>
    <n v="3009"/>
    <s v="I Gusti Bagus Sera Krisnadinata"/>
    <n v="8"/>
    <n v="264"/>
    <s v="PHASE II-Plot 15B Schematic Design"/>
    <s v="IDR"/>
    <n v="197081"/>
    <n v="244291"/>
    <s v="ID001376"/>
    <s v="PJHR0010044"/>
    <s v="No"/>
    <m/>
    <n v="1954328"/>
    <s v="Charge"/>
    <s v="No"/>
    <s v="Invoiced"/>
    <s v="No"/>
    <m/>
  </r>
  <r>
    <d v="2018-12-24T00:00:00"/>
    <s v="chsg-00808.10"/>
    <x v="1"/>
    <x v="34"/>
    <s v="I/C DESG"/>
    <n v="3006"/>
    <s v="I Wayan Sujana"/>
    <n v="8"/>
    <n v="264"/>
    <s v="PHASE II-Plot 15B Schematic Design"/>
    <s v="IDR"/>
    <n v="219968"/>
    <n v="277958"/>
    <s v="ID001387"/>
    <s v="PJHR0010045"/>
    <s v="No"/>
    <m/>
    <n v="2223664"/>
    <s v="Charge"/>
    <s v="No"/>
    <s v="Invoiced"/>
    <s v="No"/>
    <m/>
  </r>
  <r>
    <d v="2018-05-14T00:00:00"/>
    <s v="chsg-00808.12"/>
    <x v="1"/>
    <x v="35"/>
    <s v="I/C DESG"/>
    <n v="3005"/>
    <s v="I Wayan Kompiang Eka Siswanta"/>
    <n v="15"/>
    <n v="271"/>
    <s v="PHASE I-Concept Design"/>
    <s v="IDR"/>
    <n v="165864"/>
    <n v="0"/>
    <s v="ID002339"/>
    <s v="ProjHours19"/>
    <s v="No"/>
    <m/>
    <n v="0"/>
    <s v="Charge"/>
    <s v="No"/>
    <s v="Posted"/>
    <s v="No"/>
    <m/>
  </r>
  <r>
    <d v="2018-05-21T00:00:00"/>
    <s v="chsg-00808.12"/>
    <x v="1"/>
    <x v="35"/>
    <s v="I/C DESG"/>
    <n v="3005"/>
    <s v="I Wayan Kompiang Eka Siswanta"/>
    <n v="8"/>
    <n v="271"/>
    <s v="PHASE I-Concept Design"/>
    <s v="IDR"/>
    <n v="165864"/>
    <n v="0"/>
    <s v="ID002360"/>
    <s v="ProjHours19"/>
    <s v="No"/>
    <m/>
    <n v="0"/>
    <s v="Charge"/>
    <s v="No"/>
    <s v="Posted"/>
    <s v="No"/>
    <m/>
  </r>
  <r>
    <d v="2018-10-01T00:00:00"/>
    <s v="chsg-00808.12"/>
    <x v="1"/>
    <x v="35"/>
    <s v="I/C DESG"/>
    <n v="3001"/>
    <s v="Nyoman Diksa"/>
    <n v="2"/>
    <n v="271"/>
    <s v="PHASE I-Concept Design"/>
    <s v="IDR"/>
    <n v="308303"/>
    <n v="0"/>
    <s v="ID003043"/>
    <s v="ProjHours19"/>
    <s v="No"/>
    <m/>
    <n v="0"/>
    <s v="Charge"/>
    <s v="No"/>
    <s v="Posted"/>
    <s v="No"/>
    <m/>
  </r>
  <r>
    <d v="2018-10-01T00:00:00"/>
    <s v="chsg-00808.12"/>
    <x v="1"/>
    <x v="35"/>
    <s v="I/C DESG"/>
    <n v="3003"/>
    <s v="Agus Wijaya"/>
    <n v="4"/>
    <n v="271"/>
    <s v="PHASE I-Concept Design"/>
    <s v="IDR"/>
    <n v="177755"/>
    <n v="0"/>
    <s v="ID003046"/>
    <s v="ProjHours19"/>
    <s v="No"/>
    <m/>
    <n v="0"/>
    <s v="Charge"/>
    <s v="No"/>
    <s v="Posted"/>
    <s v="No"/>
    <m/>
  </r>
  <r>
    <d v="2018-10-01T00:00:00"/>
    <s v="chsg-00808.12"/>
    <x v="1"/>
    <x v="35"/>
    <s v="I/C DESG"/>
    <n v="3003"/>
    <s v="Agus Wijaya"/>
    <n v="8"/>
    <n v="271"/>
    <s v="PHASE I-Concept Design"/>
    <s v="IDR"/>
    <n v="177755"/>
    <n v="0"/>
    <s v="ID003057"/>
    <s v="ProjHours19"/>
    <s v="No"/>
    <m/>
    <n v="0"/>
    <s v="Charge"/>
    <s v="No"/>
    <s v="Posted"/>
    <s v="No"/>
    <m/>
  </r>
  <r>
    <d v="2018-10-08T00:00:00"/>
    <s v="chsg-00808.12"/>
    <x v="1"/>
    <x v="35"/>
    <s v="I/C DESG"/>
    <n v="3012"/>
    <s v="Johanes Jojo Paijo"/>
    <n v="36"/>
    <n v="271"/>
    <s v="PHASE I-Concept Design"/>
    <s v="IDR"/>
    <n v="109895"/>
    <n v="0"/>
    <s v="ID003109"/>
    <s v="ProjHours19"/>
    <s v="No"/>
    <m/>
    <n v="0"/>
    <s v="Charge"/>
    <s v="No"/>
    <s v="Posted"/>
    <s v="No"/>
    <m/>
  </r>
  <r>
    <d v="2018-10-08T00:00:00"/>
    <s v="chsg-00808.12"/>
    <x v="1"/>
    <x v="35"/>
    <s v="I/C DESG"/>
    <n v="3010"/>
    <s v="A.A. Bagus Dewangkara"/>
    <n v="40"/>
    <n v="271"/>
    <s v="PHASE I-Concept Design"/>
    <s v="IDR"/>
    <n v="121404"/>
    <n v="0"/>
    <s v="ID003110"/>
    <s v="ProjHours19"/>
    <s v="No"/>
    <m/>
    <n v="0"/>
    <s v="Charge"/>
    <s v="No"/>
    <s v="Posted"/>
    <s v="No"/>
    <m/>
  </r>
  <r>
    <d v="2018-10-15T00:00:00"/>
    <s v="chsg-00808.12"/>
    <x v="1"/>
    <x v="35"/>
    <s v="I/C DESG"/>
    <n v="3007"/>
    <s v="Putu Ary Santana Putra"/>
    <n v="27"/>
    <n v="271"/>
    <s v="PHASE I-Concept Design"/>
    <s v="IDR"/>
    <n v="138968"/>
    <n v="0"/>
    <s v="ID003150"/>
    <s v="ProjHours19"/>
    <s v="No"/>
    <m/>
    <n v="0"/>
    <s v="Charge"/>
    <s v="No"/>
    <s v="Posted"/>
    <s v="No"/>
    <m/>
  </r>
  <r>
    <d v="2018-10-15T00:00:00"/>
    <s v="chsg-00808.12"/>
    <x v="1"/>
    <x v="35"/>
    <s v="I/C DESG"/>
    <n v="3012"/>
    <s v="Johanes Jojo Paijo"/>
    <n v="43"/>
    <n v="271"/>
    <s v="PHASE I-Concept Design"/>
    <s v="IDR"/>
    <n v="109895"/>
    <n v="0"/>
    <s v="ID003157"/>
    <s v="ProjHours19"/>
    <s v="No"/>
    <m/>
    <n v="0"/>
    <s v="Charge"/>
    <s v="No"/>
    <s v="Posted"/>
    <s v="No"/>
    <m/>
  </r>
  <r>
    <d v="2018-10-15T00:00:00"/>
    <s v="chsg-00808.12"/>
    <x v="1"/>
    <x v="35"/>
    <s v="I/C DESG"/>
    <n v="3010"/>
    <s v="A.A. Bagus Dewangkara"/>
    <n v="46.1"/>
    <n v="271"/>
    <s v="PHASE I-Concept Design"/>
    <s v="IDR"/>
    <n v="121404"/>
    <n v="0"/>
    <s v="ID003158"/>
    <s v="ProjHours19"/>
    <s v="No"/>
    <m/>
    <n v="0"/>
    <s v="Charge"/>
    <s v="No"/>
    <s v="Posted"/>
    <s v="No"/>
    <m/>
  </r>
  <r>
    <d v="2018-11-01T00:00:00"/>
    <s v="chsg-00808.12"/>
    <x v="1"/>
    <x v="35"/>
    <s v="I/C DESG"/>
    <n v="3012"/>
    <s v="Johanes Jojo Paijo"/>
    <n v="8"/>
    <n v="273"/>
    <s v="PHASE III-Design Development"/>
    <s v="USD"/>
    <n v="194216"/>
    <n v="0"/>
    <s v="ID000624"/>
    <s v="PJHR0010001"/>
    <s v="No"/>
    <m/>
    <n v="0"/>
    <s v="Charge"/>
    <s v="No"/>
    <s v="Posted"/>
    <s v="No"/>
    <m/>
  </r>
  <r>
    <d v="2018-11-01T00:00:00"/>
    <s v="chsg-00808.12"/>
    <x v="1"/>
    <x v="35"/>
    <s v="I/C DESG"/>
    <n v="3010"/>
    <s v="A.A. Bagus Dewangkara"/>
    <n v="8"/>
    <n v="273"/>
    <s v="PHASE III-Design Development"/>
    <s v="USD"/>
    <n v="206940"/>
    <n v="0"/>
    <s v="ID000653"/>
    <s v="PJHR0010003"/>
    <s v="No"/>
    <m/>
    <n v="0"/>
    <s v="Charge"/>
    <s v="No"/>
    <s v="Posted"/>
    <s v="No"/>
    <m/>
  </r>
  <r>
    <d v="2018-11-05T00:00:00"/>
    <s v="chsg-00808.12"/>
    <x v="1"/>
    <x v="35"/>
    <s v="I/C DESG"/>
    <n v="3012"/>
    <s v="Johanes Jojo Paijo"/>
    <n v="6"/>
    <n v="273"/>
    <s v="PHASE III-Design Development"/>
    <s v="USD"/>
    <n v="194216"/>
    <n v="0"/>
    <s v="ID000625"/>
    <s v="PJHR0010001"/>
    <s v="No"/>
    <m/>
    <n v="0"/>
    <s v="Charge"/>
    <s v="No"/>
    <s v="Posted"/>
    <s v="No"/>
    <m/>
  </r>
  <r>
    <d v="2018-11-05T00:00:00"/>
    <s v="chsg-00808.12"/>
    <x v="1"/>
    <x v="35"/>
    <s v="I/C DESG"/>
    <n v="3010"/>
    <s v="A.A. Bagus Dewangkara"/>
    <n v="8"/>
    <n v="273"/>
    <s v="PHASE III-Design Development"/>
    <s v="USD"/>
    <n v="206940"/>
    <n v="0"/>
    <s v="ID000654"/>
    <s v="PJHR0010003"/>
    <s v="No"/>
    <m/>
    <n v="0"/>
    <s v="Charge"/>
    <s v="No"/>
    <s v="Posted"/>
    <s v="No"/>
    <m/>
  </r>
  <r>
    <d v="2018-11-05T00:00:00"/>
    <s v="chsg-00808.12"/>
    <x v="1"/>
    <x v="35"/>
    <s v="I/C DESG"/>
    <n v="3008"/>
    <s v="Gita Adriani Putri"/>
    <n v="3.5"/>
    <n v="273"/>
    <s v="PHASE III-Design Development"/>
    <s v="USD"/>
    <n v="236806"/>
    <n v="0"/>
    <s v="ID000741"/>
    <s v="PJHR0010010"/>
    <s v="No"/>
    <m/>
    <n v="0"/>
    <s v="Charge"/>
    <s v="No"/>
    <s v="Posted"/>
    <s v="No"/>
    <m/>
  </r>
  <r>
    <d v="2018-11-07T00:00:00"/>
    <s v="chsg-00808.12"/>
    <x v="1"/>
    <x v="35"/>
    <s v="I/C DESG"/>
    <n v="3012"/>
    <s v="Johanes Jojo Paijo"/>
    <n v="8"/>
    <n v="273"/>
    <s v="PHASE III-Design Development"/>
    <s v="USD"/>
    <n v="194216"/>
    <n v="0"/>
    <s v="ID000626"/>
    <s v="PJHR0010001"/>
    <s v="No"/>
    <m/>
    <n v="0"/>
    <s v="Charge"/>
    <s v="No"/>
    <s v="Posted"/>
    <s v="No"/>
    <m/>
  </r>
  <r>
    <d v="2018-11-07T00:00:00"/>
    <s v="chsg-00808.12"/>
    <x v="1"/>
    <x v="35"/>
    <s v="I/C DESG"/>
    <n v="3010"/>
    <s v="A.A. Bagus Dewangkara"/>
    <n v="8"/>
    <n v="273"/>
    <s v="PHASE III-Design Development"/>
    <s v="USD"/>
    <n v="206940"/>
    <n v="0"/>
    <s v="ID000655"/>
    <s v="PJHR0010003"/>
    <s v="No"/>
    <m/>
    <n v="0"/>
    <s v="Charge"/>
    <s v="No"/>
    <s v="Posted"/>
    <s v="No"/>
    <m/>
  </r>
  <r>
    <d v="2018-11-08T00:00:00"/>
    <s v="chsg-00808.12"/>
    <x v="1"/>
    <x v="35"/>
    <s v="I/C DESG"/>
    <n v="3012"/>
    <s v="Johanes Jojo Paijo"/>
    <n v="8"/>
    <n v="273"/>
    <s v="PHASE III-Design Development"/>
    <s v="USD"/>
    <n v="194216"/>
    <n v="0"/>
    <s v="ID000627"/>
    <s v="PJHR0010001"/>
    <s v="No"/>
    <m/>
    <n v="0"/>
    <s v="Charge"/>
    <s v="No"/>
    <s v="Posted"/>
    <s v="No"/>
    <m/>
  </r>
  <r>
    <d v="2018-11-09T00:00:00"/>
    <s v="chsg-00808.12"/>
    <x v="1"/>
    <x v="35"/>
    <s v="I/C DESG"/>
    <n v="3012"/>
    <s v="Johanes Jojo Paijo"/>
    <n v="4"/>
    <n v="273"/>
    <s v="PHASE III-Design Development"/>
    <s v="USD"/>
    <n v="194216"/>
    <n v="0"/>
    <s v="ID000628"/>
    <s v="PJHR0010001"/>
    <s v="No"/>
    <m/>
    <n v="0"/>
    <s v="Charge"/>
    <s v="No"/>
    <s v="Posted"/>
    <s v="No"/>
    <m/>
  </r>
  <r>
    <d v="2018-11-12T00:00:00"/>
    <s v="chsg-00808.12"/>
    <x v="1"/>
    <x v="35"/>
    <s v="I/C DESG"/>
    <n v="3010"/>
    <s v="A.A. Bagus Dewangkara"/>
    <n v="8"/>
    <n v="273"/>
    <s v="PHASE III-Design Development"/>
    <s v="USD"/>
    <n v="206940"/>
    <n v="0"/>
    <s v="ID000656"/>
    <s v="PJHR0010003"/>
    <s v="No"/>
    <m/>
    <n v="0"/>
    <s v="Charge"/>
    <s v="No"/>
    <s v="Posted"/>
    <s v="No"/>
    <m/>
  </r>
  <r>
    <d v="2018-11-16T00:00:00"/>
    <s v="chsg-00808.12"/>
    <x v="1"/>
    <x v="35"/>
    <s v="I/C DESG"/>
    <n v="3007"/>
    <s v="Putu Ary Santana Putra"/>
    <n v="8"/>
    <n v="273"/>
    <s v="PHASE III-Design Development"/>
    <s v="IDR"/>
    <n v="225552"/>
    <n v="0"/>
    <s v="ID000869"/>
    <s v="PJHR0010017"/>
    <s v="No"/>
    <m/>
    <n v="0"/>
    <s v="Charge"/>
    <s v="No"/>
    <s v="Posted"/>
    <s v="No"/>
    <m/>
  </r>
  <r>
    <d v="2018-11-16T00:00:00"/>
    <s v="chsg-00808.12"/>
    <x v="1"/>
    <x v="35"/>
    <s v="I/C DESG"/>
    <n v="3001"/>
    <s v="Nyoman Diksa"/>
    <n v="1"/>
    <n v="273"/>
    <s v="PHASE III-Design Development"/>
    <s v="IDR"/>
    <n v="397692"/>
    <n v="0"/>
    <s v="ID000956"/>
    <s v="PJHR0010023"/>
    <s v="No"/>
    <m/>
    <n v="0"/>
    <s v="Charge"/>
    <s v="No"/>
    <s v="Posted"/>
    <s v="No"/>
    <m/>
  </r>
  <r>
    <d v="2018-11-19T00:00:00"/>
    <s v="chsg-00808.12"/>
    <x v="1"/>
    <x v="35"/>
    <s v="I/C DESG"/>
    <n v="3007"/>
    <s v="Putu Ary Santana Putra"/>
    <n v="8"/>
    <n v="273"/>
    <s v="PHASE III-Design Development"/>
    <s v="IDR"/>
    <n v="225552"/>
    <n v="0"/>
    <s v="ID000870"/>
    <s v="PJHR0010017"/>
    <s v="No"/>
    <m/>
    <n v="0"/>
    <s v="Charge"/>
    <s v="No"/>
    <s v="Posted"/>
    <s v="No"/>
    <m/>
  </r>
  <r>
    <d v="2018-11-19T00:00:00"/>
    <s v="chsg-00808.12"/>
    <x v="1"/>
    <x v="35"/>
    <s v="I/C DESG"/>
    <n v="3002"/>
    <s v="I Gusti Ngurah Satriawan"/>
    <n v="8"/>
    <n v="273"/>
    <s v="PHASE III-Design Development"/>
    <s v="IDR"/>
    <n v="264621"/>
    <n v="0"/>
    <s v="ID000918"/>
    <s v="PJHR0010021"/>
    <s v="No"/>
    <m/>
    <n v="0"/>
    <s v="Charge"/>
    <s v="No"/>
    <s v="Posted"/>
    <s v="No"/>
    <m/>
  </r>
  <r>
    <d v="2018-11-21T00:00:00"/>
    <s v="chsg-00808.12"/>
    <x v="1"/>
    <x v="35"/>
    <s v="I/C DESG"/>
    <n v="3007"/>
    <s v="Putu Ary Santana Putra"/>
    <n v="8"/>
    <n v="273"/>
    <s v="PHASE III-Design Development"/>
    <s v="IDR"/>
    <n v="225552"/>
    <n v="0"/>
    <s v="ID000871"/>
    <s v="PJHR0010017"/>
    <s v="No"/>
    <m/>
    <n v="0"/>
    <s v="Charge"/>
    <s v="No"/>
    <s v="Posted"/>
    <s v="No"/>
    <m/>
  </r>
  <r>
    <d v="2018-11-21T00:00:00"/>
    <s v="chsg-00808.12"/>
    <x v="1"/>
    <x v="35"/>
    <s v="I/C DESG"/>
    <n v="3001"/>
    <s v="Nyoman Diksa"/>
    <n v="1"/>
    <n v="273"/>
    <s v="PHASE III-Design Development"/>
    <s v="IDR"/>
    <n v="397692"/>
    <n v="0"/>
    <s v="ID000957"/>
    <s v="PJHR0010023"/>
    <s v="No"/>
    <m/>
    <n v="0"/>
    <s v="Charge"/>
    <s v="No"/>
    <s v="Posted"/>
    <s v="No"/>
    <m/>
  </r>
  <r>
    <d v="2018-11-22T00:00:00"/>
    <s v="chsg-00808.12"/>
    <x v="1"/>
    <x v="35"/>
    <s v="I/C DESG"/>
    <n v="3007"/>
    <s v="Putu Ary Santana Putra"/>
    <n v="8"/>
    <n v="273"/>
    <s v="PHASE III-Design Development"/>
    <s v="IDR"/>
    <n v="225552"/>
    <n v="0"/>
    <s v="ID000872"/>
    <s v="PJHR0010017"/>
    <s v="No"/>
    <m/>
    <n v="0"/>
    <s v="Charge"/>
    <s v="No"/>
    <s v="Posted"/>
    <s v="No"/>
    <m/>
  </r>
  <r>
    <d v="2018-11-22T00:00:00"/>
    <s v="chsg-00808.12"/>
    <x v="1"/>
    <x v="35"/>
    <s v="I/C DESG"/>
    <n v="3001"/>
    <s v="Nyoman Diksa"/>
    <n v="1"/>
    <n v="273"/>
    <s v="PHASE III-Design Development"/>
    <s v="IDR"/>
    <n v="397692"/>
    <n v="0"/>
    <s v="ID000958"/>
    <s v="PJHR0010023"/>
    <s v="No"/>
    <m/>
    <n v="0"/>
    <s v="Charge"/>
    <s v="No"/>
    <s v="Posted"/>
    <s v="No"/>
    <m/>
  </r>
  <r>
    <d v="2018-11-23T00:00:00"/>
    <s v="chsg-00808.12"/>
    <x v="1"/>
    <x v="35"/>
    <s v="I/C DESG"/>
    <n v="3007"/>
    <s v="Putu Ary Santana Putra"/>
    <n v="8"/>
    <n v="273"/>
    <s v="PHASE III-Design Development"/>
    <s v="IDR"/>
    <n v="225552"/>
    <n v="0"/>
    <s v="ID000873"/>
    <s v="PJHR0010017"/>
    <s v="No"/>
    <m/>
    <n v="0"/>
    <s v="Charge"/>
    <s v="No"/>
    <s v="Posted"/>
    <s v="No"/>
    <m/>
  </r>
  <r>
    <d v="2018-11-26T00:00:00"/>
    <s v="chsg-00808.12"/>
    <x v="1"/>
    <x v="35"/>
    <s v="I/C DESG"/>
    <n v="3007"/>
    <s v="Putu Ary Santana Putra"/>
    <n v="8"/>
    <n v="273"/>
    <s v="PHASE III-Design Development"/>
    <s v="IDR"/>
    <n v="225552"/>
    <n v="0"/>
    <s v="ID000874"/>
    <s v="PJHR0010017"/>
    <s v="No"/>
    <m/>
    <n v="0"/>
    <s v="Charge"/>
    <s v="No"/>
    <s v="Posted"/>
    <s v="No"/>
    <m/>
  </r>
  <r>
    <d v="2018-11-26T00:00:00"/>
    <s v="chsg-00808.12"/>
    <x v="1"/>
    <x v="35"/>
    <s v="I/C DESG"/>
    <n v="3001"/>
    <s v="Nyoman Diksa"/>
    <n v="1"/>
    <n v="273"/>
    <s v="PHASE III-Design Development"/>
    <s v="IDR"/>
    <n v="397692"/>
    <n v="0"/>
    <s v="ID000959"/>
    <s v="PJHR0010023"/>
    <s v="No"/>
    <m/>
    <n v="0"/>
    <s v="Charge"/>
    <s v="No"/>
    <s v="Posted"/>
    <s v="No"/>
    <m/>
  </r>
  <r>
    <d v="2018-11-27T00:00:00"/>
    <s v="chsg-00808.12"/>
    <x v="1"/>
    <x v="35"/>
    <s v="I/C DESG"/>
    <n v="3007"/>
    <s v="Putu Ary Santana Putra"/>
    <n v="8"/>
    <n v="273"/>
    <s v="PHASE III-Design Development"/>
    <s v="IDR"/>
    <n v="225552"/>
    <n v="0"/>
    <s v="ID000875"/>
    <s v="PJHR0010017"/>
    <s v="No"/>
    <m/>
    <n v="0"/>
    <s v="Charge"/>
    <s v="No"/>
    <s v="Posted"/>
    <s v="No"/>
    <m/>
  </r>
  <r>
    <d v="2018-11-27T00:00:00"/>
    <s v="chsg-00808.12"/>
    <x v="1"/>
    <x v="35"/>
    <s v="I/C DESG"/>
    <n v="3001"/>
    <s v="Nyoman Diksa"/>
    <n v="1"/>
    <n v="273"/>
    <s v="PHASE III-Design Development"/>
    <s v="IDR"/>
    <n v="397692"/>
    <n v="0"/>
    <s v="ID000960"/>
    <s v="PJHR0010023"/>
    <s v="No"/>
    <m/>
    <n v="0"/>
    <s v="Charge"/>
    <s v="No"/>
    <s v="Posted"/>
    <s v="No"/>
    <m/>
  </r>
  <r>
    <d v="2018-11-28T00:00:00"/>
    <s v="chsg-00808.12"/>
    <x v="1"/>
    <x v="35"/>
    <s v="I/C DESG"/>
    <n v="3007"/>
    <s v="Putu Ary Santana Putra"/>
    <n v="8"/>
    <n v="273"/>
    <s v="PHASE III-Design Development"/>
    <s v="IDR"/>
    <n v="225552"/>
    <n v="0"/>
    <s v="ID000876"/>
    <s v="PJHR0010017"/>
    <s v="No"/>
    <m/>
    <n v="0"/>
    <s v="Charge"/>
    <s v="No"/>
    <s v="Posted"/>
    <s v="No"/>
    <m/>
  </r>
  <r>
    <d v="2018-11-28T00:00:00"/>
    <s v="chsg-00808.12"/>
    <x v="1"/>
    <x v="35"/>
    <s v="I/C DESG"/>
    <n v="3001"/>
    <s v="Nyoman Diksa"/>
    <n v="1"/>
    <n v="273"/>
    <s v="PHASE III-Design Development"/>
    <s v="IDR"/>
    <n v="397692"/>
    <n v="0"/>
    <s v="ID000961"/>
    <s v="PJHR0010023"/>
    <s v="No"/>
    <m/>
    <n v="0"/>
    <s v="Charge"/>
    <s v="No"/>
    <s v="Posted"/>
    <s v="No"/>
    <m/>
  </r>
  <r>
    <d v="2018-11-29T00:00:00"/>
    <s v="chsg-00808.12"/>
    <x v="1"/>
    <x v="35"/>
    <s v="I/C DESG"/>
    <n v="3007"/>
    <s v="Putu Ary Santana Putra"/>
    <n v="8"/>
    <n v="273"/>
    <s v="PHASE III-Design Development"/>
    <s v="IDR"/>
    <n v="225552"/>
    <n v="0"/>
    <s v="ID000877"/>
    <s v="PJHR0010017"/>
    <s v="No"/>
    <m/>
    <n v="0"/>
    <s v="Charge"/>
    <s v="No"/>
    <s v="Posted"/>
    <s v="No"/>
    <m/>
  </r>
  <r>
    <d v="2018-11-29T00:00:00"/>
    <s v="chsg-00808.12"/>
    <x v="1"/>
    <x v="35"/>
    <s v="I/C DESG"/>
    <n v="3001"/>
    <s v="Nyoman Diksa"/>
    <n v="1"/>
    <n v="273"/>
    <s v="PHASE III-Design Development"/>
    <s v="IDR"/>
    <n v="397692"/>
    <n v="0"/>
    <s v="ID000962"/>
    <s v="PJHR0010023"/>
    <s v="No"/>
    <m/>
    <n v="0"/>
    <s v="Charge"/>
    <s v="No"/>
    <s v="Posted"/>
    <s v="No"/>
    <m/>
  </r>
  <r>
    <d v="2018-11-30T00:00:00"/>
    <s v="chsg-00808.12"/>
    <x v="1"/>
    <x v="35"/>
    <s v="I/C DESG"/>
    <n v="3007"/>
    <s v="Putu Ary Santana Putra"/>
    <n v="8"/>
    <n v="273"/>
    <s v="PHASE III-Design Development"/>
    <s v="IDR"/>
    <n v="225552"/>
    <n v="0"/>
    <s v="ID000878"/>
    <s v="PJHR0010017"/>
    <s v="No"/>
    <m/>
    <n v="0"/>
    <s v="Charge"/>
    <s v="No"/>
    <s v="Posted"/>
    <s v="No"/>
    <m/>
  </r>
  <r>
    <d v="2018-11-30T00:00:00"/>
    <s v="chsg-00808.12"/>
    <x v="1"/>
    <x v="35"/>
    <s v="I/C DESG"/>
    <n v="3001"/>
    <s v="Nyoman Diksa"/>
    <n v="1"/>
    <n v="273"/>
    <s v="PHASE III-Design Development"/>
    <s v="IDR"/>
    <n v="397692"/>
    <n v="0"/>
    <s v="ID000963"/>
    <s v="PJHR0010023"/>
    <s v="No"/>
    <m/>
    <n v="0"/>
    <s v="Charge"/>
    <s v="No"/>
    <s v="Posted"/>
    <s v="No"/>
    <m/>
  </r>
  <r>
    <d v="2018-12-03T00:00:00"/>
    <s v="chsg-00808.12"/>
    <x v="1"/>
    <x v="35"/>
    <s v="I/C DESG"/>
    <n v="3007"/>
    <s v="Putu Ary Santana Putra"/>
    <n v="8"/>
    <n v="273"/>
    <s v="PHASE III-Design Development"/>
    <s v="IDR"/>
    <n v="215124"/>
    <n v="270662"/>
    <s v="ID001184"/>
    <s v="PJHR0010035"/>
    <s v="No"/>
    <m/>
    <n v="2165296"/>
    <s v="Charge"/>
    <s v="No"/>
    <s v="Invoiced"/>
    <s v="No"/>
    <m/>
  </r>
  <r>
    <d v="2018-12-04T00:00:00"/>
    <s v="chsg-00808.12"/>
    <x v="1"/>
    <x v="35"/>
    <s v="I/C DESG"/>
    <n v="3007"/>
    <s v="Putu Ary Santana Putra"/>
    <n v="8"/>
    <n v="273"/>
    <s v="PHASE III-Design Development"/>
    <s v="IDR"/>
    <n v="215124"/>
    <n v="270662"/>
    <s v="ID001185"/>
    <s v="PJHR0010035"/>
    <s v="No"/>
    <m/>
    <n v="2165296"/>
    <s v="Charge"/>
    <s v="No"/>
    <s v="Invoiced"/>
    <s v="No"/>
    <m/>
  </r>
  <r>
    <d v="2018-12-05T00:00:00"/>
    <s v="chsg-00808.12"/>
    <x v="1"/>
    <x v="35"/>
    <s v="I/C DESG"/>
    <n v="3007"/>
    <s v="Putu Ary Santana Putra"/>
    <n v="8"/>
    <n v="273"/>
    <s v="PHASE III-Design Development"/>
    <s v="IDR"/>
    <n v="215124"/>
    <n v="270662"/>
    <s v="ID001186"/>
    <s v="PJHR0010035"/>
    <s v="No"/>
    <m/>
    <n v="2165296"/>
    <s v="Charge"/>
    <s v="No"/>
    <s v="Invoiced"/>
    <s v="No"/>
    <m/>
  </r>
  <r>
    <d v="2018-12-06T00:00:00"/>
    <s v="chsg-00808.12"/>
    <x v="1"/>
    <x v="35"/>
    <s v="I/C DESG"/>
    <n v="3007"/>
    <s v="Putu Ary Santana Putra"/>
    <n v="4"/>
    <n v="273"/>
    <s v="PHASE III-Design Development"/>
    <s v="IDR"/>
    <n v="215124"/>
    <n v="270662"/>
    <s v="ID001187"/>
    <s v="PJHR0010035"/>
    <s v="No"/>
    <m/>
    <n v="1082648"/>
    <s v="Charge"/>
    <s v="No"/>
    <s v="Invoiced"/>
    <s v="No"/>
    <m/>
  </r>
  <r>
    <d v="2018-12-07T00:00:00"/>
    <s v="chsg-00808.12"/>
    <x v="1"/>
    <x v="35"/>
    <s v="I/C DESG"/>
    <n v="3007"/>
    <s v="Putu Ary Santana Putra"/>
    <n v="8"/>
    <n v="273"/>
    <s v="PHASE III-Design Development"/>
    <s v="IDR"/>
    <n v="215124"/>
    <n v="270662"/>
    <s v="ID001188"/>
    <s v="PJHR0010035"/>
    <s v="No"/>
    <m/>
    <n v="2165296"/>
    <s v="Charge"/>
    <s v="No"/>
    <s v="Invoiced"/>
    <s v="No"/>
    <m/>
  </r>
  <r>
    <d v="2018-04-16T00:00:00"/>
    <s v="chsg-00811.01"/>
    <x v="1"/>
    <x v="36"/>
    <s v="I/C DESG"/>
    <n v="3005"/>
    <s v="I Wayan Kompiang Eka Siswanta"/>
    <n v="20"/>
    <n v="392"/>
    <s v="INITIAL PAYMENT-Mobilization"/>
    <s v="IDR"/>
    <n v="165864"/>
    <n v="0"/>
    <s v="ID002182"/>
    <s v="ProjHours19"/>
    <s v="No"/>
    <m/>
    <n v="0"/>
    <s v="Charge"/>
    <s v="No"/>
    <s v="Posted"/>
    <s v="No"/>
    <m/>
  </r>
  <r>
    <d v="2018-05-14T00:00:00"/>
    <s v="chsg-00811.01"/>
    <x v="1"/>
    <x v="36"/>
    <s v="I/C DESG"/>
    <n v="3008"/>
    <s v="Gita Adriani Putri"/>
    <n v="24"/>
    <n v="392"/>
    <s v="INITIAL PAYMENT-Mobilization"/>
    <s v="IDR"/>
    <n v="150042"/>
    <n v="0"/>
    <s v="ID002347"/>
    <s v="ProjHours19"/>
    <s v="No"/>
    <m/>
    <n v="0"/>
    <s v="Charge"/>
    <s v="No"/>
    <s v="Posted"/>
    <s v="No"/>
    <m/>
  </r>
  <r>
    <d v="2018-05-21T00:00:00"/>
    <s v="chsg-00811.01"/>
    <x v="1"/>
    <x v="36"/>
    <s v="I/C DESG"/>
    <n v="3008"/>
    <s v="Gita Adriani Putri"/>
    <n v="40"/>
    <n v="392"/>
    <s v="INITIAL PAYMENT-Mobilization"/>
    <s v="IDR"/>
    <n v="150042"/>
    <n v="0"/>
    <s v="ID002372"/>
    <s v="ProjHours19"/>
    <s v="No"/>
    <m/>
    <n v="0"/>
    <s v="Charge"/>
    <s v="No"/>
    <s v="Posted"/>
    <s v="No"/>
    <m/>
  </r>
  <r>
    <d v="2018-06-04T00:00:00"/>
    <s v="chsg-00811.01"/>
    <x v="1"/>
    <x v="36"/>
    <s v="I/C DESG"/>
    <n v="3008"/>
    <s v="Gita Adriani Putri"/>
    <n v="36"/>
    <n v="392"/>
    <s v="INITIAL PAYMENT-Mobilization"/>
    <s v="IDR"/>
    <n v="150042"/>
    <n v="0"/>
    <s v="ID002459"/>
    <s v="ProjHours19"/>
    <s v="No"/>
    <m/>
    <n v="0"/>
    <s v="Charge"/>
    <s v="No"/>
    <s v="Posted"/>
    <s v="No"/>
    <m/>
  </r>
  <r>
    <d v="2018-06-11T00:00:00"/>
    <s v="chsg-00811.01"/>
    <x v="1"/>
    <x v="36"/>
    <s v="I/C DESG"/>
    <n v="3008"/>
    <s v="Gita Adriani Putri"/>
    <n v="30"/>
    <n v="392"/>
    <s v="INITIAL PAYMENT-Mobilization"/>
    <s v="IDR"/>
    <n v="150042"/>
    <n v="0"/>
    <s v="ID002497"/>
    <s v="ProjHours19"/>
    <s v="No"/>
    <m/>
    <n v="0"/>
    <s v="Charge"/>
    <s v="No"/>
    <s v="Posted"/>
    <s v="No"/>
    <m/>
  </r>
  <r>
    <d v="2018-10-08T00:00:00"/>
    <s v="chsg-00902.31"/>
    <x v="1"/>
    <x v="37"/>
    <s v="I/C DESG"/>
    <n v="1005"/>
    <s v="Pontjo Widodo"/>
    <n v="2.5"/>
    <n v="456"/>
    <s v="Landscape Master Planning - Mobilization"/>
    <s v="IDR"/>
    <n v="322217"/>
    <n v="0"/>
    <s v="ID003091"/>
    <s v="ProjHours19"/>
    <s v="No"/>
    <m/>
    <n v="0"/>
    <s v="Charge"/>
    <s v="No"/>
    <s v="Posted"/>
    <s v="No"/>
    <m/>
  </r>
  <r>
    <d v="2018-08-20T00:00:00"/>
    <s v="chsg-06004.10"/>
    <x v="1"/>
    <x v="38"/>
    <s v="I/C DESG"/>
    <n v="3008"/>
    <s v="Gita Adriani Putri"/>
    <n v="16"/>
    <n v="275"/>
    <s v="Schematic Design - PI - Villa"/>
    <s v="IDR"/>
    <n v="150042"/>
    <n v="0"/>
    <s v="ID002844"/>
    <s v="ProjHours19"/>
    <s v="No"/>
    <m/>
    <n v="0"/>
    <s v="Charge"/>
    <s v="No"/>
    <s v="Posted"/>
    <s v="No"/>
    <m/>
  </r>
  <r>
    <d v="2018-08-27T00:00:00"/>
    <s v="chsg-06004.10"/>
    <x v="1"/>
    <x v="38"/>
    <s v="I/C DESG"/>
    <n v="3008"/>
    <s v="Gita Adriani Putri"/>
    <n v="8"/>
    <n v="275"/>
    <s v="Schematic Design - PI - Villa"/>
    <s v="IDR"/>
    <n v="150042"/>
    <n v="0"/>
    <s v="ID002881"/>
    <s v="ProjHours19"/>
    <s v="No"/>
    <m/>
    <n v="0"/>
    <s v="Charge"/>
    <s v="No"/>
    <s v="Posted"/>
    <s v="No"/>
    <m/>
  </r>
  <r>
    <d v="2018-09-03T00:00:00"/>
    <s v="chsg-06004.10"/>
    <x v="1"/>
    <x v="38"/>
    <s v="I/C DESG"/>
    <n v="3001"/>
    <s v="Nyoman Diksa"/>
    <n v="6"/>
    <n v="275"/>
    <s v="Schematic Design - PI - Villa"/>
    <s v="IDR"/>
    <n v="308303"/>
    <n v="0"/>
    <s v="ID002913"/>
    <s v="ProjHours19"/>
    <s v="No"/>
    <m/>
    <n v="0"/>
    <s v="Charge"/>
    <s v="No"/>
    <s v="Posted"/>
    <s v="No"/>
    <m/>
  </r>
  <r>
    <d v="2018-09-03T00:00:00"/>
    <s v="chsg-06004.10"/>
    <x v="1"/>
    <x v="38"/>
    <s v="I/C DESG"/>
    <n v="3004"/>
    <s v="Untoro"/>
    <n v="40"/>
    <n v="275"/>
    <s v="Schematic Design - PI - Villa"/>
    <s v="IDR"/>
    <n v="150581"/>
    <n v="0"/>
    <s v="ID002925"/>
    <s v="ProjHours19"/>
    <s v="No"/>
    <m/>
    <n v="0"/>
    <s v="Charge"/>
    <s v="No"/>
    <s v="Posted"/>
    <s v="No"/>
    <m/>
  </r>
  <r>
    <d v="2018-09-10T00:00:00"/>
    <s v="chsg-06004.10"/>
    <x v="1"/>
    <x v="38"/>
    <s v="I/C DESG"/>
    <n v="3012"/>
    <s v="Johanes Jojo Paijo"/>
    <n v="34"/>
    <n v="275"/>
    <s v="Schematic Design - PI - Villa"/>
    <s v="IDR"/>
    <n v="109895"/>
    <n v="0"/>
    <s v="ID002971"/>
    <s v="ProjHours19"/>
    <s v="No"/>
    <m/>
    <n v="0"/>
    <s v="Charge"/>
    <s v="No"/>
    <s v="Posted"/>
    <s v="No"/>
    <m/>
  </r>
  <r>
    <d v="2018-09-10T00:00:00"/>
    <s v="chsg-06004.10"/>
    <x v="1"/>
    <x v="38"/>
    <s v="I/C DESG"/>
    <n v="3004"/>
    <s v="Untoro"/>
    <n v="38"/>
    <n v="275"/>
    <s v="Schematic Design - PI - Villa"/>
    <s v="IDR"/>
    <n v="150581"/>
    <n v="0"/>
    <s v="ID002973"/>
    <s v="ProjHours19"/>
    <s v="No"/>
    <m/>
    <n v="0"/>
    <s v="Charge"/>
    <s v="No"/>
    <s v="Posted"/>
    <s v="No"/>
    <m/>
  </r>
  <r>
    <d v="2018-09-10T00:00:00"/>
    <s v="chsg-06004.10"/>
    <x v="1"/>
    <x v="38"/>
    <s v="I/C DESG"/>
    <n v="3013"/>
    <s v="A.A. Gde Adi Santika"/>
    <n v="38"/>
    <n v="275"/>
    <s v="Schematic Design - PI - Villa"/>
    <s v="IDR"/>
    <n v="99460"/>
    <n v="0"/>
    <s v="ID002974"/>
    <s v="ProjHours19"/>
    <s v="No"/>
    <m/>
    <n v="0"/>
    <s v="Charge"/>
    <s v="No"/>
    <s v="Posted"/>
    <s v="No"/>
    <m/>
  </r>
  <r>
    <d v="2018-09-17T00:00:00"/>
    <s v="chsg-06004.10"/>
    <x v="1"/>
    <x v="38"/>
    <s v="I/C DESG"/>
    <n v="3008"/>
    <s v="Gita Adriani Putri"/>
    <n v="39"/>
    <n v="275"/>
    <s v="Schematic Design - PI - Villa"/>
    <s v="IDR"/>
    <n v="150042"/>
    <n v="0"/>
    <s v="ID003001"/>
    <s v="ProjHours19"/>
    <s v="No"/>
    <m/>
    <n v="0"/>
    <s v="Charge"/>
    <s v="No"/>
    <s v="Posted"/>
    <s v="No"/>
    <m/>
  </r>
  <r>
    <d v="2018-09-17T00:00:00"/>
    <s v="chsg-06004.10"/>
    <x v="1"/>
    <x v="38"/>
    <s v="I/C DESG"/>
    <n v="3012"/>
    <s v="Johanes Jojo Paijo"/>
    <n v="43"/>
    <n v="275"/>
    <s v="Schematic Design - PI - Villa"/>
    <s v="IDR"/>
    <n v="109895"/>
    <n v="0"/>
    <s v="ID003003"/>
    <s v="ProjHours19"/>
    <s v="No"/>
    <m/>
    <n v="0"/>
    <s v="Charge"/>
    <s v="No"/>
    <s v="Posted"/>
    <s v="No"/>
    <m/>
  </r>
  <r>
    <d v="2018-09-17T00:00:00"/>
    <s v="chsg-06004.10"/>
    <x v="1"/>
    <x v="38"/>
    <s v="I/C DESG"/>
    <n v="3004"/>
    <s v="Untoro"/>
    <n v="52"/>
    <n v="275"/>
    <s v="Schematic Design - PI - Villa"/>
    <s v="IDR"/>
    <n v="150581"/>
    <n v="0"/>
    <s v="ID003004"/>
    <s v="ProjHours19"/>
    <s v="No"/>
    <m/>
    <n v="0"/>
    <s v="Charge"/>
    <s v="No"/>
    <s v="Posted"/>
    <s v="No"/>
    <m/>
  </r>
  <r>
    <d v="2018-09-17T00:00:00"/>
    <s v="chsg-06004.10"/>
    <x v="1"/>
    <x v="38"/>
    <s v="I/C DESG"/>
    <n v="3013"/>
    <s v="A.A. Gde Adi Santika"/>
    <n v="52"/>
    <n v="275"/>
    <s v="Schematic Design - PI - Villa"/>
    <s v="IDR"/>
    <n v="99460"/>
    <n v="0"/>
    <s v="ID003005"/>
    <s v="ProjHours19"/>
    <s v="No"/>
    <m/>
    <n v="0"/>
    <s v="Charge"/>
    <s v="No"/>
    <s v="Posted"/>
    <s v="No"/>
    <m/>
  </r>
  <r>
    <d v="2018-09-24T00:00:00"/>
    <s v="chsg-06004.10"/>
    <x v="1"/>
    <x v="38"/>
    <s v="I/C DESG"/>
    <n v="3008"/>
    <s v="Gita Adriani Putri"/>
    <n v="7"/>
    <n v="275"/>
    <s v="Schematic Design - PI - Villa"/>
    <s v="IDR"/>
    <n v="150042"/>
    <n v="0"/>
    <s v="ID003021"/>
    <s v="ProjHours19"/>
    <s v="No"/>
    <m/>
    <n v="0"/>
    <s v="Charge"/>
    <s v="No"/>
    <s v="Posted"/>
    <s v="No"/>
    <m/>
  </r>
  <r>
    <d v="2018-09-24T00:00:00"/>
    <s v="chsg-06004.10"/>
    <x v="1"/>
    <x v="38"/>
    <s v="I/C DESG"/>
    <n v="3013"/>
    <s v="A.A. Gde Adi Santika"/>
    <n v="52"/>
    <n v="275"/>
    <s v="Schematic Design - PI - Villa"/>
    <s v="IDR"/>
    <n v="99460"/>
    <n v="0"/>
    <s v="ID003033"/>
    <s v="ProjHours19"/>
    <s v="No"/>
    <m/>
    <n v="0"/>
    <s v="Charge"/>
    <s v="No"/>
    <s v="Posted"/>
    <s v="No"/>
    <m/>
  </r>
  <r>
    <d v="2018-09-24T00:00:00"/>
    <s v="chsg-06004.10"/>
    <x v="1"/>
    <x v="38"/>
    <s v="I/C DESG"/>
    <n v="3012"/>
    <s v="Johanes Jojo Paijo"/>
    <n v="53.5"/>
    <n v="275"/>
    <s v="Schematic Design - PI - Villa"/>
    <s v="IDR"/>
    <n v="109895"/>
    <n v="0"/>
    <s v="ID003036"/>
    <s v="ProjHours19"/>
    <s v="No"/>
    <m/>
    <n v="0"/>
    <s v="Charge"/>
    <s v="No"/>
    <s v="Posted"/>
    <s v="No"/>
    <m/>
  </r>
  <r>
    <d v="2018-09-24T00:00:00"/>
    <s v="chsg-06004.10"/>
    <x v="1"/>
    <x v="38"/>
    <s v="I/C DESG"/>
    <n v="3004"/>
    <s v="Untoro"/>
    <n v="53.5"/>
    <n v="275"/>
    <s v="Schematic Design - PI - Villa"/>
    <s v="IDR"/>
    <n v="150581"/>
    <n v="0"/>
    <s v="ID003037"/>
    <s v="ProjHours19"/>
    <s v="No"/>
    <m/>
    <n v="0"/>
    <s v="Charge"/>
    <s v="No"/>
    <s v="Posted"/>
    <s v="No"/>
    <m/>
  </r>
  <r>
    <d v="2018-10-01T00:00:00"/>
    <s v="chsg-06004.10"/>
    <x v="1"/>
    <x v="38"/>
    <s v="I/C DESG"/>
    <n v="3012"/>
    <s v="Johanes Jojo Paijo"/>
    <n v="12"/>
    <n v="275"/>
    <s v="Schematic Design - PI - Villa"/>
    <s v="IDR"/>
    <n v="109895"/>
    <n v="0"/>
    <s v="ID003064"/>
    <s v="ProjHours19"/>
    <s v="No"/>
    <m/>
    <n v="0"/>
    <s v="Charge"/>
    <s v="No"/>
    <s v="Posted"/>
    <s v="No"/>
    <m/>
  </r>
  <r>
    <d v="2018-10-01T00:00:00"/>
    <s v="chsg-06004.10"/>
    <x v="1"/>
    <x v="38"/>
    <s v="I/C DESG"/>
    <n v="3004"/>
    <s v="Untoro"/>
    <n v="16"/>
    <n v="275"/>
    <s v="Schematic Design - PI - Villa"/>
    <s v="IDR"/>
    <n v="150581"/>
    <n v="0"/>
    <s v="ID003072"/>
    <s v="ProjHours19"/>
    <s v="No"/>
    <m/>
    <n v="0"/>
    <s v="Charge"/>
    <s v="No"/>
    <s v="Posted"/>
    <s v="No"/>
    <m/>
  </r>
  <r>
    <d v="2018-10-08T00:00:00"/>
    <s v="chsg-06004.10"/>
    <x v="1"/>
    <x v="38"/>
    <s v="I/C DESG"/>
    <n v="3012"/>
    <s v="Johanes Jojo Paijo"/>
    <n v="2"/>
    <n v="275"/>
    <s v="Schematic Design - PI - Villa"/>
    <s v="IDR"/>
    <n v="109895"/>
    <n v="0"/>
    <s v="ID003089"/>
    <s v="ProjHours19"/>
    <s v="No"/>
    <m/>
    <n v="0"/>
    <s v="Charge"/>
    <s v="No"/>
    <s v="Posted"/>
    <s v="No"/>
    <m/>
  </r>
  <r>
    <d v="2018-10-08T00:00:00"/>
    <s v="chsg-06004.10"/>
    <x v="1"/>
    <x v="38"/>
    <s v="I/C DESG"/>
    <n v="3004"/>
    <s v="Untoro"/>
    <n v="29.5"/>
    <n v="275"/>
    <s v="Schematic Design - PI - Villa"/>
    <s v="IDR"/>
    <n v="150581"/>
    <n v="0"/>
    <s v="ID003107"/>
    <s v="ProjHours19"/>
    <s v="No"/>
    <m/>
    <n v="0"/>
    <s v="Charge"/>
    <s v="No"/>
    <s v="Posted"/>
    <s v="No"/>
    <m/>
  </r>
  <r>
    <d v="2018-10-15T00:00:00"/>
    <s v="chsg-06004.10"/>
    <x v="1"/>
    <x v="38"/>
    <s v="I/C DESG"/>
    <n v="3004"/>
    <s v="Untoro"/>
    <n v="16"/>
    <n v="275"/>
    <s v="Schematic Design - PI - Villa"/>
    <s v="IDR"/>
    <n v="150581"/>
    <n v="0"/>
    <s v="ID003145"/>
    <s v="ProjHours19"/>
    <s v="No"/>
    <m/>
    <n v="0"/>
    <s v="Charge"/>
    <s v="No"/>
    <s v="Posted"/>
    <s v="No"/>
    <m/>
  </r>
  <r>
    <d v="2018-10-15T00:00:00"/>
    <s v="chsg-06004.10"/>
    <x v="1"/>
    <x v="38"/>
    <s v="I/C DESG"/>
    <n v="3013"/>
    <s v="A.A. Gde Adi Santika"/>
    <n v="16"/>
    <n v="275"/>
    <s v="Schematic Design - PI - Villa"/>
    <s v="IDR"/>
    <n v="99460"/>
    <n v="0"/>
    <s v="ID003146"/>
    <s v="ProjHours19"/>
    <s v="No"/>
    <m/>
    <n v="0"/>
    <s v="Charge"/>
    <s v="No"/>
    <s v="Posted"/>
    <s v="No"/>
    <m/>
  </r>
  <r>
    <d v="2018-11-01T00:00:00"/>
    <s v="chsg-06004.10"/>
    <x v="1"/>
    <x v="38"/>
    <s v="I/C DESG"/>
    <n v="3004"/>
    <s v="Untoro"/>
    <n v="4"/>
    <n v="289"/>
    <s v="Concept Design - 3 - PIII - Villa"/>
    <s v="USD"/>
    <n v="237280"/>
    <n v="0"/>
    <s v="ID000638"/>
    <s v="PJHR0010002"/>
    <s v="No"/>
    <m/>
    <n v="0"/>
    <s v="Charge"/>
    <s v="No"/>
    <s v="Posted"/>
    <s v="No"/>
    <m/>
  </r>
  <r>
    <d v="2018-11-14T00:00:00"/>
    <s v="chsg-06004.10"/>
    <x v="1"/>
    <x v="38"/>
    <s v="I/C DESG"/>
    <n v="3004"/>
    <s v="Untoro"/>
    <n v="4"/>
    <n v="289"/>
    <s v="Concept Design - 3 - PIII - Villa"/>
    <s v="USD"/>
    <n v="237280"/>
    <n v="0"/>
    <s v="ID000639"/>
    <s v="PJHR0010002"/>
    <s v="No"/>
    <m/>
    <n v="0"/>
    <s v="Charge"/>
    <s v="No"/>
    <s v="Posted"/>
    <s v="No"/>
    <m/>
  </r>
  <r>
    <d v="2018-11-15T00:00:00"/>
    <s v="chsg-06004.10"/>
    <x v="1"/>
    <x v="38"/>
    <s v="I/C DESG"/>
    <n v="3004"/>
    <s v="Untoro"/>
    <n v="4"/>
    <n v="289"/>
    <s v="Concept Design - 3 - PIII - Villa"/>
    <s v="USD"/>
    <n v="237280"/>
    <n v="0"/>
    <s v="ID000640"/>
    <s v="PJHR0010002"/>
    <s v="No"/>
    <m/>
    <n v="0"/>
    <s v="Charge"/>
    <s v="No"/>
    <s v="Posted"/>
    <s v="No"/>
    <m/>
  </r>
  <r>
    <d v="2018-12-14T00:00:00"/>
    <s v="chsg-06006.10"/>
    <x v="1"/>
    <x v="39"/>
    <s v="I/C DESG"/>
    <n v="3002"/>
    <s v="I Gusti Ngurah Satriawan"/>
    <n v="2"/>
    <n v="310"/>
    <s v="Phase I-Preliminary Concept Design"/>
    <s v="IDR"/>
    <n v="245363"/>
    <n v="317546"/>
    <s v="ID001149"/>
    <s v="PJHR0010033"/>
    <s v="No"/>
    <m/>
    <n v="635092"/>
    <s v="Charge"/>
    <s v="No"/>
    <s v="Invoiced"/>
    <s v="No"/>
    <m/>
  </r>
  <r>
    <d v="2018-12-17T00:00:00"/>
    <s v="chsg-06006.10"/>
    <x v="1"/>
    <x v="39"/>
    <s v="I/C DESG"/>
    <n v="3001"/>
    <s v="Nyoman Diksa"/>
    <n v="2"/>
    <n v="310"/>
    <s v="Phase I-Preliminary Concept Design"/>
    <s v="IDR"/>
    <n v="377842"/>
    <n v="477231"/>
    <s v="ID001357"/>
    <s v="PJHR0010043"/>
    <s v="No"/>
    <m/>
    <n v="954462"/>
    <s v="Charge"/>
    <s v="No"/>
    <s v="Invoiced"/>
    <s v="No"/>
    <m/>
  </r>
  <r>
    <d v="2018-12-17T00:00:00"/>
    <s v="chsg-06006.10"/>
    <x v="1"/>
    <x v="39"/>
    <s v="I/C DESG"/>
    <n v="3002"/>
    <s v="I Gusti Ngurah Satriawan"/>
    <n v="8"/>
    <n v="310"/>
    <s v="Phase I-Preliminary Concept Design"/>
    <s v="IDR"/>
    <n v="245363"/>
    <n v="317546"/>
    <s v="ID001396"/>
    <s v="PJHR0010046"/>
    <s v="No"/>
    <m/>
    <n v="2540368"/>
    <s v="Charge"/>
    <s v="No"/>
    <s v="Invoiced"/>
    <s v="No"/>
    <m/>
  </r>
  <r>
    <d v="2018-12-18T00:00:00"/>
    <s v="chsg-06006.10"/>
    <x v="1"/>
    <x v="39"/>
    <s v="I/C DESG"/>
    <n v="3002"/>
    <s v="I Gusti Ngurah Satriawan"/>
    <n v="8"/>
    <n v="310"/>
    <s v="Phase I-Preliminary Concept Design"/>
    <s v="IDR"/>
    <n v="245363"/>
    <n v="317546"/>
    <s v="ID001397"/>
    <s v="PJHR0010046"/>
    <s v="No"/>
    <m/>
    <n v="2540368"/>
    <s v="Charge"/>
    <s v="No"/>
    <s v="Invoiced"/>
    <s v="No"/>
    <m/>
  </r>
  <r>
    <d v="2018-12-18T00:00:00"/>
    <s v="chsg-06006.10"/>
    <x v="1"/>
    <x v="39"/>
    <s v="I/C DESG"/>
    <n v="3003"/>
    <s v="Agus Wijaya"/>
    <n v="8"/>
    <n v="310"/>
    <s v="Phase I-Preliminary Concept Design"/>
    <s v="IDR"/>
    <n v="253910"/>
    <n v="335046"/>
    <s v="ID001446"/>
    <s v="PJHR0010050"/>
    <s v="No"/>
    <m/>
    <n v="2680368"/>
    <s v="Charge"/>
    <s v="No"/>
    <s v="Invoiced"/>
    <s v="No"/>
    <m/>
  </r>
  <r>
    <d v="2018-12-19T00:00:00"/>
    <s v="chsg-06006.10"/>
    <x v="1"/>
    <x v="39"/>
    <s v="I/C DESG"/>
    <n v="3007"/>
    <s v="Putu Ary Santana Putra"/>
    <n v="7"/>
    <n v="310"/>
    <s v="Phase I-Preliminary Concept Design"/>
    <s v="IDR"/>
    <n v="215124"/>
    <n v="270662"/>
    <s v="ID001332"/>
    <s v="PJHR0010041"/>
    <s v="No"/>
    <m/>
    <n v="1894634"/>
    <s v="Charge"/>
    <s v="No"/>
    <s v="Invoiced"/>
    <s v="No"/>
    <m/>
  </r>
  <r>
    <d v="2018-12-19T00:00:00"/>
    <s v="chsg-06006.10"/>
    <x v="1"/>
    <x v="39"/>
    <s v="I/C DESG"/>
    <n v="3002"/>
    <s v="I Gusti Ngurah Satriawan"/>
    <n v="8"/>
    <n v="310"/>
    <s v="Phase I-Preliminary Concept Design"/>
    <s v="IDR"/>
    <n v="245363"/>
    <n v="317546"/>
    <s v="ID001398"/>
    <s v="PJHR0010046"/>
    <s v="No"/>
    <m/>
    <n v="2540368"/>
    <s v="Charge"/>
    <s v="No"/>
    <s v="Invoiced"/>
    <s v="No"/>
    <m/>
  </r>
  <r>
    <d v="2018-12-19T00:00:00"/>
    <s v="chsg-06006.10"/>
    <x v="1"/>
    <x v="39"/>
    <s v="I/C DESG"/>
    <n v="3003"/>
    <s v="Agus Wijaya"/>
    <n v="7"/>
    <n v="310"/>
    <s v="Phase I-Preliminary Concept Design"/>
    <s v="IDR"/>
    <n v="253910"/>
    <n v="335046"/>
    <s v="ID001447"/>
    <s v="PJHR0010050"/>
    <s v="No"/>
    <m/>
    <n v="2345322"/>
    <s v="Charge"/>
    <s v="No"/>
    <s v="Invoiced"/>
    <s v="No"/>
    <m/>
  </r>
  <r>
    <d v="2018-12-19T00:00:00"/>
    <s v="chsg-06006.10"/>
    <x v="1"/>
    <x v="39"/>
    <s v="I/C DESG"/>
    <n v="3012"/>
    <s v="Johanes Jojo Paijo"/>
    <n v="8"/>
    <n v="310"/>
    <s v="Phase I-Preliminary Concept Design"/>
    <s v="IDR"/>
    <n v="186051"/>
    <n v="233059"/>
    <s v="ID001457"/>
    <s v="PJHR0010051"/>
    <s v="No"/>
    <m/>
    <n v="1864472"/>
    <s v="Charge"/>
    <s v="No"/>
    <s v="Invoiced"/>
    <s v="No"/>
    <m/>
  </r>
  <r>
    <d v="2018-12-20T00:00:00"/>
    <s v="chsg-06006.10"/>
    <x v="1"/>
    <x v="39"/>
    <s v="I/C DESG"/>
    <n v="3007"/>
    <s v="Putu Ary Santana Putra"/>
    <n v="4"/>
    <n v="310"/>
    <s v="Phase I-Preliminary Concept Design"/>
    <s v="IDR"/>
    <n v="215124"/>
    <n v="270662"/>
    <s v="ID001333"/>
    <s v="PJHR0010041"/>
    <s v="No"/>
    <m/>
    <n v="1082648"/>
    <s v="Charge"/>
    <s v="No"/>
    <s v="Invoiced"/>
    <s v="No"/>
    <m/>
  </r>
  <r>
    <d v="2018-12-20T00:00:00"/>
    <s v="chsg-06006.10"/>
    <x v="1"/>
    <x v="39"/>
    <s v="I/C DESG"/>
    <n v="3002"/>
    <s v="I Gusti Ngurah Satriawan"/>
    <n v="8"/>
    <n v="310"/>
    <s v="Phase I-Preliminary Concept Design"/>
    <s v="IDR"/>
    <n v="245363"/>
    <n v="317546"/>
    <s v="ID001399"/>
    <s v="PJHR0010046"/>
    <s v="No"/>
    <m/>
    <n v="2540368"/>
    <s v="Charge"/>
    <s v="No"/>
    <s v="Invoiced"/>
    <s v="No"/>
    <m/>
  </r>
  <r>
    <d v="2018-12-20T00:00:00"/>
    <s v="chsg-06006.10"/>
    <x v="1"/>
    <x v="39"/>
    <s v="I/C DESG"/>
    <n v="3004"/>
    <s v="Untoro"/>
    <n v="8"/>
    <n v="310"/>
    <s v="Phase I-Preliminary Concept Design"/>
    <s v="IDR"/>
    <n v="226737"/>
    <n v="284736"/>
    <s v="ID001411"/>
    <s v="PJHR0010047"/>
    <s v="No"/>
    <m/>
    <n v="2277888"/>
    <s v="Charge"/>
    <s v="No"/>
    <s v="Invoiced"/>
    <s v="No"/>
    <m/>
  </r>
  <r>
    <d v="2018-12-20T00:00:00"/>
    <s v="chsg-06006.10"/>
    <x v="1"/>
    <x v="39"/>
    <s v="I/C DESG"/>
    <n v="3011"/>
    <s v="I Ketut Sukardiana"/>
    <n v="8"/>
    <n v="310"/>
    <s v="Phase I-Preliminary Concept Design"/>
    <s v="IDR"/>
    <n v="191215"/>
    <n v="238489"/>
    <s v="ID001436"/>
    <s v="PJHR0010049"/>
    <s v="No"/>
    <m/>
    <n v="1907912"/>
    <s v="Charge"/>
    <s v="No"/>
    <s v="Invoiced"/>
    <s v="No"/>
    <m/>
  </r>
  <r>
    <d v="2018-12-20T00:00:00"/>
    <s v="chsg-06006.10"/>
    <x v="1"/>
    <x v="39"/>
    <s v="I/C DESG"/>
    <n v="3012"/>
    <s v="Johanes Jojo Paijo"/>
    <n v="8"/>
    <n v="310"/>
    <s v="Phase I-Preliminary Concept Design"/>
    <s v="IDR"/>
    <n v="186051"/>
    <n v="233059"/>
    <s v="ID001458"/>
    <s v="PJHR0010051"/>
    <s v="No"/>
    <m/>
    <n v="1864472"/>
    <s v="Charge"/>
    <s v="No"/>
    <s v="Invoiced"/>
    <s v="No"/>
    <m/>
  </r>
  <r>
    <d v="2018-12-21T00:00:00"/>
    <s v="chsg-06006.10"/>
    <x v="1"/>
    <x v="39"/>
    <s v="I/C DESG"/>
    <n v="3007"/>
    <s v="Putu Ary Santana Putra"/>
    <n v="4"/>
    <n v="310"/>
    <s v="Phase I-Preliminary Concept Design"/>
    <s v="IDR"/>
    <n v="215124"/>
    <n v="270662"/>
    <s v="ID001334"/>
    <s v="PJHR0010041"/>
    <s v="No"/>
    <m/>
    <n v="1082648"/>
    <s v="Charge"/>
    <s v="No"/>
    <s v="Invoiced"/>
    <s v="No"/>
    <m/>
  </r>
  <r>
    <d v="2018-12-21T00:00:00"/>
    <s v="chsg-06006.10"/>
    <x v="1"/>
    <x v="39"/>
    <s v="I/C DESG"/>
    <n v="3002"/>
    <s v="I Gusti Ngurah Satriawan"/>
    <n v="3"/>
    <n v="310"/>
    <s v="Phase I-Preliminary Concept Design"/>
    <s v="IDR"/>
    <n v="245363"/>
    <n v="317546"/>
    <s v="ID001400"/>
    <s v="PJHR0010046"/>
    <s v="No"/>
    <m/>
    <n v="952638"/>
    <s v="Charge"/>
    <s v="No"/>
    <s v="Invoiced"/>
    <s v="No"/>
    <m/>
  </r>
  <r>
    <d v="2018-12-21T00:00:00"/>
    <s v="chsg-06006.10"/>
    <x v="1"/>
    <x v="39"/>
    <s v="I/C DESG"/>
    <n v="3011"/>
    <s v="I Ketut Sukardiana"/>
    <n v="8"/>
    <n v="310"/>
    <s v="Phase I-Preliminary Concept Design"/>
    <s v="IDR"/>
    <n v="191215"/>
    <n v="238489"/>
    <s v="ID001437"/>
    <s v="PJHR0010049"/>
    <s v="No"/>
    <m/>
    <n v="1907912"/>
    <s v="Charge"/>
    <s v="No"/>
    <s v="Invoiced"/>
    <s v="No"/>
    <m/>
  </r>
  <r>
    <d v="2018-12-21T00:00:00"/>
    <s v="chsg-06006.10"/>
    <x v="1"/>
    <x v="39"/>
    <s v="I/C DESG"/>
    <n v="3012"/>
    <s v="Johanes Jojo Paijo"/>
    <n v="8"/>
    <n v="310"/>
    <s v="Phase I-Preliminary Concept Design"/>
    <s v="IDR"/>
    <n v="186051"/>
    <n v="233059"/>
    <s v="ID001459"/>
    <s v="PJHR0010051"/>
    <s v="No"/>
    <m/>
    <n v="1864472"/>
    <s v="Charge"/>
    <s v="No"/>
    <s v="Invoiced"/>
    <s v="No"/>
    <m/>
  </r>
  <r>
    <d v="2018-08-20T00:00:00"/>
    <s v="chsg-06019.10"/>
    <x v="1"/>
    <x v="40"/>
    <s v="I/C DESG"/>
    <n v="3004"/>
    <s v="Untoro"/>
    <n v="11.5"/>
    <n v="293"/>
    <s v="Schematic Design - A"/>
    <s v="IDR"/>
    <n v="150581"/>
    <n v="0"/>
    <s v="ID002841"/>
    <s v="ProjHours19"/>
    <s v="No"/>
    <m/>
    <n v="0"/>
    <s v="Charge"/>
    <s v="No"/>
    <s v="Posted"/>
    <s v="No"/>
    <m/>
  </r>
  <r>
    <d v="2018-08-27T00:00:00"/>
    <s v="chsg-06019.10"/>
    <x v="1"/>
    <x v="40"/>
    <s v="I/C DESG"/>
    <n v="3008"/>
    <s v="Gita Adriani Putri"/>
    <n v="13.5"/>
    <n v="293"/>
    <s v="Schematic Design - A"/>
    <s v="IDR"/>
    <n v="150042"/>
    <n v="0"/>
    <s v="ID002888"/>
    <s v="ProjHours19"/>
    <s v="No"/>
    <m/>
    <n v="0"/>
    <s v="Charge"/>
    <s v="No"/>
    <s v="Posted"/>
    <s v="No"/>
    <m/>
  </r>
  <r>
    <d v="2018-08-27T00:00:00"/>
    <s v="chsg-06019.10"/>
    <x v="1"/>
    <x v="40"/>
    <s v="I/C DESG"/>
    <n v="3004"/>
    <s v="Untoro"/>
    <n v="36.5"/>
    <n v="293"/>
    <s v="Schematic Design - A"/>
    <s v="IDR"/>
    <n v="150581"/>
    <n v="0"/>
    <s v="ID002901"/>
    <s v="ProjHours19"/>
    <s v="No"/>
    <m/>
    <n v="0"/>
    <s v="Charge"/>
    <s v="No"/>
    <s v="Posted"/>
    <s v="No"/>
    <m/>
  </r>
  <r>
    <d v="2018-09-10T00:00:00"/>
    <s v="chsg-06045.10"/>
    <x v="1"/>
    <x v="41"/>
    <s v="I/C DESG"/>
    <n v="3002"/>
    <s v="I Gusti Ngurah Satriawan"/>
    <n v="6"/>
    <n v="330"/>
    <s v="Mobilization"/>
    <s v="IDR"/>
    <n v="169207"/>
    <n v="0"/>
    <s v="ID002939"/>
    <s v="ProjHours19"/>
    <s v="No"/>
    <m/>
    <n v="0"/>
    <s v="Charge"/>
    <s v="No"/>
    <s v="Posted"/>
    <s v="No"/>
    <m/>
  </r>
  <r>
    <d v="2018-09-10T00:00:00"/>
    <s v="chsg-06045.10"/>
    <x v="1"/>
    <x v="41"/>
    <s v="I/C DESG"/>
    <n v="3007"/>
    <s v="Putu Ary Santana Putra"/>
    <n v="8"/>
    <n v="330"/>
    <s v="Mobilization"/>
    <s v="IDR"/>
    <n v="138968"/>
    <n v="0"/>
    <s v="ID002943"/>
    <s v="ProjHours19"/>
    <s v="No"/>
    <m/>
    <n v="0"/>
    <s v="Charge"/>
    <s v="No"/>
    <s v="Posted"/>
    <s v="No"/>
    <m/>
  </r>
  <r>
    <d v="2018-09-17T00:00:00"/>
    <s v="chsg-06045.10"/>
    <x v="1"/>
    <x v="41"/>
    <s v="I/C DESG"/>
    <n v="3002"/>
    <s v="I Gusti Ngurah Satriawan"/>
    <n v="6"/>
    <n v="330"/>
    <s v="Mobilization"/>
    <s v="IDR"/>
    <n v="169207"/>
    <n v="0"/>
    <s v="ID002986"/>
    <s v="ProjHours19"/>
    <s v="No"/>
    <m/>
    <n v="0"/>
    <s v="Charge"/>
    <s v="No"/>
    <s v="Posted"/>
    <s v="No"/>
    <m/>
  </r>
  <r>
    <d v="2018-09-24T00:00:00"/>
    <s v="chsg-06045.10"/>
    <x v="1"/>
    <x v="41"/>
    <s v="I/C DESG"/>
    <n v="3007"/>
    <s v="Putu Ary Santana Putra"/>
    <n v="35"/>
    <n v="330"/>
    <s v="Mobilization"/>
    <s v="IDR"/>
    <n v="138968"/>
    <n v="0"/>
    <s v="ID003029"/>
    <s v="ProjHours19"/>
    <s v="No"/>
    <m/>
    <n v="0"/>
    <s v="Charge"/>
    <s v="No"/>
    <s v="Posted"/>
    <s v="No"/>
    <m/>
  </r>
  <r>
    <d v="2018-09-24T00:00:00"/>
    <s v="chsg-06045.10"/>
    <x v="1"/>
    <x v="41"/>
    <s v="I/C DESG"/>
    <n v="3002"/>
    <s v="I Gusti Ngurah Satriawan"/>
    <n v="53"/>
    <n v="330"/>
    <s v="Mobilization"/>
    <s v="IDR"/>
    <n v="169207"/>
    <n v="0"/>
    <s v="ID003035"/>
    <s v="ProjHours19"/>
    <s v="No"/>
    <m/>
    <n v="0"/>
    <s v="Charge"/>
    <s v="No"/>
    <s v="Posted"/>
    <s v="No"/>
    <m/>
  </r>
  <r>
    <d v="2018-10-01T00:00:00"/>
    <s v="chsg-06045.10"/>
    <x v="1"/>
    <x v="41"/>
    <s v="I/C DESG"/>
    <n v="3013"/>
    <s v="A.A. Gde Adi Santika"/>
    <n v="8"/>
    <n v="330"/>
    <s v="Mobilization"/>
    <s v="IDR"/>
    <n v="99460"/>
    <n v="0"/>
    <s v="ID003058"/>
    <s v="ProjHours19"/>
    <s v="No"/>
    <m/>
    <n v="0"/>
    <s v="Charge"/>
    <s v="No"/>
    <s v="Posted"/>
    <s v="No"/>
    <m/>
  </r>
  <r>
    <d v="2018-10-01T00:00:00"/>
    <s v="chsg-06045.10"/>
    <x v="1"/>
    <x v="41"/>
    <s v="I/C DESG"/>
    <n v="3007"/>
    <s v="Putu Ary Santana Putra"/>
    <n v="40"/>
    <n v="330"/>
    <s v="Mobilization"/>
    <s v="IDR"/>
    <n v="138968"/>
    <n v="0"/>
    <s v="ID003081"/>
    <s v="ProjHours19"/>
    <s v="No"/>
    <m/>
    <n v="0"/>
    <s v="Charge"/>
    <s v="No"/>
    <s v="Posted"/>
    <s v="No"/>
    <m/>
  </r>
  <r>
    <d v="2018-10-01T00:00:00"/>
    <s v="chsg-06045.10"/>
    <x v="1"/>
    <x v="41"/>
    <s v="I/C DESG"/>
    <n v="3002"/>
    <s v="I Gusti Ngurah Satriawan"/>
    <n v="42"/>
    <n v="330"/>
    <s v="Mobilization"/>
    <s v="IDR"/>
    <n v="169207"/>
    <n v="0"/>
    <s v="ID003083"/>
    <s v="ProjHours19"/>
    <s v="No"/>
    <m/>
    <n v="0"/>
    <s v="Charge"/>
    <s v="No"/>
    <s v="Posted"/>
    <s v="No"/>
    <m/>
  </r>
  <r>
    <d v="2018-10-08T00:00:00"/>
    <s v="chsg-06045.10"/>
    <x v="1"/>
    <x v="41"/>
    <s v="I/C DESG"/>
    <n v="3007"/>
    <s v="Putu Ary Santana Putra"/>
    <n v="35"/>
    <n v="330"/>
    <s v="Mobilization"/>
    <s v="IDR"/>
    <n v="138968"/>
    <n v="0"/>
    <s v="ID003108"/>
    <s v="ProjHours19"/>
    <s v="No"/>
    <m/>
    <n v="0"/>
    <s v="Charge"/>
    <s v="No"/>
    <s v="Posted"/>
    <s v="No"/>
    <m/>
  </r>
  <r>
    <d v="2018-10-08T00:00:00"/>
    <s v="chsg-06045.10"/>
    <x v="1"/>
    <x v="41"/>
    <s v="I/C DESG"/>
    <n v="3002"/>
    <s v="I Gusti Ngurah Satriawan"/>
    <n v="55.5"/>
    <n v="330"/>
    <s v="Mobilization"/>
    <s v="IDR"/>
    <n v="169207"/>
    <n v="0"/>
    <s v="ID003115"/>
    <s v="ProjHours19"/>
    <s v="No"/>
    <m/>
    <n v="0"/>
    <s v="Charge"/>
    <s v="No"/>
    <s v="Posted"/>
    <s v="No"/>
    <m/>
  </r>
  <r>
    <d v="2018-10-15T00:00:00"/>
    <s v="chsg-06045.10"/>
    <x v="1"/>
    <x v="41"/>
    <s v="I/C DESG"/>
    <n v="3002"/>
    <s v="I Gusti Ngurah Satriawan"/>
    <n v="6"/>
    <n v="330"/>
    <s v="Mobilization"/>
    <s v="IDR"/>
    <n v="169207"/>
    <n v="0"/>
    <s v="ID003138"/>
    <s v="ProjHours19"/>
    <s v="No"/>
    <m/>
    <n v="0"/>
    <s v="Charge"/>
    <s v="No"/>
    <s v="Posted"/>
    <s v="No"/>
    <m/>
  </r>
  <r>
    <d v="2018-10-15T00:00:00"/>
    <s v="chsg-06045.10"/>
    <x v="1"/>
    <x v="41"/>
    <s v="I/C DESG"/>
    <n v="3007"/>
    <s v="Putu Ary Santana Putra"/>
    <n v="19"/>
    <n v="330"/>
    <s v="Mobilization"/>
    <s v="IDR"/>
    <n v="138968"/>
    <n v="0"/>
    <s v="ID003147"/>
    <s v="ProjHours19"/>
    <s v="No"/>
    <m/>
    <n v="0"/>
    <s v="Charge"/>
    <s v="No"/>
    <s v="Posted"/>
    <s v="No"/>
    <m/>
  </r>
  <r>
    <d v="2018-11-01T00:00:00"/>
    <s v="chsg-06045.10"/>
    <x v="1"/>
    <x v="41"/>
    <s v="I/C DESG"/>
    <n v="3007"/>
    <s v="Putu Ary Santana Putra"/>
    <n v="8"/>
    <n v="331"/>
    <s v="Schematic Design Review"/>
    <s v="CNY"/>
    <n v="225552"/>
    <n v="0"/>
    <s v="ID000666"/>
    <s v="PJHR0010004"/>
    <s v="No"/>
    <m/>
    <n v="0"/>
    <s v="Charge"/>
    <s v="No"/>
    <s v="Posted"/>
    <s v="No"/>
    <m/>
  </r>
  <r>
    <d v="2018-11-01T00:00:00"/>
    <s v="chsg-06045.10"/>
    <x v="1"/>
    <x v="41"/>
    <s v="I/C DESG"/>
    <n v="3013"/>
    <s v="A.A. Gde Adi Santika"/>
    <n v="8"/>
    <n v="331"/>
    <s v="Schematic Design Review"/>
    <s v="CNY"/>
    <n v="184580"/>
    <n v="0"/>
    <s v="ID000690"/>
    <s v="PJHR0010006"/>
    <s v="No"/>
    <m/>
    <n v="0"/>
    <s v="Charge"/>
    <s v="No"/>
    <s v="Posted"/>
    <s v="No"/>
    <m/>
  </r>
  <r>
    <d v="2018-11-01T00:00:00"/>
    <s v="chsg-06045.10"/>
    <x v="1"/>
    <x v="41"/>
    <s v="I/C DESG"/>
    <n v="3009"/>
    <s v="I Gusti Bagus Sera Krisnadinata"/>
    <n v="8"/>
    <n v="331"/>
    <s v="Schematic Design Review"/>
    <s v="CNY"/>
    <n v="203576"/>
    <n v="0"/>
    <s v="ID000723"/>
    <s v="PJHR0010008"/>
    <s v="No"/>
    <m/>
    <n v="0"/>
    <s v="Charge"/>
    <s v="No"/>
    <s v="Posted"/>
    <s v="No"/>
    <m/>
  </r>
  <r>
    <d v="2018-11-01T00:00:00"/>
    <s v="chsg-06045.10"/>
    <x v="1"/>
    <x v="41"/>
    <s v="I/C DESG"/>
    <n v="3011"/>
    <s v="I Ketut Sukardiana"/>
    <n v="4"/>
    <n v="331"/>
    <s v="Schematic Design Review"/>
    <s v="CNY"/>
    <n v="198741"/>
    <n v="0"/>
    <s v="ID000728"/>
    <s v="PJHR0010009"/>
    <s v="No"/>
    <m/>
    <n v="0"/>
    <s v="Charge"/>
    <s v="No"/>
    <s v="Posted"/>
    <s v="No"/>
    <m/>
  </r>
  <r>
    <d v="2018-11-01T00:00:00"/>
    <s v="chsg-06045.10"/>
    <x v="1"/>
    <x v="41"/>
    <s v="I/C DESG"/>
    <n v="3002"/>
    <s v="I Gusti Ngurah Satriawan"/>
    <n v="8"/>
    <n v="331"/>
    <s v="Schematic Design Review"/>
    <s v="CNY"/>
    <n v="264621"/>
    <n v="0"/>
    <s v="ID000774"/>
    <s v="PJHR0010012"/>
    <s v="No"/>
    <m/>
    <n v="0"/>
    <s v="Charge"/>
    <s v="No"/>
    <s v="Posted"/>
    <s v="No"/>
    <m/>
  </r>
  <r>
    <d v="2018-11-02T00:00:00"/>
    <s v="chsg-06045.10"/>
    <x v="1"/>
    <x v="41"/>
    <s v="I/C DESG"/>
    <n v="3007"/>
    <s v="Putu Ary Santana Putra"/>
    <n v="8"/>
    <n v="331"/>
    <s v="Schematic Design Review"/>
    <s v="CNY"/>
    <n v="225552"/>
    <n v="0"/>
    <s v="ID000667"/>
    <s v="PJHR0010004"/>
    <s v="No"/>
    <m/>
    <n v="0"/>
    <s v="Charge"/>
    <s v="No"/>
    <s v="Posted"/>
    <s v="No"/>
    <m/>
  </r>
  <r>
    <d v="2018-11-02T00:00:00"/>
    <s v="chsg-06045.10"/>
    <x v="1"/>
    <x v="41"/>
    <s v="I/C DESG"/>
    <n v="3013"/>
    <s v="A.A. Gde Adi Santika"/>
    <n v="8"/>
    <n v="331"/>
    <s v="Schematic Design Review"/>
    <s v="CNY"/>
    <n v="184580"/>
    <n v="0"/>
    <s v="ID000691"/>
    <s v="PJHR0010006"/>
    <s v="No"/>
    <m/>
    <n v="0"/>
    <s v="Charge"/>
    <s v="No"/>
    <s v="Posted"/>
    <s v="No"/>
    <m/>
  </r>
  <r>
    <d v="2018-11-02T00:00:00"/>
    <s v="chsg-06045.10"/>
    <x v="1"/>
    <x v="41"/>
    <s v="I/C DESG"/>
    <n v="3002"/>
    <s v="I Gusti Ngurah Satriawan"/>
    <n v="8"/>
    <n v="331"/>
    <s v="Schematic Design Review"/>
    <s v="CNY"/>
    <n v="264621"/>
    <n v="0"/>
    <s v="ID000775"/>
    <s v="PJHR0010012"/>
    <s v="No"/>
    <m/>
    <n v="0"/>
    <s v="Charge"/>
    <s v="No"/>
    <s v="Posted"/>
    <s v="No"/>
    <m/>
  </r>
  <r>
    <d v="2018-11-05T00:00:00"/>
    <s v="chsg-06045.10"/>
    <x v="1"/>
    <x v="41"/>
    <s v="I/C DESG"/>
    <n v="3007"/>
    <s v="Putu Ary Santana Putra"/>
    <n v="8"/>
    <n v="331"/>
    <s v="Schematic Design Review"/>
    <s v="CNY"/>
    <n v="225552"/>
    <n v="0"/>
    <s v="ID000668"/>
    <s v="PJHR0010004"/>
    <s v="No"/>
    <m/>
    <n v="0"/>
    <s v="Charge"/>
    <s v="No"/>
    <s v="Posted"/>
    <s v="No"/>
    <m/>
  </r>
  <r>
    <d v="2018-11-05T00:00:00"/>
    <s v="chsg-06045.10"/>
    <x v="1"/>
    <x v="41"/>
    <s v="I/C DESG"/>
    <n v="3013"/>
    <s v="A.A. Gde Adi Santika"/>
    <n v="8"/>
    <n v="331"/>
    <s v="Schematic Design Review"/>
    <s v="CNY"/>
    <n v="184580"/>
    <n v="0"/>
    <s v="ID000692"/>
    <s v="PJHR0010006"/>
    <s v="No"/>
    <m/>
    <n v="0"/>
    <s v="Charge"/>
    <s v="No"/>
    <s v="Posted"/>
    <s v="No"/>
    <m/>
  </r>
  <r>
    <d v="2018-11-05T00:00:00"/>
    <s v="chsg-06045.10"/>
    <x v="1"/>
    <x v="41"/>
    <s v="I/C DESG"/>
    <n v="3002"/>
    <s v="I Gusti Ngurah Satriawan"/>
    <n v="8"/>
    <n v="331"/>
    <s v="Schematic Design Review"/>
    <s v="CNY"/>
    <n v="264621"/>
    <n v="0"/>
    <s v="ID000776"/>
    <s v="PJHR0010012"/>
    <s v="No"/>
    <m/>
    <n v="0"/>
    <s v="Charge"/>
    <s v="No"/>
    <s v="Posted"/>
    <s v="No"/>
    <m/>
  </r>
  <r>
    <d v="2018-11-07T00:00:00"/>
    <s v="chsg-06045.10"/>
    <x v="1"/>
    <x v="41"/>
    <s v="I/C DESG"/>
    <n v="3007"/>
    <s v="Putu Ary Santana Putra"/>
    <n v="7"/>
    <n v="331"/>
    <s v="Schematic Design Review"/>
    <s v="CNY"/>
    <n v="225552"/>
    <n v="0"/>
    <s v="ID000669"/>
    <s v="PJHR0010004"/>
    <s v="No"/>
    <m/>
    <n v="0"/>
    <s v="Charge"/>
    <s v="No"/>
    <s v="Posted"/>
    <s v="No"/>
    <m/>
  </r>
  <r>
    <d v="2018-11-07T00:00:00"/>
    <s v="chsg-06045.10"/>
    <x v="1"/>
    <x v="41"/>
    <s v="I/C DESG"/>
    <n v="3013"/>
    <s v="A.A. Gde Adi Santika"/>
    <n v="8"/>
    <n v="331"/>
    <s v="Schematic Design Review"/>
    <s v="CNY"/>
    <n v="184580"/>
    <n v="0"/>
    <s v="ID000693"/>
    <s v="PJHR0010006"/>
    <s v="No"/>
    <m/>
    <n v="0"/>
    <s v="Charge"/>
    <s v="No"/>
    <s v="Posted"/>
    <s v="No"/>
    <m/>
  </r>
  <r>
    <d v="2018-11-07T00:00:00"/>
    <s v="chsg-06045.10"/>
    <x v="1"/>
    <x v="41"/>
    <s v="I/C DESG"/>
    <n v="3009"/>
    <s v="I Gusti Bagus Sera Krisnadinata"/>
    <n v="8"/>
    <n v="331"/>
    <s v="Schematic Design Review"/>
    <s v="CNY"/>
    <n v="203576"/>
    <n v="0"/>
    <s v="ID000724"/>
    <s v="PJHR0010008"/>
    <s v="No"/>
    <m/>
    <n v="0"/>
    <s v="Charge"/>
    <s v="No"/>
    <s v="Posted"/>
    <s v="No"/>
    <m/>
  </r>
  <r>
    <d v="2018-11-07T00:00:00"/>
    <s v="chsg-06045.10"/>
    <x v="1"/>
    <x v="41"/>
    <s v="I/C DESG"/>
    <n v="3002"/>
    <s v="I Gusti Ngurah Satriawan"/>
    <n v="6"/>
    <n v="331"/>
    <s v="Schematic Design Review"/>
    <s v="CNY"/>
    <n v="264621"/>
    <n v="0"/>
    <s v="ID000777"/>
    <s v="PJHR0010012"/>
    <s v="No"/>
    <m/>
    <n v="0"/>
    <s v="Charge"/>
    <s v="No"/>
    <s v="Posted"/>
    <s v="No"/>
    <m/>
  </r>
  <r>
    <d v="2018-11-08T00:00:00"/>
    <s v="chsg-06045.10"/>
    <x v="1"/>
    <x v="41"/>
    <s v="I/C DESG"/>
    <n v="3007"/>
    <s v="Putu Ary Santana Putra"/>
    <n v="8"/>
    <n v="331"/>
    <s v="Schematic Design Review"/>
    <s v="CNY"/>
    <n v="225552"/>
    <n v="0"/>
    <s v="ID000670"/>
    <s v="PJHR0010004"/>
    <s v="No"/>
    <m/>
    <n v="0"/>
    <s v="Charge"/>
    <s v="No"/>
    <s v="Posted"/>
    <s v="No"/>
    <m/>
  </r>
  <r>
    <d v="2018-11-08T00:00:00"/>
    <s v="chsg-06045.10"/>
    <x v="1"/>
    <x v="41"/>
    <s v="I/C DESG"/>
    <n v="3013"/>
    <s v="A.A. Gde Adi Santika"/>
    <n v="8"/>
    <n v="331"/>
    <s v="Schematic Design Review"/>
    <s v="CNY"/>
    <n v="184580"/>
    <n v="0"/>
    <s v="ID000694"/>
    <s v="PJHR0010006"/>
    <s v="No"/>
    <m/>
    <n v="0"/>
    <s v="Charge"/>
    <s v="No"/>
    <s v="Posted"/>
    <s v="No"/>
    <m/>
  </r>
  <r>
    <d v="2018-11-09T00:00:00"/>
    <s v="chsg-06045.10"/>
    <x v="1"/>
    <x v="41"/>
    <s v="I/C DESG"/>
    <n v="3007"/>
    <s v="Putu Ary Santana Putra"/>
    <n v="8"/>
    <n v="331"/>
    <s v="Schematic Design Review"/>
    <s v="CNY"/>
    <n v="225552"/>
    <n v="0"/>
    <s v="ID000671"/>
    <s v="PJHR0010004"/>
    <s v="No"/>
    <m/>
    <n v="0"/>
    <s v="Charge"/>
    <s v="No"/>
    <s v="Posted"/>
    <s v="No"/>
    <m/>
  </r>
  <r>
    <d v="2018-11-09T00:00:00"/>
    <s v="chsg-06045.10"/>
    <x v="1"/>
    <x v="41"/>
    <s v="I/C DESG"/>
    <n v="3013"/>
    <s v="A.A. Gde Adi Santika"/>
    <n v="8"/>
    <n v="331"/>
    <s v="Schematic Design Review"/>
    <s v="CNY"/>
    <n v="184580"/>
    <n v="0"/>
    <s v="ID000695"/>
    <s v="PJHR0010006"/>
    <s v="No"/>
    <m/>
    <n v="0"/>
    <s v="Charge"/>
    <s v="No"/>
    <s v="Posted"/>
    <s v="No"/>
    <m/>
  </r>
  <r>
    <d v="2018-11-09T00:00:00"/>
    <s v="chsg-06045.10"/>
    <x v="1"/>
    <x v="41"/>
    <s v="I/C DESG"/>
    <n v="3002"/>
    <s v="I Gusti Ngurah Satriawan"/>
    <n v="8"/>
    <n v="331"/>
    <s v="Schematic Design Review"/>
    <s v="CNY"/>
    <n v="264621"/>
    <n v="0"/>
    <s v="ID000778"/>
    <s v="PJHR0010012"/>
    <s v="No"/>
    <m/>
    <n v="0"/>
    <s v="Charge"/>
    <s v="No"/>
    <s v="Posted"/>
    <s v="No"/>
    <m/>
  </r>
  <r>
    <d v="2018-11-12T00:00:00"/>
    <s v="chsg-06045.10"/>
    <x v="1"/>
    <x v="41"/>
    <s v="I/C DESG"/>
    <n v="3007"/>
    <s v="Putu Ary Santana Putra"/>
    <n v="8"/>
    <n v="331"/>
    <s v="Schematic Design Review"/>
    <s v="CNY"/>
    <n v="225552"/>
    <n v="0"/>
    <s v="ID000672"/>
    <s v="PJHR0010004"/>
    <s v="No"/>
    <m/>
    <n v="0"/>
    <s v="Charge"/>
    <s v="No"/>
    <s v="Posted"/>
    <s v="No"/>
    <m/>
  </r>
  <r>
    <d v="2018-11-12T00:00:00"/>
    <s v="chsg-06045.10"/>
    <x v="1"/>
    <x v="41"/>
    <s v="I/C DESG"/>
    <n v="3013"/>
    <s v="A.A. Gde Adi Santika"/>
    <n v="8"/>
    <n v="331"/>
    <s v="Schematic Design Review"/>
    <s v="CNY"/>
    <n v="184580"/>
    <n v="0"/>
    <s v="ID000696"/>
    <s v="PJHR0010006"/>
    <s v="No"/>
    <m/>
    <n v="0"/>
    <s v="Charge"/>
    <s v="No"/>
    <s v="Posted"/>
    <s v="No"/>
    <m/>
  </r>
  <r>
    <d v="2018-11-16T00:00:00"/>
    <s v="chsg-06045.10"/>
    <x v="1"/>
    <x v="41"/>
    <s v="I/C DESG"/>
    <n v="3002"/>
    <s v="I Gusti Ngurah Satriawan"/>
    <n v="8"/>
    <n v="331"/>
    <s v="Schematic Design Review"/>
    <s v="IDR"/>
    <n v="264621"/>
    <n v="0"/>
    <s v="ID000917"/>
    <s v="PJHR0010021"/>
    <s v="No"/>
    <m/>
    <n v="0"/>
    <s v="Charge"/>
    <s v="No"/>
    <s v="Posted"/>
    <s v="No"/>
    <m/>
  </r>
  <r>
    <d v="2018-09-03T00:00:00"/>
    <s v="chsg-52246.16"/>
    <x v="1"/>
    <x v="42"/>
    <s v="I/C DESG"/>
    <n v="3008"/>
    <s v="Gita Adriani Putri"/>
    <n v="4"/>
    <n v="396"/>
    <s v="INITIAL PAYMENT-Mobilization"/>
    <s v="IDR"/>
    <n v="150042"/>
    <n v="0"/>
    <s v="ID002910"/>
    <s v="ProjHours19"/>
    <s v="No"/>
    <m/>
    <n v="0"/>
    <s v="Charge"/>
    <s v="No"/>
    <s v="Posted"/>
    <s v="No"/>
    <m/>
  </r>
  <r>
    <d v="2018-09-10T00:00:00"/>
    <s v="chsg-52866.16"/>
    <x v="1"/>
    <x v="43"/>
    <s v="I/C DESG"/>
    <n v="3008"/>
    <s v="Gita Adriani Putri"/>
    <n v="16"/>
    <n v="370"/>
    <s v="INITIAL PAYMENT 20%"/>
    <s v="IDR"/>
    <n v="150042"/>
    <n v="0"/>
    <s v="ID002963"/>
    <s v="ProjHours19"/>
    <s v="No"/>
    <m/>
    <n v="0"/>
    <s v="Charge"/>
    <s v="No"/>
    <s v="Posted"/>
    <s v="No"/>
    <m/>
  </r>
  <r>
    <d v="2018-09-17T00:00:00"/>
    <s v="chsg-52866.16"/>
    <x v="1"/>
    <x v="43"/>
    <s v="I/C DESG"/>
    <n v="3009"/>
    <s v="I Gusti Bagus Sera Krisnadinata"/>
    <n v="16"/>
    <n v="370"/>
    <s v="INITIAL PAYMENT 20%"/>
    <s v="IDR"/>
    <n v="120926"/>
    <n v="0"/>
    <s v="ID002993"/>
    <s v="ProjHours19"/>
    <s v="No"/>
    <m/>
    <n v="0"/>
    <s v="Charge"/>
    <s v="No"/>
    <s v="Posted"/>
    <s v="No"/>
    <m/>
  </r>
  <r>
    <d v="2018-12-03T00:00:00"/>
    <s v="chsg-52866.16"/>
    <x v="1"/>
    <x v="43"/>
    <s v="I/C DESG"/>
    <n v="3001"/>
    <s v="Nyoman Diksa"/>
    <n v="2"/>
    <n v="373"/>
    <s v="PHASE III-Schematic Design 20%"/>
    <s v="IDR"/>
    <n v="377842"/>
    <n v="477231"/>
    <s v="ID001183"/>
    <s v="PJHR0010034"/>
    <s v="No"/>
    <m/>
    <n v="954462"/>
    <s v="Charge"/>
    <s v="No"/>
    <s v="Invoiced"/>
    <s v="No"/>
    <m/>
  </r>
  <r>
    <d v="2018-12-03T00:00:00"/>
    <s v="chsg-52866.16"/>
    <x v="1"/>
    <x v="43"/>
    <s v="I/C DESG"/>
    <n v="3004"/>
    <s v="Untoro"/>
    <n v="8"/>
    <n v="373"/>
    <s v="PHASE III-Schematic Design 20%"/>
    <s v="IDR"/>
    <n v="226737"/>
    <n v="284736"/>
    <s v="ID001211"/>
    <s v="PJHR0010037"/>
    <s v="No"/>
    <m/>
    <n v="2277888"/>
    <s v="Charge"/>
    <s v="No"/>
    <s v="Invoiced"/>
    <s v="No"/>
    <m/>
  </r>
  <r>
    <d v="2018-12-04T00:00:00"/>
    <s v="chsg-52866.16"/>
    <x v="1"/>
    <x v="43"/>
    <s v="I/C DESG"/>
    <n v="3004"/>
    <s v="Untoro"/>
    <n v="8"/>
    <n v="373"/>
    <s v="PHASE III-Schematic Design 20%"/>
    <s v="IDR"/>
    <n v="226737"/>
    <n v="284736"/>
    <s v="ID001212"/>
    <s v="PJHR0010037"/>
    <s v="No"/>
    <m/>
    <n v="2277888"/>
    <s v="Charge"/>
    <s v="No"/>
    <s v="Invoiced"/>
    <s v="No"/>
    <m/>
  </r>
  <r>
    <d v="2018-12-05T00:00:00"/>
    <s v="chsg-52866.16"/>
    <x v="1"/>
    <x v="43"/>
    <s v="I/C DESG"/>
    <n v="3004"/>
    <s v="Untoro"/>
    <n v="8"/>
    <n v="373"/>
    <s v="PHASE III-Schematic Design 20%"/>
    <s v="IDR"/>
    <n v="226737"/>
    <n v="284736"/>
    <s v="ID001213"/>
    <s v="PJHR0010037"/>
    <s v="No"/>
    <m/>
    <n v="2277888"/>
    <s v="Charge"/>
    <s v="No"/>
    <s v="Invoiced"/>
    <s v="No"/>
    <m/>
  </r>
  <r>
    <d v="2018-12-06T00:00:00"/>
    <s v="chsg-52866.16"/>
    <x v="1"/>
    <x v="43"/>
    <s v="I/C DESG"/>
    <n v="3004"/>
    <s v="Untoro"/>
    <n v="8"/>
    <n v="373"/>
    <s v="PHASE III-Schematic Design 20%"/>
    <s v="IDR"/>
    <n v="226737"/>
    <n v="284736"/>
    <s v="ID001214"/>
    <s v="PJHR0010037"/>
    <s v="No"/>
    <m/>
    <n v="2277888"/>
    <s v="Charge"/>
    <s v="No"/>
    <s v="Invoiced"/>
    <s v="No"/>
    <m/>
  </r>
  <r>
    <d v="2018-12-07T00:00:00"/>
    <s v="chsg-52866.16"/>
    <x v="1"/>
    <x v="43"/>
    <s v="I/C DESG"/>
    <n v="3004"/>
    <s v="Untoro"/>
    <n v="8"/>
    <n v="373"/>
    <s v="PHASE III-Schematic Design 20%"/>
    <s v="IDR"/>
    <n v="226737"/>
    <n v="284736"/>
    <s v="ID001215"/>
    <s v="PJHR0010037"/>
    <s v="No"/>
    <m/>
    <n v="2277888"/>
    <s v="Charge"/>
    <s v="No"/>
    <s v="Invoiced"/>
    <s v="No"/>
    <m/>
  </r>
  <r>
    <d v="2018-12-10T00:00:00"/>
    <s v="chsg-52866.16"/>
    <x v="1"/>
    <x v="43"/>
    <s v="I/C DESG"/>
    <n v="3004"/>
    <s v="Untoro"/>
    <n v="8"/>
    <n v="373"/>
    <s v="PHASE III-Schematic Design 20%"/>
    <s v="IDR"/>
    <n v="226737"/>
    <n v="284736"/>
    <s v="ID001216"/>
    <s v="PJHR0010037"/>
    <s v="No"/>
    <m/>
    <n v="2277888"/>
    <s v="Charge"/>
    <s v="No"/>
    <s v="Invoiced"/>
    <s v="No"/>
    <m/>
  </r>
  <r>
    <d v="2018-12-11T00:00:00"/>
    <s v="chsg-52866.16"/>
    <x v="1"/>
    <x v="43"/>
    <s v="I/C DESG"/>
    <n v="3004"/>
    <s v="Untoro"/>
    <n v="8"/>
    <n v="373"/>
    <s v="PHASE III-Schematic Design 20%"/>
    <s v="IDR"/>
    <n v="226737"/>
    <n v="284736"/>
    <s v="ID001217"/>
    <s v="PJHR0010037"/>
    <s v="No"/>
    <m/>
    <n v="2277888"/>
    <s v="Charge"/>
    <s v="No"/>
    <s v="Invoiced"/>
    <s v="No"/>
    <m/>
  </r>
  <r>
    <d v="2018-12-12T00:00:00"/>
    <s v="chsg-52866.16"/>
    <x v="1"/>
    <x v="43"/>
    <s v="I/C DESG"/>
    <n v="3004"/>
    <s v="Untoro"/>
    <n v="8"/>
    <n v="373"/>
    <s v="PHASE III-Schematic Design 20%"/>
    <s v="IDR"/>
    <n v="226737"/>
    <n v="284736"/>
    <s v="ID001218"/>
    <s v="PJHR0010037"/>
    <s v="No"/>
    <m/>
    <n v="2277888"/>
    <s v="Charge"/>
    <s v="No"/>
    <s v="Invoiced"/>
    <s v="No"/>
    <m/>
  </r>
  <r>
    <d v="2018-12-13T00:00:00"/>
    <s v="chsg-52866.16"/>
    <x v="1"/>
    <x v="43"/>
    <s v="I/C DESG"/>
    <n v="3004"/>
    <s v="Untoro"/>
    <n v="2"/>
    <n v="373"/>
    <s v="PHASE III-Schematic Design 20%"/>
    <s v="IDR"/>
    <n v="226737"/>
    <n v="284736"/>
    <s v="ID001219"/>
    <s v="PJHR0010037"/>
    <s v="No"/>
    <m/>
    <n v="569472"/>
    <s v="Charge"/>
    <s v="No"/>
    <s v="Invoiced"/>
    <s v="No"/>
    <m/>
  </r>
  <r>
    <d v="2018-08-27T00:00:00"/>
    <s v="XBD"/>
    <x v="2"/>
    <x v="44"/>
    <s v="Design"/>
    <n v="1005"/>
    <s v="Pontjo Widodo"/>
    <n v="2"/>
    <n v="301"/>
    <s v="Business Development"/>
    <s v="IDR"/>
    <n v="322217"/>
    <n v="0"/>
    <s v="ID002867"/>
    <s v="ProjHours19"/>
    <s v="No"/>
    <m/>
    <n v="0"/>
    <s v="Non-charge"/>
    <s v="No"/>
    <s v="Posted"/>
    <s v="No"/>
    <m/>
  </r>
  <r>
    <d v="2018-10-01T00:00:00"/>
    <s v="XBD"/>
    <x v="2"/>
    <x v="44"/>
    <s v="Design"/>
    <n v="3001"/>
    <s v="Nyoman Diksa"/>
    <n v="4"/>
    <n v="301"/>
    <s v="Business Development"/>
    <s v="IDR"/>
    <n v="308303"/>
    <n v="0"/>
    <s v="ID003047"/>
    <s v="ProjHours19"/>
    <s v="No"/>
    <m/>
    <n v="0"/>
    <s v="Non-charge"/>
    <s v="No"/>
    <s v="Posted"/>
    <s v="No"/>
    <m/>
  </r>
  <r>
    <d v="2018-10-01T00:00:00"/>
    <s v="XBD"/>
    <x v="2"/>
    <x v="44"/>
    <s v="Design"/>
    <n v="1005"/>
    <s v="Pontjo Widodo"/>
    <n v="4"/>
    <n v="301"/>
    <s v="Business Development"/>
    <s v="IDR"/>
    <n v="322217"/>
    <n v="0"/>
    <s v="ID003048"/>
    <s v="ProjHours19"/>
    <s v="No"/>
    <m/>
    <n v="0"/>
    <s v="Non-charge"/>
    <s v="No"/>
    <s v="Posted"/>
    <s v="No"/>
    <m/>
  </r>
  <r>
    <d v="2018-10-01T00:00:00"/>
    <s v="XBD"/>
    <x v="2"/>
    <x v="44"/>
    <s v="Design"/>
    <n v="1005"/>
    <s v="Pontjo Widodo"/>
    <n v="5"/>
    <n v="301"/>
    <s v="Business Development"/>
    <s v="IDR"/>
    <n v="322217"/>
    <n v="0"/>
    <s v="ID003052"/>
    <s v="ProjHours19"/>
    <s v="No"/>
    <m/>
    <n v="0"/>
    <s v="Non-charge"/>
    <s v="No"/>
    <s v="Posted"/>
    <s v="No"/>
    <m/>
  </r>
  <r>
    <d v="2018-10-01T00:00:00"/>
    <s v="XBD"/>
    <x v="2"/>
    <x v="44"/>
    <s v="Design"/>
    <n v="1005"/>
    <s v="Pontjo Widodo"/>
    <n v="6"/>
    <n v="301"/>
    <s v="Business Development"/>
    <s v="IDR"/>
    <n v="322217"/>
    <n v="0"/>
    <s v="ID003054"/>
    <s v="ProjHours19"/>
    <s v="No"/>
    <m/>
    <n v="0"/>
    <s v="Non-charge"/>
    <s v="No"/>
    <s v="Posted"/>
    <s v="No"/>
    <m/>
  </r>
  <r>
    <d v="2018-10-08T00:00:00"/>
    <s v="XBD"/>
    <x v="2"/>
    <x v="44"/>
    <s v="Design"/>
    <n v="1005"/>
    <s v="Pontjo Widodo"/>
    <n v="3"/>
    <n v="301"/>
    <s v="Business Development"/>
    <s v="IDR"/>
    <n v="322217"/>
    <n v="0"/>
    <s v="ID003092"/>
    <s v="ProjHours19"/>
    <s v="No"/>
    <m/>
    <n v="0"/>
    <s v="Non-charge"/>
    <s v="No"/>
    <s v="Posted"/>
    <s v="No"/>
    <m/>
  </r>
  <r>
    <d v="2018-10-15T00:00:00"/>
    <s v="XBD"/>
    <x v="2"/>
    <x v="44"/>
    <s v="Design"/>
    <n v="3001"/>
    <s v="Nyoman Diksa"/>
    <n v="2"/>
    <n v="301"/>
    <s v="Business Development"/>
    <s v="IDR"/>
    <n v="308303"/>
    <n v="0"/>
    <s v="ID003126"/>
    <s v="ProjHours19"/>
    <s v="No"/>
    <m/>
    <n v="0"/>
    <s v="Non-charge"/>
    <s v="No"/>
    <s v="Posted"/>
    <s v="No"/>
    <m/>
  </r>
  <r>
    <d v="2018-10-15T00:00:00"/>
    <s v="XBD"/>
    <x v="2"/>
    <x v="44"/>
    <s v="Design"/>
    <n v="3001"/>
    <s v="Nyoman Diksa"/>
    <n v="2"/>
    <n v="301"/>
    <s v="Business Development"/>
    <s v="IDR"/>
    <n v="308303"/>
    <n v="0"/>
    <s v="ID003127"/>
    <s v="ProjHours19"/>
    <s v="No"/>
    <m/>
    <n v="0"/>
    <s v="Non-charge"/>
    <s v="No"/>
    <s v="Posted"/>
    <s v="No"/>
    <m/>
  </r>
  <r>
    <d v="2018-10-15T00:00:00"/>
    <s v="XBD"/>
    <x v="2"/>
    <x v="44"/>
    <s v="Design"/>
    <n v="3001"/>
    <s v="Nyoman Diksa"/>
    <n v="3"/>
    <n v="301"/>
    <s v="Business Development"/>
    <s v="IDR"/>
    <n v="308303"/>
    <n v="0"/>
    <s v="ID003131"/>
    <s v="ProjHours19"/>
    <s v="No"/>
    <m/>
    <n v="0"/>
    <s v="Non-charge"/>
    <s v="No"/>
    <s v="Posted"/>
    <s v="No"/>
    <m/>
  </r>
  <r>
    <d v="2018-10-16T00:00:00"/>
    <s v="XBD"/>
    <x v="2"/>
    <x v="44"/>
    <s v="Design"/>
    <n v="3001"/>
    <s v="Nyoman Diksa"/>
    <n v="1"/>
    <n v="301"/>
    <s v="Business Development"/>
    <s v="USD"/>
    <n v="397692"/>
    <n v="0"/>
    <s v="ID000587"/>
    <s v="PJHR0010000"/>
    <s v="No"/>
    <m/>
    <n v="0"/>
    <s v="Non-charge"/>
    <s v="No"/>
    <s v="Posted"/>
    <s v="No"/>
    <m/>
  </r>
  <r>
    <d v="2018-10-17T00:00:00"/>
    <s v="XBD"/>
    <x v="2"/>
    <x v="44"/>
    <s v="Design"/>
    <n v="3001"/>
    <s v="Nyoman Diksa"/>
    <n v="1"/>
    <n v="301"/>
    <s v="Business Development"/>
    <s v="USD"/>
    <n v="397692"/>
    <n v="0"/>
    <s v="ID000588"/>
    <s v="PJHR0010000"/>
    <s v="No"/>
    <m/>
    <n v="0"/>
    <s v="Non-charge"/>
    <s v="No"/>
    <s v="Posted"/>
    <s v="No"/>
    <m/>
  </r>
  <r>
    <d v="2018-10-18T00:00:00"/>
    <s v="XBD"/>
    <x v="2"/>
    <x v="44"/>
    <s v="Design"/>
    <n v="3001"/>
    <s v="Nyoman Diksa"/>
    <n v="3"/>
    <n v="301"/>
    <s v="Business Development"/>
    <s v="USD"/>
    <n v="397692"/>
    <n v="0"/>
    <s v="ID000589"/>
    <s v="PJHR0010000"/>
    <s v="No"/>
    <m/>
    <n v="0"/>
    <s v="Non-charge"/>
    <s v="No"/>
    <s v="Posted"/>
    <s v="No"/>
    <m/>
  </r>
  <r>
    <d v="2018-10-19T00:00:00"/>
    <s v="XBD"/>
    <x v="2"/>
    <x v="44"/>
    <s v="Design"/>
    <n v="3001"/>
    <s v="Nyoman Diksa"/>
    <n v="2"/>
    <n v="301"/>
    <s v="Business Development"/>
    <s v="USD"/>
    <n v="397692"/>
    <n v="0"/>
    <s v="ID000590"/>
    <s v="PJHR0010000"/>
    <s v="No"/>
    <m/>
    <n v="0"/>
    <s v="Non-charge"/>
    <s v="No"/>
    <s v="Posted"/>
    <s v="No"/>
    <m/>
  </r>
  <r>
    <d v="2018-10-23T00:00:00"/>
    <s v="XBD"/>
    <x v="2"/>
    <x v="44"/>
    <s v="Design"/>
    <n v="3001"/>
    <s v="Nyoman Diksa"/>
    <n v="1"/>
    <n v="301"/>
    <s v="Business Development"/>
    <s v="USD"/>
    <n v="397692"/>
    <n v="0"/>
    <s v="ID000591"/>
    <s v="PJHR0010000"/>
    <s v="No"/>
    <m/>
    <n v="0"/>
    <s v="Non-charge"/>
    <s v="No"/>
    <s v="Posted"/>
    <s v="No"/>
    <m/>
  </r>
  <r>
    <d v="2018-10-26T00:00:00"/>
    <s v="XBD"/>
    <x v="2"/>
    <x v="44"/>
    <s v="Design"/>
    <n v="3001"/>
    <s v="Nyoman Diksa"/>
    <n v="2"/>
    <n v="301"/>
    <s v="Business Development"/>
    <s v="USD"/>
    <n v="397692"/>
    <n v="0"/>
    <s v="ID000592"/>
    <s v="PJHR0010000"/>
    <s v="No"/>
    <m/>
    <n v="0"/>
    <s v="Non-charge"/>
    <s v="No"/>
    <s v="Posted"/>
    <s v="No"/>
    <m/>
  </r>
  <r>
    <d v="2018-10-29T00:00:00"/>
    <s v="XBD"/>
    <x v="2"/>
    <x v="44"/>
    <s v="Design"/>
    <n v="3001"/>
    <s v="Nyoman Diksa"/>
    <n v="2"/>
    <n v="301"/>
    <s v="Business Development"/>
    <s v="USD"/>
    <n v="397692"/>
    <n v="0"/>
    <s v="ID000593"/>
    <s v="PJHR0010000"/>
    <s v="No"/>
    <m/>
    <n v="0"/>
    <s v="Non-charge"/>
    <s v="No"/>
    <s v="Posted"/>
    <s v="No"/>
    <m/>
  </r>
  <r>
    <d v="2018-10-30T00:00:00"/>
    <s v="XBD"/>
    <x v="2"/>
    <x v="44"/>
    <s v="Design"/>
    <n v="3001"/>
    <s v="Nyoman Diksa"/>
    <n v="3"/>
    <n v="301"/>
    <s v="Business Development"/>
    <s v="USD"/>
    <n v="397692"/>
    <n v="0"/>
    <s v="ID000594"/>
    <s v="PJHR0010000"/>
    <s v="No"/>
    <m/>
    <n v="0"/>
    <s v="Non-charge"/>
    <s v="No"/>
    <s v="Posted"/>
    <s v="No"/>
    <m/>
  </r>
  <r>
    <d v="2018-10-31T00:00:00"/>
    <s v="XBD"/>
    <x v="2"/>
    <x v="44"/>
    <s v="Design"/>
    <n v="3001"/>
    <s v="Nyoman Diksa"/>
    <n v="3"/>
    <n v="301"/>
    <s v="Business Development"/>
    <s v="USD"/>
    <n v="397692"/>
    <n v="0"/>
    <s v="ID000595"/>
    <s v="PJHR0010000"/>
    <s v="No"/>
    <m/>
    <n v="0"/>
    <s v="Non-charge"/>
    <s v="No"/>
    <s v="Posted"/>
    <s v="No"/>
    <m/>
  </r>
  <r>
    <d v="2018-01-01T00:00:00"/>
    <s v="XGEN"/>
    <x v="3"/>
    <x v="44"/>
    <s v="Design"/>
    <n v="3003"/>
    <s v="Agus Wijaya"/>
    <n v="4"/>
    <n v="303"/>
    <s v="General Office"/>
    <s v="IDR"/>
    <n v="177755"/>
    <n v="0"/>
    <s v="ID001645"/>
    <s v="ProjHours19"/>
    <s v="No"/>
    <m/>
    <n v="0"/>
    <s v="Non-charge"/>
    <s v="No"/>
    <s v="Posted"/>
    <s v="No"/>
    <m/>
  </r>
  <r>
    <d v="2018-01-01T00:00:00"/>
    <s v="XGEN"/>
    <x v="3"/>
    <x v="44"/>
    <s v="Design"/>
    <n v="3005"/>
    <s v="I Wayan Kompiang Eka Siswanta"/>
    <n v="4"/>
    <n v="303"/>
    <s v="General Office"/>
    <s v="IDR"/>
    <n v="165864"/>
    <n v="0"/>
    <s v="ID001646"/>
    <s v="ProjHours19"/>
    <s v="No"/>
    <m/>
    <n v="0"/>
    <s v="Non-charge"/>
    <s v="No"/>
    <s v="Posted"/>
    <s v="No"/>
    <m/>
  </r>
  <r>
    <d v="2018-01-01T00:00:00"/>
    <s v="XGEN"/>
    <x v="3"/>
    <x v="44"/>
    <s v="Design"/>
    <n v="3001"/>
    <s v="Nyoman Diksa"/>
    <n v="11"/>
    <n v="303"/>
    <s v="General Office"/>
    <s v="IDR"/>
    <n v="308303"/>
    <n v="0"/>
    <s v="ID001665"/>
    <s v="ProjHours19"/>
    <s v="No"/>
    <m/>
    <n v="0"/>
    <s v="Non-charge"/>
    <s v="No"/>
    <s v="Posted"/>
    <s v="No"/>
    <m/>
  </r>
  <r>
    <d v="2018-01-01T00:00:00"/>
    <s v="XGEN"/>
    <x v="3"/>
    <x v="44"/>
    <s v="Design"/>
    <n v="3009"/>
    <s v="I Gusti Bagus Sera Krisnadinata"/>
    <n v="12"/>
    <n v="303"/>
    <s v="General Office"/>
    <s v="IDR"/>
    <n v="120926"/>
    <n v="0"/>
    <s v="ID001667"/>
    <s v="ProjHours19"/>
    <s v="No"/>
    <m/>
    <n v="0"/>
    <s v="Non-charge"/>
    <s v="No"/>
    <s v="Posted"/>
    <s v="No"/>
    <m/>
  </r>
  <r>
    <d v="2018-01-08T00:00:00"/>
    <s v="XGEN"/>
    <x v="3"/>
    <x v="44"/>
    <s v="Design"/>
    <n v="3009"/>
    <s v="I Gusti Bagus Sera Krisnadinata"/>
    <n v="8"/>
    <n v="303"/>
    <s v="General Office"/>
    <s v="IDR"/>
    <n v="120926"/>
    <n v="0"/>
    <s v="ID001689"/>
    <s v="ProjHours19"/>
    <s v="No"/>
    <m/>
    <n v="0"/>
    <s v="Non-charge"/>
    <s v="No"/>
    <s v="Posted"/>
    <s v="No"/>
    <m/>
  </r>
  <r>
    <d v="2018-01-08T00:00:00"/>
    <s v="XGEN"/>
    <x v="3"/>
    <x v="44"/>
    <s v="Design"/>
    <n v="3011"/>
    <s v="I Ketut Sukardiana"/>
    <n v="8"/>
    <n v="303"/>
    <s v="General Office"/>
    <s v="IDR"/>
    <n v="115059"/>
    <n v="0"/>
    <s v="ID001690"/>
    <s v="ProjHours19"/>
    <s v="No"/>
    <m/>
    <n v="0"/>
    <s v="Non-charge"/>
    <s v="No"/>
    <s v="Posted"/>
    <s v="No"/>
    <m/>
  </r>
  <r>
    <d v="2018-01-08T00:00:00"/>
    <s v="XGEN"/>
    <x v="3"/>
    <x v="44"/>
    <s v="Design"/>
    <n v="3013"/>
    <s v="A.A. Gde Adi Santika"/>
    <n v="8"/>
    <n v="303"/>
    <s v="General Office"/>
    <s v="IDR"/>
    <n v="99460"/>
    <n v="0"/>
    <s v="ID001691"/>
    <s v="ProjHours19"/>
    <s v="No"/>
    <m/>
    <n v="0"/>
    <s v="Non-charge"/>
    <s v="No"/>
    <s v="Posted"/>
    <s v="No"/>
    <m/>
  </r>
  <r>
    <d v="2018-01-08T00:00:00"/>
    <s v="XGEN"/>
    <x v="3"/>
    <x v="44"/>
    <s v="Design"/>
    <n v="3001"/>
    <s v="Nyoman Diksa"/>
    <n v="14"/>
    <n v="303"/>
    <s v="General Office"/>
    <s v="IDR"/>
    <n v="308303"/>
    <n v="0"/>
    <s v="ID001696"/>
    <s v="ProjHours19"/>
    <s v="No"/>
    <m/>
    <n v="0"/>
    <s v="Non-charge"/>
    <s v="No"/>
    <s v="Posted"/>
    <s v="No"/>
    <m/>
  </r>
  <r>
    <d v="2018-01-15T00:00:00"/>
    <s v="XGEN"/>
    <x v="3"/>
    <x v="44"/>
    <s v="Design"/>
    <n v="3012"/>
    <s v="Johanes Jojo Paijo"/>
    <n v="4"/>
    <n v="303"/>
    <s v="General Office"/>
    <s v="IDR"/>
    <n v="109895"/>
    <n v="0"/>
    <s v="ID001712"/>
    <s v="ProjHours19"/>
    <s v="No"/>
    <m/>
    <n v="0"/>
    <s v="Non-charge"/>
    <s v="No"/>
    <s v="Posted"/>
    <s v="No"/>
    <m/>
  </r>
  <r>
    <d v="2018-01-15T00:00:00"/>
    <s v="XGEN"/>
    <x v="3"/>
    <x v="44"/>
    <s v="Design"/>
    <n v="3001"/>
    <s v="Nyoman Diksa"/>
    <n v="6"/>
    <n v="303"/>
    <s v="General Office"/>
    <s v="IDR"/>
    <n v="308303"/>
    <n v="0"/>
    <s v="ID001716"/>
    <s v="ProjHours19"/>
    <s v="No"/>
    <m/>
    <n v="0"/>
    <s v="Non-charge"/>
    <s v="No"/>
    <s v="Posted"/>
    <s v="No"/>
    <m/>
  </r>
  <r>
    <d v="2018-01-15T00:00:00"/>
    <s v="XGEN"/>
    <x v="3"/>
    <x v="44"/>
    <s v="Design"/>
    <n v="3005"/>
    <s v="I Wayan Kompiang Eka Siswanta"/>
    <n v="12"/>
    <n v="303"/>
    <s v="General Office"/>
    <s v="IDR"/>
    <n v="165864"/>
    <n v="0"/>
    <s v="ID001726"/>
    <s v="ProjHours19"/>
    <s v="No"/>
    <m/>
    <n v="0"/>
    <s v="Non-charge"/>
    <s v="No"/>
    <s v="Posted"/>
    <s v="No"/>
    <m/>
  </r>
  <r>
    <d v="2018-01-22T00:00:00"/>
    <s v="XGEN"/>
    <x v="3"/>
    <x v="44"/>
    <s v="Design"/>
    <n v="3001"/>
    <s v="Nyoman Diksa"/>
    <n v="6"/>
    <n v="303"/>
    <s v="General Office"/>
    <s v="IDR"/>
    <n v="308303"/>
    <n v="0"/>
    <s v="ID001747"/>
    <s v="ProjHours19"/>
    <s v="No"/>
    <m/>
    <n v="0"/>
    <s v="Non-charge"/>
    <s v="No"/>
    <s v="Posted"/>
    <s v="No"/>
    <m/>
  </r>
  <r>
    <d v="2018-01-29T00:00:00"/>
    <s v="XGEN"/>
    <x v="3"/>
    <x v="44"/>
    <s v="Design"/>
    <n v="3001"/>
    <s v="Nyoman Diksa"/>
    <n v="6"/>
    <n v="303"/>
    <s v="General Office"/>
    <s v="IDR"/>
    <n v="308303"/>
    <n v="0"/>
    <s v="ID001768"/>
    <s v="ProjHours19"/>
    <s v="No"/>
    <m/>
    <n v="0"/>
    <s v="Non-charge"/>
    <s v="No"/>
    <s v="Posted"/>
    <s v="No"/>
    <m/>
  </r>
  <r>
    <d v="2018-02-01T00:00:00"/>
    <s v="XGEN"/>
    <x v="3"/>
    <x v="44"/>
    <s v="Design"/>
    <n v="3001"/>
    <s v="Nyoman Diksa"/>
    <n v="4"/>
    <n v="303"/>
    <s v="General Office"/>
    <s v="IDR"/>
    <n v="308303"/>
    <n v="0"/>
    <s v="ID001793"/>
    <s v="ProjHours19"/>
    <s v="No"/>
    <m/>
    <n v="0"/>
    <s v="Non-charge"/>
    <s v="No"/>
    <s v="Posted"/>
    <s v="No"/>
    <m/>
  </r>
  <r>
    <d v="2018-02-05T00:00:00"/>
    <s v="XGEN"/>
    <x v="3"/>
    <x v="44"/>
    <s v="Design"/>
    <n v="3001"/>
    <s v="Nyoman Diksa"/>
    <n v="10"/>
    <n v="303"/>
    <s v="General Office"/>
    <s v="IDR"/>
    <n v="308303"/>
    <n v="0"/>
    <s v="ID001820"/>
    <s v="ProjHours19"/>
    <s v="No"/>
    <m/>
    <n v="0"/>
    <s v="Non-charge"/>
    <s v="No"/>
    <s v="Posted"/>
    <s v="No"/>
    <m/>
  </r>
  <r>
    <d v="2018-02-12T00:00:00"/>
    <s v="XGEN"/>
    <x v="3"/>
    <x v="44"/>
    <s v="Design"/>
    <n v="3013"/>
    <s v="A.A. Gde Adi Santika"/>
    <n v="7"/>
    <n v="303"/>
    <s v="General Office"/>
    <s v="IDR"/>
    <n v="99460"/>
    <n v="0"/>
    <s v="ID001850"/>
    <s v="ProjHours19"/>
    <s v="No"/>
    <m/>
    <n v="0"/>
    <s v="Non-charge"/>
    <s v="No"/>
    <s v="Posted"/>
    <s v="No"/>
    <m/>
  </r>
  <r>
    <d v="2018-02-12T00:00:00"/>
    <s v="XGEN"/>
    <x v="3"/>
    <x v="44"/>
    <s v="Design"/>
    <n v="3001"/>
    <s v="Nyoman Diksa"/>
    <n v="14"/>
    <n v="303"/>
    <s v="General Office"/>
    <s v="IDR"/>
    <n v="308303"/>
    <n v="0"/>
    <s v="ID001859"/>
    <s v="ProjHours19"/>
    <s v="No"/>
    <m/>
    <n v="0"/>
    <s v="Non-charge"/>
    <s v="No"/>
    <s v="Posted"/>
    <s v="No"/>
    <m/>
  </r>
  <r>
    <d v="2018-02-19T00:00:00"/>
    <s v="XGEN"/>
    <x v="3"/>
    <x v="44"/>
    <s v="Design"/>
    <n v="3002"/>
    <s v="I Gusti Ngurah Satriawan"/>
    <n v="6"/>
    <n v="303"/>
    <s v="General Office"/>
    <s v="IDR"/>
    <n v="169207"/>
    <n v="0"/>
    <s v="ID001885"/>
    <s v="ProjHours19"/>
    <s v="No"/>
    <m/>
    <n v="0"/>
    <s v="Non-charge"/>
    <s v="No"/>
    <s v="Posted"/>
    <s v="No"/>
    <m/>
  </r>
  <r>
    <d v="2018-02-19T00:00:00"/>
    <s v="XGEN"/>
    <x v="3"/>
    <x v="44"/>
    <s v="Design"/>
    <n v="3001"/>
    <s v="Nyoman Diksa"/>
    <n v="13"/>
    <n v="303"/>
    <s v="General Office"/>
    <s v="IDR"/>
    <n v="308303"/>
    <n v="0"/>
    <s v="ID001890"/>
    <s v="ProjHours19"/>
    <s v="No"/>
    <m/>
    <n v="0"/>
    <s v="Non-charge"/>
    <s v="No"/>
    <s v="Posted"/>
    <s v="No"/>
    <m/>
  </r>
  <r>
    <d v="2018-02-26T00:00:00"/>
    <s v="XGEN"/>
    <x v="3"/>
    <x v="44"/>
    <s v="Design"/>
    <n v="3002"/>
    <s v="I Gusti Ngurah Satriawan"/>
    <n v="6"/>
    <n v="303"/>
    <s v="General Office"/>
    <s v="IDR"/>
    <n v="169207"/>
    <n v="0"/>
    <s v="ID001911"/>
    <s v="ProjHours19"/>
    <s v="No"/>
    <m/>
    <n v="0"/>
    <s v="Non-charge"/>
    <s v="No"/>
    <s v="Posted"/>
    <s v="No"/>
    <m/>
  </r>
  <r>
    <d v="2018-02-26T00:00:00"/>
    <s v="XGEN"/>
    <x v="3"/>
    <x v="44"/>
    <s v="Design"/>
    <n v="3003"/>
    <s v="Agus Wijaya"/>
    <n v="8"/>
    <n v="303"/>
    <s v="General Office"/>
    <s v="IDR"/>
    <n v="177755"/>
    <n v="0"/>
    <s v="ID001912"/>
    <s v="ProjHours19"/>
    <s v="No"/>
    <m/>
    <n v="0"/>
    <s v="Non-charge"/>
    <s v="No"/>
    <s v="Posted"/>
    <s v="No"/>
    <m/>
  </r>
  <r>
    <d v="2018-02-26T00:00:00"/>
    <s v="XGEN"/>
    <x v="3"/>
    <x v="44"/>
    <s v="Design"/>
    <n v="3001"/>
    <s v="Nyoman Diksa"/>
    <n v="11"/>
    <n v="303"/>
    <s v="General Office"/>
    <s v="IDR"/>
    <n v="308303"/>
    <n v="0"/>
    <s v="ID001915"/>
    <s v="ProjHours19"/>
    <s v="No"/>
    <m/>
    <n v="0"/>
    <s v="Non-charge"/>
    <s v="No"/>
    <s v="Posted"/>
    <s v="No"/>
    <m/>
  </r>
  <r>
    <d v="2018-03-01T00:00:00"/>
    <s v="XGEN"/>
    <x v="3"/>
    <x v="44"/>
    <s v="Design"/>
    <n v="3003"/>
    <s v="Agus Wijaya"/>
    <n v="8"/>
    <n v="303"/>
    <s v="General Office"/>
    <s v="IDR"/>
    <n v="177755"/>
    <n v="0"/>
    <s v="ID001931"/>
    <s v="ProjHours19"/>
    <s v="No"/>
    <m/>
    <n v="0"/>
    <s v="Non-charge"/>
    <s v="No"/>
    <s v="Posted"/>
    <s v="No"/>
    <m/>
  </r>
  <r>
    <d v="2018-03-01T00:00:00"/>
    <s v="XGEN"/>
    <x v="3"/>
    <x v="44"/>
    <s v="Design"/>
    <n v="3001"/>
    <s v="Nyoman Diksa"/>
    <n v="10"/>
    <n v="303"/>
    <s v="General Office"/>
    <s v="IDR"/>
    <n v="308303"/>
    <n v="0"/>
    <s v="ID001934"/>
    <s v="ProjHours19"/>
    <s v="No"/>
    <m/>
    <n v="0"/>
    <s v="Non-charge"/>
    <s v="No"/>
    <s v="Posted"/>
    <s v="No"/>
    <m/>
  </r>
  <r>
    <d v="2018-03-05T00:00:00"/>
    <s v="XGEN"/>
    <x v="3"/>
    <x v="44"/>
    <s v="Design"/>
    <n v="3011"/>
    <s v="I Ketut Sukardiana"/>
    <n v="7"/>
    <n v="303"/>
    <s v="General Office"/>
    <s v="IDR"/>
    <n v="115059"/>
    <n v="0"/>
    <s v="ID001951"/>
    <s v="ProjHours19"/>
    <s v="No"/>
    <m/>
    <n v="0"/>
    <s v="Non-charge"/>
    <s v="No"/>
    <s v="Posted"/>
    <s v="No"/>
    <m/>
  </r>
  <r>
    <d v="2018-03-05T00:00:00"/>
    <s v="XGEN"/>
    <x v="3"/>
    <x v="44"/>
    <s v="Design"/>
    <n v="3005"/>
    <s v="I Wayan Kompiang Eka Siswanta"/>
    <n v="10"/>
    <n v="303"/>
    <s v="General Office"/>
    <s v="IDR"/>
    <n v="165864"/>
    <n v="0"/>
    <s v="ID001955"/>
    <s v="ProjHours19"/>
    <s v="No"/>
    <m/>
    <n v="0"/>
    <s v="Non-charge"/>
    <s v="No"/>
    <s v="Posted"/>
    <s v="No"/>
    <m/>
  </r>
  <r>
    <d v="2018-03-05T00:00:00"/>
    <s v="XGEN"/>
    <x v="3"/>
    <x v="44"/>
    <s v="Design"/>
    <n v="3001"/>
    <s v="Nyoman Diksa"/>
    <n v="12"/>
    <n v="303"/>
    <s v="General Office"/>
    <s v="IDR"/>
    <n v="308303"/>
    <n v="0"/>
    <s v="ID001958"/>
    <s v="ProjHours19"/>
    <s v="No"/>
    <m/>
    <n v="0"/>
    <s v="Non-charge"/>
    <s v="No"/>
    <s v="Posted"/>
    <s v="No"/>
    <m/>
  </r>
  <r>
    <d v="2018-03-05T00:00:00"/>
    <s v="XGEN"/>
    <x v="3"/>
    <x v="44"/>
    <s v="Design"/>
    <n v="3010"/>
    <s v="A.A. Bagus Dewangkara"/>
    <n v="16"/>
    <n v="303"/>
    <s v="General Office"/>
    <s v="IDR"/>
    <n v="121404"/>
    <n v="0"/>
    <s v="ID001960"/>
    <s v="ProjHours19"/>
    <s v="No"/>
    <m/>
    <n v="0"/>
    <s v="Non-charge"/>
    <s v="No"/>
    <s v="Posted"/>
    <s v="No"/>
    <m/>
  </r>
  <r>
    <d v="2018-03-05T00:00:00"/>
    <s v="XGEN"/>
    <x v="3"/>
    <x v="44"/>
    <s v="Design"/>
    <n v="3013"/>
    <s v="A.A. Gde Adi Santika"/>
    <n v="22"/>
    <n v="303"/>
    <s v="General Office"/>
    <s v="IDR"/>
    <n v="99460"/>
    <n v="0"/>
    <s v="ID001966"/>
    <s v="ProjHours19"/>
    <s v="No"/>
    <m/>
    <n v="0"/>
    <s v="Non-charge"/>
    <s v="No"/>
    <s v="Posted"/>
    <s v="No"/>
    <m/>
  </r>
  <r>
    <d v="2018-03-05T00:00:00"/>
    <s v="XGEN"/>
    <x v="3"/>
    <x v="44"/>
    <s v="Design"/>
    <n v="3003"/>
    <s v="Agus Wijaya"/>
    <n v="40"/>
    <n v="303"/>
    <s v="General Office"/>
    <s v="IDR"/>
    <n v="177755"/>
    <n v="0"/>
    <s v="ID001972"/>
    <s v="ProjHours19"/>
    <s v="No"/>
    <m/>
    <n v="0"/>
    <s v="Non-charge"/>
    <s v="No"/>
    <s v="Posted"/>
    <s v="No"/>
    <m/>
  </r>
  <r>
    <d v="2018-03-12T00:00:00"/>
    <s v="XGEN"/>
    <x v="3"/>
    <x v="44"/>
    <s v="Design"/>
    <n v="3005"/>
    <s v="I Wayan Kompiang Eka Siswanta"/>
    <n v="3"/>
    <n v="303"/>
    <s v="General Office"/>
    <s v="IDR"/>
    <n v="165864"/>
    <n v="0"/>
    <s v="ID001978"/>
    <s v="ProjHours19"/>
    <s v="No"/>
    <m/>
    <n v="0"/>
    <s v="Non-charge"/>
    <s v="No"/>
    <s v="Posted"/>
    <s v="No"/>
    <m/>
  </r>
  <r>
    <d v="2018-03-12T00:00:00"/>
    <s v="XGEN"/>
    <x v="3"/>
    <x v="44"/>
    <s v="Design"/>
    <n v="3012"/>
    <s v="Johanes Jojo Paijo"/>
    <n v="4"/>
    <n v="303"/>
    <s v="General Office"/>
    <s v="IDR"/>
    <n v="109895"/>
    <n v="0"/>
    <s v="ID001983"/>
    <s v="ProjHours19"/>
    <s v="No"/>
    <m/>
    <n v="0"/>
    <s v="Non-charge"/>
    <s v="No"/>
    <s v="Posted"/>
    <s v="No"/>
    <m/>
  </r>
  <r>
    <d v="2018-03-12T00:00:00"/>
    <s v="XGEN"/>
    <x v="3"/>
    <x v="44"/>
    <s v="Design"/>
    <n v="3008"/>
    <s v="Gita Adriani Putri"/>
    <n v="4"/>
    <n v="303"/>
    <s v="General Office"/>
    <s v="IDR"/>
    <n v="150042"/>
    <n v="0"/>
    <s v="ID001984"/>
    <s v="ProjHours19"/>
    <s v="No"/>
    <m/>
    <n v="0"/>
    <s v="Non-charge"/>
    <s v="No"/>
    <s v="Posted"/>
    <s v="No"/>
    <m/>
  </r>
  <r>
    <d v="2018-03-12T00:00:00"/>
    <s v="XGEN"/>
    <x v="3"/>
    <x v="44"/>
    <s v="Design"/>
    <n v="3001"/>
    <s v="Nyoman Diksa"/>
    <n v="14"/>
    <n v="303"/>
    <s v="General Office"/>
    <s v="IDR"/>
    <n v="308303"/>
    <n v="0"/>
    <s v="ID002005"/>
    <s v="ProjHours19"/>
    <s v="No"/>
    <m/>
    <n v="0"/>
    <s v="Non-charge"/>
    <s v="No"/>
    <s v="Posted"/>
    <s v="No"/>
    <m/>
  </r>
  <r>
    <d v="2018-03-12T00:00:00"/>
    <s v="XGEN"/>
    <x v="3"/>
    <x v="44"/>
    <s v="Design"/>
    <n v="3010"/>
    <s v="A.A. Bagus Dewangkara"/>
    <n v="24"/>
    <n v="303"/>
    <s v="General Office"/>
    <s v="IDR"/>
    <n v="121404"/>
    <n v="0"/>
    <s v="ID002010"/>
    <s v="ProjHours19"/>
    <s v="No"/>
    <m/>
    <n v="0"/>
    <s v="Non-charge"/>
    <s v="No"/>
    <s v="Posted"/>
    <s v="No"/>
    <m/>
  </r>
  <r>
    <d v="2018-03-12T00:00:00"/>
    <s v="XGEN"/>
    <x v="3"/>
    <x v="44"/>
    <s v="Design"/>
    <n v="3013"/>
    <s v="A.A. Gde Adi Santika"/>
    <n v="28"/>
    <n v="303"/>
    <s v="General Office"/>
    <s v="IDR"/>
    <n v="99460"/>
    <n v="0"/>
    <s v="ID002013"/>
    <s v="ProjHours19"/>
    <s v="No"/>
    <m/>
    <n v="0"/>
    <s v="Non-charge"/>
    <s v="No"/>
    <s v="Posted"/>
    <s v="No"/>
    <m/>
  </r>
  <r>
    <d v="2018-03-12T00:00:00"/>
    <s v="XGEN"/>
    <x v="3"/>
    <x v="44"/>
    <s v="Design"/>
    <n v="3003"/>
    <s v="Agus Wijaya"/>
    <n v="36"/>
    <n v="303"/>
    <s v="General Office"/>
    <s v="IDR"/>
    <n v="177755"/>
    <n v="0"/>
    <s v="ID002018"/>
    <s v="ProjHours19"/>
    <s v="No"/>
    <m/>
    <n v="0"/>
    <s v="Non-charge"/>
    <s v="No"/>
    <s v="Posted"/>
    <s v="No"/>
    <m/>
  </r>
  <r>
    <d v="2018-03-19T00:00:00"/>
    <s v="XGEN"/>
    <x v="3"/>
    <x v="44"/>
    <s v="Design"/>
    <n v="3003"/>
    <s v="Agus Wijaya"/>
    <n v="12"/>
    <n v="303"/>
    <s v="General Office"/>
    <s v="IDR"/>
    <n v="177755"/>
    <n v="0"/>
    <s v="ID002031"/>
    <s v="ProjHours19"/>
    <s v="No"/>
    <m/>
    <n v="0"/>
    <s v="Non-charge"/>
    <s v="No"/>
    <s v="Posted"/>
    <s v="No"/>
    <m/>
  </r>
  <r>
    <d v="2018-03-19T00:00:00"/>
    <s v="XGEN"/>
    <x v="3"/>
    <x v="44"/>
    <s v="Design"/>
    <n v="3011"/>
    <s v="I Ketut Sukardiana"/>
    <n v="16"/>
    <n v="303"/>
    <s v="General Office"/>
    <s v="IDR"/>
    <n v="115059"/>
    <n v="0"/>
    <s v="ID002032"/>
    <s v="ProjHours19"/>
    <s v="No"/>
    <m/>
    <n v="0"/>
    <s v="Non-charge"/>
    <s v="No"/>
    <s v="Posted"/>
    <s v="No"/>
    <m/>
  </r>
  <r>
    <d v="2018-03-19T00:00:00"/>
    <s v="XGEN"/>
    <x v="3"/>
    <x v="44"/>
    <s v="Design"/>
    <n v="3010"/>
    <s v="A.A. Bagus Dewangkara"/>
    <n v="20"/>
    <n v="303"/>
    <s v="General Office"/>
    <s v="IDR"/>
    <n v="121404"/>
    <n v="0"/>
    <s v="ID002037"/>
    <s v="ProjHours19"/>
    <s v="No"/>
    <m/>
    <n v="0"/>
    <s v="Non-charge"/>
    <s v="No"/>
    <s v="Posted"/>
    <s v="No"/>
    <m/>
  </r>
  <r>
    <d v="2018-03-19T00:00:00"/>
    <s v="XGEN"/>
    <x v="3"/>
    <x v="44"/>
    <s v="Design"/>
    <n v="3001"/>
    <s v="Nyoman Diksa"/>
    <n v="25"/>
    <n v="303"/>
    <s v="General Office"/>
    <s v="IDR"/>
    <n v="308303"/>
    <n v="0"/>
    <s v="ID002040"/>
    <s v="ProjHours19"/>
    <s v="No"/>
    <m/>
    <n v="0"/>
    <s v="Non-charge"/>
    <s v="No"/>
    <s v="Posted"/>
    <s v="No"/>
    <m/>
  </r>
  <r>
    <d v="2018-03-19T00:00:00"/>
    <s v="XGEN"/>
    <x v="3"/>
    <x v="44"/>
    <s v="Design"/>
    <n v="3012"/>
    <s v="Johanes Jojo Paijo"/>
    <n v="36"/>
    <n v="303"/>
    <s v="General Office"/>
    <s v="IDR"/>
    <n v="109895"/>
    <n v="0"/>
    <s v="ID002046"/>
    <s v="ProjHours19"/>
    <s v="No"/>
    <m/>
    <n v="0"/>
    <s v="Non-charge"/>
    <s v="No"/>
    <s v="Posted"/>
    <s v="No"/>
    <m/>
  </r>
  <r>
    <d v="2018-03-19T00:00:00"/>
    <s v="XGEN"/>
    <x v="3"/>
    <x v="44"/>
    <s v="Design"/>
    <n v="3013"/>
    <s v="A.A. Gde Adi Santika"/>
    <n v="38"/>
    <n v="303"/>
    <s v="General Office"/>
    <s v="IDR"/>
    <n v="99460"/>
    <n v="0"/>
    <s v="ID002047"/>
    <s v="ProjHours19"/>
    <s v="No"/>
    <m/>
    <n v="0"/>
    <s v="Non-charge"/>
    <s v="No"/>
    <s v="Posted"/>
    <s v="No"/>
    <m/>
  </r>
  <r>
    <d v="2018-03-26T00:00:00"/>
    <s v="XGEN"/>
    <x v="3"/>
    <x v="44"/>
    <s v="Design"/>
    <n v="3012"/>
    <s v="Johanes Jojo Paijo"/>
    <n v="4"/>
    <n v="303"/>
    <s v="General Office"/>
    <s v="IDR"/>
    <n v="109895"/>
    <n v="0"/>
    <s v="ID002056"/>
    <s v="ProjHours19"/>
    <s v="No"/>
    <m/>
    <n v="0"/>
    <s v="Non-charge"/>
    <s v="No"/>
    <s v="Posted"/>
    <s v="No"/>
    <m/>
  </r>
  <r>
    <d v="2018-03-26T00:00:00"/>
    <s v="XGEN"/>
    <x v="3"/>
    <x v="44"/>
    <s v="Design"/>
    <n v="3013"/>
    <s v="A.A. Gde Adi Santika"/>
    <n v="4"/>
    <n v="303"/>
    <s v="General Office"/>
    <s v="IDR"/>
    <n v="99460"/>
    <n v="0"/>
    <s v="ID002057"/>
    <s v="ProjHours19"/>
    <s v="No"/>
    <m/>
    <n v="0"/>
    <s v="Non-charge"/>
    <s v="No"/>
    <s v="Posted"/>
    <s v="No"/>
    <m/>
  </r>
  <r>
    <d v="2018-03-26T00:00:00"/>
    <s v="XGEN"/>
    <x v="3"/>
    <x v="44"/>
    <s v="Design"/>
    <n v="3001"/>
    <s v="Nyoman Diksa"/>
    <n v="10"/>
    <n v="303"/>
    <s v="General Office"/>
    <s v="IDR"/>
    <n v="308303"/>
    <n v="0"/>
    <s v="ID002080"/>
    <s v="ProjHours19"/>
    <s v="No"/>
    <m/>
    <n v="0"/>
    <s v="Non-charge"/>
    <s v="No"/>
    <s v="Posted"/>
    <s v="No"/>
    <m/>
  </r>
  <r>
    <d v="2018-03-26T00:00:00"/>
    <s v="XGEN"/>
    <x v="3"/>
    <x v="44"/>
    <s v="Design"/>
    <n v="3007"/>
    <s v="Putu Ary Santana Putra"/>
    <n v="18"/>
    <n v="303"/>
    <s v="General Office"/>
    <s v="IDR"/>
    <n v="138968"/>
    <n v="0"/>
    <s v="ID002084"/>
    <s v="ProjHours19"/>
    <s v="No"/>
    <m/>
    <n v="0"/>
    <s v="Non-charge"/>
    <s v="No"/>
    <s v="Posted"/>
    <s v="No"/>
    <m/>
  </r>
  <r>
    <d v="2018-04-02T00:00:00"/>
    <s v="XGEN"/>
    <x v="3"/>
    <x v="44"/>
    <s v="Design"/>
    <n v="3007"/>
    <s v="Putu Ary Santana Putra"/>
    <n v="12"/>
    <n v="303"/>
    <s v="General Office"/>
    <s v="IDR"/>
    <n v="138968"/>
    <n v="0"/>
    <s v="ID002111"/>
    <s v="ProjHours19"/>
    <s v="No"/>
    <m/>
    <n v="0"/>
    <s v="Non-charge"/>
    <s v="No"/>
    <s v="Posted"/>
    <s v="No"/>
    <m/>
  </r>
  <r>
    <d v="2018-04-02T00:00:00"/>
    <s v="XGEN"/>
    <x v="3"/>
    <x v="44"/>
    <s v="Design"/>
    <n v="3013"/>
    <s v="A.A. Gde Adi Santika"/>
    <n v="15"/>
    <n v="303"/>
    <s v="General Office"/>
    <s v="IDR"/>
    <n v="99460"/>
    <n v="0"/>
    <s v="ID002113"/>
    <s v="ProjHours19"/>
    <s v="No"/>
    <m/>
    <n v="0"/>
    <s v="Non-charge"/>
    <s v="No"/>
    <s v="Posted"/>
    <s v="No"/>
    <m/>
  </r>
  <r>
    <d v="2018-04-02T00:00:00"/>
    <s v="XGEN"/>
    <x v="3"/>
    <x v="44"/>
    <s v="Design"/>
    <n v="3011"/>
    <s v="I Ketut Sukardiana"/>
    <n v="16"/>
    <n v="303"/>
    <s v="General Office"/>
    <s v="IDR"/>
    <n v="115059"/>
    <n v="0"/>
    <s v="ID002115"/>
    <s v="ProjHours19"/>
    <s v="No"/>
    <m/>
    <n v="0"/>
    <s v="Non-charge"/>
    <s v="No"/>
    <s v="Posted"/>
    <s v="No"/>
    <m/>
  </r>
  <r>
    <d v="2018-04-02T00:00:00"/>
    <s v="XGEN"/>
    <x v="3"/>
    <x v="44"/>
    <s v="Design"/>
    <n v="3001"/>
    <s v="Nyoman Diksa"/>
    <n v="19"/>
    <n v="303"/>
    <s v="General Office"/>
    <s v="IDR"/>
    <n v="308303"/>
    <n v="0"/>
    <s v="ID002117"/>
    <s v="ProjHours19"/>
    <s v="No"/>
    <m/>
    <n v="0"/>
    <s v="Non-charge"/>
    <s v="No"/>
    <s v="Posted"/>
    <s v="No"/>
    <m/>
  </r>
  <r>
    <d v="2018-04-02T00:00:00"/>
    <s v="XGEN"/>
    <x v="3"/>
    <x v="44"/>
    <s v="Design"/>
    <n v="3012"/>
    <s v="Johanes Jojo Paijo"/>
    <n v="20"/>
    <n v="303"/>
    <s v="General Office"/>
    <s v="IDR"/>
    <n v="109895"/>
    <n v="0"/>
    <s v="ID002119"/>
    <s v="ProjHours19"/>
    <s v="No"/>
    <m/>
    <n v="0"/>
    <s v="Non-charge"/>
    <s v="No"/>
    <s v="Posted"/>
    <s v="No"/>
    <m/>
  </r>
  <r>
    <d v="2018-04-02T00:00:00"/>
    <s v="XGEN"/>
    <x v="3"/>
    <x v="44"/>
    <s v="Design"/>
    <n v="3003"/>
    <s v="Agus Wijaya"/>
    <n v="24"/>
    <n v="303"/>
    <s v="General Office"/>
    <s v="IDR"/>
    <n v="177755"/>
    <n v="0"/>
    <s v="ID002121"/>
    <s v="ProjHours19"/>
    <s v="No"/>
    <m/>
    <n v="0"/>
    <s v="Non-charge"/>
    <s v="No"/>
    <s v="Posted"/>
    <s v="No"/>
    <m/>
  </r>
  <r>
    <d v="2018-04-02T00:00:00"/>
    <s v="XGEN"/>
    <x v="3"/>
    <x v="44"/>
    <s v="Design"/>
    <n v="3010"/>
    <s v="A.A. Bagus Dewangkara"/>
    <n v="32"/>
    <n v="303"/>
    <s v="General Office"/>
    <s v="IDR"/>
    <n v="121404"/>
    <n v="0"/>
    <s v="ID002122"/>
    <s v="ProjHours19"/>
    <s v="No"/>
    <m/>
    <n v="0"/>
    <s v="Non-charge"/>
    <s v="No"/>
    <s v="Posted"/>
    <s v="No"/>
    <m/>
  </r>
  <r>
    <d v="2018-04-09T00:00:00"/>
    <s v="XGEN"/>
    <x v="3"/>
    <x v="44"/>
    <s v="Design"/>
    <n v="3009"/>
    <s v="I Gusti Bagus Sera Krisnadinata"/>
    <n v="10"/>
    <n v="303"/>
    <s v="General Office"/>
    <s v="IDR"/>
    <n v="120926"/>
    <n v="0"/>
    <s v="ID002149"/>
    <s v="ProjHours19"/>
    <s v="No"/>
    <m/>
    <n v="0"/>
    <s v="Non-charge"/>
    <s v="No"/>
    <s v="Posted"/>
    <s v="No"/>
    <m/>
  </r>
  <r>
    <d v="2018-04-09T00:00:00"/>
    <s v="XGEN"/>
    <x v="3"/>
    <x v="44"/>
    <s v="Design"/>
    <n v="3013"/>
    <s v="A.A. Gde Adi Santika"/>
    <n v="12"/>
    <n v="303"/>
    <s v="General Office"/>
    <s v="IDR"/>
    <n v="99460"/>
    <n v="0"/>
    <s v="ID002151"/>
    <s v="ProjHours19"/>
    <s v="No"/>
    <m/>
    <n v="0"/>
    <s v="Non-charge"/>
    <s v="No"/>
    <s v="Posted"/>
    <s v="No"/>
    <m/>
  </r>
  <r>
    <d v="2018-04-09T00:00:00"/>
    <s v="XGEN"/>
    <x v="3"/>
    <x v="44"/>
    <s v="Design"/>
    <n v="3001"/>
    <s v="Nyoman Diksa"/>
    <n v="21"/>
    <n v="303"/>
    <s v="General Office"/>
    <s v="IDR"/>
    <n v="308303"/>
    <n v="0"/>
    <s v="ID002158"/>
    <s v="ProjHours19"/>
    <s v="No"/>
    <m/>
    <n v="0"/>
    <s v="Non-charge"/>
    <s v="No"/>
    <s v="Posted"/>
    <s v="No"/>
    <m/>
  </r>
  <r>
    <d v="2018-04-09T00:00:00"/>
    <s v="XGEN"/>
    <x v="3"/>
    <x v="44"/>
    <s v="Design"/>
    <n v="3011"/>
    <s v="I Ketut Sukardiana"/>
    <n v="24"/>
    <n v="303"/>
    <s v="General Office"/>
    <s v="IDR"/>
    <n v="115059"/>
    <n v="0"/>
    <s v="ID002161"/>
    <s v="ProjHours19"/>
    <s v="No"/>
    <m/>
    <n v="0"/>
    <s v="Non-charge"/>
    <s v="No"/>
    <s v="Posted"/>
    <s v="No"/>
    <m/>
  </r>
  <r>
    <d v="2018-04-09T00:00:00"/>
    <s v="XGEN"/>
    <x v="3"/>
    <x v="44"/>
    <s v="Design"/>
    <n v="3003"/>
    <s v="Agus Wijaya"/>
    <n v="28"/>
    <n v="303"/>
    <s v="General Office"/>
    <s v="IDR"/>
    <n v="177755"/>
    <n v="0"/>
    <s v="ID002162"/>
    <s v="ProjHours19"/>
    <s v="No"/>
    <m/>
    <n v="0"/>
    <s v="Non-charge"/>
    <s v="No"/>
    <s v="Posted"/>
    <s v="No"/>
    <m/>
  </r>
  <r>
    <d v="2018-04-16T00:00:00"/>
    <s v="XGEN"/>
    <x v="3"/>
    <x v="44"/>
    <s v="Design"/>
    <n v="3003"/>
    <s v="Agus Wijaya"/>
    <n v="4"/>
    <n v="303"/>
    <s v="General Office"/>
    <s v="IDR"/>
    <n v="177755"/>
    <n v="0"/>
    <s v="ID002170"/>
    <s v="ProjHours19"/>
    <s v="No"/>
    <m/>
    <n v="0"/>
    <s v="Non-charge"/>
    <s v="No"/>
    <s v="Posted"/>
    <s v="No"/>
    <m/>
  </r>
  <r>
    <d v="2018-04-16T00:00:00"/>
    <s v="XGEN"/>
    <x v="3"/>
    <x v="44"/>
    <s v="Design"/>
    <n v="3001"/>
    <s v="Nyoman Diksa"/>
    <n v="21"/>
    <n v="303"/>
    <s v="General Office"/>
    <s v="IDR"/>
    <n v="308303"/>
    <n v="0"/>
    <s v="ID002183"/>
    <s v="ProjHours19"/>
    <s v="No"/>
    <m/>
    <n v="0"/>
    <s v="Non-charge"/>
    <s v="No"/>
    <s v="Posted"/>
    <s v="No"/>
    <m/>
  </r>
  <r>
    <d v="2018-04-23T00:00:00"/>
    <s v="XGEN"/>
    <x v="3"/>
    <x v="44"/>
    <s v="Design"/>
    <n v="3007"/>
    <s v="Putu Ary Santana Putra"/>
    <n v="1"/>
    <n v="303"/>
    <s v="General Office"/>
    <s v="IDR"/>
    <n v="138968"/>
    <n v="0"/>
    <s v="ID002195"/>
    <s v="ProjHours19"/>
    <s v="No"/>
    <m/>
    <n v="0"/>
    <s v="Non-charge"/>
    <s v="No"/>
    <s v="Posted"/>
    <s v="No"/>
    <m/>
  </r>
  <r>
    <d v="2018-04-23T00:00:00"/>
    <s v="XGEN"/>
    <x v="3"/>
    <x v="44"/>
    <s v="Design"/>
    <n v="3012"/>
    <s v="Johanes Jojo Paijo"/>
    <n v="1.5"/>
    <n v="303"/>
    <s v="General Office"/>
    <s v="IDR"/>
    <n v="109895"/>
    <n v="0"/>
    <s v="ID002196"/>
    <s v="ProjHours19"/>
    <s v="No"/>
    <m/>
    <n v="0"/>
    <s v="Non-charge"/>
    <s v="No"/>
    <s v="Posted"/>
    <s v="No"/>
    <m/>
  </r>
  <r>
    <d v="2018-04-23T00:00:00"/>
    <s v="XGEN"/>
    <x v="3"/>
    <x v="44"/>
    <s v="Design"/>
    <n v="3003"/>
    <s v="Agus Wijaya"/>
    <n v="1.5"/>
    <n v="303"/>
    <s v="General Office"/>
    <s v="IDR"/>
    <n v="177755"/>
    <n v="0"/>
    <s v="ID002197"/>
    <s v="ProjHours19"/>
    <s v="No"/>
    <m/>
    <n v="0"/>
    <s v="Non-charge"/>
    <s v="No"/>
    <s v="Posted"/>
    <s v="No"/>
    <m/>
  </r>
  <r>
    <d v="2018-04-23T00:00:00"/>
    <s v="XGEN"/>
    <x v="3"/>
    <x v="44"/>
    <s v="Design"/>
    <n v="3010"/>
    <s v="A.A. Bagus Dewangkara"/>
    <n v="1.5"/>
    <n v="303"/>
    <s v="General Office"/>
    <s v="IDR"/>
    <n v="121404"/>
    <n v="0"/>
    <s v="ID002198"/>
    <s v="ProjHours19"/>
    <s v="No"/>
    <m/>
    <n v="0"/>
    <s v="Non-charge"/>
    <s v="No"/>
    <s v="Posted"/>
    <s v="No"/>
    <m/>
  </r>
  <r>
    <d v="2018-04-23T00:00:00"/>
    <s v="XGEN"/>
    <x v="3"/>
    <x v="44"/>
    <s v="Design"/>
    <n v="3009"/>
    <s v="I Gusti Bagus Sera Krisnadinata"/>
    <n v="1.5"/>
    <n v="303"/>
    <s v="General Office"/>
    <s v="IDR"/>
    <n v="120926"/>
    <n v="0"/>
    <s v="ID002199"/>
    <s v="ProjHours19"/>
    <s v="No"/>
    <m/>
    <n v="0"/>
    <s v="Non-charge"/>
    <s v="No"/>
    <s v="Posted"/>
    <s v="No"/>
    <m/>
  </r>
  <r>
    <d v="2018-04-23T00:00:00"/>
    <s v="XGEN"/>
    <x v="3"/>
    <x v="44"/>
    <s v="Design"/>
    <n v="3004"/>
    <s v="Untoro"/>
    <n v="1.5"/>
    <n v="303"/>
    <s v="General Office"/>
    <s v="IDR"/>
    <n v="150581"/>
    <n v="0"/>
    <s v="ID002200"/>
    <s v="ProjHours19"/>
    <s v="No"/>
    <m/>
    <n v="0"/>
    <s v="Non-charge"/>
    <s v="No"/>
    <s v="Posted"/>
    <s v="No"/>
    <m/>
  </r>
  <r>
    <d v="2018-04-23T00:00:00"/>
    <s v="XGEN"/>
    <x v="3"/>
    <x v="44"/>
    <s v="Design"/>
    <n v="3005"/>
    <s v="I Wayan Kompiang Eka Siswanta"/>
    <n v="1.5"/>
    <n v="303"/>
    <s v="General Office"/>
    <s v="IDR"/>
    <n v="165864"/>
    <n v="0"/>
    <s v="ID002201"/>
    <s v="ProjHours19"/>
    <s v="No"/>
    <m/>
    <n v="0"/>
    <s v="Non-charge"/>
    <s v="No"/>
    <s v="Posted"/>
    <s v="No"/>
    <m/>
  </r>
  <r>
    <d v="2018-04-23T00:00:00"/>
    <s v="XGEN"/>
    <x v="3"/>
    <x v="44"/>
    <s v="Design"/>
    <n v="3006"/>
    <s v="I Wayan Sujana"/>
    <n v="1.5"/>
    <n v="303"/>
    <s v="General Office"/>
    <s v="IDR"/>
    <n v="143812"/>
    <n v="0"/>
    <s v="ID002202"/>
    <s v="ProjHours19"/>
    <s v="No"/>
    <m/>
    <n v="0"/>
    <s v="Non-charge"/>
    <s v="No"/>
    <s v="Posted"/>
    <s v="No"/>
    <m/>
  </r>
  <r>
    <d v="2018-04-23T00:00:00"/>
    <s v="XGEN"/>
    <x v="3"/>
    <x v="44"/>
    <s v="Design"/>
    <n v="3011"/>
    <s v="I Ketut Sukardiana"/>
    <n v="1.5"/>
    <n v="303"/>
    <s v="General Office"/>
    <s v="IDR"/>
    <n v="115059"/>
    <n v="0"/>
    <s v="ID002203"/>
    <s v="ProjHours19"/>
    <s v="No"/>
    <m/>
    <n v="0"/>
    <s v="Non-charge"/>
    <s v="No"/>
    <s v="Posted"/>
    <s v="No"/>
    <m/>
  </r>
  <r>
    <d v="2018-04-23T00:00:00"/>
    <s v="XGEN"/>
    <x v="3"/>
    <x v="44"/>
    <s v="Design"/>
    <n v="3013"/>
    <s v="A.A. Gde Adi Santika"/>
    <n v="1.5"/>
    <n v="303"/>
    <s v="General Office"/>
    <s v="IDR"/>
    <n v="99460"/>
    <n v="0"/>
    <s v="ID002204"/>
    <s v="ProjHours19"/>
    <s v="No"/>
    <m/>
    <n v="0"/>
    <s v="Non-charge"/>
    <s v="No"/>
    <s v="Posted"/>
    <s v="No"/>
    <m/>
  </r>
  <r>
    <d v="2018-04-23T00:00:00"/>
    <s v="XGEN"/>
    <x v="3"/>
    <x v="44"/>
    <s v="Design"/>
    <n v="3008"/>
    <s v="Gita Adriani Putri"/>
    <n v="1.5"/>
    <n v="303"/>
    <s v="General Office"/>
    <s v="IDR"/>
    <n v="150042"/>
    <n v="0"/>
    <s v="ID002205"/>
    <s v="ProjHours19"/>
    <s v="No"/>
    <m/>
    <n v="0"/>
    <s v="Non-charge"/>
    <s v="No"/>
    <s v="Posted"/>
    <s v="No"/>
    <m/>
  </r>
  <r>
    <d v="2018-04-23T00:00:00"/>
    <s v="XGEN"/>
    <x v="3"/>
    <x v="44"/>
    <s v="Design"/>
    <n v="3002"/>
    <s v="I Gusti Ngurah Satriawan"/>
    <n v="2"/>
    <n v="303"/>
    <s v="General Office"/>
    <s v="IDR"/>
    <n v="169207"/>
    <n v="0"/>
    <s v="ID002206"/>
    <s v="ProjHours19"/>
    <s v="No"/>
    <m/>
    <n v="0"/>
    <s v="Non-charge"/>
    <s v="No"/>
    <s v="Posted"/>
    <s v="No"/>
    <m/>
  </r>
  <r>
    <d v="2018-04-23T00:00:00"/>
    <s v="XGEN"/>
    <x v="3"/>
    <x v="44"/>
    <s v="Design"/>
    <n v="3001"/>
    <s v="Nyoman Diksa"/>
    <n v="22"/>
    <n v="303"/>
    <s v="General Office"/>
    <s v="IDR"/>
    <n v="308303"/>
    <n v="0"/>
    <s v="ID002225"/>
    <s v="ProjHours19"/>
    <s v="No"/>
    <m/>
    <n v="0"/>
    <s v="Non-charge"/>
    <s v="No"/>
    <s v="Posted"/>
    <s v="No"/>
    <m/>
  </r>
  <r>
    <d v="2018-04-30T00:00:00"/>
    <s v="XGEN"/>
    <x v="3"/>
    <x v="44"/>
    <s v="Design"/>
    <n v="3001"/>
    <s v="Nyoman Diksa"/>
    <n v="4"/>
    <n v="303"/>
    <s v="General Office"/>
    <s v="IDR"/>
    <n v="308303"/>
    <n v="0"/>
    <s v="ID002240"/>
    <s v="ProjHours19"/>
    <s v="No"/>
    <m/>
    <n v="0"/>
    <s v="Non-charge"/>
    <s v="No"/>
    <s v="Posted"/>
    <s v="No"/>
    <m/>
  </r>
  <r>
    <d v="2018-05-01T00:00:00"/>
    <s v="XGEN"/>
    <x v="3"/>
    <x v="44"/>
    <s v="Design"/>
    <n v="3001"/>
    <s v="Nyoman Diksa"/>
    <n v="8"/>
    <n v="303"/>
    <s v="General Office"/>
    <s v="IDR"/>
    <n v="308303"/>
    <n v="0"/>
    <s v="ID002263"/>
    <s v="ProjHours19"/>
    <s v="No"/>
    <m/>
    <n v="0"/>
    <s v="Non-charge"/>
    <s v="No"/>
    <s v="Posted"/>
    <s v="No"/>
    <m/>
  </r>
  <r>
    <d v="2018-05-01T00:00:00"/>
    <s v="XGEN"/>
    <x v="3"/>
    <x v="44"/>
    <s v="Design"/>
    <n v="3012"/>
    <s v="Johanes Jojo Paijo"/>
    <n v="16"/>
    <n v="303"/>
    <s v="General Office"/>
    <s v="IDR"/>
    <n v="109895"/>
    <n v="0"/>
    <s v="ID002279"/>
    <s v="ProjHours19"/>
    <s v="No"/>
    <m/>
    <n v="0"/>
    <s v="Non-charge"/>
    <s v="No"/>
    <s v="Posted"/>
    <s v="No"/>
    <m/>
  </r>
  <r>
    <d v="2018-05-01T00:00:00"/>
    <s v="XGEN"/>
    <x v="3"/>
    <x v="44"/>
    <s v="Design"/>
    <n v="3010"/>
    <s v="A.A. Bagus Dewangkara"/>
    <n v="16"/>
    <n v="303"/>
    <s v="General Office"/>
    <s v="IDR"/>
    <n v="121404"/>
    <n v="0"/>
    <s v="ID002280"/>
    <s v="ProjHours19"/>
    <s v="No"/>
    <m/>
    <n v="0"/>
    <s v="Non-charge"/>
    <s v="No"/>
    <s v="Posted"/>
    <s v="No"/>
    <m/>
  </r>
  <r>
    <d v="2018-05-01T00:00:00"/>
    <s v="XGEN"/>
    <x v="3"/>
    <x v="44"/>
    <s v="Design"/>
    <n v="3005"/>
    <s v="I Wayan Kompiang Eka Siswanta"/>
    <n v="16"/>
    <n v="303"/>
    <s v="General Office"/>
    <s v="IDR"/>
    <n v="165864"/>
    <n v="0"/>
    <s v="ID002281"/>
    <s v="ProjHours19"/>
    <s v="No"/>
    <m/>
    <n v="0"/>
    <s v="Non-charge"/>
    <s v="No"/>
    <s v="Posted"/>
    <s v="No"/>
    <m/>
  </r>
  <r>
    <d v="2018-05-07T00:00:00"/>
    <s v="XGEN"/>
    <x v="3"/>
    <x v="44"/>
    <s v="Design"/>
    <n v="3001"/>
    <s v="Nyoman Diksa"/>
    <n v="8"/>
    <n v="303"/>
    <s v="General Office"/>
    <s v="IDR"/>
    <n v="308303"/>
    <n v="0"/>
    <s v="ID002294"/>
    <s v="ProjHours19"/>
    <s v="No"/>
    <m/>
    <n v="0"/>
    <s v="Non-charge"/>
    <s v="No"/>
    <s v="Posted"/>
    <s v="No"/>
    <m/>
  </r>
  <r>
    <d v="2018-05-07T00:00:00"/>
    <s v="XGEN"/>
    <x v="3"/>
    <x v="44"/>
    <s v="Design"/>
    <n v="3001"/>
    <s v="Nyoman Diksa"/>
    <n v="12"/>
    <n v="303"/>
    <s v="General Office"/>
    <s v="IDR"/>
    <n v="308303"/>
    <n v="0"/>
    <s v="ID002312"/>
    <s v="ProjHours19"/>
    <s v="No"/>
    <m/>
    <n v="0"/>
    <s v="Non-charge"/>
    <s v="No"/>
    <s v="Posted"/>
    <s v="No"/>
    <m/>
  </r>
  <r>
    <d v="2018-05-07T00:00:00"/>
    <s v="XGEN"/>
    <x v="3"/>
    <x v="44"/>
    <s v="Design"/>
    <n v="3005"/>
    <s v="I Wayan Kompiang Eka Siswanta"/>
    <n v="24"/>
    <n v="303"/>
    <s v="General Office"/>
    <s v="IDR"/>
    <n v="165864"/>
    <n v="0"/>
    <s v="ID002315"/>
    <s v="ProjHours19"/>
    <s v="No"/>
    <m/>
    <n v="0"/>
    <s v="Non-charge"/>
    <s v="No"/>
    <s v="Posted"/>
    <s v="No"/>
    <m/>
  </r>
  <r>
    <d v="2018-05-14T00:00:00"/>
    <s v="XGEN"/>
    <x v="3"/>
    <x v="44"/>
    <s v="Design"/>
    <n v="3012"/>
    <s v="Johanes Jojo Paijo"/>
    <n v="4"/>
    <n v="303"/>
    <s v="General Office"/>
    <s v="IDR"/>
    <n v="109895"/>
    <n v="0"/>
    <s v="ID002327"/>
    <s v="ProjHours19"/>
    <s v="No"/>
    <m/>
    <n v="0"/>
    <s v="Non-charge"/>
    <s v="No"/>
    <s v="Posted"/>
    <s v="No"/>
    <m/>
  </r>
  <r>
    <d v="2018-05-14T00:00:00"/>
    <s v="XGEN"/>
    <x v="3"/>
    <x v="44"/>
    <s v="Design"/>
    <n v="3010"/>
    <s v="A.A. Bagus Dewangkara"/>
    <n v="8"/>
    <n v="303"/>
    <s v="General Office"/>
    <s v="IDR"/>
    <n v="121404"/>
    <n v="0"/>
    <s v="ID002332"/>
    <s v="ProjHours19"/>
    <s v="No"/>
    <m/>
    <n v="0"/>
    <s v="Non-charge"/>
    <s v="No"/>
    <s v="Posted"/>
    <s v="No"/>
    <m/>
  </r>
  <r>
    <d v="2018-05-14T00:00:00"/>
    <s v="XGEN"/>
    <x v="3"/>
    <x v="44"/>
    <s v="Design"/>
    <n v="3011"/>
    <s v="I Ketut Sukardiana"/>
    <n v="8"/>
    <n v="303"/>
    <s v="General Office"/>
    <s v="IDR"/>
    <n v="115059"/>
    <n v="0"/>
    <s v="ID002333"/>
    <s v="ProjHours19"/>
    <s v="No"/>
    <m/>
    <n v="0"/>
    <s v="Non-charge"/>
    <s v="No"/>
    <s v="Posted"/>
    <s v="No"/>
    <m/>
  </r>
  <r>
    <d v="2018-05-14T00:00:00"/>
    <s v="XGEN"/>
    <x v="3"/>
    <x v="44"/>
    <s v="Design"/>
    <n v="3001"/>
    <s v="Nyoman Diksa"/>
    <n v="14"/>
    <n v="303"/>
    <s v="General Office"/>
    <s v="IDR"/>
    <n v="308303"/>
    <n v="0"/>
    <s v="ID002338"/>
    <s v="ProjHours19"/>
    <s v="No"/>
    <m/>
    <n v="0"/>
    <s v="Non-charge"/>
    <s v="No"/>
    <s v="Posted"/>
    <s v="No"/>
    <m/>
  </r>
  <r>
    <d v="2018-05-21T00:00:00"/>
    <s v="XGEN"/>
    <x v="3"/>
    <x v="44"/>
    <s v="Design"/>
    <n v="3001"/>
    <s v="Nyoman Diksa"/>
    <n v="14"/>
    <n v="303"/>
    <s v="General Office"/>
    <s v="IDR"/>
    <n v="308303"/>
    <n v="0"/>
    <s v="ID002365"/>
    <s v="ProjHours19"/>
    <s v="No"/>
    <m/>
    <n v="0"/>
    <s v="Non-charge"/>
    <s v="No"/>
    <s v="Posted"/>
    <s v="No"/>
    <m/>
  </r>
  <r>
    <d v="2018-05-28T00:00:00"/>
    <s v="XGEN"/>
    <x v="3"/>
    <x v="44"/>
    <s v="Design"/>
    <n v="3001"/>
    <s v="Nyoman Diksa"/>
    <n v="4"/>
    <n v="303"/>
    <s v="General Office"/>
    <s v="IDR"/>
    <n v="308303"/>
    <n v="0"/>
    <s v="ID002382"/>
    <s v="ProjHours19"/>
    <s v="No"/>
    <m/>
    <n v="0"/>
    <s v="Non-charge"/>
    <s v="No"/>
    <s v="Posted"/>
    <s v="No"/>
    <m/>
  </r>
  <r>
    <d v="2018-06-04T00:00:00"/>
    <s v="XGEN"/>
    <x v="3"/>
    <x v="44"/>
    <s v="Design"/>
    <n v="3011"/>
    <s v="I Ketut Sukardiana"/>
    <n v="4"/>
    <n v="303"/>
    <s v="General Office"/>
    <s v="IDR"/>
    <n v="115059"/>
    <n v="0"/>
    <s v="ID002439"/>
    <s v="ProjHours19"/>
    <s v="No"/>
    <m/>
    <n v="0"/>
    <s v="Non-charge"/>
    <s v="No"/>
    <s v="Posted"/>
    <s v="No"/>
    <m/>
  </r>
  <r>
    <d v="2018-06-04T00:00:00"/>
    <s v="XGEN"/>
    <x v="3"/>
    <x v="44"/>
    <s v="Design"/>
    <n v="3003"/>
    <s v="Agus Wijaya"/>
    <n v="8"/>
    <n v="303"/>
    <s v="General Office"/>
    <s v="IDR"/>
    <n v="177755"/>
    <n v="0"/>
    <s v="ID002444"/>
    <s v="ProjHours19"/>
    <s v="No"/>
    <m/>
    <n v="0"/>
    <s v="Non-charge"/>
    <s v="No"/>
    <s v="Posted"/>
    <s v="No"/>
    <m/>
  </r>
  <r>
    <d v="2018-06-04T00:00:00"/>
    <s v="XGEN"/>
    <x v="3"/>
    <x v="44"/>
    <s v="Design"/>
    <n v="3001"/>
    <s v="Nyoman Diksa"/>
    <n v="10"/>
    <n v="303"/>
    <s v="General Office"/>
    <s v="IDR"/>
    <n v="308303"/>
    <n v="0"/>
    <s v="ID002445"/>
    <s v="ProjHours19"/>
    <s v="No"/>
    <m/>
    <n v="0"/>
    <s v="Non-charge"/>
    <s v="No"/>
    <s v="Posted"/>
    <s v="No"/>
    <m/>
  </r>
  <r>
    <d v="2018-06-11T00:00:00"/>
    <s v="XGEN"/>
    <x v="3"/>
    <x v="44"/>
    <s v="Design"/>
    <n v="3001"/>
    <s v="Nyoman Diksa"/>
    <n v="11"/>
    <n v="303"/>
    <s v="General Office"/>
    <s v="IDR"/>
    <n v="308303"/>
    <n v="0"/>
    <s v="ID002483"/>
    <s v="ProjHours19"/>
    <s v="No"/>
    <m/>
    <n v="0"/>
    <s v="Non-charge"/>
    <s v="No"/>
    <s v="Posted"/>
    <s v="No"/>
    <m/>
  </r>
  <r>
    <d v="2018-06-18T00:00:00"/>
    <s v="XGEN"/>
    <x v="3"/>
    <x v="44"/>
    <s v="Design"/>
    <n v="3001"/>
    <s v="Nyoman Diksa"/>
    <n v="8"/>
    <n v="303"/>
    <s v="General Office"/>
    <s v="IDR"/>
    <n v="308303"/>
    <n v="0"/>
    <s v="ID002511"/>
    <s v="ProjHours19"/>
    <s v="No"/>
    <m/>
    <n v="0"/>
    <s v="Non-charge"/>
    <s v="No"/>
    <s v="Posted"/>
    <s v="No"/>
    <m/>
  </r>
  <r>
    <d v="2018-06-18T00:00:00"/>
    <s v="XGEN"/>
    <x v="3"/>
    <x v="44"/>
    <s v="Design"/>
    <n v="3005"/>
    <s v="I Wayan Kompiang Eka Siswanta"/>
    <n v="8"/>
    <n v="303"/>
    <s v="General Office"/>
    <s v="IDR"/>
    <n v="165864"/>
    <n v="0"/>
    <s v="ID002512"/>
    <s v="ProjHours19"/>
    <s v="No"/>
    <m/>
    <n v="0"/>
    <s v="Non-charge"/>
    <s v="No"/>
    <s v="Posted"/>
    <s v="No"/>
    <m/>
  </r>
  <r>
    <d v="2018-06-25T00:00:00"/>
    <s v="XGEN"/>
    <x v="3"/>
    <x v="44"/>
    <s v="Design"/>
    <n v="3001"/>
    <s v="Nyoman Diksa"/>
    <n v="13"/>
    <n v="303"/>
    <s v="General Office"/>
    <s v="IDR"/>
    <n v="308303"/>
    <n v="0"/>
    <s v="ID002550"/>
    <s v="ProjHours19"/>
    <s v="No"/>
    <m/>
    <n v="0"/>
    <s v="Non-charge"/>
    <s v="No"/>
    <s v="Posted"/>
    <s v="No"/>
    <m/>
  </r>
  <r>
    <d v="2018-07-02T00:00:00"/>
    <s v="XGEN"/>
    <x v="3"/>
    <x v="44"/>
    <s v="Design"/>
    <n v="3001"/>
    <s v="Nyoman Diksa"/>
    <n v="9"/>
    <n v="303"/>
    <s v="General Office"/>
    <s v="IDR"/>
    <n v="308303"/>
    <n v="0"/>
    <s v="ID002575"/>
    <s v="ProjHours19"/>
    <s v="No"/>
    <m/>
    <n v="0"/>
    <s v="Non-charge"/>
    <s v="No"/>
    <s v="Posted"/>
    <s v="No"/>
    <m/>
  </r>
  <r>
    <d v="2018-07-09T00:00:00"/>
    <s v="XGEN"/>
    <x v="3"/>
    <x v="44"/>
    <s v="Design"/>
    <n v="3001"/>
    <s v="Nyoman Diksa"/>
    <n v="9"/>
    <n v="303"/>
    <s v="General Office"/>
    <s v="IDR"/>
    <n v="308303"/>
    <n v="0"/>
    <s v="ID002615"/>
    <s v="ProjHours19"/>
    <s v="No"/>
    <m/>
    <n v="0"/>
    <s v="Non-charge"/>
    <s v="No"/>
    <s v="Posted"/>
    <s v="No"/>
    <m/>
  </r>
  <r>
    <d v="2018-07-16T00:00:00"/>
    <s v="XGEN"/>
    <x v="3"/>
    <x v="44"/>
    <s v="Design"/>
    <n v="3001"/>
    <s v="Nyoman Diksa"/>
    <n v="12"/>
    <n v="303"/>
    <s v="General Office"/>
    <s v="IDR"/>
    <n v="308303"/>
    <n v="0"/>
    <s v="ID002652"/>
    <s v="ProjHours19"/>
    <s v="No"/>
    <m/>
    <n v="0"/>
    <s v="Non-charge"/>
    <s v="No"/>
    <s v="Posted"/>
    <s v="No"/>
    <m/>
  </r>
  <r>
    <d v="2018-07-23T00:00:00"/>
    <s v="XGEN"/>
    <x v="3"/>
    <x v="44"/>
    <s v="Design"/>
    <n v="3001"/>
    <s v="Nyoman Diksa"/>
    <n v="10"/>
    <n v="303"/>
    <s v="General Office"/>
    <s v="IDR"/>
    <n v="308303"/>
    <n v="0"/>
    <s v="ID002677"/>
    <s v="ProjHours19"/>
    <s v="No"/>
    <m/>
    <n v="0"/>
    <s v="Non-charge"/>
    <s v="No"/>
    <s v="Posted"/>
    <s v="No"/>
    <m/>
  </r>
  <r>
    <d v="2018-07-30T00:00:00"/>
    <s v="XGEN"/>
    <x v="3"/>
    <x v="44"/>
    <s v="Design"/>
    <n v="3001"/>
    <s v="Nyoman Diksa"/>
    <n v="4"/>
    <n v="303"/>
    <s v="General Office"/>
    <s v="IDR"/>
    <n v="308303"/>
    <n v="0"/>
    <s v="ID002697"/>
    <s v="ProjHours19"/>
    <s v="No"/>
    <m/>
    <n v="0"/>
    <s v="Non-charge"/>
    <s v="No"/>
    <s v="Posted"/>
    <s v="No"/>
    <m/>
  </r>
  <r>
    <d v="2018-08-01T00:00:00"/>
    <s v="XGEN"/>
    <x v="3"/>
    <x v="44"/>
    <s v="Design"/>
    <n v="3001"/>
    <s v="Nyoman Diksa"/>
    <n v="6"/>
    <n v="303"/>
    <s v="General Office"/>
    <s v="IDR"/>
    <n v="308303"/>
    <n v="0"/>
    <s v="ID002714"/>
    <s v="ProjHours19"/>
    <s v="No"/>
    <m/>
    <n v="0"/>
    <s v="Non-charge"/>
    <s v="No"/>
    <s v="Posted"/>
    <s v="No"/>
    <m/>
  </r>
  <r>
    <d v="2018-08-06T00:00:00"/>
    <s v="XGEN"/>
    <x v="3"/>
    <x v="44"/>
    <s v="Design"/>
    <n v="3001"/>
    <s v="Nyoman Diksa"/>
    <n v="19"/>
    <n v="303"/>
    <s v="General Office"/>
    <s v="IDR"/>
    <n v="308303"/>
    <n v="0"/>
    <s v="ID002750"/>
    <s v="ProjHours19"/>
    <s v="No"/>
    <m/>
    <n v="0"/>
    <s v="Non-charge"/>
    <s v="No"/>
    <s v="Posted"/>
    <s v="No"/>
    <m/>
  </r>
  <r>
    <d v="2018-08-13T00:00:00"/>
    <s v="XGEN"/>
    <x v="3"/>
    <x v="44"/>
    <s v="Design"/>
    <n v="3001"/>
    <s v="Nyoman Diksa"/>
    <n v="11"/>
    <n v="303"/>
    <s v="General Office"/>
    <s v="IDR"/>
    <n v="308303"/>
    <n v="0"/>
    <s v="ID002792"/>
    <s v="ProjHours19"/>
    <s v="No"/>
    <m/>
    <n v="0"/>
    <s v="Non-charge"/>
    <s v="No"/>
    <s v="Posted"/>
    <s v="No"/>
    <m/>
  </r>
  <r>
    <d v="2018-08-13T00:00:00"/>
    <s v="XGEN"/>
    <x v="3"/>
    <x v="44"/>
    <s v="Design"/>
    <n v="3003"/>
    <s v="Agus Wijaya"/>
    <n v="16"/>
    <n v="303"/>
    <s v="General Office"/>
    <s v="IDR"/>
    <n v="177755"/>
    <n v="0"/>
    <s v="ID002800"/>
    <s v="ProjHours19"/>
    <s v="No"/>
    <m/>
    <n v="0"/>
    <s v="Non-charge"/>
    <s v="No"/>
    <s v="Posted"/>
    <s v="No"/>
    <m/>
  </r>
  <r>
    <d v="2018-08-20T00:00:00"/>
    <s v="XGEN"/>
    <x v="3"/>
    <x v="44"/>
    <s v="Design"/>
    <n v="3001"/>
    <s v="Nyoman Diksa"/>
    <n v="8"/>
    <n v="303"/>
    <s v="General Office"/>
    <s v="IDR"/>
    <n v="308303"/>
    <n v="0"/>
    <s v="ID002820"/>
    <s v="ProjHours19"/>
    <s v="No"/>
    <m/>
    <n v="0"/>
    <s v="Non-charge"/>
    <s v="No"/>
    <s v="Posted"/>
    <s v="No"/>
    <m/>
  </r>
  <r>
    <d v="2018-08-20T00:00:00"/>
    <s v="XGEN"/>
    <x v="3"/>
    <x v="44"/>
    <s v="Design"/>
    <n v="3001"/>
    <s v="Nyoman Diksa"/>
    <n v="8"/>
    <n v="303"/>
    <s v="General Office"/>
    <s v="IDR"/>
    <n v="308303"/>
    <n v="0"/>
    <s v="ID002821"/>
    <s v="ProjHours19"/>
    <s v="No"/>
    <m/>
    <n v="0"/>
    <s v="Non-charge"/>
    <s v="No"/>
    <s v="Posted"/>
    <s v="No"/>
    <m/>
  </r>
  <r>
    <d v="2018-08-20T00:00:00"/>
    <s v="XGEN"/>
    <x v="3"/>
    <x v="44"/>
    <s v="Design"/>
    <n v="3008"/>
    <s v="Gita Adriani Putri"/>
    <n v="8"/>
    <n v="303"/>
    <s v="General Office"/>
    <s v="IDR"/>
    <n v="150042"/>
    <n v="0"/>
    <s v="ID002822"/>
    <s v="ProjHours19"/>
    <s v="No"/>
    <m/>
    <n v="0"/>
    <s v="Non-charge"/>
    <s v="No"/>
    <s v="Posted"/>
    <s v="No"/>
    <m/>
  </r>
  <r>
    <d v="2018-08-20T00:00:00"/>
    <s v="XGEN"/>
    <x v="3"/>
    <x v="44"/>
    <s v="Design"/>
    <n v="1005"/>
    <s v="Pontjo Widodo"/>
    <n v="8"/>
    <n v="303"/>
    <s v="General Office"/>
    <s v="IDR"/>
    <n v="322217"/>
    <n v="0"/>
    <s v="ID002823"/>
    <s v="ProjHours19"/>
    <s v="No"/>
    <m/>
    <n v="0"/>
    <s v="Non-charge"/>
    <s v="No"/>
    <s v="Posted"/>
    <s v="No"/>
    <m/>
  </r>
  <r>
    <d v="2018-08-20T00:00:00"/>
    <s v="XGEN"/>
    <x v="3"/>
    <x v="44"/>
    <s v="Design"/>
    <n v="1005"/>
    <s v="Pontjo Widodo"/>
    <n v="10"/>
    <n v="303"/>
    <s v="General Office"/>
    <s v="IDR"/>
    <n v="322217"/>
    <n v="0"/>
    <s v="ID002840"/>
    <s v="ProjHours19"/>
    <s v="No"/>
    <m/>
    <n v="0"/>
    <s v="Non-charge"/>
    <s v="No"/>
    <s v="Posted"/>
    <s v="No"/>
    <m/>
  </r>
  <r>
    <d v="2018-08-20T00:00:00"/>
    <s v="XGEN"/>
    <x v="3"/>
    <x v="44"/>
    <s v="Design"/>
    <n v="3003"/>
    <s v="Agus Wijaya"/>
    <n v="16"/>
    <n v="303"/>
    <s v="General Office"/>
    <s v="IDR"/>
    <n v="177755"/>
    <n v="0"/>
    <s v="ID002845"/>
    <s v="ProjHours19"/>
    <s v="No"/>
    <m/>
    <n v="0"/>
    <s v="Non-charge"/>
    <s v="No"/>
    <s v="Posted"/>
    <s v="No"/>
    <m/>
  </r>
  <r>
    <d v="2018-08-20T00:00:00"/>
    <s v="XGEN"/>
    <x v="3"/>
    <x v="44"/>
    <s v="Design"/>
    <n v="3010"/>
    <s v="A.A. Bagus Dewangkara"/>
    <n v="16"/>
    <n v="303"/>
    <s v="General Office"/>
    <s v="IDR"/>
    <n v="121404"/>
    <n v="0"/>
    <s v="ID002846"/>
    <s v="ProjHours19"/>
    <s v="No"/>
    <m/>
    <n v="0"/>
    <s v="Non-charge"/>
    <s v="No"/>
    <s v="Posted"/>
    <s v="No"/>
    <m/>
  </r>
  <r>
    <d v="2018-08-20T00:00:00"/>
    <s v="XGEN"/>
    <x v="3"/>
    <x v="44"/>
    <s v="Design"/>
    <n v="3013"/>
    <s v="A.A. Gde Adi Santika"/>
    <n v="16"/>
    <n v="303"/>
    <s v="General Office"/>
    <s v="IDR"/>
    <n v="99460"/>
    <n v="0"/>
    <s v="ID002847"/>
    <s v="ProjHours19"/>
    <s v="No"/>
    <m/>
    <n v="0"/>
    <s v="Non-charge"/>
    <s v="No"/>
    <s v="Posted"/>
    <s v="No"/>
    <m/>
  </r>
  <r>
    <d v="2018-08-27T00:00:00"/>
    <s v="XGEN"/>
    <x v="3"/>
    <x v="44"/>
    <s v="Design"/>
    <n v="3012"/>
    <s v="Johanes Jojo Paijo"/>
    <n v="0.5"/>
    <n v="303"/>
    <s v="General Office"/>
    <s v="IDR"/>
    <n v="109895"/>
    <n v="0"/>
    <s v="ID002856"/>
    <s v="ProjHours19"/>
    <s v="No"/>
    <m/>
    <n v="0"/>
    <s v="Non-charge"/>
    <s v="No"/>
    <s v="Posted"/>
    <s v="No"/>
    <m/>
  </r>
  <r>
    <d v="2018-08-27T00:00:00"/>
    <s v="XGEN"/>
    <x v="3"/>
    <x v="44"/>
    <s v="Design"/>
    <n v="3003"/>
    <s v="Agus Wijaya"/>
    <n v="0.5"/>
    <n v="303"/>
    <s v="General Office"/>
    <s v="IDR"/>
    <n v="177755"/>
    <n v="0"/>
    <s v="ID002857"/>
    <s v="ProjHours19"/>
    <s v="No"/>
    <m/>
    <n v="0"/>
    <s v="Non-charge"/>
    <s v="No"/>
    <s v="Posted"/>
    <s v="No"/>
    <m/>
  </r>
  <r>
    <d v="2018-08-27T00:00:00"/>
    <s v="XGEN"/>
    <x v="3"/>
    <x v="44"/>
    <s v="Design"/>
    <n v="3010"/>
    <s v="A.A. Bagus Dewangkara"/>
    <n v="0.5"/>
    <n v="303"/>
    <s v="General Office"/>
    <s v="IDR"/>
    <n v="121404"/>
    <n v="0"/>
    <s v="ID002858"/>
    <s v="ProjHours19"/>
    <s v="No"/>
    <m/>
    <n v="0"/>
    <s v="Non-charge"/>
    <s v="No"/>
    <s v="Posted"/>
    <s v="No"/>
    <m/>
  </r>
  <r>
    <d v="2018-08-27T00:00:00"/>
    <s v="XGEN"/>
    <x v="3"/>
    <x v="44"/>
    <s v="Design"/>
    <n v="3009"/>
    <s v="I Gusti Bagus Sera Krisnadinata"/>
    <n v="0.5"/>
    <n v="303"/>
    <s v="General Office"/>
    <s v="IDR"/>
    <n v="120926"/>
    <n v="0"/>
    <s v="ID002859"/>
    <s v="ProjHours19"/>
    <s v="No"/>
    <m/>
    <n v="0"/>
    <s v="Non-charge"/>
    <s v="No"/>
    <s v="Posted"/>
    <s v="No"/>
    <m/>
  </r>
  <r>
    <d v="2018-08-27T00:00:00"/>
    <s v="XGEN"/>
    <x v="3"/>
    <x v="44"/>
    <s v="Design"/>
    <n v="3004"/>
    <s v="Untoro"/>
    <n v="0.5"/>
    <n v="303"/>
    <s v="General Office"/>
    <s v="IDR"/>
    <n v="150581"/>
    <n v="0"/>
    <s v="ID002860"/>
    <s v="ProjHours19"/>
    <s v="No"/>
    <m/>
    <n v="0"/>
    <s v="Non-charge"/>
    <s v="No"/>
    <s v="Posted"/>
    <s v="No"/>
    <m/>
  </r>
  <r>
    <d v="2018-08-27T00:00:00"/>
    <s v="XGEN"/>
    <x v="3"/>
    <x v="44"/>
    <s v="Design"/>
    <n v="3005"/>
    <s v="I Wayan Kompiang Eka Siswanta"/>
    <n v="0.5"/>
    <n v="303"/>
    <s v="General Office"/>
    <s v="IDR"/>
    <n v="165864"/>
    <n v="0"/>
    <s v="ID002861"/>
    <s v="ProjHours19"/>
    <s v="No"/>
    <m/>
    <n v="0"/>
    <s v="Non-charge"/>
    <s v="No"/>
    <s v="Posted"/>
    <s v="No"/>
    <m/>
  </r>
  <r>
    <d v="2018-08-27T00:00:00"/>
    <s v="XGEN"/>
    <x v="3"/>
    <x v="44"/>
    <s v="Design"/>
    <n v="3006"/>
    <s v="I Wayan Sujana"/>
    <n v="0.5"/>
    <n v="303"/>
    <s v="General Office"/>
    <s v="IDR"/>
    <n v="143812"/>
    <n v="0"/>
    <s v="ID002862"/>
    <s v="ProjHours19"/>
    <s v="No"/>
    <m/>
    <n v="0"/>
    <s v="Non-charge"/>
    <s v="No"/>
    <s v="Posted"/>
    <s v="No"/>
    <m/>
  </r>
  <r>
    <d v="2018-08-27T00:00:00"/>
    <s v="XGEN"/>
    <x v="3"/>
    <x v="44"/>
    <s v="Design"/>
    <n v="3011"/>
    <s v="I Ketut Sukardiana"/>
    <n v="0.5"/>
    <n v="303"/>
    <s v="General Office"/>
    <s v="IDR"/>
    <n v="115059"/>
    <n v="0"/>
    <s v="ID002863"/>
    <s v="ProjHours19"/>
    <s v="No"/>
    <m/>
    <n v="0"/>
    <s v="Non-charge"/>
    <s v="No"/>
    <s v="Posted"/>
    <s v="No"/>
    <m/>
  </r>
  <r>
    <d v="2018-08-27T00:00:00"/>
    <s v="XGEN"/>
    <x v="3"/>
    <x v="44"/>
    <s v="Design"/>
    <n v="3007"/>
    <s v="Putu Ary Santana Putra"/>
    <n v="0.5"/>
    <n v="303"/>
    <s v="General Office"/>
    <s v="IDR"/>
    <n v="138968"/>
    <n v="0"/>
    <s v="ID002864"/>
    <s v="ProjHours19"/>
    <s v="No"/>
    <m/>
    <n v="0"/>
    <s v="Non-charge"/>
    <s v="No"/>
    <s v="Posted"/>
    <s v="No"/>
    <m/>
  </r>
  <r>
    <d v="2018-08-27T00:00:00"/>
    <s v="XGEN"/>
    <x v="3"/>
    <x v="44"/>
    <s v="Design"/>
    <n v="3013"/>
    <s v="A.A. Gde Adi Santika"/>
    <n v="0.5"/>
    <n v="303"/>
    <s v="General Office"/>
    <s v="IDR"/>
    <n v="99460"/>
    <n v="0"/>
    <s v="ID002865"/>
    <s v="ProjHours19"/>
    <s v="No"/>
    <m/>
    <n v="0"/>
    <s v="Non-charge"/>
    <s v="No"/>
    <s v="Posted"/>
    <s v="No"/>
    <m/>
  </r>
  <r>
    <d v="2018-08-27T00:00:00"/>
    <s v="XGEN"/>
    <x v="3"/>
    <x v="44"/>
    <s v="Design"/>
    <n v="1005"/>
    <s v="Pontjo Widodo"/>
    <n v="0.5"/>
    <n v="303"/>
    <s v="General Office"/>
    <s v="IDR"/>
    <n v="322217"/>
    <n v="0"/>
    <s v="ID002866"/>
    <s v="ProjHours19"/>
    <s v="No"/>
    <m/>
    <n v="0"/>
    <s v="Non-charge"/>
    <s v="No"/>
    <s v="Posted"/>
    <s v="No"/>
    <m/>
  </r>
  <r>
    <d v="2018-08-27T00:00:00"/>
    <s v="XGEN"/>
    <x v="3"/>
    <x v="44"/>
    <s v="Design"/>
    <n v="3012"/>
    <s v="Johanes Jojo Paijo"/>
    <n v="6"/>
    <n v="303"/>
    <s v="General Office"/>
    <s v="IDR"/>
    <n v="109895"/>
    <n v="0"/>
    <s v="ID002871"/>
    <s v="ProjHours19"/>
    <s v="No"/>
    <m/>
    <n v="0"/>
    <s v="Non-charge"/>
    <s v="No"/>
    <s v="Posted"/>
    <s v="No"/>
    <m/>
  </r>
  <r>
    <d v="2018-08-27T00:00:00"/>
    <s v="XGEN"/>
    <x v="3"/>
    <x v="44"/>
    <s v="Design"/>
    <n v="3003"/>
    <s v="Agus Wijaya"/>
    <n v="6"/>
    <n v="303"/>
    <s v="General Office"/>
    <s v="IDR"/>
    <n v="177755"/>
    <n v="0"/>
    <s v="ID002872"/>
    <s v="ProjHours19"/>
    <s v="No"/>
    <m/>
    <n v="0"/>
    <s v="Non-charge"/>
    <s v="No"/>
    <s v="Posted"/>
    <s v="No"/>
    <m/>
  </r>
  <r>
    <d v="2018-08-27T00:00:00"/>
    <s v="XGEN"/>
    <x v="3"/>
    <x v="44"/>
    <s v="Design"/>
    <n v="3009"/>
    <s v="I Gusti Bagus Sera Krisnadinata"/>
    <n v="6"/>
    <n v="303"/>
    <s v="General Office"/>
    <s v="IDR"/>
    <n v="120926"/>
    <n v="0"/>
    <s v="ID002873"/>
    <s v="ProjHours19"/>
    <s v="No"/>
    <m/>
    <n v="0"/>
    <s v="Non-charge"/>
    <s v="No"/>
    <s v="Posted"/>
    <s v="No"/>
    <m/>
  </r>
  <r>
    <d v="2018-08-27T00:00:00"/>
    <s v="XGEN"/>
    <x v="3"/>
    <x v="44"/>
    <s v="Design"/>
    <n v="3004"/>
    <s v="Untoro"/>
    <n v="6"/>
    <n v="303"/>
    <s v="General Office"/>
    <s v="IDR"/>
    <n v="150581"/>
    <n v="0"/>
    <s v="ID002874"/>
    <s v="ProjHours19"/>
    <s v="No"/>
    <m/>
    <n v="0"/>
    <s v="Non-charge"/>
    <s v="No"/>
    <s v="Posted"/>
    <s v="No"/>
    <m/>
  </r>
  <r>
    <d v="2018-08-27T00:00:00"/>
    <s v="XGEN"/>
    <x v="3"/>
    <x v="44"/>
    <s v="Design"/>
    <n v="3005"/>
    <s v="I Wayan Kompiang Eka Siswanta"/>
    <n v="6"/>
    <n v="303"/>
    <s v="General Office"/>
    <s v="IDR"/>
    <n v="165864"/>
    <n v="0"/>
    <s v="ID002875"/>
    <s v="ProjHours19"/>
    <s v="No"/>
    <m/>
    <n v="0"/>
    <s v="Non-charge"/>
    <s v="No"/>
    <s v="Posted"/>
    <s v="No"/>
    <m/>
  </r>
  <r>
    <d v="2018-08-27T00:00:00"/>
    <s v="XGEN"/>
    <x v="3"/>
    <x v="44"/>
    <s v="Design"/>
    <n v="3006"/>
    <s v="I Wayan Sujana"/>
    <n v="6"/>
    <n v="303"/>
    <s v="General Office"/>
    <s v="IDR"/>
    <n v="143812"/>
    <n v="0"/>
    <s v="ID002876"/>
    <s v="ProjHours19"/>
    <s v="No"/>
    <m/>
    <n v="0"/>
    <s v="Non-charge"/>
    <s v="No"/>
    <s v="Posted"/>
    <s v="No"/>
    <m/>
  </r>
  <r>
    <d v="2018-08-27T00:00:00"/>
    <s v="XGEN"/>
    <x v="3"/>
    <x v="44"/>
    <s v="Design"/>
    <n v="3011"/>
    <s v="I Ketut Sukardiana"/>
    <n v="6"/>
    <n v="303"/>
    <s v="General Office"/>
    <s v="IDR"/>
    <n v="115059"/>
    <n v="0"/>
    <s v="ID002877"/>
    <s v="ProjHours19"/>
    <s v="No"/>
    <m/>
    <n v="0"/>
    <s v="Non-charge"/>
    <s v="No"/>
    <s v="Posted"/>
    <s v="No"/>
    <m/>
  </r>
  <r>
    <d v="2018-08-27T00:00:00"/>
    <s v="XGEN"/>
    <x v="3"/>
    <x v="44"/>
    <s v="Design"/>
    <n v="3007"/>
    <s v="Putu Ary Santana Putra"/>
    <n v="6"/>
    <n v="303"/>
    <s v="General Office"/>
    <s v="IDR"/>
    <n v="138968"/>
    <n v="0"/>
    <s v="ID002878"/>
    <s v="ProjHours19"/>
    <s v="No"/>
    <m/>
    <n v="0"/>
    <s v="Non-charge"/>
    <s v="No"/>
    <s v="Posted"/>
    <s v="No"/>
    <m/>
  </r>
  <r>
    <d v="2018-08-27T00:00:00"/>
    <s v="XGEN"/>
    <x v="3"/>
    <x v="44"/>
    <s v="Design"/>
    <n v="3013"/>
    <s v="A.A. Gde Adi Santika"/>
    <n v="6"/>
    <n v="303"/>
    <s v="General Office"/>
    <s v="IDR"/>
    <n v="99460"/>
    <n v="0"/>
    <s v="ID002879"/>
    <s v="ProjHours19"/>
    <s v="No"/>
    <m/>
    <n v="0"/>
    <s v="Non-charge"/>
    <s v="No"/>
    <s v="Posted"/>
    <s v="No"/>
    <m/>
  </r>
  <r>
    <d v="2018-08-27T00:00:00"/>
    <s v="XGEN"/>
    <x v="3"/>
    <x v="44"/>
    <s v="Design"/>
    <n v="3008"/>
    <s v="Gita Adriani Putri"/>
    <n v="6.5"/>
    <n v="303"/>
    <s v="General Office"/>
    <s v="IDR"/>
    <n v="150042"/>
    <n v="0"/>
    <s v="ID002880"/>
    <s v="ProjHours19"/>
    <s v="No"/>
    <m/>
    <n v="0"/>
    <s v="Non-charge"/>
    <s v="No"/>
    <s v="Posted"/>
    <s v="No"/>
    <m/>
  </r>
  <r>
    <d v="2018-08-27T00:00:00"/>
    <s v="XGEN"/>
    <x v="3"/>
    <x v="44"/>
    <s v="Design"/>
    <n v="3001"/>
    <s v="Nyoman Diksa"/>
    <n v="8"/>
    <n v="303"/>
    <s v="General Office"/>
    <s v="IDR"/>
    <n v="308303"/>
    <n v="0"/>
    <s v="ID002882"/>
    <s v="ProjHours19"/>
    <s v="No"/>
    <m/>
    <n v="0"/>
    <s v="Non-charge"/>
    <s v="No"/>
    <s v="Posted"/>
    <s v="No"/>
    <m/>
  </r>
  <r>
    <d v="2018-08-27T00:00:00"/>
    <s v="XGEN"/>
    <x v="3"/>
    <x v="44"/>
    <s v="Design"/>
    <n v="3002"/>
    <s v="I Gusti Ngurah Satriawan"/>
    <n v="8"/>
    <n v="303"/>
    <s v="General Office"/>
    <s v="IDR"/>
    <n v="169207"/>
    <n v="0"/>
    <s v="ID002883"/>
    <s v="ProjHours19"/>
    <s v="No"/>
    <m/>
    <n v="0"/>
    <s v="Non-charge"/>
    <s v="No"/>
    <s v="Posted"/>
    <s v="No"/>
    <m/>
  </r>
  <r>
    <d v="2018-08-27T00:00:00"/>
    <s v="XGEN"/>
    <x v="3"/>
    <x v="44"/>
    <s v="Design"/>
    <n v="3010"/>
    <s v="A.A. Bagus Dewangkara"/>
    <n v="11.5"/>
    <n v="303"/>
    <s v="General Office"/>
    <s v="IDR"/>
    <n v="121404"/>
    <n v="0"/>
    <s v="ID002885"/>
    <s v="ProjHours19"/>
    <s v="No"/>
    <m/>
    <n v="0"/>
    <s v="Non-charge"/>
    <s v="No"/>
    <s v="Posted"/>
    <s v="No"/>
    <m/>
  </r>
  <r>
    <d v="2018-08-27T00:00:00"/>
    <s v="XGEN"/>
    <x v="3"/>
    <x v="44"/>
    <s v="Design"/>
    <n v="3008"/>
    <s v="Gita Adriani Putri"/>
    <n v="12"/>
    <n v="303"/>
    <s v="General Office"/>
    <s v="IDR"/>
    <n v="150042"/>
    <n v="0"/>
    <s v="ID002886"/>
    <s v="ProjHours19"/>
    <s v="No"/>
    <m/>
    <n v="0"/>
    <s v="Non-charge"/>
    <s v="No"/>
    <s v="Posted"/>
    <s v="No"/>
    <m/>
  </r>
  <r>
    <d v="2018-08-27T00:00:00"/>
    <s v="XGEN"/>
    <x v="3"/>
    <x v="44"/>
    <s v="Design"/>
    <n v="1005"/>
    <s v="Pontjo Widodo"/>
    <n v="12"/>
    <n v="303"/>
    <s v="General Office"/>
    <s v="IDR"/>
    <n v="322217"/>
    <n v="0"/>
    <s v="ID002887"/>
    <s v="ProjHours19"/>
    <s v="No"/>
    <m/>
    <n v="0"/>
    <s v="Non-charge"/>
    <s v="No"/>
    <s v="Posted"/>
    <s v="No"/>
    <m/>
  </r>
  <r>
    <d v="2018-08-27T00:00:00"/>
    <s v="XGEN"/>
    <x v="3"/>
    <x v="44"/>
    <s v="Design"/>
    <n v="3001"/>
    <s v="Nyoman Diksa"/>
    <n v="16"/>
    <n v="303"/>
    <s v="General Office"/>
    <s v="IDR"/>
    <n v="308303"/>
    <n v="0"/>
    <s v="ID002891"/>
    <s v="ProjHours19"/>
    <s v="No"/>
    <m/>
    <n v="0"/>
    <s v="Non-charge"/>
    <s v="No"/>
    <s v="Posted"/>
    <s v="No"/>
    <m/>
  </r>
  <r>
    <d v="2018-09-03T00:00:00"/>
    <s v="XGEN"/>
    <x v="3"/>
    <x v="44"/>
    <s v="Design"/>
    <n v="3010"/>
    <s v="A.A. Bagus Dewangkara"/>
    <n v="1"/>
    <n v="303"/>
    <s v="General Office"/>
    <s v="IDR"/>
    <n v="121404"/>
    <n v="0"/>
    <s v="ID002903"/>
    <s v="ProjHours19"/>
    <s v="No"/>
    <m/>
    <n v="0"/>
    <s v="Non-charge"/>
    <s v="No"/>
    <s v="Posted"/>
    <s v="No"/>
    <m/>
  </r>
  <r>
    <d v="2018-09-03T00:00:00"/>
    <s v="XGEN"/>
    <x v="3"/>
    <x v="44"/>
    <s v="Design"/>
    <n v="1005"/>
    <s v="Pontjo Widodo"/>
    <n v="2"/>
    <n v="303"/>
    <s v="General Office"/>
    <s v="IDR"/>
    <n v="322217"/>
    <n v="0"/>
    <s v="ID002906"/>
    <s v="ProjHours19"/>
    <s v="No"/>
    <m/>
    <n v="0"/>
    <s v="Non-charge"/>
    <s v="No"/>
    <s v="Posted"/>
    <s v="No"/>
    <m/>
  </r>
  <r>
    <d v="2018-09-03T00:00:00"/>
    <s v="XGEN"/>
    <x v="3"/>
    <x v="44"/>
    <s v="Design"/>
    <n v="1005"/>
    <s v="Pontjo Widodo"/>
    <n v="2.5"/>
    <n v="303"/>
    <s v="General Office"/>
    <s v="IDR"/>
    <n v="322217"/>
    <n v="0"/>
    <s v="ID002907"/>
    <s v="ProjHours19"/>
    <s v="No"/>
    <m/>
    <n v="0"/>
    <s v="Non-charge"/>
    <s v="No"/>
    <s v="Posted"/>
    <s v="No"/>
    <m/>
  </r>
  <r>
    <d v="2018-09-03T00:00:00"/>
    <s v="XGEN"/>
    <x v="3"/>
    <x v="44"/>
    <s v="Design"/>
    <n v="1005"/>
    <s v="Pontjo Widodo"/>
    <n v="3.5"/>
    <n v="303"/>
    <s v="General Office"/>
    <s v="IDR"/>
    <n v="322217"/>
    <n v="0"/>
    <s v="ID002908"/>
    <s v="ProjHours19"/>
    <s v="No"/>
    <m/>
    <n v="0"/>
    <s v="Non-charge"/>
    <s v="No"/>
    <s v="Posted"/>
    <s v="No"/>
    <m/>
  </r>
  <r>
    <d v="2018-09-03T00:00:00"/>
    <s v="XGEN"/>
    <x v="3"/>
    <x v="44"/>
    <s v="Design"/>
    <n v="3001"/>
    <s v="Nyoman Diksa"/>
    <n v="18"/>
    <n v="303"/>
    <s v="General Office"/>
    <s v="IDR"/>
    <n v="308303"/>
    <n v="0"/>
    <s v="ID002918"/>
    <s v="ProjHours19"/>
    <s v="No"/>
    <m/>
    <n v="0"/>
    <s v="Non-charge"/>
    <s v="No"/>
    <s v="Posted"/>
    <s v="No"/>
    <m/>
  </r>
  <r>
    <d v="2018-09-10T00:00:00"/>
    <s v="XGEN"/>
    <x v="3"/>
    <x v="44"/>
    <s v="Design"/>
    <n v="1005"/>
    <s v="Pontjo Widodo"/>
    <n v="1.5"/>
    <n v="303"/>
    <s v="General Office"/>
    <s v="IDR"/>
    <n v="322217"/>
    <n v="0"/>
    <s v="ID002933"/>
    <s v="ProjHours19"/>
    <s v="No"/>
    <m/>
    <n v="0"/>
    <s v="Non-charge"/>
    <s v="No"/>
    <s v="Posted"/>
    <s v="No"/>
    <m/>
  </r>
  <r>
    <d v="2018-09-10T00:00:00"/>
    <s v="XGEN"/>
    <x v="3"/>
    <x v="44"/>
    <s v="Design"/>
    <n v="3001"/>
    <s v="Nyoman Diksa"/>
    <n v="12"/>
    <n v="303"/>
    <s v="General Office"/>
    <s v="IDR"/>
    <n v="308303"/>
    <n v="0"/>
    <s v="ID002960"/>
    <s v="ProjHours19"/>
    <s v="No"/>
    <m/>
    <n v="0"/>
    <s v="Non-charge"/>
    <s v="No"/>
    <s v="Posted"/>
    <s v="No"/>
    <m/>
  </r>
  <r>
    <d v="2018-09-17T00:00:00"/>
    <s v="XGEN"/>
    <x v="3"/>
    <x v="44"/>
    <s v="Design"/>
    <n v="1005"/>
    <s v="Pontjo Widodo"/>
    <n v="2"/>
    <n v="303"/>
    <s v="General Office"/>
    <s v="IDR"/>
    <n v="322217"/>
    <n v="0"/>
    <s v="ID002978"/>
    <s v="ProjHours19"/>
    <s v="No"/>
    <m/>
    <n v="0"/>
    <s v="Non-charge"/>
    <s v="No"/>
    <s v="Posted"/>
    <s v="No"/>
    <m/>
  </r>
  <r>
    <d v="2018-09-17T00:00:00"/>
    <s v="XGEN"/>
    <x v="3"/>
    <x v="44"/>
    <s v="Design"/>
    <n v="3007"/>
    <s v="Putu Ary Santana Putra"/>
    <n v="4"/>
    <n v="303"/>
    <s v="General Office"/>
    <s v="IDR"/>
    <n v="138968"/>
    <n v="0"/>
    <s v="ID002982"/>
    <s v="ProjHours19"/>
    <s v="No"/>
    <m/>
    <n v="0"/>
    <s v="Non-charge"/>
    <s v="No"/>
    <s v="Posted"/>
    <s v="No"/>
    <m/>
  </r>
  <r>
    <d v="2018-09-17T00:00:00"/>
    <s v="XGEN"/>
    <x v="3"/>
    <x v="44"/>
    <s v="Design"/>
    <n v="3001"/>
    <s v="Nyoman Diksa"/>
    <n v="6"/>
    <n v="303"/>
    <s v="General Office"/>
    <s v="IDR"/>
    <n v="308303"/>
    <n v="0"/>
    <s v="ID002987"/>
    <s v="ProjHours19"/>
    <s v="No"/>
    <m/>
    <n v="0"/>
    <s v="Non-charge"/>
    <s v="No"/>
    <s v="Posted"/>
    <s v="No"/>
    <m/>
  </r>
  <r>
    <d v="2018-09-24T00:00:00"/>
    <s v="XGEN"/>
    <x v="3"/>
    <x v="44"/>
    <s v="Design"/>
    <n v="1005"/>
    <s v="Pontjo Widodo"/>
    <n v="1"/>
    <n v="303"/>
    <s v="General Office"/>
    <s v="IDR"/>
    <n v="322217"/>
    <n v="0"/>
    <s v="ID003009"/>
    <s v="ProjHours19"/>
    <s v="No"/>
    <m/>
    <n v="0"/>
    <s v="Non-charge"/>
    <s v="No"/>
    <s v="Posted"/>
    <s v="No"/>
    <m/>
  </r>
  <r>
    <d v="2018-09-24T00:00:00"/>
    <s v="XGEN"/>
    <x v="3"/>
    <x v="44"/>
    <s v="Design"/>
    <n v="3001"/>
    <s v="Nyoman Diksa"/>
    <n v="12"/>
    <n v="303"/>
    <s v="General Office"/>
    <s v="IDR"/>
    <n v="308303"/>
    <n v="0"/>
    <s v="ID003024"/>
    <s v="ProjHours19"/>
    <s v="No"/>
    <m/>
    <n v="0"/>
    <s v="Non-charge"/>
    <s v="No"/>
    <s v="Posted"/>
    <s v="No"/>
    <m/>
  </r>
  <r>
    <d v="2018-10-01T00:00:00"/>
    <s v="XGEN"/>
    <x v="3"/>
    <x v="44"/>
    <s v="Design"/>
    <n v="3008"/>
    <s v="Gita Adriani Putri"/>
    <n v="4"/>
    <n v="303"/>
    <s v="General Office"/>
    <s v="IDR"/>
    <n v="150042"/>
    <n v="0"/>
    <s v="ID003049"/>
    <s v="ProjHours19"/>
    <s v="No"/>
    <m/>
    <n v="0"/>
    <s v="Non-charge"/>
    <s v="No"/>
    <s v="Posted"/>
    <s v="No"/>
    <m/>
  </r>
  <r>
    <d v="2018-10-01T00:00:00"/>
    <s v="XGEN"/>
    <x v="3"/>
    <x v="44"/>
    <s v="Design"/>
    <n v="3005"/>
    <s v="I Wayan Kompiang Eka Siswanta"/>
    <n v="8"/>
    <n v="303"/>
    <s v="General Office"/>
    <s v="IDR"/>
    <n v="165864"/>
    <n v="0"/>
    <s v="ID003059"/>
    <s v="ProjHours19"/>
    <s v="No"/>
    <m/>
    <n v="0"/>
    <s v="Non-charge"/>
    <s v="No"/>
    <s v="Posted"/>
    <s v="No"/>
    <m/>
  </r>
  <r>
    <d v="2018-10-01T00:00:00"/>
    <s v="XGEN"/>
    <x v="3"/>
    <x v="44"/>
    <s v="Design"/>
    <n v="3003"/>
    <s v="Agus Wijaya"/>
    <n v="12"/>
    <n v="303"/>
    <s v="General Office"/>
    <s v="IDR"/>
    <n v="177755"/>
    <n v="0"/>
    <s v="ID003065"/>
    <s v="ProjHours19"/>
    <s v="No"/>
    <m/>
    <n v="0"/>
    <s v="Non-charge"/>
    <s v="No"/>
    <s v="Posted"/>
    <s v="No"/>
    <m/>
  </r>
  <r>
    <d v="2018-10-01T00:00:00"/>
    <s v="XGEN"/>
    <x v="3"/>
    <x v="44"/>
    <s v="Design"/>
    <n v="3011"/>
    <s v="I Ketut Sukardiana"/>
    <n v="12"/>
    <n v="303"/>
    <s v="General Office"/>
    <s v="IDR"/>
    <n v="115059"/>
    <n v="0"/>
    <s v="ID003066"/>
    <s v="ProjHours19"/>
    <s v="No"/>
    <m/>
    <n v="0"/>
    <s v="Non-charge"/>
    <s v="No"/>
    <s v="Posted"/>
    <s v="No"/>
    <m/>
  </r>
  <r>
    <d v="2018-10-01T00:00:00"/>
    <s v="XGEN"/>
    <x v="3"/>
    <x v="44"/>
    <s v="Design"/>
    <n v="3001"/>
    <s v="Nyoman Diksa"/>
    <n v="13"/>
    <n v="303"/>
    <s v="General Office"/>
    <s v="IDR"/>
    <n v="308303"/>
    <n v="0"/>
    <s v="ID003067"/>
    <s v="ProjHours19"/>
    <s v="No"/>
    <m/>
    <n v="0"/>
    <s v="Non-charge"/>
    <s v="No"/>
    <s v="Posted"/>
    <s v="No"/>
    <m/>
  </r>
  <r>
    <d v="2018-10-01T00:00:00"/>
    <s v="XGEN"/>
    <x v="3"/>
    <x v="44"/>
    <s v="Design"/>
    <n v="3012"/>
    <s v="Johanes Jojo Paijo"/>
    <n v="28"/>
    <n v="303"/>
    <s v="General Office"/>
    <s v="IDR"/>
    <n v="109895"/>
    <n v="0"/>
    <s v="ID003078"/>
    <s v="ProjHours19"/>
    <s v="No"/>
    <m/>
    <n v="0"/>
    <s v="Non-charge"/>
    <s v="No"/>
    <s v="Posted"/>
    <s v="No"/>
    <m/>
  </r>
  <r>
    <d v="2018-10-01T00:00:00"/>
    <s v="XGEN"/>
    <x v="3"/>
    <x v="44"/>
    <s v="Design"/>
    <n v="3010"/>
    <s v="A.A. Bagus Dewangkara"/>
    <n v="40"/>
    <n v="303"/>
    <s v="General Office"/>
    <s v="IDR"/>
    <n v="121404"/>
    <n v="0"/>
    <s v="ID003082"/>
    <s v="ProjHours19"/>
    <s v="No"/>
    <m/>
    <n v="0"/>
    <s v="Non-charge"/>
    <s v="No"/>
    <s v="Posted"/>
    <s v="No"/>
    <m/>
  </r>
  <r>
    <d v="2018-10-08T00:00:00"/>
    <s v="XGEN"/>
    <x v="3"/>
    <x v="44"/>
    <s v="Design"/>
    <n v="1005"/>
    <s v="Pontjo Widodo"/>
    <n v="1"/>
    <n v="303"/>
    <s v="General Office"/>
    <s v="IDR"/>
    <n v="322217"/>
    <n v="0"/>
    <s v="ID003084"/>
    <s v="ProjHours19"/>
    <s v="No"/>
    <m/>
    <n v="0"/>
    <s v="Non-charge"/>
    <s v="No"/>
    <s v="Posted"/>
    <s v="No"/>
    <m/>
  </r>
  <r>
    <d v="2018-10-08T00:00:00"/>
    <s v="XGEN"/>
    <x v="3"/>
    <x v="44"/>
    <s v="Design"/>
    <n v="3001"/>
    <s v="Nyoman Diksa"/>
    <n v="10"/>
    <n v="303"/>
    <s v="General Office"/>
    <s v="IDR"/>
    <n v="308303"/>
    <n v="0"/>
    <s v="ID003098"/>
    <s v="ProjHours19"/>
    <s v="No"/>
    <m/>
    <n v="0"/>
    <s v="Non-charge"/>
    <s v="No"/>
    <s v="Posted"/>
    <s v="No"/>
    <m/>
  </r>
  <r>
    <d v="2018-10-15T00:00:00"/>
    <s v="XGEN"/>
    <x v="3"/>
    <x v="44"/>
    <s v="Design"/>
    <n v="1005"/>
    <s v="Pontjo Widodo"/>
    <n v="1"/>
    <n v="303"/>
    <s v="General Office"/>
    <s v="IDR"/>
    <n v="322217"/>
    <n v="0"/>
    <s v="ID003119"/>
    <s v="ProjHours19"/>
    <s v="No"/>
    <m/>
    <n v="0"/>
    <s v="Non-charge"/>
    <s v="No"/>
    <s v="Posted"/>
    <s v="No"/>
    <m/>
  </r>
  <r>
    <d v="2018-10-15T00:00:00"/>
    <s v="XGEN"/>
    <x v="3"/>
    <x v="44"/>
    <s v="Design"/>
    <n v="1005"/>
    <s v="Pontjo Widodo"/>
    <n v="2"/>
    <n v="303"/>
    <s v="General Office"/>
    <s v="IDR"/>
    <n v="322217"/>
    <n v="0"/>
    <s v="ID003128"/>
    <s v="ProjHours19"/>
    <s v="No"/>
    <m/>
    <n v="0"/>
    <s v="Non-charge"/>
    <s v="No"/>
    <s v="Posted"/>
    <s v="No"/>
    <m/>
  </r>
  <r>
    <d v="2018-10-15T00:00:00"/>
    <s v="XGEN"/>
    <x v="3"/>
    <x v="44"/>
    <s v="Design"/>
    <n v="1005"/>
    <s v="Pontjo Widodo"/>
    <n v="2"/>
    <n v="303"/>
    <s v="General Office"/>
    <s v="IDR"/>
    <n v="322217"/>
    <n v="0"/>
    <s v="ID003129"/>
    <s v="ProjHours19"/>
    <s v="No"/>
    <m/>
    <n v="0"/>
    <s v="Non-charge"/>
    <s v="No"/>
    <s v="Posted"/>
    <s v="No"/>
    <m/>
  </r>
  <r>
    <d v="2018-10-15T00:00:00"/>
    <s v="XGEN"/>
    <x v="3"/>
    <x v="44"/>
    <s v="Design"/>
    <n v="3001"/>
    <s v="Nyoman Diksa"/>
    <n v="5"/>
    <n v="303"/>
    <s v="General Office"/>
    <s v="IDR"/>
    <n v="308303"/>
    <n v="0"/>
    <s v="ID003135"/>
    <s v="ProjHours19"/>
    <s v="No"/>
    <m/>
    <n v="0"/>
    <s v="Non-charge"/>
    <s v="No"/>
    <s v="Posted"/>
    <s v="No"/>
    <m/>
  </r>
  <r>
    <d v="2018-10-15T00:00:00"/>
    <s v="XGEN"/>
    <x v="3"/>
    <x v="44"/>
    <s v="Design"/>
    <n v="1005"/>
    <s v="Pontjo Widodo"/>
    <n v="5"/>
    <n v="303"/>
    <s v="General Office"/>
    <s v="IDR"/>
    <n v="322217"/>
    <n v="0"/>
    <s v="ID003136"/>
    <s v="ProjHours19"/>
    <s v="No"/>
    <m/>
    <n v="0"/>
    <s v="Non-charge"/>
    <s v="No"/>
    <s v="Posted"/>
    <s v="No"/>
    <m/>
  </r>
  <r>
    <d v="2018-10-15T00:00:00"/>
    <s v="XGEN"/>
    <x v="3"/>
    <x v="44"/>
    <s v="Design"/>
    <n v="3013"/>
    <s v="A.A. Gde Adi Santika"/>
    <n v="8"/>
    <n v="303"/>
    <s v="General Office"/>
    <s v="IDR"/>
    <n v="99460"/>
    <n v="0"/>
    <s v="ID003141"/>
    <s v="ProjHours19"/>
    <s v="No"/>
    <m/>
    <n v="0"/>
    <s v="Non-charge"/>
    <s v="No"/>
    <s v="Posted"/>
    <s v="No"/>
    <m/>
  </r>
  <r>
    <d v="2018-10-15T00:00:00"/>
    <s v="XGEN"/>
    <x v="3"/>
    <x v="44"/>
    <s v="Design"/>
    <n v="3011"/>
    <s v="I Ketut Sukardiana"/>
    <n v="12"/>
    <n v="303"/>
    <s v="General Office"/>
    <s v="IDR"/>
    <n v="115059"/>
    <n v="0"/>
    <s v="ID003142"/>
    <s v="ProjHours19"/>
    <s v="No"/>
    <m/>
    <n v="0"/>
    <s v="Non-charge"/>
    <s v="No"/>
    <s v="Posted"/>
    <s v="No"/>
    <m/>
  </r>
  <r>
    <d v="2018-10-16T00:00:00"/>
    <s v="XGEN"/>
    <x v="3"/>
    <x v="44"/>
    <s v="Design"/>
    <n v="3001"/>
    <s v="Nyoman Diksa"/>
    <n v="1"/>
    <n v="303"/>
    <s v="General Office"/>
    <s v="USD"/>
    <n v="397692"/>
    <n v="0"/>
    <s v="ID000573"/>
    <s v="PJHR0010000"/>
    <s v="No"/>
    <m/>
    <n v="0"/>
    <s v="Non-charge"/>
    <s v="No"/>
    <s v="Posted"/>
    <s v="No"/>
    <m/>
  </r>
  <r>
    <d v="2018-10-17T00:00:00"/>
    <s v="XGEN"/>
    <x v="3"/>
    <x v="44"/>
    <s v="Design"/>
    <n v="3001"/>
    <s v="Nyoman Diksa"/>
    <n v="1"/>
    <n v="303"/>
    <s v="General Office"/>
    <s v="USD"/>
    <n v="397692"/>
    <n v="0"/>
    <s v="ID000574"/>
    <s v="PJHR0010000"/>
    <s v="No"/>
    <m/>
    <n v="0"/>
    <s v="Non-charge"/>
    <s v="No"/>
    <s v="Posted"/>
    <s v="No"/>
    <m/>
  </r>
  <r>
    <d v="2018-10-19T00:00:00"/>
    <s v="XGEN"/>
    <x v="3"/>
    <x v="44"/>
    <s v="Design"/>
    <n v="3001"/>
    <s v="Nyoman Diksa"/>
    <n v="1"/>
    <n v="303"/>
    <s v="General Office"/>
    <s v="USD"/>
    <n v="397692"/>
    <n v="0"/>
    <s v="ID000575"/>
    <s v="PJHR0010000"/>
    <s v="No"/>
    <m/>
    <n v="0"/>
    <s v="Non-charge"/>
    <s v="No"/>
    <s v="Posted"/>
    <s v="No"/>
    <m/>
  </r>
  <r>
    <d v="2018-10-22T00:00:00"/>
    <s v="XGEN"/>
    <x v="3"/>
    <x v="44"/>
    <s v="Design"/>
    <n v="3001"/>
    <s v="Nyoman Diksa"/>
    <n v="1"/>
    <n v="303"/>
    <s v="General Office"/>
    <s v="USD"/>
    <n v="397692"/>
    <n v="0"/>
    <s v="ID000576"/>
    <s v="PJHR0010000"/>
    <s v="No"/>
    <m/>
    <n v="0"/>
    <s v="Non-charge"/>
    <s v="No"/>
    <s v="Posted"/>
    <s v="No"/>
    <m/>
  </r>
  <r>
    <d v="2018-10-23T00:00:00"/>
    <s v="XGEN"/>
    <x v="3"/>
    <x v="44"/>
    <s v="Design"/>
    <n v="3001"/>
    <s v="Nyoman Diksa"/>
    <n v="2"/>
    <n v="303"/>
    <s v="General Office"/>
    <s v="USD"/>
    <n v="397692"/>
    <n v="0"/>
    <s v="ID000577"/>
    <s v="PJHR0010000"/>
    <s v="No"/>
    <m/>
    <n v="0"/>
    <s v="Non-charge"/>
    <s v="No"/>
    <s v="Posted"/>
    <s v="No"/>
    <m/>
  </r>
  <r>
    <d v="2018-10-24T00:00:00"/>
    <s v="XGEN"/>
    <x v="3"/>
    <x v="44"/>
    <s v="Design"/>
    <n v="3001"/>
    <s v="Nyoman Diksa"/>
    <n v="1"/>
    <n v="303"/>
    <s v="General Office"/>
    <s v="USD"/>
    <n v="397692"/>
    <n v="0"/>
    <s v="ID000578"/>
    <s v="PJHR0010000"/>
    <s v="No"/>
    <m/>
    <n v="0"/>
    <s v="Non-charge"/>
    <s v="No"/>
    <s v="Posted"/>
    <s v="No"/>
    <m/>
  </r>
  <r>
    <d v="2018-10-25T00:00:00"/>
    <s v="XGEN"/>
    <x v="3"/>
    <x v="44"/>
    <s v="Design"/>
    <n v="3001"/>
    <s v="Nyoman Diksa"/>
    <n v="1"/>
    <n v="303"/>
    <s v="General Office"/>
    <s v="USD"/>
    <n v="397692"/>
    <n v="0"/>
    <s v="ID000579"/>
    <s v="PJHR0010000"/>
    <s v="No"/>
    <m/>
    <n v="0"/>
    <s v="Non-charge"/>
    <s v="No"/>
    <s v="Posted"/>
    <s v="No"/>
    <m/>
  </r>
  <r>
    <d v="2018-10-29T00:00:00"/>
    <s v="XGEN"/>
    <x v="3"/>
    <x v="44"/>
    <s v="Design"/>
    <n v="3001"/>
    <s v="Nyoman Diksa"/>
    <n v="2"/>
    <n v="303"/>
    <s v="General Office"/>
    <s v="USD"/>
    <n v="397692"/>
    <n v="0"/>
    <s v="ID000580"/>
    <s v="PJHR0010000"/>
    <s v="No"/>
    <m/>
    <n v="0"/>
    <s v="Non-charge"/>
    <s v="No"/>
    <s v="Posted"/>
    <s v="No"/>
    <m/>
  </r>
  <r>
    <d v="2018-10-31T00:00:00"/>
    <s v="XGEN"/>
    <x v="3"/>
    <x v="44"/>
    <s v="Design"/>
    <n v="3001"/>
    <s v="Nyoman Diksa"/>
    <n v="1"/>
    <n v="303"/>
    <s v="General Office"/>
    <s v="USD"/>
    <n v="397692"/>
    <n v="0"/>
    <s v="ID000581"/>
    <s v="PJHR0010000"/>
    <s v="No"/>
    <m/>
    <n v="0"/>
    <s v="Non-charge"/>
    <s v="No"/>
    <s v="Posted"/>
    <s v="No"/>
    <m/>
  </r>
  <r>
    <d v="2018-11-01T00:00:00"/>
    <s v="XGEN"/>
    <x v="3"/>
    <x v="44"/>
    <s v="Design"/>
    <n v="3006"/>
    <s v="I Wayan Sujana"/>
    <n v="1"/>
    <n v="303"/>
    <s v="General Office"/>
    <s v="USD"/>
    <n v="231632"/>
    <n v="0"/>
    <s v="ID000685"/>
    <s v="PJHR0010005"/>
    <s v="No"/>
    <m/>
    <n v="0"/>
    <s v="Non-charge"/>
    <s v="No"/>
    <s v="Posted"/>
    <s v="No"/>
    <m/>
  </r>
  <r>
    <d v="2018-11-01T00:00:00"/>
    <s v="XGEN"/>
    <x v="3"/>
    <x v="44"/>
    <s v="Design"/>
    <n v="3003"/>
    <s v="Agus Wijaya"/>
    <n v="1"/>
    <n v="303"/>
    <s v="General Office"/>
    <s v="USD"/>
    <n v="279205"/>
    <n v="0"/>
    <s v="ID000711"/>
    <s v="PJHR0010007"/>
    <s v="No"/>
    <m/>
    <n v="0"/>
    <s v="Non-charge"/>
    <s v="No"/>
    <s v="Posted"/>
    <s v="No"/>
    <m/>
  </r>
  <r>
    <d v="2018-11-01T00:00:00"/>
    <s v="XGEN"/>
    <x v="3"/>
    <x v="44"/>
    <s v="Design"/>
    <n v="3001"/>
    <s v="Nyoman Diksa"/>
    <n v="4"/>
    <n v="303"/>
    <s v="General Office"/>
    <s v="USD"/>
    <n v="397692"/>
    <n v="0"/>
    <s v="ID000760"/>
    <s v="PJHR0010011"/>
    <s v="No"/>
    <m/>
    <n v="0"/>
    <s v="Non-charge"/>
    <s v="No"/>
    <s v="Posted"/>
    <s v="No"/>
    <m/>
  </r>
  <r>
    <d v="2018-11-02T00:00:00"/>
    <s v="XGEN"/>
    <x v="3"/>
    <x v="44"/>
    <s v="Design"/>
    <n v="3001"/>
    <s v="Nyoman Diksa"/>
    <n v="2"/>
    <n v="303"/>
    <s v="General Office"/>
    <s v="USD"/>
    <n v="397692"/>
    <n v="0"/>
    <s v="ID000761"/>
    <s v="PJHR0010011"/>
    <s v="No"/>
    <m/>
    <n v="0"/>
    <s v="Non-charge"/>
    <s v="No"/>
    <s v="Posted"/>
    <s v="No"/>
    <m/>
  </r>
  <r>
    <d v="2018-11-07T00:00:00"/>
    <s v="XGEN"/>
    <x v="3"/>
    <x v="44"/>
    <s v="Design"/>
    <n v="3001"/>
    <s v="Nyoman Diksa"/>
    <n v="1"/>
    <n v="303"/>
    <s v="General Office"/>
    <s v="USD"/>
    <n v="397692"/>
    <n v="0"/>
    <s v="ID000762"/>
    <s v="PJHR0010011"/>
    <s v="No"/>
    <m/>
    <n v="0"/>
    <s v="Non-charge"/>
    <s v="No"/>
    <s v="Posted"/>
    <s v="No"/>
    <m/>
  </r>
  <r>
    <d v="2018-11-08T00:00:00"/>
    <s v="XGEN"/>
    <x v="3"/>
    <x v="44"/>
    <s v="Design"/>
    <n v="3001"/>
    <s v="Nyoman Diksa"/>
    <n v="2"/>
    <n v="303"/>
    <s v="General Office"/>
    <s v="USD"/>
    <n v="397692"/>
    <n v="0"/>
    <s v="ID000763"/>
    <s v="PJHR0010011"/>
    <s v="No"/>
    <m/>
    <n v="0"/>
    <s v="Non-charge"/>
    <s v="No"/>
    <s v="Posted"/>
    <s v="No"/>
    <m/>
  </r>
  <r>
    <d v="2018-11-12T00:00:00"/>
    <s v="XGEN"/>
    <x v="3"/>
    <x v="44"/>
    <s v="Design"/>
    <n v="3001"/>
    <s v="Nyoman Diksa"/>
    <n v="2"/>
    <n v="303"/>
    <s v="General Office"/>
    <s v="USD"/>
    <n v="397692"/>
    <n v="0"/>
    <s v="ID000764"/>
    <s v="PJHR0010011"/>
    <s v="No"/>
    <m/>
    <n v="0"/>
    <s v="Non-charge"/>
    <s v="No"/>
    <s v="Posted"/>
    <s v="No"/>
    <m/>
  </r>
  <r>
    <d v="2018-11-13T00:00:00"/>
    <s v="XGEN"/>
    <x v="3"/>
    <x v="44"/>
    <s v="Design"/>
    <n v="3001"/>
    <s v="Nyoman Diksa"/>
    <n v="2"/>
    <n v="303"/>
    <s v="General Office"/>
    <s v="USD"/>
    <n v="397692"/>
    <n v="0"/>
    <s v="ID000765"/>
    <s v="PJHR0010011"/>
    <s v="No"/>
    <m/>
    <n v="0"/>
    <s v="Non-charge"/>
    <s v="No"/>
    <s v="Posted"/>
    <s v="No"/>
    <m/>
  </r>
  <r>
    <d v="2018-11-14T00:00:00"/>
    <s v="XGEN"/>
    <x v="3"/>
    <x v="44"/>
    <s v="Design"/>
    <n v="3001"/>
    <s v="Nyoman Diksa"/>
    <n v="2"/>
    <n v="303"/>
    <s v="General Office"/>
    <s v="USD"/>
    <n v="397692"/>
    <n v="0"/>
    <s v="ID000766"/>
    <s v="PJHR0010011"/>
    <s v="No"/>
    <m/>
    <n v="0"/>
    <s v="Non-charge"/>
    <s v="No"/>
    <s v="Posted"/>
    <s v="No"/>
    <m/>
  </r>
  <r>
    <d v="2018-11-15T00:00:00"/>
    <s v="XGEN"/>
    <x v="3"/>
    <x v="44"/>
    <s v="Design"/>
    <n v="3001"/>
    <s v="Nyoman Diksa"/>
    <n v="2"/>
    <n v="303"/>
    <s v="General Office"/>
    <s v="USD"/>
    <n v="397692"/>
    <n v="0"/>
    <s v="ID000767"/>
    <s v="PJHR0010011"/>
    <s v="No"/>
    <m/>
    <n v="0"/>
    <s v="Non-charge"/>
    <s v="No"/>
    <s v="Posted"/>
    <s v="No"/>
    <m/>
  </r>
  <r>
    <d v="2018-11-16T00:00:00"/>
    <s v="XGEN"/>
    <x v="3"/>
    <x v="44"/>
    <s v="Design"/>
    <n v="3001"/>
    <s v="Nyoman Diksa"/>
    <n v="1"/>
    <n v="303"/>
    <s v="General Office"/>
    <s v="IDR"/>
    <n v="397692"/>
    <n v="0"/>
    <s v="ID000968"/>
    <s v="PJHR0010023"/>
    <s v="No"/>
    <m/>
    <n v="0"/>
    <s v="Non-charge"/>
    <s v="No"/>
    <s v="Posted"/>
    <s v="No"/>
    <m/>
  </r>
  <r>
    <d v="2018-11-21T00:00:00"/>
    <s v="XGEN"/>
    <x v="3"/>
    <x v="44"/>
    <s v="Design"/>
    <n v="3001"/>
    <s v="Nyoman Diksa"/>
    <n v="1"/>
    <n v="303"/>
    <s v="General Office"/>
    <s v="IDR"/>
    <n v="397692"/>
    <n v="0"/>
    <s v="ID000969"/>
    <s v="PJHR0010023"/>
    <s v="No"/>
    <m/>
    <n v="0"/>
    <s v="Non-charge"/>
    <s v="No"/>
    <s v="Posted"/>
    <s v="No"/>
    <m/>
  </r>
  <r>
    <d v="2018-11-26T00:00:00"/>
    <s v="XGEN"/>
    <x v="3"/>
    <x v="44"/>
    <s v="Design"/>
    <n v="3001"/>
    <s v="Nyoman Diksa"/>
    <n v="3"/>
    <n v="303"/>
    <s v="General Office"/>
    <s v="IDR"/>
    <n v="397692"/>
    <n v="0"/>
    <s v="ID000970"/>
    <s v="PJHR0010023"/>
    <s v="No"/>
    <m/>
    <n v="0"/>
    <s v="Non-charge"/>
    <s v="No"/>
    <s v="Posted"/>
    <s v="No"/>
    <m/>
  </r>
  <r>
    <d v="2018-11-27T00:00:00"/>
    <s v="XGEN"/>
    <x v="3"/>
    <x v="44"/>
    <s v="Design"/>
    <n v="3001"/>
    <s v="Nyoman Diksa"/>
    <n v="1"/>
    <n v="303"/>
    <s v="General Office"/>
    <s v="IDR"/>
    <n v="397692"/>
    <n v="0"/>
    <s v="ID000971"/>
    <s v="PJHR0010023"/>
    <s v="No"/>
    <m/>
    <n v="0"/>
    <s v="Non-charge"/>
    <s v="No"/>
    <s v="Posted"/>
    <s v="No"/>
    <m/>
  </r>
  <r>
    <d v="2018-11-28T00:00:00"/>
    <s v="XGEN"/>
    <x v="3"/>
    <x v="44"/>
    <s v="Design"/>
    <n v="1005"/>
    <s v="Pontjo Widodo"/>
    <n v="2"/>
    <n v="303"/>
    <s v="General Office"/>
    <s v="IDR"/>
    <n v="372523"/>
    <n v="0"/>
    <s v="ID000837"/>
    <s v="PJHR0010015"/>
    <s v="No"/>
    <m/>
    <n v="0"/>
    <s v="Non-charge"/>
    <s v="No"/>
    <s v="Posted"/>
    <s v="No"/>
    <m/>
  </r>
  <r>
    <d v="2018-11-28T00:00:00"/>
    <s v="XGEN"/>
    <x v="3"/>
    <x v="44"/>
    <s v="Design"/>
    <n v="3001"/>
    <s v="Nyoman Diksa"/>
    <n v="3"/>
    <n v="303"/>
    <s v="General Office"/>
    <s v="IDR"/>
    <n v="397692"/>
    <n v="0"/>
    <s v="ID000972"/>
    <s v="PJHR0010023"/>
    <s v="No"/>
    <m/>
    <n v="0"/>
    <s v="Non-charge"/>
    <s v="No"/>
    <s v="Posted"/>
    <s v="No"/>
    <m/>
  </r>
  <r>
    <d v="2018-11-29T00:00:00"/>
    <s v="XGEN"/>
    <x v="3"/>
    <x v="44"/>
    <s v="Design"/>
    <n v="3001"/>
    <s v="Nyoman Diksa"/>
    <n v="1"/>
    <n v="303"/>
    <s v="General Office"/>
    <s v="IDR"/>
    <n v="397692"/>
    <n v="0"/>
    <s v="ID000973"/>
    <s v="PJHR0010023"/>
    <s v="No"/>
    <m/>
    <n v="0"/>
    <s v="Non-charge"/>
    <s v="No"/>
    <s v="Posted"/>
    <s v="No"/>
    <m/>
  </r>
  <r>
    <d v="2018-11-30T00:00:00"/>
    <s v="XGEN"/>
    <x v="3"/>
    <x v="44"/>
    <s v="Design"/>
    <n v="3001"/>
    <s v="Nyoman Diksa"/>
    <n v="3"/>
    <n v="303"/>
    <s v="General Office"/>
    <s v="IDR"/>
    <n v="397692"/>
    <n v="0"/>
    <s v="ID000974"/>
    <s v="PJHR0010023"/>
    <s v="No"/>
    <m/>
    <n v="0"/>
    <s v="Non-charge"/>
    <s v="No"/>
    <s v="Posted"/>
    <s v="No"/>
    <m/>
  </r>
  <r>
    <d v="2018-12-03T00:00:00"/>
    <s v="XGEN"/>
    <x v="3"/>
    <x v="44"/>
    <s v="Design"/>
    <n v="3001"/>
    <s v="Nyoman Diksa"/>
    <n v="3"/>
    <n v="303"/>
    <s v="General Office"/>
    <s v="IDR"/>
    <n v="377842"/>
    <n v="0"/>
    <s v="ID001173"/>
    <s v="PJHR0010034"/>
    <s v="No"/>
    <m/>
    <n v="0"/>
    <s v="Non-charge"/>
    <s v="No"/>
    <s v="Posted"/>
    <s v="No"/>
    <m/>
  </r>
  <r>
    <d v="2018-12-05T00:00:00"/>
    <s v="XGEN"/>
    <x v="3"/>
    <x v="44"/>
    <s v="Design"/>
    <n v="3001"/>
    <s v="Nyoman Diksa"/>
    <n v="1"/>
    <n v="303"/>
    <s v="General Office"/>
    <s v="IDR"/>
    <n v="377842"/>
    <n v="0"/>
    <s v="ID001174"/>
    <s v="PJHR0010034"/>
    <s v="No"/>
    <m/>
    <n v="0"/>
    <s v="Non-charge"/>
    <s v="No"/>
    <s v="Posted"/>
    <s v="No"/>
    <m/>
  </r>
  <r>
    <d v="2018-12-06T00:00:00"/>
    <s v="XGEN"/>
    <x v="3"/>
    <x v="44"/>
    <s v="Design"/>
    <n v="3001"/>
    <s v="Nyoman Diksa"/>
    <n v="2"/>
    <n v="303"/>
    <s v="General Office"/>
    <s v="IDR"/>
    <n v="377842"/>
    <n v="0"/>
    <s v="ID001175"/>
    <s v="PJHR0010034"/>
    <s v="No"/>
    <m/>
    <n v="0"/>
    <s v="Non-charge"/>
    <s v="No"/>
    <s v="Posted"/>
    <s v="No"/>
    <m/>
  </r>
  <r>
    <d v="2018-12-07T00:00:00"/>
    <s v="XGEN"/>
    <x v="3"/>
    <x v="44"/>
    <s v="Design"/>
    <n v="3001"/>
    <s v="Nyoman Diksa"/>
    <n v="2"/>
    <n v="303"/>
    <s v="General Office"/>
    <s v="IDR"/>
    <n v="377842"/>
    <n v="0"/>
    <s v="ID001176"/>
    <s v="PJHR0010034"/>
    <s v="No"/>
    <m/>
    <n v="0"/>
    <s v="Non-charge"/>
    <s v="No"/>
    <s v="Posted"/>
    <s v="No"/>
    <m/>
  </r>
  <r>
    <d v="2018-12-10T00:00:00"/>
    <s v="XGEN"/>
    <x v="3"/>
    <x v="44"/>
    <s v="Design"/>
    <n v="1005"/>
    <s v="Pontjo Widodo"/>
    <n v="1"/>
    <n v="303"/>
    <s v="General Office"/>
    <s v="IDR"/>
    <n v="398373"/>
    <n v="0"/>
    <s v="ID001096"/>
    <s v="PJHR0010029"/>
    <s v="No"/>
    <m/>
    <n v="0"/>
    <s v="Non-charge"/>
    <s v="No"/>
    <s v="Posted"/>
    <s v="No"/>
    <m/>
  </r>
  <r>
    <d v="2018-12-10T00:00:00"/>
    <s v="XGEN"/>
    <x v="3"/>
    <x v="44"/>
    <s v="Design"/>
    <n v="3001"/>
    <s v="Nyoman Diksa"/>
    <n v="2"/>
    <n v="303"/>
    <s v="General Office"/>
    <s v="IDR"/>
    <n v="377842"/>
    <n v="0"/>
    <s v="ID001177"/>
    <s v="PJHR0010034"/>
    <s v="No"/>
    <m/>
    <n v="0"/>
    <s v="Non-charge"/>
    <s v="No"/>
    <s v="Posted"/>
    <s v="No"/>
    <m/>
  </r>
  <r>
    <d v="2018-12-11T00:00:00"/>
    <s v="XGEN"/>
    <x v="3"/>
    <x v="44"/>
    <s v="Design"/>
    <n v="3001"/>
    <s v="Nyoman Diksa"/>
    <n v="2"/>
    <n v="303"/>
    <s v="General Office"/>
    <s v="IDR"/>
    <n v="377842"/>
    <n v="0"/>
    <s v="ID001178"/>
    <s v="PJHR0010034"/>
    <s v="No"/>
    <m/>
    <n v="0"/>
    <s v="Non-charge"/>
    <s v="No"/>
    <s v="Posted"/>
    <s v="No"/>
    <m/>
  </r>
  <r>
    <d v="2018-12-12T00:00:00"/>
    <s v="XGEN"/>
    <x v="3"/>
    <x v="44"/>
    <s v="Design"/>
    <n v="3001"/>
    <s v="Nyoman Diksa"/>
    <n v="2"/>
    <n v="303"/>
    <s v="General Office"/>
    <s v="IDR"/>
    <n v="377842"/>
    <n v="0"/>
    <s v="ID001179"/>
    <s v="PJHR0010034"/>
    <s v="No"/>
    <m/>
    <n v="0"/>
    <s v="Non-charge"/>
    <s v="No"/>
    <s v="Posted"/>
    <s v="No"/>
    <m/>
  </r>
  <r>
    <d v="2018-12-13T00:00:00"/>
    <s v="XGEN"/>
    <x v="3"/>
    <x v="44"/>
    <s v="Design"/>
    <n v="3001"/>
    <s v="Nyoman Diksa"/>
    <n v="2"/>
    <n v="303"/>
    <s v="General Office"/>
    <s v="IDR"/>
    <n v="377842"/>
    <n v="0"/>
    <s v="ID001180"/>
    <s v="PJHR0010034"/>
    <s v="No"/>
    <m/>
    <n v="0"/>
    <s v="Non-charge"/>
    <s v="No"/>
    <s v="Posted"/>
    <s v="No"/>
    <m/>
  </r>
  <r>
    <d v="2018-12-14T00:00:00"/>
    <s v="XGEN"/>
    <x v="3"/>
    <x v="44"/>
    <s v="Design"/>
    <n v="3009"/>
    <s v="I Gusti Bagus Sera Krisnadinata"/>
    <n v="1"/>
    <n v="303"/>
    <s v="General Office"/>
    <s v="IDR"/>
    <n v="197081"/>
    <n v="0"/>
    <s v="ID001070"/>
    <s v="PJHR0010027"/>
    <s v="No"/>
    <m/>
    <n v="0"/>
    <s v="Non-charge"/>
    <s v="No"/>
    <s v="Posted"/>
    <s v="No"/>
    <m/>
  </r>
  <r>
    <d v="2018-12-14T00:00:00"/>
    <s v="XGEN"/>
    <x v="3"/>
    <x v="44"/>
    <s v="Design"/>
    <n v="3010"/>
    <s v="A.A. Bagus Dewangkara"/>
    <n v="1"/>
    <n v="303"/>
    <s v="General Office"/>
    <s v="IDR"/>
    <n v="197559"/>
    <n v="0"/>
    <s v="ID001081"/>
    <s v="PJHR0010028"/>
    <s v="No"/>
    <m/>
    <n v="0"/>
    <s v="Non-charge"/>
    <s v="No"/>
    <s v="Posted"/>
    <s v="No"/>
    <m/>
  </r>
  <r>
    <d v="2018-12-14T00:00:00"/>
    <s v="XGEN"/>
    <x v="3"/>
    <x v="44"/>
    <s v="Design"/>
    <n v="1005"/>
    <s v="Pontjo Widodo"/>
    <n v="1"/>
    <n v="303"/>
    <s v="General Office"/>
    <s v="IDR"/>
    <n v="398373"/>
    <n v="0"/>
    <s v="ID001097"/>
    <s v="PJHR0010029"/>
    <s v="No"/>
    <m/>
    <n v="0"/>
    <s v="Non-charge"/>
    <s v="No"/>
    <s v="Posted"/>
    <s v="No"/>
    <m/>
  </r>
  <r>
    <d v="2018-12-14T00:00:00"/>
    <s v="XGEN"/>
    <x v="3"/>
    <x v="44"/>
    <s v="Design"/>
    <n v="3012"/>
    <s v="Johanes Jojo Paijo"/>
    <n v="1"/>
    <n v="303"/>
    <s v="General Office"/>
    <s v="IDR"/>
    <n v="186051"/>
    <n v="0"/>
    <s v="ID001109"/>
    <s v="PJHR0010030"/>
    <s v="No"/>
    <m/>
    <n v="0"/>
    <s v="Non-charge"/>
    <s v="No"/>
    <s v="Posted"/>
    <s v="No"/>
    <m/>
  </r>
  <r>
    <d v="2018-12-14T00:00:00"/>
    <s v="XGEN"/>
    <x v="3"/>
    <x v="44"/>
    <s v="Design"/>
    <n v="3013"/>
    <s v="A.A. Gde Adi Santika"/>
    <n v="1"/>
    <n v="303"/>
    <s v="General Office"/>
    <s v="IDR"/>
    <n v="175616"/>
    <n v="0"/>
    <s v="ID001120"/>
    <s v="PJHR0010031"/>
    <s v="No"/>
    <m/>
    <n v="0"/>
    <s v="Non-charge"/>
    <s v="No"/>
    <s v="Posted"/>
    <s v="No"/>
    <m/>
  </r>
  <r>
    <d v="2018-12-14T00:00:00"/>
    <s v="XGEN"/>
    <x v="3"/>
    <x v="44"/>
    <s v="Design"/>
    <n v="3003"/>
    <s v="Agus Wijaya"/>
    <n v="1"/>
    <n v="303"/>
    <s v="General Office"/>
    <s v="IDR"/>
    <n v="253910"/>
    <n v="0"/>
    <s v="ID001138"/>
    <s v="PJHR0010032"/>
    <s v="No"/>
    <m/>
    <n v="0"/>
    <s v="Non-charge"/>
    <s v="No"/>
    <s v="Posted"/>
    <s v="No"/>
    <m/>
  </r>
  <r>
    <d v="2018-12-14T00:00:00"/>
    <s v="XGEN"/>
    <x v="3"/>
    <x v="44"/>
    <s v="Design"/>
    <n v="3002"/>
    <s v="I Gusti Ngurah Satriawan"/>
    <n v="6"/>
    <n v="303"/>
    <s v="General Office"/>
    <s v="IDR"/>
    <n v="245363"/>
    <n v="0"/>
    <s v="ID001150"/>
    <s v="PJHR0010033"/>
    <s v="No"/>
    <m/>
    <n v="0"/>
    <s v="Non-charge"/>
    <s v="No"/>
    <s v="Posted"/>
    <s v="No"/>
    <m/>
  </r>
  <r>
    <d v="2018-12-14T00:00:00"/>
    <s v="XGEN"/>
    <x v="3"/>
    <x v="44"/>
    <s v="Design"/>
    <n v="3001"/>
    <s v="Nyoman Diksa"/>
    <n v="2"/>
    <n v="303"/>
    <s v="General Office"/>
    <s v="IDR"/>
    <n v="377842"/>
    <n v="0"/>
    <s v="ID001181"/>
    <s v="PJHR0010034"/>
    <s v="No"/>
    <m/>
    <n v="0"/>
    <s v="Non-charge"/>
    <s v="No"/>
    <s v="Posted"/>
    <s v="No"/>
    <m/>
  </r>
  <r>
    <d v="2018-12-14T00:00:00"/>
    <s v="XGEN"/>
    <x v="3"/>
    <x v="44"/>
    <s v="Design"/>
    <n v="3007"/>
    <s v="Putu Ary Santana Putra"/>
    <n v="1"/>
    <n v="303"/>
    <s v="General Office"/>
    <s v="IDR"/>
    <n v="215124"/>
    <n v="0"/>
    <s v="ID001195"/>
    <s v="PJHR0010035"/>
    <s v="No"/>
    <m/>
    <n v="0"/>
    <s v="Non-charge"/>
    <s v="No"/>
    <s v="Posted"/>
    <s v="No"/>
    <m/>
  </r>
  <r>
    <d v="2018-12-14T00:00:00"/>
    <s v="XGEN"/>
    <x v="3"/>
    <x v="44"/>
    <s v="Design"/>
    <n v="3004"/>
    <s v="Untoro"/>
    <n v="1"/>
    <n v="303"/>
    <s v="General Office"/>
    <s v="IDR"/>
    <n v="226737"/>
    <n v="0"/>
    <s v="ID001210"/>
    <s v="PJHR0010037"/>
    <s v="No"/>
    <m/>
    <n v="0"/>
    <s v="Non-charge"/>
    <s v="No"/>
    <s v="Posted"/>
    <s v="No"/>
    <m/>
  </r>
  <r>
    <d v="2018-12-14T00:00:00"/>
    <s v="XGEN"/>
    <x v="3"/>
    <x v="44"/>
    <s v="Design"/>
    <n v="3008"/>
    <s v="Gita Adriani Putri"/>
    <n v="1"/>
    <n v="303"/>
    <s v="General Office"/>
    <s v="IDR"/>
    <n v="226198"/>
    <n v="0"/>
    <s v="ID001230"/>
    <s v="PJHR0010038"/>
    <s v="No"/>
    <m/>
    <n v="0"/>
    <s v="Non-charge"/>
    <s v="No"/>
    <s v="Posted"/>
    <s v="No"/>
    <m/>
  </r>
  <r>
    <d v="2018-12-14T00:00:00"/>
    <s v="XGEN"/>
    <x v="3"/>
    <x v="44"/>
    <s v="Design"/>
    <n v="3011"/>
    <s v="I Ketut Sukardiana"/>
    <n v="1"/>
    <n v="303"/>
    <s v="General Office"/>
    <s v="IDR"/>
    <n v="191215"/>
    <n v="0"/>
    <s v="ID001306"/>
    <s v="PJHR0010039"/>
    <s v="No"/>
    <m/>
    <n v="0"/>
    <s v="Non-charge"/>
    <s v="No"/>
    <s v="Posted"/>
    <s v="No"/>
    <m/>
  </r>
  <r>
    <d v="2018-12-17T00:00:00"/>
    <s v="XGEN"/>
    <x v="3"/>
    <x v="44"/>
    <s v="Design"/>
    <n v="3003"/>
    <s v="Agus Wijaya"/>
    <n v="8"/>
    <n v="303"/>
    <s v="General Office"/>
    <s v="IDR"/>
    <n v="253910"/>
    <n v="0"/>
    <s v="ID001448"/>
    <s v="PJHR0010050"/>
    <s v="No"/>
    <m/>
    <n v="0"/>
    <s v="Non-charge"/>
    <s v="No"/>
    <s v="Posted"/>
    <s v="No"/>
    <m/>
  </r>
  <r>
    <d v="2018-12-18T00:00:00"/>
    <s v="XGEN"/>
    <x v="3"/>
    <x v="44"/>
    <s v="Design"/>
    <n v="3001"/>
    <s v="Nyoman Diksa"/>
    <n v="4"/>
    <n v="303"/>
    <s v="General Office"/>
    <s v="IDR"/>
    <n v="377842"/>
    <n v="0"/>
    <s v="ID001362"/>
    <s v="PJHR0010043"/>
    <s v="No"/>
    <m/>
    <n v="0"/>
    <s v="Non-charge"/>
    <s v="No"/>
    <s v="Posted"/>
    <s v="No"/>
    <m/>
  </r>
  <r>
    <d v="2018-12-18T00:00:00"/>
    <s v="XGEN"/>
    <x v="3"/>
    <x v="44"/>
    <s v="Design"/>
    <n v="3004"/>
    <s v="Untoro"/>
    <n v="4"/>
    <n v="303"/>
    <s v="General Office"/>
    <s v="IDR"/>
    <n v="226737"/>
    <n v="0"/>
    <s v="ID001412"/>
    <s v="PJHR0010047"/>
    <s v="No"/>
    <m/>
    <n v="0"/>
    <s v="Non-charge"/>
    <s v="No"/>
    <s v="Posted"/>
    <s v="No"/>
    <m/>
  </r>
  <r>
    <d v="2018-12-18T00:00:00"/>
    <s v="XGEN"/>
    <x v="3"/>
    <x v="44"/>
    <s v="Design"/>
    <n v="3012"/>
    <s v="Johanes Jojo Paijo"/>
    <n v="8"/>
    <n v="303"/>
    <s v="General Office"/>
    <s v="IDR"/>
    <n v="186051"/>
    <n v="0"/>
    <s v="ID001467"/>
    <s v="PJHR0010051"/>
    <s v="No"/>
    <m/>
    <n v="0"/>
    <s v="Non-charge"/>
    <s v="No"/>
    <s v="Posted"/>
    <s v="No"/>
    <m/>
  </r>
  <r>
    <d v="2018-12-19T00:00:00"/>
    <s v="XGEN"/>
    <x v="3"/>
    <x v="44"/>
    <s v="Design"/>
    <n v="1005"/>
    <s v="Pontjo Widodo"/>
    <n v="1"/>
    <n v="303"/>
    <s v="General Office"/>
    <s v="IDR"/>
    <n v="398373"/>
    <n v="0"/>
    <s v="ID001320"/>
    <s v="PJHR0010040"/>
    <s v="No"/>
    <m/>
    <n v="0"/>
    <s v="Non-charge"/>
    <s v="No"/>
    <s v="Posted"/>
    <s v="No"/>
    <m/>
  </r>
  <r>
    <d v="2018-12-19T00:00:00"/>
    <s v="XGEN"/>
    <x v="3"/>
    <x v="44"/>
    <s v="Design"/>
    <n v="3007"/>
    <s v="Putu Ary Santana Putra"/>
    <n v="1"/>
    <n v="303"/>
    <s v="General Office"/>
    <s v="IDR"/>
    <n v="215124"/>
    <n v="0"/>
    <s v="ID001339"/>
    <s v="PJHR0010041"/>
    <s v="No"/>
    <m/>
    <n v="0"/>
    <s v="Non-charge"/>
    <s v="No"/>
    <s v="Posted"/>
    <s v="No"/>
    <m/>
  </r>
  <r>
    <d v="2018-12-19T00:00:00"/>
    <s v="XGEN"/>
    <x v="3"/>
    <x v="44"/>
    <s v="Design"/>
    <n v="3010"/>
    <s v="A.A. Bagus Dewangkara"/>
    <n v="1"/>
    <n v="303"/>
    <s v="General Office"/>
    <s v="IDR"/>
    <n v="197559"/>
    <n v="0"/>
    <s v="ID001354"/>
    <s v="PJHR0010042"/>
    <s v="No"/>
    <m/>
    <n v="0"/>
    <s v="Non-charge"/>
    <s v="No"/>
    <s v="Posted"/>
    <s v="No"/>
    <m/>
  </r>
  <r>
    <d v="2018-12-19T00:00:00"/>
    <s v="XGEN"/>
    <x v="3"/>
    <x v="44"/>
    <s v="Design"/>
    <n v="3001"/>
    <s v="Nyoman Diksa"/>
    <n v="6"/>
    <n v="303"/>
    <s v="General Office"/>
    <s v="IDR"/>
    <n v="377842"/>
    <n v="0"/>
    <s v="ID001363"/>
    <s v="PJHR0010043"/>
    <s v="No"/>
    <m/>
    <n v="0"/>
    <s v="Non-charge"/>
    <s v="No"/>
    <s v="Posted"/>
    <s v="No"/>
    <m/>
  </r>
  <r>
    <d v="2018-12-19T00:00:00"/>
    <s v="XGEN"/>
    <x v="3"/>
    <x v="44"/>
    <s v="Design"/>
    <n v="3009"/>
    <s v="I Gusti Bagus Sera Krisnadinata"/>
    <n v="1"/>
    <n v="303"/>
    <s v="General Office"/>
    <s v="IDR"/>
    <n v="197081"/>
    <n v="0"/>
    <s v="ID001382"/>
    <s v="PJHR0010044"/>
    <s v="No"/>
    <m/>
    <n v="0"/>
    <s v="Non-charge"/>
    <s v="No"/>
    <s v="Posted"/>
    <s v="No"/>
    <m/>
  </r>
  <r>
    <d v="2018-12-19T00:00:00"/>
    <s v="XGEN"/>
    <x v="3"/>
    <x v="44"/>
    <s v="Design"/>
    <n v="3004"/>
    <s v="Untoro"/>
    <n v="1"/>
    <n v="303"/>
    <s v="General Office"/>
    <s v="IDR"/>
    <n v="226737"/>
    <n v="0"/>
    <s v="ID001413"/>
    <s v="PJHR0010047"/>
    <s v="No"/>
    <m/>
    <n v="0"/>
    <s v="Non-charge"/>
    <s v="No"/>
    <s v="Posted"/>
    <s v="No"/>
    <m/>
  </r>
  <r>
    <d v="2018-12-19T00:00:00"/>
    <s v="XGEN"/>
    <x v="3"/>
    <x v="44"/>
    <s v="Design"/>
    <n v="3011"/>
    <s v="I Ketut Sukardiana"/>
    <n v="1"/>
    <n v="303"/>
    <s v="General Office"/>
    <s v="IDR"/>
    <n v="191215"/>
    <n v="0"/>
    <s v="ID001438"/>
    <s v="PJHR0010049"/>
    <s v="No"/>
    <m/>
    <n v="0"/>
    <s v="Non-charge"/>
    <s v="No"/>
    <s v="Posted"/>
    <s v="No"/>
    <m/>
  </r>
  <r>
    <d v="2018-12-19T00:00:00"/>
    <s v="XGEN"/>
    <x v="3"/>
    <x v="44"/>
    <s v="Design"/>
    <n v="3003"/>
    <s v="Agus Wijaya"/>
    <n v="1"/>
    <n v="303"/>
    <s v="General Office"/>
    <s v="IDR"/>
    <n v="253910"/>
    <n v="0"/>
    <s v="ID001449"/>
    <s v="PJHR0010050"/>
    <s v="No"/>
    <m/>
    <n v="0"/>
    <s v="Non-charge"/>
    <s v="No"/>
    <s v="Posted"/>
    <s v="No"/>
    <m/>
  </r>
  <r>
    <d v="2018-12-20T00:00:00"/>
    <s v="XGEN"/>
    <x v="3"/>
    <x v="44"/>
    <s v="Design"/>
    <n v="3013"/>
    <s v="A.A. Gde Adi Santika"/>
    <n v="6"/>
    <n v="303"/>
    <s v="General Office"/>
    <s v="IDR"/>
    <n v="175616"/>
    <n v="0"/>
    <s v="ID001425"/>
    <s v="PJHR0010048"/>
    <s v="No"/>
    <m/>
    <n v="0"/>
    <s v="Non-charge"/>
    <s v="No"/>
    <s v="Posted"/>
    <s v="No"/>
    <m/>
  </r>
  <r>
    <d v="2018-12-21T00:00:00"/>
    <s v="XGEN"/>
    <x v="3"/>
    <x v="44"/>
    <s v="Design"/>
    <n v="1005"/>
    <s v="Pontjo Widodo"/>
    <n v="8"/>
    <n v="303"/>
    <s v="General Office"/>
    <s v="IDR"/>
    <n v="398373"/>
    <n v="0"/>
    <s v="ID001321"/>
    <s v="PJHR0010040"/>
    <s v="No"/>
    <m/>
    <n v="0"/>
    <s v="Non-charge"/>
    <s v="No"/>
    <s v="Posted"/>
    <s v="No"/>
    <m/>
  </r>
  <r>
    <d v="2018-12-21T00:00:00"/>
    <s v="XGEN"/>
    <x v="3"/>
    <x v="44"/>
    <s v="Design"/>
    <n v="3007"/>
    <s v="Putu Ary Santana Putra"/>
    <n v="4"/>
    <n v="303"/>
    <s v="General Office"/>
    <s v="IDR"/>
    <n v="215124"/>
    <n v="0"/>
    <s v="ID001340"/>
    <s v="PJHR0010041"/>
    <s v="No"/>
    <m/>
    <n v="0"/>
    <s v="Non-charge"/>
    <s v="No"/>
    <s v="Posted"/>
    <s v="No"/>
    <m/>
  </r>
  <r>
    <d v="2018-12-21T00:00:00"/>
    <s v="XGEN"/>
    <x v="3"/>
    <x v="44"/>
    <s v="Design"/>
    <n v="3002"/>
    <s v="I Gusti Ngurah Satriawan"/>
    <n v="5"/>
    <n v="303"/>
    <s v="General Office"/>
    <s v="IDR"/>
    <n v="245363"/>
    <n v="0"/>
    <s v="ID001401"/>
    <s v="PJHR0010046"/>
    <s v="No"/>
    <m/>
    <n v="0"/>
    <s v="Non-charge"/>
    <s v="No"/>
    <s v="Posted"/>
    <s v="No"/>
    <m/>
  </r>
  <r>
    <d v="2018-12-21T00:00:00"/>
    <s v="XGEN"/>
    <x v="3"/>
    <x v="44"/>
    <s v="Design"/>
    <n v="3004"/>
    <s v="Untoro"/>
    <n v="8"/>
    <n v="303"/>
    <s v="General Office"/>
    <s v="IDR"/>
    <n v="226737"/>
    <n v="0"/>
    <s v="ID001414"/>
    <s v="PJHR0010047"/>
    <s v="No"/>
    <m/>
    <n v="0"/>
    <s v="Non-charge"/>
    <s v="No"/>
    <s v="Posted"/>
    <s v="No"/>
    <m/>
  </r>
  <r>
    <d v="2018-12-21T00:00:00"/>
    <s v="XGEN"/>
    <x v="3"/>
    <x v="44"/>
    <s v="Design"/>
    <n v="3013"/>
    <s v="A.A. Gde Adi Santika"/>
    <n v="8"/>
    <n v="303"/>
    <s v="General Office"/>
    <s v="IDR"/>
    <n v="175616"/>
    <n v="0"/>
    <s v="ID001426"/>
    <s v="PJHR0010048"/>
    <s v="No"/>
    <m/>
    <n v="0"/>
    <s v="Non-charge"/>
    <s v="No"/>
    <s v="Posted"/>
    <s v="No"/>
    <m/>
  </r>
  <r>
    <d v="2018-12-21T00:00:00"/>
    <s v="XGEN"/>
    <x v="3"/>
    <x v="44"/>
    <s v="Design"/>
    <n v="3003"/>
    <s v="Agus Wijaya"/>
    <n v="8"/>
    <n v="303"/>
    <s v="General Office"/>
    <s v="IDR"/>
    <n v="253910"/>
    <n v="0"/>
    <s v="ID001450"/>
    <s v="PJHR0010050"/>
    <s v="No"/>
    <m/>
    <n v="0"/>
    <s v="Non-charge"/>
    <s v="No"/>
    <s v="Posted"/>
    <s v="No"/>
    <m/>
  </r>
  <r>
    <d v="2018-12-24T00:00:00"/>
    <s v="XGEN"/>
    <x v="3"/>
    <x v="44"/>
    <s v="Design"/>
    <n v="3007"/>
    <s v="Putu Ary Santana Putra"/>
    <n v="8"/>
    <n v="303"/>
    <s v="General Office"/>
    <s v="IDR"/>
    <n v="215124"/>
    <n v="0"/>
    <s v="ID001341"/>
    <s v="PJHR0010041"/>
    <s v="No"/>
    <m/>
    <n v="0"/>
    <s v="Non-charge"/>
    <s v="No"/>
    <s v="Posted"/>
    <s v="No"/>
    <m/>
  </r>
  <r>
    <d v="2018-12-24T00:00:00"/>
    <s v="XGEN"/>
    <x v="3"/>
    <x v="44"/>
    <s v="Design"/>
    <n v="3001"/>
    <s v="Nyoman Diksa"/>
    <n v="4"/>
    <n v="303"/>
    <s v="General Office"/>
    <s v="IDR"/>
    <n v="377842"/>
    <n v="0"/>
    <s v="ID001364"/>
    <s v="PJHR0010043"/>
    <s v="No"/>
    <m/>
    <n v="0"/>
    <s v="Non-charge"/>
    <s v="No"/>
    <s v="Posted"/>
    <s v="No"/>
    <m/>
  </r>
  <r>
    <d v="2018-12-24T00:00:00"/>
    <s v="XGEN"/>
    <x v="3"/>
    <x v="44"/>
    <s v="Design"/>
    <n v="3002"/>
    <s v="I Gusti Ngurah Satriawan"/>
    <n v="8"/>
    <n v="303"/>
    <s v="General Office"/>
    <s v="IDR"/>
    <n v="245363"/>
    <n v="0"/>
    <s v="ID001402"/>
    <s v="PJHR0010046"/>
    <s v="No"/>
    <m/>
    <n v="0"/>
    <s v="Non-charge"/>
    <s v="No"/>
    <s v="Posted"/>
    <s v="No"/>
    <m/>
  </r>
  <r>
    <d v="2018-12-24T00:00:00"/>
    <s v="XGEN"/>
    <x v="3"/>
    <x v="44"/>
    <s v="Design"/>
    <n v="3004"/>
    <s v="Untoro"/>
    <n v="8"/>
    <n v="303"/>
    <s v="General Office"/>
    <s v="IDR"/>
    <n v="226737"/>
    <n v="0"/>
    <s v="ID001415"/>
    <s v="PJHR0010047"/>
    <s v="No"/>
    <m/>
    <n v="0"/>
    <s v="Non-charge"/>
    <s v="No"/>
    <s v="Posted"/>
    <s v="No"/>
    <m/>
  </r>
  <r>
    <d v="2018-12-24T00:00:00"/>
    <s v="XGEN"/>
    <x v="3"/>
    <x v="44"/>
    <s v="Design"/>
    <n v="3011"/>
    <s v="I Ketut Sukardiana"/>
    <n v="8"/>
    <n v="303"/>
    <s v="General Office"/>
    <s v="IDR"/>
    <n v="191215"/>
    <n v="0"/>
    <s v="ID001439"/>
    <s v="PJHR0010049"/>
    <s v="No"/>
    <m/>
    <n v="0"/>
    <s v="Non-charge"/>
    <s v="No"/>
    <s v="Posted"/>
    <s v="No"/>
    <m/>
  </r>
  <r>
    <d v="2018-12-24T00:00:00"/>
    <s v="XGEN"/>
    <x v="3"/>
    <x v="44"/>
    <s v="Design"/>
    <n v="3003"/>
    <s v="Agus Wijaya"/>
    <n v="8"/>
    <n v="303"/>
    <s v="General Office"/>
    <s v="IDR"/>
    <n v="253910"/>
    <n v="0"/>
    <s v="ID001451"/>
    <s v="PJHR0010050"/>
    <s v="No"/>
    <m/>
    <n v="0"/>
    <s v="Non-charge"/>
    <s v="No"/>
    <s v="Posted"/>
    <s v="No"/>
    <m/>
  </r>
  <r>
    <d v="2018-01-01T00:00:00"/>
    <s v="XHOLIDAY"/>
    <x v="4"/>
    <x v="44"/>
    <s v="Design"/>
    <n v="3012"/>
    <s v="Johanes Jojo Paijo"/>
    <n v="8"/>
    <n v="304"/>
    <s v="Holiday"/>
    <s v="IDR"/>
    <n v="109895"/>
    <n v="0"/>
    <s v="ID001650"/>
    <s v="ProjHours19"/>
    <s v="No"/>
    <m/>
    <n v="0"/>
    <s v="Non-charge"/>
    <s v="No"/>
    <s v="Posted"/>
    <s v="No"/>
    <m/>
  </r>
  <r>
    <d v="2018-01-01T00:00:00"/>
    <s v="XHOLIDAY"/>
    <x v="4"/>
    <x v="44"/>
    <s v="Design"/>
    <n v="3001"/>
    <s v="Nyoman Diksa"/>
    <n v="8"/>
    <n v="304"/>
    <s v="Holiday"/>
    <s v="IDR"/>
    <n v="308303"/>
    <n v="0"/>
    <s v="ID001651"/>
    <s v="ProjHours19"/>
    <s v="No"/>
    <m/>
    <n v="0"/>
    <s v="Non-charge"/>
    <s v="No"/>
    <s v="Posted"/>
    <s v="No"/>
    <m/>
  </r>
  <r>
    <d v="2018-01-01T00:00:00"/>
    <s v="XHOLIDAY"/>
    <x v="4"/>
    <x v="44"/>
    <s v="Design"/>
    <n v="3002"/>
    <s v="I Gusti Ngurah Satriawan"/>
    <n v="8"/>
    <n v="304"/>
    <s v="Holiday"/>
    <s v="IDR"/>
    <n v="169207"/>
    <n v="0"/>
    <s v="ID001652"/>
    <s v="ProjHours19"/>
    <s v="No"/>
    <m/>
    <n v="0"/>
    <s v="Non-charge"/>
    <s v="No"/>
    <s v="Posted"/>
    <s v="No"/>
    <m/>
  </r>
  <r>
    <d v="2018-01-01T00:00:00"/>
    <s v="XHOLIDAY"/>
    <x v="4"/>
    <x v="44"/>
    <s v="Design"/>
    <n v="3003"/>
    <s v="Agus Wijaya"/>
    <n v="8"/>
    <n v="304"/>
    <s v="Holiday"/>
    <s v="IDR"/>
    <n v="177755"/>
    <n v="0"/>
    <s v="ID001653"/>
    <s v="ProjHours19"/>
    <s v="No"/>
    <m/>
    <n v="0"/>
    <s v="Non-charge"/>
    <s v="No"/>
    <s v="Posted"/>
    <s v="No"/>
    <m/>
  </r>
  <r>
    <d v="2018-01-01T00:00:00"/>
    <s v="XHOLIDAY"/>
    <x v="4"/>
    <x v="44"/>
    <s v="Design"/>
    <n v="3010"/>
    <s v="A.A. Bagus Dewangkara"/>
    <n v="8"/>
    <n v="304"/>
    <s v="Holiday"/>
    <s v="IDR"/>
    <n v="121404"/>
    <n v="0"/>
    <s v="ID001654"/>
    <s v="ProjHours19"/>
    <s v="No"/>
    <m/>
    <n v="0"/>
    <s v="Non-charge"/>
    <s v="No"/>
    <s v="Posted"/>
    <s v="No"/>
    <m/>
  </r>
  <r>
    <d v="2018-01-01T00:00:00"/>
    <s v="XHOLIDAY"/>
    <x v="4"/>
    <x v="44"/>
    <s v="Design"/>
    <n v="3009"/>
    <s v="I Gusti Bagus Sera Krisnadinata"/>
    <n v="8"/>
    <n v="304"/>
    <s v="Holiday"/>
    <s v="IDR"/>
    <n v="120926"/>
    <n v="0"/>
    <s v="ID001655"/>
    <s v="ProjHours19"/>
    <s v="No"/>
    <m/>
    <n v="0"/>
    <s v="Non-charge"/>
    <s v="No"/>
    <s v="Posted"/>
    <s v="No"/>
    <m/>
  </r>
  <r>
    <d v="2018-01-01T00:00:00"/>
    <s v="XHOLIDAY"/>
    <x v="4"/>
    <x v="44"/>
    <s v="Design"/>
    <n v="3004"/>
    <s v="Untoro"/>
    <n v="8"/>
    <n v="304"/>
    <s v="Holiday"/>
    <s v="IDR"/>
    <n v="150581"/>
    <n v="0"/>
    <s v="ID001656"/>
    <s v="ProjHours19"/>
    <s v="No"/>
    <m/>
    <n v="0"/>
    <s v="Non-charge"/>
    <s v="No"/>
    <s v="Posted"/>
    <s v="No"/>
    <m/>
  </r>
  <r>
    <d v="2018-01-01T00:00:00"/>
    <s v="XHOLIDAY"/>
    <x v="4"/>
    <x v="44"/>
    <s v="Design"/>
    <n v="3005"/>
    <s v="I Wayan Kompiang Eka Siswanta"/>
    <n v="8"/>
    <n v="304"/>
    <s v="Holiday"/>
    <s v="IDR"/>
    <n v="165864"/>
    <n v="0"/>
    <s v="ID001657"/>
    <s v="ProjHours19"/>
    <s v="No"/>
    <m/>
    <n v="0"/>
    <s v="Non-charge"/>
    <s v="No"/>
    <s v="Posted"/>
    <s v="No"/>
    <m/>
  </r>
  <r>
    <d v="2018-01-01T00:00:00"/>
    <s v="XHOLIDAY"/>
    <x v="4"/>
    <x v="44"/>
    <s v="Design"/>
    <n v="3011"/>
    <s v="I Ketut Sukardiana"/>
    <n v="8"/>
    <n v="304"/>
    <s v="Holiday"/>
    <s v="IDR"/>
    <n v="115059"/>
    <n v="0"/>
    <s v="ID001658"/>
    <s v="ProjHours19"/>
    <s v="No"/>
    <m/>
    <n v="0"/>
    <s v="Non-charge"/>
    <s v="No"/>
    <s v="Posted"/>
    <s v="No"/>
    <m/>
  </r>
  <r>
    <d v="2018-01-01T00:00:00"/>
    <s v="XHOLIDAY"/>
    <x v="4"/>
    <x v="44"/>
    <s v="Design"/>
    <n v="3007"/>
    <s v="Putu Ary Santana Putra"/>
    <n v="8"/>
    <n v="304"/>
    <s v="Holiday"/>
    <s v="IDR"/>
    <n v="138968"/>
    <n v="0"/>
    <s v="ID001659"/>
    <s v="ProjHours19"/>
    <s v="No"/>
    <m/>
    <n v="0"/>
    <s v="Non-charge"/>
    <s v="No"/>
    <s v="Posted"/>
    <s v="No"/>
    <m/>
  </r>
  <r>
    <d v="2018-01-01T00:00:00"/>
    <s v="XHOLIDAY"/>
    <x v="4"/>
    <x v="44"/>
    <s v="Design"/>
    <n v="3013"/>
    <s v="A.A. Gde Adi Santika"/>
    <n v="8"/>
    <n v="304"/>
    <s v="Holiday"/>
    <s v="IDR"/>
    <n v="99460"/>
    <n v="0"/>
    <s v="ID001660"/>
    <s v="ProjHours19"/>
    <s v="No"/>
    <m/>
    <n v="0"/>
    <s v="Non-charge"/>
    <s v="No"/>
    <s v="Posted"/>
    <s v="No"/>
    <m/>
  </r>
  <r>
    <d v="2018-01-01T00:00:00"/>
    <s v="XHOLIDAY"/>
    <x v="4"/>
    <x v="44"/>
    <s v="Design"/>
    <n v="3008"/>
    <s v="Gita Adriani Putri"/>
    <n v="8"/>
    <n v="304"/>
    <s v="Holiday"/>
    <s v="IDR"/>
    <n v="150042"/>
    <n v="0"/>
    <s v="ID001661"/>
    <s v="ProjHours19"/>
    <s v="No"/>
    <m/>
    <n v="0"/>
    <s v="Non-charge"/>
    <s v="No"/>
    <s v="Posted"/>
    <s v="No"/>
    <m/>
  </r>
  <r>
    <d v="2018-01-08T00:00:00"/>
    <s v="XHOLIDAY"/>
    <x v="4"/>
    <x v="44"/>
    <s v="Design"/>
    <n v="3006"/>
    <s v="I Wayan Sujana"/>
    <n v="4"/>
    <n v="304"/>
    <s v="Holiday"/>
    <s v="IDR"/>
    <n v="143812"/>
    <n v="0"/>
    <s v="ID001681"/>
    <s v="ProjHours19"/>
    <s v="No"/>
    <m/>
    <n v="0"/>
    <s v="Non-charge"/>
    <s v="No"/>
    <s v="Posted"/>
    <s v="No"/>
    <m/>
  </r>
  <r>
    <d v="2018-03-12T00:00:00"/>
    <s v="XHOLIDAY"/>
    <x v="4"/>
    <x v="44"/>
    <s v="Design"/>
    <n v="3012"/>
    <s v="Johanes Jojo Paijo"/>
    <n v="4"/>
    <n v="304"/>
    <s v="Holiday"/>
    <s v="IDR"/>
    <n v="109895"/>
    <n v="0"/>
    <s v="ID001985"/>
    <s v="ProjHours19"/>
    <s v="No"/>
    <m/>
    <n v="0"/>
    <s v="Non-charge"/>
    <s v="No"/>
    <s v="Posted"/>
    <s v="No"/>
    <m/>
  </r>
  <r>
    <d v="2018-03-12T00:00:00"/>
    <s v="XHOLIDAY"/>
    <x v="4"/>
    <x v="44"/>
    <s v="Design"/>
    <n v="3001"/>
    <s v="Nyoman Diksa"/>
    <n v="4"/>
    <n v="304"/>
    <s v="Holiday"/>
    <s v="IDR"/>
    <n v="308303"/>
    <n v="0"/>
    <s v="ID001986"/>
    <s v="ProjHours19"/>
    <s v="No"/>
    <m/>
    <n v="0"/>
    <s v="Non-charge"/>
    <s v="No"/>
    <s v="Posted"/>
    <s v="No"/>
    <m/>
  </r>
  <r>
    <d v="2018-03-12T00:00:00"/>
    <s v="XHOLIDAY"/>
    <x v="4"/>
    <x v="44"/>
    <s v="Design"/>
    <n v="3002"/>
    <s v="I Gusti Ngurah Satriawan"/>
    <n v="4"/>
    <n v="304"/>
    <s v="Holiday"/>
    <s v="IDR"/>
    <n v="169207"/>
    <n v="0"/>
    <s v="ID001987"/>
    <s v="ProjHours19"/>
    <s v="No"/>
    <m/>
    <n v="0"/>
    <s v="Non-charge"/>
    <s v="No"/>
    <s v="Posted"/>
    <s v="No"/>
    <m/>
  </r>
  <r>
    <d v="2018-03-12T00:00:00"/>
    <s v="XHOLIDAY"/>
    <x v="4"/>
    <x v="44"/>
    <s v="Design"/>
    <n v="3010"/>
    <s v="A.A. Bagus Dewangkara"/>
    <n v="4"/>
    <n v="304"/>
    <s v="Holiday"/>
    <s v="IDR"/>
    <n v="121404"/>
    <n v="0"/>
    <s v="ID001988"/>
    <s v="ProjHours19"/>
    <s v="No"/>
    <m/>
    <n v="0"/>
    <s v="Non-charge"/>
    <s v="No"/>
    <s v="Posted"/>
    <s v="No"/>
    <m/>
  </r>
  <r>
    <d v="2018-03-12T00:00:00"/>
    <s v="XHOLIDAY"/>
    <x v="4"/>
    <x v="44"/>
    <s v="Design"/>
    <n v="3009"/>
    <s v="I Gusti Bagus Sera Krisnadinata"/>
    <n v="4"/>
    <n v="304"/>
    <s v="Holiday"/>
    <s v="IDR"/>
    <n v="120926"/>
    <n v="0"/>
    <s v="ID001989"/>
    <s v="ProjHours19"/>
    <s v="No"/>
    <m/>
    <n v="0"/>
    <s v="Non-charge"/>
    <s v="No"/>
    <s v="Posted"/>
    <s v="No"/>
    <m/>
  </r>
  <r>
    <d v="2018-03-12T00:00:00"/>
    <s v="XHOLIDAY"/>
    <x v="4"/>
    <x v="44"/>
    <s v="Design"/>
    <n v="3004"/>
    <s v="Untoro"/>
    <n v="4"/>
    <n v="304"/>
    <s v="Holiday"/>
    <s v="IDR"/>
    <n v="150581"/>
    <n v="0"/>
    <s v="ID001990"/>
    <s v="ProjHours19"/>
    <s v="No"/>
    <m/>
    <n v="0"/>
    <s v="Non-charge"/>
    <s v="No"/>
    <s v="Posted"/>
    <s v="No"/>
    <m/>
  </r>
  <r>
    <d v="2018-03-12T00:00:00"/>
    <s v="XHOLIDAY"/>
    <x v="4"/>
    <x v="44"/>
    <s v="Design"/>
    <n v="3005"/>
    <s v="I Wayan Kompiang Eka Siswanta"/>
    <n v="4"/>
    <n v="304"/>
    <s v="Holiday"/>
    <s v="IDR"/>
    <n v="165864"/>
    <n v="0"/>
    <s v="ID001991"/>
    <s v="ProjHours19"/>
    <s v="No"/>
    <m/>
    <n v="0"/>
    <s v="Non-charge"/>
    <s v="No"/>
    <s v="Posted"/>
    <s v="No"/>
    <m/>
  </r>
  <r>
    <d v="2018-03-12T00:00:00"/>
    <s v="XHOLIDAY"/>
    <x v="4"/>
    <x v="44"/>
    <s v="Design"/>
    <n v="3006"/>
    <s v="I Wayan Sujana"/>
    <n v="4"/>
    <n v="304"/>
    <s v="Holiday"/>
    <s v="IDR"/>
    <n v="143812"/>
    <n v="0"/>
    <s v="ID001992"/>
    <s v="ProjHours19"/>
    <s v="No"/>
    <m/>
    <n v="0"/>
    <s v="Non-charge"/>
    <s v="No"/>
    <s v="Posted"/>
    <s v="No"/>
    <m/>
  </r>
  <r>
    <d v="2018-03-12T00:00:00"/>
    <s v="XHOLIDAY"/>
    <x v="4"/>
    <x v="44"/>
    <s v="Design"/>
    <n v="3011"/>
    <s v="I Ketut Sukardiana"/>
    <n v="4"/>
    <n v="304"/>
    <s v="Holiday"/>
    <s v="IDR"/>
    <n v="115059"/>
    <n v="0"/>
    <s v="ID001993"/>
    <s v="ProjHours19"/>
    <s v="No"/>
    <m/>
    <n v="0"/>
    <s v="Non-charge"/>
    <s v="No"/>
    <s v="Posted"/>
    <s v="No"/>
    <m/>
  </r>
  <r>
    <d v="2018-03-12T00:00:00"/>
    <s v="XHOLIDAY"/>
    <x v="4"/>
    <x v="44"/>
    <s v="Design"/>
    <n v="3007"/>
    <s v="Putu Ary Santana Putra"/>
    <n v="4"/>
    <n v="304"/>
    <s v="Holiday"/>
    <s v="IDR"/>
    <n v="138968"/>
    <n v="0"/>
    <s v="ID001994"/>
    <s v="ProjHours19"/>
    <s v="No"/>
    <m/>
    <n v="0"/>
    <s v="Non-charge"/>
    <s v="No"/>
    <s v="Posted"/>
    <s v="No"/>
    <m/>
  </r>
  <r>
    <d v="2018-03-12T00:00:00"/>
    <s v="XHOLIDAY"/>
    <x v="4"/>
    <x v="44"/>
    <s v="Design"/>
    <n v="3013"/>
    <s v="A.A. Gde Adi Santika"/>
    <n v="4"/>
    <n v="304"/>
    <s v="Holiday"/>
    <s v="IDR"/>
    <n v="99460"/>
    <n v="0"/>
    <s v="ID001995"/>
    <s v="ProjHours19"/>
    <s v="No"/>
    <m/>
    <n v="0"/>
    <s v="Non-charge"/>
    <s v="No"/>
    <s v="Posted"/>
    <s v="No"/>
    <m/>
  </r>
  <r>
    <d v="2018-03-12T00:00:00"/>
    <s v="XHOLIDAY"/>
    <x v="4"/>
    <x v="44"/>
    <s v="Design"/>
    <n v="3008"/>
    <s v="Gita Adriani Putri"/>
    <n v="4"/>
    <n v="304"/>
    <s v="Holiday"/>
    <s v="IDR"/>
    <n v="150042"/>
    <n v="0"/>
    <s v="ID001996"/>
    <s v="ProjHours19"/>
    <s v="No"/>
    <m/>
    <n v="0"/>
    <s v="Non-charge"/>
    <s v="No"/>
    <s v="Posted"/>
    <s v="No"/>
    <m/>
  </r>
  <r>
    <d v="2018-03-26T00:00:00"/>
    <s v="XHOLIDAY"/>
    <x v="4"/>
    <x v="44"/>
    <s v="Design"/>
    <n v="3012"/>
    <s v="Johanes Jojo Paijo"/>
    <n v="8"/>
    <n v="304"/>
    <s v="Holiday"/>
    <s v="IDR"/>
    <n v="109895"/>
    <n v="0"/>
    <s v="ID002066"/>
    <s v="ProjHours19"/>
    <s v="No"/>
    <m/>
    <n v="0"/>
    <s v="Non-charge"/>
    <s v="No"/>
    <s v="Posted"/>
    <s v="No"/>
    <m/>
  </r>
  <r>
    <d v="2018-03-26T00:00:00"/>
    <s v="XHOLIDAY"/>
    <x v="4"/>
    <x v="44"/>
    <s v="Design"/>
    <n v="3001"/>
    <s v="Nyoman Diksa"/>
    <n v="8"/>
    <n v="304"/>
    <s v="Holiday"/>
    <s v="IDR"/>
    <n v="308303"/>
    <n v="0"/>
    <s v="ID002067"/>
    <s v="ProjHours19"/>
    <s v="No"/>
    <m/>
    <n v="0"/>
    <s v="Non-charge"/>
    <s v="No"/>
    <s v="Posted"/>
    <s v="No"/>
    <m/>
  </r>
  <r>
    <d v="2018-03-26T00:00:00"/>
    <s v="XHOLIDAY"/>
    <x v="4"/>
    <x v="44"/>
    <s v="Design"/>
    <n v="3002"/>
    <s v="I Gusti Ngurah Satriawan"/>
    <n v="8"/>
    <n v="304"/>
    <s v="Holiday"/>
    <s v="IDR"/>
    <n v="169207"/>
    <n v="0"/>
    <s v="ID002068"/>
    <s v="ProjHours19"/>
    <s v="No"/>
    <m/>
    <n v="0"/>
    <s v="Non-charge"/>
    <s v="No"/>
    <s v="Posted"/>
    <s v="No"/>
    <m/>
  </r>
  <r>
    <d v="2018-03-26T00:00:00"/>
    <s v="XHOLIDAY"/>
    <x v="4"/>
    <x v="44"/>
    <s v="Design"/>
    <n v="3003"/>
    <s v="Agus Wijaya"/>
    <n v="8"/>
    <n v="304"/>
    <s v="Holiday"/>
    <s v="IDR"/>
    <n v="177755"/>
    <n v="0"/>
    <s v="ID002069"/>
    <s v="ProjHours19"/>
    <s v="No"/>
    <m/>
    <n v="0"/>
    <s v="Non-charge"/>
    <s v="No"/>
    <s v="Posted"/>
    <s v="No"/>
    <m/>
  </r>
  <r>
    <d v="2018-03-26T00:00:00"/>
    <s v="XHOLIDAY"/>
    <x v="4"/>
    <x v="44"/>
    <s v="Design"/>
    <n v="3010"/>
    <s v="A.A. Bagus Dewangkara"/>
    <n v="8"/>
    <n v="304"/>
    <s v="Holiday"/>
    <s v="IDR"/>
    <n v="121404"/>
    <n v="0"/>
    <s v="ID002070"/>
    <s v="ProjHours19"/>
    <s v="No"/>
    <m/>
    <n v="0"/>
    <s v="Non-charge"/>
    <s v="No"/>
    <s v="Posted"/>
    <s v="No"/>
    <m/>
  </r>
  <r>
    <d v="2018-03-26T00:00:00"/>
    <s v="XHOLIDAY"/>
    <x v="4"/>
    <x v="44"/>
    <s v="Design"/>
    <n v="3009"/>
    <s v="I Gusti Bagus Sera Krisnadinata"/>
    <n v="8"/>
    <n v="304"/>
    <s v="Holiday"/>
    <s v="IDR"/>
    <n v="120926"/>
    <n v="0"/>
    <s v="ID002071"/>
    <s v="ProjHours19"/>
    <s v="No"/>
    <m/>
    <n v="0"/>
    <s v="Non-charge"/>
    <s v="No"/>
    <s v="Posted"/>
    <s v="No"/>
    <m/>
  </r>
  <r>
    <d v="2018-03-26T00:00:00"/>
    <s v="XHOLIDAY"/>
    <x v="4"/>
    <x v="44"/>
    <s v="Design"/>
    <n v="3004"/>
    <s v="Untoro"/>
    <n v="8"/>
    <n v="304"/>
    <s v="Holiday"/>
    <s v="IDR"/>
    <n v="150581"/>
    <n v="0"/>
    <s v="ID002072"/>
    <s v="ProjHours19"/>
    <s v="No"/>
    <m/>
    <n v="0"/>
    <s v="Non-charge"/>
    <s v="No"/>
    <s v="Posted"/>
    <s v="No"/>
    <m/>
  </r>
  <r>
    <d v="2018-03-26T00:00:00"/>
    <s v="XHOLIDAY"/>
    <x v="4"/>
    <x v="44"/>
    <s v="Design"/>
    <n v="3005"/>
    <s v="I Wayan Kompiang Eka Siswanta"/>
    <n v="8"/>
    <n v="304"/>
    <s v="Holiday"/>
    <s v="IDR"/>
    <n v="165864"/>
    <n v="0"/>
    <s v="ID002073"/>
    <s v="ProjHours19"/>
    <s v="No"/>
    <m/>
    <n v="0"/>
    <s v="Non-charge"/>
    <s v="No"/>
    <s v="Posted"/>
    <s v="No"/>
    <m/>
  </r>
  <r>
    <d v="2018-03-26T00:00:00"/>
    <s v="XHOLIDAY"/>
    <x v="4"/>
    <x v="44"/>
    <s v="Design"/>
    <n v="3006"/>
    <s v="I Wayan Sujana"/>
    <n v="8"/>
    <n v="304"/>
    <s v="Holiday"/>
    <s v="IDR"/>
    <n v="143812"/>
    <n v="0"/>
    <s v="ID002074"/>
    <s v="ProjHours19"/>
    <s v="No"/>
    <m/>
    <n v="0"/>
    <s v="Non-charge"/>
    <s v="No"/>
    <s v="Posted"/>
    <s v="No"/>
    <m/>
  </r>
  <r>
    <d v="2018-03-26T00:00:00"/>
    <s v="XHOLIDAY"/>
    <x v="4"/>
    <x v="44"/>
    <s v="Design"/>
    <n v="3011"/>
    <s v="I Ketut Sukardiana"/>
    <n v="8"/>
    <n v="304"/>
    <s v="Holiday"/>
    <s v="IDR"/>
    <n v="115059"/>
    <n v="0"/>
    <s v="ID002075"/>
    <s v="ProjHours19"/>
    <s v="No"/>
    <m/>
    <n v="0"/>
    <s v="Non-charge"/>
    <s v="No"/>
    <s v="Posted"/>
    <s v="No"/>
    <m/>
  </r>
  <r>
    <d v="2018-03-26T00:00:00"/>
    <s v="XHOLIDAY"/>
    <x v="4"/>
    <x v="44"/>
    <s v="Design"/>
    <n v="3007"/>
    <s v="Putu Ary Santana Putra"/>
    <n v="8"/>
    <n v="304"/>
    <s v="Holiday"/>
    <s v="IDR"/>
    <n v="138968"/>
    <n v="0"/>
    <s v="ID002076"/>
    <s v="ProjHours19"/>
    <s v="No"/>
    <m/>
    <n v="0"/>
    <s v="Non-charge"/>
    <s v="No"/>
    <s v="Posted"/>
    <s v="No"/>
    <m/>
  </r>
  <r>
    <d v="2018-03-26T00:00:00"/>
    <s v="XHOLIDAY"/>
    <x v="4"/>
    <x v="44"/>
    <s v="Design"/>
    <n v="3013"/>
    <s v="A.A. Gde Adi Santika"/>
    <n v="8"/>
    <n v="304"/>
    <s v="Holiday"/>
    <s v="IDR"/>
    <n v="99460"/>
    <n v="0"/>
    <s v="ID002077"/>
    <s v="ProjHours19"/>
    <s v="No"/>
    <m/>
    <n v="0"/>
    <s v="Non-charge"/>
    <s v="No"/>
    <s v="Posted"/>
    <s v="No"/>
    <m/>
  </r>
  <r>
    <d v="2018-03-26T00:00:00"/>
    <s v="XHOLIDAY"/>
    <x v="4"/>
    <x v="44"/>
    <s v="Design"/>
    <n v="3008"/>
    <s v="Gita Adriani Putri"/>
    <n v="8"/>
    <n v="304"/>
    <s v="Holiday"/>
    <s v="IDR"/>
    <n v="150042"/>
    <n v="0"/>
    <s v="ID002078"/>
    <s v="ProjHours19"/>
    <s v="No"/>
    <m/>
    <n v="0"/>
    <s v="Non-charge"/>
    <s v="No"/>
    <s v="Posted"/>
    <s v="No"/>
    <m/>
  </r>
  <r>
    <d v="2018-05-01T00:00:00"/>
    <s v="XHOLIDAY"/>
    <x v="4"/>
    <x v="44"/>
    <s v="Design"/>
    <n v="3012"/>
    <s v="Johanes Jojo Paijo"/>
    <n v="8"/>
    <n v="304"/>
    <s v="Holiday"/>
    <s v="IDR"/>
    <n v="109895"/>
    <n v="0"/>
    <s v="ID002264"/>
    <s v="ProjHours19"/>
    <s v="No"/>
    <m/>
    <n v="0"/>
    <s v="Non-charge"/>
    <s v="No"/>
    <s v="Posted"/>
    <s v="No"/>
    <m/>
  </r>
  <r>
    <d v="2018-05-01T00:00:00"/>
    <s v="XHOLIDAY"/>
    <x v="4"/>
    <x v="44"/>
    <s v="Design"/>
    <n v="3001"/>
    <s v="Nyoman Diksa"/>
    <n v="8"/>
    <n v="304"/>
    <s v="Holiday"/>
    <s v="IDR"/>
    <n v="308303"/>
    <n v="0"/>
    <s v="ID002265"/>
    <s v="ProjHours19"/>
    <s v="No"/>
    <m/>
    <n v="0"/>
    <s v="Non-charge"/>
    <s v="No"/>
    <s v="Posted"/>
    <s v="No"/>
    <m/>
  </r>
  <r>
    <d v="2018-05-01T00:00:00"/>
    <s v="XHOLIDAY"/>
    <x v="4"/>
    <x v="44"/>
    <s v="Design"/>
    <n v="3002"/>
    <s v="I Gusti Ngurah Satriawan"/>
    <n v="8"/>
    <n v="304"/>
    <s v="Holiday"/>
    <s v="IDR"/>
    <n v="169207"/>
    <n v="0"/>
    <s v="ID002266"/>
    <s v="ProjHours19"/>
    <s v="No"/>
    <m/>
    <n v="0"/>
    <s v="Non-charge"/>
    <s v="No"/>
    <s v="Posted"/>
    <s v="No"/>
    <m/>
  </r>
  <r>
    <d v="2018-05-01T00:00:00"/>
    <s v="XHOLIDAY"/>
    <x v="4"/>
    <x v="44"/>
    <s v="Design"/>
    <n v="3003"/>
    <s v="Agus Wijaya"/>
    <n v="8"/>
    <n v="304"/>
    <s v="Holiday"/>
    <s v="IDR"/>
    <n v="177755"/>
    <n v="0"/>
    <s v="ID002267"/>
    <s v="ProjHours19"/>
    <s v="No"/>
    <m/>
    <n v="0"/>
    <s v="Non-charge"/>
    <s v="No"/>
    <s v="Posted"/>
    <s v="No"/>
    <m/>
  </r>
  <r>
    <d v="2018-05-01T00:00:00"/>
    <s v="XHOLIDAY"/>
    <x v="4"/>
    <x v="44"/>
    <s v="Design"/>
    <n v="3010"/>
    <s v="A.A. Bagus Dewangkara"/>
    <n v="8"/>
    <n v="304"/>
    <s v="Holiday"/>
    <s v="IDR"/>
    <n v="121404"/>
    <n v="0"/>
    <s v="ID002268"/>
    <s v="ProjHours19"/>
    <s v="No"/>
    <m/>
    <n v="0"/>
    <s v="Non-charge"/>
    <s v="No"/>
    <s v="Posted"/>
    <s v="No"/>
    <m/>
  </r>
  <r>
    <d v="2018-05-01T00:00:00"/>
    <s v="XHOLIDAY"/>
    <x v="4"/>
    <x v="44"/>
    <s v="Design"/>
    <n v="3009"/>
    <s v="I Gusti Bagus Sera Krisnadinata"/>
    <n v="8"/>
    <n v="304"/>
    <s v="Holiday"/>
    <s v="IDR"/>
    <n v="120926"/>
    <n v="0"/>
    <s v="ID002269"/>
    <s v="ProjHours19"/>
    <s v="No"/>
    <m/>
    <n v="0"/>
    <s v="Non-charge"/>
    <s v="No"/>
    <s v="Posted"/>
    <s v="No"/>
    <m/>
  </r>
  <r>
    <d v="2018-05-01T00:00:00"/>
    <s v="XHOLIDAY"/>
    <x v="4"/>
    <x v="44"/>
    <s v="Design"/>
    <n v="3004"/>
    <s v="Untoro"/>
    <n v="8"/>
    <n v="304"/>
    <s v="Holiday"/>
    <s v="IDR"/>
    <n v="150581"/>
    <n v="0"/>
    <s v="ID002270"/>
    <s v="ProjHours19"/>
    <s v="No"/>
    <m/>
    <n v="0"/>
    <s v="Non-charge"/>
    <s v="No"/>
    <s v="Posted"/>
    <s v="No"/>
    <m/>
  </r>
  <r>
    <d v="2018-05-01T00:00:00"/>
    <s v="XHOLIDAY"/>
    <x v="4"/>
    <x v="44"/>
    <s v="Design"/>
    <n v="3005"/>
    <s v="I Wayan Kompiang Eka Siswanta"/>
    <n v="8"/>
    <n v="304"/>
    <s v="Holiday"/>
    <s v="IDR"/>
    <n v="165864"/>
    <n v="0"/>
    <s v="ID002271"/>
    <s v="ProjHours19"/>
    <s v="No"/>
    <m/>
    <n v="0"/>
    <s v="Non-charge"/>
    <s v="No"/>
    <s v="Posted"/>
    <s v="No"/>
    <m/>
  </r>
  <r>
    <d v="2018-05-01T00:00:00"/>
    <s v="XHOLIDAY"/>
    <x v="4"/>
    <x v="44"/>
    <s v="Design"/>
    <n v="3006"/>
    <s v="I Wayan Sujana"/>
    <n v="8"/>
    <n v="304"/>
    <s v="Holiday"/>
    <s v="IDR"/>
    <n v="143812"/>
    <n v="0"/>
    <s v="ID002272"/>
    <s v="ProjHours19"/>
    <s v="No"/>
    <m/>
    <n v="0"/>
    <s v="Non-charge"/>
    <s v="No"/>
    <s v="Posted"/>
    <s v="No"/>
    <m/>
  </r>
  <r>
    <d v="2018-05-01T00:00:00"/>
    <s v="XHOLIDAY"/>
    <x v="4"/>
    <x v="44"/>
    <s v="Design"/>
    <n v="3011"/>
    <s v="I Ketut Sukardiana"/>
    <n v="8"/>
    <n v="304"/>
    <s v="Holiday"/>
    <s v="IDR"/>
    <n v="115059"/>
    <n v="0"/>
    <s v="ID002273"/>
    <s v="ProjHours19"/>
    <s v="No"/>
    <m/>
    <n v="0"/>
    <s v="Non-charge"/>
    <s v="No"/>
    <s v="Posted"/>
    <s v="No"/>
    <m/>
  </r>
  <r>
    <d v="2018-05-01T00:00:00"/>
    <s v="XHOLIDAY"/>
    <x v="4"/>
    <x v="44"/>
    <s v="Design"/>
    <n v="3007"/>
    <s v="Putu Ary Santana Putra"/>
    <n v="8"/>
    <n v="304"/>
    <s v="Holiday"/>
    <s v="IDR"/>
    <n v="138968"/>
    <n v="0"/>
    <s v="ID002274"/>
    <s v="ProjHours19"/>
    <s v="No"/>
    <m/>
    <n v="0"/>
    <s v="Non-charge"/>
    <s v="No"/>
    <s v="Posted"/>
    <s v="No"/>
    <m/>
  </r>
  <r>
    <d v="2018-05-01T00:00:00"/>
    <s v="XHOLIDAY"/>
    <x v="4"/>
    <x v="44"/>
    <s v="Design"/>
    <n v="3013"/>
    <s v="A.A. Gde Adi Santika"/>
    <n v="8"/>
    <n v="304"/>
    <s v="Holiday"/>
    <s v="IDR"/>
    <n v="99460"/>
    <n v="0"/>
    <s v="ID002275"/>
    <s v="ProjHours19"/>
    <s v="No"/>
    <m/>
    <n v="0"/>
    <s v="Non-charge"/>
    <s v="No"/>
    <s v="Posted"/>
    <s v="No"/>
    <m/>
  </r>
  <r>
    <d v="2018-05-01T00:00:00"/>
    <s v="XHOLIDAY"/>
    <x v="4"/>
    <x v="44"/>
    <s v="Design"/>
    <n v="3008"/>
    <s v="Gita Adriani Putri"/>
    <n v="8"/>
    <n v="304"/>
    <s v="Holiday"/>
    <s v="IDR"/>
    <n v="150042"/>
    <n v="0"/>
    <s v="ID002276"/>
    <s v="ProjHours19"/>
    <s v="No"/>
    <m/>
    <n v="0"/>
    <s v="Non-charge"/>
    <s v="No"/>
    <s v="Posted"/>
    <s v="No"/>
    <m/>
  </r>
  <r>
    <d v="2018-05-07T00:00:00"/>
    <s v="XHOLIDAY"/>
    <x v="4"/>
    <x v="44"/>
    <s v="Design"/>
    <n v="3012"/>
    <s v="Johanes Jojo Paijo"/>
    <n v="8"/>
    <n v="304"/>
    <s v="Holiday"/>
    <s v="IDR"/>
    <n v="109895"/>
    <n v="0"/>
    <s v="ID002295"/>
    <s v="ProjHours19"/>
    <s v="No"/>
    <m/>
    <n v="0"/>
    <s v="Non-charge"/>
    <s v="No"/>
    <s v="Posted"/>
    <s v="No"/>
    <m/>
  </r>
  <r>
    <d v="2018-05-07T00:00:00"/>
    <s v="XHOLIDAY"/>
    <x v="4"/>
    <x v="44"/>
    <s v="Design"/>
    <n v="3001"/>
    <s v="Nyoman Diksa"/>
    <n v="8"/>
    <n v="304"/>
    <s v="Holiday"/>
    <s v="IDR"/>
    <n v="308303"/>
    <n v="0"/>
    <s v="ID002296"/>
    <s v="ProjHours19"/>
    <s v="No"/>
    <m/>
    <n v="0"/>
    <s v="Non-charge"/>
    <s v="No"/>
    <s v="Posted"/>
    <s v="No"/>
    <m/>
  </r>
  <r>
    <d v="2018-05-07T00:00:00"/>
    <s v="XHOLIDAY"/>
    <x v="4"/>
    <x v="44"/>
    <s v="Design"/>
    <n v="3003"/>
    <s v="Agus Wijaya"/>
    <n v="8"/>
    <n v="304"/>
    <s v="Holiday"/>
    <s v="IDR"/>
    <n v="177755"/>
    <n v="0"/>
    <s v="ID002297"/>
    <s v="ProjHours19"/>
    <s v="No"/>
    <m/>
    <n v="0"/>
    <s v="Non-charge"/>
    <s v="No"/>
    <s v="Posted"/>
    <s v="No"/>
    <m/>
  </r>
  <r>
    <d v="2018-05-07T00:00:00"/>
    <s v="XHOLIDAY"/>
    <x v="4"/>
    <x v="44"/>
    <s v="Design"/>
    <n v="3010"/>
    <s v="A.A. Bagus Dewangkara"/>
    <n v="8"/>
    <n v="304"/>
    <s v="Holiday"/>
    <s v="IDR"/>
    <n v="121404"/>
    <n v="0"/>
    <s v="ID002298"/>
    <s v="ProjHours19"/>
    <s v="No"/>
    <m/>
    <n v="0"/>
    <s v="Non-charge"/>
    <s v="No"/>
    <s v="Posted"/>
    <s v="No"/>
    <m/>
  </r>
  <r>
    <d v="2018-05-07T00:00:00"/>
    <s v="XHOLIDAY"/>
    <x v="4"/>
    <x v="44"/>
    <s v="Design"/>
    <n v="3009"/>
    <s v="I Gusti Bagus Sera Krisnadinata"/>
    <n v="8"/>
    <n v="304"/>
    <s v="Holiday"/>
    <s v="IDR"/>
    <n v="120926"/>
    <n v="0"/>
    <s v="ID002299"/>
    <s v="ProjHours19"/>
    <s v="No"/>
    <m/>
    <n v="0"/>
    <s v="Non-charge"/>
    <s v="No"/>
    <s v="Posted"/>
    <s v="No"/>
    <m/>
  </r>
  <r>
    <d v="2018-05-07T00:00:00"/>
    <s v="XHOLIDAY"/>
    <x v="4"/>
    <x v="44"/>
    <s v="Design"/>
    <n v="3004"/>
    <s v="Untoro"/>
    <n v="8"/>
    <n v="304"/>
    <s v="Holiday"/>
    <s v="IDR"/>
    <n v="150581"/>
    <n v="0"/>
    <s v="ID002300"/>
    <s v="ProjHours19"/>
    <s v="No"/>
    <m/>
    <n v="0"/>
    <s v="Non-charge"/>
    <s v="No"/>
    <s v="Posted"/>
    <s v="No"/>
    <m/>
  </r>
  <r>
    <d v="2018-05-07T00:00:00"/>
    <s v="XHOLIDAY"/>
    <x v="4"/>
    <x v="44"/>
    <s v="Design"/>
    <n v="3005"/>
    <s v="I Wayan Kompiang Eka Siswanta"/>
    <n v="8"/>
    <n v="304"/>
    <s v="Holiday"/>
    <s v="IDR"/>
    <n v="165864"/>
    <n v="0"/>
    <s v="ID002301"/>
    <s v="ProjHours19"/>
    <s v="No"/>
    <m/>
    <n v="0"/>
    <s v="Non-charge"/>
    <s v="No"/>
    <s v="Posted"/>
    <s v="No"/>
    <m/>
  </r>
  <r>
    <d v="2018-05-07T00:00:00"/>
    <s v="XHOLIDAY"/>
    <x v="4"/>
    <x v="44"/>
    <s v="Design"/>
    <n v="3006"/>
    <s v="I Wayan Sujana"/>
    <n v="8"/>
    <n v="304"/>
    <s v="Holiday"/>
    <s v="IDR"/>
    <n v="143812"/>
    <n v="0"/>
    <s v="ID002302"/>
    <s v="ProjHours19"/>
    <s v="No"/>
    <m/>
    <n v="0"/>
    <s v="Non-charge"/>
    <s v="No"/>
    <s v="Posted"/>
    <s v="No"/>
    <m/>
  </r>
  <r>
    <d v="2018-05-07T00:00:00"/>
    <s v="XHOLIDAY"/>
    <x v="4"/>
    <x v="44"/>
    <s v="Design"/>
    <n v="3011"/>
    <s v="I Ketut Sukardiana"/>
    <n v="8"/>
    <n v="304"/>
    <s v="Holiday"/>
    <s v="IDR"/>
    <n v="115059"/>
    <n v="0"/>
    <s v="ID002303"/>
    <s v="ProjHours19"/>
    <s v="No"/>
    <m/>
    <n v="0"/>
    <s v="Non-charge"/>
    <s v="No"/>
    <s v="Posted"/>
    <s v="No"/>
    <m/>
  </r>
  <r>
    <d v="2018-05-07T00:00:00"/>
    <s v="XHOLIDAY"/>
    <x v="4"/>
    <x v="44"/>
    <s v="Design"/>
    <n v="3002"/>
    <s v="I Gusti Ngurah Satriawan"/>
    <n v="8"/>
    <n v="304"/>
    <s v="Holiday"/>
    <s v="IDR"/>
    <n v="169207"/>
    <n v="0"/>
    <s v="ID002304"/>
    <s v="ProjHours19"/>
    <s v="No"/>
    <m/>
    <n v="0"/>
    <s v="Non-charge"/>
    <s v="No"/>
    <s v="Posted"/>
    <s v="No"/>
    <m/>
  </r>
  <r>
    <d v="2018-05-07T00:00:00"/>
    <s v="XHOLIDAY"/>
    <x v="4"/>
    <x v="44"/>
    <s v="Design"/>
    <n v="3007"/>
    <s v="Putu Ary Santana Putra"/>
    <n v="8"/>
    <n v="304"/>
    <s v="Holiday"/>
    <s v="IDR"/>
    <n v="138968"/>
    <n v="0"/>
    <s v="ID002305"/>
    <s v="ProjHours19"/>
    <s v="No"/>
    <m/>
    <n v="0"/>
    <s v="Non-charge"/>
    <s v="No"/>
    <s v="Posted"/>
    <s v="No"/>
    <m/>
  </r>
  <r>
    <d v="2018-05-07T00:00:00"/>
    <s v="XHOLIDAY"/>
    <x v="4"/>
    <x v="44"/>
    <s v="Design"/>
    <n v="3013"/>
    <s v="A.A. Gde Adi Santika"/>
    <n v="8"/>
    <n v="304"/>
    <s v="Holiday"/>
    <s v="IDR"/>
    <n v="99460"/>
    <n v="0"/>
    <s v="ID002306"/>
    <s v="ProjHours19"/>
    <s v="No"/>
    <m/>
    <n v="0"/>
    <s v="Non-charge"/>
    <s v="No"/>
    <s v="Posted"/>
    <s v="No"/>
    <m/>
  </r>
  <r>
    <d v="2018-05-07T00:00:00"/>
    <s v="XHOLIDAY"/>
    <x v="4"/>
    <x v="44"/>
    <s v="Design"/>
    <n v="3008"/>
    <s v="Gita Adriani Putri"/>
    <n v="8"/>
    <n v="304"/>
    <s v="Holiday"/>
    <s v="IDR"/>
    <n v="150042"/>
    <n v="0"/>
    <s v="ID002307"/>
    <s v="ProjHours19"/>
    <s v="No"/>
    <m/>
    <n v="0"/>
    <s v="Non-charge"/>
    <s v="No"/>
    <s v="Posted"/>
    <s v="No"/>
    <m/>
  </r>
  <r>
    <d v="2018-05-28T00:00:00"/>
    <s v="XHOLIDAY"/>
    <x v="4"/>
    <x v="44"/>
    <s v="Design"/>
    <n v="3012"/>
    <s v="Johanes Jojo Paijo"/>
    <n v="8"/>
    <n v="304"/>
    <s v="Holiday"/>
    <s v="IDR"/>
    <n v="109895"/>
    <n v="0"/>
    <s v="ID002389"/>
    <s v="ProjHours19"/>
    <s v="No"/>
    <m/>
    <n v="0"/>
    <s v="Non-charge"/>
    <s v="No"/>
    <s v="Posted"/>
    <s v="No"/>
    <m/>
  </r>
  <r>
    <d v="2018-05-28T00:00:00"/>
    <s v="XHOLIDAY"/>
    <x v="4"/>
    <x v="44"/>
    <s v="Design"/>
    <n v="3001"/>
    <s v="Nyoman Diksa"/>
    <n v="8"/>
    <n v="304"/>
    <s v="Holiday"/>
    <s v="IDR"/>
    <n v="308303"/>
    <n v="0"/>
    <s v="ID002390"/>
    <s v="ProjHours19"/>
    <s v="No"/>
    <m/>
    <n v="0"/>
    <s v="Non-charge"/>
    <s v="No"/>
    <s v="Posted"/>
    <s v="No"/>
    <m/>
  </r>
  <r>
    <d v="2018-05-28T00:00:00"/>
    <s v="XHOLIDAY"/>
    <x v="4"/>
    <x v="44"/>
    <s v="Design"/>
    <n v="3002"/>
    <s v="I Gusti Ngurah Satriawan"/>
    <n v="8"/>
    <n v="304"/>
    <s v="Holiday"/>
    <s v="IDR"/>
    <n v="169207"/>
    <n v="0"/>
    <s v="ID002391"/>
    <s v="ProjHours19"/>
    <s v="No"/>
    <m/>
    <n v="0"/>
    <s v="Non-charge"/>
    <s v="No"/>
    <s v="Posted"/>
    <s v="No"/>
    <m/>
  </r>
  <r>
    <d v="2018-05-28T00:00:00"/>
    <s v="XHOLIDAY"/>
    <x v="4"/>
    <x v="44"/>
    <s v="Design"/>
    <n v="3003"/>
    <s v="Agus Wijaya"/>
    <n v="8"/>
    <n v="304"/>
    <s v="Holiday"/>
    <s v="IDR"/>
    <n v="177755"/>
    <n v="0"/>
    <s v="ID002392"/>
    <s v="ProjHours19"/>
    <s v="No"/>
    <m/>
    <n v="0"/>
    <s v="Non-charge"/>
    <s v="No"/>
    <s v="Posted"/>
    <s v="No"/>
    <m/>
  </r>
  <r>
    <d v="2018-05-28T00:00:00"/>
    <s v="XHOLIDAY"/>
    <x v="4"/>
    <x v="44"/>
    <s v="Design"/>
    <n v="3010"/>
    <s v="A.A. Bagus Dewangkara"/>
    <n v="8"/>
    <n v="304"/>
    <s v="Holiday"/>
    <s v="IDR"/>
    <n v="121404"/>
    <n v="0"/>
    <s v="ID002393"/>
    <s v="ProjHours19"/>
    <s v="No"/>
    <m/>
    <n v="0"/>
    <s v="Non-charge"/>
    <s v="No"/>
    <s v="Posted"/>
    <s v="No"/>
    <m/>
  </r>
  <r>
    <d v="2018-05-28T00:00:00"/>
    <s v="XHOLIDAY"/>
    <x v="4"/>
    <x v="44"/>
    <s v="Design"/>
    <n v="3009"/>
    <s v="I Gusti Bagus Sera Krisnadinata"/>
    <n v="8"/>
    <n v="304"/>
    <s v="Holiday"/>
    <s v="IDR"/>
    <n v="120926"/>
    <n v="0"/>
    <s v="ID002394"/>
    <s v="ProjHours19"/>
    <s v="No"/>
    <m/>
    <n v="0"/>
    <s v="Non-charge"/>
    <s v="No"/>
    <s v="Posted"/>
    <s v="No"/>
    <m/>
  </r>
  <r>
    <d v="2018-05-28T00:00:00"/>
    <s v="XHOLIDAY"/>
    <x v="4"/>
    <x v="44"/>
    <s v="Design"/>
    <n v="3004"/>
    <s v="Untoro"/>
    <n v="8"/>
    <n v="304"/>
    <s v="Holiday"/>
    <s v="IDR"/>
    <n v="150581"/>
    <n v="0"/>
    <s v="ID002395"/>
    <s v="ProjHours19"/>
    <s v="No"/>
    <m/>
    <n v="0"/>
    <s v="Non-charge"/>
    <s v="No"/>
    <s v="Posted"/>
    <s v="No"/>
    <m/>
  </r>
  <r>
    <d v="2018-05-28T00:00:00"/>
    <s v="XHOLIDAY"/>
    <x v="4"/>
    <x v="44"/>
    <s v="Design"/>
    <n v="3005"/>
    <s v="I Wayan Kompiang Eka Siswanta"/>
    <n v="8"/>
    <n v="304"/>
    <s v="Holiday"/>
    <s v="IDR"/>
    <n v="165864"/>
    <n v="0"/>
    <s v="ID002396"/>
    <s v="ProjHours19"/>
    <s v="No"/>
    <m/>
    <n v="0"/>
    <s v="Non-charge"/>
    <s v="No"/>
    <s v="Posted"/>
    <s v="No"/>
    <m/>
  </r>
  <r>
    <d v="2018-05-28T00:00:00"/>
    <s v="XHOLIDAY"/>
    <x v="4"/>
    <x v="44"/>
    <s v="Design"/>
    <n v="3006"/>
    <s v="I Wayan Sujana"/>
    <n v="8"/>
    <n v="304"/>
    <s v="Holiday"/>
    <s v="IDR"/>
    <n v="143812"/>
    <n v="0"/>
    <s v="ID002397"/>
    <s v="ProjHours19"/>
    <s v="No"/>
    <m/>
    <n v="0"/>
    <s v="Non-charge"/>
    <s v="No"/>
    <s v="Posted"/>
    <s v="No"/>
    <m/>
  </r>
  <r>
    <d v="2018-05-28T00:00:00"/>
    <s v="XHOLIDAY"/>
    <x v="4"/>
    <x v="44"/>
    <s v="Design"/>
    <n v="3011"/>
    <s v="I Ketut Sukardiana"/>
    <n v="8"/>
    <n v="304"/>
    <s v="Holiday"/>
    <s v="IDR"/>
    <n v="115059"/>
    <n v="0"/>
    <s v="ID002398"/>
    <s v="ProjHours19"/>
    <s v="No"/>
    <m/>
    <n v="0"/>
    <s v="Non-charge"/>
    <s v="No"/>
    <s v="Posted"/>
    <s v="No"/>
    <m/>
  </r>
  <r>
    <d v="2018-05-28T00:00:00"/>
    <s v="XHOLIDAY"/>
    <x v="4"/>
    <x v="44"/>
    <s v="Design"/>
    <n v="3007"/>
    <s v="Putu Ary Santana Putra"/>
    <n v="8"/>
    <n v="304"/>
    <s v="Holiday"/>
    <s v="IDR"/>
    <n v="138968"/>
    <n v="0"/>
    <s v="ID002399"/>
    <s v="ProjHours19"/>
    <s v="No"/>
    <m/>
    <n v="0"/>
    <s v="Non-charge"/>
    <s v="No"/>
    <s v="Posted"/>
    <s v="No"/>
    <m/>
  </r>
  <r>
    <d v="2018-05-28T00:00:00"/>
    <s v="XHOLIDAY"/>
    <x v="4"/>
    <x v="44"/>
    <s v="Design"/>
    <n v="3013"/>
    <s v="A.A. Gde Adi Santika"/>
    <n v="8"/>
    <n v="304"/>
    <s v="Holiday"/>
    <s v="IDR"/>
    <n v="99460"/>
    <n v="0"/>
    <s v="ID002400"/>
    <s v="ProjHours19"/>
    <s v="No"/>
    <m/>
    <n v="0"/>
    <s v="Non-charge"/>
    <s v="No"/>
    <s v="Posted"/>
    <s v="No"/>
    <m/>
  </r>
  <r>
    <d v="2018-05-28T00:00:00"/>
    <s v="XHOLIDAY"/>
    <x v="4"/>
    <x v="44"/>
    <s v="Design"/>
    <n v="3008"/>
    <s v="Gita Adriani Putri"/>
    <n v="8"/>
    <n v="304"/>
    <s v="Holiday"/>
    <s v="IDR"/>
    <n v="150042"/>
    <n v="0"/>
    <s v="ID002401"/>
    <s v="ProjHours19"/>
    <s v="No"/>
    <m/>
    <n v="0"/>
    <s v="Non-charge"/>
    <s v="No"/>
    <s v="Posted"/>
    <s v="No"/>
    <m/>
  </r>
  <r>
    <d v="2018-06-01T00:00:00"/>
    <s v="XHOLIDAY"/>
    <x v="4"/>
    <x v="44"/>
    <s v="Design"/>
    <n v="3012"/>
    <s v="Johanes Jojo Paijo"/>
    <n v="8"/>
    <n v="304"/>
    <s v="Holiday"/>
    <s v="IDR"/>
    <n v="109895"/>
    <n v="0"/>
    <s v="ID002421"/>
    <s v="ProjHours19"/>
    <s v="No"/>
    <m/>
    <n v="0"/>
    <s v="Non-charge"/>
    <s v="No"/>
    <s v="Posted"/>
    <s v="No"/>
    <m/>
  </r>
  <r>
    <d v="2018-06-01T00:00:00"/>
    <s v="XHOLIDAY"/>
    <x v="4"/>
    <x v="44"/>
    <s v="Design"/>
    <n v="3001"/>
    <s v="Nyoman Diksa"/>
    <n v="8"/>
    <n v="304"/>
    <s v="Holiday"/>
    <s v="IDR"/>
    <n v="308303"/>
    <n v="0"/>
    <s v="ID002422"/>
    <s v="ProjHours19"/>
    <s v="No"/>
    <m/>
    <n v="0"/>
    <s v="Non-charge"/>
    <s v="No"/>
    <s v="Posted"/>
    <s v="No"/>
    <m/>
  </r>
  <r>
    <d v="2018-06-01T00:00:00"/>
    <s v="XHOLIDAY"/>
    <x v="4"/>
    <x v="44"/>
    <s v="Design"/>
    <n v="3002"/>
    <s v="I Gusti Ngurah Satriawan"/>
    <n v="8"/>
    <n v="304"/>
    <s v="Holiday"/>
    <s v="IDR"/>
    <n v="169207"/>
    <n v="0"/>
    <s v="ID002423"/>
    <s v="ProjHours19"/>
    <s v="No"/>
    <m/>
    <n v="0"/>
    <s v="Non-charge"/>
    <s v="No"/>
    <s v="Posted"/>
    <s v="No"/>
    <m/>
  </r>
  <r>
    <d v="2018-06-01T00:00:00"/>
    <s v="XHOLIDAY"/>
    <x v="4"/>
    <x v="44"/>
    <s v="Design"/>
    <n v="3003"/>
    <s v="Agus Wijaya"/>
    <n v="8"/>
    <n v="304"/>
    <s v="Holiday"/>
    <s v="IDR"/>
    <n v="177755"/>
    <n v="0"/>
    <s v="ID002424"/>
    <s v="ProjHours19"/>
    <s v="No"/>
    <m/>
    <n v="0"/>
    <s v="Non-charge"/>
    <s v="No"/>
    <s v="Posted"/>
    <s v="No"/>
    <m/>
  </r>
  <r>
    <d v="2018-06-01T00:00:00"/>
    <s v="XHOLIDAY"/>
    <x v="4"/>
    <x v="44"/>
    <s v="Design"/>
    <n v="3010"/>
    <s v="A.A. Bagus Dewangkara"/>
    <n v="8"/>
    <n v="304"/>
    <s v="Holiday"/>
    <s v="IDR"/>
    <n v="121404"/>
    <n v="0"/>
    <s v="ID002425"/>
    <s v="ProjHours19"/>
    <s v="No"/>
    <m/>
    <n v="0"/>
    <s v="Non-charge"/>
    <s v="No"/>
    <s v="Posted"/>
    <s v="No"/>
    <m/>
  </r>
  <r>
    <d v="2018-06-01T00:00:00"/>
    <s v="XHOLIDAY"/>
    <x v="4"/>
    <x v="44"/>
    <s v="Design"/>
    <n v="3009"/>
    <s v="I Gusti Bagus Sera Krisnadinata"/>
    <n v="8"/>
    <n v="304"/>
    <s v="Holiday"/>
    <s v="IDR"/>
    <n v="120926"/>
    <n v="0"/>
    <s v="ID002426"/>
    <s v="ProjHours19"/>
    <s v="No"/>
    <m/>
    <n v="0"/>
    <s v="Non-charge"/>
    <s v="No"/>
    <s v="Posted"/>
    <s v="No"/>
    <m/>
  </r>
  <r>
    <d v="2018-06-01T00:00:00"/>
    <s v="XHOLIDAY"/>
    <x v="4"/>
    <x v="44"/>
    <s v="Design"/>
    <n v="3004"/>
    <s v="Untoro"/>
    <n v="8"/>
    <n v="304"/>
    <s v="Holiday"/>
    <s v="IDR"/>
    <n v="150581"/>
    <n v="0"/>
    <s v="ID002427"/>
    <s v="ProjHours19"/>
    <s v="No"/>
    <m/>
    <n v="0"/>
    <s v="Non-charge"/>
    <s v="No"/>
    <s v="Posted"/>
    <s v="No"/>
    <m/>
  </r>
  <r>
    <d v="2018-06-01T00:00:00"/>
    <s v="XHOLIDAY"/>
    <x v="4"/>
    <x v="44"/>
    <s v="Design"/>
    <n v="3005"/>
    <s v="I Wayan Kompiang Eka Siswanta"/>
    <n v="8"/>
    <n v="304"/>
    <s v="Holiday"/>
    <s v="IDR"/>
    <n v="165864"/>
    <n v="0"/>
    <s v="ID002428"/>
    <s v="ProjHours19"/>
    <s v="No"/>
    <m/>
    <n v="0"/>
    <s v="Non-charge"/>
    <s v="No"/>
    <s v="Posted"/>
    <s v="No"/>
    <m/>
  </r>
  <r>
    <d v="2018-06-01T00:00:00"/>
    <s v="XHOLIDAY"/>
    <x v="4"/>
    <x v="44"/>
    <s v="Design"/>
    <n v="3006"/>
    <s v="I Wayan Sujana"/>
    <n v="8"/>
    <n v="304"/>
    <s v="Holiday"/>
    <s v="IDR"/>
    <n v="143812"/>
    <n v="0"/>
    <s v="ID002429"/>
    <s v="ProjHours19"/>
    <s v="No"/>
    <m/>
    <n v="0"/>
    <s v="Non-charge"/>
    <s v="No"/>
    <s v="Posted"/>
    <s v="No"/>
    <m/>
  </r>
  <r>
    <d v="2018-06-01T00:00:00"/>
    <s v="XHOLIDAY"/>
    <x v="4"/>
    <x v="44"/>
    <s v="Design"/>
    <n v="3011"/>
    <s v="I Ketut Sukardiana"/>
    <n v="8"/>
    <n v="304"/>
    <s v="Holiday"/>
    <s v="IDR"/>
    <n v="115059"/>
    <n v="0"/>
    <s v="ID002430"/>
    <s v="ProjHours19"/>
    <s v="No"/>
    <m/>
    <n v="0"/>
    <s v="Non-charge"/>
    <s v="No"/>
    <s v="Posted"/>
    <s v="No"/>
    <m/>
  </r>
  <r>
    <d v="2018-06-01T00:00:00"/>
    <s v="XHOLIDAY"/>
    <x v="4"/>
    <x v="44"/>
    <s v="Design"/>
    <n v="3007"/>
    <s v="Putu Ary Santana Putra"/>
    <n v="8"/>
    <n v="304"/>
    <s v="Holiday"/>
    <s v="IDR"/>
    <n v="138968"/>
    <n v="0"/>
    <s v="ID002431"/>
    <s v="ProjHours19"/>
    <s v="No"/>
    <m/>
    <n v="0"/>
    <s v="Non-charge"/>
    <s v="No"/>
    <s v="Posted"/>
    <s v="No"/>
    <m/>
  </r>
  <r>
    <d v="2018-06-01T00:00:00"/>
    <s v="XHOLIDAY"/>
    <x v="4"/>
    <x v="44"/>
    <s v="Design"/>
    <n v="3013"/>
    <s v="A.A. Gde Adi Santika"/>
    <n v="8"/>
    <n v="304"/>
    <s v="Holiday"/>
    <s v="IDR"/>
    <n v="99460"/>
    <n v="0"/>
    <s v="ID002432"/>
    <s v="ProjHours19"/>
    <s v="No"/>
    <m/>
    <n v="0"/>
    <s v="Non-charge"/>
    <s v="No"/>
    <s v="Posted"/>
    <s v="No"/>
    <m/>
  </r>
  <r>
    <d v="2018-06-01T00:00:00"/>
    <s v="XHOLIDAY"/>
    <x v="4"/>
    <x v="44"/>
    <s v="Design"/>
    <n v="3008"/>
    <s v="Gita Adriani Putri"/>
    <n v="8"/>
    <n v="304"/>
    <s v="Holiday"/>
    <s v="IDR"/>
    <n v="150042"/>
    <n v="0"/>
    <s v="ID002433"/>
    <s v="ProjHours19"/>
    <s v="No"/>
    <m/>
    <n v="0"/>
    <s v="Non-charge"/>
    <s v="No"/>
    <s v="Posted"/>
    <s v="No"/>
    <m/>
  </r>
  <r>
    <d v="2018-06-11T00:00:00"/>
    <s v="XHOLIDAY"/>
    <x v="4"/>
    <x v="44"/>
    <s v="Design"/>
    <n v="3001"/>
    <s v="Nyoman Diksa"/>
    <n v="8"/>
    <n v="304"/>
    <s v="Holiday"/>
    <s v="IDR"/>
    <n v="308303"/>
    <n v="0"/>
    <s v="ID002471"/>
    <s v="ProjHours19"/>
    <s v="No"/>
    <m/>
    <n v="0"/>
    <s v="Non-charge"/>
    <s v="No"/>
    <s v="Posted"/>
    <s v="No"/>
    <m/>
  </r>
  <r>
    <d v="2018-06-11T00:00:00"/>
    <s v="XHOLIDAY"/>
    <x v="4"/>
    <x v="44"/>
    <s v="Design"/>
    <n v="3003"/>
    <s v="Agus Wijaya"/>
    <n v="8"/>
    <n v="304"/>
    <s v="Holiday"/>
    <s v="IDR"/>
    <n v="177755"/>
    <n v="0"/>
    <s v="ID002472"/>
    <s v="ProjHours19"/>
    <s v="No"/>
    <m/>
    <n v="0"/>
    <s v="Non-charge"/>
    <s v="No"/>
    <s v="Posted"/>
    <s v="No"/>
    <m/>
  </r>
  <r>
    <d v="2018-06-11T00:00:00"/>
    <s v="XHOLIDAY"/>
    <x v="4"/>
    <x v="44"/>
    <s v="Design"/>
    <n v="3010"/>
    <s v="A.A. Bagus Dewangkara"/>
    <n v="8"/>
    <n v="304"/>
    <s v="Holiday"/>
    <s v="IDR"/>
    <n v="121404"/>
    <n v="0"/>
    <s v="ID002473"/>
    <s v="ProjHours19"/>
    <s v="No"/>
    <m/>
    <n v="0"/>
    <s v="Non-charge"/>
    <s v="No"/>
    <s v="Posted"/>
    <s v="No"/>
    <m/>
  </r>
  <r>
    <d v="2018-06-11T00:00:00"/>
    <s v="XHOLIDAY"/>
    <x v="4"/>
    <x v="44"/>
    <s v="Design"/>
    <n v="3009"/>
    <s v="I Gusti Bagus Sera Krisnadinata"/>
    <n v="8"/>
    <n v="304"/>
    <s v="Holiday"/>
    <s v="IDR"/>
    <n v="120926"/>
    <n v="0"/>
    <s v="ID002474"/>
    <s v="ProjHours19"/>
    <s v="No"/>
    <m/>
    <n v="0"/>
    <s v="Non-charge"/>
    <s v="No"/>
    <s v="Posted"/>
    <s v="No"/>
    <m/>
  </r>
  <r>
    <d v="2018-06-11T00:00:00"/>
    <s v="XHOLIDAY"/>
    <x v="4"/>
    <x v="44"/>
    <s v="Design"/>
    <n v="3004"/>
    <s v="Untoro"/>
    <n v="8"/>
    <n v="304"/>
    <s v="Holiday"/>
    <s v="IDR"/>
    <n v="150581"/>
    <n v="0"/>
    <s v="ID002475"/>
    <s v="ProjHours19"/>
    <s v="No"/>
    <m/>
    <n v="0"/>
    <s v="Non-charge"/>
    <s v="No"/>
    <s v="Posted"/>
    <s v="No"/>
    <m/>
  </r>
  <r>
    <d v="2018-06-11T00:00:00"/>
    <s v="XHOLIDAY"/>
    <x v="4"/>
    <x v="44"/>
    <s v="Design"/>
    <n v="3005"/>
    <s v="I Wayan Kompiang Eka Siswanta"/>
    <n v="8"/>
    <n v="304"/>
    <s v="Holiday"/>
    <s v="IDR"/>
    <n v="165864"/>
    <n v="0"/>
    <s v="ID002476"/>
    <s v="ProjHours19"/>
    <s v="No"/>
    <m/>
    <n v="0"/>
    <s v="Non-charge"/>
    <s v="No"/>
    <s v="Posted"/>
    <s v="No"/>
    <m/>
  </r>
  <r>
    <d v="2018-06-11T00:00:00"/>
    <s v="XHOLIDAY"/>
    <x v="4"/>
    <x v="44"/>
    <s v="Design"/>
    <n v="3006"/>
    <s v="I Wayan Sujana"/>
    <n v="8"/>
    <n v="304"/>
    <s v="Holiday"/>
    <s v="IDR"/>
    <n v="143812"/>
    <n v="0"/>
    <s v="ID002477"/>
    <s v="ProjHours19"/>
    <s v="No"/>
    <m/>
    <n v="0"/>
    <s v="Non-charge"/>
    <s v="No"/>
    <s v="Posted"/>
    <s v="No"/>
    <m/>
  </r>
  <r>
    <d v="2018-06-11T00:00:00"/>
    <s v="XHOLIDAY"/>
    <x v="4"/>
    <x v="44"/>
    <s v="Design"/>
    <n v="3011"/>
    <s v="I Ketut Sukardiana"/>
    <n v="8"/>
    <n v="304"/>
    <s v="Holiday"/>
    <s v="IDR"/>
    <n v="115059"/>
    <n v="0"/>
    <s v="ID002478"/>
    <s v="ProjHours19"/>
    <s v="No"/>
    <m/>
    <n v="0"/>
    <s v="Non-charge"/>
    <s v="No"/>
    <s v="Posted"/>
    <s v="No"/>
    <m/>
  </r>
  <r>
    <d v="2018-06-11T00:00:00"/>
    <s v="XHOLIDAY"/>
    <x v="4"/>
    <x v="44"/>
    <s v="Design"/>
    <n v="3007"/>
    <s v="Putu Ary Santana Putra"/>
    <n v="8"/>
    <n v="304"/>
    <s v="Holiday"/>
    <s v="IDR"/>
    <n v="138968"/>
    <n v="0"/>
    <s v="ID002479"/>
    <s v="ProjHours19"/>
    <s v="No"/>
    <m/>
    <n v="0"/>
    <s v="Non-charge"/>
    <s v="No"/>
    <s v="Posted"/>
    <s v="No"/>
    <m/>
  </r>
  <r>
    <d v="2018-06-11T00:00:00"/>
    <s v="XHOLIDAY"/>
    <x v="4"/>
    <x v="44"/>
    <s v="Design"/>
    <n v="3013"/>
    <s v="A.A. Gde Adi Santika"/>
    <n v="8"/>
    <n v="304"/>
    <s v="Holiday"/>
    <s v="IDR"/>
    <n v="99460"/>
    <n v="0"/>
    <s v="ID002480"/>
    <s v="ProjHours19"/>
    <s v="No"/>
    <m/>
    <n v="0"/>
    <s v="Non-charge"/>
    <s v="No"/>
    <s v="Posted"/>
    <s v="No"/>
    <m/>
  </r>
  <r>
    <d v="2018-06-11T00:00:00"/>
    <s v="XHOLIDAY"/>
    <x v="4"/>
    <x v="44"/>
    <s v="Design"/>
    <n v="3008"/>
    <s v="Gita Adriani Putri"/>
    <n v="8"/>
    <n v="304"/>
    <s v="Holiday"/>
    <s v="IDR"/>
    <n v="150042"/>
    <n v="0"/>
    <s v="ID002481"/>
    <s v="ProjHours19"/>
    <s v="No"/>
    <m/>
    <n v="0"/>
    <s v="Non-charge"/>
    <s v="No"/>
    <s v="Posted"/>
    <s v="No"/>
    <m/>
  </r>
  <r>
    <d v="2018-07-09T00:00:00"/>
    <s v="XHOLIDAY"/>
    <x v="4"/>
    <x v="44"/>
    <s v="Design"/>
    <n v="3012"/>
    <s v="Johanes Jojo Paijo"/>
    <n v="8"/>
    <n v="304"/>
    <s v="Holiday"/>
    <s v="IDR"/>
    <n v="109895"/>
    <n v="0"/>
    <s v="ID002605"/>
    <s v="ProjHours19"/>
    <s v="No"/>
    <m/>
    <n v="0"/>
    <s v="Non-charge"/>
    <s v="No"/>
    <s v="Posted"/>
    <s v="No"/>
    <m/>
  </r>
  <r>
    <d v="2018-07-09T00:00:00"/>
    <s v="XHOLIDAY"/>
    <x v="4"/>
    <x v="44"/>
    <s v="Design"/>
    <n v="3001"/>
    <s v="Nyoman Diksa"/>
    <n v="8"/>
    <n v="304"/>
    <s v="Holiday"/>
    <s v="IDR"/>
    <n v="308303"/>
    <n v="0"/>
    <s v="ID002606"/>
    <s v="ProjHours19"/>
    <s v="No"/>
    <m/>
    <n v="0"/>
    <s v="Non-charge"/>
    <s v="No"/>
    <s v="Posted"/>
    <s v="No"/>
    <m/>
  </r>
  <r>
    <d v="2018-07-09T00:00:00"/>
    <s v="XHOLIDAY"/>
    <x v="4"/>
    <x v="44"/>
    <s v="Design"/>
    <n v="3010"/>
    <s v="A.A. Bagus Dewangkara"/>
    <n v="8"/>
    <n v="304"/>
    <s v="Holiday"/>
    <s v="IDR"/>
    <n v="121404"/>
    <n v="0"/>
    <s v="ID002607"/>
    <s v="ProjHours19"/>
    <s v="No"/>
    <m/>
    <n v="0"/>
    <s v="Non-charge"/>
    <s v="No"/>
    <s v="Posted"/>
    <s v="No"/>
    <m/>
  </r>
  <r>
    <d v="2018-07-09T00:00:00"/>
    <s v="XHOLIDAY"/>
    <x v="4"/>
    <x v="44"/>
    <s v="Design"/>
    <n v="3009"/>
    <s v="I Gusti Bagus Sera Krisnadinata"/>
    <n v="8"/>
    <n v="304"/>
    <s v="Holiday"/>
    <s v="IDR"/>
    <n v="120926"/>
    <n v="0"/>
    <s v="ID002608"/>
    <s v="ProjHours19"/>
    <s v="No"/>
    <m/>
    <n v="0"/>
    <s v="Non-charge"/>
    <s v="No"/>
    <s v="Posted"/>
    <s v="No"/>
    <m/>
  </r>
  <r>
    <d v="2018-07-09T00:00:00"/>
    <s v="XHOLIDAY"/>
    <x v="4"/>
    <x v="44"/>
    <s v="Design"/>
    <n v="3004"/>
    <s v="Untoro"/>
    <n v="8"/>
    <n v="304"/>
    <s v="Holiday"/>
    <s v="IDR"/>
    <n v="150581"/>
    <n v="0"/>
    <s v="ID002609"/>
    <s v="ProjHours19"/>
    <s v="No"/>
    <m/>
    <n v="0"/>
    <s v="Non-charge"/>
    <s v="No"/>
    <s v="Posted"/>
    <s v="No"/>
    <m/>
  </r>
  <r>
    <d v="2018-07-09T00:00:00"/>
    <s v="XHOLIDAY"/>
    <x v="4"/>
    <x v="44"/>
    <s v="Design"/>
    <n v="3011"/>
    <s v="I Ketut Sukardiana"/>
    <n v="8"/>
    <n v="304"/>
    <s v="Holiday"/>
    <s v="IDR"/>
    <n v="115059"/>
    <n v="0"/>
    <s v="ID002610"/>
    <s v="ProjHours19"/>
    <s v="No"/>
    <m/>
    <n v="0"/>
    <s v="Non-charge"/>
    <s v="No"/>
    <s v="Posted"/>
    <s v="No"/>
    <m/>
  </r>
  <r>
    <d v="2018-07-09T00:00:00"/>
    <s v="XHOLIDAY"/>
    <x v="4"/>
    <x v="44"/>
    <s v="Design"/>
    <n v="3007"/>
    <s v="Putu Ary Santana Putra"/>
    <n v="8"/>
    <n v="304"/>
    <s v="Holiday"/>
    <s v="IDR"/>
    <n v="138968"/>
    <n v="0"/>
    <s v="ID002611"/>
    <s v="ProjHours19"/>
    <s v="No"/>
    <m/>
    <n v="0"/>
    <s v="Non-charge"/>
    <s v="No"/>
    <s v="Posted"/>
    <s v="No"/>
    <m/>
  </r>
  <r>
    <d v="2018-07-09T00:00:00"/>
    <s v="XHOLIDAY"/>
    <x v="4"/>
    <x v="44"/>
    <s v="Design"/>
    <n v="3013"/>
    <s v="A.A. Gde Adi Santika"/>
    <n v="8"/>
    <n v="304"/>
    <s v="Holiday"/>
    <s v="IDR"/>
    <n v="99460"/>
    <n v="0"/>
    <s v="ID002612"/>
    <s v="ProjHours19"/>
    <s v="No"/>
    <m/>
    <n v="0"/>
    <s v="Non-charge"/>
    <s v="No"/>
    <s v="Posted"/>
    <s v="No"/>
    <m/>
  </r>
  <r>
    <d v="2018-07-09T00:00:00"/>
    <s v="XHOLIDAY"/>
    <x v="4"/>
    <x v="44"/>
    <s v="Design"/>
    <n v="3008"/>
    <s v="Gita Adriani Putri"/>
    <n v="8"/>
    <n v="304"/>
    <s v="Holiday"/>
    <s v="IDR"/>
    <n v="150042"/>
    <n v="0"/>
    <s v="ID002613"/>
    <s v="ProjHours19"/>
    <s v="No"/>
    <m/>
    <n v="0"/>
    <s v="Non-charge"/>
    <s v="No"/>
    <s v="Posted"/>
    <s v="No"/>
    <m/>
  </r>
  <r>
    <d v="2018-08-13T00:00:00"/>
    <s v="XHOLIDAY"/>
    <x v="4"/>
    <x v="44"/>
    <s v="Design"/>
    <n v="3012"/>
    <s v="Johanes Jojo Paijo"/>
    <n v="8"/>
    <n v="304"/>
    <s v="Holiday"/>
    <s v="IDR"/>
    <n v="109895"/>
    <n v="0"/>
    <s v="ID002774"/>
    <s v="ProjHours19"/>
    <s v="No"/>
    <m/>
    <n v="0"/>
    <s v="Non-charge"/>
    <s v="No"/>
    <s v="Posted"/>
    <s v="No"/>
    <m/>
  </r>
  <r>
    <d v="2018-08-13T00:00:00"/>
    <s v="XHOLIDAY"/>
    <x v="4"/>
    <x v="44"/>
    <s v="Design"/>
    <n v="3001"/>
    <s v="Nyoman Diksa"/>
    <n v="8"/>
    <n v="304"/>
    <s v="Holiday"/>
    <s v="IDR"/>
    <n v="308303"/>
    <n v="0"/>
    <s v="ID002775"/>
    <s v="ProjHours19"/>
    <s v="No"/>
    <m/>
    <n v="0"/>
    <s v="Non-charge"/>
    <s v="No"/>
    <s v="Posted"/>
    <s v="No"/>
    <m/>
  </r>
  <r>
    <d v="2018-08-13T00:00:00"/>
    <s v="XHOLIDAY"/>
    <x v="4"/>
    <x v="44"/>
    <s v="Design"/>
    <n v="3002"/>
    <s v="I Gusti Ngurah Satriawan"/>
    <n v="8"/>
    <n v="304"/>
    <s v="Holiday"/>
    <s v="IDR"/>
    <n v="169207"/>
    <n v="0"/>
    <s v="ID002776"/>
    <s v="ProjHours19"/>
    <s v="No"/>
    <m/>
    <n v="0"/>
    <s v="Non-charge"/>
    <s v="No"/>
    <s v="Posted"/>
    <s v="No"/>
    <m/>
  </r>
  <r>
    <d v="2018-08-13T00:00:00"/>
    <s v="XHOLIDAY"/>
    <x v="4"/>
    <x v="44"/>
    <s v="Design"/>
    <n v="3003"/>
    <s v="Agus Wijaya"/>
    <n v="8"/>
    <n v="304"/>
    <s v="Holiday"/>
    <s v="IDR"/>
    <n v="177755"/>
    <n v="0"/>
    <s v="ID002777"/>
    <s v="ProjHours19"/>
    <s v="No"/>
    <m/>
    <n v="0"/>
    <s v="Non-charge"/>
    <s v="No"/>
    <s v="Posted"/>
    <s v="No"/>
    <m/>
  </r>
  <r>
    <d v="2018-08-13T00:00:00"/>
    <s v="XHOLIDAY"/>
    <x v="4"/>
    <x v="44"/>
    <s v="Design"/>
    <n v="3010"/>
    <s v="A.A. Bagus Dewangkara"/>
    <n v="8"/>
    <n v="304"/>
    <s v="Holiday"/>
    <s v="IDR"/>
    <n v="121404"/>
    <n v="0"/>
    <s v="ID002778"/>
    <s v="ProjHours19"/>
    <s v="No"/>
    <m/>
    <n v="0"/>
    <s v="Non-charge"/>
    <s v="No"/>
    <s v="Posted"/>
    <s v="No"/>
    <m/>
  </r>
  <r>
    <d v="2018-08-13T00:00:00"/>
    <s v="XHOLIDAY"/>
    <x v="4"/>
    <x v="44"/>
    <s v="Design"/>
    <n v="3009"/>
    <s v="I Gusti Bagus Sera Krisnadinata"/>
    <n v="8"/>
    <n v="304"/>
    <s v="Holiday"/>
    <s v="IDR"/>
    <n v="120926"/>
    <n v="0"/>
    <s v="ID002779"/>
    <s v="ProjHours19"/>
    <s v="No"/>
    <m/>
    <n v="0"/>
    <s v="Non-charge"/>
    <s v="No"/>
    <s v="Posted"/>
    <s v="No"/>
    <m/>
  </r>
  <r>
    <d v="2018-08-13T00:00:00"/>
    <s v="XHOLIDAY"/>
    <x v="4"/>
    <x v="44"/>
    <s v="Design"/>
    <n v="3004"/>
    <s v="Untoro"/>
    <n v="8"/>
    <n v="304"/>
    <s v="Holiday"/>
    <s v="IDR"/>
    <n v="150581"/>
    <n v="0"/>
    <s v="ID002780"/>
    <s v="ProjHours19"/>
    <s v="No"/>
    <m/>
    <n v="0"/>
    <s v="Non-charge"/>
    <s v="No"/>
    <s v="Posted"/>
    <s v="No"/>
    <m/>
  </r>
  <r>
    <d v="2018-08-13T00:00:00"/>
    <s v="XHOLIDAY"/>
    <x v="4"/>
    <x v="44"/>
    <s v="Design"/>
    <n v="3005"/>
    <s v="I Wayan Kompiang Eka Siswanta"/>
    <n v="8"/>
    <n v="304"/>
    <s v="Holiday"/>
    <s v="IDR"/>
    <n v="165864"/>
    <n v="0"/>
    <s v="ID002781"/>
    <s v="ProjHours19"/>
    <s v="No"/>
    <m/>
    <n v="0"/>
    <s v="Non-charge"/>
    <s v="No"/>
    <s v="Posted"/>
    <s v="No"/>
    <m/>
  </r>
  <r>
    <d v="2018-08-13T00:00:00"/>
    <s v="XHOLIDAY"/>
    <x v="4"/>
    <x v="44"/>
    <s v="Design"/>
    <n v="3006"/>
    <s v="I Wayan Sujana"/>
    <n v="8"/>
    <n v="304"/>
    <s v="Holiday"/>
    <s v="IDR"/>
    <n v="143812"/>
    <n v="0"/>
    <s v="ID002782"/>
    <s v="ProjHours19"/>
    <s v="No"/>
    <m/>
    <n v="0"/>
    <s v="Non-charge"/>
    <s v="No"/>
    <s v="Posted"/>
    <s v="No"/>
    <m/>
  </r>
  <r>
    <d v="2018-08-13T00:00:00"/>
    <s v="XHOLIDAY"/>
    <x v="4"/>
    <x v="44"/>
    <s v="Design"/>
    <n v="3011"/>
    <s v="I Ketut Sukardiana"/>
    <n v="8"/>
    <n v="304"/>
    <s v="Holiday"/>
    <s v="IDR"/>
    <n v="115059"/>
    <n v="0"/>
    <s v="ID002783"/>
    <s v="ProjHours19"/>
    <s v="No"/>
    <m/>
    <n v="0"/>
    <s v="Non-charge"/>
    <s v="No"/>
    <s v="Posted"/>
    <s v="No"/>
    <m/>
  </r>
  <r>
    <d v="2018-08-13T00:00:00"/>
    <s v="XHOLIDAY"/>
    <x v="4"/>
    <x v="44"/>
    <s v="Design"/>
    <n v="3007"/>
    <s v="Putu Ary Santana Putra"/>
    <n v="8"/>
    <n v="304"/>
    <s v="Holiday"/>
    <s v="IDR"/>
    <n v="138968"/>
    <n v="0"/>
    <s v="ID002784"/>
    <s v="ProjHours19"/>
    <s v="No"/>
    <m/>
    <n v="0"/>
    <s v="Non-charge"/>
    <s v="No"/>
    <s v="Posted"/>
    <s v="No"/>
    <m/>
  </r>
  <r>
    <d v="2018-08-13T00:00:00"/>
    <s v="XHOLIDAY"/>
    <x v="4"/>
    <x v="44"/>
    <s v="Design"/>
    <n v="3013"/>
    <s v="A.A. Gde Adi Santika"/>
    <n v="8"/>
    <n v="304"/>
    <s v="Holiday"/>
    <s v="IDR"/>
    <n v="99460"/>
    <n v="0"/>
    <s v="ID002785"/>
    <s v="ProjHours19"/>
    <s v="No"/>
    <m/>
    <n v="0"/>
    <s v="Non-charge"/>
    <s v="No"/>
    <s v="Posted"/>
    <s v="No"/>
    <m/>
  </r>
  <r>
    <d v="2018-08-13T00:00:00"/>
    <s v="XHOLIDAY"/>
    <x v="4"/>
    <x v="44"/>
    <s v="Design"/>
    <n v="3008"/>
    <s v="Gita Adriani Putri"/>
    <n v="8"/>
    <n v="304"/>
    <s v="Holiday"/>
    <s v="IDR"/>
    <n v="150042"/>
    <n v="0"/>
    <s v="ID002786"/>
    <s v="ProjHours19"/>
    <s v="No"/>
    <m/>
    <n v="0"/>
    <s v="Non-charge"/>
    <s v="No"/>
    <s v="Posted"/>
    <s v="No"/>
    <m/>
  </r>
  <r>
    <d v="2018-08-13T00:00:00"/>
    <s v="XHOLIDAY"/>
    <x v="4"/>
    <x v="44"/>
    <s v="Design"/>
    <n v="1005"/>
    <s v="Pontjo Widodo"/>
    <n v="8"/>
    <n v="304"/>
    <s v="Holiday"/>
    <s v="IDR"/>
    <n v="322217"/>
    <n v="0"/>
    <s v="ID002787"/>
    <s v="ProjHours19"/>
    <s v="No"/>
    <m/>
    <n v="0"/>
    <s v="Non-charge"/>
    <s v="No"/>
    <s v="Posted"/>
    <s v="No"/>
    <m/>
  </r>
  <r>
    <d v="2018-08-20T00:00:00"/>
    <s v="XHOLIDAY"/>
    <x v="4"/>
    <x v="44"/>
    <s v="Design"/>
    <n v="3012"/>
    <s v="Johanes Jojo Paijo"/>
    <n v="8"/>
    <n v="304"/>
    <s v="Holiday"/>
    <s v="IDR"/>
    <n v="109895"/>
    <n v="0"/>
    <s v="ID002824"/>
    <s v="ProjHours19"/>
    <s v="No"/>
    <m/>
    <n v="0"/>
    <s v="Non-charge"/>
    <s v="No"/>
    <s v="Posted"/>
    <s v="No"/>
    <m/>
  </r>
  <r>
    <d v="2018-08-20T00:00:00"/>
    <s v="XHOLIDAY"/>
    <x v="4"/>
    <x v="44"/>
    <s v="Design"/>
    <n v="3001"/>
    <s v="Nyoman Diksa"/>
    <n v="8"/>
    <n v="304"/>
    <s v="Holiday"/>
    <s v="IDR"/>
    <n v="308303"/>
    <n v="0"/>
    <s v="ID002825"/>
    <s v="ProjHours19"/>
    <s v="No"/>
    <m/>
    <n v="0"/>
    <s v="Non-charge"/>
    <s v="No"/>
    <s v="Posted"/>
    <s v="No"/>
    <m/>
  </r>
  <r>
    <d v="2018-08-20T00:00:00"/>
    <s v="XHOLIDAY"/>
    <x v="4"/>
    <x v="44"/>
    <s v="Design"/>
    <n v="3002"/>
    <s v="I Gusti Ngurah Satriawan"/>
    <n v="8"/>
    <n v="304"/>
    <s v="Holiday"/>
    <s v="IDR"/>
    <n v="169207"/>
    <n v="0"/>
    <s v="ID002826"/>
    <s v="ProjHours19"/>
    <s v="No"/>
    <m/>
    <n v="0"/>
    <s v="Non-charge"/>
    <s v="No"/>
    <s v="Posted"/>
    <s v="No"/>
    <m/>
  </r>
  <r>
    <d v="2018-08-20T00:00:00"/>
    <s v="XHOLIDAY"/>
    <x v="4"/>
    <x v="44"/>
    <s v="Design"/>
    <n v="3003"/>
    <s v="Agus Wijaya"/>
    <n v="8"/>
    <n v="304"/>
    <s v="Holiday"/>
    <s v="IDR"/>
    <n v="177755"/>
    <n v="0"/>
    <s v="ID002827"/>
    <s v="ProjHours19"/>
    <s v="No"/>
    <m/>
    <n v="0"/>
    <s v="Non-charge"/>
    <s v="No"/>
    <s v="Posted"/>
    <s v="No"/>
    <m/>
  </r>
  <r>
    <d v="2018-08-20T00:00:00"/>
    <s v="XHOLIDAY"/>
    <x v="4"/>
    <x v="44"/>
    <s v="Design"/>
    <n v="3010"/>
    <s v="A.A. Bagus Dewangkara"/>
    <n v="8"/>
    <n v="304"/>
    <s v="Holiday"/>
    <s v="IDR"/>
    <n v="121404"/>
    <n v="0"/>
    <s v="ID002828"/>
    <s v="ProjHours19"/>
    <s v="No"/>
    <m/>
    <n v="0"/>
    <s v="Non-charge"/>
    <s v="No"/>
    <s v="Posted"/>
    <s v="No"/>
    <m/>
  </r>
  <r>
    <d v="2018-08-20T00:00:00"/>
    <s v="XHOLIDAY"/>
    <x v="4"/>
    <x v="44"/>
    <s v="Design"/>
    <n v="3009"/>
    <s v="I Gusti Bagus Sera Krisnadinata"/>
    <n v="8"/>
    <n v="304"/>
    <s v="Holiday"/>
    <s v="IDR"/>
    <n v="120926"/>
    <n v="0"/>
    <s v="ID002829"/>
    <s v="ProjHours19"/>
    <s v="No"/>
    <m/>
    <n v="0"/>
    <s v="Non-charge"/>
    <s v="No"/>
    <s v="Posted"/>
    <s v="No"/>
    <m/>
  </r>
  <r>
    <d v="2018-08-20T00:00:00"/>
    <s v="XHOLIDAY"/>
    <x v="4"/>
    <x v="44"/>
    <s v="Design"/>
    <n v="3004"/>
    <s v="Untoro"/>
    <n v="8"/>
    <n v="304"/>
    <s v="Holiday"/>
    <s v="IDR"/>
    <n v="150581"/>
    <n v="0"/>
    <s v="ID002830"/>
    <s v="ProjHours19"/>
    <s v="No"/>
    <m/>
    <n v="0"/>
    <s v="Non-charge"/>
    <s v="No"/>
    <s v="Posted"/>
    <s v="No"/>
    <m/>
  </r>
  <r>
    <d v="2018-08-20T00:00:00"/>
    <s v="XHOLIDAY"/>
    <x v="4"/>
    <x v="44"/>
    <s v="Design"/>
    <n v="3005"/>
    <s v="I Wayan Kompiang Eka Siswanta"/>
    <n v="8"/>
    <n v="304"/>
    <s v="Holiday"/>
    <s v="IDR"/>
    <n v="165864"/>
    <n v="0"/>
    <s v="ID002831"/>
    <s v="ProjHours19"/>
    <s v="No"/>
    <m/>
    <n v="0"/>
    <s v="Non-charge"/>
    <s v="No"/>
    <s v="Posted"/>
    <s v="No"/>
    <m/>
  </r>
  <r>
    <d v="2018-08-20T00:00:00"/>
    <s v="XHOLIDAY"/>
    <x v="4"/>
    <x v="44"/>
    <s v="Design"/>
    <n v="3006"/>
    <s v="I Wayan Sujana"/>
    <n v="8"/>
    <n v="304"/>
    <s v="Holiday"/>
    <s v="IDR"/>
    <n v="143812"/>
    <n v="0"/>
    <s v="ID002832"/>
    <s v="ProjHours19"/>
    <s v="No"/>
    <m/>
    <n v="0"/>
    <s v="Non-charge"/>
    <s v="No"/>
    <s v="Posted"/>
    <s v="No"/>
    <m/>
  </r>
  <r>
    <d v="2018-08-20T00:00:00"/>
    <s v="XHOLIDAY"/>
    <x v="4"/>
    <x v="44"/>
    <s v="Design"/>
    <n v="3011"/>
    <s v="I Ketut Sukardiana"/>
    <n v="8"/>
    <n v="304"/>
    <s v="Holiday"/>
    <s v="IDR"/>
    <n v="115059"/>
    <n v="0"/>
    <s v="ID002833"/>
    <s v="ProjHours19"/>
    <s v="No"/>
    <m/>
    <n v="0"/>
    <s v="Non-charge"/>
    <s v="No"/>
    <s v="Posted"/>
    <s v="No"/>
    <m/>
  </r>
  <r>
    <d v="2018-08-20T00:00:00"/>
    <s v="XHOLIDAY"/>
    <x v="4"/>
    <x v="44"/>
    <s v="Design"/>
    <n v="3007"/>
    <s v="Putu Ary Santana Putra"/>
    <n v="8"/>
    <n v="304"/>
    <s v="Holiday"/>
    <s v="IDR"/>
    <n v="138968"/>
    <n v="0"/>
    <s v="ID002834"/>
    <s v="ProjHours19"/>
    <s v="No"/>
    <m/>
    <n v="0"/>
    <s v="Non-charge"/>
    <s v="No"/>
    <s v="Posted"/>
    <s v="No"/>
    <m/>
  </r>
  <r>
    <d v="2018-08-20T00:00:00"/>
    <s v="XHOLIDAY"/>
    <x v="4"/>
    <x v="44"/>
    <s v="Design"/>
    <n v="3013"/>
    <s v="A.A. Gde Adi Santika"/>
    <n v="8"/>
    <n v="304"/>
    <s v="Holiday"/>
    <s v="IDR"/>
    <n v="99460"/>
    <n v="0"/>
    <s v="ID002835"/>
    <s v="ProjHours19"/>
    <s v="No"/>
    <m/>
    <n v="0"/>
    <s v="Non-charge"/>
    <s v="No"/>
    <s v="Posted"/>
    <s v="No"/>
    <m/>
  </r>
  <r>
    <d v="2018-08-20T00:00:00"/>
    <s v="XHOLIDAY"/>
    <x v="4"/>
    <x v="44"/>
    <s v="Design"/>
    <n v="3008"/>
    <s v="Gita Adriani Putri"/>
    <n v="8"/>
    <n v="304"/>
    <s v="Holiday"/>
    <s v="IDR"/>
    <n v="150042"/>
    <n v="0"/>
    <s v="ID002836"/>
    <s v="ProjHours19"/>
    <s v="No"/>
    <m/>
    <n v="0"/>
    <s v="Non-charge"/>
    <s v="No"/>
    <s v="Posted"/>
    <s v="No"/>
    <m/>
  </r>
  <r>
    <d v="2018-08-20T00:00:00"/>
    <s v="XHOLIDAY"/>
    <x v="4"/>
    <x v="44"/>
    <s v="Design"/>
    <n v="1005"/>
    <s v="Pontjo Widodo"/>
    <n v="8"/>
    <n v="304"/>
    <s v="Holiday"/>
    <s v="IDR"/>
    <n v="322217"/>
    <n v="0"/>
    <s v="ID002837"/>
    <s v="ProjHours19"/>
    <s v="No"/>
    <m/>
    <n v="0"/>
    <s v="Non-charge"/>
    <s v="No"/>
    <s v="Posted"/>
    <s v="No"/>
    <m/>
  </r>
  <r>
    <d v="2018-09-03T00:00:00"/>
    <s v="XHOLIDAY"/>
    <x v="4"/>
    <x v="44"/>
    <s v="Design"/>
    <n v="3008"/>
    <s v="Gita Adriani Putri"/>
    <n v="1"/>
    <n v="304"/>
    <s v="Holiday"/>
    <s v="IDR"/>
    <n v="150042"/>
    <n v="0"/>
    <s v="ID002904"/>
    <s v="ProjHours19"/>
    <s v="No"/>
    <m/>
    <n v="0"/>
    <s v="Non-charge"/>
    <s v="No"/>
    <s v="Posted"/>
    <s v="No"/>
    <m/>
  </r>
  <r>
    <d v="2018-09-03T00:00:00"/>
    <s v="XHOLIDAY"/>
    <x v="4"/>
    <x v="44"/>
    <s v="Design"/>
    <n v="3005"/>
    <s v="I Wayan Kompiang Eka Siswanta"/>
    <n v="8"/>
    <n v="304"/>
    <s v="Holiday"/>
    <s v="IDR"/>
    <n v="165864"/>
    <n v="0"/>
    <s v="ID002914"/>
    <s v="ProjHours19"/>
    <s v="No"/>
    <m/>
    <n v="0"/>
    <s v="Non-charge"/>
    <s v="No"/>
    <s v="Posted"/>
    <s v="No"/>
    <m/>
  </r>
  <r>
    <d v="2018-09-10T00:00:00"/>
    <s v="XHOLIDAY"/>
    <x v="4"/>
    <x v="44"/>
    <s v="Design"/>
    <n v="3012"/>
    <s v="Johanes Jojo Paijo"/>
    <n v="8"/>
    <n v="304"/>
    <s v="Holiday"/>
    <s v="IDR"/>
    <n v="109895"/>
    <n v="0"/>
    <s v="ID002944"/>
    <s v="ProjHours19"/>
    <s v="No"/>
    <m/>
    <n v="0"/>
    <s v="Non-charge"/>
    <s v="No"/>
    <s v="Posted"/>
    <s v="No"/>
    <m/>
  </r>
  <r>
    <d v="2018-09-10T00:00:00"/>
    <s v="XHOLIDAY"/>
    <x v="4"/>
    <x v="44"/>
    <s v="Design"/>
    <n v="3001"/>
    <s v="Nyoman Diksa"/>
    <n v="8"/>
    <n v="304"/>
    <s v="Holiday"/>
    <s v="IDR"/>
    <n v="308303"/>
    <n v="0"/>
    <s v="ID002945"/>
    <s v="ProjHours19"/>
    <s v="No"/>
    <m/>
    <n v="0"/>
    <s v="Non-charge"/>
    <s v="No"/>
    <s v="Posted"/>
    <s v="No"/>
    <m/>
  </r>
  <r>
    <d v="2018-09-10T00:00:00"/>
    <s v="XHOLIDAY"/>
    <x v="4"/>
    <x v="44"/>
    <s v="Design"/>
    <n v="3002"/>
    <s v="I Gusti Ngurah Satriawan"/>
    <n v="8"/>
    <n v="304"/>
    <s v="Holiday"/>
    <s v="IDR"/>
    <n v="169207"/>
    <n v="0"/>
    <s v="ID002946"/>
    <s v="ProjHours19"/>
    <s v="No"/>
    <m/>
    <n v="0"/>
    <s v="Non-charge"/>
    <s v="No"/>
    <s v="Posted"/>
    <s v="No"/>
    <m/>
  </r>
  <r>
    <d v="2018-09-10T00:00:00"/>
    <s v="XHOLIDAY"/>
    <x v="4"/>
    <x v="44"/>
    <s v="Design"/>
    <n v="3010"/>
    <s v="A.A. Bagus Dewangkara"/>
    <n v="8"/>
    <n v="304"/>
    <s v="Holiday"/>
    <s v="IDR"/>
    <n v="121404"/>
    <n v="0"/>
    <s v="ID002947"/>
    <s v="ProjHours19"/>
    <s v="No"/>
    <m/>
    <n v="0"/>
    <s v="Non-charge"/>
    <s v="No"/>
    <s v="Posted"/>
    <s v="No"/>
    <m/>
  </r>
  <r>
    <d v="2018-09-10T00:00:00"/>
    <s v="XHOLIDAY"/>
    <x v="4"/>
    <x v="44"/>
    <s v="Design"/>
    <n v="3009"/>
    <s v="I Gusti Bagus Sera Krisnadinata"/>
    <n v="8"/>
    <n v="304"/>
    <s v="Holiday"/>
    <s v="IDR"/>
    <n v="120926"/>
    <n v="0"/>
    <s v="ID002948"/>
    <s v="ProjHours19"/>
    <s v="No"/>
    <m/>
    <n v="0"/>
    <s v="Non-charge"/>
    <s v="No"/>
    <s v="Posted"/>
    <s v="No"/>
    <m/>
  </r>
  <r>
    <d v="2018-09-10T00:00:00"/>
    <s v="XHOLIDAY"/>
    <x v="4"/>
    <x v="44"/>
    <s v="Design"/>
    <n v="3004"/>
    <s v="Untoro"/>
    <n v="8"/>
    <n v="304"/>
    <s v="Holiday"/>
    <s v="IDR"/>
    <n v="150581"/>
    <n v="0"/>
    <s v="ID002949"/>
    <s v="ProjHours19"/>
    <s v="No"/>
    <m/>
    <n v="0"/>
    <s v="Non-charge"/>
    <s v="No"/>
    <s v="Posted"/>
    <s v="No"/>
    <m/>
  </r>
  <r>
    <d v="2018-09-10T00:00:00"/>
    <s v="XHOLIDAY"/>
    <x v="4"/>
    <x v="44"/>
    <s v="Design"/>
    <n v="3005"/>
    <s v="I Wayan Kompiang Eka Siswanta"/>
    <n v="8"/>
    <n v="304"/>
    <s v="Holiday"/>
    <s v="IDR"/>
    <n v="165864"/>
    <n v="0"/>
    <s v="ID002950"/>
    <s v="ProjHours19"/>
    <s v="No"/>
    <m/>
    <n v="0"/>
    <s v="Non-charge"/>
    <s v="No"/>
    <s v="Posted"/>
    <s v="No"/>
    <m/>
  </r>
  <r>
    <d v="2018-09-10T00:00:00"/>
    <s v="XHOLIDAY"/>
    <x v="4"/>
    <x v="44"/>
    <s v="Design"/>
    <n v="3006"/>
    <s v="I Wayan Sujana"/>
    <n v="8"/>
    <n v="304"/>
    <s v="Holiday"/>
    <s v="IDR"/>
    <n v="143812"/>
    <n v="0"/>
    <s v="ID002951"/>
    <s v="ProjHours19"/>
    <s v="No"/>
    <m/>
    <n v="0"/>
    <s v="Non-charge"/>
    <s v="No"/>
    <s v="Posted"/>
    <s v="No"/>
    <m/>
  </r>
  <r>
    <d v="2018-09-10T00:00:00"/>
    <s v="XHOLIDAY"/>
    <x v="4"/>
    <x v="44"/>
    <s v="Design"/>
    <n v="3007"/>
    <s v="Putu Ary Santana Putra"/>
    <n v="8"/>
    <n v="304"/>
    <s v="Holiday"/>
    <s v="IDR"/>
    <n v="138968"/>
    <n v="0"/>
    <s v="ID002952"/>
    <s v="ProjHours19"/>
    <s v="No"/>
    <m/>
    <n v="0"/>
    <s v="Non-charge"/>
    <s v="No"/>
    <s v="Posted"/>
    <s v="No"/>
    <m/>
  </r>
  <r>
    <d v="2018-09-10T00:00:00"/>
    <s v="XHOLIDAY"/>
    <x v="4"/>
    <x v="44"/>
    <s v="Design"/>
    <n v="3013"/>
    <s v="A.A. Gde Adi Santika"/>
    <n v="8"/>
    <n v="304"/>
    <s v="Holiday"/>
    <s v="IDR"/>
    <n v="99460"/>
    <n v="0"/>
    <s v="ID002953"/>
    <s v="ProjHours19"/>
    <s v="No"/>
    <m/>
    <n v="0"/>
    <s v="Non-charge"/>
    <s v="No"/>
    <s v="Posted"/>
    <s v="No"/>
    <m/>
  </r>
  <r>
    <d v="2018-09-10T00:00:00"/>
    <s v="XHOLIDAY"/>
    <x v="4"/>
    <x v="44"/>
    <s v="Design"/>
    <n v="3008"/>
    <s v="Gita Adriani Putri"/>
    <n v="8"/>
    <n v="304"/>
    <s v="Holiday"/>
    <s v="IDR"/>
    <n v="150042"/>
    <n v="0"/>
    <s v="ID002954"/>
    <s v="ProjHours19"/>
    <s v="No"/>
    <m/>
    <n v="0"/>
    <s v="Non-charge"/>
    <s v="No"/>
    <s v="Posted"/>
    <s v="No"/>
    <m/>
  </r>
  <r>
    <d v="2018-09-10T00:00:00"/>
    <s v="XHOLIDAY"/>
    <x v="4"/>
    <x v="44"/>
    <s v="Design"/>
    <n v="1005"/>
    <s v="Pontjo Widodo"/>
    <n v="8"/>
    <n v="304"/>
    <s v="Holiday"/>
    <s v="IDR"/>
    <n v="322217"/>
    <n v="0"/>
    <s v="ID002955"/>
    <s v="ProjHours19"/>
    <s v="No"/>
    <m/>
    <n v="0"/>
    <s v="Non-charge"/>
    <s v="No"/>
    <s v="Posted"/>
    <s v="No"/>
    <m/>
  </r>
  <r>
    <d v="2018-11-06T00:00:00"/>
    <s v="XHOLIDAY"/>
    <x v="4"/>
    <x v="44"/>
    <s v="Design"/>
    <n v="3012"/>
    <s v="Johanes Jojo Paijo"/>
    <n v="8"/>
    <n v="304"/>
    <s v="Holiday"/>
    <s v="IDR"/>
    <n v="194216"/>
    <n v="0"/>
    <s v="ID000635"/>
    <s v="PJHR0010001"/>
    <s v="No"/>
    <m/>
    <n v="0"/>
    <s v="Non-charge"/>
    <s v="No"/>
    <s v="Posted"/>
    <s v="No"/>
    <m/>
  </r>
  <r>
    <d v="2018-11-06T00:00:00"/>
    <s v="XHOLIDAY"/>
    <x v="4"/>
    <x v="44"/>
    <s v="Design"/>
    <n v="3004"/>
    <s v="Untoro"/>
    <n v="8"/>
    <n v="304"/>
    <s v="Holiday"/>
    <s v="IDR"/>
    <n v="237280"/>
    <n v="0"/>
    <s v="ID000651"/>
    <s v="PJHR0010002"/>
    <s v="No"/>
    <m/>
    <n v="0"/>
    <s v="Non-charge"/>
    <s v="No"/>
    <s v="Posted"/>
    <s v="No"/>
    <m/>
  </r>
  <r>
    <d v="2018-11-06T00:00:00"/>
    <s v="XHOLIDAY"/>
    <x v="4"/>
    <x v="44"/>
    <s v="Design"/>
    <n v="3010"/>
    <s v="A.A. Bagus Dewangkara"/>
    <n v="8"/>
    <n v="304"/>
    <s v="Holiday"/>
    <s v="USD"/>
    <n v="206940"/>
    <n v="0"/>
    <s v="ID000658"/>
    <s v="PJHR0010003"/>
    <s v="No"/>
    <m/>
    <n v="0"/>
    <s v="Non-charge"/>
    <s v="No"/>
    <s v="Posted"/>
    <s v="No"/>
    <m/>
  </r>
  <r>
    <d v="2018-11-06T00:00:00"/>
    <s v="XHOLIDAY"/>
    <x v="4"/>
    <x v="44"/>
    <s v="Design"/>
    <n v="3007"/>
    <s v="Putu Ary Santana Putra"/>
    <n v="8"/>
    <n v="304"/>
    <s v="Holiday"/>
    <s v="USD"/>
    <n v="225552"/>
    <n v="0"/>
    <s v="ID000664"/>
    <s v="PJHR0010004"/>
    <s v="No"/>
    <m/>
    <n v="0"/>
    <s v="Non-charge"/>
    <s v="No"/>
    <s v="Posted"/>
    <s v="No"/>
    <m/>
  </r>
  <r>
    <d v="2018-11-06T00:00:00"/>
    <s v="XHOLIDAY"/>
    <x v="4"/>
    <x v="44"/>
    <s v="Design"/>
    <n v="3006"/>
    <s v="I Wayan Sujana"/>
    <n v="8"/>
    <n v="304"/>
    <s v="Holiday"/>
    <s v="USD"/>
    <n v="231632"/>
    <n v="0"/>
    <s v="ID000686"/>
    <s v="PJHR0010005"/>
    <s v="No"/>
    <m/>
    <n v="0"/>
    <s v="Non-charge"/>
    <s v="No"/>
    <s v="Posted"/>
    <s v="No"/>
    <m/>
  </r>
  <r>
    <d v="2018-11-06T00:00:00"/>
    <s v="XHOLIDAY"/>
    <x v="4"/>
    <x v="44"/>
    <s v="Design"/>
    <n v="3013"/>
    <s v="A.A. Gde Adi Santika"/>
    <n v="8"/>
    <n v="304"/>
    <s v="Holiday"/>
    <s v="USD"/>
    <n v="184580"/>
    <n v="0"/>
    <s v="ID000697"/>
    <s v="PJHR0010006"/>
    <s v="No"/>
    <m/>
    <n v="0"/>
    <s v="Non-charge"/>
    <s v="No"/>
    <s v="Posted"/>
    <s v="No"/>
    <m/>
  </r>
  <r>
    <d v="2018-11-06T00:00:00"/>
    <s v="XHOLIDAY"/>
    <x v="4"/>
    <x v="44"/>
    <s v="Design"/>
    <n v="3009"/>
    <s v="I Gusti Bagus Sera Krisnadinata"/>
    <n v="8"/>
    <n v="304"/>
    <s v="Holiday"/>
    <s v="USD"/>
    <n v="203576"/>
    <n v="0"/>
    <s v="ID000722"/>
    <s v="PJHR0010008"/>
    <s v="No"/>
    <m/>
    <n v="0"/>
    <s v="Non-charge"/>
    <s v="No"/>
    <s v="Posted"/>
    <s v="No"/>
    <m/>
  </r>
  <r>
    <d v="2018-11-06T00:00:00"/>
    <s v="XHOLIDAY"/>
    <x v="4"/>
    <x v="44"/>
    <s v="Design"/>
    <n v="3011"/>
    <s v="I Ketut Sukardiana"/>
    <n v="8"/>
    <n v="304"/>
    <s v="Holiday"/>
    <s v="USD"/>
    <n v="198741"/>
    <n v="0"/>
    <s v="ID000729"/>
    <s v="PJHR0010009"/>
    <s v="No"/>
    <m/>
    <n v="0"/>
    <s v="Non-charge"/>
    <s v="No"/>
    <s v="Posted"/>
    <s v="No"/>
    <m/>
  </r>
  <r>
    <d v="2018-11-06T00:00:00"/>
    <s v="XHOLIDAY"/>
    <x v="4"/>
    <x v="44"/>
    <s v="Design"/>
    <n v="3008"/>
    <s v="Gita Adriani Putri"/>
    <n v="8"/>
    <n v="304"/>
    <s v="Holiday"/>
    <s v="IDR"/>
    <n v="236806"/>
    <n v="0"/>
    <s v="ID000751"/>
    <s v="PJHR0010010"/>
    <s v="No"/>
    <m/>
    <n v="0"/>
    <s v="Non-charge"/>
    <s v="No"/>
    <s v="Posted"/>
    <s v="No"/>
    <m/>
  </r>
  <r>
    <d v="2018-11-06T00:00:00"/>
    <s v="XHOLIDAY"/>
    <x v="4"/>
    <x v="44"/>
    <s v="Design"/>
    <n v="3003"/>
    <s v="Agus Wijaya"/>
    <n v="8"/>
    <n v="304"/>
    <s v="Holiday"/>
    <s v="USD"/>
    <n v="279205"/>
    <n v="0"/>
    <s v="ID000710"/>
    <s v="PJHR0010007"/>
    <s v="No"/>
    <m/>
    <n v="0"/>
    <s v="Non-charge"/>
    <s v="No"/>
    <s v="Posted"/>
    <s v="No"/>
    <m/>
  </r>
  <r>
    <d v="2018-11-06T00:00:00"/>
    <s v="XHOLIDAY"/>
    <x v="4"/>
    <x v="44"/>
    <s v="Design"/>
    <n v="3001"/>
    <s v="Nyoman Diksa"/>
    <n v="8"/>
    <n v="304"/>
    <s v="Holiday"/>
    <s v="USD"/>
    <n v="397692"/>
    <n v="0"/>
    <s v="ID000771"/>
    <s v="PJHR0010011"/>
    <s v="No"/>
    <m/>
    <n v="0"/>
    <s v="Non-charge"/>
    <s v="No"/>
    <s v="Posted"/>
    <s v="No"/>
    <m/>
  </r>
  <r>
    <d v="2018-11-06T00:00:00"/>
    <s v="XHOLIDAY"/>
    <x v="4"/>
    <x v="44"/>
    <s v="Design"/>
    <n v="3002"/>
    <s v="I Gusti Ngurah Satriawan"/>
    <n v="8"/>
    <n v="304"/>
    <s v="Holiday"/>
    <s v="IDR"/>
    <n v="264621"/>
    <n v="0"/>
    <s v="ID000784"/>
    <s v="PJHR0010012"/>
    <s v="No"/>
    <m/>
    <n v="0"/>
    <s v="Non-charge"/>
    <s v="No"/>
    <s v="Posted"/>
    <s v="No"/>
    <m/>
  </r>
  <r>
    <d v="2018-11-06T00:00:00"/>
    <s v="XHOLIDAY"/>
    <x v="4"/>
    <x v="44"/>
    <s v="Design"/>
    <n v="1005"/>
    <s v="Pontjo Widodo"/>
    <n v="8"/>
    <n v="304"/>
    <s v="Holiday"/>
    <s v="IDR"/>
    <n v="372523"/>
    <n v="0"/>
    <s v="ID000807"/>
    <s v="PJHR0010013"/>
    <s v="No"/>
    <m/>
    <n v="0"/>
    <s v="Non-charge"/>
    <s v="No"/>
    <s v="Posted"/>
    <s v="No"/>
    <m/>
  </r>
  <r>
    <d v="2018-11-20T00:00:00"/>
    <s v="XHOLIDAY"/>
    <x v="4"/>
    <x v="44"/>
    <s v="Design"/>
    <n v="3010"/>
    <s v="A.A. Bagus Dewangkara"/>
    <n v="8"/>
    <n v="304"/>
    <s v="Holiday"/>
    <s v="IDR"/>
    <n v="206940"/>
    <n v="0"/>
    <s v="ID000817"/>
    <s v="PJHR0010014"/>
    <s v="No"/>
    <m/>
    <n v="0"/>
    <s v="Non-charge"/>
    <s v="No"/>
    <s v="Posted"/>
    <s v="No"/>
    <m/>
  </r>
  <r>
    <d v="2018-11-20T00:00:00"/>
    <s v="XHOLIDAY"/>
    <x v="4"/>
    <x v="44"/>
    <s v="Design"/>
    <n v="1005"/>
    <s v="Pontjo Widodo"/>
    <n v="8"/>
    <n v="304"/>
    <s v="Holiday"/>
    <s v="IDR"/>
    <n v="372523"/>
    <n v="0"/>
    <s v="ID000836"/>
    <s v="PJHR0010015"/>
    <s v="No"/>
    <m/>
    <n v="0"/>
    <s v="Non-charge"/>
    <s v="No"/>
    <s v="Posted"/>
    <s v="No"/>
    <m/>
  </r>
  <r>
    <d v="2018-11-20T00:00:00"/>
    <s v="XHOLIDAY"/>
    <x v="4"/>
    <x v="44"/>
    <s v="Design"/>
    <n v="3012"/>
    <s v="Johanes Jojo Paijo"/>
    <n v="8"/>
    <n v="304"/>
    <s v="Holiday"/>
    <s v="IDR"/>
    <n v="194216"/>
    <n v="0"/>
    <s v="ID000848"/>
    <s v="PJHR0010016"/>
    <s v="No"/>
    <m/>
    <n v="0"/>
    <s v="Non-charge"/>
    <s v="No"/>
    <s v="Posted"/>
    <s v="No"/>
    <m/>
  </r>
  <r>
    <d v="2018-11-20T00:00:00"/>
    <s v="XHOLIDAY"/>
    <x v="4"/>
    <x v="44"/>
    <s v="Design"/>
    <n v="3007"/>
    <s v="Putu Ary Santana Putra"/>
    <n v="8"/>
    <n v="304"/>
    <s v="Holiday"/>
    <s v="IDR"/>
    <n v="225552"/>
    <n v="0"/>
    <s v="ID000879"/>
    <s v="PJHR0010017"/>
    <s v="No"/>
    <m/>
    <n v="0"/>
    <s v="Non-charge"/>
    <s v="No"/>
    <s v="Posted"/>
    <s v="No"/>
    <m/>
  </r>
  <r>
    <d v="2018-11-20T00:00:00"/>
    <s v="XHOLIDAY"/>
    <x v="4"/>
    <x v="44"/>
    <s v="Design"/>
    <n v="3011"/>
    <s v="I Ketut Sukardiana"/>
    <n v="8"/>
    <n v="304"/>
    <s v="Holiday"/>
    <s v="IDR"/>
    <n v="198741"/>
    <n v="0"/>
    <s v="ID000885"/>
    <s v="PJHR0010018"/>
    <s v="No"/>
    <m/>
    <n v="0"/>
    <s v="Non-charge"/>
    <s v="No"/>
    <s v="Posted"/>
    <s v="No"/>
    <m/>
  </r>
  <r>
    <d v="2018-11-20T00:00:00"/>
    <s v="XHOLIDAY"/>
    <x v="4"/>
    <x v="44"/>
    <s v="Design"/>
    <n v="3013"/>
    <s v="A.A. Gde Adi Santika"/>
    <n v="8"/>
    <n v="304"/>
    <s v="Holiday"/>
    <s v="IDR"/>
    <n v="184580"/>
    <n v="0"/>
    <s v="ID000898"/>
    <s v="PJHR0010019"/>
    <s v="No"/>
    <m/>
    <n v="0"/>
    <s v="Non-charge"/>
    <s v="No"/>
    <s v="Posted"/>
    <s v="No"/>
    <m/>
  </r>
  <r>
    <d v="2018-11-20T00:00:00"/>
    <s v="XHOLIDAY"/>
    <x v="4"/>
    <x v="44"/>
    <s v="Design"/>
    <n v="3009"/>
    <s v="I Gusti Bagus Sera Krisnadinata"/>
    <n v="8"/>
    <n v="304"/>
    <s v="Holiday"/>
    <s v="IDR"/>
    <n v="203576"/>
    <n v="0"/>
    <s v="ID000910"/>
    <s v="PJHR0010020"/>
    <s v="No"/>
    <m/>
    <n v="0"/>
    <s v="Non-charge"/>
    <s v="No"/>
    <s v="Posted"/>
    <s v="No"/>
    <m/>
  </r>
  <r>
    <d v="2018-11-20T00:00:00"/>
    <s v="XHOLIDAY"/>
    <x v="4"/>
    <x v="44"/>
    <s v="Design"/>
    <n v="3002"/>
    <s v="I Gusti Ngurah Satriawan"/>
    <n v="8"/>
    <n v="304"/>
    <s v="Holiday"/>
    <s v="IDR"/>
    <n v="264621"/>
    <n v="0"/>
    <s v="ID000919"/>
    <s v="PJHR0010021"/>
    <s v="No"/>
    <m/>
    <n v="0"/>
    <s v="Non-charge"/>
    <s v="No"/>
    <s v="Posted"/>
    <s v="No"/>
    <m/>
  </r>
  <r>
    <d v="2018-11-20T00:00:00"/>
    <s v="XHOLIDAY"/>
    <x v="4"/>
    <x v="44"/>
    <s v="Design"/>
    <n v="3006"/>
    <s v="I Wayan Sujana"/>
    <n v="8"/>
    <n v="304"/>
    <s v="Holiday"/>
    <s v="IDR"/>
    <n v="231632"/>
    <n v="0"/>
    <s v="ID000936"/>
    <s v="PJHR0010022"/>
    <s v="No"/>
    <m/>
    <n v="0"/>
    <s v="Non-charge"/>
    <s v="No"/>
    <s v="Posted"/>
    <s v="No"/>
    <m/>
  </r>
  <r>
    <d v="2018-11-20T00:00:00"/>
    <s v="XHOLIDAY"/>
    <x v="4"/>
    <x v="44"/>
    <s v="Design"/>
    <n v="3001"/>
    <s v="Nyoman Diksa"/>
    <n v="8"/>
    <n v="304"/>
    <s v="Holiday"/>
    <s v="IDR"/>
    <n v="397692"/>
    <n v="0"/>
    <s v="ID000979"/>
    <s v="PJHR0010023"/>
    <s v="No"/>
    <m/>
    <n v="0"/>
    <s v="Non-charge"/>
    <s v="No"/>
    <s v="Posted"/>
    <s v="No"/>
    <m/>
  </r>
  <r>
    <d v="2018-11-20T00:00:00"/>
    <s v="XHOLIDAY"/>
    <x v="4"/>
    <x v="44"/>
    <s v="Design"/>
    <n v="3004"/>
    <s v="Untoro"/>
    <n v="8"/>
    <n v="304"/>
    <s v="Holiday"/>
    <s v="IDR"/>
    <n v="237280"/>
    <n v="0"/>
    <s v="ID000990"/>
    <s v="PJHR0010024"/>
    <s v="No"/>
    <m/>
    <n v="0"/>
    <s v="Non-charge"/>
    <s v="No"/>
    <s v="Posted"/>
    <s v="No"/>
    <m/>
  </r>
  <r>
    <d v="2018-11-20T00:00:00"/>
    <s v="XHOLIDAY"/>
    <x v="4"/>
    <x v="44"/>
    <s v="Design"/>
    <n v="3003"/>
    <s v="Agus Wijaya"/>
    <n v="8"/>
    <n v="304"/>
    <s v="Holiday"/>
    <s v="IDR"/>
    <n v="279205"/>
    <n v="0"/>
    <s v="ID001005"/>
    <s v="PJHR0010025"/>
    <s v="No"/>
    <m/>
    <n v="0"/>
    <s v="Non-charge"/>
    <s v="No"/>
    <s v="Posted"/>
    <s v="No"/>
    <m/>
  </r>
  <r>
    <d v="2018-11-20T00:00:00"/>
    <s v="XHOLIDAY"/>
    <x v="4"/>
    <x v="44"/>
    <s v="Design"/>
    <n v="3008"/>
    <s v="Gita Adriani Putri"/>
    <n v="8"/>
    <n v="304"/>
    <s v="Holiday"/>
    <s v="IDR"/>
    <n v="236806"/>
    <n v="0"/>
    <s v="ID001018"/>
    <s v="PJHR0010026"/>
    <s v="No"/>
    <m/>
    <n v="0"/>
    <s v="Non-charge"/>
    <s v="No"/>
    <s v="Posted"/>
    <s v="No"/>
    <m/>
  </r>
  <r>
    <d v="2018-12-25T00:00:00"/>
    <s v="XHOLIDAY"/>
    <x v="4"/>
    <x v="44"/>
    <s v="Design"/>
    <n v="1005"/>
    <s v="Pontjo Widodo"/>
    <n v="8"/>
    <n v="304"/>
    <s v="Holiday"/>
    <s v="IDR"/>
    <n v="398373"/>
    <n v="0"/>
    <s v="ID001328"/>
    <s v="PJHR0010040"/>
    <s v="No"/>
    <m/>
    <n v="0"/>
    <s v="Non-charge"/>
    <s v="No"/>
    <s v="Posted"/>
    <s v="No"/>
    <m/>
  </r>
  <r>
    <d v="2018-12-25T00:00:00"/>
    <s v="XHOLIDAY"/>
    <x v="4"/>
    <x v="44"/>
    <s v="Design"/>
    <n v="3007"/>
    <s v="Putu Ary Santana Putra"/>
    <n v="8"/>
    <n v="304"/>
    <s v="Holiday"/>
    <s v="IDR"/>
    <n v="215124"/>
    <n v="0"/>
    <s v="ID001342"/>
    <s v="PJHR0010041"/>
    <s v="No"/>
    <m/>
    <n v="0"/>
    <s v="Non-charge"/>
    <s v="No"/>
    <s v="Posted"/>
    <s v="No"/>
    <m/>
  </r>
  <r>
    <d v="2018-12-25T00:00:00"/>
    <s v="XHOLIDAY"/>
    <x v="4"/>
    <x v="44"/>
    <s v="Design"/>
    <n v="3010"/>
    <s v="A.A. Bagus Dewangkara"/>
    <n v="8"/>
    <n v="304"/>
    <s v="Holiday"/>
    <s v="IDR"/>
    <n v="197559"/>
    <n v="0"/>
    <s v="ID001355"/>
    <s v="PJHR0010042"/>
    <s v="No"/>
    <m/>
    <n v="0"/>
    <s v="Non-charge"/>
    <s v="No"/>
    <s v="Posted"/>
    <s v="No"/>
    <m/>
  </r>
  <r>
    <d v="2018-12-25T00:00:00"/>
    <s v="XHOLIDAY"/>
    <x v="4"/>
    <x v="44"/>
    <s v="Design"/>
    <n v="3001"/>
    <s v="Nyoman Diksa"/>
    <n v="8"/>
    <n v="304"/>
    <s v="Holiday"/>
    <s v="IDR"/>
    <n v="377842"/>
    <n v="0"/>
    <s v="ID001365"/>
    <s v="PJHR0010043"/>
    <s v="No"/>
    <m/>
    <n v="0"/>
    <s v="Non-charge"/>
    <s v="No"/>
    <s v="Posted"/>
    <s v="No"/>
    <m/>
  </r>
  <r>
    <d v="2018-12-25T00:00:00"/>
    <s v="XHOLIDAY"/>
    <x v="4"/>
    <x v="44"/>
    <s v="Design"/>
    <n v="3009"/>
    <s v="I Gusti Bagus Sera Krisnadinata"/>
    <n v="8"/>
    <n v="304"/>
    <s v="Holiday"/>
    <s v="IDR"/>
    <n v="197081"/>
    <n v="0"/>
    <s v="ID001383"/>
    <s v="PJHR0010044"/>
    <s v="No"/>
    <m/>
    <n v="0"/>
    <s v="Non-charge"/>
    <s v="No"/>
    <s v="Posted"/>
    <s v="No"/>
    <m/>
  </r>
  <r>
    <d v="2018-12-25T00:00:00"/>
    <s v="XHOLIDAY"/>
    <x v="4"/>
    <x v="44"/>
    <s v="Design"/>
    <n v="3006"/>
    <s v="I Wayan Sujana"/>
    <n v="8"/>
    <n v="304"/>
    <s v="Holiday"/>
    <s v="IDR"/>
    <n v="219968"/>
    <n v="0"/>
    <s v="ID001391"/>
    <s v="PJHR0010045"/>
    <s v="No"/>
    <m/>
    <n v="0"/>
    <s v="Non-charge"/>
    <s v="No"/>
    <s v="Posted"/>
    <s v="No"/>
    <m/>
  </r>
  <r>
    <d v="2018-12-25T00:00:00"/>
    <s v="XHOLIDAY"/>
    <x v="4"/>
    <x v="44"/>
    <s v="Design"/>
    <n v="3002"/>
    <s v="I Gusti Ngurah Satriawan"/>
    <n v="8"/>
    <n v="304"/>
    <s v="Holiday"/>
    <s v="IDR"/>
    <n v="245363"/>
    <n v="0"/>
    <s v="ID001403"/>
    <s v="PJHR0010046"/>
    <s v="No"/>
    <m/>
    <n v="0"/>
    <s v="Non-charge"/>
    <s v="No"/>
    <s v="Posted"/>
    <s v="No"/>
    <m/>
  </r>
  <r>
    <d v="2018-12-25T00:00:00"/>
    <s v="XHOLIDAY"/>
    <x v="4"/>
    <x v="44"/>
    <s v="Design"/>
    <n v="3004"/>
    <s v="Untoro"/>
    <n v="8"/>
    <n v="304"/>
    <s v="Holiday"/>
    <s v="IDR"/>
    <n v="226737"/>
    <n v="0"/>
    <s v="ID001416"/>
    <s v="PJHR0010047"/>
    <s v="No"/>
    <m/>
    <n v="0"/>
    <s v="Non-charge"/>
    <s v="No"/>
    <s v="Posted"/>
    <s v="No"/>
    <m/>
  </r>
  <r>
    <d v="2018-12-25T00:00:00"/>
    <s v="XHOLIDAY"/>
    <x v="4"/>
    <x v="44"/>
    <s v="Design"/>
    <n v="3013"/>
    <s v="A.A. Gde Adi Santika"/>
    <n v="8"/>
    <n v="304"/>
    <s v="Holiday"/>
    <s v="IDR"/>
    <n v="175616"/>
    <n v="0"/>
    <s v="ID001428"/>
    <s v="PJHR0010048"/>
    <s v="No"/>
    <m/>
    <n v="0"/>
    <s v="Non-charge"/>
    <s v="No"/>
    <s v="Posted"/>
    <s v="No"/>
    <m/>
  </r>
  <r>
    <d v="2018-12-25T00:00:00"/>
    <s v="XHOLIDAY"/>
    <x v="4"/>
    <x v="44"/>
    <s v="Design"/>
    <n v="3011"/>
    <s v="I Ketut Sukardiana"/>
    <n v="8"/>
    <n v="304"/>
    <s v="Holiday"/>
    <s v="IDR"/>
    <n v="191215"/>
    <n v="0"/>
    <s v="ID001443"/>
    <s v="PJHR0010049"/>
    <s v="No"/>
    <m/>
    <n v="0"/>
    <s v="Non-charge"/>
    <s v="No"/>
    <s v="Posted"/>
    <s v="No"/>
    <m/>
  </r>
  <r>
    <d v="2018-12-25T00:00:00"/>
    <s v="XHOLIDAY"/>
    <x v="4"/>
    <x v="44"/>
    <s v="Design"/>
    <n v="3003"/>
    <s v="Agus Wijaya"/>
    <n v="8"/>
    <n v="304"/>
    <s v="Holiday"/>
    <s v="IDR"/>
    <n v="253910"/>
    <n v="0"/>
    <s v="ID001452"/>
    <s v="PJHR0010050"/>
    <s v="No"/>
    <m/>
    <n v="0"/>
    <s v="Non-charge"/>
    <s v="No"/>
    <s v="Posted"/>
    <s v="No"/>
    <m/>
  </r>
  <r>
    <d v="2018-12-25T00:00:00"/>
    <s v="XHOLIDAY"/>
    <x v="4"/>
    <x v="44"/>
    <s v="Design"/>
    <n v="3012"/>
    <s v="Johanes Jojo Paijo"/>
    <n v="8"/>
    <n v="304"/>
    <s v="Holiday"/>
    <s v="IDR"/>
    <n v="186051"/>
    <n v="0"/>
    <s v="ID001461"/>
    <s v="PJHR0010051"/>
    <s v="No"/>
    <m/>
    <n v="0"/>
    <s v="Non-charge"/>
    <s v="No"/>
    <s v="Posted"/>
    <s v="No"/>
    <m/>
  </r>
  <r>
    <d v="2018-12-25T00:00:00"/>
    <s v="XHOLIDAY"/>
    <x v="4"/>
    <x v="44"/>
    <s v="Design"/>
    <n v="3008"/>
    <s v="Gita Adriani Putri"/>
    <n v="8"/>
    <n v="304"/>
    <s v="Holiday"/>
    <s v="IDR"/>
    <n v="226198"/>
    <n v="0"/>
    <s v="ID001619"/>
    <s v="PJHR0010052"/>
    <s v="No"/>
    <m/>
    <n v="0"/>
    <s v="Non-charge"/>
    <s v="No"/>
    <s v="Posted"/>
    <s v="No"/>
    <m/>
  </r>
  <r>
    <d v="2018-12-26T00:00:00"/>
    <s v="XHOLIDAY"/>
    <x v="4"/>
    <x v="44"/>
    <s v="Design"/>
    <n v="1005"/>
    <s v="Pontjo Widodo"/>
    <n v="8"/>
    <n v="304"/>
    <s v="Holiday"/>
    <s v="IDR"/>
    <n v="398373"/>
    <n v="0"/>
    <s v="ID001329"/>
    <s v="PJHR0010040"/>
    <s v="No"/>
    <m/>
    <n v="0"/>
    <s v="Non-charge"/>
    <s v="No"/>
    <s v="Posted"/>
    <s v="No"/>
    <m/>
  </r>
  <r>
    <d v="2018-12-26T00:00:00"/>
    <s v="XHOLIDAY"/>
    <x v="4"/>
    <x v="44"/>
    <s v="Design"/>
    <n v="3007"/>
    <s v="Putu Ary Santana Putra"/>
    <n v="8"/>
    <n v="304"/>
    <s v="Holiday"/>
    <s v="IDR"/>
    <n v="215124"/>
    <n v="0"/>
    <s v="ID001343"/>
    <s v="PJHR0010041"/>
    <s v="No"/>
    <m/>
    <n v="0"/>
    <s v="Non-charge"/>
    <s v="No"/>
    <s v="Posted"/>
    <s v="No"/>
    <m/>
  </r>
  <r>
    <d v="2018-12-26T00:00:00"/>
    <s v="XHOLIDAY"/>
    <x v="4"/>
    <x v="44"/>
    <s v="Design"/>
    <n v="3010"/>
    <s v="A.A. Bagus Dewangkara"/>
    <n v="8"/>
    <n v="304"/>
    <s v="Holiday"/>
    <s v="IDR"/>
    <n v="197559"/>
    <n v="0"/>
    <s v="ID001356"/>
    <s v="PJHR0010042"/>
    <s v="No"/>
    <m/>
    <n v="0"/>
    <s v="Non-charge"/>
    <s v="No"/>
    <s v="Posted"/>
    <s v="No"/>
    <m/>
  </r>
  <r>
    <d v="2018-12-26T00:00:00"/>
    <s v="XHOLIDAY"/>
    <x v="4"/>
    <x v="44"/>
    <s v="Design"/>
    <n v="3001"/>
    <s v="Nyoman Diksa"/>
    <n v="8"/>
    <n v="304"/>
    <s v="Holiday"/>
    <s v="IDR"/>
    <n v="377842"/>
    <n v="0"/>
    <s v="ID001366"/>
    <s v="PJHR0010043"/>
    <s v="No"/>
    <m/>
    <n v="0"/>
    <s v="Non-charge"/>
    <s v="No"/>
    <s v="Posted"/>
    <s v="No"/>
    <m/>
  </r>
  <r>
    <d v="2018-12-26T00:00:00"/>
    <s v="XHOLIDAY"/>
    <x v="4"/>
    <x v="44"/>
    <s v="Design"/>
    <n v="3009"/>
    <s v="I Gusti Bagus Sera Krisnadinata"/>
    <n v="8"/>
    <n v="304"/>
    <s v="Holiday"/>
    <s v="IDR"/>
    <n v="197081"/>
    <n v="0"/>
    <s v="ID001384"/>
    <s v="PJHR0010044"/>
    <s v="No"/>
    <m/>
    <n v="0"/>
    <s v="Non-charge"/>
    <s v="No"/>
    <s v="Posted"/>
    <s v="No"/>
    <m/>
  </r>
  <r>
    <d v="2018-12-26T00:00:00"/>
    <s v="XHOLIDAY"/>
    <x v="4"/>
    <x v="44"/>
    <s v="Design"/>
    <n v="3006"/>
    <s v="I Wayan Sujana"/>
    <n v="8"/>
    <n v="304"/>
    <s v="Holiday"/>
    <s v="IDR"/>
    <n v="219968"/>
    <n v="0"/>
    <s v="ID001392"/>
    <s v="PJHR0010045"/>
    <s v="No"/>
    <m/>
    <n v="0"/>
    <s v="Non-charge"/>
    <s v="No"/>
    <s v="Posted"/>
    <s v="No"/>
    <m/>
  </r>
  <r>
    <d v="2018-12-26T00:00:00"/>
    <s v="XHOLIDAY"/>
    <x v="4"/>
    <x v="44"/>
    <s v="Design"/>
    <n v="3002"/>
    <s v="I Gusti Ngurah Satriawan"/>
    <n v="8"/>
    <n v="304"/>
    <s v="Holiday"/>
    <s v="IDR"/>
    <n v="245363"/>
    <n v="0"/>
    <s v="ID001404"/>
    <s v="PJHR0010046"/>
    <s v="No"/>
    <m/>
    <n v="0"/>
    <s v="Non-charge"/>
    <s v="No"/>
    <s v="Posted"/>
    <s v="No"/>
    <m/>
  </r>
  <r>
    <d v="2018-12-26T00:00:00"/>
    <s v="XHOLIDAY"/>
    <x v="4"/>
    <x v="44"/>
    <s v="Design"/>
    <n v="3004"/>
    <s v="Untoro"/>
    <n v="8"/>
    <n v="304"/>
    <s v="Holiday"/>
    <s v="IDR"/>
    <n v="226737"/>
    <n v="0"/>
    <s v="ID001417"/>
    <s v="PJHR0010047"/>
    <s v="No"/>
    <m/>
    <n v="0"/>
    <s v="Non-charge"/>
    <s v="No"/>
    <s v="Posted"/>
    <s v="No"/>
    <m/>
  </r>
  <r>
    <d v="2018-12-26T00:00:00"/>
    <s v="XHOLIDAY"/>
    <x v="4"/>
    <x v="44"/>
    <s v="Design"/>
    <n v="3013"/>
    <s v="A.A. Gde Adi Santika"/>
    <n v="8"/>
    <n v="304"/>
    <s v="Holiday"/>
    <s v="IDR"/>
    <n v="175616"/>
    <n v="0"/>
    <s v="ID001429"/>
    <s v="PJHR0010048"/>
    <s v="No"/>
    <m/>
    <n v="0"/>
    <s v="Non-charge"/>
    <s v="No"/>
    <s v="Posted"/>
    <s v="No"/>
    <m/>
  </r>
  <r>
    <d v="2018-12-26T00:00:00"/>
    <s v="XHOLIDAY"/>
    <x v="4"/>
    <x v="44"/>
    <s v="Design"/>
    <n v="3011"/>
    <s v="I Ketut Sukardiana"/>
    <n v="8"/>
    <n v="304"/>
    <s v="Holiday"/>
    <s v="IDR"/>
    <n v="191215"/>
    <n v="0"/>
    <s v="ID001444"/>
    <s v="PJHR0010049"/>
    <s v="No"/>
    <m/>
    <n v="0"/>
    <s v="Non-charge"/>
    <s v="No"/>
    <s v="Posted"/>
    <s v="No"/>
    <m/>
  </r>
  <r>
    <d v="2018-12-26T00:00:00"/>
    <s v="XHOLIDAY"/>
    <x v="4"/>
    <x v="44"/>
    <s v="Design"/>
    <n v="3003"/>
    <s v="Agus Wijaya"/>
    <n v="8"/>
    <n v="304"/>
    <s v="Holiday"/>
    <s v="IDR"/>
    <n v="253910"/>
    <n v="0"/>
    <s v="ID001453"/>
    <s v="PJHR0010050"/>
    <s v="No"/>
    <m/>
    <n v="0"/>
    <s v="Non-charge"/>
    <s v="No"/>
    <s v="Posted"/>
    <s v="No"/>
    <m/>
  </r>
  <r>
    <d v="2018-12-26T00:00:00"/>
    <s v="XHOLIDAY"/>
    <x v="4"/>
    <x v="44"/>
    <s v="Design"/>
    <n v="3012"/>
    <s v="Johanes Jojo Paijo"/>
    <n v="8"/>
    <n v="304"/>
    <s v="Holiday"/>
    <s v="IDR"/>
    <n v="186051"/>
    <n v="0"/>
    <s v="ID001462"/>
    <s v="PJHR0010051"/>
    <s v="No"/>
    <m/>
    <n v="0"/>
    <s v="Non-charge"/>
    <s v="No"/>
    <s v="Posted"/>
    <s v="No"/>
    <m/>
  </r>
  <r>
    <d v="2018-12-26T00:00:00"/>
    <s v="XHOLIDAY"/>
    <x v="4"/>
    <x v="44"/>
    <s v="Design"/>
    <n v="3008"/>
    <s v="Gita Adriani Putri"/>
    <n v="8"/>
    <n v="304"/>
    <s v="Holiday"/>
    <s v="IDR"/>
    <n v="226198"/>
    <n v="0"/>
    <s v="ID001620"/>
    <s v="PJHR0010052"/>
    <s v="No"/>
    <m/>
    <n v="0"/>
    <s v="Non-charge"/>
    <s v="No"/>
    <s v="Posted"/>
    <s v="No"/>
    <m/>
  </r>
  <r>
    <d v="2018-01-08T00:00:00"/>
    <s v="XSICK"/>
    <x v="5"/>
    <x v="44"/>
    <s v="Design"/>
    <n v="3002"/>
    <s v="I Gusti Ngurah Satriawan"/>
    <n v="8"/>
    <n v="305"/>
    <s v="Sick"/>
    <s v="IDR"/>
    <n v="169207"/>
    <n v="0"/>
    <s v="ID001692"/>
    <s v="ProjHours19"/>
    <s v="No"/>
    <m/>
    <n v="0"/>
    <s v="Non-charge"/>
    <s v="No"/>
    <s v="Posted"/>
    <s v="No"/>
    <m/>
  </r>
  <r>
    <d v="2018-01-15T00:00:00"/>
    <s v="XSICK"/>
    <x v="5"/>
    <x v="44"/>
    <s v="Design"/>
    <n v="3012"/>
    <s v="Johanes Jojo Paijo"/>
    <n v="8"/>
    <n v="305"/>
    <s v="Sick"/>
    <s v="IDR"/>
    <n v="109895"/>
    <n v="0"/>
    <s v="ID001720"/>
    <s v="ProjHours19"/>
    <s v="No"/>
    <m/>
    <n v="0"/>
    <s v="Non-charge"/>
    <s v="No"/>
    <s v="Posted"/>
    <s v="No"/>
    <m/>
  </r>
  <r>
    <d v="2018-01-15T00:00:00"/>
    <s v="XSICK"/>
    <x v="5"/>
    <x v="44"/>
    <s v="Design"/>
    <n v="3006"/>
    <s v="I Wayan Sujana"/>
    <n v="8"/>
    <n v="305"/>
    <s v="Sick"/>
    <s v="IDR"/>
    <n v="143812"/>
    <n v="0"/>
    <s v="ID001721"/>
    <s v="ProjHours19"/>
    <s v="No"/>
    <m/>
    <n v="0"/>
    <s v="Non-charge"/>
    <s v="No"/>
    <s v="Posted"/>
    <s v="No"/>
    <m/>
  </r>
  <r>
    <d v="2018-01-22T00:00:00"/>
    <s v="XSICK"/>
    <x v="5"/>
    <x v="44"/>
    <s v="Design"/>
    <n v="3005"/>
    <s v="I Wayan Kompiang Eka Siswanta"/>
    <n v="12"/>
    <n v="305"/>
    <s v="Sick"/>
    <s v="IDR"/>
    <n v="165864"/>
    <n v="0"/>
    <s v="ID001752"/>
    <s v="ProjHours19"/>
    <s v="No"/>
    <m/>
    <n v="0"/>
    <s v="Non-charge"/>
    <s v="No"/>
    <s v="Posted"/>
    <s v="No"/>
    <m/>
  </r>
  <r>
    <d v="2018-01-29T00:00:00"/>
    <s v="XSICK"/>
    <x v="5"/>
    <x v="44"/>
    <s v="Design"/>
    <n v="3009"/>
    <s v="I Gusti Bagus Sera Krisnadinata"/>
    <n v="8"/>
    <n v="305"/>
    <s v="Sick"/>
    <s v="IDR"/>
    <n v="120926"/>
    <n v="0"/>
    <s v="ID001772"/>
    <s v="ProjHours19"/>
    <s v="No"/>
    <m/>
    <n v="0"/>
    <s v="Non-charge"/>
    <s v="No"/>
    <s v="Posted"/>
    <s v="No"/>
    <m/>
  </r>
  <r>
    <d v="2018-02-05T00:00:00"/>
    <s v="XSICK"/>
    <x v="5"/>
    <x v="44"/>
    <s v="Design"/>
    <n v="3012"/>
    <s v="Johanes Jojo Paijo"/>
    <n v="8"/>
    <n v="305"/>
    <s v="Sick"/>
    <s v="IDR"/>
    <n v="109895"/>
    <n v="0"/>
    <s v="ID001818"/>
    <s v="ProjHours19"/>
    <s v="No"/>
    <m/>
    <n v="0"/>
    <s v="Non-charge"/>
    <s v="No"/>
    <s v="Posted"/>
    <s v="No"/>
    <m/>
  </r>
  <r>
    <d v="2018-02-19T00:00:00"/>
    <s v="XSICK"/>
    <x v="5"/>
    <x v="44"/>
    <s v="Design"/>
    <n v="3008"/>
    <s v="Gita Adriani Putri"/>
    <n v="8"/>
    <n v="305"/>
    <s v="Sick"/>
    <s v="IDR"/>
    <n v="150042"/>
    <n v="0"/>
    <s v="ID001887"/>
    <s v="ProjHours19"/>
    <s v="No"/>
    <m/>
    <n v="0"/>
    <s v="Non-charge"/>
    <s v="No"/>
    <s v="Posted"/>
    <s v="No"/>
    <m/>
  </r>
  <r>
    <d v="2018-02-19T00:00:00"/>
    <s v="XSICK"/>
    <x v="5"/>
    <x v="44"/>
    <s v="Design"/>
    <n v="3001"/>
    <s v="Nyoman Diksa"/>
    <n v="12"/>
    <n v="305"/>
    <s v="Sick"/>
    <s v="IDR"/>
    <n v="308303"/>
    <n v="0"/>
    <s v="ID001889"/>
    <s v="ProjHours19"/>
    <s v="No"/>
    <m/>
    <n v="0"/>
    <s v="Non-charge"/>
    <s v="No"/>
    <s v="Posted"/>
    <s v="No"/>
    <m/>
  </r>
  <r>
    <d v="2018-02-26T00:00:00"/>
    <s v="XSICK"/>
    <x v="5"/>
    <x v="44"/>
    <s v="Design"/>
    <n v="3008"/>
    <s v="Gita Adriani Putri"/>
    <n v="8"/>
    <n v="305"/>
    <s v="Sick"/>
    <s v="IDR"/>
    <n v="150042"/>
    <n v="0"/>
    <s v="ID001913"/>
    <s v="ProjHours19"/>
    <s v="No"/>
    <m/>
    <n v="0"/>
    <s v="Non-charge"/>
    <s v="No"/>
    <s v="Posted"/>
    <s v="No"/>
    <m/>
  </r>
  <r>
    <d v="2018-03-01T00:00:00"/>
    <s v="XSICK"/>
    <x v="5"/>
    <x v="44"/>
    <s v="Design"/>
    <n v="3003"/>
    <s v="Agus Wijaya"/>
    <n v="8"/>
    <n v="305"/>
    <s v="Sick"/>
    <s v="IDR"/>
    <n v="177755"/>
    <n v="0"/>
    <s v="ID001932"/>
    <s v="ProjHours19"/>
    <s v="No"/>
    <m/>
    <n v="0"/>
    <s v="Non-charge"/>
    <s v="No"/>
    <s v="Posted"/>
    <s v="No"/>
    <m/>
  </r>
  <r>
    <d v="2018-03-01T00:00:00"/>
    <s v="XSICK"/>
    <x v="5"/>
    <x v="44"/>
    <s v="Design"/>
    <n v="3008"/>
    <s v="Gita Adriani Putri"/>
    <n v="16"/>
    <n v="305"/>
    <s v="Sick"/>
    <s v="IDR"/>
    <n v="150042"/>
    <n v="0"/>
    <s v="ID001941"/>
    <s v="ProjHours19"/>
    <s v="No"/>
    <m/>
    <n v="0"/>
    <s v="Non-charge"/>
    <s v="No"/>
    <s v="Posted"/>
    <s v="No"/>
    <m/>
  </r>
  <r>
    <d v="2018-03-05T00:00:00"/>
    <s v="XSICK"/>
    <x v="5"/>
    <x v="44"/>
    <s v="Design"/>
    <n v="3001"/>
    <s v="Nyoman Diksa"/>
    <n v="8"/>
    <n v="305"/>
    <s v="Sick"/>
    <s v="IDR"/>
    <n v="308303"/>
    <n v="0"/>
    <s v="ID001952"/>
    <s v="ProjHours19"/>
    <s v="No"/>
    <m/>
    <n v="0"/>
    <s v="Non-charge"/>
    <s v="No"/>
    <s v="Posted"/>
    <s v="No"/>
    <m/>
  </r>
  <r>
    <d v="2018-03-05T00:00:00"/>
    <s v="XSICK"/>
    <x v="5"/>
    <x v="44"/>
    <s v="Design"/>
    <n v="3013"/>
    <s v="A.A. Gde Adi Santika"/>
    <n v="8"/>
    <n v="305"/>
    <s v="Sick"/>
    <s v="IDR"/>
    <n v="99460"/>
    <n v="0"/>
    <s v="ID001953"/>
    <s v="ProjHours19"/>
    <s v="No"/>
    <m/>
    <n v="0"/>
    <s v="Non-charge"/>
    <s v="No"/>
    <s v="Posted"/>
    <s v="No"/>
    <m/>
  </r>
  <r>
    <d v="2018-03-05T00:00:00"/>
    <s v="XSICK"/>
    <x v="5"/>
    <x v="44"/>
    <s v="Design"/>
    <n v="3008"/>
    <s v="Gita Adriani Putri"/>
    <n v="40"/>
    <n v="305"/>
    <s v="Sick"/>
    <s v="IDR"/>
    <n v="150042"/>
    <n v="0"/>
    <s v="ID001973"/>
    <s v="ProjHours19"/>
    <s v="No"/>
    <m/>
    <n v="0"/>
    <s v="Non-charge"/>
    <s v="No"/>
    <s v="Posted"/>
    <s v="No"/>
    <m/>
  </r>
  <r>
    <d v="2018-03-12T00:00:00"/>
    <s v="XSICK"/>
    <x v="5"/>
    <x v="44"/>
    <s v="Design"/>
    <n v="3012"/>
    <s v="Johanes Jojo Paijo"/>
    <n v="8"/>
    <n v="305"/>
    <s v="Sick"/>
    <s v="IDR"/>
    <n v="109895"/>
    <n v="0"/>
    <s v="ID002000"/>
    <s v="ProjHours19"/>
    <s v="No"/>
    <m/>
    <n v="0"/>
    <s v="Non-charge"/>
    <s v="No"/>
    <s v="Posted"/>
    <s v="No"/>
    <m/>
  </r>
  <r>
    <d v="2018-03-19T00:00:00"/>
    <s v="XSICK"/>
    <x v="5"/>
    <x v="44"/>
    <s v="Design"/>
    <n v="3002"/>
    <s v="I Gusti Ngurah Satriawan"/>
    <n v="24"/>
    <n v="305"/>
    <s v="Sick"/>
    <s v="IDR"/>
    <n v="169207"/>
    <n v="0"/>
    <s v="ID002039"/>
    <s v="ProjHours19"/>
    <s v="No"/>
    <m/>
    <n v="0"/>
    <s v="Non-charge"/>
    <s v="No"/>
    <s v="Posted"/>
    <s v="No"/>
    <m/>
  </r>
  <r>
    <d v="2018-03-26T00:00:00"/>
    <s v="XSICK"/>
    <x v="5"/>
    <x v="44"/>
    <s v="Design"/>
    <n v="3002"/>
    <s v="I Gusti Ngurah Satriawan"/>
    <n v="4"/>
    <n v="305"/>
    <s v="Sick"/>
    <s v="IDR"/>
    <n v="169207"/>
    <n v="0"/>
    <s v="ID002058"/>
    <s v="ProjHours19"/>
    <s v="No"/>
    <m/>
    <n v="0"/>
    <s v="Non-charge"/>
    <s v="No"/>
    <s v="Posted"/>
    <s v="No"/>
    <m/>
  </r>
  <r>
    <d v="2018-03-26T00:00:00"/>
    <s v="XSICK"/>
    <x v="5"/>
    <x v="44"/>
    <s v="Design"/>
    <n v="3011"/>
    <s v="I Ketut Sukardiana"/>
    <n v="8"/>
    <n v="305"/>
    <s v="Sick"/>
    <s v="IDR"/>
    <n v="115059"/>
    <n v="0"/>
    <s v="ID002079"/>
    <s v="ProjHours19"/>
    <s v="No"/>
    <m/>
    <n v="0"/>
    <s v="Non-charge"/>
    <s v="No"/>
    <s v="Posted"/>
    <s v="No"/>
    <m/>
  </r>
  <r>
    <d v="2018-04-02T00:00:00"/>
    <s v="XSICK"/>
    <x v="5"/>
    <x v="44"/>
    <s v="Design"/>
    <n v="3003"/>
    <s v="Agus Wijaya"/>
    <n v="8"/>
    <n v="305"/>
    <s v="Sick"/>
    <s v="IDR"/>
    <n v="177755"/>
    <n v="0"/>
    <s v="ID002105"/>
    <s v="ProjHours19"/>
    <s v="No"/>
    <m/>
    <n v="0"/>
    <s v="Non-charge"/>
    <s v="No"/>
    <s v="Posted"/>
    <s v="No"/>
    <m/>
  </r>
  <r>
    <d v="2018-04-09T00:00:00"/>
    <s v="XSICK"/>
    <x v="5"/>
    <x v="44"/>
    <s v="Design"/>
    <n v="3013"/>
    <s v="A.A. Gde Adi Santika"/>
    <n v="4"/>
    <n v="305"/>
    <s v="Sick"/>
    <s v="IDR"/>
    <n v="99460"/>
    <n v="0"/>
    <s v="ID002135"/>
    <s v="ProjHours19"/>
    <s v="No"/>
    <m/>
    <n v="0"/>
    <s v="Non-charge"/>
    <s v="No"/>
    <s v="Posted"/>
    <s v="No"/>
    <m/>
  </r>
  <r>
    <d v="2018-04-16T00:00:00"/>
    <s v="XSICK"/>
    <x v="5"/>
    <x v="44"/>
    <s v="Design"/>
    <n v="3002"/>
    <s v="I Gusti Ngurah Satriawan"/>
    <n v="8"/>
    <n v="305"/>
    <s v="Sick"/>
    <s v="IDR"/>
    <n v="169207"/>
    <n v="0"/>
    <s v="ID002172"/>
    <s v="ProjHours19"/>
    <s v="No"/>
    <m/>
    <n v="0"/>
    <s v="Non-charge"/>
    <s v="No"/>
    <s v="Posted"/>
    <s v="No"/>
    <m/>
  </r>
  <r>
    <d v="2018-04-16T00:00:00"/>
    <s v="XSICK"/>
    <x v="5"/>
    <x v="44"/>
    <s v="Design"/>
    <n v="3003"/>
    <s v="Agus Wijaya"/>
    <n v="8"/>
    <n v="305"/>
    <s v="Sick"/>
    <s v="IDR"/>
    <n v="177755"/>
    <n v="0"/>
    <s v="ID002173"/>
    <s v="ProjHours19"/>
    <s v="No"/>
    <m/>
    <n v="0"/>
    <s v="Non-charge"/>
    <s v="No"/>
    <s v="Posted"/>
    <s v="No"/>
    <m/>
  </r>
  <r>
    <d v="2018-04-23T00:00:00"/>
    <s v="XSICK"/>
    <x v="5"/>
    <x v="44"/>
    <s v="Design"/>
    <n v="3005"/>
    <s v="I Wayan Kompiang Eka Siswanta"/>
    <n v="4"/>
    <n v="305"/>
    <s v="Sick"/>
    <s v="IDR"/>
    <n v="165864"/>
    <n v="0"/>
    <s v="ID002210"/>
    <s v="ProjHours19"/>
    <s v="No"/>
    <m/>
    <n v="0"/>
    <s v="Non-charge"/>
    <s v="No"/>
    <s v="Posted"/>
    <s v="No"/>
    <m/>
  </r>
  <r>
    <d v="2018-04-23T00:00:00"/>
    <s v="XSICK"/>
    <x v="5"/>
    <x v="44"/>
    <s v="Design"/>
    <n v="3001"/>
    <s v="Nyoman Diksa"/>
    <n v="8"/>
    <n v="305"/>
    <s v="Sick"/>
    <s v="IDR"/>
    <n v="308303"/>
    <n v="0"/>
    <s v="ID002213"/>
    <s v="ProjHours19"/>
    <s v="No"/>
    <m/>
    <n v="0"/>
    <s v="Non-charge"/>
    <s v="No"/>
    <s v="Posted"/>
    <s v="No"/>
    <m/>
  </r>
  <r>
    <d v="2018-04-23T00:00:00"/>
    <s v="XSICK"/>
    <x v="5"/>
    <x v="44"/>
    <s v="Design"/>
    <n v="3002"/>
    <s v="I Gusti Ngurah Satriawan"/>
    <n v="8"/>
    <n v="305"/>
    <s v="Sick"/>
    <s v="IDR"/>
    <n v="169207"/>
    <n v="0"/>
    <s v="ID002214"/>
    <s v="ProjHours19"/>
    <s v="No"/>
    <m/>
    <n v="0"/>
    <s v="Non-charge"/>
    <s v="No"/>
    <s v="Posted"/>
    <s v="No"/>
    <m/>
  </r>
  <r>
    <d v="2018-04-23T00:00:00"/>
    <s v="XSICK"/>
    <x v="5"/>
    <x v="44"/>
    <s v="Design"/>
    <n v="3006"/>
    <s v="I Wayan Sujana"/>
    <n v="8"/>
    <n v="305"/>
    <s v="Sick"/>
    <s v="IDR"/>
    <n v="143812"/>
    <n v="0"/>
    <s v="ID002215"/>
    <s v="ProjHours19"/>
    <s v="No"/>
    <m/>
    <n v="0"/>
    <s v="Non-charge"/>
    <s v="No"/>
    <s v="Posted"/>
    <s v="No"/>
    <m/>
  </r>
  <r>
    <d v="2018-05-01T00:00:00"/>
    <s v="XSICK"/>
    <x v="5"/>
    <x v="44"/>
    <s v="Design"/>
    <n v="3001"/>
    <s v="Nyoman Diksa"/>
    <n v="4"/>
    <n v="305"/>
    <s v="Sick"/>
    <s v="IDR"/>
    <n v="308303"/>
    <n v="0"/>
    <s v="ID002257"/>
    <s v="ProjHours19"/>
    <s v="No"/>
    <m/>
    <n v="0"/>
    <s v="Non-charge"/>
    <s v="No"/>
    <s v="Posted"/>
    <s v="No"/>
    <m/>
  </r>
  <r>
    <d v="2018-05-01T00:00:00"/>
    <s v="XSICK"/>
    <x v="5"/>
    <x v="44"/>
    <s v="Design"/>
    <n v="3005"/>
    <s v="I Wayan Kompiang Eka Siswanta"/>
    <n v="8"/>
    <n v="305"/>
    <s v="Sick"/>
    <s v="IDR"/>
    <n v="165864"/>
    <n v="0"/>
    <s v="ID002277"/>
    <s v="ProjHours19"/>
    <s v="No"/>
    <m/>
    <n v="0"/>
    <s v="Non-charge"/>
    <s v="No"/>
    <s v="Posted"/>
    <s v="No"/>
    <m/>
  </r>
  <r>
    <d v="2018-05-07T00:00:00"/>
    <s v="XSICK"/>
    <x v="5"/>
    <x v="44"/>
    <s v="Design"/>
    <n v="3002"/>
    <s v="I Gusti Ngurah Satriawan"/>
    <n v="8"/>
    <n v="305"/>
    <s v="Sick"/>
    <s v="IDR"/>
    <n v="169207"/>
    <n v="0"/>
    <s v="ID002308"/>
    <s v="ProjHours19"/>
    <s v="No"/>
    <m/>
    <n v="0"/>
    <s v="Non-charge"/>
    <s v="No"/>
    <s v="Posted"/>
    <s v="No"/>
    <m/>
  </r>
  <r>
    <d v="2018-05-07T00:00:00"/>
    <s v="XSICK"/>
    <x v="5"/>
    <x v="44"/>
    <s v="Design"/>
    <n v="3013"/>
    <s v="A.A. Gde Adi Santika"/>
    <n v="8"/>
    <n v="305"/>
    <s v="Sick"/>
    <s v="IDR"/>
    <n v="99460"/>
    <n v="0"/>
    <s v="ID002309"/>
    <s v="ProjHours19"/>
    <s v="No"/>
    <m/>
    <n v="0"/>
    <s v="Non-charge"/>
    <s v="No"/>
    <s v="Posted"/>
    <s v="No"/>
    <m/>
  </r>
  <r>
    <d v="2018-05-14T00:00:00"/>
    <s v="XSICK"/>
    <x v="5"/>
    <x v="44"/>
    <s v="Design"/>
    <n v="3005"/>
    <s v="I Wayan Kompiang Eka Siswanta"/>
    <n v="8"/>
    <n v="305"/>
    <s v="Sick"/>
    <s v="IDR"/>
    <n v="165864"/>
    <n v="0"/>
    <s v="ID002334"/>
    <s v="ProjHours19"/>
    <s v="No"/>
    <m/>
    <n v="0"/>
    <s v="Non-charge"/>
    <s v="No"/>
    <s v="Posted"/>
    <s v="No"/>
    <m/>
  </r>
  <r>
    <d v="2018-05-14T00:00:00"/>
    <s v="XSICK"/>
    <x v="5"/>
    <x v="44"/>
    <s v="Design"/>
    <n v="3008"/>
    <s v="Gita Adriani Putri"/>
    <n v="8"/>
    <n v="305"/>
    <s v="Sick"/>
    <s v="IDR"/>
    <n v="150042"/>
    <n v="0"/>
    <s v="ID002335"/>
    <s v="ProjHours19"/>
    <s v="No"/>
    <m/>
    <n v="0"/>
    <s v="Non-charge"/>
    <s v="No"/>
    <s v="Posted"/>
    <s v="No"/>
    <m/>
  </r>
  <r>
    <d v="2018-06-18T00:00:00"/>
    <s v="XSICK"/>
    <x v="5"/>
    <x v="44"/>
    <s v="Design"/>
    <n v="3001"/>
    <s v="Nyoman Diksa"/>
    <n v="8"/>
    <n v="305"/>
    <s v="Sick"/>
    <s v="IDR"/>
    <n v="308303"/>
    <n v="0"/>
    <s v="ID002513"/>
    <s v="ProjHours19"/>
    <s v="No"/>
    <m/>
    <n v="0"/>
    <s v="Non-charge"/>
    <s v="No"/>
    <s v="Posted"/>
    <s v="No"/>
    <m/>
  </r>
  <r>
    <d v="2018-06-18T00:00:00"/>
    <s v="XSICK"/>
    <x v="5"/>
    <x v="44"/>
    <s v="Design"/>
    <n v="3005"/>
    <s v="I Wayan Kompiang Eka Siswanta"/>
    <n v="8"/>
    <n v="305"/>
    <s v="Sick"/>
    <s v="IDR"/>
    <n v="165864"/>
    <n v="0"/>
    <s v="ID002514"/>
    <s v="ProjHours19"/>
    <s v="No"/>
    <m/>
    <n v="0"/>
    <s v="Non-charge"/>
    <s v="No"/>
    <s v="Posted"/>
    <s v="No"/>
    <m/>
  </r>
  <r>
    <d v="2018-06-25T00:00:00"/>
    <s v="XSICK"/>
    <x v="5"/>
    <x v="44"/>
    <s v="Design"/>
    <n v="3008"/>
    <s v="Gita Adriani Putri"/>
    <n v="8"/>
    <n v="305"/>
    <s v="Sick"/>
    <s v="IDR"/>
    <n v="150042"/>
    <n v="0"/>
    <s v="ID002543"/>
    <s v="ProjHours19"/>
    <s v="No"/>
    <m/>
    <n v="0"/>
    <s v="Non-charge"/>
    <s v="No"/>
    <s v="Posted"/>
    <s v="No"/>
    <m/>
  </r>
  <r>
    <d v="2018-07-02T00:00:00"/>
    <s v="XSICK"/>
    <x v="5"/>
    <x v="44"/>
    <s v="Design"/>
    <n v="3007"/>
    <s v="Putu Ary Santana Putra"/>
    <n v="4"/>
    <n v="305"/>
    <s v="Sick"/>
    <s v="IDR"/>
    <n v="138968"/>
    <n v="0"/>
    <s v="ID002567"/>
    <s v="ProjHours19"/>
    <s v="No"/>
    <m/>
    <n v="0"/>
    <s v="Non-charge"/>
    <s v="No"/>
    <s v="Posted"/>
    <s v="No"/>
    <m/>
  </r>
  <r>
    <d v="2018-07-02T00:00:00"/>
    <s v="XSICK"/>
    <x v="5"/>
    <x v="44"/>
    <s v="Design"/>
    <n v="3008"/>
    <s v="Gita Adriani Putri"/>
    <n v="8"/>
    <n v="305"/>
    <s v="Sick"/>
    <s v="IDR"/>
    <n v="150042"/>
    <n v="0"/>
    <s v="ID002574"/>
    <s v="ProjHours19"/>
    <s v="No"/>
    <m/>
    <n v="0"/>
    <s v="Non-charge"/>
    <s v="No"/>
    <s v="Posted"/>
    <s v="No"/>
    <m/>
  </r>
  <r>
    <d v="2018-07-16T00:00:00"/>
    <s v="XSICK"/>
    <x v="5"/>
    <x v="44"/>
    <s v="Design"/>
    <n v="3003"/>
    <s v="Agus Wijaya"/>
    <n v="4"/>
    <n v="305"/>
    <s v="Sick"/>
    <s v="IDR"/>
    <n v="177755"/>
    <n v="0"/>
    <s v="ID002635"/>
    <s v="ProjHours19"/>
    <s v="No"/>
    <m/>
    <n v="0"/>
    <s v="Non-charge"/>
    <s v="No"/>
    <s v="Posted"/>
    <s v="No"/>
    <m/>
  </r>
  <r>
    <d v="2018-07-16T00:00:00"/>
    <s v="XSICK"/>
    <x v="5"/>
    <x v="44"/>
    <s v="Design"/>
    <n v="3007"/>
    <s v="Putu Ary Santana Putra"/>
    <n v="8"/>
    <n v="305"/>
    <s v="Sick"/>
    <s v="IDR"/>
    <n v="138968"/>
    <n v="0"/>
    <s v="ID002647"/>
    <s v="ProjHours19"/>
    <s v="No"/>
    <m/>
    <n v="0"/>
    <s v="Non-charge"/>
    <s v="No"/>
    <s v="Posted"/>
    <s v="No"/>
    <m/>
  </r>
  <r>
    <d v="2018-07-23T00:00:00"/>
    <s v="XSICK"/>
    <x v="5"/>
    <x v="44"/>
    <s v="Design"/>
    <n v="3007"/>
    <s v="Putu Ary Santana Putra"/>
    <n v="8"/>
    <n v="305"/>
    <s v="Sick"/>
    <s v="IDR"/>
    <n v="138968"/>
    <n v="0"/>
    <s v="ID002672"/>
    <s v="ProjHours19"/>
    <s v="No"/>
    <m/>
    <n v="0"/>
    <s v="Non-charge"/>
    <s v="No"/>
    <s v="Posted"/>
    <s v="No"/>
    <m/>
  </r>
  <r>
    <d v="2018-07-30T00:00:00"/>
    <s v="XSICK"/>
    <x v="5"/>
    <x v="44"/>
    <s v="Design"/>
    <n v="3008"/>
    <s v="Gita Adriani Putri"/>
    <n v="8"/>
    <n v="305"/>
    <s v="Sick"/>
    <s v="IDR"/>
    <n v="150042"/>
    <n v="0"/>
    <s v="ID002699"/>
    <s v="ProjHours19"/>
    <s v="No"/>
    <m/>
    <n v="0"/>
    <s v="Non-charge"/>
    <s v="No"/>
    <s v="Posted"/>
    <s v="No"/>
    <m/>
  </r>
  <r>
    <d v="2018-08-06T00:00:00"/>
    <s v="XSICK"/>
    <x v="5"/>
    <x v="44"/>
    <s v="Design"/>
    <n v="3008"/>
    <s v="Gita Adriani Putri"/>
    <n v="16"/>
    <n v="305"/>
    <s v="Sick"/>
    <s v="IDR"/>
    <n v="150042"/>
    <n v="0"/>
    <s v="ID002748"/>
    <s v="ProjHours19"/>
    <s v="No"/>
    <m/>
    <n v="0"/>
    <s v="Non-charge"/>
    <s v="No"/>
    <s v="Posted"/>
    <s v="No"/>
    <m/>
  </r>
  <r>
    <d v="2018-08-13T00:00:00"/>
    <s v="XSICK"/>
    <x v="5"/>
    <x v="44"/>
    <s v="Design"/>
    <n v="3001"/>
    <s v="Nyoman Diksa"/>
    <n v="8"/>
    <n v="305"/>
    <s v="Sick"/>
    <s v="IDR"/>
    <n v="308303"/>
    <n v="0"/>
    <s v="ID002788"/>
    <s v="ProjHours19"/>
    <s v="No"/>
    <m/>
    <n v="0"/>
    <s v="Non-charge"/>
    <s v="No"/>
    <s v="Posted"/>
    <s v="No"/>
    <m/>
  </r>
  <r>
    <d v="2018-08-20T00:00:00"/>
    <s v="XSICK"/>
    <x v="5"/>
    <x v="44"/>
    <s v="Design"/>
    <n v="3006"/>
    <s v="I Wayan Sujana"/>
    <n v="4"/>
    <n v="305"/>
    <s v="Sick"/>
    <s v="IDR"/>
    <n v="143812"/>
    <n v="0"/>
    <s v="ID002814"/>
    <s v="ProjHours19"/>
    <s v="No"/>
    <m/>
    <n v="0"/>
    <s v="Non-charge"/>
    <s v="No"/>
    <s v="Posted"/>
    <s v="No"/>
    <m/>
  </r>
  <r>
    <d v="2018-09-10T00:00:00"/>
    <s v="XSICK"/>
    <x v="5"/>
    <x v="44"/>
    <s v="Design"/>
    <n v="3001"/>
    <s v="Nyoman Diksa"/>
    <n v="8"/>
    <n v="305"/>
    <s v="Sick"/>
    <s v="IDR"/>
    <n v="308303"/>
    <n v="0"/>
    <s v="ID002956"/>
    <s v="ProjHours19"/>
    <s v="No"/>
    <m/>
    <n v="0"/>
    <s v="Non-charge"/>
    <s v="No"/>
    <s v="Posted"/>
    <s v="No"/>
    <m/>
  </r>
  <r>
    <d v="2018-09-10T00:00:00"/>
    <s v="XSICK"/>
    <x v="5"/>
    <x v="44"/>
    <s v="Design"/>
    <n v="3011"/>
    <s v="I Ketut Sukardiana"/>
    <n v="8"/>
    <n v="305"/>
    <s v="Sick"/>
    <s v="IDR"/>
    <n v="115059"/>
    <n v="0"/>
    <s v="ID002957"/>
    <s v="ProjHours19"/>
    <s v="No"/>
    <m/>
    <n v="0"/>
    <s v="Non-charge"/>
    <s v="No"/>
    <s v="Posted"/>
    <s v="No"/>
    <m/>
  </r>
  <r>
    <d v="2018-09-10T00:00:00"/>
    <s v="XSICK"/>
    <x v="5"/>
    <x v="44"/>
    <s v="Design"/>
    <n v="3009"/>
    <s v="I Gusti Bagus Sera Krisnadinata"/>
    <n v="16"/>
    <n v="305"/>
    <s v="Sick"/>
    <s v="IDR"/>
    <n v="120926"/>
    <n v="0"/>
    <s v="ID002964"/>
    <s v="ProjHours19"/>
    <s v="No"/>
    <m/>
    <n v="0"/>
    <s v="Non-charge"/>
    <s v="No"/>
    <s v="Posted"/>
    <s v="No"/>
    <m/>
  </r>
  <r>
    <d v="2018-09-17T00:00:00"/>
    <s v="XSICK"/>
    <x v="5"/>
    <x v="44"/>
    <s v="Design"/>
    <n v="3002"/>
    <s v="I Gusti Ngurah Satriawan"/>
    <n v="8"/>
    <n v="305"/>
    <s v="Sick"/>
    <s v="IDR"/>
    <n v="169207"/>
    <n v="0"/>
    <s v="ID002988"/>
    <s v="ProjHours19"/>
    <s v="No"/>
    <m/>
    <n v="0"/>
    <s v="Non-charge"/>
    <s v="No"/>
    <s v="Posted"/>
    <s v="No"/>
    <m/>
  </r>
  <r>
    <d v="2018-09-17T00:00:00"/>
    <s v="XSICK"/>
    <x v="5"/>
    <x v="44"/>
    <s v="Design"/>
    <n v="3006"/>
    <s v="I Wayan Sujana"/>
    <n v="16"/>
    <n v="305"/>
    <s v="Sick"/>
    <s v="IDR"/>
    <n v="143812"/>
    <n v="0"/>
    <s v="ID002994"/>
    <s v="ProjHours19"/>
    <s v="No"/>
    <m/>
    <n v="0"/>
    <s v="Non-charge"/>
    <s v="No"/>
    <s v="Posted"/>
    <s v="No"/>
    <m/>
  </r>
  <r>
    <d v="2018-10-01T00:00:00"/>
    <s v="XSICK"/>
    <x v="5"/>
    <x v="44"/>
    <s v="Design"/>
    <n v="3003"/>
    <s v="Agus Wijaya"/>
    <n v="8"/>
    <n v="305"/>
    <s v="Sick"/>
    <s v="IDR"/>
    <n v="177755"/>
    <n v="0"/>
    <s v="ID003060"/>
    <s v="ProjHours19"/>
    <s v="No"/>
    <m/>
    <n v="0"/>
    <s v="Non-charge"/>
    <s v="No"/>
    <s v="Posted"/>
    <s v="No"/>
    <m/>
  </r>
  <r>
    <d v="2018-10-08T00:00:00"/>
    <s v="XSICK"/>
    <x v="5"/>
    <x v="44"/>
    <s v="Design"/>
    <n v="3007"/>
    <s v="Putu Ary Santana Putra"/>
    <n v="4"/>
    <n v="305"/>
    <s v="Sick"/>
    <s v="IDR"/>
    <n v="138968"/>
    <n v="0"/>
    <s v="ID003093"/>
    <s v="ProjHours19"/>
    <s v="No"/>
    <m/>
    <n v="0"/>
    <s v="Non-charge"/>
    <s v="No"/>
    <s v="Posted"/>
    <s v="No"/>
    <m/>
  </r>
  <r>
    <d v="2018-10-08T00:00:00"/>
    <s v="XSICK"/>
    <x v="5"/>
    <x v="44"/>
    <s v="Design"/>
    <n v="3001"/>
    <s v="Nyoman Diksa"/>
    <n v="8"/>
    <n v="305"/>
    <s v="Sick"/>
    <s v="IDR"/>
    <n v="308303"/>
    <n v="0"/>
    <s v="ID003097"/>
    <s v="ProjHours19"/>
    <s v="No"/>
    <m/>
    <n v="0"/>
    <s v="Non-charge"/>
    <s v="No"/>
    <s v="Posted"/>
    <s v="No"/>
    <m/>
  </r>
  <r>
    <d v="2018-11-02T00:00:00"/>
    <s v="XSICK"/>
    <x v="5"/>
    <x v="44"/>
    <s v="Design"/>
    <n v="3012"/>
    <s v="Johanes Jojo Paijo"/>
    <n v="4"/>
    <n v="305"/>
    <s v="Sick"/>
    <s v="IDR"/>
    <n v="194216"/>
    <n v="0"/>
    <s v="ID000637"/>
    <s v="PJHR0010001"/>
    <s v="No"/>
    <m/>
    <n v="0"/>
    <s v="Non-charge"/>
    <s v="No"/>
    <s v="Posted"/>
    <s v="No"/>
    <m/>
  </r>
  <r>
    <d v="2018-11-08T00:00:00"/>
    <s v="XSICK"/>
    <x v="5"/>
    <x v="44"/>
    <s v="Design"/>
    <n v="3002"/>
    <s v="I Gusti Ngurah Satriawan"/>
    <n v="8"/>
    <n v="305"/>
    <s v="Sick"/>
    <s v="IDR"/>
    <n v="264621"/>
    <n v="0"/>
    <s v="ID000779"/>
    <s v="PJHR0010012"/>
    <s v="No"/>
    <m/>
    <n v="0"/>
    <s v="Non-charge"/>
    <s v="No"/>
    <s v="Posted"/>
    <s v="No"/>
    <m/>
  </r>
  <r>
    <d v="2018-11-09T00:00:00"/>
    <s v="XSICK"/>
    <x v="5"/>
    <x v="44"/>
    <s v="Design"/>
    <n v="3006"/>
    <s v="I Wayan Sujana"/>
    <n v="8"/>
    <n v="305"/>
    <s v="Sick"/>
    <s v="IDR"/>
    <n v="231632"/>
    <n v="0"/>
    <s v="ID000687"/>
    <s v="PJHR0010005"/>
    <s v="No"/>
    <m/>
    <n v="0"/>
    <s v="Non-charge"/>
    <s v="No"/>
    <s v="Posted"/>
    <s v="No"/>
    <m/>
  </r>
  <r>
    <d v="2018-11-09T00:00:00"/>
    <s v="XSICK"/>
    <x v="5"/>
    <x v="44"/>
    <s v="Design"/>
    <n v="3001"/>
    <s v="Nyoman Diksa"/>
    <n v="8"/>
    <n v="305"/>
    <s v="Sick"/>
    <s v="USD"/>
    <n v="397692"/>
    <n v="0"/>
    <s v="ID000772"/>
    <s v="PJHR0010011"/>
    <s v="No"/>
    <m/>
    <n v="0"/>
    <s v="Non-charge"/>
    <s v="No"/>
    <s v="Posted"/>
    <s v="No"/>
    <m/>
  </r>
  <r>
    <d v="2018-11-12T00:00:00"/>
    <s v="XSICK"/>
    <x v="5"/>
    <x v="44"/>
    <s v="Design"/>
    <n v="3006"/>
    <s v="I Wayan Sujana"/>
    <n v="8"/>
    <n v="305"/>
    <s v="Sick"/>
    <s v="IDR"/>
    <n v="231632"/>
    <n v="0"/>
    <s v="ID000688"/>
    <s v="PJHR0010005"/>
    <s v="No"/>
    <m/>
    <n v="0"/>
    <s v="Non-charge"/>
    <s v="No"/>
    <s v="Posted"/>
    <s v="No"/>
    <m/>
  </r>
  <r>
    <d v="2018-11-19T00:00:00"/>
    <s v="XSICK"/>
    <x v="5"/>
    <x v="44"/>
    <s v="Design"/>
    <n v="3013"/>
    <s v="A.A. Gde Adi Santika"/>
    <n v="8"/>
    <n v="305"/>
    <s v="Sick"/>
    <s v="IDR"/>
    <n v="184580"/>
    <n v="0"/>
    <s v="ID000892"/>
    <s v="PJHR0010019"/>
    <s v="No"/>
    <m/>
    <n v="0"/>
    <s v="Non-charge"/>
    <s v="No"/>
    <s v="Posted"/>
    <s v="No"/>
    <m/>
  </r>
  <r>
    <d v="2018-11-21T00:00:00"/>
    <s v="XSICK"/>
    <x v="5"/>
    <x v="44"/>
    <s v="Design"/>
    <n v="3013"/>
    <s v="A.A. Gde Adi Santika"/>
    <n v="8"/>
    <n v="305"/>
    <s v="Sick"/>
    <s v="IDR"/>
    <n v="184580"/>
    <n v="0"/>
    <s v="ID000893"/>
    <s v="PJHR0010019"/>
    <s v="No"/>
    <m/>
    <n v="0"/>
    <s v="Non-charge"/>
    <s v="No"/>
    <s v="Posted"/>
    <s v="No"/>
    <m/>
  </r>
  <r>
    <d v="2018-11-21T00:00:00"/>
    <s v="XSICK"/>
    <x v="5"/>
    <x v="44"/>
    <s v="Design"/>
    <n v="3002"/>
    <s v="I Gusti Ngurah Satriawan"/>
    <n v="4"/>
    <n v="305"/>
    <s v="Sick"/>
    <s v="IDR"/>
    <n v="264621"/>
    <n v="0"/>
    <s v="ID000921"/>
    <s v="PJHR0010021"/>
    <s v="No"/>
    <m/>
    <n v="0"/>
    <s v="Non-charge"/>
    <s v="No"/>
    <s v="Posted"/>
    <s v="No"/>
    <m/>
  </r>
  <r>
    <d v="2018-11-22T00:00:00"/>
    <s v="XSICK"/>
    <x v="5"/>
    <x v="44"/>
    <s v="Design"/>
    <n v="3013"/>
    <s v="A.A. Gde Adi Santika"/>
    <n v="8"/>
    <n v="305"/>
    <s v="Sick"/>
    <s v="IDR"/>
    <n v="184580"/>
    <n v="0"/>
    <s v="ID000894"/>
    <s v="PJHR0010019"/>
    <s v="No"/>
    <m/>
    <n v="0"/>
    <s v="Non-charge"/>
    <s v="No"/>
    <s v="Posted"/>
    <s v="No"/>
    <m/>
  </r>
  <r>
    <d v="2018-11-22T00:00:00"/>
    <s v="XSICK"/>
    <x v="5"/>
    <x v="44"/>
    <s v="Design"/>
    <n v="3002"/>
    <s v="I Gusti Ngurah Satriawan"/>
    <n v="8"/>
    <n v="305"/>
    <s v="Sick"/>
    <s v="IDR"/>
    <n v="264621"/>
    <n v="0"/>
    <s v="ID000922"/>
    <s v="PJHR0010021"/>
    <s v="No"/>
    <m/>
    <n v="0"/>
    <s v="Non-charge"/>
    <s v="No"/>
    <s v="Posted"/>
    <s v="No"/>
    <m/>
  </r>
  <r>
    <d v="2018-11-23T00:00:00"/>
    <s v="XSICK"/>
    <x v="5"/>
    <x v="44"/>
    <s v="Design"/>
    <n v="3013"/>
    <s v="A.A. Gde Adi Santika"/>
    <n v="8"/>
    <n v="305"/>
    <s v="Sick"/>
    <s v="IDR"/>
    <n v="184580"/>
    <n v="0"/>
    <s v="ID000895"/>
    <s v="PJHR0010019"/>
    <s v="No"/>
    <m/>
    <n v="0"/>
    <s v="Non-charge"/>
    <s v="No"/>
    <s v="Posted"/>
    <s v="No"/>
    <m/>
  </r>
  <r>
    <d v="2018-11-23T00:00:00"/>
    <s v="XSICK"/>
    <x v="5"/>
    <x v="44"/>
    <s v="Design"/>
    <n v="3002"/>
    <s v="I Gusti Ngurah Satriawan"/>
    <n v="8"/>
    <n v="305"/>
    <s v="Sick"/>
    <s v="IDR"/>
    <n v="264621"/>
    <n v="0"/>
    <s v="ID000923"/>
    <s v="PJHR0010021"/>
    <s v="No"/>
    <m/>
    <n v="0"/>
    <s v="Non-charge"/>
    <s v="No"/>
    <s v="Posted"/>
    <s v="No"/>
    <m/>
  </r>
  <r>
    <d v="2018-11-26T00:00:00"/>
    <s v="XSICK"/>
    <x v="5"/>
    <x v="44"/>
    <s v="Design"/>
    <n v="3011"/>
    <s v="I Ketut Sukardiana"/>
    <n v="8"/>
    <n v="305"/>
    <s v="Sick"/>
    <s v="IDR"/>
    <n v="198741"/>
    <n v="0"/>
    <s v="ID000887"/>
    <s v="PJHR0010018"/>
    <s v="No"/>
    <m/>
    <n v="0"/>
    <s v="Non-charge"/>
    <s v="No"/>
    <s v="Posted"/>
    <s v="No"/>
    <m/>
  </r>
  <r>
    <d v="2018-11-26T00:00:00"/>
    <s v="XSICK"/>
    <x v="5"/>
    <x v="44"/>
    <s v="Design"/>
    <n v="3013"/>
    <s v="A.A. Gde Adi Santika"/>
    <n v="8"/>
    <n v="305"/>
    <s v="Sick"/>
    <s v="IDR"/>
    <n v="184580"/>
    <n v="0"/>
    <s v="ID000896"/>
    <s v="PJHR0010019"/>
    <s v="No"/>
    <m/>
    <n v="0"/>
    <s v="Non-charge"/>
    <s v="No"/>
    <s v="Posted"/>
    <s v="No"/>
    <m/>
  </r>
  <r>
    <d v="2018-11-26T00:00:00"/>
    <s v="XSICK"/>
    <x v="5"/>
    <x v="44"/>
    <s v="Design"/>
    <n v="3002"/>
    <s v="I Gusti Ngurah Satriawan"/>
    <n v="8"/>
    <n v="305"/>
    <s v="Sick"/>
    <s v="IDR"/>
    <n v="264621"/>
    <n v="0"/>
    <s v="ID000924"/>
    <s v="PJHR0010021"/>
    <s v="No"/>
    <m/>
    <n v="0"/>
    <s v="Non-charge"/>
    <s v="No"/>
    <s v="Posted"/>
    <s v="No"/>
    <m/>
  </r>
  <r>
    <d v="2018-11-27T00:00:00"/>
    <s v="XSICK"/>
    <x v="5"/>
    <x v="44"/>
    <s v="Design"/>
    <n v="3013"/>
    <s v="A.A. Gde Adi Santika"/>
    <n v="8"/>
    <n v="305"/>
    <s v="Sick"/>
    <s v="IDR"/>
    <n v="184580"/>
    <n v="0"/>
    <s v="ID000897"/>
    <s v="PJHR0010019"/>
    <s v="No"/>
    <m/>
    <n v="0"/>
    <s v="Non-charge"/>
    <s v="No"/>
    <s v="Posted"/>
    <s v="No"/>
    <m/>
  </r>
  <r>
    <d v="2018-11-27T00:00:00"/>
    <s v="XSICK"/>
    <x v="5"/>
    <x v="44"/>
    <s v="Design"/>
    <n v="3002"/>
    <s v="I Gusti Ngurah Satriawan"/>
    <n v="8"/>
    <n v="305"/>
    <s v="Sick"/>
    <s v="IDR"/>
    <n v="264621"/>
    <n v="0"/>
    <s v="ID000925"/>
    <s v="PJHR0010021"/>
    <s v="No"/>
    <m/>
    <n v="0"/>
    <s v="Non-charge"/>
    <s v="No"/>
    <s v="Posted"/>
    <s v="No"/>
    <m/>
  </r>
  <r>
    <d v="2018-11-28T00:00:00"/>
    <s v="XSICK"/>
    <x v="5"/>
    <x v="44"/>
    <s v="Design"/>
    <n v="3002"/>
    <s v="I Gusti Ngurah Satriawan"/>
    <n v="8"/>
    <n v="305"/>
    <s v="Sick"/>
    <s v="IDR"/>
    <n v="264621"/>
    <n v="0"/>
    <s v="ID000926"/>
    <s v="PJHR0010021"/>
    <s v="No"/>
    <m/>
    <n v="0"/>
    <s v="Non-charge"/>
    <s v="No"/>
    <s v="Posted"/>
    <s v="No"/>
    <m/>
  </r>
  <r>
    <d v="2018-11-28T00:00:00"/>
    <s v="XSICK"/>
    <x v="5"/>
    <x v="44"/>
    <s v="Design"/>
    <n v="3003"/>
    <s v="Agus Wijaya"/>
    <n v="8"/>
    <n v="305"/>
    <s v="Sick"/>
    <s v="IDR"/>
    <n v="279205"/>
    <n v="0"/>
    <s v="ID001008"/>
    <s v="PJHR0010025"/>
    <s v="No"/>
    <m/>
    <n v="0"/>
    <s v="Non-charge"/>
    <s v="No"/>
    <s v="Posted"/>
    <s v="No"/>
    <m/>
  </r>
  <r>
    <d v="2018-11-29T00:00:00"/>
    <s v="XSICK"/>
    <x v="5"/>
    <x v="44"/>
    <s v="Design"/>
    <n v="3011"/>
    <s v="I Ketut Sukardiana"/>
    <n v="8"/>
    <n v="305"/>
    <s v="Sick"/>
    <s v="IDR"/>
    <n v="198741"/>
    <n v="0"/>
    <s v="ID000888"/>
    <s v="PJHR0010018"/>
    <s v="No"/>
    <m/>
    <n v="0"/>
    <s v="Non-charge"/>
    <s v="No"/>
    <s v="Posted"/>
    <s v="No"/>
    <m/>
  </r>
  <r>
    <d v="2018-11-29T00:00:00"/>
    <s v="XSICK"/>
    <x v="5"/>
    <x v="44"/>
    <s v="Design"/>
    <n v="3002"/>
    <s v="I Gusti Ngurah Satriawan"/>
    <n v="8"/>
    <n v="305"/>
    <s v="Sick"/>
    <s v="IDR"/>
    <n v="264621"/>
    <n v="0"/>
    <s v="ID000927"/>
    <s v="PJHR0010021"/>
    <s v="No"/>
    <m/>
    <n v="0"/>
    <s v="Non-charge"/>
    <s v="No"/>
    <s v="Posted"/>
    <s v="No"/>
    <m/>
  </r>
  <r>
    <d v="2018-11-30T00:00:00"/>
    <s v="XSICK"/>
    <x v="5"/>
    <x v="44"/>
    <s v="Design"/>
    <n v="3011"/>
    <s v="I Ketut Sukardiana"/>
    <n v="8"/>
    <n v="305"/>
    <s v="Sick"/>
    <s v="IDR"/>
    <n v="198741"/>
    <n v="0"/>
    <s v="ID000889"/>
    <s v="PJHR0010018"/>
    <s v="No"/>
    <m/>
    <n v="0"/>
    <s v="Non-charge"/>
    <s v="No"/>
    <s v="Posted"/>
    <s v="No"/>
    <m/>
  </r>
  <r>
    <d v="2018-11-30T00:00:00"/>
    <s v="XSICK"/>
    <x v="5"/>
    <x v="44"/>
    <s v="Design"/>
    <n v="3002"/>
    <s v="I Gusti Ngurah Satriawan"/>
    <n v="8"/>
    <n v="305"/>
    <s v="Sick"/>
    <s v="IDR"/>
    <n v="264621"/>
    <n v="0"/>
    <s v="ID000928"/>
    <s v="PJHR0010021"/>
    <s v="No"/>
    <m/>
    <n v="0"/>
    <s v="Non-charge"/>
    <s v="No"/>
    <s v="Posted"/>
    <s v="No"/>
    <m/>
  </r>
  <r>
    <d v="2018-12-04T00:00:00"/>
    <s v="XSICK"/>
    <x v="5"/>
    <x v="44"/>
    <s v="Design"/>
    <n v="3011"/>
    <s v="I Ketut Sukardiana"/>
    <n v="4"/>
    <n v="305"/>
    <s v="Sick"/>
    <s v="IDR"/>
    <n v="191215"/>
    <n v="0"/>
    <s v="ID001307"/>
    <s v="PJHR0010039"/>
    <s v="No"/>
    <m/>
    <n v="0"/>
    <s v="Non-charge"/>
    <s v="No"/>
    <s v="Posted"/>
    <s v="No"/>
    <m/>
  </r>
  <r>
    <d v="2018-12-10T00:00:00"/>
    <s v="XSICK"/>
    <x v="5"/>
    <x v="44"/>
    <s v="Design"/>
    <n v="3006"/>
    <s v="I Wayan Sujana"/>
    <n v="8"/>
    <n v="305"/>
    <s v="Sick"/>
    <s v="IDR"/>
    <n v="219968"/>
    <n v="0"/>
    <s v="ID001203"/>
    <s v="PJHR0010036"/>
    <s v="No"/>
    <m/>
    <n v="0"/>
    <s v="Non-charge"/>
    <s v="No"/>
    <s v="Posted"/>
    <s v="No"/>
    <m/>
  </r>
  <r>
    <d v="2018-12-18T00:00:00"/>
    <s v="XSICK"/>
    <x v="5"/>
    <x v="44"/>
    <s v="Design"/>
    <n v="3006"/>
    <s v="I Wayan Sujana"/>
    <n v="8"/>
    <n v="305"/>
    <s v="Sick"/>
    <s v="IDR"/>
    <n v="219968"/>
    <n v="0"/>
    <s v="ID001388"/>
    <s v="PJHR0010045"/>
    <s v="No"/>
    <m/>
    <n v="0"/>
    <s v="Non-charge"/>
    <s v="No"/>
    <s v="Posted"/>
    <s v="No"/>
    <m/>
  </r>
  <r>
    <d v="2018-12-19T00:00:00"/>
    <s v="XSICK"/>
    <x v="5"/>
    <x v="44"/>
    <s v="Design"/>
    <n v="3006"/>
    <s v="I Wayan Sujana"/>
    <n v="8"/>
    <n v="305"/>
    <s v="Sick"/>
    <s v="IDR"/>
    <n v="219968"/>
    <n v="0"/>
    <s v="ID001389"/>
    <s v="PJHR0010045"/>
    <s v="No"/>
    <m/>
    <n v="0"/>
    <s v="Non-charge"/>
    <s v="No"/>
    <s v="Posted"/>
    <s v="No"/>
    <m/>
  </r>
  <r>
    <d v="2018-12-20T00:00:00"/>
    <s v="XSICK"/>
    <x v="5"/>
    <x v="44"/>
    <s v="Design"/>
    <n v="3001"/>
    <s v="Nyoman Diksa"/>
    <n v="8"/>
    <n v="305"/>
    <s v="Sick"/>
    <s v="IDR"/>
    <n v="377842"/>
    <n v="0"/>
    <s v="ID001370"/>
    <s v="PJHR0010043"/>
    <s v="No"/>
    <m/>
    <n v="0"/>
    <s v="Non-charge"/>
    <s v="No"/>
    <s v="Posted"/>
    <s v="No"/>
    <m/>
  </r>
  <r>
    <d v="2018-12-20T00:00:00"/>
    <s v="XSICK"/>
    <x v="5"/>
    <x v="44"/>
    <s v="Design"/>
    <n v="3006"/>
    <s v="I Wayan Sujana"/>
    <n v="8"/>
    <n v="305"/>
    <s v="Sick"/>
    <s v="IDR"/>
    <n v="219968"/>
    <n v="0"/>
    <s v="ID001390"/>
    <s v="PJHR0010045"/>
    <s v="No"/>
    <m/>
    <n v="0"/>
    <s v="Non-charge"/>
    <s v="No"/>
    <s v="Posted"/>
    <s v="No"/>
    <m/>
  </r>
  <r>
    <d v="2018-12-20T00:00:00"/>
    <s v="XSICK"/>
    <x v="5"/>
    <x v="44"/>
    <s v="Design"/>
    <n v="3003"/>
    <s v="Agus Wijaya"/>
    <n v="8"/>
    <n v="305"/>
    <s v="Sick"/>
    <s v="IDR"/>
    <n v="253910"/>
    <n v="0"/>
    <s v="ID001445"/>
    <s v="PJHR0010050"/>
    <s v="No"/>
    <m/>
    <n v="0"/>
    <s v="Non-charge"/>
    <s v="No"/>
    <s v="Posted"/>
    <s v="No"/>
    <m/>
  </r>
  <r>
    <d v="2018-12-21T00:00:00"/>
    <s v="XSICK"/>
    <x v="5"/>
    <x v="44"/>
    <s v="Design"/>
    <n v="3001"/>
    <s v="Nyoman Diksa"/>
    <n v="8"/>
    <n v="305"/>
    <s v="Sick"/>
    <s v="IDR"/>
    <n v="377842"/>
    <n v="0"/>
    <s v="ID001371"/>
    <s v="PJHR0010043"/>
    <s v="No"/>
    <m/>
    <n v="0"/>
    <s v="Non-charge"/>
    <s v="No"/>
    <s v="Posted"/>
    <s v="No"/>
    <m/>
  </r>
  <r>
    <d v="2018-12-24T00:00:00"/>
    <s v="XSICK"/>
    <x v="5"/>
    <x v="44"/>
    <s v="Design"/>
    <n v="3013"/>
    <s v="A.A. Gde Adi Santika"/>
    <n v="8"/>
    <n v="305"/>
    <s v="Sick"/>
    <s v="IDR"/>
    <n v="175616"/>
    <n v="0"/>
    <s v="ID001427"/>
    <s v="PJHR0010048"/>
    <s v="No"/>
    <m/>
    <n v="0"/>
    <s v="Non-charge"/>
    <s v="No"/>
    <s v="Posted"/>
    <s v="No"/>
    <m/>
  </r>
  <r>
    <d v="2018-11-05T00:00:00"/>
    <s v="XUNPAID"/>
    <x v="6"/>
    <x v="44"/>
    <s v="Design"/>
    <n v="3004"/>
    <s v="Untoro"/>
    <n v="8"/>
    <n v="306"/>
    <s v="Unpaid Leave"/>
    <s v="IDR"/>
    <n v="237280"/>
    <n v="0"/>
    <s v="ID000650"/>
    <s v="PJHR0010002"/>
    <s v="No"/>
    <m/>
    <n v="0"/>
    <s v="Non-charge"/>
    <s v="No"/>
    <s v="Posted"/>
    <s v="No"/>
    <m/>
  </r>
  <r>
    <d v="2018-11-09T00:00:00"/>
    <s v="XUNPAID"/>
    <x v="6"/>
    <x v="44"/>
    <s v="Design"/>
    <n v="3008"/>
    <s v="Gita Adriani Putri"/>
    <n v="4"/>
    <n v="306"/>
    <s v="Unpaid Leave"/>
    <s v="IDR"/>
    <n v="236806"/>
    <n v="0"/>
    <s v="ID000749"/>
    <s v="PJHR0010010"/>
    <s v="No"/>
    <m/>
    <n v="0"/>
    <s v="Non-charge"/>
    <s v="No"/>
    <s v="Posted"/>
    <s v="No"/>
    <m/>
  </r>
  <r>
    <d v="2018-11-12T00:00:00"/>
    <s v="XUNPAID"/>
    <x v="6"/>
    <x v="44"/>
    <s v="Design"/>
    <n v="3008"/>
    <s v="Gita Adriani Putri"/>
    <n v="4"/>
    <n v="306"/>
    <s v="Unpaid Leave"/>
    <s v="IDR"/>
    <n v="236806"/>
    <n v="0"/>
    <s v="ID000750"/>
    <s v="PJHR0010010"/>
    <s v="No"/>
    <m/>
    <n v="0"/>
    <s v="Non-charge"/>
    <s v="No"/>
    <s v="Posted"/>
    <s v="No"/>
    <m/>
  </r>
  <r>
    <d v="2018-11-19T00:00:00"/>
    <s v="XUNPAID"/>
    <x v="6"/>
    <x v="44"/>
    <s v="Design"/>
    <n v="3006"/>
    <s v="I Wayan Sujana"/>
    <n v="4"/>
    <n v="306"/>
    <s v="Unpaid Leave"/>
    <s v="IDR"/>
    <n v="231632"/>
    <n v="0"/>
    <s v="ID000934"/>
    <s v="PJHR0010022"/>
    <s v="No"/>
    <m/>
    <n v="0"/>
    <s v="Non-charge"/>
    <s v="No"/>
    <s v="Posted"/>
    <s v="No"/>
    <m/>
  </r>
  <r>
    <d v="2018-11-22T00:00:00"/>
    <s v="XUNPAID"/>
    <x v="6"/>
    <x v="44"/>
    <s v="Design"/>
    <n v="3008"/>
    <s v="Gita Adriani Putri"/>
    <n v="4"/>
    <n v="306"/>
    <s v="Unpaid Leave"/>
    <s v="IDR"/>
    <n v="236806"/>
    <n v="0"/>
    <s v="ID001019"/>
    <s v="PJHR0010026"/>
    <s v="No"/>
    <m/>
    <n v="0"/>
    <s v="Non-charge"/>
    <s v="No"/>
    <s v="Posted"/>
    <s v="No"/>
    <m/>
  </r>
  <r>
    <d v="2018-11-27T00:00:00"/>
    <s v="XUNPAID"/>
    <x v="6"/>
    <x v="44"/>
    <s v="Design"/>
    <n v="3006"/>
    <s v="I Wayan Sujana"/>
    <n v="4"/>
    <n v="306"/>
    <s v="Unpaid Leave"/>
    <s v="IDR"/>
    <n v="231632"/>
    <n v="0"/>
    <s v="ID000935"/>
    <s v="PJHR0010022"/>
    <s v="No"/>
    <m/>
    <n v="0"/>
    <s v="Non-charge"/>
    <s v="No"/>
    <s v="Posted"/>
    <s v="No"/>
    <m/>
  </r>
  <r>
    <d v="2018-12-03T00:00:00"/>
    <s v="XUNPAID"/>
    <x v="6"/>
    <x v="44"/>
    <s v="Design"/>
    <n v="3008"/>
    <s v="Gita Adriani Putri"/>
    <n v="4"/>
    <n v="306"/>
    <s v="Unpaid Leave"/>
    <s v="IDR"/>
    <n v="226198"/>
    <n v="0"/>
    <s v="ID001220"/>
    <s v="PJHR0010038"/>
    <s v="No"/>
    <m/>
    <n v="0"/>
    <s v="Non-charge"/>
    <s v="No"/>
    <s v="Posted"/>
    <s v="No"/>
    <m/>
  </r>
  <r>
    <d v="2018-12-11T00:00:00"/>
    <s v="XUNPAID"/>
    <x v="6"/>
    <x v="44"/>
    <s v="Design"/>
    <n v="3002"/>
    <s v="I Gusti Ngurah Satriawan"/>
    <n v="8"/>
    <n v="306"/>
    <s v="Unpaid Leave"/>
    <s v="IDR"/>
    <n v="245363"/>
    <n v="0"/>
    <s v="ID001147"/>
    <s v="PJHR0010033"/>
    <s v="No"/>
    <m/>
    <n v="0"/>
    <s v="Non-charge"/>
    <s v="No"/>
    <s v="Posted"/>
    <s v="No"/>
    <m/>
  </r>
  <r>
    <d v="2018-12-13T00:00:00"/>
    <s v="XUNPAID"/>
    <x v="6"/>
    <x v="44"/>
    <s v="Design"/>
    <n v="3002"/>
    <s v="I Gusti Ngurah Satriawan"/>
    <n v="8"/>
    <n v="306"/>
    <s v="Unpaid Leave"/>
    <s v="IDR"/>
    <n v="245363"/>
    <n v="0"/>
    <s v="ID001148"/>
    <s v="PJHR0010033"/>
    <s v="No"/>
    <m/>
    <n v="0"/>
    <s v="Non-charge"/>
    <s v="No"/>
    <s v="Posted"/>
    <s v="No"/>
    <m/>
  </r>
  <r>
    <d v="2018-12-20T00:00:00"/>
    <s v="XUNPAID"/>
    <x v="6"/>
    <x v="44"/>
    <s v="Design"/>
    <n v="3008"/>
    <s v="Gita Adriani Putri"/>
    <n v="8"/>
    <n v="306"/>
    <s v="Unpaid Leave"/>
    <s v="IDR"/>
    <n v="226198"/>
    <n v="0"/>
    <s v="ID001613"/>
    <s v="PJHR0010052"/>
    <s v="No"/>
    <m/>
    <n v="0"/>
    <s v="Non-charge"/>
    <s v="No"/>
    <s v="Posted"/>
    <s v="No"/>
    <m/>
  </r>
  <r>
    <d v="2018-12-21T00:00:00"/>
    <s v="XUNPAID"/>
    <x v="6"/>
    <x v="44"/>
    <s v="Design"/>
    <n v="3008"/>
    <s v="Gita Adriani Putri"/>
    <n v="8"/>
    <n v="306"/>
    <s v="Unpaid Leave"/>
    <s v="IDR"/>
    <n v="226198"/>
    <n v="0"/>
    <s v="ID001614"/>
    <s v="PJHR0010052"/>
    <s v="No"/>
    <m/>
    <n v="0"/>
    <s v="Non-charge"/>
    <s v="No"/>
    <s v="Posted"/>
    <s v="No"/>
    <m/>
  </r>
  <r>
    <d v="2018-12-24T00:00:00"/>
    <s v="XUNPAID"/>
    <x v="6"/>
    <x v="44"/>
    <s v="Design"/>
    <n v="3008"/>
    <s v="Gita Adriani Putri"/>
    <n v="8"/>
    <n v="306"/>
    <s v="Unpaid Leave"/>
    <s v="IDR"/>
    <n v="226198"/>
    <n v="0"/>
    <s v="ID001615"/>
    <s v="PJHR0010052"/>
    <s v="No"/>
    <m/>
    <n v="0"/>
    <s v="Non-charge"/>
    <s v="No"/>
    <s v="Posted"/>
    <s v="No"/>
    <m/>
  </r>
  <r>
    <d v="2018-12-27T00:00:00"/>
    <s v="XUNPAID"/>
    <x v="6"/>
    <x v="44"/>
    <s v="Design"/>
    <n v="3008"/>
    <s v="Gita Adriani Putri"/>
    <n v="8"/>
    <n v="306"/>
    <s v="Unpaid Leave"/>
    <s v="IDR"/>
    <n v="226198"/>
    <n v="0"/>
    <s v="ID001616"/>
    <s v="PJHR0010052"/>
    <s v="No"/>
    <m/>
    <n v="0"/>
    <s v="Non-charge"/>
    <s v="No"/>
    <s v="Posted"/>
    <s v="No"/>
    <m/>
  </r>
  <r>
    <d v="2018-12-28T00:00:00"/>
    <s v="XUNPAID"/>
    <x v="6"/>
    <x v="44"/>
    <s v="Design"/>
    <n v="3008"/>
    <s v="Gita Adriani Putri"/>
    <n v="8"/>
    <n v="306"/>
    <s v="Unpaid Leave"/>
    <s v="IDR"/>
    <n v="226198"/>
    <n v="0"/>
    <s v="ID001617"/>
    <s v="PJHR0010052"/>
    <s v="No"/>
    <m/>
    <n v="0"/>
    <s v="Non-charge"/>
    <s v="No"/>
    <s v="Posted"/>
    <s v="No"/>
    <m/>
  </r>
  <r>
    <d v="2018-12-31T00:00:00"/>
    <s v="XUNPAID"/>
    <x v="6"/>
    <x v="44"/>
    <s v="Design"/>
    <n v="3008"/>
    <s v="Gita Adriani Putri"/>
    <n v="8"/>
    <n v="306"/>
    <s v="Unpaid Leave"/>
    <s v="IDR"/>
    <n v="226198"/>
    <n v="0"/>
    <s v="ID001618"/>
    <s v="PJHR0010052"/>
    <s v="No"/>
    <m/>
    <n v="0"/>
    <s v="Non-charge"/>
    <s v="No"/>
    <s v="Posted"/>
    <s v="No"/>
    <m/>
  </r>
  <r>
    <d v="2018-01-01T00:00:00"/>
    <s v="XVACATION"/>
    <x v="7"/>
    <x v="44"/>
    <s v="Design"/>
    <n v="3010"/>
    <s v="A.A. Bagus Dewangkara"/>
    <n v="8"/>
    <n v="307"/>
    <s v="Vacation"/>
    <s v="IDR"/>
    <n v="121404"/>
    <n v="0"/>
    <s v="ID001662"/>
    <s v="ProjHours19"/>
    <s v="No"/>
    <m/>
    <n v="0"/>
    <s v="Non-charge"/>
    <s v="No"/>
    <s v="Posted"/>
    <s v="No"/>
    <m/>
  </r>
  <r>
    <d v="2018-01-01T00:00:00"/>
    <s v="XVACATION"/>
    <x v="7"/>
    <x v="44"/>
    <s v="Design"/>
    <n v="3006"/>
    <s v="I Wayan Sujana"/>
    <n v="8"/>
    <n v="307"/>
    <s v="Vacation"/>
    <s v="IDR"/>
    <n v="143812"/>
    <n v="0"/>
    <s v="ID001663"/>
    <s v="ProjHours19"/>
    <s v="No"/>
    <m/>
    <n v="0"/>
    <s v="Non-charge"/>
    <s v="No"/>
    <s v="Posted"/>
    <s v="No"/>
    <m/>
  </r>
  <r>
    <d v="2018-01-01T00:00:00"/>
    <s v="XVACATION"/>
    <x v="7"/>
    <x v="44"/>
    <s v="Design"/>
    <n v="3008"/>
    <s v="Gita Adriani Putri"/>
    <n v="8"/>
    <n v="307"/>
    <s v="Vacation"/>
    <s v="IDR"/>
    <n v="150042"/>
    <n v="0"/>
    <s v="ID001664"/>
    <s v="ProjHours19"/>
    <s v="No"/>
    <m/>
    <n v="0"/>
    <s v="Non-charge"/>
    <s v="No"/>
    <s v="Posted"/>
    <s v="No"/>
    <m/>
  </r>
  <r>
    <d v="2018-01-01T00:00:00"/>
    <s v="XVACATION"/>
    <x v="7"/>
    <x v="44"/>
    <s v="Design"/>
    <n v="3013"/>
    <s v="A.A. Gde Adi Santika"/>
    <n v="32"/>
    <n v="307"/>
    <s v="Vacation"/>
    <s v="IDR"/>
    <n v="99460"/>
    <n v="0"/>
    <s v="ID001680"/>
    <s v="ProjHours19"/>
    <s v="No"/>
    <m/>
    <n v="0"/>
    <s v="Non-charge"/>
    <s v="No"/>
    <s v="Posted"/>
    <s v="No"/>
    <m/>
  </r>
  <r>
    <d v="2018-01-08T00:00:00"/>
    <s v="XVACATION"/>
    <x v="7"/>
    <x v="44"/>
    <s v="Design"/>
    <n v="3001"/>
    <s v="Nyoman Diksa"/>
    <n v="4"/>
    <n v="307"/>
    <s v="Vacation"/>
    <s v="IDR"/>
    <n v="308303"/>
    <n v="0"/>
    <s v="ID001682"/>
    <s v="ProjHours19"/>
    <s v="No"/>
    <m/>
    <n v="0"/>
    <s v="Non-charge"/>
    <s v="No"/>
    <s v="Posted"/>
    <s v="No"/>
    <m/>
  </r>
  <r>
    <d v="2018-01-08T00:00:00"/>
    <s v="XVACATION"/>
    <x v="7"/>
    <x v="44"/>
    <s v="Design"/>
    <n v="3005"/>
    <s v="I Wayan Kompiang Eka Siswanta"/>
    <n v="4"/>
    <n v="307"/>
    <s v="Vacation"/>
    <s v="IDR"/>
    <n v="165864"/>
    <n v="0"/>
    <s v="ID001683"/>
    <s v="ProjHours19"/>
    <s v="No"/>
    <m/>
    <n v="0"/>
    <s v="Non-charge"/>
    <s v="No"/>
    <s v="Posted"/>
    <s v="No"/>
    <m/>
  </r>
  <r>
    <d v="2018-01-08T00:00:00"/>
    <s v="XVACATION"/>
    <x v="7"/>
    <x v="44"/>
    <s v="Design"/>
    <n v="3006"/>
    <s v="I Wayan Sujana"/>
    <n v="4"/>
    <n v="307"/>
    <s v="Vacation"/>
    <s v="IDR"/>
    <n v="143812"/>
    <n v="0"/>
    <s v="ID001684"/>
    <s v="ProjHours19"/>
    <s v="No"/>
    <m/>
    <n v="0"/>
    <s v="Non-charge"/>
    <s v="No"/>
    <s v="Posted"/>
    <s v="No"/>
    <m/>
  </r>
  <r>
    <d v="2018-01-08T00:00:00"/>
    <s v="XVACATION"/>
    <x v="7"/>
    <x v="44"/>
    <s v="Design"/>
    <n v="3013"/>
    <s v="A.A. Gde Adi Santika"/>
    <n v="8"/>
    <n v="307"/>
    <s v="Vacation"/>
    <s v="IDR"/>
    <n v="99460"/>
    <n v="0"/>
    <s v="ID001693"/>
    <s v="ProjHours19"/>
    <s v="No"/>
    <m/>
    <n v="0"/>
    <s v="Non-charge"/>
    <s v="No"/>
    <s v="Posted"/>
    <s v="No"/>
    <m/>
  </r>
  <r>
    <d v="2018-01-15T00:00:00"/>
    <s v="XVACATION"/>
    <x v="7"/>
    <x v="44"/>
    <s v="Design"/>
    <n v="3004"/>
    <s v="Untoro"/>
    <n v="1"/>
    <n v="307"/>
    <s v="Vacation"/>
    <s v="IDR"/>
    <n v="150581"/>
    <n v="0"/>
    <s v="ID001710"/>
    <s v="ProjHours19"/>
    <s v="No"/>
    <m/>
    <n v="0"/>
    <s v="Non-charge"/>
    <s v="No"/>
    <s v="Posted"/>
    <s v="No"/>
    <m/>
  </r>
  <r>
    <d v="2018-01-15T00:00:00"/>
    <s v="XVACATION"/>
    <x v="7"/>
    <x v="44"/>
    <s v="Design"/>
    <n v="3006"/>
    <s v="I Wayan Sujana"/>
    <n v="4"/>
    <n v="307"/>
    <s v="Vacation"/>
    <s v="IDR"/>
    <n v="143812"/>
    <n v="0"/>
    <s v="ID001713"/>
    <s v="ProjHours19"/>
    <s v="No"/>
    <m/>
    <n v="0"/>
    <s v="Non-charge"/>
    <s v="No"/>
    <s v="Posted"/>
    <s v="No"/>
    <m/>
  </r>
  <r>
    <d v="2018-01-15T00:00:00"/>
    <s v="XVACATION"/>
    <x v="7"/>
    <x v="44"/>
    <s v="Design"/>
    <n v="3007"/>
    <s v="Putu Ary Santana Putra"/>
    <n v="5"/>
    <n v="307"/>
    <s v="Vacation"/>
    <s v="IDR"/>
    <n v="138968"/>
    <n v="0"/>
    <s v="ID001715"/>
    <s v="ProjHours19"/>
    <s v="No"/>
    <m/>
    <n v="0"/>
    <s v="Non-charge"/>
    <s v="No"/>
    <s v="Posted"/>
    <s v="No"/>
    <m/>
  </r>
  <r>
    <d v="2018-01-22T00:00:00"/>
    <s v="XVACATION"/>
    <x v="7"/>
    <x v="44"/>
    <s v="Design"/>
    <n v="3006"/>
    <s v="I Wayan Sujana"/>
    <n v="1"/>
    <n v="307"/>
    <s v="Vacation"/>
    <s v="IDR"/>
    <n v="143812"/>
    <n v="0"/>
    <s v="ID001744"/>
    <s v="ProjHours19"/>
    <s v="No"/>
    <m/>
    <n v="0"/>
    <s v="Non-charge"/>
    <s v="No"/>
    <s v="Posted"/>
    <s v="No"/>
    <m/>
  </r>
  <r>
    <d v="2018-01-22T00:00:00"/>
    <s v="XVACATION"/>
    <x v="7"/>
    <x v="44"/>
    <s v="Design"/>
    <n v="3004"/>
    <s v="Untoro"/>
    <n v="8"/>
    <n v="307"/>
    <s v="Vacation"/>
    <s v="IDR"/>
    <n v="150581"/>
    <n v="0"/>
    <s v="ID001751"/>
    <s v="ProjHours19"/>
    <s v="No"/>
    <m/>
    <n v="0"/>
    <s v="Non-charge"/>
    <s v="No"/>
    <s v="Posted"/>
    <s v="No"/>
    <m/>
  </r>
  <r>
    <d v="2018-01-29T00:00:00"/>
    <s v="XVACATION"/>
    <x v="7"/>
    <x v="44"/>
    <s v="Design"/>
    <n v="3012"/>
    <s v="Johanes Jojo Paijo"/>
    <n v="8"/>
    <n v="307"/>
    <s v="Vacation"/>
    <s v="IDR"/>
    <n v="109895"/>
    <n v="0"/>
    <s v="ID001773"/>
    <s v="ProjHours19"/>
    <s v="No"/>
    <m/>
    <n v="0"/>
    <s v="Non-charge"/>
    <s v="No"/>
    <s v="Posted"/>
    <s v="No"/>
    <m/>
  </r>
  <r>
    <d v="2018-01-29T00:00:00"/>
    <s v="XVACATION"/>
    <x v="7"/>
    <x v="44"/>
    <s v="Design"/>
    <n v="3006"/>
    <s v="I Wayan Sujana"/>
    <n v="12"/>
    <n v="307"/>
    <s v="Vacation"/>
    <s v="IDR"/>
    <n v="143812"/>
    <n v="0"/>
    <s v="ID001776"/>
    <s v="ProjHours19"/>
    <s v="No"/>
    <m/>
    <n v="0"/>
    <s v="Non-charge"/>
    <s v="No"/>
    <s v="Posted"/>
    <s v="No"/>
    <m/>
  </r>
  <r>
    <d v="2018-01-29T00:00:00"/>
    <s v="XVACATION"/>
    <x v="7"/>
    <x v="44"/>
    <s v="Design"/>
    <n v="3009"/>
    <s v="I Gusti Bagus Sera Krisnadinata"/>
    <n v="16"/>
    <n v="307"/>
    <s v="Vacation"/>
    <s v="IDR"/>
    <n v="120926"/>
    <n v="0"/>
    <s v="ID001779"/>
    <s v="ProjHours19"/>
    <s v="No"/>
    <m/>
    <n v="0"/>
    <s v="Non-charge"/>
    <s v="No"/>
    <s v="Posted"/>
    <s v="No"/>
    <m/>
  </r>
  <r>
    <d v="2018-01-29T00:00:00"/>
    <s v="XVACATION"/>
    <x v="7"/>
    <x v="44"/>
    <s v="Design"/>
    <n v="3008"/>
    <s v="Gita Adriani Putri"/>
    <n v="24"/>
    <n v="307"/>
    <s v="Vacation"/>
    <s v="IDR"/>
    <n v="150042"/>
    <n v="0"/>
    <s v="ID001787"/>
    <s v="ProjHours19"/>
    <s v="No"/>
    <m/>
    <n v="0"/>
    <s v="Non-charge"/>
    <s v="No"/>
    <s v="Posted"/>
    <s v="No"/>
    <m/>
  </r>
  <r>
    <d v="2018-02-01T00:00:00"/>
    <s v="XVACATION"/>
    <x v="7"/>
    <x v="44"/>
    <s v="Design"/>
    <n v="3012"/>
    <s v="Johanes Jojo Paijo"/>
    <n v="2"/>
    <n v="307"/>
    <s v="Vacation"/>
    <s v="IDR"/>
    <n v="109895"/>
    <n v="0"/>
    <s v="ID001789"/>
    <s v="ProjHours19"/>
    <s v="No"/>
    <m/>
    <n v="0"/>
    <s v="Non-charge"/>
    <s v="No"/>
    <s v="Posted"/>
    <s v="No"/>
    <m/>
  </r>
  <r>
    <d v="2018-02-01T00:00:00"/>
    <s v="XVACATION"/>
    <x v="7"/>
    <x v="44"/>
    <s v="Design"/>
    <n v="3008"/>
    <s v="Gita Adriani Putri"/>
    <n v="16"/>
    <n v="307"/>
    <s v="Vacation"/>
    <s v="IDR"/>
    <n v="150042"/>
    <n v="0"/>
    <s v="ID001805"/>
    <s v="ProjHours19"/>
    <s v="No"/>
    <m/>
    <n v="0"/>
    <s v="Non-charge"/>
    <s v="No"/>
    <s v="Posted"/>
    <s v="No"/>
    <m/>
  </r>
  <r>
    <d v="2018-02-05T00:00:00"/>
    <s v="XVACATION"/>
    <x v="7"/>
    <x v="44"/>
    <s v="Design"/>
    <n v="3001"/>
    <s v="Nyoman Diksa"/>
    <n v="1"/>
    <n v="307"/>
    <s v="Vacation"/>
    <s v="IDR"/>
    <n v="308303"/>
    <n v="0"/>
    <s v="ID001809"/>
    <s v="ProjHours19"/>
    <s v="No"/>
    <m/>
    <n v="0"/>
    <s v="Non-charge"/>
    <s v="No"/>
    <s v="Posted"/>
    <s v="No"/>
    <m/>
  </r>
  <r>
    <d v="2018-02-05T00:00:00"/>
    <s v="XVACATION"/>
    <x v="7"/>
    <x v="44"/>
    <s v="Design"/>
    <n v="3006"/>
    <s v="I Wayan Sujana"/>
    <n v="1"/>
    <n v="307"/>
    <s v="Vacation"/>
    <s v="IDR"/>
    <n v="143812"/>
    <n v="0"/>
    <s v="ID001810"/>
    <s v="ProjHours19"/>
    <s v="No"/>
    <m/>
    <n v="0"/>
    <s v="Non-charge"/>
    <s v="No"/>
    <s v="Posted"/>
    <s v="No"/>
    <m/>
  </r>
  <r>
    <d v="2018-02-05T00:00:00"/>
    <s v="XVACATION"/>
    <x v="7"/>
    <x v="44"/>
    <s v="Design"/>
    <n v="3004"/>
    <s v="Untoro"/>
    <n v="2"/>
    <n v="307"/>
    <s v="Vacation"/>
    <s v="IDR"/>
    <n v="150581"/>
    <n v="0"/>
    <s v="ID001811"/>
    <s v="ProjHours19"/>
    <s v="No"/>
    <m/>
    <n v="0"/>
    <s v="Non-charge"/>
    <s v="No"/>
    <s v="Posted"/>
    <s v="No"/>
    <m/>
  </r>
  <r>
    <d v="2018-02-05T00:00:00"/>
    <s v="XVACATION"/>
    <x v="7"/>
    <x v="44"/>
    <s v="Design"/>
    <n v="3008"/>
    <s v="Gita Adriani Putri"/>
    <n v="24"/>
    <n v="307"/>
    <s v="Vacation"/>
    <s v="IDR"/>
    <n v="150042"/>
    <n v="0"/>
    <s v="ID001829"/>
    <s v="ProjHours19"/>
    <s v="No"/>
    <m/>
    <n v="0"/>
    <s v="Non-charge"/>
    <s v="No"/>
    <s v="Posted"/>
    <s v="No"/>
    <m/>
  </r>
  <r>
    <d v="2018-02-12T00:00:00"/>
    <s v="XVACATION"/>
    <x v="7"/>
    <x v="44"/>
    <s v="Design"/>
    <n v="3001"/>
    <s v="Nyoman Diksa"/>
    <n v="1"/>
    <n v="307"/>
    <s v="Vacation"/>
    <s v="IDR"/>
    <n v="308303"/>
    <n v="0"/>
    <s v="ID001839"/>
    <s v="ProjHours19"/>
    <s v="No"/>
    <m/>
    <n v="0"/>
    <s v="Non-charge"/>
    <s v="No"/>
    <s v="Posted"/>
    <s v="No"/>
    <m/>
  </r>
  <r>
    <d v="2018-02-12T00:00:00"/>
    <s v="XVACATION"/>
    <x v="7"/>
    <x v="44"/>
    <s v="Design"/>
    <n v="3013"/>
    <s v="A.A. Gde Adi Santika"/>
    <n v="1"/>
    <n v="307"/>
    <s v="Vacation"/>
    <s v="IDR"/>
    <n v="99460"/>
    <n v="0"/>
    <s v="ID001840"/>
    <s v="ProjHours19"/>
    <s v="No"/>
    <m/>
    <n v="0"/>
    <s v="Non-charge"/>
    <s v="No"/>
    <s v="Posted"/>
    <s v="No"/>
    <m/>
  </r>
  <r>
    <d v="2018-02-12T00:00:00"/>
    <s v="XVACATION"/>
    <x v="7"/>
    <x v="44"/>
    <s v="Design"/>
    <n v="3002"/>
    <s v="I Gusti Ngurah Satriawan"/>
    <n v="2"/>
    <n v="307"/>
    <s v="Vacation"/>
    <s v="IDR"/>
    <n v="169207"/>
    <n v="0"/>
    <s v="ID001842"/>
    <s v="ProjHours19"/>
    <s v="No"/>
    <m/>
    <n v="0"/>
    <s v="Non-charge"/>
    <s v="No"/>
    <s v="Posted"/>
    <s v="No"/>
    <m/>
  </r>
  <r>
    <d v="2018-02-12T00:00:00"/>
    <s v="XVACATION"/>
    <x v="7"/>
    <x v="44"/>
    <s v="Design"/>
    <n v="3006"/>
    <s v="I Wayan Sujana"/>
    <n v="4"/>
    <n v="307"/>
    <s v="Vacation"/>
    <s v="IDR"/>
    <n v="143812"/>
    <n v="0"/>
    <s v="ID001847"/>
    <s v="ProjHours19"/>
    <s v="No"/>
    <m/>
    <n v="0"/>
    <s v="Non-charge"/>
    <s v="No"/>
    <s v="Posted"/>
    <s v="No"/>
    <m/>
  </r>
  <r>
    <d v="2018-02-12T00:00:00"/>
    <s v="XVACATION"/>
    <x v="7"/>
    <x v="44"/>
    <s v="Design"/>
    <n v="3011"/>
    <s v="I Ketut Sukardiana"/>
    <n v="4"/>
    <n v="307"/>
    <s v="Vacation"/>
    <s v="IDR"/>
    <n v="115059"/>
    <n v="0"/>
    <s v="ID001848"/>
    <s v="ProjHours19"/>
    <s v="No"/>
    <m/>
    <n v="0"/>
    <s v="Non-charge"/>
    <s v="No"/>
    <s v="Posted"/>
    <s v="No"/>
    <m/>
  </r>
  <r>
    <d v="2018-02-12T00:00:00"/>
    <s v="XVACATION"/>
    <x v="7"/>
    <x v="44"/>
    <s v="Design"/>
    <n v="3009"/>
    <s v="I Gusti Bagus Sera Krisnadinata"/>
    <n v="8"/>
    <n v="307"/>
    <s v="Vacation"/>
    <s v="IDR"/>
    <n v="120926"/>
    <n v="0"/>
    <s v="ID001855"/>
    <s v="ProjHours19"/>
    <s v="No"/>
    <m/>
    <n v="0"/>
    <s v="Non-charge"/>
    <s v="No"/>
    <s v="Posted"/>
    <s v="No"/>
    <m/>
  </r>
  <r>
    <d v="2018-02-12T00:00:00"/>
    <s v="XVACATION"/>
    <x v="7"/>
    <x v="44"/>
    <s v="Design"/>
    <n v="3007"/>
    <s v="Putu Ary Santana Putra"/>
    <n v="8"/>
    <n v="307"/>
    <s v="Vacation"/>
    <s v="IDR"/>
    <n v="138968"/>
    <n v="0"/>
    <s v="ID001856"/>
    <s v="ProjHours19"/>
    <s v="No"/>
    <m/>
    <n v="0"/>
    <s v="Non-charge"/>
    <s v="No"/>
    <s v="Posted"/>
    <s v="No"/>
    <m/>
  </r>
  <r>
    <d v="2018-02-19T00:00:00"/>
    <s v="XVACATION"/>
    <x v="7"/>
    <x v="44"/>
    <s v="Design"/>
    <n v="3009"/>
    <s v="I Gusti Bagus Sera Krisnadinata"/>
    <n v="1"/>
    <n v="307"/>
    <s v="Vacation"/>
    <s v="IDR"/>
    <n v="120926"/>
    <n v="0"/>
    <s v="ID001877"/>
    <s v="ProjHours19"/>
    <s v="No"/>
    <m/>
    <n v="0"/>
    <s v="Non-charge"/>
    <s v="No"/>
    <s v="Posted"/>
    <s v="No"/>
    <m/>
  </r>
  <r>
    <d v="2018-02-19T00:00:00"/>
    <s v="XVACATION"/>
    <x v="7"/>
    <x v="44"/>
    <s v="Design"/>
    <n v="3008"/>
    <s v="Gita Adriani Putri"/>
    <n v="1"/>
    <n v="307"/>
    <s v="Vacation"/>
    <s v="IDR"/>
    <n v="150042"/>
    <n v="0"/>
    <s v="ID001878"/>
    <s v="ProjHours19"/>
    <s v="No"/>
    <m/>
    <n v="0"/>
    <s v="Non-charge"/>
    <s v="No"/>
    <s v="Posted"/>
    <s v="No"/>
    <m/>
  </r>
  <r>
    <d v="2018-02-19T00:00:00"/>
    <s v="XVACATION"/>
    <x v="7"/>
    <x v="44"/>
    <s v="Design"/>
    <n v="3002"/>
    <s v="I Gusti Ngurah Satriawan"/>
    <n v="3"/>
    <n v="307"/>
    <s v="Vacation"/>
    <s v="IDR"/>
    <n v="169207"/>
    <n v="0"/>
    <s v="ID001880"/>
    <s v="ProjHours19"/>
    <s v="No"/>
    <m/>
    <n v="0"/>
    <s v="Non-charge"/>
    <s v="No"/>
    <s v="Posted"/>
    <s v="No"/>
    <m/>
  </r>
  <r>
    <d v="2018-02-19T00:00:00"/>
    <s v="XVACATION"/>
    <x v="7"/>
    <x v="44"/>
    <s v="Design"/>
    <n v="3006"/>
    <s v="I Wayan Sujana"/>
    <n v="4"/>
    <n v="307"/>
    <s v="Vacation"/>
    <s v="IDR"/>
    <n v="143812"/>
    <n v="0"/>
    <s v="ID001881"/>
    <s v="ProjHours19"/>
    <s v="No"/>
    <m/>
    <n v="0"/>
    <s v="Non-charge"/>
    <s v="No"/>
    <s v="Posted"/>
    <s v="No"/>
    <m/>
  </r>
  <r>
    <d v="2018-02-19T00:00:00"/>
    <s v="XVACATION"/>
    <x v="7"/>
    <x v="44"/>
    <s v="Design"/>
    <n v="3005"/>
    <s v="I Wayan Kompiang Eka Siswanta"/>
    <n v="8"/>
    <n v="307"/>
    <s v="Vacation"/>
    <s v="IDR"/>
    <n v="165864"/>
    <n v="0"/>
    <s v="ID001888"/>
    <s v="ProjHours19"/>
    <s v="No"/>
    <m/>
    <n v="0"/>
    <s v="Non-charge"/>
    <s v="No"/>
    <s v="Posted"/>
    <s v="No"/>
    <m/>
  </r>
  <r>
    <d v="2018-02-26T00:00:00"/>
    <s v="XVACATION"/>
    <x v="7"/>
    <x v="44"/>
    <s v="Design"/>
    <n v="3007"/>
    <s v="Putu Ary Santana Putra"/>
    <n v="1"/>
    <n v="307"/>
    <s v="Vacation"/>
    <s v="IDR"/>
    <n v="138968"/>
    <n v="0"/>
    <s v="ID001906"/>
    <s v="ProjHours19"/>
    <s v="No"/>
    <m/>
    <n v="0"/>
    <s v="Non-charge"/>
    <s v="No"/>
    <s v="Posted"/>
    <s v="No"/>
    <m/>
  </r>
  <r>
    <d v="2018-02-26T00:00:00"/>
    <s v="XVACATION"/>
    <x v="7"/>
    <x v="44"/>
    <s v="Design"/>
    <n v="3001"/>
    <s v="Nyoman Diksa"/>
    <n v="4"/>
    <n v="307"/>
    <s v="Vacation"/>
    <s v="IDR"/>
    <n v="308303"/>
    <n v="0"/>
    <s v="ID001909"/>
    <s v="ProjHours19"/>
    <s v="No"/>
    <m/>
    <n v="0"/>
    <s v="Non-charge"/>
    <s v="No"/>
    <s v="Posted"/>
    <s v="No"/>
    <m/>
  </r>
  <r>
    <d v="2018-03-01T00:00:00"/>
    <s v="XVACATION"/>
    <x v="7"/>
    <x v="44"/>
    <s v="Design"/>
    <n v="3006"/>
    <s v="I Wayan Sujana"/>
    <n v="8"/>
    <n v="307"/>
    <s v="Vacation"/>
    <s v="IDR"/>
    <n v="143812"/>
    <n v="0"/>
    <s v="ID001933"/>
    <s v="ProjHours19"/>
    <s v="No"/>
    <m/>
    <n v="0"/>
    <s v="Non-charge"/>
    <s v="No"/>
    <s v="Posted"/>
    <s v="No"/>
    <m/>
  </r>
  <r>
    <d v="2018-03-01T00:00:00"/>
    <s v="XVACATION"/>
    <x v="7"/>
    <x v="44"/>
    <s v="Design"/>
    <n v="3002"/>
    <s v="I Gusti Ngurah Satriawan"/>
    <n v="16"/>
    <n v="307"/>
    <s v="Vacation"/>
    <s v="IDR"/>
    <n v="169207"/>
    <n v="0"/>
    <s v="ID001942"/>
    <s v="ProjHours19"/>
    <s v="No"/>
    <m/>
    <n v="0"/>
    <s v="Non-charge"/>
    <s v="No"/>
    <s v="Posted"/>
    <s v="No"/>
    <m/>
  </r>
  <r>
    <d v="2018-03-05T00:00:00"/>
    <s v="XVACATION"/>
    <x v="7"/>
    <x v="44"/>
    <s v="Design"/>
    <n v="3012"/>
    <s v="Johanes Jojo Paijo"/>
    <n v="1"/>
    <n v="307"/>
    <s v="Vacation"/>
    <s v="IDR"/>
    <n v="109895"/>
    <n v="0"/>
    <s v="ID001945"/>
    <s v="ProjHours19"/>
    <s v="No"/>
    <m/>
    <n v="0"/>
    <s v="Non-charge"/>
    <s v="No"/>
    <s v="Posted"/>
    <s v="No"/>
    <m/>
  </r>
  <r>
    <d v="2018-03-05T00:00:00"/>
    <s v="XVACATION"/>
    <x v="7"/>
    <x v="44"/>
    <s v="Design"/>
    <n v="3005"/>
    <s v="I Wayan Kompiang Eka Siswanta"/>
    <n v="1"/>
    <n v="307"/>
    <s v="Vacation"/>
    <s v="IDR"/>
    <n v="165864"/>
    <n v="0"/>
    <s v="ID001946"/>
    <s v="ProjHours19"/>
    <s v="No"/>
    <m/>
    <n v="0"/>
    <s v="Non-charge"/>
    <s v="No"/>
    <s v="Posted"/>
    <s v="No"/>
    <m/>
  </r>
  <r>
    <d v="2018-03-05T00:00:00"/>
    <s v="XVACATION"/>
    <x v="7"/>
    <x v="44"/>
    <s v="Design"/>
    <n v="3007"/>
    <s v="Putu Ary Santana Putra"/>
    <n v="1"/>
    <n v="307"/>
    <s v="Vacation"/>
    <s v="IDR"/>
    <n v="138968"/>
    <n v="0"/>
    <s v="ID001947"/>
    <s v="ProjHours19"/>
    <s v="No"/>
    <m/>
    <n v="0"/>
    <s v="Non-charge"/>
    <s v="No"/>
    <s v="Posted"/>
    <s v="No"/>
    <m/>
  </r>
  <r>
    <d v="2018-03-05T00:00:00"/>
    <s v="XVACATION"/>
    <x v="7"/>
    <x v="44"/>
    <s v="Design"/>
    <n v="3006"/>
    <s v="I Wayan Sujana"/>
    <n v="4"/>
    <n v="307"/>
    <s v="Vacation"/>
    <s v="IDR"/>
    <n v="143812"/>
    <n v="0"/>
    <s v="ID001948"/>
    <s v="ProjHours19"/>
    <s v="No"/>
    <m/>
    <n v="0"/>
    <s v="Non-charge"/>
    <s v="No"/>
    <s v="Posted"/>
    <s v="No"/>
    <m/>
  </r>
  <r>
    <d v="2018-03-05T00:00:00"/>
    <s v="XVACATION"/>
    <x v="7"/>
    <x v="44"/>
    <s v="Design"/>
    <n v="3001"/>
    <s v="Nyoman Diksa"/>
    <n v="8"/>
    <n v="307"/>
    <s v="Vacation"/>
    <s v="IDR"/>
    <n v="308303"/>
    <n v="0"/>
    <s v="ID001954"/>
    <s v="ProjHours19"/>
    <s v="No"/>
    <m/>
    <n v="0"/>
    <s v="Non-charge"/>
    <s v="No"/>
    <s v="Posted"/>
    <s v="No"/>
    <m/>
  </r>
  <r>
    <d v="2018-03-05T00:00:00"/>
    <s v="XVACATION"/>
    <x v="7"/>
    <x v="44"/>
    <s v="Design"/>
    <n v="3013"/>
    <s v="A.A. Gde Adi Santika"/>
    <n v="10"/>
    <n v="307"/>
    <s v="Vacation"/>
    <s v="IDR"/>
    <n v="99460"/>
    <n v="0"/>
    <s v="ID001956"/>
    <s v="ProjHours19"/>
    <s v="No"/>
    <m/>
    <n v="0"/>
    <s v="Non-charge"/>
    <s v="No"/>
    <s v="Posted"/>
    <s v="No"/>
    <m/>
  </r>
  <r>
    <d v="2018-03-05T00:00:00"/>
    <s v="XVACATION"/>
    <x v="7"/>
    <x v="44"/>
    <s v="Design"/>
    <n v="3011"/>
    <s v="I Ketut Sukardiana"/>
    <n v="17"/>
    <n v="307"/>
    <s v="Vacation"/>
    <s v="IDR"/>
    <n v="115059"/>
    <n v="0"/>
    <s v="ID001961"/>
    <s v="ProjHours19"/>
    <s v="No"/>
    <m/>
    <n v="0"/>
    <s v="Non-charge"/>
    <s v="No"/>
    <s v="Posted"/>
    <s v="No"/>
    <m/>
  </r>
  <r>
    <d v="2018-03-05T00:00:00"/>
    <s v="XVACATION"/>
    <x v="7"/>
    <x v="44"/>
    <s v="Design"/>
    <n v="3002"/>
    <s v="I Gusti Ngurah Satriawan"/>
    <n v="40"/>
    <n v="307"/>
    <s v="Vacation"/>
    <s v="IDR"/>
    <n v="169207"/>
    <n v="0"/>
    <s v="ID001974"/>
    <s v="ProjHours19"/>
    <s v="No"/>
    <m/>
    <n v="0"/>
    <s v="Non-charge"/>
    <s v="No"/>
    <s v="Posted"/>
    <s v="No"/>
    <m/>
  </r>
  <r>
    <d v="2018-03-12T00:00:00"/>
    <s v="XVACATION"/>
    <x v="7"/>
    <x v="44"/>
    <s v="Design"/>
    <n v="3001"/>
    <s v="Nyoman Diksa"/>
    <n v="1"/>
    <n v="307"/>
    <s v="Vacation"/>
    <s v="IDR"/>
    <n v="308303"/>
    <n v="0"/>
    <s v="ID001975"/>
    <s v="ProjHours19"/>
    <s v="No"/>
    <m/>
    <n v="0"/>
    <s v="Non-charge"/>
    <s v="No"/>
    <s v="Posted"/>
    <s v="No"/>
    <m/>
  </r>
  <r>
    <d v="2018-03-12T00:00:00"/>
    <s v="XVACATION"/>
    <x v="7"/>
    <x v="44"/>
    <s v="Design"/>
    <n v="3006"/>
    <s v="I Wayan Sujana"/>
    <n v="1"/>
    <n v="307"/>
    <s v="Vacation"/>
    <s v="IDR"/>
    <n v="143812"/>
    <n v="0"/>
    <s v="ID001976"/>
    <s v="ProjHours19"/>
    <s v="No"/>
    <m/>
    <n v="0"/>
    <s v="Non-charge"/>
    <s v="No"/>
    <s v="Posted"/>
    <s v="No"/>
    <m/>
  </r>
  <r>
    <d v="2018-03-12T00:00:00"/>
    <s v="XVACATION"/>
    <x v="7"/>
    <x v="44"/>
    <s v="Design"/>
    <n v="3013"/>
    <s v="A.A. Gde Adi Santika"/>
    <n v="1"/>
    <n v="307"/>
    <s v="Vacation"/>
    <s v="IDR"/>
    <n v="99460"/>
    <n v="0"/>
    <s v="ID001977"/>
    <s v="ProjHours19"/>
    <s v="No"/>
    <m/>
    <n v="0"/>
    <s v="Non-charge"/>
    <s v="No"/>
    <s v="Posted"/>
    <s v="No"/>
    <m/>
  </r>
  <r>
    <d v="2018-03-12T00:00:00"/>
    <s v="XVACATION"/>
    <x v="7"/>
    <x v="44"/>
    <s v="Design"/>
    <n v="3002"/>
    <s v="I Gusti Ngurah Satriawan"/>
    <n v="8"/>
    <n v="307"/>
    <s v="Vacation"/>
    <s v="IDR"/>
    <n v="169207"/>
    <n v="0"/>
    <s v="ID002001"/>
    <s v="ProjHours19"/>
    <s v="No"/>
    <m/>
    <n v="0"/>
    <s v="Non-charge"/>
    <s v="No"/>
    <s v="Posted"/>
    <s v="No"/>
    <m/>
  </r>
  <r>
    <d v="2018-03-12T00:00:00"/>
    <s v="XVACATION"/>
    <x v="7"/>
    <x v="44"/>
    <s v="Design"/>
    <n v="3010"/>
    <s v="A.A. Bagus Dewangkara"/>
    <n v="12"/>
    <n v="307"/>
    <s v="Vacation"/>
    <s v="IDR"/>
    <n v="121404"/>
    <n v="0"/>
    <s v="ID002004"/>
    <s v="ProjHours19"/>
    <s v="No"/>
    <m/>
    <n v="0"/>
    <s v="Non-charge"/>
    <s v="No"/>
    <s v="Posted"/>
    <s v="No"/>
    <m/>
  </r>
  <r>
    <d v="2018-03-19T00:00:00"/>
    <s v="XVACATION"/>
    <x v="7"/>
    <x v="44"/>
    <s v="Design"/>
    <n v="3006"/>
    <s v="I Wayan Sujana"/>
    <n v="1"/>
    <n v="307"/>
    <s v="Vacation"/>
    <s v="IDR"/>
    <n v="143812"/>
    <n v="0"/>
    <s v="ID002019"/>
    <s v="ProjHours19"/>
    <s v="No"/>
    <m/>
    <n v="0"/>
    <s v="Non-charge"/>
    <s v="No"/>
    <s v="Posted"/>
    <s v="No"/>
    <m/>
  </r>
  <r>
    <d v="2018-03-19T00:00:00"/>
    <s v="XVACATION"/>
    <x v="7"/>
    <x v="44"/>
    <s v="Design"/>
    <n v="3007"/>
    <s v="Putu Ary Santana Putra"/>
    <n v="1"/>
    <n v="307"/>
    <s v="Vacation"/>
    <s v="IDR"/>
    <n v="138968"/>
    <n v="0"/>
    <s v="ID002020"/>
    <s v="ProjHours19"/>
    <s v="No"/>
    <m/>
    <n v="0"/>
    <s v="Non-charge"/>
    <s v="No"/>
    <s v="Posted"/>
    <s v="No"/>
    <m/>
  </r>
  <r>
    <d v="2018-03-19T00:00:00"/>
    <s v="XVACATION"/>
    <x v="7"/>
    <x v="44"/>
    <s v="Design"/>
    <n v="3013"/>
    <s v="A.A. Gde Adi Santika"/>
    <n v="2"/>
    <n v="307"/>
    <s v="Vacation"/>
    <s v="IDR"/>
    <n v="99460"/>
    <n v="0"/>
    <s v="ID002022"/>
    <s v="ProjHours19"/>
    <s v="No"/>
    <m/>
    <n v="0"/>
    <s v="Non-charge"/>
    <s v="No"/>
    <s v="Posted"/>
    <s v="No"/>
    <m/>
  </r>
  <r>
    <d v="2018-03-19T00:00:00"/>
    <s v="XVACATION"/>
    <x v="7"/>
    <x v="44"/>
    <s v="Design"/>
    <n v="3011"/>
    <s v="I Ketut Sukardiana"/>
    <n v="4"/>
    <n v="307"/>
    <s v="Vacation"/>
    <s v="IDR"/>
    <n v="115059"/>
    <n v="0"/>
    <s v="ID002024"/>
    <s v="ProjHours19"/>
    <s v="No"/>
    <m/>
    <n v="0"/>
    <s v="Non-charge"/>
    <s v="No"/>
    <s v="Posted"/>
    <s v="No"/>
    <m/>
  </r>
  <r>
    <d v="2018-03-19T00:00:00"/>
    <s v="XVACATION"/>
    <x v="7"/>
    <x v="44"/>
    <s v="Design"/>
    <n v="3008"/>
    <s v="Gita Adriani Putri"/>
    <n v="10.5"/>
    <n v="307"/>
    <s v="Vacation"/>
    <s v="IDR"/>
    <n v="150042"/>
    <n v="0"/>
    <s v="ID002030"/>
    <s v="ProjHours19"/>
    <s v="No"/>
    <m/>
    <n v="0"/>
    <s v="Non-charge"/>
    <s v="No"/>
    <s v="Posted"/>
    <s v="No"/>
    <m/>
  </r>
  <r>
    <d v="2018-03-19T00:00:00"/>
    <s v="XVACATION"/>
    <x v="7"/>
    <x v="44"/>
    <s v="Design"/>
    <n v="3002"/>
    <s v="I Gusti Ngurah Satriawan"/>
    <n v="16"/>
    <n v="307"/>
    <s v="Vacation"/>
    <s v="IDR"/>
    <n v="169207"/>
    <n v="0"/>
    <s v="ID002033"/>
    <s v="ProjHours19"/>
    <s v="No"/>
    <m/>
    <n v="0"/>
    <s v="Non-charge"/>
    <s v="No"/>
    <s v="Posted"/>
    <s v="No"/>
    <m/>
  </r>
  <r>
    <d v="2018-03-26T00:00:00"/>
    <s v="XVACATION"/>
    <x v="7"/>
    <x v="44"/>
    <s v="Design"/>
    <n v="3005"/>
    <s v="I Wayan Kompiang Eka Siswanta"/>
    <n v="1"/>
    <n v="307"/>
    <s v="Vacation"/>
    <s v="IDR"/>
    <n v="165864"/>
    <n v="0"/>
    <s v="ID002050"/>
    <s v="ProjHours19"/>
    <s v="No"/>
    <m/>
    <n v="0"/>
    <s v="Non-charge"/>
    <s v="No"/>
    <s v="Posted"/>
    <s v="No"/>
    <m/>
  </r>
  <r>
    <d v="2018-03-26T00:00:00"/>
    <s v="XVACATION"/>
    <x v="7"/>
    <x v="44"/>
    <s v="Design"/>
    <n v="3006"/>
    <s v="I Wayan Sujana"/>
    <n v="1"/>
    <n v="307"/>
    <s v="Vacation"/>
    <s v="IDR"/>
    <n v="143812"/>
    <n v="0"/>
    <s v="ID002051"/>
    <s v="ProjHours19"/>
    <s v="No"/>
    <m/>
    <n v="0"/>
    <s v="Non-charge"/>
    <s v="No"/>
    <s v="Posted"/>
    <s v="No"/>
    <m/>
  </r>
  <r>
    <d v="2018-03-26T00:00:00"/>
    <s v="XVACATION"/>
    <x v="7"/>
    <x v="44"/>
    <s v="Design"/>
    <n v="3007"/>
    <s v="Putu Ary Santana Putra"/>
    <n v="1"/>
    <n v="307"/>
    <s v="Vacation"/>
    <s v="IDR"/>
    <n v="138968"/>
    <n v="0"/>
    <s v="ID002052"/>
    <s v="ProjHours19"/>
    <s v="No"/>
    <m/>
    <n v="0"/>
    <s v="Non-charge"/>
    <s v="No"/>
    <s v="Posted"/>
    <s v="No"/>
    <m/>
  </r>
  <r>
    <d v="2018-03-26T00:00:00"/>
    <s v="XVACATION"/>
    <x v="7"/>
    <x v="44"/>
    <s v="Design"/>
    <n v="3011"/>
    <s v="I Ketut Sukardiana"/>
    <n v="1.5"/>
    <n v="307"/>
    <s v="Vacation"/>
    <s v="IDR"/>
    <n v="115059"/>
    <n v="0"/>
    <s v="ID002053"/>
    <s v="ProjHours19"/>
    <s v="No"/>
    <m/>
    <n v="0"/>
    <s v="Non-charge"/>
    <s v="No"/>
    <s v="Posted"/>
    <s v="No"/>
    <m/>
  </r>
  <r>
    <d v="2018-03-26T00:00:00"/>
    <s v="XVACATION"/>
    <x v="7"/>
    <x v="44"/>
    <s v="Design"/>
    <n v="3001"/>
    <s v="Nyoman Diksa"/>
    <n v="10"/>
    <n v="307"/>
    <s v="Vacation"/>
    <s v="IDR"/>
    <n v="308303"/>
    <n v="0"/>
    <s v="ID002081"/>
    <s v="ProjHours19"/>
    <s v="No"/>
    <m/>
    <n v="0"/>
    <s v="Non-charge"/>
    <s v="No"/>
    <s v="Posted"/>
    <s v="No"/>
    <m/>
  </r>
  <r>
    <d v="2018-03-26T00:00:00"/>
    <s v="XVACATION"/>
    <x v="7"/>
    <x v="44"/>
    <s v="Design"/>
    <n v="3003"/>
    <s v="Agus Wijaya"/>
    <n v="24"/>
    <n v="307"/>
    <s v="Vacation"/>
    <s v="IDR"/>
    <n v="177755"/>
    <n v="0"/>
    <s v="ID002088"/>
    <s v="ProjHours19"/>
    <s v="No"/>
    <m/>
    <n v="0"/>
    <s v="Non-charge"/>
    <s v="No"/>
    <s v="Posted"/>
    <s v="No"/>
    <m/>
  </r>
  <r>
    <d v="2018-04-02T00:00:00"/>
    <s v="XVACATION"/>
    <x v="7"/>
    <x v="44"/>
    <s v="Design"/>
    <n v="3007"/>
    <s v="Putu Ary Santana Putra"/>
    <n v="1"/>
    <n v="307"/>
    <s v="Vacation"/>
    <s v="IDR"/>
    <n v="138968"/>
    <n v="0"/>
    <s v="ID002095"/>
    <s v="ProjHours19"/>
    <s v="No"/>
    <m/>
    <n v="0"/>
    <s v="Non-charge"/>
    <s v="No"/>
    <s v="Posted"/>
    <s v="No"/>
    <m/>
  </r>
  <r>
    <d v="2018-04-02T00:00:00"/>
    <s v="XVACATION"/>
    <x v="7"/>
    <x v="44"/>
    <s v="Design"/>
    <n v="3013"/>
    <s v="A.A. Gde Adi Santika"/>
    <n v="1"/>
    <n v="307"/>
    <s v="Vacation"/>
    <s v="IDR"/>
    <n v="99460"/>
    <n v="0"/>
    <s v="ID002096"/>
    <s v="ProjHours19"/>
    <s v="No"/>
    <m/>
    <n v="0"/>
    <s v="Non-charge"/>
    <s v="No"/>
    <s v="Posted"/>
    <s v="No"/>
    <m/>
  </r>
  <r>
    <d v="2018-04-02T00:00:00"/>
    <s v="XVACATION"/>
    <x v="7"/>
    <x v="44"/>
    <s v="Design"/>
    <n v="3008"/>
    <s v="Gita Adriani Putri"/>
    <n v="1"/>
    <n v="307"/>
    <s v="Vacation"/>
    <s v="IDR"/>
    <n v="150042"/>
    <n v="0"/>
    <s v="ID002097"/>
    <s v="ProjHours19"/>
    <s v="No"/>
    <m/>
    <n v="0"/>
    <s v="Non-charge"/>
    <s v="No"/>
    <s v="Posted"/>
    <s v="No"/>
    <m/>
  </r>
  <r>
    <d v="2018-04-02T00:00:00"/>
    <s v="XVACATION"/>
    <x v="7"/>
    <x v="44"/>
    <s v="Design"/>
    <n v="3001"/>
    <s v="Nyoman Diksa"/>
    <n v="2"/>
    <n v="307"/>
    <s v="Vacation"/>
    <s v="IDR"/>
    <n v="308303"/>
    <n v="0"/>
    <s v="ID002098"/>
    <s v="ProjHours19"/>
    <s v="No"/>
    <m/>
    <n v="0"/>
    <s v="Non-charge"/>
    <s v="No"/>
    <s v="Posted"/>
    <s v="No"/>
    <m/>
  </r>
  <r>
    <d v="2018-04-02T00:00:00"/>
    <s v="XVACATION"/>
    <x v="7"/>
    <x v="44"/>
    <s v="Design"/>
    <n v="3005"/>
    <s v="I Wayan Kompiang Eka Siswanta"/>
    <n v="2"/>
    <n v="307"/>
    <s v="Vacation"/>
    <s v="IDR"/>
    <n v="165864"/>
    <n v="0"/>
    <s v="ID002099"/>
    <s v="ProjHours19"/>
    <s v="No"/>
    <m/>
    <n v="0"/>
    <s v="Non-charge"/>
    <s v="No"/>
    <s v="Posted"/>
    <s v="No"/>
    <m/>
  </r>
  <r>
    <d v="2018-04-02T00:00:00"/>
    <s v="XVACATION"/>
    <x v="7"/>
    <x v="44"/>
    <s v="Design"/>
    <n v="3006"/>
    <s v="I Wayan Sujana"/>
    <n v="6"/>
    <n v="307"/>
    <s v="Vacation"/>
    <s v="IDR"/>
    <n v="143812"/>
    <n v="0"/>
    <s v="ID002101"/>
    <s v="ProjHours19"/>
    <s v="No"/>
    <m/>
    <n v="0"/>
    <s v="Non-charge"/>
    <s v="No"/>
    <s v="Posted"/>
    <s v="No"/>
    <m/>
  </r>
  <r>
    <d v="2018-04-02T00:00:00"/>
    <s v="XVACATION"/>
    <x v="7"/>
    <x v="44"/>
    <s v="Design"/>
    <n v="3012"/>
    <s v="Johanes Jojo Paijo"/>
    <n v="8"/>
    <n v="307"/>
    <s v="Vacation"/>
    <s v="IDR"/>
    <n v="109895"/>
    <n v="0"/>
    <s v="ID002106"/>
    <s v="ProjHours19"/>
    <s v="No"/>
    <m/>
    <n v="0"/>
    <s v="Non-charge"/>
    <s v="No"/>
    <s v="Posted"/>
    <s v="No"/>
    <m/>
  </r>
  <r>
    <d v="2018-04-02T00:00:00"/>
    <s v="XVACATION"/>
    <x v="7"/>
    <x v="44"/>
    <s v="Design"/>
    <n v="3002"/>
    <s v="I Gusti Ngurah Satriawan"/>
    <n v="8"/>
    <n v="307"/>
    <s v="Vacation"/>
    <s v="IDR"/>
    <n v="169207"/>
    <n v="0"/>
    <s v="ID002107"/>
    <s v="ProjHours19"/>
    <s v="No"/>
    <m/>
    <n v="0"/>
    <s v="Non-charge"/>
    <s v="No"/>
    <s v="Posted"/>
    <s v="No"/>
    <m/>
  </r>
  <r>
    <d v="2018-04-02T00:00:00"/>
    <s v="XVACATION"/>
    <x v="7"/>
    <x v="44"/>
    <s v="Design"/>
    <n v="3003"/>
    <s v="Agus Wijaya"/>
    <n v="8"/>
    <n v="307"/>
    <s v="Vacation"/>
    <s v="IDR"/>
    <n v="177755"/>
    <n v="0"/>
    <s v="ID002108"/>
    <s v="ProjHours19"/>
    <s v="No"/>
    <m/>
    <n v="0"/>
    <s v="Non-charge"/>
    <s v="No"/>
    <s v="Posted"/>
    <s v="No"/>
    <m/>
  </r>
  <r>
    <d v="2018-04-09T00:00:00"/>
    <s v="XVACATION"/>
    <x v="7"/>
    <x v="44"/>
    <s v="Design"/>
    <n v="3009"/>
    <s v="I Gusti Bagus Sera Krisnadinata"/>
    <n v="1"/>
    <n v="307"/>
    <s v="Vacation"/>
    <s v="IDR"/>
    <n v="120926"/>
    <n v="0"/>
    <s v="ID002128"/>
    <s v="ProjHours19"/>
    <s v="No"/>
    <m/>
    <n v="0"/>
    <s v="Non-charge"/>
    <s v="No"/>
    <s v="Posted"/>
    <s v="No"/>
    <m/>
  </r>
  <r>
    <d v="2018-04-09T00:00:00"/>
    <s v="XVACATION"/>
    <x v="7"/>
    <x v="44"/>
    <s v="Design"/>
    <n v="3006"/>
    <s v="I Wayan Sujana"/>
    <n v="2.5"/>
    <n v="307"/>
    <s v="Vacation"/>
    <s v="IDR"/>
    <n v="143812"/>
    <n v="0"/>
    <s v="ID002129"/>
    <s v="ProjHours19"/>
    <s v="No"/>
    <m/>
    <n v="0"/>
    <s v="Non-charge"/>
    <s v="No"/>
    <s v="Posted"/>
    <s v="No"/>
    <m/>
  </r>
  <r>
    <d v="2018-04-09T00:00:00"/>
    <s v="XVACATION"/>
    <x v="7"/>
    <x v="44"/>
    <s v="Design"/>
    <n v="3008"/>
    <s v="Gita Adriani Putri"/>
    <n v="3"/>
    <n v="307"/>
    <s v="Vacation"/>
    <s v="IDR"/>
    <n v="150042"/>
    <n v="0"/>
    <s v="ID002130"/>
    <s v="ProjHours19"/>
    <s v="No"/>
    <m/>
    <n v="0"/>
    <s v="Non-charge"/>
    <s v="No"/>
    <s v="Posted"/>
    <s v="No"/>
    <m/>
  </r>
  <r>
    <d v="2018-04-09T00:00:00"/>
    <s v="XVACATION"/>
    <x v="7"/>
    <x v="44"/>
    <s v="Design"/>
    <n v="3005"/>
    <s v="I Wayan Kompiang Eka Siswanta"/>
    <n v="3.5"/>
    <n v="307"/>
    <s v="Vacation"/>
    <s v="IDR"/>
    <n v="165864"/>
    <n v="0"/>
    <s v="ID002131"/>
    <s v="ProjHours19"/>
    <s v="No"/>
    <m/>
    <n v="0"/>
    <s v="Non-charge"/>
    <s v="No"/>
    <s v="Posted"/>
    <s v="No"/>
    <m/>
  </r>
  <r>
    <d v="2018-04-09T00:00:00"/>
    <s v="XVACATION"/>
    <x v="7"/>
    <x v="44"/>
    <s v="Design"/>
    <n v="3004"/>
    <s v="Untoro"/>
    <n v="5.5"/>
    <n v="307"/>
    <s v="Vacation"/>
    <s v="IDR"/>
    <n v="150581"/>
    <n v="0"/>
    <s v="ID002136"/>
    <s v="ProjHours19"/>
    <s v="No"/>
    <m/>
    <n v="0"/>
    <s v="Non-charge"/>
    <s v="No"/>
    <s v="Posted"/>
    <s v="No"/>
    <m/>
  </r>
  <r>
    <d v="2018-04-09T00:00:00"/>
    <s v="XVACATION"/>
    <x v="7"/>
    <x v="44"/>
    <s v="Design"/>
    <n v="3003"/>
    <s v="Agus Wijaya"/>
    <n v="8"/>
    <n v="307"/>
    <s v="Vacation"/>
    <s v="IDR"/>
    <n v="177755"/>
    <n v="0"/>
    <s v="ID002143"/>
    <s v="ProjHours19"/>
    <s v="No"/>
    <m/>
    <n v="0"/>
    <s v="Non-charge"/>
    <s v="No"/>
    <s v="Posted"/>
    <s v="No"/>
    <m/>
  </r>
  <r>
    <d v="2018-04-09T00:00:00"/>
    <s v="XVACATION"/>
    <x v="7"/>
    <x v="44"/>
    <s v="Design"/>
    <n v="3001"/>
    <s v="Nyoman Diksa"/>
    <n v="8"/>
    <n v="307"/>
    <s v="Vacation"/>
    <s v="IDR"/>
    <n v="308303"/>
    <n v="0"/>
    <s v="ID002144"/>
    <s v="ProjHours19"/>
    <s v="No"/>
    <m/>
    <n v="0"/>
    <s v="Non-charge"/>
    <s v="No"/>
    <s v="Posted"/>
    <s v="No"/>
    <m/>
  </r>
  <r>
    <d v="2018-04-09T00:00:00"/>
    <s v="XVACATION"/>
    <x v="7"/>
    <x v="44"/>
    <s v="Design"/>
    <n v="3002"/>
    <s v="I Gusti Ngurah Satriawan"/>
    <n v="8"/>
    <n v="307"/>
    <s v="Vacation"/>
    <s v="IDR"/>
    <n v="169207"/>
    <n v="0"/>
    <s v="ID002145"/>
    <s v="ProjHours19"/>
    <s v="No"/>
    <m/>
    <n v="0"/>
    <s v="Non-charge"/>
    <s v="No"/>
    <s v="Posted"/>
    <s v="No"/>
    <m/>
  </r>
  <r>
    <d v="2018-04-09T00:00:00"/>
    <s v="XVACATION"/>
    <x v="7"/>
    <x v="44"/>
    <s v="Design"/>
    <n v="3011"/>
    <s v="I Ketut Sukardiana"/>
    <n v="8"/>
    <n v="307"/>
    <s v="Vacation"/>
    <s v="IDR"/>
    <n v="115059"/>
    <n v="0"/>
    <s v="ID002146"/>
    <s v="ProjHours19"/>
    <s v="No"/>
    <m/>
    <n v="0"/>
    <s v="Non-charge"/>
    <s v="No"/>
    <s v="Posted"/>
    <s v="No"/>
    <m/>
  </r>
  <r>
    <d v="2018-04-09T00:00:00"/>
    <s v="XVACATION"/>
    <x v="7"/>
    <x v="44"/>
    <s v="Design"/>
    <n v="3013"/>
    <s v="A.A. Gde Adi Santika"/>
    <n v="8"/>
    <n v="307"/>
    <s v="Vacation"/>
    <s v="IDR"/>
    <n v="99460"/>
    <n v="0"/>
    <s v="ID002147"/>
    <s v="ProjHours19"/>
    <s v="No"/>
    <m/>
    <n v="0"/>
    <s v="Non-charge"/>
    <s v="No"/>
    <s v="Posted"/>
    <s v="No"/>
    <m/>
  </r>
  <r>
    <d v="2018-04-16T00:00:00"/>
    <s v="XVACATION"/>
    <x v="7"/>
    <x v="44"/>
    <s v="Design"/>
    <n v="3011"/>
    <s v="I Ketut Sukardiana"/>
    <n v="1"/>
    <n v="307"/>
    <s v="Vacation"/>
    <s v="IDR"/>
    <n v="115059"/>
    <n v="0"/>
    <s v="ID002167"/>
    <s v="ProjHours19"/>
    <s v="No"/>
    <m/>
    <n v="0"/>
    <s v="Non-charge"/>
    <s v="No"/>
    <s v="Posted"/>
    <s v="No"/>
    <m/>
  </r>
  <r>
    <d v="2018-04-16T00:00:00"/>
    <s v="XVACATION"/>
    <x v="7"/>
    <x v="44"/>
    <s v="Design"/>
    <n v="3006"/>
    <s v="I Wayan Sujana"/>
    <n v="2"/>
    <n v="307"/>
    <s v="Vacation"/>
    <s v="IDR"/>
    <n v="143812"/>
    <n v="0"/>
    <s v="ID002169"/>
    <s v="ProjHours19"/>
    <s v="No"/>
    <m/>
    <n v="0"/>
    <s v="Non-charge"/>
    <s v="No"/>
    <s v="Posted"/>
    <s v="No"/>
    <m/>
  </r>
  <r>
    <d v="2018-04-16T00:00:00"/>
    <s v="XVACATION"/>
    <x v="7"/>
    <x v="44"/>
    <s v="Design"/>
    <n v="3005"/>
    <s v="I Wayan Kompiang Eka Siswanta"/>
    <n v="8"/>
    <n v="307"/>
    <s v="Vacation"/>
    <s v="IDR"/>
    <n v="165864"/>
    <n v="0"/>
    <s v="ID002174"/>
    <s v="ProjHours19"/>
    <s v="No"/>
    <m/>
    <n v="0"/>
    <s v="Non-charge"/>
    <s v="No"/>
    <s v="Posted"/>
    <s v="No"/>
    <m/>
  </r>
  <r>
    <d v="2018-04-16T00:00:00"/>
    <s v="XVACATION"/>
    <x v="7"/>
    <x v="44"/>
    <s v="Design"/>
    <n v="3008"/>
    <s v="Gita Adriani Putri"/>
    <n v="8"/>
    <n v="307"/>
    <s v="Vacation"/>
    <s v="IDR"/>
    <n v="150042"/>
    <n v="0"/>
    <s v="ID002175"/>
    <s v="ProjHours19"/>
    <s v="No"/>
    <m/>
    <n v="0"/>
    <s v="Non-charge"/>
    <s v="No"/>
    <s v="Posted"/>
    <s v="No"/>
    <m/>
  </r>
  <r>
    <d v="2018-04-23T00:00:00"/>
    <s v="XVACATION"/>
    <x v="7"/>
    <x v="44"/>
    <s v="Design"/>
    <n v="3005"/>
    <s v="I Wayan Kompiang Eka Siswanta"/>
    <n v="2"/>
    <n v="307"/>
    <s v="Vacation"/>
    <s v="IDR"/>
    <n v="165864"/>
    <n v="0"/>
    <s v="ID002207"/>
    <s v="ProjHours19"/>
    <s v="No"/>
    <m/>
    <n v="0"/>
    <s v="Non-charge"/>
    <s v="No"/>
    <s v="Posted"/>
    <s v="No"/>
    <m/>
  </r>
  <r>
    <d v="2018-04-23T00:00:00"/>
    <s v="XVACATION"/>
    <x v="7"/>
    <x v="44"/>
    <s v="Design"/>
    <n v="3011"/>
    <s v="I Ketut Sukardiana"/>
    <n v="2"/>
    <n v="307"/>
    <s v="Vacation"/>
    <s v="IDR"/>
    <n v="115059"/>
    <n v="0"/>
    <s v="ID002208"/>
    <s v="ProjHours19"/>
    <s v="No"/>
    <m/>
    <n v="0"/>
    <s v="Non-charge"/>
    <s v="No"/>
    <s v="Posted"/>
    <s v="No"/>
    <m/>
  </r>
  <r>
    <d v="2018-04-23T00:00:00"/>
    <s v="XVACATION"/>
    <x v="7"/>
    <x v="44"/>
    <s v="Design"/>
    <n v="3013"/>
    <s v="A.A. Gde Adi Santika"/>
    <n v="8"/>
    <n v="307"/>
    <s v="Vacation"/>
    <s v="IDR"/>
    <n v="99460"/>
    <n v="0"/>
    <s v="ID002216"/>
    <s v="ProjHours19"/>
    <s v="No"/>
    <m/>
    <n v="0"/>
    <s v="Non-charge"/>
    <s v="No"/>
    <s v="Posted"/>
    <s v="No"/>
    <m/>
  </r>
  <r>
    <d v="2018-04-23T00:00:00"/>
    <s v="XVACATION"/>
    <x v="7"/>
    <x v="44"/>
    <s v="Design"/>
    <n v="3007"/>
    <s v="Putu Ary Santana Putra"/>
    <n v="12"/>
    <n v="307"/>
    <s v="Vacation"/>
    <s v="IDR"/>
    <n v="138968"/>
    <n v="0"/>
    <s v="ID002220"/>
    <s v="ProjHours19"/>
    <s v="No"/>
    <m/>
    <n v="0"/>
    <s v="Non-charge"/>
    <s v="No"/>
    <s v="Posted"/>
    <s v="No"/>
    <m/>
  </r>
  <r>
    <d v="2018-04-23T00:00:00"/>
    <s v="XVACATION"/>
    <x v="7"/>
    <x v="44"/>
    <s v="Design"/>
    <n v="3008"/>
    <s v="Gita Adriani Putri"/>
    <n v="17.5"/>
    <n v="307"/>
    <s v="Vacation"/>
    <s v="IDR"/>
    <n v="150042"/>
    <n v="0"/>
    <s v="ID002222"/>
    <s v="ProjHours19"/>
    <s v="No"/>
    <m/>
    <n v="0"/>
    <s v="Non-charge"/>
    <s v="No"/>
    <s v="Posted"/>
    <s v="No"/>
    <m/>
  </r>
  <r>
    <d v="2018-04-30T00:00:00"/>
    <s v="XVACATION"/>
    <x v="7"/>
    <x v="44"/>
    <s v="Design"/>
    <n v="3011"/>
    <s v="I Ketut Sukardiana"/>
    <n v="2"/>
    <n v="307"/>
    <s v="Vacation"/>
    <s v="IDR"/>
    <n v="115059"/>
    <n v="0"/>
    <s v="ID002236"/>
    <s v="ProjHours19"/>
    <s v="No"/>
    <m/>
    <n v="0"/>
    <s v="Non-charge"/>
    <s v="No"/>
    <s v="Posted"/>
    <s v="No"/>
    <m/>
  </r>
  <r>
    <d v="2018-04-30T00:00:00"/>
    <s v="XVACATION"/>
    <x v="7"/>
    <x v="44"/>
    <s v="Design"/>
    <n v="3009"/>
    <s v="I Gusti Bagus Sera Krisnadinata"/>
    <n v="4"/>
    <n v="307"/>
    <s v="Vacation"/>
    <s v="IDR"/>
    <n v="120926"/>
    <n v="0"/>
    <s v="ID002241"/>
    <s v="ProjHours19"/>
    <s v="No"/>
    <m/>
    <n v="0"/>
    <s v="Non-charge"/>
    <s v="No"/>
    <s v="Posted"/>
    <s v="No"/>
    <m/>
  </r>
  <r>
    <d v="2018-05-01T00:00:00"/>
    <s v="XVACATION"/>
    <x v="7"/>
    <x v="44"/>
    <s v="Design"/>
    <n v="3013"/>
    <s v="A.A. Gde Adi Santika"/>
    <n v="1"/>
    <n v="307"/>
    <s v="Vacation"/>
    <s v="IDR"/>
    <n v="99460"/>
    <n v="0"/>
    <s v="ID002254"/>
    <s v="ProjHours19"/>
    <s v="No"/>
    <m/>
    <n v="0"/>
    <s v="Non-charge"/>
    <s v="No"/>
    <s v="Posted"/>
    <s v="No"/>
    <m/>
  </r>
  <r>
    <d v="2018-05-01T00:00:00"/>
    <s v="XVACATION"/>
    <x v="7"/>
    <x v="44"/>
    <s v="Design"/>
    <n v="3008"/>
    <s v="Gita Adriani Putri"/>
    <n v="1"/>
    <n v="307"/>
    <s v="Vacation"/>
    <s v="IDR"/>
    <n v="150042"/>
    <n v="0"/>
    <s v="ID002255"/>
    <s v="ProjHours19"/>
    <s v="No"/>
    <m/>
    <n v="0"/>
    <s v="Non-charge"/>
    <s v="No"/>
    <s v="Posted"/>
    <s v="No"/>
    <m/>
  </r>
  <r>
    <d v="2018-05-01T00:00:00"/>
    <s v="XVACATION"/>
    <x v="7"/>
    <x v="44"/>
    <s v="Design"/>
    <n v="3001"/>
    <s v="Nyoman Diksa"/>
    <n v="5"/>
    <n v="307"/>
    <s v="Vacation"/>
    <s v="IDR"/>
    <n v="308303"/>
    <n v="0"/>
    <s v="ID002258"/>
    <s v="ProjHours19"/>
    <s v="No"/>
    <m/>
    <n v="0"/>
    <s v="Non-charge"/>
    <s v="No"/>
    <s v="Posted"/>
    <s v="No"/>
    <m/>
  </r>
  <r>
    <d v="2018-05-07T00:00:00"/>
    <s v="XVACATION"/>
    <x v="7"/>
    <x v="44"/>
    <s v="Design"/>
    <n v="3012"/>
    <s v="Johanes Jojo Paijo"/>
    <n v="8"/>
    <n v="307"/>
    <s v="Vacation"/>
    <s v="IDR"/>
    <n v="109895"/>
    <n v="0"/>
    <s v="ID002310"/>
    <s v="ProjHours19"/>
    <s v="No"/>
    <m/>
    <n v="0"/>
    <s v="Non-charge"/>
    <s v="No"/>
    <s v="Posted"/>
    <s v="No"/>
    <m/>
  </r>
  <r>
    <d v="2018-05-14T00:00:00"/>
    <s v="XVACATION"/>
    <x v="7"/>
    <x v="44"/>
    <s v="Design"/>
    <n v="3002"/>
    <s v="I Gusti Ngurah Satriawan"/>
    <n v="2"/>
    <n v="307"/>
    <s v="Vacation"/>
    <s v="IDR"/>
    <n v="169207"/>
    <n v="0"/>
    <s v="ID002325"/>
    <s v="ProjHours19"/>
    <s v="No"/>
    <m/>
    <n v="0"/>
    <s v="Non-charge"/>
    <s v="No"/>
    <s v="Posted"/>
    <s v="No"/>
    <m/>
  </r>
  <r>
    <d v="2018-05-14T00:00:00"/>
    <s v="XVACATION"/>
    <x v="7"/>
    <x v="44"/>
    <s v="Design"/>
    <n v="3003"/>
    <s v="Agus Wijaya"/>
    <n v="12"/>
    <n v="307"/>
    <s v="Vacation"/>
    <s v="IDR"/>
    <n v="177755"/>
    <n v="0"/>
    <s v="ID002336"/>
    <s v="ProjHours19"/>
    <s v="No"/>
    <m/>
    <n v="0"/>
    <s v="Non-charge"/>
    <s v="No"/>
    <s v="Posted"/>
    <s v="No"/>
    <m/>
  </r>
  <r>
    <d v="2018-05-14T00:00:00"/>
    <s v="XVACATION"/>
    <x v="7"/>
    <x v="44"/>
    <s v="Design"/>
    <n v="3005"/>
    <s v="I Wayan Kompiang Eka Siswanta"/>
    <n v="17"/>
    <n v="307"/>
    <s v="Vacation"/>
    <s v="IDR"/>
    <n v="165864"/>
    <n v="0"/>
    <s v="ID002342"/>
    <s v="ProjHours19"/>
    <s v="No"/>
    <m/>
    <n v="0"/>
    <s v="Non-charge"/>
    <s v="No"/>
    <s v="Posted"/>
    <s v="No"/>
    <m/>
  </r>
  <r>
    <d v="2018-05-14T00:00:00"/>
    <s v="XVACATION"/>
    <x v="7"/>
    <x v="44"/>
    <s v="Design"/>
    <n v="3006"/>
    <s v="I Wayan Sujana"/>
    <n v="20"/>
    <n v="307"/>
    <s v="Vacation"/>
    <s v="IDR"/>
    <n v="143812"/>
    <n v="0"/>
    <s v="ID002344"/>
    <s v="ProjHours19"/>
    <s v="No"/>
    <m/>
    <n v="0"/>
    <s v="Non-charge"/>
    <s v="No"/>
    <s v="Posted"/>
    <s v="No"/>
    <m/>
  </r>
  <r>
    <d v="2018-05-21T00:00:00"/>
    <s v="XVACATION"/>
    <x v="7"/>
    <x v="44"/>
    <s v="Design"/>
    <n v="3005"/>
    <s v="I Wayan Kompiang Eka Siswanta"/>
    <n v="1"/>
    <n v="307"/>
    <s v="Vacation"/>
    <s v="IDR"/>
    <n v="165864"/>
    <n v="0"/>
    <s v="ID002355"/>
    <s v="ProjHours19"/>
    <s v="No"/>
    <m/>
    <n v="0"/>
    <s v="Non-charge"/>
    <s v="No"/>
    <s v="Posted"/>
    <s v="No"/>
    <m/>
  </r>
  <r>
    <d v="2018-05-21T00:00:00"/>
    <s v="XVACATION"/>
    <x v="7"/>
    <x v="44"/>
    <s v="Design"/>
    <n v="3011"/>
    <s v="I Ketut Sukardiana"/>
    <n v="8"/>
    <n v="307"/>
    <s v="Vacation"/>
    <s v="IDR"/>
    <n v="115059"/>
    <n v="0"/>
    <s v="ID002361"/>
    <s v="ProjHours19"/>
    <s v="No"/>
    <m/>
    <n v="0"/>
    <s v="Non-charge"/>
    <s v="No"/>
    <s v="Posted"/>
    <s v="No"/>
    <m/>
  </r>
  <r>
    <d v="2018-05-21T00:00:00"/>
    <s v="XVACATION"/>
    <x v="7"/>
    <x v="44"/>
    <s v="Design"/>
    <n v="3013"/>
    <s v="A.A. Gde Adi Santika"/>
    <n v="8"/>
    <n v="307"/>
    <s v="Vacation"/>
    <s v="IDR"/>
    <n v="99460"/>
    <n v="0"/>
    <s v="ID002362"/>
    <s v="ProjHours19"/>
    <s v="No"/>
    <m/>
    <n v="0"/>
    <s v="Non-charge"/>
    <s v="No"/>
    <s v="Posted"/>
    <s v="No"/>
    <m/>
  </r>
  <r>
    <d v="2018-05-28T00:00:00"/>
    <s v="XVACATION"/>
    <x v="7"/>
    <x v="44"/>
    <s v="Design"/>
    <n v="3004"/>
    <s v="Untoro"/>
    <n v="1"/>
    <n v="307"/>
    <s v="Vacation"/>
    <s v="IDR"/>
    <n v="150581"/>
    <n v="0"/>
    <s v="ID002379"/>
    <s v="ProjHours19"/>
    <s v="No"/>
    <m/>
    <n v="0"/>
    <s v="Non-charge"/>
    <s v="No"/>
    <s v="Posted"/>
    <s v="No"/>
    <m/>
  </r>
  <r>
    <d v="2018-05-28T00:00:00"/>
    <s v="XVACATION"/>
    <x v="7"/>
    <x v="44"/>
    <s v="Design"/>
    <n v="3012"/>
    <s v="Johanes Jojo Paijo"/>
    <n v="8"/>
    <n v="307"/>
    <s v="Vacation"/>
    <s v="IDR"/>
    <n v="109895"/>
    <n v="0"/>
    <s v="ID002402"/>
    <s v="ProjHours19"/>
    <s v="No"/>
    <m/>
    <n v="0"/>
    <s v="Non-charge"/>
    <s v="No"/>
    <s v="Posted"/>
    <s v="No"/>
    <m/>
  </r>
  <r>
    <d v="2018-05-28T00:00:00"/>
    <s v="XVACATION"/>
    <x v="7"/>
    <x v="44"/>
    <s v="Design"/>
    <n v="3009"/>
    <s v="I Gusti Bagus Sera Krisnadinata"/>
    <n v="8"/>
    <n v="307"/>
    <s v="Vacation"/>
    <s v="IDR"/>
    <n v="120926"/>
    <n v="0"/>
    <s v="ID002403"/>
    <s v="ProjHours19"/>
    <s v="No"/>
    <m/>
    <n v="0"/>
    <s v="Non-charge"/>
    <s v="No"/>
    <s v="Posted"/>
    <s v="No"/>
    <m/>
  </r>
  <r>
    <d v="2018-05-28T00:00:00"/>
    <s v="XVACATION"/>
    <x v="7"/>
    <x v="44"/>
    <s v="Design"/>
    <n v="3011"/>
    <s v="I Ketut Sukardiana"/>
    <n v="8"/>
    <n v="307"/>
    <s v="Vacation"/>
    <s v="IDR"/>
    <n v="115059"/>
    <n v="0"/>
    <s v="ID002404"/>
    <s v="ProjHours19"/>
    <s v="No"/>
    <m/>
    <n v="0"/>
    <s v="Non-charge"/>
    <s v="No"/>
    <s v="Posted"/>
    <s v="No"/>
    <m/>
  </r>
  <r>
    <d v="2018-05-28T00:00:00"/>
    <s v="XVACATION"/>
    <x v="7"/>
    <x v="44"/>
    <s v="Design"/>
    <n v="3007"/>
    <s v="Putu Ary Santana Putra"/>
    <n v="9"/>
    <n v="307"/>
    <s v="Vacation"/>
    <s v="IDR"/>
    <n v="138968"/>
    <n v="0"/>
    <s v="ID002405"/>
    <s v="ProjHours19"/>
    <s v="No"/>
    <m/>
    <n v="0"/>
    <s v="Non-charge"/>
    <s v="No"/>
    <s v="Posted"/>
    <s v="No"/>
    <m/>
  </r>
  <r>
    <d v="2018-05-28T00:00:00"/>
    <s v="XVACATION"/>
    <x v="7"/>
    <x v="44"/>
    <s v="Design"/>
    <n v="3002"/>
    <s v="I Gusti Ngurah Satriawan"/>
    <n v="10"/>
    <n v="307"/>
    <s v="Vacation"/>
    <s v="IDR"/>
    <n v="169207"/>
    <n v="0"/>
    <s v="ID002407"/>
    <s v="ProjHours19"/>
    <s v="No"/>
    <m/>
    <n v="0"/>
    <s v="Non-charge"/>
    <s v="No"/>
    <s v="Posted"/>
    <s v="No"/>
    <m/>
  </r>
  <r>
    <d v="2018-05-28T00:00:00"/>
    <s v="XVACATION"/>
    <x v="7"/>
    <x v="44"/>
    <s v="Design"/>
    <n v="3003"/>
    <s v="Agus Wijaya"/>
    <n v="10"/>
    <n v="307"/>
    <s v="Vacation"/>
    <s v="IDR"/>
    <n v="177755"/>
    <n v="0"/>
    <s v="ID002408"/>
    <s v="ProjHours19"/>
    <s v="No"/>
    <m/>
    <n v="0"/>
    <s v="Non-charge"/>
    <s v="No"/>
    <s v="Posted"/>
    <s v="No"/>
    <m/>
  </r>
  <r>
    <d v="2018-05-28T00:00:00"/>
    <s v="XVACATION"/>
    <x v="7"/>
    <x v="44"/>
    <s v="Design"/>
    <n v="3008"/>
    <s v="Gita Adriani Putri"/>
    <n v="14.5"/>
    <n v="307"/>
    <s v="Vacation"/>
    <s v="IDR"/>
    <n v="150042"/>
    <n v="0"/>
    <s v="ID002411"/>
    <s v="ProjHours19"/>
    <s v="No"/>
    <m/>
    <n v="0"/>
    <s v="Non-charge"/>
    <s v="No"/>
    <s v="Posted"/>
    <s v="No"/>
    <m/>
  </r>
  <r>
    <d v="2018-05-28T00:00:00"/>
    <s v="XVACATION"/>
    <x v="7"/>
    <x v="44"/>
    <s v="Design"/>
    <n v="3001"/>
    <s v="Nyoman Diksa"/>
    <n v="16"/>
    <n v="307"/>
    <s v="Vacation"/>
    <s v="IDR"/>
    <n v="308303"/>
    <n v="0"/>
    <s v="ID002415"/>
    <s v="ProjHours19"/>
    <s v="No"/>
    <m/>
    <n v="0"/>
    <s v="Non-charge"/>
    <s v="No"/>
    <s v="Posted"/>
    <s v="No"/>
    <m/>
  </r>
  <r>
    <d v="2018-05-28T00:00:00"/>
    <s v="XVACATION"/>
    <x v="7"/>
    <x v="44"/>
    <s v="Design"/>
    <n v="3010"/>
    <s v="A.A. Bagus Dewangkara"/>
    <n v="16"/>
    <n v="307"/>
    <s v="Vacation"/>
    <s v="IDR"/>
    <n v="121404"/>
    <n v="0"/>
    <s v="ID002416"/>
    <s v="ProjHours19"/>
    <s v="No"/>
    <m/>
    <n v="0"/>
    <s v="Non-charge"/>
    <s v="No"/>
    <s v="Posted"/>
    <s v="No"/>
    <m/>
  </r>
  <r>
    <d v="2018-05-28T00:00:00"/>
    <s v="XVACATION"/>
    <x v="7"/>
    <x v="44"/>
    <s v="Design"/>
    <n v="3005"/>
    <s v="I Wayan Kompiang Eka Siswanta"/>
    <n v="16"/>
    <n v="307"/>
    <s v="Vacation"/>
    <s v="IDR"/>
    <n v="165864"/>
    <n v="0"/>
    <s v="ID002417"/>
    <s v="ProjHours19"/>
    <s v="No"/>
    <m/>
    <n v="0"/>
    <s v="Non-charge"/>
    <s v="No"/>
    <s v="Posted"/>
    <s v="No"/>
    <m/>
  </r>
  <r>
    <d v="2018-05-28T00:00:00"/>
    <s v="XVACATION"/>
    <x v="7"/>
    <x v="44"/>
    <s v="Design"/>
    <n v="3006"/>
    <s v="I Wayan Sujana"/>
    <n v="16"/>
    <n v="307"/>
    <s v="Vacation"/>
    <s v="IDR"/>
    <n v="143812"/>
    <n v="0"/>
    <s v="ID002418"/>
    <s v="ProjHours19"/>
    <s v="No"/>
    <m/>
    <n v="0"/>
    <s v="Non-charge"/>
    <s v="No"/>
    <s v="Posted"/>
    <s v="No"/>
    <m/>
  </r>
  <r>
    <d v="2018-05-28T00:00:00"/>
    <s v="XVACATION"/>
    <x v="7"/>
    <x v="44"/>
    <s v="Design"/>
    <n v="3013"/>
    <s v="A.A. Gde Adi Santika"/>
    <n v="16"/>
    <n v="307"/>
    <s v="Vacation"/>
    <s v="IDR"/>
    <n v="99460"/>
    <n v="0"/>
    <s v="ID002419"/>
    <s v="ProjHours19"/>
    <s v="No"/>
    <m/>
    <n v="0"/>
    <s v="Non-charge"/>
    <s v="No"/>
    <s v="Posted"/>
    <s v="No"/>
    <m/>
  </r>
  <r>
    <d v="2018-06-04T00:00:00"/>
    <s v="XVACATION"/>
    <x v="7"/>
    <x v="44"/>
    <s v="Design"/>
    <n v="3013"/>
    <s v="A.A. Gde Adi Santika"/>
    <n v="2"/>
    <n v="307"/>
    <s v="Vacation"/>
    <s v="IDR"/>
    <n v="99460"/>
    <n v="0"/>
    <s v="ID002435"/>
    <s v="ProjHours19"/>
    <s v="No"/>
    <m/>
    <n v="0"/>
    <s v="Non-charge"/>
    <s v="No"/>
    <s v="Posted"/>
    <s v="No"/>
    <m/>
  </r>
  <r>
    <d v="2018-06-04T00:00:00"/>
    <s v="XVACATION"/>
    <x v="7"/>
    <x v="44"/>
    <s v="Design"/>
    <n v="3001"/>
    <s v="Nyoman Diksa"/>
    <n v="4"/>
    <n v="307"/>
    <s v="Vacation"/>
    <s v="IDR"/>
    <n v="308303"/>
    <n v="0"/>
    <s v="ID002440"/>
    <s v="ProjHours19"/>
    <s v="No"/>
    <m/>
    <n v="0"/>
    <s v="Non-charge"/>
    <s v="No"/>
    <s v="Posted"/>
    <s v="No"/>
    <m/>
  </r>
  <r>
    <d v="2018-06-11T00:00:00"/>
    <s v="XVACATION"/>
    <x v="7"/>
    <x v="44"/>
    <s v="Design"/>
    <n v="3008"/>
    <s v="Gita Adriani Putri"/>
    <n v="2"/>
    <n v="307"/>
    <s v="Vacation"/>
    <s v="IDR"/>
    <n v="150042"/>
    <n v="0"/>
    <s v="ID002464"/>
    <s v="ProjHours19"/>
    <s v="No"/>
    <m/>
    <n v="0"/>
    <s v="Non-charge"/>
    <s v="No"/>
    <s v="Posted"/>
    <s v="No"/>
    <m/>
  </r>
  <r>
    <d v="2018-06-11T00:00:00"/>
    <s v="XVACATION"/>
    <x v="7"/>
    <x v="44"/>
    <s v="Design"/>
    <n v="3001"/>
    <s v="Nyoman Diksa"/>
    <n v="4"/>
    <n v="307"/>
    <s v="Vacation"/>
    <s v="IDR"/>
    <n v="308303"/>
    <n v="0"/>
    <s v="ID002465"/>
    <s v="ProjHours19"/>
    <s v="No"/>
    <m/>
    <n v="0"/>
    <s v="Non-charge"/>
    <s v="No"/>
    <s v="Posted"/>
    <s v="No"/>
    <m/>
  </r>
  <r>
    <d v="2018-06-11T00:00:00"/>
    <s v="XVACATION"/>
    <x v="7"/>
    <x v="44"/>
    <s v="Design"/>
    <n v="3005"/>
    <s v="I Wayan Kompiang Eka Siswanta"/>
    <n v="4"/>
    <n v="307"/>
    <s v="Vacation"/>
    <s v="IDR"/>
    <n v="165864"/>
    <n v="0"/>
    <s v="ID002466"/>
    <s v="ProjHours19"/>
    <s v="No"/>
    <m/>
    <n v="0"/>
    <s v="Non-charge"/>
    <s v="No"/>
    <s v="Posted"/>
    <s v="No"/>
    <m/>
  </r>
  <r>
    <d v="2018-06-11T00:00:00"/>
    <s v="XVACATION"/>
    <x v="7"/>
    <x v="44"/>
    <s v="Design"/>
    <n v="3007"/>
    <s v="Putu Ary Santana Putra"/>
    <n v="8"/>
    <n v="307"/>
    <s v="Vacation"/>
    <s v="IDR"/>
    <n v="138968"/>
    <n v="0"/>
    <s v="ID002482"/>
    <s v="ProjHours19"/>
    <s v="No"/>
    <m/>
    <n v="0"/>
    <s v="Non-charge"/>
    <s v="No"/>
    <s v="Posted"/>
    <s v="No"/>
    <m/>
  </r>
  <r>
    <d v="2018-06-11T00:00:00"/>
    <s v="XVACATION"/>
    <x v="7"/>
    <x v="44"/>
    <s v="Design"/>
    <n v="3004"/>
    <s v="Untoro"/>
    <n v="16"/>
    <n v="307"/>
    <s v="Vacation"/>
    <s v="IDR"/>
    <n v="150581"/>
    <n v="0"/>
    <s v="ID002489"/>
    <s v="ProjHours19"/>
    <s v="No"/>
    <m/>
    <n v="0"/>
    <s v="Non-charge"/>
    <s v="No"/>
    <s v="Posted"/>
    <s v="No"/>
    <m/>
  </r>
  <r>
    <d v="2018-06-18T00:00:00"/>
    <s v="XVACATION"/>
    <x v="7"/>
    <x v="44"/>
    <s v="Design"/>
    <n v="3006"/>
    <s v="I Wayan Sujana"/>
    <n v="4"/>
    <n v="307"/>
    <s v="Vacation"/>
    <s v="IDR"/>
    <n v="143812"/>
    <n v="0"/>
    <s v="ID002503"/>
    <s v="ProjHours19"/>
    <s v="No"/>
    <m/>
    <n v="0"/>
    <s v="Non-charge"/>
    <s v="No"/>
    <s v="Posted"/>
    <s v="No"/>
    <m/>
  </r>
  <r>
    <d v="2018-06-18T00:00:00"/>
    <s v="XVACATION"/>
    <x v="7"/>
    <x v="44"/>
    <s v="Design"/>
    <n v="3011"/>
    <s v="I Ketut Sukardiana"/>
    <n v="4"/>
    <n v="307"/>
    <s v="Vacation"/>
    <s v="IDR"/>
    <n v="115059"/>
    <n v="0"/>
    <s v="ID002504"/>
    <s v="ProjHours19"/>
    <s v="No"/>
    <m/>
    <n v="0"/>
    <s v="Non-charge"/>
    <s v="No"/>
    <s v="Posted"/>
    <s v="No"/>
    <m/>
  </r>
  <r>
    <d v="2018-06-18T00:00:00"/>
    <s v="XVACATION"/>
    <x v="7"/>
    <x v="44"/>
    <s v="Design"/>
    <n v="3007"/>
    <s v="Putu Ary Santana Putra"/>
    <n v="8"/>
    <n v="307"/>
    <s v="Vacation"/>
    <s v="IDR"/>
    <n v="138968"/>
    <n v="0"/>
    <s v="ID002515"/>
    <s v="ProjHours19"/>
    <s v="No"/>
    <m/>
    <n v="0"/>
    <s v="Non-charge"/>
    <s v="No"/>
    <s v="Posted"/>
    <s v="No"/>
    <m/>
  </r>
  <r>
    <d v="2018-06-18T00:00:00"/>
    <s v="XVACATION"/>
    <x v="7"/>
    <x v="44"/>
    <s v="Design"/>
    <n v="3004"/>
    <s v="Untoro"/>
    <n v="20"/>
    <n v="307"/>
    <s v="Vacation"/>
    <s v="IDR"/>
    <n v="150581"/>
    <n v="0"/>
    <s v="ID002523"/>
    <s v="ProjHours19"/>
    <s v="No"/>
    <m/>
    <n v="0"/>
    <s v="Non-charge"/>
    <s v="No"/>
    <s v="Posted"/>
    <s v="No"/>
    <m/>
  </r>
  <r>
    <d v="2018-06-18T00:00:00"/>
    <s v="XVACATION"/>
    <x v="7"/>
    <x v="44"/>
    <s v="Design"/>
    <n v="3008"/>
    <s v="Gita Adriani Putri"/>
    <n v="26.5"/>
    <n v="307"/>
    <s v="Vacation"/>
    <s v="IDR"/>
    <n v="150042"/>
    <n v="0"/>
    <s v="ID002527"/>
    <s v="ProjHours19"/>
    <s v="No"/>
    <m/>
    <n v="0"/>
    <s v="Non-charge"/>
    <s v="No"/>
    <s v="Posted"/>
    <s v="No"/>
    <m/>
  </r>
  <r>
    <d v="2018-06-25T00:00:00"/>
    <s v="XVACATION"/>
    <x v="7"/>
    <x v="44"/>
    <s v="Design"/>
    <n v="3009"/>
    <s v="I Gusti Bagus Sera Krisnadinata"/>
    <n v="2"/>
    <n v="307"/>
    <s v="Vacation"/>
    <s v="IDR"/>
    <n v="120926"/>
    <n v="0"/>
    <s v="ID002537"/>
    <s v="ProjHours19"/>
    <s v="No"/>
    <m/>
    <n v="0"/>
    <s v="Non-charge"/>
    <s v="No"/>
    <s v="Posted"/>
    <s v="No"/>
    <m/>
  </r>
  <r>
    <d v="2018-06-25T00:00:00"/>
    <s v="XVACATION"/>
    <x v="7"/>
    <x v="44"/>
    <s v="Design"/>
    <n v="3007"/>
    <s v="Putu Ary Santana Putra"/>
    <n v="4"/>
    <n v="307"/>
    <s v="Vacation"/>
    <s v="IDR"/>
    <n v="138968"/>
    <n v="0"/>
    <s v="ID002539"/>
    <s v="ProjHours19"/>
    <s v="No"/>
    <m/>
    <n v="0"/>
    <s v="Non-charge"/>
    <s v="No"/>
    <s v="Posted"/>
    <s v="No"/>
    <m/>
  </r>
  <r>
    <d v="2018-06-25T00:00:00"/>
    <s v="XVACATION"/>
    <x v="7"/>
    <x v="44"/>
    <s v="Design"/>
    <n v="3008"/>
    <s v="Gita Adriani Putri"/>
    <n v="6"/>
    <n v="307"/>
    <s v="Vacation"/>
    <s v="IDR"/>
    <n v="150042"/>
    <n v="0"/>
    <s v="ID002541"/>
    <s v="ProjHours19"/>
    <s v="No"/>
    <m/>
    <n v="0"/>
    <s v="Non-charge"/>
    <s v="No"/>
    <s v="Posted"/>
    <s v="No"/>
    <m/>
  </r>
  <r>
    <d v="2018-06-25T00:00:00"/>
    <s v="XVACATION"/>
    <x v="7"/>
    <x v="44"/>
    <s v="Design"/>
    <n v="3006"/>
    <s v="I Wayan Sujana"/>
    <n v="10"/>
    <n v="307"/>
    <s v="Vacation"/>
    <s v="IDR"/>
    <n v="143812"/>
    <n v="0"/>
    <s v="ID002547"/>
    <s v="ProjHours19"/>
    <s v="No"/>
    <m/>
    <n v="0"/>
    <s v="Non-charge"/>
    <s v="No"/>
    <s v="Posted"/>
    <s v="No"/>
    <m/>
  </r>
  <r>
    <d v="2018-07-02T00:00:00"/>
    <s v="XVACATION"/>
    <x v="7"/>
    <x v="44"/>
    <s v="Design"/>
    <n v="3008"/>
    <s v="Gita Adriani Putri"/>
    <n v="5.5"/>
    <n v="307"/>
    <s v="Vacation"/>
    <s v="IDR"/>
    <n v="150042"/>
    <n v="0"/>
    <s v="ID002568"/>
    <s v="ProjHours19"/>
    <s v="No"/>
    <m/>
    <n v="0"/>
    <s v="Non-charge"/>
    <s v="No"/>
    <s v="Posted"/>
    <s v="No"/>
    <m/>
  </r>
  <r>
    <d v="2018-07-09T00:00:00"/>
    <s v="XVACATION"/>
    <x v="7"/>
    <x v="44"/>
    <s v="Design"/>
    <n v="3008"/>
    <s v="Gita Adriani Putri"/>
    <n v="4"/>
    <n v="307"/>
    <s v="Vacation"/>
    <s v="IDR"/>
    <n v="150042"/>
    <n v="0"/>
    <s v="ID002598"/>
    <s v="ProjHours19"/>
    <s v="No"/>
    <m/>
    <n v="0"/>
    <s v="Non-charge"/>
    <s v="No"/>
    <s v="Posted"/>
    <s v="No"/>
    <m/>
  </r>
  <r>
    <d v="2018-07-09T00:00:00"/>
    <s v="XVACATION"/>
    <x v="7"/>
    <x v="44"/>
    <s v="Design"/>
    <n v="3006"/>
    <s v="I Wayan Sujana"/>
    <n v="8"/>
    <n v="307"/>
    <s v="Vacation"/>
    <s v="IDR"/>
    <n v="143812"/>
    <n v="0"/>
    <s v="ID002614"/>
    <s v="ProjHours19"/>
    <s v="No"/>
    <m/>
    <n v="0"/>
    <s v="Non-charge"/>
    <s v="No"/>
    <s v="Posted"/>
    <s v="No"/>
    <m/>
  </r>
  <r>
    <d v="2018-07-09T00:00:00"/>
    <s v="XVACATION"/>
    <x v="7"/>
    <x v="44"/>
    <s v="Design"/>
    <n v="3004"/>
    <s v="Untoro"/>
    <n v="16"/>
    <n v="307"/>
    <s v="Vacation"/>
    <s v="IDR"/>
    <n v="150581"/>
    <n v="0"/>
    <s v="ID002618"/>
    <s v="ProjHours19"/>
    <s v="No"/>
    <m/>
    <n v="0"/>
    <s v="Non-charge"/>
    <s v="No"/>
    <s v="Posted"/>
    <s v="No"/>
    <m/>
  </r>
  <r>
    <d v="2018-07-16T00:00:00"/>
    <s v="XVACATION"/>
    <x v="7"/>
    <x v="44"/>
    <s v="Design"/>
    <n v="3001"/>
    <s v="Nyoman Diksa"/>
    <n v="2"/>
    <n v="307"/>
    <s v="Vacation"/>
    <s v="IDR"/>
    <n v="308303"/>
    <n v="0"/>
    <s v="ID002632"/>
    <s v="ProjHours19"/>
    <s v="No"/>
    <m/>
    <n v="0"/>
    <s v="Non-charge"/>
    <s v="No"/>
    <s v="Posted"/>
    <s v="No"/>
    <m/>
  </r>
  <r>
    <d v="2018-07-16T00:00:00"/>
    <s v="XVACATION"/>
    <x v="7"/>
    <x v="44"/>
    <s v="Design"/>
    <n v="3002"/>
    <s v="I Gusti Ngurah Satriawan"/>
    <n v="4"/>
    <n v="307"/>
    <s v="Vacation"/>
    <s v="IDR"/>
    <n v="169207"/>
    <n v="0"/>
    <s v="ID002636"/>
    <s v="ProjHours19"/>
    <s v="No"/>
    <m/>
    <n v="0"/>
    <s v="Non-charge"/>
    <s v="No"/>
    <s v="Posted"/>
    <s v="No"/>
    <m/>
  </r>
  <r>
    <d v="2018-07-16T00:00:00"/>
    <s v="XVACATION"/>
    <x v="7"/>
    <x v="44"/>
    <s v="Design"/>
    <n v="3011"/>
    <s v="I Ketut Sukardiana"/>
    <n v="4"/>
    <n v="307"/>
    <s v="Vacation"/>
    <s v="IDR"/>
    <n v="115059"/>
    <n v="0"/>
    <s v="ID002637"/>
    <s v="ProjHours19"/>
    <s v="No"/>
    <m/>
    <n v="0"/>
    <s v="Non-charge"/>
    <s v="No"/>
    <s v="Posted"/>
    <s v="No"/>
    <m/>
  </r>
  <r>
    <d v="2018-07-16T00:00:00"/>
    <s v="XVACATION"/>
    <x v="7"/>
    <x v="44"/>
    <s v="Design"/>
    <n v="3008"/>
    <s v="Gita Adriani Putri"/>
    <n v="4"/>
    <n v="307"/>
    <s v="Vacation"/>
    <s v="IDR"/>
    <n v="150042"/>
    <n v="0"/>
    <s v="ID002638"/>
    <s v="ProjHours19"/>
    <s v="No"/>
    <m/>
    <n v="0"/>
    <s v="Non-charge"/>
    <s v="No"/>
    <s v="Posted"/>
    <s v="No"/>
    <m/>
  </r>
  <r>
    <d v="2018-07-16T00:00:00"/>
    <s v="XVACATION"/>
    <x v="7"/>
    <x v="44"/>
    <s v="Design"/>
    <n v="3012"/>
    <s v="Johanes Jojo Paijo"/>
    <n v="5"/>
    <n v="307"/>
    <s v="Vacation"/>
    <s v="IDR"/>
    <n v="109895"/>
    <n v="0"/>
    <s v="ID002641"/>
    <s v="ProjHours19"/>
    <s v="No"/>
    <m/>
    <n v="0"/>
    <s v="Non-charge"/>
    <s v="No"/>
    <s v="Posted"/>
    <s v="No"/>
    <m/>
  </r>
  <r>
    <d v="2018-07-16T00:00:00"/>
    <s v="XVACATION"/>
    <x v="7"/>
    <x v="44"/>
    <s v="Design"/>
    <n v="3004"/>
    <s v="Untoro"/>
    <n v="8"/>
    <n v="307"/>
    <s v="Vacation"/>
    <s v="IDR"/>
    <n v="150581"/>
    <n v="0"/>
    <s v="ID002648"/>
    <s v="ProjHours19"/>
    <s v="No"/>
    <m/>
    <n v="0"/>
    <s v="Non-charge"/>
    <s v="No"/>
    <s v="Posted"/>
    <s v="No"/>
    <m/>
  </r>
  <r>
    <d v="2018-07-16T00:00:00"/>
    <s v="XVACATION"/>
    <x v="7"/>
    <x v="44"/>
    <s v="Design"/>
    <n v="3005"/>
    <s v="I Wayan Kompiang Eka Siswanta"/>
    <n v="10"/>
    <n v="307"/>
    <s v="Vacation"/>
    <s v="IDR"/>
    <n v="165864"/>
    <n v="0"/>
    <s v="ID002650"/>
    <s v="ProjHours19"/>
    <s v="No"/>
    <m/>
    <n v="0"/>
    <s v="Non-charge"/>
    <s v="No"/>
    <s v="Posted"/>
    <s v="No"/>
    <m/>
  </r>
  <r>
    <d v="2018-07-23T00:00:00"/>
    <s v="XVACATION"/>
    <x v="7"/>
    <x v="44"/>
    <s v="Design"/>
    <n v="3008"/>
    <s v="Gita Adriani Putri"/>
    <n v="1"/>
    <n v="307"/>
    <s v="Vacation"/>
    <s v="IDR"/>
    <n v="150042"/>
    <n v="0"/>
    <s v="ID002666"/>
    <s v="ProjHours19"/>
    <s v="No"/>
    <m/>
    <n v="0"/>
    <s v="Non-charge"/>
    <s v="No"/>
    <s v="Posted"/>
    <s v="No"/>
    <m/>
  </r>
  <r>
    <d v="2018-07-23T00:00:00"/>
    <s v="XVACATION"/>
    <x v="7"/>
    <x v="44"/>
    <s v="Design"/>
    <n v="3002"/>
    <s v="I Gusti Ngurah Satriawan"/>
    <n v="4"/>
    <n v="307"/>
    <s v="Vacation"/>
    <s v="IDR"/>
    <n v="169207"/>
    <n v="0"/>
    <s v="ID002669"/>
    <s v="ProjHours19"/>
    <s v="No"/>
    <m/>
    <n v="0"/>
    <s v="Non-charge"/>
    <s v="No"/>
    <s v="Posted"/>
    <s v="No"/>
    <m/>
  </r>
  <r>
    <d v="2018-08-01T00:00:00"/>
    <s v="XVACATION"/>
    <x v="7"/>
    <x v="44"/>
    <s v="Design"/>
    <n v="3003"/>
    <s v="Agus Wijaya"/>
    <n v="8"/>
    <n v="307"/>
    <s v="Vacation"/>
    <s v="IDR"/>
    <n v="177755"/>
    <n v="0"/>
    <s v="ID002716"/>
    <s v="ProjHours19"/>
    <s v="No"/>
    <m/>
    <n v="0"/>
    <s v="Non-charge"/>
    <s v="No"/>
    <s v="Posted"/>
    <s v="No"/>
    <m/>
  </r>
  <r>
    <d v="2018-08-01T00:00:00"/>
    <s v="XVACATION"/>
    <x v="7"/>
    <x v="44"/>
    <s v="Design"/>
    <n v="3005"/>
    <s v="I Wayan Kompiang Eka Siswanta"/>
    <n v="9"/>
    <n v="307"/>
    <s v="Vacation"/>
    <s v="IDR"/>
    <n v="165864"/>
    <n v="0"/>
    <s v="ID002717"/>
    <s v="ProjHours19"/>
    <s v="No"/>
    <m/>
    <n v="0"/>
    <s v="Non-charge"/>
    <s v="No"/>
    <s v="Posted"/>
    <s v="No"/>
    <m/>
  </r>
  <r>
    <d v="2018-08-06T00:00:00"/>
    <s v="XVACATION"/>
    <x v="7"/>
    <x v="44"/>
    <s v="Design"/>
    <n v="3001"/>
    <s v="Nyoman Diksa"/>
    <n v="1"/>
    <n v="307"/>
    <s v="Vacation"/>
    <s v="IDR"/>
    <n v="308303"/>
    <n v="0"/>
    <s v="ID002737"/>
    <s v="ProjHours19"/>
    <s v="No"/>
    <m/>
    <n v="0"/>
    <s v="Non-charge"/>
    <s v="No"/>
    <s v="Posted"/>
    <s v="No"/>
    <m/>
  </r>
  <r>
    <d v="2018-08-06T00:00:00"/>
    <s v="XVACATION"/>
    <x v="7"/>
    <x v="44"/>
    <s v="Design"/>
    <n v="3006"/>
    <s v="I Wayan Sujana"/>
    <n v="3"/>
    <n v="307"/>
    <s v="Vacation"/>
    <s v="IDR"/>
    <n v="143812"/>
    <n v="0"/>
    <s v="ID002738"/>
    <s v="ProjHours19"/>
    <s v="No"/>
    <m/>
    <n v="0"/>
    <s v="Non-charge"/>
    <s v="No"/>
    <s v="Posted"/>
    <s v="No"/>
    <m/>
  </r>
  <r>
    <d v="2018-08-06T00:00:00"/>
    <s v="XVACATION"/>
    <x v="7"/>
    <x v="44"/>
    <s v="Design"/>
    <n v="3002"/>
    <s v="I Gusti Ngurah Satriawan"/>
    <n v="8"/>
    <n v="307"/>
    <s v="Vacation"/>
    <s v="IDR"/>
    <n v="169207"/>
    <n v="0"/>
    <s v="ID002743"/>
    <s v="ProjHours19"/>
    <s v="No"/>
    <m/>
    <n v="0"/>
    <s v="Non-charge"/>
    <s v="No"/>
    <s v="Posted"/>
    <s v="No"/>
    <m/>
  </r>
  <r>
    <d v="2018-08-06T00:00:00"/>
    <s v="XVACATION"/>
    <x v="7"/>
    <x v="44"/>
    <s v="Design"/>
    <n v="3003"/>
    <s v="Agus Wijaya"/>
    <n v="8"/>
    <n v="307"/>
    <s v="Vacation"/>
    <s v="IDR"/>
    <n v="177755"/>
    <n v="0"/>
    <s v="ID002744"/>
    <s v="ProjHours19"/>
    <s v="No"/>
    <m/>
    <n v="0"/>
    <s v="Non-charge"/>
    <s v="No"/>
    <s v="Posted"/>
    <s v="No"/>
    <m/>
  </r>
  <r>
    <d v="2018-08-06T00:00:00"/>
    <s v="XVACATION"/>
    <x v="7"/>
    <x v="44"/>
    <s v="Design"/>
    <n v="3011"/>
    <s v="I Ketut Sukardiana"/>
    <n v="9"/>
    <n v="307"/>
    <s v="Vacation"/>
    <s v="IDR"/>
    <n v="115059"/>
    <n v="0"/>
    <s v="ID002745"/>
    <s v="ProjHours19"/>
    <s v="No"/>
    <m/>
    <n v="0"/>
    <s v="Non-charge"/>
    <s v="No"/>
    <s v="Posted"/>
    <s v="No"/>
    <m/>
  </r>
  <r>
    <d v="2018-08-06T00:00:00"/>
    <s v="XVACATION"/>
    <x v="7"/>
    <x v="44"/>
    <s v="Design"/>
    <n v="3005"/>
    <s v="I Wayan Kompiang Eka Siswanta"/>
    <n v="12"/>
    <n v="307"/>
    <s v="Vacation"/>
    <s v="IDR"/>
    <n v="165864"/>
    <n v="0"/>
    <s v="ID002747"/>
    <s v="ProjHours19"/>
    <s v="No"/>
    <m/>
    <n v="0"/>
    <s v="Non-charge"/>
    <s v="No"/>
    <s v="Posted"/>
    <s v="No"/>
    <m/>
  </r>
  <r>
    <d v="2018-08-13T00:00:00"/>
    <s v="XVACATION"/>
    <x v="7"/>
    <x v="44"/>
    <s v="Design"/>
    <n v="3005"/>
    <s v="I Wayan Kompiang Eka Siswanta"/>
    <n v="5"/>
    <n v="307"/>
    <s v="Vacation"/>
    <s v="IDR"/>
    <n v="165864"/>
    <n v="0"/>
    <s v="ID002768"/>
    <s v="ProjHours19"/>
    <s v="No"/>
    <m/>
    <n v="0"/>
    <s v="Non-charge"/>
    <s v="No"/>
    <s v="Posted"/>
    <s v="No"/>
    <m/>
  </r>
  <r>
    <d v="2018-08-13T00:00:00"/>
    <s v="XVACATION"/>
    <x v="7"/>
    <x v="44"/>
    <s v="Design"/>
    <n v="3009"/>
    <s v="I Gusti Bagus Sera Krisnadinata"/>
    <n v="8"/>
    <n v="307"/>
    <s v="Vacation"/>
    <s v="IDR"/>
    <n v="120926"/>
    <n v="0"/>
    <s v="ID002789"/>
    <s v="ProjHours19"/>
    <s v="No"/>
    <m/>
    <n v="0"/>
    <s v="Non-charge"/>
    <s v="No"/>
    <s v="Posted"/>
    <s v="No"/>
    <m/>
  </r>
  <r>
    <d v="2018-08-13T00:00:00"/>
    <s v="XVACATION"/>
    <x v="7"/>
    <x v="44"/>
    <s v="Design"/>
    <n v="3011"/>
    <s v="I Ketut Sukardiana"/>
    <n v="12"/>
    <n v="307"/>
    <s v="Vacation"/>
    <s v="IDR"/>
    <n v="115059"/>
    <n v="0"/>
    <s v="ID002794"/>
    <s v="ProjHours19"/>
    <s v="No"/>
    <m/>
    <n v="0"/>
    <s v="Non-charge"/>
    <s v="No"/>
    <s v="Posted"/>
    <s v="No"/>
    <m/>
  </r>
  <r>
    <d v="2018-08-20T00:00:00"/>
    <s v="XVACATION"/>
    <x v="7"/>
    <x v="44"/>
    <s v="Design"/>
    <n v="3011"/>
    <s v="I Ketut Sukardiana"/>
    <n v="1"/>
    <n v="307"/>
    <s v="Vacation"/>
    <s v="IDR"/>
    <n v="115059"/>
    <n v="0"/>
    <s v="ID002810"/>
    <s v="ProjHours19"/>
    <s v="No"/>
    <m/>
    <n v="0"/>
    <s v="Non-charge"/>
    <s v="No"/>
    <s v="Posted"/>
    <s v="No"/>
    <m/>
  </r>
  <r>
    <d v="2018-08-20T00:00:00"/>
    <s v="XVACATION"/>
    <x v="7"/>
    <x v="44"/>
    <s v="Design"/>
    <n v="3001"/>
    <s v="Nyoman Diksa"/>
    <n v="8"/>
    <n v="307"/>
    <s v="Vacation"/>
    <s v="IDR"/>
    <n v="308303"/>
    <n v="0"/>
    <s v="ID002838"/>
    <s v="ProjHours19"/>
    <s v="No"/>
    <m/>
    <n v="0"/>
    <s v="Non-charge"/>
    <s v="No"/>
    <s v="Posted"/>
    <s v="No"/>
    <m/>
  </r>
  <r>
    <d v="2018-08-20T00:00:00"/>
    <s v="XVACATION"/>
    <x v="7"/>
    <x v="44"/>
    <s v="Design"/>
    <n v="3003"/>
    <s v="Agus Wijaya"/>
    <n v="8"/>
    <n v="307"/>
    <s v="Vacation"/>
    <s v="IDR"/>
    <n v="177755"/>
    <n v="0"/>
    <s v="ID002839"/>
    <s v="ProjHours19"/>
    <s v="No"/>
    <m/>
    <n v="0"/>
    <s v="Non-charge"/>
    <s v="No"/>
    <s v="Posted"/>
    <s v="No"/>
    <m/>
  </r>
  <r>
    <d v="2018-08-27T00:00:00"/>
    <s v="XVACATION"/>
    <x v="7"/>
    <x v="44"/>
    <s v="Design"/>
    <n v="3009"/>
    <s v="I Gusti Bagus Sera Krisnadinata"/>
    <n v="10"/>
    <n v="307"/>
    <s v="Vacation"/>
    <s v="IDR"/>
    <n v="120926"/>
    <n v="0"/>
    <s v="ID002884"/>
    <s v="ProjHours19"/>
    <s v="No"/>
    <m/>
    <n v="0"/>
    <s v="Non-charge"/>
    <s v="No"/>
    <s v="Posted"/>
    <s v="No"/>
    <m/>
  </r>
  <r>
    <d v="2018-09-03T00:00:00"/>
    <s v="XVACATION"/>
    <x v="7"/>
    <x v="44"/>
    <s v="Design"/>
    <n v="3006"/>
    <s v="I Wayan Sujana"/>
    <n v="1.5"/>
    <n v="307"/>
    <s v="Vacation"/>
    <s v="IDR"/>
    <n v="143812"/>
    <n v="0"/>
    <s v="ID002905"/>
    <s v="ProjHours19"/>
    <s v="No"/>
    <m/>
    <n v="0"/>
    <s v="Non-charge"/>
    <s v="No"/>
    <s v="Posted"/>
    <s v="No"/>
    <m/>
  </r>
  <r>
    <d v="2018-09-03T00:00:00"/>
    <s v="XVACATION"/>
    <x v="7"/>
    <x v="44"/>
    <s v="Design"/>
    <n v="1005"/>
    <s v="Pontjo Widodo"/>
    <n v="4"/>
    <n v="307"/>
    <s v="Vacation"/>
    <s v="IDR"/>
    <n v="322217"/>
    <n v="0"/>
    <s v="ID002911"/>
    <s v="ProjHours19"/>
    <s v="No"/>
    <m/>
    <n v="0"/>
    <s v="Non-charge"/>
    <s v="No"/>
    <s v="Posted"/>
    <s v="No"/>
    <m/>
  </r>
  <r>
    <d v="2018-09-10T00:00:00"/>
    <s v="XVACATION"/>
    <x v="7"/>
    <x v="44"/>
    <s v="Design"/>
    <n v="3011"/>
    <s v="I Ketut Sukardiana"/>
    <n v="1"/>
    <n v="307"/>
    <s v="Vacation"/>
    <s v="IDR"/>
    <n v="115059"/>
    <n v="0"/>
    <s v="ID002932"/>
    <s v="ProjHours19"/>
    <s v="No"/>
    <m/>
    <n v="0"/>
    <s v="Non-charge"/>
    <s v="No"/>
    <s v="Posted"/>
    <s v="No"/>
    <m/>
  </r>
  <r>
    <d v="2018-09-10T00:00:00"/>
    <s v="XVACATION"/>
    <x v="7"/>
    <x v="44"/>
    <s v="Design"/>
    <n v="3005"/>
    <s v="I Wayan Kompiang Eka Siswanta"/>
    <n v="8"/>
    <n v="307"/>
    <s v="Vacation"/>
    <s v="IDR"/>
    <n v="165864"/>
    <n v="0"/>
    <s v="ID002958"/>
    <s v="ProjHours19"/>
    <s v="No"/>
    <m/>
    <n v="0"/>
    <s v="Non-charge"/>
    <s v="No"/>
    <s v="Posted"/>
    <s v="No"/>
    <m/>
  </r>
  <r>
    <d v="2018-09-10T00:00:00"/>
    <s v="XVACATION"/>
    <x v="7"/>
    <x v="44"/>
    <s v="Design"/>
    <n v="3006"/>
    <s v="I Wayan Sujana"/>
    <n v="8"/>
    <n v="307"/>
    <s v="Vacation"/>
    <s v="IDR"/>
    <n v="143812"/>
    <n v="0"/>
    <s v="ID002959"/>
    <s v="ProjHours19"/>
    <s v="No"/>
    <m/>
    <n v="0"/>
    <s v="Non-charge"/>
    <s v="No"/>
    <s v="Posted"/>
    <s v="No"/>
    <m/>
  </r>
  <r>
    <d v="2018-09-10T00:00:00"/>
    <s v="XVACATION"/>
    <x v="7"/>
    <x v="44"/>
    <s v="Design"/>
    <n v="3008"/>
    <s v="Gita Adriani Putri"/>
    <n v="16"/>
    <n v="307"/>
    <s v="Vacation"/>
    <s v="IDR"/>
    <n v="150042"/>
    <n v="0"/>
    <s v="ID002965"/>
    <s v="ProjHours19"/>
    <s v="No"/>
    <m/>
    <n v="0"/>
    <s v="Non-charge"/>
    <s v="No"/>
    <s v="Posted"/>
    <s v="No"/>
    <m/>
  </r>
  <r>
    <d v="2018-09-17T00:00:00"/>
    <s v="XVACATION"/>
    <x v="7"/>
    <x v="44"/>
    <s v="Design"/>
    <n v="3006"/>
    <s v="I Wayan Sujana"/>
    <n v="1"/>
    <n v="307"/>
    <s v="Vacation"/>
    <s v="IDR"/>
    <n v="143812"/>
    <n v="0"/>
    <s v="ID002976"/>
    <s v="ProjHours19"/>
    <s v="No"/>
    <m/>
    <n v="0"/>
    <s v="Non-charge"/>
    <s v="No"/>
    <s v="Posted"/>
    <s v="No"/>
    <m/>
  </r>
  <r>
    <d v="2018-09-17T00:00:00"/>
    <s v="XVACATION"/>
    <x v="7"/>
    <x v="44"/>
    <s v="Design"/>
    <n v="3008"/>
    <s v="Gita Adriani Putri"/>
    <n v="1"/>
    <n v="307"/>
    <s v="Vacation"/>
    <s v="IDR"/>
    <n v="150042"/>
    <n v="0"/>
    <s v="ID002977"/>
    <s v="ProjHours19"/>
    <s v="No"/>
    <m/>
    <n v="0"/>
    <s v="Non-charge"/>
    <s v="No"/>
    <s v="Posted"/>
    <s v="No"/>
    <m/>
  </r>
  <r>
    <d v="2018-09-17T00:00:00"/>
    <s v="XVACATION"/>
    <x v="7"/>
    <x v="44"/>
    <s v="Design"/>
    <n v="3011"/>
    <s v="I Ketut Sukardiana"/>
    <n v="2"/>
    <n v="307"/>
    <s v="Vacation"/>
    <s v="IDR"/>
    <n v="115059"/>
    <n v="0"/>
    <s v="ID002979"/>
    <s v="ProjHours19"/>
    <s v="No"/>
    <m/>
    <n v="0"/>
    <s v="Non-charge"/>
    <s v="No"/>
    <s v="Posted"/>
    <s v="No"/>
    <m/>
  </r>
  <r>
    <d v="2018-09-17T00:00:00"/>
    <s v="XVACATION"/>
    <x v="7"/>
    <x v="44"/>
    <s v="Design"/>
    <n v="3012"/>
    <s v="Johanes Jojo Paijo"/>
    <n v="8"/>
    <n v="307"/>
    <s v="Vacation"/>
    <s v="IDR"/>
    <n v="109895"/>
    <n v="0"/>
    <s v="ID002989"/>
    <s v="ProjHours19"/>
    <s v="No"/>
    <m/>
    <n v="0"/>
    <s v="Non-charge"/>
    <s v="No"/>
    <s v="Posted"/>
    <s v="No"/>
    <m/>
  </r>
  <r>
    <d v="2018-09-17T00:00:00"/>
    <s v="XVACATION"/>
    <x v="7"/>
    <x v="44"/>
    <s v="Design"/>
    <n v="3001"/>
    <s v="Nyoman Diksa"/>
    <n v="16"/>
    <n v="307"/>
    <s v="Vacation"/>
    <s v="IDR"/>
    <n v="308303"/>
    <n v="0"/>
    <s v="ID002995"/>
    <s v="ProjHours19"/>
    <s v="No"/>
    <m/>
    <n v="0"/>
    <s v="Non-charge"/>
    <s v="No"/>
    <s v="Posted"/>
    <s v="No"/>
    <m/>
  </r>
  <r>
    <d v="2018-09-24T00:00:00"/>
    <s v="XVACATION"/>
    <x v="7"/>
    <x v="44"/>
    <s v="Design"/>
    <n v="3009"/>
    <s v="I Gusti Bagus Sera Krisnadinata"/>
    <n v="1"/>
    <n v="307"/>
    <s v="Vacation"/>
    <s v="IDR"/>
    <n v="120926"/>
    <n v="0"/>
    <s v="ID003010"/>
    <s v="ProjHours19"/>
    <s v="No"/>
    <m/>
    <n v="0"/>
    <s v="Non-charge"/>
    <s v="No"/>
    <s v="Posted"/>
    <s v="No"/>
    <m/>
  </r>
  <r>
    <d v="2018-09-24T00:00:00"/>
    <s v="XVACATION"/>
    <x v="7"/>
    <x v="44"/>
    <s v="Design"/>
    <n v="3008"/>
    <s v="Gita Adriani Putri"/>
    <n v="1"/>
    <n v="307"/>
    <s v="Vacation"/>
    <s v="IDR"/>
    <n v="150042"/>
    <n v="0"/>
    <s v="ID003011"/>
    <s v="ProjHours19"/>
    <s v="No"/>
    <m/>
    <n v="0"/>
    <s v="Non-charge"/>
    <s v="No"/>
    <s v="Posted"/>
    <s v="No"/>
    <m/>
  </r>
  <r>
    <d v="2018-09-24T00:00:00"/>
    <s v="XVACATION"/>
    <x v="7"/>
    <x v="44"/>
    <s v="Design"/>
    <n v="3006"/>
    <s v="I Wayan Sujana"/>
    <n v="2"/>
    <n v="307"/>
    <s v="Vacation"/>
    <s v="IDR"/>
    <n v="143812"/>
    <n v="0"/>
    <s v="ID003013"/>
    <s v="ProjHours19"/>
    <s v="No"/>
    <m/>
    <n v="0"/>
    <s v="Non-charge"/>
    <s v="No"/>
    <s v="Posted"/>
    <s v="No"/>
    <m/>
  </r>
  <r>
    <d v="2018-09-24T00:00:00"/>
    <s v="XVACATION"/>
    <x v="7"/>
    <x v="44"/>
    <s v="Design"/>
    <n v="3011"/>
    <s v="I Ketut Sukardiana"/>
    <n v="2"/>
    <n v="307"/>
    <s v="Vacation"/>
    <s v="IDR"/>
    <n v="115059"/>
    <n v="0"/>
    <s v="ID003014"/>
    <s v="ProjHours19"/>
    <s v="No"/>
    <m/>
    <n v="0"/>
    <s v="Non-charge"/>
    <s v="No"/>
    <s v="Posted"/>
    <s v="No"/>
    <m/>
  </r>
  <r>
    <d v="2018-10-01T00:00:00"/>
    <s v="XVACATION"/>
    <x v="7"/>
    <x v="44"/>
    <s v="Design"/>
    <n v="3001"/>
    <s v="Nyoman Diksa"/>
    <n v="1"/>
    <n v="307"/>
    <s v="Vacation"/>
    <s v="IDR"/>
    <n v="308303"/>
    <n v="0"/>
    <s v="ID003041"/>
    <s v="ProjHours19"/>
    <s v="No"/>
    <m/>
    <n v="0"/>
    <s v="Non-charge"/>
    <s v="No"/>
    <s v="Posted"/>
    <s v="No"/>
    <m/>
  </r>
  <r>
    <d v="2018-10-01T00:00:00"/>
    <s v="XVACATION"/>
    <x v="7"/>
    <x v="44"/>
    <s v="Design"/>
    <n v="3009"/>
    <s v="I Gusti Bagus Sera Krisnadinata"/>
    <n v="8"/>
    <n v="307"/>
    <s v="Vacation"/>
    <s v="IDR"/>
    <n v="120926"/>
    <n v="0"/>
    <s v="ID003061"/>
    <s v="ProjHours19"/>
    <s v="No"/>
    <m/>
    <n v="0"/>
    <s v="Non-charge"/>
    <s v="No"/>
    <s v="Posted"/>
    <s v="No"/>
    <m/>
  </r>
  <r>
    <d v="2018-10-01T00:00:00"/>
    <s v="XVACATION"/>
    <x v="7"/>
    <x v="44"/>
    <s v="Design"/>
    <n v="3006"/>
    <s v="I Wayan Sujana"/>
    <n v="16"/>
    <n v="307"/>
    <s v="Vacation"/>
    <s v="IDR"/>
    <n v="143812"/>
    <n v="0"/>
    <s v="ID003073"/>
    <s v="ProjHours19"/>
    <s v="No"/>
    <m/>
    <n v="0"/>
    <s v="Non-charge"/>
    <s v="No"/>
    <s v="Posted"/>
    <s v="No"/>
    <m/>
  </r>
  <r>
    <d v="2018-10-01T00:00:00"/>
    <s v="XVACATION"/>
    <x v="7"/>
    <x v="44"/>
    <s v="Design"/>
    <n v="3005"/>
    <s v="I Wayan Kompiang Eka Siswanta"/>
    <n v="17"/>
    <n v="307"/>
    <s v="Vacation"/>
    <s v="IDR"/>
    <n v="165864"/>
    <n v="0"/>
    <s v="ID003074"/>
    <s v="ProjHours19"/>
    <s v="No"/>
    <m/>
    <n v="0"/>
    <s v="Non-charge"/>
    <s v="No"/>
    <s v="Posted"/>
    <s v="No"/>
    <m/>
  </r>
  <r>
    <d v="2018-10-01T00:00:00"/>
    <s v="XVACATION"/>
    <x v="7"/>
    <x v="44"/>
    <s v="Design"/>
    <n v="3011"/>
    <s v="I Ketut Sukardiana"/>
    <n v="17"/>
    <n v="307"/>
    <s v="Vacation"/>
    <s v="IDR"/>
    <n v="115059"/>
    <n v="0"/>
    <s v="ID003075"/>
    <s v="ProjHours19"/>
    <s v="No"/>
    <m/>
    <n v="0"/>
    <s v="Non-charge"/>
    <s v="No"/>
    <s v="Posted"/>
    <s v="No"/>
    <m/>
  </r>
  <r>
    <d v="2018-10-01T00:00:00"/>
    <s v="XVACATION"/>
    <x v="7"/>
    <x v="44"/>
    <s v="Design"/>
    <n v="3004"/>
    <s v="Untoro"/>
    <n v="24"/>
    <n v="307"/>
    <s v="Vacation"/>
    <s v="IDR"/>
    <n v="150581"/>
    <n v="0"/>
    <s v="ID003077"/>
    <s v="ProjHours19"/>
    <s v="No"/>
    <m/>
    <n v="0"/>
    <s v="Non-charge"/>
    <s v="No"/>
    <s v="Posted"/>
    <s v="No"/>
    <m/>
  </r>
  <r>
    <d v="2018-10-01T00:00:00"/>
    <s v="XVACATION"/>
    <x v="7"/>
    <x v="44"/>
    <s v="Design"/>
    <n v="3008"/>
    <s v="Gita Adriani Putri"/>
    <n v="29.5"/>
    <n v="307"/>
    <s v="Vacation"/>
    <s v="IDR"/>
    <n v="150042"/>
    <n v="0"/>
    <s v="ID003079"/>
    <s v="ProjHours19"/>
    <s v="No"/>
    <m/>
    <n v="0"/>
    <s v="Non-charge"/>
    <s v="No"/>
    <s v="Posted"/>
    <s v="No"/>
    <m/>
  </r>
  <r>
    <d v="2018-10-08T00:00:00"/>
    <s v="XVACATION"/>
    <x v="7"/>
    <x v="44"/>
    <s v="Design"/>
    <n v="3001"/>
    <s v="Nyoman Diksa"/>
    <n v="1"/>
    <n v="307"/>
    <s v="Vacation"/>
    <s v="IDR"/>
    <n v="308303"/>
    <n v="0"/>
    <s v="ID003085"/>
    <s v="ProjHours19"/>
    <s v="No"/>
    <m/>
    <n v="0"/>
    <s v="Non-charge"/>
    <s v="No"/>
    <s v="Posted"/>
    <s v="No"/>
    <m/>
  </r>
  <r>
    <d v="2018-10-08T00:00:00"/>
    <s v="XVACATION"/>
    <x v="7"/>
    <x v="44"/>
    <s v="Design"/>
    <n v="3007"/>
    <s v="Putu Ary Santana Putra"/>
    <n v="1"/>
    <n v="307"/>
    <s v="Vacation"/>
    <s v="IDR"/>
    <n v="138968"/>
    <n v="0"/>
    <s v="ID003086"/>
    <s v="ProjHours19"/>
    <s v="No"/>
    <m/>
    <n v="0"/>
    <s v="Non-charge"/>
    <s v="No"/>
    <s v="Posted"/>
    <s v="No"/>
    <m/>
  </r>
  <r>
    <d v="2018-10-08T00:00:00"/>
    <s v="XVACATION"/>
    <x v="7"/>
    <x v="44"/>
    <s v="Design"/>
    <n v="3013"/>
    <s v="A.A. Gde Adi Santika"/>
    <n v="1"/>
    <n v="307"/>
    <s v="Vacation"/>
    <s v="IDR"/>
    <n v="99460"/>
    <n v="0"/>
    <s v="ID003087"/>
    <s v="ProjHours19"/>
    <s v="No"/>
    <m/>
    <n v="0"/>
    <s v="Non-charge"/>
    <s v="No"/>
    <s v="Posted"/>
    <s v="No"/>
    <m/>
  </r>
  <r>
    <d v="2018-10-08T00:00:00"/>
    <s v="XVACATION"/>
    <x v="7"/>
    <x v="44"/>
    <s v="Design"/>
    <n v="3012"/>
    <s v="Johanes Jojo Paijo"/>
    <n v="2"/>
    <n v="307"/>
    <s v="Vacation"/>
    <s v="IDR"/>
    <n v="109895"/>
    <n v="0"/>
    <s v="ID003090"/>
    <s v="ProjHours19"/>
    <s v="No"/>
    <m/>
    <n v="0"/>
    <s v="Non-charge"/>
    <s v="No"/>
    <s v="Posted"/>
    <s v="No"/>
    <m/>
  </r>
  <r>
    <d v="2018-10-08T00:00:00"/>
    <s v="XVACATION"/>
    <x v="7"/>
    <x v="44"/>
    <s v="Design"/>
    <n v="3006"/>
    <s v="I Wayan Sujana"/>
    <n v="10"/>
    <n v="307"/>
    <s v="Vacation"/>
    <s v="IDR"/>
    <n v="143812"/>
    <n v="0"/>
    <s v="ID003099"/>
    <s v="ProjHours19"/>
    <s v="No"/>
    <m/>
    <n v="0"/>
    <s v="Non-charge"/>
    <s v="No"/>
    <s v="Posted"/>
    <s v="No"/>
    <m/>
  </r>
  <r>
    <d v="2018-10-08T00:00:00"/>
    <s v="XVACATION"/>
    <x v="7"/>
    <x v="44"/>
    <s v="Design"/>
    <n v="3004"/>
    <s v="Untoro"/>
    <n v="16"/>
    <n v="307"/>
    <s v="Vacation"/>
    <s v="IDR"/>
    <n v="150581"/>
    <n v="0"/>
    <s v="ID003102"/>
    <s v="ProjHours19"/>
    <s v="No"/>
    <m/>
    <n v="0"/>
    <s v="Non-charge"/>
    <s v="No"/>
    <s v="Posted"/>
    <s v="No"/>
    <m/>
  </r>
  <r>
    <d v="2018-10-08T00:00:00"/>
    <s v="XVACATION"/>
    <x v="7"/>
    <x v="44"/>
    <s v="Design"/>
    <n v="3011"/>
    <s v="I Ketut Sukardiana"/>
    <n v="16"/>
    <n v="307"/>
    <s v="Vacation"/>
    <s v="IDR"/>
    <n v="115059"/>
    <n v="0"/>
    <s v="ID003103"/>
    <s v="ProjHours19"/>
    <s v="No"/>
    <m/>
    <n v="0"/>
    <s v="Non-charge"/>
    <s v="No"/>
    <s v="Posted"/>
    <s v="No"/>
    <m/>
  </r>
  <r>
    <d v="2018-10-08T00:00:00"/>
    <s v="XVACATION"/>
    <x v="7"/>
    <x v="44"/>
    <s v="Design"/>
    <n v="3005"/>
    <s v="I Wayan Kompiang Eka Siswanta"/>
    <n v="25"/>
    <n v="307"/>
    <s v="Vacation"/>
    <s v="IDR"/>
    <n v="165864"/>
    <n v="0"/>
    <s v="ID003105"/>
    <s v="ProjHours19"/>
    <s v="No"/>
    <m/>
    <n v="0"/>
    <s v="Non-charge"/>
    <s v="No"/>
    <s v="Posted"/>
    <s v="No"/>
    <m/>
  </r>
  <r>
    <d v="2018-10-08T00:00:00"/>
    <s v="XVACATION"/>
    <x v="7"/>
    <x v="44"/>
    <s v="Design"/>
    <n v="3008"/>
    <s v="Gita Adriani Putri"/>
    <n v="40"/>
    <n v="307"/>
    <s v="Vacation"/>
    <s v="IDR"/>
    <n v="150042"/>
    <n v="0"/>
    <s v="ID003111"/>
    <s v="ProjHours19"/>
    <s v="No"/>
    <m/>
    <n v="0"/>
    <s v="Non-charge"/>
    <s v="No"/>
    <s v="Posted"/>
    <s v="No"/>
    <m/>
  </r>
  <r>
    <d v="2018-10-15T00:00:00"/>
    <s v="XVACATION"/>
    <x v="7"/>
    <x v="44"/>
    <s v="Design"/>
    <n v="3001"/>
    <s v="Nyoman Diksa"/>
    <n v="1"/>
    <n v="307"/>
    <s v="Vacation"/>
    <s v="IDR"/>
    <n v="308303"/>
    <n v="0"/>
    <s v="ID003120"/>
    <s v="ProjHours19"/>
    <s v="No"/>
    <m/>
    <n v="0"/>
    <s v="Non-charge"/>
    <s v="No"/>
    <s v="Posted"/>
    <s v="No"/>
    <m/>
  </r>
  <r>
    <d v="2018-10-15T00:00:00"/>
    <s v="XVACATION"/>
    <x v="7"/>
    <x v="44"/>
    <s v="Design"/>
    <n v="3003"/>
    <s v="Agus Wijaya"/>
    <n v="1"/>
    <n v="307"/>
    <s v="Vacation"/>
    <s v="IDR"/>
    <n v="177755"/>
    <n v="0"/>
    <s v="ID003121"/>
    <s v="ProjHours19"/>
    <s v="No"/>
    <m/>
    <n v="0"/>
    <s v="Non-charge"/>
    <s v="No"/>
    <s v="Posted"/>
    <s v="No"/>
    <m/>
  </r>
  <r>
    <d v="2018-10-15T00:00:00"/>
    <s v="XVACATION"/>
    <x v="7"/>
    <x v="44"/>
    <s v="Design"/>
    <n v="3009"/>
    <s v="I Gusti Bagus Sera Krisnadinata"/>
    <n v="1"/>
    <n v="307"/>
    <s v="Vacation"/>
    <s v="IDR"/>
    <n v="120926"/>
    <n v="0"/>
    <s v="ID003122"/>
    <s v="ProjHours19"/>
    <s v="No"/>
    <m/>
    <n v="0"/>
    <s v="Non-charge"/>
    <s v="No"/>
    <s v="Posted"/>
    <s v="No"/>
    <m/>
  </r>
  <r>
    <d v="2018-10-15T00:00:00"/>
    <s v="XVACATION"/>
    <x v="7"/>
    <x v="44"/>
    <s v="Design"/>
    <n v="3004"/>
    <s v="Untoro"/>
    <n v="1"/>
    <n v="307"/>
    <s v="Vacation"/>
    <s v="IDR"/>
    <n v="150581"/>
    <n v="0"/>
    <s v="ID003123"/>
    <s v="ProjHours19"/>
    <s v="No"/>
    <m/>
    <n v="0"/>
    <s v="Non-charge"/>
    <s v="No"/>
    <s v="Posted"/>
    <s v="No"/>
    <m/>
  </r>
  <r>
    <d v="2018-10-15T00:00:00"/>
    <s v="XVACATION"/>
    <x v="7"/>
    <x v="44"/>
    <s v="Design"/>
    <n v="3008"/>
    <s v="Gita Adriani Putri"/>
    <n v="1"/>
    <n v="307"/>
    <s v="Vacation"/>
    <s v="IDR"/>
    <n v="150042"/>
    <n v="0"/>
    <s v="ID003124"/>
    <s v="ProjHours19"/>
    <s v="No"/>
    <m/>
    <n v="0"/>
    <s v="Non-charge"/>
    <s v="No"/>
    <s v="Posted"/>
    <s v="No"/>
    <m/>
  </r>
  <r>
    <d v="2018-10-15T00:00:00"/>
    <s v="XVACATION"/>
    <x v="7"/>
    <x v="44"/>
    <s v="Design"/>
    <n v="3012"/>
    <s v="Johanes Jojo Paijo"/>
    <n v="2"/>
    <n v="307"/>
    <s v="Vacation"/>
    <s v="IDR"/>
    <n v="109895"/>
    <n v="0"/>
    <s v="ID003130"/>
    <s v="ProjHours19"/>
    <s v="No"/>
    <m/>
    <n v="0"/>
    <s v="Non-charge"/>
    <s v="No"/>
    <s v="Posted"/>
    <s v="No"/>
    <m/>
  </r>
  <r>
    <d v="2018-10-15T00:00:00"/>
    <s v="XVACATION"/>
    <x v="7"/>
    <x v="44"/>
    <s v="Design"/>
    <n v="3006"/>
    <s v="I Wayan Sujana"/>
    <n v="5"/>
    <n v="307"/>
    <s v="Vacation"/>
    <s v="IDR"/>
    <n v="143812"/>
    <n v="0"/>
    <s v="ID003137"/>
    <s v="ProjHours19"/>
    <s v="No"/>
    <m/>
    <n v="0"/>
    <s v="Non-charge"/>
    <s v="No"/>
    <s v="Posted"/>
    <s v="No"/>
    <m/>
  </r>
  <r>
    <d v="2018-10-18T00:00:00"/>
    <s v="XVACATION"/>
    <x v="7"/>
    <x v="44"/>
    <s v="Design"/>
    <n v="3001"/>
    <s v="Nyoman Diksa"/>
    <n v="1"/>
    <n v="307"/>
    <s v="Vacation"/>
    <s v="USD"/>
    <n v="397692"/>
    <n v="0"/>
    <s v="ID000559"/>
    <s v="PJHR0010000"/>
    <s v="No"/>
    <m/>
    <n v="0"/>
    <s v="Non-charge"/>
    <s v="No"/>
    <s v="Posted"/>
    <s v="No"/>
    <m/>
  </r>
  <r>
    <d v="2018-10-23T00:00:00"/>
    <s v="XVACATION"/>
    <x v="7"/>
    <x v="44"/>
    <s v="Design"/>
    <n v="3001"/>
    <s v="Nyoman Diksa"/>
    <n v="1"/>
    <n v="307"/>
    <s v="Vacation"/>
    <s v="USD"/>
    <n v="397692"/>
    <n v="0"/>
    <s v="ID000560"/>
    <s v="PJHR0010000"/>
    <s v="No"/>
    <m/>
    <n v="0"/>
    <s v="Non-charge"/>
    <s v="No"/>
    <s v="Posted"/>
    <s v="No"/>
    <m/>
  </r>
  <r>
    <d v="2018-10-25T00:00:00"/>
    <s v="XVACATION"/>
    <x v="7"/>
    <x v="44"/>
    <s v="Design"/>
    <n v="3001"/>
    <s v="Nyoman Diksa"/>
    <n v="1"/>
    <n v="307"/>
    <s v="Vacation"/>
    <s v="USD"/>
    <n v="397692"/>
    <n v="0"/>
    <s v="ID000561"/>
    <s v="PJHR0010000"/>
    <s v="No"/>
    <m/>
    <n v="0"/>
    <s v="Non-charge"/>
    <s v="No"/>
    <s v="Posted"/>
    <s v="No"/>
    <m/>
  </r>
  <r>
    <d v="2018-11-02T00:00:00"/>
    <s v="XVACATION"/>
    <x v="7"/>
    <x v="44"/>
    <s v="Design"/>
    <n v="3003"/>
    <s v="Agus Wijaya"/>
    <n v="2"/>
    <n v="307"/>
    <s v="Vacation"/>
    <s v="USD"/>
    <n v="279205"/>
    <n v="0"/>
    <s v="ID000708"/>
    <s v="PJHR0010007"/>
    <s v="No"/>
    <m/>
    <n v="0"/>
    <s v="Non-charge"/>
    <s v="No"/>
    <s v="Posted"/>
    <s v="No"/>
    <m/>
  </r>
  <r>
    <d v="2018-11-02T00:00:00"/>
    <s v="XVACATION"/>
    <x v="7"/>
    <x v="44"/>
    <s v="Design"/>
    <n v="3001"/>
    <s v="Nyoman Diksa"/>
    <n v="2"/>
    <n v="307"/>
    <s v="Vacation"/>
    <s v="USD"/>
    <n v="397692"/>
    <n v="0"/>
    <s v="ID000768"/>
    <s v="PJHR0010011"/>
    <s v="No"/>
    <m/>
    <n v="0"/>
    <s v="Non-charge"/>
    <s v="No"/>
    <s v="Posted"/>
    <s v="No"/>
    <m/>
  </r>
  <r>
    <d v="2018-11-05T00:00:00"/>
    <s v="XVACATION"/>
    <x v="7"/>
    <x v="44"/>
    <s v="Design"/>
    <n v="3012"/>
    <s v="Johanes Jojo Paijo"/>
    <n v="2"/>
    <n v="307"/>
    <s v="Vacation"/>
    <s v="IDR"/>
    <n v="194216"/>
    <n v="0"/>
    <s v="ID000636"/>
    <s v="PJHR0010001"/>
    <s v="No"/>
    <m/>
    <n v="0"/>
    <s v="Non-charge"/>
    <s v="No"/>
    <s v="Posted"/>
    <s v="No"/>
    <m/>
  </r>
  <r>
    <d v="2018-11-05T00:00:00"/>
    <s v="XVACATION"/>
    <x v="7"/>
    <x v="44"/>
    <s v="Design"/>
    <n v="3003"/>
    <s v="Agus Wijaya"/>
    <n v="8"/>
    <n v="307"/>
    <s v="Vacation"/>
    <s v="USD"/>
    <n v="279205"/>
    <n v="0"/>
    <s v="ID000709"/>
    <s v="PJHR0010007"/>
    <s v="No"/>
    <m/>
    <n v="0"/>
    <s v="Non-charge"/>
    <s v="No"/>
    <s v="Posted"/>
    <s v="No"/>
    <m/>
  </r>
  <r>
    <d v="2018-11-05T00:00:00"/>
    <s v="XVACATION"/>
    <x v="7"/>
    <x v="44"/>
    <s v="Design"/>
    <n v="3001"/>
    <s v="Nyoman Diksa"/>
    <n v="8"/>
    <n v="307"/>
    <s v="Vacation"/>
    <s v="USD"/>
    <n v="397692"/>
    <n v="0"/>
    <s v="ID000769"/>
    <s v="PJHR0010011"/>
    <s v="No"/>
    <m/>
    <n v="0"/>
    <s v="Non-charge"/>
    <s v="No"/>
    <s v="Posted"/>
    <s v="No"/>
    <m/>
  </r>
  <r>
    <d v="2018-11-07T00:00:00"/>
    <s v="XVACATION"/>
    <x v="7"/>
    <x v="44"/>
    <s v="Design"/>
    <n v="3007"/>
    <s v="Putu Ary Santana Putra"/>
    <n v="1"/>
    <n v="307"/>
    <s v="Vacation"/>
    <s v="USD"/>
    <n v="225552"/>
    <n v="0"/>
    <s v="ID000665"/>
    <s v="PJHR0010004"/>
    <s v="No"/>
    <m/>
    <n v="0"/>
    <s v="Non-charge"/>
    <s v="No"/>
    <s v="Posted"/>
    <s v="No"/>
    <m/>
  </r>
  <r>
    <d v="2018-11-07T00:00:00"/>
    <s v="XVACATION"/>
    <x v="7"/>
    <x v="44"/>
    <s v="Design"/>
    <n v="3001"/>
    <s v="Nyoman Diksa"/>
    <n v="1"/>
    <n v="307"/>
    <s v="Vacation"/>
    <s v="USD"/>
    <n v="397692"/>
    <n v="0"/>
    <s v="ID000770"/>
    <s v="PJHR0010011"/>
    <s v="No"/>
    <m/>
    <n v="0"/>
    <s v="Non-charge"/>
    <s v="No"/>
    <s v="Posted"/>
    <s v="No"/>
    <m/>
  </r>
  <r>
    <d v="2018-11-07T00:00:00"/>
    <s v="XVACATION"/>
    <x v="7"/>
    <x v="44"/>
    <s v="Design"/>
    <n v="3002"/>
    <s v="I Gusti Ngurah Satriawan"/>
    <n v="2"/>
    <n v="307"/>
    <s v="Vacation"/>
    <s v="IDR"/>
    <n v="264621"/>
    <n v="0"/>
    <s v="ID000785"/>
    <s v="PJHR0010012"/>
    <s v="No"/>
    <m/>
    <n v="0"/>
    <s v="Non-charge"/>
    <s v="No"/>
    <s v="Posted"/>
    <s v="No"/>
    <m/>
  </r>
  <r>
    <d v="2018-11-13T00:00:00"/>
    <s v="XVACATION"/>
    <x v="7"/>
    <x v="44"/>
    <s v="Design"/>
    <n v="3004"/>
    <s v="Untoro"/>
    <n v="1"/>
    <n v="307"/>
    <s v="Vacation"/>
    <s v="IDR"/>
    <n v="237280"/>
    <n v="0"/>
    <s v="ID000652"/>
    <s v="PJHR0010002"/>
    <s v="No"/>
    <m/>
    <n v="0"/>
    <s v="Non-charge"/>
    <s v="No"/>
    <s v="Posted"/>
    <s v="No"/>
    <m/>
  </r>
  <r>
    <d v="2018-11-14T00:00:00"/>
    <s v="XVACATION"/>
    <x v="7"/>
    <x v="44"/>
    <s v="Design"/>
    <n v="3011"/>
    <s v="I Ketut Sukardiana"/>
    <n v="1"/>
    <n v="307"/>
    <s v="Vacation"/>
    <s v="IDR"/>
    <n v="198741"/>
    <n v="0"/>
    <s v="ID000737"/>
    <s v="PJHR0010009"/>
    <s v="No"/>
    <m/>
    <n v="0"/>
    <s v="Non-charge"/>
    <s v="No"/>
    <s v="Posted"/>
    <s v="No"/>
    <m/>
  </r>
  <r>
    <d v="2018-11-15T00:00:00"/>
    <s v="XVACATION"/>
    <x v="7"/>
    <x v="44"/>
    <s v="Design"/>
    <n v="3006"/>
    <s v="I Wayan Sujana"/>
    <n v="1"/>
    <n v="307"/>
    <s v="Vacation"/>
    <s v="IDR"/>
    <n v="231632"/>
    <n v="0"/>
    <s v="ID000689"/>
    <s v="PJHR0010005"/>
    <s v="No"/>
    <m/>
    <n v="0"/>
    <s v="Non-charge"/>
    <s v="No"/>
    <s v="Posted"/>
    <s v="No"/>
    <m/>
  </r>
  <r>
    <d v="2018-11-19T00:00:00"/>
    <s v="XVACATION"/>
    <x v="7"/>
    <x v="44"/>
    <s v="Design"/>
    <n v="3001"/>
    <s v="Nyoman Diksa"/>
    <n v="8"/>
    <n v="307"/>
    <s v="Vacation"/>
    <s v="IDR"/>
    <n v="397692"/>
    <n v="0"/>
    <s v="ID000967"/>
    <s v="PJHR0010023"/>
    <s v="No"/>
    <m/>
    <n v="0"/>
    <s v="Non-charge"/>
    <s v="No"/>
    <s v="Posted"/>
    <s v="No"/>
    <m/>
  </r>
  <r>
    <d v="2018-11-21T00:00:00"/>
    <s v="XVACATION"/>
    <x v="7"/>
    <x v="44"/>
    <s v="Design"/>
    <n v="3003"/>
    <s v="Agus Wijaya"/>
    <n v="2"/>
    <n v="307"/>
    <s v="Vacation"/>
    <s v="IDR"/>
    <n v="279205"/>
    <n v="0"/>
    <s v="ID001006"/>
    <s v="PJHR0010025"/>
    <s v="No"/>
    <m/>
    <n v="0"/>
    <s v="Non-charge"/>
    <s v="No"/>
    <s v="Posted"/>
    <s v="No"/>
    <m/>
  </r>
  <r>
    <d v="2018-11-22T00:00:00"/>
    <s v="XVACATION"/>
    <x v="7"/>
    <x v="44"/>
    <s v="Design"/>
    <n v="3010"/>
    <s v="A.A. Bagus Dewangkara"/>
    <n v="8"/>
    <n v="307"/>
    <s v="Vacation"/>
    <s v="IDR"/>
    <n v="206940"/>
    <n v="0"/>
    <s v="ID000818"/>
    <s v="PJHR0010014"/>
    <s v="No"/>
    <m/>
    <n v="0"/>
    <s v="Non-charge"/>
    <s v="No"/>
    <s v="Posted"/>
    <s v="No"/>
    <m/>
  </r>
  <r>
    <d v="2018-11-23T00:00:00"/>
    <s v="XVACATION"/>
    <x v="7"/>
    <x v="44"/>
    <s v="Design"/>
    <n v="3009"/>
    <s v="I Gusti Bagus Sera Krisnadinata"/>
    <n v="4"/>
    <n v="307"/>
    <s v="Vacation"/>
    <s v="IDR"/>
    <n v="203576"/>
    <n v="0"/>
    <s v="ID000916"/>
    <s v="PJHR0010020"/>
    <s v="No"/>
    <m/>
    <n v="0"/>
    <s v="Non-charge"/>
    <s v="No"/>
    <s v="Posted"/>
    <s v="No"/>
    <m/>
  </r>
  <r>
    <d v="2018-11-23T00:00:00"/>
    <s v="XVACATION"/>
    <x v="7"/>
    <x v="44"/>
    <s v="Design"/>
    <n v="3004"/>
    <s v="Untoro"/>
    <n v="1"/>
    <n v="307"/>
    <s v="Vacation"/>
    <s v="IDR"/>
    <n v="237280"/>
    <n v="0"/>
    <s v="ID000991"/>
    <s v="PJHR0010024"/>
    <s v="No"/>
    <m/>
    <n v="0"/>
    <s v="Non-charge"/>
    <s v="No"/>
    <s v="Posted"/>
    <s v="No"/>
    <m/>
  </r>
  <r>
    <d v="2018-11-26T00:00:00"/>
    <s v="XVACATION"/>
    <x v="7"/>
    <x v="44"/>
    <s v="Design"/>
    <n v="3008"/>
    <s v="Gita Adriani Putri"/>
    <n v="1"/>
    <n v="307"/>
    <s v="Vacation"/>
    <s v="IDR"/>
    <n v="236806"/>
    <n v="0"/>
    <s v="ID001020"/>
    <s v="PJHR0010026"/>
    <s v="No"/>
    <m/>
    <n v="0"/>
    <s v="Non-charge"/>
    <s v="No"/>
    <s v="Posted"/>
    <s v="No"/>
    <m/>
  </r>
  <r>
    <d v="2018-11-27T00:00:00"/>
    <s v="XVACATION"/>
    <x v="7"/>
    <x v="44"/>
    <s v="Design"/>
    <n v="3003"/>
    <s v="Agus Wijaya"/>
    <n v="4"/>
    <n v="307"/>
    <s v="Vacation"/>
    <s v="IDR"/>
    <n v="279205"/>
    <n v="0"/>
    <s v="ID001007"/>
    <s v="PJHR0010025"/>
    <s v="No"/>
    <m/>
    <n v="0"/>
    <s v="Non-charge"/>
    <s v="No"/>
    <s v="Posted"/>
    <s v="No"/>
    <m/>
  </r>
  <r>
    <d v="2018-11-27T00:00:00"/>
    <s v="XVACATION"/>
    <x v="7"/>
    <x v="44"/>
    <s v="Design"/>
    <n v="3008"/>
    <s v="Gita Adriani Putri"/>
    <n v="1"/>
    <n v="307"/>
    <s v="Vacation"/>
    <s v="IDR"/>
    <n v="236806"/>
    <n v="0"/>
    <s v="ID001021"/>
    <s v="PJHR0010026"/>
    <s v="No"/>
    <m/>
    <n v="0"/>
    <s v="Non-charge"/>
    <s v="No"/>
    <s v="Posted"/>
    <s v="No"/>
    <m/>
  </r>
  <r>
    <d v="2018-11-28T00:00:00"/>
    <s v="XVACATION"/>
    <x v="7"/>
    <x v="44"/>
    <s v="Design"/>
    <n v="3008"/>
    <s v="Gita Adriani Putri"/>
    <n v="1"/>
    <n v="307"/>
    <s v="Vacation"/>
    <s v="IDR"/>
    <n v="236806"/>
    <n v="0"/>
    <s v="ID001022"/>
    <s v="PJHR0010026"/>
    <s v="No"/>
    <m/>
    <n v="0"/>
    <s v="Non-charge"/>
    <s v="No"/>
    <s v="Posted"/>
    <s v="No"/>
    <m/>
  </r>
  <r>
    <d v="2018-11-29T00:00:00"/>
    <s v="XVACATION"/>
    <x v="7"/>
    <x v="44"/>
    <s v="Design"/>
    <n v="3006"/>
    <s v="I Wayan Sujana"/>
    <n v="1"/>
    <n v="307"/>
    <s v="Vacation"/>
    <s v="IDR"/>
    <n v="231632"/>
    <n v="0"/>
    <s v="ID000942"/>
    <s v="PJHR0010022"/>
    <s v="No"/>
    <m/>
    <n v="0"/>
    <s v="Non-charge"/>
    <s v="No"/>
    <s v="Posted"/>
    <s v="No"/>
    <m/>
  </r>
  <r>
    <d v="2018-12-04T00:00:00"/>
    <s v="XVACATION"/>
    <x v="7"/>
    <x v="44"/>
    <s v="Design"/>
    <n v="3001"/>
    <s v="Nyoman Diksa"/>
    <n v="8"/>
    <n v="307"/>
    <s v="Vacation"/>
    <s v="IDR"/>
    <n v="377842"/>
    <n v="0"/>
    <s v="ID001182"/>
    <s v="PJHR0010034"/>
    <s v="No"/>
    <m/>
    <n v="0"/>
    <s v="Non-charge"/>
    <s v="No"/>
    <s v="Posted"/>
    <s v="No"/>
    <m/>
  </r>
  <r>
    <d v="2018-12-05T00:00:00"/>
    <s v="XVACATION"/>
    <x v="7"/>
    <x v="44"/>
    <s v="Design"/>
    <n v="3003"/>
    <s v="Agus Wijaya"/>
    <n v="4"/>
    <n v="307"/>
    <s v="Vacation"/>
    <s v="IDR"/>
    <n v="253910"/>
    <n v="0"/>
    <s v="ID001135"/>
    <s v="PJHR0010032"/>
    <s v="No"/>
    <m/>
    <n v="0"/>
    <s v="Non-charge"/>
    <s v="No"/>
    <s v="Posted"/>
    <s v="No"/>
    <m/>
  </r>
  <r>
    <d v="2018-12-06T00:00:00"/>
    <s v="XVACATION"/>
    <x v="7"/>
    <x v="44"/>
    <s v="Design"/>
    <n v="3007"/>
    <s v="Putu Ary Santana Putra"/>
    <n v="4"/>
    <n v="307"/>
    <s v="Vacation"/>
    <s v="IDR"/>
    <n v="215124"/>
    <n v="0"/>
    <s v="ID001189"/>
    <s v="PJHR0010035"/>
    <s v="No"/>
    <m/>
    <n v="0"/>
    <s v="Non-charge"/>
    <s v="No"/>
    <s v="Posted"/>
    <s v="No"/>
    <m/>
  </r>
  <r>
    <d v="2018-12-06T00:00:00"/>
    <s v="XVACATION"/>
    <x v="7"/>
    <x v="44"/>
    <s v="Design"/>
    <n v="3006"/>
    <s v="I Wayan Sujana"/>
    <n v="1"/>
    <n v="307"/>
    <s v="Vacation"/>
    <s v="IDR"/>
    <n v="219968"/>
    <n v="0"/>
    <s v="ID001201"/>
    <s v="PJHR0010036"/>
    <s v="No"/>
    <m/>
    <n v="0"/>
    <s v="Non-charge"/>
    <s v="No"/>
    <s v="Posted"/>
    <s v="No"/>
    <m/>
  </r>
  <r>
    <d v="2018-12-06T00:00:00"/>
    <s v="XVACATION"/>
    <x v="7"/>
    <x v="44"/>
    <s v="Design"/>
    <n v="3008"/>
    <s v="Gita Adriani Putri"/>
    <n v="1"/>
    <n v="307"/>
    <s v="Vacation"/>
    <s v="IDR"/>
    <n v="226198"/>
    <n v="0"/>
    <s v="ID001226"/>
    <s v="PJHR0010038"/>
    <s v="No"/>
    <m/>
    <n v="0"/>
    <s v="Non-charge"/>
    <s v="No"/>
    <s v="Posted"/>
    <s v="No"/>
    <m/>
  </r>
  <r>
    <d v="2018-12-07T00:00:00"/>
    <s v="XVACATION"/>
    <x v="7"/>
    <x v="44"/>
    <s v="Design"/>
    <n v="3009"/>
    <s v="I Gusti Bagus Sera Krisnadinata"/>
    <n v="1"/>
    <n v="307"/>
    <s v="Vacation"/>
    <s v="IDR"/>
    <n v="197081"/>
    <n v="0"/>
    <s v="ID001067"/>
    <s v="PJHR0010027"/>
    <s v="No"/>
    <m/>
    <n v="0"/>
    <s v="Non-charge"/>
    <s v="No"/>
    <s v="Posted"/>
    <s v="No"/>
    <m/>
  </r>
  <r>
    <d v="2018-12-07T00:00:00"/>
    <s v="XVACATION"/>
    <x v="7"/>
    <x v="44"/>
    <s v="Design"/>
    <n v="3002"/>
    <s v="I Gusti Ngurah Satriawan"/>
    <n v="2"/>
    <n v="307"/>
    <s v="Vacation"/>
    <s v="IDR"/>
    <n v="245363"/>
    <n v="0"/>
    <s v="ID001146"/>
    <s v="PJHR0010033"/>
    <s v="No"/>
    <m/>
    <n v="0"/>
    <s v="Non-charge"/>
    <s v="No"/>
    <s v="Posted"/>
    <s v="No"/>
    <m/>
  </r>
  <r>
    <d v="2018-12-07T00:00:00"/>
    <s v="XVACATION"/>
    <x v="7"/>
    <x v="44"/>
    <s v="Design"/>
    <n v="3008"/>
    <s v="Gita Adriani Putri"/>
    <n v="2"/>
    <n v="307"/>
    <s v="Vacation"/>
    <s v="IDR"/>
    <n v="226198"/>
    <n v="0"/>
    <s v="ID001227"/>
    <s v="PJHR0010038"/>
    <s v="No"/>
    <m/>
    <n v="0"/>
    <s v="Non-charge"/>
    <s v="No"/>
    <s v="Posted"/>
    <s v="No"/>
    <m/>
  </r>
  <r>
    <d v="2018-12-10T00:00:00"/>
    <s v="XVACATION"/>
    <x v="7"/>
    <x v="44"/>
    <s v="Design"/>
    <n v="3008"/>
    <s v="Gita Adriani Putri"/>
    <n v="1"/>
    <n v="307"/>
    <s v="Vacation"/>
    <s v="IDR"/>
    <n v="226198"/>
    <n v="0"/>
    <s v="ID001228"/>
    <s v="PJHR0010038"/>
    <s v="No"/>
    <m/>
    <n v="0"/>
    <s v="Non-charge"/>
    <s v="No"/>
    <s v="Posted"/>
    <s v="No"/>
    <m/>
  </r>
  <r>
    <d v="2018-12-10T00:00:00"/>
    <s v="XVACATION"/>
    <x v="7"/>
    <x v="44"/>
    <s v="Design"/>
    <n v="3011"/>
    <s v="I Ketut Sukardiana"/>
    <n v="1"/>
    <n v="307"/>
    <s v="Vacation"/>
    <s v="IDR"/>
    <n v="191215"/>
    <n v="0"/>
    <s v="ID001308"/>
    <s v="PJHR0010039"/>
    <s v="No"/>
    <m/>
    <n v="0"/>
    <s v="Non-charge"/>
    <s v="No"/>
    <s v="Posted"/>
    <s v="No"/>
    <m/>
  </r>
  <r>
    <d v="2018-12-12T00:00:00"/>
    <s v="XVACATION"/>
    <x v="7"/>
    <x v="44"/>
    <s v="Design"/>
    <n v="3003"/>
    <s v="Agus Wijaya"/>
    <n v="8"/>
    <n v="307"/>
    <s v="Vacation"/>
    <s v="IDR"/>
    <n v="253910"/>
    <n v="0"/>
    <s v="ID001136"/>
    <s v="PJHR0010032"/>
    <s v="No"/>
    <m/>
    <n v="0"/>
    <s v="Non-charge"/>
    <s v="No"/>
    <s v="Posted"/>
    <s v="No"/>
    <m/>
  </r>
  <r>
    <d v="2018-12-12T00:00:00"/>
    <s v="XVACATION"/>
    <x v="7"/>
    <x v="44"/>
    <s v="Design"/>
    <n v="3006"/>
    <s v="I Wayan Sujana"/>
    <n v="2"/>
    <n v="307"/>
    <s v="Vacation"/>
    <s v="IDR"/>
    <n v="219968"/>
    <n v="0"/>
    <s v="ID001202"/>
    <s v="PJHR0010036"/>
    <s v="No"/>
    <m/>
    <n v="0"/>
    <s v="Non-charge"/>
    <s v="No"/>
    <s v="Posted"/>
    <s v="No"/>
    <m/>
  </r>
  <r>
    <d v="2018-12-12T00:00:00"/>
    <s v="XVACATION"/>
    <x v="7"/>
    <x v="44"/>
    <s v="Design"/>
    <n v="3008"/>
    <s v="Gita Adriani Putri"/>
    <n v="2"/>
    <n v="307"/>
    <s v="Vacation"/>
    <s v="IDR"/>
    <n v="226198"/>
    <n v="0"/>
    <s v="ID001229"/>
    <s v="PJHR0010038"/>
    <s v="No"/>
    <m/>
    <n v="0"/>
    <s v="Non-charge"/>
    <s v="No"/>
    <s v="Posted"/>
    <s v="No"/>
    <m/>
  </r>
  <r>
    <d v="2018-12-13T00:00:00"/>
    <s v="XVACATION"/>
    <x v="7"/>
    <x v="44"/>
    <s v="Design"/>
    <n v="3009"/>
    <s v="I Gusti Bagus Sera Krisnadinata"/>
    <n v="8"/>
    <n v="307"/>
    <s v="Vacation"/>
    <s v="IDR"/>
    <n v="197081"/>
    <n v="0"/>
    <s v="ID001068"/>
    <s v="PJHR0010027"/>
    <s v="No"/>
    <m/>
    <n v="0"/>
    <s v="Non-charge"/>
    <s v="No"/>
    <s v="Posted"/>
    <s v="No"/>
    <m/>
  </r>
  <r>
    <d v="2018-12-13T00:00:00"/>
    <s v="XVACATION"/>
    <x v="7"/>
    <x v="44"/>
    <s v="Design"/>
    <n v="3003"/>
    <s v="Agus Wijaya"/>
    <n v="8"/>
    <n v="307"/>
    <s v="Vacation"/>
    <s v="IDR"/>
    <n v="253910"/>
    <n v="0"/>
    <s v="ID001137"/>
    <s v="PJHR0010032"/>
    <s v="No"/>
    <m/>
    <n v="0"/>
    <s v="Non-charge"/>
    <s v="No"/>
    <s v="Posted"/>
    <s v="No"/>
    <m/>
  </r>
  <r>
    <d v="2018-12-18T00:00:00"/>
    <s v="XVACATION"/>
    <x v="7"/>
    <x v="44"/>
    <s v="Design"/>
    <n v="3010"/>
    <s v="A.A. Bagus Dewangkara"/>
    <n v="2"/>
    <n v="307"/>
    <s v="Vacation"/>
    <s v="IDR"/>
    <n v="197559"/>
    <n v="0"/>
    <s v="ID001347"/>
    <s v="PJHR0010042"/>
    <s v="No"/>
    <m/>
    <n v="0"/>
    <s v="Non-charge"/>
    <s v="No"/>
    <s v="Posted"/>
    <s v="No"/>
    <m/>
  </r>
  <r>
    <d v="2018-12-20T00:00:00"/>
    <s v="XVACATION"/>
    <x v="7"/>
    <x v="44"/>
    <s v="Design"/>
    <n v="3007"/>
    <s v="Putu Ary Santana Putra"/>
    <n v="4"/>
    <n v="307"/>
    <s v="Vacation"/>
    <s v="IDR"/>
    <n v="215124"/>
    <n v="0"/>
    <s v="ID001335"/>
    <s v="PJHR0010041"/>
    <s v="No"/>
    <m/>
    <n v="0"/>
    <s v="Non-charge"/>
    <s v="No"/>
    <s v="Posted"/>
    <s v="No"/>
    <m/>
  </r>
  <r>
    <d v="2018-12-20T00:00:00"/>
    <s v="XVACATION"/>
    <x v="7"/>
    <x v="44"/>
    <s v="Design"/>
    <n v="3010"/>
    <s v="A.A. Bagus Dewangkara"/>
    <n v="8"/>
    <n v="307"/>
    <s v="Vacation"/>
    <s v="IDR"/>
    <n v="197559"/>
    <n v="0"/>
    <s v="ID001348"/>
    <s v="PJHR0010042"/>
    <s v="No"/>
    <m/>
    <n v="0"/>
    <s v="Non-charge"/>
    <s v="No"/>
    <s v="Posted"/>
    <s v="No"/>
    <m/>
  </r>
  <r>
    <d v="2018-12-20T00:00:00"/>
    <s v="XVACATION"/>
    <x v="7"/>
    <x v="44"/>
    <s v="Design"/>
    <n v="3009"/>
    <s v="I Gusti Bagus Sera Krisnadinata"/>
    <n v="8"/>
    <n v="307"/>
    <s v="Vacation"/>
    <s v="IDR"/>
    <n v="197081"/>
    <n v="0"/>
    <s v="ID001377"/>
    <s v="PJHR0010044"/>
    <s v="No"/>
    <m/>
    <n v="0"/>
    <s v="Non-charge"/>
    <s v="No"/>
    <s v="Posted"/>
    <s v="No"/>
    <m/>
  </r>
  <r>
    <d v="2018-12-21T00:00:00"/>
    <s v="XVACATION"/>
    <x v="7"/>
    <x v="44"/>
    <s v="Design"/>
    <n v="3010"/>
    <s v="A.A. Bagus Dewangkara"/>
    <n v="8"/>
    <n v="307"/>
    <s v="Vacation"/>
    <s v="IDR"/>
    <n v="197559"/>
    <n v="0"/>
    <s v="ID001349"/>
    <s v="PJHR0010042"/>
    <s v="No"/>
    <m/>
    <n v="0"/>
    <s v="Non-charge"/>
    <s v="No"/>
    <s v="Posted"/>
    <s v="No"/>
    <m/>
  </r>
  <r>
    <d v="2018-12-21T00:00:00"/>
    <s v="XVACATION"/>
    <x v="7"/>
    <x v="44"/>
    <s v="Design"/>
    <n v="3009"/>
    <s v="I Gusti Bagus Sera Krisnadinata"/>
    <n v="1"/>
    <n v="307"/>
    <s v="Vacation"/>
    <s v="IDR"/>
    <n v="197081"/>
    <n v="0"/>
    <s v="ID001378"/>
    <s v="PJHR0010044"/>
    <s v="No"/>
    <m/>
    <n v="0"/>
    <s v="Non-charge"/>
    <s v="No"/>
    <s v="Posted"/>
    <s v="No"/>
    <m/>
  </r>
  <r>
    <d v="2018-12-24T00:00:00"/>
    <s v="XVACATION"/>
    <x v="7"/>
    <x v="44"/>
    <s v="Design"/>
    <n v="1005"/>
    <s v="Pontjo Widodo"/>
    <n v="8"/>
    <n v="307"/>
    <s v="Vacation"/>
    <s v="IDR"/>
    <n v="398373"/>
    <n v="0"/>
    <s v="ID001324"/>
    <s v="PJHR0010040"/>
    <s v="No"/>
    <m/>
    <n v="0"/>
    <s v="Non-charge"/>
    <s v="No"/>
    <s v="Posted"/>
    <s v="No"/>
    <m/>
  </r>
  <r>
    <d v="2018-12-24T00:00:00"/>
    <s v="XVACATION"/>
    <x v="7"/>
    <x v="44"/>
    <s v="Design"/>
    <n v="3010"/>
    <s v="A.A. Bagus Dewangkara"/>
    <n v="8"/>
    <n v="307"/>
    <s v="Vacation"/>
    <s v="IDR"/>
    <n v="197559"/>
    <n v="0"/>
    <s v="ID001350"/>
    <s v="PJHR0010042"/>
    <s v="No"/>
    <m/>
    <n v="0"/>
    <s v="Non-charge"/>
    <s v="No"/>
    <s v="Posted"/>
    <s v="No"/>
    <m/>
  </r>
  <r>
    <d v="2018-12-24T00:00:00"/>
    <s v="XVACATION"/>
    <x v="7"/>
    <x v="44"/>
    <s v="Design"/>
    <n v="3012"/>
    <s v="Johanes Jojo Paijo"/>
    <n v="8"/>
    <n v="307"/>
    <s v="Vacation"/>
    <s v="IDR"/>
    <n v="186051"/>
    <n v="0"/>
    <s v="ID001463"/>
    <s v="PJHR0010051"/>
    <s v="No"/>
    <m/>
    <n v="0"/>
    <s v="Non-charge"/>
    <s v="No"/>
    <s v="Posted"/>
    <s v="No"/>
    <m/>
  </r>
  <r>
    <d v="2018-12-27T00:00:00"/>
    <s v="XVACATION"/>
    <x v="7"/>
    <x v="44"/>
    <s v="Design"/>
    <n v="1005"/>
    <s v="Pontjo Widodo"/>
    <n v="8"/>
    <n v="307"/>
    <s v="Vacation"/>
    <s v="IDR"/>
    <n v="398373"/>
    <n v="0"/>
    <s v="ID001325"/>
    <s v="PJHR0010040"/>
    <s v="No"/>
    <m/>
    <n v="0"/>
    <s v="Non-charge"/>
    <s v="No"/>
    <s v="Posted"/>
    <s v="No"/>
    <m/>
  </r>
  <r>
    <d v="2018-12-27T00:00:00"/>
    <s v="XVACATION"/>
    <x v="7"/>
    <x v="44"/>
    <s v="Design"/>
    <n v="3007"/>
    <s v="Putu Ary Santana Putra"/>
    <n v="8"/>
    <n v="307"/>
    <s v="Vacation"/>
    <s v="IDR"/>
    <n v="215124"/>
    <n v="0"/>
    <s v="ID001336"/>
    <s v="PJHR0010041"/>
    <s v="No"/>
    <m/>
    <n v="0"/>
    <s v="Non-charge"/>
    <s v="No"/>
    <s v="Posted"/>
    <s v="No"/>
    <m/>
  </r>
  <r>
    <d v="2018-12-27T00:00:00"/>
    <s v="XVACATION"/>
    <x v="7"/>
    <x v="44"/>
    <s v="Design"/>
    <n v="3010"/>
    <s v="A.A. Bagus Dewangkara"/>
    <n v="8"/>
    <n v="307"/>
    <s v="Vacation"/>
    <s v="IDR"/>
    <n v="197559"/>
    <n v="0"/>
    <s v="ID001351"/>
    <s v="PJHR0010042"/>
    <s v="No"/>
    <m/>
    <n v="0"/>
    <s v="Non-charge"/>
    <s v="No"/>
    <s v="Posted"/>
    <s v="No"/>
    <m/>
  </r>
  <r>
    <d v="2018-12-27T00:00:00"/>
    <s v="XVACATION"/>
    <x v="7"/>
    <x v="44"/>
    <s v="Design"/>
    <n v="3001"/>
    <s v="Nyoman Diksa"/>
    <n v="8"/>
    <n v="307"/>
    <s v="Vacation"/>
    <s v="IDR"/>
    <n v="377842"/>
    <n v="0"/>
    <s v="ID001367"/>
    <s v="PJHR0010043"/>
    <s v="No"/>
    <m/>
    <n v="0"/>
    <s v="Non-charge"/>
    <s v="No"/>
    <s v="Posted"/>
    <s v="No"/>
    <m/>
  </r>
  <r>
    <d v="2018-12-27T00:00:00"/>
    <s v="XVACATION"/>
    <x v="7"/>
    <x v="44"/>
    <s v="Design"/>
    <n v="3009"/>
    <s v="I Gusti Bagus Sera Krisnadinata"/>
    <n v="8"/>
    <n v="307"/>
    <s v="Vacation"/>
    <s v="IDR"/>
    <n v="197081"/>
    <n v="0"/>
    <s v="ID001379"/>
    <s v="PJHR0010044"/>
    <s v="No"/>
    <m/>
    <n v="0"/>
    <s v="Non-charge"/>
    <s v="No"/>
    <s v="Posted"/>
    <s v="No"/>
    <m/>
  </r>
  <r>
    <d v="2018-12-27T00:00:00"/>
    <s v="XVACATION"/>
    <x v="7"/>
    <x v="44"/>
    <s v="Design"/>
    <n v="3006"/>
    <s v="I Wayan Sujana"/>
    <n v="8"/>
    <n v="307"/>
    <s v="Vacation"/>
    <s v="IDR"/>
    <n v="219968"/>
    <n v="0"/>
    <s v="ID001393"/>
    <s v="PJHR0010045"/>
    <s v="No"/>
    <m/>
    <n v="0"/>
    <s v="Non-charge"/>
    <s v="No"/>
    <s v="Posted"/>
    <s v="No"/>
    <m/>
  </r>
  <r>
    <d v="2018-12-27T00:00:00"/>
    <s v="XVACATION"/>
    <x v="7"/>
    <x v="44"/>
    <s v="Design"/>
    <n v="3002"/>
    <s v="I Gusti Ngurah Satriawan"/>
    <n v="8"/>
    <n v="307"/>
    <s v="Vacation"/>
    <s v="IDR"/>
    <n v="245363"/>
    <n v="0"/>
    <s v="ID001405"/>
    <s v="PJHR0010046"/>
    <s v="No"/>
    <m/>
    <n v="0"/>
    <s v="Non-charge"/>
    <s v="No"/>
    <s v="Posted"/>
    <s v="No"/>
    <m/>
  </r>
  <r>
    <d v="2018-12-27T00:00:00"/>
    <s v="XVACATION"/>
    <x v="7"/>
    <x v="44"/>
    <s v="Design"/>
    <n v="3004"/>
    <s v="Untoro"/>
    <n v="8"/>
    <n v="307"/>
    <s v="Vacation"/>
    <s v="IDR"/>
    <n v="226737"/>
    <n v="0"/>
    <s v="ID001418"/>
    <s v="PJHR0010047"/>
    <s v="No"/>
    <m/>
    <n v="0"/>
    <s v="Non-charge"/>
    <s v="No"/>
    <s v="Posted"/>
    <s v="No"/>
    <m/>
  </r>
  <r>
    <d v="2018-12-27T00:00:00"/>
    <s v="XVACATION"/>
    <x v="7"/>
    <x v="44"/>
    <s v="Design"/>
    <n v="3013"/>
    <s v="A.A. Gde Adi Santika"/>
    <n v="8"/>
    <n v="307"/>
    <s v="Vacation"/>
    <s v="IDR"/>
    <n v="175616"/>
    <n v="0"/>
    <s v="ID001430"/>
    <s v="PJHR0010048"/>
    <s v="No"/>
    <m/>
    <n v="0"/>
    <s v="Non-charge"/>
    <s v="No"/>
    <s v="Posted"/>
    <s v="No"/>
    <m/>
  </r>
  <r>
    <d v="2018-12-27T00:00:00"/>
    <s v="XVACATION"/>
    <x v="7"/>
    <x v="44"/>
    <s v="Design"/>
    <n v="3011"/>
    <s v="I Ketut Sukardiana"/>
    <n v="8"/>
    <n v="307"/>
    <s v="Vacation"/>
    <s v="IDR"/>
    <n v="191215"/>
    <n v="0"/>
    <s v="ID001440"/>
    <s v="PJHR0010049"/>
    <s v="No"/>
    <m/>
    <n v="0"/>
    <s v="Non-charge"/>
    <s v="No"/>
    <s v="Posted"/>
    <s v="No"/>
    <m/>
  </r>
  <r>
    <d v="2018-12-27T00:00:00"/>
    <s v="XVACATION"/>
    <x v="7"/>
    <x v="44"/>
    <s v="Design"/>
    <n v="3003"/>
    <s v="Agus Wijaya"/>
    <n v="8"/>
    <n v="307"/>
    <s v="Vacation"/>
    <s v="IDR"/>
    <n v="253910"/>
    <n v="0"/>
    <s v="ID001454"/>
    <s v="PJHR0010050"/>
    <s v="No"/>
    <m/>
    <n v="0"/>
    <s v="Non-charge"/>
    <s v="No"/>
    <s v="Posted"/>
    <s v="No"/>
    <m/>
  </r>
  <r>
    <d v="2018-12-27T00:00:00"/>
    <s v="XVACATION"/>
    <x v="7"/>
    <x v="44"/>
    <s v="Design"/>
    <n v="3012"/>
    <s v="Johanes Jojo Paijo"/>
    <n v="8"/>
    <n v="307"/>
    <s v="Vacation"/>
    <s v="IDR"/>
    <n v="186051"/>
    <n v="0"/>
    <s v="ID001464"/>
    <s v="PJHR0010051"/>
    <s v="No"/>
    <m/>
    <n v="0"/>
    <s v="Non-charge"/>
    <s v="No"/>
    <s v="Posted"/>
    <s v="No"/>
    <m/>
  </r>
  <r>
    <d v="2018-12-28T00:00:00"/>
    <s v="XVACATION"/>
    <x v="7"/>
    <x v="44"/>
    <s v="Design"/>
    <n v="1005"/>
    <s v="Pontjo Widodo"/>
    <n v="8"/>
    <n v="307"/>
    <s v="Vacation"/>
    <s v="IDR"/>
    <n v="398373"/>
    <n v="0"/>
    <s v="ID001326"/>
    <s v="PJHR0010040"/>
    <s v="No"/>
    <m/>
    <n v="0"/>
    <s v="Non-charge"/>
    <s v="No"/>
    <s v="Posted"/>
    <s v="No"/>
    <m/>
  </r>
  <r>
    <d v="2018-12-28T00:00:00"/>
    <s v="XVACATION"/>
    <x v="7"/>
    <x v="44"/>
    <s v="Design"/>
    <n v="3007"/>
    <s v="Putu Ary Santana Putra"/>
    <n v="8"/>
    <n v="307"/>
    <s v="Vacation"/>
    <s v="IDR"/>
    <n v="215124"/>
    <n v="0"/>
    <s v="ID001337"/>
    <s v="PJHR0010041"/>
    <s v="No"/>
    <m/>
    <n v="0"/>
    <s v="Non-charge"/>
    <s v="No"/>
    <s v="Posted"/>
    <s v="No"/>
    <m/>
  </r>
  <r>
    <d v="2018-12-28T00:00:00"/>
    <s v="XVACATION"/>
    <x v="7"/>
    <x v="44"/>
    <s v="Design"/>
    <n v="3010"/>
    <s v="A.A. Bagus Dewangkara"/>
    <n v="8"/>
    <n v="307"/>
    <s v="Vacation"/>
    <s v="IDR"/>
    <n v="197559"/>
    <n v="0"/>
    <s v="ID001352"/>
    <s v="PJHR0010042"/>
    <s v="No"/>
    <m/>
    <n v="0"/>
    <s v="Non-charge"/>
    <s v="No"/>
    <s v="Posted"/>
    <s v="No"/>
    <m/>
  </r>
  <r>
    <d v="2018-12-28T00:00:00"/>
    <s v="XVACATION"/>
    <x v="7"/>
    <x v="44"/>
    <s v="Design"/>
    <n v="3001"/>
    <s v="Nyoman Diksa"/>
    <n v="8"/>
    <n v="307"/>
    <s v="Vacation"/>
    <s v="IDR"/>
    <n v="377842"/>
    <n v="0"/>
    <s v="ID001368"/>
    <s v="PJHR0010043"/>
    <s v="No"/>
    <m/>
    <n v="0"/>
    <s v="Non-charge"/>
    <s v="No"/>
    <s v="Posted"/>
    <s v="No"/>
    <m/>
  </r>
  <r>
    <d v="2018-12-28T00:00:00"/>
    <s v="XVACATION"/>
    <x v="7"/>
    <x v="44"/>
    <s v="Design"/>
    <n v="3009"/>
    <s v="I Gusti Bagus Sera Krisnadinata"/>
    <n v="8"/>
    <n v="307"/>
    <s v="Vacation"/>
    <s v="IDR"/>
    <n v="197081"/>
    <n v="0"/>
    <s v="ID001380"/>
    <s v="PJHR0010044"/>
    <s v="No"/>
    <m/>
    <n v="0"/>
    <s v="Non-charge"/>
    <s v="No"/>
    <s v="Posted"/>
    <s v="No"/>
    <m/>
  </r>
  <r>
    <d v="2018-12-28T00:00:00"/>
    <s v="XVACATION"/>
    <x v="7"/>
    <x v="44"/>
    <s v="Design"/>
    <n v="3006"/>
    <s v="I Wayan Sujana"/>
    <n v="8"/>
    <n v="307"/>
    <s v="Vacation"/>
    <s v="IDR"/>
    <n v="219968"/>
    <n v="0"/>
    <s v="ID001394"/>
    <s v="PJHR0010045"/>
    <s v="No"/>
    <m/>
    <n v="0"/>
    <s v="Non-charge"/>
    <s v="No"/>
    <s v="Posted"/>
    <s v="No"/>
    <m/>
  </r>
  <r>
    <d v="2018-12-28T00:00:00"/>
    <s v="XVACATION"/>
    <x v="7"/>
    <x v="44"/>
    <s v="Design"/>
    <n v="3002"/>
    <s v="I Gusti Ngurah Satriawan"/>
    <n v="8"/>
    <n v="307"/>
    <s v="Vacation"/>
    <s v="IDR"/>
    <n v="245363"/>
    <n v="0"/>
    <s v="ID001406"/>
    <s v="PJHR0010046"/>
    <s v="No"/>
    <m/>
    <n v="0"/>
    <s v="Non-charge"/>
    <s v="No"/>
    <s v="Posted"/>
    <s v="No"/>
    <m/>
  </r>
  <r>
    <d v="2018-12-28T00:00:00"/>
    <s v="XVACATION"/>
    <x v="7"/>
    <x v="44"/>
    <s v="Design"/>
    <n v="3004"/>
    <s v="Untoro"/>
    <n v="8"/>
    <n v="307"/>
    <s v="Vacation"/>
    <s v="IDR"/>
    <n v="226737"/>
    <n v="0"/>
    <s v="ID001419"/>
    <s v="PJHR0010047"/>
    <s v="No"/>
    <m/>
    <n v="0"/>
    <s v="Non-charge"/>
    <s v="No"/>
    <s v="Posted"/>
    <s v="No"/>
    <m/>
  </r>
  <r>
    <d v="2018-12-28T00:00:00"/>
    <s v="XVACATION"/>
    <x v="7"/>
    <x v="44"/>
    <s v="Design"/>
    <n v="3013"/>
    <s v="A.A. Gde Adi Santika"/>
    <n v="8"/>
    <n v="307"/>
    <s v="Vacation"/>
    <s v="IDR"/>
    <n v="175616"/>
    <n v="0"/>
    <s v="ID001431"/>
    <s v="PJHR0010048"/>
    <s v="No"/>
    <m/>
    <n v="0"/>
    <s v="Non-charge"/>
    <s v="No"/>
    <s v="Posted"/>
    <s v="No"/>
    <m/>
  </r>
  <r>
    <d v="2018-12-28T00:00:00"/>
    <s v="XVACATION"/>
    <x v="7"/>
    <x v="44"/>
    <s v="Design"/>
    <n v="3011"/>
    <s v="I Ketut Sukardiana"/>
    <n v="8"/>
    <n v="307"/>
    <s v="Vacation"/>
    <s v="IDR"/>
    <n v="191215"/>
    <n v="0"/>
    <s v="ID001441"/>
    <s v="PJHR0010049"/>
    <s v="No"/>
    <m/>
    <n v="0"/>
    <s v="Non-charge"/>
    <s v="No"/>
    <s v="Posted"/>
    <s v="No"/>
    <m/>
  </r>
  <r>
    <d v="2018-12-28T00:00:00"/>
    <s v="XVACATION"/>
    <x v="7"/>
    <x v="44"/>
    <s v="Design"/>
    <n v="3003"/>
    <s v="Agus Wijaya"/>
    <n v="8"/>
    <n v="307"/>
    <s v="Vacation"/>
    <s v="IDR"/>
    <n v="253910"/>
    <n v="0"/>
    <s v="ID001455"/>
    <s v="PJHR0010050"/>
    <s v="No"/>
    <m/>
    <n v="0"/>
    <s v="Non-charge"/>
    <s v="No"/>
    <s v="Posted"/>
    <s v="No"/>
    <m/>
  </r>
  <r>
    <d v="2018-12-28T00:00:00"/>
    <s v="XVACATION"/>
    <x v="7"/>
    <x v="44"/>
    <s v="Design"/>
    <n v="3012"/>
    <s v="Johanes Jojo Paijo"/>
    <n v="8"/>
    <n v="307"/>
    <s v="Vacation"/>
    <s v="IDR"/>
    <n v="186051"/>
    <n v="0"/>
    <s v="ID001465"/>
    <s v="PJHR0010051"/>
    <s v="No"/>
    <m/>
    <n v="0"/>
    <s v="Non-charge"/>
    <s v="No"/>
    <s v="Posted"/>
    <s v="No"/>
    <m/>
  </r>
  <r>
    <d v="2018-12-31T00:00:00"/>
    <s v="XVACATION"/>
    <x v="7"/>
    <x v="44"/>
    <s v="Design"/>
    <n v="1005"/>
    <s v="Pontjo Widodo"/>
    <n v="8"/>
    <n v="307"/>
    <s v="Vacation"/>
    <s v="IDR"/>
    <n v="398373"/>
    <n v="0"/>
    <s v="ID001327"/>
    <s v="PJHR0010040"/>
    <s v="No"/>
    <m/>
    <n v="0"/>
    <s v="Non-charge"/>
    <s v="No"/>
    <s v="Posted"/>
    <s v="No"/>
    <m/>
  </r>
  <r>
    <d v="2018-12-31T00:00:00"/>
    <s v="XVACATION"/>
    <x v="7"/>
    <x v="44"/>
    <s v="Design"/>
    <n v="3007"/>
    <s v="Putu Ary Santana Putra"/>
    <n v="8"/>
    <n v="307"/>
    <s v="Vacation"/>
    <s v="IDR"/>
    <n v="215124"/>
    <n v="0"/>
    <s v="ID001338"/>
    <s v="PJHR0010041"/>
    <s v="No"/>
    <m/>
    <n v="0"/>
    <s v="Non-charge"/>
    <s v="No"/>
    <s v="Posted"/>
    <s v="No"/>
    <m/>
  </r>
  <r>
    <d v="2018-12-31T00:00:00"/>
    <s v="XVACATION"/>
    <x v="7"/>
    <x v="44"/>
    <s v="Design"/>
    <n v="3010"/>
    <s v="A.A. Bagus Dewangkara"/>
    <n v="8"/>
    <n v="307"/>
    <s v="Vacation"/>
    <s v="IDR"/>
    <n v="197559"/>
    <n v="0"/>
    <s v="ID001353"/>
    <s v="PJHR0010042"/>
    <s v="No"/>
    <m/>
    <n v="0"/>
    <s v="Non-charge"/>
    <s v="No"/>
    <s v="Posted"/>
    <s v="No"/>
    <m/>
  </r>
  <r>
    <d v="2018-12-31T00:00:00"/>
    <s v="XVACATION"/>
    <x v="7"/>
    <x v="44"/>
    <s v="Design"/>
    <n v="3001"/>
    <s v="Nyoman Diksa"/>
    <n v="8"/>
    <n v="307"/>
    <s v="Vacation"/>
    <s v="IDR"/>
    <n v="377842"/>
    <n v="0"/>
    <s v="ID001369"/>
    <s v="PJHR0010043"/>
    <s v="No"/>
    <m/>
    <n v="0"/>
    <s v="Non-charge"/>
    <s v="No"/>
    <s v="Posted"/>
    <s v="No"/>
    <m/>
  </r>
  <r>
    <d v="2018-12-31T00:00:00"/>
    <s v="XVACATION"/>
    <x v="7"/>
    <x v="44"/>
    <s v="Design"/>
    <n v="3009"/>
    <s v="I Gusti Bagus Sera Krisnadinata"/>
    <n v="8"/>
    <n v="307"/>
    <s v="Vacation"/>
    <s v="IDR"/>
    <n v="197081"/>
    <n v="0"/>
    <s v="ID001381"/>
    <s v="PJHR0010044"/>
    <s v="No"/>
    <m/>
    <n v="0"/>
    <s v="Non-charge"/>
    <s v="No"/>
    <s v="Posted"/>
    <s v="No"/>
    <m/>
  </r>
  <r>
    <d v="2018-12-31T00:00:00"/>
    <s v="XVACATION"/>
    <x v="7"/>
    <x v="44"/>
    <s v="Design"/>
    <n v="3006"/>
    <s v="I Wayan Sujana"/>
    <n v="8"/>
    <n v="307"/>
    <s v="Vacation"/>
    <s v="IDR"/>
    <n v="219968"/>
    <n v="0"/>
    <s v="ID001395"/>
    <s v="PJHR0010045"/>
    <s v="No"/>
    <m/>
    <n v="0"/>
    <s v="Non-charge"/>
    <s v="No"/>
    <s v="Posted"/>
    <s v="No"/>
    <m/>
  </r>
  <r>
    <d v="2018-12-31T00:00:00"/>
    <s v="XVACATION"/>
    <x v="7"/>
    <x v="44"/>
    <s v="Design"/>
    <n v="3002"/>
    <s v="I Gusti Ngurah Satriawan"/>
    <n v="8"/>
    <n v="307"/>
    <s v="Vacation"/>
    <s v="IDR"/>
    <n v="245363"/>
    <n v="0"/>
    <s v="ID001407"/>
    <s v="PJHR0010046"/>
    <s v="No"/>
    <m/>
    <n v="0"/>
    <s v="Non-charge"/>
    <s v="No"/>
    <s v="Posted"/>
    <s v="No"/>
    <m/>
  </r>
  <r>
    <d v="2018-12-31T00:00:00"/>
    <s v="XVACATION"/>
    <x v="7"/>
    <x v="44"/>
    <s v="Design"/>
    <n v="3004"/>
    <s v="Untoro"/>
    <n v="8"/>
    <n v="307"/>
    <s v="Vacation"/>
    <s v="IDR"/>
    <n v="226737"/>
    <n v="0"/>
    <s v="ID001420"/>
    <s v="PJHR0010047"/>
    <s v="No"/>
    <m/>
    <n v="0"/>
    <s v="Non-charge"/>
    <s v="No"/>
    <s v="Posted"/>
    <s v="No"/>
    <m/>
  </r>
  <r>
    <d v="2018-12-31T00:00:00"/>
    <s v="XVACATION"/>
    <x v="7"/>
    <x v="44"/>
    <s v="Design"/>
    <n v="3013"/>
    <s v="A.A. Gde Adi Santika"/>
    <n v="8"/>
    <n v="307"/>
    <s v="Vacation"/>
    <s v="IDR"/>
    <n v="175616"/>
    <n v="0"/>
    <s v="ID001432"/>
    <s v="PJHR0010048"/>
    <s v="No"/>
    <m/>
    <n v="0"/>
    <s v="Non-charge"/>
    <s v="No"/>
    <s v="Posted"/>
    <s v="No"/>
    <m/>
  </r>
  <r>
    <d v="2018-12-31T00:00:00"/>
    <s v="XVACATION"/>
    <x v="7"/>
    <x v="44"/>
    <s v="Design"/>
    <n v="3011"/>
    <s v="I Ketut Sukardiana"/>
    <n v="8"/>
    <n v="307"/>
    <s v="Vacation"/>
    <s v="IDR"/>
    <n v="191215"/>
    <n v="0"/>
    <s v="ID001442"/>
    <s v="PJHR0010049"/>
    <s v="No"/>
    <m/>
    <n v="0"/>
    <s v="Non-charge"/>
    <s v="No"/>
    <s v="Posted"/>
    <s v="No"/>
    <m/>
  </r>
  <r>
    <d v="2018-12-31T00:00:00"/>
    <s v="XVACATION"/>
    <x v="7"/>
    <x v="44"/>
    <s v="Design"/>
    <n v="3003"/>
    <s v="Agus Wijaya"/>
    <n v="8"/>
    <n v="307"/>
    <s v="Vacation"/>
    <s v="IDR"/>
    <n v="253910"/>
    <n v="0"/>
    <s v="ID001456"/>
    <s v="PJHR0010050"/>
    <s v="No"/>
    <m/>
    <n v="0"/>
    <s v="Non-charge"/>
    <s v="No"/>
    <s v="Posted"/>
    <s v="No"/>
    <m/>
  </r>
  <r>
    <d v="2018-12-31T00:00:00"/>
    <s v="XVACATION"/>
    <x v="7"/>
    <x v="44"/>
    <s v="Design"/>
    <n v="3012"/>
    <s v="Johanes Jojo Paijo"/>
    <n v="8"/>
    <n v="307"/>
    <s v="Vacation"/>
    <s v="IDR"/>
    <n v="186051"/>
    <n v="0"/>
    <s v="ID001466"/>
    <s v="PJHR0010051"/>
    <s v="No"/>
    <m/>
    <n v="0"/>
    <s v="Non-charge"/>
    <s v="No"/>
    <s v="Posted"/>
    <s v="No"/>
    <m/>
  </r>
</pivotCacheRecords>
</file>

<file path=xl/pivotCache/pivotCacheRecords2.xml><?xml version="1.0" encoding="utf-8"?>
<pivotCacheRecords xmlns="http://schemas.openxmlformats.org/spreadsheetml/2006/main" xmlns:r="http://schemas.openxmlformats.org/officeDocument/2006/relationships" count="3654">
  <r>
    <d v="2015-01-05T00:00:00"/>
    <s v="chsg-00008.38"/>
    <x v="0"/>
    <x v="0"/>
    <s v="I/C DESG"/>
    <n v="2001"/>
    <s v="Chakrit Ounvises"/>
    <n v="4"/>
    <n v="448"/>
    <s v="Mobilization"/>
  </r>
  <r>
    <d v="2015-01-19T00:00:00"/>
    <s v="chsg-00008.38"/>
    <x v="0"/>
    <x v="0"/>
    <s v="I/C DESG"/>
    <n v="2001"/>
    <s v="Chakrit Ounvises"/>
    <n v="2"/>
    <n v="448"/>
    <s v="Mobilization"/>
  </r>
  <r>
    <d v="2015-01-26T00:00:00"/>
    <s v="chsg-00008.38"/>
    <x v="0"/>
    <x v="0"/>
    <s v="I/C DESG"/>
    <n v="2001"/>
    <s v="Chakrit Ounvises"/>
    <n v="4"/>
    <n v="448"/>
    <s v="Mobilization"/>
  </r>
  <r>
    <d v="2015-02-09T00:00:00"/>
    <s v="chsg-00008.38"/>
    <x v="0"/>
    <x v="0"/>
    <s v="I/C DESG"/>
    <n v="2025"/>
    <s v="Akarawin Punyapaparpong"/>
    <n v="4"/>
    <n v="448"/>
    <s v="Mobilization"/>
  </r>
  <r>
    <d v="2015-04-20T00:00:00"/>
    <s v="chsg-00008.38"/>
    <x v="0"/>
    <x v="0"/>
    <s v="I/C DESG"/>
    <n v="2001"/>
    <s v="Chakrit Ounvises"/>
    <n v="6"/>
    <n v="448"/>
    <s v="Mobilization"/>
  </r>
  <r>
    <d v="2015-05-04T00:00:00"/>
    <s v="chsg-00008.38"/>
    <x v="0"/>
    <x v="0"/>
    <s v="I/C DESG"/>
    <n v="2001"/>
    <s v="Chakrit Ounvises"/>
    <n v="6"/>
    <n v="448"/>
    <s v="Mobilization"/>
  </r>
  <r>
    <d v="2015-05-11T00:00:00"/>
    <s v="chsg-00008.38"/>
    <x v="0"/>
    <x v="0"/>
    <s v="I/C DESG"/>
    <n v="2001"/>
    <s v="Chakrit Ounvises"/>
    <n v="3"/>
    <n v="448"/>
    <s v="Mobilization"/>
  </r>
  <r>
    <d v="2015-05-18T00:00:00"/>
    <s v="chsg-00008.38"/>
    <x v="0"/>
    <x v="0"/>
    <s v="I/C DESG"/>
    <n v="2001"/>
    <s v="Chakrit Ounvises"/>
    <n v="4"/>
    <n v="448"/>
    <s v="Mobilization"/>
  </r>
  <r>
    <d v="2015-08-03T00:00:00"/>
    <s v="chsg-00008.38"/>
    <x v="0"/>
    <x v="0"/>
    <s v="I/C DESG"/>
    <n v="2001"/>
    <s v="Chakrit Ounvises"/>
    <n v="1"/>
    <n v="448"/>
    <s v="Mobilization"/>
  </r>
  <r>
    <d v="2015-08-24T00:00:00"/>
    <s v="chsg-00008.38"/>
    <x v="0"/>
    <x v="0"/>
    <s v="I/C DESG"/>
    <n v="2001"/>
    <s v="Chakrit Ounvises"/>
    <n v="3"/>
    <n v="448"/>
    <s v="Mobilization"/>
  </r>
  <r>
    <d v="2015-09-28T00:00:00"/>
    <s v="chsg-00008.38"/>
    <x v="0"/>
    <x v="0"/>
    <s v="I/C DESG"/>
    <n v="2001"/>
    <s v="Chakrit Ounvises"/>
    <n v="1"/>
    <n v="448"/>
    <s v="Mobilization"/>
  </r>
  <r>
    <d v="2015-01-19T00:00:00"/>
    <s v="chsg-00202.41"/>
    <x v="0"/>
    <x v="1"/>
    <s v="I/C DESG"/>
    <s v="X-EE"/>
    <s v="Ex-Employee"/>
    <n v="2"/>
    <n v="440"/>
    <s v="Mobilization"/>
  </r>
  <r>
    <d v="2015-01-19T00:00:00"/>
    <s v="chsg-00202.41"/>
    <x v="0"/>
    <x v="1"/>
    <s v="I/C DESG"/>
    <n v="2009"/>
    <s v="Seksan Pliansinchai"/>
    <n v="1"/>
    <n v="440"/>
    <s v="Mobilization"/>
  </r>
  <r>
    <d v="2015-01-26T00:00:00"/>
    <s v="chsg-00202.41"/>
    <x v="0"/>
    <x v="1"/>
    <s v="I/C DESG"/>
    <n v="2024"/>
    <s v="Angkarn Kotsang"/>
    <n v="5"/>
    <n v="440"/>
    <s v="Mobilization"/>
  </r>
  <r>
    <d v="2015-01-26T00:00:00"/>
    <s v="chsg-00202.41"/>
    <x v="0"/>
    <x v="1"/>
    <s v="I/C DESG"/>
    <s v="X-EE"/>
    <s v="Ex-Employee"/>
    <n v="20"/>
    <n v="440"/>
    <s v="Mobilization"/>
  </r>
  <r>
    <d v="2015-01-26T00:00:00"/>
    <s v="chsg-00202.41"/>
    <x v="0"/>
    <x v="1"/>
    <s v="I/C DESG"/>
    <s v="X-EE"/>
    <s v="Ex-Employee"/>
    <n v="25"/>
    <n v="440"/>
    <s v="Mobilization"/>
  </r>
  <r>
    <d v="2015-01-26T00:00:00"/>
    <s v="chsg-00202.41"/>
    <x v="0"/>
    <x v="1"/>
    <s v="I/C DESG"/>
    <s v="X-EE"/>
    <s v="Ex-Employee"/>
    <n v="18"/>
    <n v="440"/>
    <s v="Mobilization"/>
  </r>
  <r>
    <d v="2015-02-02T00:00:00"/>
    <s v="chsg-00202.41"/>
    <x v="0"/>
    <x v="1"/>
    <s v="I/C DESG"/>
    <n v="2024"/>
    <s v="Angkarn Kotsang"/>
    <n v="2"/>
    <n v="440"/>
    <s v="Mobilization"/>
  </r>
  <r>
    <d v="2015-02-02T00:00:00"/>
    <s v="chsg-00202.41"/>
    <x v="0"/>
    <x v="1"/>
    <s v="I/C DESG"/>
    <n v="2024"/>
    <s v="Angkarn Kotsang"/>
    <n v="2"/>
    <n v="440"/>
    <s v="Mobilization"/>
  </r>
  <r>
    <d v="2015-02-02T00:00:00"/>
    <s v="chsg-00202.41"/>
    <x v="0"/>
    <x v="1"/>
    <s v="I/C DESG"/>
    <s v="X-EE"/>
    <s v="Ex-Employee"/>
    <n v="27"/>
    <n v="440"/>
    <s v="Mobilization"/>
  </r>
  <r>
    <d v="2015-02-02T00:00:00"/>
    <s v="chsg-00202.41"/>
    <x v="0"/>
    <x v="1"/>
    <s v="I/C DESG"/>
    <s v="X-EE"/>
    <s v="Ex-Employee"/>
    <n v="4"/>
    <n v="440"/>
    <s v="Mobilization"/>
  </r>
  <r>
    <d v="2015-02-09T00:00:00"/>
    <s v="chsg-00202.41"/>
    <x v="0"/>
    <x v="1"/>
    <s v="I/C DESG"/>
    <n v="2024"/>
    <s v="Angkarn Kotsang"/>
    <n v="2"/>
    <n v="440"/>
    <s v="Mobilization"/>
  </r>
  <r>
    <d v="2015-02-16T00:00:00"/>
    <s v="chsg-00202.41"/>
    <x v="0"/>
    <x v="1"/>
    <s v="I/C DESG"/>
    <s v="X-EE"/>
    <s v="Ex-Employee"/>
    <n v="1"/>
    <n v="440"/>
    <s v="Mobilization"/>
  </r>
  <r>
    <d v="2015-03-02T00:00:00"/>
    <s v="chsg-00202.41"/>
    <x v="0"/>
    <x v="1"/>
    <s v="I/C DESG"/>
    <n v="2024"/>
    <s v="Angkarn Kotsang"/>
    <n v="8"/>
    <n v="440"/>
    <s v="Mobilization"/>
  </r>
  <r>
    <d v="2015-03-02T00:00:00"/>
    <s v="chsg-00202.41"/>
    <x v="0"/>
    <x v="1"/>
    <s v="I/C DESG"/>
    <s v="X-EE"/>
    <s v="Ex-Employee"/>
    <n v="24"/>
    <n v="440"/>
    <s v="Mobilization"/>
  </r>
  <r>
    <d v="2015-03-02T00:00:00"/>
    <s v="chsg-00202.41"/>
    <x v="0"/>
    <x v="1"/>
    <s v="I/C DESG"/>
    <s v="X-EE"/>
    <s v="Ex-Employee"/>
    <n v="4"/>
    <n v="440"/>
    <s v="Mobilization"/>
  </r>
  <r>
    <d v="2015-03-02T00:00:00"/>
    <s v="chsg-00202.41"/>
    <x v="0"/>
    <x v="1"/>
    <s v="I/C DESG"/>
    <s v="X-EE"/>
    <s v="Ex-Employee"/>
    <n v="12"/>
    <n v="440"/>
    <s v="Mobilization"/>
  </r>
  <r>
    <d v="2015-03-09T00:00:00"/>
    <s v="chsg-00202.41"/>
    <x v="0"/>
    <x v="1"/>
    <s v="I/C DESG"/>
    <n v="2024"/>
    <s v="Angkarn Kotsang"/>
    <n v="1"/>
    <n v="440"/>
    <s v="Mobilization"/>
  </r>
  <r>
    <d v="2015-03-23T00:00:00"/>
    <s v="chsg-00202.41"/>
    <x v="0"/>
    <x v="1"/>
    <s v="I/C DESG"/>
    <n v="2024"/>
    <s v="Angkarn Kotsang"/>
    <n v="1"/>
    <n v="440"/>
    <s v="Mobilization"/>
  </r>
  <r>
    <d v="2015-03-30T00:00:00"/>
    <s v="chsg-00202.41"/>
    <x v="0"/>
    <x v="1"/>
    <s v="I/C DESG"/>
    <n v="2024"/>
    <s v="Angkarn Kotsang"/>
    <n v="1"/>
    <n v="440"/>
    <s v="Mobilization"/>
  </r>
  <r>
    <d v="2015-03-30T00:00:00"/>
    <s v="chsg-00202.41"/>
    <x v="0"/>
    <x v="1"/>
    <s v="I/C DESG"/>
    <s v="X-EE"/>
    <s v="Ex-Employee"/>
    <n v="16"/>
    <n v="440"/>
    <s v="Mobilization"/>
  </r>
  <r>
    <d v="2015-05-25T00:00:00"/>
    <s v="chsg-00202.41"/>
    <x v="0"/>
    <x v="1"/>
    <s v="I/C DESG"/>
    <n v="2024"/>
    <s v="Angkarn Kotsang"/>
    <n v="13"/>
    <n v="440"/>
    <s v="Mobilization"/>
  </r>
  <r>
    <d v="2015-05-25T00:00:00"/>
    <s v="chsg-00202.41"/>
    <x v="0"/>
    <x v="1"/>
    <s v="I/C DESG"/>
    <s v="X-EE"/>
    <s v="Ex-Employee"/>
    <n v="23"/>
    <n v="440"/>
    <s v="Mobilization"/>
  </r>
  <r>
    <d v="2015-05-25T00:00:00"/>
    <s v="chsg-00202.41"/>
    <x v="0"/>
    <x v="1"/>
    <s v="I/C DESG"/>
    <s v="X-EE"/>
    <s v="Ex-Employee"/>
    <n v="8"/>
    <n v="440"/>
    <s v="Mobilization"/>
  </r>
  <r>
    <d v="2015-05-25T00:00:00"/>
    <s v="chsg-00202.41"/>
    <x v="0"/>
    <x v="1"/>
    <s v="I/C DESG"/>
    <s v="X-EE"/>
    <s v="Ex-Employee"/>
    <n v="26"/>
    <n v="440"/>
    <s v="Mobilization"/>
  </r>
  <r>
    <d v="2015-05-25T00:00:00"/>
    <s v="chsg-00202.41"/>
    <x v="0"/>
    <x v="1"/>
    <s v="I/C DESG"/>
    <n v="2014"/>
    <s v="Witthawat Witthayawiranon"/>
    <n v="19"/>
    <n v="440"/>
    <s v="Mobilization"/>
  </r>
  <r>
    <d v="2015-06-01T00:00:00"/>
    <s v="chsg-00202.41"/>
    <x v="0"/>
    <x v="1"/>
    <s v="I/C DESG"/>
    <n v="2024"/>
    <s v="Angkarn Kotsang"/>
    <n v="4"/>
    <n v="440"/>
    <s v="Mobilization"/>
  </r>
  <r>
    <d v="2015-06-01T00:00:00"/>
    <s v="chsg-00202.41"/>
    <x v="0"/>
    <x v="1"/>
    <s v="I/C DESG"/>
    <s v="X-EE"/>
    <s v="Ex-Employee"/>
    <n v="10"/>
    <n v="440"/>
    <s v="Mobilization"/>
  </r>
  <r>
    <d v="2015-06-08T00:00:00"/>
    <s v="chsg-00202.41"/>
    <x v="0"/>
    <x v="1"/>
    <s v="I/C DESG"/>
    <s v="X-EE"/>
    <s v="Ex-Employee"/>
    <n v="1"/>
    <n v="440"/>
    <s v="Mobilization"/>
  </r>
  <r>
    <d v="2015-07-13T00:00:00"/>
    <s v="chsg-00202.41"/>
    <x v="0"/>
    <x v="1"/>
    <s v="I/C DESG"/>
    <s v="X-EE"/>
    <s v="Ex-Employee"/>
    <n v="16"/>
    <n v="440"/>
    <s v="Mobilization"/>
  </r>
  <r>
    <d v="2015-10-12T00:00:00"/>
    <s v="chsg-00202.41"/>
    <x v="0"/>
    <x v="1"/>
    <s v="I/C DESG"/>
    <s v="X-EE"/>
    <s v="Ex-Employee"/>
    <n v="5"/>
    <n v="440"/>
    <s v="Mobilization"/>
  </r>
  <r>
    <d v="2015-10-19T00:00:00"/>
    <s v="chsg-00202.41"/>
    <x v="0"/>
    <x v="1"/>
    <s v="I/C DESG"/>
    <s v="X-EE"/>
    <s v="Ex-Employee"/>
    <n v="5"/>
    <n v="440"/>
    <s v="Mobilization"/>
  </r>
  <r>
    <d v="2015-11-09T00:00:00"/>
    <s v="chsg-00202.41"/>
    <x v="0"/>
    <x v="1"/>
    <s v="I/C DESG"/>
    <s v="X-EE"/>
    <s v="Ex-Employee"/>
    <n v="8"/>
    <n v="440"/>
    <s v="Mobilization"/>
  </r>
  <r>
    <d v="2015-11-16T00:00:00"/>
    <s v="chsg-00202.41"/>
    <x v="0"/>
    <x v="1"/>
    <s v="I/C DESG"/>
    <s v="X-EE"/>
    <s v="Ex-Employee"/>
    <n v="2"/>
    <n v="440"/>
    <s v="Mobilization"/>
  </r>
  <r>
    <d v="2015-11-23T00:00:00"/>
    <s v="chsg-00202.41"/>
    <x v="0"/>
    <x v="1"/>
    <s v="I/C DESG"/>
    <s v="X-EE"/>
    <s v="Ex-Employee"/>
    <n v="4"/>
    <n v="440"/>
    <s v="Mobilization"/>
  </r>
  <r>
    <d v="2015-11-23T00:00:00"/>
    <s v="chsg-00202.41"/>
    <x v="0"/>
    <x v="1"/>
    <s v="I/C DESG"/>
    <s v="X-EE"/>
    <s v="Ex-Employee"/>
    <n v="24"/>
    <n v="440"/>
    <s v="Mobilization"/>
  </r>
  <r>
    <d v="2015-11-23T00:00:00"/>
    <s v="chsg-00202.41"/>
    <x v="0"/>
    <x v="1"/>
    <s v="I/C DESG"/>
    <n v="2014"/>
    <s v="Witthawat Witthayawiranon"/>
    <n v="24"/>
    <n v="440"/>
    <s v="Mobilization"/>
  </r>
  <r>
    <d v="2015-11-30T00:00:00"/>
    <s v="chsg-00202.41"/>
    <x v="0"/>
    <x v="1"/>
    <s v="I/C DESG"/>
    <s v="X-EE"/>
    <s v="Ex-Employee"/>
    <n v="5"/>
    <n v="440"/>
    <s v="Mobilization"/>
  </r>
  <r>
    <d v="2015-11-30T00:00:00"/>
    <s v="chsg-00202.41"/>
    <x v="0"/>
    <x v="1"/>
    <s v="I/C DESG"/>
    <s v="X-EE"/>
    <s v="Ex-Employee"/>
    <n v="8"/>
    <n v="440"/>
    <s v="Mobilization"/>
  </r>
  <r>
    <d v="2015-12-01T00:00:00"/>
    <s v="chsg-00202.41"/>
    <x v="0"/>
    <x v="1"/>
    <s v="I/C DESG"/>
    <s v="X-EE"/>
    <s v="Ex-Employee"/>
    <n v="13"/>
    <n v="440"/>
    <s v="Mobilization"/>
  </r>
  <r>
    <d v="2015-12-01T00:00:00"/>
    <s v="chsg-00202.41"/>
    <x v="0"/>
    <x v="1"/>
    <s v="I/C DESG"/>
    <s v="X-EE"/>
    <s v="Ex-Employee"/>
    <n v="32"/>
    <n v="440"/>
    <s v="Mobilization"/>
  </r>
  <r>
    <d v="2015-12-07T00:00:00"/>
    <s v="chsg-00202.41"/>
    <x v="0"/>
    <x v="1"/>
    <s v="I/C DESG"/>
    <s v="X-EE"/>
    <s v="Ex-Employee"/>
    <n v="2"/>
    <n v="440"/>
    <s v="Mobilization"/>
  </r>
  <r>
    <d v="2015-01-05T00:00:00"/>
    <s v="chsg-00208.06"/>
    <x v="0"/>
    <x v="2"/>
    <s v="I/C DESG"/>
    <n v="2023"/>
    <s v="Kriengkai Panuwatwanich"/>
    <n v="29"/>
    <n v="345"/>
    <s v="First Mobilization"/>
  </r>
  <r>
    <d v="2015-01-12T00:00:00"/>
    <s v="chsg-00208.06"/>
    <x v="0"/>
    <x v="2"/>
    <s v="I/C DESG"/>
    <n v="2023"/>
    <s v="Kriengkai Panuwatwanich"/>
    <n v="17"/>
    <n v="345"/>
    <s v="First Mobilization"/>
  </r>
  <r>
    <d v="2015-01-12T00:00:00"/>
    <s v="chsg-00208.06"/>
    <x v="0"/>
    <x v="2"/>
    <s v="I/C DESG"/>
    <n v="2023"/>
    <s v="Kriengkai Panuwatwanich"/>
    <n v="24"/>
    <n v="345"/>
    <s v="First Mobilization"/>
  </r>
  <r>
    <d v="2015-01-19T00:00:00"/>
    <s v="chsg-00208.06"/>
    <x v="0"/>
    <x v="2"/>
    <s v="I/C DESG"/>
    <n v="2023"/>
    <s v="Kriengkai Panuwatwanich"/>
    <n v="31.5"/>
    <n v="345"/>
    <s v="First Mobilization"/>
  </r>
  <r>
    <d v="2015-01-26T00:00:00"/>
    <s v="chsg-00208.06"/>
    <x v="0"/>
    <x v="2"/>
    <s v="I/C DESG"/>
    <n v="2023"/>
    <s v="Kriengkai Panuwatwanich"/>
    <n v="32"/>
    <n v="345"/>
    <s v="First Mobilization"/>
  </r>
  <r>
    <d v="2015-01-26T00:00:00"/>
    <s v="chsg-00208.06"/>
    <x v="0"/>
    <x v="2"/>
    <s v="I/C DESG"/>
    <n v="2023"/>
    <s v="Kriengkai Panuwatwanich"/>
    <n v="3"/>
    <n v="345"/>
    <s v="First Mobilization"/>
  </r>
  <r>
    <d v="2015-02-02T00:00:00"/>
    <s v="chsg-00208.06"/>
    <x v="0"/>
    <x v="2"/>
    <s v="I/C DESG"/>
    <n v="2023"/>
    <s v="Kriengkai Panuwatwanich"/>
    <n v="14"/>
    <n v="345"/>
    <s v="First Mobilization"/>
  </r>
  <r>
    <d v="2015-02-09T00:00:00"/>
    <s v="chsg-00208.06"/>
    <x v="0"/>
    <x v="2"/>
    <s v="I/C DESG"/>
    <n v="2023"/>
    <s v="Kriengkai Panuwatwanich"/>
    <n v="8"/>
    <n v="345"/>
    <s v="First Mobilization"/>
  </r>
  <r>
    <d v="2015-03-02T00:00:00"/>
    <s v="chsg-00208.06"/>
    <x v="0"/>
    <x v="2"/>
    <s v="I/C DESG"/>
    <n v="2023"/>
    <s v="Kriengkai Panuwatwanich"/>
    <n v="6"/>
    <n v="345"/>
    <s v="First Mobilization"/>
  </r>
  <r>
    <d v="2015-03-23T00:00:00"/>
    <s v="chsg-00208.06"/>
    <x v="0"/>
    <x v="2"/>
    <s v="I/C DESG"/>
    <n v="2023"/>
    <s v="Kriengkai Panuwatwanich"/>
    <n v="7"/>
    <n v="345"/>
    <s v="First Mobilization"/>
  </r>
  <r>
    <d v="2015-03-30T00:00:00"/>
    <s v="chsg-00208.06"/>
    <x v="0"/>
    <x v="2"/>
    <s v="I/C DESG"/>
    <n v="2023"/>
    <s v="Kriengkai Panuwatwanich"/>
    <n v="3"/>
    <n v="345"/>
    <s v="First Mobilization"/>
  </r>
  <r>
    <d v="2015-04-06T00:00:00"/>
    <s v="chsg-00208.06"/>
    <x v="0"/>
    <x v="2"/>
    <s v="I/C DESG"/>
    <n v="2023"/>
    <s v="Kriengkai Panuwatwanich"/>
    <n v="23"/>
    <n v="345"/>
    <s v="First Mobilization"/>
  </r>
  <r>
    <d v="2015-04-06T00:00:00"/>
    <s v="chsg-00208.06"/>
    <x v="0"/>
    <x v="2"/>
    <s v="I/C DESG"/>
    <n v="2005"/>
    <s v="Lampoon Khamwangngeaw"/>
    <n v="4"/>
    <n v="345"/>
    <s v="First Mobilization"/>
  </r>
  <r>
    <d v="2015-04-13T00:00:00"/>
    <s v="chsg-00208.06"/>
    <x v="0"/>
    <x v="2"/>
    <s v="I/C DESG"/>
    <n v="2023"/>
    <s v="Kriengkai Panuwatwanich"/>
    <n v="5"/>
    <n v="345"/>
    <s v="First Mobilization"/>
  </r>
  <r>
    <d v="2015-04-20T00:00:00"/>
    <s v="chsg-00208.06"/>
    <x v="0"/>
    <x v="2"/>
    <s v="I/C DESG"/>
    <n v="2023"/>
    <s v="Kriengkai Panuwatwanich"/>
    <n v="37.5"/>
    <n v="345"/>
    <s v="First Mobilization"/>
  </r>
  <r>
    <d v="2015-04-27T00:00:00"/>
    <s v="chsg-00208.06"/>
    <x v="0"/>
    <x v="2"/>
    <s v="I/C DESG"/>
    <n v="2023"/>
    <s v="Kriengkai Panuwatwanich"/>
    <n v="20"/>
    <n v="345"/>
    <s v="First Mobilization"/>
  </r>
  <r>
    <d v="2015-05-04T00:00:00"/>
    <s v="chsg-00208.06"/>
    <x v="0"/>
    <x v="2"/>
    <s v="I/C DESG"/>
    <n v="2023"/>
    <s v="Kriengkai Panuwatwanich"/>
    <n v="13"/>
    <n v="345"/>
    <s v="First Mobilization"/>
  </r>
  <r>
    <d v="2015-05-11T00:00:00"/>
    <s v="chsg-00208.06"/>
    <x v="0"/>
    <x v="2"/>
    <s v="I/C DESG"/>
    <n v="2023"/>
    <s v="Kriengkai Panuwatwanich"/>
    <n v="8"/>
    <n v="345"/>
    <s v="First Mobilization"/>
  </r>
  <r>
    <d v="2015-05-11T00:00:00"/>
    <s v="chsg-00208.06"/>
    <x v="0"/>
    <x v="2"/>
    <s v="I/C DESG"/>
    <n v="2023"/>
    <s v="Kriengkai Panuwatwanich"/>
    <n v="32"/>
    <n v="345"/>
    <s v="First Mobilization"/>
  </r>
  <r>
    <d v="2015-05-11T00:00:00"/>
    <s v="chsg-00208.06"/>
    <x v="0"/>
    <x v="2"/>
    <s v="I/C DESG"/>
    <n v="2005"/>
    <s v="Lampoon Khamwangngeaw"/>
    <n v="7.5"/>
    <n v="345"/>
    <s v="First Mobilization"/>
  </r>
  <r>
    <d v="2015-05-18T00:00:00"/>
    <s v="chsg-00208.06"/>
    <x v="0"/>
    <x v="2"/>
    <s v="I/C DESG"/>
    <n v="2023"/>
    <s v="Kriengkai Panuwatwanich"/>
    <n v="32"/>
    <n v="345"/>
    <s v="First Mobilization"/>
  </r>
  <r>
    <d v="2015-05-25T00:00:00"/>
    <s v="chsg-00208.06"/>
    <x v="0"/>
    <x v="2"/>
    <s v="I/C DESG"/>
    <s v="X-EE"/>
    <s v="Ex-Employee"/>
    <n v="40"/>
    <n v="345"/>
    <s v="First Mobilization"/>
  </r>
  <r>
    <d v="2015-05-25T00:00:00"/>
    <s v="chsg-00208.06"/>
    <x v="0"/>
    <x v="2"/>
    <s v="I/C DESG"/>
    <n v="2023"/>
    <s v="Kriengkai Panuwatwanich"/>
    <n v="34"/>
    <n v="345"/>
    <s v="First Mobilization"/>
  </r>
  <r>
    <d v="2015-05-25T00:00:00"/>
    <s v="chsg-00208.06"/>
    <x v="0"/>
    <x v="2"/>
    <s v="I/C DESG"/>
    <n v="2023"/>
    <s v="Kriengkai Panuwatwanich"/>
    <n v="1"/>
    <n v="345"/>
    <s v="First Mobilization"/>
  </r>
  <r>
    <d v="2015-06-01T00:00:00"/>
    <s v="chsg-00208.06"/>
    <x v="0"/>
    <x v="2"/>
    <s v="I/C DESG"/>
    <n v="2023"/>
    <s v="Kriengkai Panuwatwanich"/>
    <n v="20"/>
    <n v="345"/>
    <s v="First Mobilization"/>
  </r>
  <r>
    <d v="2015-06-08T00:00:00"/>
    <s v="chsg-00208.06"/>
    <x v="0"/>
    <x v="2"/>
    <s v="I/C DESG"/>
    <n v="2023"/>
    <s v="Kriengkai Panuwatwanich"/>
    <n v="42.5"/>
    <n v="345"/>
    <s v="First Mobilization"/>
  </r>
  <r>
    <d v="2015-06-08T00:00:00"/>
    <s v="chsg-00208.06"/>
    <x v="0"/>
    <x v="2"/>
    <s v="I/C DESG"/>
    <n v="2005"/>
    <s v="Lampoon Khamwangngeaw"/>
    <n v="7"/>
    <n v="345"/>
    <s v="First Mobilization"/>
  </r>
  <r>
    <d v="2015-06-15T00:00:00"/>
    <s v="chsg-00208.06"/>
    <x v="0"/>
    <x v="2"/>
    <s v="I/C DESG"/>
    <n v="2023"/>
    <s v="Kriengkai Panuwatwanich"/>
    <n v="34.5"/>
    <n v="345"/>
    <s v="First Mobilization"/>
  </r>
  <r>
    <d v="2015-06-15T00:00:00"/>
    <s v="chsg-00208.06"/>
    <x v="0"/>
    <x v="2"/>
    <s v="I/C DESG"/>
    <n v="2023"/>
    <s v="Kriengkai Panuwatwanich"/>
    <n v="2"/>
    <n v="345"/>
    <s v="First Mobilization"/>
  </r>
  <r>
    <d v="2015-06-15T00:00:00"/>
    <s v="chsg-00208.06"/>
    <x v="0"/>
    <x v="2"/>
    <s v="I/C DESG"/>
    <n v="2005"/>
    <s v="Lampoon Khamwangngeaw"/>
    <n v="6"/>
    <n v="345"/>
    <s v="First Mobilization"/>
  </r>
  <r>
    <d v="2015-06-22T00:00:00"/>
    <s v="chsg-00208.06"/>
    <x v="0"/>
    <x v="2"/>
    <s v="I/C DESG"/>
    <n v="2023"/>
    <s v="Kriengkai Panuwatwanich"/>
    <n v="32"/>
    <n v="345"/>
    <s v="First Mobilization"/>
  </r>
  <r>
    <d v="2015-06-22T00:00:00"/>
    <s v="chsg-00208.06"/>
    <x v="0"/>
    <x v="2"/>
    <s v="I/C DESG"/>
    <n v="2023"/>
    <s v="Kriengkai Panuwatwanich"/>
    <n v="7"/>
    <n v="345"/>
    <s v="First Mobilization"/>
  </r>
  <r>
    <d v="2015-06-29T00:00:00"/>
    <s v="chsg-00208.06"/>
    <x v="0"/>
    <x v="2"/>
    <s v="I/C DESG"/>
    <n v="2023"/>
    <s v="Kriengkai Panuwatwanich"/>
    <n v="2"/>
    <n v="345"/>
    <s v="First Mobilization"/>
  </r>
  <r>
    <d v="2015-07-01T00:00:00"/>
    <s v="chsg-00208.06"/>
    <x v="0"/>
    <x v="2"/>
    <s v="I/C DESG"/>
    <n v="2023"/>
    <s v="Kriengkai Panuwatwanich"/>
    <n v="21"/>
    <n v="345"/>
    <s v="First Mobilization"/>
  </r>
  <r>
    <d v="2015-07-06T00:00:00"/>
    <s v="chsg-00208.06"/>
    <x v="0"/>
    <x v="2"/>
    <s v="I/C DESG"/>
    <n v="2023"/>
    <s v="Kriengkai Panuwatwanich"/>
    <n v="17"/>
    <n v="345"/>
    <s v="First Mobilization"/>
  </r>
  <r>
    <d v="2015-07-13T00:00:00"/>
    <s v="chsg-00208.06"/>
    <x v="0"/>
    <x v="2"/>
    <s v="I/C DESG"/>
    <n v="2025"/>
    <s v="Akarawin Punyapaparpong"/>
    <n v="30"/>
    <n v="345"/>
    <s v="First Mobilization"/>
  </r>
  <r>
    <d v="2015-07-13T00:00:00"/>
    <s v="chsg-00208.06"/>
    <x v="0"/>
    <x v="2"/>
    <s v="I/C DESG"/>
    <n v="2023"/>
    <s v="Kriengkai Panuwatwanich"/>
    <n v="4"/>
    <n v="345"/>
    <s v="First Mobilization"/>
  </r>
  <r>
    <d v="2015-07-20T00:00:00"/>
    <s v="chsg-00208.06"/>
    <x v="0"/>
    <x v="2"/>
    <s v="I/C DESG"/>
    <n v="2025"/>
    <s v="Akarawin Punyapaparpong"/>
    <n v="31"/>
    <n v="345"/>
    <s v="First Mobilization"/>
  </r>
  <r>
    <d v="2015-07-20T00:00:00"/>
    <s v="chsg-00208.06"/>
    <x v="0"/>
    <x v="2"/>
    <s v="I/C DESG"/>
    <n v="2023"/>
    <s v="Kriengkai Panuwatwanich"/>
    <n v="14"/>
    <n v="345"/>
    <s v="First Mobilization"/>
  </r>
  <r>
    <d v="2015-07-27T00:00:00"/>
    <s v="chsg-00208.06"/>
    <x v="0"/>
    <x v="2"/>
    <s v="I/C DESG"/>
    <n v="2025"/>
    <s v="Akarawin Punyapaparpong"/>
    <n v="24"/>
    <n v="345"/>
    <s v="First Mobilization"/>
  </r>
  <r>
    <d v="2015-07-27T00:00:00"/>
    <s v="chsg-00208.06"/>
    <x v="0"/>
    <x v="2"/>
    <s v="I/C DESG"/>
    <n v="2023"/>
    <s v="Kriengkai Panuwatwanich"/>
    <n v="5"/>
    <n v="345"/>
    <s v="First Mobilization"/>
  </r>
  <r>
    <d v="2015-08-03T00:00:00"/>
    <s v="chsg-00208.06"/>
    <x v="0"/>
    <x v="2"/>
    <s v="I/C DESG"/>
    <n v="2023"/>
    <s v="Kriengkai Panuwatwanich"/>
    <n v="4"/>
    <n v="345"/>
    <s v="First Mobilization"/>
  </r>
  <r>
    <d v="2015-08-17T00:00:00"/>
    <s v="chsg-00208.06"/>
    <x v="0"/>
    <x v="2"/>
    <s v="I/C DESG"/>
    <s v="X-EE"/>
    <s v="Ex-Employee"/>
    <n v="16"/>
    <n v="345"/>
    <s v="First Mobilization"/>
  </r>
  <r>
    <d v="2015-08-24T00:00:00"/>
    <s v="chsg-00208.06"/>
    <x v="0"/>
    <x v="2"/>
    <s v="I/C DESG"/>
    <n v="2023"/>
    <s v="Kriengkai Panuwatwanich"/>
    <n v="23"/>
    <n v="345"/>
    <s v="First Mobilization"/>
  </r>
  <r>
    <d v="2015-08-24T00:00:00"/>
    <s v="chsg-00208.06"/>
    <x v="0"/>
    <x v="2"/>
    <s v="I/C DESG"/>
    <n v="2010"/>
    <s v="Rapee Pongtanee"/>
    <n v="5"/>
    <n v="345"/>
    <s v="First Mobilization"/>
  </r>
  <r>
    <d v="2015-08-31T00:00:00"/>
    <s v="chsg-00208.06"/>
    <x v="0"/>
    <x v="2"/>
    <s v="I/C DESG"/>
    <s v="X-EE"/>
    <s v="Ex-Employee"/>
    <n v="8"/>
    <n v="345"/>
    <s v="First Mobilization"/>
  </r>
  <r>
    <d v="2015-08-31T00:00:00"/>
    <s v="chsg-00208.06"/>
    <x v="0"/>
    <x v="2"/>
    <s v="I/C DESG"/>
    <n v="2023"/>
    <s v="Kriengkai Panuwatwanich"/>
    <n v="5"/>
    <n v="345"/>
    <s v="First Mobilization"/>
  </r>
  <r>
    <d v="2015-09-01T00:00:00"/>
    <s v="chsg-00208.06"/>
    <x v="0"/>
    <x v="2"/>
    <s v="I/C DESG"/>
    <s v="X-EE"/>
    <s v="Ex-Employee"/>
    <n v="8"/>
    <n v="345"/>
    <s v="First Mobilization"/>
  </r>
  <r>
    <d v="2015-09-01T00:00:00"/>
    <s v="chsg-00208.06"/>
    <x v="0"/>
    <x v="2"/>
    <s v="I/C DESG"/>
    <n v="2023"/>
    <s v="Kriengkai Panuwatwanich"/>
    <n v="15"/>
    <n v="345"/>
    <s v="First Mobilization"/>
  </r>
  <r>
    <d v="2015-09-07T00:00:00"/>
    <s v="chsg-00208.06"/>
    <x v="0"/>
    <x v="2"/>
    <s v="I/C DESG"/>
    <n v="2023"/>
    <s v="Kriengkai Panuwatwanich"/>
    <n v="7"/>
    <n v="345"/>
    <s v="First Mobilization"/>
  </r>
  <r>
    <d v="2015-09-14T00:00:00"/>
    <s v="chsg-00208.06"/>
    <x v="0"/>
    <x v="2"/>
    <s v="I/C DESG"/>
    <n v="2023"/>
    <s v="Kriengkai Panuwatwanich"/>
    <n v="3"/>
    <n v="345"/>
    <s v="First Mobilization"/>
  </r>
  <r>
    <d v="2015-09-14T00:00:00"/>
    <s v="chsg-00208.06"/>
    <x v="0"/>
    <x v="2"/>
    <s v="I/C DESG"/>
    <n v="2007"/>
    <s v="Surisa Phosang"/>
    <n v="12"/>
    <n v="345"/>
    <s v="First Mobilization"/>
  </r>
  <r>
    <d v="2015-09-21T00:00:00"/>
    <s v="chsg-00208.06"/>
    <x v="0"/>
    <x v="2"/>
    <s v="I/C DESG"/>
    <n v="2023"/>
    <s v="Kriengkai Panuwatwanich"/>
    <n v="6"/>
    <n v="345"/>
    <s v="First Mobilization"/>
  </r>
  <r>
    <d v="2015-09-21T00:00:00"/>
    <s v="chsg-00208.06"/>
    <x v="0"/>
    <x v="2"/>
    <s v="I/C DESG"/>
    <n v="2007"/>
    <s v="Surisa Phosang"/>
    <n v="39"/>
    <n v="345"/>
    <s v="First Mobilization"/>
  </r>
  <r>
    <d v="2015-09-28T00:00:00"/>
    <s v="chsg-00208.06"/>
    <x v="0"/>
    <x v="2"/>
    <s v="I/C DESG"/>
    <n v="2007"/>
    <s v="Surisa Phosang"/>
    <n v="24"/>
    <n v="345"/>
    <s v="First Mobilization"/>
  </r>
  <r>
    <d v="2015-10-01T00:00:00"/>
    <s v="chsg-00208.06"/>
    <x v="0"/>
    <x v="2"/>
    <s v="I/C DESG"/>
    <n v="2025"/>
    <s v="Akarawin Punyapaparpong"/>
    <n v="16"/>
    <n v="345"/>
    <s v="First Mobilization"/>
  </r>
  <r>
    <d v="2015-10-01T00:00:00"/>
    <s v="chsg-00208.06"/>
    <x v="0"/>
    <x v="2"/>
    <s v="I/C DESG"/>
    <n v="2023"/>
    <s v="Kriengkai Panuwatwanich"/>
    <n v="12"/>
    <n v="345"/>
    <s v="First Mobilization"/>
  </r>
  <r>
    <d v="2015-10-01T00:00:00"/>
    <s v="chsg-00208.06"/>
    <x v="0"/>
    <x v="2"/>
    <s v="I/C DESG"/>
    <n v="2007"/>
    <s v="Surisa Phosang"/>
    <n v="12"/>
    <n v="345"/>
    <s v="First Mobilization"/>
  </r>
  <r>
    <d v="2015-10-05T00:00:00"/>
    <s v="chsg-00208.06"/>
    <x v="0"/>
    <x v="2"/>
    <s v="I/C DESG"/>
    <n v="2025"/>
    <s v="Akarawin Punyapaparpong"/>
    <n v="16"/>
    <n v="345"/>
    <s v="First Mobilization"/>
  </r>
  <r>
    <d v="2015-10-05T00:00:00"/>
    <s v="chsg-00208.06"/>
    <x v="0"/>
    <x v="2"/>
    <s v="I/C DESG"/>
    <n v="2023"/>
    <s v="Kriengkai Panuwatwanich"/>
    <n v="8"/>
    <n v="345"/>
    <s v="First Mobilization"/>
  </r>
  <r>
    <d v="2015-10-05T00:00:00"/>
    <s v="chsg-00208.06"/>
    <x v="0"/>
    <x v="2"/>
    <s v="I/C DESG"/>
    <n v="2007"/>
    <s v="Surisa Phosang"/>
    <n v="8"/>
    <n v="345"/>
    <s v="First Mobilization"/>
  </r>
  <r>
    <d v="2015-10-12T00:00:00"/>
    <s v="chsg-00208.06"/>
    <x v="0"/>
    <x v="2"/>
    <s v="I/C DESG"/>
    <n v="2023"/>
    <s v="Kriengkai Panuwatwanich"/>
    <n v="15"/>
    <n v="345"/>
    <s v="First Mobilization"/>
  </r>
  <r>
    <d v="2015-10-19T00:00:00"/>
    <s v="chsg-00208.06"/>
    <x v="0"/>
    <x v="2"/>
    <s v="I/C DESG"/>
    <n v="2023"/>
    <s v="Kriengkai Panuwatwanich"/>
    <n v="23"/>
    <n v="345"/>
    <s v="First Mobilization"/>
  </r>
  <r>
    <d v="2015-10-19T00:00:00"/>
    <s v="chsg-00208.06"/>
    <x v="0"/>
    <x v="2"/>
    <s v="I/C DESG"/>
    <n v="2005"/>
    <s v="Lampoon Khamwangngeaw"/>
    <n v="12"/>
    <n v="345"/>
    <s v="First Mobilization"/>
  </r>
  <r>
    <d v="2015-10-26T00:00:00"/>
    <s v="chsg-00208.06"/>
    <x v="0"/>
    <x v="2"/>
    <s v="I/C DESG"/>
    <n v="2023"/>
    <s v="Kriengkai Panuwatwanich"/>
    <n v="32"/>
    <n v="345"/>
    <s v="First Mobilization"/>
  </r>
  <r>
    <d v="2015-11-02T00:00:00"/>
    <s v="chsg-00208.06"/>
    <x v="0"/>
    <x v="2"/>
    <s v="I/C DESG"/>
    <n v="2025"/>
    <s v="Akarawin Punyapaparpong"/>
    <n v="12"/>
    <n v="345"/>
    <s v="First Mobilization"/>
  </r>
  <r>
    <d v="2015-11-02T00:00:00"/>
    <s v="chsg-00208.06"/>
    <x v="0"/>
    <x v="2"/>
    <s v="I/C DESG"/>
    <s v="X-EE"/>
    <s v="Ex-Employee"/>
    <n v="8"/>
    <n v="345"/>
    <s v="First Mobilization"/>
  </r>
  <r>
    <d v="2015-11-02T00:00:00"/>
    <s v="chsg-00208.06"/>
    <x v="0"/>
    <x v="2"/>
    <s v="I/C DESG"/>
    <n v="2023"/>
    <s v="Kriengkai Panuwatwanich"/>
    <n v="21.5"/>
    <n v="345"/>
    <s v="First Mobilization"/>
  </r>
  <r>
    <d v="2015-11-02T00:00:00"/>
    <s v="chsg-00208.06"/>
    <x v="0"/>
    <x v="2"/>
    <s v="I/C DESG"/>
    <s v="X-EE"/>
    <s v="Ex-Employee"/>
    <n v="15"/>
    <n v="345"/>
    <s v="First Mobilization"/>
  </r>
  <r>
    <d v="2015-11-09T00:00:00"/>
    <s v="chsg-00208.06"/>
    <x v="0"/>
    <x v="2"/>
    <s v="I/C DESG"/>
    <n v="2025"/>
    <s v="Akarawin Punyapaparpong"/>
    <n v="29"/>
    <n v="345"/>
    <s v="First Mobilization"/>
  </r>
  <r>
    <d v="2015-11-09T00:00:00"/>
    <s v="chsg-00208.06"/>
    <x v="0"/>
    <x v="2"/>
    <s v="I/C DESG"/>
    <n v="2004"/>
    <s v="Karuna Chandee"/>
    <n v="36"/>
    <n v="345"/>
    <s v="First Mobilization"/>
  </r>
  <r>
    <d v="2015-11-09T00:00:00"/>
    <s v="chsg-00208.06"/>
    <x v="0"/>
    <x v="2"/>
    <s v="I/C DESG"/>
    <s v="X-EE"/>
    <s v="Ex-Employee"/>
    <n v="34"/>
    <n v="345"/>
    <s v="First Mobilization"/>
  </r>
  <r>
    <d v="2015-11-09T00:00:00"/>
    <s v="chsg-00208.06"/>
    <x v="0"/>
    <x v="2"/>
    <s v="I/C DESG"/>
    <n v="2023"/>
    <s v="Kriengkai Panuwatwanich"/>
    <n v="33"/>
    <n v="345"/>
    <s v="First Mobilization"/>
  </r>
  <r>
    <d v="2015-11-09T00:00:00"/>
    <s v="chsg-00208.06"/>
    <x v="0"/>
    <x v="2"/>
    <s v="I/C DESG"/>
    <n v="2009"/>
    <s v="Seksan Pliansinchai"/>
    <n v="5"/>
    <n v="345"/>
    <s v="First Mobilization"/>
  </r>
  <r>
    <d v="2015-11-09T00:00:00"/>
    <s v="chsg-00208.06"/>
    <x v="0"/>
    <x v="2"/>
    <s v="I/C DESG"/>
    <s v="X-EE"/>
    <s v="Ex-Employee"/>
    <n v="20"/>
    <n v="345"/>
    <s v="First Mobilization"/>
  </r>
  <r>
    <d v="2015-11-23T00:00:00"/>
    <s v="chsg-00208.06"/>
    <x v="0"/>
    <x v="2"/>
    <s v="I/C DESG"/>
    <n v="2023"/>
    <s v="Kriengkai Panuwatwanich"/>
    <n v="21"/>
    <n v="345"/>
    <s v="First Mobilization"/>
  </r>
  <r>
    <d v="2015-11-30T00:00:00"/>
    <s v="chsg-00208.06"/>
    <x v="0"/>
    <x v="2"/>
    <s v="I/C DESG"/>
    <n v="2004"/>
    <s v="Karuna Chandee"/>
    <n v="8"/>
    <n v="345"/>
    <s v="First Mobilization"/>
  </r>
  <r>
    <d v="2015-12-01T00:00:00"/>
    <s v="chsg-00208.06"/>
    <x v="0"/>
    <x v="2"/>
    <s v="I/C DESG"/>
    <n v="2001"/>
    <s v="Chakrit Ounvises"/>
    <n v="7"/>
    <n v="345"/>
    <s v="First Mobilization"/>
  </r>
  <r>
    <d v="2015-12-01T00:00:00"/>
    <s v="chsg-00208.06"/>
    <x v="0"/>
    <x v="2"/>
    <s v="I/C DESG"/>
    <s v="X-EE"/>
    <s v="Ex-Employee"/>
    <n v="14"/>
    <n v="345"/>
    <s v="First Mobilization"/>
  </r>
  <r>
    <d v="2015-12-01T00:00:00"/>
    <s v="chsg-00208.06"/>
    <x v="0"/>
    <x v="2"/>
    <s v="I/C DESG"/>
    <n v="2023"/>
    <s v="Kriengkai Panuwatwanich"/>
    <n v="14"/>
    <n v="345"/>
    <s v="First Mobilization"/>
  </r>
  <r>
    <d v="2015-12-07T00:00:00"/>
    <s v="chsg-00208.06"/>
    <x v="0"/>
    <x v="2"/>
    <s v="I/C DESG"/>
    <n v="2025"/>
    <s v="Akarawin Punyapaparpong"/>
    <n v="8"/>
    <n v="345"/>
    <s v="First Mobilization"/>
  </r>
  <r>
    <d v="2015-12-07T00:00:00"/>
    <s v="chsg-00208.06"/>
    <x v="0"/>
    <x v="2"/>
    <s v="I/C DESG"/>
    <n v="2001"/>
    <s v="Chakrit Ounvises"/>
    <n v="8"/>
    <n v="345"/>
    <s v="First Mobilization"/>
  </r>
  <r>
    <d v="2015-12-07T00:00:00"/>
    <s v="chsg-00208.06"/>
    <x v="0"/>
    <x v="2"/>
    <s v="I/C DESG"/>
    <s v="X-EE"/>
    <s v="Ex-Employee"/>
    <n v="13"/>
    <n v="345"/>
    <s v="First Mobilization"/>
  </r>
  <r>
    <d v="2015-12-07T00:00:00"/>
    <s v="chsg-00208.06"/>
    <x v="0"/>
    <x v="2"/>
    <s v="I/C DESG"/>
    <n v="2023"/>
    <s v="Kriengkai Panuwatwanich"/>
    <n v="13"/>
    <n v="345"/>
    <s v="First Mobilization"/>
  </r>
  <r>
    <d v="2015-12-07T00:00:00"/>
    <s v="chsg-00208.06"/>
    <x v="0"/>
    <x v="2"/>
    <s v="I/C DESG"/>
    <n v="2014"/>
    <s v="Witthawat Witthayawiranon"/>
    <n v="9.5"/>
    <n v="345"/>
    <s v="First Mobilization"/>
  </r>
  <r>
    <d v="2015-12-14T00:00:00"/>
    <s v="chsg-00208.06"/>
    <x v="0"/>
    <x v="2"/>
    <s v="I/C DESG"/>
    <n v="2001"/>
    <s v="Chakrit Ounvises"/>
    <n v="2"/>
    <n v="345"/>
    <s v="First Mobilization"/>
  </r>
  <r>
    <d v="2015-12-14T00:00:00"/>
    <s v="chsg-00208.06"/>
    <x v="0"/>
    <x v="2"/>
    <s v="I/C DESG"/>
    <s v="X-EE"/>
    <s v="Ex-Employee"/>
    <n v="3"/>
    <n v="345"/>
    <s v="First Mobilization"/>
  </r>
  <r>
    <d v="2015-12-14T00:00:00"/>
    <s v="chsg-00208.06"/>
    <x v="0"/>
    <x v="2"/>
    <s v="I/C DESG"/>
    <n v="2023"/>
    <s v="Kriengkai Panuwatwanich"/>
    <n v="3"/>
    <n v="345"/>
    <s v="First Mobilization"/>
  </r>
  <r>
    <d v="2015-12-21T00:00:00"/>
    <s v="chsg-00208.06"/>
    <x v="0"/>
    <x v="2"/>
    <s v="I/C DESG"/>
    <s v="X-EE"/>
    <s v="Ex-Employee"/>
    <n v="8"/>
    <n v="345"/>
    <s v="First Mobilization"/>
  </r>
  <r>
    <d v="2015-12-21T00:00:00"/>
    <s v="chsg-00208.06"/>
    <x v="0"/>
    <x v="2"/>
    <s v="I/C DESG"/>
    <n v="2023"/>
    <s v="Kriengkai Panuwatwanich"/>
    <n v="8"/>
    <n v="345"/>
    <s v="First Mobilization"/>
  </r>
  <r>
    <d v="2016-01-04T00:00:00"/>
    <s v="chsg-00208.06"/>
    <x v="0"/>
    <x v="2"/>
    <s v="I/C DESG"/>
    <n v="2023"/>
    <s v="Kriengkai Panuwatwanich"/>
    <n v="3"/>
    <n v="345"/>
    <s v="First Mobilization"/>
  </r>
  <r>
    <d v="2016-01-11T00:00:00"/>
    <s v="chsg-00208.06"/>
    <x v="0"/>
    <x v="2"/>
    <s v="I/C DESG"/>
    <n v="2023"/>
    <s v="Kriengkai Panuwatwanich"/>
    <n v="5"/>
    <n v="345"/>
    <s v="First Mobilization"/>
  </r>
  <r>
    <d v="2016-01-11T00:00:00"/>
    <s v="chsg-00208.06"/>
    <x v="0"/>
    <x v="2"/>
    <s v="I/C DESG"/>
    <n v="2023"/>
    <s v="Kriengkai Panuwatwanich"/>
    <n v="24"/>
    <n v="345"/>
    <s v="First Mobilization"/>
  </r>
  <r>
    <d v="2016-01-18T00:00:00"/>
    <s v="chsg-00208.06"/>
    <x v="0"/>
    <x v="2"/>
    <s v="I/C DESG"/>
    <n v="2023"/>
    <s v="Kriengkai Panuwatwanich"/>
    <n v="13"/>
    <n v="345"/>
    <s v="First Mobilization"/>
  </r>
  <r>
    <d v="2016-01-25T00:00:00"/>
    <s v="chsg-00208.06"/>
    <x v="0"/>
    <x v="2"/>
    <s v="I/C DESG"/>
    <n v="2023"/>
    <s v="Kriengkai Panuwatwanich"/>
    <n v="16"/>
    <n v="345"/>
    <s v="First Mobilization"/>
  </r>
  <r>
    <d v="2016-02-01T00:00:00"/>
    <s v="chsg-00208.06"/>
    <x v="0"/>
    <x v="2"/>
    <s v="I/C DESG"/>
    <n v="2023"/>
    <s v="Kriengkai Panuwatwanich"/>
    <n v="9"/>
    <n v="345"/>
    <s v="First Mobilization"/>
  </r>
  <r>
    <d v="2016-02-08T00:00:00"/>
    <s v="chsg-00208.06"/>
    <x v="0"/>
    <x v="2"/>
    <s v="I/C DESG"/>
    <n v="2023"/>
    <s v="Kriengkai Panuwatwanich"/>
    <n v="16"/>
    <n v="345"/>
    <s v="First Mobilization"/>
  </r>
  <r>
    <d v="2016-02-15T00:00:00"/>
    <s v="chsg-00208.06"/>
    <x v="0"/>
    <x v="2"/>
    <s v="I/C DESG"/>
    <n v="2023"/>
    <s v="Kriengkai Panuwatwanich"/>
    <n v="14"/>
    <n v="345"/>
    <s v="First Mobilization"/>
  </r>
  <r>
    <d v="2016-03-01T00:00:00"/>
    <s v="chsg-00208.06"/>
    <x v="0"/>
    <x v="2"/>
    <s v="I/C DESG"/>
    <n v="2023"/>
    <s v="Kriengkai Panuwatwanich"/>
    <n v="2"/>
    <n v="345"/>
    <s v="First Mobilization"/>
  </r>
  <r>
    <d v="2016-03-07T00:00:00"/>
    <s v="chsg-00208.06"/>
    <x v="0"/>
    <x v="2"/>
    <s v="I/C DESG"/>
    <n v="2023"/>
    <s v="Kriengkai Panuwatwanich"/>
    <n v="15"/>
    <n v="345"/>
    <s v="First Mobilization"/>
  </r>
  <r>
    <d v="2016-03-07T00:00:00"/>
    <s v="chsg-00208.06"/>
    <x v="0"/>
    <x v="2"/>
    <s v="I/C DESG"/>
    <n v="2005"/>
    <s v="Lampoon Khamwangngeaw"/>
    <n v="5"/>
    <n v="345"/>
    <s v="First Mobilization"/>
  </r>
  <r>
    <d v="2016-03-14T00:00:00"/>
    <s v="chsg-00208.06"/>
    <x v="0"/>
    <x v="2"/>
    <s v="I/C DESG"/>
    <n v="2023"/>
    <s v="Kriengkai Panuwatwanich"/>
    <n v="21"/>
    <n v="345"/>
    <s v="First Mobilization"/>
  </r>
  <r>
    <d v="2016-03-14T00:00:00"/>
    <s v="chsg-00208.06"/>
    <x v="0"/>
    <x v="2"/>
    <s v="I/C DESG"/>
    <n v="2005"/>
    <s v="Lampoon Khamwangngeaw"/>
    <n v="1"/>
    <n v="345"/>
    <s v="First Mobilization"/>
  </r>
  <r>
    <d v="2016-03-21T00:00:00"/>
    <s v="chsg-00208.06"/>
    <x v="0"/>
    <x v="2"/>
    <s v="I/C DESG"/>
    <s v="X-EE"/>
    <s v="Ex-Employee"/>
    <n v="7"/>
    <n v="345"/>
    <s v="First Mobilization"/>
  </r>
  <r>
    <d v="2016-03-21T00:00:00"/>
    <s v="chsg-00208.06"/>
    <x v="0"/>
    <x v="2"/>
    <s v="I/C DESG"/>
    <n v="2023"/>
    <s v="Kriengkai Panuwatwanich"/>
    <n v="8"/>
    <n v="345"/>
    <s v="First Mobilization"/>
  </r>
  <r>
    <d v="2016-03-28T00:00:00"/>
    <s v="chsg-00208.06"/>
    <x v="0"/>
    <x v="2"/>
    <s v="I/C DESG"/>
    <s v="X-EE"/>
    <s v="Ex-Employee"/>
    <n v="18"/>
    <n v="345"/>
    <s v="First Mobilization"/>
  </r>
  <r>
    <d v="2016-04-04T00:00:00"/>
    <s v="chsg-00208.06"/>
    <x v="0"/>
    <x v="2"/>
    <s v="I/C DESG"/>
    <n v="2023"/>
    <s v="Kriengkai Panuwatwanich"/>
    <n v="5"/>
    <n v="345"/>
    <s v="First Mobilization"/>
  </r>
  <r>
    <d v="2016-04-11T00:00:00"/>
    <s v="chsg-00208.06"/>
    <x v="0"/>
    <x v="2"/>
    <s v="I/C DESG"/>
    <n v="2023"/>
    <s v="Kriengkai Panuwatwanich"/>
    <n v="16"/>
    <n v="345"/>
    <s v="First Mobilization"/>
  </r>
  <r>
    <d v="2016-04-18T00:00:00"/>
    <s v="chsg-00208.06"/>
    <x v="0"/>
    <x v="2"/>
    <s v="I/C DESG"/>
    <n v="2023"/>
    <s v="Kriengkai Panuwatwanich"/>
    <n v="17.5"/>
    <n v="345"/>
    <s v="First Mobilization"/>
  </r>
  <r>
    <d v="2016-04-18T00:00:00"/>
    <s v="chsg-00208.06"/>
    <x v="0"/>
    <x v="2"/>
    <s v="I/C DESG"/>
    <n v="2023"/>
    <s v="Kriengkai Panuwatwanich"/>
    <n v="4.5"/>
    <n v="345"/>
    <s v="First Mobilization"/>
  </r>
  <r>
    <d v="2016-04-25T00:00:00"/>
    <s v="chsg-00208.06"/>
    <x v="0"/>
    <x v="2"/>
    <s v="I/C DESG"/>
    <n v="2023"/>
    <s v="Kriengkai Panuwatwanich"/>
    <n v="15.5"/>
    <n v="345"/>
    <s v="First Mobilization"/>
  </r>
  <r>
    <d v="2016-05-02T00:00:00"/>
    <s v="chsg-00208.06"/>
    <x v="0"/>
    <x v="2"/>
    <s v="I/C DESG"/>
    <n v="2023"/>
    <s v="Kriengkai Panuwatwanich"/>
    <n v="16"/>
    <n v="345"/>
    <s v="First Mobilization"/>
  </r>
  <r>
    <d v="2016-05-09T00:00:00"/>
    <s v="chsg-00208.06"/>
    <x v="0"/>
    <x v="2"/>
    <s v="I/C DESG"/>
    <n v="2004"/>
    <s v="Karuna Chandee"/>
    <n v="4"/>
    <n v="345"/>
    <s v="First Mobilization"/>
  </r>
  <r>
    <d v="2016-05-09T00:00:00"/>
    <s v="chsg-00208.06"/>
    <x v="0"/>
    <x v="2"/>
    <s v="I/C DESG"/>
    <n v="2023"/>
    <s v="Kriengkai Panuwatwanich"/>
    <n v="8"/>
    <n v="345"/>
    <s v="First Mobilization"/>
  </r>
  <r>
    <d v="2016-05-16T00:00:00"/>
    <s v="chsg-00208.06"/>
    <x v="0"/>
    <x v="2"/>
    <s v="I/C DESG"/>
    <n v="2004"/>
    <s v="Karuna Chandee"/>
    <n v="16"/>
    <n v="345"/>
    <s v="First Mobilization"/>
  </r>
  <r>
    <d v="2016-05-16T00:00:00"/>
    <s v="chsg-00208.06"/>
    <x v="0"/>
    <x v="2"/>
    <s v="I/C DESG"/>
    <s v="X-EE"/>
    <s v="Ex-Employee"/>
    <n v="20"/>
    <n v="345"/>
    <s v="First Mobilization"/>
  </r>
  <r>
    <d v="2016-05-16T00:00:00"/>
    <s v="chsg-00208.06"/>
    <x v="0"/>
    <x v="2"/>
    <s v="I/C DESG"/>
    <n v="2023"/>
    <s v="Kriengkai Panuwatwanich"/>
    <n v="35.5"/>
    <n v="345"/>
    <s v="First Mobilization"/>
  </r>
  <r>
    <d v="2016-05-16T00:00:00"/>
    <s v="chsg-00208.06"/>
    <x v="0"/>
    <x v="2"/>
    <s v="I/C DESG"/>
    <s v="X-EE"/>
    <s v="Ex-Employee"/>
    <n v="9.5"/>
    <n v="345"/>
    <s v="First Mobilization"/>
  </r>
  <r>
    <d v="2016-05-16T00:00:00"/>
    <s v="chsg-00208.06"/>
    <x v="0"/>
    <x v="2"/>
    <s v="I/C DESG"/>
    <s v="X-EE"/>
    <s v="Ex-Employee"/>
    <n v="8"/>
    <n v="345"/>
    <s v="First Mobilization"/>
  </r>
  <r>
    <d v="2016-05-23T00:00:00"/>
    <s v="chsg-00208.06"/>
    <x v="0"/>
    <x v="2"/>
    <s v="I/C DESG"/>
    <s v="X-EE"/>
    <s v="Ex-Employee"/>
    <n v="30"/>
    <n v="345"/>
    <s v="First Mobilization"/>
  </r>
  <r>
    <d v="2016-05-23T00:00:00"/>
    <s v="chsg-00208.06"/>
    <x v="0"/>
    <x v="2"/>
    <s v="I/C DESG"/>
    <n v="2023"/>
    <s v="Kriengkai Panuwatwanich"/>
    <n v="28.5"/>
    <n v="345"/>
    <s v="First Mobilization"/>
  </r>
  <r>
    <d v="2016-05-23T00:00:00"/>
    <s v="chsg-00208.06"/>
    <x v="0"/>
    <x v="2"/>
    <s v="I/C DESG"/>
    <n v="2005"/>
    <s v="Lampoon Khamwangngeaw"/>
    <n v="3"/>
    <n v="345"/>
    <s v="First Mobilization"/>
  </r>
  <r>
    <d v="2016-05-30T00:00:00"/>
    <s v="chsg-00208.06"/>
    <x v="0"/>
    <x v="2"/>
    <s v="I/C DESG"/>
    <n v="2023"/>
    <s v="Kriengkai Panuwatwanich"/>
    <n v="2.5"/>
    <n v="345"/>
    <s v="First Mobilization"/>
  </r>
  <r>
    <d v="2016-05-30T00:00:00"/>
    <s v="chsg-00208.06"/>
    <x v="0"/>
    <x v="2"/>
    <s v="I/C DESG"/>
    <n v="2023"/>
    <s v="Kriengkai Panuwatwanich"/>
    <n v="1"/>
    <n v="345"/>
    <s v="First Mobilization"/>
  </r>
  <r>
    <d v="2016-05-30T00:00:00"/>
    <s v="chsg-00208.06"/>
    <x v="0"/>
    <x v="2"/>
    <s v="I/C DESG"/>
    <n v="2005"/>
    <s v="Lampoon Khamwangngeaw"/>
    <n v="6"/>
    <n v="345"/>
    <s v="First Mobilization"/>
  </r>
  <r>
    <d v="2016-05-30T00:00:00"/>
    <s v="chsg-00208.06"/>
    <x v="0"/>
    <x v="2"/>
    <s v="I/C DESG"/>
    <s v="X-EE"/>
    <s v="Ex-Employee"/>
    <n v="6"/>
    <n v="345"/>
    <s v="First Mobilization"/>
  </r>
  <r>
    <d v="2016-06-01T00:00:00"/>
    <s v="chsg-00208.06"/>
    <x v="0"/>
    <x v="2"/>
    <s v="I/C DESG"/>
    <s v="X-EE"/>
    <s v="Ex-Employee"/>
    <n v="24"/>
    <n v="345"/>
    <s v="First Mobilization"/>
  </r>
  <r>
    <d v="2016-06-01T00:00:00"/>
    <s v="chsg-00208.06"/>
    <x v="0"/>
    <x v="2"/>
    <s v="I/C DESG"/>
    <n v="2023"/>
    <s v="Kriengkai Panuwatwanich"/>
    <n v="6"/>
    <n v="345"/>
    <s v="First Mobilization"/>
  </r>
  <r>
    <d v="2016-06-01T00:00:00"/>
    <s v="chsg-00208.06"/>
    <x v="0"/>
    <x v="2"/>
    <s v="I/C DESG"/>
    <s v="X-EE"/>
    <s v="Ex-Employee"/>
    <n v="4"/>
    <n v="345"/>
    <s v="First Mobilization"/>
  </r>
  <r>
    <d v="2016-06-06T00:00:00"/>
    <s v="chsg-00208.06"/>
    <x v="0"/>
    <x v="2"/>
    <s v="I/C DESG"/>
    <s v="X-EE"/>
    <s v="Ex-Employee"/>
    <n v="4"/>
    <n v="345"/>
    <s v="First Mobilization"/>
  </r>
  <r>
    <d v="2016-06-06T00:00:00"/>
    <s v="chsg-00208.06"/>
    <x v="0"/>
    <x v="2"/>
    <s v="I/C DESG"/>
    <n v="2023"/>
    <s v="Kriengkai Panuwatwanich"/>
    <n v="3"/>
    <n v="345"/>
    <s v="First Mobilization"/>
  </r>
  <r>
    <d v="2016-06-13T00:00:00"/>
    <s v="chsg-00208.06"/>
    <x v="0"/>
    <x v="2"/>
    <s v="I/C DESG"/>
    <n v="2023"/>
    <s v="Kriengkai Panuwatwanich"/>
    <n v="16"/>
    <n v="345"/>
    <s v="First Mobilization"/>
  </r>
  <r>
    <d v="2016-06-20T00:00:00"/>
    <s v="chsg-00208.06"/>
    <x v="0"/>
    <x v="2"/>
    <s v="I/C DESG"/>
    <n v="2023"/>
    <s v="Kriengkai Panuwatwanich"/>
    <n v="6"/>
    <n v="345"/>
    <s v="First Mobilization"/>
  </r>
  <r>
    <d v="2016-06-27T00:00:00"/>
    <s v="chsg-00208.06"/>
    <x v="0"/>
    <x v="2"/>
    <s v="I/C DESG"/>
    <n v="2001"/>
    <s v="Chakrit Ounvises"/>
    <n v="6"/>
    <n v="345"/>
    <s v="First Mobilization"/>
  </r>
  <r>
    <d v="2016-06-27T00:00:00"/>
    <s v="chsg-00208.06"/>
    <x v="0"/>
    <x v="2"/>
    <s v="I/C DESG"/>
    <n v="2023"/>
    <s v="Kriengkai Panuwatwanich"/>
    <n v="2"/>
    <n v="345"/>
    <s v="First Mobilization"/>
  </r>
  <r>
    <d v="2016-07-01T00:00:00"/>
    <s v="chsg-00208.06"/>
    <x v="0"/>
    <x v="2"/>
    <s v="I/C DESG"/>
    <n v="2023"/>
    <s v="Kriengkai Panuwatwanich"/>
    <n v="5"/>
    <n v="345"/>
    <s v="First Mobilization"/>
  </r>
  <r>
    <d v="2016-07-04T00:00:00"/>
    <s v="chsg-00208.06"/>
    <x v="0"/>
    <x v="2"/>
    <s v="I/C DESG"/>
    <n v="2023"/>
    <s v="Kriengkai Panuwatwanich"/>
    <n v="2"/>
    <n v="345"/>
    <s v="First Mobilization"/>
  </r>
  <r>
    <d v="2016-07-11T00:00:00"/>
    <s v="chsg-00208.06"/>
    <x v="0"/>
    <x v="2"/>
    <s v="I/C DESG"/>
    <n v="2023"/>
    <s v="Kriengkai Panuwatwanich"/>
    <n v="7"/>
    <n v="345"/>
    <s v="First Mobilization"/>
  </r>
  <r>
    <d v="2016-07-25T00:00:00"/>
    <s v="chsg-00208.06"/>
    <x v="0"/>
    <x v="2"/>
    <s v="I/C DESG"/>
    <n v="2025"/>
    <s v="Akarawin Punyapaparpong"/>
    <n v="10"/>
    <n v="345"/>
    <s v="First Mobilization"/>
  </r>
  <r>
    <d v="2016-07-25T00:00:00"/>
    <s v="chsg-00208.06"/>
    <x v="0"/>
    <x v="2"/>
    <s v="I/C DESG"/>
    <n v="2023"/>
    <s v="Kriengkai Panuwatwanich"/>
    <n v="5"/>
    <n v="345"/>
    <s v="First Mobilization"/>
  </r>
  <r>
    <d v="2016-08-01T00:00:00"/>
    <s v="chsg-00208.06"/>
    <x v="0"/>
    <x v="2"/>
    <s v="I/C DESG"/>
    <n v="2023"/>
    <s v="Kriengkai Panuwatwanich"/>
    <n v="4"/>
    <n v="345"/>
    <s v="First Mobilization"/>
  </r>
  <r>
    <d v="2016-08-22T00:00:00"/>
    <s v="chsg-00208.06"/>
    <x v="0"/>
    <x v="2"/>
    <s v="I/C DESG"/>
    <n v="2023"/>
    <s v="Kriengkai Panuwatwanich"/>
    <n v="10"/>
    <n v="345"/>
    <s v="First Mobilization"/>
  </r>
  <r>
    <d v="2016-08-29T00:00:00"/>
    <s v="chsg-00208.06"/>
    <x v="0"/>
    <x v="2"/>
    <s v="I/C DESG"/>
    <n v="2023"/>
    <s v="Kriengkai Panuwatwanich"/>
    <n v="5"/>
    <n v="345"/>
    <s v="First Mobilization"/>
  </r>
  <r>
    <d v="2016-09-05T00:00:00"/>
    <s v="chsg-00208.06"/>
    <x v="0"/>
    <x v="2"/>
    <s v="I/C DESG"/>
    <n v="2023"/>
    <s v="Kriengkai Panuwatwanich"/>
    <n v="19"/>
    <n v="345"/>
    <s v="First Mobilization"/>
  </r>
  <r>
    <d v="2016-09-12T00:00:00"/>
    <s v="chsg-00208.06"/>
    <x v="0"/>
    <x v="2"/>
    <s v="I/C DESG"/>
    <n v="2023"/>
    <s v="Kriengkai Panuwatwanich"/>
    <n v="13"/>
    <n v="345"/>
    <s v="First Mobilization"/>
  </r>
  <r>
    <d v="2016-09-26T00:00:00"/>
    <s v="chsg-00208.06"/>
    <x v="0"/>
    <x v="2"/>
    <s v="I/C DESG"/>
    <n v="2023"/>
    <s v="Kriengkai Panuwatwanich"/>
    <n v="3"/>
    <n v="345"/>
    <s v="First Mobilization"/>
  </r>
  <r>
    <d v="2016-10-03T00:00:00"/>
    <s v="chsg-00208.06"/>
    <x v="0"/>
    <x v="2"/>
    <s v="I/C DESG"/>
    <n v="2023"/>
    <s v="Kriengkai Panuwatwanich"/>
    <n v="5"/>
    <n v="345"/>
    <s v="First Mobilization"/>
  </r>
  <r>
    <d v="2016-10-10T00:00:00"/>
    <s v="chsg-00208.06"/>
    <x v="0"/>
    <x v="2"/>
    <s v="I/C DESG"/>
    <n v="2023"/>
    <s v="Kriengkai Panuwatwanich"/>
    <n v="3"/>
    <n v="345"/>
    <s v="First Mobilization"/>
  </r>
  <r>
    <d v="2016-10-17T00:00:00"/>
    <s v="chsg-00208.06"/>
    <x v="0"/>
    <x v="2"/>
    <s v="I/C DESG"/>
    <n v="2023"/>
    <s v="Kriengkai Panuwatwanich"/>
    <n v="21"/>
    <n v="345"/>
    <s v="First Mobilization"/>
  </r>
  <r>
    <d v="2016-10-24T00:00:00"/>
    <s v="chsg-00208.06"/>
    <x v="0"/>
    <x v="2"/>
    <s v="I/C DESG"/>
    <n v="2023"/>
    <s v="Kriengkai Panuwatwanich"/>
    <n v="2"/>
    <n v="345"/>
    <s v="First Mobilization"/>
  </r>
  <r>
    <d v="2016-11-01T00:00:00"/>
    <s v="chsg-00208.06"/>
    <x v="0"/>
    <x v="2"/>
    <s v="I/C DESG"/>
    <n v="2023"/>
    <s v="Kriengkai Panuwatwanich"/>
    <n v="2"/>
    <n v="345"/>
    <s v="First Mobilization"/>
  </r>
  <r>
    <d v="2016-11-07T00:00:00"/>
    <s v="chsg-00208.06"/>
    <x v="0"/>
    <x v="2"/>
    <s v="I/C DESG"/>
    <n v="2023"/>
    <s v="Kriengkai Panuwatwanich"/>
    <n v="2"/>
    <n v="345"/>
    <s v="First Mobilization"/>
  </r>
  <r>
    <d v="2016-11-14T00:00:00"/>
    <s v="chsg-00208.06"/>
    <x v="0"/>
    <x v="2"/>
    <s v="I/C DESG"/>
    <n v="2023"/>
    <s v="Kriengkai Panuwatwanich"/>
    <n v="13"/>
    <n v="345"/>
    <s v="First Mobilization"/>
  </r>
  <r>
    <d v="2016-11-21T00:00:00"/>
    <s v="chsg-00208.06"/>
    <x v="0"/>
    <x v="2"/>
    <s v="I/C DESG"/>
    <n v="2023"/>
    <s v="Kriengkai Panuwatwanich"/>
    <n v="7"/>
    <n v="345"/>
    <s v="First Mobilization"/>
  </r>
  <r>
    <d v="2016-11-21T00:00:00"/>
    <s v="chsg-00208.06"/>
    <x v="0"/>
    <x v="2"/>
    <s v="I/C DESG"/>
    <n v="2023"/>
    <s v="Kriengkai Panuwatwanich"/>
    <n v="24"/>
    <n v="345"/>
    <s v="First Mobilization"/>
  </r>
  <r>
    <d v="2016-11-28T00:00:00"/>
    <s v="chsg-00208.06"/>
    <x v="0"/>
    <x v="2"/>
    <s v="I/C DESG"/>
    <n v="2023"/>
    <s v="Kriengkai Panuwatwanich"/>
    <n v="12"/>
    <n v="345"/>
    <s v="First Mobilization"/>
  </r>
  <r>
    <d v="2016-12-01T00:00:00"/>
    <s v="chsg-00208.06"/>
    <x v="0"/>
    <x v="2"/>
    <s v="I/C DESG"/>
    <n v="2023"/>
    <s v="Kriengkai Panuwatwanich"/>
    <n v="4"/>
    <n v="345"/>
    <s v="First Mobilization"/>
  </r>
  <r>
    <d v="2016-12-12T00:00:00"/>
    <s v="chsg-00208.06"/>
    <x v="0"/>
    <x v="2"/>
    <s v="I/C DESG"/>
    <n v="2023"/>
    <s v="Kriengkai Panuwatwanich"/>
    <n v="7"/>
    <n v="345"/>
    <s v="First Mobilization"/>
  </r>
  <r>
    <d v="2016-12-19T00:00:00"/>
    <s v="chsg-00208.06"/>
    <x v="0"/>
    <x v="2"/>
    <s v="I/C DESG"/>
    <n v="2023"/>
    <s v="Kriengkai Panuwatwanich"/>
    <n v="8"/>
    <n v="345"/>
    <s v="First Mobilization"/>
  </r>
  <r>
    <d v="2016-12-19T00:00:00"/>
    <s v="chsg-00208.06"/>
    <x v="0"/>
    <x v="2"/>
    <s v="I/C DESG"/>
    <n v="2010"/>
    <s v="Rapee Pongtanee"/>
    <n v="16"/>
    <n v="345"/>
    <s v="First Mobilization"/>
  </r>
  <r>
    <d v="2017-01-02T00:00:00"/>
    <s v="chsg-00208.06"/>
    <x v="0"/>
    <x v="2"/>
    <s v="I/C DESG"/>
    <n v="2023"/>
    <s v="Kriengkai Panuwatwanich"/>
    <n v="24"/>
    <n v="345"/>
    <s v="First Mobilization"/>
  </r>
  <r>
    <d v="2017-01-09T00:00:00"/>
    <s v="chsg-00208.06"/>
    <x v="0"/>
    <x v="2"/>
    <s v="I/C DESG"/>
    <n v="2023"/>
    <s v="Kriengkai Panuwatwanich"/>
    <n v="14"/>
    <n v="345"/>
    <s v="First Mobilization"/>
  </r>
  <r>
    <d v="2017-01-16T00:00:00"/>
    <s v="chsg-00208.06"/>
    <x v="0"/>
    <x v="2"/>
    <s v="I/C DESG"/>
    <n v="2023"/>
    <s v="Kriengkai Panuwatwanich"/>
    <n v="24"/>
    <n v="345"/>
    <s v="First Mobilization"/>
  </r>
  <r>
    <d v="2017-01-16T00:00:00"/>
    <s v="chsg-00208.06"/>
    <x v="0"/>
    <x v="2"/>
    <s v="I/C DESG"/>
    <n v="2023"/>
    <s v="Kriengkai Panuwatwanich"/>
    <n v="6"/>
    <n v="345"/>
    <s v="First Mobilization"/>
  </r>
  <r>
    <d v="2017-01-23T00:00:00"/>
    <s v="chsg-00208.06"/>
    <x v="0"/>
    <x v="2"/>
    <s v="I/C DESG"/>
    <n v="2023"/>
    <s v="Kriengkai Panuwatwanich"/>
    <n v="7"/>
    <n v="345"/>
    <s v="First Mobilization"/>
  </r>
  <r>
    <d v="2017-01-23T00:00:00"/>
    <s v="chsg-00208.06"/>
    <x v="0"/>
    <x v="2"/>
    <s v="I/C DESG"/>
    <n v="2010"/>
    <s v="Rapee Pongtanee"/>
    <n v="3"/>
    <n v="345"/>
    <s v="First Mobilization"/>
  </r>
  <r>
    <d v="2017-02-13T00:00:00"/>
    <s v="chsg-00208.06"/>
    <x v="0"/>
    <x v="2"/>
    <s v="I/C DESG"/>
    <n v="2023"/>
    <s v="Kriengkai Panuwatwanich"/>
    <n v="28"/>
    <n v="345"/>
    <s v="First Mobilization"/>
  </r>
  <r>
    <d v="2017-02-13T00:00:00"/>
    <s v="chsg-00208.06"/>
    <x v="0"/>
    <x v="2"/>
    <s v="I/C DESG"/>
    <n v="2010"/>
    <s v="Rapee Pongtanee"/>
    <n v="10"/>
    <n v="345"/>
    <s v="First Mobilization"/>
  </r>
  <r>
    <d v="2017-02-20T00:00:00"/>
    <s v="chsg-00208.06"/>
    <x v="0"/>
    <x v="2"/>
    <s v="I/C DESG"/>
    <n v="2023"/>
    <s v="Kriengkai Panuwatwanich"/>
    <n v="19"/>
    <n v="345"/>
    <s v="First Mobilization"/>
  </r>
  <r>
    <d v="2017-02-20T00:00:00"/>
    <s v="chsg-00208.06"/>
    <x v="0"/>
    <x v="2"/>
    <s v="I/C DESG"/>
    <n v="2010"/>
    <s v="Rapee Pongtanee"/>
    <n v="3"/>
    <n v="345"/>
    <s v="First Mobilization"/>
  </r>
  <r>
    <d v="2017-02-27T00:00:00"/>
    <s v="chsg-00208.06"/>
    <x v="0"/>
    <x v="2"/>
    <s v="I/C DESG"/>
    <n v="2023"/>
    <s v="Kriengkai Panuwatwanich"/>
    <n v="3"/>
    <n v="345"/>
    <s v="First Mobilization"/>
  </r>
  <r>
    <d v="2017-03-01T00:00:00"/>
    <s v="chsg-00208.06"/>
    <x v="0"/>
    <x v="2"/>
    <s v="I/C DESG"/>
    <n v="2023"/>
    <s v="Kriengkai Panuwatwanich"/>
    <n v="8"/>
    <n v="345"/>
    <s v="First Mobilization"/>
  </r>
  <r>
    <d v="2017-03-06T00:00:00"/>
    <s v="chsg-00208.06"/>
    <x v="0"/>
    <x v="2"/>
    <s v="I/C DESG"/>
    <n v="2023"/>
    <s v="Kriengkai Panuwatwanich"/>
    <n v="2"/>
    <n v="345"/>
    <s v="First Mobilization"/>
  </r>
  <r>
    <d v="2017-03-06T00:00:00"/>
    <s v="chsg-00208.06"/>
    <x v="0"/>
    <x v="2"/>
    <s v="I/C DESG"/>
    <n v="2023"/>
    <s v="Kriengkai Panuwatwanich"/>
    <n v="2"/>
    <n v="345"/>
    <s v="First Mobilization"/>
  </r>
  <r>
    <d v="2017-03-06T00:00:00"/>
    <s v="chsg-00208.06"/>
    <x v="0"/>
    <x v="2"/>
    <s v="I/C DESG"/>
    <n v="2010"/>
    <s v="Rapee Pongtanee"/>
    <n v="10"/>
    <n v="345"/>
    <s v="First Mobilization"/>
  </r>
  <r>
    <d v="2017-03-13T00:00:00"/>
    <s v="chsg-00208.06"/>
    <x v="0"/>
    <x v="2"/>
    <s v="I/C DESG"/>
    <n v="2023"/>
    <s v="Kriengkai Panuwatwanich"/>
    <n v="17.5"/>
    <n v="345"/>
    <s v="First Mobilization"/>
  </r>
  <r>
    <d v="2017-03-20T00:00:00"/>
    <s v="chsg-00208.06"/>
    <x v="0"/>
    <x v="2"/>
    <s v="I/C DESG"/>
    <n v="2023"/>
    <s v="Kriengkai Panuwatwanich"/>
    <n v="9"/>
    <n v="345"/>
    <s v="First Mobilization"/>
  </r>
  <r>
    <d v="2017-03-27T00:00:00"/>
    <s v="chsg-00208.06"/>
    <x v="0"/>
    <x v="2"/>
    <s v="I/C DESG"/>
    <n v="2023"/>
    <s v="Kriengkai Panuwatwanich"/>
    <n v="11"/>
    <n v="345"/>
    <s v="First Mobilization"/>
  </r>
  <r>
    <d v="2017-03-27T00:00:00"/>
    <s v="chsg-00208.06"/>
    <x v="0"/>
    <x v="2"/>
    <s v="I/C DESG"/>
    <n v="2010"/>
    <s v="Rapee Pongtanee"/>
    <n v="4"/>
    <n v="345"/>
    <s v="First Mobilization"/>
  </r>
  <r>
    <d v="2017-04-03T00:00:00"/>
    <s v="chsg-00208.06"/>
    <x v="0"/>
    <x v="2"/>
    <s v="I/C DESG"/>
    <n v="2023"/>
    <s v="Kriengkai Panuwatwanich"/>
    <n v="7"/>
    <n v="345"/>
    <s v="First Mobilization"/>
  </r>
  <r>
    <d v="2017-04-03T00:00:00"/>
    <s v="chsg-00208.06"/>
    <x v="0"/>
    <x v="2"/>
    <s v="I/C DESG"/>
    <n v="2010"/>
    <s v="Rapee Pongtanee"/>
    <n v="3"/>
    <n v="345"/>
    <s v="First Mobilization"/>
  </r>
  <r>
    <d v="2017-04-17T00:00:00"/>
    <s v="chsg-00208.06"/>
    <x v="0"/>
    <x v="2"/>
    <s v="I/C DESG"/>
    <n v="2023"/>
    <s v="Kriengkai Panuwatwanich"/>
    <n v="6"/>
    <n v="345"/>
    <s v="First Mobilization"/>
  </r>
  <r>
    <d v="2017-04-24T00:00:00"/>
    <s v="chsg-00208.06"/>
    <x v="0"/>
    <x v="2"/>
    <s v="I/C DESG"/>
    <n v="2023"/>
    <s v="Kriengkai Panuwatwanich"/>
    <n v="1"/>
    <n v="345"/>
    <s v="First Mobilization"/>
  </r>
  <r>
    <d v="2017-05-01T00:00:00"/>
    <s v="chsg-00208.06"/>
    <x v="0"/>
    <x v="2"/>
    <s v="I/C DESG"/>
    <n v="2023"/>
    <s v="Kriengkai Panuwatwanich"/>
    <n v="8"/>
    <n v="345"/>
    <s v="First Mobilization"/>
  </r>
  <r>
    <d v="2017-05-01T00:00:00"/>
    <s v="chsg-00208.06"/>
    <x v="0"/>
    <x v="2"/>
    <s v="I/C DESG"/>
    <n v="2023"/>
    <s v="Kriengkai Panuwatwanich"/>
    <n v="1"/>
    <n v="345"/>
    <s v="First Mobilization"/>
  </r>
  <r>
    <d v="2017-05-08T00:00:00"/>
    <s v="chsg-00208.06"/>
    <x v="0"/>
    <x v="2"/>
    <s v="I/C DESG"/>
    <n v="2023"/>
    <s v="Kriengkai Panuwatwanich"/>
    <n v="10"/>
    <n v="345"/>
    <s v="First Mobilization"/>
  </r>
  <r>
    <d v="2017-05-15T00:00:00"/>
    <s v="chsg-00208.06"/>
    <x v="0"/>
    <x v="2"/>
    <s v="I/C DESG"/>
    <n v="2023"/>
    <s v="Kriengkai Panuwatwanich"/>
    <n v="8"/>
    <n v="345"/>
    <s v="First Mobilization"/>
  </r>
  <r>
    <d v="2017-05-22T00:00:00"/>
    <s v="chsg-00208.06"/>
    <x v="0"/>
    <x v="2"/>
    <s v="I/C DESG"/>
    <n v="2023"/>
    <s v="Kriengkai Panuwatwanich"/>
    <n v="5"/>
    <n v="345"/>
    <s v="First Mobilization"/>
  </r>
  <r>
    <d v="2017-05-29T00:00:00"/>
    <s v="chsg-00208.06"/>
    <x v="0"/>
    <x v="2"/>
    <s v="I/C DESG"/>
    <n v="2023"/>
    <s v="Kriengkai Panuwatwanich"/>
    <n v="3"/>
    <n v="345"/>
    <s v="First Mobilization"/>
  </r>
  <r>
    <d v="2017-06-01T00:00:00"/>
    <s v="chsg-00208.06"/>
    <x v="0"/>
    <x v="2"/>
    <s v="I/C DESG"/>
    <n v="2023"/>
    <s v="Kriengkai Panuwatwanich"/>
    <n v="7"/>
    <n v="345"/>
    <s v="First Mobilization"/>
  </r>
  <r>
    <d v="2017-06-05T00:00:00"/>
    <s v="chsg-00208.06"/>
    <x v="0"/>
    <x v="2"/>
    <s v="I/C DESG"/>
    <n v="2023"/>
    <s v="Kriengkai Panuwatwanich"/>
    <n v="2"/>
    <n v="345"/>
    <s v="First Mobilization"/>
  </r>
  <r>
    <d v="2017-06-12T00:00:00"/>
    <s v="chsg-00208.06"/>
    <x v="0"/>
    <x v="2"/>
    <s v="I/C DESG"/>
    <n v="2023"/>
    <s v="Kriengkai Panuwatwanich"/>
    <n v="3"/>
    <n v="345"/>
    <s v="First Mobilization"/>
  </r>
  <r>
    <d v="2017-06-19T00:00:00"/>
    <s v="chsg-00208.06"/>
    <x v="0"/>
    <x v="2"/>
    <s v="I/C DESG"/>
    <n v="2023"/>
    <s v="Kriengkai Panuwatwanich"/>
    <n v="9"/>
    <n v="345"/>
    <s v="First Mobilization"/>
  </r>
  <r>
    <d v="2017-07-17T00:00:00"/>
    <s v="chsg-00208.06"/>
    <x v="0"/>
    <x v="2"/>
    <s v="I/C DESG"/>
    <n v="2023"/>
    <s v="Kriengkai Panuwatwanich"/>
    <n v="1"/>
    <n v="345"/>
    <s v="First Mobilization"/>
  </r>
  <r>
    <d v="2017-08-14T00:00:00"/>
    <s v="chsg-00208.06"/>
    <x v="0"/>
    <x v="2"/>
    <s v="I/C DESG"/>
    <n v="2023"/>
    <s v="Kriengkai Panuwatwanich"/>
    <n v="2"/>
    <n v="345"/>
    <s v="First Mobilization"/>
  </r>
  <r>
    <d v="2017-08-28T00:00:00"/>
    <s v="chsg-00208.06"/>
    <x v="0"/>
    <x v="2"/>
    <s v="I/C DESG"/>
    <n v="2023"/>
    <s v="Kriengkai Panuwatwanich"/>
    <n v="4"/>
    <n v="345"/>
    <s v="First Mobilization"/>
  </r>
  <r>
    <d v="2017-09-25T00:00:00"/>
    <s v="chsg-00208.06"/>
    <x v="0"/>
    <x v="2"/>
    <s v="I/C DESG"/>
    <n v="2023"/>
    <s v="Kriengkai Panuwatwanich"/>
    <n v="2"/>
    <n v="345"/>
    <s v="First Mobilization"/>
  </r>
  <r>
    <d v="2017-10-23T00:00:00"/>
    <s v="chsg-00208.06"/>
    <x v="0"/>
    <x v="2"/>
    <s v="I/C DESG"/>
    <n v="2023"/>
    <s v="Kriengkai Panuwatwanich"/>
    <n v="1"/>
    <n v="345"/>
    <s v="First Mobilization"/>
  </r>
  <r>
    <d v="2017-11-20T00:00:00"/>
    <s v="chsg-00208.06"/>
    <x v="0"/>
    <x v="2"/>
    <s v="I/C DESG"/>
    <n v="2023"/>
    <s v="Kriengkai Panuwatwanich"/>
    <n v="8"/>
    <n v="345"/>
    <s v="First Mobilization"/>
  </r>
  <r>
    <d v="2017-11-27T00:00:00"/>
    <s v="chsg-00208.06"/>
    <x v="0"/>
    <x v="2"/>
    <s v="I/C DESG"/>
    <n v="2023"/>
    <s v="Kriengkai Panuwatwanich"/>
    <n v="24"/>
    <n v="345"/>
    <s v="First Mobilization"/>
  </r>
  <r>
    <d v="2017-12-01T00:00:00"/>
    <s v="chsg-00208.06"/>
    <x v="0"/>
    <x v="2"/>
    <s v="I/C DESG"/>
    <n v="2023"/>
    <s v="Kriengkai Panuwatwanich"/>
    <n v="8"/>
    <n v="345"/>
    <s v="First Mobilization"/>
  </r>
  <r>
    <d v="2017-12-04T00:00:00"/>
    <s v="chsg-00208.06"/>
    <x v="0"/>
    <x v="2"/>
    <s v="I/C DESG"/>
    <n v="2023"/>
    <s v="Kriengkai Panuwatwanich"/>
    <n v="10"/>
    <n v="345"/>
    <s v="First Mobilization"/>
  </r>
  <r>
    <d v="2017-12-18T00:00:00"/>
    <s v="chsg-00208.06"/>
    <x v="0"/>
    <x v="2"/>
    <s v="I/C DESG"/>
    <n v="2023"/>
    <s v="Kriengkai Panuwatwanich"/>
    <n v="16"/>
    <n v="345"/>
    <s v="First Mobilization"/>
  </r>
  <r>
    <d v="2018-01-08T00:00:00"/>
    <s v="chsg-00208.06"/>
    <x v="0"/>
    <x v="2"/>
    <s v="I/C DESG"/>
    <n v="2023"/>
    <s v="Kriengkai Panuwatwanich"/>
    <n v="1"/>
    <n v="345"/>
    <s v="First Mobilization"/>
  </r>
  <r>
    <d v="2018-01-22T00:00:00"/>
    <s v="chsg-00208.06"/>
    <x v="0"/>
    <x v="2"/>
    <s v="I/C DESG"/>
    <n v="2023"/>
    <s v="Kriengkai Panuwatwanich"/>
    <n v="5"/>
    <n v="345"/>
    <s v="First Mobilization"/>
  </r>
  <r>
    <d v="2018-02-26T00:00:00"/>
    <s v="chsg-00208.06"/>
    <x v="0"/>
    <x v="2"/>
    <s v="I/C DESG"/>
    <n v="2023"/>
    <s v="Kriengkai Panuwatwanich"/>
    <n v="9"/>
    <n v="345"/>
    <s v="First Mobilization"/>
  </r>
  <r>
    <d v="2018-03-19T00:00:00"/>
    <s v="chsg-00208.06"/>
    <x v="0"/>
    <x v="2"/>
    <s v="I/C DESG"/>
    <n v="2023"/>
    <s v="Kriengkai Panuwatwanich"/>
    <n v="12"/>
    <n v="345"/>
    <s v="First Mobilization"/>
  </r>
  <r>
    <d v="2018-04-02T00:00:00"/>
    <s v="chsg-00208.06"/>
    <x v="0"/>
    <x v="2"/>
    <s v="I/C DESG"/>
    <n v="2023"/>
    <s v="Kriengkai Panuwatwanich"/>
    <n v="6"/>
    <n v="345"/>
    <s v="First Mobilization"/>
  </r>
  <r>
    <d v="2015-06-01T00:00:00"/>
    <s v="chsg-00208.30"/>
    <x v="0"/>
    <x v="3"/>
    <s v="I/C DESG"/>
    <n v="2004"/>
    <s v="Karuna Chandee"/>
    <n v="14"/>
    <n v="364"/>
    <s v="First Mobilization"/>
  </r>
  <r>
    <d v="2015-06-15T00:00:00"/>
    <s v="chsg-00208.30"/>
    <x v="0"/>
    <x v="3"/>
    <s v="I/C DESG"/>
    <n v="2004"/>
    <s v="Karuna Chandee"/>
    <n v="2"/>
    <n v="364"/>
    <s v="First Mobilization"/>
  </r>
  <r>
    <d v="2015-06-22T00:00:00"/>
    <s v="chsg-00208.30"/>
    <x v="0"/>
    <x v="3"/>
    <s v="I/C DESG"/>
    <n v="2004"/>
    <s v="Karuna Chandee"/>
    <n v="17.3"/>
    <n v="364"/>
    <s v="First Mobilization"/>
  </r>
  <r>
    <d v="2015-07-01T00:00:00"/>
    <s v="chsg-00208.30"/>
    <x v="0"/>
    <x v="3"/>
    <s v="I/C DESG"/>
    <n v="2004"/>
    <s v="Karuna Chandee"/>
    <n v="16"/>
    <n v="364"/>
    <s v="First Mobilization"/>
  </r>
  <r>
    <d v="2015-07-06T00:00:00"/>
    <s v="chsg-00208.30"/>
    <x v="0"/>
    <x v="3"/>
    <s v="I/C DESG"/>
    <n v="2004"/>
    <s v="Karuna Chandee"/>
    <n v="24"/>
    <n v="364"/>
    <s v="First Mobilization"/>
  </r>
  <r>
    <d v="2015-07-06T00:00:00"/>
    <s v="chsg-00208.30"/>
    <x v="0"/>
    <x v="3"/>
    <s v="I/C DESG"/>
    <s v="X-EE"/>
    <s v="Ex-Employee"/>
    <n v="16"/>
    <n v="364"/>
    <s v="First Mobilization"/>
  </r>
  <r>
    <d v="2015-07-13T00:00:00"/>
    <s v="chsg-00208.30"/>
    <x v="0"/>
    <x v="3"/>
    <s v="I/C DESG"/>
    <n v="2004"/>
    <s v="Karuna Chandee"/>
    <n v="24"/>
    <n v="364"/>
    <s v="First Mobilization"/>
  </r>
  <r>
    <d v="2015-07-27T00:00:00"/>
    <s v="chsg-00208.30"/>
    <x v="0"/>
    <x v="3"/>
    <s v="I/C DESG"/>
    <n v="2004"/>
    <s v="Karuna Chandee"/>
    <n v="12"/>
    <n v="364"/>
    <s v="First Mobilization"/>
  </r>
  <r>
    <d v="2015-08-10T00:00:00"/>
    <s v="chsg-00208.30"/>
    <x v="0"/>
    <x v="3"/>
    <s v="I/C DESG"/>
    <n v="2004"/>
    <s v="Karuna Chandee"/>
    <n v="15"/>
    <n v="364"/>
    <s v="First Mobilization"/>
  </r>
  <r>
    <d v="2015-08-10T00:00:00"/>
    <s v="chsg-00208.30"/>
    <x v="0"/>
    <x v="3"/>
    <s v="I/C DESG"/>
    <s v="X-EE"/>
    <s v="Ex-Employee"/>
    <n v="8"/>
    <n v="364"/>
    <s v="First Mobilization"/>
  </r>
  <r>
    <d v="2015-08-17T00:00:00"/>
    <s v="chsg-00208.30"/>
    <x v="0"/>
    <x v="3"/>
    <s v="I/C DESG"/>
    <n v="2004"/>
    <s v="Karuna Chandee"/>
    <n v="43"/>
    <n v="364"/>
    <s v="First Mobilization"/>
  </r>
  <r>
    <d v="2015-08-17T00:00:00"/>
    <s v="chsg-00208.30"/>
    <x v="0"/>
    <x v="3"/>
    <s v="I/C DESG"/>
    <s v="X-EE"/>
    <s v="Ex-Employee"/>
    <n v="10"/>
    <n v="364"/>
    <s v="First Mobilization"/>
  </r>
  <r>
    <d v="2015-08-17T00:00:00"/>
    <s v="chsg-00208.30"/>
    <x v="0"/>
    <x v="3"/>
    <s v="I/C DESG"/>
    <s v="X-EE"/>
    <s v="Ex-Employee"/>
    <n v="28"/>
    <n v="364"/>
    <s v="First Mobilization"/>
  </r>
  <r>
    <d v="2015-08-24T00:00:00"/>
    <s v="chsg-00208.30"/>
    <x v="0"/>
    <x v="3"/>
    <s v="I/C DESG"/>
    <n v="2025"/>
    <s v="Akarawin Punyapaparpong"/>
    <n v="24"/>
    <n v="364"/>
    <s v="First Mobilization"/>
  </r>
  <r>
    <d v="2015-08-24T00:00:00"/>
    <s v="chsg-00208.30"/>
    <x v="0"/>
    <x v="3"/>
    <s v="I/C DESG"/>
    <n v="2004"/>
    <s v="Karuna Chandee"/>
    <n v="40"/>
    <n v="364"/>
    <s v="First Mobilization"/>
  </r>
  <r>
    <d v="2015-08-24T00:00:00"/>
    <s v="chsg-00208.30"/>
    <x v="0"/>
    <x v="3"/>
    <s v="I/C DESG"/>
    <n v="2009"/>
    <s v="Seksan Pliansinchai"/>
    <n v="16"/>
    <n v="364"/>
    <s v="First Mobilization"/>
  </r>
  <r>
    <d v="2015-08-24T00:00:00"/>
    <s v="chsg-00208.30"/>
    <x v="0"/>
    <x v="3"/>
    <s v="I/C DESG"/>
    <s v="X-EE"/>
    <s v="Ex-Employee"/>
    <n v="32"/>
    <n v="364"/>
    <s v="First Mobilization"/>
  </r>
  <r>
    <d v="2015-08-31T00:00:00"/>
    <s v="chsg-00208.30"/>
    <x v="0"/>
    <x v="3"/>
    <s v="I/C DESG"/>
    <s v="X-EE"/>
    <s v="Ex-Employee"/>
    <n v="3"/>
    <n v="364"/>
    <s v="First Mobilization"/>
  </r>
  <r>
    <d v="2015-09-01T00:00:00"/>
    <s v="chsg-00208.30"/>
    <x v="0"/>
    <x v="3"/>
    <s v="I/C DESG"/>
    <n v="2025"/>
    <s v="Akarawin Punyapaparpong"/>
    <n v="20"/>
    <n v="364"/>
    <s v="First Mobilization"/>
  </r>
  <r>
    <d v="2015-09-01T00:00:00"/>
    <s v="chsg-00208.30"/>
    <x v="0"/>
    <x v="3"/>
    <s v="I/C DESG"/>
    <n v="2004"/>
    <s v="Karuna Chandee"/>
    <n v="16"/>
    <n v="364"/>
    <s v="First Mobilization"/>
  </r>
  <r>
    <d v="2015-09-01T00:00:00"/>
    <s v="chsg-00208.30"/>
    <x v="0"/>
    <x v="3"/>
    <s v="I/C DESG"/>
    <s v="X-EE"/>
    <s v="Ex-Employee"/>
    <n v="8"/>
    <n v="364"/>
    <s v="First Mobilization"/>
  </r>
  <r>
    <d v="2015-09-01T00:00:00"/>
    <s v="chsg-00208.30"/>
    <x v="0"/>
    <x v="3"/>
    <s v="I/C DESG"/>
    <s v="X-EE"/>
    <s v="Ex-Employee"/>
    <n v="18"/>
    <n v="364"/>
    <s v="First Mobilization"/>
  </r>
  <r>
    <d v="2015-09-07T00:00:00"/>
    <s v="chsg-00208.30"/>
    <x v="0"/>
    <x v="3"/>
    <s v="I/C DESG"/>
    <n v="2025"/>
    <s v="Akarawin Punyapaparpong"/>
    <n v="32"/>
    <n v="364"/>
    <s v="First Mobilization"/>
  </r>
  <r>
    <d v="2015-09-07T00:00:00"/>
    <s v="chsg-00208.30"/>
    <x v="0"/>
    <x v="3"/>
    <s v="I/C DESG"/>
    <n v="2004"/>
    <s v="Karuna Chandee"/>
    <n v="41.3"/>
    <n v="364"/>
    <s v="First Mobilization"/>
  </r>
  <r>
    <d v="2015-09-07T00:00:00"/>
    <s v="chsg-00208.30"/>
    <x v="0"/>
    <x v="3"/>
    <s v="I/C DESG"/>
    <n v="2009"/>
    <s v="Seksan Pliansinchai"/>
    <n v="36"/>
    <n v="364"/>
    <s v="First Mobilization"/>
  </r>
  <r>
    <d v="2015-09-07T00:00:00"/>
    <s v="chsg-00208.30"/>
    <x v="0"/>
    <x v="3"/>
    <s v="I/C DESG"/>
    <n v="2007"/>
    <s v="Surisa Phosang"/>
    <n v="32"/>
    <n v="364"/>
    <s v="First Mobilization"/>
  </r>
  <r>
    <d v="2015-09-07T00:00:00"/>
    <s v="chsg-00208.30"/>
    <x v="0"/>
    <x v="3"/>
    <s v="I/C DESG"/>
    <s v="X-EE"/>
    <s v="Ex-Employee"/>
    <n v="36"/>
    <n v="364"/>
    <s v="First Mobilization"/>
  </r>
  <r>
    <d v="2015-09-14T00:00:00"/>
    <s v="chsg-00208.30"/>
    <x v="0"/>
    <x v="3"/>
    <s v="I/C DESG"/>
    <n v="2025"/>
    <s v="Akarawin Punyapaparpong"/>
    <n v="22.55"/>
    <n v="364"/>
    <s v="First Mobilization"/>
  </r>
  <r>
    <d v="2015-09-14T00:00:00"/>
    <s v="chsg-00208.30"/>
    <x v="0"/>
    <x v="3"/>
    <s v="I/C DESG"/>
    <n v="2004"/>
    <s v="Karuna Chandee"/>
    <n v="5"/>
    <n v="364"/>
    <s v="First Mobilization"/>
  </r>
  <r>
    <d v="2015-09-14T00:00:00"/>
    <s v="chsg-00208.30"/>
    <x v="0"/>
    <x v="3"/>
    <s v="I/C DESG"/>
    <n v="2007"/>
    <s v="Surisa Phosang"/>
    <n v="8"/>
    <n v="364"/>
    <s v="First Mobilization"/>
  </r>
  <r>
    <d v="2015-09-14T00:00:00"/>
    <s v="chsg-00208.30"/>
    <x v="0"/>
    <x v="3"/>
    <s v="I/C DESG"/>
    <s v="X-EE"/>
    <s v="Ex-Employee"/>
    <n v="24"/>
    <n v="364"/>
    <s v="First Mobilization"/>
  </r>
  <r>
    <d v="2015-10-05T00:00:00"/>
    <s v="chsg-00208.30"/>
    <x v="0"/>
    <x v="3"/>
    <s v="I/C DESG"/>
    <n v="2004"/>
    <s v="Karuna Chandee"/>
    <n v="1"/>
    <n v="364"/>
    <s v="First Mobilization"/>
  </r>
  <r>
    <d v="2016-02-22T00:00:00"/>
    <s v="chsg-00208.30"/>
    <x v="0"/>
    <x v="3"/>
    <s v="I/C DESG"/>
    <s v="X-EE"/>
    <s v="Ex-Employee"/>
    <n v="8"/>
    <n v="364"/>
    <s v="First Mobilization"/>
  </r>
  <r>
    <d v="2016-02-22T00:00:00"/>
    <s v="chsg-00208.30"/>
    <x v="0"/>
    <x v="3"/>
    <s v="I/C DESG"/>
    <s v="X-EE"/>
    <s v="Ex-Employee"/>
    <n v="1"/>
    <n v="364"/>
    <s v="First Mobilization"/>
  </r>
  <r>
    <d v="2016-03-07T00:00:00"/>
    <s v="chsg-00208.30"/>
    <x v="0"/>
    <x v="3"/>
    <s v="I/C DESG"/>
    <s v="X-EE"/>
    <s v="Ex-Employee"/>
    <n v="8"/>
    <n v="364"/>
    <s v="First Mobilization"/>
  </r>
  <r>
    <d v="2016-03-14T00:00:00"/>
    <s v="chsg-00208.30"/>
    <x v="0"/>
    <x v="3"/>
    <s v="I/C DESG"/>
    <n v="2004"/>
    <s v="Karuna Chandee"/>
    <n v="2"/>
    <n v="364"/>
    <s v="First Mobilization"/>
  </r>
  <r>
    <d v="2016-10-24T00:00:00"/>
    <s v="chsg-00208.30"/>
    <x v="0"/>
    <x v="3"/>
    <s v="I/C DESG"/>
    <n v="2004"/>
    <s v="Karuna Chandee"/>
    <n v="30"/>
    <n v="364"/>
    <s v="First Mobilization"/>
  </r>
  <r>
    <d v="2016-10-31T00:00:00"/>
    <s v="chsg-00208.30"/>
    <x v="0"/>
    <x v="3"/>
    <s v="I/C DESG"/>
    <n v="2004"/>
    <s v="Karuna Chandee"/>
    <n v="8"/>
    <n v="364"/>
    <s v="First Mobilization"/>
  </r>
  <r>
    <d v="2016-11-01T00:00:00"/>
    <s v="chsg-00208.30"/>
    <x v="0"/>
    <x v="3"/>
    <s v="I/C DESG"/>
    <n v="2004"/>
    <s v="Karuna Chandee"/>
    <n v="8"/>
    <n v="364"/>
    <s v="First Mobilization"/>
  </r>
  <r>
    <d v="2016-11-07T00:00:00"/>
    <s v="chsg-00208.30"/>
    <x v="0"/>
    <x v="3"/>
    <s v="I/C DESG"/>
    <n v="2004"/>
    <s v="Karuna Chandee"/>
    <n v="1"/>
    <n v="364"/>
    <s v="First Mobilization"/>
  </r>
  <r>
    <d v="2016-11-14T00:00:00"/>
    <s v="chsg-00208.30"/>
    <x v="0"/>
    <x v="3"/>
    <s v="I/C DESG"/>
    <n v="2004"/>
    <s v="Karuna Chandee"/>
    <n v="16"/>
    <n v="364"/>
    <s v="First Mobilization"/>
  </r>
  <r>
    <d v="2017-01-02T00:00:00"/>
    <s v="chsg-00208.30"/>
    <x v="0"/>
    <x v="3"/>
    <s v="I/C DESG"/>
    <n v="2004"/>
    <s v="Karuna Chandee"/>
    <n v="25.5"/>
    <n v="364"/>
    <s v="First Mobilization"/>
  </r>
  <r>
    <d v="2017-01-02T00:00:00"/>
    <s v="chsg-00208.30"/>
    <x v="0"/>
    <x v="3"/>
    <s v="I/C DESG"/>
    <s v="X-EE"/>
    <s v="Ex-Employee"/>
    <n v="9"/>
    <n v="364"/>
    <s v="First Mobilization"/>
  </r>
  <r>
    <d v="2017-01-02T00:00:00"/>
    <s v="chsg-00208.30"/>
    <x v="0"/>
    <x v="3"/>
    <s v="I/C DESG"/>
    <n v="2005"/>
    <s v="Lampoon Khamwangngeaw"/>
    <n v="7"/>
    <n v="364"/>
    <s v="First Mobilization"/>
  </r>
  <r>
    <d v="2017-01-02T00:00:00"/>
    <s v="chsg-00208.30"/>
    <x v="0"/>
    <x v="3"/>
    <s v="I/C DESG"/>
    <n v="2009"/>
    <s v="Seksan Pliansinchai"/>
    <n v="7"/>
    <n v="364"/>
    <s v="First Mobilization"/>
  </r>
  <r>
    <d v="2017-01-09T00:00:00"/>
    <s v="chsg-00208.30"/>
    <x v="0"/>
    <x v="3"/>
    <s v="I/C DESG"/>
    <n v="2025"/>
    <s v="Akarawin Punyapaparpong"/>
    <n v="14"/>
    <n v="364"/>
    <s v="First Mobilization"/>
  </r>
  <r>
    <d v="2017-01-09T00:00:00"/>
    <s v="chsg-00208.30"/>
    <x v="0"/>
    <x v="3"/>
    <s v="I/C DESG"/>
    <n v="2004"/>
    <s v="Karuna Chandee"/>
    <n v="21"/>
    <n v="364"/>
    <s v="First Mobilization"/>
  </r>
  <r>
    <d v="2017-01-09T00:00:00"/>
    <s v="chsg-00208.30"/>
    <x v="0"/>
    <x v="3"/>
    <s v="I/C DESG"/>
    <n v="2004"/>
    <s v="Karuna Chandee"/>
    <n v="12"/>
    <n v="364"/>
    <s v="First Mobilization"/>
  </r>
  <r>
    <d v="2017-01-09T00:00:00"/>
    <s v="chsg-00208.30"/>
    <x v="0"/>
    <x v="3"/>
    <s v="I/C DESG"/>
    <s v="X-EE"/>
    <s v="Ex-Employee"/>
    <n v="7"/>
    <n v="364"/>
    <s v="First Mobilization"/>
  </r>
  <r>
    <d v="2017-01-09T00:00:00"/>
    <s v="chsg-00208.30"/>
    <x v="0"/>
    <x v="3"/>
    <s v="I/C DESG"/>
    <n v="2005"/>
    <s v="Lampoon Khamwangngeaw"/>
    <n v="5"/>
    <n v="364"/>
    <s v="First Mobilization"/>
  </r>
  <r>
    <d v="2017-01-09T00:00:00"/>
    <s v="chsg-00208.30"/>
    <x v="0"/>
    <x v="3"/>
    <s v="I/C DESG"/>
    <n v="2009"/>
    <s v="Seksan Pliansinchai"/>
    <n v="28"/>
    <n v="364"/>
    <s v="First Mobilization"/>
  </r>
  <r>
    <d v="2017-01-16T00:00:00"/>
    <s v="chsg-00208.30"/>
    <x v="0"/>
    <x v="3"/>
    <s v="I/C DESG"/>
    <n v="2025"/>
    <s v="Akarawin Punyapaparpong"/>
    <n v="28"/>
    <n v="364"/>
    <s v="First Mobilization"/>
  </r>
  <r>
    <d v="2017-01-16T00:00:00"/>
    <s v="chsg-00208.30"/>
    <x v="0"/>
    <x v="3"/>
    <s v="I/C DESG"/>
    <n v="2004"/>
    <s v="Karuna Chandee"/>
    <n v="5.5"/>
    <n v="364"/>
    <s v="First Mobilization"/>
  </r>
  <r>
    <d v="2017-01-16T00:00:00"/>
    <s v="chsg-00208.30"/>
    <x v="0"/>
    <x v="3"/>
    <s v="I/C DESG"/>
    <n v="2006"/>
    <s v="Nitipol Kanagasai"/>
    <n v="35"/>
    <n v="364"/>
    <s v="First Mobilization"/>
  </r>
  <r>
    <d v="2017-01-16T00:00:00"/>
    <s v="chsg-00208.30"/>
    <x v="0"/>
    <x v="3"/>
    <s v="I/C DESG"/>
    <n v="2009"/>
    <s v="Seksan Pliansinchai"/>
    <n v="28"/>
    <n v="364"/>
    <s v="First Mobilization"/>
  </r>
  <r>
    <d v="2017-01-16T00:00:00"/>
    <s v="chsg-00208.30"/>
    <x v="0"/>
    <x v="3"/>
    <s v="I/C DESG"/>
    <n v="2026"/>
    <s v="Thanunruth Thanapatchinaworn"/>
    <n v="14"/>
    <n v="364"/>
    <s v="First Mobilization"/>
  </r>
  <r>
    <d v="2017-01-23T00:00:00"/>
    <s v="chsg-00208.30"/>
    <x v="0"/>
    <x v="3"/>
    <s v="I/C DESG"/>
    <n v="2025"/>
    <s v="Akarawin Punyapaparpong"/>
    <n v="31.5"/>
    <n v="364"/>
    <s v="First Mobilization"/>
  </r>
  <r>
    <d v="2017-01-23T00:00:00"/>
    <s v="chsg-00208.30"/>
    <x v="0"/>
    <x v="3"/>
    <s v="I/C DESG"/>
    <n v="2004"/>
    <s v="Karuna Chandee"/>
    <n v="15.5"/>
    <n v="364"/>
    <s v="First Mobilization"/>
  </r>
  <r>
    <d v="2017-01-23T00:00:00"/>
    <s v="chsg-00208.30"/>
    <x v="0"/>
    <x v="3"/>
    <s v="I/C DESG"/>
    <n v="2006"/>
    <s v="Nitipol Kanagasai"/>
    <n v="20"/>
    <n v="364"/>
    <s v="First Mobilization"/>
  </r>
  <r>
    <d v="2017-01-23T00:00:00"/>
    <s v="chsg-00208.30"/>
    <x v="0"/>
    <x v="3"/>
    <s v="I/C DESG"/>
    <n v="2009"/>
    <s v="Seksan Pliansinchai"/>
    <n v="40.5"/>
    <n v="364"/>
    <s v="First Mobilization"/>
  </r>
  <r>
    <d v="2017-01-30T00:00:00"/>
    <s v="chsg-00208.30"/>
    <x v="0"/>
    <x v="3"/>
    <s v="I/C DESG"/>
    <n v="2006"/>
    <s v="Nitipol Kanagasai"/>
    <n v="8"/>
    <n v="364"/>
    <s v="First Mobilization"/>
  </r>
  <r>
    <d v="2017-01-30T00:00:00"/>
    <s v="chsg-00208.30"/>
    <x v="0"/>
    <x v="3"/>
    <s v="I/C DESG"/>
    <n v="2009"/>
    <s v="Seksan Pliansinchai"/>
    <n v="7"/>
    <n v="364"/>
    <s v="First Mobilization"/>
  </r>
  <r>
    <d v="2017-02-01T00:00:00"/>
    <s v="chsg-00208.30"/>
    <x v="0"/>
    <x v="3"/>
    <s v="I/C DESG"/>
    <n v="2006"/>
    <s v="Nitipol Kanagasai"/>
    <n v="10"/>
    <n v="364"/>
    <s v="First Mobilization"/>
  </r>
  <r>
    <d v="2017-02-01T00:00:00"/>
    <s v="chsg-00208.30"/>
    <x v="0"/>
    <x v="3"/>
    <s v="I/C DESG"/>
    <n v="2026"/>
    <s v="Thanunruth Thanapatchinaworn"/>
    <n v="7"/>
    <n v="364"/>
    <s v="First Mobilization"/>
  </r>
  <r>
    <d v="2017-02-13T00:00:00"/>
    <s v="chsg-00208.30"/>
    <x v="0"/>
    <x v="3"/>
    <s v="I/C DESG"/>
    <n v="2004"/>
    <s v="Karuna Chandee"/>
    <n v="2"/>
    <n v="364"/>
    <s v="First Mobilization"/>
  </r>
  <r>
    <d v="2017-02-13T00:00:00"/>
    <s v="chsg-00208.30"/>
    <x v="0"/>
    <x v="3"/>
    <s v="I/C DESG"/>
    <n v="2009"/>
    <s v="Seksan Pliansinchai"/>
    <n v="20"/>
    <n v="364"/>
    <s v="First Mobilization"/>
  </r>
  <r>
    <d v="2017-02-20T00:00:00"/>
    <s v="chsg-00208.30"/>
    <x v="0"/>
    <x v="3"/>
    <s v="I/C DESG"/>
    <n v="2004"/>
    <s v="Karuna Chandee"/>
    <n v="19"/>
    <n v="364"/>
    <s v="First Mobilization"/>
  </r>
  <r>
    <d v="2017-02-20T00:00:00"/>
    <s v="chsg-00208.30"/>
    <x v="0"/>
    <x v="3"/>
    <s v="I/C DESG"/>
    <s v="X-EE"/>
    <s v="Ex-Employee"/>
    <n v="4"/>
    <n v="364"/>
    <s v="First Mobilization"/>
  </r>
  <r>
    <d v="2017-02-20T00:00:00"/>
    <s v="chsg-00208.30"/>
    <x v="0"/>
    <x v="3"/>
    <s v="I/C DESG"/>
    <n v="2009"/>
    <s v="Seksan Pliansinchai"/>
    <n v="35"/>
    <n v="364"/>
    <s v="First Mobilization"/>
  </r>
  <r>
    <d v="2017-03-01T00:00:00"/>
    <s v="chsg-00208.30"/>
    <x v="0"/>
    <x v="3"/>
    <s v="I/C DESG"/>
    <n v="2004"/>
    <s v="Karuna Chandee"/>
    <n v="14"/>
    <n v="364"/>
    <s v="First Mobilization"/>
  </r>
  <r>
    <d v="2017-03-06T00:00:00"/>
    <s v="chsg-00208.30"/>
    <x v="0"/>
    <x v="3"/>
    <s v="I/C DESG"/>
    <n v="2004"/>
    <s v="Karuna Chandee"/>
    <n v="16"/>
    <n v="364"/>
    <s v="First Mobilization"/>
  </r>
  <r>
    <d v="2017-03-13T00:00:00"/>
    <s v="chsg-00208.30"/>
    <x v="0"/>
    <x v="3"/>
    <s v="I/C DESG"/>
    <n v="2004"/>
    <s v="Karuna Chandee"/>
    <n v="7"/>
    <n v="364"/>
    <s v="First Mobilization"/>
  </r>
  <r>
    <d v="2017-03-20T00:00:00"/>
    <s v="chsg-00208.30"/>
    <x v="0"/>
    <x v="3"/>
    <s v="I/C DESG"/>
    <n v="2004"/>
    <s v="Karuna Chandee"/>
    <n v="21"/>
    <n v="364"/>
    <s v="First Mobilization"/>
  </r>
  <r>
    <d v="2016-11-07T00:00:00"/>
    <s v="chsg-00220.05"/>
    <x v="0"/>
    <x v="4"/>
    <s v="I/C DESG"/>
    <n v="2024"/>
    <s v="Angkarn Kotsang"/>
    <n v="24"/>
    <n v="372"/>
    <s v="Phase I-Concept Design-ADD FEE A"/>
  </r>
  <r>
    <d v="2016-11-07T00:00:00"/>
    <s v="chsg-00220.05"/>
    <x v="0"/>
    <x v="4"/>
    <s v="I/C DESG"/>
    <n v="2023"/>
    <s v="Kriengkai Panuwatwanich"/>
    <n v="26"/>
    <n v="372"/>
    <s v="Phase I-Concept Design-ADD FEE A"/>
  </r>
  <r>
    <d v="2016-11-07T00:00:00"/>
    <s v="chsg-00220.05"/>
    <x v="0"/>
    <x v="4"/>
    <s v="I/C DESG"/>
    <n v="2014"/>
    <s v="Witthawat Witthayawiranon"/>
    <n v="6"/>
    <n v="372"/>
    <s v="Phase I-Concept Design-ADD FEE A"/>
  </r>
  <r>
    <d v="2016-11-14T00:00:00"/>
    <s v="chsg-00220.05"/>
    <x v="0"/>
    <x v="4"/>
    <s v="I/C DESG"/>
    <n v="2024"/>
    <s v="Angkarn Kotsang"/>
    <n v="15"/>
    <n v="372"/>
    <s v="Phase I-Concept Design-ADD FEE A"/>
  </r>
  <r>
    <d v="2016-11-14T00:00:00"/>
    <s v="chsg-00220.05"/>
    <x v="0"/>
    <x v="4"/>
    <s v="I/C DESG"/>
    <n v="2002"/>
    <s v="Jeerustha Kamlang"/>
    <n v="5"/>
    <n v="372"/>
    <s v="Phase I-Concept Design-ADD FEE A"/>
  </r>
  <r>
    <d v="2016-11-14T00:00:00"/>
    <s v="chsg-00220.05"/>
    <x v="0"/>
    <x v="4"/>
    <s v="I/C DESG"/>
    <n v="2023"/>
    <s v="Kriengkai Panuwatwanich"/>
    <n v="25.5"/>
    <n v="372"/>
    <s v="Phase I-Concept Design-ADD FEE A"/>
  </r>
  <r>
    <d v="2016-11-14T00:00:00"/>
    <s v="chsg-00220.05"/>
    <x v="0"/>
    <x v="4"/>
    <s v="I/C DESG"/>
    <n v="2005"/>
    <s v="Lampoon Khamwangngeaw"/>
    <n v="16"/>
    <n v="372"/>
    <s v="Phase I-Concept Design-ADD FEE A"/>
  </r>
  <r>
    <d v="2016-11-14T00:00:00"/>
    <s v="chsg-00220.05"/>
    <x v="0"/>
    <x v="4"/>
    <s v="I/C DESG"/>
    <n v="2014"/>
    <s v="Witthawat Witthayawiranon"/>
    <n v="16"/>
    <n v="372"/>
    <s v="Phase I-Concept Design-ADD FEE A"/>
  </r>
  <r>
    <d v="2016-11-21T00:00:00"/>
    <s v="chsg-00220.05"/>
    <x v="0"/>
    <x v="4"/>
    <s v="I/C DESG"/>
    <n v="2024"/>
    <s v="Angkarn Kotsang"/>
    <n v="10"/>
    <n v="372"/>
    <s v="Phase I-Concept Design-ADD FEE A"/>
  </r>
  <r>
    <d v="2016-11-21T00:00:00"/>
    <s v="chsg-00220.05"/>
    <x v="0"/>
    <x v="4"/>
    <s v="I/C DESG"/>
    <n v="2002"/>
    <s v="Jeerustha Kamlang"/>
    <n v="2"/>
    <n v="372"/>
    <s v="Phase I-Concept Design-ADD FEE A"/>
  </r>
  <r>
    <d v="2016-11-21T00:00:00"/>
    <s v="chsg-00220.05"/>
    <x v="0"/>
    <x v="4"/>
    <s v="I/C DESG"/>
    <n v="2023"/>
    <s v="Kriengkai Panuwatwanich"/>
    <n v="5"/>
    <n v="372"/>
    <s v="Phase I-Concept Design-ADD FEE A"/>
  </r>
  <r>
    <d v="2016-11-21T00:00:00"/>
    <s v="chsg-00220.05"/>
    <x v="0"/>
    <x v="4"/>
    <s v="I/C DESG"/>
    <n v="2005"/>
    <s v="Lampoon Khamwangngeaw"/>
    <n v="3"/>
    <n v="372"/>
    <s v="Phase I-Concept Design-ADD FEE A"/>
  </r>
  <r>
    <d v="2016-11-21T00:00:00"/>
    <s v="chsg-00220.05"/>
    <x v="0"/>
    <x v="4"/>
    <s v="I/C DESG"/>
    <n v="2014"/>
    <s v="Witthawat Witthayawiranon"/>
    <n v="4"/>
    <n v="372"/>
    <s v="Phase I-Concept Design-ADD FEE A"/>
  </r>
  <r>
    <d v="2016-11-28T00:00:00"/>
    <s v="chsg-00220.05"/>
    <x v="0"/>
    <x v="4"/>
    <s v="I/C DESG"/>
    <n v="2024"/>
    <s v="Angkarn Kotsang"/>
    <n v="3"/>
    <n v="372"/>
    <s v="Phase I-Concept Design-ADD FEE A"/>
  </r>
  <r>
    <d v="2016-12-05T00:00:00"/>
    <s v="chsg-00220.05"/>
    <x v="0"/>
    <x v="4"/>
    <s v="I/C DESG"/>
    <n v="2024"/>
    <s v="Angkarn Kotsang"/>
    <n v="1"/>
    <n v="372"/>
    <s v="Phase I-Concept Design-ADD FEE A"/>
  </r>
  <r>
    <d v="2015-01-05T00:00:00"/>
    <s v="chsg-00308.30"/>
    <x v="0"/>
    <x v="5"/>
    <s v="I/C DESG"/>
    <n v="2003"/>
    <s v="Chapoo Rordpet"/>
    <n v="28"/>
    <n v="386"/>
    <s v="INTERIOR DESIGN FEES"/>
  </r>
  <r>
    <d v="2015-01-05T00:00:00"/>
    <s v="chsg-00308.30"/>
    <x v="0"/>
    <x v="5"/>
    <s v="I/C DESG"/>
    <s v="X-EE"/>
    <s v="Ex-Employee"/>
    <n v="37"/>
    <n v="386"/>
    <s v="INTERIOR DESIGN FEES"/>
  </r>
  <r>
    <d v="2015-01-05T00:00:00"/>
    <s v="chsg-00308.30"/>
    <x v="0"/>
    <x v="5"/>
    <s v="I/C DESG"/>
    <n v="2010"/>
    <s v="Rapee Pongtanee"/>
    <n v="8"/>
    <n v="386"/>
    <s v="INTERIOR DESIGN FEES"/>
  </r>
  <r>
    <d v="2015-01-05T00:00:00"/>
    <s v="chsg-00308.30"/>
    <x v="0"/>
    <x v="5"/>
    <s v="I/C DESG"/>
    <s v="X-EE"/>
    <s v="Ex-Employee"/>
    <n v="32"/>
    <n v="386"/>
    <s v="INTERIOR DESIGN FEES"/>
  </r>
  <r>
    <d v="2015-01-12T00:00:00"/>
    <s v="chsg-00308.30"/>
    <x v="0"/>
    <x v="5"/>
    <s v="I/C DESG"/>
    <n v="2003"/>
    <s v="Chapoo Rordpet"/>
    <n v="23"/>
    <n v="386"/>
    <s v="INTERIOR DESIGN FEES"/>
  </r>
  <r>
    <d v="2015-01-12T00:00:00"/>
    <s v="chsg-00308.30"/>
    <x v="0"/>
    <x v="5"/>
    <s v="I/C DESG"/>
    <s v="X-EE"/>
    <s v="Ex-Employee"/>
    <n v="25.5"/>
    <n v="386"/>
    <s v="INTERIOR DESIGN FEES"/>
  </r>
  <r>
    <d v="2015-01-12T00:00:00"/>
    <s v="chsg-00308.30"/>
    <x v="0"/>
    <x v="5"/>
    <s v="I/C DESG"/>
    <n v="2010"/>
    <s v="Rapee Pongtanee"/>
    <n v="16"/>
    <n v="386"/>
    <s v="INTERIOR DESIGN FEES"/>
  </r>
  <r>
    <d v="2015-01-12T00:00:00"/>
    <s v="chsg-00308.30"/>
    <x v="0"/>
    <x v="5"/>
    <s v="I/C DESG"/>
    <s v="X-EE"/>
    <s v="Ex-Employee"/>
    <n v="40"/>
    <n v="386"/>
    <s v="INTERIOR DESIGN FEES"/>
  </r>
  <r>
    <d v="2015-01-19T00:00:00"/>
    <s v="chsg-00308.30"/>
    <x v="0"/>
    <x v="5"/>
    <s v="I/C DESG"/>
    <s v="X-EE"/>
    <s v="Ex-Employee"/>
    <n v="8"/>
    <n v="386"/>
    <s v="INTERIOR DESIGN FEES"/>
  </r>
  <r>
    <d v="2015-03-30T00:00:00"/>
    <s v="chsg-00308.30"/>
    <x v="0"/>
    <x v="5"/>
    <s v="I/C DESG"/>
    <n v="2001"/>
    <s v="Chakrit Ounvises"/>
    <n v="4"/>
    <n v="386"/>
    <s v="INTERIOR DESIGN FEES"/>
  </r>
  <r>
    <d v="2015-03-30T00:00:00"/>
    <s v="chsg-00308.30"/>
    <x v="0"/>
    <x v="5"/>
    <s v="I/C DESG"/>
    <n v="2003"/>
    <s v="Chapoo Rordpet"/>
    <n v="1"/>
    <n v="386"/>
    <s v="INTERIOR DESIGN FEES"/>
  </r>
  <r>
    <d v="2015-04-01T00:00:00"/>
    <s v="chsg-00308.30"/>
    <x v="0"/>
    <x v="5"/>
    <s v="I/C DESG"/>
    <n v="2001"/>
    <s v="Chakrit Ounvises"/>
    <n v="4"/>
    <n v="386"/>
    <s v="INTERIOR DESIGN FEES"/>
  </r>
  <r>
    <d v="2015-04-01T00:00:00"/>
    <s v="chsg-00308.30"/>
    <x v="0"/>
    <x v="5"/>
    <s v="I/C DESG"/>
    <n v="2003"/>
    <s v="Chapoo Rordpet"/>
    <n v="1"/>
    <n v="386"/>
    <s v="INTERIOR DESIGN FEES"/>
  </r>
  <r>
    <d v="2015-04-01T00:00:00"/>
    <s v="chsg-00308.30"/>
    <x v="0"/>
    <x v="5"/>
    <s v="I/C DESG"/>
    <s v="X-EE"/>
    <s v="Ex-Employee"/>
    <n v="8"/>
    <n v="386"/>
    <s v="INTERIOR DESIGN FEES"/>
  </r>
  <r>
    <d v="2015-04-06T00:00:00"/>
    <s v="chsg-00308.30"/>
    <x v="0"/>
    <x v="5"/>
    <s v="I/C DESG"/>
    <n v="2003"/>
    <s v="Chapoo Rordpet"/>
    <n v="1"/>
    <n v="386"/>
    <s v="INTERIOR DESIGN FEES"/>
  </r>
  <r>
    <d v="2015-04-06T00:00:00"/>
    <s v="chsg-00308.30"/>
    <x v="0"/>
    <x v="5"/>
    <s v="I/C DESG"/>
    <s v="X-EE"/>
    <s v="Ex-Employee"/>
    <n v="15"/>
    <n v="386"/>
    <s v="INTERIOR DESIGN FEES"/>
  </r>
  <r>
    <d v="2015-04-13T00:00:00"/>
    <s v="chsg-00308.30"/>
    <x v="0"/>
    <x v="5"/>
    <s v="I/C DESG"/>
    <s v="X-EE"/>
    <s v="Ex-Employee"/>
    <n v="8"/>
    <n v="386"/>
    <s v="INTERIOR DESIGN FEES"/>
  </r>
  <r>
    <d v="2015-04-20T00:00:00"/>
    <s v="chsg-00308.30"/>
    <x v="0"/>
    <x v="5"/>
    <s v="I/C DESG"/>
    <s v="X-EE"/>
    <s v="Ex-Employee"/>
    <n v="25"/>
    <n v="386"/>
    <s v="INTERIOR DESIGN FEES"/>
  </r>
  <r>
    <d v="2015-04-20T00:00:00"/>
    <s v="chsg-00308.30"/>
    <x v="0"/>
    <x v="5"/>
    <s v="I/C DESG"/>
    <s v="X-EE"/>
    <s v="Ex-Employee"/>
    <n v="32"/>
    <n v="386"/>
    <s v="INTERIOR DESIGN FEES"/>
  </r>
  <r>
    <d v="2015-04-20T00:00:00"/>
    <s v="chsg-00308.30"/>
    <x v="0"/>
    <x v="5"/>
    <s v="I/C DESG"/>
    <s v="X-EE"/>
    <s v="Ex-Employee"/>
    <n v="15"/>
    <n v="386"/>
    <s v="INTERIOR DESIGN FEES"/>
  </r>
  <r>
    <d v="2015-04-20T00:00:00"/>
    <s v="chsg-00308.30"/>
    <x v="0"/>
    <x v="5"/>
    <s v="I/C DESG"/>
    <s v="X-EE"/>
    <s v="Ex-Employee"/>
    <n v="12"/>
    <n v="386"/>
    <s v="INTERIOR DESIGN FEES"/>
  </r>
  <r>
    <d v="2015-04-20T00:00:00"/>
    <s v="chsg-00308.30"/>
    <x v="0"/>
    <x v="5"/>
    <s v="I/C DESG"/>
    <s v="X-EE"/>
    <s v="Ex-Employee"/>
    <n v="40"/>
    <n v="386"/>
    <s v="INTERIOR DESIGN FEES"/>
  </r>
  <r>
    <d v="2015-04-27T00:00:00"/>
    <s v="chsg-00308.30"/>
    <x v="0"/>
    <x v="5"/>
    <s v="I/C DESG"/>
    <n v="2003"/>
    <s v="Chapoo Rordpet"/>
    <n v="4"/>
    <n v="386"/>
    <s v="INTERIOR DESIGN FEES"/>
  </r>
  <r>
    <d v="2015-04-27T00:00:00"/>
    <s v="chsg-00308.30"/>
    <x v="0"/>
    <x v="5"/>
    <s v="I/C DESG"/>
    <s v="X-EE"/>
    <s v="Ex-Employee"/>
    <n v="26"/>
    <n v="386"/>
    <s v="INTERIOR DESIGN FEES"/>
  </r>
  <r>
    <d v="2015-04-27T00:00:00"/>
    <s v="chsg-00308.30"/>
    <x v="0"/>
    <x v="5"/>
    <s v="I/C DESG"/>
    <s v="X-EE"/>
    <s v="Ex-Employee"/>
    <n v="28"/>
    <n v="386"/>
    <s v="INTERIOR DESIGN FEES"/>
  </r>
  <r>
    <d v="2015-04-27T00:00:00"/>
    <s v="chsg-00308.30"/>
    <x v="0"/>
    <x v="5"/>
    <s v="I/C DESG"/>
    <s v="X-EE"/>
    <s v="Ex-Employee"/>
    <n v="18"/>
    <n v="386"/>
    <s v="INTERIOR DESIGN FEES"/>
  </r>
  <r>
    <d v="2015-04-27T00:00:00"/>
    <s v="chsg-00308.30"/>
    <x v="0"/>
    <x v="5"/>
    <s v="I/C DESG"/>
    <s v="X-EE"/>
    <s v="Ex-Employee"/>
    <n v="24"/>
    <n v="386"/>
    <s v="INTERIOR DESIGN FEES"/>
  </r>
  <r>
    <d v="2015-04-27T00:00:00"/>
    <s v="chsg-00308.30"/>
    <x v="0"/>
    <x v="5"/>
    <s v="I/C DESG"/>
    <s v="X-EE"/>
    <s v="Ex-Employee"/>
    <n v="33"/>
    <n v="386"/>
    <s v="INTERIOR DESIGN FEES"/>
  </r>
  <r>
    <d v="2015-04-27T00:00:00"/>
    <s v="chsg-00308.30"/>
    <x v="0"/>
    <x v="5"/>
    <s v="I/C DESG"/>
    <n v="2014"/>
    <s v="Witthawat Witthayawiranon"/>
    <n v="19"/>
    <n v="386"/>
    <s v="INTERIOR DESIGN FEES"/>
  </r>
  <r>
    <d v="2015-05-04T00:00:00"/>
    <s v="chsg-00308.30"/>
    <x v="0"/>
    <x v="5"/>
    <s v="I/C DESG"/>
    <s v="X-EE"/>
    <s v="Ex-Employee"/>
    <n v="6"/>
    <n v="386"/>
    <s v="INTERIOR DESIGN FEES"/>
  </r>
  <r>
    <d v="2015-05-11T00:00:00"/>
    <s v="chsg-00308.30"/>
    <x v="0"/>
    <x v="5"/>
    <s v="I/C DESG"/>
    <n v="2003"/>
    <s v="Chapoo Rordpet"/>
    <n v="6"/>
    <n v="386"/>
    <s v="INTERIOR DESIGN FEES"/>
  </r>
  <r>
    <d v="2015-05-11T00:00:00"/>
    <s v="chsg-00308.30"/>
    <x v="0"/>
    <x v="5"/>
    <s v="I/C DESG"/>
    <s v="X-EE"/>
    <s v="Ex-Employee"/>
    <n v="3"/>
    <n v="386"/>
    <s v="INTERIOR DESIGN FEES"/>
  </r>
  <r>
    <d v="2015-05-11T00:00:00"/>
    <s v="chsg-00308.30"/>
    <x v="0"/>
    <x v="5"/>
    <s v="I/C DESG"/>
    <s v="X-EE"/>
    <s v="Ex-Employee"/>
    <n v="10"/>
    <n v="386"/>
    <s v="INTERIOR DESIGN FEES"/>
  </r>
  <r>
    <d v="2015-05-18T00:00:00"/>
    <s v="chsg-00308.30"/>
    <x v="0"/>
    <x v="5"/>
    <s v="I/C DESG"/>
    <n v="2001"/>
    <s v="Chakrit Ounvises"/>
    <n v="9"/>
    <n v="386"/>
    <s v="INTERIOR DESIGN FEES"/>
  </r>
  <r>
    <d v="2015-05-18T00:00:00"/>
    <s v="chsg-00308.30"/>
    <x v="0"/>
    <x v="5"/>
    <s v="I/C DESG"/>
    <n v="2003"/>
    <s v="Chapoo Rordpet"/>
    <n v="2"/>
    <n v="386"/>
    <s v="INTERIOR DESIGN FEES"/>
  </r>
  <r>
    <d v="2015-05-25T00:00:00"/>
    <s v="chsg-00308.30"/>
    <x v="0"/>
    <x v="5"/>
    <s v="I/C DESG"/>
    <n v="2001"/>
    <s v="Chakrit Ounvises"/>
    <n v="7"/>
    <n v="386"/>
    <s v="INTERIOR DESIGN FEES"/>
  </r>
  <r>
    <d v="2015-05-25T00:00:00"/>
    <s v="chsg-00308.30"/>
    <x v="0"/>
    <x v="5"/>
    <s v="I/C DESG"/>
    <n v="2003"/>
    <s v="Chapoo Rordpet"/>
    <n v="2"/>
    <n v="386"/>
    <s v="INTERIOR DESIGN FEES"/>
  </r>
  <r>
    <d v="2015-05-25T00:00:00"/>
    <s v="chsg-00308.30"/>
    <x v="0"/>
    <x v="5"/>
    <s v="I/C DESG"/>
    <s v="X-EE"/>
    <s v="Ex-Employee"/>
    <n v="18"/>
    <n v="386"/>
    <s v="INTERIOR DESIGN FEES"/>
  </r>
  <r>
    <d v="2015-06-01T00:00:00"/>
    <s v="chsg-00308.30"/>
    <x v="0"/>
    <x v="5"/>
    <s v="I/C DESG"/>
    <n v="2003"/>
    <s v="Chapoo Rordpet"/>
    <n v="3"/>
    <n v="386"/>
    <s v="INTERIOR DESIGN FEES"/>
  </r>
  <r>
    <d v="2015-06-01T00:00:00"/>
    <s v="chsg-00308.30"/>
    <x v="0"/>
    <x v="5"/>
    <s v="I/C DESG"/>
    <s v="X-EE"/>
    <s v="Ex-Employee"/>
    <n v="16"/>
    <n v="386"/>
    <s v="INTERIOR DESIGN FEES"/>
  </r>
  <r>
    <d v="2015-06-08T00:00:00"/>
    <s v="chsg-00308.30"/>
    <x v="0"/>
    <x v="5"/>
    <s v="I/C DESG"/>
    <n v="2003"/>
    <s v="Chapoo Rordpet"/>
    <n v="6"/>
    <n v="386"/>
    <s v="INTERIOR DESIGN FEES"/>
  </r>
  <r>
    <d v="2015-06-08T00:00:00"/>
    <s v="chsg-00308.30"/>
    <x v="0"/>
    <x v="5"/>
    <s v="I/C DESG"/>
    <s v="X-EE"/>
    <s v="Ex-Employee"/>
    <n v="8"/>
    <n v="386"/>
    <s v="INTERIOR DESIGN FEES"/>
  </r>
  <r>
    <d v="2015-06-15T00:00:00"/>
    <s v="chsg-00308.30"/>
    <x v="0"/>
    <x v="5"/>
    <s v="I/C DESG"/>
    <n v="2001"/>
    <s v="Chakrit Ounvises"/>
    <n v="24"/>
    <n v="386"/>
    <s v="INTERIOR DESIGN FEES"/>
  </r>
  <r>
    <d v="2015-06-15T00:00:00"/>
    <s v="chsg-00308.30"/>
    <x v="0"/>
    <x v="5"/>
    <s v="I/C DESG"/>
    <n v="2003"/>
    <s v="Chapoo Rordpet"/>
    <n v="4"/>
    <n v="386"/>
    <s v="INTERIOR DESIGN FEES"/>
  </r>
  <r>
    <d v="2015-06-15T00:00:00"/>
    <s v="chsg-00308.30"/>
    <x v="0"/>
    <x v="5"/>
    <s v="I/C DESG"/>
    <s v="X-EE"/>
    <s v="Ex-Employee"/>
    <n v="24"/>
    <n v="386"/>
    <s v="INTERIOR DESIGN FEES"/>
  </r>
  <r>
    <d v="2015-06-22T00:00:00"/>
    <s v="chsg-00308.30"/>
    <x v="0"/>
    <x v="5"/>
    <s v="I/C DESG"/>
    <n v="2001"/>
    <s v="Chakrit Ounvises"/>
    <n v="6"/>
    <n v="386"/>
    <s v="INTERIOR DESIGN FEES"/>
  </r>
  <r>
    <d v="2015-06-22T00:00:00"/>
    <s v="chsg-00308.30"/>
    <x v="0"/>
    <x v="5"/>
    <s v="I/C DESG"/>
    <s v="X-EE"/>
    <s v="Ex-Employee"/>
    <n v="8"/>
    <n v="386"/>
    <s v="INTERIOR DESIGN FEES"/>
  </r>
  <r>
    <d v="2015-06-29T00:00:00"/>
    <s v="chsg-00308.30"/>
    <x v="0"/>
    <x v="5"/>
    <s v="I/C DESG"/>
    <n v="2003"/>
    <s v="Chapoo Rordpet"/>
    <n v="1"/>
    <n v="386"/>
    <s v="INTERIOR DESIGN FEES"/>
  </r>
  <r>
    <d v="2015-07-01T00:00:00"/>
    <s v="chsg-00308.30"/>
    <x v="0"/>
    <x v="5"/>
    <s v="I/C DESG"/>
    <n v="2001"/>
    <s v="Chakrit Ounvises"/>
    <n v="4"/>
    <n v="386"/>
    <s v="INTERIOR DESIGN FEES"/>
  </r>
  <r>
    <d v="2015-07-01T00:00:00"/>
    <s v="chsg-00308.30"/>
    <x v="0"/>
    <x v="5"/>
    <s v="I/C DESG"/>
    <n v="2003"/>
    <s v="Chapoo Rordpet"/>
    <n v="1"/>
    <n v="386"/>
    <s v="INTERIOR DESIGN FEES"/>
  </r>
  <r>
    <d v="2015-07-01T00:00:00"/>
    <s v="chsg-00308.30"/>
    <x v="0"/>
    <x v="5"/>
    <s v="I/C DESG"/>
    <s v="X-EE"/>
    <s v="Ex-Employee"/>
    <n v="8"/>
    <n v="386"/>
    <s v="INTERIOR DESIGN FEES"/>
  </r>
  <r>
    <d v="2015-08-03T00:00:00"/>
    <s v="chsg-00308.30"/>
    <x v="0"/>
    <x v="5"/>
    <s v="I/C DESG"/>
    <n v="2001"/>
    <s v="Chakrit Ounvises"/>
    <n v="2"/>
    <n v="386"/>
    <s v="INTERIOR DESIGN FEES"/>
  </r>
  <r>
    <d v="2016-01-11T00:00:00"/>
    <s v="chsg-00308.30"/>
    <x v="0"/>
    <x v="5"/>
    <s v="I/C DESG"/>
    <s v="X-EE"/>
    <s v="Ex-Employee"/>
    <n v="2"/>
    <n v="386"/>
    <s v="INTERIOR DESIGN FEES"/>
  </r>
  <r>
    <d v="2016-01-18T00:00:00"/>
    <s v="chsg-00308.30"/>
    <x v="0"/>
    <x v="5"/>
    <s v="I/C DESG"/>
    <n v="2003"/>
    <s v="Chapoo Rordpet"/>
    <n v="4"/>
    <n v="386"/>
    <s v="INTERIOR DESIGN FEES"/>
  </r>
  <r>
    <d v="2016-01-18T00:00:00"/>
    <s v="chsg-00308.30"/>
    <x v="0"/>
    <x v="5"/>
    <s v="I/C DESG"/>
    <s v="X-EE"/>
    <s v="Ex-Employee"/>
    <n v="24"/>
    <n v="386"/>
    <s v="INTERIOR DESIGN FEES"/>
  </r>
  <r>
    <d v="2016-01-25T00:00:00"/>
    <s v="chsg-00308.30"/>
    <x v="0"/>
    <x v="5"/>
    <s v="I/C DESG"/>
    <n v="2003"/>
    <s v="Chapoo Rordpet"/>
    <n v="4"/>
    <n v="386"/>
    <s v="INTERIOR DESIGN FEES"/>
  </r>
  <r>
    <d v="2016-01-25T00:00:00"/>
    <s v="chsg-00308.30"/>
    <x v="0"/>
    <x v="5"/>
    <s v="I/C DESG"/>
    <s v="X-EE"/>
    <s v="Ex-Employee"/>
    <n v="37"/>
    <n v="386"/>
    <s v="INTERIOR DESIGN FEES"/>
  </r>
  <r>
    <d v="2016-02-01T00:00:00"/>
    <s v="chsg-00308.30"/>
    <x v="0"/>
    <x v="5"/>
    <s v="I/C DESG"/>
    <n v="2001"/>
    <s v="Chakrit Ounvises"/>
    <n v="6"/>
    <n v="386"/>
    <s v="INTERIOR DESIGN FEES"/>
  </r>
  <r>
    <d v="2016-02-01T00:00:00"/>
    <s v="chsg-00308.30"/>
    <x v="0"/>
    <x v="5"/>
    <s v="I/C DESG"/>
    <n v="2003"/>
    <s v="Chapoo Rordpet"/>
    <n v="5"/>
    <n v="386"/>
    <s v="INTERIOR DESIGN FEES"/>
  </r>
  <r>
    <d v="2016-02-01T00:00:00"/>
    <s v="chsg-00308.30"/>
    <x v="0"/>
    <x v="5"/>
    <s v="I/C DESG"/>
    <s v="X-EE"/>
    <s v="Ex-Employee"/>
    <n v="16"/>
    <n v="386"/>
    <s v="INTERIOR DESIGN FEES"/>
  </r>
  <r>
    <d v="2016-02-01T00:00:00"/>
    <s v="chsg-00308.30"/>
    <x v="0"/>
    <x v="5"/>
    <s v="I/C DESG"/>
    <s v="X-EE"/>
    <s v="Ex-Employee"/>
    <n v="8"/>
    <n v="386"/>
    <s v="INTERIOR DESIGN FEES"/>
  </r>
  <r>
    <d v="2016-02-08T00:00:00"/>
    <s v="chsg-00308.30"/>
    <x v="0"/>
    <x v="5"/>
    <s v="I/C DESG"/>
    <n v="2001"/>
    <s v="Chakrit Ounvises"/>
    <n v="10"/>
    <n v="386"/>
    <s v="INTERIOR DESIGN FEES"/>
  </r>
  <r>
    <d v="2016-02-08T00:00:00"/>
    <s v="chsg-00308.30"/>
    <x v="0"/>
    <x v="5"/>
    <s v="I/C DESG"/>
    <n v="2003"/>
    <s v="Chapoo Rordpet"/>
    <n v="4"/>
    <n v="386"/>
    <s v="INTERIOR DESIGN FEES"/>
  </r>
  <r>
    <d v="2016-02-08T00:00:00"/>
    <s v="chsg-00308.30"/>
    <x v="0"/>
    <x v="5"/>
    <s v="I/C DESG"/>
    <s v="X-EE"/>
    <s v="Ex-Employee"/>
    <n v="40"/>
    <n v="386"/>
    <s v="INTERIOR DESIGN FEES"/>
  </r>
  <r>
    <d v="2016-02-08T00:00:00"/>
    <s v="chsg-00308.30"/>
    <x v="0"/>
    <x v="5"/>
    <s v="I/C DESG"/>
    <s v="X-EE"/>
    <s v="Ex-Employee"/>
    <n v="32"/>
    <n v="386"/>
    <s v="INTERIOR DESIGN FEES"/>
  </r>
  <r>
    <d v="2016-02-08T00:00:00"/>
    <s v="chsg-00308.30"/>
    <x v="0"/>
    <x v="5"/>
    <s v="I/C DESG"/>
    <n v="2014"/>
    <s v="Witthawat Witthayawiranon"/>
    <n v="16"/>
    <n v="386"/>
    <s v="INTERIOR DESIGN FEES"/>
  </r>
  <r>
    <d v="2016-02-15T00:00:00"/>
    <s v="chsg-00308.30"/>
    <x v="0"/>
    <x v="5"/>
    <s v="I/C DESG"/>
    <n v="2003"/>
    <s v="Chapoo Rordpet"/>
    <n v="1"/>
    <n v="386"/>
    <s v="INTERIOR DESIGN FEES"/>
  </r>
  <r>
    <d v="2016-02-15T00:00:00"/>
    <s v="chsg-00308.30"/>
    <x v="0"/>
    <x v="5"/>
    <s v="I/C DESG"/>
    <s v="X-EE"/>
    <s v="Ex-Employee"/>
    <n v="38"/>
    <n v="386"/>
    <s v="INTERIOR DESIGN FEES"/>
  </r>
  <r>
    <d v="2016-02-15T00:00:00"/>
    <s v="chsg-00308.30"/>
    <x v="0"/>
    <x v="5"/>
    <s v="I/C DESG"/>
    <n v="2014"/>
    <s v="Witthawat Witthayawiranon"/>
    <n v="8"/>
    <n v="386"/>
    <s v="INTERIOR DESIGN FEES"/>
  </r>
  <r>
    <d v="2016-02-22T00:00:00"/>
    <s v="chsg-00308.30"/>
    <x v="0"/>
    <x v="5"/>
    <s v="I/C DESG"/>
    <n v="2003"/>
    <s v="Chapoo Rordpet"/>
    <n v="4"/>
    <n v="386"/>
    <s v="INTERIOR DESIGN FEES"/>
  </r>
  <r>
    <d v="2016-02-22T00:00:00"/>
    <s v="chsg-00308.30"/>
    <x v="0"/>
    <x v="5"/>
    <s v="I/C DESG"/>
    <s v="X-EE"/>
    <s v="Ex-Employee"/>
    <n v="32"/>
    <n v="386"/>
    <s v="INTERIOR DESIGN FEES"/>
  </r>
  <r>
    <d v="2016-02-22T00:00:00"/>
    <s v="chsg-00308.30"/>
    <x v="0"/>
    <x v="5"/>
    <s v="I/C DESG"/>
    <s v="X-EE"/>
    <s v="Ex-Employee"/>
    <n v="19"/>
    <n v="386"/>
    <s v="INTERIOR DESIGN FEES"/>
  </r>
  <r>
    <d v="2016-02-22T00:00:00"/>
    <s v="chsg-00308.30"/>
    <x v="0"/>
    <x v="5"/>
    <s v="I/C DESG"/>
    <n v="2007"/>
    <s v="Surisa Phosang"/>
    <n v="24"/>
    <n v="386"/>
    <s v="INTERIOR DESIGN FEES"/>
  </r>
  <r>
    <d v="2016-02-22T00:00:00"/>
    <s v="chsg-00308.30"/>
    <x v="0"/>
    <x v="5"/>
    <s v="I/C DESG"/>
    <s v="X-EE"/>
    <s v="Ex-Employee"/>
    <n v="14"/>
    <n v="386"/>
    <s v="INTERIOR DESIGN FEES"/>
  </r>
  <r>
    <d v="2016-02-22T00:00:00"/>
    <s v="chsg-00308.30"/>
    <x v="0"/>
    <x v="5"/>
    <s v="I/C DESG"/>
    <n v="2014"/>
    <s v="Witthawat Witthayawiranon"/>
    <n v="32"/>
    <n v="386"/>
    <s v="INTERIOR DESIGN FEES"/>
  </r>
  <r>
    <d v="2016-02-29T00:00:00"/>
    <s v="chsg-00308.30"/>
    <x v="0"/>
    <x v="5"/>
    <s v="I/C DESG"/>
    <n v="2003"/>
    <s v="Chapoo Rordpet"/>
    <n v="3"/>
    <n v="386"/>
    <s v="INTERIOR DESIGN FEES"/>
  </r>
  <r>
    <d v="2016-02-29T00:00:00"/>
    <s v="chsg-00308.30"/>
    <x v="0"/>
    <x v="5"/>
    <s v="I/C DESG"/>
    <s v="X-EE"/>
    <s v="Ex-Employee"/>
    <n v="8"/>
    <n v="386"/>
    <s v="INTERIOR DESIGN FEES"/>
  </r>
  <r>
    <d v="2016-02-29T00:00:00"/>
    <s v="chsg-00308.30"/>
    <x v="0"/>
    <x v="5"/>
    <s v="I/C DESG"/>
    <s v="X-EE"/>
    <s v="Ex-Employee"/>
    <n v="8"/>
    <n v="386"/>
    <s v="INTERIOR DESIGN FEES"/>
  </r>
  <r>
    <d v="2016-02-29T00:00:00"/>
    <s v="chsg-00308.30"/>
    <x v="0"/>
    <x v="5"/>
    <s v="I/C DESG"/>
    <s v="X-EE"/>
    <s v="Ex-Employee"/>
    <n v="3"/>
    <n v="386"/>
    <s v="INTERIOR DESIGN FEES"/>
  </r>
  <r>
    <d v="2016-02-29T00:00:00"/>
    <s v="chsg-00308.30"/>
    <x v="0"/>
    <x v="5"/>
    <s v="I/C DESG"/>
    <n v="2014"/>
    <s v="Witthawat Witthayawiranon"/>
    <n v="8"/>
    <n v="386"/>
    <s v="INTERIOR DESIGN FEES"/>
  </r>
  <r>
    <d v="2016-03-01T00:00:00"/>
    <s v="chsg-00308.30"/>
    <x v="0"/>
    <x v="5"/>
    <s v="I/C DESG"/>
    <n v="2001"/>
    <s v="Chakrit Ounvises"/>
    <n v="7"/>
    <n v="386"/>
    <s v="INTERIOR DESIGN FEES"/>
  </r>
  <r>
    <d v="2016-03-01T00:00:00"/>
    <s v="chsg-00308.30"/>
    <x v="0"/>
    <x v="5"/>
    <s v="I/C DESG"/>
    <s v="X-EE"/>
    <s v="Ex-Employee"/>
    <n v="20"/>
    <n v="386"/>
    <s v="INTERIOR DESIGN FEES"/>
  </r>
  <r>
    <d v="2016-03-01T00:00:00"/>
    <s v="chsg-00308.30"/>
    <x v="0"/>
    <x v="5"/>
    <s v="I/C DESG"/>
    <n v="2014"/>
    <s v="Witthawat Witthayawiranon"/>
    <n v="8"/>
    <n v="386"/>
    <s v="INTERIOR DESIGN FEES"/>
  </r>
  <r>
    <d v="2016-03-07T00:00:00"/>
    <s v="chsg-00308.30"/>
    <x v="0"/>
    <x v="5"/>
    <s v="I/C DESG"/>
    <n v="2001"/>
    <s v="Chakrit Ounvises"/>
    <n v="9"/>
    <n v="386"/>
    <s v="INTERIOR DESIGN FEES"/>
  </r>
  <r>
    <d v="2016-03-07T00:00:00"/>
    <s v="chsg-00308.30"/>
    <x v="0"/>
    <x v="5"/>
    <s v="I/C DESG"/>
    <n v="2003"/>
    <s v="Chapoo Rordpet"/>
    <n v="17"/>
    <n v="386"/>
    <s v="INTERIOR DESIGN FEES"/>
  </r>
  <r>
    <d v="2016-03-07T00:00:00"/>
    <s v="chsg-00308.30"/>
    <x v="0"/>
    <x v="5"/>
    <s v="I/C DESG"/>
    <s v="X-EE"/>
    <s v="Ex-Employee"/>
    <n v="8"/>
    <n v="386"/>
    <s v="INTERIOR DESIGN FEES"/>
  </r>
  <r>
    <d v="2016-03-07T00:00:00"/>
    <s v="chsg-00308.30"/>
    <x v="0"/>
    <x v="5"/>
    <s v="I/C DESG"/>
    <s v="X-EE"/>
    <s v="Ex-Employee"/>
    <n v="16"/>
    <n v="386"/>
    <s v="INTERIOR DESIGN FEES"/>
  </r>
  <r>
    <d v="2016-03-07T00:00:00"/>
    <s v="chsg-00308.30"/>
    <x v="0"/>
    <x v="5"/>
    <s v="I/C DESG"/>
    <n v="2014"/>
    <s v="Witthawat Witthayawiranon"/>
    <n v="20"/>
    <n v="386"/>
    <s v="INTERIOR DESIGN FEES"/>
  </r>
  <r>
    <d v="2016-03-14T00:00:00"/>
    <s v="chsg-00308.30"/>
    <x v="0"/>
    <x v="5"/>
    <s v="I/C DESG"/>
    <n v="2001"/>
    <s v="Chakrit Ounvises"/>
    <n v="24"/>
    <n v="386"/>
    <s v="INTERIOR DESIGN FEES"/>
  </r>
  <r>
    <d v="2016-03-14T00:00:00"/>
    <s v="chsg-00308.30"/>
    <x v="0"/>
    <x v="5"/>
    <s v="I/C DESG"/>
    <n v="2003"/>
    <s v="Chapoo Rordpet"/>
    <n v="1"/>
    <n v="386"/>
    <s v="INTERIOR DESIGN FEES"/>
  </r>
  <r>
    <d v="2016-03-14T00:00:00"/>
    <s v="chsg-00308.30"/>
    <x v="0"/>
    <x v="5"/>
    <s v="I/C DESG"/>
    <s v="X-EE"/>
    <s v="Ex-Employee"/>
    <n v="16"/>
    <n v="386"/>
    <s v="INTERIOR DESIGN FEES"/>
  </r>
  <r>
    <d v="2016-03-21T00:00:00"/>
    <s v="chsg-00308.30"/>
    <x v="0"/>
    <x v="5"/>
    <s v="I/C DESG"/>
    <n v="2003"/>
    <s v="Chapoo Rordpet"/>
    <n v="7"/>
    <n v="386"/>
    <s v="INTERIOR DESIGN FEES"/>
  </r>
  <r>
    <d v="2016-03-21T00:00:00"/>
    <s v="chsg-00308.30"/>
    <x v="0"/>
    <x v="5"/>
    <s v="I/C DESG"/>
    <s v="X-EE"/>
    <s v="Ex-Employee"/>
    <n v="16"/>
    <n v="386"/>
    <s v="INTERIOR DESIGN FEES"/>
  </r>
  <r>
    <d v="2016-03-28T00:00:00"/>
    <s v="chsg-00308.30"/>
    <x v="0"/>
    <x v="5"/>
    <s v="I/C DESG"/>
    <n v="2003"/>
    <s v="Chapoo Rordpet"/>
    <n v="16"/>
    <n v="386"/>
    <s v="INTERIOR DESIGN FEES"/>
  </r>
  <r>
    <d v="2016-03-28T00:00:00"/>
    <s v="chsg-00308.30"/>
    <x v="0"/>
    <x v="5"/>
    <s v="I/C DESG"/>
    <s v="X-EE"/>
    <s v="Ex-Employee"/>
    <n v="32"/>
    <n v="386"/>
    <s v="INTERIOR DESIGN FEES"/>
  </r>
  <r>
    <d v="2016-03-28T00:00:00"/>
    <s v="chsg-00308.30"/>
    <x v="0"/>
    <x v="5"/>
    <s v="I/C DESG"/>
    <n v="2010"/>
    <s v="Rapee Pongtanee"/>
    <n v="24"/>
    <n v="386"/>
    <s v="INTERIOR DESIGN FEES"/>
  </r>
  <r>
    <d v="2016-04-01T00:00:00"/>
    <s v="chsg-00308.30"/>
    <x v="0"/>
    <x v="5"/>
    <s v="I/C DESG"/>
    <n v="2003"/>
    <s v="Chapoo Rordpet"/>
    <n v="2"/>
    <n v="386"/>
    <s v="INTERIOR DESIGN FEES"/>
  </r>
  <r>
    <d v="2016-04-01T00:00:00"/>
    <s v="chsg-00308.30"/>
    <x v="0"/>
    <x v="5"/>
    <s v="I/C DESG"/>
    <s v="X-EE"/>
    <s v="Ex-Employee"/>
    <n v="8"/>
    <n v="386"/>
    <s v="INTERIOR DESIGN FEES"/>
  </r>
  <r>
    <d v="2016-04-04T00:00:00"/>
    <s v="chsg-00308.30"/>
    <x v="0"/>
    <x v="5"/>
    <s v="I/C DESG"/>
    <n v="2001"/>
    <s v="Chakrit Ounvises"/>
    <n v="3"/>
    <n v="386"/>
    <s v="INTERIOR DESIGN FEES"/>
  </r>
  <r>
    <d v="2016-04-04T00:00:00"/>
    <s v="chsg-00308.30"/>
    <x v="0"/>
    <x v="5"/>
    <s v="I/C DESG"/>
    <s v="X-EE"/>
    <s v="Ex-Employee"/>
    <n v="23"/>
    <n v="386"/>
    <s v="INTERIOR DESIGN FEES"/>
  </r>
  <r>
    <d v="2016-04-11T00:00:00"/>
    <s v="chsg-00308.30"/>
    <x v="0"/>
    <x v="5"/>
    <s v="I/C DESG"/>
    <n v="2001"/>
    <s v="Chakrit Ounvises"/>
    <n v="2"/>
    <n v="386"/>
    <s v="INTERIOR DESIGN FEES"/>
  </r>
  <r>
    <d v="2016-04-18T00:00:00"/>
    <s v="chsg-00308.30"/>
    <x v="0"/>
    <x v="5"/>
    <s v="I/C DESG"/>
    <n v="2003"/>
    <s v="Chapoo Rordpet"/>
    <n v="5"/>
    <n v="386"/>
    <s v="INTERIOR DESIGN FEES"/>
  </r>
  <r>
    <d v="2016-04-18T00:00:00"/>
    <s v="chsg-00308.30"/>
    <x v="0"/>
    <x v="5"/>
    <s v="I/C DESG"/>
    <s v="X-EE"/>
    <s v="Ex-Employee"/>
    <n v="32"/>
    <n v="386"/>
    <s v="INTERIOR DESIGN FEES"/>
  </r>
  <r>
    <d v="2016-04-25T00:00:00"/>
    <s v="chsg-00308.30"/>
    <x v="0"/>
    <x v="5"/>
    <s v="I/C DESG"/>
    <n v="2003"/>
    <s v="Chapoo Rordpet"/>
    <n v="1"/>
    <n v="386"/>
    <s v="INTERIOR DESIGN FEES"/>
  </r>
  <r>
    <d v="2016-04-25T00:00:00"/>
    <s v="chsg-00308.30"/>
    <x v="0"/>
    <x v="5"/>
    <s v="I/C DESG"/>
    <s v="X-EE"/>
    <s v="Ex-Employee"/>
    <n v="40"/>
    <n v="386"/>
    <s v="INTERIOR DESIGN FEES"/>
  </r>
  <r>
    <d v="2016-05-09T00:00:00"/>
    <s v="chsg-00308.30"/>
    <x v="0"/>
    <x v="5"/>
    <s v="I/C DESG"/>
    <n v="2001"/>
    <s v="Chakrit Ounvises"/>
    <n v="3"/>
    <n v="386"/>
    <s v="INTERIOR DESIGN FEES"/>
  </r>
  <r>
    <d v="2016-05-09T00:00:00"/>
    <s v="chsg-00308.30"/>
    <x v="0"/>
    <x v="5"/>
    <s v="I/C DESG"/>
    <n v="2003"/>
    <s v="Chapoo Rordpet"/>
    <n v="2"/>
    <n v="386"/>
    <s v="INTERIOR DESIGN FEES"/>
  </r>
  <r>
    <d v="2016-05-09T00:00:00"/>
    <s v="chsg-00308.30"/>
    <x v="0"/>
    <x v="5"/>
    <s v="I/C DESG"/>
    <s v="X-EE"/>
    <s v="Ex-Employee"/>
    <n v="16"/>
    <n v="386"/>
    <s v="INTERIOR DESIGN FEES"/>
  </r>
  <r>
    <d v="2016-05-16T00:00:00"/>
    <s v="chsg-00308.30"/>
    <x v="0"/>
    <x v="5"/>
    <s v="I/C DESG"/>
    <n v="2001"/>
    <s v="Chakrit Ounvises"/>
    <n v="2"/>
    <n v="386"/>
    <s v="INTERIOR DESIGN FEES"/>
  </r>
  <r>
    <d v="2016-05-16T00:00:00"/>
    <s v="chsg-00308.30"/>
    <x v="0"/>
    <x v="5"/>
    <s v="I/C DESG"/>
    <n v="2003"/>
    <s v="Chapoo Rordpet"/>
    <n v="3"/>
    <n v="386"/>
    <s v="INTERIOR DESIGN FEES"/>
  </r>
  <r>
    <d v="2016-05-16T00:00:00"/>
    <s v="chsg-00308.30"/>
    <x v="0"/>
    <x v="5"/>
    <s v="I/C DESG"/>
    <s v="X-EE"/>
    <s v="Ex-Employee"/>
    <n v="16"/>
    <n v="386"/>
    <s v="INTERIOR DESIGN FEES"/>
  </r>
  <r>
    <d v="2016-05-23T00:00:00"/>
    <s v="chsg-00308.30"/>
    <x v="0"/>
    <x v="5"/>
    <s v="I/C DESG"/>
    <n v="2003"/>
    <s v="Chapoo Rordpet"/>
    <n v="2"/>
    <n v="386"/>
    <s v="INTERIOR DESIGN FEES"/>
  </r>
  <r>
    <d v="2016-05-23T00:00:00"/>
    <s v="chsg-00308.30"/>
    <x v="0"/>
    <x v="5"/>
    <s v="I/C DESG"/>
    <s v="X-EE"/>
    <s v="Ex-Employee"/>
    <n v="16"/>
    <n v="386"/>
    <s v="INTERIOR DESIGN FEES"/>
  </r>
  <r>
    <d v="2016-05-30T00:00:00"/>
    <s v="chsg-00308.30"/>
    <x v="0"/>
    <x v="5"/>
    <s v="I/C DESG"/>
    <n v="2003"/>
    <s v="Chapoo Rordpet"/>
    <n v="1"/>
    <n v="386"/>
    <s v="INTERIOR DESIGN FEES"/>
  </r>
  <r>
    <d v="2016-05-30T00:00:00"/>
    <s v="chsg-00308.30"/>
    <x v="0"/>
    <x v="5"/>
    <s v="I/C DESG"/>
    <s v="X-EE"/>
    <s v="Ex-Employee"/>
    <n v="12"/>
    <n v="386"/>
    <s v="INTERIOR DESIGN FEES"/>
  </r>
  <r>
    <d v="2016-06-01T00:00:00"/>
    <s v="chsg-00308.30"/>
    <x v="0"/>
    <x v="5"/>
    <s v="I/C DESG"/>
    <n v="2003"/>
    <s v="Chapoo Rordpet"/>
    <n v="1"/>
    <n v="386"/>
    <s v="INTERIOR DESIGN FEES"/>
  </r>
  <r>
    <d v="2016-06-01T00:00:00"/>
    <s v="chsg-00308.30"/>
    <x v="0"/>
    <x v="5"/>
    <s v="I/C DESG"/>
    <s v="X-EE"/>
    <s v="Ex-Employee"/>
    <n v="20"/>
    <n v="386"/>
    <s v="INTERIOR DESIGN FEES"/>
  </r>
  <r>
    <d v="2016-06-06T00:00:00"/>
    <s v="chsg-00308.30"/>
    <x v="0"/>
    <x v="5"/>
    <s v="I/C DESG"/>
    <n v="2001"/>
    <s v="Chakrit Ounvises"/>
    <n v="1"/>
    <n v="386"/>
    <s v="INTERIOR DESIGN FEES"/>
  </r>
  <r>
    <d v="2016-06-06T00:00:00"/>
    <s v="chsg-00308.30"/>
    <x v="0"/>
    <x v="5"/>
    <s v="I/C DESG"/>
    <n v="2003"/>
    <s v="Chapoo Rordpet"/>
    <n v="3"/>
    <n v="386"/>
    <s v="INTERIOR DESIGN FEES"/>
  </r>
  <r>
    <d v="2016-06-06T00:00:00"/>
    <s v="chsg-00308.30"/>
    <x v="0"/>
    <x v="5"/>
    <s v="I/C DESG"/>
    <s v="X-EE"/>
    <s v="Ex-Employee"/>
    <n v="16"/>
    <n v="386"/>
    <s v="INTERIOR DESIGN FEES"/>
  </r>
  <r>
    <d v="2016-06-06T00:00:00"/>
    <s v="chsg-00308.30"/>
    <x v="0"/>
    <x v="5"/>
    <s v="I/C DESG"/>
    <s v="X-EE"/>
    <s v="Ex-Employee"/>
    <n v="3"/>
    <n v="386"/>
    <s v="INTERIOR DESIGN FEES"/>
  </r>
  <r>
    <d v="2016-06-13T00:00:00"/>
    <s v="chsg-00308.30"/>
    <x v="0"/>
    <x v="5"/>
    <s v="I/C DESG"/>
    <n v="2001"/>
    <s v="Chakrit Ounvises"/>
    <n v="2"/>
    <n v="386"/>
    <s v="INTERIOR DESIGN FEES"/>
  </r>
  <r>
    <d v="2016-06-13T00:00:00"/>
    <s v="chsg-00308.30"/>
    <x v="0"/>
    <x v="5"/>
    <s v="I/C DESG"/>
    <n v="2003"/>
    <s v="Chapoo Rordpet"/>
    <n v="5"/>
    <n v="386"/>
    <s v="INTERIOR DESIGN FEES"/>
  </r>
  <r>
    <d v="2016-06-13T00:00:00"/>
    <s v="chsg-00308.30"/>
    <x v="0"/>
    <x v="5"/>
    <s v="I/C DESG"/>
    <s v="X-EE"/>
    <s v="Ex-Employee"/>
    <n v="20"/>
    <n v="386"/>
    <s v="INTERIOR DESIGN FEES"/>
  </r>
  <r>
    <d v="2016-06-13T00:00:00"/>
    <s v="chsg-00308.30"/>
    <x v="0"/>
    <x v="5"/>
    <s v="I/C DESG"/>
    <s v="X-EE"/>
    <s v="Ex-Employee"/>
    <n v="16"/>
    <n v="386"/>
    <s v="INTERIOR DESIGN FEES"/>
  </r>
  <r>
    <d v="2016-06-20T00:00:00"/>
    <s v="chsg-00308.30"/>
    <x v="0"/>
    <x v="5"/>
    <s v="I/C DESG"/>
    <n v="2003"/>
    <s v="Chapoo Rordpet"/>
    <n v="2"/>
    <n v="386"/>
    <s v="INTERIOR DESIGN FEES"/>
  </r>
  <r>
    <d v="2016-06-20T00:00:00"/>
    <s v="chsg-00308.30"/>
    <x v="0"/>
    <x v="5"/>
    <s v="I/C DESG"/>
    <s v="X-EE"/>
    <s v="Ex-Employee"/>
    <n v="8"/>
    <n v="386"/>
    <s v="INTERIOR DESIGN FEES"/>
  </r>
  <r>
    <d v="2016-06-27T00:00:00"/>
    <s v="chsg-00308.30"/>
    <x v="0"/>
    <x v="5"/>
    <s v="I/C DESG"/>
    <n v="2003"/>
    <s v="Chapoo Rordpet"/>
    <n v="1"/>
    <n v="386"/>
    <s v="INTERIOR DESIGN FEES"/>
  </r>
  <r>
    <d v="2016-06-27T00:00:00"/>
    <s v="chsg-00308.30"/>
    <x v="0"/>
    <x v="5"/>
    <s v="I/C DESG"/>
    <s v="X-EE"/>
    <s v="Ex-Employee"/>
    <n v="8"/>
    <n v="386"/>
    <s v="INTERIOR DESIGN FEES"/>
  </r>
  <r>
    <d v="2016-07-04T00:00:00"/>
    <s v="chsg-00308.30"/>
    <x v="0"/>
    <x v="5"/>
    <s v="I/C DESG"/>
    <s v="X-EE"/>
    <s v="Ex-Employee"/>
    <n v="4"/>
    <n v="386"/>
    <s v="INTERIOR DESIGN FEES"/>
  </r>
  <r>
    <d v="2016-07-11T00:00:00"/>
    <s v="chsg-00308.30"/>
    <x v="0"/>
    <x v="5"/>
    <s v="I/C DESG"/>
    <n v="2001"/>
    <s v="Chakrit Ounvises"/>
    <n v="1"/>
    <n v="386"/>
    <s v="INTERIOR DESIGN FEES"/>
  </r>
  <r>
    <d v="2016-07-18T00:00:00"/>
    <s v="chsg-00308.30"/>
    <x v="0"/>
    <x v="5"/>
    <s v="I/C DESG"/>
    <n v="2003"/>
    <s v="Chapoo Rordpet"/>
    <n v="3"/>
    <n v="386"/>
    <s v="INTERIOR DESIGN FEES"/>
  </r>
  <r>
    <d v="2016-07-18T00:00:00"/>
    <s v="chsg-00308.30"/>
    <x v="0"/>
    <x v="5"/>
    <s v="I/C DESG"/>
    <s v="X-EE"/>
    <s v="Ex-Employee"/>
    <n v="2"/>
    <n v="386"/>
    <s v="INTERIOR DESIGN FEES"/>
  </r>
  <r>
    <d v="2016-07-25T00:00:00"/>
    <s v="chsg-00308.30"/>
    <x v="0"/>
    <x v="5"/>
    <s v="I/C DESG"/>
    <n v="2003"/>
    <s v="Chapoo Rordpet"/>
    <n v="5"/>
    <n v="386"/>
    <s v="INTERIOR DESIGN FEES"/>
  </r>
  <r>
    <d v="2016-08-01T00:00:00"/>
    <s v="chsg-00308.30"/>
    <x v="0"/>
    <x v="5"/>
    <s v="I/C DESG"/>
    <n v="2003"/>
    <s v="Chapoo Rordpet"/>
    <n v="1"/>
    <n v="386"/>
    <s v="INTERIOR DESIGN FEES"/>
  </r>
  <r>
    <d v="2015-01-05T00:00:00"/>
    <s v="chsg-00308.40"/>
    <x v="0"/>
    <x v="6"/>
    <s v="I/C DESG"/>
    <n v="2024"/>
    <s v="Angkarn Kotsang"/>
    <n v="1.5"/>
    <n v="269"/>
    <s v="Phase IV-Final Concept Design"/>
  </r>
  <r>
    <d v="2015-01-12T00:00:00"/>
    <s v="chsg-00308.40"/>
    <x v="0"/>
    <x v="6"/>
    <s v="I/C DESG"/>
    <n v="2024"/>
    <s v="Angkarn Kotsang"/>
    <n v="3"/>
    <n v="269"/>
    <s v="Phase IV-Final Concept Design"/>
  </r>
  <r>
    <d v="2015-01-19T00:00:00"/>
    <s v="chsg-00308.40"/>
    <x v="0"/>
    <x v="6"/>
    <s v="I/C DESG"/>
    <n v="2024"/>
    <s v="Angkarn Kotsang"/>
    <n v="5"/>
    <n v="269"/>
    <s v="Phase IV-Final Concept Design"/>
  </r>
  <r>
    <d v="2015-01-19T00:00:00"/>
    <s v="chsg-00308.40"/>
    <x v="0"/>
    <x v="6"/>
    <s v="I/C DESG"/>
    <n v="2023"/>
    <s v="Kriengkai Panuwatwanich"/>
    <n v="2"/>
    <n v="269"/>
    <s v="Phase IV-Final Concept Design"/>
  </r>
  <r>
    <d v="2015-01-19T00:00:00"/>
    <s v="chsg-00308.40"/>
    <x v="0"/>
    <x v="6"/>
    <s v="I/C DESG"/>
    <n v="2005"/>
    <s v="Lampoon Khamwangngeaw"/>
    <n v="6"/>
    <n v="269"/>
    <s v="Phase IV-Final Concept Design"/>
  </r>
  <r>
    <d v="2015-01-26T00:00:00"/>
    <s v="chsg-00308.40"/>
    <x v="0"/>
    <x v="6"/>
    <s v="I/C DESG"/>
    <s v="X-EE"/>
    <s v="Ex-Employee"/>
    <n v="40"/>
    <n v="269"/>
    <s v="Phase IV-Final Concept Design"/>
  </r>
  <r>
    <d v="2015-01-26T00:00:00"/>
    <s v="chsg-00308.40"/>
    <x v="0"/>
    <x v="6"/>
    <s v="I/C DESG"/>
    <n v="2005"/>
    <s v="Lampoon Khamwangngeaw"/>
    <n v="26"/>
    <n v="269"/>
    <s v="Phase IV-Final Concept Design"/>
  </r>
  <r>
    <d v="2015-02-02T00:00:00"/>
    <s v="chsg-00308.40"/>
    <x v="0"/>
    <x v="6"/>
    <s v="I/C DESG"/>
    <n v="2024"/>
    <s v="Angkarn Kotsang"/>
    <n v="4"/>
    <n v="269"/>
    <s v="Phase IV-Final Concept Design"/>
  </r>
  <r>
    <d v="2015-02-02T00:00:00"/>
    <s v="chsg-00308.40"/>
    <x v="0"/>
    <x v="6"/>
    <s v="I/C DESG"/>
    <s v="X-EE"/>
    <s v="Ex-Employee"/>
    <n v="40"/>
    <n v="269"/>
    <s v="Phase IV-Final Concept Design"/>
  </r>
  <r>
    <d v="2015-02-02T00:00:00"/>
    <s v="chsg-00308.40"/>
    <x v="0"/>
    <x v="6"/>
    <s v="I/C DESG"/>
    <n v="2023"/>
    <s v="Kriengkai Panuwatwanich"/>
    <n v="3"/>
    <n v="269"/>
    <s v="Phase IV-Final Concept Design"/>
  </r>
  <r>
    <d v="2015-02-02T00:00:00"/>
    <s v="chsg-00308.40"/>
    <x v="0"/>
    <x v="6"/>
    <s v="I/C DESG"/>
    <n v="2005"/>
    <s v="Lampoon Khamwangngeaw"/>
    <n v="42.5"/>
    <n v="269"/>
    <s v="Phase IV-Final Concept Design"/>
  </r>
  <r>
    <d v="2015-02-09T00:00:00"/>
    <s v="chsg-00308.40"/>
    <x v="0"/>
    <x v="6"/>
    <s v="I/C DESG"/>
    <n v="2024"/>
    <s v="Angkarn Kotsang"/>
    <n v="4"/>
    <n v="269"/>
    <s v="Phase IV-Final Concept Design"/>
  </r>
  <r>
    <d v="2015-02-09T00:00:00"/>
    <s v="chsg-00308.40"/>
    <x v="0"/>
    <x v="6"/>
    <s v="I/C DESG"/>
    <s v="X-EE"/>
    <s v="Ex-Employee"/>
    <n v="32"/>
    <n v="269"/>
    <s v="Phase IV-Final Concept Design"/>
  </r>
  <r>
    <d v="2015-02-09T00:00:00"/>
    <s v="chsg-00308.40"/>
    <x v="0"/>
    <x v="6"/>
    <s v="I/C DESG"/>
    <n v="2005"/>
    <s v="Lampoon Khamwangngeaw"/>
    <n v="47"/>
    <n v="269"/>
    <s v="Phase IV-Final Concept Design"/>
  </r>
  <r>
    <d v="2015-02-09T00:00:00"/>
    <s v="chsg-00308.40"/>
    <x v="0"/>
    <x v="6"/>
    <s v="I/C DESG"/>
    <s v="X-EE"/>
    <s v="Ex-Employee"/>
    <n v="42.5"/>
    <n v="269"/>
    <s v="Phase IV-Final Concept Design"/>
  </r>
  <r>
    <d v="2015-02-09T00:00:00"/>
    <s v="chsg-00308.40"/>
    <x v="0"/>
    <x v="6"/>
    <s v="I/C DESG"/>
    <s v="X-EE"/>
    <s v="Ex-Employee"/>
    <n v="28"/>
    <n v="269"/>
    <s v="Phase IV-Final Concept Design"/>
  </r>
  <r>
    <d v="2015-02-16T00:00:00"/>
    <s v="chsg-00308.40"/>
    <x v="0"/>
    <x v="6"/>
    <s v="I/C DESG"/>
    <n v="2024"/>
    <s v="Angkarn Kotsang"/>
    <n v="4"/>
    <n v="269"/>
    <s v="Phase IV-Final Concept Design"/>
  </r>
  <r>
    <d v="2015-02-16T00:00:00"/>
    <s v="chsg-00308.40"/>
    <x v="0"/>
    <x v="6"/>
    <s v="I/C DESG"/>
    <s v="X-EE"/>
    <s v="Ex-Employee"/>
    <n v="36"/>
    <n v="269"/>
    <s v="Phase IV-Final Concept Design"/>
  </r>
  <r>
    <d v="2015-02-16T00:00:00"/>
    <s v="chsg-00308.40"/>
    <x v="0"/>
    <x v="6"/>
    <s v="I/C DESG"/>
    <n v="2005"/>
    <s v="Lampoon Khamwangngeaw"/>
    <n v="30.5"/>
    <n v="269"/>
    <s v="Phase IV-Final Concept Design"/>
  </r>
  <r>
    <d v="2015-02-16T00:00:00"/>
    <s v="chsg-00308.40"/>
    <x v="0"/>
    <x v="6"/>
    <s v="I/C DESG"/>
    <s v="X-EE"/>
    <s v="Ex-Employee"/>
    <n v="23"/>
    <n v="269"/>
    <s v="Phase IV-Final Concept Design"/>
  </r>
  <r>
    <d v="2015-02-16T00:00:00"/>
    <s v="chsg-00308.40"/>
    <x v="0"/>
    <x v="6"/>
    <s v="I/C DESG"/>
    <n v="2007"/>
    <s v="Surisa Phosang"/>
    <n v="10"/>
    <n v="269"/>
    <s v="Phase IV-Final Concept Design"/>
  </r>
  <r>
    <d v="2015-02-16T00:00:00"/>
    <s v="chsg-00308.40"/>
    <x v="0"/>
    <x v="6"/>
    <s v="I/C DESG"/>
    <n v="2008"/>
    <s v="Suthatip Paiboonnanthapong"/>
    <n v="6"/>
    <n v="269"/>
    <s v="Phase IV-Final Concept Design"/>
  </r>
  <r>
    <d v="2015-02-16T00:00:00"/>
    <s v="chsg-00308.40"/>
    <x v="0"/>
    <x v="6"/>
    <s v="I/C DESG"/>
    <s v="X-EE"/>
    <s v="Ex-Employee"/>
    <n v="24"/>
    <n v="269"/>
    <s v="Phase IV-Final Concept Design"/>
  </r>
  <r>
    <d v="2015-09-21T00:00:00"/>
    <s v="chsg-00308.40"/>
    <x v="0"/>
    <x v="6"/>
    <s v="I/C DESG"/>
    <n v="2023"/>
    <s v="Kriengkai Panuwatwanich"/>
    <n v="1.5"/>
    <n v="269"/>
    <s v="Phase IV-Final Concept Design"/>
  </r>
  <r>
    <d v="2015-10-19T00:00:00"/>
    <s v="chsg-00308.40"/>
    <x v="0"/>
    <x v="6"/>
    <s v="I/C DESG"/>
    <n v="2024"/>
    <s v="Angkarn Kotsang"/>
    <n v="1"/>
    <n v="269"/>
    <s v="Phase IV-Final Concept Design"/>
  </r>
  <r>
    <d v="2015-10-19T00:00:00"/>
    <s v="chsg-00308.40"/>
    <x v="0"/>
    <x v="6"/>
    <s v="I/C DESG"/>
    <n v="2023"/>
    <s v="Kriengkai Panuwatwanich"/>
    <n v="1"/>
    <n v="269"/>
    <s v="Phase IV-Final Concept Design"/>
  </r>
  <r>
    <d v="2015-10-26T00:00:00"/>
    <s v="chsg-00308.40"/>
    <x v="0"/>
    <x v="6"/>
    <s v="I/C DESG"/>
    <n v="2024"/>
    <s v="Angkarn Kotsang"/>
    <n v="4"/>
    <n v="269"/>
    <s v="Phase IV-Final Concept Design"/>
  </r>
  <r>
    <d v="2015-11-02T00:00:00"/>
    <s v="chsg-00308.40"/>
    <x v="0"/>
    <x v="6"/>
    <s v="I/C DESG"/>
    <n v="2024"/>
    <s v="Angkarn Kotsang"/>
    <n v="3"/>
    <n v="269"/>
    <s v="Phase IV-Final Concept Design"/>
  </r>
  <r>
    <d v="2015-11-09T00:00:00"/>
    <s v="chsg-00308.40"/>
    <x v="0"/>
    <x v="6"/>
    <s v="I/C DESG"/>
    <n v="2024"/>
    <s v="Angkarn Kotsang"/>
    <n v="3"/>
    <n v="269"/>
    <s v="Phase IV-Final Concept Design"/>
  </r>
  <r>
    <d v="2015-11-16T00:00:00"/>
    <s v="chsg-00308.40"/>
    <x v="0"/>
    <x v="6"/>
    <s v="I/C DESG"/>
    <n v="2005"/>
    <s v="Lampoon Khamwangngeaw"/>
    <n v="19"/>
    <n v="269"/>
    <s v="Phase IV-Final Concept Design"/>
  </r>
  <r>
    <d v="2015-11-23T00:00:00"/>
    <s v="chsg-00308.40"/>
    <x v="0"/>
    <x v="6"/>
    <s v="I/C DESG"/>
    <n v="2023"/>
    <s v="Kriengkai Panuwatwanich"/>
    <n v="6"/>
    <n v="269"/>
    <s v="Phase IV-Final Concept Design"/>
  </r>
  <r>
    <d v="2015-11-23T00:00:00"/>
    <s v="chsg-00308.40"/>
    <x v="0"/>
    <x v="6"/>
    <s v="I/C DESG"/>
    <n v="2023"/>
    <s v="Kriengkai Panuwatwanich"/>
    <n v="1.5"/>
    <n v="269"/>
    <s v="Phase IV-Final Concept Design"/>
  </r>
  <r>
    <d v="2015-11-23T00:00:00"/>
    <s v="chsg-00308.40"/>
    <x v="0"/>
    <x v="6"/>
    <s v="I/C DESG"/>
    <n v="2005"/>
    <s v="Lampoon Khamwangngeaw"/>
    <n v="22"/>
    <n v="269"/>
    <s v="Phase IV-Final Concept Design"/>
  </r>
  <r>
    <d v="2015-11-23T00:00:00"/>
    <s v="chsg-00308.40"/>
    <x v="0"/>
    <x v="6"/>
    <s v="I/C DESG"/>
    <s v="X-EE"/>
    <s v="Ex-Employee"/>
    <n v="6"/>
    <n v="269"/>
    <s v="Phase IV-Final Concept Design"/>
  </r>
  <r>
    <d v="2016-01-11T00:00:00"/>
    <s v="chsg-00308.40"/>
    <x v="0"/>
    <x v="6"/>
    <s v="I/C DESG"/>
    <n v="2024"/>
    <s v="Angkarn Kotsang"/>
    <n v="1"/>
    <n v="269"/>
    <s v="Phase IV-Final Concept Design"/>
  </r>
  <r>
    <d v="2016-01-18T00:00:00"/>
    <s v="chsg-00308.40"/>
    <x v="0"/>
    <x v="6"/>
    <s v="I/C DESG"/>
    <n v="2024"/>
    <s v="Angkarn Kotsang"/>
    <n v="1"/>
    <n v="269"/>
    <s v="Phase IV-Final Concept Design"/>
  </r>
  <r>
    <d v="2016-01-25T00:00:00"/>
    <s v="chsg-00308.40"/>
    <x v="0"/>
    <x v="6"/>
    <s v="I/C DESG"/>
    <n v="2024"/>
    <s v="Angkarn Kotsang"/>
    <n v="8"/>
    <n v="269"/>
    <s v="Phase IV-Final Concept Design"/>
  </r>
  <r>
    <d v="2016-02-01T00:00:00"/>
    <s v="chsg-00308.40"/>
    <x v="0"/>
    <x v="6"/>
    <s v="I/C DESG"/>
    <n v="2024"/>
    <s v="Angkarn Kotsang"/>
    <n v="8"/>
    <n v="269"/>
    <s v="Phase IV-Final Concept Design"/>
  </r>
  <r>
    <d v="2016-02-01T00:00:00"/>
    <s v="chsg-00308.40"/>
    <x v="0"/>
    <x v="6"/>
    <s v="I/C DESG"/>
    <n v="2023"/>
    <s v="Kriengkai Panuwatwanich"/>
    <n v="15"/>
    <n v="269"/>
    <s v="Phase IV-Final Concept Design"/>
  </r>
  <r>
    <d v="2016-02-01T00:00:00"/>
    <s v="chsg-00308.40"/>
    <x v="0"/>
    <x v="6"/>
    <s v="I/C DESG"/>
    <n v="2005"/>
    <s v="Lampoon Khamwangngeaw"/>
    <n v="1"/>
    <n v="269"/>
    <s v="Phase IV-Final Concept Design"/>
  </r>
  <r>
    <d v="2016-02-08T00:00:00"/>
    <s v="chsg-00308.40"/>
    <x v="0"/>
    <x v="6"/>
    <s v="I/C DESG"/>
    <n v="2024"/>
    <s v="Angkarn Kotsang"/>
    <n v="15"/>
    <n v="269"/>
    <s v="Phase IV-Final Concept Design"/>
  </r>
  <r>
    <d v="2016-02-08T00:00:00"/>
    <s v="chsg-00308.40"/>
    <x v="0"/>
    <x v="6"/>
    <s v="I/C DESG"/>
    <n v="2023"/>
    <s v="Kriengkai Panuwatwanich"/>
    <n v="24"/>
    <n v="269"/>
    <s v="Phase IV-Final Concept Design"/>
  </r>
  <r>
    <d v="2016-02-08T00:00:00"/>
    <s v="chsg-00308.40"/>
    <x v="0"/>
    <x v="6"/>
    <s v="I/C DESG"/>
    <n v="2005"/>
    <s v="Lampoon Khamwangngeaw"/>
    <n v="4"/>
    <n v="269"/>
    <s v="Phase IV-Final Concept Design"/>
  </r>
  <r>
    <d v="2016-02-15T00:00:00"/>
    <s v="chsg-00308.40"/>
    <x v="0"/>
    <x v="6"/>
    <s v="I/C DESG"/>
    <n v="2024"/>
    <s v="Angkarn Kotsang"/>
    <n v="15"/>
    <n v="269"/>
    <s v="Phase IV-Final Concept Design"/>
  </r>
  <r>
    <d v="2016-02-15T00:00:00"/>
    <s v="chsg-00308.40"/>
    <x v="0"/>
    <x v="6"/>
    <s v="I/C DESG"/>
    <n v="2023"/>
    <s v="Kriengkai Panuwatwanich"/>
    <n v="29"/>
    <n v="269"/>
    <s v="Phase IV-Final Concept Design"/>
  </r>
  <r>
    <d v="2016-02-15T00:00:00"/>
    <s v="chsg-00308.40"/>
    <x v="0"/>
    <x v="6"/>
    <s v="I/C DESG"/>
    <n v="2023"/>
    <s v="Kriengkai Panuwatwanich"/>
    <n v="2"/>
    <n v="269"/>
    <s v="Phase IV-Final Concept Design"/>
  </r>
  <r>
    <d v="2016-02-15T00:00:00"/>
    <s v="chsg-00308.40"/>
    <x v="0"/>
    <x v="6"/>
    <s v="I/C DESG"/>
    <n v="2005"/>
    <s v="Lampoon Khamwangngeaw"/>
    <n v="7"/>
    <n v="269"/>
    <s v="Phase IV-Final Concept Design"/>
  </r>
  <r>
    <d v="2016-02-22T00:00:00"/>
    <s v="chsg-00308.40"/>
    <x v="0"/>
    <x v="6"/>
    <s v="I/C DESG"/>
    <n v="2024"/>
    <s v="Angkarn Kotsang"/>
    <n v="16"/>
    <n v="269"/>
    <s v="Phase IV-Final Concept Design"/>
  </r>
  <r>
    <d v="2016-02-22T00:00:00"/>
    <s v="chsg-00308.40"/>
    <x v="0"/>
    <x v="6"/>
    <s v="I/C DESG"/>
    <n v="2023"/>
    <s v="Kriengkai Panuwatwanich"/>
    <n v="35"/>
    <n v="269"/>
    <s v="Phase IV-Final Concept Design"/>
  </r>
  <r>
    <d v="2016-02-22T00:00:00"/>
    <s v="chsg-00308.40"/>
    <x v="0"/>
    <x v="6"/>
    <s v="I/C DESG"/>
    <n v="2023"/>
    <s v="Kriengkai Panuwatwanich"/>
    <n v="2.5"/>
    <n v="269"/>
    <s v="Phase IV-Final Concept Design"/>
  </r>
  <r>
    <d v="2016-02-22T00:00:00"/>
    <s v="chsg-00308.40"/>
    <x v="0"/>
    <x v="6"/>
    <s v="I/C DESG"/>
    <n v="2005"/>
    <s v="Lampoon Khamwangngeaw"/>
    <n v="36"/>
    <n v="269"/>
    <s v="Phase IV-Final Concept Design"/>
  </r>
  <r>
    <d v="2016-02-22T00:00:00"/>
    <s v="chsg-00308.40"/>
    <x v="0"/>
    <x v="6"/>
    <s v="I/C DESG"/>
    <s v="X-EE"/>
    <s v="Ex-Employee"/>
    <n v="27"/>
    <n v="269"/>
    <s v="Phase IV-Final Concept Design"/>
  </r>
  <r>
    <d v="2016-02-22T00:00:00"/>
    <s v="chsg-00308.40"/>
    <x v="0"/>
    <x v="6"/>
    <s v="I/C DESG"/>
    <n v="2010"/>
    <s v="Rapee Pongtanee"/>
    <n v="32"/>
    <n v="269"/>
    <s v="Phase IV-Final Concept Design"/>
  </r>
  <r>
    <d v="2016-02-22T00:00:00"/>
    <s v="chsg-00308.40"/>
    <x v="0"/>
    <x v="6"/>
    <s v="I/C DESG"/>
    <s v="X-EE"/>
    <s v="Ex-Employee"/>
    <n v="4"/>
    <n v="269"/>
    <s v="Phase IV-Final Concept Design"/>
  </r>
  <r>
    <d v="2016-02-29T00:00:00"/>
    <s v="chsg-00308.40"/>
    <x v="0"/>
    <x v="6"/>
    <s v="I/C DESG"/>
    <n v="2024"/>
    <s v="Angkarn Kotsang"/>
    <n v="4"/>
    <n v="269"/>
    <s v="Phase IV-Final Concept Design"/>
  </r>
  <r>
    <d v="2016-02-29T00:00:00"/>
    <s v="chsg-00308.40"/>
    <x v="0"/>
    <x v="6"/>
    <s v="I/C DESG"/>
    <n v="2023"/>
    <s v="Kriengkai Panuwatwanich"/>
    <n v="11"/>
    <n v="269"/>
    <s v="Phase IV-Final Concept Design"/>
  </r>
  <r>
    <d v="2016-02-29T00:00:00"/>
    <s v="chsg-00308.40"/>
    <x v="0"/>
    <x v="6"/>
    <s v="I/C DESG"/>
    <n v="2005"/>
    <s v="Lampoon Khamwangngeaw"/>
    <n v="11"/>
    <n v="269"/>
    <s v="Phase IV-Final Concept Design"/>
  </r>
  <r>
    <d v="2016-02-29T00:00:00"/>
    <s v="chsg-00308.40"/>
    <x v="0"/>
    <x v="6"/>
    <s v="I/C DESG"/>
    <n v="2010"/>
    <s v="Rapee Pongtanee"/>
    <n v="8"/>
    <n v="269"/>
    <s v="Phase IV-Final Concept Design"/>
  </r>
  <r>
    <d v="2016-03-01T00:00:00"/>
    <s v="chsg-00308.40"/>
    <x v="0"/>
    <x v="6"/>
    <s v="I/C DESG"/>
    <n v="2024"/>
    <s v="Angkarn Kotsang"/>
    <n v="8"/>
    <n v="269"/>
    <s v="Phase IV-Final Concept Design"/>
  </r>
  <r>
    <d v="2016-03-01T00:00:00"/>
    <s v="chsg-00308.40"/>
    <x v="0"/>
    <x v="6"/>
    <s v="I/C DESG"/>
    <n v="2023"/>
    <s v="Kriengkai Panuwatwanich"/>
    <n v="44"/>
    <n v="269"/>
    <s v="Phase IV-Final Concept Design"/>
  </r>
  <r>
    <d v="2016-03-01T00:00:00"/>
    <s v="chsg-00308.40"/>
    <x v="0"/>
    <x v="6"/>
    <s v="I/C DESG"/>
    <n v="2005"/>
    <s v="Lampoon Khamwangngeaw"/>
    <n v="46.5"/>
    <n v="269"/>
    <s v="Phase IV-Final Concept Design"/>
  </r>
  <r>
    <d v="2016-03-01T00:00:00"/>
    <s v="chsg-00308.40"/>
    <x v="0"/>
    <x v="6"/>
    <s v="I/C DESG"/>
    <s v="X-EE"/>
    <s v="Ex-Employee"/>
    <n v="10"/>
    <n v="269"/>
    <s v="Phase IV-Final Concept Design"/>
  </r>
  <r>
    <d v="2016-03-01T00:00:00"/>
    <s v="chsg-00308.40"/>
    <x v="0"/>
    <x v="6"/>
    <s v="I/C DESG"/>
    <s v="X-EE"/>
    <s v="Ex-Employee"/>
    <n v="41.5"/>
    <n v="269"/>
    <s v="Phase IV-Final Concept Design"/>
  </r>
  <r>
    <d v="2016-03-01T00:00:00"/>
    <s v="chsg-00308.40"/>
    <x v="0"/>
    <x v="6"/>
    <s v="I/C DESG"/>
    <n v="2010"/>
    <s v="Rapee Pongtanee"/>
    <n v="32"/>
    <n v="269"/>
    <s v="Phase IV-Final Concept Design"/>
  </r>
  <r>
    <d v="2016-03-01T00:00:00"/>
    <s v="chsg-00308.40"/>
    <x v="0"/>
    <x v="6"/>
    <s v="I/C DESG"/>
    <s v="X-EE"/>
    <s v="Ex-Employee"/>
    <n v="32"/>
    <n v="269"/>
    <s v="Phase IV-Final Concept Design"/>
  </r>
  <r>
    <d v="2016-03-01T00:00:00"/>
    <s v="chsg-00308.40"/>
    <x v="0"/>
    <x v="6"/>
    <s v="I/C DESG"/>
    <s v="X-EE"/>
    <s v="Ex-Employee"/>
    <n v="16"/>
    <n v="269"/>
    <s v="Phase IV-Final Concept Design"/>
  </r>
  <r>
    <d v="2016-03-01T00:00:00"/>
    <s v="chsg-00308.40"/>
    <x v="0"/>
    <x v="6"/>
    <s v="I/C DESG"/>
    <n v="2014"/>
    <s v="Witthawat Witthayawiranon"/>
    <n v="24"/>
    <n v="269"/>
    <s v="Phase IV-Final Concept Design"/>
  </r>
  <r>
    <d v="2016-03-07T00:00:00"/>
    <s v="chsg-00308.40"/>
    <x v="0"/>
    <x v="6"/>
    <s v="I/C DESG"/>
    <n v="2024"/>
    <s v="Angkarn Kotsang"/>
    <n v="15"/>
    <n v="269"/>
    <s v="Phase IV-Final Concept Design"/>
  </r>
  <r>
    <d v="2016-03-07T00:00:00"/>
    <s v="chsg-00308.40"/>
    <x v="0"/>
    <x v="6"/>
    <s v="I/C DESG"/>
    <n v="2024"/>
    <s v="Angkarn Kotsang"/>
    <n v="4"/>
    <n v="269"/>
    <s v="Phase IV-Final Concept Design"/>
  </r>
  <r>
    <d v="2016-03-07T00:00:00"/>
    <s v="chsg-00308.40"/>
    <x v="0"/>
    <x v="6"/>
    <s v="I/C DESG"/>
    <n v="2023"/>
    <s v="Kriengkai Panuwatwanich"/>
    <n v="5"/>
    <n v="269"/>
    <s v="Phase IV-Final Concept Design"/>
  </r>
  <r>
    <d v="2016-03-07T00:00:00"/>
    <s v="chsg-00308.40"/>
    <x v="0"/>
    <x v="6"/>
    <s v="I/C DESG"/>
    <n v="2023"/>
    <s v="Kriengkai Panuwatwanich"/>
    <n v="10"/>
    <n v="269"/>
    <s v="Phase IV-Final Concept Design"/>
  </r>
  <r>
    <d v="2016-03-07T00:00:00"/>
    <s v="chsg-00308.40"/>
    <x v="0"/>
    <x v="6"/>
    <s v="I/C DESG"/>
    <n v="2005"/>
    <s v="Lampoon Khamwangngeaw"/>
    <n v="14"/>
    <n v="269"/>
    <s v="Phase IV-Final Concept Design"/>
  </r>
  <r>
    <d v="2016-03-07T00:00:00"/>
    <s v="chsg-00308.40"/>
    <x v="0"/>
    <x v="6"/>
    <s v="I/C DESG"/>
    <n v="2005"/>
    <s v="Lampoon Khamwangngeaw"/>
    <n v="3"/>
    <n v="269"/>
    <s v="Phase IV-Final Concept Design"/>
  </r>
  <r>
    <d v="2016-03-07T00:00:00"/>
    <s v="chsg-00308.40"/>
    <x v="0"/>
    <x v="6"/>
    <s v="I/C DESG"/>
    <s v="X-EE"/>
    <s v="Ex-Employee"/>
    <n v="8.5"/>
    <n v="269"/>
    <s v="Phase IV-Final Concept Design"/>
  </r>
  <r>
    <d v="2016-03-07T00:00:00"/>
    <s v="chsg-00308.40"/>
    <x v="0"/>
    <x v="6"/>
    <s v="I/C DESG"/>
    <n v="2010"/>
    <s v="Rapee Pongtanee"/>
    <n v="8"/>
    <n v="269"/>
    <s v="Phase IV-Final Concept Design"/>
  </r>
  <r>
    <d v="2016-03-07T00:00:00"/>
    <s v="chsg-00308.40"/>
    <x v="0"/>
    <x v="6"/>
    <s v="I/C DESG"/>
    <s v="X-EE"/>
    <s v="Ex-Employee"/>
    <n v="22"/>
    <n v="269"/>
    <s v="Phase IV-Final Concept Design"/>
  </r>
  <r>
    <d v="2016-03-07T00:00:00"/>
    <s v="chsg-00308.40"/>
    <x v="0"/>
    <x v="6"/>
    <s v="I/C DESG"/>
    <s v="X-EE"/>
    <s v="Ex-Employee"/>
    <n v="16"/>
    <n v="269"/>
    <s v="Phase IV-Final Concept Design"/>
  </r>
  <r>
    <d v="2016-03-07T00:00:00"/>
    <s v="chsg-00308.40"/>
    <x v="0"/>
    <x v="6"/>
    <s v="I/C DESG"/>
    <n v="2014"/>
    <s v="Witthawat Witthayawiranon"/>
    <n v="16"/>
    <n v="269"/>
    <s v="Phase IV-Final Concept Design"/>
  </r>
  <r>
    <d v="2016-03-14T00:00:00"/>
    <s v="chsg-00308.40"/>
    <x v="0"/>
    <x v="6"/>
    <s v="I/C DESG"/>
    <n v="2024"/>
    <s v="Angkarn Kotsang"/>
    <n v="18"/>
    <n v="269"/>
    <s v="Phase IV-Final Concept Design"/>
  </r>
  <r>
    <d v="2016-03-14T00:00:00"/>
    <s v="chsg-00308.40"/>
    <x v="0"/>
    <x v="6"/>
    <s v="I/C DESG"/>
    <n v="2023"/>
    <s v="Kriengkai Panuwatwanich"/>
    <n v="15"/>
    <n v="269"/>
    <s v="Phase IV-Final Concept Design"/>
  </r>
  <r>
    <d v="2016-03-14T00:00:00"/>
    <s v="chsg-00308.40"/>
    <x v="0"/>
    <x v="6"/>
    <s v="I/C DESG"/>
    <n v="2010"/>
    <s v="Rapee Pongtanee"/>
    <n v="4"/>
    <n v="269"/>
    <s v="Phase IV-Final Concept Design"/>
  </r>
  <r>
    <d v="2016-03-21T00:00:00"/>
    <s v="chsg-00308.40"/>
    <x v="0"/>
    <x v="6"/>
    <s v="I/C DESG"/>
    <n v="2024"/>
    <s v="Angkarn Kotsang"/>
    <n v="8"/>
    <n v="269"/>
    <s v="Phase IV-Final Concept Design"/>
  </r>
  <r>
    <d v="2016-03-21T00:00:00"/>
    <s v="chsg-00308.40"/>
    <x v="0"/>
    <x v="6"/>
    <s v="I/C DESG"/>
    <n v="2023"/>
    <s v="Kriengkai Panuwatwanich"/>
    <n v="2"/>
    <n v="269"/>
    <s v="Phase IV-Final Concept Design"/>
  </r>
  <r>
    <d v="2016-03-21T00:00:00"/>
    <s v="chsg-00308.40"/>
    <x v="0"/>
    <x v="6"/>
    <s v="I/C DESG"/>
    <n v="2005"/>
    <s v="Lampoon Khamwangngeaw"/>
    <n v="2"/>
    <n v="269"/>
    <s v="Phase IV-Final Concept Design"/>
  </r>
  <r>
    <d v="2016-03-28T00:00:00"/>
    <s v="chsg-00308.40"/>
    <x v="0"/>
    <x v="6"/>
    <s v="I/C DESG"/>
    <n v="2024"/>
    <s v="Angkarn Kotsang"/>
    <n v="16"/>
    <n v="269"/>
    <s v="Phase IV-Final Concept Design"/>
  </r>
  <r>
    <d v="2016-04-01T00:00:00"/>
    <s v="chsg-00308.40"/>
    <x v="0"/>
    <x v="6"/>
    <s v="I/C DESG"/>
    <n v="2024"/>
    <s v="Angkarn Kotsang"/>
    <n v="4"/>
    <n v="269"/>
    <s v="Phase IV-Final Concept Design"/>
  </r>
  <r>
    <d v="2016-04-04T00:00:00"/>
    <s v="chsg-00308.40"/>
    <x v="0"/>
    <x v="6"/>
    <s v="I/C DESG"/>
    <n v="2024"/>
    <s v="Angkarn Kotsang"/>
    <n v="10"/>
    <n v="269"/>
    <s v="Phase IV-Final Concept Design"/>
  </r>
  <r>
    <d v="2016-04-04T00:00:00"/>
    <s v="chsg-00308.40"/>
    <x v="0"/>
    <x v="6"/>
    <s v="I/C DESG"/>
    <n v="2023"/>
    <s v="Kriengkai Panuwatwanich"/>
    <n v="27"/>
    <n v="269"/>
    <s v="Phase IV-Final Concept Design"/>
  </r>
  <r>
    <d v="2016-04-04T00:00:00"/>
    <s v="chsg-00308.40"/>
    <x v="0"/>
    <x v="6"/>
    <s v="I/C DESG"/>
    <s v="X-EE"/>
    <s v="Ex-Employee"/>
    <n v="16"/>
    <n v="269"/>
    <s v="Phase IV-Final Concept Design"/>
  </r>
  <r>
    <d v="2016-04-11T00:00:00"/>
    <s v="chsg-00308.40"/>
    <x v="0"/>
    <x v="6"/>
    <s v="I/C DESG"/>
    <s v="X-EE"/>
    <s v="Ex-Employee"/>
    <n v="16"/>
    <n v="269"/>
    <s v="Phase IV-Final Concept Design"/>
  </r>
  <r>
    <d v="2016-04-18T00:00:00"/>
    <s v="chsg-00308.40"/>
    <x v="0"/>
    <x v="6"/>
    <s v="I/C DESG"/>
    <n v="2024"/>
    <s v="Angkarn Kotsang"/>
    <n v="10"/>
    <n v="269"/>
    <s v="Phase IV-Final Concept Design"/>
  </r>
  <r>
    <d v="2016-04-25T00:00:00"/>
    <s v="chsg-00308.40"/>
    <x v="0"/>
    <x v="6"/>
    <s v="I/C DESG"/>
    <n v="2024"/>
    <s v="Angkarn Kotsang"/>
    <n v="8"/>
    <n v="269"/>
    <s v="Phase IV-Final Concept Design"/>
  </r>
  <r>
    <d v="2016-04-25T00:00:00"/>
    <s v="chsg-00308.40"/>
    <x v="0"/>
    <x v="6"/>
    <s v="I/C DESG"/>
    <n v="2023"/>
    <s v="Kriengkai Panuwatwanich"/>
    <n v="39.5"/>
    <n v="269"/>
    <s v="Phase IV-Final Concept Design"/>
  </r>
  <r>
    <d v="2016-04-25T00:00:00"/>
    <s v="chsg-00308.40"/>
    <x v="0"/>
    <x v="6"/>
    <s v="I/C DESG"/>
    <n v="2005"/>
    <s v="Lampoon Khamwangngeaw"/>
    <n v="42"/>
    <n v="269"/>
    <s v="Phase IV-Final Concept Design"/>
  </r>
  <r>
    <d v="2016-04-25T00:00:00"/>
    <s v="chsg-00308.40"/>
    <x v="0"/>
    <x v="6"/>
    <s v="I/C DESG"/>
    <n v="2014"/>
    <s v="Witthawat Witthayawiranon"/>
    <n v="16"/>
    <n v="269"/>
    <s v="Phase IV-Final Concept Design"/>
  </r>
  <r>
    <d v="2016-05-02T00:00:00"/>
    <s v="chsg-00308.40"/>
    <x v="0"/>
    <x v="6"/>
    <s v="I/C DESG"/>
    <s v="X-EE"/>
    <s v="Ex-Employee"/>
    <n v="16"/>
    <n v="269"/>
    <s v="Phase IV-Final Concept Design"/>
  </r>
  <r>
    <d v="2016-05-02T00:00:00"/>
    <s v="chsg-00308.40"/>
    <x v="0"/>
    <x v="6"/>
    <s v="I/C DESG"/>
    <n v="2023"/>
    <s v="Kriengkai Panuwatwanich"/>
    <n v="23"/>
    <n v="269"/>
    <s v="Phase IV-Final Concept Design"/>
  </r>
  <r>
    <d v="2016-05-02T00:00:00"/>
    <s v="chsg-00308.40"/>
    <x v="0"/>
    <x v="6"/>
    <s v="I/C DESG"/>
    <n v="2014"/>
    <s v="Witthawat Witthayawiranon"/>
    <n v="16"/>
    <n v="269"/>
    <s v="Phase IV-Final Concept Design"/>
  </r>
  <r>
    <d v="2016-05-09T00:00:00"/>
    <s v="chsg-00308.40"/>
    <x v="0"/>
    <x v="6"/>
    <s v="I/C DESG"/>
    <n v="2024"/>
    <s v="Angkarn Kotsang"/>
    <n v="6"/>
    <n v="269"/>
    <s v="Phase IV-Final Concept Design"/>
  </r>
  <r>
    <d v="2016-05-09T00:00:00"/>
    <s v="chsg-00308.40"/>
    <x v="0"/>
    <x v="6"/>
    <s v="I/C DESG"/>
    <s v="X-EE"/>
    <s v="Ex-Employee"/>
    <n v="16"/>
    <n v="269"/>
    <s v="Phase IV-Final Concept Design"/>
  </r>
  <r>
    <d v="2016-05-09T00:00:00"/>
    <s v="chsg-00308.40"/>
    <x v="0"/>
    <x v="6"/>
    <s v="I/C DESG"/>
    <n v="2023"/>
    <s v="Kriengkai Panuwatwanich"/>
    <n v="8"/>
    <n v="269"/>
    <s v="Phase IV-Final Concept Design"/>
  </r>
  <r>
    <d v="2016-05-09T00:00:00"/>
    <s v="chsg-00308.40"/>
    <x v="0"/>
    <x v="6"/>
    <s v="I/C DESG"/>
    <n v="2023"/>
    <s v="Kriengkai Panuwatwanich"/>
    <n v="24"/>
    <n v="269"/>
    <s v="Phase IV-Final Concept Design"/>
  </r>
  <r>
    <d v="2016-05-09T00:00:00"/>
    <s v="chsg-00308.40"/>
    <x v="0"/>
    <x v="6"/>
    <s v="I/C DESG"/>
    <n v="2014"/>
    <s v="Witthawat Witthayawiranon"/>
    <n v="8"/>
    <n v="269"/>
    <s v="Phase IV-Final Concept Design"/>
  </r>
  <r>
    <d v="2016-05-16T00:00:00"/>
    <s v="chsg-00308.40"/>
    <x v="0"/>
    <x v="6"/>
    <s v="I/C DESG"/>
    <n v="2024"/>
    <s v="Angkarn Kotsang"/>
    <n v="9"/>
    <n v="269"/>
    <s v="Phase IV-Final Concept Design"/>
  </r>
  <r>
    <d v="2016-05-16T00:00:00"/>
    <s v="chsg-00308.40"/>
    <x v="0"/>
    <x v="6"/>
    <s v="I/C DESG"/>
    <s v="X-EE"/>
    <s v="Ex-Employee"/>
    <n v="8"/>
    <n v="269"/>
    <s v="Phase IV-Final Concept Design"/>
  </r>
  <r>
    <d v="2016-05-23T00:00:00"/>
    <s v="chsg-00308.40"/>
    <x v="0"/>
    <x v="6"/>
    <s v="I/C DESG"/>
    <n v="2024"/>
    <s v="Angkarn Kotsang"/>
    <n v="15"/>
    <n v="269"/>
    <s v="Phase IV-Final Concept Design"/>
  </r>
  <r>
    <d v="2016-05-23T00:00:00"/>
    <s v="chsg-00308.40"/>
    <x v="0"/>
    <x v="6"/>
    <s v="I/C DESG"/>
    <n v="2023"/>
    <s v="Kriengkai Panuwatwanich"/>
    <n v="6"/>
    <n v="269"/>
    <s v="Phase IV-Final Concept Design"/>
  </r>
  <r>
    <d v="2016-05-23T00:00:00"/>
    <s v="chsg-00308.40"/>
    <x v="0"/>
    <x v="6"/>
    <s v="I/C DESG"/>
    <n v="2005"/>
    <s v="Lampoon Khamwangngeaw"/>
    <n v="2"/>
    <n v="269"/>
    <s v="Phase IV-Final Concept Design"/>
  </r>
  <r>
    <d v="2016-05-23T00:00:00"/>
    <s v="chsg-00308.40"/>
    <x v="0"/>
    <x v="6"/>
    <s v="I/C DESG"/>
    <s v="X-EE"/>
    <s v="Ex-Employee"/>
    <n v="14"/>
    <n v="269"/>
    <s v="Phase IV-Final Concept Design"/>
  </r>
  <r>
    <d v="2016-05-30T00:00:00"/>
    <s v="chsg-00308.40"/>
    <x v="0"/>
    <x v="6"/>
    <s v="I/C DESG"/>
    <n v="2024"/>
    <s v="Angkarn Kotsang"/>
    <n v="7"/>
    <n v="269"/>
    <s v="Phase IV-Final Concept Design"/>
  </r>
  <r>
    <d v="2016-05-30T00:00:00"/>
    <s v="chsg-00308.40"/>
    <x v="0"/>
    <x v="6"/>
    <s v="I/C DESG"/>
    <n v="2024"/>
    <s v="Angkarn Kotsang"/>
    <n v="3"/>
    <n v="269"/>
    <s v="Phase IV-Final Concept Design"/>
  </r>
  <r>
    <d v="2016-05-30T00:00:00"/>
    <s v="chsg-00308.40"/>
    <x v="0"/>
    <x v="6"/>
    <s v="I/C DESG"/>
    <n v="2023"/>
    <s v="Kriengkai Panuwatwanich"/>
    <n v="16.5"/>
    <n v="269"/>
    <s v="Phase IV-Final Concept Design"/>
  </r>
  <r>
    <d v="2016-05-30T00:00:00"/>
    <s v="chsg-00308.40"/>
    <x v="0"/>
    <x v="6"/>
    <s v="I/C DESG"/>
    <n v="2023"/>
    <s v="Kriengkai Panuwatwanich"/>
    <n v="3"/>
    <n v="269"/>
    <s v="Phase IV-Final Concept Design"/>
  </r>
  <r>
    <d v="2016-05-30T00:00:00"/>
    <s v="chsg-00308.40"/>
    <x v="0"/>
    <x v="6"/>
    <s v="I/C DESG"/>
    <n v="2005"/>
    <s v="Lampoon Khamwangngeaw"/>
    <n v="10"/>
    <n v="269"/>
    <s v="Phase IV-Final Concept Design"/>
  </r>
  <r>
    <d v="2016-05-30T00:00:00"/>
    <s v="chsg-00308.40"/>
    <x v="0"/>
    <x v="6"/>
    <s v="I/C DESG"/>
    <s v="X-EE"/>
    <s v="Ex-Employee"/>
    <n v="18.5"/>
    <n v="269"/>
    <s v="Phase IV-Final Concept Design"/>
  </r>
  <r>
    <d v="2016-06-01T00:00:00"/>
    <s v="chsg-00308.40"/>
    <x v="0"/>
    <x v="6"/>
    <s v="I/C DESG"/>
    <n v="2024"/>
    <s v="Angkarn Kotsang"/>
    <n v="6"/>
    <n v="269"/>
    <s v="Phase IV-Final Concept Design"/>
  </r>
  <r>
    <d v="2016-06-01T00:00:00"/>
    <s v="chsg-00308.40"/>
    <x v="0"/>
    <x v="6"/>
    <s v="I/C DESG"/>
    <n v="2023"/>
    <s v="Kriengkai Panuwatwanich"/>
    <n v="15"/>
    <n v="269"/>
    <s v="Phase IV-Final Concept Design"/>
  </r>
  <r>
    <d v="2016-06-01T00:00:00"/>
    <s v="chsg-00308.40"/>
    <x v="0"/>
    <x v="6"/>
    <s v="I/C DESG"/>
    <n v="2005"/>
    <s v="Lampoon Khamwangngeaw"/>
    <n v="5"/>
    <n v="269"/>
    <s v="Phase IV-Final Concept Design"/>
  </r>
  <r>
    <d v="2016-06-01T00:00:00"/>
    <s v="chsg-00308.40"/>
    <x v="0"/>
    <x v="6"/>
    <s v="I/C DESG"/>
    <n v="2005"/>
    <s v="Lampoon Khamwangngeaw"/>
    <n v="3"/>
    <n v="269"/>
    <s v="Phase IV-Final Concept Design"/>
  </r>
  <r>
    <d v="2016-06-06T00:00:00"/>
    <s v="chsg-00308.40"/>
    <x v="0"/>
    <x v="6"/>
    <s v="I/C DESG"/>
    <s v="X-EE"/>
    <s v="Ex-Employee"/>
    <n v="18"/>
    <n v="269"/>
    <s v="Phase IV-Final Concept Design"/>
  </r>
  <r>
    <d v="2016-06-06T00:00:00"/>
    <s v="chsg-00308.40"/>
    <x v="0"/>
    <x v="6"/>
    <s v="I/C DESG"/>
    <n v="2023"/>
    <s v="Kriengkai Panuwatwanich"/>
    <n v="39"/>
    <n v="269"/>
    <s v="Phase IV-Final Concept Design"/>
  </r>
  <r>
    <d v="2016-06-06T00:00:00"/>
    <s v="chsg-00308.40"/>
    <x v="0"/>
    <x v="6"/>
    <s v="I/C DESG"/>
    <n v="2005"/>
    <s v="Lampoon Khamwangngeaw"/>
    <n v="23"/>
    <n v="269"/>
    <s v="Phase IV-Final Concept Design"/>
  </r>
  <r>
    <d v="2016-06-06T00:00:00"/>
    <s v="chsg-00308.40"/>
    <x v="0"/>
    <x v="6"/>
    <s v="I/C DESG"/>
    <s v="X-EE"/>
    <s v="Ex-Employee"/>
    <n v="24"/>
    <n v="269"/>
    <s v="Phase IV-Final Concept Design"/>
  </r>
  <r>
    <d v="2016-06-06T00:00:00"/>
    <s v="chsg-00308.40"/>
    <x v="0"/>
    <x v="6"/>
    <s v="I/C DESG"/>
    <n v="2010"/>
    <s v="Rapee Pongtanee"/>
    <n v="36"/>
    <n v="269"/>
    <s v="Phase IV-Final Concept Design"/>
  </r>
  <r>
    <d v="2016-06-06T00:00:00"/>
    <s v="chsg-00308.40"/>
    <x v="0"/>
    <x v="6"/>
    <s v="I/C DESG"/>
    <s v="X-EE"/>
    <s v="Ex-Employee"/>
    <n v="40"/>
    <n v="269"/>
    <s v="Phase IV-Final Concept Design"/>
  </r>
  <r>
    <d v="2016-06-13T00:00:00"/>
    <s v="chsg-00308.40"/>
    <x v="0"/>
    <x v="6"/>
    <s v="I/C DESG"/>
    <n v="2025"/>
    <s v="Akarawin Punyapaparpong"/>
    <n v="10"/>
    <n v="269"/>
    <s v="Phase IV-Final Concept Design"/>
  </r>
  <r>
    <d v="2016-06-13T00:00:00"/>
    <s v="chsg-00308.40"/>
    <x v="0"/>
    <x v="6"/>
    <s v="I/C DESG"/>
    <n v="2024"/>
    <s v="Angkarn Kotsang"/>
    <n v="14"/>
    <n v="269"/>
    <s v="Phase IV-Final Concept Design"/>
  </r>
  <r>
    <d v="2016-06-13T00:00:00"/>
    <s v="chsg-00308.40"/>
    <x v="0"/>
    <x v="6"/>
    <s v="I/C DESG"/>
    <s v="X-EE"/>
    <s v="Ex-Employee"/>
    <n v="32"/>
    <n v="269"/>
    <s v="Phase IV-Final Concept Design"/>
  </r>
  <r>
    <d v="2016-06-13T00:00:00"/>
    <s v="chsg-00308.40"/>
    <x v="0"/>
    <x v="6"/>
    <s v="I/C DESG"/>
    <n v="2023"/>
    <s v="Kriengkai Panuwatwanich"/>
    <n v="24"/>
    <n v="269"/>
    <s v="Phase IV-Final Concept Design"/>
  </r>
  <r>
    <d v="2016-06-13T00:00:00"/>
    <s v="chsg-00308.40"/>
    <x v="0"/>
    <x v="6"/>
    <s v="I/C DESG"/>
    <n v="2023"/>
    <s v="Kriengkai Panuwatwanich"/>
    <n v="2"/>
    <n v="269"/>
    <s v="Phase IV-Final Concept Design"/>
  </r>
  <r>
    <d v="2016-06-13T00:00:00"/>
    <s v="chsg-00308.40"/>
    <x v="0"/>
    <x v="6"/>
    <s v="I/C DESG"/>
    <n v="2005"/>
    <s v="Lampoon Khamwangngeaw"/>
    <n v="23"/>
    <n v="269"/>
    <s v="Phase IV-Final Concept Design"/>
  </r>
  <r>
    <d v="2016-06-13T00:00:00"/>
    <s v="chsg-00308.40"/>
    <x v="0"/>
    <x v="6"/>
    <s v="I/C DESG"/>
    <s v="X-EE"/>
    <s v="Ex-Employee"/>
    <n v="10"/>
    <n v="269"/>
    <s v="Phase IV-Final Concept Design"/>
  </r>
  <r>
    <d v="2016-06-13T00:00:00"/>
    <s v="chsg-00308.40"/>
    <x v="0"/>
    <x v="6"/>
    <s v="I/C DESG"/>
    <n v="2010"/>
    <s v="Rapee Pongtanee"/>
    <n v="32"/>
    <n v="269"/>
    <s v="Phase IV-Final Concept Design"/>
  </r>
  <r>
    <d v="2016-06-20T00:00:00"/>
    <s v="chsg-00308.40"/>
    <x v="0"/>
    <x v="6"/>
    <s v="I/C DESG"/>
    <n v="2025"/>
    <s v="Akarawin Punyapaparpong"/>
    <n v="6"/>
    <n v="269"/>
    <s v="Phase IV-Final Concept Design"/>
  </r>
  <r>
    <d v="2016-06-20T00:00:00"/>
    <s v="chsg-00308.40"/>
    <x v="0"/>
    <x v="6"/>
    <s v="I/C DESG"/>
    <n v="2024"/>
    <s v="Angkarn Kotsang"/>
    <n v="17"/>
    <n v="269"/>
    <s v="Phase IV-Final Concept Design"/>
  </r>
  <r>
    <d v="2016-06-20T00:00:00"/>
    <s v="chsg-00308.40"/>
    <x v="0"/>
    <x v="6"/>
    <s v="I/C DESG"/>
    <s v="X-EE"/>
    <s v="Ex-Employee"/>
    <n v="40"/>
    <n v="269"/>
    <s v="Phase IV-Final Concept Design"/>
  </r>
  <r>
    <d v="2016-06-20T00:00:00"/>
    <s v="chsg-00308.40"/>
    <x v="0"/>
    <x v="6"/>
    <s v="I/C DESG"/>
    <n v="2023"/>
    <s v="Kriengkai Panuwatwanich"/>
    <n v="31"/>
    <n v="269"/>
    <s v="Phase IV-Final Concept Design"/>
  </r>
  <r>
    <d v="2016-06-20T00:00:00"/>
    <s v="chsg-00308.40"/>
    <x v="0"/>
    <x v="6"/>
    <s v="I/C DESG"/>
    <n v="2005"/>
    <s v="Lampoon Khamwangngeaw"/>
    <n v="22"/>
    <n v="269"/>
    <s v="Phase IV-Final Concept Design"/>
  </r>
  <r>
    <d v="2016-06-20T00:00:00"/>
    <s v="chsg-00308.40"/>
    <x v="0"/>
    <x v="6"/>
    <s v="I/C DESG"/>
    <s v="X-EE"/>
    <s v="Ex-Employee"/>
    <n v="41"/>
    <n v="269"/>
    <s v="Phase IV-Final Concept Design"/>
  </r>
  <r>
    <d v="2016-06-20T00:00:00"/>
    <s v="chsg-00308.40"/>
    <x v="0"/>
    <x v="6"/>
    <s v="I/C DESG"/>
    <n v="2010"/>
    <s v="Rapee Pongtanee"/>
    <n v="32"/>
    <n v="269"/>
    <s v="Phase IV-Final Concept Design"/>
  </r>
  <r>
    <d v="2016-06-20T00:00:00"/>
    <s v="chsg-00308.40"/>
    <x v="0"/>
    <x v="6"/>
    <s v="I/C DESG"/>
    <s v="X-EE"/>
    <s v="Ex-Employee"/>
    <n v="32"/>
    <n v="269"/>
    <s v="Phase IV-Final Concept Design"/>
  </r>
  <r>
    <d v="2016-06-27T00:00:00"/>
    <s v="chsg-00308.40"/>
    <x v="0"/>
    <x v="6"/>
    <s v="I/C DESG"/>
    <n v="2025"/>
    <s v="Akarawin Punyapaparpong"/>
    <n v="31"/>
    <n v="269"/>
    <s v="Phase IV-Final Concept Design"/>
  </r>
  <r>
    <d v="2016-06-27T00:00:00"/>
    <s v="chsg-00308.40"/>
    <x v="0"/>
    <x v="6"/>
    <s v="I/C DESG"/>
    <n v="2024"/>
    <s v="Angkarn Kotsang"/>
    <n v="12"/>
    <n v="269"/>
    <s v="Phase IV-Final Concept Design"/>
  </r>
  <r>
    <d v="2016-06-27T00:00:00"/>
    <s v="chsg-00308.40"/>
    <x v="0"/>
    <x v="6"/>
    <s v="I/C DESG"/>
    <s v="X-EE"/>
    <s v="Ex-Employee"/>
    <n v="32"/>
    <n v="269"/>
    <s v="Phase IV-Final Concept Design"/>
  </r>
  <r>
    <d v="2016-06-27T00:00:00"/>
    <s v="chsg-00308.40"/>
    <x v="0"/>
    <x v="6"/>
    <s v="I/C DESG"/>
    <n v="2023"/>
    <s v="Kriengkai Panuwatwanich"/>
    <n v="43"/>
    <n v="269"/>
    <s v="Phase IV-Final Concept Design"/>
  </r>
  <r>
    <d v="2016-06-27T00:00:00"/>
    <s v="chsg-00308.40"/>
    <x v="0"/>
    <x v="6"/>
    <s v="I/C DESG"/>
    <n v="2005"/>
    <s v="Lampoon Khamwangngeaw"/>
    <n v="37"/>
    <n v="269"/>
    <s v="Phase IV-Final Concept Design"/>
  </r>
  <r>
    <d v="2016-06-27T00:00:00"/>
    <s v="chsg-00308.40"/>
    <x v="0"/>
    <x v="6"/>
    <s v="I/C DESG"/>
    <s v="X-EE"/>
    <s v="Ex-Employee"/>
    <n v="38"/>
    <n v="269"/>
    <s v="Phase IV-Final Concept Design"/>
  </r>
  <r>
    <d v="2016-06-27T00:00:00"/>
    <s v="chsg-00308.40"/>
    <x v="0"/>
    <x v="6"/>
    <s v="I/C DESG"/>
    <n v="2010"/>
    <s v="Rapee Pongtanee"/>
    <n v="32"/>
    <n v="269"/>
    <s v="Phase IV-Final Concept Design"/>
  </r>
  <r>
    <d v="2016-06-27T00:00:00"/>
    <s v="chsg-00308.40"/>
    <x v="0"/>
    <x v="6"/>
    <s v="I/C DESG"/>
    <s v="X-EE"/>
    <s v="Ex-Employee"/>
    <n v="36"/>
    <n v="269"/>
    <s v="Phase IV-Final Concept Design"/>
  </r>
  <r>
    <d v="2016-07-01T00:00:00"/>
    <s v="chsg-00308.40"/>
    <x v="0"/>
    <x v="6"/>
    <s v="I/C DESG"/>
    <n v="2024"/>
    <s v="Angkarn Kotsang"/>
    <n v="1"/>
    <n v="269"/>
    <s v="Phase IV-Final Concept Design"/>
  </r>
  <r>
    <d v="2016-07-01T00:00:00"/>
    <s v="chsg-00308.40"/>
    <x v="0"/>
    <x v="6"/>
    <s v="I/C DESG"/>
    <n v="2023"/>
    <s v="Kriengkai Panuwatwanich"/>
    <n v="1"/>
    <n v="269"/>
    <s v="Phase IV-Final Concept Design"/>
  </r>
  <r>
    <d v="2016-07-04T00:00:00"/>
    <s v="chsg-00308.40"/>
    <x v="0"/>
    <x v="6"/>
    <s v="I/C DESG"/>
    <n v="2025"/>
    <s v="Akarawin Punyapaparpong"/>
    <n v="23"/>
    <n v="269"/>
    <s v="Phase IV-Final Concept Design"/>
  </r>
  <r>
    <d v="2016-07-04T00:00:00"/>
    <s v="chsg-00308.40"/>
    <x v="0"/>
    <x v="6"/>
    <s v="I/C DESG"/>
    <n v="2024"/>
    <s v="Angkarn Kotsang"/>
    <n v="10"/>
    <n v="269"/>
    <s v="Phase IV-Final Concept Design"/>
  </r>
  <r>
    <d v="2016-07-04T00:00:00"/>
    <s v="chsg-00308.40"/>
    <x v="0"/>
    <x v="6"/>
    <s v="I/C DESG"/>
    <s v="X-EE"/>
    <s v="Ex-Employee"/>
    <n v="26"/>
    <n v="269"/>
    <s v="Phase IV-Final Concept Design"/>
  </r>
  <r>
    <d v="2016-07-04T00:00:00"/>
    <s v="chsg-00308.40"/>
    <x v="0"/>
    <x v="6"/>
    <s v="I/C DESG"/>
    <n v="2023"/>
    <s v="Kriengkai Panuwatwanich"/>
    <n v="33"/>
    <n v="269"/>
    <s v="Phase IV-Final Concept Design"/>
  </r>
  <r>
    <d v="2016-07-11T00:00:00"/>
    <s v="chsg-00308.40"/>
    <x v="0"/>
    <x v="6"/>
    <s v="I/C DESG"/>
    <n v="2025"/>
    <s v="Akarawin Punyapaparpong"/>
    <n v="12"/>
    <n v="269"/>
    <s v="Phase IV-Final Concept Design"/>
  </r>
  <r>
    <d v="2016-07-11T00:00:00"/>
    <s v="chsg-00308.40"/>
    <x v="0"/>
    <x v="6"/>
    <s v="I/C DESG"/>
    <n v="2024"/>
    <s v="Angkarn Kotsang"/>
    <n v="4"/>
    <n v="269"/>
    <s v="Phase IV-Final Concept Design"/>
  </r>
  <r>
    <d v="2016-07-11T00:00:00"/>
    <s v="chsg-00308.40"/>
    <x v="0"/>
    <x v="6"/>
    <s v="I/C DESG"/>
    <n v="2023"/>
    <s v="Kriengkai Panuwatwanich"/>
    <n v="1"/>
    <n v="269"/>
    <s v="Phase IV-Final Concept Design"/>
  </r>
  <r>
    <d v="2016-07-18T00:00:00"/>
    <s v="chsg-00308.40"/>
    <x v="0"/>
    <x v="6"/>
    <s v="I/C DESG"/>
    <n v="2025"/>
    <s v="Akarawin Punyapaparpong"/>
    <n v="4"/>
    <n v="269"/>
    <s v="Phase IV-Final Concept Design"/>
  </r>
  <r>
    <d v="2016-07-18T00:00:00"/>
    <s v="chsg-00308.40"/>
    <x v="0"/>
    <x v="6"/>
    <s v="I/C DESG"/>
    <n v="2024"/>
    <s v="Angkarn Kotsang"/>
    <n v="6"/>
    <n v="269"/>
    <s v="Phase IV-Final Concept Design"/>
  </r>
  <r>
    <d v="2016-07-18T00:00:00"/>
    <s v="chsg-00308.40"/>
    <x v="0"/>
    <x v="6"/>
    <s v="I/C DESG"/>
    <n v="2023"/>
    <s v="Kriengkai Panuwatwanich"/>
    <n v="3"/>
    <n v="269"/>
    <s v="Phase IV-Final Concept Design"/>
  </r>
  <r>
    <d v="2016-07-18T00:00:00"/>
    <s v="chsg-00308.40"/>
    <x v="0"/>
    <x v="6"/>
    <s v="I/C DESG"/>
    <n v="2023"/>
    <s v="Kriengkai Panuwatwanich"/>
    <n v="21"/>
    <n v="269"/>
    <s v="Phase IV-Final Concept Design"/>
  </r>
  <r>
    <d v="2016-07-25T00:00:00"/>
    <s v="chsg-00308.40"/>
    <x v="0"/>
    <x v="6"/>
    <s v="I/C DESG"/>
    <n v="2025"/>
    <s v="Akarawin Punyapaparpong"/>
    <n v="8"/>
    <n v="269"/>
    <s v="Phase IV-Final Concept Design"/>
  </r>
  <r>
    <d v="2016-07-25T00:00:00"/>
    <s v="chsg-00308.40"/>
    <x v="0"/>
    <x v="6"/>
    <s v="I/C DESG"/>
    <n v="2024"/>
    <s v="Angkarn Kotsang"/>
    <n v="8"/>
    <n v="269"/>
    <s v="Phase IV-Final Concept Design"/>
  </r>
  <r>
    <d v="2016-07-25T00:00:00"/>
    <s v="chsg-00308.40"/>
    <x v="0"/>
    <x v="6"/>
    <s v="I/C DESG"/>
    <n v="2023"/>
    <s v="Kriengkai Panuwatwanich"/>
    <n v="21"/>
    <n v="269"/>
    <s v="Phase IV-Final Concept Design"/>
  </r>
  <r>
    <d v="2016-07-25T00:00:00"/>
    <s v="chsg-00308.40"/>
    <x v="0"/>
    <x v="6"/>
    <s v="I/C DESG"/>
    <n v="2023"/>
    <s v="Kriengkai Panuwatwanich"/>
    <n v="2"/>
    <n v="269"/>
    <s v="Phase IV-Final Concept Design"/>
  </r>
  <r>
    <d v="2016-08-01T00:00:00"/>
    <s v="chsg-00308.40"/>
    <x v="0"/>
    <x v="6"/>
    <s v="I/C DESG"/>
    <n v="2024"/>
    <s v="Angkarn Kotsang"/>
    <n v="13"/>
    <n v="269"/>
    <s v="Phase IV-Final Concept Design"/>
  </r>
  <r>
    <d v="2016-08-01T00:00:00"/>
    <s v="chsg-00308.40"/>
    <x v="0"/>
    <x v="6"/>
    <s v="I/C DESG"/>
    <n v="2023"/>
    <s v="Kriengkai Panuwatwanich"/>
    <n v="14"/>
    <n v="269"/>
    <s v="Phase IV-Final Concept Design"/>
  </r>
  <r>
    <d v="2016-08-01T00:00:00"/>
    <s v="chsg-00308.40"/>
    <x v="0"/>
    <x v="6"/>
    <s v="I/C DESG"/>
    <s v="X-EE"/>
    <s v="Ex-Employee"/>
    <n v="8"/>
    <n v="269"/>
    <s v="Phase IV-Final Concept Design"/>
  </r>
  <r>
    <d v="2016-08-01T00:00:00"/>
    <s v="chsg-00308.40"/>
    <x v="0"/>
    <x v="6"/>
    <s v="I/C DESG"/>
    <n v="2014"/>
    <s v="Witthawat Witthayawiranon"/>
    <n v="38.5"/>
    <n v="269"/>
    <s v="Phase IV-Final Concept Design"/>
  </r>
  <r>
    <d v="2016-08-08T00:00:00"/>
    <s v="chsg-00308.40"/>
    <x v="0"/>
    <x v="6"/>
    <s v="I/C DESG"/>
    <n v="2024"/>
    <s v="Angkarn Kotsang"/>
    <n v="9"/>
    <n v="269"/>
    <s v="Phase IV-Final Concept Design"/>
  </r>
  <r>
    <d v="2016-08-08T00:00:00"/>
    <s v="chsg-00308.40"/>
    <x v="0"/>
    <x v="6"/>
    <s v="I/C DESG"/>
    <n v="2023"/>
    <s v="Kriengkai Panuwatwanich"/>
    <n v="16"/>
    <n v="269"/>
    <s v="Phase IV-Final Concept Design"/>
  </r>
  <r>
    <d v="2016-08-08T00:00:00"/>
    <s v="chsg-00308.40"/>
    <x v="0"/>
    <x v="6"/>
    <s v="I/C DESG"/>
    <n v="2023"/>
    <s v="Kriengkai Panuwatwanich"/>
    <n v="2"/>
    <n v="269"/>
    <s v="Phase IV-Final Concept Design"/>
  </r>
  <r>
    <d v="2016-08-08T00:00:00"/>
    <s v="chsg-00308.40"/>
    <x v="0"/>
    <x v="6"/>
    <s v="I/C DESG"/>
    <s v="X-EE"/>
    <s v="Ex-Employee"/>
    <n v="3"/>
    <n v="269"/>
    <s v="Phase IV-Final Concept Design"/>
  </r>
  <r>
    <d v="2016-08-08T00:00:00"/>
    <s v="chsg-00308.40"/>
    <x v="0"/>
    <x v="6"/>
    <s v="I/C DESG"/>
    <n v="2014"/>
    <s v="Witthawat Witthayawiranon"/>
    <n v="28"/>
    <n v="269"/>
    <s v="Phase IV-Final Concept Design"/>
  </r>
  <r>
    <d v="2016-08-15T00:00:00"/>
    <s v="chsg-00308.40"/>
    <x v="0"/>
    <x v="6"/>
    <s v="I/C DESG"/>
    <n v="2024"/>
    <s v="Angkarn Kotsang"/>
    <n v="12"/>
    <n v="269"/>
    <s v="Phase IV-Final Concept Design"/>
  </r>
  <r>
    <d v="2016-08-15T00:00:00"/>
    <s v="chsg-00308.40"/>
    <x v="0"/>
    <x v="6"/>
    <s v="I/C DESG"/>
    <n v="2023"/>
    <s v="Kriengkai Panuwatwanich"/>
    <n v="35"/>
    <n v="269"/>
    <s v="Phase IV-Final Concept Design"/>
  </r>
  <r>
    <d v="2016-08-15T00:00:00"/>
    <s v="chsg-00308.40"/>
    <x v="0"/>
    <x v="6"/>
    <s v="I/C DESG"/>
    <s v="X-EE"/>
    <s v="Ex-Employee"/>
    <n v="16"/>
    <n v="269"/>
    <s v="Phase IV-Final Concept Design"/>
  </r>
  <r>
    <d v="2016-08-22T00:00:00"/>
    <s v="chsg-00308.40"/>
    <x v="0"/>
    <x v="6"/>
    <s v="I/C DESG"/>
    <n v="2024"/>
    <s v="Angkarn Kotsang"/>
    <n v="6"/>
    <n v="269"/>
    <s v="Phase IV-Final Concept Design"/>
  </r>
  <r>
    <d v="2016-08-22T00:00:00"/>
    <s v="chsg-00308.40"/>
    <x v="0"/>
    <x v="6"/>
    <s v="I/C DESG"/>
    <n v="2023"/>
    <s v="Kriengkai Panuwatwanich"/>
    <n v="3"/>
    <n v="269"/>
    <s v="Phase IV-Final Concept Design"/>
  </r>
  <r>
    <d v="2016-08-22T00:00:00"/>
    <s v="chsg-00308.40"/>
    <x v="0"/>
    <x v="6"/>
    <s v="I/C DESG"/>
    <n v="2023"/>
    <s v="Kriengkai Panuwatwanich"/>
    <n v="20"/>
    <n v="269"/>
    <s v="Phase IV-Final Concept Design"/>
  </r>
  <r>
    <d v="2016-08-22T00:00:00"/>
    <s v="chsg-00308.40"/>
    <x v="0"/>
    <x v="6"/>
    <s v="I/C DESG"/>
    <s v="X-EE"/>
    <s v="Ex-Employee"/>
    <n v="40"/>
    <n v="269"/>
    <s v="Phase IV-Final Concept Design"/>
  </r>
  <r>
    <d v="2016-08-29T00:00:00"/>
    <s v="chsg-00308.40"/>
    <x v="0"/>
    <x v="6"/>
    <s v="I/C DESG"/>
    <n v="2024"/>
    <s v="Angkarn Kotsang"/>
    <n v="2"/>
    <n v="269"/>
    <s v="Phase IV-Final Concept Design"/>
  </r>
  <r>
    <d v="2016-08-29T00:00:00"/>
    <s v="chsg-00308.40"/>
    <x v="0"/>
    <x v="6"/>
    <s v="I/C DESG"/>
    <n v="2023"/>
    <s v="Kriengkai Panuwatwanich"/>
    <n v="15"/>
    <n v="269"/>
    <s v="Phase IV-Final Concept Design"/>
  </r>
  <r>
    <d v="2016-09-01T00:00:00"/>
    <s v="chsg-00308.40"/>
    <x v="0"/>
    <x v="6"/>
    <s v="I/C DESG"/>
    <n v="2024"/>
    <s v="Angkarn Kotsang"/>
    <n v="2"/>
    <n v="269"/>
    <s v="Phase IV-Final Concept Design"/>
  </r>
  <r>
    <d v="2016-09-01T00:00:00"/>
    <s v="chsg-00308.40"/>
    <x v="0"/>
    <x v="6"/>
    <s v="I/C DESG"/>
    <n v="2023"/>
    <s v="Kriengkai Panuwatwanich"/>
    <n v="15"/>
    <n v="269"/>
    <s v="Phase IV-Final Concept Design"/>
  </r>
  <r>
    <d v="2016-09-01T00:00:00"/>
    <s v="chsg-00308.40"/>
    <x v="0"/>
    <x v="6"/>
    <s v="I/C DESG"/>
    <s v="X-EE"/>
    <s v="Ex-Employee"/>
    <n v="16"/>
    <n v="269"/>
    <s v="Phase IV-Final Concept Design"/>
  </r>
  <r>
    <d v="2016-09-05T00:00:00"/>
    <s v="chsg-00308.40"/>
    <x v="0"/>
    <x v="6"/>
    <s v="I/C DESG"/>
    <n v="2024"/>
    <s v="Angkarn Kotsang"/>
    <n v="5"/>
    <n v="269"/>
    <s v="Phase IV-Final Concept Design"/>
  </r>
  <r>
    <d v="2016-09-05T00:00:00"/>
    <s v="chsg-00308.40"/>
    <x v="0"/>
    <x v="6"/>
    <s v="I/C DESG"/>
    <n v="2023"/>
    <s v="Kriengkai Panuwatwanich"/>
    <n v="11"/>
    <n v="269"/>
    <s v="Phase IV-Final Concept Design"/>
  </r>
  <r>
    <d v="2016-09-05T00:00:00"/>
    <s v="chsg-00308.40"/>
    <x v="0"/>
    <x v="6"/>
    <s v="I/C DESG"/>
    <s v="X-EE"/>
    <s v="Ex-Employee"/>
    <n v="8"/>
    <n v="269"/>
    <s v="Phase IV-Final Concept Design"/>
  </r>
  <r>
    <d v="2016-09-12T00:00:00"/>
    <s v="chsg-00308.40"/>
    <x v="0"/>
    <x v="6"/>
    <s v="I/C DESG"/>
    <n v="2024"/>
    <s v="Angkarn Kotsang"/>
    <n v="5"/>
    <n v="269"/>
    <s v="Phase IV-Final Concept Design"/>
  </r>
  <r>
    <d v="2016-09-19T00:00:00"/>
    <s v="chsg-00308.40"/>
    <x v="0"/>
    <x v="6"/>
    <s v="I/C DESG"/>
    <n v="2024"/>
    <s v="Angkarn Kotsang"/>
    <n v="4"/>
    <n v="269"/>
    <s v="Phase IV-Final Concept Design"/>
  </r>
  <r>
    <d v="2016-09-19T00:00:00"/>
    <s v="chsg-00308.40"/>
    <x v="0"/>
    <x v="6"/>
    <s v="I/C DESG"/>
    <n v="2023"/>
    <s v="Kriengkai Panuwatwanich"/>
    <n v="4"/>
    <n v="269"/>
    <s v="Phase IV-Final Concept Design"/>
  </r>
  <r>
    <d v="2016-09-26T00:00:00"/>
    <s v="chsg-00308.40"/>
    <x v="0"/>
    <x v="6"/>
    <s v="I/C DESG"/>
    <n v="2024"/>
    <s v="Angkarn Kotsang"/>
    <n v="4"/>
    <n v="269"/>
    <s v="Phase IV-Final Concept Design"/>
  </r>
  <r>
    <d v="2016-09-26T00:00:00"/>
    <s v="chsg-00308.40"/>
    <x v="0"/>
    <x v="6"/>
    <s v="I/C DESG"/>
    <n v="2023"/>
    <s v="Kriengkai Panuwatwanich"/>
    <n v="1"/>
    <n v="269"/>
    <s v="Phase IV-Final Concept Design"/>
  </r>
  <r>
    <d v="2016-10-03T00:00:00"/>
    <s v="chsg-00308.40"/>
    <x v="0"/>
    <x v="6"/>
    <s v="I/C DESG"/>
    <n v="2024"/>
    <s v="Angkarn Kotsang"/>
    <n v="5"/>
    <n v="269"/>
    <s v="Phase IV-Final Concept Design"/>
  </r>
  <r>
    <d v="2016-10-06T00:00:00"/>
    <s v="chsg-00308.40"/>
    <x v="0"/>
    <x v="6"/>
    <s v="I/C DESG"/>
    <n v="2024"/>
    <s v="Angkarn Kotsang"/>
    <n v="14"/>
    <n v="269"/>
    <s v="Phase IV-Final Concept Design"/>
  </r>
  <r>
    <d v="2016-10-10T00:00:00"/>
    <s v="chsg-00308.40"/>
    <x v="0"/>
    <x v="6"/>
    <s v="I/C DESG"/>
    <n v="2024"/>
    <s v="Angkarn Kotsang"/>
    <n v="16"/>
    <n v="269"/>
    <s v="Phase IV-Final Concept Design"/>
  </r>
  <r>
    <d v="2016-10-10T00:00:00"/>
    <s v="chsg-00308.40"/>
    <x v="0"/>
    <x v="6"/>
    <s v="I/C DESG"/>
    <n v="2023"/>
    <s v="Kriengkai Panuwatwanich"/>
    <n v="5"/>
    <n v="269"/>
    <s v="Phase IV-Final Concept Design"/>
  </r>
  <r>
    <d v="2016-10-10T00:00:00"/>
    <s v="chsg-00308.40"/>
    <x v="0"/>
    <x v="6"/>
    <s v="I/C DESG"/>
    <n v="2023"/>
    <s v="Kriengkai Panuwatwanich"/>
    <n v="1"/>
    <n v="269"/>
    <s v="Phase IV-Final Concept Design"/>
  </r>
  <r>
    <d v="2016-10-10T00:00:00"/>
    <s v="chsg-00308.40"/>
    <x v="0"/>
    <x v="6"/>
    <s v="I/C DESG"/>
    <n v="2005"/>
    <s v="Lampoon Khamwangngeaw"/>
    <n v="33"/>
    <n v="269"/>
    <s v="Phase IV-Final Concept Design"/>
  </r>
  <r>
    <d v="2016-10-10T00:00:00"/>
    <s v="chsg-00308.40"/>
    <x v="0"/>
    <x v="6"/>
    <s v="I/C DESG"/>
    <n v="2014"/>
    <s v="Witthawat Witthayawiranon"/>
    <n v="8"/>
    <n v="269"/>
    <s v="Phase IV-Final Concept Design"/>
  </r>
  <r>
    <d v="2016-10-17T00:00:00"/>
    <s v="chsg-00308.40"/>
    <x v="0"/>
    <x v="6"/>
    <s v="I/C DESG"/>
    <n v="2024"/>
    <s v="Angkarn Kotsang"/>
    <n v="12"/>
    <n v="269"/>
    <s v="Phase IV-Final Concept Design"/>
  </r>
  <r>
    <d v="2016-10-17T00:00:00"/>
    <s v="chsg-00308.40"/>
    <x v="0"/>
    <x v="6"/>
    <s v="I/C DESG"/>
    <n v="2023"/>
    <s v="Kriengkai Panuwatwanich"/>
    <n v="5"/>
    <n v="269"/>
    <s v="Phase IV-Final Concept Design"/>
  </r>
  <r>
    <d v="2016-10-17T00:00:00"/>
    <s v="chsg-00308.40"/>
    <x v="0"/>
    <x v="6"/>
    <s v="I/C DESG"/>
    <n v="2005"/>
    <s v="Lampoon Khamwangngeaw"/>
    <n v="20"/>
    <n v="269"/>
    <s v="Phase IV-Final Concept Design"/>
  </r>
  <r>
    <d v="2016-10-17T00:00:00"/>
    <s v="chsg-00308.40"/>
    <x v="0"/>
    <x v="6"/>
    <s v="I/C DESG"/>
    <n v="2014"/>
    <s v="Witthawat Witthayawiranon"/>
    <n v="20"/>
    <n v="269"/>
    <s v="Phase IV-Final Concept Design"/>
  </r>
  <r>
    <d v="2016-10-24T00:00:00"/>
    <s v="chsg-00308.40"/>
    <x v="0"/>
    <x v="6"/>
    <s v="I/C DESG"/>
    <n v="2024"/>
    <s v="Angkarn Kotsang"/>
    <n v="12"/>
    <n v="269"/>
    <s v="Phase IV-Final Concept Design"/>
  </r>
  <r>
    <d v="2016-10-24T00:00:00"/>
    <s v="chsg-00308.40"/>
    <x v="0"/>
    <x v="6"/>
    <s v="I/C DESG"/>
    <s v="X-EE"/>
    <s v="Ex-Employee"/>
    <n v="40"/>
    <n v="269"/>
    <s v="Phase IV-Final Concept Design"/>
  </r>
  <r>
    <d v="2016-10-24T00:00:00"/>
    <s v="chsg-00308.40"/>
    <x v="0"/>
    <x v="6"/>
    <s v="I/C DESG"/>
    <n v="2005"/>
    <s v="Lampoon Khamwangngeaw"/>
    <n v="9"/>
    <n v="269"/>
    <s v="Phase IV-Final Concept Design"/>
  </r>
  <r>
    <d v="2016-10-24T00:00:00"/>
    <s v="chsg-00308.40"/>
    <x v="0"/>
    <x v="6"/>
    <s v="I/C DESG"/>
    <s v="X-EE"/>
    <s v="Ex-Employee"/>
    <n v="16"/>
    <n v="269"/>
    <s v="Phase IV-Final Concept Design"/>
  </r>
  <r>
    <d v="2016-10-24T00:00:00"/>
    <s v="chsg-00308.40"/>
    <x v="0"/>
    <x v="6"/>
    <s v="I/C DESG"/>
    <s v="X-EE"/>
    <s v="Ex-Employee"/>
    <n v="32"/>
    <n v="269"/>
    <s v="Phase IV-Final Concept Design"/>
  </r>
  <r>
    <d v="2016-10-24T00:00:00"/>
    <s v="chsg-00308.40"/>
    <x v="0"/>
    <x v="6"/>
    <s v="I/C DESG"/>
    <n v="2014"/>
    <s v="Witthawat Witthayawiranon"/>
    <n v="14"/>
    <n v="269"/>
    <s v="Phase IV-Final Concept Design"/>
  </r>
  <r>
    <d v="2016-10-31T00:00:00"/>
    <s v="chsg-00308.40"/>
    <x v="0"/>
    <x v="6"/>
    <s v="I/C DESG"/>
    <n v="2024"/>
    <s v="Angkarn Kotsang"/>
    <n v="3"/>
    <n v="269"/>
    <s v="Phase IV-Final Concept Design"/>
  </r>
  <r>
    <d v="2016-10-31T00:00:00"/>
    <s v="chsg-00308.40"/>
    <x v="0"/>
    <x v="6"/>
    <s v="I/C DESG"/>
    <s v="X-EE"/>
    <s v="Ex-Employee"/>
    <n v="8"/>
    <n v="269"/>
    <s v="Phase IV-Final Concept Design"/>
  </r>
  <r>
    <d v="2016-10-31T00:00:00"/>
    <s v="chsg-00308.40"/>
    <x v="0"/>
    <x v="6"/>
    <s v="I/C DESG"/>
    <n v="2005"/>
    <s v="Lampoon Khamwangngeaw"/>
    <n v="8"/>
    <n v="269"/>
    <s v="Phase IV-Final Concept Design"/>
  </r>
  <r>
    <d v="2016-10-31T00:00:00"/>
    <s v="chsg-00308.40"/>
    <x v="0"/>
    <x v="6"/>
    <s v="I/C DESG"/>
    <s v="X-EE"/>
    <s v="Ex-Employee"/>
    <n v="4.5"/>
    <n v="269"/>
    <s v="Phase IV-Final Concept Design"/>
  </r>
  <r>
    <d v="2016-10-31T00:00:00"/>
    <s v="chsg-00308.40"/>
    <x v="0"/>
    <x v="6"/>
    <s v="I/C DESG"/>
    <s v="X-EE"/>
    <s v="Ex-Employee"/>
    <n v="8"/>
    <n v="269"/>
    <s v="Phase IV-Final Concept Design"/>
  </r>
  <r>
    <d v="2016-10-31T00:00:00"/>
    <s v="chsg-00308.40"/>
    <x v="0"/>
    <x v="6"/>
    <s v="I/C DESG"/>
    <n v="2014"/>
    <s v="Witthawat Witthayawiranon"/>
    <n v="4"/>
    <n v="269"/>
    <s v="Phase IV-Final Concept Design"/>
  </r>
  <r>
    <d v="2016-11-01T00:00:00"/>
    <s v="chsg-00308.40"/>
    <x v="0"/>
    <x v="6"/>
    <s v="I/C DESG"/>
    <n v="2024"/>
    <s v="Angkarn Kotsang"/>
    <n v="7"/>
    <n v="269"/>
    <s v="Phase IV-Final Concept Design"/>
  </r>
  <r>
    <d v="2016-11-01T00:00:00"/>
    <s v="chsg-00308.40"/>
    <x v="0"/>
    <x v="6"/>
    <s v="I/C DESG"/>
    <s v="X-EE"/>
    <s v="Ex-Employee"/>
    <n v="32"/>
    <n v="269"/>
    <s v="Phase IV-Final Concept Design"/>
  </r>
  <r>
    <d v="2016-11-01T00:00:00"/>
    <s v="chsg-00308.40"/>
    <x v="0"/>
    <x v="6"/>
    <s v="I/C DESG"/>
    <n v="2023"/>
    <s v="Kriengkai Panuwatwanich"/>
    <n v="1"/>
    <n v="269"/>
    <s v="Phase IV-Final Concept Design"/>
  </r>
  <r>
    <d v="2016-11-01T00:00:00"/>
    <s v="chsg-00308.40"/>
    <x v="0"/>
    <x v="6"/>
    <s v="I/C DESG"/>
    <n v="2023"/>
    <s v="Kriengkai Panuwatwanich"/>
    <n v="3"/>
    <n v="269"/>
    <s v="Phase IV-Final Concept Design"/>
  </r>
  <r>
    <d v="2016-11-01T00:00:00"/>
    <s v="chsg-00308.40"/>
    <x v="0"/>
    <x v="6"/>
    <s v="I/C DESG"/>
    <n v="2005"/>
    <s v="Lampoon Khamwangngeaw"/>
    <n v="27"/>
    <n v="269"/>
    <s v="Phase IV-Final Concept Design"/>
  </r>
  <r>
    <d v="2016-11-01T00:00:00"/>
    <s v="chsg-00308.40"/>
    <x v="0"/>
    <x v="6"/>
    <s v="I/C DESG"/>
    <s v="X-EE"/>
    <s v="Ex-Employee"/>
    <n v="33.5"/>
    <n v="269"/>
    <s v="Phase IV-Final Concept Design"/>
  </r>
  <r>
    <d v="2016-11-01T00:00:00"/>
    <s v="chsg-00308.40"/>
    <x v="0"/>
    <x v="6"/>
    <s v="I/C DESG"/>
    <s v="X-EE"/>
    <s v="Ex-Employee"/>
    <n v="32"/>
    <n v="269"/>
    <s v="Phase IV-Final Concept Design"/>
  </r>
  <r>
    <d v="2016-11-01T00:00:00"/>
    <s v="chsg-00308.40"/>
    <x v="0"/>
    <x v="6"/>
    <s v="I/C DESG"/>
    <n v="2014"/>
    <s v="Witthawat Witthayawiranon"/>
    <n v="2"/>
    <n v="269"/>
    <s v="Phase IV-Final Concept Design"/>
  </r>
  <r>
    <d v="2016-11-07T00:00:00"/>
    <s v="chsg-00308.40"/>
    <x v="0"/>
    <x v="6"/>
    <s v="I/C DESG"/>
    <n v="2024"/>
    <s v="Angkarn Kotsang"/>
    <n v="5"/>
    <n v="269"/>
    <s v="Phase IV-Final Concept Design"/>
  </r>
  <r>
    <d v="2016-11-07T00:00:00"/>
    <s v="chsg-00308.40"/>
    <x v="0"/>
    <x v="6"/>
    <s v="I/C DESG"/>
    <s v="X-EE"/>
    <s v="Ex-Employee"/>
    <n v="16"/>
    <n v="269"/>
    <s v="Phase IV-Final Concept Design"/>
  </r>
  <r>
    <d v="2016-11-14T00:00:00"/>
    <s v="chsg-00308.40"/>
    <x v="0"/>
    <x v="6"/>
    <s v="I/C DESG"/>
    <s v="X-EE"/>
    <s v="Ex-Employee"/>
    <n v="2"/>
    <n v="269"/>
    <s v="Phase IV-Final Concept Design"/>
  </r>
  <r>
    <d v="2016-11-21T00:00:00"/>
    <s v="chsg-00308.40"/>
    <x v="0"/>
    <x v="6"/>
    <s v="I/C DESG"/>
    <n v="2024"/>
    <s v="Angkarn Kotsang"/>
    <n v="6"/>
    <n v="269"/>
    <s v="Phase IV-Final Concept Design"/>
  </r>
  <r>
    <d v="2016-11-21T00:00:00"/>
    <s v="chsg-00308.40"/>
    <x v="0"/>
    <x v="6"/>
    <s v="I/C DESG"/>
    <s v="X-EE"/>
    <s v="Ex-Employee"/>
    <n v="1"/>
    <n v="269"/>
    <s v="Phase IV-Final Concept Design"/>
  </r>
  <r>
    <d v="2016-11-21T00:00:00"/>
    <s v="chsg-00308.40"/>
    <x v="0"/>
    <x v="6"/>
    <s v="I/C DESG"/>
    <n v="2023"/>
    <s v="Kriengkai Panuwatwanich"/>
    <n v="3"/>
    <n v="269"/>
    <s v="Phase IV-Final Concept Design"/>
  </r>
  <r>
    <d v="2016-11-21T00:00:00"/>
    <s v="chsg-00308.40"/>
    <x v="0"/>
    <x v="6"/>
    <s v="I/C DESG"/>
    <n v="2023"/>
    <s v="Kriengkai Panuwatwanich"/>
    <n v="2"/>
    <n v="269"/>
    <s v="Phase IV-Final Concept Design"/>
  </r>
  <r>
    <d v="2016-11-21T00:00:00"/>
    <s v="chsg-00308.40"/>
    <x v="0"/>
    <x v="6"/>
    <s v="I/C DESG"/>
    <n v="2005"/>
    <s v="Lampoon Khamwangngeaw"/>
    <n v="6"/>
    <n v="269"/>
    <s v="Phase IV-Final Concept Design"/>
  </r>
  <r>
    <d v="2016-11-21T00:00:00"/>
    <s v="chsg-00308.40"/>
    <x v="0"/>
    <x v="6"/>
    <s v="I/C DESG"/>
    <s v="X-EE"/>
    <s v="Ex-Employee"/>
    <n v="29"/>
    <n v="269"/>
    <s v="Phase IV-Final Concept Design"/>
  </r>
  <r>
    <d v="2016-11-28T00:00:00"/>
    <s v="chsg-00308.40"/>
    <x v="0"/>
    <x v="6"/>
    <s v="I/C DESG"/>
    <n v="2024"/>
    <s v="Angkarn Kotsang"/>
    <n v="6"/>
    <n v="269"/>
    <s v="Phase IV-Final Concept Design"/>
  </r>
  <r>
    <d v="2016-11-28T00:00:00"/>
    <s v="chsg-00308.40"/>
    <x v="0"/>
    <x v="6"/>
    <s v="I/C DESG"/>
    <n v="2023"/>
    <s v="Kriengkai Panuwatwanich"/>
    <n v="4"/>
    <n v="269"/>
    <s v="Phase IV-Final Concept Design"/>
  </r>
  <r>
    <d v="2016-11-28T00:00:00"/>
    <s v="chsg-00308.40"/>
    <x v="0"/>
    <x v="6"/>
    <s v="I/C DESG"/>
    <s v="X-EE"/>
    <s v="Ex-Employee"/>
    <n v="24"/>
    <n v="269"/>
    <s v="Phase IV-Final Concept Design"/>
  </r>
  <r>
    <d v="2016-12-01T00:00:00"/>
    <s v="chsg-00308.40"/>
    <x v="0"/>
    <x v="6"/>
    <s v="I/C DESG"/>
    <n v="2024"/>
    <s v="Angkarn Kotsang"/>
    <n v="2"/>
    <n v="269"/>
    <s v="Phase IV-Final Concept Design"/>
  </r>
  <r>
    <d v="2016-12-01T00:00:00"/>
    <s v="chsg-00308.40"/>
    <x v="0"/>
    <x v="6"/>
    <s v="I/C DESG"/>
    <n v="2023"/>
    <s v="Kriengkai Panuwatwanich"/>
    <n v="7"/>
    <n v="269"/>
    <s v="Phase IV-Final Concept Design"/>
  </r>
  <r>
    <d v="2016-12-01T00:00:00"/>
    <s v="chsg-00308.40"/>
    <x v="0"/>
    <x v="6"/>
    <s v="I/C DESG"/>
    <s v="X-EE"/>
    <s v="Ex-Employee"/>
    <n v="16"/>
    <n v="269"/>
    <s v="Phase IV-Final Concept Design"/>
  </r>
  <r>
    <d v="2016-12-05T00:00:00"/>
    <s v="chsg-00308.40"/>
    <x v="0"/>
    <x v="6"/>
    <s v="I/C DESG"/>
    <n v="2024"/>
    <s v="Angkarn Kotsang"/>
    <n v="4"/>
    <n v="269"/>
    <s v="Phase IV-Final Concept Design"/>
  </r>
  <r>
    <d v="2016-12-05T00:00:00"/>
    <s v="chsg-00308.40"/>
    <x v="0"/>
    <x v="6"/>
    <s v="I/C DESG"/>
    <n v="2023"/>
    <s v="Kriengkai Panuwatwanich"/>
    <n v="35.5"/>
    <n v="269"/>
    <s v="Phase IV-Final Concept Design"/>
  </r>
  <r>
    <d v="2016-12-05T00:00:00"/>
    <s v="chsg-00308.40"/>
    <x v="0"/>
    <x v="6"/>
    <s v="I/C DESG"/>
    <s v="X-EE"/>
    <s v="Ex-Employee"/>
    <n v="8"/>
    <n v="269"/>
    <s v="Phase IV-Final Concept Design"/>
  </r>
  <r>
    <d v="2016-12-05T00:00:00"/>
    <s v="chsg-00308.40"/>
    <x v="0"/>
    <x v="6"/>
    <s v="I/C DESG"/>
    <s v="X-EE"/>
    <s v="Ex-Employee"/>
    <n v="32"/>
    <n v="269"/>
    <s v="Phase IV-Final Concept Design"/>
  </r>
  <r>
    <d v="2016-12-05T00:00:00"/>
    <s v="chsg-00308.40"/>
    <x v="0"/>
    <x v="6"/>
    <s v="I/C DESG"/>
    <n v="2010"/>
    <s v="Rapee Pongtanee"/>
    <n v="24"/>
    <n v="269"/>
    <s v="Phase IV-Final Concept Design"/>
  </r>
  <r>
    <d v="2016-12-12T00:00:00"/>
    <s v="chsg-00308.40"/>
    <x v="0"/>
    <x v="6"/>
    <s v="I/C DESG"/>
    <n v="2024"/>
    <s v="Angkarn Kotsang"/>
    <n v="7"/>
    <n v="269"/>
    <s v="Phase IV-Final Concept Design"/>
  </r>
  <r>
    <d v="2016-12-12T00:00:00"/>
    <s v="chsg-00308.40"/>
    <x v="0"/>
    <x v="6"/>
    <s v="I/C DESG"/>
    <n v="2023"/>
    <s v="Kriengkai Panuwatwanich"/>
    <n v="32"/>
    <n v="269"/>
    <s v="Phase IV-Final Concept Design"/>
  </r>
  <r>
    <d v="2016-12-12T00:00:00"/>
    <s v="chsg-00308.40"/>
    <x v="0"/>
    <x v="6"/>
    <s v="I/C DESG"/>
    <s v="X-EE"/>
    <s v="Ex-Employee"/>
    <n v="8"/>
    <n v="269"/>
    <s v="Phase IV-Final Concept Design"/>
  </r>
  <r>
    <d v="2016-12-12T00:00:00"/>
    <s v="chsg-00308.40"/>
    <x v="0"/>
    <x v="6"/>
    <s v="I/C DESG"/>
    <s v="X-EE"/>
    <s v="Ex-Employee"/>
    <n v="40"/>
    <n v="269"/>
    <s v="Phase IV-Final Concept Design"/>
  </r>
  <r>
    <d v="2016-12-19T00:00:00"/>
    <s v="chsg-00308.40"/>
    <x v="0"/>
    <x v="6"/>
    <s v="I/C DESG"/>
    <n v="2024"/>
    <s v="Angkarn Kotsang"/>
    <n v="10"/>
    <n v="269"/>
    <s v="Phase IV-Final Concept Design"/>
  </r>
  <r>
    <d v="2016-12-19T00:00:00"/>
    <s v="chsg-00308.40"/>
    <x v="0"/>
    <x v="6"/>
    <s v="I/C DESG"/>
    <n v="2023"/>
    <s v="Kriengkai Panuwatwanich"/>
    <n v="18"/>
    <n v="269"/>
    <s v="Phase IV-Final Concept Design"/>
  </r>
  <r>
    <d v="2016-12-19T00:00:00"/>
    <s v="chsg-00308.40"/>
    <x v="0"/>
    <x v="6"/>
    <s v="I/C DESG"/>
    <s v="X-EE"/>
    <s v="Ex-Employee"/>
    <n v="24"/>
    <n v="269"/>
    <s v="Phase IV-Final Concept Design"/>
  </r>
  <r>
    <d v="2016-12-19T00:00:00"/>
    <s v="chsg-00308.40"/>
    <x v="0"/>
    <x v="6"/>
    <s v="I/C DESG"/>
    <n v="2010"/>
    <s v="Rapee Pongtanee"/>
    <n v="8"/>
    <n v="269"/>
    <s v="Phase IV-Final Concept Design"/>
  </r>
  <r>
    <d v="2017-01-02T00:00:00"/>
    <s v="chsg-00308.40"/>
    <x v="0"/>
    <x v="6"/>
    <s v="I/C DESG"/>
    <n v="2024"/>
    <s v="Angkarn Kotsang"/>
    <n v="2"/>
    <n v="269"/>
    <s v="Phase IV-Final Concept Design"/>
  </r>
  <r>
    <d v="2017-01-09T00:00:00"/>
    <s v="chsg-00308.40"/>
    <x v="0"/>
    <x v="6"/>
    <s v="I/C DESG"/>
    <n v="2024"/>
    <s v="Angkarn Kotsang"/>
    <n v="10"/>
    <n v="269"/>
    <s v="Phase IV-Final Concept Design"/>
  </r>
  <r>
    <d v="2017-01-09T00:00:00"/>
    <s v="chsg-00308.40"/>
    <x v="0"/>
    <x v="6"/>
    <s v="I/C DESG"/>
    <n v="2023"/>
    <s v="Kriengkai Panuwatwanich"/>
    <n v="21"/>
    <n v="269"/>
    <s v="Phase IV-Final Concept Design"/>
  </r>
  <r>
    <d v="2017-01-16T00:00:00"/>
    <s v="chsg-00308.40"/>
    <x v="0"/>
    <x v="6"/>
    <s v="I/C DESG"/>
    <n v="2024"/>
    <s v="Angkarn Kotsang"/>
    <n v="10"/>
    <n v="269"/>
    <s v="Phase IV-Final Concept Design"/>
  </r>
  <r>
    <d v="2017-01-16T00:00:00"/>
    <s v="chsg-00308.40"/>
    <x v="0"/>
    <x v="6"/>
    <s v="I/C DESG"/>
    <n v="2023"/>
    <s v="Kriengkai Panuwatwanich"/>
    <n v="1"/>
    <n v="269"/>
    <s v="Phase IV-Final Concept Design"/>
  </r>
  <r>
    <d v="2017-01-23T00:00:00"/>
    <s v="chsg-00308.40"/>
    <x v="0"/>
    <x v="6"/>
    <s v="I/C DESG"/>
    <n v="2024"/>
    <s v="Angkarn Kotsang"/>
    <n v="10"/>
    <n v="269"/>
    <s v="Phase IV-Final Concept Design"/>
  </r>
  <r>
    <d v="2017-01-23T00:00:00"/>
    <s v="chsg-00308.40"/>
    <x v="0"/>
    <x v="6"/>
    <s v="I/C DESG"/>
    <n v="2023"/>
    <s v="Kriengkai Panuwatwanich"/>
    <n v="17"/>
    <n v="269"/>
    <s v="Phase IV-Final Concept Design"/>
  </r>
  <r>
    <d v="2017-01-23T00:00:00"/>
    <s v="chsg-00308.40"/>
    <x v="0"/>
    <x v="6"/>
    <s v="I/C DESG"/>
    <n v="2005"/>
    <s v="Lampoon Khamwangngeaw"/>
    <n v="28"/>
    <n v="269"/>
    <s v="Phase IV-Final Concept Design"/>
  </r>
  <r>
    <d v="2017-01-23T00:00:00"/>
    <s v="chsg-00308.40"/>
    <x v="0"/>
    <x v="6"/>
    <s v="I/C DESG"/>
    <n v="2010"/>
    <s v="Rapee Pongtanee"/>
    <n v="14"/>
    <n v="269"/>
    <s v="Phase IV-Final Concept Design"/>
  </r>
  <r>
    <d v="2017-01-30T00:00:00"/>
    <s v="chsg-00308.40"/>
    <x v="0"/>
    <x v="6"/>
    <s v="I/C DESG"/>
    <n v="2024"/>
    <s v="Angkarn Kotsang"/>
    <n v="6"/>
    <n v="269"/>
    <s v="Phase IV-Final Concept Design"/>
  </r>
  <r>
    <d v="2017-01-30T00:00:00"/>
    <s v="chsg-00308.40"/>
    <x v="0"/>
    <x v="6"/>
    <s v="I/C DESG"/>
    <n v="2023"/>
    <s v="Kriengkai Panuwatwanich"/>
    <n v="11"/>
    <n v="269"/>
    <s v="Phase IV-Final Concept Design"/>
  </r>
  <r>
    <d v="2017-01-30T00:00:00"/>
    <s v="chsg-00308.40"/>
    <x v="0"/>
    <x v="6"/>
    <s v="I/C DESG"/>
    <n v="2010"/>
    <s v="Rapee Pongtanee"/>
    <n v="14"/>
    <n v="269"/>
    <s v="Phase IV-Final Concept Design"/>
  </r>
  <r>
    <d v="2017-01-30T00:00:00"/>
    <s v="chsg-00308.40"/>
    <x v="0"/>
    <x v="6"/>
    <s v="I/C DESG"/>
    <n v="2026"/>
    <s v="Thanunruth Thanapatchinaworn"/>
    <n v="14"/>
    <n v="269"/>
    <s v="Phase IV-Final Concept Design"/>
  </r>
  <r>
    <d v="2017-02-06T00:00:00"/>
    <s v="chsg-00308.40"/>
    <x v="0"/>
    <x v="6"/>
    <s v="I/C DESG"/>
    <n v="2025"/>
    <s v="Akarawin Punyapaparpong"/>
    <n v="17.5"/>
    <n v="269"/>
    <s v="Phase IV-Final Concept Design"/>
  </r>
  <r>
    <d v="2017-02-06T00:00:00"/>
    <s v="chsg-00308.40"/>
    <x v="0"/>
    <x v="6"/>
    <s v="I/C DESG"/>
    <n v="2024"/>
    <s v="Angkarn Kotsang"/>
    <n v="15"/>
    <n v="269"/>
    <s v="Phase IV-Final Concept Design"/>
  </r>
  <r>
    <d v="2017-02-06T00:00:00"/>
    <s v="chsg-00308.40"/>
    <x v="0"/>
    <x v="6"/>
    <s v="I/C DESG"/>
    <n v="2023"/>
    <s v="Kriengkai Panuwatwanich"/>
    <n v="18"/>
    <n v="269"/>
    <s v="Phase IV-Final Concept Design"/>
  </r>
  <r>
    <d v="2017-02-06T00:00:00"/>
    <s v="chsg-00308.40"/>
    <x v="0"/>
    <x v="6"/>
    <s v="I/C DESG"/>
    <s v="X-EE"/>
    <s v="Ex-Employee"/>
    <n v="15"/>
    <n v="269"/>
    <s v="Phase IV-Final Concept Design"/>
  </r>
  <r>
    <d v="2017-02-06T00:00:00"/>
    <s v="chsg-00308.40"/>
    <x v="0"/>
    <x v="6"/>
    <s v="I/C DESG"/>
    <n v="2026"/>
    <s v="Thanunruth Thanapatchinaworn"/>
    <n v="7"/>
    <n v="269"/>
    <s v="Phase IV-Final Concept Design"/>
  </r>
  <r>
    <d v="2017-02-13T00:00:00"/>
    <s v="chsg-00308.40"/>
    <x v="0"/>
    <x v="6"/>
    <s v="I/C DESG"/>
    <n v="2025"/>
    <s v="Akarawin Punyapaparpong"/>
    <n v="14"/>
    <n v="269"/>
    <s v="Phase IV-Final Concept Design"/>
  </r>
  <r>
    <d v="2017-02-13T00:00:00"/>
    <s v="chsg-00308.40"/>
    <x v="0"/>
    <x v="6"/>
    <s v="I/C DESG"/>
    <n v="2024"/>
    <s v="Angkarn Kotsang"/>
    <n v="12"/>
    <n v="269"/>
    <s v="Phase IV-Final Concept Design"/>
  </r>
  <r>
    <d v="2017-02-20T00:00:00"/>
    <s v="chsg-00308.40"/>
    <x v="0"/>
    <x v="6"/>
    <s v="I/C DESG"/>
    <n v="2025"/>
    <s v="Akarawin Punyapaparpong"/>
    <n v="28"/>
    <n v="269"/>
    <s v="Phase IV-Final Concept Design"/>
  </r>
  <r>
    <d v="2017-02-20T00:00:00"/>
    <s v="chsg-00308.40"/>
    <x v="0"/>
    <x v="6"/>
    <s v="I/C DESG"/>
    <n v="2024"/>
    <s v="Angkarn Kotsang"/>
    <n v="11"/>
    <n v="269"/>
    <s v="Phase IV-Final Concept Design"/>
  </r>
  <r>
    <d v="2017-02-20T00:00:00"/>
    <s v="chsg-00308.40"/>
    <x v="0"/>
    <x v="6"/>
    <s v="I/C DESG"/>
    <n v="2023"/>
    <s v="Kriengkai Panuwatwanich"/>
    <n v="13"/>
    <n v="269"/>
    <s v="Phase IV-Final Concept Design"/>
  </r>
  <r>
    <d v="2017-02-27T00:00:00"/>
    <s v="chsg-00308.40"/>
    <x v="0"/>
    <x v="6"/>
    <s v="I/C DESG"/>
    <n v="2025"/>
    <s v="Akarawin Punyapaparpong"/>
    <n v="10.5"/>
    <n v="269"/>
    <s v="Phase IV-Final Concept Design"/>
  </r>
  <r>
    <d v="2017-02-27T00:00:00"/>
    <s v="chsg-00308.40"/>
    <x v="0"/>
    <x v="6"/>
    <s v="I/C DESG"/>
    <n v="2024"/>
    <s v="Angkarn Kotsang"/>
    <n v="6"/>
    <n v="269"/>
    <s v="Phase IV-Final Concept Design"/>
  </r>
  <r>
    <d v="2017-02-27T00:00:00"/>
    <s v="chsg-00308.40"/>
    <x v="0"/>
    <x v="6"/>
    <s v="I/C DESG"/>
    <n v="2023"/>
    <s v="Kriengkai Panuwatwanich"/>
    <n v="2"/>
    <n v="269"/>
    <s v="Phase IV-Final Concept Design"/>
  </r>
  <r>
    <d v="2017-02-27T00:00:00"/>
    <s v="chsg-00308.40"/>
    <x v="0"/>
    <x v="6"/>
    <s v="I/C DESG"/>
    <n v="2023"/>
    <s v="Kriengkai Panuwatwanich"/>
    <n v="9"/>
    <n v="269"/>
    <s v="Phase IV-Final Concept Design"/>
  </r>
  <r>
    <d v="2017-02-27T00:00:00"/>
    <s v="chsg-00308.40"/>
    <x v="0"/>
    <x v="6"/>
    <s v="I/C DESG"/>
    <s v="X-EE"/>
    <s v="Ex-Employee"/>
    <n v="0.5"/>
    <n v="269"/>
    <s v="Phase IV-Final Concept Design"/>
  </r>
  <r>
    <d v="2017-02-27T00:00:00"/>
    <s v="chsg-00308.40"/>
    <x v="0"/>
    <x v="6"/>
    <s v="I/C DESG"/>
    <n v="2009"/>
    <s v="Seksan Pliansinchai"/>
    <n v="7"/>
    <n v="269"/>
    <s v="Phase IV-Final Concept Design"/>
  </r>
  <r>
    <d v="2017-03-01T00:00:00"/>
    <s v="chsg-00308.40"/>
    <x v="0"/>
    <x v="6"/>
    <s v="I/C DESG"/>
    <n v="2025"/>
    <s v="Akarawin Punyapaparpong"/>
    <n v="21"/>
    <n v="269"/>
    <s v="Phase IV-Final Concept Design"/>
  </r>
  <r>
    <d v="2017-03-01T00:00:00"/>
    <s v="chsg-00308.40"/>
    <x v="0"/>
    <x v="6"/>
    <s v="I/C DESG"/>
    <n v="2024"/>
    <s v="Angkarn Kotsang"/>
    <n v="10"/>
    <n v="269"/>
    <s v="Phase IV-Final Concept Design"/>
  </r>
  <r>
    <d v="2017-03-01T00:00:00"/>
    <s v="chsg-00308.40"/>
    <x v="0"/>
    <x v="6"/>
    <s v="I/C DESG"/>
    <n v="2023"/>
    <s v="Kriengkai Panuwatwanich"/>
    <n v="6"/>
    <n v="269"/>
    <s v="Phase IV-Final Concept Design"/>
  </r>
  <r>
    <d v="2017-03-01T00:00:00"/>
    <s v="chsg-00308.40"/>
    <x v="0"/>
    <x v="6"/>
    <s v="I/C DESG"/>
    <n v="2005"/>
    <s v="Lampoon Khamwangngeaw"/>
    <n v="21"/>
    <n v="269"/>
    <s v="Phase IV-Final Concept Design"/>
  </r>
  <r>
    <d v="2017-03-01T00:00:00"/>
    <s v="chsg-00308.40"/>
    <x v="0"/>
    <x v="6"/>
    <s v="I/C DESG"/>
    <s v="X-EE"/>
    <s v="Ex-Employee"/>
    <n v="12.5"/>
    <n v="269"/>
    <s v="Phase IV-Final Concept Design"/>
  </r>
  <r>
    <d v="2017-03-01T00:00:00"/>
    <s v="chsg-00308.40"/>
    <x v="0"/>
    <x v="6"/>
    <s v="I/C DESG"/>
    <n v="2009"/>
    <s v="Seksan Pliansinchai"/>
    <n v="7"/>
    <n v="269"/>
    <s v="Phase IV-Final Concept Design"/>
  </r>
  <r>
    <d v="2017-03-06T00:00:00"/>
    <s v="chsg-00308.40"/>
    <x v="0"/>
    <x v="6"/>
    <s v="I/C DESG"/>
    <n v="2025"/>
    <s v="Akarawin Punyapaparpong"/>
    <n v="17.5"/>
    <n v="269"/>
    <s v="Phase IV-Final Concept Design"/>
  </r>
  <r>
    <d v="2017-03-06T00:00:00"/>
    <s v="chsg-00308.40"/>
    <x v="0"/>
    <x v="6"/>
    <s v="I/C DESG"/>
    <n v="2024"/>
    <s v="Angkarn Kotsang"/>
    <n v="15.5"/>
    <n v="269"/>
    <s v="Phase IV-Final Concept Design"/>
  </r>
  <r>
    <d v="2017-03-06T00:00:00"/>
    <s v="chsg-00308.40"/>
    <x v="0"/>
    <x v="6"/>
    <s v="I/C DESG"/>
    <n v="2023"/>
    <s v="Kriengkai Panuwatwanich"/>
    <n v="31"/>
    <n v="269"/>
    <s v="Phase IV-Final Concept Design"/>
  </r>
  <r>
    <d v="2017-03-06T00:00:00"/>
    <s v="chsg-00308.40"/>
    <x v="0"/>
    <x v="6"/>
    <s v="I/C DESG"/>
    <n v="2005"/>
    <s v="Lampoon Khamwangngeaw"/>
    <n v="5"/>
    <n v="269"/>
    <s v="Phase IV-Final Concept Design"/>
  </r>
  <r>
    <d v="2017-03-06T00:00:00"/>
    <s v="chsg-00308.40"/>
    <x v="0"/>
    <x v="6"/>
    <s v="I/C DESG"/>
    <s v="X-EE"/>
    <s v="Ex-Employee"/>
    <n v="14"/>
    <n v="269"/>
    <s v="Phase IV-Final Concept Design"/>
  </r>
  <r>
    <d v="2017-03-06T00:00:00"/>
    <s v="chsg-00308.40"/>
    <x v="0"/>
    <x v="6"/>
    <s v="I/C DESG"/>
    <s v="X-EE"/>
    <s v="Ex-Employee"/>
    <n v="33"/>
    <n v="269"/>
    <s v="Phase IV-Final Concept Design"/>
  </r>
  <r>
    <d v="2017-03-06T00:00:00"/>
    <s v="chsg-00308.40"/>
    <x v="0"/>
    <x v="6"/>
    <s v="I/C DESG"/>
    <n v="2010"/>
    <s v="Rapee Pongtanee"/>
    <n v="18"/>
    <n v="269"/>
    <s v="Phase IV-Final Concept Design"/>
  </r>
  <r>
    <d v="2017-03-06T00:00:00"/>
    <s v="chsg-00308.40"/>
    <x v="0"/>
    <x v="6"/>
    <s v="I/C DESG"/>
    <n v="2009"/>
    <s v="Seksan Pliansinchai"/>
    <n v="33"/>
    <n v="269"/>
    <s v="Phase IV-Final Concept Design"/>
  </r>
  <r>
    <d v="2017-03-13T00:00:00"/>
    <s v="chsg-00308.40"/>
    <x v="0"/>
    <x v="6"/>
    <s v="I/C DESG"/>
    <n v="2025"/>
    <s v="Akarawin Punyapaparpong"/>
    <n v="14"/>
    <n v="269"/>
    <s v="Phase IV-Final Concept Design"/>
  </r>
  <r>
    <d v="2017-03-13T00:00:00"/>
    <s v="chsg-00308.40"/>
    <x v="0"/>
    <x v="6"/>
    <s v="I/C DESG"/>
    <n v="2024"/>
    <s v="Angkarn Kotsang"/>
    <n v="13"/>
    <n v="269"/>
    <s v="Phase IV-Final Concept Design"/>
  </r>
  <r>
    <d v="2017-03-13T00:00:00"/>
    <s v="chsg-00308.40"/>
    <x v="0"/>
    <x v="6"/>
    <s v="I/C DESG"/>
    <n v="2023"/>
    <s v="Kriengkai Panuwatwanich"/>
    <n v="21"/>
    <n v="269"/>
    <s v="Phase IV-Final Concept Design"/>
  </r>
  <r>
    <d v="2017-03-13T00:00:00"/>
    <s v="chsg-00308.40"/>
    <x v="0"/>
    <x v="6"/>
    <s v="I/C DESG"/>
    <s v="X-EE"/>
    <s v="Ex-Employee"/>
    <n v="28"/>
    <n v="269"/>
    <s v="Phase IV-Final Concept Design"/>
  </r>
  <r>
    <d v="2017-03-13T00:00:00"/>
    <s v="chsg-00308.40"/>
    <x v="0"/>
    <x v="6"/>
    <s v="I/C DESG"/>
    <s v="X-EE"/>
    <s v="Ex-Employee"/>
    <n v="10"/>
    <n v="269"/>
    <s v="Phase IV-Final Concept Design"/>
  </r>
  <r>
    <d v="2017-03-13T00:00:00"/>
    <s v="chsg-00308.40"/>
    <x v="0"/>
    <x v="6"/>
    <s v="I/C DESG"/>
    <n v="2010"/>
    <s v="Rapee Pongtanee"/>
    <n v="21"/>
    <n v="269"/>
    <s v="Phase IV-Final Concept Design"/>
  </r>
  <r>
    <d v="2017-03-13T00:00:00"/>
    <s v="chsg-00308.40"/>
    <x v="0"/>
    <x v="6"/>
    <s v="I/C DESG"/>
    <n v="2009"/>
    <s v="Seksan Pliansinchai"/>
    <n v="28"/>
    <n v="269"/>
    <s v="Phase IV-Final Concept Design"/>
  </r>
  <r>
    <d v="2017-03-20T00:00:00"/>
    <s v="chsg-00308.40"/>
    <x v="0"/>
    <x v="6"/>
    <s v="I/C DESG"/>
    <n v="2024"/>
    <s v="Angkarn Kotsang"/>
    <n v="15"/>
    <n v="269"/>
    <s v="Phase IV-Final Concept Design"/>
  </r>
  <r>
    <d v="2017-03-20T00:00:00"/>
    <s v="chsg-00308.40"/>
    <x v="0"/>
    <x v="6"/>
    <s v="I/C DESG"/>
    <n v="2023"/>
    <s v="Kriengkai Panuwatwanich"/>
    <n v="21"/>
    <n v="269"/>
    <s v="Phase IV-Final Concept Design"/>
  </r>
  <r>
    <d v="2017-03-20T00:00:00"/>
    <s v="chsg-00308.40"/>
    <x v="0"/>
    <x v="6"/>
    <s v="I/C DESG"/>
    <n v="2005"/>
    <s v="Lampoon Khamwangngeaw"/>
    <n v="4"/>
    <n v="269"/>
    <s v="Phase IV-Final Concept Design"/>
  </r>
  <r>
    <d v="2017-03-20T00:00:00"/>
    <s v="chsg-00308.40"/>
    <x v="0"/>
    <x v="6"/>
    <s v="I/C DESG"/>
    <s v="X-EE"/>
    <s v="Ex-Employee"/>
    <n v="27.5"/>
    <n v="269"/>
    <s v="Phase IV-Final Concept Design"/>
  </r>
  <r>
    <d v="2017-03-20T00:00:00"/>
    <s v="chsg-00308.40"/>
    <x v="0"/>
    <x v="6"/>
    <s v="I/C DESG"/>
    <n v="2009"/>
    <s v="Seksan Pliansinchai"/>
    <n v="35"/>
    <n v="269"/>
    <s v="Phase IV-Final Concept Design"/>
  </r>
  <r>
    <d v="2017-03-27T00:00:00"/>
    <s v="chsg-00308.40"/>
    <x v="0"/>
    <x v="6"/>
    <s v="I/C DESG"/>
    <n v="2025"/>
    <s v="Akarawin Punyapaparpong"/>
    <n v="12"/>
    <n v="269"/>
    <s v="Phase IV-Final Concept Design"/>
  </r>
  <r>
    <d v="2017-03-27T00:00:00"/>
    <s v="chsg-00308.40"/>
    <x v="0"/>
    <x v="6"/>
    <s v="I/C DESG"/>
    <n v="2024"/>
    <s v="Angkarn Kotsang"/>
    <n v="11"/>
    <n v="269"/>
    <s v="Phase IV-Final Concept Design"/>
  </r>
  <r>
    <d v="2017-03-27T00:00:00"/>
    <s v="chsg-00308.40"/>
    <x v="0"/>
    <x v="6"/>
    <s v="I/C DESG"/>
    <n v="2023"/>
    <s v="Kriengkai Panuwatwanich"/>
    <n v="20"/>
    <n v="269"/>
    <s v="Phase IV-Final Concept Design"/>
  </r>
  <r>
    <d v="2017-03-27T00:00:00"/>
    <s v="chsg-00308.40"/>
    <x v="0"/>
    <x v="6"/>
    <s v="I/C DESG"/>
    <s v="X-EE"/>
    <s v="Ex-Employee"/>
    <n v="31"/>
    <n v="269"/>
    <s v="Phase IV-Final Concept Design"/>
  </r>
  <r>
    <d v="2017-03-27T00:00:00"/>
    <s v="chsg-00308.40"/>
    <x v="0"/>
    <x v="6"/>
    <s v="I/C DESG"/>
    <n v="2010"/>
    <s v="Rapee Pongtanee"/>
    <n v="10"/>
    <n v="269"/>
    <s v="Phase IV-Final Concept Design"/>
  </r>
  <r>
    <d v="2017-03-27T00:00:00"/>
    <s v="chsg-00308.40"/>
    <x v="0"/>
    <x v="6"/>
    <s v="I/C DESG"/>
    <n v="2009"/>
    <s v="Seksan Pliansinchai"/>
    <n v="34"/>
    <n v="269"/>
    <s v="Phase IV-Final Concept Design"/>
  </r>
  <r>
    <d v="2017-04-03T00:00:00"/>
    <s v="chsg-00308.40"/>
    <x v="0"/>
    <x v="6"/>
    <s v="I/C DESG"/>
    <n v="2024"/>
    <s v="Angkarn Kotsang"/>
    <n v="15"/>
    <n v="269"/>
    <s v="Phase IV-Final Concept Design"/>
  </r>
  <r>
    <d v="2017-04-03T00:00:00"/>
    <s v="chsg-00308.40"/>
    <x v="0"/>
    <x v="6"/>
    <s v="I/C DESG"/>
    <n v="2023"/>
    <s v="Kriengkai Panuwatwanich"/>
    <n v="16"/>
    <n v="269"/>
    <s v="Phase IV-Final Concept Design"/>
  </r>
  <r>
    <d v="2017-04-03T00:00:00"/>
    <s v="chsg-00308.40"/>
    <x v="0"/>
    <x v="6"/>
    <s v="I/C DESG"/>
    <n v="2023"/>
    <s v="Kriengkai Panuwatwanich"/>
    <n v="2"/>
    <n v="269"/>
    <s v="Phase IV-Final Concept Design"/>
  </r>
  <r>
    <d v="2017-04-03T00:00:00"/>
    <s v="chsg-00308.40"/>
    <x v="0"/>
    <x v="6"/>
    <s v="I/C DESG"/>
    <s v="X-EE"/>
    <s v="Ex-Employee"/>
    <n v="7"/>
    <n v="269"/>
    <s v="Phase IV-Final Concept Design"/>
  </r>
  <r>
    <d v="2017-04-03T00:00:00"/>
    <s v="chsg-00308.40"/>
    <x v="0"/>
    <x v="6"/>
    <s v="I/C DESG"/>
    <n v="2010"/>
    <s v="Rapee Pongtanee"/>
    <n v="18"/>
    <n v="269"/>
    <s v="Phase IV-Final Concept Design"/>
  </r>
  <r>
    <d v="2017-04-03T00:00:00"/>
    <s v="chsg-00308.40"/>
    <x v="0"/>
    <x v="6"/>
    <s v="I/C DESG"/>
    <n v="2009"/>
    <s v="Seksan Pliansinchai"/>
    <n v="7"/>
    <n v="269"/>
    <s v="Phase IV-Final Concept Design"/>
  </r>
  <r>
    <d v="2017-04-10T00:00:00"/>
    <s v="chsg-00308.40"/>
    <x v="0"/>
    <x v="6"/>
    <s v="I/C DESG"/>
    <n v="2025"/>
    <s v="Akarawin Punyapaparpong"/>
    <n v="14"/>
    <n v="269"/>
    <s v="Phase IV-Final Concept Design"/>
  </r>
  <r>
    <d v="2017-04-10T00:00:00"/>
    <s v="chsg-00308.40"/>
    <x v="0"/>
    <x v="6"/>
    <s v="I/C DESG"/>
    <n v="2024"/>
    <s v="Angkarn Kotsang"/>
    <n v="8"/>
    <n v="269"/>
    <s v="Phase IV-Final Concept Design"/>
  </r>
  <r>
    <d v="2017-04-10T00:00:00"/>
    <s v="chsg-00308.40"/>
    <x v="0"/>
    <x v="6"/>
    <s v="I/C DESG"/>
    <n v="2009"/>
    <s v="Seksan Pliansinchai"/>
    <n v="18"/>
    <n v="269"/>
    <s v="Phase IV-Final Concept Design"/>
  </r>
  <r>
    <d v="2017-04-17T00:00:00"/>
    <s v="chsg-00308.40"/>
    <x v="0"/>
    <x v="6"/>
    <s v="I/C DESG"/>
    <n v="2025"/>
    <s v="Akarawin Punyapaparpong"/>
    <n v="3.5"/>
    <n v="269"/>
    <s v="Phase IV-Final Concept Design"/>
  </r>
  <r>
    <d v="2017-04-17T00:00:00"/>
    <s v="chsg-00308.40"/>
    <x v="0"/>
    <x v="6"/>
    <s v="I/C DESG"/>
    <n v="2024"/>
    <s v="Angkarn Kotsang"/>
    <n v="12"/>
    <n v="269"/>
    <s v="Phase IV-Final Concept Design"/>
  </r>
  <r>
    <d v="2017-04-17T00:00:00"/>
    <s v="chsg-00308.40"/>
    <x v="0"/>
    <x v="6"/>
    <s v="I/C DESG"/>
    <n v="2023"/>
    <s v="Kriengkai Panuwatwanich"/>
    <n v="11"/>
    <n v="269"/>
    <s v="Phase IV-Final Concept Design"/>
  </r>
  <r>
    <d v="2017-04-17T00:00:00"/>
    <s v="chsg-00308.40"/>
    <x v="0"/>
    <x v="6"/>
    <s v="I/C DESG"/>
    <s v="X-EE"/>
    <s v="Ex-Employee"/>
    <n v="4"/>
    <n v="269"/>
    <s v="Phase IV-Final Concept Design"/>
  </r>
  <r>
    <d v="2017-04-17T00:00:00"/>
    <s v="chsg-00308.40"/>
    <x v="0"/>
    <x v="6"/>
    <s v="I/C DESG"/>
    <n v="2009"/>
    <s v="Seksan Pliansinchai"/>
    <n v="20"/>
    <n v="269"/>
    <s v="Phase IV-Final Concept Design"/>
  </r>
  <r>
    <d v="2017-04-24T00:00:00"/>
    <s v="chsg-00308.40"/>
    <x v="0"/>
    <x v="6"/>
    <s v="I/C DESG"/>
    <n v="2024"/>
    <s v="Angkarn Kotsang"/>
    <n v="3"/>
    <n v="269"/>
    <s v="Phase IV-Final Concept Design"/>
  </r>
  <r>
    <d v="2017-04-24T00:00:00"/>
    <s v="chsg-00308.40"/>
    <x v="0"/>
    <x v="6"/>
    <s v="I/C DESG"/>
    <n v="2023"/>
    <s v="Kriengkai Panuwatwanich"/>
    <n v="20"/>
    <n v="269"/>
    <s v="Phase IV-Final Concept Design"/>
  </r>
  <r>
    <d v="2017-05-01T00:00:00"/>
    <s v="chsg-00308.40"/>
    <x v="0"/>
    <x v="6"/>
    <s v="I/C DESG"/>
    <n v="2024"/>
    <s v="Angkarn Kotsang"/>
    <n v="4"/>
    <n v="269"/>
    <s v="Phase IV-Final Concept Design"/>
  </r>
  <r>
    <d v="2017-05-01T00:00:00"/>
    <s v="chsg-00308.40"/>
    <x v="0"/>
    <x v="6"/>
    <s v="I/C DESG"/>
    <n v="2023"/>
    <s v="Kriengkai Panuwatwanich"/>
    <n v="6"/>
    <n v="269"/>
    <s v="Phase IV-Final Concept Design"/>
  </r>
  <r>
    <d v="2017-05-08T00:00:00"/>
    <s v="chsg-00308.40"/>
    <x v="0"/>
    <x v="6"/>
    <s v="I/C DESG"/>
    <n v="2024"/>
    <s v="Angkarn Kotsang"/>
    <n v="5"/>
    <n v="269"/>
    <s v="Phase IV-Final Concept Design"/>
  </r>
  <r>
    <d v="2017-05-08T00:00:00"/>
    <s v="chsg-00308.40"/>
    <x v="0"/>
    <x v="6"/>
    <s v="I/C DESG"/>
    <n v="2023"/>
    <s v="Kriengkai Panuwatwanich"/>
    <n v="17"/>
    <n v="269"/>
    <s v="Phase IV-Final Concept Design"/>
  </r>
  <r>
    <d v="2017-05-08T00:00:00"/>
    <s v="chsg-00308.40"/>
    <x v="0"/>
    <x v="6"/>
    <s v="I/C DESG"/>
    <s v="X-EE"/>
    <s v="Ex-Employee"/>
    <n v="4"/>
    <n v="269"/>
    <s v="Phase IV-Final Concept Design"/>
  </r>
  <r>
    <d v="2017-05-08T00:00:00"/>
    <s v="chsg-00308.40"/>
    <x v="0"/>
    <x v="6"/>
    <s v="I/C DESG"/>
    <n v="2009"/>
    <s v="Seksan Pliansinchai"/>
    <n v="5"/>
    <n v="269"/>
    <s v="Phase IV-Final Concept Design"/>
  </r>
  <r>
    <d v="2017-05-15T00:00:00"/>
    <s v="chsg-00308.40"/>
    <x v="0"/>
    <x v="6"/>
    <s v="I/C DESG"/>
    <n v="2024"/>
    <s v="Angkarn Kotsang"/>
    <n v="14"/>
    <n v="269"/>
    <s v="Phase IV-Final Concept Design"/>
  </r>
  <r>
    <d v="2017-05-15T00:00:00"/>
    <s v="chsg-00308.40"/>
    <x v="0"/>
    <x v="6"/>
    <s v="I/C DESG"/>
    <n v="2023"/>
    <s v="Kriengkai Panuwatwanich"/>
    <n v="7"/>
    <n v="269"/>
    <s v="Phase IV-Final Concept Design"/>
  </r>
  <r>
    <d v="2017-05-15T00:00:00"/>
    <s v="chsg-00308.40"/>
    <x v="0"/>
    <x v="6"/>
    <s v="I/C DESG"/>
    <n v="2009"/>
    <s v="Seksan Pliansinchai"/>
    <n v="6"/>
    <n v="269"/>
    <s v="Phase IV-Final Concept Design"/>
  </r>
  <r>
    <d v="2017-05-22T00:00:00"/>
    <s v="chsg-00308.40"/>
    <x v="0"/>
    <x v="6"/>
    <s v="I/C DESG"/>
    <n v="2024"/>
    <s v="Angkarn Kotsang"/>
    <n v="14"/>
    <n v="269"/>
    <s v="Phase IV-Final Concept Design"/>
  </r>
  <r>
    <d v="2017-05-22T00:00:00"/>
    <s v="chsg-00308.40"/>
    <x v="0"/>
    <x v="6"/>
    <s v="I/C DESG"/>
    <n v="2023"/>
    <s v="Kriengkai Panuwatwanich"/>
    <n v="10"/>
    <n v="269"/>
    <s v="Phase IV-Final Concept Design"/>
  </r>
  <r>
    <d v="2017-05-22T00:00:00"/>
    <s v="chsg-00308.40"/>
    <x v="0"/>
    <x v="6"/>
    <s v="I/C DESG"/>
    <n v="2023"/>
    <s v="Kriengkai Panuwatwanich"/>
    <n v="1"/>
    <n v="269"/>
    <s v="Phase IV-Final Concept Design"/>
  </r>
  <r>
    <d v="2017-05-29T00:00:00"/>
    <s v="chsg-00308.40"/>
    <x v="0"/>
    <x v="6"/>
    <s v="I/C DESG"/>
    <n v="2024"/>
    <s v="Angkarn Kotsang"/>
    <n v="8"/>
    <n v="269"/>
    <s v="Phase IV-Final Concept Design"/>
  </r>
  <r>
    <d v="2017-05-29T00:00:00"/>
    <s v="chsg-00308.40"/>
    <x v="0"/>
    <x v="6"/>
    <s v="I/C DESG"/>
    <n v="2023"/>
    <s v="Kriengkai Panuwatwanich"/>
    <n v="2"/>
    <n v="269"/>
    <s v="Phase IV-Final Concept Design"/>
  </r>
  <r>
    <d v="2017-06-01T00:00:00"/>
    <s v="chsg-00308.40"/>
    <x v="0"/>
    <x v="6"/>
    <s v="I/C DESG"/>
    <n v="2024"/>
    <s v="Angkarn Kotsang"/>
    <n v="6"/>
    <n v="269"/>
    <s v="Phase IV-Final Concept Design"/>
  </r>
  <r>
    <d v="2017-06-05T00:00:00"/>
    <s v="chsg-00308.40"/>
    <x v="0"/>
    <x v="6"/>
    <s v="I/C DESG"/>
    <n v="2024"/>
    <s v="Angkarn Kotsang"/>
    <n v="13"/>
    <n v="269"/>
    <s v="Phase IV-Final Concept Design"/>
  </r>
  <r>
    <d v="2017-06-05T00:00:00"/>
    <s v="chsg-00308.40"/>
    <x v="0"/>
    <x v="6"/>
    <s v="I/C DESG"/>
    <n v="2023"/>
    <s v="Kriengkai Panuwatwanich"/>
    <n v="16"/>
    <n v="269"/>
    <s v="Phase IV-Final Concept Design"/>
  </r>
  <r>
    <d v="2017-06-12T00:00:00"/>
    <s v="chsg-00308.40"/>
    <x v="0"/>
    <x v="6"/>
    <s v="I/C DESG"/>
    <n v="2024"/>
    <s v="Angkarn Kotsang"/>
    <n v="4"/>
    <n v="269"/>
    <s v="Phase IV-Final Concept Design"/>
  </r>
  <r>
    <d v="2017-06-19T00:00:00"/>
    <s v="chsg-00308.40"/>
    <x v="0"/>
    <x v="6"/>
    <s v="I/C DESG"/>
    <n v="2024"/>
    <s v="Angkarn Kotsang"/>
    <n v="7"/>
    <n v="269"/>
    <s v="Phase IV-Final Concept Design"/>
  </r>
  <r>
    <d v="2017-06-19T00:00:00"/>
    <s v="chsg-00308.40"/>
    <x v="0"/>
    <x v="6"/>
    <s v="I/C DESG"/>
    <n v="2023"/>
    <s v="Kriengkai Panuwatwanich"/>
    <n v="12"/>
    <n v="269"/>
    <s v="Phase IV-Final Concept Design"/>
  </r>
  <r>
    <d v="2017-06-26T00:00:00"/>
    <s v="chsg-00308.40"/>
    <x v="0"/>
    <x v="6"/>
    <s v="I/C DESG"/>
    <n v="2024"/>
    <s v="Angkarn Kotsang"/>
    <n v="4"/>
    <n v="269"/>
    <s v="Phase IV-Final Concept Design"/>
  </r>
  <r>
    <d v="2017-07-03T00:00:00"/>
    <s v="chsg-00308.40"/>
    <x v="0"/>
    <x v="6"/>
    <s v="I/C DESG"/>
    <n v="2024"/>
    <s v="Angkarn Kotsang"/>
    <n v="3"/>
    <n v="269"/>
    <s v="Phase IV-Final Concept Design"/>
  </r>
  <r>
    <d v="2017-07-03T00:00:00"/>
    <s v="chsg-00308.40"/>
    <x v="0"/>
    <x v="6"/>
    <s v="I/C DESG"/>
    <n v="2023"/>
    <s v="Kriengkai Panuwatwanich"/>
    <n v="15"/>
    <n v="269"/>
    <s v="Phase IV-Final Concept Design"/>
  </r>
  <r>
    <d v="2017-07-10T00:00:00"/>
    <s v="chsg-00308.40"/>
    <x v="0"/>
    <x v="6"/>
    <s v="I/C DESG"/>
    <n v="2024"/>
    <s v="Angkarn Kotsang"/>
    <n v="1"/>
    <n v="269"/>
    <s v="Phase IV-Final Concept Design"/>
  </r>
  <r>
    <d v="2017-07-10T00:00:00"/>
    <s v="chsg-00308.40"/>
    <x v="0"/>
    <x v="6"/>
    <s v="I/C DESG"/>
    <n v="2023"/>
    <s v="Kriengkai Panuwatwanich"/>
    <n v="11"/>
    <n v="269"/>
    <s v="Phase IV-Final Concept Design"/>
  </r>
  <r>
    <d v="2017-07-10T00:00:00"/>
    <s v="chsg-00308.40"/>
    <x v="0"/>
    <x v="6"/>
    <s v="I/C DESG"/>
    <n v="2023"/>
    <s v="Kriengkai Panuwatwanich"/>
    <n v="4"/>
    <n v="269"/>
    <s v="Phase IV-Final Concept Design"/>
  </r>
  <r>
    <d v="2017-07-24T00:00:00"/>
    <s v="chsg-00308.40"/>
    <x v="0"/>
    <x v="6"/>
    <s v="I/C DESG"/>
    <n v="2023"/>
    <s v="Kriengkai Panuwatwanich"/>
    <n v="2"/>
    <n v="269"/>
    <s v="Phase IV-Final Concept Design"/>
  </r>
  <r>
    <d v="2017-08-01T00:00:00"/>
    <s v="chsg-00308.40"/>
    <x v="0"/>
    <x v="6"/>
    <s v="I/C DESG"/>
    <n v="2024"/>
    <s v="Angkarn Kotsang"/>
    <n v="2"/>
    <n v="269"/>
    <s v="Phase IV-Final Concept Design"/>
  </r>
  <r>
    <d v="2017-08-01T00:00:00"/>
    <s v="chsg-00308.40"/>
    <x v="0"/>
    <x v="6"/>
    <s v="I/C DESG"/>
    <n v="2023"/>
    <s v="Kriengkai Panuwatwanich"/>
    <n v="2"/>
    <n v="269"/>
    <s v="Phase IV-Final Concept Design"/>
  </r>
  <r>
    <d v="2017-08-01T00:00:00"/>
    <s v="chsg-00308.40"/>
    <x v="0"/>
    <x v="6"/>
    <s v="I/C DESG"/>
    <n v="2023"/>
    <s v="Kriengkai Panuwatwanich"/>
    <n v="1"/>
    <n v="269"/>
    <s v="Phase IV-Final Concept Design"/>
  </r>
  <r>
    <d v="2017-08-07T00:00:00"/>
    <s v="chsg-00308.40"/>
    <x v="0"/>
    <x v="6"/>
    <s v="I/C DESG"/>
    <n v="2024"/>
    <s v="Angkarn Kotsang"/>
    <n v="1"/>
    <n v="269"/>
    <s v="Phase IV-Final Concept Design"/>
  </r>
  <r>
    <d v="2017-08-14T00:00:00"/>
    <s v="chsg-00308.40"/>
    <x v="0"/>
    <x v="6"/>
    <s v="I/C DESG"/>
    <n v="2024"/>
    <s v="Angkarn Kotsang"/>
    <n v="2"/>
    <n v="269"/>
    <s v="Phase IV-Final Concept Design"/>
  </r>
  <r>
    <d v="2017-08-14T00:00:00"/>
    <s v="chsg-00308.40"/>
    <x v="0"/>
    <x v="6"/>
    <s v="I/C DESG"/>
    <n v="2023"/>
    <s v="Kriengkai Panuwatwanich"/>
    <n v="2"/>
    <n v="269"/>
    <s v="Phase IV-Final Concept Design"/>
  </r>
  <r>
    <d v="2017-08-21T00:00:00"/>
    <s v="chsg-00308.40"/>
    <x v="0"/>
    <x v="6"/>
    <s v="I/C DESG"/>
    <n v="2024"/>
    <s v="Angkarn Kotsang"/>
    <n v="2"/>
    <n v="269"/>
    <s v="Phase IV-Final Concept Design"/>
  </r>
  <r>
    <d v="2017-08-21T00:00:00"/>
    <s v="chsg-00308.40"/>
    <x v="0"/>
    <x v="6"/>
    <s v="I/C DESG"/>
    <n v="2023"/>
    <s v="Kriengkai Panuwatwanich"/>
    <n v="3"/>
    <n v="269"/>
    <s v="Phase IV-Final Concept Design"/>
  </r>
  <r>
    <d v="2017-08-28T00:00:00"/>
    <s v="chsg-00308.40"/>
    <x v="0"/>
    <x v="6"/>
    <s v="I/C DESG"/>
    <n v="2024"/>
    <s v="Angkarn Kotsang"/>
    <n v="3"/>
    <n v="269"/>
    <s v="Phase IV-Final Concept Design"/>
  </r>
  <r>
    <d v="2017-08-28T00:00:00"/>
    <s v="chsg-00308.40"/>
    <x v="0"/>
    <x v="6"/>
    <s v="I/C DESG"/>
    <n v="2023"/>
    <s v="Kriengkai Panuwatwanich"/>
    <n v="5.5"/>
    <n v="269"/>
    <s v="Phase IV-Final Concept Design"/>
  </r>
  <r>
    <d v="2017-08-28T00:00:00"/>
    <s v="chsg-00308.40"/>
    <x v="0"/>
    <x v="6"/>
    <s v="I/C DESG"/>
    <n v="2023"/>
    <s v="Kriengkai Panuwatwanich"/>
    <n v="1.5"/>
    <n v="269"/>
    <s v="Phase IV-Final Concept Design"/>
  </r>
  <r>
    <d v="2017-09-01T00:00:00"/>
    <s v="chsg-00308.40"/>
    <x v="0"/>
    <x v="6"/>
    <s v="I/C DESG"/>
    <n v="2023"/>
    <s v="Kriengkai Panuwatwanich"/>
    <n v="4"/>
    <n v="269"/>
    <s v="Phase IV-Final Concept Design"/>
  </r>
  <r>
    <d v="2017-09-04T00:00:00"/>
    <s v="chsg-00308.40"/>
    <x v="0"/>
    <x v="6"/>
    <s v="I/C DESG"/>
    <n v="2023"/>
    <s v="Kriengkai Panuwatwanich"/>
    <n v="4"/>
    <n v="269"/>
    <s v="Phase IV-Final Concept Design"/>
  </r>
  <r>
    <d v="2017-09-11T00:00:00"/>
    <s v="chsg-00308.40"/>
    <x v="0"/>
    <x v="6"/>
    <s v="I/C DESG"/>
    <n v="2024"/>
    <s v="Angkarn Kotsang"/>
    <n v="1"/>
    <n v="269"/>
    <s v="Phase IV-Final Concept Design"/>
  </r>
  <r>
    <d v="2017-09-11T00:00:00"/>
    <s v="chsg-00308.40"/>
    <x v="0"/>
    <x v="6"/>
    <s v="I/C DESG"/>
    <n v="2023"/>
    <s v="Kriengkai Panuwatwanich"/>
    <n v="2"/>
    <n v="269"/>
    <s v="Phase IV-Final Concept Design"/>
  </r>
  <r>
    <d v="2017-09-25T00:00:00"/>
    <s v="chsg-00308.40"/>
    <x v="0"/>
    <x v="6"/>
    <s v="I/C DESG"/>
    <n v="2023"/>
    <s v="Kriengkai Panuwatwanich"/>
    <n v="13"/>
    <n v="269"/>
    <s v="Phase IV-Final Concept Design"/>
  </r>
  <r>
    <d v="2017-10-02T00:00:00"/>
    <s v="chsg-00308.40"/>
    <x v="0"/>
    <x v="6"/>
    <s v="I/C DESG"/>
    <n v="2024"/>
    <s v="Angkarn Kotsang"/>
    <n v="3"/>
    <n v="269"/>
    <s v="Phase IV-Final Concept Design"/>
  </r>
  <r>
    <d v="2017-10-02T00:00:00"/>
    <s v="chsg-00308.40"/>
    <x v="0"/>
    <x v="6"/>
    <s v="I/C DESG"/>
    <n v="2023"/>
    <s v="Kriengkai Panuwatwanich"/>
    <n v="24"/>
    <n v="269"/>
    <s v="Phase IV-Final Concept Design"/>
  </r>
  <r>
    <d v="2017-10-09T00:00:00"/>
    <s v="chsg-00308.40"/>
    <x v="0"/>
    <x v="6"/>
    <s v="I/C DESG"/>
    <n v="2024"/>
    <s v="Angkarn Kotsang"/>
    <n v="3"/>
    <n v="269"/>
    <s v="Phase IV-Final Concept Design"/>
  </r>
  <r>
    <d v="2017-10-16T00:00:00"/>
    <s v="chsg-00308.40"/>
    <x v="0"/>
    <x v="6"/>
    <s v="I/C DESG"/>
    <n v="2024"/>
    <s v="Angkarn Kotsang"/>
    <n v="1"/>
    <n v="269"/>
    <s v="Phase IV-Final Concept Design"/>
  </r>
  <r>
    <d v="2017-10-23T00:00:00"/>
    <s v="chsg-00308.40"/>
    <x v="0"/>
    <x v="6"/>
    <s v="I/C DESG"/>
    <n v="2024"/>
    <s v="Angkarn Kotsang"/>
    <n v="3"/>
    <n v="269"/>
    <s v="Phase IV-Final Concept Design"/>
  </r>
  <r>
    <d v="2017-10-30T00:00:00"/>
    <s v="chsg-00308.40"/>
    <x v="0"/>
    <x v="6"/>
    <s v="I/C DESG"/>
    <n v="2024"/>
    <s v="Angkarn Kotsang"/>
    <n v="2"/>
    <n v="269"/>
    <s v="Phase IV-Final Concept Design"/>
  </r>
  <r>
    <d v="2017-10-30T00:00:00"/>
    <s v="chsg-00308.40"/>
    <x v="0"/>
    <x v="6"/>
    <s v="I/C DESG"/>
    <n v="2023"/>
    <s v="Kriengkai Panuwatwanich"/>
    <n v="7"/>
    <n v="269"/>
    <s v="Phase IV-Final Concept Design"/>
  </r>
  <r>
    <d v="2017-11-01T00:00:00"/>
    <s v="chsg-00308.40"/>
    <x v="0"/>
    <x v="6"/>
    <s v="I/C DESG"/>
    <n v="2023"/>
    <s v="Kriengkai Panuwatwanich"/>
    <n v="9"/>
    <n v="269"/>
    <s v="Phase IV-Final Concept Design"/>
  </r>
  <r>
    <d v="2017-11-01T00:00:00"/>
    <s v="chsg-00308.40"/>
    <x v="0"/>
    <x v="6"/>
    <s v="I/C DESG"/>
    <n v="2005"/>
    <s v="Lampoon Khamwangngeaw"/>
    <n v="9"/>
    <n v="269"/>
    <s v="Phase IV-Final Concept Design"/>
  </r>
  <r>
    <d v="2017-11-06T00:00:00"/>
    <s v="chsg-00308.40"/>
    <x v="0"/>
    <x v="6"/>
    <s v="I/C DESG"/>
    <n v="2024"/>
    <s v="Angkarn Kotsang"/>
    <n v="4"/>
    <n v="269"/>
    <s v="Phase IV-Final Concept Design"/>
  </r>
  <r>
    <d v="2017-11-06T00:00:00"/>
    <s v="chsg-00308.40"/>
    <x v="0"/>
    <x v="6"/>
    <s v="I/C DESG"/>
    <n v="2023"/>
    <s v="Kriengkai Panuwatwanich"/>
    <n v="25"/>
    <n v="269"/>
    <s v="Phase IV-Final Concept Design"/>
  </r>
  <r>
    <d v="2017-11-06T00:00:00"/>
    <s v="chsg-00308.40"/>
    <x v="0"/>
    <x v="6"/>
    <s v="I/C DESG"/>
    <n v="2005"/>
    <s v="Lampoon Khamwangngeaw"/>
    <n v="1"/>
    <n v="269"/>
    <s v="Phase IV-Final Concept Design"/>
  </r>
  <r>
    <d v="2017-11-06T00:00:00"/>
    <s v="chsg-00308.40"/>
    <x v="0"/>
    <x v="6"/>
    <s v="I/C DESG"/>
    <n v="2009"/>
    <s v="Seksan Pliansinchai"/>
    <n v="22"/>
    <n v="269"/>
    <s v="Phase IV-Final Concept Design"/>
  </r>
  <r>
    <d v="2017-11-13T00:00:00"/>
    <s v="chsg-00308.40"/>
    <x v="0"/>
    <x v="6"/>
    <s v="I/C DESG"/>
    <n v="2024"/>
    <s v="Angkarn Kotsang"/>
    <n v="3"/>
    <n v="269"/>
    <s v="Phase IV-Final Concept Design"/>
  </r>
  <r>
    <d v="2017-11-13T00:00:00"/>
    <s v="chsg-00308.40"/>
    <x v="0"/>
    <x v="6"/>
    <s v="I/C DESG"/>
    <n v="2023"/>
    <s v="Kriengkai Panuwatwanich"/>
    <n v="5"/>
    <n v="269"/>
    <s v="Phase IV-Final Concept Design"/>
  </r>
  <r>
    <d v="2017-11-20T00:00:00"/>
    <s v="chsg-00308.40"/>
    <x v="0"/>
    <x v="6"/>
    <s v="I/C DESG"/>
    <n v="2023"/>
    <s v="Kriengkai Panuwatwanich"/>
    <n v="5"/>
    <n v="269"/>
    <s v="Phase IV-Final Concept Design"/>
  </r>
  <r>
    <d v="2017-12-11T00:00:00"/>
    <s v="chsg-00308.40"/>
    <x v="0"/>
    <x v="6"/>
    <s v="I/C DESG"/>
    <n v="2023"/>
    <s v="Kriengkai Panuwatwanich"/>
    <n v="7"/>
    <n v="269"/>
    <s v="Phase IV-Final Concept Design"/>
  </r>
  <r>
    <d v="2018-01-01T00:00:00"/>
    <s v="chsg-00308.40"/>
    <x v="0"/>
    <x v="6"/>
    <s v="I/C DESG"/>
    <n v="2024"/>
    <s v="Angkarn Kotsang"/>
    <n v="4"/>
    <n v="269"/>
    <s v="Phase IV-Final Concept Design"/>
  </r>
  <r>
    <d v="2018-01-08T00:00:00"/>
    <s v="chsg-00308.40"/>
    <x v="0"/>
    <x v="6"/>
    <s v="I/C DESG"/>
    <n v="2023"/>
    <s v="Kriengkai Panuwatwanich"/>
    <n v="5"/>
    <n v="269"/>
    <s v="Phase IV-Final Concept Design"/>
  </r>
  <r>
    <d v="2018-01-08T00:00:00"/>
    <s v="chsg-00308.40"/>
    <x v="0"/>
    <x v="6"/>
    <s v="I/C DESG"/>
    <n v="2024"/>
    <s v="Angkarn Kotsang"/>
    <n v="3"/>
    <n v="269"/>
    <s v="Phase IV-Final Concept Design"/>
  </r>
  <r>
    <d v="2018-01-15T00:00:00"/>
    <s v="chsg-00308.40"/>
    <x v="0"/>
    <x v="6"/>
    <s v="I/C DESG"/>
    <n v="2023"/>
    <s v="Kriengkai Panuwatwanich"/>
    <n v="2"/>
    <n v="269"/>
    <s v="Phase IV-Final Concept Design"/>
  </r>
  <r>
    <d v="2018-01-15T00:00:00"/>
    <s v="chsg-00308.40"/>
    <x v="0"/>
    <x v="6"/>
    <s v="I/C DESG"/>
    <n v="2023"/>
    <s v="Kriengkai Panuwatwanich"/>
    <n v="3"/>
    <n v="269"/>
    <s v="Phase IV-Final Concept Design"/>
  </r>
  <r>
    <d v="2018-01-15T00:00:00"/>
    <s v="chsg-00308.40"/>
    <x v="0"/>
    <x v="6"/>
    <s v="I/C DESG"/>
    <n v="2024"/>
    <s v="Angkarn Kotsang"/>
    <n v="3"/>
    <n v="269"/>
    <s v="Phase IV-Final Concept Design"/>
  </r>
  <r>
    <d v="2018-02-05T00:00:00"/>
    <s v="chsg-00308.40"/>
    <x v="0"/>
    <x v="6"/>
    <s v="I/C DESG"/>
    <n v="2024"/>
    <s v="Angkarn Kotsang"/>
    <n v="3"/>
    <n v="269"/>
    <s v="Phase IV-Final Concept Design"/>
  </r>
  <r>
    <d v="2018-02-12T00:00:00"/>
    <s v="chsg-00308.40"/>
    <x v="0"/>
    <x v="6"/>
    <s v="I/C DESG"/>
    <n v="2024"/>
    <s v="Angkarn Kotsang"/>
    <n v="3"/>
    <n v="269"/>
    <s v="Phase IV-Final Concept Design"/>
  </r>
  <r>
    <d v="2018-02-12T00:00:00"/>
    <s v="chsg-00308.40"/>
    <x v="0"/>
    <x v="6"/>
    <s v="I/C DESG"/>
    <n v="2023"/>
    <s v="Kriengkai Panuwatwanich"/>
    <n v="9"/>
    <n v="269"/>
    <s v="Phase IV-Final Concept Design"/>
  </r>
  <r>
    <d v="2018-02-19T00:00:00"/>
    <s v="chsg-00308.40"/>
    <x v="0"/>
    <x v="6"/>
    <s v="I/C DESG"/>
    <n v="2024"/>
    <s v="Angkarn Kotsang"/>
    <n v="3"/>
    <n v="269"/>
    <s v="Phase IV-Final Concept Design"/>
  </r>
  <r>
    <d v="2018-02-19T00:00:00"/>
    <s v="chsg-00308.40"/>
    <x v="0"/>
    <x v="6"/>
    <s v="I/C DESG"/>
    <n v="2023"/>
    <s v="Kriengkai Panuwatwanich"/>
    <n v="22"/>
    <n v="269"/>
    <s v="Phase IV-Final Concept Design"/>
  </r>
  <r>
    <d v="2018-02-26T00:00:00"/>
    <s v="chsg-00308.40"/>
    <x v="0"/>
    <x v="6"/>
    <s v="I/C DESG"/>
    <n v="2024"/>
    <s v="Angkarn Kotsang"/>
    <n v="3"/>
    <n v="269"/>
    <s v="Phase IV-Final Concept Design"/>
  </r>
  <r>
    <d v="2018-02-26T00:00:00"/>
    <s v="chsg-00308.40"/>
    <x v="0"/>
    <x v="6"/>
    <s v="I/C DESG"/>
    <n v="2023"/>
    <s v="Kriengkai Panuwatwanich"/>
    <n v="8"/>
    <n v="269"/>
    <s v="Phase IV-Final Concept Design"/>
  </r>
  <r>
    <d v="2018-02-26T00:00:00"/>
    <s v="chsg-00308.40"/>
    <x v="0"/>
    <x v="6"/>
    <s v="I/C DESG"/>
    <n v="2023"/>
    <s v="Kriengkai Panuwatwanich"/>
    <n v="3"/>
    <n v="269"/>
    <s v="Phase IV-Final Concept Design"/>
  </r>
  <r>
    <d v="2018-03-01T00:00:00"/>
    <s v="chsg-00308.40"/>
    <x v="0"/>
    <x v="6"/>
    <s v="I/C DESG"/>
    <n v="2023"/>
    <s v="Kriengkai Panuwatwanich"/>
    <n v="3"/>
    <n v="269"/>
    <s v="Phase IV-Final Concept Design"/>
  </r>
  <r>
    <d v="2018-03-05T00:00:00"/>
    <s v="chsg-00308.40"/>
    <x v="0"/>
    <x v="6"/>
    <s v="I/C DESG"/>
    <n v="2023"/>
    <s v="Kriengkai Panuwatwanich"/>
    <n v="13"/>
    <n v="269"/>
    <s v="Phase IV-Final Concept Design"/>
  </r>
  <r>
    <d v="2018-03-05T00:00:00"/>
    <s v="chsg-00308.40"/>
    <x v="0"/>
    <x v="6"/>
    <s v="I/C DESG"/>
    <n v="2017"/>
    <s v="Phatchanatsikarn Sricharoenphong"/>
    <n v="2"/>
    <n v="269"/>
    <s v="Phase IV-Final Concept Design"/>
  </r>
  <r>
    <d v="2018-03-12T00:00:00"/>
    <s v="chsg-00308.40"/>
    <x v="0"/>
    <x v="6"/>
    <s v="I/C DESG"/>
    <n v="2023"/>
    <s v="Kriengkai Panuwatwanich"/>
    <n v="2"/>
    <n v="269"/>
    <s v="Phase IV-Final Concept Design"/>
  </r>
  <r>
    <d v="2018-04-02T00:00:00"/>
    <s v="chsg-00308.40"/>
    <x v="0"/>
    <x v="6"/>
    <s v="I/C DESG"/>
    <n v="2023"/>
    <s v="Kriengkai Panuwatwanich"/>
    <n v="24"/>
    <n v="269"/>
    <s v="Phase IV-Final Concept Design"/>
  </r>
  <r>
    <d v="2018-10-29T00:00:00"/>
    <s v="chsg-00308.40"/>
    <x v="0"/>
    <x v="6"/>
    <s v="I/C DESG"/>
    <n v="2001"/>
    <s v="Chakrit Ounvises"/>
    <n v="3"/>
    <n v="275"/>
    <s v="Phase X-Working Drawings"/>
  </r>
  <r>
    <d v="2018-10-29T00:00:00"/>
    <s v="chsg-00308.40"/>
    <x v="0"/>
    <x v="6"/>
    <s v="I/C DESG"/>
    <n v="2018"/>
    <s v="Sresthasak Varasarin"/>
    <n v="2"/>
    <n v="275"/>
    <s v="Phase X-Working Drawings"/>
  </r>
  <r>
    <d v="2018-10-30T00:00:00"/>
    <s v="chsg-00308.40"/>
    <x v="0"/>
    <x v="6"/>
    <s v="I/C DESG"/>
    <n v="2001"/>
    <s v="Chakrit Ounvises"/>
    <n v="4"/>
    <n v="275"/>
    <s v="Phase X-Working Drawings"/>
  </r>
  <r>
    <d v="2018-10-30T00:00:00"/>
    <s v="chsg-00308.40"/>
    <x v="0"/>
    <x v="6"/>
    <s v="I/C DESG"/>
    <n v="2018"/>
    <s v="Sresthasak Varasarin"/>
    <n v="8"/>
    <n v="275"/>
    <s v="Phase X-Working Drawings"/>
  </r>
  <r>
    <d v="2018-10-31T00:00:00"/>
    <s v="chsg-00308.40"/>
    <x v="0"/>
    <x v="6"/>
    <s v="I/C DESG"/>
    <n v="2001"/>
    <s v="Chakrit Ounvises"/>
    <n v="6"/>
    <n v="275"/>
    <s v="Phase X-Working Drawings"/>
  </r>
  <r>
    <d v="2018-10-31T00:00:00"/>
    <s v="chsg-00308.40"/>
    <x v="0"/>
    <x v="6"/>
    <s v="I/C DESG"/>
    <n v="2018"/>
    <s v="Sresthasak Varasarin"/>
    <n v="8"/>
    <n v="275"/>
    <s v="Phase X-Working Drawings"/>
  </r>
  <r>
    <d v="2018-11-02T00:00:00"/>
    <s v="chsg-00308.40"/>
    <x v="0"/>
    <x v="6"/>
    <s v="I/C DESG"/>
    <n v="2001"/>
    <s v="Chakrit Ounvises"/>
    <n v="4"/>
    <n v="275"/>
    <s v="Phase X-Working Drawings"/>
  </r>
  <r>
    <d v="2018-11-05T00:00:00"/>
    <s v="chsg-00308.40"/>
    <x v="0"/>
    <x v="6"/>
    <s v="I/C DESG"/>
    <n v="2001"/>
    <s v="Chakrit Ounvises"/>
    <n v="5"/>
    <n v="275"/>
    <s v="Phase X-Working Drawings"/>
  </r>
  <r>
    <d v="2018-11-06T00:00:00"/>
    <s v="chsg-00308.40"/>
    <x v="0"/>
    <x v="6"/>
    <s v="I/C DESG"/>
    <n v="2012"/>
    <s v="Rattikarn Saengow"/>
    <n v="6"/>
    <n v="275"/>
    <s v="Phase X-Working Drawings"/>
  </r>
  <r>
    <d v="2018-11-06T00:00:00"/>
    <s v="chsg-00308.40"/>
    <x v="0"/>
    <x v="6"/>
    <s v="I/C DESG"/>
    <n v="2001"/>
    <s v="Chakrit Ounvises"/>
    <n v="5"/>
    <n v="275"/>
    <s v="Phase X-Working Drawings"/>
  </r>
  <r>
    <d v="2018-11-07T00:00:00"/>
    <s v="chsg-00308.40"/>
    <x v="0"/>
    <x v="6"/>
    <s v="I/C DESG"/>
    <n v="2012"/>
    <s v="Rattikarn Saengow"/>
    <n v="8"/>
    <n v="275"/>
    <s v="Phase X-Working Drawings"/>
  </r>
  <r>
    <d v="2018-11-07T00:00:00"/>
    <s v="chsg-00308.40"/>
    <x v="0"/>
    <x v="6"/>
    <s v="I/C DESG"/>
    <n v="2001"/>
    <s v="Chakrit Ounvises"/>
    <n v="5"/>
    <n v="275"/>
    <s v="Phase X-Working Drawings"/>
  </r>
  <r>
    <d v="2018-11-08T00:00:00"/>
    <s v="chsg-00308.40"/>
    <x v="0"/>
    <x v="6"/>
    <s v="I/C DESG"/>
    <n v="2012"/>
    <s v="Rattikarn Saengow"/>
    <n v="6"/>
    <n v="275"/>
    <s v="Phase X-Working Drawings"/>
  </r>
  <r>
    <d v="2018-11-08T00:00:00"/>
    <s v="chsg-00308.40"/>
    <x v="0"/>
    <x v="6"/>
    <s v="I/C DESG"/>
    <n v="2017"/>
    <s v="Phatchanatsikarn Sricharoenphong"/>
    <n v="4.5"/>
    <n v="275"/>
    <s v="Phase X-Working Drawings"/>
  </r>
  <r>
    <d v="2018-11-08T00:00:00"/>
    <s v="chsg-00308.40"/>
    <x v="0"/>
    <x v="6"/>
    <s v="I/C DESG"/>
    <n v="2001"/>
    <s v="Chakrit Ounvises"/>
    <n v="4"/>
    <n v="275"/>
    <s v="Phase X-Working Drawings"/>
  </r>
  <r>
    <d v="2018-11-09T00:00:00"/>
    <s v="chsg-00308.40"/>
    <x v="0"/>
    <x v="6"/>
    <s v="I/C DESG"/>
    <n v="2001"/>
    <s v="Chakrit Ounvises"/>
    <n v="4"/>
    <n v="275"/>
    <s v="Phase X-Working Drawings"/>
  </r>
  <r>
    <d v="2018-11-12T00:00:00"/>
    <s v="chsg-00308.40"/>
    <x v="0"/>
    <x v="6"/>
    <s v="I/C DESG"/>
    <n v="2001"/>
    <s v="Chakrit Ounvises"/>
    <n v="1"/>
    <n v="275"/>
    <s v="Phase X-Working Drawings"/>
  </r>
  <r>
    <d v="2018-11-13T00:00:00"/>
    <s v="chsg-00308.40"/>
    <x v="0"/>
    <x v="6"/>
    <s v="I/C DESG"/>
    <n v="2001"/>
    <s v="Chakrit Ounvises"/>
    <n v="1"/>
    <n v="275"/>
    <s v="Phase X-Working Drawings"/>
  </r>
  <r>
    <d v="2018-11-16T00:00:00"/>
    <s v="chsg-00308.40"/>
    <x v="0"/>
    <x v="6"/>
    <s v="I/C DESG"/>
    <n v="2018"/>
    <s v="Sresthasak Varasarin"/>
    <n v="2"/>
    <n v="275"/>
    <s v="Phase X-Working Drawings"/>
  </r>
  <r>
    <d v="2018-11-19T00:00:00"/>
    <s v="chsg-00308.40"/>
    <x v="0"/>
    <x v="6"/>
    <s v="I/C DESG"/>
    <n v="2018"/>
    <s v="Sresthasak Varasarin"/>
    <n v="4"/>
    <n v="275"/>
    <s v="Phase X-Working Drawings"/>
  </r>
  <r>
    <d v="2015-01-05T00:00:00"/>
    <s v="chsg-00308.41"/>
    <x v="0"/>
    <x v="7"/>
    <s v="I/C DESG"/>
    <n v="2024"/>
    <s v="Angkarn Kotsang"/>
    <n v="8"/>
    <n v="387"/>
    <s v="Mobilization"/>
  </r>
  <r>
    <d v="2015-01-05T00:00:00"/>
    <s v="chsg-00308.41"/>
    <x v="0"/>
    <x v="7"/>
    <s v="I/C DESG"/>
    <n v="2024"/>
    <s v="Angkarn Kotsang"/>
    <n v="0.5"/>
    <n v="387"/>
    <s v="Mobilization"/>
  </r>
  <r>
    <d v="2015-01-05T00:00:00"/>
    <s v="chsg-00308.41"/>
    <x v="0"/>
    <x v="7"/>
    <s v="I/C DESG"/>
    <n v="2005"/>
    <s v="Lampoon Khamwangngeaw"/>
    <n v="36"/>
    <n v="387"/>
    <s v="Mobilization"/>
  </r>
  <r>
    <d v="2015-01-05T00:00:00"/>
    <s v="chsg-00308.41"/>
    <x v="0"/>
    <x v="7"/>
    <s v="I/C DESG"/>
    <s v="X-EE"/>
    <s v="Ex-Employee"/>
    <n v="3"/>
    <n v="387"/>
    <s v="Mobilization"/>
  </r>
  <r>
    <d v="2015-01-12T00:00:00"/>
    <s v="chsg-00308.41"/>
    <x v="0"/>
    <x v="7"/>
    <s v="I/C DESG"/>
    <n v="2024"/>
    <s v="Angkarn Kotsang"/>
    <n v="6"/>
    <n v="387"/>
    <s v="Mobilization"/>
  </r>
  <r>
    <d v="2015-01-12T00:00:00"/>
    <s v="chsg-00308.41"/>
    <x v="0"/>
    <x v="7"/>
    <s v="I/C DESG"/>
    <n v="2005"/>
    <s v="Lampoon Khamwangngeaw"/>
    <n v="37"/>
    <n v="387"/>
    <s v="Mobilization"/>
  </r>
  <r>
    <d v="2015-01-12T00:00:00"/>
    <s v="chsg-00308.41"/>
    <x v="0"/>
    <x v="7"/>
    <s v="I/C DESG"/>
    <s v="X-EE"/>
    <s v="Ex-Employee"/>
    <n v="14.5"/>
    <n v="387"/>
    <s v="Mobilization"/>
  </r>
  <r>
    <d v="2015-01-12T00:00:00"/>
    <s v="chsg-00308.41"/>
    <x v="0"/>
    <x v="7"/>
    <s v="I/C DESG"/>
    <s v="X-EE"/>
    <s v="Ex-Employee"/>
    <n v="31"/>
    <n v="387"/>
    <s v="Mobilization"/>
  </r>
  <r>
    <d v="2015-01-19T00:00:00"/>
    <s v="chsg-00308.41"/>
    <x v="0"/>
    <x v="7"/>
    <s v="I/C DESG"/>
    <n v="2024"/>
    <s v="Angkarn Kotsang"/>
    <n v="1"/>
    <n v="387"/>
    <s v="Mobilization"/>
  </r>
  <r>
    <d v="2015-01-19T00:00:00"/>
    <s v="chsg-00308.41"/>
    <x v="0"/>
    <x v="7"/>
    <s v="I/C DESG"/>
    <n v="2005"/>
    <s v="Lampoon Khamwangngeaw"/>
    <n v="6"/>
    <n v="387"/>
    <s v="Mobilization"/>
  </r>
  <r>
    <d v="2015-01-19T00:00:00"/>
    <s v="chsg-00308.41"/>
    <x v="0"/>
    <x v="7"/>
    <s v="I/C DESG"/>
    <s v="X-EE"/>
    <s v="Ex-Employee"/>
    <n v="8"/>
    <n v="387"/>
    <s v="Mobilization"/>
  </r>
  <r>
    <d v="2015-02-02T00:00:00"/>
    <s v="chsg-00308.41"/>
    <x v="0"/>
    <x v="7"/>
    <s v="I/C DESG"/>
    <n v="2024"/>
    <s v="Angkarn Kotsang"/>
    <n v="3"/>
    <n v="387"/>
    <s v="Mobilization"/>
  </r>
  <r>
    <d v="2015-02-02T00:00:00"/>
    <s v="chsg-00308.41"/>
    <x v="0"/>
    <x v="7"/>
    <s v="I/C DESG"/>
    <n v="2024"/>
    <s v="Angkarn Kotsang"/>
    <n v="1"/>
    <n v="387"/>
    <s v="Mobilization"/>
  </r>
  <r>
    <d v="2015-02-02T00:00:00"/>
    <s v="chsg-00308.41"/>
    <x v="0"/>
    <x v="7"/>
    <s v="I/C DESG"/>
    <s v="X-EE"/>
    <s v="Ex-Employee"/>
    <n v="1.5"/>
    <n v="387"/>
    <s v="Mobilization"/>
  </r>
  <r>
    <d v="2015-02-16T00:00:00"/>
    <s v="chsg-00308.41"/>
    <x v="0"/>
    <x v="7"/>
    <s v="I/C DESG"/>
    <n v="2024"/>
    <s v="Angkarn Kotsang"/>
    <n v="2"/>
    <n v="387"/>
    <s v="Mobilization"/>
  </r>
  <r>
    <d v="2015-02-23T00:00:00"/>
    <s v="chsg-00308.41"/>
    <x v="0"/>
    <x v="7"/>
    <s v="I/C DESG"/>
    <n v="2024"/>
    <s v="Angkarn Kotsang"/>
    <n v="2"/>
    <n v="387"/>
    <s v="Mobilization"/>
  </r>
  <r>
    <d v="2015-02-23T00:00:00"/>
    <s v="chsg-00308.41"/>
    <x v="0"/>
    <x v="7"/>
    <s v="I/C DESG"/>
    <n v="2024"/>
    <s v="Angkarn Kotsang"/>
    <n v="2"/>
    <n v="387"/>
    <s v="Mobilization"/>
  </r>
  <r>
    <d v="2015-03-02T00:00:00"/>
    <s v="chsg-00308.41"/>
    <x v="0"/>
    <x v="7"/>
    <s v="I/C DESG"/>
    <n v="2024"/>
    <s v="Angkarn Kotsang"/>
    <n v="2"/>
    <n v="387"/>
    <s v="Mobilization"/>
  </r>
  <r>
    <d v="2015-03-02T00:00:00"/>
    <s v="chsg-00308.41"/>
    <x v="0"/>
    <x v="7"/>
    <s v="I/C DESG"/>
    <n v="2005"/>
    <s v="Lampoon Khamwangngeaw"/>
    <n v="4"/>
    <n v="387"/>
    <s v="Mobilization"/>
  </r>
  <r>
    <d v="2015-03-02T00:00:00"/>
    <s v="chsg-00308.41"/>
    <x v="0"/>
    <x v="7"/>
    <s v="I/C DESG"/>
    <s v="X-EE"/>
    <s v="Ex-Employee"/>
    <n v="14"/>
    <n v="387"/>
    <s v="Mobilization"/>
  </r>
  <r>
    <d v="2015-03-02T00:00:00"/>
    <s v="chsg-00308.41"/>
    <x v="0"/>
    <x v="7"/>
    <s v="I/C DESG"/>
    <s v="X-EE"/>
    <s v="Ex-Employee"/>
    <n v="5"/>
    <n v="387"/>
    <s v="Mobilization"/>
  </r>
  <r>
    <d v="2015-03-09T00:00:00"/>
    <s v="chsg-00308.41"/>
    <x v="0"/>
    <x v="7"/>
    <s v="I/C DESG"/>
    <n v="2024"/>
    <s v="Angkarn Kotsang"/>
    <n v="2"/>
    <n v="387"/>
    <s v="Mobilization"/>
  </r>
  <r>
    <d v="2015-03-09T00:00:00"/>
    <s v="chsg-00308.41"/>
    <x v="0"/>
    <x v="7"/>
    <s v="I/C DESG"/>
    <s v="X-EE"/>
    <s v="Ex-Employee"/>
    <n v="1.5"/>
    <n v="387"/>
    <s v="Mobilization"/>
  </r>
  <r>
    <d v="2015-03-09T00:00:00"/>
    <s v="chsg-00308.41"/>
    <x v="0"/>
    <x v="7"/>
    <s v="I/C DESG"/>
    <n v="2014"/>
    <s v="Witthawat Witthayawiranon"/>
    <n v="28"/>
    <n v="387"/>
    <s v="Mobilization"/>
  </r>
  <r>
    <d v="2015-03-16T00:00:00"/>
    <s v="chsg-00308.41"/>
    <x v="0"/>
    <x v="7"/>
    <s v="I/C DESG"/>
    <n v="2024"/>
    <s v="Angkarn Kotsang"/>
    <n v="1"/>
    <n v="387"/>
    <s v="Mobilization"/>
  </r>
  <r>
    <d v="2015-03-16T00:00:00"/>
    <s v="chsg-00308.41"/>
    <x v="0"/>
    <x v="7"/>
    <s v="I/C DESG"/>
    <n v="2014"/>
    <s v="Witthawat Witthayawiranon"/>
    <n v="39"/>
    <n v="387"/>
    <s v="Mobilization"/>
  </r>
  <r>
    <d v="2015-03-23T00:00:00"/>
    <s v="chsg-00308.41"/>
    <x v="0"/>
    <x v="7"/>
    <s v="I/C DESG"/>
    <n v="2024"/>
    <s v="Angkarn Kotsang"/>
    <n v="1"/>
    <n v="387"/>
    <s v="Mobilization"/>
  </r>
  <r>
    <d v="2015-03-23T00:00:00"/>
    <s v="chsg-00308.41"/>
    <x v="0"/>
    <x v="7"/>
    <s v="I/C DESG"/>
    <n v="2024"/>
    <s v="Angkarn Kotsang"/>
    <n v="1"/>
    <n v="387"/>
    <s v="Mobilization"/>
  </r>
  <r>
    <d v="2015-03-23T00:00:00"/>
    <s v="chsg-00308.41"/>
    <x v="0"/>
    <x v="7"/>
    <s v="I/C DESG"/>
    <s v="X-EE"/>
    <s v="Ex-Employee"/>
    <n v="1"/>
    <n v="387"/>
    <s v="Mobilization"/>
  </r>
  <r>
    <d v="2015-03-30T00:00:00"/>
    <s v="chsg-00308.41"/>
    <x v="0"/>
    <x v="7"/>
    <s v="I/C DESG"/>
    <n v="2005"/>
    <s v="Lampoon Khamwangngeaw"/>
    <n v="0.5"/>
    <n v="387"/>
    <s v="Mobilization"/>
  </r>
  <r>
    <d v="2015-04-06T00:00:00"/>
    <s v="chsg-00308.41"/>
    <x v="0"/>
    <x v="7"/>
    <s v="I/C DESG"/>
    <n v="2024"/>
    <s v="Angkarn Kotsang"/>
    <n v="1"/>
    <n v="387"/>
    <s v="Mobilization"/>
  </r>
  <r>
    <d v="2015-05-04T00:00:00"/>
    <s v="chsg-00308.41"/>
    <x v="0"/>
    <x v="7"/>
    <s v="I/C DESG"/>
    <n v="2005"/>
    <s v="Lampoon Khamwangngeaw"/>
    <n v="5"/>
    <n v="387"/>
    <s v="Mobilization"/>
  </r>
  <r>
    <d v="2015-05-11T00:00:00"/>
    <s v="chsg-00308.41"/>
    <x v="0"/>
    <x v="7"/>
    <s v="I/C DESG"/>
    <n v="2005"/>
    <s v="Lampoon Khamwangngeaw"/>
    <n v="31"/>
    <n v="387"/>
    <s v="Mobilization"/>
  </r>
  <r>
    <d v="2015-05-11T00:00:00"/>
    <s v="chsg-00308.41"/>
    <x v="0"/>
    <x v="7"/>
    <s v="I/C DESG"/>
    <s v="X-EE"/>
    <s v="Ex-Employee"/>
    <n v="18"/>
    <n v="387"/>
    <s v="Mobilization"/>
  </r>
  <r>
    <d v="2015-05-18T00:00:00"/>
    <s v="chsg-00308.41"/>
    <x v="0"/>
    <x v="7"/>
    <s v="I/C DESG"/>
    <n v="2024"/>
    <s v="Angkarn Kotsang"/>
    <n v="2"/>
    <n v="387"/>
    <s v="Mobilization"/>
  </r>
  <r>
    <d v="2015-05-18T00:00:00"/>
    <s v="chsg-00308.41"/>
    <x v="0"/>
    <x v="7"/>
    <s v="I/C DESG"/>
    <n v="2005"/>
    <s v="Lampoon Khamwangngeaw"/>
    <n v="7"/>
    <n v="387"/>
    <s v="Mobilization"/>
  </r>
  <r>
    <d v="2015-05-18T00:00:00"/>
    <s v="chsg-00308.41"/>
    <x v="0"/>
    <x v="7"/>
    <s v="I/C DESG"/>
    <s v="X-EE"/>
    <s v="Ex-Employee"/>
    <n v="10"/>
    <n v="387"/>
    <s v="Mobilization"/>
  </r>
  <r>
    <d v="2015-05-25T00:00:00"/>
    <s v="chsg-00308.41"/>
    <x v="0"/>
    <x v="7"/>
    <s v="I/C DESG"/>
    <n v="2024"/>
    <s v="Angkarn Kotsang"/>
    <n v="1"/>
    <n v="387"/>
    <s v="Mobilization"/>
  </r>
  <r>
    <d v="2015-06-01T00:00:00"/>
    <s v="chsg-00308.41"/>
    <x v="0"/>
    <x v="7"/>
    <s v="I/C DESG"/>
    <n v="2024"/>
    <s v="Angkarn Kotsang"/>
    <n v="2"/>
    <n v="387"/>
    <s v="Mobilization"/>
  </r>
  <r>
    <d v="2015-06-08T00:00:00"/>
    <s v="chsg-00308.41"/>
    <x v="0"/>
    <x v="7"/>
    <s v="I/C DESG"/>
    <n v="2024"/>
    <s v="Angkarn Kotsang"/>
    <n v="2"/>
    <n v="387"/>
    <s v="Mobilization"/>
  </r>
  <r>
    <d v="2015-06-08T00:00:00"/>
    <s v="chsg-00308.41"/>
    <x v="0"/>
    <x v="7"/>
    <s v="I/C DESG"/>
    <n v="2024"/>
    <s v="Angkarn Kotsang"/>
    <n v="2"/>
    <n v="387"/>
    <s v="Mobilization"/>
  </r>
  <r>
    <d v="2015-06-08T00:00:00"/>
    <s v="chsg-00308.41"/>
    <x v="0"/>
    <x v="7"/>
    <s v="I/C DESG"/>
    <s v="X-EE"/>
    <s v="Ex-Employee"/>
    <n v="13"/>
    <n v="387"/>
    <s v="Mobilization"/>
  </r>
  <r>
    <d v="2015-06-15T00:00:00"/>
    <s v="chsg-00308.41"/>
    <x v="0"/>
    <x v="7"/>
    <s v="I/C DESG"/>
    <n v="2024"/>
    <s v="Angkarn Kotsang"/>
    <n v="8"/>
    <n v="387"/>
    <s v="Mobilization"/>
  </r>
  <r>
    <d v="2015-06-15T00:00:00"/>
    <s v="chsg-00308.41"/>
    <x v="0"/>
    <x v="7"/>
    <s v="I/C DESG"/>
    <s v="X-EE"/>
    <s v="Ex-Employee"/>
    <n v="2"/>
    <n v="387"/>
    <s v="Mobilization"/>
  </r>
  <r>
    <d v="2015-06-22T00:00:00"/>
    <s v="chsg-00308.41"/>
    <x v="0"/>
    <x v="7"/>
    <s v="I/C DESG"/>
    <n v="2024"/>
    <s v="Angkarn Kotsang"/>
    <n v="2"/>
    <n v="387"/>
    <s v="Mobilization"/>
  </r>
  <r>
    <d v="2015-06-22T00:00:00"/>
    <s v="chsg-00308.41"/>
    <x v="0"/>
    <x v="7"/>
    <s v="I/C DESG"/>
    <s v="X-EE"/>
    <s v="Ex-Employee"/>
    <n v="38"/>
    <n v="387"/>
    <s v="Mobilization"/>
  </r>
  <r>
    <d v="2015-07-06T00:00:00"/>
    <s v="chsg-00308.41"/>
    <x v="0"/>
    <x v="7"/>
    <s v="I/C DESG"/>
    <n v="2005"/>
    <s v="Lampoon Khamwangngeaw"/>
    <n v="5"/>
    <n v="387"/>
    <s v="Mobilization"/>
  </r>
  <r>
    <d v="2015-07-06T00:00:00"/>
    <s v="chsg-00308.41"/>
    <x v="0"/>
    <x v="7"/>
    <s v="I/C DESG"/>
    <s v="X-EE"/>
    <s v="Ex-Employee"/>
    <n v="32"/>
    <n v="387"/>
    <s v="Mobilization"/>
  </r>
  <r>
    <d v="2015-07-27T00:00:00"/>
    <s v="chsg-00308.41"/>
    <x v="0"/>
    <x v="7"/>
    <s v="I/C DESG"/>
    <n v="2024"/>
    <s v="Angkarn Kotsang"/>
    <n v="2"/>
    <n v="387"/>
    <s v="Mobilization"/>
  </r>
  <r>
    <d v="2015-08-03T00:00:00"/>
    <s v="chsg-00308.41"/>
    <x v="0"/>
    <x v="7"/>
    <s v="I/C DESG"/>
    <n v="2024"/>
    <s v="Angkarn Kotsang"/>
    <n v="2"/>
    <n v="387"/>
    <s v="Mobilization"/>
  </r>
  <r>
    <d v="2015-08-17T00:00:00"/>
    <s v="chsg-00308.41"/>
    <x v="0"/>
    <x v="7"/>
    <s v="I/C DESG"/>
    <n v="2024"/>
    <s v="Angkarn Kotsang"/>
    <n v="1"/>
    <n v="387"/>
    <s v="Mobilization"/>
  </r>
  <r>
    <d v="2015-08-17T00:00:00"/>
    <s v="chsg-00308.41"/>
    <x v="0"/>
    <x v="7"/>
    <s v="I/C DESG"/>
    <n v="2005"/>
    <s v="Lampoon Khamwangngeaw"/>
    <n v="1"/>
    <n v="387"/>
    <s v="Mobilization"/>
  </r>
  <r>
    <d v="2015-08-17T00:00:00"/>
    <s v="chsg-00308.41"/>
    <x v="0"/>
    <x v="7"/>
    <s v="I/C DESG"/>
    <s v="X-EE"/>
    <s v="Ex-Employee"/>
    <n v="0.5"/>
    <n v="387"/>
    <s v="Mobilization"/>
  </r>
  <r>
    <d v="2015-08-24T00:00:00"/>
    <s v="chsg-00308.41"/>
    <x v="0"/>
    <x v="7"/>
    <s v="I/C DESG"/>
    <n v="2024"/>
    <s v="Angkarn Kotsang"/>
    <n v="2"/>
    <n v="387"/>
    <s v="Mobilization"/>
  </r>
  <r>
    <d v="2015-09-14T00:00:00"/>
    <s v="chsg-00308.41"/>
    <x v="0"/>
    <x v="7"/>
    <s v="I/C DESG"/>
    <s v="X-EE"/>
    <s v="Ex-Employee"/>
    <n v="8"/>
    <n v="387"/>
    <s v="Mobilization"/>
  </r>
  <r>
    <d v="2015-09-21T00:00:00"/>
    <s v="chsg-00308.41"/>
    <x v="0"/>
    <x v="7"/>
    <s v="I/C DESG"/>
    <n v="2024"/>
    <s v="Angkarn Kotsang"/>
    <n v="8"/>
    <n v="387"/>
    <s v="Mobilization"/>
  </r>
  <r>
    <d v="2015-09-21T00:00:00"/>
    <s v="chsg-00308.41"/>
    <x v="0"/>
    <x v="7"/>
    <s v="I/C DESG"/>
    <s v="X-EE"/>
    <s v="Ex-Employee"/>
    <n v="12"/>
    <n v="387"/>
    <s v="Mobilization"/>
  </r>
  <r>
    <d v="2015-09-28T00:00:00"/>
    <s v="chsg-00308.41"/>
    <x v="0"/>
    <x v="7"/>
    <s v="I/C DESG"/>
    <n v="2024"/>
    <s v="Angkarn Kotsang"/>
    <n v="6"/>
    <n v="387"/>
    <s v="Mobilization"/>
  </r>
  <r>
    <d v="2015-09-28T00:00:00"/>
    <s v="chsg-00308.41"/>
    <x v="0"/>
    <x v="7"/>
    <s v="I/C DESG"/>
    <s v="X-EE"/>
    <s v="Ex-Employee"/>
    <n v="16"/>
    <n v="387"/>
    <s v="Mobilization"/>
  </r>
  <r>
    <d v="2015-09-28T00:00:00"/>
    <s v="chsg-00308.41"/>
    <x v="0"/>
    <x v="7"/>
    <s v="I/C DESG"/>
    <s v="X-EE"/>
    <s v="Ex-Employee"/>
    <n v="2"/>
    <n v="387"/>
    <s v="Mobilization"/>
  </r>
  <r>
    <d v="2015-10-01T00:00:00"/>
    <s v="chsg-00308.41"/>
    <x v="0"/>
    <x v="7"/>
    <s v="I/C DESG"/>
    <n v="2024"/>
    <s v="Angkarn Kotsang"/>
    <n v="4"/>
    <n v="387"/>
    <s v="Mobilization"/>
  </r>
  <r>
    <d v="2015-10-01T00:00:00"/>
    <s v="chsg-00308.41"/>
    <x v="0"/>
    <x v="7"/>
    <s v="I/C DESG"/>
    <n v="2005"/>
    <s v="Lampoon Khamwangngeaw"/>
    <n v="9"/>
    <n v="387"/>
    <s v="Mobilization"/>
  </r>
  <r>
    <d v="2015-10-05T00:00:00"/>
    <s v="chsg-00308.41"/>
    <x v="0"/>
    <x v="7"/>
    <s v="I/C DESG"/>
    <n v="2024"/>
    <s v="Angkarn Kotsang"/>
    <n v="4"/>
    <n v="387"/>
    <s v="Mobilization"/>
  </r>
  <r>
    <d v="2015-10-05T00:00:00"/>
    <s v="chsg-00308.41"/>
    <x v="0"/>
    <x v="7"/>
    <s v="I/C DESG"/>
    <n v="2005"/>
    <s v="Lampoon Khamwangngeaw"/>
    <n v="10"/>
    <n v="387"/>
    <s v="Mobilization"/>
  </r>
  <r>
    <d v="2015-10-05T00:00:00"/>
    <s v="chsg-00308.41"/>
    <x v="0"/>
    <x v="7"/>
    <s v="I/C DESG"/>
    <s v="X-EE"/>
    <s v="Ex-Employee"/>
    <n v="4"/>
    <n v="387"/>
    <s v="Mobilization"/>
  </r>
  <r>
    <d v="2015-10-12T00:00:00"/>
    <s v="chsg-00308.41"/>
    <x v="0"/>
    <x v="7"/>
    <s v="I/C DESG"/>
    <n v="2024"/>
    <s v="Angkarn Kotsang"/>
    <n v="2"/>
    <n v="387"/>
    <s v="Mobilization"/>
  </r>
  <r>
    <d v="2015-10-12T00:00:00"/>
    <s v="chsg-00308.41"/>
    <x v="0"/>
    <x v="7"/>
    <s v="I/C DESG"/>
    <n v="2005"/>
    <s v="Lampoon Khamwangngeaw"/>
    <n v="9"/>
    <n v="387"/>
    <s v="Mobilization"/>
  </r>
  <r>
    <d v="2015-10-12T00:00:00"/>
    <s v="chsg-00308.41"/>
    <x v="0"/>
    <x v="7"/>
    <s v="I/C DESG"/>
    <s v="X-EE"/>
    <s v="Ex-Employee"/>
    <n v="12"/>
    <n v="387"/>
    <s v="Mobilization"/>
  </r>
  <r>
    <d v="2015-10-19T00:00:00"/>
    <s v="chsg-00308.41"/>
    <x v="0"/>
    <x v="7"/>
    <s v="I/C DESG"/>
    <n v="2024"/>
    <s v="Angkarn Kotsang"/>
    <n v="7"/>
    <n v="387"/>
    <s v="Mobilization"/>
  </r>
  <r>
    <d v="2015-10-19T00:00:00"/>
    <s v="chsg-00308.41"/>
    <x v="0"/>
    <x v="7"/>
    <s v="I/C DESG"/>
    <n v="2005"/>
    <s v="Lampoon Khamwangngeaw"/>
    <n v="9"/>
    <n v="387"/>
    <s v="Mobilization"/>
  </r>
  <r>
    <d v="2015-10-19T00:00:00"/>
    <s v="chsg-00308.41"/>
    <x v="0"/>
    <x v="7"/>
    <s v="I/C DESG"/>
    <s v="X-EE"/>
    <s v="Ex-Employee"/>
    <n v="6"/>
    <n v="387"/>
    <s v="Mobilization"/>
  </r>
  <r>
    <d v="2015-10-26T00:00:00"/>
    <s v="chsg-00308.41"/>
    <x v="0"/>
    <x v="7"/>
    <s v="I/C DESG"/>
    <n v="2024"/>
    <s v="Angkarn Kotsang"/>
    <n v="5"/>
    <n v="387"/>
    <s v="Mobilization"/>
  </r>
  <r>
    <d v="2015-10-26T00:00:00"/>
    <s v="chsg-00308.41"/>
    <x v="0"/>
    <x v="7"/>
    <s v="I/C DESG"/>
    <s v="X-EE"/>
    <s v="Ex-Employee"/>
    <n v="24"/>
    <n v="387"/>
    <s v="Mobilization"/>
  </r>
  <r>
    <d v="2015-11-02T00:00:00"/>
    <s v="chsg-00308.41"/>
    <x v="0"/>
    <x v="7"/>
    <s v="I/C DESG"/>
    <s v="X-EE"/>
    <s v="Ex-Employee"/>
    <n v="16"/>
    <n v="387"/>
    <s v="Mobilization"/>
  </r>
  <r>
    <d v="2015-11-09T00:00:00"/>
    <s v="chsg-00308.41"/>
    <x v="0"/>
    <x v="7"/>
    <s v="I/C DESG"/>
    <n v="2005"/>
    <s v="Lampoon Khamwangngeaw"/>
    <n v="34"/>
    <n v="387"/>
    <s v="Mobilization"/>
  </r>
  <r>
    <d v="2015-11-09T00:00:00"/>
    <s v="chsg-00308.41"/>
    <x v="0"/>
    <x v="7"/>
    <s v="I/C DESG"/>
    <s v="X-EE"/>
    <s v="Ex-Employee"/>
    <n v="24"/>
    <n v="387"/>
    <s v="Mobilization"/>
  </r>
  <r>
    <d v="2015-11-09T00:00:00"/>
    <s v="chsg-00308.41"/>
    <x v="0"/>
    <x v="7"/>
    <s v="I/C DESG"/>
    <s v="X-EE"/>
    <s v="Ex-Employee"/>
    <n v="22"/>
    <n v="387"/>
    <s v="Mobilization"/>
  </r>
  <r>
    <d v="2015-11-09T00:00:00"/>
    <s v="chsg-00308.41"/>
    <x v="0"/>
    <x v="7"/>
    <s v="I/C DESG"/>
    <n v="2014"/>
    <s v="Witthawat Witthayawiranon"/>
    <n v="4"/>
    <n v="387"/>
    <s v="Mobilization"/>
  </r>
  <r>
    <d v="2015-11-16T00:00:00"/>
    <s v="chsg-00308.41"/>
    <x v="0"/>
    <x v="7"/>
    <s v="I/C DESG"/>
    <n v="2005"/>
    <s v="Lampoon Khamwangngeaw"/>
    <n v="8"/>
    <n v="387"/>
    <s v="Mobilization"/>
  </r>
  <r>
    <d v="2015-11-16T00:00:00"/>
    <s v="chsg-00308.41"/>
    <x v="0"/>
    <x v="7"/>
    <s v="I/C DESG"/>
    <n v="2005"/>
    <s v="Lampoon Khamwangngeaw"/>
    <n v="3"/>
    <n v="387"/>
    <s v="Mobilization"/>
  </r>
  <r>
    <d v="2015-11-16T00:00:00"/>
    <s v="chsg-00308.41"/>
    <x v="0"/>
    <x v="7"/>
    <s v="I/C DESG"/>
    <s v="X-EE"/>
    <s v="Ex-Employee"/>
    <n v="16"/>
    <n v="387"/>
    <s v="Mobilization"/>
  </r>
  <r>
    <d v="2015-11-16T00:00:00"/>
    <s v="chsg-00308.41"/>
    <x v="0"/>
    <x v="7"/>
    <s v="I/C DESG"/>
    <s v="X-EE"/>
    <s v="Ex-Employee"/>
    <n v="8"/>
    <n v="387"/>
    <s v="Mobilization"/>
  </r>
  <r>
    <d v="2015-11-16T00:00:00"/>
    <s v="chsg-00308.41"/>
    <x v="0"/>
    <x v="7"/>
    <s v="I/C DESG"/>
    <n v="2014"/>
    <s v="Witthawat Witthayawiranon"/>
    <n v="8"/>
    <n v="387"/>
    <s v="Mobilization"/>
  </r>
  <r>
    <d v="2015-11-23T00:00:00"/>
    <s v="chsg-00308.41"/>
    <x v="0"/>
    <x v="7"/>
    <s v="I/C DESG"/>
    <n v="2005"/>
    <s v="Lampoon Khamwangngeaw"/>
    <n v="2"/>
    <n v="387"/>
    <s v="Mobilization"/>
  </r>
  <r>
    <d v="2016-01-25T00:00:00"/>
    <s v="chsg-00308.41"/>
    <x v="0"/>
    <x v="7"/>
    <s v="I/C DESG"/>
    <s v="X-EE"/>
    <s v="Ex-Employee"/>
    <n v="4"/>
    <n v="387"/>
    <s v="Mobilization"/>
  </r>
  <r>
    <d v="2016-02-15T00:00:00"/>
    <s v="chsg-00308.41"/>
    <x v="0"/>
    <x v="7"/>
    <s v="I/C DESG"/>
    <s v="X-EE"/>
    <s v="Ex-Employee"/>
    <n v="6"/>
    <n v="387"/>
    <s v="Mobilization"/>
  </r>
  <r>
    <d v="2016-02-22T00:00:00"/>
    <s v="chsg-00308.41"/>
    <x v="0"/>
    <x v="7"/>
    <s v="I/C DESG"/>
    <s v="X-EE"/>
    <s v="Ex-Employee"/>
    <n v="6"/>
    <n v="387"/>
    <s v="Mobilization"/>
  </r>
  <r>
    <d v="2016-02-22T00:00:00"/>
    <s v="chsg-00308.41"/>
    <x v="0"/>
    <x v="7"/>
    <s v="I/C DESG"/>
    <s v="X-EE"/>
    <s v="Ex-Employee"/>
    <n v="1"/>
    <n v="387"/>
    <s v="Mobilization"/>
  </r>
  <r>
    <d v="2016-03-07T00:00:00"/>
    <s v="chsg-00308.41"/>
    <x v="0"/>
    <x v="7"/>
    <s v="I/C DESG"/>
    <s v="X-EE"/>
    <s v="Ex-Employee"/>
    <n v="8"/>
    <n v="387"/>
    <s v="Mobilization"/>
  </r>
  <r>
    <d v="2016-03-14T00:00:00"/>
    <s v="chsg-00308.41"/>
    <x v="0"/>
    <x v="7"/>
    <s v="I/C DESG"/>
    <s v="X-EE"/>
    <s v="Ex-Employee"/>
    <n v="8"/>
    <n v="387"/>
    <s v="Mobilization"/>
  </r>
  <r>
    <d v="2016-03-21T00:00:00"/>
    <s v="chsg-00308.41"/>
    <x v="0"/>
    <x v="7"/>
    <s v="I/C DESG"/>
    <s v="X-EE"/>
    <s v="Ex-Employee"/>
    <n v="16"/>
    <n v="387"/>
    <s v="Mobilization"/>
  </r>
  <r>
    <d v="2016-03-28T00:00:00"/>
    <s v="chsg-00308.41"/>
    <x v="0"/>
    <x v="7"/>
    <s v="I/C DESG"/>
    <s v="X-EE"/>
    <s v="Ex-Employee"/>
    <n v="8.5"/>
    <n v="387"/>
    <s v="Mobilization"/>
  </r>
  <r>
    <d v="2016-04-01T00:00:00"/>
    <s v="chsg-00308.41"/>
    <x v="0"/>
    <x v="7"/>
    <s v="I/C DESG"/>
    <s v="X-EE"/>
    <s v="Ex-Employee"/>
    <n v="8"/>
    <n v="387"/>
    <s v="Mobilization"/>
  </r>
  <r>
    <d v="2016-04-04T00:00:00"/>
    <s v="chsg-00308.41"/>
    <x v="0"/>
    <x v="7"/>
    <s v="I/C DESG"/>
    <s v="X-EE"/>
    <s v="Ex-Employee"/>
    <n v="32"/>
    <n v="387"/>
    <s v="Mobilization"/>
  </r>
  <r>
    <d v="2016-04-04T00:00:00"/>
    <s v="chsg-00308.41"/>
    <x v="0"/>
    <x v="7"/>
    <s v="I/C DESG"/>
    <n v="2009"/>
    <s v="Seksan Pliansinchai"/>
    <n v="16"/>
    <n v="387"/>
    <s v="Mobilization"/>
  </r>
  <r>
    <d v="2016-04-18T00:00:00"/>
    <s v="chsg-00308.41"/>
    <x v="0"/>
    <x v="7"/>
    <s v="I/C DESG"/>
    <s v="X-EE"/>
    <s v="Ex-Employee"/>
    <n v="4"/>
    <n v="387"/>
    <s v="Mobilization"/>
  </r>
  <r>
    <d v="2016-04-25T00:00:00"/>
    <s v="chsg-00308.41"/>
    <x v="0"/>
    <x v="7"/>
    <s v="I/C DESG"/>
    <s v="X-EE"/>
    <s v="Ex-Employee"/>
    <n v="12"/>
    <n v="387"/>
    <s v="Mobilization"/>
  </r>
  <r>
    <d v="2016-05-02T00:00:00"/>
    <s v="chsg-00308.41"/>
    <x v="0"/>
    <x v="7"/>
    <s v="I/C DESG"/>
    <s v="X-EE"/>
    <s v="Ex-Employee"/>
    <n v="8"/>
    <n v="387"/>
    <s v="Mobilization"/>
  </r>
  <r>
    <d v="2016-05-09T00:00:00"/>
    <s v="chsg-00308.41"/>
    <x v="0"/>
    <x v="7"/>
    <s v="I/C DESG"/>
    <n v="2024"/>
    <s v="Angkarn Kotsang"/>
    <n v="2"/>
    <n v="387"/>
    <s v="Mobilization"/>
  </r>
  <r>
    <d v="2016-05-16T00:00:00"/>
    <s v="chsg-00308.41"/>
    <x v="0"/>
    <x v="7"/>
    <s v="I/C DESG"/>
    <n v="2024"/>
    <s v="Angkarn Kotsang"/>
    <n v="1"/>
    <n v="387"/>
    <s v="Mobilization"/>
  </r>
  <r>
    <d v="2016-05-23T00:00:00"/>
    <s v="chsg-00308.41"/>
    <x v="0"/>
    <x v="7"/>
    <s v="I/C DESG"/>
    <n v="2024"/>
    <s v="Angkarn Kotsang"/>
    <n v="1"/>
    <n v="387"/>
    <s v="Mobilization"/>
  </r>
  <r>
    <d v="2016-05-23T00:00:00"/>
    <s v="chsg-00308.41"/>
    <x v="0"/>
    <x v="7"/>
    <s v="I/C DESG"/>
    <s v="X-EE"/>
    <s v="Ex-Employee"/>
    <n v="18"/>
    <n v="387"/>
    <s v="Mobilization"/>
  </r>
  <r>
    <d v="2017-03-13T00:00:00"/>
    <s v="chsg-00308.41"/>
    <x v="0"/>
    <x v="7"/>
    <s v="I/C DESG"/>
    <s v="X-EE"/>
    <s v="Ex-Employee"/>
    <n v="11"/>
    <n v="387"/>
    <s v="Mobilization"/>
  </r>
  <r>
    <d v="2017-03-20T00:00:00"/>
    <s v="chsg-00308.41"/>
    <x v="0"/>
    <x v="7"/>
    <s v="I/C DESG"/>
    <s v="X-EE"/>
    <s v="Ex-Employee"/>
    <n v="2"/>
    <n v="387"/>
    <s v="Mobilization"/>
  </r>
  <r>
    <d v="2017-03-27T00:00:00"/>
    <s v="chsg-00308.41"/>
    <x v="0"/>
    <x v="7"/>
    <s v="I/C DESG"/>
    <s v="X-EE"/>
    <s v="Ex-Employee"/>
    <n v="0.5"/>
    <n v="387"/>
    <s v="Mobilization"/>
  </r>
  <r>
    <d v="2015-01-05T00:00:00"/>
    <s v="chsg-00408.04"/>
    <x v="0"/>
    <x v="8"/>
    <s v="I/C DESG"/>
    <n v="2001"/>
    <s v="Chakrit Ounvises"/>
    <n v="11"/>
    <n v="494"/>
    <s v="Mobilization"/>
  </r>
  <r>
    <d v="2015-01-12T00:00:00"/>
    <s v="chsg-00408.04"/>
    <x v="0"/>
    <x v="8"/>
    <s v="I/C DESG"/>
    <s v="X-EE"/>
    <s v="Ex-Employee"/>
    <n v="2"/>
    <n v="494"/>
    <s v="Mobilization"/>
  </r>
  <r>
    <d v="2015-01-12T00:00:00"/>
    <s v="chsg-00408.04"/>
    <x v="0"/>
    <x v="8"/>
    <s v="I/C DESG"/>
    <n v="2009"/>
    <s v="Seksan Pliansinchai"/>
    <n v="31"/>
    <n v="494"/>
    <s v="Mobilization"/>
  </r>
  <r>
    <d v="2015-01-19T00:00:00"/>
    <s v="chsg-00408.04"/>
    <x v="0"/>
    <x v="8"/>
    <s v="I/C DESG"/>
    <n v="2001"/>
    <s v="Chakrit Ounvises"/>
    <n v="2"/>
    <n v="494"/>
    <s v="Mobilization"/>
  </r>
  <r>
    <d v="2015-02-02T00:00:00"/>
    <s v="chsg-00408.04"/>
    <x v="0"/>
    <x v="8"/>
    <s v="I/C DESG"/>
    <n v="2001"/>
    <s v="Chakrit Ounvises"/>
    <n v="10"/>
    <n v="494"/>
    <s v="Mobilization"/>
  </r>
  <r>
    <d v="2015-03-09T00:00:00"/>
    <s v="chsg-00408.04"/>
    <x v="0"/>
    <x v="8"/>
    <s v="I/C DESG"/>
    <n v="2001"/>
    <s v="Chakrit Ounvises"/>
    <n v="13"/>
    <n v="494"/>
    <s v="Mobilization"/>
  </r>
  <r>
    <d v="2015-03-16T00:00:00"/>
    <s v="chsg-00408.04"/>
    <x v="0"/>
    <x v="8"/>
    <s v="I/C DESG"/>
    <n v="2001"/>
    <s v="Chakrit Ounvises"/>
    <n v="24"/>
    <n v="494"/>
    <s v="Mobilization"/>
  </r>
  <r>
    <d v="2015-03-16T00:00:00"/>
    <s v="chsg-00408.04"/>
    <x v="0"/>
    <x v="8"/>
    <s v="I/C DESG"/>
    <s v="X-EE"/>
    <s v="Ex-Employee"/>
    <n v="4"/>
    <n v="494"/>
    <s v="Mobilization"/>
  </r>
  <r>
    <d v="2015-03-16T00:00:00"/>
    <s v="chsg-00408.04"/>
    <x v="0"/>
    <x v="8"/>
    <s v="I/C DESG"/>
    <n v="2008"/>
    <s v="Suthatip Paiboonnanthapong"/>
    <n v="20"/>
    <n v="494"/>
    <s v="Mobilization"/>
  </r>
  <r>
    <d v="2015-03-16T00:00:00"/>
    <s v="chsg-00408.04"/>
    <x v="0"/>
    <x v="8"/>
    <s v="I/C DESG"/>
    <n v="2008"/>
    <s v="Suthatip Paiboonnanthapong"/>
    <n v="4"/>
    <n v="494"/>
    <s v="Mobilization"/>
  </r>
  <r>
    <d v="2015-04-01T00:00:00"/>
    <s v="chsg-00408.04"/>
    <x v="0"/>
    <x v="8"/>
    <s v="I/C DESG"/>
    <s v="X-EE"/>
    <s v="Ex-Employee"/>
    <n v="3"/>
    <n v="494"/>
    <s v="Mobilization"/>
  </r>
  <r>
    <d v="2015-06-29T00:00:00"/>
    <s v="chsg-00408.04"/>
    <x v="0"/>
    <x v="8"/>
    <s v="I/C DESG"/>
    <n v="2003"/>
    <s v="Chapoo Rordpet"/>
    <n v="1"/>
    <n v="494"/>
    <s v="Mobilization"/>
  </r>
  <r>
    <d v="2015-07-01T00:00:00"/>
    <s v="chsg-00408.04"/>
    <x v="0"/>
    <x v="8"/>
    <s v="I/C DESG"/>
    <n v="2003"/>
    <s v="Chapoo Rordpet"/>
    <n v="2"/>
    <n v="494"/>
    <s v="Mobilization"/>
  </r>
  <r>
    <d v="2015-07-01T00:00:00"/>
    <s v="chsg-00408.04"/>
    <x v="0"/>
    <x v="8"/>
    <s v="I/C DESG"/>
    <s v="X-EE"/>
    <s v="Ex-Employee"/>
    <n v="8"/>
    <n v="494"/>
    <s v="Mobilization"/>
  </r>
  <r>
    <d v="2015-07-06T00:00:00"/>
    <s v="chsg-00408.04"/>
    <x v="0"/>
    <x v="8"/>
    <s v="I/C DESG"/>
    <n v="2001"/>
    <s v="Chakrit Ounvises"/>
    <n v="14"/>
    <n v="494"/>
    <s v="Mobilization"/>
  </r>
  <r>
    <d v="2015-07-06T00:00:00"/>
    <s v="chsg-00408.04"/>
    <x v="0"/>
    <x v="8"/>
    <s v="I/C DESG"/>
    <n v="2001"/>
    <s v="Chakrit Ounvises"/>
    <n v="13"/>
    <n v="494"/>
    <s v="Mobilization"/>
  </r>
  <r>
    <d v="2015-07-06T00:00:00"/>
    <s v="chsg-00408.04"/>
    <x v="0"/>
    <x v="8"/>
    <s v="I/C DESG"/>
    <n v="2003"/>
    <s v="Chapoo Rordpet"/>
    <n v="1"/>
    <n v="494"/>
    <s v="Mobilization"/>
  </r>
  <r>
    <d v="2015-07-06T00:00:00"/>
    <s v="chsg-00408.04"/>
    <x v="0"/>
    <x v="8"/>
    <s v="I/C DESG"/>
    <s v="X-EE"/>
    <s v="Ex-Employee"/>
    <n v="40"/>
    <n v="494"/>
    <s v="Mobilization"/>
  </r>
  <r>
    <d v="2015-07-13T00:00:00"/>
    <s v="chsg-00408.04"/>
    <x v="0"/>
    <x v="8"/>
    <s v="I/C DESG"/>
    <n v="2003"/>
    <s v="Chapoo Rordpet"/>
    <n v="1"/>
    <n v="494"/>
    <s v="Mobilization"/>
  </r>
  <r>
    <d v="2015-07-13T00:00:00"/>
    <s v="chsg-00408.04"/>
    <x v="0"/>
    <x v="8"/>
    <s v="I/C DESG"/>
    <s v="X-EE"/>
    <s v="Ex-Employee"/>
    <n v="16"/>
    <n v="494"/>
    <s v="Mobilization"/>
  </r>
  <r>
    <d v="2015-07-13T00:00:00"/>
    <s v="chsg-00408.04"/>
    <x v="0"/>
    <x v="8"/>
    <s v="I/C DESG"/>
    <s v="X-EE"/>
    <s v="Ex-Employee"/>
    <n v="32"/>
    <n v="494"/>
    <s v="Mobilization"/>
  </r>
  <r>
    <d v="2015-07-20T00:00:00"/>
    <s v="chsg-00408.04"/>
    <x v="0"/>
    <x v="8"/>
    <s v="I/C DESG"/>
    <n v="2001"/>
    <s v="Chakrit Ounvises"/>
    <n v="16"/>
    <n v="494"/>
    <s v="Mobilization"/>
  </r>
  <r>
    <d v="2015-07-20T00:00:00"/>
    <s v="chsg-00408.04"/>
    <x v="0"/>
    <x v="8"/>
    <s v="I/C DESG"/>
    <n v="2003"/>
    <s v="Chapoo Rordpet"/>
    <n v="4"/>
    <n v="494"/>
    <s v="Mobilization"/>
  </r>
  <r>
    <d v="2015-07-20T00:00:00"/>
    <s v="chsg-00408.04"/>
    <x v="0"/>
    <x v="8"/>
    <s v="I/C DESG"/>
    <s v="X-EE"/>
    <s v="Ex-Employee"/>
    <n v="20"/>
    <n v="494"/>
    <s v="Mobilization"/>
  </r>
  <r>
    <d v="2015-07-20T00:00:00"/>
    <s v="chsg-00408.04"/>
    <x v="0"/>
    <x v="8"/>
    <s v="I/C DESG"/>
    <n v="2014"/>
    <s v="Witthawat Witthayawiranon"/>
    <n v="11"/>
    <n v="494"/>
    <s v="Mobilization"/>
  </r>
  <r>
    <d v="2015-07-27T00:00:00"/>
    <s v="chsg-00408.04"/>
    <x v="0"/>
    <x v="8"/>
    <s v="I/C DESG"/>
    <n v="2001"/>
    <s v="Chakrit Ounvises"/>
    <n v="2"/>
    <n v="494"/>
    <s v="Mobilization"/>
  </r>
  <r>
    <d v="2015-07-27T00:00:00"/>
    <s v="chsg-00408.04"/>
    <x v="0"/>
    <x v="8"/>
    <s v="I/C DESG"/>
    <n v="2003"/>
    <s v="Chapoo Rordpet"/>
    <n v="3"/>
    <n v="494"/>
    <s v="Mobilization"/>
  </r>
  <r>
    <d v="2015-07-27T00:00:00"/>
    <s v="chsg-00408.04"/>
    <x v="0"/>
    <x v="8"/>
    <s v="I/C DESG"/>
    <s v="X-EE"/>
    <s v="Ex-Employee"/>
    <n v="24"/>
    <n v="494"/>
    <s v="Mobilization"/>
  </r>
  <r>
    <d v="2015-07-27T00:00:00"/>
    <s v="chsg-00408.04"/>
    <x v="0"/>
    <x v="8"/>
    <s v="I/C DESG"/>
    <n v="2014"/>
    <s v="Witthawat Witthayawiranon"/>
    <n v="11"/>
    <n v="494"/>
    <s v="Mobilization"/>
  </r>
  <r>
    <d v="2015-08-03T00:00:00"/>
    <s v="chsg-00408.04"/>
    <x v="0"/>
    <x v="8"/>
    <s v="I/C DESG"/>
    <n v="2003"/>
    <s v="Chapoo Rordpet"/>
    <n v="4"/>
    <n v="494"/>
    <s v="Mobilization"/>
  </r>
  <r>
    <d v="2015-08-03T00:00:00"/>
    <s v="chsg-00408.04"/>
    <x v="0"/>
    <x v="8"/>
    <s v="I/C DESG"/>
    <s v="X-EE"/>
    <s v="Ex-Employee"/>
    <n v="36"/>
    <n v="494"/>
    <s v="Mobilization"/>
  </r>
  <r>
    <d v="2015-08-03T00:00:00"/>
    <s v="chsg-00408.04"/>
    <x v="0"/>
    <x v="8"/>
    <s v="I/C DESG"/>
    <s v="X-EE"/>
    <s v="Ex-Employee"/>
    <n v="8"/>
    <n v="494"/>
    <s v="Mobilization"/>
  </r>
  <r>
    <d v="2015-08-03T00:00:00"/>
    <s v="chsg-00408.04"/>
    <x v="0"/>
    <x v="8"/>
    <s v="I/C DESG"/>
    <s v="X-EE"/>
    <s v="Ex-Employee"/>
    <n v="16"/>
    <n v="494"/>
    <s v="Mobilization"/>
  </r>
  <r>
    <d v="2015-08-03T00:00:00"/>
    <s v="chsg-00408.04"/>
    <x v="0"/>
    <x v="8"/>
    <s v="I/C DESG"/>
    <n v="2014"/>
    <s v="Witthawat Witthayawiranon"/>
    <n v="16"/>
    <n v="494"/>
    <s v="Mobilization"/>
  </r>
  <r>
    <d v="2015-08-10T00:00:00"/>
    <s v="chsg-00408.04"/>
    <x v="0"/>
    <x v="8"/>
    <s v="I/C DESG"/>
    <n v="2001"/>
    <s v="Chakrit Ounvises"/>
    <n v="6"/>
    <n v="494"/>
    <s v="Mobilization"/>
  </r>
  <r>
    <d v="2015-08-10T00:00:00"/>
    <s v="chsg-00408.04"/>
    <x v="0"/>
    <x v="8"/>
    <s v="I/C DESG"/>
    <n v="2003"/>
    <s v="Chapoo Rordpet"/>
    <n v="19"/>
    <n v="494"/>
    <s v="Mobilization"/>
  </r>
  <r>
    <d v="2015-08-10T00:00:00"/>
    <s v="chsg-00408.04"/>
    <x v="0"/>
    <x v="8"/>
    <s v="I/C DESG"/>
    <s v="X-EE"/>
    <s v="Ex-Employee"/>
    <n v="32.5"/>
    <n v="494"/>
    <s v="Mobilization"/>
  </r>
  <r>
    <d v="2015-08-10T00:00:00"/>
    <s v="chsg-00408.04"/>
    <x v="0"/>
    <x v="8"/>
    <s v="I/C DESG"/>
    <s v="X-EE"/>
    <s v="Ex-Employee"/>
    <n v="24"/>
    <n v="494"/>
    <s v="Mobilization"/>
  </r>
  <r>
    <d v="2015-08-10T00:00:00"/>
    <s v="chsg-00408.04"/>
    <x v="0"/>
    <x v="8"/>
    <s v="I/C DESG"/>
    <s v="X-EE"/>
    <s v="Ex-Employee"/>
    <n v="15"/>
    <n v="494"/>
    <s v="Mobilization"/>
  </r>
  <r>
    <d v="2015-08-10T00:00:00"/>
    <s v="chsg-00408.04"/>
    <x v="0"/>
    <x v="8"/>
    <s v="I/C DESG"/>
    <s v="X-EE"/>
    <s v="Ex-Employee"/>
    <n v="1"/>
    <n v="494"/>
    <s v="Mobilization"/>
  </r>
  <r>
    <d v="2015-08-10T00:00:00"/>
    <s v="chsg-00408.04"/>
    <x v="0"/>
    <x v="8"/>
    <s v="I/C DESG"/>
    <n v="2014"/>
    <s v="Witthawat Witthayawiranon"/>
    <n v="29"/>
    <n v="494"/>
    <s v="Mobilization"/>
  </r>
  <r>
    <d v="2015-08-17T00:00:00"/>
    <s v="chsg-00408.04"/>
    <x v="0"/>
    <x v="8"/>
    <s v="I/C DESG"/>
    <n v="2001"/>
    <s v="Chakrit Ounvises"/>
    <n v="9"/>
    <n v="494"/>
    <s v="Mobilization"/>
  </r>
  <r>
    <d v="2015-08-17T00:00:00"/>
    <s v="chsg-00408.04"/>
    <x v="0"/>
    <x v="8"/>
    <s v="I/C DESG"/>
    <s v="X-EE"/>
    <s v="Ex-Employee"/>
    <n v="6"/>
    <n v="494"/>
    <s v="Mobilization"/>
  </r>
  <r>
    <d v="2015-08-24T00:00:00"/>
    <s v="chsg-00408.04"/>
    <x v="0"/>
    <x v="8"/>
    <s v="I/C DESG"/>
    <n v="2001"/>
    <s v="Chakrit Ounvises"/>
    <n v="6"/>
    <n v="494"/>
    <s v="Mobilization"/>
  </r>
  <r>
    <d v="2015-08-24T00:00:00"/>
    <s v="chsg-00408.04"/>
    <x v="0"/>
    <x v="8"/>
    <s v="I/C DESG"/>
    <s v="X-EE"/>
    <s v="Ex-Employee"/>
    <n v="22"/>
    <n v="494"/>
    <s v="Mobilization"/>
  </r>
  <r>
    <d v="2015-08-24T00:00:00"/>
    <s v="chsg-00408.04"/>
    <x v="0"/>
    <x v="8"/>
    <s v="I/C DESG"/>
    <s v="X-EE"/>
    <s v="Ex-Employee"/>
    <n v="16"/>
    <n v="494"/>
    <s v="Mobilization"/>
  </r>
  <r>
    <d v="2015-08-31T00:00:00"/>
    <s v="chsg-00408.04"/>
    <x v="0"/>
    <x v="8"/>
    <s v="I/C DESG"/>
    <s v="X-EE"/>
    <s v="Ex-Employee"/>
    <n v="7"/>
    <n v="494"/>
    <s v="Mobilization"/>
  </r>
  <r>
    <d v="2015-08-31T00:00:00"/>
    <s v="chsg-00408.04"/>
    <x v="0"/>
    <x v="8"/>
    <s v="I/C DESG"/>
    <s v="X-EE"/>
    <s v="Ex-Employee"/>
    <n v="1"/>
    <n v="494"/>
    <s v="Mobilization"/>
  </r>
  <r>
    <d v="2015-08-31T00:00:00"/>
    <s v="chsg-00408.04"/>
    <x v="0"/>
    <x v="8"/>
    <s v="I/C DESG"/>
    <n v="2014"/>
    <s v="Witthawat Witthayawiranon"/>
    <n v="8"/>
    <n v="494"/>
    <s v="Mobilization"/>
  </r>
  <r>
    <d v="2015-09-01T00:00:00"/>
    <s v="chsg-00408.04"/>
    <x v="0"/>
    <x v="8"/>
    <s v="I/C DESG"/>
    <n v="2001"/>
    <s v="Chakrit Ounvises"/>
    <n v="7"/>
    <n v="494"/>
    <s v="Mobilization"/>
  </r>
  <r>
    <d v="2015-09-01T00:00:00"/>
    <s v="chsg-00408.04"/>
    <x v="0"/>
    <x v="8"/>
    <s v="I/C DESG"/>
    <n v="2003"/>
    <s v="Chapoo Rordpet"/>
    <n v="3"/>
    <n v="494"/>
    <s v="Mobilization"/>
  </r>
  <r>
    <d v="2015-09-01T00:00:00"/>
    <s v="chsg-00408.04"/>
    <x v="0"/>
    <x v="8"/>
    <s v="I/C DESG"/>
    <s v="X-EE"/>
    <s v="Ex-Employee"/>
    <n v="24"/>
    <n v="494"/>
    <s v="Mobilization"/>
  </r>
  <r>
    <d v="2015-09-01T00:00:00"/>
    <s v="chsg-00408.04"/>
    <x v="0"/>
    <x v="8"/>
    <s v="I/C DESG"/>
    <s v="X-EE"/>
    <s v="Ex-Employee"/>
    <n v="16"/>
    <n v="494"/>
    <s v="Mobilization"/>
  </r>
  <r>
    <d v="2015-09-01T00:00:00"/>
    <s v="chsg-00408.04"/>
    <x v="0"/>
    <x v="8"/>
    <s v="I/C DESG"/>
    <s v="X-EE"/>
    <s v="Ex-Employee"/>
    <n v="9"/>
    <n v="494"/>
    <s v="Mobilization"/>
  </r>
  <r>
    <d v="2015-09-07T00:00:00"/>
    <s v="chsg-00408.04"/>
    <x v="0"/>
    <x v="8"/>
    <s v="I/C DESG"/>
    <s v="X-EE"/>
    <s v="Ex-Employee"/>
    <n v="38"/>
    <n v="494"/>
    <s v="Mobilization"/>
  </r>
  <r>
    <d v="2015-09-07T00:00:00"/>
    <s v="chsg-00408.04"/>
    <x v="0"/>
    <x v="8"/>
    <s v="I/C DESG"/>
    <s v="X-EE"/>
    <s v="Ex-Employee"/>
    <n v="22"/>
    <n v="494"/>
    <s v="Mobilization"/>
  </r>
  <r>
    <d v="2015-09-14T00:00:00"/>
    <s v="chsg-00408.04"/>
    <x v="0"/>
    <x v="8"/>
    <s v="I/C DESG"/>
    <n v="2003"/>
    <s v="Chapoo Rordpet"/>
    <n v="3"/>
    <n v="494"/>
    <s v="Mobilization"/>
  </r>
  <r>
    <d v="2015-09-14T00:00:00"/>
    <s v="chsg-00408.04"/>
    <x v="0"/>
    <x v="8"/>
    <s v="I/C DESG"/>
    <s v="X-EE"/>
    <s v="Ex-Employee"/>
    <n v="38"/>
    <n v="494"/>
    <s v="Mobilization"/>
  </r>
  <r>
    <d v="2015-09-14T00:00:00"/>
    <s v="chsg-00408.04"/>
    <x v="0"/>
    <x v="8"/>
    <s v="I/C DESG"/>
    <s v="X-EE"/>
    <s v="Ex-Employee"/>
    <n v="8"/>
    <n v="494"/>
    <s v="Mobilization"/>
  </r>
  <r>
    <d v="2015-09-14T00:00:00"/>
    <s v="chsg-00408.04"/>
    <x v="0"/>
    <x v="8"/>
    <s v="I/C DESG"/>
    <s v="X-EE"/>
    <s v="Ex-Employee"/>
    <n v="9"/>
    <n v="494"/>
    <s v="Mobilization"/>
  </r>
  <r>
    <d v="2015-09-14T00:00:00"/>
    <s v="chsg-00408.04"/>
    <x v="0"/>
    <x v="8"/>
    <s v="I/C DESG"/>
    <n v="2014"/>
    <s v="Witthawat Witthayawiranon"/>
    <n v="8"/>
    <n v="494"/>
    <s v="Mobilization"/>
  </r>
  <r>
    <d v="2015-09-21T00:00:00"/>
    <s v="chsg-00408.04"/>
    <x v="0"/>
    <x v="8"/>
    <s v="I/C DESG"/>
    <n v="2001"/>
    <s v="Chakrit Ounvises"/>
    <n v="10"/>
    <n v="494"/>
    <s v="Mobilization"/>
  </r>
  <r>
    <d v="2015-09-28T00:00:00"/>
    <s v="chsg-00408.04"/>
    <x v="0"/>
    <x v="8"/>
    <s v="I/C DESG"/>
    <n v="2001"/>
    <s v="Chakrit Ounvises"/>
    <n v="2"/>
    <n v="494"/>
    <s v="Mobilization"/>
  </r>
  <r>
    <d v="2015-09-28T00:00:00"/>
    <s v="chsg-00408.04"/>
    <x v="0"/>
    <x v="8"/>
    <s v="I/C DESG"/>
    <n v="2003"/>
    <s v="Chapoo Rordpet"/>
    <n v="3"/>
    <n v="494"/>
    <s v="Mobilization"/>
  </r>
  <r>
    <d v="2015-09-28T00:00:00"/>
    <s v="chsg-00408.04"/>
    <x v="0"/>
    <x v="8"/>
    <s v="I/C DESG"/>
    <s v="X-EE"/>
    <s v="Ex-Employee"/>
    <n v="23"/>
    <n v="494"/>
    <s v="Mobilization"/>
  </r>
  <r>
    <d v="2015-09-28T00:00:00"/>
    <s v="chsg-00408.04"/>
    <x v="0"/>
    <x v="8"/>
    <s v="I/C DESG"/>
    <s v="X-EE"/>
    <s v="Ex-Employee"/>
    <n v="10"/>
    <n v="494"/>
    <s v="Mobilization"/>
  </r>
  <r>
    <d v="2015-09-28T00:00:00"/>
    <s v="chsg-00408.04"/>
    <x v="0"/>
    <x v="8"/>
    <s v="I/C DESG"/>
    <s v="X-EE"/>
    <s v="Ex-Employee"/>
    <n v="3"/>
    <n v="494"/>
    <s v="Mobilization"/>
  </r>
  <r>
    <d v="2015-10-01T00:00:00"/>
    <s v="chsg-00408.04"/>
    <x v="0"/>
    <x v="8"/>
    <s v="I/C DESG"/>
    <n v="2001"/>
    <s v="Chakrit Ounvises"/>
    <n v="6"/>
    <n v="494"/>
    <s v="Mobilization"/>
  </r>
  <r>
    <d v="2015-10-01T00:00:00"/>
    <s v="chsg-00408.04"/>
    <x v="0"/>
    <x v="8"/>
    <s v="I/C DESG"/>
    <n v="2003"/>
    <s v="Chapoo Rordpet"/>
    <n v="2"/>
    <n v="494"/>
    <s v="Mobilization"/>
  </r>
  <r>
    <d v="2015-10-01T00:00:00"/>
    <s v="chsg-00408.04"/>
    <x v="0"/>
    <x v="8"/>
    <s v="I/C DESG"/>
    <s v="X-EE"/>
    <s v="Ex-Employee"/>
    <n v="15"/>
    <n v="494"/>
    <s v="Mobilization"/>
  </r>
  <r>
    <d v="2015-10-01T00:00:00"/>
    <s v="chsg-00408.04"/>
    <x v="0"/>
    <x v="8"/>
    <s v="I/C DESG"/>
    <s v="X-EE"/>
    <s v="Ex-Employee"/>
    <n v="8"/>
    <n v="494"/>
    <s v="Mobilization"/>
  </r>
  <r>
    <d v="2015-10-05T00:00:00"/>
    <s v="chsg-00408.04"/>
    <x v="0"/>
    <x v="8"/>
    <s v="I/C DESG"/>
    <n v="2025"/>
    <s v="Akarawin Punyapaparpong"/>
    <n v="23"/>
    <n v="494"/>
    <s v="Mobilization"/>
  </r>
  <r>
    <d v="2015-10-05T00:00:00"/>
    <s v="chsg-00408.04"/>
    <x v="0"/>
    <x v="8"/>
    <s v="I/C DESG"/>
    <n v="2001"/>
    <s v="Chakrit Ounvises"/>
    <n v="8"/>
    <n v="494"/>
    <s v="Mobilization"/>
  </r>
  <r>
    <d v="2015-10-05T00:00:00"/>
    <s v="chsg-00408.04"/>
    <x v="0"/>
    <x v="8"/>
    <s v="I/C DESG"/>
    <n v="2003"/>
    <s v="Chapoo Rordpet"/>
    <n v="3"/>
    <n v="494"/>
    <s v="Mobilization"/>
  </r>
  <r>
    <d v="2015-10-05T00:00:00"/>
    <s v="chsg-00408.04"/>
    <x v="0"/>
    <x v="8"/>
    <s v="I/C DESG"/>
    <s v="X-EE"/>
    <s v="Ex-Employee"/>
    <n v="39"/>
    <n v="494"/>
    <s v="Mobilization"/>
  </r>
  <r>
    <d v="2015-10-05T00:00:00"/>
    <s v="chsg-00408.04"/>
    <x v="0"/>
    <x v="8"/>
    <s v="I/C DESG"/>
    <n v="2009"/>
    <s v="Seksan Pliansinchai"/>
    <n v="32"/>
    <n v="494"/>
    <s v="Mobilization"/>
  </r>
  <r>
    <d v="2015-10-12T00:00:00"/>
    <s v="chsg-00408.04"/>
    <x v="0"/>
    <x v="8"/>
    <s v="I/C DESG"/>
    <n v="2025"/>
    <s v="Akarawin Punyapaparpong"/>
    <n v="40"/>
    <n v="494"/>
    <s v="Mobilization"/>
  </r>
  <r>
    <d v="2015-10-12T00:00:00"/>
    <s v="chsg-00408.04"/>
    <x v="0"/>
    <x v="8"/>
    <s v="I/C DESG"/>
    <n v="2001"/>
    <s v="Chakrit Ounvises"/>
    <n v="7"/>
    <n v="494"/>
    <s v="Mobilization"/>
  </r>
  <r>
    <d v="2015-10-12T00:00:00"/>
    <s v="chsg-00408.04"/>
    <x v="0"/>
    <x v="8"/>
    <s v="I/C DESG"/>
    <n v="2003"/>
    <s v="Chapoo Rordpet"/>
    <n v="8"/>
    <n v="494"/>
    <s v="Mobilization"/>
  </r>
  <r>
    <d v="2015-10-12T00:00:00"/>
    <s v="chsg-00408.04"/>
    <x v="0"/>
    <x v="8"/>
    <s v="I/C DESG"/>
    <s v="X-EE"/>
    <s v="Ex-Employee"/>
    <n v="38"/>
    <n v="494"/>
    <s v="Mobilization"/>
  </r>
  <r>
    <d v="2015-10-12T00:00:00"/>
    <s v="chsg-00408.04"/>
    <x v="0"/>
    <x v="8"/>
    <s v="I/C DESG"/>
    <s v="X-EE"/>
    <s v="Ex-Employee"/>
    <n v="12"/>
    <n v="494"/>
    <s v="Mobilization"/>
  </r>
  <r>
    <d v="2015-10-12T00:00:00"/>
    <s v="chsg-00408.04"/>
    <x v="0"/>
    <x v="8"/>
    <s v="I/C DESG"/>
    <s v="X-EE"/>
    <s v="Ex-Employee"/>
    <n v="27"/>
    <n v="494"/>
    <s v="Mobilization"/>
  </r>
  <r>
    <d v="2015-10-12T00:00:00"/>
    <s v="chsg-00408.04"/>
    <x v="0"/>
    <x v="8"/>
    <s v="I/C DESG"/>
    <n v="2010"/>
    <s v="Rapee Pongtanee"/>
    <n v="4"/>
    <n v="494"/>
    <s v="Mobilization"/>
  </r>
  <r>
    <d v="2015-10-12T00:00:00"/>
    <s v="chsg-00408.04"/>
    <x v="0"/>
    <x v="8"/>
    <s v="I/C DESG"/>
    <n v="2009"/>
    <s v="Seksan Pliansinchai"/>
    <n v="36"/>
    <n v="494"/>
    <s v="Mobilization"/>
  </r>
  <r>
    <d v="2015-10-19T00:00:00"/>
    <s v="chsg-00408.04"/>
    <x v="0"/>
    <x v="8"/>
    <s v="I/C DESG"/>
    <n v="2025"/>
    <s v="Akarawin Punyapaparpong"/>
    <n v="30"/>
    <n v="494"/>
    <s v="Mobilization"/>
  </r>
  <r>
    <d v="2015-10-19T00:00:00"/>
    <s v="chsg-00408.04"/>
    <x v="0"/>
    <x v="8"/>
    <s v="I/C DESG"/>
    <n v="2001"/>
    <s v="Chakrit Ounvises"/>
    <n v="6"/>
    <n v="494"/>
    <s v="Mobilization"/>
  </r>
  <r>
    <d v="2015-10-19T00:00:00"/>
    <s v="chsg-00408.04"/>
    <x v="0"/>
    <x v="8"/>
    <s v="I/C DESG"/>
    <n v="2003"/>
    <s v="Chapoo Rordpet"/>
    <n v="6"/>
    <n v="494"/>
    <s v="Mobilization"/>
  </r>
  <r>
    <d v="2015-10-19T00:00:00"/>
    <s v="chsg-00408.04"/>
    <x v="0"/>
    <x v="8"/>
    <s v="I/C DESG"/>
    <s v="X-EE"/>
    <s v="Ex-Employee"/>
    <n v="30"/>
    <n v="494"/>
    <s v="Mobilization"/>
  </r>
  <r>
    <d v="2015-10-19T00:00:00"/>
    <s v="chsg-00408.04"/>
    <x v="0"/>
    <x v="8"/>
    <s v="I/C DESG"/>
    <s v="X-EE"/>
    <s v="Ex-Employee"/>
    <n v="6"/>
    <n v="494"/>
    <s v="Mobilization"/>
  </r>
  <r>
    <d v="2015-10-19T00:00:00"/>
    <s v="chsg-00408.04"/>
    <x v="0"/>
    <x v="8"/>
    <s v="I/C DESG"/>
    <s v="X-EE"/>
    <s v="Ex-Employee"/>
    <n v="6"/>
    <n v="494"/>
    <s v="Mobilization"/>
  </r>
  <r>
    <d v="2015-10-19T00:00:00"/>
    <s v="chsg-00408.04"/>
    <x v="0"/>
    <x v="8"/>
    <s v="I/C DESG"/>
    <n v="2009"/>
    <s v="Seksan Pliansinchai"/>
    <n v="12"/>
    <n v="494"/>
    <s v="Mobilization"/>
  </r>
  <r>
    <d v="2015-10-26T00:00:00"/>
    <s v="chsg-00408.04"/>
    <x v="0"/>
    <x v="8"/>
    <s v="I/C DESG"/>
    <s v="X-EE"/>
    <s v="Ex-Employee"/>
    <n v="16"/>
    <n v="494"/>
    <s v="Mobilization"/>
  </r>
  <r>
    <d v="2015-10-26T00:00:00"/>
    <s v="chsg-00408.04"/>
    <x v="0"/>
    <x v="8"/>
    <s v="I/C DESG"/>
    <n v="2025"/>
    <s v="Akarawin Punyapaparpong"/>
    <n v="32"/>
    <n v="494"/>
    <s v="Mobilization"/>
  </r>
  <r>
    <d v="2015-10-26T00:00:00"/>
    <s v="chsg-00408.04"/>
    <x v="0"/>
    <x v="8"/>
    <s v="I/C DESG"/>
    <n v="2001"/>
    <s v="Chakrit Ounvises"/>
    <n v="8"/>
    <n v="494"/>
    <s v="Mobilization"/>
  </r>
  <r>
    <d v="2015-10-26T00:00:00"/>
    <s v="chsg-00408.04"/>
    <x v="0"/>
    <x v="8"/>
    <s v="I/C DESG"/>
    <n v="2003"/>
    <s v="Chapoo Rordpet"/>
    <n v="3"/>
    <n v="494"/>
    <s v="Mobilization"/>
  </r>
  <r>
    <d v="2015-10-26T00:00:00"/>
    <s v="chsg-00408.04"/>
    <x v="0"/>
    <x v="8"/>
    <s v="I/C DESG"/>
    <s v="X-EE"/>
    <s v="Ex-Employee"/>
    <n v="28"/>
    <n v="494"/>
    <s v="Mobilization"/>
  </r>
  <r>
    <d v="2015-10-26T00:00:00"/>
    <s v="chsg-00408.04"/>
    <x v="0"/>
    <x v="8"/>
    <s v="I/C DESG"/>
    <n v="2009"/>
    <s v="Seksan Pliansinchai"/>
    <n v="32"/>
    <n v="494"/>
    <s v="Mobilization"/>
  </r>
  <r>
    <d v="2015-11-02T00:00:00"/>
    <s v="chsg-00408.04"/>
    <x v="0"/>
    <x v="8"/>
    <s v="I/C DESG"/>
    <n v="2025"/>
    <s v="Akarawin Punyapaparpong"/>
    <n v="28"/>
    <n v="494"/>
    <s v="Mobilization"/>
  </r>
  <r>
    <d v="2015-11-02T00:00:00"/>
    <s v="chsg-00408.04"/>
    <x v="0"/>
    <x v="8"/>
    <s v="I/C DESG"/>
    <n v="2001"/>
    <s v="Chakrit Ounvises"/>
    <n v="7"/>
    <n v="494"/>
    <s v="Mobilization"/>
  </r>
  <r>
    <d v="2015-11-02T00:00:00"/>
    <s v="chsg-00408.04"/>
    <x v="0"/>
    <x v="8"/>
    <s v="I/C DESG"/>
    <n v="2003"/>
    <s v="Chapoo Rordpet"/>
    <n v="3"/>
    <n v="494"/>
    <s v="Mobilization"/>
  </r>
  <r>
    <d v="2015-11-02T00:00:00"/>
    <s v="chsg-00408.04"/>
    <x v="0"/>
    <x v="8"/>
    <s v="I/C DESG"/>
    <s v="X-EE"/>
    <s v="Ex-Employee"/>
    <n v="37"/>
    <n v="494"/>
    <s v="Mobilization"/>
  </r>
  <r>
    <d v="2015-11-02T00:00:00"/>
    <s v="chsg-00408.04"/>
    <x v="0"/>
    <x v="8"/>
    <s v="I/C DESG"/>
    <s v="X-EE"/>
    <s v="Ex-Employee"/>
    <n v="28"/>
    <n v="494"/>
    <s v="Mobilization"/>
  </r>
  <r>
    <d v="2015-11-02T00:00:00"/>
    <s v="chsg-00408.04"/>
    <x v="0"/>
    <x v="8"/>
    <s v="I/C DESG"/>
    <n v="2009"/>
    <s v="Seksan Pliansinchai"/>
    <n v="23"/>
    <n v="494"/>
    <s v="Mobilization"/>
  </r>
  <r>
    <d v="2015-11-02T00:00:00"/>
    <s v="chsg-00408.04"/>
    <x v="0"/>
    <x v="8"/>
    <s v="I/C DESG"/>
    <n v="2014"/>
    <s v="Witthawat Witthayawiranon"/>
    <n v="7"/>
    <n v="494"/>
    <s v="Mobilization"/>
  </r>
  <r>
    <d v="2015-11-09T00:00:00"/>
    <s v="chsg-00408.04"/>
    <x v="0"/>
    <x v="8"/>
    <s v="I/C DESG"/>
    <n v="2001"/>
    <s v="Chakrit Ounvises"/>
    <n v="6"/>
    <n v="494"/>
    <s v="Mobilization"/>
  </r>
  <r>
    <d v="2015-11-09T00:00:00"/>
    <s v="chsg-00408.04"/>
    <x v="0"/>
    <x v="8"/>
    <s v="I/C DESG"/>
    <n v="2003"/>
    <s v="Chapoo Rordpet"/>
    <n v="4"/>
    <n v="494"/>
    <s v="Mobilization"/>
  </r>
  <r>
    <d v="2015-11-09T00:00:00"/>
    <s v="chsg-00408.04"/>
    <x v="0"/>
    <x v="8"/>
    <s v="I/C DESG"/>
    <s v="X-EE"/>
    <s v="Ex-Employee"/>
    <n v="30"/>
    <n v="494"/>
    <s v="Mobilization"/>
  </r>
  <r>
    <d v="2015-11-09T00:00:00"/>
    <s v="chsg-00408.04"/>
    <x v="0"/>
    <x v="8"/>
    <s v="I/C DESG"/>
    <n v="2014"/>
    <s v="Witthawat Witthayawiranon"/>
    <n v="4"/>
    <n v="494"/>
    <s v="Mobilization"/>
  </r>
  <r>
    <d v="2015-11-16T00:00:00"/>
    <s v="chsg-00408.04"/>
    <x v="0"/>
    <x v="8"/>
    <s v="I/C DESG"/>
    <n v="2025"/>
    <s v="Akarawin Punyapaparpong"/>
    <n v="12"/>
    <n v="494"/>
    <s v="Mobilization"/>
  </r>
  <r>
    <d v="2015-11-16T00:00:00"/>
    <s v="chsg-00408.04"/>
    <x v="0"/>
    <x v="8"/>
    <s v="I/C DESG"/>
    <n v="2001"/>
    <s v="Chakrit Ounvises"/>
    <n v="8"/>
    <n v="494"/>
    <s v="Mobilization"/>
  </r>
  <r>
    <d v="2015-11-16T00:00:00"/>
    <s v="chsg-00408.04"/>
    <x v="0"/>
    <x v="8"/>
    <s v="I/C DESG"/>
    <n v="2003"/>
    <s v="Chapoo Rordpet"/>
    <n v="4"/>
    <n v="494"/>
    <s v="Mobilization"/>
  </r>
  <r>
    <d v="2015-11-16T00:00:00"/>
    <s v="chsg-00408.04"/>
    <x v="0"/>
    <x v="8"/>
    <s v="I/C DESG"/>
    <s v="X-EE"/>
    <s v="Ex-Employee"/>
    <n v="38"/>
    <n v="494"/>
    <s v="Mobilization"/>
  </r>
  <r>
    <d v="2015-11-16T00:00:00"/>
    <s v="chsg-00408.04"/>
    <x v="0"/>
    <x v="8"/>
    <s v="I/C DESG"/>
    <s v="X-EE"/>
    <s v="Ex-Employee"/>
    <n v="22"/>
    <n v="494"/>
    <s v="Mobilization"/>
  </r>
  <r>
    <d v="2015-11-23T00:00:00"/>
    <s v="chsg-00408.04"/>
    <x v="0"/>
    <x v="8"/>
    <s v="I/C DESG"/>
    <n v="2025"/>
    <s v="Akarawin Punyapaparpong"/>
    <n v="36"/>
    <n v="494"/>
    <s v="Mobilization"/>
  </r>
  <r>
    <d v="2015-11-23T00:00:00"/>
    <s v="chsg-00408.04"/>
    <x v="0"/>
    <x v="8"/>
    <s v="I/C DESG"/>
    <n v="2001"/>
    <s v="Chakrit Ounvises"/>
    <n v="7"/>
    <n v="494"/>
    <s v="Mobilization"/>
  </r>
  <r>
    <d v="2015-11-23T00:00:00"/>
    <s v="chsg-00408.04"/>
    <x v="0"/>
    <x v="8"/>
    <s v="I/C DESG"/>
    <n v="2003"/>
    <s v="Chapoo Rordpet"/>
    <n v="1"/>
    <n v="494"/>
    <s v="Mobilization"/>
  </r>
  <r>
    <d v="2015-11-23T00:00:00"/>
    <s v="chsg-00408.04"/>
    <x v="0"/>
    <x v="8"/>
    <s v="I/C DESG"/>
    <s v="X-EE"/>
    <s v="Ex-Employee"/>
    <n v="38"/>
    <n v="494"/>
    <s v="Mobilization"/>
  </r>
  <r>
    <d v="2015-11-23T00:00:00"/>
    <s v="chsg-00408.04"/>
    <x v="0"/>
    <x v="8"/>
    <s v="I/C DESG"/>
    <s v="X-EE"/>
    <s v="Ex-Employee"/>
    <n v="38"/>
    <n v="494"/>
    <s v="Mobilization"/>
  </r>
  <r>
    <d v="2015-11-30T00:00:00"/>
    <s v="chsg-00408.04"/>
    <x v="0"/>
    <x v="8"/>
    <s v="I/C DESG"/>
    <n v="2001"/>
    <s v="Chakrit Ounvises"/>
    <n v="3"/>
    <n v="494"/>
    <s v="Mobilization"/>
  </r>
  <r>
    <d v="2015-11-30T00:00:00"/>
    <s v="chsg-00408.04"/>
    <x v="0"/>
    <x v="8"/>
    <s v="I/C DESG"/>
    <s v="X-EE"/>
    <s v="Ex-Employee"/>
    <n v="8"/>
    <n v="494"/>
    <s v="Mobilization"/>
  </r>
  <r>
    <d v="2015-12-01T00:00:00"/>
    <s v="chsg-00408.04"/>
    <x v="0"/>
    <x v="8"/>
    <s v="I/C DESG"/>
    <n v="2025"/>
    <s v="Akarawin Punyapaparpong"/>
    <n v="12"/>
    <n v="494"/>
    <s v="Mobilization"/>
  </r>
  <r>
    <d v="2015-12-01T00:00:00"/>
    <s v="chsg-00408.04"/>
    <x v="0"/>
    <x v="8"/>
    <s v="I/C DESG"/>
    <n v="2003"/>
    <s v="Chapoo Rordpet"/>
    <n v="2"/>
    <n v="494"/>
    <s v="Mobilization"/>
  </r>
  <r>
    <d v="2015-12-01T00:00:00"/>
    <s v="chsg-00408.04"/>
    <x v="0"/>
    <x v="8"/>
    <s v="I/C DESG"/>
    <s v="X-EE"/>
    <s v="Ex-Employee"/>
    <n v="15"/>
    <n v="494"/>
    <s v="Mobilization"/>
  </r>
  <r>
    <d v="2015-12-07T00:00:00"/>
    <s v="chsg-00408.04"/>
    <x v="0"/>
    <x v="8"/>
    <s v="I/C DESG"/>
    <n v="2025"/>
    <s v="Akarawin Punyapaparpong"/>
    <n v="24"/>
    <n v="494"/>
    <s v="Mobilization"/>
  </r>
  <r>
    <d v="2015-12-07T00:00:00"/>
    <s v="chsg-00408.04"/>
    <x v="0"/>
    <x v="8"/>
    <s v="I/C DESG"/>
    <n v="2003"/>
    <s v="Chapoo Rordpet"/>
    <n v="4"/>
    <n v="494"/>
    <s v="Mobilization"/>
  </r>
  <r>
    <d v="2015-12-07T00:00:00"/>
    <s v="chsg-00408.04"/>
    <x v="0"/>
    <x v="8"/>
    <s v="I/C DESG"/>
    <s v="X-EE"/>
    <s v="Ex-Employee"/>
    <n v="23"/>
    <n v="494"/>
    <s v="Mobilization"/>
  </r>
  <r>
    <d v="2015-12-07T00:00:00"/>
    <s v="chsg-00408.04"/>
    <x v="0"/>
    <x v="8"/>
    <s v="I/C DESG"/>
    <n v="2009"/>
    <s v="Seksan Pliansinchai"/>
    <n v="28"/>
    <n v="494"/>
    <s v="Mobilization"/>
  </r>
  <r>
    <d v="2015-12-14T00:00:00"/>
    <s v="chsg-00408.04"/>
    <x v="0"/>
    <x v="8"/>
    <s v="I/C DESG"/>
    <n v="2003"/>
    <s v="Chapoo Rordpet"/>
    <n v="4"/>
    <n v="494"/>
    <s v="Mobilization"/>
  </r>
  <r>
    <d v="2015-12-14T00:00:00"/>
    <s v="chsg-00408.04"/>
    <x v="0"/>
    <x v="8"/>
    <s v="I/C DESG"/>
    <s v="X-EE"/>
    <s v="Ex-Employee"/>
    <n v="16"/>
    <n v="494"/>
    <s v="Mobilization"/>
  </r>
  <r>
    <d v="2015-12-21T00:00:00"/>
    <s v="chsg-00408.04"/>
    <x v="0"/>
    <x v="8"/>
    <s v="I/C DESG"/>
    <n v="2025"/>
    <s v="Akarawin Punyapaparpong"/>
    <n v="32"/>
    <n v="494"/>
    <s v="Mobilization"/>
  </r>
  <r>
    <d v="2015-12-21T00:00:00"/>
    <s v="chsg-00408.04"/>
    <x v="0"/>
    <x v="8"/>
    <s v="I/C DESG"/>
    <s v="X-EE"/>
    <s v="Ex-Employee"/>
    <n v="1"/>
    <n v="494"/>
    <s v="Mobilization"/>
  </r>
  <r>
    <d v="2015-12-21T00:00:00"/>
    <s v="chsg-00408.04"/>
    <x v="0"/>
    <x v="8"/>
    <s v="I/C DESG"/>
    <s v="X-EE"/>
    <s v="Ex-Employee"/>
    <n v="24"/>
    <n v="494"/>
    <s v="Mobilization"/>
  </r>
  <r>
    <d v="2016-01-04T00:00:00"/>
    <s v="chsg-00408.04"/>
    <x v="0"/>
    <x v="8"/>
    <s v="I/C DESG"/>
    <n v="2003"/>
    <s v="Chapoo Rordpet"/>
    <n v="5"/>
    <n v="494"/>
    <s v="Mobilization"/>
  </r>
  <r>
    <d v="2016-01-04T00:00:00"/>
    <s v="chsg-00408.04"/>
    <x v="0"/>
    <x v="8"/>
    <s v="I/C DESG"/>
    <s v="X-EE"/>
    <s v="Ex-Employee"/>
    <n v="6"/>
    <n v="494"/>
    <s v="Mobilization"/>
  </r>
  <r>
    <d v="2015-06-29T00:00:00"/>
    <s v="chsg-00408.12"/>
    <x v="0"/>
    <x v="9"/>
    <s v="I/C DESG"/>
    <n v="2003"/>
    <s v="Chapoo Rordpet"/>
    <n v="1"/>
    <n v="454"/>
    <s v="Mobilization"/>
  </r>
  <r>
    <d v="2015-07-06T00:00:00"/>
    <s v="chsg-00408.12"/>
    <x v="0"/>
    <x v="9"/>
    <s v="I/C DESG"/>
    <n v="2003"/>
    <s v="Chapoo Rordpet"/>
    <n v="24"/>
    <n v="454"/>
    <s v="Mobilization"/>
  </r>
  <r>
    <d v="2015-07-13T00:00:00"/>
    <s v="chsg-00408.12"/>
    <x v="0"/>
    <x v="9"/>
    <s v="I/C DESG"/>
    <n v="2003"/>
    <s v="Chapoo Rordpet"/>
    <n v="11"/>
    <n v="454"/>
    <s v="Mobilization"/>
  </r>
  <r>
    <d v="2015-07-13T00:00:00"/>
    <s v="chsg-00408.12"/>
    <x v="0"/>
    <x v="9"/>
    <s v="I/C DESG"/>
    <n v="2010"/>
    <s v="Rapee Pongtanee"/>
    <n v="16"/>
    <n v="454"/>
    <s v="Mobilization"/>
  </r>
  <r>
    <d v="2015-07-20T00:00:00"/>
    <s v="chsg-00408.12"/>
    <x v="0"/>
    <x v="9"/>
    <s v="I/C DESG"/>
    <n v="2003"/>
    <s v="Chapoo Rordpet"/>
    <n v="24"/>
    <n v="454"/>
    <s v="Mobilization"/>
  </r>
  <r>
    <d v="2015-07-20T00:00:00"/>
    <s v="chsg-00408.12"/>
    <x v="0"/>
    <x v="9"/>
    <s v="I/C DESG"/>
    <n v="2010"/>
    <s v="Rapee Pongtanee"/>
    <n v="10"/>
    <n v="454"/>
    <s v="Mobilization"/>
  </r>
  <r>
    <d v="2015-07-20T00:00:00"/>
    <s v="chsg-00408.12"/>
    <x v="0"/>
    <x v="9"/>
    <s v="I/C DESG"/>
    <s v="X-EE"/>
    <s v="Ex-Employee"/>
    <n v="24"/>
    <n v="454"/>
    <s v="Mobilization"/>
  </r>
  <r>
    <d v="2015-07-27T00:00:00"/>
    <s v="chsg-00408.12"/>
    <x v="0"/>
    <x v="9"/>
    <s v="I/C DESG"/>
    <n v="2003"/>
    <s v="Chapoo Rordpet"/>
    <n v="20"/>
    <n v="454"/>
    <s v="Mobilization"/>
  </r>
  <r>
    <d v="2015-07-27T00:00:00"/>
    <s v="chsg-00408.12"/>
    <x v="0"/>
    <x v="9"/>
    <s v="I/C DESG"/>
    <s v="X-EE"/>
    <s v="Ex-Employee"/>
    <n v="24"/>
    <n v="454"/>
    <s v="Mobilization"/>
  </r>
  <r>
    <d v="2015-07-27T00:00:00"/>
    <s v="chsg-00408.12"/>
    <x v="0"/>
    <x v="9"/>
    <s v="I/C DESG"/>
    <n v="2010"/>
    <s v="Rapee Pongtanee"/>
    <n v="32"/>
    <n v="454"/>
    <s v="Mobilization"/>
  </r>
  <r>
    <d v="2015-07-27T00:00:00"/>
    <s v="chsg-00408.12"/>
    <x v="0"/>
    <x v="9"/>
    <s v="I/C DESG"/>
    <s v="X-EE"/>
    <s v="Ex-Employee"/>
    <n v="24"/>
    <n v="454"/>
    <s v="Mobilization"/>
  </r>
  <r>
    <d v="2015-08-03T00:00:00"/>
    <s v="chsg-00408.12"/>
    <x v="0"/>
    <x v="9"/>
    <s v="I/C DESG"/>
    <n v="2003"/>
    <s v="Chapoo Rordpet"/>
    <n v="6"/>
    <n v="454"/>
    <s v="Mobilization"/>
  </r>
  <r>
    <d v="2015-08-03T00:00:00"/>
    <s v="chsg-00408.12"/>
    <x v="0"/>
    <x v="9"/>
    <s v="I/C DESG"/>
    <s v="X-EE"/>
    <s v="Ex-Employee"/>
    <n v="23"/>
    <n v="454"/>
    <s v="Mobilization"/>
  </r>
  <r>
    <d v="2015-08-03T00:00:00"/>
    <s v="chsg-00408.12"/>
    <x v="0"/>
    <x v="9"/>
    <s v="I/C DESG"/>
    <n v="2010"/>
    <s v="Rapee Pongtanee"/>
    <n v="8"/>
    <n v="454"/>
    <s v="Mobilization"/>
  </r>
  <r>
    <d v="2015-08-03T00:00:00"/>
    <s v="chsg-00408.12"/>
    <x v="0"/>
    <x v="9"/>
    <s v="I/C DESG"/>
    <s v="X-EE"/>
    <s v="Ex-Employee"/>
    <n v="8"/>
    <n v="454"/>
    <s v="Mobilization"/>
  </r>
  <r>
    <d v="2015-08-10T00:00:00"/>
    <s v="chsg-00408.12"/>
    <x v="0"/>
    <x v="9"/>
    <s v="I/C DESG"/>
    <s v="X-EE"/>
    <s v="Ex-Employee"/>
    <n v="8"/>
    <n v="454"/>
    <s v="Mobilization"/>
  </r>
  <r>
    <d v="2015-08-17T00:00:00"/>
    <s v="chsg-00408.12"/>
    <x v="0"/>
    <x v="9"/>
    <s v="I/C DESG"/>
    <s v="X-EE"/>
    <s v="Ex-Employee"/>
    <n v="8"/>
    <n v="454"/>
    <s v="Mobilization"/>
  </r>
  <r>
    <d v="2015-08-17T00:00:00"/>
    <s v="chsg-00408.12"/>
    <x v="0"/>
    <x v="9"/>
    <s v="I/C DESG"/>
    <s v="X-EE"/>
    <s v="Ex-Employee"/>
    <n v="16"/>
    <n v="454"/>
    <s v="Mobilization"/>
  </r>
  <r>
    <d v="2015-11-16T00:00:00"/>
    <s v="chsg-00408.12"/>
    <x v="0"/>
    <x v="9"/>
    <s v="I/C DESG"/>
    <n v="2003"/>
    <s v="Chapoo Rordpet"/>
    <n v="2"/>
    <n v="454"/>
    <s v="Mobilization"/>
  </r>
  <r>
    <d v="2015-11-16T00:00:00"/>
    <s v="chsg-00408.12"/>
    <x v="0"/>
    <x v="9"/>
    <s v="I/C DESG"/>
    <s v="X-EE"/>
    <s v="Ex-Employee"/>
    <n v="15"/>
    <n v="454"/>
    <s v="Mobilization"/>
  </r>
  <r>
    <d v="2015-11-23T00:00:00"/>
    <s v="chsg-00408.12"/>
    <x v="0"/>
    <x v="9"/>
    <s v="I/C DESG"/>
    <n v="2003"/>
    <s v="Chapoo Rordpet"/>
    <n v="1"/>
    <n v="454"/>
    <s v="Mobilization"/>
  </r>
  <r>
    <d v="2016-01-04T00:00:00"/>
    <s v="chsg-00408.12"/>
    <x v="0"/>
    <x v="9"/>
    <s v="I/C DESG"/>
    <n v="2003"/>
    <s v="Chapoo Rordpet"/>
    <n v="23"/>
    <n v="454"/>
    <s v="Mobilization"/>
  </r>
  <r>
    <d v="2016-01-04T00:00:00"/>
    <s v="chsg-00408.12"/>
    <x v="0"/>
    <x v="9"/>
    <s v="I/C DESG"/>
    <s v="X-EE"/>
    <s v="Ex-Employee"/>
    <n v="10"/>
    <n v="454"/>
    <s v="Mobilization"/>
  </r>
  <r>
    <d v="2016-01-11T00:00:00"/>
    <s v="chsg-00408.12"/>
    <x v="0"/>
    <x v="9"/>
    <s v="I/C DESG"/>
    <n v="2003"/>
    <s v="Chapoo Rordpet"/>
    <n v="25"/>
    <n v="454"/>
    <s v="Mobilization"/>
  </r>
  <r>
    <d v="2016-01-18T00:00:00"/>
    <s v="chsg-00408.12"/>
    <x v="0"/>
    <x v="9"/>
    <s v="I/C DESG"/>
    <n v="2003"/>
    <s v="Chapoo Rordpet"/>
    <n v="27"/>
    <n v="454"/>
    <s v="Mobilization"/>
  </r>
  <r>
    <d v="2016-01-18T00:00:00"/>
    <s v="chsg-00408.12"/>
    <x v="0"/>
    <x v="9"/>
    <s v="I/C DESG"/>
    <n v="2010"/>
    <s v="Rapee Pongtanee"/>
    <n v="12"/>
    <n v="454"/>
    <s v="Mobilization"/>
  </r>
  <r>
    <d v="2016-01-18T00:00:00"/>
    <s v="chsg-00408.12"/>
    <x v="0"/>
    <x v="9"/>
    <s v="I/C DESG"/>
    <n v="2014"/>
    <s v="Witthawat Witthayawiranon"/>
    <n v="20"/>
    <n v="454"/>
    <s v="Mobilization"/>
  </r>
  <r>
    <d v="2015-01-05T00:00:00"/>
    <s v="chsg-00408.15"/>
    <x v="0"/>
    <x v="10"/>
    <s v="I/C DESG"/>
    <n v="2024"/>
    <s v="Angkarn Kotsang"/>
    <n v="4"/>
    <n v="43"/>
    <s v="Mobilization"/>
  </r>
  <r>
    <d v="2015-01-05T00:00:00"/>
    <s v="chsg-00408.15"/>
    <x v="0"/>
    <x v="10"/>
    <s v="I/C DESG"/>
    <s v="X-EE"/>
    <s v="Ex-Employee"/>
    <n v="8"/>
    <n v="43"/>
    <s v="Mobilization"/>
  </r>
  <r>
    <d v="2015-01-12T00:00:00"/>
    <s v="chsg-00408.15"/>
    <x v="0"/>
    <x v="10"/>
    <s v="I/C DESG"/>
    <n v="2024"/>
    <s v="Angkarn Kotsang"/>
    <n v="10"/>
    <n v="43"/>
    <s v="Mobilization"/>
  </r>
  <r>
    <d v="2015-01-12T00:00:00"/>
    <s v="chsg-00408.15"/>
    <x v="0"/>
    <x v="10"/>
    <s v="I/C DESG"/>
    <s v="X-EE"/>
    <s v="Ex-Employee"/>
    <n v="20"/>
    <n v="43"/>
    <s v="Mobilization"/>
  </r>
  <r>
    <d v="2015-01-12T00:00:00"/>
    <s v="chsg-00408.15"/>
    <x v="0"/>
    <x v="10"/>
    <s v="I/C DESG"/>
    <s v="X-EE"/>
    <s v="Ex-Employee"/>
    <n v="31"/>
    <n v="43"/>
    <s v="Mobilization"/>
  </r>
  <r>
    <d v="2015-01-19T00:00:00"/>
    <s v="chsg-00408.15"/>
    <x v="0"/>
    <x v="10"/>
    <s v="I/C DESG"/>
    <n v="2024"/>
    <s v="Angkarn Kotsang"/>
    <n v="12"/>
    <n v="43"/>
    <s v="Mobilization"/>
  </r>
  <r>
    <d v="2015-01-19T00:00:00"/>
    <s v="chsg-00408.15"/>
    <x v="0"/>
    <x v="10"/>
    <s v="I/C DESG"/>
    <n v="2024"/>
    <s v="Angkarn Kotsang"/>
    <n v="16"/>
    <n v="43"/>
    <s v="Mobilization"/>
  </r>
  <r>
    <d v="2015-01-19T00:00:00"/>
    <s v="chsg-00408.15"/>
    <x v="0"/>
    <x v="10"/>
    <s v="I/C DESG"/>
    <s v="X-EE"/>
    <s v="Ex-Employee"/>
    <n v="15"/>
    <n v="43"/>
    <s v="Mobilization"/>
  </r>
  <r>
    <d v="2015-01-26T00:00:00"/>
    <s v="chsg-00408.15"/>
    <x v="0"/>
    <x v="10"/>
    <s v="I/C DESG"/>
    <n v="2024"/>
    <s v="Angkarn Kotsang"/>
    <n v="4"/>
    <n v="43"/>
    <s v="Mobilization"/>
  </r>
  <r>
    <d v="2015-01-26T00:00:00"/>
    <s v="chsg-00408.15"/>
    <x v="0"/>
    <x v="10"/>
    <s v="I/C DESG"/>
    <s v="X-EE"/>
    <s v="Ex-Employee"/>
    <n v="16"/>
    <n v="43"/>
    <s v="Mobilization"/>
  </r>
  <r>
    <d v="2015-01-26T00:00:00"/>
    <s v="chsg-00408.15"/>
    <x v="0"/>
    <x v="10"/>
    <s v="I/C DESG"/>
    <s v="X-EE"/>
    <s v="Ex-Employee"/>
    <n v="19"/>
    <n v="43"/>
    <s v="Mobilization"/>
  </r>
  <r>
    <d v="2015-01-26T00:00:00"/>
    <s v="chsg-00408.15"/>
    <x v="0"/>
    <x v="10"/>
    <s v="I/C DESG"/>
    <n v="2014"/>
    <s v="Witthawat Witthayawiranon"/>
    <n v="5"/>
    <n v="43"/>
    <s v="Mobilization"/>
  </r>
  <r>
    <d v="2015-02-02T00:00:00"/>
    <s v="chsg-00408.15"/>
    <x v="0"/>
    <x v="10"/>
    <s v="I/C DESG"/>
    <n v="2024"/>
    <s v="Angkarn Kotsang"/>
    <n v="9"/>
    <n v="43"/>
    <s v="Mobilization"/>
  </r>
  <r>
    <d v="2015-02-02T00:00:00"/>
    <s v="chsg-00408.15"/>
    <x v="0"/>
    <x v="10"/>
    <s v="I/C DESG"/>
    <n v="2024"/>
    <s v="Angkarn Kotsang"/>
    <n v="2"/>
    <n v="43"/>
    <s v="Mobilization"/>
  </r>
  <r>
    <d v="2015-02-02T00:00:00"/>
    <s v="chsg-00408.15"/>
    <x v="0"/>
    <x v="10"/>
    <s v="I/C DESG"/>
    <s v="X-EE"/>
    <s v="Ex-Employee"/>
    <n v="10"/>
    <n v="43"/>
    <s v="Mobilization"/>
  </r>
  <r>
    <d v="2015-02-02T00:00:00"/>
    <s v="chsg-00408.15"/>
    <x v="0"/>
    <x v="10"/>
    <s v="I/C DESG"/>
    <s v="X-EE"/>
    <s v="Ex-Employee"/>
    <n v="17"/>
    <n v="43"/>
    <s v="Mobilization"/>
  </r>
  <r>
    <d v="2015-02-02T00:00:00"/>
    <s v="chsg-00408.15"/>
    <x v="0"/>
    <x v="10"/>
    <s v="I/C DESG"/>
    <s v="X-EE"/>
    <s v="Ex-Employee"/>
    <n v="34"/>
    <n v="43"/>
    <s v="Mobilization"/>
  </r>
  <r>
    <d v="2015-02-02T00:00:00"/>
    <s v="chsg-00408.15"/>
    <x v="0"/>
    <x v="10"/>
    <s v="I/C DESG"/>
    <n v="2008"/>
    <s v="Suthatip Paiboonnanthapong"/>
    <n v="13.5"/>
    <n v="43"/>
    <s v="Mobilization"/>
  </r>
  <r>
    <d v="2015-02-02T00:00:00"/>
    <s v="chsg-00408.15"/>
    <x v="0"/>
    <x v="10"/>
    <s v="I/C DESG"/>
    <n v="2014"/>
    <s v="Witthawat Witthayawiranon"/>
    <n v="10"/>
    <n v="43"/>
    <s v="Mobilization"/>
  </r>
  <r>
    <d v="2015-02-09T00:00:00"/>
    <s v="chsg-00408.15"/>
    <x v="0"/>
    <x v="10"/>
    <s v="I/C DESG"/>
    <n v="2024"/>
    <s v="Angkarn Kotsang"/>
    <n v="4"/>
    <n v="43"/>
    <s v="Mobilization"/>
  </r>
  <r>
    <d v="2015-02-09T00:00:00"/>
    <s v="chsg-00408.15"/>
    <x v="0"/>
    <x v="10"/>
    <s v="I/C DESG"/>
    <s v="X-EE"/>
    <s v="Ex-Employee"/>
    <n v="12"/>
    <n v="43"/>
    <s v="Mobilization"/>
  </r>
  <r>
    <d v="2015-02-09T00:00:00"/>
    <s v="chsg-00408.15"/>
    <x v="0"/>
    <x v="10"/>
    <s v="I/C DESG"/>
    <n v="2014"/>
    <s v="Witthawat Witthayawiranon"/>
    <n v="19"/>
    <n v="43"/>
    <s v="Mobilization"/>
  </r>
  <r>
    <d v="2015-02-16T00:00:00"/>
    <s v="chsg-00408.15"/>
    <x v="0"/>
    <x v="10"/>
    <s v="I/C DESG"/>
    <n v="2024"/>
    <s v="Angkarn Kotsang"/>
    <n v="7"/>
    <n v="43"/>
    <s v="Mobilization"/>
  </r>
  <r>
    <d v="2015-02-16T00:00:00"/>
    <s v="chsg-00408.15"/>
    <x v="0"/>
    <x v="10"/>
    <s v="I/C DESG"/>
    <n v="2024"/>
    <s v="Angkarn Kotsang"/>
    <n v="2"/>
    <n v="43"/>
    <s v="Mobilization"/>
  </r>
  <r>
    <d v="2015-02-16T00:00:00"/>
    <s v="chsg-00408.15"/>
    <x v="0"/>
    <x v="10"/>
    <s v="I/C DESG"/>
    <s v="X-EE"/>
    <s v="Ex-Employee"/>
    <n v="32"/>
    <n v="43"/>
    <s v="Mobilization"/>
  </r>
  <r>
    <d v="2015-02-16T00:00:00"/>
    <s v="chsg-00408.15"/>
    <x v="0"/>
    <x v="10"/>
    <s v="I/C DESG"/>
    <s v="X-EE"/>
    <s v="Ex-Employee"/>
    <n v="5"/>
    <n v="43"/>
    <s v="Mobilization"/>
  </r>
  <r>
    <d v="2015-02-16T00:00:00"/>
    <s v="chsg-00408.15"/>
    <x v="0"/>
    <x v="10"/>
    <s v="I/C DESG"/>
    <s v="X-EE"/>
    <s v="Ex-Employee"/>
    <n v="33"/>
    <n v="43"/>
    <s v="Mobilization"/>
  </r>
  <r>
    <d v="2015-02-23T00:00:00"/>
    <s v="chsg-00408.15"/>
    <x v="0"/>
    <x v="10"/>
    <s v="I/C DESG"/>
    <n v="2024"/>
    <s v="Angkarn Kotsang"/>
    <n v="15"/>
    <n v="43"/>
    <s v="Mobilization"/>
  </r>
  <r>
    <d v="2015-02-23T00:00:00"/>
    <s v="chsg-00408.15"/>
    <x v="0"/>
    <x v="10"/>
    <s v="I/C DESG"/>
    <s v="X-EE"/>
    <s v="Ex-Employee"/>
    <n v="36"/>
    <n v="43"/>
    <s v="Mobilization"/>
  </r>
  <r>
    <d v="2015-02-23T00:00:00"/>
    <s v="chsg-00408.15"/>
    <x v="0"/>
    <x v="10"/>
    <s v="I/C DESG"/>
    <s v="X-EE"/>
    <s v="Ex-Employee"/>
    <n v="22"/>
    <n v="43"/>
    <s v="Mobilization"/>
  </r>
  <r>
    <d v="2015-02-23T00:00:00"/>
    <s v="chsg-00408.15"/>
    <x v="0"/>
    <x v="10"/>
    <s v="I/C DESG"/>
    <s v="X-EE"/>
    <s v="Ex-Employee"/>
    <n v="40"/>
    <n v="43"/>
    <s v="Mobilization"/>
  </r>
  <r>
    <d v="2015-02-23T00:00:00"/>
    <s v="chsg-00408.15"/>
    <x v="0"/>
    <x v="10"/>
    <s v="I/C DESG"/>
    <n v="2010"/>
    <s v="Rapee Pongtanee"/>
    <n v="24"/>
    <n v="43"/>
    <s v="Mobilization"/>
  </r>
  <r>
    <d v="2015-02-23T00:00:00"/>
    <s v="chsg-00408.15"/>
    <x v="0"/>
    <x v="10"/>
    <s v="I/C DESG"/>
    <n v="2014"/>
    <s v="Witthawat Witthayawiranon"/>
    <n v="12"/>
    <n v="43"/>
    <s v="Mobilization"/>
  </r>
  <r>
    <d v="2015-03-02T00:00:00"/>
    <s v="chsg-00408.15"/>
    <x v="0"/>
    <x v="10"/>
    <s v="I/C DESG"/>
    <n v="2024"/>
    <s v="Angkarn Kotsang"/>
    <n v="16"/>
    <n v="43"/>
    <s v="Mobilization"/>
  </r>
  <r>
    <d v="2015-03-02T00:00:00"/>
    <s v="chsg-00408.15"/>
    <x v="0"/>
    <x v="10"/>
    <s v="I/C DESG"/>
    <s v="X-EE"/>
    <s v="Ex-Employee"/>
    <n v="22"/>
    <n v="43"/>
    <s v="Mobilization"/>
  </r>
  <r>
    <d v="2015-03-02T00:00:00"/>
    <s v="chsg-00408.15"/>
    <x v="0"/>
    <x v="10"/>
    <s v="I/C DESG"/>
    <s v="X-EE"/>
    <s v="Ex-Employee"/>
    <n v="29"/>
    <n v="43"/>
    <s v="Mobilization"/>
  </r>
  <r>
    <d v="2015-03-02T00:00:00"/>
    <s v="chsg-00408.15"/>
    <x v="0"/>
    <x v="10"/>
    <s v="I/C DESG"/>
    <n v="2014"/>
    <s v="Witthawat Witthayawiranon"/>
    <n v="28"/>
    <n v="43"/>
    <s v="Mobilization"/>
  </r>
  <r>
    <d v="2015-03-09T00:00:00"/>
    <s v="chsg-00408.15"/>
    <x v="0"/>
    <x v="10"/>
    <s v="I/C DESG"/>
    <n v="2024"/>
    <s v="Angkarn Kotsang"/>
    <n v="20"/>
    <n v="43"/>
    <s v="Mobilization"/>
  </r>
  <r>
    <d v="2015-03-09T00:00:00"/>
    <s v="chsg-00408.15"/>
    <x v="0"/>
    <x v="10"/>
    <s v="I/C DESG"/>
    <n v="2005"/>
    <s v="Lampoon Khamwangngeaw"/>
    <n v="32"/>
    <n v="43"/>
    <s v="Mobilization"/>
  </r>
  <r>
    <d v="2015-03-09T00:00:00"/>
    <s v="chsg-00408.15"/>
    <x v="0"/>
    <x v="10"/>
    <s v="I/C DESG"/>
    <s v="X-EE"/>
    <s v="Ex-Employee"/>
    <n v="19"/>
    <n v="43"/>
    <s v="Mobilization"/>
  </r>
  <r>
    <d v="2015-03-09T00:00:00"/>
    <s v="chsg-00408.15"/>
    <x v="0"/>
    <x v="10"/>
    <s v="I/C DESG"/>
    <s v="X-EE"/>
    <s v="Ex-Employee"/>
    <n v="40"/>
    <n v="43"/>
    <s v="Mobilization"/>
  </r>
  <r>
    <d v="2015-03-09T00:00:00"/>
    <s v="chsg-00408.15"/>
    <x v="0"/>
    <x v="10"/>
    <s v="I/C DESG"/>
    <n v="2014"/>
    <s v="Witthawat Witthayawiranon"/>
    <n v="4"/>
    <n v="43"/>
    <s v="Mobilization"/>
  </r>
  <r>
    <d v="2015-03-16T00:00:00"/>
    <s v="chsg-00408.15"/>
    <x v="0"/>
    <x v="10"/>
    <s v="I/C DESG"/>
    <n v="2024"/>
    <s v="Angkarn Kotsang"/>
    <n v="8"/>
    <n v="43"/>
    <s v="Mobilization"/>
  </r>
  <r>
    <d v="2015-03-16T00:00:00"/>
    <s v="chsg-00408.15"/>
    <x v="0"/>
    <x v="10"/>
    <s v="I/C DESG"/>
    <n v="2024"/>
    <s v="Angkarn Kotsang"/>
    <n v="24"/>
    <n v="43"/>
    <s v="Mobilization"/>
  </r>
  <r>
    <d v="2015-03-16T00:00:00"/>
    <s v="chsg-00408.15"/>
    <x v="0"/>
    <x v="10"/>
    <s v="I/C DESG"/>
    <n v="2005"/>
    <s v="Lampoon Khamwangngeaw"/>
    <n v="1"/>
    <n v="43"/>
    <s v="Mobilization"/>
  </r>
  <r>
    <d v="2015-03-16T00:00:00"/>
    <s v="chsg-00408.15"/>
    <x v="0"/>
    <x v="10"/>
    <s v="I/C DESG"/>
    <s v="X-EE"/>
    <s v="Ex-Employee"/>
    <n v="12.5"/>
    <n v="43"/>
    <s v="Mobilization"/>
  </r>
  <r>
    <d v="2015-03-16T00:00:00"/>
    <s v="chsg-00408.15"/>
    <x v="0"/>
    <x v="10"/>
    <s v="I/C DESG"/>
    <n v="2010"/>
    <s v="Rapee Pongtanee"/>
    <n v="16"/>
    <n v="43"/>
    <s v="Mobilization"/>
  </r>
  <r>
    <d v="2015-03-16T00:00:00"/>
    <s v="chsg-00408.15"/>
    <x v="0"/>
    <x v="10"/>
    <s v="I/C DESG"/>
    <s v="X-EE"/>
    <s v="Ex-Employee"/>
    <n v="4"/>
    <n v="43"/>
    <s v="Mobilization"/>
  </r>
  <r>
    <d v="2015-03-16T00:00:00"/>
    <s v="chsg-00408.15"/>
    <x v="0"/>
    <x v="10"/>
    <s v="I/C DESG"/>
    <n v="2014"/>
    <s v="Witthawat Witthayawiranon"/>
    <n v="12"/>
    <n v="43"/>
    <s v="Mobilization"/>
  </r>
  <r>
    <d v="2015-03-23T00:00:00"/>
    <s v="chsg-00408.15"/>
    <x v="0"/>
    <x v="10"/>
    <s v="I/C DESG"/>
    <n v="2024"/>
    <s v="Angkarn Kotsang"/>
    <n v="17"/>
    <n v="43"/>
    <s v="Mobilization"/>
  </r>
  <r>
    <d v="2015-03-23T00:00:00"/>
    <s v="chsg-00408.15"/>
    <x v="0"/>
    <x v="10"/>
    <s v="I/C DESG"/>
    <n v="2024"/>
    <s v="Angkarn Kotsang"/>
    <n v="2"/>
    <n v="43"/>
    <s v="Mobilization"/>
  </r>
  <r>
    <d v="2015-03-23T00:00:00"/>
    <s v="chsg-00408.15"/>
    <x v="0"/>
    <x v="10"/>
    <s v="I/C DESG"/>
    <s v="X-EE"/>
    <s v="Ex-Employee"/>
    <n v="13"/>
    <n v="43"/>
    <s v="Mobilization"/>
  </r>
  <r>
    <d v="2015-03-23T00:00:00"/>
    <s v="chsg-00408.15"/>
    <x v="0"/>
    <x v="10"/>
    <s v="I/C DESG"/>
    <s v="X-EE"/>
    <s v="Ex-Employee"/>
    <n v="1"/>
    <n v="43"/>
    <s v="Mobilization"/>
  </r>
  <r>
    <d v="2015-03-30T00:00:00"/>
    <s v="chsg-00408.15"/>
    <x v="0"/>
    <x v="10"/>
    <s v="I/C DESG"/>
    <n v="2024"/>
    <s v="Angkarn Kotsang"/>
    <n v="8"/>
    <n v="43"/>
    <s v="Mobilization"/>
  </r>
  <r>
    <d v="2015-03-30T00:00:00"/>
    <s v="chsg-00408.15"/>
    <x v="0"/>
    <x v="10"/>
    <s v="I/C DESG"/>
    <n v="2024"/>
    <s v="Angkarn Kotsang"/>
    <n v="1"/>
    <n v="43"/>
    <s v="Mobilization"/>
  </r>
  <r>
    <d v="2015-03-30T00:00:00"/>
    <s v="chsg-00408.15"/>
    <x v="0"/>
    <x v="10"/>
    <s v="I/C DESG"/>
    <s v="X-EE"/>
    <s v="Ex-Employee"/>
    <n v="10"/>
    <n v="43"/>
    <s v="Mobilization"/>
  </r>
  <r>
    <d v="2015-04-01T00:00:00"/>
    <s v="chsg-00408.15"/>
    <x v="0"/>
    <x v="10"/>
    <s v="I/C DESG"/>
    <n v="2024"/>
    <s v="Angkarn Kotsang"/>
    <n v="12"/>
    <n v="43"/>
    <s v="Mobilization"/>
  </r>
  <r>
    <d v="2015-04-01T00:00:00"/>
    <s v="chsg-00408.15"/>
    <x v="0"/>
    <x v="10"/>
    <s v="I/C DESG"/>
    <n v="2024"/>
    <s v="Angkarn Kotsang"/>
    <n v="2"/>
    <n v="43"/>
    <s v="Mobilization"/>
  </r>
  <r>
    <d v="2015-04-01T00:00:00"/>
    <s v="chsg-00408.15"/>
    <x v="0"/>
    <x v="10"/>
    <s v="I/C DESG"/>
    <n v="2005"/>
    <s v="Lampoon Khamwangngeaw"/>
    <n v="7"/>
    <n v="43"/>
    <s v="Mobilization"/>
  </r>
  <r>
    <d v="2015-04-01T00:00:00"/>
    <s v="chsg-00408.15"/>
    <x v="0"/>
    <x v="10"/>
    <s v="I/C DESG"/>
    <s v="X-EE"/>
    <s v="Ex-Employee"/>
    <n v="22"/>
    <n v="43"/>
    <s v="Mobilization"/>
  </r>
  <r>
    <d v="2015-04-01T00:00:00"/>
    <s v="chsg-00408.15"/>
    <x v="0"/>
    <x v="10"/>
    <s v="I/C DESG"/>
    <s v="X-EE"/>
    <s v="Ex-Employee"/>
    <n v="16"/>
    <n v="43"/>
    <s v="Mobilization"/>
  </r>
  <r>
    <d v="2015-04-06T00:00:00"/>
    <s v="chsg-00408.15"/>
    <x v="0"/>
    <x v="10"/>
    <s v="I/C DESG"/>
    <n v="2024"/>
    <s v="Angkarn Kotsang"/>
    <n v="20"/>
    <n v="43"/>
    <s v="Mobilization"/>
  </r>
  <r>
    <d v="2015-04-06T00:00:00"/>
    <s v="chsg-00408.15"/>
    <x v="0"/>
    <x v="10"/>
    <s v="I/C DESG"/>
    <n v="2023"/>
    <s v="Kriengkai Panuwatwanich"/>
    <n v="3"/>
    <n v="43"/>
    <s v="Mobilization"/>
  </r>
  <r>
    <d v="2015-04-06T00:00:00"/>
    <s v="chsg-00408.15"/>
    <x v="0"/>
    <x v="10"/>
    <s v="I/C DESG"/>
    <n v="2005"/>
    <s v="Lampoon Khamwangngeaw"/>
    <n v="36"/>
    <n v="43"/>
    <s v="Mobilization"/>
  </r>
  <r>
    <d v="2015-04-06T00:00:00"/>
    <s v="chsg-00408.15"/>
    <x v="0"/>
    <x v="10"/>
    <s v="I/C DESG"/>
    <s v="X-EE"/>
    <s v="Ex-Employee"/>
    <n v="43"/>
    <n v="43"/>
    <s v="Mobilization"/>
  </r>
  <r>
    <d v="2015-04-06T00:00:00"/>
    <s v="chsg-00408.15"/>
    <x v="0"/>
    <x v="10"/>
    <s v="I/C DESG"/>
    <n v="2008"/>
    <s v="Suthatip Paiboonnanthapong"/>
    <n v="6"/>
    <n v="43"/>
    <s v="Mobilization"/>
  </r>
  <r>
    <d v="2015-04-20T00:00:00"/>
    <s v="chsg-00408.15"/>
    <x v="0"/>
    <x v="10"/>
    <s v="I/C DESG"/>
    <s v="X-EE"/>
    <s v="Ex-Employee"/>
    <n v="8"/>
    <n v="43"/>
    <s v="Mobilization"/>
  </r>
  <r>
    <d v="2015-04-27T00:00:00"/>
    <s v="chsg-00408.15"/>
    <x v="0"/>
    <x v="10"/>
    <s v="I/C DESG"/>
    <s v="X-EE"/>
    <s v="Ex-Employee"/>
    <n v="12"/>
    <n v="43"/>
    <s v="Mobilization"/>
  </r>
  <r>
    <d v="2015-05-11T00:00:00"/>
    <s v="chsg-00408.15"/>
    <x v="0"/>
    <x v="10"/>
    <s v="I/C DESG"/>
    <s v="X-EE"/>
    <s v="Ex-Employee"/>
    <n v="12"/>
    <n v="43"/>
    <s v="Mobilization"/>
  </r>
  <r>
    <d v="2015-05-11T00:00:00"/>
    <s v="chsg-00408.15"/>
    <x v="0"/>
    <x v="10"/>
    <s v="I/C DESG"/>
    <s v="X-EE"/>
    <s v="Ex-Employee"/>
    <n v="22"/>
    <n v="43"/>
    <s v="Mobilization"/>
  </r>
  <r>
    <d v="2015-05-11T00:00:00"/>
    <s v="chsg-00408.15"/>
    <x v="0"/>
    <x v="10"/>
    <s v="I/C DESG"/>
    <s v="X-EE"/>
    <s v="Ex-Employee"/>
    <n v="6"/>
    <n v="43"/>
    <s v="Mobilization"/>
  </r>
  <r>
    <d v="2015-05-18T00:00:00"/>
    <s v="chsg-00408.15"/>
    <x v="0"/>
    <x v="10"/>
    <s v="I/C DESG"/>
    <n v="2024"/>
    <s v="Angkarn Kotsang"/>
    <n v="20"/>
    <n v="43"/>
    <s v="Mobilization"/>
  </r>
  <r>
    <d v="2015-05-18T00:00:00"/>
    <s v="chsg-00408.15"/>
    <x v="0"/>
    <x v="10"/>
    <s v="I/C DESG"/>
    <s v="X-EE"/>
    <s v="Ex-Employee"/>
    <n v="2"/>
    <n v="43"/>
    <s v="Mobilization"/>
  </r>
  <r>
    <d v="2015-05-18T00:00:00"/>
    <s v="chsg-00408.15"/>
    <x v="0"/>
    <x v="10"/>
    <s v="I/C DESG"/>
    <s v="X-EE"/>
    <s v="Ex-Employee"/>
    <n v="3"/>
    <n v="43"/>
    <s v="Mobilization"/>
  </r>
  <r>
    <d v="2015-05-18T00:00:00"/>
    <s v="chsg-00408.15"/>
    <x v="0"/>
    <x v="10"/>
    <s v="I/C DESG"/>
    <s v="X-EE"/>
    <s v="Ex-Employee"/>
    <n v="7"/>
    <n v="43"/>
    <s v="Mobilization"/>
  </r>
  <r>
    <d v="2015-05-25T00:00:00"/>
    <s v="chsg-00408.15"/>
    <x v="0"/>
    <x v="10"/>
    <s v="I/C DESG"/>
    <n v="2024"/>
    <s v="Angkarn Kotsang"/>
    <n v="15"/>
    <n v="43"/>
    <s v="Mobilization"/>
  </r>
  <r>
    <d v="2015-05-25T00:00:00"/>
    <s v="chsg-00408.15"/>
    <x v="0"/>
    <x v="10"/>
    <s v="I/C DESG"/>
    <s v="X-EE"/>
    <s v="Ex-Employee"/>
    <n v="8"/>
    <n v="43"/>
    <s v="Mobilization"/>
  </r>
  <r>
    <d v="2015-06-01T00:00:00"/>
    <s v="chsg-00408.15"/>
    <x v="0"/>
    <x v="10"/>
    <s v="I/C DESG"/>
    <n v="2024"/>
    <s v="Angkarn Kotsang"/>
    <n v="8"/>
    <n v="43"/>
    <s v="Mobilization"/>
  </r>
  <r>
    <d v="2015-06-01T00:00:00"/>
    <s v="chsg-00408.15"/>
    <x v="0"/>
    <x v="10"/>
    <s v="I/C DESG"/>
    <s v="X-EE"/>
    <s v="Ex-Employee"/>
    <n v="5"/>
    <n v="43"/>
    <s v="Mobilization"/>
  </r>
  <r>
    <d v="2015-06-08T00:00:00"/>
    <s v="chsg-00408.15"/>
    <x v="0"/>
    <x v="10"/>
    <s v="I/C DESG"/>
    <n v="2024"/>
    <s v="Angkarn Kotsang"/>
    <n v="13"/>
    <n v="43"/>
    <s v="Mobilization"/>
  </r>
  <r>
    <d v="2015-06-08T00:00:00"/>
    <s v="chsg-00408.15"/>
    <x v="0"/>
    <x v="10"/>
    <s v="I/C DESG"/>
    <s v="X-EE"/>
    <s v="Ex-Employee"/>
    <n v="8"/>
    <n v="43"/>
    <s v="Mobilization"/>
  </r>
  <r>
    <d v="2015-06-08T00:00:00"/>
    <s v="chsg-00408.15"/>
    <x v="0"/>
    <x v="10"/>
    <s v="I/C DESG"/>
    <s v="X-EE"/>
    <s v="Ex-Employee"/>
    <n v="8"/>
    <n v="43"/>
    <s v="Mobilization"/>
  </r>
  <r>
    <d v="2015-06-08T00:00:00"/>
    <s v="chsg-00408.15"/>
    <x v="0"/>
    <x v="10"/>
    <s v="I/C DESG"/>
    <n v="2008"/>
    <s v="Suthatip Paiboonnanthapong"/>
    <n v="17"/>
    <n v="43"/>
    <s v="Mobilization"/>
  </r>
  <r>
    <d v="2015-06-08T00:00:00"/>
    <s v="chsg-00408.15"/>
    <x v="0"/>
    <x v="10"/>
    <s v="I/C DESG"/>
    <n v="2014"/>
    <s v="Witthawat Witthayawiranon"/>
    <n v="8"/>
    <n v="43"/>
    <s v="Mobilization"/>
  </r>
  <r>
    <d v="2015-06-15T00:00:00"/>
    <s v="chsg-00408.15"/>
    <x v="0"/>
    <x v="10"/>
    <s v="I/C DESG"/>
    <n v="2024"/>
    <s v="Angkarn Kotsang"/>
    <n v="16"/>
    <n v="43"/>
    <s v="Mobilization"/>
  </r>
  <r>
    <d v="2015-06-15T00:00:00"/>
    <s v="chsg-00408.15"/>
    <x v="0"/>
    <x v="10"/>
    <s v="I/C DESG"/>
    <s v="X-EE"/>
    <s v="Ex-Employee"/>
    <n v="5"/>
    <n v="43"/>
    <s v="Mobilization"/>
  </r>
  <r>
    <d v="2015-06-15T00:00:00"/>
    <s v="chsg-00408.15"/>
    <x v="0"/>
    <x v="10"/>
    <s v="I/C DESG"/>
    <s v="X-EE"/>
    <s v="Ex-Employee"/>
    <n v="3"/>
    <n v="43"/>
    <s v="Mobilization"/>
  </r>
  <r>
    <d v="2015-06-15T00:00:00"/>
    <s v="chsg-00408.15"/>
    <x v="0"/>
    <x v="10"/>
    <s v="I/C DESG"/>
    <n v="2008"/>
    <s v="Suthatip Paiboonnanthapong"/>
    <n v="36"/>
    <n v="43"/>
    <s v="Mobilization"/>
  </r>
  <r>
    <d v="2015-06-22T00:00:00"/>
    <s v="chsg-00408.15"/>
    <x v="0"/>
    <x v="10"/>
    <s v="I/C DESG"/>
    <n v="2024"/>
    <s v="Angkarn Kotsang"/>
    <n v="10"/>
    <n v="43"/>
    <s v="Mobilization"/>
  </r>
  <r>
    <d v="2015-06-22T00:00:00"/>
    <s v="chsg-00408.15"/>
    <x v="0"/>
    <x v="10"/>
    <s v="I/C DESG"/>
    <s v="X-EE"/>
    <s v="Ex-Employee"/>
    <n v="19"/>
    <n v="43"/>
    <s v="Mobilization"/>
  </r>
  <r>
    <d v="2015-06-22T00:00:00"/>
    <s v="chsg-00408.15"/>
    <x v="0"/>
    <x v="10"/>
    <s v="I/C DESG"/>
    <n v="2010"/>
    <s v="Rapee Pongtanee"/>
    <n v="16"/>
    <n v="43"/>
    <s v="Mobilization"/>
  </r>
  <r>
    <d v="2015-06-22T00:00:00"/>
    <s v="chsg-00408.15"/>
    <x v="0"/>
    <x v="10"/>
    <s v="I/C DESG"/>
    <n v="2008"/>
    <s v="Suthatip Paiboonnanthapong"/>
    <n v="40"/>
    <n v="43"/>
    <s v="Mobilization"/>
  </r>
  <r>
    <d v="2015-06-22T00:00:00"/>
    <s v="chsg-00408.15"/>
    <x v="0"/>
    <x v="10"/>
    <s v="I/C DESG"/>
    <s v="X-EE"/>
    <s v="Ex-Employee"/>
    <n v="36"/>
    <n v="43"/>
    <s v="Mobilization"/>
  </r>
  <r>
    <d v="2015-06-29T00:00:00"/>
    <s v="chsg-00408.15"/>
    <x v="0"/>
    <x v="10"/>
    <s v="I/C DESG"/>
    <n v="2024"/>
    <s v="Angkarn Kotsang"/>
    <n v="8"/>
    <n v="43"/>
    <s v="Mobilization"/>
  </r>
  <r>
    <d v="2015-06-29T00:00:00"/>
    <s v="chsg-00408.15"/>
    <x v="0"/>
    <x v="10"/>
    <s v="I/C DESG"/>
    <s v="X-EE"/>
    <s v="Ex-Employee"/>
    <n v="16"/>
    <n v="43"/>
    <s v="Mobilization"/>
  </r>
  <r>
    <d v="2015-06-29T00:00:00"/>
    <s v="chsg-00408.15"/>
    <x v="0"/>
    <x v="10"/>
    <s v="I/C DESG"/>
    <n v="2010"/>
    <s v="Rapee Pongtanee"/>
    <n v="8"/>
    <n v="43"/>
    <s v="Mobilization"/>
  </r>
  <r>
    <d v="2015-06-29T00:00:00"/>
    <s v="chsg-00408.15"/>
    <x v="0"/>
    <x v="10"/>
    <s v="I/C DESG"/>
    <n v="2008"/>
    <s v="Suthatip Paiboonnanthapong"/>
    <n v="16"/>
    <n v="43"/>
    <s v="Mobilization"/>
  </r>
  <r>
    <d v="2015-06-29T00:00:00"/>
    <s v="chsg-00408.15"/>
    <x v="0"/>
    <x v="10"/>
    <s v="I/C DESG"/>
    <s v="X-EE"/>
    <s v="Ex-Employee"/>
    <n v="16"/>
    <n v="43"/>
    <s v="Mobilization"/>
  </r>
  <r>
    <d v="2015-07-01T00:00:00"/>
    <s v="chsg-00408.15"/>
    <x v="0"/>
    <x v="10"/>
    <s v="I/C DESG"/>
    <n v="2024"/>
    <s v="Angkarn Kotsang"/>
    <n v="8"/>
    <n v="43"/>
    <s v="Mobilization"/>
  </r>
  <r>
    <d v="2015-07-01T00:00:00"/>
    <s v="chsg-00408.15"/>
    <x v="0"/>
    <x v="10"/>
    <s v="I/C DESG"/>
    <s v="X-EE"/>
    <s v="Ex-Employee"/>
    <n v="26"/>
    <n v="43"/>
    <s v="Mobilization"/>
  </r>
  <r>
    <d v="2015-07-01T00:00:00"/>
    <s v="chsg-00408.15"/>
    <x v="0"/>
    <x v="10"/>
    <s v="I/C DESG"/>
    <s v="X-EE"/>
    <s v="Ex-Employee"/>
    <n v="4"/>
    <n v="43"/>
    <s v="Mobilization"/>
  </r>
  <r>
    <d v="2015-07-01T00:00:00"/>
    <s v="chsg-00408.15"/>
    <x v="0"/>
    <x v="10"/>
    <s v="I/C DESG"/>
    <n v="2010"/>
    <s v="Rapee Pongtanee"/>
    <n v="16"/>
    <n v="43"/>
    <s v="Mobilization"/>
  </r>
  <r>
    <d v="2015-07-01T00:00:00"/>
    <s v="chsg-00408.15"/>
    <x v="0"/>
    <x v="10"/>
    <s v="I/C DESG"/>
    <s v="X-EE"/>
    <s v="Ex-Employee"/>
    <n v="26"/>
    <n v="43"/>
    <s v="Mobilization"/>
  </r>
  <r>
    <d v="2015-07-01T00:00:00"/>
    <s v="chsg-00408.15"/>
    <x v="0"/>
    <x v="10"/>
    <s v="I/C DESG"/>
    <n v="2014"/>
    <s v="Witthawat Witthayawiranon"/>
    <n v="1"/>
    <n v="43"/>
    <s v="Mobilization"/>
  </r>
  <r>
    <d v="2015-07-06T00:00:00"/>
    <s v="chsg-00408.15"/>
    <x v="0"/>
    <x v="10"/>
    <s v="I/C DESG"/>
    <n v="2024"/>
    <s v="Angkarn Kotsang"/>
    <n v="3"/>
    <n v="43"/>
    <s v="Mobilization"/>
  </r>
  <r>
    <d v="2015-07-06T00:00:00"/>
    <s v="chsg-00408.15"/>
    <x v="0"/>
    <x v="10"/>
    <s v="I/C DESG"/>
    <n v="2024"/>
    <s v="Angkarn Kotsang"/>
    <n v="24"/>
    <n v="43"/>
    <s v="Mobilization"/>
  </r>
  <r>
    <d v="2015-07-06T00:00:00"/>
    <s v="chsg-00408.15"/>
    <x v="0"/>
    <x v="10"/>
    <s v="I/C DESG"/>
    <s v="X-EE"/>
    <s v="Ex-Employee"/>
    <n v="4"/>
    <n v="43"/>
    <s v="Mobilization"/>
  </r>
  <r>
    <d v="2015-07-13T00:00:00"/>
    <s v="chsg-00408.15"/>
    <x v="0"/>
    <x v="10"/>
    <s v="I/C DESG"/>
    <n v="2024"/>
    <s v="Angkarn Kotsang"/>
    <n v="2"/>
    <n v="43"/>
    <s v="Mobilization"/>
  </r>
  <r>
    <d v="2015-07-13T00:00:00"/>
    <s v="chsg-00408.15"/>
    <x v="0"/>
    <x v="10"/>
    <s v="I/C DESG"/>
    <n v="2024"/>
    <s v="Angkarn Kotsang"/>
    <n v="2"/>
    <n v="43"/>
    <s v="Mobilization"/>
  </r>
  <r>
    <d v="2015-07-13T00:00:00"/>
    <s v="chsg-00408.15"/>
    <x v="0"/>
    <x v="10"/>
    <s v="I/C DESG"/>
    <s v="X-EE"/>
    <s v="Ex-Employee"/>
    <n v="32.5"/>
    <n v="43"/>
    <s v="Mobilization"/>
  </r>
  <r>
    <d v="2015-07-13T00:00:00"/>
    <s v="chsg-00408.15"/>
    <x v="0"/>
    <x v="10"/>
    <s v="I/C DESG"/>
    <s v="X-EE"/>
    <s v="Ex-Employee"/>
    <n v="16"/>
    <n v="43"/>
    <s v="Mobilization"/>
  </r>
  <r>
    <d v="2015-07-20T00:00:00"/>
    <s v="chsg-00408.15"/>
    <x v="0"/>
    <x v="10"/>
    <s v="I/C DESG"/>
    <n v="2024"/>
    <s v="Angkarn Kotsang"/>
    <n v="2"/>
    <n v="43"/>
    <s v="Mobilization"/>
  </r>
  <r>
    <d v="2015-07-20T00:00:00"/>
    <s v="chsg-00408.15"/>
    <x v="0"/>
    <x v="10"/>
    <s v="I/C DESG"/>
    <n v="2024"/>
    <s v="Angkarn Kotsang"/>
    <n v="10"/>
    <n v="43"/>
    <s v="Mobilization"/>
  </r>
  <r>
    <d v="2015-07-20T00:00:00"/>
    <s v="chsg-00408.15"/>
    <x v="0"/>
    <x v="10"/>
    <s v="I/C DESG"/>
    <s v="X-EE"/>
    <s v="Ex-Employee"/>
    <n v="21"/>
    <n v="43"/>
    <s v="Mobilization"/>
  </r>
  <r>
    <d v="2015-07-20T00:00:00"/>
    <s v="chsg-00408.15"/>
    <x v="0"/>
    <x v="10"/>
    <s v="I/C DESG"/>
    <s v="X-EE"/>
    <s v="Ex-Employee"/>
    <n v="40"/>
    <n v="43"/>
    <s v="Mobilization"/>
  </r>
  <r>
    <d v="2015-07-27T00:00:00"/>
    <s v="chsg-00408.15"/>
    <x v="0"/>
    <x v="10"/>
    <s v="I/C DESG"/>
    <n v="2024"/>
    <s v="Angkarn Kotsang"/>
    <n v="8"/>
    <n v="43"/>
    <s v="Mobilization"/>
  </r>
  <r>
    <d v="2015-07-27T00:00:00"/>
    <s v="chsg-00408.15"/>
    <x v="0"/>
    <x v="10"/>
    <s v="I/C DESG"/>
    <s v="X-EE"/>
    <s v="Ex-Employee"/>
    <n v="8"/>
    <n v="43"/>
    <s v="Mobilization"/>
  </r>
  <r>
    <d v="2015-07-27T00:00:00"/>
    <s v="chsg-00408.15"/>
    <x v="0"/>
    <x v="10"/>
    <s v="I/C DESG"/>
    <s v="X-EE"/>
    <s v="Ex-Employee"/>
    <n v="2"/>
    <n v="43"/>
    <s v="Mobilization"/>
  </r>
  <r>
    <d v="2015-07-29T00:00:00"/>
    <s v="chsg-00408.15"/>
    <x v="0"/>
    <x v="10"/>
    <s v="I/C DESG"/>
    <s v="X-EE"/>
    <s v="Ex-Employee"/>
    <n v="10"/>
    <n v="43"/>
    <s v="Mobilization"/>
  </r>
  <r>
    <d v="2015-08-03T00:00:00"/>
    <s v="chsg-00408.15"/>
    <x v="0"/>
    <x v="10"/>
    <s v="I/C DESG"/>
    <n v="2024"/>
    <s v="Angkarn Kotsang"/>
    <n v="10"/>
    <n v="43"/>
    <s v="Mobilization"/>
  </r>
  <r>
    <d v="2015-08-03T00:00:00"/>
    <s v="chsg-00408.15"/>
    <x v="0"/>
    <x v="10"/>
    <s v="I/C DESG"/>
    <n v="2010"/>
    <s v="Rapee Pongtanee"/>
    <n v="12"/>
    <n v="43"/>
    <s v="Mobilization"/>
  </r>
  <r>
    <d v="2015-08-10T00:00:00"/>
    <s v="chsg-00408.15"/>
    <x v="0"/>
    <x v="10"/>
    <s v="I/C DESG"/>
    <n v="2024"/>
    <s v="Angkarn Kotsang"/>
    <n v="8"/>
    <n v="43"/>
    <s v="Mobilization"/>
  </r>
  <r>
    <d v="2015-08-17T00:00:00"/>
    <s v="chsg-00408.15"/>
    <x v="0"/>
    <x v="10"/>
    <s v="I/C DESG"/>
    <n v="2024"/>
    <s v="Angkarn Kotsang"/>
    <n v="10"/>
    <n v="43"/>
    <s v="Mobilization"/>
  </r>
  <r>
    <d v="2015-08-17T00:00:00"/>
    <s v="chsg-00408.15"/>
    <x v="0"/>
    <x v="10"/>
    <s v="I/C DESG"/>
    <n v="2005"/>
    <s v="Lampoon Khamwangngeaw"/>
    <n v="8"/>
    <n v="43"/>
    <s v="Mobilization"/>
  </r>
  <r>
    <d v="2015-08-17T00:00:00"/>
    <s v="chsg-00408.15"/>
    <x v="0"/>
    <x v="10"/>
    <s v="I/C DESG"/>
    <n v="2010"/>
    <s v="Rapee Pongtanee"/>
    <n v="16"/>
    <n v="43"/>
    <s v="Mobilization"/>
  </r>
  <r>
    <d v="2015-08-17T00:00:00"/>
    <s v="chsg-00408.15"/>
    <x v="0"/>
    <x v="10"/>
    <s v="I/C DESG"/>
    <n v="2008"/>
    <s v="Suthatip Paiboonnanthapong"/>
    <n v="18"/>
    <n v="43"/>
    <s v="Mobilization"/>
  </r>
  <r>
    <d v="2015-08-24T00:00:00"/>
    <s v="chsg-00408.15"/>
    <x v="0"/>
    <x v="10"/>
    <s v="I/C DESG"/>
    <n v="2008"/>
    <s v="Suthatip Paiboonnanthapong"/>
    <n v="6"/>
    <n v="43"/>
    <s v="Mobilization"/>
  </r>
  <r>
    <d v="2015-09-07T00:00:00"/>
    <s v="chsg-00408.15"/>
    <x v="0"/>
    <x v="10"/>
    <s v="I/C DESG"/>
    <n v="2024"/>
    <s v="Angkarn Kotsang"/>
    <n v="2"/>
    <n v="43"/>
    <s v="Mobilization"/>
  </r>
  <r>
    <d v="2015-09-14T00:00:00"/>
    <s v="chsg-00408.15"/>
    <x v="0"/>
    <x v="10"/>
    <s v="I/C DESG"/>
    <n v="2024"/>
    <s v="Angkarn Kotsang"/>
    <n v="2"/>
    <n v="43"/>
    <s v="Mobilization"/>
  </r>
  <r>
    <d v="2015-09-14T00:00:00"/>
    <s v="chsg-00408.15"/>
    <x v="0"/>
    <x v="10"/>
    <s v="I/C DESG"/>
    <s v="X-EE"/>
    <s v="Ex-Employee"/>
    <n v="17"/>
    <n v="43"/>
    <s v="Mobilization"/>
  </r>
  <r>
    <d v="2015-09-14T00:00:00"/>
    <s v="chsg-00408.15"/>
    <x v="0"/>
    <x v="10"/>
    <s v="I/C DESG"/>
    <s v="X-EE"/>
    <s v="Ex-Employee"/>
    <n v="11"/>
    <n v="43"/>
    <s v="Mobilization"/>
  </r>
  <r>
    <d v="2015-09-21T00:00:00"/>
    <s v="chsg-00408.15"/>
    <x v="0"/>
    <x v="10"/>
    <s v="I/C DESG"/>
    <s v="X-EE"/>
    <s v="Ex-Employee"/>
    <n v="8"/>
    <n v="43"/>
    <s v="Mobilization"/>
  </r>
  <r>
    <d v="2015-09-21T00:00:00"/>
    <s v="chsg-00408.15"/>
    <x v="0"/>
    <x v="10"/>
    <s v="I/C DESG"/>
    <n v="2014"/>
    <s v="Witthawat Witthayawiranon"/>
    <n v="12"/>
    <n v="43"/>
    <s v="Mobilization"/>
  </r>
  <r>
    <d v="2015-10-09T00:00:00"/>
    <s v="chsg-00408.15"/>
    <x v="0"/>
    <x v="10"/>
    <s v="I/C DESG"/>
    <s v="X-EE"/>
    <s v="Ex-Employee"/>
    <n v="36"/>
    <n v="43"/>
    <s v="Mobilization"/>
  </r>
  <r>
    <d v="2015-11-02T00:00:00"/>
    <s v="chsg-00408.15"/>
    <x v="0"/>
    <x v="10"/>
    <s v="I/C DESG"/>
    <n v="2024"/>
    <s v="Angkarn Kotsang"/>
    <n v="6"/>
    <n v="43"/>
    <s v="Mobilization"/>
  </r>
  <r>
    <d v="2015-11-09T00:00:00"/>
    <s v="chsg-00408.15"/>
    <x v="0"/>
    <x v="10"/>
    <s v="I/C DESG"/>
    <n v="2024"/>
    <s v="Angkarn Kotsang"/>
    <n v="4"/>
    <n v="43"/>
    <s v="Mobilization"/>
  </r>
  <r>
    <d v="2015-11-09T00:00:00"/>
    <s v="chsg-00408.15"/>
    <x v="0"/>
    <x v="10"/>
    <s v="I/C DESG"/>
    <n v="2024"/>
    <s v="Angkarn Kotsang"/>
    <n v="2"/>
    <n v="43"/>
    <s v="Mobilization"/>
  </r>
  <r>
    <d v="2015-11-09T00:00:00"/>
    <s v="chsg-00408.15"/>
    <x v="0"/>
    <x v="10"/>
    <s v="I/C DESG"/>
    <s v="X-EE"/>
    <s v="Ex-Employee"/>
    <n v="8"/>
    <n v="43"/>
    <s v="Mobilization"/>
  </r>
  <r>
    <d v="2015-11-09T00:00:00"/>
    <s v="chsg-00408.15"/>
    <x v="0"/>
    <x v="10"/>
    <s v="I/C DESG"/>
    <s v="X-EE"/>
    <s v="Ex-Employee"/>
    <n v="22.5"/>
    <n v="43"/>
    <s v="Mobilization"/>
  </r>
  <r>
    <d v="2015-11-09T00:00:00"/>
    <s v="chsg-00408.15"/>
    <x v="0"/>
    <x v="10"/>
    <s v="I/C DESG"/>
    <n v="2014"/>
    <s v="Witthawat Witthayawiranon"/>
    <n v="32"/>
    <n v="43"/>
    <s v="Mobilization"/>
  </r>
  <r>
    <d v="2015-11-16T00:00:00"/>
    <s v="chsg-00408.15"/>
    <x v="0"/>
    <x v="10"/>
    <s v="I/C DESG"/>
    <n v="2024"/>
    <s v="Angkarn Kotsang"/>
    <n v="6"/>
    <n v="43"/>
    <s v="Mobilization"/>
  </r>
  <r>
    <d v="2015-11-23T00:00:00"/>
    <s v="chsg-00408.15"/>
    <x v="0"/>
    <x v="10"/>
    <s v="I/C DESG"/>
    <n v="2024"/>
    <s v="Angkarn Kotsang"/>
    <n v="6"/>
    <n v="43"/>
    <s v="Mobilization"/>
  </r>
  <r>
    <d v="2015-11-23T00:00:00"/>
    <s v="chsg-00408.15"/>
    <x v="0"/>
    <x v="10"/>
    <s v="I/C DESG"/>
    <s v="X-EE"/>
    <s v="Ex-Employee"/>
    <n v="4"/>
    <n v="43"/>
    <s v="Mobilization"/>
  </r>
  <r>
    <d v="2015-11-30T00:00:00"/>
    <s v="chsg-00408.15"/>
    <x v="0"/>
    <x v="10"/>
    <s v="I/C DESG"/>
    <n v="2024"/>
    <s v="Angkarn Kotsang"/>
    <n v="2"/>
    <n v="43"/>
    <s v="Mobilization"/>
  </r>
  <r>
    <d v="2015-12-01T00:00:00"/>
    <s v="chsg-00408.15"/>
    <x v="0"/>
    <x v="10"/>
    <s v="I/C DESG"/>
    <n v="2003"/>
    <s v="Chapoo Rordpet"/>
    <n v="4"/>
    <n v="43"/>
    <s v="Mobilization"/>
  </r>
  <r>
    <d v="2015-12-01T00:00:00"/>
    <s v="chsg-00408.15"/>
    <x v="0"/>
    <x v="10"/>
    <s v="I/C DESG"/>
    <s v="X-EE"/>
    <s v="Ex-Employee"/>
    <n v="14"/>
    <n v="43"/>
    <s v="Mobilization"/>
  </r>
  <r>
    <d v="2015-12-01T00:00:00"/>
    <s v="chsg-00408.15"/>
    <x v="0"/>
    <x v="10"/>
    <s v="I/C DESG"/>
    <s v="X-EE"/>
    <s v="Ex-Employee"/>
    <n v="1"/>
    <n v="43"/>
    <s v="Mobilization"/>
  </r>
  <r>
    <d v="2015-12-14T00:00:00"/>
    <s v="chsg-00408.15"/>
    <x v="0"/>
    <x v="10"/>
    <s v="I/C DESG"/>
    <s v="X-EE"/>
    <s v="Ex-Employee"/>
    <n v="8"/>
    <n v="43"/>
    <s v="Mobilization"/>
  </r>
  <r>
    <d v="2015-12-14T00:00:00"/>
    <s v="chsg-00408.15"/>
    <x v="0"/>
    <x v="10"/>
    <s v="I/C DESG"/>
    <n v="2014"/>
    <s v="Witthawat Witthayawiranon"/>
    <n v="2"/>
    <n v="43"/>
    <s v="Mobilization"/>
  </r>
  <r>
    <d v="2016-01-11T00:00:00"/>
    <s v="chsg-00408.15"/>
    <x v="0"/>
    <x v="10"/>
    <s v="I/C DESG"/>
    <n v="2024"/>
    <s v="Angkarn Kotsang"/>
    <n v="3"/>
    <n v="43"/>
    <s v="Mobilization"/>
  </r>
  <r>
    <d v="2016-01-18T00:00:00"/>
    <s v="chsg-00408.15"/>
    <x v="0"/>
    <x v="10"/>
    <s v="I/C DESG"/>
    <n v="2024"/>
    <s v="Angkarn Kotsang"/>
    <n v="5"/>
    <n v="43"/>
    <s v="Mobilization"/>
  </r>
  <r>
    <d v="2016-01-18T00:00:00"/>
    <s v="chsg-00408.15"/>
    <x v="0"/>
    <x v="10"/>
    <s v="I/C DESG"/>
    <s v="X-EE"/>
    <s v="Ex-Employee"/>
    <n v="4"/>
    <n v="43"/>
    <s v="Mobilization"/>
  </r>
  <r>
    <d v="2016-01-25T00:00:00"/>
    <s v="chsg-00408.15"/>
    <x v="0"/>
    <x v="10"/>
    <s v="I/C DESG"/>
    <n v="2024"/>
    <s v="Angkarn Kotsang"/>
    <n v="15"/>
    <n v="43"/>
    <s v="Mobilization"/>
  </r>
  <r>
    <d v="2016-01-25T00:00:00"/>
    <s v="chsg-00408.15"/>
    <x v="0"/>
    <x v="10"/>
    <s v="I/C DESG"/>
    <s v="X-EE"/>
    <s v="Ex-Employee"/>
    <n v="8"/>
    <n v="43"/>
    <s v="Mobilization"/>
  </r>
  <r>
    <d v="2016-01-25T00:00:00"/>
    <s v="chsg-00408.15"/>
    <x v="0"/>
    <x v="10"/>
    <s v="I/C DESG"/>
    <s v="X-EE"/>
    <s v="Ex-Employee"/>
    <n v="5"/>
    <n v="43"/>
    <s v="Mobilization"/>
  </r>
  <r>
    <d v="2016-01-25T00:00:00"/>
    <s v="chsg-00408.15"/>
    <x v="0"/>
    <x v="10"/>
    <s v="I/C DESG"/>
    <n v="2014"/>
    <s v="Witthawat Witthayawiranon"/>
    <n v="8"/>
    <n v="43"/>
    <s v="Mobilization"/>
  </r>
  <r>
    <d v="2016-02-01T00:00:00"/>
    <s v="chsg-00408.15"/>
    <x v="0"/>
    <x v="10"/>
    <s v="I/C DESG"/>
    <n v="2024"/>
    <s v="Angkarn Kotsang"/>
    <n v="15"/>
    <n v="43"/>
    <s v="Mobilization"/>
  </r>
  <r>
    <d v="2016-02-01T00:00:00"/>
    <s v="chsg-00408.15"/>
    <x v="0"/>
    <x v="10"/>
    <s v="I/C DESG"/>
    <n v="2003"/>
    <s v="Chapoo Rordpet"/>
    <n v="6"/>
    <n v="43"/>
    <s v="Mobilization"/>
  </r>
  <r>
    <d v="2016-02-01T00:00:00"/>
    <s v="chsg-00408.15"/>
    <x v="0"/>
    <x v="10"/>
    <s v="I/C DESG"/>
    <s v="X-EE"/>
    <s v="Ex-Employee"/>
    <n v="13"/>
    <n v="43"/>
    <s v="Mobilization"/>
  </r>
  <r>
    <d v="2016-02-01T00:00:00"/>
    <s v="chsg-00408.15"/>
    <x v="0"/>
    <x v="10"/>
    <s v="I/C DESG"/>
    <s v="X-EE"/>
    <s v="Ex-Employee"/>
    <n v="6"/>
    <n v="43"/>
    <s v="Mobilization"/>
  </r>
  <r>
    <d v="2016-02-08T00:00:00"/>
    <s v="chsg-00408.15"/>
    <x v="0"/>
    <x v="10"/>
    <s v="I/C DESG"/>
    <n v="2024"/>
    <s v="Angkarn Kotsang"/>
    <n v="10"/>
    <n v="43"/>
    <s v="Mobilization"/>
  </r>
  <r>
    <d v="2016-02-08T00:00:00"/>
    <s v="chsg-00408.15"/>
    <x v="0"/>
    <x v="10"/>
    <s v="I/C DESG"/>
    <n v="2003"/>
    <s v="Chapoo Rordpet"/>
    <n v="21"/>
    <n v="43"/>
    <s v="Mobilization"/>
  </r>
  <r>
    <d v="2016-02-08T00:00:00"/>
    <s v="chsg-00408.15"/>
    <x v="0"/>
    <x v="10"/>
    <s v="I/C DESG"/>
    <s v="X-EE"/>
    <s v="Ex-Employee"/>
    <n v="10"/>
    <n v="43"/>
    <s v="Mobilization"/>
  </r>
  <r>
    <d v="2016-02-08T00:00:00"/>
    <s v="chsg-00408.15"/>
    <x v="0"/>
    <x v="10"/>
    <s v="I/C DESG"/>
    <s v="X-EE"/>
    <s v="Ex-Employee"/>
    <n v="35.5"/>
    <n v="43"/>
    <s v="Mobilization"/>
  </r>
  <r>
    <d v="2016-02-08T00:00:00"/>
    <s v="chsg-00408.15"/>
    <x v="0"/>
    <x v="10"/>
    <s v="I/C DESG"/>
    <n v="2010"/>
    <s v="Rapee Pongtanee"/>
    <n v="40"/>
    <n v="43"/>
    <s v="Mobilization"/>
  </r>
  <r>
    <d v="2016-02-08T00:00:00"/>
    <s v="chsg-00408.15"/>
    <x v="0"/>
    <x v="10"/>
    <s v="I/C DESG"/>
    <n v="2014"/>
    <s v="Witthawat Witthayawiranon"/>
    <n v="4"/>
    <n v="43"/>
    <s v="Mobilization"/>
  </r>
  <r>
    <d v="2016-02-15T00:00:00"/>
    <s v="chsg-00408.15"/>
    <x v="0"/>
    <x v="10"/>
    <s v="I/C DESG"/>
    <n v="2024"/>
    <s v="Angkarn Kotsang"/>
    <n v="10"/>
    <n v="43"/>
    <s v="Mobilization"/>
  </r>
  <r>
    <d v="2016-02-15T00:00:00"/>
    <s v="chsg-00408.15"/>
    <x v="0"/>
    <x v="10"/>
    <s v="I/C DESG"/>
    <n v="2003"/>
    <s v="Chapoo Rordpet"/>
    <n v="33.5"/>
    <n v="43"/>
    <s v="Mobilization"/>
  </r>
  <r>
    <d v="2016-02-15T00:00:00"/>
    <s v="chsg-00408.15"/>
    <x v="0"/>
    <x v="10"/>
    <s v="I/C DESG"/>
    <s v="X-EE"/>
    <s v="Ex-Employee"/>
    <n v="14"/>
    <n v="43"/>
    <s v="Mobilization"/>
  </r>
  <r>
    <d v="2016-02-15T00:00:00"/>
    <s v="chsg-00408.15"/>
    <x v="0"/>
    <x v="10"/>
    <s v="I/C DESG"/>
    <s v="X-EE"/>
    <s v="Ex-Employee"/>
    <n v="42"/>
    <n v="43"/>
    <s v="Mobilization"/>
  </r>
  <r>
    <d v="2016-02-15T00:00:00"/>
    <s v="chsg-00408.15"/>
    <x v="0"/>
    <x v="10"/>
    <s v="I/C DESG"/>
    <n v="2010"/>
    <s v="Rapee Pongtanee"/>
    <n v="47.7"/>
    <n v="43"/>
    <s v="Mobilization"/>
  </r>
  <r>
    <d v="2016-02-15T00:00:00"/>
    <s v="chsg-00408.15"/>
    <x v="0"/>
    <x v="10"/>
    <s v="I/C DESG"/>
    <n v="2014"/>
    <s v="Witthawat Witthayawiranon"/>
    <n v="41"/>
    <n v="43"/>
    <s v="Mobilization"/>
  </r>
  <r>
    <d v="2016-02-22T00:00:00"/>
    <s v="chsg-00408.15"/>
    <x v="0"/>
    <x v="10"/>
    <s v="I/C DESG"/>
    <n v="2024"/>
    <s v="Angkarn Kotsang"/>
    <n v="4"/>
    <n v="43"/>
    <s v="Mobilization"/>
  </r>
  <r>
    <d v="2016-02-22T00:00:00"/>
    <s v="chsg-00408.15"/>
    <x v="0"/>
    <x v="10"/>
    <s v="I/C DESG"/>
    <s v="X-EE"/>
    <s v="Ex-Employee"/>
    <n v="5"/>
    <n v="43"/>
    <s v="Mobilization"/>
  </r>
  <r>
    <d v="2016-03-07T00:00:00"/>
    <s v="chsg-00408.15"/>
    <x v="0"/>
    <x v="10"/>
    <s v="I/C DESG"/>
    <n v="2024"/>
    <s v="Angkarn Kotsang"/>
    <n v="6"/>
    <n v="43"/>
    <s v="Mobilization"/>
  </r>
  <r>
    <d v="2016-03-07T00:00:00"/>
    <s v="chsg-00408.15"/>
    <x v="0"/>
    <x v="10"/>
    <s v="I/C DESG"/>
    <s v="X-EE"/>
    <s v="Ex-Employee"/>
    <n v="18"/>
    <n v="43"/>
    <s v="Mobilization"/>
  </r>
  <r>
    <d v="2016-03-07T00:00:00"/>
    <s v="chsg-00408.15"/>
    <x v="0"/>
    <x v="10"/>
    <s v="I/C DESG"/>
    <n v="2010"/>
    <s v="Rapee Pongtanee"/>
    <n v="8"/>
    <n v="43"/>
    <s v="Mobilization"/>
  </r>
  <r>
    <d v="2016-03-07T00:00:00"/>
    <s v="chsg-00408.15"/>
    <x v="0"/>
    <x v="10"/>
    <s v="I/C DESG"/>
    <s v="X-EE"/>
    <s v="Ex-Employee"/>
    <n v="8"/>
    <n v="43"/>
    <s v="Mobilization"/>
  </r>
  <r>
    <d v="2016-03-07T00:00:00"/>
    <s v="chsg-00408.15"/>
    <x v="0"/>
    <x v="10"/>
    <s v="I/C DESG"/>
    <n v="2014"/>
    <s v="Witthawat Witthayawiranon"/>
    <n v="4"/>
    <n v="43"/>
    <s v="Mobilization"/>
  </r>
  <r>
    <d v="2016-03-14T00:00:00"/>
    <s v="chsg-00408.15"/>
    <x v="0"/>
    <x v="10"/>
    <s v="I/C DESG"/>
    <n v="2024"/>
    <s v="Angkarn Kotsang"/>
    <n v="10"/>
    <n v="43"/>
    <s v="Mobilization"/>
  </r>
  <r>
    <d v="2016-03-14T00:00:00"/>
    <s v="chsg-00408.15"/>
    <x v="0"/>
    <x v="10"/>
    <s v="I/C DESG"/>
    <s v="X-EE"/>
    <s v="Ex-Employee"/>
    <n v="11"/>
    <n v="43"/>
    <s v="Mobilization"/>
  </r>
  <r>
    <d v="2016-03-14T00:00:00"/>
    <s v="chsg-00408.15"/>
    <x v="0"/>
    <x v="10"/>
    <s v="I/C DESG"/>
    <s v="X-EE"/>
    <s v="Ex-Employee"/>
    <n v="17"/>
    <n v="43"/>
    <s v="Mobilization"/>
  </r>
  <r>
    <d v="2016-03-14T00:00:00"/>
    <s v="chsg-00408.15"/>
    <x v="0"/>
    <x v="10"/>
    <s v="I/C DESG"/>
    <n v="2010"/>
    <s v="Rapee Pongtanee"/>
    <n v="12"/>
    <n v="43"/>
    <s v="Mobilization"/>
  </r>
  <r>
    <d v="2016-03-14T00:00:00"/>
    <s v="chsg-00408.15"/>
    <x v="0"/>
    <x v="10"/>
    <s v="I/C DESG"/>
    <s v="X-EE"/>
    <s v="Ex-Employee"/>
    <n v="32"/>
    <n v="43"/>
    <s v="Mobilization"/>
  </r>
  <r>
    <d v="2016-03-14T00:00:00"/>
    <s v="chsg-00408.15"/>
    <x v="0"/>
    <x v="10"/>
    <s v="I/C DESG"/>
    <s v="X-EE"/>
    <s v="Ex-Employee"/>
    <n v="32"/>
    <n v="43"/>
    <s v="Mobilization"/>
  </r>
  <r>
    <d v="2016-03-14T00:00:00"/>
    <s v="chsg-00408.15"/>
    <x v="0"/>
    <x v="10"/>
    <s v="I/C DESG"/>
    <n v="2014"/>
    <s v="Witthawat Witthayawiranon"/>
    <n v="32"/>
    <n v="43"/>
    <s v="Mobilization"/>
  </r>
  <r>
    <d v="2016-03-21T00:00:00"/>
    <s v="chsg-00408.15"/>
    <x v="0"/>
    <x v="10"/>
    <s v="I/C DESG"/>
    <n v="2024"/>
    <s v="Angkarn Kotsang"/>
    <n v="8"/>
    <n v="43"/>
    <s v="Mobilization"/>
  </r>
  <r>
    <d v="2016-03-21T00:00:00"/>
    <s v="chsg-00408.15"/>
    <x v="0"/>
    <x v="10"/>
    <s v="I/C DESG"/>
    <s v="X-EE"/>
    <s v="Ex-Employee"/>
    <n v="12"/>
    <n v="43"/>
    <s v="Mobilization"/>
  </r>
  <r>
    <d v="2016-03-21T00:00:00"/>
    <s v="chsg-00408.15"/>
    <x v="0"/>
    <x v="10"/>
    <s v="I/C DESG"/>
    <s v="X-EE"/>
    <s v="Ex-Employee"/>
    <n v="10"/>
    <n v="43"/>
    <s v="Mobilization"/>
  </r>
  <r>
    <d v="2016-03-21T00:00:00"/>
    <s v="chsg-00408.15"/>
    <x v="0"/>
    <x v="10"/>
    <s v="I/C DESG"/>
    <s v="X-EE"/>
    <s v="Ex-Employee"/>
    <n v="16"/>
    <n v="43"/>
    <s v="Mobilization"/>
  </r>
  <r>
    <d v="2016-03-21T00:00:00"/>
    <s v="chsg-00408.15"/>
    <x v="0"/>
    <x v="10"/>
    <s v="I/C DESG"/>
    <s v="X-EE"/>
    <s v="Ex-Employee"/>
    <n v="20"/>
    <n v="43"/>
    <s v="Mobilization"/>
  </r>
  <r>
    <d v="2016-03-21T00:00:00"/>
    <s v="chsg-00408.15"/>
    <x v="0"/>
    <x v="10"/>
    <s v="I/C DESG"/>
    <n v="2014"/>
    <s v="Witthawat Witthayawiranon"/>
    <n v="32"/>
    <n v="43"/>
    <s v="Mobilization"/>
  </r>
  <r>
    <d v="2016-04-06T00:00:00"/>
    <s v="chsg-00408.15"/>
    <x v="0"/>
    <x v="10"/>
    <s v="I/C DESG"/>
    <n v="2014"/>
    <s v="Witthawat Witthayawiranon"/>
    <n v="26"/>
    <n v="43"/>
    <s v="Mobilization"/>
  </r>
  <r>
    <d v="2016-04-18T00:00:00"/>
    <s v="chsg-00408.15"/>
    <x v="0"/>
    <x v="10"/>
    <s v="I/C DESG"/>
    <n v="2024"/>
    <s v="Angkarn Kotsang"/>
    <n v="2"/>
    <n v="43"/>
    <s v="Mobilization"/>
  </r>
  <r>
    <d v="2016-04-25T00:00:00"/>
    <s v="chsg-00408.15"/>
    <x v="0"/>
    <x v="10"/>
    <s v="I/C DESG"/>
    <n v="2024"/>
    <s v="Angkarn Kotsang"/>
    <n v="2"/>
    <n v="43"/>
    <s v="Mobilization"/>
  </r>
  <r>
    <d v="2016-05-16T00:00:00"/>
    <s v="chsg-00408.15"/>
    <x v="0"/>
    <x v="10"/>
    <s v="I/C DESG"/>
    <n v="2024"/>
    <s v="Angkarn Kotsang"/>
    <n v="3"/>
    <n v="43"/>
    <s v="Mobilization"/>
  </r>
  <r>
    <d v="2016-05-23T00:00:00"/>
    <s v="chsg-00408.15"/>
    <x v="0"/>
    <x v="10"/>
    <s v="I/C DESG"/>
    <n v="2024"/>
    <s v="Angkarn Kotsang"/>
    <n v="5"/>
    <n v="43"/>
    <s v="Mobilization"/>
  </r>
  <r>
    <d v="2016-05-23T00:00:00"/>
    <s v="chsg-00408.15"/>
    <x v="0"/>
    <x v="10"/>
    <s v="I/C DESG"/>
    <n v="2024"/>
    <s v="Angkarn Kotsang"/>
    <n v="3"/>
    <n v="43"/>
    <s v="Mobilization"/>
  </r>
  <r>
    <d v="2016-05-23T00:00:00"/>
    <s v="chsg-00408.15"/>
    <x v="0"/>
    <x v="10"/>
    <s v="I/C DESG"/>
    <s v="X-EE"/>
    <s v="Ex-Employee"/>
    <n v="5"/>
    <n v="43"/>
    <s v="Mobilization"/>
  </r>
  <r>
    <d v="2016-05-23T00:00:00"/>
    <s v="chsg-00408.15"/>
    <x v="0"/>
    <x v="10"/>
    <s v="I/C DESG"/>
    <s v="X-EE"/>
    <s v="Ex-Employee"/>
    <n v="3"/>
    <n v="43"/>
    <s v="Mobilization"/>
  </r>
  <r>
    <d v="2016-05-30T00:00:00"/>
    <s v="chsg-00408.15"/>
    <x v="0"/>
    <x v="10"/>
    <s v="I/C DESG"/>
    <n v="2024"/>
    <s v="Angkarn Kotsang"/>
    <n v="1"/>
    <n v="43"/>
    <s v="Mobilization"/>
  </r>
  <r>
    <d v="2016-06-01T00:00:00"/>
    <s v="chsg-00408.15"/>
    <x v="0"/>
    <x v="10"/>
    <s v="I/C DESG"/>
    <n v="2024"/>
    <s v="Angkarn Kotsang"/>
    <n v="6"/>
    <n v="43"/>
    <s v="Mobilization"/>
  </r>
  <r>
    <d v="2016-06-01T00:00:00"/>
    <s v="chsg-00408.15"/>
    <x v="0"/>
    <x v="10"/>
    <s v="I/C DESG"/>
    <s v="X-EE"/>
    <s v="Ex-Employee"/>
    <n v="1"/>
    <n v="43"/>
    <s v="Mobilization"/>
  </r>
  <r>
    <d v="2016-06-06T00:00:00"/>
    <s v="chsg-00408.15"/>
    <x v="0"/>
    <x v="10"/>
    <s v="I/C DESG"/>
    <s v="X-EE"/>
    <s v="Ex-Employee"/>
    <n v="13"/>
    <n v="43"/>
    <s v="Mobilization"/>
  </r>
  <r>
    <d v="2016-06-13T00:00:00"/>
    <s v="chsg-00408.15"/>
    <x v="0"/>
    <x v="10"/>
    <s v="I/C DESG"/>
    <s v="X-EE"/>
    <s v="Ex-Employee"/>
    <n v="14.5"/>
    <n v="43"/>
    <s v="Mobilization"/>
  </r>
  <r>
    <d v="2016-06-20T00:00:00"/>
    <s v="chsg-00408.15"/>
    <x v="0"/>
    <x v="10"/>
    <s v="I/C DESG"/>
    <n v="2024"/>
    <s v="Angkarn Kotsang"/>
    <n v="10"/>
    <n v="43"/>
    <s v="Mobilization"/>
  </r>
  <r>
    <d v="2016-06-20T00:00:00"/>
    <s v="chsg-00408.15"/>
    <x v="0"/>
    <x v="10"/>
    <s v="I/C DESG"/>
    <s v="X-EE"/>
    <s v="Ex-Employee"/>
    <n v="3"/>
    <n v="43"/>
    <s v="Mobilization"/>
  </r>
  <r>
    <d v="2016-06-27T00:00:00"/>
    <s v="chsg-00408.15"/>
    <x v="0"/>
    <x v="10"/>
    <s v="I/C DESG"/>
    <n v="2024"/>
    <s v="Angkarn Kotsang"/>
    <n v="8"/>
    <n v="43"/>
    <s v="Mobilization"/>
  </r>
  <r>
    <d v="2016-06-27T00:00:00"/>
    <s v="chsg-00408.15"/>
    <x v="0"/>
    <x v="10"/>
    <s v="I/C DESG"/>
    <s v="X-EE"/>
    <s v="Ex-Employee"/>
    <n v="8"/>
    <n v="43"/>
    <s v="Mobilization"/>
  </r>
  <r>
    <d v="2016-07-04T00:00:00"/>
    <s v="chsg-00408.15"/>
    <x v="0"/>
    <x v="10"/>
    <s v="I/C DESG"/>
    <s v="X-EE"/>
    <s v="Ex-Employee"/>
    <n v="1"/>
    <n v="43"/>
    <s v="Mobilization"/>
  </r>
  <r>
    <d v="2016-08-01T00:00:00"/>
    <s v="chsg-00408.15"/>
    <x v="0"/>
    <x v="10"/>
    <s v="I/C DESG"/>
    <n v="2024"/>
    <s v="Angkarn Kotsang"/>
    <n v="10"/>
    <n v="43"/>
    <s v="Mobilization"/>
  </r>
  <r>
    <d v="2016-08-01T00:00:00"/>
    <s v="chsg-00408.15"/>
    <x v="0"/>
    <x v="10"/>
    <s v="I/C DESG"/>
    <n v="2024"/>
    <s v="Angkarn Kotsang"/>
    <n v="2"/>
    <n v="43"/>
    <s v="Mobilization"/>
  </r>
  <r>
    <d v="2016-08-08T00:00:00"/>
    <s v="chsg-00408.15"/>
    <x v="0"/>
    <x v="10"/>
    <s v="I/C DESG"/>
    <n v="2024"/>
    <s v="Angkarn Kotsang"/>
    <n v="9"/>
    <n v="43"/>
    <s v="Mobilization"/>
  </r>
  <r>
    <d v="2016-08-08T00:00:00"/>
    <s v="chsg-00408.15"/>
    <x v="0"/>
    <x v="10"/>
    <s v="I/C DESG"/>
    <s v="X-EE"/>
    <s v="Ex-Employee"/>
    <n v="7"/>
    <n v="43"/>
    <s v="Mobilization"/>
  </r>
  <r>
    <d v="2016-08-15T00:00:00"/>
    <s v="chsg-00408.15"/>
    <x v="0"/>
    <x v="10"/>
    <s v="I/C DESG"/>
    <n v="2024"/>
    <s v="Angkarn Kotsang"/>
    <n v="10"/>
    <n v="43"/>
    <s v="Mobilization"/>
  </r>
  <r>
    <d v="2016-08-15T00:00:00"/>
    <s v="chsg-00408.15"/>
    <x v="0"/>
    <x v="10"/>
    <s v="I/C DESG"/>
    <s v="X-EE"/>
    <s v="Ex-Employee"/>
    <n v="28"/>
    <n v="43"/>
    <s v="Mobilization"/>
  </r>
  <r>
    <d v="2016-08-15T00:00:00"/>
    <s v="chsg-00408.15"/>
    <x v="0"/>
    <x v="10"/>
    <s v="I/C DESG"/>
    <n v="2010"/>
    <s v="Rapee Pongtanee"/>
    <n v="4"/>
    <n v="43"/>
    <s v="Mobilization"/>
  </r>
  <r>
    <d v="2016-08-15T00:00:00"/>
    <s v="chsg-00408.15"/>
    <x v="0"/>
    <x v="10"/>
    <s v="I/C DESG"/>
    <n v="2014"/>
    <s v="Witthawat Witthayawiranon"/>
    <n v="12"/>
    <n v="43"/>
    <s v="Mobilization"/>
  </r>
  <r>
    <d v="2016-08-22T00:00:00"/>
    <s v="chsg-00408.15"/>
    <x v="0"/>
    <x v="10"/>
    <s v="I/C DESG"/>
    <n v="2024"/>
    <s v="Angkarn Kotsang"/>
    <n v="7"/>
    <n v="43"/>
    <s v="Mobilization"/>
  </r>
  <r>
    <d v="2016-08-22T00:00:00"/>
    <s v="chsg-00408.15"/>
    <x v="0"/>
    <x v="10"/>
    <s v="I/C DESG"/>
    <s v="X-EE"/>
    <s v="Ex-Employee"/>
    <n v="16.5"/>
    <n v="43"/>
    <s v="Mobilization"/>
  </r>
  <r>
    <d v="2016-08-22T00:00:00"/>
    <s v="chsg-00408.15"/>
    <x v="0"/>
    <x v="10"/>
    <s v="I/C DESG"/>
    <n v="2010"/>
    <s v="Rapee Pongtanee"/>
    <n v="4"/>
    <n v="43"/>
    <s v="Mobilization"/>
  </r>
  <r>
    <d v="2016-08-22T00:00:00"/>
    <s v="chsg-00408.15"/>
    <x v="0"/>
    <x v="10"/>
    <s v="I/C DESG"/>
    <n v="2014"/>
    <s v="Witthawat Witthayawiranon"/>
    <n v="8"/>
    <n v="43"/>
    <s v="Mobilization"/>
  </r>
  <r>
    <d v="2016-09-01T00:00:00"/>
    <s v="chsg-00408.15"/>
    <x v="0"/>
    <x v="10"/>
    <s v="I/C DESG"/>
    <n v="2024"/>
    <s v="Angkarn Kotsang"/>
    <n v="8"/>
    <n v="43"/>
    <s v="Mobilization"/>
  </r>
  <r>
    <d v="2016-09-05T00:00:00"/>
    <s v="chsg-00408.15"/>
    <x v="0"/>
    <x v="10"/>
    <s v="I/C DESG"/>
    <n v="2024"/>
    <s v="Angkarn Kotsang"/>
    <n v="15"/>
    <n v="43"/>
    <s v="Mobilization"/>
  </r>
  <r>
    <d v="2016-09-12T00:00:00"/>
    <s v="chsg-00408.15"/>
    <x v="0"/>
    <x v="10"/>
    <s v="I/C DESG"/>
    <n v="2024"/>
    <s v="Angkarn Kotsang"/>
    <n v="15"/>
    <n v="43"/>
    <s v="Mobilization"/>
  </r>
  <r>
    <d v="2016-09-12T00:00:00"/>
    <s v="chsg-00408.15"/>
    <x v="0"/>
    <x v="10"/>
    <s v="I/C DESG"/>
    <n v="2005"/>
    <s v="Lampoon Khamwangngeaw"/>
    <n v="1"/>
    <n v="43"/>
    <s v="Mobilization"/>
  </r>
  <r>
    <d v="2016-09-19T00:00:00"/>
    <s v="chsg-00408.15"/>
    <x v="0"/>
    <x v="10"/>
    <s v="I/C DESG"/>
    <n v="2024"/>
    <s v="Angkarn Kotsang"/>
    <n v="12"/>
    <n v="43"/>
    <s v="Mobilization"/>
  </r>
  <r>
    <d v="2016-09-26T00:00:00"/>
    <s v="chsg-00408.15"/>
    <x v="0"/>
    <x v="10"/>
    <s v="I/C DESG"/>
    <n v="2024"/>
    <s v="Angkarn Kotsang"/>
    <n v="15"/>
    <n v="43"/>
    <s v="Mobilization"/>
  </r>
  <r>
    <d v="2016-09-26T00:00:00"/>
    <s v="chsg-00408.15"/>
    <x v="0"/>
    <x v="10"/>
    <s v="I/C DESG"/>
    <n v="2005"/>
    <s v="Lampoon Khamwangngeaw"/>
    <n v="42"/>
    <n v="43"/>
    <s v="Mobilization"/>
  </r>
  <r>
    <d v="2016-09-26T00:00:00"/>
    <s v="chsg-00408.15"/>
    <x v="0"/>
    <x v="10"/>
    <s v="I/C DESG"/>
    <n v="2014"/>
    <s v="Witthawat Witthayawiranon"/>
    <n v="8"/>
    <n v="43"/>
    <s v="Mobilization"/>
  </r>
  <r>
    <d v="2016-10-03T00:00:00"/>
    <s v="chsg-00408.15"/>
    <x v="0"/>
    <x v="10"/>
    <s v="I/C DESG"/>
    <n v="2024"/>
    <s v="Angkarn Kotsang"/>
    <n v="15"/>
    <n v="43"/>
    <s v="Mobilization"/>
  </r>
  <r>
    <d v="2016-10-03T00:00:00"/>
    <s v="chsg-00408.15"/>
    <x v="0"/>
    <x v="10"/>
    <s v="I/C DESG"/>
    <s v="X-EE"/>
    <s v="Ex-Employee"/>
    <n v="40"/>
    <n v="43"/>
    <s v="Mobilization"/>
  </r>
  <r>
    <d v="2016-10-03T00:00:00"/>
    <s v="chsg-00408.15"/>
    <x v="0"/>
    <x v="10"/>
    <s v="I/C DESG"/>
    <n v="2023"/>
    <s v="Kriengkai Panuwatwanich"/>
    <n v="5"/>
    <n v="43"/>
    <s v="Mobilization"/>
  </r>
  <r>
    <d v="2016-10-03T00:00:00"/>
    <s v="chsg-00408.15"/>
    <x v="0"/>
    <x v="10"/>
    <s v="I/C DESG"/>
    <n v="2005"/>
    <s v="Lampoon Khamwangngeaw"/>
    <n v="52.5"/>
    <n v="43"/>
    <s v="Mobilization"/>
  </r>
  <r>
    <d v="2016-10-03T00:00:00"/>
    <s v="chsg-00408.15"/>
    <x v="0"/>
    <x v="10"/>
    <s v="I/C DESG"/>
    <s v="X-EE"/>
    <s v="Ex-Employee"/>
    <n v="52"/>
    <n v="43"/>
    <s v="Mobilization"/>
  </r>
  <r>
    <d v="2016-10-03T00:00:00"/>
    <s v="chsg-00408.15"/>
    <x v="0"/>
    <x v="10"/>
    <s v="I/C DESG"/>
    <n v="2010"/>
    <s v="Rapee Pongtanee"/>
    <n v="36"/>
    <n v="43"/>
    <s v="Mobilization"/>
  </r>
  <r>
    <d v="2016-10-03T00:00:00"/>
    <s v="chsg-00408.15"/>
    <x v="0"/>
    <x v="10"/>
    <s v="I/C DESG"/>
    <s v="X-EE"/>
    <s v="Ex-Employee"/>
    <n v="40"/>
    <n v="43"/>
    <s v="Mobilization"/>
  </r>
  <r>
    <d v="2016-10-03T00:00:00"/>
    <s v="chsg-00408.15"/>
    <x v="0"/>
    <x v="10"/>
    <s v="I/C DESG"/>
    <n v="2014"/>
    <s v="Witthawat Witthayawiranon"/>
    <n v="45.5"/>
    <n v="43"/>
    <s v="Mobilization"/>
  </r>
  <r>
    <d v="2016-10-06T00:00:00"/>
    <s v="chsg-00408.15"/>
    <x v="0"/>
    <x v="10"/>
    <s v="I/C DESG"/>
    <n v="2024"/>
    <s v="Angkarn Kotsang"/>
    <n v="10"/>
    <n v="43"/>
    <s v="Mobilization"/>
  </r>
  <r>
    <d v="2016-10-06T00:00:00"/>
    <s v="chsg-00408.15"/>
    <x v="0"/>
    <x v="10"/>
    <s v="I/C DESG"/>
    <n v="2024"/>
    <s v="Angkarn Kotsang"/>
    <n v="10"/>
    <n v="43"/>
    <s v="Mobilization"/>
  </r>
  <r>
    <d v="2016-10-10T00:00:00"/>
    <s v="chsg-00408.15"/>
    <x v="0"/>
    <x v="10"/>
    <s v="I/C DESG"/>
    <n v="2024"/>
    <s v="Angkarn Kotsang"/>
    <n v="1"/>
    <n v="43"/>
    <s v="Mobilization"/>
  </r>
  <r>
    <d v="2016-11-01T00:00:00"/>
    <s v="chsg-00408.15"/>
    <x v="0"/>
    <x v="10"/>
    <s v="I/C DESG"/>
    <n v="2024"/>
    <s v="Angkarn Kotsang"/>
    <n v="1"/>
    <n v="43"/>
    <s v="Mobilization"/>
  </r>
  <r>
    <d v="2016-12-05T00:00:00"/>
    <s v="chsg-00408.15"/>
    <x v="0"/>
    <x v="10"/>
    <s v="I/C DESG"/>
    <n v="2024"/>
    <s v="Angkarn Kotsang"/>
    <n v="1"/>
    <n v="43"/>
    <s v="Mobilization"/>
  </r>
  <r>
    <d v="2016-12-12T00:00:00"/>
    <s v="chsg-00408.15"/>
    <x v="0"/>
    <x v="10"/>
    <s v="I/C DESG"/>
    <n v="2024"/>
    <s v="Angkarn Kotsang"/>
    <n v="1"/>
    <n v="43"/>
    <s v="Mobilization"/>
  </r>
  <r>
    <d v="2016-12-19T00:00:00"/>
    <s v="chsg-00408.15"/>
    <x v="0"/>
    <x v="10"/>
    <s v="I/C DESG"/>
    <n v="2024"/>
    <s v="Angkarn Kotsang"/>
    <n v="5"/>
    <n v="43"/>
    <s v="Mobilization"/>
  </r>
  <r>
    <d v="2016-12-19T00:00:00"/>
    <s v="chsg-00408.15"/>
    <x v="0"/>
    <x v="10"/>
    <s v="I/C DESG"/>
    <n v="2005"/>
    <s v="Lampoon Khamwangngeaw"/>
    <n v="16"/>
    <n v="43"/>
    <s v="Mobilization"/>
  </r>
  <r>
    <d v="2016-12-19T00:00:00"/>
    <s v="chsg-00408.15"/>
    <x v="0"/>
    <x v="10"/>
    <s v="I/C DESG"/>
    <n v="2014"/>
    <s v="Witthawat Witthayawiranon"/>
    <n v="8"/>
    <n v="43"/>
    <s v="Mobilization"/>
  </r>
  <r>
    <d v="2017-03-06T00:00:00"/>
    <s v="chsg-00408.15"/>
    <x v="0"/>
    <x v="10"/>
    <s v="I/C DESG"/>
    <n v="2005"/>
    <s v="Lampoon Khamwangngeaw"/>
    <n v="2"/>
    <n v="43"/>
    <s v="Mobilization"/>
  </r>
  <r>
    <d v="2018-11-09T00:00:00"/>
    <s v="chsg-00408.15"/>
    <x v="0"/>
    <x v="10"/>
    <s v="I/C DESG"/>
    <n v="2012"/>
    <s v="Rattikarn Saengow"/>
    <n v="4"/>
    <n v="55"/>
    <s v="Phase II-Schematic Design"/>
  </r>
  <r>
    <d v="2018-11-12T00:00:00"/>
    <s v="chsg-00408.15"/>
    <x v="0"/>
    <x v="10"/>
    <s v="I/C DESG"/>
    <n v="2012"/>
    <s v="Rattikarn Saengow"/>
    <n v="4"/>
    <n v="55"/>
    <s v="Phase II-Schematic Design"/>
  </r>
  <r>
    <d v="2018-11-13T00:00:00"/>
    <s v="chsg-00408.15"/>
    <x v="0"/>
    <x v="10"/>
    <s v="I/C DESG"/>
    <n v="2012"/>
    <s v="Rattikarn Saengow"/>
    <n v="8"/>
    <n v="55"/>
    <s v="Phase II-Schematic Design"/>
  </r>
  <r>
    <d v="2018-11-14T00:00:00"/>
    <s v="chsg-00408.15"/>
    <x v="0"/>
    <x v="10"/>
    <s v="I/C DESG"/>
    <n v="2012"/>
    <s v="Rattikarn Saengow"/>
    <n v="8"/>
    <n v="55"/>
    <s v="Phase II-Schematic Design"/>
  </r>
  <r>
    <d v="2018-11-15T00:00:00"/>
    <s v="chsg-00408.15"/>
    <x v="0"/>
    <x v="10"/>
    <s v="I/C DESG"/>
    <n v="2012"/>
    <s v="Rattikarn Saengow"/>
    <n v="8"/>
    <n v="55"/>
    <s v="Phase II-Schematic Design"/>
  </r>
  <r>
    <d v="2018-12-01T00:00:00"/>
    <s v="chsg-00408.15"/>
    <x v="0"/>
    <x v="10"/>
    <s v="I/C DESG"/>
    <n v="2012"/>
    <s v="Rattikarn Saengow"/>
    <n v="-32"/>
    <n v="55"/>
    <s v="Phase II-Schematic Design"/>
  </r>
  <r>
    <d v="2018-12-04T00:00:00"/>
    <s v="chsg-00408.15"/>
    <x v="0"/>
    <x v="10"/>
    <s v="I/C DESG"/>
    <n v="2011"/>
    <s v="Jate Thongsom"/>
    <n v="8"/>
    <n v="58"/>
    <s v="Phase V-Softscape Design Development"/>
  </r>
  <r>
    <d v="2018-12-04T00:00:00"/>
    <s v="chsg-00408.15"/>
    <x v="0"/>
    <x v="10"/>
    <s v="I/C DESG"/>
    <n v="2011"/>
    <s v="Jate Thongsom"/>
    <n v="-8"/>
    <n v="58"/>
    <s v="Phase V-Softscape Design Development"/>
  </r>
  <r>
    <d v="2018-12-28T00:00:00"/>
    <s v="chsg-00408.15"/>
    <x v="0"/>
    <x v="10"/>
    <s v="I/C DESG"/>
    <n v="2011"/>
    <s v="Jate Thongsom"/>
    <n v="8"/>
    <n v="55"/>
    <s v="Phase II-Schematic Design"/>
  </r>
  <r>
    <d v="2018-12-28T00:00:00"/>
    <s v="chsg-00408.15"/>
    <x v="0"/>
    <x v="10"/>
    <s v="I/C DESG"/>
    <n v="2011"/>
    <s v="Jate Thongsom"/>
    <n v="-8"/>
    <n v="55"/>
    <s v="Phase II-Schematic Design"/>
  </r>
  <r>
    <d v="2015-01-05T00:00:00"/>
    <s v="chsg-00408.22"/>
    <x v="0"/>
    <x v="11"/>
    <s v="I/C DESG"/>
    <n v="2001"/>
    <s v="Chakrit Ounvises"/>
    <n v="2"/>
    <n v="470"/>
    <s v="Mobilization"/>
  </r>
  <r>
    <d v="2015-01-12T00:00:00"/>
    <s v="chsg-00408.22"/>
    <x v="0"/>
    <x v="11"/>
    <s v="I/C DESG"/>
    <n v="2001"/>
    <s v="Chakrit Ounvises"/>
    <n v="24"/>
    <n v="470"/>
    <s v="Mobilization"/>
  </r>
  <r>
    <d v="2015-01-12T00:00:00"/>
    <s v="chsg-00408.22"/>
    <x v="0"/>
    <x v="11"/>
    <s v="I/C DESG"/>
    <n v="2001"/>
    <s v="Chakrit Ounvises"/>
    <n v="8"/>
    <n v="470"/>
    <s v="Mobilization"/>
  </r>
  <r>
    <d v="2015-01-19T00:00:00"/>
    <s v="chsg-00408.22"/>
    <x v="0"/>
    <x v="11"/>
    <s v="I/C DESG"/>
    <n v="2001"/>
    <s v="Chakrit Ounvises"/>
    <n v="4"/>
    <n v="470"/>
    <s v="Mobilization"/>
  </r>
  <r>
    <d v="2015-01-19T00:00:00"/>
    <s v="chsg-00408.22"/>
    <x v="0"/>
    <x v="11"/>
    <s v="I/C DESG"/>
    <n v="2023"/>
    <s v="Kriengkai Panuwatwanich"/>
    <n v="1"/>
    <n v="470"/>
    <s v="Mobilization"/>
  </r>
  <r>
    <d v="2015-01-26T00:00:00"/>
    <s v="chsg-00408.22"/>
    <x v="0"/>
    <x v="11"/>
    <s v="I/C DESG"/>
    <n v="2001"/>
    <s v="Chakrit Ounvises"/>
    <n v="4"/>
    <n v="470"/>
    <s v="Mobilization"/>
  </r>
  <r>
    <d v="2015-02-02T00:00:00"/>
    <s v="chsg-00408.22"/>
    <x v="0"/>
    <x v="11"/>
    <s v="I/C DESG"/>
    <n v="2001"/>
    <s v="Chakrit Ounvises"/>
    <n v="6"/>
    <n v="470"/>
    <s v="Mobilization"/>
  </r>
  <r>
    <d v="2015-02-02T00:00:00"/>
    <s v="chsg-00408.22"/>
    <x v="0"/>
    <x v="11"/>
    <s v="I/C DESG"/>
    <n v="2001"/>
    <s v="Chakrit Ounvises"/>
    <n v="9"/>
    <n v="470"/>
    <s v="Mobilization"/>
  </r>
  <r>
    <d v="2015-02-02T00:00:00"/>
    <s v="chsg-00408.22"/>
    <x v="0"/>
    <x v="11"/>
    <s v="I/C DESG"/>
    <n v="2023"/>
    <s v="Kriengkai Panuwatwanich"/>
    <n v="15"/>
    <n v="470"/>
    <s v="Mobilization"/>
  </r>
  <r>
    <d v="2015-02-02T00:00:00"/>
    <s v="chsg-00408.22"/>
    <x v="0"/>
    <x v="11"/>
    <s v="I/C DESG"/>
    <s v="X-EE"/>
    <s v="Ex-Employee"/>
    <n v="26"/>
    <n v="470"/>
    <s v="Mobilization"/>
  </r>
  <r>
    <d v="2015-02-09T00:00:00"/>
    <s v="chsg-00408.22"/>
    <x v="0"/>
    <x v="11"/>
    <s v="I/C DESG"/>
    <n v="2001"/>
    <s v="Chakrit Ounvises"/>
    <n v="8"/>
    <n v="470"/>
    <s v="Mobilization"/>
  </r>
  <r>
    <d v="2015-02-09T00:00:00"/>
    <s v="chsg-00408.22"/>
    <x v="0"/>
    <x v="11"/>
    <s v="I/C DESG"/>
    <n v="2001"/>
    <s v="Chakrit Ounvises"/>
    <n v="10"/>
    <n v="470"/>
    <s v="Mobilization"/>
  </r>
  <r>
    <d v="2015-02-09T00:00:00"/>
    <s v="chsg-00408.22"/>
    <x v="0"/>
    <x v="11"/>
    <s v="I/C DESG"/>
    <s v="X-EE"/>
    <s v="Ex-Employee"/>
    <n v="24"/>
    <n v="470"/>
    <s v="Mobilization"/>
  </r>
  <r>
    <d v="2015-02-09T00:00:00"/>
    <s v="chsg-00408.22"/>
    <x v="0"/>
    <x v="11"/>
    <s v="I/C DESG"/>
    <n v="2023"/>
    <s v="Kriengkai Panuwatwanich"/>
    <n v="31.5"/>
    <n v="470"/>
    <s v="Mobilization"/>
  </r>
  <r>
    <d v="2015-02-09T00:00:00"/>
    <s v="chsg-00408.22"/>
    <x v="0"/>
    <x v="11"/>
    <s v="I/C DESG"/>
    <s v="X-EE"/>
    <s v="Ex-Employee"/>
    <n v="24"/>
    <n v="470"/>
    <s v="Mobilization"/>
  </r>
  <r>
    <d v="2015-02-16T00:00:00"/>
    <s v="chsg-00408.22"/>
    <x v="0"/>
    <x v="11"/>
    <s v="I/C DESG"/>
    <n v="2001"/>
    <s v="Chakrit Ounvises"/>
    <n v="5"/>
    <n v="470"/>
    <s v="Mobilization"/>
  </r>
  <r>
    <d v="2015-02-16T00:00:00"/>
    <s v="chsg-00408.22"/>
    <x v="0"/>
    <x v="11"/>
    <s v="I/C DESG"/>
    <n v="2001"/>
    <s v="Chakrit Ounvises"/>
    <n v="8"/>
    <n v="470"/>
    <s v="Mobilization"/>
  </r>
  <r>
    <d v="2015-02-16T00:00:00"/>
    <s v="chsg-00408.22"/>
    <x v="0"/>
    <x v="11"/>
    <s v="I/C DESG"/>
    <s v="X-EE"/>
    <s v="Ex-Employee"/>
    <n v="4"/>
    <n v="470"/>
    <s v="Mobilization"/>
  </r>
  <r>
    <d v="2015-02-16T00:00:00"/>
    <s v="chsg-00408.22"/>
    <x v="0"/>
    <x v="11"/>
    <s v="I/C DESG"/>
    <n v="2023"/>
    <s v="Kriengkai Panuwatwanich"/>
    <n v="32"/>
    <n v="470"/>
    <s v="Mobilization"/>
  </r>
  <r>
    <d v="2015-02-16T00:00:00"/>
    <s v="chsg-00408.22"/>
    <x v="0"/>
    <x v="11"/>
    <s v="I/C DESG"/>
    <n v="2007"/>
    <s v="Surisa Phosang"/>
    <n v="8"/>
    <n v="470"/>
    <s v="Mobilization"/>
  </r>
  <r>
    <d v="2015-02-16T00:00:00"/>
    <s v="chsg-00408.22"/>
    <x v="0"/>
    <x v="11"/>
    <s v="I/C DESG"/>
    <n v="2008"/>
    <s v="Suthatip Paiboonnanthapong"/>
    <n v="12"/>
    <n v="470"/>
    <s v="Mobilization"/>
  </r>
  <r>
    <d v="2015-02-16T00:00:00"/>
    <s v="chsg-00408.22"/>
    <x v="0"/>
    <x v="11"/>
    <s v="I/C DESG"/>
    <s v="X-EE"/>
    <s v="Ex-Employee"/>
    <n v="8"/>
    <n v="470"/>
    <s v="Mobilization"/>
  </r>
  <r>
    <d v="2015-02-16T00:00:00"/>
    <s v="chsg-00408.22"/>
    <x v="0"/>
    <x v="11"/>
    <s v="I/C DESG"/>
    <n v="2014"/>
    <s v="Witthawat Witthayawiranon"/>
    <n v="3"/>
    <n v="470"/>
    <s v="Mobilization"/>
  </r>
  <r>
    <d v="2015-02-23T00:00:00"/>
    <s v="chsg-00408.22"/>
    <x v="0"/>
    <x v="11"/>
    <s v="I/C DESG"/>
    <s v="X-EE"/>
    <s v="Ex-Employee"/>
    <n v="40"/>
    <n v="470"/>
    <s v="Mobilization"/>
  </r>
  <r>
    <d v="2015-02-23T00:00:00"/>
    <s v="chsg-00408.22"/>
    <x v="0"/>
    <x v="11"/>
    <s v="I/C DESG"/>
    <n v="2023"/>
    <s v="Kriengkai Panuwatwanich"/>
    <n v="46.5"/>
    <n v="470"/>
    <s v="Mobilization"/>
  </r>
  <r>
    <d v="2015-02-23T00:00:00"/>
    <s v="chsg-00408.22"/>
    <x v="0"/>
    <x v="11"/>
    <s v="I/C DESG"/>
    <n v="2010"/>
    <s v="Rapee Pongtanee"/>
    <n v="16"/>
    <n v="470"/>
    <s v="Mobilization"/>
  </r>
  <r>
    <d v="2015-02-23T00:00:00"/>
    <s v="chsg-00408.22"/>
    <x v="0"/>
    <x v="11"/>
    <s v="I/C DESG"/>
    <n v="2007"/>
    <s v="Surisa Phosang"/>
    <n v="24"/>
    <n v="470"/>
    <s v="Mobilization"/>
  </r>
  <r>
    <d v="2015-02-23T00:00:00"/>
    <s v="chsg-00408.22"/>
    <x v="0"/>
    <x v="11"/>
    <s v="I/C DESG"/>
    <n v="2008"/>
    <s v="Suthatip Paiboonnanthapong"/>
    <n v="31"/>
    <n v="470"/>
    <s v="Mobilization"/>
  </r>
  <r>
    <d v="2015-02-23T00:00:00"/>
    <s v="chsg-00408.22"/>
    <x v="0"/>
    <x v="11"/>
    <s v="I/C DESG"/>
    <s v="X-EE"/>
    <s v="Ex-Employee"/>
    <n v="38"/>
    <n v="470"/>
    <s v="Mobilization"/>
  </r>
  <r>
    <d v="2015-03-02T00:00:00"/>
    <s v="chsg-00408.22"/>
    <x v="0"/>
    <x v="11"/>
    <s v="I/C DESG"/>
    <n v="2001"/>
    <s v="Chakrit Ounvises"/>
    <n v="6"/>
    <n v="470"/>
    <s v="Mobilization"/>
  </r>
  <r>
    <d v="2015-03-02T00:00:00"/>
    <s v="chsg-00408.22"/>
    <x v="0"/>
    <x v="11"/>
    <s v="I/C DESG"/>
    <n v="2001"/>
    <s v="Chakrit Ounvises"/>
    <n v="6"/>
    <n v="470"/>
    <s v="Mobilization"/>
  </r>
  <r>
    <d v="2015-03-02T00:00:00"/>
    <s v="chsg-00408.22"/>
    <x v="0"/>
    <x v="11"/>
    <s v="I/C DESG"/>
    <s v="X-EE"/>
    <s v="Ex-Employee"/>
    <n v="8"/>
    <n v="470"/>
    <s v="Mobilization"/>
  </r>
  <r>
    <d v="2015-03-02T00:00:00"/>
    <s v="chsg-00408.22"/>
    <x v="0"/>
    <x v="11"/>
    <s v="I/C DESG"/>
    <n v="2007"/>
    <s v="Surisa Phosang"/>
    <n v="24"/>
    <n v="470"/>
    <s v="Mobilization"/>
  </r>
  <r>
    <d v="2015-03-02T00:00:00"/>
    <s v="chsg-00408.22"/>
    <x v="0"/>
    <x v="11"/>
    <s v="I/C DESG"/>
    <n v="2008"/>
    <s v="Suthatip Paiboonnanthapong"/>
    <n v="17"/>
    <n v="470"/>
    <s v="Mobilization"/>
  </r>
  <r>
    <d v="2015-03-02T00:00:00"/>
    <s v="chsg-00408.22"/>
    <x v="0"/>
    <x v="11"/>
    <s v="I/C DESG"/>
    <s v="X-EE"/>
    <s v="Ex-Employee"/>
    <n v="16"/>
    <n v="470"/>
    <s v="Mobilization"/>
  </r>
  <r>
    <d v="2015-03-02T00:00:00"/>
    <s v="chsg-00408.22"/>
    <x v="0"/>
    <x v="11"/>
    <s v="I/C DESG"/>
    <s v="X-EE"/>
    <s v="Ex-Employee"/>
    <n v="26"/>
    <n v="470"/>
    <s v="Mobilization"/>
  </r>
  <r>
    <d v="2015-03-02T00:00:00"/>
    <s v="chsg-00408.22"/>
    <x v="0"/>
    <x v="11"/>
    <s v="I/C DESG"/>
    <n v="2014"/>
    <s v="Witthawat Witthayawiranon"/>
    <n v="4"/>
    <n v="470"/>
    <s v="Mobilization"/>
  </r>
  <r>
    <d v="2015-03-09T00:00:00"/>
    <s v="chsg-00408.22"/>
    <x v="0"/>
    <x v="11"/>
    <s v="I/C DESG"/>
    <n v="2001"/>
    <s v="Chakrit Ounvises"/>
    <n v="15"/>
    <n v="470"/>
    <s v="Mobilization"/>
  </r>
  <r>
    <d v="2015-03-09T00:00:00"/>
    <s v="chsg-00408.22"/>
    <x v="0"/>
    <x v="11"/>
    <s v="I/C DESG"/>
    <n v="2001"/>
    <s v="Chakrit Ounvises"/>
    <n v="10"/>
    <n v="470"/>
    <s v="Mobilization"/>
  </r>
  <r>
    <d v="2015-03-23T00:00:00"/>
    <s v="chsg-00408.22"/>
    <x v="0"/>
    <x v="11"/>
    <s v="I/C DESG"/>
    <n v="2001"/>
    <s v="Chakrit Ounvises"/>
    <n v="2"/>
    <n v="470"/>
    <s v="Mobilization"/>
  </r>
  <r>
    <d v="2015-03-23T00:00:00"/>
    <s v="chsg-00408.22"/>
    <x v="0"/>
    <x v="11"/>
    <s v="I/C DESG"/>
    <s v="X-EE"/>
    <s v="Ex-Employee"/>
    <n v="4"/>
    <n v="470"/>
    <s v="Mobilization"/>
  </r>
  <r>
    <d v="2015-03-23T00:00:00"/>
    <s v="chsg-00408.22"/>
    <x v="0"/>
    <x v="11"/>
    <s v="I/C DESG"/>
    <n v="2005"/>
    <s v="Lampoon Khamwangngeaw"/>
    <n v="10"/>
    <n v="470"/>
    <s v="Mobilization"/>
  </r>
  <r>
    <d v="2015-03-23T00:00:00"/>
    <s v="chsg-00408.22"/>
    <x v="0"/>
    <x v="11"/>
    <s v="I/C DESG"/>
    <s v="X-EE"/>
    <s v="Ex-Employee"/>
    <n v="5"/>
    <n v="470"/>
    <s v="Mobilization"/>
  </r>
  <r>
    <d v="2015-03-30T00:00:00"/>
    <s v="chsg-00408.22"/>
    <x v="0"/>
    <x v="11"/>
    <s v="I/C DESG"/>
    <n v="2001"/>
    <s v="Chakrit Ounvises"/>
    <n v="4"/>
    <n v="470"/>
    <s v="Mobilization"/>
  </r>
  <r>
    <d v="2015-03-30T00:00:00"/>
    <s v="chsg-00408.22"/>
    <x v="0"/>
    <x v="11"/>
    <s v="I/C DESG"/>
    <s v="X-EE"/>
    <s v="Ex-Employee"/>
    <n v="16"/>
    <n v="470"/>
    <s v="Mobilization"/>
  </r>
  <r>
    <d v="2015-03-30T00:00:00"/>
    <s v="chsg-00408.22"/>
    <x v="0"/>
    <x v="11"/>
    <s v="I/C DESG"/>
    <n v="2023"/>
    <s v="Kriengkai Panuwatwanich"/>
    <n v="6"/>
    <n v="470"/>
    <s v="Mobilization"/>
  </r>
  <r>
    <d v="2015-03-30T00:00:00"/>
    <s v="chsg-00408.22"/>
    <x v="0"/>
    <x v="11"/>
    <s v="I/C DESG"/>
    <n v="2005"/>
    <s v="Lampoon Khamwangngeaw"/>
    <n v="6"/>
    <n v="470"/>
    <s v="Mobilization"/>
  </r>
  <r>
    <d v="2015-03-30T00:00:00"/>
    <s v="chsg-00408.22"/>
    <x v="0"/>
    <x v="11"/>
    <s v="I/C DESG"/>
    <s v="X-EE"/>
    <s v="Ex-Employee"/>
    <n v="16"/>
    <n v="470"/>
    <s v="Mobilization"/>
  </r>
  <r>
    <d v="2015-04-01T00:00:00"/>
    <s v="chsg-00408.22"/>
    <x v="0"/>
    <x v="11"/>
    <s v="I/C DESG"/>
    <n v="2001"/>
    <s v="Chakrit Ounvises"/>
    <n v="8"/>
    <n v="470"/>
    <s v="Mobilization"/>
  </r>
  <r>
    <d v="2015-04-01T00:00:00"/>
    <s v="chsg-00408.22"/>
    <x v="0"/>
    <x v="11"/>
    <s v="I/C DESG"/>
    <s v="X-EE"/>
    <s v="Ex-Employee"/>
    <n v="23"/>
    <n v="470"/>
    <s v="Mobilization"/>
  </r>
  <r>
    <d v="2015-04-01T00:00:00"/>
    <s v="chsg-00408.22"/>
    <x v="0"/>
    <x v="11"/>
    <s v="I/C DESG"/>
    <n v="2023"/>
    <s v="Kriengkai Panuwatwanich"/>
    <n v="27.5"/>
    <n v="470"/>
    <s v="Mobilization"/>
  </r>
  <r>
    <d v="2015-04-01T00:00:00"/>
    <s v="chsg-00408.22"/>
    <x v="0"/>
    <x v="11"/>
    <s v="I/C DESG"/>
    <s v="X-EE"/>
    <s v="Ex-Employee"/>
    <n v="24"/>
    <n v="470"/>
    <s v="Mobilization"/>
  </r>
  <r>
    <d v="2015-04-01T00:00:00"/>
    <s v="chsg-00408.22"/>
    <x v="0"/>
    <x v="11"/>
    <s v="I/C DESG"/>
    <s v="X-EE"/>
    <s v="Ex-Employee"/>
    <n v="24"/>
    <n v="470"/>
    <s v="Mobilization"/>
  </r>
  <r>
    <d v="2015-04-06T00:00:00"/>
    <s v="chsg-00408.22"/>
    <x v="0"/>
    <x v="11"/>
    <s v="I/C DESG"/>
    <n v="2001"/>
    <s v="Chakrit Ounvises"/>
    <n v="26"/>
    <n v="470"/>
    <s v="Mobilization"/>
  </r>
  <r>
    <d v="2015-04-13T00:00:00"/>
    <s v="chsg-00408.22"/>
    <x v="0"/>
    <x v="11"/>
    <s v="I/C DESG"/>
    <n v="2023"/>
    <s v="Kriengkai Panuwatwanich"/>
    <n v="3"/>
    <n v="470"/>
    <s v="Mobilization"/>
  </r>
  <r>
    <d v="2015-04-20T00:00:00"/>
    <s v="chsg-00408.22"/>
    <x v="0"/>
    <x v="11"/>
    <s v="I/C DESG"/>
    <n v="2001"/>
    <s v="Chakrit Ounvises"/>
    <n v="6"/>
    <n v="470"/>
    <s v="Mobilization"/>
  </r>
  <r>
    <d v="2015-04-20T00:00:00"/>
    <s v="chsg-00408.22"/>
    <x v="0"/>
    <x v="11"/>
    <s v="I/C DESG"/>
    <n v="2023"/>
    <s v="Kriengkai Panuwatwanich"/>
    <n v="2"/>
    <n v="470"/>
    <s v="Mobilization"/>
  </r>
  <r>
    <d v="2015-04-27T00:00:00"/>
    <s v="chsg-00408.22"/>
    <x v="0"/>
    <x v="11"/>
    <s v="I/C DESG"/>
    <n v="2001"/>
    <s v="Chakrit Ounvises"/>
    <n v="1"/>
    <n v="470"/>
    <s v="Mobilization"/>
  </r>
  <r>
    <d v="2015-04-27T00:00:00"/>
    <s v="chsg-00408.22"/>
    <x v="0"/>
    <x v="11"/>
    <s v="I/C DESG"/>
    <n v="2023"/>
    <s v="Kriengkai Panuwatwanich"/>
    <n v="2"/>
    <n v="470"/>
    <s v="Mobilization"/>
  </r>
  <r>
    <d v="2015-05-04T00:00:00"/>
    <s v="chsg-00408.22"/>
    <x v="0"/>
    <x v="11"/>
    <s v="I/C DESG"/>
    <n v="2023"/>
    <s v="Kriengkai Panuwatwanich"/>
    <n v="9"/>
    <n v="470"/>
    <s v="Mobilization"/>
  </r>
  <r>
    <d v="2015-05-11T00:00:00"/>
    <s v="chsg-00408.22"/>
    <x v="0"/>
    <x v="11"/>
    <s v="I/C DESG"/>
    <n v="2001"/>
    <s v="Chakrit Ounvises"/>
    <n v="3"/>
    <n v="470"/>
    <s v="Mobilization"/>
  </r>
  <r>
    <d v="2015-05-25T00:00:00"/>
    <s v="chsg-00408.22"/>
    <x v="0"/>
    <x v="11"/>
    <s v="I/C DESG"/>
    <n v="2001"/>
    <s v="Chakrit Ounvises"/>
    <n v="5"/>
    <n v="470"/>
    <s v="Mobilization"/>
  </r>
  <r>
    <d v="2015-05-25T00:00:00"/>
    <s v="chsg-00408.22"/>
    <x v="0"/>
    <x v="11"/>
    <s v="I/C DESG"/>
    <n v="2001"/>
    <s v="Chakrit Ounvises"/>
    <n v="5"/>
    <n v="470"/>
    <s v="Mobilization"/>
  </r>
  <r>
    <d v="2015-06-01T00:00:00"/>
    <s v="chsg-00408.22"/>
    <x v="0"/>
    <x v="11"/>
    <s v="I/C DESG"/>
    <n v="2001"/>
    <s v="Chakrit Ounvises"/>
    <n v="6"/>
    <n v="470"/>
    <s v="Mobilization"/>
  </r>
  <r>
    <d v="2015-06-01T00:00:00"/>
    <s v="chsg-00408.22"/>
    <x v="0"/>
    <x v="11"/>
    <s v="I/C DESG"/>
    <n v="2023"/>
    <s v="Kriengkai Panuwatwanich"/>
    <n v="3"/>
    <n v="470"/>
    <s v="Mobilization"/>
  </r>
  <r>
    <d v="2015-06-08T00:00:00"/>
    <s v="chsg-00408.22"/>
    <x v="0"/>
    <x v="11"/>
    <s v="I/C DESG"/>
    <n v="2001"/>
    <s v="Chakrit Ounvises"/>
    <n v="3"/>
    <n v="470"/>
    <s v="Mobilization"/>
  </r>
  <r>
    <d v="2015-06-15T00:00:00"/>
    <s v="chsg-00408.22"/>
    <x v="0"/>
    <x v="11"/>
    <s v="I/C DESG"/>
    <n v="2001"/>
    <s v="Chakrit Ounvises"/>
    <n v="5"/>
    <n v="470"/>
    <s v="Mobilization"/>
  </r>
  <r>
    <d v="2015-06-15T00:00:00"/>
    <s v="chsg-00408.22"/>
    <x v="0"/>
    <x v="11"/>
    <s v="I/C DESG"/>
    <n v="2023"/>
    <s v="Kriengkai Panuwatwanich"/>
    <n v="2"/>
    <n v="470"/>
    <s v="Mobilization"/>
  </r>
  <r>
    <d v="2015-06-15T00:00:00"/>
    <s v="chsg-00408.22"/>
    <x v="0"/>
    <x v="11"/>
    <s v="I/C DESG"/>
    <n v="2023"/>
    <s v="Kriengkai Panuwatwanich"/>
    <n v="7"/>
    <n v="470"/>
    <s v="Mobilization"/>
  </r>
  <r>
    <d v="2015-06-22T00:00:00"/>
    <s v="chsg-00408.22"/>
    <x v="0"/>
    <x v="11"/>
    <s v="I/C DESG"/>
    <n v="2001"/>
    <s v="Chakrit Ounvises"/>
    <n v="7"/>
    <n v="470"/>
    <s v="Mobilization"/>
  </r>
  <r>
    <d v="2015-06-22T00:00:00"/>
    <s v="chsg-00408.22"/>
    <x v="0"/>
    <x v="11"/>
    <s v="I/C DESG"/>
    <n v="2023"/>
    <s v="Kriengkai Panuwatwanich"/>
    <n v="1"/>
    <n v="470"/>
    <s v="Mobilization"/>
  </r>
  <r>
    <d v="2015-06-29T00:00:00"/>
    <s v="chsg-00408.22"/>
    <x v="0"/>
    <x v="11"/>
    <s v="I/C DESG"/>
    <n v="2001"/>
    <s v="Chakrit Ounvises"/>
    <n v="1"/>
    <n v="470"/>
    <s v="Mobilization"/>
  </r>
  <r>
    <d v="2015-06-29T00:00:00"/>
    <s v="chsg-00408.22"/>
    <x v="0"/>
    <x v="11"/>
    <s v="I/C DESG"/>
    <n v="2023"/>
    <s v="Kriengkai Panuwatwanich"/>
    <n v="10"/>
    <n v="470"/>
    <s v="Mobilization"/>
  </r>
  <r>
    <d v="2015-07-01T00:00:00"/>
    <s v="chsg-00408.22"/>
    <x v="0"/>
    <x v="11"/>
    <s v="I/C DESG"/>
    <n v="2001"/>
    <s v="Chakrit Ounvises"/>
    <n v="4"/>
    <n v="470"/>
    <s v="Mobilization"/>
  </r>
  <r>
    <d v="2015-07-01T00:00:00"/>
    <s v="chsg-00408.22"/>
    <x v="0"/>
    <x v="11"/>
    <s v="I/C DESG"/>
    <n v="2023"/>
    <s v="Kriengkai Panuwatwanich"/>
    <n v="4"/>
    <n v="470"/>
    <s v="Mobilization"/>
  </r>
  <r>
    <d v="2015-07-06T00:00:00"/>
    <s v="chsg-00408.22"/>
    <x v="0"/>
    <x v="11"/>
    <s v="I/C DESG"/>
    <n v="2001"/>
    <s v="Chakrit Ounvises"/>
    <n v="5"/>
    <n v="470"/>
    <s v="Mobilization"/>
  </r>
  <r>
    <d v="2015-07-06T00:00:00"/>
    <s v="chsg-00408.22"/>
    <x v="0"/>
    <x v="11"/>
    <s v="I/C DESG"/>
    <n v="2023"/>
    <s v="Kriengkai Panuwatwanich"/>
    <n v="23"/>
    <n v="470"/>
    <s v="Mobilization"/>
  </r>
  <r>
    <d v="2015-07-13T00:00:00"/>
    <s v="chsg-00408.22"/>
    <x v="0"/>
    <x v="11"/>
    <s v="I/C DESG"/>
    <n v="2001"/>
    <s v="Chakrit Ounvises"/>
    <n v="3"/>
    <n v="470"/>
    <s v="Mobilization"/>
  </r>
  <r>
    <d v="2015-07-13T00:00:00"/>
    <s v="chsg-00408.22"/>
    <x v="0"/>
    <x v="11"/>
    <s v="I/C DESG"/>
    <n v="2023"/>
    <s v="Kriengkai Panuwatwanich"/>
    <n v="4"/>
    <n v="470"/>
    <s v="Mobilization"/>
  </r>
  <r>
    <d v="2015-07-13T00:00:00"/>
    <s v="chsg-00408.22"/>
    <x v="0"/>
    <x v="11"/>
    <s v="I/C DESG"/>
    <n v="2023"/>
    <s v="Kriengkai Panuwatwanich"/>
    <n v="32"/>
    <n v="470"/>
    <s v="Mobilization"/>
  </r>
  <r>
    <d v="2015-07-27T00:00:00"/>
    <s v="chsg-00408.22"/>
    <x v="0"/>
    <x v="11"/>
    <s v="I/C DESG"/>
    <n v="2023"/>
    <s v="Kriengkai Panuwatwanich"/>
    <n v="8.5"/>
    <n v="470"/>
    <s v="Mobilization"/>
  </r>
  <r>
    <d v="2015-07-27T00:00:00"/>
    <s v="chsg-00408.22"/>
    <x v="0"/>
    <x v="11"/>
    <s v="I/C DESG"/>
    <n v="2023"/>
    <s v="Kriengkai Panuwatwanich"/>
    <n v="1.5"/>
    <n v="470"/>
    <s v="Mobilization"/>
  </r>
  <r>
    <d v="2015-08-03T00:00:00"/>
    <s v="chsg-00408.22"/>
    <x v="0"/>
    <x v="11"/>
    <s v="I/C DESG"/>
    <n v="2001"/>
    <s v="Chakrit Ounvises"/>
    <n v="8"/>
    <n v="470"/>
    <s v="Mobilization"/>
  </r>
  <r>
    <d v="2015-08-03T00:00:00"/>
    <s v="chsg-00408.22"/>
    <x v="0"/>
    <x v="11"/>
    <s v="I/C DESG"/>
    <n v="2023"/>
    <s v="Kriengkai Panuwatwanich"/>
    <n v="14.5"/>
    <n v="470"/>
    <s v="Mobilization"/>
  </r>
  <r>
    <d v="2015-08-10T00:00:00"/>
    <s v="chsg-00408.22"/>
    <x v="0"/>
    <x v="11"/>
    <s v="I/C DESG"/>
    <n v="2001"/>
    <s v="Chakrit Ounvises"/>
    <n v="4"/>
    <n v="470"/>
    <s v="Mobilization"/>
  </r>
  <r>
    <d v="2015-08-10T00:00:00"/>
    <s v="chsg-00408.22"/>
    <x v="0"/>
    <x v="11"/>
    <s v="I/C DESG"/>
    <n v="2023"/>
    <s v="Kriengkai Panuwatwanich"/>
    <n v="13"/>
    <n v="470"/>
    <s v="Mobilization"/>
  </r>
  <r>
    <d v="2015-08-17T00:00:00"/>
    <s v="chsg-00408.22"/>
    <x v="0"/>
    <x v="11"/>
    <s v="I/C DESG"/>
    <n v="2001"/>
    <s v="Chakrit Ounvises"/>
    <n v="15"/>
    <n v="470"/>
    <s v="Mobilization"/>
  </r>
  <r>
    <d v="2015-08-17T00:00:00"/>
    <s v="chsg-00408.22"/>
    <x v="0"/>
    <x v="11"/>
    <s v="I/C DESG"/>
    <n v="2023"/>
    <s v="Kriengkai Panuwatwanich"/>
    <n v="22.5"/>
    <n v="470"/>
    <s v="Mobilization"/>
  </r>
  <r>
    <d v="2015-08-17T00:00:00"/>
    <s v="chsg-00408.22"/>
    <x v="0"/>
    <x v="11"/>
    <s v="I/C DESG"/>
    <n v="2005"/>
    <s v="Lampoon Khamwangngeaw"/>
    <n v="13"/>
    <n v="470"/>
    <s v="Mobilization"/>
  </r>
  <r>
    <d v="2015-08-24T00:00:00"/>
    <s v="chsg-00408.22"/>
    <x v="0"/>
    <x v="11"/>
    <s v="I/C DESG"/>
    <n v="2001"/>
    <s v="Chakrit Ounvises"/>
    <n v="11"/>
    <n v="470"/>
    <s v="Mobilization"/>
  </r>
  <r>
    <d v="2015-08-31T00:00:00"/>
    <s v="chsg-00408.22"/>
    <x v="0"/>
    <x v="11"/>
    <s v="I/C DESG"/>
    <n v="2001"/>
    <s v="Chakrit Ounvises"/>
    <n v="3"/>
    <n v="470"/>
    <s v="Mobilization"/>
  </r>
  <r>
    <d v="2015-09-01T00:00:00"/>
    <s v="chsg-00408.22"/>
    <x v="0"/>
    <x v="11"/>
    <s v="I/C DESG"/>
    <n v="2001"/>
    <s v="Chakrit Ounvises"/>
    <n v="8"/>
    <n v="470"/>
    <s v="Mobilization"/>
  </r>
  <r>
    <d v="2015-09-01T00:00:00"/>
    <s v="chsg-00408.22"/>
    <x v="0"/>
    <x v="11"/>
    <s v="I/C DESG"/>
    <n v="2023"/>
    <s v="Kriengkai Panuwatwanich"/>
    <n v="5"/>
    <n v="470"/>
    <s v="Mobilization"/>
  </r>
  <r>
    <d v="2015-09-01T00:00:00"/>
    <s v="chsg-00408.22"/>
    <x v="0"/>
    <x v="11"/>
    <s v="I/C DESG"/>
    <n v="2005"/>
    <s v="Lampoon Khamwangngeaw"/>
    <n v="4"/>
    <n v="470"/>
    <s v="Mobilization"/>
  </r>
  <r>
    <d v="2015-09-07T00:00:00"/>
    <s v="chsg-00408.22"/>
    <x v="0"/>
    <x v="11"/>
    <s v="I/C DESG"/>
    <n v="2023"/>
    <s v="Kriengkai Panuwatwanich"/>
    <n v="32"/>
    <n v="470"/>
    <s v="Mobilization"/>
  </r>
  <r>
    <d v="2015-09-07T00:00:00"/>
    <s v="chsg-00408.22"/>
    <x v="0"/>
    <x v="11"/>
    <s v="I/C DESG"/>
    <n v="2005"/>
    <s v="Lampoon Khamwangngeaw"/>
    <n v="14"/>
    <n v="470"/>
    <s v="Mobilization"/>
  </r>
  <r>
    <d v="2015-09-14T00:00:00"/>
    <s v="chsg-00408.22"/>
    <x v="0"/>
    <x v="11"/>
    <s v="I/C DESG"/>
    <n v="2023"/>
    <s v="Kriengkai Panuwatwanich"/>
    <n v="8"/>
    <n v="470"/>
    <s v="Mobilization"/>
  </r>
  <r>
    <d v="2015-09-21T00:00:00"/>
    <s v="chsg-00408.22"/>
    <x v="0"/>
    <x v="11"/>
    <s v="I/C DESG"/>
    <n v="2001"/>
    <s v="Chakrit Ounvises"/>
    <n v="10"/>
    <n v="470"/>
    <s v="Mobilization"/>
  </r>
  <r>
    <d v="2015-09-21T00:00:00"/>
    <s v="chsg-00408.22"/>
    <x v="0"/>
    <x v="11"/>
    <s v="I/C DESG"/>
    <s v="X-EE"/>
    <s v="Ex-Employee"/>
    <n v="24"/>
    <n v="470"/>
    <s v="Mobilization"/>
  </r>
  <r>
    <d v="2015-09-21T00:00:00"/>
    <s v="chsg-00408.22"/>
    <x v="0"/>
    <x v="11"/>
    <s v="I/C DESG"/>
    <n v="2023"/>
    <s v="Kriengkai Panuwatwanich"/>
    <n v="3"/>
    <n v="470"/>
    <s v="Mobilization"/>
  </r>
  <r>
    <d v="2015-09-21T00:00:00"/>
    <s v="chsg-00408.22"/>
    <x v="0"/>
    <x v="11"/>
    <s v="I/C DESG"/>
    <n v="2023"/>
    <s v="Kriengkai Panuwatwanich"/>
    <n v="12"/>
    <n v="470"/>
    <s v="Mobilization"/>
  </r>
  <r>
    <d v="2015-09-28T00:00:00"/>
    <s v="chsg-00408.22"/>
    <x v="0"/>
    <x v="11"/>
    <s v="I/C DESG"/>
    <n v="2001"/>
    <s v="Chakrit Ounvises"/>
    <n v="6"/>
    <n v="470"/>
    <s v="Mobilization"/>
  </r>
  <r>
    <d v="2015-10-05T00:00:00"/>
    <s v="chsg-00408.22"/>
    <x v="0"/>
    <x v="11"/>
    <s v="I/C DESG"/>
    <n v="2001"/>
    <s v="Chakrit Ounvises"/>
    <n v="8"/>
    <n v="470"/>
    <s v="Mobilization"/>
  </r>
  <r>
    <d v="2015-11-09T00:00:00"/>
    <s v="chsg-00408.22"/>
    <x v="0"/>
    <x v="11"/>
    <s v="I/C DESG"/>
    <n v="2001"/>
    <s v="Chakrit Ounvises"/>
    <n v="2"/>
    <n v="470"/>
    <s v="Mobilization"/>
  </r>
  <r>
    <d v="2015-11-16T00:00:00"/>
    <s v="chsg-00408.22"/>
    <x v="0"/>
    <x v="11"/>
    <s v="I/C DESG"/>
    <n v="2001"/>
    <s v="Chakrit Ounvises"/>
    <n v="8"/>
    <n v="470"/>
    <s v="Mobilization"/>
  </r>
  <r>
    <d v="2015-11-23T00:00:00"/>
    <s v="chsg-00408.22"/>
    <x v="0"/>
    <x v="11"/>
    <s v="I/C DESG"/>
    <n v="2001"/>
    <s v="Chakrit Ounvises"/>
    <n v="6"/>
    <n v="470"/>
    <s v="Mobilization"/>
  </r>
  <r>
    <d v="2015-11-30T00:00:00"/>
    <s v="chsg-00408.22"/>
    <x v="0"/>
    <x v="11"/>
    <s v="I/C DESG"/>
    <n v="2001"/>
    <s v="Chakrit Ounvises"/>
    <n v="1"/>
    <n v="470"/>
    <s v="Mobilization"/>
  </r>
  <r>
    <d v="2015-11-30T00:00:00"/>
    <s v="chsg-00408.22"/>
    <x v="0"/>
    <x v="11"/>
    <s v="I/C DESG"/>
    <n v="2023"/>
    <s v="Kriengkai Panuwatwanich"/>
    <n v="8"/>
    <n v="470"/>
    <s v="Mobilization"/>
  </r>
  <r>
    <d v="2015-12-01T00:00:00"/>
    <s v="chsg-00408.22"/>
    <x v="0"/>
    <x v="11"/>
    <s v="I/C DESG"/>
    <s v="X-EE"/>
    <s v="Ex-Employee"/>
    <n v="16"/>
    <n v="470"/>
    <s v="Mobilization"/>
  </r>
  <r>
    <d v="2015-12-01T00:00:00"/>
    <s v="chsg-00408.22"/>
    <x v="0"/>
    <x v="11"/>
    <s v="I/C DESG"/>
    <n v="2023"/>
    <s v="Kriengkai Panuwatwanich"/>
    <n v="16"/>
    <n v="470"/>
    <s v="Mobilization"/>
  </r>
  <r>
    <d v="2015-12-07T00:00:00"/>
    <s v="chsg-00408.22"/>
    <x v="0"/>
    <x v="11"/>
    <s v="I/C DESG"/>
    <n v="2001"/>
    <s v="Chakrit Ounvises"/>
    <n v="6"/>
    <n v="470"/>
    <s v="Mobilization"/>
  </r>
  <r>
    <d v="2015-12-07T00:00:00"/>
    <s v="chsg-00408.22"/>
    <x v="0"/>
    <x v="11"/>
    <s v="I/C DESG"/>
    <s v="X-EE"/>
    <s v="Ex-Employee"/>
    <n v="19"/>
    <n v="470"/>
    <s v="Mobilization"/>
  </r>
  <r>
    <d v="2015-12-07T00:00:00"/>
    <s v="chsg-00408.22"/>
    <x v="0"/>
    <x v="11"/>
    <s v="I/C DESG"/>
    <n v="2023"/>
    <s v="Kriengkai Panuwatwanich"/>
    <n v="19"/>
    <n v="470"/>
    <s v="Mobilization"/>
  </r>
  <r>
    <d v="2015-12-07T00:00:00"/>
    <s v="chsg-00408.22"/>
    <x v="0"/>
    <x v="11"/>
    <s v="I/C DESG"/>
    <n v="2005"/>
    <s v="Lampoon Khamwangngeaw"/>
    <n v="3"/>
    <n v="470"/>
    <s v="Mobilization"/>
  </r>
  <r>
    <d v="2015-12-14T00:00:00"/>
    <s v="chsg-00408.22"/>
    <x v="0"/>
    <x v="11"/>
    <s v="I/C DESG"/>
    <n v="2001"/>
    <s v="Chakrit Ounvises"/>
    <n v="4"/>
    <n v="470"/>
    <s v="Mobilization"/>
  </r>
  <r>
    <d v="2015-12-14T00:00:00"/>
    <s v="chsg-00408.22"/>
    <x v="0"/>
    <x v="11"/>
    <s v="I/C DESG"/>
    <s v="X-EE"/>
    <s v="Ex-Employee"/>
    <n v="13"/>
    <n v="470"/>
    <s v="Mobilization"/>
  </r>
  <r>
    <d v="2015-12-14T00:00:00"/>
    <s v="chsg-00408.22"/>
    <x v="0"/>
    <x v="11"/>
    <s v="I/C DESG"/>
    <n v="2023"/>
    <s v="Kriengkai Panuwatwanich"/>
    <n v="13"/>
    <n v="470"/>
    <s v="Mobilization"/>
  </r>
  <r>
    <d v="2015-12-21T00:00:00"/>
    <s v="chsg-00408.22"/>
    <x v="0"/>
    <x v="11"/>
    <s v="I/C DESG"/>
    <n v="2001"/>
    <s v="Chakrit Ounvises"/>
    <n v="3"/>
    <n v="470"/>
    <s v="Mobilization"/>
  </r>
  <r>
    <d v="2016-01-04T00:00:00"/>
    <s v="chsg-00408.22"/>
    <x v="0"/>
    <x v="11"/>
    <s v="I/C DESG"/>
    <n v="2023"/>
    <s v="Kriengkai Panuwatwanich"/>
    <n v="4"/>
    <n v="470"/>
    <s v="Mobilization"/>
  </r>
  <r>
    <d v="2016-02-22T00:00:00"/>
    <s v="chsg-00408.22"/>
    <x v="0"/>
    <x v="11"/>
    <s v="I/C DESG"/>
    <n v="2023"/>
    <s v="Kriengkai Panuwatwanich"/>
    <n v="1"/>
    <n v="470"/>
    <s v="Mobilization"/>
  </r>
  <r>
    <d v="2016-02-22T00:00:00"/>
    <s v="chsg-00408.22"/>
    <x v="0"/>
    <x v="11"/>
    <s v="I/C DESG"/>
    <n v="2023"/>
    <s v="Kriengkai Panuwatwanich"/>
    <n v="3"/>
    <n v="470"/>
    <s v="Mobilization"/>
  </r>
  <r>
    <d v="2016-03-07T00:00:00"/>
    <s v="chsg-00408.22"/>
    <x v="0"/>
    <x v="11"/>
    <s v="I/C DESG"/>
    <s v="X-EE"/>
    <s v="Ex-Employee"/>
    <n v="28"/>
    <n v="470"/>
    <s v="Mobilization"/>
  </r>
  <r>
    <d v="2016-03-07T00:00:00"/>
    <s v="chsg-00408.22"/>
    <x v="0"/>
    <x v="11"/>
    <s v="I/C DESG"/>
    <n v="2023"/>
    <s v="Kriengkai Panuwatwanich"/>
    <n v="5.5"/>
    <n v="470"/>
    <s v="Mobilization"/>
  </r>
  <r>
    <d v="2015-05-11T00:00:00"/>
    <s v="chsg-00408.26"/>
    <x v="0"/>
    <x v="12"/>
    <s v="I/C DESG"/>
    <s v="X-EE"/>
    <s v="Ex-Employee"/>
    <n v="24"/>
    <n v="478"/>
    <s v="Mobilization"/>
  </r>
  <r>
    <d v="2015-03-30T00:00:00"/>
    <s v="chsg-00408.29"/>
    <x v="0"/>
    <x v="13"/>
    <s v="I/C DESG"/>
    <n v="2024"/>
    <s v="Angkarn Kotsang"/>
    <n v="1"/>
    <n v="48"/>
    <s v="Mobilization"/>
  </r>
  <r>
    <d v="2015-04-06T00:00:00"/>
    <s v="chsg-00408.29"/>
    <x v="0"/>
    <x v="13"/>
    <s v="I/C DESG"/>
    <s v="X-EE"/>
    <s v="Ex-Employee"/>
    <n v="32"/>
    <n v="48"/>
    <s v="Mobilization"/>
  </r>
  <r>
    <d v="2015-04-06T00:00:00"/>
    <s v="chsg-00408.29"/>
    <x v="0"/>
    <x v="13"/>
    <s v="I/C DESG"/>
    <s v="X-EE"/>
    <s v="Ex-Employee"/>
    <n v="16"/>
    <n v="48"/>
    <s v="Mobilization"/>
  </r>
  <r>
    <d v="2015-04-27T00:00:00"/>
    <s v="chsg-00408.29"/>
    <x v="0"/>
    <x v="13"/>
    <s v="I/C DESG"/>
    <n v="2001"/>
    <s v="Chakrit Ounvises"/>
    <n v="2"/>
    <n v="48"/>
    <s v="Mobilization"/>
  </r>
  <r>
    <d v="2015-04-27T00:00:00"/>
    <s v="chsg-00408.29"/>
    <x v="0"/>
    <x v="13"/>
    <s v="I/C DESG"/>
    <n v="2001"/>
    <s v="Chakrit Ounvises"/>
    <n v="1"/>
    <n v="48"/>
    <s v="Mobilization"/>
  </r>
  <r>
    <d v="2015-05-04T00:00:00"/>
    <s v="chsg-00408.29"/>
    <x v="0"/>
    <x v="13"/>
    <s v="I/C DESG"/>
    <n v="2001"/>
    <s v="Chakrit Ounvises"/>
    <n v="9"/>
    <n v="48"/>
    <s v="Mobilization"/>
  </r>
  <r>
    <d v="2015-05-04T00:00:00"/>
    <s v="chsg-00408.29"/>
    <x v="0"/>
    <x v="13"/>
    <s v="I/C DESG"/>
    <n v="2003"/>
    <s v="Chapoo Rordpet"/>
    <n v="7"/>
    <n v="48"/>
    <s v="Mobilization"/>
  </r>
  <r>
    <d v="2015-05-04T00:00:00"/>
    <s v="chsg-00408.29"/>
    <x v="0"/>
    <x v="13"/>
    <s v="I/C DESG"/>
    <s v="X-EE"/>
    <s v="Ex-Employee"/>
    <n v="16"/>
    <n v="48"/>
    <s v="Mobilization"/>
  </r>
  <r>
    <d v="2015-05-04T00:00:00"/>
    <s v="chsg-00408.29"/>
    <x v="0"/>
    <x v="13"/>
    <s v="I/C DESG"/>
    <s v="X-EE"/>
    <s v="Ex-Employee"/>
    <n v="4"/>
    <n v="48"/>
    <s v="Mobilization"/>
  </r>
  <r>
    <d v="2015-05-06T00:00:00"/>
    <s v="chsg-00408.29"/>
    <x v="0"/>
    <x v="13"/>
    <s v="I/C DESG"/>
    <n v="2004"/>
    <s v="Karuna Chandee"/>
    <n v="26"/>
    <n v="48"/>
    <s v="Mobilization"/>
  </r>
  <r>
    <d v="2015-05-11T00:00:00"/>
    <s v="chsg-00408.29"/>
    <x v="0"/>
    <x v="13"/>
    <s v="I/C DESG"/>
    <n v="2001"/>
    <s v="Chakrit Ounvises"/>
    <n v="7"/>
    <n v="48"/>
    <s v="Mobilization"/>
  </r>
  <r>
    <d v="2015-05-11T00:00:00"/>
    <s v="chsg-00408.29"/>
    <x v="0"/>
    <x v="13"/>
    <s v="I/C DESG"/>
    <n v="2001"/>
    <s v="Chakrit Ounvises"/>
    <n v="10"/>
    <n v="48"/>
    <s v="Mobilization"/>
  </r>
  <r>
    <d v="2015-05-11T00:00:00"/>
    <s v="chsg-00408.29"/>
    <x v="0"/>
    <x v="13"/>
    <s v="I/C DESG"/>
    <n v="2004"/>
    <s v="Karuna Chandee"/>
    <n v="27"/>
    <n v="48"/>
    <s v="Mobilization"/>
  </r>
  <r>
    <d v="2015-05-11T00:00:00"/>
    <s v="chsg-00408.29"/>
    <x v="0"/>
    <x v="13"/>
    <s v="I/C DESG"/>
    <n v="2004"/>
    <s v="Karuna Chandee"/>
    <n v="17.5"/>
    <n v="48"/>
    <s v="Mobilization"/>
  </r>
  <r>
    <d v="2015-05-11T00:00:00"/>
    <s v="chsg-00408.29"/>
    <x v="0"/>
    <x v="13"/>
    <s v="I/C DESG"/>
    <n v="2003"/>
    <s v="Chapoo Rordpet"/>
    <n v="20"/>
    <n v="48"/>
    <s v="Mobilization"/>
  </r>
  <r>
    <d v="2015-05-11T00:00:00"/>
    <s v="chsg-00408.29"/>
    <x v="0"/>
    <x v="13"/>
    <s v="I/C DESG"/>
    <s v="X-EE"/>
    <s v="Ex-Employee"/>
    <n v="40"/>
    <n v="48"/>
    <s v="Mobilization"/>
  </r>
  <r>
    <d v="2015-05-11T00:00:00"/>
    <s v="chsg-00408.29"/>
    <x v="0"/>
    <x v="13"/>
    <s v="I/C DESG"/>
    <s v="X-EE"/>
    <s v="Ex-Employee"/>
    <n v="10"/>
    <n v="48"/>
    <s v="Mobilization"/>
  </r>
  <r>
    <d v="2015-05-11T00:00:00"/>
    <s v="chsg-00408.29"/>
    <x v="0"/>
    <x v="13"/>
    <s v="I/C DESG"/>
    <s v="X-EE"/>
    <s v="Ex-Employee"/>
    <n v="14"/>
    <n v="48"/>
    <s v="Mobilization"/>
  </r>
  <r>
    <d v="2015-05-11T00:00:00"/>
    <s v="chsg-00408.29"/>
    <x v="0"/>
    <x v="13"/>
    <s v="I/C DESG"/>
    <s v="X-EE"/>
    <s v="Ex-Employee"/>
    <n v="16"/>
    <n v="48"/>
    <s v="Mobilization"/>
  </r>
  <r>
    <d v="2015-05-11T00:00:00"/>
    <s v="chsg-00408.29"/>
    <x v="0"/>
    <x v="13"/>
    <s v="I/C DESG"/>
    <s v="X-EE"/>
    <s v="Ex-Employee"/>
    <n v="27"/>
    <n v="48"/>
    <s v="Mobilization"/>
  </r>
  <r>
    <d v="2015-05-18T00:00:00"/>
    <s v="chsg-00408.29"/>
    <x v="0"/>
    <x v="13"/>
    <s v="I/C DESG"/>
    <n v="2004"/>
    <s v="Karuna Chandee"/>
    <n v="40"/>
    <n v="48"/>
    <s v="Mobilization"/>
  </r>
  <r>
    <d v="2015-05-18T00:00:00"/>
    <s v="chsg-00408.29"/>
    <x v="0"/>
    <x v="13"/>
    <s v="I/C DESG"/>
    <n v="2003"/>
    <s v="Chapoo Rordpet"/>
    <n v="8"/>
    <n v="48"/>
    <s v="Mobilization"/>
  </r>
  <r>
    <d v="2015-05-18T00:00:00"/>
    <s v="chsg-00408.29"/>
    <x v="0"/>
    <x v="13"/>
    <s v="I/C DESG"/>
    <s v="X-EE"/>
    <s v="Ex-Employee"/>
    <n v="40"/>
    <n v="48"/>
    <s v="Mobilization"/>
  </r>
  <r>
    <d v="2015-05-18T00:00:00"/>
    <s v="chsg-00408.29"/>
    <x v="0"/>
    <x v="13"/>
    <s v="I/C DESG"/>
    <s v="X-EE"/>
    <s v="Ex-Employee"/>
    <n v="31"/>
    <n v="48"/>
    <s v="Mobilization"/>
  </r>
  <r>
    <d v="2015-05-18T00:00:00"/>
    <s v="chsg-00408.29"/>
    <x v="0"/>
    <x v="13"/>
    <s v="I/C DESG"/>
    <n v="2014"/>
    <s v="Witthawat Witthayawiranon"/>
    <n v="16"/>
    <n v="48"/>
    <s v="Mobilization"/>
  </r>
  <r>
    <d v="2015-05-25T00:00:00"/>
    <s v="chsg-00408.29"/>
    <x v="0"/>
    <x v="13"/>
    <s v="I/C DESG"/>
    <n v="2004"/>
    <s v="Karuna Chandee"/>
    <n v="4"/>
    <n v="48"/>
    <s v="Mobilization"/>
  </r>
  <r>
    <d v="2015-05-25T00:00:00"/>
    <s v="chsg-00408.29"/>
    <x v="0"/>
    <x v="13"/>
    <s v="I/C DESG"/>
    <s v="X-EE"/>
    <s v="Ex-Employee"/>
    <n v="8"/>
    <n v="48"/>
    <s v="Mobilization"/>
  </r>
  <r>
    <d v="2015-06-01T00:00:00"/>
    <s v="chsg-00408.29"/>
    <x v="0"/>
    <x v="13"/>
    <s v="I/C DESG"/>
    <n v="2001"/>
    <s v="Chakrit Ounvises"/>
    <n v="3"/>
    <n v="48"/>
    <s v="Mobilization"/>
  </r>
  <r>
    <d v="2015-06-01T00:00:00"/>
    <s v="chsg-00408.29"/>
    <x v="0"/>
    <x v="13"/>
    <s v="I/C DESG"/>
    <n v="2004"/>
    <s v="Karuna Chandee"/>
    <n v="4"/>
    <n v="48"/>
    <s v="Mobilization"/>
  </r>
  <r>
    <d v="2015-06-01T00:00:00"/>
    <s v="chsg-00408.29"/>
    <x v="0"/>
    <x v="13"/>
    <s v="I/C DESG"/>
    <s v="X-EE"/>
    <s v="Ex-Employee"/>
    <n v="4"/>
    <n v="48"/>
    <s v="Mobilization"/>
  </r>
  <r>
    <d v="2015-06-01T00:00:00"/>
    <s v="chsg-00408.29"/>
    <x v="0"/>
    <x v="13"/>
    <s v="I/C DESG"/>
    <n v="2014"/>
    <s v="Witthawat Witthayawiranon"/>
    <n v="8"/>
    <n v="48"/>
    <s v="Mobilization"/>
  </r>
  <r>
    <d v="2015-06-08T00:00:00"/>
    <s v="chsg-00408.29"/>
    <x v="0"/>
    <x v="13"/>
    <s v="I/C DESG"/>
    <n v="2004"/>
    <s v="Karuna Chandee"/>
    <n v="24"/>
    <n v="48"/>
    <s v="Mobilization"/>
  </r>
  <r>
    <d v="2015-06-08T00:00:00"/>
    <s v="chsg-00408.29"/>
    <x v="0"/>
    <x v="13"/>
    <s v="I/C DESG"/>
    <n v="2004"/>
    <s v="Karuna Chandee"/>
    <n v="16"/>
    <n v="48"/>
    <s v="Mobilization"/>
  </r>
  <r>
    <d v="2015-06-15T00:00:00"/>
    <s v="chsg-00408.29"/>
    <x v="0"/>
    <x v="13"/>
    <s v="I/C DESG"/>
    <n v="2004"/>
    <s v="Karuna Chandee"/>
    <n v="37"/>
    <n v="48"/>
    <s v="Mobilization"/>
  </r>
  <r>
    <d v="2015-06-15T00:00:00"/>
    <s v="chsg-00408.29"/>
    <x v="0"/>
    <x v="13"/>
    <s v="I/C DESG"/>
    <s v="X-EE"/>
    <s v="Ex-Employee"/>
    <n v="16"/>
    <n v="48"/>
    <s v="Mobilization"/>
  </r>
  <r>
    <d v="2015-06-15T00:00:00"/>
    <s v="chsg-00408.29"/>
    <x v="0"/>
    <x v="13"/>
    <s v="I/C DESG"/>
    <n v="2010"/>
    <s v="Rapee Pongtanee"/>
    <n v="8"/>
    <n v="48"/>
    <s v="Mobilization"/>
  </r>
  <r>
    <d v="2015-06-22T00:00:00"/>
    <s v="chsg-00408.29"/>
    <x v="0"/>
    <x v="13"/>
    <s v="I/C DESG"/>
    <n v="2001"/>
    <s v="Chakrit Ounvises"/>
    <n v="2"/>
    <n v="48"/>
    <s v="Mobilization"/>
  </r>
  <r>
    <d v="2015-06-22T00:00:00"/>
    <s v="chsg-00408.29"/>
    <x v="0"/>
    <x v="13"/>
    <s v="I/C DESG"/>
    <n v="2004"/>
    <s v="Karuna Chandee"/>
    <n v="24"/>
    <n v="48"/>
    <s v="Mobilization"/>
  </r>
  <r>
    <d v="2015-06-22T00:00:00"/>
    <s v="chsg-00408.29"/>
    <x v="0"/>
    <x v="13"/>
    <s v="I/C DESG"/>
    <s v="X-EE"/>
    <s v="Ex-Employee"/>
    <n v="24"/>
    <n v="48"/>
    <s v="Mobilization"/>
  </r>
  <r>
    <d v="2015-06-29T00:00:00"/>
    <s v="chsg-00408.29"/>
    <x v="0"/>
    <x v="13"/>
    <s v="I/C DESG"/>
    <n v="2004"/>
    <s v="Karuna Chandee"/>
    <n v="17.3"/>
    <n v="48"/>
    <s v="Mobilization"/>
  </r>
  <r>
    <d v="2015-06-29T00:00:00"/>
    <s v="chsg-00408.29"/>
    <x v="0"/>
    <x v="13"/>
    <s v="I/C DESG"/>
    <s v="X-EE"/>
    <s v="Ex-Employee"/>
    <n v="8"/>
    <n v="48"/>
    <s v="Mobilization"/>
  </r>
  <r>
    <d v="2015-06-29T00:00:00"/>
    <s v="chsg-00408.29"/>
    <x v="0"/>
    <x v="13"/>
    <s v="I/C DESG"/>
    <s v="X-EE"/>
    <s v="Ex-Employee"/>
    <n v="7"/>
    <n v="48"/>
    <s v="Mobilization"/>
  </r>
  <r>
    <d v="2015-07-01T00:00:00"/>
    <s v="chsg-00408.29"/>
    <x v="0"/>
    <x v="13"/>
    <s v="I/C DESG"/>
    <n v="2004"/>
    <s v="Karuna Chandee"/>
    <n v="8"/>
    <n v="48"/>
    <s v="Mobilization"/>
  </r>
  <r>
    <d v="2015-07-01T00:00:00"/>
    <s v="chsg-00408.29"/>
    <x v="0"/>
    <x v="13"/>
    <s v="I/C DESG"/>
    <s v="X-EE"/>
    <s v="Ex-Employee"/>
    <n v="8"/>
    <n v="48"/>
    <s v="Mobilization"/>
  </r>
  <r>
    <d v="2015-07-06T00:00:00"/>
    <s v="chsg-00408.29"/>
    <x v="0"/>
    <x v="13"/>
    <s v="I/C DESG"/>
    <n v="2004"/>
    <s v="Karuna Chandee"/>
    <n v="16"/>
    <n v="48"/>
    <s v="Mobilization"/>
  </r>
  <r>
    <d v="2015-07-06T00:00:00"/>
    <s v="chsg-00408.29"/>
    <x v="0"/>
    <x v="13"/>
    <s v="I/C DESG"/>
    <s v="X-EE"/>
    <s v="Ex-Employee"/>
    <n v="4"/>
    <n v="48"/>
    <s v="Mobilization"/>
  </r>
  <r>
    <d v="2015-07-13T00:00:00"/>
    <s v="chsg-00408.29"/>
    <x v="0"/>
    <x v="13"/>
    <s v="I/C DESG"/>
    <n v="2004"/>
    <s v="Karuna Chandee"/>
    <n v="16"/>
    <n v="48"/>
    <s v="Mobilization"/>
  </r>
  <r>
    <d v="2015-07-13T00:00:00"/>
    <s v="chsg-00408.29"/>
    <x v="0"/>
    <x v="13"/>
    <s v="I/C DESG"/>
    <n v="2003"/>
    <s v="Chapoo Rordpet"/>
    <n v="22"/>
    <n v="48"/>
    <s v="Mobilization"/>
  </r>
  <r>
    <d v="2015-07-13T00:00:00"/>
    <s v="chsg-00408.29"/>
    <x v="0"/>
    <x v="13"/>
    <s v="I/C DESG"/>
    <s v="X-EE"/>
    <s v="Ex-Employee"/>
    <n v="24"/>
    <n v="48"/>
    <s v="Mobilization"/>
  </r>
  <r>
    <d v="2015-07-13T00:00:00"/>
    <s v="chsg-00408.29"/>
    <x v="0"/>
    <x v="13"/>
    <s v="I/C DESG"/>
    <s v="X-EE"/>
    <s v="Ex-Employee"/>
    <n v="40"/>
    <n v="48"/>
    <s v="Mobilization"/>
  </r>
  <r>
    <d v="2015-07-13T00:00:00"/>
    <s v="chsg-00408.29"/>
    <x v="0"/>
    <x v="13"/>
    <s v="I/C DESG"/>
    <n v="2010"/>
    <s v="Rapee Pongtanee"/>
    <n v="16"/>
    <n v="48"/>
    <s v="Mobilization"/>
  </r>
  <r>
    <d v="2015-07-13T00:00:00"/>
    <s v="chsg-00408.29"/>
    <x v="0"/>
    <x v="13"/>
    <s v="I/C DESG"/>
    <s v="X-EE"/>
    <s v="Ex-Employee"/>
    <n v="32"/>
    <n v="48"/>
    <s v="Mobilization"/>
  </r>
  <r>
    <d v="2015-07-13T00:00:00"/>
    <s v="chsg-00408.29"/>
    <x v="0"/>
    <x v="13"/>
    <s v="I/C DESG"/>
    <n v="2014"/>
    <s v="Witthawat Witthayawiranon"/>
    <n v="8"/>
    <n v="48"/>
    <s v="Mobilization"/>
  </r>
  <r>
    <d v="2015-07-20T00:00:00"/>
    <s v="chsg-00408.29"/>
    <x v="0"/>
    <x v="13"/>
    <s v="I/C DESG"/>
    <n v="2004"/>
    <s v="Karuna Chandee"/>
    <n v="40"/>
    <n v="48"/>
    <s v="Mobilization"/>
  </r>
  <r>
    <d v="2015-07-20T00:00:00"/>
    <s v="chsg-00408.29"/>
    <x v="0"/>
    <x v="13"/>
    <s v="I/C DESG"/>
    <n v="2003"/>
    <s v="Chapoo Rordpet"/>
    <n v="6"/>
    <n v="48"/>
    <s v="Mobilization"/>
  </r>
  <r>
    <d v="2015-07-20T00:00:00"/>
    <s v="chsg-00408.29"/>
    <x v="0"/>
    <x v="13"/>
    <s v="I/C DESG"/>
    <s v="X-EE"/>
    <s v="Ex-Employee"/>
    <n v="16"/>
    <n v="48"/>
    <s v="Mobilization"/>
  </r>
  <r>
    <d v="2015-07-20T00:00:00"/>
    <s v="chsg-00408.29"/>
    <x v="0"/>
    <x v="13"/>
    <s v="I/C DESG"/>
    <s v="X-EE"/>
    <s v="Ex-Employee"/>
    <n v="38"/>
    <n v="48"/>
    <s v="Mobilization"/>
  </r>
  <r>
    <d v="2015-07-20T00:00:00"/>
    <s v="chsg-00408.29"/>
    <x v="0"/>
    <x v="13"/>
    <s v="I/C DESG"/>
    <n v="2010"/>
    <s v="Rapee Pongtanee"/>
    <n v="20"/>
    <n v="48"/>
    <s v="Mobilization"/>
  </r>
  <r>
    <d v="2015-07-20T00:00:00"/>
    <s v="chsg-00408.29"/>
    <x v="0"/>
    <x v="13"/>
    <s v="I/C DESG"/>
    <s v="X-EE"/>
    <s v="Ex-Employee"/>
    <n v="39"/>
    <n v="48"/>
    <s v="Mobilization"/>
  </r>
  <r>
    <d v="2015-07-20T00:00:00"/>
    <s v="chsg-00408.29"/>
    <x v="0"/>
    <x v="13"/>
    <s v="I/C DESG"/>
    <n v="2014"/>
    <s v="Witthawat Witthayawiranon"/>
    <n v="12"/>
    <n v="48"/>
    <s v="Mobilization"/>
  </r>
  <r>
    <d v="2015-07-27T00:00:00"/>
    <s v="chsg-00408.29"/>
    <x v="0"/>
    <x v="13"/>
    <s v="I/C DESG"/>
    <n v="2004"/>
    <s v="Karuna Chandee"/>
    <n v="4"/>
    <n v="48"/>
    <s v="Mobilization"/>
  </r>
  <r>
    <d v="2015-07-27T00:00:00"/>
    <s v="chsg-00408.29"/>
    <x v="0"/>
    <x v="13"/>
    <s v="I/C DESG"/>
    <n v="2003"/>
    <s v="Chapoo Rordpet"/>
    <n v="3"/>
    <n v="48"/>
    <s v="Mobilization"/>
  </r>
  <r>
    <d v="2015-07-27T00:00:00"/>
    <s v="chsg-00408.29"/>
    <x v="0"/>
    <x v="13"/>
    <s v="I/C DESG"/>
    <s v="X-EE"/>
    <s v="Ex-Employee"/>
    <n v="8"/>
    <n v="48"/>
    <s v="Mobilization"/>
  </r>
  <r>
    <d v="2015-07-27T00:00:00"/>
    <s v="chsg-00408.29"/>
    <x v="0"/>
    <x v="13"/>
    <s v="I/C DESG"/>
    <s v="X-EE"/>
    <s v="Ex-Employee"/>
    <n v="31"/>
    <n v="48"/>
    <s v="Mobilization"/>
  </r>
  <r>
    <d v="2015-08-03T00:00:00"/>
    <s v="chsg-00408.29"/>
    <x v="0"/>
    <x v="13"/>
    <s v="I/C DESG"/>
    <n v="2003"/>
    <s v="Chapoo Rordpet"/>
    <n v="11"/>
    <n v="48"/>
    <s v="Mobilization"/>
  </r>
  <r>
    <d v="2015-08-03T00:00:00"/>
    <s v="chsg-00408.29"/>
    <x v="0"/>
    <x v="13"/>
    <s v="I/C DESG"/>
    <s v="X-EE"/>
    <s v="Ex-Employee"/>
    <n v="8"/>
    <n v="48"/>
    <s v="Mobilization"/>
  </r>
  <r>
    <d v="2015-08-03T00:00:00"/>
    <s v="chsg-00408.29"/>
    <x v="0"/>
    <x v="13"/>
    <s v="I/C DESG"/>
    <s v="X-EE"/>
    <s v="Ex-Employee"/>
    <n v="2"/>
    <n v="48"/>
    <s v="Mobilization"/>
  </r>
  <r>
    <d v="2015-08-03T00:00:00"/>
    <s v="chsg-00408.29"/>
    <x v="0"/>
    <x v="13"/>
    <s v="I/C DESG"/>
    <s v="X-EE"/>
    <s v="Ex-Employee"/>
    <n v="32"/>
    <n v="48"/>
    <s v="Mobilization"/>
  </r>
  <r>
    <d v="2015-08-03T00:00:00"/>
    <s v="chsg-00408.29"/>
    <x v="0"/>
    <x v="13"/>
    <s v="I/C DESG"/>
    <n v="2014"/>
    <s v="Witthawat Witthayawiranon"/>
    <n v="20"/>
    <n v="48"/>
    <s v="Mobilization"/>
  </r>
  <r>
    <d v="2015-08-10T00:00:00"/>
    <s v="chsg-00408.29"/>
    <x v="0"/>
    <x v="13"/>
    <s v="I/C DESG"/>
    <n v="2004"/>
    <s v="Karuna Chandee"/>
    <n v="1"/>
    <n v="48"/>
    <s v="Mobilization"/>
  </r>
  <r>
    <d v="2015-08-10T00:00:00"/>
    <s v="chsg-00408.29"/>
    <x v="0"/>
    <x v="13"/>
    <s v="I/C DESG"/>
    <n v="2003"/>
    <s v="Chapoo Rordpet"/>
    <n v="6"/>
    <n v="48"/>
    <s v="Mobilization"/>
  </r>
  <r>
    <d v="2015-08-10T00:00:00"/>
    <s v="chsg-00408.29"/>
    <x v="0"/>
    <x v="13"/>
    <s v="I/C DESG"/>
    <s v="X-EE"/>
    <s v="Ex-Employee"/>
    <n v="32"/>
    <n v="48"/>
    <s v="Mobilization"/>
  </r>
  <r>
    <d v="2015-08-10T00:00:00"/>
    <s v="chsg-00408.29"/>
    <x v="0"/>
    <x v="13"/>
    <s v="I/C DESG"/>
    <n v="2014"/>
    <s v="Witthawat Witthayawiranon"/>
    <n v="4"/>
    <n v="48"/>
    <s v="Mobilization"/>
  </r>
  <r>
    <d v="2015-08-24T00:00:00"/>
    <s v="chsg-00408.29"/>
    <x v="0"/>
    <x v="13"/>
    <s v="I/C DESG"/>
    <s v="X-EE"/>
    <s v="Ex-Employee"/>
    <n v="8"/>
    <n v="48"/>
    <s v="Mobilization"/>
  </r>
  <r>
    <d v="2015-08-31T00:00:00"/>
    <s v="chsg-00408.29"/>
    <x v="0"/>
    <x v="13"/>
    <s v="I/C DESG"/>
    <n v="2004"/>
    <s v="Karuna Chandee"/>
    <n v="8"/>
    <n v="48"/>
    <s v="Mobilization"/>
  </r>
  <r>
    <d v="2015-09-01T00:00:00"/>
    <s v="chsg-00408.29"/>
    <x v="0"/>
    <x v="13"/>
    <s v="I/C DESG"/>
    <n v="2004"/>
    <s v="Karuna Chandee"/>
    <n v="16"/>
    <n v="48"/>
    <s v="Mobilization"/>
  </r>
  <r>
    <d v="2015-09-01T00:00:00"/>
    <s v="chsg-00408.29"/>
    <x v="0"/>
    <x v="13"/>
    <s v="I/C DESG"/>
    <s v="X-EE"/>
    <s v="Ex-Employee"/>
    <n v="8"/>
    <n v="48"/>
    <s v="Mobilization"/>
  </r>
  <r>
    <d v="2015-09-07T00:00:00"/>
    <s v="chsg-00408.29"/>
    <x v="0"/>
    <x v="13"/>
    <s v="I/C DESG"/>
    <s v="X-EE"/>
    <s v="Ex-Employee"/>
    <n v="32"/>
    <n v="48"/>
    <s v="Mobilization"/>
  </r>
  <r>
    <d v="2015-09-07T00:00:00"/>
    <s v="chsg-00408.29"/>
    <x v="0"/>
    <x v="13"/>
    <s v="I/C DESG"/>
    <n v="2005"/>
    <s v="Lampoon Khamwangngeaw"/>
    <n v="14"/>
    <n v="48"/>
    <s v="Mobilization"/>
  </r>
  <r>
    <d v="2015-09-14T00:00:00"/>
    <s v="chsg-00408.29"/>
    <x v="0"/>
    <x v="13"/>
    <s v="I/C DESG"/>
    <n v="2004"/>
    <s v="Karuna Chandee"/>
    <n v="29.5"/>
    <n v="48"/>
    <s v="Mobilization"/>
  </r>
  <r>
    <d v="2015-09-14T00:00:00"/>
    <s v="chsg-00408.29"/>
    <x v="0"/>
    <x v="13"/>
    <s v="I/C DESG"/>
    <s v="X-EE"/>
    <s v="Ex-Employee"/>
    <n v="40"/>
    <n v="48"/>
    <s v="Mobilization"/>
  </r>
  <r>
    <d v="2015-09-14T00:00:00"/>
    <s v="chsg-00408.29"/>
    <x v="0"/>
    <x v="13"/>
    <s v="I/C DESG"/>
    <n v="2005"/>
    <s v="Lampoon Khamwangngeaw"/>
    <n v="40"/>
    <n v="48"/>
    <s v="Mobilization"/>
  </r>
  <r>
    <d v="2015-09-14T00:00:00"/>
    <s v="chsg-00408.29"/>
    <x v="0"/>
    <x v="13"/>
    <s v="I/C DESG"/>
    <s v="X-EE"/>
    <s v="Ex-Employee"/>
    <n v="10"/>
    <n v="48"/>
    <s v="Mobilization"/>
  </r>
  <r>
    <d v="2015-09-14T00:00:00"/>
    <s v="chsg-00408.29"/>
    <x v="0"/>
    <x v="13"/>
    <s v="I/C DESG"/>
    <s v="X-EE"/>
    <s v="Ex-Employee"/>
    <n v="15"/>
    <n v="48"/>
    <s v="Mobilization"/>
  </r>
  <r>
    <d v="2015-09-21T00:00:00"/>
    <s v="chsg-00408.29"/>
    <x v="0"/>
    <x v="13"/>
    <s v="I/C DESG"/>
    <n v="2004"/>
    <s v="Karuna Chandee"/>
    <n v="14.5"/>
    <n v="48"/>
    <s v="Mobilization"/>
  </r>
  <r>
    <d v="2015-09-21T00:00:00"/>
    <s v="chsg-00408.29"/>
    <x v="0"/>
    <x v="13"/>
    <s v="I/C DESG"/>
    <s v="X-EE"/>
    <s v="Ex-Employee"/>
    <n v="16"/>
    <n v="48"/>
    <s v="Mobilization"/>
  </r>
  <r>
    <d v="2015-09-21T00:00:00"/>
    <s v="chsg-00408.29"/>
    <x v="0"/>
    <x v="13"/>
    <s v="I/C DESG"/>
    <n v="2005"/>
    <s v="Lampoon Khamwangngeaw"/>
    <n v="4"/>
    <n v="48"/>
    <s v="Mobilization"/>
  </r>
  <r>
    <d v="2015-09-21T00:00:00"/>
    <s v="chsg-00408.29"/>
    <x v="0"/>
    <x v="13"/>
    <s v="I/C DESG"/>
    <s v="X-EE"/>
    <s v="Ex-Employee"/>
    <n v="9"/>
    <n v="48"/>
    <s v="Mobilization"/>
  </r>
  <r>
    <d v="2015-10-01T00:00:00"/>
    <s v="chsg-00408.29"/>
    <x v="0"/>
    <x v="13"/>
    <s v="I/C DESG"/>
    <n v="2004"/>
    <s v="Karuna Chandee"/>
    <n v="16"/>
    <n v="48"/>
    <s v="Mobilization"/>
  </r>
  <r>
    <d v="2015-10-01T00:00:00"/>
    <s v="chsg-00408.29"/>
    <x v="0"/>
    <x v="13"/>
    <s v="I/C DESG"/>
    <s v="X-EE"/>
    <s v="Ex-Employee"/>
    <n v="8"/>
    <n v="48"/>
    <s v="Mobilization"/>
  </r>
  <r>
    <d v="2015-10-05T00:00:00"/>
    <s v="chsg-00408.29"/>
    <x v="0"/>
    <x v="13"/>
    <s v="I/C DESG"/>
    <n v="2004"/>
    <s v="Karuna Chandee"/>
    <n v="39"/>
    <n v="48"/>
    <s v="Mobilization"/>
  </r>
  <r>
    <d v="2015-10-05T00:00:00"/>
    <s v="chsg-00408.29"/>
    <x v="0"/>
    <x v="13"/>
    <s v="I/C DESG"/>
    <s v="X-EE"/>
    <s v="Ex-Employee"/>
    <n v="24"/>
    <n v="48"/>
    <s v="Mobilization"/>
  </r>
  <r>
    <d v="2015-10-12T00:00:00"/>
    <s v="chsg-00408.29"/>
    <x v="0"/>
    <x v="13"/>
    <s v="I/C DESG"/>
    <n v="2004"/>
    <s v="Karuna Chandee"/>
    <n v="24"/>
    <n v="48"/>
    <s v="Mobilization"/>
  </r>
  <r>
    <d v="2015-10-12T00:00:00"/>
    <s v="chsg-00408.29"/>
    <x v="0"/>
    <x v="13"/>
    <s v="I/C DESG"/>
    <s v="X-EE"/>
    <s v="Ex-Employee"/>
    <n v="16"/>
    <n v="48"/>
    <s v="Mobilization"/>
  </r>
  <r>
    <d v="2015-10-19T00:00:00"/>
    <s v="chsg-00408.29"/>
    <x v="0"/>
    <x v="13"/>
    <s v="I/C DESG"/>
    <n v="2004"/>
    <s v="Karuna Chandee"/>
    <n v="20"/>
    <n v="48"/>
    <s v="Mobilization"/>
  </r>
  <r>
    <d v="2015-10-19T00:00:00"/>
    <s v="chsg-00408.29"/>
    <x v="0"/>
    <x v="13"/>
    <s v="I/C DESG"/>
    <s v="X-EE"/>
    <s v="Ex-Employee"/>
    <n v="34"/>
    <n v="48"/>
    <s v="Mobilization"/>
  </r>
  <r>
    <d v="2015-10-19T00:00:00"/>
    <s v="chsg-00408.29"/>
    <x v="0"/>
    <x v="13"/>
    <s v="I/C DESG"/>
    <s v="X-EE"/>
    <s v="Ex-Employee"/>
    <n v="3"/>
    <n v="48"/>
    <s v="Mobilization"/>
  </r>
  <r>
    <d v="2015-10-19T00:00:00"/>
    <s v="chsg-00408.29"/>
    <x v="0"/>
    <x v="13"/>
    <s v="I/C DESG"/>
    <n v="2014"/>
    <s v="Witthawat Witthayawiranon"/>
    <n v="8"/>
    <n v="48"/>
    <s v="Mobilization"/>
  </r>
  <r>
    <d v="2015-10-26T00:00:00"/>
    <s v="chsg-00408.29"/>
    <x v="0"/>
    <x v="13"/>
    <s v="I/C DESG"/>
    <n v="2004"/>
    <s v="Karuna Chandee"/>
    <n v="24"/>
    <n v="48"/>
    <s v="Mobilization"/>
  </r>
  <r>
    <d v="2015-10-26T00:00:00"/>
    <s v="chsg-00408.29"/>
    <x v="0"/>
    <x v="13"/>
    <s v="I/C DESG"/>
    <s v="X-EE"/>
    <s v="Ex-Employee"/>
    <n v="29"/>
    <n v="48"/>
    <s v="Mobilization"/>
  </r>
  <r>
    <d v="2015-10-26T00:00:00"/>
    <s v="chsg-00408.29"/>
    <x v="0"/>
    <x v="13"/>
    <s v="I/C DESG"/>
    <s v="X-EE"/>
    <s v="Ex-Employee"/>
    <n v="24"/>
    <n v="48"/>
    <s v="Mobilization"/>
  </r>
  <r>
    <d v="2015-10-26T00:00:00"/>
    <s v="chsg-00408.29"/>
    <x v="0"/>
    <x v="13"/>
    <s v="I/C DESG"/>
    <n v="2014"/>
    <s v="Witthawat Witthayawiranon"/>
    <n v="32"/>
    <n v="48"/>
    <s v="Mobilization"/>
  </r>
  <r>
    <d v="2015-11-02T00:00:00"/>
    <s v="chsg-00408.29"/>
    <x v="0"/>
    <x v="13"/>
    <s v="I/C DESG"/>
    <n v="2004"/>
    <s v="Karuna Chandee"/>
    <n v="8"/>
    <n v="48"/>
    <s v="Mobilization"/>
  </r>
  <r>
    <d v="2015-11-09T00:00:00"/>
    <s v="chsg-00408.29"/>
    <x v="0"/>
    <x v="13"/>
    <s v="I/C DESG"/>
    <n v="2025"/>
    <s v="Akarawin Punyapaparpong"/>
    <n v="7"/>
    <n v="48"/>
    <s v="Mobilization"/>
  </r>
  <r>
    <d v="2015-11-16T00:00:00"/>
    <s v="chsg-00408.29"/>
    <x v="0"/>
    <x v="13"/>
    <s v="I/C DESG"/>
    <n v="2025"/>
    <s v="Akarawin Punyapaparpong"/>
    <n v="12"/>
    <n v="48"/>
    <s v="Mobilization"/>
  </r>
  <r>
    <d v="2015-11-16T00:00:00"/>
    <s v="chsg-00408.29"/>
    <x v="0"/>
    <x v="13"/>
    <s v="I/C DESG"/>
    <n v="2004"/>
    <s v="Karuna Chandee"/>
    <n v="36"/>
    <n v="48"/>
    <s v="Mobilization"/>
  </r>
  <r>
    <d v="2015-11-16T00:00:00"/>
    <s v="chsg-00408.29"/>
    <x v="0"/>
    <x v="13"/>
    <s v="I/C DESG"/>
    <s v="X-EE"/>
    <s v="Ex-Employee"/>
    <n v="40"/>
    <n v="48"/>
    <s v="Mobilization"/>
  </r>
  <r>
    <d v="2015-11-16T00:00:00"/>
    <s v="chsg-00408.29"/>
    <x v="0"/>
    <x v="13"/>
    <s v="I/C DESG"/>
    <s v="X-EE"/>
    <s v="Ex-Employee"/>
    <n v="32"/>
    <n v="48"/>
    <s v="Mobilization"/>
  </r>
  <r>
    <d v="2015-11-16T00:00:00"/>
    <s v="chsg-00408.29"/>
    <x v="0"/>
    <x v="13"/>
    <s v="I/C DESG"/>
    <n v="2014"/>
    <s v="Witthawat Witthayawiranon"/>
    <n v="24"/>
    <n v="48"/>
    <s v="Mobilization"/>
  </r>
  <r>
    <d v="2015-11-23T00:00:00"/>
    <s v="chsg-00408.29"/>
    <x v="0"/>
    <x v="13"/>
    <s v="I/C DESG"/>
    <n v="2004"/>
    <s v="Karuna Chandee"/>
    <n v="20"/>
    <n v="48"/>
    <s v="Mobilization"/>
  </r>
  <r>
    <d v="2015-11-23T00:00:00"/>
    <s v="chsg-00408.29"/>
    <x v="0"/>
    <x v="13"/>
    <s v="I/C DESG"/>
    <n v="2004"/>
    <s v="Karuna Chandee"/>
    <n v="20"/>
    <n v="48"/>
    <s v="Mobilization"/>
  </r>
  <r>
    <d v="2015-11-23T00:00:00"/>
    <s v="chsg-00408.29"/>
    <x v="0"/>
    <x v="13"/>
    <s v="I/C DESG"/>
    <s v="X-EE"/>
    <s v="Ex-Employee"/>
    <n v="15"/>
    <n v="48"/>
    <s v="Mobilization"/>
  </r>
  <r>
    <d v="2015-11-23T00:00:00"/>
    <s v="chsg-00408.29"/>
    <x v="0"/>
    <x v="13"/>
    <s v="I/C DESG"/>
    <s v="X-EE"/>
    <s v="Ex-Employee"/>
    <n v="16"/>
    <n v="48"/>
    <s v="Mobilization"/>
  </r>
  <r>
    <d v="2015-11-23T00:00:00"/>
    <s v="chsg-00408.29"/>
    <x v="0"/>
    <x v="13"/>
    <s v="I/C DESG"/>
    <n v="2014"/>
    <s v="Witthawat Witthayawiranon"/>
    <n v="16"/>
    <n v="48"/>
    <s v="Mobilization"/>
  </r>
  <r>
    <d v="2015-12-01T00:00:00"/>
    <s v="chsg-00408.29"/>
    <x v="0"/>
    <x v="13"/>
    <s v="I/C DESG"/>
    <n v="2004"/>
    <s v="Karuna Chandee"/>
    <n v="31"/>
    <n v="48"/>
    <s v="Mobilization"/>
  </r>
  <r>
    <d v="2015-12-01T00:00:00"/>
    <s v="chsg-00408.29"/>
    <x v="0"/>
    <x v="13"/>
    <s v="I/C DESG"/>
    <s v="X-EE"/>
    <s v="Ex-Employee"/>
    <n v="6"/>
    <n v="48"/>
    <s v="Mobilization"/>
  </r>
  <r>
    <d v="2015-12-07T00:00:00"/>
    <s v="chsg-00408.29"/>
    <x v="0"/>
    <x v="13"/>
    <s v="I/C DESG"/>
    <n v="2004"/>
    <s v="Karuna Chandee"/>
    <n v="31.5"/>
    <n v="48"/>
    <s v="Mobilization"/>
  </r>
  <r>
    <d v="2015-12-07T00:00:00"/>
    <s v="chsg-00408.29"/>
    <x v="0"/>
    <x v="13"/>
    <s v="I/C DESG"/>
    <s v="X-EE"/>
    <s v="Ex-Employee"/>
    <n v="8"/>
    <n v="48"/>
    <s v="Mobilization"/>
  </r>
  <r>
    <d v="2015-12-14T00:00:00"/>
    <s v="chsg-00408.29"/>
    <x v="0"/>
    <x v="13"/>
    <s v="I/C DESG"/>
    <n v="2001"/>
    <s v="Chakrit Ounvises"/>
    <n v="10"/>
    <n v="48"/>
    <s v="Mobilization"/>
  </r>
  <r>
    <d v="2015-12-14T00:00:00"/>
    <s v="chsg-00408.29"/>
    <x v="0"/>
    <x v="13"/>
    <s v="I/C DESG"/>
    <n v="2004"/>
    <s v="Karuna Chandee"/>
    <n v="40"/>
    <n v="48"/>
    <s v="Mobilization"/>
  </r>
  <r>
    <d v="2015-12-14T00:00:00"/>
    <s v="chsg-00408.29"/>
    <x v="0"/>
    <x v="13"/>
    <s v="I/C DESG"/>
    <s v="X-EE"/>
    <s v="Ex-Employee"/>
    <n v="40"/>
    <n v="48"/>
    <s v="Mobilization"/>
  </r>
  <r>
    <d v="2015-12-21T00:00:00"/>
    <s v="chsg-00408.29"/>
    <x v="0"/>
    <x v="13"/>
    <s v="I/C DESG"/>
    <n v="2001"/>
    <s v="Chakrit Ounvises"/>
    <n v="9"/>
    <n v="48"/>
    <s v="Mobilization"/>
  </r>
  <r>
    <d v="2015-12-21T00:00:00"/>
    <s v="chsg-00408.29"/>
    <x v="0"/>
    <x v="13"/>
    <s v="I/C DESG"/>
    <n v="2004"/>
    <s v="Karuna Chandee"/>
    <n v="42.3"/>
    <n v="48"/>
    <s v="Mobilization"/>
  </r>
  <r>
    <d v="2015-12-21T00:00:00"/>
    <s v="chsg-00408.29"/>
    <x v="0"/>
    <x v="13"/>
    <s v="I/C DESG"/>
    <s v="X-EE"/>
    <s v="Ex-Employee"/>
    <n v="16"/>
    <n v="48"/>
    <s v="Mobilization"/>
  </r>
  <r>
    <d v="2015-12-21T00:00:00"/>
    <s v="chsg-00408.29"/>
    <x v="0"/>
    <x v="13"/>
    <s v="I/C DESG"/>
    <n v="2023"/>
    <s v="Kriengkai Panuwatwanich"/>
    <n v="16"/>
    <n v="48"/>
    <s v="Mobilization"/>
  </r>
  <r>
    <d v="2015-12-21T00:00:00"/>
    <s v="chsg-00408.29"/>
    <x v="0"/>
    <x v="13"/>
    <s v="I/C DESG"/>
    <s v="X-EE"/>
    <s v="Ex-Employee"/>
    <n v="40"/>
    <n v="48"/>
    <s v="Mobilization"/>
  </r>
  <r>
    <d v="2016-01-04T00:00:00"/>
    <s v="chsg-00408.29"/>
    <x v="0"/>
    <x v="13"/>
    <s v="I/C DESG"/>
    <n v="2025"/>
    <s v="Akarawin Punyapaparpong"/>
    <n v="8"/>
    <n v="48"/>
    <s v="Mobilization"/>
  </r>
  <r>
    <d v="2016-01-04T00:00:00"/>
    <s v="chsg-00408.29"/>
    <x v="0"/>
    <x v="13"/>
    <s v="I/C DESG"/>
    <n v="2001"/>
    <s v="Chakrit Ounvises"/>
    <n v="3"/>
    <n v="48"/>
    <s v="Mobilization"/>
  </r>
  <r>
    <d v="2016-01-04T00:00:00"/>
    <s v="chsg-00408.29"/>
    <x v="0"/>
    <x v="13"/>
    <s v="I/C DESG"/>
    <n v="2004"/>
    <s v="Karuna Chandee"/>
    <n v="40"/>
    <n v="48"/>
    <s v="Mobilization"/>
  </r>
  <r>
    <d v="2016-01-04T00:00:00"/>
    <s v="chsg-00408.29"/>
    <x v="0"/>
    <x v="13"/>
    <s v="I/C DESG"/>
    <s v="X-EE"/>
    <s v="Ex-Employee"/>
    <n v="8"/>
    <n v="48"/>
    <s v="Mobilization"/>
  </r>
  <r>
    <d v="2016-01-04T00:00:00"/>
    <s v="chsg-00408.29"/>
    <x v="0"/>
    <x v="13"/>
    <s v="I/C DESG"/>
    <s v="X-EE"/>
    <s v="Ex-Employee"/>
    <n v="36"/>
    <n v="48"/>
    <s v="Mobilization"/>
  </r>
  <r>
    <d v="2016-01-04T00:00:00"/>
    <s v="chsg-00408.29"/>
    <x v="0"/>
    <x v="13"/>
    <s v="I/C DESG"/>
    <s v="X-EE"/>
    <s v="Ex-Employee"/>
    <n v="32"/>
    <n v="48"/>
    <s v="Mobilization"/>
  </r>
  <r>
    <d v="2016-01-04T00:00:00"/>
    <s v="chsg-00408.29"/>
    <x v="0"/>
    <x v="13"/>
    <s v="I/C DESG"/>
    <s v="X-EE"/>
    <s v="Ex-Employee"/>
    <n v="16"/>
    <n v="48"/>
    <s v="Mobilization"/>
  </r>
  <r>
    <d v="2016-01-11T00:00:00"/>
    <s v="chsg-00408.29"/>
    <x v="0"/>
    <x v="13"/>
    <s v="I/C DESG"/>
    <n v="2025"/>
    <s v="Akarawin Punyapaparpong"/>
    <n v="40"/>
    <n v="48"/>
    <s v="Mobilization"/>
  </r>
  <r>
    <d v="2016-01-11T00:00:00"/>
    <s v="chsg-00408.29"/>
    <x v="0"/>
    <x v="13"/>
    <s v="I/C DESG"/>
    <n v="2004"/>
    <s v="Karuna Chandee"/>
    <n v="43"/>
    <n v="48"/>
    <s v="Mobilization"/>
  </r>
  <r>
    <d v="2016-01-11T00:00:00"/>
    <s v="chsg-00408.29"/>
    <x v="0"/>
    <x v="13"/>
    <s v="I/C DESG"/>
    <s v="X-EE"/>
    <s v="Ex-Employee"/>
    <n v="38"/>
    <n v="48"/>
    <s v="Mobilization"/>
  </r>
  <r>
    <d v="2016-01-11T00:00:00"/>
    <s v="chsg-00408.29"/>
    <x v="0"/>
    <x v="13"/>
    <s v="I/C DESG"/>
    <s v="X-EE"/>
    <s v="Ex-Employee"/>
    <n v="32"/>
    <n v="48"/>
    <s v="Mobilization"/>
  </r>
  <r>
    <d v="2016-01-18T00:00:00"/>
    <s v="chsg-00408.29"/>
    <x v="0"/>
    <x v="13"/>
    <s v="I/C DESG"/>
    <n v="2025"/>
    <s v="Akarawin Punyapaparpong"/>
    <n v="40"/>
    <n v="48"/>
    <s v="Mobilization"/>
  </r>
  <r>
    <d v="2016-01-18T00:00:00"/>
    <s v="chsg-00408.29"/>
    <x v="0"/>
    <x v="13"/>
    <s v="I/C DESG"/>
    <n v="2001"/>
    <s v="Chakrit Ounvises"/>
    <n v="4"/>
    <n v="48"/>
    <s v="Mobilization"/>
  </r>
  <r>
    <d v="2016-01-18T00:00:00"/>
    <s v="chsg-00408.29"/>
    <x v="0"/>
    <x v="13"/>
    <s v="I/C DESG"/>
    <n v="2004"/>
    <s v="Karuna Chandee"/>
    <n v="38"/>
    <n v="48"/>
    <s v="Mobilization"/>
  </r>
  <r>
    <d v="2016-01-18T00:00:00"/>
    <s v="chsg-00408.29"/>
    <x v="0"/>
    <x v="13"/>
    <s v="I/C DESG"/>
    <s v="X-EE"/>
    <s v="Ex-Employee"/>
    <n v="16"/>
    <n v="48"/>
    <s v="Mobilization"/>
  </r>
  <r>
    <d v="2016-01-18T00:00:00"/>
    <s v="chsg-00408.29"/>
    <x v="0"/>
    <x v="13"/>
    <s v="I/C DESG"/>
    <s v="X-EE"/>
    <s v="Ex-Employee"/>
    <n v="22"/>
    <n v="48"/>
    <s v="Mobilization"/>
  </r>
  <r>
    <d v="2016-01-18T00:00:00"/>
    <s v="chsg-00408.29"/>
    <x v="0"/>
    <x v="13"/>
    <s v="I/C DESG"/>
    <s v="X-EE"/>
    <s v="Ex-Employee"/>
    <n v="40"/>
    <n v="48"/>
    <s v="Mobilization"/>
  </r>
  <r>
    <d v="2016-01-25T00:00:00"/>
    <s v="chsg-00408.29"/>
    <x v="0"/>
    <x v="13"/>
    <s v="I/C DESG"/>
    <n v="2025"/>
    <s v="Akarawin Punyapaparpong"/>
    <n v="40"/>
    <n v="48"/>
    <s v="Mobilization"/>
  </r>
  <r>
    <d v="2016-01-25T00:00:00"/>
    <s v="chsg-00408.29"/>
    <x v="0"/>
    <x v="13"/>
    <s v="I/C DESG"/>
    <n v="2001"/>
    <s v="Chakrit Ounvises"/>
    <n v="2"/>
    <n v="48"/>
    <s v="Mobilization"/>
  </r>
  <r>
    <d v="2016-01-25T00:00:00"/>
    <s v="chsg-00408.29"/>
    <x v="0"/>
    <x v="13"/>
    <s v="I/C DESG"/>
    <n v="2004"/>
    <s v="Karuna Chandee"/>
    <n v="40"/>
    <n v="48"/>
    <s v="Mobilization"/>
  </r>
  <r>
    <d v="2016-01-25T00:00:00"/>
    <s v="chsg-00408.29"/>
    <x v="0"/>
    <x v="13"/>
    <s v="I/C DESG"/>
    <s v="X-EE"/>
    <s v="Ex-Employee"/>
    <n v="37"/>
    <n v="48"/>
    <s v="Mobilization"/>
  </r>
  <r>
    <d v="2016-01-25T00:00:00"/>
    <s v="chsg-00408.29"/>
    <x v="0"/>
    <x v="13"/>
    <s v="I/C DESG"/>
    <n v="2009"/>
    <s v="Seksan Pliansinchai"/>
    <n v="4"/>
    <n v="48"/>
    <s v="Mobilization"/>
  </r>
  <r>
    <d v="2016-01-25T00:00:00"/>
    <s v="chsg-00408.29"/>
    <x v="0"/>
    <x v="13"/>
    <s v="I/C DESG"/>
    <s v="X-EE"/>
    <s v="Ex-Employee"/>
    <n v="40"/>
    <n v="48"/>
    <s v="Mobilization"/>
  </r>
  <r>
    <d v="2016-02-01T00:00:00"/>
    <s v="chsg-00408.29"/>
    <x v="0"/>
    <x v="13"/>
    <s v="I/C DESG"/>
    <n v="2025"/>
    <s v="Akarawin Punyapaparpong"/>
    <n v="40"/>
    <n v="48"/>
    <s v="Mobilization"/>
  </r>
  <r>
    <d v="2016-02-01T00:00:00"/>
    <s v="chsg-00408.29"/>
    <x v="0"/>
    <x v="13"/>
    <s v="I/C DESG"/>
    <n v="2001"/>
    <s v="Chakrit Ounvises"/>
    <n v="5"/>
    <n v="48"/>
    <s v="Mobilization"/>
  </r>
  <r>
    <d v="2016-02-01T00:00:00"/>
    <s v="chsg-00408.29"/>
    <x v="0"/>
    <x v="13"/>
    <s v="I/C DESG"/>
    <n v="2004"/>
    <s v="Karuna Chandee"/>
    <n v="44.05"/>
    <n v="48"/>
    <s v="Mobilization"/>
  </r>
  <r>
    <d v="2016-02-01T00:00:00"/>
    <s v="chsg-00408.29"/>
    <x v="0"/>
    <x v="13"/>
    <s v="I/C DESG"/>
    <s v="X-EE"/>
    <s v="Ex-Employee"/>
    <n v="40"/>
    <n v="48"/>
    <s v="Mobilization"/>
  </r>
  <r>
    <d v="2016-02-01T00:00:00"/>
    <s v="chsg-00408.29"/>
    <x v="0"/>
    <x v="13"/>
    <s v="I/C DESG"/>
    <s v="X-EE"/>
    <s v="Ex-Employee"/>
    <n v="24"/>
    <n v="48"/>
    <s v="Mobilization"/>
  </r>
  <r>
    <d v="2016-02-08T00:00:00"/>
    <s v="chsg-00408.29"/>
    <x v="0"/>
    <x v="13"/>
    <s v="I/C DESG"/>
    <n v="2025"/>
    <s v="Akarawin Punyapaparpong"/>
    <n v="40"/>
    <n v="48"/>
    <s v="Mobilization"/>
  </r>
  <r>
    <d v="2016-02-08T00:00:00"/>
    <s v="chsg-00408.29"/>
    <x v="0"/>
    <x v="13"/>
    <s v="I/C DESG"/>
    <n v="2001"/>
    <s v="Chakrit Ounvises"/>
    <n v="5"/>
    <n v="48"/>
    <s v="Mobilization"/>
  </r>
  <r>
    <d v="2016-02-08T00:00:00"/>
    <s v="chsg-00408.29"/>
    <x v="0"/>
    <x v="13"/>
    <s v="I/C DESG"/>
    <s v="X-EE"/>
    <s v="Ex-Employee"/>
    <n v="38"/>
    <n v="48"/>
    <s v="Mobilization"/>
  </r>
  <r>
    <d v="2016-02-08T00:00:00"/>
    <s v="chsg-00408.29"/>
    <x v="0"/>
    <x v="13"/>
    <s v="I/C DESG"/>
    <n v="2006"/>
    <s v="Nitipol Kanagasai"/>
    <n v="32"/>
    <n v="48"/>
    <s v="Mobilization"/>
  </r>
  <r>
    <d v="2016-02-08T00:00:00"/>
    <s v="chsg-00408.29"/>
    <x v="0"/>
    <x v="13"/>
    <s v="I/C DESG"/>
    <s v="X-EE"/>
    <s v="Ex-Employee"/>
    <n v="24"/>
    <n v="48"/>
    <s v="Mobilization"/>
  </r>
  <r>
    <d v="2016-02-15T00:00:00"/>
    <s v="chsg-00408.29"/>
    <x v="0"/>
    <x v="13"/>
    <s v="I/C DESG"/>
    <n v="2025"/>
    <s v="Akarawin Punyapaparpong"/>
    <n v="40"/>
    <n v="48"/>
    <s v="Mobilization"/>
  </r>
  <r>
    <d v="2016-02-15T00:00:00"/>
    <s v="chsg-00408.29"/>
    <x v="0"/>
    <x v="13"/>
    <s v="I/C DESG"/>
    <n v="2001"/>
    <s v="Chakrit Ounvises"/>
    <n v="1"/>
    <n v="48"/>
    <s v="Mobilization"/>
  </r>
  <r>
    <d v="2016-02-15T00:00:00"/>
    <s v="chsg-00408.29"/>
    <x v="0"/>
    <x v="13"/>
    <s v="I/C DESG"/>
    <n v="2004"/>
    <s v="Karuna Chandee"/>
    <n v="41.85"/>
    <n v="48"/>
    <s v="Mobilization"/>
  </r>
  <r>
    <d v="2016-02-15T00:00:00"/>
    <s v="chsg-00408.29"/>
    <x v="0"/>
    <x v="13"/>
    <s v="I/C DESG"/>
    <s v="X-EE"/>
    <s v="Ex-Employee"/>
    <n v="32"/>
    <n v="48"/>
    <s v="Mobilization"/>
  </r>
  <r>
    <d v="2016-02-15T00:00:00"/>
    <s v="chsg-00408.29"/>
    <x v="0"/>
    <x v="13"/>
    <s v="I/C DESG"/>
    <s v="X-EE"/>
    <s v="Ex-Employee"/>
    <n v="32"/>
    <n v="48"/>
    <s v="Mobilization"/>
  </r>
  <r>
    <d v="2016-02-22T00:00:00"/>
    <s v="chsg-00408.29"/>
    <x v="0"/>
    <x v="13"/>
    <s v="I/C DESG"/>
    <n v="2025"/>
    <s v="Akarawin Punyapaparpong"/>
    <n v="32"/>
    <n v="48"/>
    <s v="Mobilization"/>
  </r>
  <r>
    <d v="2016-02-22T00:00:00"/>
    <s v="chsg-00408.29"/>
    <x v="0"/>
    <x v="13"/>
    <s v="I/C DESG"/>
    <n v="2004"/>
    <s v="Karuna Chandee"/>
    <n v="32"/>
    <n v="48"/>
    <s v="Mobilization"/>
  </r>
  <r>
    <d v="2016-02-22T00:00:00"/>
    <s v="chsg-00408.29"/>
    <x v="0"/>
    <x v="13"/>
    <s v="I/C DESG"/>
    <s v="X-EE"/>
    <s v="Ex-Employee"/>
    <n v="20"/>
    <n v="48"/>
    <s v="Mobilization"/>
  </r>
  <r>
    <d v="2016-02-22T00:00:00"/>
    <s v="chsg-00408.29"/>
    <x v="0"/>
    <x v="13"/>
    <s v="I/C DESG"/>
    <s v="X-EE"/>
    <s v="Ex-Employee"/>
    <n v="32"/>
    <n v="48"/>
    <s v="Mobilization"/>
  </r>
  <r>
    <d v="2016-02-29T00:00:00"/>
    <s v="chsg-00408.29"/>
    <x v="0"/>
    <x v="13"/>
    <s v="I/C DESG"/>
    <n v="2025"/>
    <s v="Akarawin Punyapaparpong"/>
    <n v="8"/>
    <n v="48"/>
    <s v="Mobilization"/>
  </r>
  <r>
    <d v="2016-02-29T00:00:00"/>
    <s v="chsg-00408.29"/>
    <x v="0"/>
    <x v="13"/>
    <s v="I/C DESG"/>
    <n v="2001"/>
    <s v="Chakrit Ounvises"/>
    <n v="1"/>
    <n v="48"/>
    <s v="Mobilization"/>
  </r>
  <r>
    <d v="2016-02-29T00:00:00"/>
    <s v="chsg-00408.29"/>
    <x v="0"/>
    <x v="13"/>
    <s v="I/C DESG"/>
    <n v="2004"/>
    <s v="Karuna Chandee"/>
    <n v="8"/>
    <n v="48"/>
    <s v="Mobilization"/>
  </r>
  <r>
    <d v="2016-02-29T00:00:00"/>
    <s v="chsg-00408.29"/>
    <x v="0"/>
    <x v="13"/>
    <s v="I/C DESG"/>
    <s v="X-EE"/>
    <s v="Ex-Employee"/>
    <n v="6"/>
    <n v="48"/>
    <s v="Mobilization"/>
  </r>
  <r>
    <d v="2016-02-29T00:00:00"/>
    <s v="chsg-00408.29"/>
    <x v="0"/>
    <x v="13"/>
    <s v="I/C DESG"/>
    <s v="X-EE"/>
    <s v="Ex-Employee"/>
    <n v="8"/>
    <n v="48"/>
    <s v="Mobilization"/>
  </r>
  <r>
    <d v="2016-03-01T00:00:00"/>
    <s v="chsg-00408.29"/>
    <x v="0"/>
    <x v="13"/>
    <s v="I/C DESG"/>
    <n v="2025"/>
    <s v="Akarawin Punyapaparpong"/>
    <n v="32"/>
    <n v="48"/>
    <s v="Mobilization"/>
  </r>
  <r>
    <d v="2016-03-01T00:00:00"/>
    <s v="chsg-00408.29"/>
    <x v="0"/>
    <x v="13"/>
    <s v="I/C DESG"/>
    <n v="2004"/>
    <s v="Karuna Chandee"/>
    <n v="32"/>
    <n v="48"/>
    <s v="Mobilization"/>
  </r>
  <r>
    <d v="2016-03-01T00:00:00"/>
    <s v="chsg-00408.29"/>
    <x v="0"/>
    <x v="13"/>
    <s v="I/C DESG"/>
    <s v="X-EE"/>
    <s v="Ex-Employee"/>
    <n v="15"/>
    <n v="48"/>
    <s v="Mobilization"/>
  </r>
  <r>
    <d v="2016-03-01T00:00:00"/>
    <s v="chsg-00408.29"/>
    <x v="0"/>
    <x v="13"/>
    <s v="I/C DESG"/>
    <s v="X-EE"/>
    <s v="Ex-Employee"/>
    <n v="26"/>
    <n v="48"/>
    <s v="Mobilization"/>
  </r>
  <r>
    <d v="2016-03-07T00:00:00"/>
    <s v="chsg-00408.29"/>
    <x v="0"/>
    <x v="13"/>
    <s v="I/C DESG"/>
    <n v="2001"/>
    <s v="Chakrit Ounvises"/>
    <n v="5"/>
    <n v="48"/>
    <s v="Mobilization"/>
  </r>
  <r>
    <d v="2016-03-07T00:00:00"/>
    <s v="chsg-00408.29"/>
    <x v="0"/>
    <x v="13"/>
    <s v="I/C DESG"/>
    <n v="2004"/>
    <s v="Karuna Chandee"/>
    <n v="37.299999999999997"/>
    <n v="48"/>
    <s v="Mobilization"/>
  </r>
  <r>
    <d v="2016-03-07T00:00:00"/>
    <s v="chsg-00408.29"/>
    <x v="0"/>
    <x v="13"/>
    <s v="I/C DESG"/>
    <s v="X-EE"/>
    <s v="Ex-Employee"/>
    <n v="12"/>
    <n v="48"/>
    <s v="Mobilization"/>
  </r>
  <r>
    <d v="2016-03-14T00:00:00"/>
    <s v="chsg-00408.29"/>
    <x v="0"/>
    <x v="13"/>
    <s v="I/C DESG"/>
    <n v="2004"/>
    <s v="Karuna Chandee"/>
    <n v="31"/>
    <n v="48"/>
    <s v="Mobilization"/>
  </r>
  <r>
    <d v="2016-03-14T00:00:00"/>
    <s v="chsg-00408.29"/>
    <x v="0"/>
    <x v="13"/>
    <s v="I/C DESG"/>
    <s v="X-EE"/>
    <s v="Ex-Employee"/>
    <n v="16"/>
    <n v="48"/>
    <s v="Mobilization"/>
  </r>
  <r>
    <d v="2016-03-21T00:00:00"/>
    <s v="chsg-00408.29"/>
    <x v="0"/>
    <x v="13"/>
    <s v="I/C DESG"/>
    <n v="2025"/>
    <s v="Akarawin Punyapaparpong"/>
    <n v="32"/>
    <n v="48"/>
    <s v="Mobilization"/>
  </r>
  <r>
    <d v="2016-03-21T00:00:00"/>
    <s v="chsg-00408.29"/>
    <x v="0"/>
    <x v="13"/>
    <s v="I/C DESG"/>
    <n v="2004"/>
    <s v="Karuna Chandee"/>
    <n v="27"/>
    <n v="48"/>
    <s v="Mobilization"/>
  </r>
  <r>
    <d v="2016-03-21T00:00:00"/>
    <s v="chsg-00408.29"/>
    <x v="0"/>
    <x v="13"/>
    <s v="I/C DESG"/>
    <s v="X-EE"/>
    <s v="Ex-Employee"/>
    <n v="21"/>
    <n v="48"/>
    <s v="Mobilization"/>
  </r>
  <r>
    <d v="2016-03-21T00:00:00"/>
    <s v="chsg-00408.29"/>
    <x v="0"/>
    <x v="13"/>
    <s v="I/C DESG"/>
    <s v="X-EE"/>
    <s v="Ex-Employee"/>
    <n v="16"/>
    <n v="48"/>
    <s v="Mobilization"/>
  </r>
  <r>
    <d v="2016-03-28T00:00:00"/>
    <s v="chsg-00408.29"/>
    <x v="0"/>
    <x v="13"/>
    <s v="I/C DESG"/>
    <n v="2025"/>
    <s v="Akarawin Punyapaparpong"/>
    <n v="8"/>
    <n v="48"/>
    <s v="Mobilization"/>
  </r>
  <r>
    <d v="2016-03-28T00:00:00"/>
    <s v="chsg-00408.29"/>
    <x v="0"/>
    <x v="13"/>
    <s v="I/C DESG"/>
    <n v="2001"/>
    <s v="Chakrit Ounvises"/>
    <n v="4"/>
    <n v="48"/>
    <s v="Mobilization"/>
  </r>
  <r>
    <d v="2016-03-28T00:00:00"/>
    <s v="chsg-00408.29"/>
    <x v="0"/>
    <x v="13"/>
    <s v="I/C DESG"/>
    <n v="2004"/>
    <s v="Karuna Chandee"/>
    <n v="33"/>
    <n v="48"/>
    <s v="Mobilization"/>
  </r>
  <r>
    <d v="2016-03-28T00:00:00"/>
    <s v="chsg-00408.29"/>
    <x v="0"/>
    <x v="13"/>
    <s v="I/C DESG"/>
    <s v="X-EE"/>
    <s v="Ex-Employee"/>
    <n v="8"/>
    <n v="48"/>
    <s v="Mobilization"/>
  </r>
  <r>
    <d v="2016-03-28T00:00:00"/>
    <s v="chsg-00408.29"/>
    <x v="0"/>
    <x v="13"/>
    <s v="I/C DESG"/>
    <s v="X-EE"/>
    <s v="Ex-Employee"/>
    <n v="24"/>
    <n v="48"/>
    <s v="Mobilization"/>
  </r>
  <r>
    <d v="2016-04-01T00:00:00"/>
    <s v="chsg-00408.29"/>
    <x v="0"/>
    <x v="13"/>
    <s v="I/C DESG"/>
    <n v="2001"/>
    <s v="Chakrit Ounvises"/>
    <n v="2"/>
    <n v="48"/>
    <s v="Mobilization"/>
  </r>
  <r>
    <d v="2016-04-01T00:00:00"/>
    <s v="chsg-00408.29"/>
    <x v="0"/>
    <x v="13"/>
    <s v="I/C DESG"/>
    <n v="2004"/>
    <s v="Karuna Chandee"/>
    <n v="8"/>
    <n v="48"/>
    <s v="Mobilization"/>
  </r>
  <r>
    <d v="2016-04-01T00:00:00"/>
    <s v="chsg-00408.29"/>
    <x v="0"/>
    <x v="13"/>
    <s v="I/C DESG"/>
    <s v="X-EE"/>
    <s v="Ex-Employee"/>
    <n v="8"/>
    <n v="48"/>
    <s v="Mobilization"/>
  </r>
  <r>
    <d v="2016-04-01T00:00:00"/>
    <s v="chsg-00408.29"/>
    <x v="0"/>
    <x v="13"/>
    <s v="I/C DESG"/>
    <s v="X-EE"/>
    <s v="Ex-Employee"/>
    <n v="8"/>
    <n v="48"/>
    <s v="Mobilization"/>
  </r>
  <r>
    <d v="2016-04-04T00:00:00"/>
    <s v="chsg-00408.29"/>
    <x v="0"/>
    <x v="13"/>
    <s v="I/C DESG"/>
    <n v="2001"/>
    <s v="Chakrit Ounvises"/>
    <n v="4"/>
    <n v="48"/>
    <s v="Mobilization"/>
  </r>
  <r>
    <d v="2016-04-04T00:00:00"/>
    <s v="chsg-00408.29"/>
    <x v="0"/>
    <x v="13"/>
    <s v="I/C DESG"/>
    <n v="2004"/>
    <s v="Karuna Chandee"/>
    <n v="31"/>
    <n v="48"/>
    <s v="Mobilization"/>
  </r>
  <r>
    <d v="2016-04-04T00:00:00"/>
    <s v="chsg-00408.29"/>
    <x v="0"/>
    <x v="13"/>
    <s v="I/C DESG"/>
    <s v="X-EE"/>
    <s v="Ex-Employee"/>
    <n v="32"/>
    <n v="48"/>
    <s v="Mobilization"/>
  </r>
  <r>
    <d v="2016-04-04T00:00:00"/>
    <s v="chsg-00408.29"/>
    <x v="0"/>
    <x v="13"/>
    <s v="I/C DESG"/>
    <s v="X-EE"/>
    <s v="Ex-Employee"/>
    <n v="24"/>
    <n v="48"/>
    <s v="Mobilization"/>
  </r>
  <r>
    <d v="2016-04-11T00:00:00"/>
    <s v="chsg-00408.29"/>
    <x v="0"/>
    <x v="13"/>
    <s v="I/C DESG"/>
    <n v="2004"/>
    <s v="Karuna Chandee"/>
    <n v="16"/>
    <n v="48"/>
    <s v="Mobilization"/>
  </r>
  <r>
    <d v="2016-04-11T00:00:00"/>
    <s v="chsg-00408.29"/>
    <x v="0"/>
    <x v="13"/>
    <s v="I/C DESG"/>
    <s v="X-EE"/>
    <s v="Ex-Employee"/>
    <n v="16"/>
    <n v="48"/>
    <s v="Mobilization"/>
  </r>
  <r>
    <d v="2016-04-11T00:00:00"/>
    <s v="chsg-00408.29"/>
    <x v="0"/>
    <x v="13"/>
    <s v="I/C DESG"/>
    <s v="X-EE"/>
    <s v="Ex-Employee"/>
    <n v="16"/>
    <n v="48"/>
    <s v="Mobilization"/>
  </r>
  <r>
    <d v="2016-04-18T00:00:00"/>
    <s v="chsg-00408.29"/>
    <x v="0"/>
    <x v="13"/>
    <s v="I/C DESG"/>
    <n v="2025"/>
    <s v="Akarawin Punyapaparpong"/>
    <n v="4"/>
    <n v="48"/>
    <s v="Mobilization"/>
  </r>
  <r>
    <d v="2016-04-18T00:00:00"/>
    <s v="chsg-00408.29"/>
    <x v="0"/>
    <x v="13"/>
    <s v="I/C DESG"/>
    <n v="2004"/>
    <s v="Karuna Chandee"/>
    <n v="40"/>
    <n v="48"/>
    <s v="Mobilization"/>
  </r>
  <r>
    <d v="2016-04-18T00:00:00"/>
    <s v="chsg-00408.29"/>
    <x v="0"/>
    <x v="13"/>
    <s v="I/C DESG"/>
    <n v="2003"/>
    <s v="Chapoo Rordpet"/>
    <n v="13"/>
    <n v="48"/>
    <s v="Mobilization"/>
  </r>
  <r>
    <d v="2016-04-18T00:00:00"/>
    <s v="chsg-00408.29"/>
    <x v="0"/>
    <x v="13"/>
    <s v="I/C DESG"/>
    <s v="X-EE"/>
    <s v="Ex-Employee"/>
    <n v="32"/>
    <n v="48"/>
    <s v="Mobilization"/>
  </r>
  <r>
    <d v="2016-04-18T00:00:00"/>
    <s v="chsg-00408.29"/>
    <x v="0"/>
    <x v="13"/>
    <s v="I/C DESG"/>
    <s v="X-EE"/>
    <s v="Ex-Employee"/>
    <n v="40"/>
    <n v="48"/>
    <s v="Mobilization"/>
  </r>
  <r>
    <d v="2016-04-18T00:00:00"/>
    <s v="chsg-00408.29"/>
    <x v="0"/>
    <x v="13"/>
    <s v="I/C DESG"/>
    <n v="2014"/>
    <s v="Witthawat Witthayawiranon"/>
    <n v="32"/>
    <n v="48"/>
    <s v="Mobilization"/>
  </r>
  <r>
    <d v="2016-04-25T00:00:00"/>
    <s v="chsg-00408.29"/>
    <x v="0"/>
    <x v="13"/>
    <s v="I/C DESG"/>
    <n v="2001"/>
    <s v="Chakrit Ounvises"/>
    <n v="3"/>
    <n v="48"/>
    <s v="Mobilization"/>
  </r>
  <r>
    <d v="2016-04-25T00:00:00"/>
    <s v="chsg-00408.29"/>
    <x v="0"/>
    <x v="13"/>
    <s v="I/C DESG"/>
    <n v="2004"/>
    <s v="Karuna Chandee"/>
    <n v="39.6"/>
    <n v="48"/>
    <s v="Mobilization"/>
  </r>
  <r>
    <d v="2016-04-25T00:00:00"/>
    <s v="chsg-00408.29"/>
    <x v="0"/>
    <x v="13"/>
    <s v="I/C DESG"/>
    <s v="X-EE"/>
    <s v="Ex-Employee"/>
    <n v="40"/>
    <n v="48"/>
    <s v="Mobilization"/>
  </r>
  <r>
    <d v="2016-04-25T00:00:00"/>
    <s v="chsg-00408.29"/>
    <x v="0"/>
    <x v="13"/>
    <s v="I/C DESG"/>
    <n v="2009"/>
    <s v="Seksan Pliansinchai"/>
    <n v="16"/>
    <n v="48"/>
    <s v="Mobilization"/>
  </r>
  <r>
    <d v="2016-04-25T00:00:00"/>
    <s v="chsg-00408.29"/>
    <x v="0"/>
    <x v="13"/>
    <s v="I/C DESG"/>
    <s v="X-EE"/>
    <s v="Ex-Employee"/>
    <n v="40"/>
    <n v="48"/>
    <s v="Mobilization"/>
  </r>
  <r>
    <d v="2016-04-25T00:00:00"/>
    <s v="chsg-00408.29"/>
    <x v="0"/>
    <x v="13"/>
    <s v="I/C DESG"/>
    <s v="X-EE"/>
    <s v="Ex-Employee"/>
    <n v="40"/>
    <n v="48"/>
    <s v="Mobilization"/>
  </r>
  <r>
    <d v="2016-04-25T00:00:00"/>
    <s v="chsg-00408.29"/>
    <x v="0"/>
    <x v="13"/>
    <s v="I/C DESG"/>
    <n v="2014"/>
    <s v="Witthawat Witthayawiranon"/>
    <n v="24"/>
    <n v="48"/>
    <s v="Mobilization"/>
  </r>
  <r>
    <d v="2016-04-28T00:00:00"/>
    <s v="chsg-00408.29"/>
    <x v="0"/>
    <x v="13"/>
    <s v="I/C DESG"/>
    <n v="2025"/>
    <s v="Akarawin Punyapaparpong"/>
    <n v="32"/>
    <n v="48"/>
    <s v="Mobilization"/>
  </r>
  <r>
    <d v="2016-05-02T00:00:00"/>
    <s v="chsg-00408.29"/>
    <x v="0"/>
    <x v="13"/>
    <s v="I/C DESG"/>
    <n v="2025"/>
    <s v="Akarawin Punyapaparpong"/>
    <n v="16"/>
    <n v="48"/>
    <s v="Mobilization"/>
  </r>
  <r>
    <d v="2016-05-02T00:00:00"/>
    <s v="chsg-00408.29"/>
    <x v="0"/>
    <x v="13"/>
    <s v="I/C DESG"/>
    <s v="X-EE"/>
    <s v="Ex-Employee"/>
    <n v="8"/>
    <n v="48"/>
    <s v="Mobilization"/>
  </r>
  <r>
    <d v="2016-05-02T00:00:00"/>
    <s v="chsg-00408.29"/>
    <x v="0"/>
    <x v="13"/>
    <s v="I/C DESG"/>
    <n v="2009"/>
    <s v="Seksan Pliansinchai"/>
    <n v="20"/>
    <n v="48"/>
    <s v="Mobilization"/>
  </r>
  <r>
    <d v="2016-05-09T00:00:00"/>
    <s v="chsg-00408.29"/>
    <x v="0"/>
    <x v="13"/>
    <s v="I/C DESG"/>
    <n v="2004"/>
    <s v="Karuna Chandee"/>
    <n v="35"/>
    <n v="48"/>
    <s v="Mobilization"/>
  </r>
  <r>
    <d v="2016-05-09T00:00:00"/>
    <s v="chsg-00408.29"/>
    <x v="0"/>
    <x v="13"/>
    <s v="I/C DESG"/>
    <s v="X-EE"/>
    <s v="Ex-Employee"/>
    <n v="16"/>
    <n v="48"/>
    <s v="Mobilization"/>
  </r>
  <r>
    <d v="2016-05-16T00:00:00"/>
    <s v="chsg-00408.29"/>
    <x v="0"/>
    <x v="13"/>
    <s v="I/C DESG"/>
    <n v="2025"/>
    <s v="Akarawin Punyapaparpong"/>
    <n v="32"/>
    <n v="48"/>
    <s v="Mobilization"/>
  </r>
  <r>
    <d v="2016-05-16T00:00:00"/>
    <s v="chsg-00408.29"/>
    <x v="0"/>
    <x v="13"/>
    <s v="I/C DESG"/>
    <n v="2004"/>
    <s v="Karuna Chandee"/>
    <n v="4"/>
    <n v="48"/>
    <s v="Mobilization"/>
  </r>
  <r>
    <d v="2016-05-16T00:00:00"/>
    <s v="chsg-00408.29"/>
    <x v="0"/>
    <x v="13"/>
    <s v="I/C DESG"/>
    <s v="X-EE"/>
    <s v="Ex-Employee"/>
    <n v="16"/>
    <n v="48"/>
    <s v="Mobilization"/>
  </r>
  <r>
    <d v="2016-06-01T00:00:00"/>
    <s v="chsg-00408.29"/>
    <x v="0"/>
    <x v="13"/>
    <s v="I/C DESG"/>
    <n v="2004"/>
    <s v="Karuna Chandee"/>
    <n v="15"/>
    <n v="48"/>
    <s v="Mobilization"/>
  </r>
  <r>
    <d v="2016-06-06T00:00:00"/>
    <s v="chsg-00408.29"/>
    <x v="0"/>
    <x v="13"/>
    <s v="I/C DESG"/>
    <s v="X-EE"/>
    <s v="Ex-Employee"/>
    <n v="2"/>
    <n v="48"/>
    <s v="Mobilization"/>
  </r>
  <r>
    <d v="2016-06-20T00:00:00"/>
    <s v="chsg-00408.29"/>
    <x v="0"/>
    <x v="13"/>
    <s v="I/C DESG"/>
    <n v="2004"/>
    <s v="Karuna Chandee"/>
    <n v="15"/>
    <n v="48"/>
    <s v="Mobilization"/>
  </r>
  <r>
    <d v="2016-08-01T00:00:00"/>
    <s v="chsg-00408.29"/>
    <x v="0"/>
    <x v="13"/>
    <s v="I/C DESG"/>
    <n v="2004"/>
    <s v="Karuna Chandee"/>
    <n v="1"/>
    <n v="48"/>
    <s v="Mobilization"/>
  </r>
  <r>
    <d v="2016-08-15T00:00:00"/>
    <s v="chsg-00408.29"/>
    <x v="0"/>
    <x v="13"/>
    <s v="I/C DESG"/>
    <n v="2005"/>
    <s v="Lampoon Khamwangngeaw"/>
    <n v="36"/>
    <n v="48"/>
    <s v="Mobilization"/>
  </r>
  <r>
    <d v="2016-08-15T00:00:00"/>
    <s v="chsg-00408.29"/>
    <x v="0"/>
    <x v="13"/>
    <s v="I/C DESG"/>
    <s v="X-EE"/>
    <s v="Ex-Employee"/>
    <n v="28"/>
    <n v="48"/>
    <s v="Mobilization"/>
  </r>
  <r>
    <d v="2016-08-22T00:00:00"/>
    <s v="chsg-00408.29"/>
    <x v="0"/>
    <x v="13"/>
    <s v="I/C DESG"/>
    <n v="2004"/>
    <s v="Karuna Chandee"/>
    <n v="15"/>
    <n v="48"/>
    <s v="Mobilization"/>
  </r>
  <r>
    <d v="2016-08-22T00:00:00"/>
    <s v="chsg-00408.29"/>
    <x v="0"/>
    <x v="13"/>
    <s v="I/C DESG"/>
    <s v="X-EE"/>
    <s v="Ex-Employee"/>
    <n v="16"/>
    <n v="48"/>
    <s v="Mobilization"/>
  </r>
  <r>
    <d v="2016-08-22T00:00:00"/>
    <s v="chsg-00408.29"/>
    <x v="0"/>
    <x v="13"/>
    <s v="I/C DESG"/>
    <n v="2005"/>
    <s v="Lampoon Khamwangngeaw"/>
    <n v="32"/>
    <n v="48"/>
    <s v="Mobilization"/>
  </r>
  <r>
    <d v="2016-08-22T00:00:00"/>
    <s v="chsg-00408.29"/>
    <x v="0"/>
    <x v="13"/>
    <s v="I/C DESG"/>
    <s v="X-EE"/>
    <s v="Ex-Employee"/>
    <n v="16"/>
    <n v="48"/>
    <s v="Mobilization"/>
  </r>
  <r>
    <d v="2016-08-29T00:00:00"/>
    <s v="chsg-00408.29"/>
    <x v="0"/>
    <x v="13"/>
    <s v="I/C DESG"/>
    <n v="2004"/>
    <s v="Karuna Chandee"/>
    <n v="31.6"/>
    <n v="48"/>
    <s v="Mobilization"/>
  </r>
  <r>
    <d v="2016-08-29T00:00:00"/>
    <s v="chsg-00408.29"/>
    <x v="0"/>
    <x v="13"/>
    <s v="I/C DESG"/>
    <s v="X-EE"/>
    <s v="Ex-Employee"/>
    <n v="24"/>
    <n v="48"/>
    <s v="Mobilization"/>
  </r>
  <r>
    <d v="2016-08-29T00:00:00"/>
    <s v="chsg-00408.29"/>
    <x v="0"/>
    <x v="13"/>
    <s v="I/C DESG"/>
    <n v="2005"/>
    <s v="Lampoon Khamwangngeaw"/>
    <n v="24"/>
    <n v="48"/>
    <s v="Mobilization"/>
  </r>
  <r>
    <d v="2016-08-29T00:00:00"/>
    <s v="chsg-00408.29"/>
    <x v="0"/>
    <x v="13"/>
    <s v="I/C DESG"/>
    <s v="X-EE"/>
    <s v="Ex-Employee"/>
    <n v="24"/>
    <n v="48"/>
    <s v="Mobilization"/>
  </r>
  <r>
    <d v="2016-09-01T00:00:00"/>
    <s v="chsg-00408.29"/>
    <x v="0"/>
    <x v="13"/>
    <s v="I/C DESG"/>
    <s v="X-EE"/>
    <s v="Ex-Employee"/>
    <n v="16"/>
    <n v="48"/>
    <s v="Mobilization"/>
  </r>
  <r>
    <d v="2016-09-01T00:00:00"/>
    <s v="chsg-00408.29"/>
    <x v="0"/>
    <x v="13"/>
    <s v="I/C DESG"/>
    <n v="2005"/>
    <s v="Lampoon Khamwangngeaw"/>
    <n v="16"/>
    <n v="48"/>
    <s v="Mobilization"/>
  </r>
  <r>
    <d v="2016-09-01T00:00:00"/>
    <s v="chsg-00408.29"/>
    <x v="0"/>
    <x v="13"/>
    <s v="I/C DESG"/>
    <s v="X-EE"/>
    <s v="Ex-Employee"/>
    <n v="16"/>
    <n v="48"/>
    <s v="Mobilization"/>
  </r>
  <r>
    <d v="2016-09-05T00:00:00"/>
    <s v="chsg-00408.29"/>
    <x v="0"/>
    <x v="13"/>
    <s v="I/C DESG"/>
    <s v="X-EE"/>
    <s v="Ex-Employee"/>
    <n v="39"/>
    <n v="48"/>
    <s v="Mobilization"/>
  </r>
  <r>
    <d v="2016-09-05T00:00:00"/>
    <s v="chsg-00408.29"/>
    <x v="0"/>
    <x v="13"/>
    <s v="I/C DESG"/>
    <n v="2005"/>
    <s v="Lampoon Khamwangngeaw"/>
    <n v="26"/>
    <n v="48"/>
    <s v="Mobilization"/>
  </r>
  <r>
    <d v="2016-09-05T00:00:00"/>
    <s v="chsg-00408.29"/>
    <x v="0"/>
    <x v="13"/>
    <s v="I/C DESG"/>
    <s v="X-EE"/>
    <s v="Ex-Employee"/>
    <n v="38"/>
    <n v="48"/>
    <s v="Mobilization"/>
  </r>
  <r>
    <d v="2016-09-05T00:00:00"/>
    <s v="chsg-00408.29"/>
    <x v="0"/>
    <x v="13"/>
    <s v="I/C DESG"/>
    <n v="2014"/>
    <s v="Witthawat Witthayawiranon"/>
    <n v="20"/>
    <n v="48"/>
    <s v="Mobilization"/>
  </r>
  <r>
    <d v="2016-09-12T00:00:00"/>
    <s v="chsg-00408.29"/>
    <x v="0"/>
    <x v="13"/>
    <s v="I/C DESG"/>
    <s v="X-EE"/>
    <s v="Ex-Employee"/>
    <n v="38"/>
    <n v="48"/>
    <s v="Mobilization"/>
  </r>
  <r>
    <d v="2016-09-12T00:00:00"/>
    <s v="chsg-00408.29"/>
    <x v="0"/>
    <x v="13"/>
    <s v="I/C DESG"/>
    <n v="2005"/>
    <s v="Lampoon Khamwangngeaw"/>
    <n v="3"/>
    <n v="48"/>
    <s v="Mobilization"/>
  </r>
  <r>
    <d v="2016-09-12T00:00:00"/>
    <s v="chsg-00408.29"/>
    <x v="0"/>
    <x v="13"/>
    <s v="I/C DESG"/>
    <s v="X-EE"/>
    <s v="Ex-Employee"/>
    <n v="14"/>
    <n v="48"/>
    <s v="Mobilization"/>
  </r>
  <r>
    <d v="2016-09-12T00:00:00"/>
    <s v="chsg-00408.29"/>
    <x v="0"/>
    <x v="13"/>
    <s v="I/C DESG"/>
    <n v="2014"/>
    <s v="Witthawat Witthayawiranon"/>
    <n v="24"/>
    <n v="48"/>
    <s v="Mobilization"/>
  </r>
  <r>
    <d v="2016-09-19T00:00:00"/>
    <s v="chsg-00408.29"/>
    <x v="0"/>
    <x v="13"/>
    <s v="I/C DESG"/>
    <n v="2004"/>
    <s v="Karuna Chandee"/>
    <n v="10"/>
    <n v="48"/>
    <s v="Mobilization"/>
  </r>
  <r>
    <d v="2016-09-19T00:00:00"/>
    <s v="chsg-00408.29"/>
    <x v="0"/>
    <x v="13"/>
    <s v="I/C DESG"/>
    <s v="X-EE"/>
    <s v="Ex-Employee"/>
    <n v="8"/>
    <n v="48"/>
    <s v="Mobilization"/>
  </r>
  <r>
    <d v="2016-09-26T00:00:00"/>
    <s v="chsg-00408.29"/>
    <x v="0"/>
    <x v="13"/>
    <s v="I/C DESG"/>
    <n v="2004"/>
    <s v="Karuna Chandee"/>
    <n v="38.6"/>
    <n v="48"/>
    <s v="Mobilization"/>
  </r>
  <r>
    <d v="2016-09-26T00:00:00"/>
    <s v="chsg-00408.29"/>
    <x v="0"/>
    <x v="13"/>
    <s v="I/C DESG"/>
    <s v="X-EE"/>
    <s v="Ex-Employee"/>
    <n v="36"/>
    <n v="48"/>
    <s v="Mobilization"/>
  </r>
  <r>
    <d v="2016-09-26T00:00:00"/>
    <s v="chsg-00408.29"/>
    <x v="0"/>
    <x v="13"/>
    <s v="I/C DESG"/>
    <s v="X-EE"/>
    <s v="Ex-Employee"/>
    <n v="40"/>
    <n v="48"/>
    <s v="Mobilization"/>
  </r>
  <r>
    <d v="2016-09-26T00:00:00"/>
    <s v="chsg-00408.29"/>
    <x v="0"/>
    <x v="13"/>
    <s v="I/C DESG"/>
    <n v="2014"/>
    <s v="Witthawat Witthayawiranon"/>
    <n v="16"/>
    <n v="48"/>
    <s v="Mobilization"/>
  </r>
  <r>
    <d v="2016-10-03T00:00:00"/>
    <s v="chsg-00408.29"/>
    <x v="0"/>
    <x v="13"/>
    <s v="I/C DESG"/>
    <n v="2014"/>
    <s v="Witthawat Witthayawiranon"/>
    <n v="4"/>
    <n v="48"/>
    <s v="Mobilization"/>
  </r>
  <r>
    <d v="2016-10-10T00:00:00"/>
    <s v="chsg-00408.29"/>
    <x v="0"/>
    <x v="13"/>
    <s v="I/C DESG"/>
    <s v="X-EE"/>
    <s v="Ex-Employee"/>
    <n v="17"/>
    <n v="48"/>
    <s v="Mobilization"/>
  </r>
  <r>
    <d v="2016-10-10T00:00:00"/>
    <s v="chsg-00408.29"/>
    <x v="0"/>
    <x v="13"/>
    <s v="I/C DESG"/>
    <n v="2010"/>
    <s v="Rapee Pongtanee"/>
    <n v="24"/>
    <n v="48"/>
    <s v="Mobilization"/>
  </r>
  <r>
    <d v="2016-10-10T00:00:00"/>
    <s v="chsg-00408.29"/>
    <x v="0"/>
    <x v="13"/>
    <s v="I/C DESG"/>
    <s v="X-EE"/>
    <s v="Ex-Employee"/>
    <n v="20"/>
    <n v="48"/>
    <s v="Mobilization"/>
  </r>
  <r>
    <d v="2016-10-17T00:00:00"/>
    <s v="chsg-00408.29"/>
    <x v="0"/>
    <x v="13"/>
    <s v="I/C DESG"/>
    <n v="2004"/>
    <s v="Karuna Chandee"/>
    <n v="1"/>
    <n v="48"/>
    <s v="Mobilization"/>
  </r>
  <r>
    <d v="2016-10-17T00:00:00"/>
    <s v="chsg-00408.29"/>
    <x v="0"/>
    <x v="13"/>
    <s v="I/C DESG"/>
    <s v="X-EE"/>
    <s v="Ex-Employee"/>
    <n v="30"/>
    <n v="48"/>
    <s v="Mobilization"/>
  </r>
  <r>
    <d v="2016-10-17T00:00:00"/>
    <s v="chsg-00408.29"/>
    <x v="0"/>
    <x v="13"/>
    <s v="I/C DESG"/>
    <n v="2010"/>
    <s v="Rapee Pongtanee"/>
    <n v="16"/>
    <n v="48"/>
    <s v="Mobilization"/>
  </r>
  <r>
    <d v="2016-10-17T00:00:00"/>
    <s v="chsg-00408.29"/>
    <x v="0"/>
    <x v="13"/>
    <s v="I/C DESG"/>
    <s v="X-EE"/>
    <s v="Ex-Employee"/>
    <n v="36"/>
    <n v="48"/>
    <s v="Mobilization"/>
  </r>
  <r>
    <d v="2016-10-24T00:00:00"/>
    <s v="chsg-00408.29"/>
    <x v="0"/>
    <x v="13"/>
    <s v="I/C DESG"/>
    <n v="2010"/>
    <s v="Rapee Pongtanee"/>
    <n v="6"/>
    <n v="48"/>
    <s v="Mobilization"/>
  </r>
  <r>
    <d v="2016-11-07T00:00:00"/>
    <s v="chsg-00408.29"/>
    <x v="0"/>
    <x v="13"/>
    <s v="I/C DESG"/>
    <n v="2025"/>
    <s v="Akarawin Punyapaparpong"/>
    <n v="4"/>
    <n v="48"/>
    <s v="Mobilization"/>
  </r>
  <r>
    <d v="2016-11-07T00:00:00"/>
    <s v="chsg-00408.29"/>
    <x v="0"/>
    <x v="13"/>
    <s v="I/C DESG"/>
    <s v="X-EE"/>
    <s v="Ex-Employee"/>
    <n v="2"/>
    <n v="48"/>
    <s v="Mobilization"/>
  </r>
  <r>
    <d v="2016-11-14T00:00:00"/>
    <s v="chsg-00408.29"/>
    <x v="0"/>
    <x v="13"/>
    <s v="I/C DESG"/>
    <n v="2025"/>
    <s v="Akarawin Punyapaparpong"/>
    <n v="8"/>
    <n v="48"/>
    <s v="Mobilization"/>
  </r>
  <r>
    <d v="2016-11-14T00:00:00"/>
    <s v="chsg-00408.29"/>
    <x v="0"/>
    <x v="13"/>
    <s v="I/C DESG"/>
    <n v="2004"/>
    <s v="Karuna Chandee"/>
    <n v="8"/>
    <n v="48"/>
    <s v="Mobilization"/>
  </r>
  <r>
    <d v="2016-11-14T00:00:00"/>
    <s v="chsg-00408.29"/>
    <x v="0"/>
    <x v="13"/>
    <s v="I/C DESG"/>
    <s v="X-EE"/>
    <s v="Ex-Employee"/>
    <n v="40"/>
    <n v="48"/>
    <s v="Mobilization"/>
  </r>
  <r>
    <d v="2016-11-21T00:00:00"/>
    <s v="chsg-00408.29"/>
    <x v="0"/>
    <x v="13"/>
    <s v="I/C DESG"/>
    <n v="2025"/>
    <s v="Akarawin Punyapaparpong"/>
    <n v="16"/>
    <n v="48"/>
    <s v="Mobilization"/>
  </r>
  <r>
    <d v="2016-11-21T00:00:00"/>
    <s v="chsg-00408.29"/>
    <x v="0"/>
    <x v="13"/>
    <s v="I/C DESG"/>
    <s v="X-EE"/>
    <s v="Ex-Employee"/>
    <n v="20"/>
    <n v="48"/>
    <s v="Mobilization"/>
  </r>
  <r>
    <d v="2016-11-21T00:00:00"/>
    <s v="chsg-00408.29"/>
    <x v="0"/>
    <x v="13"/>
    <s v="I/C DESG"/>
    <n v="2009"/>
    <s v="Seksan Pliansinchai"/>
    <n v="8"/>
    <n v="48"/>
    <s v="Mobilization"/>
  </r>
  <r>
    <d v="2016-11-28T00:00:00"/>
    <s v="chsg-00408.29"/>
    <x v="0"/>
    <x v="13"/>
    <s v="I/C DESG"/>
    <n v="2025"/>
    <s v="Akarawin Punyapaparpong"/>
    <n v="4"/>
    <n v="48"/>
    <s v="Mobilization"/>
  </r>
  <r>
    <d v="2016-11-28T00:00:00"/>
    <s v="chsg-00408.29"/>
    <x v="0"/>
    <x v="13"/>
    <s v="I/C DESG"/>
    <s v="X-EE"/>
    <s v="Ex-Employee"/>
    <n v="24"/>
    <n v="48"/>
    <s v="Mobilization"/>
  </r>
  <r>
    <d v="2016-11-28T00:00:00"/>
    <s v="chsg-00408.29"/>
    <x v="0"/>
    <x v="13"/>
    <s v="I/C DESG"/>
    <n v="2009"/>
    <s v="Seksan Pliansinchai"/>
    <n v="12"/>
    <n v="48"/>
    <s v="Mobilization"/>
  </r>
  <r>
    <d v="2016-12-01T00:00:00"/>
    <s v="chsg-00408.29"/>
    <x v="0"/>
    <x v="13"/>
    <s v="I/C DESG"/>
    <n v="2025"/>
    <s v="Akarawin Punyapaparpong"/>
    <n v="8"/>
    <n v="48"/>
    <s v="Mobilization"/>
  </r>
  <r>
    <d v="2016-12-01T00:00:00"/>
    <s v="chsg-00408.29"/>
    <x v="0"/>
    <x v="13"/>
    <s v="I/C DESG"/>
    <n v="2004"/>
    <s v="Karuna Chandee"/>
    <n v="15"/>
    <n v="48"/>
    <s v="Mobilization"/>
  </r>
  <r>
    <d v="2016-12-01T00:00:00"/>
    <s v="chsg-00408.29"/>
    <x v="0"/>
    <x v="13"/>
    <s v="I/C DESG"/>
    <s v="X-EE"/>
    <s v="Ex-Employee"/>
    <n v="16"/>
    <n v="48"/>
    <s v="Mobilization"/>
  </r>
  <r>
    <d v="2016-12-01T00:00:00"/>
    <s v="chsg-00408.29"/>
    <x v="0"/>
    <x v="13"/>
    <s v="I/C DESG"/>
    <n v="2006"/>
    <s v="Nitipol Kanagasai"/>
    <n v="16"/>
    <n v="48"/>
    <s v="Mobilization"/>
  </r>
  <r>
    <d v="2016-12-05T00:00:00"/>
    <s v="chsg-00408.29"/>
    <x v="0"/>
    <x v="13"/>
    <s v="I/C DESG"/>
    <n v="2025"/>
    <s v="Akarawin Punyapaparpong"/>
    <n v="20"/>
    <n v="48"/>
    <s v="Mobilization"/>
  </r>
  <r>
    <d v="2016-12-05T00:00:00"/>
    <s v="chsg-00408.29"/>
    <x v="0"/>
    <x v="13"/>
    <s v="I/C DESG"/>
    <n v="2004"/>
    <s v="Karuna Chandee"/>
    <n v="26.8"/>
    <n v="48"/>
    <s v="Mobilization"/>
  </r>
  <r>
    <d v="2016-12-05T00:00:00"/>
    <s v="chsg-00408.29"/>
    <x v="0"/>
    <x v="13"/>
    <s v="I/C DESG"/>
    <s v="X-EE"/>
    <s v="Ex-Employee"/>
    <n v="14"/>
    <n v="48"/>
    <s v="Mobilization"/>
  </r>
  <r>
    <d v="2016-12-05T00:00:00"/>
    <s v="chsg-00408.29"/>
    <x v="0"/>
    <x v="13"/>
    <s v="I/C DESG"/>
    <n v="2006"/>
    <s v="Nitipol Kanagasai"/>
    <n v="28"/>
    <n v="48"/>
    <s v="Mobilization"/>
  </r>
  <r>
    <d v="2016-12-12T00:00:00"/>
    <s v="chsg-00408.29"/>
    <x v="0"/>
    <x v="13"/>
    <s v="I/C DESG"/>
    <n v="2025"/>
    <s v="Akarawin Punyapaparpong"/>
    <n v="40"/>
    <n v="48"/>
    <s v="Mobilization"/>
  </r>
  <r>
    <d v="2016-12-12T00:00:00"/>
    <s v="chsg-00408.29"/>
    <x v="0"/>
    <x v="13"/>
    <s v="I/C DESG"/>
    <n v="2004"/>
    <s v="Karuna Chandee"/>
    <n v="37"/>
    <n v="48"/>
    <s v="Mobilization"/>
  </r>
  <r>
    <d v="2016-12-12T00:00:00"/>
    <s v="chsg-00408.29"/>
    <x v="0"/>
    <x v="13"/>
    <s v="I/C DESG"/>
    <s v="X-EE"/>
    <s v="Ex-Employee"/>
    <n v="12"/>
    <n v="48"/>
    <s v="Mobilization"/>
  </r>
  <r>
    <d v="2016-12-12T00:00:00"/>
    <s v="chsg-00408.29"/>
    <x v="0"/>
    <x v="13"/>
    <s v="I/C DESG"/>
    <n v="2006"/>
    <s v="Nitipol Kanagasai"/>
    <n v="40"/>
    <n v="48"/>
    <s v="Mobilization"/>
  </r>
  <r>
    <d v="2016-12-12T00:00:00"/>
    <s v="chsg-00408.29"/>
    <x v="0"/>
    <x v="13"/>
    <s v="I/C DESG"/>
    <n v="2009"/>
    <s v="Seksan Pliansinchai"/>
    <n v="32"/>
    <n v="48"/>
    <s v="Mobilization"/>
  </r>
  <r>
    <d v="2016-12-19T00:00:00"/>
    <s v="chsg-00408.29"/>
    <x v="0"/>
    <x v="13"/>
    <s v="I/C DESG"/>
    <n v="2025"/>
    <s v="Akarawin Punyapaparpong"/>
    <n v="38"/>
    <n v="48"/>
    <s v="Mobilization"/>
  </r>
  <r>
    <d v="2016-12-19T00:00:00"/>
    <s v="chsg-00408.29"/>
    <x v="0"/>
    <x v="13"/>
    <s v="I/C DESG"/>
    <n v="2004"/>
    <s v="Karuna Chandee"/>
    <n v="29"/>
    <n v="48"/>
    <s v="Mobilization"/>
  </r>
  <r>
    <d v="2016-12-19T00:00:00"/>
    <s v="chsg-00408.29"/>
    <x v="0"/>
    <x v="13"/>
    <s v="I/C DESG"/>
    <s v="X-EE"/>
    <s v="Ex-Employee"/>
    <n v="12"/>
    <n v="48"/>
    <s v="Mobilization"/>
  </r>
  <r>
    <d v="2016-12-19T00:00:00"/>
    <s v="chsg-00408.29"/>
    <x v="0"/>
    <x v="13"/>
    <s v="I/C DESG"/>
    <n v="2009"/>
    <s v="Seksan Pliansinchai"/>
    <n v="30"/>
    <n v="48"/>
    <s v="Mobilization"/>
  </r>
  <r>
    <d v="2017-01-02T00:00:00"/>
    <s v="chsg-00408.29"/>
    <x v="0"/>
    <x v="13"/>
    <s v="I/C DESG"/>
    <n v="2025"/>
    <s v="Akarawin Punyapaparpong"/>
    <n v="10.5"/>
    <n v="48"/>
    <s v="Mobilization"/>
  </r>
  <r>
    <d v="2017-01-09T00:00:00"/>
    <s v="chsg-00408.29"/>
    <x v="0"/>
    <x v="13"/>
    <s v="I/C DESG"/>
    <n v="2025"/>
    <s v="Akarawin Punyapaparpong"/>
    <n v="12"/>
    <n v="48"/>
    <s v="Mobilization"/>
  </r>
  <r>
    <d v="2017-01-09T00:00:00"/>
    <s v="chsg-00408.29"/>
    <x v="0"/>
    <x v="13"/>
    <s v="I/C DESG"/>
    <n v="2006"/>
    <s v="Nitipol Kanagasai"/>
    <n v="35"/>
    <n v="48"/>
    <s v="Mobilization"/>
  </r>
  <r>
    <d v="2017-02-01T00:00:00"/>
    <s v="chsg-00408.29"/>
    <x v="0"/>
    <x v="13"/>
    <s v="I/C DESG"/>
    <n v="2009"/>
    <s v="Seksan Pliansinchai"/>
    <n v="14"/>
    <n v="48"/>
    <s v="Mobilization"/>
  </r>
  <r>
    <d v="2017-02-06T00:00:00"/>
    <s v="chsg-00408.29"/>
    <x v="0"/>
    <x v="13"/>
    <s v="I/C DESG"/>
    <n v="2010"/>
    <s v="Rapee Pongtanee"/>
    <n v="14"/>
    <n v="48"/>
    <s v="Mobilization"/>
  </r>
  <r>
    <d v="2017-02-06T00:00:00"/>
    <s v="chsg-00408.29"/>
    <x v="0"/>
    <x v="13"/>
    <s v="I/C DESG"/>
    <n v="2009"/>
    <s v="Seksan Pliansinchai"/>
    <n v="21"/>
    <n v="48"/>
    <s v="Mobilization"/>
  </r>
  <r>
    <d v="2017-04-17T00:00:00"/>
    <s v="chsg-00408.29"/>
    <x v="0"/>
    <x v="13"/>
    <s v="I/C DESG"/>
    <n v="2025"/>
    <s v="Akarawin Punyapaparpong"/>
    <n v="14"/>
    <n v="48"/>
    <s v="Mobilization"/>
  </r>
  <r>
    <d v="2017-04-24T00:00:00"/>
    <s v="chsg-00408.29"/>
    <x v="0"/>
    <x v="13"/>
    <s v="I/C DESG"/>
    <n v="2025"/>
    <s v="Akarawin Punyapaparpong"/>
    <n v="9"/>
    <n v="48"/>
    <s v="Mobilization"/>
  </r>
  <r>
    <d v="2017-04-24T00:00:00"/>
    <s v="chsg-00408.29"/>
    <x v="0"/>
    <x v="13"/>
    <s v="I/C DESG"/>
    <n v="2004"/>
    <s v="Karuna Chandee"/>
    <n v="7"/>
    <n v="48"/>
    <s v="Mobilization"/>
  </r>
  <r>
    <d v="2017-04-24T00:00:00"/>
    <s v="chsg-00408.29"/>
    <x v="0"/>
    <x v="13"/>
    <s v="I/C DESG"/>
    <n v="2010"/>
    <s v="Rapee Pongtanee"/>
    <n v="7"/>
    <n v="48"/>
    <s v="Mobilization"/>
  </r>
  <r>
    <d v="2017-07-03T00:00:00"/>
    <s v="chsg-00408.29"/>
    <x v="0"/>
    <x v="13"/>
    <s v="I/C DESG"/>
    <s v="X-EE"/>
    <s v="Ex-Employee"/>
    <n v="14.5"/>
    <n v="48"/>
    <s v="Mobilization"/>
  </r>
  <r>
    <d v="2018-01-22T00:00:00"/>
    <s v="chsg-00408.29"/>
    <x v="0"/>
    <x v="13"/>
    <s v="I/C DESG"/>
    <n v="2014"/>
    <s v="Witthawat Witthayawiranon"/>
    <n v="8"/>
    <n v="48"/>
    <s v="Mobilization"/>
  </r>
  <r>
    <d v="2018-01-22T00:00:00"/>
    <s v="chsg-00408.29"/>
    <x v="0"/>
    <x v="13"/>
    <s v="I/C DESG"/>
    <n v="2010"/>
    <s v="Rapee Pongtanee"/>
    <n v="3"/>
    <n v="48"/>
    <s v="Mobilization"/>
  </r>
  <r>
    <d v="2018-01-22T00:00:00"/>
    <s v="chsg-00408.29"/>
    <x v="0"/>
    <x v="13"/>
    <s v="I/C DESG"/>
    <n v="2006"/>
    <s v="Nitipol Kanagasai"/>
    <n v="14"/>
    <n v="48"/>
    <s v="Mobilization"/>
  </r>
  <r>
    <d v="2018-03-12T00:00:00"/>
    <s v="chsg-00408.29"/>
    <x v="0"/>
    <x v="13"/>
    <s v="I/C DESG"/>
    <n v="2006"/>
    <s v="Nitipol Kanagasai"/>
    <n v="1"/>
    <n v="48"/>
    <s v="Mobilization"/>
  </r>
  <r>
    <d v="2018-03-19T00:00:00"/>
    <s v="chsg-00408.29"/>
    <x v="0"/>
    <x v="13"/>
    <s v="I/C DESG"/>
    <n v="2013"/>
    <s v="Assadang Mouangsamrit"/>
    <n v="17"/>
    <n v="48"/>
    <s v="Mobilization"/>
  </r>
  <r>
    <d v="2018-03-19T00:00:00"/>
    <s v="chsg-00408.29"/>
    <x v="0"/>
    <x v="13"/>
    <s v="I/C DESG"/>
    <n v="2006"/>
    <s v="Nitipol Kanagasai"/>
    <n v="1"/>
    <n v="48"/>
    <s v="Mobilization"/>
  </r>
  <r>
    <d v="2018-07-09T00:00:00"/>
    <s v="chsg-00408.29"/>
    <x v="0"/>
    <x v="13"/>
    <s v="I/C DESG"/>
    <n v="2017"/>
    <s v="Phatchanatsikarn Sricharoenphong"/>
    <n v="8"/>
    <n v="48"/>
    <s v="Mobilization"/>
  </r>
  <r>
    <d v="2015-01-05T00:00:00"/>
    <s v="chsg-00508.01"/>
    <x v="0"/>
    <x v="14"/>
    <s v="I/C DESG"/>
    <n v="2002"/>
    <s v="Jeerustha Kamlang"/>
    <n v="3"/>
    <n v="45"/>
    <s v="Mobilization"/>
  </r>
  <r>
    <d v="2015-01-05T00:00:00"/>
    <s v="chsg-00508.01"/>
    <x v="0"/>
    <x v="14"/>
    <s v="I/C DESG"/>
    <n v="2002"/>
    <s v="Jeerustha Kamlang"/>
    <n v="7"/>
    <n v="45"/>
    <s v="Mobilization"/>
  </r>
  <r>
    <d v="2015-01-12T00:00:00"/>
    <s v="chsg-00508.01"/>
    <x v="0"/>
    <x v="14"/>
    <s v="I/C DESG"/>
    <n v="2002"/>
    <s v="Jeerustha Kamlang"/>
    <n v="5"/>
    <n v="45"/>
    <s v="Mobilization"/>
  </r>
  <r>
    <d v="2015-01-12T00:00:00"/>
    <s v="chsg-00508.01"/>
    <x v="0"/>
    <x v="14"/>
    <s v="I/C DESG"/>
    <n v="2002"/>
    <s v="Jeerustha Kamlang"/>
    <n v="3"/>
    <n v="45"/>
    <s v="Mobilization"/>
  </r>
  <r>
    <d v="2015-01-19T00:00:00"/>
    <s v="chsg-00508.01"/>
    <x v="0"/>
    <x v="14"/>
    <s v="I/C DESG"/>
    <n v="2002"/>
    <s v="Jeerustha Kamlang"/>
    <n v="10"/>
    <n v="45"/>
    <s v="Mobilization"/>
  </r>
  <r>
    <d v="2015-01-26T00:00:00"/>
    <s v="chsg-00508.01"/>
    <x v="0"/>
    <x v="14"/>
    <s v="I/C DESG"/>
    <n v="2002"/>
    <s v="Jeerustha Kamlang"/>
    <n v="25"/>
    <n v="45"/>
    <s v="Mobilization"/>
  </r>
  <r>
    <d v="2015-01-26T00:00:00"/>
    <s v="chsg-00508.01"/>
    <x v="0"/>
    <x v="14"/>
    <s v="I/C DESG"/>
    <n v="2009"/>
    <s v="Seksan Pliansinchai"/>
    <n v="4"/>
    <n v="45"/>
    <s v="Mobilization"/>
  </r>
  <r>
    <d v="2015-01-26T00:00:00"/>
    <s v="chsg-00508.01"/>
    <x v="0"/>
    <x v="14"/>
    <s v="I/C DESG"/>
    <s v="X-EE"/>
    <s v="Ex-Employee"/>
    <n v="6"/>
    <n v="45"/>
    <s v="Mobilization"/>
  </r>
  <r>
    <d v="2015-02-02T00:00:00"/>
    <s v="chsg-00508.01"/>
    <x v="0"/>
    <x v="14"/>
    <s v="I/C DESG"/>
    <n v="2002"/>
    <s v="Jeerustha Kamlang"/>
    <n v="8"/>
    <n v="45"/>
    <s v="Mobilization"/>
  </r>
  <r>
    <d v="2015-02-09T00:00:00"/>
    <s v="chsg-00508.01"/>
    <x v="0"/>
    <x v="14"/>
    <s v="I/C DESG"/>
    <n v="2002"/>
    <s v="Jeerustha Kamlang"/>
    <n v="14"/>
    <n v="45"/>
    <s v="Mobilization"/>
  </r>
  <r>
    <d v="2015-02-16T00:00:00"/>
    <s v="chsg-00508.01"/>
    <x v="0"/>
    <x v="14"/>
    <s v="I/C DESG"/>
    <n v="2002"/>
    <s v="Jeerustha Kamlang"/>
    <n v="11"/>
    <n v="45"/>
    <s v="Mobilization"/>
  </r>
  <r>
    <d v="2015-02-23T00:00:00"/>
    <s v="chsg-00508.01"/>
    <x v="0"/>
    <x v="14"/>
    <s v="I/C DESG"/>
    <n v="2002"/>
    <s v="Jeerustha Kamlang"/>
    <n v="9"/>
    <n v="45"/>
    <s v="Mobilization"/>
  </r>
  <r>
    <d v="2015-03-02T00:00:00"/>
    <s v="chsg-00508.01"/>
    <x v="0"/>
    <x v="14"/>
    <s v="I/C DESG"/>
    <n v="2002"/>
    <s v="Jeerustha Kamlang"/>
    <n v="10"/>
    <n v="45"/>
    <s v="Mobilization"/>
  </r>
  <r>
    <d v="2015-03-09T00:00:00"/>
    <s v="chsg-00508.01"/>
    <x v="0"/>
    <x v="14"/>
    <s v="I/C DESG"/>
    <n v="2002"/>
    <s v="Jeerustha Kamlang"/>
    <n v="15"/>
    <n v="45"/>
    <s v="Mobilization"/>
  </r>
  <r>
    <d v="2015-03-09T00:00:00"/>
    <s v="chsg-00508.01"/>
    <x v="0"/>
    <x v="14"/>
    <s v="I/C DESG"/>
    <n v="2023"/>
    <s v="Kriengkai Panuwatwanich"/>
    <n v="24"/>
    <n v="45"/>
    <s v="Mobilization"/>
  </r>
  <r>
    <d v="2015-03-09T00:00:00"/>
    <s v="chsg-00508.01"/>
    <x v="0"/>
    <x v="14"/>
    <s v="I/C DESG"/>
    <s v="X-EE"/>
    <s v="Ex-Employee"/>
    <n v="8"/>
    <n v="45"/>
    <s v="Mobilization"/>
  </r>
  <r>
    <d v="2015-03-16T00:00:00"/>
    <s v="chsg-00508.01"/>
    <x v="0"/>
    <x v="14"/>
    <s v="I/C DESG"/>
    <n v="2001"/>
    <s v="Chakrit Ounvises"/>
    <n v="5"/>
    <n v="45"/>
    <s v="Mobilization"/>
  </r>
  <r>
    <d v="2015-03-16T00:00:00"/>
    <s v="chsg-00508.01"/>
    <x v="0"/>
    <x v="14"/>
    <s v="I/C DESG"/>
    <n v="2002"/>
    <s v="Jeerustha Kamlang"/>
    <n v="21"/>
    <n v="45"/>
    <s v="Mobilization"/>
  </r>
  <r>
    <d v="2015-03-16T00:00:00"/>
    <s v="chsg-00508.01"/>
    <x v="0"/>
    <x v="14"/>
    <s v="I/C DESG"/>
    <n v="2023"/>
    <s v="Kriengkai Panuwatwanich"/>
    <n v="37"/>
    <n v="45"/>
    <s v="Mobilization"/>
  </r>
  <r>
    <d v="2015-03-16T00:00:00"/>
    <s v="chsg-00508.01"/>
    <x v="0"/>
    <x v="14"/>
    <s v="I/C DESG"/>
    <s v="X-EE"/>
    <s v="Ex-Employee"/>
    <n v="18.5"/>
    <n v="45"/>
    <s v="Mobilization"/>
  </r>
  <r>
    <d v="2015-03-23T00:00:00"/>
    <s v="chsg-00508.01"/>
    <x v="0"/>
    <x v="14"/>
    <s v="I/C DESG"/>
    <n v="2002"/>
    <s v="Jeerustha Kamlang"/>
    <n v="2"/>
    <n v="45"/>
    <s v="Mobilization"/>
  </r>
  <r>
    <d v="2015-03-23T00:00:00"/>
    <s v="chsg-00508.01"/>
    <x v="0"/>
    <x v="14"/>
    <s v="I/C DESG"/>
    <n v="2009"/>
    <s v="Seksan Pliansinchai"/>
    <n v="8"/>
    <n v="45"/>
    <s v="Mobilization"/>
  </r>
  <r>
    <d v="2015-03-30T00:00:00"/>
    <s v="chsg-00508.01"/>
    <x v="0"/>
    <x v="14"/>
    <s v="I/C DESG"/>
    <n v="2002"/>
    <s v="Jeerustha Kamlang"/>
    <n v="2"/>
    <n v="45"/>
    <s v="Mobilization"/>
  </r>
  <r>
    <d v="2015-03-30T00:00:00"/>
    <s v="chsg-00508.01"/>
    <x v="0"/>
    <x v="14"/>
    <s v="I/C DESG"/>
    <n v="2002"/>
    <s v="Jeerustha Kamlang"/>
    <n v="3"/>
    <n v="45"/>
    <s v="Mobilization"/>
  </r>
  <r>
    <d v="2015-03-30T00:00:00"/>
    <s v="chsg-00508.01"/>
    <x v="0"/>
    <x v="14"/>
    <s v="I/C DESG"/>
    <n v="2009"/>
    <s v="Seksan Pliansinchai"/>
    <n v="4"/>
    <n v="45"/>
    <s v="Mobilization"/>
  </r>
  <r>
    <d v="2015-04-01T00:00:00"/>
    <s v="chsg-00508.01"/>
    <x v="0"/>
    <x v="14"/>
    <s v="I/C DESG"/>
    <n v="2002"/>
    <s v="Jeerustha Kamlang"/>
    <n v="2"/>
    <n v="45"/>
    <s v="Mobilization"/>
  </r>
  <r>
    <d v="2015-04-06T00:00:00"/>
    <s v="chsg-00508.01"/>
    <x v="0"/>
    <x v="14"/>
    <s v="I/C DESG"/>
    <n v="2002"/>
    <s v="Jeerustha Kamlang"/>
    <n v="3"/>
    <n v="45"/>
    <s v="Mobilization"/>
  </r>
  <r>
    <d v="2015-04-06T00:00:00"/>
    <s v="chsg-00508.01"/>
    <x v="0"/>
    <x v="14"/>
    <s v="I/C DESG"/>
    <n v="2002"/>
    <s v="Jeerustha Kamlang"/>
    <n v="2"/>
    <n v="45"/>
    <s v="Mobilization"/>
  </r>
  <r>
    <d v="2015-04-06T00:00:00"/>
    <s v="chsg-00508.01"/>
    <x v="0"/>
    <x v="14"/>
    <s v="I/C DESG"/>
    <n v="2023"/>
    <s v="Kriengkai Panuwatwanich"/>
    <n v="3"/>
    <n v="45"/>
    <s v="Mobilization"/>
  </r>
  <r>
    <d v="2015-04-06T00:00:00"/>
    <s v="chsg-00508.01"/>
    <x v="0"/>
    <x v="14"/>
    <s v="I/C DESG"/>
    <s v="X-EE"/>
    <s v="Ex-Employee"/>
    <n v="32"/>
    <n v="45"/>
    <s v="Mobilization"/>
  </r>
  <r>
    <d v="2015-04-06T00:00:00"/>
    <s v="chsg-00508.01"/>
    <x v="0"/>
    <x v="14"/>
    <s v="I/C DESG"/>
    <s v="X-EE"/>
    <s v="Ex-Employee"/>
    <n v="26.5"/>
    <n v="45"/>
    <s v="Mobilization"/>
  </r>
  <r>
    <d v="2015-04-20T00:00:00"/>
    <s v="chsg-00508.01"/>
    <x v="0"/>
    <x v="14"/>
    <s v="I/C DESG"/>
    <n v="2002"/>
    <s v="Jeerustha Kamlang"/>
    <n v="10"/>
    <n v="45"/>
    <s v="Mobilization"/>
  </r>
  <r>
    <d v="2015-04-27T00:00:00"/>
    <s v="chsg-00508.01"/>
    <x v="0"/>
    <x v="14"/>
    <s v="I/C DESG"/>
    <n v="2002"/>
    <s v="Jeerustha Kamlang"/>
    <n v="24"/>
    <n v="45"/>
    <s v="Mobilization"/>
  </r>
  <r>
    <d v="2015-05-04T00:00:00"/>
    <s v="chsg-00508.01"/>
    <x v="0"/>
    <x v="14"/>
    <s v="I/C DESG"/>
    <n v="2002"/>
    <s v="Jeerustha Kamlang"/>
    <n v="4"/>
    <n v="45"/>
    <s v="Mobilization"/>
  </r>
  <r>
    <d v="2015-05-11T00:00:00"/>
    <s v="chsg-00508.01"/>
    <x v="0"/>
    <x v="14"/>
    <s v="I/C DESG"/>
    <n v="2002"/>
    <s v="Jeerustha Kamlang"/>
    <n v="3"/>
    <n v="45"/>
    <s v="Mobilization"/>
  </r>
  <r>
    <d v="2015-05-25T00:00:00"/>
    <s v="chsg-00508.01"/>
    <x v="0"/>
    <x v="14"/>
    <s v="I/C DESG"/>
    <n v="2001"/>
    <s v="Chakrit Ounvises"/>
    <n v="3"/>
    <n v="45"/>
    <s v="Mobilization"/>
  </r>
  <r>
    <d v="2015-05-25T00:00:00"/>
    <s v="chsg-00508.01"/>
    <x v="0"/>
    <x v="14"/>
    <s v="I/C DESG"/>
    <n v="2002"/>
    <s v="Jeerustha Kamlang"/>
    <n v="4"/>
    <n v="45"/>
    <s v="Mobilization"/>
  </r>
  <r>
    <d v="2015-06-01T00:00:00"/>
    <s v="chsg-00508.01"/>
    <x v="0"/>
    <x v="14"/>
    <s v="I/C DESG"/>
    <n v="2002"/>
    <s v="Jeerustha Kamlang"/>
    <n v="2"/>
    <n v="45"/>
    <s v="Mobilization"/>
  </r>
  <r>
    <d v="2015-06-08T00:00:00"/>
    <s v="chsg-00508.01"/>
    <x v="0"/>
    <x v="14"/>
    <s v="I/C DESG"/>
    <n v="2002"/>
    <s v="Jeerustha Kamlang"/>
    <n v="5"/>
    <n v="45"/>
    <s v="Mobilization"/>
  </r>
  <r>
    <d v="2015-06-08T00:00:00"/>
    <s v="chsg-00508.01"/>
    <x v="0"/>
    <x v="14"/>
    <s v="I/C DESG"/>
    <n v="2014"/>
    <s v="Witthawat Witthayawiranon"/>
    <n v="12"/>
    <n v="45"/>
    <s v="Mobilization"/>
  </r>
  <r>
    <d v="2015-06-15T00:00:00"/>
    <s v="chsg-00508.01"/>
    <x v="0"/>
    <x v="14"/>
    <s v="I/C DESG"/>
    <n v="2002"/>
    <s v="Jeerustha Kamlang"/>
    <n v="1"/>
    <n v="45"/>
    <s v="Mobilization"/>
  </r>
  <r>
    <d v="2015-06-22T00:00:00"/>
    <s v="chsg-00508.01"/>
    <x v="0"/>
    <x v="14"/>
    <s v="I/C DESG"/>
    <n v="2002"/>
    <s v="Jeerustha Kamlang"/>
    <n v="1"/>
    <n v="45"/>
    <s v="Mobilization"/>
  </r>
  <r>
    <d v="2015-06-29T00:00:00"/>
    <s v="chsg-00508.01"/>
    <x v="0"/>
    <x v="14"/>
    <s v="I/C DESG"/>
    <n v="2002"/>
    <s v="Jeerustha Kamlang"/>
    <n v="2"/>
    <n v="45"/>
    <s v="Mobilization"/>
  </r>
  <r>
    <d v="2015-07-01T00:00:00"/>
    <s v="chsg-00508.01"/>
    <x v="0"/>
    <x v="14"/>
    <s v="I/C DESG"/>
    <n v="2008"/>
    <s v="Suthatip Paiboonnanthapong"/>
    <n v="16"/>
    <n v="45"/>
    <s v="Mobilization"/>
  </r>
  <r>
    <d v="2015-07-06T00:00:00"/>
    <s v="chsg-00508.01"/>
    <x v="0"/>
    <x v="14"/>
    <s v="I/C DESG"/>
    <n v="2008"/>
    <s v="Suthatip Paiboonnanthapong"/>
    <n v="7.5"/>
    <n v="45"/>
    <s v="Mobilization"/>
  </r>
  <r>
    <d v="2015-07-13T00:00:00"/>
    <s v="chsg-00508.01"/>
    <x v="0"/>
    <x v="14"/>
    <s v="I/C DESG"/>
    <n v="2001"/>
    <s v="Chakrit Ounvises"/>
    <n v="2"/>
    <n v="45"/>
    <s v="Mobilization"/>
  </r>
  <r>
    <d v="2015-07-13T00:00:00"/>
    <s v="chsg-00508.01"/>
    <x v="0"/>
    <x v="14"/>
    <s v="I/C DESG"/>
    <n v="2014"/>
    <s v="Witthawat Witthayawiranon"/>
    <n v="8"/>
    <n v="45"/>
    <s v="Mobilization"/>
  </r>
  <r>
    <d v="2015-07-20T00:00:00"/>
    <s v="chsg-00508.01"/>
    <x v="0"/>
    <x v="14"/>
    <s v="I/C DESG"/>
    <n v="2001"/>
    <s v="Chakrit Ounvises"/>
    <n v="2"/>
    <n v="45"/>
    <s v="Mobilization"/>
  </r>
  <r>
    <d v="2015-07-20T00:00:00"/>
    <s v="chsg-00508.01"/>
    <x v="0"/>
    <x v="14"/>
    <s v="I/C DESG"/>
    <n v="2002"/>
    <s v="Jeerustha Kamlang"/>
    <n v="15"/>
    <n v="45"/>
    <s v="Mobilization"/>
  </r>
  <r>
    <d v="2015-07-20T00:00:00"/>
    <s v="chsg-00508.01"/>
    <x v="0"/>
    <x v="14"/>
    <s v="I/C DESG"/>
    <n v="2002"/>
    <s v="Jeerustha Kamlang"/>
    <n v="7"/>
    <n v="45"/>
    <s v="Mobilization"/>
  </r>
  <r>
    <d v="2015-07-20T00:00:00"/>
    <s v="chsg-00508.01"/>
    <x v="0"/>
    <x v="14"/>
    <s v="I/C DESG"/>
    <n v="2023"/>
    <s v="Kriengkai Panuwatwanich"/>
    <n v="11"/>
    <n v="45"/>
    <s v="Mobilization"/>
  </r>
  <r>
    <d v="2015-07-20T00:00:00"/>
    <s v="chsg-00508.01"/>
    <x v="0"/>
    <x v="14"/>
    <s v="I/C DESG"/>
    <n v="2008"/>
    <s v="Suthatip Paiboonnanthapong"/>
    <n v="23"/>
    <n v="45"/>
    <s v="Mobilization"/>
  </r>
  <r>
    <d v="2015-07-27T00:00:00"/>
    <s v="chsg-00508.01"/>
    <x v="0"/>
    <x v="14"/>
    <s v="I/C DESG"/>
    <n v="2002"/>
    <s v="Jeerustha Kamlang"/>
    <n v="4"/>
    <n v="45"/>
    <s v="Mobilization"/>
  </r>
  <r>
    <d v="2015-07-27T00:00:00"/>
    <s v="chsg-00508.01"/>
    <x v="0"/>
    <x v="14"/>
    <s v="I/C DESG"/>
    <n v="2008"/>
    <s v="Suthatip Paiboonnanthapong"/>
    <n v="7"/>
    <n v="45"/>
    <s v="Mobilization"/>
  </r>
  <r>
    <d v="2015-08-03T00:00:00"/>
    <s v="chsg-00508.01"/>
    <x v="0"/>
    <x v="14"/>
    <s v="I/C DESG"/>
    <n v="2001"/>
    <s v="Chakrit Ounvises"/>
    <n v="6"/>
    <n v="45"/>
    <s v="Mobilization"/>
  </r>
  <r>
    <d v="2015-08-10T00:00:00"/>
    <s v="chsg-00508.01"/>
    <x v="0"/>
    <x v="14"/>
    <s v="I/C DESG"/>
    <n v="2001"/>
    <s v="Chakrit Ounvises"/>
    <n v="8"/>
    <n v="45"/>
    <s v="Mobilization"/>
  </r>
  <r>
    <d v="2015-08-10T00:00:00"/>
    <s v="chsg-00508.01"/>
    <x v="0"/>
    <x v="14"/>
    <s v="I/C DESG"/>
    <n v="2003"/>
    <s v="Chapoo Rordpet"/>
    <n v="1"/>
    <n v="45"/>
    <s v="Mobilization"/>
  </r>
  <r>
    <d v="2015-08-17T00:00:00"/>
    <s v="chsg-00508.01"/>
    <x v="0"/>
    <x v="14"/>
    <s v="I/C DESG"/>
    <n v="2001"/>
    <s v="Chakrit Ounvises"/>
    <n v="11"/>
    <n v="45"/>
    <s v="Mobilization"/>
  </r>
  <r>
    <d v="2015-08-17T00:00:00"/>
    <s v="chsg-00508.01"/>
    <x v="0"/>
    <x v="14"/>
    <s v="I/C DESG"/>
    <n v="2003"/>
    <s v="Chapoo Rordpet"/>
    <n v="26"/>
    <n v="45"/>
    <s v="Mobilization"/>
  </r>
  <r>
    <d v="2015-08-17T00:00:00"/>
    <s v="chsg-00508.01"/>
    <x v="0"/>
    <x v="14"/>
    <s v="I/C DESG"/>
    <s v="X-EE"/>
    <s v="Ex-Employee"/>
    <n v="32"/>
    <n v="45"/>
    <s v="Mobilization"/>
  </r>
  <r>
    <d v="2015-08-17T00:00:00"/>
    <s v="chsg-00508.01"/>
    <x v="0"/>
    <x v="14"/>
    <s v="I/C DESG"/>
    <n v="2002"/>
    <s v="Jeerustha Kamlang"/>
    <n v="3"/>
    <n v="45"/>
    <s v="Mobilization"/>
  </r>
  <r>
    <d v="2015-08-17T00:00:00"/>
    <s v="chsg-00508.01"/>
    <x v="0"/>
    <x v="14"/>
    <s v="I/C DESG"/>
    <s v="X-EE"/>
    <s v="Ex-Employee"/>
    <n v="24"/>
    <n v="45"/>
    <s v="Mobilization"/>
  </r>
  <r>
    <d v="2015-08-17T00:00:00"/>
    <s v="chsg-00508.01"/>
    <x v="0"/>
    <x v="14"/>
    <s v="I/C DESG"/>
    <n v="2007"/>
    <s v="Surisa Phosang"/>
    <n v="16"/>
    <n v="45"/>
    <s v="Mobilization"/>
  </r>
  <r>
    <d v="2015-08-17T00:00:00"/>
    <s v="chsg-00508.01"/>
    <x v="0"/>
    <x v="14"/>
    <s v="I/C DESG"/>
    <n v="2014"/>
    <s v="Witthawat Witthayawiranon"/>
    <n v="32"/>
    <n v="45"/>
    <s v="Mobilization"/>
  </r>
  <r>
    <d v="2015-08-24T00:00:00"/>
    <s v="chsg-00508.01"/>
    <x v="0"/>
    <x v="14"/>
    <s v="I/C DESG"/>
    <n v="2001"/>
    <s v="Chakrit Ounvises"/>
    <n v="11"/>
    <n v="45"/>
    <s v="Mobilization"/>
  </r>
  <r>
    <d v="2015-08-24T00:00:00"/>
    <s v="chsg-00508.01"/>
    <x v="0"/>
    <x v="14"/>
    <s v="I/C DESG"/>
    <n v="2003"/>
    <s v="Chapoo Rordpet"/>
    <n v="34"/>
    <n v="45"/>
    <s v="Mobilization"/>
  </r>
  <r>
    <d v="2015-08-24T00:00:00"/>
    <s v="chsg-00508.01"/>
    <x v="0"/>
    <x v="14"/>
    <s v="I/C DESG"/>
    <n v="2002"/>
    <s v="Jeerustha Kamlang"/>
    <n v="4"/>
    <n v="45"/>
    <s v="Mobilization"/>
  </r>
  <r>
    <d v="2015-08-24T00:00:00"/>
    <s v="chsg-00508.01"/>
    <x v="0"/>
    <x v="14"/>
    <s v="I/C DESG"/>
    <n v="2005"/>
    <s v="Lampoon Khamwangngeaw"/>
    <n v="7"/>
    <n v="45"/>
    <s v="Mobilization"/>
  </r>
  <r>
    <d v="2015-08-24T00:00:00"/>
    <s v="chsg-00508.01"/>
    <x v="0"/>
    <x v="14"/>
    <s v="I/C DESG"/>
    <s v="X-EE"/>
    <s v="Ex-Employee"/>
    <n v="24"/>
    <n v="45"/>
    <s v="Mobilization"/>
  </r>
  <r>
    <d v="2015-08-24T00:00:00"/>
    <s v="chsg-00508.01"/>
    <x v="0"/>
    <x v="14"/>
    <s v="I/C DESG"/>
    <n v="2010"/>
    <s v="Rapee Pongtanee"/>
    <n v="35"/>
    <n v="45"/>
    <s v="Mobilization"/>
  </r>
  <r>
    <d v="2015-08-24T00:00:00"/>
    <s v="chsg-00508.01"/>
    <x v="0"/>
    <x v="14"/>
    <s v="I/C DESG"/>
    <n v="2007"/>
    <s v="Surisa Phosang"/>
    <n v="24"/>
    <n v="45"/>
    <s v="Mobilization"/>
  </r>
  <r>
    <d v="2015-08-24T00:00:00"/>
    <s v="chsg-00508.01"/>
    <x v="0"/>
    <x v="14"/>
    <s v="I/C DESG"/>
    <n v="2014"/>
    <s v="Witthawat Witthayawiranon"/>
    <n v="47"/>
    <n v="45"/>
    <s v="Mobilization"/>
  </r>
  <r>
    <d v="2015-08-31T00:00:00"/>
    <s v="chsg-00508.01"/>
    <x v="0"/>
    <x v="14"/>
    <s v="I/C DESG"/>
    <n v="2001"/>
    <s v="Chakrit Ounvises"/>
    <n v="3"/>
    <n v="45"/>
    <s v="Mobilization"/>
  </r>
  <r>
    <d v="2015-09-01T00:00:00"/>
    <s v="chsg-00508.01"/>
    <x v="0"/>
    <x v="14"/>
    <s v="I/C DESG"/>
    <n v="2001"/>
    <s v="Chakrit Ounvises"/>
    <n v="6"/>
    <n v="45"/>
    <s v="Mobilization"/>
  </r>
  <r>
    <d v="2015-09-01T00:00:00"/>
    <s v="chsg-00508.01"/>
    <x v="0"/>
    <x v="14"/>
    <s v="I/C DESG"/>
    <n v="2014"/>
    <s v="Witthawat Witthayawiranon"/>
    <n v="24"/>
    <n v="45"/>
    <s v="Mobilization"/>
  </r>
  <r>
    <d v="2015-09-07T00:00:00"/>
    <s v="chsg-00508.01"/>
    <x v="0"/>
    <x v="14"/>
    <s v="I/C DESG"/>
    <n v="2024"/>
    <s v="Angkarn Kotsang"/>
    <n v="10"/>
    <n v="45"/>
    <s v="Mobilization"/>
  </r>
  <r>
    <d v="2015-09-07T00:00:00"/>
    <s v="chsg-00508.01"/>
    <x v="0"/>
    <x v="14"/>
    <s v="I/C DESG"/>
    <n v="2002"/>
    <s v="Jeerustha Kamlang"/>
    <n v="22"/>
    <n v="45"/>
    <s v="Mobilization"/>
  </r>
  <r>
    <d v="2015-09-07T00:00:00"/>
    <s v="chsg-00508.01"/>
    <x v="0"/>
    <x v="14"/>
    <s v="I/C DESG"/>
    <n v="2005"/>
    <s v="Lampoon Khamwangngeaw"/>
    <n v="9"/>
    <n v="45"/>
    <s v="Mobilization"/>
  </r>
  <r>
    <d v="2015-09-07T00:00:00"/>
    <s v="chsg-00508.01"/>
    <x v="0"/>
    <x v="14"/>
    <s v="I/C DESG"/>
    <n v="2014"/>
    <s v="Witthawat Witthayawiranon"/>
    <n v="24"/>
    <n v="45"/>
    <s v="Mobilization"/>
  </r>
  <r>
    <d v="2015-09-14T00:00:00"/>
    <s v="chsg-00508.01"/>
    <x v="0"/>
    <x v="14"/>
    <s v="I/C DESG"/>
    <n v="2024"/>
    <s v="Angkarn Kotsang"/>
    <n v="2"/>
    <n v="45"/>
    <s v="Mobilization"/>
  </r>
  <r>
    <d v="2015-09-14T00:00:00"/>
    <s v="chsg-00508.01"/>
    <x v="0"/>
    <x v="14"/>
    <s v="I/C DESG"/>
    <n v="2003"/>
    <s v="Chapoo Rordpet"/>
    <n v="3"/>
    <n v="45"/>
    <s v="Mobilization"/>
  </r>
  <r>
    <d v="2015-09-14T00:00:00"/>
    <s v="chsg-00508.01"/>
    <x v="0"/>
    <x v="14"/>
    <s v="I/C DESG"/>
    <n v="2002"/>
    <s v="Jeerustha Kamlang"/>
    <n v="6"/>
    <n v="45"/>
    <s v="Mobilization"/>
  </r>
  <r>
    <d v="2015-09-21T00:00:00"/>
    <s v="chsg-00508.01"/>
    <x v="0"/>
    <x v="14"/>
    <s v="I/C DESG"/>
    <n v="2001"/>
    <s v="Chakrit Ounvises"/>
    <n v="10"/>
    <n v="45"/>
    <s v="Mobilization"/>
  </r>
  <r>
    <d v="2015-09-21T00:00:00"/>
    <s v="chsg-00508.01"/>
    <x v="0"/>
    <x v="14"/>
    <s v="I/C DESG"/>
    <n v="2003"/>
    <s v="Chapoo Rordpet"/>
    <n v="8"/>
    <n v="45"/>
    <s v="Mobilization"/>
  </r>
  <r>
    <d v="2015-09-21T00:00:00"/>
    <s v="chsg-00508.01"/>
    <x v="0"/>
    <x v="14"/>
    <s v="I/C DESG"/>
    <n v="2003"/>
    <s v="Chapoo Rordpet"/>
    <n v="12"/>
    <n v="45"/>
    <s v="Mobilization"/>
  </r>
  <r>
    <d v="2015-09-21T00:00:00"/>
    <s v="chsg-00508.01"/>
    <x v="0"/>
    <x v="14"/>
    <s v="I/C DESG"/>
    <s v="X-EE"/>
    <s v="Ex-Employee"/>
    <n v="40"/>
    <n v="45"/>
    <s v="Mobilization"/>
  </r>
  <r>
    <d v="2015-09-21T00:00:00"/>
    <s v="chsg-00508.01"/>
    <x v="0"/>
    <x v="14"/>
    <s v="I/C DESG"/>
    <n v="2002"/>
    <s v="Jeerustha Kamlang"/>
    <n v="1"/>
    <n v="45"/>
    <s v="Mobilization"/>
  </r>
  <r>
    <d v="2015-09-21T00:00:00"/>
    <s v="chsg-00508.01"/>
    <x v="0"/>
    <x v="14"/>
    <s v="I/C DESG"/>
    <s v="X-EE"/>
    <s v="Ex-Employee"/>
    <n v="32"/>
    <n v="45"/>
    <s v="Mobilization"/>
  </r>
  <r>
    <d v="2015-09-21T00:00:00"/>
    <s v="chsg-00508.01"/>
    <x v="0"/>
    <x v="14"/>
    <s v="I/C DESG"/>
    <s v="X-EE"/>
    <s v="Ex-Employee"/>
    <n v="40"/>
    <n v="45"/>
    <s v="Mobilization"/>
  </r>
  <r>
    <d v="2015-09-21T00:00:00"/>
    <s v="chsg-00508.01"/>
    <x v="0"/>
    <x v="14"/>
    <s v="I/C DESG"/>
    <s v="X-EE"/>
    <s v="Ex-Employee"/>
    <n v="19"/>
    <n v="45"/>
    <s v="Mobilization"/>
  </r>
  <r>
    <d v="2015-09-28T00:00:00"/>
    <s v="chsg-00508.01"/>
    <x v="0"/>
    <x v="14"/>
    <s v="I/C DESG"/>
    <n v="2001"/>
    <s v="Chakrit Ounvises"/>
    <n v="9"/>
    <n v="45"/>
    <s v="Mobilization"/>
  </r>
  <r>
    <d v="2015-09-28T00:00:00"/>
    <s v="chsg-00508.01"/>
    <x v="0"/>
    <x v="14"/>
    <s v="I/C DESG"/>
    <n v="2003"/>
    <s v="Chapoo Rordpet"/>
    <n v="12"/>
    <n v="45"/>
    <s v="Mobilization"/>
  </r>
  <r>
    <d v="2015-10-01T00:00:00"/>
    <s v="chsg-00508.01"/>
    <x v="0"/>
    <x v="14"/>
    <s v="I/C DESG"/>
    <n v="2001"/>
    <s v="Chakrit Ounvises"/>
    <n v="6"/>
    <n v="45"/>
    <s v="Mobilization"/>
  </r>
  <r>
    <d v="2015-10-01T00:00:00"/>
    <s v="chsg-00508.01"/>
    <x v="0"/>
    <x v="14"/>
    <s v="I/C DESG"/>
    <n v="2003"/>
    <s v="Chapoo Rordpet"/>
    <n v="8"/>
    <n v="45"/>
    <s v="Mobilization"/>
  </r>
  <r>
    <d v="2015-10-05T00:00:00"/>
    <s v="chsg-00508.01"/>
    <x v="0"/>
    <x v="14"/>
    <s v="I/C DESG"/>
    <n v="2003"/>
    <s v="Chapoo Rordpet"/>
    <n v="12"/>
    <n v="45"/>
    <s v="Mobilization"/>
  </r>
  <r>
    <d v="2015-10-05T00:00:00"/>
    <s v="chsg-00508.01"/>
    <x v="0"/>
    <x v="14"/>
    <s v="I/C DESG"/>
    <s v="X-EE"/>
    <s v="Ex-Employee"/>
    <n v="32"/>
    <n v="45"/>
    <s v="Mobilization"/>
  </r>
  <r>
    <d v="2015-10-12T00:00:00"/>
    <s v="chsg-00508.01"/>
    <x v="0"/>
    <x v="14"/>
    <s v="I/C DESG"/>
    <n v="2001"/>
    <s v="Chakrit Ounvises"/>
    <n v="2"/>
    <n v="45"/>
    <s v="Mobilization"/>
  </r>
  <r>
    <d v="2015-10-12T00:00:00"/>
    <s v="chsg-00508.01"/>
    <x v="0"/>
    <x v="14"/>
    <s v="I/C DESG"/>
    <n v="2003"/>
    <s v="Chapoo Rordpet"/>
    <n v="12"/>
    <n v="45"/>
    <s v="Mobilization"/>
  </r>
  <r>
    <d v="2015-10-12T00:00:00"/>
    <s v="chsg-00508.01"/>
    <x v="0"/>
    <x v="14"/>
    <s v="I/C DESG"/>
    <n v="2003"/>
    <s v="Chapoo Rordpet"/>
    <n v="4"/>
    <n v="45"/>
    <s v="Mobilization"/>
  </r>
  <r>
    <d v="2015-10-12T00:00:00"/>
    <s v="chsg-00508.01"/>
    <x v="0"/>
    <x v="14"/>
    <s v="I/C DESG"/>
    <s v="X-EE"/>
    <s v="Ex-Employee"/>
    <n v="12"/>
    <n v="45"/>
    <s v="Mobilization"/>
  </r>
  <r>
    <d v="2015-10-12T00:00:00"/>
    <s v="chsg-00508.01"/>
    <x v="0"/>
    <x v="14"/>
    <s v="I/C DESG"/>
    <s v="X-EE"/>
    <s v="Ex-Employee"/>
    <n v="8"/>
    <n v="45"/>
    <s v="Mobilization"/>
  </r>
  <r>
    <d v="2015-10-19T00:00:00"/>
    <s v="chsg-00508.01"/>
    <x v="0"/>
    <x v="14"/>
    <s v="I/C DESG"/>
    <n v="2001"/>
    <s v="Chakrit Ounvises"/>
    <n v="12"/>
    <n v="45"/>
    <s v="Mobilization"/>
  </r>
  <r>
    <d v="2015-10-26T00:00:00"/>
    <s v="chsg-00508.01"/>
    <x v="0"/>
    <x v="14"/>
    <s v="I/C DESG"/>
    <s v="X-EE"/>
    <s v="Ex-Employee"/>
    <n v="3"/>
    <n v="45"/>
    <s v="Mobilization"/>
  </r>
  <r>
    <d v="2015-10-26T00:00:00"/>
    <s v="chsg-00508.01"/>
    <x v="0"/>
    <x v="14"/>
    <s v="I/C DESG"/>
    <n v="2001"/>
    <s v="Chakrit Ounvises"/>
    <n v="7"/>
    <n v="45"/>
    <s v="Mobilization"/>
  </r>
  <r>
    <d v="2015-10-26T00:00:00"/>
    <s v="chsg-00508.01"/>
    <x v="0"/>
    <x v="14"/>
    <s v="I/C DESG"/>
    <n v="2003"/>
    <s v="Chapoo Rordpet"/>
    <n v="13"/>
    <n v="45"/>
    <s v="Mobilization"/>
  </r>
  <r>
    <d v="2015-11-02T00:00:00"/>
    <s v="chsg-00508.01"/>
    <x v="0"/>
    <x v="14"/>
    <s v="I/C DESG"/>
    <n v="2001"/>
    <s v="Chakrit Ounvises"/>
    <n v="14"/>
    <n v="45"/>
    <s v="Mobilization"/>
  </r>
  <r>
    <d v="2015-11-02T00:00:00"/>
    <s v="chsg-00508.01"/>
    <x v="0"/>
    <x v="14"/>
    <s v="I/C DESG"/>
    <n v="2003"/>
    <s v="Chapoo Rordpet"/>
    <n v="26"/>
    <n v="45"/>
    <s v="Mobilization"/>
  </r>
  <r>
    <d v="2015-11-02T00:00:00"/>
    <s v="chsg-00508.01"/>
    <x v="0"/>
    <x v="14"/>
    <s v="I/C DESG"/>
    <s v="X-EE"/>
    <s v="Ex-Employee"/>
    <n v="8"/>
    <n v="45"/>
    <s v="Mobilization"/>
  </r>
  <r>
    <d v="2015-11-02T00:00:00"/>
    <s v="chsg-00508.01"/>
    <x v="0"/>
    <x v="14"/>
    <s v="I/C DESG"/>
    <n v="2010"/>
    <s v="Rapee Pongtanee"/>
    <n v="16"/>
    <n v="45"/>
    <s v="Mobilization"/>
  </r>
  <r>
    <d v="2015-11-02T00:00:00"/>
    <s v="chsg-00508.01"/>
    <x v="0"/>
    <x v="14"/>
    <s v="I/C DESG"/>
    <s v="X-EE"/>
    <s v="Ex-Employee"/>
    <n v="8"/>
    <n v="45"/>
    <s v="Mobilization"/>
  </r>
  <r>
    <d v="2015-11-02T00:00:00"/>
    <s v="chsg-00508.01"/>
    <x v="0"/>
    <x v="14"/>
    <s v="I/C DESG"/>
    <n v="2014"/>
    <s v="Witthawat Witthayawiranon"/>
    <n v="32"/>
    <n v="45"/>
    <s v="Mobilization"/>
  </r>
  <r>
    <d v="2015-11-09T00:00:00"/>
    <s v="chsg-00508.01"/>
    <x v="0"/>
    <x v="14"/>
    <s v="I/C DESG"/>
    <n v="2001"/>
    <s v="Chakrit Ounvises"/>
    <n v="14"/>
    <n v="45"/>
    <s v="Mobilization"/>
  </r>
  <r>
    <d v="2015-11-09T00:00:00"/>
    <s v="chsg-00508.01"/>
    <x v="0"/>
    <x v="14"/>
    <s v="I/C DESG"/>
    <n v="2003"/>
    <s v="Chapoo Rordpet"/>
    <n v="16"/>
    <n v="45"/>
    <s v="Mobilization"/>
  </r>
  <r>
    <d v="2015-11-09T00:00:00"/>
    <s v="chsg-00508.01"/>
    <x v="0"/>
    <x v="14"/>
    <s v="I/C DESG"/>
    <s v="X-EE"/>
    <s v="Ex-Employee"/>
    <n v="20"/>
    <n v="45"/>
    <s v="Mobilization"/>
  </r>
  <r>
    <d v="2015-11-16T00:00:00"/>
    <s v="chsg-00508.01"/>
    <x v="0"/>
    <x v="14"/>
    <s v="I/C DESG"/>
    <n v="2001"/>
    <s v="Chakrit Ounvises"/>
    <n v="9"/>
    <n v="45"/>
    <s v="Mobilization"/>
  </r>
  <r>
    <d v="2015-11-16T00:00:00"/>
    <s v="chsg-00508.01"/>
    <x v="0"/>
    <x v="14"/>
    <s v="I/C DESG"/>
    <n v="2003"/>
    <s v="Chapoo Rordpet"/>
    <n v="21"/>
    <n v="45"/>
    <s v="Mobilization"/>
  </r>
  <r>
    <d v="2015-11-16T00:00:00"/>
    <s v="chsg-00508.01"/>
    <x v="0"/>
    <x v="14"/>
    <s v="I/C DESG"/>
    <n v="2009"/>
    <s v="Seksan Pliansinchai"/>
    <n v="40"/>
    <n v="45"/>
    <s v="Mobilization"/>
  </r>
  <r>
    <d v="2015-11-16T00:00:00"/>
    <s v="chsg-00508.01"/>
    <x v="0"/>
    <x v="14"/>
    <s v="I/C DESG"/>
    <s v="X-EE"/>
    <s v="Ex-Employee"/>
    <n v="16"/>
    <n v="45"/>
    <s v="Mobilization"/>
  </r>
  <r>
    <d v="2015-11-23T00:00:00"/>
    <s v="chsg-00508.01"/>
    <x v="0"/>
    <x v="14"/>
    <s v="I/C DESG"/>
    <n v="2001"/>
    <s v="Chakrit Ounvises"/>
    <n v="13"/>
    <n v="45"/>
    <s v="Mobilization"/>
  </r>
  <r>
    <d v="2015-11-23T00:00:00"/>
    <s v="chsg-00508.01"/>
    <x v="0"/>
    <x v="14"/>
    <s v="I/C DESG"/>
    <n v="2003"/>
    <s v="Chapoo Rordpet"/>
    <n v="21"/>
    <n v="45"/>
    <s v="Mobilization"/>
  </r>
  <r>
    <d v="2015-11-23T00:00:00"/>
    <s v="chsg-00508.01"/>
    <x v="0"/>
    <x v="14"/>
    <s v="I/C DESG"/>
    <s v="X-EE"/>
    <s v="Ex-Employee"/>
    <n v="20"/>
    <n v="45"/>
    <s v="Mobilization"/>
  </r>
  <r>
    <d v="2015-11-23T00:00:00"/>
    <s v="chsg-00508.01"/>
    <x v="0"/>
    <x v="14"/>
    <s v="I/C DESG"/>
    <n v="2010"/>
    <s v="Rapee Pongtanee"/>
    <n v="4"/>
    <n v="45"/>
    <s v="Mobilization"/>
  </r>
  <r>
    <d v="2015-11-23T00:00:00"/>
    <s v="chsg-00508.01"/>
    <x v="0"/>
    <x v="14"/>
    <s v="I/C DESG"/>
    <s v="X-EE"/>
    <s v="Ex-Employee"/>
    <n v="8"/>
    <n v="45"/>
    <s v="Mobilization"/>
  </r>
  <r>
    <d v="2015-11-30T00:00:00"/>
    <s v="chsg-00508.01"/>
    <x v="0"/>
    <x v="14"/>
    <s v="I/C DESG"/>
    <n v="2001"/>
    <s v="Chakrit Ounvises"/>
    <n v="1"/>
    <n v="45"/>
    <s v="Mobilization"/>
  </r>
  <r>
    <d v="2015-12-01T00:00:00"/>
    <s v="chsg-00508.01"/>
    <x v="0"/>
    <x v="14"/>
    <s v="I/C DESG"/>
    <n v="2001"/>
    <s v="Chakrit Ounvises"/>
    <n v="2"/>
    <n v="45"/>
    <s v="Mobilization"/>
  </r>
  <r>
    <d v="2015-12-01T00:00:00"/>
    <s v="chsg-00508.01"/>
    <x v="0"/>
    <x v="14"/>
    <s v="I/C DESG"/>
    <n v="2003"/>
    <s v="Chapoo Rordpet"/>
    <n v="22"/>
    <n v="45"/>
    <s v="Mobilization"/>
  </r>
  <r>
    <d v="2015-12-01T00:00:00"/>
    <s v="chsg-00508.01"/>
    <x v="0"/>
    <x v="14"/>
    <s v="I/C DESG"/>
    <s v="X-EE"/>
    <s v="Ex-Employee"/>
    <n v="8"/>
    <n v="45"/>
    <s v="Mobilization"/>
  </r>
  <r>
    <d v="2015-12-07T00:00:00"/>
    <s v="chsg-00508.01"/>
    <x v="0"/>
    <x v="14"/>
    <s v="I/C DESG"/>
    <n v="2001"/>
    <s v="Chakrit Ounvises"/>
    <n v="10"/>
    <n v="45"/>
    <s v="Mobilization"/>
  </r>
  <r>
    <d v="2015-12-07T00:00:00"/>
    <s v="chsg-00508.01"/>
    <x v="0"/>
    <x v="14"/>
    <s v="I/C DESG"/>
    <n v="2003"/>
    <s v="Chapoo Rordpet"/>
    <n v="22"/>
    <n v="45"/>
    <s v="Mobilization"/>
  </r>
  <r>
    <d v="2015-12-07T00:00:00"/>
    <s v="chsg-00508.01"/>
    <x v="0"/>
    <x v="14"/>
    <s v="I/C DESG"/>
    <s v="X-EE"/>
    <s v="Ex-Employee"/>
    <n v="7"/>
    <n v="45"/>
    <s v="Mobilization"/>
  </r>
  <r>
    <d v="2015-12-07T00:00:00"/>
    <s v="chsg-00508.01"/>
    <x v="0"/>
    <x v="14"/>
    <s v="I/C DESG"/>
    <s v="X-EE"/>
    <s v="Ex-Employee"/>
    <n v="5"/>
    <n v="45"/>
    <s v="Mobilization"/>
  </r>
  <r>
    <d v="2015-12-07T00:00:00"/>
    <s v="chsg-00508.01"/>
    <x v="0"/>
    <x v="14"/>
    <s v="I/C DESG"/>
    <n v="2010"/>
    <s v="Rapee Pongtanee"/>
    <n v="16"/>
    <n v="45"/>
    <s v="Mobilization"/>
  </r>
  <r>
    <d v="2015-12-14T00:00:00"/>
    <s v="chsg-00508.01"/>
    <x v="0"/>
    <x v="14"/>
    <s v="I/C DESG"/>
    <n v="2025"/>
    <s v="Akarawin Punyapaparpong"/>
    <n v="40"/>
    <n v="45"/>
    <s v="Mobilization"/>
  </r>
  <r>
    <d v="2015-12-14T00:00:00"/>
    <s v="chsg-00508.01"/>
    <x v="0"/>
    <x v="14"/>
    <s v="I/C DESG"/>
    <n v="2001"/>
    <s v="Chakrit Ounvises"/>
    <n v="15"/>
    <n v="45"/>
    <s v="Mobilization"/>
  </r>
  <r>
    <d v="2015-12-14T00:00:00"/>
    <s v="chsg-00508.01"/>
    <x v="0"/>
    <x v="14"/>
    <s v="I/C DESG"/>
    <n v="2003"/>
    <s v="Chapoo Rordpet"/>
    <n v="24"/>
    <n v="45"/>
    <s v="Mobilization"/>
  </r>
  <r>
    <d v="2015-12-14T00:00:00"/>
    <s v="chsg-00508.01"/>
    <x v="0"/>
    <x v="14"/>
    <s v="I/C DESG"/>
    <s v="X-EE"/>
    <s v="Ex-Employee"/>
    <n v="20"/>
    <n v="45"/>
    <s v="Mobilization"/>
  </r>
  <r>
    <d v="2015-12-14T00:00:00"/>
    <s v="chsg-00508.01"/>
    <x v="0"/>
    <x v="14"/>
    <s v="I/C DESG"/>
    <s v="X-EE"/>
    <s v="Ex-Employee"/>
    <n v="26.5"/>
    <n v="45"/>
    <s v="Mobilization"/>
  </r>
  <r>
    <d v="2015-12-14T00:00:00"/>
    <s v="chsg-00508.01"/>
    <x v="0"/>
    <x v="14"/>
    <s v="I/C DESG"/>
    <n v="2010"/>
    <s v="Rapee Pongtanee"/>
    <n v="42.5"/>
    <n v="45"/>
    <s v="Mobilization"/>
  </r>
  <r>
    <d v="2015-12-14T00:00:00"/>
    <s v="chsg-00508.01"/>
    <x v="0"/>
    <x v="14"/>
    <s v="I/C DESG"/>
    <n v="2007"/>
    <s v="Surisa Phosang"/>
    <n v="8"/>
    <n v="45"/>
    <s v="Mobilization"/>
  </r>
  <r>
    <d v="2015-12-14T00:00:00"/>
    <s v="chsg-00508.01"/>
    <x v="0"/>
    <x v="14"/>
    <s v="I/C DESG"/>
    <n v="2014"/>
    <s v="Witthawat Witthayawiranon"/>
    <n v="16"/>
    <n v="45"/>
    <s v="Mobilization"/>
  </r>
  <r>
    <d v="2015-12-21T00:00:00"/>
    <s v="chsg-00508.01"/>
    <x v="0"/>
    <x v="14"/>
    <s v="I/C DESG"/>
    <n v="2001"/>
    <s v="Chakrit Ounvises"/>
    <n v="18"/>
    <n v="45"/>
    <s v="Mobilization"/>
  </r>
  <r>
    <d v="2015-12-21T00:00:00"/>
    <s v="chsg-00508.01"/>
    <x v="0"/>
    <x v="14"/>
    <s v="I/C DESG"/>
    <n v="2003"/>
    <s v="Chapoo Rordpet"/>
    <n v="45.5"/>
    <n v="45"/>
    <s v="Mobilization"/>
  </r>
  <r>
    <d v="2015-12-21T00:00:00"/>
    <s v="chsg-00508.01"/>
    <x v="0"/>
    <x v="14"/>
    <s v="I/C DESG"/>
    <s v="X-EE"/>
    <s v="Ex-Employee"/>
    <n v="39"/>
    <n v="45"/>
    <s v="Mobilization"/>
  </r>
  <r>
    <d v="2015-12-21T00:00:00"/>
    <s v="chsg-00508.01"/>
    <x v="0"/>
    <x v="14"/>
    <s v="I/C DESG"/>
    <s v="X-EE"/>
    <s v="Ex-Employee"/>
    <n v="26"/>
    <n v="45"/>
    <s v="Mobilization"/>
  </r>
  <r>
    <d v="2015-12-21T00:00:00"/>
    <s v="chsg-00508.01"/>
    <x v="0"/>
    <x v="14"/>
    <s v="I/C DESG"/>
    <s v="X-EE"/>
    <s v="Ex-Employee"/>
    <n v="12"/>
    <n v="45"/>
    <s v="Mobilization"/>
  </r>
  <r>
    <d v="2015-12-21T00:00:00"/>
    <s v="chsg-00508.01"/>
    <x v="0"/>
    <x v="14"/>
    <s v="I/C DESG"/>
    <n v="2010"/>
    <s v="Rapee Pongtanee"/>
    <n v="48.5"/>
    <n v="45"/>
    <s v="Mobilization"/>
  </r>
  <r>
    <d v="2015-12-21T00:00:00"/>
    <s v="chsg-00508.01"/>
    <x v="0"/>
    <x v="14"/>
    <s v="I/C DESG"/>
    <s v="X-EE"/>
    <s v="Ex-Employee"/>
    <n v="8"/>
    <n v="45"/>
    <s v="Mobilization"/>
  </r>
  <r>
    <d v="2015-12-21T00:00:00"/>
    <s v="chsg-00508.01"/>
    <x v="0"/>
    <x v="14"/>
    <s v="I/C DESG"/>
    <n v="2014"/>
    <s v="Witthawat Witthayawiranon"/>
    <n v="48"/>
    <n v="45"/>
    <s v="Mobilization"/>
  </r>
  <r>
    <d v="2016-01-04T00:00:00"/>
    <s v="chsg-00508.01"/>
    <x v="0"/>
    <x v="14"/>
    <s v="I/C DESG"/>
    <n v="2001"/>
    <s v="Chakrit Ounvises"/>
    <n v="15"/>
    <n v="45"/>
    <s v="Mobilization"/>
  </r>
  <r>
    <d v="2016-01-04T00:00:00"/>
    <s v="chsg-00508.01"/>
    <x v="0"/>
    <x v="14"/>
    <s v="I/C DESG"/>
    <n v="2003"/>
    <s v="Chapoo Rordpet"/>
    <n v="4"/>
    <n v="45"/>
    <s v="Mobilization"/>
  </r>
  <r>
    <d v="2016-01-04T00:00:00"/>
    <s v="chsg-00508.01"/>
    <x v="0"/>
    <x v="14"/>
    <s v="I/C DESG"/>
    <n v="2014"/>
    <s v="Witthawat Witthayawiranon"/>
    <n v="16"/>
    <n v="45"/>
    <s v="Mobilization"/>
  </r>
  <r>
    <d v="2016-01-11T00:00:00"/>
    <s v="chsg-00508.01"/>
    <x v="0"/>
    <x v="14"/>
    <s v="I/C DESG"/>
    <n v="2001"/>
    <s v="Chakrit Ounvises"/>
    <n v="24"/>
    <n v="45"/>
    <s v="Mobilization"/>
  </r>
  <r>
    <d v="2016-01-11T00:00:00"/>
    <s v="chsg-00508.01"/>
    <x v="0"/>
    <x v="14"/>
    <s v="I/C DESG"/>
    <n v="2003"/>
    <s v="Chapoo Rordpet"/>
    <n v="6"/>
    <n v="45"/>
    <s v="Mobilization"/>
  </r>
  <r>
    <d v="2016-01-18T00:00:00"/>
    <s v="chsg-00508.01"/>
    <x v="0"/>
    <x v="14"/>
    <s v="I/C DESG"/>
    <n v="2001"/>
    <s v="Chakrit Ounvises"/>
    <n v="9"/>
    <n v="45"/>
    <s v="Mobilization"/>
  </r>
  <r>
    <d v="2016-01-18T00:00:00"/>
    <s v="chsg-00508.01"/>
    <x v="0"/>
    <x v="14"/>
    <s v="I/C DESG"/>
    <n v="2003"/>
    <s v="Chapoo Rordpet"/>
    <n v="4"/>
    <n v="45"/>
    <s v="Mobilization"/>
  </r>
  <r>
    <d v="2016-01-18T00:00:00"/>
    <s v="chsg-00508.01"/>
    <x v="0"/>
    <x v="14"/>
    <s v="I/C DESG"/>
    <s v="X-EE"/>
    <s v="Ex-Employee"/>
    <n v="16"/>
    <n v="45"/>
    <s v="Mobilization"/>
  </r>
  <r>
    <d v="2016-01-18T00:00:00"/>
    <s v="chsg-00508.01"/>
    <x v="0"/>
    <x v="14"/>
    <s v="I/C DESG"/>
    <s v="X-EE"/>
    <s v="Ex-Employee"/>
    <n v="24"/>
    <n v="45"/>
    <s v="Mobilization"/>
  </r>
  <r>
    <d v="2016-01-18T00:00:00"/>
    <s v="chsg-00508.01"/>
    <x v="0"/>
    <x v="14"/>
    <s v="I/C DESG"/>
    <n v="2014"/>
    <s v="Witthawat Witthayawiranon"/>
    <n v="16"/>
    <n v="45"/>
    <s v="Mobilization"/>
  </r>
  <r>
    <d v="2016-01-25T00:00:00"/>
    <s v="chsg-00508.01"/>
    <x v="0"/>
    <x v="14"/>
    <s v="I/C DESG"/>
    <n v="2001"/>
    <s v="Chakrit Ounvises"/>
    <n v="5"/>
    <n v="45"/>
    <s v="Mobilization"/>
  </r>
  <r>
    <d v="2016-01-25T00:00:00"/>
    <s v="chsg-00508.01"/>
    <x v="0"/>
    <x v="14"/>
    <s v="I/C DESG"/>
    <n v="2003"/>
    <s v="Chapoo Rordpet"/>
    <n v="30"/>
    <n v="45"/>
    <s v="Mobilization"/>
  </r>
  <r>
    <d v="2016-01-25T00:00:00"/>
    <s v="chsg-00508.01"/>
    <x v="0"/>
    <x v="14"/>
    <s v="I/C DESG"/>
    <s v="X-EE"/>
    <s v="Ex-Employee"/>
    <n v="3"/>
    <n v="45"/>
    <s v="Mobilization"/>
  </r>
  <r>
    <d v="2016-01-25T00:00:00"/>
    <s v="chsg-00508.01"/>
    <x v="0"/>
    <x v="14"/>
    <s v="I/C DESG"/>
    <s v="X-EE"/>
    <s v="Ex-Employee"/>
    <n v="22"/>
    <n v="45"/>
    <s v="Mobilization"/>
  </r>
  <r>
    <d v="2016-01-25T00:00:00"/>
    <s v="chsg-00508.01"/>
    <x v="0"/>
    <x v="14"/>
    <s v="I/C DESG"/>
    <s v="X-EE"/>
    <s v="Ex-Employee"/>
    <n v="15.5"/>
    <n v="45"/>
    <s v="Mobilization"/>
  </r>
  <r>
    <d v="2016-01-25T00:00:00"/>
    <s v="chsg-00508.01"/>
    <x v="0"/>
    <x v="14"/>
    <s v="I/C DESG"/>
    <s v="X-EE"/>
    <s v="Ex-Employee"/>
    <n v="40"/>
    <n v="45"/>
    <s v="Mobilization"/>
  </r>
  <r>
    <d v="2016-01-25T00:00:00"/>
    <s v="chsg-00508.01"/>
    <x v="0"/>
    <x v="14"/>
    <s v="I/C DESG"/>
    <s v="X-EE"/>
    <s v="Ex-Employee"/>
    <n v="36"/>
    <n v="45"/>
    <s v="Mobilization"/>
  </r>
  <r>
    <d v="2016-01-25T00:00:00"/>
    <s v="chsg-00508.01"/>
    <x v="0"/>
    <x v="14"/>
    <s v="I/C DESG"/>
    <n v="2014"/>
    <s v="Witthawat Witthayawiranon"/>
    <n v="32"/>
    <n v="45"/>
    <s v="Mobilization"/>
  </r>
  <r>
    <d v="2016-02-01T00:00:00"/>
    <s v="chsg-00508.01"/>
    <x v="0"/>
    <x v="14"/>
    <s v="I/C DESG"/>
    <n v="2001"/>
    <s v="Chakrit Ounvises"/>
    <n v="8"/>
    <n v="45"/>
    <s v="Mobilization"/>
  </r>
  <r>
    <d v="2016-02-01T00:00:00"/>
    <s v="chsg-00508.01"/>
    <x v="0"/>
    <x v="14"/>
    <s v="I/C DESG"/>
    <n v="2003"/>
    <s v="Chapoo Rordpet"/>
    <n v="24"/>
    <n v="45"/>
    <s v="Mobilization"/>
  </r>
  <r>
    <d v="2016-02-01T00:00:00"/>
    <s v="chsg-00508.01"/>
    <x v="0"/>
    <x v="14"/>
    <s v="I/C DESG"/>
    <s v="X-EE"/>
    <s v="Ex-Employee"/>
    <n v="20"/>
    <n v="45"/>
    <s v="Mobilization"/>
  </r>
  <r>
    <d v="2016-02-01T00:00:00"/>
    <s v="chsg-00508.01"/>
    <x v="0"/>
    <x v="14"/>
    <s v="I/C DESG"/>
    <s v="X-EE"/>
    <s v="Ex-Employee"/>
    <n v="23"/>
    <n v="45"/>
    <s v="Mobilization"/>
  </r>
  <r>
    <d v="2016-02-01T00:00:00"/>
    <s v="chsg-00508.01"/>
    <x v="0"/>
    <x v="14"/>
    <s v="I/C DESG"/>
    <n v="2010"/>
    <s v="Rapee Pongtanee"/>
    <n v="40"/>
    <n v="45"/>
    <s v="Mobilization"/>
  </r>
  <r>
    <d v="2016-02-01T00:00:00"/>
    <s v="chsg-00508.01"/>
    <x v="0"/>
    <x v="14"/>
    <s v="I/C DESG"/>
    <n v="2009"/>
    <s v="Seksan Pliansinchai"/>
    <n v="8"/>
    <n v="45"/>
    <s v="Mobilization"/>
  </r>
  <r>
    <d v="2016-02-01T00:00:00"/>
    <s v="chsg-00508.01"/>
    <x v="0"/>
    <x v="14"/>
    <s v="I/C DESG"/>
    <s v="X-EE"/>
    <s v="Ex-Employee"/>
    <n v="32"/>
    <n v="45"/>
    <s v="Mobilization"/>
  </r>
  <r>
    <d v="2016-02-01T00:00:00"/>
    <s v="chsg-00508.01"/>
    <x v="0"/>
    <x v="14"/>
    <s v="I/C DESG"/>
    <s v="X-EE"/>
    <s v="Ex-Employee"/>
    <n v="24"/>
    <n v="45"/>
    <s v="Mobilization"/>
  </r>
  <r>
    <d v="2016-02-01T00:00:00"/>
    <s v="chsg-00508.01"/>
    <x v="0"/>
    <x v="14"/>
    <s v="I/C DESG"/>
    <n v="2014"/>
    <s v="Witthawat Witthayawiranon"/>
    <n v="30"/>
    <n v="45"/>
    <s v="Mobilization"/>
  </r>
  <r>
    <d v="2016-02-08T00:00:00"/>
    <s v="chsg-00508.01"/>
    <x v="0"/>
    <x v="14"/>
    <s v="I/C DESG"/>
    <n v="2003"/>
    <s v="Chapoo Rordpet"/>
    <n v="6"/>
    <n v="45"/>
    <s v="Mobilization"/>
  </r>
  <r>
    <d v="2016-02-08T00:00:00"/>
    <s v="chsg-00508.01"/>
    <x v="0"/>
    <x v="14"/>
    <s v="I/C DESG"/>
    <s v="X-EE"/>
    <s v="Ex-Employee"/>
    <n v="16"/>
    <n v="45"/>
    <s v="Mobilization"/>
  </r>
  <r>
    <d v="2016-02-15T00:00:00"/>
    <s v="chsg-00508.01"/>
    <x v="0"/>
    <x v="14"/>
    <s v="I/C DESG"/>
    <n v="2001"/>
    <s v="Chakrit Ounvises"/>
    <n v="3"/>
    <n v="45"/>
    <s v="Mobilization"/>
  </r>
  <r>
    <d v="2016-02-15T00:00:00"/>
    <s v="chsg-00508.01"/>
    <x v="0"/>
    <x v="14"/>
    <s v="I/C DESG"/>
    <n v="2003"/>
    <s v="Chapoo Rordpet"/>
    <n v="5"/>
    <n v="45"/>
    <s v="Mobilization"/>
  </r>
  <r>
    <d v="2016-02-15T00:00:00"/>
    <s v="chsg-00508.01"/>
    <x v="0"/>
    <x v="14"/>
    <s v="I/C DESG"/>
    <s v="X-EE"/>
    <s v="Ex-Employee"/>
    <n v="8"/>
    <n v="45"/>
    <s v="Mobilization"/>
  </r>
  <r>
    <d v="2016-02-22T00:00:00"/>
    <s v="chsg-00508.01"/>
    <x v="0"/>
    <x v="14"/>
    <s v="I/C DESG"/>
    <n v="2003"/>
    <s v="Chapoo Rordpet"/>
    <n v="9"/>
    <n v="45"/>
    <s v="Mobilization"/>
  </r>
  <r>
    <d v="2016-02-22T00:00:00"/>
    <s v="chsg-00508.01"/>
    <x v="0"/>
    <x v="14"/>
    <s v="I/C DESG"/>
    <s v="X-EE"/>
    <s v="Ex-Employee"/>
    <n v="2"/>
    <n v="45"/>
    <s v="Mobilization"/>
  </r>
  <r>
    <d v="2016-02-22T00:00:00"/>
    <s v="chsg-00508.01"/>
    <x v="0"/>
    <x v="14"/>
    <s v="I/C DESG"/>
    <s v="X-EE"/>
    <s v="Ex-Employee"/>
    <n v="10"/>
    <n v="45"/>
    <s v="Mobilization"/>
  </r>
  <r>
    <d v="2016-02-29T00:00:00"/>
    <s v="chsg-00508.01"/>
    <x v="0"/>
    <x v="14"/>
    <s v="I/C DESG"/>
    <n v="2003"/>
    <s v="Chapoo Rordpet"/>
    <n v="3"/>
    <n v="45"/>
    <s v="Mobilization"/>
  </r>
  <r>
    <d v="2016-02-29T00:00:00"/>
    <s v="chsg-00508.01"/>
    <x v="0"/>
    <x v="14"/>
    <s v="I/C DESG"/>
    <s v="X-EE"/>
    <s v="Ex-Employee"/>
    <n v="5"/>
    <n v="45"/>
    <s v="Mobilization"/>
  </r>
  <r>
    <d v="2016-03-01T00:00:00"/>
    <s v="chsg-00508.01"/>
    <x v="0"/>
    <x v="14"/>
    <s v="I/C DESG"/>
    <n v="2001"/>
    <s v="Chakrit Ounvises"/>
    <n v="6"/>
    <n v="45"/>
    <s v="Mobilization"/>
  </r>
  <r>
    <d v="2016-03-01T00:00:00"/>
    <s v="chsg-00508.01"/>
    <x v="0"/>
    <x v="14"/>
    <s v="I/C DESG"/>
    <n v="2003"/>
    <s v="Chapoo Rordpet"/>
    <n v="5"/>
    <n v="45"/>
    <s v="Mobilization"/>
  </r>
  <r>
    <d v="2016-03-01T00:00:00"/>
    <s v="chsg-00508.01"/>
    <x v="0"/>
    <x v="14"/>
    <s v="I/C DESG"/>
    <s v="X-EE"/>
    <s v="Ex-Employee"/>
    <n v="16"/>
    <n v="45"/>
    <s v="Mobilization"/>
  </r>
  <r>
    <d v="2016-03-01T00:00:00"/>
    <s v="chsg-00508.01"/>
    <x v="0"/>
    <x v="14"/>
    <s v="I/C DESG"/>
    <s v="X-EE"/>
    <s v="Ex-Employee"/>
    <n v="16"/>
    <n v="45"/>
    <s v="Mobilization"/>
  </r>
  <r>
    <d v="2016-03-07T00:00:00"/>
    <s v="chsg-00508.01"/>
    <x v="0"/>
    <x v="14"/>
    <s v="I/C DESG"/>
    <n v="2003"/>
    <s v="Chapoo Rordpet"/>
    <n v="4"/>
    <n v="45"/>
    <s v="Mobilization"/>
  </r>
  <r>
    <d v="2016-03-14T00:00:00"/>
    <s v="chsg-00508.01"/>
    <x v="0"/>
    <x v="14"/>
    <s v="I/C DESG"/>
    <n v="2025"/>
    <s v="Akarawin Punyapaparpong"/>
    <n v="9"/>
    <n v="45"/>
    <s v="Mobilization"/>
  </r>
  <r>
    <d v="2016-03-14T00:00:00"/>
    <s v="chsg-00508.01"/>
    <x v="0"/>
    <x v="14"/>
    <s v="I/C DESG"/>
    <n v="2001"/>
    <s v="Chakrit Ounvises"/>
    <n v="2"/>
    <n v="45"/>
    <s v="Mobilization"/>
  </r>
  <r>
    <d v="2016-03-14T00:00:00"/>
    <s v="chsg-00508.01"/>
    <x v="0"/>
    <x v="14"/>
    <s v="I/C DESG"/>
    <n v="2003"/>
    <s v="Chapoo Rordpet"/>
    <n v="24"/>
    <n v="45"/>
    <s v="Mobilization"/>
  </r>
  <r>
    <d v="2016-03-14T00:00:00"/>
    <s v="chsg-00508.01"/>
    <x v="0"/>
    <x v="14"/>
    <s v="I/C DESG"/>
    <s v="X-EE"/>
    <s v="Ex-Employee"/>
    <n v="24"/>
    <n v="45"/>
    <s v="Mobilization"/>
  </r>
  <r>
    <d v="2016-03-14T00:00:00"/>
    <s v="chsg-00508.01"/>
    <x v="0"/>
    <x v="14"/>
    <s v="I/C DESG"/>
    <n v="2010"/>
    <s v="Rapee Pongtanee"/>
    <n v="12"/>
    <n v="45"/>
    <s v="Mobilization"/>
  </r>
  <r>
    <d v="2016-03-21T00:00:00"/>
    <s v="chsg-00508.01"/>
    <x v="0"/>
    <x v="14"/>
    <s v="I/C DESG"/>
    <n v="2001"/>
    <s v="Chakrit Ounvises"/>
    <n v="4"/>
    <n v="45"/>
    <s v="Mobilization"/>
  </r>
  <r>
    <d v="2016-03-21T00:00:00"/>
    <s v="chsg-00508.01"/>
    <x v="0"/>
    <x v="14"/>
    <s v="I/C DESG"/>
    <n v="2003"/>
    <s v="Chapoo Rordpet"/>
    <n v="25"/>
    <n v="45"/>
    <s v="Mobilization"/>
  </r>
  <r>
    <d v="2016-03-21T00:00:00"/>
    <s v="chsg-00508.01"/>
    <x v="0"/>
    <x v="14"/>
    <s v="I/C DESG"/>
    <s v="X-EE"/>
    <s v="Ex-Employee"/>
    <n v="16"/>
    <n v="45"/>
    <s v="Mobilization"/>
  </r>
  <r>
    <d v="2016-03-21T00:00:00"/>
    <s v="chsg-00508.01"/>
    <x v="0"/>
    <x v="14"/>
    <s v="I/C DESG"/>
    <n v="2010"/>
    <s v="Rapee Pongtanee"/>
    <n v="40"/>
    <n v="45"/>
    <s v="Mobilization"/>
  </r>
  <r>
    <d v="2016-03-28T00:00:00"/>
    <s v="chsg-00508.01"/>
    <x v="0"/>
    <x v="14"/>
    <s v="I/C DESG"/>
    <n v="2001"/>
    <s v="Chakrit Ounvises"/>
    <n v="8"/>
    <n v="45"/>
    <s v="Mobilization"/>
  </r>
  <r>
    <d v="2016-03-28T00:00:00"/>
    <s v="chsg-00508.01"/>
    <x v="0"/>
    <x v="14"/>
    <s v="I/C DESG"/>
    <n v="2003"/>
    <s v="Chapoo Rordpet"/>
    <n v="15"/>
    <n v="45"/>
    <s v="Mobilization"/>
  </r>
  <r>
    <d v="2016-03-28T00:00:00"/>
    <s v="chsg-00508.01"/>
    <x v="0"/>
    <x v="14"/>
    <s v="I/C DESG"/>
    <n v="2010"/>
    <s v="Rapee Pongtanee"/>
    <n v="8"/>
    <n v="45"/>
    <s v="Mobilization"/>
  </r>
  <r>
    <d v="2016-03-28T00:00:00"/>
    <s v="chsg-00508.01"/>
    <x v="0"/>
    <x v="14"/>
    <s v="I/C DESG"/>
    <n v="2014"/>
    <s v="Witthawat Witthayawiranon"/>
    <n v="8"/>
    <n v="45"/>
    <s v="Mobilization"/>
  </r>
  <r>
    <d v="2016-04-01T00:00:00"/>
    <s v="chsg-00508.01"/>
    <x v="0"/>
    <x v="14"/>
    <s v="I/C DESG"/>
    <n v="2003"/>
    <s v="Chapoo Rordpet"/>
    <n v="6"/>
    <n v="45"/>
    <s v="Mobilization"/>
  </r>
  <r>
    <d v="2016-04-01T00:00:00"/>
    <s v="chsg-00508.01"/>
    <x v="0"/>
    <x v="14"/>
    <s v="I/C DESG"/>
    <n v="2010"/>
    <s v="Rapee Pongtanee"/>
    <n v="8"/>
    <n v="45"/>
    <s v="Mobilization"/>
  </r>
  <r>
    <d v="2016-04-04T00:00:00"/>
    <s v="chsg-00508.01"/>
    <x v="0"/>
    <x v="14"/>
    <s v="I/C DESG"/>
    <s v="X-EE"/>
    <s v="Ex-Employee"/>
    <n v="1"/>
    <n v="45"/>
    <s v="Mobilization"/>
  </r>
  <r>
    <d v="2016-04-04T00:00:00"/>
    <s v="chsg-00508.01"/>
    <x v="0"/>
    <x v="14"/>
    <s v="I/C DESG"/>
    <n v="2010"/>
    <s v="Rapee Pongtanee"/>
    <n v="8"/>
    <n v="45"/>
    <s v="Mobilization"/>
  </r>
  <r>
    <d v="2016-04-11T00:00:00"/>
    <s v="chsg-00508.01"/>
    <x v="0"/>
    <x v="14"/>
    <s v="I/C DESG"/>
    <n v="2001"/>
    <s v="Chakrit Ounvises"/>
    <n v="2"/>
    <n v="45"/>
    <s v="Mobilization"/>
  </r>
  <r>
    <d v="2016-04-18T00:00:00"/>
    <s v="chsg-00508.01"/>
    <x v="0"/>
    <x v="14"/>
    <s v="I/C DESG"/>
    <n v="2001"/>
    <s v="Chakrit Ounvises"/>
    <n v="10"/>
    <n v="45"/>
    <s v="Mobilization"/>
  </r>
  <r>
    <d v="2016-04-18T00:00:00"/>
    <s v="chsg-00508.01"/>
    <x v="0"/>
    <x v="14"/>
    <s v="I/C DESG"/>
    <n v="2003"/>
    <s v="Chapoo Rordpet"/>
    <n v="20"/>
    <n v="45"/>
    <s v="Mobilization"/>
  </r>
  <r>
    <d v="2016-04-18T00:00:00"/>
    <s v="chsg-00508.01"/>
    <x v="0"/>
    <x v="14"/>
    <s v="I/C DESG"/>
    <s v="X-EE"/>
    <s v="Ex-Employee"/>
    <n v="6"/>
    <n v="45"/>
    <s v="Mobilization"/>
  </r>
  <r>
    <d v="2016-04-18T00:00:00"/>
    <s v="chsg-00508.01"/>
    <x v="0"/>
    <x v="14"/>
    <s v="I/C DESG"/>
    <n v="2010"/>
    <s v="Rapee Pongtanee"/>
    <n v="32"/>
    <n v="45"/>
    <s v="Mobilization"/>
  </r>
  <r>
    <d v="2016-04-18T00:00:00"/>
    <s v="chsg-00508.01"/>
    <x v="0"/>
    <x v="14"/>
    <s v="I/C DESG"/>
    <n v="2009"/>
    <s v="Seksan Pliansinchai"/>
    <n v="40"/>
    <n v="45"/>
    <s v="Mobilization"/>
  </r>
  <r>
    <d v="2016-04-18T00:00:00"/>
    <s v="chsg-00508.01"/>
    <x v="0"/>
    <x v="14"/>
    <s v="I/C DESG"/>
    <s v="X-EE"/>
    <s v="Ex-Employee"/>
    <n v="24"/>
    <n v="45"/>
    <s v="Mobilization"/>
  </r>
  <r>
    <d v="2016-04-25T00:00:00"/>
    <s v="chsg-00508.01"/>
    <x v="0"/>
    <x v="14"/>
    <s v="I/C DESG"/>
    <n v="2001"/>
    <s v="Chakrit Ounvises"/>
    <n v="16"/>
    <n v="45"/>
    <s v="Mobilization"/>
  </r>
  <r>
    <d v="2016-04-25T00:00:00"/>
    <s v="chsg-00508.01"/>
    <x v="0"/>
    <x v="14"/>
    <s v="I/C DESG"/>
    <n v="2003"/>
    <s v="Chapoo Rordpet"/>
    <n v="24.5"/>
    <n v="45"/>
    <s v="Mobilization"/>
  </r>
  <r>
    <d v="2016-04-25T00:00:00"/>
    <s v="chsg-00508.01"/>
    <x v="0"/>
    <x v="14"/>
    <s v="I/C DESG"/>
    <s v="X-EE"/>
    <s v="Ex-Employee"/>
    <n v="20"/>
    <n v="45"/>
    <s v="Mobilization"/>
  </r>
  <r>
    <d v="2016-04-25T00:00:00"/>
    <s v="chsg-00508.01"/>
    <x v="0"/>
    <x v="14"/>
    <s v="I/C DESG"/>
    <n v="2010"/>
    <s v="Rapee Pongtanee"/>
    <n v="24"/>
    <n v="45"/>
    <s v="Mobilization"/>
  </r>
  <r>
    <d v="2016-05-02T00:00:00"/>
    <s v="chsg-00508.01"/>
    <x v="0"/>
    <x v="14"/>
    <s v="I/C DESG"/>
    <n v="2001"/>
    <s v="Chakrit Ounvises"/>
    <n v="9"/>
    <n v="45"/>
    <s v="Mobilization"/>
  </r>
  <r>
    <d v="2016-05-02T00:00:00"/>
    <s v="chsg-00508.01"/>
    <x v="0"/>
    <x v="14"/>
    <s v="I/C DESG"/>
    <n v="2001"/>
    <s v="Chakrit Ounvises"/>
    <n v="7"/>
    <n v="45"/>
    <s v="Mobilization"/>
  </r>
  <r>
    <d v="2016-05-02T00:00:00"/>
    <s v="chsg-00508.01"/>
    <x v="0"/>
    <x v="14"/>
    <s v="I/C DESG"/>
    <n v="2003"/>
    <s v="Chapoo Rordpet"/>
    <n v="8"/>
    <n v="45"/>
    <s v="Mobilization"/>
  </r>
  <r>
    <d v="2016-05-02T00:00:00"/>
    <s v="chsg-00508.01"/>
    <x v="0"/>
    <x v="14"/>
    <s v="I/C DESG"/>
    <n v="2010"/>
    <s v="Rapee Pongtanee"/>
    <n v="16"/>
    <n v="45"/>
    <s v="Mobilization"/>
  </r>
  <r>
    <d v="2016-05-09T00:00:00"/>
    <s v="chsg-00508.01"/>
    <x v="0"/>
    <x v="14"/>
    <s v="I/C DESG"/>
    <n v="2001"/>
    <s v="Chakrit Ounvises"/>
    <n v="5"/>
    <n v="45"/>
    <s v="Mobilization"/>
  </r>
  <r>
    <d v="2016-05-09T00:00:00"/>
    <s v="chsg-00508.01"/>
    <x v="0"/>
    <x v="14"/>
    <s v="I/C DESG"/>
    <n v="2001"/>
    <s v="Chakrit Ounvises"/>
    <n v="6"/>
    <n v="45"/>
    <s v="Mobilization"/>
  </r>
  <r>
    <d v="2016-05-09T00:00:00"/>
    <s v="chsg-00508.01"/>
    <x v="0"/>
    <x v="14"/>
    <s v="I/C DESG"/>
    <n v="2003"/>
    <s v="Chapoo Rordpet"/>
    <n v="33"/>
    <n v="45"/>
    <s v="Mobilization"/>
  </r>
  <r>
    <d v="2016-05-09T00:00:00"/>
    <s v="chsg-00508.01"/>
    <x v="0"/>
    <x v="14"/>
    <s v="I/C DESG"/>
    <s v="X-EE"/>
    <s v="Ex-Employee"/>
    <n v="24"/>
    <n v="45"/>
    <s v="Mobilization"/>
  </r>
  <r>
    <d v="2016-05-09T00:00:00"/>
    <s v="chsg-00508.01"/>
    <x v="0"/>
    <x v="14"/>
    <s v="I/C DESG"/>
    <n v="2010"/>
    <s v="Rapee Pongtanee"/>
    <n v="24"/>
    <n v="45"/>
    <s v="Mobilization"/>
  </r>
  <r>
    <d v="2016-05-09T00:00:00"/>
    <s v="chsg-00508.01"/>
    <x v="0"/>
    <x v="14"/>
    <s v="I/C DESG"/>
    <s v="X-EE"/>
    <s v="Ex-Employee"/>
    <n v="32"/>
    <n v="45"/>
    <s v="Mobilization"/>
  </r>
  <r>
    <d v="2016-05-16T00:00:00"/>
    <s v="chsg-00508.01"/>
    <x v="0"/>
    <x v="14"/>
    <s v="I/C DESG"/>
    <n v="2001"/>
    <s v="Chakrit Ounvises"/>
    <n v="12"/>
    <n v="45"/>
    <s v="Mobilization"/>
  </r>
  <r>
    <d v="2016-05-16T00:00:00"/>
    <s v="chsg-00508.01"/>
    <x v="0"/>
    <x v="14"/>
    <s v="I/C DESG"/>
    <n v="2001"/>
    <s v="Chakrit Ounvises"/>
    <n v="6"/>
    <n v="45"/>
    <s v="Mobilization"/>
  </r>
  <r>
    <d v="2016-05-16T00:00:00"/>
    <s v="chsg-00508.01"/>
    <x v="0"/>
    <x v="14"/>
    <s v="I/C DESG"/>
    <n v="2003"/>
    <s v="Chapoo Rordpet"/>
    <n v="19"/>
    <n v="45"/>
    <s v="Mobilization"/>
  </r>
  <r>
    <d v="2016-05-16T00:00:00"/>
    <s v="chsg-00508.01"/>
    <x v="0"/>
    <x v="14"/>
    <s v="I/C DESG"/>
    <s v="X-EE"/>
    <s v="Ex-Employee"/>
    <n v="16"/>
    <n v="45"/>
    <s v="Mobilization"/>
  </r>
  <r>
    <d v="2016-05-16T00:00:00"/>
    <s v="chsg-00508.01"/>
    <x v="0"/>
    <x v="14"/>
    <s v="I/C DESG"/>
    <n v="2010"/>
    <s v="Rapee Pongtanee"/>
    <n v="20"/>
    <n v="45"/>
    <s v="Mobilization"/>
  </r>
  <r>
    <d v="2016-05-16T00:00:00"/>
    <s v="chsg-00508.01"/>
    <x v="0"/>
    <x v="14"/>
    <s v="I/C DESG"/>
    <n v="2009"/>
    <s v="Seksan Pliansinchai"/>
    <n v="7"/>
    <n v="45"/>
    <s v="Mobilization"/>
  </r>
  <r>
    <d v="2016-05-23T00:00:00"/>
    <s v="chsg-00508.01"/>
    <x v="0"/>
    <x v="14"/>
    <s v="I/C DESG"/>
    <n v="2001"/>
    <s v="Chakrit Ounvises"/>
    <n v="24"/>
    <n v="45"/>
    <s v="Mobilization"/>
  </r>
  <r>
    <d v="2016-05-23T00:00:00"/>
    <s v="chsg-00508.01"/>
    <x v="0"/>
    <x v="14"/>
    <s v="I/C DESG"/>
    <n v="2001"/>
    <s v="Chakrit Ounvises"/>
    <n v="14"/>
    <n v="45"/>
    <s v="Mobilization"/>
  </r>
  <r>
    <d v="2016-05-23T00:00:00"/>
    <s v="chsg-00508.01"/>
    <x v="0"/>
    <x v="14"/>
    <s v="I/C DESG"/>
    <n v="2003"/>
    <s v="Chapoo Rordpet"/>
    <n v="27"/>
    <n v="45"/>
    <s v="Mobilization"/>
  </r>
  <r>
    <d v="2016-05-23T00:00:00"/>
    <s v="chsg-00508.01"/>
    <x v="0"/>
    <x v="14"/>
    <s v="I/C DESG"/>
    <s v="X-EE"/>
    <s v="Ex-Employee"/>
    <n v="8"/>
    <n v="45"/>
    <s v="Mobilization"/>
  </r>
  <r>
    <d v="2016-05-30T00:00:00"/>
    <s v="chsg-00508.01"/>
    <x v="0"/>
    <x v="14"/>
    <s v="I/C DESG"/>
    <n v="2001"/>
    <s v="Chakrit Ounvises"/>
    <n v="6"/>
    <n v="45"/>
    <s v="Mobilization"/>
  </r>
  <r>
    <d v="2016-05-30T00:00:00"/>
    <s v="chsg-00508.01"/>
    <x v="0"/>
    <x v="14"/>
    <s v="I/C DESG"/>
    <n v="2003"/>
    <s v="Chapoo Rordpet"/>
    <n v="13"/>
    <n v="45"/>
    <s v="Mobilization"/>
  </r>
  <r>
    <d v="2016-05-30T00:00:00"/>
    <s v="chsg-00508.01"/>
    <x v="0"/>
    <x v="14"/>
    <s v="I/C DESG"/>
    <s v="X-EE"/>
    <s v="Ex-Employee"/>
    <n v="4"/>
    <n v="45"/>
    <s v="Mobilization"/>
  </r>
  <r>
    <d v="2016-06-01T00:00:00"/>
    <s v="chsg-00508.01"/>
    <x v="0"/>
    <x v="14"/>
    <s v="I/C DESG"/>
    <n v="2001"/>
    <s v="Chakrit Ounvises"/>
    <n v="5"/>
    <n v="45"/>
    <s v="Mobilization"/>
  </r>
  <r>
    <d v="2016-06-01T00:00:00"/>
    <s v="chsg-00508.01"/>
    <x v="0"/>
    <x v="14"/>
    <s v="I/C DESG"/>
    <n v="2001"/>
    <s v="Chakrit Ounvises"/>
    <n v="1"/>
    <n v="45"/>
    <s v="Mobilization"/>
  </r>
  <r>
    <d v="2016-06-01T00:00:00"/>
    <s v="chsg-00508.01"/>
    <x v="0"/>
    <x v="14"/>
    <s v="I/C DESG"/>
    <n v="2003"/>
    <s v="Chapoo Rordpet"/>
    <n v="14"/>
    <n v="45"/>
    <s v="Mobilization"/>
  </r>
  <r>
    <d v="2016-06-01T00:00:00"/>
    <s v="chsg-00508.01"/>
    <x v="0"/>
    <x v="14"/>
    <s v="I/C DESG"/>
    <n v="2010"/>
    <s v="Rapee Pongtanee"/>
    <n v="16"/>
    <n v="45"/>
    <s v="Mobilization"/>
  </r>
  <r>
    <d v="2016-06-01T00:00:00"/>
    <s v="chsg-00508.01"/>
    <x v="0"/>
    <x v="14"/>
    <s v="I/C DESG"/>
    <s v="X-EE"/>
    <s v="Ex-Employee"/>
    <n v="11"/>
    <n v="45"/>
    <s v="Mobilization"/>
  </r>
  <r>
    <d v="2016-06-06T00:00:00"/>
    <s v="chsg-00508.01"/>
    <x v="0"/>
    <x v="14"/>
    <s v="I/C DESG"/>
    <n v="2001"/>
    <s v="Chakrit Ounvises"/>
    <n v="2"/>
    <n v="45"/>
    <s v="Mobilization"/>
  </r>
  <r>
    <d v="2016-06-06T00:00:00"/>
    <s v="chsg-00508.01"/>
    <x v="0"/>
    <x v="14"/>
    <s v="I/C DESG"/>
    <n v="2001"/>
    <s v="Chakrit Ounvises"/>
    <n v="6"/>
    <n v="45"/>
    <s v="Mobilization"/>
  </r>
  <r>
    <d v="2016-06-06T00:00:00"/>
    <s v="chsg-00508.01"/>
    <x v="0"/>
    <x v="14"/>
    <s v="I/C DESG"/>
    <n v="2003"/>
    <s v="Chapoo Rordpet"/>
    <n v="24"/>
    <n v="45"/>
    <s v="Mobilization"/>
  </r>
  <r>
    <d v="2016-06-13T00:00:00"/>
    <s v="chsg-00508.01"/>
    <x v="0"/>
    <x v="14"/>
    <s v="I/C DESG"/>
    <n v="2001"/>
    <s v="Chakrit Ounvises"/>
    <n v="5"/>
    <n v="45"/>
    <s v="Mobilization"/>
  </r>
  <r>
    <d v="2016-06-13T00:00:00"/>
    <s v="chsg-00508.01"/>
    <x v="0"/>
    <x v="14"/>
    <s v="I/C DESG"/>
    <n v="2001"/>
    <s v="Chakrit Ounvises"/>
    <n v="8"/>
    <n v="45"/>
    <s v="Mobilization"/>
  </r>
  <r>
    <d v="2016-06-13T00:00:00"/>
    <s v="chsg-00508.01"/>
    <x v="0"/>
    <x v="14"/>
    <s v="I/C DESG"/>
    <n v="2003"/>
    <s v="Chapoo Rordpet"/>
    <n v="33"/>
    <n v="45"/>
    <s v="Mobilization"/>
  </r>
  <r>
    <d v="2016-06-13T00:00:00"/>
    <s v="chsg-00508.01"/>
    <x v="0"/>
    <x v="14"/>
    <s v="I/C DESG"/>
    <s v="X-EE"/>
    <s v="Ex-Employee"/>
    <n v="16"/>
    <n v="45"/>
    <s v="Mobilization"/>
  </r>
  <r>
    <d v="2016-06-20T00:00:00"/>
    <s v="chsg-00508.01"/>
    <x v="0"/>
    <x v="14"/>
    <s v="I/C DESG"/>
    <n v="2001"/>
    <s v="Chakrit Ounvises"/>
    <n v="2"/>
    <n v="45"/>
    <s v="Mobilization"/>
  </r>
  <r>
    <d v="2016-06-20T00:00:00"/>
    <s v="chsg-00508.01"/>
    <x v="0"/>
    <x v="14"/>
    <s v="I/C DESG"/>
    <n v="2003"/>
    <s v="Chapoo Rordpet"/>
    <n v="25"/>
    <n v="45"/>
    <s v="Mobilization"/>
  </r>
  <r>
    <d v="2016-06-20T00:00:00"/>
    <s v="chsg-00508.01"/>
    <x v="0"/>
    <x v="14"/>
    <s v="I/C DESG"/>
    <s v="X-EE"/>
    <s v="Ex-Employee"/>
    <n v="32"/>
    <n v="45"/>
    <s v="Mobilization"/>
  </r>
  <r>
    <d v="2016-06-27T00:00:00"/>
    <s v="chsg-00508.01"/>
    <x v="0"/>
    <x v="14"/>
    <s v="I/C DESG"/>
    <n v="2001"/>
    <s v="Chakrit Ounvises"/>
    <n v="21"/>
    <n v="45"/>
    <s v="Mobilization"/>
  </r>
  <r>
    <d v="2016-06-27T00:00:00"/>
    <s v="chsg-00508.01"/>
    <x v="0"/>
    <x v="14"/>
    <s v="I/C DESG"/>
    <n v="2003"/>
    <s v="Chapoo Rordpet"/>
    <n v="5"/>
    <n v="45"/>
    <s v="Mobilization"/>
  </r>
  <r>
    <d v="2016-06-27T00:00:00"/>
    <s v="chsg-00508.01"/>
    <x v="0"/>
    <x v="14"/>
    <s v="I/C DESG"/>
    <s v="X-EE"/>
    <s v="Ex-Employee"/>
    <n v="24"/>
    <n v="45"/>
    <s v="Mobilization"/>
  </r>
  <r>
    <d v="2016-07-01T00:00:00"/>
    <s v="chsg-00508.01"/>
    <x v="0"/>
    <x v="14"/>
    <s v="I/C DESG"/>
    <n v="2003"/>
    <s v="Chapoo Rordpet"/>
    <n v="7"/>
    <n v="45"/>
    <s v="Mobilization"/>
  </r>
  <r>
    <d v="2016-07-01T00:00:00"/>
    <s v="chsg-00508.01"/>
    <x v="0"/>
    <x v="14"/>
    <s v="I/C DESG"/>
    <n v="2010"/>
    <s v="Rapee Pongtanee"/>
    <n v="8"/>
    <n v="45"/>
    <s v="Mobilization"/>
  </r>
  <r>
    <d v="2016-07-04T00:00:00"/>
    <s v="chsg-00508.01"/>
    <x v="0"/>
    <x v="14"/>
    <s v="I/C DESG"/>
    <n v="2001"/>
    <s v="Chakrit Ounvises"/>
    <n v="5"/>
    <n v="45"/>
    <s v="Mobilization"/>
  </r>
  <r>
    <d v="2016-07-04T00:00:00"/>
    <s v="chsg-00508.01"/>
    <x v="0"/>
    <x v="14"/>
    <s v="I/C DESG"/>
    <n v="2003"/>
    <s v="Chapoo Rordpet"/>
    <n v="23"/>
    <n v="45"/>
    <s v="Mobilization"/>
  </r>
  <r>
    <d v="2016-07-04T00:00:00"/>
    <s v="chsg-00508.01"/>
    <x v="0"/>
    <x v="14"/>
    <s v="I/C DESG"/>
    <s v="X-EE"/>
    <s v="Ex-Employee"/>
    <n v="25"/>
    <n v="45"/>
    <s v="Mobilization"/>
  </r>
  <r>
    <d v="2016-07-04T00:00:00"/>
    <s v="chsg-00508.01"/>
    <x v="0"/>
    <x v="14"/>
    <s v="I/C DESG"/>
    <n v="2010"/>
    <s v="Rapee Pongtanee"/>
    <n v="40"/>
    <n v="45"/>
    <s v="Mobilization"/>
  </r>
  <r>
    <d v="2016-07-11T00:00:00"/>
    <s v="chsg-00508.01"/>
    <x v="0"/>
    <x v="14"/>
    <s v="I/C DESG"/>
    <n v="2001"/>
    <s v="Chakrit Ounvises"/>
    <n v="6"/>
    <n v="45"/>
    <s v="Mobilization"/>
  </r>
  <r>
    <d v="2016-07-11T00:00:00"/>
    <s v="chsg-00508.01"/>
    <x v="0"/>
    <x v="14"/>
    <s v="I/C DESG"/>
    <n v="2003"/>
    <s v="Chapoo Rordpet"/>
    <n v="23"/>
    <n v="45"/>
    <s v="Mobilization"/>
  </r>
  <r>
    <d v="2016-07-11T00:00:00"/>
    <s v="chsg-00508.01"/>
    <x v="0"/>
    <x v="14"/>
    <s v="I/C DESG"/>
    <s v="X-EE"/>
    <s v="Ex-Employee"/>
    <n v="40"/>
    <n v="45"/>
    <s v="Mobilization"/>
  </r>
  <r>
    <d v="2016-07-11T00:00:00"/>
    <s v="chsg-00508.01"/>
    <x v="0"/>
    <x v="14"/>
    <s v="I/C DESG"/>
    <n v="2010"/>
    <s v="Rapee Pongtanee"/>
    <n v="12"/>
    <n v="45"/>
    <s v="Mobilization"/>
  </r>
  <r>
    <d v="2016-07-18T00:00:00"/>
    <s v="chsg-00508.01"/>
    <x v="0"/>
    <x v="14"/>
    <s v="I/C DESG"/>
    <n v="2003"/>
    <s v="Chapoo Rordpet"/>
    <n v="6"/>
    <n v="45"/>
    <s v="Mobilization"/>
  </r>
  <r>
    <d v="2016-07-18T00:00:00"/>
    <s v="chsg-00508.01"/>
    <x v="0"/>
    <x v="14"/>
    <s v="I/C DESG"/>
    <s v="X-EE"/>
    <s v="Ex-Employee"/>
    <n v="14"/>
    <n v="45"/>
    <s v="Mobilization"/>
  </r>
  <r>
    <d v="2016-07-18T00:00:00"/>
    <s v="chsg-00508.01"/>
    <x v="0"/>
    <x v="14"/>
    <s v="I/C DESG"/>
    <n v="2010"/>
    <s v="Rapee Pongtanee"/>
    <n v="8"/>
    <n v="45"/>
    <s v="Mobilization"/>
  </r>
  <r>
    <d v="2016-07-25T00:00:00"/>
    <s v="chsg-00508.01"/>
    <x v="0"/>
    <x v="14"/>
    <s v="I/C DESG"/>
    <n v="2001"/>
    <s v="Chakrit Ounvises"/>
    <n v="5"/>
    <n v="45"/>
    <s v="Mobilization"/>
  </r>
  <r>
    <d v="2016-07-25T00:00:00"/>
    <s v="chsg-00508.01"/>
    <x v="0"/>
    <x v="14"/>
    <s v="I/C DESG"/>
    <n v="2003"/>
    <s v="Chapoo Rordpet"/>
    <n v="17"/>
    <n v="45"/>
    <s v="Mobilization"/>
  </r>
  <r>
    <d v="2016-07-25T00:00:00"/>
    <s v="chsg-00508.01"/>
    <x v="0"/>
    <x v="14"/>
    <s v="I/C DESG"/>
    <s v="X-EE"/>
    <s v="Ex-Employee"/>
    <n v="40"/>
    <n v="45"/>
    <s v="Mobilization"/>
  </r>
  <r>
    <d v="2016-07-25T00:00:00"/>
    <s v="chsg-00508.01"/>
    <x v="0"/>
    <x v="14"/>
    <s v="I/C DESG"/>
    <n v="2010"/>
    <s v="Rapee Pongtanee"/>
    <n v="12"/>
    <n v="45"/>
    <s v="Mobilization"/>
  </r>
  <r>
    <d v="2016-08-01T00:00:00"/>
    <s v="chsg-00508.01"/>
    <x v="0"/>
    <x v="14"/>
    <s v="I/C DESG"/>
    <n v="2001"/>
    <s v="Chakrit Ounvises"/>
    <n v="7"/>
    <n v="45"/>
    <s v="Mobilization"/>
  </r>
  <r>
    <d v="2016-08-01T00:00:00"/>
    <s v="chsg-00508.01"/>
    <x v="0"/>
    <x v="14"/>
    <s v="I/C DESG"/>
    <n v="2003"/>
    <s v="Chapoo Rordpet"/>
    <n v="14"/>
    <n v="45"/>
    <s v="Mobilization"/>
  </r>
  <r>
    <d v="2016-08-01T00:00:00"/>
    <s v="chsg-00508.01"/>
    <x v="0"/>
    <x v="14"/>
    <s v="I/C DESG"/>
    <s v="X-EE"/>
    <s v="Ex-Employee"/>
    <n v="40"/>
    <n v="45"/>
    <s v="Mobilization"/>
  </r>
  <r>
    <d v="2016-08-01T00:00:00"/>
    <s v="chsg-00508.01"/>
    <x v="0"/>
    <x v="14"/>
    <s v="I/C DESG"/>
    <n v="2010"/>
    <s v="Rapee Pongtanee"/>
    <n v="8"/>
    <n v="45"/>
    <s v="Mobilization"/>
  </r>
  <r>
    <d v="2016-08-01T00:00:00"/>
    <s v="chsg-00508.01"/>
    <x v="0"/>
    <x v="14"/>
    <s v="I/C DESG"/>
    <s v="X-EE"/>
    <s v="Ex-Employee"/>
    <n v="8"/>
    <n v="45"/>
    <s v="Mobilization"/>
  </r>
  <r>
    <d v="2016-08-08T00:00:00"/>
    <s v="chsg-00508.01"/>
    <x v="0"/>
    <x v="14"/>
    <s v="I/C DESG"/>
    <n v="2001"/>
    <s v="Chakrit Ounvises"/>
    <n v="2"/>
    <n v="45"/>
    <s v="Mobilization"/>
  </r>
  <r>
    <d v="2016-08-08T00:00:00"/>
    <s v="chsg-00508.01"/>
    <x v="0"/>
    <x v="14"/>
    <s v="I/C DESG"/>
    <n v="2003"/>
    <s v="Chapoo Rordpet"/>
    <n v="20"/>
    <n v="45"/>
    <s v="Mobilization"/>
  </r>
  <r>
    <d v="2016-08-08T00:00:00"/>
    <s v="chsg-00508.01"/>
    <x v="0"/>
    <x v="14"/>
    <s v="I/C DESG"/>
    <s v="X-EE"/>
    <s v="Ex-Employee"/>
    <n v="32"/>
    <n v="45"/>
    <s v="Mobilization"/>
  </r>
  <r>
    <d v="2016-08-08T00:00:00"/>
    <s v="chsg-00508.01"/>
    <x v="0"/>
    <x v="14"/>
    <s v="I/C DESG"/>
    <s v="X-EE"/>
    <s v="Ex-Employee"/>
    <n v="32"/>
    <n v="45"/>
    <s v="Mobilization"/>
  </r>
  <r>
    <d v="2016-08-15T00:00:00"/>
    <s v="chsg-00508.01"/>
    <x v="0"/>
    <x v="14"/>
    <s v="I/C DESG"/>
    <n v="2001"/>
    <s v="Chakrit Ounvises"/>
    <n v="12"/>
    <n v="45"/>
    <s v="Mobilization"/>
  </r>
  <r>
    <d v="2016-08-15T00:00:00"/>
    <s v="chsg-00508.01"/>
    <x v="0"/>
    <x v="14"/>
    <s v="I/C DESG"/>
    <n v="2003"/>
    <s v="Chapoo Rordpet"/>
    <n v="20"/>
    <n v="45"/>
    <s v="Mobilization"/>
  </r>
  <r>
    <d v="2016-08-15T00:00:00"/>
    <s v="chsg-00508.01"/>
    <x v="0"/>
    <x v="14"/>
    <s v="I/C DESG"/>
    <s v="X-EE"/>
    <s v="Ex-Employee"/>
    <n v="24"/>
    <n v="45"/>
    <s v="Mobilization"/>
  </r>
  <r>
    <d v="2016-08-22T00:00:00"/>
    <s v="chsg-00508.01"/>
    <x v="0"/>
    <x v="14"/>
    <s v="I/C DESG"/>
    <n v="2001"/>
    <s v="Chakrit Ounvises"/>
    <n v="1"/>
    <n v="45"/>
    <s v="Mobilization"/>
  </r>
  <r>
    <d v="2016-08-22T00:00:00"/>
    <s v="chsg-00508.01"/>
    <x v="0"/>
    <x v="14"/>
    <s v="I/C DESG"/>
    <n v="2003"/>
    <s v="Chapoo Rordpet"/>
    <n v="6"/>
    <n v="45"/>
    <s v="Mobilization"/>
  </r>
  <r>
    <d v="2016-08-22T00:00:00"/>
    <s v="chsg-00508.01"/>
    <x v="0"/>
    <x v="14"/>
    <s v="I/C DESG"/>
    <s v="X-EE"/>
    <s v="Ex-Employee"/>
    <n v="38"/>
    <n v="45"/>
    <s v="Mobilization"/>
  </r>
  <r>
    <d v="2016-08-29T00:00:00"/>
    <s v="chsg-00508.01"/>
    <x v="0"/>
    <x v="14"/>
    <s v="I/C DESG"/>
    <n v="2003"/>
    <s v="Chapoo Rordpet"/>
    <n v="3"/>
    <n v="45"/>
    <s v="Mobilization"/>
  </r>
  <r>
    <d v="2016-08-29T00:00:00"/>
    <s v="chsg-00508.01"/>
    <x v="0"/>
    <x v="14"/>
    <s v="I/C DESG"/>
    <s v="X-EE"/>
    <s v="Ex-Employee"/>
    <n v="8"/>
    <n v="45"/>
    <s v="Mobilization"/>
  </r>
  <r>
    <d v="2016-09-01T00:00:00"/>
    <s v="chsg-00508.01"/>
    <x v="0"/>
    <x v="14"/>
    <s v="I/C DESG"/>
    <n v="2001"/>
    <s v="Chakrit Ounvises"/>
    <n v="3"/>
    <n v="45"/>
    <s v="Mobilization"/>
  </r>
  <r>
    <d v="2016-09-01T00:00:00"/>
    <s v="chsg-00508.01"/>
    <x v="0"/>
    <x v="14"/>
    <s v="I/C DESG"/>
    <n v="2003"/>
    <s v="Chapoo Rordpet"/>
    <n v="3"/>
    <n v="45"/>
    <s v="Mobilization"/>
  </r>
  <r>
    <d v="2016-09-01T00:00:00"/>
    <s v="chsg-00508.01"/>
    <x v="0"/>
    <x v="14"/>
    <s v="I/C DESG"/>
    <s v="X-EE"/>
    <s v="Ex-Employee"/>
    <n v="4"/>
    <n v="45"/>
    <s v="Mobilization"/>
  </r>
  <r>
    <d v="2016-09-05T00:00:00"/>
    <s v="chsg-00508.01"/>
    <x v="0"/>
    <x v="14"/>
    <s v="I/C DESG"/>
    <n v="2001"/>
    <s v="Chakrit Ounvises"/>
    <n v="7"/>
    <n v="45"/>
    <s v="Mobilization"/>
  </r>
  <r>
    <d v="2016-09-05T00:00:00"/>
    <s v="chsg-00508.01"/>
    <x v="0"/>
    <x v="14"/>
    <s v="I/C DESG"/>
    <n v="2003"/>
    <s v="Chapoo Rordpet"/>
    <n v="4"/>
    <n v="45"/>
    <s v="Mobilization"/>
  </r>
  <r>
    <d v="2016-09-12T00:00:00"/>
    <s v="chsg-00508.01"/>
    <x v="0"/>
    <x v="14"/>
    <s v="I/C DESG"/>
    <n v="2001"/>
    <s v="Chakrit Ounvises"/>
    <n v="11"/>
    <n v="45"/>
    <s v="Mobilization"/>
  </r>
  <r>
    <d v="2016-09-12T00:00:00"/>
    <s v="chsg-00508.01"/>
    <x v="0"/>
    <x v="14"/>
    <s v="I/C DESG"/>
    <n v="2003"/>
    <s v="Chapoo Rordpet"/>
    <n v="3"/>
    <n v="45"/>
    <s v="Mobilization"/>
  </r>
  <r>
    <d v="2016-09-19T00:00:00"/>
    <s v="chsg-00508.01"/>
    <x v="0"/>
    <x v="14"/>
    <s v="I/C DESG"/>
    <n v="2001"/>
    <s v="Chakrit Ounvises"/>
    <n v="6"/>
    <n v="45"/>
    <s v="Mobilization"/>
  </r>
  <r>
    <d v="2016-09-19T00:00:00"/>
    <s v="chsg-00508.01"/>
    <x v="0"/>
    <x v="14"/>
    <s v="I/C DESG"/>
    <n v="2003"/>
    <s v="Chapoo Rordpet"/>
    <n v="3"/>
    <n v="45"/>
    <s v="Mobilization"/>
  </r>
  <r>
    <d v="2016-09-26T00:00:00"/>
    <s v="chsg-00508.01"/>
    <x v="0"/>
    <x v="14"/>
    <s v="I/C DESG"/>
    <n v="2001"/>
    <s v="Chakrit Ounvises"/>
    <n v="8"/>
    <n v="45"/>
    <s v="Mobilization"/>
  </r>
  <r>
    <d v="2016-09-26T00:00:00"/>
    <s v="chsg-00508.01"/>
    <x v="0"/>
    <x v="14"/>
    <s v="I/C DESG"/>
    <n v="2003"/>
    <s v="Chapoo Rordpet"/>
    <n v="9"/>
    <n v="45"/>
    <s v="Mobilization"/>
  </r>
  <r>
    <d v="2016-09-26T00:00:00"/>
    <s v="chsg-00508.01"/>
    <x v="0"/>
    <x v="14"/>
    <s v="I/C DESG"/>
    <s v="X-EE"/>
    <s v="Ex-Employee"/>
    <n v="16"/>
    <n v="45"/>
    <s v="Mobilization"/>
  </r>
  <r>
    <d v="2016-09-26T00:00:00"/>
    <s v="chsg-00508.01"/>
    <x v="0"/>
    <x v="14"/>
    <s v="I/C DESG"/>
    <s v="X-EE"/>
    <s v="Ex-Employee"/>
    <n v="4"/>
    <n v="45"/>
    <s v="Mobilization"/>
  </r>
  <r>
    <d v="2016-10-03T00:00:00"/>
    <s v="chsg-00508.01"/>
    <x v="0"/>
    <x v="14"/>
    <s v="I/C DESG"/>
    <n v="2003"/>
    <s v="Chapoo Rordpet"/>
    <n v="17"/>
    <n v="45"/>
    <s v="Mobilization"/>
  </r>
  <r>
    <d v="2016-10-03T00:00:00"/>
    <s v="chsg-00508.01"/>
    <x v="0"/>
    <x v="14"/>
    <s v="I/C DESG"/>
    <n v="2003"/>
    <s v="Chapoo Rordpet"/>
    <n v="2"/>
    <n v="45"/>
    <s v="Mobilization"/>
  </r>
  <r>
    <d v="2016-10-03T00:00:00"/>
    <s v="chsg-00508.01"/>
    <x v="0"/>
    <x v="14"/>
    <s v="I/C DESG"/>
    <s v="X-EE"/>
    <s v="Ex-Employee"/>
    <n v="24"/>
    <n v="45"/>
    <s v="Mobilization"/>
  </r>
  <r>
    <d v="2016-10-10T00:00:00"/>
    <s v="chsg-00508.01"/>
    <x v="0"/>
    <x v="14"/>
    <s v="I/C DESG"/>
    <n v="2003"/>
    <s v="Chapoo Rordpet"/>
    <n v="8"/>
    <n v="45"/>
    <s v="Mobilization"/>
  </r>
  <r>
    <d v="2016-10-10T00:00:00"/>
    <s v="chsg-00508.01"/>
    <x v="0"/>
    <x v="14"/>
    <s v="I/C DESG"/>
    <s v="X-EE"/>
    <s v="Ex-Employee"/>
    <n v="40"/>
    <n v="45"/>
    <s v="Mobilization"/>
  </r>
  <r>
    <d v="2016-10-17T00:00:00"/>
    <s v="chsg-00508.01"/>
    <x v="0"/>
    <x v="14"/>
    <s v="I/C DESG"/>
    <n v="2003"/>
    <s v="Chapoo Rordpet"/>
    <n v="21"/>
    <n v="45"/>
    <s v="Mobilization"/>
  </r>
  <r>
    <d v="2016-10-17T00:00:00"/>
    <s v="chsg-00508.01"/>
    <x v="0"/>
    <x v="14"/>
    <s v="I/C DESG"/>
    <s v="X-EE"/>
    <s v="Ex-Employee"/>
    <n v="24"/>
    <n v="45"/>
    <s v="Mobilization"/>
  </r>
  <r>
    <d v="2016-10-24T00:00:00"/>
    <s v="chsg-00508.01"/>
    <x v="0"/>
    <x v="14"/>
    <s v="I/C DESG"/>
    <n v="2003"/>
    <s v="Chapoo Rordpet"/>
    <n v="15"/>
    <n v="45"/>
    <s v="Mobilization"/>
  </r>
  <r>
    <d v="2016-10-24T00:00:00"/>
    <s v="chsg-00508.01"/>
    <x v="0"/>
    <x v="14"/>
    <s v="I/C DESG"/>
    <n v="2003"/>
    <s v="Chapoo Rordpet"/>
    <n v="1"/>
    <n v="45"/>
    <s v="Mobilization"/>
  </r>
  <r>
    <d v="2016-10-24T00:00:00"/>
    <s v="chsg-00508.01"/>
    <x v="0"/>
    <x v="14"/>
    <s v="I/C DESG"/>
    <s v="X-EE"/>
    <s v="Ex-Employee"/>
    <n v="32"/>
    <n v="45"/>
    <s v="Mobilization"/>
  </r>
  <r>
    <d v="2016-10-31T00:00:00"/>
    <s v="chsg-00508.01"/>
    <x v="0"/>
    <x v="14"/>
    <s v="I/C DESG"/>
    <n v="2001"/>
    <s v="Chakrit Ounvises"/>
    <n v="1"/>
    <n v="45"/>
    <s v="Mobilization"/>
  </r>
  <r>
    <d v="2016-10-31T00:00:00"/>
    <s v="chsg-00508.01"/>
    <x v="0"/>
    <x v="14"/>
    <s v="I/C DESG"/>
    <s v="X-EE"/>
    <s v="Ex-Employee"/>
    <n v="4"/>
    <n v="45"/>
    <s v="Mobilization"/>
  </r>
  <r>
    <d v="2016-11-01T00:00:00"/>
    <s v="chsg-00508.01"/>
    <x v="0"/>
    <x v="14"/>
    <s v="I/C DESG"/>
    <n v="2001"/>
    <s v="Chakrit Ounvises"/>
    <n v="3"/>
    <n v="45"/>
    <s v="Mobilization"/>
  </r>
  <r>
    <d v="2016-11-01T00:00:00"/>
    <s v="chsg-00508.01"/>
    <x v="0"/>
    <x v="14"/>
    <s v="I/C DESG"/>
    <n v="2003"/>
    <s v="Chapoo Rordpet"/>
    <n v="17"/>
    <n v="45"/>
    <s v="Mobilization"/>
  </r>
  <r>
    <d v="2016-11-07T00:00:00"/>
    <s v="chsg-00508.01"/>
    <x v="0"/>
    <x v="14"/>
    <s v="I/C DESG"/>
    <n v="2001"/>
    <s v="Chakrit Ounvises"/>
    <n v="4"/>
    <n v="45"/>
    <s v="Mobilization"/>
  </r>
  <r>
    <d v="2016-11-07T00:00:00"/>
    <s v="chsg-00508.01"/>
    <x v="0"/>
    <x v="14"/>
    <s v="I/C DESG"/>
    <n v="2003"/>
    <s v="Chapoo Rordpet"/>
    <n v="8"/>
    <n v="45"/>
    <s v="Mobilization"/>
  </r>
  <r>
    <d v="2016-11-07T00:00:00"/>
    <s v="chsg-00508.01"/>
    <x v="0"/>
    <x v="14"/>
    <s v="I/C DESG"/>
    <n v="2010"/>
    <s v="Rapee Pongtanee"/>
    <n v="4"/>
    <n v="45"/>
    <s v="Mobilization"/>
  </r>
  <r>
    <d v="2016-11-14T00:00:00"/>
    <s v="chsg-00508.01"/>
    <x v="0"/>
    <x v="14"/>
    <s v="I/C DESG"/>
    <n v="2003"/>
    <s v="Chapoo Rordpet"/>
    <n v="25"/>
    <n v="45"/>
    <s v="Mobilization"/>
  </r>
  <r>
    <d v="2016-11-14T00:00:00"/>
    <s v="chsg-00508.01"/>
    <x v="0"/>
    <x v="14"/>
    <s v="I/C DESG"/>
    <n v="2003"/>
    <s v="Chapoo Rordpet"/>
    <n v="3"/>
    <n v="45"/>
    <s v="Mobilization"/>
  </r>
  <r>
    <d v="2016-11-14T00:00:00"/>
    <s v="chsg-00508.01"/>
    <x v="0"/>
    <x v="14"/>
    <s v="I/C DESG"/>
    <n v="2010"/>
    <s v="Rapee Pongtanee"/>
    <n v="24"/>
    <n v="45"/>
    <s v="Mobilization"/>
  </r>
  <r>
    <d v="2016-11-21T00:00:00"/>
    <s v="chsg-00508.01"/>
    <x v="0"/>
    <x v="14"/>
    <s v="I/C DESG"/>
    <n v="2001"/>
    <s v="Chakrit Ounvises"/>
    <n v="3"/>
    <n v="45"/>
    <s v="Mobilization"/>
  </r>
  <r>
    <d v="2016-11-21T00:00:00"/>
    <s v="chsg-00508.01"/>
    <x v="0"/>
    <x v="14"/>
    <s v="I/C DESG"/>
    <n v="2003"/>
    <s v="Chapoo Rordpet"/>
    <n v="7"/>
    <n v="45"/>
    <s v="Mobilization"/>
  </r>
  <r>
    <d v="2016-11-21T00:00:00"/>
    <s v="chsg-00508.01"/>
    <x v="0"/>
    <x v="14"/>
    <s v="I/C DESG"/>
    <n v="2010"/>
    <s v="Rapee Pongtanee"/>
    <n v="40"/>
    <n v="45"/>
    <s v="Mobilization"/>
  </r>
  <r>
    <d v="2016-11-28T00:00:00"/>
    <s v="chsg-00508.01"/>
    <x v="0"/>
    <x v="14"/>
    <s v="I/C DESG"/>
    <n v="2003"/>
    <s v="Chapoo Rordpet"/>
    <n v="4"/>
    <n v="45"/>
    <s v="Mobilization"/>
  </r>
  <r>
    <d v="2016-12-01T00:00:00"/>
    <s v="chsg-00508.01"/>
    <x v="0"/>
    <x v="14"/>
    <s v="I/C DESG"/>
    <n v="2001"/>
    <s v="Chakrit Ounvises"/>
    <n v="4"/>
    <n v="45"/>
    <s v="Mobilization"/>
  </r>
  <r>
    <d v="2016-12-05T00:00:00"/>
    <s v="chsg-00508.01"/>
    <x v="0"/>
    <x v="14"/>
    <s v="I/C DESG"/>
    <n v="2001"/>
    <s v="Chakrit Ounvises"/>
    <n v="5"/>
    <n v="45"/>
    <s v="Mobilization"/>
  </r>
  <r>
    <d v="2016-12-05T00:00:00"/>
    <s v="chsg-00508.01"/>
    <x v="0"/>
    <x v="14"/>
    <s v="I/C DESG"/>
    <n v="2003"/>
    <s v="Chapoo Rordpet"/>
    <n v="16"/>
    <n v="45"/>
    <s v="Mobilization"/>
  </r>
  <r>
    <d v="2016-12-05T00:00:00"/>
    <s v="chsg-00508.01"/>
    <x v="0"/>
    <x v="14"/>
    <s v="I/C DESG"/>
    <s v="X-EE"/>
    <s v="Ex-Employee"/>
    <n v="18"/>
    <n v="45"/>
    <s v="Mobilization"/>
  </r>
  <r>
    <d v="2016-12-05T00:00:00"/>
    <s v="chsg-00508.01"/>
    <x v="0"/>
    <x v="14"/>
    <s v="I/C DESG"/>
    <n v="2009"/>
    <s v="Seksan Pliansinchai"/>
    <n v="31"/>
    <n v="45"/>
    <s v="Mobilization"/>
  </r>
  <r>
    <d v="2016-12-12T00:00:00"/>
    <s v="chsg-00508.01"/>
    <x v="0"/>
    <x v="14"/>
    <s v="I/C DESG"/>
    <n v="2003"/>
    <s v="Chapoo Rordpet"/>
    <n v="7"/>
    <n v="45"/>
    <s v="Mobilization"/>
  </r>
  <r>
    <d v="2016-12-12T00:00:00"/>
    <s v="chsg-00508.01"/>
    <x v="0"/>
    <x v="14"/>
    <s v="I/C DESG"/>
    <s v="X-EE"/>
    <s v="Ex-Employee"/>
    <n v="26"/>
    <n v="45"/>
    <s v="Mobilization"/>
  </r>
  <r>
    <d v="2016-12-19T00:00:00"/>
    <s v="chsg-00508.01"/>
    <x v="0"/>
    <x v="14"/>
    <s v="I/C DESG"/>
    <n v="2014"/>
    <s v="Witthawat Witthayawiranon"/>
    <n v="16"/>
    <n v="45"/>
    <s v="Mobilization"/>
  </r>
  <r>
    <d v="2016-12-19T00:00:00"/>
    <s v="chsg-00508.01"/>
    <x v="0"/>
    <x v="14"/>
    <s v="I/C DESG"/>
    <n v="2001"/>
    <s v="Chakrit Ounvises"/>
    <n v="2"/>
    <n v="45"/>
    <s v="Mobilization"/>
  </r>
  <r>
    <d v="2016-12-19T00:00:00"/>
    <s v="chsg-00508.01"/>
    <x v="0"/>
    <x v="14"/>
    <s v="I/C DESG"/>
    <n v="2003"/>
    <s v="Chapoo Rordpet"/>
    <n v="25"/>
    <n v="45"/>
    <s v="Mobilization"/>
  </r>
  <r>
    <d v="2016-12-19T00:00:00"/>
    <s v="chsg-00508.01"/>
    <x v="0"/>
    <x v="14"/>
    <s v="I/C DESG"/>
    <n v="2010"/>
    <s v="Rapee Pongtanee"/>
    <n v="8"/>
    <n v="45"/>
    <s v="Mobilization"/>
  </r>
  <r>
    <d v="2017-01-02T00:00:00"/>
    <s v="chsg-00508.01"/>
    <x v="0"/>
    <x v="14"/>
    <s v="I/C DESG"/>
    <n v="2001"/>
    <s v="Chakrit Ounvises"/>
    <n v="3"/>
    <n v="45"/>
    <s v="Mobilization"/>
  </r>
  <r>
    <d v="2017-01-02T00:00:00"/>
    <s v="chsg-00508.01"/>
    <x v="0"/>
    <x v="14"/>
    <s v="I/C DESG"/>
    <n v="2003"/>
    <s v="Chapoo Rordpet"/>
    <n v="15"/>
    <n v="45"/>
    <s v="Mobilization"/>
  </r>
  <r>
    <d v="2017-01-02T00:00:00"/>
    <s v="chsg-00508.01"/>
    <x v="0"/>
    <x v="14"/>
    <s v="I/C DESG"/>
    <n v="2009"/>
    <s v="Seksan Pliansinchai"/>
    <n v="13"/>
    <n v="45"/>
    <s v="Mobilization"/>
  </r>
  <r>
    <d v="2017-01-02T00:00:00"/>
    <s v="chsg-00508.01"/>
    <x v="0"/>
    <x v="14"/>
    <s v="I/C DESG"/>
    <n v="2026"/>
    <s v="Thanunruth Thanapatchinaworn"/>
    <n v="21"/>
    <n v="45"/>
    <s v="Mobilization"/>
  </r>
  <r>
    <d v="2017-01-09T00:00:00"/>
    <s v="chsg-00508.01"/>
    <x v="0"/>
    <x v="14"/>
    <s v="I/C DESG"/>
    <n v="2001"/>
    <s v="Chakrit Ounvises"/>
    <n v="6"/>
    <n v="45"/>
    <s v="Mobilization"/>
  </r>
  <r>
    <d v="2017-01-09T00:00:00"/>
    <s v="chsg-00508.01"/>
    <x v="0"/>
    <x v="14"/>
    <s v="I/C DESG"/>
    <n v="2003"/>
    <s v="Chapoo Rordpet"/>
    <n v="23"/>
    <n v="45"/>
    <s v="Mobilization"/>
  </r>
  <r>
    <d v="2017-01-16T00:00:00"/>
    <s v="chsg-00508.01"/>
    <x v="0"/>
    <x v="14"/>
    <s v="I/C DESG"/>
    <n v="2001"/>
    <s v="Chakrit Ounvises"/>
    <n v="5"/>
    <n v="45"/>
    <s v="Mobilization"/>
  </r>
  <r>
    <d v="2017-01-16T00:00:00"/>
    <s v="chsg-00508.01"/>
    <x v="0"/>
    <x v="14"/>
    <s v="I/C DESG"/>
    <n v="2003"/>
    <s v="Chapoo Rordpet"/>
    <n v="1"/>
    <n v="45"/>
    <s v="Mobilization"/>
  </r>
  <r>
    <d v="2017-01-23T00:00:00"/>
    <s v="chsg-00508.01"/>
    <x v="0"/>
    <x v="14"/>
    <s v="I/C DESG"/>
    <n v="2001"/>
    <s v="Chakrit Ounvises"/>
    <n v="1"/>
    <n v="45"/>
    <s v="Mobilization"/>
  </r>
  <r>
    <d v="2017-01-23T00:00:00"/>
    <s v="chsg-00508.01"/>
    <x v="0"/>
    <x v="14"/>
    <s v="I/C DESG"/>
    <n v="2003"/>
    <s v="Chapoo Rordpet"/>
    <n v="5"/>
    <n v="45"/>
    <s v="Mobilization"/>
  </r>
  <r>
    <d v="2017-01-30T00:00:00"/>
    <s v="chsg-00508.01"/>
    <x v="0"/>
    <x v="14"/>
    <s v="I/C DESG"/>
    <n v="2001"/>
    <s v="Chakrit Ounvises"/>
    <n v="4"/>
    <n v="45"/>
    <s v="Mobilization"/>
  </r>
  <r>
    <d v="2017-01-30T00:00:00"/>
    <s v="chsg-00508.01"/>
    <x v="0"/>
    <x v="14"/>
    <s v="I/C DESG"/>
    <n v="2003"/>
    <s v="Chapoo Rordpet"/>
    <n v="1"/>
    <n v="45"/>
    <s v="Mobilization"/>
  </r>
  <r>
    <d v="2017-02-01T00:00:00"/>
    <s v="chsg-00508.01"/>
    <x v="0"/>
    <x v="14"/>
    <s v="I/C DESG"/>
    <n v="2001"/>
    <s v="Chakrit Ounvises"/>
    <n v="4"/>
    <n v="45"/>
    <s v="Mobilization"/>
  </r>
  <r>
    <d v="2017-02-06T00:00:00"/>
    <s v="chsg-00508.01"/>
    <x v="0"/>
    <x v="14"/>
    <s v="I/C DESG"/>
    <n v="2001"/>
    <s v="Chakrit Ounvises"/>
    <n v="6"/>
    <n v="45"/>
    <s v="Mobilization"/>
  </r>
  <r>
    <d v="2017-02-06T00:00:00"/>
    <s v="chsg-00508.01"/>
    <x v="0"/>
    <x v="14"/>
    <s v="I/C DESG"/>
    <n v="2003"/>
    <s v="Chapoo Rordpet"/>
    <n v="5"/>
    <n v="45"/>
    <s v="Mobilization"/>
  </r>
  <r>
    <d v="2017-02-13T00:00:00"/>
    <s v="chsg-00508.01"/>
    <x v="0"/>
    <x v="14"/>
    <s v="I/C DESG"/>
    <n v="2001"/>
    <s v="Chakrit Ounvises"/>
    <n v="4"/>
    <n v="45"/>
    <s v="Mobilization"/>
  </r>
  <r>
    <d v="2017-02-13T00:00:00"/>
    <s v="chsg-00508.01"/>
    <x v="0"/>
    <x v="14"/>
    <s v="I/C DESG"/>
    <n v="2003"/>
    <s v="Chapoo Rordpet"/>
    <n v="10"/>
    <n v="45"/>
    <s v="Mobilization"/>
  </r>
  <r>
    <d v="2017-02-13T00:00:00"/>
    <s v="chsg-00508.01"/>
    <x v="0"/>
    <x v="14"/>
    <s v="I/C DESG"/>
    <n v="2010"/>
    <s v="Rapee Pongtanee"/>
    <n v="7"/>
    <n v="45"/>
    <s v="Mobilization"/>
  </r>
  <r>
    <d v="2017-02-20T00:00:00"/>
    <s v="chsg-00508.01"/>
    <x v="0"/>
    <x v="14"/>
    <s v="I/C DESG"/>
    <n v="2003"/>
    <s v="Chapoo Rordpet"/>
    <n v="4"/>
    <n v="45"/>
    <s v="Mobilization"/>
  </r>
  <r>
    <d v="2017-02-27T00:00:00"/>
    <s v="chsg-00508.01"/>
    <x v="0"/>
    <x v="14"/>
    <s v="I/C DESG"/>
    <n v="2001"/>
    <s v="Chakrit Ounvises"/>
    <n v="1"/>
    <n v="45"/>
    <s v="Mobilization"/>
  </r>
  <r>
    <d v="2017-02-27T00:00:00"/>
    <s v="chsg-00508.01"/>
    <x v="0"/>
    <x v="14"/>
    <s v="I/C DESG"/>
    <n v="2010"/>
    <s v="Rapee Pongtanee"/>
    <n v="7"/>
    <n v="45"/>
    <s v="Mobilization"/>
  </r>
  <r>
    <d v="2017-03-06T00:00:00"/>
    <s v="chsg-00508.01"/>
    <x v="0"/>
    <x v="14"/>
    <s v="I/C DESG"/>
    <n v="2003"/>
    <s v="Chapoo Rordpet"/>
    <n v="11"/>
    <n v="45"/>
    <s v="Mobilization"/>
  </r>
  <r>
    <d v="2017-03-09T00:00:00"/>
    <s v="chsg-00508.01"/>
    <x v="0"/>
    <x v="14"/>
    <s v="I/C DESG"/>
    <n v="2001"/>
    <s v="Chakrit Ounvises"/>
    <n v="6"/>
    <n v="45"/>
    <s v="Mobilization"/>
  </r>
  <r>
    <d v="2017-03-13T00:00:00"/>
    <s v="chsg-00508.01"/>
    <x v="0"/>
    <x v="14"/>
    <s v="I/C DESG"/>
    <n v="2001"/>
    <s v="Chakrit Ounvises"/>
    <n v="4"/>
    <n v="45"/>
    <s v="Mobilization"/>
  </r>
  <r>
    <d v="2017-03-13T00:00:00"/>
    <s v="chsg-00508.01"/>
    <x v="0"/>
    <x v="14"/>
    <s v="I/C DESG"/>
    <n v="2003"/>
    <s v="Chapoo Rordpet"/>
    <n v="1"/>
    <n v="45"/>
    <s v="Mobilization"/>
  </r>
  <r>
    <d v="2017-03-20T00:00:00"/>
    <s v="chsg-00508.01"/>
    <x v="0"/>
    <x v="14"/>
    <s v="I/C DESG"/>
    <n v="2001"/>
    <s v="Chakrit Ounvises"/>
    <n v="1"/>
    <n v="45"/>
    <s v="Mobilization"/>
  </r>
  <r>
    <d v="2017-03-27T00:00:00"/>
    <s v="chsg-00508.01"/>
    <x v="0"/>
    <x v="14"/>
    <s v="I/C DESG"/>
    <n v="2001"/>
    <s v="Chakrit Ounvises"/>
    <n v="4"/>
    <n v="45"/>
    <s v="Mobilization"/>
  </r>
  <r>
    <d v="2017-04-17T00:00:00"/>
    <s v="chsg-00508.01"/>
    <x v="0"/>
    <x v="14"/>
    <s v="I/C DESG"/>
    <n v="2003"/>
    <s v="Chapoo Rordpet"/>
    <n v="4"/>
    <n v="45"/>
    <s v="Mobilization"/>
  </r>
  <r>
    <d v="2017-04-24T00:00:00"/>
    <s v="chsg-00508.01"/>
    <x v="0"/>
    <x v="14"/>
    <s v="I/C DESG"/>
    <n v="2001"/>
    <s v="Chakrit Ounvises"/>
    <n v="4"/>
    <n v="45"/>
    <s v="Mobilization"/>
  </r>
  <r>
    <d v="2017-04-24T00:00:00"/>
    <s v="chsg-00508.01"/>
    <x v="0"/>
    <x v="14"/>
    <s v="I/C DESG"/>
    <n v="2003"/>
    <s v="Chapoo Rordpet"/>
    <n v="3"/>
    <n v="45"/>
    <s v="Mobilization"/>
  </r>
  <r>
    <d v="2017-05-01T00:00:00"/>
    <s v="chsg-00508.01"/>
    <x v="0"/>
    <x v="14"/>
    <s v="I/C DESG"/>
    <n v="2001"/>
    <s v="Chakrit Ounvises"/>
    <n v="1"/>
    <n v="45"/>
    <s v="Mobilization"/>
  </r>
  <r>
    <d v="2017-05-15T00:00:00"/>
    <s v="chsg-00508.01"/>
    <x v="0"/>
    <x v="14"/>
    <s v="I/C DESG"/>
    <n v="2001"/>
    <s v="Chakrit Ounvises"/>
    <n v="4"/>
    <n v="45"/>
    <s v="Mobilization"/>
  </r>
  <r>
    <d v="2017-05-29T00:00:00"/>
    <s v="chsg-00508.01"/>
    <x v="0"/>
    <x v="14"/>
    <s v="I/C DESG"/>
    <n v="2001"/>
    <s v="Chakrit Ounvises"/>
    <n v="4"/>
    <n v="45"/>
    <s v="Mobilization"/>
  </r>
  <r>
    <d v="2017-07-03T00:00:00"/>
    <s v="chsg-00508.01"/>
    <x v="0"/>
    <x v="14"/>
    <s v="I/C DESG"/>
    <n v="2001"/>
    <s v="Chakrit Ounvises"/>
    <n v="4"/>
    <n v="45"/>
    <s v="Mobilization"/>
  </r>
  <r>
    <d v="2017-07-24T00:00:00"/>
    <s v="chsg-00508.01"/>
    <x v="0"/>
    <x v="14"/>
    <s v="I/C DESG"/>
    <n v="2003"/>
    <s v="Chapoo Rordpet"/>
    <n v="4"/>
    <n v="45"/>
    <s v="Mobilization"/>
  </r>
  <r>
    <d v="2017-08-01T00:00:00"/>
    <s v="chsg-00508.01"/>
    <x v="0"/>
    <x v="14"/>
    <s v="I/C DESG"/>
    <n v="2001"/>
    <s v="Chakrit Ounvises"/>
    <n v="4"/>
    <n v="45"/>
    <s v="Mobilization"/>
  </r>
  <r>
    <d v="2017-08-07T00:00:00"/>
    <s v="chsg-00508.01"/>
    <x v="0"/>
    <x v="14"/>
    <s v="I/C DESG"/>
    <n v="2003"/>
    <s v="Chapoo Rordpet"/>
    <n v="3"/>
    <n v="45"/>
    <s v="Mobilization"/>
  </r>
  <r>
    <d v="2017-08-14T00:00:00"/>
    <s v="chsg-00508.01"/>
    <x v="0"/>
    <x v="14"/>
    <s v="I/C DESG"/>
    <n v="2001"/>
    <s v="Chakrit Ounvises"/>
    <n v="1"/>
    <n v="45"/>
    <s v="Mobilization"/>
  </r>
  <r>
    <d v="2017-08-14T00:00:00"/>
    <s v="chsg-00508.01"/>
    <x v="0"/>
    <x v="14"/>
    <s v="I/C DESG"/>
    <n v="2003"/>
    <s v="Chapoo Rordpet"/>
    <n v="7"/>
    <n v="45"/>
    <s v="Mobilization"/>
  </r>
  <r>
    <d v="2017-08-21T00:00:00"/>
    <s v="chsg-00508.01"/>
    <x v="0"/>
    <x v="14"/>
    <s v="I/C DESG"/>
    <n v="2003"/>
    <s v="Chapoo Rordpet"/>
    <n v="12"/>
    <n v="45"/>
    <s v="Mobilization"/>
  </r>
  <r>
    <d v="2017-08-21T00:00:00"/>
    <s v="chsg-00508.01"/>
    <x v="0"/>
    <x v="14"/>
    <s v="I/C DESG"/>
    <n v="2010"/>
    <s v="Rapee Pongtanee"/>
    <n v="11"/>
    <n v="45"/>
    <s v="Mobilization"/>
  </r>
  <r>
    <d v="2017-08-28T00:00:00"/>
    <s v="chsg-00508.01"/>
    <x v="0"/>
    <x v="14"/>
    <s v="I/C DESG"/>
    <n v="2001"/>
    <s v="Chakrit Ounvises"/>
    <n v="7"/>
    <n v="45"/>
    <s v="Mobilization"/>
  </r>
  <r>
    <d v="2017-08-28T00:00:00"/>
    <s v="chsg-00508.01"/>
    <x v="0"/>
    <x v="14"/>
    <s v="I/C DESG"/>
    <n v="2003"/>
    <s v="Chapoo Rordpet"/>
    <n v="9"/>
    <n v="45"/>
    <s v="Mobilization"/>
  </r>
  <r>
    <d v="2017-08-28T00:00:00"/>
    <s v="chsg-00508.01"/>
    <x v="0"/>
    <x v="14"/>
    <s v="I/C DESG"/>
    <n v="2010"/>
    <s v="Rapee Pongtanee"/>
    <n v="25"/>
    <n v="45"/>
    <s v="Mobilization"/>
  </r>
  <r>
    <d v="2017-09-01T00:00:00"/>
    <s v="chsg-00508.01"/>
    <x v="0"/>
    <x v="14"/>
    <s v="I/C DESG"/>
    <n v="2001"/>
    <s v="Chakrit Ounvises"/>
    <n v="2"/>
    <n v="45"/>
    <s v="Mobilization"/>
  </r>
  <r>
    <d v="2017-09-01T00:00:00"/>
    <s v="chsg-00508.01"/>
    <x v="0"/>
    <x v="14"/>
    <s v="I/C DESG"/>
    <n v="2003"/>
    <s v="Chapoo Rordpet"/>
    <n v="4"/>
    <n v="45"/>
    <s v="Mobilization"/>
  </r>
  <r>
    <d v="2017-09-01T00:00:00"/>
    <s v="chsg-00508.01"/>
    <x v="0"/>
    <x v="14"/>
    <s v="I/C DESG"/>
    <n v="2010"/>
    <s v="Rapee Pongtanee"/>
    <n v="8"/>
    <n v="45"/>
    <s v="Mobilization"/>
  </r>
  <r>
    <d v="2017-09-04T00:00:00"/>
    <s v="chsg-00508.01"/>
    <x v="0"/>
    <x v="14"/>
    <s v="I/C DESG"/>
    <n v="2014"/>
    <s v="Witthawat Witthayawiranon"/>
    <n v="4"/>
    <n v="45"/>
    <s v="Mobilization"/>
  </r>
  <r>
    <d v="2017-09-04T00:00:00"/>
    <s v="chsg-00508.01"/>
    <x v="0"/>
    <x v="14"/>
    <s v="I/C DESG"/>
    <n v="2001"/>
    <s v="Chakrit Ounvises"/>
    <n v="5"/>
    <n v="45"/>
    <s v="Mobilization"/>
  </r>
  <r>
    <d v="2017-09-04T00:00:00"/>
    <s v="chsg-00508.01"/>
    <x v="0"/>
    <x v="14"/>
    <s v="I/C DESG"/>
    <n v="2003"/>
    <s v="Chapoo Rordpet"/>
    <n v="1"/>
    <n v="45"/>
    <s v="Mobilization"/>
  </r>
  <r>
    <d v="2017-09-04T00:00:00"/>
    <s v="chsg-00508.01"/>
    <x v="0"/>
    <x v="14"/>
    <s v="I/C DESG"/>
    <n v="2010"/>
    <s v="Rapee Pongtanee"/>
    <n v="16"/>
    <n v="45"/>
    <s v="Mobilization"/>
  </r>
  <r>
    <d v="2017-09-11T00:00:00"/>
    <s v="chsg-00508.01"/>
    <x v="0"/>
    <x v="14"/>
    <s v="I/C DESG"/>
    <n v="2001"/>
    <s v="Chakrit Ounvises"/>
    <n v="14"/>
    <n v="45"/>
    <s v="Mobilization"/>
  </r>
  <r>
    <d v="2017-09-18T00:00:00"/>
    <s v="chsg-00508.01"/>
    <x v="0"/>
    <x v="14"/>
    <s v="I/C DESG"/>
    <n v="2001"/>
    <s v="Chakrit Ounvises"/>
    <n v="6"/>
    <n v="45"/>
    <s v="Mobilization"/>
  </r>
  <r>
    <d v="2017-09-18T00:00:00"/>
    <s v="chsg-00508.01"/>
    <x v="0"/>
    <x v="14"/>
    <s v="I/C DESG"/>
    <n v="2003"/>
    <s v="Chapoo Rordpet"/>
    <n v="2"/>
    <n v="45"/>
    <s v="Mobilization"/>
  </r>
  <r>
    <d v="2017-09-18T00:00:00"/>
    <s v="chsg-00508.01"/>
    <x v="0"/>
    <x v="14"/>
    <s v="I/C DESG"/>
    <n v="2010"/>
    <s v="Rapee Pongtanee"/>
    <n v="8"/>
    <n v="45"/>
    <s v="Mobilization"/>
  </r>
  <r>
    <d v="2017-09-25T00:00:00"/>
    <s v="chsg-00508.01"/>
    <x v="0"/>
    <x v="14"/>
    <s v="I/C DESG"/>
    <n v="2001"/>
    <s v="Chakrit Ounvises"/>
    <n v="10"/>
    <n v="45"/>
    <s v="Mobilization"/>
  </r>
  <r>
    <d v="2017-09-25T00:00:00"/>
    <s v="chsg-00508.01"/>
    <x v="0"/>
    <x v="14"/>
    <s v="I/C DESG"/>
    <n v="2003"/>
    <s v="Chapoo Rordpet"/>
    <n v="2"/>
    <n v="45"/>
    <s v="Mobilization"/>
  </r>
  <r>
    <d v="2017-09-25T00:00:00"/>
    <s v="chsg-00508.01"/>
    <x v="0"/>
    <x v="14"/>
    <s v="I/C DESG"/>
    <n v="2010"/>
    <s v="Rapee Pongtanee"/>
    <n v="28"/>
    <n v="45"/>
    <s v="Mobilization"/>
  </r>
  <r>
    <d v="2017-10-02T00:00:00"/>
    <s v="chsg-00508.01"/>
    <x v="0"/>
    <x v="14"/>
    <s v="I/C DESG"/>
    <n v="2001"/>
    <s v="Chakrit Ounvises"/>
    <n v="4"/>
    <n v="45"/>
    <s v="Mobilization"/>
  </r>
  <r>
    <d v="2017-10-02T00:00:00"/>
    <s v="chsg-00508.01"/>
    <x v="0"/>
    <x v="14"/>
    <s v="I/C DESG"/>
    <n v="2003"/>
    <s v="Chapoo Rordpet"/>
    <n v="4"/>
    <n v="45"/>
    <s v="Mobilization"/>
  </r>
  <r>
    <d v="2017-10-02T00:00:00"/>
    <s v="chsg-00508.01"/>
    <x v="0"/>
    <x v="14"/>
    <s v="I/C DESG"/>
    <s v="X-EE"/>
    <s v="Ex-Employee"/>
    <n v="1"/>
    <n v="45"/>
    <s v="Mobilization"/>
  </r>
  <r>
    <d v="2017-10-09T00:00:00"/>
    <s v="chsg-00508.01"/>
    <x v="0"/>
    <x v="14"/>
    <s v="I/C DESG"/>
    <n v="2003"/>
    <s v="Chapoo Rordpet"/>
    <n v="8"/>
    <n v="45"/>
    <s v="Mobilization"/>
  </r>
  <r>
    <d v="2017-10-09T00:00:00"/>
    <s v="chsg-00508.01"/>
    <x v="0"/>
    <x v="14"/>
    <s v="I/C DESG"/>
    <s v="X-EE"/>
    <s v="Ex-Employee"/>
    <n v="1"/>
    <n v="45"/>
    <s v="Mobilization"/>
  </r>
  <r>
    <d v="2017-10-16T00:00:00"/>
    <s v="chsg-00508.01"/>
    <x v="0"/>
    <x v="14"/>
    <s v="I/C DESG"/>
    <n v="2003"/>
    <s v="Chapoo Rordpet"/>
    <n v="7"/>
    <n v="45"/>
    <s v="Mobilization"/>
  </r>
  <r>
    <d v="2017-10-16T00:00:00"/>
    <s v="chsg-00508.01"/>
    <x v="0"/>
    <x v="14"/>
    <s v="I/C DESG"/>
    <n v="2010"/>
    <s v="Rapee Pongtanee"/>
    <n v="3"/>
    <n v="45"/>
    <s v="Mobilization"/>
  </r>
  <r>
    <d v="2017-10-23T00:00:00"/>
    <s v="chsg-00508.01"/>
    <x v="0"/>
    <x v="14"/>
    <s v="I/C DESG"/>
    <n v="2003"/>
    <s v="Chapoo Rordpet"/>
    <n v="6"/>
    <n v="45"/>
    <s v="Mobilization"/>
  </r>
  <r>
    <d v="2017-10-30T00:00:00"/>
    <s v="chsg-00508.01"/>
    <x v="0"/>
    <x v="14"/>
    <s v="I/C DESG"/>
    <n v="2001"/>
    <s v="Chakrit Ounvises"/>
    <n v="5"/>
    <n v="45"/>
    <s v="Mobilization"/>
  </r>
  <r>
    <d v="2017-10-30T00:00:00"/>
    <s v="chsg-00508.01"/>
    <x v="0"/>
    <x v="14"/>
    <s v="I/C DESG"/>
    <n v="2003"/>
    <s v="Chapoo Rordpet"/>
    <n v="7"/>
    <n v="45"/>
    <s v="Mobilization"/>
  </r>
  <r>
    <d v="2017-11-01T00:00:00"/>
    <s v="chsg-00508.01"/>
    <x v="0"/>
    <x v="14"/>
    <s v="I/C DESG"/>
    <n v="2001"/>
    <s v="Chakrit Ounvises"/>
    <n v="3"/>
    <n v="45"/>
    <s v="Mobilization"/>
  </r>
  <r>
    <d v="2017-11-01T00:00:00"/>
    <s v="chsg-00508.01"/>
    <x v="0"/>
    <x v="14"/>
    <s v="I/C DESG"/>
    <n v="2003"/>
    <s v="Chapoo Rordpet"/>
    <n v="9"/>
    <n v="45"/>
    <s v="Mobilization"/>
  </r>
  <r>
    <d v="2017-11-06T00:00:00"/>
    <s v="chsg-00508.01"/>
    <x v="0"/>
    <x v="14"/>
    <s v="I/C DESG"/>
    <n v="2014"/>
    <s v="Witthawat Witthayawiranon"/>
    <n v="4"/>
    <n v="45"/>
    <s v="Mobilization"/>
  </r>
  <r>
    <d v="2017-11-06T00:00:00"/>
    <s v="chsg-00508.01"/>
    <x v="0"/>
    <x v="14"/>
    <s v="I/C DESG"/>
    <n v="2001"/>
    <s v="Chakrit Ounvises"/>
    <n v="1"/>
    <n v="45"/>
    <s v="Mobilization"/>
  </r>
  <r>
    <d v="2017-11-06T00:00:00"/>
    <s v="chsg-00508.01"/>
    <x v="0"/>
    <x v="14"/>
    <s v="I/C DESG"/>
    <n v="2003"/>
    <s v="Chapoo Rordpet"/>
    <n v="3"/>
    <n v="45"/>
    <s v="Mobilization"/>
  </r>
  <r>
    <d v="2017-11-13T00:00:00"/>
    <s v="chsg-00508.01"/>
    <x v="0"/>
    <x v="14"/>
    <s v="I/C DESG"/>
    <n v="2010"/>
    <s v="Rapee Pongtanee"/>
    <n v="8"/>
    <n v="45"/>
    <s v="Mobilization"/>
  </r>
  <r>
    <d v="2017-12-11T00:00:00"/>
    <s v="chsg-00508.01"/>
    <x v="0"/>
    <x v="14"/>
    <s v="I/C DESG"/>
    <n v="2001"/>
    <s v="Chakrit Ounvises"/>
    <n v="2"/>
    <n v="45"/>
    <s v="Mobilization"/>
  </r>
  <r>
    <d v="2018-02-01T00:00:00"/>
    <s v="chsg-00508.01"/>
    <x v="0"/>
    <x v="14"/>
    <s v="I/C DESG"/>
    <n v="2001"/>
    <s v="Chakrit Ounvises"/>
    <n v="4"/>
    <n v="45"/>
    <s v="Mobilization"/>
  </r>
  <r>
    <d v="2018-02-05T00:00:00"/>
    <s v="chsg-00508.01"/>
    <x v="0"/>
    <x v="14"/>
    <s v="I/C DESG"/>
    <n v="2001"/>
    <s v="Chakrit Ounvises"/>
    <n v="7"/>
    <n v="45"/>
    <s v="Mobilization"/>
  </r>
  <r>
    <d v="2018-02-12T00:00:00"/>
    <s v="chsg-00508.01"/>
    <x v="0"/>
    <x v="14"/>
    <s v="I/C DESG"/>
    <n v="2001"/>
    <s v="Chakrit Ounvises"/>
    <n v="3"/>
    <n v="45"/>
    <s v="Mobilization"/>
  </r>
  <r>
    <d v="2018-02-19T00:00:00"/>
    <s v="chsg-00508.01"/>
    <x v="0"/>
    <x v="14"/>
    <s v="I/C DESG"/>
    <n v="2001"/>
    <s v="Chakrit Ounvises"/>
    <n v="4"/>
    <n v="45"/>
    <s v="Mobilization"/>
  </r>
  <r>
    <d v="2018-05-28T00:00:00"/>
    <s v="chsg-00508.01"/>
    <x v="0"/>
    <x v="14"/>
    <s v="I/C DESG"/>
    <n v="2003"/>
    <s v="Chapoo Rordpet"/>
    <n v="6"/>
    <n v="45"/>
    <s v="Mobilization"/>
  </r>
  <r>
    <d v="2018-06-04T00:00:00"/>
    <s v="chsg-00508.01"/>
    <x v="0"/>
    <x v="14"/>
    <s v="I/C DESG"/>
    <n v="2003"/>
    <s v="Chapoo Rordpet"/>
    <n v="7.5"/>
    <n v="45"/>
    <s v="Mobilization"/>
  </r>
  <r>
    <d v="2018-06-11T00:00:00"/>
    <s v="chsg-00508.01"/>
    <x v="0"/>
    <x v="14"/>
    <s v="I/C DESG"/>
    <n v="2003"/>
    <s v="Chapoo Rordpet"/>
    <n v="3.5"/>
    <n v="45"/>
    <s v="Mobilization"/>
  </r>
  <r>
    <d v="2018-06-25T00:00:00"/>
    <s v="chsg-00508.01"/>
    <x v="0"/>
    <x v="14"/>
    <s v="I/C DESG"/>
    <n v="2003"/>
    <s v="Chapoo Rordpet"/>
    <n v="5"/>
    <n v="45"/>
    <s v="Mobilization"/>
  </r>
  <r>
    <d v="2018-06-25T00:00:00"/>
    <s v="chsg-00508.01"/>
    <x v="0"/>
    <x v="14"/>
    <s v="I/C DESG"/>
    <n v="2001"/>
    <s v="Chakrit Ounvises"/>
    <n v="1"/>
    <n v="45"/>
    <s v="Mobilization"/>
  </r>
  <r>
    <d v="2018-07-09T00:00:00"/>
    <s v="chsg-00508.01"/>
    <x v="0"/>
    <x v="14"/>
    <s v="I/C DESG"/>
    <n v="2003"/>
    <s v="Chapoo Rordpet"/>
    <n v="2"/>
    <n v="45"/>
    <s v="Mobilization"/>
  </r>
  <r>
    <d v="2018-10-24T00:00:00"/>
    <s v="chsg-00508.01"/>
    <x v="0"/>
    <x v="14"/>
    <s v="I/C DESG"/>
    <n v="2001"/>
    <s v="Chakrit Ounvises"/>
    <n v="1"/>
    <n v="87"/>
    <s v="Phase IV-Periodic Site Construction Observation Services(3 t"/>
  </r>
  <r>
    <d v="2018-10-26T00:00:00"/>
    <s v="chsg-00508.01"/>
    <x v="0"/>
    <x v="14"/>
    <s v="I/C DESG"/>
    <n v="2001"/>
    <s v="Chakrit Ounvises"/>
    <n v="1"/>
    <n v="87"/>
    <s v="Phase IV-Periodic Site Construction Observation Services(3 t"/>
  </r>
  <r>
    <d v="2018-10-26T00:00:00"/>
    <s v="chsg-00508.01"/>
    <x v="0"/>
    <x v="14"/>
    <s v="I/C DESG"/>
    <n v="2016"/>
    <s v="Thanaporn Tantimedh"/>
    <n v="7"/>
    <n v="87"/>
    <s v="Phase IV-Periodic Site Construction Observation Services(3 t"/>
  </r>
  <r>
    <d v="2018-11-19T00:00:00"/>
    <s v="chsg-00508.01"/>
    <x v="0"/>
    <x v="14"/>
    <s v="I/C DESG"/>
    <n v="2003"/>
    <s v="Chapoo Rordpet"/>
    <n v="2"/>
    <n v="84"/>
    <s v="Phase I-Concept Design-Sales Center Area"/>
  </r>
  <r>
    <d v="2018-11-20T00:00:00"/>
    <s v="chsg-00508.01"/>
    <x v="0"/>
    <x v="14"/>
    <s v="I/C DESG"/>
    <n v="2003"/>
    <s v="Chapoo Rordpet"/>
    <n v="2"/>
    <n v="84"/>
    <s v="Phase I-Concept Design-Sales Center Area"/>
  </r>
  <r>
    <d v="2018-11-22T00:00:00"/>
    <s v="chsg-00508.01"/>
    <x v="0"/>
    <x v="14"/>
    <s v="I/C DESG"/>
    <n v="2003"/>
    <s v="Chapoo Rordpet"/>
    <n v="2"/>
    <n v="84"/>
    <s v="Phase I-Concept Design-Sales Center Area"/>
  </r>
  <r>
    <d v="2018-11-23T00:00:00"/>
    <s v="chsg-00508.01"/>
    <x v="0"/>
    <x v="14"/>
    <s v="I/C DESG"/>
    <n v="2010"/>
    <s v="Rapee Pongtanee"/>
    <n v="7"/>
    <n v="84"/>
    <s v="Phase I-Concept Design-Sales Center Area"/>
  </r>
  <r>
    <d v="2018-11-26T00:00:00"/>
    <s v="chsg-00508.01"/>
    <x v="0"/>
    <x v="14"/>
    <s v="I/C DESG"/>
    <n v="2003"/>
    <s v="Chapoo Rordpet"/>
    <n v="3"/>
    <n v="84"/>
    <s v="Phase I-Concept Design-Sales Center Area"/>
  </r>
  <r>
    <d v="2018-11-26T00:00:00"/>
    <s v="chsg-00508.01"/>
    <x v="0"/>
    <x v="14"/>
    <s v="I/C DESG"/>
    <n v="2010"/>
    <s v="Rapee Pongtanee"/>
    <n v="8"/>
    <n v="84"/>
    <s v="Phase I-Concept Design-Sales Center Area"/>
  </r>
  <r>
    <d v="2018-11-27T00:00:00"/>
    <s v="chsg-00508.01"/>
    <x v="0"/>
    <x v="14"/>
    <s v="I/C DESG"/>
    <n v="2014"/>
    <s v="Witthawat Witthayawiranon"/>
    <n v="4"/>
    <n v="84"/>
    <s v="Phase I-Concept Design-Sales Center Area"/>
  </r>
  <r>
    <d v="2018-11-27T00:00:00"/>
    <s v="chsg-00508.01"/>
    <x v="0"/>
    <x v="14"/>
    <s v="I/C DESG"/>
    <n v="2003"/>
    <s v="Chapoo Rordpet"/>
    <n v="3"/>
    <n v="84"/>
    <s v="Phase I-Concept Design-Sales Center Area"/>
  </r>
  <r>
    <d v="2018-11-27T00:00:00"/>
    <s v="chsg-00508.01"/>
    <x v="0"/>
    <x v="14"/>
    <s v="I/C DESG"/>
    <n v="2010"/>
    <s v="Rapee Pongtanee"/>
    <n v="7"/>
    <n v="84"/>
    <s v="Phase I-Concept Design-Sales Center Area"/>
  </r>
  <r>
    <d v="2018-11-28T00:00:00"/>
    <s v="chsg-00508.01"/>
    <x v="0"/>
    <x v="14"/>
    <s v="I/C DESG"/>
    <n v="2010"/>
    <s v="Rapee Pongtanee"/>
    <n v="8"/>
    <n v="84"/>
    <s v="Phase I-Concept Design-Sales Center Area"/>
  </r>
  <r>
    <d v="2018-11-29T00:00:00"/>
    <s v="chsg-00508.01"/>
    <x v="0"/>
    <x v="14"/>
    <s v="I/C DESG"/>
    <n v="2014"/>
    <s v="Witthawat Witthayawiranon"/>
    <n v="3"/>
    <n v="84"/>
    <s v="Phase I-Concept Design-Sales Center Area"/>
  </r>
  <r>
    <d v="2018-11-29T00:00:00"/>
    <s v="chsg-00508.01"/>
    <x v="0"/>
    <x v="14"/>
    <s v="I/C DESG"/>
    <n v="2010"/>
    <s v="Rapee Pongtanee"/>
    <n v="3"/>
    <n v="84"/>
    <s v="Phase I-Concept Design-Sales Center Area"/>
  </r>
  <r>
    <d v="2018-11-30T00:00:00"/>
    <s v="chsg-00508.01"/>
    <x v="0"/>
    <x v="14"/>
    <s v="I/C DESG"/>
    <n v="2014"/>
    <s v="Witthawat Witthayawiranon"/>
    <n v="4"/>
    <n v="84"/>
    <s v="Phase I-Concept Design-Sales Center Area"/>
  </r>
  <r>
    <d v="2015-07-20T00:00:00"/>
    <s v="chsg-00508.10"/>
    <x v="0"/>
    <x v="15"/>
    <s v="I/C DESG"/>
    <s v="X-EE"/>
    <s v="Ex-Employee"/>
    <n v="16"/>
    <n v="486"/>
    <s v="Mobilization"/>
  </r>
  <r>
    <d v="2015-07-27T00:00:00"/>
    <s v="chsg-00508.10"/>
    <x v="0"/>
    <x v="15"/>
    <s v="I/C DESG"/>
    <n v="2023"/>
    <s v="Kriengkai Panuwatwanich"/>
    <n v="4.5"/>
    <n v="486"/>
    <s v="Mobilization"/>
  </r>
  <r>
    <d v="2015-08-03T00:00:00"/>
    <s v="chsg-00508.10"/>
    <x v="0"/>
    <x v="15"/>
    <s v="I/C DESG"/>
    <n v="2002"/>
    <s v="Jeerustha Kamlang"/>
    <n v="24"/>
    <n v="486"/>
    <s v="Mobilization"/>
  </r>
  <r>
    <d v="2015-08-10T00:00:00"/>
    <s v="chsg-00508.10"/>
    <x v="0"/>
    <x v="15"/>
    <s v="I/C DESG"/>
    <n v="2024"/>
    <s v="Angkarn Kotsang"/>
    <n v="2"/>
    <n v="486"/>
    <s v="Mobilization"/>
  </r>
  <r>
    <d v="2015-08-17T00:00:00"/>
    <s v="chsg-00508.10"/>
    <x v="0"/>
    <x v="15"/>
    <s v="I/C DESG"/>
    <n v="2024"/>
    <s v="Angkarn Kotsang"/>
    <n v="6"/>
    <n v="486"/>
    <s v="Mobilization"/>
  </r>
  <r>
    <d v="2015-08-17T00:00:00"/>
    <s v="chsg-00508.10"/>
    <x v="0"/>
    <x v="15"/>
    <s v="I/C DESG"/>
    <n v="2002"/>
    <s v="Jeerustha Kamlang"/>
    <n v="7"/>
    <n v="486"/>
    <s v="Mobilization"/>
  </r>
  <r>
    <d v="2015-08-17T00:00:00"/>
    <s v="chsg-00508.10"/>
    <x v="0"/>
    <x v="15"/>
    <s v="I/C DESG"/>
    <n v="2023"/>
    <s v="Kriengkai Panuwatwanich"/>
    <n v="11"/>
    <n v="486"/>
    <s v="Mobilization"/>
  </r>
  <r>
    <d v="2015-08-24T00:00:00"/>
    <s v="chsg-00508.10"/>
    <x v="0"/>
    <x v="15"/>
    <s v="I/C DESG"/>
    <n v="2024"/>
    <s v="Angkarn Kotsang"/>
    <n v="6"/>
    <n v="486"/>
    <s v="Mobilization"/>
  </r>
  <r>
    <d v="2015-08-24T00:00:00"/>
    <s v="chsg-00508.10"/>
    <x v="0"/>
    <x v="15"/>
    <s v="I/C DESG"/>
    <n v="2002"/>
    <s v="Jeerustha Kamlang"/>
    <n v="6"/>
    <n v="486"/>
    <s v="Mobilization"/>
  </r>
  <r>
    <d v="2015-08-24T00:00:00"/>
    <s v="chsg-00508.10"/>
    <x v="0"/>
    <x v="15"/>
    <s v="I/C DESG"/>
    <n v="2002"/>
    <s v="Jeerustha Kamlang"/>
    <n v="3"/>
    <n v="486"/>
    <s v="Mobilization"/>
  </r>
  <r>
    <d v="2015-08-24T00:00:00"/>
    <s v="chsg-00508.10"/>
    <x v="0"/>
    <x v="15"/>
    <s v="I/C DESG"/>
    <n v="2023"/>
    <s v="Kriengkai Panuwatwanich"/>
    <n v="1"/>
    <n v="486"/>
    <s v="Mobilization"/>
  </r>
  <r>
    <d v="2015-08-24T00:00:00"/>
    <s v="chsg-00508.10"/>
    <x v="0"/>
    <x v="15"/>
    <s v="I/C DESG"/>
    <n v="2005"/>
    <s v="Lampoon Khamwangngeaw"/>
    <n v="8"/>
    <n v="486"/>
    <s v="Mobilization"/>
  </r>
  <r>
    <d v="2015-08-24T00:00:00"/>
    <s v="chsg-00508.10"/>
    <x v="0"/>
    <x v="15"/>
    <s v="I/C DESG"/>
    <s v="X-EE"/>
    <s v="Ex-Employee"/>
    <n v="8"/>
    <n v="486"/>
    <s v="Mobilization"/>
  </r>
  <r>
    <d v="2015-08-31T00:00:00"/>
    <s v="chsg-00508.10"/>
    <x v="0"/>
    <x v="15"/>
    <s v="I/C DESG"/>
    <n v="2024"/>
    <s v="Angkarn Kotsang"/>
    <n v="2"/>
    <n v="486"/>
    <s v="Mobilization"/>
  </r>
  <r>
    <d v="2015-08-31T00:00:00"/>
    <s v="chsg-00508.10"/>
    <x v="0"/>
    <x v="15"/>
    <s v="I/C DESG"/>
    <n v="2002"/>
    <s v="Jeerustha Kamlang"/>
    <n v="2"/>
    <n v="486"/>
    <s v="Mobilization"/>
  </r>
  <r>
    <d v="2015-08-31T00:00:00"/>
    <s v="chsg-00508.10"/>
    <x v="0"/>
    <x v="15"/>
    <s v="I/C DESG"/>
    <n v="2005"/>
    <s v="Lampoon Khamwangngeaw"/>
    <n v="3"/>
    <n v="486"/>
    <s v="Mobilization"/>
  </r>
  <r>
    <d v="2015-09-01T00:00:00"/>
    <s v="chsg-00508.10"/>
    <x v="0"/>
    <x v="15"/>
    <s v="I/C DESG"/>
    <n v="2002"/>
    <s v="Jeerustha Kamlang"/>
    <n v="4"/>
    <n v="486"/>
    <s v="Mobilization"/>
  </r>
  <r>
    <d v="2015-09-01T00:00:00"/>
    <s v="chsg-00508.10"/>
    <x v="0"/>
    <x v="15"/>
    <s v="I/C DESG"/>
    <n v="2005"/>
    <s v="Lampoon Khamwangngeaw"/>
    <n v="24"/>
    <n v="486"/>
    <s v="Mobilization"/>
  </r>
  <r>
    <d v="2015-09-01T00:00:00"/>
    <s v="chsg-00508.10"/>
    <x v="0"/>
    <x v="15"/>
    <s v="I/C DESG"/>
    <s v="X-EE"/>
    <s v="Ex-Employee"/>
    <n v="8"/>
    <n v="486"/>
    <s v="Mobilization"/>
  </r>
  <r>
    <d v="2015-09-07T00:00:00"/>
    <s v="chsg-00508.10"/>
    <x v="0"/>
    <x v="15"/>
    <s v="I/C DESG"/>
    <n v="2002"/>
    <s v="Jeerustha Kamlang"/>
    <n v="1"/>
    <n v="486"/>
    <s v="Mobilization"/>
  </r>
  <r>
    <d v="2015-09-07T00:00:00"/>
    <s v="chsg-00508.10"/>
    <x v="0"/>
    <x v="15"/>
    <s v="I/C DESG"/>
    <s v="X-EE"/>
    <s v="Ex-Employee"/>
    <n v="24"/>
    <n v="486"/>
    <s v="Mobilization"/>
  </r>
  <r>
    <d v="2015-09-14T00:00:00"/>
    <s v="chsg-00508.10"/>
    <x v="0"/>
    <x v="15"/>
    <s v="I/C DESG"/>
    <n v="2024"/>
    <s v="Angkarn Kotsang"/>
    <n v="1"/>
    <n v="486"/>
    <s v="Mobilization"/>
  </r>
  <r>
    <d v="2015-09-14T00:00:00"/>
    <s v="chsg-00508.10"/>
    <x v="0"/>
    <x v="15"/>
    <s v="I/C DESG"/>
    <n v="2002"/>
    <s v="Jeerustha Kamlang"/>
    <n v="5"/>
    <n v="486"/>
    <s v="Mobilization"/>
  </r>
  <r>
    <d v="2015-09-21T00:00:00"/>
    <s v="chsg-00508.10"/>
    <x v="0"/>
    <x v="15"/>
    <s v="I/C DESG"/>
    <n v="2024"/>
    <s v="Angkarn Kotsang"/>
    <n v="4"/>
    <n v="486"/>
    <s v="Mobilization"/>
  </r>
  <r>
    <d v="2015-09-21T00:00:00"/>
    <s v="chsg-00508.10"/>
    <x v="0"/>
    <x v="15"/>
    <s v="I/C DESG"/>
    <n v="2002"/>
    <s v="Jeerustha Kamlang"/>
    <n v="16"/>
    <n v="486"/>
    <s v="Mobilization"/>
  </r>
  <r>
    <d v="2015-09-21T00:00:00"/>
    <s v="chsg-00508.10"/>
    <x v="0"/>
    <x v="15"/>
    <s v="I/C DESG"/>
    <n v="2023"/>
    <s v="Kriengkai Panuwatwanich"/>
    <n v="21"/>
    <n v="486"/>
    <s v="Mobilization"/>
  </r>
  <r>
    <d v="2015-09-21T00:00:00"/>
    <s v="chsg-00508.10"/>
    <x v="0"/>
    <x v="15"/>
    <s v="I/C DESG"/>
    <n v="2005"/>
    <s v="Lampoon Khamwangngeaw"/>
    <n v="29"/>
    <n v="486"/>
    <s v="Mobilization"/>
  </r>
  <r>
    <d v="2015-09-28T00:00:00"/>
    <s v="chsg-00508.10"/>
    <x v="0"/>
    <x v="15"/>
    <s v="I/C DESG"/>
    <n v="2024"/>
    <s v="Angkarn Kotsang"/>
    <n v="4"/>
    <n v="486"/>
    <s v="Mobilization"/>
  </r>
  <r>
    <d v="2015-09-28T00:00:00"/>
    <s v="chsg-00508.10"/>
    <x v="0"/>
    <x v="15"/>
    <s v="I/C DESG"/>
    <n v="2002"/>
    <s v="Jeerustha Kamlang"/>
    <n v="3"/>
    <n v="486"/>
    <s v="Mobilization"/>
  </r>
  <r>
    <d v="2015-09-28T00:00:00"/>
    <s v="chsg-00508.10"/>
    <x v="0"/>
    <x v="15"/>
    <s v="I/C DESG"/>
    <n v="2005"/>
    <s v="Lampoon Khamwangngeaw"/>
    <n v="15"/>
    <n v="486"/>
    <s v="Mobilization"/>
  </r>
  <r>
    <d v="2015-09-28T00:00:00"/>
    <s v="chsg-00508.10"/>
    <x v="0"/>
    <x v="15"/>
    <s v="I/C DESG"/>
    <s v="X-EE"/>
    <s v="Ex-Employee"/>
    <n v="16"/>
    <n v="486"/>
    <s v="Mobilization"/>
  </r>
  <r>
    <d v="2015-09-28T00:00:00"/>
    <s v="chsg-00508.10"/>
    <x v="0"/>
    <x v="15"/>
    <s v="I/C DESG"/>
    <s v="X-EE"/>
    <s v="Ex-Employee"/>
    <n v="7"/>
    <n v="486"/>
    <s v="Mobilization"/>
  </r>
  <r>
    <d v="2015-10-05T00:00:00"/>
    <s v="chsg-00508.10"/>
    <x v="0"/>
    <x v="15"/>
    <s v="I/C DESG"/>
    <n v="2024"/>
    <s v="Angkarn Kotsang"/>
    <n v="2"/>
    <n v="486"/>
    <s v="Mobilization"/>
  </r>
  <r>
    <d v="2015-10-05T00:00:00"/>
    <s v="chsg-00508.10"/>
    <x v="0"/>
    <x v="15"/>
    <s v="I/C DESG"/>
    <n v="2002"/>
    <s v="Jeerustha Kamlang"/>
    <n v="6"/>
    <n v="486"/>
    <s v="Mobilization"/>
  </r>
  <r>
    <d v="2015-10-05T00:00:00"/>
    <s v="chsg-00508.10"/>
    <x v="0"/>
    <x v="15"/>
    <s v="I/C DESG"/>
    <s v="X-EE"/>
    <s v="Ex-Employee"/>
    <n v="8"/>
    <n v="486"/>
    <s v="Mobilization"/>
  </r>
  <r>
    <d v="2015-10-12T00:00:00"/>
    <s v="chsg-00508.10"/>
    <x v="0"/>
    <x v="15"/>
    <s v="I/C DESG"/>
    <n v="2024"/>
    <s v="Angkarn Kotsang"/>
    <n v="24"/>
    <n v="486"/>
    <s v="Mobilization"/>
  </r>
  <r>
    <d v="2015-10-12T00:00:00"/>
    <s v="chsg-00508.10"/>
    <x v="0"/>
    <x v="15"/>
    <s v="I/C DESG"/>
    <n v="2002"/>
    <s v="Jeerustha Kamlang"/>
    <n v="3"/>
    <n v="486"/>
    <s v="Mobilization"/>
  </r>
  <r>
    <d v="2015-10-12T00:00:00"/>
    <s v="chsg-00508.10"/>
    <x v="0"/>
    <x v="15"/>
    <s v="I/C DESG"/>
    <s v="X-EE"/>
    <s v="Ex-Employee"/>
    <n v="4"/>
    <n v="486"/>
    <s v="Mobilization"/>
  </r>
  <r>
    <d v="2015-10-12T00:00:00"/>
    <s v="chsg-00508.10"/>
    <x v="0"/>
    <x v="15"/>
    <s v="I/C DESG"/>
    <n v="2023"/>
    <s v="Kriengkai Panuwatwanich"/>
    <n v="3"/>
    <n v="486"/>
    <s v="Mobilization"/>
  </r>
  <r>
    <d v="2015-10-19T00:00:00"/>
    <s v="chsg-00508.10"/>
    <x v="0"/>
    <x v="15"/>
    <s v="I/C DESG"/>
    <n v="2024"/>
    <s v="Angkarn Kotsang"/>
    <n v="3"/>
    <n v="486"/>
    <s v="Mobilization"/>
  </r>
  <r>
    <d v="2015-10-19T00:00:00"/>
    <s v="chsg-00508.10"/>
    <x v="0"/>
    <x v="15"/>
    <s v="I/C DESG"/>
    <n v="2002"/>
    <s v="Jeerustha Kamlang"/>
    <n v="2"/>
    <n v="486"/>
    <s v="Mobilization"/>
  </r>
  <r>
    <d v="2015-10-19T00:00:00"/>
    <s v="chsg-00508.10"/>
    <x v="0"/>
    <x v="15"/>
    <s v="I/C DESG"/>
    <n v="2023"/>
    <s v="Kriengkai Panuwatwanich"/>
    <n v="1"/>
    <n v="486"/>
    <s v="Mobilization"/>
  </r>
  <r>
    <d v="2015-10-26T00:00:00"/>
    <s v="chsg-00508.10"/>
    <x v="0"/>
    <x v="15"/>
    <s v="I/C DESG"/>
    <n v="2024"/>
    <s v="Angkarn Kotsang"/>
    <n v="4"/>
    <n v="486"/>
    <s v="Mobilization"/>
  </r>
  <r>
    <d v="2015-10-26T00:00:00"/>
    <s v="chsg-00508.10"/>
    <x v="0"/>
    <x v="15"/>
    <s v="I/C DESG"/>
    <n v="2002"/>
    <s v="Jeerustha Kamlang"/>
    <n v="16"/>
    <n v="486"/>
    <s v="Mobilization"/>
  </r>
  <r>
    <d v="2015-10-26T00:00:00"/>
    <s v="chsg-00508.10"/>
    <x v="0"/>
    <x v="15"/>
    <s v="I/C DESG"/>
    <s v="X-EE"/>
    <s v="Ex-Employee"/>
    <n v="3"/>
    <n v="486"/>
    <s v="Mobilization"/>
  </r>
  <r>
    <d v="2015-10-26T00:00:00"/>
    <s v="chsg-00508.10"/>
    <x v="0"/>
    <x v="15"/>
    <s v="I/C DESG"/>
    <n v="2005"/>
    <s v="Lampoon Khamwangngeaw"/>
    <n v="28"/>
    <n v="486"/>
    <s v="Mobilization"/>
  </r>
  <r>
    <d v="2015-10-26T00:00:00"/>
    <s v="chsg-00508.10"/>
    <x v="0"/>
    <x v="15"/>
    <s v="I/C DESG"/>
    <s v="X-EE"/>
    <s v="Ex-Employee"/>
    <n v="6"/>
    <n v="486"/>
    <s v="Mobilization"/>
  </r>
  <r>
    <d v="2015-10-26T00:00:00"/>
    <s v="chsg-00508.10"/>
    <x v="0"/>
    <x v="15"/>
    <s v="I/C DESG"/>
    <s v="X-EE"/>
    <s v="Ex-Employee"/>
    <n v="24"/>
    <n v="486"/>
    <s v="Mobilization"/>
  </r>
  <r>
    <d v="2015-11-02T00:00:00"/>
    <s v="chsg-00508.10"/>
    <x v="0"/>
    <x v="15"/>
    <s v="I/C DESG"/>
    <n v="2024"/>
    <s v="Angkarn Kotsang"/>
    <n v="6"/>
    <n v="486"/>
    <s v="Mobilization"/>
  </r>
  <r>
    <d v="2015-11-02T00:00:00"/>
    <s v="chsg-00508.10"/>
    <x v="0"/>
    <x v="15"/>
    <s v="I/C DESG"/>
    <n v="2004"/>
    <s v="Karuna Chandee"/>
    <n v="18.5"/>
    <n v="486"/>
    <s v="Mobilization"/>
  </r>
  <r>
    <d v="2015-11-02T00:00:00"/>
    <s v="chsg-00508.10"/>
    <x v="0"/>
    <x v="15"/>
    <s v="I/C DESG"/>
    <n v="2002"/>
    <s v="Jeerustha Kamlang"/>
    <n v="20"/>
    <n v="486"/>
    <s v="Mobilization"/>
  </r>
  <r>
    <d v="2015-11-02T00:00:00"/>
    <s v="chsg-00508.10"/>
    <x v="0"/>
    <x v="15"/>
    <s v="I/C DESG"/>
    <s v="X-EE"/>
    <s v="Ex-Employee"/>
    <n v="32"/>
    <n v="486"/>
    <s v="Mobilization"/>
  </r>
  <r>
    <d v="2015-11-02T00:00:00"/>
    <s v="chsg-00508.10"/>
    <x v="0"/>
    <x v="15"/>
    <s v="I/C DESG"/>
    <n v="2023"/>
    <s v="Kriengkai Panuwatwanich"/>
    <n v="8"/>
    <n v="486"/>
    <s v="Mobilization"/>
  </r>
  <r>
    <d v="2015-11-02T00:00:00"/>
    <s v="chsg-00508.10"/>
    <x v="0"/>
    <x v="15"/>
    <s v="I/C DESG"/>
    <n v="2005"/>
    <s v="Lampoon Khamwangngeaw"/>
    <n v="43"/>
    <n v="486"/>
    <s v="Mobilization"/>
  </r>
  <r>
    <d v="2015-11-02T00:00:00"/>
    <s v="chsg-00508.10"/>
    <x v="0"/>
    <x v="15"/>
    <s v="I/C DESG"/>
    <s v="X-EE"/>
    <s v="Ex-Employee"/>
    <n v="40"/>
    <n v="486"/>
    <s v="Mobilization"/>
  </r>
  <r>
    <d v="2015-11-02T00:00:00"/>
    <s v="chsg-00508.10"/>
    <x v="0"/>
    <x v="15"/>
    <s v="I/C DESG"/>
    <s v="X-EE"/>
    <s v="Ex-Employee"/>
    <n v="32"/>
    <n v="486"/>
    <s v="Mobilization"/>
  </r>
  <r>
    <d v="2015-11-09T00:00:00"/>
    <s v="chsg-00508.10"/>
    <x v="0"/>
    <x v="15"/>
    <s v="I/C DESG"/>
    <n v="2024"/>
    <s v="Angkarn Kotsang"/>
    <n v="6"/>
    <n v="486"/>
    <s v="Mobilization"/>
  </r>
  <r>
    <d v="2015-11-09T00:00:00"/>
    <s v="chsg-00508.10"/>
    <x v="0"/>
    <x v="15"/>
    <s v="I/C DESG"/>
    <n v="2002"/>
    <s v="Jeerustha Kamlang"/>
    <n v="25"/>
    <n v="486"/>
    <s v="Mobilization"/>
  </r>
  <r>
    <d v="2015-11-09T00:00:00"/>
    <s v="chsg-00508.10"/>
    <x v="0"/>
    <x v="15"/>
    <s v="I/C DESG"/>
    <n v="2002"/>
    <s v="Jeerustha Kamlang"/>
    <n v="8"/>
    <n v="486"/>
    <s v="Mobilization"/>
  </r>
  <r>
    <d v="2015-11-09T00:00:00"/>
    <s v="chsg-00508.10"/>
    <x v="0"/>
    <x v="15"/>
    <s v="I/C DESG"/>
    <n v="2005"/>
    <s v="Lampoon Khamwangngeaw"/>
    <n v="4"/>
    <n v="486"/>
    <s v="Mobilization"/>
  </r>
  <r>
    <d v="2015-11-09T00:00:00"/>
    <s v="chsg-00508.10"/>
    <x v="0"/>
    <x v="15"/>
    <s v="I/C DESG"/>
    <s v="X-EE"/>
    <s v="Ex-Employee"/>
    <n v="20"/>
    <n v="486"/>
    <s v="Mobilization"/>
  </r>
  <r>
    <d v="2015-11-09T00:00:00"/>
    <s v="chsg-00508.10"/>
    <x v="0"/>
    <x v="15"/>
    <s v="I/C DESG"/>
    <s v="X-EE"/>
    <s v="Ex-Employee"/>
    <n v="16"/>
    <n v="486"/>
    <s v="Mobilization"/>
  </r>
  <r>
    <d v="2015-11-16T00:00:00"/>
    <s v="chsg-00508.10"/>
    <x v="0"/>
    <x v="15"/>
    <s v="I/C DESG"/>
    <n v="2024"/>
    <s v="Angkarn Kotsang"/>
    <n v="6"/>
    <n v="486"/>
    <s v="Mobilization"/>
  </r>
  <r>
    <d v="2015-11-16T00:00:00"/>
    <s v="chsg-00508.10"/>
    <x v="0"/>
    <x v="15"/>
    <s v="I/C DESG"/>
    <n v="2002"/>
    <s v="Jeerustha Kamlang"/>
    <n v="2"/>
    <n v="486"/>
    <s v="Mobilization"/>
  </r>
  <r>
    <d v="2015-11-16T00:00:00"/>
    <s v="chsg-00508.10"/>
    <x v="0"/>
    <x v="15"/>
    <s v="I/C DESG"/>
    <n v="2002"/>
    <s v="Jeerustha Kamlang"/>
    <n v="16"/>
    <n v="486"/>
    <s v="Mobilization"/>
  </r>
  <r>
    <d v="2015-11-16T00:00:00"/>
    <s v="chsg-00508.10"/>
    <x v="0"/>
    <x v="15"/>
    <s v="I/C DESG"/>
    <s v="X-EE"/>
    <s v="Ex-Employee"/>
    <n v="8"/>
    <n v="486"/>
    <s v="Mobilization"/>
  </r>
  <r>
    <d v="2015-11-23T00:00:00"/>
    <s v="chsg-00508.10"/>
    <x v="0"/>
    <x v="15"/>
    <s v="I/C DESG"/>
    <n v="2024"/>
    <s v="Angkarn Kotsang"/>
    <n v="6"/>
    <n v="486"/>
    <s v="Mobilization"/>
  </r>
  <r>
    <d v="2015-11-23T00:00:00"/>
    <s v="chsg-00508.10"/>
    <x v="0"/>
    <x v="15"/>
    <s v="I/C DESG"/>
    <n v="2002"/>
    <s v="Jeerustha Kamlang"/>
    <n v="8"/>
    <n v="486"/>
    <s v="Mobilization"/>
  </r>
  <r>
    <d v="2015-11-23T00:00:00"/>
    <s v="chsg-00508.10"/>
    <x v="0"/>
    <x v="15"/>
    <s v="I/C DESG"/>
    <s v="X-EE"/>
    <s v="Ex-Employee"/>
    <n v="25"/>
    <n v="486"/>
    <s v="Mobilization"/>
  </r>
  <r>
    <d v="2015-11-23T00:00:00"/>
    <s v="chsg-00508.10"/>
    <x v="0"/>
    <x v="15"/>
    <s v="I/C DESG"/>
    <n v="2005"/>
    <s v="Lampoon Khamwangngeaw"/>
    <n v="16"/>
    <n v="486"/>
    <s v="Mobilization"/>
  </r>
  <r>
    <d v="2015-11-23T00:00:00"/>
    <s v="chsg-00508.10"/>
    <x v="0"/>
    <x v="15"/>
    <s v="I/C DESG"/>
    <s v="X-EE"/>
    <s v="Ex-Employee"/>
    <n v="24"/>
    <n v="486"/>
    <s v="Mobilization"/>
  </r>
  <r>
    <d v="2015-11-30T00:00:00"/>
    <s v="chsg-00508.10"/>
    <x v="0"/>
    <x v="15"/>
    <s v="I/C DESG"/>
    <n v="2002"/>
    <s v="Jeerustha Kamlang"/>
    <n v="4"/>
    <n v="486"/>
    <s v="Mobilization"/>
  </r>
  <r>
    <d v="2015-11-30T00:00:00"/>
    <s v="chsg-00508.10"/>
    <x v="0"/>
    <x v="15"/>
    <s v="I/C DESG"/>
    <s v="X-EE"/>
    <s v="Ex-Employee"/>
    <n v="8"/>
    <n v="486"/>
    <s v="Mobilization"/>
  </r>
  <r>
    <d v="2015-11-30T00:00:00"/>
    <s v="chsg-00508.10"/>
    <x v="0"/>
    <x v="15"/>
    <s v="I/C DESG"/>
    <n v="2005"/>
    <s v="Lampoon Khamwangngeaw"/>
    <n v="8"/>
    <n v="486"/>
    <s v="Mobilization"/>
  </r>
  <r>
    <d v="2015-11-30T00:00:00"/>
    <s v="chsg-00508.10"/>
    <x v="0"/>
    <x v="15"/>
    <s v="I/C DESG"/>
    <s v="X-EE"/>
    <s v="Ex-Employee"/>
    <n v="8"/>
    <n v="486"/>
    <s v="Mobilization"/>
  </r>
  <r>
    <d v="2015-12-01T00:00:00"/>
    <s v="chsg-00508.10"/>
    <x v="0"/>
    <x v="15"/>
    <s v="I/C DESG"/>
    <n v="2024"/>
    <s v="Angkarn Kotsang"/>
    <n v="8"/>
    <n v="486"/>
    <s v="Mobilization"/>
  </r>
  <r>
    <d v="2015-12-01T00:00:00"/>
    <s v="chsg-00508.10"/>
    <x v="0"/>
    <x v="15"/>
    <s v="I/C DESG"/>
    <n v="2002"/>
    <s v="Jeerustha Kamlang"/>
    <n v="2"/>
    <n v="486"/>
    <s v="Mobilization"/>
  </r>
  <r>
    <d v="2015-12-01T00:00:00"/>
    <s v="chsg-00508.10"/>
    <x v="0"/>
    <x v="15"/>
    <s v="I/C DESG"/>
    <n v="2005"/>
    <s v="Lampoon Khamwangngeaw"/>
    <n v="37"/>
    <n v="486"/>
    <s v="Mobilization"/>
  </r>
  <r>
    <d v="2015-12-01T00:00:00"/>
    <s v="chsg-00508.10"/>
    <x v="0"/>
    <x v="15"/>
    <s v="I/C DESG"/>
    <s v="X-EE"/>
    <s v="Ex-Employee"/>
    <n v="24"/>
    <n v="486"/>
    <s v="Mobilization"/>
  </r>
  <r>
    <d v="2015-12-07T00:00:00"/>
    <s v="chsg-00508.10"/>
    <x v="0"/>
    <x v="15"/>
    <s v="I/C DESG"/>
    <n v="2024"/>
    <s v="Angkarn Kotsang"/>
    <n v="8"/>
    <n v="486"/>
    <s v="Mobilization"/>
  </r>
  <r>
    <d v="2015-12-07T00:00:00"/>
    <s v="chsg-00508.10"/>
    <x v="0"/>
    <x v="15"/>
    <s v="I/C DESG"/>
    <n v="2002"/>
    <s v="Jeerustha Kamlang"/>
    <n v="7"/>
    <n v="486"/>
    <s v="Mobilization"/>
  </r>
  <r>
    <d v="2015-12-07T00:00:00"/>
    <s v="chsg-00508.10"/>
    <x v="0"/>
    <x v="15"/>
    <s v="I/C DESG"/>
    <n v="2005"/>
    <s v="Lampoon Khamwangngeaw"/>
    <n v="18"/>
    <n v="486"/>
    <s v="Mobilization"/>
  </r>
  <r>
    <d v="2015-12-07T00:00:00"/>
    <s v="chsg-00508.10"/>
    <x v="0"/>
    <x v="15"/>
    <s v="I/C DESG"/>
    <n v="2005"/>
    <s v="Lampoon Khamwangngeaw"/>
    <n v="11"/>
    <n v="486"/>
    <s v="Mobilization"/>
  </r>
  <r>
    <d v="2015-12-07T00:00:00"/>
    <s v="chsg-00508.10"/>
    <x v="0"/>
    <x v="15"/>
    <s v="I/C DESG"/>
    <s v="X-EE"/>
    <s v="Ex-Employee"/>
    <n v="24"/>
    <n v="486"/>
    <s v="Mobilization"/>
  </r>
  <r>
    <d v="2015-12-14T00:00:00"/>
    <s v="chsg-00508.10"/>
    <x v="0"/>
    <x v="15"/>
    <s v="I/C DESG"/>
    <n v="2024"/>
    <s v="Angkarn Kotsang"/>
    <n v="2"/>
    <n v="486"/>
    <s v="Mobilization"/>
  </r>
  <r>
    <d v="2015-12-14T00:00:00"/>
    <s v="chsg-00508.10"/>
    <x v="0"/>
    <x v="15"/>
    <s v="I/C DESG"/>
    <n v="2002"/>
    <s v="Jeerustha Kamlang"/>
    <n v="3"/>
    <n v="486"/>
    <s v="Mobilization"/>
  </r>
  <r>
    <d v="2015-12-14T00:00:00"/>
    <s v="chsg-00508.10"/>
    <x v="0"/>
    <x v="15"/>
    <s v="I/C DESG"/>
    <n v="2005"/>
    <s v="Lampoon Khamwangngeaw"/>
    <n v="40"/>
    <n v="486"/>
    <s v="Mobilization"/>
  </r>
  <r>
    <d v="2015-12-14T00:00:00"/>
    <s v="chsg-00508.10"/>
    <x v="0"/>
    <x v="15"/>
    <s v="I/C DESG"/>
    <s v="X-EE"/>
    <s v="Ex-Employee"/>
    <n v="40"/>
    <n v="486"/>
    <s v="Mobilization"/>
  </r>
  <r>
    <d v="2015-12-21T00:00:00"/>
    <s v="chsg-00508.10"/>
    <x v="0"/>
    <x v="15"/>
    <s v="I/C DESG"/>
    <n v="2024"/>
    <s v="Angkarn Kotsang"/>
    <n v="7"/>
    <n v="486"/>
    <s v="Mobilization"/>
  </r>
  <r>
    <d v="2015-12-21T00:00:00"/>
    <s v="chsg-00508.10"/>
    <x v="0"/>
    <x v="15"/>
    <s v="I/C DESG"/>
    <n v="2002"/>
    <s v="Jeerustha Kamlang"/>
    <n v="12"/>
    <n v="486"/>
    <s v="Mobilization"/>
  </r>
  <r>
    <d v="2015-12-21T00:00:00"/>
    <s v="chsg-00508.10"/>
    <x v="0"/>
    <x v="15"/>
    <s v="I/C DESG"/>
    <s v="X-EE"/>
    <s v="Ex-Employee"/>
    <n v="32"/>
    <n v="486"/>
    <s v="Mobilization"/>
  </r>
  <r>
    <d v="2016-01-04T00:00:00"/>
    <s v="chsg-00508.10"/>
    <x v="0"/>
    <x v="15"/>
    <s v="I/C DESG"/>
    <n v="2024"/>
    <s v="Angkarn Kotsang"/>
    <n v="1"/>
    <n v="486"/>
    <s v="Mobilization"/>
  </r>
  <r>
    <d v="2016-01-04T00:00:00"/>
    <s v="chsg-00508.10"/>
    <x v="0"/>
    <x v="15"/>
    <s v="I/C DESG"/>
    <n v="2002"/>
    <s v="Jeerustha Kamlang"/>
    <n v="15"/>
    <n v="486"/>
    <s v="Mobilization"/>
  </r>
  <r>
    <d v="2016-01-04T00:00:00"/>
    <s v="chsg-00508.10"/>
    <x v="0"/>
    <x v="15"/>
    <s v="I/C DESG"/>
    <s v="X-EE"/>
    <s v="Ex-Employee"/>
    <n v="4"/>
    <n v="486"/>
    <s v="Mobilization"/>
  </r>
  <r>
    <d v="2016-01-04T00:00:00"/>
    <s v="chsg-00508.10"/>
    <x v="0"/>
    <x v="15"/>
    <s v="I/C DESG"/>
    <n v="2023"/>
    <s v="Kriengkai Panuwatwanich"/>
    <n v="4"/>
    <n v="486"/>
    <s v="Mobilization"/>
  </r>
  <r>
    <d v="2016-01-04T00:00:00"/>
    <s v="chsg-00508.10"/>
    <x v="0"/>
    <x v="15"/>
    <s v="I/C DESG"/>
    <n v="2005"/>
    <s v="Lampoon Khamwangngeaw"/>
    <n v="28"/>
    <n v="486"/>
    <s v="Mobilization"/>
  </r>
  <r>
    <d v="2016-01-04T00:00:00"/>
    <s v="chsg-00508.10"/>
    <x v="0"/>
    <x v="15"/>
    <s v="I/C DESG"/>
    <s v="X-EE"/>
    <s v="Ex-Employee"/>
    <n v="32"/>
    <n v="486"/>
    <s v="Mobilization"/>
  </r>
  <r>
    <d v="2016-01-04T00:00:00"/>
    <s v="chsg-00508.10"/>
    <x v="0"/>
    <x v="15"/>
    <s v="I/C DESG"/>
    <s v="X-EE"/>
    <s v="Ex-Employee"/>
    <n v="10"/>
    <n v="486"/>
    <s v="Mobilization"/>
  </r>
  <r>
    <d v="2016-01-04T00:00:00"/>
    <s v="chsg-00508.10"/>
    <x v="0"/>
    <x v="15"/>
    <s v="I/C DESG"/>
    <n v="2014"/>
    <s v="Witthawat Witthayawiranon"/>
    <n v="18"/>
    <n v="486"/>
    <s v="Mobilization"/>
  </r>
  <r>
    <d v="2016-01-11T00:00:00"/>
    <s v="chsg-00508.10"/>
    <x v="0"/>
    <x v="15"/>
    <s v="I/C DESG"/>
    <n v="2024"/>
    <s v="Angkarn Kotsang"/>
    <n v="1"/>
    <n v="486"/>
    <s v="Mobilization"/>
  </r>
  <r>
    <d v="2016-01-11T00:00:00"/>
    <s v="chsg-00508.10"/>
    <x v="0"/>
    <x v="15"/>
    <s v="I/C DESG"/>
    <n v="2002"/>
    <s v="Jeerustha Kamlang"/>
    <n v="24"/>
    <n v="486"/>
    <s v="Mobilization"/>
  </r>
  <r>
    <d v="2016-01-11T00:00:00"/>
    <s v="chsg-00508.10"/>
    <x v="0"/>
    <x v="15"/>
    <s v="I/C DESG"/>
    <s v="X-EE"/>
    <s v="Ex-Employee"/>
    <n v="40"/>
    <n v="486"/>
    <s v="Mobilization"/>
  </r>
  <r>
    <d v="2016-01-11T00:00:00"/>
    <s v="chsg-00508.10"/>
    <x v="0"/>
    <x v="15"/>
    <s v="I/C DESG"/>
    <n v="2023"/>
    <s v="Kriengkai Panuwatwanich"/>
    <n v="5"/>
    <n v="486"/>
    <s v="Mobilization"/>
  </r>
  <r>
    <d v="2016-01-11T00:00:00"/>
    <s v="chsg-00508.10"/>
    <x v="0"/>
    <x v="15"/>
    <s v="I/C DESG"/>
    <n v="2005"/>
    <s v="Lampoon Khamwangngeaw"/>
    <n v="41"/>
    <n v="486"/>
    <s v="Mobilization"/>
  </r>
  <r>
    <d v="2016-01-11T00:00:00"/>
    <s v="chsg-00508.10"/>
    <x v="0"/>
    <x v="15"/>
    <s v="I/C DESG"/>
    <s v="X-EE"/>
    <s v="Ex-Employee"/>
    <n v="40"/>
    <n v="486"/>
    <s v="Mobilization"/>
  </r>
  <r>
    <d v="2016-01-11T00:00:00"/>
    <s v="chsg-00508.10"/>
    <x v="0"/>
    <x v="15"/>
    <s v="I/C DESG"/>
    <n v="2014"/>
    <s v="Witthawat Witthayawiranon"/>
    <n v="32"/>
    <n v="486"/>
    <s v="Mobilization"/>
  </r>
  <r>
    <d v="2016-01-18T00:00:00"/>
    <s v="chsg-00508.10"/>
    <x v="0"/>
    <x v="15"/>
    <s v="I/C DESG"/>
    <n v="2024"/>
    <s v="Angkarn Kotsang"/>
    <n v="2"/>
    <n v="486"/>
    <s v="Mobilization"/>
  </r>
  <r>
    <d v="2016-01-18T00:00:00"/>
    <s v="chsg-00508.10"/>
    <x v="0"/>
    <x v="15"/>
    <s v="I/C DESG"/>
    <n v="2002"/>
    <s v="Jeerustha Kamlang"/>
    <n v="7"/>
    <n v="486"/>
    <s v="Mobilization"/>
  </r>
  <r>
    <d v="2016-01-18T00:00:00"/>
    <s v="chsg-00508.10"/>
    <x v="0"/>
    <x v="15"/>
    <s v="I/C DESG"/>
    <n v="2002"/>
    <s v="Jeerustha Kamlang"/>
    <n v="24"/>
    <n v="486"/>
    <s v="Mobilization"/>
  </r>
  <r>
    <d v="2016-01-18T00:00:00"/>
    <s v="chsg-00508.10"/>
    <x v="0"/>
    <x v="15"/>
    <s v="I/C DESG"/>
    <s v="X-EE"/>
    <s v="Ex-Employee"/>
    <n v="18"/>
    <n v="486"/>
    <s v="Mobilization"/>
  </r>
  <r>
    <d v="2016-01-18T00:00:00"/>
    <s v="chsg-00508.10"/>
    <x v="0"/>
    <x v="15"/>
    <s v="I/C DESG"/>
    <n v="2005"/>
    <s v="Lampoon Khamwangngeaw"/>
    <n v="3"/>
    <n v="486"/>
    <s v="Mobilization"/>
  </r>
  <r>
    <d v="2016-01-18T00:00:00"/>
    <s v="chsg-00508.10"/>
    <x v="0"/>
    <x v="15"/>
    <s v="I/C DESG"/>
    <s v="X-EE"/>
    <s v="Ex-Employee"/>
    <n v="16"/>
    <n v="486"/>
    <s v="Mobilization"/>
  </r>
  <r>
    <d v="2016-01-25T00:00:00"/>
    <s v="chsg-00508.10"/>
    <x v="0"/>
    <x v="15"/>
    <s v="I/C DESG"/>
    <n v="2024"/>
    <s v="Angkarn Kotsang"/>
    <n v="1"/>
    <n v="486"/>
    <s v="Mobilization"/>
  </r>
  <r>
    <d v="2016-01-25T00:00:00"/>
    <s v="chsg-00508.10"/>
    <x v="0"/>
    <x v="15"/>
    <s v="I/C DESG"/>
    <n v="2002"/>
    <s v="Jeerustha Kamlang"/>
    <n v="4"/>
    <n v="486"/>
    <s v="Mobilization"/>
  </r>
  <r>
    <d v="2016-02-01T00:00:00"/>
    <s v="chsg-00508.10"/>
    <x v="0"/>
    <x v="15"/>
    <s v="I/C DESG"/>
    <n v="2024"/>
    <s v="Angkarn Kotsang"/>
    <n v="1"/>
    <n v="486"/>
    <s v="Mobilization"/>
  </r>
  <r>
    <d v="2016-02-01T00:00:00"/>
    <s v="chsg-00508.10"/>
    <x v="0"/>
    <x v="15"/>
    <s v="I/C DESG"/>
    <n v="2002"/>
    <s v="Jeerustha Kamlang"/>
    <n v="10"/>
    <n v="486"/>
    <s v="Mobilization"/>
  </r>
  <r>
    <d v="2016-02-01T00:00:00"/>
    <s v="chsg-00508.10"/>
    <x v="0"/>
    <x v="15"/>
    <s v="I/C DESG"/>
    <n v="2005"/>
    <s v="Lampoon Khamwangngeaw"/>
    <n v="2"/>
    <n v="486"/>
    <s v="Mobilization"/>
  </r>
  <r>
    <d v="2016-02-08T00:00:00"/>
    <s v="chsg-00508.10"/>
    <x v="0"/>
    <x v="15"/>
    <s v="I/C DESG"/>
    <n v="2024"/>
    <s v="Angkarn Kotsang"/>
    <n v="1"/>
    <n v="486"/>
    <s v="Mobilization"/>
  </r>
  <r>
    <d v="2016-02-08T00:00:00"/>
    <s v="chsg-00508.10"/>
    <x v="0"/>
    <x v="15"/>
    <s v="I/C DESG"/>
    <n v="2002"/>
    <s v="Jeerustha Kamlang"/>
    <n v="4"/>
    <n v="486"/>
    <s v="Mobilization"/>
  </r>
  <r>
    <d v="2016-02-08T00:00:00"/>
    <s v="chsg-00508.10"/>
    <x v="0"/>
    <x v="15"/>
    <s v="I/C DESG"/>
    <n v="2005"/>
    <s v="Lampoon Khamwangngeaw"/>
    <n v="15"/>
    <n v="486"/>
    <s v="Mobilization"/>
  </r>
  <r>
    <d v="2016-02-15T00:00:00"/>
    <s v="chsg-00508.10"/>
    <x v="0"/>
    <x v="15"/>
    <s v="I/C DESG"/>
    <n v="2002"/>
    <s v="Jeerustha Kamlang"/>
    <n v="4"/>
    <n v="486"/>
    <s v="Mobilization"/>
  </r>
  <r>
    <d v="2016-02-15T00:00:00"/>
    <s v="chsg-00508.10"/>
    <x v="0"/>
    <x v="15"/>
    <s v="I/C DESG"/>
    <n v="2005"/>
    <s v="Lampoon Khamwangngeaw"/>
    <n v="19"/>
    <n v="486"/>
    <s v="Mobilization"/>
  </r>
  <r>
    <d v="2016-02-22T00:00:00"/>
    <s v="chsg-00508.10"/>
    <x v="0"/>
    <x v="15"/>
    <s v="I/C DESG"/>
    <n v="2002"/>
    <s v="Jeerustha Kamlang"/>
    <n v="3"/>
    <n v="486"/>
    <s v="Mobilization"/>
  </r>
  <r>
    <d v="2016-02-22T00:00:00"/>
    <s v="chsg-00508.10"/>
    <x v="0"/>
    <x v="15"/>
    <s v="I/C DESG"/>
    <n v="2002"/>
    <s v="Jeerustha Kamlang"/>
    <n v="2"/>
    <n v="486"/>
    <s v="Mobilization"/>
  </r>
  <r>
    <d v="2016-02-22T00:00:00"/>
    <s v="chsg-00508.10"/>
    <x v="0"/>
    <x v="15"/>
    <s v="I/C DESG"/>
    <s v="X-EE"/>
    <s v="Ex-Employee"/>
    <n v="4"/>
    <n v="486"/>
    <s v="Mobilization"/>
  </r>
  <r>
    <d v="2016-02-22T00:00:00"/>
    <s v="chsg-00508.10"/>
    <x v="0"/>
    <x v="15"/>
    <s v="I/C DESG"/>
    <n v="2005"/>
    <s v="Lampoon Khamwangngeaw"/>
    <n v="4"/>
    <n v="486"/>
    <s v="Mobilization"/>
  </r>
  <r>
    <d v="2016-02-22T00:00:00"/>
    <s v="chsg-00508.10"/>
    <x v="0"/>
    <x v="15"/>
    <s v="I/C DESG"/>
    <s v="X-EE"/>
    <s v="Ex-Employee"/>
    <n v="8"/>
    <n v="486"/>
    <s v="Mobilization"/>
  </r>
  <r>
    <d v="2016-02-22T00:00:00"/>
    <s v="chsg-00508.10"/>
    <x v="0"/>
    <x v="15"/>
    <s v="I/C DESG"/>
    <s v="X-EE"/>
    <s v="Ex-Employee"/>
    <n v="24"/>
    <n v="486"/>
    <s v="Mobilization"/>
  </r>
  <r>
    <d v="2016-02-29T00:00:00"/>
    <s v="chsg-00508.10"/>
    <x v="0"/>
    <x v="15"/>
    <s v="I/C DESG"/>
    <n v="2002"/>
    <s v="Jeerustha Kamlang"/>
    <n v="1"/>
    <n v="486"/>
    <s v="Mobilization"/>
  </r>
  <r>
    <d v="2016-03-01T00:00:00"/>
    <s v="chsg-00508.10"/>
    <x v="0"/>
    <x v="15"/>
    <s v="I/C DESG"/>
    <n v="2002"/>
    <s v="Jeerustha Kamlang"/>
    <n v="2"/>
    <n v="486"/>
    <s v="Mobilization"/>
  </r>
  <r>
    <d v="2016-05-23T00:00:00"/>
    <s v="chsg-00508.10"/>
    <x v="0"/>
    <x v="15"/>
    <s v="I/C DESG"/>
    <n v="2002"/>
    <s v="Jeerustha Kamlang"/>
    <n v="1"/>
    <n v="486"/>
    <s v="Mobilization"/>
  </r>
  <r>
    <d v="2016-05-30T00:00:00"/>
    <s v="chsg-00508.10"/>
    <x v="0"/>
    <x v="15"/>
    <s v="I/C DESG"/>
    <n v="2010"/>
    <s v="Rapee Pongtanee"/>
    <n v="12"/>
    <n v="486"/>
    <s v="Mobilization"/>
  </r>
  <r>
    <d v="2016-07-18T00:00:00"/>
    <s v="chsg-00508.10"/>
    <x v="0"/>
    <x v="15"/>
    <s v="I/C DESG"/>
    <n v="2001"/>
    <s v="Chakrit Ounvises"/>
    <n v="2"/>
    <n v="486"/>
    <s v="Mobilization"/>
  </r>
  <r>
    <d v="2016-06-20T00:00:00"/>
    <s v="chsg-00608.09"/>
    <x v="0"/>
    <x v="16"/>
    <s v="I/C DESG"/>
    <n v="2024"/>
    <s v="Angkarn Kotsang"/>
    <n v="2"/>
    <n v="394"/>
    <s v="Mobilization"/>
  </r>
  <r>
    <d v="2016-06-27T00:00:00"/>
    <s v="chsg-00608.09"/>
    <x v="0"/>
    <x v="16"/>
    <s v="I/C DESG"/>
    <n v="2024"/>
    <s v="Angkarn Kotsang"/>
    <n v="4"/>
    <n v="394"/>
    <s v="Mobilization"/>
  </r>
  <r>
    <d v="2016-07-01T00:00:00"/>
    <s v="chsg-00608.09"/>
    <x v="0"/>
    <x v="16"/>
    <s v="I/C DESG"/>
    <n v="2024"/>
    <s v="Angkarn Kotsang"/>
    <n v="4"/>
    <n v="394"/>
    <s v="Mobilization"/>
  </r>
  <r>
    <d v="2016-07-04T00:00:00"/>
    <s v="chsg-00608.09"/>
    <x v="0"/>
    <x v="16"/>
    <s v="I/C DESG"/>
    <n v="2024"/>
    <s v="Angkarn Kotsang"/>
    <n v="20"/>
    <n v="394"/>
    <s v="Mobilization"/>
  </r>
  <r>
    <d v="2016-07-04T00:00:00"/>
    <s v="chsg-00608.09"/>
    <x v="0"/>
    <x v="16"/>
    <s v="I/C DESG"/>
    <s v="X-EE"/>
    <s v="Ex-Employee"/>
    <n v="6"/>
    <n v="394"/>
    <s v="Mobilization"/>
  </r>
  <r>
    <d v="2016-07-11T00:00:00"/>
    <s v="chsg-00608.09"/>
    <x v="0"/>
    <x v="16"/>
    <s v="I/C DESG"/>
    <n v="2024"/>
    <s v="Angkarn Kotsang"/>
    <n v="8"/>
    <n v="394"/>
    <s v="Mobilization"/>
  </r>
  <r>
    <d v="2016-07-11T00:00:00"/>
    <s v="chsg-00608.09"/>
    <x v="0"/>
    <x v="16"/>
    <s v="I/C DESG"/>
    <n v="2024"/>
    <s v="Angkarn Kotsang"/>
    <n v="24"/>
    <n v="394"/>
    <s v="Mobilization"/>
  </r>
  <r>
    <d v="2016-07-11T00:00:00"/>
    <s v="chsg-00608.09"/>
    <x v="0"/>
    <x v="16"/>
    <s v="I/C DESG"/>
    <s v="X-EE"/>
    <s v="Ex-Employee"/>
    <n v="16"/>
    <n v="394"/>
    <s v="Mobilization"/>
  </r>
  <r>
    <d v="2016-07-18T00:00:00"/>
    <s v="chsg-00608.09"/>
    <x v="0"/>
    <x v="16"/>
    <s v="I/C DESG"/>
    <n v="2024"/>
    <s v="Angkarn Kotsang"/>
    <n v="12"/>
    <n v="394"/>
    <s v="Mobilization"/>
  </r>
  <r>
    <d v="2016-07-25T00:00:00"/>
    <s v="chsg-00608.09"/>
    <x v="0"/>
    <x v="16"/>
    <s v="I/C DESG"/>
    <n v="2024"/>
    <s v="Angkarn Kotsang"/>
    <n v="5"/>
    <n v="394"/>
    <s v="Mobilization"/>
  </r>
  <r>
    <d v="2016-08-08T00:00:00"/>
    <s v="chsg-00608.10"/>
    <x v="0"/>
    <x v="17"/>
    <s v="I/C DESG"/>
    <n v="2001"/>
    <s v="Chakrit Ounvises"/>
    <n v="2"/>
    <n v="44"/>
    <s v="Mobilization"/>
  </r>
  <r>
    <d v="2016-08-22T00:00:00"/>
    <s v="chsg-00608.10"/>
    <x v="0"/>
    <x v="17"/>
    <s v="I/C DESG"/>
    <n v="2001"/>
    <s v="Chakrit Ounvises"/>
    <n v="30"/>
    <n v="44"/>
    <s v="Mobilization"/>
  </r>
  <r>
    <d v="2016-08-29T00:00:00"/>
    <s v="chsg-00608.10"/>
    <x v="0"/>
    <x v="17"/>
    <s v="I/C DESG"/>
    <n v="2001"/>
    <s v="Chakrit Ounvises"/>
    <n v="12"/>
    <n v="44"/>
    <s v="Mobilization"/>
  </r>
  <r>
    <d v="2016-08-29T00:00:00"/>
    <s v="chsg-00608.10"/>
    <x v="0"/>
    <x v="17"/>
    <s v="I/C DESG"/>
    <n v="2003"/>
    <s v="Chapoo Rordpet"/>
    <n v="4"/>
    <n v="44"/>
    <s v="Mobilization"/>
  </r>
  <r>
    <d v="2016-08-29T00:00:00"/>
    <s v="chsg-00608.10"/>
    <x v="0"/>
    <x v="17"/>
    <s v="I/C DESG"/>
    <s v="X-EE"/>
    <s v="Ex-Employee"/>
    <n v="16"/>
    <n v="44"/>
    <s v="Mobilization"/>
  </r>
  <r>
    <d v="2016-09-01T00:00:00"/>
    <s v="chsg-00608.10"/>
    <x v="0"/>
    <x v="17"/>
    <s v="I/C DESG"/>
    <n v="2014"/>
    <s v="Witthawat Witthayawiranon"/>
    <n v="8"/>
    <n v="44"/>
    <s v="Mobilization"/>
  </r>
  <r>
    <d v="2016-09-01T00:00:00"/>
    <s v="chsg-00608.10"/>
    <x v="0"/>
    <x v="17"/>
    <s v="I/C DESG"/>
    <n v="2001"/>
    <s v="Chakrit Ounvises"/>
    <n v="4"/>
    <n v="44"/>
    <s v="Mobilization"/>
  </r>
  <r>
    <d v="2016-09-01T00:00:00"/>
    <s v="chsg-00608.10"/>
    <x v="0"/>
    <x v="17"/>
    <s v="I/C DESG"/>
    <n v="2003"/>
    <s v="Chapoo Rordpet"/>
    <n v="8"/>
    <n v="44"/>
    <s v="Mobilization"/>
  </r>
  <r>
    <d v="2016-09-01T00:00:00"/>
    <s v="chsg-00608.10"/>
    <x v="0"/>
    <x v="17"/>
    <s v="I/C DESG"/>
    <s v="X-EE"/>
    <s v="Ex-Employee"/>
    <n v="12"/>
    <n v="44"/>
    <s v="Mobilization"/>
  </r>
  <r>
    <d v="2016-09-01T00:00:00"/>
    <s v="chsg-00608.10"/>
    <x v="0"/>
    <x v="17"/>
    <s v="I/C DESG"/>
    <n v="2010"/>
    <s v="Rapee Pongtanee"/>
    <n v="16"/>
    <n v="44"/>
    <s v="Mobilization"/>
  </r>
  <r>
    <d v="2016-09-05T00:00:00"/>
    <s v="chsg-00608.10"/>
    <x v="0"/>
    <x v="17"/>
    <s v="I/C DESG"/>
    <n v="2001"/>
    <s v="Chakrit Ounvises"/>
    <n v="10"/>
    <n v="44"/>
    <s v="Mobilization"/>
  </r>
  <r>
    <d v="2016-09-05T00:00:00"/>
    <s v="chsg-00608.10"/>
    <x v="0"/>
    <x v="17"/>
    <s v="I/C DESG"/>
    <n v="2003"/>
    <s v="Chapoo Rordpet"/>
    <n v="5"/>
    <n v="44"/>
    <s v="Mobilization"/>
  </r>
  <r>
    <d v="2016-09-05T00:00:00"/>
    <s v="chsg-00608.10"/>
    <x v="0"/>
    <x v="17"/>
    <s v="I/C DESG"/>
    <s v="X-EE"/>
    <s v="Ex-Employee"/>
    <n v="32"/>
    <n v="44"/>
    <s v="Mobilization"/>
  </r>
  <r>
    <d v="2016-09-05T00:00:00"/>
    <s v="chsg-00608.10"/>
    <x v="0"/>
    <x v="17"/>
    <s v="I/C DESG"/>
    <n v="2010"/>
    <s v="Rapee Pongtanee"/>
    <n v="32"/>
    <n v="44"/>
    <s v="Mobilization"/>
  </r>
  <r>
    <d v="2016-09-12T00:00:00"/>
    <s v="chsg-00608.10"/>
    <x v="0"/>
    <x v="17"/>
    <s v="I/C DESG"/>
    <n v="2001"/>
    <s v="Chakrit Ounvises"/>
    <n v="2"/>
    <n v="44"/>
    <s v="Mobilization"/>
  </r>
  <r>
    <d v="2016-09-12T00:00:00"/>
    <s v="chsg-00608.10"/>
    <x v="0"/>
    <x v="17"/>
    <s v="I/C DESG"/>
    <n v="2003"/>
    <s v="Chapoo Rordpet"/>
    <n v="4"/>
    <n v="44"/>
    <s v="Mobilization"/>
  </r>
  <r>
    <d v="2016-09-12T00:00:00"/>
    <s v="chsg-00608.10"/>
    <x v="0"/>
    <x v="17"/>
    <s v="I/C DESG"/>
    <s v="X-EE"/>
    <s v="Ex-Employee"/>
    <n v="20"/>
    <n v="44"/>
    <s v="Mobilization"/>
  </r>
  <r>
    <d v="2016-09-12T00:00:00"/>
    <s v="chsg-00608.10"/>
    <x v="0"/>
    <x v="17"/>
    <s v="I/C DESG"/>
    <n v="2010"/>
    <s v="Rapee Pongtanee"/>
    <n v="4"/>
    <n v="44"/>
    <s v="Mobilization"/>
  </r>
  <r>
    <d v="2016-09-19T00:00:00"/>
    <s v="chsg-00608.10"/>
    <x v="0"/>
    <x v="17"/>
    <s v="I/C DESG"/>
    <s v="X-EE"/>
    <s v="Ex-Employee"/>
    <n v="12"/>
    <n v="44"/>
    <s v="Mobilization"/>
  </r>
  <r>
    <d v="2016-09-26T00:00:00"/>
    <s v="chsg-00608.10"/>
    <x v="0"/>
    <x v="17"/>
    <s v="I/C DESG"/>
    <n v="2001"/>
    <s v="Chakrit Ounvises"/>
    <n v="10"/>
    <n v="44"/>
    <s v="Mobilization"/>
  </r>
  <r>
    <d v="2016-09-26T00:00:00"/>
    <s v="chsg-00608.10"/>
    <x v="0"/>
    <x v="17"/>
    <s v="I/C DESG"/>
    <s v="X-EE"/>
    <s v="Ex-Employee"/>
    <n v="24"/>
    <n v="44"/>
    <s v="Mobilization"/>
  </r>
  <r>
    <d v="2016-10-03T00:00:00"/>
    <s v="chsg-00608.10"/>
    <x v="0"/>
    <x v="17"/>
    <s v="I/C DESG"/>
    <s v="X-EE"/>
    <s v="Ex-Employee"/>
    <n v="8"/>
    <n v="44"/>
    <s v="Mobilization"/>
  </r>
  <r>
    <d v="2016-10-17T00:00:00"/>
    <s v="chsg-00608.10"/>
    <x v="0"/>
    <x v="17"/>
    <s v="I/C DESG"/>
    <n v="2001"/>
    <s v="Chakrit Ounvises"/>
    <n v="6"/>
    <n v="44"/>
    <s v="Mobilization"/>
  </r>
  <r>
    <d v="2016-10-24T00:00:00"/>
    <s v="chsg-00608.10"/>
    <x v="0"/>
    <x v="17"/>
    <s v="I/C DESG"/>
    <n v="2014"/>
    <s v="Witthawat Witthayawiranon"/>
    <n v="4"/>
    <n v="44"/>
    <s v="Mobilization"/>
  </r>
  <r>
    <d v="2016-10-24T00:00:00"/>
    <s v="chsg-00608.10"/>
    <x v="0"/>
    <x v="17"/>
    <s v="I/C DESG"/>
    <n v="2001"/>
    <s v="Chakrit Ounvises"/>
    <n v="12"/>
    <n v="44"/>
    <s v="Mobilization"/>
  </r>
  <r>
    <d v="2016-10-24T00:00:00"/>
    <s v="chsg-00608.10"/>
    <x v="0"/>
    <x v="17"/>
    <s v="I/C DESG"/>
    <n v="2003"/>
    <s v="Chapoo Rordpet"/>
    <n v="12"/>
    <n v="44"/>
    <s v="Mobilization"/>
  </r>
  <r>
    <d v="2016-10-24T00:00:00"/>
    <s v="chsg-00608.10"/>
    <x v="0"/>
    <x v="17"/>
    <s v="I/C DESG"/>
    <n v="2002"/>
    <s v="Jeerustha Kamlang"/>
    <n v="9"/>
    <n v="44"/>
    <s v="Mobilization"/>
  </r>
  <r>
    <d v="2016-10-24T00:00:00"/>
    <s v="chsg-00608.10"/>
    <x v="0"/>
    <x v="17"/>
    <s v="I/C DESG"/>
    <n v="2010"/>
    <s v="Rapee Pongtanee"/>
    <n v="18"/>
    <n v="44"/>
    <s v="Mobilization"/>
  </r>
  <r>
    <d v="2016-10-31T00:00:00"/>
    <s v="chsg-00608.10"/>
    <x v="0"/>
    <x v="17"/>
    <s v="I/C DESG"/>
    <n v="2010"/>
    <s v="Rapee Pongtanee"/>
    <n v="8"/>
    <n v="44"/>
    <s v="Mobilization"/>
  </r>
  <r>
    <d v="2016-11-01T00:00:00"/>
    <s v="chsg-00608.10"/>
    <x v="0"/>
    <x v="17"/>
    <s v="I/C DESG"/>
    <n v="2014"/>
    <s v="Witthawat Witthayawiranon"/>
    <n v="6"/>
    <n v="44"/>
    <s v="Mobilization"/>
  </r>
  <r>
    <d v="2016-11-01T00:00:00"/>
    <s v="chsg-00608.10"/>
    <x v="0"/>
    <x v="17"/>
    <s v="I/C DESG"/>
    <n v="2001"/>
    <s v="Chakrit Ounvises"/>
    <n v="6"/>
    <n v="44"/>
    <s v="Mobilization"/>
  </r>
  <r>
    <d v="2016-11-01T00:00:00"/>
    <s v="chsg-00608.10"/>
    <x v="0"/>
    <x v="17"/>
    <s v="I/C DESG"/>
    <n v="2003"/>
    <s v="Chapoo Rordpet"/>
    <n v="14"/>
    <n v="44"/>
    <s v="Mobilization"/>
  </r>
  <r>
    <d v="2016-11-01T00:00:00"/>
    <s v="chsg-00608.10"/>
    <x v="0"/>
    <x v="17"/>
    <s v="I/C DESG"/>
    <s v="X-EE"/>
    <s v="Ex-Employee"/>
    <n v="32"/>
    <n v="44"/>
    <s v="Mobilization"/>
  </r>
  <r>
    <d v="2016-11-01T00:00:00"/>
    <s v="chsg-00608.10"/>
    <x v="0"/>
    <x v="17"/>
    <s v="I/C DESG"/>
    <n v="2002"/>
    <s v="Jeerustha Kamlang"/>
    <n v="3"/>
    <n v="44"/>
    <s v="Mobilization"/>
  </r>
  <r>
    <d v="2016-11-01T00:00:00"/>
    <s v="chsg-00608.10"/>
    <x v="0"/>
    <x v="17"/>
    <s v="I/C DESG"/>
    <n v="2005"/>
    <s v="Lampoon Khamwangngeaw"/>
    <n v="10.5"/>
    <n v="44"/>
    <s v="Mobilization"/>
  </r>
  <r>
    <d v="2016-11-01T00:00:00"/>
    <s v="chsg-00608.10"/>
    <x v="0"/>
    <x v="17"/>
    <s v="I/C DESG"/>
    <n v="2010"/>
    <s v="Rapee Pongtanee"/>
    <n v="32"/>
    <n v="44"/>
    <s v="Mobilization"/>
  </r>
  <r>
    <d v="2016-11-07T00:00:00"/>
    <s v="chsg-00608.10"/>
    <x v="0"/>
    <x v="17"/>
    <s v="I/C DESG"/>
    <n v="2014"/>
    <s v="Witthawat Witthayawiranon"/>
    <n v="38.5"/>
    <n v="44"/>
    <s v="Mobilization"/>
  </r>
  <r>
    <d v="2016-11-07T00:00:00"/>
    <s v="chsg-00608.10"/>
    <x v="0"/>
    <x v="17"/>
    <s v="I/C DESG"/>
    <n v="2001"/>
    <s v="Chakrit Ounvises"/>
    <n v="32"/>
    <n v="44"/>
    <s v="Mobilization"/>
  </r>
  <r>
    <d v="2016-11-07T00:00:00"/>
    <s v="chsg-00608.10"/>
    <x v="0"/>
    <x v="17"/>
    <s v="I/C DESG"/>
    <n v="2004"/>
    <s v="Karuna Chandee"/>
    <n v="8"/>
    <n v="44"/>
    <s v="Mobilization"/>
  </r>
  <r>
    <d v="2016-11-07T00:00:00"/>
    <s v="chsg-00608.10"/>
    <x v="0"/>
    <x v="17"/>
    <s v="I/C DESG"/>
    <n v="2003"/>
    <s v="Chapoo Rordpet"/>
    <n v="28"/>
    <n v="44"/>
    <s v="Mobilization"/>
  </r>
  <r>
    <d v="2016-11-07T00:00:00"/>
    <s v="chsg-00608.10"/>
    <x v="0"/>
    <x v="17"/>
    <s v="I/C DESG"/>
    <s v="X-EE"/>
    <s v="Ex-Employee"/>
    <n v="37"/>
    <n v="44"/>
    <s v="Mobilization"/>
  </r>
  <r>
    <d v="2016-11-07T00:00:00"/>
    <s v="chsg-00608.10"/>
    <x v="0"/>
    <x v="17"/>
    <s v="I/C DESG"/>
    <n v="2023"/>
    <s v="Kriengkai Panuwatwanich"/>
    <n v="11"/>
    <n v="44"/>
    <s v="Mobilization"/>
  </r>
  <r>
    <d v="2016-11-07T00:00:00"/>
    <s v="chsg-00608.10"/>
    <x v="0"/>
    <x v="17"/>
    <s v="I/C DESG"/>
    <n v="2005"/>
    <s v="Lampoon Khamwangngeaw"/>
    <n v="41"/>
    <n v="44"/>
    <s v="Mobilization"/>
  </r>
  <r>
    <d v="2016-11-07T00:00:00"/>
    <s v="chsg-00608.10"/>
    <x v="0"/>
    <x v="17"/>
    <s v="I/C DESG"/>
    <s v="X-EE"/>
    <s v="Ex-Employee"/>
    <n v="27.5"/>
    <n v="44"/>
    <s v="Mobilization"/>
  </r>
  <r>
    <d v="2016-11-07T00:00:00"/>
    <s v="chsg-00608.10"/>
    <x v="0"/>
    <x v="17"/>
    <s v="I/C DESG"/>
    <n v="2010"/>
    <s v="Rapee Pongtanee"/>
    <n v="32"/>
    <n v="44"/>
    <s v="Mobilization"/>
  </r>
  <r>
    <d v="2016-11-07T00:00:00"/>
    <s v="chsg-00608.10"/>
    <x v="0"/>
    <x v="17"/>
    <s v="I/C DESG"/>
    <s v="X-EE"/>
    <s v="Ex-Employee"/>
    <n v="46"/>
    <n v="44"/>
    <s v="Mobilization"/>
  </r>
  <r>
    <d v="2016-11-14T00:00:00"/>
    <s v="chsg-00608.10"/>
    <x v="0"/>
    <x v="17"/>
    <s v="I/C DESG"/>
    <n v="2001"/>
    <s v="Chakrit Ounvises"/>
    <n v="7"/>
    <n v="44"/>
    <s v="Mobilization"/>
  </r>
  <r>
    <d v="2016-11-14T00:00:00"/>
    <s v="chsg-00608.10"/>
    <x v="0"/>
    <x v="17"/>
    <s v="I/C DESG"/>
    <n v="2001"/>
    <s v="Chakrit Ounvises"/>
    <n v="24"/>
    <n v="44"/>
    <s v="Mobilization"/>
  </r>
  <r>
    <d v="2016-11-14T00:00:00"/>
    <s v="chsg-00608.10"/>
    <x v="0"/>
    <x v="17"/>
    <s v="I/C DESG"/>
    <n v="2004"/>
    <s v="Karuna Chandee"/>
    <n v="4"/>
    <n v="44"/>
    <s v="Mobilization"/>
  </r>
  <r>
    <d v="2016-11-14T00:00:00"/>
    <s v="chsg-00608.10"/>
    <x v="0"/>
    <x v="17"/>
    <s v="I/C DESG"/>
    <n v="2003"/>
    <s v="Chapoo Rordpet"/>
    <n v="3"/>
    <n v="44"/>
    <s v="Mobilization"/>
  </r>
  <r>
    <d v="2016-11-14T00:00:00"/>
    <s v="chsg-00608.10"/>
    <x v="0"/>
    <x v="17"/>
    <s v="I/C DESG"/>
    <s v="X-EE"/>
    <s v="Ex-Employee"/>
    <n v="8"/>
    <n v="44"/>
    <s v="Mobilization"/>
  </r>
  <r>
    <d v="2016-11-21T00:00:00"/>
    <s v="chsg-00608.10"/>
    <x v="0"/>
    <x v="17"/>
    <s v="I/C DESG"/>
    <n v="2001"/>
    <s v="Chakrit Ounvises"/>
    <n v="14"/>
    <n v="44"/>
    <s v="Mobilization"/>
  </r>
  <r>
    <d v="2016-11-21T00:00:00"/>
    <s v="chsg-00608.10"/>
    <x v="0"/>
    <x v="17"/>
    <s v="I/C DESG"/>
    <n v="2003"/>
    <s v="Chapoo Rordpet"/>
    <n v="3"/>
    <n v="44"/>
    <s v="Mobilization"/>
  </r>
  <r>
    <d v="2016-11-21T00:00:00"/>
    <s v="chsg-00608.10"/>
    <x v="0"/>
    <x v="17"/>
    <s v="I/C DESG"/>
    <n v="2009"/>
    <s v="Seksan Pliansinchai"/>
    <n v="8"/>
    <n v="44"/>
    <s v="Mobilization"/>
  </r>
  <r>
    <d v="2016-11-28T00:00:00"/>
    <s v="chsg-00608.10"/>
    <x v="0"/>
    <x v="17"/>
    <s v="I/C DESG"/>
    <n v="2003"/>
    <s v="Chapoo Rordpet"/>
    <n v="1"/>
    <n v="44"/>
    <s v="Mobilization"/>
  </r>
  <r>
    <d v="2016-12-01T00:00:00"/>
    <s v="chsg-00608.10"/>
    <x v="0"/>
    <x v="17"/>
    <s v="I/C DESG"/>
    <n v="2001"/>
    <s v="Chakrit Ounvises"/>
    <n v="4"/>
    <n v="44"/>
    <s v="Mobilization"/>
  </r>
  <r>
    <d v="2016-12-01T00:00:00"/>
    <s v="chsg-00608.10"/>
    <x v="0"/>
    <x v="17"/>
    <s v="I/C DESG"/>
    <n v="2001"/>
    <s v="Chakrit Ounvises"/>
    <n v="4"/>
    <n v="44"/>
    <s v="Mobilization"/>
  </r>
  <r>
    <d v="2016-12-05T00:00:00"/>
    <s v="chsg-00608.10"/>
    <x v="0"/>
    <x v="17"/>
    <s v="I/C DESG"/>
    <n v="2014"/>
    <s v="Witthawat Witthayawiranon"/>
    <n v="16"/>
    <n v="44"/>
    <s v="Mobilization"/>
  </r>
  <r>
    <d v="2016-12-05T00:00:00"/>
    <s v="chsg-00608.10"/>
    <x v="0"/>
    <x v="17"/>
    <s v="I/C DESG"/>
    <n v="2001"/>
    <s v="Chakrit Ounvises"/>
    <n v="8"/>
    <n v="44"/>
    <s v="Mobilization"/>
  </r>
  <r>
    <d v="2016-12-05T00:00:00"/>
    <s v="chsg-00608.10"/>
    <x v="0"/>
    <x v="17"/>
    <s v="I/C DESG"/>
    <n v="2003"/>
    <s v="Chapoo Rordpet"/>
    <n v="10"/>
    <n v="44"/>
    <s v="Mobilization"/>
  </r>
  <r>
    <d v="2016-12-05T00:00:00"/>
    <s v="chsg-00608.10"/>
    <x v="0"/>
    <x v="17"/>
    <s v="I/C DESG"/>
    <s v="X-EE"/>
    <s v="Ex-Employee"/>
    <n v="16"/>
    <n v="44"/>
    <s v="Mobilization"/>
  </r>
  <r>
    <d v="2016-12-12T00:00:00"/>
    <s v="chsg-00608.10"/>
    <x v="0"/>
    <x v="17"/>
    <s v="I/C DESG"/>
    <n v="2001"/>
    <s v="Chakrit Ounvises"/>
    <n v="5"/>
    <n v="44"/>
    <s v="Mobilization"/>
  </r>
  <r>
    <d v="2016-12-12T00:00:00"/>
    <s v="chsg-00608.10"/>
    <x v="0"/>
    <x v="17"/>
    <s v="I/C DESG"/>
    <n v="2003"/>
    <s v="Chapoo Rordpet"/>
    <n v="25"/>
    <n v="44"/>
    <s v="Mobilization"/>
  </r>
  <r>
    <d v="2016-12-12T00:00:00"/>
    <s v="chsg-00608.10"/>
    <x v="0"/>
    <x v="17"/>
    <s v="I/C DESG"/>
    <n v="2008"/>
    <s v="Suthatip Paiboonnanthapong"/>
    <n v="28.5"/>
    <n v="44"/>
    <s v="Mobilization"/>
  </r>
  <r>
    <d v="2016-12-12T00:00:00"/>
    <s v="chsg-00608.10"/>
    <x v="0"/>
    <x v="17"/>
    <s v="I/C DESG"/>
    <s v="X-EE"/>
    <s v="Ex-Employee"/>
    <n v="16"/>
    <n v="44"/>
    <s v="Mobilization"/>
  </r>
  <r>
    <d v="2016-12-19T00:00:00"/>
    <s v="chsg-00608.10"/>
    <x v="0"/>
    <x v="17"/>
    <s v="I/C DESG"/>
    <n v="2014"/>
    <s v="Witthawat Witthayawiranon"/>
    <n v="16"/>
    <n v="44"/>
    <s v="Mobilization"/>
  </r>
  <r>
    <d v="2016-12-19T00:00:00"/>
    <s v="chsg-00608.10"/>
    <x v="0"/>
    <x v="17"/>
    <s v="I/C DESG"/>
    <n v="2001"/>
    <s v="Chakrit Ounvises"/>
    <n v="12"/>
    <n v="44"/>
    <s v="Mobilization"/>
  </r>
  <r>
    <d v="2016-12-19T00:00:00"/>
    <s v="chsg-00608.10"/>
    <x v="0"/>
    <x v="17"/>
    <s v="I/C DESG"/>
    <n v="2003"/>
    <s v="Chapoo Rordpet"/>
    <n v="3"/>
    <n v="44"/>
    <s v="Mobilization"/>
  </r>
  <r>
    <d v="2017-01-02T00:00:00"/>
    <s v="chsg-00608.10"/>
    <x v="0"/>
    <x v="17"/>
    <s v="I/C DESG"/>
    <n v="2014"/>
    <s v="Witthawat Witthayawiranon"/>
    <n v="28"/>
    <n v="44"/>
    <s v="Mobilization"/>
  </r>
  <r>
    <d v="2017-01-02T00:00:00"/>
    <s v="chsg-00608.10"/>
    <x v="0"/>
    <x v="17"/>
    <s v="I/C DESG"/>
    <n v="2001"/>
    <s v="Chakrit Ounvises"/>
    <n v="7"/>
    <n v="44"/>
    <s v="Mobilization"/>
  </r>
  <r>
    <d v="2017-01-02T00:00:00"/>
    <s v="chsg-00608.10"/>
    <x v="0"/>
    <x v="17"/>
    <s v="I/C DESG"/>
    <n v="2003"/>
    <s v="Chapoo Rordpet"/>
    <n v="5"/>
    <n v="44"/>
    <s v="Mobilization"/>
  </r>
  <r>
    <d v="2017-01-02T00:00:00"/>
    <s v="chsg-00608.10"/>
    <x v="0"/>
    <x v="17"/>
    <s v="I/C DESG"/>
    <s v="X-EE"/>
    <s v="Ex-Employee"/>
    <n v="10.5"/>
    <n v="44"/>
    <s v="Mobilization"/>
  </r>
  <r>
    <d v="2017-01-09T00:00:00"/>
    <s v="chsg-00608.10"/>
    <x v="0"/>
    <x v="17"/>
    <s v="I/C DESG"/>
    <n v="2014"/>
    <s v="Witthawat Witthayawiranon"/>
    <n v="15"/>
    <n v="44"/>
    <s v="Mobilization"/>
  </r>
  <r>
    <d v="2017-01-09T00:00:00"/>
    <s v="chsg-00608.10"/>
    <x v="0"/>
    <x v="17"/>
    <s v="I/C DESG"/>
    <n v="2025"/>
    <s v="Akarawin Punyapaparpong"/>
    <n v="9"/>
    <n v="44"/>
    <s v="Mobilization"/>
  </r>
  <r>
    <d v="2017-01-09T00:00:00"/>
    <s v="chsg-00608.10"/>
    <x v="0"/>
    <x v="17"/>
    <s v="I/C DESG"/>
    <n v="2001"/>
    <s v="Chakrit Ounvises"/>
    <n v="12"/>
    <n v="44"/>
    <s v="Mobilization"/>
  </r>
  <r>
    <d v="2017-01-09T00:00:00"/>
    <s v="chsg-00608.10"/>
    <x v="0"/>
    <x v="17"/>
    <s v="I/C DESG"/>
    <n v="2003"/>
    <s v="Chapoo Rordpet"/>
    <n v="5"/>
    <n v="44"/>
    <s v="Mobilization"/>
  </r>
  <r>
    <d v="2017-01-09T00:00:00"/>
    <s v="chsg-00608.10"/>
    <x v="0"/>
    <x v="17"/>
    <s v="I/C DESG"/>
    <s v="X-EE"/>
    <s v="Ex-Employee"/>
    <n v="21"/>
    <n v="44"/>
    <s v="Mobilization"/>
  </r>
  <r>
    <d v="2017-01-09T00:00:00"/>
    <s v="chsg-00608.10"/>
    <x v="0"/>
    <x v="17"/>
    <s v="I/C DESG"/>
    <s v="X-EE"/>
    <s v="Ex-Employee"/>
    <n v="35"/>
    <n v="44"/>
    <s v="Mobilization"/>
  </r>
  <r>
    <d v="2017-01-16T00:00:00"/>
    <s v="chsg-00608.10"/>
    <x v="0"/>
    <x v="17"/>
    <s v="I/C DESG"/>
    <n v="2014"/>
    <s v="Witthawat Witthayawiranon"/>
    <n v="8"/>
    <n v="44"/>
    <s v="Mobilization"/>
  </r>
  <r>
    <d v="2017-01-16T00:00:00"/>
    <s v="chsg-00608.10"/>
    <x v="0"/>
    <x v="17"/>
    <s v="I/C DESG"/>
    <n v="2001"/>
    <s v="Chakrit Ounvises"/>
    <n v="8"/>
    <n v="44"/>
    <s v="Mobilization"/>
  </r>
  <r>
    <d v="2017-01-16T00:00:00"/>
    <s v="chsg-00608.10"/>
    <x v="0"/>
    <x v="17"/>
    <s v="I/C DESG"/>
    <n v="2003"/>
    <s v="Chapoo Rordpet"/>
    <n v="11"/>
    <n v="44"/>
    <s v="Mobilization"/>
  </r>
  <r>
    <d v="2017-01-16T00:00:00"/>
    <s v="chsg-00608.10"/>
    <x v="0"/>
    <x v="17"/>
    <s v="I/C DESG"/>
    <s v="X-EE"/>
    <s v="Ex-Employee"/>
    <n v="21"/>
    <n v="44"/>
    <s v="Mobilization"/>
  </r>
  <r>
    <d v="2017-01-16T00:00:00"/>
    <s v="chsg-00608.10"/>
    <x v="0"/>
    <x v="17"/>
    <s v="I/C DESG"/>
    <s v="X-EE"/>
    <s v="Ex-Employee"/>
    <n v="18"/>
    <n v="44"/>
    <s v="Mobilization"/>
  </r>
  <r>
    <d v="2017-01-16T00:00:00"/>
    <s v="chsg-00608.10"/>
    <x v="0"/>
    <x v="17"/>
    <s v="I/C DESG"/>
    <n v="2010"/>
    <s v="Rapee Pongtanee"/>
    <n v="21"/>
    <n v="44"/>
    <s v="Mobilization"/>
  </r>
  <r>
    <d v="2017-01-16T00:00:00"/>
    <s v="chsg-00608.10"/>
    <x v="0"/>
    <x v="17"/>
    <s v="I/C DESG"/>
    <n v="2008"/>
    <s v="Suthatip Paiboonnanthapong"/>
    <n v="18"/>
    <n v="44"/>
    <s v="Mobilization"/>
  </r>
  <r>
    <d v="2017-01-23T00:00:00"/>
    <s v="chsg-00608.10"/>
    <x v="0"/>
    <x v="17"/>
    <s v="I/C DESG"/>
    <n v="2014"/>
    <s v="Witthawat Witthayawiranon"/>
    <n v="31.5"/>
    <n v="44"/>
    <s v="Mobilization"/>
  </r>
  <r>
    <d v="2017-01-23T00:00:00"/>
    <s v="chsg-00608.10"/>
    <x v="0"/>
    <x v="17"/>
    <s v="I/C DESG"/>
    <n v="2001"/>
    <s v="Chakrit Ounvises"/>
    <n v="10"/>
    <n v="44"/>
    <s v="Mobilization"/>
  </r>
  <r>
    <d v="2017-01-23T00:00:00"/>
    <s v="chsg-00608.10"/>
    <x v="0"/>
    <x v="17"/>
    <s v="I/C DESG"/>
    <n v="2003"/>
    <s v="Chapoo Rordpet"/>
    <n v="16"/>
    <n v="44"/>
    <s v="Mobilization"/>
  </r>
  <r>
    <d v="2017-01-23T00:00:00"/>
    <s v="chsg-00608.10"/>
    <x v="0"/>
    <x v="17"/>
    <s v="I/C DESG"/>
    <s v="X-EE"/>
    <s v="Ex-Employee"/>
    <n v="28"/>
    <n v="44"/>
    <s v="Mobilization"/>
  </r>
  <r>
    <d v="2017-01-23T00:00:00"/>
    <s v="chsg-00608.10"/>
    <x v="0"/>
    <x v="17"/>
    <s v="I/C DESG"/>
    <n v="2010"/>
    <s v="Rapee Pongtanee"/>
    <n v="18"/>
    <n v="44"/>
    <s v="Mobilization"/>
  </r>
  <r>
    <d v="2017-01-23T00:00:00"/>
    <s v="chsg-00608.10"/>
    <x v="0"/>
    <x v="17"/>
    <s v="I/C DESG"/>
    <n v="2007"/>
    <s v="Surisa Phosang"/>
    <n v="28"/>
    <n v="44"/>
    <s v="Mobilization"/>
  </r>
  <r>
    <d v="2017-01-23T00:00:00"/>
    <s v="chsg-00608.10"/>
    <x v="0"/>
    <x v="17"/>
    <s v="I/C DESG"/>
    <n v="2008"/>
    <s v="Suthatip Paiboonnanthapong"/>
    <n v="14"/>
    <n v="44"/>
    <s v="Mobilization"/>
  </r>
  <r>
    <d v="2017-01-23T00:00:00"/>
    <s v="chsg-00608.10"/>
    <x v="0"/>
    <x v="17"/>
    <s v="I/C DESG"/>
    <n v="2026"/>
    <s v="Thanunruth Thanapatchinaworn"/>
    <n v="28"/>
    <n v="44"/>
    <s v="Mobilization"/>
  </r>
  <r>
    <d v="2017-01-30T00:00:00"/>
    <s v="chsg-00608.10"/>
    <x v="0"/>
    <x v="17"/>
    <s v="I/C DESG"/>
    <n v="2014"/>
    <s v="Witthawat Witthayawiranon"/>
    <n v="14"/>
    <n v="44"/>
    <s v="Mobilization"/>
  </r>
  <r>
    <d v="2017-02-01T00:00:00"/>
    <s v="chsg-00608.10"/>
    <x v="0"/>
    <x v="17"/>
    <s v="I/C DESG"/>
    <n v="2001"/>
    <s v="Chakrit Ounvises"/>
    <n v="6"/>
    <n v="44"/>
    <s v="Mobilization"/>
  </r>
  <r>
    <d v="2017-02-06T00:00:00"/>
    <s v="chsg-00608.10"/>
    <x v="0"/>
    <x v="17"/>
    <s v="I/C DESG"/>
    <n v="2001"/>
    <s v="Chakrit Ounvises"/>
    <n v="8"/>
    <n v="44"/>
    <s v="Mobilization"/>
  </r>
  <r>
    <d v="2017-02-13T00:00:00"/>
    <s v="chsg-00608.10"/>
    <x v="0"/>
    <x v="17"/>
    <s v="I/C DESG"/>
    <n v="2001"/>
    <s v="Chakrit Ounvises"/>
    <n v="7"/>
    <n v="44"/>
    <s v="Mobilization"/>
  </r>
  <r>
    <d v="2017-02-13T00:00:00"/>
    <s v="chsg-00608.10"/>
    <x v="0"/>
    <x v="17"/>
    <s v="I/C DESG"/>
    <n v="2003"/>
    <s v="Chapoo Rordpet"/>
    <n v="6"/>
    <n v="44"/>
    <s v="Mobilization"/>
  </r>
  <r>
    <d v="2017-02-13T00:00:00"/>
    <s v="chsg-00608.10"/>
    <x v="0"/>
    <x v="17"/>
    <s v="I/C DESG"/>
    <n v="2010"/>
    <s v="Rapee Pongtanee"/>
    <n v="8"/>
    <n v="44"/>
    <s v="Mobilization"/>
  </r>
  <r>
    <d v="2017-02-20T00:00:00"/>
    <s v="chsg-00608.10"/>
    <x v="0"/>
    <x v="17"/>
    <s v="I/C DESG"/>
    <n v="2001"/>
    <s v="Chakrit Ounvises"/>
    <n v="8"/>
    <n v="44"/>
    <s v="Mobilization"/>
  </r>
  <r>
    <d v="2017-02-20T00:00:00"/>
    <s v="chsg-00608.10"/>
    <x v="0"/>
    <x v="17"/>
    <s v="I/C DESG"/>
    <n v="2003"/>
    <s v="Chapoo Rordpet"/>
    <n v="9"/>
    <n v="44"/>
    <s v="Mobilization"/>
  </r>
  <r>
    <d v="2017-02-20T00:00:00"/>
    <s v="chsg-00608.10"/>
    <x v="0"/>
    <x v="17"/>
    <s v="I/C DESG"/>
    <n v="2010"/>
    <s v="Rapee Pongtanee"/>
    <n v="18"/>
    <n v="44"/>
    <s v="Mobilization"/>
  </r>
  <r>
    <d v="2017-02-27T00:00:00"/>
    <s v="chsg-00608.10"/>
    <x v="0"/>
    <x v="17"/>
    <s v="I/C DESG"/>
    <n v="2010"/>
    <s v="Rapee Pongtanee"/>
    <n v="7"/>
    <n v="44"/>
    <s v="Mobilization"/>
  </r>
  <r>
    <d v="2017-02-27T00:00:00"/>
    <s v="chsg-00608.10"/>
    <x v="0"/>
    <x v="17"/>
    <s v="I/C DESG"/>
    <n v="2026"/>
    <s v="Thanunruth Thanapatchinaworn"/>
    <n v="12"/>
    <n v="44"/>
    <s v="Mobilization"/>
  </r>
  <r>
    <d v="2017-03-01T00:00:00"/>
    <s v="chsg-00608.10"/>
    <x v="0"/>
    <x v="17"/>
    <s v="I/C DESG"/>
    <n v="2001"/>
    <s v="Chakrit Ounvises"/>
    <n v="6"/>
    <n v="44"/>
    <s v="Mobilization"/>
  </r>
  <r>
    <d v="2017-03-01T00:00:00"/>
    <s v="chsg-00608.10"/>
    <x v="0"/>
    <x v="17"/>
    <s v="I/C DESG"/>
    <n v="2010"/>
    <s v="Rapee Pongtanee"/>
    <n v="7"/>
    <n v="44"/>
    <s v="Mobilization"/>
  </r>
  <r>
    <d v="2017-03-06T00:00:00"/>
    <s v="chsg-00608.10"/>
    <x v="0"/>
    <x v="17"/>
    <s v="I/C DESG"/>
    <n v="2003"/>
    <s v="Chapoo Rordpet"/>
    <n v="2"/>
    <n v="44"/>
    <s v="Mobilization"/>
  </r>
  <r>
    <d v="2017-03-09T00:00:00"/>
    <s v="chsg-00608.10"/>
    <x v="0"/>
    <x v="17"/>
    <s v="I/C DESG"/>
    <n v="2001"/>
    <s v="Chakrit Ounvises"/>
    <n v="9"/>
    <n v="44"/>
    <s v="Mobilization"/>
  </r>
  <r>
    <d v="2017-03-13T00:00:00"/>
    <s v="chsg-00608.10"/>
    <x v="0"/>
    <x v="17"/>
    <s v="I/C DESG"/>
    <n v="2014"/>
    <s v="Witthawat Witthayawiranon"/>
    <n v="17.5"/>
    <n v="44"/>
    <s v="Mobilization"/>
  </r>
  <r>
    <d v="2017-03-13T00:00:00"/>
    <s v="chsg-00608.10"/>
    <x v="0"/>
    <x v="17"/>
    <s v="I/C DESG"/>
    <n v="2001"/>
    <s v="Chakrit Ounvises"/>
    <n v="10"/>
    <n v="44"/>
    <s v="Mobilization"/>
  </r>
  <r>
    <d v="2017-03-13T00:00:00"/>
    <s v="chsg-00608.10"/>
    <x v="0"/>
    <x v="17"/>
    <s v="I/C DESG"/>
    <n v="2003"/>
    <s v="Chapoo Rordpet"/>
    <n v="19"/>
    <n v="44"/>
    <s v="Mobilization"/>
  </r>
  <r>
    <d v="2017-03-13T00:00:00"/>
    <s v="chsg-00608.10"/>
    <x v="0"/>
    <x v="17"/>
    <s v="I/C DESG"/>
    <s v="X-EE"/>
    <s v="Ex-Employee"/>
    <n v="7"/>
    <n v="44"/>
    <s v="Mobilization"/>
  </r>
  <r>
    <d v="2017-03-13T00:00:00"/>
    <s v="chsg-00608.10"/>
    <x v="0"/>
    <x v="17"/>
    <s v="I/C DESG"/>
    <n v="2010"/>
    <s v="Rapee Pongtanee"/>
    <n v="14"/>
    <n v="44"/>
    <s v="Mobilization"/>
  </r>
  <r>
    <d v="2017-03-13T00:00:00"/>
    <s v="chsg-00608.10"/>
    <x v="0"/>
    <x v="17"/>
    <s v="I/C DESG"/>
    <n v="2026"/>
    <s v="Thanunruth Thanapatchinaworn"/>
    <n v="14"/>
    <n v="44"/>
    <s v="Mobilization"/>
  </r>
  <r>
    <d v="2017-03-20T00:00:00"/>
    <s v="chsg-00608.10"/>
    <x v="0"/>
    <x v="17"/>
    <s v="I/C DESG"/>
    <n v="2014"/>
    <s v="Witthawat Witthayawiranon"/>
    <n v="10.5"/>
    <n v="44"/>
    <s v="Mobilization"/>
  </r>
  <r>
    <d v="2017-03-20T00:00:00"/>
    <s v="chsg-00608.10"/>
    <x v="0"/>
    <x v="17"/>
    <s v="I/C DESG"/>
    <n v="2025"/>
    <s v="Akarawin Punyapaparpong"/>
    <n v="3"/>
    <n v="44"/>
    <s v="Mobilization"/>
  </r>
  <r>
    <d v="2017-03-20T00:00:00"/>
    <s v="chsg-00608.10"/>
    <x v="0"/>
    <x v="17"/>
    <s v="I/C DESG"/>
    <n v="2001"/>
    <s v="Chakrit Ounvises"/>
    <n v="6"/>
    <n v="44"/>
    <s v="Mobilization"/>
  </r>
  <r>
    <d v="2017-03-20T00:00:00"/>
    <s v="chsg-00608.10"/>
    <x v="0"/>
    <x v="17"/>
    <s v="I/C DESG"/>
    <n v="2003"/>
    <s v="Chapoo Rordpet"/>
    <n v="37.5"/>
    <n v="44"/>
    <s v="Mobilization"/>
  </r>
  <r>
    <d v="2017-03-20T00:00:00"/>
    <s v="chsg-00608.10"/>
    <x v="0"/>
    <x v="17"/>
    <s v="I/C DESG"/>
    <n v="2005"/>
    <s v="Lampoon Khamwangngeaw"/>
    <n v="1"/>
    <n v="44"/>
    <s v="Mobilization"/>
  </r>
  <r>
    <d v="2017-03-20T00:00:00"/>
    <s v="chsg-00608.10"/>
    <x v="0"/>
    <x v="17"/>
    <s v="I/C DESG"/>
    <n v="2010"/>
    <s v="Rapee Pongtanee"/>
    <n v="35"/>
    <n v="44"/>
    <s v="Mobilization"/>
  </r>
  <r>
    <d v="2017-03-20T00:00:00"/>
    <s v="chsg-00608.10"/>
    <x v="0"/>
    <x v="17"/>
    <s v="I/C DESG"/>
    <n v="2026"/>
    <s v="Thanunruth Thanapatchinaworn"/>
    <n v="35"/>
    <n v="44"/>
    <s v="Mobilization"/>
  </r>
  <r>
    <d v="2017-03-27T00:00:00"/>
    <s v="chsg-00608.10"/>
    <x v="0"/>
    <x v="17"/>
    <s v="I/C DESG"/>
    <n v="2001"/>
    <s v="Chakrit Ounvises"/>
    <n v="5"/>
    <n v="44"/>
    <s v="Mobilization"/>
  </r>
  <r>
    <d v="2017-03-27T00:00:00"/>
    <s v="chsg-00608.10"/>
    <x v="0"/>
    <x v="17"/>
    <s v="I/C DESG"/>
    <n v="2003"/>
    <s v="Chapoo Rordpet"/>
    <n v="10"/>
    <n v="44"/>
    <s v="Mobilization"/>
  </r>
  <r>
    <d v="2017-03-27T00:00:00"/>
    <s v="chsg-00608.10"/>
    <x v="0"/>
    <x v="17"/>
    <s v="I/C DESG"/>
    <n v="2003"/>
    <s v="Chapoo Rordpet"/>
    <n v="3"/>
    <n v="44"/>
    <s v="Mobilization"/>
  </r>
  <r>
    <d v="2017-04-03T00:00:00"/>
    <s v="chsg-00608.10"/>
    <x v="0"/>
    <x v="17"/>
    <s v="I/C DESG"/>
    <n v="2001"/>
    <s v="Chakrit Ounvises"/>
    <n v="9"/>
    <n v="44"/>
    <s v="Mobilization"/>
  </r>
  <r>
    <d v="2017-04-03T00:00:00"/>
    <s v="chsg-00608.10"/>
    <x v="0"/>
    <x v="17"/>
    <s v="I/C DESG"/>
    <n v="2003"/>
    <s v="Chapoo Rordpet"/>
    <n v="8"/>
    <n v="44"/>
    <s v="Mobilization"/>
  </r>
  <r>
    <d v="2017-04-10T00:00:00"/>
    <s v="chsg-00608.10"/>
    <x v="0"/>
    <x v="17"/>
    <s v="I/C DESG"/>
    <n v="2003"/>
    <s v="Chapoo Rordpet"/>
    <n v="4"/>
    <n v="44"/>
    <s v="Mobilization"/>
  </r>
  <r>
    <d v="2017-04-17T00:00:00"/>
    <s v="chsg-00608.10"/>
    <x v="0"/>
    <x v="17"/>
    <s v="I/C DESG"/>
    <n v="2003"/>
    <s v="Chapoo Rordpet"/>
    <n v="9"/>
    <n v="44"/>
    <s v="Mobilization"/>
  </r>
  <r>
    <d v="2017-04-24T00:00:00"/>
    <s v="chsg-00608.10"/>
    <x v="0"/>
    <x v="17"/>
    <s v="I/C DESG"/>
    <n v="2001"/>
    <s v="Chakrit Ounvises"/>
    <n v="9"/>
    <n v="44"/>
    <s v="Mobilization"/>
  </r>
  <r>
    <d v="2017-05-01T00:00:00"/>
    <s v="chsg-00608.10"/>
    <x v="0"/>
    <x v="17"/>
    <s v="I/C DESG"/>
    <n v="2001"/>
    <s v="Chakrit Ounvises"/>
    <n v="6"/>
    <n v="44"/>
    <s v="Mobilization"/>
  </r>
  <r>
    <d v="2017-05-08T00:00:00"/>
    <s v="chsg-00608.10"/>
    <x v="0"/>
    <x v="17"/>
    <s v="I/C DESG"/>
    <n v="2001"/>
    <s v="Chakrit Ounvises"/>
    <n v="5"/>
    <n v="44"/>
    <s v="Mobilization"/>
  </r>
  <r>
    <d v="2017-05-08T00:00:00"/>
    <s v="chsg-00608.10"/>
    <x v="0"/>
    <x v="17"/>
    <s v="I/C DESG"/>
    <n v="2003"/>
    <s v="Chapoo Rordpet"/>
    <n v="14"/>
    <n v="44"/>
    <s v="Mobilization"/>
  </r>
  <r>
    <d v="2017-05-08T00:00:00"/>
    <s v="chsg-00608.10"/>
    <x v="0"/>
    <x v="17"/>
    <s v="I/C DESG"/>
    <n v="2010"/>
    <s v="Rapee Pongtanee"/>
    <n v="14"/>
    <n v="44"/>
    <s v="Mobilization"/>
  </r>
  <r>
    <d v="2017-05-15T00:00:00"/>
    <s v="chsg-00608.10"/>
    <x v="0"/>
    <x v="17"/>
    <s v="I/C DESG"/>
    <n v="2001"/>
    <s v="Chakrit Ounvises"/>
    <n v="8"/>
    <n v="44"/>
    <s v="Mobilization"/>
  </r>
  <r>
    <d v="2017-05-22T00:00:00"/>
    <s v="chsg-00608.10"/>
    <x v="0"/>
    <x v="17"/>
    <s v="I/C DESG"/>
    <n v="2001"/>
    <s v="Chakrit Ounvises"/>
    <n v="8"/>
    <n v="44"/>
    <s v="Mobilization"/>
  </r>
  <r>
    <d v="2017-07-03T00:00:00"/>
    <s v="chsg-00608.10"/>
    <x v="0"/>
    <x v="17"/>
    <s v="I/C DESG"/>
    <n v="2001"/>
    <s v="Chakrit Ounvises"/>
    <n v="8"/>
    <n v="44"/>
    <s v="Mobilization"/>
  </r>
  <r>
    <d v="2017-07-10T00:00:00"/>
    <s v="chsg-00608.10"/>
    <x v="0"/>
    <x v="17"/>
    <s v="I/C DESG"/>
    <n v="2001"/>
    <s v="Chakrit Ounvises"/>
    <n v="6"/>
    <n v="44"/>
    <s v="Mobilization"/>
  </r>
  <r>
    <d v="2017-07-17T00:00:00"/>
    <s v="chsg-00608.10"/>
    <x v="0"/>
    <x v="17"/>
    <s v="I/C DESG"/>
    <n v="2001"/>
    <s v="Chakrit Ounvises"/>
    <n v="8"/>
    <n v="44"/>
    <s v="Mobilization"/>
  </r>
  <r>
    <d v="2017-07-24T00:00:00"/>
    <s v="chsg-00608.10"/>
    <x v="0"/>
    <x v="17"/>
    <s v="I/C DESG"/>
    <n v="2001"/>
    <s v="Chakrit Ounvises"/>
    <n v="6"/>
    <n v="44"/>
    <s v="Mobilization"/>
  </r>
  <r>
    <d v="2017-07-31T00:00:00"/>
    <s v="chsg-00608.10"/>
    <x v="0"/>
    <x v="17"/>
    <s v="I/C DESG"/>
    <n v="2001"/>
    <s v="Chakrit Ounvises"/>
    <n v="1"/>
    <n v="44"/>
    <s v="Mobilization"/>
  </r>
  <r>
    <d v="2017-08-01T00:00:00"/>
    <s v="chsg-00608.10"/>
    <x v="0"/>
    <x v="17"/>
    <s v="I/C DESG"/>
    <n v="2001"/>
    <s v="Chakrit Ounvises"/>
    <n v="3"/>
    <n v="44"/>
    <s v="Mobilization"/>
  </r>
  <r>
    <d v="2017-08-01T00:00:00"/>
    <s v="chsg-00608.10"/>
    <x v="0"/>
    <x v="17"/>
    <s v="I/C DESG"/>
    <n v="2003"/>
    <s v="Chapoo Rordpet"/>
    <n v="1"/>
    <n v="44"/>
    <s v="Mobilization"/>
  </r>
  <r>
    <d v="2017-08-07T00:00:00"/>
    <s v="chsg-00608.10"/>
    <x v="0"/>
    <x v="17"/>
    <s v="I/C DESG"/>
    <n v="2014"/>
    <s v="Witthawat Witthayawiranon"/>
    <n v="23"/>
    <n v="44"/>
    <s v="Mobilization"/>
  </r>
  <r>
    <d v="2017-08-07T00:00:00"/>
    <s v="chsg-00608.10"/>
    <x v="0"/>
    <x v="17"/>
    <s v="I/C DESG"/>
    <n v="2001"/>
    <s v="Chakrit Ounvises"/>
    <n v="7"/>
    <n v="44"/>
    <s v="Mobilization"/>
  </r>
  <r>
    <d v="2017-08-07T00:00:00"/>
    <s v="chsg-00608.10"/>
    <x v="0"/>
    <x v="17"/>
    <s v="I/C DESG"/>
    <n v="2003"/>
    <s v="Chapoo Rordpet"/>
    <n v="9"/>
    <n v="44"/>
    <s v="Mobilization"/>
  </r>
  <r>
    <d v="2017-08-07T00:00:00"/>
    <s v="chsg-00608.10"/>
    <x v="0"/>
    <x v="17"/>
    <s v="I/C DESG"/>
    <n v="2010"/>
    <s v="Rapee Pongtanee"/>
    <n v="25"/>
    <n v="44"/>
    <s v="Mobilization"/>
  </r>
  <r>
    <d v="2017-08-14T00:00:00"/>
    <s v="chsg-00608.10"/>
    <x v="0"/>
    <x v="17"/>
    <s v="I/C DESG"/>
    <n v="2014"/>
    <s v="Witthawat Witthayawiranon"/>
    <n v="28"/>
    <n v="44"/>
    <s v="Mobilization"/>
  </r>
  <r>
    <d v="2017-08-14T00:00:00"/>
    <s v="chsg-00608.10"/>
    <x v="0"/>
    <x v="17"/>
    <s v="I/C DESG"/>
    <n v="2001"/>
    <s v="Chakrit Ounvises"/>
    <n v="8"/>
    <n v="44"/>
    <s v="Mobilization"/>
  </r>
  <r>
    <d v="2017-08-14T00:00:00"/>
    <s v="chsg-00608.10"/>
    <x v="0"/>
    <x v="17"/>
    <s v="I/C DESG"/>
    <n v="2003"/>
    <s v="Chapoo Rordpet"/>
    <n v="10"/>
    <n v="44"/>
    <s v="Mobilization"/>
  </r>
  <r>
    <d v="2017-08-14T00:00:00"/>
    <s v="chsg-00608.10"/>
    <x v="0"/>
    <x v="17"/>
    <s v="I/C DESG"/>
    <n v="2010"/>
    <s v="Rapee Pongtanee"/>
    <n v="28"/>
    <n v="44"/>
    <s v="Mobilization"/>
  </r>
  <r>
    <d v="2017-08-21T00:00:00"/>
    <s v="chsg-00608.10"/>
    <x v="0"/>
    <x v="17"/>
    <s v="I/C DESG"/>
    <n v="2014"/>
    <s v="Witthawat Witthayawiranon"/>
    <n v="32"/>
    <n v="44"/>
    <s v="Mobilization"/>
  </r>
  <r>
    <d v="2017-08-21T00:00:00"/>
    <s v="chsg-00608.10"/>
    <x v="0"/>
    <x v="17"/>
    <s v="I/C DESG"/>
    <n v="2001"/>
    <s v="Chakrit Ounvises"/>
    <n v="11"/>
    <n v="44"/>
    <s v="Mobilization"/>
  </r>
  <r>
    <d v="2017-08-21T00:00:00"/>
    <s v="chsg-00608.10"/>
    <x v="0"/>
    <x v="17"/>
    <s v="I/C DESG"/>
    <n v="2003"/>
    <s v="Chapoo Rordpet"/>
    <n v="18"/>
    <n v="44"/>
    <s v="Mobilization"/>
  </r>
  <r>
    <d v="2017-08-21T00:00:00"/>
    <s v="chsg-00608.10"/>
    <x v="0"/>
    <x v="17"/>
    <s v="I/C DESG"/>
    <n v="2010"/>
    <s v="Rapee Pongtanee"/>
    <n v="24"/>
    <n v="44"/>
    <s v="Mobilization"/>
  </r>
  <r>
    <d v="2017-08-28T00:00:00"/>
    <s v="chsg-00608.10"/>
    <x v="0"/>
    <x v="17"/>
    <s v="I/C DESG"/>
    <n v="2001"/>
    <s v="Chakrit Ounvises"/>
    <n v="5"/>
    <n v="44"/>
    <s v="Mobilization"/>
  </r>
  <r>
    <d v="2017-08-28T00:00:00"/>
    <s v="chsg-00608.10"/>
    <x v="0"/>
    <x v="17"/>
    <s v="I/C DESG"/>
    <n v="2003"/>
    <s v="Chapoo Rordpet"/>
    <n v="7"/>
    <n v="44"/>
    <s v="Mobilization"/>
  </r>
  <r>
    <d v="2017-09-01T00:00:00"/>
    <s v="chsg-00608.10"/>
    <x v="0"/>
    <x v="17"/>
    <s v="I/C DESG"/>
    <n v="2003"/>
    <s v="Chapoo Rordpet"/>
    <n v="1"/>
    <n v="44"/>
    <s v="Mobilization"/>
  </r>
  <r>
    <d v="2017-09-04T00:00:00"/>
    <s v="chsg-00608.10"/>
    <x v="0"/>
    <x v="17"/>
    <s v="I/C DESG"/>
    <n v="2014"/>
    <s v="Witthawat Witthayawiranon"/>
    <n v="16"/>
    <n v="44"/>
    <s v="Mobilization"/>
  </r>
  <r>
    <d v="2017-09-04T00:00:00"/>
    <s v="chsg-00608.10"/>
    <x v="0"/>
    <x v="17"/>
    <s v="I/C DESG"/>
    <n v="2003"/>
    <s v="Chapoo Rordpet"/>
    <n v="4"/>
    <n v="44"/>
    <s v="Mobilization"/>
  </r>
  <r>
    <d v="2017-09-04T00:00:00"/>
    <s v="chsg-00608.10"/>
    <x v="0"/>
    <x v="17"/>
    <s v="I/C DESG"/>
    <n v="2010"/>
    <s v="Rapee Pongtanee"/>
    <n v="4"/>
    <n v="44"/>
    <s v="Mobilization"/>
  </r>
  <r>
    <d v="2017-09-11T00:00:00"/>
    <s v="chsg-00608.10"/>
    <x v="0"/>
    <x v="17"/>
    <s v="I/C DESG"/>
    <n v="2014"/>
    <s v="Witthawat Witthayawiranon"/>
    <n v="20"/>
    <n v="44"/>
    <s v="Mobilization"/>
  </r>
  <r>
    <d v="2017-09-11T00:00:00"/>
    <s v="chsg-00608.10"/>
    <x v="0"/>
    <x v="17"/>
    <s v="I/C DESG"/>
    <n v="2003"/>
    <s v="Chapoo Rordpet"/>
    <n v="1"/>
    <n v="44"/>
    <s v="Mobilization"/>
  </r>
  <r>
    <d v="2017-09-18T00:00:00"/>
    <s v="chsg-00608.10"/>
    <x v="0"/>
    <x v="17"/>
    <s v="I/C DESG"/>
    <n v="2001"/>
    <s v="Chakrit Ounvises"/>
    <n v="1"/>
    <n v="44"/>
    <s v="Mobilization"/>
  </r>
  <r>
    <d v="2017-09-25T00:00:00"/>
    <s v="chsg-00608.10"/>
    <x v="0"/>
    <x v="17"/>
    <s v="I/C DESG"/>
    <n v="2001"/>
    <s v="Chakrit Ounvises"/>
    <n v="3"/>
    <n v="44"/>
    <s v="Mobilization"/>
  </r>
  <r>
    <d v="2017-10-23T00:00:00"/>
    <s v="chsg-00608.10"/>
    <x v="0"/>
    <x v="17"/>
    <s v="I/C DESG"/>
    <n v="2001"/>
    <s v="Chakrit Ounvises"/>
    <n v="3"/>
    <n v="44"/>
    <s v="Mobilization"/>
  </r>
  <r>
    <d v="2017-11-01T00:00:00"/>
    <s v="chsg-00608.10"/>
    <x v="0"/>
    <x v="17"/>
    <s v="I/C DESG"/>
    <n v="2001"/>
    <s v="Chakrit Ounvises"/>
    <n v="4"/>
    <n v="44"/>
    <s v="Mobilization"/>
  </r>
  <r>
    <d v="2017-11-06T00:00:00"/>
    <s v="chsg-00608.10"/>
    <x v="0"/>
    <x v="17"/>
    <s v="I/C DESG"/>
    <n v="2014"/>
    <s v="Witthawat Witthayawiranon"/>
    <n v="28"/>
    <n v="44"/>
    <s v="Mobilization"/>
  </r>
  <r>
    <d v="2017-11-06T00:00:00"/>
    <s v="chsg-00608.10"/>
    <x v="0"/>
    <x v="17"/>
    <s v="I/C DESG"/>
    <n v="2001"/>
    <s v="Chakrit Ounvises"/>
    <n v="6"/>
    <n v="44"/>
    <s v="Mobilization"/>
  </r>
  <r>
    <d v="2017-11-06T00:00:00"/>
    <s v="chsg-00608.10"/>
    <x v="0"/>
    <x v="17"/>
    <s v="I/C DESG"/>
    <n v="2003"/>
    <s v="Chapoo Rordpet"/>
    <n v="17"/>
    <n v="44"/>
    <s v="Mobilization"/>
  </r>
  <r>
    <d v="2017-11-06T00:00:00"/>
    <s v="chsg-00608.10"/>
    <x v="0"/>
    <x v="17"/>
    <s v="I/C DESG"/>
    <n v="2016"/>
    <s v="Thanaporn Tantimedh"/>
    <n v="16"/>
    <n v="44"/>
    <s v="Mobilization"/>
  </r>
  <r>
    <d v="2017-11-13T00:00:00"/>
    <s v="chsg-00608.10"/>
    <x v="0"/>
    <x v="17"/>
    <s v="I/C DESG"/>
    <n v="2014"/>
    <s v="Witthawat Witthayawiranon"/>
    <n v="32"/>
    <n v="44"/>
    <s v="Mobilization"/>
  </r>
  <r>
    <d v="2017-11-13T00:00:00"/>
    <s v="chsg-00608.10"/>
    <x v="0"/>
    <x v="17"/>
    <s v="I/C DESG"/>
    <n v="2001"/>
    <s v="Chakrit Ounvises"/>
    <n v="11"/>
    <n v="44"/>
    <s v="Mobilization"/>
  </r>
  <r>
    <d v="2017-11-13T00:00:00"/>
    <s v="chsg-00608.10"/>
    <x v="0"/>
    <x v="17"/>
    <s v="I/C DESG"/>
    <n v="2003"/>
    <s v="Chapoo Rordpet"/>
    <n v="18"/>
    <n v="44"/>
    <s v="Mobilization"/>
  </r>
  <r>
    <d v="2017-11-13T00:00:00"/>
    <s v="chsg-00608.10"/>
    <x v="0"/>
    <x v="17"/>
    <s v="I/C DESG"/>
    <n v="2016"/>
    <s v="Thanaporn Tantimedh"/>
    <n v="16"/>
    <n v="44"/>
    <s v="Mobilization"/>
  </r>
  <r>
    <d v="2017-11-20T00:00:00"/>
    <s v="chsg-00608.10"/>
    <x v="0"/>
    <x v="17"/>
    <s v="I/C DESG"/>
    <n v="2014"/>
    <s v="Witthawat Witthayawiranon"/>
    <n v="8"/>
    <n v="44"/>
    <s v="Mobilization"/>
  </r>
  <r>
    <d v="2017-11-20T00:00:00"/>
    <s v="chsg-00608.10"/>
    <x v="0"/>
    <x v="17"/>
    <s v="I/C DESG"/>
    <n v="2003"/>
    <s v="Chapoo Rordpet"/>
    <n v="20"/>
    <n v="44"/>
    <s v="Mobilization"/>
  </r>
  <r>
    <d v="2017-11-27T00:00:00"/>
    <s v="chsg-00608.10"/>
    <x v="0"/>
    <x v="17"/>
    <s v="I/C DESG"/>
    <n v="2001"/>
    <s v="Chakrit Ounvises"/>
    <n v="2"/>
    <n v="44"/>
    <s v="Mobilization"/>
  </r>
  <r>
    <d v="2017-11-27T00:00:00"/>
    <s v="chsg-00608.10"/>
    <x v="0"/>
    <x v="17"/>
    <s v="I/C DESG"/>
    <n v="2003"/>
    <s v="Chapoo Rordpet"/>
    <n v="11"/>
    <n v="44"/>
    <s v="Mobilization"/>
  </r>
  <r>
    <d v="2017-12-01T00:00:00"/>
    <s v="chsg-00608.10"/>
    <x v="0"/>
    <x v="17"/>
    <s v="I/C DESG"/>
    <n v="2003"/>
    <s v="Chapoo Rordpet"/>
    <n v="3"/>
    <n v="44"/>
    <s v="Mobilization"/>
  </r>
  <r>
    <d v="2017-12-04T00:00:00"/>
    <s v="chsg-00608.10"/>
    <x v="0"/>
    <x v="17"/>
    <s v="I/C DESG"/>
    <n v="2001"/>
    <s v="Chakrit Ounvises"/>
    <n v="1"/>
    <n v="44"/>
    <s v="Mobilization"/>
  </r>
  <r>
    <d v="2017-12-04T00:00:00"/>
    <s v="chsg-00608.10"/>
    <x v="0"/>
    <x v="17"/>
    <s v="I/C DESG"/>
    <n v="2003"/>
    <s v="Chapoo Rordpet"/>
    <n v="3"/>
    <n v="44"/>
    <s v="Mobilization"/>
  </r>
  <r>
    <d v="2017-12-11T00:00:00"/>
    <s v="chsg-00608.10"/>
    <x v="0"/>
    <x v="17"/>
    <s v="I/C DESG"/>
    <n v="2001"/>
    <s v="Chakrit Ounvises"/>
    <n v="5"/>
    <n v="44"/>
    <s v="Mobilization"/>
  </r>
  <r>
    <d v="2017-12-18T00:00:00"/>
    <s v="chsg-00608.10"/>
    <x v="0"/>
    <x v="17"/>
    <s v="I/C DESG"/>
    <n v="2001"/>
    <s v="Chakrit Ounvises"/>
    <n v="10"/>
    <n v="44"/>
    <s v="Mobilization"/>
  </r>
  <r>
    <d v="2018-01-08T00:00:00"/>
    <s v="chsg-00608.10"/>
    <x v="0"/>
    <x v="17"/>
    <s v="I/C DESG"/>
    <n v="2010"/>
    <s v="Rapee Pongtanee"/>
    <n v="8"/>
    <n v="44"/>
    <s v="Mobilization"/>
  </r>
  <r>
    <d v="2018-01-08T00:00:00"/>
    <s v="chsg-00608.10"/>
    <x v="0"/>
    <x v="17"/>
    <s v="I/C DESG"/>
    <n v="2001"/>
    <s v="Chakrit Ounvises"/>
    <n v="1"/>
    <n v="44"/>
    <s v="Mobilization"/>
  </r>
  <r>
    <d v="2018-01-15T00:00:00"/>
    <s v="chsg-00608.10"/>
    <x v="0"/>
    <x v="17"/>
    <s v="I/C DESG"/>
    <n v="2010"/>
    <s v="Rapee Pongtanee"/>
    <n v="4"/>
    <n v="44"/>
    <s v="Mobilization"/>
  </r>
  <r>
    <d v="2018-02-05T00:00:00"/>
    <s v="chsg-00608.10"/>
    <x v="0"/>
    <x v="17"/>
    <s v="I/C DESG"/>
    <n v="2001"/>
    <s v="Chakrit Ounvises"/>
    <n v="6"/>
    <n v="44"/>
    <s v="Mobilization"/>
  </r>
  <r>
    <d v="2018-02-12T00:00:00"/>
    <s v="chsg-00608.10"/>
    <x v="0"/>
    <x v="17"/>
    <s v="I/C DESG"/>
    <n v="2005"/>
    <s v="Lampoon Khamwangngeaw"/>
    <n v="17"/>
    <n v="44"/>
    <s v="Mobilization"/>
  </r>
  <r>
    <d v="2018-02-12T00:00:00"/>
    <s v="chsg-00608.10"/>
    <x v="0"/>
    <x v="17"/>
    <s v="I/C DESG"/>
    <n v="2001"/>
    <s v="Chakrit Ounvises"/>
    <n v="2"/>
    <n v="44"/>
    <s v="Mobilization"/>
  </r>
  <r>
    <d v="2018-02-19T00:00:00"/>
    <s v="chsg-00608.10"/>
    <x v="0"/>
    <x v="17"/>
    <s v="I/C DESG"/>
    <n v="2005"/>
    <s v="Lampoon Khamwangngeaw"/>
    <n v="4"/>
    <n v="44"/>
    <s v="Mobilization"/>
  </r>
  <r>
    <d v="2018-02-19T00:00:00"/>
    <s v="chsg-00608.10"/>
    <x v="0"/>
    <x v="17"/>
    <s v="I/C DESG"/>
    <n v="2003"/>
    <s v="Chapoo Rordpet"/>
    <n v="6"/>
    <n v="44"/>
    <s v="Mobilization"/>
  </r>
  <r>
    <d v="2018-02-19T00:00:00"/>
    <s v="chsg-00608.10"/>
    <x v="0"/>
    <x v="17"/>
    <s v="I/C DESG"/>
    <n v="2001"/>
    <s v="Chakrit Ounvises"/>
    <n v="1"/>
    <n v="44"/>
    <s v="Mobilization"/>
  </r>
  <r>
    <d v="2018-02-26T00:00:00"/>
    <s v="chsg-00608.10"/>
    <x v="0"/>
    <x v="17"/>
    <s v="I/C DESG"/>
    <n v="2014"/>
    <s v="Witthawat Witthayawiranon"/>
    <n v="12"/>
    <n v="44"/>
    <s v="Mobilization"/>
  </r>
  <r>
    <d v="2018-02-26T00:00:00"/>
    <s v="chsg-00608.10"/>
    <x v="0"/>
    <x v="17"/>
    <s v="I/C DESG"/>
    <n v="2003"/>
    <s v="Chapoo Rordpet"/>
    <n v="3"/>
    <n v="44"/>
    <s v="Mobilization"/>
  </r>
  <r>
    <d v="2018-02-26T00:00:00"/>
    <s v="chsg-00608.10"/>
    <x v="0"/>
    <x v="17"/>
    <s v="I/C DESG"/>
    <n v="2001"/>
    <s v="Chakrit Ounvises"/>
    <n v="1"/>
    <n v="44"/>
    <s v="Mobilization"/>
  </r>
  <r>
    <d v="2018-03-01T00:00:00"/>
    <s v="chsg-00608.10"/>
    <x v="0"/>
    <x v="17"/>
    <s v="I/C DESG"/>
    <n v="2005"/>
    <s v="Lampoon Khamwangngeaw"/>
    <n v="4"/>
    <n v="44"/>
    <s v="Mobilization"/>
  </r>
  <r>
    <d v="2018-03-05T00:00:00"/>
    <s v="chsg-00608.10"/>
    <x v="0"/>
    <x v="17"/>
    <s v="I/C DESG"/>
    <n v="2003"/>
    <s v="Chapoo Rordpet"/>
    <n v="9"/>
    <n v="44"/>
    <s v="Mobilization"/>
  </r>
  <r>
    <d v="2018-03-05T00:00:00"/>
    <s v="chsg-00608.10"/>
    <x v="0"/>
    <x v="17"/>
    <s v="I/C DESG"/>
    <n v="2010"/>
    <s v="Rapee Pongtanee"/>
    <n v="20"/>
    <n v="44"/>
    <s v="Mobilization"/>
  </r>
  <r>
    <d v="2018-03-05T00:00:00"/>
    <s v="chsg-00608.10"/>
    <x v="0"/>
    <x v="17"/>
    <s v="I/C DESG"/>
    <n v="2005"/>
    <s v="Lampoon Khamwangngeaw"/>
    <n v="7"/>
    <n v="44"/>
    <s v="Mobilization"/>
  </r>
  <r>
    <d v="2018-03-05T00:00:00"/>
    <s v="chsg-00608.10"/>
    <x v="0"/>
    <x v="17"/>
    <s v="I/C DESG"/>
    <n v="2017"/>
    <s v="Phatchanatsikarn Sricharoenphong"/>
    <n v="20"/>
    <n v="44"/>
    <s v="Mobilization"/>
  </r>
  <r>
    <d v="2018-03-05T00:00:00"/>
    <s v="chsg-00608.10"/>
    <x v="0"/>
    <x v="17"/>
    <s v="I/C DESG"/>
    <n v="2001"/>
    <s v="Chakrit Ounvises"/>
    <n v="6"/>
    <n v="44"/>
    <s v="Mobilization"/>
  </r>
  <r>
    <d v="2018-03-05T00:00:00"/>
    <s v="chsg-00608.10"/>
    <x v="0"/>
    <x v="17"/>
    <s v="I/C DESG"/>
    <n v="2014"/>
    <s v="Witthawat Witthayawiranon"/>
    <n v="29"/>
    <n v="44"/>
    <s v="Mobilization"/>
  </r>
  <r>
    <d v="2018-03-19T00:00:00"/>
    <s v="chsg-00608.10"/>
    <x v="0"/>
    <x v="17"/>
    <s v="I/C DESG"/>
    <n v="2003"/>
    <s v="Chapoo Rordpet"/>
    <n v="1"/>
    <n v="44"/>
    <s v="Mobilization"/>
  </r>
  <r>
    <d v="2018-03-26T00:00:00"/>
    <s v="chsg-00608.10"/>
    <x v="0"/>
    <x v="17"/>
    <s v="I/C DESG"/>
    <n v="2003"/>
    <s v="Chapoo Rordpet"/>
    <n v="7"/>
    <n v="44"/>
    <s v="Mobilization"/>
  </r>
  <r>
    <d v="2018-03-26T00:00:00"/>
    <s v="chsg-00608.10"/>
    <x v="0"/>
    <x v="17"/>
    <s v="I/C DESG"/>
    <n v="2001"/>
    <s v="Chakrit Ounvises"/>
    <n v="3"/>
    <n v="44"/>
    <s v="Mobilization"/>
  </r>
  <r>
    <d v="2016-11-14T00:00:00"/>
    <s v="chsg-00608.18"/>
    <x v="0"/>
    <x v="18"/>
    <s v="I/C DESG"/>
    <n v="2024"/>
    <s v="Angkarn Kotsang"/>
    <n v="20"/>
    <n v="400"/>
    <s v="PART 1 - Mobilization"/>
  </r>
  <r>
    <d v="2016-11-21T00:00:00"/>
    <s v="chsg-00608.18"/>
    <x v="0"/>
    <x v="18"/>
    <s v="I/C DESG"/>
    <n v="2014"/>
    <s v="Witthawat Witthayawiranon"/>
    <n v="36"/>
    <n v="400"/>
    <s v="PART 1 - Mobilization"/>
  </r>
  <r>
    <d v="2016-11-21T00:00:00"/>
    <s v="chsg-00608.18"/>
    <x v="0"/>
    <x v="18"/>
    <s v="I/C DESG"/>
    <n v="2024"/>
    <s v="Angkarn Kotsang"/>
    <n v="20"/>
    <n v="400"/>
    <s v="PART 1 - Mobilization"/>
  </r>
  <r>
    <d v="2016-11-21T00:00:00"/>
    <s v="chsg-00608.18"/>
    <x v="0"/>
    <x v="18"/>
    <s v="I/C DESG"/>
    <n v="2005"/>
    <s v="Lampoon Khamwangngeaw"/>
    <n v="4"/>
    <n v="400"/>
    <s v="PART 1 - Mobilization"/>
  </r>
  <r>
    <d v="2016-11-21T00:00:00"/>
    <s v="chsg-00608.18"/>
    <x v="0"/>
    <x v="18"/>
    <s v="I/C DESG"/>
    <n v="2008"/>
    <s v="Suthatip Paiboonnanthapong"/>
    <n v="19"/>
    <n v="400"/>
    <s v="PART 1 - Mobilization"/>
  </r>
  <r>
    <d v="2016-11-28T00:00:00"/>
    <s v="chsg-00608.18"/>
    <x v="0"/>
    <x v="18"/>
    <s v="I/C DESG"/>
    <n v="2014"/>
    <s v="Witthawat Witthayawiranon"/>
    <n v="24"/>
    <n v="400"/>
    <s v="PART 1 - Mobilization"/>
  </r>
  <r>
    <d v="2016-11-28T00:00:00"/>
    <s v="chsg-00608.18"/>
    <x v="0"/>
    <x v="18"/>
    <s v="I/C DESG"/>
    <n v="2024"/>
    <s v="Angkarn Kotsang"/>
    <n v="12"/>
    <n v="400"/>
    <s v="PART 1 - Mobilization"/>
  </r>
  <r>
    <d v="2016-11-28T00:00:00"/>
    <s v="chsg-00608.18"/>
    <x v="0"/>
    <x v="18"/>
    <s v="I/C DESG"/>
    <n v="2005"/>
    <s v="Lampoon Khamwangngeaw"/>
    <n v="11"/>
    <n v="400"/>
    <s v="PART 1 - Mobilization"/>
  </r>
  <r>
    <d v="2016-11-28T00:00:00"/>
    <s v="chsg-00608.18"/>
    <x v="0"/>
    <x v="18"/>
    <s v="I/C DESG"/>
    <n v="2010"/>
    <s v="Rapee Pongtanee"/>
    <n v="24"/>
    <n v="400"/>
    <s v="PART 1 - Mobilization"/>
  </r>
  <r>
    <d v="2016-12-01T00:00:00"/>
    <s v="chsg-00608.18"/>
    <x v="0"/>
    <x v="18"/>
    <s v="I/C DESG"/>
    <n v="2024"/>
    <s v="Angkarn Kotsang"/>
    <n v="5"/>
    <n v="400"/>
    <s v="PART 1 - Mobilization"/>
  </r>
  <r>
    <d v="2016-12-01T00:00:00"/>
    <s v="chsg-00608.18"/>
    <x v="0"/>
    <x v="18"/>
    <s v="I/C DESG"/>
    <n v="2002"/>
    <s v="Jeerustha Kamlang"/>
    <n v="2"/>
    <n v="400"/>
    <s v="PART 1 - Mobilization"/>
  </r>
  <r>
    <d v="2016-12-01T00:00:00"/>
    <s v="chsg-00608.18"/>
    <x v="0"/>
    <x v="18"/>
    <s v="I/C DESG"/>
    <n v="2005"/>
    <s v="Lampoon Khamwangngeaw"/>
    <n v="10"/>
    <n v="400"/>
    <s v="PART 1 - Mobilization"/>
  </r>
  <r>
    <d v="2016-12-01T00:00:00"/>
    <s v="chsg-00608.18"/>
    <x v="0"/>
    <x v="18"/>
    <s v="I/C DESG"/>
    <n v="2010"/>
    <s v="Rapee Pongtanee"/>
    <n v="16"/>
    <n v="400"/>
    <s v="PART 1 - Mobilization"/>
  </r>
  <r>
    <d v="2016-12-01T00:00:00"/>
    <s v="chsg-00608.18"/>
    <x v="0"/>
    <x v="18"/>
    <s v="I/C DESG"/>
    <s v="X-EE"/>
    <s v="Ex-Employee"/>
    <n v="16"/>
    <n v="400"/>
    <s v="PART 1 - Mobilization"/>
  </r>
  <r>
    <d v="2016-12-05T00:00:00"/>
    <s v="chsg-00608.18"/>
    <x v="0"/>
    <x v="18"/>
    <s v="I/C DESG"/>
    <n v="2024"/>
    <s v="Angkarn Kotsang"/>
    <n v="15"/>
    <n v="400"/>
    <s v="PART 1 - Mobilization"/>
  </r>
  <r>
    <d v="2016-12-05T00:00:00"/>
    <s v="chsg-00608.18"/>
    <x v="0"/>
    <x v="18"/>
    <s v="I/C DESG"/>
    <n v="2002"/>
    <s v="Jeerustha Kamlang"/>
    <n v="5"/>
    <n v="400"/>
    <s v="PART 1 - Mobilization"/>
  </r>
  <r>
    <d v="2016-12-05T00:00:00"/>
    <s v="chsg-00608.18"/>
    <x v="0"/>
    <x v="18"/>
    <s v="I/C DESG"/>
    <n v="2005"/>
    <s v="Lampoon Khamwangngeaw"/>
    <n v="30"/>
    <n v="400"/>
    <s v="PART 1 - Mobilization"/>
  </r>
  <r>
    <d v="2016-12-05T00:00:00"/>
    <s v="chsg-00608.18"/>
    <x v="0"/>
    <x v="18"/>
    <s v="I/C DESG"/>
    <n v="2008"/>
    <s v="Suthatip Paiboonnanthapong"/>
    <n v="4"/>
    <n v="400"/>
    <s v="PART 1 - Mobilization"/>
  </r>
  <r>
    <d v="2016-12-05T00:00:00"/>
    <s v="chsg-00608.18"/>
    <x v="0"/>
    <x v="18"/>
    <s v="I/C DESG"/>
    <s v="X-EE"/>
    <s v="Ex-Employee"/>
    <n v="8"/>
    <n v="400"/>
    <s v="PART 1 - Mobilization"/>
  </r>
  <r>
    <d v="2016-12-12T00:00:00"/>
    <s v="chsg-00608.18"/>
    <x v="0"/>
    <x v="18"/>
    <s v="I/C DESG"/>
    <n v="2014"/>
    <s v="Witthawat Witthayawiranon"/>
    <n v="28"/>
    <n v="400"/>
    <s v="PART 1 - Mobilization"/>
  </r>
  <r>
    <d v="2016-12-12T00:00:00"/>
    <s v="chsg-00608.18"/>
    <x v="0"/>
    <x v="18"/>
    <s v="I/C DESG"/>
    <n v="2024"/>
    <s v="Angkarn Kotsang"/>
    <n v="25"/>
    <n v="400"/>
    <s v="PART 1 - Mobilization"/>
  </r>
  <r>
    <d v="2016-12-12T00:00:00"/>
    <s v="chsg-00608.18"/>
    <x v="0"/>
    <x v="18"/>
    <s v="I/C DESG"/>
    <n v="2002"/>
    <s v="Jeerustha Kamlang"/>
    <n v="6"/>
    <n v="400"/>
    <s v="PART 1 - Mobilization"/>
  </r>
  <r>
    <d v="2016-12-12T00:00:00"/>
    <s v="chsg-00608.18"/>
    <x v="0"/>
    <x v="18"/>
    <s v="I/C DESG"/>
    <n v="2005"/>
    <s v="Lampoon Khamwangngeaw"/>
    <n v="42.5"/>
    <n v="400"/>
    <s v="PART 1 - Mobilization"/>
  </r>
  <r>
    <d v="2016-12-19T00:00:00"/>
    <s v="chsg-00608.18"/>
    <x v="0"/>
    <x v="18"/>
    <s v="I/C DESG"/>
    <n v="2024"/>
    <s v="Angkarn Kotsang"/>
    <n v="25"/>
    <n v="400"/>
    <s v="PART 1 - Mobilization"/>
  </r>
  <r>
    <d v="2016-12-19T00:00:00"/>
    <s v="chsg-00608.18"/>
    <x v="0"/>
    <x v="18"/>
    <s v="I/C DESG"/>
    <n v="2002"/>
    <s v="Jeerustha Kamlang"/>
    <n v="16"/>
    <n v="400"/>
    <s v="PART 1 - Mobilization"/>
  </r>
  <r>
    <d v="2017-01-02T00:00:00"/>
    <s v="chsg-00608.18"/>
    <x v="0"/>
    <x v="18"/>
    <s v="I/C DESG"/>
    <n v="2024"/>
    <s v="Angkarn Kotsang"/>
    <n v="8"/>
    <n v="400"/>
    <s v="PART 1 - Mobilization"/>
  </r>
  <r>
    <d v="2017-01-02T00:00:00"/>
    <s v="chsg-00608.18"/>
    <x v="0"/>
    <x v="18"/>
    <s v="I/C DESG"/>
    <n v="2002"/>
    <s v="Jeerustha Kamlang"/>
    <n v="4"/>
    <n v="400"/>
    <s v="PART 1 - Mobilization"/>
  </r>
  <r>
    <d v="2017-01-02T00:00:00"/>
    <s v="chsg-00608.18"/>
    <x v="0"/>
    <x v="18"/>
    <s v="I/C DESG"/>
    <n v="2010"/>
    <s v="Rapee Pongtanee"/>
    <n v="28"/>
    <n v="400"/>
    <s v="PART 1 - Mobilization"/>
  </r>
  <r>
    <d v="2017-01-09T00:00:00"/>
    <s v="chsg-00608.18"/>
    <x v="0"/>
    <x v="18"/>
    <s v="I/C DESG"/>
    <n v="2014"/>
    <s v="Witthawat Witthayawiranon"/>
    <n v="20"/>
    <n v="400"/>
    <s v="PART 1 - Mobilization"/>
  </r>
  <r>
    <d v="2017-01-09T00:00:00"/>
    <s v="chsg-00608.18"/>
    <x v="0"/>
    <x v="18"/>
    <s v="I/C DESG"/>
    <n v="2024"/>
    <s v="Angkarn Kotsang"/>
    <n v="15"/>
    <n v="400"/>
    <s v="PART 1 - Mobilization"/>
  </r>
  <r>
    <d v="2017-01-09T00:00:00"/>
    <s v="chsg-00608.18"/>
    <x v="0"/>
    <x v="18"/>
    <s v="I/C DESG"/>
    <n v="2002"/>
    <s v="Jeerustha Kamlang"/>
    <n v="5"/>
    <n v="400"/>
    <s v="PART 1 - Mobilization"/>
  </r>
  <r>
    <d v="2017-01-09T00:00:00"/>
    <s v="chsg-00608.18"/>
    <x v="0"/>
    <x v="18"/>
    <s v="I/C DESG"/>
    <n v="2005"/>
    <s v="Lampoon Khamwangngeaw"/>
    <n v="30"/>
    <n v="400"/>
    <s v="PART 1 - Mobilization"/>
  </r>
  <r>
    <d v="2017-01-09T00:00:00"/>
    <s v="chsg-00608.18"/>
    <x v="0"/>
    <x v="18"/>
    <s v="I/C DESG"/>
    <s v="X-EE"/>
    <s v="Ex-Employee"/>
    <n v="35"/>
    <n v="400"/>
    <s v="PART 1 - Mobilization"/>
  </r>
  <r>
    <d v="2017-01-09T00:00:00"/>
    <s v="chsg-00608.18"/>
    <x v="0"/>
    <x v="18"/>
    <s v="I/C DESG"/>
    <n v="2010"/>
    <s v="Rapee Pongtanee"/>
    <n v="28"/>
    <n v="400"/>
    <s v="PART 1 - Mobilization"/>
  </r>
  <r>
    <d v="2017-01-16T00:00:00"/>
    <s v="chsg-00608.18"/>
    <x v="0"/>
    <x v="18"/>
    <s v="I/C DESG"/>
    <n v="2014"/>
    <s v="Witthawat Witthayawiranon"/>
    <n v="21"/>
    <n v="400"/>
    <s v="PART 1 - Mobilization"/>
  </r>
  <r>
    <d v="2017-01-16T00:00:00"/>
    <s v="chsg-00608.18"/>
    <x v="0"/>
    <x v="18"/>
    <s v="I/C DESG"/>
    <n v="2024"/>
    <s v="Angkarn Kotsang"/>
    <n v="15"/>
    <n v="400"/>
    <s v="PART 1 - Mobilization"/>
  </r>
  <r>
    <d v="2017-01-16T00:00:00"/>
    <s v="chsg-00608.18"/>
    <x v="0"/>
    <x v="18"/>
    <s v="I/C DESG"/>
    <n v="2002"/>
    <s v="Jeerustha Kamlang"/>
    <n v="4"/>
    <n v="400"/>
    <s v="PART 1 - Mobilization"/>
  </r>
  <r>
    <d v="2017-01-16T00:00:00"/>
    <s v="chsg-00608.18"/>
    <x v="0"/>
    <x v="18"/>
    <s v="I/C DESG"/>
    <n v="2005"/>
    <s v="Lampoon Khamwangngeaw"/>
    <n v="21"/>
    <n v="400"/>
    <s v="PART 1 - Mobilization"/>
  </r>
  <r>
    <d v="2017-01-16T00:00:00"/>
    <s v="chsg-00608.18"/>
    <x v="0"/>
    <x v="18"/>
    <s v="I/C DESG"/>
    <s v="X-EE"/>
    <s v="Ex-Employee"/>
    <n v="17"/>
    <n v="400"/>
    <s v="PART 1 - Mobilization"/>
  </r>
  <r>
    <d v="2017-01-16T00:00:00"/>
    <s v="chsg-00608.18"/>
    <x v="0"/>
    <x v="18"/>
    <s v="I/C DESG"/>
    <n v="2010"/>
    <s v="Rapee Pongtanee"/>
    <n v="14"/>
    <n v="400"/>
    <s v="PART 1 - Mobilization"/>
  </r>
  <r>
    <d v="2017-01-16T00:00:00"/>
    <s v="chsg-00608.18"/>
    <x v="0"/>
    <x v="18"/>
    <s v="I/C DESG"/>
    <n v="2026"/>
    <s v="Thanunruth Thanapatchinaworn"/>
    <n v="7"/>
    <n v="400"/>
    <s v="PART 1 - Mobilization"/>
  </r>
  <r>
    <d v="2017-01-23T00:00:00"/>
    <s v="chsg-00608.18"/>
    <x v="0"/>
    <x v="18"/>
    <s v="I/C DESG"/>
    <n v="2024"/>
    <s v="Angkarn Kotsang"/>
    <n v="3"/>
    <n v="400"/>
    <s v="PART 1 - Mobilization"/>
  </r>
  <r>
    <d v="2017-01-16T00:00:00"/>
    <s v="chsg-00704.06"/>
    <x v="0"/>
    <x v="19"/>
    <s v="I/C DESG"/>
    <n v="2001"/>
    <s v="Chakrit Ounvises"/>
    <n v="4"/>
    <n v="41"/>
    <s v="Mobilization"/>
  </r>
  <r>
    <d v="2017-03-09T00:00:00"/>
    <s v="chsg-00704.06"/>
    <x v="0"/>
    <x v="19"/>
    <s v="I/C DESG"/>
    <n v="2001"/>
    <s v="Chakrit Ounvises"/>
    <n v="6"/>
    <n v="41"/>
    <s v="Mobilization"/>
  </r>
  <r>
    <d v="2017-04-03T00:00:00"/>
    <s v="chsg-00704.06"/>
    <x v="0"/>
    <x v="19"/>
    <s v="I/C DESG"/>
    <n v="2001"/>
    <s v="Chakrit Ounvises"/>
    <n v="28"/>
    <n v="41"/>
    <s v="Mobilization"/>
  </r>
  <r>
    <d v="2017-04-16T00:00:00"/>
    <s v="chsg-00704.06"/>
    <x v="0"/>
    <x v="19"/>
    <s v="I/C DESG"/>
    <n v="2005"/>
    <s v="Lampoon Khamwangngeaw"/>
    <n v="14"/>
    <n v="41"/>
    <s v="Mobilization"/>
  </r>
  <r>
    <d v="2017-04-17T00:00:00"/>
    <s v="chsg-00704.06"/>
    <x v="0"/>
    <x v="19"/>
    <s v="I/C DESG"/>
    <n v="2025"/>
    <s v="Akarawin Punyapaparpong"/>
    <n v="3.5"/>
    <n v="41"/>
    <s v="Mobilization"/>
  </r>
  <r>
    <d v="2017-04-24T00:00:00"/>
    <s v="chsg-00704.06"/>
    <x v="0"/>
    <x v="19"/>
    <s v="I/C DESG"/>
    <n v="2005"/>
    <s v="Lampoon Khamwangngeaw"/>
    <n v="7"/>
    <n v="41"/>
    <s v="Mobilization"/>
  </r>
  <r>
    <d v="2017-04-24T00:00:00"/>
    <s v="chsg-00704.06"/>
    <x v="0"/>
    <x v="19"/>
    <s v="I/C DESG"/>
    <n v="2005"/>
    <s v="Lampoon Khamwangngeaw"/>
    <n v="1"/>
    <n v="41"/>
    <s v="Mobilization"/>
  </r>
  <r>
    <d v="2017-05-01T00:00:00"/>
    <s v="chsg-00704.06"/>
    <x v="0"/>
    <x v="19"/>
    <s v="I/C DESG"/>
    <n v="2001"/>
    <s v="Chakrit Ounvises"/>
    <n v="6"/>
    <n v="41"/>
    <s v="Mobilization"/>
  </r>
  <r>
    <d v="2017-05-08T00:00:00"/>
    <s v="chsg-00704.06"/>
    <x v="0"/>
    <x v="19"/>
    <s v="I/C DESG"/>
    <n v="2001"/>
    <s v="Chakrit Ounvises"/>
    <n v="1"/>
    <n v="41"/>
    <s v="Mobilization"/>
  </r>
  <r>
    <d v="2017-05-08T00:00:00"/>
    <s v="chsg-00704.06"/>
    <x v="0"/>
    <x v="19"/>
    <s v="I/C DESG"/>
    <n v="2003"/>
    <s v="Chapoo Rordpet"/>
    <n v="2"/>
    <n v="41"/>
    <s v="Mobilization"/>
  </r>
  <r>
    <d v="2017-05-15T00:00:00"/>
    <s v="chsg-00704.06"/>
    <x v="0"/>
    <x v="19"/>
    <s v="I/C DESG"/>
    <n v="2003"/>
    <s v="Chapoo Rordpet"/>
    <n v="20"/>
    <n v="41"/>
    <s v="Mobilization"/>
  </r>
  <r>
    <d v="2017-05-15T00:00:00"/>
    <s v="chsg-00704.06"/>
    <x v="0"/>
    <x v="19"/>
    <s v="I/C DESG"/>
    <n v="2002"/>
    <s v="Jeerustha Kamlang"/>
    <n v="6"/>
    <n v="41"/>
    <s v="Mobilization"/>
  </r>
  <r>
    <d v="2017-05-22T00:00:00"/>
    <s v="chsg-00704.06"/>
    <x v="0"/>
    <x v="19"/>
    <s v="I/C DESG"/>
    <n v="2003"/>
    <s v="Chapoo Rordpet"/>
    <n v="25"/>
    <n v="41"/>
    <s v="Mobilization"/>
  </r>
  <r>
    <d v="2017-05-22T00:00:00"/>
    <s v="chsg-00704.06"/>
    <x v="0"/>
    <x v="19"/>
    <s v="I/C DESG"/>
    <n v="2002"/>
    <s v="Jeerustha Kamlang"/>
    <n v="5"/>
    <n v="41"/>
    <s v="Mobilization"/>
  </r>
  <r>
    <d v="2017-05-29T00:00:00"/>
    <s v="chsg-00704.06"/>
    <x v="0"/>
    <x v="19"/>
    <s v="I/C DESG"/>
    <n v="2003"/>
    <s v="Chapoo Rordpet"/>
    <n v="9"/>
    <n v="41"/>
    <s v="Mobilization"/>
  </r>
  <r>
    <d v="2017-05-29T00:00:00"/>
    <s v="chsg-00704.06"/>
    <x v="0"/>
    <x v="19"/>
    <s v="I/C DESG"/>
    <n v="2002"/>
    <s v="Jeerustha Kamlang"/>
    <n v="2"/>
    <n v="41"/>
    <s v="Mobilization"/>
  </r>
  <r>
    <d v="2017-05-29T00:00:00"/>
    <s v="chsg-00704.06"/>
    <x v="0"/>
    <x v="19"/>
    <s v="I/C DESG"/>
    <n v="2026"/>
    <s v="Thanunruth Thanapatchinaworn"/>
    <n v="7"/>
    <n v="41"/>
    <s v="Mobilization"/>
  </r>
  <r>
    <d v="2017-06-01T00:00:00"/>
    <s v="chsg-00704.06"/>
    <x v="0"/>
    <x v="19"/>
    <s v="I/C DESG"/>
    <n v="2001"/>
    <s v="Chakrit Ounvises"/>
    <n v="1"/>
    <n v="41"/>
    <s v="Mobilization"/>
  </r>
  <r>
    <d v="2017-06-01T00:00:00"/>
    <s v="chsg-00704.06"/>
    <x v="0"/>
    <x v="19"/>
    <s v="I/C DESG"/>
    <n v="2003"/>
    <s v="Chapoo Rordpet"/>
    <n v="5"/>
    <n v="41"/>
    <s v="Mobilization"/>
  </r>
  <r>
    <d v="2017-06-01T00:00:00"/>
    <s v="chsg-00704.06"/>
    <x v="0"/>
    <x v="19"/>
    <s v="I/C DESG"/>
    <n v="2002"/>
    <s v="Jeerustha Kamlang"/>
    <n v="8"/>
    <n v="41"/>
    <s v="Mobilization"/>
  </r>
  <r>
    <d v="2017-06-01T00:00:00"/>
    <s v="chsg-00704.06"/>
    <x v="0"/>
    <x v="19"/>
    <s v="I/C DESG"/>
    <n v="2026"/>
    <s v="Thanunruth Thanapatchinaworn"/>
    <n v="14"/>
    <n v="41"/>
    <s v="Mobilization"/>
  </r>
  <r>
    <d v="2017-06-05T00:00:00"/>
    <s v="chsg-00704.06"/>
    <x v="0"/>
    <x v="19"/>
    <s v="I/C DESG"/>
    <n v="2001"/>
    <s v="Chakrit Ounvises"/>
    <n v="11"/>
    <n v="41"/>
    <s v="Mobilization"/>
  </r>
  <r>
    <d v="2017-06-05T00:00:00"/>
    <s v="chsg-00704.06"/>
    <x v="0"/>
    <x v="19"/>
    <s v="I/C DESG"/>
    <n v="2001"/>
    <s v="Chakrit Ounvises"/>
    <n v="3"/>
    <n v="41"/>
    <s v="Mobilization"/>
  </r>
  <r>
    <d v="2017-06-05T00:00:00"/>
    <s v="chsg-00704.06"/>
    <x v="0"/>
    <x v="19"/>
    <s v="I/C DESG"/>
    <n v="2003"/>
    <s v="Chapoo Rordpet"/>
    <n v="16"/>
    <n v="41"/>
    <s v="Mobilization"/>
  </r>
  <r>
    <d v="2017-06-05T00:00:00"/>
    <s v="chsg-00704.06"/>
    <x v="0"/>
    <x v="19"/>
    <s v="I/C DESG"/>
    <n v="2003"/>
    <s v="Chapoo Rordpet"/>
    <n v="2"/>
    <n v="41"/>
    <s v="Mobilization"/>
  </r>
  <r>
    <d v="2017-06-05T00:00:00"/>
    <s v="chsg-00704.06"/>
    <x v="0"/>
    <x v="19"/>
    <s v="I/C DESG"/>
    <n v="2002"/>
    <s v="Jeerustha Kamlang"/>
    <n v="9"/>
    <n v="41"/>
    <s v="Mobilization"/>
  </r>
  <r>
    <d v="2017-06-05T00:00:00"/>
    <s v="chsg-00704.06"/>
    <x v="0"/>
    <x v="19"/>
    <s v="I/C DESG"/>
    <n v="2026"/>
    <s v="Thanunruth Thanapatchinaworn"/>
    <n v="31"/>
    <n v="41"/>
    <s v="Mobilization"/>
  </r>
  <r>
    <d v="2017-06-12T00:00:00"/>
    <s v="chsg-00704.06"/>
    <x v="0"/>
    <x v="19"/>
    <s v="I/C DESG"/>
    <n v="2001"/>
    <s v="Chakrit Ounvises"/>
    <n v="10"/>
    <n v="41"/>
    <s v="Mobilization"/>
  </r>
  <r>
    <d v="2017-06-12T00:00:00"/>
    <s v="chsg-00704.06"/>
    <x v="0"/>
    <x v="19"/>
    <s v="I/C DESG"/>
    <n v="2001"/>
    <s v="Chakrit Ounvises"/>
    <n v="3"/>
    <n v="41"/>
    <s v="Mobilization"/>
  </r>
  <r>
    <d v="2017-06-12T00:00:00"/>
    <s v="chsg-00704.06"/>
    <x v="0"/>
    <x v="19"/>
    <s v="I/C DESG"/>
    <n v="2003"/>
    <s v="Chapoo Rordpet"/>
    <n v="3"/>
    <n v="41"/>
    <s v="Mobilization"/>
  </r>
  <r>
    <d v="2017-06-12T00:00:00"/>
    <s v="chsg-00704.06"/>
    <x v="0"/>
    <x v="19"/>
    <s v="I/C DESG"/>
    <n v="2003"/>
    <s v="Chapoo Rordpet"/>
    <n v="5"/>
    <n v="41"/>
    <s v="Mobilization"/>
  </r>
  <r>
    <d v="2017-06-12T00:00:00"/>
    <s v="chsg-00704.06"/>
    <x v="0"/>
    <x v="19"/>
    <s v="I/C DESG"/>
    <n v="2002"/>
    <s v="Jeerustha Kamlang"/>
    <n v="5"/>
    <n v="41"/>
    <s v="Mobilization"/>
  </r>
  <r>
    <d v="2017-06-12T00:00:00"/>
    <s v="chsg-00704.06"/>
    <x v="0"/>
    <x v="19"/>
    <s v="I/C DESG"/>
    <n v="2026"/>
    <s v="Thanunruth Thanapatchinaworn"/>
    <n v="17"/>
    <n v="41"/>
    <s v="Mobilization"/>
  </r>
  <r>
    <d v="2017-06-19T00:00:00"/>
    <s v="chsg-00704.06"/>
    <x v="0"/>
    <x v="19"/>
    <s v="I/C DESG"/>
    <n v="2001"/>
    <s v="Chakrit Ounvises"/>
    <n v="3"/>
    <n v="41"/>
    <s v="Mobilization"/>
  </r>
  <r>
    <d v="2017-06-19T00:00:00"/>
    <s v="chsg-00704.06"/>
    <x v="0"/>
    <x v="19"/>
    <s v="I/C DESG"/>
    <n v="2003"/>
    <s v="Chapoo Rordpet"/>
    <n v="18"/>
    <n v="41"/>
    <s v="Mobilization"/>
  </r>
  <r>
    <d v="2017-06-19T00:00:00"/>
    <s v="chsg-00704.06"/>
    <x v="0"/>
    <x v="19"/>
    <s v="I/C DESG"/>
    <n v="2002"/>
    <s v="Jeerustha Kamlang"/>
    <n v="11"/>
    <n v="41"/>
    <s v="Mobilization"/>
  </r>
  <r>
    <d v="2017-06-19T00:00:00"/>
    <s v="chsg-00704.06"/>
    <x v="0"/>
    <x v="19"/>
    <s v="I/C DESG"/>
    <n v="2026"/>
    <s v="Thanunruth Thanapatchinaworn"/>
    <n v="6"/>
    <n v="41"/>
    <s v="Mobilization"/>
  </r>
  <r>
    <d v="2017-06-26T00:00:00"/>
    <s v="chsg-00704.06"/>
    <x v="0"/>
    <x v="19"/>
    <s v="I/C DESG"/>
    <n v="2002"/>
    <s v="Jeerustha Kamlang"/>
    <n v="10"/>
    <n v="41"/>
    <s v="Mobilization"/>
  </r>
  <r>
    <d v="2017-07-03T00:00:00"/>
    <s v="chsg-00704.06"/>
    <x v="0"/>
    <x v="19"/>
    <s v="I/C DESG"/>
    <n v="2001"/>
    <s v="Chakrit Ounvises"/>
    <n v="1"/>
    <n v="41"/>
    <s v="Mobilization"/>
  </r>
  <r>
    <d v="2017-07-03T00:00:00"/>
    <s v="chsg-00704.06"/>
    <x v="0"/>
    <x v="19"/>
    <s v="I/C DESG"/>
    <n v="2003"/>
    <s v="Chapoo Rordpet"/>
    <n v="18"/>
    <n v="41"/>
    <s v="Mobilization"/>
  </r>
  <r>
    <d v="2017-07-03T00:00:00"/>
    <s v="chsg-00704.06"/>
    <x v="0"/>
    <x v="19"/>
    <s v="I/C DESG"/>
    <n v="2002"/>
    <s v="Jeerustha Kamlang"/>
    <n v="4"/>
    <n v="41"/>
    <s v="Mobilization"/>
  </r>
  <r>
    <d v="2017-07-03T00:00:00"/>
    <s v="chsg-00704.06"/>
    <x v="0"/>
    <x v="19"/>
    <s v="I/C DESG"/>
    <s v="X-EE"/>
    <s v="Ex-Employee"/>
    <n v="7"/>
    <n v="41"/>
    <s v="Mobilization"/>
  </r>
  <r>
    <d v="2017-07-10T00:00:00"/>
    <s v="chsg-00704.06"/>
    <x v="0"/>
    <x v="19"/>
    <s v="I/C DESG"/>
    <n v="2001"/>
    <s v="Chakrit Ounvises"/>
    <n v="4"/>
    <n v="41"/>
    <s v="Mobilization"/>
  </r>
  <r>
    <d v="2017-07-10T00:00:00"/>
    <s v="chsg-00704.06"/>
    <x v="0"/>
    <x v="19"/>
    <s v="I/C DESG"/>
    <n v="2003"/>
    <s v="Chapoo Rordpet"/>
    <n v="25"/>
    <n v="41"/>
    <s v="Mobilization"/>
  </r>
  <r>
    <d v="2017-07-10T00:00:00"/>
    <s v="chsg-00704.06"/>
    <x v="0"/>
    <x v="19"/>
    <s v="I/C DESG"/>
    <s v="X-EE"/>
    <s v="Ex-Employee"/>
    <n v="14"/>
    <n v="41"/>
    <s v="Mobilization"/>
  </r>
  <r>
    <d v="2017-07-10T00:00:00"/>
    <s v="chsg-00704.06"/>
    <x v="0"/>
    <x v="19"/>
    <s v="I/C DESG"/>
    <s v="X-EE"/>
    <s v="Ex-Employee"/>
    <n v="24.5"/>
    <n v="41"/>
    <s v="Mobilization"/>
  </r>
  <r>
    <d v="2017-07-17T00:00:00"/>
    <s v="chsg-00704.06"/>
    <x v="0"/>
    <x v="19"/>
    <s v="I/C DESG"/>
    <n v="2001"/>
    <s v="Chakrit Ounvises"/>
    <n v="5"/>
    <n v="41"/>
    <s v="Mobilization"/>
  </r>
  <r>
    <d v="2017-07-17T00:00:00"/>
    <s v="chsg-00704.06"/>
    <x v="0"/>
    <x v="19"/>
    <s v="I/C DESG"/>
    <n v="2003"/>
    <s v="Chapoo Rordpet"/>
    <n v="21"/>
    <n v="41"/>
    <s v="Mobilization"/>
  </r>
  <r>
    <d v="2017-07-17T00:00:00"/>
    <s v="chsg-00704.06"/>
    <x v="0"/>
    <x v="19"/>
    <s v="I/C DESG"/>
    <n v="2002"/>
    <s v="Jeerustha Kamlang"/>
    <n v="5"/>
    <n v="41"/>
    <s v="Mobilization"/>
  </r>
  <r>
    <d v="2017-07-17T00:00:00"/>
    <s v="chsg-00704.06"/>
    <x v="0"/>
    <x v="19"/>
    <s v="I/C DESG"/>
    <s v="X-EE"/>
    <s v="Ex-Employee"/>
    <n v="35"/>
    <n v="41"/>
    <s v="Mobilization"/>
  </r>
  <r>
    <d v="2017-07-24T00:00:00"/>
    <s v="chsg-00704.06"/>
    <x v="0"/>
    <x v="19"/>
    <s v="I/C DESG"/>
    <n v="2014"/>
    <s v="Witthawat Witthayawiranon"/>
    <n v="28"/>
    <n v="41"/>
    <s v="Mobilization"/>
  </r>
  <r>
    <d v="2017-07-24T00:00:00"/>
    <s v="chsg-00704.06"/>
    <x v="0"/>
    <x v="19"/>
    <s v="I/C DESG"/>
    <n v="2001"/>
    <s v="Chakrit Ounvises"/>
    <n v="2"/>
    <n v="41"/>
    <s v="Mobilization"/>
  </r>
  <r>
    <d v="2017-07-24T00:00:00"/>
    <s v="chsg-00704.06"/>
    <x v="0"/>
    <x v="19"/>
    <s v="I/C DESG"/>
    <n v="2003"/>
    <s v="Chapoo Rordpet"/>
    <n v="19"/>
    <n v="41"/>
    <s v="Mobilization"/>
  </r>
  <r>
    <d v="2017-07-24T00:00:00"/>
    <s v="chsg-00704.06"/>
    <x v="0"/>
    <x v="19"/>
    <s v="I/C DESG"/>
    <n v="2002"/>
    <s v="Jeerustha Kamlang"/>
    <n v="8"/>
    <n v="41"/>
    <s v="Mobilization"/>
  </r>
  <r>
    <d v="2017-07-24T00:00:00"/>
    <s v="chsg-00704.06"/>
    <x v="0"/>
    <x v="19"/>
    <s v="I/C DESG"/>
    <s v="X-EE"/>
    <s v="Ex-Employee"/>
    <n v="16.5"/>
    <n v="41"/>
    <s v="Mobilization"/>
  </r>
  <r>
    <d v="2017-07-31T00:00:00"/>
    <s v="chsg-00704.06"/>
    <x v="0"/>
    <x v="19"/>
    <s v="I/C DESG"/>
    <n v="2014"/>
    <s v="Witthawat Witthayawiranon"/>
    <n v="7"/>
    <n v="41"/>
    <s v="Mobilization"/>
  </r>
  <r>
    <d v="2017-07-31T00:00:00"/>
    <s v="chsg-00704.06"/>
    <x v="0"/>
    <x v="19"/>
    <s v="I/C DESG"/>
    <n v="2001"/>
    <s v="Chakrit Ounvises"/>
    <n v="1"/>
    <n v="41"/>
    <s v="Mobilization"/>
  </r>
  <r>
    <d v="2017-07-31T00:00:00"/>
    <s v="chsg-00704.06"/>
    <x v="0"/>
    <x v="19"/>
    <s v="I/C DESG"/>
    <n v="2003"/>
    <s v="Chapoo Rordpet"/>
    <n v="1"/>
    <n v="41"/>
    <s v="Mobilization"/>
  </r>
  <r>
    <d v="2017-08-01T00:00:00"/>
    <s v="chsg-00704.06"/>
    <x v="0"/>
    <x v="19"/>
    <s v="I/C DESG"/>
    <n v="2014"/>
    <s v="Witthawat Witthayawiranon"/>
    <n v="5"/>
    <n v="41"/>
    <s v="Mobilization"/>
  </r>
  <r>
    <d v="2017-08-01T00:00:00"/>
    <s v="chsg-00704.06"/>
    <x v="0"/>
    <x v="19"/>
    <s v="I/C DESG"/>
    <n v="2003"/>
    <s v="Chapoo Rordpet"/>
    <n v="6"/>
    <n v="41"/>
    <s v="Mobilization"/>
  </r>
  <r>
    <d v="2017-08-01T00:00:00"/>
    <s v="chsg-00704.06"/>
    <x v="0"/>
    <x v="19"/>
    <s v="I/C DESG"/>
    <n v="2002"/>
    <s v="Jeerustha Kamlang"/>
    <n v="2"/>
    <n v="41"/>
    <s v="Mobilization"/>
  </r>
  <r>
    <d v="2017-08-01T00:00:00"/>
    <s v="chsg-00704.06"/>
    <x v="0"/>
    <x v="19"/>
    <s v="I/C DESG"/>
    <s v="X-EE"/>
    <s v="Ex-Employee"/>
    <n v="2"/>
    <n v="41"/>
    <s v="Mobilization"/>
  </r>
  <r>
    <d v="2017-08-07T00:00:00"/>
    <s v="chsg-00704.06"/>
    <x v="0"/>
    <x v="19"/>
    <s v="I/C DESG"/>
    <n v="2003"/>
    <s v="Chapoo Rordpet"/>
    <n v="5"/>
    <n v="41"/>
    <s v="Mobilization"/>
  </r>
  <r>
    <d v="2017-08-14T00:00:00"/>
    <s v="chsg-00704.06"/>
    <x v="0"/>
    <x v="19"/>
    <s v="I/C DESG"/>
    <n v="2003"/>
    <s v="Chapoo Rordpet"/>
    <n v="6"/>
    <n v="41"/>
    <s v="Mobilization"/>
  </r>
  <r>
    <d v="2017-08-14T00:00:00"/>
    <s v="chsg-00704.06"/>
    <x v="0"/>
    <x v="19"/>
    <s v="I/C DESG"/>
    <n v="2026"/>
    <s v="Thanunruth Thanapatchinaworn"/>
    <n v="7"/>
    <n v="41"/>
    <s v="Mobilization"/>
  </r>
  <r>
    <d v="2017-08-21T00:00:00"/>
    <s v="chsg-00704.06"/>
    <x v="0"/>
    <x v="19"/>
    <s v="I/C DESG"/>
    <n v="2001"/>
    <s v="Chakrit Ounvises"/>
    <n v="1"/>
    <n v="41"/>
    <s v="Mobilization"/>
  </r>
  <r>
    <d v="2017-08-21T00:00:00"/>
    <s v="chsg-00704.06"/>
    <x v="0"/>
    <x v="19"/>
    <s v="I/C DESG"/>
    <n v="2026"/>
    <s v="Thanunruth Thanapatchinaworn"/>
    <n v="21"/>
    <n v="41"/>
    <s v="Mobilization"/>
  </r>
  <r>
    <d v="2017-08-28T00:00:00"/>
    <s v="chsg-00704.06"/>
    <x v="0"/>
    <x v="19"/>
    <s v="I/C DESG"/>
    <n v="2001"/>
    <s v="Chakrit Ounvises"/>
    <n v="1"/>
    <n v="41"/>
    <s v="Mobilization"/>
  </r>
  <r>
    <d v="2017-08-28T00:00:00"/>
    <s v="chsg-00704.06"/>
    <x v="0"/>
    <x v="19"/>
    <s v="I/C DESG"/>
    <n v="2002"/>
    <s v="Jeerustha Kamlang"/>
    <n v="4"/>
    <n v="41"/>
    <s v="Mobilization"/>
  </r>
  <r>
    <d v="2017-09-25T00:00:00"/>
    <s v="chsg-00704.06"/>
    <x v="0"/>
    <x v="19"/>
    <s v="I/C DESG"/>
    <n v="2001"/>
    <s v="Chakrit Ounvises"/>
    <n v="1"/>
    <n v="41"/>
    <s v="Mobilization"/>
  </r>
  <r>
    <d v="2017-10-16T00:00:00"/>
    <s v="chsg-00704.06"/>
    <x v="0"/>
    <x v="19"/>
    <s v="I/C DESG"/>
    <n v="2002"/>
    <s v="Jeerustha Kamlang"/>
    <n v="3"/>
    <n v="41"/>
    <s v="Mobilization"/>
  </r>
  <r>
    <d v="2017-12-11T00:00:00"/>
    <s v="chsg-00704.06"/>
    <x v="0"/>
    <x v="19"/>
    <s v="I/C DESG"/>
    <n v="2001"/>
    <s v="Chakrit Ounvises"/>
    <n v="1"/>
    <n v="41"/>
    <s v="Mobilization"/>
  </r>
  <r>
    <d v="2018-01-01T00:00:00"/>
    <s v="chsg-00704.06"/>
    <x v="0"/>
    <x v="19"/>
    <s v="I/C DESG"/>
    <n v="2001"/>
    <s v="Chakrit Ounvises"/>
    <n v="3"/>
    <n v="41"/>
    <s v="Mobilization"/>
  </r>
  <r>
    <d v="2018-01-15T00:00:00"/>
    <s v="chsg-00704.06"/>
    <x v="0"/>
    <x v="19"/>
    <s v="I/C DESG"/>
    <n v="2001"/>
    <s v="Chakrit Ounvises"/>
    <n v="2"/>
    <n v="41"/>
    <s v="Mobilization"/>
  </r>
  <r>
    <d v="2018-01-22T00:00:00"/>
    <s v="chsg-00704.06"/>
    <x v="0"/>
    <x v="19"/>
    <s v="I/C DESG"/>
    <n v="2001"/>
    <s v="Chakrit Ounvises"/>
    <n v="8"/>
    <n v="41"/>
    <s v="Mobilization"/>
  </r>
  <r>
    <d v="2018-01-29T00:00:00"/>
    <s v="chsg-00704.06"/>
    <x v="0"/>
    <x v="19"/>
    <s v="I/C DESG"/>
    <n v="2001"/>
    <s v="Chakrit Ounvises"/>
    <n v="9"/>
    <n v="41"/>
    <s v="Mobilization"/>
  </r>
  <r>
    <d v="2018-02-05T00:00:00"/>
    <s v="chsg-00704.06"/>
    <x v="0"/>
    <x v="19"/>
    <s v="I/C DESG"/>
    <n v="2001"/>
    <s v="Chakrit Ounvises"/>
    <n v="3"/>
    <n v="41"/>
    <s v="Mobilization"/>
  </r>
  <r>
    <d v="2018-02-12T00:00:00"/>
    <s v="chsg-00704.06"/>
    <x v="0"/>
    <x v="19"/>
    <s v="I/C DESG"/>
    <n v="2001"/>
    <s v="Chakrit Ounvises"/>
    <n v="2"/>
    <n v="41"/>
    <s v="Mobilization"/>
  </r>
  <r>
    <d v="2018-02-19T00:00:00"/>
    <s v="chsg-00704.06"/>
    <x v="0"/>
    <x v="19"/>
    <s v="I/C DESG"/>
    <n v="2001"/>
    <s v="Chakrit Ounvises"/>
    <n v="2"/>
    <n v="41"/>
    <s v="Mobilization"/>
  </r>
  <r>
    <d v="2018-03-05T00:00:00"/>
    <s v="chsg-00704.06"/>
    <x v="0"/>
    <x v="19"/>
    <s v="I/C DESG"/>
    <n v="2005"/>
    <s v="Lampoon Khamwangngeaw"/>
    <n v="2"/>
    <n v="41"/>
    <s v="Mobilization"/>
  </r>
  <r>
    <d v="2018-03-05T00:00:00"/>
    <s v="chsg-00704.06"/>
    <x v="0"/>
    <x v="19"/>
    <s v="I/C DESG"/>
    <n v="2005"/>
    <s v="Lampoon Khamwangngeaw"/>
    <n v="4"/>
    <n v="41"/>
    <s v="Mobilization"/>
  </r>
  <r>
    <d v="2018-03-05T00:00:00"/>
    <s v="chsg-00704.06"/>
    <x v="0"/>
    <x v="19"/>
    <s v="I/C DESG"/>
    <n v="2017"/>
    <s v="Phatchanatsikarn Sricharoenphong"/>
    <n v="9"/>
    <n v="41"/>
    <s v="Mobilization"/>
  </r>
  <r>
    <d v="2018-03-05T00:00:00"/>
    <s v="chsg-00704.06"/>
    <x v="0"/>
    <x v="19"/>
    <s v="I/C DESG"/>
    <n v="2001"/>
    <s v="Chakrit Ounvises"/>
    <n v="2"/>
    <n v="41"/>
    <s v="Mobilization"/>
  </r>
  <r>
    <d v="2018-03-12T00:00:00"/>
    <s v="chsg-00704.06"/>
    <x v="0"/>
    <x v="19"/>
    <s v="I/C DESG"/>
    <n v="2005"/>
    <s v="Lampoon Khamwangngeaw"/>
    <n v="37"/>
    <n v="41"/>
    <s v="Mobilization"/>
  </r>
  <r>
    <d v="2018-03-12T00:00:00"/>
    <s v="chsg-00704.06"/>
    <x v="0"/>
    <x v="19"/>
    <s v="I/C DESG"/>
    <n v="2017"/>
    <s v="Phatchanatsikarn Sricharoenphong"/>
    <n v="40"/>
    <n v="41"/>
    <s v="Mobilization"/>
  </r>
  <r>
    <d v="2018-03-12T00:00:00"/>
    <s v="chsg-00704.06"/>
    <x v="0"/>
    <x v="19"/>
    <s v="I/C DESG"/>
    <n v="2001"/>
    <s v="Chakrit Ounvises"/>
    <n v="1"/>
    <n v="41"/>
    <s v="Mobilization"/>
  </r>
  <r>
    <d v="2018-03-12T00:00:00"/>
    <s v="chsg-00704.06"/>
    <x v="0"/>
    <x v="19"/>
    <s v="I/C DESG"/>
    <n v="2014"/>
    <s v="Witthawat Witthayawiranon"/>
    <n v="16"/>
    <n v="41"/>
    <s v="Mobilization"/>
  </r>
  <r>
    <d v="2018-03-19T00:00:00"/>
    <s v="chsg-00704.06"/>
    <x v="0"/>
    <x v="19"/>
    <s v="I/C DESG"/>
    <n v="2005"/>
    <s v="Lampoon Khamwangngeaw"/>
    <n v="40"/>
    <n v="41"/>
    <s v="Mobilization"/>
  </r>
  <r>
    <d v="2018-03-19T00:00:00"/>
    <s v="chsg-00704.06"/>
    <x v="0"/>
    <x v="19"/>
    <s v="I/C DESG"/>
    <n v="2017"/>
    <s v="Phatchanatsikarn Sricharoenphong"/>
    <n v="24"/>
    <n v="41"/>
    <s v="Mobilization"/>
  </r>
  <r>
    <d v="2018-03-19T00:00:00"/>
    <s v="chsg-00704.06"/>
    <x v="0"/>
    <x v="19"/>
    <s v="I/C DESG"/>
    <n v="2001"/>
    <s v="Chakrit Ounvises"/>
    <n v="10"/>
    <n v="41"/>
    <s v="Mobilization"/>
  </r>
  <r>
    <d v="2018-03-19T00:00:00"/>
    <s v="chsg-00704.06"/>
    <x v="0"/>
    <x v="19"/>
    <s v="I/C DESG"/>
    <n v="2014"/>
    <s v="Witthawat Witthayawiranon"/>
    <n v="14"/>
    <n v="41"/>
    <s v="Mobilization"/>
  </r>
  <r>
    <d v="2018-03-26T00:00:00"/>
    <s v="chsg-00704.06"/>
    <x v="0"/>
    <x v="19"/>
    <s v="I/C DESG"/>
    <n v="2005"/>
    <s v="Lampoon Khamwangngeaw"/>
    <n v="6.5"/>
    <n v="41"/>
    <s v="Mobilization"/>
  </r>
  <r>
    <d v="2018-03-26T00:00:00"/>
    <s v="chsg-00704.06"/>
    <x v="0"/>
    <x v="19"/>
    <s v="I/C DESG"/>
    <n v="2001"/>
    <s v="Chakrit Ounvises"/>
    <n v="13"/>
    <n v="41"/>
    <s v="Mobilization"/>
  </r>
  <r>
    <d v="2018-03-26T00:00:00"/>
    <s v="chsg-00704.06"/>
    <x v="0"/>
    <x v="19"/>
    <s v="I/C DESG"/>
    <n v="2014"/>
    <s v="Witthawat Witthayawiranon"/>
    <n v="3"/>
    <n v="41"/>
    <s v="Mobilization"/>
  </r>
  <r>
    <d v="2018-04-02T00:00:00"/>
    <s v="chsg-00704.06"/>
    <x v="0"/>
    <x v="19"/>
    <s v="I/C DESG"/>
    <n v="2005"/>
    <s v="Lampoon Khamwangngeaw"/>
    <n v="36"/>
    <n v="41"/>
    <s v="Mobilization"/>
  </r>
  <r>
    <d v="2018-04-02T00:00:00"/>
    <s v="chsg-00704.06"/>
    <x v="0"/>
    <x v="19"/>
    <s v="I/C DESG"/>
    <n v="2001"/>
    <s v="Chakrit Ounvises"/>
    <n v="4"/>
    <n v="41"/>
    <s v="Mobilization"/>
  </r>
  <r>
    <d v="2018-04-02T00:00:00"/>
    <s v="chsg-00704.06"/>
    <x v="0"/>
    <x v="19"/>
    <s v="I/C DESG"/>
    <n v="2001"/>
    <s v="Chakrit Ounvises"/>
    <n v="4"/>
    <n v="41"/>
    <s v="Mobilization"/>
  </r>
  <r>
    <d v="2018-04-02T00:00:00"/>
    <s v="chsg-00704.06"/>
    <x v="0"/>
    <x v="19"/>
    <s v="I/C DESG"/>
    <n v="2001"/>
    <s v="Chakrit Ounvises"/>
    <n v="14"/>
    <n v="41"/>
    <s v="Mobilization"/>
  </r>
  <r>
    <d v="2018-04-02T00:00:00"/>
    <s v="chsg-00704.06"/>
    <x v="0"/>
    <x v="19"/>
    <s v="I/C DESG"/>
    <n v="2017"/>
    <s v="Phatchanatsikarn Sricharoenphong"/>
    <n v="10"/>
    <n v="41"/>
    <s v="Mobilization"/>
  </r>
  <r>
    <d v="2018-04-02T00:00:00"/>
    <s v="chsg-00704.06"/>
    <x v="0"/>
    <x v="19"/>
    <s v="I/C DESG"/>
    <n v="2014"/>
    <s v="Witthawat Witthayawiranon"/>
    <n v="24"/>
    <n v="41"/>
    <s v="Mobilization"/>
  </r>
  <r>
    <d v="2018-04-16T00:00:00"/>
    <s v="chsg-00704.06"/>
    <x v="0"/>
    <x v="19"/>
    <s v="I/C DESG"/>
    <n v="2001"/>
    <s v="Chakrit Ounvises"/>
    <n v="4"/>
    <n v="41"/>
    <s v="Mobilization"/>
  </r>
  <r>
    <d v="2018-04-16T00:00:00"/>
    <s v="chsg-00704.06"/>
    <x v="0"/>
    <x v="19"/>
    <s v="I/C DESG"/>
    <n v="2001"/>
    <s v="Chakrit Ounvises"/>
    <n v="13"/>
    <n v="41"/>
    <s v="Mobilization"/>
  </r>
  <r>
    <d v="2018-04-23T00:00:00"/>
    <s v="chsg-00704.06"/>
    <x v="0"/>
    <x v="19"/>
    <s v="I/C DESG"/>
    <n v="2001"/>
    <s v="Chakrit Ounvises"/>
    <n v="12"/>
    <n v="41"/>
    <s v="Mobilization"/>
  </r>
  <r>
    <d v="2018-04-30T00:00:00"/>
    <s v="chsg-00704.06"/>
    <x v="0"/>
    <x v="19"/>
    <s v="I/C DESG"/>
    <n v="2001"/>
    <s v="Chakrit Ounvises"/>
    <n v="2"/>
    <n v="41"/>
    <s v="Mobilization"/>
  </r>
  <r>
    <d v="2018-05-01T00:00:00"/>
    <s v="chsg-00704.06"/>
    <x v="0"/>
    <x v="19"/>
    <s v="I/C DESG"/>
    <n v="2001"/>
    <s v="Chakrit Ounvises"/>
    <n v="12"/>
    <n v="41"/>
    <s v="Mobilization"/>
  </r>
  <r>
    <d v="2018-05-07T00:00:00"/>
    <s v="chsg-00704.06"/>
    <x v="0"/>
    <x v="19"/>
    <s v="I/C DESG"/>
    <n v="2001"/>
    <s v="Chakrit Ounvises"/>
    <n v="20"/>
    <n v="41"/>
    <s v="Mobilization"/>
  </r>
  <r>
    <d v="2018-05-14T00:00:00"/>
    <s v="chsg-00704.06"/>
    <x v="0"/>
    <x v="19"/>
    <s v="I/C DESG"/>
    <n v="2001"/>
    <s v="Chakrit Ounvises"/>
    <n v="2"/>
    <n v="41"/>
    <s v="Mobilization"/>
  </r>
  <r>
    <d v="2018-05-21T00:00:00"/>
    <s v="chsg-00704.06"/>
    <x v="0"/>
    <x v="19"/>
    <s v="I/C DESG"/>
    <n v="2001"/>
    <s v="Chakrit Ounvises"/>
    <n v="5"/>
    <n v="41"/>
    <s v="Mobilization"/>
  </r>
  <r>
    <d v="2018-05-28T00:00:00"/>
    <s v="chsg-00704.06"/>
    <x v="0"/>
    <x v="19"/>
    <s v="I/C DESG"/>
    <n v="2001"/>
    <s v="Chakrit Ounvises"/>
    <n v="12"/>
    <n v="41"/>
    <s v="Mobilization"/>
  </r>
  <r>
    <d v="2017-05-01T00:00:00"/>
    <s v="chsg-00708.07"/>
    <x v="0"/>
    <x v="20"/>
    <s v="I/C DESG"/>
    <n v="2024"/>
    <s v="Angkarn Kotsang"/>
    <n v="9"/>
    <n v="100"/>
    <s v="Phase III-50% Hardscape Design Development"/>
  </r>
  <r>
    <d v="2017-05-08T00:00:00"/>
    <s v="chsg-00708.07"/>
    <x v="0"/>
    <x v="20"/>
    <s v="I/C DESG"/>
    <n v="2024"/>
    <s v="Angkarn Kotsang"/>
    <n v="5"/>
    <n v="100"/>
    <s v="Phase III-50% Hardscape Design Development"/>
  </r>
  <r>
    <d v="2017-05-15T00:00:00"/>
    <s v="chsg-00708.07"/>
    <x v="0"/>
    <x v="20"/>
    <s v="I/C DESG"/>
    <n v="2024"/>
    <s v="Angkarn Kotsang"/>
    <n v="12"/>
    <n v="100"/>
    <s v="Phase III-50% Hardscape Design Development"/>
  </r>
  <r>
    <d v="2017-05-22T00:00:00"/>
    <s v="chsg-00708.07"/>
    <x v="0"/>
    <x v="20"/>
    <s v="I/C DESG"/>
    <n v="2024"/>
    <s v="Angkarn Kotsang"/>
    <n v="13"/>
    <n v="100"/>
    <s v="Phase III-50% Hardscape Design Development"/>
  </r>
  <r>
    <d v="2017-05-29T00:00:00"/>
    <s v="chsg-00708.07"/>
    <x v="0"/>
    <x v="20"/>
    <s v="I/C DESG"/>
    <n v="2024"/>
    <s v="Angkarn Kotsang"/>
    <n v="7"/>
    <n v="100"/>
    <s v="Phase III-50% Hardscape Design Development"/>
  </r>
  <r>
    <d v="2017-06-01T00:00:00"/>
    <s v="chsg-00708.07"/>
    <x v="0"/>
    <x v="20"/>
    <s v="I/C DESG"/>
    <n v="2024"/>
    <s v="Angkarn Kotsang"/>
    <n v="6"/>
    <n v="100"/>
    <s v="Phase III-50% Hardscape Design Development"/>
  </r>
  <r>
    <d v="2017-06-05T00:00:00"/>
    <s v="chsg-00708.07"/>
    <x v="0"/>
    <x v="20"/>
    <s v="I/C DESG"/>
    <n v="2024"/>
    <s v="Angkarn Kotsang"/>
    <n v="15"/>
    <n v="100"/>
    <s v="Phase III-50% Hardscape Design Development"/>
  </r>
  <r>
    <d v="2017-06-12T00:00:00"/>
    <s v="chsg-00708.07"/>
    <x v="0"/>
    <x v="20"/>
    <s v="I/C DESG"/>
    <n v="2014"/>
    <s v="Witthawat Witthayawiranon"/>
    <n v="3.5"/>
    <n v="100"/>
    <s v="Phase III-50% Hardscape Design Development"/>
  </r>
  <r>
    <d v="2017-06-12T00:00:00"/>
    <s v="chsg-00708.07"/>
    <x v="0"/>
    <x v="20"/>
    <s v="I/C DESG"/>
    <n v="2024"/>
    <s v="Angkarn Kotsang"/>
    <n v="4"/>
    <n v="100"/>
    <s v="Phase III-50% Hardscape Design Development"/>
  </r>
  <r>
    <d v="2017-06-12T00:00:00"/>
    <s v="chsg-00708.07"/>
    <x v="0"/>
    <x v="20"/>
    <s v="I/C DESG"/>
    <n v="2023"/>
    <s v="Kriengkai Panuwatwanich"/>
    <n v="36"/>
    <n v="100"/>
    <s v="Phase III-50% Hardscape Design Development"/>
  </r>
  <r>
    <d v="2017-06-19T00:00:00"/>
    <s v="chsg-00708.07"/>
    <x v="0"/>
    <x v="20"/>
    <s v="I/C DESG"/>
    <n v="2014"/>
    <s v="Witthawat Witthayawiranon"/>
    <n v="7"/>
    <n v="100"/>
    <s v="Phase III-50% Hardscape Design Development"/>
  </r>
  <r>
    <d v="2017-06-19T00:00:00"/>
    <s v="chsg-00708.07"/>
    <x v="0"/>
    <x v="20"/>
    <s v="I/C DESG"/>
    <n v="2024"/>
    <s v="Angkarn Kotsang"/>
    <n v="7"/>
    <n v="100"/>
    <s v="Phase III-50% Hardscape Design Development"/>
  </r>
  <r>
    <d v="2017-06-19T00:00:00"/>
    <s v="chsg-00708.07"/>
    <x v="0"/>
    <x v="20"/>
    <s v="I/C DESG"/>
    <n v="2023"/>
    <s v="Kriengkai Panuwatwanich"/>
    <n v="9"/>
    <n v="100"/>
    <s v="Phase III-50% Hardscape Design Development"/>
  </r>
  <r>
    <d v="2017-06-19T00:00:00"/>
    <s v="chsg-00708.07"/>
    <x v="0"/>
    <x v="20"/>
    <s v="I/C DESG"/>
    <n v="2026"/>
    <s v="Thanunruth Thanapatchinaworn"/>
    <n v="7"/>
    <n v="100"/>
    <s v="Phase III-50% Hardscape Design Development"/>
  </r>
  <r>
    <d v="2017-06-26T00:00:00"/>
    <s v="chsg-00708.07"/>
    <x v="0"/>
    <x v="20"/>
    <s v="I/C DESG"/>
    <n v="2024"/>
    <s v="Angkarn Kotsang"/>
    <n v="5"/>
    <n v="100"/>
    <s v="Phase III-50% Hardscape Design Development"/>
  </r>
  <r>
    <d v="2017-06-26T00:00:00"/>
    <s v="chsg-00708.07"/>
    <x v="0"/>
    <x v="20"/>
    <s v="I/C DESG"/>
    <n v="2023"/>
    <s v="Kriengkai Panuwatwanich"/>
    <n v="2"/>
    <n v="100"/>
    <s v="Phase III-50% Hardscape Design Development"/>
  </r>
  <r>
    <d v="2017-07-03T00:00:00"/>
    <s v="chsg-00708.07"/>
    <x v="0"/>
    <x v="20"/>
    <s v="I/C DESG"/>
    <n v="2024"/>
    <s v="Angkarn Kotsang"/>
    <n v="3"/>
    <n v="100"/>
    <s v="Phase III-50% Hardscape Design Development"/>
  </r>
  <r>
    <d v="2017-07-10T00:00:00"/>
    <s v="chsg-00708.07"/>
    <x v="0"/>
    <x v="20"/>
    <s v="I/C DESG"/>
    <n v="2024"/>
    <s v="Angkarn Kotsang"/>
    <n v="1"/>
    <n v="100"/>
    <s v="Phase III-50% Hardscape Design Development"/>
  </r>
  <r>
    <d v="2017-07-17T00:00:00"/>
    <s v="chsg-00708.07"/>
    <x v="0"/>
    <x v="20"/>
    <s v="I/C DESG"/>
    <n v="2024"/>
    <s v="Angkarn Kotsang"/>
    <n v="4"/>
    <n v="100"/>
    <s v="Phase III-50% Hardscape Design Development"/>
  </r>
  <r>
    <d v="2017-07-24T00:00:00"/>
    <s v="chsg-00708.07"/>
    <x v="0"/>
    <x v="20"/>
    <s v="I/C DESG"/>
    <n v="2024"/>
    <s v="Angkarn Kotsang"/>
    <n v="5"/>
    <n v="100"/>
    <s v="Phase III-50% Hardscape Design Development"/>
  </r>
  <r>
    <d v="2017-07-31T00:00:00"/>
    <s v="chsg-00708.07"/>
    <x v="0"/>
    <x v="20"/>
    <s v="I/C DESG"/>
    <n v="2024"/>
    <s v="Angkarn Kotsang"/>
    <n v="1"/>
    <n v="100"/>
    <s v="Phase III-50% Hardscape Design Development"/>
  </r>
  <r>
    <d v="2017-08-01T00:00:00"/>
    <s v="chsg-00708.07"/>
    <x v="0"/>
    <x v="20"/>
    <s v="I/C DESG"/>
    <n v="2024"/>
    <s v="Angkarn Kotsang"/>
    <n v="2"/>
    <n v="100"/>
    <s v="Phase III-50% Hardscape Design Development"/>
  </r>
  <r>
    <d v="2017-08-01T00:00:00"/>
    <s v="chsg-00708.07"/>
    <x v="0"/>
    <x v="20"/>
    <s v="I/C DESG"/>
    <n v="2023"/>
    <s v="Kriengkai Panuwatwanich"/>
    <n v="1"/>
    <n v="100"/>
    <s v="Phase III-50% Hardscape Design Development"/>
  </r>
  <r>
    <d v="2017-08-07T00:00:00"/>
    <s v="chsg-00708.07"/>
    <x v="0"/>
    <x v="20"/>
    <s v="I/C DESG"/>
    <n v="2024"/>
    <s v="Angkarn Kotsang"/>
    <n v="3"/>
    <n v="100"/>
    <s v="Phase III-50% Hardscape Design Development"/>
  </r>
  <r>
    <d v="2017-08-07T00:00:00"/>
    <s v="chsg-00708.07"/>
    <x v="0"/>
    <x v="20"/>
    <s v="I/C DESG"/>
    <n v="2023"/>
    <s v="Kriengkai Panuwatwanich"/>
    <n v="4"/>
    <n v="100"/>
    <s v="Phase III-50% Hardscape Design Development"/>
  </r>
  <r>
    <d v="2017-08-07T00:00:00"/>
    <s v="chsg-00708.07"/>
    <x v="0"/>
    <x v="20"/>
    <s v="I/C DESG"/>
    <n v="2023"/>
    <s v="Kriengkai Panuwatwanich"/>
    <n v="1.5"/>
    <n v="100"/>
    <s v="Phase III-50% Hardscape Design Development"/>
  </r>
  <r>
    <d v="2017-08-14T00:00:00"/>
    <s v="chsg-00708.07"/>
    <x v="0"/>
    <x v="20"/>
    <s v="I/C DESG"/>
    <n v="2024"/>
    <s v="Angkarn Kotsang"/>
    <n v="2"/>
    <n v="100"/>
    <s v="Phase III-50% Hardscape Design Development"/>
  </r>
  <r>
    <d v="2017-08-21T00:00:00"/>
    <s v="chsg-00708.07"/>
    <x v="0"/>
    <x v="20"/>
    <s v="I/C DESG"/>
    <n v="2024"/>
    <s v="Angkarn Kotsang"/>
    <n v="14"/>
    <n v="100"/>
    <s v="Phase III-50% Hardscape Design Development"/>
  </r>
  <r>
    <d v="2017-08-28T00:00:00"/>
    <s v="chsg-00708.07"/>
    <x v="0"/>
    <x v="20"/>
    <s v="I/C DESG"/>
    <n v="2024"/>
    <s v="Angkarn Kotsang"/>
    <n v="16"/>
    <n v="100"/>
    <s v="Phase III-50% Hardscape Design Development"/>
  </r>
  <r>
    <d v="2017-09-01T00:00:00"/>
    <s v="chsg-00708.07"/>
    <x v="0"/>
    <x v="20"/>
    <s v="I/C DESG"/>
    <n v="2024"/>
    <s v="Angkarn Kotsang"/>
    <n v="8"/>
    <n v="100"/>
    <s v="Phase III-50% Hardscape Design Development"/>
  </r>
  <r>
    <d v="2017-09-04T00:00:00"/>
    <s v="chsg-00708.07"/>
    <x v="0"/>
    <x v="20"/>
    <s v="I/C DESG"/>
    <n v="2024"/>
    <s v="Angkarn Kotsang"/>
    <n v="12"/>
    <n v="100"/>
    <s v="Phase III-50% Hardscape Design Development"/>
  </r>
  <r>
    <d v="2017-09-04T00:00:00"/>
    <s v="chsg-00708.07"/>
    <x v="0"/>
    <x v="20"/>
    <s v="I/C DESG"/>
    <n v="2023"/>
    <s v="Kriengkai Panuwatwanich"/>
    <n v="9"/>
    <n v="100"/>
    <s v="Phase III-50% Hardscape Design Development"/>
  </r>
  <r>
    <d v="2017-09-11T00:00:00"/>
    <s v="chsg-00708.07"/>
    <x v="0"/>
    <x v="20"/>
    <s v="I/C DESG"/>
    <n v="2024"/>
    <s v="Angkarn Kotsang"/>
    <n v="6"/>
    <n v="100"/>
    <s v="Phase III-50% Hardscape Design Development"/>
  </r>
  <r>
    <d v="2017-09-11T00:00:00"/>
    <s v="chsg-00708.07"/>
    <x v="0"/>
    <x v="20"/>
    <s v="I/C DESG"/>
    <n v="2023"/>
    <s v="Kriengkai Panuwatwanich"/>
    <n v="19"/>
    <n v="100"/>
    <s v="Phase III-50% Hardscape Design Development"/>
  </r>
  <r>
    <d v="2017-09-11T00:00:00"/>
    <s v="chsg-00708.07"/>
    <x v="0"/>
    <x v="20"/>
    <s v="I/C DESG"/>
    <n v="2005"/>
    <s v="Lampoon Khamwangngeaw"/>
    <n v="37"/>
    <n v="100"/>
    <s v="Phase III-50% Hardscape Design Development"/>
  </r>
  <r>
    <d v="2017-09-11T00:00:00"/>
    <s v="chsg-00708.07"/>
    <x v="0"/>
    <x v="20"/>
    <s v="I/C DESG"/>
    <n v="2026"/>
    <s v="Thanunruth Thanapatchinaworn"/>
    <n v="24"/>
    <n v="100"/>
    <s v="Phase III-50% Hardscape Design Development"/>
  </r>
  <r>
    <d v="2017-09-11T00:00:00"/>
    <s v="chsg-00708.07"/>
    <x v="0"/>
    <x v="20"/>
    <s v="I/C DESG"/>
    <s v="X-EE"/>
    <s v="Ex-Employee"/>
    <n v="16"/>
    <n v="100"/>
    <s v="Phase III-50% Hardscape Design Development"/>
  </r>
  <r>
    <d v="2017-09-18T00:00:00"/>
    <s v="chsg-00708.07"/>
    <x v="0"/>
    <x v="20"/>
    <s v="I/C DESG"/>
    <n v="2024"/>
    <s v="Angkarn Kotsang"/>
    <n v="6"/>
    <n v="100"/>
    <s v="Phase III-50% Hardscape Design Development"/>
  </r>
  <r>
    <d v="2017-09-18T00:00:00"/>
    <s v="chsg-00708.07"/>
    <x v="0"/>
    <x v="20"/>
    <s v="I/C DESG"/>
    <n v="2023"/>
    <s v="Kriengkai Panuwatwanich"/>
    <n v="40"/>
    <n v="100"/>
    <s v="Phase III-50% Hardscape Design Development"/>
  </r>
  <r>
    <d v="2017-09-18T00:00:00"/>
    <s v="chsg-00708.07"/>
    <x v="0"/>
    <x v="20"/>
    <s v="I/C DESG"/>
    <n v="2005"/>
    <s v="Lampoon Khamwangngeaw"/>
    <n v="49"/>
    <n v="100"/>
    <s v="Phase III-50% Hardscape Design Development"/>
  </r>
  <r>
    <d v="2017-09-18T00:00:00"/>
    <s v="chsg-00708.07"/>
    <x v="0"/>
    <x v="20"/>
    <s v="I/C DESG"/>
    <n v="2026"/>
    <s v="Thanunruth Thanapatchinaworn"/>
    <n v="40"/>
    <n v="100"/>
    <s v="Phase III-50% Hardscape Design Development"/>
  </r>
  <r>
    <d v="2017-09-18T00:00:00"/>
    <s v="chsg-00708.07"/>
    <x v="0"/>
    <x v="20"/>
    <s v="I/C DESG"/>
    <s v="X-EE"/>
    <s v="Ex-Employee"/>
    <n v="30"/>
    <n v="100"/>
    <s v="Phase III-50% Hardscape Design Development"/>
  </r>
  <r>
    <d v="2017-09-25T00:00:00"/>
    <s v="chsg-00708.07"/>
    <x v="0"/>
    <x v="20"/>
    <s v="I/C DESG"/>
    <n v="2024"/>
    <s v="Angkarn Kotsang"/>
    <n v="3"/>
    <n v="100"/>
    <s v="Phase III-50% Hardscape Design Development"/>
  </r>
  <r>
    <d v="2017-09-25T00:00:00"/>
    <s v="chsg-00708.07"/>
    <x v="0"/>
    <x v="20"/>
    <s v="I/C DESG"/>
    <n v="2023"/>
    <s v="Kriengkai Panuwatwanich"/>
    <n v="4"/>
    <n v="100"/>
    <s v="Phase III-50% Hardscape Design Development"/>
  </r>
  <r>
    <d v="2017-09-25T00:00:00"/>
    <s v="chsg-00708.07"/>
    <x v="0"/>
    <x v="20"/>
    <s v="I/C DESG"/>
    <n v="2023"/>
    <s v="Kriengkai Panuwatwanich"/>
    <n v="6"/>
    <n v="100"/>
    <s v="Phase III-50% Hardscape Design Development"/>
  </r>
  <r>
    <d v="2017-09-25T00:00:00"/>
    <s v="chsg-00708.07"/>
    <x v="0"/>
    <x v="20"/>
    <s v="I/C DESG"/>
    <n v="2005"/>
    <s v="Lampoon Khamwangngeaw"/>
    <n v="2"/>
    <n v="100"/>
    <s v="Phase III-50% Hardscape Design Development"/>
  </r>
  <r>
    <d v="2017-09-25T00:00:00"/>
    <s v="chsg-00708.07"/>
    <x v="0"/>
    <x v="20"/>
    <s v="I/C DESG"/>
    <n v="2026"/>
    <s v="Thanunruth Thanapatchinaworn"/>
    <n v="8"/>
    <n v="100"/>
    <s v="Phase III-50% Hardscape Design Development"/>
  </r>
  <r>
    <d v="2017-10-02T00:00:00"/>
    <s v="chsg-00708.07"/>
    <x v="0"/>
    <x v="20"/>
    <s v="I/C DESG"/>
    <n v="2024"/>
    <s v="Angkarn Kotsang"/>
    <n v="9"/>
    <n v="100"/>
    <s v="Phase III-50% Hardscape Design Development"/>
  </r>
  <r>
    <d v="2017-10-09T00:00:00"/>
    <s v="chsg-00708.07"/>
    <x v="0"/>
    <x v="20"/>
    <s v="I/C DESG"/>
    <n v="2024"/>
    <s v="Angkarn Kotsang"/>
    <n v="9"/>
    <n v="100"/>
    <s v="Phase III-50% Hardscape Design Development"/>
  </r>
  <r>
    <d v="2017-10-16T00:00:00"/>
    <s v="chsg-00708.07"/>
    <x v="0"/>
    <x v="20"/>
    <s v="I/C DESG"/>
    <n v="2024"/>
    <s v="Angkarn Kotsang"/>
    <n v="2"/>
    <n v="100"/>
    <s v="Phase III-50% Hardscape Design Development"/>
  </r>
  <r>
    <d v="2017-10-23T00:00:00"/>
    <s v="chsg-00708.07"/>
    <x v="0"/>
    <x v="20"/>
    <s v="I/C DESG"/>
    <n v="2024"/>
    <s v="Angkarn Kotsang"/>
    <n v="5"/>
    <n v="100"/>
    <s v="Phase III-50% Hardscape Design Development"/>
  </r>
  <r>
    <d v="2017-10-23T00:00:00"/>
    <s v="chsg-00708.07"/>
    <x v="0"/>
    <x v="20"/>
    <s v="I/C DESG"/>
    <n v="2010"/>
    <s v="Rapee Pongtanee"/>
    <n v="7"/>
    <n v="100"/>
    <s v="Phase III-50% Hardscape Design Development"/>
  </r>
  <r>
    <d v="2017-10-30T00:00:00"/>
    <s v="chsg-00708.07"/>
    <x v="0"/>
    <x v="20"/>
    <s v="I/C DESG"/>
    <n v="2024"/>
    <s v="Angkarn Kotsang"/>
    <n v="6"/>
    <n v="100"/>
    <s v="Phase III-50% Hardscape Design Development"/>
  </r>
  <r>
    <d v="2017-11-01T00:00:00"/>
    <s v="chsg-00708.07"/>
    <x v="0"/>
    <x v="20"/>
    <s v="I/C DESG"/>
    <n v="2024"/>
    <s v="Angkarn Kotsang"/>
    <n v="4"/>
    <n v="100"/>
    <s v="Phase III-50% Hardscape Design Development"/>
  </r>
  <r>
    <d v="2017-11-06T00:00:00"/>
    <s v="chsg-00708.07"/>
    <x v="0"/>
    <x v="20"/>
    <s v="I/C DESG"/>
    <n v="2024"/>
    <s v="Angkarn Kotsang"/>
    <n v="8"/>
    <n v="100"/>
    <s v="Phase III-50% Hardscape Design Development"/>
  </r>
  <r>
    <d v="2017-11-06T00:00:00"/>
    <s v="chsg-00708.07"/>
    <x v="0"/>
    <x v="20"/>
    <s v="I/C DESG"/>
    <s v="X-EE"/>
    <s v="Ex-Employee"/>
    <n v="18"/>
    <n v="100"/>
    <s v="Phase III-50% Hardscape Design Development"/>
  </r>
  <r>
    <d v="2017-11-13T00:00:00"/>
    <s v="chsg-00708.07"/>
    <x v="0"/>
    <x v="20"/>
    <s v="I/C DESG"/>
    <n v="2014"/>
    <s v="Witthawat Witthayawiranon"/>
    <n v="8"/>
    <n v="100"/>
    <s v="Phase III-50% Hardscape Design Development"/>
  </r>
  <r>
    <d v="2017-11-13T00:00:00"/>
    <s v="chsg-00708.07"/>
    <x v="0"/>
    <x v="20"/>
    <s v="I/C DESG"/>
    <n v="2024"/>
    <s v="Angkarn Kotsang"/>
    <n v="9"/>
    <n v="100"/>
    <s v="Phase III-50% Hardscape Design Development"/>
  </r>
  <r>
    <d v="2017-11-13T00:00:00"/>
    <s v="chsg-00708.07"/>
    <x v="0"/>
    <x v="20"/>
    <s v="I/C DESG"/>
    <n v="2023"/>
    <s v="Kriengkai Panuwatwanich"/>
    <n v="2"/>
    <n v="100"/>
    <s v="Phase III-50% Hardscape Design Development"/>
  </r>
  <r>
    <d v="2017-11-13T00:00:00"/>
    <s v="chsg-00708.07"/>
    <x v="0"/>
    <x v="20"/>
    <s v="I/C DESG"/>
    <n v="2006"/>
    <s v="Nitipol Kanagasai"/>
    <n v="5"/>
    <n v="100"/>
    <s v="Phase III-50% Hardscape Design Development"/>
  </r>
  <r>
    <d v="2017-11-13T00:00:00"/>
    <s v="chsg-00708.07"/>
    <x v="0"/>
    <x v="20"/>
    <s v="I/C DESG"/>
    <s v="X-EE"/>
    <s v="Ex-Employee"/>
    <n v="8"/>
    <n v="100"/>
    <s v="Phase III-50% Hardscape Design Development"/>
  </r>
  <r>
    <d v="2017-11-20T00:00:00"/>
    <s v="chsg-00708.07"/>
    <x v="0"/>
    <x v="20"/>
    <s v="I/C DESG"/>
    <n v="2006"/>
    <s v="Nitipol Kanagasai"/>
    <n v="2"/>
    <n v="100"/>
    <s v="Phase III-50% Hardscape Design Development"/>
  </r>
  <r>
    <d v="2017-11-27T00:00:00"/>
    <s v="chsg-00708.07"/>
    <x v="0"/>
    <x v="20"/>
    <s v="I/C DESG"/>
    <n v="2014"/>
    <s v="Witthawat Witthayawiranon"/>
    <n v="24"/>
    <n v="100"/>
    <s v="Phase III-50% Hardscape Design Development"/>
  </r>
  <r>
    <d v="2017-11-27T00:00:00"/>
    <s v="chsg-00708.07"/>
    <x v="0"/>
    <x v="20"/>
    <s v="I/C DESG"/>
    <n v="2024"/>
    <s v="Angkarn Kotsang"/>
    <n v="12"/>
    <n v="100"/>
    <s v="Phase III-50% Hardscape Design Development"/>
  </r>
  <r>
    <d v="2017-11-27T00:00:00"/>
    <s v="chsg-00708.07"/>
    <x v="0"/>
    <x v="20"/>
    <s v="I/C DESG"/>
    <s v="X-EE"/>
    <s v="Ex-Employee"/>
    <n v="12"/>
    <n v="100"/>
    <s v="Phase III-50% Hardscape Design Development"/>
  </r>
  <r>
    <d v="2017-12-01T00:00:00"/>
    <s v="chsg-00708.07"/>
    <x v="0"/>
    <x v="20"/>
    <s v="I/C DESG"/>
    <n v="2014"/>
    <s v="Witthawat Witthayawiranon"/>
    <n v="8"/>
    <n v="100"/>
    <s v="Phase III-50% Hardscape Design Development"/>
  </r>
  <r>
    <d v="2017-12-04T00:00:00"/>
    <s v="chsg-00708.07"/>
    <x v="0"/>
    <x v="20"/>
    <s v="I/C DESG"/>
    <n v="2014"/>
    <s v="Witthawat Witthayawiranon"/>
    <n v="24"/>
    <n v="100"/>
    <s v="Phase III-50% Hardscape Design Development"/>
  </r>
  <r>
    <d v="2017-12-04T00:00:00"/>
    <s v="chsg-00708.07"/>
    <x v="0"/>
    <x v="20"/>
    <s v="I/C DESG"/>
    <n v="2024"/>
    <s v="Angkarn Kotsang"/>
    <n v="8"/>
    <n v="100"/>
    <s v="Phase III-50% Hardscape Design Development"/>
  </r>
  <r>
    <d v="2017-12-04T00:00:00"/>
    <s v="chsg-00708.07"/>
    <x v="0"/>
    <x v="20"/>
    <s v="I/C DESG"/>
    <n v="2023"/>
    <s v="Kriengkai Panuwatwanich"/>
    <n v="1"/>
    <n v="100"/>
    <s v="Phase III-50% Hardscape Design Development"/>
  </r>
  <r>
    <d v="2017-12-11T00:00:00"/>
    <s v="chsg-00708.07"/>
    <x v="0"/>
    <x v="20"/>
    <s v="I/C DESG"/>
    <n v="2014"/>
    <s v="Witthawat Witthayawiranon"/>
    <n v="12"/>
    <n v="100"/>
    <s v="Phase III-50% Hardscape Design Development"/>
  </r>
  <r>
    <d v="2017-12-11T00:00:00"/>
    <s v="chsg-00708.07"/>
    <x v="0"/>
    <x v="20"/>
    <s v="I/C DESG"/>
    <n v="2024"/>
    <s v="Angkarn Kotsang"/>
    <n v="12"/>
    <n v="100"/>
    <s v="Phase III-50% Hardscape Design Development"/>
  </r>
  <r>
    <d v="2017-12-11T00:00:00"/>
    <s v="chsg-00708.07"/>
    <x v="0"/>
    <x v="20"/>
    <s v="I/C DESG"/>
    <n v="2023"/>
    <s v="Kriengkai Panuwatwanich"/>
    <n v="22"/>
    <n v="100"/>
    <s v="Phase III-50% Hardscape Design Development"/>
  </r>
  <r>
    <d v="2017-12-11T00:00:00"/>
    <s v="chsg-00708.07"/>
    <x v="0"/>
    <x v="20"/>
    <s v="I/C DESG"/>
    <n v="2010"/>
    <s v="Rapee Pongtanee"/>
    <n v="6"/>
    <n v="100"/>
    <s v="Phase III-50% Hardscape Design Development"/>
  </r>
  <r>
    <d v="2017-12-18T00:00:00"/>
    <s v="chsg-00708.07"/>
    <x v="0"/>
    <x v="20"/>
    <s v="I/C DESG"/>
    <n v="2014"/>
    <s v="Witthawat Witthayawiranon"/>
    <n v="20"/>
    <n v="100"/>
    <s v="Phase III-50% Hardscape Design Development"/>
  </r>
  <r>
    <d v="2017-12-18T00:00:00"/>
    <s v="chsg-00708.07"/>
    <x v="0"/>
    <x v="20"/>
    <s v="I/C DESG"/>
    <n v="2024"/>
    <s v="Angkarn Kotsang"/>
    <n v="9"/>
    <n v="100"/>
    <s v="Phase III-50% Hardscape Design Development"/>
  </r>
  <r>
    <d v="2017-12-18T00:00:00"/>
    <s v="chsg-00708.07"/>
    <x v="0"/>
    <x v="20"/>
    <s v="I/C DESG"/>
    <n v="2023"/>
    <s v="Kriengkai Panuwatwanich"/>
    <n v="4"/>
    <n v="100"/>
    <s v="Phase III-50% Hardscape Design Development"/>
  </r>
  <r>
    <d v="2018-01-01T00:00:00"/>
    <s v="chsg-00708.07"/>
    <x v="0"/>
    <x v="20"/>
    <s v="I/C DESG"/>
    <n v="2024"/>
    <s v="Angkarn Kotsang"/>
    <n v="2"/>
    <n v="100"/>
    <s v="Phase III-50% Hardscape Design Development"/>
  </r>
  <r>
    <d v="2018-01-08T00:00:00"/>
    <s v="chsg-00708.07"/>
    <x v="0"/>
    <x v="20"/>
    <s v="I/C DESG"/>
    <n v="2023"/>
    <s v="Kriengkai Panuwatwanich"/>
    <n v="2"/>
    <n v="100"/>
    <s v="Phase III-50% Hardscape Design Development"/>
  </r>
  <r>
    <d v="2018-01-08T00:00:00"/>
    <s v="chsg-00708.07"/>
    <x v="0"/>
    <x v="20"/>
    <s v="I/C DESG"/>
    <n v="2024"/>
    <s v="Angkarn Kotsang"/>
    <n v="3"/>
    <n v="100"/>
    <s v="Phase III-50% Hardscape Design Development"/>
  </r>
  <r>
    <d v="2018-01-15T00:00:00"/>
    <s v="chsg-00708.07"/>
    <x v="0"/>
    <x v="20"/>
    <s v="I/C DESG"/>
    <n v="2024"/>
    <s v="Angkarn Kotsang"/>
    <n v="1"/>
    <n v="100"/>
    <s v="Phase III-50% Hardscape Design Development"/>
  </r>
  <r>
    <d v="2018-01-22T00:00:00"/>
    <s v="chsg-00708.07"/>
    <x v="0"/>
    <x v="20"/>
    <s v="I/C DESG"/>
    <n v="2024"/>
    <s v="Angkarn Kotsang"/>
    <n v="3"/>
    <n v="100"/>
    <s v="Phase III-50% Hardscape Design Development"/>
  </r>
  <r>
    <d v="2018-01-29T00:00:00"/>
    <s v="chsg-00708.07"/>
    <x v="0"/>
    <x v="20"/>
    <s v="I/C DESG"/>
    <n v="2023"/>
    <s v="Kriengkai Panuwatwanich"/>
    <n v="1"/>
    <n v="100"/>
    <s v="Phase III-50% Hardscape Design Development"/>
  </r>
  <r>
    <d v="2018-01-29T00:00:00"/>
    <s v="chsg-00708.07"/>
    <x v="0"/>
    <x v="20"/>
    <s v="I/C DESG"/>
    <n v="2023"/>
    <s v="Kriengkai Panuwatwanich"/>
    <n v="7"/>
    <n v="100"/>
    <s v="Phase III-50% Hardscape Design Development"/>
  </r>
  <r>
    <d v="2018-01-29T00:00:00"/>
    <s v="chsg-00708.07"/>
    <x v="0"/>
    <x v="20"/>
    <s v="I/C DESG"/>
    <n v="2024"/>
    <s v="Angkarn Kotsang"/>
    <n v="2"/>
    <n v="100"/>
    <s v="Phase III-50% Hardscape Design Development"/>
  </r>
  <r>
    <d v="2018-02-01T00:00:00"/>
    <s v="chsg-00708.07"/>
    <x v="0"/>
    <x v="20"/>
    <s v="I/C DESG"/>
    <n v="2023"/>
    <s v="Kriengkai Panuwatwanich"/>
    <n v="4"/>
    <n v="100"/>
    <s v="Phase III-50% Hardscape Design Development"/>
  </r>
  <r>
    <d v="2018-02-05T00:00:00"/>
    <s v="chsg-00708.07"/>
    <x v="0"/>
    <x v="20"/>
    <s v="I/C DESG"/>
    <n v="2024"/>
    <s v="Angkarn Kotsang"/>
    <n v="3"/>
    <n v="100"/>
    <s v="Phase III-50% Hardscape Design Development"/>
  </r>
  <r>
    <d v="2018-02-05T00:00:00"/>
    <s v="chsg-00708.07"/>
    <x v="0"/>
    <x v="20"/>
    <s v="I/C DESG"/>
    <n v="2010"/>
    <s v="Rapee Pongtanee"/>
    <n v="16"/>
    <n v="100"/>
    <s v="Phase III-50% Hardscape Design Development"/>
  </r>
  <r>
    <d v="2018-02-05T00:00:00"/>
    <s v="chsg-00708.07"/>
    <x v="0"/>
    <x v="20"/>
    <s v="I/C DESG"/>
    <n v="2023"/>
    <s v="Kriengkai Panuwatwanich"/>
    <n v="20"/>
    <n v="100"/>
    <s v="Phase III-50% Hardscape Design Development"/>
  </r>
  <r>
    <d v="2018-02-12T00:00:00"/>
    <s v="chsg-00708.07"/>
    <x v="0"/>
    <x v="20"/>
    <s v="I/C DESG"/>
    <n v="2024"/>
    <s v="Angkarn Kotsang"/>
    <n v="3"/>
    <n v="100"/>
    <s v="Phase III-50% Hardscape Design Development"/>
  </r>
  <r>
    <d v="2018-02-12T00:00:00"/>
    <s v="chsg-00708.07"/>
    <x v="0"/>
    <x v="20"/>
    <s v="I/C DESG"/>
    <n v="2010"/>
    <s v="Rapee Pongtanee"/>
    <n v="19"/>
    <n v="100"/>
    <s v="Phase III-50% Hardscape Design Development"/>
  </r>
  <r>
    <d v="2018-02-12T00:00:00"/>
    <s v="chsg-00708.07"/>
    <x v="0"/>
    <x v="20"/>
    <s v="I/C DESG"/>
    <n v="2023"/>
    <s v="Kriengkai Panuwatwanich"/>
    <n v="2"/>
    <n v="100"/>
    <s v="Phase III-50% Hardscape Design Development"/>
  </r>
  <r>
    <d v="2018-02-19T00:00:00"/>
    <s v="chsg-00708.07"/>
    <x v="0"/>
    <x v="20"/>
    <s v="I/C DESG"/>
    <n v="2024"/>
    <s v="Angkarn Kotsang"/>
    <n v="3"/>
    <n v="100"/>
    <s v="Phase III-50% Hardscape Design Development"/>
  </r>
  <r>
    <d v="2018-02-19T00:00:00"/>
    <s v="chsg-00708.07"/>
    <x v="0"/>
    <x v="20"/>
    <s v="I/C DESG"/>
    <n v="2010"/>
    <s v="Rapee Pongtanee"/>
    <n v="8"/>
    <n v="100"/>
    <s v="Phase III-50% Hardscape Design Development"/>
  </r>
  <r>
    <d v="2018-02-26T00:00:00"/>
    <s v="chsg-00708.07"/>
    <x v="0"/>
    <x v="20"/>
    <s v="I/C DESG"/>
    <n v="2024"/>
    <s v="Angkarn Kotsang"/>
    <n v="3"/>
    <n v="100"/>
    <s v="Phase III-50% Hardscape Design Development"/>
  </r>
  <r>
    <d v="2018-02-26T00:00:00"/>
    <s v="chsg-00708.07"/>
    <x v="0"/>
    <x v="20"/>
    <s v="I/C DESG"/>
    <n v="2010"/>
    <s v="Rapee Pongtanee"/>
    <n v="24"/>
    <n v="100"/>
    <s v="Phase III-50% Hardscape Design Development"/>
  </r>
  <r>
    <d v="2018-02-26T00:00:00"/>
    <s v="chsg-00708.07"/>
    <x v="0"/>
    <x v="20"/>
    <s v="I/C DESG"/>
    <n v="2014"/>
    <s v="Witthawat Witthayawiranon"/>
    <n v="8"/>
    <n v="100"/>
    <s v="Phase III-50% Hardscape Design Development"/>
  </r>
  <r>
    <d v="2018-03-01T00:00:00"/>
    <s v="chsg-00708.07"/>
    <x v="0"/>
    <x v="20"/>
    <s v="I/C DESG"/>
    <n v="2023"/>
    <s v="Kriengkai Panuwatwanich"/>
    <n v="5"/>
    <n v="100"/>
    <s v="Phase III-50% Hardscape Design Development"/>
  </r>
  <r>
    <d v="2018-03-01T00:00:00"/>
    <s v="chsg-00708.07"/>
    <x v="0"/>
    <x v="20"/>
    <s v="I/C DESG"/>
    <n v="2010"/>
    <s v="Rapee Pongtanee"/>
    <n v="8"/>
    <n v="100"/>
    <s v="Phase III-50% Hardscape Design Development"/>
  </r>
  <r>
    <d v="2018-03-05T00:00:00"/>
    <s v="chsg-00708.07"/>
    <x v="0"/>
    <x v="20"/>
    <s v="I/C DESG"/>
    <n v="2023"/>
    <s v="Kriengkai Panuwatwanich"/>
    <n v="14"/>
    <n v="100"/>
    <s v="Phase III-50% Hardscape Design Development"/>
  </r>
  <r>
    <d v="2018-03-05T00:00:00"/>
    <s v="chsg-00708.07"/>
    <x v="0"/>
    <x v="20"/>
    <s v="I/C DESG"/>
    <n v="2010"/>
    <s v="Rapee Pongtanee"/>
    <n v="4"/>
    <n v="100"/>
    <s v="Phase III-50% Hardscape Design Development"/>
  </r>
  <r>
    <d v="2018-03-05T00:00:00"/>
    <s v="chsg-00708.07"/>
    <x v="0"/>
    <x v="20"/>
    <s v="I/C DESG"/>
    <n v="2014"/>
    <s v="Witthawat Witthayawiranon"/>
    <n v="4"/>
    <n v="100"/>
    <s v="Phase III-50% Hardscape Design Development"/>
  </r>
  <r>
    <d v="2018-03-12T00:00:00"/>
    <s v="chsg-00708.07"/>
    <x v="0"/>
    <x v="20"/>
    <s v="I/C DESG"/>
    <n v="2023"/>
    <s v="Kriengkai Panuwatwanich"/>
    <n v="38"/>
    <n v="100"/>
    <s v="Phase III-50% Hardscape Design Development"/>
  </r>
  <r>
    <d v="2018-03-12T00:00:00"/>
    <s v="chsg-00708.07"/>
    <x v="0"/>
    <x v="20"/>
    <s v="I/C DESG"/>
    <n v="2010"/>
    <s v="Rapee Pongtanee"/>
    <n v="6"/>
    <n v="100"/>
    <s v="Phase III-50% Hardscape Design Development"/>
  </r>
  <r>
    <d v="2018-03-12T00:00:00"/>
    <s v="chsg-00708.07"/>
    <x v="0"/>
    <x v="20"/>
    <s v="I/C DESG"/>
    <n v="2014"/>
    <s v="Witthawat Witthayawiranon"/>
    <n v="23"/>
    <n v="100"/>
    <s v="Phase III-50% Hardscape Design Development"/>
  </r>
  <r>
    <d v="2018-03-19T00:00:00"/>
    <s v="chsg-00708.07"/>
    <x v="0"/>
    <x v="20"/>
    <s v="I/C DESG"/>
    <n v="2023"/>
    <s v="Kriengkai Panuwatwanich"/>
    <n v="24"/>
    <n v="100"/>
    <s v="Phase III-50% Hardscape Design Development"/>
  </r>
  <r>
    <d v="2018-03-19T00:00:00"/>
    <s v="chsg-00708.07"/>
    <x v="0"/>
    <x v="20"/>
    <s v="I/C DESG"/>
    <n v="2010"/>
    <s v="Rapee Pongtanee"/>
    <n v="40"/>
    <n v="100"/>
    <s v="Phase III-50% Hardscape Design Development"/>
  </r>
  <r>
    <d v="2018-03-19T00:00:00"/>
    <s v="chsg-00708.07"/>
    <x v="0"/>
    <x v="20"/>
    <s v="I/C DESG"/>
    <n v="2014"/>
    <s v="Witthawat Witthayawiranon"/>
    <n v="20"/>
    <n v="100"/>
    <s v="Phase III-50% Hardscape Design Development"/>
  </r>
  <r>
    <d v="2018-03-26T00:00:00"/>
    <s v="chsg-00708.07"/>
    <x v="0"/>
    <x v="20"/>
    <s v="I/C DESG"/>
    <n v="2023"/>
    <s v="Kriengkai Panuwatwanich"/>
    <n v="28"/>
    <n v="100"/>
    <s v="Phase III-50% Hardscape Design Development"/>
  </r>
  <r>
    <d v="2018-03-26T00:00:00"/>
    <s v="chsg-00708.07"/>
    <x v="0"/>
    <x v="20"/>
    <s v="I/C DESG"/>
    <n v="2010"/>
    <s v="Rapee Pongtanee"/>
    <n v="40"/>
    <n v="100"/>
    <s v="Phase III-50% Hardscape Design Development"/>
  </r>
  <r>
    <d v="2018-03-26T00:00:00"/>
    <s v="chsg-00708.07"/>
    <x v="0"/>
    <x v="20"/>
    <s v="I/C DESG"/>
    <n v="2014"/>
    <s v="Witthawat Witthayawiranon"/>
    <n v="9"/>
    <n v="100"/>
    <s v="Phase III-50% Hardscape Design Development"/>
  </r>
  <r>
    <d v="2018-06-25T00:00:00"/>
    <s v="chsg-00708.07"/>
    <x v="0"/>
    <x v="20"/>
    <s v="I/C DESG"/>
    <n v="2006"/>
    <s v="Nitipol Kanagasai"/>
    <n v="14"/>
    <n v="100"/>
    <s v="Phase III-50% Hardscape Design Development"/>
  </r>
  <r>
    <d v="2018-07-02T00:00:00"/>
    <s v="chsg-00708.07"/>
    <x v="0"/>
    <x v="20"/>
    <s v="I/C DESG"/>
    <n v="2006"/>
    <s v="Nitipol Kanagasai"/>
    <n v="15"/>
    <n v="100"/>
    <s v="Phase III-50% Hardscape Design Development"/>
  </r>
  <r>
    <d v="2018-07-02T00:00:00"/>
    <s v="chsg-00708.07"/>
    <x v="0"/>
    <x v="20"/>
    <s v="I/C DESG"/>
    <n v="2013"/>
    <s v="Assadang Mouangsamrit"/>
    <n v="38"/>
    <n v="100"/>
    <s v="Phase III-50% Hardscape Design Development"/>
  </r>
  <r>
    <d v="2018-07-02T00:00:00"/>
    <s v="chsg-00708.07"/>
    <x v="0"/>
    <x v="20"/>
    <s v="I/C DESG"/>
    <n v="2017"/>
    <s v="Phatchanatsikarn Sricharoenphong"/>
    <n v="11.5"/>
    <n v="100"/>
    <s v="Phase III-50% Hardscape Design Development"/>
  </r>
  <r>
    <d v="2018-07-09T00:00:00"/>
    <s v="chsg-00708.07"/>
    <x v="0"/>
    <x v="20"/>
    <s v="I/C DESG"/>
    <n v="2006"/>
    <s v="Nitipol Kanagasai"/>
    <n v="18"/>
    <n v="100"/>
    <s v="Phase III-50% Hardscape Design Development"/>
  </r>
  <r>
    <d v="2018-07-09T00:00:00"/>
    <s v="chsg-00708.07"/>
    <x v="0"/>
    <x v="20"/>
    <s v="I/C DESG"/>
    <n v="2013"/>
    <s v="Assadang Mouangsamrit"/>
    <n v="32"/>
    <n v="100"/>
    <s v="Phase III-50% Hardscape Design Development"/>
  </r>
  <r>
    <d v="2018-07-09T00:00:00"/>
    <s v="chsg-00708.07"/>
    <x v="0"/>
    <x v="20"/>
    <s v="I/C DESG"/>
    <n v="2017"/>
    <s v="Phatchanatsikarn Sricharoenphong"/>
    <n v="22.5"/>
    <n v="100"/>
    <s v="Phase III-50% Hardscape Design Development"/>
  </r>
  <r>
    <d v="2018-07-16T00:00:00"/>
    <s v="chsg-00708.07"/>
    <x v="0"/>
    <x v="20"/>
    <s v="I/C DESG"/>
    <n v="2006"/>
    <s v="Nitipol Kanagasai"/>
    <n v="15"/>
    <n v="100"/>
    <s v="Phase III-50% Hardscape Design Development"/>
  </r>
  <r>
    <d v="2018-07-16T00:00:00"/>
    <s v="chsg-00708.07"/>
    <x v="0"/>
    <x v="20"/>
    <s v="I/C DESG"/>
    <n v="2013"/>
    <s v="Assadang Mouangsamrit"/>
    <n v="16"/>
    <n v="100"/>
    <s v="Phase III-50% Hardscape Design Development"/>
  </r>
  <r>
    <d v="2018-07-16T00:00:00"/>
    <s v="chsg-00708.07"/>
    <x v="0"/>
    <x v="20"/>
    <s v="I/C DESG"/>
    <n v="2018"/>
    <s v="Sresthasak Varasarin"/>
    <n v="8"/>
    <n v="100"/>
    <s v="Phase III-50% Hardscape Design Development"/>
  </r>
  <r>
    <d v="2018-07-23T00:00:00"/>
    <s v="chsg-00708.07"/>
    <x v="0"/>
    <x v="20"/>
    <s v="I/C DESG"/>
    <n v="2006"/>
    <s v="Nitipol Kanagasai"/>
    <n v="15"/>
    <n v="100"/>
    <s v="Phase III-50% Hardscape Design Development"/>
  </r>
  <r>
    <d v="2018-07-23T00:00:00"/>
    <s v="chsg-00708.07"/>
    <x v="0"/>
    <x v="20"/>
    <s v="I/C DESG"/>
    <n v="2017"/>
    <s v="Phatchanatsikarn Sricharoenphong"/>
    <n v="13"/>
    <n v="100"/>
    <s v="Phase III-50% Hardscape Design Development"/>
  </r>
  <r>
    <d v="2018-07-23T00:00:00"/>
    <s v="chsg-00708.07"/>
    <x v="0"/>
    <x v="20"/>
    <s v="I/C DESG"/>
    <n v="2018"/>
    <s v="Sresthasak Varasarin"/>
    <n v="16"/>
    <n v="100"/>
    <s v="Phase III-50% Hardscape Design Development"/>
  </r>
  <r>
    <d v="2018-07-30T00:00:00"/>
    <s v="chsg-00708.07"/>
    <x v="0"/>
    <x v="20"/>
    <s v="I/C DESG"/>
    <n v="2006"/>
    <s v="Nitipol Kanagasai"/>
    <n v="3"/>
    <n v="100"/>
    <s v="Phase III-50% Hardscape Design Development"/>
  </r>
  <r>
    <d v="2018-07-30T00:00:00"/>
    <s v="chsg-00708.07"/>
    <x v="0"/>
    <x v="20"/>
    <s v="I/C DESG"/>
    <n v="2013"/>
    <s v="Assadang Mouangsamrit"/>
    <n v="4"/>
    <n v="100"/>
    <s v="Phase III-50% Hardscape Design Development"/>
  </r>
  <r>
    <d v="2018-07-30T00:00:00"/>
    <s v="chsg-00708.07"/>
    <x v="0"/>
    <x v="20"/>
    <s v="I/C DESG"/>
    <n v="2017"/>
    <s v="Phatchanatsikarn Sricharoenphong"/>
    <n v="8"/>
    <n v="100"/>
    <s v="Phase III-50% Hardscape Design Development"/>
  </r>
  <r>
    <d v="2018-08-01T00:00:00"/>
    <s v="chsg-00708.07"/>
    <x v="0"/>
    <x v="20"/>
    <s v="I/C DESG"/>
    <n v="2013"/>
    <s v="Assadang Mouangsamrit"/>
    <n v="21"/>
    <n v="100"/>
    <s v="Phase III-50% Hardscape Design Development"/>
  </r>
  <r>
    <d v="2018-08-01T00:00:00"/>
    <s v="chsg-00708.07"/>
    <x v="0"/>
    <x v="20"/>
    <s v="I/C DESG"/>
    <n v="2017"/>
    <s v="Phatchanatsikarn Sricharoenphong"/>
    <n v="22"/>
    <n v="100"/>
    <s v="Phase III-50% Hardscape Design Development"/>
  </r>
  <r>
    <d v="2018-08-01T00:00:00"/>
    <s v="chsg-00708.07"/>
    <x v="0"/>
    <x v="20"/>
    <s v="I/C DESG"/>
    <n v="2006"/>
    <s v="Nitipol Kanagasai"/>
    <n v="10"/>
    <n v="100"/>
    <s v="Phase III-50% Hardscape Design Development"/>
  </r>
  <r>
    <d v="2018-08-06T00:00:00"/>
    <s v="chsg-00708.07"/>
    <x v="0"/>
    <x v="20"/>
    <s v="I/C DESG"/>
    <n v="2005"/>
    <s v="Lampoon Khamwangngeaw"/>
    <n v="1"/>
    <n v="100"/>
    <s v="Phase III-50% Hardscape Design Development"/>
  </r>
  <r>
    <d v="2018-08-06T00:00:00"/>
    <s v="chsg-00708.07"/>
    <x v="0"/>
    <x v="20"/>
    <s v="I/C DESG"/>
    <n v="2013"/>
    <s v="Assadang Mouangsamrit"/>
    <n v="34.5"/>
    <n v="100"/>
    <s v="Phase III-50% Hardscape Design Development"/>
  </r>
  <r>
    <d v="2018-08-06T00:00:00"/>
    <s v="chsg-00708.07"/>
    <x v="0"/>
    <x v="20"/>
    <s v="I/C DESG"/>
    <n v="2017"/>
    <s v="Phatchanatsikarn Sricharoenphong"/>
    <n v="28.5"/>
    <n v="100"/>
    <s v="Phase III-50% Hardscape Design Development"/>
  </r>
  <r>
    <d v="2018-08-13T00:00:00"/>
    <s v="chsg-00708.07"/>
    <x v="0"/>
    <x v="20"/>
    <s v="I/C DESG"/>
    <n v="2006"/>
    <s v="Nitipol Kanagasai"/>
    <n v="11"/>
    <n v="100"/>
    <s v="Phase III-50% Hardscape Design Development"/>
  </r>
  <r>
    <d v="2017-05-01T00:00:00"/>
    <s v="chsg-00708.09"/>
    <x v="0"/>
    <x v="21"/>
    <s v="I/C DESG"/>
    <n v="2024"/>
    <s v="Angkarn Kotsang"/>
    <n v="2"/>
    <n v="104"/>
    <s v="Phase I-Concept Design-Sales Center Area"/>
  </r>
  <r>
    <d v="2017-05-29T00:00:00"/>
    <s v="chsg-00708.09"/>
    <x v="0"/>
    <x v="21"/>
    <s v="I/C DESG"/>
    <n v="2005"/>
    <s v="Lampoon Khamwangngeaw"/>
    <n v="1"/>
    <n v="104"/>
    <s v="Phase I-Concept Design-Sales Center Area"/>
  </r>
  <r>
    <d v="2017-05-29T00:00:00"/>
    <s v="chsg-00708.09"/>
    <x v="0"/>
    <x v="21"/>
    <s v="I/C DESG"/>
    <n v="2005"/>
    <s v="Lampoon Khamwangngeaw"/>
    <n v="2"/>
    <n v="104"/>
    <s v="Phase I-Concept Design-Sales Center Area"/>
  </r>
  <r>
    <d v="2017-06-05T00:00:00"/>
    <s v="chsg-00708.09"/>
    <x v="0"/>
    <x v="21"/>
    <s v="I/C DESG"/>
    <n v="2005"/>
    <s v="Lampoon Khamwangngeaw"/>
    <n v="3"/>
    <n v="104"/>
    <s v="Phase I-Concept Design-Sales Center Area"/>
  </r>
  <r>
    <d v="2017-06-12T00:00:00"/>
    <s v="chsg-00708.09"/>
    <x v="0"/>
    <x v="21"/>
    <s v="I/C DESG"/>
    <n v="2024"/>
    <s v="Angkarn Kotsang"/>
    <n v="4"/>
    <n v="104"/>
    <s v="Phase I-Concept Design-Sales Center Area"/>
  </r>
  <r>
    <d v="2017-06-19T00:00:00"/>
    <s v="chsg-00708.09"/>
    <x v="0"/>
    <x v="21"/>
    <s v="I/C DESG"/>
    <n v="2024"/>
    <s v="Angkarn Kotsang"/>
    <n v="13"/>
    <n v="104"/>
    <s v="Phase I-Concept Design-Sales Center Area"/>
  </r>
  <r>
    <d v="2017-06-26T00:00:00"/>
    <s v="chsg-00708.09"/>
    <x v="0"/>
    <x v="21"/>
    <s v="I/C DESG"/>
    <n v="2024"/>
    <s v="Angkarn Kotsang"/>
    <n v="19"/>
    <n v="104"/>
    <s v="Phase I-Concept Design-Sales Center Area"/>
  </r>
  <r>
    <d v="2017-06-26T00:00:00"/>
    <s v="chsg-00708.09"/>
    <x v="0"/>
    <x v="21"/>
    <s v="I/C DESG"/>
    <n v="2023"/>
    <s v="Kriengkai Panuwatwanich"/>
    <n v="1"/>
    <n v="104"/>
    <s v="Phase I-Concept Design-Sales Center Area"/>
  </r>
  <r>
    <d v="2017-06-26T00:00:00"/>
    <s v="chsg-00708.09"/>
    <x v="0"/>
    <x v="21"/>
    <s v="I/C DESG"/>
    <n v="2005"/>
    <s v="Lampoon Khamwangngeaw"/>
    <n v="1"/>
    <n v="104"/>
    <s v="Phase I-Concept Design-Sales Center Area"/>
  </r>
  <r>
    <d v="2017-07-03T00:00:00"/>
    <s v="chsg-00708.09"/>
    <x v="0"/>
    <x v="21"/>
    <s v="I/C DESG"/>
    <n v="2024"/>
    <s v="Angkarn Kotsang"/>
    <n v="12"/>
    <n v="104"/>
    <s v="Phase I-Concept Design-Sales Center Area"/>
  </r>
  <r>
    <d v="2017-07-03T00:00:00"/>
    <s v="chsg-00708.09"/>
    <x v="0"/>
    <x v="21"/>
    <s v="I/C DESG"/>
    <n v="2005"/>
    <s v="Lampoon Khamwangngeaw"/>
    <n v="0.5"/>
    <n v="104"/>
    <s v="Phase I-Concept Design-Sales Center Area"/>
  </r>
  <r>
    <d v="2017-07-03T00:00:00"/>
    <s v="chsg-00708.09"/>
    <x v="0"/>
    <x v="21"/>
    <s v="I/C DESG"/>
    <s v="X-EE"/>
    <s v="Ex-Employee"/>
    <n v="21.5"/>
    <n v="104"/>
    <s v="Phase I-Concept Design-Sales Center Area"/>
  </r>
  <r>
    <d v="2017-07-10T00:00:00"/>
    <s v="chsg-00708.09"/>
    <x v="0"/>
    <x v="21"/>
    <s v="I/C DESG"/>
    <n v="2024"/>
    <s v="Angkarn Kotsang"/>
    <n v="8"/>
    <n v="104"/>
    <s v="Phase I-Concept Design-Sales Center Area"/>
  </r>
  <r>
    <d v="2017-07-10T00:00:00"/>
    <s v="chsg-00708.09"/>
    <x v="0"/>
    <x v="21"/>
    <s v="I/C DESG"/>
    <n v="2005"/>
    <s v="Lampoon Khamwangngeaw"/>
    <n v="20"/>
    <n v="104"/>
    <s v="Phase I-Concept Design-Sales Center Area"/>
  </r>
  <r>
    <d v="2017-07-10T00:00:00"/>
    <s v="chsg-00708.09"/>
    <x v="0"/>
    <x v="21"/>
    <s v="I/C DESG"/>
    <s v="X-EE"/>
    <s v="Ex-Employee"/>
    <n v="4"/>
    <n v="104"/>
    <s v="Phase I-Concept Design-Sales Center Area"/>
  </r>
  <r>
    <d v="2017-07-17T00:00:00"/>
    <s v="chsg-00708.09"/>
    <x v="0"/>
    <x v="21"/>
    <s v="I/C DESG"/>
    <n v="2024"/>
    <s v="Angkarn Kotsang"/>
    <n v="12"/>
    <n v="104"/>
    <s v="Phase I-Concept Design-Sales Center Area"/>
  </r>
  <r>
    <d v="2017-07-24T00:00:00"/>
    <s v="chsg-00708.09"/>
    <x v="0"/>
    <x v="21"/>
    <s v="I/C DESG"/>
    <n v="2024"/>
    <s v="Angkarn Kotsang"/>
    <n v="13"/>
    <n v="104"/>
    <s v="Phase I-Concept Design-Sales Center Area"/>
  </r>
  <r>
    <d v="2017-07-31T00:00:00"/>
    <s v="chsg-00708.09"/>
    <x v="0"/>
    <x v="21"/>
    <s v="I/C DESG"/>
    <n v="2024"/>
    <s v="Angkarn Kotsang"/>
    <n v="5"/>
    <n v="104"/>
    <s v="Phase I-Concept Design-Sales Center Area"/>
  </r>
  <r>
    <d v="2017-08-01T00:00:00"/>
    <s v="chsg-00708.09"/>
    <x v="0"/>
    <x v="21"/>
    <s v="I/C DESG"/>
    <n v="2024"/>
    <s v="Angkarn Kotsang"/>
    <n v="10"/>
    <n v="104"/>
    <s v="Phase I-Concept Design-Sales Center Area"/>
  </r>
  <r>
    <d v="2017-08-01T00:00:00"/>
    <s v="chsg-00708.09"/>
    <x v="0"/>
    <x v="21"/>
    <s v="I/C DESG"/>
    <n v="2005"/>
    <s v="Lampoon Khamwangngeaw"/>
    <n v="1"/>
    <n v="104"/>
    <s v="Phase I-Concept Design-Sales Center Area"/>
  </r>
  <r>
    <d v="2017-08-07T00:00:00"/>
    <s v="chsg-00708.09"/>
    <x v="0"/>
    <x v="21"/>
    <s v="I/C DESG"/>
    <n v="2014"/>
    <s v="Witthawat Witthayawiranon"/>
    <n v="7"/>
    <n v="104"/>
    <s v="Phase I-Concept Design-Sales Center Area"/>
  </r>
  <r>
    <d v="2017-08-07T00:00:00"/>
    <s v="chsg-00708.09"/>
    <x v="0"/>
    <x v="21"/>
    <s v="I/C DESG"/>
    <n v="2024"/>
    <s v="Angkarn Kotsang"/>
    <n v="15"/>
    <n v="104"/>
    <s v="Phase I-Concept Design-Sales Center Area"/>
  </r>
  <r>
    <d v="2017-08-07T00:00:00"/>
    <s v="chsg-00708.09"/>
    <x v="0"/>
    <x v="21"/>
    <s v="I/C DESG"/>
    <n v="2023"/>
    <s v="Kriengkai Panuwatwanich"/>
    <n v="17"/>
    <n v="104"/>
    <s v="Phase I-Concept Design-Sales Center Area"/>
  </r>
  <r>
    <d v="2017-08-07T00:00:00"/>
    <s v="chsg-00708.09"/>
    <x v="0"/>
    <x v="21"/>
    <s v="I/C DESG"/>
    <n v="2005"/>
    <s v="Lampoon Khamwangngeaw"/>
    <n v="21"/>
    <n v="104"/>
    <s v="Phase I-Concept Design-Sales Center Area"/>
  </r>
  <r>
    <d v="2017-08-07T00:00:00"/>
    <s v="chsg-00708.09"/>
    <x v="0"/>
    <x v="21"/>
    <s v="I/C DESG"/>
    <n v="2026"/>
    <s v="Thanunruth Thanapatchinaworn"/>
    <n v="35"/>
    <n v="104"/>
    <s v="Phase I-Concept Design-Sales Center Area"/>
  </r>
  <r>
    <d v="2017-08-07T00:00:00"/>
    <s v="chsg-00708.09"/>
    <x v="0"/>
    <x v="21"/>
    <s v="I/C DESG"/>
    <s v="X-EE"/>
    <s v="Ex-Employee"/>
    <n v="37.5"/>
    <n v="104"/>
    <s v="Phase I-Concept Design-Sales Center Area"/>
  </r>
  <r>
    <d v="2017-08-14T00:00:00"/>
    <s v="chsg-00708.09"/>
    <x v="0"/>
    <x v="21"/>
    <s v="I/C DESG"/>
    <n v="2024"/>
    <s v="Angkarn Kotsang"/>
    <n v="10"/>
    <n v="104"/>
    <s v="Phase I-Concept Design-Sales Center Area"/>
  </r>
  <r>
    <d v="2017-08-14T00:00:00"/>
    <s v="chsg-00708.09"/>
    <x v="0"/>
    <x v="21"/>
    <s v="I/C DESG"/>
    <n v="2023"/>
    <s v="Kriengkai Panuwatwanich"/>
    <n v="5"/>
    <n v="104"/>
    <s v="Phase I-Concept Design-Sales Center Area"/>
  </r>
  <r>
    <d v="2017-08-14T00:00:00"/>
    <s v="chsg-00708.09"/>
    <x v="0"/>
    <x v="21"/>
    <s v="I/C DESG"/>
    <n v="2005"/>
    <s v="Lampoon Khamwangngeaw"/>
    <n v="3"/>
    <n v="104"/>
    <s v="Phase I-Concept Design-Sales Center Area"/>
  </r>
  <r>
    <d v="2017-08-14T00:00:00"/>
    <s v="chsg-00708.09"/>
    <x v="0"/>
    <x v="21"/>
    <s v="I/C DESG"/>
    <n v="2005"/>
    <s v="Lampoon Khamwangngeaw"/>
    <n v="7.5"/>
    <n v="104"/>
    <s v="Phase I-Concept Design-Sales Center Area"/>
  </r>
  <r>
    <d v="2017-08-14T00:00:00"/>
    <s v="chsg-00708.09"/>
    <x v="0"/>
    <x v="21"/>
    <s v="I/C DESG"/>
    <s v="X-EE"/>
    <s v="Ex-Employee"/>
    <n v="25"/>
    <n v="104"/>
    <s v="Phase I-Concept Design-Sales Center Area"/>
  </r>
  <r>
    <d v="2017-08-21T00:00:00"/>
    <s v="chsg-00708.09"/>
    <x v="0"/>
    <x v="21"/>
    <s v="I/C DESG"/>
    <n v="2005"/>
    <s v="Lampoon Khamwangngeaw"/>
    <n v="33.5"/>
    <n v="104"/>
    <s v="Phase I-Concept Design-Sales Center Area"/>
  </r>
  <r>
    <d v="2017-08-21T00:00:00"/>
    <s v="chsg-00708.09"/>
    <x v="0"/>
    <x v="21"/>
    <s v="I/C DESG"/>
    <n v="2005"/>
    <s v="Lampoon Khamwangngeaw"/>
    <n v="2.5"/>
    <n v="104"/>
    <s v="Phase I-Concept Design-Sales Center Area"/>
  </r>
  <r>
    <d v="2017-08-21T00:00:00"/>
    <s v="chsg-00708.09"/>
    <x v="0"/>
    <x v="21"/>
    <s v="I/C DESG"/>
    <s v="X-EE"/>
    <s v="Ex-Employee"/>
    <n v="14"/>
    <n v="104"/>
    <s v="Phase I-Concept Design-Sales Center Area"/>
  </r>
  <r>
    <d v="2017-08-28T00:00:00"/>
    <s v="chsg-00708.09"/>
    <x v="0"/>
    <x v="21"/>
    <s v="I/C DESG"/>
    <n v="2005"/>
    <s v="Lampoon Khamwangngeaw"/>
    <n v="40"/>
    <n v="104"/>
    <s v="Phase I-Concept Design-Sales Center Area"/>
  </r>
  <r>
    <d v="2017-08-28T00:00:00"/>
    <s v="chsg-00708.09"/>
    <x v="0"/>
    <x v="21"/>
    <s v="I/C DESG"/>
    <n v="2026"/>
    <s v="Thanunruth Thanapatchinaworn"/>
    <n v="18"/>
    <n v="104"/>
    <s v="Phase I-Concept Design-Sales Center Area"/>
  </r>
  <r>
    <d v="2017-08-28T00:00:00"/>
    <s v="chsg-00708.09"/>
    <x v="0"/>
    <x v="21"/>
    <s v="I/C DESG"/>
    <s v="X-EE"/>
    <s v="Ex-Employee"/>
    <n v="16"/>
    <n v="104"/>
    <s v="Phase I-Concept Design-Sales Center Area"/>
  </r>
  <r>
    <d v="2017-09-01T00:00:00"/>
    <s v="chsg-00708.09"/>
    <x v="0"/>
    <x v="21"/>
    <s v="I/C DESG"/>
    <n v="2005"/>
    <s v="Lampoon Khamwangngeaw"/>
    <n v="10"/>
    <n v="104"/>
    <s v="Phase I-Concept Design-Sales Center Area"/>
  </r>
  <r>
    <d v="2017-09-01T00:00:00"/>
    <s v="chsg-00708.09"/>
    <x v="0"/>
    <x v="21"/>
    <s v="I/C DESG"/>
    <n v="2026"/>
    <s v="Thanunruth Thanapatchinaworn"/>
    <n v="8"/>
    <n v="104"/>
    <s v="Phase I-Concept Design-Sales Center Area"/>
  </r>
  <r>
    <d v="2017-09-01T00:00:00"/>
    <s v="chsg-00708.09"/>
    <x v="0"/>
    <x v="21"/>
    <s v="I/C DESG"/>
    <s v="X-EE"/>
    <s v="Ex-Employee"/>
    <n v="4"/>
    <n v="104"/>
    <s v="Phase I-Concept Design-Sales Center Area"/>
  </r>
  <r>
    <d v="2017-09-04T00:00:00"/>
    <s v="chsg-00708.09"/>
    <x v="0"/>
    <x v="21"/>
    <s v="I/C DESG"/>
    <n v="2024"/>
    <s v="Angkarn Kotsang"/>
    <n v="6"/>
    <n v="104"/>
    <s v="Phase I-Concept Design-Sales Center Area"/>
  </r>
  <r>
    <d v="2017-09-04T00:00:00"/>
    <s v="chsg-00708.09"/>
    <x v="0"/>
    <x v="21"/>
    <s v="I/C DESG"/>
    <n v="2023"/>
    <s v="Kriengkai Panuwatwanich"/>
    <n v="2"/>
    <n v="104"/>
    <s v="Phase I-Concept Design-Sales Center Area"/>
  </r>
  <r>
    <d v="2017-09-04T00:00:00"/>
    <s v="chsg-00708.09"/>
    <x v="0"/>
    <x v="21"/>
    <s v="I/C DESG"/>
    <n v="2005"/>
    <s v="Lampoon Khamwangngeaw"/>
    <n v="33"/>
    <n v="104"/>
    <s v="Phase I-Concept Design-Sales Center Area"/>
  </r>
  <r>
    <d v="2017-09-04T00:00:00"/>
    <s v="chsg-00708.09"/>
    <x v="0"/>
    <x v="21"/>
    <s v="I/C DESG"/>
    <n v="2026"/>
    <s v="Thanunruth Thanapatchinaworn"/>
    <n v="40"/>
    <n v="104"/>
    <s v="Phase I-Concept Design-Sales Center Area"/>
  </r>
  <r>
    <d v="2017-09-04T00:00:00"/>
    <s v="chsg-00708.09"/>
    <x v="0"/>
    <x v="21"/>
    <s v="I/C DESG"/>
    <s v="X-EE"/>
    <s v="Ex-Employee"/>
    <n v="41.5"/>
    <n v="104"/>
    <s v="Phase I-Concept Design-Sales Center Area"/>
  </r>
  <r>
    <d v="2017-09-11T00:00:00"/>
    <s v="chsg-00708.09"/>
    <x v="0"/>
    <x v="21"/>
    <s v="I/C DESG"/>
    <n v="2024"/>
    <s v="Angkarn Kotsang"/>
    <n v="9"/>
    <n v="104"/>
    <s v="Phase I-Concept Design-Sales Center Area"/>
  </r>
  <r>
    <d v="2017-09-18T00:00:00"/>
    <s v="chsg-00708.09"/>
    <x v="0"/>
    <x v="21"/>
    <s v="I/C DESG"/>
    <n v="2024"/>
    <s v="Angkarn Kotsang"/>
    <n v="12"/>
    <n v="104"/>
    <s v="Phase I-Concept Design-Sales Center Area"/>
  </r>
  <r>
    <d v="2017-09-25T00:00:00"/>
    <s v="chsg-00708.09"/>
    <x v="0"/>
    <x v="21"/>
    <s v="I/C DESG"/>
    <n v="2024"/>
    <s v="Angkarn Kotsang"/>
    <n v="6"/>
    <n v="104"/>
    <s v="Phase I-Concept Design-Sales Center Area"/>
  </r>
  <r>
    <d v="2017-10-02T00:00:00"/>
    <s v="chsg-00708.09"/>
    <x v="0"/>
    <x v="21"/>
    <s v="I/C DESG"/>
    <n v="2024"/>
    <s v="Angkarn Kotsang"/>
    <n v="12"/>
    <n v="104"/>
    <s v="Phase I-Concept Design-Sales Center Area"/>
  </r>
  <r>
    <d v="2017-10-02T00:00:00"/>
    <s v="chsg-00708.09"/>
    <x v="0"/>
    <x v="21"/>
    <s v="I/C DESG"/>
    <n v="2005"/>
    <s v="Lampoon Khamwangngeaw"/>
    <n v="1"/>
    <n v="104"/>
    <s v="Phase I-Concept Design-Sales Center Area"/>
  </r>
  <r>
    <d v="2017-10-02T00:00:00"/>
    <s v="chsg-00708.09"/>
    <x v="0"/>
    <x v="21"/>
    <s v="I/C DESG"/>
    <s v="X-EE"/>
    <s v="Ex-Employee"/>
    <n v="1"/>
    <n v="104"/>
    <s v="Phase I-Concept Design-Sales Center Area"/>
  </r>
  <r>
    <d v="2017-10-09T00:00:00"/>
    <s v="chsg-00708.09"/>
    <x v="0"/>
    <x v="21"/>
    <s v="I/C DESG"/>
    <n v="2024"/>
    <s v="Angkarn Kotsang"/>
    <n v="12"/>
    <n v="104"/>
    <s v="Phase I-Concept Design-Sales Center Area"/>
  </r>
  <r>
    <d v="2017-10-09T00:00:00"/>
    <s v="chsg-00708.09"/>
    <x v="0"/>
    <x v="21"/>
    <s v="I/C DESG"/>
    <n v="2005"/>
    <s v="Lampoon Khamwangngeaw"/>
    <n v="2"/>
    <n v="104"/>
    <s v="Phase I-Concept Design-Sales Center Area"/>
  </r>
  <r>
    <d v="2017-10-16T00:00:00"/>
    <s v="chsg-00708.09"/>
    <x v="0"/>
    <x v="21"/>
    <s v="I/C DESG"/>
    <n v="2024"/>
    <s v="Angkarn Kotsang"/>
    <n v="4"/>
    <n v="104"/>
    <s v="Phase I-Concept Design-Sales Center Area"/>
  </r>
  <r>
    <d v="2017-10-16T00:00:00"/>
    <s v="chsg-00708.09"/>
    <x v="0"/>
    <x v="21"/>
    <s v="I/C DESG"/>
    <n v="2005"/>
    <s v="Lampoon Khamwangngeaw"/>
    <n v="38.5"/>
    <n v="104"/>
    <s v="Phase I-Concept Design-Sales Center Area"/>
  </r>
  <r>
    <d v="2017-10-16T00:00:00"/>
    <s v="chsg-00708.09"/>
    <x v="0"/>
    <x v="21"/>
    <s v="I/C DESG"/>
    <n v="2026"/>
    <s v="Thanunruth Thanapatchinaworn"/>
    <n v="32"/>
    <n v="104"/>
    <s v="Phase I-Concept Design-Sales Center Area"/>
  </r>
  <r>
    <d v="2017-10-23T00:00:00"/>
    <s v="chsg-00708.09"/>
    <x v="0"/>
    <x v="21"/>
    <s v="I/C DESG"/>
    <n v="2024"/>
    <s v="Angkarn Kotsang"/>
    <n v="15"/>
    <n v="104"/>
    <s v="Phase I-Concept Design-Sales Center Area"/>
  </r>
  <r>
    <d v="2017-10-23T00:00:00"/>
    <s v="chsg-00708.09"/>
    <x v="0"/>
    <x v="21"/>
    <s v="I/C DESG"/>
    <n v="2005"/>
    <s v="Lampoon Khamwangngeaw"/>
    <n v="26.5"/>
    <n v="104"/>
    <s v="Phase I-Concept Design-Sales Center Area"/>
  </r>
  <r>
    <d v="2017-10-23T00:00:00"/>
    <s v="chsg-00708.09"/>
    <x v="0"/>
    <x v="21"/>
    <s v="I/C DESG"/>
    <n v="2026"/>
    <s v="Thanunruth Thanapatchinaworn"/>
    <n v="24"/>
    <n v="104"/>
    <s v="Phase I-Concept Design-Sales Center Area"/>
  </r>
  <r>
    <d v="2017-10-23T00:00:00"/>
    <s v="chsg-00708.09"/>
    <x v="0"/>
    <x v="21"/>
    <s v="I/C DESG"/>
    <s v="X-EE"/>
    <s v="Ex-Employee"/>
    <n v="21"/>
    <n v="104"/>
    <s v="Phase I-Concept Design-Sales Center Area"/>
  </r>
  <r>
    <d v="2017-10-30T00:00:00"/>
    <s v="chsg-00708.09"/>
    <x v="0"/>
    <x v="21"/>
    <s v="I/C DESG"/>
    <n v="2024"/>
    <s v="Angkarn Kotsang"/>
    <n v="8"/>
    <n v="104"/>
    <s v="Phase I-Concept Design-Sales Center Area"/>
  </r>
  <r>
    <d v="2017-10-30T00:00:00"/>
    <s v="chsg-00708.09"/>
    <x v="0"/>
    <x v="21"/>
    <s v="I/C DESG"/>
    <n v="2005"/>
    <s v="Lampoon Khamwangngeaw"/>
    <n v="16"/>
    <n v="104"/>
    <s v="Phase I-Concept Design-Sales Center Area"/>
  </r>
  <r>
    <d v="2017-10-30T00:00:00"/>
    <s v="chsg-00708.09"/>
    <x v="0"/>
    <x v="21"/>
    <s v="I/C DESG"/>
    <n v="2026"/>
    <s v="Thanunruth Thanapatchinaworn"/>
    <n v="16"/>
    <n v="104"/>
    <s v="Phase I-Concept Design-Sales Center Area"/>
  </r>
  <r>
    <d v="2017-10-30T00:00:00"/>
    <s v="chsg-00708.09"/>
    <x v="0"/>
    <x v="21"/>
    <s v="I/C DESG"/>
    <s v="X-EE"/>
    <s v="Ex-Employee"/>
    <n v="8"/>
    <n v="104"/>
    <s v="Phase I-Concept Design-Sales Center Area"/>
  </r>
  <r>
    <d v="2017-11-01T00:00:00"/>
    <s v="chsg-00708.09"/>
    <x v="0"/>
    <x v="21"/>
    <s v="I/C DESG"/>
    <n v="2024"/>
    <s v="Angkarn Kotsang"/>
    <n v="4"/>
    <n v="104"/>
    <s v="Phase I-Concept Design-Sales Center Area"/>
  </r>
  <r>
    <d v="2017-11-01T00:00:00"/>
    <s v="chsg-00708.09"/>
    <x v="0"/>
    <x v="21"/>
    <s v="I/C DESG"/>
    <n v="2005"/>
    <s v="Lampoon Khamwangngeaw"/>
    <n v="3"/>
    <n v="104"/>
    <s v="Phase I-Concept Design-Sales Center Area"/>
  </r>
  <r>
    <d v="2017-11-01T00:00:00"/>
    <s v="chsg-00708.09"/>
    <x v="0"/>
    <x v="21"/>
    <s v="I/C DESG"/>
    <n v="2005"/>
    <s v="Lampoon Khamwangngeaw"/>
    <n v="4"/>
    <n v="104"/>
    <s v="Phase I-Concept Design-Sales Center Area"/>
  </r>
  <r>
    <d v="2017-11-01T00:00:00"/>
    <s v="chsg-00708.09"/>
    <x v="0"/>
    <x v="21"/>
    <s v="I/C DESG"/>
    <s v="X-EE"/>
    <s v="Ex-Employee"/>
    <n v="8"/>
    <n v="104"/>
    <s v="Phase I-Concept Design-Sales Center Area"/>
  </r>
  <r>
    <d v="2017-11-01T00:00:00"/>
    <s v="chsg-00708.09"/>
    <x v="0"/>
    <x v="21"/>
    <s v="I/C DESG"/>
    <s v="X-EE"/>
    <s v="Ex-Employee"/>
    <n v="16"/>
    <n v="104"/>
    <s v="Phase I-Concept Design-Sales Center Area"/>
  </r>
  <r>
    <d v="2017-11-06T00:00:00"/>
    <s v="chsg-00708.09"/>
    <x v="0"/>
    <x v="21"/>
    <s v="I/C DESG"/>
    <n v="2024"/>
    <s v="Angkarn Kotsang"/>
    <n v="10"/>
    <n v="104"/>
    <s v="Phase I-Concept Design-Sales Center Area"/>
  </r>
  <r>
    <d v="2017-11-06T00:00:00"/>
    <s v="chsg-00708.09"/>
    <x v="0"/>
    <x v="21"/>
    <s v="I/C DESG"/>
    <n v="2023"/>
    <s v="Kriengkai Panuwatwanich"/>
    <n v="3"/>
    <n v="104"/>
    <s v="Phase I-Concept Design-Sales Center Area"/>
  </r>
  <r>
    <d v="2017-11-06T00:00:00"/>
    <s v="chsg-00708.09"/>
    <x v="0"/>
    <x v="21"/>
    <s v="I/C DESG"/>
    <n v="2005"/>
    <s v="Lampoon Khamwangngeaw"/>
    <n v="2"/>
    <n v="104"/>
    <s v="Phase I-Concept Design-Sales Center Area"/>
  </r>
  <r>
    <d v="2017-11-06T00:00:00"/>
    <s v="chsg-00708.09"/>
    <x v="0"/>
    <x v="21"/>
    <s v="I/C DESG"/>
    <n v="2005"/>
    <s v="Lampoon Khamwangngeaw"/>
    <n v="8.5"/>
    <n v="104"/>
    <s v="Phase I-Concept Design-Sales Center Area"/>
  </r>
  <r>
    <d v="2017-11-06T00:00:00"/>
    <s v="chsg-00708.09"/>
    <x v="0"/>
    <x v="21"/>
    <s v="I/C DESG"/>
    <n v="2026"/>
    <s v="Thanunruth Thanapatchinaworn"/>
    <n v="10"/>
    <n v="104"/>
    <s v="Phase I-Concept Design-Sales Center Area"/>
  </r>
  <r>
    <d v="2017-11-06T00:00:00"/>
    <s v="chsg-00708.09"/>
    <x v="0"/>
    <x v="21"/>
    <s v="I/C DESG"/>
    <s v="X-EE"/>
    <s v="Ex-Employee"/>
    <n v="14"/>
    <n v="104"/>
    <s v="Phase I-Concept Design-Sales Center Area"/>
  </r>
  <r>
    <d v="2017-11-13T00:00:00"/>
    <s v="chsg-00708.09"/>
    <x v="0"/>
    <x v="21"/>
    <s v="I/C DESG"/>
    <n v="2024"/>
    <s v="Angkarn Kotsang"/>
    <n v="12"/>
    <n v="104"/>
    <s v="Phase I-Concept Design-Sales Center Area"/>
  </r>
  <r>
    <d v="2017-11-13T00:00:00"/>
    <s v="chsg-00708.09"/>
    <x v="0"/>
    <x v="21"/>
    <s v="I/C DESG"/>
    <n v="2005"/>
    <s v="Lampoon Khamwangngeaw"/>
    <n v="19"/>
    <n v="104"/>
    <s v="Phase I-Concept Design-Sales Center Area"/>
  </r>
  <r>
    <d v="2017-11-13T00:00:00"/>
    <s v="chsg-00708.09"/>
    <x v="0"/>
    <x v="21"/>
    <s v="I/C DESG"/>
    <n v="2026"/>
    <s v="Thanunruth Thanapatchinaworn"/>
    <n v="16"/>
    <n v="104"/>
    <s v="Phase I-Concept Design-Sales Center Area"/>
  </r>
  <r>
    <d v="2017-11-20T00:00:00"/>
    <s v="chsg-00708.09"/>
    <x v="0"/>
    <x v="21"/>
    <s v="I/C DESG"/>
    <n v="2024"/>
    <s v="Angkarn Kotsang"/>
    <n v="24"/>
    <n v="104"/>
    <s v="Phase I-Concept Design-Sales Center Area"/>
  </r>
  <r>
    <d v="2017-11-27T00:00:00"/>
    <s v="chsg-00708.09"/>
    <x v="0"/>
    <x v="21"/>
    <s v="I/C DESG"/>
    <n v="2024"/>
    <s v="Angkarn Kotsang"/>
    <n v="12"/>
    <n v="104"/>
    <s v="Phase I-Concept Design-Sales Center Area"/>
  </r>
  <r>
    <d v="2017-12-04T00:00:00"/>
    <s v="chsg-00708.09"/>
    <x v="0"/>
    <x v="21"/>
    <s v="I/C DESG"/>
    <n v="2024"/>
    <s v="Angkarn Kotsang"/>
    <n v="8"/>
    <n v="104"/>
    <s v="Phase I-Concept Design-Sales Center Area"/>
  </r>
  <r>
    <d v="2017-12-04T00:00:00"/>
    <s v="chsg-00708.09"/>
    <x v="0"/>
    <x v="21"/>
    <s v="I/C DESG"/>
    <n v="2023"/>
    <s v="Kriengkai Panuwatwanich"/>
    <n v="1"/>
    <n v="104"/>
    <s v="Phase I-Concept Design-Sales Center Area"/>
  </r>
  <r>
    <d v="2017-12-04T00:00:00"/>
    <s v="chsg-00708.09"/>
    <x v="0"/>
    <x v="21"/>
    <s v="I/C DESG"/>
    <n v="2005"/>
    <s v="Lampoon Khamwangngeaw"/>
    <n v="3.5"/>
    <n v="104"/>
    <s v="Phase I-Concept Design-Sales Center Area"/>
  </r>
  <r>
    <d v="2017-12-04T00:00:00"/>
    <s v="chsg-00708.09"/>
    <x v="0"/>
    <x v="21"/>
    <s v="I/C DESG"/>
    <n v="2005"/>
    <s v="Lampoon Khamwangngeaw"/>
    <n v="2"/>
    <n v="104"/>
    <s v="Phase I-Concept Design-Sales Center Area"/>
  </r>
  <r>
    <d v="2017-12-04T00:00:00"/>
    <s v="chsg-00708.09"/>
    <x v="0"/>
    <x v="21"/>
    <s v="I/C DESG"/>
    <n v="2010"/>
    <s v="Rapee Pongtanee"/>
    <n v="8"/>
    <n v="104"/>
    <s v="Phase I-Concept Design-Sales Center Area"/>
  </r>
  <r>
    <d v="2017-12-11T00:00:00"/>
    <s v="chsg-00708.09"/>
    <x v="0"/>
    <x v="21"/>
    <s v="I/C DESG"/>
    <n v="2014"/>
    <s v="Witthawat Witthayawiranon"/>
    <n v="16"/>
    <n v="104"/>
    <s v="Phase I-Concept Design-Sales Center Area"/>
  </r>
  <r>
    <d v="2017-12-11T00:00:00"/>
    <s v="chsg-00708.09"/>
    <x v="0"/>
    <x v="21"/>
    <s v="I/C DESG"/>
    <n v="2024"/>
    <s v="Angkarn Kotsang"/>
    <n v="12"/>
    <n v="104"/>
    <s v="Phase I-Concept Design-Sales Center Area"/>
  </r>
  <r>
    <d v="2017-12-11T00:00:00"/>
    <s v="chsg-00708.09"/>
    <x v="0"/>
    <x v="21"/>
    <s v="I/C DESG"/>
    <n v="2005"/>
    <s v="Lampoon Khamwangngeaw"/>
    <n v="36.5"/>
    <n v="104"/>
    <s v="Phase I-Concept Design-Sales Center Area"/>
  </r>
  <r>
    <d v="2017-12-11T00:00:00"/>
    <s v="chsg-00708.09"/>
    <x v="0"/>
    <x v="21"/>
    <s v="I/C DESG"/>
    <n v="2010"/>
    <s v="Rapee Pongtanee"/>
    <n v="26"/>
    <n v="104"/>
    <s v="Phase I-Concept Design-Sales Center Area"/>
  </r>
  <r>
    <d v="2017-12-18T00:00:00"/>
    <s v="chsg-00708.09"/>
    <x v="0"/>
    <x v="21"/>
    <s v="I/C DESG"/>
    <n v="2014"/>
    <s v="Witthawat Witthayawiranon"/>
    <n v="7"/>
    <n v="104"/>
    <s v="Phase I-Concept Design-Sales Center Area"/>
  </r>
  <r>
    <d v="2017-12-18T00:00:00"/>
    <s v="chsg-00708.09"/>
    <x v="0"/>
    <x v="21"/>
    <s v="I/C DESG"/>
    <n v="2024"/>
    <s v="Angkarn Kotsang"/>
    <n v="15"/>
    <n v="104"/>
    <s v="Phase I-Concept Design-Sales Center Area"/>
  </r>
  <r>
    <d v="2017-12-18T00:00:00"/>
    <s v="chsg-00708.09"/>
    <x v="0"/>
    <x v="21"/>
    <s v="I/C DESG"/>
    <n v="2005"/>
    <s v="Lampoon Khamwangngeaw"/>
    <n v="33.5"/>
    <n v="104"/>
    <s v="Phase I-Concept Design-Sales Center Area"/>
  </r>
  <r>
    <d v="2017-12-18T00:00:00"/>
    <s v="chsg-00708.09"/>
    <x v="0"/>
    <x v="21"/>
    <s v="I/C DESG"/>
    <n v="2010"/>
    <s v="Rapee Pongtanee"/>
    <n v="8"/>
    <n v="104"/>
    <s v="Phase I-Concept Design-Sales Center Area"/>
  </r>
  <r>
    <d v="2018-01-01T00:00:00"/>
    <s v="chsg-00708.09"/>
    <x v="0"/>
    <x v="21"/>
    <s v="I/C DESG"/>
    <n v="2005"/>
    <s v="Lampoon Khamwangngeaw"/>
    <n v="11"/>
    <n v="104"/>
    <s v="Phase I-Concept Design-Sales Center Area"/>
  </r>
  <r>
    <d v="2018-01-01T00:00:00"/>
    <s v="chsg-00708.09"/>
    <x v="0"/>
    <x v="21"/>
    <s v="I/C DESG"/>
    <n v="2010"/>
    <s v="Rapee Pongtanee"/>
    <n v="6"/>
    <n v="104"/>
    <s v="Phase I-Concept Design-Sales Center Area"/>
  </r>
  <r>
    <d v="2018-01-01T00:00:00"/>
    <s v="chsg-00708.09"/>
    <x v="0"/>
    <x v="21"/>
    <s v="I/C DESG"/>
    <n v="2024"/>
    <s v="Angkarn Kotsang"/>
    <n v="6"/>
    <n v="104"/>
    <s v="Phase I-Concept Design-Sales Center Area"/>
  </r>
  <r>
    <d v="2018-01-08T00:00:00"/>
    <s v="chsg-00708.09"/>
    <x v="0"/>
    <x v="21"/>
    <s v="I/C DESG"/>
    <n v="2024"/>
    <s v="Angkarn Kotsang"/>
    <n v="12"/>
    <n v="104"/>
    <s v="Phase I-Concept Design-Sales Center Area"/>
  </r>
  <r>
    <d v="2018-01-15T00:00:00"/>
    <s v="chsg-00708.09"/>
    <x v="0"/>
    <x v="21"/>
    <s v="I/C DESG"/>
    <n v="2005"/>
    <s v="Lampoon Khamwangngeaw"/>
    <n v="1.5"/>
    <n v="104"/>
    <s v="Phase I-Concept Design-Sales Center Area"/>
  </r>
  <r>
    <d v="2018-01-15T00:00:00"/>
    <s v="chsg-00708.09"/>
    <x v="0"/>
    <x v="21"/>
    <s v="I/C DESG"/>
    <n v="2005"/>
    <s v="Lampoon Khamwangngeaw"/>
    <n v="27"/>
    <n v="104"/>
    <s v="Phase I-Concept Design-Sales Center Area"/>
  </r>
  <r>
    <d v="2018-01-15T00:00:00"/>
    <s v="chsg-00708.09"/>
    <x v="0"/>
    <x v="21"/>
    <s v="I/C DESG"/>
    <n v="2010"/>
    <s v="Rapee Pongtanee"/>
    <n v="32"/>
    <n v="104"/>
    <s v="Phase I-Concept Design-Sales Center Area"/>
  </r>
  <r>
    <d v="2018-01-15T00:00:00"/>
    <s v="chsg-00708.09"/>
    <x v="0"/>
    <x v="21"/>
    <s v="I/C DESG"/>
    <n v="2024"/>
    <s v="Angkarn Kotsang"/>
    <n v="12"/>
    <n v="104"/>
    <s v="Phase I-Concept Design-Sales Center Area"/>
  </r>
  <r>
    <d v="2018-01-15T00:00:00"/>
    <s v="chsg-00708.09"/>
    <x v="0"/>
    <x v="21"/>
    <s v="I/C DESG"/>
    <n v="2014"/>
    <s v="Witthawat Witthayawiranon"/>
    <n v="8"/>
    <n v="104"/>
    <s v="Phase I-Concept Design-Sales Center Area"/>
  </r>
  <r>
    <d v="2018-01-22T00:00:00"/>
    <s v="chsg-00708.09"/>
    <x v="0"/>
    <x v="21"/>
    <s v="I/C DESG"/>
    <n v="2005"/>
    <s v="Lampoon Khamwangngeaw"/>
    <n v="45.5"/>
    <n v="104"/>
    <s v="Phase I-Concept Design-Sales Center Area"/>
  </r>
  <r>
    <d v="2018-01-22T00:00:00"/>
    <s v="chsg-00708.09"/>
    <x v="0"/>
    <x v="21"/>
    <s v="I/C DESG"/>
    <n v="2010"/>
    <s v="Rapee Pongtanee"/>
    <n v="29"/>
    <n v="104"/>
    <s v="Phase I-Concept Design-Sales Center Area"/>
  </r>
  <r>
    <d v="2018-01-22T00:00:00"/>
    <s v="chsg-00708.09"/>
    <x v="0"/>
    <x v="21"/>
    <s v="I/C DESG"/>
    <n v="2024"/>
    <s v="Angkarn Kotsang"/>
    <n v="9"/>
    <n v="104"/>
    <s v="Phase I-Concept Design-Sales Center Area"/>
  </r>
  <r>
    <d v="2018-01-29T00:00:00"/>
    <s v="chsg-00708.09"/>
    <x v="0"/>
    <x v="21"/>
    <s v="I/C DESG"/>
    <n v="2005"/>
    <s v="Lampoon Khamwangngeaw"/>
    <n v="29"/>
    <n v="104"/>
    <s v="Phase I-Concept Design-Sales Center Area"/>
  </r>
  <r>
    <d v="2018-01-29T00:00:00"/>
    <s v="chsg-00708.09"/>
    <x v="0"/>
    <x v="21"/>
    <s v="I/C DESG"/>
    <n v="2010"/>
    <s v="Rapee Pongtanee"/>
    <n v="20"/>
    <n v="104"/>
    <s v="Phase I-Concept Design-Sales Center Area"/>
  </r>
  <r>
    <d v="2018-01-29T00:00:00"/>
    <s v="chsg-00708.09"/>
    <x v="0"/>
    <x v="21"/>
    <s v="I/C DESG"/>
    <n v="2024"/>
    <s v="Angkarn Kotsang"/>
    <n v="9"/>
    <n v="104"/>
    <s v="Phase I-Concept Design-Sales Center Area"/>
  </r>
  <r>
    <d v="2018-01-29T00:00:00"/>
    <s v="chsg-00708.09"/>
    <x v="0"/>
    <x v="21"/>
    <s v="I/C DESG"/>
    <n v="2014"/>
    <s v="Witthawat Witthayawiranon"/>
    <n v="24"/>
    <n v="104"/>
    <s v="Phase I-Concept Design-Sales Center Area"/>
  </r>
  <r>
    <d v="2018-02-12T00:00:00"/>
    <s v="chsg-00708.09"/>
    <x v="0"/>
    <x v="21"/>
    <s v="I/C DESG"/>
    <n v="2005"/>
    <s v="Lampoon Khamwangngeaw"/>
    <n v="1"/>
    <n v="104"/>
    <s v="Phase I-Concept Design-Sales Center Area"/>
  </r>
  <r>
    <d v="2018-03-05T00:00:00"/>
    <s v="chsg-00708.09"/>
    <x v="0"/>
    <x v="21"/>
    <s v="I/C DESG"/>
    <n v="2005"/>
    <s v="Lampoon Khamwangngeaw"/>
    <n v="1.5"/>
    <n v="104"/>
    <s v="Phase I-Concept Design-Sales Center Area"/>
  </r>
  <r>
    <d v="2018-03-05T00:00:00"/>
    <s v="chsg-00708.09"/>
    <x v="0"/>
    <x v="21"/>
    <s v="I/C DESG"/>
    <n v="2005"/>
    <s v="Lampoon Khamwangngeaw"/>
    <n v="2"/>
    <n v="104"/>
    <s v="Phase I-Concept Design-Sales Center Area"/>
  </r>
  <r>
    <d v="2018-03-05T00:00:00"/>
    <s v="chsg-00708.09"/>
    <x v="0"/>
    <x v="21"/>
    <s v="I/C DESG"/>
    <n v="2022"/>
    <s v="Nuttaporn Soontornmesatien"/>
    <n v="8"/>
    <n v="104"/>
    <s v="Phase I-Concept Design-Sales Center Area"/>
  </r>
  <r>
    <d v="2018-03-05T00:00:00"/>
    <s v="chsg-00708.09"/>
    <x v="0"/>
    <x v="21"/>
    <s v="I/C DESG"/>
    <n v="2022"/>
    <s v="Nuttaporn Soontornmesatien"/>
    <n v="1.5"/>
    <n v="104"/>
    <s v="Phase I-Concept Design-Sales Center Area"/>
  </r>
  <r>
    <d v="2018-03-12T00:00:00"/>
    <s v="chsg-00708.09"/>
    <x v="0"/>
    <x v="21"/>
    <s v="I/C DESG"/>
    <n v="2022"/>
    <s v="Nuttaporn Soontornmesatien"/>
    <n v="3"/>
    <n v="104"/>
    <s v="Phase I-Concept Design-Sales Center Area"/>
  </r>
  <r>
    <d v="2018-03-19T00:00:00"/>
    <s v="chsg-00708.09"/>
    <x v="0"/>
    <x v="21"/>
    <s v="I/C DESG"/>
    <n v="2022"/>
    <s v="Nuttaporn Soontornmesatien"/>
    <n v="4"/>
    <n v="104"/>
    <s v="Phase I-Concept Design-Sales Center Area"/>
  </r>
  <r>
    <d v="2018-04-02T00:00:00"/>
    <s v="chsg-00708.09"/>
    <x v="0"/>
    <x v="21"/>
    <s v="I/C DESG"/>
    <n v="2005"/>
    <s v="Lampoon Khamwangngeaw"/>
    <n v="3"/>
    <n v="104"/>
    <s v="Phase I-Concept Design-Sales Center Area"/>
  </r>
  <r>
    <d v="2018-04-02T00:00:00"/>
    <s v="chsg-00708.09"/>
    <x v="0"/>
    <x v="21"/>
    <s v="I/C DESG"/>
    <n v="2022"/>
    <s v="Nuttaporn Soontornmesatien"/>
    <n v="19.5"/>
    <n v="104"/>
    <s v="Phase I-Concept Design-Sales Center Area"/>
  </r>
  <r>
    <d v="2018-04-16T00:00:00"/>
    <s v="chsg-00708.09"/>
    <x v="0"/>
    <x v="21"/>
    <s v="I/C DESG"/>
    <n v="2005"/>
    <s v="Lampoon Khamwangngeaw"/>
    <n v="3"/>
    <n v="104"/>
    <s v="Phase I-Concept Design-Sales Center Area"/>
  </r>
  <r>
    <d v="2018-04-16T00:00:00"/>
    <s v="chsg-00708.09"/>
    <x v="0"/>
    <x v="21"/>
    <s v="I/C DESG"/>
    <n v="2017"/>
    <s v="Phatchanatsikarn Sricharoenphong"/>
    <n v="13"/>
    <n v="104"/>
    <s v="Phase I-Concept Design-Sales Center Area"/>
  </r>
  <r>
    <d v="2018-04-23T00:00:00"/>
    <s v="chsg-00708.09"/>
    <x v="0"/>
    <x v="21"/>
    <s v="I/C DESG"/>
    <n v="2005"/>
    <s v="Lampoon Khamwangngeaw"/>
    <n v="15"/>
    <n v="104"/>
    <s v="Phase I-Concept Design-Sales Center Area"/>
  </r>
  <r>
    <d v="2018-04-23T00:00:00"/>
    <s v="chsg-00708.09"/>
    <x v="0"/>
    <x v="21"/>
    <s v="I/C DESG"/>
    <n v="2025"/>
    <s v="Akarawin Punyapaparpong"/>
    <n v="12"/>
    <n v="104"/>
    <s v="Phase I-Concept Design-Sales Center Area"/>
  </r>
  <r>
    <d v="2018-04-23T00:00:00"/>
    <s v="chsg-00708.09"/>
    <x v="0"/>
    <x v="21"/>
    <s v="I/C DESG"/>
    <n v="2022"/>
    <s v="Nuttaporn Soontornmesatien"/>
    <n v="0.5"/>
    <n v="104"/>
    <s v="Phase I-Concept Design-Sales Center Area"/>
  </r>
  <r>
    <d v="2018-04-23T00:00:00"/>
    <s v="chsg-00708.09"/>
    <x v="0"/>
    <x v="21"/>
    <s v="I/C DESG"/>
    <n v="2017"/>
    <s v="Phatchanatsikarn Sricharoenphong"/>
    <n v="40"/>
    <n v="104"/>
    <s v="Phase I-Concept Design-Sales Center Area"/>
  </r>
  <r>
    <d v="2018-04-30T00:00:00"/>
    <s v="chsg-00708.09"/>
    <x v="0"/>
    <x v="21"/>
    <s v="I/C DESG"/>
    <n v="2005"/>
    <s v="Lampoon Khamwangngeaw"/>
    <n v="6"/>
    <n v="104"/>
    <s v="Phase I-Concept Design-Sales Center Area"/>
  </r>
  <r>
    <d v="2018-04-30T00:00:00"/>
    <s v="chsg-00708.09"/>
    <x v="0"/>
    <x v="21"/>
    <s v="I/C DESG"/>
    <n v="2025"/>
    <s v="Akarawin Punyapaparpong"/>
    <n v="8"/>
    <n v="104"/>
    <s v="Phase I-Concept Design-Sales Center Area"/>
  </r>
  <r>
    <d v="2018-04-30T00:00:00"/>
    <s v="chsg-00708.09"/>
    <x v="0"/>
    <x v="21"/>
    <s v="I/C DESG"/>
    <n v="2017"/>
    <s v="Phatchanatsikarn Sricharoenphong"/>
    <n v="8"/>
    <n v="104"/>
    <s v="Phase I-Concept Design-Sales Center Area"/>
  </r>
  <r>
    <d v="2018-05-01T00:00:00"/>
    <s v="chsg-00708.09"/>
    <x v="0"/>
    <x v="21"/>
    <s v="I/C DESG"/>
    <n v="2005"/>
    <s v="Lampoon Khamwangngeaw"/>
    <n v="14"/>
    <n v="104"/>
    <s v="Phase I-Concept Design-Sales Center Area"/>
  </r>
  <r>
    <d v="2018-05-01T00:00:00"/>
    <s v="chsg-00708.09"/>
    <x v="0"/>
    <x v="21"/>
    <s v="I/C DESG"/>
    <n v="2022"/>
    <s v="Nuttaporn Soontornmesatien"/>
    <n v="11"/>
    <n v="104"/>
    <s v="Phase I-Concept Design-Sales Center Area"/>
  </r>
  <r>
    <d v="2018-05-01T00:00:00"/>
    <s v="chsg-00708.09"/>
    <x v="0"/>
    <x v="21"/>
    <s v="I/C DESG"/>
    <n v="2017"/>
    <s v="Phatchanatsikarn Sricharoenphong"/>
    <n v="24"/>
    <n v="104"/>
    <s v="Phase I-Concept Design-Sales Center Area"/>
  </r>
  <r>
    <d v="2018-05-06T00:00:00"/>
    <s v="chsg-00708.09"/>
    <x v="0"/>
    <x v="21"/>
    <s v="I/C DESG"/>
    <n v="2005"/>
    <s v="Lampoon Khamwangngeaw"/>
    <n v="3"/>
    <n v="104"/>
    <s v="Phase I-Concept Design-Sales Center Area"/>
  </r>
  <r>
    <d v="2018-05-07T00:00:00"/>
    <s v="chsg-00708.09"/>
    <x v="0"/>
    <x v="21"/>
    <s v="I/C DESG"/>
    <n v="2017"/>
    <s v="Phatchanatsikarn Sricharoenphong"/>
    <n v="23"/>
    <n v="104"/>
    <s v="Phase I-Concept Design-Sales Center Area"/>
  </r>
  <r>
    <d v="2018-06-11T00:00:00"/>
    <s v="chsg-00708.09"/>
    <x v="0"/>
    <x v="21"/>
    <s v="I/C DESG"/>
    <n v="2005"/>
    <s v="Lampoon Khamwangngeaw"/>
    <n v="1"/>
    <n v="104"/>
    <s v="Phase I-Concept Design-Sales Center Area"/>
  </r>
  <r>
    <d v="2018-06-11T00:00:00"/>
    <s v="chsg-00708.09"/>
    <x v="0"/>
    <x v="21"/>
    <s v="I/C DESG"/>
    <n v="2022"/>
    <s v="Nuttaporn Soontornmesatien"/>
    <n v="1.5"/>
    <n v="104"/>
    <s v="Phase I-Concept Design-Sales Center Area"/>
  </r>
  <r>
    <d v="2018-06-11T00:00:00"/>
    <s v="chsg-00708.09"/>
    <x v="0"/>
    <x v="21"/>
    <s v="I/C DESG"/>
    <n v="2022"/>
    <s v="Nuttaporn Soontornmesatien"/>
    <n v="1"/>
    <n v="104"/>
    <s v="Phase I-Concept Design-Sales Center Area"/>
  </r>
  <r>
    <d v="2018-06-18T00:00:00"/>
    <s v="chsg-00708.09"/>
    <x v="0"/>
    <x v="21"/>
    <s v="I/C DESG"/>
    <n v="2005"/>
    <s v="Lampoon Khamwangngeaw"/>
    <n v="10"/>
    <n v="104"/>
    <s v="Phase I-Concept Design-Sales Center Area"/>
  </r>
  <r>
    <d v="2018-06-18T00:00:00"/>
    <s v="chsg-00708.09"/>
    <x v="0"/>
    <x v="21"/>
    <s v="I/C DESG"/>
    <n v="2022"/>
    <s v="Nuttaporn Soontornmesatien"/>
    <n v="1"/>
    <n v="104"/>
    <s v="Phase I-Concept Design-Sales Center Area"/>
  </r>
  <r>
    <d v="2018-06-25T00:00:00"/>
    <s v="chsg-00708.09"/>
    <x v="0"/>
    <x v="21"/>
    <s v="I/C DESG"/>
    <n v="2005"/>
    <s v="Lampoon Khamwangngeaw"/>
    <n v="3"/>
    <n v="104"/>
    <s v="Phase I-Concept Design-Sales Center Area"/>
  </r>
  <r>
    <d v="2018-08-13T00:00:00"/>
    <s v="chsg-00708.09"/>
    <x v="0"/>
    <x v="21"/>
    <s v="I/C DESG"/>
    <n v="2005"/>
    <s v="Lampoon Khamwangngeaw"/>
    <n v="4"/>
    <n v="104"/>
    <s v="Phase I-Concept Design-Sales Center Area"/>
  </r>
  <r>
    <d v="2018-08-13T00:00:00"/>
    <s v="chsg-00708.09"/>
    <x v="0"/>
    <x v="21"/>
    <s v="I/C DESG"/>
    <n v="2022"/>
    <s v="Nuttaporn Soontornmesatien"/>
    <n v="0.5"/>
    <n v="104"/>
    <s v="Phase I-Concept Design-Sales Center Area"/>
  </r>
  <r>
    <d v="2018-09-03T00:00:00"/>
    <s v="chsg-00708.09"/>
    <x v="0"/>
    <x v="21"/>
    <s v="I/C DESG"/>
    <n v="2005"/>
    <s v="Lampoon Khamwangngeaw"/>
    <n v="4"/>
    <n v="104"/>
    <s v="Phase I-Concept Design-Sales Center Area"/>
  </r>
  <r>
    <d v="2017-07-10T00:00:00"/>
    <s v="chsg-00708.11"/>
    <x v="0"/>
    <x v="22"/>
    <s v="I/C DESG"/>
    <n v="2023"/>
    <s v="Kriengkai Panuwatwanich"/>
    <n v="8"/>
    <n v="407"/>
    <s v="INITIAL PAYMENT-Phase 2 Mobilization"/>
  </r>
  <r>
    <d v="2017-07-10T00:00:00"/>
    <s v="chsg-00708.11"/>
    <x v="0"/>
    <x v="22"/>
    <s v="I/C DESG"/>
    <n v="2023"/>
    <s v="Kriengkai Panuwatwanich"/>
    <n v="2"/>
    <n v="407"/>
    <s v="INITIAL PAYMENT-Phase 2 Mobilization"/>
  </r>
  <r>
    <d v="2017-07-17T00:00:00"/>
    <s v="chsg-00708.11"/>
    <x v="0"/>
    <x v="22"/>
    <s v="I/C DESG"/>
    <n v="2023"/>
    <s v="Kriengkai Panuwatwanich"/>
    <n v="26"/>
    <n v="407"/>
    <s v="INITIAL PAYMENT-Phase 2 Mobilization"/>
  </r>
  <r>
    <d v="2017-07-17T00:00:00"/>
    <s v="chsg-00708.11"/>
    <x v="0"/>
    <x v="22"/>
    <s v="I/C DESG"/>
    <n v="2005"/>
    <s v="Lampoon Khamwangngeaw"/>
    <n v="3"/>
    <n v="407"/>
    <s v="INITIAL PAYMENT-Phase 2 Mobilization"/>
  </r>
  <r>
    <d v="2017-07-17T00:00:00"/>
    <s v="chsg-00708.11"/>
    <x v="0"/>
    <x v="22"/>
    <s v="I/C DESG"/>
    <n v="2026"/>
    <s v="Thanunruth Thanapatchinaworn"/>
    <n v="7"/>
    <n v="407"/>
    <s v="INITIAL PAYMENT-Phase 2 Mobilization"/>
  </r>
  <r>
    <d v="2017-07-24T00:00:00"/>
    <s v="chsg-00708.11"/>
    <x v="0"/>
    <x v="22"/>
    <s v="I/C DESG"/>
    <n v="2023"/>
    <s v="Kriengkai Panuwatwanich"/>
    <n v="38"/>
    <n v="407"/>
    <s v="INITIAL PAYMENT-Phase 2 Mobilization"/>
  </r>
  <r>
    <d v="2017-07-24T00:00:00"/>
    <s v="chsg-00708.11"/>
    <x v="0"/>
    <x v="22"/>
    <s v="I/C DESG"/>
    <n v="2005"/>
    <s v="Lampoon Khamwangngeaw"/>
    <n v="41.5"/>
    <n v="407"/>
    <s v="INITIAL PAYMENT-Phase 2 Mobilization"/>
  </r>
  <r>
    <d v="2017-07-24T00:00:00"/>
    <s v="chsg-00708.11"/>
    <x v="0"/>
    <x v="22"/>
    <s v="I/C DESG"/>
    <n v="2026"/>
    <s v="Thanunruth Thanapatchinaworn"/>
    <n v="35"/>
    <n v="407"/>
    <s v="INITIAL PAYMENT-Phase 2 Mobilization"/>
  </r>
  <r>
    <d v="2017-07-24T00:00:00"/>
    <s v="chsg-00708.11"/>
    <x v="0"/>
    <x v="22"/>
    <s v="I/C DESG"/>
    <s v="X-EE"/>
    <s v="Ex-Employee"/>
    <n v="12.5"/>
    <n v="407"/>
    <s v="INITIAL PAYMENT-Phase 2 Mobilization"/>
  </r>
  <r>
    <d v="2017-07-31T00:00:00"/>
    <s v="chsg-00708.11"/>
    <x v="0"/>
    <x v="22"/>
    <s v="I/C DESG"/>
    <n v="2023"/>
    <s v="Kriengkai Panuwatwanich"/>
    <n v="9.5"/>
    <n v="407"/>
    <s v="INITIAL PAYMENT-Phase 2 Mobilization"/>
  </r>
  <r>
    <d v="2017-07-31T00:00:00"/>
    <s v="chsg-00708.11"/>
    <x v="0"/>
    <x v="22"/>
    <s v="I/C DESG"/>
    <n v="2005"/>
    <s v="Lampoon Khamwangngeaw"/>
    <n v="8"/>
    <n v="407"/>
    <s v="INITIAL PAYMENT-Phase 2 Mobilization"/>
  </r>
  <r>
    <d v="2017-07-31T00:00:00"/>
    <s v="chsg-00708.11"/>
    <x v="0"/>
    <x v="22"/>
    <s v="I/C DESG"/>
    <n v="2026"/>
    <s v="Thanunruth Thanapatchinaworn"/>
    <n v="7"/>
    <n v="407"/>
    <s v="INITIAL PAYMENT-Phase 2 Mobilization"/>
  </r>
  <r>
    <d v="2017-07-31T00:00:00"/>
    <s v="chsg-00708.11"/>
    <x v="0"/>
    <x v="22"/>
    <s v="I/C DESG"/>
    <s v="X-EE"/>
    <s v="Ex-Employee"/>
    <n v="7"/>
    <n v="407"/>
    <s v="INITIAL PAYMENT-Phase 2 Mobilization"/>
  </r>
  <r>
    <d v="2017-08-01T00:00:00"/>
    <s v="chsg-00708.11"/>
    <x v="0"/>
    <x v="22"/>
    <s v="I/C DESG"/>
    <n v="2023"/>
    <s v="Kriengkai Panuwatwanich"/>
    <n v="25.5"/>
    <n v="407"/>
    <s v="INITIAL PAYMENT-Phase 2 Mobilization"/>
  </r>
  <r>
    <d v="2017-08-01T00:00:00"/>
    <s v="chsg-00708.11"/>
    <x v="0"/>
    <x v="22"/>
    <s v="I/C DESG"/>
    <n v="2005"/>
    <s v="Lampoon Khamwangngeaw"/>
    <n v="21"/>
    <n v="407"/>
    <s v="INITIAL PAYMENT-Phase 2 Mobilization"/>
  </r>
  <r>
    <d v="2017-08-01T00:00:00"/>
    <s v="chsg-00708.11"/>
    <x v="0"/>
    <x v="22"/>
    <s v="I/C DESG"/>
    <n v="2026"/>
    <s v="Thanunruth Thanapatchinaworn"/>
    <n v="25"/>
    <n v="407"/>
    <s v="INITIAL PAYMENT-Phase 2 Mobilization"/>
  </r>
  <r>
    <d v="2017-08-01T00:00:00"/>
    <s v="chsg-00708.11"/>
    <x v="0"/>
    <x v="22"/>
    <s v="I/C DESG"/>
    <s v="X-EE"/>
    <s v="Ex-Employee"/>
    <n v="27"/>
    <n v="407"/>
    <s v="INITIAL PAYMENT-Phase 2 Mobilization"/>
  </r>
  <r>
    <d v="2017-08-14T00:00:00"/>
    <s v="chsg-00708.11"/>
    <x v="0"/>
    <x v="22"/>
    <s v="I/C DESG"/>
    <n v="2023"/>
    <s v="Kriengkai Panuwatwanich"/>
    <n v="2"/>
    <n v="407"/>
    <s v="INITIAL PAYMENT-Phase 2 Mobilization"/>
  </r>
  <r>
    <d v="2017-08-21T00:00:00"/>
    <s v="chsg-00708.11"/>
    <x v="0"/>
    <x v="22"/>
    <s v="I/C DESG"/>
    <n v="2023"/>
    <s v="Kriengkai Panuwatwanich"/>
    <n v="27"/>
    <n v="407"/>
    <s v="INITIAL PAYMENT-Phase 2 Mobilization"/>
  </r>
  <r>
    <d v="2017-08-21T00:00:00"/>
    <s v="chsg-00708.11"/>
    <x v="0"/>
    <x v="22"/>
    <s v="I/C DESG"/>
    <n v="2026"/>
    <s v="Thanunruth Thanapatchinaworn"/>
    <n v="14"/>
    <n v="407"/>
    <s v="INITIAL PAYMENT-Phase 2 Mobilization"/>
  </r>
  <r>
    <d v="2017-08-21T00:00:00"/>
    <s v="chsg-00708.11"/>
    <x v="0"/>
    <x v="22"/>
    <s v="I/C DESG"/>
    <s v="X-EE"/>
    <s v="Ex-Employee"/>
    <n v="7"/>
    <n v="407"/>
    <s v="INITIAL PAYMENT-Phase 2 Mobilization"/>
  </r>
  <r>
    <d v="2017-09-04T00:00:00"/>
    <s v="chsg-00708.11"/>
    <x v="0"/>
    <x v="22"/>
    <s v="I/C DESG"/>
    <n v="2001"/>
    <s v="Chakrit Ounvises"/>
    <n v="12"/>
    <n v="407"/>
    <s v="INITIAL PAYMENT-Phase 2 Mobilization"/>
  </r>
  <r>
    <d v="2017-09-11T00:00:00"/>
    <s v="chsg-00708.11"/>
    <x v="0"/>
    <x v="22"/>
    <s v="I/C DESG"/>
    <n v="2025"/>
    <s v="Akarawin Punyapaparpong"/>
    <n v="1"/>
    <n v="407"/>
    <s v="INITIAL PAYMENT-Phase 2 Mobilization"/>
  </r>
  <r>
    <d v="2017-09-11T00:00:00"/>
    <s v="chsg-00708.11"/>
    <x v="0"/>
    <x v="22"/>
    <s v="I/C DESG"/>
    <n v="2001"/>
    <s v="Chakrit Ounvises"/>
    <n v="2"/>
    <n v="407"/>
    <s v="INITIAL PAYMENT-Phase 2 Mobilization"/>
  </r>
  <r>
    <d v="2017-09-25T00:00:00"/>
    <s v="chsg-00708.11"/>
    <x v="0"/>
    <x v="22"/>
    <s v="I/C DESG"/>
    <n v="2023"/>
    <s v="Kriengkai Panuwatwanich"/>
    <n v="2"/>
    <n v="407"/>
    <s v="INITIAL PAYMENT-Phase 2 Mobilization"/>
  </r>
  <r>
    <d v="2017-09-25T00:00:00"/>
    <s v="chsg-00708.11"/>
    <x v="0"/>
    <x v="22"/>
    <s v="I/C DESG"/>
    <n v="2023"/>
    <s v="Kriengkai Panuwatwanich"/>
    <n v="2"/>
    <n v="407"/>
    <s v="INITIAL PAYMENT-Phase 2 Mobilization"/>
  </r>
  <r>
    <d v="2017-10-02T00:00:00"/>
    <s v="chsg-00708.11"/>
    <x v="0"/>
    <x v="22"/>
    <s v="I/C DESG"/>
    <n v="2001"/>
    <s v="Chakrit Ounvises"/>
    <n v="19"/>
    <n v="407"/>
    <s v="INITIAL PAYMENT-Phase 2 Mobilization"/>
  </r>
  <r>
    <d v="2017-10-02T00:00:00"/>
    <s v="chsg-00708.11"/>
    <x v="0"/>
    <x v="22"/>
    <s v="I/C DESG"/>
    <n v="2023"/>
    <s v="Kriengkai Panuwatwanich"/>
    <n v="10"/>
    <n v="407"/>
    <s v="INITIAL PAYMENT-Phase 2 Mobilization"/>
  </r>
  <r>
    <d v="2017-10-02T00:00:00"/>
    <s v="chsg-00708.11"/>
    <x v="0"/>
    <x v="22"/>
    <s v="I/C DESG"/>
    <s v="X-EE"/>
    <s v="Ex-Employee"/>
    <n v="39"/>
    <n v="407"/>
    <s v="INITIAL PAYMENT-Phase 2 Mobilization"/>
  </r>
  <r>
    <d v="2017-10-09T00:00:00"/>
    <s v="chsg-00708.11"/>
    <x v="0"/>
    <x v="22"/>
    <s v="I/C DESG"/>
    <n v="2014"/>
    <s v="Witthawat Witthayawiranon"/>
    <n v="10"/>
    <n v="407"/>
    <s v="INITIAL PAYMENT-Phase 2 Mobilization"/>
  </r>
  <r>
    <d v="2017-10-09T00:00:00"/>
    <s v="chsg-00708.11"/>
    <x v="0"/>
    <x v="22"/>
    <s v="I/C DESG"/>
    <n v="2004"/>
    <s v="Karuna Chandee"/>
    <n v="34"/>
    <n v="407"/>
    <s v="INITIAL PAYMENT-Phase 2 Mobilization"/>
  </r>
  <r>
    <d v="2017-10-09T00:00:00"/>
    <s v="chsg-00708.11"/>
    <x v="0"/>
    <x v="22"/>
    <s v="I/C DESG"/>
    <n v="2023"/>
    <s v="Kriengkai Panuwatwanich"/>
    <n v="26"/>
    <n v="407"/>
    <s v="INITIAL PAYMENT-Phase 2 Mobilization"/>
  </r>
  <r>
    <d v="2017-10-09T00:00:00"/>
    <s v="chsg-00708.11"/>
    <x v="0"/>
    <x v="22"/>
    <s v="I/C DESG"/>
    <n v="2010"/>
    <s v="Rapee Pongtanee"/>
    <n v="32"/>
    <n v="407"/>
    <s v="INITIAL PAYMENT-Phase 2 Mobilization"/>
  </r>
  <r>
    <d v="2017-10-09T00:00:00"/>
    <s v="chsg-00708.11"/>
    <x v="0"/>
    <x v="22"/>
    <s v="I/C DESG"/>
    <n v="2026"/>
    <s v="Thanunruth Thanapatchinaworn"/>
    <n v="4"/>
    <n v="407"/>
    <s v="INITIAL PAYMENT-Phase 2 Mobilization"/>
  </r>
  <r>
    <d v="2017-10-09T00:00:00"/>
    <s v="chsg-00708.11"/>
    <x v="0"/>
    <x v="22"/>
    <s v="I/C DESG"/>
    <s v="X-EE"/>
    <s v="Ex-Employee"/>
    <n v="25.5"/>
    <n v="407"/>
    <s v="INITIAL PAYMENT-Phase 2 Mobilization"/>
  </r>
  <r>
    <d v="2017-10-09T00:00:00"/>
    <s v="chsg-00708.11"/>
    <x v="0"/>
    <x v="22"/>
    <s v="I/C DESG"/>
    <s v="X-EE"/>
    <s v="Ex-Employee"/>
    <n v="31"/>
    <n v="407"/>
    <s v="INITIAL PAYMENT-Phase 2 Mobilization"/>
  </r>
  <r>
    <d v="2017-10-16T00:00:00"/>
    <s v="chsg-00708.11"/>
    <x v="0"/>
    <x v="22"/>
    <s v="I/C DESG"/>
    <n v="2014"/>
    <s v="Witthawat Witthayawiranon"/>
    <n v="8"/>
    <n v="407"/>
    <s v="INITIAL PAYMENT-Phase 2 Mobilization"/>
  </r>
  <r>
    <d v="2017-10-16T00:00:00"/>
    <s v="chsg-00708.11"/>
    <x v="0"/>
    <x v="22"/>
    <s v="I/C DESG"/>
    <n v="2004"/>
    <s v="Karuna Chandee"/>
    <n v="4"/>
    <n v="407"/>
    <s v="INITIAL PAYMENT-Phase 2 Mobilization"/>
  </r>
  <r>
    <d v="2017-10-16T00:00:00"/>
    <s v="chsg-00708.11"/>
    <x v="0"/>
    <x v="22"/>
    <s v="I/C DESG"/>
    <n v="2023"/>
    <s v="Kriengkai Panuwatwanich"/>
    <n v="8"/>
    <n v="407"/>
    <s v="INITIAL PAYMENT-Phase 2 Mobilization"/>
  </r>
  <r>
    <d v="2017-10-16T00:00:00"/>
    <s v="chsg-00708.11"/>
    <x v="0"/>
    <x v="22"/>
    <s v="I/C DESG"/>
    <n v="2023"/>
    <s v="Kriengkai Panuwatwanich"/>
    <n v="32"/>
    <n v="407"/>
    <s v="INITIAL PAYMENT-Phase 2 Mobilization"/>
  </r>
  <r>
    <d v="2017-10-16T00:00:00"/>
    <s v="chsg-00708.11"/>
    <x v="0"/>
    <x v="22"/>
    <s v="I/C DESG"/>
    <n v="2026"/>
    <s v="Thanunruth Thanapatchinaworn"/>
    <n v="8"/>
    <n v="407"/>
    <s v="INITIAL PAYMENT-Phase 2 Mobilization"/>
  </r>
  <r>
    <d v="2017-10-16T00:00:00"/>
    <s v="chsg-00708.11"/>
    <x v="0"/>
    <x v="22"/>
    <s v="I/C DESG"/>
    <s v="X-EE"/>
    <s v="Ex-Employee"/>
    <n v="4"/>
    <n v="407"/>
    <s v="INITIAL PAYMENT-Phase 2 Mobilization"/>
  </r>
  <r>
    <d v="2017-10-16T00:00:00"/>
    <s v="chsg-00708.11"/>
    <x v="0"/>
    <x v="22"/>
    <s v="I/C DESG"/>
    <s v="X-EE"/>
    <s v="Ex-Employee"/>
    <n v="8"/>
    <n v="407"/>
    <s v="INITIAL PAYMENT-Phase 2 Mobilization"/>
  </r>
  <r>
    <d v="2017-10-23T00:00:00"/>
    <s v="chsg-00708.11"/>
    <x v="0"/>
    <x v="22"/>
    <s v="I/C DESG"/>
    <n v="2001"/>
    <s v="Chakrit Ounvises"/>
    <n v="3"/>
    <n v="407"/>
    <s v="INITIAL PAYMENT-Phase 2 Mobilization"/>
  </r>
  <r>
    <d v="2017-10-23T00:00:00"/>
    <s v="chsg-00708.11"/>
    <x v="0"/>
    <x v="22"/>
    <s v="I/C DESG"/>
    <n v="2023"/>
    <s v="Kriengkai Panuwatwanich"/>
    <n v="22"/>
    <n v="407"/>
    <s v="INITIAL PAYMENT-Phase 2 Mobilization"/>
  </r>
  <r>
    <d v="2017-10-23T00:00:00"/>
    <s v="chsg-00708.11"/>
    <x v="0"/>
    <x v="22"/>
    <s v="I/C DESG"/>
    <s v="X-EE"/>
    <s v="Ex-Employee"/>
    <n v="21"/>
    <n v="407"/>
    <s v="INITIAL PAYMENT-Phase 2 Mobilization"/>
  </r>
  <r>
    <d v="2017-10-30T00:00:00"/>
    <s v="chsg-00708.11"/>
    <x v="0"/>
    <x v="22"/>
    <s v="I/C DESG"/>
    <n v="2001"/>
    <s v="Chakrit Ounvises"/>
    <n v="6"/>
    <n v="407"/>
    <s v="INITIAL PAYMENT-Phase 2 Mobilization"/>
  </r>
  <r>
    <d v="2017-11-01T00:00:00"/>
    <s v="chsg-00708.11"/>
    <x v="0"/>
    <x v="22"/>
    <s v="I/C DESG"/>
    <n v="2004"/>
    <s v="Karuna Chandee"/>
    <n v="8"/>
    <n v="407"/>
    <s v="INITIAL PAYMENT-Phase 2 Mobilization"/>
  </r>
  <r>
    <d v="2017-11-06T00:00:00"/>
    <s v="chsg-00708.11"/>
    <x v="0"/>
    <x v="22"/>
    <s v="I/C DESG"/>
    <n v="2001"/>
    <s v="Chakrit Ounvises"/>
    <n v="9"/>
    <n v="407"/>
    <s v="INITIAL PAYMENT-Phase 2 Mobilization"/>
  </r>
  <r>
    <d v="2017-11-06T00:00:00"/>
    <s v="chsg-00708.11"/>
    <x v="0"/>
    <x v="22"/>
    <s v="I/C DESG"/>
    <n v="2004"/>
    <s v="Karuna Chandee"/>
    <n v="9.5"/>
    <n v="407"/>
    <s v="INITIAL PAYMENT-Phase 2 Mobilization"/>
  </r>
  <r>
    <d v="2017-11-06T00:00:00"/>
    <s v="chsg-00708.11"/>
    <x v="0"/>
    <x v="22"/>
    <s v="I/C DESG"/>
    <n v="2023"/>
    <s v="Kriengkai Panuwatwanich"/>
    <n v="2"/>
    <n v="407"/>
    <s v="INITIAL PAYMENT-Phase 2 Mobilization"/>
  </r>
  <r>
    <d v="2017-11-06T00:00:00"/>
    <s v="chsg-00708.11"/>
    <x v="0"/>
    <x v="22"/>
    <s v="I/C DESG"/>
    <n v="2010"/>
    <s v="Rapee Pongtanee"/>
    <n v="12"/>
    <n v="407"/>
    <s v="INITIAL PAYMENT-Phase 2 Mobilization"/>
  </r>
  <r>
    <d v="2017-11-13T00:00:00"/>
    <s v="chsg-00708.11"/>
    <x v="0"/>
    <x v="22"/>
    <s v="I/C DESG"/>
    <n v="2001"/>
    <s v="Chakrit Ounvises"/>
    <n v="13"/>
    <n v="407"/>
    <s v="INITIAL PAYMENT-Phase 2 Mobilization"/>
  </r>
  <r>
    <d v="2017-11-13T00:00:00"/>
    <s v="chsg-00708.11"/>
    <x v="0"/>
    <x v="22"/>
    <s v="I/C DESG"/>
    <n v="2004"/>
    <s v="Karuna Chandee"/>
    <n v="39"/>
    <n v="407"/>
    <s v="INITIAL PAYMENT-Phase 2 Mobilization"/>
  </r>
  <r>
    <d v="2017-11-13T00:00:00"/>
    <s v="chsg-00708.11"/>
    <x v="0"/>
    <x v="22"/>
    <s v="I/C DESG"/>
    <n v="2023"/>
    <s v="Kriengkai Panuwatwanich"/>
    <n v="15"/>
    <n v="407"/>
    <s v="INITIAL PAYMENT-Phase 2 Mobilization"/>
  </r>
  <r>
    <d v="2017-11-13T00:00:00"/>
    <s v="chsg-00708.11"/>
    <x v="0"/>
    <x v="22"/>
    <s v="I/C DESG"/>
    <n v="2010"/>
    <s v="Rapee Pongtanee"/>
    <n v="32"/>
    <n v="407"/>
    <s v="INITIAL PAYMENT-Phase 2 Mobilization"/>
  </r>
  <r>
    <d v="2017-11-20T00:00:00"/>
    <s v="chsg-00708.11"/>
    <x v="0"/>
    <x v="22"/>
    <s v="I/C DESG"/>
    <n v="2014"/>
    <s v="Witthawat Witthayawiranon"/>
    <n v="24"/>
    <n v="407"/>
    <s v="INITIAL PAYMENT-Phase 2 Mobilization"/>
  </r>
  <r>
    <d v="2017-11-20T00:00:00"/>
    <s v="chsg-00708.11"/>
    <x v="0"/>
    <x v="22"/>
    <s v="I/C DESG"/>
    <n v="2001"/>
    <s v="Chakrit Ounvises"/>
    <n v="14"/>
    <n v="407"/>
    <s v="INITIAL PAYMENT-Phase 2 Mobilization"/>
  </r>
  <r>
    <d v="2017-11-20T00:00:00"/>
    <s v="chsg-00708.11"/>
    <x v="0"/>
    <x v="22"/>
    <s v="I/C DESG"/>
    <n v="2004"/>
    <s v="Karuna Chandee"/>
    <n v="23"/>
    <n v="407"/>
    <s v="INITIAL PAYMENT-Phase 2 Mobilization"/>
  </r>
  <r>
    <d v="2017-11-20T00:00:00"/>
    <s v="chsg-00708.11"/>
    <x v="0"/>
    <x v="22"/>
    <s v="I/C DESG"/>
    <n v="2023"/>
    <s v="Kriengkai Panuwatwanich"/>
    <n v="24"/>
    <n v="407"/>
    <s v="INITIAL PAYMENT-Phase 2 Mobilization"/>
  </r>
  <r>
    <d v="2017-11-20T00:00:00"/>
    <s v="chsg-00708.11"/>
    <x v="0"/>
    <x v="22"/>
    <s v="I/C DESG"/>
    <n v="2010"/>
    <s v="Rapee Pongtanee"/>
    <n v="31.5"/>
    <n v="407"/>
    <s v="INITIAL PAYMENT-Phase 2 Mobilization"/>
  </r>
  <r>
    <d v="2017-11-20T00:00:00"/>
    <s v="chsg-00708.11"/>
    <x v="0"/>
    <x v="22"/>
    <s v="I/C DESG"/>
    <n v="2026"/>
    <s v="Thanunruth Thanapatchinaworn"/>
    <n v="16"/>
    <n v="407"/>
    <s v="INITIAL PAYMENT-Phase 2 Mobilization"/>
  </r>
  <r>
    <d v="2017-11-27T00:00:00"/>
    <s v="chsg-00708.11"/>
    <x v="0"/>
    <x v="22"/>
    <s v="I/C DESG"/>
    <n v="2001"/>
    <s v="Chakrit Ounvises"/>
    <n v="3"/>
    <n v="407"/>
    <s v="INITIAL PAYMENT-Phase 2 Mobilization"/>
  </r>
  <r>
    <d v="2017-12-01T00:00:00"/>
    <s v="chsg-00708.11"/>
    <x v="0"/>
    <x v="22"/>
    <s v="I/C DESG"/>
    <n v="2004"/>
    <s v="Karuna Chandee"/>
    <n v="8"/>
    <n v="407"/>
    <s v="INITIAL PAYMENT-Phase 2 Mobilization"/>
  </r>
  <r>
    <d v="2017-12-04T00:00:00"/>
    <s v="chsg-00708.11"/>
    <x v="0"/>
    <x v="22"/>
    <s v="I/C DESG"/>
    <n v="2001"/>
    <s v="Chakrit Ounvises"/>
    <n v="1"/>
    <n v="407"/>
    <s v="INITIAL PAYMENT-Phase 2 Mobilization"/>
  </r>
  <r>
    <d v="2017-12-11T00:00:00"/>
    <s v="chsg-00708.11"/>
    <x v="0"/>
    <x v="22"/>
    <s v="I/C DESG"/>
    <n v="2014"/>
    <s v="Witthawat Witthayawiranon"/>
    <n v="4"/>
    <n v="407"/>
    <s v="INITIAL PAYMENT-Phase 2 Mobilization"/>
  </r>
  <r>
    <d v="2017-12-11T00:00:00"/>
    <s v="chsg-00708.11"/>
    <x v="0"/>
    <x v="22"/>
    <s v="I/C DESG"/>
    <n v="2001"/>
    <s v="Chakrit Ounvises"/>
    <n v="6"/>
    <n v="407"/>
    <s v="INITIAL PAYMENT-Phase 2 Mobilization"/>
  </r>
  <r>
    <d v="2018-01-08T00:00:00"/>
    <s v="chsg-00708.11"/>
    <x v="0"/>
    <x v="22"/>
    <s v="I/C DESG"/>
    <n v="2001"/>
    <s v="Chakrit Ounvises"/>
    <n v="1"/>
    <n v="407"/>
    <s v="INITIAL PAYMENT-Phase 2 Mobilization"/>
  </r>
  <r>
    <d v="2018-01-01T00:00:00"/>
    <s v="chsg-00808.03"/>
    <x v="0"/>
    <x v="23"/>
    <s v="I/C DESG"/>
    <n v="2024"/>
    <s v="Angkarn Kotsang"/>
    <n v="4"/>
    <n v="109"/>
    <s v="PHASE I-Show Area Concept Design"/>
  </r>
  <r>
    <d v="2018-01-08T00:00:00"/>
    <s v="chsg-00808.03"/>
    <x v="0"/>
    <x v="23"/>
    <s v="I/C DESG"/>
    <n v="2010"/>
    <s v="Rapee Pongtanee"/>
    <n v="24"/>
    <n v="109"/>
    <s v="PHASE I-Show Area Concept Design"/>
  </r>
  <r>
    <d v="2018-01-08T00:00:00"/>
    <s v="chsg-00808.03"/>
    <x v="0"/>
    <x v="23"/>
    <s v="I/C DESG"/>
    <n v="2026"/>
    <s v="Thanunruth Thanapatchinaworn"/>
    <n v="23"/>
    <n v="109"/>
    <s v="PHASE I-Show Area Concept Design"/>
  </r>
  <r>
    <d v="2018-01-08T00:00:00"/>
    <s v="chsg-00808.03"/>
    <x v="0"/>
    <x v="23"/>
    <s v="I/C DESG"/>
    <n v="2004"/>
    <s v="Karuna Chandee"/>
    <n v="32"/>
    <n v="109"/>
    <s v="PHASE I-Show Area Concept Design"/>
  </r>
  <r>
    <d v="2018-01-08T00:00:00"/>
    <s v="chsg-00808.03"/>
    <x v="0"/>
    <x v="23"/>
    <s v="I/C DESG"/>
    <n v="2016"/>
    <s v="Thanaporn Tantimedh"/>
    <n v="8"/>
    <n v="109"/>
    <s v="PHASE I-Show Area Concept Design"/>
  </r>
  <r>
    <d v="2018-01-08T00:00:00"/>
    <s v="chsg-00808.03"/>
    <x v="0"/>
    <x v="23"/>
    <s v="I/C DESG"/>
    <n v="2024"/>
    <s v="Angkarn Kotsang"/>
    <n v="6"/>
    <n v="109"/>
    <s v="PHASE I-Show Area Concept Design"/>
  </r>
  <r>
    <d v="2018-01-15T00:00:00"/>
    <s v="chsg-00808.03"/>
    <x v="0"/>
    <x v="23"/>
    <s v="I/C DESG"/>
    <n v="2004"/>
    <s v="Karuna Chandee"/>
    <n v="2"/>
    <n v="109"/>
    <s v="PHASE I-Show Area Concept Design"/>
  </r>
  <r>
    <d v="2018-01-15T00:00:00"/>
    <s v="chsg-00808.03"/>
    <x v="0"/>
    <x v="23"/>
    <s v="I/C DESG"/>
    <n v="2024"/>
    <s v="Angkarn Kotsang"/>
    <n v="6"/>
    <n v="109"/>
    <s v="PHASE I-Show Area Concept Design"/>
  </r>
  <r>
    <d v="2018-01-22T00:00:00"/>
    <s v="chsg-00808.03"/>
    <x v="0"/>
    <x v="23"/>
    <s v="I/C DESG"/>
    <n v="2024"/>
    <s v="Angkarn Kotsang"/>
    <n v="9"/>
    <n v="109"/>
    <s v="PHASE I-Show Area Concept Design"/>
  </r>
  <r>
    <d v="2018-01-29T00:00:00"/>
    <s v="chsg-00808.03"/>
    <x v="0"/>
    <x v="23"/>
    <s v="I/C DESG"/>
    <n v="2004"/>
    <s v="Karuna Chandee"/>
    <n v="2"/>
    <n v="109"/>
    <s v="PHASE I-Show Area Concept Design"/>
  </r>
  <r>
    <d v="2018-01-29T00:00:00"/>
    <s v="chsg-00808.03"/>
    <x v="0"/>
    <x v="23"/>
    <s v="I/C DESG"/>
    <n v="2024"/>
    <s v="Angkarn Kotsang"/>
    <n v="12"/>
    <n v="109"/>
    <s v="PHASE I-Show Area Concept Design"/>
  </r>
  <r>
    <d v="2018-02-01T00:00:00"/>
    <s v="chsg-00808.03"/>
    <x v="0"/>
    <x v="23"/>
    <s v="I/C DESG"/>
    <n v="2026"/>
    <s v="Thanunruth Thanapatchinaworn"/>
    <n v="16"/>
    <n v="109"/>
    <s v="PHASE I-Show Area Concept Design"/>
  </r>
  <r>
    <d v="2018-02-05T00:00:00"/>
    <s v="chsg-00808.03"/>
    <x v="0"/>
    <x v="23"/>
    <s v="I/C DESG"/>
    <n v="2024"/>
    <s v="Angkarn Kotsang"/>
    <n v="15"/>
    <n v="109"/>
    <s v="PHASE I-Show Area Concept Design"/>
  </r>
  <r>
    <d v="2018-02-12T00:00:00"/>
    <s v="chsg-00808.03"/>
    <x v="0"/>
    <x v="23"/>
    <s v="I/C DESG"/>
    <n v="2024"/>
    <s v="Angkarn Kotsang"/>
    <n v="15"/>
    <n v="109"/>
    <s v="PHASE I-Show Area Concept Design"/>
  </r>
  <r>
    <d v="2018-02-12T00:00:00"/>
    <s v="chsg-00808.03"/>
    <x v="0"/>
    <x v="23"/>
    <s v="I/C DESG"/>
    <n v="2004"/>
    <s v="Karuna Chandee"/>
    <n v="3"/>
    <n v="109"/>
    <s v="PHASE I-Show Area Concept Design"/>
  </r>
  <r>
    <d v="2018-02-19T00:00:00"/>
    <s v="chsg-00808.03"/>
    <x v="0"/>
    <x v="23"/>
    <s v="I/C DESG"/>
    <n v="2024"/>
    <s v="Angkarn Kotsang"/>
    <n v="15"/>
    <n v="109"/>
    <s v="PHASE I-Show Area Concept Design"/>
  </r>
  <r>
    <d v="2018-02-19T00:00:00"/>
    <s v="chsg-00808.03"/>
    <x v="0"/>
    <x v="23"/>
    <s v="I/C DESG"/>
    <n v="2010"/>
    <s v="Rapee Pongtanee"/>
    <n v="12"/>
    <n v="109"/>
    <s v="PHASE I-Show Area Concept Design"/>
  </r>
  <r>
    <d v="2018-02-19T00:00:00"/>
    <s v="chsg-00808.03"/>
    <x v="0"/>
    <x v="23"/>
    <s v="I/C DESG"/>
    <n v="2026"/>
    <s v="Thanunruth Thanapatchinaworn"/>
    <n v="16"/>
    <n v="109"/>
    <s v="PHASE I-Show Area Concept Design"/>
  </r>
  <r>
    <d v="2018-02-19T00:00:00"/>
    <s v="chsg-00808.03"/>
    <x v="0"/>
    <x v="23"/>
    <s v="I/C DESG"/>
    <n v="2004"/>
    <s v="Karuna Chandee"/>
    <n v="23"/>
    <n v="109"/>
    <s v="PHASE I-Show Area Concept Design"/>
  </r>
  <r>
    <d v="2018-02-26T00:00:00"/>
    <s v="chsg-00808.03"/>
    <x v="0"/>
    <x v="23"/>
    <s v="I/C DESG"/>
    <n v="2024"/>
    <s v="Angkarn Kotsang"/>
    <n v="15"/>
    <n v="109"/>
    <s v="PHASE I-Show Area Concept Design"/>
  </r>
  <r>
    <d v="2018-03-19T00:00:00"/>
    <s v="chsg-00808.03"/>
    <x v="0"/>
    <x v="23"/>
    <s v="I/C DESG"/>
    <n v="2004"/>
    <s v="Karuna Chandee"/>
    <n v="24"/>
    <n v="109"/>
    <s v="PHASE I-Show Area Concept Design"/>
  </r>
  <r>
    <d v="2018-03-26T00:00:00"/>
    <s v="chsg-00808.03"/>
    <x v="0"/>
    <x v="23"/>
    <s v="I/C DESG"/>
    <n v="2008"/>
    <s v="Suthatip Paiboonnanthapong"/>
    <n v="12"/>
    <n v="109"/>
    <s v="PHASE I-Show Area Concept Design"/>
  </r>
  <r>
    <d v="2018-03-26T00:00:00"/>
    <s v="chsg-00808.03"/>
    <x v="0"/>
    <x v="23"/>
    <s v="I/C DESG"/>
    <n v="2004"/>
    <s v="Karuna Chandee"/>
    <n v="31"/>
    <n v="109"/>
    <s v="PHASE I-Show Area Concept Design"/>
  </r>
  <r>
    <d v="2018-03-26T00:00:00"/>
    <s v="chsg-00808.03"/>
    <x v="0"/>
    <x v="23"/>
    <s v="I/C DESG"/>
    <n v="2014"/>
    <s v="Witthawat Witthayawiranon"/>
    <n v="16"/>
    <n v="109"/>
    <s v="PHASE I-Show Area Concept Design"/>
  </r>
  <r>
    <d v="2018-04-02T00:00:00"/>
    <s v="chsg-00808.03"/>
    <x v="0"/>
    <x v="23"/>
    <s v="I/C DESG"/>
    <n v="2014"/>
    <s v="Witthawat Witthayawiranon"/>
    <n v="8"/>
    <n v="109"/>
    <s v="PHASE I-Show Area Concept Design"/>
  </r>
  <r>
    <d v="2018-04-16T00:00:00"/>
    <s v="chsg-00808.03"/>
    <x v="0"/>
    <x v="23"/>
    <s v="I/C DESG"/>
    <n v="2004"/>
    <s v="Karuna Chandee"/>
    <n v="16"/>
    <n v="109"/>
    <s v="PHASE I-Show Area Concept Design"/>
  </r>
  <r>
    <d v="2018-05-07T00:00:00"/>
    <s v="chsg-00808.03"/>
    <x v="0"/>
    <x v="23"/>
    <s v="I/C DESG"/>
    <n v="2010"/>
    <s v="Rapee Pongtanee"/>
    <n v="16"/>
    <n v="109"/>
    <s v="PHASE I-Show Area Concept Design"/>
  </r>
  <r>
    <d v="2018-05-07T00:00:00"/>
    <s v="chsg-00808.03"/>
    <x v="0"/>
    <x v="23"/>
    <s v="I/C DESG"/>
    <n v="2001"/>
    <s v="Chakrit Ounvises"/>
    <n v="2"/>
    <n v="109"/>
    <s v="PHASE I-Show Area Concept Design"/>
  </r>
  <r>
    <d v="2018-05-07T00:00:00"/>
    <s v="chsg-00808.03"/>
    <x v="0"/>
    <x v="23"/>
    <s v="I/C DESG"/>
    <n v="2004"/>
    <s v="Karuna Chandee"/>
    <n v="8"/>
    <n v="109"/>
    <s v="PHASE I-Show Area Concept Design"/>
  </r>
  <r>
    <d v="2018-05-07T00:00:00"/>
    <s v="chsg-00808.03"/>
    <x v="0"/>
    <x v="23"/>
    <s v="I/C DESG"/>
    <n v="2017"/>
    <s v="Phatchanatsikarn Sricharoenphong"/>
    <n v="5"/>
    <n v="109"/>
    <s v="PHASE I-Show Area Concept Design"/>
  </r>
  <r>
    <d v="2018-05-14T00:00:00"/>
    <s v="chsg-00808.03"/>
    <x v="0"/>
    <x v="23"/>
    <s v="I/C DESG"/>
    <n v="2010"/>
    <s v="Rapee Pongtanee"/>
    <n v="8"/>
    <n v="109"/>
    <s v="PHASE I-Show Area Concept Design"/>
  </r>
  <r>
    <d v="2018-05-14T00:00:00"/>
    <s v="chsg-00808.03"/>
    <x v="0"/>
    <x v="23"/>
    <s v="I/C DESG"/>
    <n v="2001"/>
    <s v="Chakrit Ounvises"/>
    <n v="1"/>
    <n v="109"/>
    <s v="PHASE I-Show Area Concept Design"/>
  </r>
  <r>
    <d v="2018-05-14T00:00:00"/>
    <s v="chsg-00808.03"/>
    <x v="0"/>
    <x v="23"/>
    <s v="I/C DESG"/>
    <n v="2017"/>
    <s v="Phatchanatsikarn Sricharoenphong"/>
    <n v="40"/>
    <n v="109"/>
    <s v="PHASE I-Show Area Concept Design"/>
  </r>
  <r>
    <d v="2018-05-21T00:00:00"/>
    <s v="chsg-00808.03"/>
    <x v="0"/>
    <x v="23"/>
    <s v="I/C DESG"/>
    <n v="2010"/>
    <s v="Rapee Pongtanee"/>
    <n v="28"/>
    <n v="109"/>
    <s v="PHASE I-Show Area Concept Design"/>
  </r>
  <r>
    <d v="2018-05-21T00:00:00"/>
    <s v="chsg-00808.03"/>
    <x v="0"/>
    <x v="23"/>
    <s v="I/C DESG"/>
    <n v="2001"/>
    <s v="Chakrit Ounvises"/>
    <n v="2"/>
    <n v="109"/>
    <s v="PHASE I-Show Area Concept Design"/>
  </r>
  <r>
    <d v="2018-05-21T00:00:00"/>
    <s v="chsg-00808.03"/>
    <x v="0"/>
    <x v="23"/>
    <s v="I/C DESG"/>
    <n v="2004"/>
    <s v="Karuna Chandee"/>
    <n v="16"/>
    <n v="109"/>
    <s v="PHASE I-Show Area Concept Design"/>
  </r>
  <r>
    <d v="2018-05-21T00:00:00"/>
    <s v="chsg-00808.03"/>
    <x v="0"/>
    <x v="23"/>
    <s v="I/C DESG"/>
    <n v="2017"/>
    <s v="Phatchanatsikarn Sricharoenphong"/>
    <n v="32.5"/>
    <n v="109"/>
    <s v="PHASE I-Show Area Concept Design"/>
  </r>
  <r>
    <d v="2018-05-28T00:00:00"/>
    <s v="chsg-00808.03"/>
    <x v="0"/>
    <x v="23"/>
    <s v="I/C DESG"/>
    <n v="2010"/>
    <s v="Rapee Pongtanee"/>
    <n v="24"/>
    <n v="109"/>
    <s v="PHASE I-Show Area Concept Design"/>
  </r>
  <r>
    <d v="2018-05-28T00:00:00"/>
    <s v="chsg-00808.03"/>
    <x v="0"/>
    <x v="23"/>
    <s v="I/C DESG"/>
    <n v="2004"/>
    <s v="Karuna Chandee"/>
    <n v="15"/>
    <n v="109"/>
    <s v="PHASE I-Show Area Concept Design"/>
  </r>
  <r>
    <d v="2018-06-01T00:00:00"/>
    <s v="chsg-00808.03"/>
    <x v="0"/>
    <x v="23"/>
    <s v="I/C DESG"/>
    <n v="2010"/>
    <s v="Rapee Pongtanee"/>
    <n v="8"/>
    <n v="109"/>
    <s v="PHASE I-Show Area Concept Design"/>
  </r>
  <r>
    <d v="2018-06-01T00:00:00"/>
    <s v="chsg-00808.03"/>
    <x v="0"/>
    <x v="23"/>
    <s v="I/C DESG"/>
    <n v="2004"/>
    <s v="Karuna Chandee"/>
    <n v="9.5"/>
    <n v="109"/>
    <s v="PHASE I-Show Area Concept Design"/>
  </r>
  <r>
    <d v="2018-06-01T00:00:00"/>
    <s v="chsg-00808.03"/>
    <x v="0"/>
    <x v="23"/>
    <s v="I/C DESG"/>
    <n v="2017"/>
    <s v="Phatchanatsikarn Sricharoenphong"/>
    <n v="6"/>
    <n v="109"/>
    <s v="PHASE I-Show Area Concept Design"/>
  </r>
  <r>
    <d v="2018-06-04T00:00:00"/>
    <s v="chsg-00808.03"/>
    <x v="0"/>
    <x v="23"/>
    <s v="I/C DESG"/>
    <n v="2010"/>
    <s v="Rapee Pongtanee"/>
    <n v="40"/>
    <n v="109"/>
    <s v="PHASE I-Show Area Concept Design"/>
  </r>
  <r>
    <d v="2018-06-04T00:00:00"/>
    <s v="chsg-00808.03"/>
    <x v="0"/>
    <x v="23"/>
    <s v="I/C DESG"/>
    <n v="2004"/>
    <s v="Karuna Chandee"/>
    <n v="29.5"/>
    <n v="109"/>
    <s v="PHASE I-Show Area Concept Design"/>
  </r>
  <r>
    <d v="2018-06-04T00:00:00"/>
    <s v="chsg-00808.03"/>
    <x v="0"/>
    <x v="23"/>
    <s v="I/C DESG"/>
    <n v="2017"/>
    <s v="Phatchanatsikarn Sricharoenphong"/>
    <n v="41"/>
    <n v="109"/>
    <s v="PHASE I-Show Area Concept Design"/>
  </r>
  <r>
    <d v="2018-06-04T00:00:00"/>
    <s v="chsg-00808.03"/>
    <x v="0"/>
    <x v="23"/>
    <s v="I/C DESG"/>
    <n v="2018"/>
    <s v="Sresthasak Varasarin"/>
    <n v="16"/>
    <n v="109"/>
    <s v="PHASE I-Show Area Concept Design"/>
  </r>
  <r>
    <d v="2018-06-04T00:00:00"/>
    <s v="chsg-00808.03"/>
    <x v="0"/>
    <x v="23"/>
    <s v="I/C DESG"/>
    <n v="2001"/>
    <s v="Chakrit Ounvises"/>
    <n v="4"/>
    <n v="109"/>
    <s v="PHASE I-Show Area Concept Design"/>
  </r>
  <r>
    <d v="2018-06-04T00:00:00"/>
    <s v="chsg-00808.03"/>
    <x v="0"/>
    <x v="23"/>
    <s v="I/C DESG"/>
    <n v="2014"/>
    <s v="Witthawat Witthayawiranon"/>
    <n v="16"/>
    <n v="109"/>
    <s v="PHASE I-Show Area Concept Design"/>
  </r>
  <r>
    <d v="2018-06-11T00:00:00"/>
    <s v="chsg-00808.03"/>
    <x v="0"/>
    <x v="23"/>
    <s v="I/C DESG"/>
    <n v="2010"/>
    <s v="Rapee Pongtanee"/>
    <n v="16"/>
    <n v="109"/>
    <s v="PHASE I-Show Area Concept Design"/>
  </r>
  <r>
    <d v="2018-06-11T00:00:00"/>
    <s v="chsg-00808.03"/>
    <x v="0"/>
    <x v="23"/>
    <s v="I/C DESG"/>
    <n v="2004"/>
    <s v="Karuna Chandee"/>
    <n v="22.4"/>
    <n v="109"/>
    <s v="PHASE I-Show Area Concept Design"/>
  </r>
  <r>
    <d v="2018-06-11T00:00:00"/>
    <s v="chsg-00808.03"/>
    <x v="0"/>
    <x v="23"/>
    <s v="I/C DESG"/>
    <n v="2017"/>
    <s v="Phatchanatsikarn Sricharoenphong"/>
    <n v="22.5"/>
    <n v="109"/>
    <s v="PHASE I-Show Area Concept Design"/>
  </r>
  <r>
    <d v="2018-06-11T00:00:00"/>
    <s v="chsg-00808.03"/>
    <x v="0"/>
    <x v="23"/>
    <s v="I/C DESG"/>
    <n v="2012"/>
    <s v="Rattikarn Saengow"/>
    <n v="7"/>
    <n v="109"/>
    <s v="PHASE I-Show Area Concept Design"/>
  </r>
  <r>
    <d v="2018-06-11T00:00:00"/>
    <s v="chsg-00808.03"/>
    <x v="0"/>
    <x v="23"/>
    <s v="I/C DESG"/>
    <n v="2014"/>
    <s v="Witthawat Witthayawiranon"/>
    <n v="31"/>
    <n v="109"/>
    <s v="PHASE I-Show Area Concept Design"/>
  </r>
  <r>
    <d v="2018-06-18T00:00:00"/>
    <s v="chsg-00808.03"/>
    <x v="0"/>
    <x v="23"/>
    <s v="I/C DESG"/>
    <n v="2017"/>
    <s v="Phatchanatsikarn Sricharoenphong"/>
    <n v="8"/>
    <n v="109"/>
    <s v="PHASE I-Show Area Concept Design"/>
  </r>
  <r>
    <d v="2018-06-18T00:00:00"/>
    <s v="chsg-00808.03"/>
    <x v="0"/>
    <x v="23"/>
    <s v="I/C DESG"/>
    <n v="2001"/>
    <s v="Chakrit Ounvises"/>
    <n v="2"/>
    <n v="109"/>
    <s v="PHASE I-Show Area Concept Design"/>
  </r>
  <r>
    <d v="2018-06-25T00:00:00"/>
    <s v="chsg-00808.03"/>
    <x v="0"/>
    <x v="23"/>
    <s v="I/C DESG"/>
    <n v="2010"/>
    <s v="Rapee Pongtanee"/>
    <n v="28"/>
    <n v="109"/>
    <s v="PHASE I-Show Area Concept Design"/>
  </r>
  <r>
    <d v="2018-06-25T00:00:00"/>
    <s v="chsg-00808.03"/>
    <x v="0"/>
    <x v="23"/>
    <s v="I/C DESG"/>
    <n v="2004"/>
    <s v="Karuna Chandee"/>
    <n v="16"/>
    <n v="109"/>
    <s v="PHASE I-Show Area Concept Design"/>
  </r>
  <r>
    <d v="2018-06-25T00:00:00"/>
    <s v="chsg-00808.03"/>
    <x v="0"/>
    <x v="23"/>
    <s v="I/C DESG"/>
    <n v="2017"/>
    <s v="Phatchanatsikarn Sricharoenphong"/>
    <n v="32"/>
    <n v="109"/>
    <s v="PHASE I-Show Area Concept Design"/>
  </r>
  <r>
    <d v="2018-06-25T00:00:00"/>
    <s v="chsg-00808.03"/>
    <x v="0"/>
    <x v="23"/>
    <s v="I/C DESG"/>
    <n v="2001"/>
    <s v="Chakrit Ounvises"/>
    <n v="1"/>
    <n v="109"/>
    <s v="PHASE I-Show Area Concept Design"/>
  </r>
  <r>
    <d v="2018-06-25T00:00:00"/>
    <s v="chsg-00808.03"/>
    <x v="0"/>
    <x v="23"/>
    <s v="I/C DESG"/>
    <n v="2014"/>
    <s v="Witthawat Witthayawiranon"/>
    <n v="36"/>
    <n v="109"/>
    <s v="PHASE I-Show Area Concept Design"/>
  </r>
  <r>
    <d v="2018-07-02T00:00:00"/>
    <s v="chsg-00808.03"/>
    <x v="0"/>
    <x v="23"/>
    <s v="I/C DESG"/>
    <n v="2004"/>
    <s v="Karuna Chandee"/>
    <n v="4"/>
    <n v="109"/>
    <s v="PHASE I-Show Area Concept Design"/>
  </r>
  <r>
    <d v="2018-07-02T00:00:00"/>
    <s v="chsg-00808.03"/>
    <x v="0"/>
    <x v="23"/>
    <s v="I/C DESG"/>
    <n v="2014"/>
    <s v="Witthawat Witthayawiranon"/>
    <n v="8"/>
    <n v="109"/>
    <s v="PHASE I-Show Area Concept Design"/>
  </r>
  <r>
    <d v="2018-07-09T00:00:00"/>
    <s v="chsg-00808.03"/>
    <x v="0"/>
    <x v="23"/>
    <s v="I/C DESG"/>
    <n v="2004"/>
    <s v="Karuna Chandee"/>
    <n v="16"/>
    <n v="109"/>
    <s v="PHASE I-Show Area Concept Design"/>
  </r>
  <r>
    <d v="2018-07-09T00:00:00"/>
    <s v="chsg-00808.03"/>
    <x v="0"/>
    <x v="23"/>
    <s v="I/C DESG"/>
    <n v="2017"/>
    <s v="Phatchanatsikarn Sricharoenphong"/>
    <n v="9.5"/>
    <n v="109"/>
    <s v="PHASE I-Show Area Concept Design"/>
  </r>
  <r>
    <d v="2018-07-09T00:00:00"/>
    <s v="chsg-00808.03"/>
    <x v="0"/>
    <x v="23"/>
    <s v="I/C DESG"/>
    <n v="2014"/>
    <s v="Witthawat Witthayawiranon"/>
    <n v="24"/>
    <n v="109"/>
    <s v="PHASE I-Show Area Concept Design"/>
  </r>
  <r>
    <d v="2018-07-16T00:00:00"/>
    <s v="chsg-00808.03"/>
    <x v="0"/>
    <x v="23"/>
    <s v="I/C DESG"/>
    <n v="2010"/>
    <s v="Rapee Pongtanee"/>
    <n v="14"/>
    <n v="109"/>
    <s v="PHASE I-Show Area Concept Design"/>
  </r>
  <r>
    <d v="2018-07-23T00:00:00"/>
    <s v="chsg-00808.03"/>
    <x v="0"/>
    <x v="23"/>
    <s v="I/C DESG"/>
    <n v="2004"/>
    <s v="Karuna Chandee"/>
    <n v="8"/>
    <n v="109"/>
    <s v="PHASE I-Show Area Concept Design"/>
  </r>
  <r>
    <d v="2018-07-23T00:00:00"/>
    <s v="chsg-00808.03"/>
    <x v="0"/>
    <x v="23"/>
    <s v="I/C DESG"/>
    <n v="2017"/>
    <s v="Phatchanatsikarn Sricharoenphong"/>
    <n v="4.5"/>
    <n v="109"/>
    <s v="PHASE I-Show Area Concept Design"/>
  </r>
  <r>
    <d v="2018-07-30T00:00:00"/>
    <s v="chsg-00808.03"/>
    <x v="0"/>
    <x v="23"/>
    <s v="I/C DESG"/>
    <n v="2014"/>
    <s v="Witthawat Witthayawiranon"/>
    <n v="8"/>
    <n v="109"/>
    <s v="PHASE I-Show Area Concept Design"/>
  </r>
  <r>
    <d v="2018-09-10T00:00:00"/>
    <s v="chsg-00808.03"/>
    <x v="0"/>
    <x v="23"/>
    <s v="I/C DESG"/>
    <n v="2004"/>
    <s v="Karuna Chandee"/>
    <n v="10"/>
    <n v="109"/>
    <s v="PHASE I-Show Area Concept Design"/>
  </r>
  <r>
    <d v="2018-09-10T00:00:00"/>
    <s v="chsg-00808.03"/>
    <x v="0"/>
    <x v="23"/>
    <s v="I/C DESG"/>
    <n v="2017"/>
    <s v="Phatchanatsikarn Sricharoenphong"/>
    <n v="25"/>
    <n v="109"/>
    <s v="PHASE I-Show Area Concept Design"/>
  </r>
  <r>
    <d v="2018-09-10T00:00:00"/>
    <s v="chsg-00808.03"/>
    <x v="0"/>
    <x v="23"/>
    <s v="I/C DESG"/>
    <n v="2012"/>
    <s v="Rattikarn Saengow"/>
    <n v="4"/>
    <n v="109"/>
    <s v="PHASE I-Show Area Concept Design"/>
  </r>
  <r>
    <d v="2018-09-17T00:00:00"/>
    <s v="chsg-00808.03"/>
    <x v="0"/>
    <x v="23"/>
    <s v="I/C DESG"/>
    <n v="2010"/>
    <s v="Rapee Pongtanee"/>
    <n v="8"/>
    <n v="109"/>
    <s v="PHASE I-Show Area Concept Design"/>
  </r>
  <r>
    <d v="2018-09-17T00:00:00"/>
    <s v="chsg-00808.03"/>
    <x v="0"/>
    <x v="23"/>
    <s v="I/C DESG"/>
    <n v="2017"/>
    <s v="Phatchanatsikarn Sricharoenphong"/>
    <n v="40"/>
    <n v="109"/>
    <s v="PHASE I-Show Area Concept Design"/>
  </r>
  <r>
    <d v="2018-09-17T00:00:00"/>
    <s v="chsg-00808.03"/>
    <x v="0"/>
    <x v="23"/>
    <s v="I/C DESG"/>
    <n v="2012"/>
    <s v="Rattikarn Saengow"/>
    <n v="24"/>
    <n v="109"/>
    <s v="PHASE I-Show Area Concept Design"/>
  </r>
  <r>
    <d v="2018-09-17T00:00:00"/>
    <s v="chsg-00808.03"/>
    <x v="0"/>
    <x v="23"/>
    <s v="I/C DESG"/>
    <n v="2011"/>
    <s v="Jate Thongsom"/>
    <n v="8"/>
    <n v="109"/>
    <s v="PHASE I-Show Area Concept Design"/>
  </r>
  <r>
    <d v="2018-09-17T00:00:00"/>
    <s v="chsg-00808.03"/>
    <x v="0"/>
    <x v="23"/>
    <s v="I/C DESG"/>
    <n v="2014"/>
    <s v="Witthawat Witthayawiranon"/>
    <n v="16"/>
    <n v="109"/>
    <s v="PHASE I-Show Area Concept Design"/>
  </r>
  <r>
    <d v="2018-10-01T00:00:00"/>
    <s v="chsg-00808.03"/>
    <x v="0"/>
    <x v="23"/>
    <s v="I/C DESG"/>
    <n v="2001"/>
    <s v="Chakrit Ounvises"/>
    <n v="2"/>
    <n v="109"/>
    <s v="PHASE I-Show Area Concept Design"/>
  </r>
  <r>
    <d v="2018-10-08T00:00:00"/>
    <s v="chsg-00808.03"/>
    <x v="0"/>
    <x v="23"/>
    <s v="I/C DESG"/>
    <n v="2014"/>
    <s v="Witthawat Witthayawiranon"/>
    <n v="16"/>
    <n v="109"/>
    <s v="PHASE I-Show Area Concept Design"/>
  </r>
  <r>
    <d v="2018-10-16T00:00:00"/>
    <s v="chsg-00808.03"/>
    <x v="0"/>
    <x v="23"/>
    <s v="I/C DESG"/>
    <n v="2017"/>
    <s v="Phatchanatsikarn Sricharoenphong"/>
    <n v="2"/>
    <n v="109"/>
    <s v="PHASE I-Show Area Concept Design"/>
  </r>
  <r>
    <d v="2018-10-17T00:00:00"/>
    <s v="chsg-00808.03"/>
    <x v="0"/>
    <x v="23"/>
    <s v="I/C DESG"/>
    <n v="2017"/>
    <s v="Phatchanatsikarn Sricharoenphong"/>
    <n v="8"/>
    <n v="109"/>
    <s v="PHASE I-Show Area Concept Design"/>
  </r>
  <r>
    <d v="2018-10-18T00:00:00"/>
    <s v="chsg-00808.03"/>
    <x v="0"/>
    <x v="23"/>
    <s v="I/C DESG"/>
    <n v="2017"/>
    <s v="Phatchanatsikarn Sricharoenphong"/>
    <n v="8"/>
    <n v="109"/>
    <s v="PHASE I-Show Area Concept Design"/>
  </r>
  <r>
    <d v="2018-10-18T00:00:00"/>
    <s v="chsg-00808.03"/>
    <x v="0"/>
    <x v="23"/>
    <s v="I/C DESG"/>
    <n v="2004"/>
    <s v="Karuna Chandee"/>
    <n v="3"/>
    <n v="109"/>
    <s v="PHASE I-Show Area Concept Design"/>
  </r>
  <r>
    <d v="2018-10-19T00:00:00"/>
    <s v="chsg-00808.03"/>
    <x v="0"/>
    <x v="23"/>
    <s v="I/C DESG"/>
    <n v="2017"/>
    <s v="Phatchanatsikarn Sricharoenphong"/>
    <n v="3"/>
    <n v="109"/>
    <s v="PHASE I-Show Area Concept Design"/>
  </r>
  <r>
    <d v="2018-10-19T00:00:00"/>
    <s v="chsg-00808.03"/>
    <x v="0"/>
    <x v="23"/>
    <s v="I/C DESG"/>
    <n v="2004"/>
    <s v="Karuna Chandee"/>
    <n v="4"/>
    <n v="109"/>
    <s v="PHASE I-Show Area Concept Design"/>
  </r>
  <r>
    <d v="2018-10-19T00:00:00"/>
    <s v="chsg-00808.03"/>
    <x v="0"/>
    <x v="23"/>
    <s v="I/C DESG"/>
    <n v="2012"/>
    <s v="Rattikarn Saengow"/>
    <n v="8"/>
    <n v="109"/>
    <s v="PHASE I-Show Area Concept Design"/>
  </r>
  <r>
    <d v="2018-10-22T00:00:00"/>
    <s v="chsg-00808.03"/>
    <x v="0"/>
    <x v="23"/>
    <s v="I/C DESG"/>
    <n v="2012"/>
    <s v="Rattikarn Saengow"/>
    <n v="8"/>
    <n v="109"/>
    <s v="PHASE I-Show Area Concept Design"/>
  </r>
  <r>
    <d v="2018-10-22T00:00:00"/>
    <s v="chsg-00808.03"/>
    <x v="0"/>
    <x v="23"/>
    <s v="I/C DESG"/>
    <n v="2014"/>
    <s v="Witthawat Witthayawiranon"/>
    <n v="4"/>
    <n v="109"/>
    <s v="PHASE I-Show Area Concept Design"/>
  </r>
  <r>
    <d v="2018-10-24T00:00:00"/>
    <s v="chsg-00808.03"/>
    <x v="0"/>
    <x v="23"/>
    <s v="I/C DESG"/>
    <n v="2004"/>
    <s v="Karuna Chandee"/>
    <n v="4"/>
    <n v="109"/>
    <s v="PHASE I-Show Area Concept Design"/>
  </r>
  <r>
    <d v="2018-10-24T00:00:00"/>
    <s v="chsg-00808.03"/>
    <x v="0"/>
    <x v="23"/>
    <s v="I/C DESG"/>
    <n v="2012"/>
    <s v="Rattikarn Saengow"/>
    <n v="8"/>
    <n v="109"/>
    <s v="PHASE I-Show Area Concept Design"/>
  </r>
  <r>
    <d v="2018-10-24T00:00:00"/>
    <s v="chsg-00808.03"/>
    <x v="0"/>
    <x v="23"/>
    <s v="I/C DESG"/>
    <n v="2014"/>
    <s v="Witthawat Witthayawiranon"/>
    <n v="5"/>
    <n v="109"/>
    <s v="PHASE I-Show Area Concept Design"/>
  </r>
  <r>
    <d v="2018-10-29T00:00:00"/>
    <s v="chsg-00808.03"/>
    <x v="0"/>
    <x v="23"/>
    <s v="I/C DESG"/>
    <n v="2017"/>
    <s v="Phatchanatsikarn Sricharoenphong"/>
    <n v="1"/>
    <n v="109"/>
    <s v="PHASE I-Show Area Concept Design"/>
  </r>
  <r>
    <d v="2018-10-29T00:00:00"/>
    <s v="chsg-00808.03"/>
    <x v="0"/>
    <x v="23"/>
    <s v="I/C DESG"/>
    <n v="2004"/>
    <s v="Karuna Chandee"/>
    <n v="4"/>
    <n v="109"/>
    <s v="PHASE I-Show Area Concept Design"/>
  </r>
  <r>
    <d v="2018-10-29T00:00:00"/>
    <s v="chsg-00808.03"/>
    <x v="0"/>
    <x v="23"/>
    <s v="I/C DESG"/>
    <n v="2014"/>
    <s v="Witthawat Witthayawiranon"/>
    <n v="1"/>
    <n v="109"/>
    <s v="PHASE I-Show Area Concept Design"/>
  </r>
  <r>
    <d v="2018-10-30T00:00:00"/>
    <s v="chsg-00808.03"/>
    <x v="0"/>
    <x v="23"/>
    <s v="I/C DESG"/>
    <n v="2004"/>
    <s v="Karuna Chandee"/>
    <n v="4"/>
    <n v="109"/>
    <s v="PHASE I-Show Area Concept Design"/>
  </r>
  <r>
    <d v="2018-10-30T00:00:00"/>
    <s v="chsg-00808.03"/>
    <x v="0"/>
    <x v="23"/>
    <s v="I/C DESG"/>
    <n v="2014"/>
    <s v="Witthawat Witthayawiranon"/>
    <n v="3"/>
    <n v="109"/>
    <s v="PHASE I-Show Area Concept Design"/>
  </r>
  <r>
    <d v="2018-10-31T00:00:00"/>
    <s v="chsg-00808.03"/>
    <x v="0"/>
    <x v="23"/>
    <s v="I/C DESG"/>
    <n v="2004"/>
    <s v="Karuna Chandee"/>
    <n v="7"/>
    <n v="109"/>
    <s v="PHASE I-Show Area Concept Design"/>
  </r>
  <r>
    <d v="2018-10-31T00:00:00"/>
    <s v="chsg-00808.03"/>
    <x v="0"/>
    <x v="23"/>
    <s v="I/C DESG"/>
    <n v="2012"/>
    <s v="Rattikarn Saengow"/>
    <n v="7"/>
    <n v="109"/>
    <s v="PHASE I-Show Area Concept Design"/>
  </r>
  <r>
    <d v="2018-10-31T00:00:00"/>
    <s v="chsg-00808.03"/>
    <x v="0"/>
    <x v="23"/>
    <s v="I/C DESG"/>
    <n v="2014"/>
    <s v="Witthawat Witthayawiranon"/>
    <n v="2"/>
    <n v="109"/>
    <s v="PHASE I-Show Area Concept Design"/>
  </r>
  <r>
    <d v="2018-11-01T00:00:00"/>
    <s v="chsg-00808.03"/>
    <x v="0"/>
    <x v="23"/>
    <s v="I/C DESG"/>
    <n v="2012"/>
    <s v="Rattikarn Saengow"/>
    <n v="8"/>
    <n v="109"/>
    <s v="PHASE I-Show Area Concept Design"/>
  </r>
  <r>
    <d v="2018-11-01T00:00:00"/>
    <s v="chsg-00808.03"/>
    <x v="0"/>
    <x v="23"/>
    <s v="I/C DESG"/>
    <n v="2004"/>
    <s v="Karuna Chandee"/>
    <n v="7"/>
    <n v="109"/>
    <s v="PHASE I-Show Area Concept Design"/>
  </r>
  <r>
    <d v="2018-11-01T00:00:00"/>
    <s v="chsg-00808.03"/>
    <x v="0"/>
    <x v="23"/>
    <s v="I/C DESG"/>
    <n v="2014"/>
    <s v="Witthawat Witthayawiranon"/>
    <n v="8"/>
    <n v="109"/>
    <s v="PHASE I-Show Area Concept Design"/>
  </r>
  <r>
    <d v="2018-11-05T00:00:00"/>
    <s v="chsg-00808.03"/>
    <x v="0"/>
    <x v="23"/>
    <s v="I/C DESG"/>
    <n v="2012"/>
    <s v="Rattikarn Saengow"/>
    <n v="4"/>
    <n v="109"/>
    <s v="PHASE I-Show Area Concept Design"/>
  </r>
  <r>
    <d v="2018-11-05T00:00:00"/>
    <s v="chsg-00808.03"/>
    <x v="0"/>
    <x v="23"/>
    <s v="I/C DESG"/>
    <n v="2004"/>
    <s v="Karuna Chandee"/>
    <n v="5"/>
    <n v="109"/>
    <s v="PHASE I-Show Area Concept Design"/>
  </r>
  <r>
    <d v="2018-11-05T00:00:00"/>
    <s v="chsg-00808.03"/>
    <x v="0"/>
    <x v="23"/>
    <s v="I/C DESG"/>
    <n v="2017"/>
    <s v="Phatchanatsikarn Sricharoenphong"/>
    <n v="0.5"/>
    <n v="109"/>
    <s v="PHASE I-Show Area Concept Design"/>
  </r>
  <r>
    <d v="2018-11-05T00:00:00"/>
    <s v="chsg-00808.03"/>
    <x v="0"/>
    <x v="23"/>
    <s v="I/C DESG"/>
    <n v="2014"/>
    <s v="Witthawat Witthayawiranon"/>
    <n v="8"/>
    <n v="109"/>
    <s v="PHASE I-Show Area Concept Design"/>
  </r>
  <r>
    <d v="2018-11-15T00:00:00"/>
    <s v="chsg-00808.03"/>
    <x v="0"/>
    <x v="23"/>
    <s v="I/C DESG"/>
    <n v="2004"/>
    <s v="Karuna Chandee"/>
    <n v="1.5"/>
    <n v="109"/>
    <s v="PHASE I-Show Area Concept Design"/>
  </r>
  <r>
    <d v="2018-12-21T00:00:00"/>
    <s v="chsg-00808.03"/>
    <x v="0"/>
    <x v="23"/>
    <s v="I/C DESG"/>
    <n v="2004"/>
    <s v="Karuna Chandee"/>
    <n v="1"/>
    <n v="109"/>
    <s v="PHASE I-Show Area Concept Design"/>
  </r>
  <r>
    <d v="2018-12-24T00:00:00"/>
    <s v="chsg-00808.03"/>
    <x v="0"/>
    <x v="23"/>
    <s v="I/C DESG"/>
    <n v="2004"/>
    <s v="Karuna Chandee"/>
    <n v="6"/>
    <n v="109"/>
    <s v="PHASE I-Show Area Concept Design"/>
  </r>
  <r>
    <d v="2018-12-25T00:00:00"/>
    <s v="chsg-00808.03"/>
    <x v="0"/>
    <x v="23"/>
    <s v="I/C DESG"/>
    <n v="2017"/>
    <s v="Phatchanatsikarn Sricharoenphong"/>
    <n v="8"/>
    <n v="109"/>
    <s v="PHASE I-Show Area Concept Design"/>
  </r>
  <r>
    <d v="2018-12-26T00:00:00"/>
    <s v="chsg-00808.03"/>
    <x v="0"/>
    <x v="23"/>
    <s v="I/C DESG"/>
    <n v="2017"/>
    <s v="Phatchanatsikarn Sricharoenphong"/>
    <n v="8"/>
    <n v="109"/>
    <s v="PHASE I-Show Area Concept Design"/>
  </r>
  <r>
    <d v="2018-12-26T00:00:00"/>
    <s v="chsg-00808.03"/>
    <x v="0"/>
    <x v="23"/>
    <s v="I/C DESG"/>
    <n v="2004"/>
    <s v="Karuna Chandee"/>
    <n v="3"/>
    <n v="109"/>
    <s v="PHASE I-Show Area Concept Design"/>
  </r>
  <r>
    <d v="2018-12-27T00:00:00"/>
    <s v="chsg-00808.03"/>
    <x v="0"/>
    <x v="23"/>
    <s v="I/C DESG"/>
    <n v="2017"/>
    <s v="Phatchanatsikarn Sricharoenphong"/>
    <n v="8"/>
    <n v="109"/>
    <s v="PHASE I-Show Area Concept Design"/>
  </r>
  <r>
    <d v="2018-12-27T00:00:00"/>
    <s v="chsg-00808.03"/>
    <x v="0"/>
    <x v="23"/>
    <s v="I/C DESG"/>
    <n v="2004"/>
    <s v="Karuna Chandee"/>
    <n v="8"/>
    <n v="109"/>
    <s v="PHASE I-Show Area Concept Design"/>
  </r>
  <r>
    <d v="2018-12-28T00:00:00"/>
    <s v="chsg-00808.03"/>
    <x v="0"/>
    <x v="23"/>
    <s v="I/C DESG"/>
    <n v="2017"/>
    <s v="Phatchanatsikarn Sricharoenphong"/>
    <n v="8"/>
    <n v="109"/>
    <s v="PHASE I-Show Area Concept Design"/>
  </r>
  <r>
    <d v="2015-01-05T00:00:00"/>
    <s v="chsg-00908.39"/>
    <x v="0"/>
    <x v="24"/>
    <s v="I/C DESG"/>
    <n v="2025"/>
    <s v="Akarawin Punyapaparpong"/>
    <n v="24"/>
    <n v="421"/>
    <s v="Phase 1&amp;2 South Bank Villas&amp;resort hotel Mobilization"/>
  </r>
  <r>
    <d v="2015-01-05T00:00:00"/>
    <s v="chsg-00908.39"/>
    <x v="0"/>
    <x v="24"/>
    <s v="I/C DESG"/>
    <n v="2024"/>
    <s v="Angkarn Kotsang"/>
    <n v="1"/>
    <n v="421"/>
    <s v="Phase 1&amp;2 South Bank Villas&amp;resort hotel Mobilization"/>
  </r>
  <r>
    <d v="2015-01-05T00:00:00"/>
    <s v="chsg-00908.39"/>
    <x v="0"/>
    <x v="24"/>
    <s v="I/C DESG"/>
    <s v="X-EE"/>
    <s v="Ex-Employee"/>
    <n v="8"/>
    <n v="421"/>
    <s v="Phase 1&amp;2 South Bank Villas&amp;resort hotel Mobilization"/>
  </r>
  <r>
    <d v="2015-01-05T00:00:00"/>
    <s v="chsg-00908.39"/>
    <x v="0"/>
    <x v="24"/>
    <s v="I/C DESG"/>
    <n v="2006"/>
    <s v="Nitipol Kanagasai"/>
    <n v="14"/>
    <n v="421"/>
    <s v="Phase 1&amp;2 South Bank Villas&amp;resort hotel Mobilization"/>
  </r>
  <r>
    <d v="2015-01-12T00:00:00"/>
    <s v="chsg-00908.39"/>
    <x v="0"/>
    <x v="24"/>
    <s v="I/C DESG"/>
    <n v="2024"/>
    <s v="Angkarn Kotsang"/>
    <n v="1"/>
    <n v="421"/>
    <s v="Phase 1&amp;2 South Bank Villas&amp;resort hotel Mobilization"/>
  </r>
  <r>
    <d v="2015-01-12T00:00:00"/>
    <s v="chsg-00908.39"/>
    <x v="0"/>
    <x v="24"/>
    <s v="I/C DESG"/>
    <s v="X-EE"/>
    <s v="Ex-Employee"/>
    <n v="40"/>
    <n v="421"/>
    <s v="Phase 1&amp;2 South Bank Villas&amp;resort hotel Mobilization"/>
  </r>
  <r>
    <d v="2015-01-12T00:00:00"/>
    <s v="chsg-00908.39"/>
    <x v="0"/>
    <x v="24"/>
    <s v="I/C DESG"/>
    <n v="2006"/>
    <s v="Nitipol Kanagasai"/>
    <n v="28"/>
    <n v="421"/>
    <s v="Phase 1&amp;2 South Bank Villas&amp;resort hotel Mobilization"/>
  </r>
  <r>
    <d v="2015-01-19T00:00:00"/>
    <s v="chsg-00908.39"/>
    <x v="0"/>
    <x v="24"/>
    <s v="I/C DESG"/>
    <s v="X-EE"/>
    <s v="Ex-Employee"/>
    <n v="32"/>
    <n v="421"/>
    <s v="Phase 1&amp;2 South Bank Villas&amp;resort hotel Mobilization"/>
  </r>
  <r>
    <d v="2015-01-19T00:00:00"/>
    <s v="chsg-00908.39"/>
    <x v="0"/>
    <x v="24"/>
    <s v="I/C DESG"/>
    <n v="2006"/>
    <s v="Nitipol Kanagasai"/>
    <n v="4"/>
    <n v="421"/>
    <s v="Phase 1&amp;2 South Bank Villas&amp;resort hotel Mobilization"/>
  </r>
  <r>
    <d v="2015-01-19T00:00:00"/>
    <s v="chsg-00908.39"/>
    <x v="0"/>
    <x v="24"/>
    <s v="I/C DESG"/>
    <n v="2008"/>
    <s v="Suthatip Paiboonnanthapong"/>
    <n v="16"/>
    <n v="421"/>
    <s v="Phase 1&amp;2 South Bank Villas&amp;resort hotel Mobilization"/>
  </r>
  <r>
    <d v="2015-01-26T00:00:00"/>
    <s v="chsg-00908.39"/>
    <x v="0"/>
    <x v="24"/>
    <s v="I/C DESG"/>
    <n v="2024"/>
    <s v="Angkarn Kotsang"/>
    <n v="1"/>
    <n v="421"/>
    <s v="Phase 1&amp;2 South Bank Villas&amp;resort hotel Mobilization"/>
  </r>
  <r>
    <d v="2015-01-26T00:00:00"/>
    <s v="chsg-00908.39"/>
    <x v="0"/>
    <x v="24"/>
    <s v="I/C DESG"/>
    <s v="X-EE"/>
    <s v="Ex-Employee"/>
    <n v="12"/>
    <n v="421"/>
    <s v="Phase 1&amp;2 South Bank Villas&amp;resort hotel Mobilization"/>
  </r>
  <r>
    <d v="2015-01-26T00:00:00"/>
    <s v="chsg-00908.39"/>
    <x v="0"/>
    <x v="24"/>
    <s v="I/C DESG"/>
    <n v="2006"/>
    <s v="Nitipol Kanagasai"/>
    <n v="10"/>
    <n v="421"/>
    <s v="Phase 1&amp;2 South Bank Villas&amp;resort hotel Mobilization"/>
  </r>
  <r>
    <d v="2015-01-26T00:00:00"/>
    <s v="chsg-00908.39"/>
    <x v="0"/>
    <x v="24"/>
    <s v="I/C DESG"/>
    <s v="X-EE"/>
    <s v="Ex-Employee"/>
    <n v="14"/>
    <n v="421"/>
    <s v="Phase 1&amp;2 South Bank Villas&amp;resort hotel Mobilization"/>
  </r>
  <r>
    <d v="2015-01-26T00:00:00"/>
    <s v="chsg-00908.39"/>
    <x v="0"/>
    <x v="24"/>
    <s v="I/C DESG"/>
    <s v="X-EE"/>
    <s v="Ex-Employee"/>
    <n v="28"/>
    <n v="421"/>
    <s v="Phase 1&amp;2 South Bank Villas&amp;resort hotel Mobilization"/>
  </r>
  <r>
    <d v="2015-02-02T00:00:00"/>
    <s v="chsg-00908.39"/>
    <x v="0"/>
    <x v="24"/>
    <s v="I/C DESG"/>
    <n v="2024"/>
    <s v="Angkarn Kotsang"/>
    <n v="8"/>
    <n v="421"/>
    <s v="Phase 1&amp;2 South Bank Villas&amp;resort hotel Mobilization"/>
  </r>
  <r>
    <d v="2015-02-02T00:00:00"/>
    <s v="chsg-00908.39"/>
    <x v="0"/>
    <x v="24"/>
    <s v="I/C DESG"/>
    <n v="2006"/>
    <s v="Nitipol Kanagasai"/>
    <n v="9"/>
    <n v="421"/>
    <s v="Phase 1&amp;2 South Bank Villas&amp;resort hotel Mobilization"/>
  </r>
  <r>
    <d v="2015-02-02T00:00:00"/>
    <s v="chsg-00908.39"/>
    <x v="0"/>
    <x v="24"/>
    <s v="I/C DESG"/>
    <s v="X-EE"/>
    <s v="Ex-Employee"/>
    <n v="16"/>
    <n v="421"/>
    <s v="Phase 1&amp;2 South Bank Villas&amp;resort hotel Mobilization"/>
  </r>
  <r>
    <d v="2015-02-09T00:00:00"/>
    <s v="chsg-00908.39"/>
    <x v="0"/>
    <x v="24"/>
    <s v="I/C DESG"/>
    <n v="2024"/>
    <s v="Angkarn Kotsang"/>
    <n v="2"/>
    <n v="421"/>
    <s v="Phase 1&amp;2 South Bank Villas&amp;resort hotel Mobilization"/>
  </r>
  <r>
    <d v="2015-02-09T00:00:00"/>
    <s v="chsg-00908.39"/>
    <x v="0"/>
    <x v="24"/>
    <s v="I/C DESG"/>
    <s v="X-EE"/>
    <s v="Ex-Employee"/>
    <n v="26"/>
    <n v="421"/>
    <s v="Phase 1&amp;2 South Bank Villas&amp;resort hotel Mobilization"/>
  </r>
  <r>
    <d v="2015-02-09T00:00:00"/>
    <s v="chsg-00908.39"/>
    <x v="0"/>
    <x v="24"/>
    <s v="I/C DESG"/>
    <n v="2006"/>
    <s v="Nitipol Kanagasai"/>
    <n v="24"/>
    <n v="421"/>
    <s v="Phase 1&amp;2 South Bank Villas&amp;resort hotel Mobilization"/>
  </r>
  <r>
    <d v="2015-02-09T00:00:00"/>
    <s v="chsg-00908.39"/>
    <x v="0"/>
    <x v="24"/>
    <s v="I/C DESG"/>
    <n v="2014"/>
    <s v="Witthawat Witthayawiranon"/>
    <n v="4"/>
    <n v="421"/>
    <s v="Phase 1&amp;2 South Bank Villas&amp;resort hotel Mobilization"/>
  </r>
  <r>
    <d v="2015-02-16T00:00:00"/>
    <s v="chsg-00908.39"/>
    <x v="0"/>
    <x v="24"/>
    <s v="I/C DESG"/>
    <n v="2024"/>
    <s v="Angkarn Kotsang"/>
    <n v="2"/>
    <n v="421"/>
    <s v="Phase 1&amp;2 South Bank Villas&amp;resort hotel Mobilization"/>
  </r>
  <r>
    <d v="2015-02-16T00:00:00"/>
    <s v="chsg-00908.39"/>
    <x v="0"/>
    <x v="24"/>
    <s v="I/C DESG"/>
    <n v="2006"/>
    <s v="Nitipol Kanagasai"/>
    <n v="22"/>
    <n v="421"/>
    <s v="Phase 1&amp;2 South Bank Villas&amp;resort hotel Mobilization"/>
  </r>
  <r>
    <d v="2015-02-16T00:00:00"/>
    <s v="chsg-00908.39"/>
    <x v="0"/>
    <x v="24"/>
    <s v="I/C DESG"/>
    <s v="X-EE"/>
    <s v="Ex-Employee"/>
    <n v="11"/>
    <n v="421"/>
    <s v="Phase 1&amp;2 South Bank Villas&amp;resort hotel Mobilization"/>
  </r>
  <r>
    <d v="2015-02-16T00:00:00"/>
    <s v="chsg-00908.39"/>
    <x v="0"/>
    <x v="24"/>
    <s v="I/C DESG"/>
    <n v="2014"/>
    <s v="Witthawat Witthayawiranon"/>
    <n v="16"/>
    <n v="421"/>
    <s v="Phase 1&amp;2 South Bank Villas&amp;resort hotel Mobilization"/>
  </r>
  <r>
    <d v="2015-02-23T00:00:00"/>
    <s v="chsg-00908.39"/>
    <x v="0"/>
    <x v="24"/>
    <s v="I/C DESG"/>
    <n v="2024"/>
    <s v="Angkarn Kotsang"/>
    <n v="5"/>
    <n v="421"/>
    <s v="Phase 1&amp;2 South Bank Villas&amp;resort hotel Mobilization"/>
  </r>
  <r>
    <d v="2015-02-23T00:00:00"/>
    <s v="chsg-00908.39"/>
    <x v="0"/>
    <x v="24"/>
    <s v="I/C DESG"/>
    <n v="2006"/>
    <s v="Nitipol Kanagasai"/>
    <n v="14"/>
    <n v="421"/>
    <s v="Phase 1&amp;2 South Bank Villas&amp;resort hotel Mobilization"/>
  </r>
  <r>
    <d v="2015-02-23T00:00:00"/>
    <s v="chsg-00908.39"/>
    <x v="0"/>
    <x v="24"/>
    <s v="I/C DESG"/>
    <s v="X-EE"/>
    <s v="Ex-Employee"/>
    <n v="16"/>
    <n v="421"/>
    <s v="Phase 1&amp;2 South Bank Villas&amp;resort hotel Mobilization"/>
  </r>
  <r>
    <d v="2015-03-02T00:00:00"/>
    <s v="chsg-00908.39"/>
    <x v="0"/>
    <x v="24"/>
    <s v="I/C DESG"/>
    <n v="2024"/>
    <s v="Angkarn Kotsang"/>
    <n v="1"/>
    <n v="421"/>
    <s v="Phase 1&amp;2 South Bank Villas&amp;resort hotel Mobilization"/>
  </r>
  <r>
    <d v="2015-03-02T00:00:00"/>
    <s v="chsg-00908.39"/>
    <x v="0"/>
    <x v="24"/>
    <s v="I/C DESG"/>
    <n v="2006"/>
    <s v="Nitipol Kanagasai"/>
    <n v="6"/>
    <n v="421"/>
    <s v="Phase 1&amp;2 South Bank Villas&amp;resort hotel Mobilization"/>
  </r>
  <r>
    <d v="2015-03-09T00:00:00"/>
    <s v="chsg-00908.39"/>
    <x v="0"/>
    <x v="24"/>
    <s v="I/C DESG"/>
    <n v="2024"/>
    <s v="Angkarn Kotsang"/>
    <n v="2"/>
    <n v="421"/>
    <s v="Phase 1&amp;2 South Bank Villas&amp;resort hotel Mobilization"/>
  </r>
  <r>
    <d v="2015-03-09T00:00:00"/>
    <s v="chsg-00908.39"/>
    <x v="0"/>
    <x v="24"/>
    <s v="I/C DESG"/>
    <n v="2006"/>
    <s v="Nitipol Kanagasai"/>
    <n v="40"/>
    <n v="421"/>
    <s v="Phase 1&amp;2 South Bank Villas&amp;resort hotel Mobilization"/>
  </r>
  <r>
    <d v="2015-03-09T00:00:00"/>
    <s v="chsg-00908.39"/>
    <x v="0"/>
    <x v="24"/>
    <s v="I/C DESG"/>
    <s v="X-EE"/>
    <s v="Ex-Employee"/>
    <n v="8"/>
    <n v="421"/>
    <s v="Phase 1&amp;2 South Bank Villas&amp;resort hotel Mobilization"/>
  </r>
  <r>
    <d v="2015-03-16T00:00:00"/>
    <s v="chsg-00908.39"/>
    <x v="0"/>
    <x v="24"/>
    <s v="I/C DESG"/>
    <n v="2024"/>
    <s v="Angkarn Kotsang"/>
    <n v="1"/>
    <n v="421"/>
    <s v="Phase 1&amp;2 South Bank Villas&amp;resort hotel Mobilization"/>
  </r>
  <r>
    <d v="2015-03-16T00:00:00"/>
    <s v="chsg-00908.39"/>
    <x v="0"/>
    <x v="24"/>
    <s v="I/C DESG"/>
    <n v="2006"/>
    <s v="Nitipol Kanagasai"/>
    <n v="11"/>
    <n v="421"/>
    <s v="Phase 1&amp;2 South Bank Villas&amp;resort hotel Mobilization"/>
  </r>
  <r>
    <d v="2015-03-23T00:00:00"/>
    <s v="chsg-00908.39"/>
    <x v="0"/>
    <x v="24"/>
    <s v="I/C DESG"/>
    <n v="2024"/>
    <s v="Angkarn Kotsang"/>
    <n v="2"/>
    <n v="421"/>
    <s v="Phase 1&amp;2 South Bank Villas&amp;resort hotel Mobilization"/>
  </r>
  <r>
    <d v="2015-03-30T00:00:00"/>
    <s v="chsg-00908.39"/>
    <x v="0"/>
    <x v="24"/>
    <s v="I/C DESG"/>
    <n v="2024"/>
    <s v="Angkarn Kotsang"/>
    <n v="2"/>
    <n v="421"/>
    <s v="Phase 1&amp;2 South Bank Villas&amp;resort hotel Mobilization"/>
  </r>
  <r>
    <d v="2015-03-30T00:00:00"/>
    <s v="chsg-00908.39"/>
    <x v="0"/>
    <x v="24"/>
    <s v="I/C DESG"/>
    <n v="2006"/>
    <s v="Nitipol Kanagasai"/>
    <n v="6"/>
    <n v="421"/>
    <s v="Phase 1&amp;2 South Bank Villas&amp;resort hotel Mobilization"/>
  </r>
  <r>
    <d v="2015-04-01T00:00:00"/>
    <s v="chsg-00908.39"/>
    <x v="0"/>
    <x v="24"/>
    <s v="I/C DESG"/>
    <n v="2006"/>
    <s v="Nitipol Kanagasai"/>
    <n v="3"/>
    <n v="421"/>
    <s v="Phase 1&amp;2 South Bank Villas&amp;resort hotel Mobilization"/>
  </r>
  <r>
    <d v="2015-04-01T00:00:00"/>
    <s v="chsg-00908.39"/>
    <x v="0"/>
    <x v="24"/>
    <s v="I/C DESG"/>
    <s v="X-EE"/>
    <s v="Ex-Employee"/>
    <n v="25"/>
    <n v="421"/>
    <s v="Phase 1&amp;2 South Bank Villas&amp;resort hotel Mobilization"/>
  </r>
  <r>
    <d v="2015-04-01T00:00:00"/>
    <s v="chsg-00908.39"/>
    <x v="0"/>
    <x v="24"/>
    <s v="I/C DESG"/>
    <n v="2010"/>
    <s v="Rapee Pongtanee"/>
    <n v="8"/>
    <n v="421"/>
    <s v="Phase 1&amp;2 South Bank Villas&amp;resort hotel Mobilization"/>
  </r>
  <r>
    <d v="2015-04-06T00:00:00"/>
    <s v="chsg-00908.39"/>
    <x v="0"/>
    <x v="24"/>
    <s v="I/C DESG"/>
    <n v="2024"/>
    <s v="Angkarn Kotsang"/>
    <n v="1"/>
    <n v="421"/>
    <s v="Phase 1&amp;2 South Bank Villas&amp;resort hotel Mobilization"/>
  </r>
  <r>
    <d v="2015-04-06T00:00:00"/>
    <s v="chsg-00908.39"/>
    <x v="0"/>
    <x v="24"/>
    <s v="I/C DESG"/>
    <n v="2006"/>
    <s v="Nitipol Kanagasai"/>
    <n v="14"/>
    <n v="421"/>
    <s v="Phase 1&amp;2 South Bank Villas&amp;resort hotel Mobilization"/>
  </r>
  <r>
    <d v="2015-04-06T00:00:00"/>
    <s v="chsg-00908.39"/>
    <x v="0"/>
    <x v="24"/>
    <s v="I/C DESG"/>
    <s v="X-EE"/>
    <s v="Ex-Employee"/>
    <n v="24.5"/>
    <n v="421"/>
    <s v="Phase 1&amp;2 South Bank Villas&amp;resort hotel Mobilization"/>
  </r>
  <r>
    <d v="2015-04-06T00:00:00"/>
    <s v="chsg-00908.39"/>
    <x v="0"/>
    <x v="24"/>
    <s v="I/C DESG"/>
    <n v="2010"/>
    <s v="Rapee Pongtanee"/>
    <n v="8"/>
    <n v="421"/>
    <s v="Phase 1&amp;2 South Bank Villas&amp;resort hotel Mobilization"/>
  </r>
  <r>
    <d v="2015-04-13T00:00:00"/>
    <s v="chsg-00908.39"/>
    <x v="0"/>
    <x v="24"/>
    <s v="I/C DESG"/>
    <n v="2006"/>
    <s v="Nitipol Kanagasai"/>
    <n v="8"/>
    <n v="421"/>
    <s v="Phase 1&amp;2 South Bank Villas&amp;resort hotel Mobilization"/>
  </r>
  <r>
    <d v="2015-04-20T00:00:00"/>
    <s v="chsg-00908.39"/>
    <x v="0"/>
    <x v="24"/>
    <s v="I/C DESG"/>
    <n v="2006"/>
    <s v="Nitipol Kanagasai"/>
    <n v="9"/>
    <n v="421"/>
    <s v="Phase 1&amp;2 South Bank Villas&amp;resort hotel Mobilization"/>
  </r>
  <r>
    <d v="2015-04-20T00:00:00"/>
    <s v="chsg-00908.39"/>
    <x v="0"/>
    <x v="24"/>
    <s v="I/C DESG"/>
    <s v="X-EE"/>
    <s v="Ex-Employee"/>
    <n v="24"/>
    <n v="421"/>
    <s v="Phase 1&amp;2 South Bank Villas&amp;resort hotel Mobilization"/>
  </r>
  <r>
    <d v="2015-04-27T00:00:00"/>
    <s v="chsg-00908.39"/>
    <x v="0"/>
    <x v="24"/>
    <s v="I/C DESG"/>
    <s v="X-EE"/>
    <s v="Ex-Employee"/>
    <n v="4"/>
    <n v="421"/>
    <s v="Phase 1&amp;2 South Bank Villas&amp;resort hotel Mobilization"/>
  </r>
  <r>
    <d v="2015-05-04T00:00:00"/>
    <s v="chsg-00908.39"/>
    <x v="0"/>
    <x v="24"/>
    <s v="I/C DESG"/>
    <n v="2006"/>
    <s v="Nitipol Kanagasai"/>
    <n v="4"/>
    <n v="421"/>
    <s v="Phase 1&amp;2 South Bank Villas&amp;resort hotel Mobilization"/>
  </r>
  <r>
    <d v="2015-05-04T00:00:00"/>
    <s v="chsg-00908.39"/>
    <x v="0"/>
    <x v="24"/>
    <s v="I/C DESG"/>
    <s v="X-EE"/>
    <s v="Ex-Employee"/>
    <n v="2"/>
    <n v="421"/>
    <s v="Phase 1&amp;2 South Bank Villas&amp;resort hotel Mobilization"/>
  </r>
  <r>
    <d v="2015-05-11T00:00:00"/>
    <s v="chsg-00908.39"/>
    <x v="0"/>
    <x v="24"/>
    <s v="I/C DESG"/>
    <n v="2003"/>
    <s v="Chapoo Rordpet"/>
    <n v="7"/>
    <n v="421"/>
    <s v="Phase 1&amp;2 South Bank Villas&amp;resort hotel Mobilization"/>
  </r>
  <r>
    <d v="2015-05-11T00:00:00"/>
    <s v="chsg-00908.39"/>
    <x v="0"/>
    <x v="24"/>
    <s v="I/C DESG"/>
    <n v="2006"/>
    <s v="Nitipol Kanagasai"/>
    <n v="9"/>
    <n v="421"/>
    <s v="Phase 1&amp;2 South Bank Villas&amp;resort hotel Mobilization"/>
  </r>
  <r>
    <d v="2015-05-18T00:00:00"/>
    <s v="chsg-00908.39"/>
    <x v="0"/>
    <x v="24"/>
    <s v="I/C DESG"/>
    <n v="2024"/>
    <s v="Angkarn Kotsang"/>
    <n v="5"/>
    <n v="421"/>
    <s v="Phase 1&amp;2 South Bank Villas&amp;resort hotel Mobilization"/>
  </r>
  <r>
    <d v="2015-05-18T00:00:00"/>
    <s v="chsg-00908.39"/>
    <x v="0"/>
    <x v="24"/>
    <s v="I/C DESG"/>
    <n v="2003"/>
    <s v="Chapoo Rordpet"/>
    <n v="21"/>
    <n v="421"/>
    <s v="Phase 1&amp;2 South Bank Villas&amp;resort hotel Mobilization"/>
  </r>
  <r>
    <d v="2015-05-18T00:00:00"/>
    <s v="chsg-00908.39"/>
    <x v="0"/>
    <x v="24"/>
    <s v="I/C DESG"/>
    <n v="2006"/>
    <s v="Nitipol Kanagasai"/>
    <n v="23"/>
    <n v="421"/>
    <s v="Phase 1&amp;2 South Bank Villas&amp;resort hotel Mobilization"/>
  </r>
  <r>
    <d v="2015-05-18T00:00:00"/>
    <s v="chsg-00908.39"/>
    <x v="0"/>
    <x v="24"/>
    <s v="I/C DESG"/>
    <s v="X-EE"/>
    <s v="Ex-Employee"/>
    <n v="30"/>
    <n v="421"/>
    <s v="Phase 1&amp;2 South Bank Villas&amp;resort hotel Mobilization"/>
  </r>
  <r>
    <d v="2015-05-25T00:00:00"/>
    <s v="chsg-00908.39"/>
    <x v="0"/>
    <x v="24"/>
    <s v="I/C DESG"/>
    <n v="2024"/>
    <s v="Angkarn Kotsang"/>
    <n v="2"/>
    <n v="421"/>
    <s v="Phase 1&amp;2 South Bank Villas&amp;resort hotel Mobilization"/>
  </r>
  <r>
    <d v="2015-05-25T00:00:00"/>
    <s v="chsg-00908.39"/>
    <x v="0"/>
    <x v="24"/>
    <s v="I/C DESG"/>
    <s v="X-EE"/>
    <s v="Ex-Employee"/>
    <n v="22"/>
    <n v="421"/>
    <s v="Phase 1&amp;2 South Bank Villas&amp;resort hotel Mobilization"/>
  </r>
  <r>
    <d v="2015-05-25T00:00:00"/>
    <s v="chsg-00908.39"/>
    <x v="0"/>
    <x v="24"/>
    <s v="I/C DESG"/>
    <n v="2006"/>
    <s v="Nitipol Kanagasai"/>
    <n v="24"/>
    <n v="421"/>
    <s v="Phase 1&amp;2 South Bank Villas&amp;resort hotel Mobilization"/>
  </r>
  <r>
    <d v="2015-05-25T00:00:00"/>
    <s v="chsg-00908.39"/>
    <x v="0"/>
    <x v="24"/>
    <s v="I/C DESG"/>
    <s v="X-EE"/>
    <s v="Ex-Employee"/>
    <n v="8"/>
    <n v="421"/>
    <s v="Phase 1&amp;2 South Bank Villas&amp;resort hotel Mobilization"/>
  </r>
  <r>
    <d v="2015-06-01T00:00:00"/>
    <s v="chsg-00908.39"/>
    <x v="0"/>
    <x v="24"/>
    <s v="I/C DESG"/>
    <n v="2024"/>
    <s v="Angkarn Kotsang"/>
    <n v="1"/>
    <n v="421"/>
    <s v="Phase 1&amp;2 South Bank Villas&amp;resort hotel Mobilization"/>
  </r>
  <r>
    <d v="2015-06-01T00:00:00"/>
    <s v="chsg-00908.39"/>
    <x v="0"/>
    <x v="24"/>
    <s v="I/C DESG"/>
    <n v="2006"/>
    <s v="Nitipol Kanagasai"/>
    <n v="3"/>
    <n v="421"/>
    <s v="Phase 1&amp;2 South Bank Villas&amp;resort hotel Mobilization"/>
  </r>
  <r>
    <d v="2015-06-01T00:00:00"/>
    <s v="chsg-00908.39"/>
    <x v="0"/>
    <x v="24"/>
    <s v="I/C DESG"/>
    <s v="X-EE"/>
    <s v="Ex-Employee"/>
    <n v="6"/>
    <n v="421"/>
    <s v="Phase 1&amp;2 South Bank Villas&amp;resort hotel Mobilization"/>
  </r>
  <r>
    <d v="2015-06-01T00:00:00"/>
    <s v="chsg-00908.39"/>
    <x v="0"/>
    <x v="24"/>
    <s v="I/C DESG"/>
    <s v="X-EE"/>
    <s v="Ex-Employee"/>
    <n v="7"/>
    <n v="421"/>
    <s v="Phase 1&amp;2 South Bank Villas&amp;resort hotel Mobilization"/>
  </r>
  <r>
    <d v="2015-06-08T00:00:00"/>
    <s v="chsg-00908.39"/>
    <x v="0"/>
    <x v="24"/>
    <s v="I/C DESG"/>
    <n v="2024"/>
    <s v="Angkarn Kotsang"/>
    <n v="3"/>
    <n v="421"/>
    <s v="Phase 1&amp;2 South Bank Villas&amp;resort hotel Mobilization"/>
  </r>
  <r>
    <d v="2015-06-08T00:00:00"/>
    <s v="chsg-00908.39"/>
    <x v="0"/>
    <x v="24"/>
    <s v="I/C DESG"/>
    <n v="2006"/>
    <s v="Nitipol Kanagasai"/>
    <n v="4"/>
    <n v="421"/>
    <s v="Phase 1&amp;2 South Bank Villas&amp;resort hotel Mobilization"/>
  </r>
  <r>
    <d v="2015-06-08T00:00:00"/>
    <s v="chsg-00908.39"/>
    <x v="0"/>
    <x v="24"/>
    <s v="I/C DESG"/>
    <s v="X-EE"/>
    <s v="Ex-Employee"/>
    <n v="6.5"/>
    <n v="421"/>
    <s v="Phase 1&amp;2 South Bank Villas&amp;resort hotel Mobilization"/>
  </r>
  <r>
    <d v="2015-06-08T00:00:00"/>
    <s v="chsg-00908.39"/>
    <x v="0"/>
    <x v="24"/>
    <s v="I/C DESG"/>
    <s v="X-EE"/>
    <s v="Ex-Employee"/>
    <n v="3"/>
    <n v="421"/>
    <s v="Phase 1&amp;2 South Bank Villas&amp;resort hotel Mobilization"/>
  </r>
  <r>
    <d v="2015-06-15T00:00:00"/>
    <s v="chsg-00908.39"/>
    <x v="0"/>
    <x v="24"/>
    <s v="I/C DESG"/>
    <n v="2024"/>
    <s v="Angkarn Kotsang"/>
    <n v="2"/>
    <n v="421"/>
    <s v="Phase 1&amp;2 South Bank Villas&amp;resort hotel Mobilization"/>
  </r>
  <r>
    <d v="2015-06-15T00:00:00"/>
    <s v="chsg-00908.39"/>
    <x v="0"/>
    <x v="24"/>
    <s v="I/C DESG"/>
    <n v="2006"/>
    <s v="Nitipol Kanagasai"/>
    <n v="14"/>
    <n v="421"/>
    <s v="Phase 1&amp;2 South Bank Villas&amp;resort hotel Mobilization"/>
  </r>
  <r>
    <d v="2015-06-15T00:00:00"/>
    <s v="chsg-00908.39"/>
    <x v="0"/>
    <x v="24"/>
    <s v="I/C DESG"/>
    <s v="X-EE"/>
    <s v="Ex-Employee"/>
    <n v="15"/>
    <n v="421"/>
    <s v="Phase 1&amp;2 South Bank Villas&amp;resort hotel Mobilization"/>
  </r>
  <r>
    <d v="2015-06-15T00:00:00"/>
    <s v="chsg-00908.39"/>
    <x v="0"/>
    <x v="24"/>
    <s v="I/C DESG"/>
    <n v="2010"/>
    <s v="Rapee Pongtanee"/>
    <n v="7"/>
    <n v="421"/>
    <s v="Phase 1&amp;2 South Bank Villas&amp;resort hotel Mobilization"/>
  </r>
  <r>
    <d v="2015-06-22T00:00:00"/>
    <s v="chsg-00908.39"/>
    <x v="0"/>
    <x v="24"/>
    <s v="I/C DESG"/>
    <n v="2024"/>
    <s v="Angkarn Kotsang"/>
    <n v="2"/>
    <n v="421"/>
    <s v="Phase 1&amp;2 South Bank Villas&amp;resort hotel Mobilization"/>
  </r>
  <r>
    <d v="2015-06-22T00:00:00"/>
    <s v="chsg-00908.39"/>
    <x v="0"/>
    <x v="24"/>
    <s v="I/C DESG"/>
    <n v="2006"/>
    <s v="Nitipol Kanagasai"/>
    <n v="40"/>
    <n v="421"/>
    <s v="Phase 1&amp;2 South Bank Villas&amp;resort hotel Mobilization"/>
  </r>
  <r>
    <d v="2015-06-22T00:00:00"/>
    <s v="chsg-00908.39"/>
    <x v="0"/>
    <x v="24"/>
    <s v="I/C DESG"/>
    <s v="X-EE"/>
    <s v="Ex-Employee"/>
    <n v="2"/>
    <n v="421"/>
    <s v="Phase 1&amp;2 South Bank Villas&amp;resort hotel Mobilization"/>
  </r>
  <r>
    <d v="2015-06-29T00:00:00"/>
    <s v="chsg-00908.39"/>
    <x v="0"/>
    <x v="24"/>
    <s v="I/C DESG"/>
    <s v="X-EE"/>
    <s v="Ex-Employee"/>
    <n v="2"/>
    <n v="421"/>
    <s v="Phase 1&amp;2 South Bank Villas&amp;resort hotel Mobilization"/>
  </r>
  <r>
    <d v="2015-07-01T00:00:00"/>
    <s v="chsg-00908.39"/>
    <x v="0"/>
    <x v="24"/>
    <s v="I/C DESG"/>
    <n v="2006"/>
    <s v="Nitipol Kanagasai"/>
    <n v="12"/>
    <n v="421"/>
    <s v="Phase 1&amp;2 South Bank Villas&amp;resort hotel Mobilization"/>
  </r>
  <r>
    <d v="2015-07-06T00:00:00"/>
    <s v="chsg-00908.39"/>
    <x v="0"/>
    <x v="24"/>
    <s v="I/C DESG"/>
    <n v="2024"/>
    <s v="Angkarn Kotsang"/>
    <n v="1"/>
    <n v="421"/>
    <s v="Phase 1&amp;2 South Bank Villas&amp;resort hotel Mobilization"/>
  </r>
  <r>
    <d v="2015-07-06T00:00:00"/>
    <s v="chsg-00908.39"/>
    <x v="0"/>
    <x v="24"/>
    <s v="I/C DESG"/>
    <n v="2006"/>
    <s v="Nitipol Kanagasai"/>
    <n v="19"/>
    <n v="421"/>
    <s v="Phase 1&amp;2 South Bank Villas&amp;resort hotel Mobilization"/>
  </r>
  <r>
    <d v="2015-07-13T00:00:00"/>
    <s v="chsg-00908.39"/>
    <x v="0"/>
    <x v="24"/>
    <s v="I/C DESG"/>
    <n v="2006"/>
    <s v="Nitipol Kanagasai"/>
    <n v="16"/>
    <n v="421"/>
    <s v="Phase 1&amp;2 South Bank Villas&amp;resort hotel Mobilization"/>
  </r>
  <r>
    <d v="2015-07-20T00:00:00"/>
    <s v="chsg-00908.39"/>
    <x v="0"/>
    <x v="24"/>
    <s v="I/C DESG"/>
    <n v="2006"/>
    <s v="Nitipol Kanagasai"/>
    <n v="1"/>
    <n v="421"/>
    <s v="Phase 1&amp;2 South Bank Villas&amp;resort hotel Mobilization"/>
  </r>
  <r>
    <d v="2015-07-20T00:00:00"/>
    <s v="chsg-00908.39"/>
    <x v="0"/>
    <x v="24"/>
    <s v="I/C DESG"/>
    <n v="2009"/>
    <s v="Seksan Pliansinchai"/>
    <n v="9"/>
    <n v="421"/>
    <s v="Phase 1&amp;2 South Bank Villas&amp;resort hotel Mobilization"/>
  </r>
  <r>
    <d v="2015-08-03T00:00:00"/>
    <s v="chsg-00908.39"/>
    <x v="0"/>
    <x v="24"/>
    <s v="I/C DESG"/>
    <n v="2024"/>
    <s v="Angkarn Kotsang"/>
    <n v="1"/>
    <n v="421"/>
    <s v="Phase 1&amp;2 South Bank Villas&amp;resort hotel Mobilization"/>
  </r>
  <r>
    <d v="2015-08-10T00:00:00"/>
    <s v="chsg-00908.39"/>
    <x v="0"/>
    <x v="24"/>
    <s v="I/C DESG"/>
    <n v="2024"/>
    <s v="Angkarn Kotsang"/>
    <n v="1"/>
    <n v="421"/>
    <s v="Phase 1&amp;2 South Bank Villas&amp;resort hotel Mobilization"/>
  </r>
  <r>
    <d v="2015-08-17T00:00:00"/>
    <s v="chsg-00908.39"/>
    <x v="0"/>
    <x v="24"/>
    <s v="I/C DESG"/>
    <n v="2024"/>
    <s v="Angkarn Kotsang"/>
    <n v="2"/>
    <n v="421"/>
    <s v="Phase 1&amp;2 South Bank Villas&amp;resort hotel Mobilization"/>
  </r>
  <r>
    <d v="2015-08-17T00:00:00"/>
    <s v="chsg-00908.39"/>
    <x v="0"/>
    <x v="24"/>
    <s v="I/C DESG"/>
    <s v="X-EE"/>
    <s v="Ex-Employee"/>
    <n v="6"/>
    <n v="421"/>
    <s v="Phase 1&amp;2 South Bank Villas&amp;resort hotel Mobilization"/>
  </r>
  <r>
    <d v="2015-08-17T00:00:00"/>
    <s v="chsg-00908.39"/>
    <x v="0"/>
    <x v="24"/>
    <s v="I/C DESG"/>
    <n v="2006"/>
    <s v="Nitipol Kanagasai"/>
    <n v="24"/>
    <n v="421"/>
    <s v="Phase 1&amp;2 South Bank Villas&amp;resort hotel Mobilization"/>
  </r>
  <r>
    <d v="2015-08-17T00:00:00"/>
    <s v="chsg-00908.39"/>
    <x v="0"/>
    <x v="24"/>
    <s v="I/C DESG"/>
    <s v="X-EE"/>
    <s v="Ex-Employee"/>
    <n v="29.5"/>
    <n v="421"/>
    <s v="Phase 1&amp;2 South Bank Villas&amp;resort hotel Mobilization"/>
  </r>
  <r>
    <d v="2015-08-24T00:00:00"/>
    <s v="chsg-00908.39"/>
    <x v="0"/>
    <x v="24"/>
    <s v="I/C DESG"/>
    <n v="2006"/>
    <s v="Nitipol Kanagasai"/>
    <n v="32"/>
    <n v="421"/>
    <s v="Phase 1&amp;2 South Bank Villas&amp;resort hotel Mobilization"/>
  </r>
  <r>
    <d v="2015-08-31T00:00:00"/>
    <s v="chsg-00908.39"/>
    <x v="0"/>
    <x v="24"/>
    <s v="I/C DESG"/>
    <n v="2006"/>
    <s v="Nitipol Kanagasai"/>
    <n v="8"/>
    <n v="421"/>
    <s v="Phase 1&amp;2 South Bank Villas&amp;resort hotel Mobilization"/>
  </r>
  <r>
    <d v="2015-09-01T00:00:00"/>
    <s v="chsg-00908.39"/>
    <x v="0"/>
    <x v="24"/>
    <s v="I/C DESG"/>
    <n v="2024"/>
    <s v="Angkarn Kotsang"/>
    <n v="2"/>
    <n v="421"/>
    <s v="Phase 1&amp;2 South Bank Villas&amp;resort hotel Mobilization"/>
  </r>
  <r>
    <d v="2015-09-01T00:00:00"/>
    <s v="chsg-00908.39"/>
    <x v="0"/>
    <x v="24"/>
    <s v="I/C DESG"/>
    <n v="2006"/>
    <s v="Nitipol Kanagasai"/>
    <n v="18"/>
    <n v="421"/>
    <s v="Phase 1&amp;2 South Bank Villas&amp;resort hotel Mobilization"/>
  </r>
  <r>
    <d v="2015-09-01T00:00:00"/>
    <s v="chsg-00908.39"/>
    <x v="0"/>
    <x v="24"/>
    <s v="I/C DESG"/>
    <s v="X-EE"/>
    <s v="Ex-Employee"/>
    <n v="4"/>
    <n v="421"/>
    <s v="Phase 1&amp;2 South Bank Villas&amp;resort hotel Mobilization"/>
  </r>
  <r>
    <d v="2015-09-07T00:00:00"/>
    <s v="chsg-00908.39"/>
    <x v="0"/>
    <x v="24"/>
    <s v="I/C DESG"/>
    <n v="2024"/>
    <s v="Angkarn Kotsang"/>
    <n v="3"/>
    <n v="421"/>
    <s v="Phase 1&amp;2 South Bank Villas&amp;resort hotel Mobilization"/>
  </r>
  <r>
    <d v="2015-09-07T00:00:00"/>
    <s v="chsg-00908.39"/>
    <x v="0"/>
    <x v="24"/>
    <s v="I/C DESG"/>
    <n v="2006"/>
    <s v="Nitipol Kanagasai"/>
    <n v="15"/>
    <n v="421"/>
    <s v="Phase 1&amp;2 South Bank Villas&amp;resort hotel Mobilization"/>
  </r>
  <r>
    <d v="2015-09-07T00:00:00"/>
    <s v="chsg-00908.39"/>
    <x v="0"/>
    <x v="24"/>
    <s v="I/C DESG"/>
    <n v="2010"/>
    <s v="Rapee Pongtanee"/>
    <n v="8"/>
    <n v="421"/>
    <s v="Phase 1&amp;2 South Bank Villas&amp;resort hotel Mobilization"/>
  </r>
  <r>
    <d v="2015-09-07T00:00:00"/>
    <s v="chsg-00908.39"/>
    <x v="0"/>
    <x v="24"/>
    <s v="I/C DESG"/>
    <s v="X-EE"/>
    <s v="Ex-Employee"/>
    <n v="8"/>
    <n v="421"/>
    <s v="Phase 1&amp;2 South Bank Villas&amp;resort hotel Mobilization"/>
  </r>
  <r>
    <d v="2015-09-14T00:00:00"/>
    <s v="chsg-00908.39"/>
    <x v="0"/>
    <x v="24"/>
    <s v="I/C DESG"/>
    <n v="2006"/>
    <s v="Nitipol Kanagasai"/>
    <n v="14"/>
    <n v="421"/>
    <s v="Phase 1&amp;2 South Bank Villas&amp;resort hotel Mobilization"/>
  </r>
  <r>
    <d v="2015-09-14T00:00:00"/>
    <s v="chsg-00908.39"/>
    <x v="0"/>
    <x v="24"/>
    <s v="I/C DESG"/>
    <s v="X-EE"/>
    <s v="Ex-Employee"/>
    <n v="2"/>
    <n v="421"/>
    <s v="Phase 1&amp;2 South Bank Villas&amp;resort hotel Mobilization"/>
  </r>
  <r>
    <d v="2015-09-14T00:00:00"/>
    <s v="chsg-00908.39"/>
    <x v="0"/>
    <x v="24"/>
    <s v="I/C DESG"/>
    <n v="2010"/>
    <s v="Rapee Pongtanee"/>
    <n v="32"/>
    <n v="421"/>
    <s v="Phase 1&amp;2 South Bank Villas&amp;resort hotel Mobilization"/>
  </r>
  <r>
    <d v="2015-09-14T00:00:00"/>
    <s v="chsg-00908.39"/>
    <x v="0"/>
    <x v="24"/>
    <s v="I/C DESG"/>
    <s v="X-EE"/>
    <s v="Ex-Employee"/>
    <n v="32"/>
    <n v="421"/>
    <s v="Phase 1&amp;2 South Bank Villas&amp;resort hotel Mobilization"/>
  </r>
  <r>
    <d v="2015-09-14T00:00:00"/>
    <s v="chsg-00908.39"/>
    <x v="0"/>
    <x v="24"/>
    <s v="I/C DESG"/>
    <s v="X-EE"/>
    <s v="Ex-Employee"/>
    <n v="25"/>
    <n v="421"/>
    <s v="Phase 1&amp;2 South Bank Villas&amp;resort hotel Mobilization"/>
  </r>
  <r>
    <d v="2015-09-14T00:00:00"/>
    <s v="chsg-00908.39"/>
    <x v="0"/>
    <x v="24"/>
    <s v="I/C DESG"/>
    <n v="2014"/>
    <s v="Witthawat Witthayawiranon"/>
    <n v="16"/>
    <n v="421"/>
    <s v="Phase 1&amp;2 South Bank Villas&amp;resort hotel Mobilization"/>
  </r>
  <r>
    <d v="2015-09-21T00:00:00"/>
    <s v="chsg-00908.39"/>
    <x v="0"/>
    <x v="24"/>
    <s v="I/C DESG"/>
    <n v="2006"/>
    <s v="Nitipol Kanagasai"/>
    <n v="19"/>
    <n v="421"/>
    <s v="Phase 1&amp;2 South Bank Villas&amp;resort hotel Mobilization"/>
  </r>
  <r>
    <d v="2015-09-21T00:00:00"/>
    <s v="chsg-00908.39"/>
    <x v="0"/>
    <x v="24"/>
    <s v="I/C DESG"/>
    <n v="2010"/>
    <s v="Rapee Pongtanee"/>
    <n v="8"/>
    <n v="421"/>
    <s v="Phase 1&amp;2 South Bank Villas&amp;resort hotel Mobilization"/>
  </r>
  <r>
    <d v="2015-09-21T00:00:00"/>
    <s v="chsg-00908.39"/>
    <x v="0"/>
    <x v="24"/>
    <s v="I/C DESG"/>
    <s v="X-EE"/>
    <s v="Ex-Employee"/>
    <n v="2"/>
    <n v="421"/>
    <s v="Phase 1&amp;2 South Bank Villas&amp;resort hotel Mobilization"/>
  </r>
  <r>
    <d v="2015-09-21T00:00:00"/>
    <s v="chsg-00908.39"/>
    <x v="0"/>
    <x v="24"/>
    <s v="I/C DESG"/>
    <n v="2014"/>
    <s v="Witthawat Witthayawiranon"/>
    <n v="20"/>
    <n v="421"/>
    <s v="Phase 1&amp;2 South Bank Villas&amp;resort hotel Mobilization"/>
  </r>
  <r>
    <d v="2015-09-28T00:00:00"/>
    <s v="chsg-00908.39"/>
    <x v="0"/>
    <x v="24"/>
    <s v="I/C DESG"/>
    <n v="2006"/>
    <s v="Nitipol Kanagasai"/>
    <n v="14"/>
    <n v="421"/>
    <s v="Phase 1&amp;2 South Bank Villas&amp;resort hotel Mobilization"/>
  </r>
  <r>
    <d v="2015-09-28T00:00:00"/>
    <s v="chsg-00908.39"/>
    <x v="0"/>
    <x v="24"/>
    <s v="I/C DESG"/>
    <n v="2010"/>
    <s v="Rapee Pongtanee"/>
    <n v="20"/>
    <n v="421"/>
    <s v="Phase 1&amp;2 South Bank Villas&amp;resort hotel Mobilization"/>
  </r>
  <r>
    <d v="2015-09-28T00:00:00"/>
    <s v="chsg-00908.39"/>
    <x v="0"/>
    <x v="24"/>
    <s v="I/C DESG"/>
    <s v="X-EE"/>
    <s v="Ex-Employee"/>
    <n v="16"/>
    <n v="421"/>
    <s v="Phase 1&amp;2 South Bank Villas&amp;resort hotel Mobilization"/>
  </r>
  <r>
    <d v="2015-09-28T00:00:00"/>
    <s v="chsg-00908.39"/>
    <x v="0"/>
    <x v="24"/>
    <s v="I/C DESG"/>
    <n v="2014"/>
    <s v="Witthawat Witthayawiranon"/>
    <n v="24"/>
    <n v="421"/>
    <s v="Phase 1&amp;2 South Bank Villas&amp;resort hotel Mobilization"/>
  </r>
  <r>
    <d v="2015-10-01T00:00:00"/>
    <s v="chsg-00908.39"/>
    <x v="0"/>
    <x v="24"/>
    <s v="I/C DESG"/>
    <n v="2006"/>
    <s v="Nitipol Kanagasai"/>
    <n v="14"/>
    <n v="421"/>
    <s v="Phase 1&amp;2 South Bank Villas&amp;resort hotel Mobilization"/>
  </r>
  <r>
    <d v="2015-10-01T00:00:00"/>
    <s v="chsg-00908.39"/>
    <x v="0"/>
    <x v="24"/>
    <s v="I/C DESG"/>
    <s v="X-EE"/>
    <s v="Ex-Employee"/>
    <n v="16"/>
    <n v="421"/>
    <s v="Phase 1&amp;2 South Bank Villas&amp;resort hotel Mobilization"/>
  </r>
  <r>
    <d v="2015-10-01T00:00:00"/>
    <s v="chsg-00908.39"/>
    <x v="0"/>
    <x v="24"/>
    <s v="I/C DESG"/>
    <n v="2014"/>
    <s v="Witthawat Witthayawiranon"/>
    <n v="16"/>
    <n v="421"/>
    <s v="Phase 1&amp;2 South Bank Villas&amp;resort hotel Mobilization"/>
  </r>
  <r>
    <d v="2015-10-05T00:00:00"/>
    <s v="chsg-00908.39"/>
    <x v="0"/>
    <x v="24"/>
    <s v="I/C DESG"/>
    <n v="2006"/>
    <s v="Nitipol Kanagasai"/>
    <n v="15"/>
    <n v="421"/>
    <s v="Phase 1&amp;2 South Bank Villas&amp;resort hotel Mobilization"/>
  </r>
  <r>
    <d v="2015-10-05T00:00:00"/>
    <s v="chsg-00908.39"/>
    <x v="0"/>
    <x v="24"/>
    <s v="I/C DESG"/>
    <s v="X-EE"/>
    <s v="Ex-Employee"/>
    <n v="9"/>
    <n v="421"/>
    <s v="Phase 1&amp;2 South Bank Villas&amp;resort hotel Mobilization"/>
  </r>
  <r>
    <d v="2015-10-05T00:00:00"/>
    <s v="chsg-00908.39"/>
    <x v="0"/>
    <x v="24"/>
    <s v="I/C DESG"/>
    <s v="X-EE"/>
    <s v="Ex-Employee"/>
    <n v="16"/>
    <n v="421"/>
    <s v="Phase 1&amp;2 South Bank Villas&amp;resort hotel Mobilization"/>
  </r>
  <r>
    <d v="2015-10-05T00:00:00"/>
    <s v="chsg-00908.39"/>
    <x v="0"/>
    <x v="24"/>
    <s v="I/C DESG"/>
    <n v="2014"/>
    <s v="Witthawat Witthayawiranon"/>
    <n v="16"/>
    <n v="421"/>
    <s v="Phase 1&amp;2 South Bank Villas&amp;resort hotel Mobilization"/>
  </r>
  <r>
    <d v="2015-10-12T00:00:00"/>
    <s v="chsg-00908.39"/>
    <x v="0"/>
    <x v="24"/>
    <s v="I/C DESG"/>
    <s v="X-EE"/>
    <s v="Ex-Employee"/>
    <n v="5"/>
    <n v="421"/>
    <s v="Phase 1&amp;2 South Bank Villas&amp;resort hotel Mobilization"/>
  </r>
  <r>
    <d v="2015-10-12T00:00:00"/>
    <s v="chsg-00908.39"/>
    <x v="0"/>
    <x v="24"/>
    <s v="I/C DESG"/>
    <n v="2010"/>
    <s v="Rapee Pongtanee"/>
    <n v="4"/>
    <n v="421"/>
    <s v="Phase 1&amp;2 South Bank Villas&amp;resort hotel Mobilization"/>
  </r>
  <r>
    <d v="2015-10-19T00:00:00"/>
    <s v="chsg-00908.39"/>
    <x v="0"/>
    <x v="24"/>
    <s v="I/C DESG"/>
    <s v="X-EE"/>
    <s v="Ex-Employee"/>
    <n v="8"/>
    <n v="421"/>
    <s v="Phase 1&amp;2 South Bank Villas&amp;resort hotel Mobilization"/>
  </r>
  <r>
    <d v="2015-11-16T00:00:00"/>
    <s v="chsg-00908.39"/>
    <x v="0"/>
    <x v="24"/>
    <s v="I/C DESG"/>
    <n v="2006"/>
    <s v="Nitipol Kanagasai"/>
    <n v="2"/>
    <n v="421"/>
    <s v="Phase 1&amp;2 South Bank Villas&amp;resort hotel Mobilization"/>
  </r>
  <r>
    <d v="2015-11-23T00:00:00"/>
    <s v="chsg-00908.39"/>
    <x v="0"/>
    <x v="24"/>
    <s v="I/C DESG"/>
    <n v="2006"/>
    <s v="Nitipol Kanagasai"/>
    <n v="4"/>
    <n v="421"/>
    <s v="Phase 1&amp;2 South Bank Villas&amp;resort hotel Mobilization"/>
  </r>
  <r>
    <d v="2015-11-23T00:00:00"/>
    <s v="chsg-00908.39"/>
    <x v="0"/>
    <x v="24"/>
    <s v="I/C DESG"/>
    <s v="X-EE"/>
    <s v="Ex-Employee"/>
    <n v="8"/>
    <n v="421"/>
    <s v="Phase 1&amp;2 South Bank Villas&amp;resort hotel Mobilization"/>
  </r>
  <r>
    <d v="2015-12-07T00:00:00"/>
    <s v="chsg-00908.39"/>
    <x v="0"/>
    <x v="24"/>
    <s v="I/C DESG"/>
    <s v="X-EE"/>
    <s v="Ex-Employee"/>
    <n v="3"/>
    <n v="421"/>
    <s v="Phase 1&amp;2 South Bank Villas&amp;resort hotel Mobilization"/>
  </r>
  <r>
    <d v="2016-01-18T00:00:00"/>
    <s v="chsg-00908.39"/>
    <x v="0"/>
    <x v="24"/>
    <s v="I/C DESG"/>
    <n v="2006"/>
    <s v="Nitipol Kanagasai"/>
    <n v="36"/>
    <n v="421"/>
    <s v="Phase 1&amp;2 South Bank Villas&amp;resort hotel Mobilization"/>
  </r>
  <r>
    <d v="2016-02-01T00:00:00"/>
    <s v="chsg-00908.39"/>
    <x v="0"/>
    <x v="24"/>
    <s v="I/C DESG"/>
    <n v="2006"/>
    <s v="Nitipol Kanagasai"/>
    <n v="9"/>
    <n v="421"/>
    <s v="Phase 1&amp;2 South Bank Villas&amp;resort hotel Mobilization"/>
  </r>
  <r>
    <d v="2016-02-08T00:00:00"/>
    <s v="chsg-00908.39"/>
    <x v="0"/>
    <x v="24"/>
    <s v="I/C DESG"/>
    <n v="2006"/>
    <s v="Nitipol Kanagasai"/>
    <n v="8"/>
    <n v="421"/>
    <s v="Phase 1&amp;2 South Bank Villas&amp;resort hotel Mobilization"/>
  </r>
  <r>
    <d v="2016-02-15T00:00:00"/>
    <s v="chsg-00908.39"/>
    <x v="0"/>
    <x v="24"/>
    <s v="I/C DESG"/>
    <n v="2006"/>
    <s v="Nitipol Kanagasai"/>
    <n v="8"/>
    <n v="421"/>
    <s v="Phase 1&amp;2 South Bank Villas&amp;resort hotel Mobilization"/>
  </r>
  <r>
    <d v="2016-02-22T00:00:00"/>
    <s v="chsg-00908.39"/>
    <x v="0"/>
    <x v="24"/>
    <s v="I/C DESG"/>
    <n v="2006"/>
    <s v="Nitipol Kanagasai"/>
    <n v="8"/>
    <n v="421"/>
    <s v="Phase 1&amp;2 South Bank Villas&amp;resort hotel Mobilization"/>
  </r>
  <r>
    <d v="2016-03-07T00:00:00"/>
    <s v="chsg-00908.39"/>
    <x v="0"/>
    <x v="24"/>
    <s v="I/C DESG"/>
    <n v="2006"/>
    <s v="Nitipol Kanagasai"/>
    <n v="4"/>
    <n v="421"/>
    <s v="Phase 1&amp;2 South Bank Villas&amp;resort hotel Mobilization"/>
  </r>
  <r>
    <d v="2016-03-21T00:00:00"/>
    <s v="chsg-00908.39"/>
    <x v="0"/>
    <x v="24"/>
    <s v="I/C DESG"/>
    <n v="2006"/>
    <s v="Nitipol Kanagasai"/>
    <n v="4"/>
    <n v="421"/>
    <s v="Phase 1&amp;2 South Bank Villas&amp;resort hotel Mobilization"/>
  </r>
  <r>
    <d v="2016-08-15T00:00:00"/>
    <s v="chsg-00908.39"/>
    <x v="0"/>
    <x v="24"/>
    <s v="I/C DESG"/>
    <n v="2024"/>
    <s v="Angkarn Kotsang"/>
    <n v="3"/>
    <n v="421"/>
    <s v="Phase 1&amp;2 South Bank Villas&amp;resort hotel Mobilization"/>
  </r>
  <r>
    <d v="2016-08-22T00:00:00"/>
    <s v="chsg-00908.39"/>
    <x v="0"/>
    <x v="24"/>
    <s v="I/C DESG"/>
    <n v="2024"/>
    <s v="Angkarn Kotsang"/>
    <n v="3"/>
    <n v="421"/>
    <s v="Phase 1&amp;2 South Bank Villas&amp;resort hotel Mobilization"/>
  </r>
  <r>
    <d v="2016-08-29T00:00:00"/>
    <s v="chsg-00908.39"/>
    <x v="0"/>
    <x v="24"/>
    <s v="I/C DESG"/>
    <n v="2024"/>
    <s v="Angkarn Kotsang"/>
    <n v="7"/>
    <n v="421"/>
    <s v="Phase 1&amp;2 South Bank Villas&amp;resort hotel Mobilization"/>
  </r>
  <r>
    <d v="2016-08-29T00:00:00"/>
    <s v="chsg-00908.39"/>
    <x v="0"/>
    <x v="24"/>
    <s v="I/C DESG"/>
    <s v="X-EE"/>
    <s v="Ex-Employee"/>
    <n v="13"/>
    <n v="421"/>
    <s v="Phase 1&amp;2 South Bank Villas&amp;resort hotel Mobilization"/>
  </r>
  <r>
    <d v="2016-09-01T00:00:00"/>
    <s v="chsg-00908.39"/>
    <x v="0"/>
    <x v="24"/>
    <s v="I/C DESG"/>
    <s v="X-EE"/>
    <s v="Ex-Employee"/>
    <n v="12"/>
    <n v="421"/>
    <s v="Phase 1&amp;2 South Bank Villas&amp;resort hotel Mobilization"/>
  </r>
  <r>
    <d v="2016-09-05T00:00:00"/>
    <s v="chsg-00908.39"/>
    <x v="0"/>
    <x v="24"/>
    <s v="I/C DESG"/>
    <s v="X-EE"/>
    <s v="Ex-Employee"/>
    <n v="24.5"/>
    <n v="421"/>
    <s v="Phase 1&amp;2 South Bank Villas&amp;resort hotel Mobilization"/>
  </r>
  <r>
    <d v="2016-09-12T00:00:00"/>
    <s v="chsg-00908.39"/>
    <x v="0"/>
    <x v="24"/>
    <s v="I/C DESG"/>
    <s v="X-EE"/>
    <s v="Ex-Employee"/>
    <n v="28"/>
    <n v="421"/>
    <s v="Phase 1&amp;2 South Bank Villas&amp;resort hotel Mobilization"/>
  </r>
  <r>
    <d v="2016-09-12T00:00:00"/>
    <s v="chsg-00908.39"/>
    <x v="0"/>
    <x v="24"/>
    <s v="I/C DESG"/>
    <n v="2010"/>
    <s v="Rapee Pongtanee"/>
    <n v="8"/>
    <n v="421"/>
    <s v="Phase 1&amp;2 South Bank Villas&amp;resort hotel Mobilization"/>
  </r>
  <r>
    <d v="2016-09-19T00:00:00"/>
    <s v="chsg-00908.39"/>
    <x v="0"/>
    <x v="24"/>
    <s v="I/C DESG"/>
    <n v="2014"/>
    <s v="Witthawat Witthayawiranon"/>
    <n v="4"/>
    <n v="421"/>
    <s v="Phase 1&amp;2 South Bank Villas&amp;resort hotel Mobilization"/>
  </r>
  <r>
    <d v="2016-09-19T00:00:00"/>
    <s v="chsg-00908.39"/>
    <x v="0"/>
    <x v="24"/>
    <s v="I/C DESG"/>
    <n v="2010"/>
    <s v="Rapee Pongtanee"/>
    <n v="32"/>
    <n v="421"/>
    <s v="Phase 1&amp;2 South Bank Villas&amp;resort hotel Mobilization"/>
  </r>
  <r>
    <d v="2016-09-26T00:00:00"/>
    <s v="chsg-00908.39"/>
    <x v="0"/>
    <x v="24"/>
    <s v="I/C DESG"/>
    <n v="2010"/>
    <s v="Rapee Pongtanee"/>
    <n v="20"/>
    <n v="421"/>
    <s v="Phase 1&amp;2 South Bank Villas&amp;resort hotel Mobilization"/>
  </r>
  <r>
    <d v="2018-07-16T00:00:00"/>
    <s v="chsg-06004.10"/>
    <x v="0"/>
    <x v="25"/>
    <s v="I/C DESG"/>
    <n v="2018"/>
    <s v="Sresthasak Varasarin"/>
    <n v="16"/>
    <n v="227"/>
    <s v="Concept Design - 2 - PII - Hotel"/>
  </r>
  <r>
    <d v="2018-07-16T00:00:00"/>
    <s v="chsg-06004.10"/>
    <x v="0"/>
    <x v="25"/>
    <s v="I/C DESG"/>
    <n v="2022"/>
    <s v="Nuttaporn Soontornmesatien"/>
    <n v="30.5"/>
    <n v="227"/>
    <s v="Concept Design - 2 - PII - Hotel"/>
  </r>
  <r>
    <d v="2018-07-23T00:00:00"/>
    <s v="chsg-06004.10"/>
    <x v="0"/>
    <x v="25"/>
    <s v="I/C DESG"/>
    <n v="2011"/>
    <s v="Jate Thongsom"/>
    <n v="16"/>
    <n v="227"/>
    <s v="Concept Design - 2 - PII - Hotel"/>
  </r>
  <r>
    <d v="2018-07-23T00:00:00"/>
    <s v="chsg-06004.10"/>
    <x v="0"/>
    <x v="25"/>
    <s v="I/C DESG"/>
    <n v="2018"/>
    <s v="Sresthasak Varasarin"/>
    <n v="16"/>
    <n v="227"/>
    <s v="Concept Design - 2 - PII - Hotel"/>
  </r>
  <r>
    <d v="2018-07-23T00:00:00"/>
    <s v="chsg-06004.10"/>
    <x v="0"/>
    <x v="25"/>
    <s v="I/C DESG"/>
    <n v="2022"/>
    <s v="Nuttaporn Soontornmesatien"/>
    <n v="27"/>
    <n v="227"/>
    <s v="Concept Design - 2 - PII - Hotel"/>
  </r>
  <r>
    <d v="2018-07-30T00:00:00"/>
    <s v="chsg-06004.10"/>
    <x v="0"/>
    <x v="25"/>
    <s v="I/C DESG"/>
    <n v="2011"/>
    <s v="Jate Thongsom"/>
    <n v="8"/>
    <n v="227"/>
    <s v="Concept Design - 2 - PII - Hotel"/>
  </r>
  <r>
    <d v="2018-07-30T00:00:00"/>
    <s v="chsg-06004.10"/>
    <x v="0"/>
    <x v="25"/>
    <s v="I/C DESG"/>
    <n v="2018"/>
    <s v="Sresthasak Varasarin"/>
    <n v="8"/>
    <n v="227"/>
    <s v="Concept Design - 2 - PII - Hotel"/>
  </r>
  <r>
    <d v="2018-07-30T00:00:00"/>
    <s v="chsg-06004.10"/>
    <x v="0"/>
    <x v="25"/>
    <s v="I/C DESG"/>
    <n v="2022"/>
    <s v="Nuttaporn Soontornmesatien"/>
    <n v="7.5"/>
    <n v="227"/>
    <s v="Concept Design - 2 - PII - Hotel"/>
  </r>
  <r>
    <d v="2018-08-01T00:00:00"/>
    <s v="chsg-06004.10"/>
    <x v="0"/>
    <x v="25"/>
    <s v="I/C DESG"/>
    <n v="2011"/>
    <s v="Jate Thongsom"/>
    <n v="24"/>
    <n v="227"/>
    <s v="Concept Design - 2 - PII - Hotel"/>
  </r>
  <r>
    <d v="2018-08-01T00:00:00"/>
    <s v="chsg-06004.10"/>
    <x v="0"/>
    <x v="25"/>
    <s v="I/C DESG"/>
    <n v="2005"/>
    <s v="Lampoon Khamwangngeaw"/>
    <n v="8"/>
    <n v="227"/>
    <s v="Concept Design - 2 - PII - Hotel"/>
  </r>
  <r>
    <d v="2018-08-01T00:00:00"/>
    <s v="chsg-06004.10"/>
    <x v="0"/>
    <x v="25"/>
    <s v="I/C DESG"/>
    <n v="2022"/>
    <s v="Nuttaporn Soontornmesatien"/>
    <n v="11"/>
    <n v="227"/>
    <s v="Concept Design - 2 - PII - Hotel"/>
  </r>
  <r>
    <d v="2018-08-01T00:00:00"/>
    <s v="chsg-06004.10"/>
    <x v="0"/>
    <x v="25"/>
    <s v="I/C DESG"/>
    <n v="2015"/>
    <s v="Jhutamad Jaraekram"/>
    <n v="18"/>
    <n v="227"/>
    <s v="Concept Design - 2 - PII - Hotel"/>
  </r>
  <r>
    <d v="2018-08-06T00:00:00"/>
    <s v="chsg-06004.10"/>
    <x v="0"/>
    <x v="25"/>
    <s v="I/C DESG"/>
    <n v="2014"/>
    <s v="Witthawat Witthayawiranon"/>
    <n v="8"/>
    <n v="224"/>
    <s v="Mobilization"/>
  </r>
  <r>
    <d v="2018-08-06T00:00:00"/>
    <s v="chsg-06004.10"/>
    <x v="0"/>
    <x v="25"/>
    <s v="I/C DESG"/>
    <n v="2005"/>
    <s v="Lampoon Khamwangngeaw"/>
    <n v="1"/>
    <n v="227"/>
    <s v="Concept Design - 2 - PII - Hotel"/>
  </r>
  <r>
    <d v="2018-08-06T00:00:00"/>
    <s v="chsg-06004.10"/>
    <x v="0"/>
    <x v="25"/>
    <s v="I/C DESG"/>
    <n v="2022"/>
    <s v="Nuttaporn Soontornmesatien"/>
    <n v="2"/>
    <n v="227"/>
    <s v="Concept Design - 2 - PII - Hotel"/>
  </r>
  <r>
    <d v="2018-08-06T00:00:00"/>
    <s v="chsg-06004.10"/>
    <x v="0"/>
    <x v="25"/>
    <s v="I/C DESG"/>
    <n v="2022"/>
    <s v="Nuttaporn Soontornmesatien"/>
    <n v="33"/>
    <n v="227"/>
    <s v="Concept Design - 2 - PII - Hotel"/>
  </r>
  <r>
    <d v="2018-08-06T00:00:00"/>
    <s v="chsg-06004.10"/>
    <x v="0"/>
    <x v="25"/>
    <s v="I/C DESG"/>
    <n v="2012"/>
    <s v="Rattikarn Saengow"/>
    <n v="16"/>
    <n v="227"/>
    <s v="Concept Design - 2 - PII - Hotel"/>
  </r>
  <r>
    <d v="2018-08-06T00:00:00"/>
    <s v="chsg-06004.10"/>
    <x v="0"/>
    <x v="25"/>
    <s v="I/C DESG"/>
    <n v="2018"/>
    <s v="Sresthasak Varasarin"/>
    <n v="39"/>
    <n v="227"/>
    <s v="Concept Design - 2 - PII - Hotel"/>
  </r>
  <r>
    <d v="2018-08-06T00:00:00"/>
    <s v="chsg-06004.10"/>
    <x v="0"/>
    <x v="25"/>
    <s v="I/C DESG"/>
    <n v="2015"/>
    <s v="Jhutamad Jaraekram"/>
    <n v="33"/>
    <n v="227"/>
    <s v="Concept Design - 2 - PII - Hotel"/>
  </r>
  <r>
    <d v="2018-08-13T00:00:00"/>
    <s v="chsg-06004.10"/>
    <x v="0"/>
    <x v="25"/>
    <s v="I/C DESG"/>
    <n v="2014"/>
    <s v="Witthawat Witthayawiranon"/>
    <n v="4"/>
    <n v="224"/>
    <s v="Mobilization"/>
  </r>
  <r>
    <d v="2018-08-13T00:00:00"/>
    <s v="chsg-06004.10"/>
    <x v="0"/>
    <x v="25"/>
    <s v="I/C DESG"/>
    <n v="2022"/>
    <s v="Nuttaporn Soontornmesatien"/>
    <n v="15"/>
    <n v="227"/>
    <s v="Concept Design - 2 - PII - Hotel"/>
  </r>
  <r>
    <d v="2018-08-13T00:00:00"/>
    <s v="chsg-06004.10"/>
    <x v="0"/>
    <x v="25"/>
    <s v="I/C DESG"/>
    <n v="2022"/>
    <s v="Nuttaporn Soontornmesatien"/>
    <n v="1"/>
    <n v="227"/>
    <s v="Concept Design - 2 - PII - Hotel"/>
  </r>
  <r>
    <d v="2018-08-13T00:00:00"/>
    <s v="chsg-06004.10"/>
    <x v="0"/>
    <x v="25"/>
    <s v="I/C DESG"/>
    <n v="2018"/>
    <s v="Sresthasak Varasarin"/>
    <n v="3"/>
    <n v="227"/>
    <s v="Concept Design - 2 - PII - Hotel"/>
  </r>
  <r>
    <d v="2018-08-20T00:00:00"/>
    <s v="chsg-06004.10"/>
    <x v="0"/>
    <x v="25"/>
    <s v="I/C DESG"/>
    <n v="2014"/>
    <s v="Witthawat Witthayawiranon"/>
    <n v="39"/>
    <n v="224"/>
    <s v="Mobilization"/>
  </r>
  <r>
    <d v="2018-08-20T00:00:00"/>
    <s v="chsg-06004.10"/>
    <x v="0"/>
    <x v="25"/>
    <s v="I/C DESG"/>
    <n v="2001"/>
    <s v="Chakrit Ounvises"/>
    <n v="6"/>
    <n v="235"/>
    <s v="Hardscape/Softscape Design Development - PIII - Villa"/>
  </r>
  <r>
    <d v="2018-08-20T00:00:00"/>
    <s v="chsg-06004.10"/>
    <x v="0"/>
    <x v="25"/>
    <s v="I/C DESG"/>
    <n v="2005"/>
    <s v="Lampoon Khamwangngeaw"/>
    <n v="2"/>
    <n v="227"/>
    <s v="Concept Design - 2 - PII - Hotel"/>
  </r>
  <r>
    <d v="2018-08-20T00:00:00"/>
    <s v="chsg-06004.10"/>
    <x v="0"/>
    <x v="25"/>
    <s v="I/C DESG"/>
    <n v="2005"/>
    <s v="Lampoon Khamwangngeaw"/>
    <n v="1"/>
    <n v="227"/>
    <s v="Concept Design - 2 - PII - Hotel"/>
  </r>
  <r>
    <d v="2018-08-20T00:00:00"/>
    <s v="chsg-06004.10"/>
    <x v="0"/>
    <x v="25"/>
    <s v="I/C DESG"/>
    <n v="2010"/>
    <s v="Rapee Pongtanee"/>
    <n v="12"/>
    <n v="227"/>
    <s v="Concept Design - 2 - PII - Hotel"/>
  </r>
  <r>
    <d v="2018-08-20T00:00:00"/>
    <s v="chsg-06004.10"/>
    <x v="0"/>
    <x v="25"/>
    <s v="I/C DESG"/>
    <n v="2022"/>
    <s v="Nuttaporn Soontornmesatien"/>
    <n v="37.5"/>
    <n v="227"/>
    <s v="Concept Design - 2 - PII - Hotel"/>
  </r>
  <r>
    <d v="2018-08-20T00:00:00"/>
    <s v="chsg-06004.10"/>
    <x v="0"/>
    <x v="25"/>
    <s v="I/C DESG"/>
    <n v="2017"/>
    <s v="Phatchanatsikarn Sricharoenphong"/>
    <n v="26.5"/>
    <n v="227"/>
    <s v="Concept Design - 2 - PII - Hotel"/>
  </r>
  <r>
    <d v="2018-08-20T00:00:00"/>
    <s v="chsg-06004.10"/>
    <x v="0"/>
    <x v="25"/>
    <s v="I/C DESG"/>
    <n v="2018"/>
    <s v="Sresthasak Varasarin"/>
    <n v="35"/>
    <n v="227"/>
    <s v="Concept Design - 2 - PII - Hotel"/>
  </r>
  <r>
    <d v="2018-08-27T00:00:00"/>
    <s v="chsg-06004.10"/>
    <x v="0"/>
    <x v="25"/>
    <s v="I/C DESG"/>
    <n v="2003"/>
    <s v="Chapoo Rordpet"/>
    <n v="3"/>
    <n v="235"/>
    <s v="Hardscape/Softscape Design Development - PIII - Villa"/>
  </r>
  <r>
    <d v="2018-08-27T00:00:00"/>
    <s v="chsg-06004.10"/>
    <x v="0"/>
    <x v="25"/>
    <s v="I/C DESG"/>
    <n v="2022"/>
    <s v="Nuttaporn Soontornmesatien"/>
    <n v="8"/>
    <n v="227"/>
    <s v="Concept Design - 2 - PII - Hotel"/>
  </r>
  <r>
    <d v="2018-08-27T00:00:00"/>
    <s v="chsg-06004.10"/>
    <x v="0"/>
    <x v="25"/>
    <s v="I/C DESG"/>
    <n v="2018"/>
    <s v="Sresthasak Varasarin"/>
    <n v="1"/>
    <n v="227"/>
    <s v="Concept Design - 2 - PII - Hotel"/>
  </r>
  <r>
    <d v="2018-09-03T00:00:00"/>
    <s v="chsg-06004.10"/>
    <x v="0"/>
    <x v="25"/>
    <s v="I/C DESG"/>
    <n v="2005"/>
    <s v="Lampoon Khamwangngeaw"/>
    <n v="23"/>
    <n v="235"/>
    <s v="Hardscape/Softscape Design Development - PIII - Villa"/>
  </r>
  <r>
    <d v="2018-09-03T00:00:00"/>
    <s v="chsg-06004.10"/>
    <x v="0"/>
    <x v="25"/>
    <s v="I/C DESG"/>
    <n v="2003"/>
    <s v="Chapoo Rordpet"/>
    <n v="9"/>
    <n v="235"/>
    <s v="Hardscape/Softscape Design Development - PIII - Villa"/>
  </r>
  <r>
    <d v="2018-09-03T00:00:00"/>
    <s v="chsg-06004.10"/>
    <x v="0"/>
    <x v="25"/>
    <s v="I/C DESG"/>
    <n v="2016"/>
    <s v="Thanaporn Tantimedh"/>
    <n v="32"/>
    <n v="235"/>
    <s v="Hardscape/Softscape Design Development - PIII - Villa"/>
  </r>
  <r>
    <d v="2018-09-03T00:00:00"/>
    <s v="chsg-06004.10"/>
    <x v="0"/>
    <x v="25"/>
    <s v="I/C DESG"/>
    <n v="2022"/>
    <s v="Nuttaporn Soontornmesatien"/>
    <n v="1"/>
    <n v="227"/>
    <s v="Concept Design - 2 - PII - Hotel"/>
  </r>
  <r>
    <d v="2018-09-03T00:00:00"/>
    <s v="chsg-06004.10"/>
    <x v="0"/>
    <x v="25"/>
    <s v="I/C DESG"/>
    <n v="2022"/>
    <s v="Nuttaporn Soontornmesatien"/>
    <n v="2.5"/>
    <n v="227"/>
    <s v="Concept Design - 2 - PII - Hotel"/>
  </r>
  <r>
    <d v="2018-09-03T00:00:00"/>
    <s v="chsg-06004.10"/>
    <x v="0"/>
    <x v="25"/>
    <s v="I/C DESG"/>
    <n v="2022"/>
    <s v="Nuttaporn Soontornmesatien"/>
    <n v="4"/>
    <n v="227"/>
    <s v="Concept Design - 2 - PII - Hotel"/>
  </r>
  <r>
    <d v="2018-09-03T00:00:00"/>
    <s v="chsg-06004.10"/>
    <x v="0"/>
    <x v="25"/>
    <s v="I/C DESG"/>
    <n v="2001"/>
    <s v="Chakrit Ounvises"/>
    <n v="5"/>
    <n v="227"/>
    <s v="Concept Design - 2 - PII - Hotel"/>
  </r>
  <r>
    <d v="2018-09-03T00:00:00"/>
    <s v="chsg-06004.10"/>
    <x v="0"/>
    <x v="25"/>
    <s v="I/C DESG"/>
    <n v="2010"/>
    <s v="Rapee Pongtanee"/>
    <n v="8"/>
    <n v="227"/>
    <s v="Concept Design - 2 - PII - Hotel"/>
  </r>
  <r>
    <d v="2018-09-10T00:00:00"/>
    <s v="chsg-06004.10"/>
    <x v="0"/>
    <x v="25"/>
    <s v="I/C DESG"/>
    <n v="2014"/>
    <s v="Witthawat Witthayawiranon"/>
    <n v="15"/>
    <n v="224"/>
    <s v="Mobilization"/>
  </r>
  <r>
    <d v="2018-09-10T00:00:00"/>
    <s v="chsg-06004.10"/>
    <x v="0"/>
    <x v="25"/>
    <s v="I/C DESG"/>
    <n v="2003"/>
    <s v="Chapoo Rordpet"/>
    <n v="14"/>
    <n v="235"/>
    <s v="Hardscape/Softscape Design Development - PIII - Villa"/>
  </r>
  <r>
    <d v="2018-09-10T00:00:00"/>
    <s v="chsg-06004.10"/>
    <x v="0"/>
    <x v="25"/>
    <s v="I/C DESG"/>
    <n v="2016"/>
    <s v="Thanaporn Tantimedh"/>
    <n v="32"/>
    <n v="235"/>
    <s v="Hardscape/Softscape Design Development - PIII - Villa"/>
  </r>
  <r>
    <d v="2018-09-10T00:00:00"/>
    <s v="chsg-06004.10"/>
    <x v="0"/>
    <x v="25"/>
    <s v="I/C DESG"/>
    <n v="2022"/>
    <s v="Nuttaporn Soontornmesatien"/>
    <n v="3.5"/>
    <n v="227"/>
    <s v="Concept Design - 2 - PII - Hotel"/>
  </r>
  <r>
    <d v="2018-09-10T00:00:00"/>
    <s v="chsg-06004.10"/>
    <x v="0"/>
    <x v="25"/>
    <s v="I/C DESG"/>
    <n v="2022"/>
    <s v="Nuttaporn Soontornmesatien"/>
    <n v="1"/>
    <n v="227"/>
    <s v="Concept Design - 2 - PII - Hotel"/>
  </r>
  <r>
    <d v="2018-09-10T00:00:00"/>
    <s v="chsg-06004.10"/>
    <x v="0"/>
    <x v="25"/>
    <s v="I/C DESG"/>
    <n v="2001"/>
    <s v="Chakrit Ounvises"/>
    <n v="10"/>
    <n v="227"/>
    <s v="Concept Design - 2 - PII - Hotel"/>
  </r>
  <r>
    <d v="2018-09-10T00:00:00"/>
    <s v="chsg-06004.10"/>
    <x v="0"/>
    <x v="25"/>
    <s v="I/C DESG"/>
    <n v="2010"/>
    <s v="Rapee Pongtanee"/>
    <n v="8"/>
    <n v="227"/>
    <s v="Concept Design - 2 - PII - Hotel"/>
  </r>
  <r>
    <d v="2018-09-10T00:00:00"/>
    <s v="chsg-06004.10"/>
    <x v="0"/>
    <x v="25"/>
    <s v="I/C DESG"/>
    <n v="2005"/>
    <s v="Lampoon Khamwangngeaw"/>
    <n v="12"/>
    <n v="227"/>
    <s v="Concept Design - 2 - PII - Hotel"/>
  </r>
  <r>
    <d v="2018-09-17T00:00:00"/>
    <s v="chsg-06004.10"/>
    <x v="0"/>
    <x v="25"/>
    <s v="I/C DESG"/>
    <n v="2014"/>
    <s v="Witthawat Witthayawiranon"/>
    <n v="24"/>
    <n v="224"/>
    <s v="Mobilization"/>
  </r>
  <r>
    <d v="2018-09-17T00:00:00"/>
    <s v="chsg-06004.10"/>
    <x v="0"/>
    <x v="25"/>
    <s v="I/C DESG"/>
    <n v="2005"/>
    <s v="Lampoon Khamwangngeaw"/>
    <n v="37.5"/>
    <n v="235"/>
    <s v="Hardscape/Softscape Design Development - PIII - Villa"/>
  </r>
  <r>
    <d v="2018-09-17T00:00:00"/>
    <s v="chsg-06004.10"/>
    <x v="0"/>
    <x v="25"/>
    <s v="I/C DESG"/>
    <n v="2010"/>
    <s v="Rapee Pongtanee"/>
    <n v="24"/>
    <n v="235"/>
    <s v="Hardscape/Softscape Design Development - PIII - Villa"/>
  </r>
  <r>
    <d v="2018-09-17T00:00:00"/>
    <s v="chsg-06004.10"/>
    <x v="0"/>
    <x v="25"/>
    <s v="I/C DESG"/>
    <n v="2003"/>
    <s v="Chapoo Rordpet"/>
    <n v="31.5"/>
    <n v="235"/>
    <s v="Hardscape/Softscape Design Development - PIII - Villa"/>
  </r>
  <r>
    <d v="2018-09-17T00:00:00"/>
    <s v="chsg-06004.10"/>
    <x v="0"/>
    <x v="25"/>
    <s v="I/C DESG"/>
    <n v="2016"/>
    <s v="Thanaporn Tantimedh"/>
    <n v="38"/>
    <n v="235"/>
    <s v="Hardscape/Softscape Design Development - PIII - Villa"/>
  </r>
  <r>
    <d v="2018-09-17T00:00:00"/>
    <s v="chsg-06004.10"/>
    <x v="0"/>
    <x v="25"/>
    <s v="I/C DESG"/>
    <n v="2022"/>
    <s v="Nuttaporn Soontornmesatien"/>
    <n v="7"/>
    <n v="227"/>
    <s v="Concept Design - 2 - PII - Hotel"/>
  </r>
  <r>
    <d v="2018-09-17T00:00:00"/>
    <s v="chsg-06004.10"/>
    <x v="0"/>
    <x v="25"/>
    <s v="I/C DESG"/>
    <n v="2022"/>
    <s v="Nuttaporn Soontornmesatien"/>
    <n v="0.5"/>
    <n v="227"/>
    <s v="Concept Design - 2 - PII - Hotel"/>
  </r>
  <r>
    <d v="2018-09-17T00:00:00"/>
    <s v="chsg-06004.10"/>
    <x v="0"/>
    <x v="25"/>
    <s v="I/C DESG"/>
    <n v="2001"/>
    <s v="Chakrit Ounvises"/>
    <n v="8"/>
    <n v="227"/>
    <s v="Concept Design - 2 - PII - Hotel"/>
  </r>
  <r>
    <d v="2018-09-24T00:00:00"/>
    <s v="chsg-06004.10"/>
    <x v="0"/>
    <x v="25"/>
    <s v="I/C DESG"/>
    <n v="2014"/>
    <s v="Witthawat Witthayawiranon"/>
    <n v="47"/>
    <n v="224"/>
    <s v="Mobilization"/>
  </r>
  <r>
    <d v="2018-09-24T00:00:00"/>
    <s v="chsg-06004.10"/>
    <x v="0"/>
    <x v="25"/>
    <s v="I/C DESG"/>
    <n v="2005"/>
    <s v="Lampoon Khamwangngeaw"/>
    <n v="57"/>
    <n v="235"/>
    <s v="Hardscape/Softscape Design Development - PIII - Villa"/>
  </r>
  <r>
    <d v="2018-09-24T00:00:00"/>
    <s v="chsg-06004.10"/>
    <x v="0"/>
    <x v="25"/>
    <s v="I/C DESG"/>
    <n v="2010"/>
    <s v="Rapee Pongtanee"/>
    <n v="46"/>
    <n v="235"/>
    <s v="Hardscape/Softscape Design Development - PIII - Villa"/>
  </r>
  <r>
    <d v="2018-09-24T00:00:00"/>
    <s v="chsg-06004.10"/>
    <x v="0"/>
    <x v="25"/>
    <s v="I/C DESG"/>
    <n v="2003"/>
    <s v="Chapoo Rordpet"/>
    <n v="48.45"/>
    <n v="235"/>
    <s v="Hardscape/Softscape Design Development - PIII - Villa"/>
  </r>
  <r>
    <d v="2018-09-24T00:00:00"/>
    <s v="chsg-06004.10"/>
    <x v="0"/>
    <x v="25"/>
    <s v="I/C DESG"/>
    <n v="2016"/>
    <s v="Thanaporn Tantimedh"/>
    <n v="53"/>
    <n v="235"/>
    <s v="Hardscape/Softscape Design Development - PIII - Villa"/>
  </r>
  <r>
    <d v="2018-09-24T00:00:00"/>
    <s v="chsg-06004.10"/>
    <x v="0"/>
    <x v="25"/>
    <s v="I/C DESG"/>
    <n v="2022"/>
    <s v="Nuttaporn Soontornmesatien"/>
    <n v="7.5"/>
    <n v="227"/>
    <s v="Concept Design - 2 - PII - Hotel"/>
  </r>
  <r>
    <d v="2018-10-01T00:00:00"/>
    <s v="chsg-06004.10"/>
    <x v="0"/>
    <x v="25"/>
    <s v="I/C DESG"/>
    <n v="2003"/>
    <s v="Chapoo Rordpet"/>
    <n v="1"/>
    <n v="235"/>
    <s v="Hardscape/Softscape Design Development - PIII - Villa"/>
  </r>
  <r>
    <d v="2018-10-18T00:00:00"/>
    <s v="chsg-06004.10"/>
    <x v="0"/>
    <x v="25"/>
    <s v="I/C DESG"/>
    <n v="2022"/>
    <s v="Nuttaporn Soontornmesatien"/>
    <n v="4"/>
    <n v="236"/>
    <s v="Schematic Design - PI - Villa"/>
  </r>
  <r>
    <d v="2018-10-19T00:00:00"/>
    <s v="chsg-06004.10"/>
    <x v="0"/>
    <x v="25"/>
    <s v="I/C DESG"/>
    <n v="2005"/>
    <s v="Lampoon Khamwangngeaw"/>
    <n v="2"/>
    <n v="235"/>
    <s v="Hardscape/Softscape Design Development - PIII - Villa"/>
  </r>
  <r>
    <d v="2018-10-19T00:00:00"/>
    <s v="chsg-06004.10"/>
    <x v="0"/>
    <x v="25"/>
    <s v="I/C DESG"/>
    <n v="2022"/>
    <s v="Nuttaporn Soontornmesatien"/>
    <n v="4"/>
    <n v="236"/>
    <s v="Schematic Design - PI - Villa"/>
  </r>
  <r>
    <d v="2018-10-19T00:00:00"/>
    <s v="chsg-06004.10"/>
    <x v="0"/>
    <x v="25"/>
    <s v="I/C DESG"/>
    <n v="2003"/>
    <s v="Chapoo Rordpet"/>
    <n v="4"/>
    <n v="235"/>
    <s v="Hardscape/Softscape Design Development - PIII - Villa"/>
  </r>
  <r>
    <d v="2018-10-22T00:00:00"/>
    <s v="chsg-06004.10"/>
    <x v="0"/>
    <x v="25"/>
    <s v="I/C DESG"/>
    <n v="2022"/>
    <s v="Nuttaporn Soontornmesatien"/>
    <n v="4"/>
    <n v="236"/>
    <s v="Schematic Design - PI - Villa"/>
  </r>
  <r>
    <d v="2018-10-25T00:00:00"/>
    <s v="chsg-06004.10"/>
    <x v="0"/>
    <x v="25"/>
    <s v="I/C DESG"/>
    <n v="2001"/>
    <s v="Chakrit Ounvises"/>
    <n v="1"/>
    <n v="235"/>
    <s v="Hardscape/Softscape Design Development - PIII - Villa"/>
  </r>
  <r>
    <d v="2018-10-25T00:00:00"/>
    <s v="chsg-06004.10"/>
    <x v="0"/>
    <x v="25"/>
    <s v="I/C DESG"/>
    <n v="2003"/>
    <s v="Chapoo Rordpet"/>
    <n v="1"/>
    <n v="235"/>
    <s v="Hardscape/Softscape Design Development - PIII - Villa"/>
  </r>
  <r>
    <d v="2018-10-26T00:00:00"/>
    <s v="chsg-06004.10"/>
    <x v="0"/>
    <x v="25"/>
    <s v="I/C DESG"/>
    <n v="2001"/>
    <s v="Chakrit Ounvises"/>
    <n v="1"/>
    <n v="235"/>
    <s v="Hardscape/Softscape Design Development - PIII - Villa"/>
  </r>
  <r>
    <d v="2018-10-29T00:00:00"/>
    <s v="chsg-06004.10"/>
    <x v="0"/>
    <x v="25"/>
    <s v="I/C DESG"/>
    <n v="2010"/>
    <s v="Rapee Pongtanee"/>
    <n v="1.5"/>
    <n v="235"/>
    <s v="Hardscape/Softscape Design Development - PIII - Villa"/>
  </r>
  <r>
    <d v="2018-10-29T00:00:00"/>
    <s v="chsg-06004.10"/>
    <x v="0"/>
    <x v="25"/>
    <s v="I/C DESG"/>
    <n v="2022"/>
    <s v="Nuttaporn Soontornmesatien"/>
    <n v="1"/>
    <n v="236"/>
    <s v="Schematic Design - PI - Villa"/>
  </r>
  <r>
    <d v="2018-10-29T00:00:00"/>
    <s v="chsg-06004.10"/>
    <x v="0"/>
    <x v="25"/>
    <s v="I/C DESG"/>
    <n v="2016"/>
    <s v="Thanaporn Tantimedh"/>
    <n v="1.5"/>
    <n v="235"/>
    <s v="Hardscape/Softscape Design Development - PIII - Villa"/>
  </r>
  <r>
    <d v="2018-10-29T00:00:00"/>
    <s v="chsg-06004.10"/>
    <x v="0"/>
    <x v="25"/>
    <s v="I/C DESG"/>
    <n v="2003"/>
    <s v="Chapoo Rordpet"/>
    <n v="2"/>
    <n v="235"/>
    <s v="Hardscape/Softscape Design Development - PIII - Villa"/>
  </r>
  <r>
    <d v="2018-10-30T00:00:00"/>
    <s v="chsg-06004.10"/>
    <x v="0"/>
    <x v="25"/>
    <s v="I/C DESG"/>
    <n v="2022"/>
    <s v="Nuttaporn Soontornmesatien"/>
    <n v="8"/>
    <n v="236"/>
    <s v="Schematic Design - PI - Villa"/>
  </r>
  <r>
    <d v="2018-10-30T00:00:00"/>
    <s v="chsg-06004.10"/>
    <x v="0"/>
    <x v="25"/>
    <s v="I/C DESG"/>
    <n v="2003"/>
    <s v="Chapoo Rordpet"/>
    <n v="7"/>
    <n v="235"/>
    <s v="Hardscape/Softscape Design Development - PIII - Villa"/>
  </r>
  <r>
    <d v="2018-10-31T00:00:00"/>
    <s v="chsg-06004.10"/>
    <x v="0"/>
    <x v="25"/>
    <s v="I/C DESG"/>
    <n v="2016"/>
    <s v="Thanaporn Tantimedh"/>
    <n v="6"/>
    <n v="235"/>
    <s v="Hardscape/Softscape Design Development - PIII - Villa"/>
  </r>
  <r>
    <d v="2018-10-31T00:00:00"/>
    <s v="chsg-06004.10"/>
    <x v="0"/>
    <x v="25"/>
    <s v="I/C DESG"/>
    <n v="2003"/>
    <s v="Chapoo Rordpet"/>
    <n v="7"/>
    <n v="235"/>
    <s v="Hardscape/Softscape Design Development - PIII - Villa"/>
  </r>
  <r>
    <d v="2018-11-01T00:00:00"/>
    <s v="chsg-06004.10"/>
    <x v="0"/>
    <x v="25"/>
    <s v="I/C DESG"/>
    <n v="2016"/>
    <s v="Thanaporn Tantimedh"/>
    <n v="8"/>
    <n v="235"/>
    <s v="Hardscape/Softscape Design Development - PIII - Villa"/>
  </r>
  <r>
    <d v="2018-11-01T00:00:00"/>
    <s v="chsg-06004.10"/>
    <x v="0"/>
    <x v="25"/>
    <s v="I/C DESG"/>
    <n v="2003"/>
    <s v="Chapoo Rordpet"/>
    <n v="4.5"/>
    <n v="235"/>
    <s v="Hardscape/Softscape Design Development - PIII - Villa"/>
  </r>
  <r>
    <d v="2018-11-02T00:00:00"/>
    <s v="chsg-06004.10"/>
    <x v="0"/>
    <x v="25"/>
    <s v="I/C DESG"/>
    <n v="2016"/>
    <s v="Thanaporn Tantimedh"/>
    <n v="8"/>
    <n v="235"/>
    <s v="Hardscape/Softscape Design Development - PIII - Villa"/>
  </r>
  <r>
    <d v="2018-11-02T00:00:00"/>
    <s v="chsg-06004.10"/>
    <x v="0"/>
    <x v="25"/>
    <s v="I/C DESG"/>
    <n v="2018"/>
    <s v="Sresthasak Varasarin"/>
    <n v="2"/>
    <n v="235"/>
    <s v="Hardscape/Softscape Design Development - PIII - Villa"/>
  </r>
  <r>
    <d v="2018-11-02T00:00:00"/>
    <s v="chsg-06004.10"/>
    <x v="0"/>
    <x v="25"/>
    <s v="I/C DESG"/>
    <n v="2003"/>
    <s v="Chapoo Rordpet"/>
    <n v="4"/>
    <n v="235"/>
    <s v="Hardscape/Softscape Design Development - PIII - Villa"/>
  </r>
  <r>
    <d v="2018-11-05T00:00:00"/>
    <s v="chsg-06004.10"/>
    <x v="0"/>
    <x v="25"/>
    <s v="I/C DESG"/>
    <n v="2016"/>
    <s v="Thanaporn Tantimedh"/>
    <n v="8"/>
    <n v="235"/>
    <s v="Hardscape/Softscape Design Development - PIII - Villa"/>
  </r>
  <r>
    <d v="2018-11-05T00:00:00"/>
    <s v="chsg-06004.10"/>
    <x v="0"/>
    <x v="25"/>
    <s v="I/C DESG"/>
    <n v="2005"/>
    <s v="Lampoon Khamwangngeaw"/>
    <n v="5"/>
    <n v="235"/>
    <s v="Hardscape/Softscape Design Development - PIII - Villa"/>
  </r>
  <r>
    <d v="2018-11-05T00:00:00"/>
    <s v="chsg-06004.10"/>
    <x v="0"/>
    <x v="25"/>
    <s v="I/C DESG"/>
    <n v="2018"/>
    <s v="Sresthasak Varasarin"/>
    <n v="8"/>
    <n v="235"/>
    <s v="Hardscape/Softscape Design Development - PIII - Villa"/>
  </r>
  <r>
    <d v="2018-11-05T00:00:00"/>
    <s v="chsg-06004.10"/>
    <x v="0"/>
    <x v="25"/>
    <s v="I/C DESG"/>
    <n v="2003"/>
    <s v="Chapoo Rordpet"/>
    <n v="4"/>
    <n v="235"/>
    <s v="Hardscape/Softscape Design Development - PIII - Villa"/>
  </r>
  <r>
    <d v="2018-11-05T00:00:00"/>
    <s v="chsg-06004.10"/>
    <x v="0"/>
    <x v="25"/>
    <s v="I/C DESG"/>
    <n v="2010"/>
    <s v="Rapee Pongtanee"/>
    <n v="8"/>
    <n v="235"/>
    <s v="Hardscape/Softscape Design Development - PIII - Villa"/>
  </r>
  <r>
    <d v="2018-11-06T00:00:00"/>
    <s v="chsg-06004.10"/>
    <x v="0"/>
    <x v="25"/>
    <s v="I/C DESG"/>
    <n v="2016"/>
    <s v="Thanaporn Tantimedh"/>
    <n v="8"/>
    <n v="235"/>
    <s v="Hardscape/Softscape Design Development - PIII - Villa"/>
  </r>
  <r>
    <d v="2018-11-06T00:00:00"/>
    <s v="chsg-06004.10"/>
    <x v="0"/>
    <x v="25"/>
    <s v="I/C DESG"/>
    <n v="2005"/>
    <s v="Lampoon Khamwangngeaw"/>
    <n v="4"/>
    <n v="235"/>
    <s v="Hardscape/Softscape Design Development - PIII - Villa"/>
  </r>
  <r>
    <d v="2018-11-06T00:00:00"/>
    <s v="chsg-06004.10"/>
    <x v="0"/>
    <x v="25"/>
    <s v="I/C DESG"/>
    <n v="2018"/>
    <s v="Sresthasak Varasarin"/>
    <n v="8"/>
    <n v="235"/>
    <s v="Hardscape/Softscape Design Development - PIII - Villa"/>
  </r>
  <r>
    <d v="2018-11-06T00:00:00"/>
    <s v="chsg-06004.10"/>
    <x v="0"/>
    <x v="25"/>
    <s v="I/C DESG"/>
    <n v="2003"/>
    <s v="Chapoo Rordpet"/>
    <n v="4"/>
    <n v="235"/>
    <s v="Hardscape/Softscape Design Development - PIII - Villa"/>
  </r>
  <r>
    <d v="2018-11-06T00:00:00"/>
    <s v="chsg-06004.10"/>
    <x v="0"/>
    <x v="25"/>
    <s v="I/C DESG"/>
    <n v="2010"/>
    <s v="Rapee Pongtanee"/>
    <n v="8"/>
    <n v="235"/>
    <s v="Hardscape/Softscape Design Development - PIII - Villa"/>
  </r>
  <r>
    <d v="2018-11-06T00:00:00"/>
    <s v="chsg-06004.10"/>
    <x v="0"/>
    <x v="25"/>
    <s v="I/C DESG"/>
    <n v="2014"/>
    <s v="Witthawat Witthayawiranon"/>
    <n v="6.5"/>
    <n v="235"/>
    <s v="Hardscape/Softscape Design Development - PIII - Villa"/>
  </r>
  <r>
    <d v="2018-11-07T00:00:00"/>
    <s v="chsg-06004.10"/>
    <x v="0"/>
    <x v="25"/>
    <s v="I/C DESG"/>
    <n v="2016"/>
    <s v="Thanaporn Tantimedh"/>
    <n v="8"/>
    <n v="235"/>
    <s v="Hardscape/Softscape Design Development - PIII - Villa"/>
  </r>
  <r>
    <d v="2018-11-07T00:00:00"/>
    <s v="chsg-06004.10"/>
    <x v="0"/>
    <x v="25"/>
    <s v="I/C DESG"/>
    <n v="2005"/>
    <s v="Lampoon Khamwangngeaw"/>
    <n v="1"/>
    <n v="235"/>
    <s v="Hardscape/Softscape Design Development - PIII - Villa"/>
  </r>
  <r>
    <d v="2018-11-07T00:00:00"/>
    <s v="chsg-06004.10"/>
    <x v="0"/>
    <x v="25"/>
    <s v="I/C DESG"/>
    <n v="2018"/>
    <s v="Sresthasak Varasarin"/>
    <n v="8"/>
    <n v="235"/>
    <s v="Hardscape/Softscape Design Development - PIII - Villa"/>
  </r>
  <r>
    <d v="2018-11-07T00:00:00"/>
    <s v="chsg-06004.10"/>
    <x v="0"/>
    <x v="25"/>
    <s v="I/C DESG"/>
    <n v="2003"/>
    <s v="Chapoo Rordpet"/>
    <n v="4"/>
    <n v="235"/>
    <s v="Hardscape/Softscape Design Development - PIII - Villa"/>
  </r>
  <r>
    <d v="2018-11-07T00:00:00"/>
    <s v="chsg-06004.10"/>
    <x v="0"/>
    <x v="25"/>
    <s v="I/C DESG"/>
    <n v="2014"/>
    <s v="Witthawat Witthayawiranon"/>
    <n v="8"/>
    <n v="235"/>
    <s v="Hardscape/Softscape Design Development - PIII - Villa"/>
  </r>
  <r>
    <d v="2018-11-08T00:00:00"/>
    <s v="chsg-06004.10"/>
    <x v="0"/>
    <x v="25"/>
    <s v="I/C DESG"/>
    <n v="2005"/>
    <s v="Lampoon Khamwangngeaw"/>
    <n v="4"/>
    <n v="235"/>
    <s v="Hardscape/Softscape Design Development - PIII - Villa"/>
  </r>
  <r>
    <d v="2018-11-09T00:00:00"/>
    <s v="chsg-06004.10"/>
    <x v="0"/>
    <x v="25"/>
    <s v="I/C DESG"/>
    <n v="2005"/>
    <s v="Lampoon Khamwangngeaw"/>
    <n v="8"/>
    <n v="235"/>
    <s v="Hardscape/Softscape Design Development - PIII - Villa"/>
  </r>
  <r>
    <d v="2018-11-09T00:00:00"/>
    <s v="chsg-06004.10"/>
    <x v="0"/>
    <x v="25"/>
    <s v="I/C DESG"/>
    <n v="2022"/>
    <s v="Nuttaporn Soontornmesatien"/>
    <n v="0.5"/>
    <n v="235"/>
    <s v="Hardscape/Softscape Design Development - PIII - Villa"/>
  </r>
  <r>
    <d v="2018-11-12T00:00:00"/>
    <s v="chsg-06004.10"/>
    <x v="0"/>
    <x v="25"/>
    <s v="I/C DESG"/>
    <n v="2005"/>
    <s v="Lampoon Khamwangngeaw"/>
    <n v="6"/>
    <n v="235"/>
    <s v="Hardscape/Softscape Design Development - PIII - Villa"/>
  </r>
  <r>
    <d v="2018-11-12T00:00:00"/>
    <s v="chsg-06004.10"/>
    <x v="0"/>
    <x v="25"/>
    <s v="I/C DESG"/>
    <n v="2003"/>
    <s v="Chapoo Rordpet"/>
    <n v="2"/>
    <n v="235"/>
    <s v="Hardscape/Softscape Design Development - PIII - Villa"/>
  </r>
  <r>
    <d v="2018-11-13T00:00:00"/>
    <s v="chsg-06004.10"/>
    <x v="0"/>
    <x v="25"/>
    <s v="I/C DESG"/>
    <n v="2005"/>
    <s v="Lampoon Khamwangngeaw"/>
    <n v="5"/>
    <n v="235"/>
    <s v="Hardscape/Softscape Design Development - PIII - Villa"/>
  </r>
  <r>
    <d v="2018-11-13T00:00:00"/>
    <s v="chsg-06004.10"/>
    <x v="0"/>
    <x v="25"/>
    <s v="I/C DESG"/>
    <n v="2003"/>
    <s v="Chapoo Rordpet"/>
    <n v="1"/>
    <n v="235"/>
    <s v="Hardscape/Softscape Design Development - PIII - Villa"/>
  </r>
  <r>
    <d v="2018-11-14T00:00:00"/>
    <s v="chsg-06004.10"/>
    <x v="0"/>
    <x v="25"/>
    <s v="I/C DESG"/>
    <n v="2005"/>
    <s v="Lampoon Khamwangngeaw"/>
    <n v="6"/>
    <n v="235"/>
    <s v="Hardscape/Softscape Design Development - PIII - Villa"/>
  </r>
  <r>
    <d v="2018-11-14T00:00:00"/>
    <s v="chsg-06004.10"/>
    <x v="0"/>
    <x v="25"/>
    <s v="I/C DESG"/>
    <n v="2022"/>
    <s v="Nuttaporn Soontornmesatien"/>
    <n v="1"/>
    <n v="235"/>
    <s v="Hardscape/Softscape Design Development - PIII - Villa"/>
  </r>
  <r>
    <d v="2018-11-15T00:00:00"/>
    <s v="chsg-06004.10"/>
    <x v="0"/>
    <x v="25"/>
    <s v="I/C DESG"/>
    <n v="2005"/>
    <s v="Lampoon Khamwangngeaw"/>
    <n v="8"/>
    <n v="235"/>
    <s v="Hardscape/Softscape Design Development - PIII - Villa"/>
  </r>
  <r>
    <d v="2018-11-16T00:00:00"/>
    <s v="chsg-06004.10"/>
    <x v="0"/>
    <x v="25"/>
    <s v="I/C DESG"/>
    <n v="2005"/>
    <s v="Lampoon Khamwangngeaw"/>
    <n v="7"/>
    <n v="235"/>
    <s v="Hardscape/Softscape Design Development - PIII - Villa"/>
  </r>
  <r>
    <d v="2018-11-19T00:00:00"/>
    <s v="chsg-06004.10"/>
    <x v="0"/>
    <x v="25"/>
    <s v="I/C DESG"/>
    <n v="2001"/>
    <s v="Chakrit Ounvises"/>
    <n v="3"/>
    <n v="235"/>
    <s v="Hardscape/Softscape Design Development - PIII - Villa"/>
  </r>
  <r>
    <d v="2018-11-19T00:00:00"/>
    <s v="chsg-06004.10"/>
    <x v="0"/>
    <x v="25"/>
    <s v="I/C DESG"/>
    <n v="2005"/>
    <s v="Lampoon Khamwangngeaw"/>
    <n v="5"/>
    <n v="235"/>
    <s v="Hardscape/Softscape Design Development - PIII - Villa"/>
  </r>
  <r>
    <d v="2018-11-19T00:00:00"/>
    <s v="chsg-06004.10"/>
    <x v="0"/>
    <x v="25"/>
    <s v="I/C DESG"/>
    <n v="2017"/>
    <s v="Phatchanatsikarn Sricharoenphong"/>
    <n v="8"/>
    <n v="226"/>
    <s v="Concept Design - 1 - PII - Villa"/>
  </r>
  <r>
    <d v="2018-11-19T00:00:00"/>
    <s v="chsg-06004.10"/>
    <x v="0"/>
    <x v="25"/>
    <s v="I/C DESG"/>
    <n v="2012"/>
    <s v="Rattikarn Saengow"/>
    <n v="7"/>
    <n v="226"/>
    <s v="Concept Design - 1 - PII - Villa"/>
  </r>
  <r>
    <d v="2018-11-19T00:00:00"/>
    <s v="chsg-06004.10"/>
    <x v="0"/>
    <x v="25"/>
    <s v="I/C DESG"/>
    <n v="2016"/>
    <s v="Thanaporn Tantimedh"/>
    <n v="5"/>
    <n v="241"/>
    <s v="Schematic Design - 1 - Phase II - Villa"/>
  </r>
  <r>
    <d v="2018-11-20T00:00:00"/>
    <s v="chsg-06004.10"/>
    <x v="0"/>
    <x v="25"/>
    <s v="I/C DESG"/>
    <n v="2001"/>
    <s v="Chakrit Ounvises"/>
    <n v="3"/>
    <n v="235"/>
    <s v="Hardscape/Softscape Design Development - PIII - Villa"/>
  </r>
  <r>
    <d v="2018-11-20T00:00:00"/>
    <s v="chsg-06004.10"/>
    <x v="0"/>
    <x v="25"/>
    <s v="I/C DESG"/>
    <n v="2005"/>
    <s v="Lampoon Khamwangngeaw"/>
    <n v="8"/>
    <n v="235"/>
    <s v="Hardscape/Softscape Design Development - PIII - Villa"/>
  </r>
  <r>
    <d v="2018-11-20T00:00:00"/>
    <s v="chsg-06004.10"/>
    <x v="0"/>
    <x v="25"/>
    <s v="I/C DESG"/>
    <n v="2014"/>
    <s v="Witthawat Witthayawiranon"/>
    <n v="4"/>
    <n v="235"/>
    <s v="Hardscape/Softscape Design Development - PIII - Villa"/>
  </r>
  <r>
    <d v="2018-11-20T00:00:00"/>
    <s v="chsg-06004.10"/>
    <x v="0"/>
    <x v="25"/>
    <s v="I/C DESG"/>
    <n v="2012"/>
    <s v="Rattikarn Saengow"/>
    <n v="8"/>
    <n v="226"/>
    <s v="Concept Design - 1 - PII - Villa"/>
  </r>
  <r>
    <d v="2018-11-21T00:00:00"/>
    <s v="chsg-06004.10"/>
    <x v="0"/>
    <x v="25"/>
    <s v="I/C DESG"/>
    <n v="2001"/>
    <s v="Chakrit Ounvises"/>
    <n v="3"/>
    <n v="235"/>
    <s v="Hardscape/Softscape Design Development - PIII - Villa"/>
  </r>
  <r>
    <d v="2018-11-21T00:00:00"/>
    <s v="chsg-06004.10"/>
    <x v="0"/>
    <x v="25"/>
    <s v="I/C DESG"/>
    <n v="2005"/>
    <s v="Lampoon Khamwangngeaw"/>
    <n v="8"/>
    <n v="235"/>
    <s v="Hardscape/Softscape Design Development - PIII - Villa"/>
  </r>
  <r>
    <d v="2018-11-21T00:00:00"/>
    <s v="chsg-06004.10"/>
    <x v="0"/>
    <x v="25"/>
    <s v="I/C DESG"/>
    <n v="2014"/>
    <s v="Witthawat Witthayawiranon"/>
    <n v="4"/>
    <n v="235"/>
    <s v="Hardscape/Softscape Design Development - PIII - Villa"/>
  </r>
  <r>
    <d v="2018-11-22T00:00:00"/>
    <s v="chsg-06004.10"/>
    <x v="0"/>
    <x v="25"/>
    <s v="I/C DESG"/>
    <n v="2001"/>
    <s v="Chakrit Ounvises"/>
    <n v="3"/>
    <n v="235"/>
    <s v="Hardscape/Softscape Design Development - PIII - Villa"/>
  </r>
  <r>
    <d v="2018-11-22T00:00:00"/>
    <s v="chsg-06004.10"/>
    <x v="0"/>
    <x v="25"/>
    <s v="I/C DESG"/>
    <n v="2005"/>
    <s v="Lampoon Khamwangngeaw"/>
    <n v="8"/>
    <n v="235"/>
    <s v="Hardscape/Softscape Design Development - PIII - Villa"/>
  </r>
  <r>
    <d v="2018-11-22T00:00:00"/>
    <s v="chsg-06004.10"/>
    <x v="0"/>
    <x v="25"/>
    <s v="I/C DESG"/>
    <n v="2014"/>
    <s v="Witthawat Witthayawiranon"/>
    <n v="4"/>
    <n v="235"/>
    <s v="Hardscape/Softscape Design Development - PIII - Villa"/>
  </r>
  <r>
    <d v="2018-11-22T00:00:00"/>
    <s v="chsg-06004.10"/>
    <x v="0"/>
    <x v="25"/>
    <s v="I/C DESG"/>
    <n v="2012"/>
    <s v="Rattikarn Saengow"/>
    <n v="8"/>
    <n v="226"/>
    <s v="Concept Design - 1 - PII - Villa"/>
  </r>
  <r>
    <d v="2018-11-23T00:00:00"/>
    <s v="chsg-06004.10"/>
    <x v="0"/>
    <x v="25"/>
    <s v="I/C DESG"/>
    <n v="2001"/>
    <s v="Chakrit Ounvises"/>
    <n v="4"/>
    <n v="235"/>
    <s v="Hardscape/Softscape Design Development - PIII - Villa"/>
  </r>
  <r>
    <d v="2018-11-23T00:00:00"/>
    <s v="chsg-06004.10"/>
    <x v="0"/>
    <x v="25"/>
    <s v="I/C DESG"/>
    <n v="2005"/>
    <s v="Lampoon Khamwangngeaw"/>
    <n v="8"/>
    <n v="235"/>
    <s v="Hardscape/Softscape Design Development - PIII - Villa"/>
  </r>
  <r>
    <d v="2018-11-23T00:00:00"/>
    <s v="chsg-06004.10"/>
    <x v="0"/>
    <x v="25"/>
    <s v="I/C DESG"/>
    <n v="2014"/>
    <s v="Witthawat Witthayawiranon"/>
    <n v="4"/>
    <n v="235"/>
    <s v="Hardscape/Softscape Design Development - PIII - Villa"/>
  </r>
  <r>
    <d v="2018-11-23T00:00:00"/>
    <s v="chsg-06004.10"/>
    <x v="0"/>
    <x v="25"/>
    <s v="I/C DESG"/>
    <n v="2012"/>
    <s v="Rattikarn Saengow"/>
    <n v="4"/>
    <n v="226"/>
    <s v="Concept Design - 1 - PII - Villa"/>
  </r>
  <r>
    <d v="2018-11-26T00:00:00"/>
    <s v="chsg-06004.10"/>
    <x v="0"/>
    <x v="25"/>
    <s v="I/C DESG"/>
    <n v="2001"/>
    <s v="Chakrit Ounvises"/>
    <n v="1"/>
    <n v="235"/>
    <s v="Hardscape/Softscape Design Development - PIII - Villa"/>
  </r>
  <r>
    <d v="2018-11-26T00:00:00"/>
    <s v="chsg-06004.10"/>
    <x v="0"/>
    <x v="25"/>
    <s v="I/C DESG"/>
    <n v="2005"/>
    <s v="Lampoon Khamwangngeaw"/>
    <n v="4"/>
    <n v="235"/>
    <s v="Hardscape/Softscape Design Development - PIII - Villa"/>
  </r>
  <r>
    <d v="2018-11-26T00:00:00"/>
    <s v="chsg-06004.10"/>
    <x v="0"/>
    <x v="25"/>
    <s v="I/C DESG"/>
    <n v="2014"/>
    <s v="Witthawat Witthayawiranon"/>
    <n v="8"/>
    <n v="235"/>
    <s v="Hardscape/Softscape Design Development - PIII - Villa"/>
  </r>
  <r>
    <d v="2018-11-26T00:00:00"/>
    <s v="chsg-06004.10"/>
    <x v="0"/>
    <x v="25"/>
    <s v="I/C DESG"/>
    <n v="2012"/>
    <s v="Rattikarn Saengow"/>
    <n v="2"/>
    <n v="226"/>
    <s v="Concept Design - 1 - PII - Villa"/>
  </r>
  <r>
    <d v="2018-11-27T00:00:00"/>
    <s v="chsg-06004.10"/>
    <x v="0"/>
    <x v="25"/>
    <s v="I/C DESG"/>
    <n v="2001"/>
    <s v="Chakrit Ounvises"/>
    <n v="2"/>
    <n v="235"/>
    <s v="Hardscape/Softscape Design Development - PIII - Villa"/>
  </r>
  <r>
    <d v="2018-11-27T00:00:00"/>
    <s v="chsg-06004.10"/>
    <x v="0"/>
    <x v="25"/>
    <s v="I/C DESG"/>
    <n v="2005"/>
    <s v="Lampoon Khamwangngeaw"/>
    <n v="8"/>
    <n v="235"/>
    <s v="Hardscape/Softscape Design Development - PIII - Villa"/>
  </r>
  <r>
    <d v="2018-11-27T00:00:00"/>
    <s v="chsg-06004.10"/>
    <x v="0"/>
    <x v="25"/>
    <s v="I/C DESG"/>
    <n v="2014"/>
    <s v="Witthawat Witthayawiranon"/>
    <n v="4"/>
    <n v="235"/>
    <s v="Hardscape/Softscape Design Development - PIII - Villa"/>
  </r>
  <r>
    <d v="2018-11-27T00:00:00"/>
    <s v="chsg-06004.10"/>
    <x v="0"/>
    <x v="25"/>
    <s v="I/C DESG"/>
    <n v="2012"/>
    <s v="Rattikarn Saengow"/>
    <n v="2"/>
    <n v="226"/>
    <s v="Concept Design - 1 - PII - Villa"/>
  </r>
  <r>
    <d v="2018-11-28T00:00:00"/>
    <s v="chsg-06004.10"/>
    <x v="0"/>
    <x v="25"/>
    <s v="I/C DESG"/>
    <n v="2005"/>
    <s v="Lampoon Khamwangngeaw"/>
    <n v="8"/>
    <n v="235"/>
    <s v="Hardscape/Softscape Design Development - PIII - Villa"/>
  </r>
  <r>
    <d v="2018-11-28T00:00:00"/>
    <s v="chsg-06004.10"/>
    <x v="0"/>
    <x v="25"/>
    <s v="I/C DESG"/>
    <n v="2014"/>
    <s v="Witthawat Witthayawiranon"/>
    <n v="4"/>
    <n v="235"/>
    <s v="Hardscape/Softscape Design Development - PIII - Villa"/>
  </r>
  <r>
    <d v="2018-11-28T00:00:00"/>
    <s v="chsg-06004.10"/>
    <x v="0"/>
    <x v="25"/>
    <s v="I/C DESG"/>
    <n v="2012"/>
    <s v="Rattikarn Saengow"/>
    <n v="4"/>
    <n v="226"/>
    <s v="Concept Design - 1 - PII - Villa"/>
  </r>
  <r>
    <d v="2018-12-01T00:00:00"/>
    <s v="chsg-06004.10"/>
    <x v="0"/>
    <x v="25"/>
    <s v="I/C DESG"/>
    <n v="2012"/>
    <s v="Rattikarn Saengow"/>
    <n v="32"/>
    <n v="226"/>
    <s v="Concept Design - 1 - PII - Villa"/>
  </r>
  <r>
    <d v="2018-12-03T00:00:00"/>
    <s v="chsg-06004.10"/>
    <x v="0"/>
    <x v="25"/>
    <s v="I/C DESG"/>
    <n v="2001"/>
    <s v="Chakrit Ounvises"/>
    <n v="5"/>
    <n v="235"/>
    <s v="Hardscape/Softscape Design Development - PIII - Villa"/>
  </r>
  <r>
    <d v="2018-12-04T00:00:00"/>
    <s v="chsg-06004.10"/>
    <x v="0"/>
    <x v="25"/>
    <s v="I/C DESG"/>
    <n v="2001"/>
    <s v="Chakrit Ounvises"/>
    <n v="8"/>
    <n v="235"/>
    <s v="Hardscape/Softscape Design Development - PIII - Villa"/>
  </r>
  <r>
    <d v="2018-12-04T00:00:00"/>
    <s v="chsg-06004.10"/>
    <x v="0"/>
    <x v="25"/>
    <s v="I/C DESG"/>
    <n v="2011"/>
    <s v="Jate Thongsom"/>
    <n v="8"/>
    <n v="229"/>
    <s v="Hardscape/Softscape Design Development - PI - Villa"/>
  </r>
  <r>
    <d v="2018-12-06T00:00:00"/>
    <s v="chsg-06004.10"/>
    <x v="0"/>
    <x v="25"/>
    <s v="I/C DESG"/>
    <n v="2018"/>
    <s v="Sresthasak Varasarin"/>
    <n v="2"/>
    <n v="235"/>
    <s v="Hardscape/Softscape Design Development - PIII - Villa"/>
  </r>
  <r>
    <d v="2018-12-07T00:00:00"/>
    <s v="chsg-06004.10"/>
    <x v="0"/>
    <x v="25"/>
    <s v="I/C DESG"/>
    <n v="2018"/>
    <s v="Sresthasak Varasarin"/>
    <n v="4"/>
    <n v="235"/>
    <s v="Hardscape/Softscape Design Development - PIII - Villa"/>
  </r>
  <r>
    <d v="2018-12-11T00:00:00"/>
    <s v="chsg-06004.10"/>
    <x v="0"/>
    <x v="25"/>
    <s v="I/C DESG"/>
    <n v="2001"/>
    <s v="Chakrit Ounvises"/>
    <n v="2"/>
    <n v="235"/>
    <s v="Hardscape/Softscape Design Development - PIII - Villa"/>
  </r>
  <r>
    <d v="2018-12-11T00:00:00"/>
    <s v="chsg-06004.10"/>
    <x v="0"/>
    <x v="25"/>
    <s v="I/C DESG"/>
    <n v="2018"/>
    <s v="Sresthasak Varasarin"/>
    <n v="6"/>
    <n v="235"/>
    <s v="Hardscape/Softscape Design Development - PIII - Villa"/>
  </r>
  <r>
    <d v="2018-12-12T00:00:00"/>
    <s v="chsg-06004.10"/>
    <x v="0"/>
    <x v="25"/>
    <s v="I/C DESG"/>
    <n v="2001"/>
    <s v="Chakrit Ounvises"/>
    <n v="4"/>
    <n v="235"/>
    <s v="Hardscape/Softscape Design Development - PIII - Villa"/>
  </r>
  <r>
    <d v="2018-12-13T00:00:00"/>
    <s v="chsg-06004.10"/>
    <x v="0"/>
    <x v="25"/>
    <s v="I/C DESG"/>
    <n v="2001"/>
    <s v="Chakrit Ounvises"/>
    <n v="5"/>
    <n v="235"/>
    <s v="Hardscape/Softscape Design Development - PIII - Villa"/>
  </r>
  <r>
    <d v="2018-12-14T00:00:00"/>
    <s v="chsg-06004.10"/>
    <x v="0"/>
    <x v="25"/>
    <s v="I/C DESG"/>
    <n v="2001"/>
    <s v="Chakrit Ounvises"/>
    <n v="6"/>
    <n v="235"/>
    <s v="Hardscape/Softscape Design Development - PIII - Villa"/>
  </r>
  <r>
    <d v="2018-12-17T00:00:00"/>
    <s v="chsg-06004.10"/>
    <x v="0"/>
    <x v="25"/>
    <s v="I/C DESG"/>
    <n v="2003"/>
    <s v="Chapoo Rordpet"/>
    <n v="1"/>
    <n v="235"/>
    <s v="Hardscape/Softscape Design Development - PIII - Villa"/>
  </r>
  <r>
    <d v="2018-12-18T00:00:00"/>
    <s v="chsg-06004.10"/>
    <x v="0"/>
    <x v="25"/>
    <s v="I/C DESG"/>
    <n v="2003"/>
    <s v="Chapoo Rordpet"/>
    <n v="2"/>
    <n v="235"/>
    <s v="Hardscape/Softscape Design Development - PIII - Villa"/>
  </r>
  <r>
    <d v="2018-12-19T00:00:00"/>
    <s v="chsg-06004.10"/>
    <x v="0"/>
    <x v="25"/>
    <s v="I/C DESG"/>
    <n v="2003"/>
    <s v="Chapoo Rordpet"/>
    <n v="1"/>
    <n v="235"/>
    <s v="Hardscape/Softscape Design Development - PIII - Villa"/>
  </r>
  <r>
    <d v="2018-12-20T00:00:00"/>
    <s v="chsg-06004.10"/>
    <x v="0"/>
    <x v="25"/>
    <s v="I/C DESG"/>
    <n v="2016"/>
    <s v="Thanaporn Tantimedh"/>
    <n v="1"/>
    <n v="237"/>
    <s v="Concept Design - 1 - PII - Villa"/>
  </r>
  <r>
    <d v="2018-12-21T00:00:00"/>
    <s v="chsg-06004.10"/>
    <x v="0"/>
    <x v="25"/>
    <s v="I/C DESG"/>
    <n v="2016"/>
    <s v="Thanaporn Tantimedh"/>
    <n v="1"/>
    <n v="237"/>
    <s v="Concept Design - 1 - PII - Villa"/>
  </r>
  <r>
    <d v="2018-12-24T00:00:00"/>
    <s v="chsg-06004.10"/>
    <x v="0"/>
    <x v="25"/>
    <s v="I/C DESG"/>
    <n v="2018"/>
    <s v="Sresthasak Varasarin"/>
    <n v="8"/>
    <n v="235"/>
    <s v="Hardscape/Softscape Design Development - PIII - Villa"/>
  </r>
  <r>
    <d v="2018-12-24T00:00:00"/>
    <s v="chsg-06004.10"/>
    <x v="0"/>
    <x v="25"/>
    <s v="I/C DESG"/>
    <n v="2016"/>
    <s v="Thanaporn Tantimedh"/>
    <n v="8"/>
    <n v="237"/>
    <s v="Concept Design - 1 - PII - Villa"/>
  </r>
  <r>
    <d v="2018-12-24T00:00:00"/>
    <s v="chsg-06004.10"/>
    <x v="0"/>
    <x v="25"/>
    <s v="I/C DESG"/>
    <n v="2001"/>
    <s v="Chakrit Ounvises"/>
    <n v="4"/>
    <n v="235"/>
    <s v="Hardscape/Softscape Design Development - PIII - Villa"/>
  </r>
  <r>
    <d v="2018-12-24T00:00:00"/>
    <s v="chsg-06004.10"/>
    <x v="0"/>
    <x v="25"/>
    <s v="I/C DESG"/>
    <n v="2014"/>
    <s v="Witthawat Witthayawiranon"/>
    <n v="8"/>
    <n v="235"/>
    <s v="Hardscape/Softscape Design Development - PIII - Villa"/>
  </r>
  <r>
    <d v="2018-12-25T00:00:00"/>
    <s v="chsg-06004.10"/>
    <x v="0"/>
    <x v="25"/>
    <s v="I/C DESG"/>
    <n v="2018"/>
    <s v="Sresthasak Varasarin"/>
    <n v="6"/>
    <n v="235"/>
    <s v="Hardscape/Softscape Design Development - PIII - Villa"/>
  </r>
  <r>
    <d v="2018-12-25T00:00:00"/>
    <s v="chsg-06004.10"/>
    <x v="0"/>
    <x v="25"/>
    <s v="I/C DESG"/>
    <n v="2016"/>
    <s v="Thanaporn Tantimedh"/>
    <n v="8"/>
    <n v="237"/>
    <s v="Concept Design - 1 - PII - Villa"/>
  </r>
  <r>
    <d v="2018-12-25T00:00:00"/>
    <s v="chsg-06004.10"/>
    <x v="0"/>
    <x v="25"/>
    <s v="I/C DESG"/>
    <n v="2001"/>
    <s v="Chakrit Ounvises"/>
    <n v="5"/>
    <n v="235"/>
    <s v="Hardscape/Softscape Design Development - PIII - Villa"/>
  </r>
  <r>
    <d v="2018-12-25T00:00:00"/>
    <s v="chsg-06004.10"/>
    <x v="0"/>
    <x v="25"/>
    <s v="I/C DESG"/>
    <n v="2010"/>
    <s v="Rapee Pongtanee"/>
    <n v="8"/>
    <n v="235"/>
    <s v="Hardscape/Softscape Design Development - PIII - Villa"/>
  </r>
  <r>
    <d v="2018-12-25T00:00:00"/>
    <s v="chsg-06004.10"/>
    <x v="0"/>
    <x v="25"/>
    <s v="I/C DESG"/>
    <n v="2006"/>
    <s v="Nitipol Kanagasai"/>
    <n v="5"/>
    <n v="235"/>
    <s v="Hardscape/Softscape Design Development - PIII - Villa"/>
  </r>
  <r>
    <d v="2018-12-25T00:00:00"/>
    <s v="chsg-06004.10"/>
    <x v="0"/>
    <x v="25"/>
    <s v="I/C DESG"/>
    <n v="2014"/>
    <s v="Witthawat Witthayawiranon"/>
    <n v="8"/>
    <n v="235"/>
    <s v="Hardscape/Softscape Design Development - PIII - Villa"/>
  </r>
  <r>
    <d v="2018-12-26T00:00:00"/>
    <s v="chsg-06004.10"/>
    <x v="0"/>
    <x v="25"/>
    <s v="I/C DESG"/>
    <n v="2016"/>
    <s v="Thanaporn Tantimedh"/>
    <n v="8"/>
    <n v="237"/>
    <s v="Concept Design - 1 - PII - Villa"/>
  </r>
  <r>
    <d v="2018-12-26T00:00:00"/>
    <s v="chsg-06004.10"/>
    <x v="0"/>
    <x v="25"/>
    <s v="I/C DESG"/>
    <n v="2001"/>
    <s v="Chakrit Ounvises"/>
    <n v="5"/>
    <n v="235"/>
    <s v="Hardscape/Softscape Design Development - PIII - Villa"/>
  </r>
  <r>
    <d v="2018-12-26T00:00:00"/>
    <s v="chsg-06004.10"/>
    <x v="0"/>
    <x v="25"/>
    <s v="I/C DESG"/>
    <n v="2010"/>
    <s v="Rapee Pongtanee"/>
    <n v="6"/>
    <n v="235"/>
    <s v="Hardscape/Softscape Design Development - PIII - Villa"/>
  </r>
  <r>
    <d v="2018-12-26T00:00:00"/>
    <s v="chsg-06004.10"/>
    <x v="0"/>
    <x v="25"/>
    <s v="I/C DESG"/>
    <n v="2006"/>
    <s v="Nitipol Kanagasai"/>
    <n v="4"/>
    <n v="235"/>
    <s v="Hardscape/Softscape Design Development - PIII - Villa"/>
  </r>
  <r>
    <d v="2018-12-26T00:00:00"/>
    <s v="chsg-06004.10"/>
    <x v="0"/>
    <x v="25"/>
    <s v="I/C DESG"/>
    <n v="2012"/>
    <s v="Rattikarn Saengow"/>
    <n v="3"/>
    <n v="226"/>
    <s v="Concept Design - 1 - PII - Villa"/>
  </r>
  <r>
    <d v="2018-12-26T00:00:00"/>
    <s v="chsg-06004.10"/>
    <x v="0"/>
    <x v="25"/>
    <s v="I/C DESG"/>
    <n v="2013"/>
    <s v="Assadang Mouangsamrit"/>
    <n v="7"/>
    <n v="235"/>
    <s v="Hardscape/Softscape Design Development - PIII - Villa"/>
  </r>
  <r>
    <d v="2018-12-27T00:00:00"/>
    <s v="chsg-06004.10"/>
    <x v="0"/>
    <x v="25"/>
    <s v="I/C DESG"/>
    <n v="2001"/>
    <s v="Chakrit Ounvises"/>
    <n v="8"/>
    <n v="235"/>
    <s v="Hardscape/Softscape Design Development - PIII - Villa"/>
  </r>
  <r>
    <d v="2018-12-27T00:00:00"/>
    <s v="chsg-06004.10"/>
    <x v="0"/>
    <x v="25"/>
    <s v="I/C DESG"/>
    <n v="2010"/>
    <s v="Rapee Pongtanee"/>
    <n v="6.5"/>
    <n v="235"/>
    <s v="Hardscape/Softscape Design Development - PIII - Villa"/>
  </r>
  <r>
    <d v="2018-12-27T00:00:00"/>
    <s v="chsg-06004.10"/>
    <x v="0"/>
    <x v="25"/>
    <s v="I/C DESG"/>
    <n v="2006"/>
    <s v="Nitipol Kanagasai"/>
    <n v="8"/>
    <n v="235"/>
    <s v="Hardscape/Softscape Design Development - PIII - Villa"/>
  </r>
  <r>
    <d v="2018-12-27T00:00:00"/>
    <s v="chsg-06004.10"/>
    <x v="0"/>
    <x v="25"/>
    <s v="I/C DESG"/>
    <n v="2012"/>
    <s v="Rattikarn Saengow"/>
    <n v="6"/>
    <n v="226"/>
    <s v="Concept Design - 1 - PII - Villa"/>
  </r>
  <r>
    <d v="2018-12-27T00:00:00"/>
    <s v="chsg-06004.10"/>
    <x v="0"/>
    <x v="25"/>
    <s v="I/C DESG"/>
    <n v="2013"/>
    <s v="Assadang Mouangsamrit"/>
    <n v="8"/>
    <n v="235"/>
    <s v="Hardscape/Softscape Design Development - PIII - Villa"/>
  </r>
  <r>
    <d v="2018-12-27T00:00:00"/>
    <s v="chsg-06004.10"/>
    <x v="0"/>
    <x v="25"/>
    <s v="I/C DESG"/>
    <n v="2014"/>
    <s v="Witthawat Witthayawiranon"/>
    <n v="8"/>
    <n v="235"/>
    <s v="Hardscape/Softscape Design Development - PIII - Villa"/>
  </r>
  <r>
    <d v="2018-12-28T00:00:00"/>
    <s v="chsg-06004.10"/>
    <x v="0"/>
    <x v="25"/>
    <s v="I/C DESG"/>
    <n v="2001"/>
    <s v="Chakrit Ounvises"/>
    <n v="6"/>
    <n v="235"/>
    <s v="Hardscape/Softscape Design Development - PIII - Villa"/>
  </r>
  <r>
    <d v="2018-12-28T00:00:00"/>
    <s v="chsg-06004.10"/>
    <x v="0"/>
    <x v="25"/>
    <s v="I/C DESG"/>
    <n v="2006"/>
    <s v="Nitipol Kanagasai"/>
    <n v="8"/>
    <n v="235"/>
    <s v="Hardscape/Softscape Design Development - PIII - Villa"/>
  </r>
  <r>
    <d v="2018-12-28T00:00:00"/>
    <s v="chsg-06004.10"/>
    <x v="0"/>
    <x v="25"/>
    <s v="I/C DESG"/>
    <n v="2013"/>
    <s v="Assadang Mouangsamrit"/>
    <n v="6"/>
    <n v="235"/>
    <s v="Hardscape/Softscape Design Development - PIII - Villa"/>
  </r>
  <r>
    <d v="2018-12-28T00:00:00"/>
    <s v="chsg-06004.10"/>
    <x v="0"/>
    <x v="25"/>
    <s v="I/C DESG"/>
    <n v="2014"/>
    <s v="Witthawat Witthayawiranon"/>
    <n v="6"/>
    <n v="235"/>
    <s v="Hardscape/Softscape Design Development - PIII - Villa"/>
  </r>
  <r>
    <d v="2018-12-28T00:00:00"/>
    <s v="chsg-06004.10"/>
    <x v="0"/>
    <x v="25"/>
    <s v="I/C DESG"/>
    <n v="2011"/>
    <s v="Jate Thongsom"/>
    <n v="8"/>
    <n v="226"/>
    <s v="Concept Design - 1 - PII - Villa"/>
  </r>
  <r>
    <d v="2018-12-19T00:00:00"/>
    <s v="chsg-06011.10"/>
    <x v="0"/>
    <x v="26"/>
    <s v="I/C DESG"/>
    <n v="2001"/>
    <s v="Chakrit Ounvises"/>
    <n v="8"/>
    <n v="434"/>
    <s v="Mobilization"/>
  </r>
  <r>
    <d v="2018-12-20T00:00:00"/>
    <s v="chsg-06011.10"/>
    <x v="0"/>
    <x v="26"/>
    <s v="I/C DESG"/>
    <n v="2001"/>
    <s v="Chakrit Ounvises"/>
    <n v="8"/>
    <n v="434"/>
    <s v="Mobilization"/>
  </r>
  <r>
    <d v="2018-12-21T00:00:00"/>
    <s v="chsg-06011.10"/>
    <x v="0"/>
    <x v="26"/>
    <s v="I/C DESG"/>
    <n v="2001"/>
    <s v="Chakrit Ounvises"/>
    <n v="8"/>
    <n v="434"/>
    <s v="Mobilization"/>
  </r>
  <r>
    <d v="2018-10-16T00:00:00"/>
    <s v="chsg-06022.10"/>
    <x v="0"/>
    <x v="27"/>
    <s v="I/C DESG"/>
    <n v="2011"/>
    <s v="Jate Thongsom"/>
    <n v="8"/>
    <n v="260"/>
    <s v="Preliminary Concept Design"/>
  </r>
  <r>
    <d v="2018-10-16T00:00:00"/>
    <s v="chsg-06022.10"/>
    <x v="0"/>
    <x v="27"/>
    <s v="I/C DESG"/>
    <n v="2002"/>
    <s v="Jeerustha Kamlang"/>
    <n v="2"/>
    <n v="260"/>
    <s v="Preliminary Concept Design"/>
  </r>
  <r>
    <d v="2018-10-17T00:00:00"/>
    <s v="chsg-06022.10"/>
    <x v="0"/>
    <x v="27"/>
    <s v="I/C DESG"/>
    <n v="2011"/>
    <s v="Jate Thongsom"/>
    <n v="8"/>
    <n v="260"/>
    <s v="Preliminary Concept Design"/>
  </r>
  <r>
    <d v="2018-10-18T00:00:00"/>
    <s v="chsg-06022.10"/>
    <x v="0"/>
    <x v="27"/>
    <s v="I/C DESG"/>
    <n v="2011"/>
    <s v="Jate Thongsom"/>
    <n v="7"/>
    <n v="260"/>
    <s v="Preliminary Concept Design"/>
  </r>
  <r>
    <d v="2018-10-18T00:00:00"/>
    <s v="chsg-06022.10"/>
    <x v="0"/>
    <x v="27"/>
    <s v="I/C DESG"/>
    <n v="2005"/>
    <s v="Lampoon Khamwangngeaw"/>
    <n v="8"/>
    <n v="260"/>
    <s v="Preliminary Concept Design"/>
  </r>
  <r>
    <d v="2018-10-19T00:00:00"/>
    <s v="chsg-06022.10"/>
    <x v="0"/>
    <x v="27"/>
    <s v="I/C DESG"/>
    <n v="2011"/>
    <s v="Jate Thongsom"/>
    <n v="8"/>
    <n v="260"/>
    <s v="Preliminary Concept Design"/>
  </r>
  <r>
    <d v="2018-10-19T00:00:00"/>
    <s v="chsg-06022.10"/>
    <x v="0"/>
    <x v="27"/>
    <s v="I/C DESG"/>
    <n v="2005"/>
    <s v="Lampoon Khamwangngeaw"/>
    <n v="2"/>
    <n v="260"/>
    <s v="Preliminary Concept Design"/>
  </r>
  <r>
    <d v="2018-10-22T00:00:00"/>
    <s v="chsg-06022.10"/>
    <x v="0"/>
    <x v="27"/>
    <s v="I/C DESG"/>
    <n v="2011"/>
    <s v="Jate Thongsom"/>
    <n v="8"/>
    <n v="260"/>
    <s v="Preliminary Concept Design"/>
  </r>
  <r>
    <d v="2018-10-25T00:00:00"/>
    <s v="chsg-06022.10"/>
    <x v="0"/>
    <x v="27"/>
    <s v="I/C DESG"/>
    <n v="2001"/>
    <s v="Chakrit Ounvises"/>
    <n v="1"/>
    <n v="260"/>
    <s v="Preliminary Concept Design"/>
  </r>
  <r>
    <d v="2018-10-26T00:00:00"/>
    <s v="chsg-06022.10"/>
    <x v="0"/>
    <x v="27"/>
    <s v="I/C DESG"/>
    <n v="2005"/>
    <s v="Lampoon Khamwangngeaw"/>
    <n v="1"/>
    <n v="260"/>
    <s v="Preliminary Concept Design"/>
  </r>
  <r>
    <d v="2018-10-29T00:00:00"/>
    <s v="chsg-06022.10"/>
    <x v="0"/>
    <x v="27"/>
    <s v="I/C DESG"/>
    <n v="2011"/>
    <s v="Jate Thongsom"/>
    <n v="8"/>
    <n v="260"/>
    <s v="Preliminary Concept Design"/>
  </r>
  <r>
    <d v="2018-10-29T00:00:00"/>
    <s v="chsg-06022.10"/>
    <x v="0"/>
    <x v="27"/>
    <s v="I/C DESG"/>
    <n v="2005"/>
    <s v="Lampoon Khamwangngeaw"/>
    <n v="4"/>
    <n v="260"/>
    <s v="Preliminary Concept Design"/>
  </r>
  <r>
    <d v="2018-10-29T00:00:00"/>
    <s v="chsg-06022.10"/>
    <x v="0"/>
    <x v="27"/>
    <s v="I/C DESG"/>
    <n v="2014"/>
    <s v="Witthawat Witthayawiranon"/>
    <n v="4"/>
    <n v="260"/>
    <s v="Preliminary Concept Design"/>
  </r>
  <r>
    <d v="2018-10-30T00:00:00"/>
    <s v="chsg-06022.10"/>
    <x v="0"/>
    <x v="27"/>
    <s v="I/C DESG"/>
    <n v="2011"/>
    <s v="Jate Thongsom"/>
    <n v="8"/>
    <n v="260"/>
    <s v="Preliminary Concept Design"/>
  </r>
  <r>
    <d v="2018-10-30T00:00:00"/>
    <s v="chsg-06022.10"/>
    <x v="0"/>
    <x v="27"/>
    <s v="I/C DESG"/>
    <n v="2005"/>
    <s v="Lampoon Khamwangngeaw"/>
    <n v="2"/>
    <n v="260"/>
    <s v="Preliminary Concept Design"/>
  </r>
  <r>
    <d v="2018-10-30T00:00:00"/>
    <s v="chsg-06022.10"/>
    <x v="0"/>
    <x v="27"/>
    <s v="I/C DESG"/>
    <n v="2002"/>
    <s v="Jeerustha Kamlang"/>
    <n v="2"/>
    <n v="260"/>
    <s v="Preliminary Concept Design"/>
  </r>
  <r>
    <d v="2018-10-30T00:00:00"/>
    <s v="chsg-06022.10"/>
    <x v="0"/>
    <x v="27"/>
    <s v="I/C DESG"/>
    <n v="2014"/>
    <s v="Witthawat Witthayawiranon"/>
    <n v="2"/>
    <n v="260"/>
    <s v="Preliminary Concept Design"/>
  </r>
  <r>
    <d v="2018-10-31T00:00:00"/>
    <s v="chsg-06022.10"/>
    <x v="0"/>
    <x v="27"/>
    <s v="I/C DESG"/>
    <n v="2011"/>
    <s v="Jate Thongsom"/>
    <n v="8"/>
    <n v="260"/>
    <s v="Preliminary Concept Design"/>
  </r>
  <r>
    <d v="2018-10-31T00:00:00"/>
    <s v="chsg-06022.10"/>
    <x v="0"/>
    <x v="27"/>
    <s v="I/C DESG"/>
    <n v="2005"/>
    <s v="Lampoon Khamwangngeaw"/>
    <n v="1"/>
    <n v="260"/>
    <s v="Preliminary Concept Design"/>
  </r>
  <r>
    <d v="2018-10-31T00:00:00"/>
    <s v="chsg-06022.10"/>
    <x v="0"/>
    <x v="27"/>
    <s v="I/C DESG"/>
    <n v="2002"/>
    <s v="Jeerustha Kamlang"/>
    <n v="2"/>
    <n v="260"/>
    <s v="Preliminary Concept Design"/>
  </r>
  <r>
    <d v="2018-10-31T00:00:00"/>
    <s v="chsg-06022.10"/>
    <x v="0"/>
    <x v="27"/>
    <s v="I/C DESG"/>
    <n v="2014"/>
    <s v="Witthawat Witthayawiranon"/>
    <n v="3"/>
    <n v="260"/>
    <s v="Preliminary Concept Design"/>
  </r>
  <r>
    <d v="2018-11-01T00:00:00"/>
    <s v="chsg-06022.10"/>
    <x v="0"/>
    <x v="27"/>
    <s v="I/C DESG"/>
    <n v="2011"/>
    <s v="Jate Thongsom"/>
    <n v="8"/>
    <n v="260"/>
    <s v="Preliminary Concept Design"/>
  </r>
  <r>
    <d v="2018-11-01T00:00:00"/>
    <s v="chsg-06022.10"/>
    <x v="0"/>
    <x v="27"/>
    <s v="I/C DESG"/>
    <n v="2005"/>
    <s v="Lampoon Khamwangngeaw"/>
    <n v="1"/>
    <n v="260"/>
    <s v="Preliminary Concept Design"/>
  </r>
  <r>
    <d v="2018-11-01T00:00:00"/>
    <s v="chsg-06022.10"/>
    <x v="0"/>
    <x v="27"/>
    <s v="I/C DESG"/>
    <n v="2002"/>
    <s v="Jeerustha Kamlang"/>
    <n v="1"/>
    <n v="260"/>
    <s v="Preliminary Concept Design"/>
  </r>
  <r>
    <d v="2018-11-02T00:00:00"/>
    <s v="chsg-06022.10"/>
    <x v="0"/>
    <x v="27"/>
    <s v="I/C DESG"/>
    <n v="2011"/>
    <s v="Jate Thongsom"/>
    <n v="8"/>
    <n v="260"/>
    <s v="Preliminary Concept Design"/>
  </r>
  <r>
    <d v="2018-11-02T00:00:00"/>
    <s v="chsg-06022.10"/>
    <x v="0"/>
    <x v="27"/>
    <s v="I/C DESG"/>
    <n v="2005"/>
    <s v="Lampoon Khamwangngeaw"/>
    <n v="1"/>
    <n v="260"/>
    <s v="Preliminary Concept Design"/>
  </r>
  <r>
    <d v="2018-11-02T00:00:00"/>
    <s v="chsg-06022.10"/>
    <x v="0"/>
    <x v="27"/>
    <s v="I/C DESG"/>
    <n v="2002"/>
    <s v="Jeerustha Kamlang"/>
    <n v="2"/>
    <n v="260"/>
    <s v="Preliminary Concept Design"/>
  </r>
  <r>
    <d v="2018-11-02T00:00:00"/>
    <s v="chsg-06022.10"/>
    <x v="0"/>
    <x v="27"/>
    <s v="I/C DESG"/>
    <n v="2014"/>
    <s v="Witthawat Witthayawiranon"/>
    <n v="4"/>
    <n v="260"/>
    <s v="Preliminary Concept Design"/>
  </r>
  <r>
    <d v="2018-11-07T00:00:00"/>
    <s v="chsg-06022.10"/>
    <x v="0"/>
    <x v="27"/>
    <s v="I/C DESG"/>
    <n v="2002"/>
    <s v="Jeerustha Kamlang"/>
    <n v="5"/>
    <n v="260"/>
    <s v="Preliminary Concept Design"/>
  </r>
  <r>
    <d v="2018-11-08T00:00:00"/>
    <s v="chsg-06022.10"/>
    <x v="0"/>
    <x v="27"/>
    <s v="I/C DESG"/>
    <n v="2002"/>
    <s v="Jeerustha Kamlang"/>
    <n v="5"/>
    <n v="260"/>
    <s v="Preliminary Concept Design"/>
  </r>
  <r>
    <d v="2018-11-09T00:00:00"/>
    <s v="chsg-06022.10"/>
    <x v="0"/>
    <x v="27"/>
    <s v="I/C DESG"/>
    <n v="2011"/>
    <s v="Jate Thongsom"/>
    <n v="8"/>
    <n v="260"/>
    <s v="Preliminary Concept Design"/>
  </r>
  <r>
    <d v="2018-11-09T00:00:00"/>
    <s v="chsg-06022.10"/>
    <x v="0"/>
    <x v="27"/>
    <s v="I/C DESG"/>
    <n v="2002"/>
    <s v="Jeerustha Kamlang"/>
    <n v="5"/>
    <n v="260"/>
    <s v="Preliminary Concept Design"/>
  </r>
  <r>
    <d v="2018-11-09T00:00:00"/>
    <s v="chsg-06022.10"/>
    <x v="0"/>
    <x v="27"/>
    <s v="I/C DESG"/>
    <n v="2014"/>
    <s v="Witthawat Witthayawiranon"/>
    <n v="4"/>
    <n v="260"/>
    <s v="Preliminary Concept Design"/>
  </r>
  <r>
    <d v="2018-11-12T00:00:00"/>
    <s v="chsg-06022.10"/>
    <x v="0"/>
    <x v="27"/>
    <s v="I/C DESG"/>
    <n v="2011"/>
    <s v="Jate Thongsom"/>
    <n v="8"/>
    <n v="260"/>
    <s v="Preliminary Concept Design"/>
  </r>
  <r>
    <d v="2018-11-12T00:00:00"/>
    <s v="chsg-06022.10"/>
    <x v="0"/>
    <x v="27"/>
    <s v="I/C DESG"/>
    <n v="2002"/>
    <s v="Jeerustha Kamlang"/>
    <n v="2"/>
    <n v="260"/>
    <s v="Preliminary Concept Design"/>
  </r>
  <r>
    <d v="2018-11-12T00:00:00"/>
    <s v="chsg-06022.10"/>
    <x v="0"/>
    <x v="27"/>
    <s v="I/C DESG"/>
    <n v="2014"/>
    <s v="Witthawat Witthayawiranon"/>
    <n v="4"/>
    <n v="260"/>
    <s v="Preliminary Concept Design"/>
  </r>
  <r>
    <d v="2018-11-13T00:00:00"/>
    <s v="chsg-06022.10"/>
    <x v="0"/>
    <x v="27"/>
    <s v="I/C DESG"/>
    <n v="2002"/>
    <s v="Jeerustha Kamlang"/>
    <n v="2"/>
    <n v="260"/>
    <s v="Preliminary Concept Design"/>
  </r>
  <r>
    <d v="2018-11-14T00:00:00"/>
    <s v="chsg-06022.10"/>
    <x v="0"/>
    <x v="27"/>
    <s v="I/C DESG"/>
    <n v="2002"/>
    <s v="Jeerustha Kamlang"/>
    <n v="2"/>
    <n v="260"/>
    <s v="Preliminary Concept Design"/>
  </r>
  <r>
    <d v="2018-12-03T00:00:00"/>
    <s v="chsg-52866.16"/>
    <x v="0"/>
    <x v="28"/>
    <s v="I/C DESG"/>
    <n v="2005"/>
    <s v="Lampoon Khamwangngeaw"/>
    <n v="1.5"/>
    <n v="340"/>
    <s v="PHASE III-Schematic Design 20%"/>
  </r>
  <r>
    <d v="2018-12-04T00:00:00"/>
    <s v="chsg-52866.16"/>
    <x v="0"/>
    <x v="28"/>
    <s v="I/C DESG"/>
    <n v="2005"/>
    <s v="Lampoon Khamwangngeaw"/>
    <n v="6"/>
    <n v="340"/>
    <s v="PHASE III-Schematic Design 20%"/>
  </r>
  <r>
    <d v="2018-12-06T00:00:00"/>
    <s v="chsg-52866.16"/>
    <x v="0"/>
    <x v="28"/>
    <s v="I/C DESG"/>
    <n v="2005"/>
    <s v="Lampoon Khamwangngeaw"/>
    <n v="7"/>
    <n v="340"/>
    <s v="PHASE III-Schematic Design 20%"/>
  </r>
  <r>
    <d v="2018-12-07T00:00:00"/>
    <s v="chsg-52866.16"/>
    <x v="0"/>
    <x v="28"/>
    <s v="I/C DESG"/>
    <n v="2005"/>
    <s v="Lampoon Khamwangngeaw"/>
    <n v="8"/>
    <n v="340"/>
    <s v="PHASE III-Schematic Design 20%"/>
  </r>
  <r>
    <d v="2018-12-11T00:00:00"/>
    <s v="chsg-52866.16"/>
    <x v="0"/>
    <x v="28"/>
    <s v="I/C DESG"/>
    <n v="2005"/>
    <s v="Lampoon Khamwangngeaw"/>
    <n v="3"/>
    <n v="340"/>
    <s v="PHASE III-Schematic Design 20%"/>
  </r>
  <r>
    <d v="2018-12-11T00:00:00"/>
    <s v="chsg-52866.16"/>
    <x v="0"/>
    <x v="28"/>
    <s v="I/C DESG"/>
    <n v="2018"/>
    <s v="Sresthasak Varasarin"/>
    <n v="0.5"/>
    <n v="340"/>
    <s v="PHASE III-Schematic Design 20%"/>
  </r>
  <r>
    <d v="2018-12-12T00:00:00"/>
    <s v="chsg-52866.16"/>
    <x v="0"/>
    <x v="28"/>
    <s v="I/C DESG"/>
    <n v="2018"/>
    <s v="Sresthasak Varasarin"/>
    <n v="0.5"/>
    <n v="340"/>
    <s v="PHASE III-Schematic Design 20%"/>
  </r>
  <r>
    <d v="2018-12-13T00:00:00"/>
    <s v="chsg-52866.16"/>
    <x v="0"/>
    <x v="28"/>
    <s v="I/C DESG"/>
    <n v="2005"/>
    <s v="Lampoon Khamwangngeaw"/>
    <n v="8"/>
    <n v="340"/>
    <s v="PHASE III-Schematic Design 20%"/>
  </r>
  <r>
    <d v="2018-12-13T00:00:00"/>
    <s v="chsg-52866.16"/>
    <x v="0"/>
    <x v="28"/>
    <s v="I/C DESG"/>
    <n v="2018"/>
    <s v="Sresthasak Varasarin"/>
    <n v="6.5"/>
    <n v="340"/>
    <s v="PHASE III-Schematic Design 20%"/>
  </r>
  <r>
    <d v="2018-12-14T00:00:00"/>
    <s v="chsg-52866.16"/>
    <x v="0"/>
    <x v="28"/>
    <s v="I/C DESG"/>
    <n v="2005"/>
    <s v="Lampoon Khamwangngeaw"/>
    <n v="8"/>
    <n v="340"/>
    <s v="PHASE III-Schematic Design 20%"/>
  </r>
  <r>
    <d v="2018-12-14T00:00:00"/>
    <s v="chsg-52866.16"/>
    <x v="0"/>
    <x v="28"/>
    <s v="I/C DESG"/>
    <n v="2018"/>
    <s v="Sresthasak Varasarin"/>
    <n v="1.5"/>
    <n v="340"/>
    <s v="PHASE III-Schematic Design 20%"/>
  </r>
  <r>
    <d v="2018-12-17T00:00:00"/>
    <s v="chsg-52866.16"/>
    <x v="0"/>
    <x v="28"/>
    <s v="I/C DESG"/>
    <n v="2005"/>
    <s v="Lampoon Khamwangngeaw"/>
    <n v="3"/>
    <n v="340"/>
    <s v="PHASE III-Schematic Design 20%"/>
  </r>
</pivotCacheRecords>
</file>

<file path=xl/pivotCache/pivotCacheRecords3.xml><?xml version="1.0" encoding="utf-8"?>
<pivotCacheRecords xmlns="http://schemas.openxmlformats.org/spreadsheetml/2006/main" xmlns:r="http://schemas.openxmlformats.org/officeDocument/2006/relationships" count="354">
  <r>
    <d v="2018-07-04T00:00:00"/>
    <s v="chsg-00808.12"/>
    <x v="0"/>
    <x v="0"/>
    <s v="I/C DESG"/>
    <n v="394"/>
    <s v="Honghui Zhang"/>
    <n v="8"/>
    <n v="3774"/>
  </r>
  <r>
    <d v="2018-07-06T00:00:00"/>
    <s v="chsg-00808.12"/>
    <x v="0"/>
    <x v="0"/>
    <s v="I/C DESG"/>
    <n v="375"/>
    <s v="Joey Liu"/>
    <n v="2"/>
    <n v="3774"/>
  </r>
  <r>
    <d v="2018-07-06T00:00:00"/>
    <s v="chsg-00808.12"/>
    <x v="0"/>
    <x v="0"/>
    <s v="I/C DESG"/>
    <n v="394"/>
    <s v="Honghui Zhang"/>
    <n v="8"/>
    <n v="3774"/>
  </r>
  <r>
    <d v="2018-07-10T00:00:00"/>
    <s v="chsg-00808.12"/>
    <x v="0"/>
    <x v="0"/>
    <s v="I/C DESG"/>
    <n v="394"/>
    <s v="Honghui Zhang"/>
    <n v="8"/>
    <n v="3774"/>
  </r>
  <r>
    <d v="2018-07-12T00:00:00"/>
    <s v="chsg-00808.12"/>
    <x v="0"/>
    <x v="0"/>
    <s v="I/C DESG"/>
    <n v="394"/>
    <s v="Honghui Zhang"/>
    <n v="8"/>
    <n v="3774"/>
  </r>
  <r>
    <d v="2018-07-12T00:00:00"/>
    <s v="chsg-00808.12"/>
    <x v="0"/>
    <x v="0"/>
    <s v="I/C DESG"/>
    <n v="425"/>
    <s v="Cola Chen"/>
    <n v="8"/>
    <n v="3774"/>
  </r>
  <r>
    <d v="2018-07-13T00:00:00"/>
    <s v="chsg-00808.12"/>
    <x v="0"/>
    <x v="0"/>
    <s v="I/C DESG"/>
    <n v="481"/>
    <s v="Lisa Wang"/>
    <n v="8"/>
    <n v="3774"/>
  </r>
  <r>
    <d v="2018-07-13T00:00:00"/>
    <s v="chsg-00808.12"/>
    <x v="0"/>
    <x v="0"/>
    <s v="I/C DESG"/>
    <n v="394"/>
    <s v="Honghui Zhang"/>
    <n v="8"/>
    <n v="3774"/>
  </r>
  <r>
    <d v="2018-07-13T00:00:00"/>
    <s v="chsg-00808.12"/>
    <x v="0"/>
    <x v="0"/>
    <s v="I/C DESG"/>
    <n v="425"/>
    <s v="Cola Chen"/>
    <n v="8"/>
    <n v="3774"/>
  </r>
  <r>
    <d v="2018-07-16T00:00:00"/>
    <s v="chsg-00808.12"/>
    <x v="0"/>
    <x v="0"/>
    <s v="I/C DESG"/>
    <n v="375"/>
    <s v="Joey Liu"/>
    <n v="2"/>
    <n v="3774"/>
  </r>
  <r>
    <d v="2018-07-16T00:00:00"/>
    <s v="chsg-00808.12"/>
    <x v="0"/>
    <x v="0"/>
    <s v="I/C DESG"/>
    <n v="394"/>
    <s v="Honghui Zhang"/>
    <n v="8"/>
    <n v="3774"/>
  </r>
  <r>
    <d v="2018-07-16T00:00:00"/>
    <s v="chsg-00808.12"/>
    <x v="0"/>
    <x v="0"/>
    <s v="I/C DESG"/>
    <n v="481"/>
    <s v="Lisa Wang"/>
    <n v="8"/>
    <n v="3774"/>
  </r>
  <r>
    <d v="2018-07-16T00:00:00"/>
    <s v="chsg-00808.12"/>
    <x v="0"/>
    <x v="0"/>
    <s v="I/C DESG"/>
    <n v="425"/>
    <s v="Cola Chen"/>
    <n v="8"/>
    <n v="3774"/>
  </r>
  <r>
    <d v="2018-07-17T00:00:00"/>
    <s v="chsg-00808.12"/>
    <x v="0"/>
    <x v="0"/>
    <s v="I/C DESG"/>
    <n v="375"/>
    <s v="Joey Liu"/>
    <n v="2"/>
    <n v="3774"/>
  </r>
  <r>
    <d v="2018-07-17T00:00:00"/>
    <s v="chsg-00808.12"/>
    <x v="0"/>
    <x v="0"/>
    <s v="I/C DESG"/>
    <n v="394"/>
    <s v="Honghui Zhang"/>
    <n v="8"/>
    <n v="3774"/>
  </r>
  <r>
    <d v="2018-07-17T00:00:00"/>
    <s v="chsg-00808.12"/>
    <x v="0"/>
    <x v="0"/>
    <s v="I/C DESG"/>
    <n v="425"/>
    <s v="Cola Chen"/>
    <n v="8"/>
    <n v="3774"/>
  </r>
  <r>
    <d v="2018-07-18T00:00:00"/>
    <s v="chsg-00808.12"/>
    <x v="0"/>
    <x v="0"/>
    <s v="I/C DESG"/>
    <n v="375"/>
    <s v="Joey Liu"/>
    <n v="2"/>
    <n v="3774"/>
  </r>
  <r>
    <d v="2018-07-18T00:00:00"/>
    <s v="chsg-00808.12"/>
    <x v="0"/>
    <x v="0"/>
    <s v="I/C DESG"/>
    <n v="425"/>
    <s v="Cola Chen"/>
    <n v="8"/>
    <n v="3774"/>
  </r>
  <r>
    <d v="2018-07-19T00:00:00"/>
    <s v="chsg-00808.12"/>
    <x v="0"/>
    <x v="0"/>
    <s v="I/C DESG"/>
    <n v="375"/>
    <s v="Joey Liu"/>
    <n v="2"/>
    <n v="3774"/>
  </r>
  <r>
    <d v="2018-07-19T00:00:00"/>
    <s v="chsg-00808.12"/>
    <x v="0"/>
    <x v="0"/>
    <s v="I/C DESG"/>
    <n v="425"/>
    <s v="Cola Chen"/>
    <n v="8"/>
    <n v="3774"/>
  </r>
  <r>
    <d v="2018-07-20T00:00:00"/>
    <s v="chsg-00808.12"/>
    <x v="0"/>
    <x v="0"/>
    <s v="I/C DESG"/>
    <n v="375"/>
    <s v="Joey Liu"/>
    <n v="2"/>
    <n v="3774"/>
  </r>
  <r>
    <d v="2018-07-20T00:00:00"/>
    <s v="chsg-00808.12"/>
    <x v="0"/>
    <x v="0"/>
    <s v="I/C DESG"/>
    <n v="481"/>
    <s v="Lisa Wang"/>
    <n v="8"/>
    <n v="3774"/>
  </r>
  <r>
    <d v="2018-07-20T00:00:00"/>
    <s v="chsg-00808.12"/>
    <x v="0"/>
    <x v="0"/>
    <s v="I/C DESG"/>
    <n v="425"/>
    <s v="Cola Chen"/>
    <n v="8"/>
    <n v="3774"/>
  </r>
  <r>
    <d v="2018-07-23T00:00:00"/>
    <s v="chsg-00808.12"/>
    <x v="0"/>
    <x v="0"/>
    <s v="I/C DESG"/>
    <n v="375"/>
    <s v="Joey Liu"/>
    <n v="2"/>
    <n v="3774"/>
  </r>
  <r>
    <d v="2018-07-23T00:00:00"/>
    <s v="chsg-00808.12"/>
    <x v="0"/>
    <x v="0"/>
    <s v="I/C DESG"/>
    <n v="481"/>
    <s v="Lisa Wang"/>
    <n v="8"/>
    <n v="3774"/>
  </r>
  <r>
    <d v="2018-07-23T00:00:00"/>
    <s v="chsg-00808.12"/>
    <x v="0"/>
    <x v="0"/>
    <s v="I/C DESG"/>
    <n v="425"/>
    <s v="Cola Chen"/>
    <n v="8"/>
    <n v="3774"/>
  </r>
  <r>
    <d v="2018-07-24T00:00:00"/>
    <s v="chsg-00808.12"/>
    <x v="0"/>
    <x v="0"/>
    <s v="I/C DESG"/>
    <n v="375"/>
    <s v="Joey Liu"/>
    <n v="2"/>
    <n v="3774"/>
  </r>
  <r>
    <d v="2018-07-24T00:00:00"/>
    <s v="chsg-00808.12"/>
    <x v="0"/>
    <x v="0"/>
    <s v="I/C DESG"/>
    <n v="481"/>
    <s v="Lisa Wang"/>
    <n v="8"/>
    <n v="3774"/>
  </r>
  <r>
    <d v="2018-07-24T00:00:00"/>
    <s v="chsg-00808.12"/>
    <x v="0"/>
    <x v="0"/>
    <s v="I/C DESG"/>
    <n v="425"/>
    <s v="Cola Chen"/>
    <n v="8"/>
    <n v="3774"/>
  </r>
  <r>
    <d v="2018-07-25T00:00:00"/>
    <s v="chsg-00808.12"/>
    <x v="0"/>
    <x v="0"/>
    <s v="I/C DESG"/>
    <n v="375"/>
    <s v="Joey Liu"/>
    <n v="2"/>
    <n v="3774"/>
  </r>
  <r>
    <d v="2018-07-25T00:00:00"/>
    <s v="chsg-00808.12"/>
    <x v="0"/>
    <x v="0"/>
    <s v="I/C DESG"/>
    <n v="394"/>
    <s v="Honghui Zhang"/>
    <n v="8"/>
    <n v="3774"/>
  </r>
  <r>
    <d v="2018-07-25T00:00:00"/>
    <s v="chsg-00808.12"/>
    <x v="0"/>
    <x v="0"/>
    <s v="I/C DESG"/>
    <n v="481"/>
    <s v="Lisa Wang"/>
    <n v="8"/>
    <n v="3774"/>
  </r>
  <r>
    <d v="2018-07-25T00:00:00"/>
    <s v="chsg-00808.12"/>
    <x v="0"/>
    <x v="0"/>
    <s v="I/C DESG"/>
    <n v="425"/>
    <s v="Cola Chen"/>
    <n v="8"/>
    <n v="3774"/>
  </r>
  <r>
    <d v="2018-07-26T00:00:00"/>
    <s v="chsg-00808.12"/>
    <x v="0"/>
    <x v="0"/>
    <s v="I/C DESG"/>
    <n v="394"/>
    <s v="Honghui Zhang"/>
    <n v="8"/>
    <n v="3774"/>
  </r>
  <r>
    <d v="2018-07-26T00:00:00"/>
    <s v="chsg-00808.12"/>
    <x v="0"/>
    <x v="0"/>
    <s v="I/C DESG"/>
    <n v="481"/>
    <s v="Lisa Wang"/>
    <n v="8"/>
    <n v="3774"/>
  </r>
  <r>
    <d v="2018-07-26T00:00:00"/>
    <s v="chsg-00808.12"/>
    <x v="0"/>
    <x v="0"/>
    <s v="I/C DESG"/>
    <n v="425"/>
    <s v="Cola Chen"/>
    <n v="8"/>
    <n v="3774"/>
  </r>
  <r>
    <d v="2018-07-27T00:00:00"/>
    <s v="chsg-00808.12"/>
    <x v="0"/>
    <x v="0"/>
    <s v="I/C DESG"/>
    <n v="375"/>
    <s v="Joey Liu"/>
    <n v="2"/>
    <n v="3774"/>
  </r>
  <r>
    <d v="2018-07-27T00:00:00"/>
    <s v="chsg-00808.12"/>
    <x v="0"/>
    <x v="0"/>
    <s v="I/C DESG"/>
    <n v="481"/>
    <s v="Lisa Wang"/>
    <n v="8"/>
    <n v="3774"/>
  </r>
  <r>
    <d v="2018-07-27T00:00:00"/>
    <s v="chsg-00808.12"/>
    <x v="0"/>
    <x v="0"/>
    <s v="I/C DESG"/>
    <n v="425"/>
    <s v="Cola Chen"/>
    <n v="8"/>
    <n v="3774"/>
  </r>
  <r>
    <d v="2018-07-30T00:00:00"/>
    <s v="chsg-00808.12"/>
    <x v="0"/>
    <x v="0"/>
    <s v="I/C DESG"/>
    <n v="375"/>
    <s v="Joey Liu"/>
    <n v="2"/>
    <n v="3774"/>
  </r>
  <r>
    <d v="2018-07-30T00:00:00"/>
    <s v="chsg-00808.12"/>
    <x v="0"/>
    <x v="0"/>
    <s v="I/C DESG"/>
    <n v="394"/>
    <s v="Honghui Zhang"/>
    <n v="8"/>
    <n v="3774"/>
  </r>
  <r>
    <d v="2018-07-30T00:00:00"/>
    <s v="chsg-00808.12"/>
    <x v="0"/>
    <x v="0"/>
    <s v="I/C DESG"/>
    <n v="481"/>
    <s v="Lisa Wang"/>
    <n v="8"/>
    <n v="3774"/>
  </r>
  <r>
    <d v="2018-07-30T00:00:00"/>
    <s v="chsg-00808.12"/>
    <x v="0"/>
    <x v="0"/>
    <s v="I/C DESG"/>
    <n v="425"/>
    <s v="Cola Chen"/>
    <n v="8"/>
    <n v="3774"/>
  </r>
  <r>
    <d v="2018-07-31T00:00:00"/>
    <s v="chsg-00808.12"/>
    <x v="0"/>
    <x v="0"/>
    <s v="I/C DESG"/>
    <n v="375"/>
    <s v="Joey Liu"/>
    <n v="2"/>
    <n v="3774"/>
  </r>
  <r>
    <d v="2018-07-31T00:00:00"/>
    <s v="chsg-00808.12"/>
    <x v="0"/>
    <x v="0"/>
    <s v="I/C DESG"/>
    <n v="394"/>
    <s v="Honghui Zhang"/>
    <n v="8"/>
    <n v="3774"/>
  </r>
  <r>
    <d v="2018-07-31T00:00:00"/>
    <s v="chsg-00808.12"/>
    <x v="0"/>
    <x v="0"/>
    <s v="I/C DESG"/>
    <n v="481"/>
    <s v="Lisa Wang"/>
    <n v="8"/>
    <n v="3774"/>
  </r>
  <r>
    <d v="2018-07-31T00:00:00"/>
    <s v="chsg-00808.12"/>
    <x v="0"/>
    <x v="0"/>
    <s v="I/C DESG"/>
    <n v="425"/>
    <s v="Cola Chen"/>
    <n v="8"/>
    <n v="3774"/>
  </r>
  <r>
    <d v="2018-08-01T00:00:00"/>
    <s v="chsg-00808.12"/>
    <x v="0"/>
    <x v="0"/>
    <s v="I/C DESG"/>
    <n v="394"/>
    <s v="Honghui Zhang"/>
    <n v="8"/>
    <n v="3774"/>
  </r>
  <r>
    <d v="2018-08-01T00:00:00"/>
    <s v="chsg-00808.12"/>
    <x v="0"/>
    <x v="0"/>
    <s v="I/C DESG"/>
    <n v="425"/>
    <s v="Cola Chen"/>
    <n v="8"/>
    <n v="3774"/>
  </r>
  <r>
    <d v="2018-08-01T00:00:00"/>
    <s v="chsg-00808.12"/>
    <x v="0"/>
    <x v="0"/>
    <s v="I/C DESG"/>
    <n v="481"/>
    <s v="Lisa Wang"/>
    <n v="8"/>
    <n v="3774"/>
  </r>
  <r>
    <d v="2018-08-01T00:00:00"/>
    <s v="chsg-00808.12"/>
    <x v="0"/>
    <x v="0"/>
    <s v="I/C DESG"/>
    <n v="403"/>
    <s v="Boyu Liu"/>
    <n v="8"/>
    <n v="3774"/>
  </r>
  <r>
    <d v="2018-08-01T00:00:00"/>
    <s v="chsg-00808.12"/>
    <x v="0"/>
    <x v="0"/>
    <s v="I/C DESG"/>
    <n v="375"/>
    <s v="Joey Liu"/>
    <n v="2"/>
    <n v="3774"/>
  </r>
  <r>
    <d v="2018-08-02T00:00:00"/>
    <s v="chsg-00808.12"/>
    <x v="0"/>
    <x v="0"/>
    <s v="I/C DESG"/>
    <n v="394"/>
    <s v="Honghui Zhang"/>
    <n v="8"/>
    <n v="3774"/>
  </r>
  <r>
    <d v="2018-08-02T00:00:00"/>
    <s v="chsg-00808.12"/>
    <x v="0"/>
    <x v="0"/>
    <s v="I/C DESG"/>
    <n v="425"/>
    <s v="Cola Chen"/>
    <n v="8"/>
    <n v="3774"/>
  </r>
  <r>
    <d v="2018-08-02T00:00:00"/>
    <s v="chsg-00808.12"/>
    <x v="0"/>
    <x v="0"/>
    <s v="I/C DESG"/>
    <n v="481"/>
    <s v="Lisa Wang"/>
    <n v="8"/>
    <n v="3774"/>
  </r>
  <r>
    <d v="2018-08-02T00:00:00"/>
    <s v="chsg-00808.12"/>
    <x v="0"/>
    <x v="0"/>
    <s v="I/C DESG"/>
    <n v="403"/>
    <s v="Boyu Liu"/>
    <n v="8"/>
    <n v="3774"/>
  </r>
  <r>
    <d v="2018-08-02T00:00:00"/>
    <s v="chsg-00808.12"/>
    <x v="0"/>
    <x v="0"/>
    <s v="I/C DESG"/>
    <n v="375"/>
    <s v="Joey Liu"/>
    <n v="2"/>
    <n v="3774"/>
  </r>
  <r>
    <d v="2018-08-03T00:00:00"/>
    <s v="chsg-00808.12"/>
    <x v="0"/>
    <x v="0"/>
    <s v="I/C DESG"/>
    <n v="394"/>
    <s v="Honghui Zhang"/>
    <n v="8"/>
    <n v="3774"/>
  </r>
  <r>
    <d v="2018-08-03T00:00:00"/>
    <s v="chsg-00808.12"/>
    <x v="0"/>
    <x v="0"/>
    <s v="I/C DESG"/>
    <n v="425"/>
    <s v="Cola Chen"/>
    <n v="8"/>
    <n v="3774"/>
  </r>
  <r>
    <d v="2018-08-03T00:00:00"/>
    <s v="chsg-00808.12"/>
    <x v="0"/>
    <x v="0"/>
    <s v="I/C DESG"/>
    <n v="481"/>
    <s v="Lisa Wang"/>
    <n v="8"/>
    <n v="3774"/>
  </r>
  <r>
    <d v="2018-08-03T00:00:00"/>
    <s v="chsg-00808.12"/>
    <x v="0"/>
    <x v="0"/>
    <s v="I/C DESG"/>
    <n v="403"/>
    <s v="Boyu Liu"/>
    <n v="8"/>
    <n v="3774"/>
  </r>
  <r>
    <d v="2018-08-03T00:00:00"/>
    <s v="chsg-00808.12"/>
    <x v="0"/>
    <x v="0"/>
    <s v="I/C DESG"/>
    <n v="375"/>
    <s v="Joey Liu"/>
    <n v="2"/>
    <n v="3774"/>
  </r>
  <r>
    <d v="2018-08-06T00:00:00"/>
    <s v="chsg-00808.12"/>
    <x v="0"/>
    <x v="0"/>
    <s v="I/C DESG"/>
    <n v="481"/>
    <s v="Lisa Wang"/>
    <n v="8"/>
    <n v="3774"/>
  </r>
  <r>
    <d v="2018-08-06T00:00:00"/>
    <s v="chsg-00808.12"/>
    <x v="0"/>
    <x v="0"/>
    <s v="I/C DESG"/>
    <n v="403"/>
    <s v="Boyu Liu"/>
    <n v="8"/>
    <n v="3774"/>
  </r>
  <r>
    <d v="2018-08-06T00:00:00"/>
    <s v="chsg-00808.12"/>
    <x v="0"/>
    <x v="0"/>
    <s v="I/C DESG"/>
    <n v="375"/>
    <s v="Joey Liu"/>
    <n v="2"/>
    <n v="3774"/>
  </r>
  <r>
    <d v="2018-08-07T00:00:00"/>
    <s v="chsg-00808.12"/>
    <x v="0"/>
    <x v="0"/>
    <s v="I/C DESG"/>
    <n v="394"/>
    <s v="Honghui Zhang"/>
    <n v="8"/>
    <n v="3774"/>
  </r>
  <r>
    <d v="2018-08-07T00:00:00"/>
    <s v="chsg-00808.12"/>
    <x v="0"/>
    <x v="0"/>
    <s v="I/C DESG"/>
    <n v="481"/>
    <s v="Lisa Wang"/>
    <n v="8"/>
    <n v="3774"/>
  </r>
  <r>
    <d v="2018-08-07T00:00:00"/>
    <s v="chsg-00808.12"/>
    <x v="0"/>
    <x v="0"/>
    <s v="I/C DESG"/>
    <n v="403"/>
    <s v="Boyu Liu"/>
    <n v="8"/>
    <n v="3774"/>
  </r>
  <r>
    <d v="2018-08-07T00:00:00"/>
    <s v="chsg-00808.12"/>
    <x v="0"/>
    <x v="0"/>
    <s v="I/C DESG"/>
    <n v="375"/>
    <s v="Joey Liu"/>
    <n v="2"/>
    <n v="3774"/>
  </r>
  <r>
    <d v="2018-08-08T00:00:00"/>
    <s v="chsg-00808.12"/>
    <x v="0"/>
    <x v="0"/>
    <s v="I/C DESG"/>
    <n v="403"/>
    <s v="Boyu Liu"/>
    <n v="8"/>
    <n v="3774"/>
  </r>
  <r>
    <d v="2018-08-08T00:00:00"/>
    <s v="chsg-00808.12"/>
    <x v="0"/>
    <x v="0"/>
    <s v="I/C DESG"/>
    <n v="375"/>
    <s v="Joey Liu"/>
    <n v="2"/>
    <n v="3774"/>
  </r>
  <r>
    <d v="2018-08-09T00:00:00"/>
    <s v="chsg-00808.12"/>
    <x v="0"/>
    <x v="0"/>
    <s v="I/C DESG"/>
    <n v="394"/>
    <s v="Honghui Zhang"/>
    <n v="8"/>
    <n v="3774"/>
  </r>
  <r>
    <d v="2018-08-09T00:00:00"/>
    <s v="chsg-00808.12"/>
    <x v="0"/>
    <x v="0"/>
    <s v="I/C DESG"/>
    <n v="403"/>
    <s v="Boyu Liu"/>
    <n v="8"/>
    <n v="3774"/>
  </r>
  <r>
    <d v="2018-08-09T00:00:00"/>
    <s v="chsg-00808.12"/>
    <x v="0"/>
    <x v="0"/>
    <s v="I/C DESG"/>
    <n v="375"/>
    <s v="Joey Liu"/>
    <n v="2"/>
    <n v="3774"/>
  </r>
  <r>
    <d v="2018-08-10T00:00:00"/>
    <s v="chsg-00808.12"/>
    <x v="0"/>
    <x v="0"/>
    <s v="I/C DESG"/>
    <n v="394"/>
    <s v="Honghui Zhang"/>
    <n v="8"/>
    <n v="3774"/>
  </r>
  <r>
    <d v="2018-08-10T00:00:00"/>
    <s v="chsg-00808.12"/>
    <x v="0"/>
    <x v="0"/>
    <s v="I/C DESG"/>
    <n v="403"/>
    <s v="Boyu Liu"/>
    <n v="8"/>
    <n v="3774"/>
  </r>
  <r>
    <d v="2018-08-10T00:00:00"/>
    <s v="chsg-00808.12"/>
    <x v="0"/>
    <x v="0"/>
    <s v="I/C DESG"/>
    <n v="375"/>
    <s v="Joey Liu"/>
    <n v="4"/>
    <n v="3774"/>
  </r>
  <r>
    <d v="2018-08-13T00:00:00"/>
    <s v="chsg-00808.12"/>
    <x v="0"/>
    <x v="0"/>
    <s v="I/C DESG"/>
    <n v="394"/>
    <s v="Honghui Zhang"/>
    <n v="8"/>
    <n v="3774"/>
  </r>
  <r>
    <d v="2018-08-13T00:00:00"/>
    <s v="chsg-00808.12"/>
    <x v="0"/>
    <x v="0"/>
    <s v="I/C DESG"/>
    <n v="403"/>
    <s v="Boyu Liu"/>
    <n v="8"/>
    <n v="3774"/>
  </r>
  <r>
    <d v="2018-08-13T00:00:00"/>
    <s v="chsg-00808.12"/>
    <x v="0"/>
    <x v="0"/>
    <s v="I/C DESG"/>
    <n v="375"/>
    <s v="Joey Liu"/>
    <n v="4"/>
    <n v="3774"/>
  </r>
  <r>
    <d v="2018-08-14T00:00:00"/>
    <s v="chsg-00808.12"/>
    <x v="0"/>
    <x v="0"/>
    <s v="I/C DESG"/>
    <n v="403"/>
    <s v="Boyu Liu"/>
    <n v="8"/>
    <n v="3774"/>
  </r>
  <r>
    <d v="2018-08-14T00:00:00"/>
    <s v="chsg-00808.12"/>
    <x v="0"/>
    <x v="0"/>
    <s v="I/C DESG"/>
    <n v="375"/>
    <s v="Joey Liu"/>
    <n v="4"/>
    <n v="3774"/>
  </r>
  <r>
    <d v="2018-08-15T00:00:00"/>
    <s v="chsg-00808.12"/>
    <x v="0"/>
    <x v="0"/>
    <s v="I/C DESG"/>
    <n v="394"/>
    <s v="Honghui Zhang"/>
    <n v="8"/>
    <n v="3774"/>
  </r>
  <r>
    <d v="2018-08-15T00:00:00"/>
    <s v="chsg-00808.12"/>
    <x v="0"/>
    <x v="0"/>
    <s v="I/C DESG"/>
    <n v="403"/>
    <s v="Boyu Liu"/>
    <n v="8"/>
    <n v="3774"/>
  </r>
  <r>
    <d v="2018-08-15T00:00:00"/>
    <s v="chsg-00808.12"/>
    <x v="0"/>
    <x v="0"/>
    <s v="I/C DESG"/>
    <n v="375"/>
    <s v="Joey Liu"/>
    <n v="4"/>
    <n v="3774"/>
  </r>
  <r>
    <d v="2018-08-16T00:00:00"/>
    <s v="chsg-00808.12"/>
    <x v="0"/>
    <x v="0"/>
    <s v="I/C DESG"/>
    <n v="375"/>
    <s v="Joey Liu"/>
    <n v="4"/>
    <n v="3774"/>
  </r>
  <r>
    <d v="2018-08-17T00:00:00"/>
    <s v="chsg-00808.12"/>
    <x v="0"/>
    <x v="0"/>
    <s v="I/C DESG"/>
    <n v="375"/>
    <s v="Joey Liu"/>
    <n v="4"/>
    <n v="3774"/>
  </r>
  <r>
    <d v="2018-08-20T00:00:00"/>
    <s v="chsg-00808.12"/>
    <x v="0"/>
    <x v="0"/>
    <s v="I/C DESG"/>
    <n v="375"/>
    <s v="Joey Liu"/>
    <n v="2"/>
    <n v="3774"/>
  </r>
  <r>
    <d v="2018-08-21T00:00:00"/>
    <s v="chsg-00808.12"/>
    <x v="0"/>
    <x v="0"/>
    <s v="I/C DESG"/>
    <n v="375"/>
    <s v="Joey Liu"/>
    <n v="2"/>
    <n v="3774"/>
  </r>
  <r>
    <d v="2018-08-22T00:00:00"/>
    <s v="chsg-00808.12"/>
    <x v="0"/>
    <x v="0"/>
    <s v="I/C DESG"/>
    <n v="375"/>
    <s v="Joey Liu"/>
    <n v="2"/>
    <n v="3774"/>
  </r>
  <r>
    <d v="2018-08-23T00:00:00"/>
    <s v="chsg-00808.12"/>
    <x v="0"/>
    <x v="0"/>
    <s v="I/C DESG"/>
    <n v="375"/>
    <s v="Joey Liu"/>
    <n v="2"/>
    <n v="3774"/>
  </r>
  <r>
    <d v="2018-08-24T00:00:00"/>
    <s v="chsg-00808.12"/>
    <x v="0"/>
    <x v="0"/>
    <s v="I/C DESG"/>
    <n v="375"/>
    <s v="Joey Liu"/>
    <n v="4"/>
    <n v="3774"/>
  </r>
  <r>
    <d v="2018-08-27T00:00:00"/>
    <s v="chsg-00808.12"/>
    <x v="0"/>
    <x v="0"/>
    <s v="I/C DESG"/>
    <n v="425"/>
    <s v="Cola Chen"/>
    <n v="8"/>
    <n v="3774"/>
  </r>
  <r>
    <d v="2018-08-27T00:00:00"/>
    <s v="chsg-00808.12"/>
    <x v="0"/>
    <x v="0"/>
    <s v="I/C DESG"/>
    <n v="375"/>
    <s v="Joey Liu"/>
    <n v="2"/>
    <n v="3774"/>
  </r>
  <r>
    <d v="2018-08-28T00:00:00"/>
    <s v="chsg-00808.12"/>
    <x v="0"/>
    <x v="0"/>
    <s v="I/C DESG"/>
    <n v="425"/>
    <s v="Cola Chen"/>
    <n v="8"/>
    <n v="3774"/>
  </r>
  <r>
    <d v="2018-08-28T00:00:00"/>
    <s v="chsg-00808.12"/>
    <x v="0"/>
    <x v="0"/>
    <s v="I/C DESG"/>
    <n v="375"/>
    <s v="Joey Liu"/>
    <n v="2"/>
    <n v="3774"/>
  </r>
  <r>
    <d v="2018-08-29T00:00:00"/>
    <s v="chsg-00808.12"/>
    <x v="0"/>
    <x v="0"/>
    <s v="I/C DESG"/>
    <n v="425"/>
    <s v="Cola Chen"/>
    <n v="8"/>
    <n v="3774"/>
  </r>
  <r>
    <d v="2018-08-29T00:00:00"/>
    <s v="chsg-00808.12"/>
    <x v="0"/>
    <x v="0"/>
    <s v="I/C DESG"/>
    <n v="375"/>
    <s v="Joey Liu"/>
    <n v="2"/>
    <n v="3774"/>
  </r>
  <r>
    <d v="2018-08-30T00:00:00"/>
    <s v="chsg-00808.12"/>
    <x v="0"/>
    <x v="0"/>
    <s v="I/C DESG"/>
    <n v="425"/>
    <s v="Cola Chen"/>
    <n v="8"/>
    <n v="3774"/>
  </r>
  <r>
    <d v="2018-08-30T00:00:00"/>
    <s v="chsg-00808.12"/>
    <x v="0"/>
    <x v="0"/>
    <s v="I/C DESG"/>
    <n v="375"/>
    <s v="Joey Liu"/>
    <n v="2"/>
    <n v="3774"/>
  </r>
  <r>
    <d v="2018-08-31T00:00:00"/>
    <s v="chsg-00808.12"/>
    <x v="0"/>
    <x v="0"/>
    <s v="I/C DESG"/>
    <n v="425"/>
    <s v="Cola Chen"/>
    <n v="8"/>
    <n v="3774"/>
  </r>
  <r>
    <d v="2018-08-31T00:00:00"/>
    <s v="chsg-00808.12"/>
    <x v="0"/>
    <x v="0"/>
    <s v="I/C DESG"/>
    <n v="375"/>
    <s v="Joey Liu"/>
    <n v="2"/>
    <n v="3774"/>
  </r>
  <r>
    <d v="2018-09-03T00:00:00"/>
    <s v="chsg-00808.12"/>
    <x v="0"/>
    <x v="0"/>
    <s v="I/C DESG"/>
    <n v="375"/>
    <s v="Joey Liu"/>
    <n v="2"/>
    <n v="3774"/>
  </r>
  <r>
    <d v="2018-09-04T00:00:00"/>
    <s v="chsg-00808.12"/>
    <x v="0"/>
    <x v="0"/>
    <s v="I/C DESG"/>
    <n v="375"/>
    <s v="Joey Liu"/>
    <n v="2"/>
    <n v="3774"/>
  </r>
  <r>
    <d v="2018-09-05T00:00:00"/>
    <s v="chsg-00808.12"/>
    <x v="0"/>
    <x v="0"/>
    <s v="I/C DESG"/>
    <n v="375"/>
    <s v="Joey Liu"/>
    <n v="2"/>
    <n v="3774"/>
  </r>
  <r>
    <d v="2018-09-06T00:00:00"/>
    <s v="chsg-00808.12"/>
    <x v="0"/>
    <x v="0"/>
    <s v="I/C DESG"/>
    <n v="481"/>
    <s v="Lisa Wang"/>
    <n v="8"/>
    <n v="3774"/>
  </r>
  <r>
    <d v="2018-09-06T00:00:00"/>
    <s v="chsg-00808.12"/>
    <x v="0"/>
    <x v="0"/>
    <s v="I/C DESG"/>
    <n v="375"/>
    <s v="Joey Liu"/>
    <n v="2"/>
    <n v="3774"/>
  </r>
  <r>
    <d v="2018-09-07T00:00:00"/>
    <s v="chsg-00808.12"/>
    <x v="0"/>
    <x v="0"/>
    <s v="I/C DESG"/>
    <n v="481"/>
    <s v="Lisa Wang"/>
    <n v="8"/>
    <n v="3774"/>
  </r>
  <r>
    <d v="2018-09-07T00:00:00"/>
    <s v="chsg-00808.12"/>
    <x v="0"/>
    <x v="0"/>
    <s v="I/C DESG"/>
    <n v="375"/>
    <s v="Joey Liu"/>
    <n v="2"/>
    <n v="3774"/>
  </r>
  <r>
    <d v="2018-09-10T00:00:00"/>
    <s v="chsg-00808.12"/>
    <x v="0"/>
    <x v="0"/>
    <s v="I/C DESG"/>
    <n v="425"/>
    <s v="Cola Chen"/>
    <n v="8"/>
    <n v="3774"/>
  </r>
  <r>
    <d v="2018-09-10T00:00:00"/>
    <s v="chsg-00808.12"/>
    <x v="0"/>
    <x v="0"/>
    <s v="I/C DESG"/>
    <n v="481"/>
    <s v="Lisa Wang"/>
    <n v="8"/>
    <n v="3774"/>
  </r>
  <r>
    <d v="2018-09-10T00:00:00"/>
    <s v="chsg-00808.12"/>
    <x v="0"/>
    <x v="0"/>
    <s v="I/C DESG"/>
    <n v="375"/>
    <s v="Joey Liu"/>
    <n v="2"/>
    <n v="3774"/>
  </r>
  <r>
    <d v="2018-09-11T00:00:00"/>
    <s v="chsg-00808.12"/>
    <x v="0"/>
    <x v="0"/>
    <s v="I/C DESG"/>
    <n v="425"/>
    <s v="Cola Chen"/>
    <n v="8"/>
    <n v="3774"/>
  </r>
  <r>
    <d v="2018-09-11T00:00:00"/>
    <s v="chsg-00808.12"/>
    <x v="0"/>
    <x v="0"/>
    <s v="I/C DESG"/>
    <n v="481"/>
    <s v="Lisa Wang"/>
    <n v="8"/>
    <n v="3774"/>
  </r>
  <r>
    <d v="2018-09-11T00:00:00"/>
    <s v="chsg-00808.12"/>
    <x v="0"/>
    <x v="0"/>
    <s v="I/C DESG"/>
    <n v="375"/>
    <s v="Joey Liu"/>
    <n v="2"/>
    <n v="3774"/>
  </r>
  <r>
    <d v="2018-09-12T00:00:00"/>
    <s v="chsg-00808.12"/>
    <x v="0"/>
    <x v="0"/>
    <s v="I/C DESG"/>
    <n v="375"/>
    <s v="Joey Liu"/>
    <n v="2"/>
    <n v="3774"/>
  </r>
  <r>
    <d v="2018-09-13T00:00:00"/>
    <s v="chsg-00808.12"/>
    <x v="0"/>
    <x v="0"/>
    <s v="I/C DESG"/>
    <n v="375"/>
    <s v="Joey Liu"/>
    <n v="2"/>
    <n v="3774"/>
  </r>
  <r>
    <d v="2018-09-14T00:00:00"/>
    <s v="chsg-00808.12"/>
    <x v="0"/>
    <x v="0"/>
    <s v="I/C DESG"/>
    <n v="375"/>
    <s v="Joey Liu"/>
    <n v="2"/>
    <n v="3774"/>
  </r>
  <r>
    <d v="2018-09-17T00:00:00"/>
    <s v="chsg-00808.12"/>
    <x v="0"/>
    <x v="0"/>
    <s v="I/C DESG"/>
    <n v="375"/>
    <s v="Joey Liu"/>
    <n v="2"/>
    <n v="3774"/>
  </r>
  <r>
    <d v="2018-09-18T00:00:00"/>
    <s v="chsg-00808.12"/>
    <x v="0"/>
    <x v="0"/>
    <s v="I/C DESG"/>
    <n v="375"/>
    <s v="Joey Liu"/>
    <n v="2"/>
    <n v="3774"/>
  </r>
  <r>
    <d v="2018-09-19T00:00:00"/>
    <s v="chsg-00808.12"/>
    <x v="0"/>
    <x v="0"/>
    <s v="I/C DESG"/>
    <n v="375"/>
    <s v="Joey Liu"/>
    <n v="2"/>
    <n v="3774"/>
  </r>
  <r>
    <d v="2018-09-20T00:00:00"/>
    <s v="chsg-00808.12"/>
    <x v="0"/>
    <x v="0"/>
    <s v="I/C DESG"/>
    <n v="425"/>
    <s v="Cola Chen"/>
    <n v="8"/>
    <n v="3774"/>
  </r>
  <r>
    <d v="2018-09-20T00:00:00"/>
    <s v="chsg-00808.12"/>
    <x v="0"/>
    <x v="0"/>
    <s v="I/C DESG"/>
    <n v="375"/>
    <s v="Joey Liu"/>
    <n v="2"/>
    <n v="3774"/>
  </r>
  <r>
    <d v="2018-09-21T00:00:00"/>
    <s v="chsg-00808.12"/>
    <x v="0"/>
    <x v="0"/>
    <s v="I/C DESG"/>
    <n v="425"/>
    <s v="Cola Chen"/>
    <n v="8"/>
    <n v="3774"/>
  </r>
  <r>
    <d v="2018-09-21T00:00:00"/>
    <s v="chsg-00808.12"/>
    <x v="0"/>
    <x v="0"/>
    <s v="I/C DESG"/>
    <n v="375"/>
    <s v="Joey Liu"/>
    <n v="2"/>
    <n v="3774"/>
  </r>
  <r>
    <d v="2018-09-25T00:00:00"/>
    <s v="chsg-00808.12"/>
    <x v="0"/>
    <x v="0"/>
    <s v="I/C DESG"/>
    <n v="375"/>
    <s v="Joey Liu"/>
    <n v="2"/>
    <n v="3774"/>
  </r>
  <r>
    <d v="2018-09-26T00:00:00"/>
    <s v="chsg-00808.12"/>
    <x v="0"/>
    <x v="0"/>
    <s v="I/C DESG"/>
    <n v="375"/>
    <s v="Joey Liu"/>
    <n v="2"/>
    <n v="3774"/>
  </r>
  <r>
    <d v="2018-09-27T00:00:00"/>
    <s v="chsg-00808.12"/>
    <x v="0"/>
    <x v="0"/>
    <s v="I/C DESG"/>
    <n v="375"/>
    <s v="Joey Liu"/>
    <n v="2"/>
    <n v="3774"/>
  </r>
  <r>
    <d v="2018-09-28T00:00:00"/>
    <s v="chsg-00808.12"/>
    <x v="0"/>
    <x v="0"/>
    <s v="I/C DESG"/>
    <n v="425"/>
    <s v="Cola Chen"/>
    <n v="8"/>
    <n v="3774"/>
  </r>
  <r>
    <d v="2018-09-28T00:00:00"/>
    <s v="chsg-00808.12"/>
    <x v="0"/>
    <x v="0"/>
    <s v="I/C DESG"/>
    <n v="375"/>
    <s v="Joey Liu"/>
    <n v="2"/>
    <n v="3774"/>
  </r>
  <r>
    <d v="2018-10-04T00:00:00"/>
    <s v="chsg-00808.12"/>
    <x v="0"/>
    <x v="0"/>
    <s v="I/C DESG"/>
    <n v="375"/>
    <s v="Joey Liu"/>
    <n v="2"/>
    <n v="3774"/>
  </r>
  <r>
    <d v="2018-10-05T00:00:00"/>
    <s v="chsg-00808.12"/>
    <x v="0"/>
    <x v="0"/>
    <s v="I/C DESG"/>
    <n v="375"/>
    <s v="Joey Liu"/>
    <n v="2"/>
    <n v="3774"/>
  </r>
  <r>
    <d v="2018-10-08T00:00:00"/>
    <s v="chsg-00808.12"/>
    <x v="0"/>
    <x v="0"/>
    <s v="I/C DESG"/>
    <n v="375"/>
    <s v="Joey Liu"/>
    <n v="2"/>
    <n v="3774"/>
  </r>
  <r>
    <d v="2018-10-09T00:00:00"/>
    <s v="chsg-00808.12"/>
    <x v="0"/>
    <x v="0"/>
    <s v="I/C DESG"/>
    <n v="375"/>
    <s v="Joey Liu"/>
    <n v="2"/>
    <n v="3774"/>
  </r>
  <r>
    <d v="2018-10-10T00:00:00"/>
    <s v="chsg-00808.12"/>
    <x v="0"/>
    <x v="0"/>
    <s v="I/C DESG"/>
    <n v="375"/>
    <s v="Joey Liu"/>
    <n v="2"/>
    <n v="3774"/>
  </r>
  <r>
    <d v="2018-10-15T00:00:00"/>
    <s v="chsg-00808.12"/>
    <x v="0"/>
    <x v="0"/>
    <s v="I/C DESG"/>
    <n v="375"/>
    <s v="Joey Liu"/>
    <n v="1"/>
    <n v="3774"/>
  </r>
  <r>
    <d v="2018-10-16T00:00:00"/>
    <s v="chsg-00808.12"/>
    <x v="0"/>
    <x v="0"/>
    <s v="I/C DESG"/>
    <n v="425"/>
    <s v="Cola Chen"/>
    <n v="8"/>
    <n v="3774"/>
  </r>
  <r>
    <d v="2018-10-16T00:00:00"/>
    <s v="chsg-00808.12"/>
    <x v="0"/>
    <x v="0"/>
    <s v="I/C DESG"/>
    <n v="375"/>
    <s v="Joey Liu"/>
    <n v="2"/>
    <n v="3774"/>
  </r>
  <r>
    <d v="2018-10-17T00:00:00"/>
    <s v="chsg-00808.12"/>
    <x v="0"/>
    <x v="0"/>
    <s v="I/C DESG"/>
    <n v="425"/>
    <s v="Cola Chen"/>
    <n v="8"/>
    <n v="3774"/>
  </r>
  <r>
    <d v="2018-10-17T00:00:00"/>
    <s v="chsg-00808.12"/>
    <x v="0"/>
    <x v="0"/>
    <s v="I/C DESG"/>
    <n v="375"/>
    <s v="Joey Liu"/>
    <n v="2"/>
    <n v="3774"/>
  </r>
  <r>
    <d v="2018-10-18T00:00:00"/>
    <s v="chsg-00808.12"/>
    <x v="0"/>
    <x v="0"/>
    <s v="I/C DESG"/>
    <n v="425"/>
    <s v="Cola Chen"/>
    <n v="8"/>
    <n v="3774"/>
  </r>
  <r>
    <d v="2018-10-18T00:00:00"/>
    <s v="chsg-00808.12"/>
    <x v="0"/>
    <x v="0"/>
    <s v="I/C DESG"/>
    <n v="375"/>
    <s v="Joey Liu"/>
    <n v="2"/>
    <n v="3774"/>
  </r>
  <r>
    <d v="2018-10-25T00:00:00"/>
    <s v="chsg-00808.12"/>
    <x v="0"/>
    <x v="0"/>
    <s v="I/C DESG"/>
    <n v="375"/>
    <s v="Joey Liu"/>
    <n v="2"/>
    <n v="3774"/>
  </r>
  <r>
    <d v="2018-10-26T00:00:00"/>
    <s v="chsg-00808.12"/>
    <x v="0"/>
    <x v="0"/>
    <s v="I/C DESG"/>
    <n v="375"/>
    <s v="Joey Liu"/>
    <n v="2"/>
    <n v="3774"/>
  </r>
  <r>
    <d v="2018-10-29T00:00:00"/>
    <s v="chsg-00808.12"/>
    <x v="0"/>
    <x v="0"/>
    <s v="I/C DESG"/>
    <n v="425"/>
    <s v="Cola Chen"/>
    <n v="8"/>
    <n v="3774"/>
  </r>
  <r>
    <d v="2018-10-30T00:00:00"/>
    <s v="chsg-00808.12"/>
    <x v="0"/>
    <x v="0"/>
    <s v="I/C DESG"/>
    <n v="425"/>
    <s v="Cola Chen"/>
    <n v="8"/>
    <n v="3774"/>
  </r>
  <r>
    <d v="2018-10-31T00:00:00"/>
    <s v="chsg-00808.12"/>
    <x v="0"/>
    <x v="0"/>
    <s v="I/C DESG"/>
    <n v="425"/>
    <s v="Cola Chen"/>
    <n v="8"/>
    <n v="3774"/>
  </r>
  <r>
    <d v="2018-11-16T00:00:00"/>
    <s v="chsg-00808.12"/>
    <x v="0"/>
    <x v="0"/>
    <s v="I/C DESG"/>
    <n v="375"/>
    <s v="Joey Liu"/>
    <n v="4"/>
    <n v="3774"/>
  </r>
  <r>
    <d v="2018-11-26T00:00:00"/>
    <s v="chsg-00808.12"/>
    <x v="0"/>
    <x v="0"/>
    <s v="I/C DESG"/>
    <n v="375"/>
    <s v="Joey Liu"/>
    <n v="2"/>
    <n v="3774"/>
  </r>
  <r>
    <d v="2018-12-01T00:00:00"/>
    <s v="chsg-00808.12"/>
    <x v="0"/>
    <x v="0"/>
    <s v="I/C DESG"/>
    <n v="375"/>
    <s v="Joey Liu"/>
    <n v="-0.01"/>
    <n v="3774"/>
  </r>
  <r>
    <d v="2018-12-03T00:00:00"/>
    <s v="chsg-00808.12"/>
    <x v="0"/>
    <x v="0"/>
    <s v="I/C DESG"/>
    <n v="375"/>
    <s v="Joey Liu"/>
    <n v="2"/>
    <n v="3774"/>
  </r>
  <r>
    <d v="2018-12-04T00:00:00"/>
    <s v="chsg-00808.12"/>
    <x v="0"/>
    <x v="0"/>
    <s v="I/C DESG"/>
    <n v="375"/>
    <s v="Joey Liu"/>
    <n v="2"/>
    <n v="3774"/>
  </r>
  <r>
    <d v="2018-12-05T00:00:00"/>
    <s v="chsg-00808.12"/>
    <x v="0"/>
    <x v="0"/>
    <s v="I/C DESG"/>
    <n v="375"/>
    <s v="Joey Liu"/>
    <n v="2"/>
    <n v="3774"/>
  </r>
  <r>
    <d v="2018-12-06T00:00:00"/>
    <s v="chsg-00808.12"/>
    <x v="0"/>
    <x v="0"/>
    <s v="I/C DESG"/>
    <n v="375"/>
    <s v="Joey Liu"/>
    <n v="2"/>
    <n v="3774"/>
  </r>
  <r>
    <d v="2018-12-07T00:00:00"/>
    <s v="chsg-00808.12"/>
    <x v="0"/>
    <x v="0"/>
    <s v="I/C DESG"/>
    <n v="375"/>
    <s v="Joey Liu"/>
    <n v="2"/>
    <n v="3774"/>
  </r>
  <r>
    <d v="2018-12-10T00:00:00"/>
    <s v="chsg-00808.12"/>
    <x v="0"/>
    <x v="0"/>
    <s v="I/C DESG"/>
    <n v="375"/>
    <s v="Joey Liu"/>
    <n v="2"/>
    <n v="3774"/>
  </r>
  <r>
    <d v="2018-12-11T00:00:00"/>
    <s v="chsg-00808.12"/>
    <x v="0"/>
    <x v="0"/>
    <s v="I/C DESG"/>
    <n v="375"/>
    <s v="Joey Liu"/>
    <n v="2"/>
    <n v="3774"/>
  </r>
  <r>
    <d v="2018-11-01T00:00:00"/>
    <s v="chsg-08000.10"/>
    <x v="0"/>
    <x v="1"/>
    <s v="I/C DESG"/>
    <n v="375"/>
    <s v="Joey Liu"/>
    <n v="2"/>
    <n v="3971"/>
  </r>
  <r>
    <d v="2018-11-01T00:00:00"/>
    <s v="chsg-08000.10"/>
    <x v="0"/>
    <x v="1"/>
    <s v="I/C DESG"/>
    <n v="403"/>
    <s v="Boyu Liu"/>
    <n v="8"/>
    <n v="3970"/>
  </r>
  <r>
    <d v="2018-11-01T00:00:00"/>
    <s v="chsg-08000.10"/>
    <x v="0"/>
    <x v="1"/>
    <s v="I/C DESG"/>
    <n v="403"/>
    <s v="Boyu Liu"/>
    <n v="16"/>
    <n v="3969"/>
  </r>
  <r>
    <d v="2018-11-01T00:00:00"/>
    <s v="chsg-08000.10"/>
    <x v="0"/>
    <x v="1"/>
    <s v="I/C DESG"/>
    <n v="403"/>
    <s v="Boyu Liu"/>
    <n v="160"/>
    <n v="3969"/>
  </r>
  <r>
    <d v="2018-11-02T00:00:00"/>
    <s v="chsg-08000.10"/>
    <x v="0"/>
    <x v="1"/>
    <s v="I/C DESG"/>
    <n v="375"/>
    <s v="Joey Liu"/>
    <n v="2"/>
    <n v="3971"/>
  </r>
  <r>
    <d v="2018-11-02T00:00:00"/>
    <s v="chsg-08000.10"/>
    <x v="0"/>
    <x v="1"/>
    <s v="I/C DESG"/>
    <n v="403"/>
    <s v="Boyu Liu"/>
    <n v="8"/>
    <n v="3970"/>
  </r>
  <r>
    <d v="2018-11-05T00:00:00"/>
    <s v="chsg-08000.10"/>
    <x v="0"/>
    <x v="1"/>
    <s v="I/C DESG"/>
    <n v="375"/>
    <s v="Joey Liu"/>
    <n v="2"/>
    <n v="3971"/>
  </r>
  <r>
    <d v="2018-11-05T00:00:00"/>
    <s v="chsg-08000.10"/>
    <x v="0"/>
    <x v="1"/>
    <s v="I/C DESG"/>
    <n v="403"/>
    <s v="Boyu Liu"/>
    <n v="8"/>
    <n v="3970"/>
  </r>
  <r>
    <d v="2018-11-05T00:00:00"/>
    <s v="chsg-08000.10"/>
    <x v="0"/>
    <x v="1"/>
    <s v="I/C DESG"/>
    <n v="481"/>
    <s v="Lisa Wang"/>
    <n v="3"/>
    <n v="3971"/>
  </r>
  <r>
    <d v="2018-11-06T00:00:00"/>
    <s v="chsg-08000.10"/>
    <x v="0"/>
    <x v="1"/>
    <s v="I/C DESG"/>
    <n v="375"/>
    <s v="Joey Liu"/>
    <n v="2"/>
    <n v="3971"/>
  </r>
  <r>
    <d v="2018-11-06T00:00:00"/>
    <s v="chsg-08000.10"/>
    <x v="0"/>
    <x v="1"/>
    <s v="I/C DESG"/>
    <n v="403"/>
    <s v="Boyu Liu"/>
    <n v="8"/>
    <n v="3970"/>
  </r>
  <r>
    <d v="2018-11-06T00:00:00"/>
    <s v="chsg-08000.10"/>
    <x v="0"/>
    <x v="1"/>
    <s v="I/C DESG"/>
    <n v="481"/>
    <s v="Lisa Wang"/>
    <n v="8"/>
    <n v="3971"/>
  </r>
  <r>
    <d v="2018-11-07T00:00:00"/>
    <s v="chsg-08000.10"/>
    <x v="0"/>
    <x v="1"/>
    <s v="I/C DESG"/>
    <n v="375"/>
    <s v="Joey Liu"/>
    <n v="2"/>
    <n v="3971"/>
  </r>
  <r>
    <d v="2018-11-07T00:00:00"/>
    <s v="chsg-08000.10"/>
    <x v="0"/>
    <x v="1"/>
    <s v="I/C DESG"/>
    <n v="403"/>
    <s v="Boyu Liu"/>
    <n v="8"/>
    <n v="3970"/>
  </r>
  <r>
    <d v="2018-11-07T00:00:00"/>
    <s v="chsg-08000.10"/>
    <x v="0"/>
    <x v="1"/>
    <s v="I/C DESG"/>
    <n v="481"/>
    <s v="Lisa Wang"/>
    <n v="8"/>
    <n v="3971"/>
  </r>
  <r>
    <d v="2018-11-08T00:00:00"/>
    <s v="chsg-08000.10"/>
    <x v="0"/>
    <x v="1"/>
    <s v="I/C DESG"/>
    <n v="375"/>
    <s v="Joey Liu"/>
    <n v="2"/>
    <n v="3971"/>
  </r>
  <r>
    <d v="2018-11-08T00:00:00"/>
    <s v="chsg-08000.10"/>
    <x v="0"/>
    <x v="1"/>
    <s v="I/C DESG"/>
    <n v="403"/>
    <s v="Boyu Liu"/>
    <n v="8"/>
    <n v="3970"/>
  </r>
  <r>
    <d v="2018-11-08T00:00:00"/>
    <s v="chsg-08000.10"/>
    <x v="0"/>
    <x v="1"/>
    <s v="I/C DESG"/>
    <n v="481"/>
    <s v="Lisa Wang"/>
    <n v="8"/>
    <n v="3971"/>
  </r>
  <r>
    <d v="2018-11-09T00:00:00"/>
    <s v="chsg-08000.10"/>
    <x v="0"/>
    <x v="1"/>
    <s v="I/C DESG"/>
    <n v="375"/>
    <s v="Joey Liu"/>
    <n v="2"/>
    <n v="3971"/>
  </r>
  <r>
    <d v="2018-11-09T00:00:00"/>
    <s v="chsg-08000.10"/>
    <x v="0"/>
    <x v="1"/>
    <s v="I/C DESG"/>
    <n v="403"/>
    <s v="Boyu Liu"/>
    <n v="8"/>
    <n v="3970"/>
  </r>
  <r>
    <d v="2018-11-09T00:00:00"/>
    <s v="chsg-08000.10"/>
    <x v="0"/>
    <x v="1"/>
    <s v="I/C DESG"/>
    <n v="481"/>
    <s v="Lisa Wang"/>
    <n v="8"/>
    <n v="3971"/>
  </r>
  <r>
    <d v="2018-11-09T00:00:00"/>
    <s v="chsg-08000.10"/>
    <x v="0"/>
    <x v="1"/>
    <s v="I/C DESG"/>
    <n v="535"/>
    <s v="Zhou Ying"/>
    <n v="8"/>
    <n v="3971"/>
  </r>
  <r>
    <d v="2018-11-12T00:00:00"/>
    <s v="chsg-08000.10"/>
    <x v="0"/>
    <x v="1"/>
    <s v="I/C DESG"/>
    <n v="375"/>
    <s v="Joey Liu"/>
    <n v="2"/>
    <n v="3971"/>
  </r>
  <r>
    <d v="2018-11-12T00:00:00"/>
    <s v="chsg-08000.10"/>
    <x v="0"/>
    <x v="1"/>
    <s v="I/C DESG"/>
    <n v="403"/>
    <s v="Boyu Liu"/>
    <n v="8"/>
    <n v="3970"/>
  </r>
  <r>
    <d v="2018-11-12T00:00:00"/>
    <s v="chsg-08000.10"/>
    <x v="0"/>
    <x v="1"/>
    <s v="I/C DESG"/>
    <n v="535"/>
    <s v="Zhou Ying"/>
    <n v="8"/>
    <n v="3971"/>
  </r>
  <r>
    <d v="2018-11-13T00:00:00"/>
    <s v="chsg-08000.10"/>
    <x v="0"/>
    <x v="1"/>
    <s v="I/C DESG"/>
    <n v="375"/>
    <s v="Joey Liu"/>
    <n v="2"/>
    <n v="3971"/>
  </r>
  <r>
    <d v="2018-11-13T00:00:00"/>
    <s v="chsg-08000.10"/>
    <x v="0"/>
    <x v="1"/>
    <s v="I/C DESG"/>
    <n v="403"/>
    <s v="Boyu Liu"/>
    <n v="8"/>
    <n v="3970"/>
  </r>
  <r>
    <d v="2018-11-13T00:00:00"/>
    <s v="chsg-08000.10"/>
    <x v="0"/>
    <x v="1"/>
    <s v="I/C DESG"/>
    <n v="535"/>
    <s v="Zhou Ying"/>
    <n v="8"/>
    <n v="3971"/>
  </r>
  <r>
    <d v="2018-11-14T00:00:00"/>
    <s v="chsg-08000.10"/>
    <x v="0"/>
    <x v="1"/>
    <s v="I/C DESG"/>
    <n v="375"/>
    <s v="Joey Liu"/>
    <n v="2"/>
    <n v="3971"/>
  </r>
  <r>
    <d v="2018-11-14T00:00:00"/>
    <s v="chsg-08000.10"/>
    <x v="0"/>
    <x v="1"/>
    <s v="I/C DESG"/>
    <n v="403"/>
    <s v="Boyu Liu"/>
    <n v="8"/>
    <n v="3970"/>
  </r>
  <r>
    <d v="2018-11-14T00:00:00"/>
    <s v="chsg-08000.10"/>
    <x v="0"/>
    <x v="1"/>
    <s v="I/C DESG"/>
    <n v="535"/>
    <s v="Zhou Ying"/>
    <n v="8"/>
    <n v="3971"/>
  </r>
  <r>
    <d v="2018-11-15T00:00:00"/>
    <s v="chsg-08000.10"/>
    <x v="0"/>
    <x v="1"/>
    <s v="I/C DESG"/>
    <n v="375"/>
    <s v="Joey Liu"/>
    <n v="2"/>
    <n v="3971"/>
  </r>
  <r>
    <d v="2018-11-15T00:00:00"/>
    <s v="chsg-08000.10"/>
    <x v="0"/>
    <x v="1"/>
    <s v="I/C DESG"/>
    <n v="403"/>
    <s v="Boyu Liu"/>
    <n v="8"/>
    <n v="3970"/>
  </r>
  <r>
    <d v="2018-11-16T00:00:00"/>
    <s v="chsg-08000.10"/>
    <x v="0"/>
    <x v="1"/>
    <s v="I/C DESG"/>
    <n v="403"/>
    <s v="Boyu Liu"/>
    <n v="8"/>
    <n v="3970"/>
  </r>
  <r>
    <d v="2018-11-19T00:00:00"/>
    <s v="chsg-08000.10"/>
    <x v="0"/>
    <x v="1"/>
    <s v="I/C DESG"/>
    <n v="375"/>
    <s v="Joey Liu"/>
    <n v="2"/>
    <n v="3970"/>
  </r>
  <r>
    <d v="2018-11-20T00:00:00"/>
    <s v="chsg-08000.10"/>
    <x v="0"/>
    <x v="1"/>
    <s v="I/C DESG"/>
    <n v="375"/>
    <s v="Joey Liu"/>
    <n v="2"/>
    <n v="3970"/>
  </r>
  <r>
    <d v="2018-11-21T00:00:00"/>
    <s v="chsg-08000.10"/>
    <x v="0"/>
    <x v="1"/>
    <s v="I/C DESG"/>
    <n v="375"/>
    <s v="Joey Liu"/>
    <n v="2"/>
    <n v="3970"/>
  </r>
  <r>
    <d v="2018-11-21T00:00:00"/>
    <s v="chsg-08000.10"/>
    <x v="0"/>
    <x v="1"/>
    <s v="I/C DESG"/>
    <n v="403"/>
    <s v="Boyu Liu"/>
    <n v="8"/>
    <n v="3970"/>
  </r>
  <r>
    <d v="2018-11-22T00:00:00"/>
    <s v="chsg-08000.10"/>
    <x v="0"/>
    <x v="1"/>
    <s v="I/C DESG"/>
    <n v="375"/>
    <s v="Joey Liu"/>
    <n v="2"/>
    <n v="3970"/>
  </r>
  <r>
    <d v="2018-11-22T00:00:00"/>
    <s v="chsg-08000.10"/>
    <x v="0"/>
    <x v="1"/>
    <s v="I/C DESG"/>
    <n v="403"/>
    <s v="Boyu Liu"/>
    <n v="8"/>
    <n v="3970"/>
  </r>
  <r>
    <d v="2018-11-23T00:00:00"/>
    <s v="chsg-08000.10"/>
    <x v="0"/>
    <x v="1"/>
    <s v="I/C DESG"/>
    <n v="375"/>
    <s v="Joey Liu"/>
    <n v="2"/>
    <n v="3970"/>
  </r>
  <r>
    <d v="2018-11-23T00:00:00"/>
    <s v="chsg-08000.10"/>
    <x v="0"/>
    <x v="1"/>
    <s v="I/C DESG"/>
    <n v="403"/>
    <s v="Boyu Liu"/>
    <n v="8"/>
    <n v="3970"/>
  </r>
  <r>
    <d v="2018-11-26T00:00:00"/>
    <s v="chsg-08000.10"/>
    <x v="0"/>
    <x v="1"/>
    <s v="I/C DESG"/>
    <n v="403"/>
    <s v="Boyu Liu"/>
    <n v="8"/>
    <n v="3970"/>
  </r>
  <r>
    <d v="2018-11-27T00:00:00"/>
    <s v="chsg-08000.10"/>
    <x v="0"/>
    <x v="1"/>
    <s v="I/C DESG"/>
    <n v="375"/>
    <s v="Joey Liu"/>
    <n v="2"/>
    <n v="3970"/>
  </r>
  <r>
    <d v="2018-11-27T00:00:00"/>
    <s v="chsg-08000.10"/>
    <x v="0"/>
    <x v="1"/>
    <s v="I/C DESG"/>
    <n v="403"/>
    <s v="Boyu Liu"/>
    <n v="8"/>
    <n v="3970"/>
  </r>
  <r>
    <d v="2018-11-28T00:00:00"/>
    <s v="chsg-08000.10"/>
    <x v="0"/>
    <x v="1"/>
    <s v="I/C DESG"/>
    <n v="375"/>
    <s v="Joey Liu"/>
    <n v="2"/>
    <n v="3970"/>
  </r>
  <r>
    <d v="2018-11-28T00:00:00"/>
    <s v="chsg-08000.10"/>
    <x v="0"/>
    <x v="1"/>
    <s v="I/C DESG"/>
    <n v="403"/>
    <s v="Boyu Liu"/>
    <n v="8"/>
    <n v="3970"/>
  </r>
  <r>
    <d v="2018-11-29T00:00:00"/>
    <s v="chsg-08000.10"/>
    <x v="0"/>
    <x v="1"/>
    <s v="I/C DESG"/>
    <n v="375"/>
    <s v="Joey Liu"/>
    <n v="2"/>
    <n v="3970"/>
  </r>
  <r>
    <d v="2018-11-29T00:00:00"/>
    <s v="chsg-08000.10"/>
    <x v="0"/>
    <x v="1"/>
    <s v="I/C DESG"/>
    <n v="403"/>
    <s v="Boyu Liu"/>
    <n v="8"/>
    <n v="3970"/>
  </r>
  <r>
    <d v="2018-11-29T00:00:00"/>
    <s v="chsg-08000.10"/>
    <x v="0"/>
    <x v="1"/>
    <s v="I/C DESG"/>
    <n v="535"/>
    <s v="Zhou Ying"/>
    <n v="8"/>
    <n v="3971"/>
  </r>
  <r>
    <d v="2018-11-30T00:00:00"/>
    <s v="chsg-08000.10"/>
    <x v="0"/>
    <x v="1"/>
    <s v="I/C DESG"/>
    <n v="375"/>
    <s v="Joey Liu"/>
    <n v="2"/>
    <n v="3970"/>
  </r>
  <r>
    <d v="2018-11-30T00:00:00"/>
    <s v="chsg-08000.10"/>
    <x v="0"/>
    <x v="1"/>
    <s v="I/C DESG"/>
    <n v="403"/>
    <s v="Boyu Liu"/>
    <n v="8"/>
    <n v="3970"/>
  </r>
  <r>
    <d v="2018-11-30T00:00:00"/>
    <s v="chsg-08000.10"/>
    <x v="0"/>
    <x v="1"/>
    <s v="I/C DESG"/>
    <n v="535"/>
    <s v="Zhou Ying"/>
    <n v="8"/>
    <n v="3971"/>
  </r>
  <r>
    <d v="2018-12-01T00:00:00"/>
    <s v="chsg-08000.10"/>
    <x v="0"/>
    <x v="1"/>
    <s v="I/C DESG"/>
    <n v="375"/>
    <s v="Joey Liu"/>
    <n v="-0.01"/>
    <n v="3970"/>
  </r>
  <r>
    <d v="2018-12-03T00:00:00"/>
    <s v="chsg-08000.10"/>
    <x v="0"/>
    <x v="1"/>
    <s v="I/C DESG"/>
    <n v="375"/>
    <s v="Joey Liu"/>
    <n v="2"/>
    <n v="3970"/>
  </r>
  <r>
    <d v="2018-12-04T00:00:00"/>
    <s v="chsg-08000.10"/>
    <x v="0"/>
    <x v="1"/>
    <s v="I/C DESG"/>
    <n v="375"/>
    <s v="Joey Liu"/>
    <n v="2"/>
    <n v="3970"/>
  </r>
  <r>
    <d v="2018-12-05T00:00:00"/>
    <s v="chsg-08000.10"/>
    <x v="0"/>
    <x v="1"/>
    <s v="I/C DESG"/>
    <n v="375"/>
    <s v="Joey Liu"/>
    <n v="2"/>
    <n v="3970"/>
  </r>
  <r>
    <d v="2018-12-06T00:00:00"/>
    <s v="chsg-08000.10"/>
    <x v="0"/>
    <x v="1"/>
    <s v="I/C DESG"/>
    <n v="375"/>
    <s v="Joey Liu"/>
    <n v="2"/>
    <n v="3970"/>
  </r>
  <r>
    <d v="2018-12-07T00:00:00"/>
    <s v="chsg-08000.10"/>
    <x v="0"/>
    <x v="1"/>
    <s v="I/C DESG"/>
    <n v="375"/>
    <s v="Joey Liu"/>
    <n v="2"/>
    <n v="3970"/>
  </r>
  <r>
    <d v="2018-12-10T00:00:00"/>
    <s v="chsg-08000.10"/>
    <x v="0"/>
    <x v="1"/>
    <s v="I/C DESG"/>
    <n v="403"/>
    <s v="Boyu Liu"/>
    <n v="8"/>
    <n v="3970"/>
  </r>
  <r>
    <d v="2018-12-10T00:00:00"/>
    <s v="chsg-08000.10"/>
    <x v="0"/>
    <x v="1"/>
    <s v="I/C DESG"/>
    <n v="375"/>
    <s v="Joey Liu"/>
    <n v="2"/>
    <n v="3970"/>
  </r>
  <r>
    <d v="2018-12-11T00:00:00"/>
    <s v="chsg-08000.10"/>
    <x v="0"/>
    <x v="1"/>
    <s v="I/C DESG"/>
    <n v="375"/>
    <s v="Joey Liu"/>
    <n v="2"/>
    <n v="3970"/>
  </r>
  <r>
    <d v="2018-12-12T00:00:00"/>
    <s v="chsg-08000.10"/>
    <x v="0"/>
    <x v="1"/>
    <s v="I/C DESG"/>
    <n v="375"/>
    <s v="Joey Liu"/>
    <n v="2"/>
    <n v="3970"/>
  </r>
  <r>
    <d v="2018-12-13T00:00:00"/>
    <s v="chsg-08000.10"/>
    <x v="0"/>
    <x v="1"/>
    <s v="I/C DESG"/>
    <n v="375"/>
    <s v="Joey Liu"/>
    <n v="2"/>
    <n v="3970"/>
  </r>
  <r>
    <d v="2018-12-14T00:00:00"/>
    <s v="chsg-08000.10"/>
    <x v="0"/>
    <x v="1"/>
    <s v="I/C DESG"/>
    <n v="375"/>
    <s v="Joey Liu"/>
    <n v="2"/>
    <n v="3970"/>
  </r>
  <r>
    <d v="2018-12-24T00:00:00"/>
    <s v="chsg-08000.10"/>
    <x v="0"/>
    <x v="1"/>
    <s v="I/C DESG"/>
    <n v="403"/>
    <s v="Boyu Liu"/>
    <n v="8"/>
    <n v="3970"/>
  </r>
  <r>
    <d v="2018-12-25T00:00:00"/>
    <s v="chsg-08000.10"/>
    <x v="0"/>
    <x v="1"/>
    <s v="I/C DESG"/>
    <n v="403"/>
    <s v="Boyu Liu"/>
    <n v="8"/>
    <n v="3970"/>
  </r>
  <r>
    <d v="2018-12-26T00:00:00"/>
    <s v="chsg-08000.10"/>
    <x v="0"/>
    <x v="1"/>
    <s v="I/C DESG"/>
    <n v="403"/>
    <s v="Boyu Liu"/>
    <n v="8"/>
    <n v="3970"/>
  </r>
  <r>
    <d v="2018-12-27T00:00:00"/>
    <s v="chsg-08000.10"/>
    <x v="0"/>
    <x v="1"/>
    <s v="I/C DESG"/>
    <n v="403"/>
    <s v="Boyu Liu"/>
    <n v="8"/>
    <n v="3970"/>
  </r>
  <r>
    <d v="2018-12-28T00:00:00"/>
    <s v="chsg-08000.10"/>
    <x v="0"/>
    <x v="1"/>
    <s v="I/C DESG"/>
    <n v="403"/>
    <s v="Boyu Liu"/>
    <n v="8"/>
    <n v="3970"/>
  </r>
  <r>
    <d v="2018-10-04T00:00:00"/>
    <s v="chsg-08007.10"/>
    <x v="0"/>
    <x v="2"/>
    <s v="Design"/>
    <n v="375"/>
    <s v="Joey Liu"/>
    <n v="2"/>
    <n v="4047"/>
  </r>
  <r>
    <d v="2018-10-05T00:00:00"/>
    <s v="chsg-08007.10"/>
    <x v="0"/>
    <x v="2"/>
    <s v="Design"/>
    <n v="375"/>
    <s v="Joey Liu"/>
    <n v="2"/>
    <n v="4047"/>
  </r>
  <r>
    <d v="2018-10-08T00:00:00"/>
    <s v="chsg-08007.10"/>
    <x v="0"/>
    <x v="2"/>
    <s v="Design"/>
    <n v="394"/>
    <s v="Honghui Zhang"/>
    <n v="8"/>
    <n v="4047"/>
  </r>
  <r>
    <d v="2018-10-08T00:00:00"/>
    <s v="chsg-08007.10"/>
    <x v="0"/>
    <x v="2"/>
    <s v="Design"/>
    <n v="375"/>
    <s v="Joey Liu"/>
    <n v="2"/>
    <n v="4047"/>
  </r>
  <r>
    <d v="2018-10-09T00:00:00"/>
    <s v="chsg-08007.10"/>
    <x v="0"/>
    <x v="2"/>
    <s v="Design"/>
    <n v="394"/>
    <s v="Honghui Zhang"/>
    <n v="8"/>
    <n v="4047"/>
  </r>
  <r>
    <d v="2018-10-09T00:00:00"/>
    <s v="chsg-08007.10"/>
    <x v="0"/>
    <x v="2"/>
    <s v="Design"/>
    <n v="375"/>
    <s v="Joey Liu"/>
    <n v="2"/>
    <n v="4047"/>
  </r>
  <r>
    <d v="2018-10-10T00:00:00"/>
    <s v="chsg-08007.10"/>
    <x v="0"/>
    <x v="2"/>
    <s v="Design"/>
    <n v="394"/>
    <s v="Honghui Zhang"/>
    <n v="8"/>
    <n v="4047"/>
  </r>
  <r>
    <d v="2018-10-10T00:00:00"/>
    <s v="chsg-08007.10"/>
    <x v="0"/>
    <x v="2"/>
    <s v="Design"/>
    <n v="375"/>
    <s v="Joey Liu"/>
    <n v="2"/>
    <n v="4047"/>
  </r>
  <r>
    <d v="2018-10-11T00:00:00"/>
    <s v="chsg-08007.10"/>
    <x v="0"/>
    <x v="2"/>
    <s v="Design"/>
    <n v="394"/>
    <s v="Honghui Zhang"/>
    <n v="8"/>
    <n v="4047"/>
  </r>
  <r>
    <d v="2018-10-15T00:00:00"/>
    <s v="chsg-08007.10"/>
    <x v="0"/>
    <x v="2"/>
    <s v="Design"/>
    <n v="394"/>
    <s v="Honghui Zhang"/>
    <n v="8"/>
    <n v="4047"/>
  </r>
  <r>
    <d v="2018-10-15T00:00:00"/>
    <s v="chsg-08007.10"/>
    <x v="0"/>
    <x v="2"/>
    <s v="Design"/>
    <n v="375"/>
    <s v="Joey Liu"/>
    <n v="2"/>
    <n v="4047"/>
  </r>
  <r>
    <d v="2018-10-16T00:00:00"/>
    <s v="chsg-08007.10"/>
    <x v="0"/>
    <x v="2"/>
    <s v="Design"/>
    <n v="394"/>
    <s v="Honghui Zhang"/>
    <n v="8"/>
    <n v="4047"/>
  </r>
  <r>
    <d v="2018-10-16T00:00:00"/>
    <s v="chsg-08007.10"/>
    <x v="0"/>
    <x v="2"/>
    <s v="Design"/>
    <n v="375"/>
    <s v="Joey Liu"/>
    <n v="2"/>
    <n v="4047"/>
  </r>
  <r>
    <d v="2018-10-17T00:00:00"/>
    <s v="chsg-08007.10"/>
    <x v="0"/>
    <x v="2"/>
    <s v="Design"/>
    <n v="394"/>
    <s v="Honghui Zhang"/>
    <n v="8"/>
    <n v="4047"/>
  </r>
  <r>
    <d v="2018-10-17T00:00:00"/>
    <s v="chsg-08007.10"/>
    <x v="0"/>
    <x v="2"/>
    <s v="Design"/>
    <n v="375"/>
    <s v="Joey Liu"/>
    <n v="2"/>
    <n v="4047"/>
  </r>
  <r>
    <d v="2018-10-18T00:00:00"/>
    <s v="chsg-08007.10"/>
    <x v="0"/>
    <x v="2"/>
    <s v="Design"/>
    <n v="394"/>
    <s v="Honghui Zhang"/>
    <n v="8"/>
    <n v="4047"/>
  </r>
  <r>
    <d v="2018-10-18T00:00:00"/>
    <s v="chsg-08007.10"/>
    <x v="0"/>
    <x v="2"/>
    <s v="Design"/>
    <n v="375"/>
    <s v="Joey Liu"/>
    <n v="2"/>
    <n v="4047"/>
  </r>
  <r>
    <d v="2018-10-19T00:00:00"/>
    <s v="chsg-08007.10"/>
    <x v="0"/>
    <x v="2"/>
    <s v="Design"/>
    <n v="394"/>
    <s v="Honghui Zhang"/>
    <n v="8"/>
    <n v="4047"/>
  </r>
  <r>
    <d v="2018-10-19T00:00:00"/>
    <s v="chsg-08007.10"/>
    <x v="0"/>
    <x v="2"/>
    <s v="Design"/>
    <n v="375"/>
    <s v="Joey Liu"/>
    <n v="2"/>
    <n v="4047"/>
  </r>
  <r>
    <d v="2018-10-22T00:00:00"/>
    <s v="chsg-08007.10"/>
    <x v="0"/>
    <x v="2"/>
    <s v="Design"/>
    <n v="394"/>
    <s v="Honghui Zhang"/>
    <n v="8"/>
    <n v="4047"/>
  </r>
  <r>
    <d v="2018-10-22T00:00:00"/>
    <s v="chsg-08007.10"/>
    <x v="0"/>
    <x v="2"/>
    <s v="Design"/>
    <n v="375"/>
    <s v="Joey Liu"/>
    <n v="2"/>
    <n v="4047"/>
  </r>
  <r>
    <d v="2018-10-23T00:00:00"/>
    <s v="chsg-08007.10"/>
    <x v="0"/>
    <x v="2"/>
    <s v="Design"/>
    <n v="394"/>
    <s v="Honghui Zhang"/>
    <n v="8"/>
    <n v="4047"/>
  </r>
  <r>
    <d v="2018-10-23T00:00:00"/>
    <s v="chsg-08007.10"/>
    <x v="0"/>
    <x v="2"/>
    <s v="Design"/>
    <n v="375"/>
    <s v="Joey Liu"/>
    <n v="2"/>
    <n v="4047"/>
  </r>
  <r>
    <d v="2018-10-24T00:00:00"/>
    <s v="chsg-08007.10"/>
    <x v="0"/>
    <x v="2"/>
    <s v="Design"/>
    <n v="394"/>
    <s v="Honghui Zhang"/>
    <n v="8"/>
    <n v="4047"/>
  </r>
  <r>
    <d v="2018-10-24T00:00:00"/>
    <s v="chsg-08007.10"/>
    <x v="0"/>
    <x v="2"/>
    <s v="Design"/>
    <n v="481"/>
    <s v="Lisa Wang"/>
    <n v="8"/>
    <n v="4047"/>
  </r>
  <r>
    <d v="2018-10-24T00:00:00"/>
    <s v="chsg-08007.10"/>
    <x v="0"/>
    <x v="2"/>
    <s v="Design"/>
    <n v="375"/>
    <s v="Joey Liu"/>
    <n v="2"/>
    <n v="4047"/>
  </r>
  <r>
    <d v="2018-10-25T00:00:00"/>
    <s v="chsg-08007.10"/>
    <x v="0"/>
    <x v="2"/>
    <s v="Design"/>
    <n v="394"/>
    <s v="Honghui Zhang"/>
    <n v="8"/>
    <n v="4047"/>
  </r>
  <r>
    <d v="2018-10-25T00:00:00"/>
    <s v="chsg-08007.10"/>
    <x v="0"/>
    <x v="2"/>
    <s v="Design"/>
    <n v="375"/>
    <s v="Joey Liu"/>
    <n v="2"/>
    <n v="4047"/>
  </r>
  <r>
    <d v="2018-10-26T00:00:00"/>
    <s v="chsg-08007.10"/>
    <x v="0"/>
    <x v="2"/>
    <s v="Design"/>
    <n v="394"/>
    <s v="Honghui Zhang"/>
    <n v="8"/>
    <n v="4047"/>
  </r>
  <r>
    <d v="2018-10-26T00:00:00"/>
    <s v="chsg-08007.10"/>
    <x v="0"/>
    <x v="2"/>
    <s v="Design"/>
    <n v="375"/>
    <s v="Joey Liu"/>
    <n v="2"/>
    <n v="4047"/>
  </r>
  <r>
    <d v="2018-10-29T00:00:00"/>
    <s v="chsg-08007.10"/>
    <x v="0"/>
    <x v="2"/>
    <s v="Design"/>
    <n v="394"/>
    <s v="Honghui Zhang"/>
    <n v="8"/>
    <n v="4047"/>
  </r>
  <r>
    <d v="2018-10-29T00:00:00"/>
    <s v="chsg-08007.10"/>
    <x v="0"/>
    <x v="2"/>
    <s v="Design"/>
    <n v="375"/>
    <s v="Joey Liu"/>
    <n v="2"/>
    <n v="4047"/>
  </r>
  <r>
    <d v="2018-10-30T00:00:00"/>
    <s v="chsg-08007.10"/>
    <x v="0"/>
    <x v="2"/>
    <s v="Design"/>
    <n v="394"/>
    <s v="Honghui Zhang"/>
    <n v="8"/>
    <n v="4047"/>
  </r>
  <r>
    <d v="2018-10-30T00:00:00"/>
    <s v="chsg-08007.10"/>
    <x v="0"/>
    <x v="2"/>
    <s v="Design"/>
    <n v="375"/>
    <s v="Joey Liu"/>
    <n v="2"/>
    <n v="4047"/>
  </r>
  <r>
    <d v="2018-10-31T00:00:00"/>
    <s v="chsg-08007.10"/>
    <x v="0"/>
    <x v="2"/>
    <s v="Design"/>
    <n v="394"/>
    <s v="Honghui Zhang"/>
    <n v="8"/>
    <n v="4047"/>
  </r>
  <r>
    <d v="2018-10-31T00:00:00"/>
    <s v="chsg-08007.10"/>
    <x v="0"/>
    <x v="2"/>
    <s v="Design"/>
    <n v="375"/>
    <s v="Joey Liu"/>
    <n v="2"/>
    <n v="4047"/>
  </r>
  <r>
    <d v="2018-11-01T00:00:00"/>
    <s v="chsg-08007.10"/>
    <x v="0"/>
    <x v="2"/>
    <s v="I/C DESG"/>
    <n v="375"/>
    <s v="Joey Liu"/>
    <n v="2"/>
    <n v="4047"/>
  </r>
  <r>
    <d v="2018-11-01T00:00:00"/>
    <s v="chsg-08007.10"/>
    <x v="0"/>
    <x v="2"/>
    <s v="Design"/>
    <n v="394"/>
    <s v="Honghui Zhang"/>
    <n v="8"/>
    <n v="4047"/>
  </r>
  <r>
    <d v="2018-11-02T00:00:00"/>
    <s v="chsg-08007.10"/>
    <x v="0"/>
    <x v="2"/>
    <s v="I/C DESG"/>
    <n v="375"/>
    <s v="Joey Liu"/>
    <n v="2"/>
    <n v="4047"/>
  </r>
  <r>
    <d v="2018-11-02T00:00:00"/>
    <s v="chsg-08007.10"/>
    <x v="0"/>
    <x v="2"/>
    <s v="Design"/>
    <n v="394"/>
    <s v="Honghui Zhang"/>
    <n v="8"/>
    <n v="4047"/>
  </r>
  <r>
    <d v="2018-11-05T00:00:00"/>
    <s v="chsg-08007.10"/>
    <x v="0"/>
    <x v="2"/>
    <s v="I/C DESG"/>
    <n v="375"/>
    <s v="Joey Liu"/>
    <n v="2"/>
    <n v="4047"/>
  </r>
  <r>
    <d v="2018-11-05T00:00:00"/>
    <s v="chsg-08007.10"/>
    <x v="0"/>
    <x v="2"/>
    <s v="Design"/>
    <n v="394"/>
    <s v="Honghui Zhang"/>
    <n v="8"/>
    <n v="4047"/>
  </r>
  <r>
    <d v="2018-11-06T00:00:00"/>
    <s v="chsg-08007.10"/>
    <x v="0"/>
    <x v="2"/>
    <s v="I/C DESG"/>
    <n v="375"/>
    <s v="Joey Liu"/>
    <n v="2"/>
    <n v="4047"/>
  </r>
  <r>
    <d v="2018-11-07T00:00:00"/>
    <s v="chsg-08007.10"/>
    <x v="0"/>
    <x v="2"/>
    <s v="I/C DESG"/>
    <n v="375"/>
    <s v="Joey Liu"/>
    <n v="2"/>
    <n v="4047"/>
  </r>
  <r>
    <d v="2018-11-07T00:00:00"/>
    <s v="chsg-08007.10"/>
    <x v="0"/>
    <x v="2"/>
    <s v="Design"/>
    <n v="394"/>
    <s v="Honghui Zhang"/>
    <n v="8"/>
    <n v="4047"/>
  </r>
  <r>
    <d v="2018-11-08T00:00:00"/>
    <s v="chsg-08007.10"/>
    <x v="0"/>
    <x v="2"/>
    <s v="I/C DESG"/>
    <n v="375"/>
    <s v="Joey Liu"/>
    <n v="2"/>
    <n v="4047"/>
  </r>
  <r>
    <d v="2018-11-09T00:00:00"/>
    <s v="chsg-08007.10"/>
    <x v="0"/>
    <x v="2"/>
    <s v="I/C DESG"/>
    <n v="375"/>
    <s v="Joey Liu"/>
    <n v="2"/>
    <n v="4047"/>
  </r>
  <r>
    <d v="2018-11-12T00:00:00"/>
    <s v="chsg-08007.10"/>
    <x v="0"/>
    <x v="2"/>
    <s v="I/C DESG"/>
    <n v="375"/>
    <s v="Joey Liu"/>
    <n v="2"/>
    <n v="4047"/>
  </r>
  <r>
    <d v="2018-11-12T00:00:00"/>
    <s v="chsg-08007.10"/>
    <x v="0"/>
    <x v="2"/>
    <s v="Design"/>
    <n v="394"/>
    <s v="Honghui Zhang"/>
    <n v="8"/>
    <n v="4047"/>
  </r>
  <r>
    <d v="2018-11-13T00:00:00"/>
    <s v="chsg-08007.10"/>
    <x v="0"/>
    <x v="2"/>
    <s v="I/C DESG"/>
    <n v="375"/>
    <s v="Joey Liu"/>
    <n v="2"/>
    <n v="4047"/>
  </r>
  <r>
    <d v="2018-11-13T00:00:00"/>
    <s v="chsg-08007.10"/>
    <x v="0"/>
    <x v="2"/>
    <s v="Design"/>
    <n v="394"/>
    <s v="Honghui Zhang"/>
    <n v="8"/>
    <n v="4047"/>
  </r>
  <r>
    <d v="2018-11-14T00:00:00"/>
    <s v="chsg-08007.10"/>
    <x v="0"/>
    <x v="2"/>
    <s v="I/C DESG"/>
    <n v="375"/>
    <s v="Joey Liu"/>
    <n v="2"/>
    <n v="4047"/>
  </r>
  <r>
    <d v="2018-11-15T00:00:00"/>
    <s v="chsg-08007.10"/>
    <x v="0"/>
    <x v="2"/>
    <s v="I/C DESG"/>
    <n v="375"/>
    <s v="Joey Liu"/>
    <n v="2"/>
    <n v="4047"/>
  </r>
  <r>
    <d v="2018-11-16T00:00:00"/>
    <s v="chsg-08007.10"/>
    <x v="0"/>
    <x v="2"/>
    <s v="I/C DESG"/>
    <n v="394"/>
    <s v="Honghui Zhang"/>
    <n v="8"/>
    <n v="4047"/>
  </r>
  <r>
    <d v="2018-11-19T00:00:00"/>
    <s v="chsg-08007.10"/>
    <x v="0"/>
    <x v="2"/>
    <s v="I/C DESG"/>
    <n v="375"/>
    <s v="Joey Liu"/>
    <n v="2"/>
    <n v="4047"/>
  </r>
  <r>
    <d v="2018-11-19T00:00:00"/>
    <s v="chsg-08007.10"/>
    <x v="0"/>
    <x v="2"/>
    <s v="I/C DESG"/>
    <n v="394"/>
    <s v="Honghui Zhang"/>
    <n v="8"/>
    <n v="4047"/>
  </r>
  <r>
    <d v="2018-11-19T00:00:00"/>
    <s v="chsg-08007.10"/>
    <x v="0"/>
    <x v="2"/>
    <s v="Design"/>
    <n v="535"/>
    <s v="Zhou Ying"/>
    <n v="8"/>
    <n v="4047"/>
  </r>
  <r>
    <d v="2018-11-20T00:00:00"/>
    <s v="chsg-08007.10"/>
    <x v="0"/>
    <x v="2"/>
    <s v="I/C DESG"/>
    <n v="375"/>
    <s v="Joey Liu"/>
    <n v="2"/>
    <n v="4047"/>
  </r>
  <r>
    <d v="2018-11-20T00:00:00"/>
    <s v="chsg-08007.10"/>
    <x v="0"/>
    <x v="2"/>
    <s v="I/C DESG"/>
    <n v="394"/>
    <s v="Honghui Zhang"/>
    <n v="8"/>
    <n v="4047"/>
  </r>
  <r>
    <d v="2018-11-20T00:00:00"/>
    <s v="chsg-08007.10"/>
    <x v="0"/>
    <x v="2"/>
    <s v="Design"/>
    <n v="535"/>
    <s v="Zhou Ying"/>
    <n v="8"/>
    <n v="4047"/>
  </r>
  <r>
    <d v="2018-11-21T00:00:00"/>
    <s v="chsg-08007.10"/>
    <x v="0"/>
    <x v="2"/>
    <s v="I/C DESG"/>
    <n v="375"/>
    <s v="Joey Liu"/>
    <n v="2"/>
    <n v="4047"/>
  </r>
  <r>
    <d v="2018-11-21T00:00:00"/>
    <s v="chsg-08007.10"/>
    <x v="0"/>
    <x v="2"/>
    <s v="Design"/>
    <n v="535"/>
    <s v="Zhou Ying"/>
    <n v="8"/>
    <n v="4047"/>
  </r>
  <r>
    <d v="2018-11-22T00:00:00"/>
    <s v="chsg-08007.10"/>
    <x v="0"/>
    <x v="2"/>
    <s v="I/C DESG"/>
    <n v="375"/>
    <s v="Joey Liu"/>
    <n v="2"/>
    <n v="4047"/>
  </r>
  <r>
    <d v="2018-11-22T00:00:00"/>
    <s v="chsg-08007.10"/>
    <x v="0"/>
    <x v="2"/>
    <s v="Design"/>
    <n v="535"/>
    <s v="Zhou Ying"/>
    <n v="8"/>
    <n v="4047"/>
  </r>
  <r>
    <d v="2018-11-23T00:00:00"/>
    <s v="chsg-08007.10"/>
    <x v="0"/>
    <x v="2"/>
    <s v="I/C DESG"/>
    <n v="375"/>
    <s v="Joey Liu"/>
    <n v="2"/>
    <n v="4047"/>
  </r>
  <r>
    <d v="2018-11-26T00:00:00"/>
    <s v="chsg-08007.10"/>
    <x v="0"/>
    <x v="2"/>
    <s v="I/C DESG"/>
    <n v="375"/>
    <s v="Joey Liu"/>
    <n v="2"/>
    <n v="4047"/>
  </r>
  <r>
    <d v="2018-11-26T00:00:00"/>
    <s v="chsg-08007.10"/>
    <x v="0"/>
    <x v="2"/>
    <s v="I/C DESG"/>
    <n v="394"/>
    <s v="Honghui Zhang"/>
    <n v="8"/>
    <n v="4047"/>
  </r>
  <r>
    <d v="2018-11-27T00:00:00"/>
    <s v="chsg-08007.10"/>
    <x v="0"/>
    <x v="2"/>
    <s v="I/C DESG"/>
    <n v="375"/>
    <s v="Joey Liu"/>
    <n v="2"/>
    <n v="4047"/>
  </r>
  <r>
    <d v="2018-11-27T00:00:00"/>
    <s v="chsg-08007.10"/>
    <x v="0"/>
    <x v="2"/>
    <s v="I/C DESG"/>
    <n v="394"/>
    <s v="Honghui Zhang"/>
    <n v="8"/>
    <n v="4047"/>
  </r>
  <r>
    <d v="2018-11-28T00:00:00"/>
    <s v="chsg-08007.10"/>
    <x v="0"/>
    <x v="2"/>
    <s v="I/C DESG"/>
    <n v="375"/>
    <s v="Joey Liu"/>
    <n v="2"/>
    <n v="4047"/>
  </r>
  <r>
    <d v="2018-11-29T00:00:00"/>
    <s v="chsg-08007.10"/>
    <x v="0"/>
    <x v="2"/>
    <s v="I/C DESG"/>
    <n v="375"/>
    <s v="Joey Liu"/>
    <n v="2"/>
    <n v="4047"/>
  </r>
  <r>
    <d v="2018-11-30T00:00:00"/>
    <s v="chsg-08007.10"/>
    <x v="0"/>
    <x v="2"/>
    <s v="I/C DESG"/>
    <n v="375"/>
    <s v="Joey Liu"/>
    <n v="2"/>
    <n v="4047"/>
  </r>
  <r>
    <d v="2018-12-01T00:00:00"/>
    <s v="chsg-08007.10"/>
    <x v="0"/>
    <x v="2"/>
    <s v="I/C DESG"/>
    <n v="375"/>
    <s v="Joey Liu"/>
    <n v="-0.01"/>
    <n v="4047"/>
  </r>
  <r>
    <d v="2018-12-03T00:00:00"/>
    <s v="chsg-08007.10"/>
    <x v="0"/>
    <x v="2"/>
    <s v="I/C DESG"/>
    <n v="403"/>
    <s v="Boyu Liu"/>
    <n v="8"/>
    <n v="4047"/>
  </r>
  <r>
    <d v="2018-12-03T00:00:00"/>
    <s v="chsg-08007.10"/>
    <x v="0"/>
    <x v="2"/>
    <s v="I/C DESG"/>
    <n v="535"/>
    <s v="Zhou Ying"/>
    <n v="8"/>
    <n v="4047"/>
  </r>
  <r>
    <d v="2018-12-03T00:00:00"/>
    <s v="chsg-08007.10"/>
    <x v="0"/>
    <x v="2"/>
    <s v="I/C DESG"/>
    <n v="375"/>
    <s v="Joey Liu"/>
    <n v="2"/>
    <n v="4047"/>
  </r>
  <r>
    <d v="2018-12-04T00:00:00"/>
    <s v="chsg-08007.10"/>
    <x v="0"/>
    <x v="2"/>
    <s v="I/C DESG"/>
    <n v="403"/>
    <s v="Boyu Liu"/>
    <n v="8"/>
    <n v="4047"/>
  </r>
  <r>
    <d v="2018-12-04T00:00:00"/>
    <s v="chsg-08007.10"/>
    <x v="0"/>
    <x v="2"/>
    <s v="I/C DESG"/>
    <n v="481"/>
    <s v="Lisa Wang"/>
    <n v="4"/>
    <n v="4047"/>
  </r>
  <r>
    <d v="2018-12-04T00:00:00"/>
    <s v="chsg-08007.10"/>
    <x v="0"/>
    <x v="2"/>
    <s v="I/C DESG"/>
    <n v="535"/>
    <s v="Zhou Ying"/>
    <n v="8"/>
    <n v="4047"/>
  </r>
  <r>
    <d v="2018-12-04T00:00:00"/>
    <s v="chsg-08007.10"/>
    <x v="0"/>
    <x v="2"/>
    <s v="I/C DESG"/>
    <n v="375"/>
    <s v="Joey Liu"/>
    <n v="2"/>
    <n v="4047"/>
  </r>
  <r>
    <d v="2018-12-05T00:00:00"/>
    <s v="chsg-08007.10"/>
    <x v="0"/>
    <x v="2"/>
    <s v="I/C DESG"/>
    <n v="403"/>
    <s v="Boyu Liu"/>
    <n v="8"/>
    <n v="4047"/>
  </r>
  <r>
    <d v="2018-12-05T00:00:00"/>
    <s v="chsg-08007.10"/>
    <x v="0"/>
    <x v="2"/>
    <s v="I/C DESG"/>
    <n v="481"/>
    <s v="Lisa Wang"/>
    <n v="8"/>
    <n v="4047"/>
  </r>
  <r>
    <d v="2018-12-05T00:00:00"/>
    <s v="chsg-08007.10"/>
    <x v="0"/>
    <x v="2"/>
    <s v="I/C DESG"/>
    <n v="535"/>
    <s v="Zhou Ying"/>
    <n v="8"/>
    <n v="4047"/>
  </r>
  <r>
    <d v="2018-12-05T00:00:00"/>
    <s v="chsg-08007.10"/>
    <x v="0"/>
    <x v="2"/>
    <s v="I/C DESG"/>
    <n v="375"/>
    <s v="Joey Liu"/>
    <n v="2"/>
    <n v="4047"/>
  </r>
  <r>
    <d v="2018-12-06T00:00:00"/>
    <s v="chsg-08007.10"/>
    <x v="0"/>
    <x v="2"/>
    <s v="I/C DESG"/>
    <n v="403"/>
    <s v="Boyu Liu"/>
    <n v="8"/>
    <n v="4047"/>
  </r>
  <r>
    <d v="2018-12-06T00:00:00"/>
    <s v="chsg-08007.10"/>
    <x v="0"/>
    <x v="2"/>
    <s v="I/C DESG"/>
    <n v="535"/>
    <s v="Zhou Ying"/>
    <n v="8"/>
    <n v="4047"/>
  </r>
  <r>
    <d v="2018-12-06T00:00:00"/>
    <s v="chsg-08007.10"/>
    <x v="0"/>
    <x v="2"/>
    <s v="I/C DESG"/>
    <n v="394"/>
    <s v="Honghui Zhang"/>
    <n v="8"/>
    <n v="4047"/>
  </r>
  <r>
    <d v="2018-12-06T00:00:00"/>
    <s v="chsg-08007.10"/>
    <x v="0"/>
    <x v="2"/>
    <s v="I/C DESG"/>
    <n v="375"/>
    <s v="Joey Liu"/>
    <n v="2"/>
    <n v="4047"/>
  </r>
  <r>
    <d v="2018-12-07T00:00:00"/>
    <s v="chsg-08007.10"/>
    <x v="0"/>
    <x v="2"/>
    <s v="I/C DESG"/>
    <n v="535"/>
    <s v="Zhou Ying"/>
    <n v="8"/>
    <n v="4047"/>
  </r>
  <r>
    <d v="2018-12-07T00:00:00"/>
    <s v="chsg-08007.10"/>
    <x v="0"/>
    <x v="2"/>
    <s v="I/C DESG"/>
    <n v="394"/>
    <s v="Honghui Zhang"/>
    <n v="8"/>
    <n v="4047"/>
  </r>
  <r>
    <d v="2018-12-07T00:00:00"/>
    <s v="chsg-08007.10"/>
    <x v="0"/>
    <x v="2"/>
    <s v="I/C DESG"/>
    <n v="375"/>
    <s v="Joey Liu"/>
    <n v="2"/>
    <n v="4047"/>
  </r>
  <r>
    <d v="2018-12-10T00:00:00"/>
    <s v="chsg-08007.10"/>
    <x v="0"/>
    <x v="2"/>
    <s v="I/C DESG"/>
    <n v="535"/>
    <s v="Zhou Ying"/>
    <n v="8"/>
    <n v="4047"/>
  </r>
  <r>
    <d v="2018-12-10T00:00:00"/>
    <s v="chsg-08007.10"/>
    <x v="0"/>
    <x v="2"/>
    <s v="I/C DESG"/>
    <n v="394"/>
    <s v="Honghui Zhang"/>
    <n v="8"/>
    <n v="4047"/>
  </r>
  <r>
    <d v="2018-12-11T00:00:00"/>
    <s v="chsg-08007.10"/>
    <x v="0"/>
    <x v="2"/>
    <s v="I/C DESG"/>
    <n v="481"/>
    <s v="Lisa Wang"/>
    <n v="8"/>
    <n v="4047"/>
  </r>
  <r>
    <d v="2018-12-11T00:00:00"/>
    <s v="chsg-08007.10"/>
    <x v="0"/>
    <x v="2"/>
    <s v="I/C DESG"/>
    <n v="535"/>
    <s v="Zhou Ying"/>
    <n v="8"/>
    <n v="4047"/>
  </r>
  <r>
    <d v="2018-12-12T00:00:00"/>
    <s v="chsg-08007.10"/>
    <x v="0"/>
    <x v="2"/>
    <s v="I/C DESG"/>
    <n v="481"/>
    <s v="Lisa Wang"/>
    <n v="8"/>
    <n v="4047"/>
  </r>
  <r>
    <d v="2018-12-12T00:00:00"/>
    <s v="chsg-08007.10"/>
    <x v="0"/>
    <x v="2"/>
    <s v="I/C DESG"/>
    <n v="535"/>
    <s v="Zhou Ying"/>
    <n v="8"/>
    <n v="4047"/>
  </r>
  <r>
    <d v="2018-12-12T00:00:00"/>
    <s v="chsg-08007.10"/>
    <x v="0"/>
    <x v="2"/>
    <s v="I/C DESG"/>
    <n v="394"/>
    <s v="Honghui Zhang"/>
    <n v="8"/>
    <n v="4047"/>
  </r>
  <r>
    <d v="2018-12-13T00:00:00"/>
    <s v="chsg-08007.10"/>
    <x v="0"/>
    <x v="2"/>
    <s v="I/C DESG"/>
    <n v="481"/>
    <s v="Lisa Wang"/>
    <n v="4"/>
    <n v="4047"/>
  </r>
  <r>
    <d v="2018-12-13T00:00:00"/>
    <s v="chsg-08007.10"/>
    <x v="0"/>
    <x v="2"/>
    <s v="I/C DESG"/>
    <n v="535"/>
    <s v="Zhou Ying"/>
    <n v="8"/>
    <n v="4047"/>
  </r>
  <r>
    <d v="2018-12-13T00:00:00"/>
    <s v="chsg-08007.10"/>
    <x v="0"/>
    <x v="2"/>
    <s v="I/C DESG"/>
    <n v="375"/>
    <s v="Joey Liu"/>
    <n v="2"/>
    <n v="4047"/>
  </r>
  <r>
    <d v="2018-12-14T00:00:00"/>
    <s v="chsg-08007.10"/>
    <x v="0"/>
    <x v="2"/>
    <s v="I/C DESG"/>
    <n v="535"/>
    <s v="Zhou Ying"/>
    <n v="8"/>
    <n v="4047"/>
  </r>
  <r>
    <d v="2018-12-14T00:00:00"/>
    <s v="chsg-08007.10"/>
    <x v="0"/>
    <x v="2"/>
    <s v="I/C DESG"/>
    <n v="394"/>
    <s v="Honghui Zhang"/>
    <n v="8"/>
    <n v="4047"/>
  </r>
  <r>
    <d v="2018-12-14T00:00:00"/>
    <s v="chsg-08007.10"/>
    <x v="0"/>
    <x v="2"/>
    <s v="I/C DESG"/>
    <n v="375"/>
    <s v="Joey Liu"/>
    <n v="2"/>
    <n v="4047"/>
  </r>
  <r>
    <d v="2018-12-19T00:00:00"/>
    <s v="chsg-08007.10"/>
    <x v="0"/>
    <x v="2"/>
    <s v="I/C DESG"/>
    <n v="481"/>
    <s v="Lisa Wang"/>
    <n v="8"/>
    <n v="4047"/>
  </r>
  <r>
    <d v="2018-12-19T00:00:00"/>
    <s v="chsg-08007.10"/>
    <x v="0"/>
    <x v="2"/>
    <s v="I/C DESG"/>
    <n v="394"/>
    <s v="Honghui Zhang"/>
    <n v="8"/>
    <n v="4047"/>
  </r>
  <r>
    <d v="2018-12-20T00:00:00"/>
    <s v="chsg-08007.10"/>
    <x v="0"/>
    <x v="2"/>
    <s v="I/C DESG"/>
    <n v="481"/>
    <s v="Lisa Wang"/>
    <n v="8"/>
    <n v="4047"/>
  </r>
  <r>
    <d v="2018-12-21T00:00:00"/>
    <s v="chsg-08007.10"/>
    <x v="0"/>
    <x v="2"/>
    <s v="I/C DESG"/>
    <n v="481"/>
    <s v="Lisa Wang"/>
    <n v="4"/>
    <n v="4047"/>
  </r>
  <r>
    <d v="2018-12-24T00:00:00"/>
    <s v="chsg-08007.10"/>
    <x v="0"/>
    <x v="2"/>
    <s v="I/C DESG"/>
    <n v="481"/>
    <s v="Lisa Wang"/>
    <n v="8"/>
    <n v="4047"/>
  </r>
  <r>
    <d v="2018-12-24T00:00:00"/>
    <s v="chsg-08007.10"/>
    <x v="0"/>
    <x v="2"/>
    <s v="I/C DESG"/>
    <n v="394"/>
    <s v="Honghui Zhang"/>
    <n v="8"/>
    <n v="4047"/>
  </r>
  <r>
    <d v="2018-12-26T00:00:00"/>
    <s v="chsg-08007.10"/>
    <x v="0"/>
    <x v="2"/>
    <s v="I/C DESG"/>
    <n v="394"/>
    <s v="Honghui Zhang"/>
    <n v="8"/>
    <n v="4047"/>
  </r>
  <r>
    <d v="2018-12-27T00:00:00"/>
    <s v="chsg-08007.10"/>
    <x v="0"/>
    <x v="2"/>
    <s v="I/C DESG"/>
    <n v="481"/>
    <s v="Lisa Wang"/>
    <n v="8"/>
    <n v="4047"/>
  </r>
  <r>
    <d v="2018-12-28T00:00:00"/>
    <s v="chsg-08007.10"/>
    <x v="0"/>
    <x v="2"/>
    <s v="I/C DESG"/>
    <n v="481"/>
    <s v="Lisa Wang"/>
    <n v="8"/>
    <n v="4047"/>
  </r>
  <r>
    <d v="2018-12-28T00:00:00"/>
    <s v="chsg-08007.10"/>
    <x v="0"/>
    <x v="2"/>
    <s v="I/C DESG"/>
    <n v="394"/>
    <s v="Honghui Zhang"/>
    <n v="8"/>
    <n v="4047"/>
  </r>
  <r>
    <d v="2018-12-31T00:00:00"/>
    <s v="chsg-08007.10"/>
    <x v="0"/>
    <x v="2"/>
    <s v="I/C DESG"/>
    <n v="481"/>
    <s v="Lisa Wang"/>
    <n v="8"/>
    <n v="4047"/>
  </r>
  <r>
    <d v="2018-12-31T00:00:00"/>
    <s v="chsg-08007.10"/>
    <x v="0"/>
    <x v="2"/>
    <s v="I/C DESG"/>
    <n v="394"/>
    <s v="Honghui Zhang"/>
    <n v="8"/>
    <n v="4047"/>
  </r>
  <r>
    <d v="2018-12-10T00:00:00"/>
    <s v="chsg-08009.10"/>
    <x v="0"/>
    <x v="3"/>
    <s v="I/C DESG"/>
    <n v="375"/>
    <s v="Joey Liu"/>
    <n v="2"/>
    <n v="4249"/>
  </r>
  <r>
    <d v="2018-12-11T00:00:00"/>
    <s v="chsg-08009.10"/>
    <x v="0"/>
    <x v="3"/>
    <s v="I/C DESG"/>
    <n v="375"/>
    <s v="Joey Liu"/>
    <n v="2"/>
    <n v="4249"/>
  </r>
  <r>
    <d v="2018-12-12T00:00:00"/>
    <s v="chsg-08009.10"/>
    <x v="0"/>
    <x v="3"/>
    <s v="I/C DESG"/>
    <n v="375"/>
    <s v="Joey Liu"/>
    <n v="2"/>
    <n v="4249"/>
  </r>
  <r>
    <d v="2018-12-17T00:00:00"/>
    <s v="chsg-08009.10"/>
    <x v="0"/>
    <x v="3"/>
    <s v="I/C DESG"/>
    <n v="375"/>
    <s v="Joey Liu"/>
    <n v="2"/>
    <n v="4249"/>
  </r>
  <r>
    <d v="2018-12-18T00:00:00"/>
    <s v="chsg-08009.10"/>
    <x v="0"/>
    <x v="3"/>
    <s v="I/C DESG"/>
    <n v="375"/>
    <s v="Joey Liu"/>
    <n v="2"/>
    <n v="4249"/>
  </r>
  <r>
    <d v="2018-12-19T00:00:00"/>
    <s v="chsg-08009.10"/>
    <x v="0"/>
    <x v="3"/>
    <s v="I/C DESG"/>
    <n v="375"/>
    <s v="Joey Liu"/>
    <n v="2"/>
    <n v="4249"/>
  </r>
  <r>
    <d v="2018-12-20T00:00:00"/>
    <s v="chsg-08009.10"/>
    <x v="0"/>
    <x v="3"/>
    <s v="I/C DESG"/>
    <n v="375"/>
    <s v="Joey Liu"/>
    <n v="2"/>
    <n v="4249"/>
  </r>
  <r>
    <d v="2018-12-24T00:00:00"/>
    <s v="chsg-08009.10"/>
    <x v="0"/>
    <x v="3"/>
    <s v="I/C DESG"/>
    <n v="375"/>
    <s v="Joey Liu"/>
    <n v="1"/>
    <n v="4249"/>
  </r>
  <r>
    <d v="2018-12-25T00:00:00"/>
    <s v="chsg-08009.10"/>
    <x v="0"/>
    <x v="3"/>
    <s v="I/C DESG"/>
    <n v="375"/>
    <s v="Joey Liu"/>
    <n v="1"/>
    <n v="4249"/>
  </r>
  <r>
    <d v="2018-12-26T00:00:00"/>
    <s v="chsg-08009.10"/>
    <x v="0"/>
    <x v="3"/>
    <s v="I/C DESG"/>
    <n v="375"/>
    <s v="Joey Liu"/>
    <n v="2"/>
    <n v="4249"/>
  </r>
  <r>
    <d v="2018-12-27T00:00:00"/>
    <s v="chsg-08009.10"/>
    <x v="0"/>
    <x v="3"/>
    <s v="I/C DESG"/>
    <n v="375"/>
    <s v="Joey Liu"/>
    <n v="2"/>
    <n v="424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x v="0"/>
    <n v="6.8"/>
  </r>
  <r>
    <x v="1"/>
    <n v="26"/>
  </r>
  <r>
    <x v="2"/>
    <n v="1"/>
  </r>
  <r>
    <x v="3"/>
    <n v="3.5"/>
  </r>
  <r>
    <x v="4"/>
    <n v="11"/>
  </r>
  <r>
    <x v="5"/>
    <n v="15.5"/>
  </r>
  <r>
    <x v="6"/>
    <n v="11"/>
  </r>
  <r>
    <x v="7"/>
    <n v="13.5"/>
  </r>
  <r>
    <x v="8"/>
    <n v="0.5"/>
  </r>
  <r>
    <x v="9"/>
    <n v="5"/>
  </r>
  <r>
    <x v="10"/>
    <n v="15"/>
  </r>
  <r>
    <x v="11"/>
    <n v="4.5"/>
  </r>
  <r>
    <x v="12"/>
    <n v="1"/>
  </r>
  <r>
    <x v="13"/>
    <n v="7.5"/>
  </r>
  <r>
    <x v="14"/>
    <n v="2"/>
  </r>
  <r>
    <x v="15"/>
    <n v="3"/>
  </r>
  <r>
    <x v="16"/>
    <n v="7"/>
  </r>
  <r>
    <x v="17"/>
    <n v="0.5"/>
  </r>
  <r>
    <x v="18"/>
    <n v="9.5"/>
  </r>
  <r>
    <x v="19"/>
    <n v="4"/>
  </r>
  <r>
    <x v="0"/>
    <n v="56"/>
  </r>
  <r>
    <x v="2"/>
    <n v="23"/>
  </r>
  <r>
    <x v="4"/>
    <n v="62"/>
  </r>
  <r>
    <x v="11"/>
    <n v="3"/>
  </r>
  <r>
    <x v="20"/>
    <n v="25"/>
  </r>
  <r>
    <x v="21"/>
    <n v="63"/>
  </r>
  <r>
    <x v="22"/>
    <n v="36"/>
  </r>
  <r>
    <x v="23"/>
    <n v="24"/>
  </r>
  <r>
    <x v="24"/>
    <n v="30"/>
  </r>
  <r>
    <x v="25"/>
    <n v="32"/>
  </r>
  <r>
    <x v="15"/>
    <n v="4"/>
  </r>
  <r>
    <x v="26"/>
    <n v="4"/>
  </r>
  <r>
    <x v="27"/>
    <n v="2"/>
  </r>
  <r>
    <x v="28"/>
    <n v="22"/>
  </r>
  <r>
    <x v="29"/>
    <n v="10"/>
  </r>
  <r>
    <x v="30"/>
    <n v="3"/>
  </r>
  <r>
    <x v="31"/>
    <n v="120"/>
  </r>
  <r>
    <x v="32"/>
    <n v="4"/>
  </r>
  <r>
    <x v="18"/>
    <n v="21"/>
  </r>
  <r>
    <x v="0"/>
    <n v="3.5"/>
  </r>
  <r>
    <x v="1"/>
    <n v="12"/>
  </r>
  <r>
    <x v="2"/>
    <n v="7"/>
  </r>
  <r>
    <x v="3"/>
    <n v="13"/>
  </r>
  <r>
    <x v="4"/>
    <n v="4.5"/>
  </r>
  <r>
    <x v="5"/>
    <n v="19"/>
  </r>
  <r>
    <x v="6"/>
    <n v="4.5"/>
  </r>
  <r>
    <x v="7"/>
    <n v="26"/>
  </r>
  <r>
    <x v="8"/>
    <n v="7"/>
  </r>
  <r>
    <x v="10"/>
    <n v="5.5"/>
  </r>
  <r>
    <x v="11"/>
    <n v="4"/>
  </r>
  <r>
    <x v="12"/>
    <n v="13.5"/>
  </r>
  <r>
    <x v="13"/>
    <n v="10"/>
  </r>
  <r>
    <x v="14"/>
    <n v="6.5"/>
  </r>
  <r>
    <x v="15"/>
    <n v="3.5"/>
  </r>
  <r>
    <x v="16"/>
    <n v="5.5"/>
  </r>
  <r>
    <x v="33"/>
    <n v="0.5"/>
  </r>
  <r>
    <x v="18"/>
    <n v="8.5"/>
  </r>
  <r>
    <x v="17"/>
    <n v="0.5"/>
  </r>
  <r>
    <x v="34"/>
    <n v="1"/>
  </r>
  <r>
    <x v="0"/>
    <n v="72"/>
  </r>
  <r>
    <x v="8"/>
    <n v="14"/>
  </r>
  <r>
    <x v="2"/>
    <n v="54"/>
  </r>
  <r>
    <x v="4"/>
    <n v="6"/>
  </r>
  <r>
    <x v="11"/>
    <n v="6"/>
  </r>
  <r>
    <x v="20"/>
    <n v="33"/>
  </r>
  <r>
    <x v="21"/>
    <n v="35"/>
  </r>
  <r>
    <x v="22"/>
    <n v="79"/>
  </r>
  <r>
    <x v="35"/>
    <n v="5"/>
  </r>
  <r>
    <x v="23"/>
    <n v="8"/>
  </r>
  <r>
    <x v="30"/>
    <n v="60"/>
  </r>
  <r>
    <x v="31"/>
    <n v="72"/>
  </r>
  <r>
    <x v="32"/>
    <n v="1"/>
  </r>
  <r>
    <x v="18"/>
    <n v="2"/>
  </r>
  <r>
    <x v="36"/>
    <n v="8"/>
  </r>
  <r>
    <x v="37"/>
    <n v="89"/>
  </r>
  <r>
    <x v="28"/>
    <n v="36"/>
  </r>
  <r>
    <x v="29"/>
    <n v="19"/>
  </r>
  <r>
    <x v="0"/>
    <n v="13.5"/>
  </r>
  <r>
    <x v="1"/>
    <n v="18.5"/>
  </r>
  <r>
    <x v="2"/>
    <n v="2.5"/>
  </r>
  <r>
    <x v="9"/>
    <n v="5"/>
  </r>
  <r>
    <x v="3"/>
    <n v="5.5"/>
  </r>
  <r>
    <x v="4"/>
    <n v="9.5"/>
  </r>
  <r>
    <x v="5"/>
    <n v="16"/>
  </r>
  <r>
    <x v="6"/>
    <n v="10"/>
  </r>
  <r>
    <x v="7"/>
    <n v="13"/>
  </r>
  <r>
    <x v="8"/>
    <n v="27.5"/>
  </r>
  <r>
    <x v="10"/>
    <n v="9.5"/>
  </r>
  <r>
    <x v="12"/>
    <n v="6.5"/>
  </r>
  <r>
    <x v="13"/>
    <n v="9.5"/>
  </r>
  <r>
    <x v="14"/>
    <n v="1"/>
  </r>
  <r>
    <x v="15"/>
    <n v="0.5"/>
  </r>
  <r>
    <x v="38"/>
    <n v="3"/>
  </r>
  <r>
    <x v="18"/>
    <n v="3.5"/>
  </r>
  <r>
    <x v="34"/>
    <n v="4.5"/>
  </r>
  <r>
    <x v="39"/>
    <n v="3.5"/>
  </r>
  <r>
    <x v="40"/>
    <n v="0.5"/>
  </r>
  <r>
    <x v="41"/>
    <n v="8"/>
  </r>
  <r>
    <x v="0"/>
    <n v="111"/>
  </r>
  <r>
    <x v="8"/>
    <n v="5"/>
  </r>
  <r>
    <x v="4"/>
    <n v="59"/>
  </r>
  <r>
    <x v="20"/>
    <n v="55"/>
  </r>
  <r>
    <x v="21"/>
    <n v="57"/>
  </r>
  <r>
    <x v="22"/>
    <n v="34"/>
  </r>
  <r>
    <x v="35"/>
    <n v="2"/>
  </r>
  <r>
    <x v="42"/>
    <n v="16"/>
  </r>
  <r>
    <x v="43"/>
    <n v="20"/>
  </r>
  <r>
    <x v="40"/>
    <n v="16"/>
  </r>
  <r>
    <x v="14"/>
    <n v="4"/>
  </r>
  <r>
    <x v="25"/>
    <n v="92"/>
  </r>
  <r>
    <x v="37"/>
    <n v="28"/>
  </r>
  <r>
    <x v="28"/>
    <n v="8"/>
  </r>
  <r>
    <x v="29"/>
    <n v="36"/>
  </r>
  <r>
    <x v="44"/>
    <n v="58"/>
  </r>
  <r>
    <x v="30"/>
    <n v="91"/>
  </r>
  <r>
    <x v="31"/>
    <n v="20"/>
  </r>
  <r>
    <x v="45"/>
    <n v="4"/>
  </r>
  <r>
    <x v="18"/>
    <n v="9"/>
  </r>
  <r>
    <x v="0"/>
    <n v="18.5"/>
  </r>
  <r>
    <x v="1"/>
    <n v="12.5"/>
  </r>
  <r>
    <x v="2"/>
    <n v="4.5"/>
  </r>
  <r>
    <x v="9"/>
    <n v="1"/>
  </r>
  <r>
    <x v="3"/>
    <n v="1.5"/>
  </r>
  <r>
    <x v="4"/>
    <n v="1"/>
  </r>
  <r>
    <x v="5"/>
    <n v="4"/>
  </r>
  <r>
    <x v="6"/>
    <n v="4"/>
  </r>
  <r>
    <x v="7"/>
    <n v="3"/>
  </r>
  <r>
    <x v="46"/>
    <n v="8"/>
  </r>
  <r>
    <x v="10"/>
    <n v="10"/>
  </r>
  <r>
    <x v="11"/>
    <n v="0.5"/>
  </r>
  <r>
    <x v="13"/>
    <n v="23"/>
  </r>
  <r>
    <x v="15"/>
    <n v="2.5"/>
  </r>
  <r>
    <x v="38"/>
    <n v="6"/>
  </r>
  <r>
    <x v="18"/>
    <n v="6.5"/>
  </r>
  <r>
    <x v="16"/>
    <n v="5"/>
  </r>
  <r>
    <x v="40"/>
    <n v="2"/>
  </r>
  <r>
    <x v="41"/>
    <n v="0.5"/>
  </r>
  <r>
    <x v="47"/>
    <n v="10.5"/>
  </r>
  <r>
    <x v="48"/>
    <n v="3"/>
  </r>
  <r>
    <x v="49"/>
    <n v="0.5"/>
  </r>
  <r>
    <x v="50"/>
    <n v="4.5"/>
  </r>
  <r>
    <x v="0"/>
    <n v="35"/>
  </r>
  <r>
    <x v="8"/>
    <n v="24"/>
  </r>
  <r>
    <x v="4"/>
    <n v="16"/>
  </r>
  <r>
    <x v="2"/>
    <n v="12"/>
  </r>
  <r>
    <x v="38"/>
    <n v="29"/>
  </r>
  <r>
    <x v="5"/>
    <n v="20"/>
  </r>
  <r>
    <x v="20"/>
    <n v="40"/>
  </r>
  <r>
    <x v="22"/>
    <n v="50"/>
  </r>
  <r>
    <x v="35"/>
    <n v="25"/>
  </r>
  <r>
    <x v="51"/>
    <n v="21"/>
  </r>
  <r>
    <x v="45"/>
    <n v="8"/>
  </r>
  <r>
    <x v="40"/>
    <n v="14"/>
  </r>
  <r>
    <x v="34"/>
    <n v="4"/>
  </r>
  <r>
    <x v="14"/>
    <n v="8"/>
  </r>
  <r>
    <x v="25"/>
    <n v="60"/>
  </r>
  <r>
    <x v="37"/>
    <n v="12"/>
  </r>
  <r>
    <x v="28"/>
    <n v="20"/>
  </r>
  <r>
    <x v="52"/>
    <n v="24"/>
  </r>
  <r>
    <x v="29"/>
    <n v="18"/>
  </r>
  <r>
    <x v="44"/>
    <n v="25"/>
  </r>
  <r>
    <x v="30"/>
    <n v="74"/>
  </r>
  <r>
    <x v="31"/>
    <n v="2"/>
  </r>
  <r>
    <x v="45"/>
    <n v="3"/>
  </r>
  <r>
    <x v="0"/>
    <n v="9.5"/>
  </r>
  <r>
    <x v="1"/>
    <n v="4.5"/>
  </r>
  <r>
    <x v="2"/>
    <n v="1"/>
  </r>
  <r>
    <x v="9"/>
    <n v="0.5"/>
  </r>
  <r>
    <x v="5"/>
    <n v="13.5"/>
  </r>
  <r>
    <x v="3"/>
    <n v="9"/>
  </r>
  <r>
    <x v="6"/>
    <n v="32"/>
  </r>
  <r>
    <x v="41"/>
    <n v="0.5"/>
  </r>
  <r>
    <x v="10"/>
    <n v="3"/>
  </r>
  <r>
    <x v="48"/>
    <n v="26"/>
  </r>
  <r>
    <x v="47"/>
    <n v="14"/>
  </r>
  <r>
    <x v="12"/>
    <n v="10"/>
  </r>
  <r>
    <x v="13"/>
    <n v="4"/>
  </r>
  <r>
    <x v="13"/>
    <n v="19"/>
  </r>
  <r>
    <x v="14"/>
    <n v="6.5"/>
  </r>
  <r>
    <x v="15"/>
    <n v="1.5"/>
  </r>
  <r>
    <x v="18"/>
    <n v="1"/>
  </r>
  <r>
    <x v="34"/>
    <n v="0.5"/>
  </r>
  <r>
    <x v="40"/>
    <n v="5"/>
  </r>
  <r>
    <x v="0"/>
    <n v="6"/>
  </r>
  <r>
    <x v="47"/>
    <n v="63"/>
  </r>
  <r>
    <x v="38"/>
    <n v="20"/>
  </r>
  <r>
    <x v="5"/>
    <n v="53"/>
  </r>
  <r>
    <x v="3"/>
    <n v="1"/>
  </r>
  <r>
    <x v="4"/>
    <n v="19"/>
  </r>
  <r>
    <x v="6"/>
    <n v="6"/>
  </r>
  <r>
    <x v="20"/>
    <n v="14"/>
  </r>
  <r>
    <x v="21"/>
    <n v="23"/>
  </r>
  <r>
    <x v="22"/>
    <n v="76"/>
  </r>
  <r>
    <x v="35"/>
    <n v="8"/>
  </r>
  <r>
    <x v="23"/>
    <n v="55"/>
  </r>
  <r>
    <x v="40"/>
    <n v="10"/>
  </r>
  <r>
    <x v="53"/>
    <n v="14"/>
  </r>
  <r>
    <x v="25"/>
    <n v="86"/>
  </r>
  <r>
    <x v="37"/>
    <n v="14"/>
  </r>
  <r>
    <x v="28"/>
    <n v="18"/>
  </r>
  <r>
    <x v="29"/>
    <n v="10"/>
  </r>
  <r>
    <x v="30"/>
    <n v="58"/>
  </r>
  <r>
    <x v="54"/>
    <n v="44"/>
  </r>
  <r>
    <x v="55"/>
    <n v="37"/>
  </r>
  <r>
    <x v="12"/>
    <n v="27"/>
  </r>
  <r>
    <x v="0"/>
    <n v="8.5"/>
  </r>
  <r>
    <x v="1"/>
    <n v="1"/>
  </r>
  <r>
    <x v="5"/>
    <n v="27.5"/>
  </r>
  <r>
    <x v="3"/>
    <n v="12.5"/>
  </r>
  <r>
    <x v="4"/>
    <n v="6"/>
  </r>
  <r>
    <x v="6"/>
    <n v="14.5"/>
  </r>
  <r>
    <x v="10"/>
    <n v="12.5"/>
  </r>
  <r>
    <x v="48"/>
    <n v="12.25"/>
  </r>
  <r>
    <x v="47"/>
    <n v="24.25"/>
  </r>
  <r>
    <x v="56"/>
    <n v="0.5"/>
  </r>
  <r>
    <x v="13"/>
    <n v="7.9"/>
  </r>
  <r>
    <x v="17"/>
    <n v="7"/>
  </r>
  <r>
    <x v="33"/>
    <n v="2"/>
  </r>
  <r>
    <x v="18"/>
    <n v="9"/>
  </r>
  <r>
    <x v="40"/>
    <n v="0.5"/>
  </r>
  <r>
    <x v="47"/>
    <n v="86"/>
  </r>
  <r>
    <x v="38"/>
    <n v="25"/>
  </r>
  <r>
    <x v="5"/>
    <n v="26"/>
  </r>
  <r>
    <x v="3"/>
    <n v="2"/>
  </r>
  <r>
    <x v="4"/>
    <n v="10"/>
  </r>
  <r>
    <x v="6"/>
    <n v="3"/>
  </r>
  <r>
    <x v="21"/>
    <n v="81"/>
  </r>
  <r>
    <x v="20"/>
    <n v="33"/>
  </r>
  <r>
    <x v="23"/>
    <n v="13"/>
  </r>
  <r>
    <x v="57"/>
    <n v="12"/>
  </r>
  <r>
    <x v="58"/>
    <n v="6"/>
  </r>
  <r>
    <x v="22"/>
    <n v="7"/>
  </r>
  <r>
    <x v="59"/>
    <n v="3"/>
  </r>
  <r>
    <x v="45"/>
    <n v="5"/>
  </r>
  <r>
    <x v="53"/>
    <n v="8"/>
  </r>
  <r>
    <x v="36"/>
    <n v="4"/>
  </r>
  <r>
    <x v="25"/>
    <n v="112"/>
  </r>
  <r>
    <x v="37"/>
    <n v="8"/>
  </r>
  <r>
    <x v="28"/>
    <n v="8"/>
  </r>
  <r>
    <x v="52"/>
    <n v="9"/>
  </r>
  <r>
    <x v="29"/>
    <n v="19"/>
  </r>
  <r>
    <x v="24"/>
    <n v="59"/>
  </r>
  <r>
    <x v="60"/>
    <n v="21"/>
  </r>
  <r>
    <x v="61"/>
    <n v="32"/>
  </r>
  <r>
    <x v="44"/>
    <n v="0"/>
  </r>
  <r>
    <x v="30"/>
    <n v="34"/>
  </r>
  <r>
    <x v="31"/>
    <n v="16"/>
  </r>
  <r>
    <x v="54"/>
    <n v="32"/>
  </r>
  <r>
    <x v="55"/>
    <n v="64"/>
  </r>
  <r>
    <x v="43"/>
    <n v="2"/>
  </r>
  <r>
    <x v="0"/>
    <n v="6"/>
  </r>
  <r>
    <x v="1"/>
    <n v="14"/>
  </r>
  <r>
    <x v="2"/>
    <n v="2"/>
  </r>
  <r>
    <x v="9"/>
    <n v="11"/>
  </r>
  <r>
    <x v="5"/>
    <n v="30.5"/>
  </r>
  <r>
    <x v="3"/>
    <n v="17"/>
  </r>
  <r>
    <x v="6"/>
    <n v="7.5"/>
  </r>
  <r>
    <x v="41"/>
    <n v="10"/>
  </r>
  <r>
    <x v="10"/>
    <n v="5"/>
  </r>
  <r>
    <x v="38"/>
    <n v="22"/>
  </r>
  <r>
    <x v="48"/>
    <n v="3.5"/>
  </r>
  <r>
    <x v="47"/>
    <n v="12.5"/>
  </r>
  <r>
    <x v="11"/>
    <n v="1.5"/>
  </r>
  <r>
    <x v="12"/>
    <n v="4.5"/>
  </r>
  <r>
    <x v="17"/>
    <n v="7"/>
  </r>
  <r>
    <x v="15"/>
    <n v="0.5"/>
  </r>
  <r>
    <x v="18"/>
    <n v="8.5"/>
  </r>
  <r>
    <x v="0"/>
    <n v="21"/>
  </r>
  <r>
    <x v="47"/>
    <n v="7"/>
  </r>
  <r>
    <x v="38"/>
    <n v="12"/>
  </r>
  <r>
    <x v="5"/>
    <n v="81"/>
  </r>
  <r>
    <x v="3"/>
    <n v="14"/>
  </r>
  <r>
    <x v="4"/>
    <n v="4"/>
  </r>
  <r>
    <x v="62"/>
    <n v="13"/>
  </r>
  <r>
    <x v="9"/>
    <n v="8"/>
  </r>
  <r>
    <x v="21"/>
    <n v="70"/>
  </r>
  <r>
    <x v="20"/>
    <n v="39"/>
  </r>
  <r>
    <x v="22"/>
    <n v="23"/>
  </r>
  <r>
    <x v="25"/>
    <n v="88"/>
  </r>
  <r>
    <x v="36"/>
    <n v="4"/>
  </r>
  <r>
    <x v="63"/>
    <n v="6"/>
  </r>
  <r>
    <x v="37"/>
    <n v="19"/>
  </r>
  <r>
    <x v="28"/>
    <n v="13"/>
  </r>
  <r>
    <x v="52"/>
    <n v="11"/>
  </r>
  <r>
    <x v="64"/>
    <n v="15"/>
  </r>
  <r>
    <x v="18"/>
    <n v="28"/>
  </r>
  <r>
    <x v="61"/>
    <n v="10"/>
  </r>
  <r>
    <x v="31"/>
    <n v="2"/>
  </r>
  <r>
    <x v="54"/>
    <n v="1"/>
  </r>
  <r>
    <x v="65"/>
    <n v="85"/>
  </r>
  <r>
    <x v="55"/>
    <n v="12"/>
  </r>
  <r>
    <x v="61"/>
    <n v="6"/>
  </r>
  <r>
    <x v="31"/>
    <n v="66"/>
  </r>
  <r>
    <x v="65"/>
    <n v="88"/>
  </r>
  <r>
    <x v="36"/>
    <n v="4"/>
  </r>
  <r>
    <x v="66"/>
    <n v="14"/>
  </r>
  <r>
    <x v="67"/>
    <n v="4"/>
  </r>
  <r>
    <x v="14"/>
    <n v="10"/>
  </r>
  <r>
    <x v="25"/>
    <n v="96"/>
  </r>
  <r>
    <x v="37"/>
    <n v="7"/>
  </r>
  <r>
    <x v="28"/>
    <n v="14"/>
  </r>
  <r>
    <x v="52"/>
    <n v="7"/>
  </r>
  <r>
    <x v="64"/>
    <n v="18"/>
  </r>
  <r>
    <x v="29"/>
    <n v="2"/>
  </r>
  <r>
    <x v="21"/>
    <n v="101"/>
  </r>
  <r>
    <x v="20"/>
    <n v="47"/>
  </r>
  <r>
    <x v="68"/>
    <n v="22"/>
  </r>
  <r>
    <x v="22"/>
    <n v="6"/>
  </r>
  <r>
    <x v="0"/>
    <n v="23"/>
  </r>
  <r>
    <x v="62"/>
    <n v="38"/>
  </r>
  <r>
    <x v="38"/>
    <n v="74"/>
  </r>
  <r>
    <x v="5"/>
    <n v="19"/>
  </r>
  <r>
    <x v="0"/>
    <n v="2"/>
  </r>
  <r>
    <x v="1"/>
    <n v="13"/>
  </r>
  <r>
    <x v="2"/>
    <n v="2"/>
  </r>
  <r>
    <x v="5"/>
    <n v="24"/>
  </r>
  <r>
    <x v="3"/>
    <n v="7"/>
  </r>
  <r>
    <x v="6"/>
    <n v="27"/>
  </r>
  <r>
    <x v="41"/>
    <n v="14"/>
  </r>
  <r>
    <x v="10"/>
    <n v="2.5"/>
  </r>
  <r>
    <x v="38"/>
    <n v="25"/>
  </r>
  <r>
    <x v="48"/>
    <n v="14.5"/>
  </r>
  <r>
    <x v="47"/>
    <n v="4.5"/>
  </r>
  <r>
    <x v="12"/>
    <n v="6.5"/>
  </r>
  <r>
    <x v="14"/>
    <n v="1"/>
  </r>
  <r>
    <x v="17"/>
    <n v="2"/>
  </r>
  <r>
    <x v="15"/>
    <n v="20"/>
  </r>
  <r>
    <x v="69"/>
    <n v="0.5"/>
  </r>
  <r>
    <x v="18"/>
    <n v="2.5"/>
  </r>
  <r>
    <x v="40"/>
    <n v="0.5"/>
  </r>
  <r>
    <x v="1"/>
    <n v="14"/>
  </r>
  <r>
    <x v="5"/>
    <n v="6.5"/>
  </r>
  <r>
    <x v="3"/>
    <n v="0.5"/>
  </r>
  <r>
    <x v="6"/>
    <n v="23"/>
  </r>
  <r>
    <x v="41"/>
    <n v="12.5"/>
  </r>
  <r>
    <x v="10"/>
    <n v="11.5"/>
  </r>
  <r>
    <x v="38"/>
    <n v="6.5"/>
  </r>
  <r>
    <x v="48"/>
    <n v="5"/>
  </r>
  <r>
    <x v="14"/>
    <n v="1.5"/>
  </r>
  <r>
    <x v="17"/>
    <n v="0.5"/>
  </r>
  <r>
    <x v="15"/>
    <n v="19.5"/>
  </r>
  <r>
    <x v="16"/>
    <n v="1.5"/>
  </r>
  <r>
    <x v="18"/>
    <n v="3"/>
  </r>
  <r>
    <x v="0"/>
    <n v="55"/>
  </r>
  <r>
    <x v="47"/>
    <n v="11"/>
  </r>
  <r>
    <x v="38"/>
    <n v="14"/>
  </r>
  <r>
    <x v="5"/>
    <n v="11"/>
  </r>
  <r>
    <x v="62"/>
    <n v="59"/>
  </r>
  <r>
    <x v="6"/>
    <n v="1"/>
  </r>
  <r>
    <x v="21"/>
    <n v="128"/>
  </r>
  <r>
    <x v="20"/>
    <n v="32"/>
  </r>
  <r>
    <x v="40"/>
    <n v="6"/>
  </r>
  <r>
    <x v="15"/>
    <n v="8"/>
  </r>
  <r>
    <x v="52"/>
    <n v="9"/>
  </r>
  <r>
    <x v="25"/>
    <n v="86"/>
  </r>
  <r>
    <x v="37"/>
    <n v="6"/>
  </r>
  <r>
    <x v="28"/>
    <n v="15"/>
  </r>
  <r>
    <x v="66"/>
    <n v="2"/>
  </r>
  <r>
    <x v="64"/>
    <n v="18"/>
  </r>
  <r>
    <x v="55"/>
    <n v="16"/>
  </r>
  <r>
    <x v="61"/>
    <n v="28"/>
  </r>
  <r>
    <x v="70"/>
    <n v="104"/>
  </r>
  <r>
    <x v="21"/>
    <n v="108"/>
  </r>
  <r>
    <x v="20"/>
    <n v="28"/>
  </r>
  <r>
    <x v="54"/>
    <n v="38"/>
  </r>
  <r>
    <x v="0"/>
    <n v="3"/>
  </r>
  <r>
    <x v="47"/>
    <n v="7"/>
  </r>
  <r>
    <x v="62"/>
    <n v="55"/>
  </r>
  <r>
    <x v="38"/>
    <n v="79"/>
  </r>
  <r>
    <x v="5"/>
    <n v="16"/>
  </r>
  <r>
    <x v="3"/>
    <n v="3"/>
  </r>
  <r>
    <x v="0"/>
    <n v="2"/>
  </r>
  <r>
    <x v="1"/>
    <n v="1"/>
  </r>
  <r>
    <x v="5"/>
    <n v="10"/>
  </r>
  <r>
    <x v="3"/>
    <n v="1.5"/>
  </r>
  <r>
    <x v="6"/>
    <n v="11"/>
  </r>
  <r>
    <x v="41"/>
    <n v="25"/>
  </r>
  <r>
    <x v="10"/>
    <n v="10.5"/>
  </r>
  <r>
    <x v="38"/>
    <n v="26"/>
  </r>
  <r>
    <x v="48"/>
    <n v="19.5"/>
  </r>
  <r>
    <x v="47"/>
    <n v="5"/>
  </r>
  <r>
    <x v="15"/>
    <n v="25"/>
  </r>
  <r>
    <x v="18"/>
    <n v="2.5"/>
  </r>
  <r>
    <x v="40"/>
    <n v="4"/>
  </r>
  <r>
    <x v="15"/>
    <n v="17"/>
  </r>
  <r>
    <x v="64"/>
    <n v="19"/>
  </r>
  <r>
    <x v="66"/>
    <n v="8"/>
  </r>
  <r>
    <x v="25"/>
    <n v="106"/>
  </r>
  <r>
    <x v="37"/>
    <n v="9"/>
  </r>
  <r>
    <x v="28"/>
    <n v="9"/>
  </r>
  <r>
    <x v="52"/>
    <n v="4"/>
  </r>
  <r>
    <x v="31"/>
    <n v="72"/>
  </r>
  <r>
    <x v="70"/>
    <n v="82"/>
  </r>
  <r>
    <x v="71"/>
    <n v="8.5"/>
  </r>
  <r>
    <x v="72"/>
    <n v="4"/>
  </r>
  <r>
    <x v="73"/>
    <n v="0.5"/>
  </r>
  <r>
    <x v="74"/>
    <n v="17.5"/>
  </r>
  <r>
    <x v="75"/>
    <n v="0.25"/>
  </r>
  <r>
    <x v="76"/>
    <n v="7"/>
  </r>
  <r>
    <x v="77"/>
    <n v="17.25"/>
  </r>
  <r>
    <x v="78"/>
    <n v="37"/>
  </r>
  <r>
    <x v="79"/>
    <n v="12.25"/>
  </r>
  <r>
    <x v="80"/>
    <n v="15.25"/>
  </r>
  <r>
    <x v="81"/>
    <n v="4"/>
  </r>
  <r>
    <x v="11"/>
    <n v="1.5"/>
  </r>
  <r>
    <x v="82"/>
    <n v="27.5"/>
  </r>
  <r>
    <x v="83"/>
    <n v="10.5"/>
  </r>
  <r>
    <x v="84"/>
    <n v="2.5"/>
  </r>
  <r>
    <x v="71"/>
    <n v="4"/>
  </r>
  <r>
    <x v="85"/>
    <n v="74"/>
  </r>
  <r>
    <x v="79"/>
    <n v="25"/>
  </r>
  <r>
    <x v="74"/>
    <n v="14"/>
  </r>
  <r>
    <x v="78"/>
    <n v="13"/>
  </r>
  <r>
    <x v="81"/>
    <n v="14"/>
  </r>
  <r>
    <x v="76"/>
    <n v="2"/>
  </r>
  <r>
    <x v="74"/>
    <n v="10"/>
  </r>
  <r>
    <x v="86"/>
    <n v="106"/>
  </r>
  <r>
    <x v="87"/>
    <n v="27"/>
  </r>
  <r>
    <x v="88"/>
    <n v="8"/>
  </r>
  <r>
    <x v="82"/>
    <n v="19"/>
  </r>
  <r>
    <x v="89"/>
    <n v="20"/>
  </r>
  <r>
    <x v="90"/>
    <n v="85"/>
  </r>
  <r>
    <x v="91"/>
    <n v="1"/>
  </r>
  <r>
    <x v="92"/>
    <n v="2"/>
  </r>
  <r>
    <x v="93"/>
    <n v="10"/>
  </r>
  <r>
    <x v="94"/>
    <n v="13"/>
  </r>
  <r>
    <x v="95"/>
    <n v="6"/>
  </r>
  <r>
    <x v="96"/>
    <n v="48"/>
  </r>
  <r>
    <x v="97"/>
    <n v="45"/>
  </r>
  <r>
    <x v="98"/>
    <n v="58"/>
  </r>
  <r>
    <x v="99"/>
    <n v="8601.2000000000007"/>
  </r>
  <r>
    <x v="99"/>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07">
  <r>
    <x v="0"/>
    <s v="I/C DESG"/>
    <s v="002276"/>
    <s v="Jate Thongsom"/>
    <m/>
    <n v="8"/>
  </r>
  <r>
    <x v="0"/>
    <s v="I/C DESG"/>
    <s v="002276"/>
    <s v="Jate Thongsom"/>
    <m/>
    <n v="8"/>
  </r>
  <r>
    <x v="0"/>
    <s v="I/C DESG"/>
    <s v="002276"/>
    <s v="Jate Thongsom"/>
    <m/>
    <n v="8"/>
  </r>
  <r>
    <x v="0"/>
    <s v="I/C DESG"/>
    <s v="002276"/>
    <s v="Jate Thongsom"/>
    <m/>
    <n v="8"/>
  </r>
  <r>
    <x v="0"/>
    <s v="I/C DESG"/>
    <s v="002276"/>
    <s v="Jate Thongsom"/>
    <m/>
    <n v="8"/>
  </r>
  <r>
    <x v="0"/>
    <s v="I/C DESG"/>
    <s v="002276"/>
    <s v="Jate Thongsom"/>
    <m/>
    <n v="8"/>
  </r>
  <r>
    <x v="0"/>
    <s v="I/C DESG"/>
    <s v="002276"/>
    <s v="Jate Thongsom"/>
    <m/>
    <n v="8"/>
  </r>
  <r>
    <x v="1"/>
    <s v="I/C DESG"/>
    <s v="006310"/>
    <s v="Siwakorn Meeposom"/>
    <m/>
    <n v="6"/>
  </r>
  <r>
    <x v="1"/>
    <s v="I/C DESG"/>
    <s v="006310"/>
    <s v="Siwakorn Meeposom"/>
    <m/>
    <n v="4"/>
  </r>
  <r>
    <x v="1"/>
    <s v="I/C DESG"/>
    <s v="006310"/>
    <s v="Siwakorn Meeposom"/>
    <m/>
    <n v="4"/>
  </r>
  <r>
    <x v="1"/>
    <s v="I/C DESG"/>
    <s v="006310"/>
    <s v="Siwakorn Meeposom"/>
    <m/>
    <n v="4"/>
  </r>
  <r>
    <x v="1"/>
    <s v="I/C DESG"/>
    <s v="006310"/>
    <s v="Siwakorn Meeposom"/>
    <m/>
    <n v="4"/>
  </r>
  <r>
    <x v="2"/>
    <s v="I/C DESG"/>
    <s v="006310"/>
    <s v="Siwakorn Meeposom"/>
    <m/>
    <n v="2"/>
  </r>
  <r>
    <x v="2"/>
    <s v="I/C DESG"/>
    <s v="006310"/>
    <s v="Siwakorn Meeposom"/>
    <m/>
    <n v="2"/>
  </r>
  <r>
    <x v="2"/>
    <s v="I/C DESG"/>
    <s v="006310"/>
    <s v="Siwakorn Meeposom"/>
    <m/>
    <n v="2"/>
  </r>
  <r>
    <x v="1"/>
    <s v="I/C DESG"/>
    <s v="006310"/>
    <s v="Siwakorn Meeposom"/>
    <m/>
    <n v="4"/>
  </r>
  <r>
    <x v="1"/>
    <s v="I/C DESG"/>
    <s v="006310"/>
    <s v="Siwakorn Meeposom"/>
    <m/>
    <n v="3"/>
  </r>
  <r>
    <x v="1"/>
    <s v="I/C DESG"/>
    <s v="006310"/>
    <s v="Siwakorn Meeposom"/>
    <m/>
    <n v="8"/>
  </r>
  <r>
    <x v="1"/>
    <s v="I/C DESG"/>
    <s v="006310"/>
    <s v="Siwakorn Meeposom"/>
    <m/>
    <n v="8"/>
  </r>
  <r>
    <x v="1"/>
    <s v="I/C DESG"/>
    <s v="006310"/>
    <s v="Siwakorn Meeposom"/>
    <m/>
    <n v="7"/>
  </r>
  <r>
    <x v="1"/>
    <s v="I/C DESG"/>
    <s v="006310"/>
    <s v="Siwakorn Meeposom"/>
    <m/>
    <n v="4"/>
  </r>
  <r>
    <x v="1"/>
    <s v="I/C DESG"/>
    <s v="006310"/>
    <s v="Siwakorn Meeposom"/>
    <m/>
    <n v="3"/>
  </r>
  <r>
    <x v="1"/>
    <s v="I/C DESG"/>
    <s v="005152"/>
    <s v="Sresthasak Varasarin"/>
    <m/>
    <n v="2.5"/>
  </r>
  <r>
    <x v="2"/>
    <s v="I/C DESG"/>
    <s v="000563"/>
    <s v="Assadang Mouangsamrit"/>
    <m/>
    <n v="8"/>
  </r>
  <r>
    <x v="0"/>
    <s v="I/C DESG"/>
    <s v="004491"/>
    <s v="Rapee Pongtanee"/>
    <m/>
    <n v="8"/>
  </r>
  <r>
    <x v="0"/>
    <s v="I/C DESG"/>
    <s v="002276"/>
    <s v="Jate Thongsom"/>
    <m/>
    <n v="6"/>
  </r>
  <r>
    <x v="1"/>
    <s v="I/C DESG"/>
    <s v="005152"/>
    <s v="Sresthasak Varasarin"/>
    <m/>
    <n v="4"/>
  </r>
  <r>
    <x v="0"/>
    <s v="I/C DESG"/>
    <s v="004491"/>
    <s v="Rapee Pongtanee"/>
    <m/>
    <n v="8"/>
  </r>
  <r>
    <x v="2"/>
    <s v="I/C DESG"/>
    <s v="000563"/>
    <s v="Assadang Mouangsamrit"/>
    <m/>
    <n v="8"/>
  </r>
  <r>
    <x v="0"/>
    <s v="I/C DESG"/>
    <s v="006526"/>
    <s v="Wittaya Kanchanakosol"/>
    <m/>
    <n v="6"/>
  </r>
  <r>
    <x v="1"/>
    <s v="I/C DESG"/>
    <s v="005152"/>
    <s v="Sresthasak Varasarin"/>
    <m/>
    <n v="3"/>
  </r>
  <r>
    <x v="0"/>
    <s v="I/C DESG"/>
    <s v="002276"/>
    <s v="Jate Thongsom"/>
    <m/>
    <n v="8"/>
  </r>
  <r>
    <x v="0"/>
    <s v="I/C DESG"/>
    <s v="006526"/>
    <s v="Wittaya Kanchanakosol"/>
    <m/>
    <n v="5"/>
  </r>
  <r>
    <x v="2"/>
    <s v="I/C DESG"/>
    <s v="000563"/>
    <s v="Assadang Mouangsamrit"/>
    <m/>
    <n v="8"/>
  </r>
  <r>
    <x v="0"/>
    <s v="I/C DESG"/>
    <s v="005279"/>
    <s v="Suthatip Paiboonnanthapong"/>
    <m/>
    <n v="8"/>
  </r>
  <r>
    <x v="0"/>
    <s v="I/C DESG"/>
    <s v="000903"/>
    <s v="Chapoo Rordpet"/>
    <m/>
    <n v="4"/>
  </r>
  <r>
    <x v="0"/>
    <s v="I/C DESG"/>
    <s v="003038"/>
    <s v="Lampoon Khamwangngeaw"/>
    <m/>
    <n v="1"/>
  </r>
  <r>
    <x v="1"/>
    <s v="I/C DESG"/>
    <s v="005152"/>
    <s v="Sresthasak Varasarin"/>
    <m/>
    <n v="8"/>
  </r>
  <r>
    <x v="0"/>
    <s v="I/C DESG"/>
    <s v="002276"/>
    <s v="Jate Thongsom"/>
    <m/>
    <n v="8"/>
  </r>
  <r>
    <x v="0"/>
    <s v="I/C DESG"/>
    <s v="005279"/>
    <s v="Suthatip Paiboonnanthapong"/>
    <m/>
    <n v="8"/>
  </r>
  <r>
    <x v="3"/>
    <s v="I/C DESG"/>
    <s v="006524"/>
    <s v="Pimruetai Maneekorn"/>
    <m/>
    <n v="6"/>
  </r>
  <r>
    <x v="2"/>
    <s v="I/C DESG"/>
    <s v="000563"/>
    <s v="Assadang Mouangsamrit"/>
    <m/>
    <n v="8"/>
  </r>
  <r>
    <x v="0"/>
    <s v="I/C DESG"/>
    <s v="000903"/>
    <s v="Chapoo Rordpet"/>
    <m/>
    <n v="4"/>
  </r>
  <r>
    <x v="1"/>
    <s v="I/C DESG"/>
    <s v="005152"/>
    <s v="Sresthasak Varasarin"/>
    <m/>
    <n v="8"/>
  </r>
  <r>
    <x v="0"/>
    <s v="I/C DESG"/>
    <s v="006526"/>
    <s v="Wittaya Kanchanakosol"/>
    <m/>
    <n v="6"/>
  </r>
  <r>
    <x v="0"/>
    <s v="I/C DESG"/>
    <s v="003038"/>
    <s v="Lampoon Khamwangngeaw"/>
    <m/>
    <n v="1"/>
  </r>
  <r>
    <x v="0"/>
    <s v="I/C DESG"/>
    <s v="005279"/>
    <s v="Suthatip Paiboonnanthapong"/>
    <m/>
    <n v="8"/>
  </r>
  <r>
    <x v="4"/>
    <s v="I/C DESG"/>
    <s v="000903"/>
    <s v="Chapoo Rordpet"/>
    <m/>
    <n v="2"/>
  </r>
  <r>
    <x v="0"/>
    <s v="I/C DESG"/>
    <s v="002276"/>
    <s v="Jate Thongsom"/>
    <m/>
    <n v="8"/>
  </r>
  <r>
    <x v="1"/>
    <s v="I/C DESG"/>
    <s v="005152"/>
    <s v="Sresthasak Varasarin"/>
    <m/>
    <n v="8"/>
  </r>
  <r>
    <x v="0"/>
    <s v="I/C DESG"/>
    <s v="003038"/>
    <s v="Lampoon Khamwangngeaw"/>
    <m/>
    <n v="1"/>
  </r>
  <r>
    <x v="0"/>
    <s v="I/C DESG"/>
    <s v="003038"/>
    <s v="Lampoon Khamwangngeaw"/>
    <m/>
    <n v="1"/>
  </r>
  <r>
    <x v="1"/>
    <s v="I/C DESG"/>
    <s v="005152"/>
    <s v="Sresthasak Varasarin"/>
    <m/>
    <n v="8"/>
  </r>
  <r>
    <x v="0"/>
    <s v="I/C DESG"/>
    <s v="002276"/>
    <s v="Jate Thongsom"/>
    <m/>
    <n v="8"/>
  </r>
  <r>
    <x v="2"/>
    <s v="I/C DESG"/>
    <s v="000563"/>
    <s v="Assadang Mouangsamrit"/>
    <m/>
    <n v="8"/>
  </r>
  <r>
    <x v="0"/>
    <s v="I/C DESG"/>
    <s v="003038"/>
    <s v="Lampoon Khamwangngeaw"/>
    <m/>
    <n v="1"/>
  </r>
  <r>
    <x v="0"/>
    <s v="I/C DESG"/>
    <s v="004491"/>
    <s v="Rapee Pongtanee"/>
    <m/>
    <n v="4"/>
  </r>
  <r>
    <x v="0"/>
    <s v="I/C DESG"/>
    <s v="002276"/>
    <s v="Jate Thongsom"/>
    <m/>
    <n v="8"/>
  </r>
  <r>
    <x v="0"/>
    <s v="I/C DESG"/>
    <s v="006524"/>
    <s v="Pimruetai Maneekorn"/>
    <m/>
    <n v="8"/>
  </r>
  <r>
    <x v="2"/>
    <s v="I/C DESG"/>
    <s v="000563"/>
    <s v="Assadang Mouangsamrit"/>
    <m/>
    <n v="8"/>
  </r>
  <r>
    <x v="0"/>
    <s v="I/C DESG"/>
    <s v="004491"/>
    <s v="Rapee Pongtanee"/>
    <m/>
    <n v="8"/>
  </r>
  <r>
    <x v="0"/>
    <s v="I/C DESG"/>
    <s v="002276"/>
    <s v="Jate Thongsom"/>
    <m/>
    <n v="8"/>
  </r>
  <r>
    <x v="5"/>
    <s v="I/C DESG"/>
    <s v="003038"/>
    <s v="Lampoon Khamwangngeaw"/>
    <m/>
    <n v="3"/>
  </r>
  <r>
    <x v="0"/>
    <s v="I/C DESG"/>
    <s v="004491"/>
    <s v="Rapee Pongtanee"/>
    <m/>
    <n v="4"/>
  </r>
  <r>
    <x v="2"/>
    <s v="I/C DESG"/>
    <s v="000563"/>
    <s v="Assadang Mouangsamrit"/>
    <m/>
    <n v="8"/>
  </r>
  <r>
    <x v="0"/>
    <s v="I/C DESG"/>
    <s v="002276"/>
    <s v="Jate Thongsom"/>
    <m/>
    <n v="8"/>
  </r>
  <r>
    <x v="0"/>
    <s v="I/C DESG"/>
    <s v="005279"/>
    <s v="Suthatip Paiboonnanthapong"/>
    <m/>
    <n v="8"/>
  </r>
  <r>
    <x v="0"/>
    <s v="I/C DESG"/>
    <s v="006526"/>
    <s v="Wittaya Kanchanakosol"/>
    <m/>
    <n v="8"/>
  </r>
  <r>
    <x v="2"/>
    <s v="I/C DESG"/>
    <s v="000563"/>
    <s v="Assadang Mouangsamrit"/>
    <m/>
    <n v="8"/>
  </r>
  <r>
    <x v="0"/>
    <s v="I/C DESG"/>
    <s v="000903"/>
    <s v="Chapoo Rordpet"/>
    <m/>
    <n v="2"/>
  </r>
  <r>
    <x v="6"/>
    <s v="I/C DESG"/>
    <s v="003038"/>
    <s v="Lampoon Khamwangngeaw"/>
    <m/>
    <n v="8"/>
  </r>
  <r>
    <x v="0"/>
    <s v="I/C DESG"/>
    <s v="005279"/>
    <s v="Suthatip Paiboonnanthapong"/>
    <m/>
    <n v="8"/>
  </r>
  <r>
    <x v="0"/>
    <s v="I/C DESG"/>
    <s v="002276"/>
    <s v="Jate Thongsom"/>
    <m/>
    <n v="8"/>
  </r>
  <r>
    <x v="0"/>
    <s v="I/C DESG"/>
    <s v="000903"/>
    <s v="Chapoo Rordpet"/>
    <m/>
    <n v="5"/>
  </r>
  <r>
    <x v="6"/>
    <s v="I/C DESG"/>
    <s v="003038"/>
    <s v="Lampoon Khamwangngeaw"/>
    <m/>
    <n v="8"/>
  </r>
  <r>
    <x v="0"/>
    <s v="I/C DESG"/>
    <s v="000903"/>
    <s v="Chapoo Rordpet"/>
    <m/>
    <n v="2"/>
  </r>
  <r>
    <x v="6"/>
    <s v="I/C DESG"/>
    <s v="003038"/>
    <s v="Lampoon Khamwangngeaw"/>
    <m/>
    <n v="8"/>
  </r>
  <r>
    <x v="0"/>
    <s v="I/C DESG"/>
    <s v="002276"/>
    <s v="Jate Thongsom"/>
    <m/>
    <n v="8"/>
  </r>
  <r>
    <x v="1"/>
    <s v="I/C DESG"/>
    <s v="005152"/>
    <s v="Sresthasak Varasarin"/>
    <m/>
    <n v="8"/>
  </r>
  <r>
    <x v="0"/>
    <s v="I/C DESG"/>
    <s v="000903"/>
    <s v="Chapoo Rordpet"/>
    <m/>
    <n v="2"/>
  </r>
  <r>
    <x v="6"/>
    <s v="I/C DESG"/>
    <s v="003038"/>
    <s v="Lampoon Khamwangngeaw"/>
    <m/>
    <n v="8"/>
  </r>
  <r>
    <x v="0"/>
    <s v="I/C DESG"/>
    <s v="002276"/>
    <s v="Jate Thongsom"/>
    <m/>
    <n v="8"/>
  </r>
  <r>
    <x v="5"/>
    <s v="I/C DESG"/>
    <s v="003038"/>
    <s v="Lampoon Khamwangngeaw"/>
    <m/>
    <n v="8"/>
  </r>
  <r>
    <x v="4"/>
    <s v="I/C DESG"/>
    <s v="000903"/>
    <s v="Chapoo Rordpet"/>
    <m/>
    <n v="2"/>
  </r>
  <r>
    <x v="4"/>
    <s v="I/C DESG"/>
    <s v="000903"/>
    <s v="Chapoo Rordpet"/>
    <m/>
    <n v="2"/>
  </r>
  <r>
    <x v="6"/>
    <s v="I/C DESG"/>
    <s v="003038"/>
    <s v="Lampoon Khamwangngeaw"/>
    <m/>
    <n v="7"/>
  </r>
  <r>
    <x v="1"/>
    <s v="I/C DESG"/>
    <s v="005152"/>
    <s v="Sresthasak Varasarin"/>
    <m/>
    <n v="8"/>
  </r>
  <r>
    <x v="4"/>
    <s v="I/C DESG"/>
    <s v="000903"/>
    <s v="Chapoo Rordpet"/>
    <m/>
    <n v="5"/>
  </r>
  <r>
    <x v="6"/>
    <s v="I/C DESG"/>
    <s v="003038"/>
    <s v="Lampoon Khamwangngeaw"/>
    <m/>
    <n v="7"/>
  </r>
  <r>
    <x v="4"/>
    <s v="I/C DESG"/>
    <s v="000903"/>
    <s v="Chapoo Rordpet"/>
    <m/>
    <n v="6"/>
  </r>
  <r>
    <x v="6"/>
    <s v="I/C DESG"/>
    <s v="003038"/>
    <s v="Lampoon Khamwangngeaw"/>
    <m/>
    <n v="7"/>
  </r>
  <r>
    <x v="6"/>
    <s v="I/C DESG"/>
    <s v="003038"/>
    <s v="Lampoon Khamwangngeaw"/>
    <m/>
    <n v="7"/>
  </r>
  <r>
    <x v="6"/>
    <s v="I/C DESG"/>
    <s v="003038"/>
    <s v="Lampoon Khamwangngeaw"/>
    <m/>
    <n v="4"/>
  </r>
  <r>
    <x v="0"/>
    <s v="I/C DESG"/>
    <s v="006526"/>
    <s v="Wittaya Kanchanakosol"/>
    <m/>
    <n v="8"/>
  </r>
  <r>
    <x v="0"/>
    <s v="I/C DESG"/>
    <s v="006526"/>
    <s v="Wittaya Kanchanakosol"/>
    <m/>
    <n v="4"/>
  </r>
  <r>
    <x v="0"/>
    <s v="I/C DESG"/>
    <s v="006526"/>
    <s v="Wittaya Kanchanakosol"/>
    <m/>
    <n v="4"/>
  </r>
  <r>
    <x v="4"/>
    <s v="I/C DESG"/>
    <s v="005152"/>
    <s v="Sresthasak Varasarin"/>
    <m/>
    <n v="8"/>
  </r>
  <r>
    <x v="2"/>
    <s v="I/C DESG"/>
    <s v="000563"/>
    <s v="Assadang Mouangsamrit"/>
    <m/>
    <n v="8"/>
  </r>
  <r>
    <x v="4"/>
    <s v="I/C DESG"/>
    <s v="004498"/>
    <s v="Rattikarn Saengow"/>
    <m/>
    <n v="8"/>
  </r>
  <r>
    <x v="2"/>
    <s v="I/C DESG"/>
    <s v="004927"/>
    <s v="Seksan Pliansinchai"/>
    <m/>
    <n v="7"/>
  </r>
  <r>
    <x v="0"/>
    <s v="I/C DESG"/>
    <s v="005279"/>
    <s v="Suthatip Paiboonnanthapong"/>
    <m/>
    <n v="4"/>
  </r>
  <r>
    <x v="0"/>
    <s v="I/C DESG"/>
    <s v="000903"/>
    <s v="Chapoo Rordpet"/>
    <m/>
    <n v="4"/>
  </r>
  <r>
    <x v="2"/>
    <s v="I/C DESG"/>
    <s v="000563"/>
    <s v="Assadang Mouangsamrit"/>
    <m/>
    <n v="8"/>
  </r>
  <r>
    <x v="2"/>
    <s v="I/C DESG"/>
    <s v="004927"/>
    <s v="Seksan Pliansinchai"/>
    <m/>
    <n v="8"/>
  </r>
  <r>
    <x v="0"/>
    <s v="I/C DESG"/>
    <s v="006486"/>
    <s v="Sakchai Kamchai"/>
    <m/>
    <n v="8"/>
  </r>
  <r>
    <x v="2"/>
    <s v="I/C DESG"/>
    <s v="004927"/>
    <s v="Seksan Pliansinchai"/>
    <m/>
    <n v="8"/>
  </r>
  <r>
    <x v="0"/>
    <s v="I/C DESG"/>
    <s v="005279"/>
    <s v="Suthatip Paiboonnanthapong"/>
    <m/>
    <n v="4"/>
  </r>
  <r>
    <x v="0"/>
    <s v="I/C DESG"/>
    <s v="000903"/>
    <s v="Chapoo Rordpet"/>
    <m/>
    <n v="8"/>
  </r>
  <r>
    <x v="6"/>
    <s v="I/C DESG"/>
    <s v="004498"/>
    <s v="Rattikarn Saengow"/>
    <m/>
    <n v="6"/>
  </r>
  <r>
    <x v="2"/>
    <s v="I/C DESG"/>
    <s v="000563"/>
    <s v="Assadang Mouangsamrit"/>
    <m/>
    <n v="8"/>
  </r>
  <r>
    <x v="2"/>
    <s v="I/C DESG"/>
    <s v="004927"/>
    <s v="Seksan Pliansinchai"/>
    <m/>
    <n v="8"/>
  </r>
  <r>
    <x v="2"/>
    <s v="I/C DESG"/>
    <s v="004927"/>
    <s v="Seksan Pliansinchai"/>
    <m/>
    <n v="7"/>
  </r>
  <r>
    <x v="0"/>
    <s v="I/C DESG"/>
    <s v="006486"/>
    <s v="Sakchai Kamchai"/>
    <m/>
    <n v="7"/>
  </r>
  <r>
    <x v="0"/>
    <s v="I/C DESG"/>
    <s v="000903"/>
    <s v="Chapoo Rordpet"/>
    <m/>
    <n v="4"/>
  </r>
  <r>
    <x v="6"/>
    <s v="I/C DESG"/>
    <s v="004498"/>
    <s v="Rattikarn Saengow"/>
    <m/>
    <n v="6"/>
  </r>
  <r>
    <x v="2"/>
    <s v="I/C DESG"/>
    <s v="000563"/>
    <s v="Assadang Mouangsamrit"/>
    <m/>
    <n v="8"/>
  </r>
  <r>
    <x v="2"/>
    <s v="I/C DESG"/>
    <s v="004927"/>
    <s v="Seksan Pliansinchai"/>
    <m/>
    <n v="7"/>
  </r>
  <r>
    <x v="2"/>
    <s v="I/C DESG"/>
    <s v="004927"/>
    <s v="Seksan Pliansinchai"/>
    <m/>
    <n v="8"/>
  </r>
  <r>
    <x v="0"/>
    <s v="I/C DESG"/>
    <s v="006486"/>
    <s v="Sakchai Kamchai"/>
    <m/>
    <n v="8"/>
  </r>
  <r>
    <x v="7"/>
    <s v="I/C DESG"/>
    <s v="005279"/>
    <s v="Suthatip Paiboonnanthapong"/>
    <m/>
    <n v="8"/>
  </r>
  <r>
    <x v="0"/>
    <s v="I/C DESG"/>
    <s v="000903"/>
    <s v="Chapoo Rordpet"/>
    <m/>
    <n v="6"/>
  </r>
  <r>
    <x v="2"/>
    <s v="I/C DESG"/>
    <s v="000563"/>
    <s v="Assadang Mouangsamrit"/>
    <m/>
    <n v="8"/>
  </r>
  <r>
    <x v="1"/>
    <s v="I/C DESG"/>
    <s v="004498"/>
    <s v="Rattikarn Saengow"/>
    <m/>
    <n v="2"/>
  </r>
  <r>
    <x v="2"/>
    <s v="I/C DESG"/>
    <s v="004927"/>
    <s v="Seksan Pliansinchai"/>
    <m/>
    <n v="8"/>
  </r>
  <r>
    <x v="0"/>
    <s v="I/C DESG"/>
    <s v="006486"/>
    <s v="Sakchai Kamchai"/>
    <m/>
    <n v="8"/>
  </r>
  <r>
    <x v="2"/>
    <s v="I/C DESG"/>
    <s v="004927"/>
    <s v="Seksan Pliansinchai"/>
    <m/>
    <n v="8"/>
  </r>
  <r>
    <x v="7"/>
    <s v="I/C DESG"/>
    <s v="005279"/>
    <s v="Suthatip Paiboonnanthapong"/>
    <m/>
    <n v="8"/>
  </r>
  <r>
    <x v="4"/>
    <s v="I/C DESG"/>
    <s v="005152"/>
    <s v="Sresthasak Varasarin"/>
    <m/>
    <n v="2"/>
  </r>
  <r>
    <x v="0"/>
    <s v="I/C DESG"/>
    <s v="000903"/>
    <s v="Chapoo Rordpet"/>
    <m/>
    <n v="8"/>
  </r>
  <r>
    <x v="2"/>
    <s v="I/C DESG"/>
    <s v="000563"/>
    <s v="Assadang Mouangsamrit"/>
    <m/>
    <n v="8"/>
  </r>
  <r>
    <x v="1"/>
    <s v="I/C DESG"/>
    <s v="004498"/>
    <s v="Rattikarn Saengow"/>
    <m/>
    <n v="2"/>
  </r>
  <r>
    <x v="2"/>
    <s v="I/C DESG"/>
    <s v="004927"/>
    <s v="Seksan Pliansinchai"/>
    <m/>
    <n v="8"/>
  </r>
  <r>
    <x v="7"/>
    <s v="I/C DESG"/>
    <s v="005279"/>
    <s v="Suthatip Paiboonnanthapong"/>
    <m/>
    <n v="8"/>
  </r>
  <r>
    <x v="0"/>
    <s v="I/C DESG"/>
    <s v="006486"/>
    <s v="Sakchai Kamchai"/>
    <m/>
    <n v="3.5"/>
  </r>
  <r>
    <x v="0"/>
    <s v="I/C DESG"/>
    <s v="000903"/>
    <s v="Chapoo Rordpet"/>
    <m/>
    <n v="7"/>
  </r>
  <r>
    <x v="2"/>
    <s v="I/C DESG"/>
    <s v="000563"/>
    <s v="Assadang Mouangsamrit"/>
    <m/>
    <n v="4"/>
  </r>
  <r>
    <x v="1"/>
    <s v="I/C DESG"/>
    <s v="004498"/>
    <s v="Rattikarn Saengow"/>
    <m/>
    <n v="2"/>
  </r>
  <r>
    <x v="2"/>
    <s v="I/C DESG"/>
    <s v="004927"/>
    <s v="Seksan Pliansinchai"/>
    <m/>
    <n v="8"/>
  </r>
  <r>
    <x v="0"/>
    <s v="I/C DESG"/>
    <s v="006486"/>
    <s v="Sakchai Kamchai"/>
    <m/>
    <n v="4"/>
  </r>
  <r>
    <x v="0"/>
    <s v="I/C DESG"/>
    <s v="000903"/>
    <s v="Chapoo Rordpet"/>
    <m/>
    <n v="8"/>
  </r>
  <r>
    <x v="2"/>
    <s v="I/C DESG"/>
    <s v="000563"/>
    <s v="Assadang Mouangsamrit"/>
    <m/>
    <n v="8"/>
  </r>
  <r>
    <x v="0"/>
    <s v="I/C DESG"/>
    <s v="005279"/>
    <s v="Suthatip Paiboonnanthapong"/>
    <m/>
    <n v="8"/>
  </r>
  <r>
    <x v="1"/>
    <s v="I/C DESG"/>
    <s v="004498"/>
    <s v="Rattikarn Saengow"/>
    <m/>
    <n v="2"/>
  </r>
  <r>
    <x v="2"/>
    <s v="I/C DESG"/>
    <s v="004927"/>
    <s v="Seksan Pliansinchai"/>
    <m/>
    <n v="8"/>
  </r>
  <r>
    <x v="0"/>
    <s v="I/C DESG"/>
    <s v="000903"/>
    <s v="Chapoo Rordpet"/>
    <m/>
    <n v="7"/>
  </r>
  <r>
    <x v="2"/>
    <s v="I/C DESG"/>
    <s v="000563"/>
    <s v="Assadang Mouangsamrit"/>
    <m/>
    <n v="8"/>
  </r>
  <r>
    <x v="0"/>
    <s v="I/C DESG"/>
    <s v="006526"/>
    <s v="Wittaya Kanchanakosol"/>
    <m/>
    <n v="8"/>
  </r>
  <r>
    <x v="1"/>
    <s v="I/C DESG"/>
    <s v="004498"/>
    <s v="Rattikarn Saengow"/>
    <m/>
    <n v="2"/>
  </r>
  <r>
    <x v="3"/>
    <s v="I/C DESG"/>
    <s v="006486"/>
    <s v="Sakchai Kamchai"/>
    <m/>
    <n v="3.5"/>
  </r>
  <r>
    <x v="2"/>
    <s v="I/C DESG"/>
    <s v="004927"/>
    <s v="Seksan Pliansinchai"/>
    <m/>
    <n v="8"/>
  </r>
  <r>
    <x v="0"/>
    <s v="I/C DESG"/>
    <s v="000903"/>
    <s v="Chapoo Rordpet"/>
    <m/>
    <n v="8"/>
  </r>
  <r>
    <x v="2"/>
    <s v="I/C DESG"/>
    <s v="000563"/>
    <s v="Assadang Mouangsamrit"/>
    <m/>
    <n v="8"/>
  </r>
  <r>
    <x v="0"/>
    <s v="I/C DESG"/>
    <s v="006526"/>
    <s v="Wittaya Kanchanakosol"/>
    <m/>
    <n v="8"/>
  </r>
  <r>
    <x v="2"/>
    <s v="I/C DESG"/>
    <s v="004927"/>
    <s v="Seksan Pliansinchai"/>
    <m/>
    <n v="4"/>
  </r>
  <r>
    <x v="0"/>
    <s v="I/C DESG"/>
    <s v="006526"/>
    <s v="Wittaya Kanchanakosol"/>
    <m/>
    <n v="8"/>
  </r>
  <r>
    <x v="0"/>
    <s v="I/C DESG"/>
    <s v="000903"/>
    <s v="Chapoo Rordpet"/>
    <m/>
    <n v="8"/>
  </r>
  <r>
    <x v="2"/>
    <s v="I/C DESG"/>
    <s v="000563"/>
    <s v="Assadang Mouangsamrit"/>
    <m/>
    <n v="8"/>
  </r>
  <r>
    <x v="2"/>
    <s v="I/C DESG"/>
    <s v="004927"/>
    <s v="Seksan Pliansinchai"/>
    <m/>
    <n v="8"/>
  </r>
  <r>
    <x v="6"/>
    <s v="I/C DESG"/>
    <s v="004498"/>
    <s v="Rattikarn Saengow"/>
    <m/>
    <n v="8"/>
  </r>
  <r>
    <x v="2"/>
    <s v="I/C DESG"/>
    <s v="000563"/>
    <s v="Assadang Mouangsamrit"/>
    <m/>
    <n v="8"/>
  </r>
  <r>
    <x v="6"/>
    <s v="I/C DESG"/>
    <s v="004498"/>
    <s v="Rattikarn Saengow"/>
    <m/>
    <n v="8"/>
  </r>
  <r>
    <x v="3"/>
    <s v="I/C DESG"/>
    <s v="006526"/>
    <s v="Wittaya Kanchanakosol"/>
    <m/>
    <n v="4"/>
  </r>
  <r>
    <x v="3"/>
    <s v="I/C DESG"/>
    <s v="006486"/>
    <s v="Sakchai Kamchai"/>
    <m/>
    <n v="4"/>
  </r>
  <r>
    <x v="6"/>
    <s v="I/C DESG"/>
    <s v="004498"/>
    <s v="Rattikarn Saengow"/>
    <m/>
    <n v="6"/>
  </r>
  <r>
    <x v="0"/>
    <s v="I/C DESG"/>
    <s v="006486"/>
    <s v="Sakchai Kamchai"/>
    <m/>
    <n v="6"/>
  </r>
  <r>
    <x v="3"/>
    <s v="I/C DESG"/>
    <s v="006526"/>
    <s v="Wittaya Kanchanakosol"/>
    <m/>
    <n v="4"/>
  </r>
  <r>
    <x v="0"/>
    <s v="I/C DESG"/>
    <s v="006486"/>
    <s v="Sakchai Kamchai"/>
    <m/>
    <n v="8"/>
  </r>
  <r>
    <x v="6"/>
    <s v="I/C DESG"/>
    <s v="004498"/>
    <s v="Rattikarn Saengow"/>
    <m/>
    <n v="6"/>
  </r>
  <r>
    <x v="0"/>
    <s v="I/C DESG"/>
    <s v="005279"/>
    <s v="Suthatip Paiboonnanthapong"/>
    <m/>
    <n v="8"/>
  </r>
  <r>
    <x v="0"/>
    <s v="I/C DESG"/>
    <s v="006486"/>
    <s v="Sakchai Kamchai"/>
    <m/>
    <n v="7"/>
  </r>
  <r>
    <x v="6"/>
    <s v="I/C DESG"/>
    <s v="004498"/>
    <s v="Rattikarn Saengow"/>
    <m/>
    <n v="6"/>
  </r>
  <r>
    <x v="0"/>
    <s v="I/C DESG"/>
    <s v="006486"/>
    <s v="Sakchai Kamchai"/>
    <m/>
    <n v="8"/>
  </r>
  <r>
    <x v="0"/>
    <s v="I/C DESG"/>
    <s v="006486"/>
    <s v="Sakchai Kamchai"/>
    <m/>
    <n v="4"/>
  </r>
  <r>
    <x v="3"/>
    <s v="I/C DESG"/>
    <s v="006486"/>
    <s v="Sakchai Kamchai"/>
    <m/>
    <n v="4"/>
  </r>
  <r>
    <x v="1"/>
    <s v="I/C DESG"/>
    <s v="005279"/>
    <s v="Suthatip Paiboonnanthapong"/>
    <m/>
    <n v="4"/>
  </r>
  <r>
    <x v="0"/>
    <s v="I/C DESG"/>
    <s v="006526"/>
    <s v="Wittaya Kanchanakosol"/>
    <m/>
    <n v="4"/>
  </r>
  <r>
    <x v="4"/>
    <s v="I/C DESG"/>
    <s v="003038"/>
    <s v="Lampoon Khamwangngeaw"/>
    <m/>
    <n v="5"/>
  </r>
  <r>
    <x v="0"/>
    <s v="I/C DESG"/>
    <s v="006526"/>
    <s v="Wittaya Kanchanakosol"/>
    <m/>
    <n v="4"/>
  </r>
  <r>
    <x v="8"/>
    <s v="I/C DESG"/>
    <s v="005265"/>
    <s v="Surisa Phosang"/>
    <m/>
    <n v="8"/>
  </r>
  <r>
    <x v="5"/>
    <s v="I/C DESG"/>
    <s v="003038"/>
    <s v="Lampoon Khamwangngeaw"/>
    <m/>
    <n v="3"/>
  </r>
  <r>
    <x v="0"/>
    <s v="I/C DESG"/>
    <s v="006486"/>
    <s v="Sakchai Kamchai"/>
    <m/>
    <n v="8"/>
  </r>
  <r>
    <x v="2"/>
    <s v="I/C DESG"/>
    <s v="006310"/>
    <s v="Siwakorn Meeposom"/>
    <m/>
    <n v="4"/>
  </r>
  <r>
    <x v="2"/>
    <s v="I/C DESG"/>
    <s v="002424"/>
    <s v="Jhutamad Jaraekram"/>
    <m/>
    <n v="5"/>
  </r>
  <r>
    <x v="5"/>
    <s v="I/C DESG"/>
    <s v="003038"/>
    <s v="Lampoon Khamwangngeaw"/>
    <m/>
    <n v="8"/>
  </r>
  <r>
    <x v="0"/>
    <s v="I/C DESG"/>
    <s v="006526"/>
    <s v="Wittaya Kanchanakosol"/>
    <m/>
    <n v="4"/>
  </r>
  <r>
    <x v="0"/>
    <s v="I/C DESG"/>
    <s v="006486"/>
    <s v="Sakchai Kamchai"/>
    <m/>
    <n v="4"/>
  </r>
  <r>
    <x v="2"/>
    <s v="I/C DESG"/>
    <s v="006310"/>
    <s v="Siwakorn Meeposom"/>
    <m/>
    <n v="4"/>
  </r>
  <r>
    <x v="8"/>
    <s v="I/C DESG"/>
    <s v="005265"/>
    <s v="Surisa Phosang"/>
    <m/>
    <n v="8"/>
  </r>
  <r>
    <x v="8"/>
    <s v="I/C DESG"/>
    <s v="005265"/>
    <s v="Surisa Phosang"/>
    <m/>
    <n v="6"/>
  </r>
  <r>
    <x v="2"/>
    <s v="I/C DESG"/>
    <s v="003038"/>
    <s v="Lampoon Khamwangngeaw"/>
    <m/>
    <n v="8"/>
  </r>
  <r>
    <x v="2"/>
    <s v="I/C DESG"/>
    <s v="006310"/>
    <s v="Siwakorn Meeposom"/>
    <m/>
    <n v="4"/>
  </r>
  <r>
    <x v="0"/>
    <s v="I/C DESG"/>
    <s v="006486"/>
    <s v="Sakchai Kamchai"/>
    <m/>
    <n v="8"/>
  </r>
  <r>
    <x v="3"/>
    <s v="I/C DESG"/>
    <s v="006526"/>
    <s v="Wittaya Kanchanakosol"/>
    <m/>
    <n v="4"/>
  </r>
  <r>
    <x v="2"/>
    <s v="I/C DESG"/>
    <s v="003038"/>
    <s v="Lampoon Khamwangngeaw"/>
    <m/>
    <n v="8"/>
  </r>
  <r>
    <x v="6"/>
    <s v="I/C DESG"/>
    <s v="004175"/>
    <s v="Pariyes Yaowasri"/>
    <m/>
    <n v="4"/>
  </r>
  <r>
    <x v="9"/>
    <s v="I/C DESG"/>
    <s v="004103"/>
    <s v="Nuttaporn Soontornmesatien"/>
    <m/>
    <n v="6"/>
  </r>
  <r>
    <x v="8"/>
    <s v="I/C DESG"/>
    <s v="005265"/>
    <s v="Surisa Phosang"/>
    <m/>
    <n v="8"/>
  </r>
  <r>
    <x v="2"/>
    <s v="I/C DESG"/>
    <s v="006310"/>
    <s v="Siwakorn Meeposom"/>
    <m/>
    <n v="4"/>
  </r>
  <r>
    <x v="0"/>
    <s v="I/C DESG"/>
    <s v="006486"/>
    <s v="Sakchai Kamchai"/>
    <m/>
    <n v="2"/>
  </r>
  <r>
    <x v="3"/>
    <s v="I/C DESG"/>
    <s v="006526"/>
    <s v="Wittaya Kanchanakosol"/>
    <m/>
    <n v="8"/>
  </r>
  <r>
    <x v="2"/>
    <s v="I/C DESG"/>
    <s v="003038"/>
    <s v="Lampoon Khamwangngeaw"/>
    <m/>
    <n v="4"/>
  </r>
  <r>
    <x v="2"/>
    <s v="I/C DESG"/>
    <s v="006310"/>
    <s v="Siwakorn Meeposom"/>
    <m/>
    <n v="4"/>
  </r>
  <r>
    <x v="9"/>
    <s v="I/C DESG"/>
    <s v="004103"/>
    <s v="Nuttaporn Soontornmesatien"/>
    <m/>
    <n v="8"/>
  </r>
  <r>
    <x v="2"/>
    <s v="I/C DESG"/>
    <s v="006310"/>
    <s v="Siwakorn Meeposom"/>
    <m/>
    <n v="8"/>
  </r>
  <r>
    <x v="8"/>
    <s v="I/C DESG"/>
    <s v="005265"/>
    <s v="Surisa Phosang"/>
    <m/>
    <n v="8"/>
  </r>
  <r>
    <x v="2"/>
    <s v="I/C DESG"/>
    <s v="003038"/>
    <s v="Lampoon Khamwangngeaw"/>
    <m/>
    <n v="8"/>
  </r>
  <r>
    <x v="2"/>
    <s v="I/C DESG"/>
    <s v="006486"/>
    <s v="Sakchai Kamchai"/>
    <m/>
    <n v="4"/>
  </r>
  <r>
    <x v="2"/>
    <s v="I/C DESG"/>
    <s v="006310"/>
    <s v="Siwakorn Meeposom"/>
    <m/>
    <n v="8"/>
  </r>
  <r>
    <x v="8"/>
    <s v="I/C DESG"/>
    <s v="005265"/>
    <s v="Surisa Phosang"/>
    <m/>
    <n v="8"/>
  </r>
  <r>
    <x v="2"/>
    <s v="I/C DESG"/>
    <s v="006310"/>
    <s v="Siwakorn Meeposom"/>
    <m/>
    <n v="8"/>
  </r>
  <r>
    <x v="2"/>
    <s v="I/C DESG"/>
    <s v="003038"/>
    <s v="Lampoon Khamwangngeaw"/>
    <m/>
    <n v="4"/>
  </r>
  <r>
    <x v="8"/>
    <s v="I/C DESG"/>
    <s v="005265"/>
    <s v="Surisa Phosang"/>
    <m/>
    <n v="7"/>
  </r>
  <r>
    <x v="2"/>
    <s v="I/C DESG"/>
    <s v="006310"/>
    <s v="Siwakorn Meeposom"/>
    <m/>
    <n v="8"/>
  </r>
  <r>
    <x v="2"/>
    <s v="I/C DESG"/>
    <s v="006486"/>
    <s v="Sakchai Kamchai"/>
    <m/>
    <n v="6"/>
  </r>
  <r>
    <x v="0"/>
    <s v="I/C DESG"/>
    <s v="006524"/>
    <s v="Pimruetai Maneekorn"/>
    <m/>
    <n v="4"/>
  </r>
  <r>
    <x v="6"/>
    <s v="I/C DESG"/>
    <s v="004175"/>
    <s v="Pariyes Yaowasri"/>
    <m/>
    <n v="3"/>
  </r>
  <r>
    <x v="6"/>
    <s v="I/C DESG"/>
    <s v="004175"/>
    <s v="Pariyes Yaowasri"/>
    <m/>
    <n v="3"/>
  </r>
  <r>
    <x v="6"/>
    <s v="I/C DESG"/>
    <s v="004175"/>
    <s v="Pariyes Yaowasri"/>
    <m/>
    <n v="1"/>
  </r>
  <r>
    <x v="2"/>
    <s v="I/C DESG"/>
    <s v="006486"/>
    <s v="Sakchai Kamchai"/>
    <m/>
    <n v="6"/>
  </r>
  <r>
    <x v="0"/>
    <s v="I/C DESG"/>
    <s v="006524"/>
    <s v="Pimruetai Maneekorn"/>
    <m/>
    <n v="8"/>
  </r>
  <r>
    <x v="4"/>
    <s v="I/C DESG"/>
    <s v="003038"/>
    <s v="Lampoon Khamwangngeaw"/>
    <m/>
    <n v="4"/>
  </r>
  <r>
    <x v="2"/>
    <s v="I/C DESG"/>
    <s v="006486"/>
    <s v="Sakchai Kamchai"/>
    <m/>
    <n v="8"/>
  </r>
  <r>
    <x v="0"/>
    <s v="I/C DESG"/>
    <s v="006524"/>
    <s v="Pimruetai Maneekorn"/>
    <m/>
    <n v="4"/>
  </r>
  <r>
    <x v="0"/>
    <s v="I/C DESG"/>
    <s v="006524"/>
    <s v="Pimruetai Maneekorn"/>
    <m/>
    <n v="4"/>
  </r>
  <r>
    <x v="3"/>
    <s v="I/C DESG"/>
    <s v="006526"/>
    <s v="Wittaya Kanchanakosol"/>
    <m/>
    <n v="4"/>
  </r>
  <r>
    <x v="6"/>
    <s v="I/C DESG"/>
    <s v="005265"/>
    <s v="Surisa Phosang"/>
    <m/>
    <n v="8"/>
  </r>
  <r>
    <x v="2"/>
    <s v="I/C DESG"/>
    <s v="006486"/>
    <s v="Sakchai Kamchai"/>
    <m/>
    <n v="6"/>
  </r>
  <r>
    <x v="0"/>
    <s v="I/C DESG"/>
    <s v="006524"/>
    <s v="Pimruetai Maneekorn"/>
    <m/>
    <n v="2"/>
  </r>
  <r>
    <x v="0"/>
    <s v="I/C DESG"/>
    <s v="004103"/>
    <s v="Nuttaporn Soontornmesatien"/>
    <m/>
    <n v="8"/>
  </r>
  <r>
    <x v="6"/>
    <s v="I/C DESG"/>
    <s v="005265"/>
    <s v="Surisa Phosang"/>
    <m/>
    <n v="8"/>
  </r>
  <r>
    <x v="0"/>
    <s v="I/C DESG"/>
    <s v="006524"/>
    <s v="Pimruetai Maneekorn"/>
    <m/>
    <n v="2"/>
  </r>
  <r>
    <x v="0"/>
    <s v="I/C DESG"/>
    <s v="004103"/>
    <s v="Nuttaporn Soontornmesatien"/>
    <m/>
    <n v="4"/>
  </r>
  <r>
    <x v="0"/>
    <s v="I/C DESG"/>
    <s v="006524"/>
    <s v="Pimruetai Maneekorn"/>
    <m/>
    <n v="8"/>
  </r>
  <r>
    <x v="0"/>
    <s v="I/C DESG"/>
    <s v="004103"/>
    <s v="Nuttaporn Soontornmesatien"/>
    <m/>
    <n v="4"/>
  </r>
  <r>
    <x v="0"/>
    <s v="I/C DESG"/>
    <s v="006524"/>
    <s v="Pimruetai Maneekorn"/>
    <m/>
    <n v="8"/>
  </r>
  <r>
    <x v="0"/>
    <s v="I/C DESG"/>
    <s v="004103"/>
    <s v="Nuttaporn Soontornmesatien"/>
    <m/>
    <n v="8"/>
  </r>
  <r>
    <x v="0"/>
    <s v="I/C DESG"/>
    <s v="006524"/>
    <s v="Pimruetai Maneekorn"/>
    <m/>
    <n v="6"/>
  </r>
  <r>
    <x v="0"/>
    <s v="I/C DESG"/>
    <s v="006524"/>
    <s v="Pimruetai Maneekorn"/>
    <m/>
    <n v="6"/>
  </r>
  <r>
    <x v="0"/>
    <s v="I/C DESG"/>
    <s v="006524"/>
    <s v="Pimruetai Maneekorn"/>
    <m/>
    <n v="6"/>
  </r>
  <r>
    <x v="0"/>
    <s v="I/C DESG"/>
    <s v="006524"/>
    <s v="Pimruetai Maneekorn"/>
    <m/>
    <n v="6"/>
  </r>
  <r>
    <x v="3"/>
    <s v="I/C DESG"/>
    <s v="006524"/>
    <s v="Pimruetai Maneekorn"/>
    <m/>
    <n v="2"/>
  </r>
  <r>
    <x v="3"/>
    <s v="I/C DESG"/>
    <s v="006524"/>
    <s v="Pimruetai Maneekorn"/>
    <m/>
    <n v="2"/>
  </r>
  <r>
    <x v="3"/>
    <s v="I/C DESG"/>
    <s v="006524"/>
    <s v="Pimruetai Maneekorn"/>
    <m/>
    <n v="2"/>
  </r>
  <r>
    <x v="0"/>
    <s v="I/C DESG"/>
    <s v="004103"/>
    <s v="Nuttaporn Soontornmesatien"/>
    <m/>
    <n v="8"/>
  </r>
  <r>
    <x v="0"/>
    <s v="I/C DESG"/>
    <s v="006526"/>
    <s v="Wittaya Kanchanakosol"/>
    <m/>
    <n v="4"/>
  </r>
  <r>
    <x v="0"/>
    <s v="I/C DESG"/>
    <s v="006526"/>
    <s v="Wittaya Kanchanakosol"/>
    <m/>
    <n v="4"/>
  </r>
  <r>
    <x v="0"/>
    <s v="I/C DESG"/>
    <s v="004103"/>
    <s v="Nuttaporn Soontornmesatien"/>
    <m/>
    <n v="2"/>
  </r>
  <r>
    <x v="0"/>
    <s v="I/C DESG"/>
    <s v="006526"/>
    <s v="Wittaya Kanchanakosol"/>
    <m/>
    <n v="4"/>
  </r>
  <r>
    <x v="0"/>
    <s v="I/C DESG"/>
    <s v="006526"/>
    <s v="Wittaya Kanchanakosol"/>
    <m/>
    <n v="4"/>
  </r>
  <r>
    <x v="0"/>
    <s v="I/C DESG"/>
    <s v="000871"/>
    <s v="Chakrit Ounvises"/>
    <m/>
    <n v="2"/>
  </r>
  <r>
    <x v="7"/>
    <s v="I/C DESG"/>
    <s v="004103"/>
    <s v="Nuttaporn Soontornmesatien"/>
    <m/>
    <n v="4"/>
  </r>
  <r>
    <x v="7"/>
    <s v="I/C DESG"/>
    <s v="004103"/>
    <s v="Nuttaporn Soontornmesatien"/>
    <m/>
    <n v="2"/>
  </r>
  <r>
    <x v="9"/>
    <s v="I/C DESG"/>
    <s v="004103"/>
    <s v="Nuttaporn Soontornmesatien"/>
    <m/>
    <n v="2"/>
  </r>
  <r>
    <x v="2"/>
    <s v="I/C DESG"/>
    <s v="004498"/>
    <s v="Rattikarn Saengow"/>
    <m/>
    <n v="3"/>
  </r>
  <r>
    <x v="2"/>
    <s v="I/C DESG"/>
    <s v="004498"/>
    <s v="Rattikarn Saengow"/>
    <m/>
    <n v="4"/>
  </r>
  <r>
    <x v="9"/>
    <s v="I/C DESG"/>
    <s v="005749"/>
    <s v="Witthawat Witthayawiranon"/>
    <m/>
    <n v="2"/>
  </r>
  <r>
    <x v="6"/>
    <s v="I/C DESG"/>
    <s v="005749"/>
    <s v="Witthawat Witthayawiranon"/>
    <m/>
    <n v="4"/>
  </r>
  <r>
    <x v="6"/>
    <s v="I/C DESG"/>
    <s v="005749"/>
    <s v="Witthawat Witthayawiranon"/>
    <m/>
    <n v="4"/>
  </r>
  <r>
    <x v="2"/>
    <s v="I/C DESG"/>
    <s v="004498"/>
    <s v="Rattikarn Saengow"/>
    <m/>
    <n v="8"/>
  </r>
  <r>
    <x v="6"/>
    <s v="I/C DESG"/>
    <s v="005749"/>
    <s v="Witthawat Witthayawiranon"/>
    <m/>
    <n v="8"/>
  </r>
  <r>
    <x v="1"/>
    <s v="I/C DESG"/>
    <s v="000871"/>
    <s v="Chakrit Ounvises"/>
    <m/>
    <n v="1"/>
  </r>
  <r>
    <x v="1"/>
    <s v="I/C DESG"/>
    <s v="000871"/>
    <s v="Chakrit Ounvises"/>
    <m/>
    <n v="3"/>
  </r>
  <r>
    <x v="1"/>
    <s v="I/C DESG"/>
    <s v="005749"/>
    <s v="Witthawat Witthayawiranon"/>
    <m/>
    <n v="4"/>
  </r>
  <r>
    <x v="1"/>
    <s v="I/C DESG"/>
    <s v="000871"/>
    <s v="Chakrit Ounvises"/>
    <m/>
    <n v="3"/>
  </r>
  <r>
    <x v="1"/>
    <s v="I/C DESG"/>
    <s v="000871"/>
    <s v="Chakrit Ounvises"/>
    <m/>
    <n v="1"/>
  </r>
  <r>
    <x v="4"/>
    <s v="I/C DESG"/>
    <s v="005749"/>
    <s v="Witthawat Witthayawiranon"/>
    <m/>
    <n v="4"/>
  </r>
  <r>
    <x v="6"/>
    <s v="I/C DESG"/>
    <s v="005749"/>
    <s v="Witthawat Witthayawiranon"/>
    <m/>
    <n v="4"/>
  </r>
  <r>
    <x v="6"/>
    <s v="I/C DESG"/>
    <s v="005749"/>
    <s v="Witthawat Witthayawiranon"/>
    <m/>
    <n v="2"/>
  </r>
  <r>
    <x v="1"/>
    <s v="I/C DESG"/>
    <s v="005749"/>
    <s v="Witthawat Witthayawiranon"/>
    <m/>
    <n v="4"/>
  </r>
  <r>
    <x v="1"/>
    <s v="I/C DESG"/>
    <s v="005749"/>
    <s v="Witthawat Witthayawiranon"/>
    <m/>
    <n v="4"/>
  </r>
  <r>
    <x v="1"/>
    <s v="I/C DESG"/>
    <s v="005749"/>
    <s v="Witthawat Witthayawiranon"/>
    <m/>
    <n v="2"/>
  </r>
  <r>
    <x v="1"/>
    <s v="I/C DESG"/>
    <s v="005749"/>
    <s v="Witthawat Witthayawiranon"/>
    <m/>
    <n v="2"/>
  </r>
  <r>
    <x v="0"/>
    <s v="I/C DESG"/>
    <s v="000871"/>
    <s v="Chakrit Ounvises"/>
    <m/>
    <n v="2"/>
  </r>
  <r>
    <x v="0"/>
    <s v="I/C DESG"/>
    <s v="000871"/>
    <s v="Chakrit Ounvises"/>
    <m/>
    <n v="1"/>
  </r>
  <r>
    <x v="6"/>
    <s v="I/C DESG"/>
    <s v="002302"/>
    <s v="Jeerustha Kamlang"/>
    <m/>
    <n v="2"/>
  </r>
  <r>
    <x v="6"/>
    <s v="I/C DESG"/>
    <s v="002302"/>
    <s v="Jeerustha Kamlang"/>
    <m/>
    <n v="2"/>
  </r>
  <r>
    <x v="6"/>
    <s v="I/C DESG"/>
    <s v="002302"/>
    <s v="Jeerustha Kamlang"/>
    <m/>
    <n v="1"/>
  </r>
  <r>
    <x v="1"/>
    <s v="I/C DESG"/>
    <s v="000871"/>
    <s v="Chakrit Ounvises"/>
    <m/>
    <n v="1"/>
  </r>
  <r>
    <x v="1"/>
    <s v="I/C DESG"/>
    <s v="000871"/>
    <s v="Chakrit Ounvises"/>
    <m/>
    <n v="2"/>
  </r>
  <r>
    <x v="6"/>
    <s v="I/C DESG"/>
    <s v="002302"/>
    <s v="Jeerustha Kamlang"/>
    <m/>
    <n v="2"/>
  </r>
  <r>
    <x v="7"/>
    <s v="I/C DESG"/>
    <s v="004103"/>
    <s v="Nuttaporn Soontornmesatien"/>
    <m/>
    <n v="6"/>
  </r>
  <r>
    <x v="6"/>
    <s v="I/C DESG"/>
    <s v="002302"/>
    <s v="Jeerustha Kamlang"/>
    <m/>
    <n v="2"/>
  </r>
  <r>
    <x v="7"/>
    <s v="I/C DESG"/>
    <s v="004103"/>
    <s v="Nuttaporn Soontornmesatien"/>
    <m/>
    <n v="6"/>
  </r>
  <r>
    <x v="6"/>
    <s v="I/C DESG"/>
    <s v="002302"/>
    <s v="Jeerustha Kamlang"/>
    <m/>
    <n v="2"/>
  </r>
  <r>
    <x v="0"/>
    <s v="I/C DESG"/>
    <s v="000871"/>
    <s v="Chakrit Ounvises"/>
    <m/>
    <n v="3"/>
  </r>
  <r>
    <x v="7"/>
    <s v="I/C DESG"/>
    <s v="004103"/>
    <s v="Nuttaporn Soontornmesatien"/>
    <m/>
    <n v="8"/>
  </r>
  <r>
    <x v="2"/>
    <s v="I/C DESG"/>
    <s v="000871"/>
    <s v="Chakrit Ounvises"/>
    <m/>
    <n v="1"/>
  </r>
  <r>
    <x v="2"/>
    <s v="I/C DESG"/>
    <s v="000871"/>
    <s v="Chakrit Ounvises"/>
    <m/>
    <n v="1"/>
  </r>
  <r>
    <x v="2"/>
    <s v="I/C DESG"/>
    <s v="000871"/>
    <s v="Chakrit Ounvises"/>
    <m/>
    <n v="2"/>
  </r>
  <r>
    <x v="1"/>
    <s v="I/C DESG"/>
    <s v="000871"/>
    <s v="Chakrit Ounvises"/>
    <m/>
    <n v="4"/>
  </r>
  <r>
    <x v="1"/>
    <s v="I/C DESG"/>
    <s v="000871"/>
    <s v="Chakrit Ounvises"/>
    <m/>
    <n v="1"/>
  </r>
  <r>
    <x v="1"/>
    <s v="I/C DESG"/>
    <s v="000871"/>
    <s v="Chakrit Ounvises"/>
    <m/>
    <n v="1"/>
  </r>
  <r>
    <x v="0"/>
    <s v="I/C DESG"/>
    <s v="000871"/>
    <s v="Chakrit Ounvises"/>
    <m/>
    <n v="1"/>
  </r>
  <r>
    <x v="0"/>
    <s v="I/C DESG"/>
    <s v="000871"/>
    <s v="Chakrit Ounvises"/>
    <m/>
    <n v="1"/>
  </r>
  <r>
    <x v="0"/>
    <s v="I/C DESG"/>
    <s v="000871"/>
    <s v="Chakrit Ounvises"/>
    <m/>
    <n v="1"/>
  </r>
  <r>
    <x v="0"/>
    <s v="I/C DESG"/>
    <s v="000871"/>
    <s v="Chakrit Ounvises"/>
    <m/>
    <n v="2"/>
  </r>
  <r>
    <x v="6"/>
    <s v="I/C DESG"/>
    <s v="002302"/>
    <s v="Jeerustha Kamlang"/>
    <m/>
    <n v="0.5"/>
  </r>
  <r>
    <x v="2"/>
    <s v="I/C DESG"/>
    <s v="002424"/>
    <s v="Jhutamad Jaraekram"/>
    <m/>
    <n v="8"/>
  </r>
  <r>
    <x v="2"/>
    <s v="I/C DESG"/>
    <s v="002424"/>
    <s v="Jhutamad Jaraekram"/>
    <m/>
    <n v="8"/>
  </r>
  <r>
    <x v="2"/>
    <s v="I/C DESG"/>
    <s v="002424"/>
    <s v="Jhutamad Jaraekram"/>
    <m/>
    <n v="8"/>
  </r>
  <r>
    <x v="2"/>
    <s v="I/C DESG"/>
    <s v="002424"/>
    <s v="Jhutamad Jaraekram"/>
    <m/>
    <n v="8"/>
  </r>
  <r>
    <x v="6"/>
    <s v="I/C DESG"/>
    <s v="002302"/>
    <s v="Jeerustha Kamlang"/>
    <m/>
    <n v="2"/>
  </r>
  <r>
    <x v="6"/>
    <s v="I/C DESG"/>
    <s v="002302"/>
    <s v="Jeerustha Kamlang"/>
    <m/>
    <n v="2"/>
  </r>
  <r>
    <x v="6"/>
    <s v="I/C DESG"/>
    <s v="002302"/>
    <s v="Jeerustha Kamlang"/>
    <m/>
    <n v="1"/>
  </r>
  <r>
    <x v="6"/>
    <s v="I/C DESG"/>
    <s v="002302"/>
    <s v="Jeerustha Kamlang"/>
    <m/>
    <n v="2"/>
  </r>
  <r>
    <x v="6"/>
    <s v="I/C DESG"/>
    <s v="002302"/>
    <s v="Jeerustha Kamlang"/>
    <m/>
    <n v="2"/>
  </r>
  <r>
    <x v="6"/>
    <s v="I/C DESG"/>
    <s v="002302"/>
    <s v="Jeerustha Kamlang"/>
    <m/>
    <n v="2"/>
  </r>
  <r>
    <x v="6"/>
    <s v="I/C DESG"/>
    <s v="002302"/>
    <s v="Jeerustha Kamlang"/>
    <m/>
    <n v="2"/>
  </r>
  <r>
    <x v="2"/>
    <s v="I/C DESG"/>
    <s v="004057"/>
    <s v="Nitipol Kanagasai"/>
    <m/>
    <n v="8"/>
  </r>
  <r>
    <x v="6"/>
    <s v="I/C DESG"/>
    <s v="002302"/>
    <s v="Jeerustha Kamlang"/>
    <m/>
    <n v="2"/>
  </r>
  <r>
    <x v="2"/>
    <s v="I/C DESG"/>
    <s v="004057"/>
    <s v="Nitipol Kanagasai"/>
    <m/>
    <n v="7"/>
  </r>
  <r>
    <x v="2"/>
    <s v="I/C DESG"/>
    <s v="004057"/>
    <s v="Nitipol Kanagasai"/>
    <m/>
    <n v="7"/>
  </r>
  <r>
    <x v="2"/>
    <s v="I/C DESG"/>
    <s v="000871"/>
    <s v="Chakrit Ounvises"/>
    <m/>
    <n v="1"/>
  </r>
  <r>
    <x v="2"/>
    <s v="I/C DESG"/>
    <s v="004057"/>
    <s v="Nitipol Kanagasai"/>
    <m/>
    <n v="7"/>
  </r>
  <r>
    <x v="2"/>
    <s v="I/C DESG"/>
    <s v="004057"/>
    <s v="Nitipol Kanagasai"/>
    <m/>
    <n v="8"/>
  </r>
  <r>
    <x v="4"/>
    <s v="I/C DESG"/>
    <s v="005749"/>
    <s v="Witthawat Witthayawiranon"/>
    <m/>
    <n v="2"/>
  </r>
  <r>
    <x v="2"/>
    <s v="I/C DESG"/>
    <s v="004057"/>
    <s v="Nitipol Kanagasai"/>
    <m/>
    <n v="8"/>
  </r>
  <r>
    <x v="9"/>
    <s v="I/C DESG"/>
    <s v="004491"/>
    <s v="Rapee Pongtanee"/>
    <m/>
    <n v="2"/>
  </r>
  <r>
    <x v="9"/>
    <s v="I/C DESG"/>
    <s v="004491"/>
    <s v="Rapee Pongtanee"/>
    <m/>
    <n v="2"/>
  </r>
  <r>
    <x v="0"/>
    <s v="I/C DESG"/>
    <s v="002780"/>
    <s v="Karuna Chandee"/>
    <m/>
    <n v="6.5"/>
  </r>
  <r>
    <x v="9"/>
    <s v="I/C DESG"/>
    <s v="004491"/>
    <s v="Rapee Pongtanee"/>
    <m/>
    <n v="2"/>
  </r>
  <r>
    <x v="0"/>
    <s v="I/C DESG"/>
    <s v="002780"/>
    <s v="Karuna Chandee"/>
    <m/>
    <n v="1.5"/>
  </r>
  <r>
    <x v="2"/>
    <s v="I/C DESG"/>
    <s v="004057"/>
    <s v="Nitipol Kanagasai"/>
    <m/>
    <n v="8"/>
  </r>
  <r>
    <x v="2"/>
    <s v="I/C DESG"/>
    <s v="004057"/>
    <s v="Nitipol Kanagasai"/>
    <m/>
    <n v="8"/>
  </r>
  <r>
    <x v="2"/>
    <s v="I/C DESG"/>
    <s v="004057"/>
    <s v="Nitipol Kanagasai"/>
    <m/>
    <n v="8"/>
  </r>
  <r>
    <x v="0"/>
    <s v="I/C DESG"/>
    <s v="002780"/>
    <s v="Karuna Chandee"/>
    <m/>
    <n v="8"/>
  </r>
  <r>
    <x v="2"/>
    <s v="I/C DESG"/>
    <s v="005749"/>
    <s v="Witthawat Witthayawiranon"/>
    <m/>
    <n v="3"/>
  </r>
  <r>
    <x v="2"/>
    <s v="I/C DESG"/>
    <s v="004057"/>
    <s v="Nitipol Kanagasai"/>
    <m/>
    <n v="8"/>
  </r>
  <r>
    <x v="0"/>
    <s v="I/C DESG"/>
    <s v="002780"/>
    <s v="Karuna Chandee"/>
    <m/>
    <n v="8"/>
  </r>
  <r>
    <x v="6"/>
    <s v="I/C DESG"/>
    <s v="004175"/>
    <s v="Pariyes Yaowasri"/>
    <m/>
    <n v="4"/>
  </r>
  <r>
    <x v="4"/>
    <s v="I/C DESG"/>
    <s v="000871"/>
    <s v="Chakrit Ounvises"/>
    <m/>
    <n v="3"/>
  </r>
  <r>
    <x v="6"/>
    <s v="I/C DESG"/>
    <s v="004175"/>
    <s v="Pariyes Yaowasri"/>
    <m/>
    <n v="2"/>
  </r>
  <r>
    <x v="2"/>
    <s v="I/C DESG"/>
    <s v="004057"/>
    <s v="Nitipol Kanagasai"/>
    <m/>
    <n v="7"/>
  </r>
  <r>
    <x v="6"/>
    <s v="I/C DESG"/>
    <s v="004175"/>
    <s v="Pariyes Yaowasri"/>
    <m/>
    <n v="4"/>
  </r>
  <r>
    <x v="2"/>
    <s v="I/C DESG"/>
    <s v="004057"/>
    <s v="Nitipol Kanagasai"/>
    <m/>
    <n v="6"/>
  </r>
  <r>
    <x v="2"/>
    <s v="I/C DESG"/>
    <s v="004057"/>
    <s v="Nitipol Kanagasai"/>
    <m/>
    <n v="8"/>
  </r>
  <r>
    <x v="6"/>
    <s v="I/C DESG"/>
    <s v="004175"/>
    <s v="Pariyes Yaowasri"/>
    <m/>
    <n v="5"/>
  </r>
  <r>
    <x v="2"/>
    <s v="I/C DESG"/>
    <s v="004057"/>
    <s v="Nitipol Kanagasai"/>
    <m/>
    <n v="7"/>
  </r>
  <r>
    <x v="4"/>
    <s v="I/C DESG"/>
    <s v="000871"/>
    <s v="Chakrit Ounvises"/>
    <m/>
    <n v="1"/>
  </r>
  <r>
    <x v="6"/>
    <s v="I/C DESG"/>
    <s v="004175"/>
    <s v="Pariyes Yaowasri"/>
    <m/>
    <n v="3"/>
  </r>
  <r>
    <x v="2"/>
    <s v="I/C DESG"/>
    <s v="005749"/>
    <s v="Witthawat Witthayawiranon"/>
    <m/>
    <n v="8"/>
  </r>
  <r>
    <x v="2"/>
    <s v="I/C DESG"/>
    <s v="004057"/>
    <s v="Nitipol Kanagasai"/>
    <m/>
    <n v="6"/>
  </r>
  <r>
    <x v="2"/>
    <s v="I/C DESG"/>
    <s v="005749"/>
    <s v="Witthawat Witthayawiranon"/>
    <m/>
    <n v="7"/>
  </r>
  <r>
    <x v="2"/>
    <s v="I/C DESG"/>
    <s v="004057"/>
    <s v="Nitipol Kanagasai"/>
    <m/>
    <n v="8"/>
  </r>
  <r>
    <x v="2"/>
    <s v="I/C DESG"/>
    <s v="005749"/>
    <s v="Witthawat Witthayawiranon"/>
    <m/>
    <n v="4"/>
  </r>
  <r>
    <x v="2"/>
    <s v="I/C DESG"/>
    <s v="004057"/>
    <s v="Nitipol Kanagasai"/>
    <m/>
    <n v="4"/>
  </r>
  <r>
    <x v="2"/>
    <s v="I/C DESG"/>
    <s v="005749"/>
    <s v="Witthawat Witthayawiranon"/>
    <m/>
    <n v="4"/>
  </r>
  <r>
    <x v="2"/>
    <s v="I/C DESG"/>
    <s v="004057"/>
    <s v="Nitipol Kanagasai"/>
    <m/>
    <n v="8"/>
  </r>
  <r>
    <x v="2"/>
    <s v="I/C DESG"/>
    <s v="004057"/>
    <s v="Nitipol Kanagasai"/>
    <m/>
    <n v="8"/>
  </r>
  <r>
    <x v="6"/>
    <s v="I/C DESG"/>
    <s v="005749"/>
    <s v="Witthawat Witthayawiranon"/>
    <m/>
    <n v="4"/>
  </r>
  <r>
    <x v="6"/>
    <s v="I/C DESG"/>
    <s v="005749"/>
    <s v="Witthawat Witthayawiranon"/>
    <m/>
    <n v="4"/>
  </r>
  <r>
    <x v="6"/>
    <s v="I/C DESG"/>
    <s v="005749"/>
    <s v="Witthawat Witthayawiranon"/>
    <m/>
    <n v="4"/>
  </r>
  <r>
    <x v="6"/>
    <s v="I/C DESG"/>
    <s v="005749"/>
    <s v="Witthawat Witthayawiranon"/>
    <m/>
    <n v="2"/>
  </r>
  <r>
    <x v="10"/>
    <s v="I/C DESG"/>
    <s v="000871"/>
    <s v="Chakrit Ounvises"/>
    <m/>
    <n v="2"/>
  </r>
  <r>
    <x v="10"/>
    <s v="I/C DESG"/>
    <s v="000871"/>
    <s v="Chakrit Ounvises"/>
    <m/>
    <n v="2"/>
  </r>
  <r>
    <x v="10"/>
    <s v="I/C DESG"/>
    <s v="000871"/>
    <s v="Chakrit Ounvises"/>
    <m/>
    <n v="7"/>
  </r>
  <r>
    <x v="10"/>
    <s v="I/C DESG"/>
    <s v="000871"/>
    <s v="Chakrit Ounvises"/>
    <m/>
    <n v="7"/>
  </r>
  <r>
    <x v="5"/>
    <s v="I/C DESG"/>
    <s v="005749"/>
    <s v="Witthawat Witthayawiranon"/>
    <m/>
    <n v="1"/>
  </r>
  <r>
    <x v="10"/>
    <s v="I/C DESG"/>
    <s v="005749"/>
    <s v="Witthawat Witthayawiranon"/>
    <m/>
    <n v="2"/>
  </r>
  <r>
    <x v="10"/>
    <s v="I/C DESG"/>
    <s v="005749"/>
    <s v="Witthawat Witthayawiranon"/>
    <m/>
    <n v="2"/>
  </r>
  <r>
    <x v="4"/>
    <s v="I/C DESG"/>
    <s v="005749"/>
    <s v="Witthawat Witthayawiranon"/>
    <m/>
    <n v="7"/>
  </r>
  <r>
    <x v="4"/>
    <s v="I/C DESG"/>
    <s v="005749"/>
    <s v="Witthawat Witthayawiranon"/>
    <m/>
    <n v="4"/>
  </r>
  <r>
    <x v="1"/>
    <s v="I/C DESG"/>
    <s v="006524"/>
    <s v="Pimruetai Maneekorn"/>
    <m/>
    <n v="4"/>
  </r>
  <r>
    <x v="1"/>
    <s v="I/C DESG"/>
    <s v="006524"/>
    <s v="Pimruetai Maneekorn"/>
    <m/>
    <n v="4"/>
  </r>
  <r>
    <x v="1"/>
    <s v="I/C DESG"/>
    <s v="006524"/>
    <s v="Pimruetai Maneekorn"/>
    <m/>
    <n v="4"/>
  </r>
  <r>
    <x v="1"/>
    <s v="I/C DESG"/>
    <s v="006524"/>
    <s v="Pimruetai Maneekorn"/>
    <m/>
    <n v="8"/>
  </r>
  <r>
    <x v="0"/>
    <s v="I/C DESG"/>
    <s v="006524"/>
    <s v="Pimruetai Maneekorn"/>
    <m/>
    <n v="8"/>
  </r>
  <r>
    <x v="0"/>
    <s v="I/C DESG"/>
    <s v="006524"/>
    <s v="Pimruetai Maneekorn"/>
    <m/>
    <n v="8"/>
  </r>
  <r>
    <x v="0"/>
    <s v="I/C DESG"/>
    <s v="006524"/>
    <s v="Pimruetai Maneekorn"/>
    <m/>
    <n v="8"/>
  </r>
  <r>
    <x v="0"/>
    <s v="I/C DESG"/>
    <s v="006524"/>
    <s v="Pimruetai Maneekorn"/>
    <m/>
    <n v="4"/>
  </r>
  <r>
    <x v="0"/>
    <s v="I/C DESG"/>
    <s v="006524"/>
    <s v="Pimruetai Maneekorn"/>
    <m/>
    <n v="4"/>
  </r>
  <r>
    <x v="0"/>
    <s v="I/C DESG"/>
    <s v="006524"/>
    <s v="Pimruetai Maneekorn"/>
    <m/>
    <n v="4"/>
  </r>
  <r>
    <x v="0"/>
    <s v="I/C DESG"/>
    <s v="006524"/>
    <s v="Pimruetai Maneekorn"/>
    <m/>
    <n v="8"/>
  </r>
  <r>
    <x v="0"/>
    <s v="I/C DESG"/>
    <s v="006524"/>
    <s v="Pimruetai Maneekorn"/>
    <m/>
    <n v="8"/>
  </r>
  <r>
    <x v="1"/>
    <s v="I/C DESG"/>
    <s v="005749"/>
    <s v="Witthawat Witthayawiranon"/>
    <m/>
    <n v="6"/>
  </r>
  <r>
    <x v="1"/>
    <s v="I/C DESG"/>
    <s v="005749"/>
    <s v="Witthawat Witthayawiranon"/>
    <m/>
    <n v="6"/>
  </r>
  <r>
    <x v="1"/>
    <s v="I/C DESG"/>
    <s v="005749"/>
    <s v="Witthawat Witthayawiranon"/>
    <m/>
    <n v="6"/>
  </r>
  <r>
    <x v="1"/>
    <s v="I/C DESG"/>
    <s v="005749"/>
    <s v="Witthawat Witthayawiranon"/>
    <m/>
    <n v="6"/>
  </r>
  <r>
    <x v="1"/>
    <s v="I/C DESG"/>
    <s v="005749"/>
    <s v="Witthawat Witthayawiranon"/>
    <m/>
    <n v="6"/>
  </r>
  <r>
    <x v="6"/>
    <s v="I/C DESG"/>
    <s v="005749"/>
    <s v="Witthawat Witthayawiranon"/>
    <m/>
    <n v="2"/>
  </r>
  <r>
    <x v="6"/>
    <s v="I/C DESG"/>
    <s v="005749"/>
    <s v="Witthawat Witthayawiranon"/>
    <m/>
    <n v="2"/>
  </r>
  <r>
    <x v="6"/>
    <s v="I/C DESG"/>
    <s v="005749"/>
    <s v="Witthawat Witthayawiranon"/>
    <m/>
    <n v="2"/>
  </r>
  <r>
    <x v="6"/>
    <s v="I/C DESG"/>
    <s v="005749"/>
    <s v="Witthawat Witthayawiranon"/>
    <m/>
    <n v="2"/>
  </r>
  <r>
    <x v="6"/>
    <s v="I/C DESG"/>
    <s v="005749"/>
    <s v="Witthawat Witthayawiranon"/>
    <m/>
    <n v="2"/>
  </r>
  <r>
    <x v="4"/>
    <s v="I/C DESG"/>
    <s v="005749"/>
    <s v="Witthawat Witthayawiranon"/>
    <m/>
    <n v="4"/>
  </r>
  <r>
    <x v="1"/>
    <s v="I/C DESG"/>
    <s v="005749"/>
    <s v="Witthawat Witthayawiranon"/>
    <m/>
    <n v="2"/>
  </r>
  <r>
    <x v="1"/>
    <s v="I/C DESG"/>
    <s v="005749"/>
    <s v="Witthawat Witthayawiranon"/>
    <m/>
    <n v="2"/>
  </r>
  <r>
    <x v="6"/>
    <s v="I/C DESG"/>
    <s v="005749"/>
    <s v="Witthawat Witthayawiranon"/>
    <m/>
    <n v="6"/>
  </r>
  <r>
    <x v="6"/>
    <s v="I/C DESG"/>
    <s v="005749"/>
    <s v="Witthawat Witthayawiranon"/>
    <m/>
    <n v="6"/>
  </r>
  <r>
    <x v="4"/>
    <s v="I/C DESG"/>
    <s v="006486"/>
    <s v="Sakchai Kamchai"/>
    <m/>
    <n v="8"/>
  </r>
  <r>
    <x v="4"/>
    <s v="I/C DESG"/>
    <s v="006486"/>
    <s v="Sakchai Kamchai"/>
    <m/>
    <n v="8"/>
  </r>
  <r>
    <x v="4"/>
    <s v="I/C DESG"/>
    <s v="006486"/>
    <s v="Sakchai Kamchai"/>
    <m/>
    <n v="4"/>
  </r>
  <r>
    <x v="4"/>
    <s v="I/C DESG"/>
    <s v="006486"/>
    <s v="Sakchai Kamchai"/>
    <m/>
    <n v="4"/>
  </r>
  <r>
    <x v="4"/>
    <s v="I/C DESG"/>
    <s v="006486"/>
    <s v="Sakchai Kamchai"/>
    <m/>
    <n v="4"/>
  </r>
  <r>
    <x v="4"/>
    <s v="I/C DESG"/>
    <s v="006486"/>
    <s v="Sakchai Kamchai"/>
    <m/>
    <n v="4"/>
  </r>
  <r>
    <x v="4"/>
    <s v="I/C DESG"/>
    <s v="006486"/>
    <s v="Sakchai Kamchai"/>
    <m/>
    <n v="8"/>
  </r>
  <r>
    <x v="4"/>
    <s v="I/C DESG"/>
    <s v="006486"/>
    <s v="Sakchai Kamchai"/>
    <m/>
    <n v="8"/>
  </r>
  <r>
    <x v="0"/>
    <s v="I/C DESG"/>
    <s v="006486"/>
    <s v="Sakchai Kamchai"/>
    <m/>
    <n v="4"/>
  </r>
  <r>
    <x v="0"/>
    <s v="I/C DESG"/>
    <s v="006486"/>
    <s v="Sakchai Kamchai"/>
    <m/>
    <n v="4"/>
  </r>
  <r>
    <x v="0"/>
    <s v="I/C DESG"/>
    <s v="006486"/>
    <s v="Sakchai Kamchai"/>
    <m/>
    <n v="4"/>
  </r>
  <r>
    <x v="0"/>
    <s v="I/C DESG"/>
    <s v="006486"/>
    <s v="Sakchai Kamchai"/>
    <m/>
    <n v="4"/>
  </r>
  <r>
    <x v="6"/>
    <s v="I/C DESG"/>
    <s v="005749"/>
    <s v="Witthawat Witthayawiranon"/>
    <m/>
    <n v="4"/>
  </r>
  <r>
    <x v="6"/>
    <s v="I/C DESG"/>
    <s v="005749"/>
    <s v="Witthawat Witthayawiranon"/>
    <m/>
    <n v="4"/>
  </r>
  <r>
    <x v="5"/>
    <s v="I/C DESG"/>
    <s v="002424"/>
    <s v="Jhutamad Jaraekram"/>
    <m/>
    <n v="2"/>
  </r>
  <r>
    <x v="6"/>
    <s v="I/C DESG"/>
    <s v="005749"/>
    <s v="Witthawat Witthayawiranon"/>
    <m/>
    <n v="4"/>
  </r>
  <r>
    <x v="0"/>
    <s v="I/C DESG"/>
    <s v="006486"/>
    <s v="Sakchai Kamchai"/>
    <m/>
    <n v="8"/>
  </r>
  <r>
    <x v="6"/>
    <s v="I/C DESG"/>
    <s v="005265"/>
    <s v="Surisa Phosang"/>
    <m/>
    <n v="8"/>
  </r>
  <r>
    <x v="6"/>
    <s v="I/C DESG"/>
    <s v="005749"/>
    <s v="Witthawat Witthayawiranon"/>
    <m/>
    <n v="4"/>
  </r>
  <r>
    <x v="5"/>
    <s v="I/C DESG"/>
    <s v="002424"/>
    <s v="Jhutamad Jaraekram"/>
    <m/>
    <n v="2"/>
  </r>
  <r>
    <x v="11"/>
    <s v="I/C DESG"/>
    <s v="000903"/>
    <s v="Chapoo Rordpet"/>
    <m/>
    <n v="1"/>
  </r>
  <r>
    <x v="0"/>
    <s v="I/C DESG"/>
    <s v="006486"/>
    <s v="Sakchai Kamchai"/>
    <m/>
    <n v="6"/>
  </r>
  <r>
    <x v="6"/>
    <s v="I/C DESG"/>
    <s v="005265"/>
    <s v="Surisa Phosang"/>
    <m/>
    <n v="8"/>
  </r>
  <r>
    <x v="6"/>
    <s v="I/C DESG"/>
    <s v="005749"/>
    <s v="Witthawat Witthayawiranon"/>
    <m/>
    <n v="4"/>
  </r>
  <r>
    <x v="6"/>
    <s v="I/C DESG"/>
    <s v="005265"/>
    <s v="Surisa Phosang"/>
    <m/>
    <n v="4"/>
  </r>
  <r>
    <x v="4"/>
    <s v="I/C DESG"/>
    <s v="000903"/>
    <s v="Chapoo Rordpet"/>
    <m/>
    <n v="4"/>
  </r>
  <r>
    <x v="0"/>
    <s v="I/C DESG"/>
    <s v="006486"/>
    <s v="Sakchai Kamchai"/>
    <m/>
    <n v="4"/>
  </r>
  <r>
    <x v="6"/>
    <s v="I/C DESG"/>
    <s v="005749"/>
    <s v="Witthawat Witthayawiranon"/>
    <m/>
    <n v="4"/>
  </r>
  <r>
    <x v="12"/>
    <s v="I/C DESG"/>
    <s v="002424"/>
    <s v="Jhutamad Jaraekram"/>
    <m/>
    <n v="8"/>
  </r>
  <r>
    <x v="0"/>
    <s v="I/C DESG"/>
    <s v="000903"/>
    <s v="Chapoo Rordpet"/>
    <m/>
    <n v="2"/>
  </r>
  <r>
    <x v="6"/>
    <s v="I/C DESG"/>
    <s v="005265"/>
    <s v="Surisa Phosang"/>
    <m/>
    <n v="4"/>
  </r>
  <r>
    <x v="0"/>
    <s v="I/C DESG"/>
    <s v="000903"/>
    <s v="Chapoo Rordpet"/>
    <m/>
    <n v="1"/>
  </r>
  <r>
    <x v="4"/>
    <s v="I/C DESG"/>
    <s v="000903"/>
    <s v="Chapoo Rordpet"/>
    <m/>
    <n v="7"/>
  </r>
  <r>
    <x v="0"/>
    <s v="I/C DESG"/>
    <s v="006486"/>
    <s v="Sakchai Kamchai"/>
    <m/>
    <n v="4"/>
  </r>
  <r>
    <x v="0"/>
    <s v="I/C DESG"/>
    <s v="000903"/>
    <s v="Chapoo Rordpet"/>
    <m/>
    <n v="1"/>
  </r>
  <r>
    <x v="6"/>
    <s v="I/C DESG"/>
    <s v="005749"/>
    <s v="Witthawat Witthayawiranon"/>
    <m/>
    <n v="4"/>
  </r>
  <r>
    <x v="12"/>
    <s v="I/C DESG"/>
    <s v="002424"/>
    <s v="Jhutamad Jaraekram"/>
    <m/>
    <n v="8"/>
  </r>
  <r>
    <x v="6"/>
    <s v="I/C DESG"/>
    <s v="005265"/>
    <s v="Surisa Phosang"/>
    <m/>
    <n v="6"/>
  </r>
  <r>
    <x v="6"/>
    <s v="I/C DESG"/>
    <s v="005749"/>
    <s v="Witthawat Witthayawiranon"/>
    <m/>
    <n v="3.5"/>
  </r>
  <r>
    <x v="4"/>
    <s v="I/C DESG"/>
    <s v="000903"/>
    <s v="Chapoo Rordpet"/>
    <m/>
    <n v="7"/>
  </r>
  <r>
    <x v="6"/>
    <s v="I/C DESG"/>
    <s v="005265"/>
    <s v="Surisa Phosang"/>
    <m/>
    <n v="8"/>
  </r>
  <r>
    <x v="12"/>
    <s v="I/C DESG"/>
    <s v="002424"/>
    <s v="Jhutamad Jaraekram"/>
    <m/>
    <n v="8"/>
  </r>
  <r>
    <x v="4"/>
    <s v="I/C DESG"/>
    <s v="006486"/>
    <s v="Sakchai Kamchai"/>
    <m/>
    <n v="4"/>
  </r>
  <r>
    <x v="12"/>
    <s v="I/C DESG"/>
    <s v="002424"/>
    <s v="Jhutamad Jaraekram"/>
    <m/>
    <n v="4"/>
  </r>
  <r>
    <x v="6"/>
    <s v="I/C DESG"/>
    <s v="005265"/>
    <s v="Surisa Phosang"/>
    <m/>
    <n v="8"/>
  </r>
  <r>
    <x v="0"/>
    <s v="I/C DESG"/>
    <s v="000903"/>
    <s v="Chapoo Rordpet"/>
    <m/>
    <n v="2.5"/>
  </r>
  <r>
    <x v="1"/>
    <s v="I/C DESG"/>
    <s v="005749"/>
    <s v="Witthawat Witthayawiranon"/>
    <m/>
    <n v="4"/>
  </r>
  <r>
    <x v="6"/>
    <s v="I/C DESG"/>
    <s v="005265"/>
    <s v="Surisa Phosang"/>
    <m/>
    <n v="8"/>
  </r>
  <r>
    <x v="12"/>
    <s v="I/C DESG"/>
    <s v="002424"/>
    <s v="Jhutamad Jaraekram"/>
    <m/>
    <n v="8"/>
  </r>
  <r>
    <x v="0"/>
    <s v="I/C DESG"/>
    <s v="000903"/>
    <s v="Chapoo Rordpet"/>
    <m/>
    <n v="1"/>
  </r>
  <r>
    <x v="1"/>
    <s v="I/C DESG"/>
    <s v="005749"/>
    <s v="Witthawat Witthayawiranon"/>
    <m/>
    <n v="4"/>
  </r>
  <r>
    <x v="4"/>
    <s v="I/C DESG"/>
    <s v="006486"/>
    <s v="Sakchai Kamchai"/>
    <m/>
    <n v="7"/>
  </r>
  <r>
    <x v="12"/>
    <s v="I/C DESG"/>
    <s v="002424"/>
    <s v="Jhutamad Jaraekram"/>
    <m/>
    <n v="8"/>
  </r>
  <r>
    <x v="1"/>
    <s v="I/C DESG"/>
    <s v="005749"/>
    <s v="Witthawat Witthayawiranon"/>
    <m/>
    <n v="4"/>
  </r>
  <r>
    <x v="6"/>
    <s v="I/C DESG"/>
    <s v="005265"/>
    <s v="Surisa Phosang"/>
    <m/>
    <n v="8"/>
  </r>
  <r>
    <x v="0"/>
    <s v="I/C DESG"/>
    <s v="000903"/>
    <s v="Chapoo Rordpet"/>
    <m/>
    <n v="1"/>
  </r>
  <r>
    <x v="4"/>
    <s v="I/C DESG"/>
    <s v="006486"/>
    <s v="Sakchai Kamchai"/>
    <m/>
    <n v="8"/>
  </r>
  <r>
    <x v="12"/>
    <s v="I/C DESG"/>
    <s v="002424"/>
    <s v="Jhutamad Jaraekram"/>
    <m/>
    <n v="8"/>
  </r>
  <r>
    <x v="1"/>
    <s v="I/C DESG"/>
    <s v="005749"/>
    <s v="Witthawat Witthayawiranon"/>
    <m/>
    <n v="4"/>
  </r>
  <r>
    <x v="6"/>
    <s v="I/C DESG"/>
    <s v="005265"/>
    <s v="Surisa Phosang"/>
    <m/>
    <n v="8"/>
  </r>
  <r>
    <x v="2"/>
    <s v="I/C DESG"/>
    <s v="004057"/>
    <s v="Nitipol Kanagasai"/>
    <m/>
    <n v="8"/>
  </r>
  <r>
    <x v="0"/>
    <s v="I/C DESG"/>
    <s v="000903"/>
    <s v="Chapoo Rordpet"/>
    <m/>
    <n v="1"/>
  </r>
  <r>
    <x v="12"/>
    <s v="I/C DESG"/>
    <s v="002424"/>
    <s v="Jhutamad Jaraekram"/>
    <m/>
    <n v="8"/>
  </r>
  <r>
    <x v="0"/>
    <s v="I/C DESG"/>
    <s v="006486"/>
    <s v="Sakchai Kamchai"/>
    <m/>
    <n v="7"/>
  </r>
  <r>
    <x v="1"/>
    <s v="I/C DESG"/>
    <s v="005749"/>
    <s v="Witthawat Witthayawiranon"/>
    <m/>
    <n v="4"/>
  </r>
  <r>
    <x v="0"/>
    <s v="I/C DESG"/>
    <s v="000903"/>
    <s v="Chapoo Rordpet"/>
    <m/>
    <n v="4"/>
  </r>
  <r>
    <x v="1"/>
    <s v="I/C DESG"/>
    <s v="005749"/>
    <s v="Witthawat Witthayawiranon"/>
    <m/>
    <n v="4"/>
  </r>
  <r>
    <x v="0"/>
    <s v="I/C DESG"/>
    <s v="006486"/>
    <s v="Sakchai Kamchai"/>
    <m/>
    <n v="2"/>
  </r>
  <r>
    <x v="13"/>
    <s v="I/C DESG"/>
    <s v="002424"/>
    <s v="Jhutamad Jaraekram"/>
    <m/>
    <n v="2"/>
  </r>
  <r>
    <x v="0"/>
    <s v="I/C DESG"/>
    <s v="000903"/>
    <s v="Chapoo Rordpet"/>
    <m/>
    <n v="1"/>
  </r>
  <r>
    <x v="1"/>
    <s v="I/C DESG"/>
    <s v="005749"/>
    <s v="Witthawat Witthayawiranon"/>
    <m/>
    <n v="4"/>
  </r>
  <r>
    <x v="2"/>
    <s v="I/C DESG"/>
    <s v="004057"/>
    <s v="Nitipol Kanagasai"/>
    <m/>
    <n v="6"/>
  </r>
  <r>
    <x v="1"/>
    <s v="I/C DESG"/>
    <s v="005749"/>
    <s v="Witthawat Witthayawiranon"/>
    <m/>
    <n v="3.5"/>
  </r>
  <r>
    <x v="12"/>
    <s v="I/C DESG"/>
    <s v="002424"/>
    <s v="Jhutamad Jaraekram"/>
    <m/>
    <n v="8"/>
  </r>
  <r>
    <x v="4"/>
    <s v="I/C DESG"/>
    <s v="006486"/>
    <s v="Sakchai Kamchai"/>
    <m/>
    <n v="6"/>
  </r>
  <r>
    <x v="4"/>
    <s v="I/C DESG"/>
    <s v="000903"/>
    <s v="Chapoo Rordpet"/>
    <m/>
    <n v="4"/>
  </r>
  <r>
    <x v="1"/>
    <s v="I/C DESG"/>
    <s v="005749"/>
    <s v="Witthawat Witthayawiranon"/>
    <m/>
    <n v="4"/>
  </r>
  <r>
    <x v="2"/>
    <s v="I/C DESG"/>
    <s v="002424"/>
    <s v="Jhutamad Jaraekram"/>
    <m/>
    <n v="4"/>
  </r>
  <r>
    <x v="4"/>
    <s v="I/C DESG"/>
    <s v="000903"/>
    <s v="Chapoo Rordpet"/>
    <m/>
    <n v="6"/>
  </r>
  <r>
    <x v="1"/>
    <s v="I/C DESG"/>
    <s v="005749"/>
    <s v="Witthawat Witthayawiranon"/>
    <m/>
    <n v="4"/>
  </r>
  <r>
    <x v="2"/>
    <s v="I/C DESG"/>
    <s v="002424"/>
    <s v="Jhutamad Jaraekram"/>
    <m/>
    <n v="4"/>
  </r>
  <r>
    <x v="1"/>
    <s v="I/C DESG"/>
    <s v="005749"/>
    <s v="Witthawat Witthayawiranon"/>
    <m/>
    <n v="4"/>
  </r>
  <r>
    <x v="4"/>
    <s v="I/C DESG"/>
    <s v="000903"/>
    <s v="Chapoo Rordpet"/>
    <m/>
    <n v="7"/>
  </r>
  <r>
    <x v="2"/>
    <s v="I/C DESG"/>
    <s v="004057"/>
    <s v="Nitipol Kanagasai"/>
    <m/>
    <n v="4"/>
  </r>
  <r>
    <x v="2"/>
    <s v="I/C DESG"/>
    <s v="002424"/>
    <s v="Jhutamad Jaraekram"/>
    <m/>
    <n v="4"/>
  </r>
  <r>
    <x v="4"/>
    <s v="I/C DESG"/>
    <s v="000903"/>
    <s v="Chapoo Rordpet"/>
    <m/>
    <n v="3"/>
  </r>
  <r>
    <x v="6"/>
    <s v="I/C DESG"/>
    <s v="005749"/>
    <s v="Witthawat Witthayawiranon"/>
    <m/>
    <n v="4"/>
  </r>
  <r>
    <x v="12"/>
    <s v="I/C DESG"/>
    <s v="002424"/>
    <s v="Jhutamad Jaraekram"/>
    <m/>
    <n v="8"/>
  </r>
  <r>
    <x v="4"/>
    <s v="I/C DESG"/>
    <s v="000903"/>
    <s v="Chapoo Rordpet"/>
    <m/>
    <n v="3"/>
  </r>
  <r>
    <x v="6"/>
    <s v="I/C DESG"/>
    <s v="005749"/>
    <s v="Witthawat Witthayawiranon"/>
    <m/>
    <n v="4"/>
  </r>
  <r>
    <x v="4"/>
    <s v="I/C DESG"/>
    <s v="000903"/>
    <s v="Chapoo Rordpet"/>
    <m/>
    <n v="7"/>
  </r>
  <r>
    <x v="6"/>
    <s v="I/C DESG"/>
    <s v="002424"/>
    <s v="Jhutamad Jaraekram"/>
    <m/>
    <n v="2"/>
  </r>
  <r>
    <x v="6"/>
    <s v="I/C DESG"/>
    <s v="005749"/>
    <s v="Witthawat Witthayawiranon"/>
    <m/>
    <n v="4"/>
  </r>
  <r>
    <x v="4"/>
    <s v="I/C DESG"/>
    <s v="000903"/>
    <s v="Chapoo Rordpet"/>
    <m/>
    <n v="6"/>
  </r>
  <r>
    <x v="4"/>
    <s v="I/C DESG"/>
    <s v="000903"/>
    <s v="Chapoo Rordpet"/>
    <m/>
    <n v="6.5"/>
  </r>
  <r>
    <x v="6"/>
    <s v="I/C DESG"/>
    <s v="005265"/>
    <s v="Surisa Phosang"/>
    <m/>
    <n v="8"/>
  </r>
  <r>
    <x v="2"/>
    <s v="I/C DESG"/>
    <s v="004057"/>
    <s v="Nitipol Kanagasai"/>
    <m/>
    <n v="4"/>
  </r>
  <r>
    <x v="12"/>
    <s v="I/C DESG"/>
    <s v="002424"/>
    <s v="Jhutamad Jaraekram"/>
    <m/>
    <n v="8"/>
  </r>
  <r>
    <x v="6"/>
    <s v="I/C DESG"/>
    <s v="005265"/>
    <s v="Surisa Phosang"/>
    <m/>
    <n v="6"/>
  </r>
  <r>
    <x v="12"/>
    <s v="I/C DESG"/>
    <s v="002424"/>
    <s v="Jhutamad Jaraekram"/>
    <m/>
    <n v="8"/>
  </r>
  <r>
    <x v="6"/>
    <s v="I/C DESG"/>
    <s v="004057"/>
    <s v="Nitipol Kanagasai"/>
    <m/>
    <n v="2"/>
  </r>
  <r>
    <x v="6"/>
    <s v="I/C DESG"/>
    <s v="005265"/>
    <s v="Surisa Phosang"/>
    <m/>
    <n v="6"/>
  </r>
  <r>
    <x v="12"/>
    <s v="I/C DESG"/>
    <s v="002424"/>
    <s v="Jhutamad Jaraekram"/>
    <m/>
    <n v="8"/>
  </r>
  <r>
    <x v="6"/>
    <s v="I/C DESG"/>
    <s v="005265"/>
    <s v="Surisa Phosang"/>
    <m/>
    <n v="4"/>
  </r>
  <r>
    <x v="12"/>
    <s v="I/C DESG"/>
    <s v="002424"/>
    <s v="Jhutamad Jaraekram"/>
    <m/>
    <n v="8"/>
  </r>
  <r>
    <x v="6"/>
    <s v="I/C DESG"/>
    <s v="004057"/>
    <s v="Nitipol Kanagasai"/>
    <m/>
    <n v="2"/>
  </r>
  <r>
    <x v="6"/>
    <s v="I/C DESG"/>
    <s v="005265"/>
    <s v="Surisa Phosang"/>
    <m/>
    <n v="4"/>
  </r>
  <r>
    <x v="12"/>
    <s v="I/C DESG"/>
    <s v="002424"/>
    <s v="Jhutamad Jaraekram"/>
    <m/>
    <n v="8"/>
  </r>
  <r>
    <x v="12"/>
    <s v="I/C DESG"/>
    <s v="002424"/>
    <s v="Jhutamad Jaraekram"/>
    <m/>
    <n v="8"/>
  </r>
  <r>
    <x v="6"/>
    <s v="I/C DESG"/>
    <s v="005265"/>
    <s v="Surisa Phosang"/>
    <m/>
    <n v="8"/>
  </r>
  <r>
    <x v="6"/>
    <s v="I/C DESG"/>
    <s v="004057"/>
    <s v="Nitipol Kanagasai"/>
    <m/>
    <n v="2"/>
  </r>
  <r>
    <x v="12"/>
    <s v="I/C DESG"/>
    <s v="002424"/>
    <s v="Jhutamad Jaraekram"/>
    <m/>
    <n v="8"/>
  </r>
  <r>
    <x v="6"/>
    <s v="I/C DESG"/>
    <s v="005265"/>
    <s v="Surisa Phosang"/>
    <m/>
    <n v="4"/>
  </r>
  <r>
    <x v="12"/>
    <s v="I/C DESG"/>
    <s v="004057"/>
    <s v="Nitipol Kanagasai"/>
    <m/>
    <n v="4"/>
  </r>
  <r>
    <x v="12"/>
    <s v="I/C DESG"/>
    <s v="004057"/>
    <s v="Nitipol Kanagasai"/>
    <m/>
    <n v="8"/>
  </r>
  <r>
    <x v="12"/>
    <s v="I/C DESG"/>
    <s v="004057"/>
    <s v="Nitipol Kanagasai"/>
    <m/>
    <n v="8"/>
  </r>
  <r>
    <x v="12"/>
    <s v="I/C DESG"/>
    <s v="004057"/>
    <s v="Nitipol Kanagasai"/>
    <m/>
    <n v="8"/>
  </r>
  <r>
    <x v="12"/>
    <s v="I/C DESG"/>
    <s v="004057"/>
    <s v="Nitipol Kanagasai"/>
    <m/>
    <n v="8"/>
  </r>
  <r>
    <x v="12"/>
    <s v="I/C DESG"/>
    <s v="004057"/>
    <s v="Nitipol Kanagasai"/>
    <m/>
    <n v="8"/>
  </r>
  <r>
    <x v="6"/>
    <s v="I/C DESG"/>
    <s v="000563"/>
    <s v="Assadang Mouangsamrit"/>
    <m/>
    <n v="6"/>
  </r>
  <r>
    <x v="2"/>
    <s v="I/C DESG"/>
    <s v="004057"/>
    <s v="Nitipol Kanagasai"/>
    <m/>
    <n v="6"/>
  </r>
  <r>
    <x v="2"/>
    <s v="I/C DESG"/>
    <s v="004057"/>
    <s v="Nitipol Kanagasai"/>
    <m/>
    <n v="6"/>
  </r>
  <r>
    <x v="1"/>
    <s v="I/C DESG"/>
    <s v="005152"/>
    <s v="Sresthasak Varasarin"/>
    <m/>
    <n v="8"/>
  </r>
  <r>
    <x v="4"/>
    <s v="I/C DESG"/>
    <s v="003038"/>
    <s v="Lampoon Khamwangngeaw"/>
    <m/>
    <n v="1"/>
  </r>
  <r>
    <x v="6"/>
    <s v="I/C DESG"/>
    <s v="000563"/>
    <s v="Assadang Mouangsamrit"/>
    <m/>
    <n v="8"/>
  </r>
  <r>
    <x v="1"/>
    <s v="I/C DESG"/>
    <s v="005152"/>
    <s v="Sresthasak Varasarin"/>
    <m/>
    <n v="8"/>
  </r>
  <r>
    <x v="4"/>
    <s v="I/C DESG"/>
    <s v="003038"/>
    <s v="Lampoon Khamwangngeaw"/>
    <m/>
    <n v="2"/>
  </r>
  <r>
    <x v="6"/>
    <s v="I/C DESG"/>
    <s v="000563"/>
    <s v="Assadang Mouangsamrit"/>
    <m/>
    <n v="8"/>
  </r>
  <r>
    <x v="1"/>
    <s v="I/C DESG"/>
    <s v="005152"/>
    <s v="Sresthasak Varasarin"/>
    <m/>
    <n v="8"/>
  </r>
  <r>
    <x v="4"/>
    <s v="I/C DESG"/>
    <s v="003038"/>
    <s v="Lampoon Khamwangngeaw"/>
    <m/>
    <n v="2"/>
  </r>
  <r>
    <x v="6"/>
    <s v="I/C DESG"/>
    <s v="000563"/>
    <s v="Assadang Mouangsamrit"/>
    <m/>
    <n v="8"/>
  </r>
  <r>
    <x v="2"/>
    <s v="I/C DESG"/>
    <s v="000871"/>
    <s v="Chakrit Ounvises"/>
    <m/>
    <n v="1"/>
  </r>
  <r>
    <x v="6"/>
    <s v="I/C DESG"/>
    <s v="000563"/>
    <s v="Assadang Mouangsamrit"/>
    <m/>
    <n v="8"/>
  </r>
  <r>
    <x v="0"/>
    <s v="I/C DESG"/>
    <s v="003038"/>
    <s v="Lampoon Khamwangngeaw"/>
    <m/>
    <n v="2"/>
  </r>
  <r>
    <x v="1"/>
    <s v="I/C DESG"/>
    <s v="005152"/>
    <s v="Sresthasak Varasarin"/>
    <m/>
    <n v="8"/>
  </r>
  <r>
    <x v="4"/>
    <s v="I/C DESG"/>
    <s v="000903"/>
    <s v="Chapoo Rordpet"/>
    <m/>
    <n v="4"/>
  </r>
  <r>
    <x v="0"/>
    <s v="I/C DESG"/>
    <s v="003038"/>
    <s v="Lampoon Khamwangngeaw"/>
    <m/>
    <n v="2"/>
  </r>
  <r>
    <x v="4"/>
    <s v="I/C DESG"/>
    <s v="000903"/>
    <s v="Chapoo Rordpet"/>
    <m/>
    <n v="8"/>
  </r>
  <r>
    <x v="1"/>
    <s v="I/C DESG"/>
    <s v="005152"/>
    <s v="Sresthasak Varasarin"/>
    <m/>
    <n v="8"/>
  </r>
  <r>
    <x v="12"/>
    <s v="I/C DESG"/>
    <s v="000563"/>
    <s v="Assadang Mouangsamrit"/>
    <m/>
    <n v="8"/>
  </r>
  <r>
    <x v="1"/>
    <s v="I/C DESG"/>
    <s v="000871"/>
    <s v="Chakrit Ounvises"/>
    <m/>
    <n v="4"/>
  </r>
  <r>
    <x v="4"/>
    <s v="I/C DESG"/>
    <s v="000903"/>
    <s v="Chapoo Rordpet"/>
    <m/>
    <n v="4"/>
  </r>
  <r>
    <x v="1"/>
    <s v="I/C DESG"/>
    <s v="005152"/>
    <s v="Sresthasak Varasarin"/>
    <m/>
    <n v="8"/>
  </r>
  <r>
    <x v="12"/>
    <s v="I/C DESG"/>
    <s v="000563"/>
    <s v="Assadang Mouangsamrit"/>
    <m/>
    <n v="8"/>
  </r>
  <r>
    <x v="1"/>
    <s v="I/C DESG"/>
    <s v="000871"/>
    <s v="Chakrit Ounvises"/>
    <m/>
    <n v="4"/>
  </r>
  <r>
    <x v="4"/>
    <s v="I/C DESG"/>
    <s v="000903"/>
    <s v="Chapoo Rordpet"/>
    <m/>
    <n v="7"/>
  </r>
  <r>
    <x v="1"/>
    <s v="I/C DESG"/>
    <s v="005279"/>
    <s v="Suthatip Paiboonnanthapong"/>
    <m/>
    <n v="4"/>
  </r>
  <r>
    <x v="6"/>
    <s v="I/C DESG"/>
    <s v="003038"/>
    <s v="Lampoon Khamwangngeaw"/>
    <m/>
    <n v="8"/>
  </r>
  <r>
    <x v="1"/>
    <s v="I/C DESG"/>
    <s v="005152"/>
    <s v="Sresthasak Varasarin"/>
    <m/>
    <n v="8"/>
  </r>
  <r>
    <x v="4"/>
    <s v="I/C DESG"/>
    <s v="000903"/>
    <s v="Chapoo Rordpet"/>
    <m/>
    <n v="4"/>
  </r>
  <r>
    <x v="6"/>
    <s v="I/C DESG"/>
    <s v="000563"/>
    <s v="Assadang Mouangsamrit"/>
    <m/>
    <n v="8"/>
  </r>
  <r>
    <x v="1"/>
    <s v="I/C DESG"/>
    <s v="005152"/>
    <s v="Sresthasak Varasarin"/>
    <m/>
    <n v="8"/>
  </r>
  <r>
    <x v="1"/>
    <s v="I/C DESG"/>
    <s v="005279"/>
    <s v="Suthatip Paiboonnanthapong"/>
    <m/>
    <n v="4"/>
  </r>
  <r>
    <x v="6"/>
    <s v="I/C DESG"/>
    <s v="000563"/>
    <s v="Assadang Mouangsamrit"/>
    <m/>
    <n v="8"/>
  </r>
  <r>
    <x v="6"/>
    <s v="I/C DESG"/>
    <s v="003038"/>
    <s v="Lampoon Khamwangngeaw"/>
    <m/>
    <n v="4"/>
  </r>
  <r>
    <x v="4"/>
    <s v="I/C DESG"/>
    <s v="000903"/>
    <s v="Chapoo Rordpet"/>
    <m/>
    <n v="6.5"/>
  </r>
  <r>
    <x v="1"/>
    <s v="I/C DESG"/>
    <s v="005279"/>
    <s v="Suthatip Paiboonnanthapong"/>
    <m/>
    <n v="8"/>
  </r>
  <r>
    <x v="6"/>
    <s v="I/C DESG"/>
    <s v="003038"/>
    <s v="Lampoon Khamwangngeaw"/>
    <m/>
    <n v="8"/>
  </r>
  <r>
    <x v="1"/>
    <s v="I/C DESG"/>
    <s v="005152"/>
    <s v="Sresthasak Varasarin"/>
    <m/>
    <n v="8"/>
  </r>
  <r>
    <x v="4"/>
    <s v="I/C DESG"/>
    <s v="000903"/>
    <s v="Chapoo Rordpet"/>
    <m/>
    <n v="7"/>
  </r>
  <r>
    <x v="1"/>
    <s v="I/C DESG"/>
    <s v="005152"/>
    <s v="Sresthasak Varasarin"/>
    <m/>
    <n v="8"/>
  </r>
  <r>
    <x v="14"/>
    <s v="I/C DESG"/>
    <s v="005279"/>
    <s v="Suthatip Paiboonnanthapong"/>
    <m/>
    <n v="8"/>
  </r>
  <r>
    <x v="0"/>
    <s v="I/C DESG"/>
    <s v="000903"/>
    <s v="Chapoo Rordpet"/>
    <m/>
    <n v="1"/>
  </r>
  <r>
    <x v="12"/>
    <s v="I/C DESG"/>
    <s v="000871"/>
    <s v="Chakrit Ounvises"/>
    <m/>
    <n v="1"/>
  </r>
  <r>
    <x v="14"/>
    <s v="I/C DESG"/>
    <s v="005279"/>
    <s v="Suthatip Paiboonnanthapong"/>
    <m/>
    <n v="8"/>
  </r>
  <r>
    <x v="12"/>
    <s v="I/C DESG"/>
    <s v="000871"/>
    <s v="Chakrit Ounvises"/>
    <m/>
    <n v="1"/>
  </r>
  <r>
    <x v="0"/>
    <s v="I/C DESG"/>
    <s v="000903"/>
    <s v="Chapoo Rordpet"/>
    <m/>
    <n v="1"/>
  </r>
  <r>
    <x v="4"/>
    <s v="I/C DESG"/>
    <s v="000903"/>
    <s v="Chapoo Rordpet"/>
    <m/>
    <n v="7"/>
  </r>
  <r>
    <x v="0"/>
    <s v="I/C DESG"/>
    <s v="005279"/>
    <s v="Suthatip Paiboonnanthapong"/>
    <m/>
    <n v="2"/>
  </r>
  <r>
    <x v="12"/>
    <s v="I/C DESG"/>
    <s v="000871"/>
    <s v="Chakrit Ounvises"/>
    <m/>
    <n v="1"/>
  </r>
  <r>
    <x v="4"/>
    <s v="I/C DESG"/>
    <s v="000903"/>
    <s v="Chapoo Rordpet"/>
    <m/>
    <n v="7"/>
  </r>
  <r>
    <x v="0"/>
    <s v="I/C DESG"/>
    <s v="005279"/>
    <s v="Suthatip Paiboonnanthapong"/>
    <m/>
    <n v="2"/>
  </r>
  <r>
    <x v="6"/>
    <s v="I/C DESG"/>
    <s v="003038"/>
    <s v="Lampoon Khamwangngeaw"/>
    <m/>
    <n v="8"/>
  </r>
  <r>
    <x v="0"/>
    <s v="I/C DESG"/>
    <s v="005279"/>
    <s v="Suthatip Paiboonnanthapong"/>
    <m/>
    <n v="2"/>
  </r>
  <r>
    <x v="0"/>
    <s v="I/C DESG"/>
    <s v="000903"/>
    <s v="Chapoo Rordpet"/>
    <m/>
    <n v="1"/>
  </r>
  <r>
    <x v="6"/>
    <s v="I/C DESG"/>
    <s v="003038"/>
    <s v="Lampoon Khamwangngeaw"/>
    <m/>
    <n v="8"/>
  </r>
  <r>
    <x v="1"/>
    <s v="I/C DESG"/>
    <s v="005279"/>
    <s v="Suthatip Paiboonnanthapong"/>
    <m/>
    <n v="8"/>
  </r>
  <r>
    <x v="5"/>
    <s v="I/C DESG"/>
    <s v="003038"/>
    <s v="Lampoon Khamwangngeaw"/>
    <m/>
    <n v="3"/>
  </r>
  <r>
    <x v="1"/>
    <s v="I/C DESG"/>
    <s v="000871"/>
    <s v="Chakrit Ounvises"/>
    <m/>
    <n v="4"/>
  </r>
  <r>
    <x v="1"/>
    <s v="I/C DESG"/>
    <s v="005279"/>
    <s v="Suthatip Paiboonnanthapong"/>
    <m/>
    <n v="6"/>
  </r>
  <r>
    <x v="6"/>
    <s v="I/C DESG"/>
    <s v="003038"/>
    <s v="Lampoon Khamwangngeaw"/>
    <m/>
    <n v="5"/>
  </r>
  <r>
    <x v="1"/>
    <s v="I/C DESG"/>
    <s v="005279"/>
    <s v="Suthatip Paiboonnanthapong"/>
    <m/>
    <n v="6"/>
  </r>
  <r>
    <x v="1"/>
    <s v="I/C DESG"/>
    <s v="000871"/>
    <s v="Chakrit Ounvises"/>
    <m/>
    <n v="4"/>
  </r>
  <r>
    <x v="6"/>
    <s v="I/C DESG"/>
    <s v="003038"/>
    <s v="Lampoon Khamwangngeaw"/>
    <m/>
    <n v="8"/>
  </r>
  <r>
    <x v="1"/>
    <s v="I/C DESG"/>
    <s v="005279"/>
    <s v="Suthatip Paiboonnanthapong"/>
    <m/>
    <n v="6"/>
  </r>
  <r>
    <x v="1"/>
    <s v="I/C DESG"/>
    <s v="000871"/>
    <s v="Chakrit Ounvises"/>
    <m/>
    <n v="4"/>
  </r>
  <r>
    <x v="6"/>
    <s v="I/C DESG"/>
    <s v="003038"/>
    <s v="Lampoon Khamwangngeaw"/>
    <m/>
    <n v="3"/>
  </r>
  <r>
    <x v="1"/>
    <s v="I/C DESG"/>
    <s v="000871"/>
    <s v="Chakrit Ounvises"/>
    <m/>
    <n v="4"/>
  </r>
  <r>
    <x v="1"/>
    <s v="I/C DESG"/>
    <s v="005279"/>
    <s v="Suthatip Paiboonnanthapong"/>
    <m/>
    <n v="8"/>
  </r>
  <r>
    <x v="6"/>
    <s v="I/C DESG"/>
    <s v="003038"/>
    <s v="Lampoon Khamwangngeaw"/>
    <m/>
    <n v="4"/>
  </r>
  <r>
    <x v="1"/>
    <s v="I/C DESG"/>
    <s v="000871"/>
    <s v="Chakrit Ounvises"/>
    <m/>
    <n v="4"/>
  </r>
  <r>
    <x v="0"/>
    <s v="I/C DESG"/>
    <s v="005279"/>
    <s v="Suthatip Paiboonnanthapong"/>
    <m/>
    <n v="4"/>
  </r>
  <r>
    <x v="6"/>
    <s v="I/C DESG"/>
    <s v="003038"/>
    <s v="Lampoon Khamwangngeaw"/>
    <m/>
    <n v="6"/>
  </r>
  <r>
    <x v="0"/>
    <s v="I/C DESG"/>
    <s v="005279"/>
    <s v="Suthatip Paiboonnanthapong"/>
    <m/>
    <n v="4"/>
  </r>
  <r>
    <x v="7"/>
    <s v="I/C DESG"/>
    <s v="003038"/>
    <s v="Lampoon Khamwangngeaw"/>
    <m/>
    <n v="2"/>
  </r>
  <r>
    <x v="5"/>
    <s v="I/C DESG"/>
    <s v="003038"/>
    <s v="Lampoon Khamwangngeaw"/>
    <m/>
    <n v="4"/>
  </r>
  <r>
    <x v="0"/>
    <s v="I/C DESG"/>
    <s v="000871"/>
    <s v="Chakrit Ounvises"/>
    <m/>
    <n v="2"/>
  </r>
  <r>
    <x v="0"/>
    <s v="I/C DESG"/>
    <s v="000871"/>
    <s v="Chakrit Ounvises"/>
    <m/>
    <n v="2"/>
  </r>
  <r>
    <x v="0"/>
    <s v="I/C DESG"/>
    <s v="000871"/>
    <s v="Chakrit Ounvises"/>
    <m/>
    <n v="1"/>
  </r>
  <r>
    <x v="0"/>
    <s v="I/C DESG"/>
    <s v="000871"/>
    <s v="Chakrit Ounvises"/>
    <m/>
    <n v="2"/>
  </r>
  <r>
    <x v="0"/>
    <s v="I/C DESG"/>
    <s v="000871"/>
    <s v="Chakrit Ounvises"/>
    <m/>
    <n v="2"/>
  </r>
  <r>
    <x v="12"/>
    <s v="I/C DESG"/>
    <s v="000871"/>
    <s v="Chakrit Ounvises"/>
    <m/>
    <n v="1"/>
  </r>
  <r>
    <x v="12"/>
    <s v="I/C DESG"/>
    <s v="000871"/>
    <s v="Chakrit Ounvises"/>
    <m/>
    <n v="1"/>
  </r>
  <r>
    <x v="5"/>
    <s v="I/C DESG"/>
    <s v="000871"/>
    <s v="Chakrit Ounvises"/>
    <m/>
    <n v="1"/>
  </r>
  <r>
    <x v="5"/>
    <s v="I/C DESG"/>
    <s v="000871"/>
    <s v="Chakrit Ounvises"/>
    <m/>
    <n v="1"/>
  </r>
  <r>
    <x v="5"/>
    <s v="I/C DESG"/>
    <s v="000871"/>
    <s v="Chakrit Ounvises"/>
    <m/>
    <n v="1"/>
  </r>
  <r>
    <x v="2"/>
    <s v="I/C DESG"/>
    <s v="000871"/>
    <s v="Chakrit Ounvises"/>
    <m/>
    <n v="1"/>
  </r>
  <r>
    <x v="1"/>
    <s v="I/C DESG"/>
    <s v="000871"/>
    <s v="Chakrit Ounvises"/>
    <m/>
    <n v="4"/>
  </r>
  <r>
    <x v="1"/>
    <s v="I/C DESG"/>
    <s v="000871"/>
    <s v="Chakrit Ounvises"/>
    <m/>
    <n v="4"/>
  </r>
  <r>
    <x v="1"/>
    <s v="I/C DESG"/>
    <s v="000871"/>
    <s v="Chakrit Ounvises"/>
    <m/>
    <n v="4"/>
  </r>
  <r>
    <x v="0"/>
    <s v="I/C DESG"/>
    <s v="000871"/>
    <s v="Chakrit Ounvises"/>
    <m/>
    <n v="1"/>
  </r>
  <r>
    <x v="0"/>
    <s v="I/C DESG"/>
    <s v="000871"/>
    <s v="Chakrit Ounvises"/>
    <m/>
    <n v="2"/>
  </r>
  <r>
    <x v="0"/>
    <s v="I/C DESG"/>
    <s v="000871"/>
    <s v="Chakrit Ounvises"/>
    <m/>
    <n v="2"/>
  </r>
  <r>
    <x v="0"/>
    <s v="I/C DESG"/>
    <s v="000871"/>
    <s v="Chakrit Ounvises"/>
    <m/>
    <n v="2"/>
  </r>
  <r>
    <x v="6"/>
    <s v="I/C DESG"/>
    <s v="000563"/>
    <s v="Assadang Mouangsamrit"/>
    <m/>
    <n v="8"/>
  </r>
  <r>
    <x v="6"/>
    <s v="I/C DESG"/>
    <s v="000563"/>
    <s v="Assadang Mouangsamrit"/>
    <m/>
    <n v="8"/>
  </r>
  <r>
    <x v="6"/>
    <s v="I/C DESG"/>
    <s v="000563"/>
    <s v="Assadang Mouangsamrit"/>
    <m/>
    <n v="8"/>
  </r>
  <r>
    <x v="6"/>
    <s v="I/C DESG"/>
    <s v="000563"/>
    <s v="Assadang Mouangsamrit"/>
    <m/>
    <n v="8"/>
  </r>
  <r>
    <x v="6"/>
    <s v="I/C DESG"/>
    <s v="000563"/>
    <s v="Assadang Mouangsamrit"/>
    <m/>
    <n v="8"/>
  </r>
  <r>
    <x v="6"/>
    <s v="I/C DESG"/>
    <s v="000563"/>
    <s v="Assadang Mouangsamrit"/>
    <m/>
    <n v="8"/>
  </r>
  <r>
    <x v="6"/>
    <s v="I/C DESG"/>
    <s v="000563"/>
    <s v="Assadang Mouangsamrit"/>
    <m/>
    <n v="8"/>
  </r>
  <r>
    <x v="6"/>
    <s v="I/C DESG"/>
    <s v="000563"/>
    <s v="Assadang Mouangsamrit"/>
    <m/>
    <n v="8"/>
  </r>
  <r>
    <x v="6"/>
    <s v="I/C DESG"/>
    <s v="000563"/>
    <s v="Assadang Mouangsamrit"/>
    <m/>
    <n v="8"/>
  </r>
  <r>
    <x v="6"/>
    <s v="I/C DESG"/>
    <s v="000563"/>
    <s v="Assadang Mouangsamrit"/>
    <m/>
    <n v="8"/>
  </r>
  <r>
    <x v="12"/>
    <s v="I/C DESG"/>
    <s v="004927"/>
    <s v="Seksan Pliansinchai"/>
    <m/>
    <n v="8"/>
  </r>
  <r>
    <x v="12"/>
    <s v="I/C DESG"/>
    <s v="004927"/>
    <s v="Seksan Pliansinchai"/>
    <m/>
    <n v="8"/>
  </r>
  <r>
    <x v="1"/>
    <s v="I/C DESG"/>
    <s v="004491"/>
    <s v="Rapee Pongtanee"/>
    <m/>
    <n v="8"/>
  </r>
  <r>
    <x v="1"/>
    <s v="I/C DESG"/>
    <s v="004491"/>
    <s v="Rapee Pongtanee"/>
    <m/>
    <n v="8"/>
  </r>
  <r>
    <x v="6"/>
    <s v="I/C DESG"/>
    <s v="004927"/>
    <s v="Seksan Pliansinchai"/>
    <m/>
    <n v="8"/>
  </r>
  <r>
    <x v="7"/>
    <s v="I/C DESG"/>
    <s v="004103"/>
    <s v="Nuttaporn Soontornmesatien"/>
    <m/>
    <n v="3"/>
  </r>
  <r>
    <x v="1"/>
    <s v="I/C DESG"/>
    <s v="004491"/>
    <s v="Rapee Pongtanee"/>
    <m/>
    <n v="8"/>
  </r>
  <r>
    <x v="6"/>
    <s v="I/C DESG"/>
    <s v="004927"/>
    <s v="Seksan Pliansinchai"/>
    <m/>
    <n v="8"/>
  </r>
  <r>
    <x v="7"/>
    <s v="I/C DESG"/>
    <s v="004103"/>
    <s v="Nuttaporn Soontornmesatien"/>
    <m/>
    <n v="7"/>
  </r>
  <r>
    <x v="1"/>
    <s v="I/C DESG"/>
    <s v="004491"/>
    <s v="Rapee Pongtanee"/>
    <m/>
    <n v="8"/>
  </r>
  <r>
    <x v="6"/>
    <s v="I/C DESG"/>
    <s v="004927"/>
    <s v="Seksan Pliansinchai"/>
    <m/>
    <n v="8"/>
  </r>
  <r>
    <x v="1"/>
    <s v="I/C DESG"/>
    <s v="004491"/>
    <s v="Rapee Pongtanee"/>
    <m/>
    <n v="8"/>
  </r>
  <r>
    <x v="6"/>
    <s v="I/C DESG"/>
    <s v="004927"/>
    <s v="Seksan Pliansinchai"/>
    <m/>
    <n v="8"/>
  </r>
  <r>
    <x v="1"/>
    <s v="I/C DESG"/>
    <s v="004491"/>
    <s v="Rapee Pongtanee"/>
    <m/>
    <n v="8"/>
  </r>
  <r>
    <x v="6"/>
    <s v="I/C DESG"/>
    <s v="004927"/>
    <s v="Seksan Pliansinchai"/>
    <m/>
    <n v="8"/>
  </r>
  <r>
    <x v="1"/>
    <s v="I/C DESG"/>
    <s v="004491"/>
    <s v="Rapee Pongtanee"/>
    <m/>
    <n v="7"/>
  </r>
  <r>
    <x v="9"/>
    <s v="I/C DESG"/>
    <s v="004103"/>
    <s v="Nuttaporn Soontornmesatien"/>
    <m/>
    <n v="8"/>
  </r>
  <r>
    <x v="6"/>
    <s v="I/C DESG"/>
    <s v="004927"/>
    <s v="Seksan Pliansinchai"/>
    <m/>
    <n v="7"/>
  </r>
  <r>
    <x v="9"/>
    <s v="I/C DESG"/>
    <s v="004103"/>
    <s v="Nuttaporn Soontornmesatien"/>
    <m/>
    <n v="5"/>
  </r>
  <r>
    <x v="9"/>
    <s v="I/C DESG"/>
    <s v="004103"/>
    <s v="Nuttaporn Soontornmesatien"/>
    <m/>
    <n v="8"/>
  </r>
  <r>
    <x v="9"/>
    <s v="I/C DESG"/>
    <s v="004103"/>
    <s v="Nuttaporn Soontornmesatien"/>
    <m/>
    <n v="8"/>
  </r>
  <r>
    <x v="6"/>
    <s v="I/C DESG"/>
    <s v="004927"/>
    <s v="Seksan Pliansinchai"/>
    <m/>
    <n v="8"/>
  </r>
  <r>
    <x v="1"/>
    <s v="I/C DESG"/>
    <s v="004498"/>
    <s v="Rattikarn Saengow"/>
    <m/>
    <n v="2"/>
  </r>
  <r>
    <x v="1"/>
    <s v="I/C DESG"/>
    <s v="004498"/>
    <s v="Rattikarn Saengow"/>
    <m/>
    <n v="2"/>
  </r>
  <r>
    <x v="4"/>
    <s v="I/C DESG"/>
    <s v="002276"/>
    <s v="Jate Thongsom"/>
    <m/>
    <n v="6"/>
  </r>
  <r>
    <x v="4"/>
    <s v="I/C DESG"/>
    <s v="004498"/>
    <s v="Rattikarn Saengow"/>
    <m/>
    <n v="6"/>
  </r>
  <r>
    <x v="4"/>
    <s v="I/C DESG"/>
    <s v="004498"/>
    <s v="Rattikarn Saengow"/>
    <m/>
    <n v="6"/>
  </r>
  <r>
    <x v="4"/>
    <s v="I/C DESG"/>
    <s v="002276"/>
    <s v="Jate Thongsom"/>
    <m/>
    <n v="6"/>
  </r>
  <r>
    <x v="4"/>
    <s v="I/C DESG"/>
    <s v="002276"/>
    <s v="Jate Thongsom"/>
    <m/>
    <n v="8"/>
  </r>
  <r>
    <x v="4"/>
    <s v="I/C DESG"/>
    <s v="004498"/>
    <s v="Rattikarn Saengow"/>
    <m/>
    <n v="8"/>
  </r>
  <r>
    <x v="4"/>
    <s v="I/C DESG"/>
    <s v="002276"/>
    <s v="Jate Thongsom"/>
    <m/>
    <n v="8"/>
  </r>
  <r>
    <x v="4"/>
    <s v="I/C DESG"/>
    <s v="004498"/>
    <s v="Rattikarn Saengow"/>
    <m/>
    <n v="8"/>
  </r>
  <r>
    <x v="4"/>
    <s v="I/C DESG"/>
    <s v="004498"/>
    <s v="Rattikarn Saengow"/>
    <m/>
    <n v="8"/>
  </r>
  <r>
    <x v="0"/>
    <s v="I/C DESG"/>
    <s v="002276"/>
    <s v="Jate Thongsom"/>
    <m/>
    <n v="2"/>
  </r>
  <r>
    <x v="4"/>
    <s v="I/C DESG"/>
    <s v="004498"/>
    <s v="Rattikarn Saengow"/>
    <m/>
    <n v="8"/>
  </r>
  <r>
    <x v="0"/>
    <s v="I/C DESG"/>
    <s v="002276"/>
    <s v="Jate Thongsom"/>
    <m/>
    <n v="2"/>
  </r>
  <r>
    <x v="0"/>
    <s v="I/C DESG"/>
    <s v="002276"/>
    <s v="Jate Thongsom"/>
    <m/>
    <n v="4"/>
  </r>
  <r>
    <x v="4"/>
    <s v="I/C DESG"/>
    <s v="004498"/>
    <s v="Rattikarn Saengow"/>
    <m/>
    <n v="8"/>
  </r>
  <r>
    <x v="0"/>
    <s v="I/C DESG"/>
    <s v="002276"/>
    <s v="Jate Thongsom"/>
    <m/>
    <n v="4"/>
  </r>
  <r>
    <x v="4"/>
    <s v="I/C DESG"/>
    <s v="004498"/>
    <s v="Rattikarn Saengow"/>
    <m/>
    <n v="8"/>
  </r>
  <r>
    <x v="4"/>
    <s v="I/C DESG"/>
    <s v="002276"/>
    <s v="Jate Thongsom"/>
    <m/>
    <n v="4"/>
  </r>
  <r>
    <x v="4"/>
    <s v="I/C DESG"/>
    <s v="002276"/>
    <s v="Jate Thongsom"/>
    <m/>
    <n v="4"/>
  </r>
  <r>
    <x v="4"/>
    <s v="I/C DESG"/>
    <s v="002276"/>
    <s v="Jate Thongsom"/>
    <m/>
    <n v="7"/>
  </r>
  <r>
    <x v="4"/>
    <s v="I/C DESG"/>
    <s v="002276"/>
    <s v="Jate Thongsom"/>
    <m/>
    <n v="8"/>
  </r>
  <r>
    <x v="0"/>
    <s v="I/C DESG"/>
    <s v="006524"/>
    <s v="Pimruetai Maneekorn"/>
    <m/>
    <n v="8"/>
  </r>
  <r>
    <x v="0"/>
    <s v="I/C DESG"/>
    <s v="006524"/>
    <s v="Pimruetai Maneekorn"/>
    <m/>
    <n v="8"/>
  </r>
  <r>
    <x v="0"/>
    <s v="I/C DESG"/>
    <s v="006524"/>
    <s v="Pimruetai Maneekorn"/>
    <m/>
    <n v="8"/>
  </r>
  <r>
    <x v="0"/>
    <s v="I/C DESG"/>
    <s v="006524"/>
    <s v="Pimruetai Maneekorn"/>
    <m/>
    <n v="8"/>
  </r>
  <r>
    <x v="0"/>
    <s v="I/C DESG"/>
    <s v="006524"/>
    <s v="Pimruetai Maneekorn"/>
    <m/>
    <n v="8"/>
  </r>
  <r>
    <x v="0"/>
    <s v="I/C DESG"/>
    <s v="006524"/>
    <s v="Pimruetai Maneekorn"/>
    <m/>
    <n v="4"/>
  </r>
  <r>
    <x v="0"/>
    <s v="I/C DESG"/>
    <s v="006524"/>
    <s v="Pimruetai Maneekorn"/>
    <m/>
    <n v="8"/>
  </r>
  <r>
    <x v="1"/>
    <s v="I/C DESG"/>
    <s v="004491"/>
    <s v="Rapee Pongtanee"/>
    <m/>
    <n v="8"/>
  </r>
  <r>
    <x v="0"/>
    <s v="I/C DESG"/>
    <s v="006524"/>
    <s v="Pimruetai Maneekorn"/>
    <m/>
    <n v="8"/>
  </r>
  <r>
    <x v="1"/>
    <s v="I/C DESG"/>
    <s v="004491"/>
    <s v="Rapee Pongtanee"/>
    <m/>
    <n v="8"/>
  </r>
  <r>
    <x v="0"/>
    <s v="I/C DESG"/>
    <s v="006524"/>
    <s v="Pimruetai Maneekorn"/>
    <m/>
    <n v="8"/>
  </r>
  <r>
    <x v="1"/>
    <s v="I/C DESG"/>
    <s v="004491"/>
    <s v="Rapee Pongtanee"/>
    <m/>
    <n v="8"/>
  </r>
  <r>
    <x v="1"/>
    <s v="I/C DESG"/>
    <s v="004491"/>
    <s v="Rapee Pongtanee"/>
    <m/>
    <n v="8"/>
  </r>
  <r>
    <x v="1"/>
    <s v="I/C DESG"/>
    <s v="004491"/>
    <s v="Rapee Pongtanee"/>
    <m/>
    <n v="8"/>
  </r>
  <r>
    <x v="1"/>
    <s v="I/C DESG"/>
    <s v="004491"/>
    <s v="Rapee Pongtanee"/>
    <m/>
    <n v="6"/>
  </r>
  <r>
    <x v="1"/>
    <s v="I/C DESG"/>
    <s v="004491"/>
    <s v="Rapee Pongtanee"/>
    <m/>
    <n v="6"/>
  </r>
  <r>
    <x v="1"/>
    <s v="I/C DESG"/>
    <s v="004491"/>
    <s v="Rapee Pongtanee"/>
    <m/>
    <n v="5"/>
  </r>
  <r>
    <x v="1"/>
    <s v="I/C DESG"/>
    <s v="004491"/>
    <s v="Rapee Pongtanee"/>
    <m/>
    <n v="6"/>
  </r>
  <r>
    <x v="1"/>
    <s v="I/C DESG"/>
    <s v="004491"/>
    <s v="Rapee Pongtanee"/>
    <m/>
    <n v="8"/>
  </r>
  <r>
    <x v="1"/>
    <s v="I/C DESG"/>
    <s v="004491"/>
    <s v="Rapee Pongtanee"/>
    <m/>
    <n v="6"/>
  </r>
  <r>
    <x v="2"/>
    <s v="I/C DESG"/>
    <s v="004927"/>
    <s v="Seksan Pliansinchai"/>
    <m/>
    <n v="6"/>
  </r>
  <r>
    <x v="2"/>
    <s v="I/C DESG"/>
    <s v="004927"/>
    <s v="Seksan Pliansinchai"/>
    <m/>
    <n v="8"/>
  </r>
  <r>
    <x v="2"/>
    <s v="I/C DESG"/>
    <s v="004927"/>
    <s v="Seksan Pliansinchai"/>
    <m/>
    <n v="4"/>
  </r>
  <r>
    <x v="6"/>
    <s v="I/C DESG"/>
    <s v="004175"/>
    <s v="Pariyes Yaowasri"/>
    <m/>
    <n v="4"/>
  </r>
  <r>
    <x v="6"/>
    <s v="I/C DESG"/>
    <s v="004927"/>
    <s v="Seksan Pliansinchai"/>
    <m/>
    <n v="8"/>
  </r>
  <r>
    <x v="2"/>
    <s v="I/C DESG"/>
    <s v="004927"/>
    <s v="Seksan Pliansinchai"/>
    <m/>
    <n v="8"/>
  </r>
  <r>
    <x v="6"/>
    <s v="I/C DESG"/>
    <s v="004175"/>
    <s v="Pariyes Yaowasri"/>
    <m/>
    <n v="2"/>
  </r>
  <r>
    <x v="2"/>
    <s v="I/C DESG"/>
    <s v="004927"/>
    <s v="Seksan Pliansinchai"/>
    <m/>
    <n v="4"/>
  </r>
  <r>
    <x v="6"/>
    <s v="I/C DESG"/>
    <s v="004175"/>
    <s v="Pariyes Yaowasri"/>
    <m/>
    <n v="2"/>
  </r>
  <r>
    <x v="2"/>
    <s v="I/C DESG"/>
    <s v="004927"/>
    <s v="Seksan Pliansinchai"/>
    <m/>
    <n v="4"/>
  </r>
  <r>
    <x v="6"/>
    <s v="I/C DESG"/>
    <s v="004175"/>
    <s v="Pariyes Yaowasri"/>
    <m/>
    <n v="4"/>
  </r>
  <r>
    <x v="6"/>
    <s v="I/C DESG"/>
    <s v="004927"/>
    <s v="Seksan Pliansinchai"/>
    <m/>
    <n v="4"/>
  </r>
  <r>
    <x v="6"/>
    <s v="I/C DESG"/>
    <s v="004175"/>
    <s v="Pariyes Yaowasri"/>
    <m/>
    <n v="2"/>
  </r>
  <r>
    <x v="6"/>
    <s v="I/C DESG"/>
    <s v="004927"/>
    <s v="Seksan Pliansinchai"/>
    <m/>
    <n v="4"/>
  </r>
  <r>
    <x v="6"/>
    <s v="I/C DESG"/>
    <s v="004175"/>
    <s v="Pariyes Yaowasri"/>
    <m/>
    <n v="4"/>
  </r>
  <r>
    <x v="6"/>
    <s v="I/C DESG"/>
    <s v="004175"/>
    <s v="Pariyes Yaowasri"/>
    <m/>
    <n v="2"/>
  </r>
  <r>
    <x v="7"/>
    <s v="I/C DESG"/>
    <s v="003038"/>
    <s v="Lampoon Khamwangngeaw"/>
    <m/>
    <n v="4"/>
  </r>
  <r>
    <x v="7"/>
    <s v="I/C DESG"/>
    <s v="003038"/>
    <s v="Lampoon Khamwangngeaw"/>
    <m/>
    <n v="8"/>
  </r>
  <r>
    <x v="1"/>
    <s v="I/C DESG"/>
    <s v="002780"/>
    <s v="Karuna Chandee"/>
    <m/>
    <n v="8"/>
  </r>
  <r>
    <x v="1"/>
    <s v="I/C DESG"/>
    <s v="002780"/>
    <s v="Karuna Chandee"/>
    <m/>
    <n v="8"/>
  </r>
  <r>
    <x v="6"/>
    <s v="I/C DESG"/>
    <s v="003038"/>
    <s v="Lampoon Khamwangngeaw"/>
    <m/>
    <n v="4"/>
  </r>
  <r>
    <x v="1"/>
    <s v="I/C DESG"/>
    <s v="002780"/>
    <s v="Karuna Chandee"/>
    <m/>
    <n v="8"/>
  </r>
  <r>
    <x v="6"/>
    <s v="I/C DESG"/>
    <s v="003038"/>
    <s v="Lampoon Khamwangngeaw"/>
    <m/>
    <n v="4"/>
  </r>
  <r>
    <x v="1"/>
    <s v="I/C DESG"/>
    <s v="002780"/>
    <s v="Karuna Chandee"/>
    <m/>
    <n v="8"/>
  </r>
  <r>
    <x v="1"/>
    <s v="I/C DESG"/>
    <s v="002780"/>
    <s v="Karuna Chandee"/>
    <m/>
    <n v="6"/>
  </r>
  <r>
    <x v="4"/>
    <s v="I/C DESG"/>
    <s v="003038"/>
    <s v="Lampoon Khamwangngeaw"/>
    <m/>
    <n v="8"/>
  </r>
  <r>
    <x v="1"/>
    <s v="I/C DESG"/>
    <s v="002780"/>
    <s v="Karuna Chandee"/>
    <m/>
    <n v="8"/>
  </r>
  <r>
    <x v="4"/>
    <s v="I/C DESG"/>
    <s v="003038"/>
    <s v="Lampoon Khamwangngeaw"/>
    <m/>
    <n v="8"/>
  </r>
  <r>
    <x v="1"/>
    <s v="I/C DESG"/>
    <s v="002780"/>
    <s v="Karuna Chandee"/>
    <m/>
    <n v="8"/>
  </r>
  <r>
    <x v="1"/>
    <s v="I/C DESG"/>
    <s v="002780"/>
    <s v="Karuna Chandee"/>
    <m/>
    <n v="8"/>
  </r>
  <r>
    <x v="1"/>
    <s v="I/C DESG"/>
    <s v="002780"/>
    <s v="Karuna Chandee"/>
    <m/>
    <n v="8"/>
  </r>
  <r>
    <x v="6"/>
    <s v="I/C DESG"/>
    <s v="003038"/>
    <s v="Lampoon Khamwangngeaw"/>
    <m/>
    <n v="8"/>
  </r>
  <r>
    <x v="1"/>
    <s v="I/C DESG"/>
    <s v="002780"/>
    <s v="Karuna Chandee"/>
    <m/>
    <n v="8"/>
  </r>
  <r>
    <x v="6"/>
    <s v="I/C DESG"/>
    <s v="003038"/>
    <s v="Lampoon Khamwangngeaw"/>
    <m/>
    <n v="8"/>
  </r>
  <r>
    <x v="4"/>
    <s v="I/C DESG"/>
    <s v="003038"/>
    <s v="Lampoon Khamwangngeaw"/>
    <m/>
    <n v="4"/>
  </r>
  <r>
    <x v="4"/>
    <s v="I/C DESG"/>
    <s v="003038"/>
    <s v="Lampoon Khamwangngeaw"/>
    <m/>
    <n v="6"/>
  </r>
  <r>
    <x v="4"/>
    <s v="I/C DESG"/>
    <s v="003038"/>
    <s v="Lampoon Khamwangngeaw"/>
    <m/>
    <n v="2"/>
  </r>
  <r>
    <x v="1"/>
    <s v="I/C DESG"/>
    <s v="005279"/>
    <s v="Suthatip Paiboonnanthapong"/>
    <m/>
    <n v="8"/>
  </r>
  <r>
    <x v="1"/>
    <s v="I/C DESG"/>
    <s v="005279"/>
    <s v="Suthatip Paiboonnanthapong"/>
    <m/>
    <n v="8"/>
  </r>
  <r>
    <x v="1"/>
    <s v="I/C DESG"/>
    <s v="005279"/>
    <s v="Suthatip Paiboonnanthapong"/>
    <m/>
    <n v="8"/>
  </r>
  <r>
    <x v="0"/>
    <s v="I/C DESG"/>
    <s v="002276"/>
    <s v="Jate Thongsom"/>
    <m/>
    <n v="8"/>
  </r>
  <r>
    <x v="1"/>
    <s v="I/C DESG"/>
    <s v="005279"/>
    <s v="Suthatip Paiboonnanthapong"/>
    <m/>
    <n v="8"/>
  </r>
  <r>
    <x v="0"/>
    <s v="I/C DESG"/>
    <s v="002276"/>
    <s v="Jate Thongsom"/>
    <m/>
    <n v="7"/>
  </r>
  <r>
    <x v="1"/>
    <s v="I/C DESG"/>
    <s v="005279"/>
    <s v="Suthatip Paiboonnanthapong"/>
    <m/>
    <n v="8"/>
  </r>
  <r>
    <x v="0"/>
    <s v="I/C DESG"/>
    <s v="002276"/>
    <s v="Jate Thongsom"/>
    <m/>
    <n v="8"/>
  </r>
  <r>
    <x v="0"/>
    <s v="I/C DESG"/>
    <s v="002276"/>
    <s v="Jate Thongsom"/>
    <m/>
    <n v="7"/>
  </r>
  <r>
    <x v="0"/>
    <s v="I/C DESG"/>
    <s v="002276"/>
    <s v="Jate Thongsom"/>
    <m/>
    <n v="8"/>
  </r>
  <r>
    <x v="0"/>
    <s v="I/C DESG"/>
    <s v="002276"/>
    <s v="Jate Thongsom"/>
    <m/>
    <n v="8"/>
  </r>
  <r>
    <x v="14"/>
    <s v="I/C DESG"/>
    <s v="005279"/>
    <s v="Suthatip Paiboonnanthapong"/>
    <m/>
    <n v="8"/>
  </r>
  <r>
    <x v="0"/>
    <s v="I/C DESG"/>
    <s v="002276"/>
    <s v="Jate Thongsom"/>
    <m/>
    <n v="7"/>
  </r>
  <r>
    <x v="14"/>
    <s v="I/C DESG"/>
    <s v="005279"/>
    <s v="Suthatip Paiboonnanthapong"/>
    <m/>
    <n v="8"/>
  </r>
  <r>
    <x v="0"/>
    <s v="I/C DESG"/>
    <s v="002276"/>
    <s v="Jate Thongsom"/>
    <m/>
    <n v="8"/>
  </r>
  <r>
    <x v="0"/>
    <s v="I/C DESG"/>
    <s v="002276"/>
    <s v="Jate Thongsom"/>
    <m/>
    <n v="8"/>
  </r>
  <r>
    <x v="0"/>
    <s v="I/C DESG"/>
    <s v="002276"/>
    <s v="Jate Thongsom"/>
    <m/>
    <n v="8"/>
  </r>
  <r>
    <x v="4"/>
    <s v="I/C DESG"/>
    <s v="002276"/>
    <s v="Jate Thongsom"/>
    <m/>
    <n v="8"/>
  </r>
  <r>
    <x v="12"/>
    <s v="I/C DESG"/>
    <s v="004057"/>
    <s v="Nitipol Kanagasai"/>
    <m/>
    <n v="8"/>
  </r>
  <r>
    <x v="9"/>
    <s v="I/C DESG"/>
    <s v="004103"/>
    <s v="Nuttaporn Soontornmesatien"/>
    <m/>
    <n v="2"/>
  </r>
  <r>
    <x v="12"/>
    <s v="I/C DESG"/>
    <s v="004057"/>
    <s v="Nitipol Kanagasai"/>
    <m/>
    <n v="8"/>
  </r>
  <r>
    <x v="12"/>
    <s v="I/C DESG"/>
    <s v="004057"/>
    <s v="Nitipol Kanagasai"/>
    <m/>
    <n v="8"/>
  </r>
  <r>
    <x v="9"/>
    <s v="I/C DESG"/>
    <s v="004103"/>
    <s v="Nuttaporn Soontornmesatien"/>
    <m/>
    <n v="8"/>
  </r>
  <r>
    <x v="12"/>
    <s v="I/C DESG"/>
    <s v="004057"/>
    <s v="Nitipol Kanagasai"/>
    <m/>
    <n v="8"/>
  </r>
  <r>
    <x v="12"/>
    <s v="I/C DESG"/>
    <s v="004057"/>
    <s v="Nitipol Kanagasai"/>
    <m/>
    <n v="8"/>
  </r>
  <r>
    <x v="12"/>
    <s v="I/C DESG"/>
    <s v="004057"/>
    <s v="Nitipol Kanagasai"/>
    <m/>
    <n v="8"/>
  </r>
  <r>
    <x v="9"/>
    <s v="I/C DESG"/>
    <s v="004103"/>
    <s v="Nuttaporn Soontornmesatien"/>
    <m/>
    <n v="4"/>
  </r>
  <r>
    <x v="12"/>
    <s v="I/C DESG"/>
    <s v="004057"/>
    <s v="Nitipol Kanagasai"/>
    <m/>
    <n v="8"/>
  </r>
  <r>
    <x v="9"/>
    <s v="I/C DESG"/>
    <s v="004103"/>
    <s v="Nuttaporn Soontornmesatien"/>
    <m/>
    <n v="2"/>
  </r>
  <r>
    <x v="1"/>
    <s v="I/C DESG"/>
    <s v="002780"/>
    <s v="Karuna Chandee"/>
    <m/>
    <n v="8"/>
  </r>
  <r>
    <x v="1"/>
    <s v="I/C DESG"/>
    <s v="002780"/>
    <s v="Karuna Chandee"/>
    <m/>
    <n v="8"/>
  </r>
  <r>
    <x v="7"/>
    <s v="I/C DESG"/>
    <s v="004103"/>
    <s v="Nuttaporn Soontornmesatien"/>
    <m/>
    <n v="6"/>
  </r>
  <r>
    <x v="1"/>
    <s v="I/C DESG"/>
    <s v="002780"/>
    <s v="Karuna Chandee"/>
    <m/>
    <n v="8"/>
  </r>
  <r>
    <x v="7"/>
    <s v="I/C DESG"/>
    <s v="004103"/>
    <s v="Nuttaporn Soontornmesatien"/>
    <m/>
    <n v="4"/>
  </r>
  <r>
    <x v="1"/>
    <s v="I/C DESG"/>
    <s v="002780"/>
    <s v="Karuna Chandee"/>
    <m/>
    <n v="8"/>
  </r>
  <r>
    <x v="7"/>
    <s v="I/C DESG"/>
    <s v="004103"/>
    <s v="Nuttaporn Soontornmesatien"/>
    <m/>
    <n v="4"/>
  </r>
  <r>
    <x v="1"/>
    <s v="I/C DESG"/>
    <s v="002780"/>
    <s v="Karuna Chandee"/>
    <m/>
    <n v="8"/>
  </r>
  <r>
    <x v="7"/>
    <s v="I/C DESG"/>
    <s v="004103"/>
    <s v="Nuttaporn Soontornmesatien"/>
    <m/>
    <n v="8"/>
  </r>
  <r>
    <x v="1"/>
    <s v="I/C DESG"/>
    <s v="002780"/>
    <s v="Karuna Chandee"/>
    <m/>
    <n v="8"/>
  </r>
  <r>
    <x v="7"/>
    <s v="I/C DESG"/>
    <s v="004103"/>
    <s v="Nuttaporn Soontornmesatien"/>
    <m/>
    <n v="8"/>
  </r>
  <r>
    <x v="1"/>
    <s v="I/C DESG"/>
    <s v="002780"/>
    <s v="Karuna Chandee"/>
    <m/>
    <n v="8"/>
  </r>
  <r>
    <x v="7"/>
    <s v="I/C DESG"/>
    <s v="004103"/>
    <s v="Nuttaporn Soontornmesatien"/>
    <m/>
    <n v="8"/>
  </r>
  <r>
    <x v="0"/>
    <s v="I/C DESG"/>
    <s v="006526"/>
    <s v="Wittaya Kanchanakosol"/>
    <m/>
    <n v="8"/>
  </r>
  <r>
    <x v="7"/>
    <s v="I/C DESG"/>
    <s v="004103"/>
    <s v="Nuttaporn Soontornmesatien"/>
    <m/>
    <n v="6"/>
  </r>
  <r>
    <x v="0"/>
    <s v="I/C DESG"/>
    <s v="006526"/>
    <s v="Wittaya Kanchanakosol"/>
    <m/>
    <n v="4"/>
  </r>
  <r>
    <x v="0"/>
    <s v="I/C DESG"/>
    <s v="006526"/>
    <s v="Wittaya Kanchanakosol"/>
    <m/>
    <n v="4"/>
  </r>
  <r>
    <x v="0"/>
    <s v="I/C DESG"/>
    <s v="006526"/>
    <s v="Wittaya Kanchanakosol"/>
    <m/>
    <n v="4"/>
  </r>
  <r>
    <x v="0"/>
    <s v="I/C DESG"/>
    <s v="006526"/>
    <s v="Wittaya Kanchanakosol"/>
    <m/>
    <n v="4"/>
  </r>
  <r>
    <x v="6"/>
    <s v="I/C DESG"/>
    <s v="002302"/>
    <s v="Jeerustha Kamlang"/>
    <m/>
    <n v="2"/>
  </r>
  <r>
    <x v="0"/>
    <s v="I/C DESG"/>
    <s v="006526"/>
    <s v="Wittaya Kanchanakosol"/>
    <m/>
    <n v="4"/>
  </r>
  <r>
    <x v="6"/>
    <s v="I/C DESG"/>
    <s v="002302"/>
    <s v="Jeerustha Kamlang"/>
    <m/>
    <n v="2"/>
  </r>
  <r>
    <x v="0"/>
    <s v="I/C DESG"/>
    <s v="006526"/>
    <s v="Wittaya Kanchanakosol"/>
    <m/>
    <n v="4"/>
  </r>
  <r>
    <x v="0"/>
    <s v="I/C DESG"/>
    <s v="006526"/>
    <s v="Wittaya Kanchanakosol"/>
    <m/>
    <n v="4"/>
  </r>
  <r>
    <x v="2"/>
    <s v="I/C DESG"/>
    <s v="006310"/>
    <s v="Siwakorn Meeposom"/>
    <m/>
    <n v="2"/>
  </r>
  <r>
    <x v="2"/>
    <s v="I/C DESG"/>
    <s v="006310"/>
    <s v="Siwakorn Meeposom"/>
    <m/>
    <n v="2"/>
  </r>
  <r>
    <x v="4"/>
    <s v="I/C DESG"/>
    <s v="000871"/>
    <s v="Chakrit Ounvises"/>
    <m/>
    <n v="1"/>
  </r>
  <r>
    <x v="15"/>
    <s v="I/C DESG"/>
    <s v="006310"/>
    <s v="Siwakorn Meeposom"/>
    <m/>
    <n v="8"/>
  </r>
  <r>
    <x v="15"/>
    <s v="I/C DESG"/>
    <s v="006310"/>
    <s v="Siwakorn Meeposom"/>
    <m/>
    <n v="8"/>
  </r>
  <r>
    <x v="10"/>
    <s v="I/C DESG"/>
    <s v="000871"/>
    <s v="Chakrit Ounvises"/>
    <m/>
    <n v="6"/>
  </r>
  <r>
    <x v="10"/>
    <s v="I/C DESG"/>
    <s v="000871"/>
    <s v="Chakrit Ounvises"/>
    <m/>
    <n v="7"/>
  </r>
  <r>
    <x v="15"/>
    <s v="I/C DESG"/>
    <s v="006310"/>
    <s v="Siwakorn Meeposom"/>
    <m/>
    <n v="8"/>
  </r>
  <r>
    <x v="2"/>
    <s v="I/C DESG"/>
    <s v="000871"/>
    <s v="Chakrit Ounvises"/>
    <m/>
    <n v="1"/>
  </r>
  <r>
    <x v="15"/>
    <s v="I/C DESG"/>
    <s v="006310"/>
    <s v="Siwakorn Meeposom"/>
    <m/>
    <n v="4"/>
  </r>
  <r>
    <x v="2"/>
    <s v="I/C DESG"/>
    <s v="000871"/>
    <s v="Chakrit Ounvises"/>
    <m/>
    <n v="2"/>
  </r>
  <r>
    <x v="6"/>
    <s v="I/C DESG"/>
    <s v="004498"/>
    <s v="Rattikarn Saengow"/>
    <m/>
    <n v="8"/>
  </r>
  <r>
    <x v="6"/>
    <s v="I/C DESG"/>
    <s v="004498"/>
    <s v="Rattikarn Saengow"/>
    <m/>
    <n v="8"/>
  </r>
  <r>
    <x v="0"/>
    <s v="I/C DESG"/>
    <s v="000871"/>
    <s v="Chakrit Ounvises"/>
    <m/>
    <n v="1"/>
  </r>
  <r>
    <x v="6"/>
    <s v="I/C DESG"/>
    <s v="002302"/>
    <s v="Jeerustha Kamlang"/>
    <m/>
    <n v="1"/>
  </r>
  <r>
    <x v="6"/>
    <s v="I/C DESG"/>
    <s v="002302"/>
    <s v="Jeerustha Kamlang"/>
    <m/>
    <n v="3"/>
  </r>
  <r>
    <x v="0"/>
    <s v="I/C DESG"/>
    <s v="000871"/>
    <s v="Chakrit Ounvises"/>
    <m/>
    <n v="2"/>
  </r>
  <r>
    <x v="6"/>
    <s v="I/C DESG"/>
    <s v="002302"/>
    <s v="Jeerustha Kamlang"/>
    <m/>
    <n v="1"/>
  </r>
  <r>
    <x v="0"/>
    <s v="I/C DESG"/>
    <s v="006526"/>
    <s v="Wittaya Kanchanakosol"/>
    <m/>
    <n v="6"/>
  </r>
  <r>
    <x v="6"/>
    <s v="I/C DESG"/>
    <s v="002302"/>
    <s v="Jeerustha Kamlang"/>
    <m/>
    <n v="2"/>
  </r>
  <r>
    <x v="0"/>
    <s v="I/C DESG"/>
    <s v="000871"/>
    <s v="Chakrit Ounvises"/>
    <m/>
    <n v="1"/>
  </r>
  <r>
    <x v="1"/>
    <s v="I/C DESG"/>
    <s v="004498"/>
    <s v="Rattikarn Saengow"/>
    <m/>
    <n v="7"/>
  </r>
  <r>
    <x v="6"/>
    <s v="I/C DESG"/>
    <s v="002302"/>
    <s v="Jeerustha Kamlang"/>
    <m/>
    <n v="2"/>
  </r>
  <r>
    <x v="0"/>
    <s v="I/C DESG"/>
    <s v="006526"/>
    <s v="Wittaya Kanchanakosol"/>
    <m/>
    <n v="7"/>
  </r>
  <r>
    <x v="1"/>
    <s v="I/C DESG"/>
    <s v="004498"/>
    <s v="Rattikarn Saengow"/>
    <m/>
    <n v="8"/>
  </r>
  <r>
    <x v="6"/>
    <s v="I/C DESG"/>
    <s v="002302"/>
    <s v="Jeerustha Kamlang"/>
    <m/>
    <n v="2"/>
  </r>
  <r>
    <x v="1"/>
    <s v="I/C DESG"/>
    <s v="005152"/>
    <s v="Sresthasak Varasarin"/>
    <m/>
    <n v="8"/>
  </r>
  <r>
    <x v="0"/>
    <s v="I/C DESG"/>
    <s v="000871"/>
    <s v="Chakrit Ounvises"/>
    <m/>
    <n v="1"/>
  </r>
  <r>
    <x v="1"/>
    <s v="I/C DESG"/>
    <s v="004498"/>
    <s v="Rattikarn Saengow"/>
    <m/>
    <n v="3"/>
  </r>
  <r>
    <x v="0"/>
    <s v="I/C DESG"/>
    <s v="006526"/>
    <s v="Wittaya Kanchanakosol"/>
    <m/>
    <n v="2"/>
  </r>
  <r>
    <x v="1"/>
    <s v="I/C DESG"/>
    <s v="004498"/>
    <s v="Rattikarn Saengow"/>
    <m/>
    <n v="8"/>
  </r>
  <r>
    <x v="2"/>
    <s v="I/C DESG"/>
    <s v="000871"/>
    <s v="Chakrit Ounvises"/>
    <m/>
    <n v="1"/>
  </r>
  <r>
    <x v="1"/>
    <s v="I/C DESG"/>
    <s v="004498"/>
    <s v="Rattikarn Saengow"/>
    <m/>
    <n v="8"/>
  </r>
  <r>
    <x v="15"/>
    <s v="I/C DESG"/>
    <s v="002302"/>
    <s v="Jeerustha Kamlang"/>
    <m/>
    <n v="1"/>
  </r>
  <r>
    <x v="0"/>
    <s v="I/C DESG"/>
    <s v="006526"/>
    <s v="Wittaya Kanchanakosol"/>
    <m/>
    <n v="4"/>
  </r>
  <r>
    <x v="6"/>
    <s v="I/C DESG"/>
    <s v="004175"/>
    <s v="Pariyes Yaowasri"/>
    <m/>
    <n v="6"/>
  </r>
  <r>
    <x v="1"/>
    <s v="I/C DESG"/>
    <s v="005152"/>
    <s v="Sresthasak Varasarin"/>
    <m/>
    <n v="8"/>
  </r>
  <r>
    <x v="15"/>
    <s v="I/C DESG"/>
    <s v="002302"/>
    <s v="Jeerustha Kamlang"/>
    <m/>
    <n v="2"/>
  </r>
  <r>
    <x v="12"/>
    <s v="I/C DESG"/>
    <s v="000871"/>
    <s v="Chakrit Ounvises"/>
    <m/>
    <n v="2"/>
  </r>
  <r>
    <x v="6"/>
    <s v="I/C DESG"/>
    <s v="004175"/>
    <s v="Pariyes Yaowasri"/>
    <m/>
    <n v="6"/>
  </r>
  <r>
    <x v="1"/>
    <s v="I/C DESG"/>
    <s v="005152"/>
    <s v="Sresthasak Varasarin"/>
    <m/>
    <n v="8"/>
  </r>
  <r>
    <x v="15"/>
    <s v="I/C DESG"/>
    <s v="002302"/>
    <s v="Jeerustha Kamlang"/>
    <m/>
    <n v="1"/>
  </r>
  <r>
    <x v="12"/>
    <s v="I/C DESG"/>
    <s v="000871"/>
    <s v="Chakrit Ounvises"/>
    <m/>
    <n v="2"/>
  </r>
  <r>
    <x v="6"/>
    <s v="I/C DESG"/>
    <s v="004175"/>
    <s v="Pariyes Yaowasri"/>
    <m/>
    <n v="6"/>
  </r>
  <r>
    <x v="1"/>
    <s v="I/C DESG"/>
    <s v="005152"/>
    <s v="Sresthasak Varasarin"/>
    <m/>
    <n v="8"/>
  </r>
  <r>
    <x v="0"/>
    <s v="I/C DESG"/>
    <s v="006526"/>
    <s v="Wittaya Kanchanakosol"/>
    <m/>
    <n v="4"/>
  </r>
  <r>
    <x v="15"/>
    <s v="I/C DESG"/>
    <s v="002302"/>
    <s v="Jeerustha Kamlang"/>
    <m/>
    <n v="1"/>
  </r>
  <r>
    <x v="6"/>
    <s v="I/C DESG"/>
    <s v="004175"/>
    <s v="Pariyes Yaowasri"/>
    <m/>
    <n v="8"/>
  </r>
  <r>
    <x v="0"/>
    <s v="I/C DESG"/>
    <s v="006526"/>
    <s v="Wittaya Kanchanakosol"/>
    <m/>
    <n v="6"/>
  </r>
  <r>
    <x v="15"/>
    <s v="I/C DESG"/>
    <s v="002302"/>
    <s v="Jeerustha Kamlang"/>
    <m/>
    <n v="1"/>
  </r>
  <r>
    <x v="6"/>
    <s v="I/C DESG"/>
    <s v="004175"/>
    <s v="Pariyes Yaowasri"/>
    <m/>
    <n v="7"/>
  </r>
  <r>
    <x v="1"/>
    <s v="I/C DESG"/>
    <s v="005152"/>
    <s v="Sresthasak Varasarin"/>
    <m/>
    <n v="8"/>
  </r>
  <r>
    <x v="1"/>
    <s v="I/C DESG"/>
    <s v="005152"/>
    <s v="Sresthasak Varasarin"/>
    <m/>
    <n v="8"/>
  </r>
  <r>
    <x v="6"/>
    <s v="I/C DESG"/>
    <s v="004175"/>
    <s v="Pariyes Yaowasri"/>
    <m/>
    <n v="4"/>
  </r>
  <r>
    <x v="6"/>
    <s v="I/C DESG"/>
    <s v="004175"/>
    <s v="Pariyes Yaowasri"/>
    <m/>
    <n v="4"/>
  </r>
  <r>
    <x v="6"/>
    <s v="I/C DESG"/>
    <s v="002302"/>
    <s v="Jeerustha Kamlang"/>
    <m/>
    <n v="2"/>
  </r>
  <r>
    <x v="6"/>
    <s v="I/C DESG"/>
    <s v="002302"/>
    <s v="Jeerustha Kamlang"/>
    <m/>
    <n v="2"/>
  </r>
  <r>
    <x v="6"/>
    <s v="I/C DESG"/>
    <s v="002302"/>
    <s v="Jeerustha Kamlang"/>
    <m/>
    <n v="2"/>
  </r>
  <r>
    <x v="6"/>
    <s v="I/C DESG"/>
    <s v="002302"/>
    <s v="Jeerustha Kamlang"/>
    <m/>
    <n v="1"/>
  </r>
  <r>
    <x v="6"/>
    <s v="I/C DESG"/>
    <s v="002302"/>
    <s v="Jeerustha Kamlang"/>
    <m/>
    <n v="2"/>
  </r>
  <r>
    <x v="6"/>
    <s v="I/C DESG"/>
    <s v="002302"/>
    <s v="Jeerustha Kamlang"/>
    <m/>
    <n v="2"/>
  </r>
  <r>
    <x v="6"/>
    <s v="I/C DESG"/>
    <s v="002302"/>
    <s v="Jeerustha Kamlang"/>
    <m/>
    <n v="2"/>
  </r>
  <r>
    <x v="6"/>
    <s v="I/C DESG"/>
    <s v="002302"/>
    <s v="Jeerustha Kamlang"/>
    <m/>
    <n v="4"/>
  </r>
  <r>
    <x v="6"/>
    <s v="I/C DESG"/>
    <s v="002302"/>
    <s v="Jeerustha Kamlang"/>
    <m/>
    <n v="2"/>
  </r>
  <r>
    <x v="12"/>
    <s v="I/C DESG"/>
    <s v="000871"/>
    <s v="Chakrit Ounvises"/>
    <m/>
    <n v="2"/>
  </r>
  <r>
    <x v="0"/>
    <s v="I/C DESG"/>
    <s v="006526"/>
    <s v="Wittaya Kanchanakosol"/>
    <m/>
    <n v="6"/>
  </r>
  <r>
    <x v="12"/>
    <s v="I/C DESG"/>
    <s v="000871"/>
    <s v="Chakrit Ounvises"/>
    <m/>
    <n v="2"/>
  </r>
  <r>
    <x v="0"/>
    <s v="I/C DESG"/>
    <s v="006526"/>
    <s v="Wittaya Kanchanakosol"/>
    <m/>
    <n v="4"/>
  </r>
  <r>
    <x v="1"/>
    <s v="I/C DESG"/>
    <s v="000871"/>
    <s v="Chakrit Ounvises"/>
    <m/>
    <n v="2"/>
  </r>
  <r>
    <x v="0"/>
    <s v="I/C DESG"/>
    <s v="006526"/>
    <s v="Wittaya Kanchanakosol"/>
    <m/>
    <n v="6"/>
  </r>
  <r>
    <x v="1"/>
    <s v="I/C DESG"/>
    <s v="000871"/>
    <s v="Chakrit Ounvises"/>
    <m/>
    <n v="3"/>
  </r>
  <r>
    <x v="0"/>
    <s v="I/C DESG"/>
    <s v="006526"/>
    <s v="Wittaya Kanchanakosol"/>
    <m/>
    <n v="4"/>
  </r>
  <r>
    <x v="0"/>
    <s v="I/C DESG"/>
    <s v="006526"/>
    <s v="Wittaya Kanchanakosol"/>
    <m/>
    <n v="4"/>
  </r>
  <r>
    <x v="1"/>
    <s v="I/C DESG"/>
    <s v="000871"/>
    <s v="Chakrit Ounvises"/>
    <m/>
    <n v="7"/>
  </r>
  <r>
    <x v="1"/>
    <s v="I/C DESG"/>
    <s v="000871"/>
    <s v="Chakrit Ounvises"/>
    <m/>
    <n v="4"/>
  </r>
  <r>
    <x v="1"/>
    <s v="I/C DESG"/>
    <s v="000871"/>
    <s v="Chakrit Ounvises"/>
    <m/>
    <n v="4"/>
  </r>
  <r>
    <x v="10"/>
    <s v="I/C DESG"/>
    <s v="000871"/>
    <s v="Chakrit Ounvises"/>
    <m/>
    <n v="3"/>
  </r>
  <r>
    <x v="10"/>
    <s v="I/C DESG"/>
    <s v="000871"/>
    <s v="Chakrit Ounvises"/>
    <m/>
    <n v="3"/>
  </r>
  <r>
    <x v="12"/>
    <s v="I/C DESG"/>
    <s v="000871"/>
    <s v="Chakrit Ounvises"/>
    <m/>
    <n v="1"/>
  </r>
  <r>
    <x v="12"/>
    <s v="I/C DESG"/>
    <s v="000871"/>
    <s v="Chakrit Ounvises"/>
    <m/>
    <n v="3"/>
  </r>
  <r>
    <x v="12"/>
    <s v="I/C DESG"/>
    <s v="000871"/>
    <s v="Chakrit Ounvises"/>
    <m/>
    <n v="3"/>
  </r>
  <r>
    <x v="4"/>
    <s v="I/C DESG"/>
    <s v="000871"/>
    <s v="Chakrit Ounvises"/>
    <m/>
    <n v="1"/>
  </r>
  <r>
    <x v="4"/>
    <s v="I/C DESG"/>
    <s v="000871"/>
    <s v="Chakrit Ounvises"/>
    <m/>
    <n v="1"/>
  </r>
  <r>
    <x v="16"/>
    <s v="I/C DESG"/>
    <s v="005265"/>
    <s v="Surisa Phosang"/>
    <m/>
    <n v="8"/>
  </r>
  <r>
    <x v="16"/>
    <s v="I/C DESG"/>
    <s v="005265"/>
    <s v="Surisa Phosang"/>
    <m/>
    <n v="8"/>
  </r>
  <r>
    <x v="16"/>
    <s v="I/C DESG"/>
    <s v="005265"/>
    <s v="Surisa Phosang"/>
    <m/>
    <n v="8"/>
  </r>
  <r>
    <x v="8"/>
    <s v="I/C DESG"/>
    <s v="005265"/>
    <s v="Surisa Phosang"/>
    <m/>
    <n v="-7"/>
  </r>
  <r>
    <x v="8"/>
    <s v="I/C DESG"/>
    <s v="005265"/>
    <s v="Surisa Phosang"/>
    <m/>
    <n v="-8"/>
  </r>
  <r>
    <x v="8"/>
    <s v="I/C DESG"/>
    <s v="005265"/>
    <s v="Surisa Phosang"/>
    <m/>
    <n v="-8"/>
  </r>
  <r>
    <x v="8"/>
    <s v="I/C DESG"/>
    <s v="005265"/>
    <s v="Surisa Phosang"/>
    <m/>
    <n v="-6"/>
  </r>
  <r>
    <x v="8"/>
    <s v="I/C DESG"/>
    <s v="005265"/>
    <s v="Surisa Phosang"/>
    <m/>
    <n v="-8"/>
  </r>
  <r>
    <x v="8"/>
    <s v="I/C DESG"/>
    <s v="005265"/>
    <s v="Surisa Phosang"/>
    <m/>
    <n v="-8"/>
  </r>
  <r>
    <x v="8"/>
    <s v="I/C DESG"/>
    <s v="005265"/>
    <s v="Surisa Phosang"/>
    <m/>
    <n v="-8"/>
  </r>
  <r>
    <x v="16"/>
    <s v="I/C DESG"/>
    <s v="005265"/>
    <s v="Surisa Phosang"/>
    <m/>
    <n v="7"/>
  </r>
  <r>
    <x v="16"/>
    <s v="I/C DESG"/>
    <s v="005265"/>
    <s v="Surisa Phosang"/>
    <m/>
    <n v="8"/>
  </r>
  <r>
    <x v="16"/>
    <s v="I/C DESG"/>
    <s v="005265"/>
    <s v="Surisa Phosang"/>
    <m/>
    <n v="8"/>
  </r>
  <r>
    <x v="16"/>
    <s v="I/C DESG"/>
    <s v="005265"/>
    <s v="Surisa Phosang"/>
    <m/>
    <n v="6"/>
  </r>
  <r>
    <x v="15"/>
    <s v="I/C DESG"/>
    <s v="004498"/>
    <s v="Rattikarn Saengow"/>
    <m/>
    <n v="8"/>
  </r>
  <r>
    <x v="15"/>
    <s v="I/C DESG"/>
    <s v="004498"/>
    <s v="Rattikarn Saengow"/>
    <m/>
    <n v="8"/>
  </r>
  <r>
    <x v="15"/>
    <s v="I/C DESG"/>
    <s v="004498"/>
    <s v="Rattikarn Saengow"/>
    <m/>
    <n v="8"/>
  </r>
  <r>
    <x v="15"/>
    <s v="I/C DESG"/>
    <s v="004498"/>
    <s v="Rattikarn Saengow"/>
    <m/>
    <n v="8"/>
  </r>
  <r>
    <x v="15"/>
    <s v="I/C DESG"/>
    <s v="004498"/>
    <s v="Rattikarn Saengow"/>
    <m/>
    <n v="8"/>
  </r>
  <r>
    <x v="15"/>
    <s v="I/C DESG"/>
    <s v="004498"/>
    <s v="Rattikarn Saengow"/>
    <m/>
    <n v="8"/>
  </r>
  <r>
    <x v="15"/>
    <s v="I/C DESG"/>
    <s v="004498"/>
    <s v="Rattikarn Saengow"/>
    <m/>
    <n v="8"/>
  </r>
  <r>
    <x v="15"/>
    <s v="I/C DESG"/>
    <s v="004498"/>
    <s v="Rattikarn Saengow"/>
    <m/>
    <n v="-8"/>
  </r>
  <r>
    <x v="4"/>
    <s v="I/C DESG"/>
    <s v="004927"/>
    <s v="Seksan Pliansinchai"/>
    <m/>
    <n v="8"/>
  </r>
  <r>
    <x v="4"/>
    <s v="I/C DESG"/>
    <s v="004927"/>
    <s v="Seksan Pliansinchai"/>
    <m/>
    <n v="8"/>
  </r>
  <r>
    <x v="15"/>
    <s v="I/C DESG"/>
    <s v="003038"/>
    <s v="Lampoon Khamwangngeaw"/>
    <m/>
    <n v="8"/>
  </r>
  <r>
    <x v="4"/>
    <s v="I/C DESG"/>
    <s v="002276"/>
    <s v="Jate Thongsom"/>
    <m/>
    <n v="8"/>
  </r>
  <r>
    <x v="4"/>
    <s v="I/C DESG"/>
    <s v="004927"/>
    <s v="Seksan Pliansinchai"/>
    <m/>
    <n v="8"/>
  </r>
  <r>
    <x v="4"/>
    <s v="I/C DESG"/>
    <s v="002276"/>
    <s v="Jate Thongsom"/>
    <m/>
    <n v="8"/>
  </r>
  <r>
    <x v="4"/>
    <s v="I/C DESG"/>
    <s v="004927"/>
    <s v="Seksan Pliansinchai"/>
    <m/>
    <n v="8"/>
  </r>
  <r>
    <x v="12"/>
    <s v="I/C DESG"/>
    <s v="004491"/>
    <s v="Rapee Pongtanee"/>
    <m/>
    <n v="8"/>
  </r>
  <r>
    <x v="5"/>
    <s v="I/C DESG"/>
    <s v="003038"/>
    <s v="Lampoon Khamwangngeaw"/>
    <m/>
    <n v="8"/>
  </r>
  <r>
    <x v="4"/>
    <s v="I/C DESG"/>
    <s v="000903"/>
    <s v="Chapoo Rordpet"/>
    <m/>
    <n v="4"/>
  </r>
  <r>
    <x v="4"/>
    <s v="I/C DESG"/>
    <s v="002276"/>
    <s v="Jate Thongsom"/>
    <m/>
    <n v="6"/>
  </r>
  <r>
    <x v="15"/>
    <s v="I/C DESG"/>
    <s v="005749"/>
    <s v="Witthawat Witthayawiranon"/>
    <m/>
    <n v="3"/>
  </r>
  <r>
    <x v="12"/>
    <s v="I/C DESG"/>
    <s v="004491"/>
    <s v="Rapee Pongtanee"/>
    <m/>
    <n v="8"/>
  </r>
  <r>
    <x v="15"/>
    <s v="I/C DESG"/>
    <s v="003038"/>
    <s v="Lampoon Khamwangngeaw"/>
    <m/>
    <n v="8"/>
  </r>
  <r>
    <x v="4"/>
    <s v="I/C DESG"/>
    <s v="004927"/>
    <s v="Seksan Pliansinchai"/>
    <m/>
    <n v="8"/>
  </r>
  <r>
    <x v="4"/>
    <s v="I/C DESG"/>
    <s v="000903"/>
    <s v="Chapoo Rordpet"/>
    <m/>
    <n v="7"/>
  </r>
  <r>
    <x v="12"/>
    <s v="I/C DESG"/>
    <s v="004491"/>
    <s v="Rapee Pongtanee"/>
    <m/>
    <n v="8"/>
  </r>
  <r>
    <x v="15"/>
    <s v="I/C DESG"/>
    <s v="003038"/>
    <s v="Lampoon Khamwangngeaw"/>
    <m/>
    <n v="7"/>
  </r>
  <r>
    <x v="15"/>
    <s v="I/C DESG"/>
    <s v="005749"/>
    <s v="Witthawat Witthayawiranon"/>
    <m/>
    <n v="4"/>
  </r>
  <r>
    <x v="4"/>
    <s v="I/C DESG"/>
    <s v="004927"/>
    <s v="Seksan Pliansinchai"/>
    <m/>
    <n v="8"/>
  </r>
  <r>
    <x v="4"/>
    <s v="I/C DESG"/>
    <s v="000903"/>
    <s v="Chapoo Rordpet"/>
    <m/>
    <n v="1"/>
  </r>
  <r>
    <x v="12"/>
    <s v="I/C DESG"/>
    <s v="004491"/>
    <s v="Rapee Pongtanee"/>
    <m/>
    <n v="8"/>
  </r>
  <r>
    <x v="15"/>
    <s v="I/C DESG"/>
    <s v="003038"/>
    <s v="Lampoon Khamwangngeaw"/>
    <m/>
    <n v="8"/>
  </r>
  <r>
    <x v="4"/>
    <s v="I/C DESG"/>
    <s v="004927"/>
    <s v="Seksan Pliansinchai"/>
    <m/>
    <n v="8"/>
  </r>
  <r>
    <x v="15"/>
    <s v="I/C DESG"/>
    <s v="003038"/>
    <s v="Lampoon Khamwangngeaw"/>
    <m/>
    <n v="8"/>
  </r>
  <r>
    <x v="0"/>
    <s v="I/C DESG"/>
    <s v="006526"/>
    <s v="Wittaya Kanchanakosol"/>
    <m/>
    <n v="8"/>
  </r>
  <r>
    <x v="4"/>
    <s v="I/C DESG"/>
    <s v="004927"/>
    <s v="Seksan Pliansinchai"/>
    <m/>
    <n v="8"/>
  </r>
  <r>
    <x v="12"/>
    <s v="I/C DESG"/>
    <s v="004491"/>
    <s v="Rapee Pongtanee"/>
    <m/>
    <n v="4"/>
  </r>
  <r>
    <x v="15"/>
    <s v="I/C DESG"/>
    <s v="003038"/>
    <s v="Lampoon Khamwangngeaw"/>
    <m/>
    <n v="8"/>
  </r>
  <r>
    <x v="0"/>
    <s v="I/C DESG"/>
    <s v="006526"/>
    <s v="Wittaya Kanchanakosol"/>
    <m/>
    <n v="8"/>
  </r>
  <r>
    <x v="12"/>
    <s v="I/C DESG"/>
    <s v="004491"/>
    <s v="Rapee Pongtanee"/>
    <m/>
    <n v="4"/>
  </r>
  <r>
    <x v="4"/>
    <s v="I/C DESG"/>
    <s v="002276"/>
    <s v="Jate Thongsom"/>
    <m/>
    <n v="4"/>
  </r>
  <r>
    <x v="0"/>
    <s v="I/C DESG"/>
    <s v="006526"/>
    <s v="Wittaya Kanchanakosol"/>
    <m/>
    <n v="8"/>
  </r>
  <r>
    <x v="14"/>
    <s v="I/C DESG"/>
    <s v="005279"/>
    <s v="Suthatip Paiboonnanthapong"/>
    <m/>
    <n v="8"/>
  </r>
  <r>
    <x v="12"/>
    <s v="I/C DESG"/>
    <s v="004491"/>
    <s v="Rapee Pongtanee"/>
    <m/>
    <n v="4"/>
  </r>
  <r>
    <x v="4"/>
    <s v="I/C DESG"/>
    <s v="002276"/>
    <s v="Jate Thongsom"/>
    <m/>
    <n v="4"/>
  </r>
  <r>
    <x v="4"/>
    <s v="I/C DESG"/>
    <s v="003038"/>
    <s v="Lampoon Khamwangngeaw"/>
    <m/>
    <n v="8"/>
  </r>
  <r>
    <x v="0"/>
    <s v="I/C DESG"/>
    <s v="006526"/>
    <s v="Wittaya Kanchanakosol"/>
    <m/>
    <n v="8"/>
  </r>
  <r>
    <x v="14"/>
    <s v="I/C DESG"/>
    <s v="005279"/>
    <s v="Suthatip Paiboonnanthapong"/>
    <m/>
    <n v="8"/>
  </r>
  <r>
    <x v="12"/>
    <s v="I/C DESG"/>
    <s v="004491"/>
    <s v="Rapee Pongtanee"/>
    <m/>
    <n v="8"/>
  </r>
  <r>
    <x v="4"/>
    <s v="I/C DESG"/>
    <s v="002276"/>
    <s v="Jate Thongsom"/>
    <m/>
    <n v="4"/>
  </r>
  <r>
    <x v="0"/>
    <s v="I/C DESG"/>
    <s v="006526"/>
    <s v="Wittaya Kanchanakosol"/>
    <m/>
    <n v="8"/>
  </r>
  <r>
    <x v="12"/>
    <s v="I/C DESG"/>
    <s v="004491"/>
    <s v="Rapee Pongtanee"/>
    <m/>
    <n v="8"/>
  </r>
  <r>
    <x v="4"/>
    <s v="I/C DESG"/>
    <s v="000903"/>
    <s v="Chapoo Rordpet"/>
    <m/>
    <n v="8"/>
  </r>
  <r>
    <x v="4"/>
    <s v="I/C DESG"/>
    <s v="002276"/>
    <s v="Jate Thongsom"/>
    <m/>
    <n v="8"/>
  </r>
  <r>
    <x v="0"/>
    <s v="I/C DESG"/>
    <s v="006526"/>
    <s v="Wittaya Kanchanakosol"/>
    <m/>
    <n v="8"/>
  </r>
  <r>
    <x v="12"/>
    <s v="I/C DESG"/>
    <s v="004491"/>
    <s v="Rapee Pongtanee"/>
    <m/>
    <n v="8"/>
  </r>
  <r>
    <x v="4"/>
    <s v="I/C DESG"/>
    <s v="002276"/>
    <s v="Jate Thongsom"/>
    <m/>
    <n v="8"/>
  </r>
  <r>
    <x v="4"/>
    <s v="I/C DESG"/>
    <s v="000903"/>
    <s v="Chapoo Rordpet"/>
    <m/>
    <n v="7"/>
  </r>
  <r>
    <x v="4"/>
    <s v="I/C DESG"/>
    <s v="002276"/>
    <s v="Jate Thongsom"/>
    <m/>
    <n v="8"/>
  </r>
  <r>
    <x v="0"/>
    <s v="I/C DESG"/>
    <s v="004491"/>
    <s v="Rapee Pongtanee"/>
    <m/>
    <n v="4"/>
  </r>
  <r>
    <x v="15"/>
    <s v="I/C DESG"/>
    <s v="005749"/>
    <s v="Witthawat Witthayawiranon"/>
    <m/>
    <n v="5"/>
  </r>
  <r>
    <x v="4"/>
    <s v="I/C DESG"/>
    <s v="000903"/>
    <s v="Chapoo Rordpet"/>
    <m/>
    <n v="8"/>
  </r>
  <r>
    <x v="15"/>
    <s v="I/C DESG"/>
    <s v="005749"/>
    <s v="Witthawat Witthayawiranon"/>
    <m/>
    <n v="6"/>
  </r>
  <r>
    <x v="4"/>
    <s v="I/C DESG"/>
    <s v="000903"/>
    <s v="Chapoo Rordpet"/>
    <m/>
    <n v="7"/>
  </r>
  <r>
    <x v="15"/>
    <s v="I/C DESG"/>
    <s v="005749"/>
    <s v="Witthawat Witthayawiranon"/>
    <m/>
    <n v="6"/>
  </r>
  <r>
    <x v="15"/>
    <s v="I/C DESG"/>
    <s v="005749"/>
    <s v="Witthawat Witthayawiranon"/>
    <m/>
    <n v="6"/>
  </r>
  <r>
    <x v="0"/>
    <s v="I/C DESG"/>
    <s v="000903"/>
    <s v="Chapoo Rordpet"/>
    <m/>
    <n v="1"/>
  </r>
  <r>
    <x v="4"/>
    <s v="I/C DESG"/>
    <s v="000903"/>
    <s v="Chapoo Rordpet"/>
    <m/>
    <n v="4"/>
  </r>
  <r>
    <x v="4"/>
    <s v="I/C DESG"/>
    <s v="000903"/>
    <s v="Chapoo Rordpet"/>
    <m/>
    <n v="6"/>
  </r>
  <r>
    <x v="15"/>
    <s v="I/C DESG"/>
    <s v="005749"/>
    <s v="Witthawat Witthayawiranon"/>
    <m/>
    <n v="4"/>
  </r>
  <r>
    <x v="4"/>
    <s v="I/C DESG"/>
    <s v="000903"/>
    <s v="Chapoo Rordpet"/>
    <m/>
    <n v="4"/>
  </r>
  <r>
    <x v="15"/>
    <s v="I/C DESG"/>
    <s v="005749"/>
    <s v="Witthawat Witthayawiranon"/>
    <m/>
    <n v="4"/>
  </r>
  <r>
    <x v="17"/>
    <s v="I/C DESG"/>
    <s v="000903"/>
    <s v="Chapoo Rordpet"/>
    <m/>
    <n v="4"/>
  </r>
  <r>
    <x v="17"/>
    <s v="I/C DESG"/>
    <s v="000903"/>
    <s v="Chapoo Rordpet"/>
    <m/>
    <n v="3"/>
  </r>
  <r>
    <x v="7"/>
    <s v="I/C DESG"/>
    <s v="004103"/>
    <s v="Nuttaporn Soontornmesatien"/>
    <m/>
    <n v="8"/>
  </r>
  <r>
    <x v="7"/>
    <s v="I/C DESG"/>
    <s v="004103"/>
    <s v="Nuttaporn Soontornmesatien"/>
    <m/>
    <n v="1"/>
  </r>
  <r>
    <x v="7"/>
    <s v="I/C DESG"/>
    <s v="004103"/>
    <s v="Nuttaporn Soontornmesatien"/>
    <m/>
    <n v="2"/>
  </r>
  <r>
    <x v="0"/>
    <s v="I/C DESG"/>
    <s v="004103"/>
    <s v="Nuttaporn Soontornmesatien"/>
    <m/>
    <n v="2"/>
  </r>
  <r>
    <x v="0"/>
    <s v="I/C DESG"/>
    <s v="004103"/>
    <s v="Nuttaporn Soontornmesatien"/>
    <m/>
    <n v="2"/>
  </r>
  <r>
    <x v="0"/>
    <s v="I/C DESG"/>
    <s v="004103"/>
    <s v="Nuttaporn Soontornmesatien"/>
    <m/>
    <n v="4"/>
  </r>
  <r>
    <x v="0"/>
    <s v="I/C DESG"/>
    <s v="004103"/>
    <s v="Nuttaporn Soontornmesatien"/>
    <m/>
    <n v="8"/>
  </r>
  <r>
    <x v="9"/>
    <s v="I/C DESG"/>
    <s v="004103"/>
    <s v="Nuttaporn Soontornmesatien"/>
    <m/>
    <n v="8"/>
  </r>
  <r>
    <x v="9"/>
    <s v="I/C DESG"/>
    <s v="004103"/>
    <s v="Nuttaporn Soontornmesatien"/>
    <m/>
    <n v="4"/>
  </r>
  <r>
    <x v="9"/>
    <s v="I/C DESG"/>
    <s v="004103"/>
    <s v="Nuttaporn Soontornmesatien"/>
    <m/>
    <n v="4"/>
  </r>
  <r>
    <x v="12"/>
    <s v="I/C DESG"/>
    <s v="004057"/>
    <s v="Nitipol Kanagasai"/>
    <m/>
    <n v="8"/>
  </r>
  <r>
    <x v="12"/>
    <s v="I/C DESG"/>
    <s v="004057"/>
    <s v="Nitipol Kanagasai"/>
    <m/>
    <n v="8"/>
  </r>
  <r>
    <x v="12"/>
    <s v="I/C DESG"/>
    <s v="004057"/>
    <s v="Nitipol Kanagasai"/>
    <m/>
    <n v="4"/>
  </r>
  <r>
    <x v="12"/>
    <s v="I/C DESG"/>
    <s v="002424"/>
    <s v="Jhutamad Jaraekram"/>
    <m/>
    <n v="8"/>
  </r>
  <r>
    <x v="12"/>
    <s v="I/C DESG"/>
    <s v="002424"/>
    <s v="Jhutamad Jaraekram"/>
    <m/>
    <n v="8"/>
  </r>
  <r>
    <x v="12"/>
    <s v="I/C DESG"/>
    <s v="004057"/>
    <s v="Nitipol Kanagasai"/>
    <m/>
    <n v="8"/>
  </r>
  <r>
    <x v="12"/>
    <s v="I/C DESG"/>
    <s v="002424"/>
    <s v="Jhutamad Jaraekram"/>
    <m/>
    <n v="8"/>
  </r>
  <r>
    <x v="12"/>
    <s v="I/C DESG"/>
    <s v="004057"/>
    <s v="Nitipol Kanagasai"/>
    <m/>
    <n v="8"/>
  </r>
  <r>
    <x v="12"/>
    <s v="I/C DESG"/>
    <s v="002424"/>
    <s v="Jhutamad Jaraekram"/>
    <m/>
    <n v="4"/>
  </r>
  <r>
    <x v="12"/>
    <s v="I/C DESG"/>
    <s v="004057"/>
    <s v="Nitipol Kanagasai"/>
    <m/>
    <n v="8"/>
  </r>
  <r>
    <x v="12"/>
    <s v="I/C DESG"/>
    <s v="002424"/>
    <s v="Jhutamad Jaraekram"/>
    <m/>
    <n v="4"/>
  </r>
  <r>
    <x v="12"/>
    <s v="I/C DESG"/>
    <s v="004057"/>
    <s v="Nitipol Kanagasai"/>
    <m/>
    <n v="8"/>
  </r>
  <r>
    <x v="12"/>
    <s v="I/C DESG"/>
    <s v="004057"/>
    <s v="Nitipol Kanagasai"/>
    <m/>
    <n v="8"/>
  </r>
  <r>
    <x v="12"/>
    <s v="I/C DESG"/>
    <s v="004057"/>
    <s v="Nitipol Kanagasai"/>
    <m/>
    <n v="6"/>
  </r>
  <r>
    <x v="15"/>
    <s v="I/C DESG"/>
    <s v="003038"/>
    <s v="Lampoon Khamwangngeaw"/>
    <m/>
    <n v="4"/>
  </r>
  <r>
    <x v="12"/>
    <s v="I/C DESG"/>
    <s v="000563"/>
    <s v="Assadang Mouangsamrit"/>
    <m/>
    <n v="8"/>
  </r>
  <r>
    <x v="4"/>
    <s v="I/C DESG"/>
    <s v="002276"/>
    <s v="Jate Thongsom"/>
    <m/>
    <n v="4"/>
  </r>
  <r>
    <x v="12"/>
    <s v="I/C DESG"/>
    <s v="000563"/>
    <s v="Assadang Mouangsamrit"/>
    <m/>
    <n v="8"/>
  </r>
  <r>
    <x v="4"/>
    <s v="I/C DESG"/>
    <s v="002276"/>
    <s v="Jate Thongsom"/>
    <m/>
    <n v="4"/>
  </r>
  <r>
    <x v="12"/>
    <s v="I/C DESG"/>
    <s v="000563"/>
    <s v="Assadang Mouangsamrit"/>
    <m/>
    <n v="8"/>
  </r>
  <r>
    <x v="4"/>
    <s v="I/C DESG"/>
    <s v="003038"/>
    <s v="Lampoon Khamwangngeaw"/>
    <m/>
    <n v="5"/>
  </r>
  <r>
    <x v="12"/>
    <s v="I/C DESG"/>
    <s v="000563"/>
    <s v="Assadang Mouangsamrit"/>
    <m/>
    <n v="8"/>
  </r>
  <r>
    <x v="4"/>
    <s v="I/C DESG"/>
    <s v="003038"/>
    <s v="Lampoon Khamwangngeaw"/>
    <m/>
    <n v="2"/>
  </r>
  <r>
    <x v="4"/>
    <s v="I/C DESG"/>
    <s v="002276"/>
    <s v="Jate Thongsom"/>
    <m/>
    <n v="2"/>
  </r>
  <r>
    <x v="12"/>
    <s v="I/C DESG"/>
    <s v="000563"/>
    <s v="Assadang Mouangsamrit"/>
    <m/>
    <n v="8"/>
  </r>
  <r>
    <x v="4"/>
    <s v="I/C DESG"/>
    <s v="002276"/>
    <s v="Jate Thongsom"/>
    <m/>
    <n v="8"/>
  </r>
  <r>
    <x v="12"/>
    <s v="I/C DESG"/>
    <s v="000563"/>
    <s v="Assadang Mouangsamrit"/>
    <m/>
    <n v="8"/>
  </r>
  <r>
    <x v="4"/>
    <s v="I/C DESG"/>
    <s v="002276"/>
    <s v="Jate Thongsom"/>
    <m/>
    <n v="8"/>
  </r>
  <r>
    <x v="12"/>
    <s v="I/C DESG"/>
    <s v="000563"/>
    <s v="Assadang Mouangsamrit"/>
    <m/>
    <n v="8"/>
  </r>
  <r>
    <x v="4"/>
    <s v="I/C DESG"/>
    <s v="002276"/>
    <s v="Jate Thongsom"/>
    <m/>
    <n v="8"/>
  </r>
  <r>
    <x v="12"/>
    <s v="I/C DESG"/>
    <s v="000563"/>
    <s v="Assadang Mouangsamrit"/>
    <m/>
    <n v="8"/>
  </r>
  <r>
    <x v="12"/>
    <s v="I/C DESG"/>
    <s v="000563"/>
    <s v="Assadang Mouangsamrit"/>
    <m/>
    <n v="8"/>
  </r>
  <r>
    <x v="15"/>
    <s v="I/C DESG"/>
    <s v="003038"/>
    <s v="Lampoon Khamwangngeaw"/>
    <m/>
    <n v="4"/>
  </r>
  <r>
    <x v="12"/>
    <s v="I/C DESG"/>
    <s v="000563"/>
    <s v="Assadang Mouangsamrit"/>
    <m/>
    <n v="8"/>
  </r>
  <r>
    <x v="15"/>
    <s v="I/C DESG"/>
    <s v="003038"/>
    <s v="Lampoon Khamwangngeaw"/>
    <m/>
    <n v="2"/>
  </r>
  <r>
    <x v="12"/>
    <s v="I/C DESG"/>
    <s v="000563"/>
    <s v="Assadang Mouangsamrit"/>
    <m/>
    <n v="8"/>
  </r>
  <r>
    <x v="15"/>
    <s v="I/C DESG"/>
    <s v="003038"/>
    <s v="Lampoon Khamwangngeaw"/>
    <m/>
    <n v="2"/>
  </r>
  <r>
    <x v="12"/>
    <s v="I/C DESG"/>
    <s v="000563"/>
    <s v="Assadang Mouangsamrit"/>
    <m/>
    <n v="8"/>
  </r>
  <r>
    <x v="4"/>
    <s v="I/C DESG"/>
    <s v="003038"/>
    <s v="Lampoon Khamwangngeaw"/>
    <m/>
    <n v="8"/>
  </r>
  <r>
    <x v="4"/>
    <s v="I/C DESG"/>
    <s v="003038"/>
    <s v="Lampoon Khamwangngeaw"/>
    <m/>
    <n v="4"/>
  </r>
  <r>
    <x v="12"/>
    <s v="I/C DESG"/>
    <s v="004491"/>
    <s v="Rapee Pongtanee"/>
    <m/>
    <n v="8"/>
  </r>
  <r>
    <x v="12"/>
    <s v="I/C DESG"/>
    <s v="002424"/>
    <s v="Jhutamad Jaraekram"/>
    <m/>
    <n v="8"/>
  </r>
  <r>
    <x v="12"/>
    <s v="I/C DESG"/>
    <s v="004491"/>
    <s v="Rapee Pongtanee"/>
    <m/>
    <n v="7"/>
  </r>
  <r>
    <x v="12"/>
    <s v="I/C DESG"/>
    <s v="002424"/>
    <s v="Jhutamad Jaraekram"/>
    <m/>
    <n v="8"/>
  </r>
  <r>
    <x v="4"/>
    <s v="I/C DESG"/>
    <s v="004927"/>
    <s v="Seksan Pliansinchai"/>
    <m/>
    <n v="8"/>
  </r>
  <r>
    <x v="12"/>
    <s v="I/C DESG"/>
    <s v="004491"/>
    <s v="Rapee Pongtanee"/>
    <m/>
    <n v="3"/>
  </r>
  <r>
    <x v="12"/>
    <s v="I/C DESG"/>
    <s v="002424"/>
    <s v="Jhutamad Jaraekram"/>
    <m/>
    <n v="8"/>
  </r>
  <r>
    <x v="4"/>
    <s v="I/C DESG"/>
    <s v="004927"/>
    <s v="Seksan Pliansinchai"/>
    <m/>
    <n v="8"/>
  </r>
  <r>
    <x v="12"/>
    <s v="I/C DESG"/>
    <s v="004491"/>
    <s v="Rapee Pongtanee"/>
    <m/>
    <n v="4"/>
  </r>
  <r>
    <x v="12"/>
    <s v="I/C DESG"/>
    <s v="002424"/>
    <s v="Jhutamad Jaraekram"/>
    <m/>
    <n v="8"/>
  </r>
  <r>
    <x v="4"/>
    <s v="I/C DESG"/>
    <s v="004927"/>
    <s v="Seksan Pliansinchai"/>
    <m/>
    <n v="7"/>
  </r>
  <r>
    <x v="12"/>
    <s v="I/C DESG"/>
    <s v="004491"/>
    <s v="Rapee Pongtanee"/>
    <m/>
    <n v="4"/>
  </r>
  <r>
    <x v="4"/>
    <s v="I/C DESG"/>
    <s v="000903"/>
    <s v="Chapoo Rordpet"/>
    <m/>
    <n v="4"/>
  </r>
  <r>
    <x v="12"/>
    <s v="I/C DESG"/>
    <s v="002424"/>
    <s v="Jhutamad Jaraekram"/>
    <m/>
    <n v="8"/>
  </r>
  <r>
    <x v="4"/>
    <s v="I/C DESG"/>
    <s v="004927"/>
    <s v="Seksan Pliansinchai"/>
    <m/>
    <n v="8"/>
  </r>
  <r>
    <x v="4"/>
    <s v="I/C DESG"/>
    <s v="000903"/>
    <s v="Chapoo Rordpet"/>
    <m/>
    <n v="7"/>
  </r>
  <r>
    <x v="12"/>
    <s v="I/C DESG"/>
    <s v="004491"/>
    <s v="Rapee Pongtanee"/>
    <m/>
    <n v="8"/>
  </r>
  <r>
    <x v="4"/>
    <s v="I/C DESG"/>
    <s v="000903"/>
    <s v="Chapoo Rordpet"/>
    <m/>
    <n v="8"/>
  </r>
  <r>
    <x v="4"/>
    <s v="I/C DESG"/>
    <s v="004927"/>
    <s v="Seksan Pliansinchai"/>
    <m/>
    <n v="8"/>
  </r>
  <r>
    <x v="12"/>
    <s v="I/C DESG"/>
    <s v="004491"/>
    <s v="Rapee Pongtanee"/>
    <m/>
    <n v="8"/>
  </r>
  <r>
    <x v="4"/>
    <s v="I/C DESG"/>
    <s v="000903"/>
    <s v="Chapoo Rordpet"/>
    <m/>
    <n v="7"/>
  </r>
  <r>
    <x v="12"/>
    <s v="I/C DESG"/>
    <s v="004491"/>
    <s v="Rapee Pongtanee"/>
    <m/>
    <n v="4"/>
  </r>
  <r>
    <x v="4"/>
    <s v="I/C DESG"/>
    <s v="000903"/>
    <s v="Chapoo Rordpet"/>
    <m/>
    <n v="5"/>
  </r>
  <r>
    <x v="4"/>
    <s v="I/C DESG"/>
    <s v="004927"/>
    <s v="Seksan Pliansinchai"/>
    <m/>
    <n v="8"/>
  </r>
  <r>
    <x v="12"/>
    <s v="I/C DESG"/>
    <s v="002424"/>
    <s v="Jhutamad Jaraekram"/>
    <m/>
    <n v="8"/>
  </r>
  <r>
    <x v="12"/>
    <s v="I/C DESG"/>
    <s v="004491"/>
    <s v="Rapee Pongtanee"/>
    <m/>
    <n v="4"/>
  </r>
  <r>
    <x v="12"/>
    <s v="I/C DESG"/>
    <s v="002424"/>
    <s v="Jhutamad Jaraekram"/>
    <m/>
    <n v="8"/>
  </r>
  <r>
    <x v="12"/>
    <s v="I/C DESG"/>
    <s v="004491"/>
    <s v="Rapee Pongtanee"/>
    <m/>
    <n v="4"/>
  </r>
  <r>
    <x v="17"/>
    <s v="I/C DESG"/>
    <s v="000903"/>
    <s v="Chapoo Rordpet"/>
    <m/>
    <n v="7"/>
  </r>
  <r>
    <x v="12"/>
    <s v="I/C DESG"/>
    <s v="002424"/>
    <s v="Jhutamad Jaraekram"/>
    <m/>
    <n v="8"/>
  </r>
  <r>
    <x v="17"/>
    <s v="I/C DESG"/>
    <s v="000903"/>
    <s v="Chapoo Rordpet"/>
    <m/>
    <n v="6"/>
  </r>
  <r>
    <x v="0"/>
    <s v="I/C DESG"/>
    <s v="004491"/>
    <s v="Rapee Pongtanee"/>
    <m/>
    <n v="4"/>
  </r>
  <r>
    <x v="12"/>
    <s v="I/C DESG"/>
    <s v="002424"/>
    <s v="Jhutamad Jaraekram"/>
    <m/>
    <n v="8"/>
  </r>
  <r>
    <x v="4"/>
    <s v="I/C DESG"/>
    <s v="004927"/>
    <s v="Seksan Pliansinchai"/>
    <m/>
    <n v="8"/>
  </r>
  <r>
    <x v="0"/>
    <s v="I/C DESG"/>
    <s v="004491"/>
    <s v="Rapee Pongtanee"/>
    <m/>
    <n v="4"/>
  </r>
  <r>
    <x v="12"/>
    <s v="I/C DESG"/>
    <s v="002424"/>
    <s v="Jhutamad Jaraekram"/>
    <m/>
    <n v="8"/>
  </r>
  <r>
    <x v="4"/>
    <s v="I/C DESG"/>
    <s v="004927"/>
    <s v="Seksan Pliansinchai"/>
    <m/>
    <n v="8"/>
  </r>
  <r>
    <x v="0"/>
    <s v="I/C DESG"/>
    <s v="004491"/>
    <s v="Rapee Pongtanee"/>
    <m/>
    <n v="4"/>
  </r>
  <r>
    <x v="0"/>
    <s v="I/C DESG"/>
    <s v="004491"/>
    <s v="Rapee Pongtanee"/>
    <m/>
    <n v="4"/>
  </r>
  <r>
    <x v="0"/>
    <s v="I/C DESG"/>
    <s v="004491"/>
    <s v="Rapee Pongtanee"/>
    <m/>
    <n v="4"/>
  </r>
  <r>
    <x v="12"/>
    <s v="I/C DESG"/>
    <s v="004057"/>
    <s v="Nitipol Kanagasai"/>
    <m/>
    <n v="7"/>
  </r>
  <r>
    <x v="4"/>
    <s v="I/C DESG"/>
    <s v="004927"/>
    <s v="Seksan Pliansinchai"/>
    <m/>
    <n v="8"/>
  </r>
  <r>
    <x v="0"/>
    <s v="I/C DESG"/>
    <s v="004491"/>
    <s v="Rapee Pongtanee"/>
    <m/>
    <n v="4"/>
  </r>
  <r>
    <x v="12"/>
    <s v="I/C DESG"/>
    <s v="004057"/>
    <s v="Nitipol Kanagasai"/>
    <m/>
    <n v="4"/>
  </r>
  <r>
    <x v="4"/>
    <s v="I/C DESG"/>
    <s v="004927"/>
    <s v="Seksan Pliansinchai"/>
    <m/>
    <n v="8"/>
  </r>
  <r>
    <x v="4"/>
    <s v="I/C DESG"/>
    <s v="000903"/>
    <s v="Chapoo Rordpet"/>
    <m/>
    <n v="4"/>
  </r>
  <r>
    <x v="12"/>
    <s v="I/C DESG"/>
    <s v="004057"/>
    <s v="Nitipol Kanagasai"/>
    <m/>
    <n v="8"/>
  </r>
  <r>
    <x v="12"/>
    <s v="I/C DESG"/>
    <s v="004491"/>
    <s v="Rapee Pongtanee"/>
    <m/>
    <n v="8"/>
  </r>
  <r>
    <x v="4"/>
    <s v="I/C DESG"/>
    <s v="004927"/>
    <s v="Seksan Pliansinchai"/>
    <m/>
    <n v="6"/>
  </r>
  <r>
    <x v="12"/>
    <s v="I/C DESG"/>
    <s v="004057"/>
    <s v="Nitipol Kanagasai"/>
    <m/>
    <n v="8"/>
  </r>
  <r>
    <x v="4"/>
    <s v="I/C DESG"/>
    <s v="000903"/>
    <s v="Chapoo Rordpet"/>
    <m/>
    <n v="6.5"/>
  </r>
  <r>
    <x v="4"/>
    <s v="I/C DESG"/>
    <s v="004927"/>
    <s v="Seksan Pliansinchai"/>
    <m/>
    <n v="8"/>
  </r>
  <r>
    <x v="12"/>
    <s v="I/C DESG"/>
    <s v="004057"/>
    <s v="Nitipol Kanagasai"/>
    <m/>
    <n v="8"/>
  </r>
  <r>
    <x v="4"/>
    <s v="I/C DESG"/>
    <s v="000903"/>
    <s v="Chapoo Rordpet"/>
    <m/>
    <n v="6.5"/>
  </r>
  <r>
    <x v="4"/>
    <s v="I/C DESG"/>
    <s v="000903"/>
    <s v="Chapoo Rordpet"/>
    <m/>
    <n v="8"/>
  </r>
  <r>
    <x v="4"/>
    <s v="I/C DESG"/>
    <s v="000903"/>
    <s v="Chapoo Rordpet"/>
    <m/>
    <n v="8"/>
  </r>
  <r>
    <x v="12"/>
    <s v="I/C DESG"/>
    <s v="004057"/>
    <s v="Nitipol Kanagasai"/>
    <m/>
    <n v="4"/>
  </r>
  <r>
    <x v="4"/>
    <s v="I/C DESG"/>
    <s v="000903"/>
    <s v="Chapoo Rordpet"/>
    <m/>
    <n v="1"/>
  </r>
  <r>
    <x v="4"/>
    <s v="I/C DESG"/>
    <s v="000903"/>
    <s v="Chapoo Rordpet"/>
    <m/>
    <n v="2"/>
  </r>
  <r>
    <x v="12"/>
    <s v="I/C DESG"/>
    <s v="004057"/>
    <s v="Nitipol Kanagasai"/>
    <m/>
    <n v="4"/>
  </r>
  <r>
    <x v="12"/>
    <s v="I/C DESG"/>
    <s v="004057"/>
    <s v="Nitipol Kanagasai"/>
    <m/>
    <n v="3"/>
  </r>
  <r>
    <x v="12"/>
    <s v="I/C DESG"/>
    <s v="004057"/>
    <s v="Nitipol Kanagasai"/>
    <m/>
    <n v="4"/>
  </r>
  <r>
    <x v="4"/>
    <s v="I/C DESG"/>
    <s v="004057"/>
    <s v="Nitipol Kanagasai"/>
    <m/>
    <n v="4"/>
  </r>
  <r>
    <x v="4"/>
    <s v="I/C DESG"/>
    <s v="004057"/>
    <s v="Nitipol Kanagasai"/>
    <m/>
    <n v="4"/>
  </r>
  <r>
    <x v="4"/>
    <s v="I/C DESG"/>
    <s v="004057"/>
    <s v="Nitipol Kanagasai"/>
    <m/>
    <n v="4"/>
  </r>
  <r>
    <x v="4"/>
    <s v="I/C DESG"/>
    <s v="004057"/>
    <s v="Nitipol Kanagasai"/>
    <m/>
    <n v="8"/>
  </r>
  <r>
    <x v="12"/>
    <s v="I/C DESG"/>
    <s v="004057"/>
    <s v="Nitipol Kanagasai"/>
    <m/>
    <n v="8"/>
  </r>
  <r>
    <x v="15"/>
    <s v="I/C DESG"/>
    <s v="002302"/>
    <s v="Jeerustha Kamlang"/>
    <m/>
    <n v="2"/>
  </r>
  <r>
    <x v="15"/>
    <s v="I/C DESG"/>
    <s v="002302"/>
    <s v="Jeerustha Kamlang"/>
    <m/>
    <n v="2"/>
  </r>
  <r>
    <x v="18"/>
    <s v="I/C DESG"/>
    <s v="006526"/>
    <s v="Wittaya Kanchanakosol"/>
    <m/>
    <n v="4"/>
  </r>
  <r>
    <x v="18"/>
    <s v="I/C DESG"/>
    <s v="006526"/>
    <s v="Wittaya Kanchanakosol"/>
    <m/>
    <n v="8"/>
  </r>
  <r>
    <x v="12"/>
    <s v="I/C DESG"/>
    <s v="000563"/>
    <s v="Assadang Mouangsamrit"/>
    <m/>
    <n v="8"/>
  </r>
  <r>
    <x v="18"/>
    <s v="I/C DESG"/>
    <s v="006526"/>
    <s v="Wittaya Kanchanakosol"/>
    <m/>
    <n v="4"/>
  </r>
  <r>
    <x v="12"/>
    <s v="I/C DESG"/>
    <s v="000563"/>
    <s v="Assadang Mouangsamrit"/>
    <m/>
    <n v="8"/>
  </r>
  <r>
    <x v="18"/>
    <s v="I/C DESG"/>
    <s v="006526"/>
    <s v="Wittaya Kanchanakosol"/>
    <m/>
    <n v="8"/>
  </r>
  <r>
    <x v="15"/>
    <s v="I/C DESG"/>
    <s v="002302"/>
    <s v="Jeerustha Kamlang"/>
    <m/>
    <n v="2"/>
  </r>
  <r>
    <x v="19"/>
    <s v="I/C DESG"/>
    <s v="002780"/>
    <s v="Karuna Chandee"/>
    <m/>
    <n v="8"/>
  </r>
  <r>
    <x v="12"/>
    <s v="I/C DESG"/>
    <s v="000563"/>
    <s v="Assadang Mouangsamrit"/>
    <m/>
    <n v="8"/>
  </r>
  <r>
    <x v="15"/>
    <s v="I/C DESG"/>
    <s v="002302"/>
    <s v="Jeerustha Kamlang"/>
    <m/>
    <n v="2"/>
  </r>
  <r>
    <x v="18"/>
    <s v="I/C DESG"/>
    <s v="006526"/>
    <s v="Wittaya Kanchanakosol"/>
    <m/>
    <n v="8"/>
  </r>
  <r>
    <x v="19"/>
    <s v="I/C DESG"/>
    <s v="002780"/>
    <s v="Karuna Chandee"/>
    <m/>
    <n v="8"/>
  </r>
  <r>
    <x v="12"/>
    <s v="I/C DESG"/>
    <s v="000563"/>
    <s v="Assadang Mouangsamrit"/>
    <m/>
    <n v="8"/>
  </r>
  <r>
    <x v="15"/>
    <s v="I/C DESG"/>
    <s v="005749"/>
    <s v="Witthawat Witthayawiranon"/>
    <m/>
    <n v="4"/>
  </r>
  <r>
    <x v="19"/>
    <s v="I/C DESG"/>
    <s v="002780"/>
    <s v="Karuna Chandee"/>
    <m/>
    <n v="8"/>
  </r>
  <r>
    <x v="0"/>
    <s v="I/C DESG"/>
    <s v="006526"/>
    <s v="Wittaya Kanchanakosol"/>
    <m/>
    <n v="4"/>
  </r>
  <r>
    <x v="15"/>
    <s v="I/C DESG"/>
    <s v="005749"/>
    <s v="Witthawat Witthayawiranon"/>
    <m/>
    <n v="2"/>
  </r>
  <r>
    <x v="19"/>
    <s v="I/C DESG"/>
    <s v="002780"/>
    <s v="Karuna Chandee"/>
    <m/>
    <n v="8"/>
  </r>
  <r>
    <x v="0"/>
    <s v="I/C DESG"/>
    <s v="006526"/>
    <s v="Wittaya Kanchanakosol"/>
    <m/>
    <n v="4"/>
  </r>
  <r>
    <x v="0"/>
    <s v="I/C DESG"/>
    <s v="006526"/>
    <s v="Wittaya Kanchanakosol"/>
    <m/>
    <n v="4"/>
  </r>
  <r>
    <x v="19"/>
    <s v="I/C DESG"/>
    <s v="002780"/>
    <s v="Karuna Chandee"/>
    <m/>
    <n v="8"/>
  </r>
  <r>
    <x v="0"/>
    <s v="I/C DESG"/>
    <s v="006526"/>
    <s v="Wittaya Kanchanakosol"/>
    <m/>
    <n v="4"/>
  </r>
  <r>
    <x v="18"/>
    <s v="I/C DESG"/>
    <s v="006526"/>
    <s v="Wittaya Kanchanakosol"/>
    <m/>
    <n v="8"/>
  </r>
  <r>
    <x v="18"/>
    <s v="I/C DESG"/>
    <s v="006526"/>
    <s v="Wittaya Kanchanakosol"/>
    <m/>
    <n v="8"/>
  </r>
  <r>
    <x v="18"/>
    <s v="I/C DESG"/>
    <s v="005749"/>
    <s v="Witthawat Witthayawiranon"/>
    <m/>
    <n v="6"/>
  </r>
  <r>
    <x v="18"/>
    <s v="I/C DESG"/>
    <s v="006526"/>
    <s v="Wittaya Kanchanakosol"/>
    <m/>
    <n v="4"/>
  </r>
  <r>
    <x v="18"/>
    <s v="I/C DESG"/>
    <s v="006526"/>
    <s v="Wittaya Kanchanakosol"/>
    <m/>
    <n v="4"/>
  </r>
  <r>
    <x v="18"/>
    <s v="I/C DESG"/>
    <s v="005749"/>
    <s v="Witthawat Witthayawiranon"/>
    <m/>
    <n v="6"/>
  </r>
  <r>
    <x v="18"/>
    <s v="I/C DESG"/>
    <s v="006526"/>
    <s v="Wittaya Kanchanakosol"/>
    <m/>
    <n v="8"/>
  </r>
  <r>
    <x v="18"/>
    <s v="I/C DESG"/>
    <s v="005749"/>
    <s v="Witthawat Witthayawiranon"/>
    <m/>
    <n v="6"/>
  </r>
  <r>
    <x v="18"/>
    <s v="I/C DESG"/>
    <s v="006526"/>
    <s v="Wittaya Kanchanakosol"/>
    <m/>
    <n v="8"/>
  </r>
  <r>
    <x v="18"/>
    <s v="I/C DESG"/>
    <s v="005749"/>
    <s v="Witthawat Witthayawiranon"/>
    <m/>
    <n v="6.5"/>
  </r>
  <r>
    <x v="18"/>
    <s v="I/C DESG"/>
    <s v="006526"/>
    <s v="Wittaya Kanchanakosol"/>
    <m/>
    <n v="8"/>
  </r>
  <r>
    <x v="18"/>
    <s v="I/C DESG"/>
    <s v="005749"/>
    <s v="Witthawat Witthayawiranon"/>
    <m/>
    <n v="8"/>
  </r>
  <r>
    <x v="18"/>
    <s v="I/C DESG"/>
    <s v="005749"/>
    <s v="Witthawat Witthayawiranon"/>
    <m/>
    <n v="4"/>
  </r>
  <r>
    <x v="15"/>
    <s v="I/C DESG"/>
    <s v="002302"/>
    <s v="Jeerustha Kamlang"/>
    <m/>
    <n v="2"/>
  </r>
  <r>
    <x v="15"/>
    <s v="I/C DESG"/>
    <s v="002302"/>
    <s v="Jeerustha Kamlang"/>
    <m/>
    <n v="1"/>
  </r>
  <r>
    <x v="18"/>
    <s v="I/C DESG"/>
    <s v="005749"/>
    <s v="Witthawat Witthayawiranon"/>
    <m/>
    <n v="4"/>
  </r>
  <r>
    <x v="15"/>
    <s v="I/C DESG"/>
    <s v="002302"/>
    <s v="Jeerustha Kamlang"/>
    <m/>
    <n v="3"/>
  </r>
  <r>
    <x v="18"/>
    <s v="I/C DESG"/>
    <s v="005749"/>
    <s v="Witthawat Witthayawiranon"/>
    <m/>
    <n v="4"/>
  </r>
  <r>
    <x v="15"/>
    <s v="I/C DESG"/>
    <s v="002302"/>
    <s v="Jeerustha Kamlang"/>
    <m/>
    <n v="4"/>
  </r>
  <r>
    <x v="18"/>
    <s v="I/C DESG"/>
    <s v="005749"/>
    <s v="Witthawat Witthayawiranon"/>
    <m/>
    <n v="8"/>
  </r>
  <r>
    <x v="18"/>
    <s v="I/C DESG"/>
    <s v="005749"/>
    <s v="Witthawat Witthayawiranon"/>
    <m/>
    <n v="8"/>
  </r>
  <r>
    <x v="15"/>
    <s v="I/C DESG"/>
    <s v="002302"/>
    <s v="Jeerustha Kamlang"/>
    <m/>
    <n v="2"/>
  </r>
  <r>
    <x v="15"/>
    <s v="I/C DESG"/>
    <s v="002302"/>
    <s v="Jeerustha Kamlang"/>
    <m/>
    <n v="2"/>
  </r>
  <r>
    <x v="0"/>
    <s v="I/C DESG"/>
    <s v="006524"/>
    <s v="Pimruetai Maneekorn"/>
    <m/>
    <n v="8"/>
  </r>
  <r>
    <x v="0"/>
    <s v="I/C DESG"/>
    <s v="006524"/>
    <s v="Pimruetai Maneekorn"/>
    <m/>
    <n v="8"/>
  </r>
  <r>
    <x v="0"/>
    <s v="I/C DESG"/>
    <s v="006524"/>
    <s v="Pimruetai Maneekorn"/>
    <m/>
    <n v="6"/>
  </r>
  <r>
    <x v="12"/>
    <s v="I/C DESG"/>
    <s v="000871"/>
    <s v="Chakrit Ounvises"/>
    <m/>
    <n v="4"/>
  </r>
  <r>
    <x v="0"/>
    <s v="I/C DESG"/>
    <s v="000871"/>
    <s v="Chakrit Ounvises"/>
    <m/>
    <n v="3"/>
  </r>
  <r>
    <x v="0"/>
    <s v="I/C DESG"/>
    <s v="006524"/>
    <s v="Pimruetai Maneekorn"/>
    <m/>
    <n v="6"/>
  </r>
  <r>
    <x v="0"/>
    <s v="I/C DESG"/>
    <s v="000871"/>
    <s v="Chakrit Ounvises"/>
    <m/>
    <n v="2"/>
  </r>
  <r>
    <x v="0"/>
    <s v="I/C DESG"/>
    <s v="006524"/>
    <s v="Pimruetai Maneekorn"/>
    <m/>
    <n v="8"/>
  </r>
  <r>
    <x v="0"/>
    <s v="I/C DESG"/>
    <s v="000871"/>
    <s v="Chakrit Ounvises"/>
    <m/>
    <n v="3"/>
  </r>
  <r>
    <x v="12"/>
    <s v="I/C DESG"/>
    <s v="000871"/>
    <s v="Chakrit Ounvises"/>
    <m/>
    <n v="4"/>
  </r>
  <r>
    <x v="0"/>
    <s v="I/C DESG"/>
    <s v="006524"/>
    <s v="Pimruetai Maneekorn"/>
    <m/>
    <n v="8"/>
  </r>
  <r>
    <x v="12"/>
    <s v="I/C DESG"/>
    <s v="000871"/>
    <s v="Chakrit Ounvises"/>
    <m/>
    <n v="1"/>
  </r>
  <r>
    <x v="0"/>
    <s v="I/C DESG"/>
    <s v="006524"/>
    <s v="Pimruetai Maneekorn"/>
    <m/>
    <n v="8"/>
  </r>
  <r>
    <x v="12"/>
    <s v="I/C DESG"/>
    <s v="000871"/>
    <s v="Chakrit Ounvises"/>
    <m/>
    <n v="1"/>
  </r>
  <r>
    <x v="15"/>
    <s v="I/C DESG"/>
    <s v="002302"/>
    <s v="Jeerustha Kamlang"/>
    <m/>
    <n v="1"/>
  </r>
  <r>
    <x v="10"/>
    <s v="I/C DESG"/>
    <s v="000871"/>
    <s v="Chakrit Ounvises"/>
    <m/>
    <n v="1"/>
  </r>
  <r>
    <x v="10"/>
    <s v="I/C DESG"/>
    <s v="000871"/>
    <s v="Chakrit Ounvises"/>
    <m/>
    <n v="1"/>
  </r>
  <r>
    <x v="12"/>
    <s v="I/C DESG"/>
    <s v="000871"/>
    <s v="Chakrit Ounvises"/>
    <m/>
    <n v="1"/>
  </r>
  <r>
    <x v="15"/>
    <s v="I/C DESG"/>
    <s v="002302"/>
    <s v="Jeerustha Kamlang"/>
    <m/>
    <n v="1"/>
  </r>
  <r>
    <x v="0"/>
    <s v="I/C DESG"/>
    <s v="000871"/>
    <s v="Chakrit Ounvises"/>
    <m/>
    <n v="1"/>
  </r>
  <r>
    <x v="0"/>
    <s v="I/C DESG"/>
    <s v="000871"/>
    <s v="Chakrit Ounvises"/>
    <m/>
    <n v="2"/>
  </r>
  <r>
    <x v="10"/>
    <s v="I/C DESG"/>
    <s v="000871"/>
    <s v="Chakrit Ounvises"/>
    <m/>
    <n v="1"/>
  </r>
  <r>
    <x v="0"/>
    <s v="I/C DESG"/>
    <s v="000871"/>
    <s v="Chakrit Ounvises"/>
    <m/>
    <n v="4"/>
  </r>
  <r>
    <x v="0"/>
    <s v="I/C DESG"/>
    <s v="000871"/>
    <s v="Chakrit Ounvises"/>
    <m/>
    <n v="1"/>
  </r>
  <r>
    <x v="0"/>
    <s v="I/C DESG"/>
    <s v="000871"/>
    <s v="Chakrit Ounvises"/>
    <m/>
    <n v="1"/>
  </r>
  <r>
    <x v="6"/>
    <s v="I/C DESG"/>
    <s v="002302"/>
    <s v="Jeerustha Kamlang"/>
    <m/>
    <n v="1"/>
  </r>
  <r>
    <x v="6"/>
    <s v="I/C DESG"/>
    <s v="002302"/>
    <s v="Jeerustha Kamlang"/>
    <m/>
    <n v="1"/>
  </r>
  <r>
    <x v="9"/>
    <s v="I/C DESG"/>
    <s v="004103"/>
    <s v="Nuttaporn Soontornmesatien"/>
    <m/>
    <n v="8"/>
  </r>
  <r>
    <x v="18"/>
    <s v="I/C DESG"/>
    <s v="004103"/>
    <s v="Nuttaporn Soontornmesatien"/>
    <m/>
    <n v="4"/>
  </r>
  <r>
    <x v="18"/>
    <s v="I/C DESG"/>
    <s v="004103"/>
    <s v="Nuttaporn Soontornmesatien"/>
    <m/>
    <n v="4"/>
  </r>
  <r>
    <x v="0"/>
    <s v="I/C DESG"/>
    <s v="004103"/>
    <s v="Nuttaporn Soontornmesatien"/>
    <m/>
    <n v="4"/>
  </r>
  <r>
    <x v="0"/>
    <s v="I/C DESG"/>
    <s v="004103"/>
    <s v="Nuttaporn Soontornmesatien"/>
    <m/>
    <n v="4"/>
  </r>
  <r>
    <x v="0"/>
    <s v="I/C DESG"/>
    <s v="004103"/>
    <s v="Nuttaporn Soontornmesatien"/>
    <m/>
    <n v="4"/>
  </r>
  <r>
    <x v="0"/>
    <s v="I/C DESG"/>
    <s v="004103"/>
    <s v="Nuttaporn Soontornmesatien"/>
    <m/>
    <n v="4"/>
  </r>
  <r>
    <x v="0"/>
    <s v="I/C DESG"/>
    <s v="004103"/>
    <s v="Nuttaporn Soontornmesatien"/>
    <m/>
    <n v="4"/>
  </r>
  <r>
    <x v="0"/>
    <s v="I/C DESG"/>
    <s v="004103"/>
    <s v="Nuttaporn Soontornmesatien"/>
    <m/>
    <n v="4"/>
  </r>
  <r>
    <x v="0"/>
    <s v="I/C DESG"/>
    <s v="004103"/>
    <s v="Nuttaporn Soontornmesatien"/>
    <m/>
    <n v="4"/>
  </r>
  <r>
    <x v="0"/>
    <s v="I/C DESG"/>
    <s v="004103"/>
    <s v="Nuttaporn Soontornmesatien"/>
    <m/>
    <n v="8"/>
  </r>
  <r>
    <x v="9"/>
    <s v="I/C DESG"/>
    <s v="004103"/>
    <s v="Nuttaporn Soontornmesatien"/>
    <m/>
    <n v="8"/>
  </r>
  <r>
    <x v="9"/>
    <s v="I/C DESG"/>
    <s v="004103"/>
    <s v="Nuttaporn Soontornmesatien"/>
    <m/>
    <n v="8"/>
  </r>
  <r>
    <x v="9"/>
    <s v="I/C DESG"/>
    <s v="004103"/>
    <s v="Nuttaporn Soontornmesatien"/>
    <m/>
    <n v="4"/>
  </r>
  <r>
    <x v="9"/>
    <s v="I/C DESG"/>
    <s v="004103"/>
    <s v="Nuttaporn Soontornmesatien"/>
    <m/>
    <n v="4"/>
  </r>
  <r>
    <x v="19"/>
    <s v="I/C DESG"/>
    <s v="004103"/>
    <s v="Nuttaporn Soontornmesatien"/>
    <m/>
    <n v="4"/>
  </r>
  <r>
    <x v="19"/>
    <s v="I/C DESG"/>
    <s v="004103"/>
    <s v="Nuttaporn Soontornmesatien"/>
    <m/>
    <n v="4"/>
  </r>
  <r>
    <x v="19"/>
    <s v="I/C DESG"/>
    <s v="004103"/>
    <s v="Nuttaporn Soontornmesatien"/>
    <m/>
    <n v="4"/>
  </r>
  <r>
    <x v="20"/>
    <s v="I/C DESG"/>
    <s v="005279"/>
    <s v="Suthatip Paiboonnanthapong"/>
    <m/>
    <n v="2"/>
  </r>
  <r>
    <x v="20"/>
    <s v="I/C DESG"/>
    <s v="005279"/>
    <s v="Suthatip Paiboonnanthapong"/>
    <m/>
    <n v="8"/>
  </r>
  <r>
    <x v="20"/>
    <s v="I/C DESG"/>
    <s v="005279"/>
    <s v="Suthatip Paiboonnanthapong"/>
    <m/>
    <n v="8"/>
  </r>
  <r>
    <x v="20"/>
    <s v="I/C DESG"/>
    <s v="005279"/>
    <s v="Suthatip Paiboonnanthapong"/>
    <m/>
    <n v="8"/>
  </r>
  <r>
    <x v="20"/>
    <s v="I/C DESG"/>
    <s v="005279"/>
    <s v="Suthatip Paiboonnanthapong"/>
    <m/>
    <n v="8"/>
  </r>
  <r>
    <x v="4"/>
    <s v="I/C DESG"/>
    <s v="006486"/>
    <s v="Sakchai Kamchai"/>
    <m/>
    <n v="4"/>
  </r>
  <r>
    <x v="4"/>
    <s v="I/C DESG"/>
    <s v="006486"/>
    <s v="Sakchai Kamchai"/>
    <m/>
    <n v="4"/>
  </r>
  <r>
    <x v="5"/>
    <s v="I/C DESG"/>
    <s v="006486"/>
    <s v="Sakchai Kamchai"/>
    <m/>
    <n v="8"/>
  </r>
  <r>
    <x v="5"/>
    <s v="I/C DESG"/>
    <s v="006486"/>
    <s v="Sakchai Kamchai"/>
    <m/>
    <n v="3"/>
  </r>
  <r>
    <x v="5"/>
    <s v="I/C DESG"/>
    <s v="006486"/>
    <s v="Sakchai Kamchai"/>
    <m/>
    <n v="3"/>
  </r>
  <r>
    <x v="17"/>
    <s v="I/C DESG"/>
    <s v="006486"/>
    <s v="Sakchai Kamchai"/>
    <m/>
    <n v="6"/>
  </r>
  <r>
    <x v="0"/>
    <s v="I/C DESG"/>
    <s v="006486"/>
    <s v="Sakchai Kamchai"/>
    <m/>
    <n v="4"/>
  </r>
  <r>
    <x v="0"/>
    <s v="I/C DESG"/>
    <s v="006486"/>
    <s v="Sakchai Kamchai"/>
    <m/>
    <n v="4"/>
  </r>
  <r>
    <x v="17"/>
    <s v="I/C DESG"/>
    <s v="006486"/>
    <s v="Sakchai Kamchai"/>
    <m/>
    <n v="4"/>
  </r>
  <r>
    <x v="0"/>
    <s v="I/C DESG"/>
    <s v="006486"/>
    <s v="Sakchai Kamchai"/>
    <m/>
    <n v="4"/>
  </r>
  <r>
    <x v="0"/>
    <s v="I/C DESG"/>
    <s v="006486"/>
    <s v="Sakchai Kamchai"/>
    <m/>
    <n v="4"/>
  </r>
  <r>
    <x v="0"/>
    <s v="I/C DESG"/>
    <s v="006486"/>
    <s v="Sakchai Kamchai"/>
    <m/>
    <n v="4"/>
  </r>
  <r>
    <x v="17"/>
    <s v="I/C DESG"/>
    <s v="006486"/>
    <s v="Sakchai Kamchai"/>
    <m/>
    <n v="3"/>
  </r>
  <r>
    <x v="19"/>
    <s v="I/C DESG"/>
    <s v="006486"/>
    <s v="Sakchai Kamchai"/>
    <m/>
    <n v="8"/>
  </r>
  <r>
    <x v="19"/>
    <s v="I/C DESG"/>
    <s v="006486"/>
    <s v="Sakchai Kamchai"/>
    <m/>
    <n v="8"/>
  </r>
  <r>
    <x v="19"/>
    <s v="I/C DESG"/>
    <s v="006486"/>
    <s v="Sakchai Kamchai"/>
    <m/>
    <n v="8"/>
  </r>
  <r>
    <x v="19"/>
    <s v="I/C DESG"/>
    <s v="006486"/>
    <s v="Sakchai Kamchai"/>
    <m/>
    <n v="8"/>
  </r>
  <r>
    <x v="0"/>
    <s v="I/C DESG"/>
    <s v="006524"/>
    <s v="Pimruetai Maneekorn"/>
    <m/>
    <n v="8"/>
  </r>
  <r>
    <x v="0"/>
    <s v="I/C DESG"/>
    <s v="006524"/>
    <s v="Pimruetai Maneekorn"/>
    <m/>
    <n v="4"/>
  </r>
  <r>
    <x v="0"/>
    <s v="I/C DESG"/>
    <s v="006524"/>
    <s v="Pimruetai Maneekorn"/>
    <m/>
    <n v="8"/>
  </r>
  <r>
    <x v="0"/>
    <s v="I/C DESG"/>
    <s v="006524"/>
    <s v="Pimruetai Maneekorn"/>
    <m/>
    <n v="8"/>
  </r>
  <r>
    <x v="0"/>
    <s v="I/C DESG"/>
    <s v="006524"/>
    <s v="Pimruetai Maneekorn"/>
    <m/>
    <n v="8"/>
  </r>
  <r>
    <x v="0"/>
    <s v="I/C DESG"/>
    <s v="006524"/>
    <s v="Pimruetai Maneekorn"/>
    <m/>
    <n v="4"/>
  </r>
  <r>
    <x v="0"/>
    <s v="I/C DESG"/>
    <s v="006524"/>
    <s v="Pimruetai Maneekorn"/>
    <m/>
    <n v="4"/>
  </r>
  <r>
    <x v="0"/>
    <s v="I/C DESG"/>
    <s v="006524"/>
    <s v="Pimruetai Maneekorn"/>
    <m/>
    <n v="4"/>
  </r>
  <r>
    <x v="0"/>
    <s v="I/C DESG"/>
    <s v="006524"/>
    <s v="Pimruetai Maneekorn"/>
    <m/>
    <n v="4"/>
  </r>
  <r>
    <x v="0"/>
    <s v="I/C DESG"/>
    <s v="006524"/>
    <s v="Pimruetai Maneekorn"/>
    <m/>
    <n v="8"/>
  </r>
  <r>
    <x v="0"/>
    <s v="I/C DESG"/>
    <s v="006524"/>
    <s v="Pimruetai Maneekorn"/>
    <m/>
    <n v="8"/>
  </r>
  <r>
    <x v="0"/>
    <s v="I/C DESG"/>
    <s v="006524"/>
    <s v="Pimruetai Maneekorn"/>
    <m/>
    <n v="8"/>
  </r>
  <r>
    <x v="10"/>
    <s v="I/C DESG"/>
    <s v="004498"/>
    <s v="Rattikarn Saengow"/>
    <m/>
    <n v="8"/>
  </r>
  <r>
    <x v="10"/>
    <s v="I/C DESG"/>
    <s v="004498"/>
    <s v="Rattikarn Saengow"/>
    <m/>
    <n v="8"/>
  </r>
  <r>
    <x v="10"/>
    <s v="I/C DESG"/>
    <s v="004498"/>
    <s v="Rattikarn Saengow"/>
    <m/>
    <n v="8"/>
  </r>
  <r>
    <x v="10"/>
    <s v="I/C DESG"/>
    <s v="004498"/>
    <s v="Rattikarn Saengow"/>
    <m/>
    <n v="8"/>
  </r>
  <r>
    <x v="10"/>
    <s v="I/C DESG"/>
    <s v="004498"/>
    <s v="Rattikarn Saengow"/>
    <m/>
    <n v="8"/>
  </r>
  <r>
    <x v="10"/>
    <s v="I/C DESG"/>
    <s v="004498"/>
    <s v="Rattikarn Saengow"/>
    <m/>
    <n v="8"/>
  </r>
  <r>
    <x v="19"/>
    <s v="I/C DESG"/>
    <s v="000871"/>
    <s v="Chakrit Ounvises"/>
    <m/>
    <n v="2"/>
  </r>
  <r>
    <x v="19"/>
    <s v="I/C DESG"/>
    <s v="000871"/>
    <s v="Chakrit Ounvises"/>
    <m/>
    <n v="4"/>
  </r>
  <r>
    <x v="15"/>
    <s v="I/C DESG"/>
    <s v="004498"/>
    <s v="Rattikarn Saengow"/>
    <m/>
    <n v="8"/>
  </r>
  <r>
    <x v="19"/>
    <s v="I/C DESG"/>
    <s v="000871"/>
    <s v="Chakrit Ounvises"/>
    <m/>
    <n v="4"/>
  </r>
  <r>
    <x v="15"/>
    <s v="I/C DESG"/>
    <s v="004498"/>
    <s v="Rattikarn Saengow"/>
    <m/>
    <n v="8"/>
  </r>
  <r>
    <x v="19"/>
    <s v="I/C DESG"/>
    <s v="000871"/>
    <s v="Chakrit Ounvises"/>
    <m/>
    <n v="4"/>
  </r>
  <r>
    <x v="15"/>
    <s v="I/C DESG"/>
    <s v="004498"/>
    <s v="Rattikarn Saengow"/>
    <m/>
    <n v="8"/>
  </r>
  <r>
    <x v="19"/>
    <s v="I/C DESG"/>
    <s v="000871"/>
    <s v="Chakrit Ounvises"/>
    <m/>
    <n v="4"/>
  </r>
  <r>
    <x v="15"/>
    <s v="I/C DESG"/>
    <s v="004498"/>
    <s v="Rattikarn Saengow"/>
    <m/>
    <n v="8"/>
  </r>
  <r>
    <x v="0"/>
    <s v="I/C DESG"/>
    <s v="000871"/>
    <s v="Chakrit Ounvises"/>
    <m/>
    <n v="2"/>
  </r>
  <r>
    <x v="0"/>
    <s v="I/C DESG"/>
    <s v="000871"/>
    <s v="Chakrit Ounvises"/>
    <m/>
    <n v="2"/>
  </r>
  <r>
    <x v="4"/>
    <s v="I/C DESG"/>
    <s v="004498"/>
    <s v="Rattikarn Saengow"/>
    <m/>
    <n v="8"/>
  </r>
  <r>
    <x v="4"/>
    <s v="I/C DESG"/>
    <s v="004498"/>
    <s v="Rattikarn Saengow"/>
    <m/>
    <n v="8"/>
  </r>
  <r>
    <x v="10"/>
    <s v="I/C DESG"/>
    <s v="000871"/>
    <s v="Chakrit Ounvises"/>
    <m/>
    <n v="2"/>
  </r>
  <r>
    <x v="19"/>
    <s v="I/C DESG"/>
    <s v="000871"/>
    <s v="Chakrit Ounvises"/>
    <m/>
    <n v="2"/>
  </r>
  <r>
    <x v="19"/>
    <s v="I/C DESG"/>
    <s v="000871"/>
    <s v="Chakrit Ounvises"/>
    <m/>
    <n v="2"/>
  </r>
  <r>
    <x v="19"/>
    <s v="I/C DESG"/>
    <s v="000871"/>
    <s v="Chakrit Ounvises"/>
    <m/>
    <n v="4"/>
  </r>
  <r>
    <x v="19"/>
    <s v="I/C DESG"/>
    <s v="000871"/>
    <s v="Chakrit Ounvises"/>
    <m/>
    <n v="2"/>
  </r>
  <r>
    <x v="19"/>
    <s v="I/C DESG"/>
    <s v="000871"/>
    <s v="Chakrit Ounvises"/>
    <m/>
    <n v="2"/>
  </r>
  <r>
    <x v="10"/>
    <s v="I/C DESG"/>
    <s v="000871"/>
    <s v="Chakrit Ounvises"/>
    <m/>
    <n v="4"/>
  </r>
  <r>
    <x v="10"/>
    <s v="I/C DESG"/>
    <s v="000871"/>
    <s v="Chakrit Ounvises"/>
    <m/>
    <n v="5"/>
  </r>
  <r>
    <x v="0"/>
    <s v="I/C DESG"/>
    <s v="000871"/>
    <s v="Chakrit Ounvises"/>
    <m/>
    <n v="2"/>
  </r>
  <r>
    <x v="10"/>
    <s v="I/C DESG"/>
    <s v="000871"/>
    <s v="Chakrit Ounvises"/>
    <m/>
    <n v="2"/>
  </r>
  <r>
    <x v="10"/>
    <s v="I/C DESG"/>
    <s v="000871"/>
    <s v="Chakrit Ounvises"/>
    <m/>
    <n v="4"/>
  </r>
  <r>
    <x v="0"/>
    <s v="I/C DESG"/>
    <s v="000871"/>
    <s v="Chakrit Ounvises"/>
    <m/>
    <n v="2"/>
  </r>
  <r>
    <x v="0"/>
    <s v="I/C DESG"/>
    <s v="000871"/>
    <s v="Chakrit Ounvises"/>
    <m/>
    <n v="1"/>
  </r>
  <r>
    <x v="4"/>
    <s v="I/C DESG"/>
    <s v="000903"/>
    <s v="Chapoo Rordpet"/>
    <m/>
    <n v="6.5"/>
  </r>
  <r>
    <x v="12"/>
    <s v="I/C DESG"/>
    <s v="002424"/>
    <s v="Jhutamad Jaraekram"/>
    <m/>
    <n v="8"/>
  </r>
  <r>
    <x v="4"/>
    <s v="I/C DESG"/>
    <s v="002276"/>
    <s v="Jate Thongsom"/>
    <m/>
    <n v="3"/>
  </r>
  <r>
    <x v="4"/>
    <s v="I/C DESG"/>
    <s v="000903"/>
    <s v="Chapoo Rordpet"/>
    <m/>
    <n v="7"/>
  </r>
  <r>
    <x v="4"/>
    <s v="I/C DESG"/>
    <s v="002276"/>
    <s v="Jate Thongsom"/>
    <m/>
    <n v="3"/>
  </r>
  <r>
    <x v="12"/>
    <s v="I/C DESG"/>
    <s v="002424"/>
    <s v="Jhutamad Jaraekram"/>
    <m/>
    <n v="8"/>
  </r>
  <r>
    <x v="4"/>
    <s v="I/C DESG"/>
    <s v="000903"/>
    <s v="Chapoo Rordpet"/>
    <m/>
    <n v="7"/>
  </r>
  <r>
    <x v="4"/>
    <s v="I/C DESG"/>
    <s v="002276"/>
    <s v="Jate Thongsom"/>
    <m/>
    <n v="3"/>
  </r>
  <r>
    <x v="12"/>
    <s v="I/C DESG"/>
    <s v="002424"/>
    <s v="Jhutamad Jaraekram"/>
    <m/>
    <n v="8"/>
  </r>
  <r>
    <x v="4"/>
    <s v="I/C DESG"/>
    <s v="002276"/>
    <s v="Jate Thongsom"/>
    <m/>
    <n v="3"/>
  </r>
  <r>
    <x v="4"/>
    <s v="I/C DESG"/>
    <s v="002276"/>
    <s v="Jate Thongsom"/>
    <m/>
    <n v="3"/>
  </r>
  <r>
    <x v="12"/>
    <s v="I/C DESG"/>
    <s v="002424"/>
    <s v="Jhutamad Jaraekram"/>
    <m/>
    <n v="8"/>
  </r>
  <r>
    <x v="12"/>
    <s v="I/C DESG"/>
    <s v="002424"/>
    <s v="Jhutamad Jaraekram"/>
    <m/>
    <n v="8"/>
  </r>
  <r>
    <x v="2"/>
    <s v="I/C DESG"/>
    <s v="006310"/>
    <s v="Siwakorn Meeposom"/>
    <m/>
    <n v="8"/>
  </r>
  <r>
    <x v="4"/>
    <s v="I/C DESG"/>
    <s v="002276"/>
    <s v="Jate Thongsom"/>
    <m/>
    <n v="4"/>
  </r>
  <r>
    <x v="19"/>
    <s v="I/C DESG"/>
    <s v="003038"/>
    <s v="Lampoon Khamwangngeaw"/>
    <m/>
    <n v="3"/>
  </r>
  <r>
    <x v="12"/>
    <s v="I/C DESG"/>
    <s v="002424"/>
    <s v="Jhutamad Jaraekram"/>
    <m/>
    <n v="8"/>
  </r>
  <r>
    <x v="19"/>
    <s v="I/C DESG"/>
    <s v="003038"/>
    <s v="Lampoon Khamwangngeaw"/>
    <m/>
    <n v="4"/>
  </r>
  <r>
    <x v="19"/>
    <s v="I/C DESG"/>
    <s v="002276"/>
    <s v="Jate Thongsom"/>
    <m/>
    <n v="4"/>
  </r>
  <r>
    <x v="19"/>
    <s v="I/C DESG"/>
    <s v="003038"/>
    <s v="Lampoon Khamwangngeaw"/>
    <m/>
    <n v="3"/>
  </r>
  <r>
    <x v="19"/>
    <s v="I/C DESG"/>
    <s v="002276"/>
    <s v="Jate Thongsom"/>
    <m/>
    <n v="5"/>
  </r>
  <r>
    <x v="19"/>
    <s v="I/C DESG"/>
    <s v="002276"/>
    <s v="Jate Thongsom"/>
    <m/>
    <n v="5"/>
  </r>
  <r>
    <x v="21"/>
    <s v="I/C DESG"/>
    <s v="003038"/>
    <s v="Lampoon Khamwangngeaw"/>
    <m/>
    <n v="3"/>
  </r>
  <r>
    <x v="19"/>
    <s v="I/C DESG"/>
    <s v="002276"/>
    <s v="Jate Thongsom"/>
    <m/>
    <n v="4"/>
  </r>
  <r>
    <x v="21"/>
    <s v="I/C DESG"/>
    <s v="003038"/>
    <s v="Lampoon Khamwangngeaw"/>
    <m/>
    <n v="4"/>
  </r>
  <r>
    <x v="19"/>
    <s v="I/C DESG"/>
    <s v="002276"/>
    <s v="Jate Thongsom"/>
    <m/>
    <n v="5"/>
  </r>
  <r>
    <x v="21"/>
    <s v="I/C DESG"/>
    <s v="003038"/>
    <s v="Lampoon Khamwangngeaw"/>
    <m/>
    <n v="3"/>
  </r>
  <r>
    <x v="19"/>
    <s v="I/C DESG"/>
    <s v="002276"/>
    <s v="Jate Thongsom"/>
    <m/>
    <n v="5"/>
  </r>
  <r>
    <x v="19"/>
    <s v="I/C DESG"/>
    <s v="002276"/>
    <s v="Jate Thongsom"/>
    <m/>
    <n v="4"/>
  </r>
  <r>
    <x v="12"/>
    <s v="I/C DESG"/>
    <s v="004498"/>
    <s v="Rattikarn Saengow"/>
    <m/>
    <n v="8"/>
  </r>
  <r>
    <x v="12"/>
    <s v="I/C DESG"/>
    <s v="004498"/>
    <s v="Rattikarn Saengow"/>
    <m/>
    <n v="8"/>
  </r>
  <r>
    <x v="21"/>
    <s v="I/C DESG"/>
    <s v="005152"/>
    <s v="Sresthasak Varasarin"/>
    <m/>
    <n v="8"/>
  </r>
  <r>
    <x v="12"/>
    <s v="I/C DESG"/>
    <s v="004498"/>
    <s v="Rattikarn Saengow"/>
    <m/>
    <n v="8"/>
  </r>
  <r>
    <x v="21"/>
    <s v="I/C DESG"/>
    <s v="005152"/>
    <s v="Sresthasak Varasarin"/>
    <m/>
    <n v="8"/>
  </r>
  <r>
    <x v="12"/>
    <s v="I/C DESG"/>
    <s v="004498"/>
    <s v="Rattikarn Saengow"/>
    <m/>
    <n v="8"/>
  </r>
  <r>
    <x v="21"/>
    <s v="I/C DESG"/>
    <s v="005152"/>
    <s v="Sresthasak Varasarin"/>
    <m/>
    <n v="8"/>
  </r>
  <r>
    <x v="12"/>
    <s v="I/C DESG"/>
    <s v="004498"/>
    <s v="Rattikarn Saengow"/>
    <m/>
    <n v="8"/>
  </r>
  <r>
    <x v="21"/>
    <s v="I/C DESG"/>
    <s v="005152"/>
    <s v="Sresthasak Varasarin"/>
    <m/>
    <n v="8"/>
  </r>
  <r>
    <x v="21"/>
    <s v="I/C DESG"/>
    <s v="005152"/>
    <s v="Sresthasak Varasarin"/>
    <m/>
    <n v="8"/>
  </r>
  <r>
    <x v="21"/>
    <s v="I/C DESG"/>
    <s v="005152"/>
    <s v="Sresthasak Varasarin"/>
    <m/>
    <n v="8"/>
  </r>
  <r>
    <x v="12"/>
    <s v="I/C DESG"/>
    <s v="000563"/>
    <s v="Assadang Mouangsamrit"/>
    <m/>
    <n v="8"/>
  </r>
  <r>
    <x v="4"/>
    <s v="I/C DESG"/>
    <s v="004927"/>
    <s v="Seksan Pliansinchai"/>
    <m/>
    <n v="8"/>
  </r>
  <r>
    <x v="19"/>
    <s v="I/C DESG"/>
    <s v="004103"/>
    <s v="Nuttaporn Soontornmesatien"/>
    <m/>
    <n v="8"/>
  </r>
  <r>
    <x v="12"/>
    <s v="I/C DESG"/>
    <s v="000563"/>
    <s v="Assadang Mouangsamrit"/>
    <m/>
    <n v="8"/>
  </r>
  <r>
    <x v="19"/>
    <s v="I/C DESG"/>
    <s v="002780"/>
    <s v="Karuna Chandee"/>
    <m/>
    <n v="8"/>
  </r>
  <r>
    <x v="21"/>
    <s v="I/C DESG"/>
    <s v="005749"/>
    <s v="Witthawat Witthayawiranon"/>
    <m/>
    <n v="4"/>
  </r>
  <r>
    <x v="12"/>
    <s v="I/C DESG"/>
    <s v="004491"/>
    <s v="Rapee Pongtanee"/>
    <m/>
    <n v="4"/>
  </r>
  <r>
    <x v="4"/>
    <s v="I/C DESG"/>
    <s v="004927"/>
    <s v="Seksan Pliansinchai"/>
    <m/>
    <n v="6"/>
  </r>
  <r>
    <x v="19"/>
    <s v="I/C DESG"/>
    <s v="004103"/>
    <s v="Nuttaporn Soontornmesatien"/>
    <m/>
    <n v="8"/>
  </r>
  <r>
    <x v="21"/>
    <s v="I/C DESG"/>
    <s v="005279"/>
    <s v="Suthatip Paiboonnanthapong"/>
    <m/>
    <n v="8"/>
  </r>
  <r>
    <x v="19"/>
    <s v="I/C DESG"/>
    <s v="002780"/>
    <s v="Karuna Chandee"/>
    <m/>
    <n v="8"/>
  </r>
  <r>
    <x v="21"/>
    <s v="I/C DESG"/>
    <s v="005749"/>
    <s v="Witthawat Witthayawiranon"/>
    <m/>
    <n v="4"/>
  </r>
  <r>
    <x v="21"/>
    <s v="I/C DESG"/>
    <s v="006524"/>
    <s v="Pimruetai Maneekorn"/>
    <m/>
    <n v="4"/>
  </r>
  <r>
    <x v="21"/>
    <s v="I/C DESG"/>
    <s v="005749"/>
    <s v="Witthawat Witthayawiranon"/>
    <m/>
    <n v="3.5"/>
  </r>
  <r>
    <x v="12"/>
    <s v="I/C DESG"/>
    <s v="004491"/>
    <s v="Rapee Pongtanee"/>
    <m/>
    <n v="4"/>
  </r>
  <r>
    <x v="4"/>
    <s v="I/C DESG"/>
    <s v="004927"/>
    <s v="Seksan Pliansinchai"/>
    <m/>
    <n v="8"/>
  </r>
  <r>
    <x v="21"/>
    <s v="I/C DESG"/>
    <s v="005279"/>
    <s v="Suthatip Paiboonnanthapong"/>
    <m/>
    <n v="8"/>
  </r>
  <r>
    <x v="21"/>
    <s v="I/C DESG"/>
    <s v="006524"/>
    <s v="Pimruetai Maneekorn"/>
    <m/>
    <n v="4"/>
  </r>
  <r>
    <x v="4"/>
    <s v="I/C DESG"/>
    <s v="004927"/>
    <s v="Seksan Pliansinchai"/>
    <m/>
    <n v="8"/>
  </r>
  <r>
    <x v="19"/>
    <s v="I/C DESG"/>
    <s v="002780"/>
    <s v="Karuna Chandee"/>
    <m/>
    <n v="8"/>
  </r>
  <r>
    <x v="21"/>
    <s v="I/C DESG"/>
    <s v="005279"/>
    <s v="Suthatip Paiboonnanthapong"/>
    <m/>
    <n v="8"/>
  </r>
  <r>
    <x v="0"/>
    <s v="I/C DESG"/>
    <s v="004491"/>
    <s v="Rapee Pongtanee"/>
    <m/>
    <n v="4"/>
  </r>
  <r>
    <x v="0"/>
    <s v="I/C DESG"/>
    <s v="004103"/>
    <s v="Nuttaporn Soontornmesatien"/>
    <m/>
    <n v="8"/>
  </r>
  <r>
    <x v="19"/>
    <s v="I/C DESG"/>
    <s v="005749"/>
    <s v="Witthawat Witthayawiranon"/>
    <m/>
    <n v="4"/>
  </r>
  <r>
    <x v="19"/>
    <s v="I/C DESG"/>
    <s v="002780"/>
    <s v="Karuna Chandee"/>
    <m/>
    <n v="8"/>
  </r>
  <r>
    <x v="4"/>
    <s v="I/C DESG"/>
    <s v="004927"/>
    <s v="Seksan Pliansinchai"/>
    <m/>
    <n v="8"/>
  </r>
  <r>
    <x v="19"/>
    <s v="I/C DESG"/>
    <s v="005749"/>
    <s v="Witthawat Witthayawiranon"/>
    <m/>
    <n v="4"/>
  </r>
  <r>
    <x v="21"/>
    <s v="I/C DESG"/>
    <s v="005279"/>
    <s v="Suthatip Paiboonnanthapong"/>
    <m/>
    <n v="8"/>
  </r>
  <r>
    <x v="0"/>
    <s v="I/C DESG"/>
    <s v="004491"/>
    <s v="Rapee Pongtanee"/>
    <m/>
    <n v="8"/>
  </r>
  <r>
    <x v="19"/>
    <s v="I/C DESG"/>
    <s v="002780"/>
    <s v="Karuna Chandee"/>
    <m/>
    <n v="8"/>
  </r>
  <r>
    <x v="0"/>
    <s v="I/C DESG"/>
    <s v="004103"/>
    <s v="Nuttaporn Soontornmesatien"/>
    <m/>
    <n v="8"/>
  </r>
  <r>
    <x v="19"/>
    <s v="I/C DESG"/>
    <s v="006524"/>
    <s v="Pimruetai Maneekorn"/>
    <m/>
    <n v="4"/>
  </r>
  <r>
    <x v="19"/>
    <s v="I/C DESG"/>
    <s v="005749"/>
    <s v="Witthawat Witthayawiranon"/>
    <m/>
    <n v="3.5"/>
  </r>
  <r>
    <x v="4"/>
    <s v="I/C DESG"/>
    <s v="004927"/>
    <s v="Seksan Pliansinchai"/>
    <m/>
    <n v="7"/>
  </r>
  <r>
    <x v="19"/>
    <s v="I/C DESG"/>
    <s v="002780"/>
    <s v="Karuna Chandee"/>
    <m/>
    <n v="8"/>
  </r>
  <r>
    <x v="0"/>
    <s v="I/C DESG"/>
    <s v="004491"/>
    <s v="Rapee Pongtanee"/>
    <m/>
    <n v="8"/>
  </r>
  <r>
    <x v="0"/>
    <s v="I/C DESG"/>
    <s v="004103"/>
    <s v="Nuttaporn Soontornmesatien"/>
    <m/>
    <n v="8"/>
  </r>
  <r>
    <x v="0"/>
    <s v="I/C DESG"/>
    <s v="005279"/>
    <s v="Suthatip Paiboonnanthapong"/>
    <m/>
    <n v="8"/>
  </r>
  <r>
    <x v="0"/>
    <s v="I/C DESG"/>
    <s v="006524"/>
    <s v="Pimruetai Maneekorn"/>
    <m/>
    <n v="4"/>
  </r>
  <r>
    <x v="0"/>
    <s v="I/C DESG"/>
    <s v="004491"/>
    <s v="Rapee Pongtanee"/>
    <m/>
    <n v="7"/>
  </r>
  <r>
    <x v="0"/>
    <s v="I/C DESG"/>
    <s v="004103"/>
    <s v="Nuttaporn Soontornmesatien"/>
    <m/>
    <n v="8"/>
  </r>
  <r>
    <x v="0"/>
    <s v="I/C DESG"/>
    <s v="005279"/>
    <s v="Suthatip Paiboonnanthapong"/>
    <m/>
    <n v="3"/>
  </r>
  <r>
    <x v="0"/>
    <s v="I/C DESG"/>
    <s v="006524"/>
    <s v="Pimruetai Maneekorn"/>
    <m/>
    <n v="8"/>
  </r>
  <r>
    <x v="0"/>
    <s v="I/C DESG"/>
    <s v="004103"/>
    <s v="Nuttaporn Soontornmesatien"/>
    <m/>
    <n v="8"/>
  </r>
  <r>
    <x v="0"/>
    <s v="I/C DESG"/>
    <s v="006524"/>
    <s v="Pimruetai Maneekorn"/>
    <m/>
    <n v="4"/>
  </r>
  <r>
    <x v="14"/>
    <s v="I/C DESG"/>
    <s v="005279"/>
    <s v="Suthatip Paiboonnanthapong"/>
    <m/>
    <n v="5"/>
  </r>
  <r>
    <x v="0"/>
    <s v="I/C DESG"/>
    <s v="004491"/>
    <s v="Rapee Pongtanee"/>
    <m/>
    <n v="4"/>
  </r>
  <r>
    <x v="14"/>
    <s v="I/C DESG"/>
    <s v="005279"/>
    <s v="Suthatip Paiboonnanthapong"/>
    <m/>
    <n v="2"/>
  </r>
  <r>
    <x v="0"/>
    <s v="I/C DESG"/>
    <s v="006524"/>
    <s v="Pimruetai Maneekorn"/>
    <m/>
    <n v="8"/>
  </r>
  <r>
    <x v="0"/>
    <s v="I/C DESG"/>
    <s v="004491"/>
    <s v="Rapee Pongtanee"/>
    <m/>
    <n v="8"/>
  </r>
  <r>
    <x v="21"/>
    <s v="I/C DESG"/>
    <s v="005279"/>
    <s v="Suthatip Paiboonnanthapong"/>
    <m/>
    <n v="6"/>
  </r>
  <r>
    <x v="0"/>
    <s v="I/C DESG"/>
    <s v="006524"/>
    <s v="Pimruetai Maneekorn"/>
    <m/>
    <n v="8"/>
  </r>
  <r>
    <x v="0"/>
    <s v="I/C DESG"/>
    <s v="004491"/>
    <s v="Rapee Pongtanee"/>
    <m/>
    <n v="8"/>
  </r>
  <r>
    <x v="0"/>
    <s v="I/C DESG"/>
    <s v="006524"/>
    <s v="Pimruetai Maneekorn"/>
    <m/>
    <n v="8"/>
  </r>
  <r>
    <x v="0"/>
    <s v="I/C DESG"/>
    <s v="006524"/>
    <s v="Pimruetai Maneekorn"/>
    <m/>
    <n v="4"/>
  </r>
  <r>
    <x v="6"/>
    <s v="I/C DESG"/>
    <s v="004057"/>
    <s v="Nitipol Kanagasai"/>
    <m/>
    <n v="4"/>
  </r>
  <r>
    <x v="21"/>
    <s v="I/C DESG"/>
    <s v="005152"/>
    <s v="Sresthasak Varasarin"/>
    <m/>
    <n v="8"/>
  </r>
  <r>
    <x v="21"/>
    <s v="I/C DESG"/>
    <s v="005152"/>
    <s v="Sresthasak Varasarin"/>
    <m/>
    <n v="8"/>
  </r>
  <r>
    <x v="19"/>
    <s v="I/C DESG"/>
    <s v="000871"/>
    <s v="Chakrit Ounvises"/>
    <m/>
    <n v="4"/>
  </r>
  <r>
    <x v="21"/>
    <s v="I/C DESG"/>
    <s v="005152"/>
    <s v="Sresthasak Varasarin"/>
    <m/>
    <n v="8"/>
  </r>
  <r>
    <x v="21"/>
    <s v="I/C DESG"/>
    <s v="005152"/>
    <s v="Sresthasak Varasarin"/>
    <m/>
    <n v="8"/>
  </r>
  <r>
    <x v="21"/>
    <s v="I/C DESG"/>
    <s v="005152"/>
    <s v="Sresthasak Varasarin"/>
    <m/>
    <n v="8"/>
  </r>
  <r>
    <x v="21"/>
    <s v="I/C DESG"/>
    <s v="000871"/>
    <s v="Chakrit Ounvises"/>
    <m/>
    <n v="1"/>
  </r>
  <r>
    <x v="12"/>
    <s v="I/C DESG"/>
    <s v="004057"/>
    <s v="Nitipol Kanagasai"/>
    <m/>
    <n v="8"/>
  </r>
  <r>
    <x v="21"/>
    <s v="I/C DESG"/>
    <s v="000871"/>
    <s v="Chakrit Ounvises"/>
    <m/>
    <n v="8"/>
  </r>
  <r>
    <x v="12"/>
    <s v="I/C DESG"/>
    <s v="004057"/>
    <s v="Nitipol Kanagasai"/>
    <m/>
    <n v="8"/>
  </r>
  <r>
    <x v="21"/>
    <s v="I/C DESG"/>
    <s v="000871"/>
    <s v="Chakrit Ounvises"/>
    <m/>
    <n v="7"/>
  </r>
  <r>
    <x v="21"/>
    <s v="I/C DESG"/>
    <s v="000871"/>
    <s v="Chakrit Ounvises"/>
    <m/>
    <n v="7"/>
  </r>
  <r>
    <x v="12"/>
    <s v="I/C DESG"/>
    <s v="004057"/>
    <s v="Nitipol Kanagasai"/>
    <m/>
    <n v="8"/>
  </r>
  <r>
    <x v="21"/>
    <s v="I/C DESG"/>
    <s v="000871"/>
    <s v="Chakrit Ounvises"/>
    <m/>
    <n v="3"/>
  </r>
  <r>
    <x v="12"/>
    <s v="I/C DESG"/>
    <s v="004057"/>
    <s v="Nitipol Kanagasai"/>
    <m/>
    <n v="8"/>
  </r>
  <r>
    <x v="12"/>
    <s v="I/C DESG"/>
    <s v="004057"/>
    <s v="Nitipol Kanagasai"/>
    <m/>
    <n v="8"/>
  </r>
  <r>
    <x v="0"/>
    <s v="I/C DESG"/>
    <s v="000871"/>
    <s v="Chakrit Ounvises"/>
    <m/>
    <n v="2"/>
  </r>
  <r>
    <x v="21"/>
    <s v="I/C DESG"/>
    <s v="006486"/>
    <s v="Sakchai Kamchai"/>
    <m/>
    <n v="4"/>
  </r>
  <r>
    <x v="19"/>
    <s v="I/C DESG"/>
    <s v="006486"/>
    <s v="Sakchai Kamchai"/>
    <m/>
    <n v="6"/>
  </r>
  <r>
    <x v="19"/>
    <s v="I/C DESG"/>
    <s v="006486"/>
    <s v="Sakchai Kamchai"/>
    <m/>
    <n v="4"/>
  </r>
  <r>
    <x v="21"/>
    <s v="I/C DESG"/>
    <s v="006486"/>
    <s v="Sakchai Kamchai"/>
    <m/>
    <n v="4"/>
  </r>
  <r>
    <x v="21"/>
    <s v="I/C DESG"/>
    <s v="006486"/>
    <s v="Sakchai Kamchai"/>
    <m/>
    <n v="4"/>
  </r>
  <r>
    <x v="19"/>
    <s v="I/C DESG"/>
    <s v="006486"/>
    <s v="Sakchai Kamchai"/>
    <m/>
    <n v="8"/>
  </r>
  <r>
    <x v="19"/>
    <s v="I/C DESG"/>
    <s v="006486"/>
    <s v="Sakchai Kamchai"/>
    <m/>
    <n v="4"/>
  </r>
  <r>
    <x v="19"/>
    <s v="I/C DESG"/>
    <s v="006486"/>
    <s v="Sakchai Kamchai"/>
    <m/>
    <n v="4"/>
  </r>
  <r>
    <x v="19"/>
    <s v="I/C DESG"/>
    <s v="006486"/>
    <s v="Sakchai Kamchai"/>
    <m/>
    <n v="8"/>
  </r>
  <r>
    <x v="18"/>
    <s v="I/C DESG"/>
    <s v="006526"/>
    <s v="Wittaya Kanchanakosol"/>
    <m/>
    <n v="4"/>
  </r>
  <r>
    <x v="18"/>
    <s v="I/C DESG"/>
    <s v="006526"/>
    <s v="Wittaya Kanchanakosol"/>
    <m/>
    <n v="4"/>
  </r>
  <r>
    <x v="18"/>
    <s v="I/C DESG"/>
    <s v="006526"/>
    <s v="Wittaya Kanchanakosol"/>
    <m/>
    <n v="4"/>
  </r>
  <r>
    <x v="0"/>
    <s v="I/C DESG"/>
    <s v="006526"/>
    <s v="Wittaya Kanchanakosol"/>
    <m/>
    <n v="4"/>
  </r>
  <r>
    <x v="0"/>
    <s v="I/C DESG"/>
    <s v="006526"/>
    <s v="Wittaya Kanchanakosol"/>
    <m/>
    <n v="2"/>
  </r>
  <r>
    <x v="0"/>
    <s v="I/C DESG"/>
    <s v="006526"/>
    <s v="Wittaya Kanchanakosol"/>
    <m/>
    <n v="8"/>
  </r>
  <r>
    <x v="0"/>
    <s v="I/C DESG"/>
    <s v="006526"/>
    <s v="Wittaya Kanchanakosol"/>
    <m/>
    <n v="8"/>
  </r>
  <r>
    <x v="0"/>
    <s v="I/C DESG"/>
    <s v="006526"/>
    <s v="Wittaya Kanchanakosol"/>
    <m/>
    <n v="8"/>
  </r>
  <r>
    <x v="0"/>
    <s v="I/C DESG"/>
    <s v="006526"/>
    <s v="Wittaya Kanchanakosol"/>
    <m/>
    <n v="4"/>
  </r>
  <r>
    <x v="0"/>
    <s v="I/C DESG"/>
    <s v="006526"/>
    <s v="Wittaya Kanchanakosol"/>
    <m/>
    <n v="8"/>
  </r>
  <r>
    <x v="21"/>
    <s v="I/C DESG"/>
    <s v="006526"/>
    <s v="Wittaya Kanchanakosol"/>
    <m/>
    <n v="8"/>
  </r>
  <r>
    <x v="4"/>
    <s v="I/C DESG"/>
    <s v="005279"/>
    <s v="Suthatip Paiboonnanthapong"/>
    <m/>
    <n v="8"/>
  </r>
  <r>
    <x v="4"/>
    <s v="I/C DESG"/>
    <s v="005279"/>
    <s v="Suthatip Paiboonnanthapong"/>
    <m/>
    <n v="8"/>
  </r>
  <r>
    <x v="4"/>
    <s v="I/C DESG"/>
    <s v="005279"/>
    <s v="Suthatip Paiboonnanthapong"/>
    <m/>
    <n v="8"/>
  </r>
  <r>
    <x v="4"/>
    <s v="I/C DESG"/>
    <s v="005279"/>
    <s v="Suthatip Paiboonnanthapong"/>
    <m/>
    <n v="8"/>
  </r>
  <r>
    <x v="4"/>
    <s v="I/C DESG"/>
    <s v="005279"/>
    <s v="Suthatip Paiboonnanthapong"/>
    <m/>
    <n v="8"/>
  </r>
  <r>
    <x v="4"/>
    <s v="I/C DESG"/>
    <s v="005279"/>
    <s v="Suthatip Paiboonnanthapong"/>
    <m/>
    <n v="8"/>
  </r>
  <r>
    <x v="4"/>
    <s v="I/C DESG"/>
    <s v="005279"/>
    <s v="Suthatip Paiboonnanthapong"/>
    <m/>
    <n v="8"/>
  </r>
  <r>
    <x v="4"/>
    <s v="I/C DESG"/>
    <s v="005279"/>
    <s v="Suthatip Paiboonnanthapong"/>
    <m/>
    <n v="8"/>
  </r>
  <r>
    <x v="4"/>
    <s v="I/C DESG"/>
    <s v="005279"/>
    <s v="Suthatip Paiboonnanthapong"/>
    <m/>
    <n v="8"/>
  </r>
  <r>
    <x v="5"/>
    <s v="I/C DESG"/>
    <s v="003038"/>
    <s v="Lampoon Khamwangngeaw"/>
    <m/>
    <n v="4"/>
  </r>
  <r>
    <x v="7"/>
    <s v="I/C DESG"/>
    <s v="003038"/>
    <s v="Lampoon Khamwangngeaw"/>
    <m/>
    <n v="4"/>
  </r>
  <r>
    <x v="7"/>
    <s v="I/C DESG"/>
    <s v="003038"/>
    <s v="Lampoon Khamwangngeaw"/>
    <m/>
    <n v="8"/>
  </r>
  <r>
    <x v="21"/>
    <s v="I/C DESG"/>
    <s v="005152"/>
    <s v="Sresthasak Varasarin"/>
    <m/>
    <n v="8"/>
  </r>
  <r>
    <x v="21"/>
    <s v="I/C DESG"/>
    <s v="005152"/>
    <s v="Sresthasak Varasarin"/>
    <m/>
    <n v="8"/>
  </r>
  <r>
    <x v="21"/>
    <s v="I/C DESG"/>
    <s v="005152"/>
    <s v="Sresthasak Varasarin"/>
    <m/>
    <n v="8"/>
  </r>
  <r>
    <x v="19"/>
    <s v="I/C DESG"/>
    <s v="003038"/>
    <s v="Lampoon Khamwangngeaw"/>
    <m/>
    <n v="8"/>
  </r>
  <r>
    <x v="21"/>
    <s v="I/C DESG"/>
    <s v="005152"/>
    <s v="Sresthasak Varasarin"/>
    <m/>
    <n v="8"/>
  </r>
  <r>
    <x v="19"/>
    <s v="I/C DESG"/>
    <s v="003038"/>
    <s v="Lampoon Khamwangngeaw"/>
    <m/>
    <n v="7"/>
  </r>
  <r>
    <x v="21"/>
    <s v="I/C DESG"/>
    <s v="005152"/>
    <s v="Sresthasak Varasarin"/>
    <m/>
    <n v="8"/>
  </r>
  <r>
    <x v="21"/>
    <s v="I/C DESG"/>
    <s v="005152"/>
    <s v="Sresthasak Varasarin"/>
    <m/>
    <n v="8"/>
  </r>
  <r>
    <x v="21"/>
    <s v="I/C DESG"/>
    <s v="005152"/>
    <s v="Sresthasak Varasarin"/>
    <m/>
    <n v="8"/>
  </r>
  <r>
    <x v="21"/>
    <s v="I/C DESG"/>
    <s v="005152"/>
    <s v="Sresthasak Varasarin"/>
    <m/>
    <n v="8"/>
  </r>
  <r>
    <x v="0"/>
    <s v="I/C DESG"/>
    <s v="000871"/>
    <s v="Chakrit Ounvises"/>
    <m/>
    <n v="2"/>
  </r>
  <r>
    <x v="0"/>
    <s v="I/C DESG"/>
    <s v="000871"/>
    <s v="Chakrit Ounvises"/>
    <m/>
    <n v="2"/>
  </r>
  <r>
    <x v="0"/>
    <s v="I/C DESG"/>
    <s v="000871"/>
    <s v="Chakrit Ounvises"/>
    <m/>
    <n v="2"/>
  </r>
  <r>
    <x v="0"/>
    <s v="I/C DESG"/>
    <s v="000871"/>
    <s v="Chakrit Ounvises"/>
    <m/>
    <n v="2"/>
  </r>
  <r>
    <x v="19"/>
    <s v="I/C DESG"/>
    <s v="000871"/>
    <s v="Chakrit Ounvises"/>
    <m/>
    <n v="2"/>
  </r>
  <r>
    <x v="21"/>
    <s v="I/C DESG"/>
    <s v="000871"/>
    <s v="Chakrit Ounvises"/>
    <m/>
    <n v="4"/>
  </r>
  <r>
    <x v="21"/>
    <s v="I/C DESG"/>
    <s v="000871"/>
    <s v="Chakrit Ounvises"/>
    <m/>
    <n v="4"/>
  </r>
  <r>
    <x v="21"/>
    <s v="I/C DESG"/>
    <s v="000871"/>
    <s v="Chakrit Ounvises"/>
    <m/>
    <n v="4"/>
  </r>
  <r>
    <x v="21"/>
    <s v="I/C DESG"/>
    <s v="000871"/>
    <s v="Chakrit Ounvises"/>
    <m/>
    <n v="4"/>
  </r>
  <r>
    <x v="21"/>
    <s v="I/C DESG"/>
    <s v="000871"/>
    <s v="Chakrit Ounvises"/>
    <m/>
    <n v="4"/>
  </r>
  <r>
    <x v="19"/>
    <s v="I/C DESG"/>
    <s v="000871"/>
    <s v="Chakrit Ounvises"/>
    <m/>
    <n v="2"/>
  </r>
  <r>
    <x v="19"/>
    <s v="I/C DESG"/>
    <s v="000871"/>
    <s v="Chakrit Ounvises"/>
    <m/>
    <n v="2"/>
  </r>
  <r>
    <x v="19"/>
    <s v="I/C DESG"/>
    <s v="000871"/>
    <s v="Chakrit Ounvises"/>
    <m/>
    <n v="1"/>
  </r>
  <r>
    <x v="21"/>
    <s v="I/C DESG"/>
    <s v="000871"/>
    <s v="Chakrit Ounvises"/>
    <m/>
    <n v="4"/>
  </r>
  <r>
    <x v="21"/>
    <s v="I/C DESG"/>
    <s v="000871"/>
    <s v="Chakrit Ounvises"/>
    <m/>
    <n v="3"/>
  </r>
  <r>
    <x v="21"/>
    <s v="I/C DESG"/>
    <s v="000871"/>
    <s v="Chakrit Ounvises"/>
    <m/>
    <n v="7"/>
  </r>
  <r>
    <x v="21"/>
    <s v="I/C DESG"/>
    <s v="000871"/>
    <s v="Chakrit Ounvises"/>
    <m/>
    <n v="8"/>
  </r>
  <r>
    <x v="18"/>
    <s v="I/C DESG"/>
    <s v="004498"/>
    <s v="Rattikarn Saengow"/>
    <m/>
    <n v="4"/>
  </r>
  <r>
    <x v="18"/>
    <s v="I/C DESG"/>
    <s v="004498"/>
    <s v="Rattikarn Saengow"/>
    <m/>
    <n v="4"/>
  </r>
  <r>
    <x v="18"/>
    <s v="I/C DESG"/>
    <s v="004498"/>
    <s v="Rattikarn Saengow"/>
    <m/>
    <n v="8"/>
  </r>
  <r>
    <x v="18"/>
    <s v="I/C DESG"/>
    <s v="004498"/>
    <s v="Rattikarn Saengow"/>
    <m/>
    <n v="8"/>
  </r>
  <r>
    <x v="18"/>
    <s v="I/C DESG"/>
    <s v="002276"/>
    <s v="Jate Thongsom"/>
    <m/>
    <n v="3"/>
  </r>
  <r>
    <x v="18"/>
    <s v="I/C DESG"/>
    <s v="002276"/>
    <s v="Jate Thongsom"/>
    <m/>
    <n v="6"/>
  </r>
  <r>
    <x v="18"/>
    <s v="I/C DESG"/>
    <s v="002276"/>
    <s v="Jate Thongsom"/>
    <m/>
    <n v="4"/>
  </r>
  <r>
    <x v="18"/>
    <s v="I/C DESG"/>
    <s v="002276"/>
    <s v="Jate Thongsom"/>
    <m/>
    <n v="8"/>
  </r>
  <r>
    <x v="18"/>
    <s v="I/C DESG"/>
    <s v="002276"/>
    <s v="Jate Thongsom"/>
    <m/>
    <n v="6"/>
  </r>
  <r>
    <x v="0"/>
    <s v="I/C DESG"/>
    <s v="002276"/>
    <s v="Jate Thongsom"/>
    <m/>
    <n v="2"/>
  </r>
  <r>
    <x v="0"/>
    <s v="I/C DESG"/>
    <s v="002276"/>
    <s v="Jate Thongsom"/>
    <m/>
    <n v="2"/>
  </r>
  <r>
    <x v="0"/>
    <s v="I/C DESG"/>
    <s v="002276"/>
    <s v="Jate Thongsom"/>
    <m/>
    <n v="2"/>
  </r>
  <r>
    <x v="0"/>
    <s v="I/C DESG"/>
    <s v="002276"/>
    <s v="Jate Thongsom"/>
    <m/>
    <n v="2"/>
  </r>
  <r>
    <x v="18"/>
    <s v="I/C DESG"/>
    <s v="002276"/>
    <s v="Jate Thongsom"/>
    <m/>
    <n v="8"/>
  </r>
  <r>
    <x v="18"/>
    <s v="I/C DESG"/>
    <s v="002276"/>
    <s v="Jate Thongsom"/>
    <m/>
    <n v="7"/>
  </r>
  <r>
    <x v="18"/>
    <s v="I/C DESG"/>
    <s v="002276"/>
    <s v="Jate Thongsom"/>
    <m/>
    <n v="8"/>
  </r>
  <r>
    <x v="6"/>
    <s v="I/C DESG"/>
    <s v="004175"/>
    <s v="Pariyes Yaowasri"/>
    <m/>
    <n v="8"/>
  </r>
  <r>
    <x v="6"/>
    <s v="I/C DESG"/>
    <s v="004175"/>
    <s v="Pariyes Yaowasri"/>
    <m/>
    <n v="8"/>
  </r>
  <r>
    <x v="6"/>
    <s v="I/C DESG"/>
    <s v="004175"/>
    <s v="Pariyes Yaowasri"/>
    <m/>
    <n v="8"/>
  </r>
  <r>
    <x v="6"/>
    <s v="I/C DESG"/>
    <s v="004175"/>
    <s v="Pariyes Yaowasri"/>
    <m/>
    <n v="8"/>
  </r>
  <r>
    <x v="6"/>
    <s v="I/C DESG"/>
    <s v="004175"/>
    <s v="Pariyes Yaowasri"/>
    <m/>
    <n v="8"/>
  </r>
  <r>
    <x v="6"/>
    <s v="I/C DESG"/>
    <s v="004175"/>
    <s v="Pariyes Yaowasri"/>
    <m/>
    <n v="8"/>
  </r>
  <r>
    <x v="6"/>
    <s v="I/C DESG"/>
    <s v="004175"/>
    <s v="Pariyes Yaowasri"/>
    <m/>
    <n v="8"/>
  </r>
  <r>
    <x v="6"/>
    <s v="I/C DESG"/>
    <s v="004175"/>
    <s v="Pariyes Yaowasri"/>
    <m/>
    <n v="8"/>
  </r>
  <r>
    <x v="18"/>
    <s v="I/C DESG"/>
    <s v="005749"/>
    <s v="Witthawat Witthayawiranon"/>
    <m/>
    <n v="8"/>
  </r>
  <r>
    <x v="21"/>
    <s v="I/C DESG"/>
    <s v="005749"/>
    <s v="Witthawat Witthayawiranon"/>
    <m/>
    <n v="8"/>
  </r>
  <r>
    <x v="21"/>
    <s v="I/C DESG"/>
    <s v="005749"/>
    <s v="Witthawat Witthayawiranon"/>
    <m/>
    <n v="8"/>
  </r>
  <r>
    <x v="21"/>
    <s v="I/C DESG"/>
    <s v="005749"/>
    <s v="Witthawat Witthayawiranon"/>
    <m/>
    <n v="8"/>
  </r>
  <r>
    <x v="18"/>
    <s v="I/C DESG"/>
    <s v="005749"/>
    <s v="Witthawat Witthayawiranon"/>
    <m/>
    <n v="8"/>
  </r>
  <r>
    <x v="12"/>
    <s v="I/C DESG"/>
    <s v="000563"/>
    <s v="Assadang Mouangsamrit"/>
    <m/>
    <n v="8"/>
  </r>
  <r>
    <x v="12"/>
    <s v="I/C DESG"/>
    <s v="000563"/>
    <s v="Assadang Mouangsamrit"/>
    <m/>
    <n v="8"/>
  </r>
  <r>
    <x v="12"/>
    <s v="I/C DESG"/>
    <s v="000563"/>
    <s v="Assadang Mouangsamrit"/>
    <m/>
    <n v="8"/>
  </r>
  <r>
    <x v="12"/>
    <s v="I/C DESG"/>
    <s v="000563"/>
    <s v="Assadang Mouangsamrit"/>
    <m/>
    <n v="8"/>
  </r>
  <r>
    <x v="12"/>
    <s v="I/C DESG"/>
    <s v="000563"/>
    <s v="Assadang Mouangsamrit"/>
    <m/>
    <n v="6.5"/>
  </r>
  <r>
    <x v="12"/>
    <s v="I/C DESG"/>
    <s v="000563"/>
    <s v="Assadang Mouangsamrit"/>
    <m/>
    <n v="8"/>
  </r>
  <r>
    <x v="12"/>
    <s v="I/C DESG"/>
    <s v="000563"/>
    <s v="Assadang Mouangsamrit"/>
    <m/>
    <n v="8"/>
  </r>
  <r>
    <x v="12"/>
    <s v="I/C DESG"/>
    <s v="000563"/>
    <s v="Assadang Mouangsamrit"/>
    <m/>
    <n v="8"/>
  </r>
  <r>
    <x v="12"/>
    <s v="I/C DESG"/>
    <s v="000563"/>
    <s v="Assadang Mouangsamrit"/>
    <m/>
    <n v="8"/>
  </r>
  <r>
    <x v="19"/>
    <s v="I/C DESG"/>
    <s v="002780"/>
    <s v="Karuna Chandee"/>
    <m/>
    <n v="8"/>
  </r>
  <r>
    <x v="19"/>
    <s v="I/C DESG"/>
    <s v="002780"/>
    <s v="Karuna Chandee"/>
    <m/>
    <n v="8"/>
  </r>
  <r>
    <x v="19"/>
    <s v="I/C DESG"/>
    <s v="002780"/>
    <s v="Karuna Chandee"/>
    <m/>
    <n v="4"/>
  </r>
  <r>
    <x v="4"/>
    <s v="I/C DESG"/>
    <s v="000903"/>
    <s v="Chapoo Rordpet"/>
    <m/>
    <n v="4"/>
  </r>
  <r>
    <x v="4"/>
    <s v="I/C DESG"/>
    <s v="000903"/>
    <s v="Chapoo Rordpet"/>
    <m/>
    <n v="6"/>
  </r>
  <r>
    <x v="4"/>
    <s v="I/C DESG"/>
    <s v="000903"/>
    <s v="Chapoo Rordpet"/>
    <m/>
    <n v="4"/>
  </r>
  <r>
    <x v="4"/>
    <s v="I/C DESG"/>
    <s v="000903"/>
    <s v="Chapoo Rordpet"/>
    <m/>
    <n v="6"/>
  </r>
  <r>
    <x v="4"/>
    <s v="I/C DESG"/>
    <s v="000903"/>
    <s v="Chapoo Rordpet"/>
    <m/>
    <n v="7"/>
  </r>
  <r>
    <x v="22"/>
    <s v="I/C DESG"/>
    <s v="000903"/>
    <s v="Chapoo Rordpet"/>
    <m/>
    <n v="2"/>
  </r>
  <r>
    <x v="22"/>
    <s v="I/C DESG"/>
    <s v="000903"/>
    <s v="Chapoo Rordpet"/>
    <m/>
    <n v="2"/>
  </r>
  <r>
    <x v="22"/>
    <s v="I/C DESG"/>
    <s v="000903"/>
    <s v="Chapoo Rordpet"/>
    <m/>
    <n v="1"/>
  </r>
  <r>
    <x v="4"/>
    <s v="I/C DESG"/>
    <s v="000903"/>
    <s v="Chapoo Rordpet"/>
    <m/>
    <n v="6.5"/>
  </r>
  <r>
    <x v="4"/>
    <s v="I/C DESG"/>
    <s v="000903"/>
    <s v="Chapoo Rordpet"/>
    <m/>
    <n v="7"/>
  </r>
  <r>
    <x v="4"/>
    <s v="I/C DESG"/>
    <s v="000903"/>
    <s v="Chapoo Rordpet"/>
    <m/>
    <n v="8"/>
  </r>
  <r>
    <x v="17"/>
    <s v="I/C DESG"/>
    <s v="000903"/>
    <s v="Chapoo Rordpet"/>
    <m/>
    <n v="2"/>
  </r>
  <r>
    <x v="17"/>
    <s v="I/C DESG"/>
    <s v="000903"/>
    <s v="Chapoo Rordpet"/>
    <m/>
    <n v="1"/>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18"/>
    <s v="I/C DESG"/>
    <s v="006526"/>
    <s v="Wittaya Kanchanakosol"/>
    <m/>
    <n v="8"/>
  </r>
  <r>
    <x v="18"/>
    <s v="I/C DESG"/>
    <s v="006526"/>
    <s v="Wittaya Kanchanakosol"/>
    <m/>
    <n v="6"/>
  </r>
  <r>
    <x v="18"/>
    <s v="I/C DESG"/>
    <s v="006526"/>
    <s v="Wittaya Kanchanakosol"/>
    <m/>
    <n v="8"/>
  </r>
  <r>
    <x v="12"/>
    <s v="I/C DESG"/>
    <s v="002424"/>
    <s v="Jhutamad Jaraekram"/>
    <m/>
    <n v="2"/>
  </r>
  <r>
    <x v="12"/>
    <s v="I/C DESG"/>
    <s v="002424"/>
    <s v="Jhutamad Jaraekram"/>
    <m/>
    <n v="6"/>
  </r>
  <r>
    <x v="12"/>
    <s v="I/C DESG"/>
    <s v="002424"/>
    <s v="Jhutamad Jaraekram"/>
    <m/>
    <n v="6"/>
  </r>
  <r>
    <x v="6"/>
    <s v="I/C DESG"/>
    <s v="004057"/>
    <s v="Nitipol Kanagasai"/>
    <m/>
    <n v="8"/>
  </r>
  <r>
    <x v="17"/>
    <s v="I/C DESG"/>
    <s v="004057"/>
    <s v="Nitipol Kanagasai"/>
    <m/>
    <n v="6.5"/>
  </r>
  <r>
    <x v="17"/>
    <s v="I/C DESG"/>
    <s v="004057"/>
    <s v="Nitipol Kanagasai"/>
    <m/>
    <n v="8"/>
  </r>
  <r>
    <x v="17"/>
    <s v="I/C DESG"/>
    <s v="004057"/>
    <s v="Nitipol Kanagasai"/>
    <m/>
    <n v="4"/>
  </r>
  <r>
    <x v="12"/>
    <s v="I/C DESG"/>
    <s v="004057"/>
    <s v="Nitipol Kanagasai"/>
    <m/>
    <n v="8"/>
  </r>
  <r>
    <x v="12"/>
    <s v="I/C DESG"/>
    <s v="004057"/>
    <s v="Nitipol Kanagasai"/>
    <m/>
    <n v="8"/>
  </r>
  <r>
    <x v="19"/>
    <s v="I/C DESG"/>
    <s v="006486"/>
    <s v="Sakchai Kamchai"/>
    <m/>
    <n v="8"/>
  </r>
  <r>
    <x v="19"/>
    <s v="I/C DESG"/>
    <s v="006486"/>
    <s v="Sakchai Kamchai"/>
    <m/>
    <n v="4"/>
  </r>
  <r>
    <x v="0"/>
    <s v="I/C DESG"/>
    <s v="006486"/>
    <s v="Sakchai Kamchai"/>
    <m/>
    <n v="6"/>
  </r>
  <r>
    <x v="0"/>
    <s v="I/C DESG"/>
    <s v="006486"/>
    <s v="Sakchai Kamchai"/>
    <m/>
    <n v="8"/>
  </r>
  <r>
    <x v="19"/>
    <s v="I/C DESG"/>
    <s v="006486"/>
    <s v="Sakchai Kamchai"/>
    <m/>
    <n v="8"/>
  </r>
  <r>
    <x v="19"/>
    <s v="I/C DESG"/>
    <s v="006486"/>
    <s v="Sakchai Kamchai"/>
    <m/>
    <n v="8"/>
  </r>
  <r>
    <x v="19"/>
    <s v="I/C DESG"/>
    <s v="006486"/>
    <s v="Sakchai Kamchai"/>
    <m/>
    <n v="8"/>
  </r>
  <r>
    <x v="21"/>
    <s v="I/C DESG"/>
    <s v="006486"/>
    <s v="Sakchai Kamchai"/>
    <m/>
    <n v="8"/>
  </r>
  <r>
    <x v="0"/>
    <s v="I/C DESG"/>
    <s v="004491"/>
    <s v="Rapee Pongtanee"/>
    <m/>
    <n v="8"/>
  </r>
  <r>
    <x v="0"/>
    <s v="I/C DESG"/>
    <s v="004491"/>
    <s v="Rapee Pongtanee"/>
    <m/>
    <n v="8"/>
  </r>
  <r>
    <x v="22"/>
    <s v="I/C DESG"/>
    <s v="006524"/>
    <s v="Pimruetai Maneekorn"/>
    <m/>
    <n v="4"/>
  </r>
  <r>
    <x v="4"/>
    <s v="I/C DESG"/>
    <s v="004927"/>
    <s v="Seksan Pliansinchai"/>
    <m/>
    <n v="8"/>
  </r>
  <r>
    <x v="4"/>
    <s v="I/C DESG"/>
    <s v="004927"/>
    <s v="Seksan Pliansinchai"/>
    <m/>
    <n v="8"/>
  </r>
  <r>
    <x v="0"/>
    <s v="I/C DESG"/>
    <s v="004491"/>
    <s v="Rapee Pongtanee"/>
    <m/>
    <n v="8"/>
  </r>
  <r>
    <x v="22"/>
    <s v="I/C DESG"/>
    <s v="006524"/>
    <s v="Pimruetai Maneekorn"/>
    <m/>
    <n v="8"/>
  </r>
  <r>
    <x v="19"/>
    <s v="I/C DESG"/>
    <s v="004103"/>
    <s v="Nuttaporn Soontornmesatien"/>
    <m/>
    <n v="8"/>
  </r>
  <r>
    <x v="0"/>
    <s v="I/C DESG"/>
    <s v="004491"/>
    <s v="Rapee Pongtanee"/>
    <m/>
    <n v="8"/>
  </r>
  <r>
    <x v="4"/>
    <s v="I/C DESG"/>
    <s v="004927"/>
    <s v="Seksan Pliansinchai"/>
    <m/>
    <n v="8"/>
  </r>
  <r>
    <x v="4"/>
    <s v="I/C DESG"/>
    <s v="004927"/>
    <s v="Seksan Pliansinchai"/>
    <m/>
    <n v="8"/>
  </r>
  <r>
    <x v="19"/>
    <s v="I/C DESG"/>
    <s v="004103"/>
    <s v="Nuttaporn Soontornmesatien"/>
    <m/>
    <n v="7"/>
  </r>
  <r>
    <x v="4"/>
    <s v="I/C DESG"/>
    <s v="004927"/>
    <s v="Seksan Pliansinchai"/>
    <m/>
    <n v="8"/>
  </r>
  <r>
    <x v="0"/>
    <s v="I/C DESG"/>
    <s v="004491"/>
    <s v="Rapee Pongtanee"/>
    <m/>
    <n v="8"/>
  </r>
  <r>
    <x v="7"/>
    <s v="I/C DESG"/>
    <s v="004103"/>
    <s v="Nuttaporn Soontornmesatien"/>
    <m/>
    <n v="4"/>
  </r>
  <r>
    <x v="4"/>
    <s v="I/C DESG"/>
    <s v="004927"/>
    <s v="Seksan Pliansinchai"/>
    <m/>
    <n v="8"/>
  </r>
  <r>
    <x v="4"/>
    <s v="I/C DESG"/>
    <s v="004927"/>
    <s v="Seksan Pliansinchai"/>
    <m/>
    <n v="8"/>
  </r>
  <r>
    <x v="0"/>
    <s v="I/C DESG"/>
    <s v="006524"/>
    <s v="Pimruetai Maneekorn"/>
    <m/>
    <n v="8"/>
  </r>
  <r>
    <x v="0"/>
    <s v="I/C DESG"/>
    <s v="004103"/>
    <s v="Nuttaporn Soontornmesatien"/>
    <m/>
    <n v="6"/>
  </r>
  <r>
    <x v="4"/>
    <s v="I/C DESG"/>
    <s v="004927"/>
    <s v="Seksan Pliansinchai"/>
    <m/>
    <n v="8"/>
  </r>
  <r>
    <x v="0"/>
    <s v="I/C DESG"/>
    <s v="006524"/>
    <s v="Pimruetai Maneekorn"/>
    <m/>
    <n v="8"/>
  </r>
  <r>
    <x v="0"/>
    <s v="I/C DESG"/>
    <s v="004103"/>
    <s v="Nuttaporn Soontornmesatien"/>
    <m/>
    <n v="4"/>
  </r>
  <r>
    <x v="0"/>
    <s v="I/C DESG"/>
    <s v="006524"/>
    <s v="Pimruetai Maneekorn"/>
    <m/>
    <n v="4"/>
  </r>
  <r>
    <x v="7"/>
    <s v="I/C DESG"/>
    <s v="004103"/>
    <s v="Nuttaporn Soontornmesatien"/>
    <m/>
    <n v="1"/>
  </r>
  <r>
    <x v="0"/>
    <s v="I/C DESG"/>
    <s v="006524"/>
    <s v="Pimruetai Maneekorn"/>
    <m/>
    <n v="4"/>
  </r>
  <r>
    <x v="7"/>
    <s v="I/C DESG"/>
    <s v="004103"/>
    <s v="Nuttaporn Soontornmesatien"/>
    <m/>
    <n v="2"/>
  </r>
  <r>
    <x v="7"/>
    <s v="I/C DESG"/>
    <s v="004103"/>
    <s v="Nuttaporn Soontornmesatien"/>
    <m/>
    <n v="4"/>
  </r>
  <r>
    <x v="18"/>
    <s v="I/C DESG"/>
    <s v="006524"/>
    <s v="Pimruetai Maneekorn"/>
    <m/>
    <n v="4"/>
  </r>
  <r>
    <x v="0"/>
    <s v="I/C DESG"/>
    <s v="006524"/>
    <s v="Pimruetai Maneekorn"/>
    <m/>
    <n v="8"/>
  </r>
  <r>
    <x v="0"/>
    <s v="I/C DESG"/>
    <s v="006524"/>
    <s v="Pimruetai Maneekorn"/>
    <m/>
    <n v="8"/>
  </r>
  <r>
    <x v="0"/>
    <s v="I/C DESG"/>
    <s v="004103"/>
    <s v="Nuttaporn Soontornmesatien"/>
    <m/>
    <n v="4"/>
  </r>
  <r>
    <x v="0"/>
    <s v="I/C DESG"/>
    <s v="004103"/>
    <s v="Nuttaporn Soontornmesatien"/>
    <m/>
    <n v="8"/>
  </r>
  <r>
    <x v="6"/>
    <s v="I/C DESG"/>
    <s v="002302"/>
    <s v="Jeerustha Kamlang"/>
    <m/>
    <n v="1"/>
  </r>
  <r>
    <x v="6"/>
    <s v="I/C DESG"/>
    <s v="002302"/>
    <s v="Jeerustha Kamlang"/>
    <m/>
    <n v="1"/>
  </r>
  <r>
    <x v="4"/>
    <s v="I/C DESG"/>
    <s v="000903"/>
    <s v="Chapoo Rordpet"/>
    <m/>
    <n v="4"/>
  </r>
  <r>
    <x v="4"/>
    <s v="I/C DESG"/>
    <s v="000903"/>
    <s v="Chapoo Rordpet"/>
    <m/>
    <n v="8"/>
  </r>
  <r>
    <x v="22"/>
    <s v="I/C DESG"/>
    <s v="000903"/>
    <s v="Chapoo Rordpet"/>
    <m/>
    <n v="4"/>
  </r>
  <r>
    <x v="22"/>
    <s v="I/C DESG"/>
    <s v="000903"/>
    <s v="Chapoo Rordpet"/>
    <m/>
    <n v="4"/>
  </r>
  <r>
    <x v="22"/>
    <s v="I/C DESG"/>
    <s v="000903"/>
    <s v="Chapoo Rordpet"/>
    <m/>
    <n v="1"/>
  </r>
  <r>
    <x v="17"/>
    <s v="I/C DESG"/>
    <s v="000903"/>
    <s v="Chapoo Rordpet"/>
    <m/>
    <n v="1"/>
  </r>
  <r>
    <x v="17"/>
    <s v="I/C DESG"/>
    <s v="000903"/>
    <s v="Chapoo Rordpet"/>
    <m/>
    <n v="4"/>
  </r>
  <r>
    <x v="17"/>
    <s v="I/C DESG"/>
    <s v="000903"/>
    <s v="Chapoo Rordpet"/>
    <m/>
    <n v="1"/>
  </r>
  <r>
    <x v="0"/>
    <s v="I/C DESG"/>
    <s v="000903"/>
    <s v="Chapoo Rordpet"/>
    <m/>
    <n v="1"/>
  </r>
  <r>
    <x v="0"/>
    <s v="I/C DESG"/>
    <s v="000903"/>
    <s v="Chapoo Rordpet"/>
    <m/>
    <n v="1"/>
  </r>
  <r>
    <x v="0"/>
    <s v="I/C DESG"/>
    <s v="000903"/>
    <s v="Chapoo Rordpet"/>
    <m/>
    <n v="1"/>
  </r>
  <r>
    <x v="0"/>
    <s v="I/C DESG"/>
    <s v="000903"/>
    <s v="Chapoo Rordpet"/>
    <m/>
    <n v="5"/>
  </r>
  <r>
    <x v="4"/>
    <s v="I/C DESG"/>
    <s v="000903"/>
    <s v="Chapoo Rordpet"/>
    <m/>
    <n v="7"/>
  </r>
  <r>
    <x v="4"/>
    <s v="I/C DESG"/>
    <s v="000903"/>
    <s v="Chapoo Rordpet"/>
    <m/>
    <n v="6"/>
  </r>
  <r>
    <x v="4"/>
    <s v="I/C DESG"/>
    <s v="000903"/>
    <s v="Chapoo Rordpet"/>
    <m/>
    <n v="6"/>
  </r>
  <r>
    <x v="4"/>
    <s v="I/C DESG"/>
    <s v="000903"/>
    <s v="Chapoo Rordpet"/>
    <m/>
    <n v="1"/>
  </r>
  <r>
    <x v="0"/>
    <s v="I/C DESG"/>
    <s v="004491"/>
    <s v="Rapee Pongtanee"/>
    <m/>
    <n v="4"/>
  </r>
  <r>
    <x v="12"/>
    <s v="I/C DESG"/>
    <s v="004491"/>
    <s v="Rapee Pongtanee"/>
    <m/>
    <n v="6"/>
  </r>
  <r>
    <x v="12"/>
    <s v="I/C DESG"/>
    <s v="004491"/>
    <s v="Rapee Pongtanee"/>
    <m/>
    <n v="6"/>
  </r>
  <r>
    <x v="12"/>
    <s v="I/C DESG"/>
    <s v="004491"/>
    <s v="Rapee Pongtanee"/>
    <m/>
    <n v="4"/>
  </r>
  <r>
    <x v="19"/>
    <s v="I/C DESG"/>
    <s v="005279"/>
    <s v="Suthatip Paiboonnanthapong"/>
    <m/>
    <n v="8"/>
  </r>
  <r>
    <x v="21"/>
    <s v="I/C DESG"/>
    <s v="005279"/>
    <s v="Suthatip Paiboonnanthapong"/>
    <m/>
    <n v="5"/>
  </r>
  <r>
    <x v="0"/>
    <s v="I/C DESG"/>
    <s v="004491"/>
    <s v="Rapee Pongtanee"/>
    <m/>
    <n v="8"/>
  </r>
  <r>
    <x v="21"/>
    <s v="I/C DESG"/>
    <s v="005279"/>
    <s v="Suthatip Paiboonnanthapong"/>
    <m/>
    <n v="3"/>
  </r>
  <r>
    <x v="0"/>
    <s v="I/C DESG"/>
    <s v="004491"/>
    <s v="Rapee Pongtanee"/>
    <m/>
    <n v="8"/>
  </r>
  <r>
    <x v="21"/>
    <s v="I/C DESG"/>
    <s v="005279"/>
    <s v="Suthatip Paiboonnanthapong"/>
    <m/>
    <n v="8"/>
  </r>
  <r>
    <x v="0"/>
    <s v="I/C DESG"/>
    <s v="004491"/>
    <s v="Rapee Pongtanee"/>
    <m/>
    <n v="8"/>
  </r>
  <r>
    <x v="0"/>
    <s v="I/C DESG"/>
    <s v="004103"/>
    <s v="Nuttaporn Soontornmesatien"/>
    <m/>
    <n v="8"/>
  </r>
  <r>
    <x v="4"/>
    <s v="I/C DESG"/>
    <s v="002276"/>
    <s v="Jate Thongsom"/>
    <m/>
    <n v="4"/>
  </r>
  <r>
    <x v="4"/>
    <s v="I/C DESG"/>
    <s v="004927"/>
    <s v="Seksan Pliansinchai"/>
    <m/>
    <n v="8"/>
  </r>
  <r>
    <x v="0"/>
    <s v="I/C DESG"/>
    <s v="004103"/>
    <s v="Nuttaporn Soontornmesatien"/>
    <m/>
    <n v="8"/>
  </r>
  <r>
    <x v="6"/>
    <s v="I/C DESG"/>
    <s v="004175"/>
    <s v="Pariyes Yaowasri"/>
    <m/>
    <n v="8"/>
  </r>
  <r>
    <x v="4"/>
    <s v="I/C DESG"/>
    <s v="002276"/>
    <s v="Jate Thongsom"/>
    <m/>
    <n v="4"/>
  </r>
  <r>
    <x v="0"/>
    <s v="I/C DESG"/>
    <s v="005279"/>
    <s v="Suthatip Paiboonnanthapong"/>
    <m/>
    <n v="5"/>
  </r>
  <r>
    <x v="4"/>
    <s v="I/C DESG"/>
    <s v="004927"/>
    <s v="Seksan Pliansinchai"/>
    <m/>
    <n v="8"/>
  </r>
  <r>
    <x v="6"/>
    <s v="I/C DESG"/>
    <s v="004175"/>
    <s v="Pariyes Yaowasri"/>
    <m/>
    <n v="4"/>
  </r>
  <r>
    <x v="9"/>
    <s v="I/C DESG"/>
    <s v="004103"/>
    <s v="Nuttaporn Soontornmesatien"/>
    <m/>
    <n v="4"/>
  </r>
  <r>
    <x v="0"/>
    <s v="I/C DESG"/>
    <s v="005279"/>
    <s v="Suthatip Paiboonnanthapong"/>
    <m/>
    <n v="8"/>
  </r>
  <r>
    <x v="4"/>
    <s v="I/C DESG"/>
    <s v="004927"/>
    <s v="Seksan Pliansinchai"/>
    <m/>
    <n v="8"/>
  </r>
  <r>
    <x v="4"/>
    <s v="I/C DESG"/>
    <s v="002276"/>
    <s v="Jate Thongsom"/>
    <m/>
    <n v="4"/>
  </r>
  <r>
    <x v="9"/>
    <s v="I/C DESG"/>
    <s v="004103"/>
    <s v="Nuttaporn Soontornmesatien"/>
    <m/>
    <n v="4"/>
  </r>
  <r>
    <x v="0"/>
    <s v="I/C DESG"/>
    <s v="005279"/>
    <s v="Suthatip Paiboonnanthapong"/>
    <m/>
    <n v="8"/>
  </r>
  <r>
    <x v="4"/>
    <s v="I/C DESG"/>
    <s v="004927"/>
    <s v="Seksan Pliansinchai"/>
    <m/>
    <n v="8"/>
  </r>
  <r>
    <x v="9"/>
    <s v="I/C DESG"/>
    <s v="004103"/>
    <s v="Nuttaporn Soontornmesatien"/>
    <m/>
    <n v="4"/>
  </r>
  <r>
    <x v="0"/>
    <s v="I/C DESG"/>
    <s v="002276"/>
    <s v="Jate Thongsom"/>
    <m/>
    <n v="8"/>
  </r>
  <r>
    <x v="6"/>
    <s v="I/C DESG"/>
    <s v="004175"/>
    <s v="Pariyes Yaowasri"/>
    <m/>
    <n v="8"/>
  </r>
  <r>
    <x v="4"/>
    <s v="I/C DESG"/>
    <s v="004927"/>
    <s v="Seksan Pliansinchai"/>
    <m/>
    <n v="8"/>
  </r>
  <r>
    <x v="0"/>
    <s v="I/C DESG"/>
    <s v="005279"/>
    <s v="Suthatip Paiboonnanthapong"/>
    <m/>
    <n v="8"/>
  </r>
  <r>
    <x v="9"/>
    <s v="I/C DESG"/>
    <s v="004103"/>
    <s v="Nuttaporn Soontornmesatien"/>
    <m/>
    <n v="2"/>
  </r>
  <r>
    <x v="0"/>
    <s v="I/C DESG"/>
    <s v="002276"/>
    <s v="Jate Thongsom"/>
    <m/>
    <n v="4"/>
  </r>
  <r>
    <x v="6"/>
    <s v="I/C DESG"/>
    <s v="004175"/>
    <s v="Pariyes Yaowasri"/>
    <m/>
    <n v="8"/>
  </r>
  <r>
    <x v="19"/>
    <s v="I/C DESG"/>
    <s v="004498"/>
    <s v="Rattikarn Saengow"/>
    <m/>
    <n v="3"/>
  </r>
  <r>
    <x v="0"/>
    <s v="I/C DESG"/>
    <s v="002276"/>
    <s v="Jate Thongsom"/>
    <m/>
    <n v="8"/>
  </r>
  <r>
    <x v="6"/>
    <s v="I/C DESG"/>
    <s v="004175"/>
    <s v="Pariyes Yaowasri"/>
    <m/>
    <n v="8"/>
  </r>
  <r>
    <x v="0"/>
    <s v="I/C DESG"/>
    <s v="002276"/>
    <s v="Jate Thongsom"/>
    <m/>
    <n v="8"/>
  </r>
  <r>
    <x v="6"/>
    <s v="I/C DESG"/>
    <s v="004175"/>
    <s v="Pariyes Yaowasri"/>
    <m/>
    <n v="8"/>
  </r>
  <r>
    <x v="9"/>
    <s v="I/C DESG"/>
    <s v="004498"/>
    <s v="Rattikarn Saengow"/>
    <m/>
    <n v="8"/>
  </r>
  <r>
    <x v="6"/>
    <s v="I/C DESG"/>
    <s v="004175"/>
    <s v="Pariyes Yaowasri"/>
    <m/>
    <n v="8"/>
  </r>
  <r>
    <x v="9"/>
    <s v="I/C DESG"/>
    <s v="004498"/>
    <s v="Rattikarn Saengow"/>
    <m/>
    <n v="3"/>
  </r>
  <r>
    <x v="0"/>
    <s v="I/C DESG"/>
    <s v="002276"/>
    <s v="Jate Thongsom"/>
    <m/>
    <n v="4"/>
  </r>
  <r>
    <x v="9"/>
    <s v="I/C DESG"/>
    <s v="004498"/>
    <s v="Rattikarn Saengow"/>
    <m/>
    <n v="8"/>
  </r>
  <r>
    <x v="0"/>
    <s v="I/C DESG"/>
    <s v="002276"/>
    <s v="Jate Thongsom"/>
    <m/>
    <n v="3"/>
  </r>
  <r>
    <x v="0"/>
    <s v="I/C DESG"/>
    <s v="002276"/>
    <s v="Jate Thongsom"/>
    <m/>
    <n v="8"/>
  </r>
  <r>
    <x v="21"/>
    <s v="I/C DESG"/>
    <s v="004498"/>
    <s v="Rattikarn Saengow"/>
    <m/>
    <n v="8"/>
  </r>
  <r>
    <x v="9"/>
    <s v="I/C DESG"/>
    <s v="004103"/>
    <s v="Nuttaporn Soontornmesatien"/>
    <m/>
    <n v="8"/>
  </r>
  <r>
    <x v="0"/>
    <s v="I/C DESG"/>
    <s v="004103"/>
    <s v="Nuttaporn Soontornmesatien"/>
    <m/>
    <n v="8"/>
  </r>
  <r>
    <x v="21"/>
    <s v="I/C DESG"/>
    <s v="004498"/>
    <s v="Rattikarn Saengow"/>
    <m/>
    <n v="8"/>
  </r>
  <r>
    <x v="0"/>
    <s v="I/C DESG"/>
    <s v="004103"/>
    <s v="Nuttaporn Soontornmesatien"/>
    <m/>
    <n v="4"/>
  </r>
  <r>
    <x v="21"/>
    <s v="I/C DESG"/>
    <s v="004498"/>
    <s v="Rattikarn Saengow"/>
    <m/>
    <n v="8"/>
  </r>
  <r>
    <x v="21"/>
    <s v="I/C DESG"/>
    <s v="004498"/>
    <s v="Rattikarn Saengow"/>
    <m/>
    <n v="8"/>
  </r>
  <r>
    <x v="6"/>
    <s v="I/C DESG"/>
    <s v="004498"/>
    <s v="Rattikarn Saengow"/>
    <m/>
    <n v="8"/>
  </r>
  <r>
    <x v="6"/>
    <s v="I/C DESG"/>
    <s v="004498"/>
    <s v="Rattikarn Saengow"/>
    <m/>
    <n v="8"/>
  </r>
  <r>
    <x v="19"/>
    <s v="I/C DESG"/>
    <s v="002780"/>
    <s v="Karuna Chandee"/>
    <m/>
    <n v="8"/>
  </r>
  <r>
    <x v="19"/>
    <s v="I/C DESG"/>
    <s v="002780"/>
    <s v="Karuna Chandee"/>
    <m/>
    <n v="8"/>
  </r>
  <r>
    <x v="0"/>
    <s v="I/C DESG"/>
    <s v="000871"/>
    <s v="Chakrit Ounvises"/>
    <m/>
    <n v="4"/>
  </r>
  <r>
    <x v="21"/>
    <s v="I/C DESG"/>
    <s v="003038"/>
    <s v="Lampoon Khamwangngeaw"/>
    <m/>
    <n v="8"/>
  </r>
  <r>
    <x v="0"/>
    <s v="I/C DESG"/>
    <s v="000871"/>
    <s v="Chakrit Ounvises"/>
    <m/>
    <n v="2"/>
  </r>
  <r>
    <x v="0"/>
    <s v="I/C DESG"/>
    <s v="002780"/>
    <s v="Karuna Chandee"/>
    <m/>
    <n v="8"/>
  </r>
  <r>
    <x v="21"/>
    <s v="I/C DESG"/>
    <s v="003038"/>
    <s v="Lampoon Khamwangngeaw"/>
    <m/>
    <n v="8"/>
  </r>
  <r>
    <x v="0"/>
    <s v="I/C DESG"/>
    <s v="002780"/>
    <s v="Karuna Chandee"/>
    <m/>
    <n v="8"/>
  </r>
  <r>
    <x v="21"/>
    <s v="I/C DESG"/>
    <s v="000871"/>
    <s v="Chakrit Ounvises"/>
    <m/>
    <n v="1"/>
  </r>
  <r>
    <x v="21"/>
    <s v="I/C DESG"/>
    <s v="003038"/>
    <s v="Lampoon Khamwangngeaw"/>
    <m/>
    <n v="8"/>
  </r>
  <r>
    <x v="0"/>
    <s v="I/C DESG"/>
    <s v="002780"/>
    <s v="Karuna Chandee"/>
    <m/>
    <n v="8"/>
  </r>
  <r>
    <x v="21"/>
    <s v="I/C DESG"/>
    <s v="000871"/>
    <s v="Chakrit Ounvises"/>
    <m/>
    <n v="6"/>
  </r>
  <r>
    <x v="19"/>
    <s v="I/C DESG"/>
    <s v="002780"/>
    <s v="Karuna Chandee"/>
    <m/>
    <n v="8"/>
  </r>
  <r>
    <x v="19"/>
    <s v="I/C DESG"/>
    <s v="006931"/>
    <s v="Pranchalee Hathairat"/>
    <m/>
    <n v="8"/>
  </r>
  <r>
    <x v="21"/>
    <s v="I/C DESG"/>
    <s v="000871"/>
    <s v="Chakrit Ounvises"/>
    <m/>
    <n v="6"/>
  </r>
  <r>
    <x v="9"/>
    <s v="I/C DESG"/>
    <s v="003038"/>
    <s v="Lampoon Khamwangngeaw"/>
    <m/>
    <n v="8"/>
  </r>
  <r>
    <x v="19"/>
    <s v="I/C DESG"/>
    <s v="002780"/>
    <s v="Karuna Chandee"/>
    <m/>
    <n v="8"/>
  </r>
  <r>
    <x v="21"/>
    <s v="I/C DESG"/>
    <s v="000871"/>
    <s v="Chakrit Ounvises"/>
    <m/>
    <n v="4"/>
  </r>
  <r>
    <x v="9"/>
    <s v="I/C DESG"/>
    <s v="003038"/>
    <s v="Lampoon Khamwangngeaw"/>
    <m/>
    <n v="8"/>
  </r>
  <r>
    <x v="19"/>
    <s v="I/C DESG"/>
    <s v="006931"/>
    <s v="Pranchalee Hathairat"/>
    <m/>
    <n v="8"/>
  </r>
  <r>
    <x v="19"/>
    <s v="I/C DESG"/>
    <s v="002780"/>
    <s v="Karuna Chandee"/>
    <m/>
    <n v="8"/>
  </r>
  <r>
    <x v="9"/>
    <s v="I/C DESG"/>
    <s v="003038"/>
    <s v="Lampoon Khamwangngeaw"/>
    <m/>
    <n v="8"/>
  </r>
  <r>
    <x v="19"/>
    <s v="I/C DESG"/>
    <s v="002780"/>
    <s v="Karuna Chandee"/>
    <m/>
    <n v="8"/>
  </r>
  <r>
    <x v="19"/>
    <s v="I/C DESG"/>
    <s v="000871"/>
    <s v="Chakrit Ounvises"/>
    <m/>
    <n v="1"/>
  </r>
  <r>
    <x v="19"/>
    <s v="I/C DESG"/>
    <s v="006931"/>
    <s v="Pranchalee Hathairat"/>
    <m/>
    <n v="3"/>
  </r>
  <r>
    <x v="0"/>
    <s v="I/C DESG"/>
    <s v="006526"/>
    <s v="Wittaya Kanchanakosol"/>
    <m/>
    <n v="8"/>
  </r>
  <r>
    <x v="0"/>
    <s v="I/C DESG"/>
    <s v="000871"/>
    <s v="Chakrit Ounvises"/>
    <m/>
    <n v="2"/>
  </r>
  <r>
    <x v="18"/>
    <s v="I/C DESG"/>
    <s v="006526"/>
    <s v="Wittaya Kanchanakosol"/>
    <m/>
    <n v="2"/>
  </r>
  <r>
    <x v="19"/>
    <s v="I/C DESG"/>
    <s v="000871"/>
    <s v="Chakrit Ounvises"/>
    <m/>
    <n v="3"/>
  </r>
  <r>
    <x v="9"/>
    <s v="I/C DESG"/>
    <s v="006931"/>
    <s v="Pranchalee Hathairat"/>
    <m/>
    <n v="8"/>
  </r>
  <r>
    <x v="18"/>
    <s v="I/C DESG"/>
    <s v="006526"/>
    <s v="Wittaya Kanchanakosol"/>
    <m/>
    <n v="2"/>
  </r>
  <r>
    <x v="19"/>
    <s v="I/C DESG"/>
    <s v="000871"/>
    <s v="Chakrit Ounvises"/>
    <m/>
    <n v="6"/>
  </r>
  <r>
    <x v="0"/>
    <s v="I/C DESG"/>
    <s v="006526"/>
    <s v="Wittaya Kanchanakosol"/>
    <m/>
    <n v="6"/>
  </r>
  <r>
    <x v="19"/>
    <s v="I/C DESG"/>
    <s v="000871"/>
    <s v="Chakrit Ounvises"/>
    <m/>
    <n v="2"/>
  </r>
  <r>
    <x v="0"/>
    <s v="I/C DESG"/>
    <s v="006526"/>
    <s v="Wittaya Kanchanakosol"/>
    <m/>
    <n v="6"/>
  </r>
  <r>
    <x v="19"/>
    <s v="I/C DESG"/>
    <s v="006931"/>
    <s v="Pranchalee Hathairat"/>
    <m/>
    <n v="8"/>
  </r>
  <r>
    <x v="19"/>
    <s v="I/C DESG"/>
    <s v="000871"/>
    <s v="Chakrit Ounvises"/>
    <m/>
    <n v="2"/>
  </r>
  <r>
    <x v="0"/>
    <s v="I/C DESG"/>
    <s v="006526"/>
    <s v="Wittaya Kanchanakosol"/>
    <m/>
    <n v="8"/>
  </r>
  <r>
    <x v="19"/>
    <s v="I/C DESG"/>
    <s v="000871"/>
    <s v="Chakrit Ounvises"/>
    <m/>
    <n v="2"/>
  </r>
  <r>
    <x v="19"/>
    <s v="I/C DESG"/>
    <s v="006931"/>
    <s v="Pranchalee Hathairat"/>
    <m/>
    <n v="8"/>
  </r>
  <r>
    <x v="0"/>
    <s v="I/C DESG"/>
    <s v="006526"/>
    <s v="Wittaya Kanchanakosol"/>
    <m/>
    <n v="8"/>
  </r>
  <r>
    <x v="19"/>
    <s v="I/C DESG"/>
    <s v="000871"/>
    <s v="Chakrit Ounvises"/>
    <m/>
    <n v="2"/>
  </r>
  <r>
    <x v="0"/>
    <s v="I/C DESG"/>
    <s v="006526"/>
    <s v="Wittaya Kanchanakosol"/>
    <m/>
    <n v="8"/>
  </r>
  <r>
    <x v="21"/>
    <s v="I/C DESG"/>
    <s v="000871"/>
    <s v="Chakrit Ounvises"/>
    <m/>
    <n v="3"/>
  </r>
  <r>
    <x v="9"/>
    <s v="I/C DESG"/>
    <s v="006931"/>
    <s v="Pranchalee Hathairat"/>
    <m/>
    <n v="5"/>
  </r>
  <r>
    <x v="21"/>
    <s v="I/C DESG"/>
    <s v="000871"/>
    <s v="Chakrit Ounvises"/>
    <m/>
    <n v="5"/>
  </r>
  <r>
    <x v="18"/>
    <s v="I/C DESG"/>
    <s v="006526"/>
    <s v="Wittaya Kanchanakosol"/>
    <m/>
    <n v="8"/>
  </r>
  <r>
    <x v="18"/>
    <s v="I/C DESG"/>
    <s v="006526"/>
    <s v="Wittaya Kanchanakosol"/>
    <m/>
    <n v="8"/>
  </r>
  <r>
    <x v="9"/>
    <s v="I/C DESG"/>
    <s v="006931"/>
    <s v="Pranchalee Hathairat"/>
    <m/>
    <n v="8"/>
  </r>
  <r>
    <x v="0"/>
    <s v="I/C DESG"/>
    <s v="000871"/>
    <s v="Chakrit Ounvises"/>
    <m/>
    <n v="1"/>
  </r>
  <r>
    <x v="18"/>
    <s v="I/C DESG"/>
    <s v="006526"/>
    <s v="Wittaya Kanchanakosol"/>
    <m/>
    <n v="8"/>
  </r>
  <r>
    <x v="0"/>
    <s v="I/C DESG"/>
    <s v="000871"/>
    <s v="Chakrit Ounvises"/>
    <m/>
    <n v="1"/>
  </r>
  <r>
    <x v="9"/>
    <s v="I/C DESG"/>
    <s v="006931"/>
    <s v="Pranchalee Hathairat"/>
    <m/>
    <n v="8"/>
  </r>
  <r>
    <x v="0"/>
    <s v="I/C DESG"/>
    <s v="000871"/>
    <s v="Chakrit Ounvises"/>
    <m/>
    <n v="6"/>
  </r>
  <r>
    <x v="21"/>
    <s v="I/C DESG"/>
    <s v="000871"/>
    <s v="Chakrit Ounvises"/>
    <m/>
    <n v="1"/>
  </r>
  <r>
    <x v="6"/>
    <s v="I/C DESG"/>
    <s v="004057"/>
    <s v="Nitipol Kanagasai"/>
    <m/>
    <n v="6"/>
  </r>
  <r>
    <x v="6"/>
    <s v="I/C DESG"/>
    <s v="004057"/>
    <s v="Nitipol Kanagasai"/>
    <m/>
    <n v="6"/>
  </r>
  <r>
    <x v="4"/>
    <s v="I/C DESG"/>
    <s v="004057"/>
    <s v="Nitipol Kanagasai"/>
    <m/>
    <n v="8"/>
  </r>
  <r>
    <x v="6"/>
    <s v="I/C DESG"/>
    <s v="000563"/>
    <s v="Assadang Mouangsamrit"/>
    <m/>
    <n v="4"/>
  </r>
  <r>
    <x v="6"/>
    <s v="I/C DESG"/>
    <s v="000563"/>
    <s v="Assadang Mouangsamrit"/>
    <m/>
    <n v="4"/>
  </r>
  <r>
    <x v="6"/>
    <s v="I/C DESG"/>
    <s v="000563"/>
    <s v="Assadang Mouangsamrit"/>
    <m/>
    <n v="4"/>
  </r>
  <r>
    <x v="12"/>
    <s v="I/C DESG"/>
    <s v="000563"/>
    <s v="Assadang Mouangsamrit"/>
    <m/>
    <n v="4"/>
  </r>
  <r>
    <x v="12"/>
    <s v="I/C DESG"/>
    <s v="004057"/>
    <s v="Nitipol Kanagasai"/>
    <m/>
    <n v="4"/>
  </r>
  <r>
    <x v="12"/>
    <s v="I/C DESG"/>
    <s v="000563"/>
    <s v="Assadang Mouangsamrit"/>
    <m/>
    <n v="8"/>
  </r>
  <r>
    <x v="12"/>
    <s v="I/C DESG"/>
    <s v="004057"/>
    <s v="Nitipol Kanagasai"/>
    <m/>
    <n v="3"/>
  </r>
  <r>
    <x v="12"/>
    <s v="I/C DESG"/>
    <s v="004057"/>
    <s v="Nitipol Kanagasai"/>
    <m/>
    <n v="3"/>
  </r>
  <r>
    <x v="12"/>
    <s v="I/C DESG"/>
    <s v="004057"/>
    <s v="Nitipol Kanagasai"/>
    <m/>
    <n v="2"/>
  </r>
  <r>
    <x v="12"/>
    <s v="I/C DESG"/>
    <s v="004057"/>
    <s v="Nitipol Kanagasai"/>
    <m/>
    <n v="2"/>
  </r>
  <r>
    <x v="6"/>
    <s v="I/C DESG"/>
    <s v="004057"/>
    <s v="Nitipol Kanagasai"/>
    <m/>
    <n v="2"/>
  </r>
  <r>
    <x v="6"/>
    <s v="I/C DESG"/>
    <s v="004057"/>
    <s v="Nitipol Kanagasai"/>
    <m/>
    <n v="2"/>
  </r>
  <r>
    <x v="4"/>
    <s v="I/C DESG"/>
    <s v="004057"/>
    <s v="Nitipol Kanagasai"/>
    <m/>
    <n v="3"/>
  </r>
  <r>
    <x v="4"/>
    <s v="I/C DESG"/>
    <s v="004057"/>
    <s v="Nitipol Kanagasai"/>
    <m/>
    <n v="3"/>
  </r>
  <r>
    <x v="0"/>
    <s v="I/C DESG"/>
    <s v="000871"/>
    <s v="Chakrit Ounvises"/>
    <m/>
    <n v="-2"/>
  </r>
  <r>
    <x v="23"/>
    <s v="I/C DESG"/>
    <s v="000871"/>
    <s v="Chakrit Ounvises"/>
    <m/>
    <n v="1"/>
  </r>
  <r>
    <x v="23"/>
    <s v="I/C DESG"/>
    <s v="000871"/>
    <s v="Chakrit Ounvises"/>
    <m/>
    <n v="1"/>
  </r>
  <r>
    <x v="23"/>
    <s v="I/C DESG"/>
    <s v="000871"/>
    <s v="Chakrit Ounvises"/>
    <m/>
    <n v="6"/>
  </r>
  <r>
    <x v="23"/>
    <s v="I/C DESG"/>
    <s v="000871"/>
    <s v="Chakrit Ounvises"/>
    <m/>
    <n v="4"/>
  </r>
  <r>
    <x v="23"/>
    <s v="I/C DESG"/>
    <s v="000871"/>
    <s v="Chakrit Ounvises"/>
    <m/>
    <n v="2"/>
  </r>
  <r>
    <x v="23"/>
    <s v="I/C DESG"/>
    <s v="000871"/>
    <s v="Chakrit Ounvises"/>
    <m/>
    <n v="2"/>
  </r>
  <r>
    <x v="0"/>
    <s v="I/C DESG"/>
    <s v="000871"/>
    <s v="Chakrit Ounvises"/>
    <m/>
    <n v="-1"/>
  </r>
  <r>
    <x v="0"/>
    <s v="I/C DESG"/>
    <s v="000871"/>
    <s v="Chakrit Ounvises"/>
    <m/>
    <n v="-1"/>
  </r>
  <r>
    <x v="0"/>
    <s v="I/C DESG"/>
    <s v="000871"/>
    <s v="Chakrit Ounvises"/>
    <m/>
    <n v="-6"/>
  </r>
  <r>
    <x v="0"/>
    <s v="I/C DESG"/>
    <s v="000871"/>
    <s v="Chakrit Ounvises"/>
    <m/>
    <n v="-4"/>
  </r>
  <r>
    <x v="0"/>
    <s v="I/C DESG"/>
    <s v="000871"/>
    <s v="Chakrit Ounvises"/>
    <m/>
    <n v="-2"/>
  </r>
  <r>
    <x v="0"/>
    <s v="I/C DESG"/>
    <s v="006526"/>
    <s v="Wittaya Kanchanakosol"/>
    <m/>
    <n v="-6"/>
  </r>
  <r>
    <x v="0"/>
    <s v="I/C DESG"/>
    <s v="000903"/>
    <s v="Chapoo Rordpet"/>
    <m/>
    <n v="-1"/>
  </r>
  <r>
    <x v="23"/>
    <s v="I/C DESG"/>
    <s v="002780"/>
    <s v="Karuna Chandee"/>
    <m/>
    <n v="8"/>
  </r>
  <r>
    <x v="6"/>
    <s v="I/C DESG"/>
    <s v="000563"/>
    <s v="Assadang Mouangsamrit"/>
    <m/>
    <n v="8"/>
  </r>
  <r>
    <x v="23"/>
    <s v="I/C DESG"/>
    <s v="004103"/>
    <s v="Nuttaporn Soontornmesatien"/>
    <m/>
    <n v="8"/>
  </r>
  <r>
    <x v="0"/>
    <s v="I/C DESG"/>
    <s v="000903"/>
    <s v="Chapoo Rordpet"/>
    <m/>
    <n v="-1"/>
  </r>
  <r>
    <x v="0"/>
    <s v="I/C DESG"/>
    <s v="006526"/>
    <s v="Wittaya Kanchanakosol"/>
    <m/>
    <n v="-6"/>
  </r>
  <r>
    <x v="23"/>
    <s v="I/C DESG"/>
    <s v="002780"/>
    <s v="Karuna Chandee"/>
    <m/>
    <n v="8"/>
  </r>
  <r>
    <x v="23"/>
    <s v="I/C DESG"/>
    <s v="004103"/>
    <s v="Nuttaporn Soontornmesatien"/>
    <m/>
    <n v="4"/>
  </r>
  <r>
    <x v="6"/>
    <s v="I/C DESG"/>
    <s v="000563"/>
    <s v="Assadang Mouangsamrit"/>
    <m/>
    <n v="7"/>
  </r>
  <r>
    <x v="4"/>
    <s v="I/C DESG"/>
    <s v="004057"/>
    <s v="Nitipol Kanagasai"/>
    <m/>
    <n v="8"/>
  </r>
  <r>
    <x v="17"/>
    <s v="I/C DESG"/>
    <s v="000903"/>
    <s v="Chapoo Rordpet"/>
    <m/>
    <n v="4"/>
  </r>
  <r>
    <x v="23"/>
    <s v="I/C DESG"/>
    <s v="004103"/>
    <s v="Nuttaporn Soontornmesatien"/>
    <m/>
    <n v="8"/>
  </r>
  <r>
    <x v="0"/>
    <s v="I/C DESG"/>
    <s v="006526"/>
    <s v="Wittaya Kanchanakosol"/>
    <m/>
    <n v="-8"/>
  </r>
  <r>
    <x v="0"/>
    <s v="I/C DESG"/>
    <s v="000903"/>
    <s v="Chapoo Rordpet"/>
    <m/>
    <n v="-1"/>
  </r>
  <r>
    <x v="23"/>
    <s v="I/C DESG"/>
    <s v="002780"/>
    <s v="Karuna Chandee"/>
    <m/>
    <n v="8"/>
  </r>
  <r>
    <x v="23"/>
    <s v="I/C DESG"/>
    <s v="004103"/>
    <s v="Nuttaporn Soontornmesatien"/>
    <m/>
    <n v="4"/>
  </r>
  <r>
    <x v="6"/>
    <s v="I/C DESG"/>
    <s v="000563"/>
    <s v="Assadang Mouangsamrit"/>
    <m/>
    <n v="7"/>
  </r>
  <r>
    <x v="23"/>
    <s v="I/C DESG"/>
    <s v="004491"/>
    <s v="Rapee Pongtanee"/>
    <m/>
    <n v="8"/>
  </r>
  <r>
    <x v="0"/>
    <s v="I/C DESG"/>
    <s v="002276"/>
    <s v="Jate Thongsom"/>
    <m/>
    <n v="-8"/>
  </r>
  <r>
    <x v="4"/>
    <s v="I/C DESG"/>
    <s v="004057"/>
    <s v="Nitipol Kanagasai"/>
    <m/>
    <n v="8"/>
  </r>
  <r>
    <x v="17"/>
    <s v="I/C DESG"/>
    <s v="000903"/>
    <s v="Chapoo Rordpet"/>
    <m/>
    <n v="2"/>
  </r>
  <r>
    <x v="0"/>
    <s v="I/C DESG"/>
    <s v="006526"/>
    <s v="Wittaya Kanchanakosol"/>
    <m/>
    <n v="-8"/>
  </r>
  <r>
    <x v="0"/>
    <s v="I/C DESG"/>
    <s v="000903"/>
    <s v="Chapoo Rordpet"/>
    <m/>
    <n v="-5"/>
  </r>
  <r>
    <x v="23"/>
    <s v="I/C DESG"/>
    <s v="005279"/>
    <s v="Suthatip Paiboonnanthapong"/>
    <m/>
    <n v="8"/>
  </r>
  <r>
    <x v="0"/>
    <s v="I/C DESG"/>
    <s v="004103"/>
    <s v="Nuttaporn Soontornmesatien"/>
    <m/>
    <n v="-8"/>
  </r>
  <r>
    <x v="9"/>
    <s v="I/C DESG"/>
    <s v="005749"/>
    <s v="Witthawat Witthayawiranon"/>
    <m/>
    <n v="4"/>
  </r>
  <r>
    <x v="23"/>
    <s v="I/C DESG"/>
    <s v="004491"/>
    <s v="Rapee Pongtanee"/>
    <m/>
    <n v="8"/>
  </r>
  <r>
    <x v="0"/>
    <s v="I/C DESG"/>
    <s v="002276"/>
    <s v="Jate Thongsom"/>
    <m/>
    <n v="-4"/>
  </r>
  <r>
    <x v="23"/>
    <s v="I/C DESG"/>
    <s v="004103"/>
    <s v="Nuttaporn Soontornmesatien"/>
    <m/>
    <n v="6"/>
  </r>
  <r>
    <x v="6"/>
    <s v="I/C DESG"/>
    <s v="000563"/>
    <s v="Assadang Mouangsamrit"/>
    <m/>
    <n v="7"/>
  </r>
  <r>
    <x v="4"/>
    <s v="I/C DESG"/>
    <s v="004057"/>
    <s v="Nitipol Kanagasai"/>
    <m/>
    <n v="8"/>
  </r>
  <r>
    <x v="0"/>
    <s v="I/C DESG"/>
    <s v="002780"/>
    <s v="Karuna Chandee"/>
    <m/>
    <n v="-8"/>
  </r>
  <r>
    <x v="0"/>
    <s v="I/C DESG"/>
    <s v="006526"/>
    <s v="Wittaya Kanchanakosol"/>
    <m/>
    <n v="-8"/>
  </r>
  <r>
    <x v="9"/>
    <s v="I/C DESG"/>
    <s v="005749"/>
    <s v="Witthawat Witthayawiranon"/>
    <m/>
    <n v="4"/>
  </r>
  <r>
    <x v="23"/>
    <s v="I/C DESG"/>
    <s v="002276"/>
    <s v="Jate Thongsom"/>
    <m/>
    <n v="4"/>
  </r>
  <r>
    <x v="0"/>
    <s v="I/C DESG"/>
    <s v="004103"/>
    <s v="Nuttaporn Soontornmesatien"/>
    <m/>
    <n v="-8"/>
  </r>
  <r>
    <x v="23"/>
    <s v="I/C DESG"/>
    <s v="000903"/>
    <s v="Chapoo Rordpet"/>
    <m/>
    <n v="1"/>
  </r>
  <r>
    <x v="0"/>
    <s v="I/C DESG"/>
    <s v="002780"/>
    <s v="Karuna Chandee"/>
    <m/>
    <n v="-8"/>
  </r>
  <r>
    <x v="23"/>
    <s v="I/C DESG"/>
    <s v="004491"/>
    <s v="Rapee Pongtanee"/>
    <m/>
    <n v="8"/>
  </r>
  <r>
    <x v="23"/>
    <s v="I/C DESG"/>
    <s v="004103"/>
    <s v="Nuttaporn Soontornmesatien"/>
    <m/>
    <n v="6"/>
  </r>
  <r>
    <x v="0"/>
    <s v="I/C DESG"/>
    <s v="002276"/>
    <s v="Jate Thongsom"/>
    <m/>
    <n v="-8"/>
  </r>
  <r>
    <x v="4"/>
    <s v="I/C DESG"/>
    <s v="004057"/>
    <s v="Nitipol Kanagasai"/>
    <m/>
    <n v="8"/>
  </r>
  <r>
    <x v="0"/>
    <s v="I/C DESG"/>
    <s v="005279"/>
    <s v="Suthatip Paiboonnanthapong"/>
    <m/>
    <n v="-5"/>
  </r>
  <r>
    <x v="0"/>
    <s v="I/C DESG"/>
    <s v="006526"/>
    <s v="Wittaya Kanchanakosol"/>
    <m/>
    <n v="-8"/>
  </r>
  <r>
    <x v="9"/>
    <s v="I/C DESG"/>
    <s v="005749"/>
    <s v="Witthawat Witthayawiranon"/>
    <m/>
    <n v="4"/>
  </r>
  <r>
    <x v="23"/>
    <s v="I/C DESG"/>
    <s v="002276"/>
    <s v="Jate Thongsom"/>
    <m/>
    <n v="7"/>
  </r>
  <r>
    <x v="23"/>
    <s v="I/C DESG"/>
    <s v="004103"/>
    <s v="Nuttaporn Soontornmesatien"/>
    <m/>
    <n v="8"/>
  </r>
  <r>
    <x v="4"/>
    <s v="I/C DESG"/>
    <s v="000903"/>
    <s v="Chapoo Rordpet"/>
    <m/>
    <n v="4"/>
  </r>
  <r>
    <x v="0"/>
    <s v="I/C DESG"/>
    <s v="002780"/>
    <s v="Karuna Chandee"/>
    <m/>
    <n v="-8"/>
  </r>
  <r>
    <x v="12"/>
    <s v="I/C DESG"/>
    <s v="000563"/>
    <s v="Assadang Mouangsamrit"/>
    <m/>
    <n v="1"/>
  </r>
  <r>
    <x v="23"/>
    <s v="I/C DESG"/>
    <s v="000903"/>
    <s v="Chapoo Rordpet"/>
    <m/>
    <n v="1"/>
  </r>
  <r>
    <x v="23"/>
    <s v="I/C DESG"/>
    <s v="004491"/>
    <s v="Rapee Pongtanee"/>
    <m/>
    <n v="4"/>
  </r>
  <r>
    <x v="23"/>
    <s v="I/C DESG"/>
    <s v="004103"/>
    <s v="Nuttaporn Soontornmesatien"/>
    <m/>
    <n v="4"/>
  </r>
  <r>
    <x v="4"/>
    <s v="I/C DESG"/>
    <s v="004057"/>
    <s v="Nitipol Kanagasai"/>
    <m/>
    <n v="8"/>
  </r>
  <r>
    <x v="0"/>
    <s v="I/C DESG"/>
    <s v="002276"/>
    <s v="Jate Thongsom"/>
    <m/>
    <n v="-8"/>
  </r>
  <r>
    <x v="0"/>
    <s v="I/C DESG"/>
    <s v="005279"/>
    <s v="Suthatip Paiboonnanthapong"/>
    <m/>
    <n v="-8"/>
  </r>
  <r>
    <x v="23"/>
    <s v="I/C DESG"/>
    <s v="002276"/>
    <s v="Jate Thongsom"/>
    <m/>
    <n v="8"/>
  </r>
  <r>
    <x v="9"/>
    <s v="I/C DESG"/>
    <s v="005749"/>
    <s v="Witthawat Witthayawiranon"/>
    <m/>
    <n v="1"/>
  </r>
  <r>
    <x v="23"/>
    <s v="I/C DESG"/>
    <s v="004103"/>
    <s v="Nuttaporn Soontornmesatien"/>
    <m/>
    <n v="4"/>
  </r>
  <r>
    <x v="23"/>
    <s v="I/C DESG"/>
    <s v="006526"/>
    <s v="Wittaya Kanchanakosol"/>
    <m/>
    <n v="8"/>
  </r>
  <r>
    <x v="4"/>
    <s v="I/C DESG"/>
    <s v="000903"/>
    <s v="Chapoo Rordpet"/>
    <m/>
    <n v="7"/>
  </r>
  <r>
    <x v="12"/>
    <s v="I/C DESG"/>
    <s v="000563"/>
    <s v="Assadang Mouangsamrit"/>
    <m/>
    <n v="1"/>
  </r>
  <r>
    <x v="23"/>
    <s v="I/C DESG"/>
    <s v="000903"/>
    <s v="Chapoo Rordpet"/>
    <m/>
    <n v="1"/>
  </r>
  <r>
    <x v="0"/>
    <s v="I/C DESG"/>
    <s v="005279"/>
    <s v="Suthatip Paiboonnanthapong"/>
    <m/>
    <n v="-8"/>
  </r>
  <r>
    <x v="23"/>
    <s v="I/C DESG"/>
    <s v="004103"/>
    <s v="Nuttaporn Soontornmesatien"/>
    <m/>
    <n v="4"/>
  </r>
  <r>
    <x v="4"/>
    <s v="I/C DESG"/>
    <s v="004057"/>
    <s v="Nitipol Kanagasai"/>
    <m/>
    <n v="8"/>
  </r>
  <r>
    <x v="9"/>
    <s v="I/C DESG"/>
    <s v="005749"/>
    <s v="Witthawat Witthayawiranon"/>
    <m/>
    <n v="2"/>
  </r>
  <r>
    <x v="0"/>
    <s v="I/C DESG"/>
    <s v="004491"/>
    <s v="Rapee Pongtanee"/>
    <m/>
    <n v="-4"/>
  </r>
  <r>
    <x v="0"/>
    <s v="I/C DESG"/>
    <s v="004103"/>
    <s v="Nuttaporn Soontornmesatien"/>
    <m/>
    <n v="-8"/>
  </r>
  <r>
    <x v="23"/>
    <s v="I/C DESG"/>
    <s v="006526"/>
    <s v="Wittaya Kanchanakosol"/>
    <m/>
    <n v="6"/>
  </r>
  <r>
    <x v="4"/>
    <s v="I/C DESG"/>
    <s v="000903"/>
    <s v="Chapoo Rordpet"/>
    <m/>
    <n v="7"/>
  </r>
  <r>
    <x v="23"/>
    <s v="I/C DESG"/>
    <s v="002276"/>
    <s v="Jate Thongsom"/>
    <m/>
    <n v="8"/>
  </r>
  <r>
    <x v="4"/>
    <s v="I/C DESG"/>
    <s v="002276"/>
    <s v="Jate Thongsom"/>
    <m/>
    <n v="4"/>
  </r>
  <r>
    <x v="23"/>
    <s v="I/C DESG"/>
    <s v="000903"/>
    <s v="Chapoo Rordpet"/>
    <m/>
    <n v="5"/>
  </r>
  <r>
    <x v="23"/>
    <s v="I/C DESG"/>
    <s v="005279"/>
    <s v="Suthatip Paiboonnanthapong"/>
    <m/>
    <n v="5"/>
  </r>
  <r>
    <x v="23"/>
    <s v="I/C DESG"/>
    <s v="004103"/>
    <s v="Nuttaporn Soontornmesatien"/>
    <m/>
    <n v="4"/>
  </r>
  <r>
    <x v="0"/>
    <s v="I/C DESG"/>
    <s v="004491"/>
    <s v="Rapee Pongtanee"/>
    <m/>
    <n v="-8"/>
  </r>
  <r>
    <x v="4"/>
    <s v="I/C DESG"/>
    <s v="004057"/>
    <s v="Nitipol Kanagasai"/>
    <m/>
    <n v="8"/>
  </r>
  <r>
    <x v="23"/>
    <s v="I/C DESG"/>
    <s v="006526"/>
    <s v="Wittaya Kanchanakosol"/>
    <m/>
    <n v="6"/>
  </r>
  <r>
    <x v="0"/>
    <s v="I/C DESG"/>
    <s v="004103"/>
    <s v="Nuttaporn Soontornmesatien"/>
    <m/>
    <n v="-4"/>
  </r>
  <r>
    <x v="4"/>
    <s v="I/C DESG"/>
    <s v="002276"/>
    <s v="Jate Thongsom"/>
    <m/>
    <n v="4"/>
  </r>
  <r>
    <x v="23"/>
    <s v="I/C DESG"/>
    <s v="002276"/>
    <s v="Jate Thongsom"/>
    <m/>
    <n v="4"/>
  </r>
  <r>
    <x v="23"/>
    <s v="I/C DESG"/>
    <s v="005279"/>
    <s v="Suthatip Paiboonnanthapong"/>
    <m/>
    <n v="8"/>
  </r>
  <r>
    <x v="0"/>
    <s v="I/C DESG"/>
    <s v="004491"/>
    <s v="Rapee Pongtanee"/>
    <m/>
    <n v="-8"/>
  </r>
  <r>
    <x v="23"/>
    <s v="I/C DESG"/>
    <s v="004103"/>
    <s v="Nuttaporn Soontornmesatien"/>
    <m/>
    <n v="4"/>
  </r>
  <r>
    <x v="23"/>
    <s v="I/C DESG"/>
    <s v="000903"/>
    <s v="Chapoo Rordpet"/>
    <m/>
    <n v="4"/>
  </r>
  <r>
    <x v="23"/>
    <s v="I/C DESG"/>
    <s v="005279"/>
    <s v="Suthatip Paiboonnanthapong"/>
    <m/>
    <n v="8"/>
  </r>
  <r>
    <x v="4"/>
    <s v="I/C DESG"/>
    <s v="004057"/>
    <s v="Nitipol Kanagasai"/>
    <m/>
    <n v="8"/>
  </r>
  <r>
    <x v="23"/>
    <s v="I/C DESG"/>
    <s v="006526"/>
    <s v="Wittaya Kanchanakosol"/>
    <m/>
    <n v="8"/>
  </r>
  <r>
    <x v="23"/>
    <s v="I/C DESG"/>
    <s v="002276"/>
    <s v="Jate Thongsom"/>
    <m/>
    <n v="8"/>
  </r>
  <r>
    <x v="19"/>
    <s v="I/C DESG"/>
    <s v="005749"/>
    <s v="Witthawat Witthayawiranon"/>
    <m/>
    <n v="3"/>
  </r>
  <r>
    <x v="1"/>
    <s v="I/C DESG"/>
    <s v="000563"/>
    <s v="Assadang Mouangsamrit"/>
    <m/>
    <n v="6"/>
  </r>
  <r>
    <x v="0"/>
    <s v="I/C DESG"/>
    <s v="004491"/>
    <s v="Rapee Pongtanee"/>
    <m/>
    <n v="-8"/>
  </r>
  <r>
    <x v="4"/>
    <s v="I/C DESG"/>
    <s v="002276"/>
    <s v="Jate Thongsom"/>
    <m/>
    <n v="4"/>
  </r>
  <r>
    <x v="0"/>
    <s v="I/C DESG"/>
    <s v="005279"/>
    <s v="Suthatip Paiboonnanthapong"/>
    <m/>
    <n v="-8"/>
  </r>
  <r>
    <x v="23"/>
    <s v="I/C DESG"/>
    <s v="004103"/>
    <s v="Nuttaporn Soontornmesatien"/>
    <m/>
    <n v="4"/>
  </r>
  <r>
    <x v="23"/>
    <s v="I/C DESG"/>
    <s v="006526"/>
    <s v="Wittaya Kanchanakosol"/>
    <m/>
    <n v="8"/>
  </r>
  <r>
    <x v="23"/>
    <s v="I/C DESG"/>
    <s v="000903"/>
    <s v="Chapoo Rordpet"/>
    <m/>
    <n v="4"/>
  </r>
  <r>
    <x v="23"/>
    <s v="I/C DESG"/>
    <s v="002276"/>
    <s v="Jate Thongsom"/>
    <m/>
    <n v="8"/>
  </r>
  <r>
    <x v="1"/>
    <s v="I/C DESG"/>
    <s v="000563"/>
    <s v="Assadang Mouangsamrit"/>
    <m/>
    <n v="8"/>
  </r>
  <r>
    <x v="4"/>
    <s v="I/C DESG"/>
    <s v="002276"/>
    <s v="Jate Thongsom"/>
    <m/>
    <n v="4"/>
  </r>
  <r>
    <x v="19"/>
    <s v="I/C DESG"/>
    <s v="005749"/>
    <s v="Witthawat Witthayawiranon"/>
    <m/>
    <n v="3"/>
  </r>
  <r>
    <x v="23"/>
    <s v="I/C DESG"/>
    <s v="006526"/>
    <s v="Wittaya Kanchanakosol"/>
    <m/>
    <n v="8"/>
  </r>
  <r>
    <x v="23"/>
    <s v="I/C DESG"/>
    <s v="000903"/>
    <s v="Chapoo Rordpet"/>
    <m/>
    <n v="4"/>
  </r>
  <r>
    <x v="0"/>
    <s v="I/C DESG"/>
    <s v="002276"/>
    <s v="Jate Thongsom"/>
    <m/>
    <n v="-4"/>
  </r>
  <r>
    <x v="1"/>
    <s v="I/C DESG"/>
    <s v="000563"/>
    <s v="Assadang Mouangsamrit"/>
    <m/>
    <n v="8"/>
  </r>
  <r>
    <x v="23"/>
    <s v="I/C DESG"/>
    <s v="002276"/>
    <s v="Jate Thongsom"/>
    <m/>
    <n v="8"/>
  </r>
  <r>
    <x v="12"/>
    <s v="I/C DESG"/>
    <s v="004057"/>
    <s v="Nitipol Kanagasai"/>
    <m/>
    <n v="4"/>
  </r>
  <r>
    <x v="19"/>
    <s v="I/C DESG"/>
    <s v="005749"/>
    <s v="Witthawat Witthayawiranon"/>
    <m/>
    <n v="2"/>
  </r>
  <r>
    <x v="23"/>
    <s v="I/C DESG"/>
    <s v="000903"/>
    <s v="Chapoo Rordpet"/>
    <m/>
    <n v="3"/>
  </r>
  <r>
    <x v="0"/>
    <s v="I/C DESG"/>
    <s v="002276"/>
    <s v="Jate Thongsom"/>
    <m/>
    <n v="-3"/>
  </r>
  <r>
    <x v="1"/>
    <s v="I/C DESG"/>
    <s v="000563"/>
    <s v="Assadang Mouangsamrit"/>
    <m/>
    <n v="8"/>
  </r>
  <r>
    <x v="23"/>
    <s v="I/C DESG"/>
    <s v="002276"/>
    <s v="Jate Thongsom"/>
    <m/>
    <n v="6.5"/>
  </r>
  <r>
    <x v="9"/>
    <s v="I/C DESG"/>
    <s v="004103"/>
    <s v="Nuttaporn Soontornmesatien"/>
    <m/>
    <n v="2"/>
  </r>
  <r>
    <x v="19"/>
    <s v="I/C DESG"/>
    <s v="005749"/>
    <s v="Witthawat Witthayawiranon"/>
    <m/>
    <n v="2"/>
  </r>
  <r>
    <x v="4"/>
    <s v="I/C DESG"/>
    <s v="000903"/>
    <s v="Chapoo Rordpet"/>
    <m/>
    <n v="4"/>
  </r>
  <r>
    <x v="12"/>
    <s v="I/C DESG"/>
    <s v="004057"/>
    <s v="Nitipol Kanagasai"/>
    <m/>
    <n v="3"/>
  </r>
  <r>
    <x v="0"/>
    <s v="I/C DESG"/>
    <s v="002276"/>
    <s v="Jate Thongsom"/>
    <m/>
    <n v="-8"/>
  </r>
  <r>
    <x v="6"/>
    <s v="I/C DESG"/>
    <s v="000563"/>
    <s v="Assadang Mouangsamrit"/>
    <m/>
    <n v="7"/>
  </r>
  <r>
    <x v="23"/>
    <s v="I/C DESG"/>
    <s v="002276"/>
    <s v="Jate Thongsom"/>
    <m/>
    <n v="4"/>
  </r>
  <r>
    <x v="4"/>
    <s v="I/C DESG"/>
    <s v="000903"/>
    <s v="Chapoo Rordpet"/>
    <m/>
    <n v="4"/>
  </r>
  <r>
    <x v="12"/>
    <s v="I/C DESG"/>
    <s v="004057"/>
    <s v="Nitipol Kanagasai"/>
    <m/>
    <n v="2"/>
  </r>
  <r>
    <x v="9"/>
    <s v="I/C DESG"/>
    <s v="004103"/>
    <s v="Nuttaporn Soontornmesatien"/>
    <m/>
    <n v="2"/>
  </r>
  <r>
    <x v="23"/>
    <s v="I/C DESG"/>
    <s v="002276"/>
    <s v="Jate Thongsom"/>
    <m/>
    <n v="4"/>
  </r>
  <r>
    <x v="6"/>
    <s v="I/C DESG"/>
    <s v="000563"/>
    <s v="Assadang Mouangsamrit"/>
    <m/>
    <n v="8"/>
  </r>
  <r>
    <x v="23"/>
    <s v="I/C DESG"/>
    <s v="002276"/>
    <s v="Jate Thongsom"/>
    <m/>
    <n v="4"/>
  </r>
  <r>
    <x v="9"/>
    <s v="I/C DESG"/>
    <s v="005749"/>
    <s v="Witthawat Witthayawiranon"/>
    <m/>
    <n v="2"/>
  </r>
  <r>
    <x v="4"/>
    <s v="I/C DESG"/>
    <s v="000903"/>
    <s v="Chapoo Rordpet"/>
    <m/>
    <n v="4"/>
  </r>
  <r>
    <x v="4"/>
    <s v="I/C DESG"/>
    <s v="004057"/>
    <s v="Nitipol Kanagasai"/>
    <m/>
    <n v="4"/>
  </r>
  <r>
    <x v="23"/>
    <s v="I/C DESG"/>
    <s v="002276"/>
    <s v="Jate Thongsom"/>
    <m/>
    <n v="3"/>
  </r>
  <r>
    <x v="9"/>
    <s v="I/C DESG"/>
    <s v="004103"/>
    <s v="Nuttaporn Soontornmesatien"/>
    <m/>
    <n v="4"/>
  </r>
  <r>
    <x v="6"/>
    <s v="I/C DESG"/>
    <s v="000563"/>
    <s v="Assadang Mouangsamrit"/>
    <m/>
    <n v="8"/>
  </r>
  <r>
    <x v="9"/>
    <s v="I/C DESG"/>
    <s v="005749"/>
    <s v="Witthawat Witthayawiranon"/>
    <m/>
    <n v="6"/>
  </r>
  <r>
    <x v="23"/>
    <s v="I/C DESG"/>
    <s v="002276"/>
    <s v="Jate Thongsom"/>
    <m/>
    <n v="8"/>
  </r>
  <r>
    <x v="4"/>
    <s v="I/C DESG"/>
    <s v="004057"/>
    <s v="Nitipol Kanagasai"/>
    <m/>
    <n v="5"/>
  </r>
  <r>
    <x v="23"/>
    <s v="I/C DESG"/>
    <s v="002276"/>
    <s v="Jate Thongsom"/>
    <m/>
    <n v="8"/>
  </r>
  <r>
    <x v="6"/>
    <s v="I/C DESG"/>
    <s v="000563"/>
    <s v="Assadang Mouangsamrit"/>
    <m/>
    <n v="2"/>
  </r>
  <r>
    <x v="4"/>
    <s v="I/C DESG"/>
    <s v="000903"/>
    <s v="Chapoo Rordpet"/>
    <m/>
    <n v="4"/>
  </r>
  <r>
    <x v="9"/>
    <s v="I/C DESG"/>
    <s v="005749"/>
    <s v="Witthawat Witthayawiranon"/>
    <m/>
    <n v="4"/>
  </r>
  <r>
    <x v="9"/>
    <s v="I/C DESG"/>
    <s v="004103"/>
    <s v="Nuttaporn Soontornmesatien"/>
    <m/>
    <n v="4"/>
  </r>
  <r>
    <x v="23"/>
    <s v="I/C DESG"/>
    <s v="002276"/>
    <s v="Jate Thongsom"/>
    <m/>
    <n v="7"/>
  </r>
  <r>
    <x v="4"/>
    <s v="I/C DESG"/>
    <s v="004057"/>
    <s v="Nitipol Kanagasai"/>
    <m/>
    <n v="4"/>
  </r>
  <r>
    <x v="4"/>
    <s v="I/C DESG"/>
    <s v="000903"/>
    <s v="Chapoo Rordpet"/>
    <m/>
    <n v="4"/>
  </r>
  <r>
    <x v="9"/>
    <s v="I/C DESG"/>
    <s v="004103"/>
    <s v="Nuttaporn Soontornmesatien"/>
    <m/>
    <n v="4"/>
  </r>
  <r>
    <x v="4"/>
    <s v="I/C DESG"/>
    <s v="004057"/>
    <s v="Nitipol Kanagasai"/>
    <m/>
    <n v="8"/>
  </r>
  <r>
    <x v="23"/>
    <s v="I/C DESG"/>
    <s v="002276"/>
    <s v="Jate Thongsom"/>
    <m/>
    <n v="8"/>
  </r>
  <r>
    <x v="9"/>
    <s v="I/C DESG"/>
    <s v="005749"/>
    <s v="Witthawat Witthayawiranon"/>
    <m/>
    <n v="2"/>
  </r>
  <r>
    <x v="9"/>
    <s v="I/C DESG"/>
    <s v="004103"/>
    <s v="Nuttaporn Soontornmesatien"/>
    <m/>
    <n v="4"/>
  </r>
  <r>
    <x v="9"/>
    <s v="I/C DESG"/>
    <s v="005749"/>
    <s v="Witthawat Witthayawiranon"/>
    <m/>
    <n v="2"/>
  </r>
  <r>
    <x v="22"/>
    <s v="I/C DESG"/>
    <s v="000903"/>
    <s v="Chapoo Rordpet"/>
    <m/>
    <n v="1"/>
  </r>
  <r>
    <x v="9"/>
    <s v="I/C DESG"/>
    <s v="004103"/>
    <s v="Nuttaporn Soontornmesatien"/>
    <m/>
    <n v="4"/>
  </r>
  <r>
    <x v="9"/>
    <s v="I/C DESG"/>
    <s v="005749"/>
    <s v="Witthawat Witthayawiranon"/>
    <m/>
    <n v="4"/>
  </r>
  <r>
    <x v="22"/>
    <s v="I/C DESG"/>
    <s v="000903"/>
    <s v="Chapoo Rordpet"/>
    <m/>
    <n v="1"/>
  </r>
  <r>
    <x v="23"/>
    <s v="I/C DESG"/>
    <s v="004103"/>
    <s v="Nuttaporn Soontornmesatien"/>
    <m/>
    <n v="6"/>
  </r>
  <r>
    <x v="9"/>
    <s v="I/C DESG"/>
    <s v="005749"/>
    <s v="Witthawat Witthayawiranon"/>
    <m/>
    <n v="3"/>
  </r>
  <r>
    <x v="4"/>
    <s v="I/C DESG"/>
    <s v="000903"/>
    <s v="Chapoo Rordpet"/>
    <m/>
    <n v="4"/>
  </r>
  <r>
    <x v="23"/>
    <s v="I/C DESG"/>
    <s v="004103"/>
    <s v="Nuttaporn Soontornmesatien"/>
    <m/>
    <n v="6"/>
  </r>
  <r>
    <x v="19"/>
    <s v="I/C DESG"/>
    <s v="005749"/>
    <s v="Witthawat Witthayawiranon"/>
    <m/>
    <n v="2"/>
  </r>
  <r>
    <x v="4"/>
    <s v="I/C DESG"/>
    <s v="000903"/>
    <s v="Chapoo Rordpet"/>
    <m/>
    <n v="2"/>
  </r>
  <r>
    <x v="23"/>
    <s v="I/C DESG"/>
    <s v="004103"/>
    <s v="Nuttaporn Soontornmesatien"/>
    <m/>
    <n v="8"/>
  </r>
  <r>
    <x v="19"/>
    <s v="I/C DESG"/>
    <s v="005749"/>
    <s v="Witthawat Witthayawiranon"/>
    <m/>
    <n v="4"/>
  </r>
  <r>
    <x v="18"/>
    <s v="I/C DESG"/>
    <s v="006526"/>
    <s v="Wittaya Kanchanakosol"/>
    <m/>
    <n v="4"/>
  </r>
  <r>
    <x v="4"/>
    <s v="I/C DESG"/>
    <s v="000903"/>
    <s v="Chapoo Rordpet"/>
    <m/>
    <n v="1"/>
  </r>
  <r>
    <x v="9"/>
    <s v="I/C DESG"/>
    <s v="004103"/>
    <s v="Nuttaporn Soontornmesatien"/>
    <m/>
    <n v="2"/>
  </r>
  <r>
    <x v="19"/>
    <s v="I/C DESG"/>
    <s v="005749"/>
    <s v="Witthawat Witthayawiranon"/>
    <m/>
    <n v="3"/>
  </r>
  <r>
    <x v="23"/>
    <s v="I/C DESG"/>
    <s v="000903"/>
    <s v="Chapoo Rordpet"/>
    <m/>
    <n v="4"/>
  </r>
  <r>
    <x v="9"/>
    <s v="I/C DESG"/>
    <s v="004103"/>
    <s v="Nuttaporn Soontornmesatien"/>
    <m/>
    <n v="2"/>
  </r>
  <r>
    <x v="19"/>
    <s v="I/C DESG"/>
    <s v="005749"/>
    <s v="Witthawat Witthayawiranon"/>
    <m/>
    <n v="4"/>
  </r>
  <r>
    <x v="23"/>
    <s v="I/C DESG"/>
    <s v="006526"/>
    <s v="Wittaya Kanchanakosol"/>
    <m/>
    <n v="4"/>
  </r>
  <r>
    <x v="23"/>
    <s v="I/C DESG"/>
    <s v="000903"/>
    <s v="Chapoo Rordpet"/>
    <m/>
    <n v="1"/>
  </r>
  <r>
    <x v="9"/>
    <s v="I/C DESG"/>
    <s v="004103"/>
    <s v="Nuttaporn Soontornmesatien"/>
    <m/>
    <n v="2"/>
  </r>
  <r>
    <x v="23"/>
    <s v="I/C DESG"/>
    <s v="006526"/>
    <s v="Wittaya Kanchanakosol"/>
    <m/>
    <n v="8"/>
  </r>
  <r>
    <x v="23"/>
    <s v="I/C DESG"/>
    <s v="000903"/>
    <s v="Chapoo Rordpet"/>
    <m/>
    <n v="2"/>
  </r>
  <r>
    <x v="21"/>
    <s v="I/C DESG"/>
    <s v="005749"/>
    <s v="Witthawat Witthayawiranon"/>
    <m/>
    <n v="3"/>
  </r>
  <r>
    <x v="9"/>
    <s v="I/C DESG"/>
    <s v="004103"/>
    <s v="Nuttaporn Soontornmesatien"/>
    <m/>
    <n v="2"/>
  </r>
  <r>
    <x v="23"/>
    <s v="I/C DESG"/>
    <s v="000903"/>
    <s v="Chapoo Rordpet"/>
    <m/>
    <n v="4"/>
  </r>
  <r>
    <x v="21"/>
    <s v="I/C DESG"/>
    <s v="005749"/>
    <s v="Witthawat Witthayawiranon"/>
    <m/>
    <n v="3"/>
  </r>
  <r>
    <x v="23"/>
    <s v="I/C DESG"/>
    <s v="006526"/>
    <s v="Wittaya Kanchanakosol"/>
    <m/>
    <n v="8"/>
  </r>
  <r>
    <x v="22"/>
    <s v="I/C DESG"/>
    <s v="000903"/>
    <s v="Chapoo Rordpet"/>
    <m/>
    <n v="1"/>
  </r>
  <r>
    <x v="21"/>
    <s v="I/C DESG"/>
    <s v="005749"/>
    <s v="Witthawat Witthayawiranon"/>
    <m/>
    <n v="2"/>
  </r>
  <r>
    <x v="23"/>
    <s v="I/C DESG"/>
    <s v="006526"/>
    <s v="Wittaya Kanchanakosol"/>
    <m/>
    <n v="8"/>
  </r>
  <r>
    <x v="22"/>
    <s v="I/C DESG"/>
    <s v="000903"/>
    <s v="Chapoo Rordpet"/>
    <m/>
    <n v="1"/>
  </r>
  <r>
    <x v="21"/>
    <s v="I/C DESG"/>
    <s v="005749"/>
    <s v="Witthawat Witthayawiranon"/>
    <m/>
    <n v="2"/>
  </r>
  <r>
    <x v="23"/>
    <s v="I/C DESG"/>
    <s v="006526"/>
    <s v="Wittaya Kanchanakosol"/>
    <m/>
    <n v="8"/>
  </r>
  <r>
    <x v="22"/>
    <s v="I/C DESG"/>
    <s v="000903"/>
    <s v="Chapoo Rordpet"/>
    <m/>
    <n v="4"/>
  </r>
  <r>
    <x v="21"/>
    <s v="I/C DESG"/>
    <s v="005749"/>
    <s v="Witthawat Witthayawiranon"/>
    <m/>
    <n v="2"/>
  </r>
  <r>
    <x v="23"/>
    <s v="I/C DESG"/>
    <s v="006526"/>
    <s v="Wittaya Kanchanakosol"/>
    <m/>
    <n v="8"/>
  </r>
  <r>
    <x v="21"/>
    <s v="I/C DESG"/>
    <s v="005749"/>
    <s v="Witthawat Witthayawiranon"/>
    <m/>
    <n v="4"/>
  </r>
  <r>
    <x v="23"/>
    <s v="I/C DESG"/>
    <s v="006526"/>
    <s v="Wittaya Kanchanakosol"/>
    <m/>
    <n v="8"/>
  </r>
  <r>
    <x v="21"/>
    <s v="I/C DESG"/>
    <s v="005749"/>
    <s v="Witthawat Witthayawiranon"/>
    <m/>
    <n v="3"/>
  </r>
  <r>
    <x v="23"/>
    <s v="I/C DESG"/>
    <s v="006526"/>
    <s v="Wittaya Kanchanakosol"/>
    <m/>
    <n v="8"/>
  </r>
  <r>
    <x v="21"/>
    <s v="I/C DESG"/>
    <s v="005749"/>
    <s v="Witthawat Witthayawiranon"/>
    <m/>
    <n v="2"/>
  </r>
  <r>
    <x v="23"/>
    <s v="I/C DESG"/>
    <s v="006526"/>
    <s v="Wittaya Kanchanakosol"/>
    <m/>
    <n v="8"/>
  </r>
  <r>
    <x v="19"/>
    <s v="I/C DESG"/>
    <s v="005749"/>
    <s v="Witthawat Witthayawiranon"/>
    <m/>
    <n v="6"/>
  </r>
  <r>
    <x v="23"/>
    <s v="I/C DESG"/>
    <s v="006526"/>
    <s v="Wittaya Kanchanakosol"/>
    <m/>
    <n v="8"/>
  </r>
  <r>
    <x v="21"/>
    <s v="I/C DESG"/>
    <s v="005152"/>
    <s v="Sresthasak Varasarin"/>
    <m/>
    <n v="8"/>
  </r>
  <r>
    <x v="21"/>
    <s v="I/C DESG"/>
    <s v="005152"/>
    <s v="Sresthasak Varasarin"/>
    <m/>
    <n v="8"/>
  </r>
  <r>
    <x v="23"/>
    <s v="I/C DESG"/>
    <s v="004491"/>
    <s v="Rapee Pongtanee"/>
    <m/>
    <n v="3"/>
  </r>
  <r>
    <x v="23"/>
    <s v="I/C DESG"/>
    <s v="005279"/>
    <s v="Suthatip Paiboonnanthapong"/>
    <m/>
    <n v="2"/>
  </r>
  <r>
    <x v="9"/>
    <s v="I/C DESG"/>
    <s v="004498"/>
    <s v="Rattikarn Saengow"/>
    <m/>
    <n v="3"/>
  </r>
  <r>
    <x v="21"/>
    <s v="I/C DESG"/>
    <s v="005152"/>
    <s v="Sresthasak Varasarin"/>
    <m/>
    <n v="8"/>
  </r>
  <r>
    <x v="4"/>
    <s v="I/C DESG"/>
    <s v="004927"/>
    <s v="Seksan Pliansinchai"/>
    <m/>
    <n v="7"/>
  </r>
  <r>
    <x v="23"/>
    <s v="I/C DESG"/>
    <s v="002780"/>
    <s v="Karuna Chandee"/>
    <m/>
    <n v="4"/>
  </r>
  <r>
    <x v="23"/>
    <s v="I/C DESG"/>
    <s v="004491"/>
    <s v="Rapee Pongtanee"/>
    <m/>
    <n v="8"/>
  </r>
  <r>
    <x v="21"/>
    <s v="I/C DESG"/>
    <s v="005152"/>
    <s v="Sresthasak Varasarin"/>
    <m/>
    <n v="8"/>
  </r>
  <r>
    <x v="9"/>
    <s v="I/C DESG"/>
    <s v="004498"/>
    <s v="Rattikarn Saengow"/>
    <m/>
    <n v="2"/>
  </r>
  <r>
    <x v="4"/>
    <s v="I/C DESG"/>
    <s v="004927"/>
    <s v="Seksan Pliansinchai"/>
    <m/>
    <n v="8"/>
  </r>
  <r>
    <x v="1"/>
    <s v="I/C DESG"/>
    <s v="002780"/>
    <s v="Karuna Chandee"/>
    <m/>
    <n v="4"/>
  </r>
  <r>
    <x v="4"/>
    <s v="I/C DESG"/>
    <s v="005279"/>
    <s v="Suthatip Paiboonnanthapong"/>
    <m/>
    <n v="8"/>
  </r>
  <r>
    <x v="23"/>
    <s v="I/C DESG"/>
    <s v="004491"/>
    <s v="Rapee Pongtanee"/>
    <m/>
    <n v="8"/>
  </r>
  <r>
    <x v="2"/>
    <s v="I/C DESG"/>
    <s v="004498"/>
    <s v="Rattikarn Saengow"/>
    <m/>
    <n v="2"/>
  </r>
  <r>
    <x v="21"/>
    <s v="I/C DESG"/>
    <s v="005152"/>
    <s v="Sresthasak Varasarin"/>
    <m/>
    <n v="8"/>
  </r>
  <r>
    <x v="23"/>
    <s v="I/C DESG"/>
    <s v="002780"/>
    <s v="Karuna Chandee"/>
    <m/>
    <n v="4"/>
  </r>
  <r>
    <x v="4"/>
    <s v="I/C DESG"/>
    <s v="004927"/>
    <s v="Seksan Pliansinchai"/>
    <m/>
    <n v="8"/>
  </r>
  <r>
    <x v="1"/>
    <s v="I/C DESG"/>
    <s v="002780"/>
    <s v="Karuna Chandee"/>
    <m/>
    <n v="8"/>
  </r>
  <r>
    <x v="9"/>
    <s v="I/C DESG"/>
    <s v="004498"/>
    <s v="Rattikarn Saengow"/>
    <m/>
    <n v="2"/>
  </r>
  <r>
    <x v="4"/>
    <s v="I/C DESG"/>
    <s v="005279"/>
    <s v="Suthatip Paiboonnanthapong"/>
    <m/>
    <n v="8"/>
  </r>
  <r>
    <x v="23"/>
    <s v="I/C DESG"/>
    <s v="004491"/>
    <s v="Rapee Pongtanee"/>
    <m/>
    <n v="4"/>
  </r>
  <r>
    <x v="23"/>
    <s v="I/C DESG"/>
    <s v="002780"/>
    <s v="Karuna Chandee"/>
    <m/>
    <n v="4"/>
  </r>
  <r>
    <x v="2"/>
    <s v="I/C DESG"/>
    <s v="004498"/>
    <s v="Rattikarn Saengow"/>
    <m/>
    <n v="1"/>
  </r>
  <r>
    <x v="21"/>
    <s v="I/C DESG"/>
    <s v="005152"/>
    <s v="Sresthasak Varasarin"/>
    <m/>
    <n v="4"/>
  </r>
  <r>
    <x v="4"/>
    <s v="I/C DESG"/>
    <s v="004927"/>
    <s v="Seksan Pliansinchai"/>
    <m/>
    <n v="8"/>
  </r>
  <r>
    <x v="1"/>
    <s v="I/C DESG"/>
    <s v="002780"/>
    <s v="Karuna Chandee"/>
    <m/>
    <n v="7"/>
  </r>
  <r>
    <x v="4"/>
    <s v="I/C DESG"/>
    <s v="005279"/>
    <s v="Suthatip Paiboonnanthapong"/>
    <m/>
    <n v="8"/>
  </r>
  <r>
    <x v="21"/>
    <s v="I/C DESG"/>
    <s v="005152"/>
    <s v="Sresthasak Varasarin"/>
    <m/>
    <n v="4"/>
  </r>
  <r>
    <x v="2"/>
    <s v="I/C DESG"/>
    <s v="004498"/>
    <s v="Rattikarn Saengow"/>
    <m/>
    <n v="2"/>
  </r>
  <r>
    <x v="4"/>
    <s v="I/C DESG"/>
    <s v="004491"/>
    <s v="Rapee Pongtanee"/>
    <m/>
    <n v="5"/>
  </r>
  <r>
    <x v="21"/>
    <s v="I/C DESG"/>
    <s v="004498"/>
    <s v="Rattikarn Saengow"/>
    <m/>
    <n v="6"/>
  </r>
  <r>
    <x v="4"/>
    <s v="I/C DESG"/>
    <s v="004927"/>
    <s v="Seksan Pliansinchai"/>
    <m/>
    <n v="8"/>
  </r>
  <r>
    <x v="1"/>
    <s v="I/C DESG"/>
    <s v="002780"/>
    <s v="Karuna Chandee"/>
    <m/>
    <n v="6"/>
  </r>
  <r>
    <x v="23"/>
    <s v="I/C DESG"/>
    <s v="005279"/>
    <s v="Suthatip Paiboonnanthapong"/>
    <m/>
    <n v="8"/>
  </r>
  <r>
    <x v="0"/>
    <s v="I/C DESG"/>
    <s v="006486"/>
    <s v="Sakchai Kamchai"/>
    <m/>
    <n v="6"/>
  </r>
  <r>
    <x v="2"/>
    <s v="I/C DESG"/>
    <s v="004498"/>
    <s v="Rattikarn Saengow"/>
    <m/>
    <n v="2"/>
  </r>
  <r>
    <x v="0"/>
    <s v="I/C DESG"/>
    <s v="006486"/>
    <s v="Sakchai Kamchai"/>
    <m/>
    <n v="-6"/>
  </r>
  <r>
    <x v="21"/>
    <s v="I/C DESG"/>
    <s v="005152"/>
    <s v="Sresthasak Varasarin"/>
    <m/>
    <n v="8"/>
  </r>
  <r>
    <x v="21"/>
    <s v="I/C DESG"/>
    <s v="004498"/>
    <s v="Rattikarn Saengow"/>
    <m/>
    <n v="6"/>
  </r>
  <r>
    <x v="4"/>
    <s v="I/C DESG"/>
    <s v="004927"/>
    <s v="Seksan Pliansinchai"/>
    <m/>
    <n v="8"/>
  </r>
  <r>
    <x v="9"/>
    <s v="I/C DESG"/>
    <s v="005279"/>
    <s v="Suthatip Paiboonnanthapong"/>
    <m/>
    <n v="8"/>
  </r>
  <r>
    <x v="21"/>
    <s v="I/C DESG"/>
    <s v="004498"/>
    <s v="Rattikarn Saengow"/>
    <m/>
    <n v="4"/>
  </r>
  <r>
    <x v="2"/>
    <s v="I/C DESG"/>
    <s v="004498"/>
    <s v="Rattikarn Saengow"/>
    <m/>
    <n v="4"/>
  </r>
  <r>
    <x v="21"/>
    <s v="I/C DESG"/>
    <s v="005152"/>
    <s v="Sresthasak Varasarin"/>
    <m/>
    <n v="8"/>
  </r>
  <r>
    <x v="19"/>
    <s v="I/C DESG"/>
    <s v="002780"/>
    <s v="Karuna Chandee"/>
    <m/>
    <n v="4"/>
  </r>
  <r>
    <x v="0"/>
    <s v="I/C DESG"/>
    <s v="006486"/>
    <s v="Sakchai Kamchai"/>
    <m/>
    <n v="8"/>
  </r>
  <r>
    <x v="4"/>
    <s v="I/C DESG"/>
    <s v="004927"/>
    <s v="Seksan Pliansinchai"/>
    <m/>
    <n v="8"/>
  </r>
  <r>
    <x v="9"/>
    <s v="I/C DESG"/>
    <s v="005279"/>
    <s v="Suthatip Paiboonnanthapong"/>
    <m/>
    <n v="8"/>
  </r>
  <r>
    <x v="21"/>
    <s v="I/C DESG"/>
    <s v="004498"/>
    <s v="Rattikarn Saengow"/>
    <m/>
    <n v="2"/>
  </r>
  <r>
    <x v="19"/>
    <s v="I/C DESG"/>
    <s v="002780"/>
    <s v="Karuna Chandee"/>
    <m/>
    <n v="4"/>
  </r>
  <r>
    <x v="2"/>
    <s v="I/C DESG"/>
    <s v="004498"/>
    <s v="Rattikarn Saengow"/>
    <m/>
    <n v="6"/>
  </r>
  <r>
    <x v="4"/>
    <s v="I/C DESG"/>
    <s v="004491"/>
    <s v="Rapee Pongtanee"/>
    <m/>
    <n v="5"/>
  </r>
  <r>
    <x v="0"/>
    <s v="I/C DESG"/>
    <s v="006486"/>
    <s v="Sakchai Kamchai"/>
    <m/>
    <n v="8"/>
  </r>
  <r>
    <x v="21"/>
    <s v="I/C DESG"/>
    <s v="005152"/>
    <s v="Sresthasak Varasarin"/>
    <m/>
    <n v="8"/>
  </r>
  <r>
    <x v="21"/>
    <s v="I/C DESG"/>
    <s v="004498"/>
    <s v="Rattikarn Saengow"/>
    <m/>
    <n v="4"/>
  </r>
  <r>
    <x v="4"/>
    <s v="I/C DESG"/>
    <s v="004927"/>
    <s v="Seksan Pliansinchai"/>
    <m/>
    <n v="8"/>
  </r>
  <r>
    <x v="2"/>
    <s v="I/C DESG"/>
    <s v="004498"/>
    <s v="Rattikarn Saengow"/>
    <m/>
    <n v="4"/>
  </r>
  <r>
    <x v="9"/>
    <s v="I/C DESG"/>
    <s v="005279"/>
    <s v="Suthatip Paiboonnanthapong"/>
    <m/>
    <n v="8"/>
  </r>
  <r>
    <x v="21"/>
    <s v="I/C DESG"/>
    <s v="005152"/>
    <s v="Sresthasak Varasarin"/>
    <m/>
    <n v="8"/>
  </r>
  <r>
    <x v="23"/>
    <s v="I/C DESG"/>
    <s v="004491"/>
    <s v="Rapee Pongtanee"/>
    <m/>
    <n v="3"/>
  </r>
  <r>
    <x v="19"/>
    <s v="I/C DESG"/>
    <s v="002780"/>
    <s v="Karuna Chandee"/>
    <m/>
    <n v="4"/>
  </r>
  <r>
    <x v="4"/>
    <s v="I/C DESG"/>
    <s v="004927"/>
    <s v="Seksan Pliansinchai"/>
    <m/>
    <n v="8"/>
  </r>
  <r>
    <x v="21"/>
    <s v="I/C DESG"/>
    <s v="005152"/>
    <s v="Sresthasak Varasarin"/>
    <m/>
    <n v="8"/>
  </r>
  <r>
    <x v="23"/>
    <s v="I/C DESG"/>
    <s v="004491"/>
    <s v="Rapee Pongtanee"/>
    <m/>
    <n v="7"/>
  </r>
  <r>
    <x v="9"/>
    <s v="I/C DESG"/>
    <s v="005279"/>
    <s v="Suthatip Paiboonnanthapong"/>
    <m/>
    <n v="8"/>
  </r>
  <r>
    <x v="19"/>
    <s v="I/C DESG"/>
    <s v="002780"/>
    <s v="Karuna Chandee"/>
    <m/>
    <n v="4"/>
  </r>
  <r>
    <x v="14"/>
    <s v="I/C DESG"/>
    <s v="004498"/>
    <s v="Rattikarn Saengow"/>
    <m/>
    <n v="2"/>
  </r>
  <r>
    <x v="19"/>
    <s v="I/C DESG"/>
    <s v="006486"/>
    <s v="Sakchai Kamchai"/>
    <m/>
    <n v="8"/>
  </r>
  <r>
    <x v="4"/>
    <s v="I/C DESG"/>
    <s v="004927"/>
    <s v="Seksan Pliansinchai"/>
    <m/>
    <n v="8"/>
  </r>
  <r>
    <x v="23"/>
    <s v="I/C DESG"/>
    <s v="004491"/>
    <s v="Rapee Pongtanee"/>
    <m/>
    <n v="8"/>
  </r>
  <r>
    <x v="9"/>
    <s v="I/C DESG"/>
    <s v="005279"/>
    <s v="Suthatip Paiboonnanthapong"/>
    <m/>
    <n v="8"/>
  </r>
  <r>
    <x v="14"/>
    <s v="I/C DESG"/>
    <s v="004498"/>
    <s v="Rattikarn Saengow"/>
    <m/>
    <n v="2"/>
  </r>
  <r>
    <x v="19"/>
    <s v="I/C DESG"/>
    <s v="006486"/>
    <s v="Sakchai Kamchai"/>
    <m/>
    <n v="8"/>
  </r>
  <r>
    <x v="19"/>
    <s v="I/C DESG"/>
    <s v="002780"/>
    <s v="Karuna Chandee"/>
    <m/>
    <n v="4"/>
  </r>
  <r>
    <x v="9"/>
    <s v="I/C DESG"/>
    <s v="005279"/>
    <s v="Suthatip Paiboonnanthapong"/>
    <m/>
    <n v="8"/>
  </r>
  <r>
    <x v="23"/>
    <s v="I/C DESG"/>
    <s v="004491"/>
    <s v="Rapee Pongtanee"/>
    <m/>
    <n v="8"/>
  </r>
  <r>
    <x v="0"/>
    <s v="I/C DESG"/>
    <s v="006486"/>
    <s v="Sakchai Kamchai"/>
    <m/>
    <n v="-8"/>
  </r>
  <r>
    <x v="2"/>
    <s v="I/C DESG"/>
    <s v="004498"/>
    <s v="Rattikarn Saengow"/>
    <m/>
    <n v="2"/>
  </r>
  <r>
    <x v="0"/>
    <s v="I/C DESG"/>
    <s v="006486"/>
    <s v="Sakchai Kamchai"/>
    <m/>
    <n v="-8"/>
  </r>
  <r>
    <x v="19"/>
    <s v="I/C DESG"/>
    <s v="002780"/>
    <s v="Karuna Chandee"/>
    <m/>
    <n v="4"/>
  </r>
  <r>
    <x v="23"/>
    <s v="I/C DESG"/>
    <s v="004491"/>
    <s v="Rapee Pongtanee"/>
    <m/>
    <n v="8"/>
  </r>
  <r>
    <x v="4"/>
    <s v="I/C DESG"/>
    <s v="005279"/>
    <s v="Suthatip Paiboonnanthapong"/>
    <m/>
    <n v="8"/>
  </r>
  <r>
    <x v="19"/>
    <s v="I/C DESG"/>
    <s v="006486"/>
    <s v="Sakchai Kamchai"/>
    <m/>
    <n v="6"/>
  </r>
  <r>
    <x v="21"/>
    <s v="I/C DESG"/>
    <s v="004498"/>
    <s v="Rattikarn Saengow"/>
    <m/>
    <n v="4"/>
  </r>
  <r>
    <x v="19"/>
    <s v="I/C DESG"/>
    <s v="002780"/>
    <s v="Karuna Chandee"/>
    <m/>
    <n v="7"/>
  </r>
  <r>
    <x v="19"/>
    <s v="I/C DESG"/>
    <s v="006486"/>
    <s v="Sakchai Kamchai"/>
    <m/>
    <n v="7"/>
  </r>
  <r>
    <x v="4"/>
    <s v="I/C DESG"/>
    <s v="005279"/>
    <s v="Suthatip Paiboonnanthapong"/>
    <m/>
    <n v="6"/>
  </r>
  <r>
    <x v="21"/>
    <s v="I/C DESG"/>
    <s v="004498"/>
    <s v="Rattikarn Saengow"/>
    <m/>
    <n v="4"/>
  </r>
  <r>
    <x v="19"/>
    <s v="I/C DESG"/>
    <s v="002780"/>
    <s v="Karuna Chandee"/>
    <m/>
    <n v="4"/>
  </r>
  <r>
    <x v="19"/>
    <s v="I/C DESG"/>
    <s v="006486"/>
    <s v="Sakchai Kamchai"/>
    <m/>
    <n v="8"/>
  </r>
  <r>
    <x v="23"/>
    <s v="I/C DESG"/>
    <s v="004491"/>
    <s v="Rapee Pongtanee"/>
    <m/>
    <n v="8"/>
  </r>
  <r>
    <x v="21"/>
    <s v="I/C DESG"/>
    <s v="004498"/>
    <s v="Rattikarn Saengow"/>
    <m/>
    <n v="4"/>
  </r>
  <r>
    <x v="23"/>
    <s v="I/C DESG"/>
    <s v="004491"/>
    <s v="Rapee Pongtanee"/>
    <m/>
    <n v="8"/>
  </r>
  <r>
    <x v="21"/>
    <s v="I/C DESG"/>
    <s v="004498"/>
    <s v="Rattikarn Saengow"/>
    <m/>
    <n v="4"/>
  </r>
  <r>
    <x v="23"/>
    <s v="I/C DESG"/>
    <s v="006486"/>
    <s v="Sakchai Kamchai"/>
    <m/>
    <n v="8"/>
  </r>
  <r>
    <x v="23"/>
    <s v="I/C DESG"/>
    <s v="002780"/>
    <s v="Karuna Chandee"/>
    <m/>
    <n v="4"/>
  </r>
  <r>
    <x v="23"/>
    <s v="I/C DESG"/>
    <s v="004491"/>
    <s v="Rapee Pongtanee"/>
    <m/>
    <n v="8"/>
  </r>
  <r>
    <x v="23"/>
    <s v="I/C DESG"/>
    <s v="006486"/>
    <s v="Sakchai Kamchai"/>
    <m/>
    <n v="8"/>
  </r>
  <r>
    <x v="21"/>
    <s v="I/C DESG"/>
    <s v="004498"/>
    <s v="Rattikarn Saengow"/>
    <m/>
    <n v="6"/>
  </r>
  <r>
    <x v="23"/>
    <s v="I/C DESG"/>
    <s v="002780"/>
    <s v="Karuna Chandee"/>
    <m/>
    <n v="4"/>
  </r>
  <r>
    <x v="23"/>
    <s v="I/C DESG"/>
    <s v="006486"/>
    <s v="Sakchai Kamchai"/>
    <m/>
    <n v="6"/>
  </r>
  <r>
    <x v="23"/>
    <s v="I/C DESG"/>
    <s v="002780"/>
    <s v="Karuna Chandee"/>
    <m/>
    <n v="8"/>
  </r>
  <r>
    <x v="9"/>
    <s v="I/C DESG"/>
    <s v="004498"/>
    <s v="Rattikarn Saengow"/>
    <m/>
    <n v="8"/>
  </r>
  <r>
    <x v="23"/>
    <s v="I/C DESG"/>
    <s v="002780"/>
    <s v="Karuna Chandee"/>
    <m/>
    <n v="1"/>
  </r>
  <r>
    <x v="9"/>
    <s v="I/C DESG"/>
    <s v="004498"/>
    <s v="Rattikarn Saengow"/>
    <m/>
    <n v="8"/>
  </r>
  <r>
    <x v="23"/>
    <s v="I/C DESG"/>
    <s v="002780"/>
    <s v="Karuna Chandee"/>
    <m/>
    <n v="2"/>
  </r>
  <r>
    <x v="9"/>
    <s v="I/C DESG"/>
    <s v="004498"/>
    <s v="Rattikarn Saengow"/>
    <m/>
    <n v="2"/>
  </r>
  <r>
    <x v="23"/>
    <s v="I/C DESG"/>
    <s v="002780"/>
    <s v="Karuna Chandee"/>
    <m/>
    <n v="4"/>
  </r>
  <r>
    <x v="22"/>
    <s v="I/C DESG"/>
    <s v="006524"/>
    <s v="Pimruetai Maneekorn"/>
    <m/>
    <n v="4"/>
  </r>
  <r>
    <x v="6"/>
    <s v="I/C DESG"/>
    <s v="002424"/>
    <s v="Jhutamad Jaraekram"/>
    <m/>
    <n v="8"/>
  </r>
  <r>
    <x v="6"/>
    <s v="I/C DESG"/>
    <s v="004175"/>
    <s v="Pariyes Yaowasri"/>
    <m/>
    <n v="8"/>
  </r>
  <r>
    <x v="22"/>
    <s v="I/C DESG"/>
    <s v="006524"/>
    <s v="Pimruetai Maneekorn"/>
    <m/>
    <n v="8"/>
  </r>
  <r>
    <x v="6"/>
    <s v="I/C DESG"/>
    <s v="002424"/>
    <s v="Jhutamad Jaraekram"/>
    <m/>
    <n v="8"/>
  </r>
  <r>
    <x v="6"/>
    <s v="I/C DESG"/>
    <s v="004175"/>
    <s v="Pariyes Yaowasri"/>
    <m/>
    <n v="8"/>
  </r>
  <r>
    <x v="6"/>
    <s v="I/C DESG"/>
    <s v="002424"/>
    <s v="Jhutamad Jaraekram"/>
    <m/>
    <n v="8"/>
  </r>
  <r>
    <x v="6"/>
    <s v="I/C DESG"/>
    <s v="004175"/>
    <s v="Pariyes Yaowasri"/>
    <m/>
    <n v="8"/>
  </r>
  <r>
    <x v="23"/>
    <s v="I/C DESG"/>
    <s v="006524"/>
    <s v="Pimruetai Maneekorn"/>
    <m/>
    <n v="4"/>
  </r>
  <r>
    <x v="6"/>
    <s v="I/C DESG"/>
    <s v="002424"/>
    <s v="Jhutamad Jaraekram"/>
    <m/>
    <n v="8"/>
  </r>
  <r>
    <x v="6"/>
    <s v="I/C DESG"/>
    <s v="004175"/>
    <s v="Pariyes Yaowasri"/>
    <m/>
    <n v="8"/>
  </r>
  <r>
    <x v="23"/>
    <s v="I/C DESG"/>
    <s v="006524"/>
    <s v="Pimruetai Maneekorn"/>
    <m/>
    <n v="8"/>
  </r>
  <r>
    <x v="22"/>
    <s v="I/C DESG"/>
    <s v="006524"/>
    <s v="Pimruetai Maneekorn"/>
    <m/>
    <n v="8"/>
  </r>
  <r>
    <x v="23"/>
    <s v="I/C DESG"/>
    <s v="006524"/>
    <s v="Pimruetai Maneekorn"/>
    <m/>
    <n v="8"/>
  </r>
  <r>
    <x v="6"/>
    <s v="I/C DESG"/>
    <s v="004175"/>
    <s v="Pariyes Yaowasri"/>
    <m/>
    <n v="8"/>
  </r>
  <r>
    <x v="23"/>
    <s v="I/C DESG"/>
    <s v="006524"/>
    <s v="Pimruetai Maneekorn"/>
    <m/>
    <n v="8"/>
  </r>
  <r>
    <x v="6"/>
    <s v="I/C DESG"/>
    <s v="004175"/>
    <s v="Pariyes Yaowasri"/>
    <m/>
    <n v="8"/>
  </r>
  <r>
    <x v="6"/>
    <s v="I/C DESG"/>
    <s v="002302"/>
    <s v="Jeerustha Kamlang"/>
    <m/>
    <n v="2"/>
  </r>
  <r>
    <x v="6"/>
    <s v="I/C DESG"/>
    <s v="002302"/>
    <s v="Jeerustha Kamlang"/>
    <m/>
    <n v="1"/>
  </r>
  <r>
    <x v="6"/>
    <s v="I/C DESG"/>
    <s v="004175"/>
    <s v="Pariyes Yaowasri"/>
    <m/>
    <n v="8"/>
  </r>
  <r>
    <x v="23"/>
    <s v="I/C DESG"/>
    <s v="006524"/>
    <s v="Pimruetai Maneekorn"/>
    <m/>
    <n v="8"/>
  </r>
  <r>
    <x v="24"/>
    <s v="I/C DESG"/>
    <s v="005265"/>
    <s v="Surisa Phosang"/>
    <m/>
    <n v="8"/>
  </r>
  <r>
    <x v="6"/>
    <s v="I/C DESG"/>
    <s v="002302"/>
    <s v="Jeerustha Kamlang"/>
    <m/>
    <n v="2"/>
  </r>
  <r>
    <x v="6"/>
    <s v="I/C DESG"/>
    <s v="004175"/>
    <s v="Pariyes Yaowasri"/>
    <m/>
    <n v="8"/>
  </r>
  <r>
    <x v="22"/>
    <s v="I/C DESG"/>
    <s v="006524"/>
    <s v="Pimruetai Maneekorn"/>
    <m/>
    <n v="8"/>
  </r>
  <r>
    <x v="1"/>
    <s v="I/C DESG"/>
    <s v="002424"/>
    <s v="Jhutamad Jaraekram"/>
    <m/>
    <n v="8"/>
  </r>
  <r>
    <x v="24"/>
    <s v="I/C DESG"/>
    <s v="005265"/>
    <s v="Surisa Phosang"/>
    <m/>
    <n v="8"/>
  </r>
  <r>
    <x v="6"/>
    <s v="I/C DESG"/>
    <s v="004175"/>
    <s v="Pariyes Yaowasri"/>
    <m/>
    <n v="4"/>
  </r>
  <r>
    <x v="22"/>
    <s v="I/C DESG"/>
    <s v="006524"/>
    <s v="Pimruetai Maneekorn"/>
    <m/>
    <n v="8"/>
  </r>
  <r>
    <x v="1"/>
    <s v="I/C DESG"/>
    <s v="002424"/>
    <s v="Jhutamad Jaraekram"/>
    <m/>
    <n v="8"/>
  </r>
  <r>
    <x v="24"/>
    <s v="I/C DESG"/>
    <s v="005265"/>
    <s v="Surisa Phosang"/>
    <m/>
    <n v="8"/>
  </r>
  <r>
    <x v="6"/>
    <s v="I/C DESG"/>
    <s v="002302"/>
    <s v="Jeerustha Kamlang"/>
    <m/>
    <n v="4"/>
  </r>
  <r>
    <x v="21"/>
    <s v="I/C DESG"/>
    <s v="005749"/>
    <s v="Witthawat Witthayawiranon"/>
    <m/>
    <n v="4"/>
  </r>
  <r>
    <x v="1"/>
    <s v="I/C DESG"/>
    <s v="002424"/>
    <s v="Jhutamad Jaraekram"/>
    <m/>
    <n v="8"/>
  </r>
  <r>
    <x v="6"/>
    <s v="I/C DESG"/>
    <s v="002302"/>
    <s v="Jeerustha Kamlang"/>
    <m/>
    <n v="2"/>
  </r>
  <r>
    <x v="21"/>
    <s v="I/C DESG"/>
    <s v="005749"/>
    <s v="Witthawat Witthayawiranon"/>
    <m/>
    <n v="3.5"/>
  </r>
  <r>
    <x v="6"/>
    <s v="I/C DESG"/>
    <s v="002302"/>
    <s v="Jeerustha Kamlang"/>
    <m/>
    <n v="2"/>
  </r>
  <r>
    <x v="21"/>
    <s v="I/C DESG"/>
    <s v="005749"/>
    <s v="Witthawat Witthayawiranon"/>
    <m/>
    <n v="4"/>
  </r>
  <r>
    <x v="6"/>
    <s v="I/C DESG"/>
    <s v="002302"/>
    <s v="Jeerustha Kamlang"/>
    <m/>
    <n v="4"/>
  </r>
  <r>
    <x v="19"/>
    <s v="I/C DESG"/>
    <s v="005749"/>
    <s v="Witthawat Witthayawiranon"/>
    <m/>
    <n v="4"/>
  </r>
  <r>
    <x v="6"/>
    <s v="I/C DESG"/>
    <s v="002302"/>
    <s v="Jeerustha Kamlang"/>
    <m/>
    <n v="4"/>
  </r>
  <r>
    <x v="23"/>
    <s v="I/C DESG"/>
    <s v="006524"/>
    <s v="Pimruetai Maneekorn"/>
    <m/>
    <n v="8"/>
  </r>
  <r>
    <x v="19"/>
    <s v="I/C DESG"/>
    <s v="005749"/>
    <s v="Witthawat Witthayawiranon"/>
    <m/>
    <n v="3.5"/>
  </r>
  <r>
    <x v="6"/>
    <s v="I/C DESG"/>
    <s v="002302"/>
    <s v="Jeerustha Kamlang"/>
    <m/>
    <n v="4"/>
  </r>
  <r>
    <x v="23"/>
    <s v="I/C DESG"/>
    <s v="006524"/>
    <s v="Pimruetai Maneekorn"/>
    <m/>
    <n v="8"/>
  </r>
  <r>
    <x v="19"/>
    <s v="I/C DESG"/>
    <s v="005749"/>
    <s v="Witthawat Witthayawiranon"/>
    <m/>
    <n v="4"/>
  </r>
  <r>
    <x v="2"/>
    <s v="I/C DESG"/>
    <s v="005749"/>
    <s v="Witthawat Witthayawiranon"/>
    <m/>
    <n v="8"/>
  </r>
  <r>
    <x v="2"/>
    <s v="I/C DESG"/>
    <s v="005749"/>
    <s v="Witthawat Witthayawiranon"/>
    <m/>
    <n v="8"/>
  </r>
  <r>
    <x v="2"/>
    <s v="I/C DESG"/>
    <s v="005749"/>
    <s v="Witthawat Witthayawiranon"/>
    <m/>
    <n v="8"/>
  </r>
  <r>
    <x v="2"/>
    <s v="I/C DESG"/>
    <s v="005749"/>
    <s v="Witthawat Witthayawiranon"/>
    <m/>
    <n v="8"/>
  </r>
  <r>
    <x v="9"/>
    <s v="I/C DESG"/>
    <s v="003038"/>
    <s v="Lampoon Khamwangngeaw"/>
    <m/>
    <n v="8"/>
  </r>
  <r>
    <x v="9"/>
    <s v="I/C DESG"/>
    <s v="003038"/>
    <s v="Lampoon Khamwangngeaw"/>
    <m/>
    <n v="4"/>
  </r>
  <r>
    <x v="9"/>
    <s v="I/C DESG"/>
    <s v="003038"/>
    <s v="Lampoon Khamwangngeaw"/>
    <m/>
    <n v="6"/>
  </r>
  <r>
    <x v="9"/>
    <s v="I/C DESG"/>
    <s v="003038"/>
    <s v="Lampoon Khamwangngeaw"/>
    <m/>
    <n v="5"/>
  </r>
  <r>
    <x v="9"/>
    <s v="I/C DESG"/>
    <s v="003038"/>
    <s v="Lampoon Khamwangngeaw"/>
    <m/>
    <n v="6"/>
  </r>
  <r>
    <x v="5"/>
    <s v="I/C DESG"/>
    <s v="003038"/>
    <s v="Lampoon Khamwangngeaw"/>
    <m/>
    <n v="5"/>
  </r>
  <r>
    <x v="5"/>
    <s v="I/C DESG"/>
    <s v="003038"/>
    <s v="Lampoon Khamwangngeaw"/>
    <m/>
    <n v="3"/>
  </r>
  <r>
    <x v="5"/>
    <s v="I/C DESG"/>
    <s v="003038"/>
    <s v="Lampoon Khamwangngeaw"/>
    <m/>
    <n v="8"/>
  </r>
  <r>
    <x v="21"/>
    <s v="I/C DESG"/>
    <s v="003038"/>
    <s v="Lampoon Khamwangngeaw"/>
    <m/>
    <n v="3"/>
  </r>
  <r>
    <x v="21"/>
    <s v="I/C DESG"/>
    <s v="003038"/>
    <s v="Lampoon Khamwangngeaw"/>
    <m/>
    <n v="2"/>
  </r>
  <r>
    <x v="9"/>
    <s v="I/C DESG"/>
    <s v="003038"/>
    <s v="Lampoon Khamwangngeaw"/>
    <m/>
    <n v="3"/>
  </r>
  <r>
    <x v="0"/>
    <s v="I/C DESG"/>
    <s v="006524"/>
    <s v="Pimruetai Maneekorn"/>
    <m/>
    <n v="8"/>
  </r>
  <r>
    <x v="9"/>
    <s v="I/C DESG"/>
    <s v="003038"/>
    <s v="Lampoon Khamwangngeaw"/>
    <m/>
    <n v="5"/>
  </r>
  <r>
    <x v="23"/>
    <s v="I/C DESG"/>
    <s v="006524"/>
    <s v="Pimruetai Maneekorn"/>
    <m/>
    <n v="8"/>
  </r>
  <r>
    <x v="9"/>
    <s v="I/C DESG"/>
    <s v="003038"/>
    <s v="Lampoon Khamwangngeaw"/>
    <m/>
    <n v="6"/>
  </r>
  <r>
    <x v="23"/>
    <s v="I/C DESG"/>
    <s v="006524"/>
    <s v="Pimruetai Maneekorn"/>
    <m/>
    <n v="8"/>
  </r>
  <r>
    <x v="23"/>
    <s v="I/C DESG"/>
    <s v="006486"/>
    <s v="Sakchai Kamchai"/>
    <m/>
    <n v="8"/>
  </r>
  <r>
    <x v="19"/>
    <s v="I/C DESG"/>
    <s v="006931"/>
    <s v="Pranchalee Hathairat"/>
    <m/>
    <n v="8"/>
  </r>
  <r>
    <x v="23"/>
    <s v="I/C DESG"/>
    <s v="003038"/>
    <s v="Lampoon Khamwangngeaw"/>
    <m/>
    <n v="1"/>
  </r>
  <r>
    <x v="23"/>
    <s v="I/C DESG"/>
    <s v="006524"/>
    <s v="Pimruetai Maneekorn"/>
    <m/>
    <n v="8"/>
  </r>
  <r>
    <x v="23"/>
    <s v="I/C DESG"/>
    <s v="006486"/>
    <s v="Sakchai Kamchai"/>
    <m/>
    <n v="4"/>
  </r>
  <r>
    <x v="23"/>
    <s v="I/C DESG"/>
    <s v="003038"/>
    <s v="Lampoon Khamwangngeaw"/>
    <m/>
    <n v="2"/>
  </r>
  <r>
    <x v="23"/>
    <s v="I/C DESG"/>
    <s v="006486"/>
    <s v="Sakchai Kamchai"/>
    <m/>
    <n v="4"/>
  </r>
  <r>
    <x v="23"/>
    <s v="I/C DESG"/>
    <s v="006524"/>
    <s v="Pimruetai Maneekorn"/>
    <m/>
    <n v="8"/>
  </r>
  <r>
    <x v="23"/>
    <s v="I/C DESG"/>
    <s v="003038"/>
    <s v="Lampoon Khamwangngeaw"/>
    <m/>
    <n v="2"/>
  </r>
  <r>
    <x v="23"/>
    <s v="I/C DESG"/>
    <s v="006486"/>
    <s v="Sakchai Kamchai"/>
    <m/>
    <n v="4"/>
  </r>
  <r>
    <x v="23"/>
    <s v="I/C DESG"/>
    <s v="003038"/>
    <s v="Lampoon Khamwangngeaw"/>
    <m/>
    <n v="2"/>
  </r>
  <r>
    <x v="23"/>
    <s v="I/C DESG"/>
    <s v="006524"/>
    <s v="Pimruetai Maneekorn"/>
    <m/>
    <n v="8"/>
  </r>
  <r>
    <x v="23"/>
    <s v="I/C DESG"/>
    <s v="006486"/>
    <s v="Sakchai Kamchai"/>
    <m/>
    <n v="6"/>
  </r>
  <r>
    <x v="9"/>
    <s v="I/C DESG"/>
    <s v="003038"/>
    <s v="Lampoon Khamwangngeaw"/>
    <m/>
    <n v="5"/>
  </r>
  <r>
    <x v="23"/>
    <s v="I/C DESG"/>
    <s v="006524"/>
    <s v="Pimruetai Maneekorn"/>
    <m/>
    <n v="8"/>
  </r>
  <r>
    <x v="2"/>
    <s v="I/C DESG"/>
    <s v="006310"/>
    <s v="Siwakorn Meeposom"/>
    <m/>
    <n v="4"/>
  </r>
  <r>
    <x v="9"/>
    <s v="I/C DESG"/>
    <s v="003038"/>
    <s v="Lampoon Khamwangngeaw"/>
    <m/>
    <n v="6"/>
  </r>
  <r>
    <x v="2"/>
    <s v="I/C DESG"/>
    <s v="006310"/>
    <s v="Siwakorn Meeposom"/>
    <m/>
    <n v="4"/>
  </r>
  <r>
    <x v="19"/>
    <s v="I/C DESG"/>
    <s v="006486"/>
    <s v="Sakchai Kamchai"/>
    <m/>
    <n v="8"/>
  </r>
  <r>
    <x v="9"/>
    <s v="I/C DESG"/>
    <s v="003038"/>
    <s v="Lampoon Khamwangngeaw"/>
    <m/>
    <n v="8"/>
  </r>
  <r>
    <x v="9"/>
    <s v="I/C DESG"/>
    <s v="006931"/>
    <s v="Pranchalee Hathairat"/>
    <m/>
    <n v="8"/>
  </r>
  <r>
    <x v="2"/>
    <s v="I/C DESG"/>
    <s v="006310"/>
    <s v="Siwakorn Meeposom"/>
    <m/>
    <n v="8"/>
  </r>
  <r>
    <x v="19"/>
    <s v="I/C DESG"/>
    <s v="006486"/>
    <s v="Sakchai Kamchai"/>
    <m/>
    <n v="4"/>
  </r>
  <r>
    <x v="2"/>
    <s v="I/C DESG"/>
    <s v="006310"/>
    <s v="Siwakorn Meeposom"/>
    <m/>
    <n v="8"/>
  </r>
  <r>
    <x v="19"/>
    <s v="I/C DESG"/>
    <s v="006486"/>
    <s v="Sakchai Kamchai"/>
    <m/>
    <n v="4"/>
  </r>
  <r>
    <x v="9"/>
    <s v="I/C DESG"/>
    <s v="006931"/>
    <s v="Pranchalee Hathairat"/>
    <m/>
    <n v="8"/>
  </r>
  <r>
    <x v="2"/>
    <s v="I/C DESG"/>
    <s v="006310"/>
    <s v="Siwakorn Meeposom"/>
    <m/>
    <n v="8"/>
  </r>
  <r>
    <x v="19"/>
    <s v="I/C DESG"/>
    <s v="006486"/>
    <s v="Sakchai Kamchai"/>
    <m/>
    <n v="4"/>
  </r>
  <r>
    <x v="0"/>
    <s v="I/C DESG"/>
    <s v="006524"/>
    <s v="Pimruetai Maneekorn"/>
    <m/>
    <n v="8"/>
  </r>
  <r>
    <x v="19"/>
    <s v="I/C DESG"/>
    <s v="006486"/>
    <s v="Sakchai Kamchai"/>
    <m/>
    <n v="2"/>
  </r>
  <r>
    <x v="0"/>
    <s v="I/C DESG"/>
    <s v="006524"/>
    <s v="Pimruetai Maneekorn"/>
    <m/>
    <n v="8"/>
  </r>
  <r>
    <x v="23"/>
    <s v="I/C DESG"/>
    <s v="006486"/>
    <s v="Sakchai Kamchai"/>
    <m/>
    <n v="8"/>
  </r>
  <r>
    <x v="0"/>
    <s v="I/C DESG"/>
    <s v="006524"/>
    <s v="Pimruetai Maneekorn"/>
    <m/>
    <n v="8"/>
  </r>
  <r>
    <x v="23"/>
    <s v="I/C DESG"/>
    <s v="006486"/>
    <s v="Sakchai Kamchai"/>
    <m/>
    <n v="4"/>
  </r>
  <r>
    <x v="0"/>
    <s v="I/C DESG"/>
    <s v="006524"/>
    <s v="Pimruetai Maneekorn"/>
    <m/>
    <n v="-8"/>
  </r>
  <r>
    <x v="0"/>
    <s v="I/C DESG"/>
    <s v="006524"/>
    <s v="Pimruetai Maneekorn"/>
    <m/>
    <n v="-8"/>
  </r>
  <r>
    <x v="0"/>
    <s v="I/C DESG"/>
    <s v="006524"/>
    <s v="Pimruetai Maneekorn"/>
    <m/>
    <n v="-8"/>
  </r>
  <r>
    <x v="23"/>
    <s v="I/C DESG"/>
    <s v="006486"/>
    <s v="Sakchai Kamchai"/>
    <m/>
    <n v="8"/>
  </r>
  <r>
    <x v="0"/>
    <s v="I/C DESG"/>
    <s v="006524"/>
    <s v="Pimruetai Maneekorn"/>
    <m/>
    <n v="-8"/>
  </r>
  <r>
    <x v="2"/>
    <s v="I/C DESG"/>
    <s v="006310"/>
    <s v="Siwakorn Meeposom"/>
    <m/>
    <n v="4"/>
  </r>
  <r>
    <x v="2"/>
    <s v="I/C DESG"/>
    <s v="006310"/>
    <s v="Siwakorn Meeposom"/>
    <m/>
    <n v="4"/>
  </r>
  <r>
    <x v="9"/>
    <s v="I/C DESG"/>
    <s v="006931"/>
    <s v="Pranchalee Hathairat"/>
    <m/>
    <n v="8"/>
  </r>
  <r>
    <x v="23"/>
    <s v="I/C DESG"/>
    <s v="006486"/>
    <s v="Sakchai Kamchai"/>
    <m/>
    <n v="4"/>
  </r>
  <r>
    <x v="0"/>
    <s v="I/C DESG"/>
    <s v="006524"/>
    <s v="Pimruetai Maneekorn"/>
    <m/>
    <n v="-8"/>
  </r>
  <r>
    <x v="0"/>
    <s v="I/C DESG"/>
    <s v="006524"/>
    <s v="Pimruetai Maneekorn"/>
    <m/>
    <n v="-8"/>
  </r>
  <r>
    <x v="0"/>
    <s v="I/C DESG"/>
    <s v="006524"/>
    <s v="Pimruetai Maneekorn"/>
    <m/>
    <n v="8"/>
  </r>
  <r>
    <x v="9"/>
    <s v="I/C DESG"/>
    <s v="006931"/>
    <s v="Pranchalee Hathairat"/>
    <m/>
    <n v="8"/>
  </r>
  <r>
    <x v="0"/>
    <s v="I/C DESG"/>
    <s v="006524"/>
    <s v="Pimruetai Maneekorn"/>
    <m/>
    <n v="8"/>
  </r>
  <r>
    <x v="2"/>
    <s v="I/C DESG"/>
    <s v="006310"/>
    <s v="Siwakorn Meeposom"/>
    <m/>
    <n v="8"/>
  </r>
  <r>
    <x v="9"/>
    <s v="I/C DESG"/>
    <s v="006931"/>
    <s v="Pranchalee Hathairat"/>
    <m/>
    <n v="3"/>
  </r>
  <r>
    <x v="9"/>
    <s v="I/C DESG"/>
    <s v="006931"/>
    <s v="Pranchalee Hathairat"/>
    <m/>
    <n v="8"/>
  </r>
  <r>
    <x v="9"/>
    <s v="I/C DESG"/>
    <s v="006931"/>
    <s v="Pranchalee Hathairat"/>
    <m/>
    <n v="8"/>
  </r>
  <r>
    <x v="9"/>
    <s v="I/C DESG"/>
    <s v="006931"/>
    <s v="Pranchalee Hathairat"/>
    <m/>
    <n v="8"/>
  </r>
  <r>
    <x v="23"/>
    <s v="I/C DESG"/>
    <s v="000871"/>
    <s v="Chakrit Ounvises"/>
    <m/>
    <n v="2"/>
  </r>
  <r>
    <x v="23"/>
    <s v="I/C DESG"/>
    <s v="000871"/>
    <s v="Chakrit Ounvises"/>
    <m/>
    <n v="2"/>
  </r>
  <r>
    <x v="23"/>
    <s v="I/C DESG"/>
    <s v="000871"/>
    <s v="Chakrit Ounvises"/>
    <m/>
    <n v="2"/>
  </r>
  <r>
    <x v="21"/>
    <s v="I/C DESG"/>
    <s v="000871"/>
    <s v="Chakrit Ounvises"/>
    <m/>
    <n v="2"/>
  </r>
  <r>
    <x v="21"/>
    <s v="I/C DESG"/>
    <s v="000871"/>
    <s v="Chakrit Ounvises"/>
    <m/>
    <n v="2"/>
  </r>
  <r>
    <x v="21"/>
    <s v="I/C DESG"/>
    <s v="000871"/>
    <s v="Chakrit Ounvises"/>
    <m/>
    <n v="6"/>
  </r>
  <r>
    <x v="21"/>
    <s v="I/C DESG"/>
    <s v="000871"/>
    <s v="Chakrit Ounvises"/>
    <m/>
    <n v="5"/>
  </r>
  <r>
    <x v="21"/>
    <s v="I/C DESG"/>
    <s v="000871"/>
    <s v="Chakrit Ounvises"/>
    <m/>
    <n v="4"/>
  </r>
  <r>
    <x v="21"/>
    <s v="I/C DESG"/>
    <s v="000871"/>
    <s v="Chakrit Ounvises"/>
    <m/>
    <n v="5"/>
  </r>
  <r>
    <x v="21"/>
    <s v="I/C DESG"/>
    <s v="000871"/>
    <s v="Chakrit Ounvises"/>
    <m/>
    <n v="6"/>
  </r>
  <r>
    <x v="21"/>
    <s v="I/C DESG"/>
    <s v="000871"/>
    <s v="Chakrit Ounvises"/>
    <m/>
    <n v="3"/>
  </r>
  <r>
    <x v="21"/>
    <s v="I/C DESG"/>
    <s v="000871"/>
    <s v="Chakrit Ounvises"/>
    <m/>
    <n v="2"/>
  </r>
  <r>
    <x v="23"/>
    <s v="I/C DESG"/>
    <s v="000871"/>
    <s v="Chakrit Ounvises"/>
    <m/>
    <n v="2"/>
  </r>
  <r>
    <x v="23"/>
    <s v="I/C DESG"/>
    <s v="000871"/>
    <s v="Chakrit Ounvises"/>
    <m/>
    <n v="2"/>
  </r>
  <r>
    <x v="23"/>
    <s v="I/C DESG"/>
    <s v="000871"/>
    <s v="Chakrit Ounvises"/>
    <m/>
    <n v="2"/>
  </r>
  <r>
    <x v="23"/>
    <s v="I/C DESG"/>
    <s v="000871"/>
    <s v="Chakrit Ounvises"/>
    <m/>
    <n v="2"/>
  </r>
  <r>
    <x v="19"/>
    <s v="I/C DESG"/>
    <s v="000871"/>
    <s v="Chakrit Ounvises"/>
    <m/>
    <n v="1"/>
  </r>
  <r>
    <x v="19"/>
    <s v="I/C DESG"/>
    <s v="000871"/>
    <s v="Chakrit Ounvises"/>
    <m/>
    <n v="2"/>
  </r>
  <r>
    <x v="19"/>
    <s v="I/C DESG"/>
    <s v="000871"/>
    <s v="Chakrit Ounvises"/>
    <m/>
    <n v="2"/>
  </r>
  <r>
    <x v="21"/>
    <s v="I/C DESG"/>
    <s v="000871"/>
    <s v="Chakrit Ounvises"/>
    <m/>
    <n v="2"/>
  </r>
  <r>
    <x v="19"/>
    <s v="I/C DESG"/>
    <s v="000871"/>
    <s v="Chakrit Ounvises"/>
    <m/>
    <n v="3"/>
  </r>
  <r>
    <x v="19"/>
    <s v="I/C DESG"/>
    <s v="000871"/>
    <s v="Chakrit Ounvises"/>
    <m/>
    <n v="2"/>
  </r>
  <r>
    <x v="19"/>
    <s v="I/C DESG"/>
    <s v="000871"/>
    <s v="Chakrit Ounvises"/>
    <m/>
    <n v="2"/>
  </r>
  <r>
    <x v="25"/>
    <s v="I/C DESG"/>
    <s v="000871"/>
    <s v="Chakrit Ounvises"/>
    <m/>
    <n v="8"/>
  </r>
  <r>
    <x v="25"/>
    <s v="I/C DESG"/>
    <s v="000871"/>
    <s v="Chakrit Ounvises"/>
    <m/>
    <n v="8"/>
  </r>
  <r>
    <x v="19"/>
    <s v="I/C DESG"/>
    <s v="000871"/>
    <s v="Chakrit Ounvises"/>
    <m/>
    <n v="3"/>
  </r>
  <r>
    <x v="23"/>
    <s v="I/C DESG"/>
    <s v="000871"/>
    <s v="Chakrit Ounvises"/>
    <m/>
    <n v="2"/>
  </r>
  <r>
    <x v="2"/>
    <s v="I/C DESG"/>
    <s v="006310"/>
    <s v="Siwakorn Meeposom"/>
    <m/>
    <n v="8"/>
  </r>
  <r>
    <x v="2"/>
    <s v="I/C DESG"/>
    <s v="006310"/>
    <s v="Siwakorn Meeposom"/>
    <m/>
    <n v="8"/>
  </r>
  <r>
    <x v="2"/>
    <s v="I/C DESG"/>
    <s v="006310"/>
    <s v="Siwakorn Meeposom"/>
    <m/>
    <n v="8"/>
  </r>
  <r>
    <x v="2"/>
    <s v="I/C DESG"/>
    <s v="006310"/>
    <s v="Siwakorn Meeposom"/>
    <m/>
    <n v="8"/>
  </r>
  <r>
    <x v="2"/>
    <s v="I/C DESG"/>
    <s v="006310"/>
    <s v="Siwakorn Meeposom"/>
    <m/>
    <n v="8"/>
  </r>
  <r>
    <x v="2"/>
    <s v="I/C DESG"/>
    <s v="006310"/>
    <s v="Siwakorn Meeposom"/>
    <m/>
    <n v="8"/>
  </r>
  <r>
    <x v="2"/>
    <s v="I/C DESG"/>
    <s v="006310"/>
    <s v="Siwakorn Meeposom"/>
    <m/>
    <n v="8"/>
  </r>
  <r>
    <x v="2"/>
    <s v="I/C DESG"/>
    <s v="006310"/>
    <s v="Siwakorn Meeposom"/>
    <m/>
    <n v="8"/>
  </r>
  <r>
    <x v="2"/>
    <s v="I/C DESG"/>
    <s v="006310"/>
    <s v="Siwakorn Meeposom"/>
    <m/>
    <n v="5"/>
  </r>
  <r>
    <x v="2"/>
    <s v="I/C DESG"/>
    <s v="006310"/>
    <s v="Siwakorn Meeposom"/>
    <m/>
    <n v="6"/>
  </r>
  <r>
    <x v="2"/>
    <s v="I/C DESG"/>
    <s v="006310"/>
    <s v="Siwakorn Meeposom"/>
    <m/>
    <n v="6"/>
  </r>
  <r>
    <x v="2"/>
    <s v="I/C DESG"/>
    <s v="006310"/>
    <s v="Siwakorn Meeposom"/>
    <m/>
    <n v="4"/>
  </r>
  <r>
    <x v="21"/>
    <s v="I/C DESG"/>
    <s v="005152"/>
    <s v="Sresthasak Varasarin"/>
    <m/>
    <n v="8"/>
  </r>
  <r>
    <x v="21"/>
    <s v="I/C DESG"/>
    <s v="005152"/>
    <s v="Sresthasak Varasarin"/>
    <m/>
    <n v="8"/>
  </r>
  <r>
    <x v="21"/>
    <s v="I/C DESG"/>
    <s v="005152"/>
    <s v="Sresthasak Varasarin"/>
    <m/>
    <n v="8"/>
  </r>
  <r>
    <x v="21"/>
    <s v="I/C DESG"/>
    <s v="005152"/>
    <s v="Sresthasak Varasarin"/>
    <m/>
    <n v="8"/>
  </r>
  <r>
    <x v="21"/>
    <s v="I/C DESG"/>
    <s v="005152"/>
    <s v="Sresthasak Varasarin"/>
    <m/>
    <n v="8"/>
  </r>
  <r>
    <x v="2"/>
    <s v="I/C DESG"/>
    <s v="005152"/>
    <s v="Sresthasak Varasarin"/>
    <m/>
    <n v="6"/>
  </r>
  <r>
    <x v="2"/>
    <s v="I/C DESG"/>
    <s v="005152"/>
    <s v="Sresthasak Varasarin"/>
    <m/>
    <n v="6"/>
  </r>
  <r>
    <x v="2"/>
    <s v="I/C DESG"/>
    <s v="005152"/>
    <s v="Sresthasak Varasarin"/>
    <m/>
    <n v="6"/>
  </r>
  <r>
    <x v="6"/>
    <s v="I/C DESG"/>
    <s v="002302"/>
    <s v="Jeerustha Kamlang"/>
    <m/>
    <n v="2"/>
  </r>
  <r>
    <x v="6"/>
    <s v="I/C DESG"/>
    <s v="002302"/>
    <s v="Jeerustha Kamlang"/>
    <m/>
    <n v="1"/>
  </r>
  <r>
    <x v="6"/>
    <s v="I/C DESG"/>
    <s v="002302"/>
    <s v="Jeerustha Kamlang"/>
    <m/>
    <n v="1"/>
  </r>
  <r>
    <x v="6"/>
    <s v="I/C DESG"/>
    <s v="002302"/>
    <s v="Jeerustha Kamlang"/>
    <m/>
    <n v="1"/>
  </r>
  <r>
    <x v="6"/>
    <s v="I/C DESG"/>
    <s v="002302"/>
    <s v="Jeerustha Kamlang"/>
    <m/>
    <n v="1"/>
  </r>
  <r>
    <x v="6"/>
    <s v="I/C DESG"/>
    <s v="002302"/>
    <s v="Jeerustha Kamlang"/>
    <m/>
    <n v="1"/>
  </r>
  <r>
    <x v="6"/>
    <s v="I/C DESG"/>
    <s v="002302"/>
    <s v="Jeerustha Kamlang"/>
    <m/>
    <n v="2"/>
  </r>
  <r>
    <x v="6"/>
    <s v="I/C DESG"/>
    <s v="002302"/>
    <s v="Jeerustha Kamlang"/>
    <m/>
    <n v="1"/>
  </r>
  <r>
    <x v="6"/>
    <s v="I/C DESG"/>
    <s v="002302"/>
    <s v="Jeerustha Kamlang"/>
    <m/>
    <n v="1"/>
  </r>
  <r>
    <x v="6"/>
    <s v="I/C DESG"/>
    <s v="002302"/>
    <s v="Jeerustha Kamlang"/>
    <m/>
    <n v="1"/>
  </r>
  <r>
    <x v="6"/>
    <s v="I/C DESG"/>
    <s v="002302"/>
    <s v="Jeerustha Kamlang"/>
    <m/>
    <n v="1"/>
  </r>
  <r>
    <x v="26"/>
    <s v="I/C DESG"/>
    <s v="005279"/>
    <s v="Suthatip Paiboonnanthapong"/>
    <m/>
    <n v="8"/>
  </r>
  <r>
    <x v="26"/>
    <s v="I/C DESG"/>
    <s v="003038"/>
    <s v="Lampoon Khamwangngeaw"/>
    <m/>
    <n v="8"/>
  </r>
  <r>
    <x v="26"/>
    <s v="I/C DESG"/>
    <s v="003038"/>
    <s v="Lampoon Khamwangngeaw"/>
    <m/>
    <n v="4"/>
  </r>
  <r>
    <x v="26"/>
    <s v="I/C DESG"/>
    <s v="003038"/>
    <s v="Lampoon Khamwangngeaw"/>
    <m/>
    <n v="6"/>
  </r>
  <r>
    <x v="9"/>
    <s v="I/C DESG"/>
    <s v="004103"/>
    <s v="Nuttaporn Soontornmesatien"/>
    <m/>
    <n v="-2"/>
  </r>
  <r>
    <x v="9"/>
    <s v="I/C DESG"/>
    <s v="005279"/>
    <s v="Suthatip Paiboonnanthapong"/>
    <m/>
    <n v="-8"/>
  </r>
  <r>
    <x v="9"/>
    <s v="I/C DESG"/>
    <s v="004498"/>
    <s v="Rattikarn Saengow"/>
    <m/>
    <n v="-8"/>
  </r>
  <r>
    <x v="26"/>
    <s v="I/C DESG"/>
    <s v="003038"/>
    <s v="Lampoon Khamwangngeaw"/>
    <m/>
    <n v="5"/>
  </r>
  <r>
    <x v="26"/>
    <s v="I/C DESG"/>
    <s v="003038"/>
    <s v="Lampoon Khamwangngeaw"/>
    <m/>
    <n v="6"/>
  </r>
  <r>
    <x v="9"/>
    <s v="I/C DESG"/>
    <s v="004103"/>
    <s v="Nuttaporn Soontornmesatien"/>
    <m/>
    <n v="-2"/>
  </r>
  <r>
    <x v="9"/>
    <s v="I/C DESG"/>
    <s v="005279"/>
    <s v="Suthatip Paiboonnanthapong"/>
    <m/>
    <n v="-8"/>
  </r>
  <r>
    <x v="9"/>
    <s v="I/C DESG"/>
    <s v="004103"/>
    <s v="Nuttaporn Soontornmesatien"/>
    <m/>
    <n v="-2"/>
  </r>
  <r>
    <x v="9"/>
    <s v="I/C DESG"/>
    <s v="004498"/>
    <s v="Rattikarn Saengow"/>
    <m/>
    <n v="-8"/>
  </r>
  <r>
    <x v="9"/>
    <s v="I/C DESG"/>
    <s v="005279"/>
    <s v="Suthatip Paiboonnanthapong"/>
    <m/>
    <n v="-8"/>
  </r>
  <r>
    <x v="9"/>
    <s v="I/C DESG"/>
    <s v="005279"/>
    <s v="Suthatip Paiboonnanthapong"/>
    <m/>
    <n v="-8"/>
  </r>
  <r>
    <x v="9"/>
    <s v="I/C DESG"/>
    <s v="003038"/>
    <s v="Lampoon Khamwangngeaw"/>
    <m/>
    <n v="-8"/>
  </r>
  <r>
    <x v="9"/>
    <s v="I/C DESG"/>
    <s v="004103"/>
    <s v="Nuttaporn Soontornmesatien"/>
    <m/>
    <n v="-2"/>
  </r>
  <r>
    <x v="9"/>
    <s v="I/C DESG"/>
    <s v="004498"/>
    <s v="Rattikarn Saengow"/>
    <m/>
    <n v="-2"/>
  </r>
  <r>
    <x v="9"/>
    <s v="I/C DESG"/>
    <s v="003038"/>
    <s v="Lampoon Khamwangngeaw"/>
    <m/>
    <n v="-4"/>
  </r>
  <r>
    <x v="9"/>
    <s v="I/C DESG"/>
    <s v="005279"/>
    <s v="Suthatip Paiboonnanthapong"/>
    <m/>
    <n v="-8"/>
  </r>
  <r>
    <x v="26"/>
    <s v="I/C DESG"/>
    <s v="005279"/>
    <s v="Suthatip Paiboonnanthapong"/>
    <m/>
    <n v="8"/>
  </r>
  <r>
    <x v="26"/>
    <s v="I/C DESG"/>
    <s v="004103"/>
    <s v="Nuttaporn Soontornmesatien"/>
    <m/>
    <n v="4"/>
  </r>
  <r>
    <x v="9"/>
    <s v="I/C DESG"/>
    <s v="003038"/>
    <s v="Lampoon Khamwangngeaw"/>
    <m/>
    <n v="-6"/>
  </r>
  <r>
    <x v="26"/>
    <s v="I/C DESG"/>
    <s v="005279"/>
    <s v="Suthatip Paiboonnanthapong"/>
    <m/>
    <n v="8"/>
  </r>
  <r>
    <x v="9"/>
    <s v="I/C DESG"/>
    <s v="004498"/>
    <s v="Rattikarn Saengow"/>
    <m/>
    <n v="-3"/>
  </r>
  <r>
    <x v="26"/>
    <s v="I/C DESG"/>
    <s v="004103"/>
    <s v="Nuttaporn Soontornmesatien"/>
    <m/>
    <n v="4"/>
  </r>
  <r>
    <x v="26"/>
    <s v="I/C DESG"/>
    <s v="005279"/>
    <s v="Suthatip Paiboonnanthapong"/>
    <m/>
    <n v="8"/>
  </r>
  <r>
    <x v="9"/>
    <s v="I/C DESG"/>
    <s v="003038"/>
    <s v="Lampoon Khamwangngeaw"/>
    <m/>
    <n v="-5"/>
  </r>
  <r>
    <x v="26"/>
    <s v="I/C DESG"/>
    <s v="005279"/>
    <s v="Suthatip Paiboonnanthapong"/>
    <m/>
    <n v="8"/>
  </r>
  <r>
    <x v="26"/>
    <s v="I/C DESG"/>
    <s v="004103"/>
    <s v="Nuttaporn Soontornmesatien"/>
    <m/>
    <n v="4"/>
  </r>
  <r>
    <x v="9"/>
    <s v="I/C DESG"/>
    <s v="004498"/>
    <s v="Rattikarn Saengow"/>
    <m/>
    <n v="-2"/>
  </r>
  <r>
    <x v="26"/>
    <s v="I/C DESG"/>
    <s v="005279"/>
    <s v="Suthatip Paiboonnanthapong"/>
    <m/>
    <n v="8"/>
  </r>
  <r>
    <x v="9"/>
    <s v="I/C DESG"/>
    <s v="003038"/>
    <s v="Lampoon Khamwangngeaw"/>
    <m/>
    <n v="-6"/>
  </r>
  <r>
    <x v="9"/>
    <s v="I/C DESG"/>
    <s v="004498"/>
    <s v="Rattikarn Saengow"/>
    <m/>
    <n v="-2"/>
  </r>
  <r>
    <x v="26"/>
    <s v="I/C DESG"/>
    <s v="004103"/>
    <s v="Nuttaporn Soontornmesatien"/>
    <m/>
    <n v="4"/>
  </r>
  <r>
    <x v="9"/>
    <s v="I/C DESG"/>
    <s v="005279"/>
    <s v="Suthatip Paiboonnanthapong"/>
    <m/>
    <n v="-8"/>
  </r>
  <r>
    <x v="26"/>
    <s v="I/C DESG"/>
    <s v="004103"/>
    <s v="Nuttaporn Soontornmesatien"/>
    <m/>
    <n v="4"/>
  </r>
  <r>
    <x v="26"/>
    <s v="I/C DESG"/>
    <s v="003038"/>
    <s v="Lampoon Khamwangngeaw"/>
    <m/>
    <n v="5"/>
  </r>
  <r>
    <x v="26"/>
    <s v="I/C DESG"/>
    <s v="004103"/>
    <s v="Nuttaporn Soontornmesatien"/>
    <m/>
    <n v="2"/>
  </r>
  <r>
    <x v="26"/>
    <s v="I/C DESG"/>
    <s v="003038"/>
    <s v="Lampoon Khamwangngeaw"/>
    <m/>
    <n v="6"/>
  </r>
  <r>
    <x v="26"/>
    <s v="I/C DESG"/>
    <s v="004498"/>
    <s v="Rattikarn Saengow"/>
    <m/>
    <n v="2"/>
  </r>
  <r>
    <x v="26"/>
    <s v="I/C DESG"/>
    <s v="004103"/>
    <s v="Nuttaporn Soontornmesatien"/>
    <m/>
    <n v="2"/>
  </r>
  <r>
    <x v="26"/>
    <s v="I/C DESG"/>
    <s v="003038"/>
    <s v="Lampoon Khamwangngeaw"/>
    <m/>
    <n v="8"/>
  </r>
  <r>
    <x v="26"/>
    <s v="I/C DESG"/>
    <s v="004103"/>
    <s v="Nuttaporn Soontornmesatien"/>
    <m/>
    <n v="2"/>
  </r>
  <r>
    <x v="26"/>
    <s v="I/C DESG"/>
    <s v="004103"/>
    <s v="Nuttaporn Soontornmesatien"/>
    <m/>
    <n v="2"/>
  </r>
  <r>
    <x v="26"/>
    <s v="I/C DESG"/>
    <s v="004498"/>
    <s v="Rattikarn Saengow"/>
    <m/>
    <n v="3"/>
  </r>
  <r>
    <x v="9"/>
    <s v="I/C DESG"/>
    <s v="003038"/>
    <s v="Lampoon Khamwangngeaw"/>
    <m/>
    <n v="-5"/>
  </r>
  <r>
    <x v="26"/>
    <s v="I/C DESG"/>
    <s v="004103"/>
    <s v="Nuttaporn Soontornmesatien"/>
    <m/>
    <n v="2"/>
  </r>
  <r>
    <x v="9"/>
    <s v="I/C DESG"/>
    <s v="003038"/>
    <s v="Lampoon Khamwangngeaw"/>
    <m/>
    <n v="-6"/>
  </r>
  <r>
    <x v="26"/>
    <s v="I/C DESG"/>
    <s v="004103"/>
    <s v="Nuttaporn Soontornmesatien"/>
    <m/>
    <n v="2"/>
  </r>
  <r>
    <x v="9"/>
    <s v="I/C DESG"/>
    <s v="004103"/>
    <s v="Nuttaporn Soontornmesatien"/>
    <m/>
    <n v="-2"/>
  </r>
  <r>
    <x v="26"/>
    <s v="I/C DESG"/>
    <s v="004498"/>
    <s v="Rattikarn Saengow"/>
    <m/>
    <n v="2"/>
  </r>
  <r>
    <x v="9"/>
    <s v="I/C DESG"/>
    <s v="003038"/>
    <s v="Lampoon Khamwangngeaw"/>
    <m/>
    <n v="-8"/>
  </r>
  <r>
    <x v="9"/>
    <s v="I/C DESG"/>
    <s v="004103"/>
    <s v="Nuttaporn Soontornmesatien"/>
    <m/>
    <n v="-2"/>
  </r>
  <r>
    <x v="26"/>
    <s v="I/C DESG"/>
    <s v="004498"/>
    <s v="Rattikarn Saengow"/>
    <m/>
    <n v="2"/>
  </r>
  <r>
    <x v="9"/>
    <s v="I/C DESG"/>
    <s v="004103"/>
    <s v="Nuttaporn Soontornmesatien"/>
    <m/>
    <n v="-4"/>
  </r>
  <r>
    <x v="9"/>
    <s v="I/C DESG"/>
    <s v="004103"/>
    <s v="Nuttaporn Soontornmesatien"/>
    <m/>
    <n v="-4"/>
  </r>
  <r>
    <x v="26"/>
    <s v="I/C DESG"/>
    <s v="004498"/>
    <s v="Rattikarn Saengow"/>
    <m/>
    <n v="8"/>
  </r>
  <r>
    <x v="9"/>
    <s v="I/C DESG"/>
    <s v="003038"/>
    <s v="Lampoon Khamwangngeaw"/>
    <m/>
    <n v="-3"/>
  </r>
  <r>
    <x v="9"/>
    <s v="I/C DESG"/>
    <s v="004103"/>
    <s v="Nuttaporn Soontornmesatien"/>
    <m/>
    <n v="-4"/>
  </r>
  <r>
    <x v="9"/>
    <s v="I/C DESG"/>
    <s v="004103"/>
    <s v="Nuttaporn Soontornmesatien"/>
    <m/>
    <n v="-4"/>
  </r>
  <r>
    <x v="9"/>
    <s v="I/C DESG"/>
    <s v="003038"/>
    <s v="Lampoon Khamwangngeaw"/>
    <m/>
    <n v="-5"/>
  </r>
  <r>
    <x v="9"/>
    <s v="I/C DESG"/>
    <s v="004103"/>
    <s v="Nuttaporn Soontornmesatien"/>
    <m/>
    <n v="-4"/>
  </r>
  <r>
    <x v="26"/>
    <s v="I/C DESG"/>
    <s v="004498"/>
    <s v="Rattikarn Saengow"/>
    <m/>
    <n v="8"/>
  </r>
  <r>
    <x v="9"/>
    <s v="I/C DESG"/>
    <s v="003038"/>
    <s v="Lampoon Khamwangngeaw"/>
    <m/>
    <n v="-6"/>
  </r>
  <r>
    <x v="26"/>
    <s v="I/C DESG"/>
    <s v="003038"/>
    <s v="Lampoon Khamwangngeaw"/>
    <m/>
    <n v="3"/>
  </r>
  <r>
    <x v="26"/>
    <s v="I/C DESG"/>
    <s v="005749"/>
    <s v="Witthawat Witthayawiranon"/>
    <m/>
    <n v="2"/>
  </r>
  <r>
    <x v="26"/>
    <s v="I/C DESG"/>
    <s v="003038"/>
    <s v="Lampoon Khamwangngeaw"/>
    <m/>
    <n v="5"/>
  </r>
  <r>
    <x v="26"/>
    <s v="I/C DESG"/>
    <s v="003038"/>
    <s v="Lampoon Khamwangngeaw"/>
    <m/>
    <n v="6"/>
  </r>
  <r>
    <x v="26"/>
    <s v="I/C DESG"/>
    <s v="005749"/>
    <s v="Witthawat Witthayawiranon"/>
    <m/>
    <n v="2"/>
  </r>
  <r>
    <x v="26"/>
    <s v="I/C DESG"/>
    <s v="005749"/>
    <s v="Witthawat Witthayawiranon"/>
    <m/>
    <n v="4"/>
  </r>
  <r>
    <x v="26"/>
    <s v="I/C DESG"/>
    <s v="005749"/>
    <s v="Witthawat Witthayawiranon"/>
    <m/>
    <n v="3"/>
  </r>
  <r>
    <x v="9"/>
    <s v="I/C DESG"/>
    <s v="005749"/>
    <s v="Witthawat Witthayawiranon"/>
    <m/>
    <n v="-2"/>
  </r>
  <r>
    <x v="9"/>
    <s v="I/C DESG"/>
    <s v="005749"/>
    <s v="Witthawat Witthayawiranon"/>
    <m/>
    <n v="-2"/>
  </r>
  <r>
    <x v="9"/>
    <s v="I/C DESG"/>
    <s v="005749"/>
    <s v="Witthawat Witthayawiranon"/>
    <m/>
    <n v="-4"/>
  </r>
  <r>
    <x v="9"/>
    <s v="I/C DESG"/>
    <s v="005749"/>
    <s v="Witthawat Witthayawiranon"/>
    <m/>
    <n v="-3"/>
  </r>
  <r>
    <x v="9"/>
    <s v="I/C DESG"/>
    <s v="005749"/>
    <s v="Witthawat Witthayawiranon"/>
    <m/>
    <n v="-4"/>
  </r>
  <r>
    <x v="9"/>
    <s v="I/C DESG"/>
    <s v="005749"/>
    <s v="Witthawat Witthayawiranon"/>
    <m/>
    <n v="-4"/>
  </r>
  <r>
    <x v="9"/>
    <s v="I/C DESG"/>
    <s v="005749"/>
    <s v="Witthawat Witthayawiranon"/>
    <m/>
    <n v="-4"/>
  </r>
  <r>
    <x v="9"/>
    <s v="I/C DESG"/>
    <s v="005749"/>
    <s v="Witthawat Witthayawiranon"/>
    <m/>
    <n v="-1"/>
  </r>
  <r>
    <x v="9"/>
    <s v="I/C DESG"/>
    <s v="005749"/>
    <s v="Witthawat Witthayawiranon"/>
    <m/>
    <n v="-2"/>
  </r>
  <r>
    <x v="26"/>
    <s v="I/C DESG"/>
    <s v="005749"/>
    <s v="Witthawat Witthayawiranon"/>
    <m/>
    <n v="4"/>
  </r>
  <r>
    <x v="26"/>
    <s v="I/C DESG"/>
    <s v="005749"/>
    <s v="Witthawat Witthayawiranon"/>
    <m/>
    <n v="4"/>
  </r>
  <r>
    <x v="26"/>
    <s v="I/C DESG"/>
    <s v="005749"/>
    <s v="Witthawat Witthayawiranon"/>
    <m/>
    <n v="4"/>
  </r>
  <r>
    <x v="26"/>
    <s v="I/C DESG"/>
    <s v="005749"/>
    <s v="Witthawat Witthayawiranon"/>
    <m/>
    <n v="1"/>
  </r>
  <r>
    <x v="26"/>
    <s v="I/C DESG"/>
    <s v="005749"/>
    <s v="Witthawat Witthayawiranon"/>
    <m/>
    <n v="2"/>
  </r>
  <r>
    <x v="9"/>
    <s v="I/C DESG"/>
    <s v="005749"/>
    <s v="Witthawat Witthayawiranon"/>
    <m/>
    <n v="-2"/>
  </r>
  <r>
    <x v="9"/>
    <s v="I/C DESG"/>
    <s v="005749"/>
    <s v="Witthawat Witthayawiranon"/>
    <m/>
    <n v="-6"/>
  </r>
  <r>
    <x v="9"/>
    <s v="I/C DESG"/>
    <s v="005749"/>
    <s v="Witthawat Witthayawiranon"/>
    <m/>
    <n v="-4"/>
  </r>
  <r>
    <x v="26"/>
    <s v="I/C DESG"/>
    <s v="005749"/>
    <s v="Witthawat Witthayawiranon"/>
    <m/>
    <n v="2"/>
  </r>
  <r>
    <x v="26"/>
    <s v="I/C DESG"/>
    <s v="005749"/>
    <s v="Witthawat Witthayawiranon"/>
    <m/>
    <n v="6"/>
  </r>
  <r>
    <x v="26"/>
    <s v="I/C DESG"/>
    <s v="005749"/>
    <s v="Witthawat Witthayawiranon"/>
    <m/>
    <n v="4"/>
  </r>
  <r>
    <x v="4"/>
    <s v="I/C DESG"/>
    <s v="002276"/>
    <s v="Jate Thongsom"/>
    <m/>
    <n v="4"/>
  </r>
  <r>
    <x v="4"/>
    <s v="I/C DESG"/>
    <s v="002276"/>
    <s v="Jate Thongsom"/>
    <m/>
    <n v="4"/>
  </r>
  <r>
    <x v="4"/>
    <s v="I/C DESG"/>
    <s v="002276"/>
    <s v="Jate Thongsom"/>
    <m/>
    <n v="-4"/>
  </r>
  <r>
    <x v="4"/>
    <s v="I/C DESG"/>
    <s v="002276"/>
    <s v="Jate Thongsom"/>
    <m/>
    <n v="-4"/>
  </r>
  <r>
    <x v="4"/>
    <s v="I/C DESG"/>
    <s v="002276"/>
    <s v="Jate Thongsom"/>
    <m/>
    <n v="-4"/>
  </r>
  <r>
    <x v="4"/>
    <s v="I/C DESG"/>
    <s v="002276"/>
    <s v="Jate Thongsom"/>
    <m/>
    <n v="-4"/>
  </r>
  <r>
    <x v="4"/>
    <s v="I/C DESG"/>
    <s v="002276"/>
    <s v="Jate Thongsom"/>
    <m/>
    <n v="4"/>
  </r>
  <r>
    <x v="4"/>
    <s v="I/C DESG"/>
    <s v="002276"/>
    <s v="Jate Thongsom"/>
    <m/>
    <n v="4"/>
  </r>
  <r>
    <x v="9"/>
    <s v="I/C DESG"/>
    <s v="006931"/>
    <s v="Pranchalee Hathairat"/>
    <m/>
    <n v="-8"/>
  </r>
  <r>
    <x v="9"/>
    <s v="I/C DESG"/>
    <s v="006931"/>
    <s v="Pranchalee Hathairat"/>
    <m/>
    <n v="-8"/>
  </r>
  <r>
    <x v="9"/>
    <s v="I/C DESG"/>
    <s v="006931"/>
    <s v="Pranchalee Hathairat"/>
    <m/>
    <n v="-3"/>
  </r>
  <r>
    <x v="26"/>
    <s v="I/C DESG"/>
    <s v="006931"/>
    <s v="Pranchalee Hathairat"/>
    <m/>
    <n v="8"/>
  </r>
  <r>
    <x v="9"/>
    <s v="I/C DESG"/>
    <s v="006931"/>
    <s v="Pranchalee Hathairat"/>
    <m/>
    <n v="-8"/>
  </r>
  <r>
    <x v="26"/>
    <s v="I/C DESG"/>
    <s v="006931"/>
    <s v="Pranchalee Hathairat"/>
    <m/>
    <n v="8"/>
  </r>
  <r>
    <x v="26"/>
    <s v="I/C DESG"/>
    <s v="006931"/>
    <s v="Pranchalee Hathairat"/>
    <m/>
    <n v="8"/>
  </r>
  <r>
    <x v="26"/>
    <s v="I/C DESG"/>
    <s v="006931"/>
    <s v="Pranchalee Hathairat"/>
    <m/>
    <n v="3"/>
  </r>
  <r>
    <x v="26"/>
    <s v="I/C DESG"/>
    <s v="006931"/>
    <s v="Pranchalee Hathairat"/>
    <m/>
    <n v="8"/>
  </r>
  <r>
    <x v="26"/>
    <s v="I/C DESG"/>
    <s v="006931"/>
    <s v="Pranchalee Hathairat"/>
    <m/>
    <n v="8"/>
  </r>
  <r>
    <x v="26"/>
    <s v="I/C DESG"/>
    <s v="006931"/>
    <s v="Pranchalee Hathairat"/>
    <m/>
    <n v="8"/>
  </r>
  <r>
    <x v="9"/>
    <s v="I/C DESG"/>
    <s v="006931"/>
    <s v="Pranchalee Hathairat"/>
    <m/>
    <n v="-8"/>
  </r>
  <r>
    <x v="9"/>
    <s v="I/C DESG"/>
    <s v="006931"/>
    <s v="Pranchalee Hathairat"/>
    <m/>
    <n v="-8"/>
  </r>
  <r>
    <x v="9"/>
    <s v="I/C DESG"/>
    <s v="006931"/>
    <s v="Pranchalee Hathairat"/>
    <m/>
    <n v="-8"/>
  </r>
  <r>
    <x v="4"/>
    <s v="I/C DESG"/>
    <s v="000563"/>
    <s v="Assadang Mouangsamrit"/>
    <m/>
    <n v="4"/>
  </r>
  <r>
    <x v="26"/>
    <s v="I/C DESG"/>
    <s v="003038"/>
    <s v="Lampoon Khamwangngeaw"/>
    <m/>
    <n v="8"/>
  </r>
  <r>
    <x v="4"/>
    <s v="I/C DESG"/>
    <s v="000563"/>
    <s v="Assadang Mouangsamrit"/>
    <m/>
    <n v="4"/>
  </r>
  <r>
    <x v="26"/>
    <s v="I/C DESG"/>
    <s v="003038"/>
    <s v="Lampoon Khamwangngeaw"/>
    <m/>
    <n v="7"/>
  </r>
  <r>
    <x v="21"/>
    <s v="I/C DESG"/>
    <s v="005152"/>
    <s v="Sresthasak Varasarin"/>
    <m/>
    <n v="8"/>
  </r>
  <r>
    <x v="4"/>
    <s v="I/C DESG"/>
    <s v="000563"/>
    <s v="Assadang Mouangsamrit"/>
    <m/>
    <n v="4"/>
  </r>
  <r>
    <x v="21"/>
    <s v="I/C DESG"/>
    <s v="005152"/>
    <s v="Sresthasak Varasarin"/>
    <m/>
    <n v="8"/>
  </r>
  <r>
    <x v="2"/>
    <s v="I/C DESG"/>
    <s v="003038"/>
    <s v="Lampoon Khamwangngeaw"/>
    <m/>
    <n v="3"/>
  </r>
  <r>
    <x v="4"/>
    <s v="I/C DESG"/>
    <s v="000563"/>
    <s v="Assadang Mouangsamrit"/>
    <m/>
    <n v="4"/>
  </r>
  <r>
    <x v="2"/>
    <s v="I/C DESG"/>
    <s v="003038"/>
    <s v="Lampoon Khamwangngeaw"/>
    <m/>
    <n v="2"/>
  </r>
  <r>
    <x v="26"/>
    <s v="I/C DESG"/>
    <s v="003038"/>
    <s v="Lampoon Khamwangngeaw"/>
    <m/>
    <n v="8"/>
  </r>
  <r>
    <x v="4"/>
    <s v="I/C DESG"/>
    <s v="000563"/>
    <s v="Assadang Mouangsamrit"/>
    <m/>
    <n v="8"/>
  </r>
  <r>
    <x v="21"/>
    <s v="I/C DESG"/>
    <s v="005152"/>
    <s v="Sresthasak Varasarin"/>
    <m/>
    <n v="8"/>
  </r>
  <r>
    <x v="26"/>
    <s v="I/C DESG"/>
    <s v="003038"/>
    <s v="Lampoon Khamwangngeaw"/>
    <m/>
    <n v="8"/>
  </r>
  <r>
    <x v="4"/>
    <s v="I/C DESG"/>
    <s v="000563"/>
    <s v="Assadang Mouangsamrit"/>
    <m/>
    <n v="8"/>
  </r>
  <r>
    <x v="2"/>
    <s v="I/C DESG"/>
    <s v="003038"/>
    <s v="Lampoon Khamwangngeaw"/>
    <m/>
    <n v="3"/>
  </r>
  <r>
    <x v="2"/>
    <s v="I/C DESG"/>
    <s v="003038"/>
    <s v="Lampoon Khamwangngeaw"/>
    <m/>
    <n v="8"/>
  </r>
  <r>
    <x v="1"/>
    <s v="I/C DESG"/>
    <s v="000563"/>
    <s v="Assadang Mouangsamrit"/>
    <m/>
    <n v="4"/>
  </r>
  <r>
    <x v="1"/>
    <s v="I/C DESG"/>
    <s v="000563"/>
    <s v="Assadang Mouangsamrit"/>
    <m/>
    <n v="4"/>
  </r>
  <r>
    <x v="5"/>
    <s v="I/C DESG"/>
    <s v="003038"/>
    <s v="Lampoon Khamwangngeaw"/>
    <m/>
    <n v="1"/>
  </r>
  <r>
    <x v="1"/>
    <s v="I/C DESG"/>
    <s v="000563"/>
    <s v="Assadang Mouangsamrit"/>
    <m/>
    <n v="8"/>
  </r>
  <r>
    <x v="21"/>
    <s v="I/C DESG"/>
    <s v="005152"/>
    <s v="Sresthasak Varasarin"/>
    <m/>
    <n v="8"/>
  </r>
  <r>
    <x v="15"/>
    <s v="I/C DESG"/>
    <s v="003038"/>
    <s v="Lampoon Khamwangngeaw"/>
    <m/>
    <n v="2"/>
  </r>
  <r>
    <x v="1"/>
    <s v="I/C DESG"/>
    <s v="000563"/>
    <s v="Assadang Mouangsamrit"/>
    <m/>
    <n v="4"/>
  </r>
  <r>
    <x v="21"/>
    <s v="I/C DESG"/>
    <s v="005152"/>
    <s v="Sresthasak Varasarin"/>
    <m/>
    <n v="8"/>
  </r>
  <r>
    <x v="26"/>
    <s v="I/C DESG"/>
    <s v="003038"/>
    <s v="Lampoon Khamwangngeaw"/>
    <m/>
    <n v="4"/>
  </r>
  <r>
    <x v="26"/>
    <s v="I/C DESG"/>
    <s v="003038"/>
    <s v="Lampoon Khamwangngeaw"/>
    <m/>
    <n v="2"/>
  </r>
  <r>
    <x v="1"/>
    <s v="I/C DESG"/>
    <s v="000563"/>
    <s v="Assadang Mouangsamrit"/>
    <m/>
    <n v="4"/>
  </r>
  <r>
    <x v="1"/>
    <s v="I/C DESG"/>
    <s v="000563"/>
    <s v="Assadang Mouangsamrit"/>
    <m/>
    <n v="4"/>
  </r>
  <r>
    <x v="21"/>
    <s v="I/C DESG"/>
    <s v="005152"/>
    <s v="Sresthasak Varasarin"/>
    <m/>
    <n v="8"/>
  </r>
  <r>
    <x v="1"/>
    <s v="I/C DESG"/>
    <s v="000563"/>
    <s v="Assadang Mouangsamrit"/>
    <m/>
    <n v="8"/>
  </r>
  <r>
    <x v="21"/>
    <s v="I/C DESG"/>
    <s v="005152"/>
    <s v="Sresthasak Varasarin"/>
    <m/>
    <n v="4"/>
  </r>
  <r>
    <x v="1"/>
    <s v="I/C DESG"/>
    <s v="000563"/>
    <s v="Assadang Mouangsamrit"/>
    <m/>
    <n v="8"/>
  </r>
  <r>
    <x v="21"/>
    <s v="I/C DESG"/>
    <s v="005152"/>
    <s v="Sresthasak Varasarin"/>
    <m/>
    <n v="8"/>
  </r>
  <r>
    <x v="21"/>
    <s v="I/C DESG"/>
    <s v="005152"/>
    <s v="Sresthasak Varasarin"/>
    <m/>
    <n v="8"/>
  </r>
  <r>
    <x v="1"/>
    <s v="I/C DESG"/>
    <s v="000563"/>
    <s v="Assadang Mouangsamrit"/>
    <m/>
    <n v="8"/>
  </r>
  <r>
    <x v="4"/>
    <s v="I/C DESG"/>
    <s v="000563"/>
    <s v="Assadang Mouangsamrit"/>
    <m/>
    <n v="4"/>
  </r>
  <r>
    <x v="5"/>
    <s v="I/C DESG"/>
    <s v="003038"/>
    <s v="Lampoon Khamwangngeaw"/>
    <m/>
    <n v="2"/>
  </r>
  <r>
    <x v="21"/>
    <s v="I/C DESG"/>
    <s v="003038"/>
    <s v="Lampoon Khamwangngeaw"/>
    <m/>
    <n v="4"/>
  </r>
  <r>
    <x v="21"/>
    <s v="I/C DESG"/>
    <s v="003038"/>
    <s v="Lampoon Khamwangngeaw"/>
    <m/>
    <n v="4"/>
  </r>
  <r>
    <x v="15"/>
    <s v="I/C DESG"/>
    <s v="003038"/>
    <s v="Lampoon Khamwangngeaw"/>
    <m/>
    <n v="1"/>
  </r>
  <r>
    <x v="15"/>
    <s v="I/C DESG"/>
    <s v="003038"/>
    <s v="Lampoon Khamwangngeaw"/>
    <m/>
    <n v="2"/>
  </r>
  <r>
    <x v="4"/>
    <s v="I/C DESG"/>
    <s v="004057"/>
    <s v="Nitipol Kanagasai"/>
    <m/>
    <n v="8"/>
  </r>
  <r>
    <x v="23"/>
    <s v="I/C DESG"/>
    <s v="002780"/>
    <s v="Karuna Chandee"/>
    <m/>
    <n v="8"/>
  </r>
  <r>
    <x v="22"/>
    <s v="I/C DESG"/>
    <s v="007023"/>
    <s v="Siripatcha Chotikkrai"/>
    <m/>
    <n v="8"/>
  </r>
  <r>
    <x v="23"/>
    <s v="I/C DESG"/>
    <s v="002780"/>
    <s v="Karuna Chandee"/>
    <m/>
    <n v="8"/>
  </r>
  <r>
    <x v="4"/>
    <s v="I/C DESG"/>
    <s v="004057"/>
    <s v="Nitipol Kanagasai"/>
    <m/>
    <n v="8"/>
  </r>
  <r>
    <x v="23"/>
    <s v="I/C DESG"/>
    <s v="006526"/>
    <s v="Wittaya Kanchanakosol"/>
    <m/>
    <n v="8"/>
  </r>
  <r>
    <x v="22"/>
    <s v="I/C DESG"/>
    <s v="007023"/>
    <s v="Siripatcha Chotikkrai"/>
    <m/>
    <n v="8"/>
  </r>
  <r>
    <x v="4"/>
    <s v="I/C DESG"/>
    <s v="004057"/>
    <s v="Nitipol Kanagasai"/>
    <m/>
    <n v="8"/>
  </r>
  <r>
    <x v="23"/>
    <s v="I/C DESG"/>
    <s v="006526"/>
    <s v="Wittaya Kanchanakosol"/>
    <m/>
    <n v="8"/>
  </r>
  <r>
    <x v="23"/>
    <s v="I/C DESG"/>
    <s v="002780"/>
    <s v="Karuna Chandee"/>
    <m/>
    <n v="8"/>
  </r>
  <r>
    <x v="23"/>
    <s v="I/C DESG"/>
    <s v="006526"/>
    <s v="Wittaya Kanchanakosol"/>
    <m/>
    <n v="8"/>
  </r>
  <r>
    <x v="23"/>
    <s v="I/C DESG"/>
    <s v="006526"/>
    <s v="Wittaya Kanchanakosol"/>
    <m/>
    <n v="8"/>
  </r>
  <r>
    <x v="4"/>
    <s v="I/C DESG"/>
    <s v="004057"/>
    <s v="Nitipol Kanagasai"/>
    <m/>
    <n v="8"/>
  </r>
  <r>
    <x v="22"/>
    <s v="I/C DESG"/>
    <s v="007023"/>
    <s v="Siripatcha Chotikkrai"/>
    <m/>
    <n v="8"/>
  </r>
  <r>
    <x v="4"/>
    <s v="I/C DESG"/>
    <s v="004057"/>
    <s v="Nitipol Kanagasai"/>
    <m/>
    <n v="6.5"/>
  </r>
  <r>
    <x v="23"/>
    <s v="I/C DESG"/>
    <s v="006526"/>
    <s v="Wittaya Kanchanakosol"/>
    <m/>
    <n v="8"/>
  </r>
  <r>
    <x v="23"/>
    <s v="I/C DESG"/>
    <s v="006526"/>
    <s v="Wittaya Kanchanakosol"/>
    <m/>
    <n v="8"/>
  </r>
  <r>
    <x v="4"/>
    <s v="I/C DESG"/>
    <s v="004057"/>
    <s v="Nitipol Kanagasai"/>
    <m/>
    <n v="8"/>
  </r>
  <r>
    <x v="23"/>
    <s v="I/C DESG"/>
    <s v="006526"/>
    <s v="Wittaya Kanchanakosol"/>
    <m/>
    <n v="8"/>
  </r>
  <r>
    <x v="1"/>
    <s v="I/C DESG"/>
    <s v="002780"/>
    <s v="Karuna Chandee"/>
    <m/>
    <n v="4"/>
  </r>
  <r>
    <x v="22"/>
    <s v="I/C DESG"/>
    <s v="007023"/>
    <s v="Siripatcha Chotikkrai"/>
    <m/>
    <n v="8"/>
  </r>
  <r>
    <x v="4"/>
    <s v="I/C DESG"/>
    <s v="004057"/>
    <s v="Nitipol Kanagasai"/>
    <m/>
    <n v="8"/>
  </r>
  <r>
    <x v="23"/>
    <s v="I/C DESG"/>
    <s v="006526"/>
    <s v="Wittaya Kanchanakosol"/>
    <m/>
    <n v="8"/>
  </r>
  <r>
    <x v="1"/>
    <s v="I/C DESG"/>
    <s v="002780"/>
    <s v="Karuna Chandee"/>
    <m/>
    <n v="4"/>
  </r>
  <r>
    <x v="4"/>
    <s v="I/C DESG"/>
    <s v="004057"/>
    <s v="Nitipol Kanagasai"/>
    <m/>
    <n v="8"/>
  </r>
  <r>
    <x v="22"/>
    <s v="I/C DESG"/>
    <s v="007023"/>
    <s v="Siripatcha Chotikkrai"/>
    <m/>
    <n v="8"/>
  </r>
  <r>
    <x v="4"/>
    <s v="I/C DESG"/>
    <s v="004057"/>
    <s v="Nitipol Kanagasai"/>
    <m/>
    <n v="4"/>
  </r>
  <r>
    <x v="23"/>
    <s v="I/C DESG"/>
    <s v="002780"/>
    <s v="Karuna Chandee"/>
    <m/>
    <n v="8"/>
  </r>
  <r>
    <x v="1"/>
    <s v="I/C DESG"/>
    <s v="002780"/>
    <s v="Karuna Chandee"/>
    <m/>
    <n v="7"/>
  </r>
  <r>
    <x v="4"/>
    <s v="I/C DESG"/>
    <s v="004057"/>
    <s v="Nitipol Kanagasai"/>
    <m/>
    <n v="8"/>
  </r>
  <r>
    <x v="23"/>
    <s v="I/C DESG"/>
    <s v="006526"/>
    <s v="Wittaya Kanchanakosol"/>
    <m/>
    <n v="8"/>
  </r>
  <r>
    <x v="22"/>
    <s v="I/C DESG"/>
    <s v="007023"/>
    <s v="Siripatcha Chotikkrai"/>
    <m/>
    <n v="1"/>
  </r>
  <r>
    <x v="23"/>
    <s v="I/C DESG"/>
    <s v="002780"/>
    <s v="Karuna Chandee"/>
    <m/>
    <n v="8"/>
  </r>
  <r>
    <x v="23"/>
    <s v="I/C DESG"/>
    <s v="006526"/>
    <s v="Wittaya Kanchanakosol"/>
    <m/>
    <n v="8"/>
  </r>
  <r>
    <x v="23"/>
    <s v="I/C DESG"/>
    <s v="002780"/>
    <s v="Karuna Chandee"/>
    <m/>
    <n v="4"/>
  </r>
  <r>
    <x v="23"/>
    <s v="I/C DESG"/>
    <s v="006526"/>
    <s v="Wittaya Kanchanakosol"/>
    <m/>
    <n v="8"/>
  </r>
  <r>
    <x v="15"/>
    <s v="I/C DESG"/>
    <s v="007023"/>
    <s v="Siripatcha Chotikkrai"/>
    <m/>
    <n v="7"/>
  </r>
  <r>
    <x v="23"/>
    <s v="I/C DESG"/>
    <s v="006526"/>
    <s v="Wittaya Kanchanakosol"/>
    <m/>
    <n v="8"/>
  </r>
  <r>
    <x v="23"/>
    <s v="I/C DESG"/>
    <s v="006526"/>
    <s v="Wittaya Kanchanakosol"/>
    <m/>
    <n v="8"/>
  </r>
  <r>
    <x v="23"/>
    <s v="I/C DESG"/>
    <s v="002780"/>
    <s v="Karuna Chandee"/>
    <m/>
    <n v="4"/>
  </r>
  <r>
    <x v="23"/>
    <s v="I/C DESG"/>
    <s v="006526"/>
    <s v="Wittaya Kanchanakosol"/>
    <m/>
    <n v="8"/>
  </r>
  <r>
    <x v="23"/>
    <s v="I/C DESG"/>
    <s v="006526"/>
    <s v="Wittaya Kanchanakosol"/>
    <m/>
    <n v="8"/>
  </r>
  <r>
    <x v="22"/>
    <s v="I/C DESG"/>
    <s v="007023"/>
    <s v="Siripatcha Chotikkrai"/>
    <m/>
    <n v="8"/>
  </r>
  <r>
    <x v="23"/>
    <s v="I/C DESG"/>
    <s v="006526"/>
    <s v="Wittaya Kanchanakosol"/>
    <m/>
    <n v="8"/>
  </r>
  <r>
    <x v="23"/>
    <s v="I/C DESG"/>
    <s v="006526"/>
    <s v="Wittaya Kanchanakosol"/>
    <m/>
    <n v="8"/>
  </r>
  <r>
    <x v="23"/>
    <s v="I/C DESG"/>
    <s v="002780"/>
    <s v="Karuna Chandee"/>
    <m/>
    <n v="8"/>
  </r>
  <r>
    <x v="23"/>
    <s v="I/C DESG"/>
    <s v="002780"/>
    <s v="Karuna Chandee"/>
    <m/>
    <n v="8"/>
  </r>
  <r>
    <x v="22"/>
    <s v="I/C DESG"/>
    <s v="007023"/>
    <s v="Siripatcha Chotikkrai"/>
    <m/>
    <n v="8"/>
  </r>
  <r>
    <x v="23"/>
    <s v="I/C DESG"/>
    <s v="006526"/>
    <s v="Wittaya Kanchanakosol"/>
    <m/>
    <n v="8"/>
  </r>
  <r>
    <x v="22"/>
    <s v="I/C DESG"/>
    <s v="007023"/>
    <s v="Siripatcha Chotikkrai"/>
    <m/>
    <n v="8"/>
  </r>
  <r>
    <x v="22"/>
    <s v="I/C DESG"/>
    <s v="007023"/>
    <s v="Siripatcha Chotikkrai"/>
    <m/>
    <n v="8"/>
  </r>
  <r>
    <x v="23"/>
    <s v="I/C DESG"/>
    <s v="006526"/>
    <s v="Wittaya Kanchanakosol"/>
    <m/>
    <n v="8"/>
  </r>
  <r>
    <x v="22"/>
    <s v="I/C DESG"/>
    <s v="007023"/>
    <s v="Siripatcha Chotikkrai"/>
    <m/>
    <n v="8"/>
  </r>
  <r>
    <x v="24"/>
    <s v="I/C DESG"/>
    <s v="005265"/>
    <s v="Surisa Phosang"/>
    <m/>
    <n v="8"/>
  </r>
  <r>
    <x v="23"/>
    <s v="I/C DESG"/>
    <s v="006486"/>
    <s v="Sakchai Kamchai"/>
    <m/>
    <n v="4"/>
  </r>
  <r>
    <x v="4"/>
    <s v="I/C DESG"/>
    <s v="004927"/>
    <s v="Seksan Pliansinchai"/>
    <m/>
    <n v="8"/>
  </r>
  <r>
    <x v="23"/>
    <s v="I/C DESG"/>
    <s v="006486"/>
    <s v="Sakchai Kamchai"/>
    <m/>
    <n v="8"/>
  </r>
  <r>
    <x v="23"/>
    <s v="I/C DESG"/>
    <s v="006486"/>
    <s v="Sakchai Kamchai"/>
    <m/>
    <n v="8"/>
  </r>
  <r>
    <x v="4"/>
    <s v="I/C DESG"/>
    <s v="004927"/>
    <s v="Seksan Pliansinchai"/>
    <m/>
    <n v="8"/>
  </r>
  <r>
    <x v="4"/>
    <s v="I/C DESG"/>
    <s v="004927"/>
    <s v="Seksan Pliansinchai"/>
    <m/>
    <n v="8"/>
  </r>
  <r>
    <x v="23"/>
    <s v="I/C DESG"/>
    <s v="006486"/>
    <s v="Sakchai Kamchai"/>
    <m/>
    <n v="8"/>
  </r>
  <r>
    <x v="24"/>
    <s v="I/C DESG"/>
    <s v="005265"/>
    <s v="Surisa Phosang"/>
    <m/>
    <n v="8"/>
  </r>
  <r>
    <x v="4"/>
    <s v="I/C DESG"/>
    <s v="004927"/>
    <s v="Seksan Pliansinchai"/>
    <m/>
    <n v="8"/>
  </r>
  <r>
    <x v="4"/>
    <s v="I/C DESG"/>
    <s v="004927"/>
    <s v="Seksan Pliansinchai"/>
    <m/>
    <n v="7"/>
  </r>
  <r>
    <x v="24"/>
    <s v="I/C DESG"/>
    <s v="005265"/>
    <s v="Surisa Phosang"/>
    <m/>
    <n v="8"/>
  </r>
  <r>
    <x v="4"/>
    <s v="I/C DESG"/>
    <s v="004927"/>
    <s v="Seksan Pliansinchai"/>
    <m/>
    <n v="4"/>
  </r>
  <r>
    <x v="24"/>
    <s v="I/C DESG"/>
    <s v="005265"/>
    <s v="Surisa Phosang"/>
    <m/>
    <n v="8"/>
  </r>
  <r>
    <x v="24"/>
    <s v="I/C DESG"/>
    <s v="005265"/>
    <s v="Surisa Phosang"/>
    <m/>
    <n v="8"/>
  </r>
  <r>
    <x v="24"/>
    <s v="I/C DESG"/>
    <s v="005265"/>
    <s v="Surisa Phosang"/>
    <m/>
    <n v="4"/>
  </r>
  <r>
    <x v="4"/>
    <s v="I/C DESG"/>
    <s v="004927"/>
    <s v="Seksan Pliansinchai"/>
    <m/>
    <n v="8"/>
  </r>
  <r>
    <x v="23"/>
    <s v="I/C DESG"/>
    <s v="006486"/>
    <s v="Sakchai Kamchai"/>
    <m/>
    <n v="4"/>
  </r>
  <r>
    <x v="4"/>
    <s v="I/C DESG"/>
    <s v="004927"/>
    <s v="Seksan Pliansinchai"/>
    <m/>
    <n v="8"/>
  </r>
  <r>
    <x v="23"/>
    <s v="I/C DESG"/>
    <s v="006486"/>
    <s v="Sakchai Kamchai"/>
    <m/>
    <n v="8"/>
  </r>
  <r>
    <x v="23"/>
    <s v="I/C DESG"/>
    <s v="006486"/>
    <s v="Sakchai Kamchai"/>
    <m/>
    <n v="8"/>
  </r>
  <r>
    <x v="23"/>
    <s v="I/C DESG"/>
    <s v="006486"/>
    <s v="Sakchai Kamchai"/>
    <m/>
    <n v="8"/>
  </r>
  <r>
    <x v="23"/>
    <s v="I/C DESG"/>
    <s v="006486"/>
    <s v="Sakchai Kamchai"/>
    <m/>
    <n v="8"/>
  </r>
  <r>
    <x v="2"/>
    <s v="I/C DESG"/>
    <s v="006310"/>
    <s v="Siwakorn Meeposom"/>
    <m/>
    <n v="4"/>
  </r>
  <r>
    <x v="2"/>
    <s v="I/C DESG"/>
    <s v="006310"/>
    <s v="Siwakorn Meeposom"/>
    <m/>
    <n v="3"/>
  </r>
  <r>
    <x v="2"/>
    <s v="I/C DESG"/>
    <s v="006310"/>
    <s v="Siwakorn Meeposom"/>
    <m/>
    <n v="3"/>
  </r>
  <r>
    <x v="2"/>
    <s v="I/C DESG"/>
    <s v="006310"/>
    <s v="Siwakorn Meeposom"/>
    <m/>
    <n v="3"/>
  </r>
  <r>
    <x v="2"/>
    <s v="I/C DESG"/>
    <s v="006310"/>
    <s v="Siwakorn Meeposom"/>
    <m/>
    <n v="5"/>
  </r>
  <r>
    <x v="2"/>
    <s v="I/C DESG"/>
    <s v="006310"/>
    <s v="Siwakorn Meeposom"/>
    <m/>
    <n v="7"/>
  </r>
  <r>
    <x v="2"/>
    <s v="I/C DESG"/>
    <s v="006310"/>
    <s v="Siwakorn Meeposom"/>
    <m/>
    <n v="8"/>
  </r>
  <r>
    <x v="2"/>
    <s v="I/C DESG"/>
    <s v="006310"/>
    <s v="Siwakorn Meeposom"/>
    <m/>
    <n v="8"/>
  </r>
  <r>
    <x v="2"/>
    <s v="I/C DESG"/>
    <s v="006310"/>
    <s v="Siwakorn Meeposom"/>
    <m/>
    <n v="4"/>
  </r>
  <r>
    <x v="2"/>
    <s v="I/C DESG"/>
    <s v="006310"/>
    <s v="Siwakorn Meeposom"/>
    <m/>
    <n v="4"/>
  </r>
  <r>
    <x v="2"/>
    <s v="I/C DESG"/>
    <s v="006310"/>
    <s v="Siwakorn Meeposom"/>
    <m/>
    <n v="4"/>
  </r>
  <r>
    <x v="2"/>
    <s v="I/C DESG"/>
    <s v="006310"/>
    <s v="Siwakorn Meeposom"/>
    <m/>
    <n v="5"/>
  </r>
  <r>
    <x v="2"/>
    <s v="I/C DESG"/>
    <s v="006310"/>
    <s v="Siwakorn Meeposom"/>
    <m/>
    <n v="5"/>
  </r>
  <r>
    <x v="2"/>
    <s v="I/C DESG"/>
    <s v="006310"/>
    <s v="Siwakorn Meeposom"/>
    <m/>
    <n v="4"/>
  </r>
  <r>
    <x v="2"/>
    <s v="I/C DESG"/>
    <s v="006310"/>
    <s v="Siwakorn Meeposom"/>
    <m/>
    <n v="4"/>
  </r>
  <r>
    <x v="1"/>
    <s v="I/C DESG"/>
    <s v="004498"/>
    <s v="Rattikarn Saengow"/>
    <m/>
    <n v="4"/>
  </r>
  <r>
    <x v="19"/>
    <s v="I/C DESG"/>
    <s v="005279"/>
    <s v="Suthatip Paiboonnanthapong"/>
    <m/>
    <n v="8"/>
  </r>
  <r>
    <x v="22"/>
    <s v="I/C DESG"/>
    <s v="007027"/>
    <s v="Pawanrat Panjitwanitjaroen"/>
    <m/>
    <n v="4"/>
  </r>
  <r>
    <x v="1"/>
    <s v="I/C DESG"/>
    <s v="002424"/>
    <s v="Jhutamad Jaraekram"/>
    <m/>
    <n v="8"/>
  </r>
  <r>
    <x v="19"/>
    <s v="I/C DESG"/>
    <s v="005279"/>
    <s v="Suthatip Paiboonnanthapong"/>
    <m/>
    <n v="8"/>
  </r>
  <r>
    <x v="22"/>
    <s v="I/C DESG"/>
    <s v="007027"/>
    <s v="Pawanrat Panjitwanitjaroen"/>
    <m/>
    <n v="8"/>
  </r>
  <r>
    <x v="1"/>
    <s v="I/C DESG"/>
    <s v="002424"/>
    <s v="Jhutamad Jaraekram"/>
    <m/>
    <n v="8"/>
  </r>
  <r>
    <x v="23"/>
    <s v="I/C DESG"/>
    <s v="005279"/>
    <s v="Suthatip Paiboonnanthapong"/>
    <m/>
    <n v="8"/>
  </r>
  <r>
    <x v="1"/>
    <s v="I/C DESG"/>
    <s v="002424"/>
    <s v="Jhutamad Jaraekram"/>
    <m/>
    <n v="6"/>
  </r>
  <r>
    <x v="22"/>
    <s v="I/C DESG"/>
    <s v="007027"/>
    <s v="Pawanrat Panjitwanitjaroen"/>
    <m/>
    <n v="8"/>
  </r>
  <r>
    <x v="23"/>
    <s v="I/C DESG"/>
    <s v="005279"/>
    <s v="Suthatip Paiboonnanthapong"/>
    <m/>
    <n v="8"/>
  </r>
  <r>
    <x v="2"/>
    <s v="I/C DESG"/>
    <s v="006310"/>
    <s v="Siwakorn Meeposom"/>
    <m/>
    <n v="4"/>
  </r>
  <r>
    <x v="1"/>
    <s v="I/C DESG"/>
    <s v="002424"/>
    <s v="Jhutamad Jaraekram"/>
    <m/>
    <n v="8"/>
  </r>
  <r>
    <x v="2"/>
    <s v="I/C DESG"/>
    <s v="006310"/>
    <s v="Siwakorn Meeposom"/>
    <m/>
    <n v="4"/>
  </r>
  <r>
    <x v="22"/>
    <s v="I/C DESG"/>
    <s v="007027"/>
    <s v="Pawanrat Panjitwanitjaroen"/>
    <m/>
    <n v="8"/>
  </r>
  <r>
    <x v="23"/>
    <s v="I/C DESG"/>
    <s v="005279"/>
    <s v="Suthatip Paiboonnanthapong"/>
    <m/>
    <n v="8"/>
  </r>
  <r>
    <x v="2"/>
    <s v="I/C DESG"/>
    <s v="006310"/>
    <s v="Siwakorn Meeposom"/>
    <m/>
    <n v="2"/>
  </r>
  <r>
    <x v="1"/>
    <s v="I/C DESG"/>
    <s v="002424"/>
    <s v="Jhutamad Jaraekram"/>
    <m/>
    <n v="8"/>
  </r>
  <r>
    <x v="23"/>
    <s v="I/C DESG"/>
    <s v="005279"/>
    <s v="Suthatip Paiboonnanthapong"/>
    <m/>
    <n v="8"/>
  </r>
  <r>
    <x v="2"/>
    <s v="I/C DESG"/>
    <s v="006310"/>
    <s v="Siwakorn Meeposom"/>
    <m/>
    <n v="2"/>
  </r>
  <r>
    <x v="4"/>
    <s v="I/C DESG"/>
    <s v="007027"/>
    <s v="Pawanrat Panjitwanitjaroen"/>
    <m/>
    <n v="8"/>
  </r>
  <r>
    <x v="23"/>
    <s v="I/C DESG"/>
    <s v="005279"/>
    <s v="Suthatip Paiboonnanthapong"/>
    <m/>
    <n v="8"/>
  </r>
  <r>
    <x v="2"/>
    <s v="I/C DESG"/>
    <s v="006310"/>
    <s v="Siwakorn Meeposom"/>
    <m/>
    <n v="2"/>
  </r>
  <r>
    <x v="1"/>
    <s v="I/C DESG"/>
    <s v="002424"/>
    <s v="Jhutamad Jaraekram"/>
    <m/>
    <n v="8"/>
  </r>
  <r>
    <x v="19"/>
    <s v="I/C DESG"/>
    <s v="005279"/>
    <s v="Suthatip Paiboonnanthapong"/>
    <m/>
    <n v="8"/>
  </r>
  <r>
    <x v="2"/>
    <s v="I/C DESG"/>
    <s v="006310"/>
    <s v="Siwakorn Meeposom"/>
    <m/>
    <n v="4"/>
  </r>
  <r>
    <x v="4"/>
    <s v="I/C DESG"/>
    <s v="007027"/>
    <s v="Pawanrat Panjitwanitjaroen"/>
    <m/>
    <n v="8"/>
  </r>
  <r>
    <x v="2"/>
    <s v="I/C DESG"/>
    <s v="006310"/>
    <s v="Siwakorn Meeposom"/>
    <m/>
    <n v="8"/>
  </r>
  <r>
    <x v="2"/>
    <s v="I/C DESG"/>
    <s v="006310"/>
    <s v="Siwakorn Meeposom"/>
    <m/>
    <n v="8"/>
  </r>
  <r>
    <x v="4"/>
    <s v="I/C DESG"/>
    <s v="007027"/>
    <s v="Pawanrat Panjitwanitjaroen"/>
    <m/>
    <n v="8"/>
  </r>
  <r>
    <x v="2"/>
    <s v="I/C DESG"/>
    <s v="006310"/>
    <s v="Siwakorn Meeposom"/>
    <m/>
    <n v="6"/>
  </r>
  <r>
    <x v="1"/>
    <s v="I/C DESG"/>
    <s v="002424"/>
    <s v="Jhutamad Jaraekram"/>
    <m/>
    <n v="8"/>
  </r>
  <r>
    <x v="2"/>
    <s v="I/C DESG"/>
    <s v="006310"/>
    <s v="Siwakorn Meeposom"/>
    <m/>
    <n v="6"/>
  </r>
  <r>
    <x v="2"/>
    <s v="I/C DESG"/>
    <s v="006310"/>
    <s v="Siwakorn Meeposom"/>
    <m/>
    <n v="6"/>
  </r>
  <r>
    <x v="1"/>
    <s v="I/C DESG"/>
    <s v="002424"/>
    <s v="Jhutamad Jaraekram"/>
    <m/>
    <n v="8"/>
  </r>
  <r>
    <x v="22"/>
    <s v="I/C DESG"/>
    <s v="007027"/>
    <s v="Pawanrat Panjitwanitjaroen"/>
    <m/>
    <n v="8"/>
  </r>
  <r>
    <x v="1"/>
    <s v="I/C DESG"/>
    <s v="002424"/>
    <s v="Jhutamad Jaraekram"/>
    <m/>
    <n v="8"/>
  </r>
  <r>
    <x v="2"/>
    <s v="I/C DESG"/>
    <s v="006310"/>
    <s v="Siwakorn Meeposom"/>
    <m/>
    <n v="8"/>
  </r>
  <r>
    <x v="1"/>
    <s v="I/C DESG"/>
    <s v="002424"/>
    <s v="Jhutamad Jaraekram"/>
    <m/>
    <n v="8"/>
  </r>
  <r>
    <x v="22"/>
    <s v="I/C DESG"/>
    <s v="007027"/>
    <s v="Pawanrat Panjitwanitjaroen"/>
    <m/>
    <n v="8"/>
  </r>
  <r>
    <x v="2"/>
    <s v="I/C DESG"/>
    <s v="006310"/>
    <s v="Siwakorn Meeposom"/>
    <m/>
    <n v="8"/>
  </r>
  <r>
    <x v="1"/>
    <s v="I/C DESG"/>
    <s v="002424"/>
    <s v="Jhutamad Jaraekram"/>
    <m/>
    <n v="8"/>
  </r>
  <r>
    <x v="4"/>
    <s v="I/C DESG"/>
    <s v="007027"/>
    <s v="Pawanrat Panjitwanitjaroen"/>
    <m/>
    <n v="8"/>
  </r>
  <r>
    <x v="4"/>
    <s v="I/C DESG"/>
    <s v="007027"/>
    <s v="Pawanrat Panjitwanitjaroen"/>
    <m/>
    <n v="8"/>
  </r>
  <r>
    <x v="4"/>
    <s v="I/C DESG"/>
    <s v="007027"/>
    <s v="Pawanrat Panjitwanitjaroen"/>
    <m/>
    <n v="4"/>
  </r>
  <r>
    <x v="22"/>
    <s v="I/C DESG"/>
    <s v="006524"/>
    <s v="Pimruetai Maneekorn"/>
    <m/>
    <n v="4"/>
  </r>
  <r>
    <x v="23"/>
    <s v="I/C DESG"/>
    <s v="006524"/>
    <s v="Pimruetai Maneekorn"/>
    <m/>
    <n v="8"/>
  </r>
  <r>
    <x v="23"/>
    <s v="I/C DESG"/>
    <s v="006524"/>
    <s v="Pimruetai Maneekorn"/>
    <m/>
    <n v="8"/>
  </r>
  <r>
    <x v="23"/>
    <s v="I/C DESG"/>
    <s v="006524"/>
    <s v="Pimruetai Maneekorn"/>
    <m/>
    <n v="4"/>
  </r>
  <r>
    <x v="23"/>
    <s v="I/C DESG"/>
    <s v="006524"/>
    <s v="Pimruetai Maneekorn"/>
    <m/>
    <n v="8"/>
  </r>
  <r>
    <x v="23"/>
    <s v="I/C DESG"/>
    <s v="006524"/>
    <s v="Pimruetai Maneekorn"/>
    <m/>
    <n v="8"/>
  </r>
  <r>
    <x v="23"/>
    <s v="I/C DESG"/>
    <s v="006524"/>
    <s v="Pimruetai Maneekorn"/>
    <m/>
    <n v="8"/>
  </r>
  <r>
    <x v="23"/>
    <s v="I/C DESG"/>
    <s v="006524"/>
    <s v="Pimruetai Maneekorn"/>
    <m/>
    <n v="8"/>
  </r>
  <r>
    <x v="23"/>
    <s v="I/C DESG"/>
    <s v="006524"/>
    <s v="Pimruetai Maneekorn"/>
    <m/>
    <n v="4"/>
  </r>
  <r>
    <x v="23"/>
    <s v="I/C DESG"/>
    <s v="006524"/>
    <s v="Pimruetai Maneekorn"/>
    <m/>
    <n v="8"/>
  </r>
  <r>
    <x v="23"/>
    <s v="I/C DESG"/>
    <s v="006524"/>
    <s v="Pimruetai Maneekorn"/>
    <m/>
    <n v="8"/>
  </r>
  <r>
    <x v="22"/>
    <s v="I/C DESG"/>
    <s v="006524"/>
    <s v="Pimruetai Maneekorn"/>
    <m/>
    <n v="4"/>
  </r>
  <r>
    <x v="23"/>
    <s v="I/C DESG"/>
    <s v="006524"/>
    <s v="Pimruetai Maneekorn"/>
    <m/>
    <n v="8"/>
  </r>
  <r>
    <x v="5"/>
    <s v="I/C DESG"/>
    <s v="003038"/>
    <s v="Lampoon Khamwangngeaw"/>
    <m/>
    <n v="4"/>
  </r>
  <r>
    <x v="5"/>
    <s v="I/C DESG"/>
    <s v="003038"/>
    <s v="Lampoon Khamwangngeaw"/>
    <m/>
    <n v="4"/>
  </r>
  <r>
    <x v="4"/>
    <s v="I/C DESG"/>
    <s v="000903"/>
    <s v="Chapoo Rordpet"/>
    <m/>
    <n v="3"/>
  </r>
  <r>
    <x v="21"/>
    <s v="I/C DESG"/>
    <s v="005152"/>
    <s v="Sresthasak Varasarin"/>
    <m/>
    <n v="4"/>
  </r>
  <r>
    <x v="4"/>
    <s v="I/C DESG"/>
    <s v="000903"/>
    <s v="Chapoo Rordpet"/>
    <m/>
    <n v="1"/>
  </r>
  <r>
    <x v="21"/>
    <s v="I/C DESG"/>
    <s v="005152"/>
    <s v="Sresthasak Varasarin"/>
    <m/>
    <n v="4"/>
  </r>
  <r>
    <x v="5"/>
    <s v="I/C DESG"/>
    <s v="003038"/>
    <s v="Lampoon Khamwangngeaw"/>
    <m/>
    <n v="4"/>
  </r>
  <r>
    <x v="4"/>
    <s v="I/C DESG"/>
    <s v="000903"/>
    <s v="Chapoo Rordpet"/>
    <m/>
    <n v="1.5"/>
  </r>
  <r>
    <x v="4"/>
    <s v="I/C DESG"/>
    <s v="000903"/>
    <s v="Chapoo Rordpet"/>
    <m/>
    <n v="1"/>
  </r>
  <r>
    <x v="23"/>
    <s v="I/C DESG"/>
    <s v="000903"/>
    <s v="Chapoo Rordpet"/>
    <m/>
    <n v="8"/>
  </r>
  <r>
    <x v="1"/>
    <s v="I/C DESG"/>
    <s v="000563"/>
    <s v="Assadang Mouangsamrit"/>
    <m/>
    <n v="4"/>
  </r>
  <r>
    <x v="23"/>
    <s v="I/C DESG"/>
    <s v="004491"/>
    <s v="Rapee Pongtanee"/>
    <m/>
    <n v="8"/>
  </r>
  <r>
    <x v="23"/>
    <s v="I/C DESG"/>
    <s v="000903"/>
    <s v="Chapoo Rordpet"/>
    <m/>
    <n v="3.5"/>
  </r>
  <r>
    <x v="23"/>
    <s v="I/C DESG"/>
    <s v="004491"/>
    <s v="Rapee Pongtanee"/>
    <m/>
    <n v="4"/>
  </r>
  <r>
    <x v="23"/>
    <s v="I/C DESG"/>
    <s v="000903"/>
    <s v="Chapoo Rordpet"/>
    <m/>
    <n v="3"/>
  </r>
  <r>
    <x v="1"/>
    <s v="I/C DESG"/>
    <s v="000563"/>
    <s v="Assadang Mouangsamrit"/>
    <m/>
    <n v="4"/>
  </r>
  <r>
    <x v="4"/>
    <s v="I/C DESG"/>
    <s v="007027"/>
    <s v="Pawanrat Panjitwanitjaroen"/>
    <m/>
    <n v="8"/>
  </r>
  <r>
    <x v="23"/>
    <s v="I/C DESG"/>
    <s v="004491"/>
    <s v="Rapee Pongtanee"/>
    <m/>
    <n v="4"/>
  </r>
  <r>
    <x v="22"/>
    <s v="I/C DESG"/>
    <s v="000903"/>
    <s v="Chapoo Rordpet"/>
    <m/>
    <n v="3"/>
  </r>
  <r>
    <x v="23"/>
    <s v="I/C DESG"/>
    <s v="000903"/>
    <s v="Chapoo Rordpet"/>
    <m/>
    <n v="4"/>
  </r>
  <r>
    <x v="1"/>
    <s v="I/C DESG"/>
    <s v="004491"/>
    <s v="Rapee Pongtanee"/>
    <m/>
    <n v="2"/>
  </r>
  <r>
    <x v="26"/>
    <s v="I/C DESG"/>
    <s v="004498"/>
    <s v="Rattikarn Saengow"/>
    <m/>
    <n v="2"/>
  </r>
  <r>
    <x v="1"/>
    <s v="I/C DESG"/>
    <s v="004491"/>
    <s v="Rapee Pongtanee"/>
    <m/>
    <n v="4"/>
  </r>
  <r>
    <x v="4"/>
    <s v="I/C DESG"/>
    <s v="000563"/>
    <s v="Assadang Mouangsamrit"/>
    <m/>
    <n v="7"/>
  </r>
  <r>
    <x v="23"/>
    <s v="I/C DESG"/>
    <s v="000903"/>
    <s v="Chapoo Rordpet"/>
    <m/>
    <n v="3"/>
  </r>
  <r>
    <x v="4"/>
    <s v="I/C DESG"/>
    <s v="007027"/>
    <s v="Pawanrat Panjitwanitjaroen"/>
    <m/>
    <n v="8"/>
  </r>
  <r>
    <x v="22"/>
    <s v="I/C DESG"/>
    <s v="000903"/>
    <s v="Chapoo Rordpet"/>
    <m/>
    <n v="2.5"/>
  </r>
  <r>
    <x v="4"/>
    <s v="I/C DESG"/>
    <s v="000903"/>
    <s v="Chapoo Rordpet"/>
    <m/>
    <n v="3"/>
  </r>
  <r>
    <x v="26"/>
    <s v="I/C DESG"/>
    <s v="004498"/>
    <s v="Rattikarn Saengow"/>
    <m/>
    <n v="2"/>
  </r>
  <r>
    <x v="15"/>
    <s v="I/C DESG"/>
    <s v="003038"/>
    <s v="Lampoon Khamwangngeaw"/>
    <m/>
    <n v="8"/>
  </r>
  <r>
    <x v="1"/>
    <s v="I/C DESG"/>
    <s v="004491"/>
    <s v="Rapee Pongtanee"/>
    <m/>
    <n v="2"/>
  </r>
  <r>
    <x v="4"/>
    <s v="I/C DESG"/>
    <s v="000563"/>
    <s v="Assadang Mouangsamrit"/>
    <m/>
    <n v="8"/>
  </r>
  <r>
    <x v="23"/>
    <s v="I/C DESG"/>
    <s v="004491"/>
    <s v="Rapee Pongtanee"/>
    <m/>
    <n v="8"/>
  </r>
  <r>
    <x v="22"/>
    <s v="I/C DESG"/>
    <s v="000903"/>
    <s v="Chapoo Rordpet"/>
    <m/>
    <n v="3"/>
  </r>
  <r>
    <x v="23"/>
    <s v="I/C DESG"/>
    <s v="002276"/>
    <s v="Jate Thongsom"/>
    <m/>
    <n v="7"/>
  </r>
  <r>
    <x v="23"/>
    <s v="I/C DESG"/>
    <s v="000903"/>
    <s v="Chapoo Rordpet"/>
    <m/>
    <n v="3"/>
  </r>
  <r>
    <x v="15"/>
    <s v="I/C DESG"/>
    <s v="003038"/>
    <s v="Lampoon Khamwangngeaw"/>
    <m/>
    <n v="3"/>
  </r>
  <r>
    <x v="4"/>
    <s v="I/C DESG"/>
    <s v="007027"/>
    <s v="Pawanrat Panjitwanitjaroen"/>
    <m/>
    <n v="8"/>
  </r>
  <r>
    <x v="1"/>
    <s v="I/C DESG"/>
    <s v="004491"/>
    <s v="Rapee Pongtanee"/>
    <m/>
    <n v="2"/>
  </r>
  <r>
    <x v="15"/>
    <s v="I/C DESG"/>
    <s v="004498"/>
    <s v="Rattikarn Saengow"/>
    <m/>
    <n v="2"/>
  </r>
  <r>
    <x v="22"/>
    <s v="I/C DESG"/>
    <s v="000903"/>
    <s v="Chapoo Rordpet"/>
    <m/>
    <n v="2"/>
  </r>
  <r>
    <x v="1"/>
    <s v="I/C DESG"/>
    <s v="000563"/>
    <s v="Assadang Mouangsamrit"/>
    <m/>
    <n v="4"/>
  </r>
  <r>
    <x v="22"/>
    <s v="I/C DESG"/>
    <s v="000903"/>
    <s v="Chapoo Rordpet"/>
    <m/>
    <n v="2"/>
  </r>
  <r>
    <x v="1"/>
    <s v="I/C DESG"/>
    <s v="004491"/>
    <s v="Rapee Pongtanee"/>
    <m/>
    <n v="3"/>
  </r>
  <r>
    <x v="23"/>
    <s v="I/C DESG"/>
    <s v="000903"/>
    <s v="Chapoo Rordpet"/>
    <m/>
    <n v="2"/>
  </r>
  <r>
    <x v="23"/>
    <s v="I/C DESG"/>
    <s v="002276"/>
    <s v="Jate Thongsom"/>
    <m/>
    <n v="8"/>
  </r>
  <r>
    <x v="4"/>
    <s v="I/C DESG"/>
    <s v="000563"/>
    <s v="Assadang Mouangsamrit"/>
    <m/>
    <n v="8"/>
  </r>
  <r>
    <x v="23"/>
    <s v="I/C DESG"/>
    <s v="003038"/>
    <s v="Lampoon Khamwangngeaw"/>
    <m/>
    <n v="1"/>
  </r>
  <r>
    <x v="22"/>
    <s v="I/C DESG"/>
    <s v="000903"/>
    <s v="Chapoo Rordpet"/>
    <m/>
    <n v="3"/>
  </r>
  <r>
    <x v="23"/>
    <s v="I/C DESG"/>
    <s v="004491"/>
    <s v="Rapee Pongtanee"/>
    <m/>
    <n v="2"/>
  </r>
  <r>
    <x v="4"/>
    <s v="I/C DESG"/>
    <s v="007027"/>
    <s v="Pawanrat Panjitwanitjaroen"/>
    <m/>
    <n v="8"/>
  </r>
  <r>
    <x v="23"/>
    <s v="I/C DESG"/>
    <s v="004491"/>
    <s v="Rapee Pongtanee"/>
    <m/>
    <n v="5"/>
  </r>
  <r>
    <x v="23"/>
    <s v="I/C DESG"/>
    <s v="002276"/>
    <s v="Jate Thongsom"/>
    <m/>
    <n v="8"/>
  </r>
  <r>
    <x v="23"/>
    <s v="I/C DESG"/>
    <s v="003038"/>
    <s v="Lampoon Khamwangngeaw"/>
    <m/>
    <n v="2"/>
  </r>
  <r>
    <x v="23"/>
    <s v="I/C DESG"/>
    <s v="000903"/>
    <s v="Chapoo Rordpet"/>
    <m/>
    <n v="4"/>
  </r>
  <r>
    <x v="4"/>
    <s v="I/C DESG"/>
    <s v="000563"/>
    <s v="Assadang Mouangsamrit"/>
    <m/>
    <n v="8"/>
  </r>
  <r>
    <x v="23"/>
    <s v="I/C DESG"/>
    <s v="004491"/>
    <s v="Rapee Pongtanee"/>
    <m/>
    <n v="8"/>
  </r>
  <r>
    <x v="23"/>
    <s v="I/C DESG"/>
    <s v="003038"/>
    <s v="Lampoon Khamwangngeaw"/>
    <m/>
    <n v="2"/>
  </r>
  <r>
    <x v="4"/>
    <s v="I/C DESG"/>
    <s v="000563"/>
    <s v="Assadang Mouangsamrit"/>
    <m/>
    <n v="4"/>
  </r>
  <r>
    <x v="23"/>
    <s v="I/C DESG"/>
    <s v="002276"/>
    <s v="Jate Thongsom"/>
    <m/>
    <n v="8"/>
  </r>
  <r>
    <x v="23"/>
    <s v="I/C DESG"/>
    <s v="000903"/>
    <s v="Chapoo Rordpet"/>
    <m/>
    <n v="3"/>
  </r>
  <r>
    <x v="4"/>
    <s v="I/C DESG"/>
    <s v="007027"/>
    <s v="Pawanrat Panjitwanitjaroen"/>
    <m/>
    <n v="8"/>
  </r>
  <r>
    <x v="21"/>
    <s v="I/C DESG"/>
    <s v="004498"/>
    <s v="Rattikarn Saengow"/>
    <m/>
    <n v="8"/>
  </r>
  <r>
    <x v="22"/>
    <s v="I/C DESG"/>
    <s v="000903"/>
    <s v="Chapoo Rordpet"/>
    <m/>
    <n v="2"/>
  </r>
  <r>
    <x v="4"/>
    <s v="I/C DESG"/>
    <s v="000903"/>
    <s v="Chapoo Rordpet"/>
    <m/>
    <n v="1"/>
  </r>
  <r>
    <x v="23"/>
    <s v="I/C DESG"/>
    <s v="002276"/>
    <s v="Jate Thongsom"/>
    <m/>
    <n v="8"/>
  </r>
  <r>
    <x v="23"/>
    <s v="I/C DESG"/>
    <s v="000903"/>
    <s v="Chapoo Rordpet"/>
    <m/>
    <n v="3"/>
  </r>
  <r>
    <x v="23"/>
    <s v="I/C DESG"/>
    <s v="004491"/>
    <s v="Rapee Pongtanee"/>
    <m/>
    <n v="8"/>
  </r>
  <r>
    <x v="2"/>
    <s v="I/C DESG"/>
    <s v="003038"/>
    <s v="Lampoon Khamwangngeaw"/>
    <m/>
    <n v="5"/>
  </r>
  <r>
    <x v="22"/>
    <s v="I/C DESG"/>
    <s v="000903"/>
    <s v="Chapoo Rordpet"/>
    <m/>
    <n v="3"/>
  </r>
  <r>
    <x v="4"/>
    <s v="I/C DESG"/>
    <s v="000903"/>
    <s v="Chapoo Rordpet"/>
    <m/>
    <n v="2"/>
  </r>
  <r>
    <x v="4"/>
    <s v="I/C DESG"/>
    <s v="000563"/>
    <s v="Assadang Mouangsamrit"/>
    <m/>
    <n v="4"/>
  </r>
  <r>
    <x v="21"/>
    <s v="I/C DESG"/>
    <s v="004498"/>
    <s v="Rattikarn Saengow"/>
    <m/>
    <n v="8"/>
  </r>
  <r>
    <x v="23"/>
    <s v="I/C DESG"/>
    <s v="004491"/>
    <s v="Rapee Pongtanee"/>
    <m/>
    <n v="8"/>
  </r>
  <r>
    <x v="2"/>
    <s v="I/C DESG"/>
    <s v="003038"/>
    <s v="Lampoon Khamwangngeaw"/>
    <m/>
    <n v="3"/>
  </r>
  <r>
    <x v="4"/>
    <s v="I/C DESG"/>
    <s v="007027"/>
    <s v="Pawanrat Panjitwanitjaroen"/>
    <m/>
    <n v="8"/>
  </r>
  <r>
    <x v="4"/>
    <s v="I/C DESG"/>
    <s v="000903"/>
    <s v="Chapoo Rordpet"/>
    <m/>
    <n v="1"/>
  </r>
  <r>
    <x v="4"/>
    <s v="I/C DESG"/>
    <s v="000903"/>
    <s v="Chapoo Rordpet"/>
    <m/>
    <n v="6"/>
  </r>
  <r>
    <x v="23"/>
    <s v="I/C DESG"/>
    <s v="002276"/>
    <s v="Jate Thongsom"/>
    <m/>
    <n v="8"/>
  </r>
  <r>
    <x v="23"/>
    <s v="I/C DESG"/>
    <s v="003038"/>
    <s v="Lampoon Khamwangngeaw"/>
    <m/>
    <n v="2"/>
  </r>
  <r>
    <x v="23"/>
    <s v="I/C DESG"/>
    <s v="004491"/>
    <s v="Rapee Pongtanee"/>
    <m/>
    <n v="8"/>
  </r>
  <r>
    <x v="4"/>
    <s v="I/C DESG"/>
    <s v="000903"/>
    <s v="Chapoo Rordpet"/>
    <m/>
    <n v="1"/>
  </r>
  <r>
    <x v="4"/>
    <s v="I/C DESG"/>
    <s v="000563"/>
    <s v="Assadang Mouangsamrit"/>
    <m/>
    <n v="4"/>
  </r>
  <r>
    <x v="23"/>
    <s v="I/C DESG"/>
    <s v="002276"/>
    <s v="Jate Thongsom"/>
    <m/>
    <n v="8"/>
  </r>
  <r>
    <x v="4"/>
    <s v="I/C DESG"/>
    <s v="000903"/>
    <s v="Chapoo Rordpet"/>
    <m/>
    <n v="4"/>
  </r>
  <r>
    <x v="23"/>
    <s v="I/C DESG"/>
    <s v="004491"/>
    <s v="Rapee Pongtanee"/>
    <m/>
    <n v="7"/>
  </r>
  <r>
    <x v="4"/>
    <s v="I/C DESG"/>
    <s v="000903"/>
    <s v="Chapoo Rordpet"/>
    <m/>
    <n v="2"/>
  </r>
  <r>
    <x v="23"/>
    <s v="I/C DESG"/>
    <s v="002276"/>
    <s v="Jate Thongsom"/>
    <m/>
    <n v="8"/>
  </r>
  <r>
    <x v="23"/>
    <s v="I/C DESG"/>
    <s v="004491"/>
    <s v="Rapee Pongtanee"/>
    <m/>
    <n v="4"/>
  </r>
  <r>
    <x v="4"/>
    <s v="I/C DESG"/>
    <s v="000903"/>
    <s v="Chapoo Rordpet"/>
    <m/>
    <n v="6"/>
  </r>
  <r>
    <x v="4"/>
    <s v="I/C DESG"/>
    <s v="007027"/>
    <s v="Pawanrat Panjitwanitjaroen"/>
    <m/>
    <n v="8"/>
  </r>
  <r>
    <x v="1"/>
    <s v="I/C DESG"/>
    <s v="000563"/>
    <s v="Assadang Mouangsamrit"/>
    <m/>
    <n v="8"/>
  </r>
  <r>
    <x v="23"/>
    <s v="I/C DESG"/>
    <s v="000903"/>
    <s v="Chapoo Rordpet"/>
    <m/>
    <n v="3"/>
  </r>
  <r>
    <x v="26"/>
    <s v="I/C DESG"/>
    <s v="006931"/>
    <s v="Pranchalee Hathairat"/>
    <m/>
    <n v="5"/>
  </r>
  <r>
    <x v="23"/>
    <s v="I/C DESG"/>
    <s v="004491"/>
    <s v="Rapee Pongtanee"/>
    <m/>
    <n v="8"/>
  </r>
  <r>
    <x v="23"/>
    <s v="I/C DESG"/>
    <s v="002276"/>
    <s v="Jate Thongsom"/>
    <m/>
    <n v="4"/>
  </r>
  <r>
    <x v="1"/>
    <s v="I/C DESG"/>
    <s v="000563"/>
    <s v="Assadang Mouangsamrit"/>
    <m/>
    <n v="8"/>
  </r>
  <r>
    <x v="23"/>
    <s v="I/C DESG"/>
    <s v="004491"/>
    <s v="Rapee Pongtanee"/>
    <m/>
    <n v="4"/>
  </r>
  <r>
    <x v="5"/>
    <s v="I/C DESG"/>
    <s v="003038"/>
    <s v="Lampoon Khamwangngeaw"/>
    <m/>
    <n v="4"/>
  </r>
  <r>
    <x v="23"/>
    <s v="I/C DESG"/>
    <s v="004491"/>
    <s v="Rapee Pongtanee"/>
    <m/>
    <n v="4"/>
  </r>
  <r>
    <x v="4"/>
    <s v="I/C DESG"/>
    <s v="000903"/>
    <s v="Chapoo Rordpet"/>
    <m/>
    <n v="4"/>
  </r>
  <r>
    <x v="5"/>
    <s v="I/C DESG"/>
    <s v="003038"/>
    <s v="Lampoon Khamwangngeaw"/>
    <m/>
    <n v="4"/>
  </r>
  <r>
    <x v="22"/>
    <s v="I/C DESG"/>
    <s v="000903"/>
    <s v="Chapoo Rordpet"/>
    <m/>
    <n v="3"/>
  </r>
  <r>
    <x v="4"/>
    <s v="I/C DESG"/>
    <s v="007027"/>
    <s v="Pawanrat Panjitwanitjaroen"/>
    <m/>
    <n v="8"/>
  </r>
  <r>
    <x v="4"/>
    <s v="I/C DESG"/>
    <s v="000903"/>
    <s v="Chapoo Rordpet"/>
    <m/>
    <n v="2"/>
  </r>
  <r>
    <x v="5"/>
    <s v="I/C DESG"/>
    <s v="003038"/>
    <s v="Lampoon Khamwangngeaw"/>
    <m/>
    <n v="4"/>
  </r>
  <r>
    <x v="22"/>
    <s v="I/C DESG"/>
    <s v="000903"/>
    <s v="Chapoo Rordpet"/>
    <m/>
    <n v="1"/>
  </r>
  <r>
    <x v="4"/>
    <s v="I/C DESG"/>
    <s v="000903"/>
    <s v="Chapoo Rordpet"/>
    <m/>
    <n v="4"/>
  </r>
  <r>
    <x v="22"/>
    <s v="I/C DESG"/>
    <s v="000903"/>
    <s v="Chapoo Rordpet"/>
    <m/>
    <n v="2"/>
  </r>
  <r>
    <x v="23"/>
    <s v="I/C DESG"/>
    <s v="004491"/>
    <s v="Rapee Pongtanee"/>
    <m/>
    <n v="3"/>
  </r>
  <r>
    <x v="4"/>
    <s v="I/C DESG"/>
    <s v="004057"/>
    <s v="Nitipol Kanagasai"/>
    <m/>
    <n v="8"/>
  </r>
  <r>
    <x v="4"/>
    <s v="I/C DESG"/>
    <s v="000903"/>
    <s v="Chapoo Rordpet"/>
    <m/>
    <n v="2"/>
  </r>
  <r>
    <x v="23"/>
    <s v="I/C DESG"/>
    <s v="006524"/>
    <s v="Pimruetai Maneekorn"/>
    <m/>
    <n v="8"/>
  </r>
  <r>
    <x v="23"/>
    <s v="I/C DESG"/>
    <s v="000903"/>
    <s v="Chapoo Rordpet"/>
    <m/>
    <n v="2.5"/>
  </r>
  <r>
    <x v="23"/>
    <s v="I/C DESG"/>
    <s v="000903"/>
    <s v="Chapoo Rordpet"/>
    <m/>
    <n v="6"/>
  </r>
  <r>
    <x v="23"/>
    <s v="I/C DESG"/>
    <s v="004491"/>
    <s v="Rapee Pongtanee"/>
    <m/>
    <n v="8"/>
  </r>
  <r>
    <x v="21"/>
    <s v="I/C DESG"/>
    <s v="005152"/>
    <s v="Sresthasak Varasarin"/>
    <m/>
    <n v="8"/>
  </r>
  <r>
    <x v="23"/>
    <s v="I/C DESG"/>
    <s v="004491"/>
    <s v="Rapee Pongtanee"/>
    <m/>
    <n v="8"/>
  </r>
  <r>
    <x v="22"/>
    <s v="I/C DESG"/>
    <s v="000903"/>
    <s v="Chapoo Rordpet"/>
    <m/>
    <n v="3"/>
  </r>
  <r>
    <x v="1"/>
    <s v="I/C DESG"/>
    <s v="004491"/>
    <s v="Rapee Pongtanee"/>
    <m/>
    <n v="4"/>
  </r>
  <r>
    <x v="1"/>
    <s v="I/C DESG"/>
    <s v="004491"/>
    <s v="Rapee Pongtanee"/>
    <m/>
    <n v="4"/>
  </r>
  <r>
    <x v="21"/>
    <s v="I/C DESG"/>
    <s v="004498"/>
    <s v="Rattikarn Saengow"/>
    <m/>
    <n v="8"/>
  </r>
  <r>
    <x v="21"/>
    <s v="I/C DESG"/>
    <s v="004498"/>
    <s v="Rattikarn Saengow"/>
    <m/>
    <n v="8"/>
  </r>
  <r>
    <x v="21"/>
    <s v="I/C DESG"/>
    <s v="004498"/>
    <s v="Rattikarn Saengow"/>
    <m/>
    <n v="8"/>
  </r>
  <r>
    <x v="21"/>
    <s v="I/C DESG"/>
    <s v="004498"/>
    <s v="Rattikarn Saengow"/>
    <m/>
    <n v="7"/>
  </r>
  <r>
    <x v="21"/>
    <s v="I/C DESG"/>
    <s v="004498"/>
    <s v="Rattikarn Saengow"/>
    <m/>
    <n v="8"/>
  </r>
  <r>
    <x v="21"/>
    <s v="I/C DESG"/>
    <s v="004498"/>
    <s v="Rattikarn Saengow"/>
    <m/>
    <n v="4"/>
  </r>
  <r>
    <x v="22"/>
    <s v="I/C DESG"/>
    <s v="000903"/>
    <s v="Chapoo Rordpet"/>
    <m/>
    <n v="3"/>
  </r>
  <r>
    <x v="21"/>
    <s v="I/C DESG"/>
    <s v="004498"/>
    <s v="Rattikarn Saengow"/>
    <m/>
    <n v="6"/>
  </r>
  <r>
    <x v="23"/>
    <s v="I/C DESG"/>
    <s v="000903"/>
    <s v="Chapoo Rordpet"/>
    <m/>
    <n v="3.5"/>
  </r>
  <r>
    <x v="23"/>
    <s v="I/C DESG"/>
    <s v="000903"/>
    <s v="Chapoo Rordpet"/>
    <m/>
    <n v="2"/>
  </r>
  <r>
    <x v="23"/>
    <s v="I/C DESG"/>
    <s v="006524"/>
    <s v="Pimruetai Maneekorn"/>
    <m/>
    <n v="8"/>
  </r>
  <r>
    <x v="23"/>
    <s v="I/C DESG"/>
    <s v="006486"/>
    <s v="Sakchai Kamchai"/>
    <m/>
    <n v="8"/>
  </r>
  <r>
    <x v="1"/>
    <s v="I/C DESG"/>
    <s v="002424"/>
    <s v="Jhutamad Jaraekram"/>
    <m/>
    <n v="8"/>
  </r>
  <r>
    <x v="4"/>
    <s v="I/C DESG"/>
    <s v="004057"/>
    <s v="Nitipol Kanagasai"/>
    <m/>
    <n v="8"/>
  </r>
  <r>
    <x v="1"/>
    <s v="I/C DESG"/>
    <s v="002424"/>
    <s v="Jhutamad Jaraekram"/>
    <m/>
    <n v="8"/>
  </r>
  <r>
    <x v="23"/>
    <s v="I/C DESG"/>
    <s v="006486"/>
    <s v="Sakchai Kamchai"/>
    <m/>
    <n v="8"/>
  </r>
  <r>
    <x v="23"/>
    <s v="I/C DESG"/>
    <s v="006524"/>
    <s v="Pimruetai Maneekorn"/>
    <m/>
    <n v="8"/>
  </r>
  <r>
    <x v="4"/>
    <s v="I/C DESG"/>
    <s v="004057"/>
    <s v="Nitipol Kanagasai"/>
    <m/>
    <n v="4"/>
  </r>
  <r>
    <x v="23"/>
    <s v="I/C DESG"/>
    <s v="000871"/>
    <s v="Chakrit Ounvises"/>
    <m/>
    <n v="4"/>
  </r>
  <r>
    <x v="4"/>
    <s v="I/C DESG"/>
    <s v="004057"/>
    <s v="Nitipol Kanagasai"/>
    <m/>
    <n v="4"/>
  </r>
  <r>
    <x v="23"/>
    <s v="I/C DESG"/>
    <s v="006486"/>
    <s v="Sakchai Kamchai"/>
    <m/>
    <n v="8"/>
  </r>
  <r>
    <x v="4"/>
    <s v="I/C DESG"/>
    <s v="004057"/>
    <s v="Nitipol Kanagasai"/>
    <m/>
    <n v="8"/>
  </r>
  <r>
    <x v="19"/>
    <s v="I/C DESG"/>
    <s v="000871"/>
    <s v="Chakrit Ounvises"/>
    <m/>
    <n v="1"/>
  </r>
  <r>
    <x v="1"/>
    <s v="I/C DESG"/>
    <s v="002424"/>
    <s v="Jhutamad Jaraekram"/>
    <m/>
    <n v="8"/>
  </r>
  <r>
    <x v="23"/>
    <s v="I/C DESG"/>
    <s v="006486"/>
    <s v="Sakchai Kamchai"/>
    <m/>
    <n v="4"/>
  </r>
  <r>
    <x v="4"/>
    <s v="I/C DESG"/>
    <s v="004057"/>
    <s v="Nitipol Kanagasai"/>
    <m/>
    <n v="8"/>
  </r>
  <r>
    <x v="2"/>
    <s v="I/C DESG"/>
    <s v="005749"/>
    <s v="Witthawat Witthayawiranon"/>
    <m/>
    <n v="2"/>
  </r>
  <r>
    <x v="21"/>
    <s v="I/C DESG"/>
    <s v="000871"/>
    <s v="Chakrit Ounvises"/>
    <m/>
    <n v="3"/>
  </r>
  <r>
    <x v="23"/>
    <s v="I/C DESG"/>
    <s v="006486"/>
    <s v="Sakchai Kamchai"/>
    <m/>
    <n v="8"/>
  </r>
  <r>
    <x v="4"/>
    <s v="I/C DESG"/>
    <s v="004057"/>
    <s v="Nitipol Kanagasai"/>
    <m/>
    <n v="4"/>
  </r>
  <r>
    <x v="1"/>
    <s v="I/C DESG"/>
    <s v="002780"/>
    <s v="Karuna Chandee"/>
    <m/>
    <n v="8"/>
  </r>
  <r>
    <x v="1"/>
    <s v="I/C DESG"/>
    <s v="002424"/>
    <s v="Jhutamad Jaraekram"/>
    <m/>
    <n v="8"/>
  </r>
  <r>
    <x v="23"/>
    <s v="I/C DESG"/>
    <s v="006524"/>
    <s v="Pimruetai Maneekorn"/>
    <m/>
    <n v="8"/>
  </r>
  <r>
    <x v="4"/>
    <s v="I/C DESG"/>
    <s v="004057"/>
    <s v="Nitipol Kanagasai"/>
    <m/>
    <n v="8"/>
  </r>
  <r>
    <x v="23"/>
    <s v="I/C DESG"/>
    <s v="004103"/>
    <s v="Nuttaporn Soontornmesatien"/>
    <m/>
    <n v="4"/>
  </r>
  <r>
    <x v="4"/>
    <s v="I/C DESG"/>
    <s v="004057"/>
    <s v="Nitipol Kanagasai"/>
    <m/>
    <n v="8"/>
  </r>
  <r>
    <x v="23"/>
    <s v="I/C DESG"/>
    <s v="004103"/>
    <s v="Nuttaporn Soontornmesatien"/>
    <m/>
    <n v="8"/>
  </r>
  <r>
    <x v="23"/>
    <s v="I/C DESG"/>
    <s v="006486"/>
    <s v="Sakchai Kamchai"/>
    <m/>
    <n v="4"/>
  </r>
  <r>
    <x v="23"/>
    <s v="I/C DESG"/>
    <s v="006524"/>
    <s v="Pimruetai Maneekorn"/>
    <m/>
    <n v="8"/>
  </r>
  <r>
    <x v="1"/>
    <s v="I/C DESG"/>
    <s v="002424"/>
    <s v="Jhutamad Jaraekram"/>
    <m/>
    <n v="8"/>
  </r>
  <r>
    <x v="24"/>
    <s v="I/C DESG"/>
    <s v="005265"/>
    <s v="Surisa Phosang"/>
    <m/>
    <n v="8"/>
  </r>
  <r>
    <x v="1"/>
    <s v="I/C DESG"/>
    <s v="002424"/>
    <s v="Jhutamad Jaraekram"/>
    <m/>
    <n v="8"/>
  </r>
  <r>
    <x v="23"/>
    <s v="I/C DESG"/>
    <s v="004103"/>
    <s v="Nuttaporn Soontornmesatien"/>
    <m/>
    <n v="2"/>
  </r>
  <r>
    <x v="23"/>
    <s v="I/C DESG"/>
    <s v="006486"/>
    <s v="Sakchai Kamchai"/>
    <m/>
    <n v="8"/>
  </r>
  <r>
    <x v="1"/>
    <s v="I/C DESG"/>
    <s v="002424"/>
    <s v="Jhutamad Jaraekram"/>
    <m/>
    <n v="8"/>
  </r>
  <r>
    <x v="2"/>
    <s v="I/C DESG"/>
    <s v="005749"/>
    <s v="Witthawat Witthayawiranon"/>
    <m/>
    <n v="3.5"/>
  </r>
  <r>
    <x v="1"/>
    <s v="I/C DESG"/>
    <s v="002424"/>
    <s v="Jhutamad Jaraekram"/>
    <m/>
    <n v="8"/>
  </r>
  <r>
    <x v="4"/>
    <s v="I/C DESG"/>
    <s v="004927"/>
    <s v="Seksan Pliansinchai"/>
    <m/>
    <n v="8"/>
  </r>
  <r>
    <x v="21"/>
    <s v="I/C DESG"/>
    <s v="000871"/>
    <s v="Chakrit Ounvises"/>
    <m/>
    <n v="4"/>
  </r>
  <r>
    <x v="1"/>
    <s v="I/C DESG"/>
    <s v="002424"/>
    <s v="Jhutamad Jaraekram"/>
    <m/>
    <n v="4"/>
  </r>
  <r>
    <x v="24"/>
    <s v="I/C DESG"/>
    <s v="005265"/>
    <s v="Surisa Phosang"/>
    <m/>
    <n v="8"/>
  </r>
  <r>
    <x v="21"/>
    <s v="I/C DESG"/>
    <s v="000871"/>
    <s v="Chakrit Ounvises"/>
    <m/>
    <n v="5"/>
  </r>
  <r>
    <x v="23"/>
    <s v="I/C DESG"/>
    <s v="000871"/>
    <s v="Chakrit Ounvises"/>
    <m/>
    <n v="2"/>
  </r>
  <r>
    <x v="21"/>
    <s v="I/C DESG"/>
    <s v="000871"/>
    <s v="Chakrit Ounvises"/>
    <m/>
    <n v="5"/>
  </r>
  <r>
    <x v="4"/>
    <s v="I/C DESG"/>
    <s v="002424"/>
    <s v="Jhutamad Jaraekram"/>
    <m/>
    <n v="4"/>
  </r>
  <r>
    <x v="23"/>
    <s v="I/C DESG"/>
    <s v="002276"/>
    <s v="Jate Thongsom"/>
    <m/>
    <n v="8"/>
  </r>
  <r>
    <x v="21"/>
    <s v="I/C DESG"/>
    <s v="000871"/>
    <s v="Chakrit Ounvises"/>
    <m/>
    <n v="5"/>
  </r>
  <r>
    <x v="26"/>
    <s v="I/C DESG"/>
    <s v="004103"/>
    <s v="Nuttaporn Soontornmesatien"/>
    <m/>
    <n v="4"/>
  </r>
  <r>
    <x v="2"/>
    <s v="I/C DESG"/>
    <s v="005749"/>
    <s v="Witthawat Witthayawiranon"/>
    <m/>
    <n v="4"/>
  </r>
  <r>
    <x v="4"/>
    <s v="I/C DESG"/>
    <s v="004927"/>
    <s v="Seksan Pliansinchai"/>
    <m/>
    <n v="6"/>
  </r>
  <r>
    <x v="1"/>
    <s v="I/C DESG"/>
    <s v="002780"/>
    <s v="Karuna Chandee"/>
    <m/>
    <n v="4"/>
  </r>
  <r>
    <x v="26"/>
    <s v="I/C DESG"/>
    <s v="004103"/>
    <s v="Nuttaporn Soontornmesatien"/>
    <m/>
    <n v="2"/>
  </r>
  <r>
    <x v="23"/>
    <s v="I/C DESG"/>
    <s v="004103"/>
    <s v="Nuttaporn Soontornmesatien"/>
    <m/>
    <n v="8"/>
  </r>
  <r>
    <x v="23"/>
    <s v="I/C DESG"/>
    <s v="000871"/>
    <s v="Chakrit Ounvises"/>
    <m/>
    <n v="2"/>
  </r>
  <r>
    <x v="21"/>
    <s v="I/C DESG"/>
    <s v="000871"/>
    <s v="Chakrit Ounvises"/>
    <m/>
    <n v="2"/>
  </r>
  <r>
    <x v="26"/>
    <s v="I/C DESG"/>
    <s v="005749"/>
    <s v="Witthawat Witthayawiranon"/>
    <m/>
    <n v="1"/>
  </r>
  <r>
    <x v="21"/>
    <s v="I/C DESG"/>
    <s v="000871"/>
    <s v="Chakrit Ounvises"/>
    <m/>
    <n v="2"/>
  </r>
  <r>
    <x v="24"/>
    <s v="I/C DESG"/>
    <s v="005265"/>
    <s v="Surisa Phosang"/>
    <m/>
    <n v="8"/>
  </r>
  <r>
    <x v="4"/>
    <s v="I/C DESG"/>
    <s v="004927"/>
    <s v="Seksan Pliansinchai"/>
    <m/>
    <n v="8"/>
  </r>
  <r>
    <x v="23"/>
    <s v="I/C DESG"/>
    <s v="000871"/>
    <s v="Chakrit Ounvises"/>
    <m/>
    <n v="2"/>
  </r>
  <r>
    <x v="23"/>
    <s v="I/C DESG"/>
    <s v="002276"/>
    <s v="Jate Thongsom"/>
    <m/>
    <n v="8"/>
  </r>
  <r>
    <x v="23"/>
    <s v="I/C DESG"/>
    <s v="000871"/>
    <s v="Chakrit Ounvises"/>
    <m/>
    <n v="2"/>
  </r>
  <r>
    <x v="23"/>
    <s v="I/C DESG"/>
    <s v="000871"/>
    <s v="Chakrit Ounvises"/>
    <m/>
    <n v="2"/>
  </r>
  <r>
    <x v="23"/>
    <s v="I/C DESG"/>
    <s v="004103"/>
    <s v="Nuttaporn Soontornmesatien"/>
    <m/>
    <n v="8"/>
  </r>
  <r>
    <x v="23"/>
    <s v="I/C DESG"/>
    <s v="000871"/>
    <s v="Chakrit Ounvises"/>
    <m/>
    <n v="3"/>
  </r>
  <r>
    <x v="23"/>
    <s v="I/C DESG"/>
    <s v="004103"/>
    <s v="Nuttaporn Soontornmesatien"/>
    <m/>
    <n v="6"/>
  </r>
  <r>
    <x v="23"/>
    <s v="I/C DESG"/>
    <s v="000871"/>
    <s v="Chakrit Ounvises"/>
    <m/>
    <n v="2"/>
  </r>
  <r>
    <x v="1"/>
    <s v="I/C DESG"/>
    <s v="002780"/>
    <s v="Karuna Chandee"/>
    <m/>
    <n v="4"/>
  </r>
  <r>
    <x v="23"/>
    <s v="I/C DESG"/>
    <s v="000871"/>
    <s v="Chakrit Ounvises"/>
    <m/>
    <n v="4"/>
  </r>
  <r>
    <x v="23"/>
    <s v="I/C DESG"/>
    <s v="000871"/>
    <s v="Chakrit Ounvises"/>
    <m/>
    <n v="2"/>
  </r>
  <r>
    <x v="23"/>
    <s v="I/C DESG"/>
    <s v="000871"/>
    <s v="Chakrit Ounvises"/>
    <m/>
    <n v="2"/>
  </r>
  <r>
    <x v="23"/>
    <s v="I/C DESG"/>
    <s v="000871"/>
    <s v="Chakrit Ounvises"/>
    <m/>
    <n v="4"/>
  </r>
  <r>
    <x v="26"/>
    <s v="I/C DESG"/>
    <s v="005749"/>
    <s v="Witthawat Witthayawiranon"/>
    <m/>
    <n v="4"/>
  </r>
  <r>
    <x v="23"/>
    <s v="I/C DESG"/>
    <s v="004103"/>
    <s v="Nuttaporn Soontornmesatien"/>
    <m/>
    <n v="8"/>
  </r>
  <r>
    <x v="23"/>
    <s v="I/C DESG"/>
    <s v="000871"/>
    <s v="Chakrit Ounvises"/>
    <m/>
    <n v="2"/>
  </r>
  <r>
    <x v="4"/>
    <s v="I/C DESG"/>
    <s v="004927"/>
    <s v="Seksan Pliansinchai"/>
    <m/>
    <n v="8"/>
  </r>
  <r>
    <x v="2"/>
    <s v="I/C DESG"/>
    <s v="005749"/>
    <s v="Witthawat Witthayawiranon"/>
    <m/>
    <n v="2"/>
  </r>
  <r>
    <x v="23"/>
    <s v="I/C DESG"/>
    <s v="004103"/>
    <s v="Nuttaporn Soontornmesatien"/>
    <m/>
    <n v="8"/>
  </r>
  <r>
    <x v="24"/>
    <s v="I/C DESG"/>
    <s v="005265"/>
    <s v="Surisa Phosang"/>
    <m/>
    <n v="8"/>
  </r>
  <r>
    <x v="1"/>
    <s v="I/C DESG"/>
    <s v="002780"/>
    <s v="Karuna Chandee"/>
    <m/>
    <n v="8"/>
  </r>
  <r>
    <x v="15"/>
    <s v="I/C DESG"/>
    <s v="002302"/>
    <s v="Jeerustha Kamlang"/>
    <m/>
    <n v="1"/>
  </r>
  <r>
    <x v="23"/>
    <s v="I/C DESG"/>
    <s v="004103"/>
    <s v="Nuttaporn Soontornmesatien"/>
    <m/>
    <n v="8"/>
  </r>
  <r>
    <x v="2"/>
    <s v="I/C DESG"/>
    <s v="005749"/>
    <s v="Witthawat Witthayawiranon"/>
    <m/>
    <n v="3.5"/>
  </r>
  <r>
    <x v="4"/>
    <s v="I/C DESG"/>
    <s v="004927"/>
    <s v="Seksan Pliansinchai"/>
    <m/>
    <n v="7"/>
  </r>
  <r>
    <x v="23"/>
    <s v="I/C DESG"/>
    <s v="004103"/>
    <s v="Nuttaporn Soontornmesatien"/>
    <m/>
    <n v="6"/>
  </r>
  <r>
    <x v="1"/>
    <s v="I/C DESG"/>
    <s v="002780"/>
    <s v="Karuna Chandee"/>
    <m/>
    <n v="8"/>
  </r>
  <r>
    <x v="23"/>
    <s v="I/C DESG"/>
    <s v="002276"/>
    <s v="Jate Thongsom"/>
    <m/>
    <n v="7"/>
  </r>
  <r>
    <x v="21"/>
    <s v="I/C DESG"/>
    <s v="000871"/>
    <s v="Chakrit Ounvises"/>
    <m/>
    <n v="4"/>
  </r>
  <r>
    <x v="26"/>
    <s v="I/C DESG"/>
    <s v="004103"/>
    <s v="Nuttaporn Soontornmesatien"/>
    <m/>
    <n v="2"/>
  </r>
  <r>
    <x v="24"/>
    <s v="I/C DESG"/>
    <s v="005265"/>
    <s v="Surisa Phosang"/>
    <m/>
    <n v="8"/>
  </r>
  <r>
    <x v="4"/>
    <s v="I/C DESG"/>
    <s v="004927"/>
    <s v="Seksan Pliansinchai"/>
    <m/>
    <n v="4"/>
  </r>
  <r>
    <x v="2"/>
    <s v="I/C DESG"/>
    <s v="005749"/>
    <s v="Witthawat Witthayawiranon"/>
    <m/>
    <n v="4"/>
  </r>
  <r>
    <x v="26"/>
    <s v="I/C DESG"/>
    <s v="004103"/>
    <s v="Nuttaporn Soontornmesatien"/>
    <m/>
    <n v="2"/>
  </r>
  <r>
    <x v="21"/>
    <s v="I/C DESG"/>
    <s v="000871"/>
    <s v="Chakrit Ounvises"/>
    <m/>
    <n v="4"/>
  </r>
  <r>
    <x v="23"/>
    <s v="I/C DESG"/>
    <s v="002780"/>
    <s v="Karuna Chandee"/>
    <m/>
    <n v="4"/>
  </r>
  <r>
    <x v="2"/>
    <s v="I/C DESG"/>
    <s v="005749"/>
    <s v="Witthawat Witthayawiranon"/>
    <m/>
    <n v="1"/>
  </r>
  <r>
    <x v="23"/>
    <s v="I/C DESG"/>
    <s v="002780"/>
    <s v="Karuna Chandee"/>
    <m/>
    <n v="4"/>
  </r>
  <r>
    <x v="21"/>
    <s v="I/C DESG"/>
    <s v="000871"/>
    <s v="Chakrit Ounvises"/>
    <m/>
    <n v="6"/>
  </r>
  <r>
    <x v="1"/>
    <s v="I/C DESG"/>
    <s v="002780"/>
    <s v="Karuna Chandee"/>
    <m/>
    <n v="4"/>
  </r>
  <r>
    <x v="24"/>
    <s v="I/C DESG"/>
    <s v="005265"/>
    <s v="Surisa Phosang"/>
    <m/>
    <n v="8"/>
  </r>
  <r>
    <x v="23"/>
    <s v="I/C DESG"/>
    <s v="004103"/>
    <s v="Nuttaporn Soontornmesatien"/>
    <m/>
    <n v="8"/>
  </r>
  <r>
    <x v="21"/>
    <s v="I/C DESG"/>
    <s v="000871"/>
    <s v="Chakrit Ounvises"/>
    <m/>
    <n v="5"/>
  </r>
  <r>
    <x v="2"/>
    <s v="I/C DESG"/>
    <s v="005749"/>
    <s v="Witthawat Witthayawiranon"/>
    <m/>
    <n v="0.5"/>
  </r>
  <r>
    <x v="23"/>
    <s v="I/C DESG"/>
    <s v="002276"/>
    <s v="Jate Thongsom"/>
    <m/>
    <n v="8"/>
  </r>
  <r>
    <x v="23"/>
    <s v="I/C DESG"/>
    <s v="004103"/>
    <s v="Nuttaporn Soontornmesatien"/>
    <m/>
    <n v="8"/>
  </r>
  <r>
    <x v="24"/>
    <s v="I/C DESG"/>
    <s v="005265"/>
    <s v="Surisa Phosang"/>
    <m/>
    <n v="8"/>
  </r>
  <r>
    <x v="23"/>
    <s v="I/C DESG"/>
    <s v="002780"/>
    <s v="Karuna Chandee"/>
    <m/>
    <n v="8"/>
  </r>
  <r>
    <x v="23"/>
    <s v="I/C DESG"/>
    <s v="004103"/>
    <s v="Nuttaporn Soontornmesatien"/>
    <m/>
    <n v="8"/>
  </r>
  <r>
    <x v="21"/>
    <s v="I/C DESG"/>
    <s v="000871"/>
    <s v="Chakrit Ounvises"/>
    <m/>
    <n v="5"/>
  </r>
  <r>
    <x v="23"/>
    <s v="I/C DESG"/>
    <s v="002780"/>
    <s v="Karuna Chandee"/>
    <m/>
    <n v="8"/>
  </r>
  <r>
    <x v="23"/>
    <s v="I/C DESG"/>
    <s v="004103"/>
    <s v="Nuttaporn Soontornmesatien"/>
    <m/>
    <n v="8"/>
  </r>
  <r>
    <x v="23"/>
    <s v="I/C DESG"/>
    <s v="002276"/>
    <s v="Jate Thongsom"/>
    <m/>
    <n v="8"/>
  </r>
  <r>
    <x v="2"/>
    <s v="I/C DESG"/>
    <s v="005749"/>
    <s v="Witthawat Witthayawiranon"/>
    <m/>
    <n v="1"/>
  </r>
  <r>
    <x v="23"/>
    <s v="I/C DESG"/>
    <s v="004103"/>
    <s v="Nuttaporn Soontornmesatien"/>
    <m/>
    <n v="6"/>
  </r>
  <r>
    <x v="21"/>
    <s v="I/C DESG"/>
    <s v="000871"/>
    <s v="Chakrit Ounvises"/>
    <m/>
    <n v="5"/>
  </r>
  <r>
    <x v="23"/>
    <s v="I/C DESG"/>
    <s v="000871"/>
    <s v="Chakrit Ounvises"/>
    <m/>
    <n v="2"/>
  </r>
  <r>
    <x v="2"/>
    <s v="I/C DESG"/>
    <s v="005749"/>
    <s v="Witthawat Witthayawiranon"/>
    <m/>
    <n v="1"/>
  </r>
  <r>
    <x v="23"/>
    <s v="I/C DESG"/>
    <s v="002780"/>
    <s v="Karuna Chandee"/>
    <m/>
    <n v="4"/>
  </r>
  <r>
    <x v="2"/>
    <s v="I/C DESG"/>
    <s v="005749"/>
    <s v="Witthawat Witthayawiranon"/>
    <m/>
    <n v="1"/>
  </r>
  <r>
    <x v="23"/>
    <s v="I/C DESG"/>
    <s v="002276"/>
    <s v="Jate Thongsom"/>
    <m/>
    <n v="8"/>
  </r>
  <r>
    <x v="23"/>
    <s v="I/C DESG"/>
    <s v="004103"/>
    <s v="Nuttaporn Soontornmesatien"/>
    <m/>
    <n v="8"/>
  </r>
  <r>
    <x v="23"/>
    <s v="I/C DESG"/>
    <s v="004103"/>
    <s v="Nuttaporn Soontornmesatien"/>
    <m/>
    <n v="6"/>
  </r>
  <r>
    <x v="2"/>
    <s v="I/C DESG"/>
    <s v="005749"/>
    <s v="Witthawat Witthayawiranon"/>
    <m/>
    <n v="1"/>
  </r>
  <r>
    <x v="23"/>
    <s v="I/C DESG"/>
    <s v="000871"/>
    <s v="Chakrit Ounvises"/>
    <m/>
    <n v="3"/>
  </r>
  <r>
    <x v="2"/>
    <s v="I/C DESG"/>
    <s v="005749"/>
    <s v="Witthawat Witthayawiranon"/>
    <m/>
    <n v="2"/>
  </r>
  <r>
    <x v="23"/>
    <s v="I/C DESG"/>
    <s v="002276"/>
    <s v="Jate Thongsom"/>
    <m/>
    <n v="8"/>
  </r>
  <r>
    <x v="2"/>
    <s v="I/C DESG"/>
    <s v="005749"/>
    <s v="Witthawat Witthayawiranon"/>
    <m/>
    <n v="3"/>
  </r>
  <r>
    <x v="23"/>
    <s v="I/C DESG"/>
    <s v="002276"/>
    <s v="Jate Thongsom"/>
    <m/>
    <n v="8"/>
  </r>
  <r>
    <x v="26"/>
    <s v="I/C DESG"/>
    <s v="005749"/>
    <s v="Witthawat Witthayawiranon"/>
    <m/>
    <n v="2"/>
  </r>
  <r>
    <x v="26"/>
    <s v="I/C DESG"/>
    <s v="005749"/>
    <s v="Witthawat Witthayawiranon"/>
    <m/>
    <n v="2"/>
  </r>
  <r>
    <x v="23"/>
    <s v="I/C DESG"/>
    <s v="004103"/>
    <s v="Nuttaporn Soontornmesatien"/>
    <m/>
    <n v="8"/>
  </r>
  <r>
    <x v="2"/>
    <s v="I/C DESG"/>
    <s v="005749"/>
    <s v="Witthawat Witthayawiranon"/>
    <m/>
    <n v="5"/>
  </r>
  <r>
    <x v="15"/>
    <s v="I/C DESG"/>
    <s v="002302"/>
    <s v="Jeerustha Kamlang"/>
    <m/>
    <n v="1"/>
  </r>
  <r>
    <x v="2"/>
    <s v="I/C DESG"/>
    <s v="005749"/>
    <s v="Witthawat Witthayawiranon"/>
    <m/>
    <n v="6"/>
  </r>
  <r>
    <x v="2"/>
    <s v="I/C DESG"/>
    <s v="005749"/>
    <s v="Witthawat Witthayawiranon"/>
    <m/>
    <n v="4"/>
  </r>
  <r>
    <x v="23"/>
    <s v="I/C DESG"/>
    <s v="004103"/>
    <s v="Nuttaporn Soontornmesatien"/>
    <m/>
    <n v="8"/>
  </r>
  <r>
    <x v="21"/>
    <s v="I/C DESG"/>
    <s v="005749"/>
    <s v="Witthawat Witthayawiranon"/>
    <m/>
    <n v="3"/>
  </r>
  <r>
    <x v="21"/>
    <s v="I/C DESG"/>
    <s v="005749"/>
    <s v="Witthawat Witthayawiranon"/>
    <m/>
    <n v="4"/>
  </r>
  <r>
    <x v="26"/>
    <s v="I/C DESG"/>
    <s v="005749"/>
    <s v="Witthawat Witthayawiranon"/>
    <m/>
    <n v="4"/>
  </r>
  <r>
    <x v="26"/>
    <s v="I/C DESG"/>
    <s v="005749"/>
    <s v="Witthawat Witthayawiranon"/>
    <m/>
    <n v="3"/>
  </r>
  <r>
    <x v="2"/>
    <s v="I/C DESG"/>
    <s v="005749"/>
    <s v="Witthawat Witthayawiranon"/>
    <m/>
    <n v="1"/>
  </r>
  <r>
    <x v="2"/>
    <s v="I/C DESG"/>
    <s v="005749"/>
    <s v="Witthawat Witthayawiranon"/>
    <m/>
    <n v="0.5"/>
  </r>
  <r>
    <x v="6"/>
    <s v="I/C DESG"/>
    <s v="002302"/>
    <s v="Jeerustha Kamlang"/>
    <m/>
    <n v="1"/>
  </r>
  <r>
    <x v="6"/>
    <s v="I/C DESG"/>
    <s v="002302"/>
    <s v="Jeerustha Kamlang"/>
    <m/>
    <n v="1"/>
  </r>
  <r>
    <x v="6"/>
    <s v="I/C DESG"/>
    <s v="002302"/>
    <s v="Jeerustha Kamlang"/>
    <m/>
    <n v="1"/>
  </r>
  <r>
    <x v="26"/>
    <s v="I/C DESG"/>
    <s v="007023"/>
    <s v="Siripatcha Chotikkrai"/>
    <m/>
    <n v="8"/>
  </r>
  <r>
    <x v="21"/>
    <s v="I/C DESG"/>
    <s v="007023"/>
    <s v="Siripatcha Chotikkrai"/>
    <m/>
    <n v="5"/>
  </r>
  <r>
    <x v="21"/>
    <s v="I/C DESG"/>
    <s v="007023"/>
    <s v="Siripatcha Chotikkrai"/>
    <m/>
    <n v="8"/>
  </r>
  <r>
    <x v="21"/>
    <s v="I/C DESG"/>
    <s v="007023"/>
    <s v="Siripatcha Chotikkrai"/>
    <m/>
    <n v="8"/>
  </r>
  <r>
    <x v="21"/>
    <s v="I/C DESG"/>
    <s v="007023"/>
    <s v="Siripatcha Chotikkrai"/>
    <m/>
    <n v="3"/>
  </r>
  <r>
    <x v="15"/>
    <s v="I/C DESG"/>
    <s v="007023"/>
    <s v="Siripatcha Chotikkrai"/>
    <m/>
    <n v="8"/>
  </r>
  <r>
    <x v="15"/>
    <s v="I/C DESG"/>
    <s v="007023"/>
    <s v="Siripatcha Chotikkrai"/>
    <m/>
    <n v="8"/>
  </r>
  <r>
    <x v="15"/>
    <s v="I/C DESG"/>
    <s v="007023"/>
    <s v="Siripatcha Chotikkrai"/>
    <m/>
    <n v="4"/>
  </r>
  <r>
    <x v="15"/>
    <s v="I/C DESG"/>
    <s v="007023"/>
    <s v="Siripatcha Chotikkrai"/>
    <m/>
    <n v="3"/>
  </r>
  <r>
    <x v="15"/>
    <s v="I/C DESG"/>
    <s v="007023"/>
    <s v="Siripatcha Chotikkrai"/>
    <m/>
    <n v="5"/>
  </r>
  <r>
    <x v="21"/>
    <s v="I/C DESG"/>
    <s v="007023"/>
    <s v="Siripatcha Chotikkrai"/>
    <m/>
    <n v="4"/>
  </r>
  <r>
    <x v="19"/>
    <s v="I/C DESG"/>
    <s v="005279"/>
    <s v="Suthatip Paiboonnanthapong"/>
    <m/>
    <n v="8"/>
  </r>
  <r>
    <x v="23"/>
    <s v="I/C DESG"/>
    <s v="005279"/>
    <s v="Suthatip Paiboonnanthapong"/>
    <m/>
    <n v="8"/>
  </r>
  <r>
    <x v="2"/>
    <s v="I/C DESG"/>
    <s v="005749"/>
    <s v="Witthawat Witthayawiranon"/>
    <m/>
    <n v="8"/>
  </r>
  <r>
    <x v="23"/>
    <s v="I/C DESG"/>
    <s v="005279"/>
    <s v="Suthatip Paiboonnanthapong"/>
    <m/>
    <n v="8"/>
  </r>
  <r>
    <x v="23"/>
    <s v="I/C DESG"/>
    <s v="005279"/>
    <s v="Suthatip Paiboonnanthapong"/>
    <m/>
    <n v="8"/>
  </r>
  <r>
    <x v="2"/>
    <s v="I/C DESG"/>
    <s v="005749"/>
    <s v="Witthawat Witthayawiranon"/>
    <m/>
    <n v="8"/>
  </r>
  <r>
    <x v="23"/>
    <s v="I/C DESG"/>
    <s v="005279"/>
    <s v="Suthatip Paiboonnanthapong"/>
    <m/>
    <n v="8"/>
  </r>
  <r>
    <x v="2"/>
    <s v="I/C DESG"/>
    <s v="005749"/>
    <s v="Witthawat Witthayawiranon"/>
    <m/>
    <n v="8"/>
  </r>
  <r>
    <x v="2"/>
    <s v="I/C DESG"/>
    <s v="005749"/>
    <s v="Witthawat Witthayawiranon"/>
    <m/>
    <n v="4"/>
  </r>
  <r>
    <x v="2"/>
    <s v="I/C DESG"/>
    <s v="005749"/>
    <s v="Witthawat Witthayawiranon"/>
    <m/>
    <n v="8"/>
  </r>
  <r>
    <x v="15"/>
    <s v="I/C DESG"/>
    <s v="002302"/>
    <s v="Jeerustha Kamlang"/>
    <m/>
    <n v="1"/>
  </r>
  <r>
    <x v="21"/>
    <s v="I/C DESG"/>
    <s v="005279"/>
    <s v="Suthatip Paiboonnanthapong"/>
    <m/>
    <n v="4"/>
  </r>
  <r>
    <x v="23"/>
    <s v="I/C DESG"/>
    <s v="005279"/>
    <s v="Suthatip Paiboonnanthapong"/>
    <m/>
    <n v="8"/>
  </r>
  <r>
    <x v="23"/>
    <s v="I/C DESG"/>
    <s v="005279"/>
    <s v="Suthatip Paiboonnanthapong"/>
    <m/>
    <n v="8"/>
  </r>
  <r>
    <x v="23"/>
    <s v="I/C DESG"/>
    <s v="005279"/>
    <s v="Suthatip Paiboonnanthapong"/>
    <m/>
    <n v="4"/>
  </r>
  <r>
    <x v="2"/>
    <s v="I/C DESG"/>
    <s v="005749"/>
    <s v="Witthawat Witthayawiranon"/>
    <m/>
    <n v="4"/>
  </r>
  <r>
    <x v="15"/>
    <s v="I/C DESG"/>
    <s v="002302"/>
    <s v="Jeerustha Kamlang"/>
    <m/>
    <n v="1"/>
  </r>
  <r>
    <x v="15"/>
    <s v="I/C DESG"/>
    <s v="002302"/>
    <s v="Jeerustha Kamlang"/>
    <m/>
    <n v="1"/>
  </r>
  <r>
    <x v="15"/>
    <s v="I/C DESG"/>
    <s v="002302"/>
    <s v="Jeerustha Kamlang"/>
    <m/>
    <n v="1"/>
  </r>
  <r>
    <x v="15"/>
    <s v="I/C DESG"/>
    <s v="002302"/>
    <s v="Jeerustha Kamlang"/>
    <m/>
    <n v="1"/>
  </r>
  <r>
    <x v="0"/>
    <s v="I/C DESG"/>
    <s v="002276"/>
    <s v="Jate Thongsom"/>
    <m/>
    <n v="8"/>
  </r>
  <r>
    <x v="0"/>
    <s v="I/C DESG"/>
    <s v="002276"/>
    <s v="Jate Thongsom"/>
    <m/>
    <n v="8"/>
  </r>
  <r>
    <x v="0"/>
    <s v="I/C DESG"/>
    <s v="002276"/>
    <s v="Jate Thongsom"/>
    <m/>
    <n v="8"/>
  </r>
  <r>
    <x v="0"/>
    <s v="I/C DESG"/>
    <s v="002276"/>
    <s v="Jate Thongsom"/>
    <m/>
    <n v="4"/>
  </r>
  <r>
    <x v="23"/>
    <s v="I/C DESG"/>
    <s v="002276"/>
    <s v="Jate Thongsom"/>
    <m/>
    <n v="-8"/>
  </r>
  <r>
    <x v="23"/>
    <s v="I/C DESG"/>
    <s v="002276"/>
    <s v="Jate Thongsom"/>
    <m/>
    <n v="-8"/>
  </r>
  <r>
    <x v="23"/>
    <s v="I/C DESG"/>
    <s v="002276"/>
    <s v="Jate Thongsom"/>
    <m/>
    <n v="-8"/>
  </r>
  <r>
    <x v="23"/>
    <s v="I/C DESG"/>
    <s v="002276"/>
    <s v="Jate Thongsom"/>
    <m/>
    <n v="-8"/>
  </r>
  <r>
    <x v="23"/>
    <s v="I/C DESG"/>
    <s v="002276"/>
    <s v="Jate Thongsom"/>
    <m/>
    <n v="-8"/>
  </r>
  <r>
    <x v="23"/>
    <s v="I/C DESG"/>
    <s v="002276"/>
    <s v="Jate Thongsom"/>
    <m/>
    <n v="-8"/>
  </r>
  <r>
    <x v="23"/>
    <s v="I/C DESG"/>
    <s v="002276"/>
    <s v="Jate Thongsom"/>
    <m/>
    <n v="-8"/>
  </r>
  <r>
    <x v="23"/>
    <s v="I/C DESG"/>
    <s v="002276"/>
    <s v="Jate Thongsom"/>
    <m/>
    <n v="-4"/>
  </r>
  <r>
    <x v="0"/>
    <s v="I/C DESG"/>
    <s v="002276"/>
    <s v="Jate Thongsom"/>
    <m/>
    <n v="7"/>
  </r>
  <r>
    <x v="23"/>
    <s v="I/C DESG"/>
    <s v="002276"/>
    <s v="Jate Thongsom"/>
    <m/>
    <n v="-7"/>
  </r>
  <r>
    <x v="0"/>
    <s v="I/C DESG"/>
    <s v="002276"/>
    <s v="Jate Thongsom"/>
    <m/>
    <n v="8"/>
  </r>
  <r>
    <x v="0"/>
    <s v="I/C DESG"/>
    <s v="002276"/>
    <s v="Jate Thongsom"/>
    <m/>
    <n v="8"/>
  </r>
  <r>
    <x v="0"/>
    <s v="I/C DESG"/>
    <s v="002276"/>
    <s v="Jate Thongsom"/>
    <m/>
    <n v="8"/>
  </r>
  <r>
    <x v="0"/>
    <s v="I/C DESG"/>
    <s v="002276"/>
    <s v="Jate Thongsom"/>
    <m/>
    <n v="8"/>
  </r>
  <r>
    <x v="23"/>
    <s v="I/C DESG"/>
    <s v="003038"/>
    <s v="Lampoon Khamwangngeaw"/>
    <m/>
    <n v="-1"/>
  </r>
  <r>
    <x v="23"/>
    <s v="I/C DESG"/>
    <s v="003038"/>
    <s v="Lampoon Khamwangngeaw"/>
    <m/>
    <n v="-2"/>
  </r>
  <r>
    <x v="23"/>
    <s v="I/C DESG"/>
    <s v="003038"/>
    <s v="Lampoon Khamwangngeaw"/>
    <m/>
    <n v="-2"/>
  </r>
  <r>
    <x v="0"/>
    <s v="I/C DESG"/>
    <s v="003038"/>
    <s v="Lampoon Khamwangngeaw"/>
    <m/>
    <n v="1"/>
  </r>
  <r>
    <x v="0"/>
    <s v="I/C DESG"/>
    <s v="003038"/>
    <s v="Lampoon Khamwangngeaw"/>
    <m/>
    <n v="2"/>
  </r>
  <r>
    <x v="0"/>
    <s v="I/C DESG"/>
    <s v="003038"/>
    <s v="Lampoon Khamwangngeaw"/>
    <m/>
    <n v="2"/>
  </r>
  <r>
    <x v="0"/>
    <s v="I/C DESG"/>
    <s v="003038"/>
    <s v="Lampoon Khamwangngeaw"/>
    <m/>
    <n v="2"/>
  </r>
  <r>
    <x v="23"/>
    <s v="I/C DESG"/>
    <s v="003038"/>
    <s v="Lampoon Khamwangngeaw"/>
    <m/>
    <n v="-2"/>
  </r>
  <r>
    <x v="23"/>
    <s v="I/C DESG"/>
    <s v="004491"/>
    <s v="Rapee Pongtanee"/>
    <m/>
    <n v="-8"/>
  </r>
  <r>
    <x v="23"/>
    <s v="I/C DESG"/>
    <s v="004491"/>
    <s v="Rapee Pongtanee"/>
    <m/>
    <n v="-8"/>
  </r>
  <r>
    <x v="23"/>
    <s v="I/C DESG"/>
    <s v="004491"/>
    <s v="Rapee Pongtanee"/>
    <m/>
    <n v="-61"/>
  </r>
  <r>
    <x v="23"/>
    <s v="I/C DESG"/>
    <s v="004491"/>
    <s v="Rapee Pongtanee"/>
    <m/>
    <n v="-48"/>
  </r>
  <r>
    <x v="23"/>
    <s v="I/C DESG"/>
    <s v="004491"/>
    <s v="Rapee Pongtanee"/>
    <m/>
    <n v="-8"/>
  </r>
  <r>
    <x v="23"/>
    <s v="I/C DESG"/>
    <s v="004491"/>
    <s v="Rapee Pongtanee"/>
    <m/>
    <n v="-4"/>
  </r>
  <r>
    <x v="0"/>
    <s v="I/C DESG"/>
    <s v="004491"/>
    <s v="Rapee Pongtanee"/>
    <m/>
    <n v="8"/>
  </r>
  <r>
    <x v="0"/>
    <s v="I/C DESG"/>
    <s v="004491"/>
    <s v="Rapee Pongtanee"/>
    <m/>
    <n v="4"/>
  </r>
  <r>
    <x v="0"/>
    <s v="I/C DESG"/>
    <s v="004491"/>
    <s v="Rapee Pongtanee"/>
    <m/>
    <n v="61"/>
  </r>
  <r>
    <x v="0"/>
    <s v="I/C DESG"/>
    <s v="004491"/>
    <s v="Rapee Pongtanee"/>
    <m/>
    <n v="48"/>
  </r>
  <r>
    <x v="0"/>
    <s v="I/C DESG"/>
    <s v="004491"/>
    <s v="Rapee Pongtanee"/>
    <m/>
    <n v="8"/>
  </r>
  <r>
    <x v="0"/>
    <s v="I/C DESG"/>
    <s v="004491"/>
    <s v="Rapee Pongtanee"/>
    <m/>
    <n v="8"/>
  </r>
  <r>
    <x v="23"/>
    <s v="I/C DESG"/>
    <s v="004491"/>
    <s v="Rapee Pongtanee"/>
    <m/>
    <n v="-8"/>
  </r>
  <r>
    <x v="23"/>
    <s v="I/C DESG"/>
    <s v="004491"/>
    <s v="Rapee Pongtanee"/>
    <m/>
    <n v="-8"/>
  </r>
  <r>
    <x v="23"/>
    <s v="I/C DESG"/>
    <s v="004491"/>
    <s v="Rapee Pongtanee"/>
    <m/>
    <n v="-4"/>
  </r>
  <r>
    <x v="23"/>
    <s v="I/C DESG"/>
    <s v="004491"/>
    <s v="Rapee Pongtanee"/>
    <m/>
    <n v="-3"/>
  </r>
  <r>
    <x v="0"/>
    <s v="I/C DESG"/>
    <s v="004491"/>
    <s v="Rapee Pongtanee"/>
    <m/>
    <n v="8"/>
  </r>
  <r>
    <x v="0"/>
    <s v="I/C DESG"/>
    <s v="004491"/>
    <s v="Rapee Pongtanee"/>
    <m/>
    <n v="8"/>
  </r>
  <r>
    <x v="0"/>
    <s v="I/C DESG"/>
    <s v="004491"/>
    <s v="Rapee Pongtanee"/>
    <m/>
    <n v="4"/>
  </r>
  <r>
    <x v="0"/>
    <s v="I/C DESG"/>
    <s v="004491"/>
    <s v="Rapee Pongtanee"/>
    <m/>
    <n v="3"/>
  </r>
  <r>
    <x v="23"/>
    <s v="I/C DESG"/>
    <s v="000871"/>
    <s v="Chakrit Ounvises"/>
    <m/>
    <n v="-2"/>
  </r>
  <r>
    <x v="23"/>
    <s v="I/C DESG"/>
    <s v="000871"/>
    <s v="Chakrit Ounvises"/>
    <m/>
    <n v="-3"/>
  </r>
  <r>
    <x v="23"/>
    <s v="I/C DESG"/>
    <s v="000871"/>
    <s v="Chakrit Ounvises"/>
    <m/>
    <n v="-32"/>
  </r>
  <r>
    <x v="0"/>
    <s v="I/C DESG"/>
    <s v="000871"/>
    <s v="Chakrit Ounvises"/>
    <m/>
    <n v="2"/>
  </r>
  <r>
    <x v="0"/>
    <s v="I/C DESG"/>
    <s v="000871"/>
    <s v="Chakrit Ounvises"/>
    <m/>
    <n v="2"/>
  </r>
  <r>
    <x v="0"/>
    <s v="I/C DESG"/>
    <s v="000871"/>
    <s v="Chakrit Ounvises"/>
    <m/>
    <n v="2"/>
  </r>
  <r>
    <x v="0"/>
    <s v="I/C DESG"/>
    <s v="000871"/>
    <s v="Chakrit Ounvises"/>
    <m/>
    <n v="2"/>
  </r>
  <r>
    <x v="0"/>
    <s v="I/C DESG"/>
    <s v="000871"/>
    <s v="Chakrit Ounvises"/>
    <m/>
    <n v="2"/>
  </r>
  <r>
    <x v="0"/>
    <s v="I/C DESG"/>
    <s v="000871"/>
    <s v="Chakrit Ounvises"/>
    <m/>
    <n v="3"/>
  </r>
  <r>
    <x v="23"/>
    <s v="I/C DESG"/>
    <s v="000871"/>
    <s v="Chakrit Ounvises"/>
    <m/>
    <n v="-2"/>
  </r>
  <r>
    <x v="23"/>
    <s v="I/C DESG"/>
    <s v="000871"/>
    <s v="Chakrit Ounvises"/>
    <m/>
    <n v="-2"/>
  </r>
  <r>
    <x v="23"/>
    <s v="I/C DESG"/>
    <s v="000871"/>
    <s v="Chakrit Ounvises"/>
    <m/>
    <n v="-2"/>
  </r>
  <r>
    <x v="23"/>
    <s v="I/C DESG"/>
    <s v="000871"/>
    <s v="Chakrit Ounvises"/>
    <m/>
    <n v="-2"/>
  </r>
  <r>
    <x v="0"/>
    <s v="I/C DESG"/>
    <s v="000871"/>
    <s v="Chakrit Ounvises"/>
    <m/>
    <n v="32"/>
  </r>
  <r>
    <x v="0"/>
    <s v="I/C DESG"/>
    <s v="000871"/>
    <s v="Chakrit Ounvises"/>
    <m/>
    <n v="4"/>
  </r>
  <r>
    <x v="0"/>
    <s v="I/C DESG"/>
    <s v="000871"/>
    <s v="Chakrit Ounvises"/>
    <m/>
    <n v="2"/>
  </r>
  <r>
    <x v="0"/>
    <s v="I/C DESG"/>
    <s v="000871"/>
    <s v="Chakrit Ounvises"/>
    <m/>
    <n v="2"/>
  </r>
  <r>
    <x v="0"/>
    <s v="I/C DESG"/>
    <s v="000871"/>
    <s v="Chakrit Ounvises"/>
    <m/>
    <n v="4"/>
  </r>
  <r>
    <x v="23"/>
    <s v="I/C DESG"/>
    <s v="000871"/>
    <s v="Chakrit Ounvises"/>
    <m/>
    <n v="-2"/>
  </r>
  <r>
    <x v="23"/>
    <s v="I/C DESG"/>
    <s v="000871"/>
    <s v="Chakrit Ounvises"/>
    <m/>
    <n v="-2"/>
  </r>
  <r>
    <x v="23"/>
    <s v="I/C DESG"/>
    <s v="000871"/>
    <s v="Chakrit Ounvises"/>
    <m/>
    <n v="-3"/>
  </r>
  <r>
    <x v="23"/>
    <s v="I/C DESG"/>
    <s v="000871"/>
    <s v="Chakrit Ounvises"/>
    <m/>
    <n v="-2"/>
  </r>
  <r>
    <x v="23"/>
    <s v="I/C DESG"/>
    <s v="000871"/>
    <s v="Chakrit Ounvises"/>
    <m/>
    <n v="-4"/>
  </r>
  <r>
    <x v="0"/>
    <s v="I/C DESG"/>
    <s v="000871"/>
    <s v="Chakrit Ounvises"/>
    <m/>
    <n v="4"/>
  </r>
  <r>
    <x v="0"/>
    <s v="I/C DESG"/>
    <s v="000871"/>
    <s v="Chakrit Ounvises"/>
    <m/>
    <n v="2"/>
  </r>
  <r>
    <x v="0"/>
    <s v="I/C DESG"/>
    <s v="000871"/>
    <s v="Chakrit Ounvises"/>
    <m/>
    <n v="2"/>
  </r>
  <r>
    <x v="0"/>
    <s v="I/C DESG"/>
    <s v="000871"/>
    <s v="Chakrit Ounvises"/>
    <m/>
    <n v="3"/>
  </r>
  <r>
    <x v="0"/>
    <s v="I/C DESG"/>
    <s v="000871"/>
    <s v="Chakrit Ounvises"/>
    <m/>
    <n v="2"/>
  </r>
  <r>
    <x v="23"/>
    <s v="I/C DESG"/>
    <s v="000871"/>
    <s v="Chakrit Ounvises"/>
    <m/>
    <n v="-4"/>
  </r>
  <r>
    <x v="23"/>
    <s v="I/C DESG"/>
    <s v="000871"/>
    <s v="Chakrit Ounvises"/>
    <m/>
    <n v="-2"/>
  </r>
  <r>
    <x v="23"/>
    <s v="I/C DESG"/>
    <s v="000871"/>
    <s v="Chakrit Ounvises"/>
    <m/>
    <n v="-2"/>
  </r>
  <r>
    <x v="23"/>
    <s v="I/C DESG"/>
    <s v="000871"/>
    <s v="Chakrit Ounvises"/>
    <m/>
    <n v="-4"/>
  </r>
  <r>
    <x v="23"/>
    <s v="I/C DESG"/>
    <s v="000903"/>
    <s v="Chapoo Rordpet"/>
    <m/>
    <n v="-2.5"/>
  </r>
  <r>
    <x v="23"/>
    <s v="I/C DESG"/>
    <s v="000903"/>
    <s v="Chapoo Rordpet"/>
    <m/>
    <n v="-6"/>
  </r>
  <r>
    <x v="0"/>
    <s v="I/C DESG"/>
    <s v="000903"/>
    <s v="Chapoo Rordpet"/>
    <m/>
    <n v="2.5"/>
  </r>
  <r>
    <x v="0"/>
    <s v="I/C DESG"/>
    <s v="000903"/>
    <s v="Chapoo Rordpet"/>
    <m/>
    <n v="6"/>
  </r>
  <r>
    <x v="23"/>
    <s v="I/C DESG"/>
    <s v="000903"/>
    <s v="Chapoo Rordpet"/>
    <m/>
    <n v="-8"/>
  </r>
  <r>
    <x v="23"/>
    <s v="I/C DESG"/>
    <s v="000903"/>
    <s v="Chapoo Rordpet"/>
    <m/>
    <n v="-3.5"/>
  </r>
  <r>
    <x v="23"/>
    <s v="I/C DESG"/>
    <s v="000903"/>
    <s v="Chapoo Rordpet"/>
    <m/>
    <n v="-34"/>
  </r>
  <r>
    <x v="0"/>
    <s v="I/C DESG"/>
    <s v="000903"/>
    <s v="Chapoo Rordpet"/>
    <m/>
    <n v="34"/>
  </r>
  <r>
    <x v="0"/>
    <s v="I/C DESG"/>
    <s v="000903"/>
    <s v="Chapoo Rordpet"/>
    <m/>
    <n v="8"/>
  </r>
  <r>
    <x v="0"/>
    <s v="I/C DESG"/>
    <s v="000903"/>
    <s v="Chapoo Rordpet"/>
    <m/>
    <n v="3.5"/>
  </r>
  <r>
    <x v="0"/>
    <s v="I/C DESG"/>
    <s v="000903"/>
    <s v="Chapoo Rordpet"/>
    <m/>
    <n v="3"/>
  </r>
  <r>
    <x v="23"/>
    <s v="I/C DESG"/>
    <s v="000903"/>
    <s v="Chapoo Rordpet"/>
    <m/>
    <n v="-3.5"/>
  </r>
  <r>
    <x v="23"/>
    <s v="I/C DESG"/>
    <s v="000903"/>
    <s v="Chapoo Rordpet"/>
    <m/>
    <n v="-2"/>
  </r>
  <r>
    <x v="23"/>
    <s v="I/C DESG"/>
    <s v="000903"/>
    <s v="Chapoo Rordpet"/>
    <m/>
    <n v="-3"/>
  </r>
  <r>
    <x v="23"/>
    <s v="I/C DESG"/>
    <s v="000903"/>
    <s v="Chapoo Rordpet"/>
    <m/>
    <n v="-4"/>
  </r>
  <r>
    <x v="23"/>
    <s v="I/C DESG"/>
    <s v="000903"/>
    <s v="Chapoo Rordpet"/>
    <m/>
    <n v="-3"/>
  </r>
  <r>
    <x v="23"/>
    <s v="I/C DESG"/>
    <s v="000903"/>
    <s v="Chapoo Rordpet"/>
    <m/>
    <n v="-3"/>
  </r>
  <r>
    <x v="0"/>
    <s v="I/C DESG"/>
    <s v="000903"/>
    <s v="Chapoo Rordpet"/>
    <m/>
    <n v="3.5"/>
  </r>
  <r>
    <x v="0"/>
    <s v="I/C DESG"/>
    <s v="000903"/>
    <s v="Chapoo Rordpet"/>
    <m/>
    <n v="2"/>
  </r>
  <r>
    <x v="0"/>
    <s v="I/C DESG"/>
    <s v="000903"/>
    <s v="Chapoo Rordpet"/>
    <m/>
    <n v="3"/>
  </r>
  <r>
    <x v="0"/>
    <s v="I/C DESG"/>
    <s v="000903"/>
    <s v="Chapoo Rordpet"/>
    <m/>
    <n v="4"/>
  </r>
  <r>
    <x v="0"/>
    <s v="I/C DESG"/>
    <s v="000903"/>
    <s v="Chapoo Rordpet"/>
    <m/>
    <n v="3"/>
  </r>
  <r>
    <x v="23"/>
    <s v="I/C DESG"/>
    <s v="000903"/>
    <s v="Chapoo Rordpet"/>
    <m/>
    <n v="-3"/>
  </r>
  <r>
    <x v="23"/>
    <s v="I/C DESG"/>
    <s v="000903"/>
    <s v="Chapoo Rordpet"/>
    <m/>
    <n v="-2"/>
  </r>
  <r>
    <x v="23"/>
    <s v="I/C DESG"/>
    <s v="000903"/>
    <s v="Chapoo Rordpet"/>
    <m/>
    <n v="-4"/>
  </r>
  <r>
    <x v="23"/>
    <s v="I/C DESG"/>
    <s v="000903"/>
    <s v="Chapoo Rordpet"/>
    <m/>
    <n v="-3"/>
  </r>
  <r>
    <x v="23"/>
    <s v="I/C DESG"/>
    <s v="000903"/>
    <s v="Chapoo Rordpet"/>
    <m/>
    <n v="-3"/>
  </r>
  <r>
    <x v="0"/>
    <s v="I/C DESG"/>
    <s v="000903"/>
    <s v="Chapoo Rordpet"/>
    <m/>
    <n v="3"/>
  </r>
  <r>
    <x v="0"/>
    <s v="I/C DESG"/>
    <s v="000903"/>
    <s v="Chapoo Rordpet"/>
    <m/>
    <n v="2"/>
  </r>
  <r>
    <x v="0"/>
    <s v="I/C DESG"/>
    <s v="000903"/>
    <s v="Chapoo Rordpet"/>
    <m/>
    <n v="4"/>
  </r>
  <r>
    <x v="0"/>
    <s v="I/C DESG"/>
    <s v="000903"/>
    <s v="Chapoo Rordpet"/>
    <m/>
    <n v="3"/>
  </r>
  <r>
    <x v="0"/>
    <s v="I/C DESG"/>
    <s v="000903"/>
    <s v="Chapoo Rordpet"/>
    <m/>
    <n v="3"/>
  </r>
  <r>
    <x v="0"/>
    <s v="I/C DESG"/>
    <s v="002276"/>
    <s v="Jate Thongsom"/>
    <m/>
    <n v="8"/>
  </r>
  <r>
    <x v="0"/>
    <s v="I/C DESG"/>
    <s v="002276"/>
    <s v="Jate Thongsom"/>
    <m/>
    <n v="8"/>
  </r>
  <r>
    <x v="0"/>
    <s v="I/C DESG"/>
    <s v="002276"/>
    <s v="Jate Thongsom"/>
    <m/>
    <n v="8"/>
  </r>
  <r>
    <x v="23"/>
    <s v="I/C DESG"/>
    <s v="002276"/>
    <s v="Jate Thongsom"/>
    <m/>
    <n v="-7"/>
  </r>
  <r>
    <x v="23"/>
    <s v="I/C DESG"/>
    <s v="002276"/>
    <s v="Jate Thongsom"/>
    <m/>
    <n v="-8"/>
  </r>
  <r>
    <x v="23"/>
    <s v="I/C DESG"/>
    <s v="002276"/>
    <s v="Jate Thongsom"/>
    <m/>
    <n v="-8"/>
  </r>
  <r>
    <x v="23"/>
    <s v="I/C DESG"/>
    <s v="002276"/>
    <s v="Jate Thongsom"/>
    <m/>
    <n v="-8"/>
  </r>
  <r>
    <x v="23"/>
    <s v="I/C DESG"/>
    <s v="002276"/>
    <s v="Jate Thongsom"/>
    <m/>
    <n v="-8"/>
  </r>
  <r>
    <x v="23"/>
    <s v="I/C DESG"/>
    <s v="002276"/>
    <s v="Jate Thongsom"/>
    <m/>
    <n v="-8"/>
  </r>
  <r>
    <x v="23"/>
    <s v="I/C DESG"/>
    <s v="002276"/>
    <s v="Jate Thongsom"/>
    <m/>
    <n v="-8"/>
  </r>
  <r>
    <x v="23"/>
    <s v="I/C DESG"/>
    <s v="002276"/>
    <s v="Jate Thongsom"/>
    <m/>
    <n v="-8"/>
  </r>
  <r>
    <x v="23"/>
    <s v="I/C DESG"/>
    <s v="002276"/>
    <s v="Jate Thongsom"/>
    <m/>
    <n v="-85"/>
  </r>
  <r>
    <x v="23"/>
    <s v="I/C DESG"/>
    <s v="002276"/>
    <s v="Jate Thongsom"/>
    <m/>
    <n v="-22.5"/>
  </r>
  <r>
    <x v="0"/>
    <s v="I/C DESG"/>
    <s v="002276"/>
    <s v="Jate Thongsom"/>
    <m/>
    <n v="85"/>
  </r>
  <r>
    <x v="0"/>
    <s v="I/C DESG"/>
    <s v="002276"/>
    <s v="Jate Thongsom"/>
    <m/>
    <n v="22.5"/>
  </r>
  <r>
    <x v="0"/>
    <s v="I/C DESG"/>
    <s v="002276"/>
    <s v="Jate Thongsom"/>
    <m/>
    <n v="8"/>
  </r>
  <r>
    <x v="0"/>
    <s v="I/C DESG"/>
    <s v="002276"/>
    <s v="Jate Thongsom"/>
    <m/>
    <n v="8"/>
  </r>
  <r>
    <x v="0"/>
    <s v="I/C DESG"/>
    <s v="002276"/>
    <s v="Jate Thongsom"/>
    <m/>
    <n v="7"/>
  </r>
  <r>
    <x v="0"/>
    <s v="I/C DESG"/>
    <s v="002276"/>
    <s v="Jate Thongsom"/>
    <m/>
    <n v="8"/>
  </r>
  <r>
    <x v="0"/>
    <s v="I/C DESG"/>
    <s v="002276"/>
    <s v="Jate Thongsom"/>
    <m/>
    <n v="8"/>
  </r>
  <r>
    <x v="23"/>
    <s v="I/C DESG"/>
    <s v="002780"/>
    <s v="Karuna Chandee"/>
    <m/>
    <n v="-4"/>
  </r>
  <r>
    <x v="23"/>
    <s v="I/C DESG"/>
    <s v="002780"/>
    <s v="Karuna Chandee"/>
    <m/>
    <n v="-4"/>
  </r>
  <r>
    <x v="0"/>
    <s v="I/C DESG"/>
    <s v="002780"/>
    <s v="Karuna Chandee"/>
    <m/>
    <n v="4"/>
  </r>
  <r>
    <x v="0"/>
    <s v="I/C DESG"/>
    <s v="002780"/>
    <s v="Karuna Chandee"/>
    <m/>
    <n v="4"/>
  </r>
  <r>
    <x v="0"/>
    <s v="I/C DESG"/>
    <s v="002780"/>
    <s v="Karuna Chandee"/>
    <m/>
    <n v="59"/>
  </r>
  <r>
    <x v="23"/>
    <s v="I/C DESG"/>
    <s v="002780"/>
    <s v="Karuna Chandee"/>
    <m/>
    <n v="-59"/>
  </r>
  <r>
    <x v="0"/>
    <s v="I/C DESG"/>
    <s v="002780"/>
    <s v="Karuna Chandee"/>
    <m/>
    <n v="8"/>
  </r>
  <r>
    <x v="0"/>
    <s v="I/C DESG"/>
    <s v="002780"/>
    <s v="Karuna Chandee"/>
    <m/>
    <n v="8"/>
  </r>
  <r>
    <x v="0"/>
    <s v="I/C DESG"/>
    <s v="002780"/>
    <s v="Karuna Chandee"/>
    <m/>
    <n v="4"/>
  </r>
  <r>
    <x v="23"/>
    <s v="I/C DESG"/>
    <s v="002780"/>
    <s v="Karuna Chandee"/>
    <m/>
    <n v="-8"/>
  </r>
  <r>
    <x v="23"/>
    <s v="I/C DESG"/>
    <s v="002780"/>
    <s v="Karuna Chandee"/>
    <m/>
    <n v="-8"/>
  </r>
  <r>
    <x v="23"/>
    <s v="I/C DESG"/>
    <s v="002780"/>
    <s v="Karuna Chandee"/>
    <m/>
    <n v="-4"/>
  </r>
  <r>
    <x v="23"/>
    <s v="I/C DESG"/>
    <s v="002780"/>
    <s v="Karuna Chandee"/>
    <m/>
    <n v="-8"/>
  </r>
  <r>
    <x v="23"/>
    <s v="I/C DESG"/>
    <s v="002780"/>
    <s v="Karuna Chandee"/>
    <m/>
    <n v="-8"/>
  </r>
  <r>
    <x v="23"/>
    <s v="I/C DESG"/>
    <s v="002780"/>
    <s v="Karuna Chandee"/>
    <m/>
    <n v="-8"/>
  </r>
  <r>
    <x v="0"/>
    <s v="I/C DESG"/>
    <s v="002780"/>
    <s v="Karuna Chandee"/>
    <m/>
    <n v="8"/>
  </r>
  <r>
    <x v="23"/>
    <s v="I/C DESG"/>
    <s v="002780"/>
    <s v="Karuna Chandee"/>
    <m/>
    <n v="-8"/>
  </r>
  <r>
    <x v="23"/>
    <s v="I/C DESG"/>
    <s v="002780"/>
    <s v="Karuna Chandee"/>
    <m/>
    <n v="-4"/>
  </r>
  <r>
    <x v="23"/>
    <s v="I/C DESG"/>
    <s v="002780"/>
    <s v="Karuna Chandee"/>
    <m/>
    <n v="-4"/>
  </r>
  <r>
    <x v="23"/>
    <s v="I/C DESG"/>
    <s v="002780"/>
    <s v="Karuna Chandee"/>
    <m/>
    <n v="-8"/>
  </r>
  <r>
    <x v="23"/>
    <s v="I/C DESG"/>
    <s v="002780"/>
    <s v="Karuna Chandee"/>
    <m/>
    <n v="-8"/>
  </r>
  <r>
    <x v="23"/>
    <s v="I/C DESG"/>
    <s v="002780"/>
    <s v="Karuna Chandee"/>
    <m/>
    <n v="-8"/>
  </r>
  <r>
    <x v="0"/>
    <s v="I/C DESG"/>
    <s v="002780"/>
    <s v="Karuna Chandee"/>
    <m/>
    <n v="8"/>
  </r>
  <r>
    <x v="0"/>
    <s v="I/C DESG"/>
    <s v="002780"/>
    <s v="Karuna Chandee"/>
    <m/>
    <n v="8"/>
  </r>
  <r>
    <x v="0"/>
    <s v="I/C DESG"/>
    <s v="002780"/>
    <s v="Karuna Chandee"/>
    <m/>
    <n v="8"/>
  </r>
  <r>
    <x v="0"/>
    <s v="I/C DESG"/>
    <s v="002780"/>
    <s v="Karuna Chandee"/>
    <m/>
    <n v="8"/>
  </r>
  <r>
    <x v="0"/>
    <s v="I/C DESG"/>
    <s v="002780"/>
    <s v="Karuna Chandee"/>
    <m/>
    <n v="4"/>
  </r>
  <r>
    <x v="0"/>
    <s v="I/C DESG"/>
    <s v="002780"/>
    <s v="Karuna Chandee"/>
    <m/>
    <n v="4"/>
  </r>
  <r>
    <x v="0"/>
    <s v="I/C DESG"/>
    <s v="002780"/>
    <s v="Karuna Chandee"/>
    <m/>
    <n v="8"/>
  </r>
  <r>
    <x v="0"/>
    <s v="I/C DESG"/>
    <s v="002780"/>
    <s v="Karuna Chandee"/>
    <m/>
    <n v="8"/>
  </r>
  <r>
    <x v="23"/>
    <s v="I/C DESG"/>
    <s v="003038"/>
    <s v="Lampoon Khamwangngeaw"/>
    <m/>
    <n v="-7"/>
  </r>
  <r>
    <x v="0"/>
    <s v="I/C DESG"/>
    <s v="003038"/>
    <s v="Lampoon Khamwangngeaw"/>
    <m/>
    <n v="7"/>
  </r>
  <r>
    <x v="23"/>
    <s v="I/C DESG"/>
    <s v="004103"/>
    <s v="Nuttaporn Soontornmesatien"/>
    <m/>
    <n v="-4"/>
  </r>
  <r>
    <x v="23"/>
    <s v="I/C DESG"/>
    <s v="004103"/>
    <s v="Nuttaporn Soontornmesatien"/>
    <m/>
    <n v="-2"/>
  </r>
  <r>
    <x v="23"/>
    <s v="I/C DESG"/>
    <s v="004103"/>
    <s v="Nuttaporn Soontornmesatien"/>
    <m/>
    <n v="-88"/>
  </r>
  <r>
    <x v="23"/>
    <s v="I/C DESG"/>
    <s v="004103"/>
    <s v="Nuttaporn Soontornmesatien"/>
    <m/>
    <n v="-8"/>
  </r>
  <r>
    <x v="23"/>
    <s v="I/C DESG"/>
    <s v="004103"/>
    <s v="Nuttaporn Soontornmesatien"/>
    <m/>
    <n v="-8"/>
  </r>
  <r>
    <x v="23"/>
    <s v="I/C DESG"/>
    <s v="004103"/>
    <s v="Nuttaporn Soontornmesatien"/>
    <m/>
    <n v="-6"/>
  </r>
  <r>
    <x v="23"/>
    <s v="I/C DESG"/>
    <s v="004103"/>
    <s v="Nuttaporn Soontornmesatien"/>
    <m/>
    <n v="-6"/>
  </r>
  <r>
    <x v="0"/>
    <s v="I/C DESG"/>
    <s v="004103"/>
    <s v="Nuttaporn Soontornmesatien"/>
    <m/>
    <n v="6"/>
  </r>
  <r>
    <x v="0"/>
    <s v="I/C DESG"/>
    <s v="004103"/>
    <s v="Nuttaporn Soontornmesatien"/>
    <m/>
    <n v="8"/>
  </r>
  <r>
    <x v="0"/>
    <s v="I/C DESG"/>
    <s v="004103"/>
    <s v="Nuttaporn Soontornmesatien"/>
    <m/>
    <n v="6"/>
  </r>
  <r>
    <x v="0"/>
    <s v="I/C DESG"/>
    <s v="004103"/>
    <s v="Nuttaporn Soontornmesatien"/>
    <m/>
    <n v="88"/>
  </r>
  <r>
    <x v="0"/>
    <s v="I/C DESG"/>
    <s v="004103"/>
    <s v="Nuttaporn Soontornmesatien"/>
    <m/>
    <n v="4"/>
  </r>
  <r>
    <x v="0"/>
    <s v="I/C DESG"/>
    <s v="004103"/>
    <s v="Nuttaporn Soontornmesatien"/>
    <m/>
    <n v="2"/>
  </r>
  <r>
    <x v="23"/>
    <s v="I/C DESG"/>
    <s v="004103"/>
    <s v="Nuttaporn Soontornmesatien"/>
    <m/>
    <n v="-6"/>
  </r>
  <r>
    <x v="23"/>
    <s v="I/C DESG"/>
    <s v="004103"/>
    <s v="Nuttaporn Soontornmesatien"/>
    <m/>
    <n v="-8"/>
  </r>
  <r>
    <x v="23"/>
    <s v="I/C DESG"/>
    <s v="004103"/>
    <s v="Nuttaporn Soontornmesatien"/>
    <m/>
    <n v="-6"/>
  </r>
  <r>
    <x v="0"/>
    <s v="I/C DESG"/>
    <s v="004103"/>
    <s v="Nuttaporn Soontornmesatien"/>
    <m/>
    <n v="8"/>
  </r>
  <r>
    <x v="0"/>
    <s v="I/C DESG"/>
    <s v="004103"/>
    <s v="Nuttaporn Soontornmesatien"/>
    <m/>
    <n v="8"/>
  </r>
  <r>
    <x v="0"/>
    <s v="I/C DESG"/>
    <s v="004103"/>
    <s v="Nuttaporn Soontornmesatien"/>
    <m/>
    <n v="6"/>
  </r>
  <r>
    <x v="0"/>
    <s v="I/C DESG"/>
    <s v="004103"/>
    <s v="Nuttaporn Soontornmesatien"/>
    <m/>
    <n v="6"/>
  </r>
  <r>
    <x v="0"/>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0"/>
    <s v="I/C DESG"/>
    <s v="004103"/>
    <s v="Nuttaporn Soontornmesatien"/>
    <m/>
    <n v="8"/>
  </r>
  <r>
    <x v="0"/>
    <s v="I/C DESG"/>
    <s v="004103"/>
    <s v="Nuttaporn Soontornmesatien"/>
    <m/>
    <n v="8"/>
  </r>
  <r>
    <x v="0"/>
    <s v="I/C DESG"/>
    <s v="004103"/>
    <s v="Nuttaporn Soontornmesatien"/>
    <m/>
    <n v="8"/>
  </r>
  <r>
    <x v="0"/>
    <s v="I/C DESG"/>
    <s v="004103"/>
    <s v="Nuttaporn Soontornmesatien"/>
    <m/>
    <n v="8"/>
  </r>
  <r>
    <x v="0"/>
    <s v="I/C DESG"/>
    <s v="004103"/>
    <s v="Nuttaporn Soontornmesatien"/>
    <m/>
    <n v="8"/>
  </r>
  <r>
    <x v="0"/>
    <s v="I/C DESG"/>
    <s v="004103"/>
    <s v="Nuttaporn Soontornmesatien"/>
    <m/>
    <n v="8"/>
  </r>
  <r>
    <x v="0"/>
    <s v="I/C DESG"/>
    <s v="004103"/>
    <s v="Nuttaporn Soontornmesatien"/>
    <m/>
    <n v="8"/>
  </r>
  <r>
    <x v="0"/>
    <s v="I/C DESG"/>
    <s v="004103"/>
    <s v="Nuttaporn Soontornmesatien"/>
    <m/>
    <n v="8"/>
  </r>
  <r>
    <x v="0"/>
    <s v="I/C DESG"/>
    <s v="004103"/>
    <s v="Nuttaporn Soontornmesatien"/>
    <m/>
    <n v="8"/>
  </r>
  <r>
    <x v="0"/>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0"/>
    <s v="I/C DESG"/>
    <s v="006524"/>
    <s v="Pimruetai Maneekorn"/>
    <m/>
    <n v="8"/>
  </r>
  <r>
    <x v="0"/>
    <s v="I/C DESG"/>
    <s v="006524"/>
    <s v="Pimruetai Maneekorn"/>
    <m/>
    <n v="8"/>
  </r>
  <r>
    <x v="0"/>
    <s v="I/C DESG"/>
    <s v="006524"/>
    <s v="Pimruetai Maneekorn"/>
    <m/>
    <n v="8"/>
  </r>
  <r>
    <x v="0"/>
    <s v="I/C DESG"/>
    <s v="006524"/>
    <s v="Pimruetai Maneekorn"/>
    <m/>
    <n v="8"/>
  </r>
  <r>
    <x v="23"/>
    <s v="I/C DESG"/>
    <s v="006524"/>
    <s v="Pimruetai Maneekorn"/>
    <m/>
    <n v="-8"/>
  </r>
  <r>
    <x v="23"/>
    <s v="I/C DESG"/>
    <s v="006524"/>
    <s v="Pimruetai Maneekorn"/>
    <m/>
    <n v="-8"/>
  </r>
  <r>
    <x v="23"/>
    <s v="I/C DESG"/>
    <s v="006524"/>
    <s v="Pimruetai Maneekorn"/>
    <m/>
    <n v="-8"/>
  </r>
  <r>
    <x v="23"/>
    <s v="I/C DESG"/>
    <s v="006524"/>
    <s v="Pimruetai Maneekorn"/>
    <m/>
    <n v="-60"/>
  </r>
  <r>
    <x v="23"/>
    <s v="I/C DESG"/>
    <s v="006524"/>
    <s v="Pimruetai Maneekorn"/>
    <m/>
    <n v="-40"/>
  </r>
  <r>
    <x v="0"/>
    <s v="I/C DESG"/>
    <s v="006524"/>
    <s v="Pimruetai Maneekorn"/>
    <m/>
    <n v="60"/>
  </r>
  <r>
    <x v="0"/>
    <s v="I/C DESG"/>
    <s v="006524"/>
    <s v="Pimruetai Maneekorn"/>
    <m/>
    <n v="40"/>
  </r>
  <r>
    <x v="0"/>
    <s v="I/C DESG"/>
    <s v="006524"/>
    <s v="Pimruetai Maneekorn"/>
    <m/>
    <n v="8"/>
  </r>
  <r>
    <x v="23"/>
    <s v="I/C DESG"/>
    <s v="006524"/>
    <s v="Pimruetai Maneekorn"/>
    <m/>
    <n v="-8"/>
  </r>
  <r>
    <x v="23"/>
    <s v="I/C DESG"/>
    <s v="006524"/>
    <s v="Pimruetai Maneekorn"/>
    <m/>
    <n v="-8"/>
  </r>
  <r>
    <x v="23"/>
    <s v="I/C DESG"/>
    <s v="006524"/>
    <s v="Pimruetai Maneekorn"/>
    <m/>
    <n v="-8"/>
  </r>
  <r>
    <x v="23"/>
    <s v="I/C DESG"/>
    <s v="006524"/>
    <s v="Pimruetai Maneekorn"/>
    <m/>
    <n v="-8"/>
  </r>
  <r>
    <x v="23"/>
    <s v="I/C DESG"/>
    <s v="006524"/>
    <s v="Pimruetai Maneekorn"/>
    <m/>
    <n v="-8"/>
  </r>
  <r>
    <x v="23"/>
    <s v="I/C DESG"/>
    <s v="006524"/>
    <s v="Pimruetai Maneekorn"/>
    <m/>
    <n v="-4"/>
  </r>
  <r>
    <x v="23"/>
    <s v="I/C DESG"/>
    <s v="006524"/>
    <s v="Pimruetai Maneekorn"/>
    <m/>
    <n v="-8"/>
  </r>
  <r>
    <x v="23"/>
    <s v="I/C DESG"/>
    <s v="006524"/>
    <s v="Pimruetai Maneekorn"/>
    <m/>
    <n v="-8"/>
  </r>
  <r>
    <x v="0"/>
    <s v="I/C DESG"/>
    <s v="006524"/>
    <s v="Pimruetai Maneekorn"/>
    <m/>
    <n v="8"/>
  </r>
  <r>
    <x v="0"/>
    <s v="I/C DESG"/>
    <s v="006524"/>
    <s v="Pimruetai Maneekorn"/>
    <m/>
    <n v="8"/>
  </r>
  <r>
    <x v="0"/>
    <s v="I/C DESG"/>
    <s v="006524"/>
    <s v="Pimruetai Maneekorn"/>
    <m/>
    <n v="8"/>
  </r>
  <r>
    <x v="0"/>
    <s v="I/C DESG"/>
    <s v="006524"/>
    <s v="Pimruetai Maneekorn"/>
    <m/>
    <n v="4"/>
  </r>
  <r>
    <x v="0"/>
    <s v="I/C DESG"/>
    <s v="006524"/>
    <s v="Pimruetai Maneekorn"/>
    <m/>
    <n v="8"/>
  </r>
  <r>
    <x v="0"/>
    <s v="I/C DESG"/>
    <s v="006524"/>
    <s v="Pimruetai Maneekorn"/>
    <m/>
    <n v="8"/>
  </r>
  <r>
    <x v="23"/>
    <s v="I/C DESG"/>
    <s v="006524"/>
    <s v="Pimruetai Maneekorn"/>
    <m/>
    <n v="-8"/>
  </r>
  <r>
    <x v="23"/>
    <s v="I/C DESG"/>
    <s v="006524"/>
    <s v="Pimruetai Maneekorn"/>
    <m/>
    <n v="-8"/>
  </r>
  <r>
    <x v="23"/>
    <s v="I/C DESG"/>
    <s v="006524"/>
    <s v="Pimruetai Maneekorn"/>
    <m/>
    <n v="-4"/>
  </r>
  <r>
    <x v="23"/>
    <s v="I/C DESG"/>
    <s v="006524"/>
    <s v="Pimruetai Maneekorn"/>
    <m/>
    <n v="-8"/>
  </r>
  <r>
    <x v="23"/>
    <s v="I/C DESG"/>
    <s v="006524"/>
    <s v="Pimruetai Maneekorn"/>
    <m/>
    <n v="-8"/>
  </r>
  <r>
    <x v="0"/>
    <s v="I/C DESG"/>
    <s v="006524"/>
    <s v="Pimruetai Maneekorn"/>
    <m/>
    <n v="8"/>
  </r>
  <r>
    <x v="0"/>
    <s v="I/C DESG"/>
    <s v="006524"/>
    <s v="Pimruetai Maneekorn"/>
    <m/>
    <n v="8"/>
  </r>
  <r>
    <x v="0"/>
    <s v="I/C DESG"/>
    <s v="006524"/>
    <s v="Pimruetai Maneekorn"/>
    <m/>
    <n v="4"/>
  </r>
  <r>
    <x v="0"/>
    <s v="I/C DESG"/>
    <s v="006524"/>
    <s v="Pimruetai Maneekorn"/>
    <m/>
    <n v="8"/>
  </r>
  <r>
    <x v="0"/>
    <s v="I/C DESG"/>
    <s v="006524"/>
    <s v="Pimruetai Maneekorn"/>
    <m/>
    <n v="8"/>
  </r>
  <r>
    <x v="23"/>
    <s v="I/C DESG"/>
    <s v="004491"/>
    <s v="Rapee Pongtanee"/>
    <m/>
    <n v="-8"/>
  </r>
  <r>
    <x v="23"/>
    <s v="I/C DESG"/>
    <s v="004491"/>
    <s v="Rapee Pongtanee"/>
    <m/>
    <n v="-7"/>
  </r>
  <r>
    <x v="23"/>
    <s v="I/C DESG"/>
    <s v="004491"/>
    <s v="Rapee Pongtanee"/>
    <m/>
    <n v="-4"/>
  </r>
  <r>
    <x v="23"/>
    <s v="I/C DESG"/>
    <s v="004491"/>
    <s v="Rapee Pongtanee"/>
    <m/>
    <n v="-4"/>
  </r>
  <r>
    <x v="0"/>
    <s v="I/C DESG"/>
    <s v="004491"/>
    <s v="Rapee Pongtanee"/>
    <m/>
    <n v="2"/>
  </r>
  <r>
    <x v="0"/>
    <s v="I/C DESG"/>
    <s v="004491"/>
    <s v="Rapee Pongtanee"/>
    <m/>
    <n v="5"/>
  </r>
  <r>
    <x v="0"/>
    <s v="I/C DESG"/>
    <s v="004491"/>
    <s v="Rapee Pongtanee"/>
    <m/>
    <n v="8"/>
  </r>
  <r>
    <x v="0"/>
    <s v="I/C DESG"/>
    <s v="004491"/>
    <s v="Rapee Pongtanee"/>
    <m/>
    <n v="8"/>
  </r>
  <r>
    <x v="0"/>
    <s v="I/C DESG"/>
    <s v="004491"/>
    <s v="Rapee Pongtanee"/>
    <m/>
    <n v="8"/>
  </r>
  <r>
    <x v="23"/>
    <s v="I/C DESG"/>
    <s v="004491"/>
    <s v="Rapee Pongtanee"/>
    <m/>
    <n v="-2"/>
  </r>
  <r>
    <x v="23"/>
    <s v="I/C DESG"/>
    <s v="004491"/>
    <s v="Rapee Pongtanee"/>
    <m/>
    <n v="-5"/>
  </r>
  <r>
    <x v="23"/>
    <s v="I/C DESG"/>
    <s v="004491"/>
    <s v="Rapee Pongtanee"/>
    <m/>
    <n v="-8"/>
  </r>
  <r>
    <x v="23"/>
    <s v="I/C DESG"/>
    <s v="004491"/>
    <s v="Rapee Pongtanee"/>
    <m/>
    <n v="-8"/>
  </r>
  <r>
    <x v="23"/>
    <s v="I/C DESG"/>
    <s v="004491"/>
    <s v="Rapee Pongtanee"/>
    <m/>
    <n v="-8"/>
  </r>
  <r>
    <x v="23"/>
    <s v="I/C DESG"/>
    <s v="004491"/>
    <s v="Rapee Pongtanee"/>
    <m/>
    <n v="-4"/>
  </r>
  <r>
    <x v="0"/>
    <s v="I/C DESG"/>
    <s v="004491"/>
    <s v="Rapee Pongtanee"/>
    <m/>
    <n v="4"/>
  </r>
  <r>
    <x v="0"/>
    <s v="I/C DESG"/>
    <s v="004491"/>
    <s v="Rapee Pongtanee"/>
    <m/>
    <n v="8"/>
  </r>
  <r>
    <x v="0"/>
    <s v="I/C DESG"/>
    <s v="004491"/>
    <s v="Rapee Pongtanee"/>
    <m/>
    <n v="7"/>
  </r>
  <r>
    <x v="0"/>
    <s v="I/C DESG"/>
    <s v="004491"/>
    <s v="Rapee Pongtanee"/>
    <m/>
    <n v="4"/>
  </r>
  <r>
    <x v="0"/>
    <s v="I/C DESG"/>
    <s v="004491"/>
    <s v="Rapee Pongtanee"/>
    <m/>
    <n v="4"/>
  </r>
  <r>
    <x v="0"/>
    <s v="I/C DESG"/>
    <s v="006486"/>
    <s v="Sakchai Kamchai"/>
    <m/>
    <n v="8"/>
  </r>
  <r>
    <x v="0"/>
    <s v="I/C DESG"/>
    <s v="006486"/>
    <s v="Sakchai Kamchai"/>
    <m/>
    <n v="4"/>
  </r>
  <r>
    <x v="0"/>
    <s v="I/C DESG"/>
    <s v="006486"/>
    <s v="Sakchai Kamchai"/>
    <m/>
    <n v="8"/>
  </r>
  <r>
    <x v="23"/>
    <s v="I/C DESG"/>
    <s v="006486"/>
    <s v="Sakchai Kamchai"/>
    <m/>
    <n v="-8"/>
  </r>
  <r>
    <x v="23"/>
    <s v="I/C DESG"/>
    <s v="006486"/>
    <s v="Sakchai Kamchai"/>
    <m/>
    <n v="-8"/>
  </r>
  <r>
    <x v="23"/>
    <s v="I/C DESG"/>
    <s v="006486"/>
    <s v="Sakchai Kamchai"/>
    <m/>
    <n v="-4"/>
  </r>
  <r>
    <x v="23"/>
    <s v="I/C DESG"/>
    <s v="006486"/>
    <s v="Sakchai Kamchai"/>
    <m/>
    <n v="-8"/>
  </r>
  <r>
    <x v="23"/>
    <s v="I/C DESG"/>
    <s v="006486"/>
    <s v="Sakchai Kamchai"/>
    <m/>
    <n v="-4"/>
  </r>
  <r>
    <x v="23"/>
    <s v="I/C DESG"/>
    <s v="006486"/>
    <s v="Sakchai Kamchai"/>
    <m/>
    <n v="-8"/>
  </r>
  <r>
    <x v="23"/>
    <s v="I/C DESG"/>
    <s v="006486"/>
    <s v="Sakchai Kamchai"/>
    <m/>
    <n v="-8"/>
  </r>
  <r>
    <x v="23"/>
    <s v="I/C DESG"/>
    <s v="006486"/>
    <s v="Sakchai Kamchai"/>
    <m/>
    <n v="-72"/>
  </r>
  <r>
    <x v="0"/>
    <s v="I/C DESG"/>
    <s v="006486"/>
    <s v="Sakchai Kamchai"/>
    <m/>
    <n v="8"/>
  </r>
  <r>
    <x v="0"/>
    <s v="I/C DESG"/>
    <s v="006486"/>
    <s v="Sakchai Kamchai"/>
    <m/>
    <n v="72"/>
  </r>
  <r>
    <x v="0"/>
    <s v="I/C DESG"/>
    <s v="006486"/>
    <s v="Sakchai Kamchai"/>
    <m/>
    <n v="8"/>
  </r>
  <r>
    <x v="0"/>
    <s v="I/C DESG"/>
    <s v="006486"/>
    <s v="Sakchai Kamchai"/>
    <m/>
    <n v="8"/>
  </r>
  <r>
    <x v="0"/>
    <s v="I/C DESG"/>
    <s v="006486"/>
    <s v="Sakchai Kamchai"/>
    <m/>
    <n v="4"/>
  </r>
  <r>
    <x v="0"/>
    <s v="I/C DESG"/>
    <s v="006486"/>
    <s v="Sakchai Kamchai"/>
    <m/>
    <n v="8"/>
  </r>
  <r>
    <x v="0"/>
    <s v="I/C DESG"/>
    <s v="006486"/>
    <s v="Sakchai Kamchai"/>
    <m/>
    <n v="4"/>
  </r>
  <r>
    <x v="0"/>
    <s v="I/C DESG"/>
    <s v="006486"/>
    <s v="Sakchai Kamchai"/>
    <m/>
    <n v="8"/>
  </r>
  <r>
    <x v="0"/>
    <s v="I/C DESG"/>
    <s v="006486"/>
    <s v="Sakchai Kamchai"/>
    <m/>
    <n v="8"/>
  </r>
  <r>
    <x v="0"/>
    <s v="I/C DESG"/>
    <s v="006486"/>
    <s v="Sakchai Kamchai"/>
    <m/>
    <n v="8"/>
  </r>
  <r>
    <x v="23"/>
    <s v="I/C DESG"/>
    <s v="006486"/>
    <s v="Sakchai Kamchai"/>
    <m/>
    <n v="-4"/>
  </r>
  <r>
    <x v="23"/>
    <s v="I/C DESG"/>
    <s v="006486"/>
    <s v="Sakchai Kamchai"/>
    <m/>
    <n v="-8"/>
  </r>
  <r>
    <x v="23"/>
    <s v="I/C DESG"/>
    <s v="006486"/>
    <s v="Sakchai Kamchai"/>
    <m/>
    <n v="-8"/>
  </r>
  <r>
    <x v="23"/>
    <s v="I/C DESG"/>
    <s v="006486"/>
    <s v="Sakchai Kamchai"/>
    <m/>
    <n v="-8"/>
  </r>
  <r>
    <x v="0"/>
    <s v="I/C DESG"/>
    <s v="006486"/>
    <s v="Sakchai Kamchai"/>
    <m/>
    <n v="4"/>
  </r>
  <r>
    <x v="0"/>
    <s v="I/C DESG"/>
    <s v="006486"/>
    <s v="Sakchai Kamchai"/>
    <m/>
    <n v="8"/>
  </r>
  <r>
    <x v="0"/>
    <s v="I/C DESG"/>
    <s v="006486"/>
    <s v="Sakchai Kamchai"/>
    <m/>
    <n v="8"/>
  </r>
  <r>
    <x v="23"/>
    <s v="I/C DESG"/>
    <s v="006486"/>
    <s v="Sakchai Kamchai"/>
    <m/>
    <n v="-8"/>
  </r>
  <r>
    <x v="23"/>
    <s v="I/C DESG"/>
    <s v="006486"/>
    <s v="Sakchai Kamchai"/>
    <m/>
    <n v="-4"/>
  </r>
  <r>
    <x v="23"/>
    <s v="I/C DESG"/>
    <s v="006486"/>
    <s v="Sakchai Kamchai"/>
    <m/>
    <n v="-8"/>
  </r>
  <r>
    <x v="23"/>
    <s v="I/C DESG"/>
    <s v="006486"/>
    <s v="Sakchai Kamchai"/>
    <m/>
    <n v="-8"/>
  </r>
  <r>
    <x v="23"/>
    <s v="I/C DESG"/>
    <s v="006486"/>
    <s v="Sakchai Kamchai"/>
    <m/>
    <n v="-8"/>
  </r>
  <r>
    <x v="0"/>
    <s v="I/C DESG"/>
    <s v="006486"/>
    <s v="Sakchai Kamchai"/>
    <m/>
    <n v="8"/>
  </r>
  <r>
    <x v="23"/>
    <s v="I/C DESG"/>
    <s v="005279"/>
    <s v="Suthatip Paiboonnanthapong"/>
    <m/>
    <n v="-8"/>
  </r>
  <r>
    <x v="23"/>
    <s v="I/C DESG"/>
    <s v="005279"/>
    <s v="Suthatip Paiboonnanthapong"/>
    <m/>
    <n v="-8"/>
  </r>
  <r>
    <x v="0"/>
    <s v="I/C DESG"/>
    <s v="005279"/>
    <s v="Suthatip Paiboonnanthapong"/>
    <m/>
    <n v="-8"/>
  </r>
  <r>
    <x v="0"/>
    <s v="I/C DESG"/>
    <s v="005279"/>
    <s v="Suthatip Paiboonnanthapong"/>
    <m/>
    <n v="8"/>
  </r>
  <r>
    <x v="23"/>
    <s v="I/C DESG"/>
    <s v="005279"/>
    <s v="Suthatip Paiboonnanthapong"/>
    <m/>
    <n v="-8"/>
  </r>
  <r>
    <x v="23"/>
    <s v="I/C DESG"/>
    <s v="005279"/>
    <s v="Suthatip Paiboonnanthapong"/>
    <m/>
    <n v="-8"/>
  </r>
  <r>
    <x v="23"/>
    <s v="I/C DESG"/>
    <s v="005279"/>
    <s v="Suthatip Paiboonnanthapong"/>
    <m/>
    <n v="-4"/>
  </r>
  <r>
    <x v="0"/>
    <s v="I/C DESG"/>
    <s v="005279"/>
    <s v="Suthatip Paiboonnanthapong"/>
    <m/>
    <n v="8"/>
  </r>
  <r>
    <x v="0"/>
    <s v="I/C DESG"/>
    <s v="005279"/>
    <s v="Suthatip Paiboonnanthapong"/>
    <m/>
    <n v="8"/>
  </r>
  <r>
    <x v="0"/>
    <s v="I/C DESG"/>
    <s v="005279"/>
    <s v="Suthatip Paiboonnanthapong"/>
    <m/>
    <n v="39"/>
  </r>
  <r>
    <x v="23"/>
    <s v="I/C DESG"/>
    <s v="005279"/>
    <s v="Suthatip Paiboonnanthapong"/>
    <m/>
    <n v="8"/>
  </r>
  <r>
    <x v="23"/>
    <s v="I/C DESG"/>
    <s v="005279"/>
    <s v="Suthatip Paiboonnanthapong"/>
    <m/>
    <n v="-8"/>
  </r>
  <r>
    <x v="23"/>
    <s v="I/C DESG"/>
    <s v="005279"/>
    <s v="Suthatip Paiboonnanthapong"/>
    <m/>
    <n v="-39"/>
  </r>
  <r>
    <x v="0"/>
    <s v="I/C DESG"/>
    <s v="005279"/>
    <s v="Suthatip Paiboonnanthapong"/>
    <m/>
    <n v="8"/>
  </r>
  <r>
    <x v="0"/>
    <s v="I/C DESG"/>
    <s v="005279"/>
    <s v="Suthatip Paiboonnanthapong"/>
    <m/>
    <n v="8"/>
  </r>
  <r>
    <x v="0"/>
    <s v="I/C DESG"/>
    <s v="005279"/>
    <s v="Suthatip Paiboonnanthapong"/>
    <m/>
    <n v="4"/>
  </r>
  <r>
    <x v="23"/>
    <s v="I/C DESG"/>
    <s v="005279"/>
    <s v="Suthatip Paiboonnanthapong"/>
    <m/>
    <n v="-8"/>
  </r>
  <r>
    <x v="23"/>
    <s v="I/C DESG"/>
    <s v="005279"/>
    <s v="Suthatip Paiboonnanthapong"/>
    <m/>
    <n v="-8"/>
  </r>
  <r>
    <x v="23"/>
    <s v="I/C DESG"/>
    <s v="005279"/>
    <s v="Suthatip Paiboonnanthapong"/>
    <m/>
    <n v="-8"/>
  </r>
  <r>
    <x v="23"/>
    <s v="I/C DESG"/>
    <s v="005279"/>
    <s v="Suthatip Paiboonnanthapong"/>
    <m/>
    <n v="-8"/>
  </r>
  <r>
    <x v="23"/>
    <s v="I/C DESG"/>
    <s v="005279"/>
    <s v="Suthatip Paiboonnanthapong"/>
    <m/>
    <n v="-8"/>
  </r>
  <r>
    <x v="0"/>
    <s v="I/C DESG"/>
    <s v="005279"/>
    <s v="Suthatip Paiboonnanthapong"/>
    <m/>
    <n v="8"/>
  </r>
  <r>
    <x v="0"/>
    <s v="I/C DESG"/>
    <s v="005279"/>
    <s v="Suthatip Paiboonnanthapong"/>
    <m/>
    <n v="8"/>
  </r>
  <r>
    <x v="0"/>
    <s v="I/C DESG"/>
    <s v="005279"/>
    <s v="Suthatip Paiboonnanthapong"/>
    <m/>
    <n v="8"/>
  </r>
  <r>
    <x v="0"/>
    <s v="I/C DESG"/>
    <s v="005279"/>
    <s v="Suthatip Paiboonnanthapong"/>
    <m/>
    <n v="8"/>
  </r>
  <r>
    <x v="0"/>
    <s v="I/C DESG"/>
    <s v="005279"/>
    <s v="Suthatip Paiboonnanthapong"/>
    <m/>
    <n v="8"/>
  </r>
  <r>
    <x v="23"/>
    <s v="I/C DESG"/>
    <s v="006526"/>
    <s v="Wittaya Kanchanakosol"/>
    <m/>
    <n v="-8"/>
  </r>
  <r>
    <x v="23"/>
    <s v="I/C DESG"/>
    <s v="006526"/>
    <s v="Wittaya Kanchanakosol"/>
    <m/>
    <n v="-8"/>
  </r>
  <r>
    <x v="23"/>
    <s v="I/C DESG"/>
    <s v="006526"/>
    <s v="Wittaya Kanchanakosol"/>
    <m/>
    <n v="-8"/>
  </r>
  <r>
    <x v="23"/>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23"/>
    <s v="I/C DESG"/>
    <s v="006526"/>
    <s v="Wittaya Kanchanakosol"/>
    <m/>
    <n v="-8"/>
  </r>
  <r>
    <x v="23"/>
    <s v="I/C DESG"/>
    <s v="006526"/>
    <s v="Wittaya Kanchanakosol"/>
    <m/>
    <n v="-8"/>
  </r>
  <r>
    <x v="23"/>
    <s v="I/C DESG"/>
    <s v="006526"/>
    <s v="Wittaya Kanchanakosol"/>
    <m/>
    <n v="-88"/>
  </r>
  <r>
    <x v="23"/>
    <s v="I/C DESG"/>
    <s v="006526"/>
    <s v="Wittaya Kanchanakosol"/>
    <m/>
    <n v="-32"/>
  </r>
  <r>
    <x v="23"/>
    <s v="I/C DESG"/>
    <s v="006526"/>
    <s v="Wittaya Kanchanakosol"/>
    <m/>
    <n v="-8"/>
  </r>
  <r>
    <x v="23"/>
    <s v="I/C DESG"/>
    <s v="006526"/>
    <s v="Wittaya Kanchanakosol"/>
    <m/>
    <n v="-8"/>
  </r>
  <r>
    <x v="23"/>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8"/>
  </r>
  <r>
    <x v="0"/>
    <s v="I/C DESG"/>
    <s v="006526"/>
    <s v="Wittaya Kanchanakosol"/>
    <m/>
    <n v="32"/>
  </r>
  <r>
    <x v="0"/>
    <s v="I/C DESG"/>
    <s v="006526"/>
    <s v="Wittaya Kanchanakosol"/>
    <m/>
    <n v="8"/>
  </r>
  <r>
    <x v="0"/>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5279"/>
    <s v="Suthatip Paiboonnanthapong"/>
    <m/>
    <n v="16"/>
  </r>
  <r>
    <x v="23"/>
    <s v="I/C DESG"/>
    <s v="004103"/>
    <s v="Nuttaporn Soontornmesatien"/>
    <m/>
    <n v="8"/>
  </r>
  <r>
    <x v="23"/>
    <s v="I/C DESG"/>
    <s v="005279"/>
    <s v="Suthatip Paiboonnanthapong"/>
    <m/>
    <n v="-16"/>
  </r>
  <r>
    <x v="0"/>
    <s v="I/C DESG"/>
    <s v="004103"/>
    <s v="Nuttaporn Soontornmesatien"/>
    <m/>
    <n v="-8"/>
  </r>
  <r>
    <x v="0"/>
    <s v="I/C DESG"/>
    <s v="002276"/>
    <s v="Jate Thongsom"/>
    <m/>
    <n v="8"/>
  </r>
  <r>
    <x v="0"/>
    <s v="I/C DESG"/>
    <s v="006524"/>
    <s v="Pimruetai Maneekorn"/>
    <m/>
    <n v="8"/>
  </r>
  <r>
    <x v="0"/>
    <s v="I/C DESG"/>
    <s v="002276"/>
    <s v="Jate Thongsom"/>
    <m/>
    <n v="8"/>
  </r>
  <r>
    <x v="0"/>
    <s v="I/C DESG"/>
    <s v="004491"/>
    <s v="Rapee Pongtanee"/>
    <m/>
    <n v="8"/>
  </r>
  <r>
    <x v="0"/>
    <s v="I/C DESG"/>
    <s v="002276"/>
    <s v="Jate Thongsom"/>
    <m/>
    <n v="8"/>
  </r>
  <r>
    <x v="0"/>
    <s v="I/C DESG"/>
    <s v="006524"/>
    <s v="Pimruetai Maneekorn"/>
    <m/>
    <n v="4"/>
  </r>
  <r>
    <x v="0"/>
    <s v="I/C DESG"/>
    <s v="004491"/>
    <s v="Rapee Pongtanee"/>
    <m/>
    <n v="8"/>
  </r>
  <r>
    <x v="0"/>
    <s v="I/C DESG"/>
    <s v="002276"/>
    <s v="Jate Thongsom"/>
    <m/>
    <n v="8"/>
  </r>
  <r>
    <x v="0"/>
    <s v="I/C DESG"/>
    <s v="002276"/>
    <s v="Jate Thongsom"/>
    <m/>
    <n v="8"/>
  </r>
  <r>
    <x v="0"/>
    <s v="I/C DESG"/>
    <s v="006524"/>
    <s v="Pimruetai Maneekorn"/>
    <m/>
    <n v="8"/>
  </r>
  <r>
    <x v="0"/>
    <s v="I/C DESG"/>
    <s v="002780"/>
    <s v="Karuna Chandee"/>
    <m/>
    <n v="8"/>
  </r>
  <r>
    <x v="0"/>
    <s v="I/C DESG"/>
    <s v="004491"/>
    <s v="Rapee Pongtanee"/>
    <m/>
    <n v="8"/>
  </r>
  <r>
    <x v="0"/>
    <s v="I/C DESG"/>
    <s v="002276"/>
    <s v="Jate Thongsom"/>
    <m/>
    <n v="8"/>
  </r>
  <r>
    <x v="0"/>
    <s v="I/C DESG"/>
    <s v="002276"/>
    <s v="Jate Thongsom"/>
    <m/>
    <n v="8"/>
  </r>
  <r>
    <x v="0"/>
    <s v="I/C DESG"/>
    <s v="006524"/>
    <s v="Pimruetai Maneekorn"/>
    <m/>
    <n v="8"/>
  </r>
  <r>
    <x v="0"/>
    <s v="I/C DESG"/>
    <s v="002780"/>
    <s v="Karuna Chandee"/>
    <m/>
    <n v="4"/>
  </r>
  <r>
    <x v="0"/>
    <s v="I/C DESG"/>
    <s v="002276"/>
    <s v="Jate Thongsom"/>
    <m/>
    <n v="8"/>
  </r>
  <r>
    <x v="0"/>
    <s v="I/C DESG"/>
    <s v="004491"/>
    <s v="Rapee Pongtanee"/>
    <m/>
    <n v="8"/>
  </r>
  <r>
    <x v="0"/>
    <s v="I/C DESG"/>
    <s v="002276"/>
    <s v="Jate Thongsom"/>
    <m/>
    <n v="8"/>
  </r>
  <r>
    <x v="0"/>
    <s v="I/C DESG"/>
    <s v="002276"/>
    <s v="Jate Thongsom"/>
    <m/>
    <n v="8"/>
  </r>
  <r>
    <x v="0"/>
    <s v="I/C DESG"/>
    <s v="006524"/>
    <s v="Pimruetai Maneekorn"/>
    <m/>
    <n v="8"/>
  </r>
  <r>
    <x v="0"/>
    <s v="I/C DESG"/>
    <s v="006526"/>
    <s v="Wittaya Kanchanakosol"/>
    <m/>
    <n v="8"/>
  </r>
  <r>
    <x v="0"/>
    <s v="I/C DESG"/>
    <s v="002780"/>
    <s v="Karuna Chandee"/>
    <m/>
    <n v="8"/>
  </r>
  <r>
    <x v="0"/>
    <s v="I/C DESG"/>
    <s v="002276"/>
    <s v="Jate Thongsom"/>
    <m/>
    <n v="8"/>
  </r>
  <r>
    <x v="0"/>
    <s v="I/C DESG"/>
    <s v="002276"/>
    <s v="Jate Thongsom"/>
    <m/>
    <n v="8"/>
  </r>
  <r>
    <x v="0"/>
    <s v="I/C DESG"/>
    <s v="006524"/>
    <s v="Pimruetai Maneekorn"/>
    <m/>
    <n v="8"/>
  </r>
  <r>
    <x v="0"/>
    <s v="I/C DESG"/>
    <s v="004491"/>
    <s v="Rapee Pongtanee"/>
    <m/>
    <n v="8"/>
  </r>
  <r>
    <x v="0"/>
    <s v="I/C DESG"/>
    <s v="002276"/>
    <s v="Jate Thongsom"/>
    <m/>
    <n v="8"/>
  </r>
  <r>
    <x v="0"/>
    <s v="I/C DESG"/>
    <s v="002780"/>
    <s v="Karuna Chandee"/>
    <m/>
    <n v="8"/>
  </r>
  <r>
    <x v="0"/>
    <s v="I/C DESG"/>
    <s v="006524"/>
    <s v="Pimruetai Maneekorn"/>
    <m/>
    <n v="8"/>
  </r>
  <r>
    <x v="0"/>
    <s v="I/C DESG"/>
    <s v="004491"/>
    <s v="Rapee Pongtanee"/>
    <m/>
    <n v="8"/>
  </r>
  <r>
    <x v="0"/>
    <s v="I/C DESG"/>
    <s v="006526"/>
    <s v="Wittaya Kanchanakosol"/>
    <m/>
    <n v="8"/>
  </r>
  <r>
    <x v="0"/>
    <s v="I/C DESG"/>
    <s v="006524"/>
    <s v="Pimruetai Maneekorn"/>
    <m/>
    <n v="8"/>
  </r>
  <r>
    <x v="0"/>
    <s v="I/C DESG"/>
    <s v="002276"/>
    <s v="Jate Thongsom"/>
    <m/>
    <n v="8"/>
  </r>
  <r>
    <x v="0"/>
    <s v="I/C DESG"/>
    <s v="002276"/>
    <s v="Jate Thongsom"/>
    <m/>
    <n v="8"/>
  </r>
  <r>
    <x v="22"/>
    <s v="I/C DESG"/>
    <s v="005749"/>
    <s v="Witthawat Witthayawiranon"/>
    <m/>
    <n v="8"/>
  </r>
  <r>
    <x v="0"/>
    <s v="I/C DESG"/>
    <s v="002276"/>
    <s v="Jate Thongsom"/>
    <m/>
    <n v="7"/>
  </r>
  <r>
    <x v="0"/>
    <s v="I/C DESG"/>
    <s v="002276"/>
    <s v="Jate Thongsom"/>
    <m/>
    <n v="8"/>
  </r>
  <r>
    <x v="0"/>
    <s v="I/C DESG"/>
    <s v="006524"/>
    <s v="Pimruetai Maneekorn"/>
    <m/>
    <n v="8"/>
  </r>
  <r>
    <x v="22"/>
    <s v="I/C DESG"/>
    <s v="005749"/>
    <s v="Witthawat Witthayawiranon"/>
    <m/>
    <n v="7"/>
  </r>
  <r>
    <x v="0"/>
    <s v="I/C DESG"/>
    <s v="006526"/>
    <s v="Wittaya Kanchanakosol"/>
    <m/>
    <n v="8"/>
  </r>
  <r>
    <x v="0"/>
    <s v="I/C DESG"/>
    <s v="006526"/>
    <s v="Wittaya Kanchanakosol"/>
    <m/>
    <n v="6"/>
  </r>
  <r>
    <x v="0"/>
    <s v="I/C DESG"/>
    <s v="006526"/>
    <s v="Wittaya Kanchanakosol"/>
    <m/>
    <n v="6"/>
  </r>
  <r>
    <x v="0"/>
    <s v="I/C DESG"/>
    <s v="004491"/>
    <s v="Rapee Pongtanee"/>
    <m/>
    <n v="4"/>
  </r>
  <r>
    <x v="22"/>
    <s v="I/C DESG"/>
    <s v="005749"/>
    <s v="Witthawat Witthayawiranon"/>
    <m/>
    <n v="8"/>
  </r>
  <r>
    <x v="0"/>
    <s v="I/C DESG"/>
    <s v="006486"/>
    <s v="Sakchai Kamchai"/>
    <m/>
    <n v="8"/>
  </r>
  <r>
    <x v="0"/>
    <s v="I/C DESG"/>
    <s v="006526"/>
    <s v="Wittaya Kanchanakosol"/>
    <m/>
    <n v="8"/>
  </r>
  <r>
    <x v="0"/>
    <s v="I/C DESG"/>
    <s v="004491"/>
    <s v="Rapee Pongtanee"/>
    <m/>
    <n v="4"/>
  </r>
  <r>
    <x v="22"/>
    <s v="I/C DESG"/>
    <s v="005749"/>
    <s v="Witthawat Witthayawiranon"/>
    <m/>
    <n v="7"/>
  </r>
  <r>
    <x v="0"/>
    <s v="I/C DESG"/>
    <s v="006526"/>
    <s v="Wittaya Kanchanakosol"/>
    <m/>
    <n v="8"/>
  </r>
  <r>
    <x v="0"/>
    <s v="I/C DESG"/>
    <s v="002780"/>
    <s v="Karuna Chandee"/>
    <m/>
    <n v="8"/>
  </r>
  <r>
    <x v="0"/>
    <s v="I/C DESG"/>
    <s v="006486"/>
    <s v="Sakchai Kamchai"/>
    <m/>
    <n v="8"/>
  </r>
  <r>
    <x v="22"/>
    <s v="I/C DESG"/>
    <s v="005749"/>
    <s v="Witthawat Witthayawiranon"/>
    <m/>
    <n v="8"/>
  </r>
  <r>
    <x v="0"/>
    <s v="I/C DESG"/>
    <s v="006486"/>
    <s v="Sakchai Kamchai"/>
    <m/>
    <n v="8"/>
  </r>
  <r>
    <x v="0"/>
    <s v="I/C DESG"/>
    <s v="006526"/>
    <s v="Wittaya Kanchanakosol"/>
    <m/>
    <n v="8"/>
  </r>
  <r>
    <x v="0"/>
    <s v="I/C DESG"/>
    <s v="004491"/>
    <s v="Rapee Pongtanee"/>
    <m/>
    <n v="8"/>
  </r>
  <r>
    <x v="22"/>
    <s v="I/C DESG"/>
    <s v="007027"/>
    <s v="Pawanrat Panjitwanitjaroen"/>
    <m/>
    <n v="8"/>
  </r>
  <r>
    <x v="0"/>
    <s v="I/C DESG"/>
    <s v="006526"/>
    <s v="Wittaya Kanchanakosol"/>
    <m/>
    <n v="8"/>
  </r>
  <r>
    <x v="0"/>
    <s v="I/C DESG"/>
    <s v="006486"/>
    <s v="Sakchai Kamchai"/>
    <m/>
    <n v="8"/>
  </r>
  <r>
    <x v="22"/>
    <s v="I/C DESG"/>
    <s v="007027"/>
    <s v="Pawanrat Panjitwanitjaroen"/>
    <m/>
    <n v="8"/>
  </r>
  <r>
    <x v="0"/>
    <s v="I/C DESG"/>
    <s v="006526"/>
    <s v="Wittaya Kanchanakosol"/>
    <m/>
    <n v="8"/>
  </r>
  <r>
    <x v="0"/>
    <s v="I/C DESG"/>
    <s v="006486"/>
    <s v="Sakchai Kamchai"/>
    <m/>
    <n v="4"/>
  </r>
  <r>
    <x v="22"/>
    <s v="I/C DESG"/>
    <s v="007027"/>
    <s v="Pawanrat Panjitwanitjaroen"/>
    <m/>
    <n v="8"/>
  </r>
  <r>
    <x v="0"/>
    <s v="I/C DESG"/>
    <s v="006486"/>
    <s v="Sakchai Kamchai"/>
    <m/>
    <n v="8"/>
  </r>
  <r>
    <x v="22"/>
    <s v="I/C DESG"/>
    <s v="007027"/>
    <s v="Pawanrat Panjitwanitjaroen"/>
    <m/>
    <n v="8"/>
  </r>
  <r>
    <x v="0"/>
    <s v="I/C DESG"/>
    <s v="006486"/>
    <s v="Sakchai Kamchai"/>
    <m/>
    <n v="8"/>
  </r>
  <r>
    <x v="0"/>
    <s v="I/C DESG"/>
    <s v="006486"/>
    <s v="Sakchai Kamchai"/>
    <m/>
    <n v="8"/>
  </r>
  <r>
    <x v="0"/>
    <s v="I/C DESG"/>
    <s v="006486"/>
    <s v="Sakchai Kamchai"/>
    <m/>
    <n v="8"/>
  </r>
  <r>
    <x v="0"/>
    <s v="I/C DESG"/>
    <s v="007224"/>
    <s v="Siradech Meeitsara"/>
    <m/>
    <n v="8"/>
  </r>
  <r>
    <x v="0"/>
    <s v="I/C DESG"/>
    <s v="007224"/>
    <s v="Siradech Meeitsara"/>
    <m/>
    <n v="5"/>
  </r>
  <r>
    <x v="0"/>
    <s v="I/C DESG"/>
    <s v="007224"/>
    <s v="Siradech Meeitsara"/>
    <m/>
    <n v="8"/>
  </r>
  <r>
    <x v="0"/>
    <s v="I/C DESG"/>
    <s v="007224"/>
    <s v="Siradech Meeitsara"/>
    <m/>
    <n v="4"/>
  </r>
  <r>
    <x v="22"/>
    <s v="I/C DESG"/>
    <s v="007027"/>
    <s v="Pawanrat Panjitwanitjaroen"/>
    <m/>
    <n v="8"/>
  </r>
  <r>
    <x v="0"/>
    <s v="I/C DESG"/>
    <s v="007224"/>
    <s v="Siradech Meeitsara"/>
    <m/>
    <n v="8"/>
  </r>
  <r>
    <x v="0"/>
    <s v="I/C DESG"/>
    <s v="007224"/>
    <s v="Siradech Meeitsara"/>
    <m/>
    <n v="8"/>
  </r>
  <r>
    <x v="0"/>
    <s v="I/C DESG"/>
    <s v="007224"/>
    <s v="Siradech Meeitsara"/>
    <m/>
    <n v="8"/>
  </r>
  <r>
    <x v="0"/>
    <s v="I/C DESG"/>
    <s v="007224"/>
    <s v="Siradech Meeitsara"/>
    <m/>
    <n v="8"/>
  </r>
  <r>
    <x v="22"/>
    <s v="I/C DESG"/>
    <s v="007027"/>
    <s v="Pawanrat Panjitwanitjaroen"/>
    <m/>
    <n v="8"/>
  </r>
  <r>
    <x v="0"/>
    <s v="I/C DESG"/>
    <s v="007224"/>
    <s v="Siradech Meeitsara"/>
    <m/>
    <n v="8"/>
  </r>
  <r>
    <x v="0"/>
    <s v="I/C DESG"/>
    <s v="007224"/>
    <s v="Siradech Meeitsara"/>
    <m/>
    <n v="8"/>
  </r>
  <r>
    <x v="0"/>
    <s v="I/C DESG"/>
    <s v="007224"/>
    <s v="Siradech Meeitsara"/>
    <m/>
    <n v="8"/>
  </r>
  <r>
    <x v="0"/>
    <s v="I/C DESG"/>
    <s v="007224"/>
    <s v="Siradech Meeitsara"/>
    <m/>
    <n v="8"/>
  </r>
  <r>
    <x v="0"/>
    <s v="I/C DESG"/>
    <s v="007224"/>
    <s v="Siradech Meeitsara"/>
    <m/>
    <n v="8"/>
  </r>
  <r>
    <x v="0"/>
    <s v="I/C DESG"/>
    <s v="007224"/>
    <s v="Siradech Meeitsara"/>
    <m/>
    <n v="8"/>
  </r>
  <r>
    <x v="0"/>
    <s v="I/C DESG"/>
    <s v="007224"/>
    <s v="Siradech Meeitsara"/>
    <m/>
    <n v="8"/>
  </r>
  <r>
    <x v="0"/>
    <s v="I/C DESG"/>
    <s v="007224"/>
    <s v="Siradech Meeitsara"/>
    <m/>
    <n v="8"/>
  </r>
  <r>
    <x v="22"/>
    <s v="I/C DESG"/>
    <s v="007027"/>
    <s v="Pawanrat Panjitwanitjaroen"/>
    <m/>
    <n v="8"/>
  </r>
  <r>
    <x v="22"/>
    <s v="I/C DESG"/>
    <s v="007027"/>
    <s v="Pawanrat Panjitwanitjaroen"/>
    <m/>
    <n v="8"/>
  </r>
  <r>
    <x v="22"/>
    <s v="I/C DESG"/>
    <s v="007027"/>
    <s v="Pawanrat Panjitwanitjaroen"/>
    <m/>
    <n v="2"/>
  </r>
  <r>
    <x v="22"/>
    <s v="I/C DESG"/>
    <s v="007027"/>
    <s v="Pawanrat Panjitwanitjaroen"/>
    <m/>
    <n v="8"/>
  </r>
  <r>
    <x v="22"/>
    <s v="I/C DESG"/>
    <s v="007027"/>
    <s v="Pawanrat Panjitwanitjaroen"/>
    <m/>
    <n v="8"/>
  </r>
  <r>
    <x v="22"/>
    <s v="I/C DESG"/>
    <s v="007027"/>
    <s v="Pawanrat Panjitwanitjaroen"/>
    <m/>
    <n v="8"/>
  </r>
  <r>
    <x v="22"/>
    <s v="I/C DESG"/>
    <s v="007027"/>
    <s v="Pawanrat Panjitwanitjaroen"/>
    <m/>
    <n v="8"/>
  </r>
  <r>
    <x v="22"/>
    <s v="I/C DESG"/>
    <s v="007027"/>
    <s v="Pawanrat Panjitwanitjaroen"/>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0"/>
    <s v="I/C DESG"/>
    <s v="006526"/>
    <s v="Wittaya Kanchanakosol"/>
    <m/>
    <n v="8"/>
  </r>
  <r>
    <x v="22"/>
    <s v="I/C DESG"/>
    <s v="005152"/>
    <s v="Sresthasak Varasarin"/>
    <m/>
    <n v="4"/>
  </r>
  <r>
    <x v="25"/>
    <s v="I/C DESG"/>
    <s v="005152"/>
    <s v="Sresthasak Varasarin"/>
    <m/>
    <n v="4"/>
  </r>
  <r>
    <x v="25"/>
    <s v="I/C DESG"/>
    <s v="005152"/>
    <s v="Sresthasak Varasarin"/>
    <m/>
    <n v="8"/>
  </r>
  <r>
    <x v="21"/>
    <s v="I/C DESG"/>
    <s v="005265"/>
    <s v="Surisa Phosang"/>
    <m/>
    <n v="8"/>
  </r>
  <r>
    <x v="21"/>
    <s v="I/C DESG"/>
    <s v="005265"/>
    <s v="Surisa Phosang"/>
    <m/>
    <n v="8"/>
  </r>
  <r>
    <x v="21"/>
    <s v="I/C DESG"/>
    <s v="005265"/>
    <s v="Surisa Phosang"/>
    <m/>
    <n v="8"/>
  </r>
  <r>
    <x v="21"/>
    <s v="I/C DESG"/>
    <s v="005265"/>
    <s v="Surisa Phosang"/>
    <m/>
    <n v="8"/>
  </r>
  <r>
    <x v="21"/>
    <s v="I/C DESG"/>
    <s v="005265"/>
    <s v="Surisa Phosang"/>
    <m/>
    <n v="8"/>
  </r>
  <r>
    <x v="22"/>
    <s v="I/C DESG"/>
    <s v="005265"/>
    <s v="Surisa Phosang"/>
    <m/>
    <n v="8"/>
  </r>
  <r>
    <x v="22"/>
    <s v="I/C DESG"/>
    <s v="000903"/>
    <s v="Chapoo Rordpet"/>
    <m/>
    <n v="3"/>
  </r>
  <r>
    <x v="0"/>
    <s v="I/C DESG"/>
    <s v="004103"/>
    <s v="Nuttaporn Soontornmesatien"/>
    <m/>
    <n v="8"/>
  </r>
  <r>
    <x v="22"/>
    <s v="I/C DESG"/>
    <s v="007225"/>
    <s v="Sanya Inchan"/>
    <m/>
    <n v="8"/>
  </r>
  <r>
    <x v="0"/>
    <s v="I/C DESG"/>
    <s v="004491"/>
    <s v="Rapee Pongtanee"/>
    <m/>
    <n v="8"/>
  </r>
  <r>
    <x v="0"/>
    <s v="I/C DESG"/>
    <s v="002780"/>
    <s v="Karuna Chandee"/>
    <m/>
    <n v="8"/>
  </r>
  <r>
    <x v="22"/>
    <s v="I/C DESG"/>
    <s v="005265"/>
    <s v="Surisa Phosang"/>
    <m/>
    <n v="8"/>
  </r>
  <r>
    <x v="22"/>
    <s v="I/C DESG"/>
    <s v="000903"/>
    <s v="Chapoo Rordpet"/>
    <m/>
    <n v="2"/>
  </r>
  <r>
    <x v="0"/>
    <s v="I/C DESG"/>
    <s v="004491"/>
    <s v="Rapee Pongtanee"/>
    <m/>
    <n v="8"/>
  </r>
  <r>
    <x v="22"/>
    <s v="I/C DESG"/>
    <s v="005265"/>
    <s v="Surisa Phosang"/>
    <m/>
    <n v="8"/>
  </r>
  <r>
    <x v="0"/>
    <s v="I/C DESG"/>
    <s v="000903"/>
    <s v="Chapoo Rordpet"/>
    <m/>
    <n v="7"/>
  </r>
  <r>
    <x v="0"/>
    <s v="I/C DESG"/>
    <s v="002780"/>
    <s v="Karuna Chandee"/>
    <m/>
    <n v="8"/>
  </r>
  <r>
    <x v="22"/>
    <s v="I/C DESG"/>
    <s v="000903"/>
    <s v="Chapoo Rordpet"/>
    <m/>
    <n v="3"/>
  </r>
  <r>
    <x v="0"/>
    <s v="I/C DESG"/>
    <s v="004491"/>
    <s v="Rapee Pongtanee"/>
    <m/>
    <n v="4"/>
  </r>
  <r>
    <x v="22"/>
    <s v="I/C DESG"/>
    <s v="007225"/>
    <s v="Sanya Inchan"/>
    <m/>
    <n v="8"/>
  </r>
  <r>
    <x v="0"/>
    <s v="I/C DESG"/>
    <s v="006486"/>
    <s v="Sakchai Kamchai"/>
    <m/>
    <n v="8"/>
  </r>
  <r>
    <x v="0"/>
    <s v="I/C DESG"/>
    <s v="002780"/>
    <s v="Karuna Chandee"/>
    <m/>
    <n v="8"/>
  </r>
  <r>
    <x v="0"/>
    <s v="I/C DESG"/>
    <s v="000903"/>
    <s v="Chapoo Rordpet"/>
    <m/>
    <n v="7"/>
  </r>
  <r>
    <x v="22"/>
    <s v="I/C DESG"/>
    <s v="005265"/>
    <s v="Surisa Phosang"/>
    <m/>
    <n v="8"/>
  </r>
  <r>
    <x v="0"/>
    <s v="I/C DESG"/>
    <s v="004491"/>
    <s v="Rapee Pongtanee"/>
    <m/>
    <n v="4"/>
  </r>
  <r>
    <x v="0"/>
    <s v="I/C DESG"/>
    <s v="002780"/>
    <s v="Karuna Chandee"/>
    <m/>
    <n v="8"/>
  </r>
  <r>
    <x v="0"/>
    <s v="I/C DESG"/>
    <s v="000903"/>
    <s v="Chapoo Rordpet"/>
    <m/>
    <n v="6.5"/>
  </r>
  <r>
    <x v="22"/>
    <s v="I/C DESG"/>
    <s v="000903"/>
    <s v="Chapoo Rordpet"/>
    <m/>
    <n v="1"/>
  </r>
  <r>
    <x v="22"/>
    <s v="I/C DESG"/>
    <s v="005265"/>
    <s v="Surisa Phosang"/>
    <m/>
    <n v="8"/>
  </r>
  <r>
    <x v="22"/>
    <s v="I/C DESG"/>
    <s v="007225"/>
    <s v="Sanya Inchan"/>
    <m/>
    <n v="8"/>
  </r>
  <r>
    <x v="22"/>
    <s v="I/C DESG"/>
    <s v="005265"/>
    <s v="Surisa Phosang"/>
    <m/>
    <n v="8"/>
  </r>
  <r>
    <x v="0"/>
    <s v="I/C DESG"/>
    <s v="004491"/>
    <s v="Rapee Pongtanee"/>
    <m/>
    <n v="4"/>
  </r>
  <r>
    <x v="0"/>
    <s v="I/C DESG"/>
    <s v="000903"/>
    <s v="Chapoo Rordpet"/>
    <m/>
    <n v="7"/>
  </r>
  <r>
    <x v="0"/>
    <s v="I/C DESG"/>
    <s v="005279"/>
    <s v="Suthatip Paiboonnanthapong"/>
    <m/>
    <n v="8"/>
  </r>
  <r>
    <x v="22"/>
    <s v="I/C DESG"/>
    <s v="000903"/>
    <s v="Chapoo Rordpet"/>
    <m/>
    <n v="1"/>
  </r>
  <r>
    <x v="0"/>
    <s v="I/C DESG"/>
    <s v="002780"/>
    <s v="Karuna Chandee"/>
    <m/>
    <n v="8"/>
  </r>
  <r>
    <x v="0"/>
    <s v="I/C DESG"/>
    <s v="004103"/>
    <s v="Nuttaporn Soontornmesatien"/>
    <m/>
    <n v="8"/>
  </r>
  <r>
    <x v="22"/>
    <s v="I/C DESG"/>
    <s v="007225"/>
    <s v="Sanya Inchan"/>
    <m/>
    <n v="7"/>
  </r>
  <r>
    <x v="0"/>
    <s v="I/C DESG"/>
    <s v="005279"/>
    <s v="Suthatip Paiboonnanthapong"/>
    <m/>
    <n v="8"/>
  </r>
  <r>
    <x v="0"/>
    <s v="I/C DESG"/>
    <s v="002780"/>
    <s v="Karuna Chandee"/>
    <m/>
    <n v="8"/>
  </r>
  <r>
    <x v="22"/>
    <s v="I/C DESG"/>
    <s v="000903"/>
    <s v="Chapoo Rordpet"/>
    <m/>
    <n v="2"/>
  </r>
  <r>
    <x v="0"/>
    <s v="I/C DESG"/>
    <s v="002780"/>
    <s v="Karuna Chandee"/>
    <m/>
    <n v="8"/>
  </r>
  <r>
    <x v="1"/>
    <s v="I/C DESG"/>
    <s v="002424"/>
    <s v="Jhutamad Jaraekram"/>
    <m/>
    <n v="8"/>
  </r>
  <r>
    <x v="0"/>
    <s v="I/C DESG"/>
    <s v="000903"/>
    <s v="Chapoo Rordpet"/>
    <m/>
    <n v="7"/>
  </r>
  <r>
    <x v="0"/>
    <s v="I/C DESG"/>
    <s v="005279"/>
    <s v="Suthatip Paiboonnanthapong"/>
    <m/>
    <n v="8"/>
  </r>
  <r>
    <x v="1"/>
    <s v="I/C DESG"/>
    <s v="004491"/>
    <s v="Rapee Pongtanee"/>
    <m/>
    <n v="4"/>
  </r>
  <r>
    <x v="22"/>
    <s v="I/C DESG"/>
    <s v="007225"/>
    <s v="Sanya Inchan"/>
    <m/>
    <n v="8"/>
  </r>
  <r>
    <x v="0"/>
    <s v="I/C DESG"/>
    <s v="002780"/>
    <s v="Karuna Chandee"/>
    <m/>
    <n v="8"/>
  </r>
  <r>
    <x v="0"/>
    <s v="I/C DESG"/>
    <s v="000903"/>
    <s v="Chapoo Rordpet"/>
    <m/>
    <n v="4"/>
  </r>
  <r>
    <x v="0"/>
    <s v="I/C DESG"/>
    <s v="005279"/>
    <s v="Suthatip Paiboonnanthapong"/>
    <m/>
    <n v="8"/>
  </r>
  <r>
    <x v="22"/>
    <s v="I/C DESG"/>
    <s v="007225"/>
    <s v="Sanya Inchan"/>
    <m/>
    <n v="8"/>
  </r>
  <r>
    <x v="0"/>
    <s v="I/C DESG"/>
    <s v="000903"/>
    <s v="Chapoo Rordpet"/>
    <m/>
    <n v="7"/>
  </r>
  <r>
    <x v="0"/>
    <s v="I/C DESG"/>
    <s v="000903"/>
    <s v="Chapoo Rordpet"/>
    <m/>
    <n v="4"/>
  </r>
  <r>
    <x v="0"/>
    <s v="I/C DESG"/>
    <s v="002780"/>
    <s v="Karuna Chandee"/>
    <m/>
    <n v="8"/>
  </r>
  <r>
    <x v="1"/>
    <s v="I/C DESG"/>
    <s v="004491"/>
    <s v="Rapee Pongtanee"/>
    <m/>
    <n v="4"/>
  </r>
  <r>
    <x v="0"/>
    <s v="I/C DESG"/>
    <s v="005279"/>
    <s v="Suthatip Paiboonnanthapong"/>
    <m/>
    <n v="8"/>
  </r>
  <r>
    <x v="0"/>
    <s v="I/C DESG"/>
    <s v="000903"/>
    <s v="Chapoo Rordpet"/>
    <m/>
    <n v="4"/>
  </r>
  <r>
    <x v="0"/>
    <s v="I/C DESG"/>
    <s v="000903"/>
    <s v="Chapoo Rordpet"/>
    <m/>
    <n v="5"/>
  </r>
  <r>
    <x v="22"/>
    <s v="I/C DESG"/>
    <s v="007225"/>
    <s v="Sanya Inchan"/>
    <m/>
    <n v="8"/>
  </r>
  <r>
    <x v="0"/>
    <s v="I/C DESG"/>
    <s v="006486"/>
    <s v="Sakchai Kamchai"/>
    <m/>
    <n v="8"/>
  </r>
  <r>
    <x v="0"/>
    <s v="I/C DESG"/>
    <s v="002780"/>
    <s v="Karuna Chandee"/>
    <m/>
    <n v="8"/>
  </r>
  <r>
    <x v="1"/>
    <s v="I/C DESG"/>
    <s v="004491"/>
    <s v="Rapee Pongtanee"/>
    <m/>
    <n v="4"/>
  </r>
  <r>
    <x v="22"/>
    <s v="I/C DESG"/>
    <s v="007225"/>
    <s v="Sanya Inchan"/>
    <m/>
    <n v="8"/>
  </r>
  <r>
    <x v="0"/>
    <s v="I/C DESG"/>
    <s v="000903"/>
    <s v="Chapoo Rordpet"/>
    <m/>
    <n v="8"/>
  </r>
  <r>
    <x v="0"/>
    <s v="I/C DESG"/>
    <s v="004491"/>
    <s v="Rapee Pongtanee"/>
    <m/>
    <n v="8"/>
  </r>
  <r>
    <x v="0"/>
    <s v="I/C DESG"/>
    <s v="000903"/>
    <s v="Chapoo Rordpet"/>
    <m/>
    <n v="4"/>
  </r>
  <r>
    <x v="22"/>
    <s v="I/C DESG"/>
    <s v="005265"/>
    <s v="Surisa Phosang"/>
    <m/>
    <n v="8"/>
  </r>
  <r>
    <x v="22"/>
    <s v="I/C DESG"/>
    <s v="007225"/>
    <s v="Sanya Inchan"/>
    <m/>
    <n v="8"/>
  </r>
  <r>
    <x v="0"/>
    <s v="I/C DESG"/>
    <s v="000903"/>
    <s v="Chapoo Rordpet"/>
    <m/>
    <n v="6.5"/>
  </r>
  <r>
    <x v="0"/>
    <s v="I/C DESG"/>
    <s v="004491"/>
    <s v="Rapee Pongtanee"/>
    <m/>
    <n v="8"/>
  </r>
  <r>
    <x v="22"/>
    <s v="I/C DESG"/>
    <s v="007225"/>
    <s v="Sanya Inchan"/>
    <m/>
    <n v="4"/>
  </r>
  <r>
    <x v="0"/>
    <s v="I/C DESG"/>
    <s v="003038"/>
    <s v="Lampoon Khamwangngeaw"/>
    <m/>
    <n v="2"/>
  </r>
  <r>
    <x v="0"/>
    <s v="I/C DESG"/>
    <s v="000903"/>
    <s v="Chapoo Rordpet"/>
    <m/>
    <n v="8"/>
  </r>
  <r>
    <x v="0"/>
    <s v="I/C DESG"/>
    <s v="000903"/>
    <s v="Chapoo Rordpet"/>
    <m/>
    <n v="7"/>
  </r>
  <r>
    <x v="0"/>
    <s v="I/C DESG"/>
    <s v="004103"/>
    <s v="Nuttaporn Soontornmesatien"/>
    <m/>
    <n v="8"/>
  </r>
  <r>
    <x v="0"/>
    <s v="I/C DESG"/>
    <s v="004491"/>
    <s v="Rapee Pongtanee"/>
    <m/>
    <n v="4"/>
  </r>
  <r>
    <x v="22"/>
    <s v="I/C DESG"/>
    <s v="007225"/>
    <s v="Sanya Inchan"/>
    <m/>
    <n v="7"/>
  </r>
  <r>
    <x v="0"/>
    <s v="I/C DESG"/>
    <s v="000903"/>
    <s v="Chapoo Rordpet"/>
    <m/>
    <n v="5"/>
  </r>
  <r>
    <x v="1"/>
    <s v="I/C DESG"/>
    <s v="004491"/>
    <s v="Rapee Pongtanee"/>
    <m/>
    <n v="4"/>
  </r>
  <r>
    <x v="0"/>
    <s v="I/C DESG"/>
    <s v="003038"/>
    <s v="Lampoon Khamwangngeaw"/>
    <m/>
    <n v="2"/>
  </r>
  <r>
    <x v="22"/>
    <s v="I/C DESG"/>
    <s v="007225"/>
    <s v="Sanya Inchan"/>
    <m/>
    <n v="4"/>
  </r>
  <r>
    <x v="0"/>
    <s v="I/C DESG"/>
    <s v="000903"/>
    <s v="Chapoo Rordpet"/>
    <m/>
    <n v="7"/>
  </r>
  <r>
    <x v="1"/>
    <s v="I/C DESG"/>
    <s v="004491"/>
    <s v="Rapee Pongtanee"/>
    <m/>
    <n v="4"/>
  </r>
  <r>
    <x v="4"/>
    <s v="I/C DESG"/>
    <s v="000903"/>
    <s v="Chapoo Rordpet"/>
    <m/>
    <n v="1"/>
  </r>
  <r>
    <x v="22"/>
    <s v="I/C DESG"/>
    <s v="005749"/>
    <s v="Witthawat Witthayawiranon"/>
    <m/>
    <n v="4"/>
  </r>
  <r>
    <x v="0"/>
    <s v="I/C DESG"/>
    <s v="000903"/>
    <s v="Chapoo Rordpet"/>
    <m/>
    <n v="6"/>
  </r>
  <r>
    <x v="4"/>
    <s v="I/C DESG"/>
    <s v="000903"/>
    <s v="Chapoo Rordpet"/>
    <m/>
    <n v="1"/>
  </r>
  <r>
    <x v="22"/>
    <s v="I/C DESG"/>
    <s v="007225"/>
    <s v="Sanya Inchan"/>
    <m/>
    <n v="8"/>
  </r>
  <r>
    <x v="2"/>
    <s v="I/C DESG"/>
    <s v="003038"/>
    <s v="Lampoon Khamwangngeaw"/>
    <m/>
    <n v="4"/>
  </r>
  <r>
    <x v="4"/>
    <s v="I/C DESG"/>
    <s v="000903"/>
    <s v="Chapoo Rordpet"/>
    <m/>
    <n v="1"/>
  </r>
  <r>
    <x v="2"/>
    <s v="I/C DESG"/>
    <s v="003038"/>
    <s v="Lampoon Khamwangngeaw"/>
    <m/>
    <n v="4"/>
  </r>
  <r>
    <x v="22"/>
    <s v="I/C DESG"/>
    <s v="005749"/>
    <s v="Witthawat Witthayawiranon"/>
    <m/>
    <n v="4"/>
  </r>
  <r>
    <x v="4"/>
    <s v="I/C DESG"/>
    <s v="000903"/>
    <s v="Chapoo Rordpet"/>
    <m/>
    <n v="1"/>
  </r>
  <r>
    <x v="0"/>
    <s v="I/C DESG"/>
    <s v="003038"/>
    <s v="Lampoon Khamwangngeaw"/>
    <m/>
    <n v="2"/>
  </r>
  <r>
    <x v="22"/>
    <s v="I/C DESG"/>
    <s v="005749"/>
    <s v="Witthawat Witthayawiranon"/>
    <m/>
    <n v="4"/>
  </r>
  <r>
    <x v="22"/>
    <s v="I/C DESG"/>
    <s v="000903"/>
    <s v="Chapoo Rordpet"/>
    <m/>
    <n v="1"/>
  </r>
  <r>
    <x v="4"/>
    <s v="I/C DESG"/>
    <s v="000903"/>
    <s v="Chapoo Rordpet"/>
    <m/>
    <n v="1"/>
  </r>
  <r>
    <x v="0"/>
    <s v="I/C DESG"/>
    <s v="004103"/>
    <s v="Nuttaporn Soontornmesatien"/>
    <m/>
    <n v="8"/>
  </r>
  <r>
    <x v="22"/>
    <s v="I/C DESG"/>
    <s v="000903"/>
    <s v="Chapoo Rordpet"/>
    <m/>
    <n v="1"/>
  </r>
  <r>
    <x v="4"/>
    <s v="I/C DESG"/>
    <s v="000903"/>
    <s v="Chapoo Rordpet"/>
    <m/>
    <n v="2"/>
  </r>
  <r>
    <x v="1"/>
    <s v="I/C DESG"/>
    <s v="002424"/>
    <s v="Jhutamad Jaraekram"/>
    <m/>
    <n v="8"/>
  </r>
  <r>
    <x v="0"/>
    <s v="I/C DESG"/>
    <s v="006486"/>
    <s v="Sakchai Kamchai"/>
    <m/>
    <n v="8"/>
  </r>
  <r>
    <x v="0"/>
    <s v="I/C DESG"/>
    <s v="005279"/>
    <s v="Suthatip Paiboonnanthapong"/>
    <m/>
    <n v="8"/>
  </r>
  <r>
    <x v="22"/>
    <s v="I/C DESG"/>
    <s v="007225"/>
    <s v="Sanya Inchan"/>
    <m/>
    <n v="4"/>
  </r>
  <r>
    <x v="22"/>
    <s v="I/C DESG"/>
    <s v="005265"/>
    <s v="Surisa Phosang"/>
    <m/>
    <n v="8"/>
  </r>
  <r>
    <x v="22"/>
    <s v="I/C DESG"/>
    <s v="005265"/>
    <s v="Surisa Phosang"/>
    <m/>
    <n v="8"/>
  </r>
  <r>
    <x v="0"/>
    <s v="I/C DESG"/>
    <s v="004103"/>
    <s v="Nuttaporn Soontornmesatien"/>
    <m/>
    <n v="8"/>
  </r>
  <r>
    <x v="1"/>
    <s v="I/C DESG"/>
    <s v="002424"/>
    <s v="Jhutamad Jaraekram"/>
    <m/>
    <n v="8"/>
  </r>
  <r>
    <x v="0"/>
    <s v="I/C DESG"/>
    <s v="004103"/>
    <s v="Nuttaporn Soontornmesatien"/>
    <m/>
    <n v="8"/>
  </r>
  <r>
    <x v="0"/>
    <s v="I/C DESG"/>
    <s v="006486"/>
    <s v="Sakchai Kamchai"/>
    <m/>
    <n v="8"/>
  </r>
  <r>
    <x v="0"/>
    <s v="I/C DESG"/>
    <s v="005279"/>
    <s v="Suthatip Paiboonnanthapong"/>
    <m/>
    <n v="8"/>
  </r>
  <r>
    <x v="22"/>
    <s v="I/C DESG"/>
    <s v="005265"/>
    <s v="Surisa Phosang"/>
    <m/>
    <n v="8"/>
  </r>
  <r>
    <x v="0"/>
    <s v="I/C DESG"/>
    <s v="006524"/>
    <s v="Pimruetai Maneekorn"/>
    <m/>
    <n v="8"/>
  </r>
  <r>
    <x v="0"/>
    <s v="I/C DESG"/>
    <s v="004103"/>
    <s v="Nuttaporn Soontornmesatien"/>
    <m/>
    <n v="8"/>
  </r>
  <r>
    <x v="0"/>
    <s v="I/C DESG"/>
    <s v="004103"/>
    <s v="Nuttaporn Soontornmesatien"/>
    <m/>
    <n v="8"/>
  </r>
  <r>
    <x v="0"/>
    <s v="I/C DESG"/>
    <s v="005279"/>
    <s v="Suthatip Paiboonnanthapong"/>
    <m/>
    <n v="8"/>
  </r>
  <r>
    <x v="0"/>
    <s v="I/C DESG"/>
    <s v="006486"/>
    <s v="Sakchai Kamchai"/>
    <m/>
    <n v="8"/>
  </r>
  <r>
    <x v="1"/>
    <s v="I/C DESG"/>
    <s v="002424"/>
    <s v="Jhutamad Jaraekram"/>
    <m/>
    <n v="8"/>
  </r>
  <r>
    <x v="0"/>
    <s v="I/C DESG"/>
    <s v="006524"/>
    <s v="Pimruetai Maneekorn"/>
    <m/>
    <n v="8"/>
  </r>
  <r>
    <x v="22"/>
    <s v="I/C DESG"/>
    <s v="005265"/>
    <s v="Surisa Phosang"/>
    <m/>
    <n v="8"/>
  </r>
  <r>
    <x v="0"/>
    <s v="I/C DESG"/>
    <s v="004103"/>
    <s v="Nuttaporn Soontornmesatien"/>
    <m/>
    <n v="8"/>
  </r>
  <r>
    <x v="0"/>
    <s v="I/C DESG"/>
    <s v="004103"/>
    <s v="Nuttaporn Soontornmesatien"/>
    <m/>
    <n v="8"/>
  </r>
  <r>
    <x v="0"/>
    <s v="I/C DESG"/>
    <s v="006486"/>
    <s v="Sakchai Kamchai"/>
    <m/>
    <n v="8"/>
  </r>
  <r>
    <x v="0"/>
    <s v="I/C DESG"/>
    <s v="005279"/>
    <s v="Suthatip Paiboonnanthapong"/>
    <m/>
    <n v="8"/>
  </r>
  <r>
    <x v="1"/>
    <s v="I/C DESG"/>
    <s v="002424"/>
    <s v="Jhutamad Jaraekram"/>
    <m/>
    <n v="8"/>
  </r>
  <r>
    <x v="22"/>
    <s v="I/C DESG"/>
    <s v="005265"/>
    <s v="Surisa Phosang"/>
    <m/>
    <n v="8"/>
  </r>
  <r>
    <x v="0"/>
    <s v="I/C DESG"/>
    <s v="004103"/>
    <s v="Nuttaporn Soontornmesatien"/>
    <m/>
    <n v="8"/>
  </r>
  <r>
    <x v="0"/>
    <s v="I/C DESG"/>
    <s v="006486"/>
    <s v="Sakchai Kamchai"/>
    <m/>
    <n v="8"/>
  </r>
  <r>
    <x v="0"/>
    <s v="I/C DESG"/>
    <s v="006524"/>
    <s v="Pimruetai Maneekorn"/>
    <m/>
    <n v="8"/>
  </r>
  <r>
    <x v="1"/>
    <s v="I/C DESG"/>
    <s v="002424"/>
    <s v="Jhutamad Jaraekram"/>
    <m/>
    <n v="8"/>
  </r>
  <r>
    <x v="0"/>
    <s v="I/C DESG"/>
    <s v="004103"/>
    <s v="Nuttaporn Soontornmesatien"/>
    <m/>
    <n v="8"/>
  </r>
  <r>
    <x v="22"/>
    <s v="I/C DESG"/>
    <s v="005265"/>
    <s v="Surisa Phosang"/>
    <m/>
    <n v="8"/>
  </r>
  <r>
    <x v="0"/>
    <s v="I/C DESG"/>
    <s v="005279"/>
    <s v="Suthatip Paiboonnanthapong"/>
    <m/>
    <n v="8"/>
  </r>
  <r>
    <x v="0"/>
    <s v="I/C DESG"/>
    <s v="004103"/>
    <s v="Nuttaporn Soontornmesatien"/>
    <m/>
    <n v="8"/>
  </r>
  <r>
    <x v="0"/>
    <s v="I/C DESG"/>
    <s v="006486"/>
    <s v="Sakchai Kamchai"/>
    <m/>
    <n v="8"/>
  </r>
  <r>
    <x v="0"/>
    <s v="I/C DESG"/>
    <s v="006524"/>
    <s v="Pimruetai Maneekorn"/>
    <m/>
    <n v="8"/>
  </r>
  <r>
    <x v="0"/>
    <s v="I/C DESG"/>
    <s v="004103"/>
    <s v="Nuttaporn Soontornmesatien"/>
    <m/>
    <n v="8"/>
  </r>
  <r>
    <x v="0"/>
    <s v="I/C DESG"/>
    <s v="006486"/>
    <s v="Sakchai Kamchai"/>
    <m/>
    <n v="4"/>
  </r>
  <r>
    <x v="1"/>
    <s v="I/C DESG"/>
    <s v="002424"/>
    <s v="Jhutamad Jaraekram"/>
    <m/>
    <n v="8"/>
  </r>
  <r>
    <x v="0"/>
    <s v="I/C DESG"/>
    <s v="004103"/>
    <s v="Nuttaporn Soontornmesatien"/>
    <m/>
    <n v="8"/>
  </r>
  <r>
    <x v="0"/>
    <s v="I/C DESG"/>
    <s v="005279"/>
    <s v="Suthatip Paiboonnanthapong"/>
    <m/>
    <n v="8"/>
  </r>
  <r>
    <x v="0"/>
    <s v="I/C DESG"/>
    <s v="006524"/>
    <s v="Pimruetai Maneekorn"/>
    <m/>
    <n v="8"/>
  </r>
  <r>
    <x v="0"/>
    <s v="I/C DESG"/>
    <s v="004103"/>
    <s v="Nuttaporn Soontornmesatien"/>
    <m/>
    <n v="8"/>
  </r>
  <r>
    <x v="0"/>
    <s v="I/C DESG"/>
    <s v="004103"/>
    <s v="Nuttaporn Soontornmesatien"/>
    <m/>
    <n v="8"/>
  </r>
  <r>
    <x v="0"/>
    <s v="I/C DESG"/>
    <s v="005279"/>
    <s v="Suthatip Paiboonnanthapong"/>
    <m/>
    <n v="8"/>
  </r>
  <r>
    <x v="1"/>
    <s v="I/C DESG"/>
    <s v="002424"/>
    <s v="Jhutamad Jaraekram"/>
    <m/>
    <n v="8"/>
  </r>
  <r>
    <x v="0"/>
    <s v="I/C DESG"/>
    <s v="006524"/>
    <s v="Pimruetai Maneekorn"/>
    <m/>
    <n v="8"/>
  </r>
  <r>
    <x v="0"/>
    <s v="I/C DESG"/>
    <s v="004103"/>
    <s v="Nuttaporn Soontornmesatien"/>
    <m/>
    <n v="8"/>
  </r>
  <r>
    <x v="1"/>
    <s v="I/C DESG"/>
    <s v="002424"/>
    <s v="Jhutamad Jaraekram"/>
    <m/>
    <n v="8"/>
  </r>
  <r>
    <x v="0"/>
    <s v="I/C DESG"/>
    <s v="006524"/>
    <s v="Pimruetai Maneekorn"/>
    <m/>
    <n v="8"/>
  </r>
  <r>
    <x v="1"/>
    <s v="I/C DESG"/>
    <s v="002424"/>
    <s v="Jhutamad Jaraekram"/>
    <m/>
    <n v="8"/>
  </r>
  <r>
    <x v="0"/>
    <s v="I/C DESG"/>
    <s v="006524"/>
    <s v="Pimruetai Maneekorn"/>
    <m/>
    <n v="8"/>
  </r>
  <r>
    <x v="0"/>
    <s v="I/C DESG"/>
    <s v="004103"/>
    <s v="Nuttaporn Soontornmesatien"/>
    <m/>
    <n v="8"/>
  </r>
  <r>
    <x v="0"/>
    <s v="I/C DESG"/>
    <s v="005279"/>
    <s v="Suthatip Paiboonnanthapong"/>
    <m/>
    <n v="8"/>
  </r>
  <r>
    <x v="0"/>
    <s v="I/C DESG"/>
    <s v="006524"/>
    <s v="Pimruetai Maneekorn"/>
    <m/>
    <n v="8"/>
  </r>
  <r>
    <x v="0"/>
    <s v="I/C DESG"/>
    <s v="004103"/>
    <s v="Nuttaporn Soontornmesatien"/>
    <m/>
    <n v="8"/>
  </r>
  <r>
    <x v="0"/>
    <s v="I/C DESG"/>
    <s v="006524"/>
    <s v="Pimruetai Maneekorn"/>
    <m/>
    <n v="8"/>
  </r>
  <r>
    <x v="0"/>
    <s v="I/C DESG"/>
    <s v="005279"/>
    <s v="Suthatip Paiboonnanthapong"/>
    <m/>
    <n v="8"/>
  </r>
  <r>
    <x v="0"/>
    <s v="I/C DESG"/>
    <s v="005279"/>
    <s v="Suthatip Paiboonnanthapong"/>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4"/>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4498"/>
    <s v="Rattikarn Saengow"/>
    <m/>
    <n v="8"/>
  </r>
  <r>
    <x v="22"/>
    <s v="I/C DESG"/>
    <s v="004498"/>
    <s v="Rattikarn Saengow"/>
    <m/>
    <n v="8"/>
  </r>
  <r>
    <x v="22"/>
    <s v="I/C DESG"/>
    <s v="004498"/>
    <s v="Rattikarn Saengow"/>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8"/>
  </r>
  <r>
    <x v="22"/>
    <s v="I/C DESG"/>
    <s v="007023"/>
    <s v="Siripatcha Chotikkrai"/>
    <m/>
    <n v="8"/>
  </r>
  <r>
    <x v="6"/>
    <s v="I/C DESG"/>
    <s v="002302"/>
    <s v="Jeerustha Kamlang"/>
    <m/>
    <n v="1"/>
  </r>
  <r>
    <x v="0"/>
    <s v="I/C DESG"/>
    <s v="007240"/>
    <s v="Perawat Nuntanitti"/>
    <m/>
    <n v="8"/>
  </r>
  <r>
    <x v="0"/>
    <s v="I/C DESG"/>
    <s v="007240"/>
    <s v="Perawat Nuntanitti"/>
    <m/>
    <n v="4"/>
  </r>
  <r>
    <x v="0"/>
    <s v="I/C DESG"/>
    <s v="007240"/>
    <s v="Perawat Nuntanitti"/>
    <m/>
    <n v="4"/>
  </r>
  <r>
    <x v="0"/>
    <s v="I/C DESG"/>
    <s v="007240"/>
    <s v="Perawat Nuntanitti"/>
    <m/>
    <n v="4"/>
  </r>
  <r>
    <x v="0"/>
    <s v="I/C DESG"/>
    <s v="007240"/>
    <s v="Perawat Nuntanitti"/>
    <m/>
    <n v="8"/>
  </r>
  <r>
    <x v="22"/>
    <s v="I/C DESG"/>
    <s v="007240"/>
    <s v="Perawat Nuntanitti"/>
    <m/>
    <n v="4"/>
  </r>
  <r>
    <x v="22"/>
    <s v="I/C DESG"/>
    <s v="007240"/>
    <s v="Perawat Nuntanitti"/>
    <m/>
    <n v="4"/>
  </r>
  <r>
    <x v="22"/>
    <s v="I/C DESG"/>
    <s v="007240"/>
    <s v="Perawat Nuntanitti"/>
    <m/>
    <n v="4"/>
  </r>
  <r>
    <x v="22"/>
    <s v="I/C DESG"/>
    <s v="007240"/>
    <s v="Perawat Nuntanitti"/>
    <m/>
    <n v="8"/>
  </r>
  <r>
    <x v="22"/>
    <s v="I/C DESG"/>
    <s v="007240"/>
    <s v="Perawat Nuntanitti"/>
    <m/>
    <n v="8"/>
  </r>
  <r>
    <x v="22"/>
    <s v="I/C DESG"/>
    <s v="007240"/>
    <s v="Perawat Nuntanitti"/>
    <m/>
    <n v="8"/>
  </r>
  <r>
    <x v="22"/>
    <s v="I/C DESG"/>
    <s v="007240"/>
    <s v="Perawat Nuntanitti"/>
    <m/>
    <n v="8"/>
  </r>
  <r>
    <x v="0"/>
    <s v="I/C DESG"/>
    <s v="003038"/>
    <s v="Lampoon Khamwangngeaw"/>
    <m/>
    <n v="8"/>
  </r>
  <r>
    <x v="0"/>
    <s v="I/C DESG"/>
    <s v="003038"/>
    <s v="Lampoon Khamwangngeaw"/>
    <m/>
    <n v="8"/>
  </r>
  <r>
    <x v="0"/>
    <s v="I/C DESG"/>
    <s v="003038"/>
    <s v="Lampoon Khamwangngeaw"/>
    <m/>
    <n v="4"/>
  </r>
  <r>
    <x v="0"/>
    <s v="I/C DESG"/>
    <s v="003038"/>
    <s v="Lampoon Khamwangngeaw"/>
    <m/>
    <n v="8"/>
  </r>
  <r>
    <x v="0"/>
    <s v="I/C DESG"/>
    <s v="003038"/>
    <s v="Lampoon Khamwangngeaw"/>
    <m/>
    <n v="8"/>
  </r>
  <r>
    <x v="2"/>
    <s v="I/C DESG"/>
    <s v="003038"/>
    <s v="Lampoon Khamwangngeaw"/>
    <m/>
    <n v="2"/>
  </r>
  <r>
    <x v="2"/>
    <s v="I/C DESG"/>
    <s v="003038"/>
    <s v="Lampoon Khamwangngeaw"/>
    <m/>
    <n v="2"/>
  </r>
  <r>
    <x v="0"/>
    <s v="I/C DESG"/>
    <s v="003038"/>
    <s v="Lampoon Khamwangngeaw"/>
    <m/>
    <n v="2"/>
  </r>
  <r>
    <x v="0"/>
    <s v="I/C DESG"/>
    <s v="003038"/>
    <s v="Lampoon Khamwangngeaw"/>
    <m/>
    <n v="2"/>
  </r>
  <r>
    <x v="0"/>
    <s v="I/C DESG"/>
    <s v="003038"/>
    <s v="Lampoon Khamwangngeaw"/>
    <m/>
    <n v="2"/>
  </r>
  <r>
    <x v="5"/>
    <s v="I/C DESG"/>
    <s v="003038"/>
    <s v="Lampoon Khamwangngeaw"/>
    <m/>
    <n v="3"/>
  </r>
  <r>
    <x v="0"/>
    <s v="I/C DESG"/>
    <s v="000871"/>
    <s v="Chakrit Ounvises"/>
    <m/>
    <n v="4"/>
  </r>
  <r>
    <x v="0"/>
    <s v="I/C DESG"/>
    <s v="000871"/>
    <s v="Chakrit Ounvises"/>
    <m/>
    <n v="1"/>
  </r>
  <r>
    <x v="0"/>
    <s v="I/C DESG"/>
    <s v="000871"/>
    <s v="Chakrit Ounvises"/>
    <m/>
    <n v="4"/>
  </r>
  <r>
    <x v="0"/>
    <s v="I/C DESG"/>
    <s v="000871"/>
    <s v="Chakrit Ounvises"/>
    <m/>
    <n v="4"/>
  </r>
  <r>
    <x v="0"/>
    <s v="I/C DESG"/>
    <s v="000871"/>
    <s v="Chakrit Ounvises"/>
    <m/>
    <n v="4"/>
  </r>
  <r>
    <x v="0"/>
    <s v="I/C DESG"/>
    <s v="000871"/>
    <s v="Chakrit Ounvises"/>
    <m/>
    <n v="4"/>
  </r>
  <r>
    <x v="25"/>
    <s v="I/C DESG"/>
    <s v="000871"/>
    <s v="Chakrit Ounvises"/>
    <m/>
    <n v="2"/>
  </r>
  <r>
    <x v="25"/>
    <s v="I/C DESG"/>
    <s v="000871"/>
    <s v="Chakrit Ounvises"/>
    <m/>
    <n v="3"/>
  </r>
  <r>
    <x v="25"/>
    <s v="I/C DESG"/>
    <s v="000871"/>
    <s v="Chakrit Ounvises"/>
    <m/>
    <n v="4"/>
  </r>
  <r>
    <x v="21"/>
    <s v="I/C DESG"/>
    <s v="000871"/>
    <s v="Chakrit Ounvises"/>
    <m/>
    <n v="3"/>
  </r>
  <r>
    <x v="10"/>
    <s v="I/C DESG"/>
    <s v="000871"/>
    <s v="Chakrit Ounvises"/>
    <m/>
    <n v="1"/>
  </r>
  <r>
    <x v="10"/>
    <s v="I/C DESG"/>
    <s v="000871"/>
    <s v="Chakrit Ounvises"/>
    <m/>
    <n v="4"/>
  </r>
  <r>
    <x v="21"/>
    <s v="I/C DESG"/>
    <s v="000871"/>
    <s v="Chakrit Ounvises"/>
    <m/>
    <n v="4"/>
  </r>
  <r>
    <x v="21"/>
    <s v="I/C DESG"/>
    <s v="000871"/>
    <s v="Chakrit Ounvises"/>
    <m/>
    <n v="4"/>
  </r>
  <r>
    <x v="21"/>
    <s v="I/C DESG"/>
    <s v="000871"/>
    <s v="Chakrit Ounvises"/>
    <m/>
    <n v="1"/>
  </r>
  <r>
    <x v="21"/>
    <s v="I/C DESG"/>
    <s v="000871"/>
    <s v="Chakrit Ounvises"/>
    <m/>
    <n v="1"/>
  </r>
  <r>
    <x v="0"/>
    <s v="I/C DESG"/>
    <s v="000871"/>
    <s v="Chakrit Ounvises"/>
    <m/>
    <n v="2"/>
  </r>
  <r>
    <x v="0"/>
    <s v="I/C DESG"/>
    <s v="000871"/>
    <s v="Chakrit Ounvises"/>
    <m/>
    <n v="4"/>
  </r>
  <r>
    <x v="0"/>
    <s v="I/C DESG"/>
    <s v="000871"/>
    <s v="Chakrit Ounvises"/>
    <m/>
    <n v="4"/>
  </r>
  <r>
    <x v="0"/>
    <s v="I/C DESG"/>
    <s v="000871"/>
    <s v="Chakrit Ounvises"/>
    <m/>
    <n v="4"/>
  </r>
  <r>
    <x v="0"/>
    <s v="I/C DESG"/>
    <s v="000871"/>
    <s v="Chakrit Ounvises"/>
    <m/>
    <n v="5"/>
  </r>
  <r>
    <x v="0"/>
    <s v="I/C DESG"/>
    <s v="000871"/>
    <s v="Chakrit Ounvises"/>
    <m/>
    <n v="5"/>
  </r>
  <r>
    <x v="0"/>
    <s v="I/C DESG"/>
    <s v="000871"/>
    <s v="Chakrit Ounvises"/>
    <m/>
    <n v="2"/>
  </r>
  <r>
    <x v="10"/>
    <s v="I/C DESG"/>
    <s v="000871"/>
    <s v="Chakrit Ounvises"/>
    <m/>
    <n v="8"/>
  </r>
  <r>
    <x v="10"/>
    <s v="I/C DESG"/>
    <s v="000871"/>
    <s v="Chakrit Ounvises"/>
    <m/>
    <n v="8"/>
  </r>
  <r>
    <x v="10"/>
    <s v="I/C DESG"/>
    <s v="000871"/>
    <s v="Chakrit Ounvises"/>
    <m/>
    <n v="8"/>
  </r>
  <r>
    <x v="10"/>
    <s v="I/C DESG"/>
    <s v="000871"/>
    <s v="Chakrit Ounvises"/>
    <m/>
    <n v="1"/>
  </r>
  <r>
    <x v="10"/>
    <s v="I/C DESG"/>
    <s v="000871"/>
    <s v="Chakrit Ounvises"/>
    <m/>
    <n v="1"/>
  </r>
  <r>
    <x v="10"/>
    <s v="I/C DESG"/>
    <s v="000871"/>
    <s v="Chakrit Ounvises"/>
    <m/>
    <n v="1"/>
  </r>
  <r>
    <x v="21"/>
    <s v="I/C DESG"/>
    <s v="000871"/>
    <s v="Chakrit Ounvises"/>
    <m/>
    <n v="1"/>
  </r>
  <r>
    <x v="21"/>
    <s v="I/C DESG"/>
    <s v="000871"/>
    <s v="Chakrit Ounvises"/>
    <m/>
    <n v="2"/>
  </r>
  <r>
    <x v="4"/>
    <s v="I/C DESG"/>
    <s v="006609"/>
    <s v="Yusantari Ardana"/>
    <m/>
    <n v="1"/>
  </r>
  <r>
    <x v="2"/>
    <s v="I/C DESG"/>
    <s v="002045"/>
    <s v="I Ketut Sukardiana"/>
    <m/>
    <n v="8"/>
  </r>
  <r>
    <x v="27"/>
    <s v="I/C DESG"/>
    <s v="002043"/>
    <s v="I Gusti Bagus Sera"/>
    <m/>
    <n v="8"/>
  </r>
  <r>
    <x v="16"/>
    <s v="Design"/>
    <s v="006609"/>
    <s v="Yusantari Ardana"/>
    <m/>
    <n v="8"/>
  </r>
  <r>
    <x v="10"/>
    <s v="I/C DESG"/>
    <s v="006608"/>
    <s v="Indra Sitepu"/>
    <m/>
    <n v="8"/>
  </r>
  <r>
    <x v="16"/>
    <s v="Design"/>
    <s v="006609"/>
    <s v="Yusantari Ardana"/>
    <m/>
    <n v="8"/>
  </r>
  <r>
    <x v="2"/>
    <s v="I/C DESG"/>
    <s v="002045"/>
    <s v="I Ketut Sukardiana"/>
    <m/>
    <n v="8"/>
  </r>
  <r>
    <x v="27"/>
    <s v="I/C DESG"/>
    <s v="002043"/>
    <s v="I Gusti Bagus Sera"/>
    <m/>
    <n v="8"/>
  </r>
  <r>
    <x v="4"/>
    <s v="I/C DESG"/>
    <s v="006609"/>
    <s v="Yusantari Ardana"/>
    <m/>
    <n v="2"/>
  </r>
  <r>
    <x v="16"/>
    <s v="Design"/>
    <s v="006609"/>
    <s v="Yusantari Ardana"/>
    <m/>
    <n v="8"/>
  </r>
  <r>
    <x v="10"/>
    <s v="I/C DESG"/>
    <s v="006608"/>
    <s v="Indra Sitepu"/>
    <m/>
    <n v="8"/>
  </r>
  <r>
    <x v="27"/>
    <s v="I/C DESG"/>
    <s v="002043"/>
    <s v="I Gusti Bagus Sera"/>
    <m/>
    <n v="8"/>
  </r>
  <r>
    <x v="16"/>
    <s v="Design"/>
    <s v="006609"/>
    <s v="Yusantari Ardana"/>
    <m/>
    <n v="8"/>
  </r>
  <r>
    <x v="27"/>
    <s v="I/C DESG"/>
    <s v="002043"/>
    <s v="I Gusti Bagus Sera"/>
    <m/>
    <n v="8"/>
  </r>
  <r>
    <x v="16"/>
    <s v="Design"/>
    <s v="006609"/>
    <s v="Yusantari Ardana"/>
    <m/>
    <n v="8"/>
  </r>
  <r>
    <x v="10"/>
    <s v="I/C DESG"/>
    <s v="006608"/>
    <s v="Indra Sitepu"/>
    <m/>
    <n v="8"/>
  </r>
  <r>
    <x v="16"/>
    <s v="Design"/>
    <s v="006609"/>
    <s v="Yusantari Ardana"/>
    <m/>
    <n v="8"/>
  </r>
  <r>
    <x v="10"/>
    <s v="I/C DESG"/>
    <s v="006608"/>
    <s v="Indra Sitepu"/>
    <m/>
    <n v="8"/>
  </r>
  <r>
    <x v="27"/>
    <s v="I/C DESG"/>
    <s v="002043"/>
    <s v="I Gusti Bagus Sera"/>
    <m/>
    <n v="8"/>
  </r>
  <r>
    <x v="4"/>
    <s v="I/C DESG"/>
    <s v="006609"/>
    <s v="Yusantari Ardana"/>
    <m/>
    <n v="4"/>
  </r>
  <r>
    <x v="16"/>
    <s v="Design"/>
    <s v="006609"/>
    <s v="Yusantari Ardana"/>
    <m/>
    <n v="8"/>
  </r>
  <r>
    <x v="16"/>
    <s v="Design"/>
    <s v="006609"/>
    <s v="Yusantari Ardana"/>
    <m/>
    <n v="8"/>
  </r>
  <r>
    <x v="2"/>
    <s v="I/C DESG"/>
    <s v="002045"/>
    <s v="I Ketut Sukardiana"/>
    <m/>
    <n v="8"/>
  </r>
  <r>
    <x v="10"/>
    <s v="I/C DESG"/>
    <s v="002048"/>
    <s v="I Wayan"/>
    <m/>
    <n v="8"/>
  </r>
  <r>
    <x v="27"/>
    <s v="I/C DESG"/>
    <s v="002043"/>
    <s v="I Gusti Bagus Sera"/>
    <m/>
    <n v="8"/>
  </r>
  <r>
    <x v="10"/>
    <s v="I/C DESG"/>
    <s v="006608"/>
    <s v="Indra Sitepu"/>
    <m/>
    <n v="8"/>
  </r>
  <r>
    <x v="16"/>
    <s v="Design"/>
    <s v="006609"/>
    <s v="Yusantari Ardana"/>
    <m/>
    <n v="4"/>
  </r>
  <r>
    <x v="16"/>
    <s v="Design"/>
    <s v="006609"/>
    <s v="Yusantari Ardana"/>
    <m/>
    <n v="8"/>
  </r>
  <r>
    <x v="10"/>
    <s v="I/C DESG"/>
    <s v="002048"/>
    <s v="I Wayan"/>
    <m/>
    <n v="8"/>
  </r>
  <r>
    <x v="2"/>
    <s v="I/C DESG"/>
    <s v="002045"/>
    <s v="I Ketut Sukardiana"/>
    <m/>
    <n v="8"/>
  </r>
  <r>
    <x v="28"/>
    <s v="I/C DESG"/>
    <s v="002535"/>
    <s v="Johanes Jojo"/>
    <m/>
    <n v="8"/>
  </r>
  <r>
    <x v="16"/>
    <s v="Design"/>
    <s v="006609"/>
    <s v="Yusantari Ardana"/>
    <m/>
    <n v="7"/>
  </r>
  <r>
    <x v="10"/>
    <s v="I/C DESG"/>
    <s v="006608"/>
    <s v="Indra Sitepu"/>
    <m/>
    <n v="8"/>
  </r>
  <r>
    <x v="16"/>
    <s v="Design"/>
    <s v="006609"/>
    <s v="Yusantari Ardana"/>
    <m/>
    <n v="6"/>
  </r>
  <r>
    <x v="10"/>
    <s v="I/C DESG"/>
    <s v="002048"/>
    <s v="I Wayan"/>
    <m/>
    <n v="8"/>
  </r>
  <r>
    <x v="27"/>
    <s v="I/C DESG"/>
    <s v="002043"/>
    <s v="I Gusti Bagus Sera"/>
    <m/>
    <n v="8"/>
  </r>
  <r>
    <x v="28"/>
    <s v="I/C DESG"/>
    <s v="002535"/>
    <s v="Johanes Jojo"/>
    <m/>
    <n v="8"/>
  </r>
  <r>
    <x v="16"/>
    <s v="Design"/>
    <s v="006609"/>
    <s v="Yusantari Ardana"/>
    <m/>
    <n v="8"/>
  </r>
  <r>
    <x v="10"/>
    <s v="I/C DESG"/>
    <s v="006608"/>
    <s v="Indra Sitepu"/>
    <m/>
    <n v="8"/>
  </r>
  <r>
    <x v="2"/>
    <s v="I/C DESG"/>
    <s v="002045"/>
    <s v="I Ketut Sukardiana"/>
    <m/>
    <n v="8"/>
  </r>
  <r>
    <x v="4"/>
    <s v="I/C DESG"/>
    <s v="006609"/>
    <s v="Yusantari Ardana"/>
    <m/>
    <n v="8"/>
  </r>
  <r>
    <x v="10"/>
    <s v="I/C DESG"/>
    <s v="002048"/>
    <s v="I Wayan"/>
    <m/>
    <n v="8"/>
  </r>
  <r>
    <x v="29"/>
    <s v="I/C DESG"/>
    <s v="002043"/>
    <s v="I Gusti Bagus Sera"/>
    <m/>
    <n v="7"/>
  </r>
  <r>
    <x v="16"/>
    <s v="Design"/>
    <s v="006609"/>
    <s v="Yusantari Ardana"/>
    <m/>
    <n v="8"/>
  </r>
  <r>
    <x v="27"/>
    <s v="I/C DESG"/>
    <s v="002043"/>
    <s v="I Gusti Bagus Sera"/>
    <m/>
    <n v="8"/>
  </r>
  <r>
    <x v="28"/>
    <s v="I/C DESG"/>
    <s v="002535"/>
    <s v="Johanes Jojo"/>
    <m/>
    <n v="8"/>
  </r>
  <r>
    <x v="27"/>
    <s v="I/C DESG"/>
    <s v="004135"/>
    <s v="Oryza Angga"/>
    <m/>
    <n v="4"/>
  </r>
  <r>
    <x v="10"/>
    <s v="I/C DESG"/>
    <s v="006608"/>
    <s v="Indra Sitepu"/>
    <m/>
    <n v="8"/>
  </r>
  <r>
    <x v="30"/>
    <s v="I/C DESG"/>
    <s v="000075"/>
    <s v="A.A. Bagus Dewangkara"/>
    <m/>
    <n v="8"/>
  </r>
  <r>
    <x v="31"/>
    <s v="I/C DESG"/>
    <s v="002045"/>
    <s v="I Ketut Sukardiana"/>
    <m/>
    <n v="8"/>
  </r>
  <r>
    <x v="16"/>
    <s v="Design"/>
    <s v="006609"/>
    <s v="Yusantari Ardana"/>
    <m/>
    <n v="8"/>
  </r>
  <r>
    <x v="10"/>
    <s v="I/C DESG"/>
    <s v="002048"/>
    <s v="I Wayan"/>
    <m/>
    <n v="8"/>
  </r>
  <r>
    <x v="4"/>
    <s v="I/C DESG"/>
    <s v="006609"/>
    <s v="Yusantari Ardana"/>
    <m/>
    <n v="8"/>
  </r>
  <r>
    <x v="28"/>
    <s v="I/C DESG"/>
    <s v="002535"/>
    <s v="Johanes Jojo"/>
    <m/>
    <n v="8"/>
  </r>
  <r>
    <x v="27"/>
    <s v="I/C DESG"/>
    <s v="004135"/>
    <s v="Oryza Angga"/>
    <m/>
    <n v="4"/>
  </r>
  <r>
    <x v="27"/>
    <s v="I/C DESG"/>
    <s v="002043"/>
    <s v="I Gusti Bagus Sera"/>
    <m/>
    <n v="8"/>
  </r>
  <r>
    <x v="16"/>
    <s v="Design"/>
    <s v="004135"/>
    <s v="Oryza Angga"/>
    <m/>
    <n v="2"/>
  </r>
  <r>
    <x v="30"/>
    <s v="I/C DESG"/>
    <s v="000075"/>
    <s v="A.A. Bagus Dewangkara"/>
    <m/>
    <n v="8"/>
  </r>
  <r>
    <x v="2"/>
    <s v="I/C DESG"/>
    <s v="002045"/>
    <s v="I Ketut Sukardiana"/>
    <m/>
    <n v="8"/>
  </r>
  <r>
    <x v="16"/>
    <s v="Design"/>
    <s v="006609"/>
    <s v="Yusantari Ardana"/>
    <m/>
    <n v="8"/>
  </r>
  <r>
    <x v="4"/>
    <s v="I/C DESG"/>
    <s v="006609"/>
    <s v="Yusantari Ardana"/>
    <m/>
    <n v="8"/>
  </r>
  <r>
    <x v="10"/>
    <s v="I/C DESG"/>
    <s v="002048"/>
    <s v="I Wayan"/>
    <m/>
    <n v="8"/>
  </r>
  <r>
    <x v="10"/>
    <s v="I/C DESG"/>
    <s v="006608"/>
    <s v="Indra Sitepu"/>
    <m/>
    <n v="8"/>
  </r>
  <r>
    <x v="16"/>
    <s v="Design"/>
    <s v="004135"/>
    <s v="Oryza Angga"/>
    <m/>
    <n v="4"/>
  </r>
  <r>
    <x v="28"/>
    <s v="I/C DESG"/>
    <s v="002535"/>
    <s v="Johanes Jojo"/>
    <m/>
    <n v="8"/>
  </r>
  <r>
    <x v="32"/>
    <s v="I/C DESG"/>
    <s v="006730"/>
    <s v="Yudha Kartana Putra"/>
    <m/>
    <n v="8"/>
  </r>
  <r>
    <x v="29"/>
    <s v="I/C DESG"/>
    <s v="002043"/>
    <s v="I Gusti Bagus Sera"/>
    <m/>
    <n v="8"/>
  </r>
  <r>
    <x v="30"/>
    <s v="I/C DESG"/>
    <s v="000075"/>
    <s v="A.A. Bagus Dewangkara"/>
    <m/>
    <n v="8"/>
  </r>
  <r>
    <x v="10"/>
    <s v="I/C DESG"/>
    <s v="002048"/>
    <s v="I Wayan"/>
    <m/>
    <n v="8"/>
  </r>
  <r>
    <x v="10"/>
    <s v="I/C DESG"/>
    <s v="006608"/>
    <s v="Indra Sitepu"/>
    <m/>
    <n v="8"/>
  </r>
  <r>
    <x v="27"/>
    <s v="I/C DESG"/>
    <s v="004135"/>
    <s v="Oryza Angga"/>
    <m/>
    <n v="4"/>
  </r>
  <r>
    <x v="2"/>
    <s v="I/C DESG"/>
    <s v="002045"/>
    <s v="I Ketut Sukardiana"/>
    <m/>
    <n v="8"/>
  </r>
  <r>
    <x v="29"/>
    <s v="I/C DESG"/>
    <s v="002043"/>
    <s v="I Gusti Bagus Sera"/>
    <m/>
    <n v="7"/>
  </r>
  <r>
    <x v="27"/>
    <s v="I/C DESG"/>
    <s v="002043"/>
    <s v="I Gusti Bagus Sera"/>
    <m/>
    <n v="8"/>
  </r>
  <r>
    <x v="28"/>
    <s v="I/C DESG"/>
    <s v="002535"/>
    <s v="Johanes Jojo"/>
    <m/>
    <n v="8"/>
  </r>
  <r>
    <x v="10"/>
    <s v="I/C DESG"/>
    <s v="002048"/>
    <s v="I Wayan"/>
    <m/>
    <n v="6"/>
  </r>
  <r>
    <x v="27"/>
    <s v="I/C DESG"/>
    <s v="004135"/>
    <s v="Oryza Angga"/>
    <m/>
    <n v="8"/>
  </r>
  <r>
    <x v="10"/>
    <s v="I/C DESG"/>
    <s v="006608"/>
    <s v="Indra Sitepu"/>
    <m/>
    <n v="8"/>
  </r>
  <r>
    <x v="2"/>
    <s v="I/C DESG"/>
    <s v="002045"/>
    <s v="I Ketut Sukardiana"/>
    <m/>
    <n v="7"/>
  </r>
  <r>
    <x v="32"/>
    <s v="I/C DESG"/>
    <s v="006730"/>
    <s v="Yudha Kartana Putra"/>
    <m/>
    <n v="8"/>
  </r>
  <r>
    <x v="29"/>
    <s v="I/C DESG"/>
    <s v="002043"/>
    <s v="I Gusti Bagus Sera"/>
    <m/>
    <n v="8"/>
  </r>
  <r>
    <x v="10"/>
    <s v="I/C DESG"/>
    <s v="002048"/>
    <s v="I Wayan"/>
    <m/>
    <n v="8"/>
  </r>
  <r>
    <x v="31"/>
    <s v="I/C DESG"/>
    <s v="002045"/>
    <s v="I Ketut Sukardiana"/>
    <m/>
    <n v="8"/>
  </r>
  <r>
    <x v="28"/>
    <s v="I/C DESG"/>
    <s v="002535"/>
    <s v="Johanes Jojo"/>
    <m/>
    <n v="8"/>
  </r>
  <r>
    <x v="29"/>
    <s v="I/C DESG"/>
    <s v="002043"/>
    <s v="I Gusti Bagus Sera"/>
    <m/>
    <n v="8"/>
  </r>
  <r>
    <x v="2"/>
    <s v="I/C DESG"/>
    <s v="002045"/>
    <s v="I Ketut Sukardiana"/>
    <m/>
    <n v="8"/>
  </r>
  <r>
    <x v="10"/>
    <s v="I/C DESG"/>
    <s v="002048"/>
    <s v="I Wayan"/>
    <m/>
    <n v="8"/>
  </r>
  <r>
    <x v="28"/>
    <s v="I/C DESG"/>
    <s v="002535"/>
    <s v="Johanes Jojo"/>
    <m/>
    <n v="8"/>
  </r>
  <r>
    <x v="27"/>
    <s v="I/C DESG"/>
    <s v="004135"/>
    <s v="Oryza Angga"/>
    <m/>
    <n v="8"/>
  </r>
  <r>
    <x v="32"/>
    <s v="I/C DESG"/>
    <s v="006730"/>
    <s v="Yudha Kartana Putra"/>
    <m/>
    <n v="8"/>
  </r>
  <r>
    <x v="29"/>
    <s v="I/C DESG"/>
    <s v="002043"/>
    <s v="I Gusti Bagus Sera"/>
    <m/>
    <n v="8"/>
  </r>
  <r>
    <x v="29"/>
    <s v="I/C DESG"/>
    <s v="002043"/>
    <s v="I Gusti Bagus Sera"/>
    <m/>
    <n v="8"/>
  </r>
  <r>
    <x v="2"/>
    <s v="I/C DESG"/>
    <s v="002045"/>
    <s v="I Ketut Sukardiana"/>
    <m/>
    <n v="8"/>
  </r>
  <r>
    <x v="16"/>
    <s v="Design"/>
    <s v="004135"/>
    <s v="Oryza Angga"/>
    <m/>
    <n v="8"/>
  </r>
  <r>
    <x v="32"/>
    <s v="I/C DESG"/>
    <s v="006730"/>
    <s v="Yudha Kartana Putra"/>
    <m/>
    <n v="8"/>
  </r>
  <r>
    <x v="2"/>
    <s v="I/C DESG"/>
    <s v="002045"/>
    <s v="I Ketut Sukardiana"/>
    <m/>
    <n v="8"/>
  </r>
  <r>
    <x v="28"/>
    <s v="I/C DESG"/>
    <s v="002535"/>
    <s v="Johanes Jojo"/>
    <m/>
    <n v="8"/>
  </r>
  <r>
    <x v="28"/>
    <s v="I/C DESG"/>
    <s v="002535"/>
    <s v="Johanes Jojo"/>
    <m/>
    <n v="8"/>
  </r>
  <r>
    <x v="10"/>
    <s v="I/C DESG"/>
    <s v="000075"/>
    <s v="A.A. Bagus Dewangkara"/>
    <m/>
    <n v="8"/>
  </r>
  <r>
    <x v="16"/>
    <s v="Design"/>
    <s v="004135"/>
    <s v="Oryza Angga"/>
    <m/>
    <n v="8"/>
  </r>
  <r>
    <x v="28"/>
    <s v="I/C DESG"/>
    <s v="002535"/>
    <s v="Johanes Jojo"/>
    <m/>
    <n v="8"/>
  </r>
  <r>
    <x v="28"/>
    <s v="I/C DESG"/>
    <s v="002535"/>
    <s v="Johanes Jojo"/>
    <m/>
    <n v="8"/>
  </r>
  <r>
    <x v="10"/>
    <s v="I/C DESG"/>
    <s v="000075"/>
    <s v="A.A. Bagus Dewangkara"/>
    <m/>
    <n v="8"/>
  </r>
  <r>
    <x v="16"/>
    <s v="Design"/>
    <s v="004135"/>
    <s v="Oryza Angga"/>
    <m/>
    <n v="8"/>
  </r>
  <r>
    <x v="32"/>
    <s v="I/C DESG"/>
    <s v="006730"/>
    <s v="Yudha Kartana Putra"/>
    <m/>
    <n v="8"/>
  </r>
  <r>
    <x v="28"/>
    <s v="I/C DESG"/>
    <s v="002535"/>
    <s v="Johanes Jojo"/>
    <m/>
    <n v="8"/>
  </r>
  <r>
    <x v="16"/>
    <s v="Design"/>
    <s v="004135"/>
    <s v="Oryza Angga"/>
    <m/>
    <n v="6"/>
  </r>
  <r>
    <x v="10"/>
    <s v="I/C DESG"/>
    <s v="000075"/>
    <s v="A.A. Bagus Dewangkara"/>
    <m/>
    <n v="8"/>
  </r>
  <r>
    <x v="28"/>
    <s v="I/C DESG"/>
    <s v="002535"/>
    <s v="Johanes Jojo"/>
    <m/>
    <n v="8"/>
  </r>
  <r>
    <x v="16"/>
    <s v="Design"/>
    <s v="004135"/>
    <s v="Oryza Angga"/>
    <m/>
    <n v="6"/>
  </r>
  <r>
    <x v="2"/>
    <s v="I/C DESG"/>
    <s v="002045"/>
    <s v="I Ketut Sukardiana"/>
    <m/>
    <n v="8"/>
  </r>
  <r>
    <x v="32"/>
    <s v="I/C DESG"/>
    <s v="006730"/>
    <s v="Yudha Kartana Putra"/>
    <m/>
    <n v="8"/>
  </r>
  <r>
    <x v="28"/>
    <s v="I/C DESG"/>
    <s v="002535"/>
    <s v="Johanes Jojo"/>
    <m/>
    <n v="7"/>
  </r>
  <r>
    <x v="16"/>
    <s v="Design"/>
    <s v="004135"/>
    <s v="Oryza Angga"/>
    <m/>
    <n v="8"/>
  </r>
  <r>
    <x v="2"/>
    <s v="I/C DESG"/>
    <s v="002045"/>
    <s v="I Ketut Sukardiana"/>
    <m/>
    <n v="8"/>
  </r>
  <r>
    <x v="20"/>
    <s v="I/C DESG"/>
    <s v="000075"/>
    <s v="A.A. Bagus Dewangkara"/>
    <m/>
    <n v="8"/>
  </r>
  <r>
    <x v="28"/>
    <s v="I/C DESG"/>
    <s v="002535"/>
    <s v="Johanes Jojo"/>
    <m/>
    <n v="8"/>
  </r>
  <r>
    <x v="2"/>
    <s v="I/C DESG"/>
    <s v="002045"/>
    <s v="I Ketut Sukardiana"/>
    <m/>
    <n v="8"/>
  </r>
  <r>
    <x v="20"/>
    <s v="I/C DESG"/>
    <s v="000075"/>
    <s v="A.A. Bagus Dewangkara"/>
    <m/>
    <n v="8"/>
  </r>
  <r>
    <x v="32"/>
    <s v="I/C DESG"/>
    <s v="006730"/>
    <s v="Yudha Kartana Putra"/>
    <m/>
    <n v="8"/>
  </r>
  <r>
    <x v="28"/>
    <s v="I/C DESG"/>
    <s v="002535"/>
    <s v="Johanes Jojo"/>
    <m/>
    <n v="8"/>
  </r>
  <r>
    <x v="2"/>
    <s v="I/C DESG"/>
    <s v="002045"/>
    <s v="I Ketut Sukardiana"/>
    <m/>
    <n v="8"/>
  </r>
  <r>
    <x v="20"/>
    <s v="I/C DESG"/>
    <s v="000075"/>
    <s v="A.A. Bagus Dewangkara"/>
    <m/>
    <n v="8"/>
  </r>
  <r>
    <x v="2"/>
    <s v="I/C DESG"/>
    <s v="002045"/>
    <s v="I Ketut Sukardiana"/>
    <m/>
    <n v="8"/>
  </r>
  <r>
    <x v="28"/>
    <s v="I/C DESG"/>
    <s v="002535"/>
    <s v="Johanes Jojo"/>
    <m/>
    <n v="8"/>
  </r>
  <r>
    <x v="20"/>
    <s v="I/C DESG"/>
    <s v="000075"/>
    <s v="A.A. Bagus Dewangkara"/>
    <m/>
    <n v="8"/>
  </r>
  <r>
    <x v="32"/>
    <s v="I/C DESG"/>
    <s v="006730"/>
    <s v="Yudha Kartana Putra"/>
    <m/>
    <n v="8"/>
  </r>
  <r>
    <x v="20"/>
    <s v="I/C DESG"/>
    <s v="000075"/>
    <s v="A.A. Bagus Dewangkara"/>
    <m/>
    <n v="8"/>
  </r>
  <r>
    <x v="32"/>
    <s v="I/C DESG"/>
    <s v="006730"/>
    <s v="Yudha Kartana Putra"/>
    <m/>
    <n v="8"/>
  </r>
  <r>
    <x v="32"/>
    <s v="I/C DESG"/>
    <s v="006730"/>
    <s v="Yudha Kartana Putra"/>
    <m/>
    <n v="8"/>
  </r>
  <r>
    <x v="32"/>
    <s v="I/C DESG"/>
    <s v="006730"/>
    <s v="Yudha Kartana Putra"/>
    <m/>
    <n v="8"/>
  </r>
  <r>
    <x v="20"/>
    <s v="I/C DESG"/>
    <s v="000075"/>
    <s v="A.A. Bagus Dewangkara"/>
    <m/>
    <n v="8"/>
  </r>
  <r>
    <x v="31"/>
    <s v="I/C DESG"/>
    <s v="000075"/>
    <s v="A.A. Bagus Dewangkara"/>
    <m/>
    <n v="8"/>
  </r>
  <r>
    <x v="31"/>
    <s v="I/C DESG"/>
    <s v="000075"/>
    <s v="A.A. Bagus Dewangkara"/>
    <m/>
    <n v="8"/>
  </r>
  <r>
    <x v="31"/>
    <s v="I/C DESG"/>
    <s v="000075"/>
    <s v="A.A. Bagus Dewangkara"/>
    <m/>
    <n v="8"/>
  </r>
  <r>
    <x v="2"/>
    <s v="I/C DESG"/>
    <s v="002048"/>
    <s v="I Wayan"/>
    <m/>
    <n v="8"/>
  </r>
  <r>
    <x v="16"/>
    <s v="Design"/>
    <s v="004135"/>
    <s v="Oryza Angga"/>
    <m/>
    <n v="6.5"/>
  </r>
  <r>
    <x v="16"/>
    <s v="Design"/>
    <s v="004135"/>
    <s v="Oryza Angga"/>
    <m/>
    <n v="8"/>
  </r>
  <r>
    <x v="10"/>
    <s v="I/C DESG"/>
    <s v="002048"/>
    <s v="I Wayan"/>
    <m/>
    <n v="8"/>
  </r>
  <r>
    <x v="16"/>
    <s v="Design"/>
    <s v="004135"/>
    <s v="Oryza Angga"/>
    <m/>
    <n v="8"/>
  </r>
  <r>
    <x v="10"/>
    <s v="I/C DESG"/>
    <s v="002048"/>
    <s v="I Wayan"/>
    <m/>
    <n v="8"/>
  </r>
  <r>
    <x v="10"/>
    <s v="I/C DESG"/>
    <s v="002048"/>
    <s v="I Wayan"/>
    <m/>
    <n v="8"/>
  </r>
  <r>
    <x v="16"/>
    <s v="Design"/>
    <s v="004135"/>
    <s v="Oryza Angga"/>
    <m/>
    <n v="8"/>
  </r>
  <r>
    <x v="10"/>
    <s v="I/C DESG"/>
    <s v="002048"/>
    <s v="I Wayan"/>
    <m/>
    <n v="8"/>
  </r>
  <r>
    <x v="10"/>
    <s v="I/C DESG"/>
    <s v="002048"/>
    <s v="I Wayan"/>
    <m/>
    <n v="8"/>
  </r>
  <r>
    <x v="16"/>
    <s v="Design"/>
    <s v="004135"/>
    <s v="Oryza Angga"/>
    <m/>
    <n v="8"/>
  </r>
  <r>
    <x v="16"/>
    <s v="Design"/>
    <s v="004135"/>
    <s v="Oryza Angga"/>
    <m/>
    <n v="8"/>
  </r>
  <r>
    <x v="16"/>
    <s v="Design"/>
    <s v="004135"/>
    <s v="Oryza Angga"/>
    <m/>
    <n v="6"/>
  </r>
  <r>
    <x v="2"/>
    <s v="I/C DESG"/>
    <s v="006608"/>
    <s v="Indra Sitepu"/>
    <m/>
    <n v="8"/>
  </r>
  <r>
    <x v="2"/>
    <s v="I/C DESG"/>
    <s v="006608"/>
    <s v="Indra Sitepu"/>
    <m/>
    <n v="8"/>
  </r>
  <r>
    <x v="2"/>
    <s v="I/C DESG"/>
    <s v="006608"/>
    <s v="Indra Sitepu"/>
    <m/>
    <n v="8"/>
  </r>
  <r>
    <x v="10"/>
    <s v="I/C DESG"/>
    <s v="006608"/>
    <s v="Indra Sitepu"/>
    <m/>
    <n v="8"/>
  </r>
  <r>
    <x v="10"/>
    <s v="I/C DESG"/>
    <s v="006608"/>
    <s v="Indra Sitepu"/>
    <m/>
    <n v="8"/>
  </r>
  <r>
    <x v="10"/>
    <s v="I/C DESG"/>
    <s v="006608"/>
    <s v="Indra Sitepu"/>
    <m/>
    <n v="8"/>
  </r>
  <r>
    <x v="10"/>
    <s v="I/C DESG"/>
    <s v="006608"/>
    <s v="Indra Sitepu"/>
    <m/>
    <n v="8"/>
  </r>
  <r>
    <x v="10"/>
    <s v="I/C DESG"/>
    <s v="006608"/>
    <s v="Indra Sitepu"/>
    <m/>
    <n v="8"/>
  </r>
  <r>
    <x v="24"/>
    <s v="I/C DESG"/>
    <s v="004393"/>
    <s v="Putu Ary Santana"/>
    <m/>
    <n v="4"/>
  </r>
  <r>
    <x v="32"/>
    <s v="I/C DESG"/>
    <s v="006730"/>
    <s v="Yudha Kartana Putra"/>
    <m/>
    <n v="8"/>
  </r>
  <r>
    <x v="33"/>
    <s v="I/C DESG"/>
    <s v="004393"/>
    <s v="Putu Ary Santana"/>
    <m/>
    <n v="8"/>
  </r>
  <r>
    <x v="33"/>
    <s v="I/C DESG"/>
    <s v="006102"/>
    <s v="Aditya Kerta"/>
    <m/>
    <n v="8"/>
  </r>
  <r>
    <x v="24"/>
    <s v="I/C DESG"/>
    <s v="004393"/>
    <s v="Putu Ary Santana"/>
    <m/>
    <n v="8"/>
  </r>
  <r>
    <x v="33"/>
    <s v="I/C DESG"/>
    <s v="006102"/>
    <s v="Aditya Kerta"/>
    <m/>
    <n v="8"/>
  </r>
  <r>
    <x v="33"/>
    <s v="I/C DESG"/>
    <s v="002044"/>
    <s v="I Gusti Ngurah"/>
    <m/>
    <n v="4"/>
  </r>
  <r>
    <x v="33"/>
    <s v="I/C DESG"/>
    <s v="004393"/>
    <s v="Putu Ary Santana"/>
    <m/>
    <n v="8"/>
  </r>
  <r>
    <x v="32"/>
    <s v="I/C DESG"/>
    <s v="006730"/>
    <s v="Yudha Kartana Putra"/>
    <m/>
    <n v="8"/>
  </r>
  <r>
    <x v="32"/>
    <s v="I/C DESG"/>
    <s v="004393"/>
    <s v="Putu Ary Santana"/>
    <m/>
    <n v="8"/>
  </r>
  <r>
    <x v="33"/>
    <s v="I/C DESG"/>
    <s v="002044"/>
    <s v="I Gusti Ngurah"/>
    <m/>
    <n v="4"/>
  </r>
  <r>
    <x v="33"/>
    <s v="I/C DESG"/>
    <s v="002044"/>
    <s v="I Gusti Ngurah"/>
    <m/>
    <n v="4"/>
  </r>
  <r>
    <x v="32"/>
    <s v="I/C DESG"/>
    <s v="004393"/>
    <s v="Putu Ary Santana"/>
    <m/>
    <n v="8"/>
  </r>
  <r>
    <x v="32"/>
    <s v="I/C DESG"/>
    <s v="006730"/>
    <s v="Yudha Kartana Putra"/>
    <m/>
    <n v="8"/>
  </r>
  <r>
    <x v="33"/>
    <s v="I/C DESG"/>
    <s v="006102"/>
    <s v="Aditya Kerta"/>
    <m/>
    <n v="4"/>
  </r>
  <r>
    <x v="2"/>
    <s v="I/C DESG"/>
    <s v="006102"/>
    <s v="Aditya Kerta"/>
    <m/>
    <n v="8"/>
  </r>
  <r>
    <x v="33"/>
    <s v="I/C DESG"/>
    <s v="002044"/>
    <s v="I Gusti Ngurah"/>
    <m/>
    <n v="4"/>
  </r>
  <r>
    <x v="32"/>
    <s v="I/C DESG"/>
    <s v="004393"/>
    <s v="Putu Ary Santana"/>
    <m/>
    <n v="8"/>
  </r>
  <r>
    <x v="33"/>
    <s v="I/C DESG"/>
    <s v="006102"/>
    <s v="Aditya Kerta"/>
    <m/>
    <n v="6"/>
  </r>
  <r>
    <x v="33"/>
    <s v="I/C DESG"/>
    <s v="004393"/>
    <s v="Putu Ary Santana"/>
    <m/>
    <n v="8"/>
  </r>
  <r>
    <x v="32"/>
    <s v="I/C DESG"/>
    <s v="004393"/>
    <s v="Putu Ary Santana"/>
    <m/>
    <n v="8"/>
  </r>
  <r>
    <x v="34"/>
    <s v="I/C DESG"/>
    <s v="006102"/>
    <s v="Aditya Kerta"/>
    <m/>
    <n v="8"/>
  </r>
  <r>
    <x v="35"/>
    <s v="Design"/>
    <s v="006102"/>
    <s v="Aditya Kerta"/>
    <m/>
    <n v="8"/>
  </r>
  <r>
    <x v="33"/>
    <s v="I/C DESG"/>
    <s v="004393"/>
    <s v="Putu Ary Santana"/>
    <m/>
    <n v="8"/>
  </r>
  <r>
    <x v="2"/>
    <s v="I/C DESG"/>
    <s v="002044"/>
    <s v="I Gusti Ngurah"/>
    <m/>
    <n v="4"/>
  </r>
  <r>
    <x v="34"/>
    <s v="I/C DESG"/>
    <s v="006102"/>
    <s v="Aditya Kerta"/>
    <m/>
    <n v="8"/>
  </r>
  <r>
    <x v="32"/>
    <s v="I/C DESG"/>
    <s v="004393"/>
    <s v="Putu Ary Santana"/>
    <m/>
    <n v="8"/>
  </r>
  <r>
    <x v="33"/>
    <s v="I/C DESG"/>
    <s v="004393"/>
    <s v="Putu Ary Santana"/>
    <m/>
    <n v="8"/>
  </r>
  <r>
    <x v="35"/>
    <s v="Design"/>
    <s v="006102"/>
    <s v="Aditya Kerta"/>
    <m/>
    <n v="8"/>
  </r>
  <r>
    <x v="34"/>
    <s v="I/C DESG"/>
    <s v="006102"/>
    <s v="Aditya Kerta"/>
    <m/>
    <n v="8"/>
  </r>
  <r>
    <x v="2"/>
    <s v="I/C DESG"/>
    <s v="002044"/>
    <s v="I Gusti Ngurah"/>
    <m/>
    <n v="4"/>
  </r>
  <r>
    <x v="2"/>
    <s v="I/C DESG"/>
    <s v="002044"/>
    <s v="I Gusti Ngurah"/>
    <m/>
    <n v="2"/>
  </r>
  <r>
    <x v="32"/>
    <s v="I/C DESG"/>
    <s v="004393"/>
    <s v="Putu Ary Santana"/>
    <m/>
    <n v="8"/>
  </r>
  <r>
    <x v="34"/>
    <s v="I/C DESG"/>
    <s v="006102"/>
    <s v="Aditya Kerta"/>
    <m/>
    <n v="8"/>
  </r>
  <r>
    <x v="35"/>
    <s v="Design"/>
    <s v="006102"/>
    <s v="Aditya Kerta"/>
    <m/>
    <n v="4"/>
  </r>
  <r>
    <x v="2"/>
    <s v="I/C DESG"/>
    <s v="002044"/>
    <s v="I Gusti Ngurah"/>
    <m/>
    <n v="8"/>
  </r>
  <r>
    <x v="33"/>
    <s v="I/C DESG"/>
    <s v="004393"/>
    <s v="Putu Ary Santana"/>
    <m/>
    <n v="8"/>
  </r>
  <r>
    <x v="2"/>
    <s v="I/C DESG"/>
    <s v="002044"/>
    <s v="I Gusti Ngurah"/>
    <m/>
    <n v="2"/>
  </r>
  <r>
    <x v="2"/>
    <s v="I/C DESG"/>
    <s v="002044"/>
    <s v="I Gusti Ngurah"/>
    <m/>
    <n v="8"/>
  </r>
  <r>
    <x v="2"/>
    <s v="I/C DESG"/>
    <s v="002044"/>
    <s v="I Gusti Ngurah"/>
    <m/>
    <n v="4"/>
  </r>
  <r>
    <x v="33"/>
    <s v="I/C DESG"/>
    <s v="004393"/>
    <s v="Putu Ary Santana"/>
    <m/>
    <n v="4"/>
  </r>
  <r>
    <x v="32"/>
    <s v="I/C DESG"/>
    <s v="004393"/>
    <s v="Putu Ary Santana"/>
    <m/>
    <n v="8"/>
  </r>
  <r>
    <x v="2"/>
    <s v="I/C DESG"/>
    <s v="006102"/>
    <s v="Aditya Kerta"/>
    <m/>
    <n v="4"/>
  </r>
  <r>
    <x v="2"/>
    <s v="I/C DESG"/>
    <s v="002044"/>
    <s v="I Gusti Ngurah"/>
    <m/>
    <n v="8"/>
  </r>
  <r>
    <x v="2"/>
    <s v="I/C DESG"/>
    <s v="002044"/>
    <s v="I Gusti Ngurah"/>
    <m/>
    <n v="4"/>
  </r>
  <r>
    <x v="2"/>
    <s v="I/C DESG"/>
    <s v="004393"/>
    <s v="Putu Ary Santana"/>
    <m/>
    <n v="8"/>
  </r>
  <r>
    <x v="2"/>
    <s v="I/C DESG"/>
    <s v="002044"/>
    <s v="I Gusti Ngurah"/>
    <m/>
    <n v="8"/>
  </r>
  <r>
    <x v="2"/>
    <s v="I/C DESG"/>
    <s v="004393"/>
    <s v="Putu Ary Santana"/>
    <m/>
    <n v="8"/>
  </r>
  <r>
    <x v="34"/>
    <s v="I/C DESG"/>
    <s v="006102"/>
    <s v="Aditya Kerta"/>
    <m/>
    <n v="8"/>
  </r>
  <r>
    <x v="35"/>
    <s v="Design"/>
    <s v="002044"/>
    <s v="I Gusti Ngurah"/>
    <m/>
    <n v="6"/>
  </r>
  <r>
    <x v="35"/>
    <s v="Design"/>
    <s v="002044"/>
    <s v="I Gusti Ngurah"/>
    <m/>
    <n v="6"/>
  </r>
  <r>
    <x v="34"/>
    <s v="I/C DESG"/>
    <s v="006102"/>
    <s v="Aditya Kerta"/>
    <m/>
    <n v="8"/>
  </r>
  <r>
    <x v="33"/>
    <s v="I/C DESG"/>
    <s v="002044"/>
    <s v="I Gusti Ngurah"/>
    <m/>
    <n v="4"/>
  </r>
  <r>
    <x v="2"/>
    <s v="I/C DESG"/>
    <s v="002044"/>
    <s v="I Gusti Ngurah"/>
    <m/>
    <n v="4"/>
  </r>
  <r>
    <x v="34"/>
    <s v="I/C DESG"/>
    <s v="006102"/>
    <s v="Aditya Kerta"/>
    <m/>
    <n v="8"/>
  </r>
  <r>
    <x v="2"/>
    <s v="I/C DESG"/>
    <s v="002044"/>
    <s v="I Gusti Ngurah"/>
    <m/>
    <n v="8"/>
  </r>
  <r>
    <x v="34"/>
    <s v="I/C DESG"/>
    <s v="006102"/>
    <s v="Aditya Kerta"/>
    <m/>
    <n v="8"/>
  </r>
  <r>
    <x v="2"/>
    <s v="I/C DESG"/>
    <s v="002044"/>
    <s v="I Gusti Ngurah"/>
    <m/>
    <n v="8"/>
  </r>
  <r>
    <x v="32"/>
    <s v="I/C DESG"/>
    <s v="004393"/>
    <s v="Putu Ary Santana"/>
    <m/>
    <n v="8"/>
  </r>
  <r>
    <x v="32"/>
    <s v="I/C DESG"/>
    <s v="004393"/>
    <s v="Putu Ary Santana"/>
    <m/>
    <n v="-8"/>
  </r>
  <r>
    <x v="32"/>
    <s v="I/C DESG"/>
    <s v="006730"/>
    <s v="Yudha Kartana Putra"/>
    <m/>
    <n v="8"/>
  </r>
  <r>
    <x v="32"/>
    <s v="I/C DESG"/>
    <s v="006730"/>
    <s v="Yudha Kartana Putra"/>
    <m/>
    <n v="-8"/>
  </r>
  <r>
    <x v="32"/>
    <s v="I/C DESG"/>
    <s v="004393"/>
    <s v="Putu Ary Santana"/>
    <m/>
    <n v="8"/>
  </r>
  <r>
    <x v="32"/>
    <s v="I/C DESG"/>
    <s v="004393"/>
    <s v="Putu Ary Santana"/>
    <m/>
    <n v="-8"/>
  </r>
  <r>
    <x v="32"/>
    <s v="I/C DESG"/>
    <s v="006730"/>
    <s v="Yudha Kartana Putra"/>
    <m/>
    <n v="8"/>
  </r>
  <r>
    <x v="32"/>
    <s v="I/C DESG"/>
    <s v="006730"/>
    <s v="Yudha Kartana Putra"/>
    <m/>
    <n v="-8"/>
  </r>
  <r>
    <x v="10"/>
    <s v="I/C DESG"/>
    <s v="004107"/>
    <s v="Nyoman Diksa"/>
    <m/>
    <n v="1"/>
  </r>
  <r>
    <x v="32"/>
    <s v="I/C DESG"/>
    <s v="004393"/>
    <s v="Putu Ary Santana"/>
    <m/>
    <n v="-8"/>
  </r>
  <r>
    <x v="32"/>
    <s v="I/C DESG"/>
    <s v="004393"/>
    <s v="Putu Ary Santana"/>
    <m/>
    <n v="-8"/>
  </r>
  <r>
    <x v="32"/>
    <s v="I/C DESG"/>
    <s v="004393"/>
    <s v="Putu Ary Santana"/>
    <m/>
    <n v="8"/>
  </r>
  <r>
    <x v="32"/>
    <s v="I/C DESG"/>
    <s v="006730"/>
    <s v="Yudha Kartana Putra"/>
    <m/>
    <n v="-8"/>
  </r>
  <r>
    <x v="10"/>
    <s v="I/C DESG"/>
    <s v="004107"/>
    <s v="Nyoman Diksa"/>
    <m/>
    <n v="1"/>
  </r>
  <r>
    <x v="32"/>
    <s v="I/C DESG"/>
    <s v="006730"/>
    <s v="Yudha Kartana Putra"/>
    <m/>
    <n v="-8"/>
  </r>
  <r>
    <x v="32"/>
    <s v="I/C DESG"/>
    <s v="004393"/>
    <s v="Putu Ary Santana"/>
    <m/>
    <n v="8"/>
  </r>
  <r>
    <x v="32"/>
    <s v="I/C DESG"/>
    <s v="004393"/>
    <s v="Putu Ary Santana"/>
    <m/>
    <n v="8"/>
  </r>
  <r>
    <x v="32"/>
    <s v="I/C DESG"/>
    <s v="004393"/>
    <s v="Putu Ary Santana"/>
    <m/>
    <n v="-8"/>
  </r>
  <r>
    <x v="32"/>
    <s v="I/C DESG"/>
    <s v="004393"/>
    <s v="Putu Ary Santana"/>
    <m/>
    <n v="8"/>
  </r>
  <r>
    <x v="10"/>
    <s v="I/C DESG"/>
    <s v="004107"/>
    <s v="Nyoman Diksa"/>
    <m/>
    <n v="1"/>
  </r>
  <r>
    <x v="32"/>
    <s v="I/C DESG"/>
    <s v="004393"/>
    <s v="Putu Ary Santana"/>
    <m/>
    <n v="-8"/>
  </r>
  <r>
    <x v="32"/>
    <s v="I/C DESG"/>
    <s v="004393"/>
    <s v="Putu Ary Santana"/>
    <m/>
    <n v="8"/>
  </r>
  <r>
    <x v="32"/>
    <s v="I/C DESG"/>
    <s v="004393"/>
    <s v="Putu Ary Santana"/>
    <m/>
    <n v="-8"/>
  </r>
  <r>
    <x v="32"/>
    <s v="I/C DESG"/>
    <s v="006730"/>
    <s v="Yudha Kartana Putra"/>
    <m/>
    <n v="8"/>
  </r>
  <r>
    <x v="32"/>
    <s v="I/C DESG"/>
    <s v="006730"/>
    <s v="Yudha Kartana Putra"/>
    <m/>
    <n v="-8"/>
  </r>
  <r>
    <x v="10"/>
    <s v="I/C DESG"/>
    <s v="004107"/>
    <s v="Nyoman Diksa"/>
    <m/>
    <n v="1"/>
  </r>
  <r>
    <x v="16"/>
    <s v="Design"/>
    <s v="004107"/>
    <s v="Nyoman Diksa"/>
    <m/>
    <n v="1"/>
  </r>
  <r>
    <x v="16"/>
    <s v="Design"/>
    <s v="004107"/>
    <s v="Nyoman Diksa"/>
    <m/>
    <n v="1"/>
  </r>
  <r>
    <x v="32"/>
    <s v="I/C DESG"/>
    <s v="006730"/>
    <s v="Yudha Kartana Putra"/>
    <m/>
    <n v="8"/>
  </r>
  <r>
    <x v="28"/>
    <s v="I/C DESG"/>
    <s v="004107"/>
    <s v="Nyoman Diksa"/>
    <m/>
    <n v="1"/>
  </r>
  <r>
    <x v="16"/>
    <s v="Design"/>
    <s v="004107"/>
    <s v="Nyoman Diksa"/>
    <m/>
    <n v="1"/>
  </r>
  <r>
    <x v="32"/>
    <s v="I/C DESG"/>
    <s v="006730"/>
    <s v="Yudha Kartana Putra"/>
    <m/>
    <n v="-8"/>
  </r>
  <r>
    <x v="32"/>
    <s v="I/C DESG"/>
    <s v="006730"/>
    <s v="Yudha Kartana Putra"/>
    <m/>
    <n v="8"/>
  </r>
  <r>
    <x v="16"/>
    <s v="Design"/>
    <s v="004107"/>
    <s v="Nyoman Diksa"/>
    <m/>
    <n v="1"/>
  </r>
  <r>
    <x v="16"/>
    <s v="Design"/>
    <s v="004107"/>
    <s v="Nyoman Diksa"/>
    <m/>
    <n v="1"/>
  </r>
  <r>
    <x v="32"/>
    <s v="I/C DESG"/>
    <s v="006730"/>
    <s v="Yudha Kartana Putra"/>
    <m/>
    <n v="-8"/>
  </r>
  <r>
    <x v="28"/>
    <s v="I/C DESG"/>
    <s v="004107"/>
    <s v="Nyoman Diksa"/>
    <m/>
    <n v="1"/>
  </r>
  <r>
    <x v="20"/>
    <s v="I/C DESG"/>
    <s v="004107"/>
    <s v="Nyoman Diksa"/>
    <m/>
    <n v="1"/>
  </r>
  <r>
    <x v="2"/>
    <s v="I/C DESG"/>
    <s v="004107"/>
    <s v="Nyoman Diksa"/>
    <m/>
    <n v="2"/>
  </r>
  <r>
    <x v="20"/>
    <s v="I/C DESG"/>
    <s v="004107"/>
    <s v="Nyoman Diksa"/>
    <m/>
    <n v="1"/>
  </r>
  <r>
    <x v="32"/>
    <s v="I/C DESG"/>
    <s v="006730"/>
    <s v="Yudha Kartana Putra"/>
    <m/>
    <n v="-8"/>
  </r>
  <r>
    <x v="2"/>
    <s v="I/C DESG"/>
    <s v="004107"/>
    <s v="Nyoman Diksa"/>
    <m/>
    <n v="2"/>
  </r>
  <r>
    <x v="2"/>
    <s v="I/C DESG"/>
    <s v="004107"/>
    <s v="Nyoman Diksa"/>
    <m/>
    <n v="2"/>
  </r>
  <r>
    <x v="28"/>
    <s v="I/C DESG"/>
    <s v="004107"/>
    <s v="Nyoman Diksa"/>
    <m/>
    <n v="1"/>
  </r>
  <r>
    <x v="32"/>
    <s v="I/C DESG"/>
    <s v="006730"/>
    <s v="Yudha Kartana Putra"/>
    <m/>
    <n v="-8"/>
  </r>
  <r>
    <x v="10"/>
    <s v="I/C DESG"/>
    <s v="004107"/>
    <s v="Nyoman Diksa"/>
    <m/>
    <n v="2"/>
  </r>
  <r>
    <x v="2"/>
    <s v="I/C DESG"/>
    <s v="004107"/>
    <s v="Nyoman Diksa"/>
    <m/>
    <n v="2"/>
  </r>
  <r>
    <x v="10"/>
    <s v="I/C DESG"/>
    <s v="004107"/>
    <s v="Nyoman Diksa"/>
    <m/>
    <n v="1"/>
  </r>
  <r>
    <x v="32"/>
    <s v="I/C DESG"/>
    <s v="006730"/>
    <s v="Yudha Kartana Putra"/>
    <m/>
    <n v="-8"/>
  </r>
  <r>
    <x v="2"/>
    <s v="I/C DESG"/>
    <s v="004107"/>
    <s v="Nyoman Diksa"/>
    <m/>
    <n v="2"/>
  </r>
  <r>
    <x v="10"/>
    <s v="I/C DESG"/>
    <s v="004107"/>
    <s v="Nyoman Diksa"/>
    <m/>
    <n v="2"/>
  </r>
  <r>
    <x v="32"/>
    <s v="I/C DESG"/>
    <s v="006730"/>
    <s v="Yudha Kartana Putra"/>
    <m/>
    <n v="8"/>
  </r>
  <r>
    <x v="10"/>
    <s v="I/C DESG"/>
    <s v="004107"/>
    <s v="Nyoman Diksa"/>
    <m/>
    <n v="1"/>
  </r>
  <r>
    <x v="2"/>
    <s v="I/C DESG"/>
    <s v="004107"/>
    <s v="Nyoman Diksa"/>
    <m/>
    <n v="2"/>
  </r>
  <r>
    <x v="32"/>
    <s v="I/C DESG"/>
    <s v="006730"/>
    <s v="Yudha Kartana Putra"/>
    <m/>
    <n v="8"/>
  </r>
  <r>
    <x v="2"/>
    <s v="I/C DESG"/>
    <s v="004107"/>
    <s v="Nyoman Diksa"/>
    <m/>
    <n v="2"/>
  </r>
  <r>
    <x v="32"/>
    <s v="I/C DESG"/>
    <s v="004107"/>
    <s v="Nyoman Diksa"/>
    <m/>
    <n v="1"/>
  </r>
  <r>
    <x v="2"/>
    <s v="I/C DESG"/>
    <s v="004107"/>
    <s v="Nyoman Diksa"/>
    <m/>
    <n v="2"/>
  </r>
  <r>
    <x v="32"/>
    <s v="I/C DESG"/>
    <s v="004107"/>
    <s v="Nyoman Diksa"/>
    <m/>
    <n v="2"/>
  </r>
  <r>
    <x v="32"/>
    <s v="I/C DESG"/>
    <s v="006730"/>
    <s v="Yudha Kartana Putra"/>
    <m/>
    <n v="8"/>
  </r>
  <r>
    <x v="2"/>
    <s v="I/C DESG"/>
    <s v="004107"/>
    <s v="Nyoman Diksa"/>
    <m/>
    <n v="2"/>
  </r>
  <r>
    <x v="32"/>
    <s v="I/C DESG"/>
    <s v="004107"/>
    <s v="Nyoman Diksa"/>
    <m/>
    <n v="2"/>
  </r>
  <r>
    <x v="32"/>
    <s v="I/C DESG"/>
    <s v="004107"/>
    <s v="Nyoman Diksa"/>
    <m/>
    <n v="1"/>
  </r>
  <r>
    <x v="32"/>
    <s v="I/C DESG"/>
    <s v="004107"/>
    <s v="Nyoman Diksa"/>
    <m/>
    <n v="2"/>
  </r>
  <r>
    <x v="32"/>
    <s v="I/C DESG"/>
    <s v="006730"/>
    <s v="Yudha Kartana Putra"/>
    <m/>
    <n v="8"/>
  </r>
  <r>
    <x v="32"/>
    <s v="I/C DESG"/>
    <s v="004107"/>
    <s v="Nyoman Diksa"/>
    <m/>
    <n v="2"/>
  </r>
  <r>
    <x v="32"/>
    <s v="I/C DESG"/>
    <s v="004107"/>
    <s v="Nyoman Diksa"/>
    <m/>
    <n v="2"/>
  </r>
  <r>
    <x v="32"/>
    <s v="I/C DESG"/>
    <s v="006730"/>
    <s v="Yudha Kartana Putra"/>
    <m/>
    <n v="8"/>
  </r>
  <r>
    <x v="32"/>
    <s v="I/C DESG"/>
    <s v="004107"/>
    <s v="Nyoman Diksa"/>
    <m/>
    <n v="2"/>
  </r>
  <r>
    <x v="2"/>
    <s v="I/C DESG"/>
    <s v="004107"/>
    <s v="Nyoman Diksa"/>
    <m/>
    <n v="2"/>
  </r>
  <r>
    <x v="32"/>
    <s v="I/C DESG"/>
    <s v="004107"/>
    <s v="Nyoman Diksa"/>
    <m/>
    <n v="1"/>
  </r>
  <r>
    <x v="2"/>
    <s v="I/C DESG"/>
    <s v="004107"/>
    <s v="Nyoman Diksa"/>
    <m/>
    <n v="1"/>
  </r>
  <r>
    <x v="32"/>
    <s v="I/C DESG"/>
    <s v="004107"/>
    <s v="Nyoman Diksa"/>
    <m/>
    <n v="1"/>
  </r>
  <r>
    <x v="32"/>
    <s v="I/C DESG"/>
    <s v="006730"/>
    <s v="Yudha Kartana Putra"/>
    <m/>
    <n v="8"/>
  </r>
  <r>
    <x v="2"/>
    <s v="I/C DESG"/>
    <s v="004107"/>
    <s v="Nyoman Diksa"/>
    <m/>
    <n v="1"/>
  </r>
  <r>
    <x v="32"/>
    <s v="I/C DESG"/>
    <s v="004107"/>
    <s v="Nyoman Diksa"/>
    <m/>
    <n v="2"/>
  </r>
  <r>
    <x v="28"/>
    <s v="I/C DESG"/>
    <s v="004107"/>
    <s v="Nyoman Diksa"/>
    <m/>
    <n v="1"/>
  </r>
  <r>
    <x v="32"/>
    <s v="I/C DESG"/>
    <s v="004107"/>
    <s v="Nyoman Diksa"/>
    <m/>
    <n v="2"/>
  </r>
  <r>
    <x v="32"/>
    <s v="I/C DESG"/>
    <s v="006730"/>
    <s v="Yudha Kartana Putra"/>
    <m/>
    <n v="8"/>
  </r>
  <r>
    <x v="32"/>
    <s v="I/C DESG"/>
    <s v="004107"/>
    <s v="Nyoman Diksa"/>
    <m/>
    <n v="2"/>
  </r>
  <r>
    <x v="31"/>
    <s v="I/C DESG"/>
    <s v="004107"/>
    <s v="Nyoman Diksa"/>
    <m/>
    <n v="1"/>
  </r>
  <r>
    <x v="2"/>
    <s v="I/C DESG"/>
    <s v="004107"/>
    <s v="Nyoman Diksa"/>
    <m/>
    <n v="2"/>
  </r>
  <r>
    <x v="2"/>
    <s v="I/C DESG"/>
    <s v="004107"/>
    <s v="Nyoman Diksa"/>
    <m/>
    <n v="2"/>
  </r>
  <r>
    <x v="32"/>
    <s v="I/C DESG"/>
    <s v="006730"/>
    <s v="Yudha Kartana Putra"/>
    <m/>
    <n v="8"/>
  </r>
  <r>
    <x v="31"/>
    <s v="I/C DESG"/>
    <s v="004107"/>
    <s v="Nyoman Diksa"/>
    <m/>
    <n v="1"/>
  </r>
  <r>
    <x v="31"/>
    <s v="I/C DESG"/>
    <s v="004107"/>
    <s v="Nyoman Diksa"/>
    <m/>
    <n v="1"/>
  </r>
  <r>
    <x v="10"/>
    <s v="I/C DESG"/>
    <s v="004107"/>
    <s v="Nyoman Diksa"/>
    <m/>
    <n v="1"/>
  </r>
  <r>
    <x v="32"/>
    <s v="I/C DESG"/>
    <s v="006730"/>
    <s v="Yudha Kartana Putra"/>
    <m/>
    <n v="8"/>
  </r>
  <r>
    <x v="34"/>
    <s v="I/C DESG"/>
    <s v="004107"/>
    <s v="Nyoman Diksa"/>
    <m/>
    <n v="1"/>
  </r>
  <r>
    <x v="10"/>
    <s v="I/C DESG"/>
    <s v="004107"/>
    <s v="Nyoman Diksa"/>
    <m/>
    <n v="1"/>
  </r>
  <r>
    <x v="34"/>
    <s v="I/C DESG"/>
    <s v="004107"/>
    <s v="Nyoman Diksa"/>
    <m/>
    <n v="1"/>
  </r>
  <r>
    <x v="34"/>
    <s v="I/C DESG"/>
    <s v="004107"/>
    <s v="Nyoman Diksa"/>
    <m/>
    <n v="1"/>
  </r>
  <r>
    <x v="32"/>
    <s v="I/C DESG"/>
    <s v="006730"/>
    <s v="Yudha Kartana Putra"/>
    <m/>
    <n v="-8"/>
  </r>
  <r>
    <x v="32"/>
    <s v="I/C DESG"/>
    <s v="004107"/>
    <s v="Nyoman Diksa"/>
    <m/>
    <n v="3"/>
  </r>
  <r>
    <x v="32"/>
    <s v="I/C DESG"/>
    <s v="004107"/>
    <s v="Nyoman Diksa"/>
    <m/>
    <n v="2"/>
  </r>
  <r>
    <x v="32"/>
    <s v="I/C DESG"/>
    <s v="006730"/>
    <s v="Yudha Kartana Putra"/>
    <m/>
    <n v="-8"/>
  </r>
  <r>
    <x v="32"/>
    <s v="I/C DESG"/>
    <s v="006730"/>
    <s v="Yudha Kartana Putra"/>
    <m/>
    <n v="-8"/>
  </r>
  <r>
    <x v="32"/>
    <s v="I/C DESG"/>
    <s v="006730"/>
    <s v="Yudha Kartana Putra"/>
    <m/>
    <n v="-8"/>
  </r>
  <r>
    <x v="12"/>
    <s v="I/C DESG"/>
    <s v="004107"/>
    <s v="Nyoman Diksa"/>
    <m/>
    <n v="3"/>
  </r>
  <r>
    <x v="36"/>
    <s v="I/C DESG"/>
    <s v="002043"/>
    <s v="I Gusti Bagus Sera"/>
    <m/>
    <n v="8"/>
  </r>
  <r>
    <x v="36"/>
    <s v="I/C DESG"/>
    <s v="002043"/>
    <s v="I Gusti Bagus Sera"/>
    <m/>
    <n v="8"/>
  </r>
  <r>
    <x v="36"/>
    <s v="I/C DESG"/>
    <s v="002043"/>
    <s v="I Gusti Bagus Sera"/>
    <m/>
    <n v="8"/>
  </r>
  <r>
    <x v="12"/>
    <s v="I/C DESG"/>
    <s v="004107"/>
    <s v="Nyoman Diksa"/>
    <m/>
    <n v="2"/>
  </r>
  <r>
    <x v="36"/>
    <s v="I/C DESG"/>
    <s v="002043"/>
    <s v="I Gusti Bagus Sera"/>
    <m/>
    <n v="8"/>
  </r>
  <r>
    <x v="36"/>
    <s v="I/C DESG"/>
    <s v="002043"/>
    <s v="I Gusti Bagus Sera"/>
    <m/>
    <n v="8"/>
  </r>
  <r>
    <x v="35"/>
    <s v="Design"/>
    <s v="004393"/>
    <s v="Putu Ary Santana"/>
    <m/>
    <n v="8"/>
  </r>
  <r>
    <x v="12"/>
    <s v="I/C DESG"/>
    <s v="002045"/>
    <s v="I Ketut Sukardiana"/>
    <m/>
    <n v="7"/>
  </r>
  <r>
    <x v="36"/>
    <s v="I/C DESG"/>
    <s v="002043"/>
    <s v="I Gusti Bagus Sera"/>
    <m/>
    <n v="8"/>
  </r>
  <r>
    <x v="12"/>
    <s v="I/C DESG"/>
    <s v="002045"/>
    <s v="I Ketut Sukardiana"/>
    <m/>
    <n v="8"/>
  </r>
  <r>
    <x v="36"/>
    <s v="I/C DESG"/>
    <s v="002043"/>
    <s v="I Gusti Bagus Sera"/>
    <m/>
    <n v="8"/>
  </r>
  <r>
    <x v="4"/>
    <s v="I/C DESG"/>
    <s v="006609"/>
    <s v="Yusantari Ardana"/>
    <m/>
    <n v="8"/>
  </r>
  <r>
    <x v="12"/>
    <s v="I/C DESG"/>
    <s v="002045"/>
    <s v="I Ketut Sukardiana"/>
    <m/>
    <n v="8"/>
  </r>
  <r>
    <x v="12"/>
    <s v="I/C DESG"/>
    <s v="004107"/>
    <s v="Nyoman Diksa"/>
    <m/>
    <n v="2"/>
  </r>
  <r>
    <x v="36"/>
    <s v="I/C DESG"/>
    <s v="002043"/>
    <s v="I Gusti Bagus Sera"/>
    <m/>
    <n v="8"/>
  </r>
  <r>
    <x v="12"/>
    <s v="I/C DESG"/>
    <s v="002045"/>
    <s v="I Ketut Sukardiana"/>
    <m/>
    <n v="8"/>
  </r>
  <r>
    <x v="2"/>
    <s v="I/C DESG"/>
    <s v="004107"/>
    <s v="Nyoman Diksa"/>
    <m/>
    <n v="1"/>
  </r>
  <r>
    <x v="37"/>
    <s v="I/C DESG"/>
    <s v="002044"/>
    <s v="I Gusti Ngurah"/>
    <m/>
    <n v="8"/>
  </r>
  <r>
    <x v="12"/>
    <s v="I/C DESG"/>
    <s v="002045"/>
    <s v="I Ketut Sukardiana"/>
    <m/>
    <n v="8"/>
  </r>
  <r>
    <x v="20"/>
    <s v="I/C DESG"/>
    <s v="000075"/>
    <s v="A.A. Bagus Dewangkara"/>
    <m/>
    <n v="8"/>
  </r>
  <r>
    <x v="12"/>
    <s v="I/C DESG"/>
    <s v="002045"/>
    <s v="I Ketut Sukardiana"/>
    <m/>
    <n v="8"/>
  </r>
  <r>
    <x v="12"/>
    <s v="I/C DESG"/>
    <s v="002045"/>
    <s v="I Ketut Sukardiana"/>
    <m/>
    <n v="8"/>
  </r>
  <r>
    <x v="35"/>
    <s v="Design"/>
    <s v="004393"/>
    <s v="Putu Ary Santana"/>
    <m/>
    <n v="8"/>
  </r>
  <r>
    <x v="4"/>
    <s v="I/C DESG"/>
    <s v="006609"/>
    <s v="Yusantari Ardana"/>
    <m/>
    <n v="4"/>
  </r>
  <r>
    <x v="10"/>
    <s v="I/C DESG"/>
    <s v="006608"/>
    <s v="Indra Sitepu"/>
    <m/>
    <n v="8"/>
  </r>
  <r>
    <x v="12"/>
    <s v="I/C DESG"/>
    <s v="004107"/>
    <s v="Nyoman Diksa"/>
    <m/>
    <n v="3"/>
  </r>
  <r>
    <x v="2"/>
    <s v="I/C DESG"/>
    <s v="004107"/>
    <s v="Nyoman Diksa"/>
    <m/>
    <n v="1"/>
  </r>
  <r>
    <x v="10"/>
    <s v="I/C DESG"/>
    <s v="002048"/>
    <s v="I Wayan"/>
    <m/>
    <n v="8"/>
  </r>
  <r>
    <x v="28"/>
    <s v="I/C DESG"/>
    <s v="002535"/>
    <s v="Johanes Jojo"/>
    <m/>
    <n v="8"/>
  </r>
  <r>
    <x v="37"/>
    <s v="I/C DESG"/>
    <s v="002044"/>
    <s v="I Gusti Ngurah"/>
    <m/>
    <n v="8"/>
  </r>
  <r>
    <x v="36"/>
    <s v="I/C DESG"/>
    <s v="004135"/>
    <s v="Oryza Angga"/>
    <m/>
    <n v="8"/>
  </r>
  <r>
    <x v="10"/>
    <s v="I/C DESG"/>
    <s v="006608"/>
    <s v="Indra Sitepu"/>
    <m/>
    <n v="8"/>
  </r>
  <r>
    <x v="10"/>
    <s v="I/C DESG"/>
    <s v="002048"/>
    <s v="I Wayan"/>
    <m/>
    <n v="8"/>
  </r>
  <r>
    <x v="30"/>
    <s v="I/C DESG"/>
    <s v="000075"/>
    <s v="A.A. Bagus Dewangkara"/>
    <m/>
    <n v="8"/>
  </r>
  <r>
    <x v="35"/>
    <s v="Design"/>
    <s v="004393"/>
    <s v="Putu Ary Santana"/>
    <m/>
    <n v="8"/>
  </r>
  <r>
    <x v="12"/>
    <s v="I/C DESG"/>
    <s v="006609"/>
    <s v="Yusantari Ardana"/>
    <m/>
    <n v="8"/>
  </r>
  <r>
    <x v="28"/>
    <s v="I/C DESG"/>
    <s v="002535"/>
    <s v="Johanes Jojo"/>
    <m/>
    <n v="8"/>
  </r>
  <r>
    <x v="37"/>
    <s v="I/C DESG"/>
    <s v="002044"/>
    <s v="I Gusti Ngurah"/>
    <m/>
    <n v="4"/>
  </r>
  <r>
    <x v="36"/>
    <s v="I/C DESG"/>
    <s v="004135"/>
    <s v="Oryza Angga"/>
    <m/>
    <n v="8"/>
  </r>
  <r>
    <x v="10"/>
    <s v="I/C DESG"/>
    <s v="006608"/>
    <s v="Indra Sitepu"/>
    <m/>
    <n v="8"/>
  </r>
  <r>
    <x v="10"/>
    <s v="I/C DESG"/>
    <s v="002048"/>
    <s v="I Wayan"/>
    <m/>
    <n v="8"/>
  </r>
  <r>
    <x v="30"/>
    <s v="I/C DESG"/>
    <s v="000075"/>
    <s v="A.A. Bagus Dewangkara"/>
    <m/>
    <n v="8"/>
  </r>
  <r>
    <x v="10"/>
    <s v="I/C DESG"/>
    <s v="006608"/>
    <s v="Indra Sitepu"/>
    <m/>
    <n v="8"/>
  </r>
  <r>
    <x v="12"/>
    <s v="I/C DESG"/>
    <s v="004107"/>
    <s v="Nyoman Diksa"/>
    <m/>
    <n v="3"/>
  </r>
  <r>
    <x v="12"/>
    <s v="I/C DESG"/>
    <s v="006609"/>
    <s v="Yusantari Ardana"/>
    <m/>
    <n v="8"/>
  </r>
  <r>
    <x v="36"/>
    <s v="I/C DESG"/>
    <s v="004135"/>
    <s v="Oryza Angga"/>
    <m/>
    <n v="8"/>
  </r>
  <r>
    <x v="28"/>
    <s v="I/C DESG"/>
    <s v="002535"/>
    <s v="Johanes Jojo"/>
    <m/>
    <n v="8"/>
  </r>
  <r>
    <x v="38"/>
    <s v="I/C DESG"/>
    <s v="004393"/>
    <s v="Putu Ary Santana"/>
    <m/>
    <n v="8"/>
  </r>
  <r>
    <x v="10"/>
    <s v="I/C DESG"/>
    <s v="002048"/>
    <s v="I Wayan"/>
    <m/>
    <n v="8"/>
  </r>
  <r>
    <x v="10"/>
    <s v="I/C DESG"/>
    <s v="006608"/>
    <s v="Indra Sitepu"/>
    <m/>
    <n v="8"/>
  </r>
  <r>
    <x v="12"/>
    <s v="I/C DESG"/>
    <s v="004107"/>
    <s v="Nyoman Diksa"/>
    <m/>
    <n v="2"/>
  </r>
  <r>
    <x v="12"/>
    <s v="I/C DESG"/>
    <s v="006609"/>
    <s v="Yusantari Ardana"/>
    <m/>
    <n v="8"/>
  </r>
  <r>
    <x v="35"/>
    <s v="Design"/>
    <s v="002044"/>
    <s v="I Gusti Ngurah"/>
    <m/>
    <n v="8"/>
  </r>
  <r>
    <x v="39"/>
    <s v="I/C DESG"/>
    <s v="000075"/>
    <s v="A.A. Bagus Dewangkara"/>
    <m/>
    <n v="8"/>
  </r>
  <r>
    <x v="38"/>
    <s v="I/C DESG"/>
    <s v="004393"/>
    <s v="Putu Ary Santana"/>
    <m/>
    <n v="8"/>
  </r>
  <r>
    <x v="10"/>
    <s v="I/C DESG"/>
    <s v="006608"/>
    <s v="Indra Sitepu"/>
    <m/>
    <n v="8"/>
  </r>
  <r>
    <x v="12"/>
    <s v="I/C DESG"/>
    <s v="002535"/>
    <s v="Johanes Jojo"/>
    <m/>
    <n v="8"/>
  </r>
  <r>
    <x v="27"/>
    <s v="I/C DESG"/>
    <s v="004135"/>
    <s v="Oryza Angga"/>
    <m/>
    <n v="8"/>
  </r>
  <r>
    <x v="10"/>
    <s v="I/C DESG"/>
    <s v="002048"/>
    <s v="I Wayan"/>
    <m/>
    <n v="8"/>
  </r>
  <r>
    <x v="4"/>
    <s v="I/C DESG"/>
    <s v="006609"/>
    <s v="Yusantari Ardana"/>
    <m/>
    <n v="8"/>
  </r>
  <r>
    <x v="35"/>
    <s v="Design"/>
    <s v="002044"/>
    <s v="I Gusti Ngurah"/>
    <m/>
    <n v="8"/>
  </r>
  <r>
    <x v="40"/>
    <s v="I/C DESG"/>
    <s v="004107"/>
    <s v="Nyoman Diksa"/>
    <m/>
    <n v="3"/>
  </r>
  <r>
    <x v="20"/>
    <s v="I/C DESG"/>
    <s v="000075"/>
    <s v="A.A. Bagus Dewangkara"/>
    <m/>
    <n v="8"/>
  </r>
  <r>
    <x v="37"/>
    <s v="I/C DESG"/>
    <s v="004107"/>
    <s v="Nyoman Diksa"/>
    <m/>
    <n v="1"/>
  </r>
  <r>
    <x v="38"/>
    <s v="I/C DESG"/>
    <s v="004393"/>
    <s v="Putu Ary Santana"/>
    <m/>
    <n v="8"/>
  </r>
  <r>
    <x v="12"/>
    <s v="I/C DESG"/>
    <s v="002535"/>
    <s v="Johanes Jojo"/>
    <m/>
    <n v="8"/>
  </r>
  <r>
    <x v="27"/>
    <s v="I/C DESG"/>
    <s v="004135"/>
    <s v="Oryza Angga"/>
    <m/>
    <n v="8"/>
  </r>
  <r>
    <x v="10"/>
    <s v="I/C DESG"/>
    <s v="006608"/>
    <s v="Indra Sitepu"/>
    <m/>
    <n v="8"/>
  </r>
  <r>
    <x v="10"/>
    <s v="I/C DESG"/>
    <s v="002048"/>
    <s v="I Wayan"/>
    <m/>
    <n v="8"/>
  </r>
  <r>
    <x v="4"/>
    <s v="I/C DESG"/>
    <s v="006609"/>
    <s v="Yusantari Ardana"/>
    <m/>
    <n v="8"/>
  </r>
  <r>
    <x v="37"/>
    <s v="I/C DESG"/>
    <s v="002044"/>
    <s v="I Gusti Ngurah"/>
    <m/>
    <n v="8"/>
  </r>
  <r>
    <x v="20"/>
    <s v="I/C DESG"/>
    <s v="000075"/>
    <s v="A.A. Bagus Dewangkara"/>
    <m/>
    <n v="4"/>
  </r>
  <r>
    <x v="28"/>
    <s v="I/C DESG"/>
    <s v="002535"/>
    <s v="Johanes Jojo"/>
    <m/>
    <n v="8"/>
  </r>
  <r>
    <x v="10"/>
    <s v="I/C DESG"/>
    <s v="002048"/>
    <s v="I Wayan"/>
    <m/>
    <n v="6"/>
  </r>
  <r>
    <x v="37"/>
    <s v="I/C DESG"/>
    <s v="002044"/>
    <s v="I Gusti Ngurah"/>
    <m/>
    <n v="8"/>
  </r>
  <r>
    <x v="4"/>
    <s v="I/C DESG"/>
    <s v="006609"/>
    <s v="Yusantari Ardana"/>
    <m/>
    <n v="8"/>
  </r>
  <r>
    <x v="20"/>
    <s v="I/C DESG"/>
    <s v="000075"/>
    <s v="A.A. Bagus Dewangkara"/>
    <m/>
    <n v="8"/>
  </r>
  <r>
    <x v="40"/>
    <s v="I/C DESG"/>
    <s v="004107"/>
    <s v="Nyoman Diksa"/>
    <m/>
    <n v="3"/>
  </r>
  <r>
    <x v="40"/>
    <s v="I/C DESG"/>
    <s v="004107"/>
    <s v="Nyoman Diksa"/>
    <m/>
    <n v="4"/>
  </r>
  <r>
    <x v="28"/>
    <s v="I/C DESG"/>
    <s v="002535"/>
    <s v="Johanes Jojo"/>
    <m/>
    <n v="8"/>
  </r>
  <r>
    <x v="37"/>
    <s v="I/C DESG"/>
    <s v="004135"/>
    <s v="Oryza Angga"/>
    <m/>
    <n v="8"/>
  </r>
  <r>
    <x v="10"/>
    <s v="I/C DESG"/>
    <s v="006608"/>
    <s v="Indra Sitepu"/>
    <m/>
    <n v="8"/>
  </r>
  <r>
    <x v="10"/>
    <s v="I/C DESG"/>
    <s v="002048"/>
    <s v="I Wayan"/>
    <m/>
    <n v="8"/>
  </r>
  <r>
    <x v="37"/>
    <s v="I/C DESG"/>
    <s v="002044"/>
    <s v="I Gusti Ngurah"/>
    <m/>
    <n v="8"/>
  </r>
  <r>
    <x v="40"/>
    <s v="I/C DESG"/>
    <s v="004107"/>
    <s v="Nyoman Diksa"/>
    <m/>
    <n v="2"/>
  </r>
  <r>
    <x v="41"/>
    <s v="I/C DESG"/>
    <s v="002045"/>
    <s v="I Ketut Sukardiana"/>
    <m/>
    <n v="8"/>
  </r>
  <r>
    <x v="37"/>
    <s v="I/C DESG"/>
    <s v="004135"/>
    <s v="Oryza Angga"/>
    <m/>
    <n v="8"/>
  </r>
  <r>
    <x v="28"/>
    <s v="I/C DESG"/>
    <s v="002535"/>
    <s v="Johanes Jojo"/>
    <m/>
    <n v="8"/>
  </r>
  <r>
    <x v="35"/>
    <s v="Design"/>
    <s v="002044"/>
    <s v="I Gusti Ngurah"/>
    <m/>
    <n v="4"/>
  </r>
  <r>
    <x v="40"/>
    <s v="I/C DESG"/>
    <s v="004107"/>
    <s v="Nyoman Diksa"/>
    <m/>
    <n v="2"/>
  </r>
  <r>
    <x v="32"/>
    <s v="I/C DESG"/>
    <s v="004393"/>
    <s v="Putu Ary Santana"/>
    <m/>
    <n v="7"/>
  </r>
  <r>
    <x v="10"/>
    <s v="I/C DESG"/>
    <s v="002048"/>
    <s v="I Wayan"/>
    <m/>
    <n v="8"/>
  </r>
  <r>
    <x v="37"/>
    <s v="I/C DESG"/>
    <s v="004135"/>
    <s v="Oryza Angga"/>
    <m/>
    <n v="8"/>
  </r>
  <r>
    <x v="27"/>
    <s v="I/C DESG"/>
    <s v="006609"/>
    <s v="Yusantari Ardana"/>
    <m/>
    <n v="8"/>
  </r>
  <r>
    <x v="12"/>
    <s v="I/C DESG"/>
    <s v="002535"/>
    <s v="Johanes Jojo"/>
    <m/>
    <n v="8"/>
  </r>
  <r>
    <x v="20"/>
    <s v="I/C DESG"/>
    <s v="000075"/>
    <s v="A.A. Bagus Dewangkara"/>
    <m/>
    <n v="8"/>
  </r>
  <r>
    <x v="41"/>
    <s v="I/C DESG"/>
    <s v="002045"/>
    <s v="I Ketut Sukardiana"/>
    <m/>
    <n v="8"/>
  </r>
  <r>
    <x v="41"/>
    <s v="I/C DESG"/>
    <s v="002045"/>
    <s v="I Ketut Sukardiana"/>
    <m/>
    <n v="8"/>
  </r>
  <r>
    <x v="35"/>
    <s v="Design"/>
    <s v="002044"/>
    <s v="I Gusti Ngurah"/>
    <m/>
    <n v="4"/>
  </r>
  <r>
    <x v="10"/>
    <s v="I/C DESG"/>
    <s v="002048"/>
    <s v="I Wayan"/>
    <m/>
    <n v="8"/>
  </r>
  <r>
    <x v="40"/>
    <s v="I/C DESG"/>
    <s v="004107"/>
    <s v="Nyoman Diksa"/>
    <m/>
    <n v="2"/>
  </r>
  <r>
    <x v="12"/>
    <s v="I/C DESG"/>
    <s v="002535"/>
    <s v="Johanes Jojo"/>
    <m/>
    <n v="8"/>
  </r>
  <r>
    <x v="30"/>
    <s v="I/C DESG"/>
    <s v="000075"/>
    <s v="A.A. Bagus Dewangkara"/>
    <m/>
    <n v="4"/>
  </r>
  <r>
    <x v="27"/>
    <s v="I/C DESG"/>
    <s v="006609"/>
    <s v="Yusantari Ardana"/>
    <m/>
    <n v="8"/>
  </r>
  <r>
    <x v="37"/>
    <s v="I/C DESG"/>
    <s v="004135"/>
    <s v="Oryza Angga"/>
    <m/>
    <n v="8"/>
  </r>
  <r>
    <x v="32"/>
    <s v="I/C DESG"/>
    <s v="004393"/>
    <s v="Putu Ary Santana"/>
    <m/>
    <n v="8"/>
  </r>
  <r>
    <x v="10"/>
    <s v="I/C DESG"/>
    <s v="002048"/>
    <s v="I Wayan"/>
    <m/>
    <n v="8"/>
  </r>
  <r>
    <x v="2"/>
    <s v="I/C DESG"/>
    <s v="004107"/>
    <s v="Nyoman Diksa"/>
    <m/>
    <n v="2"/>
  </r>
  <r>
    <x v="12"/>
    <s v="I/C DESG"/>
    <s v="006609"/>
    <s v="Yusantari Ardana"/>
    <m/>
    <n v="4"/>
  </r>
  <r>
    <x v="35"/>
    <s v="Design"/>
    <s v="002044"/>
    <s v="I Gusti Ngurah"/>
    <m/>
    <n v="4"/>
  </r>
  <r>
    <x v="37"/>
    <s v="I/C DESG"/>
    <s v="004135"/>
    <s v="Oryza Angga"/>
    <m/>
    <n v="8"/>
  </r>
  <r>
    <x v="32"/>
    <s v="I/C DESG"/>
    <s v="004393"/>
    <s v="Putu Ary Santana"/>
    <m/>
    <n v="8"/>
  </r>
  <r>
    <x v="12"/>
    <s v="I/C DESG"/>
    <s v="002535"/>
    <s v="Johanes Jojo"/>
    <m/>
    <n v="8"/>
  </r>
  <r>
    <x v="2"/>
    <s v="I/C DESG"/>
    <s v="004107"/>
    <s v="Nyoman Diksa"/>
    <m/>
    <n v="2"/>
  </r>
  <r>
    <x v="12"/>
    <s v="I/C DESG"/>
    <s v="006609"/>
    <s v="Yusantari Ardana"/>
    <m/>
    <n v="8"/>
  </r>
  <r>
    <x v="2"/>
    <s v="I/C DESG"/>
    <s v="004107"/>
    <s v="Nyoman Diksa"/>
    <m/>
    <n v="2"/>
  </r>
  <r>
    <x v="2"/>
    <s v="I/C DESG"/>
    <s v="002044"/>
    <s v="I Gusti Ngurah"/>
    <m/>
    <n v="4"/>
  </r>
  <r>
    <x v="2"/>
    <s v="I/C DESG"/>
    <s v="002044"/>
    <s v="I Gusti Ngurah"/>
    <m/>
    <n v="4"/>
  </r>
  <r>
    <x v="10"/>
    <s v="I/C DESG"/>
    <s v="004107"/>
    <s v="Nyoman Diksa"/>
    <m/>
    <n v="1"/>
  </r>
  <r>
    <x v="2"/>
    <s v="I/C DESG"/>
    <s v="002044"/>
    <s v="I Gusti Ngurah"/>
    <m/>
    <n v="4"/>
  </r>
  <r>
    <x v="10"/>
    <s v="I/C DESG"/>
    <s v="004107"/>
    <s v="Nyoman Diksa"/>
    <m/>
    <n v="1"/>
  </r>
  <r>
    <x v="10"/>
    <s v="I/C DESG"/>
    <s v="004107"/>
    <s v="Nyoman Diksa"/>
    <m/>
    <n v="1"/>
  </r>
  <r>
    <x v="37"/>
    <s v="I/C DESG"/>
    <s v="004107"/>
    <s v="Nyoman Diksa"/>
    <m/>
    <n v="1"/>
  </r>
  <r>
    <x v="12"/>
    <s v="I/C DESG"/>
    <s v="004107"/>
    <s v="Nyoman Diksa"/>
    <m/>
    <n v="3"/>
  </r>
  <r>
    <x v="41"/>
    <s v="I/C DESG"/>
    <s v="002045"/>
    <s v="I Ketut Sukardiana"/>
    <m/>
    <n v="8"/>
  </r>
  <r>
    <x v="41"/>
    <s v="I/C DESG"/>
    <s v="002045"/>
    <s v="I Ketut Sukardiana"/>
    <m/>
    <n v="8"/>
  </r>
  <r>
    <x v="41"/>
    <s v="I/C DESG"/>
    <s v="002045"/>
    <s v="I Ketut Sukardiana"/>
    <m/>
    <n v="8"/>
  </r>
  <r>
    <x v="41"/>
    <s v="I/C DESG"/>
    <s v="002045"/>
    <s v="I Ketut Sukardiana"/>
    <m/>
    <n v="8"/>
  </r>
  <r>
    <x v="41"/>
    <s v="I/C DESG"/>
    <s v="002045"/>
    <s v="I Ketut Sukardiana"/>
    <m/>
    <n v="7"/>
  </r>
  <r>
    <x v="10"/>
    <s v="I/C DESG"/>
    <s v="002048"/>
    <s v="I Wayan"/>
    <m/>
    <n v="8"/>
  </r>
  <r>
    <x v="37"/>
    <s v="I/C DESG"/>
    <s v="006102"/>
    <s v="Aditya Kerta"/>
    <m/>
    <n v="8"/>
  </r>
  <r>
    <x v="10"/>
    <s v="I/C DESG"/>
    <s v="002048"/>
    <s v="I Wayan"/>
    <m/>
    <n v="8"/>
  </r>
  <r>
    <x v="36"/>
    <s v="I/C DESG"/>
    <s v="006730"/>
    <s v="Yudha Kartana Putra"/>
    <m/>
    <n v="8"/>
  </r>
  <r>
    <x v="10"/>
    <s v="I/C DESG"/>
    <s v="006608"/>
    <s v="Indra Sitepu"/>
    <m/>
    <n v="8"/>
  </r>
  <r>
    <x v="10"/>
    <s v="I/C DESG"/>
    <s v="002048"/>
    <s v="I Wayan"/>
    <m/>
    <n v="8"/>
  </r>
  <r>
    <x v="2"/>
    <s v="I/C DESG"/>
    <s v="006102"/>
    <s v="Aditya Kerta"/>
    <m/>
    <n v="8"/>
  </r>
  <r>
    <x v="10"/>
    <s v="I/C DESG"/>
    <s v="006608"/>
    <s v="Indra Sitepu"/>
    <m/>
    <n v="8"/>
  </r>
  <r>
    <x v="10"/>
    <s v="I/C DESG"/>
    <s v="002048"/>
    <s v="I Wayan"/>
    <m/>
    <n v="8"/>
  </r>
  <r>
    <x v="36"/>
    <s v="I/C DESG"/>
    <s v="006730"/>
    <s v="Yudha Kartana Putra"/>
    <m/>
    <n v="8"/>
  </r>
  <r>
    <x v="2"/>
    <s v="I/C DESG"/>
    <s v="006102"/>
    <s v="Aditya Kerta"/>
    <m/>
    <n v="8"/>
  </r>
  <r>
    <x v="10"/>
    <s v="I/C DESG"/>
    <s v="006608"/>
    <s v="Indra Sitepu"/>
    <m/>
    <n v="8"/>
  </r>
  <r>
    <x v="10"/>
    <s v="I/C DESG"/>
    <s v="002048"/>
    <s v="I Wayan"/>
    <m/>
    <n v="8"/>
  </r>
  <r>
    <x v="2"/>
    <s v="I/C DESG"/>
    <s v="006102"/>
    <s v="Aditya Kerta"/>
    <m/>
    <n v="8"/>
  </r>
  <r>
    <x v="36"/>
    <s v="I/C DESG"/>
    <s v="006730"/>
    <s v="Yudha Kartana Putra"/>
    <m/>
    <n v="8"/>
  </r>
  <r>
    <x v="12"/>
    <s v="I/C DESG"/>
    <s v="002535"/>
    <s v="Johanes Jojo"/>
    <m/>
    <n v="8"/>
  </r>
  <r>
    <x v="4"/>
    <s v="I/C DESG"/>
    <s v="006609"/>
    <s v="Yusantari Ardana"/>
    <m/>
    <n v="-8"/>
  </r>
  <r>
    <x v="4"/>
    <s v="I/C DESG"/>
    <s v="006609"/>
    <s v="Yusantari Ardana"/>
    <m/>
    <n v="8"/>
  </r>
  <r>
    <x v="2"/>
    <s v="I/C DESG"/>
    <s v="002044"/>
    <s v="I Gusti Ngurah"/>
    <m/>
    <n v="8"/>
  </r>
  <r>
    <x v="10"/>
    <s v="I/C DESG"/>
    <s v="006608"/>
    <s v="Indra Sitepu"/>
    <m/>
    <n v="8"/>
  </r>
  <r>
    <x v="40"/>
    <s v="I/C DESG"/>
    <s v="004393"/>
    <s v="Putu Ary Santana"/>
    <m/>
    <n v="8"/>
  </r>
  <r>
    <x v="10"/>
    <s v="I/C DESG"/>
    <s v="004107"/>
    <s v="Nyoman Diksa"/>
    <m/>
    <n v="2"/>
  </r>
  <r>
    <x v="35"/>
    <s v="Design"/>
    <s v="006102"/>
    <s v="Aditya Kerta"/>
    <m/>
    <n v="8"/>
  </r>
  <r>
    <x v="10"/>
    <s v="I/C DESG"/>
    <s v="002048"/>
    <s v="I Wayan"/>
    <m/>
    <n v="7"/>
  </r>
  <r>
    <x v="37"/>
    <s v="I/C DESG"/>
    <s v="006102"/>
    <s v="Aditya Kerta"/>
    <m/>
    <n v="8"/>
  </r>
  <r>
    <x v="36"/>
    <s v="I/C DESG"/>
    <s v="006730"/>
    <s v="Yudha Kartana Putra"/>
    <m/>
    <n v="8"/>
  </r>
  <r>
    <x v="12"/>
    <s v="I/C DESG"/>
    <s v="002535"/>
    <s v="Johanes Jojo"/>
    <m/>
    <n v="8"/>
  </r>
  <r>
    <x v="4"/>
    <s v="I/C DESG"/>
    <s v="006609"/>
    <s v="Yusantari Ardana"/>
    <m/>
    <n v="-8"/>
  </r>
  <r>
    <x v="4"/>
    <s v="I/C DESG"/>
    <s v="006609"/>
    <s v="Yusantari Ardana"/>
    <m/>
    <n v="8"/>
  </r>
  <r>
    <x v="2"/>
    <s v="I/C DESG"/>
    <s v="002044"/>
    <s v="I Gusti Ngurah"/>
    <m/>
    <n v="8"/>
  </r>
  <r>
    <x v="10"/>
    <s v="I/C DESG"/>
    <s v="006608"/>
    <s v="Indra Sitepu"/>
    <m/>
    <n v="8"/>
  </r>
  <r>
    <x v="10"/>
    <s v="I/C DESG"/>
    <s v="004107"/>
    <s v="Nyoman Diksa"/>
    <m/>
    <n v="2"/>
  </r>
  <r>
    <x v="37"/>
    <s v="I/C DESG"/>
    <s v="006102"/>
    <s v="Aditya Kerta"/>
    <m/>
    <n v="8"/>
  </r>
  <r>
    <x v="35"/>
    <s v="Design"/>
    <s v="006102"/>
    <s v="Aditya Kerta"/>
    <m/>
    <n v="8"/>
  </r>
  <r>
    <x v="4"/>
    <s v="I/C DESG"/>
    <s v="006609"/>
    <s v="Yusantari Ardana"/>
    <m/>
    <n v="8"/>
  </r>
  <r>
    <x v="10"/>
    <s v="I/C DESG"/>
    <s v="002048"/>
    <s v="I Wayan"/>
    <m/>
    <n v="8"/>
  </r>
  <r>
    <x v="2"/>
    <s v="I/C DESG"/>
    <s v="006102"/>
    <s v="Aditya Kerta"/>
    <m/>
    <n v="8"/>
  </r>
  <r>
    <x v="10"/>
    <s v="I/C DESG"/>
    <s v="004107"/>
    <s v="Nyoman Diksa"/>
    <m/>
    <n v="2"/>
  </r>
  <r>
    <x v="10"/>
    <s v="I/C DESG"/>
    <s v="006608"/>
    <s v="Indra Sitepu"/>
    <m/>
    <n v="8"/>
  </r>
  <r>
    <x v="40"/>
    <s v="I/C DESG"/>
    <s v="004393"/>
    <s v="Putu Ary Santana"/>
    <m/>
    <n v="2"/>
  </r>
  <r>
    <x v="12"/>
    <s v="I/C DESG"/>
    <s v="002535"/>
    <s v="Johanes Jojo"/>
    <m/>
    <n v="8"/>
  </r>
  <r>
    <x v="35"/>
    <s v="Design"/>
    <s v="006102"/>
    <s v="Aditya Kerta"/>
    <m/>
    <n v="8"/>
  </r>
  <r>
    <x v="4"/>
    <s v="I/C DESG"/>
    <s v="006609"/>
    <s v="Yusantari Ardana"/>
    <m/>
    <n v="4"/>
  </r>
  <r>
    <x v="37"/>
    <s v="I/C DESG"/>
    <s v="002044"/>
    <s v="I Gusti Ngurah"/>
    <m/>
    <n v="8"/>
  </r>
  <r>
    <x v="12"/>
    <s v="I/C DESG"/>
    <s v="006609"/>
    <s v="Yusantari Ardana"/>
    <m/>
    <n v="8"/>
  </r>
  <r>
    <x v="36"/>
    <s v="I/C DESG"/>
    <s v="006730"/>
    <s v="Yudha Kartana Putra"/>
    <m/>
    <n v="8"/>
  </r>
  <r>
    <x v="2"/>
    <s v="I/C DESG"/>
    <s v="006102"/>
    <s v="Aditya Kerta"/>
    <m/>
    <n v="8"/>
  </r>
  <r>
    <x v="40"/>
    <s v="I/C DESG"/>
    <s v="004393"/>
    <s v="Putu Ary Santana"/>
    <m/>
    <n v="8"/>
  </r>
  <r>
    <x v="4"/>
    <s v="I/C DESG"/>
    <s v="006609"/>
    <s v="Yusantari Ardana"/>
    <m/>
    <n v="8"/>
  </r>
  <r>
    <x v="10"/>
    <s v="I/C DESG"/>
    <s v="002048"/>
    <s v="I Wayan"/>
    <m/>
    <n v="8"/>
  </r>
  <r>
    <x v="10"/>
    <s v="I/C DESG"/>
    <s v="006608"/>
    <s v="Indra Sitepu"/>
    <m/>
    <n v="8"/>
  </r>
  <r>
    <x v="35"/>
    <s v="Design"/>
    <s v="006102"/>
    <s v="Aditya Kerta"/>
    <m/>
    <n v="8"/>
  </r>
  <r>
    <x v="10"/>
    <s v="I/C DESG"/>
    <s v="004107"/>
    <s v="Nyoman Diksa"/>
    <m/>
    <n v="2"/>
  </r>
  <r>
    <x v="12"/>
    <s v="I/C DESG"/>
    <s v="002535"/>
    <s v="Johanes Jojo"/>
    <m/>
    <n v="8"/>
  </r>
  <r>
    <x v="4"/>
    <s v="I/C DESG"/>
    <s v="006609"/>
    <s v="Yusantari Ardana"/>
    <m/>
    <n v="8"/>
  </r>
  <r>
    <x v="36"/>
    <s v="I/C DESG"/>
    <s v="006730"/>
    <s v="Yudha Kartana Putra"/>
    <m/>
    <n v="8"/>
  </r>
  <r>
    <x v="12"/>
    <s v="I/C DESG"/>
    <s v="006609"/>
    <s v="Yusantari Ardana"/>
    <m/>
    <n v="8"/>
  </r>
  <r>
    <x v="4"/>
    <s v="I/C DESG"/>
    <s v="006609"/>
    <s v="Yusantari Ardana"/>
    <m/>
    <n v="-8"/>
  </r>
  <r>
    <x v="10"/>
    <s v="I/C DESG"/>
    <s v="006608"/>
    <s v="Indra Sitepu"/>
    <m/>
    <n v="8"/>
  </r>
  <r>
    <x v="4"/>
    <s v="I/C DESG"/>
    <s v="006609"/>
    <s v="Yusantari Ardana"/>
    <m/>
    <n v="-4"/>
  </r>
  <r>
    <x v="2"/>
    <s v="I/C DESG"/>
    <s v="002044"/>
    <s v="I Gusti Ngurah"/>
    <m/>
    <n v="8"/>
  </r>
  <r>
    <x v="38"/>
    <s v="I/C DESG"/>
    <s v="004393"/>
    <s v="Putu Ary Santana"/>
    <m/>
    <n v="8"/>
  </r>
  <r>
    <x v="36"/>
    <s v="I/C DESG"/>
    <s v="006730"/>
    <s v="Yudha Kartana Putra"/>
    <m/>
    <n v="8"/>
  </r>
  <r>
    <x v="12"/>
    <s v="I/C DESG"/>
    <s v="002535"/>
    <s v="Johanes Jojo"/>
    <m/>
    <n v="8"/>
  </r>
  <r>
    <x v="4"/>
    <s v="I/C DESG"/>
    <s v="006609"/>
    <s v="Yusantari Ardana"/>
    <m/>
    <n v="4"/>
  </r>
  <r>
    <x v="37"/>
    <s v="I/C DESG"/>
    <s v="006102"/>
    <s v="Aditya Kerta"/>
    <m/>
    <n v="8"/>
  </r>
  <r>
    <x v="2"/>
    <s v="I/C DESG"/>
    <s v="004107"/>
    <s v="Nyoman Diksa"/>
    <m/>
    <n v="3"/>
  </r>
  <r>
    <x v="2"/>
    <s v="I/C DESG"/>
    <s v="002044"/>
    <s v="I Gusti Ngurah"/>
    <m/>
    <n v="8"/>
  </r>
  <r>
    <x v="36"/>
    <s v="I/C DESG"/>
    <s v="006730"/>
    <s v="Yudha Kartana Putra"/>
    <m/>
    <n v="8"/>
  </r>
  <r>
    <x v="4"/>
    <s v="I/C DESG"/>
    <s v="006609"/>
    <s v="Yusantari Ardana"/>
    <m/>
    <n v="8"/>
  </r>
  <r>
    <x v="12"/>
    <s v="I/C DESG"/>
    <s v="002535"/>
    <s v="Johanes Jojo"/>
    <m/>
    <n v="8"/>
  </r>
  <r>
    <x v="37"/>
    <s v="I/C DESG"/>
    <s v="006102"/>
    <s v="Aditya Kerta"/>
    <m/>
    <n v="8"/>
  </r>
  <r>
    <x v="2"/>
    <s v="I/C DESG"/>
    <s v="004393"/>
    <s v="Putu Ary Santana"/>
    <m/>
    <n v="8"/>
  </r>
  <r>
    <x v="28"/>
    <s v="I/C DESG"/>
    <s v="006608"/>
    <s v="Indra Sitepu"/>
    <m/>
    <n v="8"/>
  </r>
  <r>
    <x v="2"/>
    <s v="I/C DESG"/>
    <s v="004107"/>
    <s v="Nyoman Diksa"/>
    <m/>
    <n v="3"/>
  </r>
  <r>
    <x v="37"/>
    <s v="I/C DESG"/>
    <s v="002044"/>
    <s v="I Gusti Ngurah"/>
    <m/>
    <n v="8"/>
  </r>
  <r>
    <x v="4"/>
    <s v="I/C DESG"/>
    <s v="006609"/>
    <s v="Yusantari Ardana"/>
    <m/>
    <n v="8"/>
  </r>
  <r>
    <x v="12"/>
    <s v="I/C DESG"/>
    <s v="002535"/>
    <s v="Johanes Jojo"/>
    <m/>
    <n v="8"/>
  </r>
  <r>
    <x v="38"/>
    <s v="I/C DESG"/>
    <s v="004393"/>
    <s v="Putu Ary Santana"/>
    <m/>
    <n v="8"/>
  </r>
  <r>
    <x v="37"/>
    <s v="I/C DESG"/>
    <s v="006102"/>
    <s v="Aditya Kerta"/>
    <m/>
    <n v="8"/>
  </r>
  <r>
    <x v="28"/>
    <s v="I/C DESG"/>
    <s v="006608"/>
    <s v="Indra Sitepu"/>
    <m/>
    <n v="8"/>
  </r>
  <r>
    <x v="4"/>
    <s v="I/C DESG"/>
    <s v="006609"/>
    <s v="Yusantari Ardana"/>
    <m/>
    <n v="8"/>
  </r>
  <r>
    <x v="37"/>
    <s v="I/C DESG"/>
    <s v="002044"/>
    <s v="I Gusti Ngurah"/>
    <m/>
    <n v="8"/>
  </r>
  <r>
    <x v="2"/>
    <s v="I/C DESG"/>
    <s v="004107"/>
    <s v="Nyoman Diksa"/>
    <m/>
    <n v="3"/>
  </r>
  <r>
    <x v="12"/>
    <s v="I/C DESG"/>
    <s v="002535"/>
    <s v="Johanes Jojo"/>
    <m/>
    <n v="8"/>
  </r>
  <r>
    <x v="38"/>
    <s v="I/C DESG"/>
    <s v="004393"/>
    <s v="Putu Ary Santana"/>
    <m/>
    <n v="8"/>
  </r>
  <r>
    <x v="28"/>
    <s v="I/C DESG"/>
    <s v="006608"/>
    <s v="Indra Sitepu"/>
    <m/>
    <n v="8"/>
  </r>
  <r>
    <x v="12"/>
    <s v="I/C DESG"/>
    <s v="006609"/>
    <s v="Yusantari Ardana"/>
    <m/>
    <n v="4"/>
  </r>
  <r>
    <x v="2"/>
    <s v="I/C DESG"/>
    <s v="004393"/>
    <s v="Putu Ary Santana"/>
    <m/>
    <n v="8"/>
  </r>
  <r>
    <x v="2"/>
    <s v="I/C DESG"/>
    <s v="006102"/>
    <s v="Aditya Kerta"/>
    <m/>
    <n v="8"/>
  </r>
  <r>
    <x v="41"/>
    <s v="I/C DESG"/>
    <s v="004107"/>
    <s v="Nyoman Diksa"/>
    <m/>
    <n v="2"/>
  </r>
  <r>
    <x v="2"/>
    <s v="I/C DESG"/>
    <s v="004393"/>
    <s v="Putu Ary Santana"/>
    <m/>
    <n v="2"/>
  </r>
  <r>
    <x v="2"/>
    <s v="I/C DESG"/>
    <s v="006102"/>
    <s v="Aditya Kerta"/>
    <m/>
    <n v="8"/>
  </r>
  <r>
    <x v="41"/>
    <s v="I/C DESG"/>
    <s v="004107"/>
    <s v="Nyoman Diksa"/>
    <m/>
    <n v="2"/>
  </r>
  <r>
    <x v="2"/>
    <s v="I/C DESG"/>
    <s v="006102"/>
    <s v="Aditya Kerta"/>
    <m/>
    <n v="8"/>
  </r>
  <r>
    <x v="41"/>
    <s v="I/C DESG"/>
    <s v="004107"/>
    <s v="Nyoman Diksa"/>
    <m/>
    <n v="2"/>
  </r>
  <r>
    <x v="30"/>
    <s v="I/C DESG"/>
    <s v="000075"/>
    <s v="A.A. Bagus Dewangkara"/>
    <m/>
    <n v="8"/>
  </r>
  <r>
    <x v="37"/>
    <s v="I/C DESG"/>
    <s v="004107"/>
    <s v="Nyoman Diksa"/>
    <m/>
    <n v="1"/>
  </r>
  <r>
    <x v="30"/>
    <s v="I/C DESG"/>
    <s v="000075"/>
    <s v="A.A. Bagus Dewangkara"/>
    <m/>
    <n v="8"/>
  </r>
  <r>
    <x v="37"/>
    <s v="I/C DESG"/>
    <s v="004107"/>
    <s v="Nyoman Diksa"/>
    <m/>
    <n v="1"/>
  </r>
  <r>
    <x v="30"/>
    <s v="I/C DESG"/>
    <s v="000075"/>
    <s v="A.A. Bagus Dewangkara"/>
    <m/>
    <n v="8"/>
  </r>
  <r>
    <x v="30"/>
    <s v="I/C DESG"/>
    <s v="000075"/>
    <s v="A.A. Bagus Dewangkara"/>
    <m/>
    <n v="8"/>
  </r>
  <r>
    <x v="37"/>
    <s v="I/C DESG"/>
    <s v="004107"/>
    <s v="Nyoman Diksa"/>
    <m/>
    <n v="1"/>
  </r>
  <r>
    <x v="30"/>
    <s v="I/C DESG"/>
    <s v="000075"/>
    <s v="A.A. Bagus Dewangkara"/>
    <m/>
    <n v="8"/>
  </r>
  <r>
    <x v="30"/>
    <s v="I/C DESG"/>
    <s v="000075"/>
    <s v="A.A. Bagus Dewangkara"/>
    <m/>
    <n v="8"/>
  </r>
  <r>
    <x v="20"/>
    <s v="I/C DESG"/>
    <s v="004107"/>
    <s v="Nyoman Diksa"/>
    <m/>
    <n v="1"/>
  </r>
  <r>
    <x v="30"/>
    <s v="I/C DESG"/>
    <s v="000075"/>
    <s v="A.A. Bagus Dewangkara"/>
    <m/>
    <n v="8"/>
  </r>
  <r>
    <x v="20"/>
    <s v="I/C DESG"/>
    <s v="004107"/>
    <s v="Nyoman Diksa"/>
    <m/>
    <n v="1"/>
  </r>
  <r>
    <x v="10"/>
    <s v="I/C DESG"/>
    <s v="004107"/>
    <s v="Nyoman Diksa"/>
    <m/>
    <n v="1"/>
  </r>
  <r>
    <x v="20"/>
    <s v="I/C DESG"/>
    <s v="000075"/>
    <s v="A.A. Bagus Dewangkara"/>
    <m/>
    <n v="8"/>
  </r>
  <r>
    <x v="10"/>
    <s v="I/C DESG"/>
    <s v="004107"/>
    <s v="Nyoman Diksa"/>
    <m/>
    <n v="1"/>
  </r>
  <r>
    <x v="20"/>
    <s v="I/C DESG"/>
    <s v="000075"/>
    <s v="A.A. Bagus Dewangkara"/>
    <m/>
    <n v="8"/>
  </r>
  <r>
    <x v="10"/>
    <s v="I/C DESG"/>
    <s v="004107"/>
    <s v="Nyoman Diksa"/>
    <m/>
    <n v="1"/>
  </r>
  <r>
    <x v="20"/>
    <s v="I/C DESG"/>
    <s v="000075"/>
    <s v="A.A. Bagus Dewangkara"/>
    <m/>
    <n v="8"/>
  </r>
  <r>
    <x v="10"/>
    <s v="I/C DESG"/>
    <s v="004107"/>
    <s v="Nyoman Diksa"/>
    <m/>
    <n v="2"/>
  </r>
  <r>
    <x v="10"/>
    <s v="I/C DESG"/>
    <s v="004107"/>
    <s v="Nyoman Diksa"/>
    <m/>
    <n v="2"/>
  </r>
  <r>
    <x v="20"/>
    <s v="I/C DESG"/>
    <s v="000075"/>
    <s v="A.A. Bagus Dewangkara"/>
    <m/>
    <n v="8"/>
  </r>
  <r>
    <x v="10"/>
    <s v="I/C DESG"/>
    <s v="004107"/>
    <s v="Nyoman Diksa"/>
    <m/>
    <n v="2"/>
  </r>
  <r>
    <x v="12"/>
    <s v="I/C DESG"/>
    <s v="004107"/>
    <s v="Nyoman Diksa"/>
    <m/>
    <n v="2"/>
  </r>
  <r>
    <x v="12"/>
    <s v="I/C DESG"/>
    <s v="004107"/>
    <s v="Nyoman Diksa"/>
    <m/>
    <n v="2"/>
  </r>
  <r>
    <x v="32"/>
    <s v="I/C DESG"/>
    <s v="004107"/>
    <s v="Nyoman Diksa"/>
    <m/>
    <n v="2"/>
  </r>
  <r>
    <x v="32"/>
    <s v="I/C DESG"/>
    <s v="004107"/>
    <s v="Nyoman Diksa"/>
    <m/>
    <n v="2"/>
  </r>
  <r>
    <x v="32"/>
    <s v="I/C DESG"/>
    <s v="004107"/>
    <s v="Nyoman Diksa"/>
    <m/>
    <n v="2"/>
  </r>
  <r>
    <x v="37"/>
    <s v="I/C DESG"/>
    <s v="004107"/>
    <s v="Nyoman Diksa"/>
    <m/>
    <n v="2"/>
  </r>
  <r>
    <x v="37"/>
    <s v="I/C DESG"/>
    <s v="004107"/>
    <s v="Nyoman Diksa"/>
    <m/>
    <n v="2"/>
  </r>
  <r>
    <x v="37"/>
    <s v="I/C DESG"/>
    <s v="004107"/>
    <s v="Nyoman Diksa"/>
    <m/>
    <n v="2"/>
  </r>
  <r>
    <x v="35"/>
    <s v="Design"/>
    <s v="004107"/>
    <s v="Nyoman Diksa"/>
    <m/>
    <n v="2"/>
  </r>
  <r>
    <x v="35"/>
    <s v="Design"/>
    <s v="004107"/>
    <s v="Nyoman Diksa"/>
    <m/>
    <n v="1"/>
  </r>
  <r>
    <x v="35"/>
    <s v="Design"/>
    <s v="004107"/>
    <s v="Nyoman Diksa"/>
    <m/>
    <n v="1"/>
  </r>
  <r>
    <x v="37"/>
    <s v="I/C DESG"/>
    <s v="004107"/>
    <s v="Nyoman Diksa"/>
    <m/>
    <n v="2"/>
  </r>
  <r>
    <x v="37"/>
    <s v="I/C DESG"/>
    <s v="004107"/>
    <s v="Nyoman Diksa"/>
    <m/>
    <n v="1"/>
  </r>
  <r>
    <x v="41"/>
    <s v="I/C DESG"/>
    <s v="004107"/>
    <s v="Nyoman Diksa"/>
    <m/>
    <n v="2"/>
  </r>
  <r>
    <x v="41"/>
    <s v="I/C DESG"/>
    <s v="004107"/>
    <s v="Nyoman Diksa"/>
    <m/>
    <n v="2"/>
  </r>
  <r>
    <x v="41"/>
    <s v="I/C DESG"/>
    <s v="004107"/>
    <s v="Nyoman Diksa"/>
    <m/>
    <n v="2"/>
  </r>
  <r>
    <x v="41"/>
    <s v="I/C DESG"/>
    <s v="004107"/>
    <s v="Nyoman Diksa"/>
    <m/>
    <n v="2"/>
  </r>
  <r>
    <x v="41"/>
    <s v="I/C DESG"/>
    <s v="004107"/>
    <s v="Nyoman Diksa"/>
    <m/>
    <n v="2"/>
  </r>
  <r>
    <x v="12"/>
    <s v="I/C DESG"/>
    <s v="004107"/>
    <s v="Nyoman Diksa"/>
    <m/>
    <n v="1"/>
  </r>
  <r>
    <x v="12"/>
    <s v="I/C DESG"/>
    <s v="004107"/>
    <s v="Nyoman Diksa"/>
    <m/>
    <n v="1"/>
  </r>
  <r>
    <x v="12"/>
    <s v="I/C DESG"/>
    <s v="004107"/>
    <s v="Nyoman Diksa"/>
    <m/>
    <n v="1"/>
  </r>
  <r>
    <x v="36"/>
    <s v="I/C DESG"/>
    <s v="002043"/>
    <s v="I Gusti Bagus Sera"/>
    <m/>
    <n v="8"/>
  </r>
  <r>
    <x v="36"/>
    <s v="I/C DESG"/>
    <s v="002043"/>
    <s v="I Gusti Bagus Sera"/>
    <m/>
    <n v="8"/>
  </r>
  <r>
    <x v="32"/>
    <s v="I/C DESG"/>
    <s v="006730"/>
    <s v="Yudha Kartana Putra"/>
    <m/>
    <n v="8"/>
  </r>
  <r>
    <x v="27"/>
    <s v="I/C DESG"/>
    <s v="002043"/>
    <s v="I Gusti Bagus Sera"/>
    <m/>
    <n v="8"/>
  </r>
  <r>
    <x v="32"/>
    <s v="I/C DESG"/>
    <s v="006730"/>
    <s v="Yudha Kartana Putra"/>
    <m/>
    <n v="8"/>
  </r>
  <r>
    <x v="27"/>
    <s v="I/C DESG"/>
    <s v="002043"/>
    <s v="I Gusti Bagus Sera"/>
    <m/>
    <n v="8"/>
  </r>
  <r>
    <x v="32"/>
    <s v="I/C DESG"/>
    <s v="006730"/>
    <s v="Yudha Kartana Putra"/>
    <m/>
    <n v="8"/>
  </r>
  <r>
    <x v="27"/>
    <s v="I/C DESG"/>
    <s v="002043"/>
    <s v="I Gusti Bagus Sera"/>
    <m/>
    <n v="8"/>
  </r>
  <r>
    <x v="27"/>
    <s v="I/C DESG"/>
    <s v="002043"/>
    <s v="I Gusti Bagus Sera"/>
    <m/>
    <n v="8"/>
  </r>
  <r>
    <x v="27"/>
    <s v="I/C DESG"/>
    <s v="002043"/>
    <s v="I Gusti Bagus Sera"/>
    <m/>
    <n v="8"/>
  </r>
  <r>
    <x v="27"/>
    <s v="I/C DESG"/>
    <s v="002043"/>
    <s v="I Gusti Bagus Sera"/>
    <m/>
    <n v="8"/>
  </r>
  <r>
    <x v="36"/>
    <s v="I/C DESG"/>
    <s v="006730"/>
    <s v="Yudha Kartana Putra"/>
    <m/>
    <n v="8"/>
  </r>
  <r>
    <x v="27"/>
    <s v="I/C DESG"/>
    <s v="002043"/>
    <s v="I Gusti Bagus Sera"/>
    <m/>
    <n v="6"/>
  </r>
  <r>
    <x v="36"/>
    <s v="I/C DESG"/>
    <s v="006730"/>
    <s v="Yudha Kartana Putra"/>
    <m/>
    <n v="8"/>
  </r>
  <r>
    <x v="27"/>
    <s v="I/C DESG"/>
    <s v="002043"/>
    <s v="I Gusti Bagus Sera"/>
    <m/>
    <n v="8"/>
  </r>
  <r>
    <x v="36"/>
    <s v="I/C DESG"/>
    <s v="006730"/>
    <s v="Yudha Kartana Putra"/>
    <m/>
    <n v="8"/>
  </r>
  <r>
    <x v="27"/>
    <s v="I/C DESG"/>
    <s v="002043"/>
    <s v="I Gusti Bagus Sera"/>
    <m/>
    <n v="8"/>
  </r>
  <r>
    <x v="34"/>
    <s v="I/C DESG"/>
    <s v="006730"/>
    <s v="Yudha Kartana Putra"/>
    <m/>
    <n v="8"/>
  </r>
  <r>
    <x v="34"/>
    <s v="I/C DESG"/>
    <s v="006730"/>
    <s v="Yudha Kartana Putra"/>
    <m/>
    <n v="4"/>
  </r>
  <r>
    <x v="36"/>
    <s v="I/C DESG"/>
    <s v="006730"/>
    <s v="Yudha Kartana Putra"/>
    <m/>
    <n v="4"/>
  </r>
  <r>
    <x v="36"/>
    <s v="I/C DESG"/>
    <s v="006730"/>
    <s v="Yudha Kartana Putra"/>
    <m/>
    <n v="8"/>
  </r>
  <r>
    <x v="36"/>
    <s v="I/C DESG"/>
    <s v="006730"/>
    <s v="Yudha Kartana Putra"/>
    <m/>
    <n v="8"/>
  </r>
  <r>
    <x v="37"/>
    <s v="I/C DESG"/>
    <s v="004135"/>
    <s v="Oryza Angga"/>
    <m/>
    <n v="6"/>
  </r>
  <r>
    <x v="37"/>
    <s v="I/C DESG"/>
    <s v="004135"/>
    <s v="Oryza Angga"/>
    <m/>
    <n v="7"/>
  </r>
  <r>
    <x v="37"/>
    <s v="I/C DESG"/>
    <s v="004135"/>
    <s v="Oryza Angga"/>
    <m/>
    <n v="8"/>
  </r>
  <r>
    <x v="12"/>
    <s v="I/C DESG"/>
    <s v="004135"/>
    <s v="Oryza Angga"/>
    <m/>
    <n v="8"/>
  </r>
  <r>
    <x v="12"/>
    <s v="I/C DESG"/>
    <s v="004135"/>
    <s v="Oryza Angga"/>
    <m/>
    <n v="7"/>
  </r>
  <r>
    <x v="16"/>
    <s v="Design"/>
    <s v="004135"/>
    <s v="Oryza Angga"/>
    <m/>
    <n v="8"/>
  </r>
  <r>
    <x v="12"/>
    <s v="I/C DESG"/>
    <s v="004135"/>
    <s v="Oryza Angga"/>
    <m/>
    <n v="8"/>
  </r>
  <r>
    <x v="12"/>
    <s v="I/C DESG"/>
    <s v="004135"/>
    <s v="Oryza Angga"/>
    <m/>
    <n v="8"/>
  </r>
  <r>
    <x v="29"/>
    <s v="I/C DESG"/>
    <s v="002043"/>
    <s v="I Gusti Bagus Sera"/>
    <m/>
    <n v="7"/>
  </r>
  <r>
    <x v="2"/>
    <s v="I/C DESG"/>
    <s v="004107"/>
    <s v="Nyoman Diksa"/>
    <m/>
    <n v="2"/>
  </r>
  <r>
    <x v="20"/>
    <s v="I/C DESG"/>
    <s v="000075"/>
    <s v="A.A. Bagus Dewangkara"/>
    <m/>
    <n v="8"/>
  </r>
  <r>
    <x v="12"/>
    <s v="I/C DESG"/>
    <s v="006730"/>
    <s v="Yudha Kartana Putra"/>
    <m/>
    <n v="8"/>
  </r>
  <r>
    <x v="29"/>
    <s v="I/C DESG"/>
    <s v="002043"/>
    <s v="I Gusti Bagus Sera"/>
    <m/>
    <n v="8"/>
  </r>
  <r>
    <x v="12"/>
    <s v="I/C DESG"/>
    <s v="006730"/>
    <s v="Yudha Kartana Putra"/>
    <m/>
    <n v="6"/>
  </r>
  <r>
    <x v="2"/>
    <s v="I/C DESG"/>
    <s v="004393"/>
    <s v="Putu Ary Santana"/>
    <m/>
    <n v="8"/>
  </r>
  <r>
    <x v="20"/>
    <s v="I/C DESG"/>
    <s v="000075"/>
    <s v="A.A. Bagus Dewangkara"/>
    <m/>
    <n v="8"/>
  </r>
  <r>
    <x v="42"/>
    <s v="I/C DESG"/>
    <s v="006609"/>
    <s v="Yusantari Ardana"/>
    <m/>
    <n v="8"/>
  </r>
  <r>
    <x v="29"/>
    <s v="I/C DESG"/>
    <s v="002043"/>
    <s v="I Gusti Bagus Sera"/>
    <m/>
    <n v="8"/>
  </r>
  <r>
    <x v="12"/>
    <s v="I/C DESG"/>
    <s v="006730"/>
    <s v="Yudha Kartana Putra"/>
    <m/>
    <n v="3"/>
  </r>
  <r>
    <x v="2"/>
    <s v="I/C DESG"/>
    <s v="004393"/>
    <s v="Putu Ary Santana"/>
    <m/>
    <n v="8"/>
  </r>
  <r>
    <x v="42"/>
    <s v="I/C DESG"/>
    <s v="006609"/>
    <s v="Yusantari Ardana"/>
    <m/>
    <n v="8"/>
  </r>
  <r>
    <x v="20"/>
    <s v="I/C DESG"/>
    <s v="000075"/>
    <s v="A.A. Bagus Dewangkara"/>
    <m/>
    <n v="4"/>
  </r>
  <r>
    <x v="29"/>
    <s v="I/C DESG"/>
    <s v="002043"/>
    <s v="I Gusti Bagus Sera"/>
    <m/>
    <n v="8"/>
  </r>
  <r>
    <x v="2"/>
    <s v="I/C DESG"/>
    <s v="004393"/>
    <s v="Putu Ary Santana"/>
    <m/>
    <n v="8"/>
  </r>
  <r>
    <x v="42"/>
    <s v="I/C DESG"/>
    <s v="006609"/>
    <s v="Yusantari Ardana"/>
    <m/>
    <n v="8"/>
  </r>
  <r>
    <x v="20"/>
    <s v="I/C DESG"/>
    <s v="000075"/>
    <s v="A.A. Bagus Dewangkara"/>
    <m/>
    <n v="8"/>
  </r>
  <r>
    <x v="40"/>
    <s v="I/C DESG"/>
    <s v="004107"/>
    <s v="Nyoman Diksa"/>
    <m/>
    <n v="6"/>
  </r>
  <r>
    <x v="36"/>
    <s v="I/C DESG"/>
    <s v="006730"/>
    <s v="Yudha Kartana Putra"/>
    <m/>
    <n v="8"/>
  </r>
  <r>
    <x v="42"/>
    <s v="I/C DESG"/>
    <s v="006609"/>
    <s v="Yusantari Ardana"/>
    <m/>
    <n v="6"/>
  </r>
  <r>
    <x v="38"/>
    <s v="I/C DESG"/>
    <s v="004393"/>
    <s v="Putu Ary Santana"/>
    <m/>
    <n v="4"/>
  </r>
  <r>
    <x v="29"/>
    <s v="I/C DESG"/>
    <s v="002043"/>
    <s v="I Gusti Bagus Sera"/>
    <m/>
    <n v="8"/>
  </r>
  <r>
    <x v="40"/>
    <s v="I/C DESG"/>
    <s v="004107"/>
    <s v="Nyoman Diksa"/>
    <m/>
    <n v="2"/>
  </r>
  <r>
    <x v="42"/>
    <s v="I/C DESG"/>
    <s v="006609"/>
    <s v="Yusantari Ardana"/>
    <m/>
    <n v="8"/>
  </r>
  <r>
    <x v="20"/>
    <s v="I/C DESG"/>
    <s v="000075"/>
    <s v="A.A. Bagus Dewangkara"/>
    <m/>
    <n v="8"/>
  </r>
  <r>
    <x v="12"/>
    <s v="I/C DESG"/>
    <s v="004107"/>
    <s v="Nyoman Diksa"/>
    <m/>
    <n v="1"/>
  </r>
  <r>
    <x v="40"/>
    <s v="I/C DESG"/>
    <s v="004107"/>
    <s v="Nyoman Diksa"/>
    <m/>
    <n v="4"/>
  </r>
  <r>
    <x v="38"/>
    <s v="I/C DESG"/>
    <s v="004393"/>
    <s v="Putu Ary Santana"/>
    <m/>
    <n v="8"/>
  </r>
  <r>
    <x v="29"/>
    <s v="I/C DESG"/>
    <s v="002043"/>
    <s v="I Gusti Bagus Sera"/>
    <m/>
    <n v="8"/>
  </r>
  <r>
    <x v="36"/>
    <s v="I/C DESG"/>
    <s v="006730"/>
    <s v="Yudha Kartana Putra"/>
    <m/>
    <n v="8"/>
  </r>
  <r>
    <x v="42"/>
    <s v="I/C DESG"/>
    <s v="006609"/>
    <s v="Yusantari Ardana"/>
    <m/>
    <n v="8"/>
  </r>
  <r>
    <x v="40"/>
    <s v="I/C DESG"/>
    <s v="004107"/>
    <s v="Nyoman Diksa"/>
    <m/>
    <n v="7"/>
  </r>
  <r>
    <x v="20"/>
    <s v="I/C DESG"/>
    <s v="000075"/>
    <s v="A.A. Bagus Dewangkara"/>
    <m/>
    <n v="8"/>
  </r>
  <r>
    <x v="40"/>
    <s v="I/C DESG"/>
    <s v="004107"/>
    <s v="Nyoman Diksa"/>
    <m/>
    <n v="7"/>
  </r>
  <r>
    <x v="29"/>
    <s v="I/C DESG"/>
    <s v="002043"/>
    <s v="I Gusti Bagus Sera"/>
    <m/>
    <n v="8"/>
  </r>
  <r>
    <x v="36"/>
    <s v="I/C DESG"/>
    <s v="006730"/>
    <s v="Yudha Kartana Putra"/>
    <m/>
    <n v="6"/>
  </r>
  <r>
    <x v="4"/>
    <s v="I/C DESG"/>
    <s v="006609"/>
    <s v="Yusantari Ardana"/>
    <m/>
    <n v="8"/>
  </r>
  <r>
    <x v="40"/>
    <s v="I/C DESG"/>
    <s v="004107"/>
    <s v="Nyoman Diksa"/>
    <m/>
    <n v="7"/>
  </r>
  <r>
    <x v="29"/>
    <s v="I/C DESG"/>
    <s v="002043"/>
    <s v="I Gusti Bagus Sera"/>
    <m/>
    <n v="8"/>
  </r>
  <r>
    <x v="12"/>
    <s v="I/C DESG"/>
    <s v="004107"/>
    <s v="Nyoman Diksa"/>
    <m/>
    <n v="1"/>
  </r>
  <r>
    <x v="38"/>
    <s v="I/C DESG"/>
    <s v="004393"/>
    <s v="Putu Ary Santana"/>
    <m/>
    <n v="8"/>
  </r>
  <r>
    <x v="43"/>
    <s v="I/C DESG"/>
    <s v="000075"/>
    <s v="A.A. Bagus Dewangkara"/>
    <m/>
    <n v="4"/>
  </r>
  <r>
    <x v="36"/>
    <s v="I/C DESG"/>
    <s v="006730"/>
    <s v="Yudha Kartana Putra"/>
    <m/>
    <n v="8"/>
  </r>
  <r>
    <x v="4"/>
    <s v="I/C DESG"/>
    <s v="006609"/>
    <s v="Yusantari Ardana"/>
    <m/>
    <n v="8"/>
  </r>
  <r>
    <x v="12"/>
    <s v="I/C DESG"/>
    <s v="004107"/>
    <s v="Nyoman Diksa"/>
    <m/>
    <n v="2"/>
  </r>
  <r>
    <x v="38"/>
    <s v="I/C DESG"/>
    <s v="004393"/>
    <s v="Putu Ary Santana"/>
    <m/>
    <n v="8"/>
  </r>
  <r>
    <x v="29"/>
    <s v="I/C DESG"/>
    <s v="002043"/>
    <s v="I Gusti Bagus Sera"/>
    <m/>
    <n v="8"/>
  </r>
  <r>
    <x v="42"/>
    <s v="I/C DESG"/>
    <s v="004107"/>
    <s v="Nyoman Diksa"/>
    <m/>
    <n v="1"/>
  </r>
  <r>
    <x v="43"/>
    <s v="I/C DESG"/>
    <s v="000075"/>
    <s v="A.A. Bagus Dewangkara"/>
    <m/>
    <n v="8"/>
  </r>
  <r>
    <x v="4"/>
    <s v="I/C DESG"/>
    <s v="006609"/>
    <s v="Yusantari Ardana"/>
    <m/>
    <n v="2"/>
  </r>
  <r>
    <x v="36"/>
    <s v="I/C DESG"/>
    <s v="006730"/>
    <s v="Yudha Kartana Putra"/>
    <m/>
    <n v="8"/>
  </r>
  <r>
    <x v="12"/>
    <s v="I/C DESG"/>
    <s v="004107"/>
    <s v="Nyoman Diksa"/>
    <m/>
    <n v="1"/>
  </r>
  <r>
    <x v="42"/>
    <s v="I/C DESG"/>
    <s v="004107"/>
    <s v="Nyoman Diksa"/>
    <m/>
    <n v="1"/>
  </r>
  <r>
    <x v="29"/>
    <s v="I/C DESG"/>
    <s v="002043"/>
    <s v="I Gusti Bagus Sera"/>
    <m/>
    <n v="7"/>
  </r>
  <r>
    <x v="44"/>
    <s v="I/C DESG"/>
    <s v="004107"/>
    <s v="Nyoman Diksa"/>
    <m/>
    <n v="2"/>
  </r>
  <r>
    <x v="43"/>
    <s v="I/C DESG"/>
    <s v="000075"/>
    <s v="A.A. Bagus Dewangkara"/>
    <m/>
    <n v="8"/>
  </r>
  <r>
    <x v="40"/>
    <s v="I/C DESG"/>
    <s v="004393"/>
    <s v="Putu Ary Santana"/>
    <m/>
    <n v="8"/>
  </r>
  <r>
    <x v="44"/>
    <s v="I/C DESG"/>
    <s v="004107"/>
    <s v="Nyoman Diksa"/>
    <m/>
    <n v="7"/>
  </r>
  <r>
    <x v="12"/>
    <s v="I/C DESG"/>
    <s v="006609"/>
    <s v="Yusantari Ardana"/>
    <m/>
    <n v="8"/>
  </r>
  <r>
    <x v="29"/>
    <s v="I/C DESG"/>
    <s v="002043"/>
    <s v="I Gusti Bagus Sera"/>
    <m/>
    <n v="8"/>
  </r>
  <r>
    <x v="41"/>
    <s v="I/C DESG"/>
    <s v="006730"/>
    <s v="Yudha Kartana Putra"/>
    <m/>
    <n v="2"/>
  </r>
  <r>
    <x v="40"/>
    <s v="I/C DESG"/>
    <s v="004393"/>
    <s v="Putu Ary Santana"/>
    <m/>
    <n v="8"/>
  </r>
  <r>
    <x v="2"/>
    <s v="I/C DESG"/>
    <s v="004107"/>
    <s v="Nyoman Diksa"/>
    <m/>
    <n v="2"/>
  </r>
  <r>
    <x v="20"/>
    <s v="I/C DESG"/>
    <s v="000075"/>
    <s v="A.A. Bagus Dewangkara"/>
    <m/>
    <n v="8"/>
  </r>
  <r>
    <x v="12"/>
    <s v="I/C DESG"/>
    <s v="006609"/>
    <s v="Yusantari Ardana"/>
    <m/>
    <n v="8"/>
  </r>
  <r>
    <x v="41"/>
    <s v="I/C DESG"/>
    <s v="006730"/>
    <s v="Yudha Kartana Putra"/>
    <m/>
    <n v="5"/>
  </r>
  <r>
    <x v="40"/>
    <s v="I/C DESG"/>
    <s v="004393"/>
    <s v="Putu Ary Santana"/>
    <m/>
    <n v="4"/>
  </r>
  <r>
    <x v="12"/>
    <s v="I/C DESG"/>
    <s v="004107"/>
    <s v="Nyoman Diksa"/>
    <m/>
    <n v="1"/>
  </r>
  <r>
    <x v="12"/>
    <s v="I/C DESG"/>
    <s v="002045"/>
    <s v="I Ketut Sukardiana"/>
    <m/>
    <n v="8"/>
  </r>
  <r>
    <x v="12"/>
    <s v="I/C DESG"/>
    <s v="006730"/>
    <s v="Yudha Kartana Putra"/>
    <m/>
    <n v="2"/>
  </r>
  <r>
    <x v="12"/>
    <s v="I/C DESG"/>
    <s v="004107"/>
    <s v="Nyoman Diksa"/>
    <m/>
    <n v="2"/>
  </r>
  <r>
    <x v="12"/>
    <s v="I/C DESG"/>
    <s v="002045"/>
    <s v="I Ketut Sukardiana"/>
    <m/>
    <n v="8"/>
  </r>
  <r>
    <x v="20"/>
    <s v="I/C DESG"/>
    <s v="000075"/>
    <s v="A.A. Bagus Dewangkara"/>
    <m/>
    <n v="8"/>
  </r>
  <r>
    <x v="12"/>
    <s v="I/C DESG"/>
    <s v="004393"/>
    <s v="Putu Ary Santana"/>
    <m/>
    <n v="8"/>
  </r>
  <r>
    <x v="12"/>
    <s v="I/C DESG"/>
    <s v="006730"/>
    <s v="Yudha Kartana Putra"/>
    <m/>
    <n v="8"/>
  </r>
  <r>
    <x v="12"/>
    <s v="I/C DESG"/>
    <s v="004393"/>
    <s v="Putu Ary Santana"/>
    <m/>
    <n v="8"/>
  </r>
  <r>
    <x v="20"/>
    <s v="I/C DESG"/>
    <s v="000075"/>
    <s v="A.A. Bagus Dewangkara"/>
    <m/>
    <n v="8"/>
  </r>
  <r>
    <x v="12"/>
    <s v="I/C DESG"/>
    <s v="006730"/>
    <s v="Yudha Kartana Putra"/>
    <m/>
    <n v="8"/>
  </r>
  <r>
    <x v="42"/>
    <s v="I/C DESG"/>
    <s v="004107"/>
    <s v="Nyoman Diksa"/>
    <m/>
    <n v="2"/>
  </r>
  <r>
    <x v="2"/>
    <s v="I/C DESG"/>
    <s v="004107"/>
    <s v="Nyoman Diksa"/>
    <m/>
    <n v="1"/>
  </r>
  <r>
    <x v="37"/>
    <s v="I/C DESG"/>
    <s v="004107"/>
    <s v="Nyoman Diksa"/>
    <m/>
    <n v="3"/>
  </r>
  <r>
    <x v="37"/>
    <s v="I/C DESG"/>
    <s v="004107"/>
    <s v="Nyoman Diksa"/>
    <m/>
    <n v="4"/>
  </r>
  <r>
    <x v="37"/>
    <s v="I/C DESG"/>
    <s v="004107"/>
    <s v="Nyoman Diksa"/>
    <m/>
    <n v="2"/>
  </r>
  <r>
    <x v="2"/>
    <s v="I/C DESG"/>
    <s v="004107"/>
    <s v="Nyoman Diksa"/>
    <m/>
    <n v="3"/>
  </r>
  <r>
    <x v="42"/>
    <s v="I/C DESG"/>
    <s v="006608"/>
    <s v="Indra Sitepu"/>
    <m/>
    <n v="8"/>
  </r>
  <r>
    <x v="12"/>
    <s v="I/C DESG"/>
    <s v="002045"/>
    <s v="I Ketut Sukardiana"/>
    <m/>
    <n v="8"/>
  </r>
  <r>
    <x v="42"/>
    <s v="I/C DESG"/>
    <s v="006608"/>
    <s v="Indra Sitepu"/>
    <m/>
    <n v="8"/>
  </r>
  <r>
    <x v="12"/>
    <s v="I/C DESG"/>
    <s v="002045"/>
    <s v="I Ketut Sukardiana"/>
    <m/>
    <n v="8"/>
  </r>
  <r>
    <x v="2"/>
    <s v="I/C DESG"/>
    <s v="002535"/>
    <s v="Johanes Jojo"/>
    <m/>
    <n v="7"/>
  </r>
  <r>
    <x v="12"/>
    <s v="I/C DESG"/>
    <s v="002045"/>
    <s v="I Ketut Sukardiana"/>
    <m/>
    <n v="8"/>
  </r>
  <r>
    <x v="2"/>
    <s v="I/C DESG"/>
    <s v="002535"/>
    <s v="Johanes Jojo"/>
    <m/>
    <n v="8"/>
  </r>
  <r>
    <x v="42"/>
    <s v="I/C DESG"/>
    <s v="006608"/>
    <s v="Indra Sitepu"/>
    <m/>
    <n v="8"/>
  </r>
  <r>
    <x v="45"/>
    <s v="I/C DESG"/>
    <s v="006102"/>
    <s v="Aditya Kerta"/>
    <m/>
    <n v="8"/>
  </r>
  <r>
    <x v="2"/>
    <s v="I/C DESG"/>
    <s v="002535"/>
    <s v="Johanes Jojo"/>
    <m/>
    <n v="8"/>
  </r>
  <r>
    <x v="12"/>
    <s v="I/C DESG"/>
    <s v="004135"/>
    <s v="Oryza Angga"/>
    <m/>
    <n v="8"/>
  </r>
  <r>
    <x v="12"/>
    <s v="I/C DESG"/>
    <s v="002045"/>
    <s v="I Ketut Sukardiana"/>
    <m/>
    <n v="8"/>
  </r>
  <r>
    <x v="45"/>
    <s v="I/C DESG"/>
    <s v="006102"/>
    <s v="Aditya Kerta"/>
    <m/>
    <n v="8"/>
  </r>
  <r>
    <x v="42"/>
    <s v="I/C DESG"/>
    <s v="006608"/>
    <s v="Indra Sitepu"/>
    <m/>
    <n v="8"/>
  </r>
  <r>
    <x v="2"/>
    <s v="I/C DESG"/>
    <s v="002535"/>
    <s v="Johanes Jojo"/>
    <m/>
    <n v="8"/>
  </r>
  <r>
    <x v="12"/>
    <s v="I/C DESG"/>
    <s v="002045"/>
    <s v="I Ketut Sukardiana"/>
    <m/>
    <n v="8"/>
  </r>
  <r>
    <x v="12"/>
    <s v="I/C DESG"/>
    <s v="004135"/>
    <s v="Oryza Angga"/>
    <m/>
    <n v="8"/>
  </r>
  <r>
    <x v="45"/>
    <s v="I/C DESG"/>
    <s v="006102"/>
    <s v="Aditya Kerta"/>
    <m/>
    <n v="8"/>
  </r>
  <r>
    <x v="42"/>
    <s v="I/C DESG"/>
    <s v="006608"/>
    <s v="Indra Sitepu"/>
    <m/>
    <n v="8"/>
  </r>
  <r>
    <x v="2"/>
    <s v="I/C DESG"/>
    <s v="002535"/>
    <s v="Johanes Jojo"/>
    <m/>
    <n v="8"/>
  </r>
  <r>
    <x v="12"/>
    <s v="I/C DESG"/>
    <s v="002045"/>
    <s v="I Ketut Sukardiana"/>
    <m/>
    <n v="8"/>
  </r>
  <r>
    <x v="45"/>
    <s v="I/C DESG"/>
    <s v="006102"/>
    <s v="Aditya Kerta"/>
    <m/>
    <n v="8"/>
  </r>
  <r>
    <x v="12"/>
    <s v="I/C DESG"/>
    <s v="004135"/>
    <s v="Oryza Angga"/>
    <m/>
    <n v="8"/>
  </r>
  <r>
    <x v="2"/>
    <s v="I/C DESG"/>
    <s v="002535"/>
    <s v="Johanes Jojo"/>
    <m/>
    <n v="8"/>
  </r>
  <r>
    <x v="42"/>
    <s v="I/C DESG"/>
    <s v="006608"/>
    <s v="Indra Sitepu"/>
    <m/>
    <n v="8"/>
  </r>
  <r>
    <x v="12"/>
    <s v="I/C DESG"/>
    <s v="002045"/>
    <s v="I Ketut Sukardiana"/>
    <m/>
    <n v="8"/>
  </r>
  <r>
    <x v="45"/>
    <s v="I/C DESG"/>
    <s v="006102"/>
    <s v="Aditya Kerta"/>
    <m/>
    <n v="8"/>
  </r>
  <r>
    <x v="2"/>
    <s v="I/C DESG"/>
    <s v="002044"/>
    <s v="I Gusti Ngurah"/>
    <m/>
    <n v="8"/>
  </r>
  <r>
    <x v="2"/>
    <s v="I/C DESG"/>
    <s v="002535"/>
    <s v="Johanes Jojo"/>
    <m/>
    <n v="8"/>
  </r>
  <r>
    <x v="12"/>
    <s v="I/C DESG"/>
    <s v="004135"/>
    <s v="Oryza Angga"/>
    <m/>
    <n v="8"/>
  </r>
  <r>
    <x v="42"/>
    <s v="I/C DESG"/>
    <s v="006608"/>
    <s v="Indra Sitepu"/>
    <m/>
    <n v="8"/>
  </r>
  <r>
    <x v="2"/>
    <s v="I/C DESG"/>
    <s v="002044"/>
    <s v="I Gusti Ngurah"/>
    <m/>
    <n v="8"/>
  </r>
  <r>
    <x v="12"/>
    <s v="I/C DESG"/>
    <s v="002045"/>
    <s v="I Ketut Sukardiana"/>
    <m/>
    <n v="8"/>
  </r>
  <r>
    <x v="2"/>
    <s v="I/C DESG"/>
    <s v="002535"/>
    <s v="Johanes Jojo"/>
    <m/>
    <n v="8"/>
  </r>
  <r>
    <x v="12"/>
    <s v="I/C DESG"/>
    <s v="004135"/>
    <s v="Oryza Angga"/>
    <m/>
    <n v="7"/>
  </r>
  <r>
    <x v="43"/>
    <s v="I/C DESG"/>
    <s v="006102"/>
    <s v="Aditya Kerta"/>
    <m/>
    <n v="8"/>
  </r>
  <r>
    <x v="2"/>
    <s v="I/C DESG"/>
    <s v="002044"/>
    <s v="I Gusti Ngurah"/>
    <m/>
    <n v="8"/>
  </r>
  <r>
    <x v="42"/>
    <s v="I/C DESG"/>
    <s v="006608"/>
    <s v="Indra Sitepu"/>
    <m/>
    <n v="8"/>
  </r>
  <r>
    <x v="12"/>
    <s v="I/C DESG"/>
    <s v="002045"/>
    <s v="I Ketut Sukardiana"/>
    <m/>
    <n v="8"/>
  </r>
  <r>
    <x v="12"/>
    <s v="I/C DESG"/>
    <s v="004135"/>
    <s v="Oryza Angga"/>
    <m/>
    <n v="7"/>
  </r>
  <r>
    <x v="45"/>
    <s v="I/C DESG"/>
    <s v="006102"/>
    <s v="Aditya Kerta"/>
    <m/>
    <n v="8"/>
  </r>
  <r>
    <x v="42"/>
    <s v="I/C DESG"/>
    <s v="006608"/>
    <s v="Indra Sitepu"/>
    <m/>
    <n v="8"/>
  </r>
  <r>
    <x v="12"/>
    <s v="I/C DESG"/>
    <s v="002535"/>
    <s v="Johanes Jojo"/>
    <m/>
    <n v="8"/>
  </r>
  <r>
    <x v="12"/>
    <s v="I/C DESG"/>
    <s v="004135"/>
    <s v="Oryza Angga"/>
    <m/>
    <n v="8"/>
  </r>
  <r>
    <x v="45"/>
    <s v="I/C DESG"/>
    <s v="002044"/>
    <s v="I Gusti Ngurah"/>
    <m/>
    <n v="8"/>
  </r>
  <r>
    <x v="45"/>
    <s v="I/C DESG"/>
    <s v="006102"/>
    <s v="Aditya Kerta"/>
    <m/>
    <n v="8"/>
  </r>
  <r>
    <x v="12"/>
    <s v="I/C DESG"/>
    <s v="002535"/>
    <s v="Johanes Jojo"/>
    <m/>
    <n v="8"/>
  </r>
  <r>
    <x v="12"/>
    <s v="I/C DESG"/>
    <s v="004135"/>
    <s v="Oryza Angga"/>
    <m/>
    <n v="8"/>
  </r>
  <r>
    <x v="45"/>
    <s v="I/C DESG"/>
    <s v="002044"/>
    <s v="I Gusti Ngurah"/>
    <m/>
    <n v="8"/>
  </r>
  <r>
    <x v="42"/>
    <s v="I/C DESG"/>
    <s v="006608"/>
    <s v="Indra Sitepu"/>
    <m/>
    <n v="8"/>
  </r>
  <r>
    <x v="12"/>
    <s v="I/C DESG"/>
    <s v="002535"/>
    <s v="Johanes Jojo"/>
    <m/>
    <n v="8"/>
  </r>
  <r>
    <x v="2"/>
    <s v="I/C DESG"/>
    <s v="006102"/>
    <s v="Aditya Kerta"/>
    <m/>
    <n v="8"/>
  </r>
  <r>
    <x v="45"/>
    <s v="I/C DESG"/>
    <s v="002044"/>
    <s v="I Gusti Ngurah"/>
    <m/>
    <n v="8"/>
  </r>
  <r>
    <x v="42"/>
    <s v="I/C DESG"/>
    <s v="006608"/>
    <s v="Indra Sitepu"/>
    <m/>
    <n v="8"/>
  </r>
  <r>
    <x v="36"/>
    <s v="I/C DESG"/>
    <s v="004135"/>
    <s v="Oryza Angga"/>
    <m/>
    <n v="8"/>
  </r>
  <r>
    <x v="2"/>
    <s v="I/C DESG"/>
    <s v="006102"/>
    <s v="Aditya Kerta"/>
    <m/>
    <n v="8"/>
  </r>
  <r>
    <x v="45"/>
    <s v="I/C DESG"/>
    <s v="002044"/>
    <s v="I Gusti Ngurah"/>
    <m/>
    <n v="8"/>
  </r>
  <r>
    <x v="36"/>
    <s v="I/C DESG"/>
    <s v="004135"/>
    <s v="Oryza Angga"/>
    <m/>
    <n v="8"/>
  </r>
  <r>
    <x v="2"/>
    <s v="I/C DESG"/>
    <s v="006102"/>
    <s v="Aditya Kerta"/>
    <m/>
    <n v="8"/>
  </r>
  <r>
    <x v="45"/>
    <s v="I/C DESG"/>
    <s v="002044"/>
    <s v="I Gusti Ngurah"/>
    <m/>
    <n v="8"/>
  </r>
  <r>
    <x v="36"/>
    <s v="I/C DESG"/>
    <s v="004135"/>
    <s v="Oryza Angga"/>
    <m/>
    <n v="8"/>
  </r>
  <r>
    <x v="45"/>
    <s v="I/C DESG"/>
    <s v="002044"/>
    <s v="I Gusti Ngurah"/>
    <m/>
    <n v="8"/>
  </r>
  <r>
    <x v="45"/>
    <s v="I/C DESG"/>
    <s v="002044"/>
    <s v="I Gusti Ngurah"/>
    <m/>
    <n v="8"/>
  </r>
  <r>
    <x v="45"/>
    <s v="I/C DESG"/>
    <s v="002044"/>
    <s v="I Gusti Ngurah"/>
    <m/>
    <n v="8"/>
  </r>
  <r>
    <x v="2"/>
    <s v="I/C DESG"/>
    <s v="002535"/>
    <s v="Johanes Jojo"/>
    <m/>
    <n v="4"/>
  </r>
  <r>
    <x v="2"/>
    <s v="I/C DESG"/>
    <s v="002535"/>
    <s v="Johanes Jojo"/>
    <m/>
    <n v="8"/>
  </r>
  <r>
    <x v="46"/>
    <s v="I/C DESG"/>
    <s v="002535"/>
    <s v="Johanes Jojo"/>
    <m/>
    <n v="8"/>
  </r>
  <r>
    <x v="46"/>
    <s v="I/C DESG"/>
    <s v="002535"/>
    <s v="Johanes Jojo"/>
    <m/>
    <n v="8"/>
  </r>
  <r>
    <x v="42"/>
    <s v="I/C DESG"/>
    <s v="002535"/>
    <s v="Johanes Jojo"/>
    <m/>
    <n v="8"/>
  </r>
  <r>
    <x v="42"/>
    <s v="I/C DESG"/>
    <s v="002535"/>
    <s v="Johanes Jojo"/>
    <m/>
    <n v="6"/>
  </r>
  <r>
    <x v="12"/>
    <s v="I/C DESG"/>
    <s v="002535"/>
    <s v="Johanes Jojo"/>
    <m/>
    <n v="6"/>
  </r>
  <r>
    <x v="12"/>
    <s v="I/C DESG"/>
    <s v="002535"/>
    <s v="Johanes Jojo"/>
    <m/>
    <n v="8"/>
  </r>
  <r>
    <x v="12"/>
    <s v="I/C DESG"/>
    <s v="002535"/>
    <s v="Johanes Jojo"/>
    <m/>
    <n v="8"/>
  </r>
  <r>
    <x v="12"/>
    <s v="I/C DESG"/>
    <s v="002535"/>
    <s v="Johanes Jojo"/>
    <m/>
    <n v="4"/>
  </r>
  <r>
    <x v="12"/>
    <s v="I/C DESG"/>
    <s v="002535"/>
    <s v="Johanes Jojo"/>
    <m/>
    <n v="8"/>
  </r>
  <r>
    <x v="12"/>
    <s v="I/C DESG"/>
    <s v="004135"/>
    <s v="Oryza Angga"/>
    <m/>
    <n v="8"/>
  </r>
  <r>
    <x v="12"/>
    <s v="I/C DESG"/>
    <s v="004135"/>
    <s v="Oryza Angga"/>
    <m/>
    <n v="8"/>
  </r>
  <r>
    <x v="10"/>
    <s v="I/C DESG"/>
    <s v="002048"/>
    <s v="I Wayan"/>
    <m/>
    <n v="1"/>
  </r>
  <r>
    <x v="42"/>
    <s v="I/C DESG"/>
    <s v="002048"/>
    <s v="I Wayan"/>
    <m/>
    <n v="8"/>
  </r>
  <r>
    <x v="43"/>
    <s v="I/C DESG"/>
    <s v="004135"/>
    <s v="Oryza Angga"/>
    <m/>
    <n v="4"/>
  </r>
  <r>
    <x v="45"/>
    <s v="I/C DESG"/>
    <s v="006102"/>
    <s v="Aditya Kerta"/>
    <m/>
    <n v="8"/>
  </r>
  <r>
    <x v="43"/>
    <s v="I/C DESG"/>
    <s v="004135"/>
    <s v="Oryza Angga"/>
    <m/>
    <n v="8"/>
  </r>
  <r>
    <x v="42"/>
    <s v="I/C DESG"/>
    <s v="002048"/>
    <s v="I Wayan"/>
    <m/>
    <n v="7"/>
  </r>
  <r>
    <x v="45"/>
    <s v="I/C DESG"/>
    <s v="006102"/>
    <s v="Aditya Kerta"/>
    <m/>
    <n v="8"/>
  </r>
  <r>
    <x v="42"/>
    <s v="I/C DESG"/>
    <s v="002048"/>
    <s v="I Wayan"/>
    <m/>
    <n v="8"/>
  </r>
  <r>
    <x v="43"/>
    <s v="I/C DESG"/>
    <s v="004135"/>
    <s v="Oryza Angga"/>
    <m/>
    <n v="8"/>
  </r>
  <r>
    <x v="42"/>
    <s v="I/C DESG"/>
    <s v="002048"/>
    <s v="I Wayan"/>
    <m/>
    <n v="8"/>
  </r>
  <r>
    <x v="43"/>
    <s v="I/C DESG"/>
    <s v="006102"/>
    <s v="Aditya Kerta"/>
    <m/>
    <n v="8"/>
  </r>
  <r>
    <x v="43"/>
    <s v="I/C DESG"/>
    <s v="004135"/>
    <s v="Oryza Angga"/>
    <m/>
    <n v="8"/>
  </r>
  <r>
    <x v="42"/>
    <s v="I/C DESG"/>
    <s v="002048"/>
    <s v="I Wayan"/>
    <m/>
    <n v="8"/>
  </r>
  <r>
    <x v="43"/>
    <s v="I/C DESG"/>
    <s v="004135"/>
    <s v="Oryza Angga"/>
    <m/>
    <n v="8"/>
  </r>
  <r>
    <x v="43"/>
    <s v="I/C DESG"/>
    <s v="006102"/>
    <s v="Aditya Kerta"/>
    <m/>
    <n v="8"/>
  </r>
  <r>
    <x v="46"/>
    <s v="I/C DESG"/>
    <s v="002043"/>
    <s v="I Gusti Bagus Sera"/>
    <m/>
    <n v="8"/>
  </r>
  <r>
    <x v="43"/>
    <s v="I/C DESG"/>
    <s v="006102"/>
    <s v="Aditya Kerta"/>
    <m/>
    <n v="4"/>
  </r>
  <r>
    <x v="43"/>
    <s v="I/C DESG"/>
    <s v="004135"/>
    <s v="Oryza Angga"/>
    <m/>
    <n v="8"/>
  </r>
  <r>
    <x v="46"/>
    <s v="I/C DESG"/>
    <s v="002043"/>
    <s v="I Gusti Bagus Sera"/>
    <m/>
    <n v="8"/>
  </r>
  <r>
    <x v="46"/>
    <s v="I/C DESG"/>
    <s v="002043"/>
    <s v="I Gusti Bagus Sera"/>
    <m/>
    <n v="8"/>
  </r>
  <r>
    <x v="46"/>
    <s v="I/C DESG"/>
    <s v="002043"/>
    <s v="I Gusti Bagus Sera"/>
    <m/>
    <n v="8"/>
  </r>
  <r>
    <x v="43"/>
    <s v="I/C DESG"/>
    <s v="004135"/>
    <s v="Oryza Angga"/>
    <m/>
    <n v="7"/>
  </r>
  <r>
    <x v="45"/>
    <s v="I/C DESG"/>
    <s v="006102"/>
    <s v="Aditya Kerta"/>
    <m/>
    <n v="4"/>
  </r>
  <r>
    <x v="43"/>
    <s v="I/C DESG"/>
    <s v="006102"/>
    <s v="Aditya Kerta"/>
    <m/>
    <n v="8"/>
  </r>
  <r>
    <x v="42"/>
    <s v="I/C DESG"/>
    <s v="002043"/>
    <s v="I Gusti Bagus Sera"/>
    <m/>
    <n v="8"/>
  </r>
  <r>
    <x v="43"/>
    <s v="I/C DESG"/>
    <s v="006102"/>
    <s v="Aditya Kerta"/>
    <m/>
    <n v="8"/>
  </r>
  <r>
    <x v="42"/>
    <s v="I/C DESG"/>
    <s v="002043"/>
    <s v="I Gusti Bagus Sera"/>
    <m/>
    <n v="8"/>
  </r>
  <r>
    <x v="43"/>
    <s v="I/C DESG"/>
    <s v="006730"/>
    <s v="Yudha Kartana Putra"/>
    <m/>
    <n v="8"/>
  </r>
  <r>
    <x v="42"/>
    <s v="I/C DESG"/>
    <s v="002043"/>
    <s v="I Gusti Bagus Sera"/>
    <m/>
    <n v="8"/>
  </r>
  <r>
    <x v="43"/>
    <s v="I/C DESG"/>
    <s v="006102"/>
    <s v="Aditya Kerta"/>
    <m/>
    <n v="4"/>
  </r>
  <r>
    <x v="12"/>
    <s v="I/C DESG"/>
    <s v="002043"/>
    <s v="I Gusti Bagus Sera"/>
    <m/>
    <n v="7"/>
  </r>
  <r>
    <x v="43"/>
    <s v="I/C DESG"/>
    <s v="006102"/>
    <s v="Aditya Kerta"/>
    <m/>
    <n v="8"/>
  </r>
  <r>
    <x v="12"/>
    <s v="I/C DESG"/>
    <s v="006730"/>
    <s v="Yudha Kartana Putra"/>
    <m/>
    <n v="8"/>
  </r>
  <r>
    <x v="12"/>
    <s v="I/C DESG"/>
    <s v="002043"/>
    <s v="I Gusti Bagus Sera"/>
    <m/>
    <n v="8"/>
  </r>
  <r>
    <x v="12"/>
    <s v="I/C DESG"/>
    <s v="006730"/>
    <s v="Yudha Kartana Putra"/>
    <m/>
    <n v="8"/>
  </r>
  <r>
    <x v="42"/>
    <s v="I/C DESG"/>
    <s v="002043"/>
    <s v="I Gusti Bagus Sera"/>
    <m/>
    <n v="8"/>
  </r>
  <r>
    <x v="43"/>
    <s v="I/C DESG"/>
    <s v="006102"/>
    <s v="Aditya Kerta"/>
    <m/>
    <n v="8"/>
  </r>
  <r>
    <x v="43"/>
    <s v="I/C DESG"/>
    <s v="006730"/>
    <s v="Yudha Kartana Putra"/>
    <m/>
    <n v="8"/>
  </r>
  <r>
    <x v="42"/>
    <s v="I/C DESG"/>
    <s v="006609"/>
    <s v="Yusantari Ardana"/>
    <m/>
    <n v="8"/>
  </r>
  <r>
    <x v="43"/>
    <s v="I/C DESG"/>
    <s v="006730"/>
    <s v="Yudha Kartana Putra"/>
    <m/>
    <n v="8"/>
  </r>
  <r>
    <x v="43"/>
    <s v="I/C DESG"/>
    <s v="006730"/>
    <s v="Yudha Kartana Putra"/>
    <m/>
    <n v="8"/>
  </r>
  <r>
    <x v="43"/>
    <s v="I/C DESG"/>
    <s v="006609"/>
    <s v="Yusantari Ardana"/>
    <m/>
    <n v="8"/>
  </r>
  <r>
    <x v="43"/>
    <s v="I/C DESG"/>
    <s v="006730"/>
    <s v="Yudha Kartana Putra"/>
    <m/>
    <n v="8"/>
  </r>
  <r>
    <x v="43"/>
    <s v="I/C DESG"/>
    <s v="006609"/>
    <s v="Yusantari Ardana"/>
    <m/>
    <n v="8"/>
  </r>
  <r>
    <x v="43"/>
    <s v="I/C DESG"/>
    <s v="006730"/>
    <s v="Yudha Kartana Putra"/>
    <m/>
    <n v="8"/>
  </r>
  <r>
    <x v="43"/>
    <s v="I/C DESG"/>
    <s v="006609"/>
    <s v="Yusantari Ardana"/>
    <m/>
    <n v="8"/>
  </r>
  <r>
    <x v="43"/>
    <s v="I/C DESG"/>
    <s v="006609"/>
    <s v="Yusantari Ardana"/>
    <m/>
    <n v="8"/>
  </r>
  <r>
    <x v="43"/>
    <s v="I/C DESG"/>
    <s v="006609"/>
    <s v="Yusantari Ardana"/>
    <m/>
    <n v="8"/>
  </r>
  <r>
    <x v="42"/>
    <s v="I/C DESG"/>
    <s v="006609"/>
    <s v="Yusantari Ardana"/>
    <m/>
    <n v="8"/>
  </r>
  <r>
    <x v="42"/>
    <s v="I/C DESG"/>
    <s v="006609"/>
    <s v="Yusantari Ardana"/>
    <m/>
    <n v="8"/>
  </r>
  <r>
    <x v="38"/>
    <s v="I/C DESG"/>
    <s v="004393"/>
    <s v="Putu Ary Santana"/>
    <m/>
    <n v="8"/>
  </r>
  <r>
    <x v="38"/>
    <s v="I/C DESG"/>
    <s v="004393"/>
    <s v="Putu Ary Santana"/>
    <m/>
    <n v="8"/>
  </r>
  <r>
    <x v="38"/>
    <s v="I/C DESG"/>
    <s v="004393"/>
    <s v="Putu Ary Santana"/>
    <m/>
    <n v="8"/>
  </r>
  <r>
    <x v="38"/>
    <s v="I/C DESG"/>
    <s v="004393"/>
    <s v="Putu Ary Santana"/>
    <m/>
    <n v="8"/>
  </r>
  <r>
    <x v="38"/>
    <s v="I/C DESG"/>
    <s v="004393"/>
    <s v="Putu Ary Santana"/>
    <m/>
    <n v="8"/>
  </r>
  <r>
    <x v="38"/>
    <s v="I/C DESG"/>
    <s v="004393"/>
    <s v="Putu Ary Santana"/>
    <m/>
    <n v="7"/>
  </r>
  <r>
    <x v="38"/>
    <s v="I/C DESG"/>
    <s v="004393"/>
    <s v="Putu Ary Santana"/>
    <m/>
    <n v="8"/>
  </r>
  <r>
    <x v="38"/>
    <s v="I/C DESG"/>
    <s v="004393"/>
    <s v="Putu Ary Santana"/>
    <m/>
    <n v="8"/>
  </r>
  <r>
    <x v="38"/>
    <s v="I/C DESG"/>
    <s v="004393"/>
    <s v="Putu Ary Santana"/>
    <m/>
    <n v="8"/>
  </r>
  <r>
    <x v="42"/>
    <s v="I/C DESG"/>
    <s v="006608"/>
    <s v="Indra Sitepu"/>
    <m/>
    <n v="8"/>
  </r>
  <r>
    <x v="10"/>
    <s v="I/C DESG"/>
    <s v="006608"/>
    <s v="Indra Sitepu"/>
    <m/>
    <n v="8"/>
  </r>
  <r>
    <x v="10"/>
    <s v="I/C DESG"/>
    <s v="006608"/>
    <s v="Indra Sitepu"/>
    <m/>
    <n v="8"/>
  </r>
  <r>
    <x v="42"/>
    <s v="I/C DESG"/>
    <s v="006608"/>
    <s v="Indra Sitepu"/>
    <m/>
    <n v="8"/>
  </r>
  <r>
    <x v="20"/>
    <s v="I/C DESG"/>
    <s v="000075"/>
    <s v="A.A. Bagus Dewangkara"/>
    <m/>
    <n v="8"/>
  </r>
  <r>
    <x v="42"/>
    <s v="I/C DESG"/>
    <s v="006608"/>
    <s v="Indra Sitepu"/>
    <m/>
    <n v="8"/>
  </r>
  <r>
    <x v="20"/>
    <s v="I/C DESG"/>
    <s v="000075"/>
    <s v="A.A. Bagus Dewangkara"/>
    <m/>
    <n v="8"/>
  </r>
  <r>
    <x v="20"/>
    <s v="I/C DESG"/>
    <s v="000075"/>
    <s v="A.A. Bagus Dewangkara"/>
    <m/>
    <n v="8"/>
  </r>
  <r>
    <x v="42"/>
    <s v="I/C DESG"/>
    <s v="006608"/>
    <s v="Indra Sitepu"/>
    <m/>
    <n v="8"/>
  </r>
  <r>
    <x v="20"/>
    <s v="I/C DESG"/>
    <s v="000075"/>
    <s v="A.A. Bagus Dewangkara"/>
    <m/>
    <n v="8"/>
  </r>
  <r>
    <x v="42"/>
    <s v="I/C DESG"/>
    <s v="006608"/>
    <s v="Indra Sitepu"/>
    <m/>
    <n v="8"/>
  </r>
  <r>
    <x v="20"/>
    <s v="I/C DESG"/>
    <s v="000075"/>
    <s v="A.A. Bagus Dewangkara"/>
    <m/>
    <n v="8"/>
  </r>
  <r>
    <x v="42"/>
    <s v="I/C DESG"/>
    <s v="006608"/>
    <s v="Indra Sitepu"/>
    <m/>
    <n v="8"/>
  </r>
  <r>
    <x v="20"/>
    <s v="I/C DESG"/>
    <s v="000075"/>
    <s v="A.A. Bagus Dewangkara"/>
    <m/>
    <n v="8"/>
  </r>
  <r>
    <x v="20"/>
    <s v="I/C DESG"/>
    <s v="000075"/>
    <s v="A.A. Bagus Dewangkara"/>
    <m/>
    <n v="8"/>
  </r>
  <r>
    <x v="20"/>
    <s v="I/C DESG"/>
    <s v="000075"/>
    <s v="A.A. Bagus Dewangkara"/>
    <m/>
    <n v="8"/>
  </r>
  <r>
    <x v="20"/>
    <s v="I/C DESG"/>
    <s v="000075"/>
    <s v="A.A. Bagus Dewangkara"/>
    <m/>
    <n v="8"/>
  </r>
  <r>
    <x v="42"/>
    <s v="I/C DESG"/>
    <s v="002048"/>
    <s v="I Wayan"/>
    <m/>
    <n v="8"/>
  </r>
  <r>
    <x v="42"/>
    <s v="I/C DESG"/>
    <s v="002048"/>
    <s v="I Wayan"/>
    <m/>
    <n v="4"/>
  </r>
  <r>
    <x v="42"/>
    <s v="I/C DESG"/>
    <s v="002048"/>
    <s v="I Wayan"/>
    <m/>
    <n v="2"/>
  </r>
  <r>
    <x v="10"/>
    <s v="I/C DESG"/>
    <s v="002048"/>
    <s v="I Wayan"/>
    <m/>
    <n v="4"/>
  </r>
  <r>
    <x v="10"/>
    <s v="I/C DESG"/>
    <s v="002048"/>
    <s v="I Wayan"/>
    <m/>
    <n v="4"/>
  </r>
  <r>
    <x v="42"/>
    <s v="I/C DESG"/>
    <s v="002048"/>
    <s v="I Wayan"/>
    <m/>
    <n v="4"/>
  </r>
  <r>
    <x v="42"/>
    <s v="I/C DESG"/>
    <s v="002048"/>
    <s v="I Wayan"/>
    <m/>
    <n v="8"/>
  </r>
  <r>
    <x v="42"/>
    <s v="I/C DESG"/>
    <s v="002048"/>
    <s v="I Wayan"/>
    <m/>
    <n v="8"/>
  </r>
  <r>
    <x v="42"/>
    <s v="I/C DESG"/>
    <s v="002048"/>
    <s v="I Wayan"/>
    <m/>
    <n v="8"/>
  </r>
  <r>
    <x v="42"/>
    <s v="I/C DESG"/>
    <s v="002048"/>
    <s v="I Wayan"/>
    <m/>
    <n v="8"/>
  </r>
  <r>
    <x v="42"/>
    <s v="I/C DESG"/>
    <s v="002048"/>
    <s v="I Wayan"/>
    <m/>
    <n v="8"/>
  </r>
  <r>
    <x v="42"/>
    <s v="I/C DESG"/>
    <s v="002048"/>
    <s v="I Wayan"/>
    <m/>
    <n v="8"/>
  </r>
  <r>
    <x v="42"/>
    <s v="I/C DESG"/>
    <s v="002048"/>
    <s v="I Wayan"/>
    <m/>
    <n v="8"/>
  </r>
  <r>
    <x v="35"/>
    <s v="Design"/>
    <s v="002044"/>
    <s v="I Gusti Ngurah"/>
    <m/>
    <n v="8"/>
  </r>
  <r>
    <x v="37"/>
    <s v="I/C DESG"/>
    <s v="004107"/>
    <s v="Nyoman Diksa"/>
    <m/>
    <n v="4"/>
  </r>
  <r>
    <x v="35"/>
    <s v="Design"/>
    <s v="002044"/>
    <s v="I Gusti Ngurah"/>
    <m/>
    <n v="8"/>
  </r>
  <r>
    <x v="37"/>
    <s v="I/C DESG"/>
    <s v="004107"/>
    <s v="Nyoman Diksa"/>
    <m/>
    <n v="4"/>
  </r>
  <r>
    <x v="43"/>
    <s v="I/C DESG"/>
    <s v="004107"/>
    <s v="Nyoman Diksa"/>
    <m/>
    <n v="2"/>
  </r>
  <r>
    <x v="45"/>
    <s v="I/C DESG"/>
    <s v="002044"/>
    <s v="I Gusti Ngurah"/>
    <m/>
    <n v="8"/>
  </r>
  <r>
    <x v="43"/>
    <s v="I/C DESG"/>
    <s v="004107"/>
    <s v="Nyoman Diksa"/>
    <m/>
    <n v="2"/>
  </r>
  <r>
    <x v="45"/>
    <s v="I/C DESG"/>
    <s v="002044"/>
    <s v="I Gusti Ngurah"/>
    <m/>
    <n v="8"/>
  </r>
  <r>
    <x v="44"/>
    <s v="I/C DESG"/>
    <s v="004107"/>
    <s v="Nyoman Diksa"/>
    <m/>
    <n v="7"/>
  </r>
  <r>
    <x v="45"/>
    <s v="I/C DESG"/>
    <s v="002044"/>
    <s v="I Gusti Ngurah"/>
    <m/>
    <n v="8"/>
  </r>
  <r>
    <x v="44"/>
    <s v="I/C DESG"/>
    <s v="004107"/>
    <s v="Nyoman Diksa"/>
    <m/>
    <n v="7"/>
  </r>
  <r>
    <x v="45"/>
    <s v="I/C DESG"/>
    <s v="002044"/>
    <s v="I Gusti Ngurah"/>
    <m/>
    <n v="8"/>
  </r>
  <r>
    <x v="45"/>
    <s v="I/C DESG"/>
    <s v="002044"/>
    <s v="I Gusti Ngurah"/>
    <m/>
    <n v="8"/>
  </r>
  <r>
    <x v="12"/>
    <s v="I/C DESG"/>
    <s v="004107"/>
    <s v="Nyoman Diksa"/>
    <m/>
    <n v="2"/>
  </r>
  <r>
    <x v="45"/>
    <s v="I/C DESG"/>
    <s v="002044"/>
    <s v="I Gusti Ngurah"/>
    <m/>
    <n v="8"/>
  </r>
  <r>
    <x v="12"/>
    <s v="I/C DESG"/>
    <s v="004107"/>
    <s v="Nyoman Diksa"/>
    <m/>
    <n v="2"/>
  </r>
  <r>
    <x v="2"/>
    <s v="I/C DESG"/>
    <s v="004107"/>
    <s v="Nyoman Diksa"/>
    <m/>
    <n v="2"/>
  </r>
  <r>
    <x v="2"/>
    <s v="I/C DESG"/>
    <s v="004107"/>
    <s v="Nyoman Diksa"/>
    <m/>
    <n v="2"/>
  </r>
  <r>
    <x v="42"/>
    <s v="I/C DESG"/>
    <s v="004107"/>
    <s v="Nyoman Diksa"/>
    <m/>
    <n v="2"/>
  </r>
  <r>
    <x v="42"/>
    <s v="I/C DESG"/>
    <s v="004107"/>
    <s v="Nyoman Diksa"/>
    <m/>
    <n v="2"/>
  </r>
  <r>
    <x v="37"/>
    <s v="I/C DESG"/>
    <s v="004107"/>
    <s v="Nyoman Diksa"/>
    <m/>
    <n v="4"/>
  </r>
  <r>
    <x v="37"/>
    <s v="I/C DESG"/>
    <s v="004107"/>
    <s v="Nyoman Diksa"/>
    <m/>
    <n v="4"/>
  </r>
  <r>
    <x v="44"/>
    <s v="I/C DESG"/>
    <s v="004107"/>
    <s v="Nyoman Diksa"/>
    <m/>
    <n v="7"/>
  </r>
  <r>
    <x v="10"/>
    <s v="I/C DESG"/>
    <s v="004107"/>
    <s v="Nyoman Diksa"/>
    <m/>
    <n v="1"/>
  </r>
  <r>
    <x v="10"/>
    <s v="I/C DESG"/>
    <s v="004107"/>
    <s v="Nyoman Diksa"/>
    <m/>
    <n v="6"/>
  </r>
  <r>
    <x v="41"/>
    <s v="I/C DESG"/>
    <s v="004107"/>
    <s v="Nyoman Diksa"/>
    <m/>
    <n v="1"/>
  </r>
  <r>
    <x v="41"/>
    <s v="I/C DESG"/>
    <s v="004107"/>
    <s v="Nyoman Diksa"/>
    <m/>
    <n v="1"/>
  </r>
  <r>
    <x v="42"/>
    <s v="I/C DESG"/>
    <s v="004107"/>
    <s v="Nyoman Diksa"/>
    <m/>
    <n v="2"/>
  </r>
  <r>
    <x v="37"/>
    <s v="I/C DESG"/>
    <s v="004107"/>
    <s v="Nyoman Diksa"/>
    <m/>
    <n v="2"/>
  </r>
  <r>
    <x v="37"/>
    <s v="I/C DESG"/>
    <s v="004107"/>
    <s v="Nyoman Diksa"/>
    <m/>
    <n v="2"/>
  </r>
  <r>
    <x v="44"/>
    <s v="I/C DESG"/>
    <s v="002045"/>
    <s v="I Ketut Sukardiana"/>
    <m/>
    <n v="4"/>
  </r>
  <r>
    <x v="43"/>
    <s v="I/C DESG"/>
    <s v="002045"/>
    <s v="I Ketut Sukardiana"/>
    <m/>
    <n v="4"/>
  </r>
  <r>
    <x v="43"/>
    <s v="I/C DESG"/>
    <s v="002045"/>
    <s v="I Ketut Sukardiana"/>
    <m/>
    <n v="8"/>
  </r>
  <r>
    <x v="43"/>
    <s v="I/C DESG"/>
    <s v="002045"/>
    <s v="I Ketut Sukardiana"/>
    <m/>
    <n v="8"/>
  </r>
  <r>
    <x v="43"/>
    <s v="I/C DESG"/>
    <s v="002045"/>
    <s v="I Ketut Sukardiana"/>
    <m/>
    <n v="4"/>
  </r>
  <r>
    <x v="43"/>
    <s v="I/C DESG"/>
    <s v="002045"/>
    <s v="I Ketut Sukardiana"/>
    <m/>
    <n v="4"/>
  </r>
  <r>
    <x v="12"/>
    <s v="I/C DESG"/>
    <s v="002045"/>
    <s v="I Ketut Sukardiana"/>
    <m/>
    <n v="8"/>
  </r>
  <r>
    <x v="12"/>
    <s v="I/C DESG"/>
    <s v="002045"/>
    <s v="I Ketut Sukardiana"/>
    <m/>
    <n v="8"/>
  </r>
  <r>
    <x v="44"/>
    <s v="I/C DESG"/>
    <s v="002045"/>
    <s v="I Ketut Sukardiana"/>
    <m/>
    <n v="4"/>
  </r>
  <r>
    <x v="12"/>
    <s v="I/C DESG"/>
    <s v="004135"/>
    <s v="Oryza Angga"/>
    <m/>
    <n v="4"/>
  </r>
  <r>
    <x v="12"/>
    <s v="I/C DESG"/>
    <s v="004135"/>
    <s v="Oryza Angga"/>
    <m/>
    <n v="8"/>
  </r>
  <r>
    <x v="12"/>
    <s v="I/C DESG"/>
    <s v="004135"/>
    <s v="Oryza Angga"/>
    <m/>
    <n v="8"/>
  </r>
  <r>
    <x v="12"/>
    <s v="I/C DESG"/>
    <s v="004135"/>
    <s v="Oryza Angga"/>
    <m/>
    <n v="2"/>
  </r>
  <r>
    <x v="12"/>
    <s v="I/C DESG"/>
    <s v="004135"/>
    <s v="Oryza Angga"/>
    <m/>
    <n v="2"/>
  </r>
  <r>
    <x v="21"/>
    <s v="I/C DESG"/>
    <s v="004135"/>
    <s v="Oryza Angga"/>
    <m/>
    <n v="2"/>
  </r>
  <r>
    <x v="21"/>
    <s v="I/C DESG"/>
    <s v="004135"/>
    <s v="Oryza Angga"/>
    <m/>
    <n v="2"/>
  </r>
  <r>
    <x v="43"/>
    <s v="I/C DESG"/>
    <s v="004135"/>
    <s v="Oryza Angga"/>
    <m/>
    <n v="8"/>
  </r>
  <r>
    <x v="43"/>
    <s v="I/C DESG"/>
    <s v="004135"/>
    <s v="Oryza Angga"/>
    <m/>
    <n v="4"/>
  </r>
  <r>
    <x v="43"/>
    <s v="I/C DESG"/>
    <s v="004135"/>
    <s v="Oryza Angga"/>
    <m/>
    <n v="4"/>
  </r>
  <r>
    <x v="35"/>
    <s v="Design"/>
    <s v="004135"/>
    <s v="Oryza Angga"/>
    <m/>
    <n v="4"/>
  </r>
  <r>
    <x v="35"/>
    <s v="Design"/>
    <s v="004135"/>
    <s v="Oryza Angga"/>
    <m/>
    <n v="4"/>
  </r>
  <r>
    <x v="46"/>
    <s v="I/C DESG"/>
    <s v="002043"/>
    <s v="I Gusti Bagus Sera"/>
    <m/>
    <n v="8"/>
  </r>
  <r>
    <x v="46"/>
    <s v="I/C DESG"/>
    <s v="002043"/>
    <s v="I Gusti Bagus Sera"/>
    <m/>
    <n v="8"/>
  </r>
  <r>
    <x v="46"/>
    <s v="I/C DESG"/>
    <s v="002043"/>
    <s v="I Gusti Bagus Sera"/>
    <m/>
    <n v="8"/>
  </r>
  <r>
    <x v="46"/>
    <s v="I/C DESG"/>
    <s v="002043"/>
    <s v="I Gusti Bagus Sera"/>
    <m/>
    <n v="8"/>
  </r>
  <r>
    <x v="46"/>
    <s v="I/C DESG"/>
    <s v="002043"/>
    <s v="I Gusti Bagus Sera"/>
    <m/>
    <n v="8"/>
  </r>
  <r>
    <x v="46"/>
    <s v="I/C DESG"/>
    <s v="002043"/>
    <s v="I Gusti Bagus Sera"/>
    <m/>
    <n v="8"/>
  </r>
  <r>
    <x v="46"/>
    <s v="I/C DESG"/>
    <s v="002043"/>
    <s v="I Gusti Bagus Sera"/>
    <m/>
    <n v="8"/>
  </r>
  <r>
    <x v="42"/>
    <s v="I/C DESG"/>
    <s v="002048"/>
    <s v="I Wayan"/>
    <m/>
    <n v="8"/>
  </r>
  <r>
    <x v="42"/>
    <s v="I/C DESG"/>
    <s v="002048"/>
    <s v="I Wayan"/>
    <m/>
    <n v="8"/>
  </r>
  <r>
    <x v="42"/>
    <s v="I/C DESG"/>
    <s v="002048"/>
    <s v="I Wayan"/>
    <m/>
    <n v="8"/>
  </r>
  <r>
    <x v="45"/>
    <s v="I/C DESG"/>
    <s v="002044"/>
    <s v="I Gusti Ngurah"/>
    <m/>
    <n v="8"/>
  </r>
  <r>
    <x v="42"/>
    <s v="I/C DESG"/>
    <s v="002048"/>
    <s v="I Wayan"/>
    <m/>
    <n v="8"/>
  </r>
  <r>
    <x v="45"/>
    <s v="I/C DESG"/>
    <s v="002044"/>
    <s v="I Gusti Ngurah"/>
    <m/>
    <n v="4"/>
  </r>
  <r>
    <x v="45"/>
    <s v="I/C DESG"/>
    <s v="002044"/>
    <s v="I Gusti Ngurah"/>
    <m/>
    <n v="8"/>
  </r>
  <r>
    <x v="45"/>
    <s v="I/C DESG"/>
    <s v="002044"/>
    <s v="I Gusti Ngurah"/>
    <m/>
    <n v="8"/>
  </r>
  <r>
    <x v="10"/>
    <s v="I/C DESG"/>
    <s v="002048"/>
    <s v="I Wayan"/>
    <m/>
    <n v="8"/>
  </r>
  <r>
    <x v="45"/>
    <s v="I/C DESG"/>
    <s v="002044"/>
    <s v="I Gusti Ngurah"/>
    <m/>
    <n v="8"/>
  </r>
  <r>
    <x v="10"/>
    <s v="I/C DESG"/>
    <s v="002048"/>
    <s v="I Wayan"/>
    <m/>
    <n v="8"/>
  </r>
  <r>
    <x v="45"/>
    <s v="I/C DESG"/>
    <s v="002044"/>
    <s v="I Gusti Ngurah"/>
    <m/>
    <n v="8"/>
  </r>
  <r>
    <x v="10"/>
    <s v="I/C DESG"/>
    <s v="002048"/>
    <s v="I Wayan"/>
    <m/>
    <n v="8"/>
  </r>
  <r>
    <x v="10"/>
    <s v="I/C DESG"/>
    <s v="002048"/>
    <s v="I Wayan"/>
    <m/>
    <n v="6"/>
  </r>
  <r>
    <x v="35"/>
    <s v="Design"/>
    <s v="002044"/>
    <s v="I Gusti Ngurah"/>
    <m/>
    <n v="8"/>
  </r>
  <r>
    <x v="10"/>
    <s v="I/C DESG"/>
    <s v="002048"/>
    <s v="I Wayan"/>
    <m/>
    <n v="8"/>
  </r>
  <r>
    <x v="2"/>
    <s v="I/C DESG"/>
    <s v="002044"/>
    <s v="I Gusti Ngurah"/>
    <m/>
    <n v="4"/>
  </r>
  <r>
    <x v="42"/>
    <s v="I/C DESG"/>
    <s v="006609"/>
    <s v="Yusantari Ardana"/>
    <m/>
    <n v="8"/>
  </r>
  <r>
    <x v="10"/>
    <s v="I/C DESG"/>
    <s v="006608"/>
    <s v="Indra Sitepu"/>
    <m/>
    <n v="8"/>
  </r>
  <r>
    <x v="12"/>
    <s v="I/C DESG"/>
    <s v="002535"/>
    <s v="Johanes Jojo"/>
    <m/>
    <n v="8"/>
  </r>
  <r>
    <x v="42"/>
    <s v="I/C DESG"/>
    <s v="006609"/>
    <s v="Yusantari Ardana"/>
    <m/>
    <n v="8"/>
  </r>
  <r>
    <x v="10"/>
    <s v="I/C DESG"/>
    <s v="006608"/>
    <s v="Indra Sitepu"/>
    <m/>
    <n v="8"/>
  </r>
  <r>
    <x v="12"/>
    <s v="I/C DESG"/>
    <s v="002535"/>
    <s v="Johanes Jojo"/>
    <m/>
    <n v="8"/>
  </r>
  <r>
    <x v="12"/>
    <s v="I/C DESG"/>
    <s v="002045"/>
    <s v="I Ketut Sukardiana"/>
    <m/>
    <n v="8"/>
  </r>
  <r>
    <x v="12"/>
    <s v="I/C DESG"/>
    <s v="002535"/>
    <s v="Johanes Jojo"/>
    <m/>
    <n v="8"/>
  </r>
  <r>
    <x v="43"/>
    <s v="I/C DESG"/>
    <s v="006609"/>
    <s v="Yusantari Ardana"/>
    <m/>
    <n v="8"/>
  </r>
  <r>
    <x v="45"/>
    <s v="I/C DESG"/>
    <s v="004393"/>
    <s v="Putu Ary Santana"/>
    <m/>
    <n v="8"/>
  </r>
  <r>
    <x v="43"/>
    <s v="I/C DESG"/>
    <s v="006730"/>
    <s v="Yudha Kartana Putra"/>
    <m/>
    <n v="8"/>
  </r>
  <r>
    <x v="42"/>
    <s v="I/C DESG"/>
    <s v="006608"/>
    <s v="Indra Sitepu"/>
    <m/>
    <n v="8"/>
  </r>
  <r>
    <x v="12"/>
    <s v="I/C DESG"/>
    <s v="002535"/>
    <s v="Johanes Jojo"/>
    <m/>
    <n v="8"/>
  </r>
  <r>
    <x v="12"/>
    <s v="I/C DESG"/>
    <s v="002045"/>
    <s v="I Ketut Sukardiana"/>
    <m/>
    <n v="8"/>
  </r>
  <r>
    <x v="43"/>
    <s v="I/C DESG"/>
    <s v="006609"/>
    <s v="Yusantari Ardana"/>
    <m/>
    <n v="8"/>
  </r>
  <r>
    <x v="43"/>
    <s v="I/C DESG"/>
    <s v="006730"/>
    <s v="Yudha Kartana Putra"/>
    <m/>
    <n v="8"/>
  </r>
  <r>
    <x v="45"/>
    <s v="I/C DESG"/>
    <s v="004393"/>
    <s v="Putu Ary Santana"/>
    <m/>
    <n v="8"/>
  </r>
  <r>
    <x v="42"/>
    <s v="I/C DESG"/>
    <s v="006608"/>
    <s v="Indra Sitepu"/>
    <m/>
    <n v="8"/>
  </r>
  <r>
    <x v="43"/>
    <s v="I/C DESG"/>
    <s v="006609"/>
    <s v="Yusantari Ardana"/>
    <m/>
    <n v="8"/>
  </r>
  <r>
    <x v="12"/>
    <s v="I/C DESG"/>
    <s v="002535"/>
    <s v="Johanes Jojo"/>
    <m/>
    <n v="8"/>
  </r>
  <r>
    <x v="12"/>
    <s v="I/C DESG"/>
    <s v="002045"/>
    <s v="I Ketut Sukardiana"/>
    <m/>
    <n v="8"/>
  </r>
  <r>
    <x v="43"/>
    <s v="I/C DESG"/>
    <s v="006730"/>
    <s v="Yudha Kartana Putra"/>
    <m/>
    <n v="8"/>
  </r>
  <r>
    <x v="45"/>
    <s v="I/C DESG"/>
    <s v="004393"/>
    <s v="Putu Ary Santana"/>
    <m/>
    <n v="8"/>
  </r>
  <r>
    <x v="42"/>
    <s v="I/C DESG"/>
    <s v="006608"/>
    <s v="Indra Sitepu"/>
    <m/>
    <n v="8"/>
  </r>
  <r>
    <x v="12"/>
    <s v="I/C DESG"/>
    <s v="002535"/>
    <s v="Johanes Jojo"/>
    <m/>
    <n v="8"/>
  </r>
  <r>
    <x v="43"/>
    <s v="I/C DESG"/>
    <s v="006730"/>
    <s v="Yudha Kartana Putra"/>
    <m/>
    <n v="8"/>
  </r>
  <r>
    <x v="12"/>
    <s v="I/C DESG"/>
    <s v="002045"/>
    <s v="I Ketut Sukardiana"/>
    <m/>
    <n v="8"/>
  </r>
  <r>
    <x v="10"/>
    <s v="I/C DESG"/>
    <s v="006609"/>
    <s v="Yusantari Ardana"/>
    <m/>
    <n v="8"/>
  </r>
  <r>
    <x v="40"/>
    <s v="I/C DESG"/>
    <s v="004393"/>
    <s v="Putu Ary Santana"/>
    <m/>
    <n v="7"/>
  </r>
  <r>
    <x v="10"/>
    <s v="I/C DESG"/>
    <s v="006609"/>
    <s v="Yusantari Ardana"/>
    <m/>
    <n v="8"/>
  </r>
  <r>
    <x v="12"/>
    <s v="I/C DESG"/>
    <s v="002045"/>
    <s v="I Ketut Sukardiana"/>
    <m/>
    <n v="8"/>
  </r>
  <r>
    <x v="42"/>
    <s v="I/C DESG"/>
    <s v="006608"/>
    <s v="Indra Sitepu"/>
    <m/>
    <n v="8"/>
  </r>
  <r>
    <x v="40"/>
    <s v="I/C DESG"/>
    <s v="004393"/>
    <s v="Putu Ary Santana"/>
    <m/>
    <n v="8"/>
  </r>
  <r>
    <x v="47"/>
    <s v="I/C DESG"/>
    <s v="006730"/>
    <s v="Yudha Kartana Putra"/>
    <m/>
    <n v="4"/>
  </r>
  <r>
    <x v="10"/>
    <s v="I/C DESG"/>
    <s v="006609"/>
    <s v="Yusantari Ardana"/>
    <m/>
    <n v="8"/>
  </r>
  <r>
    <x v="40"/>
    <s v="I/C DESG"/>
    <s v="004393"/>
    <s v="Putu Ary Santana"/>
    <m/>
    <n v="8"/>
  </r>
  <r>
    <x v="42"/>
    <s v="I/C DESG"/>
    <s v="006608"/>
    <s v="Indra Sitepu"/>
    <m/>
    <n v="8"/>
  </r>
  <r>
    <x v="45"/>
    <s v="I/C DESG"/>
    <s v="004393"/>
    <s v="Putu Ary Santana"/>
    <m/>
    <n v="6"/>
  </r>
  <r>
    <x v="48"/>
    <s v="I/C DESG"/>
    <s v="006730"/>
    <s v="Yudha Kartana Putra"/>
    <m/>
    <n v="8"/>
  </r>
  <r>
    <x v="42"/>
    <s v="I/C DESG"/>
    <s v="006609"/>
    <s v="Yusantari Ardana"/>
    <m/>
    <n v="8"/>
  </r>
  <r>
    <x v="42"/>
    <s v="I/C DESG"/>
    <s v="006608"/>
    <s v="Indra Sitepu"/>
    <m/>
    <n v="8"/>
  </r>
  <r>
    <x v="12"/>
    <s v="I/C DESG"/>
    <s v="002045"/>
    <s v="I Ketut Sukardiana"/>
    <m/>
    <n v="8"/>
  </r>
  <r>
    <x v="48"/>
    <s v="I/C DESG"/>
    <s v="006730"/>
    <s v="Yudha Kartana Putra"/>
    <m/>
    <n v="4"/>
  </r>
  <r>
    <x v="2"/>
    <s v="I/C DESG"/>
    <s v="004393"/>
    <s v="Putu Ary Santana"/>
    <m/>
    <n v="8"/>
  </r>
  <r>
    <x v="48"/>
    <s v="I/C DESG"/>
    <s v="006730"/>
    <s v="Yudha Kartana Putra"/>
    <m/>
    <n v="8"/>
  </r>
  <r>
    <x v="2"/>
    <s v="I/C DESG"/>
    <s v="004393"/>
    <s v="Putu Ary Santana"/>
    <m/>
    <n v="8"/>
  </r>
  <r>
    <x v="48"/>
    <s v="I/C DESG"/>
    <s v="006730"/>
    <s v="Yudha Kartana Putra"/>
    <m/>
    <n v="8"/>
  </r>
  <r>
    <x v="47"/>
    <s v="I/C DESG"/>
    <s v="006730"/>
    <s v="Yudha Kartana Putra"/>
    <m/>
    <n v="8"/>
  </r>
  <r>
    <x v="43"/>
    <s v="I/C DESG"/>
    <s v="006102"/>
    <s v="Aditya Kerta"/>
    <m/>
    <n v="8"/>
  </r>
  <r>
    <x v="43"/>
    <s v="I/C DESG"/>
    <s v="006102"/>
    <s v="Aditya Kerta"/>
    <m/>
    <n v="6"/>
  </r>
  <r>
    <x v="43"/>
    <s v="I/C DESG"/>
    <s v="006102"/>
    <s v="Aditya Kerta"/>
    <m/>
    <n v="8"/>
  </r>
  <r>
    <x v="35"/>
    <s v="Design"/>
    <s v="006102"/>
    <s v="Aditya Kerta"/>
    <m/>
    <n v="8"/>
  </r>
  <r>
    <x v="35"/>
    <s v="Design"/>
    <s v="006102"/>
    <s v="Aditya Kerta"/>
    <m/>
    <n v="8"/>
  </r>
  <r>
    <x v="35"/>
    <s v="Design"/>
    <s v="006102"/>
    <s v="Aditya Kerta"/>
    <m/>
    <n v="8"/>
  </r>
  <r>
    <x v="10"/>
    <s v="I/C DESG"/>
    <s v="006102"/>
    <s v="Aditya Kerta"/>
    <m/>
    <n v="8"/>
  </r>
  <r>
    <x v="10"/>
    <s v="I/C DESG"/>
    <s v="006102"/>
    <s v="Aditya Kerta"/>
    <m/>
    <n v="8"/>
  </r>
  <r>
    <x v="45"/>
    <s v="I/C DESG"/>
    <s v="006102"/>
    <s v="Aditya Kerta"/>
    <m/>
    <n v="8"/>
  </r>
  <r>
    <x v="7"/>
    <s v="I/C DESG"/>
    <s v="000075"/>
    <s v="A.A. Bagus Dewangkara"/>
    <m/>
    <n v="4"/>
  </r>
  <r>
    <x v="7"/>
    <s v="I/C DESG"/>
    <s v="000075"/>
    <s v="A.A. Bagus Dewangkara"/>
    <m/>
    <n v="8"/>
  </r>
  <r>
    <x v="7"/>
    <s v="I/C DESG"/>
    <s v="000075"/>
    <s v="A.A. Bagus Dewangkara"/>
    <m/>
    <n v="8"/>
  </r>
  <r>
    <x v="49"/>
    <s v="I/C DESG"/>
    <s v="000075"/>
    <s v="A.A. Bagus Dewangkara"/>
    <m/>
    <n v="8"/>
  </r>
  <r>
    <x v="49"/>
    <s v="I/C DESG"/>
    <s v="000075"/>
    <s v="A.A. Bagus Dewangkara"/>
    <m/>
    <n v="8"/>
  </r>
  <r>
    <x v="49"/>
    <s v="I/C DESG"/>
    <s v="000075"/>
    <s v="A.A. Bagus Dewangkara"/>
    <m/>
    <n v="4"/>
  </r>
  <r>
    <x v="49"/>
    <s v="I/C DESG"/>
    <s v="000075"/>
    <s v="A.A. Bagus Dewangkara"/>
    <m/>
    <n v="8"/>
  </r>
  <r>
    <x v="7"/>
    <s v="I/C DESG"/>
    <s v="000075"/>
    <s v="A.A. Bagus Dewangkara"/>
    <m/>
    <n v="4"/>
  </r>
  <r>
    <x v="49"/>
    <s v="I/C DESG"/>
    <s v="000075"/>
    <s v="A.A. Bagus Dewangkara"/>
    <m/>
    <n v="8"/>
  </r>
  <r>
    <x v="49"/>
    <s v="I/C DESG"/>
    <s v="000075"/>
    <s v="A.A. Bagus Dewangkara"/>
    <m/>
    <n v="4"/>
  </r>
  <r>
    <x v="20"/>
    <s v="I/C DESG"/>
    <s v="000075"/>
    <s v="A.A. Bagus Dewangkara"/>
    <m/>
    <n v="8"/>
  </r>
  <r>
    <x v="50"/>
    <s v="I/C DESG"/>
    <s v="002048"/>
    <s v="I Wayan"/>
    <m/>
    <n v="4"/>
  </r>
  <r>
    <x v="12"/>
    <s v="I/C DESG"/>
    <s v="002045"/>
    <s v="I Ketut Sukardiana"/>
    <m/>
    <n v="4"/>
  </r>
  <r>
    <x v="29"/>
    <s v="I/C DESG"/>
    <s v="002043"/>
    <s v="I Gusti Bagus Sera"/>
    <m/>
    <n v="8"/>
  </r>
  <r>
    <x v="50"/>
    <s v="I/C DESG"/>
    <s v="002048"/>
    <s v="I Wayan"/>
    <m/>
    <n v="4"/>
  </r>
  <r>
    <x v="12"/>
    <s v="I/C DESG"/>
    <s v="002045"/>
    <s v="I Ketut Sukardiana"/>
    <m/>
    <n v="8"/>
  </r>
  <r>
    <x v="29"/>
    <s v="I/C DESG"/>
    <s v="002043"/>
    <s v="I Gusti Bagus Sera"/>
    <m/>
    <n v="8"/>
  </r>
  <r>
    <x v="50"/>
    <s v="I/C DESG"/>
    <s v="002048"/>
    <s v="I Wayan"/>
    <m/>
    <n v="4"/>
  </r>
  <r>
    <x v="50"/>
    <s v="I/C DESG"/>
    <s v="002048"/>
    <s v="I Wayan"/>
    <m/>
    <n v="2.5"/>
  </r>
  <r>
    <x v="29"/>
    <s v="I/C DESG"/>
    <s v="002043"/>
    <s v="I Gusti Bagus Sera"/>
    <m/>
    <n v="8"/>
  </r>
  <r>
    <x v="41"/>
    <s v="I/C DESG"/>
    <s v="002045"/>
    <s v="I Ketut Sukardiana"/>
    <m/>
    <n v="8"/>
  </r>
  <r>
    <x v="41"/>
    <s v="I/C DESG"/>
    <s v="002045"/>
    <s v="I Ketut Sukardiana"/>
    <m/>
    <n v="8"/>
  </r>
  <r>
    <x v="29"/>
    <s v="I/C DESG"/>
    <s v="002043"/>
    <s v="I Gusti Bagus Sera"/>
    <m/>
    <n v="4"/>
  </r>
  <r>
    <x v="25"/>
    <s v="I/C DESG"/>
    <s v="002048"/>
    <s v="I Wayan"/>
    <m/>
    <n v="4"/>
  </r>
  <r>
    <x v="29"/>
    <s v="I/C DESG"/>
    <s v="002043"/>
    <s v="I Gusti Bagus Sera"/>
    <m/>
    <n v="8"/>
  </r>
  <r>
    <x v="25"/>
    <s v="I/C DESG"/>
    <s v="002048"/>
    <s v="I Wayan"/>
    <m/>
    <n v="4"/>
  </r>
  <r>
    <x v="40"/>
    <s v="I/C DESG"/>
    <s v="002045"/>
    <s v="I Ketut Sukardiana"/>
    <m/>
    <n v="4"/>
  </r>
  <r>
    <x v="25"/>
    <s v="I/C DESG"/>
    <s v="002048"/>
    <s v="I Wayan"/>
    <m/>
    <n v="4"/>
  </r>
  <r>
    <x v="12"/>
    <s v="I/C DESG"/>
    <s v="002045"/>
    <s v="I Ketut Sukardiana"/>
    <m/>
    <n v="8"/>
  </r>
  <r>
    <x v="25"/>
    <s v="I/C DESG"/>
    <s v="002048"/>
    <s v="I Wayan"/>
    <m/>
    <n v="4"/>
  </r>
  <r>
    <x v="29"/>
    <s v="I/C DESG"/>
    <s v="002043"/>
    <s v="I Gusti Bagus Sera"/>
    <m/>
    <n v="8"/>
  </r>
  <r>
    <x v="25"/>
    <s v="I/C DESG"/>
    <s v="002048"/>
    <s v="I Wayan"/>
    <m/>
    <n v="4"/>
  </r>
  <r>
    <x v="12"/>
    <s v="I/C DESG"/>
    <s v="002045"/>
    <s v="I Ketut Sukardiana"/>
    <m/>
    <n v="8"/>
  </r>
  <r>
    <x v="25"/>
    <s v="I/C DESG"/>
    <s v="002048"/>
    <s v="I Wayan"/>
    <m/>
    <n v="4"/>
  </r>
  <r>
    <x v="12"/>
    <s v="I/C DESG"/>
    <s v="002045"/>
    <s v="I Ketut Sukardiana"/>
    <m/>
    <n v="8"/>
  </r>
  <r>
    <x v="25"/>
    <s v="I/C DESG"/>
    <s v="002048"/>
    <s v="I Wayan"/>
    <m/>
    <n v="4"/>
  </r>
  <r>
    <x v="46"/>
    <s v="I/C DESG"/>
    <s v="002043"/>
    <s v="I Gusti Bagus Sera"/>
    <m/>
    <n v="8"/>
  </r>
  <r>
    <x v="41"/>
    <s v="I/C DESG"/>
    <s v="002045"/>
    <s v="I Ketut Sukardiana"/>
    <m/>
    <n v="8"/>
  </r>
  <r>
    <x v="25"/>
    <s v="I/C DESG"/>
    <s v="002048"/>
    <s v="I Wayan"/>
    <m/>
    <n v="4"/>
  </r>
  <r>
    <x v="46"/>
    <s v="I/C DESG"/>
    <s v="002043"/>
    <s v="I Gusti Bagus Sera"/>
    <m/>
    <n v="8"/>
  </r>
  <r>
    <x v="25"/>
    <s v="I/C DESG"/>
    <s v="002048"/>
    <s v="I Wayan"/>
    <m/>
    <n v="4"/>
  </r>
  <r>
    <x v="50"/>
    <s v="I/C DESG"/>
    <s v="002048"/>
    <s v="I Wayan"/>
    <m/>
    <n v="2.5"/>
  </r>
  <r>
    <x v="50"/>
    <s v="I/C DESG"/>
    <s v="002048"/>
    <s v="I Wayan"/>
    <m/>
    <n v="4"/>
  </r>
  <r>
    <x v="50"/>
    <s v="I/C DESG"/>
    <s v="002048"/>
    <s v="I Wayan"/>
    <m/>
    <n v="4"/>
  </r>
  <r>
    <x v="50"/>
    <s v="I/C DESG"/>
    <s v="002048"/>
    <s v="I Wayan"/>
    <m/>
    <n v="4"/>
  </r>
  <r>
    <x v="50"/>
    <s v="I/C DESG"/>
    <s v="002048"/>
    <s v="I Wayan"/>
    <m/>
    <n v="4"/>
  </r>
  <r>
    <x v="45"/>
    <s v="I/C DESG"/>
    <s v="002044"/>
    <s v="I Gusti Ngurah"/>
    <m/>
    <n v="8"/>
  </r>
  <r>
    <x v="45"/>
    <s v="I/C DESG"/>
    <s v="002044"/>
    <s v="I Gusti Ngurah"/>
    <m/>
    <n v="8"/>
  </r>
  <r>
    <x v="45"/>
    <s v="I/C DESG"/>
    <s v="002044"/>
    <s v="I Gusti Ngurah"/>
    <m/>
    <n v="8"/>
  </r>
  <r>
    <x v="45"/>
    <s v="I/C DESG"/>
    <s v="002044"/>
    <s v="I Gusti Ngurah"/>
    <m/>
    <n v="8"/>
  </r>
  <r>
    <x v="45"/>
    <s v="I/C DESG"/>
    <s v="002044"/>
    <s v="I Gusti Ngurah"/>
    <m/>
    <n v="8"/>
  </r>
  <r>
    <x v="7"/>
    <s v="I/C DESG"/>
    <s v="000075"/>
    <s v="A.A. Bagus Dewangkara"/>
    <m/>
    <n v="5"/>
  </r>
  <r>
    <x v="7"/>
    <s v="I/C DESG"/>
    <s v="000075"/>
    <s v="A.A. Bagus Dewangkara"/>
    <m/>
    <n v="8"/>
  </r>
  <r>
    <x v="35"/>
    <s v="Design"/>
    <s v="002044"/>
    <s v="I Gusti Ngurah"/>
    <m/>
    <n v="8"/>
  </r>
  <r>
    <x v="7"/>
    <s v="I/C DESG"/>
    <s v="000075"/>
    <s v="A.A. Bagus Dewangkara"/>
    <m/>
    <n v="8"/>
  </r>
  <r>
    <x v="35"/>
    <s v="Design"/>
    <s v="002044"/>
    <s v="I Gusti Ngurah"/>
    <m/>
    <n v="8"/>
  </r>
  <r>
    <x v="7"/>
    <s v="I/C DESG"/>
    <s v="000075"/>
    <s v="A.A. Bagus Dewangkara"/>
    <m/>
    <n v="8"/>
  </r>
  <r>
    <x v="35"/>
    <s v="Design"/>
    <s v="002044"/>
    <s v="I Gusti Ngurah"/>
    <m/>
    <n v="8"/>
  </r>
  <r>
    <x v="7"/>
    <s v="I/C DESG"/>
    <s v="000075"/>
    <s v="A.A. Bagus Dewangkara"/>
    <m/>
    <n v="8"/>
  </r>
  <r>
    <x v="45"/>
    <s v="I/C DESG"/>
    <s v="002044"/>
    <s v="I Gusti Ngurah"/>
    <m/>
    <n v="8"/>
  </r>
  <r>
    <x v="20"/>
    <s v="I/C DESG"/>
    <s v="000075"/>
    <s v="A.A. Bagus Dewangkara"/>
    <m/>
    <n v="3"/>
  </r>
  <r>
    <x v="36"/>
    <s v="I/C DESG"/>
    <s v="002535"/>
    <s v="Johanes Jojo"/>
    <m/>
    <n v="8"/>
  </r>
  <r>
    <x v="40"/>
    <s v="I/C DESG"/>
    <s v="004393"/>
    <s v="Putu Ary Santana"/>
    <m/>
    <n v="8"/>
  </r>
  <r>
    <x v="12"/>
    <s v="I/C DESG"/>
    <s v="002535"/>
    <s v="Johanes Jojo"/>
    <m/>
    <n v="8"/>
  </r>
  <r>
    <x v="35"/>
    <s v="Design"/>
    <s v="004393"/>
    <s v="Putu Ary Santana"/>
    <m/>
    <n v="8"/>
  </r>
  <r>
    <x v="7"/>
    <s v="I/C DESG"/>
    <s v="000075"/>
    <s v="A.A. Bagus Dewangkara"/>
    <m/>
    <n v="8"/>
  </r>
  <r>
    <x v="12"/>
    <s v="I/C DESG"/>
    <s v="002535"/>
    <s v="Johanes Jojo"/>
    <m/>
    <n v="8"/>
  </r>
  <r>
    <x v="35"/>
    <s v="Design"/>
    <s v="004393"/>
    <s v="Putu Ary Santana"/>
    <m/>
    <n v="8"/>
  </r>
  <r>
    <x v="7"/>
    <s v="I/C DESG"/>
    <s v="000075"/>
    <s v="A.A. Bagus Dewangkara"/>
    <m/>
    <n v="8"/>
  </r>
  <r>
    <x v="12"/>
    <s v="I/C DESG"/>
    <s v="002535"/>
    <s v="Johanes Jojo"/>
    <m/>
    <n v="8"/>
  </r>
  <r>
    <x v="35"/>
    <s v="Design"/>
    <s v="004393"/>
    <s v="Putu Ary Santana"/>
    <m/>
    <n v="8"/>
  </r>
  <r>
    <x v="45"/>
    <s v="I/C DESG"/>
    <s v="006102"/>
    <s v="Aditya Kerta"/>
    <m/>
    <n v="8"/>
  </r>
  <r>
    <x v="7"/>
    <s v="I/C DESG"/>
    <s v="000075"/>
    <s v="A.A. Bagus Dewangkara"/>
    <m/>
    <n v="8"/>
  </r>
  <r>
    <x v="12"/>
    <s v="I/C DESG"/>
    <s v="002535"/>
    <s v="Johanes Jojo"/>
    <m/>
    <n v="4"/>
  </r>
  <r>
    <x v="45"/>
    <s v="I/C DESG"/>
    <s v="004393"/>
    <s v="Putu Ary Santana"/>
    <m/>
    <n v="8"/>
  </r>
  <r>
    <x v="7"/>
    <s v="I/C DESG"/>
    <s v="000075"/>
    <s v="A.A. Bagus Dewangkara"/>
    <m/>
    <n v="8"/>
  </r>
  <r>
    <x v="45"/>
    <s v="I/C DESG"/>
    <s v="006102"/>
    <s v="Aditya Kerta"/>
    <m/>
    <n v="8"/>
  </r>
  <r>
    <x v="45"/>
    <s v="I/C DESG"/>
    <s v="006102"/>
    <s v="Aditya Kerta"/>
    <m/>
    <n v="7"/>
  </r>
  <r>
    <x v="45"/>
    <s v="I/C DESG"/>
    <s v="006102"/>
    <s v="Aditya Kerta"/>
    <m/>
    <n v="8"/>
  </r>
  <r>
    <x v="45"/>
    <s v="I/C DESG"/>
    <s v="004393"/>
    <s v="Putu Ary Santana"/>
    <m/>
    <n v="8"/>
  </r>
  <r>
    <x v="48"/>
    <s v="I/C DESG"/>
    <s v="006730"/>
    <s v="Yudha Kartana Putra"/>
    <m/>
    <n v="8"/>
  </r>
  <r>
    <x v="12"/>
    <s v="I/C DESG"/>
    <s v="002535"/>
    <s v="Johanes Jojo"/>
    <m/>
    <n v="8"/>
  </r>
  <r>
    <x v="45"/>
    <s v="I/C DESG"/>
    <s v="006102"/>
    <s v="Aditya Kerta"/>
    <m/>
    <n v="8"/>
  </r>
  <r>
    <x v="48"/>
    <s v="I/C DESG"/>
    <s v="006730"/>
    <s v="Yudha Kartana Putra"/>
    <m/>
    <n v="8"/>
  </r>
  <r>
    <x v="12"/>
    <s v="I/C DESG"/>
    <s v="002535"/>
    <s v="Johanes Jojo"/>
    <m/>
    <n v="8"/>
  </r>
  <r>
    <x v="45"/>
    <s v="I/C DESG"/>
    <s v="004393"/>
    <s v="Putu Ary Santana"/>
    <m/>
    <n v="8"/>
  </r>
  <r>
    <x v="40"/>
    <s v="I/C DESG"/>
    <s v="004135"/>
    <s v="Oryza Angga"/>
    <m/>
    <n v="8"/>
  </r>
  <r>
    <x v="48"/>
    <s v="I/C DESG"/>
    <s v="006730"/>
    <s v="Yudha Kartana Putra"/>
    <m/>
    <n v="8"/>
  </r>
  <r>
    <x v="12"/>
    <s v="I/C DESG"/>
    <s v="002535"/>
    <s v="Johanes Jojo"/>
    <m/>
    <n v="8"/>
  </r>
  <r>
    <x v="48"/>
    <s v="I/C DESG"/>
    <s v="006730"/>
    <s v="Yudha Kartana Putra"/>
    <m/>
    <n v="8"/>
  </r>
  <r>
    <x v="45"/>
    <s v="I/C DESG"/>
    <s v="004393"/>
    <s v="Putu Ary Santana"/>
    <m/>
    <n v="8"/>
  </r>
  <r>
    <x v="21"/>
    <s v="I/C DESG"/>
    <s v="004135"/>
    <s v="Oryza Angga"/>
    <m/>
    <n v="8"/>
  </r>
  <r>
    <x v="40"/>
    <s v="I/C DESG"/>
    <s v="002535"/>
    <s v="Johanes Jojo"/>
    <m/>
    <n v="4"/>
  </r>
  <r>
    <x v="48"/>
    <s v="I/C DESG"/>
    <s v="006730"/>
    <s v="Yudha Kartana Putra"/>
    <m/>
    <n v="8"/>
  </r>
  <r>
    <x v="45"/>
    <s v="I/C DESG"/>
    <s v="004393"/>
    <s v="Putu Ary Santana"/>
    <m/>
    <n v="8"/>
  </r>
  <r>
    <x v="48"/>
    <s v="I/C DESG"/>
    <s v="006730"/>
    <s v="Yudha Kartana Putra"/>
    <m/>
    <n v="8"/>
  </r>
  <r>
    <x v="21"/>
    <s v="I/C DESG"/>
    <s v="004135"/>
    <s v="Oryza Angga"/>
    <m/>
    <n v="8"/>
  </r>
  <r>
    <x v="36"/>
    <s v="I/C DESG"/>
    <s v="002535"/>
    <s v="Johanes Jojo"/>
    <m/>
    <n v="8"/>
  </r>
  <r>
    <x v="35"/>
    <s v="Design"/>
    <s v="004135"/>
    <s v="Oryza Angga"/>
    <m/>
    <n v="8"/>
  </r>
  <r>
    <x v="19"/>
    <s v="I/C DESG"/>
    <s v="004107"/>
    <s v="Nyoman Diksa"/>
    <m/>
    <n v="4"/>
  </r>
  <r>
    <x v="40"/>
    <s v="I/C DESG"/>
    <s v="004107"/>
    <s v="Nyoman Diksa"/>
    <m/>
    <n v="4"/>
  </r>
  <r>
    <x v="35"/>
    <s v="Design"/>
    <s v="004135"/>
    <s v="Oryza Angga"/>
    <m/>
    <n v="8"/>
  </r>
  <r>
    <x v="29"/>
    <s v="I/C DESG"/>
    <s v="006609"/>
    <s v="Yusantari Ardana"/>
    <m/>
    <n v="8"/>
  </r>
  <r>
    <x v="19"/>
    <s v="I/C DESG"/>
    <s v="004107"/>
    <s v="Nyoman Diksa"/>
    <m/>
    <n v="2"/>
  </r>
  <r>
    <x v="40"/>
    <s v="I/C DESG"/>
    <s v="004107"/>
    <s v="Nyoman Diksa"/>
    <m/>
    <n v="5"/>
  </r>
  <r>
    <x v="29"/>
    <s v="I/C DESG"/>
    <s v="006609"/>
    <s v="Yusantari Ardana"/>
    <m/>
    <n v="8"/>
  </r>
  <r>
    <x v="35"/>
    <s v="Design"/>
    <s v="004135"/>
    <s v="Oryza Angga"/>
    <m/>
    <n v="8"/>
  </r>
  <r>
    <x v="45"/>
    <s v="I/C DESG"/>
    <s v="004107"/>
    <s v="Nyoman Diksa"/>
    <m/>
    <n v="2"/>
  </r>
  <r>
    <x v="40"/>
    <s v="I/C DESG"/>
    <s v="004107"/>
    <s v="Nyoman Diksa"/>
    <m/>
    <n v="4"/>
  </r>
  <r>
    <x v="35"/>
    <s v="Design"/>
    <s v="004135"/>
    <s v="Oryza Angga"/>
    <m/>
    <n v="8"/>
  </r>
  <r>
    <x v="45"/>
    <s v="I/C DESG"/>
    <s v="004107"/>
    <s v="Nyoman Diksa"/>
    <m/>
    <n v="2"/>
  </r>
  <r>
    <x v="29"/>
    <s v="I/C DESG"/>
    <s v="006609"/>
    <s v="Yusantari Ardana"/>
    <m/>
    <n v="8"/>
  </r>
  <r>
    <x v="35"/>
    <s v="Design"/>
    <s v="004135"/>
    <s v="Oryza Angga"/>
    <m/>
    <n v="8"/>
  </r>
  <r>
    <x v="41"/>
    <s v="I/C DESG"/>
    <s v="004107"/>
    <s v="Nyoman Diksa"/>
    <m/>
    <n v="0.5"/>
  </r>
  <r>
    <x v="45"/>
    <s v="I/C DESG"/>
    <s v="004107"/>
    <s v="Nyoman Diksa"/>
    <m/>
    <n v="2"/>
  </r>
  <r>
    <x v="29"/>
    <s v="I/C DESG"/>
    <s v="006609"/>
    <s v="Yusantari Ardana"/>
    <m/>
    <n v="8"/>
  </r>
  <r>
    <x v="29"/>
    <s v="I/C DESG"/>
    <s v="006609"/>
    <s v="Yusantari Ardana"/>
    <m/>
    <n v="8"/>
  </r>
  <r>
    <x v="45"/>
    <s v="I/C DESG"/>
    <s v="004107"/>
    <s v="Nyoman Diksa"/>
    <m/>
    <n v="1"/>
  </r>
  <r>
    <x v="50"/>
    <s v="I/C DESG"/>
    <s v="004107"/>
    <s v="Nyoman Diksa"/>
    <m/>
    <n v="1"/>
  </r>
  <r>
    <x v="29"/>
    <s v="I/C DESG"/>
    <s v="006609"/>
    <s v="Yusantari Ardana"/>
    <m/>
    <n v="8"/>
  </r>
  <r>
    <x v="50"/>
    <s v="I/C DESG"/>
    <s v="004107"/>
    <s v="Nyoman Diksa"/>
    <m/>
    <n v="2"/>
  </r>
  <r>
    <x v="2"/>
    <s v="I/C DESG"/>
    <s v="004107"/>
    <s v="Nyoman Diksa"/>
    <m/>
    <n v="1"/>
  </r>
  <r>
    <x v="41"/>
    <s v="I/C DESG"/>
    <s v="004107"/>
    <s v="Nyoman Diksa"/>
    <m/>
    <n v="0.5"/>
  </r>
  <r>
    <x v="10"/>
    <s v="I/C DESG"/>
    <s v="006609"/>
    <s v="Yusantari Ardana"/>
    <m/>
    <n v="8"/>
  </r>
  <r>
    <x v="2"/>
    <s v="I/C DESG"/>
    <s v="004107"/>
    <s v="Nyoman Diksa"/>
    <m/>
    <n v="2"/>
  </r>
  <r>
    <x v="25"/>
    <s v="I/C DESG"/>
    <s v="004107"/>
    <s v="Nyoman Diksa"/>
    <m/>
    <n v="1"/>
  </r>
  <r>
    <x v="12"/>
    <s v="I/C DESG"/>
    <s v="006609"/>
    <s v="Yusantari Ardana"/>
    <m/>
    <n v="8"/>
  </r>
  <r>
    <x v="25"/>
    <s v="I/C DESG"/>
    <s v="004107"/>
    <s v="Nyoman Diksa"/>
    <m/>
    <n v="1"/>
  </r>
  <r>
    <x v="12"/>
    <s v="I/C DESG"/>
    <s v="006609"/>
    <s v="Yusantari Ardana"/>
    <m/>
    <n v="8"/>
  </r>
  <r>
    <x v="21"/>
    <s v="I/C DESG"/>
    <s v="004107"/>
    <s v="Nyoman Diksa"/>
    <m/>
    <n v="2"/>
  </r>
  <r>
    <x v="25"/>
    <s v="I/C DESG"/>
    <s v="004107"/>
    <s v="Nyoman Diksa"/>
    <m/>
    <n v="2"/>
  </r>
  <r>
    <x v="21"/>
    <s v="I/C DESG"/>
    <s v="004107"/>
    <s v="Nyoman Diksa"/>
    <m/>
    <n v="2"/>
  </r>
  <r>
    <x v="25"/>
    <s v="I/C DESG"/>
    <s v="004107"/>
    <s v="Nyoman Diksa"/>
    <m/>
    <n v="2"/>
  </r>
  <r>
    <x v="45"/>
    <s v="I/C DESG"/>
    <s v="004107"/>
    <s v="Nyoman Diksa"/>
    <m/>
    <n v="3"/>
  </r>
  <r>
    <x v="40"/>
    <s v="I/C DESG"/>
    <s v="004107"/>
    <s v="Nyoman Diksa"/>
    <m/>
    <n v="6.5"/>
  </r>
  <r>
    <x v="40"/>
    <s v="I/C DESG"/>
    <s v="004107"/>
    <s v="Nyoman Diksa"/>
    <m/>
    <n v="4"/>
  </r>
  <r>
    <x v="45"/>
    <s v="I/C DESG"/>
    <s v="004107"/>
    <s v="Nyoman Diksa"/>
    <m/>
    <n v="3"/>
  </r>
  <r>
    <x v="40"/>
    <s v="I/C DESG"/>
    <s v="004107"/>
    <s v="Nyoman Diksa"/>
    <m/>
    <n v="4"/>
  </r>
  <r>
    <x v="45"/>
    <s v="I/C DESG"/>
    <s v="004107"/>
    <s v="Nyoman Diksa"/>
    <m/>
    <n v="3"/>
  </r>
  <r>
    <x v="40"/>
    <s v="I/C DESG"/>
    <s v="004107"/>
    <s v="Nyoman Diksa"/>
    <m/>
    <n v="3"/>
  </r>
  <r>
    <x v="40"/>
    <s v="I/C DESG"/>
    <s v="004107"/>
    <s v="Nyoman Diksa"/>
    <m/>
    <n v="4"/>
  </r>
  <r>
    <x v="21"/>
    <s v="I/C DESG"/>
    <s v="004107"/>
    <s v="Nyoman Diksa"/>
    <m/>
    <n v="2"/>
  </r>
  <r>
    <x v="40"/>
    <s v="I/C DESG"/>
    <s v="004107"/>
    <s v="Nyoman Diksa"/>
    <m/>
    <n v="5"/>
  </r>
  <r>
    <x v="21"/>
    <s v="I/C DESG"/>
    <s v="004107"/>
    <s v="Nyoman Diksa"/>
    <m/>
    <n v="1"/>
  </r>
  <r>
    <x v="45"/>
    <s v="I/C DESG"/>
    <s v="004107"/>
    <s v="Nyoman Diksa"/>
    <m/>
    <n v="1"/>
  </r>
  <r>
    <x v="40"/>
    <s v="I/C DESG"/>
    <s v="004107"/>
    <s v="Nyoman Diksa"/>
    <m/>
    <n v="5"/>
  </r>
  <r>
    <x v="45"/>
    <s v="I/C DESG"/>
    <s v="004107"/>
    <s v="Nyoman Diksa"/>
    <m/>
    <n v="1"/>
  </r>
  <r>
    <x v="40"/>
    <s v="I/C DESG"/>
    <s v="004107"/>
    <s v="Nyoman Diksa"/>
    <m/>
    <n v="6"/>
  </r>
  <r>
    <x v="45"/>
    <s v="I/C DESG"/>
    <s v="004107"/>
    <s v="Nyoman Diksa"/>
    <m/>
    <n v="1"/>
  </r>
  <r>
    <x v="40"/>
    <s v="I/C DESG"/>
    <s v="004107"/>
    <s v="Nyoman Diksa"/>
    <m/>
    <n v="5"/>
  </r>
  <r>
    <x v="40"/>
    <s v="I/C DESG"/>
    <s v="004107"/>
    <s v="Nyoman Diksa"/>
    <m/>
    <n v="2"/>
  </r>
  <r>
    <x v="40"/>
    <s v="I/C DESG"/>
    <s v="004107"/>
    <s v="Nyoman Diksa"/>
    <m/>
    <n v="7"/>
  </r>
  <r>
    <x v="40"/>
    <s v="I/C DESG"/>
    <s v="004107"/>
    <s v="Nyoman Diksa"/>
    <m/>
    <n v="2"/>
  </r>
  <r>
    <x v="40"/>
    <s v="I/C DESG"/>
    <s v="004107"/>
    <s v="Nyoman Diksa"/>
    <m/>
    <n v="4"/>
  </r>
  <r>
    <x v="50"/>
    <s v="I/C DESG"/>
    <s v="004107"/>
    <s v="Nyoman Diksa"/>
    <m/>
    <n v="1"/>
  </r>
  <r>
    <x v="25"/>
    <s v="I/C DESG"/>
    <s v="004107"/>
    <s v="Nyoman Diksa"/>
    <m/>
    <n v="1"/>
  </r>
  <r>
    <x v="25"/>
    <s v="I/C DESG"/>
    <s v="004107"/>
    <s v="Nyoman Diksa"/>
    <m/>
    <n v="2.5"/>
  </r>
  <r>
    <x v="25"/>
    <s v="I/C DESG"/>
    <s v="004107"/>
    <s v="Nyoman Diksa"/>
    <m/>
    <n v="2"/>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12"/>
    <s v="I/C DESG"/>
    <s v="002535"/>
    <s v="Johanes Jojo"/>
    <m/>
    <n v="8"/>
  </r>
  <r>
    <x v="12"/>
    <s v="I/C DESG"/>
    <s v="002535"/>
    <s v="Johanes Jojo"/>
    <m/>
    <n v="8"/>
  </r>
  <r>
    <x v="12"/>
    <s v="I/C DESG"/>
    <s v="002535"/>
    <s v="Johanes Jojo"/>
    <m/>
    <n v="8"/>
  </r>
  <r>
    <x v="12"/>
    <s v="I/C DESG"/>
    <s v="002535"/>
    <s v="Johanes Jojo"/>
    <m/>
    <n v="8"/>
  </r>
  <r>
    <x v="12"/>
    <s v="I/C DESG"/>
    <s v="002535"/>
    <s v="Johanes Jojo"/>
    <m/>
    <n v="8"/>
  </r>
  <r>
    <x v="12"/>
    <s v="I/C DESG"/>
    <s v="002535"/>
    <s v="Johanes Jojo"/>
    <m/>
    <n v="8"/>
  </r>
  <r>
    <x v="12"/>
    <s v="I/C DESG"/>
    <s v="002535"/>
    <s v="Johanes Jojo"/>
    <m/>
    <n v="8"/>
  </r>
  <r>
    <x v="12"/>
    <s v="I/C DESG"/>
    <s v="002535"/>
    <s v="Johanes Jojo"/>
    <m/>
    <n v="7"/>
  </r>
  <r>
    <x v="12"/>
    <s v="I/C DESG"/>
    <s v="002535"/>
    <s v="Johanes Jojo"/>
    <m/>
    <n v="8"/>
  </r>
  <r>
    <x v="12"/>
    <s v="I/C DESG"/>
    <s v="002535"/>
    <s v="Johanes Jojo"/>
    <m/>
    <n v="8"/>
  </r>
  <r>
    <x v="21"/>
    <s v="I/C DESG"/>
    <s v="002045"/>
    <s v="I Ketut Sukardiana"/>
    <m/>
    <n v="8"/>
  </r>
  <r>
    <x v="51"/>
    <s v="I/C DESG"/>
    <s v="002045"/>
    <s v="I Ketut Sukardiana"/>
    <m/>
    <n v="8"/>
  </r>
  <r>
    <x v="51"/>
    <s v="I/C DESG"/>
    <s v="002045"/>
    <s v="I Ketut Sukardiana"/>
    <m/>
    <n v="8"/>
  </r>
  <r>
    <x v="51"/>
    <s v="I/C DESG"/>
    <s v="002045"/>
    <s v="I Ketut Sukardiana"/>
    <m/>
    <n v="8"/>
  </r>
  <r>
    <x v="51"/>
    <s v="I/C DESG"/>
    <s v="002045"/>
    <s v="I Ketut Sukardiana"/>
    <m/>
    <n v="8"/>
  </r>
  <r>
    <x v="12"/>
    <s v="I/C DESG"/>
    <s v="002045"/>
    <s v="I Ketut Sukardiana"/>
    <m/>
    <n v="8"/>
  </r>
  <r>
    <x v="12"/>
    <s v="I/C DESG"/>
    <s v="002045"/>
    <s v="I Ketut Sukardiana"/>
    <m/>
    <n v="4"/>
  </r>
  <r>
    <x v="19"/>
    <s v="I/C DESG"/>
    <s v="002045"/>
    <s v="I Ketut Sukardiana"/>
    <m/>
    <n v="8"/>
  </r>
  <r>
    <x v="35"/>
    <s v="Design"/>
    <s v="006102"/>
    <s v="Aditya Kerta"/>
    <m/>
    <n v="6.5"/>
  </r>
  <r>
    <x v="35"/>
    <s v="Design"/>
    <s v="006102"/>
    <s v="Aditya Kerta"/>
    <m/>
    <n v="8"/>
  </r>
  <r>
    <x v="45"/>
    <s v="I/C DESG"/>
    <s v="006102"/>
    <s v="Aditya Kerta"/>
    <m/>
    <n v="8"/>
  </r>
  <r>
    <x v="45"/>
    <s v="I/C DESG"/>
    <s v="006102"/>
    <s v="Aditya Kerta"/>
    <m/>
    <n v="8"/>
  </r>
  <r>
    <x v="45"/>
    <s v="I/C DESG"/>
    <s v="006102"/>
    <s v="Aditya Kerta"/>
    <m/>
    <n v="8"/>
  </r>
  <r>
    <x v="50"/>
    <s v="I/C DESG"/>
    <s v="006102"/>
    <s v="Aditya Kerta"/>
    <m/>
    <n v="8"/>
  </r>
  <r>
    <x v="50"/>
    <s v="I/C DESG"/>
    <s v="006102"/>
    <s v="Aditya Kerta"/>
    <m/>
    <n v="8"/>
  </r>
  <r>
    <x v="2"/>
    <s v="I/C DESG"/>
    <s v="006102"/>
    <s v="Aditya Kerta"/>
    <m/>
    <n v="8"/>
  </r>
  <r>
    <x v="2"/>
    <s v="I/C DESG"/>
    <s v="006102"/>
    <s v="Aditya Kerta"/>
    <m/>
    <n v="8"/>
  </r>
  <r>
    <x v="45"/>
    <s v="I/C DESG"/>
    <s v="006102"/>
    <s v="Aditya Kerta"/>
    <m/>
    <n v="8"/>
  </r>
  <r>
    <x v="50"/>
    <s v="I/C DESG"/>
    <s v="002048"/>
    <s v="I Wayan"/>
    <m/>
    <n v="2"/>
  </r>
  <r>
    <x v="42"/>
    <s v="I/C DESG"/>
    <s v="002048"/>
    <s v="I Wayan"/>
    <m/>
    <n v="2"/>
  </r>
  <r>
    <x v="50"/>
    <s v="I/C DESG"/>
    <s v="002048"/>
    <s v="I Wayan"/>
    <m/>
    <n v="8"/>
  </r>
  <r>
    <x v="50"/>
    <s v="I/C DESG"/>
    <s v="002048"/>
    <s v="I Wayan"/>
    <m/>
    <n v="8"/>
  </r>
  <r>
    <x v="50"/>
    <s v="I/C DESG"/>
    <s v="002048"/>
    <s v="I Wayan"/>
    <m/>
    <n v="6.5"/>
  </r>
  <r>
    <x v="50"/>
    <s v="I/C DESG"/>
    <s v="002048"/>
    <s v="I Wayan"/>
    <m/>
    <n v="4"/>
  </r>
  <r>
    <x v="50"/>
    <s v="I/C DESG"/>
    <s v="002048"/>
    <s v="I Wayan"/>
    <m/>
    <n v="2"/>
  </r>
  <r>
    <x v="50"/>
    <s v="I/C DESG"/>
    <s v="002048"/>
    <s v="I Wayan"/>
    <m/>
    <n v="4"/>
  </r>
  <r>
    <x v="50"/>
    <s v="I/C DESG"/>
    <s v="002048"/>
    <s v="I Wayan"/>
    <m/>
    <n v="4"/>
  </r>
  <r>
    <x v="25"/>
    <s v="I/C DESG"/>
    <s v="002048"/>
    <s v="I Wayan"/>
    <m/>
    <n v="4"/>
  </r>
  <r>
    <x v="25"/>
    <s v="I/C DESG"/>
    <s v="002048"/>
    <s v="I Wayan"/>
    <m/>
    <n v="4"/>
  </r>
  <r>
    <x v="25"/>
    <s v="I/C DESG"/>
    <s v="002048"/>
    <s v="I Wayan"/>
    <m/>
    <n v="2"/>
  </r>
  <r>
    <x v="25"/>
    <s v="I/C DESG"/>
    <s v="002048"/>
    <s v="I Wayan"/>
    <m/>
    <n v="4"/>
  </r>
  <r>
    <x v="25"/>
    <s v="I/C DESG"/>
    <s v="002048"/>
    <s v="I Wayan"/>
    <m/>
    <n v="4"/>
  </r>
  <r>
    <x v="42"/>
    <s v="I/C DESG"/>
    <s v="006730"/>
    <s v="Yudha Kartana Putra"/>
    <m/>
    <n v="5"/>
  </r>
  <r>
    <x v="42"/>
    <s v="I/C DESG"/>
    <s v="006730"/>
    <s v="Yudha Kartana Putra"/>
    <m/>
    <n v="8"/>
  </r>
  <r>
    <x v="42"/>
    <s v="I/C DESG"/>
    <s v="006730"/>
    <s v="Yudha Kartana Putra"/>
    <m/>
    <n v="8"/>
  </r>
  <r>
    <x v="42"/>
    <s v="I/C DESG"/>
    <s v="006730"/>
    <s v="Yudha Kartana Putra"/>
    <m/>
    <n v="8"/>
  </r>
  <r>
    <x v="42"/>
    <s v="I/C DESG"/>
    <s v="006730"/>
    <s v="Yudha Kartana Putra"/>
    <m/>
    <n v="7"/>
  </r>
  <r>
    <x v="46"/>
    <s v="I/C DESG"/>
    <s v="006730"/>
    <s v="Yudha Kartana Putra"/>
    <m/>
    <n v="3"/>
  </r>
  <r>
    <x v="2"/>
    <s v="I/C DESG"/>
    <s v="006730"/>
    <s v="Yudha Kartana Putra"/>
    <m/>
    <n v="8"/>
  </r>
  <r>
    <x v="46"/>
    <s v="I/C DESG"/>
    <s v="006730"/>
    <s v="Yudha Kartana Putra"/>
    <m/>
    <n v="8"/>
  </r>
  <r>
    <x v="46"/>
    <s v="I/C DESG"/>
    <s v="006730"/>
    <s v="Yudha Kartana Putra"/>
    <m/>
    <n v="6.5"/>
  </r>
  <r>
    <x v="46"/>
    <s v="I/C DESG"/>
    <s v="006730"/>
    <s v="Yudha Kartana Putra"/>
    <m/>
    <n v="7"/>
  </r>
  <r>
    <x v="46"/>
    <s v="I/C DESG"/>
    <s v="006730"/>
    <s v="Yudha Kartana Putra"/>
    <m/>
    <n v="8"/>
  </r>
  <r>
    <x v="12"/>
    <s v="I/C DESG"/>
    <s v="004135"/>
    <s v="Oryza Angga"/>
    <m/>
    <n v="8"/>
  </r>
  <r>
    <x v="12"/>
    <s v="I/C DESG"/>
    <s v="004135"/>
    <s v="Oryza Angga"/>
    <m/>
    <n v="8"/>
  </r>
  <r>
    <x v="12"/>
    <s v="I/C DESG"/>
    <s v="004135"/>
    <s v="Oryza Angga"/>
    <m/>
    <n v="4"/>
  </r>
  <r>
    <x v="12"/>
    <s v="I/C DESG"/>
    <s v="004135"/>
    <s v="Oryza Angga"/>
    <m/>
    <n v="4"/>
  </r>
  <r>
    <x v="12"/>
    <s v="I/C DESG"/>
    <s v="004135"/>
    <s v="Oryza Angga"/>
    <m/>
    <n v="8"/>
  </r>
  <r>
    <x v="12"/>
    <s v="I/C DESG"/>
    <s v="004135"/>
    <s v="Oryza Angga"/>
    <m/>
    <n v="8"/>
  </r>
  <r>
    <x v="12"/>
    <s v="I/C DESG"/>
    <s v="004135"/>
    <s v="Oryza Angga"/>
    <m/>
    <n v="8"/>
  </r>
  <r>
    <x v="12"/>
    <s v="I/C DESG"/>
    <s v="004135"/>
    <s v="Oryza Angga"/>
    <m/>
    <n v="7"/>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7"/>
    <s v="I/C DESG"/>
    <s v="000075"/>
    <s v="A.A. Bagus Dewangkara"/>
    <m/>
    <n v="8"/>
  </r>
  <r>
    <x v="7"/>
    <s v="I/C DESG"/>
    <s v="000075"/>
    <s v="A.A. Bagus Dewangkara"/>
    <m/>
    <n v="8"/>
  </r>
  <r>
    <x v="7"/>
    <s v="I/C DESG"/>
    <s v="000075"/>
    <s v="A.A. Bagus Dewangkara"/>
    <m/>
    <n v="8"/>
  </r>
  <r>
    <x v="7"/>
    <s v="I/C DESG"/>
    <s v="000075"/>
    <s v="A.A. Bagus Dewangkara"/>
    <m/>
    <n v="8"/>
  </r>
  <r>
    <x v="7"/>
    <s v="I/C DESG"/>
    <s v="000075"/>
    <s v="A.A. Bagus Dewangkara"/>
    <m/>
    <n v="8"/>
  </r>
  <r>
    <x v="52"/>
    <s v="I/C DESG"/>
    <s v="000075"/>
    <s v="A.A. Bagus Dewangkara"/>
    <m/>
    <n v="8"/>
  </r>
  <r>
    <x v="7"/>
    <s v="I/C DESG"/>
    <s v="000075"/>
    <s v="A.A. Bagus Dewangkara"/>
    <m/>
    <n v="8"/>
  </r>
  <r>
    <x v="7"/>
    <s v="I/C DESG"/>
    <s v="000075"/>
    <s v="A.A. Bagus Dewangkara"/>
    <m/>
    <n v="8"/>
  </r>
  <r>
    <x v="7"/>
    <s v="I/C DESG"/>
    <s v="000075"/>
    <s v="A.A. Bagus Dewangkara"/>
    <m/>
    <n v="8"/>
  </r>
  <r>
    <x v="7"/>
    <s v="I/C DESG"/>
    <s v="000075"/>
    <s v="A.A. Bagus Dewangkara"/>
    <m/>
    <n v="8"/>
  </r>
  <r>
    <x v="2"/>
    <s v="I/C DESG"/>
    <s v="002044"/>
    <s v="I Gusti Ngurah"/>
    <m/>
    <n v="4"/>
  </r>
  <r>
    <x v="2"/>
    <s v="I/C DESG"/>
    <s v="002044"/>
    <s v="I Gusti Ngurah"/>
    <m/>
    <n v="4"/>
  </r>
  <r>
    <x v="2"/>
    <s v="I/C DESG"/>
    <s v="002044"/>
    <s v="I Gusti Ngurah"/>
    <m/>
    <n v="2"/>
  </r>
  <r>
    <x v="2"/>
    <s v="I/C DESG"/>
    <s v="002044"/>
    <s v="I Gusti Ngurah"/>
    <m/>
    <n v="4"/>
  </r>
  <r>
    <x v="2"/>
    <s v="I/C DESG"/>
    <s v="002044"/>
    <s v="I Gusti Ngurah"/>
    <m/>
    <n v="4"/>
  </r>
  <r>
    <x v="45"/>
    <s v="I/C DESG"/>
    <s v="002044"/>
    <s v="I Gusti Ngurah"/>
    <m/>
    <n v="4"/>
  </r>
  <r>
    <x v="2"/>
    <s v="I/C DESG"/>
    <s v="002044"/>
    <s v="I Gusti Ngurah"/>
    <m/>
    <n v="2"/>
  </r>
  <r>
    <x v="45"/>
    <s v="I/C DESG"/>
    <s v="002044"/>
    <s v="I Gusti Ngurah"/>
    <m/>
    <n v="4"/>
  </r>
  <r>
    <x v="45"/>
    <s v="I/C DESG"/>
    <s v="002044"/>
    <s v="I Gusti Ngurah"/>
    <m/>
    <n v="4"/>
  </r>
  <r>
    <x v="45"/>
    <s v="I/C DESG"/>
    <s v="002044"/>
    <s v="I Gusti Ngurah"/>
    <m/>
    <n v="4"/>
  </r>
  <r>
    <x v="45"/>
    <s v="I/C DESG"/>
    <s v="002044"/>
    <s v="I Gusti Ngurah"/>
    <m/>
    <n v="4"/>
  </r>
  <r>
    <x v="35"/>
    <s v="Design"/>
    <s v="002044"/>
    <s v="I Gusti Ngurah"/>
    <m/>
    <n v="4"/>
  </r>
  <r>
    <x v="35"/>
    <s v="Design"/>
    <s v="002044"/>
    <s v="I Gusti Ngurah"/>
    <m/>
    <n v="4"/>
  </r>
  <r>
    <x v="35"/>
    <s v="Design"/>
    <s v="002044"/>
    <s v="I Gusti Ngurah"/>
    <m/>
    <n v="4"/>
  </r>
  <r>
    <x v="35"/>
    <s v="Design"/>
    <s v="002044"/>
    <s v="I Gusti Ngurah"/>
    <m/>
    <n v="4"/>
  </r>
  <r>
    <x v="35"/>
    <s v="Design"/>
    <s v="002044"/>
    <s v="I Gusti Ngurah"/>
    <m/>
    <n v="3"/>
  </r>
  <r>
    <x v="35"/>
    <s v="Design"/>
    <s v="002044"/>
    <s v="I Gusti Ngurah"/>
    <m/>
    <n v="2"/>
  </r>
  <r>
    <x v="45"/>
    <s v="I/C DESG"/>
    <s v="002044"/>
    <s v="I Gusti Ngurah"/>
    <m/>
    <n v="4"/>
  </r>
  <r>
    <x v="45"/>
    <s v="I/C DESG"/>
    <s v="002044"/>
    <s v="I Gusti Ngurah"/>
    <m/>
    <n v="4"/>
  </r>
  <r>
    <x v="45"/>
    <s v="I/C DESG"/>
    <s v="002044"/>
    <s v="I Gusti Ngurah"/>
    <m/>
    <n v="4"/>
  </r>
  <r>
    <x v="45"/>
    <s v="I/C DESG"/>
    <s v="002044"/>
    <s v="I Gusti Ngurah"/>
    <m/>
    <n v="4"/>
  </r>
  <r>
    <x v="45"/>
    <s v="I/C DESG"/>
    <s v="002044"/>
    <s v="I Gusti Ngurah"/>
    <m/>
    <n v="3"/>
  </r>
  <r>
    <x v="12"/>
    <s v="I/C DESG"/>
    <s v="006609"/>
    <s v="Yusantari Ardana"/>
    <m/>
    <n v="4"/>
  </r>
  <r>
    <x v="45"/>
    <s v="I/C DESG"/>
    <s v="004393"/>
    <s v="Putu Ary Santana"/>
    <m/>
    <n v="4"/>
  </r>
  <r>
    <x v="46"/>
    <s v="I/C DESG"/>
    <s v="002043"/>
    <s v="I Gusti Bagus Sera"/>
    <m/>
    <n v="4"/>
  </r>
  <r>
    <x v="46"/>
    <s v="I/C DESG"/>
    <s v="002043"/>
    <s v="I Gusti Bagus Sera"/>
    <m/>
    <n v="4"/>
  </r>
  <r>
    <x v="2"/>
    <s v="I/C DESG"/>
    <s v="004393"/>
    <s v="Putu Ary Santana"/>
    <m/>
    <n v="7"/>
  </r>
  <r>
    <x v="35"/>
    <s v="Design"/>
    <s v="006609"/>
    <s v="Yusantari Ardana"/>
    <m/>
    <n v="8"/>
  </r>
  <r>
    <x v="2"/>
    <s v="I/C DESG"/>
    <s v="004393"/>
    <s v="Putu Ary Santana"/>
    <m/>
    <n v="4"/>
  </r>
  <r>
    <x v="35"/>
    <s v="Design"/>
    <s v="006609"/>
    <s v="Yusantari Ardana"/>
    <m/>
    <n v="8"/>
  </r>
  <r>
    <x v="14"/>
    <s v="I/C DESG"/>
    <s v="002043"/>
    <s v="I Gusti Bagus Sera"/>
    <m/>
    <n v="4"/>
  </r>
  <r>
    <x v="2"/>
    <s v="I/C DESG"/>
    <s v="004393"/>
    <s v="Putu Ary Santana"/>
    <m/>
    <n v="8"/>
  </r>
  <r>
    <x v="14"/>
    <s v="I/C DESG"/>
    <s v="002043"/>
    <s v="I Gusti Bagus Sera"/>
    <m/>
    <n v="8"/>
  </r>
  <r>
    <x v="21"/>
    <s v="I/C DESG"/>
    <s v="006609"/>
    <s v="Yusantari Ardana"/>
    <m/>
    <n v="8"/>
  </r>
  <r>
    <x v="45"/>
    <s v="I/C DESG"/>
    <s v="004393"/>
    <s v="Putu Ary Santana"/>
    <m/>
    <n v="8"/>
  </r>
  <r>
    <x v="46"/>
    <s v="I/C DESG"/>
    <s v="002043"/>
    <s v="I Gusti Bagus Sera"/>
    <m/>
    <n v="8"/>
  </r>
  <r>
    <x v="46"/>
    <s v="I/C DESG"/>
    <s v="002043"/>
    <s v="I Gusti Bagus Sera"/>
    <m/>
    <n v="8"/>
  </r>
  <r>
    <x v="46"/>
    <s v="I/C DESG"/>
    <s v="006609"/>
    <s v="Yusantari Ardana"/>
    <m/>
    <n v="8"/>
  </r>
  <r>
    <x v="46"/>
    <s v="I/C DESG"/>
    <s v="002043"/>
    <s v="I Gusti Bagus Sera"/>
    <m/>
    <n v="8"/>
  </r>
  <r>
    <x v="45"/>
    <s v="I/C DESG"/>
    <s v="004393"/>
    <s v="Putu Ary Santana"/>
    <m/>
    <n v="4"/>
  </r>
  <r>
    <x v="46"/>
    <s v="I/C DESG"/>
    <s v="006609"/>
    <s v="Yusantari Ardana"/>
    <m/>
    <n v="8"/>
  </r>
  <r>
    <x v="46"/>
    <s v="I/C DESG"/>
    <s v="002043"/>
    <s v="I Gusti Bagus Sera"/>
    <m/>
    <n v="8"/>
  </r>
  <r>
    <x v="46"/>
    <s v="I/C DESG"/>
    <s v="006609"/>
    <s v="Yusantari Ardana"/>
    <m/>
    <n v="7"/>
  </r>
  <r>
    <x v="45"/>
    <s v="I/C DESG"/>
    <s v="004393"/>
    <s v="Putu Ary Santana"/>
    <m/>
    <n v="8"/>
  </r>
  <r>
    <x v="14"/>
    <s v="I/C DESG"/>
    <s v="002043"/>
    <s v="I Gusti Bagus Sera"/>
    <m/>
    <n v="8"/>
  </r>
  <r>
    <x v="46"/>
    <s v="I/C DESG"/>
    <s v="006609"/>
    <s v="Yusantari Ardana"/>
    <m/>
    <n v="8"/>
  </r>
  <r>
    <x v="45"/>
    <s v="I/C DESG"/>
    <s v="004393"/>
    <s v="Putu Ary Santana"/>
    <m/>
    <n v="8"/>
  </r>
  <r>
    <x v="45"/>
    <s v="I/C DESG"/>
    <s v="004393"/>
    <s v="Putu Ary Santana"/>
    <m/>
    <n v="8"/>
  </r>
  <r>
    <x v="28"/>
    <s v="I/C DESG"/>
    <s v="002043"/>
    <s v="I Gusti Bagus Sera"/>
    <m/>
    <n v="4"/>
  </r>
  <r>
    <x v="45"/>
    <s v="I/C DESG"/>
    <s v="006609"/>
    <s v="Yusantari Ardana"/>
    <m/>
    <n v="4"/>
  </r>
  <r>
    <x v="45"/>
    <s v="I/C DESG"/>
    <s v="004393"/>
    <s v="Putu Ary Santana"/>
    <m/>
    <n v="8"/>
  </r>
  <r>
    <x v="28"/>
    <s v="I/C DESG"/>
    <s v="002043"/>
    <s v="I Gusti Bagus Sera"/>
    <m/>
    <n v="7"/>
  </r>
  <r>
    <x v="45"/>
    <s v="I/C DESG"/>
    <s v="006609"/>
    <s v="Yusantari Ardana"/>
    <m/>
    <n v="8"/>
  </r>
  <r>
    <x v="28"/>
    <s v="I/C DESG"/>
    <s v="002043"/>
    <s v="I Gusti Bagus Sera"/>
    <m/>
    <n v="7"/>
  </r>
  <r>
    <x v="25"/>
    <s v="I/C DESG"/>
    <s v="006609"/>
    <s v="Yusantari Ardana"/>
    <m/>
    <n v="8"/>
  </r>
  <r>
    <x v="25"/>
    <s v="I/C DESG"/>
    <s v="004107"/>
    <s v="Nyoman Diksa"/>
    <m/>
    <n v="2"/>
  </r>
  <r>
    <x v="25"/>
    <s v="I/C DESG"/>
    <s v="004107"/>
    <s v="Nyoman Diksa"/>
    <m/>
    <n v="2"/>
  </r>
  <r>
    <x v="25"/>
    <s v="I/C DESG"/>
    <s v="004107"/>
    <s v="Nyoman Diksa"/>
    <m/>
    <n v="2"/>
  </r>
  <r>
    <x v="50"/>
    <s v="I/C DESG"/>
    <s v="004107"/>
    <s v="Nyoman Diksa"/>
    <m/>
    <n v="1"/>
  </r>
  <r>
    <x v="50"/>
    <s v="I/C DESG"/>
    <s v="004107"/>
    <s v="Nyoman Diksa"/>
    <m/>
    <n v="1"/>
  </r>
  <r>
    <x v="50"/>
    <s v="I/C DESG"/>
    <s v="004107"/>
    <s v="Nyoman Diksa"/>
    <m/>
    <n v="1"/>
  </r>
  <r>
    <x v="50"/>
    <s v="I/C DESG"/>
    <s v="004107"/>
    <s v="Nyoman Diksa"/>
    <m/>
    <n v="1"/>
  </r>
  <r>
    <x v="50"/>
    <s v="I/C DESG"/>
    <s v="004107"/>
    <s v="Nyoman Diksa"/>
    <m/>
    <n v="2"/>
  </r>
  <r>
    <x v="50"/>
    <s v="I/C DESG"/>
    <s v="004107"/>
    <s v="Nyoman Diksa"/>
    <m/>
    <n v="1"/>
  </r>
  <r>
    <x v="51"/>
    <s v="I/C DESG"/>
    <s v="004107"/>
    <s v="Nyoman Diksa"/>
    <m/>
    <n v="2"/>
  </r>
  <r>
    <x v="35"/>
    <s v="Design"/>
    <s v="004107"/>
    <s v="Nyoman Diksa"/>
    <m/>
    <n v="1"/>
  </r>
  <r>
    <x v="35"/>
    <s v="Design"/>
    <s v="004107"/>
    <s v="Nyoman Diksa"/>
    <m/>
    <n v="2"/>
  </r>
  <r>
    <x v="35"/>
    <s v="Design"/>
    <s v="004107"/>
    <s v="Nyoman Diksa"/>
    <m/>
    <n v="2"/>
  </r>
  <r>
    <x v="25"/>
    <s v="I/C DESG"/>
    <s v="004107"/>
    <s v="Nyoman Diksa"/>
    <m/>
    <n v="2"/>
  </r>
  <r>
    <x v="45"/>
    <s v="I/C DESG"/>
    <s v="004107"/>
    <s v="Nyoman Diksa"/>
    <m/>
    <n v="1"/>
  </r>
  <r>
    <x v="45"/>
    <s v="I/C DESG"/>
    <s v="004107"/>
    <s v="Nyoman Diksa"/>
    <m/>
    <n v="1"/>
  </r>
  <r>
    <x v="45"/>
    <s v="I/C DESG"/>
    <s v="004107"/>
    <s v="Nyoman Diksa"/>
    <m/>
    <n v="2"/>
  </r>
  <r>
    <x v="45"/>
    <s v="I/C DESG"/>
    <s v="004107"/>
    <s v="Nyoman Diksa"/>
    <m/>
    <n v="2"/>
  </r>
  <r>
    <x v="45"/>
    <s v="I/C DESG"/>
    <s v="004107"/>
    <s v="Nyoman Diksa"/>
    <m/>
    <n v="2"/>
  </r>
  <r>
    <x v="45"/>
    <s v="I/C DESG"/>
    <s v="004107"/>
    <s v="Nyoman Diksa"/>
    <m/>
    <n v="1"/>
  </r>
  <r>
    <x v="40"/>
    <s v="I/C DESG"/>
    <s v="004107"/>
    <s v="Nyoman Diksa"/>
    <m/>
    <n v="2"/>
  </r>
  <r>
    <x v="51"/>
    <s v="I/C DESG"/>
    <s v="004107"/>
    <s v="Nyoman Diksa"/>
    <m/>
    <n v="4"/>
  </r>
  <r>
    <x v="51"/>
    <s v="I/C DESG"/>
    <s v="004107"/>
    <s v="Nyoman Diksa"/>
    <m/>
    <n v="4"/>
  </r>
  <r>
    <x v="51"/>
    <s v="I/C DESG"/>
    <s v="004107"/>
    <s v="Nyoman Diksa"/>
    <m/>
    <n v="3"/>
  </r>
  <r>
    <x v="51"/>
    <s v="I/C DESG"/>
    <s v="004107"/>
    <s v="Nyoman Diksa"/>
    <m/>
    <n v="5"/>
  </r>
  <r>
    <x v="51"/>
    <s v="I/C DESG"/>
    <s v="004107"/>
    <s v="Nyoman Diksa"/>
    <m/>
    <n v="4"/>
  </r>
  <r>
    <x v="46"/>
    <s v="I/C DESG"/>
    <s v="002045"/>
    <s v="I Ketut Sukardiana"/>
    <m/>
    <n v="8"/>
  </r>
  <r>
    <x v="2"/>
    <s v="I/C DESG"/>
    <s v="006102"/>
    <s v="Aditya Kerta"/>
    <m/>
    <n v="8"/>
  </r>
  <r>
    <x v="46"/>
    <s v="I/C DESG"/>
    <s v="002045"/>
    <s v="I Ketut Sukardiana"/>
    <m/>
    <n v="8"/>
  </r>
  <r>
    <x v="2"/>
    <s v="I/C DESG"/>
    <s v="006102"/>
    <s v="Aditya Kerta"/>
    <m/>
    <n v="8"/>
  </r>
  <r>
    <x v="46"/>
    <s v="I/C DESG"/>
    <s v="002045"/>
    <s v="I Ketut Sukardiana"/>
    <m/>
    <n v="8"/>
  </r>
  <r>
    <x v="2"/>
    <s v="I/C DESG"/>
    <s v="006102"/>
    <s v="Aditya Kerta"/>
    <m/>
    <n v="8"/>
  </r>
  <r>
    <x v="46"/>
    <s v="I/C DESG"/>
    <s v="002045"/>
    <s v="I Ketut Sukardiana"/>
    <m/>
    <n v="8"/>
  </r>
  <r>
    <x v="25"/>
    <s v="I/C DESG"/>
    <s v="002048"/>
    <s v="I Wayan"/>
    <m/>
    <n v="6"/>
  </r>
  <r>
    <x v="46"/>
    <s v="I/C DESG"/>
    <s v="002045"/>
    <s v="I Ketut Sukardiana"/>
    <m/>
    <n v="8"/>
  </r>
  <r>
    <x v="25"/>
    <s v="I/C DESG"/>
    <s v="002048"/>
    <s v="I Wayan"/>
    <m/>
    <n v="6"/>
  </r>
  <r>
    <x v="25"/>
    <s v="I/C DESG"/>
    <s v="006102"/>
    <s v="Aditya Kerta"/>
    <m/>
    <n v="8"/>
  </r>
  <r>
    <x v="25"/>
    <s v="I/C DESG"/>
    <s v="002048"/>
    <s v="I Wayan"/>
    <m/>
    <n v="6"/>
  </r>
  <r>
    <x v="51"/>
    <s v="I/C DESG"/>
    <s v="002045"/>
    <s v="I Ketut Sukardiana"/>
    <m/>
    <n v="8"/>
  </r>
  <r>
    <x v="25"/>
    <s v="I/C DESG"/>
    <s v="006102"/>
    <s v="Aditya Kerta"/>
    <m/>
    <n v="8"/>
  </r>
  <r>
    <x v="51"/>
    <s v="I/C DESG"/>
    <s v="002045"/>
    <s v="I Ketut Sukardiana"/>
    <m/>
    <n v="8"/>
  </r>
  <r>
    <x v="25"/>
    <s v="I/C DESG"/>
    <s v="002048"/>
    <s v="I Wayan"/>
    <m/>
    <n v="4"/>
  </r>
  <r>
    <x v="51"/>
    <s v="I/C DESG"/>
    <s v="002045"/>
    <s v="I Ketut Sukardiana"/>
    <m/>
    <n v="8"/>
  </r>
  <r>
    <x v="25"/>
    <s v="I/C DESG"/>
    <s v="006102"/>
    <s v="Aditya Kerta"/>
    <m/>
    <n v="8"/>
  </r>
  <r>
    <x v="25"/>
    <s v="I/C DESG"/>
    <s v="002048"/>
    <s v="I Wayan"/>
    <m/>
    <n v="6"/>
  </r>
  <r>
    <x v="46"/>
    <s v="I/C DESG"/>
    <s v="002045"/>
    <s v="I Ketut Sukardiana"/>
    <m/>
    <n v="8"/>
  </r>
  <r>
    <x v="25"/>
    <s v="I/C DESG"/>
    <s v="002048"/>
    <s v="I Wayan"/>
    <m/>
    <n v="8"/>
  </r>
  <r>
    <x v="25"/>
    <s v="I/C DESG"/>
    <s v="006102"/>
    <s v="Aditya Kerta"/>
    <m/>
    <n v="8"/>
  </r>
  <r>
    <x v="46"/>
    <s v="I/C DESG"/>
    <s v="002045"/>
    <s v="I Ketut Sukardiana"/>
    <m/>
    <n v="8"/>
  </r>
  <r>
    <x v="25"/>
    <s v="I/C DESG"/>
    <s v="006102"/>
    <s v="Aditya Kerta"/>
    <m/>
    <n v="8"/>
  </r>
  <r>
    <x v="46"/>
    <s v="I/C DESG"/>
    <s v="002045"/>
    <s v="I Ketut Sukardiana"/>
    <m/>
    <n v="8"/>
  </r>
  <r>
    <x v="42"/>
    <s v="I/C DESG"/>
    <s v="002048"/>
    <s v="I Wayan"/>
    <m/>
    <n v="2"/>
  </r>
  <r>
    <x v="25"/>
    <s v="I/C DESG"/>
    <s v="006102"/>
    <s v="Aditya Kerta"/>
    <m/>
    <n v="4"/>
  </r>
  <r>
    <x v="42"/>
    <s v="I/C DESG"/>
    <s v="002048"/>
    <s v="I Wayan"/>
    <m/>
    <n v="2"/>
  </r>
  <r>
    <x v="42"/>
    <s v="I/C DESG"/>
    <s v="002048"/>
    <s v="I Wayan"/>
    <m/>
    <n v="2"/>
  </r>
  <r>
    <x v="45"/>
    <s v="I/C DESG"/>
    <s v="006102"/>
    <s v="Aditya Kerta"/>
    <m/>
    <n v="8"/>
  </r>
  <r>
    <x v="42"/>
    <s v="I/C DESG"/>
    <s v="002048"/>
    <s v="I Wayan"/>
    <m/>
    <n v="2"/>
  </r>
  <r>
    <x v="2"/>
    <s v="I/C DESG"/>
    <s v="006102"/>
    <s v="Aditya Kerta"/>
    <m/>
    <n v="4"/>
  </r>
  <r>
    <x v="50"/>
    <s v="I/C DESG"/>
    <s v="002048"/>
    <s v="I Wayan"/>
    <m/>
    <n v="2"/>
  </r>
  <r>
    <x v="50"/>
    <s v="I/C DESG"/>
    <s v="002048"/>
    <s v="I Wayan"/>
    <m/>
    <n v="2"/>
  </r>
  <r>
    <x v="50"/>
    <s v="I/C DESG"/>
    <s v="002048"/>
    <s v="I Wayan"/>
    <m/>
    <n v="2"/>
  </r>
  <r>
    <x v="25"/>
    <s v="I/C DESG"/>
    <s v="002048"/>
    <s v="I Wayan"/>
    <m/>
    <n v="4"/>
  </r>
  <r>
    <x v="25"/>
    <s v="I/C DESG"/>
    <s v="002048"/>
    <s v="I Wayan"/>
    <m/>
    <n v="4"/>
  </r>
  <r>
    <x v="25"/>
    <s v="I/C DESG"/>
    <s v="002048"/>
    <s v="I Wayan"/>
    <m/>
    <n v="4"/>
  </r>
  <r>
    <x v="25"/>
    <s v="I/C DESG"/>
    <s v="002048"/>
    <s v="I Wayan"/>
    <m/>
    <n v="2"/>
  </r>
  <r>
    <x v="25"/>
    <s v="I/C DESG"/>
    <s v="002048"/>
    <s v="I Wayan"/>
    <m/>
    <n v="6"/>
  </r>
  <r>
    <x v="50"/>
    <s v="I/C DESG"/>
    <s v="002048"/>
    <s v="I Wayan"/>
    <m/>
    <n v="2"/>
  </r>
  <r>
    <x v="50"/>
    <s v="I/C DESG"/>
    <s v="002048"/>
    <s v="I Wayan"/>
    <m/>
    <n v="2"/>
  </r>
  <r>
    <x v="50"/>
    <s v="I/C DESG"/>
    <s v="002048"/>
    <s v="I Wayan"/>
    <m/>
    <n v="2"/>
  </r>
  <r>
    <x v="50"/>
    <s v="I/C DESG"/>
    <s v="002048"/>
    <s v="I Wayan"/>
    <m/>
    <n v="2"/>
  </r>
  <r>
    <x v="50"/>
    <s v="I/C DESG"/>
    <s v="002048"/>
    <s v="I Wayan"/>
    <m/>
    <n v="2"/>
  </r>
  <r>
    <x v="12"/>
    <s v="I/C DESG"/>
    <s v="002535"/>
    <s v="Johanes Jojo"/>
    <m/>
    <n v="4"/>
  </r>
  <r>
    <x v="45"/>
    <s v="I/C DESG"/>
    <s v="002044"/>
    <s v="I Gusti Ngurah"/>
    <m/>
    <n v="4"/>
  </r>
  <r>
    <x v="12"/>
    <s v="I/C DESG"/>
    <s v="002535"/>
    <s v="Johanes Jojo"/>
    <m/>
    <n v="8"/>
  </r>
  <r>
    <x v="12"/>
    <s v="I/C DESG"/>
    <s v="002535"/>
    <s v="Johanes Jojo"/>
    <m/>
    <n v="8"/>
  </r>
  <r>
    <x v="53"/>
    <s v="I/C DESG"/>
    <s v="002044"/>
    <s v="I Gusti Ngurah"/>
    <m/>
    <n v="8"/>
  </r>
  <r>
    <x v="53"/>
    <s v="I/C DESG"/>
    <s v="004393"/>
    <s v="Putu Ary Santana"/>
    <m/>
    <n v="8"/>
  </r>
  <r>
    <x v="53"/>
    <s v="I/C DESG"/>
    <s v="002044"/>
    <s v="I Gusti Ngurah"/>
    <m/>
    <n v="8"/>
  </r>
  <r>
    <x v="46"/>
    <s v="I/C DESG"/>
    <s v="002535"/>
    <s v="Johanes Jojo"/>
    <m/>
    <n v="4"/>
  </r>
  <r>
    <x v="12"/>
    <s v="I/C DESG"/>
    <s v="002535"/>
    <s v="Johanes Jojo"/>
    <m/>
    <n v="6"/>
  </r>
  <r>
    <x v="53"/>
    <s v="I/C DESG"/>
    <s v="004393"/>
    <s v="Putu Ary Santana"/>
    <m/>
    <n v="8"/>
  </r>
  <r>
    <x v="53"/>
    <s v="I/C DESG"/>
    <s v="002044"/>
    <s v="I Gusti Ngurah"/>
    <m/>
    <n v="8"/>
  </r>
  <r>
    <x v="54"/>
    <s v="I/C DESG"/>
    <s v="000075"/>
    <s v="A.A. Bagus Dewangkara"/>
    <m/>
    <n v="8"/>
  </r>
  <r>
    <x v="12"/>
    <s v="I/C DESG"/>
    <s v="002535"/>
    <s v="Johanes Jojo"/>
    <m/>
    <n v="8"/>
  </r>
  <r>
    <x v="53"/>
    <s v="I/C DESG"/>
    <s v="002044"/>
    <s v="I Gusti Ngurah"/>
    <m/>
    <n v="4"/>
  </r>
  <r>
    <x v="54"/>
    <s v="I/C DESG"/>
    <s v="000075"/>
    <s v="A.A. Bagus Dewangkara"/>
    <m/>
    <n v="8"/>
  </r>
  <r>
    <x v="2"/>
    <s v="I/C DESG"/>
    <s v="004393"/>
    <s v="Putu Ary Santana"/>
    <m/>
    <n v="8"/>
  </r>
  <r>
    <x v="12"/>
    <s v="I/C DESG"/>
    <s v="002535"/>
    <s v="Johanes Jojo"/>
    <m/>
    <n v="8"/>
  </r>
  <r>
    <x v="53"/>
    <s v="I/C DESG"/>
    <s v="002044"/>
    <s v="I Gusti Ngurah"/>
    <m/>
    <n v="8"/>
  </r>
  <r>
    <x v="54"/>
    <s v="I/C DESG"/>
    <s v="000075"/>
    <s v="A.A. Bagus Dewangkara"/>
    <m/>
    <n v="8"/>
  </r>
  <r>
    <x v="2"/>
    <s v="I/C DESG"/>
    <s v="004393"/>
    <s v="Putu Ary Santana"/>
    <m/>
    <n v="8"/>
  </r>
  <r>
    <x v="53"/>
    <s v="I/C DESG"/>
    <s v="002044"/>
    <s v="I Gusti Ngurah"/>
    <m/>
    <n v="8"/>
  </r>
  <r>
    <x v="54"/>
    <s v="I/C DESG"/>
    <s v="000075"/>
    <s v="A.A. Bagus Dewangkara"/>
    <m/>
    <n v="8"/>
  </r>
  <r>
    <x v="2"/>
    <s v="I/C DESG"/>
    <s v="002535"/>
    <s v="Johanes Jojo"/>
    <m/>
    <n v="8"/>
  </r>
  <r>
    <x v="53"/>
    <s v="I/C DESG"/>
    <s v="002044"/>
    <s v="I Gusti Ngurah"/>
    <m/>
    <n v="8"/>
  </r>
  <r>
    <x v="2"/>
    <s v="I/C DESG"/>
    <s v="004393"/>
    <s v="Putu Ary Santana"/>
    <m/>
    <n v="8"/>
  </r>
  <r>
    <x v="54"/>
    <s v="I/C DESG"/>
    <s v="000075"/>
    <s v="A.A. Bagus Dewangkara"/>
    <m/>
    <n v="8"/>
  </r>
  <r>
    <x v="12"/>
    <s v="I/C DESG"/>
    <s v="002535"/>
    <s v="Johanes Jojo"/>
    <m/>
    <n v="8"/>
  </r>
  <r>
    <x v="53"/>
    <s v="I/C DESG"/>
    <s v="002044"/>
    <s v="I Gusti Ngurah"/>
    <m/>
    <n v="8"/>
  </r>
  <r>
    <x v="12"/>
    <s v="I/C DESG"/>
    <s v="002535"/>
    <s v="Johanes Jojo"/>
    <m/>
    <n v="8"/>
  </r>
  <r>
    <x v="2"/>
    <s v="I/C DESG"/>
    <s v="004393"/>
    <s v="Putu Ary Santana"/>
    <m/>
    <n v="8"/>
  </r>
  <r>
    <x v="54"/>
    <s v="I/C DESG"/>
    <s v="000075"/>
    <s v="A.A. Bagus Dewangkara"/>
    <m/>
    <n v="8"/>
  </r>
  <r>
    <x v="53"/>
    <s v="I/C DESG"/>
    <s v="002044"/>
    <s v="I Gusti Ngurah"/>
    <m/>
    <n v="8"/>
  </r>
  <r>
    <x v="12"/>
    <s v="I/C DESG"/>
    <s v="002535"/>
    <s v="Johanes Jojo"/>
    <m/>
    <n v="8"/>
  </r>
  <r>
    <x v="54"/>
    <s v="I/C DESG"/>
    <s v="000075"/>
    <s v="A.A. Bagus Dewangkara"/>
    <m/>
    <n v="8"/>
  </r>
  <r>
    <x v="53"/>
    <s v="I/C DESG"/>
    <s v="004393"/>
    <s v="Putu Ary Santana"/>
    <m/>
    <n v="4"/>
  </r>
  <r>
    <x v="53"/>
    <s v="I/C DESG"/>
    <s v="002044"/>
    <s v="I Gusti Ngurah"/>
    <m/>
    <n v="8"/>
  </r>
  <r>
    <x v="54"/>
    <s v="I/C DESG"/>
    <s v="000075"/>
    <s v="A.A. Bagus Dewangkara"/>
    <m/>
    <n v="6"/>
  </r>
  <r>
    <x v="45"/>
    <s v="I/C DESG"/>
    <s v="004393"/>
    <s v="Putu Ary Santana"/>
    <m/>
    <n v="8"/>
  </r>
  <r>
    <x v="2"/>
    <s v="I/C DESG"/>
    <s v="002044"/>
    <s v="I Gusti Ngurah"/>
    <m/>
    <n v="8"/>
  </r>
  <r>
    <x v="2"/>
    <s v="I/C DESG"/>
    <s v="004393"/>
    <s v="Putu Ary Santana"/>
    <m/>
    <n v="6"/>
  </r>
  <r>
    <x v="14"/>
    <s v="I/C DESG"/>
    <s v="002043"/>
    <s v="I Gusti Bagus Sera"/>
    <m/>
    <n v="8"/>
  </r>
  <r>
    <x v="54"/>
    <s v="I/C DESG"/>
    <s v="000075"/>
    <s v="A.A. Bagus Dewangkara"/>
    <m/>
    <n v="8"/>
  </r>
  <r>
    <x v="2"/>
    <s v="I/C DESG"/>
    <s v="004393"/>
    <s v="Putu Ary Santana"/>
    <m/>
    <n v="8"/>
  </r>
  <r>
    <x v="14"/>
    <s v="I/C DESG"/>
    <s v="002043"/>
    <s v="I Gusti Bagus Sera"/>
    <m/>
    <n v="8"/>
  </r>
  <r>
    <x v="54"/>
    <s v="I/C DESG"/>
    <s v="000075"/>
    <s v="A.A. Bagus Dewangkara"/>
    <m/>
    <n v="8"/>
  </r>
  <r>
    <x v="2"/>
    <s v="I/C DESG"/>
    <s v="004393"/>
    <s v="Putu Ary Santana"/>
    <m/>
    <n v="4"/>
  </r>
  <r>
    <x v="14"/>
    <s v="I/C DESG"/>
    <s v="002043"/>
    <s v="I Gusti Bagus Sera"/>
    <m/>
    <n v="8"/>
  </r>
  <r>
    <x v="54"/>
    <s v="I/C DESG"/>
    <s v="000075"/>
    <s v="A.A. Bagus Dewangkara"/>
    <m/>
    <n v="8"/>
  </r>
  <r>
    <x v="45"/>
    <s v="I/C DESG"/>
    <s v="004393"/>
    <s v="Putu Ary Santana"/>
    <m/>
    <n v="7"/>
  </r>
  <r>
    <x v="14"/>
    <s v="I/C DESG"/>
    <s v="002043"/>
    <s v="I Gusti Bagus Sera"/>
    <m/>
    <n v="8"/>
  </r>
  <r>
    <x v="14"/>
    <s v="I/C DESG"/>
    <s v="002043"/>
    <s v="I Gusti Bagus Sera"/>
    <m/>
    <n v="8"/>
  </r>
  <r>
    <x v="7"/>
    <s v="I/C DESG"/>
    <s v="000075"/>
    <s v="A.A. Bagus Dewangkara"/>
    <m/>
    <n v="2"/>
  </r>
  <r>
    <x v="14"/>
    <s v="I/C DESG"/>
    <s v="002043"/>
    <s v="I Gusti Bagus Sera"/>
    <m/>
    <n v="8"/>
  </r>
  <r>
    <x v="14"/>
    <s v="I/C DESG"/>
    <s v="002043"/>
    <s v="I Gusti Bagus Sera"/>
    <m/>
    <n v="4"/>
  </r>
  <r>
    <x v="14"/>
    <s v="I/C DESG"/>
    <s v="002043"/>
    <s v="I Gusti Bagus Sera"/>
    <m/>
    <n v="8"/>
  </r>
  <r>
    <x v="14"/>
    <s v="I/C DESG"/>
    <s v="002043"/>
    <s v="I Gusti Bagus Sera"/>
    <m/>
    <n v="8"/>
  </r>
  <r>
    <x v="14"/>
    <s v="I/C DESG"/>
    <s v="002043"/>
    <s v="I Gusti Bagus Sera"/>
    <m/>
    <n v="8"/>
  </r>
  <r>
    <x v="14"/>
    <s v="I/C DESG"/>
    <s v="002043"/>
    <s v="I Gusti Bagus Sera"/>
    <m/>
    <n v="8"/>
  </r>
  <r>
    <x v="21"/>
    <s v="I/C DESG"/>
    <s v="006609"/>
    <s v="Yusantari Ardana"/>
    <m/>
    <n v="4"/>
  </r>
  <r>
    <x v="25"/>
    <s v="I/C DESG"/>
    <s v="006609"/>
    <s v="Yusantari Ardana"/>
    <m/>
    <n v="8"/>
  </r>
  <r>
    <x v="25"/>
    <s v="I/C DESG"/>
    <s v="006609"/>
    <s v="Yusantari Ardana"/>
    <m/>
    <n v="8"/>
  </r>
  <r>
    <x v="25"/>
    <s v="I/C DESG"/>
    <s v="006609"/>
    <s v="Yusantari Ardana"/>
    <m/>
    <n v="8"/>
  </r>
  <r>
    <x v="42"/>
    <s v="I/C DESG"/>
    <s v="006730"/>
    <s v="Yudha Kartana Putra"/>
    <m/>
    <n v="8"/>
  </r>
  <r>
    <x v="25"/>
    <s v="I/C DESG"/>
    <s v="006609"/>
    <s v="Yusantari Ardana"/>
    <m/>
    <n v="4"/>
  </r>
  <r>
    <x v="42"/>
    <s v="I/C DESG"/>
    <s v="006730"/>
    <s v="Yudha Kartana Putra"/>
    <m/>
    <n v="8"/>
  </r>
  <r>
    <x v="25"/>
    <s v="I/C DESG"/>
    <s v="006609"/>
    <s v="Yusantari Ardana"/>
    <m/>
    <n v="4"/>
  </r>
  <r>
    <x v="42"/>
    <s v="I/C DESG"/>
    <s v="006730"/>
    <s v="Yudha Kartana Putra"/>
    <m/>
    <n v="8"/>
  </r>
  <r>
    <x v="42"/>
    <s v="I/C DESG"/>
    <s v="006730"/>
    <s v="Yudha Kartana Putra"/>
    <m/>
    <n v="8"/>
  </r>
  <r>
    <x v="2"/>
    <s v="I/C DESG"/>
    <s v="006609"/>
    <s v="Yusantari Ardana"/>
    <m/>
    <n v="4"/>
  </r>
  <r>
    <x v="42"/>
    <s v="I/C DESG"/>
    <s v="006730"/>
    <s v="Yudha Kartana Putra"/>
    <m/>
    <n v="8"/>
  </r>
  <r>
    <x v="2"/>
    <s v="I/C DESG"/>
    <s v="006609"/>
    <s v="Yusantari Ardana"/>
    <m/>
    <n v="8"/>
  </r>
  <r>
    <x v="42"/>
    <s v="I/C DESG"/>
    <s v="006730"/>
    <s v="Yudha Kartana Putra"/>
    <m/>
    <n v="7"/>
  </r>
  <r>
    <x v="2"/>
    <s v="I/C DESG"/>
    <s v="006609"/>
    <s v="Yusantari Ardana"/>
    <m/>
    <n v="8"/>
  </r>
  <r>
    <x v="42"/>
    <s v="I/C DESG"/>
    <s v="006730"/>
    <s v="Yudha Kartana Putra"/>
    <m/>
    <n v="8"/>
  </r>
  <r>
    <x v="25"/>
    <s v="I/C DESG"/>
    <s v="006609"/>
    <s v="Yusantari Ardana"/>
    <m/>
    <n v="8"/>
  </r>
  <r>
    <x v="42"/>
    <s v="I/C DESG"/>
    <s v="006730"/>
    <s v="Yudha Kartana Putra"/>
    <m/>
    <n v="8"/>
  </r>
  <r>
    <x v="25"/>
    <s v="I/C DESG"/>
    <s v="006609"/>
    <s v="Yusantari Ardana"/>
    <m/>
    <n v="8"/>
  </r>
  <r>
    <x v="42"/>
    <s v="I/C DESG"/>
    <s v="006730"/>
    <s v="Yudha Kartana Putra"/>
    <m/>
    <n v="8"/>
  </r>
  <r>
    <x v="42"/>
    <s v="I/C DESG"/>
    <s v="006730"/>
    <s v="Yudha Kartana Putra"/>
    <m/>
    <n v="8"/>
  </r>
  <r>
    <x v="42"/>
    <s v="I/C DESG"/>
    <s v="006730"/>
    <s v="Yudha Kartana Putra"/>
    <m/>
    <n v="8"/>
  </r>
  <r>
    <x v="25"/>
    <s v="I/C DESG"/>
    <s v="004107"/>
    <s v="Nyoman Diksa"/>
    <m/>
    <n v="7"/>
  </r>
  <r>
    <x v="25"/>
    <s v="I/C DESG"/>
    <s v="004107"/>
    <s v="Nyoman Diksa"/>
    <m/>
    <n v="4"/>
  </r>
  <r>
    <x v="25"/>
    <s v="I/C DESG"/>
    <s v="004107"/>
    <s v="Nyoman Diksa"/>
    <m/>
    <n v="2"/>
  </r>
  <r>
    <x v="46"/>
    <s v="I/C DESG"/>
    <s v="004135"/>
    <s v="Oryza Angga"/>
    <m/>
    <n v="4"/>
  </r>
  <r>
    <x v="25"/>
    <s v="I/C DESG"/>
    <s v="004107"/>
    <s v="Nyoman Diksa"/>
    <m/>
    <n v="2"/>
  </r>
  <r>
    <x v="46"/>
    <s v="I/C DESG"/>
    <s v="004135"/>
    <s v="Oryza Angga"/>
    <m/>
    <n v="4"/>
  </r>
  <r>
    <x v="25"/>
    <s v="I/C DESG"/>
    <s v="004107"/>
    <s v="Nyoman Diksa"/>
    <m/>
    <n v="2"/>
  </r>
  <r>
    <x v="46"/>
    <s v="I/C DESG"/>
    <s v="004135"/>
    <s v="Oryza Angga"/>
    <m/>
    <n v="4"/>
  </r>
  <r>
    <x v="51"/>
    <s v="I/C DESG"/>
    <s v="004107"/>
    <s v="Nyoman Diksa"/>
    <m/>
    <n v="4"/>
  </r>
  <r>
    <x v="43"/>
    <s v="I/C DESG"/>
    <s v="004135"/>
    <s v="Oryza Angga"/>
    <m/>
    <n v="2"/>
  </r>
  <r>
    <x v="51"/>
    <s v="I/C DESG"/>
    <s v="004107"/>
    <s v="Nyoman Diksa"/>
    <m/>
    <n v="4"/>
  </r>
  <r>
    <x v="43"/>
    <s v="I/C DESG"/>
    <s v="004135"/>
    <s v="Oryza Angga"/>
    <m/>
    <n v="2"/>
  </r>
  <r>
    <x v="51"/>
    <s v="I/C DESG"/>
    <s v="004107"/>
    <s v="Nyoman Diksa"/>
    <m/>
    <n v="4"/>
  </r>
  <r>
    <x v="46"/>
    <s v="I/C DESG"/>
    <s v="004135"/>
    <s v="Oryza Angga"/>
    <m/>
    <n v="8"/>
  </r>
  <r>
    <x v="46"/>
    <s v="I/C DESG"/>
    <s v="004135"/>
    <s v="Oryza Angga"/>
    <m/>
    <n v="8"/>
  </r>
  <r>
    <x v="12"/>
    <s v="I/C DESG"/>
    <s v="004107"/>
    <s v="Nyoman Diksa"/>
    <m/>
    <n v="2"/>
  </r>
  <r>
    <x v="12"/>
    <s v="I/C DESG"/>
    <s v="004107"/>
    <s v="Nyoman Diksa"/>
    <m/>
    <n v="2"/>
  </r>
  <r>
    <x v="12"/>
    <s v="I/C DESG"/>
    <s v="004135"/>
    <s v="Oryza Angga"/>
    <m/>
    <n v="8"/>
  </r>
  <r>
    <x v="25"/>
    <s v="I/C DESG"/>
    <s v="004107"/>
    <s v="Nyoman Diksa"/>
    <m/>
    <n v="2"/>
  </r>
  <r>
    <x v="12"/>
    <s v="I/C DESG"/>
    <s v="004135"/>
    <s v="Oryza Angga"/>
    <m/>
    <n v="8"/>
  </r>
  <r>
    <x v="25"/>
    <s v="I/C DESG"/>
    <s v="004107"/>
    <s v="Nyoman Diksa"/>
    <m/>
    <n v="2"/>
  </r>
  <r>
    <x v="12"/>
    <s v="I/C DESG"/>
    <s v="004135"/>
    <s v="Oryza Angga"/>
    <m/>
    <n v="8"/>
  </r>
  <r>
    <x v="25"/>
    <s v="I/C DESG"/>
    <s v="004107"/>
    <s v="Nyoman Diksa"/>
    <m/>
    <n v="2"/>
  </r>
  <r>
    <x v="12"/>
    <s v="I/C DESG"/>
    <s v="004135"/>
    <s v="Oryza Angga"/>
    <m/>
    <n v="7"/>
  </r>
  <r>
    <x v="25"/>
    <s v="I/C DESG"/>
    <s v="004107"/>
    <s v="Nyoman Diksa"/>
    <m/>
    <n v="4"/>
  </r>
  <r>
    <x v="12"/>
    <s v="I/C DESG"/>
    <s v="004135"/>
    <s v="Oryza Angga"/>
    <m/>
    <n v="6"/>
  </r>
  <r>
    <x v="12"/>
    <s v="I/C DESG"/>
    <s v="004135"/>
    <s v="Oryza Angga"/>
    <m/>
    <n v="8"/>
  </r>
  <r>
    <x v="2"/>
    <s v="I/C DESG"/>
    <s v="004107"/>
    <s v="Nyoman Diksa"/>
    <m/>
    <n v="2"/>
  </r>
  <r>
    <x v="12"/>
    <s v="I/C DESG"/>
    <s v="004135"/>
    <s v="Oryza Angga"/>
    <m/>
    <n v="3"/>
  </r>
  <r>
    <x v="2"/>
    <s v="I/C DESG"/>
    <s v="004107"/>
    <s v="Nyoman Diksa"/>
    <m/>
    <n v="2"/>
  </r>
  <r>
    <x v="12"/>
    <s v="I/C DESG"/>
    <s v="004135"/>
    <s v="Oryza Angga"/>
    <m/>
    <n v="2"/>
  </r>
  <r>
    <x v="2"/>
    <s v="I/C DESG"/>
    <s v="004107"/>
    <s v="Nyoman Diksa"/>
    <m/>
    <n v="2"/>
  </r>
  <r>
    <x v="12"/>
    <s v="I/C DESG"/>
    <s v="004135"/>
    <s v="Oryza Angga"/>
    <m/>
    <n v="2"/>
  </r>
  <r>
    <x v="2"/>
    <s v="I/C DESG"/>
    <s v="004107"/>
    <s v="Nyoman Diksa"/>
    <m/>
    <n v="1"/>
  </r>
  <r>
    <x v="12"/>
    <s v="I/C DESG"/>
    <s v="004107"/>
    <s v="Nyoman Diksa"/>
    <m/>
    <n v="2"/>
  </r>
  <r>
    <x v="12"/>
    <s v="I/C DESG"/>
    <s v="004107"/>
    <s v="Nyoman Diksa"/>
    <m/>
    <n v="1"/>
  </r>
  <r>
    <x v="12"/>
    <s v="I/C DESG"/>
    <s v="004107"/>
    <s v="Nyoman Diksa"/>
    <m/>
    <n v="1"/>
  </r>
  <r>
    <x v="12"/>
    <s v="I/C DESG"/>
    <s v="004107"/>
    <s v="Nyoman Diksa"/>
    <m/>
    <n v="1"/>
  </r>
  <r>
    <x v="12"/>
    <s v="I/C DESG"/>
    <s v="004107"/>
    <s v="Nyoman Diksa"/>
    <m/>
    <n v="4"/>
  </r>
  <r>
    <x v="43"/>
    <s v="I/C DESG"/>
    <s v="004107"/>
    <s v="Nyoman Diksa"/>
    <m/>
    <n v="8"/>
  </r>
  <r>
    <x v="51"/>
    <s v="I/C DESG"/>
    <s v="004107"/>
    <s v="Nyoman Diksa"/>
    <m/>
    <n v="4"/>
  </r>
  <r>
    <x v="51"/>
    <s v="I/C DESG"/>
    <s v="004107"/>
    <s v="Nyoman Diksa"/>
    <m/>
    <n v="2"/>
  </r>
  <r>
    <x v="51"/>
    <s v="I/C DESG"/>
    <s v="004107"/>
    <s v="Nyoman Diksa"/>
    <m/>
    <n v="2"/>
  </r>
  <r>
    <x v="51"/>
    <s v="I/C DESG"/>
    <s v="004107"/>
    <s v="Nyoman Diksa"/>
    <m/>
    <n v="3"/>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42"/>
    <s v="I/C DESG"/>
    <s v="006608"/>
    <s v="Indra Sitepu"/>
    <m/>
    <n v="8"/>
  </r>
  <r>
    <x v="42"/>
    <s v="I/C DESG"/>
    <s v="006608"/>
    <s v="Indra Sitepu"/>
    <m/>
    <n v="8"/>
  </r>
  <r>
    <x v="25"/>
    <s v="I/C DESG"/>
    <s v="006608"/>
    <s v="Indra Sitepu"/>
    <m/>
    <n v="8"/>
  </r>
  <r>
    <x v="42"/>
    <s v="I/C DESG"/>
    <s v="006608"/>
    <s v="Indra Sitepu"/>
    <m/>
    <n v="8"/>
  </r>
  <r>
    <x v="50"/>
    <s v="I/C DESG"/>
    <s v="006608"/>
    <s v="Indra Sitepu"/>
    <m/>
    <n v="7"/>
  </r>
  <r>
    <x v="53"/>
    <s v="I/C DESG"/>
    <s v="002044"/>
    <s v="I Gusti Ngurah"/>
    <m/>
    <n v="8"/>
  </r>
  <r>
    <x v="12"/>
    <s v="I/C DESG"/>
    <s v="002045"/>
    <s v="I Ketut Sukardiana"/>
    <m/>
    <n v="8"/>
  </r>
  <r>
    <x v="12"/>
    <s v="I/C DESG"/>
    <s v="002535"/>
    <s v="Johanes Jojo"/>
    <m/>
    <n v="8"/>
  </r>
  <r>
    <x v="50"/>
    <s v="I/C DESG"/>
    <s v="006608"/>
    <s v="Indra Sitepu"/>
    <m/>
    <n v="8"/>
  </r>
  <r>
    <x v="53"/>
    <s v="I/C DESG"/>
    <s v="002044"/>
    <s v="I Gusti Ngurah"/>
    <m/>
    <n v="8"/>
  </r>
  <r>
    <x v="53"/>
    <s v="I/C DESG"/>
    <s v="002044"/>
    <s v="I Gusti Ngurah"/>
    <m/>
    <n v="8"/>
  </r>
  <r>
    <x v="50"/>
    <s v="I/C DESG"/>
    <s v="006608"/>
    <s v="Indra Sitepu"/>
    <m/>
    <n v="8"/>
  </r>
  <r>
    <x v="12"/>
    <s v="I/C DESG"/>
    <s v="004135"/>
    <s v="Oryza Angga"/>
    <m/>
    <n v="6"/>
  </r>
  <r>
    <x v="12"/>
    <s v="I/C DESG"/>
    <s v="002535"/>
    <s v="Johanes Jojo"/>
    <m/>
    <n v="8"/>
  </r>
  <r>
    <x v="53"/>
    <s v="I/C DESG"/>
    <s v="002044"/>
    <s v="I Gusti Ngurah"/>
    <m/>
    <n v="8"/>
  </r>
  <r>
    <x v="50"/>
    <s v="I/C DESG"/>
    <s v="006608"/>
    <s v="Indra Sitepu"/>
    <m/>
    <n v="7"/>
  </r>
  <r>
    <x v="51"/>
    <s v="I/C DESG"/>
    <s v="002045"/>
    <s v="I Ketut Sukardiana"/>
    <m/>
    <n v="8"/>
  </r>
  <r>
    <x v="12"/>
    <s v="I/C DESG"/>
    <s v="004135"/>
    <s v="Oryza Angga"/>
    <m/>
    <n v="8"/>
  </r>
  <r>
    <x v="12"/>
    <s v="I/C DESG"/>
    <s v="002535"/>
    <s v="Johanes Jojo"/>
    <m/>
    <n v="8"/>
  </r>
  <r>
    <x v="50"/>
    <s v="I/C DESG"/>
    <s v="006608"/>
    <s v="Indra Sitepu"/>
    <m/>
    <n v="8"/>
  </r>
  <r>
    <x v="12"/>
    <s v="I/C DESG"/>
    <s v="004135"/>
    <s v="Oryza Angga"/>
    <m/>
    <n v="7"/>
  </r>
  <r>
    <x v="51"/>
    <s v="I/C DESG"/>
    <s v="002045"/>
    <s v="I Ketut Sukardiana"/>
    <m/>
    <n v="8"/>
  </r>
  <r>
    <x v="53"/>
    <s v="I/C DESG"/>
    <s v="002044"/>
    <s v="I Gusti Ngurah"/>
    <m/>
    <n v="8"/>
  </r>
  <r>
    <x v="12"/>
    <s v="I/C DESG"/>
    <s v="002535"/>
    <s v="Johanes Jojo"/>
    <m/>
    <n v="8"/>
  </r>
  <r>
    <x v="42"/>
    <s v="I/C DESG"/>
    <s v="006608"/>
    <s v="Indra Sitepu"/>
    <m/>
    <n v="4"/>
  </r>
  <r>
    <x v="12"/>
    <s v="I/C DESG"/>
    <s v="002535"/>
    <s v="Johanes Jojo"/>
    <m/>
    <n v="8"/>
  </r>
  <r>
    <x v="12"/>
    <s v="I/C DESG"/>
    <s v="004135"/>
    <s v="Oryza Angga"/>
    <m/>
    <n v="7"/>
  </r>
  <r>
    <x v="51"/>
    <s v="I/C DESG"/>
    <s v="002045"/>
    <s v="I Ketut Sukardiana"/>
    <m/>
    <n v="8"/>
  </r>
  <r>
    <x v="53"/>
    <s v="I/C DESG"/>
    <s v="002044"/>
    <s v="I Gusti Ngurah"/>
    <m/>
    <n v="8"/>
  </r>
  <r>
    <x v="50"/>
    <s v="I/C DESG"/>
    <s v="006608"/>
    <s v="Indra Sitepu"/>
    <m/>
    <n v="8"/>
  </r>
  <r>
    <x v="53"/>
    <s v="I/C DESG"/>
    <s v="002044"/>
    <s v="I Gusti Ngurah"/>
    <m/>
    <n v="8"/>
  </r>
  <r>
    <x v="12"/>
    <s v="I/C DESG"/>
    <s v="002535"/>
    <s v="Johanes Jojo"/>
    <m/>
    <n v="8"/>
  </r>
  <r>
    <x v="12"/>
    <s v="I/C DESG"/>
    <s v="002045"/>
    <s v="I Ketut Sukardiana"/>
    <m/>
    <n v="8"/>
  </r>
  <r>
    <x v="12"/>
    <s v="I/C DESG"/>
    <s v="004135"/>
    <s v="Oryza Angga"/>
    <m/>
    <n v="8"/>
  </r>
  <r>
    <x v="50"/>
    <s v="I/C DESG"/>
    <s v="006608"/>
    <s v="Indra Sitepu"/>
    <m/>
    <n v="8"/>
  </r>
  <r>
    <x v="53"/>
    <s v="I/C DESG"/>
    <s v="002044"/>
    <s v="I Gusti Ngurah"/>
    <m/>
    <n v="8"/>
  </r>
  <r>
    <x v="12"/>
    <s v="I/C DESG"/>
    <s v="002535"/>
    <s v="Johanes Jojo"/>
    <m/>
    <n v="8"/>
  </r>
  <r>
    <x v="12"/>
    <s v="I/C DESG"/>
    <s v="002045"/>
    <s v="I Ketut Sukardiana"/>
    <m/>
    <n v="8"/>
  </r>
  <r>
    <x v="50"/>
    <s v="I/C DESG"/>
    <s v="006608"/>
    <s v="Indra Sitepu"/>
    <m/>
    <n v="8"/>
  </r>
  <r>
    <x v="12"/>
    <s v="I/C DESG"/>
    <s v="002535"/>
    <s v="Johanes Jojo"/>
    <m/>
    <n v="8"/>
  </r>
  <r>
    <x v="12"/>
    <s v="I/C DESG"/>
    <s v="002045"/>
    <s v="I Ketut Sukardiana"/>
    <m/>
    <n v="8"/>
  </r>
  <r>
    <x v="50"/>
    <s v="I/C DESG"/>
    <s v="006608"/>
    <s v="Indra Sitepu"/>
    <m/>
    <n v="4"/>
  </r>
  <r>
    <x v="12"/>
    <s v="I/C DESG"/>
    <s v="002535"/>
    <s v="Johanes Jojo"/>
    <m/>
    <n v="8"/>
  </r>
  <r>
    <x v="12"/>
    <s v="I/C DESG"/>
    <s v="002045"/>
    <s v="I Ketut Sukardiana"/>
    <m/>
    <n v="8"/>
  </r>
  <r>
    <x v="50"/>
    <s v="I/C DESG"/>
    <s v="006608"/>
    <s v="Indra Sitepu"/>
    <m/>
    <n v="8"/>
  </r>
  <r>
    <x v="12"/>
    <s v="I/C DESG"/>
    <s v="002045"/>
    <s v="I Ketut Sukardiana"/>
    <m/>
    <n v="8"/>
  </r>
  <r>
    <x v="12"/>
    <s v="I/C DESG"/>
    <s v="004135"/>
    <s v="Oryza Angga"/>
    <m/>
    <n v="8"/>
  </r>
  <r>
    <x v="12"/>
    <s v="I/C DESG"/>
    <s v="004135"/>
    <s v="Oryza Angga"/>
    <m/>
    <n v="4"/>
  </r>
  <r>
    <x v="12"/>
    <s v="I/C DESG"/>
    <s v="002045"/>
    <s v="I Ketut Sukardiana"/>
    <m/>
    <n v="8"/>
  </r>
  <r>
    <x v="12"/>
    <s v="I/C DESG"/>
    <s v="004135"/>
    <s v="Oryza Angga"/>
    <m/>
    <n v="8"/>
  </r>
  <r>
    <x v="12"/>
    <s v="I/C DESG"/>
    <s v="004135"/>
    <s v="Oryza Angga"/>
    <m/>
    <n v="8"/>
  </r>
  <r>
    <x v="2"/>
    <s v="I/C DESG"/>
    <s v="002048"/>
    <s v="I Wayan"/>
    <m/>
    <n v="2"/>
  </r>
  <r>
    <x v="2"/>
    <s v="I/C DESG"/>
    <s v="006102"/>
    <s v="Aditya Kerta"/>
    <m/>
    <n v="8"/>
  </r>
  <r>
    <x v="14"/>
    <s v="I/C DESG"/>
    <s v="002043"/>
    <s v="I Gusti Bagus Sera"/>
    <m/>
    <n v="8"/>
  </r>
  <r>
    <x v="12"/>
    <s v="I/C DESG"/>
    <s v="002535"/>
    <s v="Johanes Jojo"/>
    <m/>
    <n v="8"/>
  </r>
  <r>
    <x v="14"/>
    <s v="I/C DESG"/>
    <s v="002043"/>
    <s v="I Gusti Bagus Sera"/>
    <m/>
    <n v="7"/>
  </r>
  <r>
    <x v="2"/>
    <s v="I/C DESG"/>
    <s v="002048"/>
    <s v="I Wayan"/>
    <m/>
    <n v="2"/>
  </r>
  <r>
    <x v="12"/>
    <s v="I/C DESG"/>
    <s v="002535"/>
    <s v="Johanes Jojo"/>
    <m/>
    <n v="8"/>
  </r>
  <r>
    <x v="14"/>
    <s v="I/C DESG"/>
    <s v="002043"/>
    <s v="I Gusti Bagus Sera"/>
    <m/>
    <n v="8"/>
  </r>
  <r>
    <x v="14"/>
    <s v="I/C DESG"/>
    <s v="002043"/>
    <s v="I Gusti Bagus Sera"/>
    <m/>
    <n v="8"/>
  </r>
  <r>
    <x v="2"/>
    <s v="I/C DESG"/>
    <s v="002048"/>
    <s v="I Wayan"/>
    <m/>
    <n v="1"/>
  </r>
  <r>
    <x v="55"/>
    <s v="Design"/>
    <s v="004393"/>
    <s v="Putu Ary Santana"/>
    <m/>
    <n v="8"/>
  </r>
  <r>
    <x v="12"/>
    <s v="I/C DESG"/>
    <s v="002535"/>
    <s v="Johanes Jojo"/>
    <m/>
    <n v="8"/>
  </r>
  <r>
    <x v="42"/>
    <s v="I/C DESG"/>
    <s v="002048"/>
    <s v="I Wayan"/>
    <m/>
    <n v="2"/>
  </r>
  <r>
    <x v="14"/>
    <s v="I/C DESG"/>
    <s v="002043"/>
    <s v="I Gusti Bagus Sera"/>
    <m/>
    <n v="8"/>
  </r>
  <r>
    <x v="14"/>
    <s v="I/C DESG"/>
    <s v="002043"/>
    <s v="I Gusti Bagus Sera"/>
    <m/>
    <n v="8"/>
  </r>
  <r>
    <x v="2"/>
    <s v="I/C DESG"/>
    <s v="006102"/>
    <s v="Aditya Kerta"/>
    <m/>
    <n v="8"/>
  </r>
  <r>
    <x v="55"/>
    <s v="Design"/>
    <s v="004393"/>
    <s v="Putu Ary Santana"/>
    <m/>
    <n v="8"/>
  </r>
  <r>
    <x v="12"/>
    <s v="I/C DESG"/>
    <s v="002535"/>
    <s v="Johanes Jojo"/>
    <m/>
    <n v="8"/>
  </r>
  <r>
    <x v="50"/>
    <s v="I/C DESG"/>
    <s v="002048"/>
    <s v="I Wayan"/>
    <m/>
    <n v="6"/>
  </r>
  <r>
    <x v="2"/>
    <s v="I/C DESG"/>
    <s v="006102"/>
    <s v="Aditya Kerta"/>
    <m/>
    <n v="8"/>
  </r>
  <r>
    <x v="14"/>
    <s v="I/C DESG"/>
    <s v="002043"/>
    <s v="I Gusti Bagus Sera"/>
    <m/>
    <n v="7"/>
  </r>
  <r>
    <x v="14"/>
    <s v="I/C DESG"/>
    <s v="002043"/>
    <s v="I Gusti Bagus Sera"/>
    <m/>
    <n v="8"/>
  </r>
  <r>
    <x v="55"/>
    <s v="Design"/>
    <s v="004393"/>
    <s v="Putu Ary Santana"/>
    <m/>
    <n v="8"/>
  </r>
  <r>
    <x v="12"/>
    <s v="I/C DESG"/>
    <s v="002535"/>
    <s v="Johanes Jojo"/>
    <m/>
    <n v="8"/>
  </r>
  <r>
    <x v="12"/>
    <s v="I/C DESG"/>
    <s v="004135"/>
    <s v="Oryza Angga"/>
    <m/>
    <n v="6"/>
  </r>
  <r>
    <x v="42"/>
    <s v="I/C DESG"/>
    <s v="002048"/>
    <s v="I Wayan"/>
    <m/>
    <n v="2"/>
  </r>
  <r>
    <x v="50"/>
    <s v="I/C DESG"/>
    <s v="002048"/>
    <s v="I Wayan"/>
    <m/>
    <n v="6"/>
  </r>
  <r>
    <x v="2"/>
    <s v="I/C DESG"/>
    <s v="006102"/>
    <s v="Aditya Kerta"/>
    <m/>
    <n v="6"/>
  </r>
  <r>
    <x v="14"/>
    <s v="I/C DESG"/>
    <s v="002043"/>
    <s v="I Gusti Bagus Sera"/>
    <m/>
    <n v="8"/>
  </r>
  <r>
    <x v="14"/>
    <s v="I/C DESG"/>
    <s v="002043"/>
    <s v="I Gusti Bagus Sera"/>
    <m/>
    <n v="8"/>
  </r>
  <r>
    <x v="12"/>
    <s v="I/C DESG"/>
    <s v="002535"/>
    <s v="Johanes Jojo"/>
    <m/>
    <n v="8"/>
  </r>
  <r>
    <x v="12"/>
    <s v="I/C DESG"/>
    <s v="004135"/>
    <s v="Oryza Angga"/>
    <m/>
    <n v="8"/>
  </r>
  <r>
    <x v="2"/>
    <s v="I/C DESG"/>
    <s v="004393"/>
    <s v="Putu Ary Santana"/>
    <m/>
    <n v="8"/>
  </r>
  <r>
    <x v="42"/>
    <s v="I/C DESG"/>
    <s v="002048"/>
    <s v="I Wayan"/>
    <m/>
    <n v="2"/>
  </r>
  <r>
    <x v="50"/>
    <s v="I/C DESG"/>
    <s v="002048"/>
    <s v="I Wayan"/>
    <m/>
    <n v="6"/>
  </r>
  <r>
    <x v="2"/>
    <s v="I/C DESG"/>
    <s v="006102"/>
    <s v="Aditya Kerta"/>
    <m/>
    <n v="8"/>
  </r>
  <r>
    <x v="14"/>
    <s v="I/C DESG"/>
    <s v="002043"/>
    <s v="I Gusti Bagus Sera"/>
    <m/>
    <n v="8"/>
  </r>
  <r>
    <x v="14"/>
    <s v="I/C DESG"/>
    <s v="002043"/>
    <s v="I Gusti Bagus Sera"/>
    <m/>
    <n v="6"/>
  </r>
  <r>
    <x v="12"/>
    <s v="I/C DESG"/>
    <s v="002535"/>
    <s v="Johanes Jojo"/>
    <m/>
    <n v="8"/>
  </r>
  <r>
    <x v="42"/>
    <s v="I/C DESG"/>
    <s v="002048"/>
    <s v="I Wayan"/>
    <m/>
    <n v="4"/>
  </r>
  <r>
    <x v="2"/>
    <s v="I/C DESG"/>
    <s v="004393"/>
    <s v="Putu Ary Santana"/>
    <m/>
    <n v="8"/>
  </r>
  <r>
    <x v="50"/>
    <s v="I/C DESG"/>
    <s v="002048"/>
    <s v="I Wayan"/>
    <m/>
    <n v="6"/>
  </r>
  <r>
    <x v="14"/>
    <s v="I/C DESG"/>
    <s v="002043"/>
    <s v="I Gusti Bagus Sera"/>
    <m/>
    <n v="8"/>
  </r>
  <r>
    <x v="12"/>
    <s v="I/C DESG"/>
    <s v="002535"/>
    <s v="Johanes Jojo"/>
    <m/>
    <n v="8"/>
  </r>
  <r>
    <x v="53"/>
    <s v="I/C DESG"/>
    <s v="006102"/>
    <s v="Aditya Kerta"/>
    <m/>
    <n v="8"/>
  </r>
  <r>
    <x v="50"/>
    <s v="I/C DESG"/>
    <s v="002048"/>
    <s v="I Wayan"/>
    <m/>
    <n v="4"/>
  </r>
  <r>
    <x v="42"/>
    <s v="I/C DESG"/>
    <s v="002048"/>
    <s v="I Wayan"/>
    <m/>
    <n v="4"/>
  </r>
  <r>
    <x v="14"/>
    <s v="I/C DESG"/>
    <s v="002043"/>
    <s v="I Gusti Bagus Sera"/>
    <m/>
    <n v="8"/>
  </r>
  <r>
    <x v="2"/>
    <s v="I/C DESG"/>
    <s v="004393"/>
    <s v="Putu Ary Santana"/>
    <m/>
    <n v="7"/>
  </r>
  <r>
    <x v="12"/>
    <s v="I/C DESG"/>
    <s v="002535"/>
    <s v="Johanes Jojo"/>
    <m/>
    <n v="8"/>
  </r>
  <r>
    <x v="14"/>
    <s v="I/C DESG"/>
    <s v="002043"/>
    <s v="I Gusti Bagus Sera"/>
    <m/>
    <n v="8"/>
  </r>
  <r>
    <x v="53"/>
    <s v="I/C DESG"/>
    <s v="006102"/>
    <s v="Aditya Kerta"/>
    <m/>
    <n v="8"/>
  </r>
  <r>
    <x v="12"/>
    <s v="I/C DESG"/>
    <s v="002045"/>
    <s v="I Ketut Sukardiana"/>
    <m/>
    <n v="8"/>
  </r>
  <r>
    <x v="14"/>
    <s v="I/C DESG"/>
    <s v="002043"/>
    <s v="I Gusti Bagus Sera"/>
    <m/>
    <n v="8"/>
  </r>
  <r>
    <x v="25"/>
    <s v="I/C DESG"/>
    <s v="002048"/>
    <s v="I Wayan"/>
    <m/>
    <n v="2"/>
  </r>
  <r>
    <x v="12"/>
    <s v="I/C DESG"/>
    <s v="004135"/>
    <s v="Oryza Angga"/>
    <m/>
    <n v="4"/>
  </r>
  <r>
    <x v="2"/>
    <s v="I/C DESG"/>
    <s v="004393"/>
    <s v="Putu Ary Santana"/>
    <m/>
    <n v="4"/>
  </r>
  <r>
    <x v="42"/>
    <s v="I/C DESG"/>
    <s v="006730"/>
    <s v="Yudha Kartana Putra"/>
    <m/>
    <n v="8"/>
  </r>
  <r>
    <x v="12"/>
    <s v="I/C DESG"/>
    <s v="002045"/>
    <s v="I Ketut Sukardiana"/>
    <m/>
    <n v="8"/>
  </r>
  <r>
    <x v="53"/>
    <s v="I/C DESG"/>
    <s v="006102"/>
    <s v="Aditya Kerta"/>
    <m/>
    <n v="8"/>
  </r>
  <r>
    <x v="50"/>
    <s v="I/C DESG"/>
    <s v="002048"/>
    <s v="I Wayan"/>
    <m/>
    <n v="4"/>
  </r>
  <r>
    <x v="54"/>
    <s v="I/C DESG"/>
    <s v="000075"/>
    <s v="A.A. Bagus Dewangkara"/>
    <m/>
    <n v="8"/>
  </r>
  <r>
    <x v="2"/>
    <s v="I/C DESG"/>
    <s v="006102"/>
    <s v="Aditya Kerta"/>
    <m/>
    <n v="8"/>
  </r>
  <r>
    <x v="14"/>
    <s v="I/C DESG"/>
    <s v="002043"/>
    <s v="I Gusti Bagus Sera"/>
    <m/>
    <n v="8"/>
  </r>
  <r>
    <x v="42"/>
    <s v="I/C DESG"/>
    <s v="006730"/>
    <s v="Yudha Kartana Putra"/>
    <m/>
    <n v="8"/>
  </r>
  <r>
    <x v="25"/>
    <s v="I/C DESG"/>
    <s v="002048"/>
    <s v="I Wayan"/>
    <m/>
    <n v="2"/>
  </r>
  <r>
    <x v="2"/>
    <s v="I/C DESG"/>
    <s v="004393"/>
    <s v="Putu Ary Santana"/>
    <m/>
    <n v="8"/>
  </r>
  <r>
    <x v="50"/>
    <s v="I/C DESG"/>
    <s v="002048"/>
    <s v="I Wayan"/>
    <m/>
    <n v="6"/>
  </r>
  <r>
    <x v="42"/>
    <s v="I/C DESG"/>
    <s v="002048"/>
    <s v="I Wayan"/>
    <m/>
    <n v="2"/>
  </r>
  <r>
    <x v="54"/>
    <s v="I/C DESG"/>
    <s v="000075"/>
    <s v="A.A. Bagus Dewangkara"/>
    <m/>
    <n v="8"/>
  </r>
  <r>
    <x v="42"/>
    <s v="I/C DESG"/>
    <s v="006730"/>
    <s v="Yudha Kartana Putra"/>
    <m/>
    <n v="8"/>
  </r>
  <r>
    <x v="50"/>
    <s v="I/C DESG"/>
    <s v="002048"/>
    <s v="I Wayan"/>
    <m/>
    <n v="6"/>
  </r>
  <r>
    <x v="14"/>
    <s v="I/C DESG"/>
    <s v="002043"/>
    <s v="I Gusti Bagus Sera"/>
    <m/>
    <n v="8"/>
  </r>
  <r>
    <x v="50"/>
    <s v="I/C DESG"/>
    <s v="002048"/>
    <s v="I Wayan"/>
    <m/>
    <n v="4"/>
  </r>
  <r>
    <x v="25"/>
    <s v="I/C DESG"/>
    <s v="006102"/>
    <s v="Aditya Kerta"/>
    <m/>
    <n v="6"/>
  </r>
  <r>
    <x v="42"/>
    <s v="I/C DESG"/>
    <s v="006730"/>
    <s v="Yudha Kartana Putra"/>
    <m/>
    <n v="8"/>
  </r>
  <r>
    <x v="46"/>
    <s v="I/C DESG"/>
    <s v="002045"/>
    <s v="I Ketut Sukardiana"/>
    <m/>
    <n v="8"/>
  </r>
  <r>
    <x v="50"/>
    <s v="I/C DESG"/>
    <s v="002048"/>
    <s v="I Wayan"/>
    <m/>
    <n v="4"/>
  </r>
  <r>
    <x v="2"/>
    <s v="I/C DESG"/>
    <s v="006609"/>
    <s v="Yusantari Ardana"/>
    <m/>
    <n v="8"/>
  </r>
  <r>
    <x v="25"/>
    <s v="I/C DESG"/>
    <s v="006102"/>
    <s v="Aditya Kerta"/>
    <m/>
    <n v="8"/>
  </r>
  <r>
    <x v="14"/>
    <s v="I/C DESG"/>
    <s v="002043"/>
    <s v="I Gusti Bagus Sera"/>
    <m/>
    <n v="8"/>
  </r>
  <r>
    <x v="54"/>
    <s v="I/C DESG"/>
    <s v="000075"/>
    <s v="A.A. Bagus Dewangkara"/>
    <m/>
    <n v="8"/>
  </r>
  <r>
    <x v="50"/>
    <s v="I/C DESG"/>
    <s v="002048"/>
    <s v="I Wayan"/>
    <m/>
    <n v="4"/>
  </r>
  <r>
    <x v="46"/>
    <s v="I/C DESG"/>
    <s v="002045"/>
    <s v="I Ketut Sukardiana"/>
    <m/>
    <n v="8"/>
  </r>
  <r>
    <x v="2"/>
    <s v="I/C DESG"/>
    <s v="006609"/>
    <s v="Yusantari Ardana"/>
    <m/>
    <n v="8"/>
  </r>
  <r>
    <x v="12"/>
    <s v="I/C DESG"/>
    <s v="004135"/>
    <s v="Oryza Angga"/>
    <m/>
    <n v="8"/>
  </r>
  <r>
    <x v="25"/>
    <s v="I/C DESG"/>
    <s v="006102"/>
    <s v="Aditya Kerta"/>
    <m/>
    <n v="8"/>
  </r>
  <r>
    <x v="19"/>
    <s v="I/C DESG"/>
    <s v="006730"/>
    <s v="Yudha Kartana Putra"/>
    <m/>
    <n v="8"/>
  </r>
  <r>
    <x v="45"/>
    <s v="I/C DESG"/>
    <s v="004393"/>
    <s v="Putu Ary Santana"/>
    <m/>
    <n v="8"/>
  </r>
  <r>
    <x v="50"/>
    <s v="I/C DESG"/>
    <s v="002048"/>
    <s v="I Wayan"/>
    <m/>
    <n v="4"/>
  </r>
  <r>
    <x v="46"/>
    <s v="I/C DESG"/>
    <s v="002045"/>
    <s v="I Ketut Sukardiana"/>
    <m/>
    <n v="8"/>
  </r>
  <r>
    <x v="2"/>
    <s v="I/C DESG"/>
    <s v="006609"/>
    <s v="Yusantari Ardana"/>
    <m/>
    <n v="8"/>
  </r>
  <r>
    <x v="25"/>
    <s v="I/C DESG"/>
    <s v="006102"/>
    <s v="Aditya Kerta"/>
    <m/>
    <n v="8"/>
  </r>
  <r>
    <x v="19"/>
    <s v="I/C DESG"/>
    <s v="006730"/>
    <s v="Yudha Kartana Putra"/>
    <m/>
    <n v="8"/>
  </r>
  <r>
    <x v="2"/>
    <s v="I/C DESG"/>
    <s v="002048"/>
    <s v="I Wayan"/>
    <m/>
    <n v="2"/>
  </r>
  <r>
    <x v="54"/>
    <s v="I/C DESG"/>
    <s v="000075"/>
    <s v="A.A. Bagus Dewangkara"/>
    <m/>
    <n v="8"/>
  </r>
  <r>
    <x v="2"/>
    <s v="I/C DESG"/>
    <s v="006609"/>
    <s v="Yusantari Ardana"/>
    <m/>
    <n v="4"/>
  </r>
  <r>
    <x v="12"/>
    <s v="I/C DESG"/>
    <s v="002045"/>
    <s v="I Ketut Sukardiana"/>
    <m/>
    <n v="8"/>
  </r>
  <r>
    <x v="19"/>
    <s v="I/C DESG"/>
    <s v="006730"/>
    <s v="Yudha Kartana Putra"/>
    <m/>
    <n v="8"/>
  </r>
  <r>
    <x v="54"/>
    <s v="I/C DESG"/>
    <s v="000075"/>
    <s v="A.A. Bagus Dewangkara"/>
    <m/>
    <n v="8"/>
  </r>
  <r>
    <x v="50"/>
    <s v="I/C DESG"/>
    <s v="002048"/>
    <s v="I Wayan"/>
    <m/>
    <n v="4"/>
  </r>
  <r>
    <x v="25"/>
    <s v="I/C DESG"/>
    <s v="006102"/>
    <s v="Aditya Kerta"/>
    <m/>
    <n v="8"/>
  </r>
  <r>
    <x v="19"/>
    <s v="I/C DESG"/>
    <s v="006730"/>
    <s v="Yudha Kartana Putra"/>
    <m/>
    <n v="8"/>
  </r>
  <r>
    <x v="12"/>
    <s v="I/C DESG"/>
    <s v="002045"/>
    <s v="I Ketut Sukardiana"/>
    <m/>
    <n v="8"/>
  </r>
  <r>
    <x v="25"/>
    <s v="I/C DESG"/>
    <s v="006102"/>
    <s v="Aditya Kerta"/>
    <m/>
    <n v="8"/>
  </r>
  <r>
    <x v="50"/>
    <s v="I/C DESG"/>
    <s v="002048"/>
    <s v="I Wayan"/>
    <m/>
    <n v="8"/>
  </r>
  <r>
    <x v="54"/>
    <s v="I/C DESG"/>
    <s v="000075"/>
    <s v="A.A. Bagus Dewangkara"/>
    <m/>
    <n v="8"/>
  </r>
  <r>
    <x v="12"/>
    <s v="I/C DESG"/>
    <s v="002045"/>
    <s v="I Ketut Sukardiana"/>
    <m/>
    <n v="8"/>
  </r>
  <r>
    <x v="25"/>
    <s v="I/C DESG"/>
    <s v="006102"/>
    <s v="Aditya Kerta"/>
    <m/>
    <n v="8"/>
  </r>
  <r>
    <x v="50"/>
    <s v="I/C DESG"/>
    <s v="002048"/>
    <s v="I Wayan"/>
    <m/>
    <n v="6"/>
  </r>
  <r>
    <x v="54"/>
    <s v="I/C DESG"/>
    <s v="000075"/>
    <s v="A.A. Bagus Dewangkara"/>
    <m/>
    <n v="8"/>
  </r>
  <r>
    <x v="53"/>
    <s v="I/C DESG"/>
    <s v="006609"/>
    <s v="Yusantari Ardana"/>
    <m/>
    <n v="8"/>
  </r>
  <r>
    <x v="54"/>
    <s v="I/C DESG"/>
    <s v="000075"/>
    <s v="A.A. Bagus Dewangkara"/>
    <m/>
    <n v="8"/>
  </r>
  <r>
    <x v="12"/>
    <s v="I/C DESG"/>
    <s v="004135"/>
    <s v="Oryza Angga"/>
    <m/>
    <n v="8"/>
  </r>
  <r>
    <x v="25"/>
    <s v="I/C DESG"/>
    <s v="002048"/>
    <s v="I Wayan"/>
    <m/>
    <n v="2"/>
  </r>
  <r>
    <x v="54"/>
    <s v="I/C DESG"/>
    <s v="000075"/>
    <s v="A.A. Bagus Dewangkara"/>
    <m/>
    <n v="8"/>
  </r>
  <r>
    <x v="42"/>
    <s v="I/C DESG"/>
    <s v="006730"/>
    <s v="Yudha Kartana Putra"/>
    <m/>
    <n v="6"/>
  </r>
  <r>
    <x v="50"/>
    <s v="I/C DESG"/>
    <s v="002048"/>
    <s v="I Wayan"/>
    <m/>
    <n v="8"/>
  </r>
  <r>
    <x v="50"/>
    <s v="I/C DESG"/>
    <s v="002048"/>
    <s v="I Wayan"/>
    <m/>
    <n v="8"/>
  </r>
  <r>
    <x v="43"/>
    <s v="I/C DESG"/>
    <s v="004135"/>
    <s v="Oryza Angga"/>
    <m/>
    <n v="4"/>
  </r>
  <r>
    <x v="54"/>
    <s v="I/C DESG"/>
    <s v="000075"/>
    <s v="A.A. Bagus Dewangkara"/>
    <m/>
    <n v="8"/>
  </r>
  <r>
    <x v="50"/>
    <s v="I/C DESG"/>
    <s v="002048"/>
    <s v="I Wayan"/>
    <m/>
    <n v="6"/>
  </r>
  <r>
    <x v="12"/>
    <s v="I/C DESG"/>
    <s v="004135"/>
    <s v="Oryza Angga"/>
    <m/>
    <n v="8"/>
  </r>
  <r>
    <x v="25"/>
    <s v="I/C DESG"/>
    <s v="002048"/>
    <s v="I Wayan"/>
    <m/>
    <n v="2"/>
  </r>
  <r>
    <x v="42"/>
    <s v="I/C DESG"/>
    <s v="006730"/>
    <s v="Yudha Kartana Putra"/>
    <m/>
    <n v="8"/>
  </r>
  <r>
    <x v="12"/>
    <s v="I/C DESG"/>
    <s v="004135"/>
    <s v="Oryza Angga"/>
    <m/>
    <n v="8"/>
  </r>
  <r>
    <x v="54"/>
    <s v="I/C DESG"/>
    <s v="000075"/>
    <s v="A.A. Bagus Dewangkara"/>
    <m/>
    <n v="8"/>
  </r>
  <r>
    <x v="25"/>
    <s v="I/C DESG"/>
    <s v="002048"/>
    <s v="I Wayan"/>
    <m/>
    <n v="2"/>
  </r>
  <r>
    <x v="54"/>
    <s v="I/C DESG"/>
    <s v="000075"/>
    <s v="A.A. Bagus Dewangkara"/>
    <m/>
    <n v="8"/>
  </r>
  <r>
    <x v="54"/>
    <s v="I/C DESG"/>
    <s v="000075"/>
    <s v="A.A. Bagus Dewangkara"/>
    <m/>
    <n v="8"/>
  </r>
  <r>
    <x v="25"/>
    <s v="I/C DESG"/>
    <s v="002048"/>
    <s v="I Wayan"/>
    <m/>
    <n v="1"/>
  </r>
  <r>
    <x v="42"/>
    <s v="I/C DESG"/>
    <s v="006608"/>
    <s v="Indra Sitepu"/>
    <m/>
    <n v="8"/>
  </r>
  <r>
    <x v="54"/>
    <s v="I/C DESG"/>
    <s v="000075"/>
    <s v="A.A. Bagus Dewangkara"/>
    <m/>
    <n v="8"/>
  </r>
  <r>
    <x v="54"/>
    <s v="I/C DESG"/>
    <s v="000075"/>
    <s v="A.A. Bagus Dewangkara"/>
    <m/>
    <n v="8"/>
  </r>
  <r>
    <x v="50"/>
    <s v="I/C DESG"/>
    <s v="002048"/>
    <s v="I Wayan"/>
    <m/>
    <n v="8"/>
  </r>
  <r>
    <x v="42"/>
    <s v="I/C DESG"/>
    <s v="006608"/>
    <s v="Indra Sitepu"/>
    <m/>
    <n v="8"/>
  </r>
  <r>
    <x v="2"/>
    <s v="I/C DESG"/>
    <s v="002048"/>
    <s v="I Wayan"/>
    <m/>
    <n v="2"/>
  </r>
  <r>
    <x v="54"/>
    <s v="I/C DESG"/>
    <s v="000075"/>
    <s v="A.A. Bagus Dewangkara"/>
    <m/>
    <n v="8"/>
  </r>
  <r>
    <x v="54"/>
    <s v="I/C DESG"/>
    <s v="000075"/>
    <s v="A.A. Bagus Dewangkara"/>
    <m/>
    <n v="8"/>
  </r>
  <r>
    <x v="54"/>
    <s v="I/C DESG"/>
    <s v="000075"/>
    <s v="A.A. Bagus Dewangkara"/>
    <m/>
    <n v="8"/>
  </r>
  <r>
    <x v="50"/>
    <s v="I/C DESG"/>
    <s v="006608"/>
    <s v="Indra Sitepu"/>
    <m/>
    <n v="8"/>
  </r>
  <r>
    <x v="54"/>
    <s v="I/C DESG"/>
    <s v="000075"/>
    <s v="A.A. Bagus Dewangkara"/>
    <m/>
    <n v="8"/>
  </r>
  <r>
    <x v="50"/>
    <s v="I/C DESG"/>
    <s v="006608"/>
    <s v="Indra Sitepu"/>
    <m/>
    <n v="8"/>
  </r>
  <r>
    <x v="50"/>
    <s v="I/C DESG"/>
    <s v="006608"/>
    <s v="Indra Sitepu"/>
    <m/>
    <n v="8"/>
  </r>
  <r>
    <x v="50"/>
    <s v="I/C DESG"/>
    <s v="006608"/>
    <s v="Indra Sitepu"/>
    <m/>
    <n v="8"/>
  </r>
  <r>
    <x v="53"/>
    <s v="I/C DESG"/>
    <s v="006609"/>
    <s v="Yusantari Ardana"/>
    <m/>
    <n v="8"/>
  </r>
  <r>
    <x v="42"/>
    <s v="I/C DESG"/>
    <s v="006609"/>
    <s v="Yusantari Ardana"/>
    <m/>
    <n v="4"/>
  </r>
  <r>
    <x v="42"/>
    <s v="I/C DESG"/>
    <s v="006609"/>
    <s v="Yusantari Ardana"/>
    <m/>
    <n v="8"/>
  </r>
  <r>
    <x v="42"/>
    <s v="I/C DESG"/>
    <s v="006609"/>
    <s v="Yusantari Ardana"/>
    <m/>
    <n v="8"/>
  </r>
  <r>
    <x v="50"/>
    <s v="I/C DESG"/>
    <s v="006609"/>
    <s v="Yusantari Ardana"/>
    <m/>
    <n v="8"/>
  </r>
  <r>
    <x v="50"/>
    <s v="I/C DESG"/>
    <s v="006609"/>
    <s v="Yusantari Ardana"/>
    <m/>
    <n v="8"/>
  </r>
  <r>
    <x v="2"/>
    <s v="I/C DESG"/>
    <s v="006609"/>
    <s v="Yusantari Ardana"/>
    <m/>
    <n v="8"/>
  </r>
  <r>
    <x v="2"/>
    <s v="I/C DESG"/>
    <s v="006609"/>
    <s v="Yusantari Ardana"/>
    <m/>
    <n v="8"/>
  </r>
  <r>
    <x v="50"/>
    <s v="I/C DESG"/>
    <s v="006609"/>
    <s v="Yusantari Ardana"/>
    <m/>
    <n v="8"/>
  </r>
  <r>
    <x v="2"/>
    <s v="I/C DESG"/>
    <s v="006609"/>
    <s v="Yusantari Ardana"/>
    <m/>
    <n v="8"/>
  </r>
  <r>
    <x v="2"/>
    <s v="I/C DESG"/>
    <s v="006609"/>
    <s v="Yusantari Ardana"/>
    <m/>
    <n v="8"/>
  </r>
  <r>
    <x v="12"/>
    <s v="I/C DESG"/>
    <s v="006609"/>
    <s v="Yusantari Ardana"/>
    <m/>
    <n v="8"/>
  </r>
  <r>
    <x v="53"/>
    <s v="I/C DESG"/>
    <s v="006609"/>
    <s v="Yusantari Ardana"/>
    <m/>
    <n v="8"/>
  </r>
  <r>
    <x v="55"/>
    <s v="Design"/>
    <s v="004393"/>
    <s v="Putu Ary Santana"/>
    <m/>
    <n v="8"/>
  </r>
  <r>
    <x v="55"/>
    <s v="Design"/>
    <s v="004393"/>
    <s v="Putu Ary Santana"/>
    <m/>
    <n v="8"/>
  </r>
  <r>
    <x v="45"/>
    <s v="I/C DESG"/>
    <s v="004393"/>
    <s v="Putu Ary Santana"/>
    <m/>
    <n v="8"/>
  </r>
  <r>
    <x v="45"/>
    <s v="I/C DESG"/>
    <s v="004393"/>
    <s v="Putu Ary Santana"/>
    <m/>
    <n v="8"/>
  </r>
  <r>
    <x v="45"/>
    <s v="I/C DESG"/>
    <s v="004393"/>
    <s v="Putu Ary Santana"/>
    <m/>
    <n v="8"/>
  </r>
  <r>
    <x v="2"/>
    <s v="I/C DESG"/>
    <s v="004393"/>
    <s v="Putu Ary Santana"/>
    <m/>
    <n v="8"/>
  </r>
  <r>
    <x v="2"/>
    <s v="I/C DESG"/>
    <s v="004393"/>
    <s v="Putu Ary Santana"/>
    <m/>
    <n v="8"/>
  </r>
  <r>
    <x v="2"/>
    <s v="I/C DESG"/>
    <s v="004393"/>
    <s v="Putu Ary Santana"/>
    <m/>
    <n v="8"/>
  </r>
  <r>
    <x v="12"/>
    <s v="I/C DESG"/>
    <s v="004107"/>
    <s v="Nyoman Diksa"/>
    <m/>
    <n v="3"/>
  </r>
  <r>
    <x v="12"/>
    <s v="I/C DESG"/>
    <s v="004107"/>
    <s v="Nyoman Diksa"/>
    <m/>
    <n v="4"/>
  </r>
  <r>
    <x v="53"/>
    <s v="I/C DESG"/>
    <s v="004107"/>
    <s v="Nyoman Diksa"/>
    <m/>
    <n v="1"/>
  </r>
  <r>
    <x v="12"/>
    <s v="I/C DESG"/>
    <s v="004107"/>
    <s v="Nyoman Diksa"/>
    <m/>
    <n v="4"/>
  </r>
  <r>
    <x v="12"/>
    <s v="I/C DESG"/>
    <s v="004107"/>
    <s v="Nyoman Diksa"/>
    <m/>
    <n v="2"/>
  </r>
  <r>
    <x v="12"/>
    <s v="I/C DESG"/>
    <s v="004107"/>
    <s v="Nyoman Diksa"/>
    <m/>
    <n v="3"/>
  </r>
  <r>
    <x v="12"/>
    <s v="I/C DESG"/>
    <s v="004107"/>
    <s v="Nyoman Diksa"/>
    <m/>
    <n v="2"/>
  </r>
  <r>
    <x v="12"/>
    <s v="I/C DESG"/>
    <s v="004107"/>
    <s v="Nyoman Diksa"/>
    <m/>
    <n v="2"/>
  </r>
  <r>
    <x v="25"/>
    <s v="I/C DESG"/>
    <s v="004107"/>
    <s v="Nyoman Diksa"/>
    <m/>
    <n v="2"/>
  </r>
  <r>
    <x v="12"/>
    <s v="I/C DESG"/>
    <s v="004107"/>
    <s v="Nyoman Diksa"/>
    <m/>
    <n v="2"/>
  </r>
  <r>
    <x v="12"/>
    <s v="I/C DESG"/>
    <s v="004107"/>
    <s v="Nyoman Diksa"/>
    <m/>
    <n v="2"/>
  </r>
  <r>
    <x v="25"/>
    <s v="I/C DESG"/>
    <s v="004107"/>
    <s v="Nyoman Diksa"/>
    <m/>
    <n v="2"/>
  </r>
  <r>
    <x v="25"/>
    <s v="I/C DESG"/>
    <s v="004107"/>
    <s v="Nyoman Diksa"/>
    <m/>
    <n v="2"/>
  </r>
  <r>
    <x v="25"/>
    <s v="I/C DESG"/>
    <s v="004107"/>
    <s v="Nyoman Diksa"/>
    <m/>
    <n v="1"/>
  </r>
  <r>
    <x v="2"/>
    <s v="I/C DESG"/>
    <s v="004107"/>
    <s v="Nyoman Diksa"/>
    <m/>
    <n v="2"/>
  </r>
  <r>
    <x v="2"/>
    <s v="I/C DESG"/>
    <s v="004107"/>
    <s v="Nyoman Diksa"/>
    <m/>
    <n v="2"/>
  </r>
  <r>
    <x v="2"/>
    <s v="I/C DESG"/>
    <s v="004107"/>
    <s v="Nyoman Diksa"/>
    <m/>
    <n v="2"/>
  </r>
  <r>
    <x v="42"/>
    <s v="I/C DESG"/>
    <s v="004107"/>
    <s v="Nyoman Diksa"/>
    <m/>
    <n v="2"/>
  </r>
  <r>
    <x v="51"/>
    <s v="I/C DESG"/>
    <s v="004107"/>
    <s v="Nyoman Diksa"/>
    <m/>
    <n v="4"/>
  </r>
  <r>
    <x v="51"/>
    <s v="I/C DESG"/>
    <s v="004107"/>
    <s v="Nyoman Diksa"/>
    <m/>
    <n v="4"/>
  </r>
  <r>
    <x v="42"/>
    <s v="I/C DESG"/>
    <s v="004107"/>
    <s v="Nyoman Diksa"/>
    <m/>
    <n v="2"/>
  </r>
  <r>
    <x v="50"/>
    <s v="I/C DESG"/>
    <s v="004107"/>
    <s v="Nyoman Diksa"/>
    <m/>
    <n v="2"/>
  </r>
  <r>
    <x v="51"/>
    <s v="I/C DESG"/>
    <s v="004107"/>
    <s v="Nyoman Diksa"/>
    <m/>
    <n v="4"/>
  </r>
  <r>
    <x v="50"/>
    <s v="I/C DESG"/>
    <s v="004107"/>
    <s v="Nyoman Diksa"/>
    <m/>
    <n v="2"/>
  </r>
  <r>
    <x v="51"/>
    <s v="I/C DESG"/>
    <s v="004107"/>
    <s v="Nyoman Diksa"/>
    <m/>
    <n v="4"/>
  </r>
  <r>
    <x v="50"/>
    <s v="I/C DESG"/>
    <s v="004107"/>
    <s v="Nyoman Diksa"/>
    <m/>
    <n v="2"/>
  </r>
  <r>
    <x v="53"/>
    <s v="I/C DESG"/>
    <s v="004107"/>
    <s v="Nyoman Diksa"/>
    <m/>
    <n v="1"/>
  </r>
  <r>
    <x v="2"/>
    <s v="I/C DESG"/>
    <s v="004107"/>
    <s v="Nyoman Diksa"/>
    <m/>
    <n v="1"/>
  </r>
  <r>
    <x v="12"/>
    <s v="I/C DESG"/>
    <s v="004107"/>
    <s v="Nyoman Diksa"/>
    <m/>
    <n v="2"/>
  </r>
  <r>
    <x v="12"/>
    <s v="I/C DESG"/>
    <s v="004107"/>
    <s v="Nyoman Diksa"/>
    <m/>
    <n v="1"/>
  </r>
  <r>
    <x v="12"/>
    <s v="I/C DESG"/>
    <s v="004107"/>
    <s v="Nyoman Diksa"/>
    <m/>
    <n v="2"/>
  </r>
  <r>
    <x v="12"/>
    <s v="I/C DESG"/>
    <s v="004107"/>
    <s v="Nyoman Diksa"/>
    <m/>
    <n v="2"/>
  </r>
  <r>
    <x v="50"/>
    <s v="I/C DESG"/>
    <s v="004107"/>
    <s v="Nyoman Diksa"/>
    <m/>
    <n v="2"/>
  </r>
  <r>
    <x v="12"/>
    <s v="I/C DESG"/>
    <s v="004107"/>
    <s v="Nyoman Diksa"/>
    <m/>
    <n v="1"/>
  </r>
  <r>
    <x v="12"/>
    <s v="I/C DESG"/>
    <s v="004107"/>
    <s v="Nyoman Diksa"/>
    <m/>
    <n v="2"/>
  </r>
  <r>
    <x v="2"/>
    <s v="I/C DESG"/>
    <s v="004107"/>
    <s v="Nyoman Diksa"/>
    <m/>
    <n v="2"/>
  </r>
  <r>
    <x v="53"/>
    <s v="I/C DESG"/>
    <s v="004107"/>
    <s v="Nyoman Diksa"/>
    <m/>
    <n v="2"/>
  </r>
  <r>
    <x v="53"/>
    <s v="I/C DESG"/>
    <s v="004107"/>
    <s v="Nyoman Diksa"/>
    <m/>
    <n v="1"/>
  </r>
  <r>
    <x v="2"/>
    <s v="I/C DESG"/>
    <s v="004107"/>
    <s v="Nyoman Diksa"/>
    <m/>
    <n v="2"/>
  </r>
  <r>
    <x v="12"/>
    <s v="I/C DESG"/>
    <s v="004107"/>
    <s v="Nyoman Diksa"/>
    <m/>
    <n v="2"/>
  </r>
  <r>
    <x v="25"/>
    <s v="I/C DESG"/>
    <s v="004107"/>
    <s v="Nyoman Diksa"/>
    <m/>
    <n v="2"/>
  </r>
  <r>
    <x v="25"/>
    <s v="I/C DESG"/>
    <s v="004107"/>
    <s v="Nyoman Diksa"/>
    <m/>
    <n v="2"/>
  </r>
  <r>
    <x v="25"/>
    <s v="I/C DESG"/>
    <s v="004107"/>
    <s v="Nyoman Diksa"/>
    <m/>
    <n v="2"/>
  </r>
  <r>
    <x v="12"/>
    <s v="I/C DESG"/>
    <s v="004107"/>
    <s v="Nyoman Diksa"/>
    <m/>
    <n v="2"/>
  </r>
  <r>
    <x v="12"/>
    <s v="I/C DESG"/>
    <s v="004107"/>
    <s v="Nyoman Diksa"/>
    <m/>
    <n v="2"/>
  </r>
  <r>
    <x v="12"/>
    <s v="I/C DESG"/>
    <s v="004107"/>
    <s v="Nyoman Diksa"/>
    <m/>
    <n v="2"/>
  </r>
  <r>
    <x v="12"/>
    <s v="I/C DESG"/>
    <s v="004107"/>
    <s v="Nyoman Diksa"/>
    <m/>
    <n v="2"/>
  </r>
  <r>
    <x v="43"/>
    <s v="I/C DESG"/>
    <s v="004107"/>
    <s v="Nyoman Diksa"/>
    <m/>
    <n v="6"/>
  </r>
  <r>
    <x v="19"/>
    <s v="I/C DESG"/>
    <s v="004107"/>
    <s v="Nyoman Diksa"/>
    <m/>
    <n v="2"/>
  </r>
  <r>
    <x v="19"/>
    <s v="I/C DESG"/>
    <s v="004107"/>
    <s v="Nyoman Diksa"/>
    <m/>
    <n v="2"/>
  </r>
  <r>
    <x v="19"/>
    <s v="I/C DESG"/>
    <s v="004107"/>
    <s v="Nyoman Diksa"/>
    <m/>
    <n v="2"/>
  </r>
  <r>
    <x v="2"/>
    <s v="I/C DESG"/>
    <s v="002044"/>
    <s v="I Gusti Ngurah"/>
    <m/>
    <n v="8"/>
  </r>
  <r>
    <x v="2"/>
    <s v="I/C DESG"/>
    <s v="002044"/>
    <s v="I Gusti Ngurah"/>
    <m/>
    <n v="8"/>
  </r>
  <r>
    <x v="2"/>
    <s v="I/C DESG"/>
    <s v="002044"/>
    <s v="I Gusti Ngurah"/>
    <m/>
    <n v="8"/>
  </r>
  <r>
    <x v="2"/>
    <s v="I/C DESG"/>
    <s v="002044"/>
    <s v="I Gusti Ngurah"/>
    <m/>
    <n v="8"/>
  </r>
  <r>
    <x v="2"/>
    <s v="I/C DESG"/>
    <s v="002044"/>
    <s v="I Gusti Ngurah"/>
    <m/>
    <n v="8"/>
  </r>
  <r>
    <x v="2"/>
    <s v="I/C DESG"/>
    <s v="002044"/>
    <s v="I Gusti Ngurah"/>
    <m/>
    <n v="4"/>
  </r>
  <r>
    <x v="55"/>
    <s v="Design"/>
    <s v="002044"/>
    <s v="I Gusti Ngurah"/>
    <m/>
    <n v="8"/>
  </r>
  <r>
    <x v="55"/>
    <s v="Design"/>
    <s v="002044"/>
    <s v="I Gusti Ngurah"/>
    <m/>
    <n v="8"/>
  </r>
  <r>
    <x v="55"/>
    <s v="Design"/>
    <s v="002044"/>
    <s v="I Gusti Ngurah"/>
    <m/>
    <n v="8"/>
  </r>
  <r>
    <x v="55"/>
    <s v="Design"/>
    <s v="002044"/>
    <s v="I Gusti Ngurah"/>
    <m/>
    <n v="4"/>
  </r>
  <r>
    <x v="53"/>
    <s v="I/C DESG"/>
    <s v="004393"/>
    <s v="Putu Ary Santana"/>
    <m/>
    <n v="8"/>
  </r>
  <r>
    <x v="53"/>
    <s v="I/C DESG"/>
    <s v="004393"/>
    <s v="Putu Ary Santana"/>
    <m/>
    <n v="8"/>
  </r>
  <r>
    <x v="53"/>
    <s v="I/C DESG"/>
    <s v="002044"/>
    <s v="I Gusti Ngurah"/>
    <m/>
    <n v="8"/>
  </r>
  <r>
    <x v="53"/>
    <s v="I/C DESG"/>
    <s v="004393"/>
    <s v="Putu Ary Santana"/>
    <m/>
    <n v="8"/>
  </r>
  <r>
    <x v="53"/>
    <s v="I/C DESG"/>
    <s v="002044"/>
    <s v="I Gusti Ngurah"/>
    <m/>
    <n v="8"/>
  </r>
  <r>
    <x v="55"/>
    <s v="Design"/>
    <s v="004393"/>
    <s v="Putu Ary Santana"/>
    <m/>
    <n v="-8"/>
  </r>
  <r>
    <x v="53"/>
    <s v="I/C DESG"/>
    <s v="002044"/>
    <s v="I Gusti Ngurah"/>
    <m/>
    <n v="8"/>
  </r>
  <r>
    <x v="53"/>
    <s v="I/C DESG"/>
    <s v="004393"/>
    <s v="Putu Ary Santana"/>
    <m/>
    <n v="8"/>
  </r>
  <r>
    <x v="55"/>
    <s v="Design"/>
    <s v="004393"/>
    <s v="Putu Ary Santana"/>
    <m/>
    <n v="-8"/>
  </r>
  <r>
    <x v="55"/>
    <s v="Design"/>
    <s v="004393"/>
    <s v="Putu Ary Santana"/>
    <m/>
    <n v="-8"/>
  </r>
  <r>
    <x v="55"/>
    <s v="Design"/>
    <s v="002044"/>
    <s v="I Gusti Ngurah"/>
    <m/>
    <n v="-8"/>
  </r>
  <r>
    <x v="53"/>
    <s v="I/C DESG"/>
    <s v="004393"/>
    <s v="Putu Ary Santana"/>
    <m/>
    <n v="8"/>
  </r>
  <r>
    <x v="55"/>
    <s v="Design"/>
    <s v="002044"/>
    <s v="I Gusti Ngurah"/>
    <m/>
    <n v="-8"/>
  </r>
  <r>
    <x v="55"/>
    <s v="Design"/>
    <s v="004393"/>
    <s v="Putu Ary Santana"/>
    <m/>
    <n v="-8"/>
  </r>
  <r>
    <x v="55"/>
    <s v="Design"/>
    <s v="002044"/>
    <s v="I Gusti Ngurah"/>
    <m/>
    <n v="-8"/>
  </r>
  <r>
    <x v="55"/>
    <s v="Design"/>
    <s v="004393"/>
    <s v="Putu Ary Santana"/>
    <m/>
    <n v="-8"/>
  </r>
  <r>
    <x v="53"/>
    <s v="I/C DESG"/>
    <s v="002044"/>
    <s v="I Gusti Ngurah"/>
    <m/>
    <n v="8"/>
  </r>
  <r>
    <x v="55"/>
    <s v="Design"/>
    <s v="002044"/>
    <s v="I Gusti Ngurah"/>
    <m/>
    <n v="-8"/>
  </r>
  <r>
    <x v="55"/>
    <s v="Design"/>
    <s v="002044"/>
    <s v="I Gusti Ngurah"/>
    <m/>
    <n v="4"/>
  </r>
  <r>
    <x v="53"/>
    <s v="I/C DESG"/>
    <s v="002044"/>
    <s v="I Gusti Ngurah"/>
    <m/>
    <n v="-4"/>
  </r>
  <r>
    <x v="7"/>
    <s v="I/C DESG"/>
    <s v="000075"/>
    <s v="A.A. Bagus Dewangkara"/>
    <m/>
    <n v="8"/>
  </r>
  <r>
    <x v="56"/>
    <s v="I/C DESG"/>
    <s v="007223"/>
    <s v="Maria Agustina Kaka"/>
    <m/>
    <n v="8"/>
  </r>
  <r>
    <x v="7"/>
    <s v="I/C DESG"/>
    <s v="000075"/>
    <s v="A.A. Bagus Dewangkara"/>
    <m/>
    <n v="8"/>
  </r>
  <r>
    <x v="56"/>
    <s v="I/C DESG"/>
    <s v="007223"/>
    <s v="Maria Agustina Kaka"/>
    <m/>
    <n v="8"/>
  </r>
  <r>
    <x v="7"/>
    <s v="I/C DESG"/>
    <s v="000075"/>
    <s v="A.A. Bagus Dewangkara"/>
    <m/>
    <n v="8"/>
  </r>
  <r>
    <x v="56"/>
    <s v="I/C DESG"/>
    <s v="007223"/>
    <s v="Maria Agustina Kaka"/>
    <m/>
    <n v="8"/>
  </r>
  <r>
    <x v="56"/>
    <s v="I/C DESG"/>
    <s v="007223"/>
    <s v="Maria Agustina Kaka"/>
    <m/>
    <n v="8"/>
  </r>
  <r>
    <x v="7"/>
    <s v="I/C DESG"/>
    <s v="000075"/>
    <s v="A.A. Bagus Dewangkara"/>
    <m/>
    <n v="8"/>
  </r>
  <r>
    <x v="7"/>
    <s v="I/C DESG"/>
    <s v="000075"/>
    <s v="A.A. Bagus Dewangkara"/>
    <m/>
    <n v="8"/>
  </r>
  <r>
    <x v="56"/>
    <s v="I/C DESG"/>
    <s v="007223"/>
    <s v="Maria Agustina Kaka"/>
    <m/>
    <n v="8"/>
  </r>
  <r>
    <x v="7"/>
    <s v="I/C DESG"/>
    <s v="000075"/>
    <s v="A.A. Bagus Dewangkara"/>
    <m/>
    <n v="8"/>
  </r>
  <r>
    <x v="57"/>
    <s v="I/C DESG"/>
    <s v="007223"/>
    <s v="Maria Agustina Kaka"/>
    <m/>
    <n v="8"/>
  </r>
  <r>
    <x v="7"/>
    <s v="I/C DESG"/>
    <s v="000075"/>
    <s v="A.A. Bagus Dewangkara"/>
    <m/>
    <n v="8"/>
  </r>
  <r>
    <x v="7"/>
    <s v="I/C DESG"/>
    <s v="000075"/>
    <s v="A.A. Bagus Dewangkara"/>
    <m/>
    <n v="8"/>
  </r>
  <r>
    <x v="57"/>
    <s v="I/C DESG"/>
    <s v="007223"/>
    <s v="Maria Agustina Kaka"/>
    <m/>
    <n v="8"/>
  </r>
  <r>
    <x v="7"/>
    <s v="I/C DESG"/>
    <s v="000075"/>
    <s v="A.A. Bagus Dewangkara"/>
    <m/>
    <n v="8"/>
  </r>
  <r>
    <x v="57"/>
    <s v="I/C DESG"/>
    <s v="007223"/>
    <s v="Maria Agustina Kaka"/>
    <m/>
    <n v="8"/>
  </r>
  <r>
    <x v="57"/>
    <s v="I/C DESG"/>
    <s v="007223"/>
    <s v="Maria Agustina Kaka"/>
    <m/>
    <n v="4"/>
  </r>
  <r>
    <x v="57"/>
    <s v="I/C DESG"/>
    <s v="007223"/>
    <s v="Maria Agustina Kaka"/>
    <m/>
    <n v="4"/>
  </r>
  <r>
    <x v="58"/>
    <s v="I/C DESG"/>
    <s v="007223"/>
    <s v="Maria Agustina Kaka"/>
    <m/>
    <n v="4"/>
  </r>
  <r>
    <x v="57"/>
    <s v="I/C DESG"/>
    <s v="007223"/>
    <s v="Maria Agustina Kaka"/>
    <m/>
    <n v="1"/>
  </r>
  <r>
    <x v="58"/>
    <s v="I/C DESG"/>
    <s v="007223"/>
    <s v="Maria Agustina Kaka"/>
    <m/>
    <n v="4"/>
  </r>
  <r>
    <x v="58"/>
    <s v="I/C DESG"/>
    <s v="007223"/>
    <s v="Maria Agustina Kaka"/>
    <m/>
    <n v="8"/>
  </r>
  <r>
    <x v="58"/>
    <s v="I/C DESG"/>
    <s v="007223"/>
    <s v="Maria Agustina Kaka"/>
    <m/>
    <n v="8"/>
  </r>
  <r>
    <x v="58"/>
    <s v="I/C DESG"/>
    <s v="007223"/>
    <s v="Maria Agustina Kaka"/>
    <m/>
    <n v="5"/>
  </r>
  <r>
    <x v="57"/>
    <s v="I/C DESG"/>
    <s v="007223"/>
    <s v="Maria Agustina Kaka"/>
    <m/>
    <n v="2"/>
  </r>
  <r>
    <x v="59"/>
    <s v="I/C DESG"/>
    <s v="007223"/>
    <s v="Maria Agustina Kaka"/>
    <m/>
    <n v="8"/>
  </r>
  <r>
    <x v="60"/>
    <s v="I/C DESG"/>
    <s v="007223"/>
    <s v="Maria Agustina Kaka"/>
    <m/>
    <n v="5"/>
  </r>
  <r>
    <x v="56"/>
    <s v="I/C DESG"/>
    <s v="007223"/>
    <s v="Maria Agustina Kaka"/>
    <m/>
    <n v="1"/>
  </r>
  <r>
    <x v="56"/>
    <s v="I/C DESG"/>
    <s v="007223"/>
    <s v="Maria Agustina Kaka"/>
    <m/>
    <n v="3"/>
  </r>
  <r>
    <x v="59"/>
    <s v="I/C DESG"/>
    <s v="007223"/>
    <s v="Maria Agustina Kaka"/>
    <m/>
    <n v="8"/>
  </r>
  <r>
    <x v="59"/>
    <s v="I/C DESG"/>
    <s v="007223"/>
    <s v="Maria Agustina Kaka"/>
    <m/>
    <n v="8"/>
  </r>
  <r>
    <x v="59"/>
    <s v="I/C DESG"/>
    <s v="007223"/>
    <s v="Maria Agustina Kaka"/>
    <m/>
    <n v="8"/>
  </r>
  <r>
    <x v="59"/>
    <s v="I/C DESG"/>
    <s v="007223"/>
    <s v="Maria Agustina Kaka"/>
    <m/>
    <n v="8"/>
  </r>
  <r>
    <x v="60"/>
    <s v="I/C DESG"/>
    <s v="007223"/>
    <s v="Maria Agustina Kaka"/>
    <m/>
    <n v="7"/>
  </r>
  <r>
    <x v="53"/>
    <s v="I/C DESG"/>
    <s v="006102"/>
    <s v="Aditya Kerta"/>
    <m/>
    <n v="8"/>
  </r>
  <r>
    <x v="50"/>
    <s v="I/C DESG"/>
    <s v="006608"/>
    <s v="Indra Sitepu"/>
    <m/>
    <n v="8"/>
  </r>
  <r>
    <x v="53"/>
    <s v="I/C DESG"/>
    <s v="006102"/>
    <s v="Aditya Kerta"/>
    <m/>
    <n v="8"/>
  </r>
  <r>
    <x v="50"/>
    <s v="I/C DESG"/>
    <s v="006608"/>
    <s v="Indra Sitepu"/>
    <m/>
    <n v="8"/>
  </r>
  <r>
    <x v="53"/>
    <s v="I/C DESG"/>
    <s v="006102"/>
    <s v="Aditya Kerta"/>
    <m/>
    <n v="8"/>
  </r>
  <r>
    <x v="50"/>
    <s v="I/C DESG"/>
    <s v="006608"/>
    <s v="Indra Sitepu"/>
    <m/>
    <n v="8"/>
  </r>
  <r>
    <x v="53"/>
    <s v="I/C DESG"/>
    <s v="006102"/>
    <s v="Aditya Kerta"/>
    <m/>
    <n v="8"/>
  </r>
  <r>
    <x v="50"/>
    <s v="I/C DESG"/>
    <s v="006608"/>
    <s v="Indra Sitepu"/>
    <m/>
    <n v="8"/>
  </r>
  <r>
    <x v="53"/>
    <s v="I/C DESG"/>
    <s v="006102"/>
    <s v="Aditya Kerta"/>
    <m/>
    <n v="8"/>
  </r>
  <r>
    <x v="50"/>
    <s v="I/C DESG"/>
    <s v="006608"/>
    <s v="Indra Sitepu"/>
    <m/>
    <n v="8"/>
  </r>
  <r>
    <x v="50"/>
    <s v="I/C DESG"/>
    <s v="006608"/>
    <s v="Indra Sitepu"/>
    <m/>
    <n v="8"/>
  </r>
  <r>
    <x v="53"/>
    <s v="I/C DESG"/>
    <s v="006102"/>
    <s v="Aditya Kerta"/>
    <m/>
    <n v="8"/>
  </r>
  <r>
    <x v="53"/>
    <s v="I/C DESG"/>
    <s v="006102"/>
    <s v="Aditya Kerta"/>
    <m/>
    <n v="8"/>
  </r>
  <r>
    <x v="50"/>
    <s v="I/C DESG"/>
    <s v="006608"/>
    <s v="Indra Sitepu"/>
    <m/>
    <n v="8"/>
  </r>
  <r>
    <x v="53"/>
    <s v="I/C DESG"/>
    <s v="006102"/>
    <s v="Aditya Kerta"/>
    <m/>
    <n v="8"/>
  </r>
  <r>
    <x v="50"/>
    <s v="I/C DESG"/>
    <s v="006608"/>
    <s v="Indra Sitepu"/>
    <m/>
    <n v="8"/>
  </r>
  <r>
    <x v="53"/>
    <s v="I/C DESG"/>
    <s v="006102"/>
    <s v="Aditya Kerta"/>
    <m/>
    <n v="8"/>
  </r>
  <r>
    <x v="50"/>
    <s v="I/C DESG"/>
    <s v="006608"/>
    <s v="Indra Sitepu"/>
    <m/>
    <n v="8"/>
  </r>
  <r>
    <x v="50"/>
    <s v="I/C DESG"/>
    <s v="006608"/>
    <s v="Indra Sitepu"/>
    <m/>
    <n v="8"/>
  </r>
  <r>
    <x v="50"/>
    <s v="I/C DESG"/>
    <s v="006608"/>
    <s v="Indra Sitepu"/>
    <m/>
    <n v="8"/>
  </r>
  <r>
    <x v="50"/>
    <s v="I/C DESG"/>
    <s v="006608"/>
    <s v="Indra Sitepu"/>
    <m/>
    <n v="8"/>
  </r>
  <r>
    <x v="50"/>
    <s v="I/C DESG"/>
    <s v="006608"/>
    <s v="Indra Sitepu"/>
    <m/>
    <n v="8"/>
  </r>
  <r>
    <x v="53"/>
    <s v="I/C DESG"/>
    <s v="006102"/>
    <s v="Aditya Kerta"/>
    <m/>
    <n v="8"/>
  </r>
  <r>
    <x v="50"/>
    <s v="I/C DESG"/>
    <s v="006608"/>
    <s v="Indra Sitepu"/>
    <m/>
    <n v="8"/>
  </r>
  <r>
    <x v="35"/>
    <s v="Design"/>
    <s v="004393"/>
    <s v="Putu Ary Santana"/>
    <m/>
    <n v="8"/>
  </r>
  <r>
    <x v="61"/>
    <s v="I/C DESG"/>
    <s v="006609"/>
    <s v="Yusantari Ardana"/>
    <m/>
    <n v="8"/>
  </r>
  <r>
    <x v="53"/>
    <s v="I/C DESG"/>
    <s v="006102"/>
    <s v="Aditya Kerta"/>
    <m/>
    <n v="8"/>
  </r>
  <r>
    <x v="50"/>
    <s v="I/C DESG"/>
    <s v="006608"/>
    <s v="Indra Sitepu"/>
    <m/>
    <n v="8"/>
  </r>
  <r>
    <x v="35"/>
    <s v="Design"/>
    <s v="004393"/>
    <s v="Putu Ary Santana"/>
    <m/>
    <n v="8"/>
  </r>
  <r>
    <x v="61"/>
    <s v="I/C DESG"/>
    <s v="006609"/>
    <s v="Yusantari Ardana"/>
    <m/>
    <n v="8"/>
  </r>
  <r>
    <x v="53"/>
    <s v="I/C DESG"/>
    <s v="006102"/>
    <s v="Aditya Kerta"/>
    <m/>
    <n v="6"/>
  </r>
  <r>
    <x v="50"/>
    <s v="I/C DESG"/>
    <s v="006608"/>
    <s v="Indra Sitepu"/>
    <m/>
    <n v="4"/>
  </r>
  <r>
    <x v="61"/>
    <s v="I/C DESG"/>
    <s v="006609"/>
    <s v="Yusantari Ardana"/>
    <m/>
    <n v="8"/>
  </r>
  <r>
    <x v="53"/>
    <s v="I/C DESG"/>
    <s v="006102"/>
    <s v="Aditya Kerta"/>
    <m/>
    <n v="8"/>
  </r>
  <r>
    <x v="53"/>
    <s v="I/C DESG"/>
    <s v="004393"/>
    <s v="Putu Ary Santana"/>
    <m/>
    <n v="8"/>
  </r>
  <r>
    <x v="50"/>
    <s v="I/C DESG"/>
    <s v="006608"/>
    <s v="Indra Sitepu"/>
    <m/>
    <n v="8"/>
  </r>
  <r>
    <x v="53"/>
    <s v="I/C DESG"/>
    <s v="006102"/>
    <s v="Aditya Kerta"/>
    <m/>
    <n v="8"/>
  </r>
  <r>
    <x v="61"/>
    <s v="I/C DESG"/>
    <s v="006609"/>
    <s v="Yusantari Ardana"/>
    <m/>
    <n v="4"/>
  </r>
  <r>
    <x v="53"/>
    <s v="I/C DESG"/>
    <s v="004393"/>
    <s v="Putu Ary Santana"/>
    <m/>
    <n v="8"/>
  </r>
  <r>
    <x v="50"/>
    <s v="I/C DESG"/>
    <s v="006608"/>
    <s v="Indra Sitepu"/>
    <m/>
    <n v="8"/>
  </r>
  <r>
    <x v="53"/>
    <s v="I/C DESG"/>
    <s v="006102"/>
    <s v="Aditya Kerta"/>
    <m/>
    <n v="8"/>
  </r>
  <r>
    <x v="53"/>
    <s v="I/C DESG"/>
    <s v="004393"/>
    <s v="Putu Ary Santana"/>
    <m/>
    <n v="8"/>
  </r>
  <r>
    <x v="50"/>
    <s v="I/C DESG"/>
    <s v="006608"/>
    <s v="Indra Sitepu"/>
    <m/>
    <n v="8"/>
  </r>
  <r>
    <x v="14"/>
    <s v="I/C DESG"/>
    <s v="006609"/>
    <s v="Yusantari Ardana"/>
    <m/>
    <n v="4"/>
  </r>
  <r>
    <x v="53"/>
    <s v="I/C DESG"/>
    <s v="006102"/>
    <s v="Aditya Kerta"/>
    <m/>
    <n v="8"/>
  </r>
  <r>
    <x v="53"/>
    <s v="I/C DESG"/>
    <s v="004393"/>
    <s v="Putu Ary Santana"/>
    <m/>
    <n v="8"/>
  </r>
  <r>
    <x v="14"/>
    <s v="I/C DESG"/>
    <s v="006609"/>
    <s v="Yusantari Ardana"/>
    <m/>
    <n v="8"/>
  </r>
  <r>
    <x v="53"/>
    <s v="I/C DESG"/>
    <s v="006102"/>
    <s v="Aditya Kerta"/>
    <m/>
    <n v="8"/>
  </r>
  <r>
    <x v="53"/>
    <s v="I/C DESG"/>
    <s v="004393"/>
    <s v="Putu Ary Santana"/>
    <m/>
    <n v="8"/>
  </r>
  <r>
    <x v="53"/>
    <s v="I/C DESG"/>
    <s v="006102"/>
    <s v="Aditya Kerta"/>
    <m/>
    <n v="7"/>
  </r>
  <r>
    <x v="53"/>
    <s v="I/C DESG"/>
    <s v="004393"/>
    <s v="Putu Ary Santana"/>
    <m/>
    <n v="8"/>
  </r>
  <r>
    <x v="53"/>
    <s v="I/C DESG"/>
    <s v="006102"/>
    <s v="Aditya Kerta"/>
    <m/>
    <n v="8"/>
  </r>
  <r>
    <x v="50"/>
    <s v="I/C DESG"/>
    <s v="006609"/>
    <s v="Yusantari Ardana"/>
    <m/>
    <n v="8"/>
  </r>
  <r>
    <x v="50"/>
    <s v="I/C DESG"/>
    <s v="006609"/>
    <s v="Yusantari Ardana"/>
    <m/>
    <n v="8"/>
  </r>
  <r>
    <x v="53"/>
    <s v="I/C DESG"/>
    <s v="004393"/>
    <s v="Putu Ary Santana"/>
    <m/>
    <n v="8"/>
  </r>
  <r>
    <x v="53"/>
    <s v="I/C DESG"/>
    <s v="004393"/>
    <s v="Putu Ary Santana"/>
    <m/>
    <n v="8"/>
  </r>
  <r>
    <x v="50"/>
    <s v="I/C DESG"/>
    <s v="006609"/>
    <s v="Yusantari Ardana"/>
    <m/>
    <n v="8"/>
  </r>
  <r>
    <x v="14"/>
    <s v="I/C DESG"/>
    <s v="006609"/>
    <s v="Yusantari Ardana"/>
    <m/>
    <n v="8"/>
  </r>
  <r>
    <x v="14"/>
    <s v="I/C DESG"/>
    <s v="006609"/>
    <s v="Yusantari Ardana"/>
    <m/>
    <n v="8"/>
  </r>
  <r>
    <x v="7"/>
    <s v="I/C DESG"/>
    <s v="000075"/>
    <s v="A.A. Bagus Dewangkara"/>
    <m/>
    <n v="8"/>
  </r>
  <r>
    <x v="7"/>
    <s v="I/C DESG"/>
    <s v="000075"/>
    <s v="A.A. Bagus Dewangkara"/>
    <m/>
    <n v="8"/>
  </r>
  <r>
    <x v="12"/>
    <s v="I/C DESG"/>
    <s v="004135"/>
    <s v="Oryza Angga"/>
    <m/>
    <n v="7"/>
  </r>
  <r>
    <x v="7"/>
    <s v="I/C DESG"/>
    <s v="000075"/>
    <s v="A.A. Bagus Dewangkara"/>
    <m/>
    <n v="8"/>
  </r>
  <r>
    <x v="12"/>
    <s v="I/C DESG"/>
    <s v="004135"/>
    <s v="Oryza Angga"/>
    <m/>
    <n v="8"/>
  </r>
  <r>
    <x v="7"/>
    <s v="I/C DESG"/>
    <s v="000075"/>
    <s v="A.A. Bagus Dewangkara"/>
    <m/>
    <n v="8"/>
  </r>
  <r>
    <x v="7"/>
    <s v="I/C DESG"/>
    <s v="000075"/>
    <s v="A.A. Bagus Dewangkara"/>
    <m/>
    <n v="8"/>
  </r>
  <r>
    <x v="12"/>
    <s v="I/C DESG"/>
    <s v="004135"/>
    <s v="Oryza Angga"/>
    <m/>
    <n v="4"/>
  </r>
  <r>
    <x v="7"/>
    <s v="I/C DESG"/>
    <s v="004107"/>
    <s v="Nyoman Diksa"/>
    <m/>
    <n v="2"/>
  </r>
  <r>
    <x v="7"/>
    <s v="I/C DESG"/>
    <s v="000075"/>
    <s v="A.A. Bagus Dewangkara"/>
    <m/>
    <n v="8"/>
  </r>
  <r>
    <x v="7"/>
    <s v="I/C DESG"/>
    <s v="004107"/>
    <s v="Nyoman Diksa"/>
    <m/>
    <n v="2"/>
  </r>
  <r>
    <x v="7"/>
    <s v="I/C DESG"/>
    <s v="000075"/>
    <s v="A.A. Bagus Dewangkara"/>
    <m/>
    <n v="8"/>
  </r>
  <r>
    <x v="12"/>
    <s v="I/C DESG"/>
    <s v="004135"/>
    <s v="Oryza Angga"/>
    <m/>
    <n v="3.5"/>
  </r>
  <r>
    <x v="7"/>
    <s v="I/C DESG"/>
    <s v="000075"/>
    <s v="A.A. Bagus Dewangkara"/>
    <m/>
    <n v="8"/>
  </r>
  <r>
    <x v="12"/>
    <s v="I/C DESG"/>
    <s v="004135"/>
    <s v="Oryza Angga"/>
    <m/>
    <n v="4"/>
  </r>
  <r>
    <x v="19"/>
    <s v="I/C DESG"/>
    <s v="004107"/>
    <s v="Nyoman Diksa"/>
    <m/>
    <n v="2"/>
  </r>
  <r>
    <x v="7"/>
    <s v="I/C DESG"/>
    <s v="000075"/>
    <s v="A.A. Bagus Dewangkara"/>
    <m/>
    <n v="8"/>
  </r>
  <r>
    <x v="12"/>
    <s v="I/C DESG"/>
    <s v="004135"/>
    <s v="Oryza Angga"/>
    <m/>
    <n v="4"/>
  </r>
  <r>
    <x v="12"/>
    <s v="I/C DESG"/>
    <s v="004135"/>
    <s v="Oryza Angga"/>
    <m/>
    <n v="3.5"/>
  </r>
  <r>
    <x v="7"/>
    <s v="I/C DESG"/>
    <s v="000075"/>
    <s v="A.A. Bagus Dewangkara"/>
    <m/>
    <n v="8"/>
  </r>
  <r>
    <x v="14"/>
    <s v="I/C DESG"/>
    <s v="004107"/>
    <s v="Nyoman Diksa"/>
    <m/>
    <n v="4"/>
  </r>
  <r>
    <x v="12"/>
    <s v="I/C DESG"/>
    <s v="004135"/>
    <s v="Oryza Angga"/>
    <m/>
    <n v="8"/>
  </r>
  <r>
    <x v="12"/>
    <s v="I/C DESG"/>
    <s v="004135"/>
    <s v="Oryza Angga"/>
    <m/>
    <n v="8"/>
  </r>
  <r>
    <x v="14"/>
    <s v="I/C DESG"/>
    <s v="006609"/>
    <s v="Yusantari Ardana"/>
    <m/>
    <n v="8"/>
  </r>
  <r>
    <x v="12"/>
    <s v="I/C DESG"/>
    <s v="006730"/>
    <s v="Yudha Kartana Putra"/>
    <m/>
    <n v="8"/>
  </r>
  <r>
    <x v="12"/>
    <s v="I/C DESG"/>
    <s v="004107"/>
    <s v="Nyoman Diksa"/>
    <m/>
    <n v="2"/>
  </r>
  <r>
    <x v="12"/>
    <s v="I/C DESG"/>
    <s v="004135"/>
    <s v="Oryza Angga"/>
    <m/>
    <n v="4"/>
  </r>
  <r>
    <x v="14"/>
    <s v="I/C DESG"/>
    <s v="006609"/>
    <s v="Yusantari Ardana"/>
    <m/>
    <n v="8"/>
  </r>
  <r>
    <x v="12"/>
    <s v="I/C DESG"/>
    <s v="006730"/>
    <s v="Yudha Kartana Putra"/>
    <m/>
    <n v="8"/>
  </r>
  <r>
    <x v="12"/>
    <s v="I/C DESG"/>
    <s v="004107"/>
    <s v="Nyoman Diksa"/>
    <m/>
    <n v="2"/>
  </r>
  <r>
    <x v="12"/>
    <s v="I/C DESG"/>
    <s v="004135"/>
    <s v="Oryza Angga"/>
    <m/>
    <n v="8"/>
  </r>
  <r>
    <x v="12"/>
    <s v="I/C DESG"/>
    <s v="006730"/>
    <s v="Yudha Kartana Putra"/>
    <m/>
    <n v="8"/>
  </r>
  <r>
    <x v="14"/>
    <s v="I/C DESG"/>
    <s v="006609"/>
    <s v="Yusantari Ardana"/>
    <m/>
    <n v="8"/>
  </r>
  <r>
    <x v="12"/>
    <s v="I/C DESG"/>
    <s v="004107"/>
    <s v="Nyoman Diksa"/>
    <m/>
    <n v="1"/>
  </r>
  <r>
    <x v="12"/>
    <s v="I/C DESG"/>
    <s v="006730"/>
    <s v="Yudha Kartana Putra"/>
    <m/>
    <n v="7"/>
  </r>
  <r>
    <x v="14"/>
    <s v="I/C DESG"/>
    <s v="006609"/>
    <s v="Yusantari Ardana"/>
    <m/>
    <n v="8"/>
  </r>
  <r>
    <x v="12"/>
    <s v="I/C DESG"/>
    <s v="004135"/>
    <s v="Oryza Angga"/>
    <m/>
    <n v="8"/>
  </r>
  <r>
    <x v="12"/>
    <s v="I/C DESG"/>
    <s v="004107"/>
    <s v="Nyoman Diksa"/>
    <m/>
    <n v="2"/>
  </r>
  <r>
    <x v="14"/>
    <s v="I/C DESG"/>
    <s v="004107"/>
    <s v="Nyoman Diksa"/>
    <m/>
    <n v="6"/>
  </r>
  <r>
    <x v="12"/>
    <s v="I/C DESG"/>
    <s v="004135"/>
    <s v="Oryza Angga"/>
    <m/>
    <n v="8"/>
  </r>
  <r>
    <x v="20"/>
    <s v="I/C DESG"/>
    <s v="006730"/>
    <s v="Yudha Kartana Putra"/>
    <m/>
    <n v="7"/>
  </r>
  <r>
    <x v="14"/>
    <s v="I/C DESG"/>
    <s v="006609"/>
    <s v="Yusantari Ardana"/>
    <m/>
    <n v="8"/>
  </r>
  <r>
    <x v="14"/>
    <s v="I/C DESG"/>
    <s v="004107"/>
    <s v="Nyoman Diksa"/>
    <m/>
    <n v="6"/>
  </r>
  <r>
    <x v="20"/>
    <s v="I/C DESG"/>
    <s v="006730"/>
    <s v="Yudha Kartana Putra"/>
    <m/>
    <n v="8"/>
  </r>
  <r>
    <x v="14"/>
    <s v="I/C DESG"/>
    <s v="006609"/>
    <s v="Yusantari Ardana"/>
    <m/>
    <n v="8"/>
  </r>
  <r>
    <x v="14"/>
    <s v="I/C DESG"/>
    <s v="004107"/>
    <s v="Nyoman Diksa"/>
    <m/>
    <n v="6"/>
  </r>
  <r>
    <x v="14"/>
    <s v="I/C DESG"/>
    <s v="006609"/>
    <s v="Yusantari Ardana"/>
    <m/>
    <n v="8"/>
  </r>
  <r>
    <x v="14"/>
    <s v="I/C DESG"/>
    <s v="004107"/>
    <s v="Nyoman Diksa"/>
    <m/>
    <n v="4"/>
  </r>
  <r>
    <x v="2"/>
    <s v="I/C DESG"/>
    <s v="006730"/>
    <s v="Yudha Kartana Putra"/>
    <m/>
    <n v="8"/>
  </r>
  <r>
    <x v="14"/>
    <s v="I/C DESG"/>
    <s v="004107"/>
    <s v="Nyoman Diksa"/>
    <m/>
    <n v="4"/>
  </r>
  <r>
    <x v="20"/>
    <s v="I/C DESG"/>
    <s v="006730"/>
    <s v="Yudha Kartana Putra"/>
    <m/>
    <n v="8"/>
  </r>
  <r>
    <x v="14"/>
    <s v="I/C DESG"/>
    <s v="006609"/>
    <s v="Yusantari Ardana"/>
    <m/>
    <n v="8"/>
  </r>
  <r>
    <x v="7"/>
    <s v="I/C DESG"/>
    <s v="004107"/>
    <s v="Nyoman Diksa"/>
    <m/>
    <n v="1"/>
  </r>
  <r>
    <x v="14"/>
    <s v="I/C DESG"/>
    <s v="006609"/>
    <s v="Yusantari Ardana"/>
    <m/>
    <n v="6"/>
  </r>
  <r>
    <x v="14"/>
    <s v="I/C DESG"/>
    <s v="006609"/>
    <s v="Yusantari Ardana"/>
    <m/>
    <n v="8"/>
  </r>
  <r>
    <x v="7"/>
    <s v="I/C DESG"/>
    <s v="004107"/>
    <s v="Nyoman Diksa"/>
    <m/>
    <n v="2"/>
  </r>
  <r>
    <x v="51"/>
    <s v="I/C DESG"/>
    <s v="004107"/>
    <s v="Nyoman Diksa"/>
    <m/>
    <n v="2"/>
  </r>
  <r>
    <x v="51"/>
    <s v="I/C DESG"/>
    <s v="004107"/>
    <s v="Nyoman Diksa"/>
    <m/>
    <n v="2"/>
  </r>
  <r>
    <x v="14"/>
    <s v="I/C DESG"/>
    <s v="004107"/>
    <s v="Nyoman Diksa"/>
    <m/>
    <n v="5"/>
  </r>
  <r>
    <x v="14"/>
    <s v="I/C DESG"/>
    <s v="004107"/>
    <s v="Nyoman Diksa"/>
    <m/>
    <n v="6"/>
  </r>
  <r>
    <x v="14"/>
    <s v="I/C DESG"/>
    <s v="004107"/>
    <s v="Nyoman Diksa"/>
    <m/>
    <n v="6"/>
  </r>
  <r>
    <x v="14"/>
    <s v="I/C DESG"/>
    <s v="004107"/>
    <s v="Nyoman Diksa"/>
    <m/>
    <n v="6"/>
  </r>
  <r>
    <x v="12"/>
    <s v="I/C DESG"/>
    <s v="004107"/>
    <s v="Nyoman Diksa"/>
    <m/>
    <n v="2"/>
  </r>
  <r>
    <x v="12"/>
    <s v="I/C DESG"/>
    <s v="004107"/>
    <s v="Nyoman Diksa"/>
    <m/>
    <n v="2"/>
  </r>
  <r>
    <x v="61"/>
    <s v="I/C DESG"/>
    <s v="004107"/>
    <s v="Nyoman Diksa"/>
    <m/>
    <n v="4"/>
  </r>
  <r>
    <x v="61"/>
    <s v="I/C DESG"/>
    <s v="004107"/>
    <s v="Nyoman Diksa"/>
    <m/>
    <n v="5"/>
  </r>
  <r>
    <x v="61"/>
    <s v="I/C DESG"/>
    <s v="004107"/>
    <s v="Nyoman Diksa"/>
    <m/>
    <n v="5"/>
  </r>
  <r>
    <x v="61"/>
    <s v="I/C DESG"/>
    <s v="004107"/>
    <s v="Nyoman Diksa"/>
    <m/>
    <n v="4"/>
  </r>
  <r>
    <x v="61"/>
    <s v="I/C DESG"/>
    <s v="004107"/>
    <s v="Nyoman Diksa"/>
    <m/>
    <n v="4"/>
  </r>
  <r>
    <x v="7"/>
    <s v="I/C DESG"/>
    <s v="004107"/>
    <s v="Nyoman Diksa"/>
    <m/>
    <n v="2"/>
  </r>
  <r>
    <x v="12"/>
    <s v="I/C DESG"/>
    <s v="002535"/>
    <s v="Johanes Jojo"/>
    <m/>
    <n v="8"/>
  </r>
  <r>
    <x v="7"/>
    <s v="I/C DESG"/>
    <s v="004107"/>
    <s v="Nyoman Diksa"/>
    <m/>
    <n v="1"/>
  </r>
  <r>
    <x v="12"/>
    <s v="I/C DESG"/>
    <s v="002535"/>
    <s v="Johanes Jojo"/>
    <m/>
    <n v="8"/>
  </r>
  <r>
    <x v="7"/>
    <s v="I/C DESG"/>
    <s v="004107"/>
    <s v="Nyoman Diksa"/>
    <m/>
    <n v="2"/>
  </r>
  <r>
    <x v="12"/>
    <s v="I/C DESG"/>
    <s v="002535"/>
    <s v="Johanes Jojo"/>
    <m/>
    <n v="8"/>
  </r>
  <r>
    <x v="7"/>
    <s v="I/C DESG"/>
    <s v="004107"/>
    <s v="Nyoman Diksa"/>
    <m/>
    <n v="1"/>
  </r>
  <r>
    <x v="12"/>
    <s v="I/C DESG"/>
    <s v="002535"/>
    <s v="Johanes Jojo"/>
    <m/>
    <n v="8"/>
  </r>
  <r>
    <x v="7"/>
    <s v="I/C DESG"/>
    <s v="004107"/>
    <s v="Nyoman Diksa"/>
    <m/>
    <n v="1"/>
  </r>
  <r>
    <x v="12"/>
    <s v="I/C DESG"/>
    <s v="002535"/>
    <s v="Johanes Jojo"/>
    <m/>
    <n v="6"/>
  </r>
  <r>
    <x v="12"/>
    <s v="I/C DESG"/>
    <s v="004107"/>
    <s v="Nyoman Diksa"/>
    <m/>
    <n v="2"/>
  </r>
  <r>
    <x v="57"/>
    <s v="I/C DESG"/>
    <s v="002535"/>
    <s v="Johanes Jojo"/>
    <m/>
    <n v="8"/>
  </r>
  <r>
    <x v="12"/>
    <s v="I/C DESG"/>
    <s v="004107"/>
    <s v="Nyoman Diksa"/>
    <m/>
    <n v="2"/>
  </r>
  <r>
    <x v="12"/>
    <s v="I/C DESG"/>
    <s v="004107"/>
    <s v="Nyoman Diksa"/>
    <m/>
    <n v="1"/>
  </r>
  <r>
    <x v="57"/>
    <s v="I/C DESG"/>
    <s v="002535"/>
    <s v="Johanes Jojo"/>
    <m/>
    <n v="8"/>
  </r>
  <r>
    <x v="57"/>
    <s v="I/C DESG"/>
    <s v="002535"/>
    <s v="Johanes Jojo"/>
    <m/>
    <n v="8"/>
  </r>
  <r>
    <x v="12"/>
    <s v="I/C DESG"/>
    <s v="004107"/>
    <s v="Nyoman Diksa"/>
    <m/>
    <n v="2"/>
  </r>
  <r>
    <x v="57"/>
    <s v="I/C DESG"/>
    <s v="002535"/>
    <s v="Johanes Jojo"/>
    <m/>
    <n v="8"/>
  </r>
  <r>
    <x v="12"/>
    <s v="I/C DESG"/>
    <s v="004107"/>
    <s v="Nyoman Diksa"/>
    <m/>
    <n v="2"/>
  </r>
  <r>
    <x v="57"/>
    <s v="I/C DESG"/>
    <s v="002535"/>
    <s v="Johanes Jojo"/>
    <m/>
    <n v="8"/>
  </r>
  <r>
    <x v="60"/>
    <s v="I/C DESG"/>
    <s v="004107"/>
    <s v="Nyoman Diksa"/>
    <m/>
    <n v="1"/>
  </r>
  <r>
    <x v="60"/>
    <s v="I/C DESG"/>
    <s v="004107"/>
    <s v="Nyoman Diksa"/>
    <m/>
    <n v="1"/>
  </r>
  <r>
    <x v="12"/>
    <s v="I/C DESG"/>
    <s v="004107"/>
    <s v="Nyoman Diksa"/>
    <m/>
    <n v="2"/>
  </r>
  <r>
    <x v="12"/>
    <s v="I/C DESG"/>
    <s v="004107"/>
    <s v="Nyoman Diksa"/>
    <m/>
    <n v="2"/>
  </r>
  <r>
    <x v="12"/>
    <s v="I/C DESG"/>
    <s v="004107"/>
    <s v="Nyoman Diksa"/>
    <m/>
    <n v="2"/>
  </r>
  <r>
    <x v="14"/>
    <s v="I/C DESG"/>
    <s v="004107"/>
    <s v="Nyoman Diksa"/>
    <m/>
    <n v="4"/>
  </r>
  <r>
    <x v="51"/>
    <s v="I/C DESG"/>
    <s v="004107"/>
    <s v="Nyoman Diksa"/>
    <m/>
    <n v="4"/>
  </r>
  <r>
    <x v="51"/>
    <s v="I/C DESG"/>
    <s v="004107"/>
    <s v="Nyoman Diksa"/>
    <m/>
    <n v="4"/>
  </r>
  <r>
    <x v="60"/>
    <s v="I/C DESG"/>
    <s v="004107"/>
    <s v="Nyoman Diksa"/>
    <m/>
    <n v="1"/>
  </r>
  <r>
    <x v="60"/>
    <s v="I/C DESG"/>
    <s v="004107"/>
    <s v="Nyoman Diksa"/>
    <m/>
    <n v="1"/>
  </r>
  <r>
    <x v="21"/>
    <s v="I/C DESG"/>
    <s v="004107"/>
    <s v="Nyoman Diksa"/>
    <m/>
    <n v="2"/>
  </r>
  <r>
    <x v="21"/>
    <s v="I/C DESG"/>
    <s v="004107"/>
    <s v="Nyoman Diksa"/>
    <m/>
    <n v="2"/>
  </r>
  <r>
    <x v="21"/>
    <s v="I/C DESG"/>
    <s v="004107"/>
    <s v="Nyoman Diksa"/>
    <m/>
    <n v="1"/>
  </r>
  <r>
    <x v="21"/>
    <s v="I/C DESG"/>
    <s v="004107"/>
    <s v="Nyoman Diksa"/>
    <m/>
    <n v="1"/>
  </r>
  <r>
    <x v="21"/>
    <s v="I/C DESG"/>
    <s v="004107"/>
    <s v="Nyoman Diksa"/>
    <m/>
    <n v="1"/>
  </r>
  <r>
    <x v="21"/>
    <s v="I/C DESG"/>
    <s v="006730"/>
    <s v="Yudha Kartana Putra"/>
    <m/>
    <n v="8"/>
  </r>
  <r>
    <x v="21"/>
    <s v="I/C DESG"/>
    <s v="006730"/>
    <s v="Yudha Kartana Putra"/>
    <m/>
    <n v="6.5"/>
  </r>
  <r>
    <x v="21"/>
    <s v="I/C DESG"/>
    <s v="006730"/>
    <s v="Yudha Kartana Putra"/>
    <m/>
    <n v="8"/>
  </r>
  <r>
    <x v="21"/>
    <s v="I/C DESG"/>
    <s v="006730"/>
    <s v="Yudha Kartana Putra"/>
    <m/>
    <n v="8"/>
  </r>
  <r>
    <x v="21"/>
    <s v="I/C DESG"/>
    <s v="006730"/>
    <s v="Yudha Kartana Putra"/>
    <m/>
    <n v="8"/>
  </r>
  <r>
    <x v="21"/>
    <s v="I/C DESG"/>
    <s v="006730"/>
    <s v="Yudha Kartana Putra"/>
    <m/>
    <n v="8"/>
  </r>
  <r>
    <x v="21"/>
    <s v="I/C DESG"/>
    <s v="006730"/>
    <s v="Yudha Kartana Putra"/>
    <m/>
    <n v="8"/>
  </r>
  <r>
    <x v="12"/>
    <s v="I/C DESG"/>
    <s v="006730"/>
    <s v="Yudha Kartana Putra"/>
    <m/>
    <n v="8"/>
  </r>
  <r>
    <x v="12"/>
    <s v="I/C DESG"/>
    <s v="006730"/>
    <s v="Yudha Kartana Putra"/>
    <m/>
    <n v="8"/>
  </r>
  <r>
    <x v="12"/>
    <s v="I/C DESG"/>
    <s v="002535"/>
    <s v="Johanes Jojo"/>
    <m/>
    <n v="8"/>
  </r>
  <r>
    <x v="12"/>
    <s v="I/C DESG"/>
    <s v="002535"/>
    <s v="Johanes Jojo"/>
    <m/>
    <n v="8"/>
  </r>
  <r>
    <x v="50"/>
    <s v="I/C DESG"/>
    <s v="002048"/>
    <s v="I Wayan"/>
    <m/>
    <n v="8"/>
  </r>
  <r>
    <x v="12"/>
    <s v="I/C DESG"/>
    <s v="002535"/>
    <s v="Johanes Jojo"/>
    <m/>
    <n v="8"/>
  </r>
  <r>
    <x v="50"/>
    <s v="I/C DESG"/>
    <s v="002048"/>
    <s v="I Wayan"/>
    <m/>
    <n v="8"/>
  </r>
  <r>
    <x v="12"/>
    <s v="I/C DESG"/>
    <s v="002535"/>
    <s v="Johanes Jojo"/>
    <m/>
    <n v="8"/>
  </r>
  <r>
    <x v="50"/>
    <s v="I/C DESG"/>
    <s v="002048"/>
    <s v="I Wayan"/>
    <m/>
    <n v="8"/>
  </r>
  <r>
    <x v="12"/>
    <s v="I/C DESG"/>
    <s v="002045"/>
    <s v="I Ketut Sukardiana"/>
    <m/>
    <n v="4"/>
  </r>
  <r>
    <x v="12"/>
    <s v="I/C DESG"/>
    <s v="002535"/>
    <s v="Johanes Jojo"/>
    <m/>
    <n v="8"/>
  </r>
  <r>
    <x v="50"/>
    <s v="I/C DESG"/>
    <s v="002048"/>
    <s v="I Wayan"/>
    <m/>
    <n v="6.5"/>
  </r>
  <r>
    <x v="12"/>
    <s v="I/C DESG"/>
    <s v="002043"/>
    <s v="I Gusti Bagus Sera"/>
    <m/>
    <n v="8"/>
  </r>
  <r>
    <x v="12"/>
    <s v="I/C DESG"/>
    <s v="002535"/>
    <s v="Johanes Jojo"/>
    <m/>
    <n v="8"/>
  </r>
  <r>
    <x v="50"/>
    <s v="I/C DESG"/>
    <s v="002048"/>
    <s v="I Wayan"/>
    <m/>
    <n v="8"/>
  </r>
  <r>
    <x v="60"/>
    <s v="I/C DESG"/>
    <s v="002045"/>
    <s v="I Ketut Sukardiana"/>
    <m/>
    <n v="8"/>
  </r>
  <r>
    <x v="50"/>
    <s v="I/C DESG"/>
    <s v="002048"/>
    <s v="I Wayan"/>
    <m/>
    <n v="4"/>
  </r>
  <r>
    <x v="12"/>
    <s v="I/C DESG"/>
    <s v="002043"/>
    <s v="I Gusti Bagus Sera"/>
    <m/>
    <n v="8"/>
  </r>
  <r>
    <x v="51"/>
    <s v="I/C DESG"/>
    <s v="002045"/>
    <s v="I Ketut Sukardiana"/>
    <m/>
    <n v="8"/>
  </r>
  <r>
    <x v="50"/>
    <s v="I/C DESG"/>
    <s v="002048"/>
    <s v="I Wayan"/>
    <m/>
    <n v="8"/>
  </r>
  <r>
    <x v="60"/>
    <s v="I/C DESG"/>
    <s v="002045"/>
    <s v="I Ketut Sukardiana"/>
    <m/>
    <n v="2"/>
  </r>
  <r>
    <x v="12"/>
    <s v="I/C DESG"/>
    <s v="002535"/>
    <s v="Johanes Jojo"/>
    <m/>
    <n v="8"/>
  </r>
  <r>
    <x v="12"/>
    <s v="I/C DESG"/>
    <s v="002043"/>
    <s v="I Gusti Bagus Sera"/>
    <m/>
    <n v="6"/>
  </r>
  <r>
    <x v="50"/>
    <s v="I/C DESG"/>
    <s v="002048"/>
    <s v="I Wayan"/>
    <m/>
    <n v="8"/>
  </r>
  <r>
    <x v="51"/>
    <s v="I/C DESG"/>
    <s v="002045"/>
    <s v="I Ketut Sukardiana"/>
    <m/>
    <n v="7"/>
  </r>
  <r>
    <x v="50"/>
    <s v="I/C DESG"/>
    <s v="002048"/>
    <s v="I Wayan"/>
    <m/>
    <n v="8"/>
  </r>
  <r>
    <x v="12"/>
    <s v="I/C DESG"/>
    <s v="002535"/>
    <s v="Johanes Jojo"/>
    <m/>
    <n v="8"/>
  </r>
  <r>
    <x v="12"/>
    <s v="I/C DESG"/>
    <s v="002043"/>
    <s v="I Gusti Bagus Sera"/>
    <m/>
    <n v="8"/>
  </r>
  <r>
    <x v="50"/>
    <s v="I/C DESG"/>
    <s v="002048"/>
    <s v="I Wayan"/>
    <m/>
    <n v="7"/>
  </r>
  <r>
    <x v="51"/>
    <s v="I/C DESG"/>
    <s v="002045"/>
    <s v="I Ketut Sukardiana"/>
    <m/>
    <n v="4"/>
  </r>
  <r>
    <x v="12"/>
    <s v="I/C DESG"/>
    <s v="002535"/>
    <s v="Johanes Jojo"/>
    <m/>
    <n v="8"/>
  </r>
  <r>
    <x v="50"/>
    <s v="I/C DESG"/>
    <s v="002048"/>
    <s v="I Wayan"/>
    <m/>
    <n v="8"/>
  </r>
  <r>
    <x v="12"/>
    <s v="I/C DESG"/>
    <s v="002043"/>
    <s v="I Gusti Bagus Sera"/>
    <m/>
    <n v="8"/>
  </r>
  <r>
    <x v="60"/>
    <s v="I/C DESG"/>
    <s v="002045"/>
    <s v="I Ketut Sukardiana"/>
    <m/>
    <n v="8"/>
  </r>
  <r>
    <x v="60"/>
    <s v="I/C DESG"/>
    <s v="002045"/>
    <s v="I Ketut Sukardiana"/>
    <m/>
    <n v="8"/>
  </r>
  <r>
    <x v="50"/>
    <s v="I/C DESG"/>
    <s v="002048"/>
    <s v="I Wayan"/>
    <m/>
    <n v="8"/>
  </r>
  <r>
    <x v="12"/>
    <s v="I/C DESG"/>
    <s v="002535"/>
    <s v="Johanes Jojo"/>
    <m/>
    <n v="8"/>
  </r>
  <r>
    <x v="50"/>
    <s v="I/C DESG"/>
    <s v="002048"/>
    <s v="I Wayan"/>
    <m/>
    <n v="7"/>
  </r>
  <r>
    <x v="50"/>
    <s v="I/C DESG"/>
    <s v="002048"/>
    <s v="I Wayan"/>
    <m/>
    <n v="8"/>
  </r>
  <r>
    <x v="60"/>
    <s v="I/C DESG"/>
    <s v="002045"/>
    <s v="I Ketut Sukardiana"/>
    <m/>
    <n v="8"/>
  </r>
  <r>
    <x v="60"/>
    <s v="I/C DESG"/>
    <s v="002045"/>
    <s v="I Ketut Sukardiana"/>
    <m/>
    <n v="7"/>
  </r>
  <r>
    <x v="12"/>
    <s v="I/C DESG"/>
    <s v="002043"/>
    <s v="I Gusti Bagus Sera"/>
    <m/>
    <n v="8"/>
  </r>
  <r>
    <x v="50"/>
    <s v="I/C DESG"/>
    <s v="002048"/>
    <s v="I Wayan"/>
    <m/>
    <n v="8"/>
  </r>
  <r>
    <x v="60"/>
    <s v="I/C DESG"/>
    <s v="002045"/>
    <s v="I Ketut Sukardiana"/>
    <m/>
    <n v="8"/>
  </r>
  <r>
    <x v="19"/>
    <s v="I/C DESG"/>
    <s v="002048"/>
    <s v="I Wayan"/>
    <m/>
    <n v="6"/>
  </r>
  <r>
    <x v="12"/>
    <s v="I/C DESG"/>
    <s v="002043"/>
    <s v="I Gusti Bagus Sera"/>
    <m/>
    <n v="8"/>
  </r>
  <r>
    <x v="60"/>
    <s v="I/C DESG"/>
    <s v="002045"/>
    <s v="I Ketut Sukardiana"/>
    <m/>
    <n v="8"/>
  </r>
  <r>
    <x v="60"/>
    <s v="I/C DESG"/>
    <s v="002045"/>
    <s v="I Ketut Sukardiana"/>
    <m/>
    <n v="8"/>
  </r>
  <r>
    <x v="12"/>
    <s v="I/C DESG"/>
    <s v="002043"/>
    <s v="I Gusti Bagus Sera"/>
    <m/>
    <n v="8"/>
  </r>
  <r>
    <x v="50"/>
    <s v="I/C DESG"/>
    <s v="002048"/>
    <s v="I Wayan"/>
    <m/>
    <n v="8"/>
  </r>
  <r>
    <x v="60"/>
    <s v="I/C DESG"/>
    <s v="002045"/>
    <s v="I Ketut Sukardiana"/>
    <m/>
    <n v="8"/>
  </r>
  <r>
    <x v="60"/>
    <s v="I/C DESG"/>
    <s v="002045"/>
    <s v="I Ketut Sukardiana"/>
    <m/>
    <n v="7"/>
  </r>
  <r>
    <x v="50"/>
    <s v="I/C DESG"/>
    <s v="002048"/>
    <s v="I Wayan"/>
    <m/>
    <n v="7"/>
  </r>
  <r>
    <x v="51"/>
    <s v="I/C DESG"/>
    <s v="002045"/>
    <s v="I Ketut Sukardiana"/>
    <m/>
    <n v="8"/>
  </r>
  <r>
    <x v="12"/>
    <s v="I/C DESG"/>
    <s v="002043"/>
    <s v="I Gusti Bagus Sera"/>
    <m/>
    <n v="8"/>
  </r>
  <r>
    <x v="50"/>
    <s v="I/C DESG"/>
    <s v="002048"/>
    <s v="I Wayan"/>
    <m/>
    <n v="8"/>
  </r>
  <r>
    <x v="62"/>
    <s v="I/C DESG"/>
    <s v="002045"/>
    <s v="I Ketut Sukardiana"/>
    <m/>
    <n v="8"/>
  </r>
  <r>
    <x v="12"/>
    <s v="I/C DESG"/>
    <s v="002045"/>
    <s v="I Ketut Sukardiana"/>
    <m/>
    <n v="8"/>
  </r>
  <r>
    <x v="50"/>
    <s v="I/C DESG"/>
    <s v="002048"/>
    <s v="I Wayan"/>
    <m/>
    <n v="2"/>
  </r>
  <r>
    <x v="62"/>
    <s v="I/C DESG"/>
    <s v="002045"/>
    <s v="I Ketut Sukardiana"/>
    <m/>
    <n v="8"/>
  </r>
  <r>
    <x v="12"/>
    <s v="I/C DESG"/>
    <s v="002045"/>
    <s v="I Ketut Sukardiana"/>
    <m/>
    <n v="8"/>
  </r>
  <r>
    <x v="12"/>
    <s v="I/C DESG"/>
    <s v="002045"/>
    <s v="I Ketut Sukardiana"/>
    <m/>
    <n v="6"/>
  </r>
  <r>
    <x v="62"/>
    <s v="I/C DESG"/>
    <s v="002045"/>
    <s v="I Ketut Sukardiana"/>
    <m/>
    <n v="7"/>
  </r>
  <r>
    <x v="35"/>
    <s v="Design"/>
    <s v="002044"/>
    <s v="I Gusti Ngurah"/>
    <m/>
    <n v="8"/>
  </r>
  <r>
    <x v="53"/>
    <s v="I/C DESG"/>
    <s v="002044"/>
    <s v="I Gusti Ngurah"/>
    <m/>
    <n v="8"/>
  </r>
  <r>
    <x v="53"/>
    <s v="I/C DESG"/>
    <s v="002044"/>
    <s v="I Gusti Ngurah"/>
    <m/>
    <n v="8"/>
  </r>
  <r>
    <x v="35"/>
    <s v="Design"/>
    <s v="002044"/>
    <s v="I Gusti Ngurah"/>
    <m/>
    <n v="8"/>
  </r>
  <r>
    <x v="53"/>
    <s v="I/C DESG"/>
    <s v="002044"/>
    <s v="I Gusti Ngurah"/>
    <m/>
    <n v="8"/>
  </r>
  <r>
    <x v="53"/>
    <s v="I/C DESG"/>
    <s v="002044"/>
    <s v="I Gusti Ngurah"/>
    <m/>
    <n v="8"/>
  </r>
  <r>
    <x v="53"/>
    <s v="I/C DESG"/>
    <s v="002044"/>
    <s v="I Gusti Ngurah"/>
    <m/>
    <n v="8"/>
  </r>
  <r>
    <x v="53"/>
    <s v="I/C DESG"/>
    <s v="002044"/>
    <s v="I Gusti Ngurah"/>
    <m/>
    <n v="8"/>
  </r>
  <r>
    <x v="2"/>
    <s v="I/C DESG"/>
    <s v="002044"/>
    <s v="I Gusti Ngurah"/>
    <m/>
    <n v="4"/>
  </r>
  <r>
    <x v="2"/>
    <s v="I/C DESG"/>
    <s v="002044"/>
    <s v="I Gusti Ngurah"/>
    <m/>
    <n v="4"/>
  </r>
  <r>
    <x v="2"/>
    <s v="I/C DESG"/>
    <s v="002044"/>
    <s v="I Gusti Ngurah"/>
    <m/>
    <n v="8"/>
  </r>
  <r>
    <x v="12"/>
    <s v="I/C DESG"/>
    <s v="002043"/>
    <s v="I Gusti Bagus Sera"/>
    <m/>
    <n v="8"/>
  </r>
  <r>
    <x v="53"/>
    <s v="I/C DESG"/>
    <s v="002044"/>
    <s v="I Gusti Ngurah"/>
    <m/>
    <n v="8"/>
  </r>
  <r>
    <x v="12"/>
    <s v="I/C DESG"/>
    <s v="002043"/>
    <s v="I Gusti Bagus Sera"/>
    <m/>
    <n v="8"/>
  </r>
  <r>
    <x v="53"/>
    <s v="I/C DESG"/>
    <s v="002044"/>
    <s v="I Gusti Ngurah"/>
    <m/>
    <n v="8"/>
  </r>
  <r>
    <x v="12"/>
    <s v="I/C DESG"/>
    <s v="002043"/>
    <s v="I Gusti Bagus Sera"/>
    <m/>
    <n v="8"/>
  </r>
  <r>
    <x v="53"/>
    <s v="I/C DESG"/>
    <s v="002044"/>
    <s v="I Gusti Ngurah"/>
    <m/>
    <n v="8"/>
  </r>
  <r>
    <x v="12"/>
    <s v="I/C DESG"/>
    <s v="002043"/>
    <s v="I Gusti Bagus Sera"/>
    <m/>
    <n v="8"/>
  </r>
  <r>
    <x v="53"/>
    <s v="I/C DESG"/>
    <s v="002044"/>
    <s v="I Gusti Ngurah"/>
    <m/>
    <n v="8"/>
  </r>
  <r>
    <x v="12"/>
    <s v="I/C DESG"/>
    <s v="002043"/>
    <s v="I Gusti Bagus Sera"/>
    <m/>
    <n v="8"/>
  </r>
  <r>
    <x v="53"/>
    <s v="I/C DESG"/>
    <s v="002044"/>
    <s v="I Gusti Ngurah"/>
    <m/>
    <n v="8"/>
  </r>
  <r>
    <x v="12"/>
    <s v="I/C DESG"/>
    <s v="002043"/>
    <s v="I Gusti Bagus Sera"/>
    <m/>
    <n v="8"/>
  </r>
  <r>
    <x v="53"/>
    <s v="I/C DESG"/>
    <s v="002044"/>
    <s v="I Gusti Ngurah"/>
    <m/>
    <n v="4"/>
  </r>
  <r>
    <x v="12"/>
    <s v="I/C DESG"/>
    <s v="002043"/>
    <s v="I Gusti Bagus Sera"/>
    <m/>
    <n v="8"/>
  </r>
  <r>
    <x v="53"/>
    <s v="I/C DESG"/>
    <s v="002044"/>
    <s v="I Gusti Ngurah"/>
    <m/>
    <n v="4"/>
  </r>
  <r>
    <x v="53"/>
    <s v="I/C DESG"/>
    <s v="002044"/>
    <s v="I Gusti Ngurah"/>
    <m/>
    <n v="8"/>
  </r>
  <r>
    <x v="12"/>
    <s v="I/C DESG"/>
    <s v="004135"/>
    <s v="Oryza Angga"/>
    <m/>
    <n v="4"/>
  </r>
  <r>
    <x v="12"/>
    <s v="I/C DESG"/>
    <s v="004135"/>
    <s v="Oryza Angga"/>
    <m/>
    <n v="8"/>
  </r>
  <r>
    <x v="12"/>
    <s v="I/C DESG"/>
    <s v="004135"/>
    <s v="Oryza Angga"/>
    <m/>
    <n v="8"/>
  </r>
  <r>
    <x v="12"/>
    <s v="I/C DESG"/>
    <s v="004135"/>
    <s v="Oryza Angga"/>
    <m/>
    <n v="6"/>
  </r>
  <r>
    <x v="12"/>
    <s v="I/C DESG"/>
    <s v="004135"/>
    <s v="Oryza Angga"/>
    <m/>
    <n v="4"/>
  </r>
  <r>
    <x v="37"/>
    <s v="I/C DESG"/>
    <s v="004135"/>
    <s v="Oryza Angga"/>
    <m/>
    <n v="4"/>
  </r>
  <r>
    <x v="37"/>
    <s v="I/C DESG"/>
    <s v="004135"/>
    <s v="Oryza Angga"/>
    <m/>
    <n v="4"/>
  </r>
  <r>
    <x v="12"/>
    <s v="I/C DESG"/>
    <s v="004135"/>
    <s v="Oryza Angga"/>
    <m/>
    <n v="4"/>
  </r>
  <r>
    <x v="12"/>
    <s v="I/C DESG"/>
    <s v="004135"/>
    <s v="Oryza Angga"/>
    <m/>
    <n v="4"/>
  </r>
  <r>
    <x v="12"/>
    <s v="I/C DESG"/>
    <s v="004135"/>
    <s v="Oryza Angga"/>
    <m/>
    <n v="4"/>
  </r>
  <r>
    <x v="12"/>
    <s v="I/C DESG"/>
    <s v="004135"/>
    <s v="Oryza Angga"/>
    <m/>
    <n v="4"/>
  </r>
  <r>
    <x v="12"/>
    <s v="I/C DESG"/>
    <s v="004135"/>
    <s v="Oryza Angga"/>
    <m/>
    <n v="4"/>
  </r>
  <r>
    <x v="12"/>
    <s v="I/C DESG"/>
    <s v="004135"/>
    <s v="Oryza Angga"/>
    <m/>
    <n v="4"/>
  </r>
  <r>
    <x v="12"/>
    <s v="I/C DESG"/>
    <s v="004135"/>
    <s v="Oryza Angga"/>
    <m/>
    <n v="4"/>
  </r>
  <r>
    <x v="12"/>
    <s v="I/C DESG"/>
    <s v="004135"/>
    <s v="Oryza Angga"/>
    <m/>
    <n v="4"/>
  </r>
  <r>
    <x v="2"/>
    <s v="I/C DESG"/>
    <s v="004393"/>
    <s v="Putu Ary Santana"/>
    <m/>
    <n v="7"/>
  </r>
  <r>
    <x v="2"/>
    <s v="I/C DESG"/>
    <s v="004393"/>
    <s v="Putu Ary Santana"/>
    <m/>
    <n v="7"/>
  </r>
  <r>
    <x v="2"/>
    <s v="I/C DESG"/>
    <s v="004393"/>
    <s v="Putu Ary Santana"/>
    <m/>
    <n v="4"/>
  </r>
  <r>
    <x v="2"/>
    <s v="I/C DESG"/>
    <s v="004393"/>
    <s v="Putu Ary Santana"/>
    <m/>
    <n v="3"/>
  </r>
  <r>
    <x v="2"/>
    <s v="I/C DESG"/>
    <s v="004393"/>
    <s v="Putu Ary Santana"/>
    <m/>
    <n v="8"/>
  </r>
  <r>
    <x v="33"/>
    <s v="I/C DESG"/>
    <s v="004393"/>
    <s v="Putu Ary Santana"/>
    <m/>
    <n v="3"/>
  </r>
  <r>
    <x v="33"/>
    <s v="I/C DESG"/>
    <s v="004393"/>
    <s v="Putu Ary Santana"/>
    <m/>
    <n v="8"/>
  </r>
  <r>
    <x v="53"/>
    <s v="I/C DESG"/>
    <s v="004393"/>
    <s v="Putu Ary Santana"/>
    <m/>
    <n v="4"/>
  </r>
  <r>
    <x v="53"/>
    <s v="I/C DESG"/>
    <s v="004393"/>
    <s v="Putu Ary Santana"/>
    <m/>
    <n v="8"/>
  </r>
  <r>
    <x v="53"/>
    <s v="I/C DESG"/>
    <s v="004393"/>
    <s v="Putu Ary Santana"/>
    <m/>
    <n v="7"/>
  </r>
  <r>
    <x v="53"/>
    <s v="I/C DESG"/>
    <s v="004393"/>
    <s v="Putu Ary Santana"/>
    <m/>
    <n v="8"/>
  </r>
  <r>
    <x v="53"/>
    <s v="I/C DESG"/>
    <s v="004393"/>
    <s v="Putu Ary Santana"/>
    <m/>
    <n v="8"/>
  </r>
  <r>
    <x v="63"/>
    <s v="Design"/>
    <s v="006164"/>
    <s v="Ethan Zhou"/>
    <m/>
    <n v="8"/>
  </r>
  <r>
    <x v="63"/>
    <s v="Design"/>
    <s v="006164"/>
    <s v="Ethan Zhou"/>
    <m/>
    <n v="8"/>
  </r>
  <r>
    <x v="63"/>
    <s v="Design"/>
    <s v="006164"/>
    <s v="Ethan Zhou"/>
    <m/>
    <n v="8"/>
  </r>
  <r>
    <x v="63"/>
    <s v="Design"/>
    <s v="006164"/>
    <s v="Ethan Zhou"/>
    <m/>
    <n v="8"/>
  </r>
  <r>
    <x v="64"/>
    <s v="I/C DESG"/>
    <s v="006185"/>
    <s v="Sean Xu"/>
    <m/>
    <n v="8"/>
  </r>
  <r>
    <x v="64"/>
    <s v="I/C DESG"/>
    <s v="006185"/>
    <s v="Sean Xu"/>
    <m/>
    <n v="8"/>
  </r>
  <r>
    <x v="63"/>
    <s v="Design"/>
    <s v="006184"/>
    <s v="Fiona Chen"/>
    <m/>
    <n v="8"/>
  </r>
  <r>
    <x v="64"/>
    <s v="I/C DESG"/>
    <s v="006185"/>
    <s v="Sean Xu"/>
    <m/>
    <n v="8"/>
  </r>
  <r>
    <x v="64"/>
    <s v="I/C DESG"/>
    <s v="006185"/>
    <s v="Sean Xu"/>
    <m/>
    <n v="8"/>
  </r>
  <r>
    <x v="2"/>
    <s v="Design"/>
    <s v="006288"/>
    <s v="Ling Li"/>
    <m/>
    <n v="4"/>
  </r>
  <r>
    <x v="64"/>
    <s v="I/C DESG"/>
    <s v="006185"/>
    <s v="Sean Xu"/>
    <m/>
    <n v="8"/>
  </r>
  <r>
    <x v="2"/>
    <s v="Design"/>
    <s v="006288"/>
    <s v="Ling Li"/>
    <m/>
    <n v="8"/>
  </r>
  <r>
    <x v="64"/>
    <s v="I/C DESG"/>
    <s v="006185"/>
    <s v="Sean Xu"/>
    <m/>
    <n v="8"/>
  </r>
  <r>
    <x v="64"/>
    <s v="I/C DESG"/>
    <s v="006185"/>
    <s v="Sean Xu"/>
    <m/>
    <n v="8"/>
  </r>
  <r>
    <x v="10"/>
    <s v="I/C DESG"/>
    <s v="006288"/>
    <s v="Ling Li"/>
    <m/>
    <n v="8"/>
  </r>
  <r>
    <x v="64"/>
    <s v="I/C DESG"/>
    <s v="006184"/>
    <s v="Fiona Chen"/>
    <m/>
    <n v="8"/>
  </r>
  <r>
    <x v="64"/>
    <s v="I/C DESG"/>
    <s v="006185"/>
    <s v="Sean Xu"/>
    <m/>
    <n v="8"/>
  </r>
  <r>
    <x v="64"/>
    <s v="I/C DESG"/>
    <s v="006185"/>
    <s v="Sean Xu"/>
    <m/>
    <n v="8"/>
  </r>
  <r>
    <x v="10"/>
    <s v="I/C DESG"/>
    <s v="006288"/>
    <s v="Ling Li"/>
    <m/>
    <n v="8"/>
  </r>
  <r>
    <x v="2"/>
    <s v="Design"/>
    <s v="006288"/>
    <s v="Ling Li"/>
    <m/>
    <n v="8"/>
  </r>
  <r>
    <x v="64"/>
    <s v="I/C DESG"/>
    <s v="006185"/>
    <s v="Sean Xu"/>
    <m/>
    <n v="8"/>
  </r>
  <r>
    <x v="64"/>
    <s v="I/C DESG"/>
    <s v="006184"/>
    <s v="Fiona Chen"/>
    <m/>
    <n v="8"/>
  </r>
  <r>
    <x v="64"/>
    <s v="I/C DESG"/>
    <s v="006185"/>
    <s v="Sean Xu"/>
    <m/>
    <n v="8"/>
  </r>
  <r>
    <x v="10"/>
    <s v="I/C DESG"/>
    <s v="006288"/>
    <s v="Ling Li"/>
    <m/>
    <n v="8"/>
  </r>
  <r>
    <x v="2"/>
    <s v="Design"/>
    <s v="006288"/>
    <s v="Ling Li"/>
    <m/>
    <n v="8"/>
  </r>
  <r>
    <x v="64"/>
    <s v="I/C DESG"/>
    <s v="006185"/>
    <s v="Sean Xu"/>
    <m/>
    <n v="8"/>
  </r>
  <r>
    <x v="10"/>
    <s v="I/C DESG"/>
    <s v="006288"/>
    <s v="Ling Li"/>
    <m/>
    <n v="8"/>
  </r>
  <r>
    <x v="64"/>
    <s v="I/C DESG"/>
    <s v="006185"/>
    <s v="Sean Xu"/>
    <m/>
    <n v="8"/>
  </r>
  <r>
    <x v="64"/>
    <s v="I/C DESG"/>
    <s v="006185"/>
    <s v="Sean Xu"/>
    <m/>
    <n v="8"/>
  </r>
  <r>
    <x v="2"/>
    <s v="Design"/>
    <s v="006288"/>
    <s v="Ling Li"/>
    <m/>
    <n v="8"/>
  </r>
  <r>
    <x v="64"/>
    <s v="I/C DESG"/>
    <s v="006185"/>
    <s v="Sean Xu"/>
    <m/>
    <n v="8"/>
  </r>
  <r>
    <x v="32"/>
    <s v="I/C DESG"/>
    <s v="006184"/>
    <s v="Fiona Chen"/>
    <m/>
    <n v="8"/>
  </r>
  <r>
    <x v="2"/>
    <s v="Design"/>
    <s v="006288"/>
    <s v="Ling Li"/>
    <m/>
    <n v="8"/>
  </r>
  <r>
    <x v="2"/>
    <s v="Design"/>
    <s v="006288"/>
    <s v="Ling Li"/>
    <m/>
    <n v="8"/>
  </r>
  <r>
    <x v="56"/>
    <s v="Design"/>
    <s v="006184"/>
    <s v="Fiona Chen"/>
    <m/>
    <n v="8"/>
  </r>
  <r>
    <x v="2"/>
    <s v="Design"/>
    <s v="006288"/>
    <s v="Ling Li"/>
    <m/>
    <n v="8"/>
  </r>
  <r>
    <x v="64"/>
    <s v="I/C DESG"/>
    <s v="006184"/>
    <s v="Fiona Chen"/>
    <m/>
    <n v="8"/>
  </r>
  <r>
    <x v="2"/>
    <s v="Design"/>
    <s v="006288"/>
    <s v="Ling Li"/>
    <m/>
    <n v="8"/>
  </r>
  <r>
    <x v="64"/>
    <s v="I/C DESG"/>
    <s v="006184"/>
    <s v="Fiona Chen"/>
    <m/>
    <n v="8"/>
  </r>
  <r>
    <x v="64"/>
    <s v="I/C DESG"/>
    <s v="006184"/>
    <s v="Fiona Chen"/>
    <m/>
    <n v="8"/>
  </r>
  <r>
    <x v="64"/>
    <s v="I/C DESG"/>
    <s v="006184"/>
    <s v="Fiona Chen"/>
    <m/>
    <n v="8"/>
  </r>
  <r>
    <x v="64"/>
    <s v="I/C DESG"/>
    <s v="006184"/>
    <s v="Fiona Chen"/>
    <m/>
    <n v="8"/>
  </r>
  <r>
    <x v="64"/>
    <s v="I/C DESG"/>
    <s v="006184"/>
    <s v="Fiona Chen"/>
    <m/>
    <n v="8"/>
  </r>
  <r>
    <x v="64"/>
    <s v="I/C DESG"/>
    <s v="006184"/>
    <s v="Fiona Chen"/>
    <m/>
    <n v="8"/>
  </r>
  <r>
    <x v="64"/>
    <s v="I/C DESG"/>
    <s v="006184"/>
    <s v="Fiona Chen"/>
    <m/>
    <n v="4"/>
  </r>
  <r>
    <x v="32"/>
    <s v="I/C DESG"/>
    <s v="006165"/>
    <s v="Dominique Zhu"/>
    <m/>
    <n v="8"/>
  </r>
  <r>
    <x v="32"/>
    <s v="I/C DESG"/>
    <s v="006165"/>
    <s v="Dominique Zhu"/>
    <m/>
    <n v="8"/>
  </r>
  <r>
    <x v="32"/>
    <s v="I/C DESG"/>
    <s v="006165"/>
    <s v="Dominique Zhu"/>
    <m/>
    <n v="8"/>
  </r>
  <r>
    <x v="32"/>
    <s v="I/C DESG"/>
    <s v="006165"/>
    <s v="Dominique Zhu"/>
    <m/>
    <n v="8"/>
  </r>
  <r>
    <x v="32"/>
    <s v="I/C DESG"/>
    <s v="006165"/>
    <s v="Dominique Zhu"/>
    <m/>
    <n v="8"/>
  </r>
  <r>
    <x v="32"/>
    <s v="I/C DESG"/>
    <s v="006165"/>
    <s v="Dominique Zhu"/>
    <m/>
    <n v="8"/>
  </r>
  <r>
    <x v="32"/>
    <s v="I/C DESG"/>
    <s v="006165"/>
    <s v="Dominique Zhu"/>
    <m/>
    <n v="8"/>
  </r>
  <r>
    <x v="32"/>
    <s v="I/C DESG"/>
    <s v="006165"/>
    <s v="Dominique Zhu"/>
    <m/>
    <n v="8"/>
  </r>
  <r>
    <x v="32"/>
    <s v="I/C DESG"/>
    <s v="006165"/>
    <s v="Dominique Zhu"/>
    <m/>
    <n v="8"/>
  </r>
  <r>
    <x v="63"/>
    <s v="Design"/>
    <s v="000914"/>
    <s v="Charles Sun"/>
    <m/>
    <n v="8"/>
  </r>
  <r>
    <x v="65"/>
    <s v="Design"/>
    <s v="004713"/>
    <s v="Ronnie Xu"/>
    <m/>
    <n v="8"/>
  </r>
  <r>
    <x v="64"/>
    <s v="I/C DESG"/>
    <s v="006165"/>
    <s v="Dominique Zhu"/>
    <m/>
    <n v="8"/>
  </r>
  <r>
    <x v="17"/>
    <s v="I/C DESG"/>
    <s v="000914"/>
    <s v="Charles Sun"/>
    <m/>
    <n v="8"/>
  </r>
  <r>
    <x v="63"/>
    <s v="Design"/>
    <s v="004713"/>
    <s v="Ronnie Xu"/>
    <m/>
    <n v="8"/>
  </r>
  <r>
    <x v="64"/>
    <s v="I/C DESG"/>
    <s v="006165"/>
    <s v="Dominique Zhu"/>
    <m/>
    <n v="8"/>
  </r>
  <r>
    <x v="17"/>
    <s v="I/C DESG"/>
    <s v="000914"/>
    <s v="Charles Sun"/>
    <m/>
    <n v="8"/>
  </r>
  <r>
    <x v="63"/>
    <s v="Design"/>
    <s v="004713"/>
    <s v="Ronnie Xu"/>
    <m/>
    <n v="8"/>
  </r>
  <r>
    <x v="64"/>
    <s v="I/C DESG"/>
    <s v="006165"/>
    <s v="Dominique Zhu"/>
    <m/>
    <n v="8"/>
  </r>
  <r>
    <x v="64"/>
    <s v="I/C DESG"/>
    <s v="006165"/>
    <s v="Dominique Zhu"/>
    <m/>
    <n v="8"/>
  </r>
  <r>
    <x v="64"/>
    <s v="I/C DESG"/>
    <s v="006165"/>
    <s v="Dominique Zhu"/>
    <m/>
    <n v="8"/>
  </r>
  <r>
    <x v="42"/>
    <s v="Design"/>
    <s v="000914"/>
    <s v="Charles Sun"/>
    <m/>
    <n v="4"/>
  </r>
  <r>
    <x v="65"/>
    <s v="Design"/>
    <s v="004713"/>
    <s v="Ronnie Xu"/>
    <m/>
    <n v="8"/>
  </r>
  <r>
    <x v="64"/>
    <s v="I/C DESG"/>
    <s v="006165"/>
    <s v="Dominique Zhu"/>
    <m/>
    <n v="8"/>
  </r>
  <r>
    <x v="63"/>
    <s v="Design"/>
    <s v="000914"/>
    <s v="Charles Sun"/>
    <m/>
    <n v="8"/>
  </r>
  <r>
    <x v="64"/>
    <s v="I/C DESG"/>
    <s v="006165"/>
    <s v="Dominique Zhu"/>
    <m/>
    <n v="8"/>
  </r>
  <r>
    <x v="10"/>
    <s v="I/C DESG"/>
    <s v="004713"/>
    <s v="Ronnie Xu"/>
    <m/>
    <n v="8"/>
  </r>
  <r>
    <x v="17"/>
    <s v="I/C DESG"/>
    <s v="000914"/>
    <s v="Charles Sun"/>
    <m/>
    <n v="4"/>
  </r>
  <r>
    <x v="42"/>
    <s v="Design"/>
    <s v="000914"/>
    <s v="Charles Sun"/>
    <m/>
    <n v="4"/>
  </r>
  <r>
    <x v="64"/>
    <s v="I/C DESG"/>
    <s v="006164"/>
    <s v="Ethan Zhou"/>
    <m/>
    <n v="8"/>
  </r>
  <r>
    <x v="64"/>
    <s v="I/C DESG"/>
    <s v="006165"/>
    <s v="Dominique Zhu"/>
    <m/>
    <n v="8"/>
  </r>
  <r>
    <x v="42"/>
    <s v="Design"/>
    <s v="000914"/>
    <s v="Charles Sun"/>
    <m/>
    <n v="8"/>
  </r>
  <r>
    <x v="10"/>
    <s v="I/C DESG"/>
    <s v="004713"/>
    <s v="Ronnie Xu"/>
    <m/>
    <n v="8"/>
  </r>
  <r>
    <x v="42"/>
    <s v="Design"/>
    <s v="000914"/>
    <s v="Charles Sun"/>
    <m/>
    <n v="4"/>
  </r>
  <r>
    <x v="64"/>
    <s v="I/C DESG"/>
    <s v="006164"/>
    <s v="Ethan Zhou"/>
    <m/>
    <n v="8"/>
  </r>
  <r>
    <x v="10"/>
    <s v="I/C DESG"/>
    <s v="004713"/>
    <s v="Ronnie Xu"/>
    <m/>
    <n v="8"/>
  </r>
  <r>
    <x v="64"/>
    <s v="I/C DESG"/>
    <s v="006164"/>
    <s v="Ethan Zhou"/>
    <m/>
    <n v="8"/>
  </r>
  <r>
    <x v="64"/>
    <s v="I/C DESG"/>
    <s v="000914"/>
    <s v="Charles Sun"/>
    <m/>
    <n v="4"/>
  </r>
  <r>
    <x v="10"/>
    <s v="I/C DESG"/>
    <s v="004713"/>
    <s v="Ronnie Xu"/>
    <m/>
    <n v="8"/>
  </r>
  <r>
    <x v="64"/>
    <s v="I/C DESG"/>
    <s v="006165"/>
    <s v="Dominique Zhu"/>
    <m/>
    <n v="8"/>
  </r>
  <r>
    <x v="64"/>
    <s v="I/C DESG"/>
    <s v="006164"/>
    <s v="Ethan Zhou"/>
    <m/>
    <n v="8"/>
  </r>
  <r>
    <x v="17"/>
    <s v="I/C DESG"/>
    <s v="000914"/>
    <s v="Charles Sun"/>
    <m/>
    <n v="8"/>
  </r>
  <r>
    <x v="64"/>
    <s v="I/C DESG"/>
    <s v="000914"/>
    <s v="Charles Sun"/>
    <m/>
    <n v="4"/>
  </r>
  <r>
    <x v="10"/>
    <s v="I/C DESG"/>
    <s v="004713"/>
    <s v="Ronnie Xu"/>
    <m/>
    <n v="8"/>
  </r>
  <r>
    <x v="64"/>
    <s v="I/C DESG"/>
    <s v="006164"/>
    <s v="Ethan Zhou"/>
    <m/>
    <n v="8"/>
  </r>
  <r>
    <x v="64"/>
    <s v="I/C DESG"/>
    <s v="000914"/>
    <s v="Charles Sun"/>
    <m/>
    <n v="8"/>
  </r>
  <r>
    <x v="63"/>
    <s v="Design"/>
    <s v="004713"/>
    <s v="Ronnie Xu"/>
    <m/>
    <n v="8"/>
  </r>
  <r>
    <x v="64"/>
    <s v="I/C DESG"/>
    <s v="006164"/>
    <s v="Ethan Zhou"/>
    <m/>
    <n v="8"/>
  </r>
  <r>
    <x v="64"/>
    <s v="I/C DESG"/>
    <s v="000914"/>
    <s v="Charles Sun"/>
    <m/>
    <n v="8"/>
  </r>
  <r>
    <x v="64"/>
    <s v="I/C DESG"/>
    <s v="006164"/>
    <s v="Ethan Zhou"/>
    <m/>
    <n v="8"/>
  </r>
  <r>
    <x v="10"/>
    <s v="I/C DESG"/>
    <s v="004713"/>
    <s v="Ronnie Xu"/>
    <m/>
    <n v="8"/>
  </r>
  <r>
    <x v="64"/>
    <s v="I/C DESG"/>
    <s v="000914"/>
    <s v="Charles Sun"/>
    <m/>
    <n v="8"/>
  </r>
  <r>
    <x v="64"/>
    <s v="I/C DESG"/>
    <s v="000914"/>
    <s v="Charles Sun"/>
    <m/>
    <n v="8"/>
  </r>
  <r>
    <x v="10"/>
    <s v="I/C DESG"/>
    <s v="006164"/>
    <s v="Ethan Zhou"/>
    <m/>
    <n v="8"/>
  </r>
  <r>
    <x v="17"/>
    <s v="I/C DESG"/>
    <s v="004713"/>
    <s v="Ronnie Xu"/>
    <m/>
    <n v="8"/>
  </r>
  <r>
    <x v="10"/>
    <s v="I/C DESG"/>
    <s v="006164"/>
    <s v="Ethan Zhou"/>
    <m/>
    <n v="8"/>
  </r>
  <r>
    <x v="63"/>
    <s v="Design"/>
    <s v="000914"/>
    <s v="Charles Sun"/>
    <m/>
    <n v="8"/>
  </r>
  <r>
    <x v="63"/>
    <s v="Design"/>
    <s v="000914"/>
    <s v="Charles Sun"/>
    <m/>
    <n v="4"/>
  </r>
  <r>
    <x v="42"/>
    <s v="Design"/>
    <s v="004713"/>
    <s v="Ronnie Xu"/>
    <m/>
    <n v="8"/>
  </r>
  <r>
    <x v="63"/>
    <s v="Design"/>
    <s v="000914"/>
    <s v="Charles Sun"/>
    <m/>
    <n v="4"/>
  </r>
  <r>
    <x v="63"/>
    <s v="Design"/>
    <s v="000914"/>
    <s v="Charles Sun"/>
    <m/>
    <n v="4"/>
  </r>
  <r>
    <x v="10"/>
    <s v="I/C DESG"/>
    <s v="004713"/>
    <s v="Ronnie Xu"/>
    <m/>
    <n v="8"/>
  </r>
  <r>
    <x v="63"/>
    <s v="Design"/>
    <s v="000914"/>
    <s v="Charles Sun"/>
    <m/>
    <n v="4"/>
  </r>
  <r>
    <x v="63"/>
    <s v="Design"/>
    <s v="004713"/>
    <s v="Ronnie Xu"/>
    <m/>
    <n v="8"/>
  </r>
  <r>
    <x v="65"/>
    <s v="Design"/>
    <s v="004713"/>
    <s v="Ronnie Xu"/>
    <m/>
    <n v="8"/>
  </r>
  <r>
    <x v="42"/>
    <s v="Design"/>
    <s v="004713"/>
    <s v="Ronnie Xu"/>
    <m/>
    <n v="8"/>
  </r>
  <r>
    <x v="65"/>
    <s v="Design"/>
    <s v="004713"/>
    <s v="Ronnie Xu"/>
    <m/>
    <n v="8"/>
  </r>
  <r>
    <x v="32"/>
    <s v="I/C DESG"/>
    <s v="006288"/>
    <s v="Ling Li"/>
    <m/>
    <n v="8"/>
  </r>
  <r>
    <x v="32"/>
    <s v="I/C DESG"/>
    <s v="006288"/>
    <s v="Ling Li"/>
    <m/>
    <n v="8"/>
  </r>
  <r>
    <x v="66"/>
    <s v="I/C DESG"/>
    <s v="006164"/>
    <s v="Ethan Zhou"/>
    <m/>
    <n v="8"/>
  </r>
  <r>
    <x v="32"/>
    <s v="I/C DESG"/>
    <s v="006288"/>
    <s v="Ling Li"/>
    <m/>
    <n v="8"/>
  </r>
  <r>
    <x v="66"/>
    <s v="I/C DESG"/>
    <s v="006164"/>
    <s v="Ethan Zhou"/>
    <m/>
    <n v="8"/>
  </r>
  <r>
    <x v="32"/>
    <s v="I/C DESG"/>
    <s v="006288"/>
    <s v="Ling Li"/>
    <m/>
    <n v="8"/>
  </r>
  <r>
    <x v="66"/>
    <s v="I/C DESG"/>
    <s v="006164"/>
    <s v="Ethan Zhou"/>
    <m/>
    <n v="4"/>
  </r>
  <r>
    <x v="32"/>
    <s v="I/C DESG"/>
    <s v="006288"/>
    <s v="Ling Li"/>
    <m/>
    <n v="8"/>
  </r>
  <r>
    <x v="32"/>
    <s v="I/C DESG"/>
    <s v="006288"/>
    <s v="Ling Li"/>
    <m/>
    <n v="8"/>
  </r>
  <r>
    <x v="32"/>
    <s v="I/C DESG"/>
    <s v="006288"/>
    <s v="Ling Li"/>
    <m/>
    <n v="8"/>
  </r>
  <r>
    <x v="10"/>
    <s v="I/C DESG"/>
    <s v="004713"/>
    <s v="Ronnie Xu"/>
    <m/>
    <n v="8"/>
  </r>
  <r>
    <x v="32"/>
    <s v="I/C DESG"/>
    <s v="006288"/>
    <s v="Ling Li"/>
    <m/>
    <n v="8"/>
  </r>
  <r>
    <x v="2"/>
    <s v="Design"/>
    <s v="006288"/>
    <s v="Ling Li"/>
    <m/>
    <n v="8"/>
  </r>
  <r>
    <x v="17"/>
    <s v="I/C DESG"/>
    <s v="004713"/>
    <s v="Ronnie Xu"/>
    <m/>
    <n v="8"/>
  </r>
  <r>
    <x v="64"/>
    <s v="I/C DESG"/>
    <s v="006164"/>
    <s v="Ethan Zhou"/>
    <m/>
    <n v="8"/>
  </r>
  <r>
    <x v="2"/>
    <s v="Design"/>
    <s v="006288"/>
    <s v="Ling Li"/>
    <m/>
    <n v="8"/>
  </r>
  <r>
    <x v="64"/>
    <s v="I/C DESG"/>
    <s v="006164"/>
    <s v="Ethan Zhou"/>
    <m/>
    <n v="8"/>
  </r>
  <r>
    <x v="10"/>
    <s v="I/C DESG"/>
    <s v="004713"/>
    <s v="Ronnie Xu"/>
    <m/>
    <n v="8"/>
  </r>
  <r>
    <x v="2"/>
    <s v="Design"/>
    <s v="006288"/>
    <s v="Ling Li"/>
    <m/>
    <n v="8"/>
  </r>
  <r>
    <x v="56"/>
    <s v="Design"/>
    <s v="006164"/>
    <s v="Ethan Zhou"/>
    <m/>
    <n v="4"/>
  </r>
  <r>
    <x v="56"/>
    <s v="Design"/>
    <s v="006164"/>
    <s v="Ethan Zhou"/>
    <m/>
    <n v="8"/>
  </r>
  <r>
    <x v="63"/>
    <s v="Design"/>
    <s v="004713"/>
    <s v="Ronnie Xu"/>
    <m/>
    <n v="8"/>
  </r>
  <r>
    <x v="56"/>
    <s v="Design"/>
    <s v="006164"/>
    <s v="Ethan Zhou"/>
    <m/>
    <n v="8"/>
  </r>
  <r>
    <x v="63"/>
    <s v="Design"/>
    <s v="004713"/>
    <s v="Ronnie Xu"/>
    <m/>
    <n v="8"/>
  </r>
  <r>
    <x v="66"/>
    <s v="I/C DESG"/>
    <s v="006164"/>
    <s v="Ethan Zhou"/>
    <m/>
    <n v="8"/>
  </r>
  <r>
    <x v="65"/>
    <s v="Design"/>
    <s v="004713"/>
    <s v="Ronnie Xu"/>
    <m/>
    <n v="8"/>
  </r>
  <r>
    <x v="66"/>
    <s v="I/C DESG"/>
    <s v="006164"/>
    <s v="Ethan Zhou"/>
    <m/>
    <n v="8"/>
  </r>
  <r>
    <x v="65"/>
    <s v="Design"/>
    <s v="004713"/>
    <s v="Ronnie Xu"/>
    <m/>
    <n v="8"/>
  </r>
  <r>
    <x v="65"/>
    <s v="Design"/>
    <s v="004713"/>
    <s v="Ronnie Xu"/>
    <m/>
    <n v="8"/>
  </r>
  <r>
    <x v="64"/>
    <s v="I/C DESG"/>
    <s v="000914"/>
    <s v="Charles Sun"/>
    <m/>
    <n v="8"/>
  </r>
  <r>
    <x v="65"/>
    <s v="Design"/>
    <s v="004713"/>
    <s v="Ronnie Xu"/>
    <m/>
    <n v="8"/>
  </r>
  <r>
    <x v="64"/>
    <s v="I/C DESG"/>
    <s v="000914"/>
    <s v="Charles Sun"/>
    <m/>
    <n v="8"/>
  </r>
  <r>
    <x v="65"/>
    <s v="Design"/>
    <s v="004713"/>
    <s v="Ronnie Xu"/>
    <m/>
    <n v="8"/>
  </r>
  <r>
    <x v="64"/>
    <s v="I/C DESG"/>
    <s v="000914"/>
    <s v="Charles Sun"/>
    <m/>
    <n v="8"/>
  </r>
  <r>
    <x v="65"/>
    <s v="Design"/>
    <s v="004713"/>
    <s v="Ronnie Xu"/>
    <m/>
    <n v="8"/>
  </r>
  <r>
    <x v="64"/>
    <s v="I/C DESG"/>
    <s v="000914"/>
    <s v="Charles Sun"/>
    <m/>
    <n v="8"/>
  </r>
  <r>
    <x v="64"/>
    <s v="I/C DESG"/>
    <s v="006184"/>
    <s v="Fiona Chen"/>
    <m/>
    <n v="8"/>
  </r>
  <r>
    <x v="32"/>
    <s v="I/C DESG"/>
    <s v="006165"/>
    <s v="Dominique Zhu"/>
    <m/>
    <n v="8"/>
  </r>
  <r>
    <x v="63"/>
    <s v="Design"/>
    <s v="006184"/>
    <s v="Fiona Chen"/>
    <m/>
    <n v="8"/>
  </r>
  <r>
    <x v="64"/>
    <s v="I/C DESG"/>
    <s v="000914"/>
    <s v="Charles Sun"/>
    <m/>
    <n v="4"/>
  </r>
  <r>
    <x v="64"/>
    <s v="I/C DESG"/>
    <s v="006184"/>
    <s v="Fiona Chen"/>
    <m/>
    <n v="8"/>
  </r>
  <r>
    <x v="63"/>
    <s v="Design"/>
    <s v="006184"/>
    <s v="Fiona Chen"/>
    <m/>
    <n v="8"/>
  </r>
  <r>
    <x v="64"/>
    <s v="I/C DESG"/>
    <s v="006165"/>
    <s v="Dominique Zhu"/>
    <m/>
    <n v="8"/>
  </r>
  <r>
    <x v="17"/>
    <s v="I/C DESG"/>
    <s v="000914"/>
    <s v="Charles Sun"/>
    <m/>
    <n v="4"/>
  </r>
  <r>
    <x v="63"/>
    <s v="Design"/>
    <s v="006184"/>
    <s v="Fiona Chen"/>
    <m/>
    <n v="8"/>
  </r>
  <r>
    <x v="64"/>
    <s v="I/C DESG"/>
    <s v="006165"/>
    <s v="Dominique Zhu"/>
    <m/>
    <n v="8"/>
  </r>
  <r>
    <x v="17"/>
    <s v="I/C DESG"/>
    <s v="006184"/>
    <s v="Fiona Chen"/>
    <m/>
    <n v="8"/>
  </r>
  <r>
    <x v="64"/>
    <s v="I/C DESG"/>
    <s v="006165"/>
    <s v="Dominique Zhu"/>
    <m/>
    <n v="8"/>
  </r>
  <r>
    <x v="17"/>
    <s v="I/C DESG"/>
    <s v="000914"/>
    <s v="Charles Sun"/>
    <m/>
    <n v="8"/>
  </r>
  <r>
    <x v="64"/>
    <s v="I/C DESG"/>
    <s v="006165"/>
    <s v="Dominique Zhu"/>
    <m/>
    <n v="8"/>
  </r>
  <r>
    <x v="63"/>
    <s v="Design"/>
    <s v="006184"/>
    <s v="Fiona Chen"/>
    <m/>
    <n v="8"/>
  </r>
  <r>
    <x v="64"/>
    <s v="I/C DESG"/>
    <s v="006165"/>
    <s v="Dominique Zhu"/>
    <m/>
    <n v="8"/>
  </r>
  <r>
    <x v="17"/>
    <s v="I/C DESG"/>
    <s v="006184"/>
    <s v="Fiona Chen"/>
    <m/>
    <n v="8"/>
  </r>
  <r>
    <x v="17"/>
    <s v="I/C DESG"/>
    <s v="000914"/>
    <s v="Charles Sun"/>
    <m/>
    <n v="8"/>
  </r>
  <r>
    <x v="64"/>
    <s v="I/C DESG"/>
    <s v="006165"/>
    <s v="Dominique Zhu"/>
    <m/>
    <n v="8"/>
  </r>
  <r>
    <x v="63"/>
    <s v="Design"/>
    <s v="006184"/>
    <s v="Fiona Chen"/>
    <m/>
    <n v="4"/>
  </r>
  <r>
    <x v="64"/>
    <s v="I/C DESG"/>
    <s v="006165"/>
    <s v="Dominique Zhu"/>
    <m/>
    <n v="8"/>
  </r>
  <r>
    <x v="64"/>
    <s v="I/C DESG"/>
    <s v="006184"/>
    <s v="Fiona Chen"/>
    <m/>
    <n v="8"/>
  </r>
  <r>
    <x v="17"/>
    <s v="I/C DESG"/>
    <s v="000914"/>
    <s v="Charles Sun"/>
    <m/>
    <n v="4"/>
  </r>
  <r>
    <x v="64"/>
    <s v="I/C DESG"/>
    <s v="006165"/>
    <s v="Dominique Zhu"/>
    <m/>
    <n v="8"/>
  </r>
  <r>
    <x v="64"/>
    <s v="I/C DESG"/>
    <s v="006184"/>
    <s v="Fiona Chen"/>
    <m/>
    <n v="8"/>
  </r>
  <r>
    <x v="64"/>
    <s v="I/C DESG"/>
    <s v="006165"/>
    <s v="Dominique Zhu"/>
    <m/>
    <n v="8"/>
  </r>
  <r>
    <x v="17"/>
    <s v="I/C DESG"/>
    <s v="000914"/>
    <s v="Charles Sun"/>
    <m/>
    <n v="4"/>
  </r>
  <r>
    <x v="64"/>
    <s v="I/C DESG"/>
    <s v="006165"/>
    <s v="Dominique Zhu"/>
    <m/>
    <n v="8"/>
  </r>
  <r>
    <x v="64"/>
    <s v="I/C DESG"/>
    <s v="006184"/>
    <s v="Fiona Chen"/>
    <m/>
    <n v="8"/>
  </r>
  <r>
    <x v="64"/>
    <s v="I/C DESG"/>
    <s v="006184"/>
    <s v="Fiona Chen"/>
    <m/>
    <n v="8"/>
  </r>
  <r>
    <x v="64"/>
    <s v="I/C DESG"/>
    <s v="006165"/>
    <s v="Dominique Zhu"/>
    <m/>
    <n v="8"/>
  </r>
  <r>
    <x v="64"/>
    <s v="I/C DESG"/>
    <s v="006184"/>
    <s v="Fiona Chen"/>
    <m/>
    <n v="8"/>
  </r>
  <r>
    <x v="64"/>
    <s v="I/C DESG"/>
    <s v="006165"/>
    <s v="Dominique Zhu"/>
    <m/>
    <n v="8"/>
  </r>
  <r>
    <x v="42"/>
    <s v="Design"/>
    <s v="000914"/>
    <s v="Charles Sun"/>
    <m/>
    <n v="4"/>
  </r>
  <r>
    <x v="64"/>
    <s v="I/C DESG"/>
    <s v="006165"/>
    <s v="Dominique Zhu"/>
    <m/>
    <n v="8"/>
  </r>
  <r>
    <x v="17"/>
    <s v="I/C DESG"/>
    <s v="006184"/>
    <s v="Fiona Chen"/>
    <m/>
    <n v="8"/>
  </r>
  <r>
    <x v="64"/>
    <s v="I/C DESG"/>
    <s v="006184"/>
    <s v="Fiona Chen"/>
    <m/>
    <n v="8"/>
  </r>
  <r>
    <x v="64"/>
    <s v="I/C DESG"/>
    <s v="006165"/>
    <s v="Dominique Zhu"/>
    <m/>
    <n v="8"/>
  </r>
  <r>
    <x v="42"/>
    <s v="Design"/>
    <s v="000914"/>
    <s v="Charles Sun"/>
    <m/>
    <n v="4"/>
  </r>
  <r>
    <x v="17"/>
    <s v="I/C DESG"/>
    <s v="006184"/>
    <s v="Fiona Chen"/>
    <m/>
    <n v="8"/>
  </r>
  <r>
    <x v="64"/>
    <s v="I/C DESG"/>
    <s v="006165"/>
    <s v="Dominique Zhu"/>
    <m/>
    <n v="6"/>
  </r>
  <r>
    <x v="42"/>
    <s v="Design"/>
    <s v="006184"/>
    <s v="Fiona Chen"/>
    <m/>
    <n v="4"/>
  </r>
  <r>
    <x v="66"/>
    <s v="I/C DESG"/>
    <s v="006165"/>
    <s v="Dominique Zhu"/>
    <m/>
    <n v="8"/>
  </r>
  <r>
    <x v="64"/>
    <s v="I/C DESG"/>
    <s v="006165"/>
    <s v="Dominique Zhu"/>
    <m/>
    <n v="8"/>
  </r>
  <r>
    <x v="42"/>
    <s v="Design"/>
    <s v="006184"/>
    <s v="Fiona Chen"/>
    <m/>
    <n v="8"/>
  </r>
  <r>
    <x v="42"/>
    <s v="Design"/>
    <s v="006184"/>
    <s v="Fiona Chen"/>
    <m/>
    <n v="8"/>
  </r>
  <r>
    <x v="66"/>
    <s v="I/C DESG"/>
    <s v="006165"/>
    <s v="Dominique Zhu"/>
    <m/>
    <n v="2"/>
  </r>
  <r>
    <x v="17"/>
    <s v="I/C DESG"/>
    <s v="006184"/>
    <s v="Fiona Chen"/>
    <m/>
    <n v="8"/>
  </r>
  <r>
    <x v="42"/>
    <s v="Design"/>
    <s v="000914"/>
    <s v="Charles Sun"/>
    <m/>
    <n v="4"/>
  </r>
  <r>
    <x v="66"/>
    <s v="I/C DESG"/>
    <s v="006164"/>
    <s v="Ethan Zhou"/>
    <m/>
    <n v="8"/>
  </r>
  <r>
    <x v="42"/>
    <s v="Design"/>
    <s v="000914"/>
    <s v="Charles Sun"/>
    <m/>
    <n v="4"/>
  </r>
  <r>
    <x v="66"/>
    <s v="I/C DESG"/>
    <s v="006164"/>
    <s v="Ethan Zhou"/>
    <m/>
    <n v="8"/>
  </r>
  <r>
    <x v="17"/>
    <s v="I/C DESG"/>
    <s v="000914"/>
    <s v="Charles Sun"/>
    <m/>
    <n v="4"/>
  </r>
  <r>
    <x v="66"/>
    <s v="I/C DESG"/>
    <s v="006164"/>
    <s v="Ethan Zhou"/>
    <m/>
    <n v="4"/>
  </r>
  <r>
    <x v="63"/>
    <s v="Design"/>
    <s v="006164"/>
    <s v="Ethan Zhou"/>
    <m/>
    <n v="8"/>
  </r>
  <r>
    <x v="17"/>
    <s v="I/C DESG"/>
    <s v="000914"/>
    <s v="Charles Sun"/>
    <m/>
    <n v="8"/>
  </r>
  <r>
    <x v="63"/>
    <s v="Design"/>
    <s v="006164"/>
    <s v="Ethan Zhou"/>
    <m/>
    <n v="8"/>
  </r>
  <r>
    <x v="66"/>
    <s v="I/C DESG"/>
    <s v="006164"/>
    <s v="Ethan Zhou"/>
    <m/>
    <n v="8"/>
  </r>
  <r>
    <x v="66"/>
    <s v="I/C DESG"/>
    <s v="006164"/>
    <s v="Ethan Zhou"/>
    <m/>
    <n v="8"/>
  </r>
  <r>
    <x v="66"/>
    <s v="I/C DESG"/>
    <s v="006164"/>
    <s v="Ethan Zhou"/>
    <m/>
    <n v="4"/>
  </r>
  <r>
    <x v="63"/>
    <s v="Design"/>
    <s v="004713"/>
    <s v="Ronnie Xu"/>
    <m/>
    <n v="8"/>
  </r>
  <r>
    <x v="56"/>
    <s v="Design"/>
    <s v="006164"/>
    <s v="Ethan Zhou"/>
    <m/>
    <n v="8"/>
  </r>
  <r>
    <x v="64"/>
    <s v="I/C DESG"/>
    <s v="006164"/>
    <s v="Ethan Zhou"/>
    <m/>
    <n v="4"/>
  </r>
  <r>
    <x v="63"/>
    <s v="Design"/>
    <s v="000914"/>
    <s v="Charles Sun"/>
    <m/>
    <n v="2"/>
  </r>
  <r>
    <x v="64"/>
    <s v="I/C DESG"/>
    <s v="006164"/>
    <s v="Ethan Zhou"/>
    <m/>
    <n v="8"/>
  </r>
  <r>
    <x v="64"/>
    <s v="I/C DESG"/>
    <s v="006164"/>
    <s v="Ethan Zhou"/>
    <m/>
    <n v="8"/>
  </r>
  <r>
    <x v="64"/>
    <s v="I/C DESG"/>
    <s v="006164"/>
    <s v="Ethan Zhou"/>
    <m/>
    <n v="4"/>
  </r>
  <r>
    <x v="63"/>
    <s v="Design"/>
    <s v="004713"/>
    <s v="Ronnie Xu"/>
    <m/>
    <n v="8"/>
  </r>
  <r>
    <x v="63"/>
    <s v="Design"/>
    <s v="000914"/>
    <s v="Charles Sun"/>
    <m/>
    <n v="2"/>
  </r>
  <r>
    <x v="63"/>
    <s v="Design"/>
    <s v="000914"/>
    <s v="Charles Sun"/>
    <m/>
    <n v="2"/>
  </r>
  <r>
    <x v="42"/>
    <s v="Design"/>
    <s v="000914"/>
    <s v="Charles Sun"/>
    <m/>
    <n v="6"/>
  </r>
  <r>
    <x v="42"/>
    <s v="Design"/>
    <s v="000914"/>
    <s v="Charles Sun"/>
    <m/>
    <n v="6"/>
  </r>
  <r>
    <x v="17"/>
    <s v="I/C DESG"/>
    <s v="004713"/>
    <s v="Ronnie Xu"/>
    <m/>
    <n v="8"/>
  </r>
  <r>
    <x v="42"/>
    <s v="Design"/>
    <s v="000914"/>
    <s v="Charles Sun"/>
    <m/>
    <n v="6"/>
  </r>
  <r>
    <x v="17"/>
    <s v="I/C DESG"/>
    <s v="004713"/>
    <s v="Ronnie Xu"/>
    <m/>
    <n v="8"/>
  </r>
  <r>
    <x v="17"/>
    <s v="I/C DESG"/>
    <s v="000914"/>
    <s v="Charles Sun"/>
    <m/>
    <n v="8"/>
  </r>
  <r>
    <x v="64"/>
    <s v="I/C DESG"/>
    <s v="000914"/>
    <s v="Charles Sun"/>
    <m/>
    <n v="8"/>
  </r>
  <r>
    <x v="65"/>
    <s v="Design"/>
    <s v="004713"/>
    <s v="Ronnie Xu"/>
    <m/>
    <n v="8"/>
  </r>
  <r>
    <x v="63"/>
    <s v="Design"/>
    <s v="000914"/>
    <s v="Charles Sun"/>
    <m/>
    <n v="4"/>
  </r>
  <r>
    <x v="65"/>
    <s v="Design"/>
    <s v="004713"/>
    <s v="Ronnie Xu"/>
    <m/>
    <n v="8"/>
  </r>
  <r>
    <x v="17"/>
    <s v="I/C DESG"/>
    <s v="000914"/>
    <s v="Charles Sun"/>
    <m/>
    <n v="8"/>
  </r>
  <r>
    <x v="17"/>
    <s v="I/C DESG"/>
    <s v="000914"/>
    <s v="Charles Sun"/>
    <m/>
    <n v="8"/>
  </r>
  <r>
    <x v="65"/>
    <s v="Design"/>
    <s v="004713"/>
    <s v="Ronnie Xu"/>
    <m/>
    <n v="8"/>
  </r>
  <r>
    <x v="17"/>
    <s v="I/C DESG"/>
    <s v="000914"/>
    <s v="Charles Sun"/>
    <m/>
    <n v="8"/>
  </r>
  <r>
    <x v="17"/>
    <s v="I/C DESG"/>
    <s v="004713"/>
    <s v="Ronnie Xu"/>
    <m/>
    <n v="8"/>
  </r>
  <r>
    <x v="17"/>
    <s v="I/C DESG"/>
    <s v="004713"/>
    <s v="Ronnie Xu"/>
    <m/>
    <n v="8"/>
  </r>
  <r>
    <x v="64"/>
    <s v="I/C DESG"/>
    <s v="006185"/>
    <s v="Sean Xu"/>
    <m/>
    <n v="8"/>
  </r>
  <r>
    <x v="66"/>
    <s v="I/C DESG"/>
    <s v="006185"/>
    <s v="Sean Xu"/>
    <m/>
    <n v="4"/>
  </r>
  <r>
    <x v="64"/>
    <s v="I/C DESG"/>
    <s v="006185"/>
    <s v="Sean Xu"/>
    <m/>
    <n v="8"/>
  </r>
  <r>
    <x v="32"/>
    <s v="I/C DESG"/>
    <s v="006288"/>
    <s v="Ling Li"/>
    <m/>
    <n v="8"/>
  </r>
  <r>
    <x v="66"/>
    <s v="I/C DESG"/>
    <s v="006185"/>
    <s v="Sean Xu"/>
    <m/>
    <n v="8"/>
  </r>
  <r>
    <x v="32"/>
    <s v="I/C DESG"/>
    <s v="006288"/>
    <s v="Ling Li"/>
    <m/>
    <n v="8"/>
  </r>
  <r>
    <x v="66"/>
    <s v="I/C DESG"/>
    <s v="006185"/>
    <s v="Sean Xu"/>
    <m/>
    <n v="8"/>
  </r>
  <r>
    <x v="66"/>
    <s v="I/C DESG"/>
    <s v="006185"/>
    <s v="Sean Xu"/>
    <m/>
    <n v="8"/>
  </r>
  <r>
    <x v="32"/>
    <s v="I/C DESG"/>
    <s v="006288"/>
    <s v="Ling Li"/>
    <m/>
    <n v="8"/>
  </r>
  <r>
    <x v="66"/>
    <s v="I/C DESG"/>
    <s v="006185"/>
    <s v="Sean Xu"/>
    <m/>
    <n v="8"/>
  </r>
  <r>
    <x v="66"/>
    <s v="I/C DESG"/>
    <s v="006185"/>
    <s v="Sean Xu"/>
    <m/>
    <n v="4"/>
  </r>
  <r>
    <x v="64"/>
    <s v="I/C DESG"/>
    <s v="006185"/>
    <s v="Sean Xu"/>
    <m/>
    <n v="8"/>
  </r>
  <r>
    <x v="32"/>
    <s v="I/C DESG"/>
    <s v="006288"/>
    <s v="Ling Li"/>
    <m/>
    <n v="8"/>
  </r>
  <r>
    <x v="66"/>
    <s v="I/C DESG"/>
    <s v="006185"/>
    <s v="Sean Xu"/>
    <m/>
    <n v="4"/>
  </r>
  <r>
    <x v="64"/>
    <s v="I/C DESG"/>
    <s v="006185"/>
    <s v="Sean Xu"/>
    <m/>
    <n v="8"/>
  </r>
  <r>
    <x v="32"/>
    <s v="I/C DESG"/>
    <s v="006288"/>
    <s v="Ling Li"/>
    <m/>
    <n v="8"/>
  </r>
  <r>
    <x v="66"/>
    <s v="I/C DESG"/>
    <s v="006185"/>
    <s v="Sean Xu"/>
    <m/>
    <n v="8"/>
  </r>
  <r>
    <x v="64"/>
    <s v="I/C DESG"/>
    <s v="006185"/>
    <s v="Sean Xu"/>
    <m/>
    <n v="8"/>
  </r>
  <r>
    <x v="10"/>
    <s v="I/C DESG"/>
    <s v="006288"/>
    <s v="Ling Li"/>
    <m/>
    <n v="8"/>
  </r>
  <r>
    <x v="64"/>
    <s v="I/C DESG"/>
    <s v="006185"/>
    <s v="Sean Xu"/>
    <m/>
    <n v="8"/>
  </r>
  <r>
    <x v="64"/>
    <s v="I/C DESG"/>
    <s v="006185"/>
    <s v="Sean Xu"/>
    <m/>
    <n v="4"/>
  </r>
  <r>
    <x v="10"/>
    <s v="I/C DESG"/>
    <s v="006288"/>
    <s v="Ling Li"/>
    <m/>
    <n v="8"/>
  </r>
  <r>
    <x v="64"/>
    <s v="I/C DESG"/>
    <s v="006185"/>
    <s v="Sean Xu"/>
    <m/>
    <n v="8"/>
  </r>
  <r>
    <x v="66"/>
    <s v="I/C DESG"/>
    <s v="006185"/>
    <s v="Sean Xu"/>
    <m/>
    <n v="8"/>
  </r>
  <r>
    <x v="64"/>
    <s v="I/C DESG"/>
    <s v="006185"/>
    <s v="Sean Xu"/>
    <m/>
    <n v="8"/>
  </r>
  <r>
    <x v="66"/>
    <s v="I/C DESG"/>
    <s v="006185"/>
    <s v="Sean Xu"/>
    <m/>
    <n v="8"/>
  </r>
  <r>
    <x v="64"/>
    <s v="I/C DESG"/>
    <s v="006185"/>
    <s v="Sean Xu"/>
    <m/>
    <n v="4"/>
  </r>
  <r>
    <x v="64"/>
    <s v="I/C DESG"/>
    <s v="006164"/>
    <s v="Ethan Zhou"/>
    <m/>
    <n v="4"/>
  </r>
  <r>
    <x v="10"/>
    <s v="I/C DESG"/>
    <s v="006288"/>
    <s v="Ling Li"/>
    <m/>
    <n v="8"/>
  </r>
  <r>
    <x v="64"/>
    <s v="I/C DESG"/>
    <s v="006165"/>
    <s v="Dominique Zhu"/>
    <m/>
    <n v="8"/>
  </r>
  <r>
    <x v="42"/>
    <s v="Design"/>
    <s v="006184"/>
    <s v="Fiona Chen"/>
    <m/>
    <n v="8"/>
  </r>
  <r>
    <x v="10"/>
    <s v="I/C DESG"/>
    <s v="006288"/>
    <s v="Ling Li"/>
    <m/>
    <n v="8"/>
  </r>
  <r>
    <x v="42"/>
    <s v="Design"/>
    <s v="006184"/>
    <s v="Fiona Chen"/>
    <m/>
    <n v="4"/>
  </r>
  <r>
    <x v="64"/>
    <s v="I/C DESG"/>
    <s v="006185"/>
    <s v="Sean Xu"/>
    <m/>
    <n v="8"/>
  </r>
  <r>
    <x v="17"/>
    <s v="I/C DESG"/>
    <s v="004713"/>
    <s v="Ronnie Xu"/>
    <m/>
    <n v="8"/>
  </r>
  <r>
    <x v="66"/>
    <s v="I/C DESG"/>
    <s v="006164"/>
    <s v="Ethan Zhou"/>
    <m/>
    <n v="8"/>
  </r>
  <r>
    <x v="64"/>
    <s v="I/C DESG"/>
    <s v="006165"/>
    <s v="Dominique Zhu"/>
    <m/>
    <n v="8"/>
  </r>
  <r>
    <x v="10"/>
    <s v="I/C DESG"/>
    <s v="006288"/>
    <s v="Ling Li"/>
    <m/>
    <n v="8"/>
  </r>
  <r>
    <x v="66"/>
    <s v="I/C DESG"/>
    <s v="006164"/>
    <s v="Ethan Zhou"/>
    <m/>
    <n v="8"/>
  </r>
  <r>
    <x v="17"/>
    <s v="I/C DESG"/>
    <s v="004713"/>
    <s v="Ronnie Xu"/>
    <m/>
    <n v="8"/>
  </r>
  <r>
    <x v="64"/>
    <s v="I/C DESG"/>
    <s v="006165"/>
    <s v="Dominique Zhu"/>
    <m/>
    <n v="8"/>
  </r>
  <r>
    <x v="66"/>
    <s v="I/C DESG"/>
    <s v="006164"/>
    <s v="Ethan Zhou"/>
    <m/>
    <n v="8"/>
  </r>
  <r>
    <x v="66"/>
    <s v="I/C DESG"/>
    <s v="006185"/>
    <s v="Sean Xu"/>
    <m/>
    <n v="8"/>
  </r>
  <r>
    <x v="17"/>
    <s v="I/C DESG"/>
    <s v="006184"/>
    <s v="Fiona Chen"/>
    <m/>
    <n v="8"/>
  </r>
  <r>
    <x v="17"/>
    <s v="I/C DESG"/>
    <s v="004713"/>
    <s v="Ronnie Xu"/>
    <m/>
    <n v="8"/>
  </r>
  <r>
    <x v="64"/>
    <s v="I/C DESG"/>
    <s v="006165"/>
    <s v="Dominique Zhu"/>
    <m/>
    <n v="8"/>
  </r>
  <r>
    <x v="32"/>
    <s v="I/C DESG"/>
    <s v="006288"/>
    <s v="Ling Li"/>
    <m/>
    <n v="8"/>
  </r>
  <r>
    <x v="66"/>
    <s v="I/C DESG"/>
    <s v="006164"/>
    <s v="Ethan Zhou"/>
    <m/>
    <n v="8"/>
  </r>
  <r>
    <x v="64"/>
    <s v="I/C DESG"/>
    <s v="006185"/>
    <s v="Sean Xu"/>
    <m/>
    <n v="8"/>
  </r>
  <r>
    <x v="64"/>
    <s v="I/C DESG"/>
    <s v="006165"/>
    <s v="Dominique Zhu"/>
    <m/>
    <n v="8"/>
  </r>
  <r>
    <x v="17"/>
    <s v="I/C DESG"/>
    <s v="004713"/>
    <s v="Ronnie Xu"/>
    <m/>
    <n v="8"/>
  </r>
  <r>
    <x v="32"/>
    <s v="I/C DESG"/>
    <s v="006288"/>
    <s v="Ling Li"/>
    <m/>
    <n v="8"/>
  </r>
  <r>
    <x v="66"/>
    <s v="I/C DESG"/>
    <s v="006164"/>
    <s v="Ethan Zhou"/>
    <m/>
    <n v="8"/>
  </r>
  <r>
    <x v="64"/>
    <s v="I/C DESG"/>
    <s v="006184"/>
    <s v="Fiona Chen"/>
    <m/>
    <n v="8"/>
  </r>
  <r>
    <x v="64"/>
    <s v="I/C DESG"/>
    <s v="006185"/>
    <s v="Sean Xu"/>
    <m/>
    <n v="8"/>
  </r>
  <r>
    <x v="64"/>
    <s v="I/C DESG"/>
    <s v="006165"/>
    <s v="Dominique Zhu"/>
    <m/>
    <n v="8"/>
  </r>
  <r>
    <x v="17"/>
    <s v="I/C DESG"/>
    <s v="004713"/>
    <s v="Ronnie Xu"/>
    <m/>
    <n v="8"/>
  </r>
  <r>
    <x v="32"/>
    <s v="I/C DESG"/>
    <s v="006288"/>
    <s v="Ling Li"/>
    <m/>
    <n v="8"/>
  </r>
  <r>
    <x v="66"/>
    <s v="I/C DESG"/>
    <s v="006164"/>
    <s v="Ethan Zhou"/>
    <m/>
    <n v="8"/>
  </r>
  <r>
    <x v="64"/>
    <s v="I/C DESG"/>
    <s v="006184"/>
    <s v="Fiona Chen"/>
    <m/>
    <n v="8"/>
  </r>
  <r>
    <x v="66"/>
    <s v="I/C DESG"/>
    <s v="006185"/>
    <s v="Sean Xu"/>
    <m/>
    <n v="8"/>
  </r>
  <r>
    <x v="64"/>
    <s v="I/C DESG"/>
    <s v="006165"/>
    <s v="Dominique Zhu"/>
    <m/>
    <n v="8"/>
  </r>
  <r>
    <x v="17"/>
    <s v="I/C DESG"/>
    <s v="000914"/>
    <s v="Charles Sun"/>
    <m/>
    <n v="2"/>
  </r>
  <r>
    <x v="17"/>
    <s v="I/C DESG"/>
    <s v="004713"/>
    <s v="Ronnie Xu"/>
    <m/>
    <n v="8"/>
  </r>
  <r>
    <x v="10"/>
    <s v="I/C DESG"/>
    <s v="006288"/>
    <s v="Ling Li"/>
    <m/>
    <n v="8"/>
  </r>
  <r>
    <x v="64"/>
    <s v="I/C DESG"/>
    <s v="006184"/>
    <s v="Fiona Chen"/>
    <m/>
    <n v="8"/>
  </r>
  <r>
    <x v="64"/>
    <s v="I/C DESG"/>
    <s v="006165"/>
    <s v="Dominique Zhu"/>
    <m/>
    <n v="8"/>
  </r>
  <r>
    <x v="66"/>
    <s v="I/C DESG"/>
    <s v="006164"/>
    <s v="Ethan Zhou"/>
    <m/>
    <n v="8"/>
  </r>
  <r>
    <x v="66"/>
    <s v="I/C DESG"/>
    <s v="006185"/>
    <s v="Sean Xu"/>
    <m/>
    <n v="8"/>
  </r>
  <r>
    <x v="17"/>
    <s v="I/C DESG"/>
    <s v="000914"/>
    <s v="Charles Sun"/>
    <m/>
    <n v="2"/>
  </r>
  <r>
    <x v="10"/>
    <s v="I/C DESG"/>
    <s v="006288"/>
    <s v="Ling Li"/>
    <m/>
    <n v="8"/>
  </r>
  <r>
    <x v="64"/>
    <s v="I/C DESG"/>
    <s v="006165"/>
    <s v="Dominique Zhu"/>
    <m/>
    <n v="8"/>
  </r>
  <r>
    <x v="66"/>
    <s v="I/C DESG"/>
    <s v="006164"/>
    <s v="Ethan Zhou"/>
    <m/>
    <n v="8"/>
  </r>
  <r>
    <x v="66"/>
    <s v="I/C DESG"/>
    <s v="006185"/>
    <s v="Sean Xu"/>
    <m/>
    <n v="8"/>
  </r>
  <r>
    <x v="64"/>
    <s v="I/C DESG"/>
    <s v="006184"/>
    <s v="Fiona Chen"/>
    <m/>
    <n v="8"/>
  </r>
  <r>
    <x v="10"/>
    <s v="I/C DESG"/>
    <s v="004713"/>
    <s v="Ronnie Xu"/>
    <m/>
    <n v="8"/>
  </r>
  <r>
    <x v="17"/>
    <s v="I/C DESG"/>
    <s v="000914"/>
    <s v="Charles Sun"/>
    <m/>
    <n v="4"/>
  </r>
  <r>
    <x v="10"/>
    <s v="I/C DESG"/>
    <s v="006288"/>
    <s v="Ling Li"/>
    <m/>
    <n v="8"/>
  </r>
  <r>
    <x v="64"/>
    <s v="I/C DESG"/>
    <s v="006165"/>
    <s v="Dominique Zhu"/>
    <m/>
    <n v="8"/>
  </r>
  <r>
    <x v="66"/>
    <s v="I/C DESG"/>
    <s v="006164"/>
    <s v="Ethan Zhou"/>
    <m/>
    <n v="8"/>
  </r>
  <r>
    <x v="64"/>
    <s v="I/C DESG"/>
    <s v="006184"/>
    <s v="Fiona Chen"/>
    <m/>
    <n v="8"/>
  </r>
  <r>
    <x v="10"/>
    <s v="I/C DESG"/>
    <s v="006288"/>
    <s v="Ling Li"/>
    <m/>
    <n v="8"/>
  </r>
  <r>
    <x v="64"/>
    <s v="I/C DESG"/>
    <s v="006165"/>
    <s v="Dominique Zhu"/>
    <m/>
    <n v="8"/>
  </r>
  <r>
    <x v="42"/>
    <s v="Design"/>
    <s v="000914"/>
    <s v="Charles Sun"/>
    <m/>
    <n v="4"/>
  </r>
  <r>
    <x v="10"/>
    <s v="I/C DESG"/>
    <s v="004713"/>
    <s v="Ronnie Xu"/>
    <m/>
    <n v="8"/>
  </r>
  <r>
    <x v="64"/>
    <s v="I/C DESG"/>
    <s v="006184"/>
    <s v="Fiona Chen"/>
    <m/>
    <n v="8"/>
  </r>
  <r>
    <x v="66"/>
    <s v="I/C DESG"/>
    <s v="006164"/>
    <s v="Ethan Zhou"/>
    <m/>
    <n v="8"/>
  </r>
  <r>
    <x v="32"/>
    <s v="I/C DESG"/>
    <s v="006185"/>
    <s v="Sean Xu"/>
    <m/>
    <n v="8"/>
  </r>
  <r>
    <x v="10"/>
    <s v="I/C DESG"/>
    <s v="006288"/>
    <s v="Ling Li"/>
    <m/>
    <n v="8"/>
  </r>
  <r>
    <x v="42"/>
    <s v="Design"/>
    <s v="000914"/>
    <s v="Charles Sun"/>
    <m/>
    <n v="8"/>
  </r>
  <r>
    <x v="66"/>
    <s v="I/C DESG"/>
    <s v="006164"/>
    <s v="Ethan Zhou"/>
    <m/>
    <n v="4"/>
  </r>
  <r>
    <x v="64"/>
    <s v="I/C DESG"/>
    <s v="006184"/>
    <s v="Fiona Chen"/>
    <m/>
    <n v="8"/>
  </r>
  <r>
    <x v="10"/>
    <s v="I/C DESG"/>
    <s v="004713"/>
    <s v="Ronnie Xu"/>
    <m/>
    <n v="8"/>
  </r>
  <r>
    <x v="66"/>
    <s v="I/C DESG"/>
    <s v="006185"/>
    <s v="Sean Xu"/>
    <m/>
    <n v="8"/>
  </r>
  <r>
    <x v="42"/>
    <s v="Design"/>
    <s v="000914"/>
    <s v="Charles Sun"/>
    <m/>
    <n v="4"/>
  </r>
  <r>
    <x v="10"/>
    <s v="I/C DESG"/>
    <s v="004713"/>
    <s v="Ronnie Xu"/>
    <m/>
    <n v="8"/>
  </r>
  <r>
    <x v="64"/>
    <s v="I/C DESG"/>
    <s v="006184"/>
    <s v="Fiona Chen"/>
    <m/>
    <n v="8"/>
  </r>
  <r>
    <x v="66"/>
    <s v="I/C DESG"/>
    <s v="006185"/>
    <s v="Sean Xu"/>
    <m/>
    <n v="8"/>
  </r>
  <r>
    <x v="10"/>
    <s v="I/C DESG"/>
    <s v="004713"/>
    <s v="Ronnie Xu"/>
    <m/>
    <n v="8"/>
  </r>
  <r>
    <x v="64"/>
    <s v="I/C DESG"/>
    <s v="000914"/>
    <s v="Charles Sun"/>
    <m/>
    <n v="4"/>
  </r>
  <r>
    <x v="66"/>
    <s v="I/C DESG"/>
    <s v="006185"/>
    <s v="Sean Xu"/>
    <m/>
    <n v="8"/>
  </r>
  <r>
    <x v="64"/>
    <s v="I/C DESG"/>
    <s v="000914"/>
    <s v="Charles Sun"/>
    <m/>
    <n v="8"/>
  </r>
  <r>
    <x v="64"/>
    <s v="I/C DESG"/>
    <s v="000914"/>
    <s v="Charles Sun"/>
    <m/>
    <n v="4"/>
  </r>
  <r>
    <x v="66"/>
    <s v="I/C DESG"/>
    <s v="000914"/>
    <s v="Charles Sun"/>
    <m/>
    <n v="6"/>
  </r>
  <r>
    <x v="66"/>
    <s v="I/C DESG"/>
    <s v="000914"/>
    <s v="Charles Sun"/>
    <m/>
    <n v="6"/>
  </r>
  <r>
    <x v="66"/>
    <s v="I/C DESG"/>
    <s v="000914"/>
    <s v="Charles Sun"/>
    <m/>
    <n v="4"/>
  </r>
  <r>
    <x v="17"/>
    <s v="I/C DESG"/>
    <s v="000914"/>
    <s v="Charles Sun"/>
    <m/>
    <n v="4"/>
  </r>
  <r>
    <x v="17"/>
    <s v="I/C DESG"/>
    <s v="000914"/>
    <s v="Charles Sun"/>
    <m/>
    <n v="4"/>
  </r>
  <r>
    <x v="66"/>
    <s v="I/C DESG"/>
    <s v="000914"/>
    <s v="Charles Sun"/>
    <m/>
    <n v="4"/>
  </r>
  <r>
    <x v="66"/>
    <s v="I/C DESG"/>
    <s v="000914"/>
    <s v="Charles Sun"/>
    <m/>
    <n v="4"/>
  </r>
  <r>
    <x v="42"/>
    <s v="Design"/>
    <s v="000914"/>
    <s v="Charles Sun"/>
    <m/>
    <n v="8"/>
  </r>
  <r>
    <x v="42"/>
    <s v="Design"/>
    <s v="000914"/>
    <s v="Charles Sun"/>
    <m/>
    <n v="8"/>
  </r>
  <r>
    <x v="64"/>
    <s v="I/C DESG"/>
    <s v="006184"/>
    <s v="Fiona Chen"/>
    <m/>
    <n v="8"/>
  </r>
  <r>
    <x v="64"/>
    <s v="I/C DESG"/>
    <s v="006165"/>
    <s v="Dominique Zhu"/>
    <m/>
    <n v="8"/>
  </r>
  <r>
    <x v="64"/>
    <s v="I/C DESG"/>
    <s v="006184"/>
    <s v="Fiona Chen"/>
    <m/>
    <n v="8"/>
  </r>
  <r>
    <x v="64"/>
    <s v="I/C DESG"/>
    <s v="006165"/>
    <s v="Dominique Zhu"/>
    <m/>
    <n v="8"/>
  </r>
  <r>
    <x v="64"/>
    <s v="I/C DESG"/>
    <s v="006184"/>
    <s v="Fiona Chen"/>
    <m/>
    <n v="8"/>
  </r>
  <r>
    <x v="64"/>
    <s v="I/C DESG"/>
    <s v="006165"/>
    <s v="Dominique Zhu"/>
    <m/>
    <n v="8"/>
  </r>
  <r>
    <x v="64"/>
    <s v="I/C DESG"/>
    <s v="006165"/>
    <s v="Dominique Zhu"/>
    <m/>
    <n v="8"/>
  </r>
  <r>
    <x v="62"/>
    <s v="I/C DESG"/>
    <s v="006184"/>
    <s v="Fiona Chen"/>
    <m/>
    <n v="8"/>
  </r>
  <r>
    <x v="64"/>
    <s v="I/C DESG"/>
    <s v="006165"/>
    <s v="Dominique Zhu"/>
    <m/>
    <n v="8"/>
  </r>
  <r>
    <x v="62"/>
    <s v="I/C DESG"/>
    <s v="006184"/>
    <s v="Fiona Chen"/>
    <m/>
    <n v="8"/>
  </r>
  <r>
    <x v="64"/>
    <s v="I/C DESG"/>
    <s v="006165"/>
    <s v="Dominique Zhu"/>
    <m/>
    <n v="8"/>
  </r>
  <r>
    <x v="62"/>
    <s v="I/C DESG"/>
    <s v="006184"/>
    <s v="Fiona Chen"/>
    <m/>
    <n v="8"/>
  </r>
  <r>
    <x v="64"/>
    <s v="I/C DESG"/>
    <s v="006165"/>
    <s v="Dominique Zhu"/>
    <m/>
    <n v="8"/>
  </r>
  <r>
    <x v="64"/>
    <s v="I/C DESG"/>
    <s v="006184"/>
    <s v="Fiona Chen"/>
    <m/>
    <n v="8"/>
  </r>
  <r>
    <x v="64"/>
    <s v="I/C DESG"/>
    <s v="006165"/>
    <s v="Dominique Zhu"/>
    <m/>
    <n v="8"/>
  </r>
  <r>
    <x v="64"/>
    <s v="I/C DESG"/>
    <s v="006184"/>
    <s v="Fiona Chen"/>
    <m/>
    <n v="8"/>
  </r>
  <r>
    <x v="10"/>
    <s v="I/C DESG"/>
    <s v="006165"/>
    <s v="Dominique Zhu"/>
    <m/>
    <n v="8"/>
  </r>
  <r>
    <x v="64"/>
    <s v="I/C DESG"/>
    <s v="006184"/>
    <s v="Fiona Chen"/>
    <m/>
    <n v="8"/>
  </r>
  <r>
    <x v="10"/>
    <s v="I/C DESG"/>
    <s v="006165"/>
    <s v="Dominique Zhu"/>
    <m/>
    <n v="8"/>
  </r>
  <r>
    <x v="64"/>
    <s v="I/C DESG"/>
    <s v="006184"/>
    <s v="Fiona Chen"/>
    <m/>
    <n v="8"/>
  </r>
  <r>
    <x v="10"/>
    <s v="I/C DESG"/>
    <s v="006165"/>
    <s v="Dominique Zhu"/>
    <m/>
    <n v="8"/>
  </r>
  <r>
    <x v="62"/>
    <s v="I/C DESG"/>
    <s v="006184"/>
    <s v="Fiona Chen"/>
    <m/>
    <n v="8"/>
  </r>
  <r>
    <x v="64"/>
    <s v="I/C DESG"/>
    <s v="006184"/>
    <s v="Fiona Chen"/>
    <m/>
    <n v="8"/>
  </r>
  <r>
    <x v="66"/>
    <s v="I/C DESG"/>
    <s v="006185"/>
    <s v="Sean Xu"/>
    <m/>
    <n v="8"/>
  </r>
  <r>
    <x v="66"/>
    <s v="I/C DESG"/>
    <s v="006185"/>
    <s v="Sean Xu"/>
    <m/>
    <n v="8"/>
  </r>
  <r>
    <x v="66"/>
    <s v="I/C DESG"/>
    <s v="006185"/>
    <s v="Sean Xu"/>
    <m/>
    <n v="8"/>
  </r>
  <r>
    <x v="66"/>
    <s v="I/C DESG"/>
    <s v="006185"/>
    <s v="Sean Xu"/>
    <m/>
    <n v="8"/>
  </r>
  <r>
    <x v="64"/>
    <s v="I/C DESG"/>
    <s v="006185"/>
    <s v="Sean Xu"/>
    <m/>
    <n v="8"/>
  </r>
  <r>
    <x v="64"/>
    <s v="I/C DESG"/>
    <s v="006185"/>
    <s v="Sean Xu"/>
    <m/>
    <n v="8"/>
  </r>
  <r>
    <x v="64"/>
    <s v="I/C DESG"/>
    <s v="006185"/>
    <s v="Sean Xu"/>
    <m/>
    <n v="8"/>
  </r>
  <r>
    <x v="64"/>
    <s v="I/C DESG"/>
    <s v="006185"/>
    <s v="Sean Xu"/>
    <m/>
    <n v="8"/>
  </r>
  <r>
    <x v="64"/>
    <s v="I/C DESG"/>
    <s v="006185"/>
    <s v="Sean Xu"/>
    <m/>
    <n v="8"/>
  </r>
  <r>
    <x v="64"/>
    <s v="I/C DESG"/>
    <s v="006164"/>
    <s v="Ethan Zhou"/>
    <m/>
    <n v="8"/>
  </r>
  <r>
    <x v="64"/>
    <s v="I/C DESG"/>
    <s v="006164"/>
    <s v="Ethan Zhou"/>
    <m/>
    <n v="8"/>
  </r>
  <r>
    <x v="10"/>
    <s v="I/C DESG"/>
    <s v="006164"/>
    <s v="Ethan Zhou"/>
    <m/>
    <n v="8"/>
  </r>
  <r>
    <x v="10"/>
    <s v="I/C DESG"/>
    <s v="006164"/>
    <s v="Ethan Zhou"/>
    <m/>
    <n v="8"/>
  </r>
  <r>
    <x v="66"/>
    <s v="I/C DESG"/>
    <s v="006164"/>
    <s v="Ethan Zhou"/>
    <m/>
    <n v="8"/>
  </r>
  <r>
    <x v="66"/>
    <s v="I/C DESG"/>
    <s v="006164"/>
    <s v="Ethan Zhou"/>
    <m/>
    <n v="8"/>
  </r>
  <r>
    <x v="64"/>
    <s v="I/C DESG"/>
    <s v="006164"/>
    <s v="Ethan Zhou"/>
    <m/>
    <n v="8"/>
  </r>
  <r>
    <x v="64"/>
    <s v="I/C DESG"/>
    <s v="006164"/>
    <s v="Ethan Zhou"/>
    <m/>
    <n v="8"/>
  </r>
  <r>
    <x v="64"/>
    <s v="I/C DESG"/>
    <s v="006164"/>
    <s v="Ethan Zhou"/>
    <m/>
    <n v="8"/>
  </r>
  <r>
    <x v="64"/>
    <s v="I/C DESG"/>
    <s v="006164"/>
    <s v="Ethan Zhou"/>
    <m/>
    <n v="8"/>
  </r>
  <r>
    <x v="64"/>
    <s v="I/C DESG"/>
    <s v="006164"/>
    <s v="Ethan Zhou"/>
    <m/>
    <n v="8"/>
  </r>
  <r>
    <x v="64"/>
    <s v="I/C DESG"/>
    <s v="006164"/>
    <s v="Ethan Zhou"/>
    <m/>
    <n v="8"/>
  </r>
  <r>
    <x v="66"/>
    <s v="I/C DESG"/>
    <s v="000914"/>
    <s v="Charles Sun"/>
    <m/>
    <n v="8"/>
  </r>
  <r>
    <x v="66"/>
    <s v="I/C DESG"/>
    <s v="000914"/>
    <s v="Charles Sun"/>
    <m/>
    <n v="8"/>
  </r>
  <r>
    <x v="66"/>
    <s v="I/C DESG"/>
    <s v="000914"/>
    <s v="Charles Sun"/>
    <m/>
    <n v="8"/>
  </r>
  <r>
    <x v="66"/>
    <s v="I/C DESG"/>
    <s v="000914"/>
    <s v="Charles Sun"/>
    <m/>
    <n v="4"/>
  </r>
  <r>
    <x v="42"/>
    <s v="Design"/>
    <s v="000914"/>
    <s v="Charles Sun"/>
    <m/>
    <n v="8"/>
  </r>
  <r>
    <x v="42"/>
    <s v="Design"/>
    <s v="000914"/>
    <s v="Charles Sun"/>
    <m/>
    <n v="8"/>
  </r>
  <r>
    <x v="62"/>
    <s v="I/C DESG"/>
    <s v="000914"/>
    <s v="Charles Sun"/>
    <m/>
    <n v="4"/>
  </r>
  <r>
    <x v="62"/>
    <s v="I/C DESG"/>
    <s v="000914"/>
    <s v="Charles Sun"/>
    <m/>
    <n v="8"/>
  </r>
  <r>
    <x v="42"/>
    <s v="Design"/>
    <s v="000914"/>
    <s v="Charles Sun"/>
    <m/>
    <n v="8"/>
  </r>
  <r>
    <x v="42"/>
    <s v="Design"/>
    <s v="000914"/>
    <s v="Charles Sun"/>
    <m/>
    <n v="4"/>
  </r>
  <r>
    <x v="66"/>
    <s v="I/C DESG"/>
    <s v="000914"/>
    <s v="Charles Sun"/>
    <m/>
    <n v="8"/>
  </r>
  <r>
    <x v="66"/>
    <s v="I/C DESG"/>
    <s v="000914"/>
    <s v="Charles Sun"/>
    <m/>
    <n v="8"/>
  </r>
  <r>
    <x v="62"/>
    <s v="I/C DESG"/>
    <s v="000914"/>
    <s v="Charles Sun"/>
    <m/>
    <n v="8"/>
  </r>
  <r>
    <x v="17"/>
    <s v="I/C DESG"/>
    <s v="000914"/>
    <s v="Charles Sun"/>
    <m/>
    <n v="4"/>
  </r>
  <r>
    <x v="32"/>
    <s v="I/C DESG"/>
    <s v="006288"/>
    <s v="Ling Li"/>
    <m/>
    <n v="8"/>
  </r>
  <r>
    <x v="32"/>
    <s v="I/C DESG"/>
    <s v="006288"/>
    <s v="Ling Li"/>
    <m/>
    <n v="8"/>
  </r>
  <r>
    <x v="42"/>
    <s v="Design"/>
    <s v="006288"/>
    <s v="Ling Li"/>
    <m/>
    <n v="4"/>
  </r>
  <r>
    <x v="42"/>
    <s v="Design"/>
    <s v="006288"/>
    <s v="Ling Li"/>
    <m/>
    <n v="8"/>
  </r>
  <r>
    <x v="42"/>
    <s v="Design"/>
    <s v="006288"/>
    <s v="Ling Li"/>
    <m/>
    <n v="8"/>
  </r>
  <r>
    <x v="42"/>
    <s v="Design"/>
    <s v="006288"/>
    <s v="Ling Li"/>
    <m/>
    <n v="8"/>
  </r>
  <r>
    <x v="42"/>
    <s v="Design"/>
    <s v="006288"/>
    <s v="Ling Li"/>
    <m/>
    <n v="8"/>
  </r>
  <r>
    <x v="42"/>
    <s v="Design"/>
    <s v="006288"/>
    <s v="Ling Li"/>
    <m/>
    <n v="8"/>
  </r>
  <r>
    <x v="42"/>
    <s v="Design"/>
    <s v="006288"/>
    <s v="Ling Li"/>
    <m/>
    <n v="8"/>
  </r>
  <r>
    <x v="42"/>
    <s v="Design"/>
    <s v="006288"/>
    <s v="Ling Li"/>
    <m/>
    <n v="8"/>
  </r>
  <r>
    <x v="42"/>
    <s v="Design"/>
    <s v="006288"/>
    <s v="Ling Li"/>
    <m/>
    <n v="8"/>
  </r>
  <r>
    <x v="42"/>
    <s v="Design"/>
    <s v="006288"/>
    <s v="Ling Li"/>
    <m/>
    <n v="8"/>
  </r>
  <r>
    <x v="62"/>
    <s v="I/C DESG"/>
    <s v="004713"/>
    <s v="Ronnie Xu"/>
    <m/>
    <n v="8"/>
  </r>
  <r>
    <x v="62"/>
    <s v="I/C DESG"/>
    <s v="004713"/>
    <s v="Ronnie Xu"/>
    <m/>
    <n v="8"/>
  </r>
  <r>
    <x v="62"/>
    <s v="I/C DESG"/>
    <s v="004713"/>
    <s v="Ronnie Xu"/>
    <m/>
    <n v="8"/>
  </r>
  <r>
    <x v="62"/>
    <s v="I/C DESG"/>
    <s v="004713"/>
    <s v="Ronnie Xu"/>
    <m/>
    <n v="4"/>
  </r>
  <r>
    <x v="19"/>
    <s v="I/C DESG"/>
    <s v="004713"/>
    <s v="Ronnie Xu"/>
    <m/>
    <n v="4"/>
  </r>
  <r>
    <x v="19"/>
    <s v="I/C DESG"/>
    <s v="004713"/>
    <s v="Ronnie Xu"/>
    <m/>
    <n v="4"/>
  </r>
  <r>
    <x v="19"/>
    <s v="I/C DESG"/>
    <s v="004713"/>
    <s v="Ronnie Xu"/>
    <m/>
    <n v="4"/>
  </r>
  <r>
    <x v="19"/>
    <s v="I/C DESG"/>
    <s v="004713"/>
    <s v="Ronnie Xu"/>
    <m/>
    <n v="4"/>
  </r>
  <r>
    <x v="19"/>
    <s v="I/C DESG"/>
    <s v="004713"/>
    <s v="Ronnie Xu"/>
    <m/>
    <n v="4"/>
  </r>
  <r>
    <x v="19"/>
    <s v="I/C DESG"/>
    <s v="004713"/>
    <s v="Ronnie Xu"/>
    <m/>
    <n v="4"/>
  </r>
  <r>
    <x v="19"/>
    <s v="I/C DESG"/>
    <s v="004713"/>
    <s v="Ronnie Xu"/>
    <m/>
    <n v="4"/>
  </r>
  <r>
    <x v="19"/>
    <s v="I/C DESG"/>
    <s v="004713"/>
    <s v="Ronnie Xu"/>
    <m/>
    <n v="8"/>
  </r>
  <r>
    <x v="64"/>
    <s v="I/C DESG"/>
    <s v="006165"/>
    <s v="Dominique Zhu"/>
    <m/>
    <n v="8"/>
  </r>
  <r>
    <x v="19"/>
    <s v="I/C DESG"/>
    <s v="004713"/>
    <s v="Ronnie Xu"/>
    <m/>
    <n v="8"/>
  </r>
  <r>
    <x v="64"/>
    <s v="I/C DESG"/>
    <s v="006165"/>
    <s v="Dominique Zhu"/>
    <m/>
    <n v="8"/>
  </r>
  <r>
    <x v="19"/>
    <s v="I/C DESG"/>
    <s v="004713"/>
    <s v="Ronnie Xu"/>
    <m/>
    <n v="8"/>
  </r>
  <r>
    <x v="64"/>
    <s v="I/C DESG"/>
    <s v="006165"/>
    <s v="Dominique Zhu"/>
    <m/>
    <n v="8"/>
  </r>
  <r>
    <x v="19"/>
    <s v="I/C DESG"/>
    <s v="004713"/>
    <s v="Ronnie Xu"/>
    <m/>
    <n v="8"/>
  </r>
  <r>
    <x v="64"/>
    <s v="I/C DESG"/>
    <s v="006165"/>
    <s v="Dominique Zhu"/>
    <m/>
    <n v="8"/>
  </r>
  <r>
    <x v="19"/>
    <s v="I/C DESG"/>
    <s v="004713"/>
    <s v="Ronnie Xu"/>
    <m/>
    <n v="8"/>
  </r>
  <r>
    <x v="21"/>
    <s v="I/C DESG"/>
    <s v="006165"/>
    <s v="Dominique Zhu"/>
    <m/>
    <n v="4"/>
  </r>
  <r>
    <x v="19"/>
    <s v="I/C DESG"/>
    <s v="004713"/>
    <s v="Ronnie Xu"/>
    <m/>
    <n v="8"/>
  </r>
  <r>
    <x v="21"/>
    <s v="I/C DESG"/>
    <s v="006165"/>
    <s v="Dominique Zhu"/>
    <m/>
    <n v="8"/>
  </r>
  <r>
    <x v="19"/>
    <s v="I/C DESG"/>
    <s v="004713"/>
    <s v="Ronnie Xu"/>
    <m/>
    <n v="8"/>
  </r>
  <r>
    <x v="21"/>
    <s v="I/C DESG"/>
    <s v="006165"/>
    <s v="Dominique Zhu"/>
    <m/>
    <n v="8"/>
  </r>
  <r>
    <x v="64"/>
    <s v="I/C DESG"/>
    <s v="006165"/>
    <s v="Dominique Zhu"/>
    <m/>
    <n v="8"/>
  </r>
  <r>
    <x v="19"/>
    <s v="I/C DESG"/>
    <s v="004713"/>
    <s v="Ronnie Xu"/>
    <m/>
    <n v="8"/>
  </r>
  <r>
    <x v="64"/>
    <s v="I/C DESG"/>
    <s v="006165"/>
    <s v="Dominique Zhu"/>
    <m/>
    <n v="8"/>
  </r>
  <r>
    <x v="19"/>
    <s v="I/C DESG"/>
    <s v="004713"/>
    <s v="Ronnie Xu"/>
    <m/>
    <n v="8"/>
  </r>
  <r>
    <x v="62"/>
    <s v="I/C DESG"/>
    <s v="006184"/>
    <s v="Fiona Chen"/>
    <m/>
    <n v="8"/>
  </r>
  <r>
    <x v="62"/>
    <s v="I/C DESG"/>
    <s v="006184"/>
    <s v="Fiona Chen"/>
    <m/>
    <n v="8"/>
  </r>
  <r>
    <x v="62"/>
    <s v="I/C DESG"/>
    <s v="006184"/>
    <s v="Fiona Chen"/>
    <m/>
    <n v="8"/>
  </r>
  <r>
    <x v="62"/>
    <s v="I/C DESG"/>
    <s v="006184"/>
    <s v="Fiona Chen"/>
    <m/>
    <n v="8"/>
  </r>
  <r>
    <x v="17"/>
    <s v="I/C DESG"/>
    <s v="006184"/>
    <s v="Fiona Chen"/>
    <m/>
    <n v="8"/>
  </r>
  <r>
    <x v="62"/>
    <s v="I/C DESG"/>
    <s v="006184"/>
    <s v="Fiona Chen"/>
    <m/>
    <n v="8"/>
  </r>
  <r>
    <x v="64"/>
    <s v="I/C DESG"/>
    <s v="006184"/>
    <s v="Fiona Chen"/>
    <m/>
    <n v="8"/>
  </r>
  <r>
    <x v="64"/>
    <s v="I/C DESG"/>
    <s v="006184"/>
    <s v="Fiona Chen"/>
    <m/>
    <n v="8"/>
  </r>
  <r>
    <x v="42"/>
    <s v="Design"/>
    <s v="006184"/>
    <s v="Fiona Chen"/>
    <m/>
    <n v="8"/>
  </r>
  <r>
    <x v="64"/>
    <s v="I/C DESG"/>
    <s v="006185"/>
    <s v="Sean Xu"/>
    <m/>
    <n v="8"/>
  </r>
  <r>
    <x v="64"/>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21"/>
    <s v="I/C DESG"/>
    <s v="006164"/>
    <s v="Ethan Zhou"/>
    <m/>
    <n v="8"/>
  </r>
  <r>
    <x v="21"/>
    <s v="I/C DESG"/>
    <s v="006164"/>
    <s v="Ethan Zhou"/>
    <m/>
    <n v="8"/>
  </r>
  <r>
    <x v="21"/>
    <s v="I/C DESG"/>
    <s v="006288"/>
    <s v="Ling Li"/>
    <m/>
    <n v="8"/>
  </r>
  <r>
    <x v="21"/>
    <s v="I/C DESG"/>
    <s v="006164"/>
    <s v="Ethan Zhou"/>
    <m/>
    <n v="8"/>
  </r>
  <r>
    <x v="21"/>
    <s v="I/C DESG"/>
    <s v="006164"/>
    <s v="Ethan Zhou"/>
    <m/>
    <n v="8"/>
  </r>
  <r>
    <x v="21"/>
    <s v="I/C DESG"/>
    <s v="006288"/>
    <s v="Ling Li"/>
    <m/>
    <n v="8"/>
  </r>
  <r>
    <x v="21"/>
    <s v="I/C DESG"/>
    <s v="006288"/>
    <s v="Ling Li"/>
    <m/>
    <n v="8"/>
  </r>
  <r>
    <x v="21"/>
    <s v="I/C DESG"/>
    <s v="006164"/>
    <s v="Ethan Zhou"/>
    <m/>
    <n v="8"/>
  </r>
  <r>
    <x v="21"/>
    <s v="I/C DESG"/>
    <s v="006164"/>
    <s v="Ethan Zhou"/>
    <m/>
    <n v="8"/>
  </r>
  <r>
    <x v="10"/>
    <s v="I/C DESG"/>
    <s v="006288"/>
    <s v="Ling Li"/>
    <m/>
    <n v="8"/>
  </r>
  <r>
    <x v="10"/>
    <s v="I/C DESG"/>
    <s v="006164"/>
    <s v="Ethan Zhou"/>
    <m/>
    <n v="8"/>
  </r>
  <r>
    <x v="10"/>
    <s v="I/C DESG"/>
    <s v="006288"/>
    <s v="Ling Li"/>
    <m/>
    <n v="8"/>
  </r>
  <r>
    <x v="10"/>
    <s v="I/C DESG"/>
    <s v="006164"/>
    <s v="Ethan Zhou"/>
    <m/>
    <n v="8"/>
  </r>
  <r>
    <x v="10"/>
    <s v="I/C DESG"/>
    <s v="006288"/>
    <s v="Ling Li"/>
    <m/>
    <n v="8"/>
  </r>
  <r>
    <x v="10"/>
    <s v="I/C DESG"/>
    <s v="006288"/>
    <s v="Ling Li"/>
    <m/>
    <n v="8"/>
  </r>
  <r>
    <x v="19"/>
    <s v="I/C DESG"/>
    <s v="006288"/>
    <s v="Ling Li"/>
    <m/>
    <n v="8"/>
  </r>
  <r>
    <x v="19"/>
    <s v="I/C DESG"/>
    <s v="006288"/>
    <s v="Ling Li"/>
    <m/>
    <n v="8"/>
  </r>
  <r>
    <x v="17"/>
    <s v="I/C DESG"/>
    <s v="000914"/>
    <s v="Charles Sun"/>
    <m/>
    <n v="4"/>
  </r>
  <r>
    <x v="19"/>
    <s v="I/C DESG"/>
    <s v="000914"/>
    <s v="Charles Sun"/>
    <m/>
    <n v="4"/>
  </r>
  <r>
    <x v="19"/>
    <s v="I/C DESG"/>
    <s v="000914"/>
    <s v="Charles Sun"/>
    <m/>
    <n v="8"/>
  </r>
  <r>
    <x v="19"/>
    <s v="I/C DESG"/>
    <s v="000914"/>
    <s v="Charles Sun"/>
    <m/>
    <n v="8"/>
  </r>
  <r>
    <x v="42"/>
    <s v="Design"/>
    <s v="000914"/>
    <s v="Charles Sun"/>
    <m/>
    <n v="4"/>
  </r>
  <r>
    <x v="42"/>
    <s v="Design"/>
    <s v="000914"/>
    <s v="Charles Sun"/>
    <m/>
    <n v="4"/>
  </r>
  <r>
    <x v="19"/>
    <s v="I/C DESG"/>
    <s v="000914"/>
    <s v="Charles Sun"/>
    <m/>
    <n v="8"/>
  </r>
  <r>
    <x v="19"/>
    <s v="I/C DESG"/>
    <s v="000914"/>
    <s v="Charles Sun"/>
    <m/>
    <n v="8"/>
  </r>
  <r>
    <x v="42"/>
    <s v="Design"/>
    <s v="000914"/>
    <s v="Charles Sun"/>
    <m/>
    <n v="4"/>
  </r>
  <r>
    <x v="42"/>
    <s v="Design"/>
    <s v="000914"/>
    <s v="Charles Sun"/>
    <m/>
    <n v="8"/>
  </r>
  <r>
    <x v="17"/>
    <s v="I/C DESG"/>
    <s v="000914"/>
    <s v="Charles Sun"/>
    <m/>
    <n v="4"/>
  </r>
  <r>
    <x v="17"/>
    <s v="I/C DESG"/>
    <s v="000914"/>
    <s v="Charles Sun"/>
    <m/>
    <n v="2"/>
  </r>
  <r>
    <x v="62"/>
    <s v="I/C DESG"/>
    <s v="000914"/>
    <s v="Charles Sun"/>
    <m/>
    <n v="2"/>
  </r>
  <r>
    <x v="21"/>
    <s v="I/C DESG"/>
    <s v="006164"/>
    <s v="Ethan Zhou"/>
    <m/>
    <n v="8"/>
  </r>
  <r>
    <x v="21"/>
    <s v="I/C DESG"/>
    <s v="006164"/>
    <s v="Ethan Zhou"/>
    <m/>
    <n v="8"/>
  </r>
  <r>
    <x v="21"/>
    <s v="I/C DESG"/>
    <s v="006164"/>
    <s v="Ethan Zhou"/>
    <m/>
    <n v="8"/>
  </r>
  <r>
    <x v="21"/>
    <s v="I/C DESG"/>
    <s v="006164"/>
    <s v="Ethan Zhou"/>
    <m/>
    <n v="8"/>
  </r>
  <r>
    <x v="21"/>
    <s v="I/C DESG"/>
    <s v="006164"/>
    <s v="Ethan Zhou"/>
    <m/>
    <n v="8"/>
  </r>
  <r>
    <x v="21"/>
    <s v="I/C DESG"/>
    <s v="006164"/>
    <s v="Ethan Zhou"/>
    <m/>
    <n v="8"/>
  </r>
  <r>
    <x v="21"/>
    <s v="I/C DESG"/>
    <s v="006164"/>
    <s v="Ethan Zhou"/>
    <m/>
    <n v="8"/>
  </r>
  <r>
    <x v="66"/>
    <s v="I/C DESG"/>
    <s v="006164"/>
    <s v="Ethan Zhou"/>
    <m/>
    <n v="8"/>
  </r>
  <r>
    <x v="21"/>
    <s v="I/C DESG"/>
    <s v="004713"/>
    <s v="Ronnie Xu"/>
    <m/>
    <n v="8"/>
  </r>
  <r>
    <x v="21"/>
    <s v="I/C DESG"/>
    <s v="004713"/>
    <s v="Ronnie Xu"/>
    <m/>
    <n v="8"/>
  </r>
  <r>
    <x v="21"/>
    <s v="I/C DESG"/>
    <s v="004713"/>
    <s v="Ronnie Xu"/>
    <m/>
    <n v="8"/>
  </r>
  <r>
    <x v="19"/>
    <s v="I/C DESG"/>
    <s v="004713"/>
    <s v="Ronnie Xu"/>
    <m/>
    <n v="8"/>
  </r>
  <r>
    <x v="19"/>
    <s v="I/C DESG"/>
    <s v="004713"/>
    <s v="Ronnie Xu"/>
    <m/>
    <n v="8"/>
  </r>
  <r>
    <x v="21"/>
    <s v="I/C DESG"/>
    <s v="004713"/>
    <s v="Ronnie Xu"/>
    <m/>
    <n v="8"/>
  </r>
  <r>
    <x v="42"/>
    <s v="Design"/>
    <s v="006184"/>
    <s v="Fiona Chen"/>
    <m/>
    <n v="8"/>
  </r>
  <r>
    <x v="21"/>
    <s v="I/C DESG"/>
    <s v="004713"/>
    <s v="Ronnie Xu"/>
    <m/>
    <n v="8"/>
  </r>
  <r>
    <x v="42"/>
    <s v="Design"/>
    <s v="006184"/>
    <s v="Fiona Chen"/>
    <m/>
    <n v="8"/>
  </r>
  <r>
    <x v="21"/>
    <s v="I/C DESG"/>
    <s v="004713"/>
    <s v="Ronnie Xu"/>
    <m/>
    <n v="8"/>
  </r>
  <r>
    <x v="42"/>
    <s v="Design"/>
    <s v="006184"/>
    <s v="Fiona Chen"/>
    <m/>
    <n v="8"/>
  </r>
  <r>
    <x v="21"/>
    <s v="I/C DESG"/>
    <s v="004713"/>
    <s v="Ronnie Xu"/>
    <m/>
    <n v="8"/>
  </r>
  <r>
    <x v="21"/>
    <s v="I/C DESG"/>
    <s v="004713"/>
    <s v="Ronnie Xu"/>
    <m/>
    <n v="8"/>
  </r>
  <r>
    <x v="64"/>
    <s v="I/C DESG"/>
    <s v="006184"/>
    <s v="Fiona Chen"/>
    <m/>
    <n v="8"/>
  </r>
  <r>
    <x v="64"/>
    <s v="I/C DESG"/>
    <s v="006184"/>
    <s v="Fiona Chen"/>
    <m/>
    <n v="4"/>
  </r>
  <r>
    <x v="64"/>
    <s v="I/C DESG"/>
    <s v="006184"/>
    <s v="Fiona Chen"/>
    <m/>
    <n v="8"/>
  </r>
  <r>
    <x v="64"/>
    <s v="I/C DESG"/>
    <s v="006184"/>
    <s v="Fiona Chen"/>
    <m/>
    <n v="8"/>
  </r>
  <r>
    <x v="42"/>
    <s v="Design"/>
    <s v="006184"/>
    <s v="Fiona Chen"/>
    <m/>
    <n v="4"/>
  </r>
  <r>
    <x v="42"/>
    <s v="Design"/>
    <s v="006184"/>
    <s v="Fiona Chen"/>
    <m/>
    <n v="8"/>
  </r>
  <r>
    <x v="42"/>
    <s v="Design"/>
    <s v="006184"/>
    <s v="Fiona Chen"/>
    <m/>
    <n v="8"/>
  </r>
  <r>
    <x v="19"/>
    <s v="I/C DESG"/>
    <s v="006185"/>
    <s v="Sean Xu"/>
    <m/>
    <n v="8"/>
  </r>
  <r>
    <x v="17"/>
    <s v="I/C DESG"/>
    <s v="000914"/>
    <s v="Charles Sun"/>
    <m/>
    <n v="8"/>
  </r>
  <r>
    <x v="19"/>
    <s v="I/C DESG"/>
    <s v="006185"/>
    <s v="Sean Xu"/>
    <m/>
    <n v="8"/>
  </r>
  <r>
    <x v="17"/>
    <s v="I/C DESG"/>
    <s v="000914"/>
    <s v="Charles Sun"/>
    <m/>
    <n v="8"/>
  </r>
  <r>
    <x v="19"/>
    <s v="I/C DESG"/>
    <s v="006185"/>
    <s v="Sean Xu"/>
    <m/>
    <n v="8"/>
  </r>
  <r>
    <x v="42"/>
    <s v="Design"/>
    <s v="000914"/>
    <s v="Charles Sun"/>
    <m/>
    <n v="8"/>
  </r>
  <r>
    <x v="19"/>
    <s v="I/C DESG"/>
    <s v="006185"/>
    <s v="Sean Xu"/>
    <m/>
    <n v="8"/>
  </r>
  <r>
    <x v="42"/>
    <s v="Design"/>
    <s v="000914"/>
    <s v="Charles Sun"/>
    <m/>
    <n v="8"/>
  </r>
  <r>
    <x v="19"/>
    <s v="I/C DESG"/>
    <s v="006185"/>
    <s v="Sean Xu"/>
    <m/>
    <n v="8"/>
  </r>
  <r>
    <x v="19"/>
    <s v="I/C DESG"/>
    <s v="006185"/>
    <s v="Sean Xu"/>
    <m/>
    <n v="8"/>
  </r>
  <r>
    <x v="17"/>
    <s v="I/C DESG"/>
    <s v="000914"/>
    <s v="Charles Sun"/>
    <m/>
    <n v="8"/>
  </r>
  <r>
    <x v="19"/>
    <s v="I/C DESG"/>
    <s v="006185"/>
    <s v="Sean Xu"/>
    <m/>
    <n v="8"/>
  </r>
  <r>
    <x v="17"/>
    <s v="I/C DESG"/>
    <s v="000914"/>
    <s v="Charles Sun"/>
    <m/>
    <n v="8"/>
  </r>
  <r>
    <x v="19"/>
    <s v="I/C DESG"/>
    <s v="006185"/>
    <s v="Sean Xu"/>
    <m/>
    <n v="8"/>
  </r>
  <r>
    <x v="42"/>
    <s v="Design"/>
    <s v="000914"/>
    <s v="Charles Sun"/>
    <m/>
    <n v="8"/>
  </r>
  <r>
    <x v="19"/>
    <s v="I/C DESG"/>
    <s v="006185"/>
    <s v="Sean Xu"/>
    <m/>
    <n v="8"/>
  </r>
  <r>
    <x v="42"/>
    <s v="Design"/>
    <s v="000914"/>
    <s v="Charles Sun"/>
    <m/>
    <n v="8"/>
  </r>
  <r>
    <x v="32"/>
    <s v="I/C DESG"/>
    <s v="006288"/>
    <s v="Ling Li"/>
    <m/>
    <n v="8"/>
  </r>
  <r>
    <x v="32"/>
    <s v="I/C DESG"/>
    <s v="006288"/>
    <s v="Ling Li"/>
    <m/>
    <n v="4"/>
  </r>
  <r>
    <x v="32"/>
    <s v="I/C DESG"/>
    <s v="006288"/>
    <s v="Ling Li"/>
    <m/>
    <n v="8"/>
  </r>
  <r>
    <x v="32"/>
    <s v="I/C DESG"/>
    <s v="006288"/>
    <s v="Ling Li"/>
    <m/>
    <n v="8"/>
  </r>
  <r>
    <x v="10"/>
    <s v="I/C DESG"/>
    <s v="006288"/>
    <s v="Ling Li"/>
    <m/>
    <n v="4"/>
  </r>
  <r>
    <x v="32"/>
    <s v="I/C DESG"/>
    <s v="006288"/>
    <s v="Ling Li"/>
    <m/>
    <n v="8"/>
  </r>
  <r>
    <x v="32"/>
    <s v="I/C DESG"/>
    <s v="006288"/>
    <s v="Ling Li"/>
    <m/>
    <n v="8"/>
  </r>
  <r>
    <x v="10"/>
    <s v="I/C DESG"/>
    <s v="006288"/>
    <s v="Ling Li"/>
    <m/>
    <n v="8"/>
  </r>
  <r>
    <x v="10"/>
    <s v="I/C DESG"/>
    <s v="006288"/>
    <s v="Ling Li"/>
    <m/>
    <n v="8"/>
  </r>
  <r>
    <x v="10"/>
    <s v="I/C DESG"/>
    <s v="006288"/>
    <s v="Ling Li"/>
    <m/>
    <n v="8"/>
  </r>
  <r>
    <x v="21"/>
    <s v="I/C DESG"/>
    <s v="006165"/>
    <s v="Dominique Zhu"/>
    <m/>
    <n v="8"/>
  </r>
  <r>
    <x v="21"/>
    <s v="I/C DESG"/>
    <s v="006165"/>
    <s v="Dominique Zhu"/>
    <m/>
    <n v="8"/>
  </r>
  <r>
    <x v="21"/>
    <s v="I/C DESG"/>
    <s v="006165"/>
    <s v="Dominique Zhu"/>
    <m/>
    <n v="8"/>
  </r>
  <r>
    <x v="10"/>
    <s v="I/C DESG"/>
    <s v="006165"/>
    <s v="Dominique Zhu"/>
    <m/>
    <n v="8"/>
  </r>
  <r>
    <x v="10"/>
    <s v="I/C DESG"/>
    <s v="006165"/>
    <s v="Dominique Zhu"/>
    <m/>
    <n v="8"/>
  </r>
  <r>
    <x v="21"/>
    <s v="I/C DESG"/>
    <s v="006165"/>
    <s v="Dominique Zhu"/>
    <m/>
    <n v="8"/>
  </r>
  <r>
    <x v="21"/>
    <s v="I/C DESG"/>
    <s v="006165"/>
    <s v="Dominique Zhu"/>
    <m/>
    <n v="8"/>
  </r>
  <r>
    <x v="21"/>
    <s v="I/C DESG"/>
    <s v="006165"/>
    <s v="Dominique Zhu"/>
    <m/>
    <n v="8"/>
  </r>
  <r>
    <x v="64"/>
    <s v="I/C DESG"/>
    <s v="006165"/>
    <s v="Dominique Zhu"/>
    <m/>
    <n v="8"/>
  </r>
  <r>
    <x v="64"/>
    <s v="I/C DESG"/>
    <s v="006165"/>
    <s v="Dominique Zhu"/>
    <m/>
    <n v="8"/>
  </r>
  <r>
    <x v="21"/>
    <s v="I/C DESG"/>
    <s v="004713"/>
    <s v="Ronnie Xu"/>
    <m/>
    <n v="8"/>
  </r>
  <r>
    <x v="19"/>
    <s v="I/C DESG"/>
    <s v="006185"/>
    <s v="Sean Xu"/>
    <m/>
    <n v="8"/>
  </r>
  <r>
    <x v="21"/>
    <s v="I/C DESG"/>
    <s v="006164"/>
    <s v="Ethan Zhou"/>
    <m/>
    <n v="8"/>
  </r>
  <r>
    <x v="19"/>
    <s v="I/C DESG"/>
    <s v="006185"/>
    <s v="Sean Xu"/>
    <m/>
    <n v="8"/>
  </r>
  <r>
    <x v="21"/>
    <s v="I/C DESG"/>
    <s v="004713"/>
    <s v="Ronnie Xu"/>
    <m/>
    <n v="8"/>
  </r>
  <r>
    <x v="21"/>
    <s v="I/C DESG"/>
    <s v="006164"/>
    <s v="Ethan Zhou"/>
    <m/>
    <n v="8"/>
  </r>
  <r>
    <x v="19"/>
    <s v="I/C DESG"/>
    <s v="006185"/>
    <s v="Sean Xu"/>
    <m/>
    <n v="8"/>
  </r>
  <r>
    <x v="64"/>
    <s v="I/C DESG"/>
    <s v="006184"/>
    <s v="Fiona Chen"/>
    <m/>
    <n v="4"/>
  </r>
  <r>
    <x v="21"/>
    <s v="I/C DESG"/>
    <s v="004713"/>
    <s v="Ronnie Xu"/>
    <m/>
    <n v="8"/>
  </r>
  <r>
    <x v="21"/>
    <s v="I/C DESG"/>
    <s v="006164"/>
    <s v="Ethan Zhou"/>
    <m/>
    <n v="8"/>
  </r>
  <r>
    <x v="19"/>
    <s v="I/C DESG"/>
    <s v="006185"/>
    <s v="Sean Xu"/>
    <m/>
    <n v="8"/>
  </r>
  <r>
    <x v="64"/>
    <s v="I/C DESG"/>
    <s v="006184"/>
    <s v="Fiona Chen"/>
    <m/>
    <n v="8"/>
  </r>
  <r>
    <x v="21"/>
    <s v="I/C DESG"/>
    <s v="004713"/>
    <s v="Ronnie Xu"/>
    <m/>
    <n v="8"/>
  </r>
  <r>
    <x v="21"/>
    <s v="I/C DESG"/>
    <s v="006165"/>
    <s v="Dominique Zhu"/>
    <m/>
    <n v="8"/>
  </r>
  <r>
    <x v="21"/>
    <s v="I/C DESG"/>
    <s v="006164"/>
    <s v="Ethan Zhou"/>
    <m/>
    <n v="8"/>
  </r>
  <r>
    <x v="19"/>
    <s v="I/C DESG"/>
    <s v="006185"/>
    <s v="Sean Xu"/>
    <m/>
    <n v="8"/>
  </r>
  <r>
    <x v="21"/>
    <s v="I/C DESG"/>
    <s v="004713"/>
    <s v="Ronnie Xu"/>
    <m/>
    <n v="8"/>
  </r>
  <r>
    <x v="21"/>
    <s v="I/C DESG"/>
    <s v="006165"/>
    <s v="Dominique Zhu"/>
    <m/>
    <n v="8"/>
  </r>
  <r>
    <x v="21"/>
    <s v="I/C DESG"/>
    <s v="006164"/>
    <s v="Ethan Zhou"/>
    <m/>
    <n v="8"/>
  </r>
  <r>
    <x v="19"/>
    <s v="I/C DESG"/>
    <s v="006185"/>
    <s v="Sean Xu"/>
    <m/>
    <n v="8"/>
  </r>
  <r>
    <x v="19"/>
    <s v="I/C DESG"/>
    <s v="006184"/>
    <s v="Fiona Chen"/>
    <m/>
    <n v="8"/>
  </r>
  <r>
    <x v="21"/>
    <s v="I/C DESG"/>
    <s v="004713"/>
    <s v="Ronnie Xu"/>
    <m/>
    <n v="8"/>
  </r>
  <r>
    <x v="21"/>
    <s v="I/C DESG"/>
    <s v="006165"/>
    <s v="Dominique Zhu"/>
    <m/>
    <n v="8"/>
  </r>
  <r>
    <x v="19"/>
    <s v="I/C DESG"/>
    <s v="006185"/>
    <s v="Sean Xu"/>
    <m/>
    <n v="8"/>
  </r>
  <r>
    <x v="21"/>
    <s v="I/C DESG"/>
    <s v="006164"/>
    <s v="Ethan Zhou"/>
    <m/>
    <n v="8"/>
  </r>
  <r>
    <x v="19"/>
    <s v="I/C DESG"/>
    <s v="006184"/>
    <s v="Fiona Chen"/>
    <m/>
    <n v="4"/>
  </r>
  <r>
    <x v="19"/>
    <s v="I/C DESG"/>
    <s v="006185"/>
    <s v="Sean Xu"/>
    <m/>
    <n v="8"/>
  </r>
  <r>
    <x v="21"/>
    <s v="I/C DESG"/>
    <s v="004713"/>
    <s v="Ronnie Xu"/>
    <m/>
    <n v="8"/>
  </r>
  <r>
    <x v="64"/>
    <s v="I/C DESG"/>
    <s v="006184"/>
    <s v="Fiona Chen"/>
    <m/>
    <n v="8"/>
  </r>
  <r>
    <x v="21"/>
    <s v="I/C DESG"/>
    <s v="006164"/>
    <s v="Ethan Zhou"/>
    <m/>
    <n v="8"/>
  </r>
  <r>
    <x v="19"/>
    <s v="I/C DESG"/>
    <s v="006165"/>
    <s v="Dominique Zhu"/>
    <m/>
    <n v="8"/>
  </r>
  <r>
    <x v="19"/>
    <s v="I/C DESG"/>
    <s v="006185"/>
    <s v="Sean Xu"/>
    <m/>
    <n v="8"/>
  </r>
  <r>
    <x v="64"/>
    <s v="I/C DESG"/>
    <s v="006184"/>
    <s v="Fiona Chen"/>
    <m/>
    <n v="8"/>
  </r>
  <r>
    <x v="21"/>
    <s v="I/C DESG"/>
    <s v="004713"/>
    <s v="Ronnie Xu"/>
    <m/>
    <n v="8"/>
  </r>
  <r>
    <x v="19"/>
    <s v="I/C DESG"/>
    <s v="006185"/>
    <s v="Sean Xu"/>
    <m/>
    <n v="8"/>
  </r>
  <r>
    <x v="19"/>
    <s v="I/C DESG"/>
    <s v="006165"/>
    <s v="Dominique Zhu"/>
    <m/>
    <n v="8"/>
  </r>
  <r>
    <x v="64"/>
    <s v="I/C DESG"/>
    <s v="006184"/>
    <s v="Fiona Chen"/>
    <m/>
    <n v="8"/>
  </r>
  <r>
    <x v="21"/>
    <s v="I/C DESG"/>
    <s v="004713"/>
    <s v="Ronnie Xu"/>
    <m/>
    <n v="8"/>
  </r>
  <r>
    <x v="10"/>
    <s v="I/C DESG"/>
    <s v="006164"/>
    <s v="Ethan Zhou"/>
    <m/>
    <n v="8"/>
  </r>
  <r>
    <x v="21"/>
    <s v="I/C DESG"/>
    <s v="004713"/>
    <s v="Ronnie Xu"/>
    <m/>
    <n v="8"/>
  </r>
  <r>
    <x v="64"/>
    <s v="I/C DESG"/>
    <s v="006184"/>
    <s v="Fiona Chen"/>
    <m/>
    <n v="8"/>
  </r>
  <r>
    <x v="10"/>
    <s v="I/C DESG"/>
    <s v="006164"/>
    <s v="Ethan Zhou"/>
    <m/>
    <n v="8"/>
  </r>
  <r>
    <x v="64"/>
    <s v="I/C DESG"/>
    <s v="006165"/>
    <s v="Dominique Zhu"/>
    <m/>
    <n v="8"/>
  </r>
  <r>
    <x v="21"/>
    <s v="I/C DESG"/>
    <s v="006165"/>
    <s v="Dominique Zhu"/>
    <m/>
    <n v="8"/>
  </r>
  <r>
    <x v="21"/>
    <s v="I/C DESG"/>
    <s v="006165"/>
    <s v="Dominique Zhu"/>
    <m/>
    <n v="8"/>
  </r>
  <r>
    <x v="64"/>
    <s v="I/C DESG"/>
    <s v="006165"/>
    <s v="Dominique Zhu"/>
    <m/>
    <n v="8"/>
  </r>
  <r>
    <x v="17"/>
    <s v="I/C DESG"/>
    <s v="000914"/>
    <s v="Charles Sun"/>
    <m/>
    <n v="4"/>
  </r>
  <r>
    <x v="42"/>
    <s v="Design"/>
    <s v="000914"/>
    <s v="Charles Sun"/>
    <m/>
    <n v="8"/>
  </r>
  <r>
    <x v="42"/>
    <s v="Design"/>
    <s v="000914"/>
    <s v="Charles Sun"/>
    <m/>
    <n v="4"/>
  </r>
  <r>
    <x v="42"/>
    <s v="Design"/>
    <s v="000914"/>
    <s v="Charles Sun"/>
    <m/>
    <n v="4"/>
  </r>
  <r>
    <x v="19"/>
    <s v="I/C DESG"/>
    <s v="000914"/>
    <s v="Charles Sun"/>
    <m/>
    <n v="4"/>
  </r>
  <r>
    <x v="42"/>
    <s v="Design"/>
    <s v="000914"/>
    <s v="Charles Sun"/>
    <m/>
    <n v="4"/>
  </r>
  <r>
    <x v="42"/>
    <s v="Design"/>
    <s v="000914"/>
    <s v="Charles Sun"/>
    <m/>
    <n v="8"/>
  </r>
  <r>
    <x v="42"/>
    <s v="Design"/>
    <s v="000914"/>
    <s v="Charles Sun"/>
    <m/>
    <n v="8"/>
  </r>
  <r>
    <x v="21"/>
    <s v="I/C DESG"/>
    <s v="000914"/>
    <s v="Charles Sun"/>
    <m/>
    <n v="2"/>
  </r>
  <r>
    <x v="21"/>
    <s v="I/C DESG"/>
    <s v="000914"/>
    <s v="Charles Sun"/>
    <m/>
    <n v="4"/>
  </r>
  <r>
    <x v="21"/>
    <s v="I/C DESG"/>
    <s v="000914"/>
    <s v="Charles Sun"/>
    <m/>
    <n v="4"/>
  </r>
  <r>
    <x v="17"/>
    <s v="I/C DESG"/>
    <s v="000914"/>
    <s v="Charles Sun"/>
    <m/>
    <n v="2"/>
  </r>
  <r>
    <x v="19"/>
    <s v="I/C DESG"/>
    <s v="006184"/>
    <s v="Fiona Chen"/>
    <m/>
    <n v="8"/>
  </r>
  <r>
    <x v="19"/>
    <s v="I/C DESG"/>
    <s v="006184"/>
    <s v="Fiona Chen"/>
    <m/>
    <n v="8"/>
  </r>
  <r>
    <x v="19"/>
    <s v="I/C DESG"/>
    <s v="006184"/>
    <s v="Fiona Chen"/>
    <m/>
    <n v="4"/>
  </r>
  <r>
    <x v="19"/>
    <s v="I/C DESG"/>
    <s v="006184"/>
    <s v="Fiona Chen"/>
    <m/>
    <n v="4"/>
  </r>
  <r>
    <x v="19"/>
    <s v="I/C DESG"/>
    <s v="006184"/>
    <s v="Fiona Chen"/>
    <m/>
    <n v="8"/>
  </r>
  <r>
    <x v="19"/>
    <s v="I/C DESG"/>
    <s v="006184"/>
    <s v="Fiona Chen"/>
    <m/>
    <n v="8"/>
  </r>
  <r>
    <x v="64"/>
    <s v="I/C DESG"/>
    <s v="006184"/>
    <s v="Fiona Chen"/>
    <m/>
    <n v="4"/>
  </r>
  <r>
    <x v="64"/>
    <s v="I/C DESG"/>
    <s v="006184"/>
    <s v="Fiona Chen"/>
    <m/>
    <n v="8"/>
  </r>
  <r>
    <x v="64"/>
    <s v="I/C DESG"/>
    <s v="006184"/>
    <s v="Fiona Chen"/>
    <m/>
    <n v="4"/>
  </r>
  <r>
    <x v="64"/>
    <s v="I/C DESG"/>
    <s v="006184"/>
    <s v="Fiona Chen"/>
    <m/>
    <n v="8"/>
  </r>
  <r>
    <x v="64"/>
    <s v="I/C DESG"/>
    <s v="006184"/>
    <s v="Fiona Chen"/>
    <m/>
    <n v="8"/>
  </r>
  <r>
    <x v="64"/>
    <s v="I/C DESG"/>
    <s v="006184"/>
    <s v="Fiona Chen"/>
    <m/>
    <n v="4"/>
  </r>
  <r>
    <x v="19"/>
    <s v="I/C DESG"/>
    <s v="006184"/>
    <s v="Fiona Chen"/>
    <m/>
    <n v="4"/>
  </r>
  <r>
    <x v="19"/>
    <s v="I/C DESG"/>
    <s v="006184"/>
    <s v="Fiona Chen"/>
    <m/>
    <n v="8"/>
  </r>
  <r>
    <x v="19"/>
    <s v="I/C DESG"/>
    <s v="006184"/>
    <s v="Fiona Chen"/>
    <m/>
    <n v="8"/>
  </r>
  <r>
    <x v="10"/>
    <s v="I/C DESG"/>
    <s v="006164"/>
    <s v="Ethan Zhou"/>
    <m/>
    <n v="4"/>
  </r>
  <r>
    <x v="10"/>
    <s v="I/C DESG"/>
    <s v="006164"/>
    <s v="Ethan Zhou"/>
    <m/>
    <n v="8"/>
  </r>
  <r>
    <x v="10"/>
    <s v="I/C DESG"/>
    <s v="006164"/>
    <s v="Ethan Zhou"/>
    <m/>
    <n v="8"/>
  </r>
  <r>
    <x v="10"/>
    <s v="I/C DESG"/>
    <s v="006164"/>
    <s v="Ethan Zhou"/>
    <m/>
    <n v="8"/>
  </r>
  <r>
    <x v="10"/>
    <s v="I/C DESG"/>
    <s v="006164"/>
    <s v="Ethan Zhou"/>
    <m/>
    <n v="8"/>
  </r>
  <r>
    <x v="64"/>
    <s v="I/C DESG"/>
    <s v="006165"/>
    <s v="Dominique Zhu"/>
    <m/>
    <n v="8"/>
  </r>
  <r>
    <x v="10"/>
    <s v="I/C DESG"/>
    <s v="006164"/>
    <s v="Ethan Zhou"/>
    <m/>
    <n v="8"/>
  </r>
  <r>
    <x v="19"/>
    <s v="I/C DESG"/>
    <s v="006185"/>
    <s v="Sean Xu"/>
    <m/>
    <n v="8"/>
  </r>
  <r>
    <x v="64"/>
    <s v="I/C DESG"/>
    <s v="006165"/>
    <s v="Dominique Zhu"/>
    <m/>
    <n v="8"/>
  </r>
  <r>
    <x v="21"/>
    <s v="I/C DESG"/>
    <s v="004713"/>
    <s v="Ronnie Xu"/>
    <m/>
    <n v="8"/>
  </r>
  <r>
    <x v="19"/>
    <s v="I/C DESG"/>
    <s v="006185"/>
    <s v="Sean Xu"/>
    <m/>
    <n v="8"/>
  </r>
  <r>
    <x v="21"/>
    <s v="I/C DESG"/>
    <s v="000914"/>
    <s v="Charles Sun"/>
    <m/>
    <n v="8"/>
  </r>
  <r>
    <x v="66"/>
    <s v="I/C DESG"/>
    <s v="006165"/>
    <s v="Dominique Zhu"/>
    <m/>
    <n v="8"/>
  </r>
  <r>
    <x v="19"/>
    <s v="I/C DESG"/>
    <s v="004713"/>
    <s v="Ronnie Xu"/>
    <m/>
    <n v="8"/>
  </r>
  <r>
    <x v="21"/>
    <s v="I/C DESG"/>
    <s v="000914"/>
    <s v="Charles Sun"/>
    <m/>
    <n v="4"/>
  </r>
  <r>
    <x v="19"/>
    <s v="I/C DESG"/>
    <s v="006185"/>
    <s v="Sean Xu"/>
    <m/>
    <n v="8"/>
  </r>
  <r>
    <x v="66"/>
    <s v="I/C DESG"/>
    <s v="006165"/>
    <s v="Dominique Zhu"/>
    <m/>
    <n v="8"/>
  </r>
  <r>
    <x v="19"/>
    <s v="I/C DESG"/>
    <s v="006185"/>
    <s v="Sean Xu"/>
    <m/>
    <n v="8"/>
  </r>
  <r>
    <x v="66"/>
    <s v="I/C DESG"/>
    <s v="006165"/>
    <s v="Dominique Zhu"/>
    <m/>
    <n v="8"/>
  </r>
  <r>
    <x v="19"/>
    <s v="I/C DESG"/>
    <s v="006185"/>
    <s v="Sean Xu"/>
    <m/>
    <n v="8"/>
  </r>
  <r>
    <x v="66"/>
    <s v="I/C DESG"/>
    <s v="006165"/>
    <s v="Dominique Zhu"/>
    <m/>
    <n v="8"/>
  </r>
  <r>
    <x v="19"/>
    <s v="I/C DESG"/>
    <s v="006185"/>
    <s v="Sean Xu"/>
    <m/>
    <n v="8"/>
  </r>
  <r>
    <x v="42"/>
    <s v="Design"/>
    <s v="000914"/>
    <s v="Charles Sun"/>
    <m/>
    <n v="8"/>
  </r>
  <r>
    <x v="66"/>
    <s v="I/C DESG"/>
    <s v="006165"/>
    <s v="Dominique Zhu"/>
    <m/>
    <n v="8"/>
  </r>
  <r>
    <x v="19"/>
    <s v="I/C DESG"/>
    <s v="006185"/>
    <s v="Sean Xu"/>
    <m/>
    <n v="8"/>
  </r>
  <r>
    <x v="42"/>
    <s v="Design"/>
    <s v="000914"/>
    <s v="Charles Sun"/>
    <m/>
    <n v="4"/>
  </r>
  <r>
    <x v="66"/>
    <s v="I/C DESG"/>
    <s v="006165"/>
    <s v="Dominique Zhu"/>
    <m/>
    <n v="8"/>
  </r>
  <r>
    <x v="19"/>
    <s v="I/C DESG"/>
    <s v="006185"/>
    <s v="Sean Xu"/>
    <m/>
    <n v="8"/>
  </r>
  <r>
    <x v="42"/>
    <s v="Design"/>
    <s v="000914"/>
    <s v="Charles Sun"/>
    <m/>
    <n v="8"/>
  </r>
  <r>
    <x v="64"/>
    <s v="I/C DESG"/>
    <s v="006165"/>
    <s v="Dominique Zhu"/>
    <m/>
    <n v="8"/>
  </r>
  <r>
    <x v="19"/>
    <s v="I/C DESG"/>
    <s v="006185"/>
    <s v="Sean Xu"/>
    <m/>
    <n v="8"/>
  </r>
  <r>
    <x v="64"/>
    <s v="I/C DESG"/>
    <s v="006165"/>
    <s v="Dominique Zhu"/>
    <m/>
    <n v="8"/>
  </r>
  <r>
    <x v="19"/>
    <s v="I/C DESG"/>
    <s v="006185"/>
    <s v="Sean Xu"/>
    <m/>
    <n v="8"/>
  </r>
  <r>
    <x v="17"/>
    <s v="I/C DESG"/>
    <s v="000914"/>
    <s v="Charles Sun"/>
    <m/>
    <n v="4"/>
  </r>
  <r>
    <x v="64"/>
    <s v="I/C DESG"/>
    <s v="006165"/>
    <s v="Dominique Zhu"/>
    <m/>
    <n v="8"/>
  </r>
  <r>
    <x v="64"/>
    <s v="I/C DESG"/>
    <s v="006165"/>
    <s v="Dominique Zhu"/>
    <m/>
    <n v="8"/>
  </r>
  <r>
    <x v="21"/>
    <s v="I/C DESG"/>
    <s v="000914"/>
    <s v="Charles Sun"/>
    <m/>
    <n v="8"/>
  </r>
  <r>
    <x v="21"/>
    <s v="I/C DESG"/>
    <s v="000914"/>
    <s v="Charles Sun"/>
    <m/>
    <n v="8"/>
  </r>
  <r>
    <x v="21"/>
    <s v="I/C DESG"/>
    <s v="000914"/>
    <s v="Charles Sun"/>
    <m/>
    <n v="4"/>
  </r>
  <r>
    <x v="21"/>
    <s v="I/C DESG"/>
    <s v="000914"/>
    <s v="Charles Sun"/>
    <m/>
    <n v="4"/>
  </r>
  <r>
    <x v="64"/>
    <s v="I/C DESG"/>
    <s v="006184"/>
    <s v="Fiona Chen"/>
    <m/>
    <n v="8"/>
  </r>
  <r>
    <x v="21"/>
    <s v="I/C DESG"/>
    <s v="007053"/>
    <s v="Kai Kang"/>
    <m/>
    <n v="8"/>
  </r>
  <r>
    <x v="64"/>
    <s v="I/C DESG"/>
    <s v="006165"/>
    <s v="Dominique Zhu"/>
    <m/>
    <n v="8"/>
  </r>
  <r>
    <x v="21"/>
    <s v="I/C DESG"/>
    <s v="000914"/>
    <s v="Charles Sun"/>
    <m/>
    <n v="8"/>
  </r>
  <r>
    <x v="17"/>
    <s v="I/C DESG"/>
    <s v="000914"/>
    <s v="Charles Sun"/>
    <m/>
    <n v="4"/>
  </r>
  <r>
    <x v="64"/>
    <s v="I/C DESG"/>
    <s v="006165"/>
    <s v="Dominique Zhu"/>
    <m/>
    <n v="8"/>
  </r>
  <r>
    <x v="19"/>
    <s v="I/C DESG"/>
    <s v="006185"/>
    <s v="Sean Xu"/>
    <m/>
    <n v="8"/>
  </r>
  <r>
    <x v="64"/>
    <s v="I/C DESG"/>
    <s v="006184"/>
    <s v="Fiona Chen"/>
    <m/>
    <n v="8"/>
  </r>
  <r>
    <x v="56"/>
    <s v="Design"/>
    <s v="007047"/>
    <s v="Kirie Dai"/>
    <m/>
    <n v="8"/>
  </r>
  <r>
    <x v="19"/>
    <s v="I/C DESG"/>
    <s v="004713"/>
    <s v="Ronnie Xu"/>
    <m/>
    <n v="8"/>
  </r>
  <r>
    <x v="21"/>
    <s v="I/C DESG"/>
    <s v="000914"/>
    <s v="Charles Sun"/>
    <m/>
    <n v="8"/>
  </r>
  <r>
    <x v="19"/>
    <s v="I/C DESG"/>
    <s v="006185"/>
    <s v="Sean Xu"/>
    <m/>
    <n v="8"/>
  </r>
  <r>
    <x v="66"/>
    <s v="I/C DESG"/>
    <s v="006165"/>
    <s v="Dominique Zhu"/>
    <m/>
    <n v="8"/>
  </r>
  <r>
    <x v="17"/>
    <s v="I/C DESG"/>
    <s v="006184"/>
    <s v="Fiona Chen"/>
    <m/>
    <n v="8"/>
  </r>
  <r>
    <x v="17"/>
    <s v="I/C DESG"/>
    <s v="000914"/>
    <s v="Charles Sun"/>
    <m/>
    <n v="8"/>
  </r>
  <r>
    <x v="21"/>
    <s v="I/C DESG"/>
    <s v="000914"/>
    <s v="Charles Sun"/>
    <m/>
    <n v="8"/>
  </r>
  <r>
    <x v="19"/>
    <s v="I/C DESG"/>
    <s v="006185"/>
    <s v="Sean Xu"/>
    <m/>
    <n v="8"/>
  </r>
  <r>
    <x v="42"/>
    <s v="Design"/>
    <s v="006184"/>
    <s v="Fiona Chen"/>
    <m/>
    <n v="6"/>
  </r>
  <r>
    <x v="66"/>
    <s v="I/C DESG"/>
    <s v="006165"/>
    <s v="Dominique Zhu"/>
    <m/>
    <n v="8"/>
  </r>
  <r>
    <x v="21"/>
    <s v="I/C DESG"/>
    <s v="007053"/>
    <s v="Kai Kang"/>
    <m/>
    <n v="8"/>
  </r>
  <r>
    <x v="19"/>
    <s v="I/C DESG"/>
    <s v="006185"/>
    <s v="Sean Xu"/>
    <m/>
    <n v="8"/>
  </r>
  <r>
    <x v="19"/>
    <s v="I/C DESG"/>
    <s v="006185"/>
    <s v="Sean Xu"/>
    <m/>
    <n v="8"/>
  </r>
  <r>
    <x v="19"/>
    <s v="I/C DESG"/>
    <s v="004713"/>
    <s v="Ronnie Xu"/>
    <m/>
    <n v="8"/>
  </r>
  <r>
    <x v="64"/>
    <s v="I/C DESG"/>
    <s v="006184"/>
    <s v="Fiona Chen"/>
    <m/>
    <n v="8"/>
  </r>
  <r>
    <x v="17"/>
    <s v="I/C DESG"/>
    <s v="000914"/>
    <s v="Charles Sun"/>
    <m/>
    <n v="4"/>
  </r>
  <r>
    <x v="42"/>
    <s v="Design"/>
    <s v="006184"/>
    <s v="Fiona Chen"/>
    <m/>
    <n v="8"/>
  </r>
  <r>
    <x v="19"/>
    <s v="I/C DESG"/>
    <s v="006185"/>
    <s v="Sean Xu"/>
    <m/>
    <n v="8"/>
  </r>
  <r>
    <x v="42"/>
    <s v="Design"/>
    <s v="006184"/>
    <s v="Fiona Chen"/>
    <m/>
    <n v="6"/>
  </r>
  <r>
    <x v="19"/>
    <s v="I/C DESG"/>
    <s v="006185"/>
    <s v="Sean Xu"/>
    <m/>
    <n v="8"/>
  </r>
  <r>
    <x v="25"/>
    <s v="I/C DESG"/>
    <s v="000914"/>
    <s v="Charles Sun"/>
    <m/>
    <n v="8"/>
  </r>
  <r>
    <x v="19"/>
    <s v="I/C DESG"/>
    <s v="004713"/>
    <s v="Ronnie Xu"/>
    <m/>
    <n v="8"/>
  </r>
  <r>
    <x v="25"/>
    <s v="I/C DESG"/>
    <s v="000914"/>
    <s v="Charles Sun"/>
    <m/>
    <n v="8"/>
  </r>
  <r>
    <x v="19"/>
    <s v="I/C DESG"/>
    <s v="007047"/>
    <s v="Kirie Dai"/>
    <m/>
    <n v="8"/>
  </r>
  <r>
    <x v="21"/>
    <s v="I/C DESG"/>
    <s v="007053"/>
    <s v="Kai Kang"/>
    <m/>
    <n v="8"/>
  </r>
  <r>
    <x v="21"/>
    <s v="I/C DESG"/>
    <s v="006184"/>
    <s v="Fiona Chen"/>
    <m/>
    <n v="4"/>
  </r>
  <r>
    <x v="66"/>
    <s v="I/C DESG"/>
    <s v="006165"/>
    <s v="Dominique Zhu"/>
    <m/>
    <n v="8"/>
  </r>
  <r>
    <x v="19"/>
    <s v="I/C DESG"/>
    <s v="006185"/>
    <s v="Sean Xu"/>
    <m/>
    <n v="8"/>
  </r>
  <r>
    <x v="42"/>
    <s v="Design"/>
    <s v="006184"/>
    <s v="Fiona Chen"/>
    <m/>
    <n v="8"/>
  </r>
  <r>
    <x v="17"/>
    <s v="I/C DESG"/>
    <s v="000914"/>
    <s v="Charles Sun"/>
    <m/>
    <n v="8"/>
  </r>
  <r>
    <x v="19"/>
    <s v="I/C DESG"/>
    <s v="004713"/>
    <s v="Ronnie Xu"/>
    <m/>
    <n v="8"/>
  </r>
  <r>
    <x v="19"/>
    <s v="I/C DESG"/>
    <s v="006185"/>
    <s v="Sean Xu"/>
    <m/>
    <n v="8"/>
  </r>
  <r>
    <x v="21"/>
    <s v="I/C DESG"/>
    <s v="006184"/>
    <s v="Fiona Chen"/>
    <m/>
    <n v="8"/>
  </r>
  <r>
    <x v="25"/>
    <s v="I/C DESG"/>
    <s v="000914"/>
    <s v="Charles Sun"/>
    <m/>
    <n v="4"/>
  </r>
  <r>
    <x v="19"/>
    <s v="I/C DESG"/>
    <s v="006185"/>
    <s v="Sean Xu"/>
    <m/>
    <n v="8"/>
  </r>
  <r>
    <x v="19"/>
    <s v="I/C DESG"/>
    <s v="006185"/>
    <s v="Sean Xu"/>
    <m/>
    <n v="8"/>
  </r>
  <r>
    <x v="21"/>
    <s v="I/C DESG"/>
    <s v="006184"/>
    <s v="Fiona Chen"/>
    <m/>
    <n v="8"/>
  </r>
  <r>
    <x v="17"/>
    <s v="I/C DESG"/>
    <s v="000914"/>
    <s v="Charles Sun"/>
    <m/>
    <n v="4"/>
  </r>
  <r>
    <x v="21"/>
    <s v="I/C DESG"/>
    <s v="006165"/>
    <s v="Dominique Zhu"/>
    <m/>
    <n v="8"/>
  </r>
  <r>
    <x v="21"/>
    <s v="I/C DESG"/>
    <s v="000914"/>
    <s v="Charles Sun"/>
    <m/>
    <n v="4"/>
  </r>
  <r>
    <x v="19"/>
    <s v="I/C DESG"/>
    <s v="006185"/>
    <s v="Sean Xu"/>
    <m/>
    <n v="8"/>
  </r>
  <r>
    <x v="19"/>
    <s v="I/C DESG"/>
    <s v="007047"/>
    <s v="Kirie Dai"/>
    <m/>
    <n v="8"/>
  </r>
  <r>
    <x v="21"/>
    <s v="I/C DESG"/>
    <s v="000914"/>
    <s v="Charles Sun"/>
    <m/>
    <n v="4"/>
  </r>
  <r>
    <x v="42"/>
    <s v="Design"/>
    <s v="006184"/>
    <s v="Fiona Chen"/>
    <m/>
    <n v="8"/>
  </r>
  <r>
    <x v="21"/>
    <s v="I/C DESG"/>
    <s v="006184"/>
    <s v="Fiona Chen"/>
    <m/>
    <n v="8"/>
  </r>
  <r>
    <x v="21"/>
    <s v="I/C DESG"/>
    <s v="000914"/>
    <s v="Charles Sun"/>
    <m/>
    <n v="8"/>
  </r>
  <r>
    <x v="25"/>
    <s v="I/C DESG"/>
    <s v="004713"/>
    <s v="Ronnie Xu"/>
    <m/>
    <n v="8"/>
  </r>
  <r>
    <x v="21"/>
    <s v="I/C DESG"/>
    <s v="007053"/>
    <s v="Kai Kang"/>
    <m/>
    <n v="8"/>
  </r>
  <r>
    <x v="19"/>
    <s v="I/C DESG"/>
    <s v="006185"/>
    <s v="Sean Xu"/>
    <m/>
    <n v="8"/>
  </r>
  <r>
    <x v="19"/>
    <s v="I/C DESG"/>
    <s v="006185"/>
    <s v="Sean Xu"/>
    <m/>
    <n v="8"/>
  </r>
  <r>
    <x v="21"/>
    <s v="I/C DESG"/>
    <s v="000914"/>
    <s v="Charles Sun"/>
    <m/>
    <n v="4"/>
  </r>
  <r>
    <x v="19"/>
    <s v="I/C DESG"/>
    <s v="007047"/>
    <s v="Kirie Dai"/>
    <m/>
    <n v="8"/>
  </r>
  <r>
    <x v="21"/>
    <s v="I/C DESG"/>
    <s v="006184"/>
    <s v="Fiona Chen"/>
    <m/>
    <n v="8"/>
  </r>
  <r>
    <x v="10"/>
    <s v="I/C DESG"/>
    <s v="006184"/>
    <s v="Fiona Chen"/>
    <m/>
    <n v="2"/>
  </r>
  <r>
    <x v="21"/>
    <s v="I/C DESG"/>
    <s v="000914"/>
    <s v="Charles Sun"/>
    <m/>
    <n v="8"/>
  </r>
  <r>
    <x v="25"/>
    <s v="I/C DESG"/>
    <s v="004713"/>
    <s v="Ronnie Xu"/>
    <m/>
    <n v="8"/>
  </r>
  <r>
    <x v="19"/>
    <s v="I/C DESG"/>
    <s v="004713"/>
    <s v="Ronnie Xu"/>
    <m/>
    <n v="8"/>
  </r>
  <r>
    <x v="19"/>
    <s v="I/C DESG"/>
    <s v="006185"/>
    <s v="Sean Xu"/>
    <m/>
    <n v="8"/>
  </r>
  <r>
    <x v="19"/>
    <s v="I/C DESG"/>
    <s v="006185"/>
    <s v="Sean Xu"/>
    <m/>
    <n v="8"/>
  </r>
  <r>
    <x v="17"/>
    <s v="I/C DESG"/>
    <s v="006184"/>
    <s v="Fiona Chen"/>
    <m/>
    <n v="8"/>
  </r>
  <r>
    <x v="25"/>
    <s v="I/C DESG"/>
    <s v="000914"/>
    <s v="Charles Sun"/>
    <m/>
    <n v="8"/>
  </r>
  <r>
    <x v="21"/>
    <s v="I/C DESG"/>
    <s v="006165"/>
    <s v="Dominique Zhu"/>
    <m/>
    <n v="8"/>
  </r>
  <r>
    <x v="19"/>
    <s v="I/C DESG"/>
    <s v="006185"/>
    <s v="Sean Xu"/>
    <m/>
    <n v="8"/>
  </r>
  <r>
    <x v="17"/>
    <s v="I/C DESG"/>
    <s v="006184"/>
    <s v="Fiona Chen"/>
    <m/>
    <n v="4"/>
  </r>
  <r>
    <x v="10"/>
    <s v="I/C DESG"/>
    <s v="006184"/>
    <s v="Fiona Chen"/>
    <m/>
    <n v="8"/>
  </r>
  <r>
    <x v="19"/>
    <s v="I/C DESG"/>
    <s v="007047"/>
    <s v="Kirie Dai"/>
    <m/>
    <n v="8"/>
  </r>
  <r>
    <x v="19"/>
    <s v="I/C DESG"/>
    <s v="004713"/>
    <s v="Ronnie Xu"/>
    <m/>
    <n v="8"/>
  </r>
  <r>
    <x v="19"/>
    <s v="I/C DESG"/>
    <s v="006185"/>
    <s v="Sean Xu"/>
    <m/>
    <n v="8"/>
  </r>
  <r>
    <x v="21"/>
    <s v="I/C DESG"/>
    <s v="000914"/>
    <s v="Charles Sun"/>
    <m/>
    <n v="8"/>
  </r>
  <r>
    <x v="21"/>
    <s v="I/C DESG"/>
    <s v="000914"/>
    <s v="Charles Sun"/>
    <m/>
    <n v="8"/>
  </r>
  <r>
    <x v="64"/>
    <s v="I/C DESG"/>
    <s v="006184"/>
    <s v="Fiona Chen"/>
    <m/>
    <n v="8"/>
  </r>
  <r>
    <x v="64"/>
    <s v="I/C DESG"/>
    <s v="006165"/>
    <s v="Dominique Zhu"/>
    <m/>
    <n v="8"/>
  </r>
  <r>
    <x v="19"/>
    <s v="I/C DESG"/>
    <s v="006185"/>
    <s v="Sean Xu"/>
    <m/>
    <n v="8"/>
  </r>
  <r>
    <x v="19"/>
    <s v="I/C DESG"/>
    <s v="004713"/>
    <s v="Ronnie Xu"/>
    <m/>
    <n v="8"/>
  </r>
  <r>
    <x v="21"/>
    <s v="I/C DESG"/>
    <s v="000914"/>
    <s v="Charles Sun"/>
    <m/>
    <n v="8"/>
  </r>
  <r>
    <x v="17"/>
    <s v="I/C DESG"/>
    <s v="006184"/>
    <s v="Fiona Chen"/>
    <m/>
    <n v="8"/>
  </r>
  <r>
    <x v="19"/>
    <s v="I/C DESG"/>
    <s v="007047"/>
    <s v="Kirie Dai"/>
    <m/>
    <n v="8"/>
  </r>
  <r>
    <x v="66"/>
    <s v="I/C DESG"/>
    <s v="006165"/>
    <s v="Dominique Zhu"/>
    <m/>
    <n v="8"/>
  </r>
  <r>
    <x v="21"/>
    <s v="I/C DESG"/>
    <s v="007053"/>
    <s v="Kai Kang"/>
    <m/>
    <n v="8"/>
  </r>
  <r>
    <x v="19"/>
    <s v="I/C DESG"/>
    <s v="006185"/>
    <s v="Sean Xu"/>
    <m/>
    <n v="8"/>
  </r>
  <r>
    <x v="64"/>
    <s v="I/C DESG"/>
    <s v="006184"/>
    <s v="Fiona Chen"/>
    <m/>
    <n v="2"/>
  </r>
  <r>
    <x v="19"/>
    <s v="I/C DESG"/>
    <s v="004713"/>
    <s v="Ronnie Xu"/>
    <m/>
    <n v="8"/>
  </r>
  <r>
    <x v="19"/>
    <s v="I/C DESG"/>
    <s v="006185"/>
    <s v="Sean Xu"/>
    <m/>
    <n v="8"/>
  </r>
  <r>
    <x v="25"/>
    <s v="I/C DESG"/>
    <s v="000914"/>
    <s v="Charles Sun"/>
    <m/>
    <n v="8"/>
  </r>
  <r>
    <x v="64"/>
    <s v="I/C DESG"/>
    <s v="006184"/>
    <s v="Fiona Chen"/>
    <m/>
    <n v="8"/>
  </r>
  <r>
    <x v="19"/>
    <s v="I/C DESG"/>
    <s v="004713"/>
    <s v="Ronnie Xu"/>
    <m/>
    <n v="8"/>
  </r>
  <r>
    <x v="19"/>
    <s v="I/C DESG"/>
    <s v="007047"/>
    <s v="Kirie Dai"/>
    <m/>
    <n v="8"/>
  </r>
  <r>
    <x v="21"/>
    <s v="I/C DESG"/>
    <s v="007053"/>
    <s v="Kai Kang"/>
    <m/>
    <n v="8"/>
  </r>
  <r>
    <x v="21"/>
    <s v="I/C DESG"/>
    <s v="000914"/>
    <s v="Charles Sun"/>
    <m/>
    <n v="8"/>
  </r>
  <r>
    <x v="19"/>
    <s v="I/C DESG"/>
    <s v="007047"/>
    <s v="Kirie Dai"/>
    <m/>
    <n v="8"/>
  </r>
  <r>
    <x v="64"/>
    <s v="I/C DESG"/>
    <s v="006184"/>
    <s v="Fiona Chen"/>
    <m/>
    <n v="8"/>
  </r>
  <r>
    <x v="21"/>
    <s v="I/C DESG"/>
    <s v="007053"/>
    <s v="Kai Kang"/>
    <m/>
    <n v="8"/>
  </r>
  <r>
    <x v="21"/>
    <s v="I/C DESG"/>
    <s v="004713"/>
    <s v="Ronnie Xu"/>
    <m/>
    <n v="8"/>
  </r>
  <r>
    <x v="21"/>
    <s v="I/C DESG"/>
    <s v="004713"/>
    <s v="Ronnie Xu"/>
    <m/>
    <n v="8"/>
  </r>
  <r>
    <x v="64"/>
    <s v="I/C DESG"/>
    <s v="006165"/>
    <s v="Dominique Zhu"/>
    <m/>
    <n v="8"/>
  </r>
  <r>
    <x v="21"/>
    <s v="I/C DESG"/>
    <s v="000914"/>
    <s v="Charles Sun"/>
    <m/>
    <n v="8"/>
  </r>
  <r>
    <x v="21"/>
    <s v="I/C DESG"/>
    <s v="007053"/>
    <s v="Kai Kang"/>
    <m/>
    <n v="8"/>
  </r>
  <r>
    <x v="64"/>
    <s v="I/C DESG"/>
    <s v="006184"/>
    <s v="Fiona Chen"/>
    <m/>
    <n v="4"/>
  </r>
  <r>
    <x v="19"/>
    <s v="I/C DESG"/>
    <s v="007047"/>
    <s v="Kirie Dai"/>
    <m/>
    <n v="8"/>
  </r>
  <r>
    <x v="21"/>
    <s v="I/C DESG"/>
    <s v="004713"/>
    <s v="Ronnie Xu"/>
    <m/>
    <n v="8"/>
  </r>
  <r>
    <x v="21"/>
    <s v="I/C DESG"/>
    <s v="000914"/>
    <s v="Charles Sun"/>
    <m/>
    <n v="8"/>
  </r>
  <r>
    <x v="21"/>
    <s v="I/C DESG"/>
    <s v="006165"/>
    <s v="Dominique Zhu"/>
    <m/>
    <n v="8"/>
  </r>
  <r>
    <x v="21"/>
    <s v="I/C DESG"/>
    <s v="004713"/>
    <s v="Ronnie Xu"/>
    <m/>
    <n v="8"/>
  </r>
  <r>
    <x v="19"/>
    <s v="I/C DESG"/>
    <s v="007047"/>
    <s v="Kirie Dai"/>
    <m/>
    <n v="8"/>
  </r>
  <r>
    <x v="25"/>
    <s v="I/C DESG"/>
    <s v="004713"/>
    <s v="Ronnie Xu"/>
    <m/>
    <n v="8"/>
  </r>
  <r>
    <x v="21"/>
    <s v="I/C DESG"/>
    <s v="007053"/>
    <s v="Kai Kang"/>
    <m/>
    <n v="8"/>
  </r>
  <r>
    <x v="25"/>
    <s v="I/C DESG"/>
    <s v="004713"/>
    <s v="Ronnie Xu"/>
    <m/>
    <n v="8"/>
  </r>
  <r>
    <x v="25"/>
    <s v="I/C DESG"/>
    <s v="004713"/>
    <s v="Ronnie Xu"/>
    <m/>
    <n v="8"/>
  </r>
  <r>
    <x v="21"/>
    <s v="I/C DESG"/>
    <s v="007053"/>
    <s v="Kai Kang"/>
    <m/>
    <n v="8"/>
  </r>
  <r>
    <x v="21"/>
    <s v="I/C DESG"/>
    <s v="004713"/>
    <s v="Ronnie Xu"/>
    <m/>
    <n v="8"/>
  </r>
  <r>
    <x v="42"/>
    <s v="Design"/>
    <s v="006165"/>
    <s v="Dominique Zhu"/>
    <m/>
    <n v="8"/>
  </r>
  <r>
    <x v="21"/>
    <s v="I/C DESG"/>
    <s v="007053"/>
    <s v="Kai Kang"/>
    <m/>
    <n v="8"/>
  </r>
  <r>
    <x v="21"/>
    <s v="I/C DESG"/>
    <s v="006165"/>
    <s v="Dominique Zhu"/>
    <m/>
    <n v="8"/>
  </r>
  <r>
    <x v="21"/>
    <s v="I/C DESG"/>
    <s v="007053"/>
    <s v="Kai Kang"/>
    <m/>
    <n v="8"/>
  </r>
  <r>
    <x v="32"/>
    <s v="I/C DESG"/>
    <s v="006165"/>
    <s v="Dominique Zhu"/>
    <m/>
    <n v="4"/>
  </r>
  <r>
    <x v="64"/>
    <s v="I/C DESG"/>
    <s v="006165"/>
    <s v="Dominique Zhu"/>
    <m/>
    <n v="8"/>
  </r>
  <r>
    <x v="64"/>
    <s v="I/C DESG"/>
    <s v="006165"/>
    <s v="Dominique Zhu"/>
    <m/>
    <n v="4"/>
  </r>
  <r>
    <x v="42"/>
    <s v="Design"/>
    <s v="006165"/>
    <s v="Dominique Zhu"/>
    <m/>
    <n v="8"/>
  </r>
  <r>
    <x v="42"/>
    <s v="Design"/>
    <s v="006165"/>
    <s v="Dominique Zhu"/>
    <m/>
    <n v="8"/>
  </r>
  <r>
    <x v="42"/>
    <s v="Design"/>
    <s v="006165"/>
    <s v="Dominique Zhu"/>
    <m/>
    <n v="8"/>
  </r>
  <r>
    <x v="42"/>
    <s v="Design"/>
    <s v="006165"/>
    <s v="Dominique Zhu"/>
    <m/>
    <n v="8"/>
  </r>
  <r>
    <x v="42"/>
    <s v="Design"/>
    <s v="006165"/>
    <s v="Dominique Zhu"/>
    <m/>
    <n v="8"/>
  </r>
  <r>
    <x v="56"/>
    <s v="Design"/>
    <s v="007047"/>
    <s v="Kirie Dai"/>
    <m/>
    <n v="8"/>
  </r>
  <r>
    <x v="56"/>
    <s v="Design"/>
    <s v="007047"/>
    <s v="Kirie Dai"/>
    <m/>
    <n v="8"/>
  </r>
  <r>
    <x v="56"/>
    <s v="Design"/>
    <s v="007047"/>
    <s v="Kirie Dai"/>
    <m/>
    <n v="8"/>
  </r>
  <r>
    <x v="56"/>
    <s v="Design"/>
    <s v="007047"/>
    <s v="Kirie Dai"/>
    <m/>
    <n v="8"/>
  </r>
  <r>
    <x v="56"/>
    <s v="Design"/>
    <s v="007047"/>
    <s v="Kirie Dai"/>
    <m/>
    <n v="8"/>
  </r>
  <r>
    <x v="19"/>
    <s v="I/C DESG"/>
    <s v="007047"/>
    <s v="Kirie Dai"/>
    <m/>
    <n v="8"/>
  </r>
  <r>
    <x v="19"/>
    <s v="I/C DESG"/>
    <s v="007047"/>
    <s v="Kirie Dai"/>
    <m/>
    <n v="8"/>
  </r>
  <r>
    <x v="19"/>
    <s v="I/C DESG"/>
    <s v="007047"/>
    <s v="Kirie Dai"/>
    <m/>
    <n v="8"/>
  </r>
  <r>
    <x v="42"/>
    <s v="Design"/>
    <s v="007053"/>
    <s v="Kai Kang"/>
    <m/>
    <n v="8"/>
  </r>
  <r>
    <x v="42"/>
    <s v="Design"/>
    <s v="007053"/>
    <s v="Kai Kang"/>
    <m/>
    <n v="8"/>
  </r>
  <r>
    <x v="25"/>
    <s v="I/C DESG"/>
    <s v="000914"/>
    <s v="Charles Sun"/>
    <m/>
    <n v="4"/>
  </r>
  <r>
    <x v="42"/>
    <s v="Design"/>
    <s v="007053"/>
    <s v="Kai Kang"/>
    <m/>
    <n v="8"/>
  </r>
  <r>
    <x v="21"/>
    <s v="I/C DESG"/>
    <s v="007053"/>
    <s v="Kai Kang"/>
    <m/>
    <n v="4"/>
  </r>
  <r>
    <x v="10"/>
    <s v="I/C DESG"/>
    <s v="006184"/>
    <s v="Fiona Chen"/>
    <m/>
    <n v="8"/>
  </r>
  <r>
    <x v="25"/>
    <s v="I/C DESG"/>
    <s v="000914"/>
    <s v="Charles Sun"/>
    <m/>
    <n v="8"/>
  </r>
  <r>
    <x v="21"/>
    <s v="I/C DESG"/>
    <s v="007053"/>
    <s v="Kai Kang"/>
    <m/>
    <n v="8"/>
  </r>
  <r>
    <x v="64"/>
    <s v="I/C DESG"/>
    <s v="007053"/>
    <s v="Kai Kang"/>
    <m/>
    <n v="8"/>
  </r>
  <r>
    <x v="25"/>
    <s v="I/C DESG"/>
    <s v="000914"/>
    <s v="Charles Sun"/>
    <m/>
    <n v="8"/>
  </r>
  <r>
    <x v="19"/>
    <s v="I/C DESG"/>
    <s v="006184"/>
    <s v="Fiona Chen"/>
    <m/>
    <n v="8"/>
  </r>
  <r>
    <x v="25"/>
    <s v="I/C DESG"/>
    <s v="000914"/>
    <s v="Charles Sun"/>
    <m/>
    <n v="8"/>
  </r>
  <r>
    <x v="19"/>
    <s v="I/C DESG"/>
    <s v="007235"/>
    <s v="Elaine Gu"/>
    <m/>
    <n v="8"/>
  </r>
  <r>
    <x v="21"/>
    <s v="I/C DESG"/>
    <s v="006165"/>
    <s v="Dominique Zhu"/>
    <m/>
    <n v="8"/>
  </r>
  <r>
    <x v="19"/>
    <s v="I/C DESG"/>
    <s v="006184"/>
    <s v="Fiona Chen"/>
    <m/>
    <n v="8"/>
  </r>
  <r>
    <x v="19"/>
    <s v="I/C DESG"/>
    <s v="007053"/>
    <s v="Kai Kang"/>
    <m/>
    <n v="8"/>
  </r>
  <r>
    <x v="66"/>
    <s v="I/C DESG"/>
    <s v="006184"/>
    <s v="Fiona Chen"/>
    <m/>
    <n v="8"/>
  </r>
  <r>
    <x v="19"/>
    <s v="I/C DESG"/>
    <s v="006185"/>
    <s v="Sean Xu"/>
    <m/>
    <n v="8"/>
  </r>
  <r>
    <x v="21"/>
    <s v="I/C DESG"/>
    <s v="007235"/>
    <s v="Elaine Gu"/>
    <m/>
    <n v="4"/>
  </r>
  <r>
    <x v="21"/>
    <s v="I/C DESG"/>
    <s v="000914"/>
    <s v="Charles Sun"/>
    <m/>
    <n v="2"/>
  </r>
  <r>
    <x v="25"/>
    <s v="I/C DESG"/>
    <s v="000914"/>
    <s v="Charles Sun"/>
    <m/>
    <n v="8"/>
  </r>
  <r>
    <x v="19"/>
    <s v="I/C DESG"/>
    <s v="006185"/>
    <s v="Sean Xu"/>
    <m/>
    <n v="8"/>
  </r>
  <r>
    <x v="64"/>
    <s v="I/C DESG"/>
    <s v="006184"/>
    <s v="Fiona Chen"/>
    <m/>
    <n v="8"/>
  </r>
  <r>
    <x v="64"/>
    <s v="I/C DESG"/>
    <s v="006165"/>
    <s v="Dominique Zhu"/>
    <m/>
    <n v="8"/>
  </r>
  <r>
    <x v="25"/>
    <s v="I/C DESG"/>
    <s v="000914"/>
    <s v="Charles Sun"/>
    <m/>
    <n v="6"/>
  </r>
  <r>
    <x v="64"/>
    <s v="I/C DESG"/>
    <s v="007053"/>
    <s v="Kai Kang"/>
    <m/>
    <n v="8"/>
  </r>
  <r>
    <x v="64"/>
    <s v="I/C DESG"/>
    <s v="006184"/>
    <s v="Fiona Chen"/>
    <m/>
    <n v="8"/>
  </r>
  <r>
    <x v="19"/>
    <s v="I/C DESG"/>
    <s v="007047"/>
    <s v="Kirie Dai"/>
    <m/>
    <n v="8"/>
  </r>
  <r>
    <x v="66"/>
    <s v="I/C DESG"/>
    <s v="006184"/>
    <s v="Fiona Chen"/>
    <m/>
    <n v="8"/>
  </r>
  <r>
    <x v="21"/>
    <s v="I/C DESG"/>
    <s v="007235"/>
    <s v="Elaine Gu"/>
    <m/>
    <n v="4"/>
  </r>
  <r>
    <x v="19"/>
    <s v="I/C DESG"/>
    <s v="007235"/>
    <s v="Elaine Gu"/>
    <m/>
    <n v="8"/>
  </r>
  <r>
    <x v="19"/>
    <s v="I/C DESG"/>
    <s v="006185"/>
    <s v="Sean Xu"/>
    <m/>
    <n v="8"/>
  </r>
  <r>
    <x v="25"/>
    <s v="I/C DESG"/>
    <s v="000914"/>
    <s v="Charles Sun"/>
    <m/>
    <n v="4"/>
  </r>
  <r>
    <x v="64"/>
    <s v="I/C DESG"/>
    <s v="007053"/>
    <s v="Kai Kang"/>
    <m/>
    <n v="8"/>
  </r>
  <r>
    <x v="25"/>
    <s v="I/C DESG"/>
    <s v="000914"/>
    <s v="Charles Sun"/>
    <m/>
    <n v="4"/>
  </r>
  <r>
    <x v="19"/>
    <s v="I/C DESG"/>
    <s v="007047"/>
    <s v="Kirie Dai"/>
    <m/>
    <n v="8"/>
  </r>
  <r>
    <x v="19"/>
    <s v="I/C DESG"/>
    <s v="007053"/>
    <s v="Kai Kang"/>
    <m/>
    <n v="8"/>
  </r>
  <r>
    <x v="19"/>
    <s v="I/C DESG"/>
    <s v="006185"/>
    <s v="Sean Xu"/>
    <m/>
    <n v="8"/>
  </r>
  <r>
    <x v="64"/>
    <s v="I/C DESG"/>
    <s v="007053"/>
    <s v="Kai Kang"/>
    <m/>
    <n v="4"/>
  </r>
  <r>
    <x v="66"/>
    <s v="I/C DESG"/>
    <s v="006165"/>
    <s v="Dominique Zhu"/>
    <m/>
    <n v="8"/>
  </r>
  <r>
    <x v="19"/>
    <s v="I/C DESG"/>
    <s v="006184"/>
    <s v="Fiona Chen"/>
    <m/>
    <n v="4"/>
  </r>
  <r>
    <x v="25"/>
    <s v="I/C DESG"/>
    <s v="000914"/>
    <s v="Charles Sun"/>
    <m/>
    <n v="8"/>
  </r>
  <r>
    <x v="19"/>
    <s v="I/C DESG"/>
    <s v="006184"/>
    <s v="Fiona Chen"/>
    <m/>
    <n v="8"/>
  </r>
  <r>
    <x v="19"/>
    <s v="I/C DESG"/>
    <s v="007235"/>
    <s v="Elaine Gu"/>
    <m/>
    <n v="8"/>
  </r>
  <r>
    <x v="21"/>
    <s v="I/C DESG"/>
    <s v="007235"/>
    <s v="Elaine Gu"/>
    <m/>
    <n v="4"/>
  </r>
  <r>
    <x v="21"/>
    <s v="I/C DESG"/>
    <s v="000914"/>
    <s v="Charles Sun"/>
    <m/>
    <n v="8"/>
  </r>
  <r>
    <x v="19"/>
    <s v="I/C DESG"/>
    <s v="007053"/>
    <s v="Kai Kang"/>
    <m/>
    <n v="8"/>
  </r>
  <r>
    <x v="19"/>
    <s v="I/C DESG"/>
    <s v="006184"/>
    <s v="Fiona Chen"/>
    <m/>
    <n v="4"/>
  </r>
  <r>
    <x v="21"/>
    <s v="I/C DESG"/>
    <s v="007053"/>
    <s v="Kai Kang"/>
    <m/>
    <n v="8"/>
  </r>
  <r>
    <x v="25"/>
    <s v="I/C DESG"/>
    <s v="000914"/>
    <s v="Charles Sun"/>
    <m/>
    <n v="8"/>
  </r>
  <r>
    <x v="19"/>
    <s v="I/C DESG"/>
    <s v="006184"/>
    <s v="Fiona Chen"/>
    <m/>
    <n v="8"/>
  </r>
  <r>
    <x v="56"/>
    <s v="Design"/>
    <s v="007047"/>
    <s v="Kirie Dai"/>
    <m/>
    <n v="8"/>
  </r>
  <r>
    <x v="21"/>
    <s v="I/C DESG"/>
    <s v="000914"/>
    <s v="Charles Sun"/>
    <m/>
    <n v="8"/>
  </r>
  <r>
    <x v="21"/>
    <s v="I/C DESG"/>
    <s v="006165"/>
    <s v="Dominique Zhu"/>
    <m/>
    <n v="8"/>
  </r>
  <r>
    <x v="19"/>
    <s v="I/C DESG"/>
    <s v="006185"/>
    <s v="Sean Xu"/>
    <m/>
    <n v="8"/>
  </r>
  <r>
    <x v="21"/>
    <s v="I/C DESG"/>
    <s v="000914"/>
    <s v="Charles Sun"/>
    <m/>
    <n v="4"/>
  </r>
  <r>
    <x v="10"/>
    <s v="I/C DESG"/>
    <s v="006184"/>
    <s v="Fiona Chen"/>
    <m/>
    <n v="8"/>
  </r>
  <r>
    <x v="21"/>
    <s v="I/C DESG"/>
    <s v="007235"/>
    <s v="Elaine Gu"/>
    <m/>
    <n v="4"/>
  </r>
  <r>
    <x v="64"/>
    <s v="I/C DESG"/>
    <s v="007053"/>
    <s v="Kai Kang"/>
    <m/>
    <n v="8"/>
  </r>
  <r>
    <x v="42"/>
    <s v="Design"/>
    <s v="006165"/>
    <s v="Dominique Zhu"/>
    <m/>
    <n v="8"/>
  </r>
  <r>
    <x v="21"/>
    <s v="I/C DESG"/>
    <s v="000914"/>
    <s v="Charles Sun"/>
    <m/>
    <n v="4"/>
  </r>
  <r>
    <x v="19"/>
    <s v="I/C DESG"/>
    <s v="006185"/>
    <s v="Sean Xu"/>
    <m/>
    <n v="8"/>
  </r>
  <r>
    <x v="19"/>
    <s v="I/C DESG"/>
    <s v="007053"/>
    <s v="Kai Kang"/>
    <m/>
    <n v="8"/>
  </r>
  <r>
    <x v="19"/>
    <s v="I/C DESG"/>
    <s v="007235"/>
    <s v="Elaine Gu"/>
    <m/>
    <n v="8"/>
  </r>
  <r>
    <x v="21"/>
    <s v="I/C DESG"/>
    <s v="006165"/>
    <s v="Dominique Zhu"/>
    <m/>
    <n v="8"/>
  </r>
  <r>
    <x v="64"/>
    <s v="I/C DESG"/>
    <s v="006184"/>
    <s v="Fiona Chen"/>
    <m/>
    <n v="8"/>
  </r>
  <r>
    <x v="64"/>
    <s v="I/C DESG"/>
    <s v="007053"/>
    <s v="Kai Kang"/>
    <m/>
    <n v="8"/>
  </r>
  <r>
    <x v="21"/>
    <s v="I/C DESG"/>
    <s v="000914"/>
    <s v="Charles Sun"/>
    <m/>
    <n v="8"/>
  </r>
  <r>
    <x v="25"/>
    <s v="I/C DESG"/>
    <s v="000914"/>
    <s v="Charles Sun"/>
    <m/>
    <n v="4"/>
  </r>
  <r>
    <x v="56"/>
    <s v="Design"/>
    <s v="007047"/>
    <s v="Kirie Dai"/>
    <m/>
    <n v="8"/>
  </r>
  <r>
    <x v="42"/>
    <s v="Design"/>
    <s v="006165"/>
    <s v="Dominique Zhu"/>
    <m/>
    <n v="8"/>
  </r>
  <r>
    <x v="19"/>
    <s v="I/C DESG"/>
    <s v="006184"/>
    <s v="Fiona Chen"/>
    <m/>
    <n v="8"/>
  </r>
  <r>
    <x v="19"/>
    <s v="I/C DESG"/>
    <s v="007053"/>
    <s v="Kai Kang"/>
    <m/>
    <n v="8"/>
  </r>
  <r>
    <x v="64"/>
    <s v="I/C DESG"/>
    <s v="006184"/>
    <s v="Fiona Chen"/>
    <m/>
    <n v="8"/>
  </r>
  <r>
    <x v="21"/>
    <s v="I/C DESG"/>
    <s v="006165"/>
    <s v="Dominique Zhu"/>
    <m/>
    <n v="8"/>
  </r>
  <r>
    <x v="19"/>
    <s v="I/C DESG"/>
    <s v="006185"/>
    <s v="Sean Xu"/>
    <m/>
    <n v="8"/>
  </r>
  <r>
    <x v="25"/>
    <s v="I/C DESG"/>
    <s v="000914"/>
    <s v="Charles Sun"/>
    <m/>
    <n v="4"/>
  </r>
  <r>
    <x v="21"/>
    <s v="I/C DESG"/>
    <s v="007053"/>
    <s v="Kai Kang"/>
    <m/>
    <n v="8"/>
  </r>
  <r>
    <x v="21"/>
    <s v="I/C DESG"/>
    <s v="000914"/>
    <s v="Charles Sun"/>
    <m/>
    <n v="8"/>
  </r>
  <r>
    <x v="19"/>
    <s v="I/C DESG"/>
    <s v="007235"/>
    <s v="Elaine Gu"/>
    <m/>
    <n v="8"/>
  </r>
  <r>
    <x v="19"/>
    <s v="I/C DESG"/>
    <s v="006184"/>
    <s v="Fiona Chen"/>
    <m/>
    <n v="8"/>
  </r>
  <r>
    <x v="19"/>
    <s v="I/C DESG"/>
    <s v="006184"/>
    <s v="Fiona Chen"/>
    <m/>
    <n v="8"/>
  </r>
  <r>
    <x v="21"/>
    <s v="I/C DESG"/>
    <s v="000914"/>
    <s v="Charles Sun"/>
    <m/>
    <n v="8"/>
  </r>
  <r>
    <x v="19"/>
    <s v="I/C DESG"/>
    <s v="006185"/>
    <s v="Sean Xu"/>
    <m/>
    <n v="8"/>
  </r>
  <r>
    <x v="21"/>
    <s v="I/C DESG"/>
    <s v="007235"/>
    <s v="Elaine Gu"/>
    <m/>
    <n v="4"/>
  </r>
  <r>
    <x v="21"/>
    <s v="I/C DESG"/>
    <s v="000914"/>
    <s v="Charles Sun"/>
    <m/>
    <n v="4"/>
  </r>
  <r>
    <x v="21"/>
    <s v="I/C DESG"/>
    <s v="006165"/>
    <s v="Dominique Zhu"/>
    <m/>
    <n v="8"/>
  </r>
  <r>
    <x v="19"/>
    <s v="I/C DESG"/>
    <s v="007053"/>
    <s v="Kai Kang"/>
    <m/>
    <n v="8"/>
  </r>
  <r>
    <x v="19"/>
    <s v="I/C DESG"/>
    <s v="006184"/>
    <s v="Fiona Chen"/>
    <m/>
    <n v="8"/>
  </r>
  <r>
    <x v="21"/>
    <s v="I/C DESG"/>
    <s v="007053"/>
    <s v="Kai Kang"/>
    <m/>
    <n v="8"/>
  </r>
  <r>
    <x v="62"/>
    <s v="I/C DESG"/>
    <s v="007047"/>
    <s v="Kirie Dai"/>
    <m/>
    <n v="8"/>
  </r>
  <r>
    <x v="19"/>
    <s v="I/C DESG"/>
    <s v="006185"/>
    <s v="Sean Xu"/>
    <m/>
    <n v="8"/>
  </r>
  <r>
    <x v="21"/>
    <s v="I/C DESG"/>
    <s v="000914"/>
    <s v="Charles Sun"/>
    <m/>
    <n v="4"/>
  </r>
  <r>
    <x v="21"/>
    <s v="I/C DESG"/>
    <s v="000914"/>
    <s v="Charles Sun"/>
    <m/>
    <n v="8"/>
  </r>
  <r>
    <x v="21"/>
    <s v="I/C DESG"/>
    <s v="007053"/>
    <s v="Kai Kang"/>
    <m/>
    <n v="8"/>
  </r>
  <r>
    <x v="19"/>
    <s v="I/C DESG"/>
    <s v="006185"/>
    <s v="Sean Xu"/>
    <m/>
    <n v="8"/>
  </r>
  <r>
    <x v="21"/>
    <s v="I/C DESG"/>
    <s v="000914"/>
    <s v="Charles Sun"/>
    <m/>
    <n v="4"/>
  </r>
  <r>
    <x v="42"/>
    <s v="Design"/>
    <s v="006165"/>
    <s v="Dominique Zhu"/>
    <m/>
    <n v="8"/>
  </r>
  <r>
    <x v="64"/>
    <s v="I/C DESG"/>
    <s v="006184"/>
    <s v="Fiona Chen"/>
    <m/>
    <n v="8"/>
  </r>
  <r>
    <x v="21"/>
    <s v="I/C DESG"/>
    <s v="000914"/>
    <s v="Charles Sun"/>
    <m/>
    <n v="8"/>
  </r>
  <r>
    <x v="62"/>
    <s v="I/C DESG"/>
    <s v="007053"/>
    <s v="Kai Kang"/>
    <m/>
    <n v="8"/>
  </r>
  <r>
    <x v="56"/>
    <s v="Design"/>
    <s v="007235"/>
    <s v="Elaine Gu"/>
    <m/>
    <n v="4"/>
  </r>
  <r>
    <x v="64"/>
    <s v="I/C DESG"/>
    <s v="006184"/>
    <s v="Fiona Chen"/>
    <m/>
    <n v="8"/>
  </r>
  <r>
    <x v="21"/>
    <s v="I/C DESG"/>
    <s v="000914"/>
    <s v="Charles Sun"/>
    <m/>
    <n v="8"/>
  </r>
  <r>
    <x v="53"/>
    <s v="I/C DESG"/>
    <s v="007047"/>
    <s v="Kirie Dai"/>
    <m/>
    <n v="8"/>
  </r>
  <r>
    <x v="62"/>
    <s v="I/C DESG"/>
    <s v="006184"/>
    <s v="Fiona Chen"/>
    <m/>
    <n v="8"/>
  </r>
  <r>
    <x v="56"/>
    <s v="Design"/>
    <s v="007235"/>
    <s v="Elaine Gu"/>
    <m/>
    <n v="4"/>
  </r>
  <r>
    <x v="21"/>
    <s v="I/C DESG"/>
    <s v="000914"/>
    <s v="Charles Sun"/>
    <m/>
    <n v="8"/>
  </r>
  <r>
    <x v="53"/>
    <s v="I/C DESG"/>
    <s v="007047"/>
    <s v="Kirie Dai"/>
    <m/>
    <n v="8"/>
  </r>
  <r>
    <x v="19"/>
    <s v="I/C DESG"/>
    <s v="007047"/>
    <s v="Kirie Dai"/>
    <m/>
    <n v="8"/>
  </r>
  <r>
    <x v="56"/>
    <s v="Design"/>
    <s v="007235"/>
    <s v="Elaine Gu"/>
    <m/>
    <n v="4"/>
  </r>
  <r>
    <x v="19"/>
    <s v="I/C DESG"/>
    <s v="007047"/>
    <s v="Kirie Dai"/>
    <m/>
    <n v="8"/>
  </r>
  <r>
    <x v="56"/>
    <s v="Design"/>
    <s v="007235"/>
    <s v="Elaine Gu"/>
    <m/>
    <n v="4"/>
  </r>
  <r>
    <x v="19"/>
    <s v="I/C DESG"/>
    <s v="007047"/>
    <s v="Kirie Dai"/>
    <m/>
    <n v="8"/>
  </r>
  <r>
    <x v="56"/>
    <s v="Design"/>
    <s v="007235"/>
    <s v="Elaine Gu"/>
    <m/>
    <n v="4"/>
  </r>
  <r>
    <x v="19"/>
    <s v="I/C DESG"/>
    <s v="007235"/>
    <s v="Elaine Gu"/>
    <m/>
    <n v="4"/>
  </r>
  <r>
    <x v="19"/>
    <s v="I/C DESG"/>
    <s v="007235"/>
    <s v="Elaine Gu"/>
    <m/>
    <n v="4"/>
  </r>
  <r>
    <x v="42"/>
    <s v="Design"/>
    <s v="006165"/>
    <s v="Dominique Zhu"/>
    <m/>
    <n v="8"/>
  </r>
  <r>
    <x v="19"/>
    <s v="I/C DESG"/>
    <s v="007235"/>
    <s v="Elaine Gu"/>
    <m/>
    <n v="4"/>
  </r>
  <r>
    <x v="19"/>
    <s v="I/C DESG"/>
    <s v="007235"/>
    <s v="Elaine Gu"/>
    <m/>
    <n v="4"/>
  </r>
  <r>
    <x v="32"/>
    <s v="I/C DESG"/>
    <s v="006165"/>
    <s v="Dominique Zhu"/>
    <m/>
    <n v="4"/>
  </r>
  <r>
    <x v="19"/>
    <s v="I/C DESG"/>
    <s v="007235"/>
    <s v="Elaine Gu"/>
    <m/>
    <n v="4"/>
  </r>
  <r>
    <x v="21"/>
    <s v="I/C DESG"/>
    <s v="007235"/>
    <s v="Elaine Gu"/>
    <m/>
    <n v="4"/>
  </r>
  <r>
    <x v="64"/>
    <s v="I/C DESG"/>
    <s v="006165"/>
    <s v="Dominique Zhu"/>
    <m/>
    <n v="8"/>
  </r>
  <r>
    <x v="21"/>
    <s v="I/C DESG"/>
    <s v="007235"/>
    <s v="Elaine Gu"/>
    <m/>
    <n v="4"/>
  </r>
  <r>
    <x v="64"/>
    <s v="I/C DESG"/>
    <s v="006165"/>
    <s v="Dominique Zhu"/>
    <m/>
    <n v="8"/>
  </r>
  <r>
    <x v="21"/>
    <s v="I/C DESG"/>
    <s v="007235"/>
    <s v="Elaine Gu"/>
    <m/>
    <n v="4"/>
  </r>
  <r>
    <x v="66"/>
    <s v="I/C DESG"/>
    <s v="006165"/>
    <s v="Dominique Zhu"/>
    <m/>
    <n v="8"/>
  </r>
  <r>
    <x v="21"/>
    <s v="I/C DESG"/>
    <s v="007235"/>
    <s v="Elaine Gu"/>
    <m/>
    <n v="4"/>
  </r>
  <r>
    <x v="21"/>
    <s v="I/C DESG"/>
    <s v="007235"/>
    <s v="Elaine Gu"/>
    <m/>
    <n v="4"/>
  </r>
  <r>
    <x v="21"/>
    <s v="I/C DESG"/>
    <s v="007235"/>
    <s v="Elaine Gu"/>
    <m/>
    <n v="8"/>
  </r>
  <r>
    <x v="19"/>
    <s v="I/C DESG"/>
    <s v="007047"/>
    <s v="Kirie Dai"/>
    <m/>
    <n v="8"/>
  </r>
  <r>
    <x v="66"/>
    <s v="I/C DESG"/>
    <s v="006165"/>
    <s v="Dominique Zhu"/>
    <m/>
    <n v="8"/>
  </r>
  <r>
    <x v="19"/>
    <s v="I/C DESG"/>
    <s v="007047"/>
    <s v="Kirie Dai"/>
    <m/>
    <n v="8"/>
  </r>
  <r>
    <x v="19"/>
    <s v="I/C DESG"/>
    <s v="007047"/>
    <s v="Kirie Dai"/>
    <m/>
    <n v="8"/>
  </r>
  <r>
    <x v="56"/>
    <s v="Design"/>
    <s v="007047"/>
    <s v="Kirie Dai"/>
    <m/>
    <n v="8"/>
  </r>
  <r>
    <x v="62"/>
    <s v="Design"/>
    <s v="007047"/>
    <s v="Kirie Dai"/>
    <m/>
    <n v="8"/>
  </r>
  <r>
    <x v="62"/>
    <s v="Design"/>
    <s v="007047"/>
    <s v="Kirie Dai"/>
    <m/>
    <n v="8"/>
  </r>
  <r>
    <x v="64"/>
    <s v="I/C DESG"/>
    <s v="006165"/>
    <s v="Dominique Zhu"/>
    <m/>
    <n v="4"/>
  </r>
  <r>
    <x v="56"/>
    <s v="Design"/>
    <s v="007047"/>
    <s v="Kirie Dai"/>
    <m/>
    <n v="8"/>
  </r>
  <r>
    <x v="56"/>
    <s v="Design"/>
    <s v="007047"/>
    <s v="Kirie Dai"/>
    <m/>
    <n v="8"/>
  </r>
  <r>
    <x v="19"/>
    <s v="I/C DESG"/>
    <s v="007047"/>
    <s v="Kirie Dai"/>
    <m/>
    <n v="8"/>
  </r>
  <r>
    <x v="19"/>
    <s v="I/C DESG"/>
    <s v="007047"/>
    <s v="Kirie Dai"/>
    <m/>
    <n v="8"/>
  </r>
  <r>
    <x v="19"/>
    <s v="I/C DESG"/>
    <s v="006185"/>
    <s v="Sean Xu"/>
    <m/>
    <n v="8"/>
  </r>
  <r>
    <x v="19"/>
    <s v="I/C DESG"/>
    <s v="006185"/>
    <s v="Sean Xu"/>
    <m/>
    <n v="8"/>
  </r>
  <r>
    <x v="19"/>
    <s v="I/C DESG"/>
    <s v="006185"/>
    <s v="Sean Xu"/>
    <m/>
    <n v="8"/>
  </r>
  <r>
    <x v="19"/>
    <s v="I/C DESG"/>
    <s v="006185"/>
    <s v="Sean Xu"/>
    <m/>
    <n v="8"/>
  </r>
  <r>
    <x v="19"/>
    <s v="I/C DESG"/>
    <s v="006185"/>
    <s v="Sean Xu"/>
    <m/>
    <n v="8"/>
  </r>
  <r>
    <x v="62"/>
    <s v="I/C DESG"/>
    <s v="004713"/>
    <s v="Ronnie Xu"/>
    <m/>
    <n v="4"/>
  </r>
  <r>
    <x v="62"/>
    <s v="I/C DESG"/>
    <s v="004713"/>
    <s v="Ronnie Xu"/>
    <m/>
    <n v="4"/>
  </r>
  <r>
    <x v="19"/>
    <s v="I/C DESG"/>
    <s v="004713"/>
    <s v="Ronnie Xu"/>
    <m/>
    <n v="4"/>
  </r>
  <r>
    <x v="19"/>
    <s v="I/C DESG"/>
    <s v="004713"/>
    <s v="Ronnie Xu"/>
    <m/>
    <n v="4"/>
  </r>
  <r>
    <x v="19"/>
    <s v="I/C DESG"/>
    <s v="004713"/>
    <s v="Ronnie Xu"/>
    <m/>
    <n v="4"/>
  </r>
  <r>
    <x v="21"/>
    <s v="I/C DESG"/>
    <s v="004713"/>
    <s v="Ronnie Xu"/>
    <m/>
    <n v="4"/>
  </r>
  <r>
    <x v="21"/>
    <s v="I/C DESG"/>
    <s v="004713"/>
    <s v="Ronnie Xu"/>
    <m/>
    <n v="4"/>
  </r>
  <r>
    <x v="21"/>
    <s v="I/C DESG"/>
    <s v="004713"/>
    <s v="Ronnie Xu"/>
    <m/>
    <n v="4"/>
  </r>
  <r>
    <x v="25"/>
    <s v="I/C DESG"/>
    <s v="004713"/>
    <s v="Ronnie Xu"/>
    <m/>
    <n v="4"/>
  </r>
  <r>
    <x v="25"/>
    <s v="I/C DESG"/>
    <s v="004713"/>
    <s v="Ronnie Xu"/>
    <m/>
    <n v="4"/>
  </r>
  <r>
    <x v="65"/>
    <s v="Design"/>
    <s v="004713"/>
    <s v="Ronnie Xu"/>
    <m/>
    <n v="8"/>
  </r>
  <r>
    <x v="65"/>
    <s v="Design"/>
    <s v="004713"/>
    <s v="Ronnie Xu"/>
    <m/>
    <n v="8"/>
  </r>
  <r>
    <x v="65"/>
    <s v="Design"/>
    <s v="004713"/>
    <s v="Ronnie Xu"/>
    <m/>
    <n v="8"/>
  </r>
  <r>
    <x v="65"/>
    <s v="Design"/>
    <s v="004713"/>
    <s v="Ronnie Xu"/>
    <m/>
    <n v="8"/>
  </r>
  <r>
    <x v="65"/>
    <s v="Design"/>
    <s v="004713"/>
    <s v="Ronnie Xu"/>
    <m/>
    <n v="8"/>
  </r>
  <r>
    <x v="21"/>
    <s v="I/C DESG"/>
    <s v="004713"/>
    <s v="Ronnie Xu"/>
    <m/>
    <n v="4"/>
  </r>
  <r>
    <x v="21"/>
    <s v="I/C DESG"/>
    <s v="004713"/>
    <s v="Ronnie Xu"/>
    <m/>
    <n v="4"/>
  </r>
  <r>
    <x v="21"/>
    <s v="I/C DESG"/>
    <s v="004713"/>
    <s v="Ronnie Xu"/>
    <m/>
    <n v="4"/>
  </r>
  <r>
    <x v="21"/>
    <s v="I/C DESG"/>
    <s v="004713"/>
    <s v="Ronnie Xu"/>
    <m/>
    <n v="4"/>
  </r>
  <r>
    <x v="21"/>
    <s v="I/C DESG"/>
    <s v="004713"/>
    <s v="Ronnie Xu"/>
    <m/>
    <n v="2"/>
  </r>
  <r>
    <x v="66"/>
    <s v="I/C DESG"/>
    <s v="004713"/>
    <s v="Ronnie Xu"/>
    <m/>
    <n v="8"/>
  </r>
  <r>
    <x v="66"/>
    <s v="I/C DESG"/>
    <s v="004713"/>
    <s v="Ronnie Xu"/>
    <m/>
    <n v="8"/>
  </r>
  <r>
    <x v="66"/>
    <s v="I/C DESG"/>
    <s v="004713"/>
    <s v="Ronnie Xu"/>
    <m/>
    <n v="4"/>
  </r>
  <r>
    <x v="21"/>
    <s v="I/C DESG"/>
    <s v="004713"/>
    <s v="Ronnie Xu"/>
    <m/>
    <n v="8"/>
  </r>
  <r>
    <x v="21"/>
    <s v="I/C DESG"/>
    <s v="004713"/>
    <s v="Ronnie Xu"/>
    <m/>
    <n v="8"/>
  </r>
  <r>
    <x v="19"/>
    <s v="I/C DESG"/>
    <s v="004713"/>
    <s v="Ronnie Xu"/>
    <m/>
    <n v="4"/>
  </r>
  <r>
    <x v="19"/>
    <s v="I/C DESG"/>
    <s v="004713"/>
    <s v="Ronnie Xu"/>
    <m/>
    <n v="4"/>
  </r>
  <r>
    <x v="19"/>
    <s v="I/C DESG"/>
    <s v="004713"/>
    <s v="Ronnie Xu"/>
    <m/>
    <n v="4"/>
  </r>
  <r>
    <x v="19"/>
    <s v="I/C DESG"/>
    <s v="004713"/>
    <s v="Ronnie Xu"/>
    <m/>
    <n v="4"/>
  </r>
  <r>
    <x v="19"/>
    <s v="I/C DESG"/>
    <s v="004713"/>
    <s v="Ronnie Xu"/>
    <m/>
    <n v="2"/>
  </r>
  <r>
    <x v="65"/>
    <s v="Design"/>
    <s v="004713"/>
    <s v="Ronnie Xu"/>
    <m/>
    <n v="8"/>
  </r>
  <r>
    <x v="23"/>
    <s v="I/C DESG"/>
    <n v="7265"/>
    <s v="Ratchatiya Khameyeart"/>
    <m/>
    <n v="8"/>
  </r>
  <r>
    <x v="22"/>
    <s v="I/C DESG"/>
    <n v="7225"/>
    <s v="Sanya Inchan"/>
    <m/>
    <n v="8"/>
  </r>
  <r>
    <x v="23"/>
    <s v="I/C DESG"/>
    <n v="7265"/>
    <s v="Ratchatiya Khameyeart"/>
    <m/>
    <n v="8"/>
  </r>
  <r>
    <x v="22"/>
    <s v="I/C DESG"/>
    <n v="7225"/>
    <s v="Sanya Inchan"/>
    <m/>
    <n v="8"/>
  </r>
  <r>
    <x v="23"/>
    <s v="I/C DESG"/>
    <n v="6526"/>
    <s v="Wittaya Kanchanakosol"/>
    <m/>
    <n v="8"/>
  </r>
  <r>
    <x v="22"/>
    <s v="I/C DESG"/>
    <n v="7225"/>
    <s v="Sanya Inchan"/>
    <m/>
    <n v="8"/>
  </r>
  <r>
    <x v="23"/>
    <s v="I/C DESG"/>
    <n v="903"/>
    <s v="Chapoo Rordpet"/>
    <m/>
    <n v="5"/>
  </r>
  <r>
    <x v="23"/>
    <s v="I/C DESG"/>
    <n v="4103"/>
    <s v="Nuttaporn Soontornmesatien"/>
    <m/>
    <n v="8"/>
  </r>
  <r>
    <x v="23"/>
    <s v="I/C DESG"/>
    <n v="6486"/>
    <s v="Sakchai Kamchai"/>
    <m/>
    <n v="8"/>
  </r>
  <r>
    <x v="23"/>
    <s v="I/C DESG"/>
    <n v="7265"/>
    <s v="Ratchatiya Khameyeart"/>
    <m/>
    <n v="8"/>
  </r>
  <r>
    <x v="23"/>
    <s v="I/C DESG"/>
    <n v="6526"/>
    <s v="Wittaya Kanchanakosol"/>
    <m/>
    <n v="8"/>
  </r>
  <r>
    <x v="23"/>
    <s v="I/C DESG"/>
    <n v="4103"/>
    <s v="Nuttaporn Soontornmesatien"/>
    <m/>
    <n v="8"/>
  </r>
  <r>
    <x v="23"/>
    <s v="I/C DESG"/>
    <n v="6526"/>
    <s v="Wittaya Kanchanakosol"/>
    <m/>
    <n v="8"/>
  </r>
  <r>
    <x v="23"/>
    <s v="I/C DESG"/>
    <n v="7265"/>
    <s v="Ratchatiya Khameyeart"/>
    <m/>
    <n v="8"/>
  </r>
  <r>
    <x v="23"/>
    <s v="I/C DESG"/>
    <n v="4103"/>
    <s v="Nuttaporn Soontornmesatien"/>
    <m/>
    <n v="8"/>
  </r>
  <r>
    <x v="23"/>
    <s v="I/C DESG"/>
    <n v="6526"/>
    <s v="Wittaya Kanchanakosol"/>
    <m/>
    <n v="4"/>
  </r>
  <r>
    <x v="23"/>
    <s v="I/C DESG"/>
    <n v="6486"/>
    <s v="Sakchai Kamchai"/>
    <m/>
    <n v="8"/>
  </r>
  <r>
    <x v="4"/>
    <s v="I/C DESG"/>
    <n v="903"/>
    <s v="Chapoo Rordpet"/>
    <m/>
    <n v="4"/>
  </r>
  <r>
    <x v="23"/>
    <s v="I/C DESG"/>
    <n v="4103"/>
    <s v="Nuttaporn Soontornmesatien"/>
    <m/>
    <n v="8"/>
  </r>
  <r>
    <x v="23"/>
    <s v="I/C DESG"/>
    <n v="7265"/>
    <s v="Ratchatiya Khameyeart"/>
    <m/>
    <n v="8"/>
  </r>
  <r>
    <x v="23"/>
    <s v="I/C DESG"/>
    <n v="6486"/>
    <s v="Sakchai Kamchai"/>
    <m/>
    <n v="8"/>
  </r>
  <r>
    <x v="23"/>
    <s v="I/C DESG"/>
    <n v="6526"/>
    <s v="Wittaya Kanchanakosol"/>
    <m/>
    <n v="8"/>
  </r>
  <r>
    <x v="4"/>
    <s v="I/C DESG"/>
    <n v="903"/>
    <s v="Chapoo Rordpet"/>
    <m/>
    <n v="2"/>
  </r>
  <r>
    <x v="23"/>
    <s v="I/C DESG"/>
    <n v="6524"/>
    <s v="Pimruetai Maneekorn"/>
    <m/>
    <n v="8"/>
  </r>
  <r>
    <x v="23"/>
    <s v="I/C DESG"/>
    <n v="4103"/>
    <s v="Nuttaporn Soontornmesatien"/>
    <m/>
    <n v="8"/>
  </r>
  <r>
    <x v="23"/>
    <s v="I/C DESG"/>
    <n v="7265"/>
    <s v="Ratchatiya Khameyeart"/>
    <m/>
    <n v="8"/>
  </r>
  <r>
    <x v="23"/>
    <s v="I/C DESG"/>
    <n v="6526"/>
    <s v="Wittaya Kanchanakosol"/>
    <m/>
    <n v="8"/>
  </r>
  <r>
    <x v="23"/>
    <s v="I/C DESG"/>
    <n v="6486"/>
    <s v="Sakchai Kamchai"/>
    <m/>
    <n v="8"/>
  </r>
  <r>
    <x v="23"/>
    <s v="I/C DESG"/>
    <n v="6524"/>
    <s v="Pimruetai Maneekorn"/>
    <m/>
    <n v="8"/>
  </r>
  <r>
    <x v="4"/>
    <s v="I/C DESG"/>
    <n v="903"/>
    <s v="Chapoo Rordpet"/>
    <m/>
    <n v="4"/>
  </r>
  <r>
    <x v="23"/>
    <s v="I/C DESG"/>
    <n v="4103"/>
    <s v="Nuttaporn Soontornmesatien"/>
    <m/>
    <n v="8"/>
  </r>
  <r>
    <x v="22"/>
    <s v="I/C DESG"/>
    <n v="7225"/>
    <s v="Sanya Inchan"/>
    <m/>
    <n v="4"/>
  </r>
  <r>
    <x v="23"/>
    <s v="I/C DESG"/>
    <n v="6526"/>
    <s v="Wittaya Kanchanakosol"/>
    <m/>
    <n v="8"/>
  </r>
  <r>
    <x v="23"/>
    <s v="I/C DESG"/>
    <n v="6486"/>
    <s v="Sakchai Kamchai"/>
    <m/>
    <n v="4"/>
  </r>
  <r>
    <x v="23"/>
    <s v="I/C DESG"/>
    <n v="6524"/>
    <s v="Pimruetai Maneekorn"/>
    <m/>
    <n v="8"/>
  </r>
  <r>
    <x v="4"/>
    <s v="I/C DESG"/>
    <n v="903"/>
    <s v="Chapoo Rordpet"/>
    <m/>
    <n v="4"/>
  </r>
  <r>
    <x v="22"/>
    <s v="I/C DESG"/>
    <n v="7225"/>
    <s v="Sanya Inchan"/>
    <m/>
    <n v="4"/>
  </r>
  <r>
    <x v="23"/>
    <s v="I/C DESG"/>
    <n v="4103"/>
    <s v="Nuttaporn Soontornmesatien"/>
    <m/>
    <n v="8"/>
  </r>
  <r>
    <x v="23"/>
    <s v="I/C DESG"/>
    <n v="7265"/>
    <s v="Ratchatiya Khameyeart"/>
    <m/>
    <n v="8"/>
  </r>
  <r>
    <x v="23"/>
    <s v="I/C DESG"/>
    <n v="6526"/>
    <s v="Wittaya Kanchanakosol"/>
    <m/>
    <n v="7"/>
  </r>
  <r>
    <x v="23"/>
    <s v="I/C DESG"/>
    <n v="6486"/>
    <s v="Sakchai Kamchai"/>
    <m/>
    <n v="8"/>
  </r>
  <r>
    <x v="23"/>
    <s v="I/C DESG"/>
    <n v="6524"/>
    <s v="Pimruetai Maneekorn"/>
    <m/>
    <n v="8"/>
  </r>
  <r>
    <x v="23"/>
    <s v="I/C DESG"/>
    <n v="4103"/>
    <s v="Nuttaporn Soontornmesatien"/>
    <m/>
    <n v="8"/>
  </r>
  <r>
    <x v="23"/>
    <s v="I/C DESG"/>
    <n v="903"/>
    <s v="Chapoo Rordpet"/>
    <m/>
    <n v="4"/>
  </r>
  <r>
    <x v="23"/>
    <s v="I/C DESG"/>
    <n v="6526"/>
    <s v="Wittaya Kanchanakosol"/>
    <m/>
    <n v="8"/>
  </r>
  <r>
    <x v="23"/>
    <s v="I/C DESG"/>
    <n v="6486"/>
    <s v="Sakchai Kamchai"/>
    <m/>
    <n v="8"/>
  </r>
  <r>
    <x v="23"/>
    <s v="I/C DESG"/>
    <n v="6524"/>
    <s v="Pimruetai Maneekorn"/>
    <m/>
    <n v="8"/>
  </r>
  <r>
    <x v="23"/>
    <s v="I/C DESG"/>
    <n v="4103"/>
    <s v="Nuttaporn Soontornmesatien"/>
    <m/>
    <n v="8"/>
  </r>
  <r>
    <x v="23"/>
    <s v="I/C DESG"/>
    <n v="903"/>
    <s v="Chapoo Rordpet"/>
    <m/>
    <n v="6"/>
  </r>
  <r>
    <x v="23"/>
    <s v="I/C DESG"/>
    <n v="7265"/>
    <s v="Ratchatiya Khameyeart"/>
    <m/>
    <n v="8"/>
  </r>
  <r>
    <x v="23"/>
    <s v="I/C DESG"/>
    <n v="6486"/>
    <s v="Sakchai Kamchai"/>
    <m/>
    <n v="8"/>
  </r>
  <r>
    <x v="23"/>
    <s v="I/C DESG"/>
    <n v="6524"/>
    <s v="Pimruetai Maneekorn"/>
    <m/>
    <n v="8"/>
  </r>
  <r>
    <x v="23"/>
    <s v="I/C DESG"/>
    <n v="6524"/>
    <s v="Pimruetai Maneekorn"/>
    <m/>
    <n v="8"/>
  </r>
  <r>
    <x v="23"/>
    <s v="I/C DESG"/>
    <n v="903"/>
    <s v="Chapoo Rordpet"/>
    <m/>
    <n v="2"/>
  </r>
  <r>
    <x v="23"/>
    <s v="I/C DESG"/>
    <n v="903"/>
    <s v="Chapoo Rordpet"/>
    <m/>
    <n v="4"/>
  </r>
  <r>
    <x v="23"/>
    <s v="I/C DESG"/>
    <n v="6524"/>
    <s v="Pimruetai Maneekorn"/>
    <m/>
    <n v="8"/>
  </r>
  <r>
    <x v="23"/>
    <s v="I/C DESG"/>
    <n v="903"/>
    <s v="Chapoo Rordpet"/>
    <m/>
    <n v="4"/>
  </r>
  <r>
    <x v="23"/>
    <s v="I/C DESG"/>
    <n v="6524"/>
    <s v="Pimruetai Maneekorn"/>
    <m/>
    <n v="8"/>
  </r>
  <r>
    <x v="4"/>
    <s v="I/C DESG"/>
    <n v="903"/>
    <s v="Chapoo Rordpet"/>
    <m/>
    <n v="2.5"/>
  </r>
  <r>
    <x v="4"/>
    <s v="I/C DESG"/>
    <n v="903"/>
    <s v="Chapoo Rordpet"/>
    <m/>
    <n v="4"/>
  </r>
  <r>
    <x v="4"/>
    <s v="I/C DESG"/>
    <n v="903"/>
    <s v="Chapoo Rordpet"/>
    <m/>
    <n v="1.5"/>
  </r>
  <r>
    <x v="23"/>
    <s v="I/C DESG"/>
    <n v="903"/>
    <s v="Chapoo Rordpet"/>
    <m/>
    <n v="4"/>
  </r>
  <r>
    <x v="23"/>
    <s v="I/C DESG"/>
    <n v="903"/>
    <s v="Chapoo Rordpet"/>
    <m/>
    <n v="4"/>
  </r>
  <r>
    <x v="23"/>
    <s v="I/C DESG"/>
    <n v="903"/>
    <s v="Chapoo Rordpet"/>
    <m/>
    <n v="4"/>
  </r>
  <r>
    <x v="4"/>
    <s v="I/C DESG"/>
    <n v="5279"/>
    <s v="Suthatip Paiboonnanthapong"/>
    <m/>
    <n v="8"/>
  </r>
  <r>
    <x v="23"/>
    <s v="I/C DESG"/>
    <n v="2780"/>
    <s v="Karuna Chandee"/>
    <m/>
    <n v="8"/>
  </r>
  <r>
    <x v="23"/>
    <s v="I/C DESG"/>
    <n v="4491"/>
    <s v="Rapee Pongtanee"/>
    <m/>
    <n v="8"/>
  </r>
  <r>
    <x v="23"/>
    <s v="I/C DESG"/>
    <n v="2780"/>
    <s v="Karuna Chandee"/>
    <m/>
    <n v="8"/>
  </r>
  <r>
    <x v="23"/>
    <s v="I/C DESG"/>
    <n v="2276"/>
    <s v="Jate Thongsom"/>
    <m/>
    <n v="5"/>
  </r>
  <r>
    <x v="23"/>
    <s v="I/C DESG"/>
    <n v="4491"/>
    <s v="Rapee Pongtanee"/>
    <m/>
    <n v="8"/>
  </r>
  <r>
    <x v="23"/>
    <s v="I/C DESG"/>
    <n v="5279"/>
    <s v="Suthatip Paiboonnanthapong"/>
    <m/>
    <n v="8"/>
  </r>
  <r>
    <x v="23"/>
    <s v="I/C DESG"/>
    <n v="2780"/>
    <s v="Karuna Chandee"/>
    <m/>
    <n v="8"/>
  </r>
  <r>
    <x v="23"/>
    <s v="I/C DESG"/>
    <n v="2276"/>
    <s v="Jate Thongsom"/>
    <m/>
    <n v="8"/>
  </r>
  <r>
    <x v="23"/>
    <s v="I/C DESG"/>
    <n v="7224"/>
    <s v="Siradech Meeitsara"/>
    <m/>
    <n v="8"/>
  </r>
  <r>
    <x v="23"/>
    <s v="I/C DESG"/>
    <n v="5279"/>
    <s v="Suthatip Paiboonnanthapong"/>
    <m/>
    <n v="8"/>
  </r>
  <r>
    <x v="23"/>
    <s v="I/C DESG"/>
    <n v="7264"/>
    <s v="Nira Summart"/>
    <m/>
    <n v="8"/>
  </r>
  <r>
    <x v="23"/>
    <s v="I/C DESG"/>
    <n v="7240"/>
    <s v="Perawat Nuntanitti"/>
    <m/>
    <n v="8"/>
  </r>
  <r>
    <x v="23"/>
    <s v="I/C DESG"/>
    <n v="4491"/>
    <s v="Rapee Pongtanee"/>
    <m/>
    <n v="8"/>
  </r>
  <r>
    <x v="23"/>
    <s v="I/C DESG"/>
    <n v="2780"/>
    <s v="Karuna Chandee"/>
    <m/>
    <n v="8"/>
  </r>
  <r>
    <x v="23"/>
    <s v="I/C DESG"/>
    <n v="2276"/>
    <s v="Jate Thongsom"/>
    <m/>
    <n v="7"/>
  </r>
  <r>
    <x v="23"/>
    <s v="I/C DESG"/>
    <n v="7224"/>
    <s v="Siradech Meeitsara"/>
    <m/>
    <n v="8"/>
  </r>
  <r>
    <x v="4"/>
    <s v="I/C DESG"/>
    <n v="5279"/>
    <s v="Suthatip Paiboonnanthapong"/>
    <m/>
    <n v="8"/>
  </r>
  <r>
    <x v="23"/>
    <s v="I/C DESG"/>
    <n v="7240"/>
    <s v="Perawat Nuntanitti"/>
    <m/>
    <n v="8"/>
  </r>
  <r>
    <x v="23"/>
    <s v="I/C DESG"/>
    <n v="7224"/>
    <s v="Siradech Meeitsara"/>
    <m/>
    <n v="8"/>
  </r>
  <r>
    <x v="23"/>
    <s v="I/C DESG"/>
    <n v="7264"/>
    <s v="Nira Summart"/>
    <m/>
    <n v="8"/>
  </r>
  <r>
    <x v="23"/>
    <s v="I/C DESG"/>
    <n v="2276"/>
    <s v="Jate Thongsom"/>
    <m/>
    <n v="8"/>
  </r>
  <r>
    <x v="4"/>
    <s v="I/C DESG"/>
    <n v="5279"/>
    <s v="Suthatip Paiboonnanthapong"/>
    <m/>
    <n v="8"/>
  </r>
  <r>
    <x v="23"/>
    <s v="I/C DESG"/>
    <n v="4491"/>
    <s v="Rapee Pongtanee"/>
    <m/>
    <n v="8"/>
  </r>
  <r>
    <x v="23"/>
    <s v="I/C DESG"/>
    <n v="2780"/>
    <s v="Karuna Chandee"/>
    <m/>
    <n v="8"/>
  </r>
  <r>
    <x v="23"/>
    <s v="I/C DESG"/>
    <n v="7240"/>
    <s v="Perawat Nuntanitti"/>
    <m/>
    <n v="8"/>
  </r>
  <r>
    <x v="23"/>
    <s v="I/C DESG"/>
    <n v="7224"/>
    <s v="Siradech Meeitsara"/>
    <m/>
    <n v="8"/>
  </r>
  <r>
    <x v="10"/>
    <s v="I/C DESG"/>
    <n v="871"/>
    <s v="Chakrit Ounvises"/>
    <m/>
    <n v="2"/>
  </r>
  <r>
    <x v="23"/>
    <s v="I/C DESG"/>
    <n v="2276"/>
    <s v="Jate Thongsom"/>
    <m/>
    <n v="6.5"/>
  </r>
  <r>
    <x v="4"/>
    <s v="I/C DESG"/>
    <n v="5279"/>
    <s v="Suthatip Paiboonnanthapong"/>
    <m/>
    <n v="8"/>
  </r>
  <r>
    <x v="23"/>
    <s v="I/C DESG"/>
    <n v="4491"/>
    <s v="Rapee Pongtanee"/>
    <m/>
    <n v="8"/>
  </r>
  <r>
    <x v="23"/>
    <s v="I/C DESG"/>
    <n v="2780"/>
    <s v="Karuna Chandee"/>
    <m/>
    <n v="8"/>
  </r>
  <r>
    <x v="23"/>
    <s v="I/C DESG"/>
    <n v="7224"/>
    <s v="Siradech Meeitsara"/>
    <m/>
    <n v="8"/>
  </r>
  <r>
    <x v="23"/>
    <s v="I/C DESG"/>
    <n v="7264"/>
    <s v="Nira Summart"/>
    <m/>
    <n v="8"/>
  </r>
  <r>
    <x v="23"/>
    <s v="I/C DESG"/>
    <n v="7240"/>
    <s v="Perawat Nuntanitti"/>
    <m/>
    <n v="8"/>
  </r>
  <r>
    <x v="23"/>
    <s v="I/C DESG"/>
    <n v="2276"/>
    <s v="Jate Thongsom"/>
    <m/>
    <n v="7"/>
  </r>
  <r>
    <x v="23"/>
    <s v="I/C DESG"/>
    <n v="4491"/>
    <s v="Rapee Pongtanee"/>
    <m/>
    <n v="8"/>
  </r>
  <r>
    <x v="23"/>
    <s v="I/C DESG"/>
    <n v="5279"/>
    <s v="Suthatip Paiboonnanthapong"/>
    <m/>
    <n v="8"/>
  </r>
  <r>
    <x v="23"/>
    <s v="I/C DESG"/>
    <n v="2780"/>
    <s v="Karuna Chandee"/>
    <m/>
    <n v="8"/>
  </r>
  <r>
    <x v="23"/>
    <s v="I/C DESG"/>
    <n v="7240"/>
    <s v="Perawat Nuntanitti"/>
    <m/>
    <n v="8"/>
  </r>
  <r>
    <x v="23"/>
    <s v="I/C DESG"/>
    <n v="2276"/>
    <s v="Jate Thongsom"/>
    <m/>
    <n v="8"/>
  </r>
  <r>
    <x v="23"/>
    <s v="I/C DESG"/>
    <n v="4491"/>
    <s v="Rapee Pongtanee"/>
    <m/>
    <n v="8"/>
  </r>
  <r>
    <x v="23"/>
    <s v="I/C DESG"/>
    <n v="7224"/>
    <s v="Siradech Meeitsara"/>
    <m/>
    <n v="8"/>
  </r>
  <r>
    <x v="10"/>
    <s v="I/C DESG"/>
    <n v="871"/>
    <s v="Chakrit Ounvises"/>
    <m/>
    <n v="1"/>
  </r>
  <r>
    <x v="23"/>
    <s v="I/C DESG"/>
    <n v="5279"/>
    <s v="Suthatip Paiboonnanthapong"/>
    <m/>
    <n v="8"/>
  </r>
  <r>
    <x v="23"/>
    <s v="I/C DESG"/>
    <n v="2780"/>
    <s v="Karuna Chandee"/>
    <m/>
    <n v="8"/>
  </r>
  <r>
    <x v="23"/>
    <s v="I/C DESG"/>
    <n v="7264"/>
    <s v="Nira Summart"/>
    <m/>
    <n v="8"/>
  </r>
  <r>
    <x v="23"/>
    <s v="I/C DESG"/>
    <n v="7240"/>
    <s v="Perawat Nuntanitti"/>
    <m/>
    <n v="8"/>
  </r>
  <r>
    <x v="23"/>
    <s v="I/C DESG"/>
    <n v="2276"/>
    <s v="Jate Thongsom"/>
    <m/>
    <n v="6.5"/>
  </r>
  <r>
    <x v="23"/>
    <s v="I/C DESG"/>
    <n v="4491"/>
    <s v="Rapee Pongtanee"/>
    <m/>
    <n v="6.5"/>
  </r>
  <r>
    <x v="23"/>
    <s v="I/C DESG"/>
    <n v="5279"/>
    <s v="Suthatip Paiboonnanthapong"/>
    <m/>
    <n v="8"/>
  </r>
  <r>
    <x v="23"/>
    <s v="I/C DESG"/>
    <n v="7224"/>
    <s v="Siradech Meeitsara"/>
    <m/>
    <n v="8"/>
  </r>
  <r>
    <x v="23"/>
    <s v="I/C DESG"/>
    <n v="7240"/>
    <s v="Perawat Nuntanitti"/>
    <m/>
    <n v="8"/>
  </r>
  <r>
    <x v="23"/>
    <s v="I/C DESG"/>
    <n v="7264"/>
    <s v="Nira Summart"/>
    <m/>
    <n v="8"/>
  </r>
  <r>
    <x v="23"/>
    <s v="I/C DESG"/>
    <n v="7224"/>
    <s v="Siradech Meeitsara"/>
    <m/>
    <n v="8"/>
  </r>
  <r>
    <x v="23"/>
    <s v="I/C DESG"/>
    <n v="7240"/>
    <s v="Perawat Nuntanitti"/>
    <m/>
    <n v="8"/>
  </r>
  <r>
    <x v="23"/>
    <s v="I/C DESG"/>
    <n v="7240"/>
    <s v="Perawat Nuntanitti"/>
    <m/>
    <n v="8"/>
  </r>
  <r>
    <x v="23"/>
    <s v="I/C DESG"/>
    <n v="7224"/>
    <s v="Siradech Meeitsara"/>
    <m/>
    <n v="8"/>
  </r>
  <r>
    <x v="23"/>
    <s v="I/C DESG"/>
    <n v="7264"/>
    <s v="Nira Summart"/>
    <m/>
    <n v="8"/>
  </r>
  <r>
    <x v="23"/>
    <s v="I/C DESG"/>
    <n v="871"/>
    <s v="Chakrit Ounvises"/>
    <m/>
    <n v="4"/>
  </r>
  <r>
    <x v="23"/>
    <s v="I/C DESG"/>
    <n v="7264"/>
    <s v="Nira Summart"/>
    <m/>
    <n v="8"/>
  </r>
  <r>
    <x v="23"/>
    <s v="I/C DESG"/>
    <n v="7264"/>
    <s v="Nira Summart"/>
    <m/>
    <n v="8"/>
  </r>
  <r>
    <x v="23"/>
    <s v="I/C DESG"/>
    <n v="871"/>
    <s v="Chakrit Ounvises"/>
    <m/>
    <n v="3"/>
  </r>
  <r>
    <x v="23"/>
    <s v="I/C DESG"/>
    <n v="871"/>
    <s v="Chakrit Ounvises"/>
    <m/>
    <n v="2"/>
  </r>
  <r>
    <x v="23"/>
    <s v="I/C DESG"/>
    <n v="871"/>
    <s v="Chakrit Ounvises"/>
    <m/>
    <n v="2"/>
  </r>
  <r>
    <x v="23"/>
    <s v="I/C DESG"/>
    <n v="871"/>
    <s v="Chakrit Ounvises"/>
    <m/>
    <n v="2"/>
  </r>
  <r>
    <x v="23"/>
    <s v="I/C DESG"/>
    <n v="871"/>
    <s v="Chakrit Ounvises"/>
    <m/>
    <n v="2"/>
  </r>
  <r>
    <x v="25"/>
    <s v="I/C DESG"/>
    <n v="871"/>
    <s v="Chakrit Ounvises"/>
    <m/>
    <n v="1"/>
  </r>
  <r>
    <x v="25"/>
    <s v="I/C DESG"/>
    <n v="871"/>
    <s v="Chakrit Ounvises"/>
    <m/>
    <n v="2"/>
  </r>
  <r>
    <x v="25"/>
    <s v="I/C DESG"/>
    <n v="871"/>
    <s v="Chakrit Ounvises"/>
    <m/>
    <n v="2"/>
  </r>
  <r>
    <x v="25"/>
    <s v="I/C DESG"/>
    <n v="871"/>
    <s v="Chakrit Ounvises"/>
    <m/>
    <n v="2"/>
  </r>
  <r>
    <x v="23"/>
    <s v="I/C DESG"/>
    <n v="871"/>
    <s v="Chakrit Ounvises"/>
    <m/>
    <n v="4"/>
  </r>
  <r>
    <x v="23"/>
    <s v="I/C DESG"/>
    <n v="871"/>
    <s v="Chakrit Ounvises"/>
    <m/>
    <n v="2"/>
  </r>
  <r>
    <x v="23"/>
    <s v="I/C DESG"/>
    <n v="871"/>
    <s v="Chakrit Ounvises"/>
    <m/>
    <n v="2"/>
  </r>
  <r>
    <x v="23"/>
    <s v="I/C DESG"/>
    <n v="4103"/>
    <s v="Nuttaporn Soontornmesatien"/>
    <m/>
    <n v="8"/>
  </r>
  <r>
    <x v="23"/>
    <s v="I/C DESG"/>
    <n v="6524"/>
    <s v="Pimruetai Maneekorn"/>
    <m/>
    <n v="8"/>
  </r>
  <r>
    <x v="23"/>
    <s v="I/C DESG"/>
    <n v="7333"/>
    <s v="Amornrat Sudjairak"/>
    <m/>
    <n v="8"/>
  </r>
  <r>
    <x v="23"/>
    <s v="I/C DESG"/>
    <n v="4103"/>
    <s v="Nuttaporn Soontornmesatien"/>
    <m/>
    <n v="8"/>
  </r>
  <r>
    <x v="23"/>
    <s v="I/C DESG"/>
    <n v="6524"/>
    <s v="Pimruetai Maneekorn"/>
    <m/>
    <n v="8"/>
  </r>
  <r>
    <x v="23"/>
    <s v="I/C DESG"/>
    <n v="7333"/>
    <s v="Amornrat Sudjairak"/>
    <m/>
    <n v="8"/>
  </r>
  <r>
    <x v="23"/>
    <s v="I/C DESG"/>
    <n v="4103"/>
    <s v="Nuttaporn Soontornmesatien"/>
    <m/>
    <n v="8"/>
  </r>
  <r>
    <x v="23"/>
    <s v="I/C DESG"/>
    <n v="6524"/>
    <s v="Pimruetai Maneekorn"/>
    <m/>
    <n v="8"/>
  </r>
  <r>
    <x v="23"/>
    <s v="I/C DESG"/>
    <n v="4103"/>
    <s v="Nuttaporn Soontornmesatien"/>
    <m/>
    <n v="8"/>
  </r>
  <r>
    <x v="23"/>
    <s v="I/C DESG"/>
    <n v="6524"/>
    <s v="Pimruetai Maneekorn"/>
    <m/>
    <n v="8"/>
  </r>
  <r>
    <x v="23"/>
    <s v="I/C DESG"/>
    <n v="6526"/>
    <s v="Wittaya Kanchanakosol"/>
    <m/>
    <n v="8"/>
  </r>
  <r>
    <x v="23"/>
    <s v="I/C DESG"/>
    <n v="2780"/>
    <s v="Karuna Chandee"/>
    <m/>
    <n v="8"/>
  </r>
  <r>
    <x v="23"/>
    <s v="I/C DESG"/>
    <n v="7333"/>
    <s v="Amornrat Sudjairak"/>
    <m/>
    <n v="8"/>
  </r>
  <r>
    <x v="23"/>
    <s v="I/C DESG"/>
    <n v="4103"/>
    <s v="Nuttaporn Soontornmesatien"/>
    <m/>
    <n v="8"/>
  </r>
  <r>
    <x v="23"/>
    <s v="I/C DESG"/>
    <n v="6524"/>
    <s v="Pimruetai Maneekorn"/>
    <m/>
    <n v="8"/>
  </r>
  <r>
    <x v="23"/>
    <s v="I/C DESG"/>
    <n v="6526"/>
    <s v="Wittaya Kanchanakosol"/>
    <m/>
    <n v="8"/>
  </r>
  <r>
    <x v="23"/>
    <s v="I/C DESG"/>
    <n v="2276"/>
    <s v="Jate Thongsom"/>
    <m/>
    <n v="8"/>
  </r>
  <r>
    <x v="23"/>
    <s v="I/C DESG"/>
    <n v="6486"/>
    <s v="Sakchai Kamchai"/>
    <m/>
    <n v="8"/>
  </r>
  <r>
    <x v="23"/>
    <s v="I/C DESG"/>
    <n v="2780"/>
    <s v="Karuna Chandee"/>
    <m/>
    <n v="8"/>
  </r>
  <r>
    <x v="23"/>
    <s v="I/C DESG"/>
    <n v="4103"/>
    <s v="Nuttaporn Soontornmesatien"/>
    <m/>
    <n v="8"/>
  </r>
  <r>
    <x v="23"/>
    <s v="I/C DESG"/>
    <n v="6524"/>
    <s v="Pimruetai Maneekorn"/>
    <m/>
    <n v="8"/>
  </r>
  <r>
    <x v="23"/>
    <s v="I/C DESG"/>
    <n v="6526"/>
    <s v="Wittaya Kanchanakosol"/>
    <m/>
    <n v="8"/>
  </r>
  <r>
    <x v="23"/>
    <s v="I/C DESG"/>
    <n v="6486"/>
    <s v="Sakchai Kamchai"/>
    <m/>
    <n v="8"/>
  </r>
  <r>
    <x v="23"/>
    <s v="I/C DESG"/>
    <n v="2276"/>
    <s v="Jate Thongsom"/>
    <m/>
    <n v="8"/>
  </r>
  <r>
    <x v="23"/>
    <s v="I/C DESG"/>
    <n v="2780"/>
    <s v="Karuna Chandee"/>
    <m/>
    <n v="8"/>
  </r>
  <r>
    <x v="23"/>
    <s v="I/C DESG"/>
    <n v="7224"/>
    <s v="Siradech Meeitsara"/>
    <m/>
    <n v="8"/>
  </r>
  <r>
    <x v="23"/>
    <s v="I/C DESG"/>
    <n v="6524"/>
    <s v="Pimruetai Maneekorn"/>
    <m/>
    <n v="8"/>
  </r>
  <r>
    <x v="23"/>
    <s v="I/C DESG"/>
    <n v="4103"/>
    <s v="Nuttaporn Soontornmesatien"/>
    <m/>
    <n v="8"/>
  </r>
  <r>
    <x v="23"/>
    <s v="I/C DESG"/>
    <n v="6526"/>
    <s v="Wittaya Kanchanakosol"/>
    <m/>
    <n v="8"/>
  </r>
  <r>
    <x v="23"/>
    <s v="I/C DESG"/>
    <n v="6486"/>
    <s v="Sakchai Kamchai"/>
    <m/>
    <n v="8"/>
  </r>
  <r>
    <x v="23"/>
    <s v="I/C DESG"/>
    <n v="2276"/>
    <s v="Jate Thongsom"/>
    <m/>
    <n v="8"/>
  </r>
  <r>
    <x v="23"/>
    <s v="I/C DESG"/>
    <n v="2780"/>
    <s v="Karuna Chandee"/>
    <m/>
    <n v="8"/>
  </r>
  <r>
    <x v="23"/>
    <s v="I/C DESG"/>
    <n v="6524"/>
    <s v="Pimruetai Maneekorn"/>
    <m/>
    <n v="8"/>
  </r>
  <r>
    <x v="23"/>
    <s v="I/C DESG"/>
    <n v="6526"/>
    <s v="Wittaya Kanchanakosol"/>
    <m/>
    <n v="8"/>
  </r>
  <r>
    <x v="23"/>
    <s v="I/C DESG"/>
    <n v="4103"/>
    <s v="Nuttaporn Soontornmesatien"/>
    <m/>
    <n v="8"/>
  </r>
  <r>
    <x v="23"/>
    <s v="I/C DESG"/>
    <n v="7224"/>
    <s v="Siradech Meeitsara"/>
    <m/>
    <n v="8"/>
  </r>
  <r>
    <x v="23"/>
    <s v="I/C DESG"/>
    <n v="6486"/>
    <s v="Sakchai Kamchai"/>
    <m/>
    <n v="4"/>
  </r>
  <r>
    <x v="23"/>
    <s v="I/C DESG"/>
    <n v="2780"/>
    <s v="Karuna Chandee"/>
    <m/>
    <n v="8"/>
  </r>
  <r>
    <x v="23"/>
    <s v="I/C DESG"/>
    <n v="6524"/>
    <s v="Pimruetai Maneekorn"/>
    <m/>
    <n v="8"/>
  </r>
  <r>
    <x v="23"/>
    <s v="I/C DESG"/>
    <n v="6526"/>
    <s v="Wittaya Kanchanakosol"/>
    <m/>
    <n v="8"/>
  </r>
  <r>
    <x v="23"/>
    <s v="I/C DESG"/>
    <n v="4103"/>
    <s v="Nuttaporn Soontornmesatien"/>
    <m/>
    <n v="8"/>
  </r>
  <r>
    <x v="23"/>
    <s v="I/C DESG"/>
    <n v="6486"/>
    <s v="Sakchai Kamchai"/>
    <m/>
    <n v="8"/>
  </r>
  <r>
    <x v="23"/>
    <s v="I/C DESG"/>
    <n v="4491"/>
    <s v="Rapee Pongtanee"/>
    <m/>
    <n v="8"/>
  </r>
  <r>
    <x v="23"/>
    <s v="I/C DESG"/>
    <n v="7224"/>
    <s v="Siradech Meeitsara"/>
    <m/>
    <n v="8"/>
  </r>
  <r>
    <x v="23"/>
    <s v="I/C DESG"/>
    <n v="2780"/>
    <s v="Karuna Chandee"/>
    <m/>
    <n v="8"/>
  </r>
  <r>
    <x v="23"/>
    <s v="I/C DESG"/>
    <n v="903"/>
    <s v="Chapoo Rordpet"/>
    <m/>
    <n v="4"/>
  </r>
  <r>
    <x v="23"/>
    <s v="I/C DESG"/>
    <n v="6524"/>
    <s v="Pimruetai Maneekorn"/>
    <m/>
    <n v="8"/>
  </r>
  <r>
    <x v="23"/>
    <s v="I/C DESG"/>
    <n v="4103"/>
    <s v="Nuttaporn Soontornmesatien"/>
    <m/>
    <n v="8"/>
  </r>
  <r>
    <x v="23"/>
    <s v="I/C DESG"/>
    <n v="6526"/>
    <s v="Wittaya Kanchanakosol"/>
    <m/>
    <n v="8"/>
  </r>
  <r>
    <x v="23"/>
    <s v="I/C DESG"/>
    <n v="2276"/>
    <s v="Jate Thongsom"/>
    <m/>
    <n v="8"/>
  </r>
  <r>
    <x v="23"/>
    <s v="I/C DESG"/>
    <n v="6486"/>
    <s v="Sakchai Kamchai"/>
    <m/>
    <n v="8"/>
  </r>
  <r>
    <x v="23"/>
    <s v="I/C DESG"/>
    <n v="4491"/>
    <s v="Rapee Pongtanee"/>
    <m/>
    <n v="8"/>
  </r>
  <r>
    <x v="23"/>
    <s v="I/C DESG"/>
    <n v="7224"/>
    <s v="Siradech Meeitsara"/>
    <m/>
    <n v="8"/>
  </r>
  <r>
    <x v="23"/>
    <s v="I/C DESG"/>
    <n v="903"/>
    <s v="Chapoo Rordpet"/>
    <m/>
    <n v="6"/>
  </r>
  <r>
    <x v="23"/>
    <s v="I/C DESG"/>
    <n v="6524"/>
    <s v="Pimruetai Maneekorn"/>
    <m/>
    <n v="8"/>
  </r>
  <r>
    <x v="23"/>
    <s v="I/C DESG"/>
    <n v="2780"/>
    <s v="Karuna Chandee"/>
    <m/>
    <n v="8"/>
  </r>
  <r>
    <x v="23"/>
    <s v="I/C DESG"/>
    <n v="4103"/>
    <s v="Nuttaporn Soontornmesatien"/>
    <m/>
    <n v="8"/>
  </r>
  <r>
    <x v="23"/>
    <s v="I/C DESG"/>
    <n v="2276"/>
    <s v="Jate Thongsom"/>
    <m/>
    <n v="8"/>
  </r>
  <r>
    <x v="23"/>
    <s v="I/C DESG"/>
    <n v="4491"/>
    <s v="Rapee Pongtanee"/>
    <m/>
    <n v="8"/>
  </r>
  <r>
    <x v="23"/>
    <s v="I/C DESG"/>
    <n v="6526"/>
    <s v="Wittaya Kanchanakosol"/>
    <m/>
    <n v="4"/>
  </r>
  <r>
    <x v="23"/>
    <s v="I/C DESG"/>
    <n v="7265"/>
    <s v="Ratchatiya Khameyeart"/>
    <m/>
    <n v="8"/>
  </r>
  <r>
    <x v="23"/>
    <s v="I/C DESG"/>
    <n v="7224"/>
    <s v="Siradech Meeitsara"/>
    <m/>
    <n v="8"/>
  </r>
  <r>
    <x v="23"/>
    <s v="I/C DESG"/>
    <n v="903"/>
    <s v="Chapoo Rordpet"/>
    <m/>
    <n v="8"/>
  </r>
  <r>
    <x v="23"/>
    <s v="I/C DESG"/>
    <n v="6524"/>
    <s v="Pimruetai Maneekorn"/>
    <m/>
    <n v="8"/>
  </r>
  <r>
    <x v="23"/>
    <s v="I/C DESG"/>
    <n v="4103"/>
    <s v="Nuttaporn Soontornmesatien"/>
    <m/>
    <n v="8"/>
  </r>
  <r>
    <x v="23"/>
    <s v="I/C DESG"/>
    <n v="2780"/>
    <s v="Karuna Chandee"/>
    <m/>
    <n v="8"/>
  </r>
  <r>
    <x v="23"/>
    <s v="I/C DESG"/>
    <n v="2276"/>
    <s v="Jate Thongsom"/>
    <m/>
    <n v="7"/>
  </r>
  <r>
    <x v="23"/>
    <s v="I/C DESG"/>
    <n v="4491"/>
    <s v="Rapee Pongtanee"/>
    <m/>
    <n v="8"/>
  </r>
  <r>
    <x v="23"/>
    <s v="I/C DESG"/>
    <n v="6526"/>
    <s v="Wittaya Kanchanakosol"/>
    <m/>
    <n v="8"/>
  </r>
  <r>
    <x v="23"/>
    <s v="I/C DESG"/>
    <n v="7224"/>
    <s v="Siradech Meeitsara"/>
    <m/>
    <n v="8"/>
  </r>
  <r>
    <x v="23"/>
    <s v="I/C DESG"/>
    <n v="6486"/>
    <s v="Sakchai Kamchai"/>
    <m/>
    <n v="8"/>
  </r>
  <r>
    <x v="23"/>
    <s v="I/C DESG"/>
    <n v="2780"/>
    <s v="Karuna Chandee"/>
    <m/>
    <n v="8"/>
  </r>
  <r>
    <x v="23"/>
    <s v="I/C DESG"/>
    <n v="7265"/>
    <s v="Ratchatiya Khameyeart"/>
    <m/>
    <n v="8"/>
  </r>
  <r>
    <x v="23"/>
    <s v="I/C DESG"/>
    <n v="4491"/>
    <s v="Rapee Pongtanee"/>
    <m/>
    <n v="8"/>
  </r>
  <r>
    <x v="23"/>
    <s v="I/C DESG"/>
    <n v="6526"/>
    <s v="Wittaya Kanchanakosol"/>
    <m/>
    <n v="8"/>
  </r>
  <r>
    <x v="23"/>
    <s v="I/C DESG"/>
    <n v="7224"/>
    <s v="Siradech Meeitsara"/>
    <m/>
    <n v="8"/>
  </r>
  <r>
    <x v="23"/>
    <s v="I/C DESG"/>
    <n v="2276"/>
    <s v="Jate Thongsom"/>
    <m/>
    <n v="8"/>
  </r>
  <r>
    <x v="4"/>
    <s v="I/C DESG"/>
    <n v="903"/>
    <s v="Chapoo Rordpet"/>
    <m/>
    <n v="3"/>
  </r>
  <r>
    <x v="23"/>
    <s v="I/C DESG"/>
    <n v="6486"/>
    <s v="Sakchai Kamchai"/>
    <m/>
    <n v="8"/>
  </r>
  <r>
    <x v="23"/>
    <s v="I/C DESG"/>
    <n v="2780"/>
    <s v="Karuna Chandee"/>
    <m/>
    <n v="8"/>
  </r>
  <r>
    <x v="23"/>
    <s v="I/C DESG"/>
    <n v="6526"/>
    <s v="Wittaya Kanchanakosol"/>
    <m/>
    <n v="8"/>
  </r>
  <r>
    <x v="23"/>
    <s v="I/C DESG"/>
    <n v="4491"/>
    <s v="Rapee Pongtanee"/>
    <m/>
    <n v="7"/>
  </r>
  <r>
    <x v="4"/>
    <s v="I/C DESG"/>
    <n v="903"/>
    <s v="Chapoo Rordpet"/>
    <m/>
    <n v="3"/>
  </r>
  <r>
    <x v="23"/>
    <s v="I/C DESG"/>
    <n v="7224"/>
    <s v="Siradech Meeitsara"/>
    <m/>
    <n v="8"/>
  </r>
  <r>
    <x v="23"/>
    <s v="I/C DESG"/>
    <n v="2276"/>
    <s v="Jate Thongsom"/>
    <m/>
    <n v="7"/>
  </r>
  <r>
    <x v="23"/>
    <s v="I/C DESG"/>
    <n v="6486"/>
    <s v="Sakchai Kamchai"/>
    <m/>
    <n v="8"/>
  </r>
  <r>
    <x v="23"/>
    <s v="I/C DESG"/>
    <n v="7265"/>
    <s v="Ratchatiya Khameyeart"/>
    <m/>
    <n v="8"/>
  </r>
  <r>
    <x v="23"/>
    <s v="I/C DESG"/>
    <n v="2780"/>
    <s v="Karuna Chandee"/>
    <m/>
    <n v="8"/>
  </r>
  <r>
    <x v="23"/>
    <s v="I/C DESG"/>
    <n v="6526"/>
    <s v="Wittaya Kanchanakosol"/>
    <m/>
    <n v="8"/>
  </r>
  <r>
    <x v="23"/>
    <s v="I/C DESG"/>
    <n v="4491"/>
    <s v="Rapee Pongtanee"/>
    <m/>
    <n v="8"/>
  </r>
  <r>
    <x v="23"/>
    <s v="I/C DESG"/>
    <n v="2276"/>
    <s v="Jate Thongsom"/>
    <m/>
    <n v="4"/>
  </r>
  <r>
    <x v="23"/>
    <s v="I/C DESG"/>
    <n v="7224"/>
    <s v="Siradech Meeitsara"/>
    <m/>
    <n v="8"/>
  </r>
  <r>
    <x v="23"/>
    <s v="I/C DESG"/>
    <n v="6486"/>
    <s v="Sakchai Kamchai"/>
    <m/>
    <n v="8"/>
  </r>
  <r>
    <x v="23"/>
    <s v="I/C DESG"/>
    <n v="903"/>
    <s v="Chapoo Rordpet"/>
    <m/>
    <n v="4"/>
  </r>
  <r>
    <x v="23"/>
    <s v="I/C DESG"/>
    <n v="4491"/>
    <s v="Rapee Pongtanee"/>
    <m/>
    <n v="8"/>
  </r>
  <r>
    <x v="23"/>
    <s v="I/C DESG"/>
    <n v="7265"/>
    <s v="Ratchatiya Khameyeart"/>
    <m/>
    <n v="8"/>
  </r>
  <r>
    <x v="23"/>
    <s v="I/C DESG"/>
    <n v="7224"/>
    <s v="Siradech Meeitsara"/>
    <m/>
    <n v="8"/>
  </r>
  <r>
    <x v="23"/>
    <s v="I/C DESG"/>
    <n v="2276"/>
    <s v="Jate Thongsom"/>
    <m/>
    <n v="8"/>
  </r>
  <r>
    <x v="23"/>
    <s v="I/C DESG"/>
    <n v="903"/>
    <s v="Chapoo Rordpet"/>
    <m/>
    <n v="4"/>
  </r>
  <r>
    <x v="23"/>
    <s v="I/C DESG"/>
    <n v="7224"/>
    <s v="Siradech Meeitsara"/>
    <m/>
    <n v="8"/>
  </r>
  <r>
    <x v="23"/>
    <s v="I/C DESG"/>
    <n v="2276"/>
    <s v="Jate Thongsom"/>
    <m/>
    <n v="8"/>
  </r>
  <r>
    <x v="23"/>
    <s v="I/C DESG"/>
    <n v="903"/>
    <s v="Chapoo Rordpet"/>
    <m/>
    <n v="4"/>
  </r>
  <r>
    <x v="23"/>
    <s v="I/C DESG"/>
    <n v="4491"/>
    <s v="Rapee Pongtanee"/>
    <m/>
    <n v="8"/>
  </r>
  <r>
    <x v="23"/>
    <s v="I/C DESG"/>
    <n v="7265"/>
    <s v="Ratchatiya Khameyeart"/>
    <m/>
    <n v="8"/>
  </r>
  <r>
    <x v="23"/>
    <s v="I/C DESG"/>
    <n v="7224"/>
    <s v="Siradech Meeitsara"/>
    <m/>
    <n v="8"/>
  </r>
  <r>
    <x v="23"/>
    <s v="I/C DESG"/>
    <n v="903"/>
    <s v="Chapoo Rordpet"/>
    <m/>
    <n v="4"/>
  </r>
  <r>
    <x v="23"/>
    <s v="I/C DESG"/>
    <n v="4491"/>
    <s v="Rapee Pongtanee"/>
    <m/>
    <n v="7"/>
  </r>
  <r>
    <x v="23"/>
    <s v="I/C DESG"/>
    <n v="903"/>
    <s v="Chapoo Rordpet"/>
    <m/>
    <n v="4"/>
  </r>
  <r>
    <x v="23"/>
    <s v="I/C DESG"/>
    <n v="7265"/>
    <s v="Ratchatiya Khameyeart"/>
    <m/>
    <n v="8"/>
  </r>
  <r>
    <x v="23"/>
    <s v="I/C DESG"/>
    <n v="4491"/>
    <s v="Rapee Pongtanee"/>
    <m/>
    <n v="8"/>
  </r>
  <r>
    <x v="4"/>
    <s v="I/C DESG"/>
    <n v="903"/>
    <s v="Chapoo Rordpet"/>
    <m/>
    <n v="4"/>
  </r>
  <r>
    <x v="23"/>
    <s v="I/C DESG"/>
    <n v="4491"/>
    <s v="Rapee Pongtanee"/>
    <m/>
    <n v="8"/>
  </r>
  <r>
    <x v="23"/>
    <s v="I/C DESG"/>
    <n v="7265"/>
    <s v="Ratchatiya Khameyeart"/>
    <m/>
    <n v="8"/>
  </r>
  <r>
    <x v="4"/>
    <s v="I/C DESG"/>
    <n v="903"/>
    <s v="Chapoo Rordpet"/>
    <m/>
    <n v="4"/>
  </r>
  <r>
    <x v="4"/>
    <s v="I/C DESG"/>
    <n v="903"/>
    <s v="Chapoo Rordpet"/>
    <m/>
    <n v="4"/>
  </r>
  <r>
    <x v="23"/>
    <s v="I/C DESG"/>
    <n v="5279"/>
    <s v="Suthatip Paiboonnanthapong"/>
    <m/>
    <n v="8"/>
  </r>
  <r>
    <x v="23"/>
    <s v="I/C DESG"/>
    <n v="7265"/>
    <s v="Ratchatiya Khameyeart"/>
    <m/>
    <n v="8"/>
  </r>
  <r>
    <x v="4"/>
    <s v="I/C DESG"/>
    <n v="903"/>
    <s v="Chapoo Rordpet"/>
    <m/>
    <n v="2.5"/>
  </r>
  <r>
    <x v="23"/>
    <s v="I/C DESG"/>
    <n v="5279"/>
    <s v="Suthatip Paiboonnanthapong"/>
    <m/>
    <n v="8"/>
  </r>
  <r>
    <x v="4"/>
    <s v="I/C DESG"/>
    <n v="903"/>
    <s v="Chapoo Rordpet"/>
    <m/>
    <n v="4"/>
  </r>
  <r>
    <x v="23"/>
    <s v="I/C DESG"/>
    <n v="7265"/>
    <s v="Ratchatiya Khameyeart"/>
    <m/>
    <n v="8"/>
  </r>
  <r>
    <x v="23"/>
    <s v="I/C DESG"/>
    <n v="5279"/>
    <s v="Suthatip Paiboonnanthapong"/>
    <m/>
    <n v="8"/>
  </r>
  <r>
    <x v="4"/>
    <s v="I/C DESG"/>
    <n v="903"/>
    <s v="Chapoo Rordpet"/>
    <m/>
    <n v="2"/>
  </r>
  <r>
    <x v="23"/>
    <s v="I/C DESG"/>
    <n v="5279"/>
    <s v="Suthatip Paiboonnanthapong"/>
    <m/>
    <n v="8"/>
  </r>
  <r>
    <x v="23"/>
    <s v="I/C DESG"/>
    <n v="903"/>
    <s v="Chapoo Rordpet"/>
    <m/>
    <n v="3"/>
  </r>
  <r>
    <x v="23"/>
    <s v="I/C DESG"/>
    <n v="7265"/>
    <s v="Ratchatiya Khameyeart"/>
    <m/>
    <n v="8"/>
  </r>
  <r>
    <x v="23"/>
    <s v="I/C DESG"/>
    <n v="871"/>
    <s v="Chakrit Ounvises"/>
    <m/>
    <n v="2"/>
  </r>
  <r>
    <x v="23"/>
    <s v="I/C DESG"/>
    <n v="903"/>
    <s v="Chapoo Rordpet"/>
    <m/>
    <n v="3"/>
  </r>
  <r>
    <x v="23"/>
    <s v="I/C DESG"/>
    <n v="5279"/>
    <s v="Suthatip Paiboonnanthapong"/>
    <m/>
    <n v="8"/>
  </r>
  <r>
    <x v="23"/>
    <s v="I/C DESG"/>
    <n v="903"/>
    <s v="Chapoo Rordpet"/>
    <m/>
    <n v="8"/>
  </r>
  <r>
    <x v="23"/>
    <s v="I/C DESG"/>
    <n v="871"/>
    <s v="Chakrit Ounvises"/>
    <m/>
    <n v="2"/>
  </r>
  <r>
    <x v="23"/>
    <s v="I/C DESG"/>
    <n v="5279"/>
    <s v="Suthatip Paiboonnanthapong"/>
    <m/>
    <n v="8"/>
  </r>
  <r>
    <x v="23"/>
    <s v="I/C DESG"/>
    <n v="7265"/>
    <s v="Ratchatiya Khameyeart"/>
    <m/>
    <n v="8"/>
  </r>
  <r>
    <x v="23"/>
    <s v="I/C DESG"/>
    <n v="903"/>
    <s v="Chapoo Rordpet"/>
    <m/>
    <n v="8"/>
  </r>
  <r>
    <x v="23"/>
    <s v="I/C DESG"/>
    <n v="871"/>
    <s v="Chakrit Ounvises"/>
    <m/>
    <n v="2"/>
  </r>
  <r>
    <x v="23"/>
    <s v="I/C DESG"/>
    <n v="5279"/>
    <s v="Suthatip Paiboonnanthapong"/>
    <m/>
    <n v="8"/>
  </r>
  <r>
    <x v="23"/>
    <s v="I/C DESG"/>
    <n v="871"/>
    <s v="Chakrit Ounvises"/>
    <m/>
    <n v="2"/>
  </r>
  <r>
    <x v="23"/>
    <s v="I/C DESG"/>
    <n v="5279"/>
    <s v="Suthatip Paiboonnanthapong"/>
    <m/>
    <n v="8"/>
  </r>
  <r>
    <x v="23"/>
    <s v="I/C DESG"/>
    <n v="7265"/>
    <s v="Ratchatiya Khameyeart"/>
    <m/>
    <n v="8"/>
  </r>
  <r>
    <x v="23"/>
    <s v="I/C DESG"/>
    <n v="871"/>
    <s v="Chakrit Ounvises"/>
    <m/>
    <n v="2"/>
  </r>
  <r>
    <x v="23"/>
    <s v="I/C DESG"/>
    <n v="5279"/>
    <s v="Suthatip Paiboonnanthapong"/>
    <m/>
    <n v="8"/>
  </r>
  <r>
    <x v="23"/>
    <s v="I/C DESG"/>
    <n v="871"/>
    <s v="Chakrit Ounvises"/>
    <m/>
    <n v="2"/>
  </r>
  <r>
    <x v="23"/>
    <s v="I/C DESG"/>
    <n v="5279"/>
    <s v="Suthatip Paiboonnanthapong"/>
    <m/>
    <n v="8"/>
  </r>
  <r>
    <x v="23"/>
    <s v="I/C DESG"/>
    <n v="871"/>
    <s v="Chakrit Ounvises"/>
    <m/>
    <n v="2"/>
  </r>
  <r>
    <x v="23"/>
    <s v="I/C DESG"/>
    <n v="5279"/>
    <s v="Suthatip Paiboonnanthapong"/>
    <m/>
    <n v="8"/>
  </r>
  <r>
    <x v="25"/>
    <s v="I/C DESG"/>
    <n v="871"/>
    <s v="Chakrit Ounvises"/>
    <m/>
    <n v="6"/>
  </r>
  <r>
    <x v="4"/>
    <s v="I/C DESG"/>
    <n v="5279"/>
    <s v="Suthatip Paiboonnanthapong"/>
    <m/>
    <n v="8"/>
  </r>
  <r>
    <x v="25"/>
    <s v="I/C DESG"/>
    <n v="871"/>
    <s v="Chakrit Ounvises"/>
    <m/>
    <n v="6"/>
  </r>
  <r>
    <x v="25"/>
    <s v="I/C DESG"/>
    <n v="871"/>
    <s v="Chakrit Ounvises"/>
    <m/>
    <n v="8"/>
  </r>
  <r>
    <x v="25"/>
    <s v="I/C DESG"/>
    <n v="871"/>
    <s v="Chakrit Ounvises"/>
    <m/>
    <n v="6"/>
  </r>
  <r>
    <x v="25"/>
    <s v="I/C DESG"/>
    <n v="871"/>
    <s v="Chakrit Ounvises"/>
    <m/>
    <n v="5"/>
  </r>
  <r>
    <x v="25"/>
    <s v="I/C DESG"/>
    <n v="871"/>
    <s v="Chakrit Ounvises"/>
    <m/>
    <n v="6"/>
  </r>
  <r>
    <x v="25"/>
    <s v="I/C DESG"/>
    <n v="871"/>
    <s v="Chakrit Ounvises"/>
    <m/>
    <n v="6"/>
  </r>
  <r>
    <x v="25"/>
    <s v="I/C DESG"/>
    <n v="871"/>
    <s v="Chakrit Ounvises"/>
    <m/>
    <n v="6"/>
  </r>
  <r>
    <x v="10"/>
    <s v="I/C DESG"/>
    <n v="871"/>
    <s v="Chakrit Ounvises"/>
    <m/>
    <n v="1"/>
  </r>
  <r>
    <x v="25"/>
    <s v="I/C DESG"/>
    <n v="871"/>
    <s v="Chakrit Ounvises"/>
    <m/>
    <n v="3"/>
  </r>
  <r>
    <x v="25"/>
    <s v="I/C DESG"/>
    <n v="871"/>
    <s v="Chakrit Ounvises"/>
    <m/>
    <n v="3"/>
  </r>
  <r>
    <x v="23"/>
    <s v="I/C DESG"/>
    <n v="871"/>
    <s v="Chakrit Ounvises"/>
    <m/>
    <n v="2"/>
  </r>
  <r>
    <x v="23"/>
    <s v="I/C DESG"/>
    <n v="871"/>
    <s v="Chakrit Ounvises"/>
    <m/>
    <n v="2"/>
  </r>
  <r>
    <x v="23"/>
    <s v="I/C DESG"/>
    <n v="871"/>
    <s v="Chakrit Ounvises"/>
    <m/>
    <n v="2"/>
  </r>
  <r>
    <x v="23"/>
    <s v="I/C DESG"/>
    <n v="7264"/>
    <s v="Nira Summart"/>
    <m/>
    <n v="8"/>
  </r>
  <r>
    <x v="23"/>
    <s v="I/C DESG"/>
    <n v="7240"/>
    <s v="Perawat Nuntanitti"/>
    <m/>
    <n v="8"/>
  </r>
  <r>
    <x v="23"/>
    <s v="I/C DESG"/>
    <n v="7240"/>
    <s v="Perawat Nuntanitti"/>
    <m/>
    <n v="8"/>
  </r>
  <r>
    <x v="23"/>
    <s v="I/C DESG"/>
    <n v="7264"/>
    <s v="Nira Summart"/>
    <m/>
    <n v="8"/>
  </r>
  <r>
    <x v="23"/>
    <s v="I/C DESG"/>
    <n v="7240"/>
    <s v="Perawat Nuntanitti"/>
    <m/>
    <n v="8"/>
  </r>
  <r>
    <x v="23"/>
    <s v="I/C DESG"/>
    <n v="7264"/>
    <s v="Nira Summart"/>
    <m/>
    <n v="8"/>
  </r>
  <r>
    <x v="23"/>
    <s v="I/C DESG"/>
    <n v="7240"/>
    <s v="Perawat Nuntanitti"/>
    <m/>
    <n v="8"/>
  </r>
  <r>
    <x v="23"/>
    <s v="I/C DESG"/>
    <n v="7240"/>
    <s v="Perawat Nuntanitti"/>
    <m/>
    <n v="8"/>
  </r>
  <r>
    <x v="23"/>
    <s v="I/C DESG"/>
    <n v="7264"/>
    <s v="Nira Summart"/>
    <m/>
    <n v="8"/>
  </r>
  <r>
    <x v="23"/>
    <s v="I/C DESG"/>
    <n v="7240"/>
    <s v="Perawat Nuntanitti"/>
    <m/>
    <n v="8"/>
  </r>
  <r>
    <x v="23"/>
    <s v="I/C DESG"/>
    <n v="7240"/>
    <s v="Perawat Nuntanitti"/>
    <m/>
    <n v="8"/>
  </r>
  <r>
    <x v="25"/>
    <s v="I/C DESG"/>
    <n v="7225"/>
    <s v="Sanya Inchan"/>
    <m/>
    <n v="4"/>
  </r>
  <r>
    <x v="23"/>
    <s v="I/C DESG"/>
    <n v="7264"/>
    <s v="Nira Summart"/>
    <m/>
    <n v="8"/>
  </r>
  <r>
    <x v="23"/>
    <s v="I/C DESG"/>
    <n v="7240"/>
    <s v="Perawat Nuntanitti"/>
    <m/>
    <n v="8"/>
  </r>
  <r>
    <x v="25"/>
    <s v="I/C DESG"/>
    <n v="7225"/>
    <s v="Sanya Inchan"/>
    <m/>
    <n v="4"/>
  </r>
  <r>
    <x v="23"/>
    <s v="I/C DESG"/>
    <n v="7240"/>
    <s v="Perawat Nuntanitti"/>
    <m/>
    <n v="8"/>
  </r>
  <r>
    <x v="25"/>
    <s v="I/C DESG"/>
    <n v="7225"/>
    <s v="Sanya Inchan"/>
    <m/>
    <n v="4"/>
  </r>
  <r>
    <x v="23"/>
    <s v="I/C DESG"/>
    <n v="7264"/>
    <s v="Nira Summart"/>
    <m/>
    <n v="8"/>
  </r>
  <r>
    <x v="23"/>
    <s v="I/C DESG"/>
    <n v="7240"/>
    <s v="Perawat Nuntanitti"/>
    <m/>
    <n v="8"/>
  </r>
  <r>
    <x v="23"/>
    <s v="I/C DESG"/>
    <n v="7240"/>
    <s v="Perawat Nuntanitti"/>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5"/>
    <s v="I/C DESG"/>
    <n v="4175"/>
    <s v="Pariyes Yaowasri"/>
    <m/>
    <n v="4"/>
  </r>
  <r>
    <x v="25"/>
    <s v="I/C DESG"/>
    <n v="4175"/>
    <s v="Pariyes Yaowasri"/>
    <m/>
    <n v="4"/>
  </r>
  <r>
    <x v="25"/>
    <s v="I/C DESG"/>
    <n v="4175"/>
    <s v="Pariyes Yaowasri"/>
    <m/>
    <n v="8"/>
  </r>
  <r>
    <x v="25"/>
    <s v="I/C DESG"/>
    <n v="4175"/>
    <s v="Pariyes Yaowasri"/>
    <m/>
    <n v="8"/>
  </r>
  <r>
    <x v="25"/>
    <s v="I/C DESG"/>
    <n v="4175"/>
    <s v="Pariyes Yaowasri"/>
    <m/>
    <n v="8"/>
  </r>
  <r>
    <x v="25"/>
    <s v="I/C DESG"/>
    <n v="4175"/>
    <s v="Pariyes Yaowasri"/>
    <m/>
    <n v="4"/>
  </r>
  <r>
    <x v="2"/>
    <s v="I/C DESG"/>
    <n v="6310"/>
    <s v="Siwakorn Meeposom"/>
    <m/>
    <n v="2"/>
  </r>
  <r>
    <x v="4"/>
    <s v="I/C DESG"/>
    <n v="5749"/>
    <s v="Witthawat Witthayawiranon"/>
    <m/>
    <n v="4"/>
  </r>
  <r>
    <x v="2"/>
    <s v="I/C DESG"/>
    <n v="6310"/>
    <s v="Siwakorn Meeposom"/>
    <m/>
    <n v="4"/>
  </r>
  <r>
    <x v="4"/>
    <s v="I/C DESG"/>
    <n v="5749"/>
    <s v="Witthawat Witthayawiranon"/>
    <m/>
    <n v="4"/>
  </r>
  <r>
    <x v="2"/>
    <s v="I/C DESG"/>
    <n v="6310"/>
    <s v="Siwakorn Meeposom"/>
    <m/>
    <n v="4"/>
  </r>
  <r>
    <x v="25"/>
    <s v="I/C DESG"/>
    <n v="6310"/>
    <s v="Siwakorn Meeposom"/>
    <m/>
    <n v="4"/>
  </r>
  <r>
    <x v="25"/>
    <s v="I/C DESG"/>
    <n v="6310"/>
    <s v="Siwakorn Meeposom"/>
    <m/>
    <n v="4"/>
  </r>
  <r>
    <x v="25"/>
    <s v="I/C DESG"/>
    <n v="6310"/>
    <s v="Siwakorn Meeposom"/>
    <m/>
    <n v="8"/>
  </r>
  <r>
    <x v="25"/>
    <s v="I/C DESG"/>
    <n v="6310"/>
    <s v="Siwakorn Meeposom"/>
    <m/>
    <n v="6"/>
  </r>
  <r>
    <x v="25"/>
    <s v="I/C DESG"/>
    <n v="6310"/>
    <s v="Siwakorn Meeposom"/>
    <m/>
    <n v="4"/>
  </r>
  <r>
    <x v="25"/>
    <s v="I/C DESG"/>
    <n v="6310"/>
    <s v="Siwakorn Meeposom"/>
    <m/>
    <n v="4"/>
  </r>
  <r>
    <x v="23"/>
    <s v="I/C DESG"/>
    <n v="3038"/>
    <s v="Lampoon Khamwangngeaw"/>
    <m/>
    <n v="8"/>
  </r>
  <r>
    <x v="23"/>
    <s v="I/C DESG"/>
    <n v="3038"/>
    <s v="Lampoon Khamwangngeaw"/>
    <m/>
    <n v="2"/>
  </r>
  <r>
    <x v="23"/>
    <s v="I/C DESG"/>
    <n v="3038"/>
    <s v="Lampoon Khamwangngeaw"/>
    <m/>
    <n v="2"/>
  </r>
  <r>
    <x v="25"/>
    <s v="I/C DESG"/>
    <n v="5749"/>
    <s v="Witthawat Witthayawiranon"/>
    <m/>
    <n v="2"/>
  </r>
  <r>
    <x v="4"/>
    <s v="I/C DESG"/>
    <n v="5749"/>
    <s v="Witthawat Witthayawiranon"/>
    <m/>
    <n v="4"/>
  </r>
  <r>
    <x v="4"/>
    <s v="I/C DESG"/>
    <n v="3038"/>
    <s v="Lampoon Khamwangngeaw"/>
    <m/>
    <n v="4"/>
  </r>
  <r>
    <x v="4"/>
    <s v="I/C DESG"/>
    <n v="5749"/>
    <s v="Witthawat Witthayawiranon"/>
    <m/>
    <n v="4"/>
  </r>
  <r>
    <x v="4"/>
    <s v="I/C DESG"/>
    <n v="5749"/>
    <s v="Witthawat Witthayawiranon"/>
    <m/>
    <n v="4"/>
  </r>
  <r>
    <x v="4"/>
    <s v="I/C DESG"/>
    <n v="3038"/>
    <s v="Lampoon Khamwangngeaw"/>
    <m/>
    <n v="3"/>
  </r>
  <r>
    <x v="22"/>
    <s v="I/C DESG"/>
    <n v="5152"/>
    <s v="Sresthasak Varasarin"/>
    <m/>
    <n v="4"/>
  </r>
  <r>
    <x v="4"/>
    <s v="I/C DESG"/>
    <n v="5749"/>
    <s v="Witthawat Witthayawiranon"/>
    <m/>
    <n v="8"/>
  </r>
  <r>
    <x v="4"/>
    <s v="I/C DESG"/>
    <n v="5265"/>
    <s v="Surisa Phosang"/>
    <m/>
    <n v="8"/>
  </r>
  <r>
    <x v="25"/>
    <s v="I/C DESG"/>
    <n v="5749"/>
    <s v="Witthawat Witthayawiranon"/>
    <m/>
    <n v="4"/>
  </r>
  <r>
    <x v="22"/>
    <s v="I/C DESG"/>
    <n v="5152"/>
    <s v="Sresthasak Varasarin"/>
    <m/>
    <n v="4"/>
  </r>
  <r>
    <x v="4"/>
    <s v="I/C DESG"/>
    <n v="5265"/>
    <s v="Surisa Phosang"/>
    <m/>
    <n v="8"/>
  </r>
  <r>
    <x v="25"/>
    <s v="I/C DESG"/>
    <n v="5749"/>
    <s v="Witthawat Witthayawiranon"/>
    <m/>
    <n v="4"/>
  </r>
  <r>
    <x v="4"/>
    <s v="I/C DESG"/>
    <n v="5265"/>
    <s v="Surisa Phosang"/>
    <m/>
    <n v="8"/>
  </r>
  <r>
    <x v="22"/>
    <s v="I/C DESG"/>
    <n v="5152"/>
    <s v="Sresthasak Varasarin"/>
    <m/>
    <n v="4"/>
  </r>
  <r>
    <x v="4"/>
    <s v="I/C DESG"/>
    <n v="5265"/>
    <s v="Surisa Phosang"/>
    <m/>
    <n v="8"/>
  </r>
  <r>
    <x v="23"/>
    <s v="I/C DESG"/>
    <n v="3038"/>
    <s v="Lampoon Khamwangngeaw"/>
    <m/>
    <n v="2"/>
  </r>
  <r>
    <x v="4"/>
    <s v="I/C DESG"/>
    <n v="4498"/>
    <s v="Rattikarn Saengow"/>
    <m/>
    <n v="4"/>
  </r>
  <r>
    <x v="22"/>
    <s v="I/C DESG"/>
    <n v="5152"/>
    <s v="Sresthasak Varasarin"/>
    <m/>
    <n v="8"/>
  </r>
  <r>
    <x v="23"/>
    <s v="I/C DESG"/>
    <n v="3038"/>
    <s v="Lampoon Khamwangngeaw"/>
    <m/>
    <n v="2"/>
  </r>
  <r>
    <x v="4"/>
    <s v="I/C DESG"/>
    <n v="4498"/>
    <s v="Rattikarn Saengow"/>
    <m/>
    <n v="4"/>
  </r>
  <r>
    <x v="23"/>
    <s v="I/C DESG"/>
    <n v="3038"/>
    <s v="Lampoon Khamwangngeaw"/>
    <m/>
    <n v="1"/>
  </r>
  <r>
    <x v="22"/>
    <s v="I/C DESG"/>
    <n v="5152"/>
    <s v="Sresthasak Varasarin"/>
    <m/>
    <n v="8"/>
  </r>
  <r>
    <x v="23"/>
    <s v="I/C DESG"/>
    <n v="3038"/>
    <s v="Lampoon Khamwangngeaw"/>
    <m/>
    <n v="1"/>
  </r>
  <r>
    <x v="22"/>
    <s v="I/C DESG"/>
    <n v="5152"/>
    <s v="Sresthasak Varasarin"/>
    <m/>
    <n v="8"/>
  </r>
  <r>
    <x v="23"/>
    <s v="I/C DESG"/>
    <n v="3038"/>
    <s v="Lampoon Khamwangngeaw"/>
    <m/>
    <n v="1"/>
  </r>
  <r>
    <x v="4"/>
    <s v="I/C DESG"/>
    <n v="5265"/>
    <s v="Surisa Phosang"/>
    <m/>
    <n v="8"/>
  </r>
  <r>
    <x v="23"/>
    <s v="I/C DESG"/>
    <n v="3038"/>
    <s v="Lampoon Khamwangngeaw"/>
    <m/>
    <n v="1"/>
  </r>
  <r>
    <x v="23"/>
    <s v="I/C DESG"/>
    <n v="3038"/>
    <s v="Lampoon Khamwangngeaw"/>
    <m/>
    <n v="1"/>
  </r>
  <r>
    <x v="23"/>
    <s v="I/C DESG"/>
    <n v="3038"/>
    <s v="Lampoon Khamwangngeaw"/>
    <m/>
    <n v="1"/>
  </r>
  <r>
    <x v="23"/>
    <s v="I/C DESG"/>
    <n v="3038"/>
    <s v="Lampoon Khamwangngeaw"/>
    <m/>
    <n v="1"/>
  </r>
  <r>
    <x v="4"/>
    <s v="I/C DESG"/>
    <n v="3038"/>
    <s v="Lampoon Khamwangngeaw"/>
    <m/>
    <n v="3"/>
  </r>
  <r>
    <x v="4"/>
    <s v="I/C DESG"/>
    <n v="3038"/>
    <s v="Lampoon Khamwangngeaw"/>
    <m/>
    <n v="2"/>
  </r>
  <r>
    <x v="4"/>
    <s v="I/C DESG"/>
    <n v="3038"/>
    <s v="Lampoon Khamwangngeaw"/>
    <m/>
    <n v="4"/>
  </r>
  <r>
    <x v="4"/>
    <s v="I/C DESG"/>
    <n v="3038"/>
    <s v="Lampoon Khamwangngeaw"/>
    <m/>
    <n v="5"/>
  </r>
  <r>
    <x v="4"/>
    <s v="I/C DESG"/>
    <n v="3038"/>
    <s v="Lampoon Khamwangngeaw"/>
    <m/>
    <n v="4"/>
  </r>
  <r>
    <x v="4"/>
    <s v="I/C DESG"/>
    <n v="3038"/>
    <s v="Lampoon Khamwangngeaw"/>
    <m/>
    <n v="3"/>
  </r>
  <r>
    <x v="4"/>
    <s v="I/C DESG"/>
    <n v="3038"/>
    <s v="Lampoon Khamwangngeaw"/>
    <m/>
    <n v="6"/>
  </r>
  <r>
    <x v="23"/>
    <s v="I/C DESG"/>
    <n v="3038"/>
    <s v="Lampoon Khamwangngeaw"/>
    <m/>
    <n v="1"/>
  </r>
  <r>
    <x v="23"/>
    <s v="I/C DESG"/>
    <n v="3038"/>
    <s v="Lampoon Khamwangngeaw"/>
    <m/>
    <n v="2"/>
  </r>
  <r>
    <x v="6"/>
    <s v="I/C DESG"/>
    <n v="2302"/>
    <s v="Jeerustha Kamlang"/>
    <m/>
    <n v="1"/>
  </r>
  <r>
    <x v="6"/>
    <s v="I/C DESG"/>
    <n v="2302"/>
    <s v="Jeerustha Kamlang"/>
    <m/>
    <n v="2"/>
  </r>
  <r>
    <x v="7"/>
    <s v="I/C DESG"/>
    <n v="75"/>
    <s v="A.A. Bagus Dewangkara"/>
    <m/>
    <n v="8"/>
  </r>
  <r>
    <x v="67"/>
    <s v="I/C DESG"/>
    <n v="7223"/>
    <s v="Maria Agustina Kaka"/>
    <m/>
    <n v="8"/>
  </r>
  <r>
    <x v="67"/>
    <s v="I/C DESG"/>
    <n v="7223"/>
    <s v="Maria Agustina Kaka"/>
    <m/>
    <n v="8"/>
  </r>
  <r>
    <x v="7"/>
    <s v="I/C DESG"/>
    <n v="75"/>
    <s v="A.A. Bagus Dewangkara"/>
    <m/>
    <n v="8"/>
  </r>
  <r>
    <x v="12"/>
    <s v="I/C DESG"/>
    <n v="4135"/>
    <s v="Oryza Angga"/>
    <m/>
    <n v="4"/>
  </r>
  <r>
    <x v="67"/>
    <s v="I/C DESG"/>
    <n v="7223"/>
    <s v="Maria Agustina Kaka"/>
    <m/>
    <n v="8"/>
  </r>
  <r>
    <x v="7"/>
    <s v="I/C DESG"/>
    <n v="75"/>
    <s v="A.A. Bagus Dewangkara"/>
    <m/>
    <n v="8"/>
  </r>
  <r>
    <x v="12"/>
    <s v="I/C DESG"/>
    <n v="4135"/>
    <s v="Oryza Angga"/>
    <m/>
    <n v="4"/>
  </r>
  <r>
    <x v="7"/>
    <s v="I/C DESG"/>
    <n v="75"/>
    <s v="A.A. Bagus Dewangkara"/>
    <m/>
    <n v="8"/>
  </r>
  <r>
    <x v="12"/>
    <s v="I/C DESG"/>
    <n v="4135"/>
    <s v="Oryza Angga"/>
    <m/>
    <n v="4"/>
  </r>
  <r>
    <x v="7"/>
    <s v="I/C DESG"/>
    <n v="75"/>
    <s v="A.A. Bagus Dewangkara"/>
    <m/>
    <n v="8"/>
  </r>
  <r>
    <x v="12"/>
    <s v="I/C DESG"/>
    <n v="4135"/>
    <s v="Oryza Angga"/>
    <m/>
    <n v="4"/>
  </r>
  <r>
    <x v="12"/>
    <s v="I/C DESG"/>
    <n v="4135"/>
    <s v="Oryza Angga"/>
    <m/>
    <n v="4"/>
  </r>
  <r>
    <x v="12"/>
    <s v="I/C DESG"/>
    <n v="4135"/>
    <s v="Oryza Angga"/>
    <m/>
    <n v="4"/>
  </r>
  <r>
    <x v="12"/>
    <s v="I/C DESG"/>
    <n v="4135"/>
    <s v="Oryza Angga"/>
    <m/>
    <n v="4"/>
  </r>
  <r>
    <x v="67"/>
    <s v="I/C DESG"/>
    <n v="75"/>
    <s v="A.A. Bagus Dewangkara"/>
    <m/>
    <n v="8"/>
  </r>
  <r>
    <x v="12"/>
    <s v="I/C DESG"/>
    <n v="4135"/>
    <s v="Oryza Angga"/>
    <m/>
    <n v="4"/>
  </r>
  <r>
    <x v="12"/>
    <s v="I/C DESG"/>
    <n v="4135"/>
    <s v="Oryza Angga"/>
    <m/>
    <n v="4"/>
  </r>
  <r>
    <x v="67"/>
    <s v="I/C DESG"/>
    <n v="75"/>
    <s v="A.A. Bagus Dewangkara"/>
    <m/>
    <n v="8"/>
  </r>
  <r>
    <x v="12"/>
    <s v="I/C DESG"/>
    <n v="4135"/>
    <s v="Oryza Angga"/>
    <m/>
    <n v="4"/>
  </r>
  <r>
    <x v="12"/>
    <s v="I/C DESG"/>
    <n v="4135"/>
    <s v="Oryza Angga"/>
    <m/>
    <n v="4"/>
  </r>
  <r>
    <x v="12"/>
    <s v="I/C DESG"/>
    <n v="4135"/>
    <s v="Oryza Angga"/>
    <m/>
    <n v="4"/>
  </r>
  <r>
    <x v="67"/>
    <s v="I/C DESG"/>
    <n v="7223"/>
    <s v="Maria Agustina Kaka"/>
    <m/>
    <n v="7"/>
  </r>
  <r>
    <x v="67"/>
    <s v="I/C DESG"/>
    <n v="7223"/>
    <s v="Maria Agustina Kaka"/>
    <m/>
    <n v="8"/>
  </r>
  <r>
    <x v="37"/>
    <s v="I/C DESG"/>
    <n v="4135"/>
    <s v="Oryza Angga"/>
    <m/>
    <n v="8"/>
  </r>
  <r>
    <x v="56"/>
    <s v="I/C DESG"/>
    <n v="7223"/>
    <s v="Maria Agustina Kaka"/>
    <m/>
    <n v="8"/>
  </r>
  <r>
    <x v="56"/>
    <s v="I/C DESG"/>
    <n v="7223"/>
    <s v="Maria Agustina Kaka"/>
    <m/>
    <n v="4"/>
  </r>
  <r>
    <x v="59"/>
    <s v="I/C DESG"/>
    <n v="7223"/>
    <s v="Maria Agustina Kaka"/>
    <m/>
    <n v="8"/>
  </r>
  <r>
    <x v="59"/>
    <s v="I/C DESG"/>
    <n v="7223"/>
    <s v="Maria Agustina Kaka"/>
    <m/>
    <n v="4"/>
  </r>
  <r>
    <x v="2"/>
    <s v="I/C DESG"/>
    <n v="6730"/>
    <s v="Yudha Kartana Putra"/>
    <m/>
    <n v="8"/>
  </r>
  <r>
    <x v="2"/>
    <s v="I/C DESG"/>
    <n v="6730"/>
    <s v="Yudha Kartana Putra"/>
    <m/>
    <n v="8"/>
  </r>
  <r>
    <x v="2"/>
    <s v="I/C DESG"/>
    <n v="6730"/>
    <s v="Yudha Kartana Putra"/>
    <m/>
    <n v="8"/>
  </r>
  <r>
    <x v="2"/>
    <s v="I/C DESG"/>
    <n v="6730"/>
    <s v="Yudha Kartana Putra"/>
    <m/>
    <n v="8"/>
  </r>
  <r>
    <x v="2"/>
    <s v="I/C DESG"/>
    <n v="6730"/>
    <s v="Yudha Kartana Putra"/>
    <m/>
    <n v="8"/>
  </r>
  <r>
    <x v="12"/>
    <s v="I/C DESG"/>
    <n v="6730"/>
    <s v="Yudha Kartana Putra"/>
    <m/>
    <n v="6"/>
  </r>
  <r>
    <x v="2"/>
    <s v="I/C DESG"/>
    <n v="6730"/>
    <s v="Yudha Kartana Putra"/>
    <m/>
    <n v="8"/>
  </r>
  <r>
    <x v="2"/>
    <s v="I/C DESG"/>
    <n v="6730"/>
    <s v="Yudha Kartana Putra"/>
    <m/>
    <n v="8"/>
  </r>
  <r>
    <x v="2"/>
    <s v="I/C DESG"/>
    <n v="6730"/>
    <s v="Yudha Kartana Putra"/>
    <m/>
    <n v="8"/>
  </r>
  <r>
    <x v="2"/>
    <s v="I/C DESG"/>
    <n v="6730"/>
    <s v="Yudha Kartana Putra"/>
    <m/>
    <n v="8"/>
  </r>
  <r>
    <x v="12"/>
    <s v="I/C DESG"/>
    <n v="2535"/>
    <s v="Johanes Jojo"/>
    <m/>
    <n v="8"/>
  </r>
  <r>
    <x v="12"/>
    <s v="I/C DESG"/>
    <n v="2535"/>
    <s v="Johanes Jojo"/>
    <m/>
    <n v="8"/>
  </r>
  <r>
    <x v="12"/>
    <s v="I/C DESG"/>
    <n v="2535"/>
    <s v="Johanes Jojo"/>
    <m/>
    <n v="8"/>
  </r>
  <r>
    <x v="12"/>
    <s v="I/C DESG"/>
    <n v="2535"/>
    <s v="Johanes Jojo"/>
    <m/>
    <n v="8"/>
  </r>
  <r>
    <x v="12"/>
    <s v="I/C DESG"/>
    <n v="2535"/>
    <s v="Johanes Jojo"/>
    <m/>
    <n v="8"/>
  </r>
  <r>
    <x v="51"/>
    <s v="I/C DESG"/>
    <n v="2045"/>
    <s v="I Ketut Sukardiana"/>
    <m/>
    <n v="8"/>
  </r>
  <r>
    <x v="67"/>
    <s v="I/C DESG"/>
    <n v="6609"/>
    <s v="Yusantari Ardana"/>
    <m/>
    <n v="8"/>
  </r>
  <r>
    <x v="57"/>
    <s v="I/C DESG"/>
    <n v="2535"/>
    <s v="Johanes Jojo"/>
    <m/>
    <n v="8"/>
  </r>
  <r>
    <x v="51"/>
    <s v="I/C DESG"/>
    <n v="2045"/>
    <s v="I Ketut Sukardiana"/>
    <m/>
    <n v="8"/>
  </r>
  <r>
    <x v="67"/>
    <s v="I/C DESG"/>
    <n v="6609"/>
    <s v="Yusantari Ardana"/>
    <m/>
    <n v="8"/>
  </r>
  <r>
    <x v="57"/>
    <s v="I/C DESG"/>
    <n v="2535"/>
    <s v="Johanes Jojo"/>
    <m/>
    <n v="8"/>
  </r>
  <r>
    <x v="12"/>
    <s v="I/C DESG"/>
    <n v="4107"/>
    <s v="Nyoman Diksa"/>
    <m/>
    <n v="2"/>
  </r>
  <r>
    <x v="51"/>
    <s v="I/C DESG"/>
    <n v="2045"/>
    <s v="I Ketut Sukardiana"/>
    <m/>
    <n v="8"/>
  </r>
  <r>
    <x v="51"/>
    <s v="I/C DESG"/>
    <n v="2045"/>
    <s v="I Ketut Sukardiana"/>
    <m/>
    <n v="8"/>
  </r>
  <r>
    <x v="12"/>
    <s v="I/C DESG"/>
    <n v="4107"/>
    <s v="Nyoman Diksa"/>
    <m/>
    <n v="2"/>
  </r>
  <r>
    <x v="58"/>
    <s v="I/C DESG"/>
    <n v="2535"/>
    <s v="Johanes Jojo"/>
    <m/>
    <n v="8"/>
  </r>
  <r>
    <x v="51"/>
    <s v="I/C DESG"/>
    <n v="2045"/>
    <s v="I Ketut Sukardiana"/>
    <m/>
    <n v="8"/>
  </r>
  <r>
    <x v="14"/>
    <s v="I/C DESG"/>
    <n v="6609"/>
    <s v="Yusantari Ardana"/>
    <m/>
    <n v="8"/>
  </r>
  <r>
    <x v="58"/>
    <s v="I/C DESG"/>
    <n v="2535"/>
    <s v="Johanes Jojo"/>
    <m/>
    <n v="8"/>
  </r>
  <r>
    <x v="12"/>
    <s v="I/C DESG"/>
    <n v="4107"/>
    <s v="Nyoman Diksa"/>
    <m/>
    <n v="2"/>
  </r>
  <r>
    <x v="51"/>
    <s v="I/C DESG"/>
    <n v="2045"/>
    <s v="I Ketut Sukardiana"/>
    <m/>
    <n v="8"/>
  </r>
  <r>
    <x v="12"/>
    <s v="I/C DESG"/>
    <n v="4107"/>
    <s v="Nyoman Diksa"/>
    <m/>
    <n v="2"/>
  </r>
  <r>
    <x v="51"/>
    <s v="I/C DESG"/>
    <n v="2045"/>
    <s v="I Ketut Sukardiana"/>
    <m/>
    <n v="8"/>
  </r>
  <r>
    <x v="14"/>
    <s v="I/C DESG"/>
    <n v="6609"/>
    <s v="Yusantari Ardana"/>
    <m/>
    <n v="8"/>
  </r>
  <r>
    <x v="51"/>
    <s v="I/C DESG"/>
    <n v="2045"/>
    <s v="I Ketut Sukardiana"/>
    <m/>
    <n v="8"/>
  </r>
  <r>
    <x v="67"/>
    <s v="I/C DESG"/>
    <n v="6609"/>
    <s v="Yusantari Ardana"/>
    <m/>
    <n v="8"/>
  </r>
  <r>
    <x v="51"/>
    <s v="I/C DESG"/>
    <n v="2045"/>
    <s v="I Ketut Sukardiana"/>
    <m/>
    <n v="8"/>
  </r>
  <r>
    <x v="67"/>
    <s v="I/C DESG"/>
    <n v="6609"/>
    <s v="Yusantari Ardana"/>
    <m/>
    <n v="8"/>
  </r>
  <r>
    <x v="51"/>
    <s v="I/C DESG"/>
    <n v="4107"/>
    <s v="Nyoman Diksa"/>
    <m/>
    <n v="2"/>
  </r>
  <r>
    <x v="67"/>
    <s v="I/C DESG"/>
    <n v="6609"/>
    <s v="Yusantari Ardana"/>
    <m/>
    <n v="8"/>
  </r>
  <r>
    <x v="51"/>
    <s v="I/C DESG"/>
    <n v="4107"/>
    <s v="Nyoman Diksa"/>
    <m/>
    <n v="2"/>
  </r>
  <r>
    <x v="67"/>
    <s v="I/C DESG"/>
    <n v="6609"/>
    <s v="Yusantari Ardana"/>
    <m/>
    <n v="8"/>
  </r>
  <r>
    <x v="51"/>
    <s v="I/C DESG"/>
    <n v="4107"/>
    <s v="Nyoman Diksa"/>
    <m/>
    <n v="4"/>
  </r>
  <r>
    <x v="51"/>
    <s v="I/C DESG"/>
    <n v="4107"/>
    <s v="Nyoman Diksa"/>
    <m/>
    <n v="4"/>
  </r>
  <r>
    <x v="51"/>
    <s v="I/C DESG"/>
    <n v="4107"/>
    <s v="Nyoman Diksa"/>
    <m/>
    <n v="3"/>
  </r>
  <r>
    <x v="51"/>
    <s v="I/C DESG"/>
    <n v="4107"/>
    <s v="Nyoman Diksa"/>
    <m/>
    <n v="2"/>
  </r>
  <r>
    <x v="67"/>
    <s v="I/C DESG"/>
    <n v="4107"/>
    <s v="Nyoman Diksa"/>
    <m/>
    <n v="1"/>
  </r>
  <r>
    <x v="67"/>
    <s v="I/C DESG"/>
    <n v="4107"/>
    <s v="Nyoman Diksa"/>
    <m/>
    <n v="1"/>
  </r>
  <r>
    <x v="12"/>
    <s v="I/C DESG"/>
    <n v="4107"/>
    <s v="Nyoman Diksa"/>
    <m/>
    <n v="2"/>
  </r>
  <r>
    <x v="12"/>
    <s v="I/C DESG"/>
    <n v="4107"/>
    <s v="Nyoman Diksa"/>
    <m/>
    <n v="2"/>
  </r>
  <r>
    <x v="61"/>
    <s v="I/C DESG"/>
    <n v="4107"/>
    <s v="Nyoman Diksa"/>
    <m/>
    <n v="2"/>
  </r>
  <r>
    <x v="61"/>
    <s v="I/C DESG"/>
    <n v="4107"/>
    <s v="Nyoman Diksa"/>
    <m/>
    <n v="2"/>
  </r>
  <r>
    <x v="7"/>
    <s v="I/C DESG"/>
    <n v="4107"/>
    <s v="Nyoman Diksa"/>
    <m/>
    <n v="1"/>
  </r>
  <r>
    <x v="2"/>
    <s v="I/C DESG"/>
    <n v="4107"/>
    <s v="Nyoman Diksa"/>
    <m/>
    <n v="2"/>
  </r>
  <r>
    <x v="2"/>
    <s v="I/C DESG"/>
    <n v="4107"/>
    <s v="Nyoman Diksa"/>
    <m/>
    <n v="2"/>
  </r>
  <r>
    <x v="2"/>
    <s v="I/C DESG"/>
    <n v="4107"/>
    <s v="Nyoman Diksa"/>
    <m/>
    <n v="2"/>
  </r>
  <r>
    <x v="2"/>
    <s v="I/C DESG"/>
    <n v="4107"/>
    <s v="Nyoman Diksa"/>
    <m/>
    <n v="1"/>
  </r>
  <r>
    <x v="51"/>
    <s v="I/C DESG"/>
    <n v="4107"/>
    <s v="Nyoman Diksa"/>
    <m/>
    <n v="6"/>
  </r>
  <r>
    <x v="51"/>
    <s v="I/C DESG"/>
    <n v="4107"/>
    <s v="Nyoman Diksa"/>
    <m/>
    <n v="6"/>
  </r>
  <r>
    <x v="50"/>
    <s v="I/C DESG"/>
    <n v="6608"/>
    <s v="Indra Sitepu"/>
    <m/>
    <n v="7"/>
  </r>
  <r>
    <x v="2"/>
    <s v="I/C DESG"/>
    <n v="4393"/>
    <s v="Putu Ary Santana"/>
    <m/>
    <n v="8"/>
  </r>
  <r>
    <x v="2"/>
    <s v="I/C DESG"/>
    <n v="2044"/>
    <s v="I Gusti Ngurah"/>
    <m/>
    <n v="4"/>
  </r>
  <r>
    <x v="50"/>
    <s v="I/C DESG"/>
    <n v="6608"/>
    <s v="Indra Sitepu"/>
    <m/>
    <n v="8"/>
  </r>
  <r>
    <x v="12"/>
    <s v="I/C DESG"/>
    <n v="2043"/>
    <s v="I Gusti Bagus Sera"/>
    <m/>
    <n v="8"/>
  </r>
  <r>
    <x v="2"/>
    <s v="I/C DESG"/>
    <n v="4393"/>
    <s v="Putu Ary Santana"/>
    <m/>
    <n v="8"/>
  </r>
  <r>
    <x v="50"/>
    <s v="I/C DESG"/>
    <n v="6608"/>
    <s v="Indra Sitepu"/>
    <m/>
    <n v="8"/>
  </r>
  <r>
    <x v="19"/>
    <s v="I/C DESG"/>
    <n v="2048"/>
    <s v="I Wayan"/>
    <m/>
    <n v="8"/>
  </r>
  <r>
    <x v="12"/>
    <s v="I/C DESG"/>
    <n v="2043"/>
    <s v="I Gusti Bagus Sera"/>
    <m/>
    <n v="8"/>
  </r>
  <r>
    <x v="50"/>
    <s v="I/C DESG"/>
    <n v="6102"/>
    <s v="Aditya Kerta"/>
    <m/>
    <n v="4"/>
  </r>
  <r>
    <x v="2"/>
    <s v="I/C DESG"/>
    <n v="2044"/>
    <s v="I Gusti Ngurah"/>
    <m/>
    <n v="8"/>
  </r>
  <r>
    <x v="2"/>
    <s v="I/C DESG"/>
    <n v="4393"/>
    <s v="Putu Ary Santana"/>
    <m/>
    <n v="4"/>
  </r>
  <r>
    <x v="50"/>
    <s v="I/C DESG"/>
    <n v="6608"/>
    <s v="Indra Sitepu"/>
    <m/>
    <n v="8"/>
  </r>
  <r>
    <x v="50"/>
    <s v="I/C DESG"/>
    <n v="6102"/>
    <s v="Aditya Kerta"/>
    <m/>
    <n v="6"/>
  </r>
  <r>
    <x v="12"/>
    <s v="I/C DESG"/>
    <n v="2043"/>
    <s v="I Gusti Bagus Sera"/>
    <m/>
    <n v="8"/>
  </r>
  <r>
    <x v="2"/>
    <s v="I/C DESG"/>
    <n v="4393"/>
    <s v="Putu Ary Santana"/>
    <m/>
    <n v="4"/>
  </r>
  <r>
    <x v="19"/>
    <s v="I/C DESG"/>
    <n v="2048"/>
    <s v="I Wayan"/>
    <m/>
    <n v="4"/>
  </r>
  <r>
    <x v="50"/>
    <s v="I/C DESG"/>
    <n v="6608"/>
    <s v="Indra Sitepu"/>
    <m/>
    <n v="8"/>
  </r>
  <r>
    <x v="50"/>
    <s v="I/C DESG"/>
    <n v="6102"/>
    <s v="Aditya Kerta"/>
    <m/>
    <n v="7"/>
  </r>
  <r>
    <x v="2"/>
    <s v="I/C DESG"/>
    <n v="2044"/>
    <s v="I Gusti Ngurah"/>
    <m/>
    <n v="8"/>
  </r>
  <r>
    <x v="12"/>
    <s v="I/C DESG"/>
    <n v="2043"/>
    <s v="I Gusti Bagus Sera"/>
    <m/>
    <n v="8"/>
  </r>
  <r>
    <x v="50"/>
    <s v="I/C DESG"/>
    <n v="6608"/>
    <s v="Indra Sitepu"/>
    <m/>
    <n v="8"/>
  </r>
  <r>
    <x v="53"/>
    <s v="I/C DESG"/>
    <n v="2044"/>
    <s v="I Gusti Ngurah"/>
    <m/>
    <n v="2"/>
  </r>
  <r>
    <x v="35"/>
    <s v="Design"/>
    <n v="4393"/>
    <s v="Putu Ary Santana"/>
    <m/>
    <n v="4"/>
  </r>
  <r>
    <x v="12"/>
    <s v="I/C DESG"/>
    <n v="2043"/>
    <s v="I Gusti Bagus Sera"/>
    <m/>
    <n v="8"/>
  </r>
  <r>
    <x v="50"/>
    <s v="I/C DESG"/>
    <n v="2048"/>
    <s v="I Wayan"/>
    <m/>
    <n v="7"/>
  </r>
  <r>
    <x v="35"/>
    <s v="Design"/>
    <n v="6102"/>
    <s v="Aditya Kerta"/>
    <m/>
    <n v="6"/>
  </r>
  <r>
    <x v="12"/>
    <s v="I/C DESG"/>
    <n v="2043"/>
    <s v="I Gusti Bagus Sera"/>
    <m/>
    <n v="8"/>
  </r>
  <r>
    <x v="50"/>
    <s v="I/C DESG"/>
    <n v="2048"/>
    <s v="I Wayan"/>
    <m/>
    <n v="4"/>
  </r>
  <r>
    <x v="2"/>
    <s v="I/C DESG"/>
    <n v="6608"/>
    <s v="Indra Sitepu"/>
    <m/>
    <n v="8"/>
  </r>
  <r>
    <x v="35"/>
    <s v="Design"/>
    <n v="2044"/>
    <s v="I Gusti Ngurah"/>
    <m/>
    <n v="8"/>
  </r>
  <r>
    <x v="68"/>
    <s v="I/C DESG"/>
    <n v="4393"/>
    <s v="Putu Ary Santana"/>
    <m/>
    <n v="4"/>
  </r>
  <r>
    <x v="12"/>
    <s v="I/C DESG"/>
    <n v="2043"/>
    <s v="I Gusti Bagus Sera"/>
    <m/>
    <n v="8"/>
  </r>
  <r>
    <x v="2"/>
    <s v="I/C DESG"/>
    <n v="6608"/>
    <s v="Indra Sitepu"/>
    <m/>
    <n v="8"/>
  </r>
  <r>
    <x v="2"/>
    <s v="I/C DESG"/>
    <n v="2044"/>
    <s v="I Gusti Ngurah"/>
    <m/>
    <n v="8"/>
  </r>
  <r>
    <x v="50"/>
    <s v="I/C DESG"/>
    <n v="2048"/>
    <s v="I Wayan"/>
    <m/>
    <n v="4"/>
  </r>
  <r>
    <x v="68"/>
    <s v="I/C DESG"/>
    <n v="4393"/>
    <s v="Putu Ary Santana"/>
    <m/>
    <n v="4"/>
  </r>
  <r>
    <x v="2"/>
    <s v="I/C DESG"/>
    <n v="6102"/>
    <s v="Aditya Kerta"/>
    <m/>
    <n v="4"/>
  </r>
  <r>
    <x v="2"/>
    <s v="I/C DESG"/>
    <n v="2044"/>
    <s v="I Gusti Ngurah"/>
    <m/>
    <n v="8"/>
  </r>
  <r>
    <x v="50"/>
    <s v="I/C DESG"/>
    <n v="2048"/>
    <s v="I Wayan"/>
    <m/>
    <n v="7"/>
  </r>
  <r>
    <x v="12"/>
    <s v="I/C DESG"/>
    <n v="2043"/>
    <s v="I Gusti Bagus Sera"/>
    <m/>
    <n v="8"/>
  </r>
  <r>
    <x v="2"/>
    <s v="I/C DESG"/>
    <n v="4393"/>
    <s v="Putu Ary Santana"/>
    <m/>
    <n v="7"/>
  </r>
  <r>
    <x v="2"/>
    <s v="I/C DESG"/>
    <n v="6608"/>
    <s v="Indra Sitepu"/>
    <m/>
    <n v="7"/>
  </r>
  <r>
    <x v="2"/>
    <s v="I/C DESG"/>
    <n v="2044"/>
    <s v="I Gusti Ngurah"/>
    <m/>
    <n v="3"/>
  </r>
  <r>
    <x v="2"/>
    <s v="I/C DESG"/>
    <n v="6102"/>
    <s v="Aditya Kerta"/>
    <m/>
    <n v="8"/>
  </r>
  <r>
    <x v="50"/>
    <s v="I/C DESG"/>
    <n v="2048"/>
    <s v="I Wayan"/>
    <m/>
    <n v="6"/>
  </r>
  <r>
    <x v="12"/>
    <s v="I/C DESG"/>
    <n v="2043"/>
    <s v="I Gusti Bagus Sera"/>
    <m/>
    <n v="8"/>
  </r>
  <r>
    <x v="2"/>
    <s v="I/C DESG"/>
    <n v="4393"/>
    <s v="Putu Ary Santana"/>
    <m/>
    <n v="8"/>
  </r>
  <r>
    <x v="2"/>
    <s v="I/C DESG"/>
    <n v="2044"/>
    <s v="I Gusti Ngurah"/>
    <m/>
    <n v="6"/>
  </r>
  <r>
    <x v="50"/>
    <s v="I/C DESG"/>
    <n v="6608"/>
    <s v="Indra Sitepu"/>
    <m/>
    <n v="8"/>
  </r>
  <r>
    <x v="2"/>
    <s v="I/C DESG"/>
    <n v="6102"/>
    <s v="Aditya Kerta"/>
    <m/>
    <n v="8"/>
  </r>
  <r>
    <x v="19"/>
    <s v="I/C DESG"/>
    <n v="2048"/>
    <s v="I Wayan"/>
    <m/>
    <n v="8"/>
  </r>
  <r>
    <x v="68"/>
    <s v="I/C DESG"/>
    <n v="2044"/>
    <s v="I Gusti Ngurah"/>
    <m/>
    <n v="3"/>
  </r>
  <r>
    <x v="2"/>
    <s v="I/C DESG"/>
    <n v="6102"/>
    <s v="Aditya Kerta"/>
    <m/>
    <n v="8"/>
  </r>
  <r>
    <x v="19"/>
    <s v="I/C DESG"/>
    <n v="2048"/>
    <s v="I Wayan"/>
    <m/>
    <n v="4"/>
  </r>
  <r>
    <x v="53"/>
    <s v="I/C DESG"/>
    <n v="4393"/>
    <s v="Putu Ary Santana"/>
    <m/>
    <n v="8"/>
  </r>
  <r>
    <x v="68"/>
    <s v="I/C DESG"/>
    <n v="2044"/>
    <s v="I Gusti Ngurah"/>
    <m/>
    <n v="2"/>
  </r>
  <r>
    <x v="19"/>
    <s v="I/C DESG"/>
    <n v="2048"/>
    <s v="I Wayan"/>
    <m/>
    <n v="2"/>
  </r>
  <r>
    <x v="68"/>
    <s v="I/C DESG"/>
    <n v="2044"/>
    <s v="I Gusti Ngurah"/>
    <m/>
    <n v="4"/>
  </r>
  <r>
    <x v="37"/>
    <s v="I/C DESG"/>
    <n v="4135"/>
    <s v="Oryza Angga"/>
    <m/>
    <n v="4"/>
  </r>
  <r>
    <x v="37"/>
    <s v="I/C DESG"/>
    <n v="4135"/>
    <s v="Oryza Angga"/>
    <m/>
    <n v="8"/>
  </r>
  <r>
    <x v="37"/>
    <s v="I/C DESG"/>
    <n v="4135"/>
    <s v="Oryza Angga"/>
    <m/>
    <n v="4"/>
  </r>
  <r>
    <x v="7"/>
    <s v="I/C DESG"/>
    <n v="7223"/>
    <s v="Maria Agustina Kaka"/>
    <m/>
    <n v="8"/>
  </r>
  <r>
    <x v="7"/>
    <s v="I/C DESG"/>
    <n v="7223"/>
    <s v="Maria Agustina Kaka"/>
    <m/>
    <n v="8"/>
  </r>
  <r>
    <x v="7"/>
    <s v="I/C DESG"/>
    <n v="7223"/>
    <s v="Maria Agustina Kaka"/>
    <m/>
    <n v="8"/>
  </r>
  <r>
    <x v="12"/>
    <s v="I/C DESG"/>
    <n v="4135"/>
    <s v="Oryza Angga"/>
    <m/>
    <n v="4"/>
  </r>
  <r>
    <x v="7"/>
    <s v="I/C DESG"/>
    <n v="7223"/>
    <s v="Maria Agustina Kaka"/>
    <m/>
    <n v="8"/>
  </r>
  <r>
    <x v="12"/>
    <s v="I/C DESG"/>
    <n v="4135"/>
    <s v="Oryza Angga"/>
    <m/>
    <n v="4"/>
  </r>
  <r>
    <x v="7"/>
    <s v="I/C DESG"/>
    <n v="7223"/>
    <s v="Maria Agustina Kaka"/>
    <m/>
    <n v="8"/>
  </r>
  <r>
    <x v="37"/>
    <s v="I/C DESG"/>
    <n v="4135"/>
    <s v="Oryza Angga"/>
    <m/>
    <n v="8"/>
  </r>
  <r>
    <x v="7"/>
    <s v="I/C DESG"/>
    <n v="7223"/>
    <s v="Maria Agustina Kaka"/>
    <m/>
    <n v="8"/>
  </r>
  <r>
    <x v="37"/>
    <s v="I/C DESG"/>
    <n v="4135"/>
    <s v="Oryza Angga"/>
    <m/>
    <n v="8"/>
  </r>
  <r>
    <x v="7"/>
    <s v="I/C DESG"/>
    <n v="7223"/>
    <s v="Maria Agustina Kaka"/>
    <m/>
    <n v="6"/>
  </r>
  <r>
    <x v="37"/>
    <s v="I/C DESG"/>
    <n v="4135"/>
    <s v="Oryza Angga"/>
    <m/>
    <n v="4"/>
  </r>
  <r>
    <x v="37"/>
    <s v="I/C DESG"/>
    <n v="4135"/>
    <s v="Oryza Angga"/>
    <m/>
    <n v="4"/>
  </r>
  <r>
    <x v="67"/>
    <s v="I/C DESG"/>
    <n v="7223"/>
    <s v="Maria Agustina Kaka"/>
    <m/>
    <n v="8"/>
  </r>
  <r>
    <x v="37"/>
    <s v="I/C DESG"/>
    <n v="4135"/>
    <s v="Oryza Angga"/>
    <m/>
    <n v="8"/>
  </r>
  <r>
    <x v="67"/>
    <s v="I/C DESG"/>
    <n v="7223"/>
    <s v="Maria Agustina Kaka"/>
    <m/>
    <n v="8"/>
  </r>
  <r>
    <x v="12"/>
    <s v="I/C DESG"/>
    <n v="4135"/>
    <s v="Oryza Angga"/>
    <m/>
    <n v="4"/>
  </r>
  <r>
    <x v="12"/>
    <s v="I/C DESG"/>
    <n v="4135"/>
    <s v="Oryza Angga"/>
    <m/>
    <n v="4"/>
  </r>
  <r>
    <x v="12"/>
    <s v="I/C DESG"/>
    <n v="4135"/>
    <s v="Oryza Angga"/>
    <m/>
    <n v="8"/>
  </r>
  <r>
    <x v="12"/>
    <s v="I/C DESG"/>
    <n v="4135"/>
    <s v="Oryza Angga"/>
    <m/>
    <n v="8"/>
  </r>
  <r>
    <x v="12"/>
    <s v="I/C DESG"/>
    <n v="4135"/>
    <s v="Oryza Angga"/>
    <m/>
    <n v="8"/>
  </r>
  <r>
    <x v="68"/>
    <s v="I/C DESG"/>
    <n v="2044"/>
    <s v="I Gusti Ngurah"/>
    <m/>
    <n v="8"/>
  </r>
  <r>
    <x v="68"/>
    <s v="I/C DESG"/>
    <n v="6102"/>
    <s v="Aditya Kerta"/>
    <m/>
    <n v="8"/>
  </r>
  <r>
    <x v="68"/>
    <s v="I/C DESG"/>
    <n v="2044"/>
    <s v="I Gusti Ngurah"/>
    <m/>
    <n v="8"/>
  </r>
  <r>
    <x v="68"/>
    <s v="I/C DESG"/>
    <n v="6102"/>
    <s v="Aditya Kerta"/>
    <m/>
    <n v="8"/>
  </r>
  <r>
    <x v="2"/>
    <s v="I/C DESG"/>
    <n v="2044"/>
    <s v="I Gusti Ngurah"/>
    <m/>
    <n v="8"/>
  </r>
  <r>
    <x v="50"/>
    <s v="I/C DESG"/>
    <n v="6102"/>
    <s v="Aditya Kerta"/>
    <m/>
    <n v="8"/>
  </r>
  <r>
    <x v="2"/>
    <s v="I/C DESG"/>
    <n v="2044"/>
    <s v="I Gusti Ngurah"/>
    <m/>
    <n v="8"/>
  </r>
  <r>
    <x v="50"/>
    <s v="I/C DESG"/>
    <n v="6102"/>
    <s v="Aditya Kerta"/>
    <m/>
    <n v="8"/>
  </r>
  <r>
    <x v="2"/>
    <s v="I/C DESG"/>
    <n v="2044"/>
    <s v="I Gusti Ngurah"/>
    <m/>
    <n v="8"/>
  </r>
  <r>
    <x v="50"/>
    <s v="I/C DESG"/>
    <n v="6102"/>
    <s v="Aditya Kerta"/>
    <m/>
    <n v="8"/>
  </r>
  <r>
    <x v="2"/>
    <s v="I/C DESG"/>
    <n v="2044"/>
    <s v="I Gusti Ngurah"/>
    <m/>
    <n v="8"/>
  </r>
  <r>
    <x v="68"/>
    <s v="I/C DESG"/>
    <n v="6102"/>
    <s v="Aditya Kerta"/>
    <m/>
    <n v="8"/>
  </r>
  <r>
    <x v="2"/>
    <s v="I/C DESG"/>
    <n v="2044"/>
    <s v="I Gusti Ngurah"/>
    <m/>
    <n v="8"/>
  </r>
  <r>
    <x v="68"/>
    <s v="I/C DESG"/>
    <n v="6102"/>
    <s v="Aditya Kerta"/>
    <m/>
    <n v="8"/>
  </r>
  <r>
    <x v="68"/>
    <s v="I/C DESG"/>
    <n v="2044"/>
    <s v="I Gusti Ngurah"/>
    <m/>
    <n v="8"/>
  </r>
  <r>
    <x v="2"/>
    <s v="I/C DESG"/>
    <n v="6102"/>
    <s v="Aditya Kerta"/>
    <m/>
    <n v="8"/>
  </r>
  <r>
    <x v="2"/>
    <s v="I/C DESG"/>
    <n v="6102"/>
    <s v="Aditya Kerta"/>
    <m/>
    <n v="8"/>
  </r>
  <r>
    <x v="36"/>
    <s v="I/C DESG"/>
    <n v="2045"/>
    <s v="I Ketut Sukardiana"/>
    <m/>
    <n v="4"/>
  </r>
  <r>
    <x v="12"/>
    <s v="I/C DESG"/>
    <n v="2043"/>
    <s v="I Gusti Bagus Sera"/>
    <m/>
    <n v="8"/>
  </r>
  <r>
    <x v="36"/>
    <s v="I/C DESG"/>
    <n v="2045"/>
    <s v="I Ketut Sukardiana"/>
    <m/>
    <n v="8"/>
  </r>
  <r>
    <x v="50"/>
    <s v="I/C DESG"/>
    <n v="2048"/>
    <s v="I Wayan"/>
    <m/>
    <n v="4"/>
  </r>
  <r>
    <x v="12"/>
    <s v="I/C DESG"/>
    <n v="2043"/>
    <s v="I Gusti Bagus Sera"/>
    <m/>
    <n v="8"/>
  </r>
  <r>
    <x v="36"/>
    <s v="I/C DESG"/>
    <n v="2045"/>
    <s v="I Ketut Sukardiana"/>
    <m/>
    <n v="8"/>
  </r>
  <r>
    <x v="50"/>
    <s v="I/C DESG"/>
    <n v="2048"/>
    <s v="I Wayan"/>
    <m/>
    <n v="8"/>
  </r>
  <r>
    <x v="12"/>
    <s v="I/C DESG"/>
    <n v="2043"/>
    <s v="I Gusti Bagus Sera"/>
    <m/>
    <n v="8"/>
  </r>
  <r>
    <x v="50"/>
    <s v="I/C DESG"/>
    <n v="2048"/>
    <s v="I Wayan"/>
    <m/>
    <n v="8"/>
  </r>
  <r>
    <x v="12"/>
    <s v="I/C DESG"/>
    <n v="2043"/>
    <s v="I Gusti Bagus Sera"/>
    <m/>
    <n v="8"/>
  </r>
  <r>
    <x v="50"/>
    <s v="I/C DESG"/>
    <n v="2048"/>
    <s v="I Wayan"/>
    <m/>
    <n v="8"/>
  </r>
  <r>
    <x v="12"/>
    <s v="I/C DESG"/>
    <n v="2043"/>
    <s v="I Gusti Bagus Sera"/>
    <m/>
    <n v="8"/>
  </r>
  <r>
    <x v="51"/>
    <s v="I/C DESG"/>
    <n v="2045"/>
    <s v="I Ketut Sukardiana"/>
    <m/>
    <n v="4"/>
  </r>
  <r>
    <x v="50"/>
    <s v="I/C DESG"/>
    <n v="2048"/>
    <s v="I Wayan"/>
    <m/>
    <n v="8"/>
  </r>
  <r>
    <x v="51"/>
    <s v="I/C DESG"/>
    <n v="2045"/>
    <s v="I Ketut Sukardiana"/>
    <m/>
    <n v="8"/>
  </r>
  <r>
    <x v="12"/>
    <s v="I/C DESG"/>
    <n v="2043"/>
    <s v="I Gusti Bagus Sera"/>
    <m/>
    <n v="8"/>
  </r>
  <r>
    <x v="12"/>
    <s v="I/C DESG"/>
    <n v="2043"/>
    <s v="I Gusti Bagus Sera"/>
    <m/>
    <n v="8"/>
  </r>
  <r>
    <x v="50"/>
    <s v="I/C DESG"/>
    <n v="6608"/>
    <s v="Indra Sitepu"/>
    <m/>
    <n v="8"/>
  </r>
  <r>
    <x v="12"/>
    <s v="I/C DESG"/>
    <n v="2045"/>
    <s v="I Ketut Sukardiana"/>
    <m/>
    <n v="8"/>
  </r>
  <r>
    <x v="68"/>
    <s v="I/C DESG"/>
    <n v="4393"/>
    <s v="Putu Ary Santana"/>
    <m/>
    <n v="8"/>
  </r>
  <r>
    <x v="50"/>
    <s v="I/C DESG"/>
    <n v="2048"/>
    <s v="I Wayan"/>
    <m/>
    <n v="6.5"/>
  </r>
  <r>
    <x v="12"/>
    <s v="I/C DESG"/>
    <n v="2043"/>
    <s v="I Gusti Bagus Sera"/>
    <m/>
    <n v="8"/>
  </r>
  <r>
    <x v="50"/>
    <s v="I/C DESG"/>
    <n v="6608"/>
    <s v="Indra Sitepu"/>
    <m/>
    <n v="7"/>
  </r>
  <r>
    <x v="68"/>
    <s v="I/C DESG"/>
    <n v="4393"/>
    <s v="Putu Ary Santana"/>
    <m/>
    <n v="8"/>
  </r>
  <r>
    <x v="12"/>
    <s v="I/C DESG"/>
    <n v="2043"/>
    <s v="I Gusti Bagus Sera"/>
    <m/>
    <n v="7"/>
  </r>
  <r>
    <x v="50"/>
    <s v="I/C DESG"/>
    <n v="6608"/>
    <s v="Indra Sitepu"/>
    <m/>
    <n v="8"/>
  </r>
  <r>
    <x v="50"/>
    <s v="I/C DESG"/>
    <n v="2048"/>
    <s v="I Wayan"/>
    <m/>
    <n v="8"/>
  </r>
  <r>
    <x v="14"/>
    <s v="I/C DESG"/>
    <n v="2045"/>
    <s v="I Ketut Sukardiana"/>
    <m/>
    <n v="8"/>
  </r>
  <r>
    <x v="12"/>
    <s v="I/C DESG"/>
    <n v="2043"/>
    <s v="I Gusti Bagus Sera"/>
    <m/>
    <n v="8"/>
  </r>
  <r>
    <x v="50"/>
    <s v="I/C DESG"/>
    <n v="6608"/>
    <s v="Indra Sitepu"/>
    <m/>
    <n v="8"/>
  </r>
  <r>
    <x v="14"/>
    <s v="I/C DESG"/>
    <n v="2045"/>
    <s v="I Ketut Sukardiana"/>
    <m/>
    <n v="8"/>
  </r>
  <r>
    <x v="59"/>
    <s v="I/C DESG"/>
    <n v="4393"/>
    <s v="Putu Ary Santana"/>
    <m/>
    <n v="8"/>
  </r>
  <r>
    <x v="12"/>
    <s v="I/C DESG"/>
    <n v="2043"/>
    <s v="I Gusti Bagus Sera"/>
    <m/>
    <n v="8"/>
  </r>
  <r>
    <x v="50"/>
    <s v="I/C DESG"/>
    <n v="6608"/>
    <s v="Indra Sitepu"/>
    <m/>
    <n v="8"/>
  </r>
  <r>
    <x v="14"/>
    <s v="I/C DESG"/>
    <n v="2045"/>
    <s v="I Ketut Sukardiana"/>
    <m/>
    <n v="3"/>
  </r>
  <r>
    <x v="50"/>
    <s v="I/C DESG"/>
    <n v="2048"/>
    <s v="I Wayan"/>
    <m/>
    <n v="4"/>
  </r>
  <r>
    <x v="59"/>
    <s v="I/C DESG"/>
    <n v="4393"/>
    <s v="Putu Ary Santana"/>
    <m/>
    <n v="8"/>
  </r>
  <r>
    <x v="50"/>
    <s v="I/C DESG"/>
    <n v="6608"/>
    <s v="Indra Sitepu"/>
    <m/>
    <n v="8"/>
  </r>
  <r>
    <x v="51"/>
    <s v="I/C DESG"/>
    <n v="2045"/>
    <s v="I Ketut Sukardiana"/>
    <m/>
    <n v="8"/>
  </r>
  <r>
    <x v="50"/>
    <s v="I/C DESG"/>
    <n v="2048"/>
    <s v="I Wayan"/>
    <m/>
    <n v="4"/>
  </r>
  <r>
    <x v="68"/>
    <s v="I/C DESG"/>
    <n v="4393"/>
    <s v="Putu Ary Santana"/>
    <m/>
    <n v="8"/>
  </r>
  <r>
    <x v="50"/>
    <s v="I/C DESG"/>
    <n v="6608"/>
    <s v="Indra Sitepu"/>
    <m/>
    <n v="8"/>
  </r>
  <r>
    <x v="36"/>
    <s v="I/C DESG"/>
    <n v="2045"/>
    <s v="I Ketut Sukardiana"/>
    <m/>
    <n v="4"/>
  </r>
  <r>
    <x v="68"/>
    <s v="I/C DESG"/>
    <n v="4393"/>
    <s v="Putu Ary Santana"/>
    <m/>
    <n v="8"/>
  </r>
  <r>
    <x v="50"/>
    <s v="I/C DESG"/>
    <n v="6608"/>
    <s v="Indra Sitepu"/>
    <m/>
    <n v="8"/>
  </r>
  <r>
    <x v="36"/>
    <s v="I/C DESG"/>
    <n v="2045"/>
    <s v="I Ketut Sukardiana"/>
    <m/>
    <n v="8"/>
  </r>
  <r>
    <x v="50"/>
    <s v="I/C DESG"/>
    <n v="6608"/>
    <s v="Indra Sitepu"/>
    <m/>
    <n v="8"/>
  </r>
  <r>
    <x v="2"/>
    <s v="I/C DESG"/>
    <n v="4393"/>
    <s v="Putu Ary Santana"/>
    <m/>
    <n v="8"/>
  </r>
  <r>
    <x v="50"/>
    <s v="I/C DESG"/>
    <n v="6608"/>
    <s v="Indra Sitepu"/>
    <m/>
    <n v="8"/>
  </r>
  <r>
    <x v="2"/>
    <s v="I/C DESG"/>
    <n v="4393"/>
    <s v="Putu Ary Santana"/>
    <m/>
    <n v="8"/>
  </r>
  <r>
    <x v="50"/>
    <s v="I/C DESG"/>
    <n v="6608"/>
    <s v="Indra Sitepu"/>
    <m/>
    <n v="8"/>
  </r>
  <r>
    <x v="2"/>
    <s v="I/C DESG"/>
    <n v="4393"/>
    <s v="Putu Ary Santana"/>
    <m/>
    <n v="8"/>
  </r>
  <r>
    <x v="2"/>
    <s v="I/C DESG"/>
    <n v="4393"/>
    <s v="Putu Ary Santana"/>
    <m/>
    <n v="8"/>
  </r>
  <r>
    <x v="58"/>
    <s v="I/C DESG"/>
    <n v="2535"/>
    <s v="Johanes Jojo"/>
    <m/>
    <n v="4"/>
  </r>
  <r>
    <x v="67"/>
    <s v="I/C DESG"/>
    <n v="75"/>
    <s v="A.A. Bagus Dewangkara"/>
    <m/>
    <n v="8"/>
  </r>
  <r>
    <x v="67"/>
    <s v="I/C DESG"/>
    <n v="75"/>
    <s v="A.A. Bagus Dewangkara"/>
    <m/>
    <n v="8"/>
  </r>
  <r>
    <x v="28"/>
    <s v="I/C DESG"/>
    <n v="2535"/>
    <s v="Johanes Jojo"/>
    <m/>
    <n v="8"/>
  </r>
  <r>
    <x v="67"/>
    <s v="I/C DESG"/>
    <n v="6609"/>
    <s v="Yusantari Ardana"/>
    <m/>
    <n v="8"/>
  </r>
  <r>
    <x v="67"/>
    <s v="I/C DESG"/>
    <n v="75"/>
    <s v="A.A. Bagus Dewangkara"/>
    <m/>
    <n v="8"/>
  </r>
  <r>
    <x v="67"/>
    <s v="I/C DESG"/>
    <n v="6609"/>
    <s v="Yusantari Ardana"/>
    <m/>
    <n v="8"/>
  </r>
  <r>
    <x v="67"/>
    <s v="I/C DESG"/>
    <n v="75"/>
    <s v="A.A. Bagus Dewangkara"/>
    <m/>
    <n v="8"/>
  </r>
  <r>
    <x v="12"/>
    <s v="I/C DESG"/>
    <n v="2535"/>
    <s v="Johanes Jojo"/>
    <m/>
    <n v="8"/>
  </r>
  <r>
    <x v="67"/>
    <s v="I/C DESG"/>
    <n v="6609"/>
    <s v="Yusantari Ardana"/>
    <m/>
    <n v="8"/>
  </r>
  <r>
    <x v="67"/>
    <s v="I/C DESG"/>
    <n v="75"/>
    <s v="A.A. Bagus Dewangkara"/>
    <m/>
    <n v="8"/>
  </r>
  <r>
    <x v="67"/>
    <s v="I/C DESG"/>
    <n v="6609"/>
    <s v="Yusantari Ardana"/>
    <m/>
    <n v="8"/>
  </r>
  <r>
    <x v="67"/>
    <s v="I/C DESG"/>
    <n v="75"/>
    <s v="A.A. Bagus Dewangkara"/>
    <m/>
    <n v="8"/>
  </r>
  <r>
    <x v="27"/>
    <s v="I/C DESG"/>
    <n v="2535"/>
    <s v="Johanes Jojo"/>
    <m/>
    <n v="8"/>
  </r>
  <r>
    <x v="67"/>
    <s v="I/C DESG"/>
    <n v="6609"/>
    <s v="Yusantari Ardana"/>
    <m/>
    <n v="8"/>
  </r>
  <r>
    <x v="27"/>
    <s v="I/C DESG"/>
    <n v="2535"/>
    <s v="Johanes Jojo"/>
    <m/>
    <n v="8"/>
  </r>
  <r>
    <x v="67"/>
    <s v="I/C DESG"/>
    <n v="75"/>
    <s v="A.A. Bagus Dewangkara"/>
    <m/>
    <n v="8"/>
  </r>
  <r>
    <x v="67"/>
    <s v="I/C DESG"/>
    <n v="6609"/>
    <s v="Yusantari Ardana"/>
    <m/>
    <n v="8"/>
  </r>
  <r>
    <x v="27"/>
    <s v="I/C DESG"/>
    <n v="2535"/>
    <s v="Johanes Jojo"/>
    <m/>
    <n v="8"/>
  </r>
  <r>
    <x v="67"/>
    <s v="I/C DESG"/>
    <n v="75"/>
    <s v="A.A. Bagus Dewangkara"/>
    <m/>
    <n v="8"/>
  </r>
  <r>
    <x v="27"/>
    <s v="I/C DESG"/>
    <n v="2535"/>
    <s v="Johanes Jojo"/>
    <m/>
    <n v="4"/>
  </r>
  <r>
    <x v="67"/>
    <s v="I/C DESG"/>
    <n v="75"/>
    <s v="A.A. Bagus Dewangkara"/>
    <m/>
    <n v="8"/>
  </r>
  <r>
    <x v="67"/>
    <s v="I/C DESG"/>
    <n v="6609"/>
    <s v="Yusantari Ardana"/>
    <m/>
    <n v="8"/>
  </r>
  <r>
    <x v="67"/>
    <s v="I/C DESG"/>
    <n v="75"/>
    <s v="A.A. Bagus Dewangkara"/>
    <m/>
    <n v="8"/>
  </r>
  <r>
    <x v="67"/>
    <s v="I/C DESG"/>
    <n v="6609"/>
    <s v="Yusantari Ardana"/>
    <m/>
    <n v="8"/>
  </r>
  <r>
    <x v="28"/>
    <s v="I/C DESG"/>
    <n v="2535"/>
    <s v="Johanes Jojo"/>
    <m/>
    <n v="8"/>
  </r>
  <r>
    <x v="67"/>
    <s v="I/C DESG"/>
    <n v="75"/>
    <s v="A.A. Bagus Dewangkara"/>
    <m/>
    <n v="8"/>
  </r>
  <r>
    <x v="27"/>
    <s v="I/C DESG"/>
    <n v="2535"/>
    <s v="Johanes Jojo"/>
    <m/>
    <n v="8"/>
  </r>
  <r>
    <x v="67"/>
    <s v="I/C DESG"/>
    <n v="6609"/>
    <s v="Yusantari Ardana"/>
    <m/>
    <n v="8"/>
  </r>
  <r>
    <x v="27"/>
    <s v="I/C DESG"/>
    <n v="2535"/>
    <s v="Johanes Jojo"/>
    <m/>
    <n v="8"/>
  </r>
  <r>
    <x v="67"/>
    <s v="I/C DESG"/>
    <n v="6609"/>
    <s v="Yusantari Ardana"/>
    <m/>
    <n v="8"/>
  </r>
  <r>
    <x v="27"/>
    <s v="I/C DESG"/>
    <n v="2535"/>
    <s v="Johanes Jojo"/>
    <m/>
    <n v="8"/>
  </r>
  <r>
    <x v="67"/>
    <s v="I/C DESG"/>
    <n v="6609"/>
    <s v="Yusantari Ardana"/>
    <m/>
    <n v="8"/>
  </r>
  <r>
    <x v="27"/>
    <s v="I/C DESG"/>
    <n v="2535"/>
    <s v="Johanes Jojo"/>
    <m/>
    <n v="6"/>
  </r>
  <r>
    <x v="12"/>
    <s v="I/C DESG"/>
    <n v="6730"/>
    <s v="Yudha Kartana Putra"/>
    <m/>
    <n v="6"/>
  </r>
  <r>
    <x v="14"/>
    <s v="I/C DESG"/>
    <n v="6730"/>
    <s v="Yudha Kartana Putra"/>
    <m/>
    <n v="8"/>
  </r>
  <r>
    <x v="14"/>
    <s v="I/C DESG"/>
    <n v="6730"/>
    <s v="Yudha Kartana Putra"/>
    <m/>
    <n v="3"/>
  </r>
  <r>
    <x v="14"/>
    <s v="I/C DESG"/>
    <n v="6730"/>
    <s v="Yudha Kartana Putra"/>
    <m/>
    <n v="2"/>
  </r>
  <r>
    <x v="12"/>
    <s v="I/C DESG"/>
    <n v="6730"/>
    <s v="Yudha Kartana Putra"/>
    <m/>
    <n v="8"/>
  </r>
  <r>
    <x v="12"/>
    <s v="I/C DESG"/>
    <n v="6730"/>
    <s v="Yudha Kartana Putra"/>
    <m/>
    <n v="8"/>
  </r>
  <r>
    <x v="12"/>
    <s v="I/C DESG"/>
    <n v="6730"/>
    <s v="Yudha Kartana Putra"/>
    <m/>
    <n v="8"/>
  </r>
  <r>
    <x v="12"/>
    <s v="I/C DESG"/>
    <n v="6730"/>
    <s v="Yudha Kartana Putra"/>
    <m/>
    <n v="8"/>
  </r>
  <r>
    <x v="12"/>
    <s v="I/C DESG"/>
    <n v="6730"/>
    <s v="Yudha Kartana Putra"/>
    <m/>
    <n v="5"/>
  </r>
  <r>
    <x v="12"/>
    <s v="I/C DESG"/>
    <n v="6730"/>
    <s v="Yudha Kartana Putra"/>
    <m/>
    <n v="6"/>
  </r>
  <r>
    <x v="12"/>
    <s v="I/C DESG"/>
    <n v="6730"/>
    <s v="Yudha Kartana Putra"/>
    <m/>
    <n v="8"/>
  </r>
  <r>
    <x v="68"/>
    <s v="I/C DESG"/>
    <n v="4135"/>
    <s v="Oryza Angga"/>
    <m/>
    <n v="4"/>
  </r>
  <r>
    <x v="68"/>
    <s v="I/C DESG"/>
    <n v="4135"/>
    <s v="Oryza Angga"/>
    <m/>
    <n v="8"/>
  </r>
  <r>
    <x v="68"/>
    <s v="I/C DESG"/>
    <n v="4135"/>
    <s v="Oryza Angga"/>
    <m/>
    <n v="4"/>
  </r>
  <r>
    <x v="68"/>
    <s v="I/C DESG"/>
    <n v="4135"/>
    <s v="Oryza Angga"/>
    <m/>
    <n v="8"/>
  </r>
  <r>
    <x v="68"/>
    <s v="I/C DESG"/>
    <n v="4135"/>
    <s v="Oryza Angga"/>
    <m/>
    <n v="8"/>
  </r>
  <r>
    <x v="68"/>
    <s v="I/C DESG"/>
    <n v="4135"/>
    <s v="Oryza Angga"/>
    <m/>
    <n v="4"/>
  </r>
  <r>
    <x v="68"/>
    <s v="I/C DESG"/>
    <n v="4135"/>
    <s v="Oryza Angga"/>
    <m/>
    <n v="4"/>
  </r>
  <r>
    <x v="68"/>
    <s v="I/C DESG"/>
    <n v="4135"/>
    <s v="Oryza Angga"/>
    <m/>
    <n v="8"/>
  </r>
  <r>
    <x v="37"/>
    <s v="I/C DESG"/>
    <n v="4135"/>
    <s v="Oryza Angga"/>
    <m/>
    <n v="-4"/>
  </r>
  <r>
    <x v="37"/>
    <s v="I/C DESG"/>
    <n v="4135"/>
    <s v="Oryza Angga"/>
    <m/>
    <n v="-8"/>
  </r>
  <r>
    <x v="37"/>
    <s v="I/C DESG"/>
    <n v="4135"/>
    <s v="Oryza Angga"/>
    <m/>
    <n v="-8"/>
  </r>
  <r>
    <x v="37"/>
    <s v="I/C DESG"/>
    <n v="4135"/>
    <s v="Oryza Angga"/>
    <m/>
    <n v="-8"/>
  </r>
  <r>
    <x v="37"/>
    <s v="I/C DESG"/>
    <n v="4135"/>
    <s v="Oryza Angga"/>
    <m/>
    <n v="-4"/>
  </r>
  <r>
    <x v="37"/>
    <s v="I/C DESG"/>
    <n v="4135"/>
    <s v="Oryza Angga"/>
    <m/>
    <n v="-4"/>
  </r>
  <r>
    <x v="37"/>
    <s v="I/C DESG"/>
    <n v="4135"/>
    <s v="Oryza Angga"/>
    <m/>
    <n v="-8"/>
  </r>
  <r>
    <x v="37"/>
    <s v="I/C DESG"/>
    <n v="4135"/>
    <s v="Oryza Angga"/>
    <m/>
    <n v="-4"/>
  </r>
  <r>
    <x v="61"/>
    <s v="I/C DESG"/>
    <n v="4107"/>
    <s v="Nyoman Diksa"/>
    <m/>
    <n v="3"/>
  </r>
  <r>
    <x v="61"/>
    <s v="I/C DESG"/>
    <n v="4107"/>
    <s v="Nyoman Diksa"/>
    <m/>
    <n v="4"/>
  </r>
  <r>
    <x v="61"/>
    <s v="I/C DESG"/>
    <n v="4107"/>
    <s v="Nyoman Diksa"/>
    <m/>
    <n v="2"/>
  </r>
  <r>
    <x v="67"/>
    <s v="I/C DESG"/>
    <n v="4107"/>
    <s v="Nyoman Diksa"/>
    <m/>
    <n v="1"/>
  </r>
  <r>
    <x v="67"/>
    <s v="I/C DESG"/>
    <n v="4107"/>
    <s v="Nyoman Diksa"/>
    <m/>
    <n v="1"/>
  </r>
  <r>
    <x v="67"/>
    <s v="I/C DESG"/>
    <n v="4107"/>
    <s v="Nyoman Diksa"/>
    <m/>
    <n v="1"/>
  </r>
  <r>
    <x v="67"/>
    <s v="I/C DESG"/>
    <n v="4107"/>
    <s v="Nyoman Diksa"/>
    <m/>
    <n v="1"/>
  </r>
  <r>
    <x v="61"/>
    <s v="I/C DESG"/>
    <n v="4107"/>
    <s v="Nyoman Diksa"/>
    <m/>
    <n v="1"/>
  </r>
  <r>
    <x v="61"/>
    <s v="I/C DESG"/>
    <n v="4107"/>
    <s v="Nyoman Diksa"/>
    <m/>
    <n v="2"/>
  </r>
  <r>
    <x v="61"/>
    <s v="I/C DESG"/>
    <n v="4107"/>
    <s v="Nyoman Diksa"/>
    <m/>
    <n v="4"/>
  </r>
  <r>
    <x v="61"/>
    <s v="I/C DESG"/>
    <n v="4107"/>
    <s v="Nyoman Diksa"/>
    <m/>
    <n v="4"/>
  </r>
  <r>
    <x v="14"/>
    <s v="I/C DESG"/>
    <n v="4107"/>
    <s v="Nyoman Diksa"/>
    <m/>
    <n v="2"/>
  </r>
  <r>
    <x v="14"/>
    <s v="I/C DESG"/>
    <n v="4107"/>
    <s v="Nyoman Diksa"/>
    <m/>
    <n v="3"/>
  </r>
  <r>
    <x v="14"/>
    <s v="I/C DESG"/>
    <n v="4107"/>
    <s v="Nyoman Diksa"/>
    <m/>
    <n v="3"/>
  </r>
  <r>
    <x v="14"/>
    <s v="I/C DESG"/>
    <n v="4107"/>
    <s v="Nyoman Diksa"/>
    <m/>
    <n v="2"/>
  </r>
  <r>
    <x v="12"/>
    <s v="I/C DESG"/>
    <n v="4107"/>
    <s v="Nyoman Diksa"/>
    <m/>
    <n v="4"/>
  </r>
  <r>
    <x v="12"/>
    <s v="I/C DESG"/>
    <n v="4107"/>
    <s v="Nyoman Diksa"/>
    <m/>
    <n v="2"/>
  </r>
  <r>
    <x v="12"/>
    <s v="I/C DESG"/>
    <n v="4107"/>
    <s v="Nyoman Diksa"/>
    <m/>
    <n v="3"/>
  </r>
  <r>
    <x v="12"/>
    <s v="I/C DESG"/>
    <n v="4107"/>
    <s v="Nyoman Diksa"/>
    <m/>
    <n v="3"/>
  </r>
  <r>
    <x v="12"/>
    <s v="I/C DESG"/>
    <n v="4107"/>
    <s v="Nyoman Diksa"/>
    <m/>
    <n v="3"/>
  </r>
  <r>
    <x v="12"/>
    <s v="I/C DESG"/>
    <n v="4107"/>
    <s v="Nyoman Diksa"/>
    <m/>
    <n v="2"/>
  </r>
  <r>
    <x v="12"/>
    <s v="I/C DESG"/>
    <n v="4107"/>
    <s v="Nyoman Diksa"/>
    <m/>
    <n v="2"/>
  </r>
  <r>
    <x v="14"/>
    <s v="I/C DESG"/>
    <n v="4107"/>
    <s v="Nyoman Diksa"/>
    <m/>
    <n v="2"/>
  </r>
  <r>
    <x v="14"/>
    <s v="I/C DESG"/>
    <n v="4107"/>
    <s v="Nyoman Diksa"/>
    <m/>
    <n v="2"/>
  </r>
  <r>
    <x v="14"/>
    <s v="I/C DESG"/>
    <n v="4107"/>
    <s v="Nyoman Diksa"/>
    <m/>
    <n v="2"/>
  </r>
  <r>
    <x v="51"/>
    <s v="I/C DESG"/>
    <n v="4107"/>
    <s v="Nyoman Diksa"/>
    <m/>
    <n v="3"/>
  </r>
  <r>
    <x v="51"/>
    <s v="I/C DESG"/>
    <n v="4107"/>
    <s v="Nyoman Diksa"/>
    <m/>
    <n v="3"/>
  </r>
  <r>
    <x v="51"/>
    <s v="I/C DESG"/>
    <n v="4107"/>
    <s v="Nyoman Diksa"/>
    <m/>
    <n v="2"/>
  </r>
  <r>
    <x v="66"/>
    <s v="I/C DESG"/>
    <n v="7235"/>
    <s v="Elaine Gu"/>
    <m/>
    <n v="8"/>
  </r>
  <r>
    <x v="66"/>
    <s v="I/C DESG"/>
    <n v="7235"/>
    <s v="Elaine Gu"/>
    <m/>
    <n v="8"/>
  </r>
  <r>
    <x v="66"/>
    <s v="I/C DESG"/>
    <n v="7235"/>
    <s v="Elaine Gu"/>
    <m/>
    <n v="8"/>
  </r>
  <r>
    <x v="66"/>
    <s v="I/C DESG"/>
    <n v="7235"/>
    <s v="Elaine Gu"/>
    <m/>
    <n v="8"/>
  </r>
  <r>
    <x v="66"/>
    <s v="I/C DESG"/>
    <n v="7235"/>
    <s v="Elaine Gu"/>
    <m/>
    <n v="8"/>
  </r>
  <r>
    <x v="66"/>
    <s v="I/C DESG"/>
    <n v="7235"/>
    <s v="Elaine Gu"/>
    <m/>
    <n v="8"/>
  </r>
  <r>
    <x v="21"/>
    <s v="I/C DESG"/>
    <n v="7235"/>
    <s v="Elaine Gu"/>
    <m/>
    <n v="8"/>
  </r>
  <r>
    <x v="19"/>
    <s v="I/C DESG"/>
    <n v="7235"/>
    <s v="Elaine Gu"/>
    <m/>
    <n v="8"/>
  </r>
  <r>
    <x v="21"/>
    <s v="I/C DESG"/>
    <n v="7235"/>
    <s v="Elaine Gu"/>
    <m/>
    <n v="8"/>
  </r>
  <r>
    <x v="21"/>
    <s v="I/C DESG"/>
    <n v="7235"/>
    <s v="Elaine Gu"/>
    <m/>
    <n v="8"/>
  </r>
  <r>
    <x v="21"/>
    <s v="I/C DESG"/>
    <n v="7235"/>
    <s v="Elaine Gu"/>
    <m/>
    <n v="8"/>
  </r>
  <r>
    <x v="42"/>
    <s v="Design"/>
    <n v="7275"/>
    <s v="Lina Wen"/>
    <m/>
    <n v="8"/>
  </r>
  <r>
    <x v="64"/>
    <s v="I/C DESG"/>
    <n v="6184"/>
    <s v="Fiona Chen"/>
    <m/>
    <n v="8"/>
  </r>
  <r>
    <x v="64"/>
    <s v="I/C DESG"/>
    <n v="6165"/>
    <s v="Dominique Zhu"/>
    <m/>
    <n v="8"/>
  </r>
  <r>
    <x v="21"/>
    <s v="I/C DESG"/>
    <n v="7235"/>
    <s v="Elaine Gu"/>
    <m/>
    <n v="8"/>
  </r>
  <r>
    <x v="19"/>
    <s v="I/C DESG"/>
    <n v="7275"/>
    <s v="Lina Wen"/>
    <m/>
    <n v="8"/>
  </r>
  <r>
    <x v="42"/>
    <s v="Design"/>
    <n v="7053"/>
    <s v="Kai Kang"/>
    <m/>
    <n v="8"/>
  </r>
  <r>
    <x v="64"/>
    <s v="I/C DESG"/>
    <n v="7053"/>
    <s v="Kai Kang"/>
    <m/>
    <n v="8"/>
  </r>
  <r>
    <x v="19"/>
    <s v="I/C DESG"/>
    <n v="4713"/>
    <s v="Ronnie Xu"/>
    <m/>
    <n v="8"/>
  </r>
  <r>
    <x v="64"/>
    <s v="I/C DESG"/>
    <n v="6165"/>
    <s v="Dominique Zhu"/>
    <m/>
    <n v="8"/>
  </r>
  <r>
    <x v="21"/>
    <s v="I/C DESG"/>
    <n v="7235"/>
    <s v="Elaine Gu"/>
    <m/>
    <n v="-4"/>
  </r>
  <r>
    <x v="64"/>
    <s v="I/C DESG"/>
    <n v="6184"/>
    <s v="Fiona Chen"/>
    <m/>
    <n v="8"/>
  </r>
  <r>
    <x v="64"/>
    <s v="I/C DESG"/>
    <n v="7053"/>
    <s v="Kai Kang"/>
    <m/>
    <n v="8"/>
  </r>
  <r>
    <x v="42"/>
    <s v="Design"/>
    <n v="7053"/>
    <s v="Kai Kang"/>
    <m/>
    <n v="8"/>
  </r>
  <r>
    <x v="42"/>
    <s v="Design"/>
    <n v="7275"/>
    <s v="Lina Wen"/>
    <m/>
    <n v="8"/>
  </r>
  <r>
    <x v="19"/>
    <s v="I/C DESG"/>
    <n v="4713"/>
    <s v="Ronnie Xu"/>
    <m/>
    <n v="8"/>
  </r>
  <r>
    <x v="19"/>
    <s v="I/C DESG"/>
    <n v="7275"/>
    <s v="Lina Wen"/>
    <m/>
    <n v="8"/>
  </r>
  <r>
    <x v="21"/>
    <s v="I/C DESG"/>
    <n v="7235"/>
    <s v="Elaine Gu"/>
    <m/>
    <n v="8"/>
  </r>
  <r>
    <x v="64"/>
    <s v="I/C DESG"/>
    <n v="6184"/>
    <s v="Fiona Chen"/>
    <m/>
    <n v="8"/>
  </r>
  <r>
    <x v="64"/>
    <s v="I/C DESG"/>
    <n v="7053"/>
    <s v="Kai Kang"/>
    <m/>
    <n v="8"/>
  </r>
  <r>
    <x v="21"/>
    <s v="I/C DESG"/>
    <n v="6165"/>
    <s v="Dominique Zhu"/>
    <m/>
    <n v="8"/>
  </r>
  <r>
    <x v="42"/>
    <s v="Design"/>
    <n v="7053"/>
    <s v="Kai Kang"/>
    <m/>
    <n v="8"/>
  </r>
  <r>
    <x v="19"/>
    <s v="I/C DESG"/>
    <n v="4713"/>
    <s v="Ronnie Xu"/>
    <m/>
    <n v="8"/>
  </r>
  <r>
    <x v="64"/>
    <s v="I/C DESG"/>
    <n v="6184"/>
    <s v="Fiona Chen"/>
    <m/>
    <n v="8"/>
  </r>
  <r>
    <x v="64"/>
    <s v="I/C DESG"/>
    <n v="7053"/>
    <s v="Kai Kang"/>
    <m/>
    <n v="8"/>
  </r>
  <r>
    <x v="21"/>
    <s v="I/C DESG"/>
    <n v="6165"/>
    <s v="Dominique Zhu"/>
    <m/>
    <n v="8"/>
  </r>
  <r>
    <x v="42"/>
    <s v="Design"/>
    <n v="7275"/>
    <s v="Lina Wen"/>
    <m/>
    <n v="8"/>
  </r>
  <r>
    <x v="42"/>
    <s v="Design"/>
    <n v="7053"/>
    <s v="Kai Kang"/>
    <m/>
    <n v="8"/>
  </r>
  <r>
    <x v="21"/>
    <s v="I/C DESG"/>
    <n v="7235"/>
    <s v="Elaine Gu"/>
    <m/>
    <n v="8"/>
  </r>
  <r>
    <x v="64"/>
    <s v="I/C DESG"/>
    <n v="6184"/>
    <s v="Fiona Chen"/>
    <m/>
    <n v="8"/>
  </r>
  <r>
    <x v="19"/>
    <s v="I/C DESG"/>
    <n v="7275"/>
    <s v="Lina Wen"/>
    <m/>
    <n v="8"/>
  </r>
  <r>
    <x v="64"/>
    <s v="I/C DESG"/>
    <n v="7053"/>
    <s v="Kai Kang"/>
    <m/>
    <n v="8"/>
  </r>
  <r>
    <x v="21"/>
    <s v="I/C DESG"/>
    <n v="6165"/>
    <s v="Dominique Zhu"/>
    <m/>
    <n v="8"/>
  </r>
  <r>
    <x v="42"/>
    <s v="Design"/>
    <n v="7053"/>
    <s v="Kai Kang"/>
    <m/>
    <n v="8"/>
  </r>
  <r>
    <x v="19"/>
    <s v="I/C DESG"/>
    <n v="4713"/>
    <s v="Ronnie Xu"/>
    <m/>
    <n v="8"/>
  </r>
  <r>
    <x v="64"/>
    <s v="I/C DESG"/>
    <n v="6184"/>
    <s v="Fiona Chen"/>
    <m/>
    <n v="8"/>
  </r>
  <r>
    <x v="42"/>
    <s v="Design"/>
    <n v="7275"/>
    <s v="Lina Wen"/>
    <m/>
    <n v="8"/>
  </r>
  <r>
    <x v="64"/>
    <s v="I/C DESG"/>
    <n v="7053"/>
    <s v="Kai Kang"/>
    <m/>
    <n v="8"/>
  </r>
  <r>
    <x v="64"/>
    <s v="I/C DESG"/>
    <n v="6165"/>
    <s v="Dominique Zhu"/>
    <m/>
    <n v="8"/>
  </r>
  <r>
    <x v="21"/>
    <s v="I/C DESG"/>
    <n v="7235"/>
    <s v="Elaine Gu"/>
    <m/>
    <n v="8"/>
  </r>
  <r>
    <x v="42"/>
    <s v="Design"/>
    <n v="7053"/>
    <s v="Kai Kang"/>
    <m/>
    <n v="8"/>
  </r>
  <r>
    <x v="65"/>
    <s v="Design"/>
    <n v="4713"/>
    <s v="Ronnie Xu"/>
    <m/>
    <n v="8"/>
  </r>
  <r>
    <x v="19"/>
    <s v="I/C DESG"/>
    <n v="7275"/>
    <s v="Lina Wen"/>
    <m/>
    <n v="8"/>
  </r>
  <r>
    <x v="64"/>
    <s v="I/C DESG"/>
    <n v="6184"/>
    <s v="Fiona Chen"/>
    <m/>
    <n v="8"/>
  </r>
  <r>
    <x v="64"/>
    <s v="I/C DESG"/>
    <n v="7053"/>
    <s v="Kai Kang"/>
    <m/>
    <n v="8"/>
  </r>
  <r>
    <x v="21"/>
    <s v="I/C DESG"/>
    <n v="6165"/>
    <s v="Dominique Zhu"/>
    <m/>
    <n v="8"/>
  </r>
  <r>
    <x v="42"/>
    <s v="Design"/>
    <n v="7053"/>
    <s v="Kai Kang"/>
    <m/>
    <n v="8"/>
  </r>
  <r>
    <x v="65"/>
    <s v="Design"/>
    <n v="4713"/>
    <s v="Ronnie Xu"/>
    <m/>
    <n v="8"/>
  </r>
  <r>
    <x v="64"/>
    <s v="I/C DESG"/>
    <n v="6184"/>
    <s v="Fiona Chen"/>
    <m/>
    <n v="8"/>
  </r>
  <r>
    <x v="64"/>
    <s v="I/C DESG"/>
    <n v="7053"/>
    <s v="Kai Kang"/>
    <m/>
    <n v="8"/>
  </r>
  <r>
    <x v="42"/>
    <s v="Design"/>
    <n v="7275"/>
    <s v="Lina Wen"/>
    <m/>
    <n v="8"/>
  </r>
  <r>
    <x v="21"/>
    <s v="I/C DESG"/>
    <n v="7235"/>
    <s v="Elaine Gu"/>
    <m/>
    <n v="8"/>
  </r>
  <r>
    <x v="21"/>
    <s v="I/C DESG"/>
    <n v="6165"/>
    <s v="Dominique Zhu"/>
    <m/>
    <n v="8"/>
  </r>
  <r>
    <x v="19"/>
    <s v="I/C DESG"/>
    <n v="7275"/>
    <s v="Lina Wen"/>
    <m/>
    <n v="8"/>
  </r>
  <r>
    <x v="42"/>
    <s v="Design"/>
    <n v="7053"/>
    <s v="Kai Kang"/>
    <m/>
    <n v="8"/>
  </r>
  <r>
    <x v="64"/>
    <s v="I/C DESG"/>
    <n v="7053"/>
    <s v="Kai Kang"/>
    <m/>
    <n v="8"/>
  </r>
  <r>
    <x v="21"/>
    <s v="I/C DESG"/>
    <n v="6165"/>
    <s v="Dominique Zhu"/>
    <m/>
    <n v="8"/>
  </r>
  <r>
    <x v="65"/>
    <s v="Design"/>
    <n v="4713"/>
    <s v="Ronnie Xu"/>
    <m/>
    <n v="8"/>
  </r>
  <r>
    <x v="10"/>
    <s v="I/C DESG"/>
    <n v="6184"/>
    <s v="Fiona Chen"/>
    <m/>
    <n v="8"/>
  </r>
  <r>
    <x v="42"/>
    <s v="Design"/>
    <n v="7275"/>
    <s v="Lina Wen"/>
    <m/>
    <n v="8"/>
  </r>
  <r>
    <x v="64"/>
    <s v="I/C DESG"/>
    <n v="7053"/>
    <s v="Kai Kang"/>
    <m/>
    <n v="8"/>
  </r>
  <r>
    <x v="21"/>
    <s v="I/C DESG"/>
    <n v="7235"/>
    <s v="Elaine Gu"/>
    <m/>
    <n v="8"/>
  </r>
  <r>
    <x v="42"/>
    <s v="Design"/>
    <n v="7053"/>
    <s v="Kai Kang"/>
    <m/>
    <n v="8"/>
  </r>
  <r>
    <x v="21"/>
    <s v="I/C DESG"/>
    <n v="6165"/>
    <s v="Dominique Zhu"/>
    <m/>
    <n v="8"/>
  </r>
  <r>
    <x v="65"/>
    <s v="Design"/>
    <n v="4713"/>
    <s v="Ronnie Xu"/>
    <m/>
    <n v="8"/>
  </r>
  <r>
    <x v="64"/>
    <s v="I/C DESG"/>
    <n v="6184"/>
    <s v="Fiona Chen"/>
    <m/>
    <n v="8"/>
  </r>
  <r>
    <x v="19"/>
    <s v="I/C DESG"/>
    <n v="7275"/>
    <s v="Lina Wen"/>
    <m/>
    <n v="8"/>
  </r>
  <r>
    <x v="64"/>
    <s v="I/C DESG"/>
    <n v="7053"/>
    <s v="Kai Kang"/>
    <m/>
    <n v="8"/>
  </r>
  <r>
    <x v="42"/>
    <s v="Design"/>
    <n v="7053"/>
    <s v="Kai Kang"/>
    <m/>
    <n v="8"/>
  </r>
  <r>
    <x v="21"/>
    <s v="I/C DESG"/>
    <n v="6165"/>
    <s v="Dominique Zhu"/>
    <m/>
    <n v="8"/>
  </r>
  <r>
    <x v="65"/>
    <s v="Design"/>
    <n v="4713"/>
    <s v="Ronnie Xu"/>
    <m/>
    <n v="8"/>
  </r>
  <r>
    <x v="42"/>
    <s v="Design"/>
    <n v="7275"/>
    <s v="Lina Wen"/>
    <m/>
    <n v="8"/>
  </r>
  <r>
    <x v="21"/>
    <s v="I/C DESG"/>
    <n v="7235"/>
    <s v="Elaine Gu"/>
    <m/>
    <n v="8"/>
  </r>
  <r>
    <x v="64"/>
    <s v="I/C DESG"/>
    <n v="6184"/>
    <s v="Fiona Chen"/>
    <m/>
    <n v="8"/>
  </r>
  <r>
    <x v="64"/>
    <s v="I/C DESG"/>
    <n v="7053"/>
    <s v="Kai Kang"/>
    <m/>
    <n v="8"/>
  </r>
  <r>
    <x v="42"/>
    <s v="Design"/>
    <n v="7053"/>
    <s v="Kai Kang"/>
    <m/>
    <n v="8"/>
  </r>
  <r>
    <x v="19"/>
    <s v="I/C DESG"/>
    <n v="6185"/>
    <s v="Sean Xu"/>
    <m/>
    <n v="8"/>
  </r>
  <r>
    <x v="19"/>
    <s v="I/C DESG"/>
    <n v="7275"/>
    <s v="Lina Wen"/>
    <m/>
    <n v="8"/>
  </r>
  <r>
    <x v="64"/>
    <s v="I/C DESG"/>
    <n v="6184"/>
    <s v="Fiona Chen"/>
    <m/>
    <n v="8"/>
  </r>
  <r>
    <x v="66"/>
    <s v="I/C DESG"/>
    <n v="4713"/>
    <s v="Ronnie Xu"/>
    <m/>
    <n v="8"/>
  </r>
  <r>
    <x v="21"/>
    <s v="I/C DESG"/>
    <n v="7235"/>
    <s v="Elaine Gu"/>
    <m/>
    <n v="8"/>
  </r>
  <r>
    <x v="19"/>
    <s v="I/C DESG"/>
    <n v="7275"/>
    <s v="Lina Wen"/>
    <m/>
    <n v="8"/>
  </r>
  <r>
    <x v="19"/>
    <s v="I/C DESG"/>
    <n v="6185"/>
    <s v="Sean Xu"/>
    <m/>
    <n v="8"/>
  </r>
  <r>
    <x v="21"/>
    <s v="I/C DESG"/>
    <n v="7235"/>
    <s v="Elaine Gu"/>
    <m/>
    <n v="8"/>
  </r>
  <r>
    <x v="66"/>
    <s v="I/C DESG"/>
    <n v="4713"/>
    <s v="Ronnie Xu"/>
    <m/>
    <n v="8"/>
  </r>
  <r>
    <x v="19"/>
    <s v="I/C DESG"/>
    <n v="7275"/>
    <s v="Lina Wen"/>
    <m/>
    <n v="8"/>
  </r>
  <r>
    <x v="21"/>
    <s v="I/C DESG"/>
    <n v="7235"/>
    <s v="Elaine Gu"/>
    <m/>
    <n v="8"/>
  </r>
  <r>
    <x v="19"/>
    <s v="I/C DESG"/>
    <n v="7275"/>
    <s v="Lina Wen"/>
    <m/>
    <n v="8"/>
  </r>
  <r>
    <x v="21"/>
    <s v="I/C DESG"/>
    <n v="7235"/>
    <s v="Elaine Gu"/>
    <m/>
    <n v="8"/>
  </r>
  <r>
    <x v="19"/>
    <s v="I/C DESG"/>
    <n v="7275"/>
    <s v="Lina Wen"/>
    <m/>
    <n v="8"/>
  </r>
  <r>
    <x v="21"/>
    <s v="I/C DESG"/>
    <n v="7235"/>
    <s v="Elaine Gu"/>
    <m/>
    <n v="8"/>
  </r>
  <r>
    <x v="19"/>
    <s v="I/C DESG"/>
    <n v="7275"/>
    <s v="Lina Wen"/>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42"/>
    <s v="Design"/>
    <n v="914"/>
    <s v="Charles Sun"/>
    <m/>
    <n v="4"/>
  </r>
  <r>
    <x v="42"/>
    <s v="Design"/>
    <n v="914"/>
    <s v="Charles Sun"/>
    <m/>
    <n v="4"/>
  </r>
  <r>
    <x v="42"/>
    <s v="Design"/>
    <n v="914"/>
    <s v="Charles Sun"/>
    <m/>
    <n v="4"/>
  </r>
  <r>
    <x v="42"/>
    <s v="Design"/>
    <n v="914"/>
    <s v="Charles Sun"/>
    <m/>
    <n v="4"/>
  </r>
  <r>
    <x v="42"/>
    <s v="Design"/>
    <n v="914"/>
    <s v="Charles Sun"/>
    <m/>
    <n v="8"/>
  </r>
  <r>
    <x v="42"/>
    <s v="Design"/>
    <n v="914"/>
    <s v="Charles Sun"/>
    <m/>
    <n v="8"/>
  </r>
  <r>
    <x v="42"/>
    <s v="Design"/>
    <n v="914"/>
    <s v="Charles Sun"/>
    <m/>
    <n v="8"/>
  </r>
  <r>
    <x v="21"/>
    <s v="I/C DESG"/>
    <n v="914"/>
    <s v="Charles Sun"/>
    <m/>
    <n v="4"/>
  </r>
  <r>
    <x v="21"/>
    <s v="I/C DESG"/>
    <n v="914"/>
    <s v="Charles Sun"/>
    <m/>
    <n v="4"/>
  </r>
  <r>
    <x v="21"/>
    <s v="I/C DESG"/>
    <n v="914"/>
    <s v="Charles Sun"/>
    <m/>
    <n v="8"/>
  </r>
  <r>
    <x v="21"/>
    <s v="I/C DESG"/>
    <n v="914"/>
    <s v="Charles Sun"/>
    <m/>
    <n v="8"/>
  </r>
  <r>
    <x v="21"/>
    <s v="I/C DESG"/>
    <n v="914"/>
    <s v="Charles Sun"/>
    <m/>
    <n v="8"/>
  </r>
  <r>
    <x v="25"/>
    <s v="I/C DESG"/>
    <n v="914"/>
    <s v="Charles Sun"/>
    <m/>
    <n v="8"/>
  </r>
  <r>
    <x v="25"/>
    <s v="I/C DESG"/>
    <n v="914"/>
    <s v="Charles Sun"/>
    <m/>
    <n v="4"/>
  </r>
  <r>
    <x v="21"/>
    <s v="I/C DESG"/>
    <n v="914"/>
    <s v="Charles Sun"/>
    <m/>
    <n v="4"/>
  </r>
  <r>
    <x v="42"/>
    <s v="Design"/>
    <n v="914"/>
    <s v="Charles Sun"/>
    <m/>
    <n v="8"/>
  </r>
  <r>
    <x v="64"/>
    <s v="I/C DESG"/>
    <n v="6184"/>
    <s v="Fiona Chen"/>
    <m/>
    <n v="8"/>
  </r>
  <r>
    <x v="64"/>
    <s v="I/C DESG"/>
    <n v="6184"/>
    <s v="Fiona Chen"/>
    <m/>
    <n v="8"/>
  </r>
  <r>
    <x v="64"/>
    <s v="I/C DESG"/>
    <n v="6184"/>
    <s v="Fiona Chen"/>
    <m/>
    <n v="8"/>
  </r>
  <r>
    <x v="64"/>
    <s v="I/C DESG"/>
    <n v="6184"/>
    <s v="Fiona Chen"/>
    <m/>
    <n v="8"/>
  </r>
  <r>
    <x v="10"/>
    <s v="I/C DESG"/>
    <n v="6184"/>
    <s v="Fiona Chen"/>
    <m/>
    <n v="8"/>
  </r>
  <r>
    <x v="10"/>
    <s v="I/C DESG"/>
    <n v="6184"/>
    <s v="Fiona Chen"/>
    <m/>
    <n v="8"/>
  </r>
  <r>
    <x v="64"/>
    <s v="I/C DESG"/>
    <n v="6184"/>
    <s v="Fiona Chen"/>
    <m/>
    <n v="8"/>
  </r>
  <r>
    <x v="64"/>
    <s v="I/C DESG"/>
    <n v="6184"/>
    <s v="Fiona Chen"/>
    <m/>
    <n v="8"/>
  </r>
  <r>
    <x v="64"/>
    <s v="I/C DESG"/>
    <n v="6184"/>
    <s v="Fiona Chen"/>
    <m/>
    <n v="8"/>
  </r>
  <r>
    <x v="64"/>
    <s v="I/C DESG"/>
    <n v="6184"/>
    <s v="Fiona Chen"/>
    <m/>
    <n v="8"/>
  </r>
  <r>
    <x v="10"/>
    <s v="I/C DESG"/>
    <n v="6184"/>
    <s v="Fiona Chen"/>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19"/>
    <s v="I/C DESG"/>
    <n v="6185"/>
    <s v="Sean Xu"/>
    <m/>
    <n v="8"/>
  </r>
  <r>
    <x v="64"/>
    <s v="I/C DESG"/>
    <n v="6165"/>
    <s v="Dominique Zhu"/>
    <m/>
    <n v="8"/>
  </r>
  <r>
    <x v="64"/>
    <s v="I/C DESG"/>
    <n v="6165"/>
    <s v="Dominique Zhu"/>
    <m/>
    <n v="8"/>
  </r>
  <r>
    <x v="21"/>
    <s v="I/C DESG"/>
    <n v="6165"/>
    <s v="Dominique Zhu"/>
    <m/>
    <n v="8"/>
  </r>
  <r>
    <x v="64"/>
    <s v="I/C DESG"/>
    <n v="6165"/>
    <s v="Dominique Zhu"/>
    <m/>
    <n v="8"/>
  </r>
  <r>
    <x v="64"/>
    <s v="I/C DESG"/>
    <n v="6165"/>
    <s v="Dominique Zhu"/>
    <m/>
    <n v="8"/>
  </r>
  <r>
    <x v="64"/>
    <s v="I/C DESG"/>
    <n v="6165"/>
    <s v="Dominique Zhu"/>
    <m/>
    <n v="8"/>
  </r>
  <r>
    <x v="21"/>
    <s v="I/C DESG"/>
    <n v="6165"/>
    <s v="Dominique Zhu"/>
    <m/>
    <n v="8"/>
  </r>
  <r>
    <x v="64"/>
    <s v="I/C DESG"/>
    <n v="6165"/>
    <s v="Dominique Zhu"/>
    <m/>
    <n v="8"/>
  </r>
  <r>
    <x v="64"/>
    <s v="I/C DESG"/>
    <n v="6165"/>
    <s v="Dominique Zhu"/>
    <m/>
    <n v="8"/>
  </r>
  <r>
    <x v="21"/>
    <s v="I/C DESG"/>
    <n v="6165"/>
    <s v="Dominique Zhu"/>
    <m/>
    <n v="8"/>
  </r>
  <r>
    <x v="21"/>
    <s v="I/C DESG"/>
    <n v="6165"/>
    <s v="Dominique Zhu"/>
    <m/>
    <n v="8"/>
  </r>
  <r>
    <x v="21"/>
    <s v="I/C DESG"/>
    <n v="6165"/>
    <s v="Dominique Zhu"/>
    <m/>
    <n v="8"/>
  </r>
  <r>
    <x v="21"/>
    <s v="I/C DESG"/>
    <n v="914"/>
    <s v="Charles Sun"/>
    <m/>
    <n v="8"/>
  </r>
  <r>
    <x v="25"/>
    <s v="I/C DESG"/>
    <n v="914"/>
    <s v="Charles Sun"/>
    <m/>
    <n v="4"/>
  </r>
  <r>
    <x v="42"/>
    <s v="Design"/>
    <n v="914"/>
    <s v="Charles Sun"/>
    <m/>
    <n v="8"/>
  </r>
  <r>
    <x v="42"/>
    <s v="Design"/>
    <n v="914"/>
    <s v="Charles Sun"/>
    <m/>
    <n v="4"/>
  </r>
  <r>
    <x v="42"/>
    <s v="Design"/>
    <n v="914"/>
    <s v="Charles Sun"/>
    <m/>
    <n v="8"/>
  </r>
  <r>
    <x v="21"/>
    <s v="I/C DESG"/>
    <n v="914"/>
    <s v="Charles Sun"/>
    <m/>
    <n v="8"/>
  </r>
  <r>
    <x v="21"/>
    <s v="I/C DESG"/>
    <n v="914"/>
    <s v="Charles Sun"/>
    <m/>
    <n v="8"/>
  </r>
  <r>
    <x v="21"/>
    <s v="I/C DESG"/>
    <n v="914"/>
    <s v="Charles Sun"/>
    <m/>
    <n v="8"/>
  </r>
  <r>
    <x v="21"/>
    <s v="I/C DESG"/>
    <n v="914"/>
    <s v="Charles Sun"/>
    <m/>
    <n v="8"/>
  </r>
  <r>
    <x v="21"/>
    <s v="I/C DESG"/>
    <n v="914"/>
    <s v="Charles Sun"/>
    <m/>
    <n v="8"/>
  </r>
  <r>
    <x v="21"/>
    <s v="I/C DESG"/>
    <n v="914"/>
    <s v="Charles Sun"/>
    <m/>
    <n v="8"/>
  </r>
  <r>
    <x v="25"/>
    <s v="I/C DESG"/>
    <n v="914"/>
    <s v="Charles Sun"/>
    <m/>
    <n v="4"/>
  </r>
  <r>
    <x v="42"/>
    <s v="Design"/>
    <n v="914"/>
    <s v="Charles Sun"/>
    <m/>
    <n v="4"/>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6"/>
    <s v="I/C DESG"/>
    <n v="7047"/>
    <s v="Kirie Dai"/>
    <m/>
    <n v="8"/>
  </r>
  <r>
    <x v="69"/>
    <s v="I/C DESG"/>
    <n v="7047"/>
    <s v="Kirie Dai"/>
    <m/>
    <n v="8"/>
  </r>
  <r>
    <x v="66"/>
    <s v="I/C DESG"/>
    <n v="7047"/>
    <s v="Kirie Dai"/>
    <m/>
    <n v="8"/>
  </r>
  <r>
    <x v="69"/>
    <s v="I/C DESG"/>
    <n v="7047"/>
    <s v="Kirie Dai"/>
    <m/>
    <n v="8"/>
  </r>
  <r>
    <x v="69"/>
    <s v="Design"/>
    <n v="4713"/>
    <s v="Ronnie Xu"/>
    <m/>
    <n v="8"/>
  </r>
  <r>
    <x v="69"/>
    <s v="Design"/>
    <n v="4713"/>
    <s v="Ronnie Xu"/>
    <m/>
    <n v="8"/>
  </r>
  <r>
    <x v="69"/>
    <s v="Design"/>
    <n v="4713"/>
    <s v="Ronnie Xu"/>
    <m/>
    <n v="8"/>
  </r>
  <r>
    <x v="69"/>
    <s v="Design"/>
    <n v="4713"/>
    <s v="Ronnie Xu"/>
    <m/>
    <n v="8"/>
  </r>
  <r>
    <x v="69"/>
    <s v="Design"/>
    <n v="4713"/>
    <s v="Ronnie Xu"/>
    <m/>
    <n v="8"/>
  </r>
  <r>
    <x v="25"/>
    <s v="I/C DESG"/>
    <n v="4713"/>
    <s v="Ronnie Xu"/>
    <m/>
    <n v="8"/>
  </r>
  <r>
    <x v="25"/>
    <s v="I/C DESG"/>
    <n v="4713"/>
    <s v="Ronnie Xu"/>
    <m/>
    <n v="8"/>
  </r>
  <r>
    <x v="62"/>
    <s v="I/C DESG"/>
    <n v="4713"/>
    <s v="Ronnie Xu"/>
    <m/>
    <n v="8"/>
  </r>
  <r>
    <x v="65"/>
    <s v="Design"/>
    <n v="4713"/>
    <s v="Ronnie Xu"/>
    <m/>
    <n v="8"/>
  </r>
  <r>
    <x v="65"/>
    <s v="Design"/>
    <n v="4713"/>
    <s v="Ronnie Xu"/>
    <m/>
    <n v="8"/>
  </r>
  <r>
    <x v="65"/>
    <s v="Design"/>
    <n v="4713"/>
    <s v="Ronnie Xu"/>
    <m/>
    <n v="8"/>
  </r>
  <r>
    <x v="65"/>
    <s v="Design"/>
    <n v="4713"/>
    <s v="Ronnie Xu"/>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5"/>
    <s v="I/C DESG"/>
    <s v="005152"/>
    <s v="Sresthasak Varasarin"/>
    <m/>
    <n v="8"/>
  </r>
  <r>
    <x v="23"/>
    <s v="I/C DESG"/>
    <s v="007333"/>
    <s v="Amornrat Sudjairak"/>
    <m/>
    <n v="-8"/>
  </r>
  <r>
    <x v="23"/>
    <s v="I/C DESG"/>
    <s v="007333"/>
    <s v="Amornrat Sudjairak"/>
    <m/>
    <n v="-8"/>
  </r>
  <r>
    <x v="25"/>
    <s v="I/C DESG"/>
    <s v="005152"/>
    <s v="Sresthasak Varasarin"/>
    <m/>
    <n v="8"/>
  </r>
  <r>
    <x v="23"/>
    <s v="I/C DESG"/>
    <s v="007333"/>
    <s v="Amornrat Sudjairak"/>
    <m/>
    <n v="-8"/>
  </r>
  <r>
    <x v="25"/>
    <s v="I/C DESG"/>
    <s v="005152"/>
    <s v="Sresthasak Varasarin"/>
    <m/>
    <n v="8"/>
  </r>
  <r>
    <x v="23"/>
    <s v="I/C DESG"/>
    <s v="007333"/>
    <s v="Amornrat Sudjairak"/>
    <m/>
    <n v="-8"/>
  </r>
  <r>
    <x v="25"/>
    <s v="I/C DESG"/>
    <s v="005152"/>
    <s v="Sresthasak Varasarin"/>
    <m/>
    <n v="8"/>
  </r>
  <r>
    <x v="23"/>
    <s v="I/C DESG"/>
    <s v="007333"/>
    <s v="Amornrat Sudjairak"/>
    <m/>
    <n v="-8"/>
  </r>
  <r>
    <x v="25"/>
    <s v="I/C DESG"/>
    <s v="005152"/>
    <s v="Sresthasak Varasarin"/>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7333"/>
    <s v="Amornrat Sudjairak"/>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4103"/>
    <s v="Nuttaporn Soontornmesatien"/>
    <m/>
    <n v="8"/>
  </r>
  <r>
    <x v="23"/>
    <s v="I/C DESG"/>
    <s v="000903"/>
    <s v="Chapoo Rordpet"/>
    <m/>
    <n v="8"/>
  </r>
  <r>
    <x v="23"/>
    <s v="I/C DESG"/>
    <s v="000903"/>
    <s v="Chapoo Rordpet"/>
    <m/>
    <n v="7"/>
  </r>
  <r>
    <x v="23"/>
    <s v="I/C DESG"/>
    <s v="000903"/>
    <s v="Chapoo Rordpet"/>
    <m/>
    <n v="4"/>
  </r>
  <r>
    <x v="23"/>
    <s v="I/C DESG"/>
    <s v="000903"/>
    <s v="Chapoo Rordpet"/>
    <m/>
    <n v="8"/>
  </r>
  <r>
    <x v="23"/>
    <s v="I/C DESG"/>
    <s v="000903"/>
    <s v="Chapoo Rordpet"/>
    <m/>
    <n v="6"/>
  </r>
  <r>
    <x v="23"/>
    <s v="I/C DESG"/>
    <s v="006526"/>
    <s v="Wittaya Kanchanakosol"/>
    <m/>
    <n v="8"/>
  </r>
  <r>
    <x v="23"/>
    <s v="I/C DESG"/>
    <s v="000903"/>
    <s v="Chapoo Rordpet"/>
    <m/>
    <n v="7"/>
  </r>
  <r>
    <x v="23"/>
    <s v="I/C DESG"/>
    <s v="000903"/>
    <s v="Chapoo Rordpet"/>
    <m/>
    <n v="8"/>
  </r>
  <r>
    <x v="23"/>
    <s v="I/C DESG"/>
    <s v="006526"/>
    <s v="Wittaya Kanchanakosol"/>
    <m/>
    <n v="8"/>
  </r>
  <r>
    <x v="23"/>
    <s v="I/C DESG"/>
    <s v="000903"/>
    <s v="Chapoo Rordpet"/>
    <m/>
    <n v="7"/>
  </r>
  <r>
    <x v="23"/>
    <s v="I/C DESG"/>
    <s v="006526"/>
    <s v="Wittaya Kanchanakosol"/>
    <m/>
    <n v="8"/>
  </r>
  <r>
    <x v="23"/>
    <s v="I/C DESG"/>
    <s v="000903"/>
    <s v="Chapoo Rordpet"/>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7"/>
  </r>
  <r>
    <x v="23"/>
    <s v="I/C DESG"/>
    <s v="006526"/>
    <s v="Wittaya Kanchanakosol"/>
    <m/>
    <n v="4"/>
  </r>
  <r>
    <x v="23"/>
    <s v="I/C DESG"/>
    <s v="006526"/>
    <s v="Wittaya Kanchanakosol"/>
    <m/>
    <n v="8"/>
  </r>
  <r>
    <x v="23"/>
    <s v="I/C DESG"/>
    <s v="006526"/>
    <s v="Wittaya Kanchanakosol"/>
    <m/>
    <n v="7"/>
  </r>
  <r>
    <x v="23"/>
    <s v="I/C DESG"/>
    <s v="002276"/>
    <s v="Jate Thongsom"/>
    <m/>
    <n v="7"/>
  </r>
  <r>
    <x v="23"/>
    <s v="I/C DESG"/>
    <s v="007264"/>
    <s v="Nira Summart"/>
    <m/>
    <n v="8"/>
  </r>
  <r>
    <x v="23"/>
    <s v="I/C DESG"/>
    <s v="004491"/>
    <s v="Rapee Pongtanee"/>
    <m/>
    <n v="8"/>
  </r>
  <r>
    <x v="23"/>
    <s v="I/C DESG"/>
    <s v="002780"/>
    <s v="Karuna Chandee"/>
    <m/>
    <n v="8"/>
  </r>
  <r>
    <x v="23"/>
    <s v="I/C DESG"/>
    <s v="002276"/>
    <s v="Jate Thongsom"/>
    <m/>
    <n v="7"/>
  </r>
  <r>
    <x v="23"/>
    <s v="I/C DESG"/>
    <s v="007264"/>
    <s v="Nira Summart"/>
    <m/>
    <n v="8"/>
  </r>
  <r>
    <x v="23"/>
    <s v="I/C DESG"/>
    <s v="006486"/>
    <s v="Sakchai Kamchai"/>
    <m/>
    <n v="8"/>
  </r>
  <r>
    <x v="23"/>
    <s v="I/C DESG"/>
    <s v="002780"/>
    <s v="Karuna Chandee"/>
    <m/>
    <n v="8"/>
  </r>
  <r>
    <x v="23"/>
    <s v="I/C DESG"/>
    <s v="004491"/>
    <s v="Rapee Pongtanee"/>
    <m/>
    <n v="8"/>
  </r>
  <r>
    <x v="23"/>
    <s v="I/C DESG"/>
    <s v="006524"/>
    <s v="Pimruetai Maneekorn"/>
    <m/>
    <n v="8"/>
  </r>
  <r>
    <x v="23"/>
    <s v="I/C DESG"/>
    <s v="002276"/>
    <s v="Jate Thongsom"/>
    <m/>
    <n v="8"/>
  </r>
  <r>
    <x v="23"/>
    <s v="I/C DESG"/>
    <s v="007264"/>
    <s v="Nira Summart"/>
    <m/>
    <n v="8"/>
  </r>
  <r>
    <x v="23"/>
    <s v="I/C DESG"/>
    <s v="006486"/>
    <s v="Sakchai Kamchai"/>
    <m/>
    <n v="4"/>
  </r>
  <r>
    <x v="23"/>
    <s v="I/C DESG"/>
    <s v="002780"/>
    <s v="Karuna Chandee"/>
    <m/>
    <n v="8"/>
  </r>
  <r>
    <x v="23"/>
    <s v="I/C DESG"/>
    <s v="007265"/>
    <s v="Ratchatiya Khameyeart"/>
    <m/>
    <n v="8"/>
  </r>
  <r>
    <x v="23"/>
    <s v="I/C DESG"/>
    <s v="004491"/>
    <s v="Rapee Pongtanee"/>
    <m/>
    <n v="4"/>
  </r>
  <r>
    <x v="23"/>
    <s v="I/C DESG"/>
    <s v="002276"/>
    <s v="Jate Thongsom"/>
    <m/>
    <n v="7"/>
  </r>
  <r>
    <x v="23"/>
    <s v="I/C DESG"/>
    <s v="007264"/>
    <s v="Nira Summart"/>
    <m/>
    <n v="8"/>
  </r>
  <r>
    <x v="23"/>
    <s v="I/C DESG"/>
    <s v="006486"/>
    <s v="Sakchai Kamchai"/>
    <m/>
    <n v="8"/>
  </r>
  <r>
    <x v="23"/>
    <s v="I/C DESG"/>
    <s v="007265"/>
    <s v="Ratchatiya Khameyeart"/>
    <m/>
    <n v="8"/>
  </r>
  <r>
    <x v="23"/>
    <s v="I/C DESG"/>
    <s v="002780"/>
    <s v="Karuna Chandee"/>
    <m/>
    <n v="8"/>
  </r>
  <r>
    <x v="23"/>
    <s v="I/C DESG"/>
    <s v="006524"/>
    <s v="Pimruetai Maneekorn"/>
    <m/>
    <n v="8"/>
  </r>
  <r>
    <x v="23"/>
    <s v="I/C DESG"/>
    <s v="002276"/>
    <s v="Jate Thongsom"/>
    <m/>
    <n v="6.5"/>
  </r>
  <r>
    <x v="23"/>
    <s v="I/C DESG"/>
    <s v="007264"/>
    <s v="Nira Summart"/>
    <m/>
    <n v="8"/>
  </r>
  <r>
    <x v="23"/>
    <s v="I/C DESG"/>
    <s v="006486"/>
    <s v="Sakchai Kamchai"/>
    <m/>
    <n v="8"/>
  </r>
  <r>
    <x v="23"/>
    <s v="I/C DESG"/>
    <s v="007265"/>
    <s v="Ratchatiya Khameyeart"/>
    <m/>
    <n v="8"/>
  </r>
  <r>
    <x v="23"/>
    <s v="I/C DESG"/>
    <s v="006524"/>
    <s v="Pimruetai Maneekorn"/>
    <m/>
    <n v="8"/>
  </r>
  <r>
    <x v="23"/>
    <s v="I/C DESG"/>
    <s v="004491"/>
    <s v="Rapee Pongtanee"/>
    <m/>
    <n v="8"/>
  </r>
  <r>
    <x v="23"/>
    <s v="I/C DESG"/>
    <s v="002276"/>
    <s v="Jate Thongsom"/>
    <m/>
    <n v="4"/>
  </r>
  <r>
    <x v="23"/>
    <s v="I/C DESG"/>
    <s v="007264"/>
    <s v="Nira Summart"/>
    <m/>
    <n v="8"/>
  </r>
  <r>
    <x v="23"/>
    <s v="I/C DESG"/>
    <s v="006486"/>
    <s v="Sakchai Kamchai"/>
    <m/>
    <n v="8"/>
  </r>
  <r>
    <x v="23"/>
    <s v="I/C DESG"/>
    <s v="002780"/>
    <s v="Karuna Chandee"/>
    <m/>
    <n v="8"/>
  </r>
  <r>
    <x v="23"/>
    <s v="I/C DESG"/>
    <s v="007265"/>
    <s v="Ratchatiya Khameyeart"/>
    <m/>
    <n v="8"/>
  </r>
  <r>
    <x v="23"/>
    <s v="I/C DESG"/>
    <s v="006524"/>
    <s v="Pimruetai Maneekorn"/>
    <m/>
    <n v="8"/>
  </r>
  <r>
    <x v="23"/>
    <s v="I/C DESG"/>
    <s v="007264"/>
    <s v="Nira Summart"/>
    <m/>
    <n v="8"/>
  </r>
  <r>
    <x v="23"/>
    <s v="I/C DESG"/>
    <s v="006486"/>
    <s v="Sakchai Kamchai"/>
    <m/>
    <n v="8"/>
  </r>
  <r>
    <x v="23"/>
    <s v="I/C DESG"/>
    <s v="002780"/>
    <s v="Karuna Chandee"/>
    <m/>
    <n v="8"/>
  </r>
  <r>
    <x v="23"/>
    <s v="I/C DESG"/>
    <s v="004491"/>
    <s v="Rapee Pongtanee"/>
    <m/>
    <n v="6"/>
  </r>
  <r>
    <x v="23"/>
    <s v="I/C DESG"/>
    <s v="007265"/>
    <s v="Ratchatiya Khameyeart"/>
    <m/>
    <n v="8"/>
  </r>
  <r>
    <x v="23"/>
    <s v="I/C DESG"/>
    <s v="006524"/>
    <s v="Pimruetai Maneekorn"/>
    <m/>
    <n v="8"/>
  </r>
  <r>
    <x v="23"/>
    <s v="I/C DESG"/>
    <s v="007264"/>
    <s v="Nira Summart"/>
    <m/>
    <n v="8"/>
  </r>
  <r>
    <x v="23"/>
    <s v="I/C DESG"/>
    <s v="006486"/>
    <s v="Sakchai Kamchai"/>
    <m/>
    <n v="8"/>
  </r>
  <r>
    <x v="23"/>
    <s v="I/C DESG"/>
    <s v="002780"/>
    <s v="Karuna Chandee"/>
    <m/>
    <n v="8"/>
  </r>
  <r>
    <x v="23"/>
    <s v="I/C DESG"/>
    <s v="007265"/>
    <s v="Ratchatiya Khameyeart"/>
    <m/>
    <n v="8"/>
  </r>
  <r>
    <x v="23"/>
    <s v="I/C DESG"/>
    <s v="004491"/>
    <s v="Rapee Pongtanee"/>
    <m/>
    <n v="8"/>
  </r>
  <r>
    <x v="23"/>
    <s v="I/C DESG"/>
    <s v="006524"/>
    <s v="Pimruetai Maneekorn"/>
    <m/>
    <n v="8"/>
  </r>
  <r>
    <x v="23"/>
    <s v="I/C DESG"/>
    <s v="007264"/>
    <s v="Nira Summart"/>
    <m/>
    <n v="8"/>
  </r>
  <r>
    <x v="23"/>
    <s v="I/C DESG"/>
    <s v="006486"/>
    <s v="Sakchai Kamchai"/>
    <m/>
    <n v="8"/>
  </r>
  <r>
    <x v="23"/>
    <s v="I/C DESG"/>
    <s v="002780"/>
    <s v="Karuna Chandee"/>
    <m/>
    <n v="8"/>
  </r>
  <r>
    <x v="23"/>
    <s v="I/C DESG"/>
    <s v="007265"/>
    <s v="Ratchatiya Khameyeart"/>
    <m/>
    <n v="8"/>
  </r>
  <r>
    <x v="23"/>
    <s v="I/C DESG"/>
    <s v="004491"/>
    <s v="Rapee Pongtanee"/>
    <m/>
    <n v="8"/>
  </r>
  <r>
    <x v="23"/>
    <s v="I/C DESG"/>
    <s v="006524"/>
    <s v="Pimruetai Maneekorn"/>
    <m/>
    <n v="8"/>
  </r>
  <r>
    <x v="23"/>
    <s v="I/C DESG"/>
    <s v="007264"/>
    <s v="Nira Summart"/>
    <m/>
    <n v="8"/>
  </r>
  <r>
    <x v="23"/>
    <s v="I/C DESG"/>
    <s v="006486"/>
    <s v="Sakchai Kamchai"/>
    <m/>
    <n v="8"/>
  </r>
  <r>
    <x v="23"/>
    <s v="I/C DESG"/>
    <s v="002780"/>
    <s v="Karuna Chandee"/>
    <m/>
    <n v="8"/>
  </r>
  <r>
    <x v="23"/>
    <s v="I/C DESG"/>
    <s v="007265"/>
    <s v="Ratchatiya Khameyeart"/>
    <m/>
    <n v="8"/>
  </r>
  <r>
    <x v="23"/>
    <s v="I/C DESG"/>
    <s v="006524"/>
    <s v="Pimruetai Maneekorn"/>
    <m/>
    <n v="8"/>
  </r>
  <r>
    <x v="23"/>
    <s v="I/C DESG"/>
    <s v="004491"/>
    <s v="Rapee Pongtanee"/>
    <m/>
    <n v="8"/>
  </r>
  <r>
    <x v="23"/>
    <s v="I/C DESG"/>
    <s v="007265"/>
    <s v="Ratchatiya Khameyeart"/>
    <m/>
    <n v="8"/>
  </r>
  <r>
    <x v="23"/>
    <s v="I/C DESG"/>
    <s v="006524"/>
    <s v="Pimruetai Maneekorn"/>
    <m/>
    <n v="8"/>
  </r>
  <r>
    <x v="23"/>
    <s v="I/C DESG"/>
    <s v="004491"/>
    <s v="Rapee Pongtanee"/>
    <m/>
    <n v="4"/>
  </r>
  <r>
    <x v="23"/>
    <s v="I/C DESG"/>
    <s v="007265"/>
    <s v="Ratchatiya Khameyeart"/>
    <m/>
    <n v="8"/>
  </r>
  <r>
    <x v="23"/>
    <s v="I/C DESG"/>
    <s v="006524"/>
    <s v="Pimruetai Maneekorn"/>
    <m/>
    <n v="8"/>
  </r>
  <r>
    <x v="25"/>
    <s v="I/C DESG"/>
    <s v="004175"/>
    <s v="Pariyes Yaowasri"/>
    <m/>
    <n v="8"/>
  </r>
  <r>
    <x v="25"/>
    <s v="I/C DESG"/>
    <s v="004175"/>
    <s v="Pariyes Yaowasri"/>
    <m/>
    <n v="8"/>
  </r>
  <r>
    <x v="25"/>
    <s v="I/C DESG"/>
    <s v="004175"/>
    <s v="Pariyes Yaowasri"/>
    <m/>
    <n v="8"/>
  </r>
  <r>
    <x v="25"/>
    <s v="I/C DESG"/>
    <s v="004175"/>
    <s v="Pariyes Yaowasri"/>
    <m/>
    <n v="6"/>
  </r>
  <r>
    <x v="25"/>
    <s v="I/C DESG"/>
    <s v="004175"/>
    <s v="Pariyes Yaowasri"/>
    <m/>
    <n v="8"/>
  </r>
  <r>
    <x v="25"/>
    <s v="I/C DESG"/>
    <s v="004175"/>
    <s v="Pariyes Yaowasri"/>
    <m/>
    <n v="8"/>
  </r>
  <r>
    <x v="25"/>
    <s v="I/C DESG"/>
    <s v="004175"/>
    <s v="Pariyes Yaowasri"/>
    <m/>
    <n v="8"/>
  </r>
  <r>
    <x v="25"/>
    <s v="I/C DESG"/>
    <s v="004175"/>
    <s v="Pariyes Yaowasri"/>
    <m/>
    <n v="8"/>
  </r>
  <r>
    <x v="25"/>
    <s v="I/C DESG"/>
    <s v="004175"/>
    <s v="Pariyes Yaowasri"/>
    <m/>
    <n v="8"/>
  </r>
  <r>
    <x v="23"/>
    <s v="I/C DESG"/>
    <s v="007224"/>
    <s v="Siradech Meeitsara"/>
    <m/>
    <n v="8"/>
  </r>
  <r>
    <x v="23"/>
    <s v="I/C DESG"/>
    <s v="007224"/>
    <s v="Siradech Meeitsara"/>
    <m/>
    <n v="8"/>
  </r>
  <r>
    <x v="23"/>
    <s v="I/C DESG"/>
    <s v="007224"/>
    <s v="Siradech Meeitsara"/>
    <m/>
    <n v="8"/>
  </r>
  <r>
    <x v="23"/>
    <s v="I/C DESG"/>
    <s v="007224"/>
    <s v="Siradech Meeitsara"/>
    <m/>
    <n v="8"/>
  </r>
  <r>
    <x v="23"/>
    <s v="I/C DESG"/>
    <s v="007224"/>
    <s v="Siradech Meeitsara"/>
    <m/>
    <n v="8"/>
  </r>
  <r>
    <x v="23"/>
    <s v="I/C DESG"/>
    <s v="007224"/>
    <s v="Siradech Meeitsara"/>
    <m/>
    <n v="8"/>
  </r>
  <r>
    <x v="23"/>
    <s v="I/C DESG"/>
    <s v="007224"/>
    <s v="Siradech Meeitsara"/>
    <m/>
    <n v="8"/>
  </r>
  <r>
    <x v="23"/>
    <s v="I/C DESG"/>
    <s v="007224"/>
    <s v="Siradech Meeitsara"/>
    <m/>
    <n v="8"/>
  </r>
  <r>
    <x v="23"/>
    <s v="I/C DESG"/>
    <s v="007224"/>
    <s v="Siradech Meeitsara"/>
    <m/>
    <n v="8"/>
  </r>
  <r>
    <x v="23"/>
    <s v="I/C DESG"/>
    <s v="007224"/>
    <s v="Siradech Meeitsara"/>
    <m/>
    <n v="8"/>
  </r>
  <r>
    <x v="2"/>
    <s v="I/C DESG"/>
    <s v="006310"/>
    <s v="Siwakorn Meeposom"/>
    <m/>
    <n v="2"/>
  </r>
  <r>
    <x v="2"/>
    <s v="I/C DESG"/>
    <s v="006310"/>
    <s v="Siwakorn Meeposom"/>
    <m/>
    <n v="2"/>
  </r>
  <r>
    <x v="2"/>
    <s v="I/C DESG"/>
    <s v="006310"/>
    <s v="Siwakorn Meeposom"/>
    <m/>
    <n v="2"/>
  </r>
  <r>
    <x v="23"/>
    <s v="I/C DESG"/>
    <s v="007240"/>
    <s v="Perawat Nuntanitti"/>
    <m/>
    <n v="8"/>
  </r>
  <r>
    <x v="23"/>
    <s v="I/C DESG"/>
    <s v="007240"/>
    <s v="Perawat Nuntanitti"/>
    <m/>
    <n v="8"/>
  </r>
  <r>
    <x v="23"/>
    <s v="I/C DESG"/>
    <s v="007240"/>
    <s v="Perawat Nuntanitti"/>
    <m/>
    <n v="8"/>
  </r>
  <r>
    <x v="23"/>
    <s v="I/C DESG"/>
    <s v="005279"/>
    <s v="Suthatip Paiboonnanthapong"/>
    <m/>
    <n v="8"/>
  </r>
  <r>
    <x v="23"/>
    <s v="I/C DESG"/>
    <s v="007240"/>
    <s v="Perawat Nuntanitti"/>
    <m/>
    <n v="8"/>
  </r>
  <r>
    <x v="23"/>
    <s v="I/C DESG"/>
    <s v="005279"/>
    <s v="Suthatip Paiboonnanthapong"/>
    <m/>
    <n v="8"/>
  </r>
  <r>
    <x v="23"/>
    <s v="I/C DESG"/>
    <s v="007240"/>
    <s v="Perawat Nuntanitti"/>
    <m/>
    <n v="8"/>
  </r>
  <r>
    <x v="23"/>
    <s v="I/C DESG"/>
    <s v="005279"/>
    <s v="Suthatip Paiboonnanthapong"/>
    <m/>
    <n v="8"/>
  </r>
  <r>
    <x v="23"/>
    <s v="I/C DESG"/>
    <s v="007240"/>
    <s v="Perawat Nuntanitti"/>
    <m/>
    <n v="8"/>
  </r>
  <r>
    <x v="23"/>
    <s v="I/C DESG"/>
    <s v="005279"/>
    <s v="Suthatip Paiboonnanthapong"/>
    <m/>
    <n v="8"/>
  </r>
  <r>
    <x v="23"/>
    <s v="I/C DESG"/>
    <s v="007240"/>
    <s v="Perawat Nuntanitti"/>
    <m/>
    <n v="8"/>
  </r>
  <r>
    <x v="23"/>
    <s v="I/C DESG"/>
    <s v="005279"/>
    <s v="Suthatip Paiboonnanthapong"/>
    <m/>
    <n v="8"/>
  </r>
  <r>
    <x v="23"/>
    <s v="I/C DESG"/>
    <s v="007240"/>
    <s v="Perawat Nuntanitti"/>
    <m/>
    <n v="8"/>
  </r>
  <r>
    <x v="23"/>
    <s v="I/C DESG"/>
    <s v="005279"/>
    <s v="Suthatip Paiboonnanthapong"/>
    <m/>
    <n v="8"/>
  </r>
  <r>
    <x v="23"/>
    <s v="I/C DESG"/>
    <s v="007240"/>
    <s v="Perawat Nuntanitti"/>
    <m/>
    <n v="8"/>
  </r>
  <r>
    <x v="23"/>
    <s v="I/C DESG"/>
    <s v="005279"/>
    <s v="Suthatip Paiboonnanthapong"/>
    <m/>
    <n v="8"/>
  </r>
  <r>
    <x v="23"/>
    <s v="I/C DESG"/>
    <s v="005279"/>
    <s v="Suthatip Paiboonnanthapong"/>
    <m/>
    <n v="8"/>
  </r>
  <r>
    <x v="23"/>
    <s v="I/C DESG"/>
    <s v="005279"/>
    <s v="Suthatip Paiboonnanthapong"/>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8"/>
  </r>
  <r>
    <x v="23"/>
    <s v="I/C DESG"/>
    <s v="006526"/>
    <s v="Wittaya Kanchanakosol"/>
    <m/>
    <n v="7"/>
  </r>
  <r>
    <x v="23"/>
    <s v="I/C DESG"/>
    <s v="006526"/>
    <s v="Wittaya Kanchanakosol"/>
    <m/>
    <n v="8"/>
  </r>
  <r>
    <x v="23"/>
    <s v="I/C DESG"/>
    <s v="006526"/>
    <s v="Wittaya Kanchanakosol"/>
    <m/>
    <n v="8"/>
  </r>
  <r>
    <x v="23"/>
    <s v="I/C DESG"/>
    <s v="006526"/>
    <s v="Wittaya Kanchanakosol"/>
    <m/>
    <n v="8"/>
  </r>
  <r>
    <x v="23"/>
    <s v="I/C DESG"/>
    <s v="006486"/>
    <s v="Sakchai Kamchai"/>
    <m/>
    <n v="4"/>
  </r>
  <r>
    <x v="23"/>
    <s v="I/C DESG"/>
    <s v="006486"/>
    <s v="Sakchai Kamchai"/>
    <m/>
    <n v="8"/>
  </r>
  <r>
    <x v="23"/>
    <s v="I/C DESG"/>
    <s v="005279"/>
    <s v="Suthatip Paiboonnanthapong"/>
    <m/>
    <n v="8"/>
  </r>
  <r>
    <x v="23"/>
    <s v="I/C DESG"/>
    <s v="006486"/>
    <s v="Sakchai Kamchai"/>
    <m/>
    <n v="8"/>
  </r>
  <r>
    <x v="23"/>
    <s v="I/C DESG"/>
    <s v="005279"/>
    <s v="Suthatip Paiboonnanthapong"/>
    <m/>
    <n v="8"/>
  </r>
  <r>
    <x v="23"/>
    <s v="I/C DESG"/>
    <s v="006486"/>
    <s v="Sakchai Kamchai"/>
    <m/>
    <n v="8"/>
  </r>
  <r>
    <x v="23"/>
    <s v="I/C DESG"/>
    <s v="004103"/>
    <s v="Nuttaporn Soontornmesatien"/>
    <m/>
    <n v="8"/>
  </r>
  <r>
    <x v="23"/>
    <s v="I/C DESG"/>
    <s v="005279"/>
    <s v="Suthatip Paiboonnanthapong"/>
    <m/>
    <n v="8"/>
  </r>
  <r>
    <x v="23"/>
    <s v="I/C DESG"/>
    <s v="000903"/>
    <s v="Chapoo Rordpet"/>
    <m/>
    <n v="4"/>
  </r>
  <r>
    <x v="23"/>
    <s v="I/C DESG"/>
    <s v="007240"/>
    <s v="Perawat Nuntanitti"/>
    <m/>
    <n v="8"/>
  </r>
  <r>
    <x v="23"/>
    <s v="I/C DESG"/>
    <s v="002276"/>
    <s v="Jate Thongsom"/>
    <m/>
    <n v="8"/>
  </r>
  <r>
    <x v="23"/>
    <s v="I/C DESG"/>
    <s v="007264"/>
    <s v="Nira Summart"/>
    <m/>
    <n v="8"/>
  </r>
  <r>
    <x v="23"/>
    <s v="I/C DESG"/>
    <s v="004103"/>
    <s v="Nuttaporn Soontornmesatien"/>
    <m/>
    <n v="8"/>
  </r>
  <r>
    <x v="23"/>
    <s v="I/C DESG"/>
    <s v="000903"/>
    <s v="Chapoo Rordpet"/>
    <m/>
    <n v="7"/>
  </r>
  <r>
    <x v="23"/>
    <s v="I/C DESG"/>
    <s v="005279"/>
    <s v="Suthatip Paiboonnanthapong"/>
    <m/>
    <n v="8"/>
  </r>
  <r>
    <x v="23"/>
    <s v="I/C DESG"/>
    <s v="002276"/>
    <s v="Jate Thongsom"/>
    <m/>
    <n v="8"/>
  </r>
  <r>
    <x v="23"/>
    <s v="I/C DESG"/>
    <s v="003038"/>
    <s v="Lampoon Khamwangngeaw"/>
    <m/>
    <n v="2"/>
  </r>
  <r>
    <x v="23"/>
    <s v="I/C DESG"/>
    <s v="007264"/>
    <s v="Nira Summart"/>
    <m/>
    <n v="8"/>
  </r>
  <r>
    <x v="23"/>
    <s v="I/C DESG"/>
    <s v="004103"/>
    <s v="Nuttaporn Soontornmesatien"/>
    <m/>
    <n v="8"/>
  </r>
  <r>
    <x v="23"/>
    <s v="I/C DESG"/>
    <s v="006486"/>
    <s v="Sakchai Kamchai"/>
    <m/>
    <n v="4"/>
  </r>
  <r>
    <x v="23"/>
    <s v="I/C DESG"/>
    <s v="000903"/>
    <s v="Chapoo Rordpet"/>
    <m/>
    <n v="7"/>
  </r>
  <r>
    <x v="23"/>
    <s v="I/C DESG"/>
    <s v="005279"/>
    <s v="Suthatip Paiboonnanthapong"/>
    <m/>
    <n v="8"/>
  </r>
  <r>
    <x v="23"/>
    <s v="I/C DESG"/>
    <s v="007240"/>
    <s v="Perawat Nuntanitti"/>
    <m/>
    <n v="8"/>
  </r>
  <r>
    <x v="23"/>
    <s v="I/C DESG"/>
    <s v="002276"/>
    <s v="Jate Thongsom"/>
    <m/>
    <n v="8"/>
  </r>
  <r>
    <x v="23"/>
    <s v="I/C DESG"/>
    <s v="006524"/>
    <s v="Pimruetai Maneekorn"/>
    <m/>
    <n v="8"/>
  </r>
  <r>
    <x v="23"/>
    <s v="I/C DESG"/>
    <s v="007265"/>
    <s v="Ratchatiya Khameyeart"/>
    <m/>
    <n v="8"/>
  </r>
  <r>
    <x v="23"/>
    <s v="I/C DESG"/>
    <s v="004103"/>
    <s v="Nuttaporn Soontornmesatien"/>
    <m/>
    <n v="8"/>
  </r>
  <r>
    <x v="23"/>
    <s v="I/C DESG"/>
    <s v="007264"/>
    <s v="Nira Summart"/>
    <m/>
    <n v="8"/>
  </r>
  <r>
    <x v="23"/>
    <s v="I/C DESG"/>
    <s v="000903"/>
    <s v="Chapoo Rordpet"/>
    <m/>
    <n v="7"/>
  </r>
  <r>
    <x v="23"/>
    <s v="I/C DESG"/>
    <s v="003038"/>
    <s v="Lampoon Khamwangngeaw"/>
    <m/>
    <n v="2"/>
  </r>
  <r>
    <x v="23"/>
    <s v="I/C DESG"/>
    <s v="007240"/>
    <s v="Perawat Nuntanitti"/>
    <m/>
    <n v="8"/>
  </r>
  <r>
    <x v="23"/>
    <s v="I/C DESG"/>
    <s v="005279"/>
    <s v="Suthatip Paiboonnanthapong"/>
    <m/>
    <n v="8"/>
  </r>
  <r>
    <x v="23"/>
    <s v="I/C DESG"/>
    <s v="002276"/>
    <s v="Jate Thongsom"/>
    <m/>
    <n v="7"/>
  </r>
  <r>
    <x v="23"/>
    <s v="I/C DESG"/>
    <s v="004491"/>
    <s v="Rapee Pongtanee"/>
    <m/>
    <n v="8"/>
  </r>
  <r>
    <x v="23"/>
    <s v="I/C DESG"/>
    <s v="006486"/>
    <s v="Sakchai Kamchai"/>
    <m/>
    <n v="8"/>
  </r>
  <r>
    <x v="23"/>
    <s v="I/C DESG"/>
    <s v="006524"/>
    <s v="Pimruetai Maneekorn"/>
    <m/>
    <n v="8"/>
  </r>
  <r>
    <x v="23"/>
    <s v="I/C DESG"/>
    <s v="003038"/>
    <s v="Lampoon Khamwangngeaw"/>
    <m/>
    <n v="2"/>
  </r>
  <r>
    <x v="23"/>
    <s v="I/C DESG"/>
    <s v="004103"/>
    <s v="Nuttaporn Soontornmesatien"/>
    <m/>
    <n v="8"/>
  </r>
  <r>
    <x v="23"/>
    <s v="I/C DESG"/>
    <s v="007240"/>
    <s v="Perawat Nuntanitti"/>
    <m/>
    <n v="8"/>
  </r>
  <r>
    <x v="23"/>
    <s v="I/C DESG"/>
    <s v="007264"/>
    <s v="Nira Summart"/>
    <m/>
    <n v="8"/>
  </r>
  <r>
    <x v="23"/>
    <s v="I/C DESG"/>
    <s v="000903"/>
    <s v="Chapoo Rordpet"/>
    <m/>
    <n v="7"/>
  </r>
  <r>
    <x v="23"/>
    <s v="I/C DESG"/>
    <s v="007333"/>
    <s v="Amornrat Sudjairak"/>
    <m/>
    <n v="8"/>
  </r>
  <r>
    <x v="23"/>
    <s v="I/C DESG"/>
    <s v="005279"/>
    <s v="Suthatip Paiboonnanthapong"/>
    <m/>
    <n v="8"/>
  </r>
  <r>
    <x v="23"/>
    <s v="I/C DESG"/>
    <s v="004491"/>
    <s v="Rapee Pongtanee"/>
    <m/>
    <n v="8"/>
  </r>
  <r>
    <x v="23"/>
    <s v="I/C DESG"/>
    <s v="002276"/>
    <s v="Jate Thongsom"/>
    <m/>
    <n v="8"/>
  </r>
  <r>
    <x v="23"/>
    <s v="I/C DESG"/>
    <s v="006524"/>
    <s v="Pimruetai Maneekorn"/>
    <m/>
    <n v="8"/>
  </r>
  <r>
    <x v="23"/>
    <s v="I/C DESG"/>
    <s v="003038"/>
    <s v="Lampoon Khamwangngeaw"/>
    <m/>
    <n v="2"/>
  </r>
  <r>
    <x v="23"/>
    <s v="I/C DESG"/>
    <s v="004103"/>
    <s v="Nuttaporn Soontornmesatien"/>
    <m/>
    <n v="8"/>
  </r>
  <r>
    <x v="23"/>
    <s v="I/C DESG"/>
    <s v="006486"/>
    <s v="Sakchai Kamchai"/>
    <m/>
    <n v="8"/>
  </r>
  <r>
    <x v="23"/>
    <s v="I/C DESG"/>
    <s v="007240"/>
    <s v="Perawat Nuntanitti"/>
    <m/>
    <n v="8"/>
  </r>
  <r>
    <x v="23"/>
    <s v="I/C DESG"/>
    <s v="002780"/>
    <s v="Karuna Chandee"/>
    <m/>
    <n v="8"/>
  </r>
  <r>
    <x v="23"/>
    <s v="I/C DESG"/>
    <s v="007264"/>
    <s v="Nira Summart"/>
    <m/>
    <n v="8"/>
  </r>
  <r>
    <x v="23"/>
    <s v="I/C DESG"/>
    <s v="005279"/>
    <s v="Suthatip Paiboonnanthapong"/>
    <m/>
    <n v="8"/>
  </r>
  <r>
    <x v="23"/>
    <s v="I/C DESG"/>
    <s v="004491"/>
    <s v="Rapee Pongtanee"/>
    <m/>
    <n v="8"/>
  </r>
  <r>
    <x v="23"/>
    <s v="I/C DESG"/>
    <s v="002276"/>
    <s v="Jate Thongsom"/>
    <m/>
    <n v="8"/>
  </r>
  <r>
    <x v="23"/>
    <s v="I/C DESG"/>
    <s v="006524"/>
    <s v="Pimruetai Maneekorn"/>
    <m/>
    <n v="8"/>
  </r>
  <r>
    <x v="23"/>
    <s v="I/C DESG"/>
    <s v="003038"/>
    <s v="Lampoon Khamwangngeaw"/>
    <m/>
    <n v="2"/>
  </r>
  <r>
    <x v="4"/>
    <s v="I/C DESG"/>
    <s v="000903"/>
    <s v="Chapoo Rordpet"/>
    <m/>
    <n v="1"/>
  </r>
  <r>
    <x v="23"/>
    <s v="I/C DESG"/>
    <s v="004103"/>
    <s v="Nuttaporn Soontornmesatien"/>
    <m/>
    <n v="8"/>
  </r>
  <r>
    <x v="23"/>
    <s v="I/C DESG"/>
    <s v="007240"/>
    <s v="Perawat Nuntanitti"/>
    <m/>
    <n v="8"/>
  </r>
  <r>
    <x v="23"/>
    <s v="I/C DESG"/>
    <s v="006486"/>
    <s v="Sakchai Kamchai"/>
    <m/>
    <n v="8"/>
  </r>
  <r>
    <x v="23"/>
    <s v="I/C DESG"/>
    <s v="007265"/>
    <s v="Ratchatiya Khameyeart"/>
    <m/>
    <n v="8"/>
  </r>
  <r>
    <x v="4"/>
    <s v="I/C DESG"/>
    <s v="005265"/>
    <s v="Surisa Phosang"/>
    <m/>
    <n v="8"/>
  </r>
  <r>
    <x v="23"/>
    <s v="I/C DESG"/>
    <s v="005279"/>
    <s v="Suthatip Paiboonnanthapong"/>
    <m/>
    <n v="8"/>
  </r>
  <r>
    <x v="23"/>
    <s v="I/C DESG"/>
    <s v="007264"/>
    <s v="Nira Summart"/>
    <m/>
    <n v="8"/>
  </r>
  <r>
    <x v="23"/>
    <s v="I/C DESG"/>
    <s v="004491"/>
    <s v="Rapee Pongtanee"/>
    <m/>
    <n v="8"/>
  </r>
  <r>
    <x v="23"/>
    <s v="I/C DESG"/>
    <s v="002276"/>
    <s v="Jate Thongsom"/>
    <m/>
    <n v="8"/>
  </r>
  <r>
    <x v="23"/>
    <s v="I/C DESG"/>
    <s v="004103"/>
    <s v="Nuttaporn Soontornmesatien"/>
    <m/>
    <n v="8"/>
  </r>
  <r>
    <x v="23"/>
    <s v="I/C DESG"/>
    <s v="006524"/>
    <s v="Pimruetai Maneekorn"/>
    <m/>
    <n v="8"/>
  </r>
  <r>
    <x v="4"/>
    <s v="I/C DESG"/>
    <s v="000903"/>
    <s v="Chapoo Rordpet"/>
    <m/>
    <n v="1"/>
  </r>
  <r>
    <x v="23"/>
    <s v="I/C DESG"/>
    <s v="007240"/>
    <s v="Perawat Nuntanitti"/>
    <m/>
    <n v="8"/>
  </r>
  <r>
    <x v="23"/>
    <s v="I/C DESG"/>
    <s v="006486"/>
    <s v="Sakchai Kamchai"/>
    <m/>
    <n v="4"/>
  </r>
  <r>
    <x v="2"/>
    <s v="I/C DESG"/>
    <s v="006310"/>
    <s v="Siwakorn Meeposom"/>
    <m/>
    <n v="8"/>
  </r>
  <r>
    <x v="4"/>
    <s v="I/C DESG"/>
    <s v="005265"/>
    <s v="Surisa Phosang"/>
    <m/>
    <n v="8"/>
  </r>
  <r>
    <x v="23"/>
    <s v="I/C DESG"/>
    <s v="007333"/>
    <s v="Amornrat Sudjairak"/>
    <m/>
    <n v="8"/>
  </r>
  <r>
    <x v="23"/>
    <s v="I/C DESG"/>
    <s v="007264"/>
    <s v="Nira Summart"/>
    <m/>
    <n v="8"/>
  </r>
  <r>
    <x v="23"/>
    <s v="I/C DESG"/>
    <s v="005279"/>
    <s v="Suthatip Paiboonnanthapong"/>
    <m/>
    <n v="8"/>
  </r>
  <r>
    <x v="23"/>
    <s v="I/C DESG"/>
    <s v="004491"/>
    <s v="Rapee Pongtanee"/>
    <m/>
    <n v="4"/>
  </r>
  <r>
    <x v="23"/>
    <s v="I/C DESG"/>
    <s v="007240"/>
    <s v="Perawat Nuntanitti"/>
    <m/>
    <n v="8"/>
  </r>
  <r>
    <x v="23"/>
    <s v="I/C DESG"/>
    <s v="006524"/>
    <s v="Pimruetai Maneekorn"/>
    <m/>
    <n v="8"/>
  </r>
  <r>
    <x v="23"/>
    <s v="I/C DESG"/>
    <s v="004103"/>
    <s v="Nuttaporn Soontornmesatien"/>
    <m/>
    <n v="8"/>
  </r>
  <r>
    <x v="23"/>
    <s v="I/C DESG"/>
    <s v="002276"/>
    <s v="Jate Thongsom"/>
    <m/>
    <n v="8"/>
  </r>
  <r>
    <x v="4"/>
    <s v="I/C DESG"/>
    <s v="000903"/>
    <s v="Chapoo Rordpet"/>
    <m/>
    <n v="1"/>
  </r>
  <r>
    <x v="2"/>
    <s v="I/C DESG"/>
    <s v="006310"/>
    <s v="Siwakorn Meeposom"/>
    <m/>
    <n v="8"/>
  </r>
  <r>
    <x v="23"/>
    <s v="I/C DESG"/>
    <s v="002780"/>
    <s v="Karuna Chandee"/>
    <m/>
    <n v="8"/>
  </r>
  <r>
    <x v="4"/>
    <s v="I/C DESG"/>
    <s v="005265"/>
    <s v="Surisa Phosang"/>
    <m/>
    <n v="8"/>
  </r>
  <r>
    <x v="23"/>
    <s v="I/C DESG"/>
    <s v="007264"/>
    <s v="Nira Summart"/>
    <m/>
    <n v="8"/>
  </r>
  <r>
    <x v="23"/>
    <s v="I/C DESG"/>
    <s v="004103"/>
    <s v="Nuttaporn Soontornmesatien"/>
    <m/>
    <n v="8"/>
  </r>
  <r>
    <x v="23"/>
    <s v="I/C DESG"/>
    <s v="007265"/>
    <s v="Ratchatiya Khameyeart"/>
    <m/>
    <n v="8"/>
  </r>
  <r>
    <x v="23"/>
    <s v="I/C DESG"/>
    <s v="007240"/>
    <s v="Perawat Nuntanitti"/>
    <m/>
    <n v="8"/>
  </r>
  <r>
    <x v="23"/>
    <s v="I/C DESG"/>
    <s v="006524"/>
    <s v="Pimruetai Maneekorn"/>
    <m/>
    <n v="8"/>
  </r>
  <r>
    <x v="23"/>
    <s v="I/C DESG"/>
    <s v="000903"/>
    <s v="Chapoo Rordpet"/>
    <m/>
    <n v="6"/>
  </r>
  <r>
    <x v="2"/>
    <s v="I/C DESG"/>
    <s v="006310"/>
    <s v="Siwakorn Meeposom"/>
    <m/>
    <n v="4"/>
  </r>
  <r>
    <x v="23"/>
    <s v="I/C DESG"/>
    <s v="002276"/>
    <s v="Jate Thongsom"/>
    <m/>
    <n v="8"/>
  </r>
  <r>
    <x v="23"/>
    <s v="I/C DESG"/>
    <s v="007224"/>
    <s v="Siradech Meeitsara"/>
    <m/>
    <n v="8"/>
  </r>
  <r>
    <x v="23"/>
    <s v="I/C DESG"/>
    <s v="004491"/>
    <s v="Rapee Pongtanee"/>
    <m/>
    <n v="8"/>
  </r>
  <r>
    <x v="4"/>
    <s v="I/C DESG"/>
    <s v="005265"/>
    <s v="Surisa Phosang"/>
    <m/>
    <n v="8"/>
  </r>
  <r>
    <x v="23"/>
    <s v="I/C DESG"/>
    <s v="007264"/>
    <s v="Nira Summart"/>
    <m/>
    <n v="8"/>
  </r>
  <r>
    <x v="23"/>
    <s v="I/C DESG"/>
    <s v="007333"/>
    <s v="Amornrat Sudjairak"/>
    <m/>
    <n v="8"/>
  </r>
  <r>
    <x v="23"/>
    <s v="I/C DESG"/>
    <s v="007240"/>
    <s v="Perawat Nuntanitti"/>
    <m/>
    <n v="8"/>
  </r>
  <r>
    <x v="23"/>
    <s v="I/C DESG"/>
    <s v="004103"/>
    <s v="Nuttaporn Soontornmesatien"/>
    <m/>
    <n v="8"/>
  </r>
  <r>
    <x v="23"/>
    <s v="I/C DESG"/>
    <s v="006524"/>
    <s v="Pimruetai Maneekorn"/>
    <m/>
    <n v="8"/>
  </r>
  <r>
    <x v="2"/>
    <s v="I/C DESG"/>
    <s v="006310"/>
    <s v="Siwakorn Meeposom"/>
    <m/>
    <n v="4"/>
  </r>
  <r>
    <x v="23"/>
    <s v="I/C DESG"/>
    <s v="002780"/>
    <s v="Karuna Chandee"/>
    <m/>
    <n v="8"/>
  </r>
  <r>
    <x v="23"/>
    <s v="I/C DESG"/>
    <s v="004491"/>
    <s v="Rapee Pongtanee"/>
    <m/>
    <n v="8"/>
  </r>
  <r>
    <x v="4"/>
    <s v="I/C DESG"/>
    <s v="005265"/>
    <s v="Surisa Phosang"/>
    <m/>
    <n v="8"/>
  </r>
  <r>
    <x v="23"/>
    <s v="I/C DESG"/>
    <s v="007265"/>
    <s v="Ratchatiya Khameyeart"/>
    <m/>
    <n v="8"/>
  </r>
  <r>
    <x v="23"/>
    <s v="I/C DESG"/>
    <s v="007264"/>
    <s v="Nira Summart"/>
    <m/>
    <n v="8"/>
  </r>
  <r>
    <x v="23"/>
    <s v="I/C DESG"/>
    <s v="007240"/>
    <s v="Perawat Nuntanitti"/>
    <m/>
    <n v="8"/>
  </r>
  <r>
    <x v="70"/>
    <s v="I/C DESG"/>
    <s v="005152"/>
    <s v="Sresthasak Varasarin"/>
    <m/>
    <n v="8"/>
  </r>
  <r>
    <x v="23"/>
    <s v="I/C DESG"/>
    <s v="006524"/>
    <s v="Pimruetai Maneekorn"/>
    <m/>
    <n v="8"/>
  </r>
  <r>
    <x v="4"/>
    <s v="I/C DESG"/>
    <s v="000903"/>
    <s v="Chapoo Rordpet"/>
    <m/>
    <n v="1"/>
  </r>
  <r>
    <x v="4"/>
    <s v="I/C DESG"/>
    <s v="005265"/>
    <s v="Surisa Phosang"/>
    <m/>
    <n v="8"/>
  </r>
  <r>
    <x v="23"/>
    <s v="I/C DESG"/>
    <s v="004491"/>
    <s v="Rapee Pongtanee"/>
    <m/>
    <n v="8"/>
  </r>
  <r>
    <x v="4"/>
    <s v="I/C DESG"/>
    <s v="000903"/>
    <s v="Chapoo Rordpet"/>
    <m/>
    <n v="1"/>
  </r>
  <r>
    <x v="23"/>
    <s v="I/C DESG"/>
    <s v="007264"/>
    <s v="Nira Summart"/>
    <m/>
    <n v="8"/>
  </r>
  <r>
    <x v="23"/>
    <s v="I/C DESG"/>
    <s v="006524"/>
    <s v="Pimruetai Maneekorn"/>
    <m/>
    <n v="8"/>
  </r>
  <r>
    <x v="23"/>
    <s v="I/C DESG"/>
    <s v="004491"/>
    <s v="Rapee Pongtanee"/>
    <m/>
    <n v="4"/>
  </r>
  <r>
    <x v="4"/>
    <s v="I/C DESG"/>
    <s v="000903"/>
    <s v="Chapoo Rordpet"/>
    <m/>
    <n v="1"/>
  </r>
  <r>
    <x v="23"/>
    <s v="I/C DESG"/>
    <s v="006524"/>
    <s v="Pimruetai Maneekorn"/>
    <m/>
    <n v="8"/>
  </r>
  <r>
    <x v="23"/>
    <s v="I/C DESG"/>
    <s v="007224"/>
    <s v="Siradech Meeitsara"/>
    <m/>
    <n v="8"/>
  </r>
  <r>
    <x v="71"/>
    <s v="I/C DESG"/>
    <s v="003038"/>
    <s v="Lampoon Khamwangngeaw"/>
    <m/>
    <n v="6"/>
  </r>
  <r>
    <x v="25"/>
    <s v="I/C DESG"/>
    <s v="005749"/>
    <s v="Witthawat Witthayawiranon"/>
    <m/>
    <n v="4"/>
  </r>
  <r>
    <x v="25"/>
    <s v="I/C DESG"/>
    <s v="006310"/>
    <s v="Siwakorn Meeposom"/>
    <m/>
    <n v="8"/>
  </r>
  <r>
    <x v="71"/>
    <s v="I/C DESG"/>
    <s v="003038"/>
    <s v="Lampoon Khamwangngeaw"/>
    <m/>
    <n v="8"/>
  </r>
  <r>
    <x v="23"/>
    <s v="I/C DESG"/>
    <s v="004491"/>
    <s v="Rapee Pongtanee"/>
    <m/>
    <n v="6"/>
  </r>
  <r>
    <x v="25"/>
    <s v="I/C DESG"/>
    <s v="005749"/>
    <s v="Witthawat Witthayawiranon"/>
    <m/>
    <n v="4"/>
  </r>
  <r>
    <x v="25"/>
    <s v="I/C DESG"/>
    <s v="006310"/>
    <s v="Siwakorn Meeposom"/>
    <m/>
    <n v="8"/>
  </r>
  <r>
    <x v="23"/>
    <s v="I/C DESG"/>
    <s v="000903"/>
    <s v="Chapoo Rordpet"/>
    <m/>
    <n v="7"/>
  </r>
  <r>
    <x v="23"/>
    <s v="I/C DESG"/>
    <s v="007333"/>
    <s v="Amornrat Sudjairak"/>
    <m/>
    <n v="8"/>
  </r>
  <r>
    <x v="71"/>
    <s v="I/C DESG"/>
    <s v="003038"/>
    <s v="Lampoon Khamwangngeaw"/>
    <m/>
    <n v="8"/>
  </r>
  <r>
    <x v="25"/>
    <s v="I/C DESG"/>
    <s v="006310"/>
    <s v="Siwakorn Meeposom"/>
    <m/>
    <n v="8"/>
  </r>
  <r>
    <x v="23"/>
    <s v="I/C DESG"/>
    <s v="000903"/>
    <s v="Chapoo Rordpet"/>
    <m/>
    <n v="6"/>
  </r>
  <r>
    <x v="22"/>
    <s v="I/C DESG"/>
    <s v="007225"/>
    <s v="Sanya Inchan"/>
    <m/>
    <n v="4"/>
  </r>
  <r>
    <x v="23"/>
    <s v="I/C DESG"/>
    <s v="000903"/>
    <s v="Chapoo Rordpet"/>
    <m/>
    <n v="4"/>
  </r>
  <r>
    <x v="25"/>
    <s v="I/C DESG"/>
    <s v="006310"/>
    <s v="Siwakorn Meeposom"/>
    <m/>
    <n v="4"/>
  </r>
  <r>
    <x v="23"/>
    <s v="I/C DESG"/>
    <s v="000903"/>
    <s v="Chapoo Rordpet"/>
    <m/>
    <n v="7"/>
  </r>
  <r>
    <x v="25"/>
    <s v="I/C DESG"/>
    <s v="006310"/>
    <s v="Siwakorn Meeposom"/>
    <m/>
    <n v="4"/>
  </r>
  <r>
    <x v="23"/>
    <s v="I/C DESG"/>
    <s v="000903"/>
    <s v="Chapoo Rordpet"/>
    <m/>
    <n v="7"/>
  </r>
  <r>
    <x v="23"/>
    <s v="I/C DESG"/>
    <s v="002780"/>
    <s v="Karuna Chandee"/>
    <m/>
    <n v="8"/>
  </r>
  <r>
    <x v="23"/>
    <s v="I/C DESG"/>
    <s v="007265"/>
    <s v="Ratchatiya Khameyeart"/>
    <m/>
    <n v="8"/>
  </r>
  <r>
    <x v="23"/>
    <s v="I/C DESG"/>
    <s v="007224"/>
    <s v="Siradech Meeitsara"/>
    <m/>
    <n v="8"/>
  </r>
  <r>
    <x v="23"/>
    <s v="I/C DESG"/>
    <s v="007333"/>
    <s v="Amornrat Sudjairak"/>
    <m/>
    <n v="8"/>
  </r>
  <r>
    <x v="23"/>
    <s v="I/C DESG"/>
    <s v="002780"/>
    <s v="Karuna Chandee"/>
    <m/>
    <n v="8"/>
  </r>
  <r>
    <x v="22"/>
    <s v="I/C DESG"/>
    <s v="007225"/>
    <s v="Sanya Inchan"/>
    <m/>
    <n v="2"/>
  </r>
  <r>
    <x v="23"/>
    <s v="I/C DESG"/>
    <s v="007265"/>
    <s v="Ratchatiya Khameyeart"/>
    <m/>
    <n v="8"/>
  </r>
  <r>
    <x v="4"/>
    <s v="I/C DESG"/>
    <s v="007225"/>
    <s v="Sanya Inchan"/>
    <m/>
    <n v="4"/>
  </r>
  <r>
    <x v="23"/>
    <s v="I/C DESG"/>
    <s v="007333"/>
    <s v="Amornrat Sudjairak"/>
    <m/>
    <n v="8"/>
  </r>
  <r>
    <x v="23"/>
    <s v="I/C DESG"/>
    <s v="007224"/>
    <s v="Siradech Meeitsara"/>
    <m/>
    <n v="8"/>
  </r>
  <r>
    <x v="23"/>
    <s v="I/C DESG"/>
    <s v="002780"/>
    <s v="Karuna Chandee"/>
    <m/>
    <n v="8"/>
  </r>
  <r>
    <x v="23"/>
    <s v="I/C DESG"/>
    <s v="007265"/>
    <s v="Ratchatiya Khameyeart"/>
    <m/>
    <n v="8"/>
  </r>
  <r>
    <x v="23"/>
    <s v="I/C DESG"/>
    <s v="003038"/>
    <s v="Lampoon Khamwangngeaw"/>
    <m/>
    <n v="2"/>
  </r>
  <r>
    <x v="23"/>
    <s v="I/C DESG"/>
    <s v="007224"/>
    <s v="Siradech Meeitsara"/>
    <m/>
    <n v="8"/>
  </r>
  <r>
    <x v="4"/>
    <s v="I/C DESG"/>
    <s v="007225"/>
    <s v="Sanya Inchan"/>
    <m/>
    <n v="4"/>
  </r>
  <r>
    <x v="23"/>
    <s v="I/C DESG"/>
    <s v="002780"/>
    <s v="Karuna Chandee"/>
    <m/>
    <n v="8"/>
  </r>
  <r>
    <x v="22"/>
    <s v="I/C DESG"/>
    <s v="007225"/>
    <s v="Sanya Inchan"/>
    <m/>
    <n v="4"/>
  </r>
  <r>
    <x v="23"/>
    <s v="I/C DESG"/>
    <s v="007265"/>
    <s v="Ratchatiya Khameyeart"/>
    <m/>
    <n v="8"/>
  </r>
  <r>
    <x v="23"/>
    <s v="I/C DESG"/>
    <s v="003038"/>
    <s v="Lampoon Khamwangngeaw"/>
    <m/>
    <n v="2"/>
  </r>
  <r>
    <x v="23"/>
    <s v="I/C DESG"/>
    <s v="007224"/>
    <s v="Siradech Meeitsara"/>
    <m/>
    <n v="8"/>
  </r>
  <r>
    <x v="23"/>
    <s v="I/C DESG"/>
    <s v="002780"/>
    <s v="Karuna Chandee"/>
    <m/>
    <n v="8"/>
  </r>
  <r>
    <x v="23"/>
    <s v="I/C DESG"/>
    <s v="007333"/>
    <s v="Amornrat Sudjairak"/>
    <m/>
    <n v="8"/>
  </r>
  <r>
    <x v="23"/>
    <s v="I/C DESG"/>
    <s v="003038"/>
    <s v="Lampoon Khamwangngeaw"/>
    <m/>
    <n v="2"/>
  </r>
  <r>
    <x v="23"/>
    <s v="I/C DESG"/>
    <s v="007265"/>
    <s v="Ratchatiya Khameyeart"/>
    <m/>
    <n v="8"/>
  </r>
  <r>
    <x v="23"/>
    <s v="I/C DESG"/>
    <s v="002780"/>
    <s v="Karuna Chandee"/>
    <m/>
    <n v="8"/>
  </r>
  <r>
    <x v="22"/>
    <s v="I/C DESG"/>
    <s v="007225"/>
    <s v="Sanya Inchan"/>
    <m/>
    <n v="6"/>
  </r>
  <r>
    <x v="23"/>
    <s v="I/C DESG"/>
    <s v="007265"/>
    <s v="Ratchatiya Khameyeart"/>
    <m/>
    <n v="8"/>
  </r>
  <r>
    <x v="23"/>
    <s v="I/C DESG"/>
    <s v="002780"/>
    <s v="Karuna Chandee"/>
    <m/>
    <n v="8"/>
  </r>
  <r>
    <x v="23"/>
    <s v="I/C DESG"/>
    <s v="003038"/>
    <s v="Lampoon Khamwangngeaw"/>
    <m/>
    <n v="2"/>
  </r>
  <r>
    <x v="22"/>
    <s v="I/C DESG"/>
    <s v="007225"/>
    <s v="Sanya Inchan"/>
    <m/>
    <n v="2"/>
  </r>
  <r>
    <x v="23"/>
    <s v="I/C DESG"/>
    <s v="007333"/>
    <s v="Amornrat Sudjairak"/>
    <m/>
    <n v="8"/>
  </r>
  <r>
    <x v="23"/>
    <s v="I/C DESG"/>
    <s v="007265"/>
    <s v="Ratchatiya Khameyeart"/>
    <m/>
    <n v="8"/>
  </r>
  <r>
    <x v="23"/>
    <s v="I/C DESG"/>
    <s v="003038"/>
    <s v="Lampoon Khamwangngeaw"/>
    <m/>
    <n v="2"/>
  </r>
  <r>
    <x v="23"/>
    <s v="I/C DESG"/>
    <s v="007333"/>
    <s v="Amornrat Sudjairak"/>
    <m/>
    <n v="8"/>
  </r>
  <r>
    <x v="23"/>
    <s v="I/C DESG"/>
    <s v="007224"/>
    <s v="Siradech Meeitsara"/>
    <m/>
    <n v="4"/>
  </r>
  <r>
    <x v="23"/>
    <s v="I/C DESG"/>
    <s v="007333"/>
    <s v="Amornrat Sudjairak"/>
    <m/>
    <n v="8"/>
  </r>
  <r>
    <x v="25"/>
    <s v="I/C DESG"/>
    <s v="007225"/>
    <s v="Sanya Inchan"/>
    <m/>
    <n v="8"/>
  </r>
  <r>
    <x v="23"/>
    <s v="I/C DESG"/>
    <s v="007224"/>
    <s v="Siradech Meeitsara"/>
    <m/>
    <n v="8"/>
  </r>
  <r>
    <x v="4"/>
    <s v="I/C DESG"/>
    <s v="007225"/>
    <s v="Sanya Inchan"/>
    <m/>
    <n v="4"/>
  </r>
  <r>
    <x v="4"/>
    <s v="I/C DESG"/>
    <s v="007225"/>
    <s v="Sanya Inchan"/>
    <m/>
    <n v="4"/>
  </r>
  <r>
    <x v="23"/>
    <s v="I/C DESG"/>
    <s v="007224"/>
    <s v="Siradech Meeitsara"/>
    <m/>
    <n v="8"/>
  </r>
  <r>
    <x v="4"/>
    <s v="I/C DESG"/>
    <s v="007225"/>
    <s v="Sanya Inchan"/>
    <m/>
    <n v="4"/>
  </r>
  <r>
    <x v="23"/>
    <s v="I/C DESG"/>
    <s v="007224"/>
    <s v="Siradech Meeitsara"/>
    <m/>
    <n v="8"/>
  </r>
  <r>
    <x v="4"/>
    <s v="I/C DESG"/>
    <s v="007225"/>
    <s v="Sanya Inchan"/>
    <m/>
    <n v="4"/>
  </r>
  <r>
    <x v="23"/>
    <s v="I/C DESG"/>
    <s v="007224"/>
    <s v="Siradech Meeitsara"/>
    <m/>
    <n v="8"/>
  </r>
  <r>
    <x v="25"/>
    <s v="I/C DESG"/>
    <s v="007225"/>
    <s v="Sanya Inchan"/>
    <m/>
    <n v="8"/>
  </r>
  <r>
    <x v="25"/>
    <s v="I/C DESG"/>
    <s v="007225"/>
    <s v="Sanya Inchan"/>
    <m/>
    <n v="4"/>
  </r>
  <r>
    <x v="25"/>
    <s v="I/C DESG"/>
    <s v="007225"/>
    <s v="Sanya Inchan"/>
    <m/>
    <n v="6"/>
  </r>
  <r>
    <x v="4"/>
    <s v="I/C DESG"/>
    <s v="007225"/>
    <s v="Sanya Inchan"/>
    <m/>
    <n v="4"/>
  </r>
  <r>
    <x v="25"/>
    <s v="I/C DESG"/>
    <s v="007225"/>
    <s v="Sanya Inchan"/>
    <m/>
    <n v="8"/>
  </r>
  <r>
    <x v="25"/>
    <s v="I/C DESG"/>
    <s v="007225"/>
    <s v="Sanya Inchan"/>
    <m/>
    <n v="4"/>
  </r>
  <r>
    <x v="25"/>
    <s v="I/C DESG"/>
    <s v="007225"/>
    <s v="Sanya Inchan"/>
    <m/>
    <n v="8"/>
  </r>
  <r>
    <x v="23"/>
    <s v="I/C DESG"/>
    <s v="003038"/>
    <s v="Lampoon Khamwangngeaw"/>
    <m/>
    <n v="2"/>
  </r>
  <r>
    <x v="4"/>
    <s v="I/C DESG"/>
    <s v="007225"/>
    <s v="Sanya Inchan"/>
    <m/>
    <n v="4"/>
  </r>
  <r>
    <x v="23"/>
    <s v="I/C DESG"/>
    <s v="003038"/>
    <s v="Lampoon Khamwangngeaw"/>
    <m/>
    <n v="1"/>
  </r>
  <r>
    <x v="4"/>
    <s v="I/C DESG"/>
    <s v="007225"/>
    <s v="Sanya Inchan"/>
    <m/>
    <n v="2"/>
  </r>
  <r>
    <x v="4"/>
    <s v="I/C DESG"/>
    <s v="007225"/>
    <s v="Sanya Inchan"/>
    <m/>
    <n v="2"/>
  </r>
  <r>
    <x v="23"/>
    <s v="I/C DESG"/>
    <s v="003038"/>
    <s v="Lampoon Khamwangngeaw"/>
    <m/>
    <n v="1"/>
  </r>
  <r>
    <x v="23"/>
    <s v="I/C DESG"/>
    <s v="003038"/>
    <s v="Lampoon Khamwangngeaw"/>
    <m/>
    <n v="2"/>
  </r>
  <r>
    <x v="25"/>
    <s v="I/C DESG"/>
    <s v="004175"/>
    <s v="Pariyes Yaowasri"/>
    <m/>
    <n v="8"/>
  </r>
  <r>
    <x v="25"/>
    <s v="I/C DESG"/>
    <s v="004175"/>
    <s v="Pariyes Yaowasri"/>
    <m/>
    <n v="8"/>
  </r>
  <r>
    <x v="25"/>
    <s v="I/C DESG"/>
    <s v="004175"/>
    <s v="Pariyes Yaowasri"/>
    <m/>
    <n v="8"/>
  </r>
  <r>
    <x v="25"/>
    <s v="I/C DESG"/>
    <s v="004175"/>
    <s v="Pariyes Yaowasri"/>
    <m/>
    <n v="8"/>
  </r>
  <r>
    <x v="25"/>
    <s v="I/C DESG"/>
    <s v="004175"/>
    <s v="Pariyes Yaowasri"/>
    <m/>
    <n v="8"/>
  </r>
  <r>
    <x v="25"/>
    <s v="I/C DESG"/>
    <s v="004175"/>
    <s v="Pariyes Yaowasri"/>
    <m/>
    <n v="8"/>
  </r>
  <r>
    <x v="2"/>
    <s v="I/C DESG"/>
    <s v="004498"/>
    <s v="Rattikarn Saengow"/>
    <m/>
    <n v="4"/>
  </r>
  <r>
    <x v="25"/>
    <s v="I/C DESG"/>
    <s v="005749"/>
    <s v="Witthawat Witthayawiranon"/>
    <m/>
    <n v="4"/>
  </r>
  <r>
    <x v="25"/>
    <s v="I/C DESG"/>
    <s v="000871"/>
    <s v="Chakrit Ounvises"/>
    <m/>
    <n v="4"/>
  </r>
  <r>
    <x v="23"/>
    <s v="I/C DESG"/>
    <s v="000871"/>
    <s v="Chakrit Ounvises"/>
    <m/>
    <n v="2"/>
  </r>
  <r>
    <x v="25"/>
    <s v="I/C DESG"/>
    <s v="005749"/>
    <s v="Witthawat Witthayawiranon"/>
    <m/>
    <n v="4"/>
  </r>
  <r>
    <x v="25"/>
    <s v="I/C DESG"/>
    <s v="000871"/>
    <s v="Chakrit Ounvises"/>
    <m/>
    <n v="4"/>
  </r>
  <r>
    <x v="23"/>
    <s v="I/C DESG"/>
    <s v="000871"/>
    <s v="Chakrit Ounvises"/>
    <m/>
    <n v="2"/>
  </r>
  <r>
    <x v="6"/>
    <s v="I/C DESG"/>
    <s v="002302"/>
    <s v="Jeerustha Kamlang"/>
    <m/>
    <n v="1"/>
  </r>
  <r>
    <x v="25"/>
    <s v="I/C DESG"/>
    <s v="005749"/>
    <s v="Witthawat Witthayawiranon"/>
    <m/>
    <n v="4"/>
  </r>
  <r>
    <x v="25"/>
    <s v="I/C DESG"/>
    <s v="000871"/>
    <s v="Chakrit Ounvises"/>
    <m/>
    <n v="1"/>
  </r>
  <r>
    <x v="23"/>
    <s v="I/C DESG"/>
    <s v="000871"/>
    <s v="Chakrit Ounvises"/>
    <m/>
    <n v="2"/>
  </r>
  <r>
    <x v="25"/>
    <s v="I/C DESG"/>
    <s v="005749"/>
    <s v="Witthawat Witthayawiranon"/>
    <m/>
    <n v="3"/>
  </r>
  <r>
    <x v="25"/>
    <s v="I/C DESG"/>
    <s v="000871"/>
    <s v="Chakrit Ounvises"/>
    <m/>
    <n v="4"/>
  </r>
  <r>
    <x v="23"/>
    <s v="I/C DESG"/>
    <s v="000871"/>
    <s v="Chakrit Ounvises"/>
    <m/>
    <n v="2"/>
  </r>
  <r>
    <x v="25"/>
    <s v="I/C DESG"/>
    <s v="005749"/>
    <s v="Witthawat Witthayawiranon"/>
    <m/>
    <n v="8"/>
  </r>
  <r>
    <x v="25"/>
    <s v="I/C DESG"/>
    <s v="000871"/>
    <s v="Chakrit Ounvises"/>
    <m/>
    <n v="4"/>
  </r>
  <r>
    <x v="23"/>
    <s v="I/C DESG"/>
    <s v="000871"/>
    <s v="Chakrit Ounvises"/>
    <m/>
    <n v="2"/>
  </r>
  <r>
    <x v="23"/>
    <s v="I/C DESG"/>
    <s v="000871"/>
    <s v="Chakrit Ounvises"/>
    <m/>
    <n v="3"/>
  </r>
  <r>
    <x v="23"/>
    <s v="I/C DESG"/>
    <s v="000871"/>
    <s v="Chakrit Ounvises"/>
    <m/>
    <n v="3"/>
  </r>
  <r>
    <x v="23"/>
    <s v="I/C DESG"/>
    <s v="000871"/>
    <s v="Chakrit Ounvises"/>
    <m/>
    <n v="3"/>
  </r>
  <r>
    <x v="25"/>
    <s v="I/C DESG"/>
    <s v="000871"/>
    <s v="Chakrit Ounvises"/>
    <m/>
    <n v="3"/>
  </r>
  <r>
    <x v="23"/>
    <s v="I/C DESG"/>
    <s v="000871"/>
    <s v="Chakrit Ounvises"/>
    <m/>
    <n v="4"/>
  </r>
  <r>
    <x v="23"/>
    <s v="I/C DESG"/>
    <s v="000871"/>
    <s v="Chakrit Ounvises"/>
    <m/>
    <n v="4"/>
  </r>
  <r>
    <x v="25"/>
    <s v="I/C DESG"/>
    <s v="000871"/>
    <s v="Chakrit Ounvises"/>
    <m/>
    <n v="6"/>
  </r>
  <r>
    <x v="25"/>
    <s v="I/C DESG"/>
    <s v="000871"/>
    <s v="Chakrit Ounvises"/>
    <m/>
    <n v="6"/>
  </r>
  <r>
    <x v="25"/>
    <s v="I/C DESG"/>
    <s v="000871"/>
    <s v="Chakrit Ounvises"/>
    <m/>
    <n v="6"/>
  </r>
  <r>
    <x v="25"/>
    <s v="I/C DESG"/>
    <s v="000871"/>
    <s v="Chakrit Ounvises"/>
    <m/>
    <n v="4"/>
  </r>
  <r>
    <x v="6"/>
    <s v="I/C DESG"/>
    <s v="002302"/>
    <s v="Jeerustha Kamlang"/>
    <m/>
    <n v="1"/>
  </r>
  <r>
    <x v="23"/>
    <s v="I/C DESG"/>
    <s v="000871"/>
    <s v="Chakrit Ounvises"/>
    <m/>
    <n v="2"/>
  </r>
  <r>
    <x v="23"/>
    <s v="I/C DESG"/>
    <s v="000871"/>
    <s v="Chakrit Ounvises"/>
    <m/>
    <n v="4"/>
  </r>
  <r>
    <x v="23"/>
    <s v="I/C DESG"/>
    <s v="000871"/>
    <s v="Chakrit Ounvises"/>
    <m/>
    <n v="2"/>
  </r>
  <r>
    <x v="23"/>
    <s v="I/C DESG"/>
    <s v="000871"/>
    <s v="Chakrit Ounvises"/>
    <m/>
    <n v="2"/>
  </r>
  <r>
    <x v="23"/>
    <s v="I/C DESG"/>
    <s v="000871"/>
    <s v="Chakrit Ounvises"/>
    <m/>
    <n v="2"/>
  </r>
  <r>
    <x v="25"/>
    <s v="I/C DESG"/>
    <s v="000871"/>
    <s v="Chakrit Ounvises"/>
    <m/>
    <n v="4"/>
  </r>
  <r>
    <x v="25"/>
    <s v="I/C DESG"/>
    <s v="000871"/>
    <s v="Chakrit Ounvises"/>
    <m/>
    <n v="2"/>
  </r>
  <r>
    <x v="25"/>
    <s v="I/C DESG"/>
    <s v="000871"/>
    <s v="Chakrit Ounvises"/>
    <m/>
    <n v="4"/>
  </r>
  <r>
    <x v="6"/>
    <s v="I/C DESG"/>
    <s v="002302"/>
    <s v="Jeerustha Kamlang"/>
    <m/>
    <n v="1"/>
  </r>
  <r>
    <x v="6"/>
    <s v="I/C DESG"/>
    <s v="002302"/>
    <s v="Jeerustha Kamlang"/>
    <m/>
    <n v="1"/>
  </r>
  <r>
    <x v="23"/>
    <s v="I/C DESG"/>
    <s v="000871"/>
    <s v="Chakrit Ounvises"/>
    <m/>
    <n v="2"/>
  </r>
  <r>
    <x v="6"/>
    <s v="I/C DESG"/>
    <s v="002302"/>
    <s v="Jeerustha Kamlang"/>
    <m/>
    <n v="1"/>
  </r>
  <r>
    <x v="6"/>
    <s v="I/C DESG"/>
    <s v="002302"/>
    <s v="Jeerustha Kamlang"/>
    <m/>
    <n v="1"/>
  </r>
  <r>
    <x v="42"/>
    <s v="Design"/>
    <s v="000914"/>
    <s v="Charles Sun"/>
    <m/>
    <n v="8"/>
  </r>
  <r>
    <x v="42"/>
    <s v="Design"/>
    <s v="000914"/>
    <s v="Charles Sun"/>
    <m/>
    <n v="8"/>
  </r>
  <r>
    <x v="42"/>
    <s v="Design"/>
    <s v="000914"/>
    <s v="Charles Sun"/>
    <m/>
    <n v="8"/>
  </r>
  <r>
    <x v="42"/>
    <s v="Design"/>
    <s v="000914"/>
    <s v="Charles Sun"/>
    <m/>
    <n v="8"/>
  </r>
  <r>
    <x v="42"/>
    <s v="Design"/>
    <s v="000914"/>
    <s v="Charles Sun"/>
    <m/>
    <n v="8"/>
  </r>
  <r>
    <x v="19"/>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19"/>
    <s v="I/C DESG"/>
    <s v="006185"/>
    <s v="Sean Xu"/>
    <m/>
    <n v="8"/>
  </r>
  <r>
    <x v="72"/>
    <s v="I/C DESG"/>
    <s v="006165"/>
    <s v="Dominique Zhu"/>
    <m/>
    <n v="8"/>
  </r>
  <r>
    <x v="56"/>
    <s v="Design"/>
    <s v="007047"/>
    <s v="Kirie Dai"/>
    <m/>
    <n v="8"/>
  </r>
  <r>
    <x v="62"/>
    <s v="I/C DESG"/>
    <s v="006184"/>
    <s v="Fiona Chen"/>
    <m/>
    <n v="8"/>
  </r>
  <r>
    <x v="62"/>
    <s v="I/C DESG"/>
    <s v="007047"/>
    <s v="Kirie Dai"/>
    <m/>
    <n v="8"/>
  </r>
  <r>
    <x v="72"/>
    <s v="I/C DESG"/>
    <s v="006165"/>
    <s v="Dominique Zhu"/>
    <m/>
    <n v="8"/>
  </r>
  <r>
    <x v="62"/>
    <s v="I/C DESG"/>
    <s v="007053"/>
    <s v="Kai Kang"/>
    <m/>
    <n v="8"/>
  </r>
  <r>
    <x v="56"/>
    <s v="Design"/>
    <s v="004713"/>
    <s v="Ronnie Xu"/>
    <m/>
    <n v="8"/>
  </r>
  <r>
    <x v="10"/>
    <s v="I/C DESG"/>
    <s v="004713"/>
    <s v="Ronnie Xu"/>
    <m/>
    <n v="8"/>
  </r>
  <r>
    <x v="56"/>
    <s v="Design"/>
    <s v="007235"/>
    <s v="Elaine Gu"/>
    <m/>
    <n v="8"/>
  </r>
  <r>
    <x v="62"/>
    <s v="I/C DESG"/>
    <s v="007047"/>
    <s v="Kirie Dai"/>
    <m/>
    <n v="8"/>
  </r>
  <r>
    <x v="62"/>
    <s v="I/C DESG"/>
    <s v="006184"/>
    <s v="Fiona Chen"/>
    <m/>
    <n v="8"/>
  </r>
  <r>
    <x v="62"/>
    <s v="I/C DESG"/>
    <s v="007047"/>
    <s v="Kirie Dai"/>
    <m/>
    <n v="8"/>
  </r>
  <r>
    <x v="62"/>
    <s v="I/C DESG"/>
    <s v="007053"/>
    <s v="Kai Kang"/>
    <m/>
    <n v="8"/>
  </r>
  <r>
    <x v="56"/>
    <s v="Design"/>
    <s v="004713"/>
    <s v="Ronnie Xu"/>
    <m/>
    <n v="8"/>
  </r>
  <r>
    <x v="10"/>
    <s v="I/C DESG"/>
    <s v="004713"/>
    <s v="Ronnie Xu"/>
    <m/>
    <n v="8"/>
  </r>
  <r>
    <x v="56"/>
    <s v="Design"/>
    <s v="007235"/>
    <s v="Elaine Gu"/>
    <m/>
    <n v="8"/>
  </r>
  <r>
    <x v="10"/>
    <s v="I/C DESG"/>
    <s v="006165"/>
    <s v="Dominique Zhu"/>
    <m/>
    <n v="8"/>
  </r>
  <r>
    <x v="62"/>
    <s v="I/C DESG"/>
    <s v="007047"/>
    <s v="Kirie Dai"/>
    <m/>
    <n v="8"/>
  </r>
  <r>
    <x v="62"/>
    <s v="I/C DESG"/>
    <s v="006184"/>
    <s v="Fiona Chen"/>
    <m/>
    <n v="8"/>
  </r>
  <r>
    <x v="62"/>
    <s v="I/C DESG"/>
    <s v="007047"/>
    <s v="Kirie Dai"/>
    <m/>
    <n v="8"/>
  </r>
  <r>
    <x v="62"/>
    <s v="I/C DESG"/>
    <s v="007053"/>
    <s v="Kai Kang"/>
    <m/>
    <n v="8"/>
  </r>
  <r>
    <x v="10"/>
    <s v="I/C DESG"/>
    <s v="004713"/>
    <s v="Ronnie Xu"/>
    <m/>
    <n v="8"/>
  </r>
  <r>
    <x v="56"/>
    <s v="Design"/>
    <s v="004713"/>
    <s v="Ronnie Xu"/>
    <m/>
    <n v="8"/>
  </r>
  <r>
    <x v="56"/>
    <s v="Design"/>
    <s v="007235"/>
    <s v="Elaine Gu"/>
    <m/>
    <n v="8"/>
  </r>
  <r>
    <x v="62"/>
    <s v="I/C DESG"/>
    <s v="007047"/>
    <s v="Kirie Dai"/>
    <m/>
    <n v="8"/>
  </r>
  <r>
    <x v="10"/>
    <s v="I/C DESG"/>
    <s v="006165"/>
    <s v="Dominique Zhu"/>
    <m/>
    <n v="8"/>
  </r>
  <r>
    <x v="62"/>
    <s v="I/C DESG"/>
    <s v="006184"/>
    <s v="Fiona Chen"/>
    <m/>
    <n v="8"/>
  </r>
  <r>
    <x v="62"/>
    <s v="I/C DESG"/>
    <s v="007047"/>
    <s v="Kirie Dai"/>
    <m/>
    <n v="8"/>
  </r>
  <r>
    <x v="62"/>
    <s v="I/C DESG"/>
    <s v="007053"/>
    <s v="Kai Kang"/>
    <m/>
    <n v="8"/>
  </r>
  <r>
    <x v="10"/>
    <s v="I/C DESG"/>
    <s v="004713"/>
    <s v="Ronnie Xu"/>
    <m/>
    <n v="8"/>
  </r>
  <r>
    <x v="56"/>
    <s v="Design"/>
    <s v="004713"/>
    <s v="Ronnie Xu"/>
    <m/>
    <n v="8"/>
  </r>
  <r>
    <x v="56"/>
    <s v="Design"/>
    <s v="007235"/>
    <s v="Elaine Gu"/>
    <m/>
    <n v="8"/>
  </r>
  <r>
    <x v="10"/>
    <s v="I/C DESG"/>
    <s v="006165"/>
    <s v="Dominique Zhu"/>
    <m/>
    <n v="8"/>
  </r>
  <r>
    <x v="62"/>
    <s v="I/C DESG"/>
    <s v="007047"/>
    <s v="Kirie Dai"/>
    <m/>
    <n v="8"/>
  </r>
  <r>
    <x v="10"/>
    <s v="I/C DESG"/>
    <s v="004713"/>
    <s v="Ronnie Xu"/>
    <m/>
    <n v="8"/>
  </r>
  <r>
    <x v="56"/>
    <s v="Design"/>
    <s v="004713"/>
    <s v="Ronnie Xu"/>
    <m/>
    <n v="8"/>
  </r>
  <r>
    <x v="56"/>
    <s v="Design"/>
    <s v="007235"/>
    <s v="Elaine Gu"/>
    <m/>
    <n v="8"/>
  </r>
  <r>
    <x v="62"/>
    <s v="I/C DESG"/>
    <s v="007047"/>
    <s v="Kirie Dai"/>
    <m/>
    <n v="8"/>
  </r>
  <r>
    <x v="62"/>
    <s v="Design"/>
    <s v="007047"/>
    <s v="Kirie Dai"/>
    <m/>
    <n v="8"/>
  </r>
  <r>
    <x v="10"/>
    <s v="I/C DESG"/>
    <s v="006184"/>
    <s v="Fiona Chen"/>
    <m/>
    <n v="8"/>
  </r>
  <r>
    <x v="10"/>
    <s v="I/C DESG"/>
    <s v="006165"/>
    <s v="Dominique Zhu"/>
    <m/>
    <n v="8"/>
  </r>
  <r>
    <x v="2"/>
    <s v="Design"/>
    <s v="006288"/>
    <s v="Ling Li"/>
    <m/>
    <n v="8"/>
  </r>
  <r>
    <x v="56"/>
    <s v="Design"/>
    <s v="004713"/>
    <s v="Ronnie Xu"/>
    <m/>
    <n v="8"/>
  </r>
  <r>
    <x v="10"/>
    <s v="I/C DESG"/>
    <s v="007275"/>
    <s v="Lina Wen"/>
    <m/>
    <n v="8"/>
  </r>
  <r>
    <x v="56"/>
    <s v="Design"/>
    <s v="007235"/>
    <s v="Elaine Gu"/>
    <m/>
    <n v="8"/>
  </r>
  <r>
    <x v="62"/>
    <s v="Design"/>
    <s v="007047"/>
    <s v="Kirie Dai"/>
    <m/>
    <n v="8"/>
  </r>
  <r>
    <x v="19"/>
    <s v="I/C DESG"/>
    <s v="006185"/>
    <s v="Sean Xu"/>
    <m/>
    <n v="8"/>
  </r>
  <r>
    <x v="72"/>
    <s v="I/C DESG"/>
    <s v="006288"/>
    <s v="Ling Li"/>
    <m/>
    <n v="8"/>
  </r>
  <r>
    <x v="62"/>
    <s v="Design"/>
    <s v="007047"/>
    <s v="Kirie Dai"/>
    <m/>
    <n v="8"/>
  </r>
  <r>
    <x v="10"/>
    <s v="I/C DESG"/>
    <s v="006165"/>
    <s v="Dominique Zhu"/>
    <m/>
    <n v="8"/>
  </r>
  <r>
    <x v="65"/>
    <s v="Design"/>
    <s v="004713"/>
    <s v="Ronnie Xu"/>
    <m/>
    <n v="8"/>
  </r>
  <r>
    <x v="64"/>
    <s v="I/C DESG"/>
    <s v="007053"/>
    <s v="Kai Kang"/>
    <m/>
    <n v="8"/>
  </r>
  <r>
    <x v="62"/>
    <s v="I/C DESG"/>
    <s v="006184"/>
    <s v="Fiona Chen"/>
    <m/>
    <n v="8"/>
  </r>
  <r>
    <x v="2"/>
    <s v="Design"/>
    <s v="006288"/>
    <s v="Ling Li"/>
    <m/>
    <n v="8"/>
  </r>
  <r>
    <x v="56"/>
    <s v="Design"/>
    <s v="004713"/>
    <s v="Ronnie Xu"/>
    <m/>
    <n v="8"/>
  </r>
  <r>
    <x v="56"/>
    <s v="Design"/>
    <s v="007235"/>
    <s v="Elaine Gu"/>
    <m/>
    <n v="8"/>
  </r>
  <r>
    <x v="62"/>
    <s v="Design"/>
    <s v="007047"/>
    <s v="Kirie Dai"/>
    <m/>
    <n v="8"/>
  </r>
  <r>
    <x v="19"/>
    <s v="I/C DESG"/>
    <s v="006185"/>
    <s v="Sean Xu"/>
    <m/>
    <n v="8"/>
  </r>
  <r>
    <x v="62"/>
    <s v="Design"/>
    <s v="007047"/>
    <s v="Kirie Dai"/>
    <m/>
    <n v="8"/>
  </r>
  <r>
    <x v="62"/>
    <s v="I/C DESG"/>
    <s v="006184"/>
    <s v="Fiona Chen"/>
    <m/>
    <n v="8"/>
  </r>
  <r>
    <x v="10"/>
    <s v="I/C DESG"/>
    <s v="007275"/>
    <s v="Lina Wen"/>
    <m/>
    <n v="8"/>
  </r>
  <r>
    <x v="72"/>
    <s v="I/C DESG"/>
    <s v="006288"/>
    <s v="Ling Li"/>
    <m/>
    <n v="8"/>
  </r>
  <r>
    <x v="10"/>
    <s v="I/C DESG"/>
    <s v="006165"/>
    <s v="Dominique Zhu"/>
    <m/>
    <n v="8"/>
  </r>
  <r>
    <x v="65"/>
    <s v="Design"/>
    <s v="004713"/>
    <s v="Ronnie Xu"/>
    <m/>
    <n v="8"/>
  </r>
  <r>
    <x v="2"/>
    <s v="Design"/>
    <s v="006288"/>
    <s v="Ling Li"/>
    <m/>
    <n v="4"/>
  </r>
  <r>
    <x v="64"/>
    <s v="I/C DESG"/>
    <s v="007053"/>
    <s v="Kai Kang"/>
    <m/>
    <n v="8"/>
  </r>
  <r>
    <x v="19"/>
    <s v="I/C DESG"/>
    <s v="006185"/>
    <s v="Sean Xu"/>
    <m/>
    <n v="8"/>
  </r>
  <r>
    <x v="62"/>
    <s v="Design"/>
    <s v="007047"/>
    <s v="Kirie Dai"/>
    <m/>
    <n v="8"/>
  </r>
  <r>
    <x v="56"/>
    <s v="Design"/>
    <s v="007235"/>
    <s v="Elaine Gu"/>
    <m/>
    <n v="8"/>
  </r>
  <r>
    <x v="62"/>
    <s v="Design"/>
    <s v="007047"/>
    <s v="Kirie Dai"/>
    <m/>
    <n v="8"/>
  </r>
  <r>
    <x v="56"/>
    <s v="Design"/>
    <s v="004713"/>
    <s v="Ronnie Xu"/>
    <m/>
    <n v="8"/>
  </r>
  <r>
    <x v="62"/>
    <s v="I/C DESG"/>
    <s v="006184"/>
    <s v="Fiona Chen"/>
    <m/>
    <n v="8"/>
  </r>
  <r>
    <x v="2"/>
    <s v="Design"/>
    <s v="006288"/>
    <s v="Ling Li"/>
    <m/>
    <n v="8"/>
  </r>
  <r>
    <x v="10"/>
    <s v="I/C DESG"/>
    <s v="006165"/>
    <s v="Dominique Zhu"/>
    <m/>
    <n v="8"/>
  </r>
  <r>
    <x v="19"/>
    <s v="I/C DESG"/>
    <s v="006185"/>
    <s v="Sean Xu"/>
    <m/>
    <n v="8"/>
  </r>
  <r>
    <x v="65"/>
    <s v="Design"/>
    <s v="004713"/>
    <s v="Ronnie Xu"/>
    <m/>
    <n v="8"/>
  </r>
  <r>
    <x v="10"/>
    <s v="I/C DESG"/>
    <s v="007275"/>
    <s v="Lina Wen"/>
    <m/>
    <n v="8"/>
  </r>
  <r>
    <x v="62"/>
    <s v="Design"/>
    <s v="007047"/>
    <s v="Kirie Dai"/>
    <m/>
    <n v="8"/>
  </r>
  <r>
    <x v="62"/>
    <s v="Design"/>
    <s v="007047"/>
    <s v="Kirie Dai"/>
    <m/>
    <n v="8"/>
  </r>
  <r>
    <x v="56"/>
    <s v="Design"/>
    <s v="004713"/>
    <s v="Ronnie Xu"/>
    <m/>
    <n v="8"/>
  </r>
  <r>
    <x v="62"/>
    <s v="I/C DESG"/>
    <s v="006184"/>
    <s v="Fiona Chen"/>
    <m/>
    <n v="8"/>
  </r>
  <r>
    <x v="56"/>
    <s v="Design"/>
    <s v="007235"/>
    <s v="Elaine Gu"/>
    <m/>
    <n v="8"/>
  </r>
  <r>
    <x v="2"/>
    <s v="Design"/>
    <s v="006288"/>
    <s v="Ling Li"/>
    <m/>
    <n v="8"/>
  </r>
  <r>
    <x v="65"/>
    <s v="Design"/>
    <s v="004713"/>
    <s v="Ronnie Xu"/>
    <m/>
    <n v="8"/>
  </r>
  <r>
    <x v="62"/>
    <s v="Design"/>
    <s v="007047"/>
    <s v="Kirie Dai"/>
    <m/>
    <n v="8"/>
  </r>
  <r>
    <x v="56"/>
    <s v="Design"/>
    <s v="007235"/>
    <s v="Elaine Gu"/>
    <m/>
    <n v="8"/>
  </r>
  <r>
    <x v="2"/>
    <s v="Design"/>
    <s v="006288"/>
    <s v="Ling Li"/>
    <m/>
    <n v="8"/>
  </r>
  <r>
    <x v="10"/>
    <s v="I/C DESG"/>
    <s v="007275"/>
    <s v="Lina Wen"/>
    <m/>
    <n v="8"/>
  </r>
  <r>
    <x v="65"/>
    <s v="Design"/>
    <s v="004713"/>
    <s v="Ronnie Xu"/>
    <m/>
    <n v="8"/>
  </r>
  <r>
    <x v="2"/>
    <s v="Design"/>
    <s v="006288"/>
    <s v="Ling Li"/>
    <m/>
    <n v="8"/>
  </r>
  <r>
    <x v="56"/>
    <s v="Design"/>
    <s v="007235"/>
    <s v="Elaine Gu"/>
    <m/>
    <n v="8"/>
  </r>
  <r>
    <x v="2"/>
    <s v="Design"/>
    <s v="006288"/>
    <s v="Ling Li"/>
    <m/>
    <n v="8"/>
  </r>
  <r>
    <x v="65"/>
    <s v="Design"/>
    <s v="004713"/>
    <s v="Ronnie Xu"/>
    <m/>
    <n v="8"/>
  </r>
  <r>
    <x v="10"/>
    <s v="I/C DESG"/>
    <s v="007275"/>
    <s v="Lina Wen"/>
    <m/>
    <n v="8"/>
  </r>
  <r>
    <x v="2"/>
    <s v="Design"/>
    <s v="006288"/>
    <s v="Ling Li"/>
    <m/>
    <n v="8"/>
  </r>
  <r>
    <x v="2"/>
    <s v="Design"/>
    <s v="006288"/>
    <s v="Ling Li"/>
    <m/>
    <n v="8"/>
  </r>
  <r>
    <x v="2"/>
    <s v="Design"/>
    <s v="006288"/>
    <s v="Ling Li"/>
    <m/>
    <n v="8"/>
  </r>
  <r>
    <x v="2"/>
    <s v="Design"/>
    <s v="006288"/>
    <s v="Ling Li"/>
    <m/>
    <n v="8"/>
  </r>
  <r>
    <x v="21"/>
    <s v="I/C DESG"/>
    <s v="007275"/>
    <s v="Lina Wen"/>
    <m/>
    <n v="8"/>
  </r>
  <r>
    <x v="21"/>
    <s v="I/C DESG"/>
    <s v="007275"/>
    <s v="Lina Wen"/>
    <m/>
    <n v="8"/>
  </r>
  <r>
    <x v="21"/>
    <s v="I/C DESG"/>
    <s v="007275"/>
    <s v="Lina Wen"/>
    <m/>
    <n v="8"/>
  </r>
  <r>
    <x v="21"/>
    <s v="I/C DESG"/>
    <s v="007275"/>
    <s v="Lina Wen"/>
    <m/>
    <n v="8"/>
  </r>
  <r>
    <x v="21"/>
    <s v="I/C DESG"/>
    <s v="007275"/>
    <s v="Lina Wen"/>
    <m/>
    <n v="8"/>
  </r>
  <r>
    <x v="65"/>
    <s v="Design"/>
    <s v="007275"/>
    <s v="Lina Wen"/>
    <m/>
    <n v="8"/>
  </r>
  <r>
    <x v="10"/>
    <s v="I/C DESG"/>
    <s v="006184"/>
    <s v="Fiona Chen"/>
    <m/>
    <n v="8"/>
  </r>
  <r>
    <x v="64"/>
    <s v="I/C DESG"/>
    <s v="006165"/>
    <s v="Dominique Zhu"/>
    <m/>
    <n v="4"/>
  </r>
  <r>
    <x v="42"/>
    <s v="Design"/>
    <s v="000914"/>
    <s v="Charles Sun"/>
    <m/>
    <n v="8"/>
  </r>
  <r>
    <x v="10"/>
    <s v="I/C DESG"/>
    <s v="006184"/>
    <s v="Fiona Chen"/>
    <m/>
    <n v="8"/>
  </r>
  <r>
    <x v="42"/>
    <s v="Design"/>
    <s v="000914"/>
    <s v="Charles Sun"/>
    <m/>
    <n v="8"/>
  </r>
  <r>
    <x v="10"/>
    <s v="I/C DESG"/>
    <s v="007275"/>
    <s v="Lina Wen"/>
    <m/>
    <n v="8"/>
  </r>
  <r>
    <x v="10"/>
    <s v="I/C DESG"/>
    <s v="006184"/>
    <s v="Fiona Chen"/>
    <m/>
    <n v="8"/>
  </r>
  <r>
    <x v="72"/>
    <s v="I/C DESG"/>
    <s v="006165"/>
    <s v="Dominique Zhu"/>
    <m/>
    <n v="8"/>
  </r>
  <r>
    <x v="42"/>
    <s v="Design"/>
    <s v="000914"/>
    <s v="Charles Sun"/>
    <m/>
    <n v="8"/>
  </r>
  <r>
    <x v="10"/>
    <s v="I/C DESG"/>
    <s v="006184"/>
    <s v="Fiona Chen"/>
    <m/>
    <n v="8"/>
  </r>
  <r>
    <x v="72"/>
    <s v="I/C DESG"/>
    <s v="006165"/>
    <s v="Dominique Zhu"/>
    <m/>
    <n v="8"/>
  </r>
  <r>
    <x v="10"/>
    <s v="I/C DESG"/>
    <s v="007275"/>
    <s v="Lina Wen"/>
    <m/>
    <n v="8"/>
  </r>
  <r>
    <x v="42"/>
    <s v="Design"/>
    <s v="000914"/>
    <s v="Charles Sun"/>
    <m/>
    <n v="8"/>
  </r>
  <r>
    <x v="10"/>
    <s v="I/C DESG"/>
    <s v="006184"/>
    <s v="Fiona Chen"/>
    <m/>
    <n v="8"/>
  </r>
  <r>
    <x v="72"/>
    <s v="I/C DESG"/>
    <s v="006165"/>
    <s v="Dominique Zhu"/>
    <m/>
    <n v="8"/>
  </r>
  <r>
    <x v="42"/>
    <s v="Design"/>
    <s v="000914"/>
    <s v="Charles Sun"/>
    <m/>
    <n v="8"/>
  </r>
  <r>
    <x v="72"/>
    <s v="I/C DESG"/>
    <s v="006165"/>
    <s v="Dominique Zhu"/>
    <m/>
    <n v="8"/>
  </r>
  <r>
    <x v="10"/>
    <s v="I/C DESG"/>
    <s v="007275"/>
    <s v="Lina Wen"/>
    <m/>
    <n v="8"/>
  </r>
  <r>
    <x v="64"/>
    <s v="I/C DESG"/>
    <s v="006184"/>
    <s v="Fiona Chen"/>
    <m/>
    <n v="8"/>
  </r>
  <r>
    <x v="42"/>
    <s v="Design"/>
    <s v="000914"/>
    <s v="Charles Sun"/>
    <m/>
    <n v="8"/>
  </r>
  <r>
    <x v="72"/>
    <s v="I/C DESG"/>
    <s v="006165"/>
    <s v="Dominique Zhu"/>
    <m/>
    <n v="8"/>
  </r>
  <r>
    <x v="64"/>
    <s v="I/C DESG"/>
    <s v="006184"/>
    <s v="Fiona Chen"/>
    <m/>
    <n v="8"/>
  </r>
  <r>
    <x v="42"/>
    <s v="Design"/>
    <s v="000914"/>
    <s v="Charles Sun"/>
    <m/>
    <n v="8"/>
  </r>
  <r>
    <x v="64"/>
    <s v="I/C DESG"/>
    <s v="006184"/>
    <s v="Fiona Chen"/>
    <m/>
    <n v="8"/>
  </r>
  <r>
    <x v="42"/>
    <s v="Design"/>
    <s v="000914"/>
    <s v="Charles Sun"/>
    <m/>
    <n v="8"/>
  </r>
  <r>
    <x v="10"/>
    <s v="I/C DESG"/>
    <s v="007275"/>
    <s v="Lina Wen"/>
    <m/>
    <n v="8"/>
  </r>
  <r>
    <x v="64"/>
    <s v="I/C DESG"/>
    <s v="006184"/>
    <s v="Fiona Chen"/>
    <m/>
    <n v="8"/>
  </r>
  <r>
    <x v="42"/>
    <s v="Design"/>
    <s v="000914"/>
    <s v="Charles Sun"/>
    <m/>
    <n v="8"/>
  </r>
  <r>
    <x v="42"/>
    <s v="Design"/>
    <s v="000914"/>
    <s v="Charles Sun"/>
    <m/>
    <n v="8"/>
  </r>
  <r>
    <x v="10"/>
    <s v="I/C DESG"/>
    <s v="007275"/>
    <s v="Lina Wen"/>
    <m/>
    <n v="8"/>
  </r>
  <r>
    <x v="64"/>
    <s v="I/C DESG"/>
    <s v="006184"/>
    <s v="Fiona Chen"/>
    <m/>
    <n v="8"/>
  </r>
  <r>
    <x v="56"/>
    <s v="Design"/>
    <s v="007275"/>
    <s v="Lina Wen"/>
    <m/>
    <n v="8"/>
  </r>
  <r>
    <x v="64"/>
    <s v="I/C DESG"/>
    <s v="006184"/>
    <s v="Fiona Chen"/>
    <m/>
    <n v="8"/>
  </r>
  <r>
    <x v="56"/>
    <s v="Design"/>
    <s v="007275"/>
    <s v="Lina Wen"/>
    <m/>
    <n v="8"/>
  </r>
  <r>
    <x v="56"/>
    <s v="Design"/>
    <s v="007275"/>
    <s v="Lina Wen"/>
    <m/>
    <n v="8"/>
  </r>
  <r>
    <x v="56"/>
    <s v="Design"/>
    <s v="007275"/>
    <s v="Lina Wen"/>
    <m/>
    <n v="8"/>
  </r>
  <r>
    <x v="42"/>
    <s v="Design"/>
    <s v="007053"/>
    <s v="Kai Kang"/>
    <m/>
    <n v="8"/>
  </r>
  <r>
    <x v="42"/>
    <s v="Design"/>
    <s v="007235"/>
    <s v="Elaine Gu"/>
    <m/>
    <n v="8"/>
  </r>
  <r>
    <x v="63"/>
    <s v="Design"/>
    <s v="007053"/>
    <s v="Kai Kang"/>
    <m/>
    <n v="8"/>
  </r>
  <r>
    <x v="42"/>
    <s v="Design"/>
    <s v="007235"/>
    <s v="Elaine Gu"/>
    <m/>
    <n v="8"/>
  </r>
  <r>
    <x v="64"/>
    <s v="I/C DESG"/>
    <s v="007053"/>
    <s v="Kai Kang"/>
    <m/>
    <n v="8"/>
  </r>
  <r>
    <x v="42"/>
    <s v="Design"/>
    <s v="007235"/>
    <s v="Elaine Gu"/>
    <m/>
    <n v="8"/>
  </r>
  <r>
    <x v="64"/>
    <s v="I/C DESG"/>
    <s v="007053"/>
    <s v="Kai Kang"/>
    <m/>
    <n v="8"/>
  </r>
  <r>
    <x v="42"/>
    <s v="Design"/>
    <s v="007235"/>
    <s v="Elaine Gu"/>
    <m/>
    <n v="8"/>
  </r>
  <r>
    <x v="64"/>
    <s v="I/C DESG"/>
    <s v="007053"/>
    <s v="Kai Kang"/>
    <m/>
    <n v="8"/>
  </r>
  <r>
    <x v="65"/>
    <s v="Design"/>
    <s v="007235"/>
    <s v="Elaine Gu"/>
    <m/>
    <n v="8"/>
  </r>
  <r>
    <x v="64"/>
    <s v="I/C DESG"/>
    <s v="007053"/>
    <s v="Kai Kang"/>
    <m/>
    <n v="8"/>
  </r>
  <r>
    <x v="65"/>
    <s v="Design"/>
    <s v="007235"/>
    <s v="Elaine Gu"/>
    <m/>
    <n v="8"/>
  </r>
  <r>
    <x v="63"/>
    <s v="Design"/>
    <s v="007053"/>
    <s v="Kai Kang"/>
    <m/>
    <n v="8"/>
  </r>
  <r>
    <x v="65"/>
    <s v="Design"/>
    <s v="007235"/>
    <s v="Elaine Gu"/>
    <m/>
    <n v="8"/>
  </r>
  <r>
    <x v="65"/>
    <s v="Design"/>
    <s v="007235"/>
    <s v="Elaine Gu"/>
    <m/>
    <n v="8"/>
  </r>
  <r>
    <x v="63"/>
    <s v="Design"/>
    <s v="007053"/>
    <s v="Kai Kang"/>
    <m/>
    <n v="8"/>
  </r>
  <r>
    <x v="64"/>
    <s v="I/C DESG"/>
    <s v="007053"/>
    <s v="Kai Kang"/>
    <m/>
    <n v="8"/>
  </r>
  <r>
    <x v="64"/>
    <s v="I/C DESG"/>
    <s v="007053"/>
    <s v="Kai Kang"/>
    <m/>
    <n v="8"/>
  </r>
  <r>
    <x v="64"/>
    <s v="I/C DESG"/>
    <s v="007053"/>
    <s v="Kai Kang"/>
    <m/>
    <n v="8"/>
  </r>
  <r>
    <x v="12"/>
    <s v="I/C DESG"/>
    <s v="006730"/>
    <s v="Yudha Kartana Putra"/>
    <m/>
    <n v="2"/>
  </r>
  <r>
    <x v="14"/>
    <s v="I/C DESG"/>
    <s v="006730"/>
    <s v="Yudha Kartana Putra"/>
    <m/>
    <n v="8"/>
  </r>
  <r>
    <x v="2"/>
    <s v="I/C DESG"/>
    <s v="006730"/>
    <s v="Yudha Kartana Putra"/>
    <m/>
    <n v="5"/>
  </r>
  <r>
    <x v="14"/>
    <s v="I/C DESG"/>
    <s v="006730"/>
    <s v="Yudha Kartana Putra"/>
    <m/>
    <n v="1"/>
  </r>
  <r>
    <x v="14"/>
    <s v="I/C DESG"/>
    <s v="006730"/>
    <s v="Yudha Kartana Putra"/>
    <m/>
    <n v="2"/>
  </r>
  <r>
    <x v="12"/>
    <s v="I/C DESG"/>
    <s v="006730"/>
    <s v="Yudha Kartana Putra"/>
    <m/>
    <n v="2"/>
  </r>
  <r>
    <x v="14"/>
    <s v="I/C DESG"/>
    <s v="006730"/>
    <s v="Yudha Kartana Putra"/>
    <m/>
    <n v="4"/>
  </r>
  <r>
    <x v="14"/>
    <s v="I/C DESG"/>
    <s v="006730"/>
    <s v="Yudha Kartana Putra"/>
    <m/>
    <n v="4"/>
  </r>
  <r>
    <x v="14"/>
    <s v="I/C DESG"/>
    <s v="006730"/>
    <s v="Yudha Kartana Putra"/>
    <m/>
    <n v="4"/>
  </r>
  <r>
    <x v="14"/>
    <s v="I/C DESG"/>
    <s v="006730"/>
    <s v="Yudha Kartana Putra"/>
    <m/>
    <n v="4"/>
  </r>
  <r>
    <x v="2"/>
    <s v="I/C DESG"/>
    <s v="006730"/>
    <s v="Yudha Kartana Putra"/>
    <m/>
    <n v="2"/>
  </r>
  <r>
    <x v="66"/>
    <s v="I/C DESG"/>
    <s v="002048"/>
    <s v="I Wayan"/>
    <m/>
    <n v="4"/>
  </r>
  <r>
    <x v="66"/>
    <s v="I/C DESG"/>
    <s v="002048"/>
    <s v="I Wayan"/>
    <m/>
    <n v="4"/>
  </r>
  <r>
    <x v="6"/>
    <s v="I/C DESG"/>
    <s v="006609"/>
    <s v="Yusantari Ardana"/>
    <m/>
    <n v="8"/>
  </r>
  <r>
    <x v="58"/>
    <s v="I/C DESG"/>
    <s v="002535"/>
    <s v="Johanes Jojo"/>
    <m/>
    <n v="8"/>
  </r>
  <r>
    <x v="66"/>
    <s v="I/C DESG"/>
    <s v="002048"/>
    <s v="I Wayan"/>
    <m/>
    <n v="4.5"/>
  </r>
  <r>
    <x v="6"/>
    <s v="I/C DESG"/>
    <s v="006609"/>
    <s v="Yusantari Ardana"/>
    <m/>
    <n v="7"/>
  </r>
  <r>
    <x v="2"/>
    <s v="I/C DESG"/>
    <s v="002044"/>
    <s v="I Gusti Ngurah"/>
    <m/>
    <n v="8"/>
  </r>
  <r>
    <x v="58"/>
    <s v="I/C DESG"/>
    <s v="002535"/>
    <s v="Johanes Jojo"/>
    <m/>
    <n v="8"/>
  </r>
  <r>
    <x v="6"/>
    <s v="I/C DESG"/>
    <s v="006609"/>
    <s v="Yusantari Ardana"/>
    <m/>
    <n v="8"/>
  </r>
  <r>
    <x v="2"/>
    <s v="I/C DESG"/>
    <s v="002044"/>
    <s v="I Gusti Ngurah"/>
    <m/>
    <n v="8"/>
  </r>
  <r>
    <x v="73"/>
    <s v="I/C DESG"/>
    <s v="006608"/>
    <s v="Indra Sitepu"/>
    <m/>
    <n v="8"/>
  </r>
  <r>
    <x v="58"/>
    <s v="I/C DESG"/>
    <s v="002535"/>
    <s v="Johanes Jojo"/>
    <m/>
    <n v="8"/>
  </r>
  <r>
    <x v="6"/>
    <s v="I/C DESG"/>
    <s v="006609"/>
    <s v="Yusantari Ardana"/>
    <m/>
    <n v="8"/>
  </r>
  <r>
    <x v="50"/>
    <s v="I/C DESG"/>
    <s v="002048"/>
    <s v="I Wayan"/>
    <m/>
    <n v="8"/>
  </r>
  <r>
    <x v="73"/>
    <s v="I/C DESG"/>
    <s v="006608"/>
    <s v="Indra Sitepu"/>
    <m/>
    <n v="8"/>
  </r>
  <r>
    <x v="50"/>
    <s v="I/C DESG"/>
    <s v="002048"/>
    <s v="I Wayan"/>
    <m/>
    <n v="4"/>
  </r>
  <r>
    <x v="61"/>
    <s v="I/C DESG"/>
    <s v="004107"/>
    <s v="Nyoman Diksa"/>
    <m/>
    <n v="4"/>
  </r>
  <r>
    <x v="73"/>
    <s v="I/C DESG"/>
    <s v="006608"/>
    <s v="Indra Sitepu"/>
    <m/>
    <n v="8"/>
  </r>
  <r>
    <x v="74"/>
    <s v="Design"/>
    <s v="002535"/>
    <s v="Johanes Jojo"/>
    <m/>
    <n v="8"/>
  </r>
  <r>
    <x v="6"/>
    <s v="I/C DESG"/>
    <s v="006609"/>
    <s v="Yusantari Ardana"/>
    <m/>
    <n v="8"/>
  </r>
  <r>
    <x v="2"/>
    <s v="I/C DESG"/>
    <s v="002044"/>
    <s v="I Gusti Ngurah"/>
    <m/>
    <n v="8"/>
  </r>
  <r>
    <x v="73"/>
    <s v="I/C DESG"/>
    <s v="006608"/>
    <s v="Indra Sitepu"/>
    <m/>
    <n v="8"/>
  </r>
  <r>
    <x v="58"/>
    <s v="I/C DESG"/>
    <s v="002535"/>
    <s v="Johanes Jojo"/>
    <m/>
    <n v="8"/>
  </r>
  <r>
    <x v="6"/>
    <s v="I/C DESG"/>
    <s v="006609"/>
    <s v="Yusantari Ardana"/>
    <m/>
    <n v="8"/>
  </r>
  <r>
    <x v="25"/>
    <s v="I/C DESG"/>
    <s v="002048"/>
    <s v="I Wayan"/>
    <m/>
    <n v="8"/>
  </r>
  <r>
    <x v="58"/>
    <s v="I/C DESG"/>
    <s v="002535"/>
    <s v="Johanes Jojo"/>
    <m/>
    <n v="8"/>
  </r>
  <r>
    <x v="6"/>
    <s v="I/C DESG"/>
    <s v="006609"/>
    <s v="Yusantari Ardana"/>
    <m/>
    <n v="8"/>
  </r>
  <r>
    <x v="25"/>
    <s v="I/C DESG"/>
    <s v="002048"/>
    <s v="I Wayan"/>
    <m/>
    <n v="4"/>
  </r>
  <r>
    <x v="2"/>
    <s v="I/C DESG"/>
    <s v="006608"/>
    <s v="Indra Sitepu"/>
    <m/>
    <n v="8"/>
  </r>
  <r>
    <x v="6"/>
    <s v="I/C DESG"/>
    <s v="006609"/>
    <s v="Yusantari Ardana"/>
    <m/>
    <n v="8"/>
  </r>
  <r>
    <x v="58"/>
    <s v="I/C DESG"/>
    <s v="002535"/>
    <s v="Johanes Jojo"/>
    <m/>
    <n v="8"/>
  </r>
  <r>
    <x v="25"/>
    <s v="I/C DESG"/>
    <s v="002048"/>
    <s v="I Wayan"/>
    <m/>
    <n v="4"/>
  </r>
  <r>
    <x v="2"/>
    <s v="I/C DESG"/>
    <s v="002044"/>
    <s v="I Gusti Ngurah"/>
    <m/>
    <n v="8"/>
  </r>
  <r>
    <x v="2"/>
    <s v="I/C DESG"/>
    <s v="006608"/>
    <s v="Indra Sitepu"/>
    <m/>
    <n v="8"/>
  </r>
  <r>
    <x v="6"/>
    <s v="I/C DESG"/>
    <s v="006609"/>
    <s v="Yusantari Ardana"/>
    <m/>
    <n v="8"/>
  </r>
  <r>
    <x v="58"/>
    <s v="I/C DESG"/>
    <s v="002535"/>
    <s v="Johanes Jojo"/>
    <m/>
    <n v="8"/>
  </r>
  <r>
    <x v="50"/>
    <s v="I/C DESG"/>
    <s v="002048"/>
    <s v="I Wayan"/>
    <m/>
    <n v="2"/>
  </r>
  <r>
    <x v="20"/>
    <s v="I/C DESG"/>
    <s v="000075"/>
    <s v="A.A. Bagus Dewangkara"/>
    <m/>
    <n v="8"/>
  </r>
  <r>
    <x v="25"/>
    <s v="I/C DESG"/>
    <s v="002048"/>
    <s v="I Wayan"/>
    <m/>
    <n v="4"/>
  </r>
  <r>
    <x v="27"/>
    <s v="I/C DESG"/>
    <s v="006102"/>
    <s v="Aditya Kerta"/>
    <m/>
    <n v="8"/>
  </r>
  <r>
    <x v="58"/>
    <s v="I/C DESG"/>
    <s v="002535"/>
    <s v="Johanes Jojo"/>
    <m/>
    <n v="8"/>
  </r>
  <r>
    <x v="2"/>
    <s v="I/C DESG"/>
    <s v="006608"/>
    <s v="Indra Sitepu"/>
    <m/>
    <n v="8"/>
  </r>
  <r>
    <x v="20"/>
    <s v="I/C DESG"/>
    <s v="000075"/>
    <s v="A.A. Bagus Dewangkara"/>
    <m/>
    <n v="8"/>
  </r>
  <r>
    <x v="25"/>
    <s v="I/C DESG"/>
    <s v="002048"/>
    <s v="I Wayan"/>
    <m/>
    <n v="8"/>
  </r>
  <r>
    <x v="2"/>
    <s v="I/C DESG"/>
    <s v="006608"/>
    <s v="Indra Sitepu"/>
    <m/>
    <n v="8"/>
  </r>
  <r>
    <x v="22"/>
    <s v="I/C DESG"/>
    <s v="007223"/>
    <s v="Maria Agustina Kaka"/>
    <m/>
    <n v="2"/>
  </r>
  <r>
    <x v="20"/>
    <s v="I/C DESG"/>
    <s v="000075"/>
    <s v="A.A. Bagus Dewangkara"/>
    <m/>
    <n v="8"/>
  </r>
  <r>
    <x v="27"/>
    <s v="I/C DESG"/>
    <s v="006102"/>
    <s v="Aditya Kerta"/>
    <m/>
    <n v="4"/>
  </r>
  <r>
    <x v="2"/>
    <s v="I/C DESG"/>
    <s v="006608"/>
    <s v="Indra Sitepu"/>
    <m/>
    <n v="7"/>
  </r>
  <r>
    <x v="25"/>
    <s v="I/C DESG"/>
    <s v="002048"/>
    <s v="I Wayan"/>
    <m/>
    <n v="8"/>
  </r>
  <r>
    <x v="22"/>
    <s v="I/C DESG"/>
    <s v="007223"/>
    <s v="Maria Agustina Kaka"/>
    <m/>
    <n v="6"/>
  </r>
  <r>
    <x v="20"/>
    <s v="I/C DESG"/>
    <s v="000075"/>
    <s v="A.A. Bagus Dewangkara"/>
    <m/>
    <n v="8"/>
  </r>
  <r>
    <x v="2"/>
    <s v="I/C DESG"/>
    <s v="006608"/>
    <s v="Indra Sitepu"/>
    <m/>
    <n v="8"/>
  </r>
  <r>
    <x v="2"/>
    <s v="I/C DESG"/>
    <s v="006102"/>
    <s v="Aditya Kerta"/>
    <m/>
    <n v="8"/>
  </r>
  <r>
    <x v="6"/>
    <s v="I/C DESG"/>
    <s v="007223"/>
    <s v="Maria Agustina Kaka"/>
    <m/>
    <n v="8"/>
  </r>
  <r>
    <x v="20"/>
    <s v="I/C DESG"/>
    <s v="000075"/>
    <s v="A.A. Bagus Dewangkara"/>
    <m/>
    <n v="8"/>
  </r>
  <r>
    <x v="25"/>
    <s v="I/C DESG"/>
    <s v="002048"/>
    <s v="I Wayan"/>
    <m/>
    <n v="8"/>
  </r>
  <r>
    <x v="2"/>
    <s v="I/C DESG"/>
    <s v="006608"/>
    <s v="Indra Sitepu"/>
    <m/>
    <n v="8"/>
  </r>
  <r>
    <x v="2"/>
    <s v="I/C DESG"/>
    <s v="006102"/>
    <s v="Aditya Kerta"/>
    <m/>
    <n v="8"/>
  </r>
  <r>
    <x v="6"/>
    <s v="I/C DESG"/>
    <s v="007223"/>
    <s v="Maria Agustina Kaka"/>
    <m/>
    <n v="8"/>
  </r>
  <r>
    <x v="20"/>
    <s v="I/C DESG"/>
    <s v="000075"/>
    <s v="A.A. Bagus Dewangkara"/>
    <m/>
    <n v="8"/>
  </r>
  <r>
    <x v="74"/>
    <s v="Design"/>
    <s v="002535"/>
    <s v="Johanes Jojo"/>
    <m/>
    <n v="8"/>
  </r>
  <r>
    <x v="2"/>
    <s v="I/C DESG"/>
    <s v="006608"/>
    <s v="Indra Sitepu"/>
    <m/>
    <n v="8"/>
  </r>
  <r>
    <x v="2"/>
    <s v="I/C DESG"/>
    <s v="006102"/>
    <s v="Aditya Kerta"/>
    <m/>
    <n v="8"/>
  </r>
  <r>
    <x v="6"/>
    <s v="I/C DESG"/>
    <s v="007223"/>
    <s v="Maria Agustina Kaka"/>
    <m/>
    <n v="6"/>
  </r>
  <r>
    <x v="20"/>
    <s v="I/C DESG"/>
    <s v="000075"/>
    <s v="A.A. Bagus Dewangkara"/>
    <m/>
    <n v="8"/>
  </r>
  <r>
    <x v="74"/>
    <s v="Design"/>
    <s v="002535"/>
    <s v="Johanes Jojo"/>
    <m/>
    <n v="8"/>
  </r>
  <r>
    <x v="2"/>
    <s v="I/C DESG"/>
    <s v="006102"/>
    <s v="Aditya Kerta"/>
    <m/>
    <n v="4"/>
  </r>
  <r>
    <x v="6"/>
    <s v="I/C DESG"/>
    <s v="007223"/>
    <s v="Maria Agustina Kaka"/>
    <m/>
    <n v="1"/>
  </r>
  <r>
    <x v="20"/>
    <s v="I/C DESG"/>
    <s v="000075"/>
    <s v="A.A. Bagus Dewangkara"/>
    <m/>
    <n v="8"/>
  </r>
  <r>
    <x v="74"/>
    <s v="Design"/>
    <s v="002535"/>
    <s v="Johanes Jojo"/>
    <m/>
    <n v="8"/>
  </r>
  <r>
    <x v="2"/>
    <s v="I/C DESG"/>
    <s v="006608"/>
    <s v="Indra Sitepu"/>
    <m/>
    <n v="8"/>
  </r>
  <r>
    <x v="2"/>
    <s v="I/C DESG"/>
    <s v="006102"/>
    <s v="Aditya Kerta"/>
    <m/>
    <n v="8"/>
  </r>
  <r>
    <x v="74"/>
    <s v="Design"/>
    <s v="002535"/>
    <s v="Johanes Jojo"/>
    <m/>
    <n v="8"/>
  </r>
  <r>
    <x v="20"/>
    <s v="I/C DESG"/>
    <s v="000075"/>
    <s v="A.A. Bagus Dewangkara"/>
    <m/>
    <n v="8"/>
  </r>
  <r>
    <x v="2"/>
    <s v="I/C DESG"/>
    <s v="006608"/>
    <s v="Indra Sitepu"/>
    <m/>
    <n v="8"/>
  </r>
  <r>
    <x v="6"/>
    <s v="I/C DESG"/>
    <s v="007223"/>
    <s v="Maria Agustina Kaka"/>
    <m/>
    <n v="8"/>
  </r>
  <r>
    <x v="20"/>
    <s v="I/C DESG"/>
    <s v="000075"/>
    <s v="A.A. Bagus Dewangkara"/>
    <m/>
    <n v="8"/>
  </r>
  <r>
    <x v="2"/>
    <s v="I/C DESG"/>
    <s v="006608"/>
    <s v="Indra Sitepu"/>
    <m/>
    <n v="7"/>
  </r>
  <r>
    <x v="74"/>
    <s v="Design"/>
    <s v="002535"/>
    <s v="Johanes Jojo"/>
    <m/>
    <n v="8"/>
  </r>
  <r>
    <x v="6"/>
    <s v="I/C DESG"/>
    <s v="007223"/>
    <s v="Maria Agustina Kaka"/>
    <m/>
    <n v="8"/>
  </r>
  <r>
    <x v="74"/>
    <s v="Design"/>
    <s v="002535"/>
    <s v="Johanes Jojo"/>
    <m/>
    <n v="8"/>
  </r>
  <r>
    <x v="6"/>
    <s v="I/C DESG"/>
    <s v="007223"/>
    <s v="Maria Agustina Kaka"/>
    <m/>
    <n v="8"/>
  </r>
  <r>
    <x v="20"/>
    <s v="I/C DESG"/>
    <s v="000075"/>
    <s v="A.A. Bagus Dewangkara"/>
    <m/>
    <n v="8"/>
  </r>
  <r>
    <x v="2"/>
    <s v="I/C DESG"/>
    <s v="006608"/>
    <s v="Indra Sitepu"/>
    <m/>
    <n v="8"/>
  </r>
  <r>
    <x v="74"/>
    <s v="Design"/>
    <s v="002535"/>
    <s v="Johanes Jojo"/>
    <m/>
    <n v="8"/>
  </r>
  <r>
    <x v="6"/>
    <s v="I/C DESG"/>
    <s v="007223"/>
    <s v="Maria Agustina Kaka"/>
    <m/>
    <n v="8"/>
  </r>
  <r>
    <x v="6"/>
    <s v="I/C DESG"/>
    <s v="007223"/>
    <s v="Maria Agustina Kaka"/>
    <m/>
    <n v="6.5"/>
  </r>
  <r>
    <x v="74"/>
    <s v="Design"/>
    <s v="002535"/>
    <s v="Johanes Jojo"/>
    <m/>
    <n v="8"/>
  </r>
  <r>
    <x v="2"/>
    <s v="I/C DESG"/>
    <s v="006608"/>
    <s v="Indra Sitepu"/>
    <m/>
    <n v="8"/>
  </r>
  <r>
    <x v="2"/>
    <s v="I/C DESG"/>
    <s v="002044"/>
    <s v="I Gusti Ngurah"/>
    <m/>
    <n v="8"/>
  </r>
  <r>
    <x v="2"/>
    <s v="I/C DESG"/>
    <s v="002044"/>
    <s v="I Gusti Ngurah"/>
    <m/>
    <n v="8"/>
  </r>
  <r>
    <x v="2"/>
    <s v="I/C DESG"/>
    <s v="002044"/>
    <s v="I Gusti Ngurah"/>
    <m/>
    <n v="8"/>
  </r>
  <r>
    <x v="2"/>
    <s v="I/C DESG"/>
    <s v="002044"/>
    <s v="I Gusti Ngurah"/>
    <m/>
    <n v="8"/>
  </r>
  <r>
    <x v="2"/>
    <s v="I/C DESG"/>
    <s v="002044"/>
    <s v="I Gusti Ngurah"/>
    <m/>
    <n v="8"/>
  </r>
  <r>
    <x v="2"/>
    <s v="I/C DESG"/>
    <s v="002044"/>
    <s v="I Gusti Ngurah"/>
    <m/>
    <n v="8"/>
  </r>
  <r>
    <x v="59"/>
    <s v="I/C DESG"/>
    <s v="002045"/>
    <s v="I Ketut Sukardiana"/>
    <m/>
    <n v="8"/>
  </r>
  <r>
    <x v="2"/>
    <s v="I/C DESG"/>
    <s v="006102"/>
    <s v="Aditya Kerta"/>
    <m/>
    <n v="8"/>
  </r>
  <r>
    <x v="59"/>
    <s v="I/C DESG"/>
    <s v="002045"/>
    <s v="I Ketut Sukardiana"/>
    <m/>
    <n v="8"/>
  </r>
  <r>
    <x v="59"/>
    <s v="I/C DESG"/>
    <s v="004393"/>
    <s v="Putu Ary Santana"/>
    <m/>
    <n v="4"/>
  </r>
  <r>
    <x v="75"/>
    <s v="I/C DESG"/>
    <s v="006102"/>
    <s v="Aditya Kerta"/>
    <m/>
    <n v="8"/>
  </r>
  <r>
    <x v="59"/>
    <s v="I/C DESG"/>
    <s v="002045"/>
    <s v="I Ketut Sukardiana"/>
    <m/>
    <n v="8"/>
  </r>
  <r>
    <x v="20"/>
    <s v="I/C DESG"/>
    <s v="000075"/>
    <s v="A.A. Bagus Dewangkara"/>
    <m/>
    <n v="8"/>
  </r>
  <r>
    <x v="59"/>
    <s v="I/C DESG"/>
    <s v="004393"/>
    <s v="Putu Ary Santana"/>
    <m/>
    <n v="4"/>
  </r>
  <r>
    <x v="59"/>
    <s v="I/C DESG"/>
    <s v="007223"/>
    <s v="Maria Agustina Kaka"/>
    <m/>
    <n v="4"/>
  </r>
  <r>
    <x v="75"/>
    <s v="I/C DESG"/>
    <s v="006102"/>
    <s v="Aditya Kerta"/>
    <m/>
    <n v="8"/>
  </r>
  <r>
    <x v="59"/>
    <s v="I/C DESG"/>
    <s v="002045"/>
    <s v="I Ketut Sukardiana"/>
    <m/>
    <n v="8"/>
  </r>
  <r>
    <x v="60"/>
    <s v="I/C DESG"/>
    <s v="002043"/>
    <s v="I Gusti Bagus Sera"/>
    <m/>
    <n v="4"/>
  </r>
  <r>
    <x v="20"/>
    <s v="I/C DESG"/>
    <s v="000075"/>
    <s v="A.A. Bagus Dewangkara"/>
    <m/>
    <n v="8"/>
  </r>
  <r>
    <x v="59"/>
    <s v="I/C DESG"/>
    <s v="004393"/>
    <s v="Putu Ary Santana"/>
    <m/>
    <n v="4"/>
  </r>
  <r>
    <x v="75"/>
    <s v="I/C DESG"/>
    <s v="006102"/>
    <s v="Aditya Kerta"/>
    <m/>
    <n v="8"/>
  </r>
  <r>
    <x v="59"/>
    <s v="I/C DESG"/>
    <s v="002045"/>
    <s v="I Ketut Sukardiana"/>
    <m/>
    <n v="4"/>
  </r>
  <r>
    <x v="60"/>
    <s v="I/C DESG"/>
    <s v="002043"/>
    <s v="I Gusti Bagus Sera"/>
    <m/>
    <n v="8"/>
  </r>
  <r>
    <x v="20"/>
    <s v="I/C DESG"/>
    <s v="000075"/>
    <s v="A.A. Bagus Dewangkara"/>
    <m/>
    <n v="8"/>
  </r>
  <r>
    <x v="58"/>
    <s v="I/C DESG"/>
    <s v="007223"/>
    <s v="Maria Agustina Kaka"/>
    <m/>
    <n v="4"/>
  </r>
  <r>
    <x v="75"/>
    <s v="I/C DESG"/>
    <s v="006102"/>
    <s v="Aditya Kerta"/>
    <m/>
    <n v="8"/>
  </r>
  <r>
    <x v="60"/>
    <s v="I/C DESG"/>
    <s v="002043"/>
    <s v="I Gusti Bagus Sera"/>
    <m/>
    <n v="8"/>
  </r>
  <r>
    <x v="59"/>
    <s v="I/C DESG"/>
    <s v="004393"/>
    <s v="Putu Ary Santana"/>
    <m/>
    <n v="8"/>
  </r>
  <r>
    <x v="60"/>
    <s v="I/C DESG"/>
    <s v="002045"/>
    <s v="I Ketut Sukardiana"/>
    <m/>
    <n v="6"/>
  </r>
  <r>
    <x v="58"/>
    <s v="I/C DESG"/>
    <s v="007223"/>
    <s v="Maria Agustina Kaka"/>
    <m/>
    <n v="2"/>
  </r>
  <r>
    <x v="36"/>
    <s v="I/C DESG"/>
    <s v="002045"/>
    <s v="I Ketut Sukardiana"/>
    <m/>
    <n v="8"/>
  </r>
  <r>
    <x v="20"/>
    <s v="I/C DESG"/>
    <s v="000075"/>
    <s v="A.A. Bagus Dewangkara"/>
    <m/>
    <n v="8"/>
  </r>
  <r>
    <x v="2"/>
    <s v="I/C DESG"/>
    <s v="006102"/>
    <s v="Aditya Kerta"/>
    <m/>
    <n v="8"/>
  </r>
  <r>
    <x v="60"/>
    <s v="I/C DESG"/>
    <s v="002043"/>
    <s v="I Gusti Bagus Sera"/>
    <m/>
    <n v="4"/>
  </r>
  <r>
    <x v="27"/>
    <s v="I/C DESG"/>
    <s v="004393"/>
    <s v="Putu Ary Santana"/>
    <m/>
    <n v="8"/>
  </r>
  <r>
    <x v="59"/>
    <s v="I/C DESG"/>
    <s v="007223"/>
    <s v="Maria Agustina Kaka"/>
    <m/>
    <n v="8"/>
  </r>
  <r>
    <x v="20"/>
    <s v="I/C DESG"/>
    <s v="000075"/>
    <s v="A.A. Bagus Dewangkara"/>
    <m/>
    <n v="8"/>
  </r>
  <r>
    <x v="2"/>
    <s v="I/C DESG"/>
    <s v="006102"/>
    <s v="Aditya Kerta"/>
    <m/>
    <n v="8"/>
  </r>
  <r>
    <x v="6"/>
    <s v="I/C DESG"/>
    <s v="002045"/>
    <s v="I Ketut Sukardiana"/>
    <m/>
    <n v="8"/>
  </r>
  <r>
    <x v="36"/>
    <s v="I/C DESG"/>
    <s v="002045"/>
    <s v="I Ketut Sukardiana"/>
    <m/>
    <n v="4"/>
  </r>
  <r>
    <x v="20"/>
    <s v="I/C DESG"/>
    <s v="000075"/>
    <s v="A.A. Bagus Dewangkara"/>
    <m/>
    <n v="8"/>
  </r>
  <r>
    <x v="75"/>
    <s v="I/C DESG"/>
    <s v="006102"/>
    <s v="Aditya Kerta"/>
    <m/>
    <n v="8"/>
  </r>
  <r>
    <x v="58"/>
    <s v="I/C DESG"/>
    <s v="004393"/>
    <s v="Putu Ary Santana"/>
    <m/>
    <n v="4"/>
  </r>
  <r>
    <x v="6"/>
    <s v="I/C DESG"/>
    <s v="002045"/>
    <s v="I Ketut Sukardiana"/>
    <m/>
    <n v="8"/>
  </r>
  <r>
    <x v="36"/>
    <s v="I/C DESG"/>
    <s v="002045"/>
    <s v="I Ketut Sukardiana"/>
    <m/>
    <n v="8"/>
  </r>
  <r>
    <x v="75"/>
    <s v="I/C DESG"/>
    <s v="007223"/>
    <s v="Maria Agustina Kaka"/>
    <m/>
    <n v="4"/>
  </r>
  <r>
    <x v="2"/>
    <s v="I/C DESG"/>
    <s v="002043"/>
    <s v="I Gusti Bagus Sera"/>
    <m/>
    <n v="4"/>
  </r>
  <r>
    <x v="75"/>
    <s v="I/C DESG"/>
    <s v="006102"/>
    <s v="Aditya Kerta"/>
    <m/>
    <n v="8"/>
  </r>
  <r>
    <x v="6"/>
    <s v="I/C DESG"/>
    <s v="002045"/>
    <s v="I Ketut Sukardiana"/>
    <m/>
    <n v="8"/>
  </r>
  <r>
    <x v="36"/>
    <s v="I/C DESG"/>
    <s v="002045"/>
    <s v="I Ketut Sukardiana"/>
    <m/>
    <n v="8"/>
  </r>
  <r>
    <x v="2"/>
    <s v="I/C DESG"/>
    <s v="002043"/>
    <s v="I Gusti Bagus Sera"/>
    <m/>
    <n v="4"/>
  </r>
  <r>
    <x v="75"/>
    <s v="I/C DESG"/>
    <s v="004393"/>
    <s v="Putu Ary Santana"/>
    <m/>
    <n v="4"/>
  </r>
  <r>
    <x v="6"/>
    <s v="I/C DESG"/>
    <s v="007223"/>
    <s v="Maria Agustina Kaka"/>
    <m/>
    <n v="4"/>
  </r>
  <r>
    <x v="75"/>
    <s v="I/C DESG"/>
    <s v="006102"/>
    <s v="Aditya Kerta"/>
    <m/>
    <n v="8"/>
  </r>
  <r>
    <x v="36"/>
    <s v="I/C DESG"/>
    <s v="002045"/>
    <s v="I Ketut Sukardiana"/>
    <m/>
    <n v="8"/>
  </r>
  <r>
    <x v="75"/>
    <s v="I/C DESG"/>
    <s v="004393"/>
    <s v="Putu Ary Santana"/>
    <m/>
    <n v="4"/>
  </r>
  <r>
    <x v="6"/>
    <s v="I/C DESG"/>
    <s v="007223"/>
    <s v="Maria Agustina Kaka"/>
    <m/>
    <n v="6"/>
  </r>
  <r>
    <x v="75"/>
    <s v="I/C DESG"/>
    <s v="006102"/>
    <s v="Aditya Kerta"/>
    <m/>
    <n v="8"/>
  </r>
  <r>
    <x v="6"/>
    <s v="I/C DESG"/>
    <s v="002043"/>
    <s v="I Gusti Bagus Sera"/>
    <m/>
    <n v="8"/>
  </r>
  <r>
    <x v="36"/>
    <s v="I/C DESG"/>
    <s v="002045"/>
    <s v="I Ketut Sukardiana"/>
    <m/>
    <n v="8"/>
  </r>
  <r>
    <x v="58"/>
    <s v="I/C DESG"/>
    <s v="004393"/>
    <s v="Putu Ary Santana"/>
    <m/>
    <n v="8"/>
  </r>
  <r>
    <x v="6"/>
    <s v="I/C DESG"/>
    <s v="007223"/>
    <s v="Maria Agustina Kaka"/>
    <m/>
    <n v="4"/>
  </r>
  <r>
    <x v="6"/>
    <s v="I/C DESG"/>
    <s v="002043"/>
    <s v="I Gusti Bagus Sera"/>
    <m/>
    <n v="8"/>
  </r>
  <r>
    <x v="58"/>
    <s v="I/C DESG"/>
    <s v="004393"/>
    <s v="Putu Ary Santana"/>
    <m/>
    <n v="8"/>
  </r>
  <r>
    <x v="36"/>
    <s v="I/C DESG"/>
    <s v="002045"/>
    <s v="I Ketut Sukardiana"/>
    <m/>
    <n v="7"/>
  </r>
  <r>
    <x v="6"/>
    <s v="I/C DESG"/>
    <s v="007223"/>
    <s v="Maria Agustina Kaka"/>
    <m/>
    <n v="8"/>
  </r>
  <r>
    <x v="6"/>
    <s v="I/C DESG"/>
    <s v="002043"/>
    <s v="I Gusti Bagus Sera"/>
    <m/>
    <n v="8"/>
  </r>
  <r>
    <x v="58"/>
    <s v="I/C DESG"/>
    <s v="004393"/>
    <s v="Putu Ary Santana"/>
    <m/>
    <n v="8"/>
  </r>
  <r>
    <x v="59"/>
    <s v="I/C DESG"/>
    <s v="007223"/>
    <s v="Maria Agustina Kaka"/>
    <m/>
    <n v="8"/>
  </r>
  <r>
    <x v="6"/>
    <s v="I/C DESG"/>
    <s v="002043"/>
    <s v="I Gusti Bagus Sera"/>
    <m/>
    <n v="8"/>
  </r>
  <r>
    <x v="58"/>
    <s v="I/C DESG"/>
    <s v="004393"/>
    <s v="Putu Ary Santana"/>
    <m/>
    <n v="8"/>
  </r>
  <r>
    <x v="58"/>
    <s v="I/C DESG"/>
    <s v="004393"/>
    <s v="Putu Ary Santana"/>
    <m/>
    <n v="4"/>
  </r>
  <r>
    <x v="59"/>
    <s v="I/C DESG"/>
    <s v="007223"/>
    <s v="Maria Agustina Kaka"/>
    <m/>
    <n v="8"/>
  </r>
  <r>
    <x v="14"/>
    <s v="I/C DESG"/>
    <s v="004107"/>
    <s v="Nyoman Diksa"/>
    <m/>
    <n v="1"/>
  </r>
  <r>
    <x v="59"/>
    <s v="I/C DESG"/>
    <s v="007223"/>
    <s v="Maria Agustina Kaka"/>
    <m/>
    <n v="8"/>
  </r>
  <r>
    <x v="25"/>
    <s v="I/C DESG"/>
    <s v="004107"/>
    <s v="Nyoman Diksa"/>
    <m/>
    <n v="2"/>
  </r>
  <r>
    <x v="59"/>
    <s v="I/C DESG"/>
    <s v="007223"/>
    <s v="Maria Agustina Kaka"/>
    <m/>
    <n v="8"/>
  </r>
  <r>
    <x v="12"/>
    <s v="I/C DESG"/>
    <s v="002043"/>
    <s v="I Gusti Bagus Sera"/>
    <m/>
    <n v="8"/>
  </r>
  <r>
    <x v="12"/>
    <s v="I/C DESG"/>
    <s v="004107"/>
    <s v="Nyoman Diksa"/>
    <m/>
    <n v="1"/>
  </r>
  <r>
    <x v="12"/>
    <s v="I/C DESG"/>
    <s v="002043"/>
    <s v="I Gusti Bagus Sera"/>
    <m/>
    <n v="8"/>
  </r>
  <r>
    <x v="12"/>
    <s v="I/C DESG"/>
    <s v="004107"/>
    <s v="Nyoman Diksa"/>
    <m/>
    <n v="2"/>
  </r>
  <r>
    <x v="12"/>
    <s v="I/C DESG"/>
    <s v="002043"/>
    <s v="I Gusti Bagus Sera"/>
    <m/>
    <n v="8"/>
  </r>
  <r>
    <x v="12"/>
    <s v="I/C DESG"/>
    <s v="004107"/>
    <s v="Nyoman Diksa"/>
    <m/>
    <n v="3"/>
  </r>
  <r>
    <x v="12"/>
    <s v="I/C DESG"/>
    <s v="002043"/>
    <s v="I Gusti Bagus Sera"/>
    <m/>
    <n v="8"/>
  </r>
  <r>
    <x v="12"/>
    <s v="I/C DESG"/>
    <s v="002043"/>
    <s v="I Gusti Bagus Sera"/>
    <m/>
    <n v="8"/>
  </r>
  <r>
    <x v="61"/>
    <s v="I/C DESG"/>
    <s v="004107"/>
    <s v="Nyoman Diksa"/>
    <m/>
    <n v="2"/>
  </r>
  <r>
    <x v="12"/>
    <s v="I/C DESG"/>
    <s v="002043"/>
    <s v="I Gusti Bagus Sera"/>
    <m/>
    <n v="8"/>
  </r>
  <r>
    <x v="61"/>
    <s v="I/C DESG"/>
    <s v="004107"/>
    <s v="Nyoman Diksa"/>
    <m/>
    <n v="2"/>
  </r>
  <r>
    <x v="12"/>
    <s v="I/C DESG"/>
    <s v="002043"/>
    <s v="I Gusti Bagus Sera"/>
    <m/>
    <n v="8"/>
  </r>
  <r>
    <x v="61"/>
    <s v="I/C DESG"/>
    <s v="004107"/>
    <s v="Nyoman Diksa"/>
    <m/>
    <n v="2"/>
  </r>
  <r>
    <x v="61"/>
    <s v="I/C DESG"/>
    <s v="004107"/>
    <s v="Nyoman Diksa"/>
    <m/>
    <n v="1"/>
  </r>
  <r>
    <x v="2"/>
    <s v="I/C DESG"/>
    <s v="002043"/>
    <s v="I Gusti Bagus Sera"/>
    <m/>
    <n v="8"/>
  </r>
  <r>
    <x v="12"/>
    <s v="I/C DESG"/>
    <s v="004107"/>
    <s v="Nyoman Diksa"/>
    <m/>
    <n v="2"/>
  </r>
  <r>
    <x v="2"/>
    <s v="I/C DESG"/>
    <s v="002043"/>
    <s v="I Gusti Bagus Sera"/>
    <m/>
    <n v="8"/>
  </r>
  <r>
    <x v="12"/>
    <s v="I/C DESG"/>
    <s v="004107"/>
    <s v="Nyoman Diksa"/>
    <m/>
    <n v="1"/>
  </r>
  <r>
    <x v="2"/>
    <s v="I/C DESG"/>
    <s v="002043"/>
    <s v="I Gusti Bagus Sera"/>
    <m/>
    <n v="8"/>
  </r>
  <r>
    <x v="12"/>
    <s v="I/C DESG"/>
    <s v="004107"/>
    <s v="Nyoman Diksa"/>
    <m/>
    <n v="1"/>
  </r>
  <r>
    <x v="2"/>
    <s v="I/C DESG"/>
    <s v="002043"/>
    <s v="I Gusti Bagus Sera"/>
    <m/>
    <n v="8"/>
  </r>
  <r>
    <x v="12"/>
    <s v="I/C DESG"/>
    <s v="004107"/>
    <s v="Nyoman Diksa"/>
    <m/>
    <n v="4"/>
  </r>
  <r>
    <x v="61"/>
    <s v="I/C DESG"/>
    <s v="004107"/>
    <s v="Nyoman Diksa"/>
    <m/>
    <n v="3"/>
  </r>
  <r>
    <x v="61"/>
    <s v="I/C DESG"/>
    <s v="004107"/>
    <s v="Nyoman Diksa"/>
    <m/>
    <n v="2"/>
  </r>
  <r>
    <x v="61"/>
    <s v="I/C DESG"/>
    <s v="004107"/>
    <s v="Nyoman Diksa"/>
    <m/>
    <n v="2"/>
  </r>
  <r>
    <x v="61"/>
    <s v="I/C DESG"/>
    <s v="004107"/>
    <s v="Nyoman Diksa"/>
    <m/>
    <n v="3"/>
  </r>
  <r>
    <x v="61"/>
    <s v="I/C DESG"/>
    <s v="004107"/>
    <s v="Nyoman Diksa"/>
    <m/>
    <n v="2"/>
  </r>
  <r>
    <x v="61"/>
    <s v="I/C DESG"/>
    <s v="004107"/>
    <s v="Nyoman Diksa"/>
    <m/>
    <n v="2"/>
  </r>
  <r>
    <x v="22"/>
    <s v="I/C DESG"/>
    <s v="006609"/>
    <s v="Yusantari Ardana"/>
    <m/>
    <n v="8"/>
  </r>
  <r>
    <x v="6"/>
    <s v="I/C DESG"/>
    <s v="006609"/>
    <s v="Yusantari Ardana"/>
    <m/>
    <n v="4"/>
  </r>
  <r>
    <x v="6"/>
    <s v="I/C DESG"/>
    <s v="006609"/>
    <s v="Yusantari Ardana"/>
    <m/>
    <n v="8"/>
  </r>
  <r>
    <x v="6"/>
    <s v="I/C DESG"/>
    <s v="006609"/>
    <s v="Yusantari Ardana"/>
    <m/>
    <n v="8"/>
  </r>
  <r>
    <x v="6"/>
    <s v="I/C DESG"/>
    <s v="006609"/>
    <s v="Yusantari Ardana"/>
    <m/>
    <n v="8"/>
  </r>
  <r>
    <x v="20"/>
    <s v="I/C DESG"/>
    <s v="006609"/>
    <s v="Yusantari Ardana"/>
    <m/>
    <n v="4"/>
  </r>
  <r>
    <x v="22"/>
    <s v="I/C DESG"/>
    <s v="006609"/>
    <s v="Yusantari Ardana"/>
    <m/>
    <n v="6"/>
  </r>
  <r>
    <x v="22"/>
    <s v="I/C DESG"/>
    <s v="006609"/>
    <s v="Yusantari Ardana"/>
    <m/>
    <n v="8"/>
  </r>
  <r>
    <x v="22"/>
    <s v="I/C DESG"/>
    <s v="006609"/>
    <s v="Yusantari Ardana"/>
    <m/>
    <n v="8"/>
  </r>
  <r>
    <x v="22"/>
    <s v="I/C DESG"/>
    <s v="006609"/>
    <s v="Yusantari Ardana"/>
    <m/>
    <n v="8"/>
  </r>
  <r>
    <x v="20"/>
    <s v="I/C DESG"/>
    <s v="006609"/>
    <s v="Yusantari Ardana"/>
    <m/>
    <n v="4"/>
  </r>
  <r>
    <x v="20"/>
    <s v="I/C DESG"/>
    <s v="006609"/>
    <s v="Yusantari Ardana"/>
    <m/>
    <n v="2"/>
  </r>
  <r>
    <x v="20"/>
    <s v="I/C DESG"/>
    <s v="006609"/>
    <s v="Yusantari Ardana"/>
    <m/>
    <n v="8"/>
  </r>
  <r>
    <x v="67"/>
    <s v="I/C DESG"/>
    <s v="006609"/>
    <s v="Yusantari Ardana"/>
    <m/>
    <n v="4"/>
  </r>
  <r>
    <x v="27"/>
    <s v="I/C DESG"/>
    <s v="004393"/>
    <s v="Putu Ary Santana"/>
    <m/>
    <n v="8"/>
  </r>
  <r>
    <x v="50"/>
    <s v="I/C DESG"/>
    <s v="002048"/>
    <s v="I Wayan"/>
    <m/>
    <n v="8"/>
  </r>
  <r>
    <x v="2"/>
    <s v="I/C DESG"/>
    <s v="002044"/>
    <s v="I Gusti Ngurah"/>
    <m/>
    <n v="8"/>
  </r>
  <r>
    <x v="50"/>
    <s v="I/C DESG"/>
    <s v="002048"/>
    <s v="I Wayan"/>
    <m/>
    <n v="7"/>
  </r>
  <r>
    <x v="27"/>
    <s v="I/C DESG"/>
    <s v="004393"/>
    <s v="Putu Ary Santana"/>
    <m/>
    <n v="8"/>
  </r>
  <r>
    <x v="2"/>
    <s v="I/C DESG"/>
    <s v="002044"/>
    <s v="I Gusti Ngurah"/>
    <m/>
    <n v="8"/>
  </r>
  <r>
    <x v="27"/>
    <s v="I/C DESG"/>
    <s v="004393"/>
    <s v="Putu Ary Santana"/>
    <m/>
    <n v="8"/>
  </r>
  <r>
    <x v="25"/>
    <s v="I/C DESG"/>
    <s v="002048"/>
    <s v="I Wayan"/>
    <m/>
    <n v="8"/>
  </r>
  <r>
    <x v="2"/>
    <s v="I/C DESG"/>
    <s v="002044"/>
    <s v="I Gusti Ngurah"/>
    <m/>
    <n v="8"/>
  </r>
  <r>
    <x v="27"/>
    <s v="I/C DESG"/>
    <s v="004393"/>
    <s v="Putu Ary Santana"/>
    <m/>
    <n v="8"/>
  </r>
  <r>
    <x v="25"/>
    <s v="I/C DESG"/>
    <s v="002048"/>
    <s v="I Wayan"/>
    <m/>
    <n v="6.5"/>
  </r>
  <r>
    <x v="2"/>
    <s v="I/C DESG"/>
    <s v="002044"/>
    <s v="I Gusti Ngurah"/>
    <m/>
    <n v="8"/>
  </r>
  <r>
    <x v="25"/>
    <s v="I/C DESG"/>
    <s v="002048"/>
    <s v="I Wayan"/>
    <m/>
    <n v="8"/>
  </r>
  <r>
    <x v="2"/>
    <s v="I/C DESG"/>
    <s v="002044"/>
    <s v="I Gusti Ngurah"/>
    <m/>
    <n v="8"/>
  </r>
  <r>
    <x v="75"/>
    <s v="I/C DESG"/>
    <s v="004393"/>
    <s v="Putu Ary Santana"/>
    <m/>
    <n v="8"/>
  </r>
  <r>
    <x v="25"/>
    <s v="I/C DESG"/>
    <s v="002048"/>
    <s v="I Wayan"/>
    <m/>
    <n v="8"/>
  </r>
  <r>
    <x v="75"/>
    <s v="I/C DESG"/>
    <s v="004393"/>
    <s v="Putu Ary Santana"/>
    <m/>
    <n v="8"/>
  </r>
  <r>
    <x v="2"/>
    <s v="I/C DESG"/>
    <s v="002044"/>
    <s v="I Gusti Ngurah"/>
    <m/>
    <n v="8"/>
  </r>
  <r>
    <x v="25"/>
    <s v="I/C DESG"/>
    <s v="002048"/>
    <s v="I Wayan"/>
    <m/>
    <n v="8"/>
  </r>
  <r>
    <x v="25"/>
    <s v="I/C DESG"/>
    <s v="002048"/>
    <s v="I Wayan"/>
    <m/>
    <n v="8"/>
  </r>
  <r>
    <x v="2"/>
    <s v="I/C DESG"/>
    <s v="002044"/>
    <s v="I Gusti Ngurah"/>
    <m/>
    <n v="8"/>
  </r>
  <r>
    <x v="50"/>
    <s v="I/C DESG"/>
    <s v="002048"/>
    <s v="I Wayan"/>
    <m/>
    <n v="8"/>
  </r>
  <r>
    <x v="23"/>
    <s v="I/C DESG"/>
    <s v="006524"/>
    <s v="Pimruetai Maneekorn"/>
    <m/>
    <n v="8"/>
  </r>
  <r>
    <x v="23"/>
    <s v="I/C DESG"/>
    <s v="006524"/>
    <s v="Pimruetai Maneekorn"/>
    <m/>
    <n v="8"/>
  </r>
  <r>
    <x v="23"/>
    <s v="I/C DESG"/>
    <s v="006524"/>
    <s v="Pimruetai Maneekorn"/>
    <m/>
    <n v="8"/>
  </r>
  <r>
    <x v="23"/>
    <s v="I/C DESG"/>
    <s v="002780"/>
    <s v="Karuna Chandee"/>
    <m/>
    <n v="8"/>
  </r>
  <r>
    <x v="23"/>
    <s v="I/C DESG"/>
    <s v="006524"/>
    <s v="Pimruetai Maneekorn"/>
    <m/>
    <n v="8"/>
  </r>
  <r>
    <x v="23"/>
    <s v="I/C DESG"/>
    <s v="006524"/>
    <s v="Pimruetai Maneekorn"/>
    <m/>
    <n v="8"/>
  </r>
  <r>
    <x v="23"/>
    <s v="I/C DESG"/>
    <s v="004103"/>
    <s v="Nuttaporn Soontornmesatien"/>
    <m/>
    <n v="8"/>
  </r>
  <r>
    <x v="23"/>
    <s v="I/C DESG"/>
    <s v="002780"/>
    <s v="Karuna Chandee"/>
    <m/>
    <n v="8"/>
  </r>
  <r>
    <x v="23"/>
    <s v="I/C DESG"/>
    <s v="006524"/>
    <s v="Pimruetai Maneekorn"/>
    <m/>
    <n v="8"/>
  </r>
  <r>
    <x v="23"/>
    <s v="I/C DESG"/>
    <s v="006524"/>
    <s v="Pimruetai Maneekorn"/>
    <m/>
    <n v="8"/>
  </r>
  <r>
    <x v="23"/>
    <s v="I/C DESG"/>
    <s v="004103"/>
    <s v="Nuttaporn Soontornmesatien"/>
    <m/>
    <n v="8"/>
  </r>
  <r>
    <x v="23"/>
    <s v="I/C DESG"/>
    <s v="002780"/>
    <s v="Karuna Chandee"/>
    <m/>
    <n v="8"/>
  </r>
  <r>
    <x v="23"/>
    <s v="I/C DESG"/>
    <s v="006524"/>
    <s v="Pimruetai Maneekorn"/>
    <m/>
    <n v="8"/>
  </r>
  <r>
    <x v="23"/>
    <s v="I/C DESG"/>
    <s v="006524"/>
    <s v="Pimruetai Maneekorn"/>
    <m/>
    <n v="8"/>
  </r>
  <r>
    <x v="23"/>
    <s v="I/C DESG"/>
    <s v="004103"/>
    <s v="Nuttaporn Soontornmesatien"/>
    <m/>
    <n v="8"/>
  </r>
  <r>
    <x v="23"/>
    <s v="I/C DESG"/>
    <s v="002780"/>
    <s v="Karuna Chandee"/>
    <m/>
    <n v="8"/>
  </r>
  <r>
    <x v="23"/>
    <s v="I/C DESG"/>
    <s v="006524"/>
    <s v="Pimruetai Maneekorn"/>
    <m/>
    <n v="8"/>
  </r>
  <r>
    <x v="23"/>
    <s v="I/C DESG"/>
    <s v="006524"/>
    <s v="Pimruetai Maneekorn"/>
    <m/>
    <n v="8"/>
  </r>
  <r>
    <x v="23"/>
    <s v="I/C DESG"/>
    <s v="004103"/>
    <s v="Nuttaporn Soontornmesatien"/>
    <m/>
    <n v="8"/>
  </r>
  <r>
    <x v="23"/>
    <s v="I/C DESG"/>
    <s v="002780"/>
    <s v="Karuna Chandee"/>
    <m/>
    <n v="8"/>
  </r>
  <r>
    <x v="23"/>
    <s v="I/C DESG"/>
    <s v="006524"/>
    <s v="Pimruetai Maneekorn"/>
    <m/>
    <n v="8"/>
  </r>
  <r>
    <x v="23"/>
    <s v="I/C DESG"/>
    <s v="006524"/>
    <s v="Pimruetai Maneekorn"/>
    <m/>
    <n v="8"/>
  </r>
  <r>
    <x v="23"/>
    <s v="I/C DESG"/>
    <s v="004103"/>
    <s v="Nuttaporn Soontornmesatien"/>
    <m/>
    <n v="8"/>
  </r>
  <r>
    <x v="23"/>
    <s v="I/C DESG"/>
    <s v="006524"/>
    <s v="Pimruetai Maneekorn"/>
    <m/>
    <n v="8"/>
  </r>
  <r>
    <x v="23"/>
    <s v="I/C DESG"/>
    <s v="002780"/>
    <s v="Karuna Chandee"/>
    <m/>
    <n v="8"/>
  </r>
  <r>
    <x v="23"/>
    <s v="I/C DESG"/>
    <s v="004103"/>
    <s v="Nuttaporn Soontornmesatien"/>
    <m/>
    <n v="8"/>
  </r>
  <r>
    <x v="23"/>
    <s v="I/C DESG"/>
    <s v="006524"/>
    <s v="Pimruetai Maneekorn"/>
    <m/>
    <n v="8"/>
  </r>
  <r>
    <x v="23"/>
    <s v="I/C DESG"/>
    <s v="004103"/>
    <s v="Nuttaporn Soontornmesatien"/>
    <m/>
    <n v="8"/>
  </r>
  <r>
    <x v="23"/>
    <s v="I/C DESG"/>
    <s v="004103"/>
    <s v="Nuttaporn Soontornmesatien"/>
    <m/>
    <n v="8"/>
  </r>
  <r>
    <x v="23"/>
    <s v="I/C DESG"/>
    <s v="004103"/>
    <s v="Nuttaporn Soontornmesatien"/>
    <m/>
    <n v="8"/>
  </r>
  <r>
    <x v="25"/>
    <s v="I/C DESG"/>
    <s v="006310"/>
    <s v="Siwakorn Meeposom"/>
    <m/>
    <n v="8"/>
  </r>
  <r>
    <x v="25"/>
    <s v="I/C DESG"/>
    <s v="006310"/>
    <s v="Siwakorn Meeposom"/>
    <m/>
    <n v="8"/>
  </r>
  <r>
    <x v="25"/>
    <s v="I/C DESG"/>
    <s v="006310"/>
    <s v="Siwakorn Meeposom"/>
    <m/>
    <n v="8"/>
  </r>
  <r>
    <x v="25"/>
    <s v="I/C DESG"/>
    <s v="006310"/>
    <s v="Siwakorn Meeposom"/>
    <m/>
    <n v="8"/>
  </r>
  <r>
    <x v="25"/>
    <s v="I/C DESG"/>
    <s v="006310"/>
    <s v="Siwakorn Meeposom"/>
    <m/>
    <n v="8"/>
  </r>
  <r>
    <x v="25"/>
    <s v="I/C DESG"/>
    <s v="006310"/>
    <s v="Siwakorn Meeposom"/>
    <m/>
    <n v="8"/>
  </r>
  <r>
    <x v="25"/>
    <s v="I/C DESG"/>
    <s v="006310"/>
    <s v="Siwakorn Meeposom"/>
    <m/>
    <n v="8"/>
  </r>
  <r>
    <x v="23"/>
    <s v="I/C DESG"/>
    <s v="002276"/>
    <s v="Jate Thongsom"/>
    <m/>
    <n v="8"/>
  </r>
  <r>
    <x v="25"/>
    <s v="I/C DESG"/>
    <s v="006310"/>
    <s v="Siwakorn Meeposom"/>
    <m/>
    <n v="4"/>
  </r>
  <r>
    <x v="23"/>
    <s v="I/C DESG"/>
    <s v="002276"/>
    <s v="Jate Thongsom"/>
    <m/>
    <n v="8"/>
  </r>
  <r>
    <x v="23"/>
    <s v="I/C DESG"/>
    <s v="007265"/>
    <s v="Ratchatiya Khameyeart"/>
    <m/>
    <n v="8"/>
  </r>
  <r>
    <x v="25"/>
    <s v="I/C DESG"/>
    <s v="006310"/>
    <s v="Siwakorn Meeposom"/>
    <m/>
    <n v="4"/>
  </r>
  <r>
    <x v="23"/>
    <s v="I/C DESG"/>
    <s v="007333"/>
    <s v="Amornrat Sudjairak"/>
    <m/>
    <n v="8"/>
  </r>
  <r>
    <x v="23"/>
    <s v="I/C DESG"/>
    <s v="002276"/>
    <s v="Jate Thongsom"/>
    <m/>
    <n v="8"/>
  </r>
  <r>
    <x v="23"/>
    <s v="I/C DESG"/>
    <s v="007265"/>
    <s v="Ratchatiya Khameyeart"/>
    <m/>
    <n v="8"/>
  </r>
  <r>
    <x v="25"/>
    <s v="I/C DESG"/>
    <s v="006310"/>
    <s v="Siwakorn Meeposom"/>
    <m/>
    <n v="4"/>
  </r>
  <r>
    <x v="23"/>
    <s v="I/C DESG"/>
    <s v="007265"/>
    <s v="Ratchatiya Khameyeart"/>
    <m/>
    <n v="8"/>
  </r>
  <r>
    <x v="23"/>
    <s v="I/C DESG"/>
    <s v="002276"/>
    <s v="Jate Thongsom"/>
    <m/>
    <n v="8"/>
  </r>
  <r>
    <x v="25"/>
    <s v="I/C DESG"/>
    <s v="006310"/>
    <s v="Siwakorn Meeposom"/>
    <m/>
    <n v="8"/>
  </r>
  <r>
    <x v="23"/>
    <s v="I/C DESG"/>
    <s v="007333"/>
    <s v="Amornrat Sudjairak"/>
    <m/>
    <n v="8"/>
  </r>
  <r>
    <x v="23"/>
    <s v="I/C DESG"/>
    <s v="007224"/>
    <s v="Siradech Meeitsara"/>
    <m/>
    <n v="8"/>
  </r>
  <r>
    <x v="23"/>
    <s v="I/C DESG"/>
    <s v="004491"/>
    <s v="Rapee Pongtanee"/>
    <m/>
    <n v="8"/>
  </r>
  <r>
    <x v="23"/>
    <s v="I/C DESG"/>
    <s v="007265"/>
    <s v="Ratchatiya Khameyeart"/>
    <m/>
    <n v="8"/>
  </r>
  <r>
    <x v="23"/>
    <s v="I/C DESG"/>
    <s v="002276"/>
    <s v="Jate Thongsom"/>
    <m/>
    <n v="8"/>
  </r>
  <r>
    <x v="23"/>
    <s v="I/C DESG"/>
    <s v="007333"/>
    <s v="Amornrat Sudjairak"/>
    <m/>
    <n v="8"/>
  </r>
  <r>
    <x v="25"/>
    <s v="I/C DESG"/>
    <s v="006310"/>
    <s v="Siwakorn Meeposom"/>
    <m/>
    <n v="8"/>
  </r>
  <r>
    <x v="23"/>
    <s v="I/C DESG"/>
    <s v="007224"/>
    <s v="Siradech Meeitsara"/>
    <m/>
    <n v="8"/>
  </r>
  <r>
    <x v="23"/>
    <s v="I/C DESG"/>
    <s v="004491"/>
    <s v="Rapee Pongtanee"/>
    <m/>
    <n v="8"/>
  </r>
  <r>
    <x v="23"/>
    <s v="I/C DESG"/>
    <s v="006526"/>
    <s v="Wittaya Kanchanakosol"/>
    <m/>
    <n v="8"/>
  </r>
  <r>
    <x v="23"/>
    <s v="I/C DESG"/>
    <s v="007265"/>
    <s v="Ratchatiya Khameyeart"/>
    <m/>
    <n v="8"/>
  </r>
  <r>
    <x v="23"/>
    <s v="I/C DESG"/>
    <s v="002276"/>
    <s v="Jate Thongsom"/>
    <m/>
    <n v="8"/>
  </r>
  <r>
    <x v="23"/>
    <s v="I/C DESG"/>
    <s v="007333"/>
    <s v="Amornrat Sudjairak"/>
    <m/>
    <n v="8"/>
  </r>
  <r>
    <x v="23"/>
    <s v="I/C DESG"/>
    <s v="007224"/>
    <s v="Siradech Meeitsara"/>
    <m/>
    <n v="8"/>
  </r>
  <r>
    <x v="23"/>
    <s v="I/C DESG"/>
    <s v="004491"/>
    <s v="Rapee Pongtanee"/>
    <m/>
    <n v="4"/>
  </r>
  <r>
    <x v="23"/>
    <s v="I/C DESG"/>
    <s v="000903"/>
    <s v="Chapoo Rordpet"/>
    <m/>
    <n v="8"/>
  </r>
  <r>
    <x v="23"/>
    <s v="I/C DESG"/>
    <s v="002780"/>
    <s v="Karuna Chandee"/>
    <m/>
    <n v="8"/>
  </r>
  <r>
    <x v="2"/>
    <s v="I/C DESG"/>
    <s v="006310"/>
    <s v="Siwakorn Meeposom"/>
    <m/>
    <n v="2"/>
  </r>
  <r>
    <x v="25"/>
    <s v="I/C DESG"/>
    <s v="004175"/>
    <s v="Pariyes Yaowasri"/>
    <m/>
    <n v="6"/>
  </r>
  <r>
    <x v="23"/>
    <s v="I/C DESG"/>
    <s v="007333"/>
    <s v="Amornrat Sudjairak"/>
    <m/>
    <n v="8"/>
  </r>
  <r>
    <x v="23"/>
    <s v="I/C DESG"/>
    <s v="007265"/>
    <s v="Ratchatiya Khameyeart"/>
    <m/>
    <n v="8"/>
  </r>
  <r>
    <x v="23"/>
    <s v="I/C DESG"/>
    <s v="007224"/>
    <s v="Siradech Meeitsara"/>
    <m/>
    <n v="8"/>
  </r>
  <r>
    <x v="2"/>
    <s v="I/C DESG"/>
    <s v="006310"/>
    <s v="Siwakorn Meeposom"/>
    <m/>
    <n v="2"/>
  </r>
  <r>
    <x v="23"/>
    <s v="I/C DESG"/>
    <s v="000903"/>
    <s v="Chapoo Rordpet"/>
    <m/>
    <n v="8"/>
  </r>
  <r>
    <x v="23"/>
    <s v="I/C DESG"/>
    <s v="004491"/>
    <s v="Rapee Pongtanee"/>
    <m/>
    <n v="8"/>
  </r>
  <r>
    <x v="23"/>
    <s v="I/C DESG"/>
    <s v="002780"/>
    <s v="Karuna Chandee"/>
    <m/>
    <n v="8"/>
  </r>
  <r>
    <x v="23"/>
    <s v="I/C DESG"/>
    <s v="002276"/>
    <s v="Jate Thongsom"/>
    <m/>
    <n v="8"/>
  </r>
  <r>
    <x v="23"/>
    <s v="I/C DESG"/>
    <s v="006526"/>
    <s v="Wittaya Kanchanakosol"/>
    <m/>
    <n v="8"/>
  </r>
  <r>
    <x v="23"/>
    <s v="I/C DESG"/>
    <s v="007333"/>
    <s v="Amornrat Sudjairak"/>
    <m/>
    <n v="8"/>
  </r>
  <r>
    <x v="23"/>
    <s v="I/C DESG"/>
    <s v="007224"/>
    <s v="Siradech Meeitsara"/>
    <m/>
    <n v="4"/>
  </r>
  <r>
    <x v="23"/>
    <s v="I/C DESG"/>
    <s v="007265"/>
    <s v="Ratchatiya Khameyeart"/>
    <m/>
    <n v="8"/>
  </r>
  <r>
    <x v="2"/>
    <s v="I/C DESG"/>
    <s v="006310"/>
    <s v="Siwakorn Meeposom"/>
    <m/>
    <n v="2"/>
  </r>
  <r>
    <x v="23"/>
    <s v="I/C DESG"/>
    <s v="000903"/>
    <s v="Chapoo Rordpet"/>
    <m/>
    <n v="8"/>
  </r>
  <r>
    <x v="23"/>
    <s v="I/C DESG"/>
    <s v="002780"/>
    <s v="Karuna Chandee"/>
    <m/>
    <n v="8"/>
  </r>
  <r>
    <x v="23"/>
    <s v="I/C DESG"/>
    <s v="004491"/>
    <s v="Rapee Pongtanee"/>
    <m/>
    <n v="8"/>
  </r>
  <r>
    <x v="23"/>
    <s v="I/C DESG"/>
    <s v="002276"/>
    <s v="Jate Thongsom"/>
    <m/>
    <n v="4"/>
  </r>
  <r>
    <x v="23"/>
    <s v="I/C DESG"/>
    <s v="007265"/>
    <s v="Ratchatiya Khameyeart"/>
    <m/>
    <n v="8"/>
  </r>
  <r>
    <x v="23"/>
    <s v="I/C DESG"/>
    <s v="007333"/>
    <s v="Amornrat Sudjairak"/>
    <m/>
    <n v="8"/>
  </r>
  <r>
    <x v="23"/>
    <s v="I/C DESG"/>
    <s v="007224"/>
    <s v="Siradech Meeitsara"/>
    <m/>
    <n v="8"/>
  </r>
  <r>
    <x v="23"/>
    <s v="I/C DESG"/>
    <s v="000903"/>
    <s v="Chapoo Rordpet"/>
    <m/>
    <n v="4"/>
  </r>
  <r>
    <x v="23"/>
    <s v="I/C DESG"/>
    <s v="002780"/>
    <s v="Karuna Chandee"/>
    <m/>
    <n v="8"/>
  </r>
  <r>
    <x v="23"/>
    <s v="I/C DESG"/>
    <s v="002276"/>
    <s v="Jate Thongsom"/>
    <m/>
    <n v="8"/>
  </r>
  <r>
    <x v="23"/>
    <s v="I/C DESG"/>
    <s v="007224"/>
    <s v="Siradech Meeitsara"/>
    <m/>
    <n v="8"/>
  </r>
  <r>
    <x v="23"/>
    <s v="I/C DESG"/>
    <s v="007265"/>
    <s v="Ratchatiya Khameyeart"/>
    <m/>
    <n v="8"/>
  </r>
  <r>
    <x v="23"/>
    <s v="I/C DESG"/>
    <s v="007333"/>
    <s v="Amornrat Sudjairak"/>
    <m/>
    <n v="8"/>
  </r>
  <r>
    <x v="23"/>
    <s v="I/C DESG"/>
    <n v="903"/>
    <s v="Chapoo Rordpet"/>
    <m/>
    <n v="6.5"/>
  </r>
  <r>
    <x v="23"/>
    <s v="I/C DESG"/>
    <n v="4491"/>
    <s v="Rapee Pongtanee"/>
    <m/>
    <n v="8"/>
  </r>
  <r>
    <x v="23"/>
    <s v="I/C DESG"/>
    <n v="2780"/>
    <s v="Karuna Chandee"/>
    <m/>
    <n v="8"/>
  </r>
  <r>
    <x v="25"/>
    <s v="I/C DESG"/>
    <n v="4175"/>
    <s v="Pariyes Yaowasri"/>
    <m/>
    <n v="8"/>
  </r>
  <r>
    <x v="23"/>
    <s v="I/C DESG"/>
    <n v="7224"/>
    <s v="Siradech Meeitsara"/>
    <m/>
    <n v="8"/>
  </r>
  <r>
    <x v="23"/>
    <s v="I/C DESG"/>
    <n v="7265"/>
    <s v="Ratchatiya Khameyeart"/>
    <m/>
    <n v="8"/>
  </r>
  <r>
    <x v="23"/>
    <s v="I/C DESG"/>
    <n v="4491"/>
    <s v="Rapee Pongtanee"/>
    <m/>
    <n v="4"/>
  </r>
  <r>
    <x v="23"/>
    <s v="I/C DESG"/>
    <n v="7333"/>
    <s v="Amornrat Sudjairak"/>
    <m/>
    <n v="8"/>
  </r>
  <r>
    <x v="23"/>
    <s v="I/C DESG"/>
    <n v="2780"/>
    <s v="Karuna Chandee"/>
    <m/>
    <n v="8"/>
  </r>
  <r>
    <x v="23"/>
    <s v="I/C DESG"/>
    <n v="6526"/>
    <s v="Wittaya Kanchanakosol"/>
    <m/>
    <n v="8"/>
  </r>
  <r>
    <x v="23"/>
    <s v="I/C DESG"/>
    <n v="7224"/>
    <s v="Siradech Meeitsara"/>
    <m/>
    <n v="8"/>
  </r>
  <r>
    <x v="23"/>
    <s v="I/C DESG"/>
    <n v="903"/>
    <s v="Chapoo Rordpet"/>
    <m/>
    <n v="7"/>
  </r>
  <r>
    <x v="23"/>
    <s v="I/C DESG"/>
    <n v="7333"/>
    <s v="Amornrat Sudjairak"/>
    <m/>
    <n v="8"/>
  </r>
  <r>
    <x v="23"/>
    <s v="I/C DESG"/>
    <n v="7265"/>
    <s v="Ratchatiya Khameyeart"/>
    <m/>
    <n v="8"/>
  </r>
  <r>
    <x v="23"/>
    <s v="I/C DESG"/>
    <n v="2780"/>
    <s v="Karuna Chandee"/>
    <m/>
    <n v="8"/>
  </r>
  <r>
    <x v="23"/>
    <s v="I/C DESG"/>
    <n v="6526"/>
    <s v="Wittaya Kanchanakosol"/>
    <m/>
    <n v="8"/>
  </r>
  <r>
    <x v="23"/>
    <s v="I/C DESG"/>
    <n v="7224"/>
    <s v="Siradech Meeitsara"/>
    <m/>
    <n v="8"/>
  </r>
  <r>
    <x v="23"/>
    <s v="I/C DESG"/>
    <n v="903"/>
    <s v="Chapoo Rordpet"/>
    <m/>
    <n v="8"/>
  </r>
  <r>
    <x v="23"/>
    <s v="I/C DESG"/>
    <n v="7333"/>
    <s v="Amornrat Sudjairak"/>
    <m/>
    <n v="8"/>
  </r>
  <r>
    <x v="23"/>
    <s v="I/C DESG"/>
    <n v="7265"/>
    <s v="Ratchatiya Khameyeart"/>
    <m/>
    <n v="8"/>
  </r>
  <r>
    <x v="23"/>
    <s v="I/C DESG"/>
    <n v="2780"/>
    <s v="Karuna Chandee"/>
    <m/>
    <n v="8"/>
  </r>
  <r>
    <x v="23"/>
    <s v="I/C DESG"/>
    <n v="4491"/>
    <s v="Rapee Pongtanee"/>
    <m/>
    <n v="8"/>
  </r>
  <r>
    <x v="23"/>
    <s v="I/C DESG"/>
    <n v="7224"/>
    <s v="Siradech Meeitsara"/>
    <m/>
    <n v="8"/>
  </r>
  <r>
    <x v="23"/>
    <s v="I/C DESG"/>
    <n v="903"/>
    <s v="Chapoo Rordpet"/>
    <m/>
    <n v="8"/>
  </r>
  <r>
    <x v="23"/>
    <s v="I/C DESG"/>
    <n v="4491"/>
    <s v="Rapee Pongtanee"/>
    <m/>
    <n v="7"/>
  </r>
  <r>
    <x v="23"/>
    <s v="I/C DESG"/>
    <n v="7265"/>
    <s v="Ratchatiya Khameyeart"/>
    <m/>
    <n v="8"/>
  </r>
  <r>
    <x v="23"/>
    <s v="I/C DESG"/>
    <n v="2780"/>
    <s v="Karuna Chandee"/>
    <m/>
    <n v="8"/>
  </r>
  <r>
    <x v="23"/>
    <s v="I/C DESG"/>
    <n v="903"/>
    <s v="Chapoo Rordpet"/>
    <m/>
    <n v="8"/>
  </r>
  <r>
    <x v="23"/>
    <s v="I/C DESG"/>
    <n v="4491"/>
    <s v="Rapee Pongtanee"/>
    <m/>
    <n v="8"/>
  </r>
  <r>
    <x v="23"/>
    <s v="I/C DESG"/>
    <n v="903"/>
    <s v="Chapoo Rordpet"/>
    <m/>
    <n v="8"/>
  </r>
  <r>
    <x v="25"/>
    <s v="I/C DESG"/>
    <n v="4175"/>
    <s v="Pariyes Yaowasri"/>
    <m/>
    <n v="8"/>
  </r>
  <r>
    <x v="23"/>
    <s v="I/C DESG"/>
    <n v="903"/>
    <s v="Chapoo Rordpet"/>
    <m/>
    <n v="4"/>
  </r>
  <r>
    <x v="23"/>
    <s v="I/C DESG"/>
    <n v="6526"/>
    <s v="Wittaya Kanchanakosol"/>
    <m/>
    <n v="8"/>
  </r>
  <r>
    <x v="23"/>
    <s v="I/C DESG"/>
    <n v="6526"/>
    <s v="Wittaya Kanchanakosol"/>
    <m/>
    <n v="8"/>
  </r>
  <r>
    <x v="23"/>
    <s v="I/C DESG"/>
    <n v="7265"/>
    <s v="Ratchatiya Khameyeart"/>
    <m/>
    <n v="8"/>
  </r>
  <r>
    <x v="25"/>
    <s v="I/C DESG"/>
    <n v="4175"/>
    <s v="Pariyes Yaowasri"/>
    <m/>
    <n v="2"/>
  </r>
  <r>
    <x v="23"/>
    <s v="I/C DESG"/>
    <n v="6526"/>
    <s v="Wittaya Kanchanakosol"/>
    <m/>
    <n v="8"/>
  </r>
  <r>
    <x v="23"/>
    <s v="I/C DESG"/>
    <n v="7265"/>
    <s v="Ratchatiya Khameyeart"/>
    <m/>
    <n v="8"/>
  </r>
  <r>
    <x v="23"/>
    <s v="I/C DESG"/>
    <n v="6526"/>
    <s v="Wittaya Kanchanakosol"/>
    <m/>
    <n v="8"/>
  </r>
  <r>
    <x v="23"/>
    <s v="I/C DESG"/>
    <n v="6526"/>
    <s v="Wittaya Kanchanakosol"/>
    <m/>
    <n v="8"/>
  </r>
  <r>
    <x v="23"/>
    <s v="I/C DESG"/>
    <n v="7265"/>
    <s v="Ratchatiya Khameyeart"/>
    <m/>
    <n v="8"/>
  </r>
  <r>
    <x v="76"/>
    <s v="I/C DESG"/>
    <n v="4175"/>
    <s v="Pariyes Yaowasri"/>
    <m/>
    <n v="6"/>
  </r>
  <r>
    <x v="23"/>
    <s v="I/C DESG"/>
    <n v="6526"/>
    <s v="Wittaya Kanchanakosol"/>
    <m/>
    <n v="8"/>
  </r>
  <r>
    <x v="23"/>
    <s v="I/C DESG"/>
    <n v="6526"/>
    <s v="Wittaya Kanchanakosol"/>
    <m/>
    <n v="8"/>
  </r>
  <r>
    <x v="23"/>
    <s v="I/C DESG"/>
    <n v="7265"/>
    <s v="Ratchatiya Khameyeart"/>
    <m/>
    <n v="8"/>
  </r>
  <r>
    <x v="76"/>
    <s v="I/C DESG"/>
    <n v="4175"/>
    <s v="Pariyes Yaowasri"/>
    <m/>
    <n v="6"/>
  </r>
  <r>
    <x v="23"/>
    <s v="I/C DESG"/>
    <n v="6526"/>
    <s v="Wittaya Kanchanakosol"/>
    <m/>
    <n v="8"/>
  </r>
  <r>
    <x v="23"/>
    <s v="I/C DESG"/>
    <n v="6526"/>
    <s v="Wittaya Kanchanakosol"/>
    <m/>
    <n v="8"/>
  </r>
  <r>
    <x v="23"/>
    <s v="I/C DESG"/>
    <n v="7265"/>
    <s v="Ratchatiya Khameyeart"/>
    <m/>
    <n v="8"/>
  </r>
  <r>
    <x v="23"/>
    <s v="I/C DESG"/>
    <n v="6526"/>
    <s v="Wittaya Kanchanakosol"/>
    <m/>
    <n v="7"/>
  </r>
  <r>
    <x v="23"/>
    <s v="I/C DESG"/>
    <n v="6526"/>
    <s v="Wittaya Kanchanakosol"/>
    <m/>
    <n v="8"/>
  </r>
  <r>
    <x v="22"/>
    <s v="I/C DESG"/>
    <n v="4175"/>
    <s v="Pariyes Yaowasri"/>
    <m/>
    <n v="6"/>
  </r>
  <r>
    <x v="23"/>
    <s v="I/C DESG"/>
    <n v="7265"/>
    <s v="Ratchatiya Khameyeart"/>
    <m/>
    <n v="8"/>
  </r>
  <r>
    <x v="23"/>
    <s v="I/C DESG"/>
    <n v="6526"/>
    <s v="Wittaya Kanchanakosol"/>
    <m/>
    <n v="6"/>
  </r>
  <r>
    <x v="23"/>
    <s v="I/C DESG"/>
    <n v="6526"/>
    <s v="Wittaya Kanchanakosol"/>
    <m/>
    <n v="8"/>
  </r>
  <r>
    <x v="22"/>
    <s v="I/C DESG"/>
    <n v="4175"/>
    <s v="Pariyes Yaowasri"/>
    <m/>
    <n v="2"/>
  </r>
  <r>
    <x v="23"/>
    <s v="I/C DESG"/>
    <n v="7265"/>
    <s v="Ratchatiya Khameyeart"/>
    <m/>
    <n v="8"/>
  </r>
  <r>
    <x v="23"/>
    <s v="I/C DESG"/>
    <n v="6526"/>
    <s v="Wittaya Kanchanakosol"/>
    <m/>
    <n v="8"/>
  </r>
  <r>
    <x v="23"/>
    <s v="I/C DESG"/>
    <n v="6526"/>
    <s v="Wittaya Kanchanakosol"/>
    <m/>
    <n v="8"/>
  </r>
  <r>
    <x v="22"/>
    <s v="I/C DESG"/>
    <n v="4175"/>
    <s v="Pariyes Yaowasri"/>
    <m/>
    <n v="2"/>
  </r>
  <r>
    <x v="23"/>
    <s v="I/C DESG"/>
    <n v="6526"/>
    <s v="Wittaya Kanchanakosol"/>
    <m/>
    <n v="8"/>
  </r>
  <r>
    <x v="71"/>
    <s v="I/C DESG"/>
    <n v="4175"/>
    <s v="Pariyes Yaowasri"/>
    <m/>
    <n v="2"/>
  </r>
  <r>
    <x v="71"/>
    <s v="I/C DESG"/>
    <n v="4175"/>
    <s v="Pariyes Yaowasri"/>
    <m/>
    <n v="6"/>
  </r>
  <r>
    <x v="6"/>
    <s v="I/C DESG"/>
    <n v="4175"/>
    <s v="Pariyes Yaowasri"/>
    <m/>
    <n v="4"/>
  </r>
  <r>
    <x v="25"/>
    <s v="I/C DESG"/>
    <n v="4175"/>
    <s v="Pariyes Yaowasri"/>
    <m/>
    <n v="4"/>
  </r>
  <r>
    <x v="25"/>
    <s v="I/C DESG"/>
    <n v="4175"/>
    <s v="Pariyes Yaowasri"/>
    <m/>
    <n v="2"/>
  </r>
  <r>
    <x v="76"/>
    <s v="I/C DESG"/>
    <n v="5749"/>
    <s v="Witthawat Witthayawiranon"/>
    <m/>
    <n v="6"/>
  </r>
  <r>
    <x v="76"/>
    <s v="I/C DESG"/>
    <n v="5749"/>
    <s v="Witthawat Witthayawiranon"/>
    <m/>
    <n v="6"/>
  </r>
  <r>
    <x v="23"/>
    <s v="I/C DESG"/>
    <n v="5749"/>
    <s v="Witthawat Witthayawiranon"/>
    <m/>
    <n v="8"/>
  </r>
  <r>
    <x v="23"/>
    <s v="I/C DESG"/>
    <n v="5749"/>
    <s v="Witthawat Witthayawiranon"/>
    <m/>
    <n v="7"/>
  </r>
  <r>
    <x v="23"/>
    <s v="I/C DESG"/>
    <n v="5749"/>
    <s v="Witthawat Witthayawiranon"/>
    <m/>
    <n v="2"/>
  </r>
  <r>
    <x v="23"/>
    <s v="I/C DESG"/>
    <n v="5749"/>
    <s v="Witthawat Witthayawiranon"/>
    <m/>
    <n v="2"/>
  </r>
  <r>
    <x v="23"/>
    <s v="I/C DESG"/>
    <n v="7264"/>
    <s v="Nira Summart"/>
    <m/>
    <n v="8"/>
  </r>
  <r>
    <x v="71"/>
    <s v="I/C DESG"/>
    <n v="5749"/>
    <s v="Witthawat Witthayawiranon"/>
    <m/>
    <n v="8"/>
  </r>
  <r>
    <x v="23"/>
    <s v="I/C DESG"/>
    <n v="2276"/>
    <s v="Jate Thongsom"/>
    <m/>
    <n v="6.5"/>
  </r>
  <r>
    <x v="23"/>
    <s v="I/C DESG"/>
    <n v="7264"/>
    <s v="Nira Summart"/>
    <m/>
    <n v="8"/>
  </r>
  <r>
    <x v="23"/>
    <s v="I/C DESG"/>
    <n v="7224"/>
    <s v="Siradech Meeitsara"/>
    <m/>
    <n v="8"/>
  </r>
  <r>
    <x v="23"/>
    <s v="I/C DESG"/>
    <n v="2276"/>
    <s v="Jate Thongsom"/>
    <m/>
    <n v="8"/>
  </r>
  <r>
    <x v="71"/>
    <s v="I/C DESG"/>
    <n v="5749"/>
    <s v="Witthawat Witthayawiranon"/>
    <m/>
    <n v="8"/>
  </r>
  <r>
    <x v="23"/>
    <s v="I/C DESG"/>
    <n v="7264"/>
    <s v="Nira Summart"/>
    <m/>
    <n v="8"/>
  </r>
  <r>
    <x v="23"/>
    <s v="I/C DESG"/>
    <n v="5279"/>
    <s v="Suthatip Paiboonnanthapong"/>
    <m/>
    <n v="8"/>
  </r>
  <r>
    <x v="23"/>
    <s v="I/C DESG"/>
    <n v="7224"/>
    <s v="Siradech Meeitsara"/>
    <m/>
    <n v="8"/>
  </r>
  <r>
    <x v="23"/>
    <s v="I/C DESG"/>
    <n v="2276"/>
    <s v="Jate Thongsom"/>
    <m/>
    <n v="8"/>
  </r>
  <r>
    <x v="71"/>
    <s v="I/C DESG"/>
    <n v="5749"/>
    <s v="Witthawat Witthayawiranon"/>
    <m/>
    <n v="7"/>
  </r>
  <r>
    <x v="23"/>
    <s v="I/C DESG"/>
    <n v="7264"/>
    <s v="Nira Summart"/>
    <m/>
    <n v="8"/>
  </r>
  <r>
    <x v="23"/>
    <s v="I/C DESG"/>
    <n v="4103"/>
    <s v="Nuttaporn Soontornmesatien"/>
    <m/>
    <n v="8"/>
  </r>
  <r>
    <x v="23"/>
    <s v="I/C DESG"/>
    <n v="5279"/>
    <s v="Suthatip Paiboonnanthapong"/>
    <m/>
    <n v="8"/>
  </r>
  <r>
    <x v="23"/>
    <s v="I/C DESG"/>
    <n v="7224"/>
    <s v="Siradech Meeitsara"/>
    <m/>
    <n v="8"/>
  </r>
  <r>
    <x v="23"/>
    <s v="I/C DESG"/>
    <n v="2276"/>
    <s v="Jate Thongsom"/>
    <m/>
    <n v="8"/>
  </r>
  <r>
    <x v="23"/>
    <s v="I/C DESG"/>
    <n v="7264"/>
    <s v="Nira Summart"/>
    <m/>
    <n v="8"/>
  </r>
  <r>
    <x v="23"/>
    <s v="I/C DESG"/>
    <n v="7240"/>
    <s v="Perawat Nuntanitti"/>
    <m/>
    <n v="8"/>
  </r>
  <r>
    <x v="23"/>
    <s v="I/C DESG"/>
    <n v="4103"/>
    <s v="Nuttaporn Soontornmesatien"/>
    <m/>
    <n v="8"/>
  </r>
  <r>
    <x v="23"/>
    <s v="I/C DESG"/>
    <n v="7224"/>
    <s v="Siradech Meeitsara"/>
    <m/>
    <n v="8"/>
  </r>
  <r>
    <x v="23"/>
    <s v="I/C DESG"/>
    <n v="2276"/>
    <s v="Jate Thongsom"/>
    <m/>
    <n v="8"/>
  </r>
  <r>
    <x v="23"/>
    <s v="I/C DESG"/>
    <n v="5279"/>
    <s v="Suthatip Paiboonnanthapong"/>
    <m/>
    <n v="8"/>
  </r>
  <r>
    <x v="23"/>
    <s v="I/C DESG"/>
    <n v="7264"/>
    <s v="Nira Summart"/>
    <m/>
    <n v="8"/>
  </r>
  <r>
    <x v="23"/>
    <s v="I/C DESG"/>
    <n v="7240"/>
    <s v="Perawat Nuntanitti"/>
    <m/>
    <n v="8"/>
  </r>
  <r>
    <x v="23"/>
    <s v="I/C DESG"/>
    <n v="4491"/>
    <s v="Rapee Pongtanee"/>
    <m/>
    <n v="4"/>
  </r>
  <r>
    <x v="23"/>
    <s v="I/C DESG"/>
    <n v="4103"/>
    <s v="Nuttaporn Soontornmesatien"/>
    <m/>
    <n v="8"/>
  </r>
  <r>
    <x v="23"/>
    <s v="I/C DESG"/>
    <n v="7224"/>
    <s v="Siradech Meeitsara"/>
    <m/>
    <n v="8"/>
  </r>
  <r>
    <x v="23"/>
    <s v="I/C DESG"/>
    <n v="5279"/>
    <s v="Suthatip Paiboonnanthapong"/>
    <m/>
    <n v="8"/>
  </r>
  <r>
    <x v="23"/>
    <s v="I/C DESG"/>
    <n v="7240"/>
    <s v="Perawat Nuntanitti"/>
    <m/>
    <n v="8"/>
  </r>
  <r>
    <x v="23"/>
    <s v="I/C DESG"/>
    <n v="4491"/>
    <s v="Rapee Pongtanee"/>
    <m/>
    <n v="8"/>
  </r>
  <r>
    <x v="23"/>
    <s v="I/C DESG"/>
    <n v="2276"/>
    <s v="Jate Thongsom"/>
    <m/>
    <n v="4"/>
  </r>
  <r>
    <x v="23"/>
    <s v="I/C DESG"/>
    <n v="4103"/>
    <s v="Nuttaporn Soontornmesatien"/>
    <m/>
    <n v="8"/>
  </r>
  <r>
    <x v="23"/>
    <s v="I/C DESG"/>
    <n v="7264"/>
    <s v="Nira Summart"/>
    <m/>
    <n v="8"/>
  </r>
  <r>
    <x v="23"/>
    <s v="I/C DESG"/>
    <n v="5279"/>
    <s v="Suthatip Paiboonnanthapong"/>
    <m/>
    <n v="8"/>
  </r>
  <r>
    <x v="23"/>
    <s v="I/C DESG"/>
    <n v="7224"/>
    <s v="Siradech Meeitsara"/>
    <m/>
    <n v="8"/>
  </r>
  <r>
    <x v="23"/>
    <s v="I/C DESG"/>
    <n v="7240"/>
    <s v="Perawat Nuntanitti"/>
    <m/>
    <n v="8"/>
  </r>
  <r>
    <x v="23"/>
    <s v="I/C DESG"/>
    <n v="4491"/>
    <s v="Rapee Pongtanee"/>
    <m/>
    <n v="8"/>
  </r>
  <r>
    <x v="23"/>
    <s v="I/C DESG"/>
    <n v="4103"/>
    <s v="Nuttaporn Soontornmesatien"/>
    <m/>
    <n v="8"/>
  </r>
  <r>
    <x v="23"/>
    <s v="I/C DESG"/>
    <n v="7264"/>
    <s v="Nira Summart"/>
    <m/>
    <n v="8"/>
  </r>
  <r>
    <x v="23"/>
    <s v="I/C DESG"/>
    <n v="6486"/>
    <s v="Sakchai Kamchai"/>
    <m/>
    <n v="8"/>
  </r>
  <r>
    <x v="23"/>
    <s v="I/C DESG"/>
    <n v="5279"/>
    <s v="Suthatip Paiboonnanthapong"/>
    <m/>
    <n v="8"/>
  </r>
  <r>
    <x v="23"/>
    <s v="I/C DESG"/>
    <n v="7224"/>
    <s v="Siradech Meeitsara"/>
    <m/>
    <n v="8"/>
  </r>
  <r>
    <x v="23"/>
    <s v="I/C DESG"/>
    <n v="4491"/>
    <s v="Rapee Pongtanee"/>
    <m/>
    <n v="8"/>
  </r>
  <r>
    <x v="23"/>
    <s v="I/C DESG"/>
    <n v="7240"/>
    <s v="Perawat Nuntanitti"/>
    <m/>
    <n v="8"/>
  </r>
  <r>
    <x v="23"/>
    <s v="I/C DESG"/>
    <n v="7264"/>
    <s v="Nira Summart"/>
    <m/>
    <n v="8"/>
  </r>
  <r>
    <x v="23"/>
    <s v="I/C DESG"/>
    <n v="6486"/>
    <s v="Sakchai Kamchai"/>
    <m/>
    <n v="8"/>
  </r>
  <r>
    <x v="23"/>
    <s v="I/C DESG"/>
    <n v="4103"/>
    <s v="Nuttaporn Soontornmesatien"/>
    <m/>
    <n v="8"/>
  </r>
  <r>
    <x v="23"/>
    <s v="I/C DESG"/>
    <n v="5279"/>
    <s v="Suthatip Paiboonnanthapong"/>
    <m/>
    <n v="8"/>
  </r>
  <r>
    <x v="23"/>
    <s v="I/C DESG"/>
    <n v="7224"/>
    <s v="Siradech Meeitsara"/>
    <m/>
    <n v="8"/>
  </r>
  <r>
    <x v="23"/>
    <s v="I/C DESG"/>
    <n v="4491"/>
    <s v="Rapee Pongtanee"/>
    <m/>
    <n v="4"/>
  </r>
  <r>
    <x v="25"/>
    <s v="I/C DESG"/>
    <n v="871"/>
    <s v="Chakrit Ounvises"/>
    <m/>
    <n v="4"/>
  </r>
  <r>
    <x v="23"/>
    <s v="I/C DESG"/>
    <n v="7264"/>
    <s v="Nira Summart"/>
    <m/>
    <n v="8"/>
  </r>
  <r>
    <x v="23"/>
    <s v="I/C DESG"/>
    <n v="6486"/>
    <s v="Sakchai Kamchai"/>
    <m/>
    <n v="4"/>
  </r>
  <r>
    <x v="23"/>
    <s v="I/C DESG"/>
    <n v="5279"/>
    <s v="Suthatip Paiboonnanthapong"/>
    <m/>
    <n v="8"/>
  </r>
  <r>
    <x v="23"/>
    <s v="I/C DESG"/>
    <n v="7240"/>
    <s v="Perawat Nuntanitti"/>
    <m/>
    <n v="8"/>
  </r>
  <r>
    <x v="23"/>
    <s v="I/C DESG"/>
    <n v="4103"/>
    <s v="Nuttaporn Soontornmesatien"/>
    <m/>
    <n v="8"/>
  </r>
  <r>
    <x v="25"/>
    <s v="I/C DESG"/>
    <n v="871"/>
    <s v="Chakrit Ounvises"/>
    <m/>
    <n v="6"/>
  </r>
  <r>
    <x v="23"/>
    <s v="I/C DESG"/>
    <n v="6486"/>
    <s v="Sakchai Kamchai"/>
    <m/>
    <n v="8"/>
  </r>
  <r>
    <x v="23"/>
    <s v="I/C DESG"/>
    <n v="5279"/>
    <s v="Suthatip Paiboonnanthapong"/>
    <m/>
    <n v="8"/>
  </r>
  <r>
    <x v="23"/>
    <s v="I/C DESG"/>
    <n v="7240"/>
    <s v="Perawat Nuntanitti"/>
    <m/>
    <n v="8"/>
  </r>
  <r>
    <x v="23"/>
    <s v="I/C DESG"/>
    <n v="4491"/>
    <s v="Rapee Pongtanee"/>
    <m/>
    <n v="8"/>
  </r>
  <r>
    <x v="23"/>
    <s v="I/C DESG"/>
    <n v="4103"/>
    <s v="Nuttaporn Soontornmesatien"/>
    <m/>
    <n v="8"/>
  </r>
  <r>
    <x v="23"/>
    <s v="I/C DESG"/>
    <n v="6486"/>
    <s v="Sakchai Kamchai"/>
    <m/>
    <n v="8"/>
  </r>
  <r>
    <x v="23"/>
    <s v="I/C DESG"/>
    <n v="5279"/>
    <s v="Suthatip Paiboonnanthapong"/>
    <m/>
    <n v="8"/>
  </r>
  <r>
    <x v="23"/>
    <s v="I/C DESG"/>
    <n v="7240"/>
    <s v="Perawat Nuntanitti"/>
    <m/>
    <n v="8"/>
  </r>
  <r>
    <x v="23"/>
    <s v="I/C DESG"/>
    <n v="4491"/>
    <s v="Rapee Pongtanee"/>
    <m/>
    <n v="6.5"/>
  </r>
  <r>
    <x v="23"/>
    <s v="I/C DESG"/>
    <n v="4103"/>
    <s v="Nuttaporn Soontornmesatien"/>
    <m/>
    <n v="8"/>
  </r>
  <r>
    <x v="23"/>
    <s v="I/C DESG"/>
    <n v="6486"/>
    <s v="Sakchai Kamchai"/>
    <m/>
    <n v="4"/>
  </r>
  <r>
    <x v="23"/>
    <s v="I/C DESG"/>
    <n v="7240"/>
    <s v="Perawat Nuntanitti"/>
    <m/>
    <n v="8"/>
  </r>
  <r>
    <x v="23"/>
    <s v="I/C DESG"/>
    <n v="4491"/>
    <s v="Rapee Pongtanee"/>
    <m/>
    <n v="7"/>
  </r>
  <r>
    <x v="23"/>
    <s v="I/C DESG"/>
    <n v="6486"/>
    <s v="Sakchai Kamchai"/>
    <m/>
    <n v="8"/>
  </r>
  <r>
    <x v="23"/>
    <s v="I/C DESG"/>
    <n v="4491"/>
    <s v="Rapee Pongtanee"/>
    <m/>
    <n v="8"/>
  </r>
  <r>
    <x v="23"/>
    <s v="I/C DESG"/>
    <n v="6486"/>
    <s v="Sakchai Kamchai"/>
    <m/>
    <n v="8"/>
  </r>
  <r>
    <x v="22"/>
    <s v="I/C DESG"/>
    <n v="871"/>
    <s v="Chakrit Ounvises"/>
    <m/>
    <n v="1"/>
  </r>
  <r>
    <x v="23"/>
    <s v="I/C DESG"/>
    <n v="6486"/>
    <s v="Sakchai Kamchai"/>
    <m/>
    <n v="8"/>
  </r>
  <r>
    <x v="22"/>
    <s v="I/C DESG"/>
    <n v="871"/>
    <s v="Chakrit Ounvises"/>
    <m/>
    <n v="1"/>
  </r>
  <r>
    <x v="25"/>
    <s v="I/C DESG"/>
    <n v="871"/>
    <s v="Chakrit Ounvises"/>
    <m/>
    <n v="4"/>
  </r>
  <r>
    <x v="25"/>
    <s v="I/C DESG"/>
    <n v="871"/>
    <s v="Chakrit Ounvises"/>
    <m/>
    <n v="6"/>
  </r>
  <r>
    <x v="25"/>
    <s v="I/C DESG"/>
    <n v="871"/>
    <s v="Chakrit Ounvises"/>
    <m/>
    <n v="3"/>
  </r>
  <r>
    <x v="25"/>
    <s v="I/C DESG"/>
    <n v="871"/>
    <s v="Chakrit Ounvises"/>
    <m/>
    <n v="4"/>
  </r>
  <r>
    <x v="23"/>
    <s v="I/C DESG"/>
    <n v="871"/>
    <s v="Chakrit Ounvises"/>
    <m/>
    <n v="6"/>
  </r>
  <r>
    <x v="23"/>
    <s v="I/C DESG"/>
    <n v="871"/>
    <s v="Chakrit Ounvises"/>
    <m/>
    <n v="4"/>
  </r>
  <r>
    <x v="23"/>
    <s v="I/C DESG"/>
    <n v="871"/>
    <s v="Chakrit Ounvises"/>
    <m/>
    <n v="4"/>
  </r>
  <r>
    <x v="23"/>
    <s v="I/C DESG"/>
    <n v="871"/>
    <s v="Chakrit Ounvises"/>
    <m/>
    <n v="2"/>
  </r>
  <r>
    <x v="23"/>
    <s v="I/C DESG"/>
    <n v="871"/>
    <s v="Chakrit Ounvises"/>
    <m/>
    <n v="2"/>
  </r>
  <r>
    <x v="25"/>
    <s v="I/C DESG"/>
    <n v="871"/>
    <s v="Chakrit Ounvises"/>
    <m/>
    <n v="4"/>
  </r>
  <r>
    <x v="25"/>
    <s v="I/C DESG"/>
    <n v="871"/>
    <s v="Chakrit Ounvises"/>
    <m/>
    <n v="6"/>
  </r>
  <r>
    <x v="25"/>
    <s v="I/C DESG"/>
    <n v="871"/>
    <s v="Chakrit Ounvises"/>
    <m/>
    <n v="6"/>
  </r>
  <r>
    <x v="23"/>
    <s v="I/C DESG"/>
    <n v="871"/>
    <s v="Chakrit Ounvises"/>
    <m/>
    <n v="2"/>
  </r>
  <r>
    <x v="23"/>
    <s v="I/C DESG"/>
    <n v="871"/>
    <s v="Chakrit Ounvises"/>
    <m/>
    <n v="2"/>
  </r>
  <r>
    <x v="23"/>
    <s v="I/C DESG"/>
    <n v="871"/>
    <s v="Chakrit Ounvises"/>
    <m/>
    <n v="2"/>
  </r>
  <r>
    <x v="71"/>
    <s v="I/C DESG"/>
    <n v="3038"/>
    <s v="Lampoon Khamwangngeaw"/>
    <m/>
    <n v="4"/>
  </r>
  <r>
    <x v="71"/>
    <s v="I/C DESG"/>
    <n v="3038"/>
    <s v="Lampoon Khamwangngeaw"/>
    <m/>
    <n v="2"/>
  </r>
  <r>
    <x v="5"/>
    <s v="I/C DESG"/>
    <n v="3038"/>
    <s v="Lampoon Khamwangngeaw"/>
    <m/>
    <n v="5"/>
  </r>
  <r>
    <x v="71"/>
    <s v="I/C DESG"/>
    <n v="3038"/>
    <s v="Lampoon Khamwangngeaw"/>
    <m/>
    <n v="8"/>
  </r>
  <r>
    <x v="23"/>
    <s v="I/C DESG"/>
    <n v="871"/>
    <s v="Chakrit Ounvises"/>
    <m/>
    <n v="3"/>
  </r>
  <r>
    <x v="71"/>
    <s v="I/C DESG"/>
    <n v="3038"/>
    <s v="Lampoon Khamwangngeaw"/>
    <m/>
    <n v="2"/>
  </r>
  <r>
    <x v="23"/>
    <s v="I/C DESG"/>
    <n v="871"/>
    <s v="Chakrit Ounvises"/>
    <m/>
    <n v="3"/>
  </r>
  <r>
    <x v="23"/>
    <s v="I/C DESG"/>
    <n v="871"/>
    <s v="Chakrit Ounvises"/>
    <m/>
    <n v="3"/>
  </r>
  <r>
    <x v="23"/>
    <s v="I/C DESG"/>
    <n v="3038"/>
    <s v="Lampoon Khamwangngeaw"/>
    <m/>
    <n v="4"/>
  </r>
  <r>
    <x v="76"/>
    <s v="I/C DESG"/>
    <n v="871"/>
    <s v="Chakrit Ounvises"/>
    <m/>
    <n v="2"/>
  </r>
  <r>
    <x v="23"/>
    <s v="I/C DESG"/>
    <n v="3038"/>
    <s v="Lampoon Khamwangngeaw"/>
    <m/>
    <n v="5"/>
  </r>
  <r>
    <x v="76"/>
    <s v="I/C DESG"/>
    <n v="871"/>
    <s v="Chakrit Ounvises"/>
    <m/>
    <n v="3"/>
  </r>
  <r>
    <x v="71"/>
    <s v="I/C DESG"/>
    <n v="3038"/>
    <s v="Lampoon Khamwangngeaw"/>
    <m/>
    <n v="8"/>
  </r>
  <r>
    <x v="76"/>
    <s v="I/C DESG"/>
    <n v="871"/>
    <s v="Chakrit Ounvises"/>
    <m/>
    <n v="5"/>
  </r>
  <r>
    <x v="71"/>
    <s v="I/C DESG"/>
    <n v="3038"/>
    <s v="Lampoon Khamwangngeaw"/>
    <m/>
    <n v="3"/>
  </r>
  <r>
    <x v="5"/>
    <s v="I/C DESG"/>
    <n v="3038"/>
    <s v="Lampoon Khamwangngeaw"/>
    <m/>
    <n v="2"/>
  </r>
  <r>
    <x v="23"/>
    <s v="I/C DESG"/>
    <n v="3038"/>
    <s v="Lampoon Khamwangngeaw"/>
    <m/>
    <n v="4"/>
  </r>
  <r>
    <x v="23"/>
    <s v="I/C DESG"/>
    <n v="3038"/>
    <s v="Lampoon Khamwangngeaw"/>
    <m/>
    <n v="8"/>
  </r>
  <r>
    <x v="23"/>
    <s v="I/C DESG"/>
    <n v="3038"/>
    <s v="Lampoon Khamwangngeaw"/>
    <m/>
    <n v="8"/>
  </r>
  <r>
    <x v="2"/>
    <s v="I/C DESG"/>
    <n v="6310"/>
    <s v="Siwakorn Meeposom"/>
    <m/>
    <n v="2"/>
  </r>
  <r>
    <x v="23"/>
    <s v="I/C DESG"/>
    <n v="3038"/>
    <s v="Lampoon Khamwangngeaw"/>
    <m/>
    <n v="8"/>
  </r>
  <r>
    <x v="2"/>
    <s v="I/C DESG"/>
    <n v="6310"/>
    <s v="Siwakorn Meeposom"/>
    <m/>
    <n v="2"/>
  </r>
  <r>
    <x v="23"/>
    <s v="I/C DESG"/>
    <n v="3038"/>
    <s v="Lampoon Khamwangngeaw"/>
    <m/>
    <n v="6"/>
  </r>
  <r>
    <x v="2"/>
    <s v="I/C DESG"/>
    <n v="6310"/>
    <s v="Siwakorn Meeposom"/>
    <m/>
    <n v="2"/>
  </r>
  <r>
    <x v="2"/>
    <s v="I/C DESG"/>
    <n v="6310"/>
    <s v="Siwakorn Meeposom"/>
    <m/>
    <n v="3"/>
  </r>
  <r>
    <x v="2"/>
    <s v="I/C DESG"/>
    <n v="6310"/>
    <s v="Siwakorn Meeposom"/>
    <m/>
    <n v="3"/>
  </r>
  <r>
    <x v="23"/>
    <s v="I/C DESG"/>
    <n v="903"/>
    <s v="Chapoo Rordpet"/>
    <m/>
    <n v="6"/>
  </r>
  <r>
    <x v="23"/>
    <s v="I/C DESG"/>
    <n v="903"/>
    <s v="Chapoo Rordpet"/>
    <m/>
    <n v="8"/>
  </r>
  <r>
    <x v="23"/>
    <s v="I/C DESG"/>
    <n v="903"/>
    <s v="Chapoo Rordpet"/>
    <m/>
    <n v="6"/>
  </r>
  <r>
    <x v="23"/>
    <s v="I/C DESG"/>
    <n v="903"/>
    <s v="Chapoo Rordpet"/>
    <m/>
    <n v="8"/>
  </r>
  <r>
    <x v="23"/>
    <s v="I/C DESG"/>
    <n v="903"/>
    <s v="Chapoo Rordpet"/>
    <m/>
    <n v="6"/>
  </r>
  <r>
    <x v="23"/>
    <s v="I/C DESG"/>
    <n v="903"/>
    <s v="Chapoo Rordpet"/>
    <m/>
    <n v="8"/>
  </r>
  <r>
    <x v="23"/>
    <s v="I/C DESG"/>
    <n v="903"/>
    <s v="Chapoo Rordpet"/>
    <m/>
    <n v="6"/>
  </r>
  <r>
    <x v="23"/>
    <s v="I/C DESG"/>
    <n v="903"/>
    <s v="Chapoo Rordpet"/>
    <m/>
    <n v="8"/>
  </r>
  <r>
    <x v="76"/>
    <s v="I/C DESG"/>
    <n v="4498"/>
    <s v="Rattikarn Saengow"/>
    <m/>
    <n v="2"/>
  </r>
  <r>
    <x v="76"/>
    <s v="I/C DESG"/>
    <n v="4498"/>
    <s v="Rattikarn Saengow"/>
    <m/>
    <n v="4"/>
  </r>
  <r>
    <x v="71"/>
    <s v="I/C DESG"/>
    <n v="4498"/>
    <s v="Rattikarn Saengow"/>
    <m/>
    <n v="8"/>
  </r>
  <r>
    <x v="71"/>
    <s v="I/C DESG"/>
    <n v="4498"/>
    <s v="Rattikarn Saengow"/>
    <m/>
    <n v="8"/>
  </r>
  <r>
    <x v="71"/>
    <s v="I/C DESG"/>
    <n v="4498"/>
    <s v="Rattikarn Saengow"/>
    <m/>
    <n v="8"/>
  </r>
  <r>
    <x v="71"/>
    <s v="I/C DESG"/>
    <n v="4498"/>
    <s v="Rattikarn Saengow"/>
    <m/>
    <n v="8"/>
  </r>
  <r>
    <x v="23"/>
    <s v="I/C DESG"/>
    <n v="7333"/>
    <s v="Amornrat Sudjairak"/>
    <m/>
    <n v="8"/>
  </r>
  <r>
    <x v="23"/>
    <s v="I/C DESG"/>
    <n v="7333"/>
    <s v="Amornrat Sudjairak"/>
    <m/>
    <n v="8"/>
  </r>
  <r>
    <x v="23"/>
    <s v="I/C DESG"/>
    <n v="7333"/>
    <s v="Amornrat Sudjairak"/>
    <m/>
    <n v="8"/>
  </r>
  <r>
    <x v="23"/>
    <s v="I/C DESG"/>
    <n v="7333"/>
    <s v="Amornrat Sudjairak"/>
    <m/>
    <n v="8"/>
  </r>
  <r>
    <x v="23"/>
    <s v="I/C DESG"/>
    <n v="7333"/>
    <s v="Amornrat Sudjairak"/>
    <m/>
    <n v="8"/>
  </r>
  <r>
    <x v="23"/>
    <s v="I/C DESG"/>
    <n v="7333"/>
    <s v="Amornrat Sudjairak"/>
    <m/>
    <n v="8"/>
  </r>
  <r>
    <x v="23"/>
    <s v="I/C DESG"/>
    <n v="7333"/>
    <s v="Amornrat Sudjairak"/>
    <m/>
    <n v="8"/>
  </r>
  <r>
    <x v="76"/>
    <s v="I/C DESG"/>
    <n v="7225"/>
    <s v="Sanya Inchan"/>
    <m/>
    <n v="6"/>
  </r>
  <r>
    <x v="22"/>
    <s v="I/C DESG"/>
    <n v="7225"/>
    <s v="Sanya Inchan"/>
    <m/>
    <n v="2"/>
  </r>
  <r>
    <x v="22"/>
    <s v="I/C DESG"/>
    <n v="7225"/>
    <s v="Sanya Inchan"/>
    <m/>
    <n v="1"/>
  </r>
  <r>
    <x v="25"/>
    <s v="I/C DESG"/>
    <n v="7225"/>
    <s v="Sanya Inchan"/>
    <m/>
    <n v="5"/>
  </r>
  <r>
    <x v="25"/>
    <s v="I/C DESG"/>
    <n v="7225"/>
    <s v="Sanya Inchan"/>
    <m/>
    <n v="3"/>
  </r>
  <r>
    <x v="4"/>
    <s v="I/C DESG"/>
    <n v="7225"/>
    <s v="Sanya Inchan"/>
    <m/>
    <n v="3"/>
  </r>
  <r>
    <x v="4"/>
    <s v="I/C DESG"/>
    <n v="7225"/>
    <s v="Sanya Inchan"/>
    <m/>
    <n v="1"/>
  </r>
  <r>
    <x v="25"/>
    <s v="I/C DESG"/>
    <n v="7225"/>
    <s v="Sanya Inchan"/>
    <m/>
    <n v="5"/>
  </r>
  <r>
    <x v="25"/>
    <s v="I/C DESG"/>
    <n v="7225"/>
    <s v="Sanya Inchan"/>
    <m/>
    <n v="5"/>
  </r>
  <r>
    <x v="25"/>
    <s v="I/C DESG"/>
    <n v="7225"/>
    <s v="Sanya Inchan"/>
    <m/>
    <n v="6"/>
  </r>
  <r>
    <x v="22"/>
    <s v="I/C DESG"/>
    <n v="7225"/>
    <s v="Sanya Inchan"/>
    <m/>
    <n v="2"/>
  </r>
  <r>
    <x v="4"/>
    <s v="I/C DESG"/>
    <n v="7225"/>
    <s v="Sanya Inchan"/>
    <m/>
    <n v="2"/>
  </r>
  <r>
    <x v="4"/>
    <s v="I/C DESG"/>
    <n v="7225"/>
    <s v="Sanya Inchan"/>
    <m/>
    <n v="1"/>
  </r>
  <r>
    <x v="4"/>
    <s v="I/C DESG"/>
    <n v="7225"/>
    <s v="Sanya Inchan"/>
    <m/>
    <n v="2"/>
  </r>
  <r>
    <x v="4"/>
    <s v="I/C DESG"/>
    <n v="7225"/>
    <s v="Sanya Inchan"/>
    <m/>
    <n v="3"/>
  </r>
  <r>
    <x v="4"/>
    <s v="I/C DESG"/>
    <n v="7225"/>
    <s v="Sanya Inchan"/>
    <m/>
    <n v="2"/>
  </r>
  <r>
    <x v="23"/>
    <s v="I/C DESG"/>
    <n v="3038"/>
    <s v="Lampoon Khamwangngeaw"/>
    <m/>
    <n v="1"/>
  </r>
  <r>
    <x v="23"/>
    <s v="I/C DESG"/>
    <n v="3038"/>
    <s v="Lampoon Khamwangngeaw"/>
    <m/>
    <n v="1"/>
  </r>
  <r>
    <x v="23"/>
    <s v="I/C DESG"/>
    <n v="3038"/>
    <s v="Lampoon Khamwangngeaw"/>
    <m/>
    <n v="2"/>
  </r>
  <r>
    <x v="23"/>
    <s v="I/C DESG"/>
    <n v="5279"/>
    <s v="Suthatip Paiboonnanthapong"/>
    <m/>
    <n v="8"/>
  </r>
  <r>
    <x v="23"/>
    <s v="I/C DESG"/>
    <n v="3038"/>
    <s v="Lampoon Khamwangngeaw"/>
    <m/>
    <n v="2"/>
  </r>
  <r>
    <x v="71"/>
    <s v="I/C DESG"/>
    <n v="3038"/>
    <s v="Lampoon Khamwangngeaw"/>
    <m/>
    <n v="7"/>
  </r>
  <r>
    <x v="23"/>
    <s v="I/C DESG"/>
    <n v="5279"/>
    <s v="Suthatip Paiboonnanthapong"/>
    <m/>
    <n v="8"/>
  </r>
  <r>
    <x v="71"/>
    <s v="I/C DESG"/>
    <n v="3038"/>
    <s v="Lampoon Khamwangngeaw"/>
    <m/>
    <n v="7"/>
  </r>
  <r>
    <x v="23"/>
    <s v="I/C DESG"/>
    <n v="5279"/>
    <s v="Suthatip Paiboonnanthapong"/>
    <m/>
    <n v="8"/>
  </r>
  <r>
    <x v="71"/>
    <s v="I/C DESG"/>
    <n v="3038"/>
    <s v="Lampoon Khamwangngeaw"/>
    <m/>
    <n v="6"/>
  </r>
  <r>
    <x v="23"/>
    <s v="I/C DESG"/>
    <n v="5279"/>
    <s v="Suthatip Paiboonnanthapong"/>
    <m/>
    <n v="8"/>
  </r>
  <r>
    <x v="71"/>
    <s v="I/C DESG"/>
    <n v="3038"/>
    <s v="Lampoon Khamwangngeaw"/>
    <m/>
    <n v="3"/>
  </r>
  <r>
    <x v="23"/>
    <s v="I/C DESG"/>
    <n v="5279"/>
    <s v="Suthatip Paiboonnanthapong"/>
    <m/>
    <n v="8"/>
  </r>
  <r>
    <x v="23"/>
    <s v="I/C DESG"/>
    <n v="5279"/>
    <s v="Suthatip Paiboonnanthapong"/>
    <m/>
    <n v="8"/>
  </r>
  <r>
    <x v="23"/>
    <s v="I/C DESG"/>
    <n v="5279"/>
    <s v="Suthatip Paiboonnanthapong"/>
    <m/>
    <n v="8"/>
  </r>
  <r>
    <x v="23"/>
    <s v="I/C DESG"/>
    <n v="3038"/>
    <s v="Lampoon Khamwangngeaw"/>
    <m/>
    <n v="2"/>
  </r>
  <r>
    <x v="23"/>
    <s v="I/C DESG"/>
    <n v="5279"/>
    <s v="Suthatip Paiboonnanthapong"/>
    <m/>
    <n v="8"/>
  </r>
  <r>
    <x v="23"/>
    <s v="I/C DESG"/>
    <n v="3038"/>
    <s v="Lampoon Khamwangngeaw"/>
    <m/>
    <n v="1"/>
  </r>
  <r>
    <x v="23"/>
    <s v="I/C DESG"/>
    <n v="3038"/>
    <s v="Lampoon Khamwangngeaw"/>
    <m/>
    <n v="2"/>
  </r>
  <r>
    <x v="71"/>
    <s v="I/C DESG"/>
    <n v="3038"/>
    <s v="Lampoon Khamwangngeaw"/>
    <m/>
    <n v="8"/>
  </r>
  <r>
    <x v="71"/>
    <s v="I/C DESG"/>
    <n v="3038"/>
    <s v="Lampoon Khamwangngeaw"/>
    <m/>
    <n v="7"/>
  </r>
  <r>
    <x v="71"/>
    <s v="I/C DESG"/>
    <n v="3038"/>
    <s v="Lampoon Khamwangngeaw"/>
    <m/>
    <n v="6"/>
  </r>
  <r>
    <x v="5"/>
    <s v="I/C DESG"/>
    <n v="4057"/>
    <s v="Nitipol Kanagasai"/>
    <m/>
    <n v="2"/>
  </r>
  <r>
    <x v="5"/>
    <s v="I/C DESG"/>
    <n v="4057"/>
    <s v="Nitipol Kanagasai"/>
    <m/>
    <n v="3"/>
  </r>
  <r>
    <x v="4"/>
    <s v="I/C DESG"/>
    <n v="4927"/>
    <s v="Seksan Pliansinchai"/>
    <m/>
    <n v="8"/>
  </r>
  <r>
    <x v="4"/>
    <s v="I/C DESG"/>
    <n v="4927"/>
    <s v="Seksan Pliansinchai"/>
    <m/>
    <n v="7"/>
  </r>
  <r>
    <x v="4"/>
    <s v="I/C DESG"/>
    <n v="4927"/>
    <s v="Seksan Pliansinchai"/>
    <m/>
    <n v="8"/>
  </r>
  <r>
    <x v="4"/>
    <s v="I/C DESG"/>
    <n v="4927"/>
    <s v="Seksan Pliansinchai"/>
    <m/>
    <n v="8"/>
  </r>
  <r>
    <x v="4"/>
    <s v="I/C DESG"/>
    <n v="4927"/>
    <s v="Seksan Pliansinchai"/>
    <m/>
    <n v="7"/>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71"/>
    <s v="I/C DESG"/>
    <n v="2302"/>
    <s v="Jeerustha Kamlang"/>
    <m/>
    <n v="1"/>
  </r>
  <r>
    <x v="71"/>
    <s v="I/C DESG"/>
    <n v="2302"/>
    <s v="Jeerustha Kamlang"/>
    <m/>
    <n v="1"/>
  </r>
  <r>
    <x v="71"/>
    <s v="I/C DESG"/>
    <n v="2302"/>
    <s v="Jeerustha Kamlang"/>
    <m/>
    <n v="1"/>
  </r>
  <r>
    <x v="25"/>
    <s v="I/C DESG"/>
    <n v="4175"/>
    <s v="Pariyes Yaowasri"/>
    <m/>
    <n v="4"/>
  </r>
  <r>
    <x v="25"/>
    <s v="I/C DESG"/>
    <n v="4175"/>
    <s v="Pariyes Yaowasri"/>
    <m/>
    <n v="6"/>
  </r>
  <r>
    <x v="25"/>
    <s v="I/C DESG"/>
    <n v="4175"/>
    <s v="Pariyes Yaowasri"/>
    <m/>
    <n v="2"/>
  </r>
  <r>
    <x v="25"/>
    <s v="I/C DESG"/>
    <n v="4175"/>
    <s v="Pariyes Yaowasri"/>
    <m/>
    <n v="8"/>
  </r>
  <r>
    <x v="25"/>
    <s v="I/C DESG"/>
    <n v="4175"/>
    <s v="Pariyes Yaowasri"/>
    <m/>
    <n v="8"/>
  </r>
  <r>
    <x v="25"/>
    <s v="I/C DESG"/>
    <n v="4175"/>
    <s v="Pariyes Yaowasri"/>
    <m/>
    <n v="8"/>
  </r>
  <r>
    <x v="25"/>
    <s v="I/C DESG"/>
    <n v="4175"/>
    <s v="Pariyes Yaowasri"/>
    <m/>
    <n v="8"/>
  </r>
  <r>
    <x v="25"/>
    <s v="I/C DESG"/>
    <n v="4175"/>
    <s v="Pariyes Yaowasri"/>
    <m/>
    <n v="8"/>
  </r>
  <r>
    <x v="25"/>
    <s v="I/C DESG"/>
    <n v="4175"/>
    <s v="Pariyes Yaowasri"/>
    <m/>
    <n v="8"/>
  </r>
  <r>
    <x v="77"/>
    <s v="I/C DESG"/>
    <n v="2302"/>
    <s v="Jeerustha Kamlang"/>
    <m/>
    <n v="2"/>
  </r>
  <r>
    <x v="22"/>
    <s v="I/C DESG"/>
    <n v="4175"/>
    <s v="Pariyes Yaowasri"/>
    <m/>
    <n v="4"/>
  </r>
  <r>
    <x v="22"/>
    <s v="I/C DESG"/>
    <n v="4175"/>
    <s v="Pariyes Yaowasri"/>
    <m/>
    <n v="2"/>
  </r>
  <r>
    <x v="23"/>
    <s v="I/C DESG"/>
    <n v="6486"/>
    <s v="Sakchai Kamchai"/>
    <m/>
    <n v="8"/>
  </r>
  <r>
    <x v="23"/>
    <s v="I/C DESG"/>
    <n v="6486"/>
    <s v="Sakchai Kamchai"/>
    <m/>
    <n v="8"/>
  </r>
  <r>
    <x v="23"/>
    <s v="I/C DESG"/>
    <n v="6486"/>
    <s v="Sakchai Kamchai"/>
    <m/>
    <n v="8"/>
  </r>
  <r>
    <x v="23"/>
    <s v="I/C DESG"/>
    <n v="6486"/>
    <s v="Sakchai Kamchai"/>
    <m/>
    <n v="8"/>
  </r>
  <r>
    <x v="23"/>
    <s v="I/C DESG"/>
    <n v="6486"/>
    <s v="Sakchai Kamchai"/>
    <m/>
    <n v="8"/>
  </r>
  <r>
    <x v="23"/>
    <s v="I/C DESG"/>
    <n v="6486"/>
    <s v="Sakchai Kamchai"/>
    <m/>
    <n v="8"/>
  </r>
  <r>
    <x v="23"/>
    <s v="I/C DESG"/>
    <n v="6486"/>
    <s v="Sakchai Kamchai"/>
    <m/>
    <n v="8"/>
  </r>
  <r>
    <x v="23"/>
    <s v="I/C DESG"/>
    <n v="6486"/>
    <s v="Sakchai Kamchai"/>
    <m/>
    <n v="8"/>
  </r>
  <r>
    <x v="23"/>
    <s v="I/C DESG"/>
    <n v="6486"/>
    <s v="Sakchai Kamchai"/>
    <m/>
    <n v="8"/>
  </r>
  <r>
    <x v="23"/>
    <s v="I/C DESG"/>
    <n v="6486"/>
    <s v="Sakchai Kamchai"/>
    <m/>
    <n v="4"/>
  </r>
  <r>
    <x v="2"/>
    <s v="I/C DESG"/>
    <n v="7240"/>
    <s v="Perawat Nuntanitti"/>
    <m/>
    <n v="8"/>
  </r>
  <r>
    <x v="2"/>
    <s v="I/C DESG"/>
    <n v="7240"/>
    <s v="Perawat Nuntanitti"/>
    <m/>
    <n v="8"/>
  </r>
  <r>
    <x v="2"/>
    <s v="I/C DESG"/>
    <n v="7240"/>
    <s v="Perawat Nuntanitti"/>
    <m/>
    <n v="8"/>
  </r>
  <r>
    <x v="2"/>
    <s v="I/C DESG"/>
    <n v="7240"/>
    <s v="Perawat Nuntanitti"/>
    <m/>
    <n v="8"/>
  </r>
  <r>
    <x v="2"/>
    <s v="I/C DESG"/>
    <n v="7240"/>
    <s v="Perawat Nuntanitti"/>
    <m/>
    <n v="8"/>
  </r>
  <r>
    <x v="2"/>
    <s v="I/C DESG"/>
    <n v="7240"/>
    <s v="Perawat Nuntanitti"/>
    <m/>
    <n v="8"/>
  </r>
  <r>
    <x v="2"/>
    <s v="I/C DESG"/>
    <n v="7240"/>
    <s v="Perawat Nuntanitti"/>
    <m/>
    <n v="8"/>
  </r>
  <r>
    <x v="2"/>
    <s v="I/C DESG"/>
    <n v="7240"/>
    <s v="Perawat Nuntanitti"/>
    <m/>
    <n v="8"/>
  </r>
  <r>
    <x v="2"/>
    <s v="I/C DESG"/>
    <n v="7240"/>
    <s v="Perawat Nuntanitti"/>
    <m/>
    <n v="8"/>
  </r>
  <r>
    <x v="2"/>
    <s v="I/C DESG"/>
    <n v="7240"/>
    <s v="Perawat Nuntanitti"/>
    <m/>
    <n v="8"/>
  </r>
  <r>
    <x v="22"/>
    <s v="I/C DESG"/>
    <n v="7225"/>
    <s v="Sanya Inchan"/>
    <m/>
    <n v="4"/>
  </r>
  <r>
    <x v="22"/>
    <s v="I/C DESG"/>
    <n v="7225"/>
    <s v="Sanya Inchan"/>
    <m/>
    <n v="4"/>
  </r>
  <r>
    <x v="22"/>
    <s v="I/C DESG"/>
    <n v="7225"/>
    <s v="Sanya Inchan"/>
    <m/>
    <n v="4"/>
  </r>
  <r>
    <x v="22"/>
    <s v="I/C DESG"/>
    <n v="7225"/>
    <s v="Sanya Inchan"/>
    <m/>
    <n v="4"/>
  </r>
  <r>
    <x v="22"/>
    <s v="I/C DESG"/>
    <n v="7225"/>
    <s v="Sanya Inchan"/>
    <m/>
    <n v="4"/>
  </r>
  <r>
    <x v="4"/>
    <s v="I/C DESG"/>
    <n v="7225"/>
    <s v="Sanya Inchan"/>
    <m/>
    <n v="4"/>
  </r>
  <r>
    <x v="4"/>
    <s v="I/C DESG"/>
    <n v="7225"/>
    <s v="Sanya Inchan"/>
    <m/>
    <n v="3.5"/>
  </r>
  <r>
    <x v="22"/>
    <s v="I/C DESG"/>
    <n v="7225"/>
    <s v="Sanya Inchan"/>
    <m/>
    <n v="4"/>
  </r>
  <r>
    <x v="22"/>
    <s v="I/C DESG"/>
    <n v="7225"/>
    <s v="Sanya Inchan"/>
    <m/>
    <n v="3.5"/>
  </r>
  <r>
    <x v="4"/>
    <s v="I/C DESG"/>
    <n v="7225"/>
    <s v="Sanya Inchan"/>
    <m/>
    <n v="4"/>
  </r>
  <r>
    <x v="4"/>
    <s v="I/C DESG"/>
    <n v="7225"/>
    <s v="Sanya Inchan"/>
    <m/>
    <n v="4"/>
  </r>
  <r>
    <x v="4"/>
    <s v="I/C DESG"/>
    <n v="7225"/>
    <s v="Sanya Inchan"/>
    <m/>
    <n v="4"/>
  </r>
  <r>
    <x v="4"/>
    <s v="I/C DESG"/>
    <n v="7225"/>
    <s v="Sanya Inchan"/>
    <m/>
    <n v="4"/>
  </r>
  <r>
    <x v="4"/>
    <s v="I/C DESG"/>
    <n v="7225"/>
    <s v="Sanya Inchan"/>
    <m/>
    <n v="4"/>
  </r>
  <r>
    <x v="4"/>
    <s v="I/C DESG"/>
    <n v="7225"/>
    <s v="Sanya Inchan"/>
    <m/>
    <n v="4"/>
  </r>
  <r>
    <x v="22"/>
    <s v="I/C DESG"/>
    <n v="7225"/>
    <s v="Sanya Inchan"/>
    <m/>
    <n v="4"/>
  </r>
  <r>
    <x v="22"/>
    <s v="I/C DESG"/>
    <n v="7225"/>
    <s v="Sanya Inchan"/>
    <m/>
    <n v="6"/>
  </r>
  <r>
    <x v="22"/>
    <s v="I/C DESG"/>
    <n v="7225"/>
    <s v="Sanya Inchan"/>
    <m/>
    <n v="8"/>
  </r>
  <r>
    <x v="22"/>
    <s v="I/C DESG"/>
    <n v="7225"/>
    <s v="Sanya Inchan"/>
    <m/>
    <n v="8"/>
  </r>
  <r>
    <x v="25"/>
    <s v="I/C DESG"/>
    <n v="5749"/>
    <s v="Witthawat Witthayawiranon"/>
    <m/>
    <n v="4"/>
  </r>
  <r>
    <x v="25"/>
    <s v="I/C DESG"/>
    <n v="5749"/>
    <s v="Witthawat Witthayawiranon"/>
    <m/>
    <n v="8"/>
  </r>
  <r>
    <x v="25"/>
    <s v="I/C DESG"/>
    <n v="5749"/>
    <s v="Witthawat Witthayawiranon"/>
    <m/>
    <n v="4"/>
  </r>
  <r>
    <x v="71"/>
    <s v="I/C DESG"/>
    <n v="5749"/>
    <s v="Witthawat Witthayawiranon"/>
    <m/>
    <n v="8"/>
  </r>
  <r>
    <x v="71"/>
    <s v="I/C DESG"/>
    <n v="5749"/>
    <s v="Witthawat Witthayawiranon"/>
    <m/>
    <n v="4"/>
  </r>
  <r>
    <x v="71"/>
    <s v="I/C DESG"/>
    <n v="5749"/>
    <s v="Witthawat Witthayawiranon"/>
    <m/>
    <n v="8"/>
  </r>
  <r>
    <x v="25"/>
    <s v="I/C DESG"/>
    <n v="5749"/>
    <s v="Witthawat Witthayawiranon"/>
    <m/>
    <n v="8"/>
  </r>
  <r>
    <x v="25"/>
    <s v="I/C DESG"/>
    <n v="5749"/>
    <s v="Witthawat Witthayawiranon"/>
    <m/>
    <n v="8"/>
  </r>
  <r>
    <x v="23"/>
    <s v="I/C DESG"/>
    <n v="5749"/>
    <s v="Witthawat Witthayawiranon"/>
    <m/>
    <n v="8"/>
  </r>
  <r>
    <x v="23"/>
    <s v="I/C DESG"/>
    <n v="5749"/>
    <s v="Witthawat Witthayawiranon"/>
    <m/>
    <n v="8"/>
  </r>
  <r>
    <x v="23"/>
    <s v="I/C DESG"/>
    <n v="5749"/>
    <s v="Witthawat Witthayawiranon"/>
    <m/>
    <n v="7"/>
  </r>
  <r>
    <x v="23"/>
    <s v="I/C DESG"/>
    <n v="5749"/>
    <s v="Witthawat Witthayawiranon"/>
    <m/>
    <n v="7"/>
  </r>
  <r>
    <x v="71"/>
    <s v="I/C DESG"/>
    <n v="7411"/>
    <s v="Trai Wuthikamonchai"/>
    <m/>
    <n v="8"/>
  </r>
  <r>
    <x v="71"/>
    <s v="I/C DESG"/>
    <n v="7411"/>
    <s v="Trai Wuthikamonchai"/>
    <m/>
    <n v="8"/>
  </r>
  <r>
    <x v="71"/>
    <s v="I/C DESG"/>
    <n v="7411"/>
    <s v="Trai Wuthikamonchai"/>
    <m/>
    <n v="8"/>
  </r>
  <r>
    <x v="71"/>
    <s v="I/C DESG"/>
    <n v="7411"/>
    <s v="Trai Wuthikamonchai"/>
    <m/>
    <n v="8"/>
  </r>
  <r>
    <x v="23"/>
    <s v="I/C DESG"/>
    <n v="7411"/>
    <s v="Trai Wuthikamonchai"/>
    <m/>
    <n v="8"/>
  </r>
  <r>
    <x v="23"/>
    <s v="I/C DESG"/>
    <n v="7411"/>
    <s v="Trai Wuthikamonchai"/>
    <m/>
    <n v="8"/>
  </r>
  <r>
    <x v="23"/>
    <s v="I/C DESG"/>
    <n v="7411"/>
    <s v="Trai Wuthikamonchai"/>
    <m/>
    <n v="8"/>
  </r>
  <r>
    <x v="23"/>
    <s v="I/C DESG"/>
    <n v="7411"/>
    <s v="Trai Wuthikamonchai"/>
    <m/>
    <n v="8"/>
  </r>
  <r>
    <x v="71"/>
    <s v="I/C DESG"/>
    <n v="7411"/>
    <s v="Trai Wuthikamonchai"/>
    <m/>
    <n v="8"/>
  </r>
  <r>
    <x v="71"/>
    <s v="I/C DESG"/>
    <n v="2302"/>
    <s v="Jeerustha Kamlang"/>
    <m/>
    <n v="2"/>
  </r>
  <r>
    <x v="71"/>
    <s v="I/C DESG"/>
    <n v="2302"/>
    <s v="Jeerustha Kamlang"/>
    <m/>
    <n v="1"/>
  </r>
  <r>
    <x v="71"/>
    <s v="I/C DESG"/>
    <n v="2302"/>
    <s v="Jeerustha Kamlang"/>
    <m/>
    <n v="1"/>
  </r>
  <r>
    <x v="71"/>
    <s v="I/C DESG"/>
    <n v="2302"/>
    <s v="Jeerustha Kamlang"/>
    <m/>
    <n v="2"/>
  </r>
  <r>
    <x v="71"/>
    <s v="I/C DESG"/>
    <n v="2302"/>
    <s v="Jeerustha Kamlang"/>
    <m/>
    <n v="3"/>
  </r>
  <r>
    <x v="6"/>
    <s v="I/C DESG"/>
    <n v="2302"/>
    <s v="Jeerustha Kamlang"/>
    <m/>
    <n v="1"/>
  </r>
  <r>
    <x v="6"/>
    <s v="I/C DESG"/>
    <n v="2302"/>
    <s v="Jeerustha Kamlang"/>
    <m/>
    <n v="1"/>
  </r>
  <r>
    <x v="6"/>
    <s v="I/C DESG"/>
    <n v="2302"/>
    <s v="Jeerustha Kamlang"/>
    <m/>
    <n v="1"/>
  </r>
  <r>
    <x v="71"/>
    <s v="I/C DESG"/>
    <n v="2302"/>
    <s v="Jeerustha Kamlang"/>
    <m/>
    <n v="3"/>
  </r>
  <r>
    <x v="71"/>
    <s v="I/C DESG"/>
    <n v="2302"/>
    <s v="Jeerustha Kamlang"/>
    <m/>
    <n v="1"/>
  </r>
  <r>
    <x v="23"/>
    <s v="I/C DESG"/>
    <n v="7223"/>
    <s v="Maria Agustina Kaka"/>
    <m/>
    <n v="8"/>
  </r>
  <r>
    <x v="23"/>
    <s v="I/C DESG"/>
    <n v="7223"/>
    <s v="Maria Agustina Kaka"/>
    <m/>
    <n v="8"/>
  </r>
  <r>
    <x v="23"/>
    <s v="I/C DESG"/>
    <n v="7223"/>
    <s v="Maria Agustina Kaka"/>
    <m/>
    <n v="8"/>
  </r>
  <r>
    <x v="23"/>
    <s v="I/C DESG"/>
    <n v="7223"/>
    <s v="Maria Agustina Kaka"/>
    <m/>
    <n v="8"/>
  </r>
  <r>
    <x v="67"/>
    <s v="I/C DESG"/>
    <n v="7223"/>
    <s v="Maria Agustina Kaka"/>
    <m/>
    <n v="4"/>
  </r>
  <r>
    <x v="67"/>
    <s v="I/C DESG"/>
    <n v="7223"/>
    <s v="Maria Agustina Kaka"/>
    <m/>
    <n v="8"/>
  </r>
  <r>
    <x v="23"/>
    <s v="I/C DESG"/>
    <n v="7223"/>
    <s v="Maria Agustina Kaka"/>
    <m/>
    <n v="4"/>
  </r>
  <r>
    <x v="23"/>
    <s v="I/C DESG"/>
    <n v="7223"/>
    <s v="Maria Agustina Kaka"/>
    <m/>
    <n v="8"/>
  </r>
  <r>
    <x v="23"/>
    <s v="I/C DESG"/>
    <n v="7223"/>
    <s v="Maria Agustina Kaka"/>
    <m/>
    <n v="8"/>
  </r>
  <r>
    <x v="23"/>
    <s v="I/C DESG"/>
    <n v="7223"/>
    <s v="Maria Agustina Kaka"/>
    <m/>
    <n v="8"/>
  </r>
  <r>
    <x v="23"/>
    <s v="I/C DESG"/>
    <n v="7223"/>
    <s v="Maria Agustina Kaka"/>
    <m/>
    <n v="8"/>
  </r>
  <r>
    <x v="73"/>
    <s v="I/C DESG"/>
    <n v="2535"/>
    <s v="Johanes Jojo"/>
    <m/>
    <n v="8"/>
  </r>
  <r>
    <x v="73"/>
    <s v="I/C DESG"/>
    <n v="2535"/>
    <s v="Johanes Jojo"/>
    <m/>
    <n v="8"/>
  </r>
  <r>
    <x v="78"/>
    <s v="I/C DESG"/>
    <n v="4107"/>
    <s v="Nyoman Diksa"/>
    <m/>
    <n v="8"/>
  </r>
  <r>
    <x v="73"/>
    <s v="I/C DESG"/>
    <n v="2535"/>
    <s v="Johanes Jojo"/>
    <m/>
    <n v="8"/>
  </r>
  <r>
    <x v="68"/>
    <s v="I/C DESG"/>
    <n v="2044"/>
    <s v="I Gusti Ngurah"/>
    <m/>
    <n v="2"/>
  </r>
  <r>
    <x v="78"/>
    <s v="I/C DESG"/>
    <n v="4107"/>
    <s v="Nyoman Diksa"/>
    <m/>
    <n v="8"/>
  </r>
  <r>
    <x v="73"/>
    <s v="I/C DESG"/>
    <n v="2535"/>
    <s v="Johanes Jojo"/>
    <m/>
    <n v="8"/>
  </r>
  <r>
    <x v="68"/>
    <s v="I/C DESG"/>
    <n v="2044"/>
    <s v="I Gusti Ngurah"/>
    <m/>
    <n v="2"/>
  </r>
  <r>
    <x v="78"/>
    <s v="I/C DESG"/>
    <n v="4107"/>
    <s v="Nyoman Diksa"/>
    <m/>
    <n v="8"/>
  </r>
  <r>
    <x v="73"/>
    <s v="I/C DESG"/>
    <n v="2535"/>
    <s v="Johanes Jojo"/>
    <m/>
    <n v="8"/>
  </r>
  <r>
    <x v="78"/>
    <s v="I/C DESG"/>
    <n v="4107"/>
    <s v="Nyoman Diksa"/>
    <m/>
    <n v="8"/>
  </r>
  <r>
    <x v="35"/>
    <s v="Design"/>
    <n v="2044"/>
    <s v="I Gusti Ngurah"/>
    <m/>
    <n v="3"/>
  </r>
  <r>
    <x v="73"/>
    <s v="I/C DESG"/>
    <n v="2535"/>
    <s v="Johanes Jojo"/>
    <m/>
    <n v="7"/>
  </r>
  <r>
    <x v="78"/>
    <s v="I/C DESG"/>
    <n v="4107"/>
    <s v="Nyoman Diksa"/>
    <m/>
    <n v="8"/>
  </r>
  <r>
    <x v="35"/>
    <s v="Design"/>
    <n v="2044"/>
    <s v="I Gusti Ngurah"/>
    <m/>
    <n v="2"/>
  </r>
  <r>
    <x v="73"/>
    <s v="I/C DESG"/>
    <n v="2535"/>
    <s v="Johanes Jojo"/>
    <m/>
    <n v="8"/>
  </r>
  <r>
    <x v="73"/>
    <s v="I/C DESG"/>
    <n v="2535"/>
    <s v="Johanes Jojo"/>
    <m/>
    <n v="8"/>
  </r>
  <r>
    <x v="78"/>
    <s v="I/C DESG"/>
    <n v="4107"/>
    <s v="Nyoman Diksa"/>
    <m/>
    <n v="8"/>
  </r>
  <r>
    <x v="73"/>
    <s v="I/C DESG"/>
    <n v="2535"/>
    <s v="Johanes Jojo"/>
    <m/>
    <n v="8"/>
  </r>
  <r>
    <x v="78"/>
    <s v="I/C DESG"/>
    <n v="4107"/>
    <s v="Nyoman Diksa"/>
    <m/>
    <n v="8"/>
  </r>
  <r>
    <x v="2"/>
    <s v="I/C DESG"/>
    <n v="2044"/>
    <s v="I Gusti Ngurah"/>
    <m/>
    <n v="3"/>
  </r>
  <r>
    <x v="78"/>
    <s v="I/C DESG"/>
    <n v="4107"/>
    <s v="Nyoman Diksa"/>
    <m/>
    <n v="8"/>
  </r>
  <r>
    <x v="73"/>
    <s v="I/C DESG"/>
    <n v="2535"/>
    <s v="Johanes Jojo"/>
    <m/>
    <n v="8"/>
  </r>
  <r>
    <x v="35"/>
    <s v="Design"/>
    <n v="2044"/>
    <s v="I Gusti Ngurah"/>
    <m/>
    <n v="4"/>
  </r>
  <r>
    <x v="78"/>
    <s v="I/C DESG"/>
    <n v="4107"/>
    <s v="Nyoman Diksa"/>
    <m/>
    <n v="8"/>
  </r>
  <r>
    <x v="35"/>
    <s v="Design"/>
    <n v="2044"/>
    <s v="I Gusti Ngurah"/>
    <m/>
    <n v="4"/>
  </r>
  <r>
    <x v="73"/>
    <s v="I/C DESG"/>
    <n v="2535"/>
    <s v="Johanes Jojo"/>
    <m/>
    <n v="8"/>
  </r>
  <r>
    <x v="78"/>
    <s v="I/C DESG"/>
    <n v="4107"/>
    <s v="Nyoman Diksa"/>
    <m/>
    <n v="4"/>
  </r>
  <r>
    <x v="73"/>
    <s v="I/C DESG"/>
    <n v="2535"/>
    <s v="Johanes Jojo"/>
    <m/>
    <n v="8"/>
  </r>
  <r>
    <x v="79"/>
    <s v="I/C DESG"/>
    <n v="4107"/>
    <s v="Nyoman Diksa"/>
    <m/>
    <n v="8"/>
  </r>
  <r>
    <x v="2"/>
    <s v="I/C DESG"/>
    <n v="2044"/>
    <s v="I Gusti Ngurah"/>
    <m/>
    <n v="2"/>
  </r>
  <r>
    <x v="79"/>
    <s v="I/C DESG"/>
    <n v="4107"/>
    <s v="Nyoman Diksa"/>
    <m/>
    <n v="4"/>
  </r>
  <r>
    <x v="2"/>
    <s v="I/C DESG"/>
    <n v="2044"/>
    <s v="I Gusti Ngurah"/>
    <m/>
    <n v="2"/>
  </r>
  <r>
    <x v="79"/>
    <s v="I/C DESG"/>
    <n v="4107"/>
    <s v="Nyoman Diksa"/>
    <m/>
    <n v="8"/>
  </r>
  <r>
    <x v="68"/>
    <s v="I/C DESG"/>
    <n v="2044"/>
    <s v="I Gusti Ngurah"/>
    <m/>
    <n v="3"/>
  </r>
  <r>
    <x v="79"/>
    <s v="I/C DESG"/>
    <n v="4107"/>
    <s v="Nyoman Diksa"/>
    <m/>
    <n v="7"/>
  </r>
  <r>
    <x v="68"/>
    <s v="I/C DESG"/>
    <n v="2044"/>
    <s v="I Gusti Ngurah"/>
    <m/>
    <n v="2"/>
  </r>
  <r>
    <x v="79"/>
    <s v="I/C DESG"/>
    <n v="4107"/>
    <s v="Nyoman Diksa"/>
    <m/>
    <n v="8"/>
  </r>
  <r>
    <x v="68"/>
    <s v="I/C DESG"/>
    <n v="2044"/>
    <s v="I Gusti Ngurah"/>
    <m/>
    <n v="4"/>
  </r>
  <r>
    <x v="68"/>
    <s v="I/C DESG"/>
    <n v="2044"/>
    <s v="I Gusti Ngurah"/>
    <m/>
    <n v="8"/>
  </r>
  <r>
    <x v="68"/>
    <s v="I/C DESG"/>
    <n v="2044"/>
    <s v="I Gusti Ngurah"/>
    <m/>
    <n v="8"/>
  </r>
  <r>
    <x v="79"/>
    <s v="I/C DESG"/>
    <n v="4107"/>
    <s v="Nyoman Diksa"/>
    <m/>
    <n v="8"/>
  </r>
  <r>
    <x v="68"/>
    <s v="I/C DESG"/>
    <n v="2044"/>
    <s v="I Gusti Ngurah"/>
    <m/>
    <n v="3"/>
  </r>
  <r>
    <x v="79"/>
    <s v="I/C DESG"/>
    <n v="4107"/>
    <s v="Nyoman Diksa"/>
    <m/>
    <n v="8"/>
  </r>
  <r>
    <x v="79"/>
    <s v="I/C DESG"/>
    <n v="4107"/>
    <s v="Nyoman Diksa"/>
    <m/>
    <n v="8"/>
  </r>
  <r>
    <x v="79"/>
    <s v="I/C DESG"/>
    <n v="4107"/>
    <s v="Nyoman Diksa"/>
    <m/>
    <n v="8"/>
  </r>
  <r>
    <x v="79"/>
    <s v="I/C DESG"/>
    <n v="4107"/>
    <s v="Nyoman Diksa"/>
    <m/>
    <n v="8"/>
  </r>
  <r>
    <x v="78"/>
    <s v="I/C DESG"/>
    <n v="4107"/>
    <s v="Nyoman Diksa"/>
    <m/>
    <n v="5"/>
  </r>
  <r>
    <x v="79"/>
    <s v="I/C DESG"/>
    <n v="4107"/>
    <s v="Nyoman Diksa"/>
    <m/>
    <n v="8"/>
  </r>
  <r>
    <x v="79"/>
    <s v="I/C DESG"/>
    <n v="4107"/>
    <s v="Nyoman Diksa"/>
    <m/>
    <n v="8"/>
  </r>
  <r>
    <x v="35"/>
    <s v="Design"/>
    <n v="2044"/>
    <s v="I Gusti Ngurah"/>
    <m/>
    <n v="8"/>
  </r>
  <r>
    <x v="35"/>
    <s v="Design"/>
    <n v="2044"/>
    <s v="I Gusti Ngurah"/>
    <m/>
    <n v="8"/>
  </r>
  <r>
    <x v="35"/>
    <s v="Design"/>
    <n v="2044"/>
    <s v="I Gusti Ngurah"/>
    <m/>
    <n v="8"/>
  </r>
  <r>
    <x v="35"/>
    <s v="Design"/>
    <n v="2044"/>
    <s v="I Gusti Ngurah"/>
    <m/>
    <n v="8"/>
  </r>
  <r>
    <x v="35"/>
    <s v="Design"/>
    <n v="2044"/>
    <s v="I Gusti Ngurah"/>
    <m/>
    <n v="8"/>
  </r>
  <r>
    <x v="68"/>
    <s v="I/C DESG"/>
    <n v="2044"/>
    <s v="I Gusti Ngurah"/>
    <m/>
    <n v="8"/>
  </r>
  <r>
    <x v="68"/>
    <s v="I/C DESG"/>
    <n v="2044"/>
    <s v="I Gusti Ngurah"/>
    <m/>
    <n v="8"/>
  </r>
  <r>
    <x v="68"/>
    <s v="I/C DESG"/>
    <n v="2044"/>
    <s v="I Gusti Ngurah"/>
    <m/>
    <n v="6"/>
  </r>
  <r>
    <x v="68"/>
    <s v="I/C DESG"/>
    <n v="2044"/>
    <s v="I Gusti Ngurah"/>
    <m/>
    <n v="8"/>
  </r>
  <r>
    <x v="68"/>
    <s v="I/C DESG"/>
    <n v="2044"/>
    <s v="I Gusti Ngurah"/>
    <m/>
    <n v="8"/>
  </r>
  <r>
    <x v="2"/>
    <s v="I/C DESG"/>
    <n v="2044"/>
    <s v="I Gusti Ngurah"/>
    <m/>
    <n v="2"/>
  </r>
  <r>
    <x v="35"/>
    <s v="Design"/>
    <n v="4393"/>
    <s v="Putu Ary Santana"/>
    <m/>
    <n v="4"/>
  </r>
  <r>
    <x v="50"/>
    <s v="I/C DESG"/>
    <n v="6102"/>
    <s v="Aditya Kerta"/>
    <m/>
    <n v="8"/>
  </r>
  <r>
    <x v="2"/>
    <s v="I/C DESG"/>
    <n v="4393"/>
    <s v="Putu Ary Santana"/>
    <m/>
    <n v="4"/>
  </r>
  <r>
    <x v="50"/>
    <s v="I/C DESG"/>
    <n v="6102"/>
    <s v="Aditya Kerta"/>
    <m/>
    <n v="8"/>
  </r>
  <r>
    <x v="50"/>
    <s v="I/C DESG"/>
    <n v="6102"/>
    <s v="Aditya Kerta"/>
    <m/>
    <n v="8"/>
  </r>
  <r>
    <x v="75"/>
    <s v="I/C DESG"/>
    <n v="4393"/>
    <s v="Putu Ary Santana"/>
    <m/>
    <n v="8"/>
  </r>
  <r>
    <x v="2"/>
    <s v="I/C DESG"/>
    <n v="6102"/>
    <s v="Aditya Kerta"/>
    <m/>
    <n v="8"/>
  </r>
  <r>
    <x v="75"/>
    <s v="I/C DESG"/>
    <n v="4393"/>
    <s v="Putu Ary Santana"/>
    <m/>
    <n v="4"/>
  </r>
  <r>
    <x v="2"/>
    <s v="I/C DESG"/>
    <n v="6102"/>
    <s v="Aditya Kerta"/>
    <m/>
    <n v="7"/>
  </r>
  <r>
    <x v="50"/>
    <s v="I/C DESG"/>
    <n v="6102"/>
    <s v="Aditya Kerta"/>
    <m/>
    <n v="4"/>
  </r>
  <r>
    <x v="68"/>
    <s v="I/C DESG"/>
    <n v="4393"/>
    <s v="Putu Ary Santana"/>
    <m/>
    <n v="4"/>
  </r>
  <r>
    <x v="68"/>
    <s v="I/C DESG"/>
    <n v="4393"/>
    <s v="Putu Ary Santana"/>
    <m/>
    <n v="4"/>
  </r>
  <r>
    <x v="27"/>
    <s v="I/C DESG"/>
    <n v="6102"/>
    <s v="Aditya Kerta"/>
    <m/>
    <n v="-4"/>
  </r>
  <r>
    <x v="68"/>
    <s v="I/C DESG"/>
    <n v="4393"/>
    <s v="Putu Ary Santana"/>
    <m/>
    <n v="8"/>
  </r>
  <r>
    <x v="27"/>
    <s v="I/C DESG"/>
    <n v="6102"/>
    <s v="Aditya Kerta"/>
    <m/>
    <n v="-8"/>
  </r>
  <r>
    <x v="68"/>
    <s v="I/C DESG"/>
    <n v="4393"/>
    <s v="Putu Ary Santana"/>
    <m/>
    <n v="8"/>
  </r>
  <r>
    <x v="68"/>
    <s v="I/C DESG"/>
    <n v="4393"/>
    <s v="Putu Ary Santana"/>
    <m/>
    <n v="8"/>
  </r>
  <r>
    <x v="68"/>
    <s v="I/C DESG"/>
    <n v="4393"/>
    <s v="Putu Ary Santana"/>
    <m/>
    <n v="8"/>
  </r>
  <r>
    <x v="79"/>
    <s v="I/C DESG"/>
    <n v="6102"/>
    <s v="Aditya Kerta"/>
    <m/>
    <n v="4"/>
  </r>
  <r>
    <x v="68"/>
    <s v="I/C DESG"/>
    <n v="4393"/>
    <s v="Putu Ary Santana"/>
    <m/>
    <n v="8"/>
  </r>
  <r>
    <x v="79"/>
    <s v="I/C DESG"/>
    <n v="6102"/>
    <s v="Aditya Kerta"/>
    <m/>
    <n v="8"/>
  </r>
  <r>
    <x v="68"/>
    <s v="I/C DESG"/>
    <n v="4393"/>
    <s v="Putu Ary Santana"/>
    <m/>
    <n v="4"/>
  </r>
  <r>
    <x v="79"/>
    <s v="I/C DESG"/>
    <n v="6102"/>
    <s v="Aditya Kerta"/>
    <m/>
    <n v="8"/>
  </r>
  <r>
    <x v="68"/>
    <s v="I/C DESG"/>
    <n v="4393"/>
    <s v="Putu Ary Santana"/>
    <m/>
    <n v="4"/>
  </r>
  <r>
    <x v="79"/>
    <s v="I/C DESG"/>
    <n v="6102"/>
    <s v="Aditya Kerta"/>
    <m/>
    <n v="4"/>
  </r>
  <r>
    <x v="73"/>
    <s v="I/C DESG"/>
    <n v="4393"/>
    <s v="Putu Ary Santana"/>
    <m/>
    <n v="8"/>
  </r>
  <r>
    <x v="73"/>
    <s v="I/C DESG"/>
    <n v="6102"/>
    <s v="Aditya Kerta"/>
    <m/>
    <n v="4"/>
  </r>
  <r>
    <x v="73"/>
    <s v="I/C DESG"/>
    <n v="6102"/>
    <s v="Aditya Kerta"/>
    <m/>
    <n v="8"/>
  </r>
  <r>
    <x v="73"/>
    <s v="I/C DESG"/>
    <n v="4393"/>
    <s v="Putu Ary Santana"/>
    <m/>
    <n v="8"/>
  </r>
  <r>
    <x v="73"/>
    <s v="I/C DESG"/>
    <n v="4393"/>
    <s v="Putu Ary Santana"/>
    <m/>
    <n v="8"/>
  </r>
  <r>
    <x v="35"/>
    <s v="Design"/>
    <n v="6102"/>
    <s v="Aditya Kerta"/>
    <m/>
    <n v="3"/>
  </r>
  <r>
    <x v="27"/>
    <s v="I/C DESG"/>
    <n v="4393"/>
    <s v="Putu Ary Santana"/>
    <m/>
    <n v="-8"/>
  </r>
  <r>
    <x v="35"/>
    <s v="Design"/>
    <n v="6102"/>
    <s v="Aditya Kerta"/>
    <m/>
    <n v="4"/>
  </r>
  <r>
    <x v="27"/>
    <s v="I/C DESG"/>
    <n v="4393"/>
    <s v="Putu Ary Santana"/>
    <m/>
    <n v="-8"/>
  </r>
  <r>
    <x v="35"/>
    <s v="Design"/>
    <n v="6102"/>
    <s v="Aditya Kerta"/>
    <m/>
    <n v="4"/>
  </r>
  <r>
    <x v="27"/>
    <s v="I/C DESG"/>
    <n v="4393"/>
    <s v="Putu Ary Santana"/>
    <m/>
    <n v="-8"/>
  </r>
  <r>
    <x v="35"/>
    <s v="Design"/>
    <n v="6102"/>
    <s v="Aditya Kerta"/>
    <m/>
    <n v="8"/>
  </r>
  <r>
    <x v="27"/>
    <s v="I/C DESG"/>
    <n v="4393"/>
    <s v="Putu Ary Santana"/>
    <m/>
    <n v="-8"/>
  </r>
  <r>
    <x v="35"/>
    <s v="Design"/>
    <n v="6102"/>
    <s v="Aditya Kerta"/>
    <m/>
    <n v="8"/>
  </r>
  <r>
    <x v="73"/>
    <s v="I/C DESG"/>
    <n v="4393"/>
    <s v="Putu Ary Santana"/>
    <m/>
    <n v="8"/>
  </r>
  <r>
    <x v="5"/>
    <s v="I/C DESG"/>
    <n v="2045"/>
    <s v="I Ketut Sukardiana"/>
    <m/>
    <n v="8"/>
  </r>
  <r>
    <x v="5"/>
    <s v="I/C DESG"/>
    <n v="2045"/>
    <s v="I Ketut Sukardiana"/>
    <m/>
    <n v="8"/>
  </r>
  <r>
    <x v="54"/>
    <s v="I/C DESG"/>
    <n v="2045"/>
    <s v="I Ketut Sukardiana"/>
    <m/>
    <n v="8"/>
  </r>
  <r>
    <x v="73"/>
    <s v="I/C DESG"/>
    <n v="6609"/>
    <s v="Yusantari Ardana"/>
    <m/>
    <n v="8"/>
  </r>
  <r>
    <x v="54"/>
    <s v="I/C DESG"/>
    <n v="2045"/>
    <s v="I Ketut Sukardiana"/>
    <m/>
    <n v="8"/>
  </r>
  <r>
    <x v="73"/>
    <s v="I/C DESG"/>
    <n v="6609"/>
    <s v="Yusantari Ardana"/>
    <m/>
    <n v="8"/>
  </r>
  <r>
    <x v="54"/>
    <s v="I/C DESG"/>
    <n v="2045"/>
    <s v="I Ketut Sukardiana"/>
    <m/>
    <n v="8"/>
  </r>
  <r>
    <x v="73"/>
    <s v="I/C DESG"/>
    <n v="6609"/>
    <s v="Yusantari Ardana"/>
    <m/>
    <n v="4"/>
  </r>
  <r>
    <x v="12"/>
    <s v="I/C DESG"/>
    <n v="2045"/>
    <s v="I Ketut Sukardiana"/>
    <m/>
    <n v="8"/>
  </r>
  <r>
    <x v="22"/>
    <s v="I/C DESG"/>
    <n v="6609"/>
    <s v="Yusantari Ardana"/>
    <m/>
    <n v="8"/>
  </r>
  <r>
    <x v="12"/>
    <s v="I/C DESG"/>
    <n v="2045"/>
    <s v="I Ketut Sukardiana"/>
    <m/>
    <n v="8"/>
  </r>
  <r>
    <x v="22"/>
    <s v="I/C DESG"/>
    <n v="6609"/>
    <s v="Yusantari Ardana"/>
    <m/>
    <n v="8"/>
  </r>
  <r>
    <x v="12"/>
    <s v="I/C DESG"/>
    <n v="2045"/>
    <s v="I Ketut Sukardiana"/>
    <m/>
    <n v="8"/>
  </r>
  <r>
    <x v="22"/>
    <s v="I/C DESG"/>
    <n v="6609"/>
    <s v="Yusantari Ardana"/>
    <m/>
    <n v="8"/>
  </r>
  <r>
    <x v="5"/>
    <s v="I/C DESG"/>
    <n v="2045"/>
    <s v="I Ketut Sukardiana"/>
    <m/>
    <n v="8"/>
  </r>
  <r>
    <x v="22"/>
    <s v="I/C DESG"/>
    <n v="6609"/>
    <s v="Yusantari Ardana"/>
    <m/>
    <n v="8"/>
  </r>
  <r>
    <x v="5"/>
    <s v="I/C DESG"/>
    <n v="2045"/>
    <s v="I Ketut Sukardiana"/>
    <m/>
    <n v="8"/>
  </r>
  <r>
    <x v="22"/>
    <s v="I/C DESG"/>
    <n v="6609"/>
    <s v="Yusantari Ardana"/>
    <m/>
    <n v="4"/>
  </r>
  <r>
    <x v="79"/>
    <s v="I/C DESG"/>
    <n v="6609"/>
    <s v="Yusantari Ardana"/>
    <m/>
    <n v="8"/>
  </r>
  <r>
    <x v="79"/>
    <s v="I/C DESG"/>
    <n v="6609"/>
    <s v="Yusantari Ardana"/>
    <m/>
    <n v="8"/>
  </r>
  <r>
    <x v="22"/>
    <s v="I/C DESG"/>
    <n v="6609"/>
    <s v="Yusantari Ardana"/>
    <m/>
    <n v="8"/>
  </r>
  <r>
    <x v="22"/>
    <s v="I/C DESG"/>
    <n v="6609"/>
    <s v="Yusantari Ardana"/>
    <m/>
    <n v="8"/>
  </r>
  <r>
    <x v="26"/>
    <s v="I/C DESG"/>
    <n v="2043"/>
    <s v="I Gusti Bagus Sera"/>
    <m/>
    <n v="8"/>
  </r>
  <r>
    <x v="50"/>
    <s v="I/C DESG"/>
    <n v="6608"/>
    <s v="Indra Sitepu"/>
    <m/>
    <n v="8"/>
  </r>
  <r>
    <x v="26"/>
    <s v="I/C DESG"/>
    <n v="2043"/>
    <s v="I Gusti Bagus Sera"/>
    <m/>
    <n v="8"/>
  </r>
  <r>
    <x v="50"/>
    <s v="I/C DESG"/>
    <n v="6608"/>
    <s v="Indra Sitepu"/>
    <m/>
    <n v="8"/>
  </r>
  <r>
    <x v="79"/>
    <s v="I/C DESG"/>
    <n v="4107"/>
    <s v="Nyoman Diksa"/>
    <m/>
    <n v="8"/>
  </r>
  <r>
    <x v="26"/>
    <s v="I/C DESG"/>
    <n v="2043"/>
    <s v="I Gusti Bagus Sera"/>
    <m/>
    <n v="8"/>
  </r>
  <r>
    <x v="79"/>
    <s v="I/C DESG"/>
    <n v="4107"/>
    <s v="Nyoman Diksa"/>
    <m/>
    <n v="6"/>
  </r>
  <r>
    <x v="26"/>
    <s v="I/C DESG"/>
    <n v="2043"/>
    <s v="I Gusti Bagus Sera"/>
    <m/>
    <n v="8"/>
  </r>
  <r>
    <x v="79"/>
    <s v="I/C DESG"/>
    <n v="6608"/>
    <s v="Indra Sitepu"/>
    <m/>
    <n v="8"/>
  </r>
  <r>
    <x v="26"/>
    <s v="I/C DESG"/>
    <n v="2043"/>
    <s v="I Gusti Bagus Sera"/>
    <m/>
    <n v="8"/>
  </r>
  <r>
    <x v="79"/>
    <s v="I/C DESG"/>
    <n v="4107"/>
    <s v="Nyoman Diksa"/>
    <m/>
    <n v="6"/>
  </r>
  <r>
    <x v="79"/>
    <s v="I/C DESG"/>
    <n v="6608"/>
    <s v="Indra Sitepu"/>
    <m/>
    <n v="8"/>
  </r>
  <r>
    <x v="26"/>
    <s v="I/C DESG"/>
    <n v="2043"/>
    <s v="I Gusti Bagus Sera"/>
    <m/>
    <n v="8"/>
  </r>
  <r>
    <x v="79"/>
    <s v="I/C DESG"/>
    <n v="4107"/>
    <s v="Nyoman Diksa"/>
    <m/>
    <n v="5"/>
  </r>
  <r>
    <x v="79"/>
    <s v="I/C DESG"/>
    <n v="6608"/>
    <s v="Indra Sitepu"/>
    <m/>
    <n v="8"/>
  </r>
  <r>
    <x v="79"/>
    <s v="I/C DESG"/>
    <n v="4107"/>
    <s v="Nyoman Diksa"/>
    <m/>
    <n v="6"/>
  </r>
  <r>
    <x v="26"/>
    <s v="I/C DESG"/>
    <n v="2043"/>
    <s v="I Gusti Bagus Sera"/>
    <m/>
    <n v="8"/>
  </r>
  <r>
    <x v="79"/>
    <s v="I/C DESG"/>
    <n v="6608"/>
    <s v="Indra Sitepu"/>
    <m/>
    <n v="8"/>
  </r>
  <r>
    <x v="79"/>
    <s v="I/C DESG"/>
    <n v="4107"/>
    <s v="Nyoman Diksa"/>
    <m/>
    <n v="8"/>
  </r>
  <r>
    <x v="26"/>
    <s v="I/C DESG"/>
    <n v="2043"/>
    <s v="I Gusti Bagus Sera"/>
    <m/>
    <n v="8"/>
  </r>
  <r>
    <x v="79"/>
    <s v="I/C DESG"/>
    <n v="6608"/>
    <s v="Indra Sitepu"/>
    <m/>
    <n v="8"/>
  </r>
  <r>
    <x v="79"/>
    <s v="I/C DESG"/>
    <n v="4107"/>
    <s v="Nyoman Diksa"/>
    <m/>
    <n v="8"/>
  </r>
  <r>
    <x v="26"/>
    <s v="I/C DESG"/>
    <n v="2043"/>
    <s v="I Gusti Bagus Sera"/>
    <m/>
    <n v="8"/>
  </r>
  <r>
    <x v="50"/>
    <s v="I/C DESG"/>
    <n v="6608"/>
    <s v="Indra Sitepu"/>
    <m/>
    <n v="7"/>
  </r>
  <r>
    <x v="79"/>
    <s v="I/C DESG"/>
    <n v="4107"/>
    <s v="Nyoman Diksa"/>
    <m/>
    <n v="8"/>
  </r>
  <r>
    <x v="26"/>
    <s v="I/C DESG"/>
    <n v="2043"/>
    <s v="I Gusti Bagus Sera"/>
    <m/>
    <n v="8"/>
  </r>
  <r>
    <x v="50"/>
    <s v="I/C DESG"/>
    <n v="6608"/>
    <s v="Indra Sitepu"/>
    <m/>
    <n v="6"/>
  </r>
  <r>
    <x v="79"/>
    <s v="I/C DESG"/>
    <n v="4107"/>
    <s v="Nyoman Diksa"/>
    <m/>
    <n v="7"/>
  </r>
  <r>
    <x v="26"/>
    <s v="I/C DESG"/>
    <n v="2043"/>
    <s v="I Gusti Bagus Sera"/>
    <m/>
    <n v="8"/>
  </r>
  <r>
    <x v="79"/>
    <s v="I/C DESG"/>
    <n v="4107"/>
    <s v="Nyoman Diksa"/>
    <m/>
    <n v="7"/>
  </r>
  <r>
    <x v="50"/>
    <s v="I/C DESG"/>
    <n v="6608"/>
    <s v="Indra Sitepu"/>
    <m/>
    <n v="8"/>
  </r>
  <r>
    <x v="26"/>
    <s v="I/C DESG"/>
    <n v="2043"/>
    <s v="I Gusti Bagus Sera"/>
    <m/>
    <n v="8"/>
  </r>
  <r>
    <x v="50"/>
    <s v="I/C DESG"/>
    <n v="6608"/>
    <s v="Indra Sitepu"/>
    <m/>
    <n v="8"/>
  </r>
  <r>
    <x v="25"/>
    <s v="I/C DESG"/>
    <n v="4107"/>
    <s v="Nyoman Diksa"/>
    <m/>
    <n v="2"/>
  </r>
  <r>
    <x v="50"/>
    <s v="I/C DESG"/>
    <n v="6608"/>
    <s v="Indra Sitepu"/>
    <m/>
    <n v="8"/>
  </r>
  <r>
    <x v="25"/>
    <s v="I/C DESG"/>
    <n v="4107"/>
    <s v="Nyoman Diksa"/>
    <m/>
    <n v="2"/>
  </r>
  <r>
    <x v="25"/>
    <s v="I/C DESG"/>
    <n v="4107"/>
    <s v="Nyoman Diksa"/>
    <m/>
    <n v="2"/>
  </r>
  <r>
    <x v="25"/>
    <s v="I/C DESG"/>
    <n v="4107"/>
    <s v="Nyoman Diksa"/>
    <m/>
    <n v="2"/>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67"/>
    <s v="I/C DESG"/>
    <n v="75"/>
    <s v="A.A. Bagus Dewangkara"/>
    <m/>
    <n v="8"/>
  </r>
  <r>
    <x v="50"/>
    <s v="I/C DESG"/>
    <n v="2048"/>
    <s v="I Wayan"/>
    <m/>
    <n v="4"/>
  </r>
  <r>
    <x v="50"/>
    <s v="I/C DESG"/>
    <n v="2048"/>
    <s v="I Wayan"/>
    <m/>
    <n v="8"/>
  </r>
  <r>
    <x v="50"/>
    <s v="I/C DESG"/>
    <n v="2048"/>
    <s v="I Wayan"/>
    <m/>
    <n v="4"/>
  </r>
  <r>
    <x v="50"/>
    <s v="I/C DESG"/>
    <n v="2048"/>
    <s v="I Wayan"/>
    <m/>
    <n v="4"/>
  </r>
  <r>
    <x v="79"/>
    <s v="I/C DESG"/>
    <n v="6730"/>
    <s v="Yudha Kartana Putra"/>
    <m/>
    <n v="8"/>
  </r>
  <r>
    <x v="66"/>
    <s v="I/C DESG"/>
    <n v="2048"/>
    <s v="I Wayan"/>
    <m/>
    <n v="8"/>
  </r>
  <r>
    <x v="79"/>
    <s v="I/C DESG"/>
    <n v="6730"/>
    <s v="Yudha Kartana Putra"/>
    <m/>
    <n v="8"/>
  </r>
  <r>
    <x v="50"/>
    <s v="I/C DESG"/>
    <n v="2048"/>
    <s v="I Wayan"/>
    <m/>
    <n v="4"/>
  </r>
  <r>
    <x v="79"/>
    <s v="I/C DESG"/>
    <n v="6730"/>
    <s v="Yudha Kartana Putra"/>
    <m/>
    <n v="4"/>
  </r>
  <r>
    <x v="50"/>
    <s v="I/C DESG"/>
    <n v="2048"/>
    <s v="I Wayan"/>
    <m/>
    <n v="4"/>
  </r>
  <r>
    <x v="66"/>
    <s v="I/C DESG"/>
    <n v="2048"/>
    <s v="I Wayan"/>
    <m/>
    <n v="8"/>
  </r>
  <r>
    <x v="66"/>
    <s v="I/C DESG"/>
    <n v="2048"/>
    <s v="I Wayan"/>
    <m/>
    <n v="8"/>
  </r>
  <r>
    <x v="66"/>
    <s v="I/C DESG"/>
    <n v="2048"/>
    <s v="I Wayan"/>
    <m/>
    <n v="8"/>
  </r>
  <r>
    <x v="66"/>
    <s v="I/C DESG"/>
    <n v="2048"/>
    <s v="I Wayan"/>
    <m/>
    <n v="4"/>
  </r>
  <r>
    <x v="79"/>
    <s v="I/C DESG"/>
    <n v="6730"/>
    <s v="Yudha Kartana Putra"/>
    <m/>
    <n v="8"/>
  </r>
  <r>
    <x v="66"/>
    <s v="I/C DESG"/>
    <n v="2048"/>
    <s v="I Wayan"/>
    <m/>
    <n v="8"/>
  </r>
  <r>
    <x v="79"/>
    <s v="I/C DESG"/>
    <n v="6730"/>
    <s v="Yudha Kartana Putra"/>
    <m/>
    <n v="8"/>
  </r>
  <r>
    <x v="79"/>
    <s v="I/C DESG"/>
    <n v="6730"/>
    <s v="Yudha Kartana Putra"/>
    <m/>
    <n v="8"/>
  </r>
  <r>
    <x v="25"/>
    <s v="I/C DESG"/>
    <n v="2048"/>
    <s v="I Wayan"/>
    <m/>
    <n v="4"/>
  </r>
  <r>
    <x v="79"/>
    <s v="I/C DESG"/>
    <n v="6730"/>
    <s v="Yudha Kartana Putra"/>
    <m/>
    <n v="8"/>
  </r>
  <r>
    <x v="25"/>
    <s v="I/C DESG"/>
    <n v="2048"/>
    <s v="I Wayan"/>
    <m/>
    <n v="4"/>
  </r>
  <r>
    <x v="79"/>
    <s v="I/C DESG"/>
    <n v="6730"/>
    <s v="Yudha Kartana Putra"/>
    <m/>
    <n v="8"/>
  </r>
  <r>
    <x v="25"/>
    <s v="I/C DESG"/>
    <n v="2048"/>
    <s v="I Wayan"/>
    <m/>
    <n v="4"/>
  </r>
  <r>
    <x v="79"/>
    <s v="I/C DESG"/>
    <n v="6730"/>
    <s v="Yudha Kartana Putra"/>
    <m/>
    <n v="8"/>
  </r>
  <r>
    <x v="25"/>
    <s v="I/C DESG"/>
    <n v="2048"/>
    <s v="I Wayan"/>
    <m/>
    <n v="6"/>
  </r>
  <r>
    <x v="79"/>
    <s v="I/C DESG"/>
    <n v="6730"/>
    <s v="Yudha Kartana Putra"/>
    <m/>
    <n v="8"/>
  </r>
  <r>
    <x v="78"/>
    <s v="I/C DESG"/>
    <n v="6730"/>
    <s v="Yudha Kartana Putra"/>
    <m/>
    <n v="6"/>
  </r>
  <r>
    <x v="78"/>
    <s v="I/C DESG"/>
    <n v="6730"/>
    <s v="Yudha Kartana Putra"/>
    <m/>
    <n v="6"/>
  </r>
  <r>
    <x v="78"/>
    <s v="I/C DESG"/>
    <n v="6730"/>
    <s v="Yudha Kartana Putra"/>
    <m/>
    <n v="8"/>
  </r>
  <r>
    <x v="78"/>
    <s v="I/C DESG"/>
    <n v="6730"/>
    <s v="Yudha Kartana Putra"/>
    <m/>
    <n v="8"/>
  </r>
  <r>
    <x v="78"/>
    <s v="I/C DESG"/>
    <n v="6730"/>
    <s v="Yudha Kartana Putra"/>
    <m/>
    <n v="7"/>
  </r>
  <r>
    <x v="78"/>
    <s v="I/C DESG"/>
    <n v="6730"/>
    <s v="Yudha Kartana Putra"/>
    <m/>
    <n v="6"/>
  </r>
  <r>
    <x v="78"/>
    <s v="I/C DESG"/>
    <n v="6730"/>
    <s v="Yudha Kartana Putra"/>
    <m/>
    <n v="6"/>
  </r>
  <r>
    <x v="78"/>
    <s v="I/C DESG"/>
    <n v="6730"/>
    <s v="Yudha Kartana Putra"/>
    <m/>
    <n v="8"/>
  </r>
  <r>
    <x v="78"/>
    <s v="I/C DESG"/>
    <n v="6730"/>
    <s v="Yudha Kartana Putra"/>
    <m/>
    <n v="8"/>
  </r>
  <r>
    <x v="78"/>
    <s v="I/C DESG"/>
    <n v="6730"/>
    <s v="Yudha Kartana Putra"/>
    <m/>
    <n v="8"/>
  </r>
  <r>
    <x v="78"/>
    <s v="I/C DESG"/>
    <n v="6730"/>
    <s v="Yudha Kartana Putra"/>
    <m/>
    <n v="8"/>
  </r>
  <r>
    <x v="78"/>
    <s v="I/C DESG"/>
    <n v="6730"/>
    <s v="Yudha Kartana Putra"/>
    <m/>
    <n v="8"/>
  </r>
  <r>
    <x v="68"/>
    <s v="I/C DESG"/>
    <n v="6102"/>
    <s v="Aditya Kerta"/>
    <m/>
    <n v="8"/>
  </r>
  <r>
    <x v="5"/>
    <s v="I/C DESG"/>
    <n v="2045"/>
    <s v="I Ketut Sukardiana"/>
    <m/>
    <n v="8"/>
  </r>
  <r>
    <x v="68"/>
    <s v="I/C DESG"/>
    <n v="6102"/>
    <s v="Aditya Kerta"/>
    <m/>
    <n v="8"/>
  </r>
  <r>
    <x v="67"/>
    <s v="I/C DESG"/>
    <n v="7223"/>
    <s v="Maria Agustina Kaka"/>
    <m/>
    <n v="8"/>
  </r>
  <r>
    <x v="5"/>
    <s v="I/C DESG"/>
    <n v="2045"/>
    <s v="I Ketut Sukardiana"/>
    <m/>
    <n v="8"/>
  </r>
  <r>
    <x v="68"/>
    <s v="I/C DESG"/>
    <n v="6102"/>
    <s v="Aditya Kerta"/>
    <m/>
    <n v="8"/>
  </r>
  <r>
    <x v="67"/>
    <s v="I/C DESG"/>
    <n v="7223"/>
    <s v="Maria Agustina Kaka"/>
    <m/>
    <n v="8"/>
  </r>
  <r>
    <x v="5"/>
    <s v="I/C DESG"/>
    <n v="2045"/>
    <s v="I Ketut Sukardiana"/>
    <m/>
    <n v="8"/>
  </r>
  <r>
    <x v="67"/>
    <s v="I/C DESG"/>
    <n v="7223"/>
    <s v="Maria Agustina Kaka"/>
    <m/>
    <n v="8"/>
  </r>
  <r>
    <x v="50"/>
    <s v="I/C DESG"/>
    <n v="6102"/>
    <s v="Aditya Kerta"/>
    <m/>
    <n v="8"/>
  </r>
  <r>
    <x v="5"/>
    <s v="I/C DESG"/>
    <n v="2045"/>
    <s v="I Ketut Sukardiana"/>
    <m/>
    <n v="8"/>
  </r>
  <r>
    <x v="67"/>
    <s v="I/C DESG"/>
    <n v="7223"/>
    <s v="Maria Agustina Kaka"/>
    <m/>
    <n v="8"/>
  </r>
  <r>
    <x v="50"/>
    <s v="I/C DESG"/>
    <n v="6102"/>
    <s v="Aditya Kerta"/>
    <m/>
    <n v="6"/>
  </r>
  <r>
    <x v="5"/>
    <s v="I/C DESG"/>
    <n v="2045"/>
    <s v="I Ketut Sukardiana"/>
    <m/>
    <n v="4"/>
  </r>
  <r>
    <x v="67"/>
    <s v="I/C DESG"/>
    <n v="7223"/>
    <s v="Maria Agustina Kaka"/>
    <m/>
    <n v="8"/>
  </r>
  <r>
    <x v="68"/>
    <s v="I/C DESG"/>
    <n v="6102"/>
    <s v="Aditya Kerta"/>
    <m/>
    <n v="6"/>
  </r>
  <r>
    <x v="67"/>
    <s v="I/C DESG"/>
    <n v="7223"/>
    <s v="Maria Agustina Kaka"/>
    <m/>
    <n v="8"/>
  </r>
  <r>
    <x v="68"/>
    <s v="I/C DESG"/>
    <n v="6102"/>
    <s v="Aditya Kerta"/>
    <m/>
    <n v="8"/>
  </r>
  <r>
    <x v="67"/>
    <s v="I/C DESG"/>
    <n v="2045"/>
    <s v="I Ketut Sukardiana"/>
    <m/>
    <n v="2"/>
  </r>
  <r>
    <x v="67"/>
    <s v="I/C DESG"/>
    <n v="7223"/>
    <s v="Maria Agustina Kaka"/>
    <m/>
    <n v="8"/>
  </r>
  <r>
    <x v="68"/>
    <s v="I/C DESG"/>
    <n v="6102"/>
    <s v="Aditya Kerta"/>
    <m/>
    <n v="6"/>
  </r>
  <r>
    <x v="67"/>
    <s v="I/C DESG"/>
    <n v="2045"/>
    <s v="I Ketut Sukardiana"/>
    <m/>
    <n v="7"/>
  </r>
  <r>
    <x v="67"/>
    <s v="I/C DESG"/>
    <n v="7223"/>
    <s v="Maria Agustina Kaka"/>
    <m/>
    <n v="7"/>
  </r>
  <r>
    <x v="67"/>
    <s v="I/C DESG"/>
    <n v="2045"/>
    <s v="I Ketut Sukardiana"/>
    <m/>
    <n v="4"/>
  </r>
  <r>
    <x v="35"/>
    <s v="Design"/>
    <n v="6102"/>
    <s v="Aditya Kerta"/>
    <m/>
    <n v="8"/>
  </r>
  <r>
    <x v="67"/>
    <s v="I/C DESG"/>
    <n v="7223"/>
    <s v="Maria Agustina Kaka"/>
    <m/>
    <n v="8"/>
  </r>
  <r>
    <x v="67"/>
    <s v="I/C DESG"/>
    <n v="2045"/>
    <s v="I Ketut Sukardiana"/>
    <m/>
    <n v="4"/>
  </r>
  <r>
    <x v="35"/>
    <s v="Design"/>
    <n v="6102"/>
    <s v="Aditya Kerta"/>
    <m/>
    <n v="8"/>
  </r>
  <r>
    <x v="59"/>
    <s v="I/C DESG"/>
    <n v="7223"/>
    <s v="Maria Agustina Kaka"/>
    <m/>
    <n v="8"/>
  </r>
  <r>
    <x v="6"/>
    <s v="I/C DESG"/>
    <n v="2045"/>
    <s v="I Ketut Sukardiana"/>
    <m/>
    <n v="8"/>
  </r>
  <r>
    <x v="67"/>
    <s v="I/C DESG"/>
    <n v="7223"/>
    <s v="Maria Agustina Kaka"/>
    <m/>
    <n v="8"/>
  </r>
  <r>
    <x v="67"/>
    <s v="I/C DESG"/>
    <n v="7223"/>
    <s v="Maria Agustina Kaka"/>
    <m/>
    <n v="8"/>
  </r>
  <r>
    <x v="79"/>
    <s v="I/C DESG"/>
    <n v="2045"/>
    <s v="I Ketut Sukardiana"/>
    <m/>
    <n v="4"/>
  </r>
  <r>
    <x v="79"/>
    <s v="I/C DESG"/>
    <n v="2045"/>
    <s v="I Ketut Sukardiana"/>
    <m/>
    <n v="4"/>
  </r>
  <r>
    <x v="27"/>
    <s v="I/C DESG"/>
    <n v="2045"/>
    <s v="I Ketut Sukardiana"/>
    <m/>
    <n v="8"/>
  </r>
  <r>
    <x v="73"/>
    <s v="I/C DESG"/>
    <n v="2535"/>
    <s v="Johanes Jojo"/>
    <m/>
    <n v="8"/>
  </r>
  <r>
    <x v="73"/>
    <s v="I/C DESG"/>
    <n v="2535"/>
    <s v="Johanes Jojo"/>
    <m/>
    <n v="8"/>
  </r>
  <r>
    <x v="73"/>
    <s v="I/C DESG"/>
    <n v="2535"/>
    <s v="Johanes Jojo"/>
    <m/>
    <n v="8"/>
  </r>
  <r>
    <x v="73"/>
    <s v="I/C DESG"/>
    <n v="2535"/>
    <s v="Johanes Jojo"/>
    <m/>
    <n v="8"/>
  </r>
  <r>
    <x v="26"/>
    <s v="I/C DESG"/>
    <n v="2043"/>
    <s v="I Gusti Bagus Sera"/>
    <m/>
    <n v="8"/>
  </r>
  <r>
    <x v="73"/>
    <s v="I/C DESG"/>
    <n v="2535"/>
    <s v="Johanes Jojo"/>
    <m/>
    <n v="8"/>
  </r>
  <r>
    <x v="26"/>
    <s v="I/C DESG"/>
    <n v="2043"/>
    <s v="I Gusti Bagus Sera"/>
    <m/>
    <n v="8"/>
  </r>
  <r>
    <x v="73"/>
    <s v="I/C DESG"/>
    <n v="2535"/>
    <s v="Johanes Jojo"/>
    <m/>
    <n v="8"/>
  </r>
  <r>
    <x v="73"/>
    <s v="I/C DESG"/>
    <n v="2535"/>
    <s v="Johanes Jojo"/>
    <m/>
    <n v="8"/>
  </r>
  <r>
    <x v="35"/>
    <s v="Design"/>
    <n v="2043"/>
    <s v="I Gusti Bagus Sera"/>
    <m/>
    <n v="4"/>
  </r>
  <r>
    <x v="73"/>
    <s v="I/C DESG"/>
    <n v="2535"/>
    <s v="Johanes Jojo"/>
    <m/>
    <n v="8"/>
  </r>
  <r>
    <x v="73"/>
    <s v="I/C DESG"/>
    <n v="2535"/>
    <s v="Johanes Jojo"/>
    <m/>
    <n v="8"/>
  </r>
  <r>
    <x v="73"/>
    <s v="I/C DESG"/>
    <n v="2535"/>
    <s v="Johanes Jojo"/>
    <m/>
    <n v="8"/>
  </r>
  <r>
    <x v="1"/>
    <s v="I/C DESG"/>
    <n v="2043"/>
    <s v="I Gusti Bagus Sera"/>
    <m/>
    <n v="8"/>
  </r>
  <r>
    <x v="38"/>
    <s v="I/C DESG"/>
    <n v="2043"/>
    <s v="I Gusti Bagus Sera"/>
    <m/>
    <n v="4"/>
  </r>
  <r>
    <x v="26"/>
    <s v="I/C DESG"/>
    <n v="2043"/>
    <s v="I Gusti Bagus Sera"/>
    <m/>
    <n v="8"/>
  </r>
  <r>
    <x v="26"/>
    <s v="I/C DESG"/>
    <n v="2043"/>
    <s v="I Gusti Bagus Sera"/>
    <m/>
    <n v="8"/>
  </r>
  <r>
    <x v="26"/>
    <s v="I/C DESG"/>
    <n v="2043"/>
    <s v="I Gusti Bagus Sera"/>
    <m/>
    <n v="8"/>
  </r>
  <r>
    <x v="26"/>
    <s v="I/C DESG"/>
    <n v="2043"/>
    <s v="I Gusti Bagus Sera"/>
    <m/>
    <n v="8"/>
  </r>
  <r>
    <x v="75"/>
    <s v="I/C DESG"/>
    <n v="4393"/>
    <s v="Putu Ary Santana"/>
    <m/>
    <n v="8"/>
  </r>
  <r>
    <x v="75"/>
    <s v="I/C DESG"/>
    <n v="4393"/>
    <s v="Putu Ary Santana"/>
    <m/>
    <n v="8"/>
  </r>
  <r>
    <x v="2"/>
    <s v="I/C DESG"/>
    <n v="4393"/>
    <s v="Putu Ary Santana"/>
    <m/>
    <n v="8"/>
  </r>
  <r>
    <x v="2"/>
    <s v="I/C DESG"/>
    <n v="4393"/>
    <s v="Putu Ary Santana"/>
    <m/>
    <n v="4"/>
  </r>
  <r>
    <x v="2"/>
    <s v="I/C DESG"/>
    <n v="4393"/>
    <s v="Putu Ary Santana"/>
    <m/>
    <n v="8"/>
  </r>
  <r>
    <x v="2"/>
    <s v="I/C DESG"/>
    <n v="4393"/>
    <s v="Putu Ary Santana"/>
    <m/>
    <n v="8"/>
  </r>
  <r>
    <x v="2"/>
    <s v="I/C DESG"/>
    <n v="4393"/>
    <s v="Putu Ary Santana"/>
    <m/>
    <n v="8"/>
  </r>
  <r>
    <x v="68"/>
    <s v="I/C DESG"/>
    <n v="4393"/>
    <s v="Putu Ary Santana"/>
    <m/>
    <n v="4"/>
  </r>
  <r>
    <x v="35"/>
    <s v="Design"/>
    <n v="4393"/>
    <s v="Putu Ary Santana"/>
    <m/>
    <n v="8"/>
  </r>
  <r>
    <x v="35"/>
    <s v="Design"/>
    <n v="4393"/>
    <s v="Putu Ary Santana"/>
    <m/>
    <n v="8"/>
  </r>
  <r>
    <x v="35"/>
    <s v="Design"/>
    <n v="4393"/>
    <s v="Putu Ary Santana"/>
    <m/>
    <n v="8"/>
  </r>
  <r>
    <x v="67"/>
    <s v="I/C DESG"/>
    <n v="75"/>
    <s v="A.A. Bagus Dewangkara"/>
    <m/>
    <n v="8"/>
  </r>
  <r>
    <x v="67"/>
    <s v="I/C DESG"/>
    <n v="75"/>
    <s v="A.A. Bagus Dewangkara"/>
    <m/>
    <n v="8"/>
  </r>
  <r>
    <x v="50"/>
    <s v="I/C DESG"/>
    <n v="2048"/>
    <s v="I Wayan"/>
    <m/>
    <n v="2"/>
  </r>
  <r>
    <x v="67"/>
    <s v="I/C DESG"/>
    <n v="75"/>
    <s v="A.A. Bagus Dewangkara"/>
    <m/>
    <n v="8"/>
  </r>
  <r>
    <x v="50"/>
    <s v="I/C DESG"/>
    <n v="2048"/>
    <s v="I Wayan"/>
    <m/>
    <n v="2"/>
  </r>
  <r>
    <x v="67"/>
    <s v="I/C DESG"/>
    <n v="75"/>
    <s v="A.A. Bagus Dewangkara"/>
    <m/>
    <n v="8"/>
  </r>
  <r>
    <x v="50"/>
    <s v="I/C DESG"/>
    <n v="2048"/>
    <s v="I Wayan"/>
    <m/>
    <n v="2"/>
  </r>
  <r>
    <x v="67"/>
    <s v="I/C DESG"/>
    <n v="75"/>
    <s v="A.A. Bagus Dewangkara"/>
    <m/>
    <n v="8"/>
  </r>
  <r>
    <x v="50"/>
    <s v="I/C DESG"/>
    <n v="2048"/>
    <s v="I Wayan"/>
    <m/>
    <n v="2"/>
  </r>
  <r>
    <x v="67"/>
    <s v="I/C DESG"/>
    <n v="75"/>
    <s v="A.A. Bagus Dewangkara"/>
    <m/>
    <n v="8"/>
  </r>
  <r>
    <x v="50"/>
    <s v="I/C DESG"/>
    <n v="2048"/>
    <s v="I Wayan"/>
    <m/>
    <n v="2"/>
  </r>
  <r>
    <x v="67"/>
    <s v="I/C DESG"/>
    <n v="75"/>
    <s v="A.A. Bagus Dewangkara"/>
    <m/>
    <n v="8"/>
  </r>
  <r>
    <x v="67"/>
    <s v="I/C DESG"/>
    <n v="75"/>
    <s v="A.A. Bagus Dewangkara"/>
    <m/>
    <n v="8"/>
  </r>
  <r>
    <x v="25"/>
    <s v="I/C DESG"/>
    <n v="2048"/>
    <s v="I Wayan"/>
    <m/>
    <n v="2"/>
  </r>
  <r>
    <x v="67"/>
    <s v="I/C DESG"/>
    <n v="75"/>
    <s v="A.A. Bagus Dewangkara"/>
    <m/>
    <n v="8"/>
  </r>
  <r>
    <x v="25"/>
    <s v="I/C DESG"/>
    <n v="2048"/>
    <s v="I Wayan"/>
    <m/>
    <n v="6"/>
  </r>
  <r>
    <x v="67"/>
    <s v="I/C DESG"/>
    <n v="75"/>
    <s v="A.A. Bagus Dewangkara"/>
    <m/>
    <n v="8"/>
  </r>
  <r>
    <x v="25"/>
    <s v="I/C DESG"/>
    <n v="2048"/>
    <s v="I Wayan"/>
    <m/>
    <n v="2"/>
  </r>
  <r>
    <x v="66"/>
    <s v="I/C DESG"/>
    <n v="2048"/>
    <s v="I Wayan"/>
    <m/>
    <n v="2"/>
  </r>
  <r>
    <x v="66"/>
    <s v="I/C DESG"/>
    <n v="2048"/>
    <s v="I Wayan"/>
    <m/>
    <n v="2"/>
  </r>
  <r>
    <x v="66"/>
    <s v="I/C DESG"/>
    <n v="2048"/>
    <s v="I Wayan"/>
    <m/>
    <n v="6"/>
  </r>
  <r>
    <x v="66"/>
    <s v="I/C DESG"/>
    <n v="2048"/>
    <s v="I Wayan"/>
    <m/>
    <n v="4"/>
  </r>
  <r>
    <x v="66"/>
    <s v="I/C DESG"/>
    <n v="2048"/>
    <s v="I Wayan"/>
    <m/>
    <n v="4"/>
  </r>
  <r>
    <x v="50"/>
    <s v="I/C DESG"/>
    <n v="2048"/>
    <s v="I Wayan"/>
    <m/>
    <n v="4"/>
  </r>
  <r>
    <x v="50"/>
    <s v="I/C DESG"/>
    <n v="2048"/>
    <s v="I Wayan"/>
    <m/>
    <n v="2"/>
  </r>
  <r>
    <x v="50"/>
    <s v="I/C DESG"/>
    <n v="2048"/>
    <s v="I Wayan"/>
    <m/>
    <n v="4"/>
  </r>
  <r>
    <x v="50"/>
    <s v="I/C DESG"/>
    <n v="2048"/>
    <s v="I Wayan"/>
    <m/>
    <n v="4"/>
  </r>
  <r>
    <x v="50"/>
    <s v="I/C DESG"/>
    <n v="2048"/>
    <s v="I Wayan"/>
    <m/>
    <n v="2"/>
  </r>
  <r>
    <x v="25"/>
    <s v="I/C DESG"/>
    <n v="2048"/>
    <s v="I Wayan"/>
    <m/>
    <n v="4"/>
  </r>
  <r>
    <x v="25"/>
    <s v="I/C DESG"/>
    <n v="2048"/>
    <s v="I Wayan"/>
    <m/>
    <n v="4"/>
  </r>
  <r>
    <x v="25"/>
    <s v="I/C DESG"/>
    <n v="2048"/>
    <s v="I Wayan"/>
    <m/>
    <n v="4"/>
  </r>
  <r>
    <x v="25"/>
    <s v="I/C DESG"/>
    <n v="2048"/>
    <s v="I Wayan"/>
    <m/>
    <n v="6"/>
  </r>
  <r>
    <x v="79"/>
    <s v="I/C DESG"/>
    <n v="6730"/>
    <s v="Yudha Kartana Putra"/>
    <m/>
    <n v="8"/>
  </r>
  <r>
    <x v="22"/>
    <s v="I/C DESG"/>
    <n v="6609"/>
    <s v="Yusantari Ardana"/>
    <m/>
    <n v="8"/>
  </r>
  <r>
    <x v="79"/>
    <s v="I/C DESG"/>
    <n v="6730"/>
    <s v="Yudha Kartana Putra"/>
    <m/>
    <n v="8"/>
  </r>
  <r>
    <x v="22"/>
    <s v="I/C DESG"/>
    <n v="6609"/>
    <s v="Yusantari Ardana"/>
    <m/>
    <n v="8"/>
  </r>
  <r>
    <x v="79"/>
    <s v="I/C DESG"/>
    <n v="6730"/>
    <s v="Yudha Kartana Putra"/>
    <m/>
    <n v="8"/>
  </r>
  <r>
    <x v="22"/>
    <s v="I/C DESG"/>
    <n v="6609"/>
    <s v="Yusantari Ardana"/>
    <m/>
    <n v="8"/>
  </r>
  <r>
    <x v="79"/>
    <s v="I/C DESG"/>
    <n v="6730"/>
    <s v="Yudha Kartana Putra"/>
    <m/>
    <n v="6"/>
  </r>
  <r>
    <x v="22"/>
    <s v="I/C DESG"/>
    <n v="6609"/>
    <s v="Yusantari Ardana"/>
    <m/>
    <n v="8"/>
  </r>
  <r>
    <x v="22"/>
    <s v="I/C DESG"/>
    <n v="6609"/>
    <s v="Yusantari Ardana"/>
    <m/>
    <n v="8"/>
  </r>
  <r>
    <x v="79"/>
    <s v="I/C DESG"/>
    <n v="6730"/>
    <s v="Yudha Kartana Putra"/>
    <m/>
    <n v="8"/>
  </r>
  <r>
    <x v="22"/>
    <s v="I/C DESG"/>
    <n v="6609"/>
    <s v="Yusantari Ardana"/>
    <m/>
    <n v="8"/>
  </r>
  <r>
    <x v="79"/>
    <s v="I/C DESG"/>
    <n v="6730"/>
    <s v="Yudha Kartana Putra"/>
    <m/>
    <n v="8"/>
  </r>
  <r>
    <x v="22"/>
    <s v="I/C DESG"/>
    <n v="6609"/>
    <s v="Yusantari Ardana"/>
    <m/>
    <n v="8"/>
  </r>
  <r>
    <x v="79"/>
    <s v="I/C DESG"/>
    <n v="6730"/>
    <s v="Yudha Kartana Putra"/>
    <m/>
    <n v="8"/>
  </r>
  <r>
    <x v="50"/>
    <s v="I/C DESG"/>
    <n v="6608"/>
    <s v="Indra Sitepu"/>
    <m/>
    <n v="8"/>
  </r>
  <r>
    <x v="22"/>
    <s v="I/C DESG"/>
    <n v="6609"/>
    <s v="Yusantari Ardana"/>
    <m/>
    <n v="8"/>
  </r>
  <r>
    <x v="79"/>
    <s v="I/C DESG"/>
    <n v="6730"/>
    <s v="Yudha Kartana Putra"/>
    <m/>
    <n v="8"/>
  </r>
  <r>
    <x v="50"/>
    <s v="I/C DESG"/>
    <n v="6608"/>
    <s v="Indra Sitepu"/>
    <m/>
    <n v="8"/>
  </r>
  <r>
    <x v="22"/>
    <s v="I/C DESG"/>
    <n v="6609"/>
    <s v="Yusantari Ardana"/>
    <m/>
    <n v="8"/>
  </r>
  <r>
    <x v="79"/>
    <s v="I/C DESG"/>
    <n v="6730"/>
    <s v="Yudha Kartana Putra"/>
    <m/>
    <n v="8"/>
  </r>
  <r>
    <x v="50"/>
    <s v="I/C DESG"/>
    <n v="6608"/>
    <s v="Indra Sitepu"/>
    <m/>
    <n v="8"/>
  </r>
  <r>
    <x v="50"/>
    <s v="I/C DESG"/>
    <n v="6608"/>
    <s v="Indra Sitepu"/>
    <m/>
    <n v="8"/>
  </r>
  <r>
    <x v="50"/>
    <s v="I/C DESG"/>
    <n v="6608"/>
    <s v="Indra Sitepu"/>
    <m/>
    <n v="8"/>
  </r>
  <r>
    <x v="66"/>
    <s v="I/C DESG"/>
    <n v="6165"/>
    <s v="Dominique Zhu"/>
    <m/>
    <n v="8"/>
  </r>
  <r>
    <x v="66"/>
    <s v="I/C DESG"/>
    <n v="6165"/>
    <s v="Dominique Zhu"/>
    <m/>
    <n v="8"/>
  </r>
  <r>
    <x v="66"/>
    <s v="I/C DESG"/>
    <n v="7275"/>
    <s v="Lina Wen"/>
    <m/>
    <n v="8"/>
  </r>
  <r>
    <x v="32"/>
    <s v="I/C DESG"/>
    <n v="6165"/>
    <s v="Dominique Zhu"/>
    <m/>
    <n v="8"/>
  </r>
  <r>
    <x v="66"/>
    <s v="I/C DESG"/>
    <n v="7275"/>
    <s v="Lina Wen"/>
    <m/>
    <n v="8"/>
  </r>
  <r>
    <x v="32"/>
    <s v="I/C DESG"/>
    <n v="6165"/>
    <s v="Dominique Zhu"/>
    <m/>
    <n v="8"/>
  </r>
  <r>
    <x v="66"/>
    <s v="I/C DESG"/>
    <n v="6165"/>
    <s v="Dominique Zhu"/>
    <m/>
    <n v="8"/>
  </r>
  <r>
    <x v="64"/>
    <s v="I/C DESG"/>
    <n v="7053"/>
    <s v="Kai Kang"/>
    <m/>
    <n v="8"/>
  </r>
  <r>
    <x v="32"/>
    <s v="I/C DESG"/>
    <n v="6165"/>
    <s v="Dominique Zhu"/>
    <m/>
    <n v="8"/>
  </r>
  <r>
    <x v="66"/>
    <s v="I/C DESG"/>
    <n v="6165"/>
    <s v="Dominique Zhu"/>
    <m/>
    <n v="8"/>
  </r>
  <r>
    <x v="62"/>
    <s v="I/C DESG"/>
    <n v="7275"/>
    <s v="Lina Wen"/>
    <m/>
    <n v="8"/>
  </r>
  <r>
    <x v="66"/>
    <s v="I/C DESG"/>
    <n v="6165"/>
    <s v="Dominique Zhu"/>
    <m/>
    <n v="8"/>
  </r>
  <r>
    <x v="62"/>
    <s v="I/C DESG"/>
    <n v="7275"/>
    <s v="Lina Wen"/>
    <m/>
    <n v="8"/>
  </r>
  <r>
    <x v="62"/>
    <s v="I/C DESG"/>
    <n v="7053"/>
    <s v="Kai Kang"/>
    <m/>
    <n v="8"/>
  </r>
  <r>
    <x v="72"/>
    <s v="I/C DESG"/>
    <n v="6165"/>
    <s v="Dominique Zhu"/>
    <m/>
    <n v="4"/>
  </r>
  <r>
    <x v="66"/>
    <s v="I/C DESG"/>
    <n v="6165"/>
    <s v="Dominique Zhu"/>
    <m/>
    <n v="8"/>
  </r>
  <r>
    <x v="62"/>
    <s v="I/C DESG"/>
    <n v="7053"/>
    <s v="Kai Kang"/>
    <m/>
    <n v="8"/>
  </r>
  <r>
    <x v="66"/>
    <s v="I/C DESG"/>
    <n v="7275"/>
    <s v="Lina Wen"/>
    <m/>
    <n v="8"/>
  </r>
  <r>
    <x v="66"/>
    <s v="I/C DESG"/>
    <n v="7053"/>
    <s v="Kai Kang"/>
    <m/>
    <n v="8"/>
  </r>
  <r>
    <x v="66"/>
    <s v="I/C DESG"/>
    <n v="7275"/>
    <s v="Lina Wen"/>
    <m/>
    <n v="8"/>
  </r>
  <r>
    <x v="66"/>
    <s v="I/C DESG"/>
    <n v="7053"/>
    <s v="Kai Kang"/>
    <m/>
    <n v="8"/>
  </r>
  <r>
    <x v="66"/>
    <s v="I/C DESG"/>
    <n v="7053"/>
    <s v="Kai Kang"/>
    <m/>
    <n v="8"/>
  </r>
  <r>
    <x v="66"/>
    <s v="I/C DESG"/>
    <n v="7275"/>
    <s v="Lina Wen"/>
    <m/>
    <n v="8"/>
  </r>
  <r>
    <x v="66"/>
    <s v="I/C DESG"/>
    <n v="7053"/>
    <s v="Kai Kang"/>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2"/>
    <s v="Design"/>
    <n v="7047"/>
    <s v="Kirie Dai"/>
    <m/>
    <n v="8"/>
  </r>
  <r>
    <x v="62"/>
    <s v="Design"/>
    <n v="7047"/>
    <s v="Kirie Dai"/>
    <m/>
    <n v="8"/>
  </r>
  <r>
    <x v="62"/>
    <s v="Design"/>
    <n v="7047"/>
    <s v="Kirie Dai"/>
    <m/>
    <n v="8"/>
  </r>
  <r>
    <x v="62"/>
    <s v="Design"/>
    <n v="7047"/>
    <s v="Kirie Dai"/>
    <m/>
    <n v="8"/>
  </r>
  <r>
    <x v="62"/>
    <s v="Design"/>
    <n v="7047"/>
    <s v="Kirie Dai"/>
    <m/>
    <n v="8"/>
  </r>
  <r>
    <x v="42"/>
    <s v="Design"/>
    <n v="914"/>
    <s v="Charles Sun"/>
    <m/>
    <n v="8"/>
  </r>
  <r>
    <x v="42"/>
    <s v="Design"/>
    <n v="914"/>
    <s v="Charles Sun"/>
    <m/>
    <n v="8"/>
  </r>
  <r>
    <x v="42"/>
    <s v="Design"/>
    <n v="914"/>
    <s v="Charles Sun"/>
    <m/>
    <n v="8"/>
  </r>
  <r>
    <x v="42"/>
    <s v="Design"/>
    <n v="914"/>
    <s v="Charles Sun"/>
    <m/>
    <n v="4"/>
  </r>
  <r>
    <x v="42"/>
    <s v="Design"/>
    <n v="914"/>
    <s v="Charles Sun"/>
    <m/>
    <n v="6"/>
  </r>
  <r>
    <x v="42"/>
    <s v="Design"/>
    <n v="914"/>
    <s v="Charles Sun"/>
    <m/>
    <n v="6"/>
  </r>
  <r>
    <x v="42"/>
    <s v="Design"/>
    <n v="914"/>
    <s v="Charles Sun"/>
    <m/>
    <n v="6"/>
  </r>
  <r>
    <x v="62"/>
    <s v="Design"/>
    <n v="914"/>
    <s v="Charles Sun"/>
    <m/>
    <n v="4"/>
  </r>
  <r>
    <x v="62"/>
    <s v="Design"/>
    <n v="914"/>
    <s v="Charles Sun"/>
    <m/>
    <n v="8"/>
  </r>
  <r>
    <x v="62"/>
    <s v="Design"/>
    <n v="914"/>
    <s v="Charles Sun"/>
    <m/>
    <n v="2"/>
  </r>
  <r>
    <x v="62"/>
    <s v="Design"/>
    <n v="914"/>
    <s v="Charles Sun"/>
    <m/>
    <n v="2"/>
  </r>
  <r>
    <x v="62"/>
    <s v="Design"/>
    <n v="914"/>
    <s v="Charles Sun"/>
    <m/>
    <n v="2"/>
  </r>
  <r>
    <x v="62"/>
    <s v="Design"/>
    <n v="914"/>
    <s v="Charles Sun"/>
    <m/>
    <n v="8"/>
  </r>
  <r>
    <x v="62"/>
    <s v="Design"/>
    <n v="914"/>
    <s v="Charles Sun"/>
    <m/>
    <n v="8"/>
  </r>
  <r>
    <x v="62"/>
    <s v="Design"/>
    <n v="914"/>
    <s v="Charles Sun"/>
    <m/>
    <n v="8"/>
  </r>
  <r>
    <x v="62"/>
    <s v="Design"/>
    <n v="914"/>
    <s v="Charles Sun"/>
    <m/>
    <n v="8"/>
  </r>
  <r>
    <x v="66"/>
    <s v="I/C DESG"/>
    <n v="7053"/>
    <s v="Kai Kang"/>
    <m/>
    <n v="8"/>
  </r>
  <r>
    <x v="66"/>
    <s v="I/C DESG"/>
    <n v="7053"/>
    <s v="Kai Kang"/>
    <m/>
    <n v="8"/>
  </r>
  <r>
    <x v="2"/>
    <s v="Design"/>
    <n v="6288"/>
    <s v="Ling Li"/>
    <m/>
    <n v="8"/>
  </r>
  <r>
    <x v="42"/>
    <s v="Design"/>
    <n v="914"/>
    <s v="Charles Sun"/>
    <m/>
    <n v="6"/>
  </r>
  <r>
    <x v="66"/>
    <s v="I/C DESG"/>
    <n v="7053"/>
    <s v="Kai Kang"/>
    <m/>
    <n v="8"/>
  </r>
  <r>
    <x v="42"/>
    <s v="Design"/>
    <n v="914"/>
    <s v="Charles Sun"/>
    <m/>
    <n v="6"/>
  </r>
  <r>
    <x v="2"/>
    <s v="Design"/>
    <n v="6288"/>
    <s v="Ling Li"/>
    <m/>
    <n v="8"/>
  </r>
  <r>
    <x v="66"/>
    <s v="I/C DESG"/>
    <n v="7053"/>
    <s v="Kai Kang"/>
    <m/>
    <n v="8"/>
  </r>
  <r>
    <x v="2"/>
    <s v="Design"/>
    <n v="6288"/>
    <s v="Ling Li"/>
    <m/>
    <n v="8"/>
  </r>
  <r>
    <x v="66"/>
    <s v="I/C DESG"/>
    <n v="7053"/>
    <s v="Kai Kang"/>
    <m/>
    <n v="8"/>
  </r>
  <r>
    <x v="62"/>
    <s v="Design"/>
    <n v="914"/>
    <s v="Charles Sun"/>
    <m/>
    <n v="2"/>
  </r>
  <r>
    <x v="2"/>
    <s v="Design"/>
    <n v="6288"/>
    <s v="Ling Li"/>
    <m/>
    <n v="4"/>
  </r>
  <r>
    <x v="62"/>
    <s v="Design"/>
    <n v="914"/>
    <s v="Charles Sun"/>
    <m/>
    <n v="2"/>
  </r>
  <r>
    <x v="66"/>
    <s v="I/C DESG"/>
    <n v="7053"/>
    <s v="Kai Kang"/>
    <m/>
    <n v="8"/>
  </r>
  <r>
    <x v="2"/>
    <s v="Design"/>
    <n v="6288"/>
    <s v="Ling Li"/>
    <m/>
    <n v="8"/>
  </r>
  <r>
    <x v="42"/>
    <s v="Design"/>
    <n v="914"/>
    <s v="Charles Sun"/>
    <m/>
    <n v="4"/>
  </r>
  <r>
    <x v="66"/>
    <s v="I/C DESG"/>
    <n v="7053"/>
    <s v="Kai Kang"/>
    <m/>
    <n v="8"/>
  </r>
  <r>
    <x v="2"/>
    <s v="Design"/>
    <n v="6288"/>
    <s v="Ling Li"/>
    <m/>
    <n v="8"/>
  </r>
  <r>
    <x v="42"/>
    <s v="Design"/>
    <n v="914"/>
    <s v="Charles Sun"/>
    <m/>
    <n v="4"/>
  </r>
  <r>
    <x v="66"/>
    <s v="I/C DESG"/>
    <n v="7053"/>
    <s v="Kai Kang"/>
    <m/>
    <n v="8"/>
  </r>
  <r>
    <x v="2"/>
    <s v="Design"/>
    <n v="6288"/>
    <s v="Ling Li"/>
    <m/>
    <n v="8"/>
  </r>
  <r>
    <x v="66"/>
    <s v="I/C DESG"/>
    <n v="7053"/>
    <s v="Kai Kang"/>
    <m/>
    <n v="8"/>
  </r>
  <r>
    <x v="42"/>
    <s v="Design"/>
    <n v="914"/>
    <s v="Charles Sun"/>
    <m/>
    <n v="4"/>
  </r>
  <r>
    <x v="2"/>
    <s v="Design"/>
    <n v="6288"/>
    <s v="Ling Li"/>
    <m/>
    <n v="4"/>
  </r>
  <r>
    <x v="66"/>
    <s v="I/C DESG"/>
    <n v="7053"/>
    <s v="Kai Kang"/>
    <m/>
    <n v="8"/>
  </r>
  <r>
    <x v="42"/>
    <s v="Design"/>
    <n v="914"/>
    <s v="Charles Sun"/>
    <m/>
    <n v="8"/>
  </r>
  <r>
    <x v="2"/>
    <s v="Design"/>
    <n v="6288"/>
    <s v="Ling Li"/>
    <m/>
    <n v="8"/>
  </r>
  <r>
    <x v="66"/>
    <s v="I/C DESG"/>
    <n v="7053"/>
    <s v="Kai Kang"/>
    <m/>
    <n v="8"/>
  </r>
  <r>
    <x v="42"/>
    <s v="Design"/>
    <n v="914"/>
    <s v="Charles Sun"/>
    <m/>
    <n v="8"/>
  </r>
  <r>
    <x v="2"/>
    <s v="Design"/>
    <n v="6288"/>
    <s v="Ling Li"/>
    <m/>
    <n v="8"/>
  </r>
  <r>
    <x v="66"/>
    <s v="I/C DESG"/>
    <n v="7053"/>
    <s v="Kai Kang"/>
    <m/>
    <n v="8"/>
  </r>
  <r>
    <x v="62"/>
    <s v="Design"/>
    <n v="914"/>
    <s v="Charles Sun"/>
    <m/>
    <n v="4"/>
  </r>
  <r>
    <x v="62"/>
    <s v="I/C DESG"/>
    <n v="6288"/>
    <s v="Ling Li"/>
    <m/>
    <n v="8"/>
  </r>
  <r>
    <x v="62"/>
    <s v="Design"/>
    <n v="914"/>
    <s v="Charles Sun"/>
    <m/>
    <n v="4"/>
  </r>
  <r>
    <x v="62"/>
    <s v="I/C DESG"/>
    <n v="6288"/>
    <s v="Ling Li"/>
    <m/>
    <n v="8"/>
  </r>
  <r>
    <x v="62"/>
    <s v="Design"/>
    <n v="914"/>
    <s v="Charles Sun"/>
    <m/>
    <n v="4"/>
  </r>
  <r>
    <x v="2"/>
    <s v="Design"/>
    <n v="6288"/>
    <s v="Ling Li"/>
    <m/>
    <n v="8"/>
  </r>
  <r>
    <x v="62"/>
    <s v="I/C DESG"/>
    <n v="7275"/>
    <s v="Lina Wen"/>
    <m/>
    <n v="8"/>
  </r>
  <r>
    <x v="2"/>
    <s v="Design"/>
    <n v="6288"/>
    <s v="Ling Li"/>
    <m/>
    <n v="8"/>
  </r>
  <r>
    <x v="62"/>
    <s v="I/C DESG"/>
    <n v="7275"/>
    <s v="Lina Wen"/>
    <m/>
    <n v="8"/>
  </r>
  <r>
    <x v="2"/>
    <s v="Design"/>
    <n v="6288"/>
    <s v="Ling Li"/>
    <m/>
    <n v="8"/>
  </r>
  <r>
    <x v="2"/>
    <s v="Design"/>
    <n v="6288"/>
    <s v="Ling Li"/>
    <m/>
    <n v="8"/>
  </r>
  <r>
    <x v="62"/>
    <s v="I/C DESG"/>
    <n v="7275"/>
    <s v="Lina Wen"/>
    <m/>
    <n v="8"/>
  </r>
  <r>
    <x v="2"/>
    <s v="Design"/>
    <n v="6288"/>
    <s v="Ling Li"/>
    <m/>
    <n v="8"/>
  </r>
  <r>
    <x v="62"/>
    <s v="I/C DESG"/>
    <n v="7275"/>
    <s v="Lina Wen"/>
    <m/>
    <n v="8"/>
  </r>
  <r>
    <x v="66"/>
    <s v="I/C DESG"/>
    <n v="6288"/>
    <s v="Ling Li"/>
    <m/>
    <n v="8"/>
  </r>
  <r>
    <x v="62"/>
    <s v="I/C DESG"/>
    <n v="7275"/>
    <s v="Lina Wen"/>
    <m/>
    <n v="8"/>
  </r>
  <r>
    <x v="66"/>
    <s v="I/C DESG"/>
    <n v="6288"/>
    <s v="Ling Li"/>
    <m/>
    <n v="8"/>
  </r>
  <r>
    <x v="66"/>
    <s v="I/C DESG"/>
    <n v="7275"/>
    <s v="Lina Wen"/>
    <m/>
    <n v="8"/>
  </r>
  <r>
    <x v="66"/>
    <s v="I/C DESG"/>
    <n v="7275"/>
    <s v="Lina Wen"/>
    <m/>
    <n v="8"/>
  </r>
  <r>
    <x v="66"/>
    <s v="I/C DESG"/>
    <n v="7275"/>
    <s v="Lina Wen"/>
    <m/>
    <n v="8"/>
  </r>
  <r>
    <x v="65"/>
    <s v="Design"/>
    <n v="7275"/>
    <s v="Lina Wen"/>
    <m/>
    <n v="8"/>
  </r>
  <r>
    <x v="65"/>
    <s v="Design"/>
    <n v="7275"/>
    <s v="Lina Wen"/>
    <m/>
    <n v="8"/>
  </r>
  <r>
    <x v="62"/>
    <s v="I/C DESG"/>
    <n v="7275"/>
    <s v="Lina Wen"/>
    <m/>
    <n v="8"/>
  </r>
  <r>
    <x v="62"/>
    <s v="I/C DESG"/>
    <n v="7275"/>
    <s v="Lina Wen"/>
    <m/>
    <n v="8"/>
  </r>
  <r>
    <x v="66"/>
    <s v="I/C DESG"/>
    <n v="6184"/>
    <s v="Fiona Chen"/>
    <m/>
    <n v="8"/>
  </r>
  <r>
    <x v="66"/>
    <s v="I/C DESG"/>
    <n v="6184"/>
    <s v="Fiona Chen"/>
    <m/>
    <n v="8"/>
  </r>
  <r>
    <x v="10"/>
    <s v="I/C DESG"/>
    <n v="6184"/>
    <s v="Fiona Chen"/>
    <m/>
    <n v="8"/>
  </r>
  <r>
    <x v="19"/>
    <s v="I/C DESG"/>
    <n v="6185"/>
    <s v="Sean Xu"/>
    <m/>
    <n v="8"/>
  </r>
  <r>
    <x v="10"/>
    <s v="I/C DESG"/>
    <n v="6184"/>
    <s v="Fiona Chen"/>
    <m/>
    <n v="8"/>
  </r>
  <r>
    <x v="19"/>
    <s v="I/C DESG"/>
    <n v="6185"/>
    <s v="Sean Xu"/>
    <m/>
    <n v="8"/>
  </r>
  <r>
    <x v="19"/>
    <s v="I/C DESG"/>
    <n v="6185"/>
    <s v="Sean Xu"/>
    <m/>
    <n v="8"/>
  </r>
  <r>
    <x v="10"/>
    <s v="I/C DESG"/>
    <n v="6184"/>
    <s v="Fiona Chen"/>
    <m/>
    <n v="8"/>
  </r>
  <r>
    <x v="66"/>
    <s v="I/C DESG"/>
    <n v="4713"/>
    <s v="Ronnie Xu"/>
    <m/>
    <n v="8"/>
  </r>
  <r>
    <x v="19"/>
    <s v="I/C DESG"/>
    <n v="6185"/>
    <s v="Sean Xu"/>
    <m/>
    <n v="8"/>
  </r>
  <r>
    <x v="66"/>
    <s v="I/C DESG"/>
    <n v="7235"/>
    <s v="Elaine Gu"/>
    <m/>
    <n v="8"/>
  </r>
  <r>
    <x v="10"/>
    <s v="I/C DESG"/>
    <n v="6184"/>
    <s v="Fiona Chen"/>
    <m/>
    <n v="8"/>
  </r>
  <r>
    <x v="65"/>
    <s v="Design"/>
    <n v="4713"/>
    <s v="Ronnie Xu"/>
    <m/>
    <n v="8"/>
  </r>
  <r>
    <x v="19"/>
    <s v="I/C DESG"/>
    <n v="6185"/>
    <s v="Sean Xu"/>
    <m/>
    <n v="8"/>
  </r>
  <r>
    <x v="66"/>
    <s v="I/C DESG"/>
    <n v="4713"/>
    <s v="Ronnie Xu"/>
    <m/>
    <n v="8"/>
  </r>
  <r>
    <x v="19"/>
    <s v="I/C DESG"/>
    <n v="6185"/>
    <s v="Sean Xu"/>
    <m/>
    <n v="8"/>
  </r>
  <r>
    <x v="10"/>
    <s v="I/C DESG"/>
    <n v="6184"/>
    <s v="Fiona Chen"/>
    <m/>
    <n v="4"/>
  </r>
  <r>
    <x v="65"/>
    <s v="Design"/>
    <n v="4713"/>
    <s v="Ronnie Xu"/>
    <m/>
    <n v="8"/>
  </r>
  <r>
    <x v="19"/>
    <s v="I/C DESG"/>
    <n v="6185"/>
    <s v="Sean Xu"/>
    <m/>
    <n v="8"/>
  </r>
  <r>
    <x v="66"/>
    <s v="I/C DESG"/>
    <n v="7235"/>
    <s v="Elaine Gu"/>
    <m/>
    <n v="8"/>
  </r>
  <r>
    <x v="62"/>
    <s v="I/C DESG"/>
    <n v="7235"/>
    <s v="Elaine Gu"/>
    <m/>
    <n v="8"/>
  </r>
  <r>
    <x v="66"/>
    <s v="I/C DESG"/>
    <n v="4713"/>
    <s v="Ronnie Xu"/>
    <m/>
    <n v="8"/>
  </r>
  <r>
    <x v="19"/>
    <s v="I/C DESG"/>
    <n v="6185"/>
    <s v="Sean Xu"/>
    <m/>
    <n v="8"/>
  </r>
  <r>
    <x v="19"/>
    <s v="I/C DESG"/>
    <n v="6185"/>
    <s v="Sean Xu"/>
    <m/>
    <n v="8"/>
  </r>
  <r>
    <x v="65"/>
    <s v="Design"/>
    <n v="4713"/>
    <s v="Ronnie Xu"/>
    <m/>
    <n v="8"/>
  </r>
  <r>
    <x v="66"/>
    <s v="I/C DESG"/>
    <n v="7235"/>
    <s v="Elaine Gu"/>
    <m/>
    <n v="8"/>
  </r>
  <r>
    <x v="66"/>
    <s v="I/C DESG"/>
    <n v="6184"/>
    <s v="Fiona Chen"/>
    <m/>
    <n v="4"/>
  </r>
  <r>
    <x v="62"/>
    <s v="I/C DESG"/>
    <n v="7235"/>
    <s v="Elaine Gu"/>
    <m/>
    <n v="8"/>
  </r>
  <r>
    <x v="19"/>
    <s v="I/C DESG"/>
    <n v="6185"/>
    <s v="Sean Xu"/>
    <m/>
    <n v="8"/>
  </r>
  <r>
    <x v="66"/>
    <s v="I/C DESG"/>
    <n v="4713"/>
    <s v="Ronnie Xu"/>
    <m/>
    <n v="4"/>
  </r>
  <r>
    <x v="19"/>
    <s v="I/C DESG"/>
    <n v="6185"/>
    <s v="Sean Xu"/>
    <m/>
    <n v="8"/>
  </r>
  <r>
    <x v="66"/>
    <s v="I/C DESG"/>
    <n v="7235"/>
    <s v="Elaine Gu"/>
    <m/>
    <n v="8"/>
  </r>
  <r>
    <x v="66"/>
    <s v="I/C DESG"/>
    <n v="6184"/>
    <s v="Fiona Chen"/>
    <m/>
    <n v="8"/>
  </r>
  <r>
    <x v="66"/>
    <s v="I/C DESG"/>
    <n v="4713"/>
    <s v="Ronnie Xu"/>
    <m/>
    <n v="8"/>
  </r>
  <r>
    <x v="62"/>
    <s v="I/C DESG"/>
    <n v="7235"/>
    <s v="Elaine Gu"/>
    <m/>
    <n v="8"/>
  </r>
  <r>
    <x v="19"/>
    <s v="I/C DESG"/>
    <n v="6185"/>
    <s v="Sean Xu"/>
    <m/>
    <n v="8"/>
  </r>
  <r>
    <x v="19"/>
    <s v="I/C DESG"/>
    <n v="6185"/>
    <s v="Sean Xu"/>
    <m/>
    <n v="8"/>
  </r>
  <r>
    <x v="66"/>
    <s v="I/C DESG"/>
    <n v="4713"/>
    <s v="Ronnie Xu"/>
    <m/>
    <n v="8"/>
  </r>
  <r>
    <x v="66"/>
    <s v="I/C DESG"/>
    <n v="7235"/>
    <s v="Elaine Gu"/>
    <m/>
    <n v="8"/>
  </r>
  <r>
    <x v="66"/>
    <s v="I/C DESG"/>
    <n v="6184"/>
    <s v="Fiona Chen"/>
    <m/>
    <n v="8"/>
  </r>
  <r>
    <x v="66"/>
    <s v="I/C DESG"/>
    <n v="4713"/>
    <s v="Ronnie Xu"/>
    <m/>
    <n v="8"/>
  </r>
  <r>
    <x v="62"/>
    <s v="I/C DESG"/>
    <n v="7235"/>
    <s v="Elaine Gu"/>
    <m/>
    <n v="8"/>
  </r>
  <r>
    <x v="19"/>
    <s v="I/C DESG"/>
    <n v="6185"/>
    <s v="Sean Xu"/>
    <m/>
    <n v="8"/>
  </r>
  <r>
    <x v="19"/>
    <s v="I/C DESG"/>
    <n v="6185"/>
    <s v="Sean Xu"/>
    <m/>
    <n v="8"/>
  </r>
  <r>
    <x v="66"/>
    <s v="I/C DESG"/>
    <n v="7235"/>
    <s v="Elaine Gu"/>
    <m/>
    <n v="8"/>
  </r>
  <r>
    <x v="62"/>
    <s v="I/C DESG"/>
    <n v="7235"/>
    <s v="Elaine Gu"/>
    <m/>
    <n v="8"/>
  </r>
  <r>
    <x v="19"/>
    <s v="I/C DESG"/>
    <n v="6185"/>
    <s v="Sean Xu"/>
    <m/>
    <n v="8"/>
  </r>
  <r>
    <x v="66"/>
    <s v="I/C DESG"/>
    <n v="7235"/>
    <s v="Elaine Gu"/>
    <m/>
    <n v="8"/>
  </r>
  <r>
    <x v="62"/>
    <s v="I/C DESG"/>
    <n v="4713"/>
    <s v="Ronnie Xu"/>
    <m/>
    <n v="8"/>
  </r>
  <r>
    <x v="66"/>
    <s v="I/C DESG"/>
    <n v="7235"/>
    <s v="Elaine Gu"/>
    <m/>
    <n v="8"/>
  </r>
  <r>
    <x v="19"/>
    <s v="I/C DESG"/>
    <n v="6185"/>
    <s v="Sean Xu"/>
    <m/>
    <n v="8"/>
  </r>
  <r>
    <x v="56"/>
    <s v="Design"/>
    <n v="4713"/>
    <s v="Ronnie Xu"/>
    <m/>
    <n v="8"/>
  </r>
  <r>
    <x v="66"/>
    <s v="I/C DESG"/>
    <n v="7235"/>
    <s v="Elaine Gu"/>
    <m/>
    <n v="8"/>
  </r>
  <r>
    <x v="62"/>
    <s v="I/C DESG"/>
    <n v="4713"/>
    <s v="Ronnie Xu"/>
    <m/>
    <n v="8"/>
  </r>
  <r>
    <x v="66"/>
    <s v="I/C DESG"/>
    <n v="7235"/>
    <s v="Elaine Gu"/>
    <m/>
    <n v="8"/>
  </r>
  <r>
    <x v="19"/>
    <s v="I/C DESG"/>
    <n v="6185"/>
    <s v="Sean Xu"/>
    <m/>
    <n v="8"/>
  </r>
  <r>
    <x v="56"/>
    <s v="Design"/>
    <n v="4713"/>
    <s v="Ronnie Xu"/>
    <m/>
    <n v="8"/>
  </r>
  <r>
    <x v="62"/>
    <s v="I/C DESG"/>
    <n v="4713"/>
    <s v="Ronnie Xu"/>
    <m/>
    <n v="8"/>
  </r>
  <r>
    <x v="62"/>
    <s v="I/C DESG"/>
    <n v="7235"/>
    <s v="Elaine Gu"/>
    <m/>
    <n v="8"/>
  </r>
  <r>
    <x v="19"/>
    <s v="I/C DESG"/>
    <n v="6185"/>
    <s v="Sean Xu"/>
    <m/>
    <n v="8"/>
  </r>
  <r>
    <x v="62"/>
    <s v="I/C DESG"/>
    <n v="4713"/>
    <s v="Ronnie Xu"/>
    <m/>
    <n v="8"/>
  </r>
  <r>
    <x v="62"/>
    <s v="I/C DESG"/>
    <n v="7235"/>
    <s v="Elaine Gu"/>
    <m/>
    <n v="8"/>
  </r>
  <r>
    <x v="62"/>
    <s v="I/C DESG"/>
    <n v="4713"/>
    <s v="Ronnie Xu"/>
    <m/>
    <n v="8"/>
  </r>
  <r>
    <x v="62"/>
    <s v="I/C DESG"/>
    <n v="7235"/>
    <s v="Elaine Gu"/>
    <m/>
    <n v="8"/>
  </r>
  <r>
    <x v="69"/>
    <s v="I/C DESG"/>
    <n v="4713"/>
    <s v="Ronnie Xu"/>
    <m/>
    <n v="8"/>
  </r>
  <r>
    <x v="62"/>
    <s v="I/C DESG"/>
    <n v="7235"/>
    <s v="Elaine Gu"/>
    <m/>
    <n v="8"/>
  </r>
  <r>
    <x v="69"/>
    <s v="I/C DESG"/>
    <n v="4713"/>
    <s v="Ronnie Xu"/>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69"/>
    <s v="I/C DESG"/>
    <n v="7047"/>
    <s v="Kirie Dai"/>
    <m/>
    <n v="8"/>
  </r>
  <r>
    <x v="35"/>
    <s v="Design"/>
    <n v="2044"/>
    <s v="I Gusti Ngurah"/>
    <m/>
    <n v="3"/>
  </r>
  <r>
    <x v="35"/>
    <s v="Design"/>
    <n v="2044"/>
    <s v="I Gusti Ngurah"/>
    <m/>
    <n v="1"/>
  </r>
  <r>
    <x v="80"/>
    <s v="I/C DESG"/>
    <n v="7223"/>
    <s v="Maria Agustina Kaka"/>
    <m/>
    <n v="7"/>
  </r>
  <r>
    <x v="35"/>
    <s v="Design"/>
    <n v="2044"/>
    <s v="I Gusti Ngurah"/>
    <m/>
    <n v="1"/>
  </r>
  <r>
    <x v="80"/>
    <s v="I/C DESG"/>
    <n v="7223"/>
    <s v="Maria Agustina Kaka"/>
    <m/>
    <n v="8"/>
  </r>
  <r>
    <x v="35"/>
    <s v="Design"/>
    <n v="2044"/>
    <s v="I Gusti Ngurah"/>
    <m/>
    <n v="1"/>
  </r>
  <r>
    <x v="80"/>
    <s v="I/C DESG"/>
    <n v="7223"/>
    <s v="Maria Agustina Kaka"/>
    <m/>
    <n v="8"/>
  </r>
  <r>
    <x v="23"/>
    <s v="I/C DESG"/>
    <n v="7223"/>
    <s v="Maria Agustina Kaka"/>
    <m/>
    <n v="8"/>
  </r>
  <r>
    <x v="35"/>
    <s v="Design"/>
    <n v="2044"/>
    <s v="I Gusti Ngurah"/>
    <m/>
    <n v="1"/>
  </r>
  <r>
    <x v="23"/>
    <s v="I/C DESG"/>
    <n v="7223"/>
    <s v="Maria Agustina Kaka"/>
    <m/>
    <n v="6"/>
  </r>
  <r>
    <x v="23"/>
    <s v="I/C DESG"/>
    <n v="7223"/>
    <s v="Maria Agustina Kaka"/>
    <m/>
    <n v="8"/>
  </r>
  <r>
    <x v="35"/>
    <s v="Design"/>
    <n v="2044"/>
    <s v="I Gusti Ngurah"/>
    <m/>
    <n v="1"/>
  </r>
  <r>
    <x v="80"/>
    <s v="I/C DESG"/>
    <n v="7223"/>
    <s v="Maria Agustina Kaka"/>
    <m/>
    <n v="8"/>
  </r>
  <r>
    <x v="23"/>
    <s v="I/C DESG"/>
    <n v="7223"/>
    <s v="Maria Agustina Kaka"/>
    <m/>
    <n v="8"/>
  </r>
  <r>
    <x v="23"/>
    <s v="I/C DESG"/>
    <n v="7223"/>
    <s v="Maria Agustina Kaka"/>
    <m/>
    <n v="8"/>
  </r>
  <r>
    <x v="2"/>
    <s v="I/C DESG"/>
    <n v="2044"/>
    <s v="I Gusti Ngurah"/>
    <m/>
    <n v="2"/>
  </r>
  <r>
    <x v="23"/>
    <s v="I/C DESG"/>
    <n v="7223"/>
    <s v="Maria Agustina Kaka"/>
    <m/>
    <n v="8"/>
  </r>
  <r>
    <x v="23"/>
    <s v="I/C DESG"/>
    <n v="7223"/>
    <s v="Maria Agustina Kaka"/>
    <m/>
    <n v="8"/>
  </r>
  <r>
    <x v="2"/>
    <s v="I/C DESG"/>
    <n v="4393"/>
    <s v="Putu Ary Santana"/>
    <m/>
    <n v="8"/>
  </r>
  <r>
    <x v="2"/>
    <s v="I/C DESG"/>
    <n v="4393"/>
    <s v="Putu Ary Santana"/>
    <m/>
    <n v="8"/>
  </r>
  <r>
    <x v="2"/>
    <s v="I/C DESG"/>
    <n v="4393"/>
    <s v="Putu Ary Santana"/>
    <m/>
    <n v="8"/>
  </r>
  <r>
    <x v="25"/>
    <s v="I/C DESG"/>
    <n v="2048"/>
    <s v="I Wayan"/>
    <m/>
    <n v="8"/>
  </r>
  <r>
    <x v="25"/>
    <s v="I/C DESG"/>
    <n v="2048"/>
    <s v="I Wayan"/>
    <m/>
    <n v="8"/>
  </r>
  <r>
    <x v="68"/>
    <s v="I/C DESG"/>
    <n v="4393"/>
    <s v="Putu Ary Santana"/>
    <m/>
    <n v="8"/>
  </r>
  <r>
    <x v="25"/>
    <s v="I/C DESG"/>
    <n v="2048"/>
    <s v="I Wayan"/>
    <m/>
    <n v="4"/>
  </r>
  <r>
    <x v="68"/>
    <s v="I/C DESG"/>
    <n v="4393"/>
    <s v="Putu Ary Santana"/>
    <m/>
    <n v="8"/>
  </r>
  <r>
    <x v="68"/>
    <s v="I/C DESG"/>
    <n v="4393"/>
    <s v="Putu Ary Santana"/>
    <m/>
    <n v="8"/>
  </r>
  <r>
    <x v="50"/>
    <s v="I/C DESG"/>
    <n v="2048"/>
    <s v="I Wayan"/>
    <m/>
    <n v="8"/>
  </r>
  <r>
    <x v="50"/>
    <s v="I/C DESG"/>
    <n v="2048"/>
    <s v="I Wayan"/>
    <m/>
    <n v="6"/>
  </r>
  <r>
    <x v="68"/>
    <s v="I/C DESG"/>
    <n v="4393"/>
    <s v="Putu Ary Santana"/>
    <m/>
    <n v="7"/>
  </r>
  <r>
    <x v="25"/>
    <s v="I/C DESG"/>
    <n v="2048"/>
    <s v="I Wayan"/>
    <m/>
    <n v="8"/>
  </r>
  <r>
    <x v="68"/>
    <s v="I/C DESG"/>
    <n v="4393"/>
    <s v="Putu Ary Santana"/>
    <m/>
    <n v="8"/>
  </r>
  <r>
    <x v="25"/>
    <s v="I/C DESG"/>
    <n v="2048"/>
    <s v="I Wayan"/>
    <m/>
    <n v="8"/>
  </r>
  <r>
    <x v="25"/>
    <s v="I/C DESG"/>
    <n v="4393"/>
    <s v="Putu Ary Santana"/>
    <m/>
    <n v="8"/>
  </r>
  <r>
    <x v="25"/>
    <s v="I/C DESG"/>
    <n v="2048"/>
    <s v="I Wayan"/>
    <m/>
    <n v="7"/>
  </r>
  <r>
    <x v="25"/>
    <s v="I/C DESG"/>
    <n v="2048"/>
    <s v="I Wayan"/>
    <m/>
    <n v="8"/>
  </r>
  <r>
    <x v="25"/>
    <s v="I/C DESG"/>
    <n v="2048"/>
    <s v="I Wayan"/>
    <m/>
    <n v="2.5"/>
  </r>
  <r>
    <x v="25"/>
    <s v="I/C DESG"/>
    <n v="2048"/>
    <s v="I Wayan"/>
    <m/>
    <n v="8"/>
  </r>
  <r>
    <x v="25"/>
    <s v="I/C DESG"/>
    <n v="2048"/>
    <s v="I Wayan"/>
    <m/>
    <n v="2"/>
  </r>
  <r>
    <x v="50"/>
    <s v="I/C DESG"/>
    <n v="2048"/>
    <s v="I Wayan"/>
    <m/>
    <n v="4"/>
  </r>
  <r>
    <x v="50"/>
    <s v="I/C DESG"/>
    <n v="2048"/>
    <s v="I Wayan"/>
    <m/>
    <n v="4"/>
  </r>
  <r>
    <x v="67"/>
    <s v="I/C DESG"/>
    <n v="75"/>
    <s v="A.A. Bagus Dewangkara"/>
    <m/>
    <n v="8"/>
  </r>
  <r>
    <x v="59"/>
    <s v="I/C DESG"/>
    <n v="6609"/>
    <s v="Yusantari Ardana"/>
    <m/>
    <n v="8"/>
  </r>
  <r>
    <x v="67"/>
    <s v="I/C DESG"/>
    <n v="75"/>
    <s v="A.A. Bagus Dewangkara"/>
    <m/>
    <n v="8"/>
  </r>
  <r>
    <x v="59"/>
    <s v="I/C DESG"/>
    <n v="6609"/>
    <s v="Yusantari Ardana"/>
    <m/>
    <n v="8"/>
  </r>
  <r>
    <x v="67"/>
    <s v="I/C DESG"/>
    <n v="75"/>
    <s v="A.A. Bagus Dewangkara"/>
    <m/>
    <n v="8"/>
  </r>
  <r>
    <x v="79"/>
    <s v="I/C DESG"/>
    <n v="6730"/>
    <s v="Yudha Kartana Putra"/>
    <m/>
    <n v="8"/>
  </r>
  <r>
    <x v="25"/>
    <s v="I/C DESG"/>
    <n v="6608"/>
    <s v="Indra Sitepu"/>
    <m/>
    <n v="8"/>
  </r>
  <r>
    <x v="5"/>
    <s v="I/C DESG"/>
    <n v="6609"/>
    <s v="Yusantari Ardana"/>
    <m/>
    <n v="7"/>
  </r>
  <r>
    <x v="59"/>
    <s v="I/C DESG"/>
    <n v="6609"/>
    <s v="Yusantari Ardana"/>
    <m/>
    <n v="8"/>
  </r>
  <r>
    <x v="25"/>
    <s v="I/C DESG"/>
    <n v="6608"/>
    <s v="Indra Sitepu"/>
    <m/>
    <n v="8"/>
  </r>
  <r>
    <x v="79"/>
    <s v="I/C DESG"/>
    <n v="6730"/>
    <s v="Yudha Kartana Putra"/>
    <m/>
    <n v="8"/>
  </r>
  <r>
    <x v="5"/>
    <s v="I/C DESG"/>
    <n v="6609"/>
    <s v="Yusantari Ardana"/>
    <m/>
    <n v="8"/>
  </r>
  <r>
    <x v="54"/>
    <s v="I/C DESG"/>
    <n v="75"/>
    <s v="A.A. Bagus Dewangkara"/>
    <m/>
    <n v="8"/>
  </r>
  <r>
    <x v="59"/>
    <s v="I/C DESG"/>
    <n v="6609"/>
    <s v="Yusantari Ardana"/>
    <m/>
    <n v="8"/>
  </r>
  <r>
    <x v="25"/>
    <s v="I/C DESG"/>
    <n v="6608"/>
    <s v="Indra Sitepu"/>
    <m/>
    <n v="7"/>
  </r>
  <r>
    <x v="79"/>
    <s v="I/C DESG"/>
    <n v="6730"/>
    <s v="Yudha Kartana Putra"/>
    <m/>
    <n v="8"/>
  </r>
  <r>
    <x v="5"/>
    <s v="I/C DESG"/>
    <n v="6609"/>
    <s v="Yusantari Ardana"/>
    <m/>
    <n v="8"/>
  </r>
  <r>
    <x v="54"/>
    <s v="I/C DESG"/>
    <n v="75"/>
    <s v="A.A. Bagus Dewangkara"/>
    <m/>
    <n v="4"/>
  </r>
  <r>
    <x v="59"/>
    <s v="I/C DESG"/>
    <n v="6609"/>
    <s v="Yusantari Ardana"/>
    <m/>
    <n v="8"/>
  </r>
  <r>
    <x v="25"/>
    <s v="I/C DESG"/>
    <n v="6608"/>
    <s v="Indra Sitepu"/>
    <m/>
    <n v="7"/>
  </r>
  <r>
    <x v="5"/>
    <s v="I/C DESG"/>
    <n v="6609"/>
    <s v="Yusantari Ardana"/>
    <m/>
    <n v="8"/>
  </r>
  <r>
    <x v="79"/>
    <s v="I/C DESG"/>
    <n v="6730"/>
    <s v="Yudha Kartana Putra"/>
    <m/>
    <n v="5"/>
  </r>
  <r>
    <x v="25"/>
    <s v="I/C DESG"/>
    <n v="6608"/>
    <s v="Indra Sitepu"/>
    <m/>
    <n v="8"/>
  </r>
  <r>
    <x v="2"/>
    <s v="I/C DESG"/>
    <n v="75"/>
    <s v="A.A. Bagus Dewangkara"/>
    <m/>
    <n v="8"/>
  </r>
  <r>
    <x v="22"/>
    <s v="I/C DESG"/>
    <n v="6609"/>
    <s v="Yusantari Ardana"/>
    <m/>
    <n v="8"/>
  </r>
  <r>
    <x v="22"/>
    <s v="I/C DESG"/>
    <n v="6609"/>
    <s v="Yusantari Ardana"/>
    <m/>
    <n v="8"/>
  </r>
  <r>
    <x v="2"/>
    <s v="I/C DESG"/>
    <n v="75"/>
    <s v="A.A. Bagus Dewangkara"/>
    <m/>
    <n v="8"/>
  </r>
  <r>
    <x v="22"/>
    <s v="I/C DESG"/>
    <n v="6609"/>
    <s v="Yusantari Ardana"/>
    <m/>
    <n v="8"/>
  </r>
  <r>
    <x v="26"/>
    <s v="I/C DESG"/>
    <n v="6730"/>
    <s v="Yudha Kartana Putra"/>
    <m/>
    <n v="3"/>
  </r>
  <r>
    <x v="22"/>
    <s v="I/C DESG"/>
    <n v="6609"/>
    <s v="Yusantari Ardana"/>
    <m/>
    <n v="8"/>
  </r>
  <r>
    <x v="2"/>
    <s v="I/C DESG"/>
    <n v="75"/>
    <s v="A.A. Bagus Dewangkara"/>
    <m/>
    <n v="8"/>
  </r>
  <r>
    <x v="26"/>
    <s v="I/C DESG"/>
    <n v="6730"/>
    <s v="Yudha Kartana Putra"/>
    <m/>
    <n v="8"/>
  </r>
  <r>
    <x v="5"/>
    <s v="I/C DESG"/>
    <n v="6609"/>
    <s v="Yusantari Ardana"/>
    <m/>
    <n v="8"/>
  </r>
  <r>
    <x v="22"/>
    <s v="I/C DESG"/>
    <n v="6609"/>
    <s v="Yusantari Ardana"/>
    <m/>
    <n v="7"/>
  </r>
  <r>
    <x v="2"/>
    <s v="I/C DESG"/>
    <n v="75"/>
    <s v="A.A. Bagus Dewangkara"/>
    <m/>
    <n v="8"/>
  </r>
  <r>
    <x v="5"/>
    <s v="I/C DESG"/>
    <n v="6609"/>
    <s v="Yusantari Ardana"/>
    <m/>
    <n v="8"/>
  </r>
  <r>
    <x v="22"/>
    <s v="I/C DESG"/>
    <n v="6609"/>
    <s v="Yusantari Ardana"/>
    <m/>
    <n v="8"/>
  </r>
  <r>
    <x v="2"/>
    <s v="I/C DESG"/>
    <n v="75"/>
    <s v="A.A. Bagus Dewangkara"/>
    <m/>
    <n v="8"/>
  </r>
  <r>
    <x v="58"/>
    <s v="I/C DESG"/>
    <n v="6730"/>
    <s v="Yudha Kartana Putra"/>
    <m/>
    <n v="8"/>
  </r>
  <r>
    <x v="50"/>
    <s v="I/C DESG"/>
    <n v="6608"/>
    <s v="Indra Sitepu"/>
    <m/>
    <n v="8"/>
  </r>
  <r>
    <x v="5"/>
    <s v="I/C DESG"/>
    <n v="6609"/>
    <s v="Yusantari Ardana"/>
    <m/>
    <n v="4"/>
  </r>
  <r>
    <x v="22"/>
    <s v="I/C DESG"/>
    <n v="6609"/>
    <s v="Yusantari Ardana"/>
    <m/>
    <n v="8"/>
  </r>
  <r>
    <x v="58"/>
    <s v="I/C DESG"/>
    <n v="6730"/>
    <s v="Yudha Kartana Putra"/>
    <m/>
    <n v="8"/>
  </r>
  <r>
    <x v="50"/>
    <s v="I/C DESG"/>
    <n v="6608"/>
    <s v="Indra Sitepu"/>
    <m/>
    <n v="8"/>
  </r>
  <r>
    <x v="2"/>
    <s v="I/C DESG"/>
    <n v="75"/>
    <s v="A.A. Bagus Dewangkara"/>
    <m/>
    <n v="4"/>
  </r>
  <r>
    <x v="5"/>
    <s v="I/C DESG"/>
    <n v="6609"/>
    <s v="Yusantari Ardana"/>
    <m/>
    <n v="6"/>
  </r>
  <r>
    <x v="79"/>
    <s v="I/C DESG"/>
    <n v="6730"/>
    <s v="Yudha Kartana Putra"/>
    <m/>
    <n v="8"/>
  </r>
  <r>
    <x v="59"/>
    <s v="I/C DESG"/>
    <n v="6609"/>
    <s v="Yusantari Ardana"/>
    <m/>
    <n v="8"/>
  </r>
  <r>
    <x v="50"/>
    <s v="I/C DESG"/>
    <n v="6608"/>
    <s v="Indra Sitepu"/>
    <m/>
    <n v="8"/>
  </r>
  <r>
    <x v="5"/>
    <s v="I/C DESG"/>
    <n v="6609"/>
    <s v="Yusantari Ardana"/>
    <m/>
    <n v="8"/>
  </r>
  <r>
    <x v="79"/>
    <s v="I/C DESG"/>
    <n v="6730"/>
    <s v="Yudha Kartana Putra"/>
    <m/>
    <n v="8"/>
  </r>
  <r>
    <x v="22"/>
    <s v="I/C DESG"/>
    <n v="6609"/>
    <s v="Yusantari Ardana"/>
    <m/>
    <n v="4"/>
  </r>
  <r>
    <x v="22"/>
    <s v="I/C DESG"/>
    <n v="6609"/>
    <s v="Yusantari Ardana"/>
    <m/>
    <n v="2"/>
  </r>
  <r>
    <x v="50"/>
    <s v="I/C DESG"/>
    <n v="6608"/>
    <s v="Indra Sitepu"/>
    <m/>
    <n v="7"/>
  </r>
  <r>
    <x v="50"/>
    <s v="I/C DESG"/>
    <n v="6608"/>
    <s v="Indra Sitepu"/>
    <m/>
    <n v="8"/>
  </r>
  <r>
    <x v="69"/>
    <s v="Design"/>
    <n v="6608"/>
    <s v="Indra Sitepu"/>
    <m/>
    <n v="8"/>
  </r>
  <r>
    <x v="69"/>
    <s v="Design"/>
    <n v="6608"/>
    <s v="Indra Sitepu"/>
    <m/>
    <n v="8"/>
  </r>
  <r>
    <x v="69"/>
    <s v="Design"/>
    <n v="6608"/>
    <s v="Indra Sitepu"/>
    <m/>
    <n v="7"/>
  </r>
  <r>
    <x v="69"/>
    <s v="Design"/>
    <n v="6608"/>
    <s v="Indra Sitepu"/>
    <m/>
    <n v="8"/>
  </r>
  <r>
    <x v="69"/>
    <s v="Design"/>
    <n v="6608"/>
    <s v="Indra Sitepu"/>
    <m/>
    <n v="8"/>
  </r>
  <r>
    <x v="69"/>
    <s v="Design"/>
    <n v="6608"/>
    <s v="Indra Sitepu"/>
    <m/>
    <n v="8"/>
  </r>
  <r>
    <x v="69"/>
    <s v="Design"/>
    <n v="6608"/>
    <s v="Indra Sitepu"/>
    <m/>
    <n v="6.5"/>
  </r>
  <r>
    <x v="69"/>
    <s v="Design"/>
    <n v="6608"/>
    <s v="Indra Sitepu"/>
    <m/>
    <n v="8"/>
  </r>
  <r>
    <x v="69"/>
    <s v="Design"/>
    <n v="6608"/>
    <s v="Indra Sitepu"/>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
    <s v="I/C DESG"/>
    <n v="2045"/>
    <s v="I Ketut Sukardiana"/>
    <m/>
    <n v="8"/>
  </r>
  <r>
    <x v="5"/>
    <s v="I/C DESG"/>
    <n v="2045"/>
    <s v="I Ketut Sukardiana"/>
    <m/>
    <n v="8"/>
  </r>
  <r>
    <x v="5"/>
    <s v="I/C DESG"/>
    <n v="2045"/>
    <s v="I Ketut Sukardiana"/>
    <m/>
    <n v="8"/>
  </r>
  <r>
    <x v="5"/>
    <s v="I/C DESG"/>
    <n v="2045"/>
    <s v="I Ketut Sukardiana"/>
    <m/>
    <n v="8"/>
  </r>
  <r>
    <x v="5"/>
    <s v="I/C DESG"/>
    <n v="2045"/>
    <s v="I Ketut Sukardiana"/>
    <m/>
    <n v="8"/>
  </r>
  <r>
    <x v="5"/>
    <s v="I/C DESG"/>
    <n v="2045"/>
    <s v="I Ketut Sukardiana"/>
    <m/>
    <n v="8"/>
  </r>
  <r>
    <x v="5"/>
    <s v="I/C DESG"/>
    <n v="2045"/>
    <s v="I Ketut Sukardiana"/>
    <m/>
    <n v="8"/>
  </r>
  <r>
    <x v="5"/>
    <s v="I/C DESG"/>
    <n v="2045"/>
    <s v="I Ketut Sukardiana"/>
    <m/>
    <n v="8"/>
  </r>
  <r>
    <x v="5"/>
    <s v="I/C DESG"/>
    <n v="2045"/>
    <s v="I Ketut Sukardiana"/>
    <m/>
    <n v="8"/>
  </r>
  <r>
    <x v="5"/>
    <s v="I/C DESG"/>
    <n v="2045"/>
    <s v="I Ketut Sukardiana"/>
    <m/>
    <n v="8"/>
  </r>
  <r>
    <x v="5"/>
    <s v="I/C DESG"/>
    <n v="2045"/>
    <s v="I Ketut Sukardian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7"/>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9"/>
    <s v="I/C DESG"/>
    <n v="2043"/>
    <s v="I Gusti Bagus Sera"/>
    <m/>
    <n v="8"/>
  </r>
  <r>
    <x v="58"/>
    <s v="I/C DESG"/>
    <n v="2535"/>
    <s v="Johanes Jojo"/>
    <m/>
    <n v="2"/>
  </r>
  <r>
    <x v="58"/>
    <s v="I/C DESG"/>
    <n v="2535"/>
    <s v="Johanes Jojo"/>
    <m/>
    <n v="8"/>
  </r>
  <r>
    <x v="58"/>
    <s v="I/C DESG"/>
    <n v="2535"/>
    <s v="Johanes Jojo"/>
    <m/>
    <n v="8"/>
  </r>
  <r>
    <x v="58"/>
    <s v="I/C DESG"/>
    <n v="2535"/>
    <s v="Johanes Jojo"/>
    <m/>
    <n v="8"/>
  </r>
  <r>
    <x v="73"/>
    <s v="I/C DESG"/>
    <n v="2535"/>
    <s v="Johanes Jojo"/>
    <m/>
    <n v="8"/>
  </r>
  <r>
    <x v="73"/>
    <s v="I/C DESG"/>
    <n v="2535"/>
    <s v="Johanes Jojo"/>
    <m/>
    <n v="6"/>
  </r>
  <r>
    <x v="73"/>
    <s v="I/C DESG"/>
    <n v="2535"/>
    <s v="Johanes Jojo"/>
    <m/>
    <n v="8"/>
  </r>
  <r>
    <x v="73"/>
    <s v="I/C DESG"/>
    <n v="2535"/>
    <s v="Johanes Jojo"/>
    <m/>
    <n v="8"/>
  </r>
  <r>
    <x v="73"/>
    <s v="I/C DESG"/>
    <n v="2535"/>
    <s v="Johanes Jojo"/>
    <m/>
    <n v="8"/>
  </r>
  <r>
    <x v="58"/>
    <s v="I/C DESG"/>
    <n v="2535"/>
    <s v="Johanes Jojo"/>
    <m/>
    <n v="8"/>
  </r>
  <r>
    <x v="80"/>
    <s v="I/C DESG"/>
    <n v="7223"/>
    <s v="Maria Agustina Kaka"/>
    <m/>
    <n v="8"/>
  </r>
  <r>
    <x v="58"/>
    <s v="I/C DESG"/>
    <n v="2535"/>
    <s v="Johanes Jojo"/>
    <m/>
    <n v="6"/>
  </r>
  <r>
    <x v="80"/>
    <s v="I/C DESG"/>
    <n v="7223"/>
    <s v="Maria Agustina Kaka"/>
    <m/>
    <n v="8"/>
  </r>
  <r>
    <x v="58"/>
    <s v="I/C DESG"/>
    <n v="2535"/>
    <s v="Johanes Jojo"/>
    <m/>
    <n v="8"/>
  </r>
  <r>
    <x v="80"/>
    <s v="I/C DESG"/>
    <n v="7223"/>
    <s v="Maria Agustina Kaka"/>
    <m/>
    <n v="8"/>
  </r>
  <r>
    <x v="80"/>
    <s v="I/C DESG"/>
    <n v="7223"/>
    <s v="Maria Agustina Kaka"/>
    <m/>
    <n v="4"/>
  </r>
  <r>
    <x v="80"/>
    <s v="I/C DESG"/>
    <n v="7223"/>
    <s v="Maria Agustina Kaka"/>
    <m/>
    <n v="2"/>
  </r>
  <r>
    <x v="80"/>
    <s v="I/C DESG"/>
    <n v="7223"/>
    <s v="Maria Agustina Kaka"/>
    <m/>
    <n v="2"/>
  </r>
  <r>
    <x v="4"/>
    <s v="I/C DESG"/>
    <n v="7223"/>
    <s v="Maria Agustina Kaka"/>
    <m/>
    <n v="8"/>
  </r>
  <r>
    <x v="59"/>
    <s v="I/C DESG"/>
    <n v="7223"/>
    <s v="Maria Agustina Kaka"/>
    <m/>
    <n v="8"/>
  </r>
  <r>
    <x v="59"/>
    <s v="I/C DESG"/>
    <n v="7223"/>
    <s v="Maria Agustina Kaka"/>
    <m/>
    <n v="8"/>
  </r>
  <r>
    <x v="59"/>
    <s v="I/C DESG"/>
    <n v="7223"/>
    <s v="Maria Agustina Kaka"/>
    <m/>
    <n v="8"/>
  </r>
  <r>
    <x v="59"/>
    <s v="I/C DESG"/>
    <n v="7223"/>
    <s v="Maria Agustina Kaka"/>
    <m/>
    <n v="8"/>
  </r>
  <r>
    <x v="59"/>
    <s v="I/C DESG"/>
    <n v="7223"/>
    <s v="Maria Agustina Kaka"/>
    <m/>
    <n v="4"/>
  </r>
  <r>
    <x v="59"/>
    <s v="I/C DESG"/>
    <n v="7223"/>
    <s v="Maria Agustina Kaka"/>
    <m/>
    <n v="4"/>
  </r>
  <r>
    <x v="59"/>
    <s v="I/C DESG"/>
    <n v="7223"/>
    <s v="Maria Agustina Kaka"/>
    <m/>
    <n v="6"/>
  </r>
  <r>
    <x v="5"/>
    <s v="I/C DESG"/>
    <n v="2045"/>
    <s v="I Ketut Sukardiana"/>
    <m/>
    <n v="8"/>
  </r>
  <r>
    <x v="5"/>
    <s v="I/C DESG"/>
    <n v="2045"/>
    <s v="I Ketut Sukardiana"/>
    <m/>
    <n v="8"/>
  </r>
  <r>
    <x v="5"/>
    <s v="I/C DESG"/>
    <n v="2045"/>
    <s v="I Ketut Sukardiana"/>
    <m/>
    <n v="8"/>
  </r>
  <r>
    <x v="79"/>
    <s v="I/C DESG"/>
    <n v="2045"/>
    <s v="I Ketut Sukardiana"/>
    <m/>
    <n v="4"/>
  </r>
  <r>
    <x v="5"/>
    <s v="I/C DESG"/>
    <n v="2045"/>
    <s v="I Ketut Sukardiana"/>
    <m/>
    <n v="8"/>
  </r>
  <r>
    <x v="5"/>
    <s v="I/C DESG"/>
    <n v="2045"/>
    <s v="I Ketut Sukardiana"/>
    <m/>
    <n v="4"/>
  </r>
  <r>
    <x v="5"/>
    <s v="I/C DESG"/>
    <n v="2045"/>
    <s v="I Ketut Sukardiana"/>
    <m/>
    <n v="8"/>
  </r>
  <r>
    <x v="5"/>
    <s v="I/C DESG"/>
    <n v="2045"/>
    <s v="I Ketut Sukardiana"/>
    <m/>
    <n v="8"/>
  </r>
  <r>
    <x v="5"/>
    <s v="I/C DESG"/>
    <n v="2045"/>
    <s v="I Ketut Sukardiana"/>
    <m/>
    <n v="8"/>
  </r>
  <r>
    <x v="5"/>
    <s v="I/C DESG"/>
    <n v="2045"/>
    <s v="I Ketut Sukardiana"/>
    <m/>
    <n v="7"/>
  </r>
  <r>
    <x v="5"/>
    <s v="I/C DESG"/>
    <n v="2045"/>
    <s v="I Ketut Sukardiana"/>
    <m/>
    <n v="8"/>
  </r>
  <r>
    <x v="5"/>
    <s v="I/C DESG"/>
    <n v="2045"/>
    <s v="I Ketut Sukardiana"/>
    <m/>
    <n v="8"/>
  </r>
  <r>
    <x v="69"/>
    <s v="Design"/>
    <n v="75"/>
    <s v="A.A. Bagus Dewangkara"/>
    <m/>
    <n v="8"/>
  </r>
  <r>
    <x v="69"/>
    <s v="Design"/>
    <n v="75"/>
    <s v="A.A. Bagus Dewangkara"/>
    <m/>
    <n v="8"/>
  </r>
  <r>
    <x v="69"/>
    <s v="Design"/>
    <n v="75"/>
    <s v="A.A. Bagus Dewangkara"/>
    <m/>
    <n v="8"/>
  </r>
  <r>
    <x v="69"/>
    <s v="Design"/>
    <n v="75"/>
    <s v="A.A. Bagus Dewangkara"/>
    <m/>
    <n v="8"/>
  </r>
  <r>
    <x v="69"/>
    <s v="Design"/>
    <n v="75"/>
    <s v="A.A. Bagus Dewangkara"/>
    <m/>
    <n v="8"/>
  </r>
  <r>
    <x v="69"/>
    <s v="Design"/>
    <n v="75"/>
    <s v="A.A. Bagus Dewangkara"/>
    <m/>
    <n v="8"/>
  </r>
  <r>
    <x v="69"/>
    <s v="Design"/>
    <n v="75"/>
    <s v="A.A. Bagus Dewangkara"/>
    <m/>
    <n v="8"/>
  </r>
  <r>
    <x v="69"/>
    <s v="Design"/>
    <n v="75"/>
    <s v="A.A. Bagus Dewangkara"/>
    <m/>
    <n v="8"/>
  </r>
  <r>
    <x v="69"/>
    <s v="Design"/>
    <n v="75"/>
    <s v="A.A. Bagus Dewangkara"/>
    <m/>
    <n v="8"/>
  </r>
  <r>
    <x v="69"/>
    <s v="Design"/>
    <n v="75"/>
    <s v="A.A. Bagus Dewangkara"/>
    <m/>
    <n v="8"/>
  </r>
  <r>
    <x v="50"/>
    <s v="I/C DESG"/>
    <n v="6102"/>
    <s v="Aditya Kerta"/>
    <m/>
    <n v="8"/>
  </r>
  <r>
    <x v="50"/>
    <s v="I/C DESG"/>
    <n v="6102"/>
    <s v="Aditya Kerta"/>
    <m/>
    <n v="8"/>
  </r>
  <r>
    <x v="50"/>
    <s v="I/C DESG"/>
    <n v="6102"/>
    <s v="Aditya Kerta"/>
    <m/>
    <n v="8"/>
  </r>
  <r>
    <x v="68"/>
    <s v="I/C DESG"/>
    <n v="6102"/>
    <s v="Aditya Kerta"/>
    <m/>
    <n v="8"/>
  </r>
  <r>
    <x v="68"/>
    <s v="I/C DESG"/>
    <n v="6102"/>
    <s v="Aditya Kerta"/>
    <m/>
    <n v="8"/>
  </r>
  <r>
    <x v="68"/>
    <s v="I/C DESG"/>
    <n v="6102"/>
    <s v="Aditya Kerta"/>
    <m/>
    <n v="8"/>
  </r>
  <r>
    <x v="68"/>
    <s v="I/C DESG"/>
    <n v="6102"/>
    <s v="Aditya Kerta"/>
    <m/>
    <n v="8"/>
  </r>
  <r>
    <x v="68"/>
    <s v="I/C DESG"/>
    <n v="6102"/>
    <s v="Aditya Kerta"/>
    <m/>
    <n v="8"/>
  </r>
  <r>
    <x v="68"/>
    <s v="I/C DESG"/>
    <n v="6102"/>
    <s v="Aditya Kerta"/>
    <m/>
    <n v="8"/>
  </r>
  <r>
    <x v="68"/>
    <s v="I/C DESG"/>
    <n v="6102"/>
    <s v="Aditya Kerta"/>
    <m/>
    <n v="8"/>
  </r>
  <r>
    <x v="68"/>
    <s v="I/C DESG"/>
    <n v="6102"/>
    <s v="Aditya Kerta"/>
    <m/>
    <n v="8"/>
  </r>
  <r>
    <x v="58"/>
    <s v="I/C DESG"/>
    <n v="2535"/>
    <s v="Johanes Jojo"/>
    <m/>
    <n v="8"/>
  </r>
  <r>
    <x v="58"/>
    <s v="I/C DESG"/>
    <n v="2535"/>
    <s v="Johanes Jojo"/>
    <m/>
    <n v="8"/>
  </r>
  <r>
    <x v="58"/>
    <s v="I/C DESG"/>
    <n v="2535"/>
    <s v="Johanes Jojo"/>
    <m/>
    <n v="8"/>
  </r>
  <r>
    <x v="58"/>
    <s v="I/C DESG"/>
    <n v="2535"/>
    <s v="Johanes Jojo"/>
    <m/>
    <n v="8"/>
  </r>
  <r>
    <x v="58"/>
    <s v="I/C DESG"/>
    <n v="2535"/>
    <s v="Johanes Jojo"/>
    <m/>
    <n v="8"/>
  </r>
  <r>
    <x v="58"/>
    <s v="I/C DESG"/>
    <n v="2535"/>
    <s v="Johanes Jojo"/>
    <m/>
    <n v="8"/>
  </r>
  <r>
    <x v="58"/>
    <s v="I/C DESG"/>
    <n v="2535"/>
    <s v="Johanes Jojo"/>
    <m/>
    <n v="8"/>
  </r>
  <r>
    <x v="5"/>
    <s v="I/C DESG"/>
    <n v="2535"/>
    <s v="Johanes Jojo"/>
    <m/>
    <n v="4"/>
  </r>
  <r>
    <x v="58"/>
    <s v="I/C DESG"/>
    <n v="2535"/>
    <s v="Johanes Jojo"/>
    <m/>
    <n v="8"/>
  </r>
  <r>
    <x v="58"/>
    <s v="I/C DESG"/>
    <n v="2535"/>
    <s v="Johanes Jojo"/>
    <m/>
    <n v="4"/>
  </r>
  <r>
    <x v="59"/>
    <s v="I/C DESG"/>
    <n v="4107"/>
    <s v="Nyoman Diksa"/>
    <m/>
    <n v="1"/>
  </r>
  <r>
    <x v="79"/>
    <s v="I/C DESG"/>
    <n v="4107"/>
    <s v="Nyoman Diksa"/>
    <m/>
    <n v="8"/>
  </r>
  <r>
    <x v="79"/>
    <s v="I/C DESG"/>
    <n v="4107"/>
    <s v="Nyoman Diksa"/>
    <m/>
    <n v="7"/>
  </r>
  <r>
    <x v="79"/>
    <s v="I/C DESG"/>
    <n v="4107"/>
    <s v="Nyoman Diksa"/>
    <m/>
    <n v="8"/>
  </r>
  <r>
    <x v="5"/>
    <s v="I/C DESG"/>
    <n v="4107"/>
    <s v="Nyoman Diksa"/>
    <m/>
    <n v="5"/>
  </r>
  <r>
    <x v="5"/>
    <s v="I/C DESG"/>
    <n v="4107"/>
    <s v="Nyoman Diksa"/>
    <m/>
    <n v="5"/>
  </r>
  <r>
    <x v="79"/>
    <s v="I/C DESG"/>
    <n v="4107"/>
    <s v="Nyoman Diksa"/>
    <m/>
    <n v="8"/>
  </r>
  <r>
    <x v="79"/>
    <s v="I/C DESG"/>
    <n v="4107"/>
    <s v="Nyoman Diksa"/>
    <m/>
    <n v="8"/>
  </r>
  <r>
    <x v="79"/>
    <s v="I/C DESG"/>
    <n v="4107"/>
    <s v="Nyoman Diksa"/>
    <m/>
    <n v="8"/>
  </r>
  <r>
    <x v="79"/>
    <s v="I/C DESG"/>
    <n v="4107"/>
    <s v="Nyoman Diksa"/>
    <m/>
    <n v="4"/>
  </r>
  <r>
    <x v="59"/>
    <s v="I/C DESG"/>
    <n v="4107"/>
    <s v="Nyoman Diksa"/>
    <m/>
    <n v="1"/>
  </r>
  <r>
    <x v="5"/>
    <s v="I/C DESG"/>
    <n v="4107"/>
    <s v="Nyoman Diksa"/>
    <m/>
    <n v="2"/>
  </r>
  <r>
    <x v="69"/>
    <s v="Design"/>
    <n v="4107"/>
    <s v="Nyoman Diksa"/>
    <m/>
    <n v="2"/>
  </r>
  <r>
    <x v="69"/>
    <s v="Design"/>
    <n v="4107"/>
    <s v="Nyoman Diksa"/>
    <m/>
    <n v="2"/>
  </r>
  <r>
    <x v="2"/>
    <s v="I/C DESG"/>
    <n v="4393"/>
    <s v="Putu Ary Santana"/>
    <m/>
    <n v="8"/>
  </r>
  <r>
    <x v="35"/>
    <s v="Design"/>
    <n v="4393"/>
    <s v="Putu Ary Santana"/>
    <m/>
    <n v="4"/>
  </r>
  <r>
    <x v="35"/>
    <s v="Design"/>
    <n v="4393"/>
    <s v="Putu Ary Santana"/>
    <m/>
    <n v="4"/>
  </r>
  <r>
    <x v="35"/>
    <s v="Design"/>
    <n v="4393"/>
    <s v="Putu Ary Santana"/>
    <m/>
    <n v="8"/>
  </r>
  <r>
    <x v="35"/>
    <s v="Design"/>
    <n v="4393"/>
    <s v="Putu Ary Santana"/>
    <m/>
    <n v="2"/>
  </r>
  <r>
    <x v="35"/>
    <s v="Design"/>
    <n v="4393"/>
    <s v="Putu Ary Santana"/>
    <m/>
    <n v="8"/>
  </r>
  <r>
    <x v="68"/>
    <s v="I/C DESG"/>
    <n v="4393"/>
    <s v="Putu Ary Santana"/>
    <m/>
    <n v="3"/>
  </r>
  <r>
    <x v="68"/>
    <s v="I/C DESG"/>
    <n v="4393"/>
    <s v="Putu Ary Santana"/>
    <m/>
    <n v="6"/>
  </r>
  <r>
    <x v="50"/>
    <s v="I/C DESG"/>
    <n v="6102"/>
    <s v="Aditya Kerta"/>
    <m/>
    <n v="7"/>
  </r>
  <r>
    <x v="50"/>
    <s v="I/C DESG"/>
    <n v="6102"/>
    <s v="Aditya Kerta"/>
    <m/>
    <n v="8"/>
  </r>
  <r>
    <x v="68"/>
    <s v="I/C DESG"/>
    <n v="6102"/>
    <s v="Aditya Kerta"/>
    <m/>
    <n v="8"/>
  </r>
  <r>
    <x v="68"/>
    <s v="I/C DESG"/>
    <n v="6102"/>
    <s v="Aditya Kerta"/>
    <m/>
    <n v="8"/>
  </r>
  <r>
    <x v="68"/>
    <s v="I/C DESG"/>
    <n v="6102"/>
    <s v="Aditya Kerta"/>
    <m/>
    <n v="4"/>
  </r>
  <r>
    <x v="35"/>
    <s v="Design"/>
    <n v="6102"/>
    <s v="Aditya Kerta"/>
    <m/>
    <n v="8"/>
  </r>
  <r>
    <x v="35"/>
    <s v="Design"/>
    <n v="6102"/>
    <s v="Aditya Kerta"/>
    <m/>
    <n v="8"/>
  </r>
  <r>
    <x v="35"/>
    <s v="Design"/>
    <n v="6102"/>
    <s v="Aditya Kerta"/>
    <m/>
    <n v="4"/>
  </r>
  <r>
    <x v="35"/>
    <s v="Design"/>
    <n v="6102"/>
    <s v="Aditya Kerta"/>
    <m/>
    <n v="8"/>
  </r>
  <r>
    <x v="2"/>
    <s v="I/C DESG"/>
    <n v="6102"/>
    <s v="Aditya Kerta"/>
    <m/>
    <n v="8"/>
  </r>
  <r>
    <x v="25"/>
    <s v="I/C DESG"/>
    <n v="2048"/>
    <s v="I Wayan"/>
    <m/>
    <n v="4"/>
  </r>
  <r>
    <x v="25"/>
    <s v="I/C DESG"/>
    <n v="2048"/>
    <s v="I Wayan"/>
    <m/>
    <n v="4"/>
  </r>
  <r>
    <x v="25"/>
    <s v="I/C DESG"/>
    <n v="2048"/>
    <s v="I Wayan"/>
    <m/>
    <n v="3"/>
  </r>
  <r>
    <x v="50"/>
    <s v="I/C DESG"/>
    <n v="2048"/>
    <s v="I Wayan"/>
    <m/>
    <n v="7"/>
  </r>
  <r>
    <x v="50"/>
    <s v="I/C DESG"/>
    <n v="2048"/>
    <s v="I Wayan"/>
    <m/>
    <n v="8"/>
  </r>
  <r>
    <x v="66"/>
    <s v="I/C DESG"/>
    <n v="2048"/>
    <s v="I Wayan"/>
    <m/>
    <n v="6"/>
  </r>
  <r>
    <x v="66"/>
    <s v="I/C DESG"/>
    <n v="2048"/>
    <s v="I Wayan"/>
    <m/>
    <n v="8"/>
  </r>
  <r>
    <x v="66"/>
    <s v="I/C DESG"/>
    <n v="2048"/>
    <s v="I Wayan"/>
    <m/>
    <n v="8"/>
  </r>
  <r>
    <x v="66"/>
    <s v="I/C DESG"/>
    <n v="2048"/>
    <s v="I Wayan"/>
    <m/>
    <n v="8"/>
  </r>
  <r>
    <x v="66"/>
    <s v="I/C DESG"/>
    <n v="2048"/>
    <s v="I Wayan"/>
    <m/>
    <n v="4"/>
  </r>
  <r>
    <x v="50"/>
    <s v="I/C DESG"/>
    <n v="2048"/>
    <s v="I Wayan"/>
    <m/>
    <n v="4"/>
  </r>
  <r>
    <x v="50"/>
    <s v="I/C DESG"/>
    <n v="2048"/>
    <s v="I Wayan"/>
    <m/>
    <n v="4"/>
  </r>
  <r>
    <x v="50"/>
    <s v="I/C DESG"/>
    <n v="2048"/>
    <s v="I Wayan"/>
    <m/>
    <n v="4"/>
  </r>
  <r>
    <x v="50"/>
    <s v="I/C DESG"/>
    <n v="2048"/>
    <s v="I Wayan"/>
    <m/>
    <n v="4"/>
  </r>
  <r>
    <x v="58"/>
    <s v="I/C DESG"/>
    <n v="6730"/>
    <s v="Yudha Kartana Putra"/>
    <m/>
    <n v="8"/>
  </r>
  <r>
    <x v="58"/>
    <s v="I/C DESG"/>
    <n v="6730"/>
    <s v="Yudha Kartana Putra"/>
    <m/>
    <n v="8"/>
  </r>
  <r>
    <x v="58"/>
    <s v="I/C DESG"/>
    <n v="6730"/>
    <s v="Yudha Kartana Putra"/>
    <m/>
    <n v="8"/>
  </r>
  <r>
    <x v="58"/>
    <s v="I/C DESG"/>
    <n v="6730"/>
    <s v="Yudha Kartana Putra"/>
    <m/>
    <n v="8"/>
  </r>
  <r>
    <x v="58"/>
    <s v="I/C DESG"/>
    <n v="6730"/>
    <s v="Yudha Kartana Putra"/>
    <m/>
    <n v="7"/>
  </r>
  <r>
    <x v="58"/>
    <s v="I/C DESG"/>
    <n v="6730"/>
    <s v="Yudha Kartana Putra"/>
    <m/>
    <n v="8"/>
  </r>
  <r>
    <x v="58"/>
    <s v="I/C DESG"/>
    <n v="6730"/>
    <s v="Yudha Kartana Putra"/>
    <m/>
    <n v="8"/>
  </r>
  <r>
    <x v="58"/>
    <s v="I/C DESG"/>
    <n v="6730"/>
    <s v="Yudha Kartana Putra"/>
    <m/>
    <n v="8"/>
  </r>
  <r>
    <x v="58"/>
    <s v="I/C DESG"/>
    <n v="6730"/>
    <s v="Yudha Kartana Putra"/>
    <m/>
    <n v="8"/>
  </r>
  <r>
    <x v="58"/>
    <s v="I/C DESG"/>
    <n v="6730"/>
    <s v="Yudha Kartana Putra"/>
    <m/>
    <n v="8"/>
  </r>
  <r>
    <x v="2"/>
    <s v="I/C DESG"/>
    <n v="2044"/>
    <s v="I Gusti Ngurah"/>
    <m/>
    <n v="2"/>
  </r>
  <r>
    <x v="2"/>
    <s v="I/C DESG"/>
    <n v="2044"/>
    <s v="I Gusti Ngurah"/>
    <m/>
    <n v="1"/>
  </r>
  <r>
    <x v="2"/>
    <s v="I/C DESG"/>
    <n v="2044"/>
    <s v="I Gusti Ngurah"/>
    <m/>
    <n v="1"/>
  </r>
  <r>
    <x v="68"/>
    <s v="I/C DESG"/>
    <n v="2044"/>
    <s v="I Gusti Ngurah"/>
    <m/>
    <n v="3"/>
  </r>
  <r>
    <x v="68"/>
    <s v="I/C DESG"/>
    <n v="2044"/>
    <s v="I Gusti Ngurah"/>
    <m/>
    <n v="2"/>
  </r>
  <r>
    <x v="68"/>
    <s v="I/C DESG"/>
    <n v="2044"/>
    <s v="I Gusti Ngurah"/>
    <m/>
    <n v="2"/>
  </r>
  <r>
    <x v="68"/>
    <s v="I/C DESG"/>
    <n v="2044"/>
    <s v="I Gusti Ngurah"/>
    <m/>
    <n v="2"/>
  </r>
  <r>
    <x v="68"/>
    <s v="I/C DESG"/>
    <n v="2044"/>
    <s v="I Gusti Ngurah"/>
    <m/>
    <n v="2"/>
  </r>
  <r>
    <x v="68"/>
    <s v="I/C DESG"/>
    <n v="2044"/>
    <s v="I Gusti Ngurah"/>
    <m/>
    <n v="6"/>
  </r>
  <r>
    <x v="68"/>
    <s v="I/C DESG"/>
    <n v="2044"/>
    <s v="I Gusti Ngurah"/>
    <m/>
    <n v="2"/>
  </r>
  <r>
    <x v="68"/>
    <s v="I/C DESG"/>
    <n v="2044"/>
    <s v="I Gusti Ngurah"/>
    <m/>
    <n v="3"/>
  </r>
  <r>
    <x v="68"/>
    <s v="I/C DESG"/>
    <n v="2044"/>
    <s v="I Gusti Ngurah"/>
    <m/>
    <n v="2"/>
  </r>
  <r>
    <x v="68"/>
    <s v="I/C DESG"/>
    <n v="2044"/>
    <s v="I Gusti Ngurah"/>
    <m/>
    <n v="2"/>
  </r>
  <r>
    <x v="59"/>
    <s v="I/C DESG"/>
    <n v="4107"/>
    <s v="Nyoman Diksa"/>
    <m/>
    <n v="1"/>
  </r>
  <r>
    <x v="59"/>
    <s v="I/C DESG"/>
    <n v="4107"/>
    <s v="Nyoman Diksa"/>
    <m/>
    <n v="1"/>
  </r>
  <r>
    <x v="59"/>
    <s v="I/C DESG"/>
    <n v="4107"/>
    <s v="Nyoman Diksa"/>
    <m/>
    <n v="1"/>
  </r>
  <r>
    <x v="58"/>
    <s v="I/C DESG"/>
    <n v="4107"/>
    <s v="Nyoman Diksa"/>
    <m/>
    <n v="2"/>
  </r>
  <r>
    <x v="58"/>
    <s v="I/C DESG"/>
    <n v="4107"/>
    <s v="Nyoman Diksa"/>
    <m/>
    <n v="2"/>
  </r>
  <r>
    <x v="58"/>
    <s v="I/C DESG"/>
    <n v="4107"/>
    <s v="Nyoman Diksa"/>
    <m/>
    <n v="1"/>
  </r>
  <r>
    <x v="58"/>
    <s v="I/C DESG"/>
    <n v="4107"/>
    <s v="Nyoman Diksa"/>
    <m/>
    <n v="1"/>
  </r>
  <r>
    <x v="58"/>
    <s v="I/C DESG"/>
    <n v="4107"/>
    <s v="Nyoman Diksa"/>
    <m/>
    <n v="2"/>
  </r>
  <r>
    <x v="58"/>
    <s v="I/C DESG"/>
    <n v="4107"/>
    <s v="Nyoman Diksa"/>
    <m/>
    <n v="2"/>
  </r>
  <r>
    <x v="5"/>
    <s v="I/C DESG"/>
    <n v="4107"/>
    <s v="Nyoman Diksa"/>
    <m/>
    <n v="3"/>
  </r>
  <r>
    <x v="5"/>
    <s v="I/C DESG"/>
    <n v="4107"/>
    <s v="Nyoman Diksa"/>
    <m/>
    <n v="2"/>
  </r>
  <r>
    <x v="5"/>
    <s v="I/C DESG"/>
    <n v="4107"/>
    <s v="Nyoman Diksa"/>
    <m/>
    <n v="3"/>
  </r>
  <r>
    <x v="5"/>
    <s v="I/C DESG"/>
    <n v="4107"/>
    <s v="Nyoman Diksa"/>
    <m/>
    <n v="2"/>
  </r>
  <r>
    <x v="58"/>
    <s v="I/C DESG"/>
    <n v="4107"/>
    <s v="Nyoman Diksa"/>
    <m/>
    <n v="2"/>
  </r>
  <r>
    <x v="58"/>
    <s v="I/C DESG"/>
    <n v="4107"/>
    <s v="Nyoman Diksa"/>
    <m/>
    <n v="1"/>
  </r>
  <r>
    <x v="58"/>
    <s v="I/C DESG"/>
    <n v="4107"/>
    <s v="Nyoman Diksa"/>
    <m/>
    <n v="1"/>
  </r>
  <r>
    <x v="58"/>
    <s v="I/C DESG"/>
    <n v="4107"/>
    <s v="Nyoman Diksa"/>
    <m/>
    <n v="2"/>
  </r>
  <r>
    <x v="5"/>
    <s v="I/C DESG"/>
    <n v="4107"/>
    <s v="Nyoman Diksa"/>
    <m/>
    <n v="2"/>
  </r>
  <r>
    <x v="5"/>
    <s v="I/C DESG"/>
    <n v="4107"/>
    <s v="Nyoman Diksa"/>
    <m/>
    <n v="2"/>
  </r>
  <r>
    <x v="5"/>
    <s v="I/C DESG"/>
    <n v="4107"/>
    <s v="Nyoman Diksa"/>
    <m/>
    <n v="2"/>
  </r>
  <r>
    <x v="5"/>
    <s v="I/C DESG"/>
    <n v="4107"/>
    <s v="Nyoman Diksa"/>
    <m/>
    <n v="2"/>
  </r>
  <r>
    <x v="59"/>
    <s v="I/C DESG"/>
    <n v="4107"/>
    <s v="Nyoman Diksa"/>
    <m/>
    <n v="1"/>
  </r>
  <r>
    <x v="59"/>
    <s v="I/C DESG"/>
    <n v="4107"/>
    <s v="Nyoman Diksa"/>
    <m/>
    <n v="1"/>
  </r>
  <r>
    <x v="69"/>
    <s v="I/C DESG"/>
    <n v="4107"/>
    <s v="Nyoman Diksa"/>
    <m/>
    <n v="2"/>
  </r>
  <r>
    <x v="69"/>
    <s v="I/C DESG"/>
    <n v="4107"/>
    <s v="Nyoman Diksa"/>
    <m/>
    <n v="4"/>
  </r>
  <r>
    <x v="69"/>
    <s v="I/C DESG"/>
    <n v="4107"/>
    <s v="Nyoman Diksa"/>
    <m/>
    <n v="3"/>
  </r>
  <r>
    <x v="69"/>
    <s v="I/C DESG"/>
    <n v="4107"/>
    <s v="Nyoman Diksa"/>
    <m/>
    <n v="3"/>
  </r>
  <r>
    <x v="69"/>
    <s v="I/C DESG"/>
    <n v="4107"/>
    <s v="Nyoman Diksa"/>
    <m/>
    <n v="3"/>
  </r>
  <r>
    <x v="69"/>
    <s v="I/C DESG"/>
    <n v="4107"/>
    <s v="Nyoman Diksa"/>
    <m/>
    <n v="3"/>
  </r>
  <r>
    <x v="69"/>
    <s v="I/C DESG"/>
    <n v="4107"/>
    <s v="Nyoman Diksa"/>
    <m/>
    <n v="3"/>
  </r>
  <r>
    <x v="69"/>
    <s v="I/C DESG"/>
    <n v="4107"/>
    <s v="Nyoman Diksa"/>
    <m/>
    <n v="4"/>
  </r>
  <r>
    <x v="69"/>
    <s v="I/C DESG"/>
    <n v="4107"/>
    <s v="Nyoman Diksa"/>
    <m/>
    <n v="3"/>
  </r>
  <r>
    <x v="69"/>
    <s v="I/C DESG"/>
    <n v="4107"/>
    <s v="Nyoman Diksa"/>
    <m/>
    <n v="3"/>
  </r>
  <r>
    <x v="5"/>
    <s v="I/C DESG"/>
    <n v="4107"/>
    <s v="Nyoman Diksa"/>
    <m/>
    <n v="2"/>
  </r>
  <r>
    <x v="5"/>
    <s v="I/C DESG"/>
    <n v="4107"/>
    <s v="Nyoman Diksa"/>
    <m/>
    <n v="2"/>
  </r>
  <r>
    <x v="5"/>
    <s v="I/C DESG"/>
    <n v="3038"/>
    <s v="Lampoon Khamwangngeaw"/>
    <m/>
    <n v="1"/>
  </r>
  <r>
    <x v="71"/>
    <s v="I/C DESG"/>
    <n v="3038"/>
    <s v="Lampoon Khamwangngeaw"/>
    <m/>
    <n v="4"/>
  </r>
  <r>
    <x v="71"/>
    <s v="I/C DESG"/>
    <n v="3038"/>
    <s v="Lampoon Khamwangngeaw"/>
    <m/>
    <n v="8"/>
  </r>
  <r>
    <x v="71"/>
    <s v="I/C DESG"/>
    <n v="3038"/>
    <s v="Lampoon Khamwangngeaw"/>
    <m/>
    <n v="8"/>
  </r>
  <r>
    <x v="71"/>
    <s v="I/C DESG"/>
    <n v="3038"/>
    <s v="Lampoon Khamwangngeaw"/>
    <m/>
    <n v="6"/>
  </r>
  <r>
    <x v="71"/>
    <s v="I/C DESG"/>
    <n v="3038"/>
    <s v="Lampoon Khamwangngeaw"/>
    <m/>
    <n v="4"/>
  </r>
  <r>
    <x v="71"/>
    <s v="I/C DESG"/>
    <n v="3038"/>
    <s v="Lampoon Khamwangngeaw"/>
    <m/>
    <n v="1"/>
  </r>
  <r>
    <x v="71"/>
    <s v="I/C DESG"/>
    <n v="3038"/>
    <s v="Lampoon Khamwangngeaw"/>
    <m/>
    <n v="6"/>
  </r>
  <r>
    <x v="71"/>
    <s v="I/C DESG"/>
    <n v="3038"/>
    <s v="Lampoon Khamwangngeaw"/>
    <m/>
    <n v="4"/>
  </r>
  <r>
    <x v="71"/>
    <s v="I/C DESG"/>
    <n v="3038"/>
    <s v="Lampoon Khamwangngeaw"/>
    <m/>
    <n v="7"/>
  </r>
  <r>
    <x v="71"/>
    <s v="I/C DESG"/>
    <n v="3038"/>
    <s v="Lampoon Khamwangngeaw"/>
    <m/>
    <n v="5"/>
  </r>
  <r>
    <x v="5"/>
    <s v="I/C DESG"/>
    <n v="3038"/>
    <s v="Lampoon Khamwangngeaw"/>
    <m/>
    <n v="1"/>
  </r>
  <r>
    <x v="71"/>
    <s v="I/C DESG"/>
    <n v="3038"/>
    <s v="Lampoon Khamwangngeaw"/>
    <m/>
    <n v="1"/>
  </r>
  <r>
    <x v="5"/>
    <s v="I/C DESG"/>
    <n v="3038"/>
    <s v="Lampoon Khamwangngeaw"/>
    <m/>
    <n v="8"/>
  </r>
  <r>
    <x v="5"/>
    <s v="I/C DESG"/>
    <n v="3038"/>
    <s v="Lampoon Khamwangngeaw"/>
    <m/>
    <n v="8"/>
  </r>
  <r>
    <x v="5"/>
    <s v="I/C DESG"/>
    <n v="3038"/>
    <s v="Lampoon Khamwangngeaw"/>
    <m/>
    <n v="7"/>
  </r>
  <r>
    <x v="71"/>
    <s v="I/C DESG"/>
    <n v="3038"/>
    <s v="Lampoon Khamwangngeaw"/>
    <m/>
    <n v="2"/>
  </r>
  <r>
    <x v="71"/>
    <s v="I/C DESG"/>
    <n v="3038"/>
    <s v="Lampoon Khamwangngeaw"/>
    <m/>
    <n v="7"/>
  </r>
  <r>
    <x v="5"/>
    <s v="I/C DESG"/>
    <n v="3038"/>
    <s v="Lampoon Khamwangngeaw"/>
    <m/>
    <n v="1"/>
  </r>
  <r>
    <x v="71"/>
    <s v="I/C DESG"/>
    <n v="3038"/>
    <s v="Lampoon Khamwangngeaw"/>
    <m/>
    <n v="4"/>
  </r>
  <r>
    <x v="71"/>
    <s v="I/C DESG"/>
    <n v="3038"/>
    <s v="Lampoon Khamwangngeaw"/>
    <m/>
    <n v="2"/>
  </r>
  <r>
    <x v="23"/>
    <s v="I/C DESG"/>
    <n v="4103"/>
    <s v="Nuttaporn Soontornmesatien"/>
    <m/>
    <n v="8"/>
  </r>
  <r>
    <x v="23"/>
    <s v="I/C DESG"/>
    <n v="4103"/>
    <s v="Nuttaporn Soontornmesatien"/>
    <m/>
    <n v="8"/>
  </r>
  <r>
    <x v="23"/>
    <s v="I/C DESG"/>
    <n v="2276"/>
    <s v="Jate Thongsom"/>
    <m/>
    <n v="8"/>
  </r>
  <r>
    <x v="23"/>
    <s v="I/C DESG"/>
    <n v="7333"/>
    <s v="Amornrat Sudjairak"/>
    <m/>
    <n v="8"/>
  </r>
  <r>
    <x v="23"/>
    <s v="I/C DESG"/>
    <n v="5749"/>
    <s v="Witthawat Witthayawiranon"/>
    <m/>
    <n v="8"/>
  </r>
  <r>
    <x v="23"/>
    <s v="I/C DESG"/>
    <n v="4103"/>
    <s v="Nuttaporn Soontornmesatien"/>
    <m/>
    <n v="8"/>
  </r>
  <r>
    <x v="23"/>
    <s v="I/C DESG"/>
    <n v="2276"/>
    <s v="Jate Thongsom"/>
    <m/>
    <n v="4"/>
  </r>
  <r>
    <x v="23"/>
    <s v="I/C DESG"/>
    <n v="7333"/>
    <s v="Amornrat Sudjairak"/>
    <m/>
    <n v="8"/>
  </r>
  <r>
    <x v="23"/>
    <s v="I/C DESG"/>
    <n v="5749"/>
    <s v="Witthawat Witthayawiranon"/>
    <m/>
    <n v="8"/>
  </r>
  <r>
    <x v="23"/>
    <s v="I/C DESG"/>
    <n v="4103"/>
    <s v="Nuttaporn Soontornmesatien"/>
    <m/>
    <n v="6.5"/>
  </r>
  <r>
    <x v="23"/>
    <s v="I/C DESG"/>
    <n v="2276"/>
    <s v="Jate Thongsom"/>
    <m/>
    <n v="6.5"/>
  </r>
  <r>
    <x v="23"/>
    <s v="I/C DESG"/>
    <n v="7333"/>
    <s v="Amornrat Sudjairak"/>
    <m/>
    <n v="8"/>
  </r>
  <r>
    <x v="23"/>
    <s v="I/C DESG"/>
    <n v="5749"/>
    <s v="Witthawat Witthayawiranon"/>
    <m/>
    <n v="8"/>
  </r>
  <r>
    <x v="23"/>
    <s v="I/C DESG"/>
    <n v="2276"/>
    <s v="Jate Thongsom"/>
    <m/>
    <n v="7"/>
  </r>
  <r>
    <x v="23"/>
    <s v="I/C DESG"/>
    <n v="7333"/>
    <s v="Amornrat Sudjairak"/>
    <m/>
    <n v="8"/>
  </r>
  <r>
    <x v="23"/>
    <s v="I/C DESG"/>
    <n v="4103"/>
    <s v="Nuttaporn Soontornmesatien"/>
    <m/>
    <n v="8"/>
  </r>
  <r>
    <x v="23"/>
    <s v="I/C DESG"/>
    <n v="2276"/>
    <s v="Jate Thongsom"/>
    <m/>
    <n v="8"/>
  </r>
  <r>
    <x v="23"/>
    <s v="I/C DESG"/>
    <n v="5749"/>
    <s v="Witthawat Witthayawiranon"/>
    <m/>
    <n v="8"/>
  </r>
  <r>
    <x v="23"/>
    <s v="I/C DESG"/>
    <n v="2276"/>
    <s v="Jate Thongsom"/>
    <m/>
    <n v="8"/>
  </r>
  <r>
    <x v="23"/>
    <s v="I/C DESG"/>
    <n v="7333"/>
    <s v="Amornrat Sudjairak"/>
    <m/>
    <n v="8"/>
  </r>
  <r>
    <x v="23"/>
    <s v="I/C DESG"/>
    <n v="4103"/>
    <s v="Nuttaporn Soontornmesatien"/>
    <m/>
    <n v="8"/>
  </r>
  <r>
    <x v="23"/>
    <s v="I/C DESG"/>
    <n v="2276"/>
    <s v="Jate Thongsom"/>
    <m/>
    <n v="8"/>
  </r>
  <r>
    <x v="23"/>
    <s v="I/C DESG"/>
    <n v="5749"/>
    <s v="Witthawat Witthayawiranon"/>
    <m/>
    <n v="8"/>
  </r>
  <r>
    <x v="23"/>
    <s v="I/C DESG"/>
    <n v="2276"/>
    <s v="Jate Thongsom"/>
    <m/>
    <n v="8"/>
  </r>
  <r>
    <x v="23"/>
    <s v="I/C DESG"/>
    <n v="7333"/>
    <s v="Amornrat Sudjairak"/>
    <m/>
    <n v="8"/>
  </r>
  <r>
    <x v="23"/>
    <s v="I/C DESG"/>
    <n v="4103"/>
    <s v="Nuttaporn Soontornmesatien"/>
    <m/>
    <n v="8"/>
  </r>
  <r>
    <x v="23"/>
    <s v="I/C DESG"/>
    <n v="2276"/>
    <s v="Jate Thongsom"/>
    <m/>
    <n v="8"/>
  </r>
  <r>
    <x v="23"/>
    <s v="I/C DESG"/>
    <n v="5749"/>
    <s v="Witthawat Witthayawiranon"/>
    <m/>
    <n v="8"/>
  </r>
  <r>
    <x v="23"/>
    <s v="I/C DESG"/>
    <n v="7333"/>
    <s v="Amornrat Sudjairak"/>
    <m/>
    <n v="8"/>
  </r>
  <r>
    <x v="23"/>
    <s v="I/C DESG"/>
    <n v="2276"/>
    <s v="Jate Thongsom"/>
    <m/>
    <n v="8"/>
  </r>
  <r>
    <x v="23"/>
    <s v="I/C DESG"/>
    <n v="4103"/>
    <s v="Nuttaporn Soontornmesatien"/>
    <m/>
    <n v="8"/>
  </r>
  <r>
    <x v="23"/>
    <s v="I/C DESG"/>
    <n v="2276"/>
    <s v="Jate Thongsom"/>
    <m/>
    <n v="8"/>
  </r>
  <r>
    <x v="23"/>
    <s v="I/C DESG"/>
    <n v="7333"/>
    <s v="Amornrat Sudjairak"/>
    <m/>
    <n v="8"/>
  </r>
  <r>
    <x v="23"/>
    <s v="I/C DESG"/>
    <n v="5749"/>
    <s v="Witthawat Witthayawiranon"/>
    <m/>
    <n v="8"/>
  </r>
  <r>
    <x v="23"/>
    <s v="I/C DESG"/>
    <n v="2276"/>
    <s v="Jate Thongsom"/>
    <m/>
    <n v="8"/>
  </r>
  <r>
    <x v="23"/>
    <s v="I/C DESG"/>
    <n v="2276"/>
    <s v="Jate Thongsom"/>
    <m/>
    <n v="7"/>
  </r>
  <r>
    <x v="23"/>
    <s v="I/C DESG"/>
    <n v="7333"/>
    <s v="Amornrat Sudjairak"/>
    <m/>
    <n v="8"/>
  </r>
  <r>
    <x v="23"/>
    <s v="I/C DESG"/>
    <n v="5749"/>
    <s v="Witthawat Witthayawiranon"/>
    <m/>
    <n v="8"/>
  </r>
  <r>
    <x v="23"/>
    <s v="I/C DESG"/>
    <n v="2276"/>
    <s v="Jate Thongsom"/>
    <m/>
    <n v="8"/>
  </r>
  <r>
    <x v="23"/>
    <s v="I/C DESG"/>
    <n v="4103"/>
    <s v="Nuttaporn Soontornmesatien"/>
    <m/>
    <n v="8"/>
  </r>
  <r>
    <x v="23"/>
    <s v="I/C DESG"/>
    <n v="2276"/>
    <s v="Jate Thongsom"/>
    <m/>
    <n v="8"/>
  </r>
  <r>
    <x v="23"/>
    <s v="I/C DESG"/>
    <n v="7333"/>
    <s v="Amornrat Sudjairak"/>
    <m/>
    <n v="8"/>
  </r>
  <r>
    <x v="23"/>
    <s v="I/C DESG"/>
    <n v="5749"/>
    <s v="Witthawat Witthayawiranon"/>
    <m/>
    <n v="8"/>
  </r>
  <r>
    <x v="23"/>
    <s v="I/C DESG"/>
    <n v="4103"/>
    <s v="Nuttaporn Soontornmesatien"/>
    <m/>
    <n v="8"/>
  </r>
  <r>
    <x v="23"/>
    <s v="I/C DESG"/>
    <n v="2276"/>
    <s v="Jate Thongsom"/>
    <m/>
    <n v="8"/>
  </r>
  <r>
    <x v="23"/>
    <s v="I/C DESG"/>
    <n v="5749"/>
    <s v="Witthawat Witthayawiranon"/>
    <m/>
    <n v="8"/>
  </r>
  <r>
    <x v="23"/>
    <s v="I/C DESG"/>
    <n v="4103"/>
    <s v="Nuttaporn Soontornmesatien"/>
    <m/>
    <n v="6.5"/>
  </r>
  <r>
    <x v="23"/>
    <s v="I/C DESG"/>
    <n v="2276"/>
    <s v="Jate Thongsom"/>
    <m/>
    <n v="8"/>
  </r>
  <r>
    <x v="23"/>
    <s v="I/C DESG"/>
    <n v="2276"/>
    <s v="Jate Thongsom"/>
    <m/>
    <n v="6.5"/>
  </r>
  <r>
    <x v="23"/>
    <s v="I/C DESG"/>
    <n v="5749"/>
    <s v="Witthawat Witthayawiranon"/>
    <m/>
    <n v="8"/>
  </r>
  <r>
    <x v="25"/>
    <s v="I/C DESG"/>
    <n v="6310"/>
    <s v="Siwakorn Meeposom"/>
    <m/>
    <n v="8"/>
  </r>
  <r>
    <x v="25"/>
    <s v="I/C DESG"/>
    <n v="6310"/>
    <s v="Siwakorn Meeposom"/>
    <m/>
    <n v="8"/>
  </r>
  <r>
    <x v="23"/>
    <s v="I/C DESG"/>
    <n v="6526"/>
    <s v="Wittaya Kanchanakosol"/>
    <m/>
    <n v="8"/>
  </r>
  <r>
    <x v="25"/>
    <s v="I/C DESG"/>
    <n v="6310"/>
    <s v="Siwakorn Meeposom"/>
    <m/>
    <n v="8"/>
  </r>
  <r>
    <x v="23"/>
    <s v="I/C DESG"/>
    <n v="6526"/>
    <s v="Wittaya Kanchanakosol"/>
    <m/>
    <n v="8"/>
  </r>
  <r>
    <x v="25"/>
    <s v="I/C DESG"/>
    <n v="6310"/>
    <s v="Siwakorn Meeposom"/>
    <m/>
    <n v="8"/>
  </r>
  <r>
    <x v="23"/>
    <s v="I/C DESG"/>
    <n v="7265"/>
    <s v="Ratchatiya Khameyeart"/>
    <m/>
    <n v="8"/>
  </r>
  <r>
    <x v="23"/>
    <s v="I/C DESG"/>
    <n v="6526"/>
    <s v="Wittaya Kanchanakosol"/>
    <m/>
    <n v="8"/>
  </r>
  <r>
    <x v="25"/>
    <s v="I/C DESG"/>
    <n v="6310"/>
    <s v="Siwakorn Meeposom"/>
    <m/>
    <n v="8"/>
  </r>
  <r>
    <x v="23"/>
    <s v="I/C DESG"/>
    <n v="7265"/>
    <s v="Ratchatiya Khameyeart"/>
    <m/>
    <n v="8"/>
  </r>
  <r>
    <x v="23"/>
    <s v="I/C DESG"/>
    <n v="6526"/>
    <s v="Wittaya Kanchanakosol"/>
    <m/>
    <n v="8"/>
  </r>
  <r>
    <x v="25"/>
    <s v="I/C DESG"/>
    <n v="6310"/>
    <s v="Siwakorn Meeposom"/>
    <m/>
    <n v="8"/>
  </r>
  <r>
    <x v="23"/>
    <s v="I/C DESG"/>
    <n v="7265"/>
    <s v="Ratchatiya Khameyeart"/>
    <m/>
    <n v="8"/>
  </r>
  <r>
    <x v="25"/>
    <s v="I/C DESG"/>
    <n v="6310"/>
    <s v="Siwakorn Meeposom"/>
    <m/>
    <n v="8"/>
  </r>
  <r>
    <x v="23"/>
    <s v="I/C DESG"/>
    <n v="6526"/>
    <s v="Wittaya Kanchanakosol"/>
    <m/>
    <n v="8"/>
  </r>
  <r>
    <x v="23"/>
    <s v="I/C DESG"/>
    <n v="7265"/>
    <s v="Ratchatiya Khameyeart"/>
    <m/>
    <n v="8"/>
  </r>
  <r>
    <x v="25"/>
    <s v="I/C DESG"/>
    <n v="6310"/>
    <s v="Siwakorn Meeposom"/>
    <m/>
    <n v="8"/>
  </r>
  <r>
    <x v="23"/>
    <s v="I/C DESG"/>
    <n v="6526"/>
    <s v="Wittaya Kanchanakosol"/>
    <m/>
    <n v="8"/>
  </r>
  <r>
    <x v="23"/>
    <s v="I/C DESG"/>
    <n v="7265"/>
    <s v="Ratchatiya Khameyeart"/>
    <m/>
    <n v="8"/>
  </r>
  <r>
    <x v="25"/>
    <s v="I/C DESG"/>
    <n v="6310"/>
    <s v="Siwakorn Meeposom"/>
    <m/>
    <n v="8"/>
  </r>
  <r>
    <x v="23"/>
    <s v="I/C DESG"/>
    <n v="6526"/>
    <s v="Wittaya Kanchanakosol"/>
    <m/>
    <n v="8"/>
  </r>
  <r>
    <x v="23"/>
    <s v="I/C DESG"/>
    <n v="7265"/>
    <s v="Ratchatiya Khameyeart"/>
    <m/>
    <n v="8"/>
  </r>
  <r>
    <x v="25"/>
    <s v="I/C DESG"/>
    <n v="6310"/>
    <s v="Siwakorn Meeposom"/>
    <m/>
    <n v="8"/>
  </r>
  <r>
    <x v="23"/>
    <s v="I/C DESG"/>
    <n v="6526"/>
    <s v="Wittaya Kanchanakosol"/>
    <m/>
    <n v="8"/>
  </r>
  <r>
    <x v="23"/>
    <s v="I/C DESG"/>
    <n v="7265"/>
    <s v="Ratchatiya Khameyeart"/>
    <m/>
    <n v="8"/>
  </r>
  <r>
    <x v="25"/>
    <s v="I/C DESG"/>
    <n v="6310"/>
    <s v="Siwakorn Meeposom"/>
    <m/>
    <n v="8"/>
  </r>
  <r>
    <x v="23"/>
    <s v="I/C DESG"/>
    <n v="6526"/>
    <s v="Wittaya Kanchanakosol"/>
    <m/>
    <n v="7"/>
  </r>
  <r>
    <x v="23"/>
    <s v="I/C DESG"/>
    <n v="7265"/>
    <s v="Ratchatiya Khameyeart"/>
    <m/>
    <n v="8"/>
  </r>
  <r>
    <x v="23"/>
    <s v="I/C DESG"/>
    <n v="6526"/>
    <s v="Wittaya Kanchanakosol"/>
    <m/>
    <n v="8"/>
  </r>
  <r>
    <x v="25"/>
    <s v="I/C DESG"/>
    <n v="563"/>
    <s v="Assadang Mouangsamrit"/>
    <m/>
    <n v="4"/>
  </r>
  <r>
    <x v="23"/>
    <s v="I/C DESG"/>
    <n v="7265"/>
    <s v="Ratchatiya Khameyeart"/>
    <m/>
    <n v="8"/>
  </r>
  <r>
    <x v="25"/>
    <s v="I/C DESG"/>
    <n v="563"/>
    <s v="Assadang Mouangsamrit"/>
    <m/>
    <n v="8"/>
  </r>
  <r>
    <x v="23"/>
    <s v="I/C DESG"/>
    <n v="6526"/>
    <s v="Wittaya Kanchanakosol"/>
    <m/>
    <n v="8"/>
  </r>
  <r>
    <x v="23"/>
    <s v="I/C DESG"/>
    <n v="7265"/>
    <s v="Ratchatiya Khameyeart"/>
    <m/>
    <n v="8"/>
  </r>
  <r>
    <x v="23"/>
    <s v="I/C DESG"/>
    <n v="7265"/>
    <s v="Ratchatiya Khameyeart"/>
    <m/>
    <n v="8"/>
  </r>
  <r>
    <x v="2"/>
    <s v="I/C DESG"/>
    <n v="7392"/>
    <s v="Wirote Jomram"/>
    <m/>
    <n v="8"/>
  </r>
  <r>
    <x v="23"/>
    <s v="I/C DESG"/>
    <n v="2780"/>
    <s v="Karuna Chandee"/>
    <m/>
    <n v="8"/>
  </r>
  <r>
    <x v="71"/>
    <s v="I/C DESG"/>
    <n v="4498"/>
    <s v="Rattikarn Saengow"/>
    <m/>
    <n v="8"/>
  </r>
  <r>
    <x v="23"/>
    <s v="I/C DESG"/>
    <n v="2780"/>
    <s v="Karuna Chandee"/>
    <m/>
    <n v="8"/>
  </r>
  <r>
    <x v="71"/>
    <s v="I/C DESG"/>
    <n v="4498"/>
    <s v="Rattikarn Saengow"/>
    <m/>
    <n v="8"/>
  </r>
  <r>
    <x v="23"/>
    <s v="I/C DESG"/>
    <n v="2780"/>
    <s v="Karuna Chandee"/>
    <m/>
    <n v="8"/>
  </r>
  <r>
    <x v="71"/>
    <s v="I/C DESG"/>
    <n v="4498"/>
    <s v="Rattikarn Saengow"/>
    <m/>
    <n v="8"/>
  </r>
  <r>
    <x v="23"/>
    <s v="I/C DESG"/>
    <n v="2780"/>
    <s v="Karuna Chandee"/>
    <m/>
    <n v="8"/>
  </r>
  <r>
    <x v="71"/>
    <s v="I/C DESG"/>
    <n v="4498"/>
    <s v="Rattikarn Saengow"/>
    <m/>
    <n v="8"/>
  </r>
  <r>
    <x v="23"/>
    <s v="I/C DESG"/>
    <n v="2780"/>
    <s v="Karuna Chandee"/>
    <m/>
    <n v="8"/>
  </r>
  <r>
    <x v="71"/>
    <s v="I/C DESG"/>
    <n v="4498"/>
    <s v="Rattikarn Saengow"/>
    <m/>
    <n v="8"/>
  </r>
  <r>
    <x v="23"/>
    <s v="I/C DESG"/>
    <n v="2780"/>
    <s v="Karuna Chandee"/>
    <m/>
    <n v="4"/>
  </r>
  <r>
    <x v="71"/>
    <s v="I/C DESG"/>
    <n v="4498"/>
    <s v="Rattikarn Saengow"/>
    <m/>
    <n v="8"/>
  </r>
  <r>
    <x v="23"/>
    <s v="I/C DESG"/>
    <n v="2780"/>
    <s v="Karuna Chandee"/>
    <m/>
    <n v="8"/>
  </r>
  <r>
    <x v="71"/>
    <s v="I/C DESG"/>
    <n v="4498"/>
    <s v="Rattikarn Saengow"/>
    <m/>
    <n v="8"/>
  </r>
  <r>
    <x v="23"/>
    <s v="I/C DESG"/>
    <n v="2780"/>
    <s v="Karuna Chandee"/>
    <m/>
    <n v="8"/>
  </r>
  <r>
    <x v="71"/>
    <s v="I/C DESG"/>
    <n v="4498"/>
    <s v="Rattikarn Saengow"/>
    <m/>
    <n v="6"/>
  </r>
  <r>
    <x v="23"/>
    <s v="I/C DESG"/>
    <n v="2780"/>
    <s v="Karuna Chandee"/>
    <m/>
    <n v="8"/>
  </r>
  <r>
    <x v="71"/>
    <s v="I/C DESG"/>
    <n v="4498"/>
    <s v="Rattikarn Saengow"/>
    <m/>
    <n v="8"/>
  </r>
  <r>
    <x v="23"/>
    <s v="I/C DESG"/>
    <n v="2780"/>
    <s v="Karuna Chandee"/>
    <m/>
    <n v="8"/>
  </r>
  <r>
    <x v="23"/>
    <s v="I/C DESG"/>
    <n v="2780"/>
    <s v="Karuna Chandee"/>
    <m/>
    <n v="8"/>
  </r>
  <r>
    <x v="23"/>
    <s v="I/C DESG"/>
    <n v="4103"/>
    <s v="Nuttaporn Soontornmesatien"/>
    <m/>
    <n v="8"/>
  </r>
  <r>
    <x v="23"/>
    <s v="I/C DESG"/>
    <n v="4103"/>
    <s v="Nuttaporn Soontornmesatien"/>
    <m/>
    <n v="8"/>
  </r>
  <r>
    <x v="5"/>
    <s v="I/C DESG"/>
    <n v="4057"/>
    <s v="Nitipol Kanagasai"/>
    <m/>
    <n v="2"/>
  </r>
  <r>
    <x v="23"/>
    <s v="I/C DESG"/>
    <n v="4103"/>
    <s v="Nuttaporn Soontornmesatien"/>
    <m/>
    <n v="7"/>
  </r>
  <r>
    <x v="23"/>
    <s v="I/C DESG"/>
    <n v="4103"/>
    <s v="Nuttaporn Soontornmesatien"/>
    <m/>
    <n v="8"/>
  </r>
  <r>
    <x v="23"/>
    <s v="I/C DESG"/>
    <n v="4103"/>
    <s v="Nuttaporn Soontornmesatien"/>
    <m/>
    <n v="8"/>
  </r>
  <r>
    <x v="23"/>
    <s v="I/C DESG"/>
    <n v="4103"/>
    <s v="Nuttaporn Soontornmesatien"/>
    <m/>
    <n v="8"/>
  </r>
  <r>
    <x v="22"/>
    <s v="I/C DESG"/>
    <n v="7225"/>
    <s v="Sanya Inchan"/>
    <m/>
    <n v="4"/>
  </r>
  <r>
    <x v="22"/>
    <s v="I/C DESG"/>
    <n v="7225"/>
    <s v="Sanya Inchan"/>
    <m/>
    <n v="4"/>
  </r>
  <r>
    <x v="23"/>
    <s v="I/C DESG"/>
    <n v="4103"/>
    <s v="Nuttaporn Soontornmesatien"/>
    <m/>
    <n v="8"/>
  </r>
  <r>
    <x v="23"/>
    <s v="I/C DESG"/>
    <n v="4103"/>
    <s v="Nuttaporn Soontornmesatien"/>
    <m/>
    <n v="8"/>
  </r>
  <r>
    <x v="25"/>
    <s v="I/C DESG"/>
    <n v="7225"/>
    <s v="Sanya Inchan"/>
    <m/>
    <n v="4"/>
  </r>
  <r>
    <x v="5"/>
    <s v="I/C DESG"/>
    <n v="4057"/>
    <s v="Nitipol Kanagasai"/>
    <m/>
    <n v="3"/>
  </r>
  <r>
    <x v="23"/>
    <s v="I/C DESG"/>
    <n v="4103"/>
    <s v="Nuttaporn Soontornmesatien"/>
    <m/>
    <n v="8"/>
  </r>
  <r>
    <x v="25"/>
    <s v="I/C DESG"/>
    <n v="7225"/>
    <s v="Sanya Inchan"/>
    <m/>
    <n v="4"/>
  </r>
  <r>
    <x v="5"/>
    <s v="I/C DESG"/>
    <n v="4057"/>
    <s v="Nitipol Kanagasai"/>
    <m/>
    <n v="2"/>
  </r>
  <r>
    <x v="23"/>
    <s v="I/C DESG"/>
    <n v="4103"/>
    <s v="Nuttaporn Soontornmesatien"/>
    <m/>
    <n v="4"/>
  </r>
  <r>
    <x v="25"/>
    <s v="I/C DESG"/>
    <n v="7225"/>
    <s v="Sanya Inchan"/>
    <m/>
    <n v="4"/>
  </r>
  <r>
    <x v="5"/>
    <s v="I/C DESG"/>
    <n v="4057"/>
    <s v="Nitipol Kanagasai"/>
    <m/>
    <n v="3"/>
  </r>
  <r>
    <x v="23"/>
    <s v="I/C DESG"/>
    <n v="4103"/>
    <s v="Nuttaporn Soontornmesatien"/>
    <m/>
    <n v="8"/>
  </r>
  <r>
    <x v="25"/>
    <s v="I/C DESG"/>
    <n v="7225"/>
    <s v="Sanya Inchan"/>
    <m/>
    <n v="4"/>
  </r>
  <r>
    <x v="25"/>
    <s v="I/C DESG"/>
    <n v="7225"/>
    <s v="Sanya Inchan"/>
    <m/>
    <n v="4"/>
  </r>
  <r>
    <x v="4"/>
    <s v="I/C DESG"/>
    <n v="7225"/>
    <s v="Sanya Inchan"/>
    <m/>
    <n v="8"/>
  </r>
  <r>
    <x v="71"/>
    <s v="I/C DESG"/>
    <n v="5265"/>
    <s v="Surisa Phosang"/>
    <m/>
    <n v="8"/>
  </r>
  <r>
    <x v="4"/>
    <s v="I/C DESG"/>
    <n v="7225"/>
    <s v="Sanya Inchan"/>
    <m/>
    <n v="4"/>
  </r>
  <r>
    <x v="4"/>
    <s v="I/C DESG"/>
    <n v="7225"/>
    <s v="Sanya Inchan"/>
    <m/>
    <n v="4"/>
  </r>
  <r>
    <x v="4"/>
    <s v="I/C DESG"/>
    <n v="7225"/>
    <s v="Sanya Inchan"/>
    <m/>
    <n v="4"/>
  </r>
  <r>
    <x v="4"/>
    <s v="I/C DESG"/>
    <n v="7225"/>
    <s v="Sanya Inchan"/>
    <m/>
    <n v="8"/>
  </r>
  <r>
    <x v="4"/>
    <s v="I/C DESG"/>
    <n v="7225"/>
    <s v="Sanya Inchan"/>
    <m/>
    <n v="4"/>
  </r>
  <r>
    <x v="5"/>
    <s v="I/C DESG"/>
    <n v="4057"/>
    <s v="Nitipol Kanagasai"/>
    <m/>
    <n v="5"/>
  </r>
  <r>
    <x v="4"/>
    <s v="I/C DESG"/>
    <n v="7225"/>
    <s v="Sanya Inchan"/>
    <m/>
    <n v="4"/>
  </r>
  <r>
    <x v="25"/>
    <s v="I/C DESG"/>
    <n v="7225"/>
    <s v="Sanya Inchan"/>
    <m/>
    <n v="4"/>
  </r>
  <r>
    <x v="71"/>
    <s v="I/C DESG"/>
    <n v="5265"/>
    <s v="Surisa Phosang"/>
    <m/>
    <n v="8"/>
  </r>
  <r>
    <x v="22"/>
    <s v="I/C DESG"/>
    <n v="7225"/>
    <s v="Sanya Inchan"/>
    <m/>
    <n v="4"/>
  </r>
  <r>
    <x v="71"/>
    <s v="I/C DESG"/>
    <n v="5265"/>
    <s v="Surisa Phosang"/>
    <m/>
    <n v="8"/>
  </r>
  <r>
    <x v="4"/>
    <s v="I/C DESG"/>
    <n v="7225"/>
    <s v="Sanya Inchan"/>
    <m/>
    <n v="4"/>
  </r>
  <r>
    <x v="71"/>
    <s v="I/C DESG"/>
    <n v="5265"/>
    <s v="Surisa Phosang"/>
    <m/>
    <n v="8"/>
  </r>
  <r>
    <x v="4"/>
    <s v="I/C DESG"/>
    <n v="7225"/>
    <s v="Sanya Inchan"/>
    <m/>
    <n v="4"/>
  </r>
  <r>
    <x v="4"/>
    <s v="I/C DESG"/>
    <n v="7225"/>
    <s v="Sanya Inchan"/>
    <m/>
    <n v="8"/>
  </r>
  <r>
    <x v="71"/>
    <s v="I/C DESG"/>
    <n v="5265"/>
    <s v="Surisa Phosang"/>
    <m/>
    <n v="8"/>
  </r>
  <r>
    <x v="5"/>
    <s v="I/C DESG"/>
    <n v="4057"/>
    <s v="Nitipol Kanagasai"/>
    <m/>
    <n v="2"/>
  </r>
  <r>
    <x v="5"/>
    <s v="I/C DESG"/>
    <n v="4057"/>
    <s v="Nitipol Kanagasai"/>
    <m/>
    <n v="2"/>
  </r>
  <r>
    <x v="5"/>
    <s v="I/C DESG"/>
    <n v="4057"/>
    <s v="Nitipol Kanagasai"/>
    <m/>
    <n v="4"/>
  </r>
  <r>
    <x v="5"/>
    <s v="I/C DESG"/>
    <n v="4057"/>
    <s v="Nitipol Kanagasai"/>
    <m/>
    <n v="6"/>
  </r>
  <r>
    <x v="5"/>
    <s v="I/C DESG"/>
    <n v="4057"/>
    <s v="Nitipol Kanagasai"/>
    <m/>
    <n v="6"/>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64"/>
    <s v="Nira Summart"/>
    <m/>
    <n v="8"/>
  </r>
  <r>
    <x v="23"/>
    <s v="I/C DESG"/>
    <n v="7224"/>
    <s v="Siradech Meeitsara"/>
    <m/>
    <n v="8"/>
  </r>
  <r>
    <x v="23"/>
    <s v="I/C DESG"/>
    <n v="7224"/>
    <s v="Siradech Meeitsara"/>
    <m/>
    <n v="8"/>
  </r>
  <r>
    <x v="23"/>
    <s v="I/C DESG"/>
    <n v="903"/>
    <s v="Chapoo Rordpet"/>
    <m/>
    <n v="7"/>
  </r>
  <r>
    <x v="23"/>
    <s v="I/C DESG"/>
    <n v="4491"/>
    <s v="Rapee Pongtanee"/>
    <m/>
    <n v="8"/>
  </r>
  <r>
    <x v="23"/>
    <s v="I/C DESG"/>
    <n v="7224"/>
    <s v="Siradech Meeitsara"/>
    <m/>
    <n v="8"/>
  </r>
  <r>
    <x v="23"/>
    <s v="I/C DESG"/>
    <n v="4491"/>
    <s v="Rapee Pongtanee"/>
    <m/>
    <n v="8"/>
  </r>
  <r>
    <x v="23"/>
    <s v="I/C DESG"/>
    <n v="903"/>
    <s v="Chapoo Rordpet"/>
    <m/>
    <n v="8"/>
  </r>
  <r>
    <x v="23"/>
    <s v="I/C DESG"/>
    <n v="7224"/>
    <s v="Siradech Meeitsara"/>
    <m/>
    <n v="8"/>
  </r>
  <r>
    <x v="23"/>
    <s v="I/C DESG"/>
    <n v="4491"/>
    <s v="Rapee Pongtanee"/>
    <m/>
    <n v="8"/>
  </r>
  <r>
    <x v="23"/>
    <s v="I/C DESG"/>
    <n v="903"/>
    <s v="Chapoo Rordpet"/>
    <m/>
    <n v="4"/>
  </r>
  <r>
    <x v="23"/>
    <s v="I/C DESG"/>
    <n v="7224"/>
    <s v="Siradech Meeitsara"/>
    <m/>
    <n v="8"/>
  </r>
  <r>
    <x v="23"/>
    <s v="I/C DESG"/>
    <n v="4491"/>
    <s v="Rapee Pongtanee"/>
    <m/>
    <n v="8"/>
  </r>
  <r>
    <x v="23"/>
    <s v="I/C DESG"/>
    <n v="903"/>
    <s v="Chapoo Rordpet"/>
    <m/>
    <n v="8"/>
  </r>
  <r>
    <x v="23"/>
    <s v="I/C DESG"/>
    <n v="7224"/>
    <s v="Siradech Meeitsara"/>
    <m/>
    <n v="8"/>
  </r>
  <r>
    <x v="23"/>
    <s v="I/C DESG"/>
    <n v="4491"/>
    <s v="Rapee Pongtanee"/>
    <m/>
    <n v="8"/>
  </r>
  <r>
    <x v="23"/>
    <s v="I/C DESG"/>
    <n v="6524"/>
    <s v="Pimruetai Maneekorn"/>
    <m/>
    <n v="8"/>
  </r>
  <r>
    <x v="23"/>
    <s v="I/C DESG"/>
    <n v="4491"/>
    <s v="Rapee Pongtanee"/>
    <m/>
    <n v="8"/>
  </r>
  <r>
    <x v="23"/>
    <s v="I/C DESG"/>
    <n v="7224"/>
    <s v="Siradech Meeitsara"/>
    <m/>
    <n v="8"/>
  </r>
  <r>
    <x v="23"/>
    <s v="I/C DESG"/>
    <n v="6524"/>
    <s v="Pimruetai Maneekorn"/>
    <m/>
    <n v="8"/>
  </r>
  <r>
    <x v="23"/>
    <s v="I/C DESG"/>
    <n v="4491"/>
    <s v="Rapee Pongtanee"/>
    <m/>
    <n v="8"/>
  </r>
  <r>
    <x v="23"/>
    <s v="I/C DESG"/>
    <n v="7224"/>
    <s v="Siradech Meeitsara"/>
    <m/>
    <n v="8"/>
  </r>
  <r>
    <x v="23"/>
    <s v="I/C DESG"/>
    <n v="6524"/>
    <s v="Pimruetai Maneekorn"/>
    <m/>
    <n v="8"/>
  </r>
  <r>
    <x v="23"/>
    <s v="I/C DESG"/>
    <n v="4491"/>
    <s v="Rapee Pongtanee"/>
    <m/>
    <n v="8"/>
  </r>
  <r>
    <x v="23"/>
    <s v="I/C DESG"/>
    <n v="7224"/>
    <s v="Siradech Meeitsara"/>
    <m/>
    <n v="8"/>
  </r>
  <r>
    <x v="23"/>
    <s v="I/C DESG"/>
    <n v="5749"/>
    <s v="Witthawat Witthayawiranon"/>
    <m/>
    <n v="8"/>
  </r>
  <r>
    <x v="23"/>
    <s v="I/C DESG"/>
    <n v="6524"/>
    <s v="Pimruetai Maneekorn"/>
    <m/>
    <n v="8"/>
  </r>
  <r>
    <x v="71"/>
    <s v="I/C DESG"/>
    <n v="7411"/>
    <s v="Trai Wuthikamonchai"/>
    <m/>
    <n v="8"/>
  </r>
  <r>
    <x v="23"/>
    <s v="I/C DESG"/>
    <n v="4491"/>
    <s v="Rapee Pongtanee"/>
    <m/>
    <n v="8"/>
  </r>
  <r>
    <x v="23"/>
    <s v="I/C DESG"/>
    <n v="5749"/>
    <s v="Witthawat Witthayawiranon"/>
    <m/>
    <n v="8"/>
  </r>
  <r>
    <x v="23"/>
    <s v="I/C DESG"/>
    <n v="7224"/>
    <s v="Siradech Meeitsara"/>
    <m/>
    <n v="8"/>
  </r>
  <r>
    <x v="23"/>
    <s v="I/C DESG"/>
    <n v="7240"/>
    <s v="Perawat Nuntanitti"/>
    <m/>
    <n v="8"/>
  </r>
  <r>
    <x v="23"/>
    <s v="I/C DESG"/>
    <n v="4491"/>
    <s v="Rapee Pongtanee"/>
    <m/>
    <n v="8"/>
  </r>
  <r>
    <x v="71"/>
    <s v="I/C DESG"/>
    <n v="7411"/>
    <s v="Trai Wuthikamonchai"/>
    <m/>
    <n v="8"/>
  </r>
  <r>
    <x v="23"/>
    <s v="I/C DESG"/>
    <n v="5749"/>
    <s v="Witthawat Witthayawiranon"/>
    <m/>
    <n v="8"/>
  </r>
  <r>
    <x v="23"/>
    <s v="I/C DESG"/>
    <n v="4491"/>
    <s v="Rapee Pongtanee"/>
    <m/>
    <n v="8"/>
  </r>
  <r>
    <x v="23"/>
    <s v="I/C DESG"/>
    <n v="6524"/>
    <s v="Pimruetai Maneekorn"/>
    <m/>
    <n v="8"/>
  </r>
  <r>
    <x v="71"/>
    <s v="I/C DESG"/>
    <n v="7411"/>
    <s v="Trai Wuthikamonchai"/>
    <m/>
    <n v="8"/>
  </r>
  <r>
    <x v="23"/>
    <s v="I/C DESG"/>
    <n v="5749"/>
    <s v="Witthawat Witthayawiranon"/>
    <m/>
    <n v="8"/>
  </r>
  <r>
    <x v="23"/>
    <s v="I/C DESG"/>
    <n v="7240"/>
    <s v="Perawat Nuntanitti"/>
    <m/>
    <n v="8"/>
  </r>
  <r>
    <x v="71"/>
    <s v="I/C DESG"/>
    <n v="7411"/>
    <s v="Trai Wuthikamonchai"/>
    <m/>
    <n v="8"/>
  </r>
  <r>
    <x v="23"/>
    <s v="I/C DESG"/>
    <n v="7333"/>
    <s v="Amornrat Sudjairak"/>
    <m/>
    <n v="8"/>
  </r>
  <r>
    <x v="23"/>
    <s v="I/C DESG"/>
    <n v="5749"/>
    <s v="Witthawat Witthayawiranon"/>
    <m/>
    <n v="8"/>
  </r>
  <r>
    <x v="23"/>
    <s v="I/C DESG"/>
    <n v="7333"/>
    <s v="Amornrat Sudjairak"/>
    <m/>
    <n v="8"/>
  </r>
  <r>
    <x v="23"/>
    <s v="I/C DESG"/>
    <n v="5749"/>
    <s v="Witthawat Witthayawiranon"/>
    <m/>
    <n v="8"/>
  </r>
  <r>
    <x v="23"/>
    <s v="I/C DESG"/>
    <n v="5749"/>
    <s v="Witthawat Witthayawiranon"/>
    <m/>
    <n v="8"/>
  </r>
  <r>
    <x v="23"/>
    <s v="I/C DESG"/>
    <n v="7333"/>
    <s v="Amornrat Sudjairak"/>
    <m/>
    <n v="8"/>
  </r>
  <r>
    <x v="23"/>
    <s v="I/C DESG"/>
    <n v="5749"/>
    <s v="Witthawat Witthayawiranon"/>
    <m/>
    <n v="8"/>
  </r>
  <r>
    <x v="23"/>
    <s v="I/C DESG"/>
    <n v="7333"/>
    <s v="Amornrat Sudjairak"/>
    <m/>
    <n v="8"/>
  </r>
  <r>
    <x v="23"/>
    <s v="I/C DESG"/>
    <n v="5749"/>
    <s v="Witthawat Witthayawiranon"/>
    <m/>
    <n v="4"/>
  </r>
  <r>
    <x v="23"/>
    <s v="I/C DESG"/>
    <n v="7333"/>
    <s v="Amornrat Sudjairak"/>
    <m/>
    <n v="8"/>
  </r>
  <r>
    <x v="23"/>
    <s v="I/C DESG"/>
    <n v="5749"/>
    <s v="Witthawat Witthayawiranon"/>
    <m/>
    <n v="8"/>
  </r>
  <r>
    <x v="23"/>
    <s v="I/C DESG"/>
    <n v="7333"/>
    <s v="Amornrat Sudjairak"/>
    <m/>
    <n v="8"/>
  </r>
  <r>
    <x v="23"/>
    <s v="I/C DESG"/>
    <n v="5749"/>
    <s v="Witthawat Witthayawiranon"/>
    <m/>
    <n v="8"/>
  </r>
  <r>
    <x v="23"/>
    <s v="I/C DESG"/>
    <n v="903"/>
    <s v="Chapoo Rordpet"/>
    <m/>
    <n v="8"/>
  </r>
  <r>
    <x v="23"/>
    <s v="I/C DESG"/>
    <n v="7333"/>
    <s v="Amornrat Sudjairak"/>
    <m/>
    <n v="8"/>
  </r>
  <r>
    <x v="23"/>
    <s v="I/C DESG"/>
    <n v="903"/>
    <s v="Chapoo Rordpet"/>
    <m/>
    <n v="4"/>
  </r>
  <r>
    <x v="23"/>
    <s v="I/C DESG"/>
    <n v="7333"/>
    <s v="Amornrat Sudjairak"/>
    <m/>
    <n v="8"/>
  </r>
  <r>
    <x v="23"/>
    <s v="I/C DESG"/>
    <n v="903"/>
    <s v="Chapoo Rordpet"/>
    <m/>
    <n v="8"/>
  </r>
  <r>
    <x v="23"/>
    <s v="I/C DESG"/>
    <n v="7333"/>
    <s v="Amornrat Sudjairak"/>
    <m/>
    <n v="8"/>
  </r>
  <r>
    <x v="23"/>
    <s v="I/C DESG"/>
    <n v="903"/>
    <s v="Chapoo Rordpet"/>
    <m/>
    <n v="6.5"/>
  </r>
  <r>
    <x v="23"/>
    <s v="I/C DESG"/>
    <n v="7333"/>
    <s v="Amornrat Sudjairak"/>
    <m/>
    <n v="8"/>
  </r>
  <r>
    <x v="23"/>
    <s v="I/C DESG"/>
    <n v="7333"/>
    <s v="Amornrat Sudjairak"/>
    <m/>
    <n v="8"/>
  </r>
  <r>
    <x v="23"/>
    <s v="I/C DESG"/>
    <n v="903"/>
    <s v="Chapoo Rordpet"/>
    <m/>
    <n v="6"/>
  </r>
  <r>
    <x v="23"/>
    <s v="I/C DESG"/>
    <n v="903"/>
    <s v="Chapoo Rordpet"/>
    <m/>
    <n v="4"/>
  </r>
  <r>
    <x v="23"/>
    <s v="I/C DESG"/>
    <n v="903"/>
    <s v="Chapoo Rordpet"/>
    <m/>
    <n v="4"/>
  </r>
  <r>
    <x v="23"/>
    <s v="I/C DESG"/>
    <n v="5279"/>
    <s v="Suthatip Paiboonnanthapong"/>
    <m/>
    <n v="8"/>
  </r>
  <r>
    <x v="23"/>
    <s v="I/C DESG"/>
    <n v="6524"/>
    <s v="Pimruetai Maneekorn"/>
    <m/>
    <n v="8"/>
  </r>
  <r>
    <x v="23"/>
    <s v="I/C DESG"/>
    <n v="7240"/>
    <s v="Perawat Nuntanitti"/>
    <m/>
    <n v="8"/>
  </r>
  <r>
    <x v="23"/>
    <s v="I/C DESG"/>
    <n v="5279"/>
    <s v="Suthatip Paiboonnanthapong"/>
    <m/>
    <n v="8"/>
  </r>
  <r>
    <x v="23"/>
    <s v="I/C DESG"/>
    <n v="6524"/>
    <s v="Pimruetai Maneekorn"/>
    <m/>
    <n v="8"/>
  </r>
  <r>
    <x v="23"/>
    <s v="I/C DESG"/>
    <n v="7240"/>
    <s v="Perawat Nuntanitti"/>
    <m/>
    <n v="8"/>
  </r>
  <r>
    <x v="23"/>
    <s v="I/C DESG"/>
    <n v="5279"/>
    <s v="Suthatip Paiboonnanthapong"/>
    <m/>
    <n v="8"/>
  </r>
  <r>
    <x v="23"/>
    <s v="I/C DESG"/>
    <n v="6524"/>
    <s v="Pimruetai Maneekorn"/>
    <m/>
    <n v="8"/>
  </r>
  <r>
    <x v="23"/>
    <s v="I/C DESG"/>
    <n v="7240"/>
    <s v="Perawat Nuntanitti"/>
    <m/>
    <n v="8"/>
  </r>
  <r>
    <x v="23"/>
    <s v="I/C DESG"/>
    <n v="5279"/>
    <s v="Suthatip Paiboonnanthapong"/>
    <m/>
    <n v="8"/>
  </r>
  <r>
    <x v="23"/>
    <s v="I/C DESG"/>
    <n v="6524"/>
    <s v="Pimruetai Maneekorn"/>
    <m/>
    <n v="8"/>
  </r>
  <r>
    <x v="23"/>
    <s v="I/C DESG"/>
    <n v="7240"/>
    <s v="Perawat Nuntanitti"/>
    <m/>
    <n v="8"/>
  </r>
  <r>
    <x v="23"/>
    <s v="I/C DESG"/>
    <n v="5279"/>
    <s v="Suthatip Paiboonnanthapong"/>
    <m/>
    <n v="8"/>
  </r>
  <r>
    <x v="23"/>
    <s v="I/C DESG"/>
    <n v="6524"/>
    <s v="Pimruetai Maneekorn"/>
    <m/>
    <n v="8"/>
  </r>
  <r>
    <x v="23"/>
    <s v="I/C DESG"/>
    <n v="5279"/>
    <s v="Suthatip Paiboonnanthapong"/>
    <m/>
    <n v="8"/>
  </r>
  <r>
    <x v="23"/>
    <s v="I/C DESG"/>
    <n v="7240"/>
    <s v="Perawat Nuntanitti"/>
    <m/>
    <n v="8"/>
  </r>
  <r>
    <x v="23"/>
    <s v="I/C DESG"/>
    <n v="5279"/>
    <s v="Suthatip Paiboonnanthapong"/>
    <m/>
    <n v="8"/>
  </r>
  <r>
    <x v="23"/>
    <s v="I/C DESG"/>
    <n v="6524"/>
    <s v="Pimruetai Maneekorn"/>
    <m/>
    <n v="8"/>
  </r>
  <r>
    <x v="23"/>
    <s v="I/C DESG"/>
    <n v="7240"/>
    <s v="Perawat Nuntanitti"/>
    <m/>
    <n v="8"/>
  </r>
  <r>
    <x v="23"/>
    <s v="I/C DESG"/>
    <n v="5279"/>
    <s v="Suthatip Paiboonnanthapong"/>
    <m/>
    <n v="8"/>
  </r>
  <r>
    <x v="23"/>
    <s v="I/C DESG"/>
    <n v="7240"/>
    <s v="Perawat Nuntanitti"/>
    <m/>
    <n v="8"/>
  </r>
  <r>
    <x v="23"/>
    <s v="I/C DESG"/>
    <n v="5279"/>
    <s v="Suthatip Paiboonnanthapong"/>
    <m/>
    <n v="8"/>
  </r>
  <r>
    <x v="23"/>
    <s v="I/C DESG"/>
    <n v="7240"/>
    <s v="Perawat Nuntanitti"/>
    <m/>
    <n v="8"/>
  </r>
  <r>
    <x v="23"/>
    <s v="I/C DESG"/>
    <n v="5279"/>
    <s v="Suthatip Paiboonnanthapong"/>
    <m/>
    <n v="8"/>
  </r>
  <r>
    <x v="23"/>
    <s v="I/C DESG"/>
    <n v="7240"/>
    <s v="Perawat Nuntanitti"/>
    <m/>
    <n v="8"/>
  </r>
  <r>
    <x v="71"/>
    <s v="I/C DESG"/>
    <n v="2302"/>
    <s v="Jeerustha Kamlang"/>
    <m/>
    <n v="1"/>
  </r>
  <r>
    <x v="71"/>
    <s v="I/C DESG"/>
    <n v="2302"/>
    <s v="Jeerustha Kamlang"/>
    <m/>
    <n v="1"/>
  </r>
  <r>
    <x v="71"/>
    <s v="I/C DESG"/>
    <n v="2302"/>
    <s v="Jeerustha Kamlang"/>
    <m/>
    <n v="1"/>
  </r>
  <r>
    <x v="71"/>
    <s v="I/C DESG"/>
    <n v="2302"/>
    <s v="Jeerustha Kamlang"/>
    <m/>
    <n v="1"/>
  </r>
  <r>
    <x v="77"/>
    <s v="I/C DESG"/>
    <n v="2302"/>
    <s v="Jeerustha Kamlang"/>
    <m/>
    <n v="1"/>
  </r>
  <r>
    <x v="23"/>
    <s v="I/C DESG"/>
    <n v="5279"/>
    <s v="Suthatip Paiboonnanthapong"/>
    <m/>
    <n v="8"/>
  </r>
  <r>
    <x v="23"/>
    <s v="I/C DESG"/>
    <n v="5279"/>
    <s v="Suthatip Paiboonnanthapong"/>
    <m/>
    <n v="8"/>
  </r>
  <r>
    <x v="23"/>
    <s v="I/C DESG"/>
    <n v="5279"/>
    <s v="Suthatip Paiboonnanthapong"/>
    <m/>
    <n v="8"/>
  </r>
  <r>
    <x v="23"/>
    <s v="I/C DESG"/>
    <n v="5279"/>
    <s v="Suthatip Paiboonnanthapong"/>
    <m/>
    <n v="8"/>
  </r>
  <r>
    <x v="25"/>
    <s v="I/C DESG"/>
    <n v="4175"/>
    <s v="Pariyes Yaowasri"/>
    <m/>
    <n v="8"/>
  </r>
  <r>
    <x v="23"/>
    <s v="I/C DESG"/>
    <n v="5279"/>
    <s v="Suthatip Paiboonnanthapong"/>
    <m/>
    <n v="8"/>
  </r>
  <r>
    <x v="25"/>
    <s v="I/C DESG"/>
    <n v="4175"/>
    <s v="Pariyes Yaowasri"/>
    <m/>
    <n v="8"/>
  </r>
  <r>
    <x v="23"/>
    <s v="I/C DESG"/>
    <n v="5279"/>
    <s v="Suthatip Paiboonnanthapong"/>
    <m/>
    <n v="8"/>
  </r>
  <r>
    <x v="25"/>
    <s v="I/C DESG"/>
    <n v="4175"/>
    <s v="Pariyes Yaowasri"/>
    <m/>
    <n v="8"/>
  </r>
  <r>
    <x v="23"/>
    <s v="I/C DESG"/>
    <n v="5279"/>
    <s v="Suthatip Paiboonnanthapong"/>
    <m/>
    <n v="8"/>
  </r>
  <r>
    <x v="23"/>
    <s v="I/C DESG"/>
    <n v="5279"/>
    <s v="Suthatip Paiboonnanthapong"/>
    <m/>
    <n v="8"/>
  </r>
  <r>
    <x v="25"/>
    <s v="I/C DESG"/>
    <n v="4175"/>
    <s v="Pariyes Yaowasri"/>
    <m/>
    <n v="8"/>
  </r>
  <r>
    <x v="23"/>
    <s v="I/C DESG"/>
    <n v="5279"/>
    <s v="Suthatip Paiboonnanthapong"/>
    <m/>
    <n v="8"/>
  </r>
  <r>
    <x v="25"/>
    <s v="I/C DESG"/>
    <n v="4175"/>
    <s v="Pariyes Yaowasri"/>
    <m/>
    <n v="8"/>
  </r>
  <r>
    <x v="23"/>
    <s v="I/C DESG"/>
    <n v="5279"/>
    <s v="Suthatip Paiboonnanthapong"/>
    <m/>
    <n v="8"/>
  </r>
  <r>
    <x v="25"/>
    <s v="I/C DESG"/>
    <n v="4175"/>
    <s v="Pariyes Yaowasri"/>
    <m/>
    <n v="8"/>
  </r>
  <r>
    <x v="23"/>
    <s v="I/C DESG"/>
    <n v="5279"/>
    <s v="Suthatip Paiboonnanthapong"/>
    <m/>
    <n v="8"/>
  </r>
  <r>
    <x v="25"/>
    <s v="I/C DESG"/>
    <n v="4175"/>
    <s v="Pariyes Yaowasri"/>
    <m/>
    <n v="8"/>
  </r>
  <r>
    <x v="25"/>
    <s v="I/C DESG"/>
    <n v="4175"/>
    <s v="Pariyes Yaowasri"/>
    <m/>
    <n v="8"/>
  </r>
  <r>
    <x v="25"/>
    <s v="I/C DESG"/>
    <n v="4175"/>
    <s v="Pariyes Yaowasri"/>
    <m/>
    <n v="8"/>
  </r>
  <r>
    <x v="25"/>
    <s v="I/C DESG"/>
    <n v="4175"/>
    <s v="Pariyes Yaowasri"/>
    <m/>
    <n v="8"/>
  </r>
  <r>
    <x v="23"/>
    <s v="I/C DESG"/>
    <n v="6526"/>
    <s v="Wittaya Kanchanakosol"/>
    <m/>
    <n v="8"/>
  </r>
  <r>
    <x v="23"/>
    <s v="I/C DESG"/>
    <n v="6526"/>
    <s v="Wittaya Kanchanakosol"/>
    <m/>
    <n v="8"/>
  </r>
  <r>
    <x v="23"/>
    <s v="I/C DESG"/>
    <n v="2780"/>
    <s v="Karuna Chandee"/>
    <m/>
    <n v="8"/>
  </r>
  <r>
    <x v="23"/>
    <s v="I/C DESG"/>
    <n v="6526"/>
    <s v="Wittaya Kanchanakosol"/>
    <m/>
    <n v="4"/>
  </r>
  <r>
    <x v="23"/>
    <s v="I/C DESG"/>
    <n v="2780"/>
    <s v="Karuna Chandee"/>
    <m/>
    <n v="8"/>
  </r>
  <r>
    <x v="23"/>
    <s v="I/C DESG"/>
    <n v="7224"/>
    <s v="Siradech Meeitsara"/>
    <m/>
    <n v="8"/>
  </r>
  <r>
    <x v="23"/>
    <s v="I/C DESG"/>
    <n v="6526"/>
    <s v="Wittaya Kanchanakosol"/>
    <m/>
    <n v="8"/>
  </r>
  <r>
    <x v="23"/>
    <s v="I/C DESG"/>
    <n v="2780"/>
    <s v="Karuna Chandee"/>
    <m/>
    <n v="8"/>
  </r>
  <r>
    <x v="23"/>
    <s v="I/C DESG"/>
    <n v="7224"/>
    <s v="Siradech Meeitsara"/>
    <m/>
    <n v="8"/>
  </r>
  <r>
    <x v="23"/>
    <s v="I/C DESG"/>
    <n v="6526"/>
    <s v="Wittaya Kanchanakosol"/>
    <m/>
    <n v="8"/>
  </r>
  <r>
    <x v="23"/>
    <s v="I/C DESG"/>
    <n v="2780"/>
    <s v="Karuna Chandee"/>
    <m/>
    <n v="8"/>
  </r>
  <r>
    <x v="23"/>
    <s v="I/C DESG"/>
    <n v="6486"/>
    <s v="Sakchai Kamchai"/>
    <m/>
    <n v="8"/>
  </r>
  <r>
    <x v="23"/>
    <s v="I/C DESG"/>
    <n v="7224"/>
    <s v="Siradech Meeitsara"/>
    <m/>
    <n v="8"/>
  </r>
  <r>
    <x v="23"/>
    <s v="I/C DESG"/>
    <n v="2780"/>
    <s v="Karuna Chandee"/>
    <m/>
    <n v="8"/>
  </r>
  <r>
    <x v="23"/>
    <s v="I/C DESG"/>
    <n v="7264"/>
    <s v="Nira Summart"/>
    <m/>
    <n v="8"/>
  </r>
  <r>
    <x v="23"/>
    <s v="I/C DESG"/>
    <n v="6486"/>
    <s v="Sakchai Kamchai"/>
    <m/>
    <n v="8"/>
  </r>
  <r>
    <x v="23"/>
    <s v="I/C DESG"/>
    <n v="7224"/>
    <s v="Siradech Meeitsara"/>
    <m/>
    <n v="8"/>
  </r>
  <r>
    <x v="23"/>
    <s v="I/C DESG"/>
    <n v="4491"/>
    <s v="Rapee Pongtanee"/>
    <m/>
    <n v="8"/>
  </r>
  <r>
    <x v="23"/>
    <s v="I/C DESG"/>
    <n v="2780"/>
    <s v="Karuna Chandee"/>
    <m/>
    <n v="8"/>
  </r>
  <r>
    <x v="23"/>
    <s v="I/C DESG"/>
    <n v="7264"/>
    <s v="Nira Summart"/>
    <m/>
    <n v="8"/>
  </r>
  <r>
    <x v="23"/>
    <s v="I/C DESG"/>
    <n v="6486"/>
    <s v="Sakchai Kamchai"/>
    <m/>
    <n v="8"/>
  </r>
  <r>
    <x v="23"/>
    <s v="I/C DESG"/>
    <n v="6526"/>
    <s v="Wittaya Kanchanakosol"/>
    <m/>
    <n v="8"/>
  </r>
  <r>
    <x v="23"/>
    <s v="I/C DESG"/>
    <n v="7224"/>
    <s v="Siradech Meeitsara"/>
    <m/>
    <n v="8"/>
  </r>
  <r>
    <x v="23"/>
    <s v="I/C DESG"/>
    <n v="4491"/>
    <s v="Rapee Pongtanee"/>
    <m/>
    <n v="8"/>
  </r>
  <r>
    <x v="23"/>
    <s v="I/C DESG"/>
    <n v="2780"/>
    <s v="Karuna Chandee"/>
    <m/>
    <n v="8"/>
  </r>
  <r>
    <x v="23"/>
    <s v="I/C DESG"/>
    <n v="7264"/>
    <s v="Nira Summart"/>
    <m/>
    <n v="8"/>
  </r>
  <r>
    <x v="23"/>
    <s v="I/C DESG"/>
    <n v="6526"/>
    <s v="Wittaya Kanchanakosol"/>
    <m/>
    <n v="8"/>
  </r>
  <r>
    <x v="23"/>
    <s v="I/C DESG"/>
    <n v="6486"/>
    <s v="Sakchai Kamchai"/>
    <m/>
    <n v="8"/>
  </r>
  <r>
    <x v="23"/>
    <s v="I/C DESG"/>
    <n v="4491"/>
    <s v="Rapee Pongtanee"/>
    <m/>
    <n v="8"/>
  </r>
  <r>
    <x v="23"/>
    <s v="I/C DESG"/>
    <n v="7224"/>
    <s v="Siradech Meeitsara"/>
    <m/>
    <n v="8"/>
  </r>
  <r>
    <x v="23"/>
    <s v="I/C DESG"/>
    <n v="2780"/>
    <s v="Karuna Chandee"/>
    <m/>
    <n v="8"/>
  </r>
  <r>
    <x v="23"/>
    <s v="I/C DESG"/>
    <n v="7264"/>
    <s v="Nira Summart"/>
    <m/>
    <n v="8"/>
  </r>
  <r>
    <x v="23"/>
    <s v="I/C DESG"/>
    <n v="7224"/>
    <s v="Siradech Meeitsara"/>
    <m/>
    <n v="8"/>
  </r>
  <r>
    <x v="23"/>
    <s v="I/C DESG"/>
    <n v="2780"/>
    <s v="Karuna Chandee"/>
    <m/>
    <n v="8"/>
  </r>
  <r>
    <x v="23"/>
    <s v="I/C DESG"/>
    <n v="6486"/>
    <s v="Sakchai Kamchai"/>
    <m/>
    <n v="8"/>
  </r>
  <r>
    <x v="23"/>
    <s v="I/C DESG"/>
    <n v="7264"/>
    <s v="Nira Summart"/>
    <m/>
    <n v="8"/>
  </r>
  <r>
    <x v="23"/>
    <s v="I/C DESG"/>
    <n v="4491"/>
    <s v="Rapee Pongtanee"/>
    <m/>
    <n v="8"/>
  </r>
  <r>
    <x v="23"/>
    <s v="I/C DESG"/>
    <n v="7224"/>
    <s v="Siradech Meeitsara"/>
    <m/>
    <n v="8"/>
  </r>
  <r>
    <x v="23"/>
    <s v="I/C DESG"/>
    <n v="6526"/>
    <s v="Wittaya Kanchanakosol"/>
    <m/>
    <n v="8"/>
  </r>
  <r>
    <x v="23"/>
    <s v="I/C DESG"/>
    <n v="2780"/>
    <s v="Karuna Chandee"/>
    <m/>
    <n v="8"/>
  </r>
  <r>
    <x v="23"/>
    <s v="I/C DESG"/>
    <n v="4491"/>
    <s v="Rapee Pongtanee"/>
    <m/>
    <n v="8"/>
  </r>
  <r>
    <x v="23"/>
    <s v="I/C DESG"/>
    <n v="6486"/>
    <s v="Sakchai Kamchai"/>
    <m/>
    <n v="8"/>
  </r>
  <r>
    <x v="23"/>
    <s v="I/C DESG"/>
    <n v="7224"/>
    <s v="Siradech Meeitsara"/>
    <m/>
    <n v="8"/>
  </r>
  <r>
    <x v="23"/>
    <s v="I/C DESG"/>
    <n v="6526"/>
    <s v="Wittaya Kanchanakosol"/>
    <m/>
    <n v="7"/>
  </r>
  <r>
    <x v="23"/>
    <s v="I/C DESG"/>
    <n v="7264"/>
    <s v="Nira Summart"/>
    <m/>
    <n v="4"/>
  </r>
  <r>
    <x v="23"/>
    <s v="I/C DESG"/>
    <n v="4491"/>
    <s v="Rapee Pongtanee"/>
    <m/>
    <n v="8"/>
  </r>
  <r>
    <x v="23"/>
    <s v="I/C DESG"/>
    <n v="6486"/>
    <s v="Sakchai Kamchai"/>
    <m/>
    <n v="8"/>
  </r>
  <r>
    <x v="23"/>
    <s v="I/C DESG"/>
    <n v="6526"/>
    <s v="Wittaya Kanchanakosol"/>
    <m/>
    <n v="8"/>
  </r>
  <r>
    <x v="23"/>
    <s v="I/C DESG"/>
    <n v="7224"/>
    <s v="Siradech Meeitsara"/>
    <m/>
    <n v="8"/>
  </r>
  <r>
    <x v="23"/>
    <s v="I/C DESG"/>
    <n v="7264"/>
    <s v="Nira Summart"/>
    <m/>
    <n v="8"/>
  </r>
  <r>
    <x v="23"/>
    <s v="I/C DESG"/>
    <n v="4491"/>
    <s v="Rapee Pongtanee"/>
    <m/>
    <n v="4"/>
  </r>
  <r>
    <x v="23"/>
    <s v="I/C DESG"/>
    <n v="6486"/>
    <s v="Sakchai Kamchai"/>
    <m/>
    <n v="8"/>
  </r>
  <r>
    <x v="23"/>
    <s v="I/C DESG"/>
    <n v="7224"/>
    <s v="Siradech Meeitsara"/>
    <m/>
    <n v="8"/>
  </r>
  <r>
    <x v="23"/>
    <s v="I/C DESG"/>
    <n v="4491"/>
    <s v="Rapee Pongtanee"/>
    <m/>
    <n v="4"/>
  </r>
  <r>
    <x v="23"/>
    <s v="I/C DESG"/>
    <n v="7264"/>
    <s v="Nira Summart"/>
    <m/>
    <n v="8"/>
  </r>
  <r>
    <x v="23"/>
    <s v="I/C DESG"/>
    <n v="6486"/>
    <s v="Sakchai Kamchai"/>
    <m/>
    <n v="8"/>
  </r>
  <r>
    <x v="23"/>
    <s v="I/C DESG"/>
    <n v="7264"/>
    <s v="Nira Summart"/>
    <m/>
    <n v="8"/>
  </r>
  <r>
    <x v="23"/>
    <s v="I/C DESG"/>
    <n v="6486"/>
    <s v="Sakchai Kamchai"/>
    <m/>
    <n v="8"/>
  </r>
  <r>
    <x v="23"/>
    <s v="I/C DESG"/>
    <n v="7264"/>
    <s v="Nira Summart"/>
    <m/>
    <n v="8"/>
  </r>
  <r>
    <x v="71"/>
    <s v="I/C DESG"/>
    <n v="5152"/>
    <s v="Sresthasak Varasarin"/>
    <m/>
    <n v="8"/>
  </r>
  <r>
    <x v="71"/>
    <s v="I/C DESG"/>
    <n v="5152"/>
    <s v="Sresthasak Varasarin"/>
    <m/>
    <n v="8"/>
  </r>
  <r>
    <x v="23"/>
    <s v="I/C DESG"/>
    <n v="903"/>
    <s v="Chapoo Rordpet"/>
    <m/>
    <n v="8"/>
  </r>
  <r>
    <x v="5"/>
    <s v="I/C DESG"/>
    <n v="4057"/>
    <s v="Nitipol Kanagasai"/>
    <m/>
    <n v="4"/>
  </r>
  <r>
    <x v="71"/>
    <s v="I/C DESG"/>
    <n v="5152"/>
    <s v="Sresthasak Varasarin"/>
    <m/>
    <n v="8"/>
  </r>
  <r>
    <x v="5"/>
    <s v="I/C DESG"/>
    <n v="4057"/>
    <s v="Nitipol Kanagasai"/>
    <m/>
    <n v="4"/>
  </r>
  <r>
    <x v="5"/>
    <s v="I/C DESG"/>
    <n v="4057"/>
    <s v="Nitipol Kanagasai"/>
    <m/>
    <n v="2"/>
  </r>
  <r>
    <x v="23"/>
    <s v="I/C DESG"/>
    <n v="903"/>
    <s v="Chapoo Rordpet"/>
    <m/>
    <n v="8"/>
  </r>
  <r>
    <x v="5"/>
    <s v="I/C DESG"/>
    <n v="4057"/>
    <s v="Nitipol Kanagasai"/>
    <m/>
    <n v="4"/>
  </r>
  <r>
    <x v="71"/>
    <s v="I/C DESG"/>
    <n v="5152"/>
    <s v="Sresthasak Varasarin"/>
    <m/>
    <n v="8"/>
  </r>
  <r>
    <x v="5"/>
    <s v="I/C DESG"/>
    <n v="4057"/>
    <s v="Nitipol Kanagasai"/>
    <m/>
    <n v="4"/>
  </r>
  <r>
    <x v="23"/>
    <s v="I/C DESG"/>
    <n v="903"/>
    <s v="Chapoo Rordpet"/>
    <m/>
    <n v="8"/>
  </r>
  <r>
    <x v="71"/>
    <s v="I/C DESG"/>
    <n v="5152"/>
    <s v="Sresthasak Varasarin"/>
    <m/>
    <n v="8"/>
  </r>
  <r>
    <x v="23"/>
    <s v="I/C DESG"/>
    <n v="903"/>
    <s v="Chapoo Rordpet"/>
    <m/>
    <n v="8"/>
  </r>
  <r>
    <x v="23"/>
    <s v="I/C DESG"/>
    <n v="903"/>
    <s v="Chapoo Rordpet"/>
    <m/>
    <n v="6"/>
  </r>
  <r>
    <x v="2"/>
    <s v="I/C DESG"/>
    <n v="4057"/>
    <s v="Nitipol Kanagasai"/>
    <m/>
    <n v="1"/>
  </r>
  <r>
    <x v="23"/>
    <s v="I/C DESG"/>
    <n v="903"/>
    <s v="Chapoo Rordpet"/>
    <m/>
    <n v="4"/>
  </r>
  <r>
    <x v="23"/>
    <s v="I/C DESG"/>
    <n v="903"/>
    <s v="Chapoo Rordpet"/>
    <m/>
    <n v="4"/>
  </r>
  <r>
    <x v="23"/>
    <s v="I/C DESG"/>
    <n v="903"/>
    <s v="Chapoo Rordpet"/>
    <m/>
    <n v="8"/>
  </r>
  <r>
    <x v="23"/>
    <s v="I/C DESG"/>
    <n v="903"/>
    <s v="Chapoo Rordpet"/>
    <m/>
    <n v="8"/>
  </r>
  <r>
    <x v="23"/>
    <s v="I/C DESG"/>
    <n v="903"/>
    <s v="Chapoo Rordpet"/>
    <m/>
    <n v="8"/>
  </r>
  <r>
    <x v="23"/>
    <s v="I/C DESG"/>
    <n v="7240"/>
    <s v="Perawat Nuntanitti"/>
    <m/>
    <n v="8"/>
  </r>
  <r>
    <x v="23"/>
    <s v="I/C DESG"/>
    <n v="7240"/>
    <s v="Perawat Nuntanitti"/>
    <m/>
    <n v="8"/>
  </r>
  <r>
    <x v="23"/>
    <s v="I/C DESG"/>
    <n v="7240"/>
    <s v="Perawat Nuntanitti"/>
    <m/>
    <n v="8"/>
  </r>
  <r>
    <x v="23"/>
    <s v="I/C DESG"/>
    <n v="7240"/>
    <s v="Perawat Nuntanitti"/>
    <m/>
    <n v="8"/>
  </r>
  <r>
    <x v="23"/>
    <s v="I/C DESG"/>
    <n v="7240"/>
    <s v="Perawat Nuntanitti"/>
    <m/>
    <n v="8"/>
  </r>
  <r>
    <x v="23"/>
    <s v="I/C DESG"/>
    <n v="7240"/>
    <s v="Perawat Nuntanitti"/>
    <m/>
    <n v="8"/>
  </r>
  <r>
    <x v="23"/>
    <s v="I/C DESG"/>
    <n v="7240"/>
    <s v="Perawat Nuntanitti"/>
    <m/>
    <n v="8"/>
  </r>
  <r>
    <x v="23"/>
    <s v="I/C DESG"/>
    <n v="7240"/>
    <s v="Perawat Nuntanitti"/>
    <m/>
    <n v="8"/>
  </r>
  <r>
    <x v="23"/>
    <s v="I/C DESG"/>
    <n v="7240"/>
    <s v="Perawat Nuntanitti"/>
    <m/>
    <n v="8"/>
  </r>
  <r>
    <x v="23"/>
    <s v="I/C DESG"/>
    <n v="7240"/>
    <s v="Perawat Nuntanitti"/>
    <m/>
    <n v="8"/>
  </r>
  <r>
    <x v="23"/>
    <s v="I/C DESG"/>
    <n v="7240"/>
    <s v="Perawat Nuntanitti"/>
    <m/>
    <n v="8"/>
  </r>
  <r>
    <x v="25"/>
    <s v="I/C DESG"/>
    <n v="6310"/>
    <s v="Siwakorn Meeposom"/>
    <m/>
    <n v="4"/>
  </r>
  <r>
    <x v="25"/>
    <s v="I/C DESG"/>
    <n v="6310"/>
    <s v="Siwakorn Meeposom"/>
    <m/>
    <n v="4"/>
  </r>
  <r>
    <x v="25"/>
    <s v="I/C DESG"/>
    <n v="6310"/>
    <s v="Siwakorn Meeposom"/>
    <m/>
    <n v="8"/>
  </r>
  <r>
    <x v="25"/>
    <s v="I/C DESG"/>
    <n v="6310"/>
    <s v="Siwakorn Meeposom"/>
    <m/>
    <n v="8"/>
  </r>
  <r>
    <x v="25"/>
    <s v="I/C DESG"/>
    <n v="6310"/>
    <s v="Siwakorn Meeposom"/>
    <m/>
    <n v="8"/>
  </r>
  <r>
    <x v="25"/>
    <s v="I/C DESG"/>
    <n v="6310"/>
    <s v="Siwakorn Meeposom"/>
    <m/>
    <n v="8"/>
  </r>
  <r>
    <x v="25"/>
    <s v="I/C DESG"/>
    <n v="6310"/>
    <s v="Siwakorn Meeposom"/>
    <m/>
    <n v="8"/>
  </r>
  <r>
    <x v="25"/>
    <s v="I/C DESG"/>
    <n v="6310"/>
    <s v="Siwakorn Meeposom"/>
    <m/>
    <n v="4"/>
  </r>
  <r>
    <x v="2"/>
    <s v="I/C DESG"/>
    <n v="6310"/>
    <s v="Siwakorn Meeposom"/>
    <m/>
    <n v="4"/>
  </r>
  <r>
    <x v="25"/>
    <s v="I/C DESG"/>
    <n v="6310"/>
    <s v="Siwakorn Meeposom"/>
    <m/>
    <n v="8"/>
  </r>
  <r>
    <x v="25"/>
    <s v="I/C DESG"/>
    <n v="6310"/>
    <s v="Siwakorn Meeposom"/>
    <m/>
    <n v="8"/>
  </r>
  <r>
    <x v="25"/>
    <s v="I/C DESG"/>
    <n v="6310"/>
    <s v="Siwakorn Meeposom"/>
    <m/>
    <n v="8"/>
  </r>
  <r>
    <x v="2"/>
    <s v="I/C DESG"/>
    <n v="6310"/>
    <s v="Siwakorn Meeposom"/>
    <m/>
    <n v="4"/>
  </r>
  <r>
    <x v="2"/>
    <s v="I/C DESG"/>
    <n v="6310"/>
    <s v="Siwakorn Meeposom"/>
    <m/>
    <n v="4"/>
  </r>
  <r>
    <x v="25"/>
    <s v="I/C DESG"/>
    <n v="4175"/>
    <s v="Pariyes Yaowasri"/>
    <m/>
    <n v="8"/>
  </r>
  <r>
    <x v="25"/>
    <s v="I/C DESG"/>
    <n v="4175"/>
    <s v="Pariyes Yaowasri"/>
    <m/>
    <n v="8"/>
  </r>
  <r>
    <x v="25"/>
    <s v="I/C DESG"/>
    <n v="4175"/>
    <s v="Pariyes Yaowasri"/>
    <m/>
    <n v="8"/>
  </r>
  <r>
    <x v="25"/>
    <s v="I/C DESG"/>
    <n v="4175"/>
    <s v="Pariyes Yaowasri"/>
    <m/>
    <n v="0.5"/>
  </r>
  <r>
    <x v="25"/>
    <s v="I/C DESG"/>
    <n v="4175"/>
    <s v="Pariyes Yaowasri"/>
    <m/>
    <n v="8"/>
  </r>
  <r>
    <x v="25"/>
    <s v="I/C DESG"/>
    <n v="4175"/>
    <s v="Pariyes Yaowasri"/>
    <m/>
    <n v="8"/>
  </r>
  <r>
    <x v="25"/>
    <s v="I/C DESG"/>
    <n v="4175"/>
    <s v="Pariyes Yaowasri"/>
    <m/>
    <n v="8"/>
  </r>
  <r>
    <x v="25"/>
    <s v="I/C DESG"/>
    <n v="4175"/>
    <s v="Pariyes Yaowasri"/>
    <m/>
    <n v="8"/>
  </r>
  <r>
    <x v="25"/>
    <s v="I/C DESG"/>
    <n v="4175"/>
    <s v="Pariyes Yaowasri"/>
    <m/>
    <n v="8"/>
  </r>
  <r>
    <x v="25"/>
    <s v="I/C DESG"/>
    <n v="4175"/>
    <s v="Pariyes Yaowasri"/>
    <m/>
    <n v="8"/>
  </r>
  <r>
    <x v="25"/>
    <s v="I/C DESG"/>
    <n v="4175"/>
    <s v="Pariyes Yaowasri"/>
    <m/>
    <n v="8"/>
  </r>
  <r>
    <x v="23"/>
    <s v="I/C DESG"/>
    <n v="871"/>
    <s v="Chakrit Ounvises"/>
    <m/>
    <n v="2"/>
  </r>
  <r>
    <x v="23"/>
    <s v="I/C DESG"/>
    <n v="871"/>
    <s v="Chakrit Ounvises"/>
    <m/>
    <n v="1"/>
  </r>
  <r>
    <x v="23"/>
    <s v="I/C DESG"/>
    <n v="871"/>
    <s v="Chakrit Ounvises"/>
    <m/>
    <n v="2"/>
  </r>
  <r>
    <x v="23"/>
    <s v="I/C DESG"/>
    <n v="871"/>
    <s v="Chakrit Ounvises"/>
    <m/>
    <n v="2"/>
  </r>
  <r>
    <x v="23"/>
    <s v="I/C DESG"/>
    <n v="871"/>
    <s v="Chakrit Ounvises"/>
    <m/>
    <n v="2"/>
  </r>
  <r>
    <x v="23"/>
    <s v="I/C DESG"/>
    <n v="871"/>
    <s v="Chakrit Ounvises"/>
    <m/>
    <n v="2"/>
  </r>
  <r>
    <x v="23"/>
    <s v="I/C DESG"/>
    <n v="871"/>
    <s v="Chakrit Ounvises"/>
    <m/>
    <n v="3"/>
  </r>
  <r>
    <x v="23"/>
    <s v="I/C DESG"/>
    <n v="871"/>
    <s v="Chakrit Ounvises"/>
    <m/>
    <n v="2"/>
  </r>
  <r>
    <x v="23"/>
    <s v="I/C DESG"/>
    <n v="871"/>
    <s v="Chakrit Ounvises"/>
    <m/>
    <n v="3"/>
  </r>
  <r>
    <x v="23"/>
    <s v="I/C DESG"/>
    <n v="871"/>
    <s v="Chakrit Ounvises"/>
    <m/>
    <n v="1"/>
  </r>
  <r>
    <x v="23"/>
    <s v="I/C DESG"/>
    <n v="871"/>
    <s v="Chakrit Ounvises"/>
    <m/>
    <n v="2"/>
  </r>
  <r>
    <x v="23"/>
    <s v="I/C DESG"/>
    <n v="871"/>
    <s v="Chakrit Ounvises"/>
    <m/>
    <n v="3"/>
  </r>
  <r>
    <x v="25"/>
    <s v="I/C DESG"/>
    <n v="871"/>
    <s v="Chakrit Ounvises"/>
    <m/>
    <n v="3"/>
  </r>
  <r>
    <x v="25"/>
    <s v="I/C DESG"/>
    <n v="871"/>
    <s v="Chakrit Ounvises"/>
    <m/>
    <n v="5"/>
  </r>
  <r>
    <x v="25"/>
    <s v="I/C DESG"/>
    <n v="871"/>
    <s v="Chakrit Ounvises"/>
    <m/>
    <n v="5"/>
  </r>
  <r>
    <x v="25"/>
    <s v="I/C DESG"/>
    <n v="871"/>
    <s v="Chakrit Ounvises"/>
    <m/>
    <n v="5"/>
  </r>
  <r>
    <x v="25"/>
    <s v="I/C DESG"/>
    <n v="871"/>
    <s v="Chakrit Ounvises"/>
    <m/>
    <n v="2"/>
  </r>
  <r>
    <x v="25"/>
    <s v="I/C DESG"/>
    <n v="871"/>
    <s v="Chakrit Ounvises"/>
    <m/>
    <n v="4"/>
  </r>
  <r>
    <x v="25"/>
    <s v="I/C DESG"/>
    <n v="871"/>
    <s v="Chakrit Ounvises"/>
    <m/>
    <n v="4"/>
  </r>
  <r>
    <x v="25"/>
    <s v="I/C DESG"/>
    <n v="871"/>
    <s v="Chakrit Ounvises"/>
    <m/>
    <n v="6"/>
  </r>
  <r>
    <x v="25"/>
    <s v="I/C DESG"/>
    <n v="871"/>
    <s v="Chakrit Ounvises"/>
    <m/>
    <n v="5"/>
  </r>
  <r>
    <x v="25"/>
    <s v="I/C DESG"/>
    <n v="871"/>
    <s v="Chakrit Ounvises"/>
    <m/>
    <n v="2"/>
  </r>
  <r>
    <x v="71"/>
    <s v="I/C DESG"/>
    <n v="2302"/>
    <s v="Jeerustha Kamlang"/>
    <m/>
    <n v="1"/>
  </r>
  <r>
    <x v="25"/>
    <s v="I/C DESG"/>
    <n v="871"/>
    <s v="Chakrit Ounvises"/>
    <m/>
    <n v="8"/>
  </r>
  <r>
    <x v="25"/>
    <s v="I/C DESG"/>
    <n v="871"/>
    <s v="Chakrit Ounvises"/>
    <m/>
    <n v="8"/>
  </r>
  <r>
    <x v="25"/>
    <s v="I/C DESG"/>
    <n v="871"/>
    <s v="Chakrit Ounvises"/>
    <m/>
    <n v="8"/>
  </r>
  <r>
    <x v="25"/>
    <s v="I/C DESG"/>
    <n v="871"/>
    <s v="Chakrit Ounvises"/>
    <m/>
    <n v="6"/>
  </r>
  <r>
    <x v="25"/>
    <s v="I/C DESG"/>
    <n v="871"/>
    <s v="Chakrit Ounvises"/>
    <m/>
    <n v="8"/>
  </r>
  <r>
    <x v="25"/>
    <s v="I/C DESG"/>
    <n v="871"/>
    <s v="Chakrit Ounvises"/>
    <m/>
    <n v="7"/>
  </r>
  <r>
    <x v="25"/>
    <s v="I/C DESG"/>
    <n v="871"/>
    <s v="Chakrit Ounvises"/>
    <m/>
    <n v="4"/>
  </r>
  <r>
    <x v="25"/>
    <s v="I/C DESG"/>
    <n v="871"/>
    <s v="Chakrit Ounvises"/>
    <m/>
    <n v="4"/>
  </r>
  <r>
    <x v="23"/>
    <s v="I/C DESG"/>
    <n v="871"/>
    <s v="Chakrit Ounvises"/>
    <m/>
    <n v="4"/>
  </r>
  <r>
    <x v="23"/>
    <s v="I/C DESG"/>
    <n v="871"/>
    <s v="Chakrit Ounvises"/>
    <m/>
    <n v="4"/>
  </r>
  <r>
    <x v="25"/>
    <s v="I/C DESG"/>
    <n v="871"/>
    <s v="Chakrit Ounvises"/>
    <m/>
    <n v="5"/>
  </r>
  <r>
    <x v="23"/>
    <s v="I/C DESG"/>
    <n v="7265"/>
    <s v="Ratchatiya Khameyeart"/>
    <m/>
    <n v="8"/>
  </r>
  <r>
    <x v="25"/>
    <s v="I/C DESG"/>
    <n v="871"/>
    <s v="Chakrit Ounvises"/>
    <m/>
    <n v="5"/>
  </r>
  <r>
    <x v="23"/>
    <s v="I/C DESG"/>
    <n v="7265"/>
    <s v="Ratchatiya Khameyeart"/>
    <m/>
    <n v="8"/>
  </r>
  <r>
    <x v="25"/>
    <s v="I/C DESG"/>
    <n v="871"/>
    <s v="Chakrit Ounvises"/>
    <m/>
    <n v="5"/>
  </r>
  <r>
    <x v="23"/>
    <s v="I/C DESG"/>
    <n v="7265"/>
    <s v="Ratchatiya Khameyeart"/>
    <m/>
    <n v="8"/>
  </r>
  <r>
    <x v="23"/>
    <s v="I/C DESG"/>
    <n v="871"/>
    <s v="Chakrit Ounvises"/>
    <m/>
    <n v="3"/>
  </r>
  <r>
    <x v="23"/>
    <s v="I/C DESG"/>
    <n v="7265"/>
    <s v="Ratchatiya Khameyeart"/>
    <m/>
    <n v="8"/>
  </r>
  <r>
    <x v="23"/>
    <s v="I/C DESG"/>
    <n v="871"/>
    <s v="Chakrit Ounvises"/>
    <m/>
    <n v="2"/>
  </r>
  <r>
    <x v="23"/>
    <s v="I/C DESG"/>
    <n v="7265"/>
    <s v="Ratchatiya Khameyeart"/>
    <m/>
    <n v="8"/>
  </r>
  <r>
    <x v="23"/>
    <s v="I/C DESG"/>
    <n v="871"/>
    <s v="Chakrit Ounvises"/>
    <m/>
    <n v="2"/>
  </r>
  <r>
    <x v="23"/>
    <s v="I/C DESG"/>
    <n v="7265"/>
    <s v="Ratchatiya Khameyeart"/>
    <m/>
    <n v="8"/>
  </r>
  <r>
    <x v="23"/>
    <s v="I/C DESG"/>
    <n v="7265"/>
    <s v="Ratchatiya Khameyeart"/>
    <m/>
    <n v="8"/>
  </r>
  <r>
    <x v="23"/>
    <s v="I/C DESG"/>
    <n v="7265"/>
    <s v="Ratchatiya Khameyeart"/>
    <m/>
    <n v="8"/>
  </r>
  <r>
    <x v="23"/>
    <s v="I/C DESG"/>
    <n v="7265"/>
    <s v="Ratchatiya Khameyeart"/>
    <m/>
    <n v="8"/>
  </r>
  <r>
    <x v="23"/>
    <s v="I/C DESG"/>
    <n v="7265"/>
    <s v="Ratchatiya Khameyeart"/>
    <m/>
    <n v="8"/>
  </r>
  <r>
    <x v="23"/>
    <s v="I/C DESG"/>
    <n v="7265"/>
    <s v="Ratchatiya Khameyeart"/>
    <m/>
    <n v="8"/>
  </r>
  <r>
    <x v="23"/>
    <s v="I/C DESG"/>
    <n v="6524"/>
    <s v="Pimruetai Maneekorn"/>
    <m/>
    <n v="8"/>
  </r>
  <r>
    <x v="23"/>
    <s v="I/C DESG"/>
    <n v="6524"/>
    <s v="Pimruetai Maneekorn"/>
    <m/>
    <n v="8"/>
  </r>
  <r>
    <x v="23"/>
    <s v="I/C DESG"/>
    <n v="6524"/>
    <s v="Pimruetai Maneekorn"/>
    <m/>
    <n v="8"/>
  </r>
  <r>
    <x v="23"/>
    <s v="I/C DESG"/>
    <n v="6524"/>
    <s v="Pimruetai Maneekorn"/>
    <m/>
    <n v="8"/>
  </r>
  <r>
    <x v="23"/>
    <s v="I/C DESG"/>
    <n v="6524"/>
    <s v="Pimruetai Maneekorn"/>
    <m/>
    <n v="8"/>
  </r>
  <r>
    <x v="23"/>
    <s v="I/C DESG"/>
    <n v="6524"/>
    <s v="Pimruetai Maneekorn"/>
    <m/>
    <n v="8"/>
  </r>
  <r>
    <x v="23"/>
    <s v="I/C DESG"/>
    <n v="6524"/>
    <s v="Pimruetai Maneekorn"/>
    <m/>
    <n v="8"/>
  </r>
  <r>
    <x v="23"/>
    <s v="I/C DESG"/>
    <n v="6524"/>
    <s v="Pimruetai Maneekorn"/>
    <m/>
    <n v="8"/>
  </r>
  <r>
    <x v="23"/>
    <s v="I/C DESG"/>
    <n v="6524"/>
    <s v="Pimruetai Maneekorn"/>
    <m/>
    <n v="8"/>
  </r>
  <r>
    <x v="23"/>
    <s v="I/C DESG"/>
    <n v="6524"/>
    <s v="Pimruetai Maneekorn"/>
    <m/>
    <n v="8"/>
  </r>
  <r>
    <x v="23"/>
    <s v="I/C DESG"/>
    <n v="6524"/>
    <s v="Pimruetai Maneekorn"/>
    <m/>
    <n v="8"/>
  </r>
  <r>
    <x v="22"/>
    <s v="I/C DESG"/>
    <n v="7225"/>
    <s v="Sanya Inchan"/>
    <m/>
    <n v="2"/>
  </r>
  <r>
    <x v="22"/>
    <s v="I/C DESG"/>
    <n v="7225"/>
    <s v="Sanya Inchan"/>
    <m/>
    <n v="4"/>
  </r>
  <r>
    <x v="22"/>
    <s v="I/C DESG"/>
    <n v="7225"/>
    <s v="Sanya Inchan"/>
    <m/>
    <n v="4"/>
  </r>
  <r>
    <x v="25"/>
    <s v="I/C DESG"/>
    <n v="7225"/>
    <s v="Sanya Inchan"/>
    <m/>
    <n v="4"/>
  </r>
  <r>
    <x v="25"/>
    <s v="I/C DESG"/>
    <n v="7225"/>
    <s v="Sanya Inchan"/>
    <m/>
    <n v="4"/>
  </r>
  <r>
    <x v="4"/>
    <s v="I/C DESG"/>
    <n v="7225"/>
    <s v="Sanya Inchan"/>
    <m/>
    <n v="6"/>
  </r>
  <r>
    <x v="4"/>
    <s v="I/C DESG"/>
    <n v="7225"/>
    <s v="Sanya Inchan"/>
    <m/>
    <n v="4"/>
  </r>
  <r>
    <x v="4"/>
    <s v="I/C DESG"/>
    <n v="7225"/>
    <s v="Sanya Inchan"/>
    <m/>
    <n v="8"/>
  </r>
  <r>
    <x v="4"/>
    <s v="I/C DESG"/>
    <n v="7225"/>
    <s v="Sanya Inchan"/>
    <m/>
    <n v="8"/>
  </r>
  <r>
    <x v="4"/>
    <s v="I/C DESG"/>
    <n v="7225"/>
    <s v="Sanya Inchan"/>
    <m/>
    <n v="8"/>
  </r>
  <r>
    <x v="25"/>
    <s v="I/C DESG"/>
    <n v="7225"/>
    <s v="Sanya Inchan"/>
    <m/>
    <n v="4"/>
  </r>
  <r>
    <x v="25"/>
    <s v="I/C DESG"/>
    <n v="7225"/>
    <s v="Sanya Inchan"/>
    <m/>
    <n v="4"/>
  </r>
  <r>
    <x v="25"/>
    <s v="I/C DESG"/>
    <n v="7225"/>
    <s v="Sanya Inchan"/>
    <m/>
    <n v="4"/>
  </r>
  <r>
    <x v="23"/>
    <s v="I/C DESG"/>
    <n v="6486"/>
    <s v="Sakchai Kamchai"/>
    <m/>
    <n v="8"/>
  </r>
  <r>
    <x v="23"/>
    <s v="I/C DESG"/>
    <n v="6486"/>
    <s v="Sakchai Kamchai"/>
    <m/>
    <n v="8"/>
  </r>
  <r>
    <x v="23"/>
    <s v="I/C DESG"/>
    <n v="6486"/>
    <s v="Sakchai Kamchai"/>
    <m/>
    <n v="8"/>
  </r>
  <r>
    <x v="23"/>
    <s v="I/C DESG"/>
    <n v="6486"/>
    <s v="Sakchai Kamchai"/>
    <m/>
    <n v="4"/>
  </r>
  <r>
    <x v="23"/>
    <s v="I/C DESG"/>
    <n v="6486"/>
    <s v="Sakchai Kamchai"/>
    <m/>
    <n v="8"/>
  </r>
  <r>
    <x v="23"/>
    <s v="I/C DESG"/>
    <n v="6486"/>
    <s v="Sakchai Kamchai"/>
    <m/>
    <n v="8"/>
  </r>
  <r>
    <x v="23"/>
    <s v="I/C DESG"/>
    <n v="6486"/>
    <s v="Sakchai Kamchai"/>
    <m/>
    <n v="8"/>
  </r>
  <r>
    <x v="23"/>
    <s v="I/C DESG"/>
    <n v="6486"/>
    <s v="Sakchai Kamchai"/>
    <m/>
    <n v="8"/>
  </r>
  <r>
    <x v="23"/>
    <s v="I/C DESG"/>
    <n v="6486"/>
    <s v="Sakchai Kamchai"/>
    <m/>
    <n v="8"/>
  </r>
  <r>
    <x v="23"/>
    <s v="I/C DESG"/>
    <n v="6486"/>
    <s v="Sakchai Kamchai"/>
    <m/>
    <n v="8"/>
  </r>
  <r>
    <x v="71"/>
    <s v="I/C DESG"/>
    <n v="4498"/>
    <s v="Rattikarn Saengow"/>
    <m/>
    <n v="8"/>
  </r>
  <r>
    <x v="71"/>
    <s v="I/C DESG"/>
    <n v="4498"/>
    <s v="Rattikarn Saengow"/>
    <m/>
    <n v="8"/>
  </r>
  <r>
    <x v="71"/>
    <s v="I/C DESG"/>
    <n v="4498"/>
    <s v="Rattikarn Saengow"/>
    <m/>
    <n v="7"/>
  </r>
  <r>
    <x v="71"/>
    <s v="I/C DESG"/>
    <n v="4498"/>
    <s v="Rattikarn Saengow"/>
    <m/>
    <n v="8"/>
  </r>
  <r>
    <x v="71"/>
    <s v="I/C DESG"/>
    <n v="4498"/>
    <s v="Rattikarn Saengow"/>
    <m/>
    <n v="8"/>
  </r>
  <r>
    <x v="71"/>
    <s v="I/C DESG"/>
    <n v="4498"/>
    <s v="Rattikarn Saengow"/>
    <m/>
    <n v="8"/>
  </r>
  <r>
    <x v="71"/>
    <s v="I/C DESG"/>
    <n v="4498"/>
    <s v="Rattikarn Saengow"/>
    <m/>
    <n v="8"/>
  </r>
  <r>
    <x v="71"/>
    <s v="I/C DESG"/>
    <n v="4498"/>
    <s v="Rattikarn Saengow"/>
    <m/>
    <n v="8"/>
  </r>
  <r>
    <x v="71"/>
    <s v="I/C DESG"/>
    <n v="4498"/>
    <s v="Rattikarn Saengow"/>
    <m/>
    <n v="8"/>
  </r>
  <r>
    <x v="71"/>
    <s v="I/C DESG"/>
    <n v="4498"/>
    <s v="Rattikarn Saengow"/>
    <m/>
    <n v="4"/>
  </r>
  <r>
    <x v="71"/>
    <s v="I/C DESG"/>
    <n v="4498"/>
    <s v="Rattikarn Saengow"/>
    <m/>
    <n v="8"/>
  </r>
  <r>
    <x v="23"/>
    <s v="I/C DESG"/>
    <n v="5749"/>
    <s v="Witthawat Witthayawiranon"/>
    <m/>
    <n v="8"/>
  </r>
  <r>
    <x v="23"/>
    <s v="I/C DESG"/>
    <n v="5749"/>
    <s v="Witthawat Witthayawiranon"/>
    <m/>
    <n v="8"/>
  </r>
  <r>
    <x v="23"/>
    <s v="I/C DESG"/>
    <n v="5749"/>
    <s v="Witthawat Witthayawiranon"/>
    <m/>
    <n v="8"/>
  </r>
  <r>
    <x v="23"/>
    <s v="I/C DESG"/>
    <n v="5749"/>
    <s v="Witthawat Witthayawiranon"/>
    <m/>
    <n v="-8"/>
  </r>
  <r>
    <x v="23"/>
    <s v="I/C DESG"/>
    <n v="5749"/>
    <s v="Witthawat Witthayawiranon"/>
    <m/>
    <n v="-8"/>
  </r>
  <r>
    <x v="23"/>
    <s v="I/C DESG"/>
    <n v="5749"/>
    <s v="Witthawat Witthayawiranon"/>
    <m/>
    <n v="-8"/>
  </r>
  <r>
    <x v="19"/>
    <s v="I/C DESG"/>
    <n v="6185"/>
    <s v="Sean Xu"/>
    <m/>
    <n v="8"/>
  </r>
  <r>
    <x v="69"/>
    <s v="I/C DESG"/>
    <n v="7275"/>
    <s v="Lina Wen"/>
    <m/>
    <n v="8"/>
  </r>
  <r>
    <x v="19"/>
    <s v="I/C DESG"/>
    <n v="6185"/>
    <s v="Sean Xu"/>
    <m/>
    <n v="8"/>
  </r>
  <r>
    <x v="2"/>
    <s v="Design"/>
    <n v="6288"/>
    <s v="Ling Li"/>
    <m/>
    <n v="8"/>
  </r>
  <r>
    <x v="69"/>
    <s v="I/C DESG"/>
    <n v="7275"/>
    <s v="Lina Wen"/>
    <m/>
    <n v="8"/>
  </r>
  <r>
    <x v="19"/>
    <s v="I/C DESG"/>
    <n v="6185"/>
    <s v="Sean Xu"/>
    <m/>
    <n v="8"/>
  </r>
  <r>
    <x v="2"/>
    <s v="Design"/>
    <n v="6288"/>
    <s v="Ling Li"/>
    <m/>
    <n v="8"/>
  </r>
  <r>
    <x v="69"/>
    <s v="I/C DESG"/>
    <n v="7275"/>
    <s v="Lina Wen"/>
    <m/>
    <n v="8"/>
  </r>
  <r>
    <x v="19"/>
    <s v="I/C DESG"/>
    <n v="6185"/>
    <s v="Sean Xu"/>
    <m/>
    <n v="8"/>
  </r>
  <r>
    <x v="2"/>
    <s v="Design"/>
    <n v="6288"/>
    <s v="Ling Li"/>
    <m/>
    <n v="8"/>
  </r>
  <r>
    <x v="69"/>
    <s v="I/C DESG"/>
    <n v="7275"/>
    <s v="Lina Wen"/>
    <m/>
    <n v="8"/>
  </r>
  <r>
    <x v="19"/>
    <s v="I/C DESG"/>
    <n v="6185"/>
    <s v="Sean Xu"/>
    <m/>
    <n v="8"/>
  </r>
  <r>
    <x v="69"/>
    <s v="Design"/>
    <n v="6288"/>
    <s v="Ling Li"/>
    <m/>
    <n v="8"/>
  </r>
  <r>
    <x v="19"/>
    <s v="I/C DESG"/>
    <n v="6185"/>
    <s v="Sean Xu"/>
    <m/>
    <n v="8"/>
  </r>
  <r>
    <x v="42"/>
    <s v="Design"/>
    <n v="7275"/>
    <s v="Lina Wen"/>
    <m/>
    <n v="8"/>
  </r>
  <r>
    <x v="69"/>
    <s v="Design"/>
    <n v="6288"/>
    <s v="Ling Li"/>
    <m/>
    <n v="8"/>
  </r>
  <r>
    <x v="19"/>
    <s v="I/C DESG"/>
    <n v="6185"/>
    <s v="Sean Xu"/>
    <m/>
    <n v="8"/>
  </r>
  <r>
    <x v="42"/>
    <s v="Design"/>
    <n v="7275"/>
    <s v="Lina Wen"/>
    <m/>
    <n v="8"/>
  </r>
  <r>
    <x v="69"/>
    <s v="Design"/>
    <n v="6288"/>
    <s v="Ling Li"/>
    <m/>
    <n v="8"/>
  </r>
  <r>
    <x v="19"/>
    <s v="I/C DESG"/>
    <n v="6185"/>
    <s v="Sean Xu"/>
    <m/>
    <n v="8"/>
  </r>
  <r>
    <x v="69"/>
    <s v="I/C DESG"/>
    <n v="7275"/>
    <s v="Lina Wen"/>
    <m/>
    <n v="8"/>
  </r>
  <r>
    <x v="69"/>
    <s v="Design"/>
    <n v="6288"/>
    <s v="Ling Li"/>
    <m/>
    <n v="8"/>
  </r>
  <r>
    <x v="69"/>
    <s v="I/C DESG"/>
    <n v="7275"/>
    <s v="Lina Wen"/>
    <m/>
    <n v="8"/>
  </r>
  <r>
    <x v="69"/>
    <s v="I/C DESG"/>
    <n v="6185"/>
    <s v="Sean Xu"/>
    <m/>
    <n v="8"/>
  </r>
  <r>
    <x v="69"/>
    <s v="Design"/>
    <n v="6288"/>
    <s v="Ling Li"/>
    <m/>
    <n v="8"/>
  </r>
  <r>
    <x v="69"/>
    <s v="I/C DESG"/>
    <n v="7275"/>
    <s v="Lina Wen"/>
    <m/>
    <n v="8"/>
  </r>
  <r>
    <x v="69"/>
    <s v="I/C DESG"/>
    <n v="6185"/>
    <s v="Sean Xu"/>
    <m/>
    <n v="8"/>
  </r>
  <r>
    <x v="69"/>
    <s v="I/C DESG"/>
    <n v="7275"/>
    <s v="Lina Wen"/>
    <m/>
    <n v="8"/>
  </r>
  <r>
    <x v="69"/>
    <s v="I/C DESG"/>
    <n v="6185"/>
    <s v="Sean Xu"/>
    <m/>
    <n v="8"/>
  </r>
  <r>
    <x v="69"/>
    <s v="I/C DESG"/>
    <n v="7275"/>
    <s v="Lina Wen"/>
    <m/>
    <n v="8"/>
  </r>
  <r>
    <x v="42"/>
    <s v="Design"/>
    <n v="914"/>
    <s v="Charles Sun"/>
    <m/>
    <n v="2"/>
  </r>
  <r>
    <x v="69"/>
    <s v="Design"/>
    <n v="914"/>
    <s v="Charles Sun"/>
    <m/>
    <n v="8"/>
  </r>
  <r>
    <x v="56"/>
    <s v="Design"/>
    <n v="7047"/>
    <s v="Kirie Dai"/>
    <m/>
    <n v="4"/>
  </r>
  <r>
    <x v="66"/>
    <s v="I/C DESG"/>
    <n v="7047"/>
    <s v="Kirie Dai"/>
    <m/>
    <n v="8"/>
  </r>
  <r>
    <x v="66"/>
    <s v="I/C DESG"/>
    <n v="7235"/>
    <s v="Elaine Gu"/>
    <m/>
    <n v="8"/>
  </r>
  <r>
    <x v="69"/>
    <s v="Design"/>
    <n v="914"/>
    <s v="Charles Sun"/>
    <m/>
    <n v="6"/>
  </r>
  <r>
    <x v="66"/>
    <s v="I/C DESG"/>
    <n v="7047"/>
    <s v="Kirie Dai"/>
    <m/>
    <n v="8"/>
  </r>
  <r>
    <x v="42"/>
    <s v="Design"/>
    <n v="7275"/>
    <s v="Lina Wen"/>
    <m/>
    <n v="8"/>
  </r>
  <r>
    <x v="2"/>
    <s v="Design"/>
    <n v="6288"/>
    <s v="Ling Li"/>
    <m/>
    <n v="8"/>
  </r>
  <r>
    <x v="66"/>
    <s v="I/C DESG"/>
    <n v="7235"/>
    <s v="Elaine Gu"/>
    <m/>
    <n v="8"/>
  </r>
  <r>
    <x v="69"/>
    <s v="Design"/>
    <n v="914"/>
    <s v="Charles Sun"/>
    <m/>
    <n v="4"/>
  </r>
  <r>
    <x v="66"/>
    <s v="I/C DESG"/>
    <n v="7047"/>
    <s v="Kirie Dai"/>
    <m/>
    <n v="8"/>
  </r>
  <r>
    <x v="42"/>
    <s v="Design"/>
    <n v="7275"/>
    <s v="Lina Wen"/>
    <m/>
    <n v="8"/>
  </r>
  <r>
    <x v="66"/>
    <s v="I/C DESG"/>
    <n v="7047"/>
    <s v="Kirie Dai"/>
    <m/>
    <n v="8"/>
  </r>
  <r>
    <x v="2"/>
    <s v="Design"/>
    <n v="6288"/>
    <s v="Ling Li"/>
    <m/>
    <n v="8"/>
  </r>
  <r>
    <x v="69"/>
    <s v="Design"/>
    <n v="914"/>
    <s v="Charles Sun"/>
    <m/>
    <n v="4"/>
  </r>
  <r>
    <x v="69"/>
    <s v="I/C DESG"/>
    <n v="7047"/>
    <s v="Kirie Dai"/>
    <m/>
    <n v="8"/>
  </r>
  <r>
    <x v="42"/>
    <s v="Design"/>
    <n v="7275"/>
    <s v="Lina Wen"/>
    <m/>
    <n v="8"/>
  </r>
  <r>
    <x v="56"/>
    <s v="Design"/>
    <n v="7235"/>
    <s v="Elaine Gu"/>
    <m/>
    <n v="8"/>
  </r>
  <r>
    <x v="69"/>
    <s v="Design"/>
    <n v="914"/>
    <s v="Charles Sun"/>
    <m/>
    <n v="4"/>
  </r>
  <r>
    <x v="69"/>
    <s v="I/C DESG"/>
    <n v="7047"/>
    <s v="Kirie Dai"/>
    <m/>
    <n v="8"/>
  </r>
  <r>
    <x v="69"/>
    <s v="Design"/>
    <n v="7047"/>
    <s v="Kirie Dai"/>
    <m/>
    <n v="4"/>
  </r>
  <r>
    <x v="69"/>
    <s v="Design"/>
    <n v="7047"/>
    <s v="Kirie Dai"/>
    <m/>
    <n v="8"/>
  </r>
  <r>
    <x v="66"/>
    <s v="I/C DESG"/>
    <n v="6288"/>
    <s v="Ling Li"/>
    <m/>
    <n v="8"/>
  </r>
  <r>
    <x v="66"/>
    <s v="I/C DESG"/>
    <n v="6165"/>
    <s v="Dominique Zhu"/>
    <m/>
    <n v="8"/>
  </r>
  <r>
    <x v="56"/>
    <s v="Design"/>
    <n v="7235"/>
    <s v="Elaine Gu"/>
    <m/>
    <n v="8"/>
  </r>
  <r>
    <x v="66"/>
    <s v="I/C DESG"/>
    <n v="7275"/>
    <s v="Lina Wen"/>
    <m/>
    <n v="8"/>
  </r>
  <r>
    <x v="69"/>
    <s v="Design"/>
    <n v="914"/>
    <s v="Charles Sun"/>
    <m/>
    <n v="4"/>
  </r>
  <r>
    <x v="69"/>
    <s v="Design"/>
    <n v="7047"/>
    <s v="Kirie Dai"/>
    <m/>
    <n v="8"/>
  </r>
  <r>
    <x v="66"/>
    <s v="I/C DESG"/>
    <n v="7047"/>
    <s v="Kirie Dai"/>
    <m/>
    <n v="8"/>
  </r>
  <r>
    <x v="69"/>
    <s v="Design"/>
    <n v="7047"/>
    <s v="Kirie Dai"/>
    <m/>
    <n v="8"/>
  </r>
  <r>
    <x v="66"/>
    <s v="I/C DESG"/>
    <n v="6288"/>
    <s v="Ling Li"/>
    <m/>
    <n v="8"/>
  </r>
  <r>
    <x v="56"/>
    <s v="Design"/>
    <n v="7235"/>
    <s v="Elaine Gu"/>
    <m/>
    <n v="8"/>
  </r>
  <r>
    <x v="66"/>
    <s v="I/C DESG"/>
    <n v="7275"/>
    <s v="Lina Wen"/>
    <m/>
    <n v="8"/>
  </r>
  <r>
    <x v="19"/>
    <s v="I/C DESG"/>
    <n v="6185"/>
    <s v="Sean Xu"/>
    <m/>
    <n v="8"/>
  </r>
  <r>
    <x v="66"/>
    <s v="I/C DESG"/>
    <n v="7047"/>
    <s v="Kirie Dai"/>
    <m/>
    <n v="8"/>
  </r>
  <r>
    <x v="69"/>
    <s v="Design"/>
    <n v="7047"/>
    <s v="Kirie Dai"/>
    <m/>
    <n v="8"/>
  </r>
  <r>
    <x v="64"/>
    <s v="I/C DESG"/>
    <n v="6184"/>
    <s v="Fiona Chen"/>
    <m/>
    <n v="8"/>
  </r>
  <r>
    <x v="66"/>
    <s v="I/C DESG"/>
    <n v="6288"/>
    <s v="Ling Li"/>
    <m/>
    <n v="4"/>
  </r>
  <r>
    <x v="69"/>
    <s v="Design"/>
    <n v="914"/>
    <s v="Charles Sun"/>
    <m/>
    <n v="4"/>
  </r>
  <r>
    <x v="56"/>
    <s v="Design"/>
    <n v="7235"/>
    <s v="Elaine Gu"/>
    <m/>
    <n v="8"/>
  </r>
  <r>
    <x v="66"/>
    <s v="I/C DESG"/>
    <n v="7047"/>
    <s v="Kirie Dai"/>
    <m/>
    <n v="8"/>
  </r>
  <r>
    <x v="19"/>
    <s v="I/C DESG"/>
    <n v="6185"/>
    <s v="Sean Xu"/>
    <m/>
    <n v="8"/>
  </r>
  <r>
    <x v="69"/>
    <s v="I/C DESG"/>
    <n v="4713"/>
    <s v="Ronnie Xu"/>
    <m/>
    <n v="2"/>
  </r>
  <r>
    <x v="66"/>
    <s v="I/C DESG"/>
    <n v="7235"/>
    <s v="Elaine Gu"/>
    <m/>
    <n v="8"/>
  </r>
  <r>
    <x v="69"/>
    <s v="Design"/>
    <n v="7047"/>
    <s v="Kirie Dai"/>
    <m/>
    <n v="8"/>
  </r>
  <r>
    <x v="64"/>
    <s v="I/C DESG"/>
    <n v="6184"/>
    <s v="Fiona Chen"/>
    <m/>
    <n v="8"/>
  </r>
  <r>
    <x v="69"/>
    <s v="Design"/>
    <n v="7275"/>
    <s v="Lina Wen"/>
    <m/>
    <n v="8"/>
  </r>
  <r>
    <x v="56"/>
    <s v="Design"/>
    <n v="7235"/>
    <s v="Elaine Gu"/>
    <m/>
    <n v="8"/>
  </r>
  <r>
    <x v="69"/>
    <s v="Design"/>
    <n v="914"/>
    <s v="Charles Sun"/>
    <m/>
    <n v="8"/>
  </r>
  <r>
    <x v="64"/>
    <s v="I/C DESG"/>
    <n v="6184"/>
    <s v="Fiona Chen"/>
    <m/>
    <n v="8"/>
  </r>
  <r>
    <x v="66"/>
    <s v="I/C DESG"/>
    <n v="7235"/>
    <s v="Elaine Gu"/>
    <m/>
    <n v="8"/>
  </r>
  <r>
    <x v="66"/>
    <s v="I/C DESG"/>
    <n v="7235"/>
    <s v="Elaine Gu"/>
    <m/>
    <n v="8"/>
  </r>
  <r>
    <x v="19"/>
    <s v="I/C DESG"/>
    <n v="6185"/>
    <s v="Sean Xu"/>
    <m/>
    <n v="8"/>
  </r>
  <r>
    <x v="66"/>
    <s v="I/C DESG"/>
    <n v="6288"/>
    <s v="Ling Li"/>
    <m/>
    <n v="8"/>
  </r>
  <r>
    <x v="69"/>
    <s v="Design"/>
    <n v="7047"/>
    <s v="Kirie Dai"/>
    <m/>
    <n v="8"/>
  </r>
  <r>
    <x v="66"/>
    <s v="I/C DESG"/>
    <n v="6165"/>
    <s v="Dominique Zhu"/>
    <m/>
    <n v="8"/>
  </r>
  <r>
    <x v="66"/>
    <s v="I/C DESG"/>
    <n v="4713"/>
    <s v="Ronnie Xu"/>
    <m/>
    <n v="2"/>
  </r>
  <r>
    <x v="69"/>
    <s v="Design"/>
    <n v="7275"/>
    <s v="Lina Wen"/>
    <m/>
    <n v="8"/>
  </r>
  <r>
    <x v="42"/>
    <s v="Design"/>
    <n v="914"/>
    <s v="Charles Sun"/>
    <m/>
    <n v="1"/>
  </r>
  <r>
    <x v="56"/>
    <s v="Design"/>
    <n v="7235"/>
    <s v="Elaine Gu"/>
    <m/>
    <n v="8"/>
  </r>
  <r>
    <x v="56"/>
    <s v="Design"/>
    <n v="7235"/>
    <s v="Elaine Gu"/>
    <m/>
    <n v="8"/>
  </r>
  <r>
    <x v="19"/>
    <s v="I/C DESG"/>
    <n v="6185"/>
    <s v="Sean Xu"/>
    <m/>
    <n v="8"/>
  </r>
  <r>
    <x v="69"/>
    <s v="Design"/>
    <n v="7047"/>
    <s v="Kirie Dai"/>
    <m/>
    <n v="8"/>
  </r>
  <r>
    <x v="66"/>
    <s v="I/C DESG"/>
    <n v="6288"/>
    <s v="Ling Li"/>
    <m/>
    <n v="8"/>
  </r>
  <r>
    <x v="56"/>
    <s v="Design"/>
    <n v="7235"/>
    <s v="Elaine Gu"/>
    <m/>
    <n v="8"/>
  </r>
  <r>
    <x v="66"/>
    <s v="I/C DESG"/>
    <n v="6165"/>
    <s v="Dominique Zhu"/>
    <m/>
    <n v="8"/>
  </r>
  <r>
    <x v="69"/>
    <s v="Design"/>
    <n v="7275"/>
    <s v="Lina Wen"/>
    <m/>
    <n v="8"/>
  </r>
  <r>
    <x v="42"/>
    <s v="Design"/>
    <n v="914"/>
    <s v="Charles Sun"/>
    <m/>
    <n v="4"/>
  </r>
  <r>
    <x v="56"/>
    <s v="Design"/>
    <n v="7235"/>
    <s v="Elaine Gu"/>
    <m/>
    <n v="8"/>
  </r>
  <r>
    <x v="66"/>
    <s v="I/C DESG"/>
    <n v="7235"/>
    <s v="Elaine Gu"/>
    <m/>
    <n v="8"/>
  </r>
  <r>
    <x v="66"/>
    <s v="I/C DESG"/>
    <n v="7053"/>
    <s v="Kai Kang"/>
    <m/>
    <n v="8"/>
  </r>
  <r>
    <x v="65"/>
    <s v="Design"/>
    <n v="4713"/>
    <s v="Ronnie Xu"/>
    <m/>
    <n v="2"/>
  </r>
  <r>
    <x v="69"/>
    <s v="Design"/>
    <n v="7047"/>
    <s v="Kirie Dai"/>
    <m/>
    <n v="8"/>
  </r>
  <r>
    <x v="19"/>
    <s v="I/C DESG"/>
    <n v="6185"/>
    <s v="Sean Xu"/>
    <m/>
    <n v="8"/>
  </r>
  <r>
    <x v="66"/>
    <s v="I/C DESG"/>
    <n v="6288"/>
    <s v="Ling Li"/>
    <m/>
    <n v="8"/>
  </r>
  <r>
    <x v="69"/>
    <s v="Design"/>
    <n v="7275"/>
    <s v="Lina Wen"/>
    <m/>
    <n v="8"/>
  </r>
  <r>
    <x v="66"/>
    <s v="I/C DESG"/>
    <n v="7053"/>
    <s v="Kai Kang"/>
    <m/>
    <n v="8"/>
  </r>
  <r>
    <x v="66"/>
    <s v="I/C DESG"/>
    <n v="6165"/>
    <s v="Dominique Zhu"/>
    <m/>
    <n v="8"/>
  </r>
  <r>
    <x v="66"/>
    <s v="I/C DESG"/>
    <n v="7235"/>
    <s v="Elaine Gu"/>
    <m/>
    <n v="8"/>
  </r>
  <r>
    <x v="66"/>
    <s v="I/C DESG"/>
    <n v="7053"/>
    <s v="Kai Kang"/>
    <m/>
    <n v="8"/>
  </r>
  <r>
    <x v="69"/>
    <s v="Design"/>
    <n v="7047"/>
    <s v="Kirie Dai"/>
    <m/>
    <n v="8"/>
  </r>
  <r>
    <x v="19"/>
    <s v="I/C DESG"/>
    <n v="6185"/>
    <s v="Sean Xu"/>
    <m/>
    <n v="8"/>
  </r>
  <r>
    <x v="66"/>
    <s v="I/C DESG"/>
    <n v="6288"/>
    <s v="Ling Li"/>
    <m/>
    <n v="8"/>
  </r>
  <r>
    <x v="66"/>
    <s v="I/C DESG"/>
    <n v="7235"/>
    <s v="Elaine Gu"/>
    <m/>
    <n v="8"/>
  </r>
  <r>
    <x v="66"/>
    <s v="I/C DESG"/>
    <n v="914"/>
    <s v="Charles Sun"/>
    <m/>
    <n v="4"/>
  </r>
  <r>
    <x v="66"/>
    <s v="I/C DESG"/>
    <n v="7275"/>
    <s v="Lina Wen"/>
    <m/>
    <n v="8"/>
  </r>
  <r>
    <x v="66"/>
    <s v="I/C DESG"/>
    <n v="6165"/>
    <s v="Dominique Zhu"/>
    <m/>
    <n v="8"/>
  </r>
  <r>
    <x v="66"/>
    <s v="I/C DESG"/>
    <n v="7235"/>
    <s v="Elaine Gu"/>
    <m/>
    <n v="8"/>
  </r>
  <r>
    <x v="69"/>
    <s v="Design"/>
    <n v="7047"/>
    <s v="Kirie Dai"/>
    <m/>
    <n v="8"/>
  </r>
  <r>
    <x v="66"/>
    <s v="I/C DESG"/>
    <n v="7053"/>
    <s v="Kai Kang"/>
    <m/>
    <n v="8"/>
  </r>
  <r>
    <x v="66"/>
    <s v="I/C DESG"/>
    <n v="7053"/>
    <s v="Kai Kang"/>
    <m/>
    <n v="8"/>
  </r>
  <r>
    <x v="66"/>
    <s v="I/C DESG"/>
    <n v="7235"/>
    <s v="Elaine Gu"/>
    <m/>
    <n v="8"/>
  </r>
  <r>
    <x v="19"/>
    <s v="I/C DESG"/>
    <n v="6185"/>
    <s v="Sean Xu"/>
    <m/>
    <n v="8"/>
  </r>
  <r>
    <x v="66"/>
    <s v="I/C DESG"/>
    <n v="914"/>
    <s v="Charles Sun"/>
    <m/>
    <n v="4"/>
  </r>
  <r>
    <x v="66"/>
    <s v="I/C DESG"/>
    <n v="7275"/>
    <s v="Lina Wen"/>
    <m/>
    <n v="8"/>
  </r>
  <r>
    <x v="56"/>
    <s v="Design"/>
    <n v="4713"/>
    <s v="Ronnie Xu"/>
    <m/>
    <n v="2"/>
  </r>
  <r>
    <x v="66"/>
    <s v="I/C DESG"/>
    <n v="6165"/>
    <s v="Dominique Zhu"/>
    <m/>
    <n v="4"/>
  </r>
  <r>
    <x v="63"/>
    <s v="Design"/>
    <n v="7053"/>
    <s v="Kai Kang"/>
    <m/>
    <n v="8"/>
  </r>
  <r>
    <x v="56"/>
    <s v="Design"/>
    <n v="7235"/>
    <s v="Elaine Gu"/>
    <m/>
    <n v="8"/>
  </r>
  <r>
    <x v="19"/>
    <s v="I/C DESG"/>
    <n v="6185"/>
    <s v="Sean Xu"/>
    <m/>
    <n v="8"/>
  </r>
  <r>
    <x v="66"/>
    <s v="I/C DESG"/>
    <n v="914"/>
    <s v="Charles Sun"/>
    <m/>
    <n v="4"/>
  </r>
  <r>
    <x v="56"/>
    <s v="Design"/>
    <n v="4713"/>
    <s v="Ronnie Xu"/>
    <m/>
    <n v="4"/>
  </r>
  <r>
    <x v="66"/>
    <s v="I/C DESG"/>
    <n v="7047"/>
    <s v="Kirie Dai"/>
    <m/>
    <n v="8"/>
  </r>
  <r>
    <x v="19"/>
    <s v="I/C DESG"/>
    <n v="6185"/>
    <s v="Sean Xu"/>
    <m/>
    <n v="8"/>
  </r>
  <r>
    <x v="66"/>
    <s v="I/C DESG"/>
    <n v="914"/>
    <s v="Charles Sun"/>
    <m/>
    <n v="4"/>
  </r>
  <r>
    <x v="56"/>
    <s v="Design"/>
    <n v="4713"/>
    <s v="Ronnie Xu"/>
    <m/>
    <n v="8"/>
  </r>
  <r>
    <x v="66"/>
    <s v="I/C DESG"/>
    <n v="7047"/>
    <s v="Kirie Dai"/>
    <m/>
    <n v="8"/>
  </r>
  <r>
    <x v="19"/>
    <s v="I/C DESG"/>
    <n v="6185"/>
    <s v="Sean Xu"/>
    <m/>
    <n v="8"/>
  </r>
  <r>
    <x v="66"/>
    <s v="I/C DESG"/>
    <n v="914"/>
    <s v="Charles Sun"/>
    <m/>
    <n v="1"/>
  </r>
  <r>
    <x v="66"/>
    <s v="I/C DESG"/>
    <n v="7053"/>
    <s v="Kai Kang"/>
    <m/>
    <n v="4"/>
  </r>
  <r>
    <x v="56"/>
    <s v="Design"/>
    <n v="4713"/>
    <s v="Ronnie Xu"/>
    <m/>
    <n v="8"/>
  </r>
  <r>
    <x v="56"/>
    <s v="Design"/>
    <n v="7235"/>
    <s v="Elaine Gu"/>
    <m/>
    <n v="8"/>
  </r>
  <r>
    <x v="69"/>
    <s v="Design"/>
    <n v="914"/>
    <s v="Charles Sun"/>
    <m/>
    <n v="6"/>
  </r>
  <r>
    <x v="19"/>
    <s v="I/C DESG"/>
    <n v="6185"/>
    <s v="Sean Xu"/>
    <m/>
    <n v="8"/>
  </r>
  <r>
    <x v="66"/>
    <s v="I/C DESG"/>
    <n v="7053"/>
    <s v="Kai Kang"/>
    <m/>
    <n v="8"/>
  </r>
  <r>
    <x v="56"/>
    <s v="Design"/>
    <n v="4713"/>
    <s v="Ronnie Xu"/>
    <m/>
    <n v="8"/>
  </r>
  <r>
    <x v="69"/>
    <s v="Design"/>
    <n v="914"/>
    <s v="Charles Sun"/>
    <m/>
    <n v="8"/>
  </r>
  <r>
    <x v="66"/>
    <s v="I/C DESG"/>
    <n v="7053"/>
    <s v="Kai Kang"/>
    <m/>
    <n v="8"/>
  </r>
  <r>
    <x v="56"/>
    <s v="Design"/>
    <n v="4713"/>
    <s v="Ronnie Xu"/>
    <m/>
    <n v="8"/>
  </r>
  <r>
    <x v="69"/>
    <s v="Design"/>
    <n v="914"/>
    <s v="Charles Sun"/>
    <m/>
    <n v="8"/>
  </r>
  <r>
    <x v="56"/>
    <s v="Design"/>
    <n v="4713"/>
    <s v="Ronnie Xu"/>
    <m/>
    <n v="8"/>
  </r>
  <r>
    <x v="66"/>
    <s v="I/C DESG"/>
    <n v="4713"/>
    <s v="Ronnie Xu"/>
    <m/>
    <n v="8"/>
  </r>
  <r>
    <x v="66"/>
    <s v="I/C DESG"/>
    <n v="4713"/>
    <s v="Ronnie Xu"/>
    <m/>
    <n v="8"/>
  </r>
  <r>
    <x v="66"/>
    <s v="I/C DESG"/>
    <n v="4713"/>
    <s v="Ronnie Xu"/>
    <m/>
    <n v="8"/>
  </r>
  <r>
    <x v="56"/>
    <s v="Design"/>
    <n v="7235"/>
    <s v="Elaine Gu"/>
    <m/>
    <n v="8"/>
  </r>
  <r>
    <x v="66"/>
    <s v="I/C DESG"/>
    <n v="914"/>
    <s v="Charles Sun"/>
    <m/>
    <n v="4"/>
  </r>
  <r>
    <x v="66"/>
    <s v="I/C DESG"/>
    <n v="914"/>
    <s v="Charles Sun"/>
    <m/>
    <n v="4"/>
  </r>
  <r>
    <x v="66"/>
    <s v="I/C DESG"/>
    <n v="914"/>
    <s v="Charles Sun"/>
    <m/>
    <n v="4"/>
  </r>
  <r>
    <x v="66"/>
    <s v="I/C DESG"/>
    <n v="914"/>
    <s v="Charles Sun"/>
    <m/>
    <n v="2"/>
  </r>
  <r>
    <x v="69"/>
    <s v="I/C DESG"/>
    <n v="4713"/>
    <s v="Ronnie Xu"/>
    <m/>
    <n v="8"/>
  </r>
  <r>
    <x v="42"/>
    <s v="Design"/>
    <n v="914"/>
    <s v="Charles Sun"/>
    <m/>
    <n v="4"/>
  </r>
  <r>
    <x v="69"/>
    <s v="I/C DESG"/>
    <n v="4713"/>
    <s v="Ronnie Xu"/>
    <m/>
    <n v="4"/>
  </r>
  <r>
    <x v="42"/>
    <s v="Design"/>
    <n v="914"/>
    <s v="Charles Sun"/>
    <m/>
    <n v="4"/>
  </r>
  <r>
    <x v="42"/>
    <s v="Design"/>
    <n v="914"/>
    <s v="Charles Sun"/>
    <m/>
    <n v="4"/>
  </r>
  <r>
    <x v="65"/>
    <s v="Design"/>
    <n v="4713"/>
    <s v="Ronnie Xu"/>
    <m/>
    <n v="8"/>
  </r>
  <r>
    <x v="65"/>
    <s v="Design"/>
    <n v="4713"/>
    <s v="Ronnie Xu"/>
    <m/>
    <n v="8"/>
  </r>
  <r>
    <x v="69"/>
    <s v="Design"/>
    <n v="914"/>
    <s v="Charles Sun"/>
    <m/>
    <n v="8"/>
  </r>
  <r>
    <x v="65"/>
    <s v="Design"/>
    <n v="4713"/>
    <s v="Ronnie Xu"/>
    <m/>
    <n v="8"/>
  </r>
  <r>
    <x v="69"/>
    <s v="Design"/>
    <n v="914"/>
    <s v="Charles Sun"/>
    <m/>
    <n v="8"/>
  </r>
  <r>
    <x v="69"/>
    <s v="Design"/>
    <n v="914"/>
    <s v="Charles Sun"/>
    <m/>
    <n v="8"/>
  </r>
  <r>
    <x v="66"/>
    <s v="I/C DESG"/>
    <n v="4713"/>
    <s v="Ronnie Xu"/>
    <m/>
    <n v="8"/>
  </r>
  <r>
    <x v="69"/>
    <s v="Design"/>
    <n v="914"/>
    <s v="Charles Sun"/>
    <m/>
    <n v="8"/>
  </r>
  <r>
    <x v="66"/>
    <s v="I/C DESG"/>
    <n v="4713"/>
    <s v="Ronnie Xu"/>
    <m/>
    <n v="8"/>
  </r>
  <r>
    <x v="69"/>
    <s v="Design"/>
    <n v="914"/>
    <s v="Charles Sun"/>
    <m/>
    <n v="6"/>
  </r>
  <r>
    <x v="69"/>
    <s v="Design"/>
    <n v="914"/>
    <s v="Charles Sun"/>
    <m/>
    <n v="6"/>
  </r>
  <r>
    <x v="56"/>
    <s v="Design"/>
    <n v="4713"/>
    <s v="Ronnie Xu"/>
    <m/>
    <n v="8"/>
  </r>
  <r>
    <x v="42"/>
    <s v="Design"/>
    <n v="914"/>
    <s v="Charles Sun"/>
    <m/>
    <n v="2"/>
  </r>
  <r>
    <x v="56"/>
    <s v="Design"/>
    <n v="4713"/>
    <s v="Ronnie Xu"/>
    <m/>
    <n v="8"/>
  </r>
  <r>
    <x v="42"/>
    <s v="Design"/>
    <n v="914"/>
    <s v="Charles Sun"/>
    <m/>
    <n v="2"/>
  </r>
  <r>
    <x v="56"/>
    <s v="Design"/>
    <n v="4713"/>
    <s v="Ronnie Xu"/>
    <m/>
    <n v="8"/>
  </r>
  <r>
    <x v="69"/>
    <s v="Design"/>
    <n v="914"/>
    <s v="Charles Sun"/>
    <m/>
    <n v="4"/>
  </r>
  <r>
    <x v="56"/>
    <s v="Design"/>
    <n v="4713"/>
    <s v="Ronnie Xu"/>
    <m/>
    <n v="8"/>
  </r>
  <r>
    <x v="69"/>
    <s v="Design"/>
    <n v="914"/>
    <s v="Charles Sun"/>
    <m/>
    <n v="2"/>
  </r>
  <r>
    <x v="52"/>
    <m/>
    <m/>
    <m/>
    <m/>
    <n v="78"/>
  </r>
  <r>
    <x v="81"/>
    <m/>
    <m/>
    <m/>
    <m/>
    <n v="8"/>
  </r>
  <r>
    <x v="28"/>
    <m/>
    <m/>
    <m/>
    <m/>
    <n v="5"/>
  </r>
  <r>
    <x v="82"/>
    <m/>
    <m/>
    <m/>
    <m/>
    <n v="21"/>
  </r>
  <r>
    <x v="20"/>
    <m/>
    <m/>
    <m/>
    <m/>
    <n v="452.3"/>
  </r>
  <r>
    <x v="2"/>
    <m/>
    <m/>
    <m/>
    <m/>
    <n v="666"/>
  </r>
  <r>
    <x v="30"/>
    <m/>
    <m/>
    <m/>
    <m/>
    <n v="116.5"/>
  </r>
  <r>
    <x v="49"/>
    <m/>
    <m/>
    <m/>
    <m/>
    <n v="109"/>
  </r>
  <r>
    <x v="83"/>
    <m/>
    <m/>
    <m/>
    <m/>
    <n v="30.5"/>
  </r>
  <r>
    <x v="31"/>
    <m/>
    <m/>
    <m/>
    <m/>
    <n v="69"/>
  </r>
  <r>
    <x v="84"/>
    <m/>
    <m/>
    <m/>
    <m/>
    <n v="0.5"/>
  </r>
  <r>
    <x v="85"/>
    <m/>
    <m/>
    <m/>
    <m/>
    <n v="80.900000000000006"/>
  </r>
  <r>
    <x v="86"/>
    <m/>
    <m/>
    <m/>
    <m/>
    <n v="40.5"/>
  </r>
  <r>
    <x v="87"/>
    <m/>
    <m/>
    <m/>
    <m/>
    <n v="22"/>
  </r>
  <r>
    <x v="44"/>
    <m/>
    <m/>
    <m/>
    <m/>
    <n v="20"/>
  </r>
  <r>
    <x v="64"/>
    <m/>
    <m/>
    <m/>
    <m/>
    <n v="346"/>
  </r>
  <r>
    <x v="65"/>
    <m/>
    <m/>
    <m/>
    <m/>
    <n v="12"/>
  </r>
  <r>
    <x v="47"/>
    <m/>
    <m/>
    <m/>
    <m/>
    <n v="21"/>
  </r>
  <r>
    <x v="40"/>
    <m/>
    <m/>
    <m/>
    <m/>
    <n v="40"/>
  </r>
  <r>
    <x v="67"/>
    <m/>
    <m/>
    <m/>
    <m/>
    <n v="341.5"/>
  </r>
  <r>
    <x v="88"/>
    <m/>
    <m/>
    <m/>
    <m/>
    <n v="4.5"/>
  </r>
  <r>
    <x v="15"/>
    <m/>
    <m/>
    <m/>
    <m/>
    <n v="17.5"/>
  </r>
  <r>
    <x v="33"/>
    <m/>
    <m/>
    <m/>
    <m/>
    <n v="3"/>
  </r>
  <r>
    <x v="89"/>
    <m/>
    <m/>
    <m/>
    <m/>
    <n v="105"/>
  </r>
  <r>
    <x v="90"/>
    <m/>
    <m/>
    <m/>
    <m/>
    <n v="19"/>
  </r>
  <r>
    <x v="91"/>
    <m/>
    <m/>
    <m/>
    <m/>
    <n v="0.5"/>
  </r>
  <r>
    <x v="45"/>
    <m/>
    <m/>
    <m/>
    <m/>
    <n v="6"/>
  </r>
  <r>
    <x v="92"/>
    <m/>
    <m/>
    <m/>
    <m/>
    <n v="3.5"/>
  </r>
  <r>
    <x v="54"/>
    <m/>
    <m/>
    <m/>
    <m/>
    <n v="244.75"/>
  </r>
  <r>
    <x v="5"/>
    <m/>
    <m/>
    <m/>
    <m/>
    <n v="85"/>
  </r>
  <r>
    <x v="46"/>
    <m/>
    <m/>
    <m/>
    <m/>
    <n v="320"/>
  </r>
  <r>
    <x v="10"/>
    <m/>
    <m/>
    <m/>
    <m/>
    <n v="100"/>
  </r>
  <r>
    <x v="9"/>
    <m/>
    <m/>
    <m/>
    <m/>
    <n v="55.5"/>
  </r>
  <r>
    <x v="26"/>
    <m/>
    <m/>
    <m/>
    <m/>
    <n v="83.75"/>
  </r>
  <r>
    <x v="12"/>
    <m/>
    <m/>
    <m/>
    <m/>
    <n v="758"/>
  </r>
  <r>
    <x v="14"/>
    <m/>
    <m/>
    <m/>
    <m/>
    <n v="192"/>
  </r>
  <r>
    <x v="93"/>
    <m/>
    <m/>
    <m/>
    <m/>
    <n v="22"/>
  </r>
  <r>
    <x v="94"/>
    <m/>
    <m/>
    <m/>
    <m/>
    <n v="6"/>
  </r>
  <r>
    <x v="32"/>
    <m/>
    <m/>
    <m/>
    <m/>
    <n v="311"/>
  </r>
  <r>
    <x v="7"/>
    <m/>
    <m/>
    <m/>
    <m/>
    <n v="392.5"/>
  </r>
  <r>
    <x v="3"/>
    <m/>
    <m/>
    <m/>
    <m/>
    <n v="4"/>
  </r>
  <r>
    <x v="36"/>
    <m/>
    <m/>
    <m/>
    <m/>
    <n v="114"/>
  </r>
  <r>
    <x v="61"/>
    <m/>
    <m/>
    <m/>
    <m/>
    <n v="70"/>
  </r>
  <r>
    <x v="23"/>
    <m/>
    <m/>
    <m/>
    <m/>
    <n v="21"/>
  </r>
  <r>
    <x v="34"/>
    <m/>
    <m/>
    <m/>
    <m/>
    <n v="20"/>
  </r>
  <r>
    <x v="4"/>
    <m/>
    <m/>
    <m/>
    <m/>
    <n v="89"/>
  </r>
  <r>
    <x v="66"/>
    <m/>
    <m/>
    <m/>
    <m/>
    <n v="22"/>
  </r>
  <r>
    <x v="29"/>
    <m/>
    <m/>
    <m/>
    <m/>
    <n v="83"/>
  </r>
  <r>
    <x v="27"/>
    <m/>
    <m/>
    <m/>
    <m/>
    <n v="370"/>
  </r>
  <r>
    <x v="73"/>
    <m/>
    <m/>
    <m/>
    <m/>
    <n v="186"/>
  </r>
  <r>
    <x v="39"/>
    <m/>
    <m/>
    <m/>
    <m/>
    <n v="10"/>
  </r>
  <r>
    <x v="1"/>
    <m/>
    <m/>
    <m/>
    <m/>
    <n v="91"/>
  </r>
  <r>
    <x v="43"/>
    <m/>
    <m/>
    <m/>
    <m/>
    <n v="208"/>
  </r>
  <r>
    <x v="6"/>
    <m/>
    <m/>
    <m/>
    <m/>
    <n v="154.5"/>
  </r>
  <r>
    <x v="62"/>
    <m/>
    <m/>
    <m/>
    <m/>
    <n v="115"/>
  </r>
  <r>
    <x v="51"/>
    <m/>
    <m/>
    <m/>
    <m/>
    <n v="163"/>
  </r>
  <r>
    <x v="95"/>
    <m/>
    <m/>
    <m/>
    <m/>
    <n v="4"/>
  </r>
  <r>
    <x v="22"/>
    <m/>
    <m/>
    <m/>
    <m/>
    <n v="70.5"/>
  </r>
  <r>
    <x v="58"/>
    <m/>
    <m/>
    <m/>
    <m/>
    <n v="76"/>
  </r>
  <r>
    <x v="57"/>
    <m/>
    <m/>
    <m/>
    <m/>
    <n v="173"/>
  </r>
  <r>
    <x v="59"/>
    <m/>
    <m/>
    <m/>
    <m/>
    <n v="165"/>
  </r>
  <r>
    <x v="96"/>
    <m/>
    <m/>
    <m/>
    <m/>
    <n v="10.5"/>
  </r>
  <r>
    <x v="97"/>
    <m/>
    <m/>
    <m/>
    <m/>
    <n v="24"/>
  </r>
  <r>
    <x v="98"/>
    <m/>
    <m/>
    <m/>
    <m/>
    <n v="2.5"/>
  </r>
  <r>
    <x v="99"/>
    <m/>
    <m/>
    <m/>
    <m/>
    <n v="2"/>
  </r>
  <r>
    <x v="100"/>
    <m/>
    <m/>
    <m/>
    <m/>
    <n v="4"/>
  </r>
  <r>
    <x v="101"/>
    <m/>
    <m/>
    <m/>
    <m/>
    <n v="64"/>
  </r>
  <r>
    <x v="74"/>
    <m/>
    <m/>
    <m/>
    <m/>
    <n v="129"/>
  </r>
  <r>
    <x v="102"/>
    <m/>
    <m/>
    <m/>
    <m/>
    <n v="0.5"/>
  </r>
  <r>
    <x v="60"/>
    <m/>
    <m/>
    <m/>
    <m/>
    <n v="114.5"/>
  </r>
  <r>
    <x v="42"/>
    <m/>
    <m/>
    <m/>
    <m/>
    <n v="16"/>
  </r>
  <r>
    <x v="103"/>
    <m/>
    <m/>
    <m/>
    <m/>
    <n v="2.5"/>
  </r>
  <r>
    <x v="18"/>
    <m/>
    <m/>
    <m/>
    <m/>
    <n v="58.5"/>
  </r>
  <r>
    <x v="20"/>
    <m/>
    <m/>
    <m/>
    <m/>
    <n v="12.5"/>
  </r>
  <r>
    <x v="2"/>
    <m/>
    <m/>
    <m/>
    <m/>
    <n v="106"/>
  </r>
  <r>
    <x v="30"/>
    <m/>
    <m/>
    <m/>
    <m/>
    <n v="4"/>
  </r>
  <r>
    <x v="83"/>
    <m/>
    <m/>
    <m/>
    <m/>
    <n v="0.5"/>
  </r>
  <r>
    <x v="64"/>
    <m/>
    <m/>
    <m/>
    <m/>
    <n v="27"/>
  </r>
  <r>
    <x v="67"/>
    <m/>
    <m/>
    <m/>
    <m/>
    <n v="37.25"/>
  </r>
  <r>
    <x v="89"/>
    <m/>
    <m/>
    <m/>
    <m/>
    <n v="46.5"/>
  </r>
  <r>
    <x v="38"/>
    <m/>
    <m/>
    <m/>
    <m/>
    <n v="8"/>
  </r>
  <r>
    <x v="54"/>
    <m/>
    <m/>
    <m/>
    <m/>
    <n v="18"/>
  </r>
  <r>
    <x v="5"/>
    <m/>
    <m/>
    <m/>
    <m/>
    <n v="50"/>
  </r>
  <r>
    <x v="26"/>
    <m/>
    <m/>
    <m/>
    <m/>
    <n v="15.25"/>
  </r>
  <r>
    <x v="12"/>
    <m/>
    <m/>
    <m/>
    <m/>
    <n v="85"/>
  </r>
  <r>
    <x v="14"/>
    <m/>
    <m/>
    <m/>
    <m/>
    <n v="1"/>
  </r>
  <r>
    <x v="7"/>
    <m/>
    <m/>
    <m/>
    <m/>
    <n v="41.5"/>
  </r>
  <r>
    <x v="61"/>
    <m/>
    <m/>
    <m/>
    <m/>
    <n v="13"/>
  </r>
  <r>
    <x v="73"/>
    <m/>
    <m/>
    <m/>
    <m/>
    <n v="48"/>
  </r>
  <r>
    <x v="1"/>
    <m/>
    <m/>
    <m/>
    <m/>
    <n v="0.25"/>
  </r>
  <r>
    <x v="6"/>
    <m/>
    <m/>
    <m/>
    <m/>
    <n v="9"/>
  </r>
  <r>
    <x v="51"/>
    <m/>
    <m/>
    <m/>
    <m/>
    <n v="2"/>
  </r>
  <r>
    <x v="22"/>
    <m/>
    <m/>
    <m/>
    <m/>
    <n v="17.25"/>
  </r>
  <r>
    <x v="58"/>
    <m/>
    <m/>
    <m/>
    <m/>
    <n v="6"/>
  </r>
  <r>
    <x v="57"/>
    <m/>
    <m/>
    <m/>
    <m/>
    <n v="45"/>
  </r>
  <r>
    <x v="59"/>
    <m/>
    <m/>
    <m/>
    <m/>
    <n v="74"/>
  </r>
  <r>
    <x v="97"/>
    <m/>
    <m/>
    <m/>
    <m/>
    <n v="20"/>
  </r>
  <r>
    <x v="104"/>
    <m/>
    <m/>
    <m/>
    <m/>
    <n v="58"/>
  </r>
  <r>
    <x v="99"/>
    <m/>
    <m/>
    <m/>
    <m/>
    <n v="10"/>
  </r>
  <r>
    <x v="105"/>
    <m/>
    <m/>
    <m/>
    <m/>
    <n v="69743.700000000012"/>
  </r>
  <r>
    <x v="10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B2299:C2343" firstHeaderRow="1" firstDataRow="1" firstDataCol="1" rowPageCount="1" colPageCount="1"/>
  <pivotFields count="23">
    <pivotField numFmtId="14" showAll="0"/>
    <pivotField showAll="0"/>
    <pivotField axis="axisPage" showAll="0">
      <items count="9">
        <item x="0"/>
        <item x="1"/>
        <item x="2"/>
        <item x="3"/>
        <item x="4"/>
        <item x="5"/>
        <item x="6"/>
        <item x="7"/>
        <item t="default"/>
      </items>
    </pivotField>
    <pivotField axis="axisRow" showAll="0">
      <items count="4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0"/>
        <item x="42"/>
        <item x="43"/>
        <item x="44"/>
        <item t="default"/>
      </items>
    </pivotField>
    <pivotField showAll="0"/>
    <pivotField showAll="0"/>
    <pivotField showAll="0"/>
    <pivotField dataField="1"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2"/>
    </i>
    <i>
      <x v="43"/>
    </i>
    <i t="grand">
      <x/>
    </i>
  </rowItems>
  <colItems count="1">
    <i/>
  </colItems>
  <pageFields count="1">
    <pageField fld="2" item="1" hier="-1"/>
  </pageFields>
  <dataFields count="1">
    <dataField name="Sum of Hour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C3662:D3692" firstHeaderRow="1" firstDataRow="1" firstDataCol="1" rowPageCount="1" colPageCount="1"/>
  <pivotFields count="10">
    <pivotField numFmtId="14" showAll="0"/>
    <pivotField showAll="0"/>
    <pivotField axis="axisPage" showAll="0">
      <items count="2">
        <item x="0"/>
        <item t="default"/>
      </items>
    </pivotField>
    <pivotField axis="axisRow" numFmtId="165"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showAll="0"/>
    <pivotField dataField="1" showAll="0"/>
    <pivotField showAll="0"/>
    <pivotField showAll="0"/>
  </pivotFields>
  <rowFields count="1">
    <field x="3"/>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pageFields count="1">
    <pageField fld="2" item="0" hier="-1"/>
  </pageFields>
  <dataFields count="1">
    <dataField name="Sum of Hours" fld="7" baseField="0" baseItem="0" numFmtId="43"/>
  </dataFields>
  <formats count="1">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2"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B358:C363" firstHeaderRow="1" firstDataRow="1" firstDataCol="1" rowPageCount="1" colPageCount="1"/>
  <pivotFields count="9">
    <pivotField numFmtId="14" showAll="0"/>
    <pivotField showAll="0"/>
    <pivotField axis="axisPage" showAll="0">
      <items count="2">
        <item x="0"/>
        <item t="default"/>
      </items>
    </pivotField>
    <pivotField axis="axisRow" numFmtId="165" showAll="0">
      <items count="5">
        <item x="0"/>
        <item x="1"/>
        <item x="2"/>
        <item x="3"/>
        <item t="default"/>
      </items>
    </pivotField>
    <pivotField showAll="0"/>
    <pivotField showAll="0"/>
    <pivotField showAll="0"/>
    <pivotField dataField="1" showAll="0"/>
    <pivotField showAll="0"/>
  </pivotFields>
  <rowFields count="1">
    <field x="3"/>
  </rowFields>
  <rowItems count="5">
    <i>
      <x/>
    </i>
    <i>
      <x v="1"/>
    </i>
    <i>
      <x v="2"/>
    </i>
    <i>
      <x v="3"/>
    </i>
    <i t="grand">
      <x/>
    </i>
  </rowItems>
  <colItems count="1">
    <i/>
  </colItems>
  <pageFields count="1">
    <pageField fld="2" item="0" hier="-1"/>
  </pageFields>
  <dataFields count="1">
    <dataField name="Sum of Hours" fld="7" baseField="0" baseItem="0" numFmtId="43"/>
  </dataFields>
  <formats count="1">
    <format dxfId="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0CF0ED-B2ED-4DEB-A7CB-56C86CAD7896}" name="PivotTable2"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Q1:R107" firstHeaderRow="1" firstDataRow="1" firstDataCol="1"/>
  <pivotFields count="6">
    <pivotField axis="axisRow" compact="0" outline="0" showAll="0">
      <items count="107">
        <item x="24"/>
        <item x="52"/>
        <item x="81"/>
        <item x="13"/>
        <item x="28"/>
        <item x="82"/>
        <item x="20"/>
        <item x="2"/>
        <item x="30"/>
        <item x="49"/>
        <item x="83"/>
        <item x="8"/>
        <item x="16"/>
        <item x="11"/>
        <item x="31"/>
        <item x="84"/>
        <item x="85"/>
        <item x="86"/>
        <item x="87"/>
        <item x="44"/>
        <item x="76"/>
        <item x="64"/>
        <item x="72"/>
        <item x="65"/>
        <item x="35"/>
        <item x="47"/>
        <item x="70"/>
        <item x="40"/>
        <item x="67"/>
        <item x="88"/>
        <item x="15"/>
        <item x="33"/>
        <item x="89"/>
        <item x="90"/>
        <item x="91"/>
        <item x="38"/>
        <item x="37"/>
        <item x="45"/>
        <item x="68"/>
        <item x="92"/>
        <item x="54"/>
        <item x="5"/>
        <item x="46"/>
        <item x="48"/>
        <item x="10"/>
        <item x="50"/>
        <item x="9"/>
        <item x="26"/>
        <item x="63"/>
        <item x="12"/>
        <item x="14"/>
        <item x="93"/>
        <item x="94"/>
        <item x="32"/>
        <item x="7"/>
        <item x="3"/>
        <item x="36"/>
        <item x="61"/>
        <item x="23"/>
        <item x="34"/>
        <item x="4"/>
        <item x="0"/>
        <item x="66"/>
        <item x="78"/>
        <item x="29"/>
        <item x="27"/>
        <item x="73"/>
        <item x="39"/>
        <item x="1"/>
        <item x="43"/>
        <item x="6"/>
        <item x="25"/>
        <item x="62"/>
        <item x="69"/>
        <item x="51"/>
        <item x="95"/>
        <item x="75"/>
        <item x="19"/>
        <item x="22"/>
        <item x="58"/>
        <item x="21"/>
        <item x="55"/>
        <item x="57"/>
        <item x="59"/>
        <item x="77"/>
        <item x="96"/>
        <item x="97"/>
        <item x="71"/>
        <item x="98"/>
        <item x="99"/>
        <item x="100"/>
        <item x="101"/>
        <item x="17"/>
        <item x="41"/>
        <item x="74"/>
        <item x="56"/>
        <item x="102"/>
        <item x="60"/>
        <item x="53"/>
        <item x="80"/>
        <item x="79"/>
        <item x="42"/>
        <item x="103"/>
        <item x="18"/>
        <item h="1" x="105"/>
        <item x="104"/>
        <item t="default"/>
      </items>
    </pivotField>
    <pivotField compact="0" outline="0" showAll="0"/>
    <pivotField compact="0" outline="0" showAll="0"/>
    <pivotField compact="0" outline="0" showAll="0"/>
    <pivotField compact="0" outline="0" showAll="0"/>
    <pivotField dataField="1" compact="0" outline="0" showAll="0"/>
  </pivotFields>
  <rowFields count="1">
    <field x="0"/>
  </rowFields>
  <rowItems count="1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5"/>
    </i>
    <i t="grand">
      <x/>
    </i>
  </rowItems>
  <colItems count="1">
    <i/>
  </colItems>
  <dataFields count="1">
    <dataField name="Sum of Hou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40394E-3130-41B4-A5BD-BA88474776BA}" name="PivotTable1"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1:J101" firstHeaderRow="1" firstDataRow="1" firstDataCol="1"/>
  <pivotFields count="2">
    <pivotField axis="axisRow" compact="0" outline="0" showAll="0">
      <items count="101">
        <item x="8"/>
        <item x="46"/>
        <item x="32"/>
        <item x="11"/>
        <item x="0"/>
        <item x="21"/>
        <item x="1"/>
        <item x="2"/>
        <item x="9"/>
        <item x="12"/>
        <item x="56"/>
        <item x="13"/>
        <item x="14"/>
        <item x="43"/>
        <item x="45"/>
        <item x="20"/>
        <item x="57"/>
        <item x="51"/>
        <item x="35"/>
        <item x="38"/>
        <item x="50"/>
        <item x="17"/>
        <item x="59"/>
        <item x="15"/>
        <item x="16"/>
        <item x="49"/>
        <item x="58"/>
        <item x="39"/>
        <item x="47"/>
        <item x="10"/>
        <item x="30"/>
        <item x="23"/>
        <item x="7"/>
        <item x="48"/>
        <item x="25"/>
        <item x="37"/>
        <item x="53"/>
        <item x="63"/>
        <item x="22"/>
        <item x="5"/>
        <item x="26"/>
        <item x="29"/>
        <item x="64"/>
        <item x="60"/>
        <item x="36"/>
        <item x="24"/>
        <item x="68"/>
        <item x="44"/>
        <item x="31"/>
        <item x="70"/>
        <item x="34"/>
        <item x="3"/>
        <item x="4"/>
        <item x="6"/>
        <item x="54"/>
        <item x="28"/>
        <item x="19"/>
        <item x="41"/>
        <item x="61"/>
        <item x="65"/>
        <item x="62"/>
        <item x="83"/>
        <item x="66"/>
        <item x="84"/>
        <item x="27"/>
        <item x="67"/>
        <item x="52"/>
        <item x="55"/>
        <item x="69"/>
        <item x="18"/>
        <item x="42"/>
        <item x="33"/>
        <item x="40"/>
        <item x="71"/>
        <item x="86"/>
        <item x="72"/>
        <item x="73"/>
        <item x="87"/>
        <item x="79"/>
        <item x="82"/>
        <item x="88"/>
        <item x="81"/>
        <item x="78"/>
        <item x="80"/>
        <item x="90"/>
        <item x="91"/>
        <item x="74"/>
        <item x="94"/>
        <item x="96"/>
        <item x="75"/>
        <item x="76"/>
        <item x="92"/>
        <item x="77"/>
        <item x="95"/>
        <item x="97"/>
        <item x="85"/>
        <item x="89"/>
        <item x="98"/>
        <item x="93"/>
        <item h="1" x="99"/>
        <item t="default"/>
      </items>
    </pivotField>
    <pivotField dataField="1" compact="0" outline="0" showAll="0"/>
  </pivotFields>
  <rowFields count="1">
    <field x="0"/>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rowItems>
  <colItems count="1">
    <i/>
  </colItems>
  <dataFields count="1">
    <dataField name="Sum of Hour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D35D0-1D88-D247-8C95-B0E16D99D9E8}">
  <sheetPr>
    <tabColor rgb="FFFFFF00"/>
  </sheetPr>
  <dimension ref="A1:AH63"/>
  <sheetViews>
    <sheetView tabSelected="1" zoomScale="85" zoomScaleNormal="85" workbookViewId="0">
      <pane xSplit="3" ySplit="11" topLeftCell="D24" activePane="bottomRight" state="frozen"/>
      <selection pane="topRight" activeCell="D5" sqref="D5"/>
      <selection pane="bottomLeft" activeCell="A16" sqref="A16"/>
      <selection pane="bottomRight" activeCell="B28" sqref="B28"/>
    </sheetView>
  </sheetViews>
  <sheetFormatPr baseColWidth="10" defaultColWidth="13.5" defaultRowHeight="15" x14ac:dyDescent="0.2"/>
  <cols>
    <col min="1" max="1" width="10.83203125" customWidth="1"/>
    <col min="2" max="2" width="26.83203125" customWidth="1"/>
    <col min="3" max="3" width="6.5" customWidth="1"/>
    <col min="4" max="6" width="16.5" customWidth="1"/>
    <col min="7" max="7" width="16.5" style="302" customWidth="1"/>
    <col min="8" max="8" width="2.33203125" customWidth="1"/>
    <col min="9" max="9" width="19.1640625" bestFit="1" customWidth="1"/>
    <col min="10" max="10" width="24.33203125" bestFit="1" customWidth="1"/>
    <col min="11" max="11" width="19.6640625" bestFit="1" customWidth="1"/>
    <col min="13" max="13" width="17" customWidth="1"/>
    <col min="14" max="14" width="14.1640625" bestFit="1" customWidth="1"/>
  </cols>
  <sheetData>
    <row r="1" spans="1:15" ht="19" x14ac:dyDescent="0.25">
      <c r="A1" s="2" t="s">
        <v>0</v>
      </c>
      <c r="D1" s="248" t="s">
        <v>4</v>
      </c>
      <c r="E1" s="248" t="s">
        <v>3</v>
      </c>
      <c r="F1" s="248" t="s">
        <v>4</v>
      </c>
      <c r="G1" s="300" t="s">
        <v>3</v>
      </c>
      <c r="I1" s="112"/>
    </row>
    <row r="2" spans="1:15" s="92" customFormat="1" ht="19" x14ac:dyDescent="0.25">
      <c r="A2" s="90">
        <v>45252</v>
      </c>
      <c r="B2" s="129" t="s">
        <v>7</v>
      </c>
      <c r="C2" s="184" t="s">
        <v>8</v>
      </c>
      <c r="D2" s="223">
        <v>0</v>
      </c>
      <c r="E2" s="129">
        <v>0</v>
      </c>
      <c r="F2" s="129">
        <v>1283</v>
      </c>
      <c r="G2" s="301">
        <v>0</v>
      </c>
      <c r="I2" s="107">
        <f>SUM(D2:H2)</f>
        <v>1283</v>
      </c>
      <c r="J2" s="94" t="s">
        <v>8</v>
      </c>
    </row>
    <row r="3" spans="1:15" s="92" customFormat="1" x14ac:dyDescent="0.2">
      <c r="A3" s="1"/>
      <c r="C3" s="185" t="s">
        <v>9</v>
      </c>
      <c r="D3" s="223">
        <v>125.5</v>
      </c>
      <c r="E3" s="129">
        <v>2151</v>
      </c>
      <c r="F3" s="129">
        <v>0</v>
      </c>
      <c r="G3" s="301">
        <v>0</v>
      </c>
      <c r="I3" s="107">
        <f>SUM(D3:H3)</f>
        <v>2276.5</v>
      </c>
      <c r="J3" s="95" t="s">
        <v>9</v>
      </c>
    </row>
    <row r="4" spans="1:15" s="92" customFormat="1" x14ac:dyDescent="0.2">
      <c r="A4" s="1" t="s">
        <v>10</v>
      </c>
      <c r="C4" s="185" t="s">
        <v>11</v>
      </c>
      <c r="D4" s="223">
        <v>0</v>
      </c>
      <c r="E4" s="129">
        <v>5</v>
      </c>
      <c r="F4" s="129">
        <v>0</v>
      </c>
      <c r="G4" s="301">
        <v>0</v>
      </c>
      <c r="I4" s="107">
        <f>SUM(D4:H4)</f>
        <v>5</v>
      </c>
      <c r="J4" s="95" t="s">
        <v>11</v>
      </c>
    </row>
    <row r="5" spans="1:15" s="92" customFormat="1" x14ac:dyDescent="0.2">
      <c r="A5" s="1"/>
      <c r="C5" s="185" t="s">
        <v>12</v>
      </c>
      <c r="D5" s="223">
        <v>0</v>
      </c>
      <c r="E5" s="129">
        <v>0</v>
      </c>
      <c r="F5" s="129">
        <v>0</v>
      </c>
      <c r="G5" s="301">
        <v>0</v>
      </c>
      <c r="I5" s="107"/>
      <c r="J5" s="107"/>
      <c r="K5" s="107"/>
    </row>
    <row r="6" spans="1:15" s="178" customFormat="1" ht="75" customHeight="1" x14ac:dyDescent="0.2">
      <c r="D6" s="182" t="s">
        <v>31</v>
      </c>
      <c r="E6" s="182" t="s">
        <v>32</v>
      </c>
      <c r="F6" s="182" t="s">
        <v>35</v>
      </c>
      <c r="G6" s="368" t="s">
        <v>40</v>
      </c>
    </row>
    <row r="7" spans="1:15" x14ac:dyDescent="0.2">
      <c r="A7" s="1"/>
      <c r="B7" s="6"/>
      <c r="C7" s="6"/>
      <c r="K7" s="178"/>
    </row>
    <row r="8" spans="1:15" x14ac:dyDescent="0.2">
      <c r="A8" s="3" t="s">
        <v>111</v>
      </c>
      <c r="B8" s="8"/>
      <c r="C8" s="8"/>
      <c r="D8" s="96">
        <v>1</v>
      </c>
      <c r="E8" s="96">
        <v>1</v>
      </c>
      <c r="F8" s="186">
        <v>6.4687999999999999</v>
      </c>
      <c r="G8" s="377">
        <v>1</v>
      </c>
      <c r="H8" s="96"/>
      <c r="K8" s="178"/>
    </row>
    <row r="9" spans="1:15" s="207" customFormat="1" ht="27.5" customHeight="1" x14ac:dyDescent="0.2">
      <c r="A9" s="206"/>
      <c r="B9" s="206"/>
      <c r="C9" s="206"/>
      <c r="D9" s="544" t="s">
        <v>132</v>
      </c>
      <c r="E9" s="544" t="s">
        <v>133</v>
      </c>
      <c r="F9" s="544" t="s">
        <v>135</v>
      </c>
      <c r="G9" s="545" t="str">
        <f>VLOOKUP(G$11,'ppr new'!$A:$AB,2,0)</f>
        <v>The Anali Boracay</v>
      </c>
      <c r="I9" s="208" t="s">
        <v>180</v>
      </c>
      <c r="J9" s="206"/>
      <c r="K9" s="178"/>
    </row>
    <row r="10" spans="1:15" s="207" customFormat="1" ht="30" customHeight="1" thickBot="1" x14ac:dyDescent="0.25">
      <c r="A10" s="206"/>
      <c r="B10" s="206"/>
      <c r="C10" s="209"/>
      <c r="D10" s="544"/>
      <c r="E10" s="544"/>
      <c r="F10" s="544"/>
      <c r="G10" s="545"/>
      <c r="I10" s="210"/>
      <c r="J10" s="206">
        <v>6</v>
      </c>
      <c r="K10" s="178"/>
    </row>
    <row r="11" spans="1:15" ht="16" thickBot="1" x14ac:dyDescent="0.25">
      <c r="A11" s="19" t="s">
        <v>181</v>
      </c>
      <c r="B11" s="15" t="s">
        <v>182</v>
      </c>
      <c r="C11" s="17">
        <v>1</v>
      </c>
      <c r="D11" s="546">
        <v>6134.1</v>
      </c>
      <c r="E11" s="546" t="s">
        <v>186</v>
      </c>
      <c r="F11" s="546">
        <v>6283.1</v>
      </c>
      <c r="G11" s="547">
        <v>6525.1</v>
      </c>
      <c r="H11" s="96"/>
      <c r="I11" s="20"/>
      <c r="J11" s="15"/>
      <c r="K11" s="178"/>
    </row>
    <row r="12" spans="1:15" x14ac:dyDescent="0.2">
      <c r="A12" s="15"/>
      <c r="B12" s="15" t="s">
        <v>197</v>
      </c>
      <c r="C12" s="84">
        <v>43</v>
      </c>
      <c r="D12" s="21">
        <v>43799</v>
      </c>
      <c r="E12" s="21" t="s">
        <v>201</v>
      </c>
      <c r="F12" s="21">
        <v>44440</v>
      </c>
      <c r="G12" s="303">
        <v>44713</v>
      </c>
      <c r="I12" s="15"/>
      <c r="J12" s="15"/>
      <c r="K12" s="178"/>
    </row>
    <row r="13" spans="1:15" s="119" customFormat="1" ht="18.5" customHeight="1" x14ac:dyDescent="0.2">
      <c r="A13" s="117"/>
      <c r="B13" s="117" t="s">
        <v>211</v>
      </c>
      <c r="C13" s="118">
        <v>0.25</v>
      </c>
      <c r="D13" s="119" t="s">
        <v>222</v>
      </c>
      <c r="E13" s="119" t="s">
        <v>223</v>
      </c>
      <c r="G13" s="304"/>
      <c r="I13" s="120"/>
      <c r="J13" s="117"/>
      <c r="K13" s="117"/>
    </row>
    <row r="14" spans="1:15" s="110" customFormat="1" x14ac:dyDescent="0.2">
      <c r="A14" s="17"/>
      <c r="B14" s="528" t="s">
        <v>276</v>
      </c>
      <c r="C14" s="22"/>
      <c r="D14" s="60" t="s">
        <v>278</v>
      </c>
      <c r="E14" s="60" t="s">
        <v>278</v>
      </c>
      <c r="F14" s="60" t="s">
        <v>278</v>
      </c>
      <c r="G14" s="305" t="s">
        <v>283</v>
      </c>
      <c r="I14" s="145"/>
      <c r="J14" s="17"/>
      <c r="K14" s="17"/>
      <c r="N14"/>
      <c r="O14"/>
    </row>
    <row r="15" spans="1:15" s="1" customFormat="1" x14ac:dyDescent="0.2">
      <c r="B15" s="529" t="s">
        <v>287</v>
      </c>
      <c r="C15" s="1" t="s">
        <v>288</v>
      </c>
      <c r="D15" s="10">
        <f>VLOOKUP(D11,'ppr new'!1:1048576,6,0)/D8-15000</f>
        <v>285000.02</v>
      </c>
      <c r="E15" s="10">
        <f>VLOOKUP(6095.1,'ppr new'!1:1048576,6,FALSE)/E$8+VLOOKUP(6095.11,'ppr new'!1:1048576,6,FALSE)/E$8+VLOOKUP(6095.12,'ppr new'!1:1048576,6,FALSE)/E$8-75000-14400</f>
        <v>185600</v>
      </c>
      <c r="F15" s="10">
        <f>VLOOKUP(F11,'ppr new'!1:1048576,6,0)/F8-116653.86</f>
        <v>77769.235473658206</v>
      </c>
      <c r="G15" s="306">
        <f>VLOOKUP(G11,'ppr new'!1:1048576,6,0)/G8-175000.01</f>
        <v>-1.0000000009313226E-2</v>
      </c>
      <c r="I15" s="30">
        <f>SUM(D15:H15)</f>
        <v>548369.2454736582</v>
      </c>
      <c r="N15"/>
      <c r="O15"/>
    </row>
    <row r="16" spans="1:15" ht="15" customHeight="1" x14ac:dyDescent="0.2">
      <c r="A16" s="24"/>
      <c r="B16" s="528" t="s">
        <v>289</v>
      </c>
      <c r="C16" s="24"/>
      <c r="D16" s="11" t="str">
        <f>VLOOKUP(D$11,'ppr new'!$A:$AE,5,FALSE)</f>
        <v>USD</v>
      </c>
      <c r="E16" s="11" t="str">
        <f>VLOOKUP(6095.1,'ppr new'!$A:$AE,5,FALSE)</f>
        <v>USD</v>
      </c>
      <c r="F16" s="11" t="str">
        <f>VLOOKUP(F$11,'ppr new'!$A:$AE,5,FALSE)</f>
        <v>CNY</v>
      </c>
      <c r="G16" s="307" t="str">
        <f>VLOOKUP(G$11,'ppr new'!$A:$AE,5,FALSE)</f>
        <v>USD</v>
      </c>
      <c r="I16" s="30">
        <f>SUM(D16:H16)</f>
        <v>0</v>
      </c>
      <c r="J16" s="24"/>
      <c r="K16" s="112"/>
    </row>
    <row r="17" spans="1:15" ht="15" customHeight="1" x14ac:dyDescent="0.2">
      <c r="A17" s="15"/>
      <c r="B17" s="530" t="s">
        <v>291</v>
      </c>
      <c r="C17" s="15"/>
      <c r="D17" s="123">
        <f>VLOOKUP(D11,'ppr new'!$A:$AE,14,0)</f>
        <v>2785.25</v>
      </c>
      <c r="E17" s="123">
        <f>VLOOKUP(6095.1,'ppr new'!$A:$AE,14,0)+VLOOKUP(6095.11,'ppr new'!$A:$AE,14,0)+VLOOKUP(6095.12,'ppr new'!$A:$AE,14,0)</f>
        <v>3479</v>
      </c>
      <c r="F17" s="123">
        <f>VLOOKUP(F11,'ppr new'!$A:$AE,14,0)</f>
        <v>3193</v>
      </c>
      <c r="G17" s="308">
        <f>VLOOKUP(G11,'ppr new'!$A:$AE,14,0)</f>
        <v>0</v>
      </c>
      <c r="I17" s="30">
        <f>SUM(D17:H17)</f>
        <v>9457.25</v>
      </c>
      <c r="J17" s="15"/>
    </row>
    <row r="18" spans="1:15" s="1" customFormat="1" x14ac:dyDescent="0.2">
      <c r="B18" s="529" t="s">
        <v>292</v>
      </c>
      <c r="C18" s="1" t="s">
        <v>293</v>
      </c>
      <c r="D18" s="55">
        <v>2910.75</v>
      </c>
      <c r="E18" s="55">
        <v>5635</v>
      </c>
      <c r="F18" s="55">
        <v>1578.5</v>
      </c>
      <c r="G18" s="373">
        <v>0.01</v>
      </c>
      <c r="I18" s="30">
        <f>SUM(D18:H18)</f>
        <v>10124.26</v>
      </c>
      <c r="J18" s="124"/>
      <c r="K18" s="124"/>
      <c r="N18"/>
      <c r="O18"/>
    </row>
    <row r="19" spans="1:15" s="1" customFormat="1" x14ac:dyDescent="0.2">
      <c r="B19" s="529" t="s">
        <v>294</v>
      </c>
      <c r="C19" s="1" t="s">
        <v>295</v>
      </c>
      <c r="D19" s="12">
        <f>VLOOKUP(D11,'ppr new'!$A:$AE,13,0)+IFERROR(VLOOKUP(D11,'IC Hours list'!$A:$B,2,FALSE),0)+D2+D3+D4+D5</f>
        <v>2910.75</v>
      </c>
      <c r="E19" s="12">
        <f>VLOOKUP(6095.1,'ppr new'!$A:$AE,13,0)+VLOOKUP(6095.11,'ppr new'!$A:$AE,13,0)+VLOOKUP(6095.12,'ppr new'!$A:$AE,13,0)+IFERROR(VLOOKUP(E11,'IC Hours list'!$A:$B,2,FALSE),0)+E2+E3+E4+E5</f>
        <v>5635</v>
      </c>
      <c r="F19" s="12">
        <f>VLOOKUP(F11,'ppr new'!$A:$AE,13,0)+IFERROR(VLOOKUP(F11,'IC Hours list'!$A:$B,2,FALSE),0)+F2+F3+F4+F5</f>
        <v>1578.5</v>
      </c>
      <c r="G19" s="309">
        <v>0.01</v>
      </c>
      <c r="I19" s="30">
        <f>SUM(D19:H19)</f>
        <v>10124.26</v>
      </c>
      <c r="J19" s="124"/>
      <c r="K19" s="124"/>
    </row>
    <row r="20" spans="1:15" x14ac:dyDescent="0.2">
      <c r="A20" s="1"/>
      <c r="B20" s="529" t="s">
        <v>296</v>
      </c>
      <c r="C20" s="1" t="s">
        <v>297</v>
      </c>
      <c r="D20" s="12">
        <f>VLOOKUP(D$11,'ppr new'!$A:$AF,7,0)/D8</f>
        <v>285000</v>
      </c>
      <c r="E20" s="12">
        <f>VLOOKUP(6095.1,'ppr new'!$A:$AE,7,0)/E8+VLOOKUP(6095.11,'ppr new'!$A:$AE,7,0)/E8+VLOOKUP(6095.12,'ppr new'!$A:$AE,7,0)/E8</f>
        <v>185600</v>
      </c>
      <c r="F20" s="12">
        <f>VLOOKUP(F$11,'ppr new'!$A:$AF,7,0)/F8</f>
        <v>77769.236952757856</v>
      </c>
      <c r="G20" s="309">
        <f>VLOOKUP(G$11,'ppr new'!$A:$AF,7,0)/G8</f>
        <v>0</v>
      </c>
      <c r="I20" s="30">
        <f>SUM(D20:H20)</f>
        <v>548369.23695275781</v>
      </c>
      <c r="J20" s="1"/>
      <c r="K20" s="112"/>
    </row>
    <row r="21" spans="1:15" x14ac:dyDescent="0.2">
      <c r="A21" s="1"/>
      <c r="B21" s="531" t="s">
        <v>298</v>
      </c>
      <c r="C21" s="25" t="s">
        <v>299</v>
      </c>
      <c r="D21" s="52">
        <f>VLOOKUP(D$11,'ppr new'!$A:$AE,12,0)</f>
        <v>163884.75</v>
      </c>
      <c r="E21" s="52">
        <f>VLOOKUP(6095.1,'ppr new'!$A:$AE,12,0)+VLOOKUP(6095.11,'ppr new'!$A:$AE,12,0)+VLOOKUP(6095.12,'ppr new'!$A:$AE,12,0)</f>
        <v>258373.49</v>
      </c>
      <c r="F21" s="52">
        <f>VLOOKUP(F$11,'ppr new'!$A:$AE,12,0)</f>
        <v>54961.919999999998</v>
      </c>
      <c r="G21" s="367">
        <v>0.01</v>
      </c>
      <c r="H21" s="96"/>
      <c r="I21" s="30">
        <f>SUM(D21:H21)</f>
        <v>477220.17</v>
      </c>
      <c r="J21" s="1"/>
    </row>
    <row r="22" spans="1:15" x14ac:dyDescent="0.2">
      <c r="A22" s="1"/>
      <c r="B22" s="1" t="s">
        <v>300</v>
      </c>
      <c r="C22" s="1"/>
      <c r="D22" s="10">
        <f t="shared" ref="D22:F22" si="0">+D20-D21</f>
        <v>121115.25</v>
      </c>
      <c r="E22" s="10">
        <f>+E20-E21</f>
        <v>-72773.489999999991</v>
      </c>
      <c r="F22" s="10">
        <f t="shared" si="0"/>
        <v>22807.316952757858</v>
      </c>
      <c r="G22" s="306">
        <f>+G20-G21</f>
        <v>-0.01</v>
      </c>
      <c r="I22" s="76">
        <f>SUM(D22:H22)</f>
        <v>71149.066952757872</v>
      </c>
      <c r="J22" s="1"/>
      <c r="K22" s="1"/>
    </row>
    <row r="23" spans="1:15" x14ac:dyDescent="0.2">
      <c r="A23" s="26"/>
      <c r="B23" s="27"/>
      <c r="C23" s="27"/>
      <c r="D23" s="28"/>
      <c r="E23" s="28"/>
      <c r="F23" s="28"/>
      <c r="G23" s="310"/>
      <c r="H23" s="28"/>
      <c r="I23" s="75"/>
      <c r="J23" s="3" t="s">
        <v>301</v>
      </c>
      <c r="K23" s="3" t="s">
        <v>302</v>
      </c>
    </row>
    <row r="24" spans="1:15" s="222" customFormat="1" x14ac:dyDescent="0.2">
      <c r="A24" s="216"/>
      <c r="B24" s="216" t="s">
        <v>303</v>
      </c>
      <c r="C24" s="216"/>
      <c r="D24" s="241">
        <f t="shared" ref="D24:G24" si="1">(D15-D20)</f>
        <v>2.0000000018626451E-2</v>
      </c>
      <c r="E24" s="240">
        <f>(E15-E20)</f>
        <v>0</v>
      </c>
      <c r="F24" s="240">
        <f t="shared" si="1"/>
        <v>-1.4790996501687914E-3</v>
      </c>
      <c r="G24" s="311">
        <f t="shared" si="1"/>
        <v>-1.0000000009313226E-2</v>
      </c>
      <c r="I24" s="216">
        <f>SUM(D24:H24)</f>
        <v>8.5209003591444343E-3</v>
      </c>
      <c r="J24" s="242">
        <v>26351659.458902318</v>
      </c>
      <c r="K24" s="221">
        <f>I24-J24</f>
        <v>-26351659.450381417</v>
      </c>
    </row>
    <row r="25" spans="1:15" s="291" customFormat="1" x14ac:dyDescent="0.2">
      <c r="A25" s="282"/>
      <c r="B25" s="283" t="s">
        <v>311</v>
      </c>
      <c r="C25" s="283"/>
      <c r="D25" s="287" t="str">
        <f t="shared" ref="D25:F25" si="2">IF(ISNUMBER(SEARCH("I/C",D$24)),(D$15-D$20),"")</f>
        <v/>
      </c>
      <c r="E25" s="284" t="str">
        <f>IF(ISNUMBER(SEARCH("I/C",E$24)),(E$15-E$20),"")</f>
        <v/>
      </c>
      <c r="F25" s="285" t="str">
        <f t="shared" si="2"/>
        <v/>
      </c>
      <c r="G25" s="378" t="str">
        <f>IF(ISNUMBER(SEARCH("I/C",G$24)),(G$15-G$20),"")</f>
        <v/>
      </c>
      <c r="H25" s="285"/>
      <c r="I25" s="289">
        <f>SUM(D25:H25)</f>
        <v>0</v>
      </c>
      <c r="J25" s="289">
        <v>939163.28521379852</v>
      </c>
      <c r="K25" s="290">
        <f>I25-J25</f>
        <v>-939163.28521379852</v>
      </c>
    </row>
    <row r="26" spans="1:15" s="222" customFormat="1" x14ac:dyDescent="0.2">
      <c r="A26" s="216"/>
      <c r="B26" s="217" t="s">
        <v>313</v>
      </c>
      <c r="C26" s="217"/>
      <c r="D26" s="226">
        <f t="shared" ref="D26:F26" si="3">IF(D$1="ACTIVE",D$24,0)</f>
        <v>0</v>
      </c>
      <c r="E26" s="218">
        <f>IF(E$1="ACTIVE",E$24,0)</f>
        <v>0</v>
      </c>
      <c r="F26" s="218">
        <f t="shared" si="3"/>
        <v>0</v>
      </c>
      <c r="G26" s="312">
        <f>IF(G$1="ACTIVE",G$24,0)</f>
        <v>0</v>
      </c>
      <c r="H26" s="217"/>
      <c r="I26" s="219">
        <f>SUM(D26:H26)</f>
        <v>0</v>
      </c>
      <c r="J26" s="220">
        <v>25141889.574147325</v>
      </c>
      <c r="K26" s="221">
        <f>I26-J26</f>
        <v>-25141889.574147325</v>
      </c>
    </row>
    <row r="27" spans="1:15" x14ac:dyDescent="0.2">
      <c r="A27" s="30"/>
      <c r="B27" s="30"/>
      <c r="C27" s="30"/>
      <c r="D27" s="227"/>
      <c r="E27" s="169"/>
      <c r="F27" s="169"/>
      <c r="G27" s="313"/>
      <c r="H27" s="30"/>
      <c r="I27" s="51"/>
      <c r="J27" s="51"/>
      <c r="K27" s="70"/>
    </row>
    <row r="28" spans="1:15" x14ac:dyDescent="0.2">
      <c r="A28" s="1"/>
      <c r="B28" s="530" t="s">
        <v>314</v>
      </c>
      <c r="C28" s="1"/>
      <c r="D28" s="228">
        <f t="shared" ref="D28:F28" si="4">+D20/D15</f>
        <v>0.99999992982456631</v>
      </c>
      <c r="E28" s="53">
        <f>+E20/E15</f>
        <v>1</v>
      </c>
      <c r="F28" s="53">
        <f t="shared" si="4"/>
        <v>1.0000000190190843</v>
      </c>
      <c r="G28" s="314">
        <f>+G20/G15</f>
        <v>0</v>
      </c>
      <c r="H28" s="1"/>
      <c r="I28" s="30"/>
      <c r="J28" s="72"/>
      <c r="K28" s="15"/>
    </row>
    <row r="29" spans="1:15" x14ac:dyDescent="0.2">
      <c r="A29" s="1" t="s">
        <v>315</v>
      </c>
      <c r="B29" s="530" t="s">
        <v>316</v>
      </c>
      <c r="C29" s="15" t="s">
        <v>317</v>
      </c>
      <c r="D29" s="34">
        <f t="shared" ref="D29:F29" si="5">D18-D19</f>
        <v>0</v>
      </c>
      <c r="E29" s="34">
        <f>E18-E19</f>
        <v>0</v>
      </c>
      <c r="F29" s="34">
        <f t="shared" si="5"/>
        <v>0</v>
      </c>
      <c r="G29" s="315">
        <f>G18-G19</f>
        <v>0</v>
      </c>
      <c r="H29" s="15"/>
      <c r="I29" s="1"/>
      <c r="J29" s="15"/>
      <c r="K29" s="15"/>
    </row>
    <row r="30" spans="1:15" x14ac:dyDescent="0.2">
      <c r="A30" s="1" t="s">
        <v>318</v>
      </c>
      <c r="B30" s="530" t="s">
        <v>319</v>
      </c>
      <c r="C30" s="15" t="s">
        <v>320</v>
      </c>
      <c r="D30" s="229">
        <f t="shared" ref="D30:F30" si="6">D19/D18</f>
        <v>1</v>
      </c>
      <c r="E30" s="35">
        <f>E19/E18</f>
        <v>1</v>
      </c>
      <c r="F30" s="35">
        <f t="shared" si="6"/>
        <v>1</v>
      </c>
      <c r="G30" s="316">
        <f>G19/G18</f>
        <v>1</v>
      </c>
      <c r="H30" s="15"/>
      <c r="I30" s="1"/>
      <c r="J30" s="15"/>
      <c r="K30" s="15"/>
    </row>
    <row r="31" spans="1:15" x14ac:dyDescent="0.2">
      <c r="A31" s="1"/>
      <c r="B31" s="530" t="s">
        <v>321</v>
      </c>
      <c r="C31" s="15" t="s">
        <v>322</v>
      </c>
      <c r="D31" s="73">
        <f t="shared" ref="D31:F31" si="7">D19*$C$12</f>
        <v>125162.25</v>
      </c>
      <c r="E31" s="36">
        <f>E19*$C$12</f>
        <v>242305</v>
      </c>
      <c r="F31" s="36">
        <f t="shared" si="7"/>
        <v>67875.5</v>
      </c>
      <c r="G31" s="317">
        <f>G19*$C$12</f>
        <v>0.43</v>
      </c>
      <c r="H31" s="15"/>
      <c r="I31" s="37"/>
      <c r="J31" s="15"/>
      <c r="K31" s="15"/>
    </row>
    <row r="32" spans="1:15" x14ac:dyDescent="0.2">
      <c r="A32" s="1"/>
      <c r="B32" s="530" t="s">
        <v>323</v>
      </c>
      <c r="C32" s="15" t="s">
        <v>324</v>
      </c>
      <c r="D32" s="73">
        <f t="shared" ref="D32:F32" si="8">D21/D19</f>
        <v>56.303272352486474</v>
      </c>
      <c r="E32" s="36">
        <f>E21/E19</f>
        <v>45.851551020408159</v>
      </c>
      <c r="F32" s="36">
        <f t="shared" si="8"/>
        <v>34.819081406398482</v>
      </c>
      <c r="G32" s="317">
        <f>G21/G19</f>
        <v>1</v>
      </c>
      <c r="H32" s="15"/>
      <c r="I32" s="37"/>
      <c r="J32" s="15"/>
      <c r="K32" s="15"/>
    </row>
    <row r="33" spans="1:11" x14ac:dyDescent="0.2">
      <c r="A33" s="1"/>
      <c r="B33" s="530" t="s">
        <v>325</v>
      </c>
      <c r="C33" s="15" t="s">
        <v>326</v>
      </c>
      <c r="D33" s="73">
        <f t="shared" ref="D33" si="9">D21+D32*D29</f>
        <v>163884.75</v>
      </c>
      <c r="E33" s="36">
        <f>E21+E32*E29</f>
        <v>258373.49</v>
      </c>
      <c r="F33" s="36">
        <f>F21+F32*F29</f>
        <v>54961.919999999998</v>
      </c>
      <c r="G33" s="317">
        <f>G21+G32*G29</f>
        <v>0.01</v>
      </c>
      <c r="H33" s="15"/>
      <c r="I33" s="37"/>
      <c r="J33" s="15"/>
      <c r="K33" s="15"/>
    </row>
    <row r="34" spans="1:11" x14ac:dyDescent="0.2">
      <c r="A34" s="1"/>
      <c r="B34" s="530" t="s">
        <v>327</v>
      </c>
      <c r="C34" s="15" t="s">
        <v>328</v>
      </c>
      <c r="D34" s="34">
        <f t="shared" ref="D34:F34" si="10">D20-D21</f>
        <v>121115.25</v>
      </c>
      <c r="E34" s="34">
        <f>E20-E21</f>
        <v>-72773.489999999991</v>
      </c>
      <c r="F34" s="34">
        <f t="shared" si="10"/>
        <v>22807.316952757858</v>
      </c>
      <c r="G34" s="315">
        <f>G20-G21</f>
        <v>-0.01</v>
      </c>
      <c r="H34" s="15"/>
      <c r="I34" s="39"/>
      <c r="J34" s="15"/>
      <c r="K34" s="15"/>
    </row>
    <row r="35" spans="1:11" x14ac:dyDescent="0.2">
      <c r="A35" s="1"/>
      <c r="B35" s="530" t="s">
        <v>329</v>
      </c>
      <c r="C35" s="15" t="s">
        <v>330</v>
      </c>
      <c r="D35" s="73">
        <f t="shared" ref="D35:F35" si="11">(D15-D33)*D30</f>
        <v>121115.27000000002</v>
      </c>
      <c r="E35" s="36">
        <f>(E15-E33)*E30</f>
        <v>-72773.489999999991</v>
      </c>
      <c r="F35" s="36">
        <f t="shared" si="11"/>
        <v>22807.315473658207</v>
      </c>
      <c r="G35" s="317">
        <f>(G15-G33)*G30</f>
        <v>-2.0000000009313228E-2</v>
      </c>
      <c r="H35" s="15"/>
      <c r="I35" s="37"/>
      <c r="J35" s="1" t="s">
        <v>331</v>
      </c>
      <c r="K35" s="15"/>
    </row>
    <row r="36" spans="1:11" x14ac:dyDescent="0.2">
      <c r="A36" s="1"/>
      <c r="B36" s="15"/>
      <c r="C36" s="15"/>
      <c r="H36" s="15"/>
      <c r="I36" s="37"/>
      <c r="J36" s="101">
        <v>-3601101.8459579749</v>
      </c>
      <c r="K36" s="72"/>
    </row>
    <row r="37" spans="1:11" x14ac:dyDescent="0.2">
      <c r="A37" s="40"/>
      <c r="B37" s="40" t="s">
        <v>332</v>
      </c>
      <c r="C37" s="40" t="s">
        <v>333</v>
      </c>
      <c r="D37" s="41">
        <f t="shared" ref="D37:F37" si="12">D35-D34</f>
        <v>2.0000000018626451E-2</v>
      </c>
      <c r="E37" s="41">
        <f>E35-E34</f>
        <v>0</v>
      </c>
      <c r="F37" s="41">
        <f t="shared" si="12"/>
        <v>-1.4790996501687914E-3</v>
      </c>
      <c r="G37" s="325">
        <f>G35-G34</f>
        <v>-1.0000000009313227E-2</v>
      </c>
      <c r="H37" s="40"/>
      <c r="I37" s="42">
        <f>SUM(D37:H37)</f>
        <v>8.5209003591444326E-3</v>
      </c>
      <c r="J37" s="138">
        <f>+I37-J36</f>
        <v>3601101.8544788752</v>
      </c>
      <c r="K37" s="40" t="s">
        <v>332</v>
      </c>
    </row>
    <row r="38" spans="1:11" x14ac:dyDescent="0.2">
      <c r="A38" s="15"/>
      <c r="B38" s="15"/>
      <c r="C38" s="15"/>
      <c r="D38" s="280"/>
      <c r="E38" s="93"/>
      <c r="F38" s="93"/>
      <c r="G38" s="317"/>
      <c r="H38" s="15"/>
      <c r="I38" s="1"/>
      <c r="J38" s="34"/>
      <c r="K38" s="15"/>
    </row>
    <row r="39" spans="1:11" x14ac:dyDescent="0.2">
      <c r="A39" s="37" t="s">
        <v>336</v>
      </c>
      <c r="B39" s="530" t="s">
        <v>337</v>
      </c>
      <c r="C39" s="31" t="s">
        <v>338</v>
      </c>
      <c r="D39" s="73">
        <f t="shared" ref="D39:F39" si="13">D15-D18*D32</f>
        <v>121115.27000000002</v>
      </c>
      <c r="E39" s="36">
        <f>E15-E18*E32</f>
        <v>-72773.489999999991</v>
      </c>
      <c r="F39" s="36">
        <f t="shared" si="13"/>
        <v>22807.3154736582</v>
      </c>
      <c r="G39" s="317">
        <f>G15-G18*G32</f>
        <v>-2.0000000009313228E-2</v>
      </c>
      <c r="H39" s="15"/>
      <c r="I39" s="37"/>
      <c r="J39" s="73"/>
      <c r="K39" s="31"/>
    </row>
    <row r="40" spans="1:11" x14ac:dyDescent="0.2">
      <c r="A40" s="37" t="s">
        <v>339</v>
      </c>
      <c r="B40" s="31" t="s">
        <v>340</v>
      </c>
      <c r="C40" s="31" t="s">
        <v>341</v>
      </c>
      <c r="D40" s="73">
        <f t="shared" ref="D40:F40" si="14">D35-D39</f>
        <v>0</v>
      </c>
      <c r="E40" s="36">
        <f>E35-E39</f>
        <v>0</v>
      </c>
      <c r="F40" s="36">
        <f t="shared" si="14"/>
        <v>0</v>
      </c>
      <c r="G40" s="317">
        <f>G35-G39</f>
        <v>0</v>
      </c>
      <c r="H40" s="15"/>
      <c r="I40" s="37"/>
      <c r="J40" s="73"/>
      <c r="K40" s="31"/>
    </row>
    <row r="41" spans="1:11" x14ac:dyDescent="0.2">
      <c r="A41" s="37"/>
      <c r="B41" s="31"/>
      <c r="C41" s="31" t="s">
        <v>342</v>
      </c>
      <c r="D41" s="73">
        <f t="shared" ref="D41:F41" si="15">IF(D40&gt;0,D40,0)</f>
        <v>0</v>
      </c>
      <c r="E41" s="36">
        <f>IF(E40&gt;0,E40,0)</f>
        <v>0</v>
      </c>
      <c r="F41" s="36">
        <f t="shared" si="15"/>
        <v>0</v>
      </c>
      <c r="G41" s="317">
        <f>IF(G40&gt;0,G40,0)</f>
        <v>0</v>
      </c>
      <c r="H41" s="15"/>
      <c r="I41" s="37"/>
      <c r="J41" s="73"/>
      <c r="K41" s="31"/>
    </row>
    <row r="42" spans="1:11" ht="16" x14ac:dyDescent="0.2">
      <c r="A42" s="43"/>
      <c r="B42" s="44" t="s">
        <v>339</v>
      </c>
      <c r="C42" s="45" t="s">
        <v>343</v>
      </c>
      <c r="D42" s="74">
        <f t="shared" ref="D42:G42" si="16">IF(D30&gt;0.1,D41,0)</f>
        <v>0</v>
      </c>
      <c r="E42" s="45">
        <f>IF(E30&gt;0.1,E41,0)</f>
        <v>0</v>
      </c>
      <c r="F42" s="45">
        <f t="shared" si="16"/>
        <v>0</v>
      </c>
      <c r="G42" s="318">
        <f t="shared" si="16"/>
        <v>0</v>
      </c>
      <c r="H42" s="45"/>
      <c r="I42" s="42">
        <f>SUM(D42:H42)</f>
        <v>0</v>
      </c>
      <c r="J42" s="138">
        <f>-I42</f>
        <v>0</v>
      </c>
      <c r="K42" s="44" t="s">
        <v>339</v>
      </c>
    </row>
    <row r="43" spans="1:11" x14ac:dyDescent="0.2">
      <c r="A43" s="37"/>
      <c r="B43" s="15"/>
      <c r="C43" s="15"/>
      <c r="D43" s="56"/>
      <c r="E43" s="56"/>
      <c r="F43" s="56"/>
      <c r="G43" s="319"/>
      <c r="H43" s="15"/>
      <c r="I43" s="1"/>
      <c r="J43" s="15"/>
      <c r="K43" s="15"/>
    </row>
    <row r="44" spans="1:11" x14ac:dyDescent="0.2">
      <c r="A44" s="1"/>
      <c r="B44" s="530" t="s">
        <v>344</v>
      </c>
      <c r="C44" s="15" t="s">
        <v>345</v>
      </c>
      <c r="D44" s="73">
        <f t="shared" ref="D44:F44" si="17">D34+D37-D42</f>
        <v>121115.27000000002</v>
      </c>
      <c r="E44" s="36">
        <f>E34+E37-E42</f>
        <v>-72773.489999999991</v>
      </c>
      <c r="F44" s="36">
        <f t="shared" si="17"/>
        <v>22807.315473658207</v>
      </c>
      <c r="G44" s="317">
        <f>G34+G37-G42</f>
        <v>-2.0000000009313228E-2</v>
      </c>
      <c r="H44" s="15"/>
      <c r="I44" s="37"/>
      <c r="J44" s="15"/>
      <c r="K44" s="15"/>
    </row>
    <row r="45" spans="1:11" x14ac:dyDescent="0.2">
      <c r="A45" s="1" t="s">
        <v>346</v>
      </c>
      <c r="B45" s="530" t="s">
        <v>347</v>
      </c>
      <c r="C45" s="15" t="s">
        <v>348</v>
      </c>
      <c r="D45" s="192">
        <f t="shared" ref="D45:F45" si="18">(D34+D37-D42)/D20</f>
        <v>0.42496585964912287</v>
      </c>
      <c r="E45" s="47">
        <f>(E34+E37-E42)/E20</f>
        <v>-0.39209854525862065</v>
      </c>
      <c r="F45" s="47">
        <f t="shared" si="18"/>
        <v>0.29326911729264965</v>
      </c>
      <c r="G45" s="320" t="e">
        <f>(G34+G37-G42)/G20</f>
        <v>#DIV/0!</v>
      </c>
      <c r="H45" s="15"/>
      <c r="I45" s="48"/>
      <c r="J45" s="15"/>
      <c r="K45" s="15"/>
    </row>
    <row r="46" spans="1:11" x14ac:dyDescent="0.2">
      <c r="A46" s="1" t="s">
        <v>349</v>
      </c>
      <c r="B46" s="530" t="s">
        <v>350</v>
      </c>
      <c r="C46" s="15" t="s">
        <v>320</v>
      </c>
      <c r="D46" s="192">
        <f t="shared" ref="D46:F46" si="19">D30</f>
        <v>1</v>
      </c>
      <c r="E46" s="47">
        <f>E30</f>
        <v>1</v>
      </c>
      <c r="F46" s="47">
        <f t="shared" si="19"/>
        <v>1</v>
      </c>
      <c r="G46" s="320">
        <f>G30</f>
        <v>1</v>
      </c>
      <c r="H46" s="15"/>
      <c r="I46" s="48"/>
      <c r="J46" s="15"/>
      <c r="K46" s="15"/>
    </row>
    <row r="47" spans="1:11" x14ac:dyDescent="0.2">
      <c r="A47" s="15"/>
      <c r="B47" s="530" t="s">
        <v>351</v>
      </c>
      <c r="C47" s="15" t="s">
        <v>352</v>
      </c>
      <c r="D47" s="73">
        <f t="shared" ref="D47:F47" si="20">D20*$C$13</f>
        <v>71250</v>
      </c>
      <c r="E47" s="36">
        <f>E20*$C$13</f>
        <v>46400</v>
      </c>
      <c r="F47" s="36">
        <f t="shared" si="20"/>
        <v>19442.309238189464</v>
      </c>
      <c r="G47" s="317">
        <f>G20*$C$13</f>
        <v>0</v>
      </c>
      <c r="H47" s="15"/>
      <c r="I47" s="1"/>
      <c r="J47" s="15"/>
      <c r="K47" s="15"/>
    </row>
    <row r="48" spans="1:11" x14ac:dyDescent="0.2">
      <c r="A48" s="15"/>
      <c r="B48" s="530" t="s">
        <v>353</v>
      </c>
      <c r="C48" s="15" t="s">
        <v>354</v>
      </c>
      <c r="D48" s="73">
        <f t="shared" ref="D48:F48" si="21">D44-D47</f>
        <v>49865.270000000019</v>
      </c>
      <c r="E48" s="36">
        <f>E44-E47</f>
        <v>-119173.48999999999</v>
      </c>
      <c r="F48" s="36">
        <f t="shared" si="21"/>
        <v>3365.0062354687434</v>
      </c>
      <c r="G48" s="317">
        <f>G44-G47</f>
        <v>-2.0000000009313228E-2</v>
      </c>
      <c r="H48" s="15"/>
      <c r="I48" s="37"/>
      <c r="J48" s="15"/>
      <c r="K48" s="15"/>
    </row>
    <row r="49" spans="1:34" x14ac:dyDescent="0.2">
      <c r="A49" s="15"/>
      <c r="B49" s="15"/>
      <c r="C49" s="15" t="s">
        <v>355</v>
      </c>
      <c r="D49" s="70">
        <f t="shared" ref="D49:F49" si="22">IF(D48&gt;0,D48,0)</f>
        <v>49865.270000000019</v>
      </c>
      <c r="E49" s="31">
        <f>IF(E48&gt;0,E48,0)</f>
        <v>0</v>
      </c>
      <c r="F49" s="31">
        <f t="shared" si="22"/>
        <v>3365.0062354687434</v>
      </c>
      <c r="G49" s="321">
        <f>IF(G48&gt;0,G48,0)</f>
        <v>0</v>
      </c>
      <c r="H49" s="15"/>
      <c r="I49" s="37"/>
      <c r="J49" s="15"/>
      <c r="K49" s="15"/>
    </row>
    <row r="50" spans="1:34" ht="16" x14ac:dyDescent="0.2">
      <c r="A50" s="40"/>
      <c r="B50" s="49" t="s">
        <v>356</v>
      </c>
      <c r="C50" s="40" t="s">
        <v>357</v>
      </c>
      <c r="D50" s="74">
        <f t="shared" ref="D50:F50" si="23">IF(D30&lt;0.9,D49,0)</f>
        <v>0</v>
      </c>
      <c r="E50" s="45">
        <f>IF(E30&lt;0.9,E49,0)</f>
        <v>0</v>
      </c>
      <c r="F50" s="45">
        <f t="shared" si="23"/>
        <v>0</v>
      </c>
      <c r="G50" s="318">
        <f>IF(G30&lt;0.9,G49,0)</f>
        <v>0</v>
      </c>
      <c r="H50" s="40"/>
      <c r="I50" s="42">
        <f>SUM(D50:H50)</f>
        <v>0</v>
      </c>
      <c r="J50" s="138">
        <f>-I50</f>
        <v>0</v>
      </c>
      <c r="K50" s="49" t="s">
        <v>356</v>
      </c>
    </row>
    <row r="51" spans="1:34" x14ac:dyDescent="0.2">
      <c r="A51" s="36"/>
      <c r="B51" s="36"/>
      <c r="C51" s="36"/>
      <c r="D51" s="280"/>
      <c r="E51" s="36"/>
      <c r="F51" s="36"/>
      <c r="G51" s="317"/>
      <c r="H51" s="36">
        <v>422</v>
      </c>
      <c r="I51" s="37"/>
      <c r="J51" s="73"/>
      <c r="K51" s="70"/>
      <c r="M51" t="s">
        <v>359</v>
      </c>
      <c r="AH51" s="36"/>
    </row>
    <row r="52" spans="1:34" x14ac:dyDescent="0.2">
      <c r="A52" s="475"/>
      <c r="B52" s="475" t="s">
        <v>360</v>
      </c>
      <c r="C52" s="475"/>
      <c r="D52" s="475">
        <v>0</v>
      </c>
      <c r="E52" s="475">
        <v>0</v>
      </c>
      <c r="F52" s="475">
        <v>0</v>
      </c>
      <c r="G52" s="478">
        <v>0</v>
      </c>
      <c r="H52" s="475"/>
      <c r="I52" s="479">
        <f>SUM(D52:H52)</f>
        <v>0</v>
      </c>
      <c r="J52" s="479">
        <f>-I52</f>
        <v>0</v>
      </c>
      <c r="K52" s="51"/>
      <c r="N52" s="173">
        <f>A2</f>
        <v>45252</v>
      </c>
      <c r="O52" s="134" t="s">
        <v>361</v>
      </c>
    </row>
    <row r="53" spans="1:34" x14ac:dyDescent="0.2">
      <c r="A53" s="51"/>
      <c r="B53" s="51"/>
      <c r="C53" s="51"/>
      <c r="D53" s="51"/>
      <c r="E53" s="51"/>
      <c r="F53" s="51"/>
      <c r="G53" s="481"/>
      <c r="H53" s="51"/>
      <c r="I53" s="482"/>
      <c r="J53" s="51"/>
      <c r="K53" s="51"/>
      <c r="M53" s="132" t="s">
        <v>362</v>
      </c>
      <c r="N53" s="70">
        <v>287917</v>
      </c>
      <c r="O53" s="70">
        <v>1420167</v>
      </c>
    </row>
    <row r="54" spans="1:34" x14ac:dyDescent="0.2">
      <c r="A54" s="50"/>
      <c r="B54" s="50" t="s">
        <v>363</v>
      </c>
      <c r="C54" s="50" t="s">
        <v>364</v>
      </c>
      <c r="D54" s="50">
        <f t="shared" ref="D54:G54" si="24">D37-D42-D50-D52</f>
        <v>2.0000000018626451E-2</v>
      </c>
      <c r="E54" s="50">
        <f t="shared" si="24"/>
        <v>0</v>
      </c>
      <c r="F54" s="50">
        <f t="shared" si="24"/>
        <v>-1.4790996501687914E-3</v>
      </c>
      <c r="G54" s="322">
        <f t="shared" si="24"/>
        <v>-1.0000000009313227E-2</v>
      </c>
      <c r="H54" s="50"/>
      <c r="I54" s="234">
        <f>SUM(D54:H54)</f>
        <v>8.5209003591444326E-3</v>
      </c>
      <c r="J54" s="50">
        <f>SUM(J36:J52)-I54</f>
        <v>-8.7311489635477635E-11</v>
      </c>
      <c r="K54" s="51"/>
      <c r="M54" t="s">
        <v>365</v>
      </c>
      <c r="N54" s="347">
        <f>+I56</f>
        <v>-3.5717560385819525E-3</v>
      </c>
      <c r="O54" s="347">
        <f>+I56</f>
        <v>-3.5717560385819525E-3</v>
      </c>
    </row>
    <row r="55" spans="1:34" s="51" customFormat="1" x14ac:dyDescent="0.2">
      <c r="A55" s="62"/>
      <c r="B55" s="62" t="s">
        <v>366</v>
      </c>
      <c r="C55" s="62" t="s">
        <v>364</v>
      </c>
      <c r="D55" s="62">
        <v>2.0000000018626451E-2</v>
      </c>
      <c r="E55" s="62">
        <v>0</v>
      </c>
      <c r="F55" s="62">
        <v>-1.4790996501687914E-3</v>
      </c>
      <c r="G55" s="323">
        <v>-1.0000000009313227E-2</v>
      </c>
      <c r="H55" s="62"/>
      <c r="I55" s="63">
        <f>SUM(D55:H55)</f>
        <v>8.5209003591444326E-3</v>
      </c>
      <c r="J55" s="62">
        <f>+I55-J36</f>
        <v>3601101.8544788752</v>
      </c>
      <c r="K55" s="187"/>
      <c r="L55" s="70"/>
      <c r="M55" s="133" t="s">
        <v>362</v>
      </c>
      <c r="N55" s="159">
        <f>+N53+N54</f>
        <v>287916.99642824393</v>
      </c>
      <c r="O55" s="159">
        <f>+O53+O54</f>
        <v>1420166.996428244</v>
      </c>
    </row>
    <row r="56" spans="1:34" x14ac:dyDescent="0.2">
      <c r="A56" s="1"/>
      <c r="B56" s="15" t="s">
        <v>367</v>
      </c>
      <c r="C56" s="15"/>
      <c r="D56" s="136">
        <f t="shared" ref="D56:F56" si="25">+D54-D55</f>
        <v>0</v>
      </c>
      <c r="E56" s="136">
        <f>+E54-E55</f>
        <v>0</v>
      </c>
      <c r="F56" s="46">
        <f t="shared" si="25"/>
        <v>0</v>
      </c>
      <c r="G56" s="324">
        <f>+G54-G55</f>
        <v>0</v>
      </c>
      <c r="H56" s="46"/>
      <c r="I56" s="38">
        <f>SUM(D56:H56)+'completed 2022'!AR58</f>
        <v>-3.5717560385819525E-3</v>
      </c>
      <c r="J56" s="46">
        <f>+I54-I55-I56</f>
        <v>3.5717560385819525E-3</v>
      </c>
      <c r="K56" s="188"/>
      <c r="L56" s="112"/>
      <c r="M56" t="s">
        <v>368</v>
      </c>
      <c r="N56" s="347"/>
      <c r="O56" s="347"/>
      <c r="P56" s="327"/>
    </row>
    <row r="57" spans="1:34" ht="16" thickBot="1" x14ac:dyDescent="0.25">
      <c r="A57" s="6"/>
      <c r="B57" s="6"/>
      <c r="C57" s="6"/>
      <c r="I57" s="137">
        <f>I55-J36</f>
        <v>3601101.8544788752</v>
      </c>
      <c r="K57" s="127"/>
      <c r="L57" s="88"/>
      <c r="M57" s="236" t="s">
        <v>362</v>
      </c>
      <c r="N57" s="237">
        <f>SUM(N55:N56)</f>
        <v>287916.99642824393</v>
      </c>
      <c r="O57" s="237">
        <f>SUM(O55:O56)</f>
        <v>1420166.996428244</v>
      </c>
    </row>
    <row r="58" spans="1:34" x14ac:dyDescent="0.2">
      <c r="A58" s="6"/>
      <c r="B58" s="6"/>
      <c r="C58" s="6"/>
      <c r="I58" s="92"/>
      <c r="K58" s="112"/>
    </row>
    <row r="59" spans="1:34" x14ac:dyDescent="0.2">
      <c r="A59" s="6"/>
      <c r="B59" s="6"/>
      <c r="C59" s="6"/>
      <c r="I59" s="92"/>
      <c r="K59" s="112"/>
    </row>
    <row r="60" spans="1:34" x14ac:dyDescent="0.2">
      <c r="I60" s="92"/>
      <c r="M60" t="s">
        <v>369</v>
      </c>
      <c r="N60" s="59" t="e">
        <f>SUM(#REF!)</f>
        <v>#REF!</v>
      </c>
    </row>
    <row r="61" spans="1:34" x14ac:dyDescent="0.2">
      <c r="I61" s="92"/>
      <c r="M61" t="s">
        <v>370</v>
      </c>
      <c r="N61" s="59" t="e">
        <f>I56-N60</f>
        <v>#REF!</v>
      </c>
    </row>
    <row r="62" spans="1:34" ht="16" thickBot="1" x14ac:dyDescent="0.25">
      <c r="I62" s="92"/>
      <c r="M62" s="245"/>
      <c r="N62" s="237" t="e">
        <f>SUM(N60:N61)</f>
        <v>#REF!</v>
      </c>
    </row>
    <row r="63" spans="1:34" x14ac:dyDescent="0.2">
      <c r="I63" s="198"/>
    </row>
  </sheetData>
  <protectedRanges>
    <protectedRange sqref="I6:IV6 K7:K12 A6:D6 F6:G6" name="Range1_1" securityDescriptor="O:WDG:WDD:(A;;CC;;;S-1-5-21-515639634-1143291363-624655392-4399)(A;;CC;;;S-1-5-21-515639634-1143291363-624655392-9522)(A;;CC;;;S-1-5-21-515639634-1143291363-624655392-5759)(A;;CC;;;S-1-5-21-515639634-1143291363-624655392-1161)(A;;CC;;;S-1-5-21-515639634-1143291363-624655392-9570)"/>
    <protectedRange sqref="D12:G12" name="Range1_2" securityDescriptor="O:WDG:WDD:(A;;CC;;;S-1-5-21-515639634-1143291363-624655392-4399)(A;;CC;;;S-1-5-21-515639634-1143291363-624655392-9522)(A;;CC;;;S-1-5-21-515639634-1143291363-624655392-5759)(A;;CC;;;S-1-5-21-515639634-1143291363-624655392-1161)(A;;CC;;;S-1-5-21-515639634-1143291363-624655392-9570)"/>
    <protectedRange sqref="H23 D16:G17 D20:G23 D14:G14" name="Range1_4" securityDescriptor="O:WDG:WDD:(A;;CC;;;S-1-5-21-515639634-1143291363-624655392-4399)(A;;CC;;;S-1-5-21-515639634-1143291363-624655392-9522)(A;;CC;;;S-1-5-21-515639634-1143291363-624655392-5759)(A;;CC;;;S-1-5-21-515639634-1143291363-624655392-1161)(A;;CC;;;S-1-5-21-515639634-1143291363-624655392-9570)"/>
    <protectedRange sqref="K18 M18 P18:IV18 A18:G18" name="Range1_6" securityDescriptor="O:WDG:WDD:(A;;CC;;;S-1-5-21-515639634-1143291363-624655392-4399)(A;;CC;;;S-1-5-21-515639634-1143291363-624655392-9522)(A;;CC;;;S-1-5-21-515639634-1143291363-624655392-5759)(A;;CC;;;S-1-5-21-515639634-1143291363-624655392-1161)(A;;CC;;;S-1-5-21-515639634-1143291363-624655392-9570)"/>
    <protectedRange sqref="I24 H26:H27" name="Range5_4" securityDescriptor="O:WDG:WDD:(A;;CC;;;WD)"/>
    <protectedRange sqref="I13:K14 I22:I23 J22:K24 J20:J21 J16:J17 I25:K27" name="Range1_8" securityDescriptor="O:WDG:WDD:(A;;CC;;;S-1-5-21-515639634-1143291363-624655392-4399)(A;;CC;;;S-1-5-21-515639634-1143291363-624655392-9522)(A;;CC;;;S-1-5-21-515639634-1143291363-624655392-5759)(A;;CC;;;S-1-5-21-515639634-1143291363-624655392-1161)(A;;CC;;;S-1-5-21-515639634-1143291363-624655392-9570)"/>
    <protectedRange sqref="D24 F24:G24" name="Range5_5" securityDescriptor="O:WDG:WDD:(A;;CC;;;WD)"/>
    <protectedRange sqref="J18:J19 M19:IV19 A19:G19" name="Range1_13" securityDescriptor="O:WDG:WDD:(A;;CC;;;S-1-5-21-515639634-1143291363-624655392-4399)(A;;CC;;;S-1-5-21-515639634-1143291363-624655392-9522)(A;;CC;;;S-1-5-21-515639634-1143291363-624655392-5759)(A;;CC;;;S-1-5-21-515639634-1143291363-624655392-1161)(A;;CC;;;S-1-5-21-515639634-1143291363-624655392-9570)"/>
    <protectedRange sqref="I15:K15 M15 I16:I21 P15:IV15 A15:G15" name="Range1_16" securityDescriptor="O:WDG:WDD:(A;;CC;;;S-1-5-21-515639634-1143291363-624655392-4399)(A;;CC;;;S-1-5-21-515639634-1143291363-624655392-9522)(A;;CC;;;S-1-5-21-515639634-1143291363-624655392-5759)(A;;CC;;;S-1-5-21-515639634-1143291363-624655392-1161)(A;;CC;;;S-1-5-21-515639634-1143291363-624655392-9570)"/>
    <protectedRange sqref="J56:K56 H28:I28" name="Range5_6" securityDescriptor="O:WDG:WDD:(A;;CC;;;WD)"/>
    <protectedRange sqref="J28:K28" name="Range1_17" securityDescriptor="O:WDG:WDD:(A;;CC;;;S-1-5-21-515639634-1143291363-624655392-4399)(A;;CC;;;S-1-5-21-515639634-1143291363-624655392-9522)(A;;CC;;;S-1-5-21-515639634-1143291363-624655392-5759)(A;;CC;;;S-1-5-21-515639634-1143291363-624655392-1161)(A;;CC;;;S-1-5-21-515639634-1143291363-624655392-9570)"/>
    <protectedRange sqref="E6" name="Range1_1_4" securityDescriptor="O:WDG:WDD:(A;;CC;;;S-1-5-21-515639634-1143291363-624655392-4399)(A;;CC;;;S-1-5-21-515639634-1143291363-624655392-9522)(A;;CC;;;S-1-5-21-515639634-1143291363-624655392-5759)(A;;CC;;;S-1-5-21-515639634-1143291363-624655392-1161)(A;;CC;;;S-1-5-21-515639634-1143291363-624655392-9570)"/>
    <protectedRange sqref="F1" name="Range1_56" securityDescriptor="O:WDG:WDD:(A;;CC;;;S-1-5-21-515639634-1143291363-624655392-4399)(A;;CC;;;S-1-5-21-515639634-1143291363-624655392-9522)(A;;CC;;;S-1-5-21-515639634-1143291363-624655392-5759)(A;;CC;;;S-1-5-21-515639634-1143291363-624655392-1161)(A;;CC;;;S-1-5-21-515639634-1143291363-624655392-9570)"/>
    <protectedRange sqref="G1" name="Range1_63" securityDescriptor="O:WDG:WDD:(A;;CC;;;S-1-5-21-515639634-1143291363-624655392-4399)(A;;CC;;;S-1-5-21-515639634-1143291363-624655392-9522)(A;;CC;;;S-1-5-21-515639634-1143291363-624655392-5759)(A;;CC;;;S-1-5-21-515639634-1143291363-624655392-1161)(A;;CC;;;S-1-5-21-515639634-1143291363-624655392-9570)"/>
    <protectedRange sqref="D1:E1" name="Range1_65" securityDescriptor="O:WDG:WDD:(A;;CC;;;S-1-5-21-515639634-1143291363-624655392-4399)(A;;CC;;;S-1-5-21-515639634-1143291363-624655392-9522)(A;;CC;;;S-1-5-21-515639634-1143291363-624655392-5759)(A;;CC;;;S-1-5-21-515639634-1143291363-624655392-1161)(A;;CC;;;S-1-5-21-515639634-1143291363-624655392-9570)"/>
  </protectedRanges>
  <mergeCells count="4">
    <mergeCell ref="G9:G10"/>
    <mergeCell ref="D9:D10"/>
    <mergeCell ref="E9:E10"/>
    <mergeCell ref="F9:F10"/>
  </mergeCells>
  <conditionalFormatting sqref="A22:G22 A24:G24 A29:K29">
    <cfRule type="cellIs" dxfId="96" priority="12" operator="lessThan">
      <formula>0</formula>
    </cfRule>
  </conditionalFormatting>
  <conditionalFormatting sqref="D17:G17">
    <cfRule type="cellIs" dxfId="95" priority="20" operator="notEqual">
      <formula>#REF!</formula>
    </cfRule>
  </conditionalFormatting>
  <conditionalFormatting sqref="D1:G1">
    <cfRule type="containsText" dxfId="94" priority="7" operator="containsText" text="ON HOLD">
      <formula>NOT(ISERROR(SEARCH("ON HOLD",D1)))</formula>
    </cfRule>
  </conditionalFormatting>
  <conditionalFormatting sqref="D2:G5">
    <cfRule type="cellIs" dxfId="93" priority="11" operator="between">
      <formula>1</formula>
      <formula>100000000</formula>
    </cfRule>
  </conditionalFormatting>
  <conditionalFormatting sqref="D16:G16">
    <cfRule type="cellIs" dxfId="92" priority="8" operator="notEqual">
      <formula>"USD"</formula>
    </cfRule>
  </conditionalFormatting>
  <conditionalFormatting sqref="D27:G27">
    <cfRule type="cellIs" dxfId="91" priority="10" operator="greaterThan">
      <formula>0.25</formula>
    </cfRule>
  </conditionalFormatting>
  <conditionalFormatting sqref="D28:G28">
    <cfRule type="cellIs" dxfId="90" priority="13" operator="equal">
      <formula>1</formula>
    </cfRule>
  </conditionalFormatting>
  <conditionalFormatting sqref="D30:XFD30">
    <cfRule type="cellIs" dxfId="89" priority="9" operator="greaterThan">
      <formula>1</formula>
    </cfRule>
  </conditionalFormatting>
  <conditionalFormatting sqref="F17:G17">
    <cfRule type="cellIs" dxfId="88" priority="16" operator="notEqual">
      <formula>#REF!</formula>
    </cfRule>
  </conditionalFormatting>
  <conditionalFormatting sqref="I22:K22 I24:K24">
    <cfRule type="cellIs" dxfId="87" priority="18" operator="lessThan">
      <formula>0</formula>
    </cfRule>
  </conditionalFormatting>
  <conditionalFormatting sqref="K25:K27">
    <cfRule type="cellIs" dxfId="86" priority="19" operator="lessThan">
      <formula>0</formula>
    </cfRule>
  </conditionalFormatting>
  <conditionalFormatting sqref="B31:B35">
    <cfRule type="cellIs" dxfId="4" priority="4" operator="lessThan">
      <formula>0</formula>
    </cfRule>
  </conditionalFormatting>
  <conditionalFormatting sqref="B39">
    <cfRule type="cellIs" dxfId="3" priority="3" operator="lessThan">
      <formula>0</formula>
    </cfRule>
  </conditionalFormatting>
  <conditionalFormatting sqref="B44:B48">
    <cfRule type="cellIs" dxfId="2" priority="2" operator="lessThan">
      <formula>0</formula>
    </cfRule>
  </conditionalFormatting>
  <conditionalFormatting sqref="B28">
    <cfRule type="cellIs" dxfId="0" priority="1" operator="lessThan">
      <formula>0</formula>
    </cfRule>
  </conditionalFormatting>
  <pageMargins left="0.45" right="0.45" top="0.5" bottom="0.5" header="0.3" footer="0.3"/>
  <pageSetup scale="58" orientation="landscape" horizontalDpi="1200" verticalDpi="1200" r:id="rId1"/>
  <rowBreaks count="1" manualBreakCount="1">
    <brk id="5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77CA-2165-094A-9101-4ED65E7BF245}">
  <dimension ref="A1"/>
  <sheetViews>
    <sheetView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EM63"/>
  <sheetViews>
    <sheetView zoomScale="85" zoomScaleNormal="85" workbookViewId="0">
      <pane xSplit="3" ySplit="11" topLeftCell="AS12" activePane="bottomRight" state="frozen"/>
      <selection pane="topRight" activeCell="D5" sqref="D5"/>
      <selection pane="bottomLeft" activeCell="A16" sqref="A16"/>
      <selection pane="bottomRight" activeCell="BI42" sqref="BI42"/>
    </sheetView>
  </sheetViews>
  <sheetFormatPr baseColWidth="10" defaultColWidth="13.5" defaultRowHeight="15" x14ac:dyDescent="0.2"/>
  <cols>
    <col min="1" max="1" width="10.83203125" customWidth="1"/>
    <col min="2" max="2" width="26.83203125" customWidth="1"/>
    <col min="3" max="3" width="6.5" customWidth="1"/>
    <col min="4" max="16" width="16.5" customWidth="1"/>
    <col min="17" max="17" width="18.83203125" style="252" customWidth="1"/>
    <col min="18" max="29" width="16.5" customWidth="1"/>
    <col min="30" max="30" width="22.1640625" customWidth="1"/>
    <col min="31" max="31" width="16.5" style="302" customWidth="1"/>
    <col min="32" max="32" width="16.5" customWidth="1"/>
    <col min="33" max="33" width="18.83203125" customWidth="1"/>
    <col min="34" max="48" width="16.5" customWidth="1"/>
    <col min="49" max="49" width="17.5" style="302" customWidth="1"/>
    <col min="50" max="84" width="16.5" customWidth="1"/>
    <col min="85" max="85" width="17.83203125" customWidth="1"/>
    <col min="86" max="95" width="16.5" customWidth="1"/>
    <col min="96" max="96" width="19" customWidth="1"/>
    <col min="97" max="105" width="16.5" customWidth="1"/>
    <col min="106" max="106" width="19.5" bestFit="1" customWidth="1"/>
    <col min="107" max="116" width="16.5" customWidth="1"/>
    <col min="117" max="117" width="2.33203125" customWidth="1"/>
    <col min="118" max="118" width="19.1640625" bestFit="1" customWidth="1"/>
    <col min="119" max="119" width="24.33203125" bestFit="1" customWidth="1"/>
    <col min="120" max="120" width="19.6640625" bestFit="1" customWidth="1"/>
    <col min="122" max="122" width="17" customWidth="1"/>
    <col min="123" max="123" width="14.1640625" bestFit="1" customWidth="1"/>
  </cols>
  <sheetData>
    <row r="1" spans="1:124" ht="19" x14ac:dyDescent="0.25">
      <c r="A1" s="2" t="s">
        <v>0</v>
      </c>
      <c r="D1" s="150" t="s">
        <v>1</v>
      </c>
      <c r="E1" s="150" t="s">
        <v>1</v>
      </c>
      <c r="F1" s="150" t="s">
        <v>1</v>
      </c>
      <c r="G1" s="150" t="s">
        <v>1</v>
      </c>
      <c r="H1" s="150" t="s">
        <v>1</v>
      </c>
      <c r="I1" s="150" t="s">
        <v>1</v>
      </c>
      <c r="J1" s="150" t="s">
        <v>1</v>
      </c>
      <c r="K1" s="150" t="s">
        <v>1</v>
      </c>
      <c r="L1" s="150" t="s">
        <v>1</v>
      </c>
      <c r="M1" s="281" t="s">
        <v>1</v>
      </c>
      <c r="N1" s="281" t="s">
        <v>1</v>
      </c>
      <c r="O1" s="297" t="s">
        <v>2</v>
      </c>
      <c r="P1" s="297" t="s">
        <v>2</v>
      </c>
      <c r="Q1" s="249" t="s">
        <v>3</v>
      </c>
      <c r="R1" s="248" t="s">
        <v>3</v>
      </c>
      <c r="S1" s="248" t="s">
        <v>3</v>
      </c>
      <c r="T1" s="248" t="s">
        <v>4</v>
      </c>
      <c r="U1" s="248" t="s">
        <v>4</v>
      </c>
      <c r="V1" s="248" t="s">
        <v>4</v>
      </c>
      <c r="W1" s="248" t="s">
        <v>3</v>
      </c>
      <c r="X1" s="248" t="s">
        <v>3</v>
      </c>
      <c r="Y1" s="248" t="s">
        <v>3</v>
      </c>
      <c r="Z1" s="248" t="s">
        <v>4</v>
      </c>
      <c r="AA1" s="248" t="s">
        <v>4</v>
      </c>
      <c r="AB1" s="248" t="s">
        <v>4</v>
      </c>
      <c r="AC1" s="248" t="s">
        <v>4</v>
      </c>
      <c r="AD1" s="248" t="s">
        <v>3</v>
      </c>
      <c r="AE1" s="300" t="s">
        <v>3</v>
      </c>
      <c r="AF1" s="201" t="s">
        <v>5</v>
      </c>
      <c r="AG1" s="201" t="s">
        <v>5</v>
      </c>
      <c r="AH1" s="201" t="s">
        <v>5</v>
      </c>
      <c r="AI1" s="201" t="s">
        <v>5</v>
      </c>
      <c r="AJ1" s="201" t="s">
        <v>5</v>
      </c>
      <c r="AK1" s="201" t="s">
        <v>5</v>
      </c>
      <c r="AL1" s="201" t="s">
        <v>5</v>
      </c>
      <c r="AM1" s="201" t="s">
        <v>5</v>
      </c>
      <c r="AN1" s="201" t="s">
        <v>5</v>
      </c>
      <c r="AO1" s="201" t="s">
        <v>5</v>
      </c>
      <c r="AP1" s="201" t="s">
        <v>5</v>
      </c>
      <c r="AQ1" s="201" t="s">
        <v>5</v>
      </c>
      <c r="AR1" s="201" t="s">
        <v>5</v>
      </c>
      <c r="AS1" s="201" t="s">
        <v>5</v>
      </c>
      <c r="AT1" s="201" t="s">
        <v>5</v>
      </c>
      <c r="AU1" s="201" t="s">
        <v>5</v>
      </c>
      <c r="AV1" s="201" t="s">
        <v>5</v>
      </c>
      <c r="AW1" s="524" t="s">
        <v>6</v>
      </c>
      <c r="AX1" s="150" t="s">
        <v>6</v>
      </c>
      <c r="AY1" s="150" t="s">
        <v>6</v>
      </c>
      <c r="AZ1" s="150" t="s">
        <v>6</v>
      </c>
      <c r="BA1" s="150" t="s">
        <v>6</v>
      </c>
      <c r="BB1" s="150" t="s">
        <v>6</v>
      </c>
      <c r="BC1" s="150" t="s">
        <v>6</v>
      </c>
      <c r="BD1" s="150" t="s">
        <v>6</v>
      </c>
      <c r="BE1" s="150" t="s">
        <v>6</v>
      </c>
      <c r="BF1" s="150" t="s">
        <v>6</v>
      </c>
      <c r="BG1" s="150" t="s">
        <v>6</v>
      </c>
      <c r="BH1" s="150" t="s">
        <v>6</v>
      </c>
      <c r="BI1" s="150" t="s">
        <v>6</v>
      </c>
      <c r="BJ1" s="150" t="s">
        <v>6</v>
      </c>
      <c r="BK1" s="150" t="s">
        <v>6</v>
      </c>
      <c r="BL1" s="150" t="s">
        <v>6</v>
      </c>
      <c r="BM1" s="150" t="s">
        <v>6</v>
      </c>
      <c r="BN1" s="150" t="s">
        <v>6</v>
      </c>
      <c r="BO1" s="150" t="s">
        <v>6</v>
      </c>
      <c r="BP1" s="150" t="s">
        <v>6</v>
      </c>
      <c r="BQ1" s="150" t="s">
        <v>6</v>
      </c>
      <c r="BR1" s="150" t="s">
        <v>6</v>
      </c>
      <c r="BS1" s="150" t="s">
        <v>6</v>
      </c>
      <c r="BT1" s="150" t="s">
        <v>6</v>
      </c>
      <c r="BU1" s="150" t="s">
        <v>6</v>
      </c>
      <c r="BV1" s="150" t="s">
        <v>6</v>
      </c>
      <c r="BW1" s="150" t="s">
        <v>6</v>
      </c>
      <c r="BX1" s="150" t="s">
        <v>6</v>
      </c>
      <c r="BY1" s="150" t="s">
        <v>6</v>
      </c>
      <c r="BZ1" s="150" t="s">
        <v>6</v>
      </c>
      <c r="CA1" s="150" t="s">
        <v>6</v>
      </c>
      <c r="CB1" s="150" t="s">
        <v>6</v>
      </c>
      <c r="CC1" s="150" t="s">
        <v>6</v>
      </c>
      <c r="CD1" s="150" t="s">
        <v>6</v>
      </c>
      <c r="CE1" s="150" t="s">
        <v>6</v>
      </c>
      <c r="CF1" s="150" t="s">
        <v>6</v>
      </c>
      <c r="CG1" s="150" t="s">
        <v>6</v>
      </c>
      <c r="CH1" s="150" t="s">
        <v>6</v>
      </c>
      <c r="CI1" s="150" t="s">
        <v>6</v>
      </c>
      <c r="CJ1" s="150" t="s">
        <v>6</v>
      </c>
      <c r="CK1" s="150" t="s">
        <v>6</v>
      </c>
      <c r="CL1" s="150" t="s">
        <v>6</v>
      </c>
      <c r="CM1" s="150" t="s">
        <v>6</v>
      </c>
      <c r="CN1" s="150" t="s">
        <v>6</v>
      </c>
      <c r="CO1" s="150" t="s">
        <v>6</v>
      </c>
      <c r="CP1" s="150" t="s">
        <v>6</v>
      </c>
      <c r="CQ1" s="150" t="s">
        <v>6</v>
      </c>
      <c r="CR1" s="150" t="s">
        <v>6</v>
      </c>
      <c r="CS1" s="150" t="s">
        <v>6</v>
      </c>
      <c r="CT1" s="150" t="s">
        <v>6</v>
      </c>
      <c r="CU1" s="150" t="s">
        <v>6</v>
      </c>
      <c r="CV1" s="150" t="s">
        <v>6</v>
      </c>
      <c r="CW1" s="150" t="s">
        <v>6</v>
      </c>
      <c r="CX1" s="150" t="s">
        <v>6</v>
      </c>
      <c r="CY1" s="150" t="s">
        <v>6</v>
      </c>
      <c r="CZ1" s="150" t="s">
        <v>6</v>
      </c>
      <c r="DA1" s="150" t="s">
        <v>6</v>
      </c>
      <c r="DB1" s="150" t="s">
        <v>6</v>
      </c>
      <c r="DC1" s="150" t="s">
        <v>6</v>
      </c>
      <c r="DD1" s="150" t="s">
        <v>6</v>
      </c>
      <c r="DE1" s="150" t="s">
        <v>6</v>
      </c>
      <c r="DF1" s="150" t="s">
        <v>6</v>
      </c>
      <c r="DG1" s="150" t="s">
        <v>6</v>
      </c>
      <c r="DH1" s="150" t="s">
        <v>6</v>
      </c>
      <c r="DI1" s="150" t="s">
        <v>6</v>
      </c>
      <c r="DJ1" s="150" t="s">
        <v>6</v>
      </c>
      <c r="DK1" s="150" t="s">
        <v>6</v>
      </c>
      <c r="DL1" s="150" t="s">
        <v>6</v>
      </c>
      <c r="DN1" s="112"/>
    </row>
    <row r="2" spans="1:124" s="92" customFormat="1" ht="19" x14ac:dyDescent="0.25">
      <c r="A2" s="90">
        <v>45252</v>
      </c>
      <c r="B2" s="129" t="s">
        <v>7</v>
      </c>
      <c r="C2" s="184" t="s">
        <v>8</v>
      </c>
      <c r="D2" s="129">
        <v>0</v>
      </c>
      <c r="E2" s="129">
        <v>313</v>
      </c>
      <c r="F2" s="129">
        <v>0</v>
      </c>
      <c r="G2" s="129">
        <v>0</v>
      </c>
      <c r="H2" s="129">
        <v>0</v>
      </c>
      <c r="I2" s="129">
        <v>1745</v>
      </c>
      <c r="J2" s="129">
        <v>3816</v>
      </c>
      <c r="K2" s="129">
        <v>0</v>
      </c>
      <c r="L2" s="129">
        <v>217</v>
      </c>
      <c r="M2" s="129">
        <v>119.5</v>
      </c>
      <c r="N2" s="346">
        <v>3190.5</v>
      </c>
      <c r="O2" s="129">
        <v>0</v>
      </c>
      <c r="P2" s="129">
        <v>251</v>
      </c>
      <c r="Q2" s="250">
        <v>0</v>
      </c>
      <c r="R2" s="129">
        <v>0</v>
      </c>
      <c r="S2" s="223">
        <v>0</v>
      </c>
      <c r="T2" s="129">
        <v>1302</v>
      </c>
      <c r="U2" s="129">
        <v>0</v>
      </c>
      <c r="V2" s="223">
        <v>0</v>
      </c>
      <c r="W2" s="129">
        <v>0</v>
      </c>
      <c r="X2" s="223">
        <v>0</v>
      </c>
      <c r="Y2" s="223">
        <v>0</v>
      </c>
      <c r="Z2" s="129">
        <v>1283</v>
      </c>
      <c r="AA2" s="129">
        <v>0</v>
      </c>
      <c r="AB2" s="129">
        <v>1255</v>
      </c>
      <c r="AC2" s="223">
        <v>0</v>
      </c>
      <c r="AD2" s="223">
        <v>46</v>
      </c>
      <c r="AE2" s="301">
        <v>0</v>
      </c>
      <c r="AF2" s="223">
        <v>0</v>
      </c>
      <c r="AG2" s="223">
        <v>0</v>
      </c>
      <c r="AH2" s="223">
        <v>0</v>
      </c>
      <c r="AI2" s="223">
        <v>0</v>
      </c>
      <c r="AJ2" s="223">
        <v>0</v>
      </c>
      <c r="AK2" s="223">
        <v>0</v>
      </c>
      <c r="AL2" s="223">
        <v>0</v>
      </c>
      <c r="AM2" s="223">
        <v>0</v>
      </c>
      <c r="AN2" s="129">
        <v>0</v>
      </c>
      <c r="AO2" s="223">
        <v>0</v>
      </c>
      <c r="AP2" s="223">
        <v>0</v>
      </c>
      <c r="AQ2" s="223">
        <v>0</v>
      </c>
      <c r="AR2" s="223">
        <v>0</v>
      </c>
      <c r="AS2" s="223">
        <v>0</v>
      </c>
      <c r="AT2" s="223">
        <v>0</v>
      </c>
      <c r="AU2" s="223">
        <v>0</v>
      </c>
      <c r="AV2" s="223">
        <v>0</v>
      </c>
      <c r="AW2" s="301">
        <v>5337.5</v>
      </c>
      <c r="AX2" s="129">
        <v>2558.5</v>
      </c>
      <c r="AY2" s="129">
        <v>0</v>
      </c>
      <c r="AZ2" s="129">
        <v>391.5</v>
      </c>
      <c r="BA2" s="129">
        <v>369</v>
      </c>
      <c r="BB2" s="129">
        <v>0</v>
      </c>
      <c r="BC2" s="129">
        <v>410.5</v>
      </c>
      <c r="BD2" s="346">
        <v>0</v>
      </c>
      <c r="BE2" s="346">
        <v>0</v>
      </c>
      <c r="BF2" s="129">
        <v>12220.5</v>
      </c>
      <c r="BG2" s="129">
        <v>4680.5</v>
      </c>
      <c r="BH2" s="129">
        <v>10</v>
      </c>
      <c r="BI2" s="129">
        <v>0</v>
      </c>
      <c r="BJ2" s="129">
        <v>99</v>
      </c>
      <c r="BK2" s="129">
        <v>0</v>
      </c>
      <c r="BL2" s="129">
        <v>6708</v>
      </c>
      <c r="BM2" s="129">
        <v>0</v>
      </c>
      <c r="BN2" s="129">
        <v>158.5</v>
      </c>
      <c r="BO2" s="129">
        <v>0</v>
      </c>
      <c r="BP2" s="129">
        <v>12</v>
      </c>
      <c r="BQ2" s="129">
        <v>0</v>
      </c>
      <c r="BR2" s="129">
        <v>0</v>
      </c>
      <c r="BS2" s="129">
        <v>920.5</v>
      </c>
      <c r="BT2" s="129">
        <v>981.5</v>
      </c>
      <c r="BU2" s="129">
        <v>2130</v>
      </c>
      <c r="BV2" s="129">
        <v>214</v>
      </c>
      <c r="BW2" s="129">
        <v>0</v>
      </c>
      <c r="BX2" s="129">
        <v>26</v>
      </c>
      <c r="BY2" s="129">
        <v>56</v>
      </c>
      <c r="BZ2" s="129">
        <v>0</v>
      </c>
      <c r="CA2" s="129">
        <v>125</v>
      </c>
      <c r="CB2" s="129">
        <v>32</v>
      </c>
      <c r="CC2" s="129">
        <v>683.5</v>
      </c>
      <c r="CD2" s="129">
        <v>661</v>
      </c>
      <c r="CE2" s="129">
        <v>38</v>
      </c>
      <c r="CF2" s="129">
        <v>0</v>
      </c>
      <c r="CG2" s="129">
        <v>0</v>
      </c>
      <c r="CH2" s="129">
        <v>80</v>
      </c>
      <c r="CI2" s="129">
        <v>0</v>
      </c>
      <c r="CJ2" s="129">
        <v>0</v>
      </c>
      <c r="CK2" s="129">
        <v>652.5</v>
      </c>
      <c r="CL2" s="129">
        <v>288</v>
      </c>
      <c r="CM2" s="129">
        <v>87</v>
      </c>
      <c r="CN2" s="129">
        <v>0</v>
      </c>
      <c r="CO2" s="129">
        <v>0</v>
      </c>
      <c r="CP2" s="129">
        <v>0</v>
      </c>
      <c r="CQ2" s="129">
        <v>0</v>
      </c>
      <c r="CR2" s="129">
        <v>0</v>
      </c>
      <c r="CS2" s="129">
        <v>0</v>
      </c>
      <c r="CT2" s="129">
        <v>0</v>
      </c>
      <c r="CU2" s="129">
        <v>0</v>
      </c>
      <c r="CV2" s="129">
        <v>0</v>
      </c>
      <c r="CW2" s="129">
        <v>0</v>
      </c>
      <c r="CX2" s="129">
        <v>0</v>
      </c>
      <c r="CY2" s="129">
        <v>0</v>
      </c>
      <c r="CZ2" s="129">
        <v>0</v>
      </c>
      <c r="DA2" s="129">
        <v>0</v>
      </c>
      <c r="DB2" s="129">
        <v>0</v>
      </c>
      <c r="DC2" s="129">
        <v>0</v>
      </c>
      <c r="DD2" s="129">
        <v>0</v>
      </c>
      <c r="DE2" s="129">
        <v>0</v>
      </c>
      <c r="DF2" s="129">
        <v>0</v>
      </c>
      <c r="DG2" s="129">
        <v>0</v>
      </c>
      <c r="DH2" s="129">
        <v>0</v>
      </c>
      <c r="DI2" s="129">
        <v>0</v>
      </c>
      <c r="DJ2" s="129">
        <v>0</v>
      </c>
      <c r="DK2" s="129">
        <v>0</v>
      </c>
      <c r="DL2" s="129">
        <v>0</v>
      </c>
      <c r="DN2" s="107">
        <f>SUM(D2:DM2)</f>
        <v>53468.5</v>
      </c>
      <c r="DO2" s="94" t="s">
        <v>8</v>
      </c>
    </row>
    <row r="3" spans="1:124" s="92" customFormat="1" x14ac:dyDescent="0.2">
      <c r="A3" s="1"/>
      <c r="C3" s="185" t="s">
        <v>9</v>
      </c>
      <c r="D3" s="129">
        <v>271.5</v>
      </c>
      <c r="E3" s="129">
        <v>194</v>
      </c>
      <c r="F3" s="129">
        <v>1234.5</v>
      </c>
      <c r="G3" s="129">
        <v>9</v>
      </c>
      <c r="H3" s="129">
        <v>346</v>
      </c>
      <c r="I3" s="129">
        <v>0</v>
      </c>
      <c r="J3" s="129">
        <v>872</v>
      </c>
      <c r="K3" s="129">
        <v>152</v>
      </c>
      <c r="L3" s="129">
        <v>46</v>
      </c>
      <c r="M3" s="129">
        <v>264</v>
      </c>
      <c r="N3" s="346">
        <v>0</v>
      </c>
      <c r="O3" s="129">
        <v>235</v>
      </c>
      <c r="P3" s="129">
        <v>81</v>
      </c>
      <c r="Q3" s="250">
        <v>1701.02</v>
      </c>
      <c r="R3" s="129">
        <v>232</v>
      </c>
      <c r="S3" s="223">
        <v>0</v>
      </c>
      <c r="T3" s="129">
        <v>0</v>
      </c>
      <c r="U3" s="129">
        <v>16</v>
      </c>
      <c r="V3" s="223">
        <v>125.5</v>
      </c>
      <c r="W3" s="129">
        <v>2151</v>
      </c>
      <c r="X3" s="223">
        <v>2</v>
      </c>
      <c r="Y3" s="223">
        <v>0</v>
      </c>
      <c r="Z3" s="129">
        <v>0</v>
      </c>
      <c r="AA3" s="129">
        <v>0</v>
      </c>
      <c r="AB3" s="129">
        <v>12</v>
      </c>
      <c r="AC3" s="223">
        <v>0</v>
      </c>
      <c r="AD3" s="223">
        <v>728.5</v>
      </c>
      <c r="AE3" s="301">
        <v>0</v>
      </c>
      <c r="AF3" s="223">
        <v>0</v>
      </c>
      <c r="AG3" s="223">
        <v>0</v>
      </c>
      <c r="AH3" s="223">
        <v>0</v>
      </c>
      <c r="AI3" s="223">
        <v>0</v>
      </c>
      <c r="AJ3" s="223">
        <v>364.5</v>
      </c>
      <c r="AK3" s="223">
        <v>0</v>
      </c>
      <c r="AL3" s="223">
        <v>0</v>
      </c>
      <c r="AM3" s="223">
        <v>0</v>
      </c>
      <c r="AN3" s="129">
        <v>0</v>
      </c>
      <c r="AO3" s="223">
        <v>0</v>
      </c>
      <c r="AP3" s="223">
        <v>0</v>
      </c>
      <c r="AQ3" s="223">
        <v>0</v>
      </c>
      <c r="AR3" s="223">
        <v>0</v>
      </c>
      <c r="AS3" s="223">
        <v>0</v>
      </c>
      <c r="AT3" s="223">
        <v>399</v>
      </c>
      <c r="AU3" s="223">
        <v>430.6</v>
      </c>
      <c r="AV3" s="223">
        <v>0</v>
      </c>
      <c r="AW3" s="301">
        <v>176</v>
      </c>
      <c r="AX3" s="129">
        <v>341</v>
      </c>
      <c r="AY3" s="129">
        <v>1010.5</v>
      </c>
      <c r="AZ3" s="129">
        <v>2719.5</v>
      </c>
      <c r="BA3" s="129">
        <v>933.5</v>
      </c>
      <c r="BB3" s="129">
        <v>221</v>
      </c>
      <c r="BC3" s="129">
        <v>708</v>
      </c>
      <c r="BD3" s="346">
        <v>4570</v>
      </c>
      <c r="BE3" s="346">
        <v>4557</v>
      </c>
      <c r="BF3" s="129">
        <v>1336</v>
      </c>
      <c r="BG3" s="129">
        <v>0</v>
      </c>
      <c r="BH3" s="129">
        <v>9202.5</v>
      </c>
      <c r="BI3" s="129">
        <v>302.5</v>
      </c>
      <c r="BJ3" s="129">
        <v>1126</v>
      </c>
      <c r="BK3" s="129">
        <v>0</v>
      </c>
      <c r="BL3" s="129">
        <v>0</v>
      </c>
      <c r="BM3" s="129">
        <v>1249.5</v>
      </c>
      <c r="BN3" s="129">
        <v>217.5</v>
      </c>
      <c r="BO3" s="129">
        <v>129.5</v>
      </c>
      <c r="BP3" s="129">
        <v>791</v>
      </c>
      <c r="BQ3" s="129">
        <v>192</v>
      </c>
      <c r="BR3" s="129">
        <v>0</v>
      </c>
      <c r="BS3" s="129">
        <v>3174</v>
      </c>
      <c r="BT3" s="129">
        <v>0</v>
      </c>
      <c r="BU3" s="129">
        <v>3359</v>
      </c>
      <c r="BV3" s="129">
        <v>0</v>
      </c>
      <c r="BW3" s="129">
        <v>2405.5</v>
      </c>
      <c r="BX3" s="129">
        <v>544</v>
      </c>
      <c r="BY3" s="129">
        <v>48</v>
      </c>
      <c r="BZ3" s="129">
        <v>2523</v>
      </c>
      <c r="CA3" s="129">
        <v>0</v>
      </c>
      <c r="CB3" s="129">
        <v>0</v>
      </c>
      <c r="CC3" s="129">
        <v>244</v>
      </c>
      <c r="CD3" s="129">
        <v>0</v>
      </c>
      <c r="CE3" s="129">
        <v>0</v>
      </c>
      <c r="CF3" s="129">
        <v>1348</v>
      </c>
      <c r="CG3" s="129">
        <v>0</v>
      </c>
      <c r="CH3" s="129">
        <v>660</v>
      </c>
      <c r="CI3" s="129">
        <v>0</v>
      </c>
      <c r="CJ3" s="129">
        <v>0</v>
      </c>
      <c r="CK3" s="129">
        <v>0</v>
      </c>
      <c r="CL3" s="129">
        <v>0</v>
      </c>
      <c r="CM3" s="129">
        <v>0</v>
      </c>
      <c r="CN3" s="129">
        <v>0</v>
      </c>
      <c r="CO3" s="129">
        <v>112</v>
      </c>
      <c r="CP3" s="129">
        <v>0</v>
      </c>
      <c r="CQ3" s="129">
        <v>0</v>
      </c>
      <c r="CR3" s="129">
        <v>0</v>
      </c>
      <c r="CS3" s="129">
        <v>0</v>
      </c>
      <c r="CT3" s="129">
        <v>0</v>
      </c>
      <c r="CU3" s="129">
        <v>0</v>
      </c>
      <c r="CV3" s="129">
        <v>0</v>
      </c>
      <c r="CW3" s="129">
        <v>0</v>
      </c>
      <c r="CX3" s="129">
        <v>0</v>
      </c>
      <c r="CY3" s="129">
        <v>0</v>
      </c>
      <c r="CZ3" s="129">
        <v>0</v>
      </c>
      <c r="DA3" s="129">
        <v>0</v>
      </c>
      <c r="DB3" s="129">
        <v>0</v>
      </c>
      <c r="DC3" s="129">
        <v>0</v>
      </c>
      <c r="DD3" s="129">
        <v>0</v>
      </c>
      <c r="DE3" s="129">
        <v>0</v>
      </c>
      <c r="DF3" s="129">
        <v>0</v>
      </c>
      <c r="DG3" s="129">
        <v>0</v>
      </c>
      <c r="DH3" s="129">
        <v>0</v>
      </c>
      <c r="DI3" s="129">
        <v>0</v>
      </c>
      <c r="DJ3" s="129">
        <v>0</v>
      </c>
      <c r="DK3" s="129">
        <v>0</v>
      </c>
      <c r="DL3" s="129">
        <v>0</v>
      </c>
      <c r="DN3" s="107">
        <f>SUM(D3:DM3)</f>
        <v>54067.62</v>
      </c>
      <c r="DO3" s="95" t="s">
        <v>9</v>
      </c>
    </row>
    <row r="4" spans="1:124" s="92" customFormat="1" x14ac:dyDescent="0.2">
      <c r="A4" s="1" t="s">
        <v>10</v>
      </c>
      <c r="C4" s="185" t="s">
        <v>11</v>
      </c>
      <c r="D4" s="129">
        <v>0</v>
      </c>
      <c r="E4" s="129">
        <v>0</v>
      </c>
      <c r="F4" s="129">
        <v>0</v>
      </c>
      <c r="G4" s="129">
        <v>0</v>
      </c>
      <c r="H4" s="129">
        <v>0</v>
      </c>
      <c r="I4" s="129">
        <v>150</v>
      </c>
      <c r="J4" s="129">
        <v>1558</v>
      </c>
      <c r="K4" s="129">
        <v>644</v>
      </c>
      <c r="L4" s="129">
        <v>905</v>
      </c>
      <c r="M4" s="129">
        <v>1310</v>
      </c>
      <c r="N4" s="346">
        <v>0</v>
      </c>
      <c r="O4" s="129">
        <v>0</v>
      </c>
      <c r="P4" s="129">
        <v>177</v>
      </c>
      <c r="Q4" s="250">
        <v>0</v>
      </c>
      <c r="R4" s="129">
        <v>0</v>
      </c>
      <c r="S4" s="223">
        <v>129</v>
      </c>
      <c r="T4" s="129">
        <v>71.5</v>
      </c>
      <c r="U4" s="129">
        <v>0</v>
      </c>
      <c r="V4" s="223">
        <v>0</v>
      </c>
      <c r="W4" s="129">
        <v>5</v>
      </c>
      <c r="X4" s="223">
        <v>59</v>
      </c>
      <c r="Y4" s="223">
        <v>0</v>
      </c>
      <c r="Z4" s="129">
        <v>0</v>
      </c>
      <c r="AA4" s="129">
        <v>0</v>
      </c>
      <c r="AB4" s="129">
        <v>0</v>
      </c>
      <c r="AC4" s="223">
        <v>0</v>
      </c>
      <c r="AD4" s="223">
        <v>177</v>
      </c>
      <c r="AE4" s="301">
        <v>0</v>
      </c>
      <c r="AF4" s="223">
        <v>17.5</v>
      </c>
      <c r="AG4" s="223">
        <v>0</v>
      </c>
      <c r="AH4" s="223">
        <v>0</v>
      </c>
      <c r="AI4" s="223">
        <v>0</v>
      </c>
      <c r="AJ4" s="223">
        <v>3</v>
      </c>
      <c r="AK4" s="223">
        <v>0</v>
      </c>
      <c r="AL4" s="223">
        <v>27</v>
      </c>
      <c r="AM4" s="223">
        <v>0</v>
      </c>
      <c r="AN4" s="129">
        <v>0</v>
      </c>
      <c r="AO4" s="223">
        <v>0</v>
      </c>
      <c r="AP4" s="223">
        <v>0</v>
      </c>
      <c r="AQ4" s="223">
        <v>0</v>
      </c>
      <c r="AR4" s="223">
        <v>162</v>
      </c>
      <c r="AS4" s="223">
        <v>0</v>
      </c>
      <c r="AT4" s="223">
        <v>127</v>
      </c>
      <c r="AU4" s="223">
        <v>892.97</v>
      </c>
      <c r="AV4" s="223">
        <v>0</v>
      </c>
      <c r="AW4" s="301">
        <v>0</v>
      </c>
      <c r="AX4" s="129">
        <v>105</v>
      </c>
      <c r="AY4" s="129">
        <v>5</v>
      </c>
      <c r="AZ4" s="129">
        <v>2791</v>
      </c>
      <c r="BA4" s="129">
        <v>139.5</v>
      </c>
      <c r="BB4" s="129">
        <v>0</v>
      </c>
      <c r="BC4" s="129">
        <v>153.5</v>
      </c>
      <c r="BD4" s="346">
        <v>0</v>
      </c>
      <c r="BE4" s="346">
        <v>77</v>
      </c>
      <c r="BF4" s="129">
        <v>2456.5</v>
      </c>
      <c r="BG4" s="129">
        <v>8</v>
      </c>
      <c r="BH4" s="129">
        <v>1801</v>
      </c>
      <c r="BI4" s="129">
        <v>800.5</v>
      </c>
      <c r="BJ4" s="129">
        <v>1691</v>
      </c>
      <c r="BK4" s="129">
        <v>260.5</v>
      </c>
      <c r="BL4" s="129">
        <v>177.5</v>
      </c>
      <c r="BM4" s="129">
        <v>543</v>
      </c>
      <c r="BN4" s="129">
        <v>490</v>
      </c>
      <c r="BO4" s="129">
        <v>464</v>
      </c>
      <c r="BP4" s="129">
        <v>257.5</v>
      </c>
      <c r="BQ4" s="129">
        <v>516.75</v>
      </c>
      <c r="BR4" s="129">
        <v>937.5</v>
      </c>
      <c r="BS4" s="129">
        <v>516</v>
      </c>
      <c r="BT4" s="129">
        <v>27</v>
      </c>
      <c r="BU4" s="129">
        <v>3809</v>
      </c>
      <c r="BV4" s="129">
        <v>415.75</v>
      </c>
      <c r="BW4" s="129">
        <v>1733.5</v>
      </c>
      <c r="BX4" s="129">
        <v>729.5</v>
      </c>
      <c r="BY4" s="129">
        <v>1158.5</v>
      </c>
      <c r="BZ4" s="129">
        <v>580</v>
      </c>
      <c r="CA4" s="129">
        <v>0</v>
      </c>
      <c r="CB4" s="129">
        <v>301.5</v>
      </c>
      <c r="CC4" s="129">
        <v>0</v>
      </c>
      <c r="CD4" s="129">
        <v>0</v>
      </c>
      <c r="CE4" s="129">
        <v>0</v>
      </c>
      <c r="CF4" s="129">
        <v>1041.5</v>
      </c>
      <c r="CG4" s="129">
        <v>70</v>
      </c>
      <c r="CH4" s="129">
        <v>0</v>
      </c>
      <c r="CI4" s="129">
        <v>0</v>
      </c>
      <c r="CJ4" s="129">
        <v>122.5</v>
      </c>
      <c r="CK4" s="129">
        <v>139</v>
      </c>
      <c r="CL4" s="129">
        <v>0</v>
      </c>
      <c r="CM4" s="129">
        <v>0</v>
      </c>
      <c r="CN4" s="129">
        <v>0</v>
      </c>
      <c r="CO4" s="129">
        <v>0</v>
      </c>
      <c r="CP4" s="129">
        <v>0</v>
      </c>
      <c r="CQ4" s="129">
        <v>0</v>
      </c>
      <c r="CR4" s="129">
        <v>0</v>
      </c>
      <c r="CS4" s="129">
        <v>0</v>
      </c>
      <c r="CT4" s="129">
        <v>0</v>
      </c>
      <c r="CU4" s="129">
        <v>0</v>
      </c>
      <c r="CV4" s="129">
        <v>0</v>
      </c>
      <c r="CW4" s="129">
        <v>0</v>
      </c>
      <c r="CX4" s="129">
        <v>0</v>
      </c>
      <c r="CY4" s="129">
        <v>0</v>
      </c>
      <c r="CZ4" s="129">
        <v>0</v>
      </c>
      <c r="DA4" s="129">
        <v>0</v>
      </c>
      <c r="DB4" s="129">
        <v>0</v>
      </c>
      <c r="DC4" s="129">
        <v>0</v>
      </c>
      <c r="DD4" s="129">
        <v>0</v>
      </c>
      <c r="DE4" s="129">
        <v>0</v>
      </c>
      <c r="DF4" s="129">
        <v>0</v>
      </c>
      <c r="DG4" s="129">
        <v>0</v>
      </c>
      <c r="DH4" s="129">
        <v>0</v>
      </c>
      <c r="DI4" s="129">
        <v>0</v>
      </c>
      <c r="DJ4" s="129">
        <v>0</v>
      </c>
      <c r="DK4" s="129">
        <v>0</v>
      </c>
      <c r="DL4" s="129">
        <v>0</v>
      </c>
      <c r="DN4" s="107">
        <f>SUM(D4:DM4)</f>
        <v>30733.47</v>
      </c>
      <c r="DO4" s="95" t="s">
        <v>11</v>
      </c>
    </row>
    <row r="5" spans="1:124" s="92" customFormat="1" x14ac:dyDescent="0.2">
      <c r="A5" s="1"/>
      <c r="C5" s="185" t="s">
        <v>12</v>
      </c>
      <c r="D5" s="129">
        <v>0</v>
      </c>
      <c r="E5" s="129">
        <v>0</v>
      </c>
      <c r="F5" s="129">
        <v>0</v>
      </c>
      <c r="G5" s="129">
        <v>0</v>
      </c>
      <c r="H5" s="129">
        <v>0</v>
      </c>
      <c r="I5" s="129">
        <v>0</v>
      </c>
      <c r="J5" s="129">
        <v>0</v>
      </c>
      <c r="K5" s="129">
        <v>0</v>
      </c>
      <c r="L5" s="129">
        <v>253</v>
      </c>
      <c r="M5" s="129">
        <v>18</v>
      </c>
      <c r="N5" s="346">
        <v>0</v>
      </c>
      <c r="O5" s="129">
        <v>0</v>
      </c>
      <c r="P5" s="129">
        <v>423.5</v>
      </c>
      <c r="Q5" s="250">
        <v>0</v>
      </c>
      <c r="R5" s="129">
        <v>0</v>
      </c>
      <c r="S5" s="223">
        <v>18</v>
      </c>
      <c r="T5" s="129">
        <v>4.5</v>
      </c>
      <c r="U5" s="129">
        <v>0</v>
      </c>
      <c r="V5" s="223">
        <v>0</v>
      </c>
      <c r="W5" s="129">
        <v>0</v>
      </c>
      <c r="X5" s="223">
        <v>4</v>
      </c>
      <c r="Y5" s="223">
        <v>1170</v>
      </c>
      <c r="Z5" s="129">
        <v>0</v>
      </c>
      <c r="AA5" s="129">
        <v>0</v>
      </c>
      <c r="AB5" s="129">
        <v>0</v>
      </c>
      <c r="AC5" s="223">
        <v>243</v>
      </c>
      <c r="AD5" s="223">
        <v>168</v>
      </c>
      <c r="AE5" s="301">
        <v>0</v>
      </c>
      <c r="AF5" s="223">
        <v>780.5</v>
      </c>
      <c r="AG5" s="223">
        <v>0</v>
      </c>
      <c r="AH5" s="223">
        <v>0</v>
      </c>
      <c r="AI5" s="223">
        <v>0</v>
      </c>
      <c r="AJ5" s="223">
        <v>3</v>
      </c>
      <c r="AK5" s="223">
        <v>0</v>
      </c>
      <c r="AL5" s="223">
        <v>175.5</v>
      </c>
      <c r="AM5" s="223">
        <v>0</v>
      </c>
      <c r="AN5" s="129">
        <v>0</v>
      </c>
      <c r="AO5" s="223">
        <v>0</v>
      </c>
      <c r="AP5" s="223">
        <v>0</v>
      </c>
      <c r="AQ5" s="223">
        <v>0</v>
      </c>
      <c r="AR5" s="223">
        <v>60</v>
      </c>
      <c r="AS5" s="223">
        <v>0</v>
      </c>
      <c r="AT5" s="223">
        <v>0</v>
      </c>
      <c r="AU5" s="223">
        <v>0</v>
      </c>
      <c r="AV5" s="223">
        <v>0</v>
      </c>
      <c r="AW5" s="301">
        <v>40</v>
      </c>
      <c r="AX5" s="129">
        <v>20</v>
      </c>
      <c r="AY5" s="129">
        <v>50.5</v>
      </c>
      <c r="AZ5" s="129">
        <v>1570</v>
      </c>
      <c r="BA5" s="129">
        <v>78.5</v>
      </c>
      <c r="BB5" s="129">
        <v>0</v>
      </c>
      <c r="BC5" s="129">
        <v>51</v>
      </c>
      <c r="BD5" s="346">
        <v>0</v>
      </c>
      <c r="BE5" s="346">
        <v>0</v>
      </c>
      <c r="BF5" s="129">
        <v>1044</v>
      </c>
      <c r="BG5" s="129">
        <v>0</v>
      </c>
      <c r="BH5" s="129">
        <v>373</v>
      </c>
      <c r="BI5" s="129">
        <v>181</v>
      </c>
      <c r="BJ5" s="129">
        <v>40</v>
      </c>
      <c r="BK5" s="129">
        <v>249.75</v>
      </c>
      <c r="BL5" s="129">
        <v>14</v>
      </c>
      <c r="BM5" s="129">
        <v>0</v>
      </c>
      <c r="BN5" s="129">
        <v>0</v>
      </c>
      <c r="BO5" s="129">
        <v>521.5</v>
      </c>
      <c r="BP5" s="129">
        <v>13</v>
      </c>
      <c r="BQ5" s="129">
        <v>29</v>
      </c>
      <c r="BR5" s="129">
        <v>240.5</v>
      </c>
      <c r="BS5" s="129">
        <v>13</v>
      </c>
      <c r="BT5" s="129">
        <v>187.5</v>
      </c>
      <c r="BU5" s="129">
        <v>108</v>
      </c>
      <c r="BV5" s="129">
        <v>292.5</v>
      </c>
      <c r="BW5" s="129">
        <v>6</v>
      </c>
      <c r="BX5" s="129">
        <v>93</v>
      </c>
      <c r="BY5" s="129">
        <v>1369.5</v>
      </c>
      <c r="BZ5" s="129">
        <v>0</v>
      </c>
      <c r="CA5" s="129">
        <v>69.5</v>
      </c>
      <c r="CB5" s="129">
        <v>728.75</v>
      </c>
      <c r="CC5" s="129">
        <v>114</v>
      </c>
      <c r="CD5" s="129">
        <v>94</v>
      </c>
      <c r="CE5" s="129">
        <v>345.75</v>
      </c>
      <c r="CF5" s="129">
        <v>311</v>
      </c>
      <c r="CG5" s="129">
        <v>584</v>
      </c>
      <c r="CH5" s="129">
        <v>0</v>
      </c>
      <c r="CI5" s="129">
        <v>36</v>
      </c>
      <c r="CJ5" s="129">
        <v>217.5</v>
      </c>
      <c r="CK5" s="129">
        <v>282</v>
      </c>
      <c r="CL5" s="129">
        <v>37</v>
      </c>
      <c r="CM5" s="129">
        <v>27.25</v>
      </c>
      <c r="CN5" s="129">
        <v>13</v>
      </c>
      <c r="CO5" s="129">
        <v>0</v>
      </c>
      <c r="CP5" s="129">
        <v>22.25</v>
      </c>
      <c r="CQ5" s="129">
        <v>0</v>
      </c>
      <c r="CR5" s="129">
        <v>0</v>
      </c>
      <c r="CS5" s="129">
        <v>0</v>
      </c>
      <c r="CT5" s="129">
        <v>0</v>
      </c>
      <c r="CU5" s="129">
        <v>0</v>
      </c>
      <c r="CV5" s="129">
        <v>0</v>
      </c>
      <c r="CW5" s="129">
        <v>0</v>
      </c>
      <c r="CX5" s="129">
        <v>0</v>
      </c>
      <c r="CY5" s="129">
        <v>0</v>
      </c>
      <c r="CZ5" s="129">
        <v>0</v>
      </c>
      <c r="DA5" s="129">
        <v>0</v>
      </c>
      <c r="DB5" s="129">
        <v>0</v>
      </c>
      <c r="DC5" s="129">
        <v>0</v>
      </c>
      <c r="DD5" s="129">
        <v>0</v>
      </c>
      <c r="DE5" s="129">
        <v>0</v>
      </c>
      <c r="DF5" s="129">
        <v>0</v>
      </c>
      <c r="DG5" s="129">
        <v>0</v>
      </c>
      <c r="DH5" s="129">
        <v>0</v>
      </c>
      <c r="DI5" s="129">
        <v>0</v>
      </c>
      <c r="DJ5" s="129">
        <v>0</v>
      </c>
      <c r="DK5" s="129">
        <v>0</v>
      </c>
      <c r="DL5" s="129">
        <v>0</v>
      </c>
      <c r="DN5" s="107"/>
      <c r="DO5" s="107"/>
      <c r="DP5" s="107"/>
    </row>
    <row r="6" spans="1:124" s="178" customFormat="1" ht="75" customHeight="1" x14ac:dyDescent="0.2">
      <c r="D6" s="179" t="s">
        <v>13</v>
      </c>
      <c r="E6" s="179" t="s">
        <v>14</v>
      </c>
      <c r="F6" s="179" t="s">
        <v>15</v>
      </c>
      <c r="G6" s="182" t="s">
        <v>16</v>
      </c>
      <c r="H6" s="180" t="s">
        <v>17</v>
      </c>
      <c r="I6" s="182" t="s">
        <v>18</v>
      </c>
      <c r="J6" s="182" t="s">
        <v>19</v>
      </c>
      <c r="K6" s="182" t="s">
        <v>20</v>
      </c>
      <c r="L6" s="182" t="s">
        <v>21</v>
      </c>
      <c r="M6" s="182" t="s">
        <v>22</v>
      </c>
      <c r="N6" s="182" t="s">
        <v>23</v>
      </c>
      <c r="O6" s="180" t="s">
        <v>24</v>
      </c>
      <c r="P6" s="341" t="s">
        <v>25</v>
      </c>
      <c r="Q6" s="251" t="s">
        <v>26</v>
      </c>
      <c r="R6" s="182" t="s">
        <v>27</v>
      </c>
      <c r="S6" s="182" t="s">
        <v>28</v>
      </c>
      <c r="T6" s="182" t="s">
        <v>29</v>
      </c>
      <c r="U6" s="182" t="s">
        <v>30</v>
      </c>
      <c r="V6" s="182" t="s">
        <v>31</v>
      </c>
      <c r="W6" s="182" t="s">
        <v>32</v>
      </c>
      <c r="X6" s="182" t="s">
        <v>33</v>
      </c>
      <c r="Y6" s="182" t="s">
        <v>34</v>
      </c>
      <c r="Z6" s="182" t="s">
        <v>35</v>
      </c>
      <c r="AA6" s="182" t="s">
        <v>36</v>
      </c>
      <c r="AB6" s="179" t="s">
        <v>37</v>
      </c>
      <c r="AC6" s="182" t="s">
        <v>38</v>
      </c>
      <c r="AD6" s="179" t="s">
        <v>39</v>
      </c>
      <c r="AE6" s="368" t="s">
        <v>40</v>
      </c>
      <c r="AF6" s="182" t="s">
        <v>41</v>
      </c>
      <c r="AG6" s="179" t="s">
        <v>42</v>
      </c>
      <c r="AH6" s="182" t="s">
        <v>43</v>
      </c>
      <c r="AI6" s="182" t="s">
        <v>44</v>
      </c>
      <c r="AJ6" s="182" t="s">
        <v>45</v>
      </c>
      <c r="AK6" s="182" t="s">
        <v>46</v>
      </c>
      <c r="AL6" s="182" t="s">
        <v>47</v>
      </c>
      <c r="AM6" s="182" t="s">
        <v>48</v>
      </c>
      <c r="AN6" s="182" t="s">
        <v>49</v>
      </c>
      <c r="AO6" s="182" t="s">
        <v>49</v>
      </c>
      <c r="AP6" s="182" t="s">
        <v>50</v>
      </c>
      <c r="AQ6" s="180" t="s">
        <v>51</v>
      </c>
      <c r="AR6" s="182" t="s">
        <v>52</v>
      </c>
      <c r="AS6" s="182" t="s">
        <v>53</v>
      </c>
      <c r="AT6" s="182" t="s">
        <v>54</v>
      </c>
      <c r="AU6" s="520" t="s">
        <v>55</v>
      </c>
      <c r="AV6" s="182" t="s">
        <v>56</v>
      </c>
      <c r="AW6" s="525" t="s">
        <v>57</v>
      </c>
      <c r="AX6" s="182" t="s">
        <v>58</v>
      </c>
      <c r="AY6" s="179" t="s">
        <v>59</v>
      </c>
      <c r="AZ6" s="179" t="s">
        <v>60</v>
      </c>
      <c r="BA6" s="179" t="s">
        <v>61</v>
      </c>
      <c r="BB6" s="179" t="s">
        <v>62</v>
      </c>
      <c r="BC6" s="179" t="s">
        <v>63</v>
      </c>
      <c r="BD6" s="182" t="s">
        <v>64</v>
      </c>
      <c r="BE6" s="182" t="s">
        <v>65</v>
      </c>
      <c r="BF6" s="503" t="s">
        <v>66</v>
      </c>
      <c r="BG6" s="182" t="s">
        <v>67</v>
      </c>
      <c r="BH6" s="182" t="s">
        <v>68</v>
      </c>
      <c r="BI6" s="182" t="s">
        <v>69</v>
      </c>
      <c r="BJ6" s="182" t="s">
        <v>70</v>
      </c>
      <c r="BK6" s="182" t="s">
        <v>71</v>
      </c>
      <c r="BL6" s="182" t="s">
        <v>72</v>
      </c>
      <c r="BM6" s="182" t="s">
        <v>73</v>
      </c>
      <c r="BN6" s="182" t="s">
        <v>74</v>
      </c>
      <c r="BO6" s="182" t="s">
        <v>75</v>
      </c>
      <c r="BP6" s="182" t="s">
        <v>76</v>
      </c>
      <c r="BQ6" s="182" t="s">
        <v>77</v>
      </c>
      <c r="BR6" s="182" t="s">
        <v>78</v>
      </c>
      <c r="BS6" s="182" t="s">
        <v>79</v>
      </c>
      <c r="BT6" s="182" t="s">
        <v>80</v>
      </c>
      <c r="BU6" s="182" t="s">
        <v>81</v>
      </c>
      <c r="BV6" s="182" t="s">
        <v>82</v>
      </c>
      <c r="BW6" s="182" t="s">
        <v>83</v>
      </c>
      <c r="BX6" s="182" t="s">
        <v>84</v>
      </c>
      <c r="BY6" s="182" t="s">
        <v>85</v>
      </c>
      <c r="BZ6" s="182" t="s">
        <v>86</v>
      </c>
      <c r="CA6" s="182" t="s">
        <v>87</v>
      </c>
      <c r="CB6" s="182" t="s">
        <v>88</v>
      </c>
      <c r="CC6" s="182" t="s">
        <v>89</v>
      </c>
      <c r="CD6" s="182" t="s">
        <v>90</v>
      </c>
      <c r="CE6" s="182" t="s">
        <v>91</v>
      </c>
      <c r="CF6" s="182" t="s">
        <v>92</v>
      </c>
      <c r="CG6" s="182" t="s">
        <v>93</v>
      </c>
      <c r="CH6" s="182" t="s">
        <v>94</v>
      </c>
      <c r="CI6" s="182" t="s">
        <v>95</v>
      </c>
      <c r="CJ6" s="182" t="s">
        <v>96</v>
      </c>
      <c r="CK6" s="182" t="s">
        <v>97</v>
      </c>
      <c r="CL6" s="182" t="s">
        <v>98</v>
      </c>
      <c r="CM6" s="182"/>
      <c r="CN6" s="182" t="s">
        <v>99</v>
      </c>
      <c r="CO6" s="182" t="s">
        <v>100</v>
      </c>
      <c r="CP6" s="182"/>
      <c r="CQ6" s="182" t="s">
        <v>101</v>
      </c>
      <c r="CR6" s="182" t="s">
        <v>102</v>
      </c>
      <c r="CS6" s="190" t="s">
        <v>103</v>
      </c>
      <c r="CT6" s="190" t="s">
        <v>103</v>
      </c>
      <c r="CU6" s="182"/>
      <c r="CV6" s="182" t="s">
        <v>104</v>
      </c>
      <c r="CW6" s="182" t="s">
        <v>105</v>
      </c>
      <c r="CX6" s="182" t="s">
        <v>106</v>
      </c>
      <c r="CY6" s="182"/>
      <c r="CZ6" s="182" t="s">
        <v>107</v>
      </c>
      <c r="DA6" s="182"/>
      <c r="DB6" s="182" t="s">
        <v>108</v>
      </c>
      <c r="DC6" s="182" t="s">
        <v>109</v>
      </c>
      <c r="DD6" s="182" t="s">
        <v>110</v>
      </c>
      <c r="DE6" s="498"/>
      <c r="DF6" s="182"/>
      <c r="DG6" s="182"/>
      <c r="DH6" s="182"/>
      <c r="DI6" s="182"/>
      <c r="DJ6" s="182"/>
      <c r="DK6" s="182"/>
      <c r="DL6" s="182"/>
    </row>
    <row r="7" spans="1:124" x14ac:dyDescent="0.2">
      <c r="A7" s="1"/>
      <c r="B7" s="6"/>
      <c r="C7" s="6"/>
      <c r="BQ7" s="104"/>
      <c r="CR7" s="104"/>
      <c r="DC7">
        <v>0</v>
      </c>
      <c r="DP7" s="178"/>
    </row>
    <row r="8" spans="1:124" x14ac:dyDescent="0.2">
      <c r="A8" s="3" t="s">
        <v>111</v>
      </c>
      <c r="B8" s="8"/>
      <c r="C8" s="8"/>
      <c r="D8" s="96">
        <v>1</v>
      </c>
      <c r="E8" s="96">
        <v>67.838999999999999</v>
      </c>
      <c r="F8" s="96">
        <v>1</v>
      </c>
      <c r="G8" s="96">
        <v>1.3626</v>
      </c>
      <c r="H8" s="96">
        <v>1</v>
      </c>
      <c r="I8" s="96">
        <v>6.9791999999999996</v>
      </c>
      <c r="J8" s="96" t="s">
        <v>112</v>
      </c>
      <c r="K8" s="186">
        <v>6.4687999999999999</v>
      </c>
      <c r="L8" s="186">
        <v>1</v>
      </c>
      <c r="M8" s="96">
        <v>1</v>
      </c>
      <c r="N8" s="96">
        <v>1</v>
      </c>
      <c r="O8" s="96">
        <v>1</v>
      </c>
      <c r="P8" s="96">
        <v>1</v>
      </c>
      <c r="Q8" s="253">
        <v>1</v>
      </c>
      <c r="R8" s="96">
        <v>1</v>
      </c>
      <c r="S8" s="186">
        <v>6.4786000000000001</v>
      </c>
      <c r="T8" s="96">
        <v>1</v>
      </c>
      <c r="U8" s="96">
        <v>1.3626</v>
      </c>
      <c r="V8" s="96">
        <v>1</v>
      </c>
      <c r="W8" s="96">
        <v>1</v>
      </c>
      <c r="X8" s="186">
        <v>1</v>
      </c>
      <c r="Y8" s="186">
        <v>1</v>
      </c>
      <c r="Z8" s="186">
        <v>6.4687999999999999</v>
      </c>
      <c r="AA8" s="186">
        <v>1</v>
      </c>
      <c r="AB8" s="96">
        <v>1</v>
      </c>
      <c r="AC8" s="186">
        <v>1</v>
      </c>
      <c r="AD8">
        <v>1</v>
      </c>
      <c r="AE8" s="377">
        <v>1</v>
      </c>
      <c r="AF8" s="186">
        <v>1</v>
      </c>
      <c r="AG8" s="96">
        <v>1</v>
      </c>
      <c r="AH8" s="186">
        <v>1</v>
      </c>
      <c r="AI8" s="186">
        <v>1</v>
      </c>
      <c r="AJ8" s="186">
        <v>1</v>
      </c>
      <c r="AK8" s="186">
        <v>1</v>
      </c>
      <c r="AL8" s="186">
        <v>1</v>
      </c>
      <c r="AM8" s="186">
        <v>1</v>
      </c>
      <c r="AN8" s="186">
        <v>1</v>
      </c>
      <c r="AO8" s="186">
        <v>1</v>
      </c>
      <c r="AP8" s="186">
        <v>1</v>
      </c>
      <c r="AQ8" s="96">
        <v>1</v>
      </c>
      <c r="AR8" s="359">
        <v>1</v>
      </c>
      <c r="AS8" s="359">
        <v>1</v>
      </c>
      <c r="AT8" s="186">
        <v>1</v>
      </c>
      <c r="AU8" s="501">
        <v>1</v>
      </c>
      <c r="AV8" s="359">
        <v>3.6720999999999999</v>
      </c>
      <c r="AW8" s="377">
        <v>1</v>
      </c>
      <c r="AX8" s="96">
        <v>6.5556000000000001</v>
      </c>
      <c r="AY8" s="96">
        <v>1</v>
      </c>
      <c r="AZ8" s="96">
        <v>1</v>
      </c>
      <c r="BA8" s="96">
        <v>1</v>
      </c>
      <c r="BB8" s="96">
        <v>1</v>
      </c>
      <c r="BC8" s="96">
        <v>1</v>
      </c>
      <c r="BD8" s="96">
        <v>1</v>
      </c>
      <c r="BE8" s="96">
        <v>1</v>
      </c>
      <c r="BF8" s="96">
        <v>6.6151999999999997</v>
      </c>
      <c r="BG8" s="96">
        <v>1</v>
      </c>
      <c r="BH8" s="96">
        <v>6.9791999999999996</v>
      </c>
      <c r="BI8" s="96">
        <v>1</v>
      </c>
      <c r="BJ8" s="96">
        <v>1</v>
      </c>
      <c r="BK8" s="96">
        <v>1</v>
      </c>
      <c r="BL8" s="96">
        <v>1</v>
      </c>
      <c r="BM8" s="186">
        <v>6.4687999999999999</v>
      </c>
      <c r="BN8" s="186">
        <v>6.4687999999999999</v>
      </c>
      <c r="BO8" s="186">
        <v>1</v>
      </c>
      <c r="BP8" s="186">
        <v>1</v>
      </c>
      <c r="BQ8" s="186">
        <v>1</v>
      </c>
      <c r="BR8" s="186">
        <v>1</v>
      </c>
      <c r="BS8" s="186">
        <v>6.4687999999999999</v>
      </c>
      <c r="BT8" s="186">
        <v>1</v>
      </c>
      <c r="BU8" s="186">
        <v>6.4687999999999999</v>
      </c>
      <c r="BV8" s="186">
        <v>1</v>
      </c>
      <c r="BW8" s="186" t="s">
        <v>113</v>
      </c>
      <c r="BX8" s="186">
        <v>6.9650999999999996</v>
      </c>
      <c r="BY8" s="186">
        <v>1</v>
      </c>
      <c r="BZ8" s="186">
        <v>6.4494999999999996</v>
      </c>
      <c r="CA8" s="186">
        <v>1</v>
      </c>
      <c r="CB8" s="186">
        <v>1</v>
      </c>
      <c r="CC8" s="186">
        <v>1</v>
      </c>
      <c r="CD8" s="186">
        <v>1</v>
      </c>
      <c r="CE8" s="186">
        <v>1</v>
      </c>
      <c r="CF8" s="186">
        <v>6.5149999999999997</v>
      </c>
      <c r="CG8" s="186">
        <v>1</v>
      </c>
      <c r="CH8" s="186">
        <v>6.5149999999999997</v>
      </c>
      <c r="CI8" s="186">
        <v>1</v>
      </c>
      <c r="CJ8" s="186">
        <v>1</v>
      </c>
      <c r="CK8" s="186">
        <v>1</v>
      </c>
      <c r="CL8" s="186">
        <v>1</v>
      </c>
      <c r="CM8" s="186">
        <v>1</v>
      </c>
      <c r="CN8" s="186">
        <v>1</v>
      </c>
      <c r="CO8" s="186">
        <v>1</v>
      </c>
      <c r="CP8" s="186">
        <v>1</v>
      </c>
      <c r="CQ8" s="186">
        <v>1</v>
      </c>
      <c r="CR8" s="186">
        <v>6.8418999999999999</v>
      </c>
      <c r="CS8" s="186">
        <v>6.8418999999999999</v>
      </c>
      <c r="CT8" s="186">
        <v>6.8537999999999997</v>
      </c>
      <c r="CU8" s="186">
        <v>6.8537999999999997</v>
      </c>
      <c r="CV8" s="186">
        <v>1</v>
      </c>
      <c r="CW8" s="186">
        <v>6.8537999999999997</v>
      </c>
      <c r="CX8" s="369" t="s">
        <v>114</v>
      </c>
      <c r="CY8" s="186">
        <v>1</v>
      </c>
      <c r="CZ8" s="186">
        <v>6.8808999999999996</v>
      </c>
      <c r="DA8" s="186">
        <v>6.9279999999999999</v>
      </c>
      <c r="DB8" s="186">
        <v>1</v>
      </c>
      <c r="DC8" s="186">
        <v>1</v>
      </c>
      <c r="DD8" s="186">
        <v>1</v>
      </c>
      <c r="DE8" s="186">
        <v>1</v>
      </c>
      <c r="DF8" s="186">
        <v>1</v>
      </c>
      <c r="DG8" s="186">
        <v>1</v>
      </c>
      <c r="DH8" s="186">
        <v>1</v>
      </c>
      <c r="DI8" s="186">
        <v>7.0338050356428328</v>
      </c>
      <c r="DJ8" s="186">
        <v>7.0338050356428328</v>
      </c>
      <c r="DK8" s="186">
        <v>1</v>
      </c>
      <c r="DL8" s="186">
        <v>1</v>
      </c>
      <c r="DM8" s="96"/>
      <c r="DP8" s="178"/>
    </row>
    <row r="9" spans="1:124" s="207" customFormat="1" ht="27.5" customHeight="1" x14ac:dyDescent="0.2">
      <c r="A9" s="206"/>
      <c r="B9" s="206"/>
      <c r="C9" s="206"/>
      <c r="D9" s="532" t="s">
        <v>115</v>
      </c>
      <c r="E9" s="532" t="s">
        <v>116</v>
      </c>
      <c r="F9" s="532" t="s">
        <v>117</v>
      </c>
      <c r="G9" s="532" t="s">
        <v>118</v>
      </c>
      <c r="H9" s="532" t="s">
        <v>119</v>
      </c>
      <c r="I9" s="532" t="s">
        <v>120</v>
      </c>
      <c r="J9" s="532" t="s">
        <v>121</v>
      </c>
      <c r="K9" s="532" t="s">
        <v>122</v>
      </c>
      <c r="L9" s="532" t="s">
        <v>123</v>
      </c>
      <c r="M9" s="532" t="s">
        <v>124</v>
      </c>
      <c r="N9" s="532" t="s">
        <v>125</v>
      </c>
      <c r="O9" s="532" t="s">
        <v>126</v>
      </c>
      <c r="P9" s="532" t="s">
        <v>127</v>
      </c>
      <c r="Q9" s="533" t="s">
        <v>128</v>
      </c>
      <c r="R9" s="534" t="s">
        <v>129</v>
      </c>
      <c r="S9" s="534" t="str">
        <f>VLOOKUP(S$11,'ppr new'!$A:$AB,2,0)</f>
        <v>Huafa Guo Ji Hai An Garden South S1S2 Residences华发国际海岸花园南区S1</v>
      </c>
      <c r="T9" s="534" t="s">
        <v>130</v>
      </c>
      <c r="U9" s="534" t="s">
        <v>131</v>
      </c>
      <c r="V9" s="534" t="s">
        <v>132</v>
      </c>
      <c r="W9" s="534" t="s">
        <v>133</v>
      </c>
      <c r="X9" s="534" t="s">
        <v>134</v>
      </c>
      <c r="Y9" s="534" t="str">
        <f>VLOOKUP(Y$11,'ppr new'!$A:$AB,2,0)</f>
        <v>Hilton Cam Ranh</v>
      </c>
      <c r="Z9" s="534" t="s">
        <v>135</v>
      </c>
      <c r="AA9" s="534" t="s">
        <v>136</v>
      </c>
      <c r="AB9" s="534" t="s">
        <v>137</v>
      </c>
      <c r="AC9" s="534" t="str">
        <f>VLOOKUP(AC$11,'ppr new'!$A:$AB,2,0)</f>
        <v>Novaworld Mui Ne - Marina City</v>
      </c>
      <c r="AD9" s="534" t="s">
        <v>138</v>
      </c>
      <c r="AE9" s="535" t="str">
        <f>VLOOKUP(AE$11,'ppr new'!$A:$AB,2,0)</f>
        <v>The Anali Boracay</v>
      </c>
      <c r="AF9" s="536" t="s">
        <v>139</v>
      </c>
      <c r="AG9" s="536" t="s">
        <v>140</v>
      </c>
      <c r="AH9" s="536" t="str">
        <f>VLOOKUP(AH$11,'ppr new'!$A:$AB,2,0)</f>
        <v>Abha Chalets</v>
      </c>
      <c r="AI9" s="536" t="s">
        <v>141</v>
      </c>
      <c r="AJ9" s="536" t="s">
        <v>142</v>
      </c>
      <c r="AK9" s="536" t="str">
        <f>VLOOKUP(AK$11,'ppr new'!$A:$AB,2,0)</f>
        <v>Hassan Island Campo Verde Rendering</v>
      </c>
      <c r="AL9" s="536" t="str">
        <f>VLOOKUP(AL$11,'ppr new'!$A:$AB,2,0)</f>
        <v>Grand Bay Ha Long Shop House</v>
      </c>
      <c r="AM9" s="536" t="s">
        <v>143</v>
      </c>
      <c r="AN9" s="536" t="s">
        <v>144</v>
      </c>
      <c r="AO9" s="536" t="s">
        <v>145</v>
      </c>
      <c r="AP9" s="536" t="str">
        <f>VLOOKUP(AP$11,'ppr new'!$A:$AB,2,0)</f>
        <v>Tariq Al Mutaq - Private Residence</v>
      </c>
      <c r="AQ9" s="536" t="s">
        <v>146</v>
      </c>
      <c r="AR9" s="536" t="str">
        <f>VLOOKUP(AR$11,'ppr new'!$A:$AB,2,0)</f>
        <v>Marina Villa Jeddah Project</v>
      </c>
      <c r="AS9" s="536" t="str">
        <f>VLOOKUP(AS$11,'ppr new'!$A:$AB,2,0)</f>
        <v>Da Vinci “J One Tower”, Tower B Apartments - CD Renderings F</v>
      </c>
      <c r="AT9" s="536" t="s">
        <v>147</v>
      </c>
      <c r="AU9" s="536" t="s">
        <v>148</v>
      </c>
      <c r="AV9" s="536" t="str">
        <f>VLOOKUP(AV$11,'ppr new'!$A:$AB,2,0)</f>
        <v>Luxury Villas in District 11 Dubai</v>
      </c>
      <c r="AW9" s="538" t="str">
        <f>VLOOKUP(AW$11,'ppr new'!$A:$AB,2,0)</f>
        <v>Hassan Interim Bridging of Concept Masterplan</v>
      </c>
      <c r="AX9" s="537" t="s">
        <v>149</v>
      </c>
      <c r="AY9" s="537" t="s">
        <v>150</v>
      </c>
      <c r="AZ9" s="537" t="s">
        <v>151</v>
      </c>
      <c r="BA9" s="536" t="s">
        <v>152</v>
      </c>
      <c r="BB9" s="537" t="s">
        <v>153</v>
      </c>
      <c r="BC9" s="536" t="s">
        <v>154</v>
      </c>
      <c r="BD9" s="537" t="s">
        <v>155</v>
      </c>
      <c r="BE9" s="537" t="s">
        <v>156</v>
      </c>
      <c r="BF9" s="537" t="s">
        <v>157</v>
      </c>
      <c r="BG9" s="537" t="s">
        <v>158</v>
      </c>
      <c r="BH9" s="537" t="s">
        <v>159</v>
      </c>
      <c r="BI9" s="537" t="s">
        <v>160</v>
      </c>
      <c r="BJ9" s="537" t="s">
        <v>161</v>
      </c>
      <c r="BK9" s="537" t="s">
        <v>162</v>
      </c>
      <c r="BL9" s="537" t="s">
        <v>163</v>
      </c>
      <c r="BM9" s="537" t="s">
        <v>164</v>
      </c>
      <c r="BN9" s="537" t="s">
        <v>165</v>
      </c>
      <c r="BO9" s="537" t="s">
        <v>166</v>
      </c>
      <c r="BP9" s="537" t="s">
        <v>167</v>
      </c>
      <c r="BQ9" s="537" t="s">
        <v>168</v>
      </c>
      <c r="BR9" s="537" t="s">
        <v>169</v>
      </c>
      <c r="BS9" s="537" t="s">
        <v>170</v>
      </c>
      <c r="BT9" s="537" t="s">
        <v>171</v>
      </c>
      <c r="BU9" s="537" t="s">
        <v>172</v>
      </c>
      <c r="BV9" s="537" t="s">
        <v>173</v>
      </c>
      <c r="BW9" s="537" t="s">
        <v>174</v>
      </c>
      <c r="BX9" s="537" t="str">
        <f>VLOOKUP(BX$11,'ppr new'!$A:$AB,2,0)</f>
        <v>Zhuhai Jiu Zhou Port Phase 1  九洲港度假村一期配套和旧主楼项目珠海</v>
      </c>
      <c r="BY9" s="537" t="s">
        <v>175</v>
      </c>
      <c r="BZ9" s="537" t="str">
        <f>VLOOKUP(BZ$11,'ppr new'!$A:$AB,2,0)</f>
        <v>Xinlong Lake Mixed-Use Development in Chengdu, China</v>
      </c>
      <c r="CA9" s="537" t="str">
        <f>VLOOKUP(CA$11,'ppr new'!$A:$AB,2,0)</f>
        <v>District 5 Luxury Residences</v>
      </c>
      <c r="CB9" s="537" t="str">
        <f>VLOOKUP(CB$11,'ppr new'!$A:$AB,2,0)</f>
        <v>Prestige Cosmos - Bellanza</v>
      </c>
      <c r="CC9" s="537" t="str">
        <f>VLOOKUP(CC$11,'ppr new'!$A:$AB,2,0)</f>
        <v>Hoian D’Or</v>
      </c>
      <c r="CD9" s="537" t="str">
        <f>VLOOKUP(CD$11,'ppr new'!$A:$AB,2,0)</f>
        <v>Prestige Serenity Shores</v>
      </c>
      <c r="CE9" s="537" t="s">
        <v>176</v>
      </c>
      <c r="CF9" s="537" t="str">
        <f>VLOOKUP(CF$11,'ppr new'!$A:$AB,2,0)</f>
        <v>HengQin Huafa Century Plaza (Plot #40, #42, #57) 横琴华发世纪广场(地块</v>
      </c>
      <c r="CG9" s="537" t="str">
        <f>VLOOKUP(CG$11,'ppr new'!$A:$AB,2,0)</f>
        <v>Hung Thang Deluxe Condominium</v>
      </c>
      <c r="CH9" s="537" t="str">
        <f>VLOOKUP(CH$11,'ppr new'!$A:$AB,2,0)</f>
        <v>Changshouhu PVCP Sunparks Resort</v>
      </c>
      <c r="CI9" s="536" t="str">
        <f>VLOOKUP(CI$11,'ppr new'!$A:$AB,2,0)</f>
        <v>New World Grand Bay Ha Long</v>
      </c>
      <c r="CJ9" s="231" t="s">
        <v>177</v>
      </c>
      <c r="CK9" s="537" t="str">
        <f>VLOOKUP(CK$11,'ppr new'!$A:$AB,2,0)</f>
        <v>Pegasus Eco-Tourism Complex in Binh Dinh (Dhawa Quy Nhon PJ)</v>
      </c>
      <c r="CL9" s="537" t="str">
        <f>VLOOKUP(CL$11,'ppr new'!$A:$AB,2,0)</f>
        <v>Prestige Tech Forest, Bangalore, India</v>
      </c>
      <c r="CM9" s="537" t="str">
        <f>VLOOKUP(CM$11,'ppr new'!$A:$AB,2,0)</f>
        <v>Prestige Ocean Pearl</v>
      </c>
      <c r="CN9" s="537" t="str">
        <f>VLOOKUP(CN$11,'ppr new'!$A:$AB,2,0)</f>
        <v>Sky Villa at Westlake Iconic Tower</v>
      </c>
      <c r="CO9" s="537" t="str">
        <f>VLOOKUP(CO$11,'ppr new'!$A:$AB,2,0)</f>
        <v>Capella Nanjing</v>
      </c>
      <c r="CP9" s="537" t="str">
        <f>VLOOKUP(CP$11,'ppr new'!$A:$AB,2,0)</f>
        <v>Prestige Tech Zone</v>
      </c>
      <c r="CQ9" s="536" t="str">
        <f>VLOOKUP(CQ$11,'ppr new'!$A:$AB,2,0)</f>
        <v>Internal Garden of Vientiane, Laos</v>
      </c>
      <c r="CR9" s="537" t="str">
        <f>VLOOKUP(CR$11,'ppr new'!$A:$AB,2,0)</f>
        <v>Xia Ri Chuang Yuan(Phase 1)</v>
      </c>
      <c r="CS9" s="537" t="str">
        <f>VLOOKUP(CS$11,'ppr new'!$A:$AB,2,0)</f>
        <v>Xia Ri Chuang Yuan (South Zone)</v>
      </c>
      <c r="CT9" s="537" t="str">
        <f>VLOOKUP(CT$11,'ppr new'!$A:$AB,2,0)</f>
        <v>B10-2 MGM Grand Clear Water Bay</v>
      </c>
      <c r="CU9" s="537" t="str">
        <f>VLOOKUP(CU$11,'ppr new'!$A:$AB,2,0)</f>
        <v>Agile Clear Water Bay Plot B09 Phase 3 Project</v>
      </c>
      <c r="CV9" s="537" t="str">
        <f>VLOOKUP(CV$11,'ppr new'!$A:$AB,2,0)</f>
        <v>13 Degree North W Hotel, Bengaluru</v>
      </c>
      <c r="CW9" s="537" t="str">
        <f>VLOOKUP(CW$11,'ppr new'!$A:$AB,2,0)</f>
        <v>Agile New Sales Center</v>
      </c>
      <c r="CX9" s="537" t="s">
        <v>178</v>
      </c>
      <c r="CY9" s="537" t="str">
        <f>VLOOKUP(CY$11,'ppr new'!$A:$AB,2,0)</f>
        <v>Bayer Phase 4 Thane, India</v>
      </c>
      <c r="CZ9" s="537" t="str">
        <f>VLOOKUP(CZ$11,'ppr new'!$A:$AB,2,0)</f>
        <v>Huafa Zhuhai Shi Zi Men Community Center</v>
      </c>
      <c r="DA9" s="537" t="str">
        <f>VLOOKUP(DA$11,'ppr new'!$A:$AB,2,0)</f>
        <v>Shanhaitian JW Marriott Hotel In Sanya.</v>
      </c>
      <c r="DB9" s="537" t="str">
        <f>VLOOKUP(DB$11,'ppr new'!$A:$AB,2,0)</f>
        <v>Soc Son Cultural Tourism Zone 1</v>
      </c>
      <c r="DC9" s="537" t="str">
        <f>VLOOKUP(DC$11,'ppr new'!$A:$AB,2,0)</f>
        <v>Century Mills at Worli, Mumbai</v>
      </c>
      <c r="DD9" s="537" t="s">
        <v>179</v>
      </c>
      <c r="DE9" s="537" t="str">
        <f>VLOOKUP(DE$11,'ppr new'!$A:$AB,2,0)</f>
        <v>Sohna Industrial Park, Gurgaon</v>
      </c>
      <c r="DF9" s="537" t="str">
        <f>VLOOKUP(DF$11,'ppr new'!$A:$AB,2,0)</f>
        <v>Sidhrawali Township, Gurgaon</v>
      </c>
      <c r="DG9" s="537" t="str">
        <f>VLOOKUP(DG$11,'ppr new'!$A:$AB,2,0)</f>
        <v>Raheja Residency at Malad East, Mumbai</v>
      </c>
      <c r="DH9" s="537" t="str">
        <f>VLOOKUP(DH$11,'ppr new'!$A:$AB,2,0)</f>
        <v>Avadh Selenic Project, Surat, India</v>
      </c>
      <c r="DI9" s="537" t="str">
        <f>VLOOKUP(DI$11,'ppr new'!$A:$AB,2,0)</f>
        <v>Huafa FI Shi Jie Hui Plot #30, #32, #36, #39  aka 横琴湾</v>
      </c>
      <c r="DJ9" s="537" t="str">
        <f>VLOOKUP(DJ$11,'ppr new'!$A:$AB,2,0)</f>
        <v>Huafa FI Guo Ji She Qu Plot #19, #20, #21  aka 横琴府</v>
      </c>
      <c r="DK9" s="537" t="str">
        <f>VLOOKUP(DK$11,'ppr new'!$A:$AB,2,0)</f>
        <v>Godrej Residential Development at Sector-54</v>
      </c>
      <c r="DL9" s="537" t="str">
        <f>VLOOKUP(DL$11,'ppr new'!$A:$AB,2,0)</f>
        <v>Amina Bahwan Villa Al Mouj (ABVM)</v>
      </c>
      <c r="DN9" s="208" t="s">
        <v>180</v>
      </c>
      <c r="DO9" s="206"/>
      <c r="DP9" s="178"/>
    </row>
    <row r="10" spans="1:124" s="207" customFormat="1" ht="30" customHeight="1" x14ac:dyDescent="0.2">
      <c r="A10" s="206"/>
      <c r="B10" s="206"/>
      <c r="C10" s="209"/>
      <c r="D10" s="532"/>
      <c r="E10" s="532"/>
      <c r="F10" s="532"/>
      <c r="G10" s="532"/>
      <c r="H10" s="532"/>
      <c r="I10" s="532"/>
      <c r="J10" s="532"/>
      <c r="K10" s="532"/>
      <c r="L10" s="532"/>
      <c r="M10" s="532"/>
      <c r="N10" s="532"/>
      <c r="O10" s="532"/>
      <c r="P10" s="532"/>
      <c r="Q10" s="533"/>
      <c r="R10" s="534"/>
      <c r="S10" s="534"/>
      <c r="T10" s="534"/>
      <c r="U10" s="534"/>
      <c r="V10" s="534"/>
      <c r="W10" s="534"/>
      <c r="X10" s="534"/>
      <c r="Y10" s="534"/>
      <c r="Z10" s="534"/>
      <c r="AA10" s="534"/>
      <c r="AB10" s="534"/>
      <c r="AC10" s="534"/>
      <c r="AD10" s="534"/>
      <c r="AE10" s="535"/>
      <c r="AF10" s="536"/>
      <c r="AG10" s="536"/>
      <c r="AH10" s="536"/>
      <c r="AI10" s="536"/>
      <c r="AJ10" s="536"/>
      <c r="AK10" s="536"/>
      <c r="AL10" s="536"/>
      <c r="AM10" s="536"/>
      <c r="AN10" s="536"/>
      <c r="AO10" s="536"/>
      <c r="AP10" s="536"/>
      <c r="AQ10" s="536"/>
      <c r="AR10" s="536"/>
      <c r="AS10" s="536"/>
      <c r="AT10" s="536"/>
      <c r="AU10" s="536"/>
      <c r="AV10" s="536"/>
      <c r="AW10" s="538"/>
      <c r="AX10" s="537"/>
      <c r="AY10" s="537"/>
      <c r="AZ10" s="537"/>
      <c r="BA10" s="536"/>
      <c r="BB10" s="537"/>
      <c r="BC10" s="536"/>
      <c r="BD10" s="537"/>
      <c r="BE10" s="537"/>
      <c r="BF10" s="537"/>
      <c r="BG10" s="537"/>
      <c r="BH10" s="537"/>
      <c r="BI10" s="537"/>
      <c r="BJ10" s="537"/>
      <c r="BK10" s="537"/>
      <c r="BL10" s="537"/>
      <c r="BM10" s="537"/>
      <c r="BN10" s="537"/>
      <c r="BO10" s="537"/>
      <c r="BP10" s="537"/>
      <c r="BQ10" s="537"/>
      <c r="BR10" s="537"/>
      <c r="BS10" s="537"/>
      <c r="BT10" s="537"/>
      <c r="BU10" s="537"/>
      <c r="BV10" s="537"/>
      <c r="BW10" s="537"/>
      <c r="BX10" s="537"/>
      <c r="BY10" s="537"/>
      <c r="BZ10" s="537"/>
      <c r="CA10" s="537"/>
      <c r="CB10" s="537"/>
      <c r="CC10" s="537"/>
      <c r="CD10" s="537"/>
      <c r="CE10" s="537"/>
      <c r="CF10" s="537"/>
      <c r="CG10" s="537"/>
      <c r="CH10" s="537"/>
      <c r="CI10" s="536"/>
      <c r="CJ10" s="231"/>
      <c r="CK10" s="537"/>
      <c r="CL10" s="537"/>
      <c r="CM10" s="537"/>
      <c r="CN10" s="537"/>
      <c r="CO10" s="537"/>
      <c r="CP10" s="537"/>
      <c r="CQ10" s="536"/>
      <c r="CR10" s="537"/>
      <c r="CS10" s="537"/>
      <c r="CT10" s="537"/>
      <c r="CU10" s="537"/>
      <c r="CV10" s="537"/>
      <c r="CW10" s="537"/>
      <c r="CX10" s="537"/>
      <c r="CY10" s="537"/>
      <c r="CZ10" s="537"/>
      <c r="DA10" s="537"/>
      <c r="DB10" s="537"/>
      <c r="DC10" s="537"/>
      <c r="DD10" s="537"/>
      <c r="DE10" s="537"/>
      <c r="DF10" s="537"/>
      <c r="DG10" s="537"/>
      <c r="DH10" s="537"/>
      <c r="DI10" s="537"/>
      <c r="DJ10" s="537"/>
      <c r="DK10" s="537"/>
      <c r="DL10" s="537"/>
      <c r="DN10" s="210"/>
      <c r="DO10" s="206">
        <v>6</v>
      </c>
      <c r="DP10" s="178"/>
    </row>
    <row r="11" spans="1:124" x14ac:dyDescent="0.2">
      <c r="A11" s="19" t="s">
        <v>181</v>
      </c>
      <c r="B11" s="15" t="s">
        <v>182</v>
      </c>
      <c r="C11" s="17">
        <v>1</v>
      </c>
      <c r="D11" s="200">
        <v>304.27</v>
      </c>
      <c r="E11" s="200">
        <v>604.20000000000005</v>
      </c>
      <c r="F11" s="200">
        <v>708.12</v>
      </c>
      <c r="G11" s="200">
        <v>52906.16</v>
      </c>
      <c r="H11" s="200">
        <v>6085.1</v>
      </c>
      <c r="I11" s="200">
        <v>6351.1</v>
      </c>
      <c r="J11" s="200" t="s">
        <v>183</v>
      </c>
      <c r="K11" s="200">
        <v>6417.1</v>
      </c>
      <c r="L11" s="200">
        <v>80793.16</v>
      </c>
      <c r="M11" s="200">
        <v>52936.160000000003</v>
      </c>
      <c r="N11" s="200">
        <v>6115.1</v>
      </c>
      <c r="O11" s="200" t="s">
        <v>184</v>
      </c>
      <c r="P11" s="200" t="s">
        <v>185</v>
      </c>
      <c r="Q11" s="254">
        <v>702.05</v>
      </c>
      <c r="R11" s="98">
        <v>6020.11</v>
      </c>
      <c r="S11" s="98">
        <v>6595.1</v>
      </c>
      <c r="T11" s="98">
        <v>6368.1</v>
      </c>
      <c r="U11" s="98">
        <v>6215.1</v>
      </c>
      <c r="V11" s="98">
        <v>6134.1</v>
      </c>
      <c r="W11" s="98" t="s">
        <v>186</v>
      </c>
      <c r="X11" s="98">
        <v>6500.1</v>
      </c>
      <c r="Y11" s="98">
        <v>6556.1</v>
      </c>
      <c r="Z11" s="98">
        <v>6283.1</v>
      </c>
      <c r="AA11" s="98">
        <v>6513.1</v>
      </c>
      <c r="AB11" s="98">
        <v>704.06</v>
      </c>
      <c r="AC11" s="98">
        <v>6585.1</v>
      </c>
      <c r="AD11" s="375" t="s">
        <v>187</v>
      </c>
      <c r="AE11" s="326">
        <v>6525.1</v>
      </c>
      <c r="AF11" s="243">
        <v>80690.16</v>
      </c>
      <c r="AG11" s="238">
        <v>104.37</v>
      </c>
      <c r="AH11" s="99">
        <v>6695.1</v>
      </c>
      <c r="AI11" s="99" t="s">
        <v>188</v>
      </c>
      <c r="AJ11" s="99">
        <v>602.07000000000005</v>
      </c>
      <c r="AK11" s="99">
        <v>6421.12</v>
      </c>
      <c r="AL11" s="238">
        <v>6653.1</v>
      </c>
      <c r="AM11" s="99">
        <v>18112.12</v>
      </c>
      <c r="AN11" s="99">
        <v>18112.189999999999</v>
      </c>
      <c r="AO11" s="99">
        <v>18112.22</v>
      </c>
      <c r="AP11" s="360">
        <v>6741.1</v>
      </c>
      <c r="AQ11" s="360">
        <v>704.46</v>
      </c>
      <c r="AR11" s="360">
        <v>6646.1</v>
      </c>
      <c r="AS11" s="360">
        <v>18112.23</v>
      </c>
      <c r="AT11" s="360">
        <v>6349.1</v>
      </c>
      <c r="AU11" s="238">
        <v>808.12</v>
      </c>
      <c r="AV11" s="238">
        <v>18315</v>
      </c>
      <c r="AW11" s="521">
        <v>6637.1</v>
      </c>
      <c r="AX11" s="97">
        <v>708.09</v>
      </c>
      <c r="AY11" s="97">
        <v>804.07</v>
      </c>
      <c r="AZ11" s="97" t="s">
        <v>189</v>
      </c>
      <c r="BA11" s="99" t="s">
        <v>190</v>
      </c>
      <c r="BB11" s="97">
        <v>202.22</v>
      </c>
      <c r="BC11" s="99">
        <v>6031.1</v>
      </c>
      <c r="BD11" s="97">
        <v>6098.1</v>
      </c>
      <c r="BE11" s="97">
        <v>6132.1</v>
      </c>
      <c r="BF11" s="97">
        <v>6011.1</v>
      </c>
      <c r="BG11" s="97">
        <v>6154.1</v>
      </c>
      <c r="BH11" s="97">
        <v>6287.1</v>
      </c>
      <c r="BI11" s="97">
        <v>6266.1</v>
      </c>
      <c r="BJ11" s="97">
        <v>6233.1</v>
      </c>
      <c r="BK11" s="97">
        <v>6369.1</v>
      </c>
      <c r="BL11" s="97">
        <v>6374.1</v>
      </c>
      <c r="BM11" s="97">
        <v>6377.1</v>
      </c>
      <c r="BN11" s="97">
        <v>6346.1</v>
      </c>
      <c r="BO11" s="97">
        <v>6411.1</v>
      </c>
      <c r="BP11" s="97">
        <v>502.14</v>
      </c>
      <c r="BQ11" s="97">
        <v>728.14</v>
      </c>
      <c r="BR11" s="97">
        <v>6395.1</v>
      </c>
      <c r="BS11" s="97">
        <v>6511.1</v>
      </c>
      <c r="BT11" s="97">
        <v>6427.1</v>
      </c>
      <c r="BU11" s="366" t="s">
        <v>191</v>
      </c>
      <c r="BV11" s="97">
        <v>55005.16</v>
      </c>
      <c r="BW11" s="97" t="s">
        <v>192</v>
      </c>
      <c r="BX11" s="97">
        <v>6435.1</v>
      </c>
      <c r="BY11" s="97" t="s">
        <v>193</v>
      </c>
      <c r="BZ11" s="97">
        <v>80422.16</v>
      </c>
      <c r="CA11" s="97">
        <v>80830.16</v>
      </c>
      <c r="CB11" s="97">
        <v>6491.1</v>
      </c>
      <c r="CC11" s="97">
        <v>6572.1</v>
      </c>
      <c r="CD11" s="97">
        <v>6563.1</v>
      </c>
      <c r="CE11" s="366" t="s">
        <v>194</v>
      </c>
      <c r="CF11" s="97">
        <v>6562.1</v>
      </c>
      <c r="CG11" s="97">
        <v>6620.1</v>
      </c>
      <c r="CH11" s="97">
        <v>11840.1</v>
      </c>
      <c r="CI11" s="99">
        <v>6121.12</v>
      </c>
      <c r="CJ11" s="99" t="s">
        <v>195</v>
      </c>
      <c r="CK11" s="97">
        <v>6630.1</v>
      </c>
      <c r="CL11" s="97">
        <v>6667.1</v>
      </c>
      <c r="CM11" s="97">
        <v>6681.1</v>
      </c>
      <c r="CN11" s="97">
        <v>55005.17</v>
      </c>
      <c r="CO11" s="97">
        <v>6641.1</v>
      </c>
      <c r="CP11" s="97">
        <v>6673.1</v>
      </c>
      <c r="CQ11" s="99">
        <v>6715.1</v>
      </c>
      <c r="CR11" s="97">
        <v>6708.1</v>
      </c>
      <c r="CS11" s="97">
        <v>6709.1</v>
      </c>
      <c r="CT11" s="97">
        <v>6702.1</v>
      </c>
      <c r="CU11" s="97">
        <v>6746.1</v>
      </c>
      <c r="CV11" s="97">
        <v>6756.1</v>
      </c>
      <c r="CW11" s="97">
        <v>6762.1</v>
      </c>
      <c r="CX11" s="97" t="s">
        <v>196</v>
      </c>
      <c r="CY11" s="97">
        <v>6500.11</v>
      </c>
      <c r="CZ11" s="97">
        <v>6725.1</v>
      </c>
      <c r="DA11" s="97">
        <v>55304.160000000003</v>
      </c>
      <c r="DB11" s="97">
        <v>80974.16</v>
      </c>
      <c r="DC11" s="97">
        <v>6420.15</v>
      </c>
      <c r="DD11" s="97">
        <v>6615.1</v>
      </c>
      <c r="DE11" s="97">
        <v>6758.1</v>
      </c>
      <c r="DF11" s="97">
        <v>6795.1</v>
      </c>
      <c r="DG11" s="97">
        <v>6819.1</v>
      </c>
      <c r="DH11" s="97">
        <v>6854.1</v>
      </c>
      <c r="DI11" s="97">
        <v>6123.11</v>
      </c>
      <c r="DJ11" s="97">
        <v>6240.11</v>
      </c>
      <c r="DK11" s="97">
        <v>6828.1</v>
      </c>
      <c r="DL11" s="97">
        <v>55451.16</v>
      </c>
      <c r="DM11" s="96"/>
      <c r="DN11" s="20"/>
      <c r="DO11" s="15"/>
      <c r="DP11" s="178"/>
    </row>
    <row r="12" spans="1:124" x14ac:dyDescent="0.2">
      <c r="A12" s="15"/>
      <c r="B12" s="15" t="s">
        <v>197</v>
      </c>
      <c r="C12" s="84">
        <v>43</v>
      </c>
      <c r="D12" s="21">
        <v>41479</v>
      </c>
      <c r="E12" s="21">
        <v>42727</v>
      </c>
      <c r="F12" s="21">
        <v>42922</v>
      </c>
      <c r="G12" s="21">
        <v>43678</v>
      </c>
      <c r="H12" s="21">
        <v>43861</v>
      </c>
      <c r="I12" s="21">
        <v>44136</v>
      </c>
      <c r="J12" s="21" t="s">
        <v>198</v>
      </c>
      <c r="K12" s="21">
        <v>44288</v>
      </c>
      <c r="L12" s="21">
        <v>44409</v>
      </c>
      <c r="M12" s="21">
        <v>43473</v>
      </c>
      <c r="N12" s="21">
        <v>43647</v>
      </c>
      <c r="O12" s="21" t="s">
        <v>199</v>
      </c>
      <c r="P12" s="21" t="s">
        <v>200</v>
      </c>
      <c r="Q12" s="255">
        <v>42803</v>
      </c>
      <c r="R12" s="21">
        <v>43556</v>
      </c>
      <c r="S12" s="21">
        <v>44713</v>
      </c>
      <c r="T12" s="21">
        <v>44105</v>
      </c>
      <c r="U12" s="21">
        <v>43709</v>
      </c>
      <c r="V12" s="21">
        <v>43799</v>
      </c>
      <c r="W12" s="21" t="s">
        <v>201</v>
      </c>
      <c r="X12" s="21">
        <v>44409</v>
      </c>
      <c r="Y12" s="21">
        <v>44562</v>
      </c>
      <c r="Z12" s="21">
        <v>44440</v>
      </c>
      <c r="AA12" s="21">
        <v>44349</v>
      </c>
      <c r="AB12" s="21">
        <v>42835</v>
      </c>
      <c r="AC12" s="21">
        <v>44682</v>
      </c>
      <c r="AD12" s="21" t="s">
        <v>202</v>
      </c>
      <c r="AE12" s="303">
        <v>44713</v>
      </c>
      <c r="AF12" s="244">
        <v>44318</v>
      </c>
      <c r="AG12" s="21">
        <v>40954</v>
      </c>
      <c r="AH12" s="21">
        <v>44927</v>
      </c>
      <c r="AI12" s="21" t="s">
        <v>203</v>
      </c>
      <c r="AJ12" s="21">
        <v>42620</v>
      </c>
      <c r="AK12" s="21">
        <v>44835</v>
      </c>
      <c r="AL12" s="21">
        <v>44774</v>
      </c>
      <c r="AM12" s="21">
        <v>44896</v>
      </c>
      <c r="AN12" s="21">
        <v>44986</v>
      </c>
      <c r="AO12" s="21">
        <v>44986</v>
      </c>
      <c r="AP12" s="21">
        <v>45017</v>
      </c>
      <c r="AQ12" s="21">
        <v>39342</v>
      </c>
      <c r="AR12" s="21">
        <v>44835</v>
      </c>
      <c r="AS12" s="21">
        <v>45047</v>
      </c>
      <c r="AT12" s="21">
        <v>44257</v>
      </c>
      <c r="AU12" s="21">
        <v>43242</v>
      </c>
      <c r="AV12" s="21">
        <v>45047</v>
      </c>
      <c r="AW12" s="303">
        <v>44713</v>
      </c>
      <c r="AX12" s="21">
        <v>42968</v>
      </c>
      <c r="AY12" s="21">
        <v>43234</v>
      </c>
      <c r="AZ12" s="21" t="s">
        <v>204</v>
      </c>
      <c r="BA12" s="21">
        <v>43434</v>
      </c>
      <c r="BB12" s="21">
        <v>41082</v>
      </c>
      <c r="BC12" s="21">
        <v>43434</v>
      </c>
      <c r="BD12" s="21">
        <v>43543</v>
      </c>
      <c r="BE12" s="21">
        <v>43543</v>
      </c>
      <c r="BF12" s="21">
        <v>43556</v>
      </c>
      <c r="BG12" s="21">
        <v>43890</v>
      </c>
      <c r="BH12" s="21">
        <v>43951</v>
      </c>
      <c r="BI12" s="21">
        <v>44012</v>
      </c>
      <c r="BJ12" s="21">
        <v>44074</v>
      </c>
      <c r="BK12" s="21">
        <v>44105</v>
      </c>
      <c r="BL12" s="21">
        <v>44105</v>
      </c>
      <c r="BM12" s="21">
        <v>44229</v>
      </c>
      <c r="BN12" s="21">
        <v>44257</v>
      </c>
      <c r="BO12" s="21">
        <v>44257</v>
      </c>
      <c r="BP12" s="21">
        <v>42236</v>
      </c>
      <c r="BQ12" s="21">
        <v>42977</v>
      </c>
      <c r="BR12" s="21">
        <v>44318</v>
      </c>
      <c r="BS12" s="21">
        <v>44378</v>
      </c>
      <c r="BT12" s="21">
        <v>44409</v>
      </c>
      <c r="BU12" s="21" t="s">
        <v>205</v>
      </c>
      <c r="BV12" s="21">
        <v>44409</v>
      </c>
      <c r="BW12" s="21" t="s">
        <v>206</v>
      </c>
      <c r="BX12" s="21">
        <v>44501</v>
      </c>
      <c r="BY12" s="21" t="s">
        <v>207</v>
      </c>
      <c r="BZ12" s="21">
        <v>44531</v>
      </c>
      <c r="CA12" s="21">
        <v>44562</v>
      </c>
      <c r="CB12" s="21">
        <v>44593</v>
      </c>
      <c r="CC12" s="21">
        <v>44621</v>
      </c>
      <c r="CD12" s="21">
        <v>44713</v>
      </c>
      <c r="CE12" s="21" t="s">
        <v>208</v>
      </c>
      <c r="CF12" s="21">
        <v>44713</v>
      </c>
      <c r="CG12" s="21">
        <v>44713</v>
      </c>
      <c r="CH12" s="21">
        <v>44713</v>
      </c>
      <c r="CI12" s="21">
        <v>44774</v>
      </c>
      <c r="CJ12" s="21" t="s">
        <v>209</v>
      </c>
      <c r="CK12" s="21">
        <v>44835</v>
      </c>
      <c r="CL12" s="21">
        <v>44866</v>
      </c>
      <c r="CM12" s="21">
        <v>44866</v>
      </c>
      <c r="CN12" s="21">
        <v>44866</v>
      </c>
      <c r="CO12" s="21">
        <v>44896</v>
      </c>
      <c r="CP12" s="21">
        <v>44896</v>
      </c>
      <c r="CQ12" s="21">
        <v>44927</v>
      </c>
      <c r="CR12" s="21">
        <v>44986</v>
      </c>
      <c r="CS12" s="21">
        <v>44986</v>
      </c>
      <c r="CT12" s="21">
        <v>45017</v>
      </c>
      <c r="CU12" s="21">
        <v>45017</v>
      </c>
      <c r="CV12" s="21">
        <v>45017</v>
      </c>
      <c r="CW12" s="21">
        <v>45017</v>
      </c>
      <c r="CX12" s="21" t="s">
        <v>210</v>
      </c>
      <c r="CY12" s="21">
        <v>45047</v>
      </c>
      <c r="CZ12" s="21">
        <v>45047</v>
      </c>
      <c r="DA12" s="340">
        <v>45078</v>
      </c>
      <c r="DB12" s="340">
        <v>45078</v>
      </c>
      <c r="DC12" s="340">
        <v>45078</v>
      </c>
      <c r="DD12" s="340">
        <v>45078</v>
      </c>
      <c r="DE12" s="340">
        <v>45078</v>
      </c>
      <c r="DF12" s="340">
        <v>45078</v>
      </c>
      <c r="DG12" s="340">
        <v>45108</v>
      </c>
      <c r="DH12" s="340">
        <v>45139</v>
      </c>
      <c r="DI12" s="340">
        <v>45170</v>
      </c>
      <c r="DJ12" s="340">
        <v>45170</v>
      </c>
      <c r="DK12" s="504">
        <v>45231</v>
      </c>
      <c r="DL12" s="504">
        <v>45231</v>
      </c>
      <c r="DN12" s="15"/>
      <c r="DO12" s="15"/>
      <c r="DP12" s="178"/>
    </row>
    <row r="13" spans="1:124" s="119" customFormat="1" ht="18.5" customHeight="1" x14ac:dyDescent="0.2">
      <c r="A13" s="117"/>
      <c r="B13" s="117" t="s">
        <v>211</v>
      </c>
      <c r="C13" s="118">
        <v>0.25</v>
      </c>
      <c r="D13" s="119" t="s">
        <v>212</v>
      </c>
      <c r="F13" s="119" t="s">
        <v>213</v>
      </c>
      <c r="I13" s="119" t="s">
        <v>214</v>
      </c>
      <c r="J13" s="119" t="s">
        <v>215</v>
      </c>
      <c r="L13" s="119" t="s">
        <v>216</v>
      </c>
      <c r="M13" s="119" t="s">
        <v>217</v>
      </c>
      <c r="N13" s="119" t="s">
        <v>218</v>
      </c>
      <c r="O13" s="119" t="s">
        <v>219</v>
      </c>
      <c r="P13" s="119" t="s">
        <v>220</v>
      </c>
      <c r="Q13" s="256" t="s">
        <v>221</v>
      </c>
      <c r="V13" s="119" t="s">
        <v>222</v>
      </c>
      <c r="W13" s="119" t="s">
        <v>223</v>
      </c>
      <c r="Y13" s="119" t="s">
        <v>224</v>
      </c>
      <c r="AA13" s="119" t="s">
        <v>225</v>
      </c>
      <c r="AB13" s="119" t="s">
        <v>226</v>
      </c>
      <c r="AD13" s="119" t="s">
        <v>227</v>
      </c>
      <c r="AE13" s="304"/>
      <c r="AG13" s="119" t="s">
        <v>228</v>
      </c>
      <c r="AI13" s="119" t="s">
        <v>229</v>
      </c>
      <c r="AJ13" s="119" t="s">
        <v>230</v>
      </c>
      <c r="AQ13" s="119" t="s">
        <v>231</v>
      </c>
      <c r="AR13" s="119" t="s">
        <v>232</v>
      </c>
      <c r="AT13" s="119" t="s">
        <v>233</v>
      </c>
      <c r="AU13" s="119" t="s">
        <v>234</v>
      </c>
      <c r="AW13" s="304" t="s">
        <v>235</v>
      </c>
      <c r="AX13" s="119" t="s">
        <v>236</v>
      </c>
      <c r="AY13" s="119" t="s">
        <v>237</v>
      </c>
      <c r="AZ13" s="119" t="s">
        <v>238</v>
      </c>
      <c r="BA13" s="119" t="s">
        <v>239</v>
      </c>
      <c r="BB13" s="119" t="s">
        <v>240</v>
      </c>
      <c r="BC13" s="119" t="s">
        <v>241</v>
      </c>
      <c r="BD13" s="119" t="s">
        <v>242</v>
      </c>
      <c r="BE13" s="119" t="s">
        <v>243</v>
      </c>
      <c r="BF13" s="119" t="s">
        <v>244</v>
      </c>
      <c r="BG13" s="119" t="s">
        <v>245</v>
      </c>
      <c r="BH13" s="119" t="s">
        <v>246</v>
      </c>
      <c r="BI13" s="119" t="s">
        <v>247</v>
      </c>
      <c r="BJ13" s="119" t="s">
        <v>248</v>
      </c>
      <c r="BK13" s="119" t="s">
        <v>249</v>
      </c>
      <c r="BL13" s="119" t="s">
        <v>250</v>
      </c>
      <c r="BM13" s="119" t="s">
        <v>251</v>
      </c>
      <c r="BN13" s="119" t="s">
        <v>252</v>
      </c>
      <c r="BO13" s="119" t="s">
        <v>253</v>
      </c>
      <c r="BP13" s="119" t="s">
        <v>254</v>
      </c>
      <c r="BQ13" s="119" t="s">
        <v>255</v>
      </c>
      <c r="BS13" s="119" t="s">
        <v>256</v>
      </c>
      <c r="BT13" s="119" t="s">
        <v>257</v>
      </c>
      <c r="BU13" s="119" t="s">
        <v>258</v>
      </c>
      <c r="BV13" s="119" t="s">
        <v>259</v>
      </c>
      <c r="BW13" s="119" t="s">
        <v>260</v>
      </c>
      <c r="BX13" s="119" t="s">
        <v>252</v>
      </c>
      <c r="BY13" s="119" t="s">
        <v>261</v>
      </c>
      <c r="BZ13" s="119" t="s">
        <v>262</v>
      </c>
      <c r="CB13" s="119" t="s">
        <v>263</v>
      </c>
      <c r="CE13" s="119" t="s">
        <v>264</v>
      </c>
      <c r="CF13" s="119" t="s">
        <v>265</v>
      </c>
      <c r="CH13" s="119" t="s">
        <v>266</v>
      </c>
      <c r="CK13" s="119" t="s">
        <v>267</v>
      </c>
      <c r="CL13" s="119" t="s">
        <v>268</v>
      </c>
      <c r="CN13" s="119" t="s">
        <v>269</v>
      </c>
      <c r="CO13" s="119" t="s">
        <v>270</v>
      </c>
      <c r="CR13" s="119" t="s">
        <v>271</v>
      </c>
      <c r="CW13" s="119" t="s">
        <v>272</v>
      </c>
      <c r="CX13" s="119" t="s">
        <v>273</v>
      </c>
      <c r="DC13" s="119" t="s">
        <v>274</v>
      </c>
      <c r="DD13" s="119" t="s">
        <v>275</v>
      </c>
      <c r="DN13" s="120"/>
      <c r="DO13" s="117"/>
      <c r="DP13" s="117"/>
    </row>
    <row r="14" spans="1:124" s="110" customFormat="1" x14ac:dyDescent="0.2">
      <c r="A14" s="17"/>
      <c r="B14" s="17" t="s">
        <v>276</v>
      </c>
      <c r="C14" s="22"/>
      <c r="D14" s="60" t="s">
        <v>277</v>
      </c>
      <c r="E14" s="60" t="s">
        <v>277</v>
      </c>
      <c r="F14" s="60" t="s">
        <v>278</v>
      </c>
      <c r="G14" s="60" t="s">
        <v>279</v>
      </c>
      <c r="H14" s="60" t="s">
        <v>280</v>
      </c>
      <c r="I14" s="60" t="s">
        <v>281</v>
      </c>
      <c r="J14" s="60" t="s">
        <v>282</v>
      </c>
      <c r="K14" s="60" t="s">
        <v>281</v>
      </c>
      <c r="L14" s="60" t="s">
        <v>277</v>
      </c>
      <c r="M14" s="60" t="s">
        <v>281</v>
      </c>
      <c r="N14" s="60" t="s">
        <v>283</v>
      </c>
      <c r="O14" s="60" t="s">
        <v>280</v>
      </c>
      <c r="P14" s="60" t="s">
        <v>277</v>
      </c>
      <c r="Q14" s="257" t="s">
        <v>284</v>
      </c>
      <c r="R14" s="60" t="s">
        <v>284</v>
      </c>
      <c r="S14" s="60" t="s">
        <v>282</v>
      </c>
      <c r="T14" s="60" t="s">
        <v>277</v>
      </c>
      <c r="U14" s="60" t="s">
        <v>279</v>
      </c>
      <c r="V14" s="60" t="s">
        <v>278</v>
      </c>
      <c r="W14" s="60" t="s">
        <v>278</v>
      </c>
      <c r="X14" s="60" t="s">
        <v>277</v>
      </c>
      <c r="Y14" s="60" t="s">
        <v>283</v>
      </c>
      <c r="Z14" s="60" t="s">
        <v>278</v>
      </c>
      <c r="AA14" s="60" t="s">
        <v>284</v>
      </c>
      <c r="AB14" s="60" t="s">
        <v>284</v>
      </c>
      <c r="AC14" s="60" t="s">
        <v>283</v>
      </c>
      <c r="AD14" s="60" t="s">
        <v>277</v>
      </c>
      <c r="AE14" s="305" t="s">
        <v>283</v>
      </c>
      <c r="AF14" s="60" t="s">
        <v>277</v>
      </c>
      <c r="AG14" s="60" t="s">
        <v>277</v>
      </c>
      <c r="AH14" s="60" t="s">
        <v>285</v>
      </c>
      <c r="AI14" s="60" t="s">
        <v>285</v>
      </c>
      <c r="AJ14" s="60" t="s">
        <v>284</v>
      </c>
      <c r="AK14" s="60" t="s">
        <v>284</v>
      </c>
      <c r="AL14" s="60" t="s">
        <v>277</v>
      </c>
      <c r="AM14" s="60" t="s">
        <v>279</v>
      </c>
      <c r="AN14" s="60" t="s">
        <v>279</v>
      </c>
      <c r="AO14" s="60" t="s">
        <v>279</v>
      </c>
      <c r="AP14" s="60" t="s">
        <v>285</v>
      </c>
      <c r="AQ14" s="60" t="s">
        <v>277</v>
      </c>
      <c r="AR14" s="60" t="s">
        <v>284</v>
      </c>
      <c r="AS14" s="60" t="s">
        <v>279</v>
      </c>
      <c r="AT14" s="60" t="s">
        <v>282</v>
      </c>
      <c r="AU14" s="60" t="s">
        <v>282</v>
      </c>
      <c r="AV14" s="60" t="s">
        <v>284</v>
      </c>
      <c r="AW14" s="305" t="s">
        <v>284</v>
      </c>
      <c r="AX14" s="60" t="s">
        <v>282</v>
      </c>
      <c r="AY14" s="60" t="s">
        <v>277</v>
      </c>
      <c r="AZ14" s="60" t="s">
        <v>277</v>
      </c>
      <c r="BA14" s="60" t="s">
        <v>277</v>
      </c>
      <c r="BB14" s="60" t="s">
        <v>284</v>
      </c>
      <c r="BC14" s="60" t="s">
        <v>277</v>
      </c>
      <c r="BD14" s="60" t="s">
        <v>282</v>
      </c>
      <c r="BE14" s="60" t="s">
        <v>282</v>
      </c>
      <c r="BF14" s="60" t="s">
        <v>282</v>
      </c>
      <c r="BG14" s="60" t="s">
        <v>280</v>
      </c>
      <c r="BH14" s="60" t="s">
        <v>282</v>
      </c>
      <c r="BI14" s="60" t="s">
        <v>284</v>
      </c>
      <c r="BJ14" s="60" t="s">
        <v>282</v>
      </c>
      <c r="BK14" s="60" t="s">
        <v>277</v>
      </c>
      <c r="BL14" s="60" t="s">
        <v>277</v>
      </c>
      <c r="BM14" s="60" t="s">
        <v>278</v>
      </c>
      <c r="BN14" s="60" t="s">
        <v>281</v>
      </c>
      <c r="BO14" s="60" t="s">
        <v>277</v>
      </c>
      <c r="BP14" s="60" t="s">
        <v>284</v>
      </c>
      <c r="BQ14" s="60" t="s">
        <v>284</v>
      </c>
      <c r="BR14" s="60" t="s">
        <v>277</v>
      </c>
      <c r="BS14" s="60" t="s">
        <v>281</v>
      </c>
      <c r="BT14" s="60" t="s">
        <v>277</v>
      </c>
      <c r="BU14" s="60" t="s">
        <v>282</v>
      </c>
      <c r="BV14" s="60" t="s">
        <v>277</v>
      </c>
      <c r="BW14" s="60" t="s">
        <v>280</v>
      </c>
      <c r="BX14" s="60" t="s">
        <v>282</v>
      </c>
      <c r="BY14" s="60" t="s">
        <v>283</v>
      </c>
      <c r="BZ14" s="60" t="s">
        <v>281</v>
      </c>
      <c r="CA14" s="60" t="s">
        <v>277</v>
      </c>
      <c r="CB14" s="60" t="s">
        <v>284</v>
      </c>
      <c r="CC14" s="60" t="s">
        <v>283</v>
      </c>
      <c r="CD14" s="60" t="s">
        <v>277</v>
      </c>
      <c r="CE14" s="60" t="s">
        <v>283</v>
      </c>
      <c r="CF14" s="60" t="s">
        <v>282</v>
      </c>
      <c r="CG14" s="60" t="s">
        <v>283</v>
      </c>
      <c r="CH14" t="s">
        <v>281</v>
      </c>
      <c r="CI14" s="60" t="s">
        <v>277</v>
      </c>
      <c r="CJ14" s="60" t="s">
        <v>284</v>
      </c>
      <c r="CK14" s="60" t="s">
        <v>283</v>
      </c>
      <c r="CL14" s="60" t="s">
        <v>277</v>
      </c>
      <c r="CM14" s="60" t="s">
        <v>277</v>
      </c>
      <c r="CN14" s="60" t="s">
        <v>277</v>
      </c>
      <c r="CO14" s="60" t="s">
        <v>281</v>
      </c>
      <c r="CP14" s="60" t="s">
        <v>277</v>
      </c>
      <c r="CQ14" s="60" t="s">
        <v>283</v>
      </c>
      <c r="CR14" s="60" t="s">
        <v>281</v>
      </c>
      <c r="CS14" s="60" t="s">
        <v>281</v>
      </c>
      <c r="CT14" s="60" t="s">
        <v>281</v>
      </c>
      <c r="CU14" s="60" t="s">
        <v>281</v>
      </c>
      <c r="CV14" s="60" t="s">
        <v>277</v>
      </c>
      <c r="CW14" s="60" t="s">
        <v>281</v>
      </c>
      <c r="CX14" s="60" t="s">
        <v>282</v>
      </c>
      <c r="CY14" s="60" t="s">
        <v>277</v>
      </c>
      <c r="CZ14" s="60" t="s">
        <v>280</v>
      </c>
      <c r="DA14" s="60" t="s">
        <v>280</v>
      </c>
      <c r="DB14" s="60" t="s">
        <v>286</v>
      </c>
      <c r="DC14" s="60" t="s">
        <v>277</v>
      </c>
      <c r="DD14" s="60" t="s">
        <v>284</v>
      </c>
      <c r="DE14" s="60" t="s">
        <v>279</v>
      </c>
      <c r="DF14" s="60" t="s">
        <v>279</v>
      </c>
      <c r="DG14" s="60" t="s">
        <v>284</v>
      </c>
      <c r="DH14" s="60" t="s">
        <v>278</v>
      </c>
      <c r="DI14" s="60" t="s">
        <v>282</v>
      </c>
      <c r="DJ14" s="60" t="s">
        <v>282</v>
      </c>
      <c r="DK14" s="60" t="s">
        <v>284</v>
      </c>
      <c r="DL14" s="60" t="s">
        <v>283</v>
      </c>
      <c r="DN14" s="145"/>
      <c r="DO14" s="17"/>
      <c r="DP14" s="17"/>
      <c r="DS14"/>
      <c r="DT14"/>
    </row>
    <row r="15" spans="1:124" s="1" customFormat="1" x14ac:dyDescent="0.2">
      <c r="B15" s="1" t="s">
        <v>287</v>
      </c>
      <c r="C15" s="1" t="s">
        <v>288</v>
      </c>
      <c r="D15" s="10">
        <f>VLOOKUP(D11,'ppr new'!1:1048576,6,0)/D8</f>
        <v>150000</v>
      </c>
      <c r="E15" s="10">
        <f>VLOOKUP(E11,'ppr new'!1:1048576,6,0)/E8</f>
        <v>294980.76327776059</v>
      </c>
      <c r="F15" s="10">
        <f>VLOOKUP(F11,'ppr new'!1:1048576,6,0)/F8</f>
        <v>200000</v>
      </c>
      <c r="G15" s="10">
        <f>VLOOKUP(G11,'ppr new'!1:1048576,6,0)/G8</f>
        <v>163841.18596800233</v>
      </c>
      <c r="H15" s="10">
        <f>VLOOKUP(H11,'ppr new'!1:1048576,6,0)/H8</f>
        <v>225000</v>
      </c>
      <c r="I15" s="10">
        <f>VLOOKUP(I11,'ppr new'!1:1048576,6,0)/I8</f>
        <v>139604.95185694637</v>
      </c>
      <c r="J15" s="10">
        <f>VLOOKUP(6056.1,'ppr new'!1:1048576,6,FALSE)/6.8324+VLOOKUP(6056.11,'ppr new'!1:1048576,6,FALSE)/6.8324+VLOOKUP(6056.12,'ppr new'!1:1048576,6,FALSE)/6.9792</f>
        <v>512542.63138057769</v>
      </c>
      <c r="K15" s="10">
        <f>VLOOKUP(K11,'ppr new'!1:1048576,6,0)/K8</f>
        <v>198243.87830818701</v>
      </c>
      <c r="L15" s="10">
        <f>VLOOKUP(L11,'ppr new'!1:1048576,6,0)/L8</f>
        <v>281300</v>
      </c>
      <c r="M15" s="10">
        <f>VLOOKUP(M11,'ppr new'!1:1048576,6,0)/M8</f>
        <v>220000</v>
      </c>
      <c r="N15" s="10">
        <f>VLOOKUP(N11,'ppr new'!1:1048576,6,0)/N8</f>
        <v>225000</v>
      </c>
      <c r="O15" s="10">
        <f>VLOOKUP(6070.1,'ppr new'!1:1048576,6,FALSE)/O$8+VLOOKUP(6070.11,'ppr new'!1:1048576,6,FALSE)/O$8+VLOOKUP(6070.12,'ppr new'!1:1048576,6,FALSE)/O$8</f>
        <v>238000</v>
      </c>
      <c r="P15" s="10">
        <f>VLOOKUP(6121.1,'ppr new'!1:1048576,6,0)/P8+VLOOKUP(6121.11,'ppr new'!1:1048576,6,0)/P8+VLOOKUP(6121.13,'ppr new'!1:1048576,6,0)/P8</f>
        <v>310000</v>
      </c>
      <c r="Q15" s="258">
        <f>VLOOKUP(Q11,'ppr new'!1:1048576,6,0)/Q8-19666</f>
        <v>187834</v>
      </c>
      <c r="R15" s="10">
        <f>VLOOKUP(R11,'ppr new'!1:1048576,6,0)/R8-5500</f>
        <v>21500</v>
      </c>
      <c r="S15" s="10">
        <f>(VLOOKUP(S11,'ppr new'!1:1048576,6,0)-565737.73)/S8</f>
        <v>58216.048220294506</v>
      </c>
      <c r="T15" s="10">
        <f>VLOOKUP(T11,'ppr new'!1:1048576,6,0)/T8-45500</f>
        <v>84500</v>
      </c>
      <c r="U15" s="10">
        <f>VLOOKUP(U11,'ppr new'!1:1048576,6,0)/U8-11008.36</f>
        <v>58711.293603405255</v>
      </c>
      <c r="V15" s="10">
        <f>VLOOKUP(V11,'ppr new'!1:1048576,6,0)/V8-15000</f>
        <v>285000.02</v>
      </c>
      <c r="W15" s="10">
        <f>VLOOKUP(6095.1,'ppr new'!1:1048576,6,FALSE)/W$8+VLOOKUP(6095.11,'ppr new'!1:1048576,6,FALSE)/W$8+VLOOKUP(6095.12,'ppr new'!1:1048576,6,FALSE)/W$8-75000-14400</f>
        <v>185600</v>
      </c>
      <c r="X15" s="10">
        <f>VLOOKUP(X11,'ppr new'!1:1048576,6,0)/X8-157500</f>
        <v>17500</v>
      </c>
      <c r="Y15" s="10">
        <f>VLOOKUP(Y11,'ppr new'!1:1048576,6,0)/Y8-219450</f>
        <v>110550</v>
      </c>
      <c r="Z15" s="10">
        <f>VLOOKUP(Z11,'ppr new'!1:1048576,6,0)/Z8-116653.86</f>
        <v>77769.235473658206</v>
      </c>
      <c r="AA15" s="10">
        <f>VLOOKUP(AA11,'ppr new'!1:1048576,6,0)/AA8-13225</f>
        <v>39675</v>
      </c>
      <c r="AB15" s="10">
        <f>VLOOKUP(AB11,'ppr new'!1:1048576,6,0)/AB8-30000-20005.62</f>
        <v>114994.38</v>
      </c>
      <c r="AC15" s="10">
        <f>VLOOKUP(AC11,'ppr new'!1:1048576,6,0)/AC8-186750</f>
        <v>38250</v>
      </c>
      <c r="AD15" s="10">
        <f>VLOOKUP(704.08,'ppr new'!1:1048576,6,FALSE)/AD$8-22500+3000+3000+VLOOKUP(6420.11,'ppr new'!1:1048576,6,FALSE)/AD$8+VLOOKUP(6420.12,'ppr new'!1:1048576,6,FALSE)/AD$8-6000</f>
        <v>182500</v>
      </c>
      <c r="AE15" s="306">
        <f>VLOOKUP(AE11,'ppr new'!1:1048576,6,0)/AE8-175000.01</f>
        <v>-1.0000000009313226E-2</v>
      </c>
      <c r="AF15" s="10">
        <f>VLOOKUP(AF11,'ppr new'!1:1048576,6,0)/AF8-174000</f>
        <v>116000</v>
      </c>
      <c r="AG15" s="10">
        <v>65000</v>
      </c>
      <c r="AH15" s="10">
        <f>VLOOKUP(AH11,'ppr new'!1:1048576,6,0)/AH8</f>
        <v>98000</v>
      </c>
      <c r="AI15" s="10">
        <f>VLOOKUP(6062.1,'ppr new'!1:1048576,6,0)/1+VLOOKUP(6062.11,'ppr new'!1:1048576,6,0)/1</f>
        <v>260000</v>
      </c>
      <c r="AJ15" s="10">
        <f>VLOOKUP(AJ11,'ppr new'!1:1048576,6,0)/AJ8</f>
        <v>125000</v>
      </c>
      <c r="AK15" s="10">
        <f>VLOOKUP(AK11,'ppr new'!1:1048576,6,0)/AK8</f>
        <v>12000</v>
      </c>
      <c r="AL15" s="10">
        <f>VLOOKUP(AL11,'ppr new'!1:1048576,6,0)/AL8</f>
        <v>15000</v>
      </c>
      <c r="AM15" s="10">
        <v>38000</v>
      </c>
      <c r="AN15" s="10">
        <v>4900</v>
      </c>
      <c r="AO15" s="10">
        <v>3539</v>
      </c>
      <c r="AP15" s="10">
        <f>VLOOKUP(AP11,'ppr new'!1:1048576,6,0)/AP8</f>
        <v>10000</v>
      </c>
      <c r="AQ15" s="10">
        <f>VLOOKUP(AQ11,'ppr new'!1:1048576,6,0)/AQ8</f>
        <v>315000.01</v>
      </c>
      <c r="AR15" s="10">
        <f>VLOOKUP(AR11,'ppr new'!1:1048576,6,0)/AR8</f>
        <v>58000</v>
      </c>
      <c r="AS15" s="10">
        <f>VLOOKUP(AS11,'ppr new'!1:1048576,6,0)/AS8</f>
        <v>1800</v>
      </c>
      <c r="AT15" s="10">
        <f>VLOOKUP(AT11,'ppr new'!1:1048576,6,0)/AT8</f>
        <v>180000</v>
      </c>
      <c r="AU15" s="10">
        <f>VLOOKUP(AU11,'ppr new'!1:1048576,6,0)/AU8</f>
        <v>289700</v>
      </c>
      <c r="AV15" s="10">
        <f>VLOOKUP(AV11,'ppr new'!1:1048576,6,0)/AV8</f>
        <v>54464.74769205632</v>
      </c>
      <c r="AW15" s="306">
        <f>VLOOKUP(AW11,'ppr new'!1:1048576,6,0)-446430.9+446430.9</f>
        <v>2082151.1999999997</v>
      </c>
      <c r="AX15" s="10">
        <f>VLOOKUP(AX11,'ppr new'!1:1048576,6,0)/AX8</f>
        <v>228812.00805418269</v>
      </c>
      <c r="AY15" s="10">
        <f>VLOOKUP(AY11,'ppr new'!1:1048576,6,0)/AY8</f>
        <v>146300</v>
      </c>
      <c r="AZ15" s="10">
        <f>VLOOKUP(6006.1,'ppr new'!1:1048576,6,FALSE)/AZ$8+VLOOKUP(6006.11,'ppr new'!1:1048576,6,FALSE)/AZ$8</f>
        <v>528000</v>
      </c>
      <c r="BA15" s="10">
        <f>VLOOKUP(6022.1,'ppr new'!1:1048576,6,0)+VLOOKUP(6022.11,'ppr new'!1:1048576,6,0)</f>
        <v>102500</v>
      </c>
      <c r="BB15" s="10">
        <f>VLOOKUP(BB11,'ppr new'!1:1048576,6,0)/BB8</f>
        <v>355000</v>
      </c>
      <c r="BC15" s="10">
        <f>VLOOKUP(BC11,'ppr new'!1:1048576,6,0)/BC8</f>
        <v>127000</v>
      </c>
      <c r="BD15" s="10">
        <f>VLOOKUP(BD11,'ppr new'!1:1048576,6,0)/BD8</f>
        <v>450000</v>
      </c>
      <c r="BE15" s="10">
        <f>VLOOKUP(BE11,'ppr new'!1:1048576,6,0)/BE8</f>
        <v>290000</v>
      </c>
      <c r="BF15" s="10">
        <f>VLOOKUP(BF11,'ppr new'!1:1048576,6,0)/BF8</f>
        <v>852254.5078002176</v>
      </c>
      <c r="BG15" s="10">
        <f>VLOOKUP(BG11,'ppr new'!1:1048576,6,0)/BG8</f>
        <v>390000</v>
      </c>
      <c r="BH15" s="10">
        <f>VLOOKUP(BH11,'ppr new'!1:1048576,6,0)/BH8</f>
        <v>1076880.6095254472</v>
      </c>
      <c r="BI15" s="10">
        <f>VLOOKUP(BI11,'ppr new'!1:1048576,6,0)/BI8</f>
        <v>200000</v>
      </c>
      <c r="BJ15" s="10">
        <f>VLOOKUP(BJ11,'ppr new'!1:1048576,6,0)/BJ8</f>
        <v>340000</v>
      </c>
      <c r="BK15" s="10">
        <f>VLOOKUP(BK11,'ppr new'!1:1048576,6,0)/BK8</f>
        <v>110000</v>
      </c>
      <c r="BL15" s="10">
        <f>VLOOKUP(BL11,'ppr new'!1:1048576,6,0)/BL8</f>
        <v>300000</v>
      </c>
      <c r="BM15" s="10">
        <f>VLOOKUP(BM11,'ppr new'!1:1048576,6,0)/BM8</f>
        <v>339286.73942616873</v>
      </c>
      <c r="BN15" s="10">
        <f>VLOOKUP(BN11,'ppr new'!1:1048576,6,0)/BN8</f>
        <v>359671.03635913925</v>
      </c>
      <c r="BO15" s="10">
        <f>VLOOKUP(BO11,'ppr new'!1:1048576,6,0)/BO8</f>
        <v>350000</v>
      </c>
      <c r="BP15" s="10">
        <f>VLOOKUP(BP11,'ppr new'!1:1048576,6,0)/BP8</f>
        <v>110000</v>
      </c>
      <c r="BQ15" s="10">
        <f>VLOOKUP(BQ11,'ppr new'!1:1048576,6,0)/BQ8</f>
        <v>120000</v>
      </c>
      <c r="BR15" s="10">
        <f>VLOOKUP(BR11,'ppr new'!1:1048576,6,0)/BR8</f>
        <v>150000</v>
      </c>
      <c r="BS15" s="10">
        <f>VLOOKUP(BS11,'ppr new'!1:1048576,6,0)/BS8</f>
        <v>226564.43235221371</v>
      </c>
      <c r="BT15" s="10">
        <f>VLOOKUP(BT11,'ppr new'!1:1048576,6,0)/BT8</f>
        <v>110000</v>
      </c>
      <c r="BU15" s="10">
        <f>VLOOKUP(6497.1,'ppr new'!1:1048576,6,0)/6.4688+VLOOKUP(6497.11,'ppr new'!1:1048576,6,0)/6.8538</f>
        <v>428076.35245433502</v>
      </c>
      <c r="BV15" s="10">
        <f>VLOOKUP(BV11,'ppr new'!1:1048576,6,0)/BV8</f>
        <v>120000</v>
      </c>
      <c r="BW15" s="10">
        <f>VLOOKUP(6412.1,'ppr new'!$1:$1048576,6,0)/6.4688+VLOOKUP(6412.11,'ppr new'!$1:$1048576,6,0)/6.4353+VLOOKUP(6412.12,'ppr new'!1:1048576,6,0)/6.8419</f>
        <v>272398.34017879749</v>
      </c>
      <c r="BX15" s="10">
        <f>VLOOKUP(BX11,'ppr new'!1:1048576,6,0)/BX8</f>
        <v>125864.66813111083</v>
      </c>
      <c r="BY15" s="10">
        <f>VLOOKUP(6542.1,'ppr new'!1:1048576,6,0)/BY8+VLOOKUP(6542.11,'ppr new'!1:1048576,6,0)/BY8</f>
        <v>341500</v>
      </c>
      <c r="BZ15" s="10">
        <f>VLOOKUP(BZ11,'ppr new'!1:1048576,6,0)/BZ8</f>
        <v>256041.16598185909</v>
      </c>
      <c r="CA15" s="10">
        <f>VLOOKUP(CA11,'ppr new'!1:1048576,6,0)/CA8</f>
        <v>120000</v>
      </c>
      <c r="CB15" s="10">
        <f>VLOOKUP(CB11,'ppr new'!1:1048576,6,0)/CB8</f>
        <v>150000</v>
      </c>
      <c r="CC15" s="10">
        <f>VLOOKUP(CC11,'ppr new'!1:1048576,6,0)/CC8</f>
        <v>450000</v>
      </c>
      <c r="CD15" s="10">
        <f>VLOOKUP(CD11,'ppr new'!1:1048576,6,0)/CD8</f>
        <v>110000</v>
      </c>
      <c r="CE15" s="10">
        <f>VLOOKUP(6593.1,'ppr new'!1:1048576,6,0)/CE8+VLOOKUP(6593.11,'ppr new'!1:1048576,6,0)/CE8</f>
        <v>50500</v>
      </c>
      <c r="CF15" s="10">
        <f>VLOOKUP(CF11,'ppr new'!1:1048576,6,0)/CF8</f>
        <v>201506.31926323869</v>
      </c>
      <c r="CG15" s="10">
        <f>VLOOKUP(CG11,'ppr new'!1:1048576,6,0)/CG8</f>
        <v>190000</v>
      </c>
      <c r="CH15" s="10">
        <f>VLOOKUP(CH11,'ppr new'!1:1048576,6,0)/CH8</f>
        <v>144262.74750575595</v>
      </c>
      <c r="CI15" s="10">
        <f>VLOOKUP(CI11,'ppr new'!1:1048576,6,0)/CI8</f>
        <v>41500</v>
      </c>
      <c r="CJ15" s="10">
        <f>VLOOKUP(6648.1,'ppr new'!1:1048576,6,0)/CJ8+VLOOKUP(6648.11,'ppr new'!1:1048576,6,0)/CJ8</f>
        <v>214000</v>
      </c>
      <c r="CK15" s="10">
        <f>VLOOKUP(CK11,'ppr new'!1:1048576,6,0)/CK8</f>
        <v>321000</v>
      </c>
      <c r="CL15" s="10">
        <f>VLOOKUP(CL11,'ppr new'!1:1048576,6,0)/CL8</f>
        <v>120000</v>
      </c>
      <c r="CM15" s="10">
        <f>VLOOKUP(CM11,'ppr new'!1:1048576,6,0)/CM8</f>
        <v>120000</v>
      </c>
      <c r="CN15" s="10">
        <f>VLOOKUP(CN11,'ppr new'!1:1048576,6,0)/CN8</f>
        <v>30000</v>
      </c>
      <c r="CO15" s="10">
        <f>VLOOKUP(CO11,'ppr new'!1:1048576,6,0)/CO8</f>
        <v>238532.13</v>
      </c>
      <c r="CP15" s="10">
        <f>VLOOKUP(CP11,'ppr new'!1:1048576,6,0)/CP8</f>
        <v>130000</v>
      </c>
      <c r="CQ15" s="10">
        <f>VLOOKUP(CQ11,'ppr new'!1:1048576,6,0)/CQ8</f>
        <v>18000</v>
      </c>
      <c r="CR15" s="10">
        <f>VLOOKUP(CR11,'ppr new'!1:1048576,6,0)/CR8</f>
        <v>80924.889285140089</v>
      </c>
      <c r="CS15" s="10">
        <f>VLOOKUP(CS11,'ppr new'!1:1048576,6,0)/CS8</f>
        <v>155106.0377965185</v>
      </c>
      <c r="CT15" s="10">
        <f>VLOOKUP(CT11,'ppr new'!1:1048576,6,0)/CT8</f>
        <v>390457.84820099798</v>
      </c>
      <c r="CU15" s="10">
        <f>VLOOKUP(CU11,'ppr new'!1:1048576,6,0)/CU8</f>
        <v>447356.50296186062</v>
      </c>
      <c r="CV15" s="10">
        <f>VLOOKUP(CV11,'ppr new'!1:1048576,6,0)/CV8</f>
        <v>145000</v>
      </c>
      <c r="CW15" s="10">
        <f>VLOOKUP(CW11,'ppr new'!1:1048576,6,0)/CW8</f>
        <v>176087.13414456215</v>
      </c>
      <c r="CX15" s="10">
        <f>VLOOKUP(6188.1,'ppr new'!1:1048576,6,0)/6.8809+VLOOKUP(6188.11,'ppr new'!1:1048576,6,0)/7.0338</f>
        <v>87749.759563891945</v>
      </c>
      <c r="CY15" s="10">
        <f>VLOOKUP(CY11,'ppr new'!1:1048576,6,0)/CY8</f>
        <v>225000</v>
      </c>
      <c r="CZ15" s="10">
        <f>VLOOKUP(CZ11,'ppr new'!1:1048576,6,0)/CZ8</f>
        <v>104167.47809152873</v>
      </c>
      <c r="DA15" s="10">
        <f>VLOOKUP(DA11,'ppr new'!1:1048576,6,0)/DA8</f>
        <v>93822.170900692843</v>
      </c>
      <c r="DB15" s="10">
        <f>VLOOKUP(DB11,'ppr new'!1:1048576,6,0)/DB8</f>
        <v>87300</v>
      </c>
      <c r="DC15" s="10">
        <f>VLOOKUP(DC11,'ppr new'!1:1048576,6,0)/DC8</f>
        <v>64825</v>
      </c>
      <c r="DD15" s="10">
        <f>VLOOKUP(DD11,'ppr new'!1:1048576,6,0)/DD8</f>
        <v>28132057</v>
      </c>
      <c r="DE15" s="10">
        <f>VLOOKUP(DE11,'ppr new'!1:1048576,6,0)/DE8</f>
        <v>135000</v>
      </c>
      <c r="DF15" s="10">
        <f>VLOOKUP(DF11,'ppr new'!1:1048576,6,0)/DF8</f>
        <v>135000</v>
      </c>
      <c r="DG15" s="10">
        <f>VLOOKUP(DG11,'ppr new'!1:1048576,6,0)/DG8</f>
        <v>120000</v>
      </c>
      <c r="DH15" s="10">
        <f>VLOOKUP(DH11,'ppr new'!1:1048576,6,0)/DH8</f>
        <v>160000</v>
      </c>
      <c r="DI15" s="10">
        <f>VLOOKUP(DI11,'ppr new'!1:1048576,6,0)/DI8</f>
        <v>28434.111975883283</v>
      </c>
      <c r="DJ15" s="10">
        <f>VLOOKUP(DJ11,'ppr new'!1:1048576,6,0)/DJ8</f>
        <v>28434.111975883283</v>
      </c>
      <c r="DK15" s="10">
        <f>VLOOKUP(DK11,'ppr new'!1:1048576,6,0)/DK8</f>
        <v>125000.01</v>
      </c>
      <c r="DL15" s="10">
        <f>VLOOKUP(DL11,'ppr new'!1:1048576,6,0)/DL8</f>
        <v>442996.12</v>
      </c>
      <c r="DN15" s="30">
        <f t="shared" ref="DN15:DN22" si="0">SUM(D15:DM15)</f>
        <v>51169837.56771031</v>
      </c>
      <c r="DS15"/>
      <c r="DT15"/>
    </row>
    <row r="16" spans="1:124" ht="15" customHeight="1" x14ac:dyDescent="0.2">
      <c r="A16" s="24"/>
      <c r="B16" s="17" t="s">
        <v>289</v>
      </c>
      <c r="C16" s="24"/>
      <c r="D16" s="11" t="str">
        <f>VLOOKUP(D$11,'ppr new'!$A:$AE,5,FALSE)</f>
        <v>USD</v>
      </c>
      <c r="E16" s="11" t="str">
        <f>VLOOKUP(E$11,'ppr new'!$A:$AE,5,FALSE)</f>
        <v>INR</v>
      </c>
      <c r="F16" s="11" t="str">
        <f>VLOOKUP(F$11,'ppr new'!$A:$AE,5,FALSE)</f>
        <v>USD</v>
      </c>
      <c r="G16" s="11" t="str">
        <f>VLOOKUP(G$11,'ppr new'!$A:$AE,5,FALSE)</f>
        <v>SGD</v>
      </c>
      <c r="H16" s="11" t="str">
        <f>VLOOKUP(H$11,'ppr new'!$A:$AE,5,FALSE)</f>
        <v>USD</v>
      </c>
      <c r="I16" s="11" t="str">
        <f>VLOOKUP(I$11,'ppr new'!$A:$AE,5,FALSE)</f>
        <v>CNY</v>
      </c>
      <c r="J16" s="11" t="str">
        <f>VLOOKUP(6056.1,'ppr new'!$A:$AE,5,FALSE)</f>
        <v>CNY</v>
      </c>
      <c r="K16" s="11" t="str">
        <f>VLOOKUP(K$11,'ppr new'!$A:$AE,5,FALSE)</f>
        <v>CNY</v>
      </c>
      <c r="L16" s="11" t="str">
        <f>VLOOKUP(L$11,'ppr new'!$A:$AE,5,FALSE)</f>
        <v>USD</v>
      </c>
      <c r="M16" s="11" t="str">
        <f>VLOOKUP(M$11,'ppr new'!$A:$AE,5,FALSE)</f>
        <v>USD</v>
      </c>
      <c r="N16" s="11" t="str">
        <f>VLOOKUP(N$11,'ppr new'!$A:$AE,5,FALSE)</f>
        <v>USD</v>
      </c>
      <c r="O16" s="11" t="str">
        <f>VLOOKUP(6070.1,'ppr new'!$A:$AE,5,FALSE)</f>
        <v>USD</v>
      </c>
      <c r="P16" s="11" t="str">
        <f>VLOOKUP(6121.1,'ppr new'!$A:$AE,5,FALSE)</f>
        <v>USD</v>
      </c>
      <c r="Q16" s="259" t="str">
        <f>VLOOKUP(Q$11,'ppr new'!$A:$AE,5,FALSE)</f>
        <v>USD</v>
      </c>
      <c r="R16" s="11" t="str">
        <f>VLOOKUP(R$11,'ppr new'!$A:$AE,5,FALSE)</f>
        <v>USD</v>
      </c>
      <c r="S16" s="11" t="str">
        <f>VLOOKUP(S$11,'ppr new'!$A:$AE,5,FALSE)</f>
        <v>CNY</v>
      </c>
      <c r="T16" s="11" t="str">
        <f>VLOOKUP(T$11,'ppr new'!$A:$AE,5,FALSE)</f>
        <v>USD</v>
      </c>
      <c r="U16" s="11" t="str">
        <f>VLOOKUP(U$11,'ppr new'!$A:$AE,5,FALSE)</f>
        <v>SGD</v>
      </c>
      <c r="V16" s="11" t="str">
        <f>VLOOKUP(V$11,'ppr new'!$A:$AE,5,FALSE)</f>
        <v>USD</v>
      </c>
      <c r="W16" s="11" t="str">
        <f>VLOOKUP(6095.1,'ppr new'!$A:$AE,5,FALSE)</f>
        <v>USD</v>
      </c>
      <c r="X16" s="11" t="str">
        <f>VLOOKUP(X$11,'ppr new'!$A:$AE,5,FALSE)</f>
        <v>USD</v>
      </c>
      <c r="Y16" s="11" t="str">
        <f>VLOOKUP(Y$11,'ppr new'!$A:$AE,5,FALSE)</f>
        <v>USD</v>
      </c>
      <c r="Z16" s="11" t="str">
        <f>VLOOKUP(Z$11,'ppr new'!$A:$AE,5,FALSE)</f>
        <v>CNY</v>
      </c>
      <c r="AA16" s="11" t="str">
        <f>VLOOKUP(AA$11,'ppr new'!$A:$AE,5,FALSE)</f>
        <v>USD</v>
      </c>
      <c r="AB16" s="11" t="str">
        <f>VLOOKUP(AB$11,'ppr new'!$A:$AE,5,FALSE)</f>
        <v>USD</v>
      </c>
      <c r="AC16" s="11" t="str">
        <f>VLOOKUP(AC$11,'ppr new'!$A:$AE,5,FALSE)</f>
        <v>USD</v>
      </c>
      <c r="AD16" s="11" t="str">
        <f>VLOOKUP(704.08,'ppr new'!$A:$AE,5,FALSE)</f>
        <v>USD</v>
      </c>
      <c r="AE16" s="307" t="str">
        <f>VLOOKUP(AE$11,'ppr new'!$A:$AE,5,FALSE)</f>
        <v>USD</v>
      </c>
      <c r="AF16" s="11" t="str">
        <f>VLOOKUP(AF$11,'ppr new'!$A:$AE,5,FALSE)</f>
        <v>USD</v>
      </c>
      <c r="AG16" s="11" t="str">
        <f>VLOOKUP(AG$11,'ppr new'!$A:$AE,5,FALSE)</f>
        <v>USD</v>
      </c>
      <c r="AH16" s="11" t="str">
        <f>VLOOKUP(AH$11,'ppr new'!$A:$AE,5,FALSE)</f>
        <v>USD</v>
      </c>
      <c r="AI16" s="11" t="s">
        <v>290</v>
      </c>
      <c r="AJ16" s="11" t="str">
        <f>VLOOKUP(AJ$11,'ppr new'!$A:$AE,5,FALSE)</f>
        <v>USD</v>
      </c>
      <c r="AK16" s="11" t="str">
        <f>VLOOKUP(AK$11,'ppr new'!$A:$AE,5,FALSE)</f>
        <v>USD</v>
      </c>
      <c r="AL16" s="11" t="str">
        <f>VLOOKUP(AL$11,'ppr new'!$A:$AE,5,FALSE)</f>
        <v>USD</v>
      </c>
      <c r="AM16" s="11" t="s">
        <v>290</v>
      </c>
      <c r="AN16" s="11" t="s">
        <v>290</v>
      </c>
      <c r="AO16" s="11" t="s">
        <v>290</v>
      </c>
      <c r="AP16" s="11" t="str">
        <f>VLOOKUP(AP$11,'ppr new'!$A:$AE,5,FALSE)</f>
        <v>USD</v>
      </c>
      <c r="AQ16" s="11" t="str">
        <f>VLOOKUP(AQ$11,'ppr new'!$A:$AE,5,FALSE)</f>
        <v>USD</v>
      </c>
      <c r="AR16" s="11" t="str">
        <f>VLOOKUP(AR$11,'ppr new'!$A:$AE,5,FALSE)</f>
        <v>USD</v>
      </c>
      <c r="AS16" s="11" t="str">
        <f>VLOOKUP(AS$11,'ppr new'!$A:$AE,5,FALSE)</f>
        <v>USD</v>
      </c>
      <c r="AT16" s="11" t="str">
        <f>VLOOKUP(AT$11,'ppr new'!$A:$AE,5,FALSE)</f>
        <v>USD</v>
      </c>
      <c r="AU16" s="11" t="str">
        <f>VLOOKUP(AU$11,'ppr new'!$A:$AE,5,FALSE)</f>
        <v>USD</v>
      </c>
      <c r="AV16" s="11" t="str">
        <f>VLOOKUP(AV$11,'ppr new'!$A:$AE,5,FALSE)</f>
        <v>AED</v>
      </c>
      <c r="AW16" s="307" t="str">
        <f>VLOOKUP(AW$11,'ppr new'!$A:$AE,5,FALSE)</f>
        <v>USD</v>
      </c>
      <c r="AX16" s="11" t="str">
        <f>VLOOKUP(AX$11,'ppr new'!$A:$AE,5,FALSE)</f>
        <v>CNY</v>
      </c>
      <c r="AY16" s="11" t="str">
        <f>VLOOKUP(AY$11,'ppr new'!$A:$AE,5,FALSE)</f>
        <v>USD</v>
      </c>
      <c r="AZ16" s="11" t="str">
        <f>VLOOKUP(6006.1,'ppr new'!$A:$AE,5,FALSE)</f>
        <v>USD</v>
      </c>
      <c r="BA16" s="11" t="s">
        <v>290</v>
      </c>
      <c r="BB16" s="11" t="str">
        <f>VLOOKUP(BB$11,'ppr new'!$A:$AE,5,FALSE)</f>
        <v>USD</v>
      </c>
      <c r="BC16" s="11" t="str">
        <f>VLOOKUP(BC$11,'ppr new'!$A:$AE,5,FALSE)</f>
        <v>USD</v>
      </c>
      <c r="BD16" s="11" t="str">
        <f>VLOOKUP(BD$11,'ppr new'!$A:$AE,5,FALSE)</f>
        <v>USD</v>
      </c>
      <c r="BE16" s="11" t="str">
        <f>VLOOKUP(BE$11,'ppr new'!$A:$AE,5,FALSE)</f>
        <v>USD</v>
      </c>
      <c r="BF16" s="11" t="str">
        <f>VLOOKUP(BF$11,'ppr new'!$A:$AE,5,FALSE)</f>
        <v>CNY</v>
      </c>
      <c r="BG16" s="11" t="str">
        <f>VLOOKUP(BG$11,'ppr new'!$A:$AE,5,FALSE)</f>
        <v>USD</v>
      </c>
      <c r="BH16" s="11" t="str">
        <f>VLOOKUP(BH$11,'ppr new'!$A:$AE,5,FALSE)</f>
        <v>CNY</v>
      </c>
      <c r="BI16" s="11" t="str">
        <f>VLOOKUP(BI$11,'ppr new'!$A:$AE,5,FALSE)</f>
        <v>USD</v>
      </c>
      <c r="BJ16" s="11" t="str">
        <f>VLOOKUP(BJ$11,'ppr new'!$A:$AE,5,FALSE)</f>
        <v>USD</v>
      </c>
      <c r="BK16" s="11" t="str">
        <f>VLOOKUP(BK$11,'ppr new'!$A:$AE,5,FALSE)</f>
        <v>USD</v>
      </c>
      <c r="BL16" s="11" t="str">
        <f>VLOOKUP(BL$11,'ppr new'!$A:$AE,5,FALSE)</f>
        <v>USD</v>
      </c>
      <c r="BM16" s="11" t="str">
        <f>VLOOKUP(BM$11,'ppr new'!$A:$AE,5,FALSE)</f>
        <v>CNY</v>
      </c>
      <c r="BN16" s="11" t="str">
        <f>VLOOKUP(BN$11,'ppr new'!$A:$AE,5,FALSE)</f>
        <v>CNY</v>
      </c>
      <c r="BO16" s="11" t="str">
        <f>VLOOKUP(BO$11,'ppr new'!$A:$AE,5,FALSE)</f>
        <v>USD</v>
      </c>
      <c r="BP16" s="11" t="str">
        <f>VLOOKUP(BP$11,'ppr new'!$A:$AE,5,FALSE)</f>
        <v>USD</v>
      </c>
      <c r="BQ16" s="11" t="str">
        <f>VLOOKUP(BQ$11,'ppr new'!$A:$AE,5,FALSE)</f>
        <v>USD</v>
      </c>
      <c r="BR16" s="11" t="str">
        <f>VLOOKUP(BR$11,'ppr new'!$A:$AE,5,FALSE)</f>
        <v>USD</v>
      </c>
      <c r="BS16" s="11" t="str">
        <f>VLOOKUP(BS$11,'ppr new'!$A:$AE,5,FALSE)</f>
        <v>CNY</v>
      </c>
      <c r="BT16" s="11" t="str">
        <f>VLOOKUP(BT$11,'ppr new'!$A:$AE,5,FALSE)</f>
        <v>USD</v>
      </c>
      <c r="BU16" s="11" t="str">
        <f>VLOOKUP(6497.1,'ppr new'!$A:$AE,5,FALSE)</f>
        <v>CNY</v>
      </c>
      <c r="BV16" s="11" t="str">
        <f>VLOOKUP(BV$11,'ppr new'!$A:$AE,5,FALSE)</f>
        <v>USD</v>
      </c>
      <c r="BW16" s="11" t="str">
        <f>VLOOKUP(6412.1,'ppr new'!$A:$AE,5,FALSE)</f>
        <v>CNY</v>
      </c>
      <c r="BX16" s="11" t="s">
        <v>290</v>
      </c>
      <c r="BY16" s="11" t="str">
        <f>VLOOKUP(6542.1,'ppr new'!$A:$AE,5,FALSE)</f>
        <v>USD</v>
      </c>
      <c r="BZ16" s="11" t="str">
        <f>VLOOKUP(BZ$11,'ppr new'!$A:$AE,5,FALSE)</f>
        <v>CNY</v>
      </c>
      <c r="CA16" s="11" t="str">
        <f>VLOOKUP(CA$11,'ppr new'!$A:$AE,5,FALSE)</f>
        <v>USD</v>
      </c>
      <c r="CB16" s="11" t="str">
        <f>VLOOKUP(CB$11,'ppr new'!$A:$AE,5,FALSE)</f>
        <v>USD</v>
      </c>
      <c r="CC16" s="11" t="str">
        <f>VLOOKUP(CC$11,'ppr new'!$A:$AE,5,FALSE)</f>
        <v>USD</v>
      </c>
      <c r="CD16" s="11" t="str">
        <f>VLOOKUP(CD$11,'ppr new'!$A:$AE,5,FALSE)</f>
        <v>USD</v>
      </c>
      <c r="CE16" s="11" t="str">
        <f>VLOOKUP(6593.1,'ppr new'!$A:$AE,5,FALSE)</f>
        <v>USD</v>
      </c>
      <c r="CF16" s="11" t="str">
        <f>VLOOKUP(CF$11,'ppr new'!$A:$AE,5,FALSE)</f>
        <v>CNY</v>
      </c>
      <c r="CG16" s="11" t="str">
        <f>VLOOKUP(CG$11,'ppr new'!$A:$AE,5,FALSE)</f>
        <v>USD</v>
      </c>
      <c r="CH16" s="11" t="str">
        <f>VLOOKUP(CH$11,'ppr new'!$A:$AE,5,FALSE)</f>
        <v>CNY</v>
      </c>
      <c r="CI16" s="11" t="str">
        <f>VLOOKUP(CI$11,'ppr new'!$A:$AE,5,FALSE)</f>
        <v>USD</v>
      </c>
      <c r="CJ16" s="11" t="s">
        <v>290</v>
      </c>
      <c r="CK16" s="11" t="str">
        <f>VLOOKUP(CK$11,'ppr new'!$A:$AE,5,FALSE)</f>
        <v>USD</v>
      </c>
      <c r="CL16" s="11" t="str">
        <f>VLOOKUP(CL$11,'ppr new'!$A:$AE,5,FALSE)</f>
        <v>USD</v>
      </c>
      <c r="CM16" s="11" t="str">
        <f>VLOOKUP(CM$11,'ppr new'!$A:$AE,5,FALSE)</f>
        <v>USD</v>
      </c>
      <c r="CN16" s="11" t="str">
        <f>VLOOKUP(CN$11,'ppr new'!$A:$AE,5,FALSE)</f>
        <v>USD</v>
      </c>
      <c r="CO16" s="11" t="str">
        <f>VLOOKUP(CO$11,'ppr new'!$A:$AE,5,FALSE)</f>
        <v>USD</v>
      </c>
      <c r="CP16" s="11" t="str">
        <f>VLOOKUP(CP$11,'ppr new'!$A:$AE,5,FALSE)</f>
        <v>USD</v>
      </c>
      <c r="CQ16" s="11" t="str">
        <f>VLOOKUP(CQ$11,'ppr new'!$A:$AE,5,FALSE)</f>
        <v>USD</v>
      </c>
      <c r="CR16" s="11" t="str">
        <f>VLOOKUP(CR$11,'ppr new'!$A:$AE,5,FALSE)</f>
        <v>CNY</v>
      </c>
      <c r="CS16" s="11" t="str">
        <f>VLOOKUP(CS$11,'ppr new'!$A:$AE,5,FALSE)</f>
        <v>CNY</v>
      </c>
      <c r="CT16" s="11" t="str">
        <f>VLOOKUP(CT$11,'ppr new'!$A:$AE,5,FALSE)</f>
        <v>CNY</v>
      </c>
      <c r="CU16" s="11" t="str">
        <f>VLOOKUP(CU$11,'ppr new'!$A:$AE,5,FALSE)</f>
        <v>CNY</v>
      </c>
      <c r="CV16" s="11" t="str">
        <f>VLOOKUP(CV$11,'ppr new'!$A:$AE,5,FALSE)</f>
        <v>USD</v>
      </c>
      <c r="CW16" s="11" t="str">
        <f>VLOOKUP(CW$11,'ppr new'!$A:$AE,5,FALSE)</f>
        <v>CNY</v>
      </c>
      <c r="CX16" s="11" t="str">
        <f>VLOOKUP(6188.1,'ppr new'!$A:$AE,5,FALSE)</f>
        <v>CNY</v>
      </c>
      <c r="CY16" s="11" t="str">
        <f>VLOOKUP(CY$11,'ppr new'!$A:$AE,5,FALSE)</f>
        <v>USD</v>
      </c>
      <c r="CZ16" s="11" t="str">
        <f>VLOOKUP(CZ$11,'ppr new'!$A:$AE,5,FALSE)</f>
        <v>CNY</v>
      </c>
      <c r="DA16" s="11" t="str">
        <f>VLOOKUP(DA$11,'ppr new'!$A:$AE,5,FALSE)</f>
        <v>CNY</v>
      </c>
      <c r="DB16" s="11" t="str">
        <f>VLOOKUP(DB$11,'ppr new'!$A:$AE,5,FALSE)</f>
        <v>USD</v>
      </c>
      <c r="DC16" s="11" t="str">
        <f>VLOOKUP(DC$11,'ppr new'!$A:$AE,5,FALSE)</f>
        <v>USD</v>
      </c>
      <c r="DD16" s="11" t="str">
        <f>VLOOKUP(DD$11,'ppr new'!$A:$AE,5,FALSE)</f>
        <v>USD</v>
      </c>
      <c r="DE16" s="11" t="str">
        <f>VLOOKUP(DE$11,'ppr new'!$A:$AE,5,FALSE)</f>
        <v>USD</v>
      </c>
      <c r="DF16" s="11" t="str">
        <f>VLOOKUP(DF$11,'ppr new'!$A:$AE,5,FALSE)</f>
        <v>USD</v>
      </c>
      <c r="DG16" s="11" t="str">
        <f>VLOOKUP(DG$11,'ppr new'!$A:$AE,5,FALSE)</f>
        <v>USD</v>
      </c>
      <c r="DH16" s="11" t="str">
        <f>VLOOKUP(DH$11,'ppr new'!$A:$AE,5,FALSE)</f>
        <v>USD</v>
      </c>
      <c r="DI16" s="11" t="str">
        <f>VLOOKUP(DI$11,'ppr new'!$A:$AE,5,FALSE)</f>
        <v>CNY</v>
      </c>
      <c r="DJ16" s="11" t="str">
        <f>VLOOKUP(DJ$11,'ppr new'!$A:$AE,5,FALSE)</f>
        <v>CNY</v>
      </c>
      <c r="DK16" s="11" t="str">
        <f>VLOOKUP(DK$11,'ppr new'!$A:$AE,5,FALSE)</f>
        <v>USD</v>
      </c>
      <c r="DL16" s="11" t="str">
        <f>VLOOKUP(DL$11,'ppr new'!$A:$AE,5,FALSE)</f>
        <v>USD</v>
      </c>
      <c r="DN16" s="30">
        <f t="shared" si="0"/>
        <v>0</v>
      </c>
      <c r="DO16" s="24"/>
      <c r="DP16" s="112"/>
    </row>
    <row r="17" spans="1:124" ht="15" customHeight="1" x14ac:dyDescent="0.2">
      <c r="A17" s="15"/>
      <c r="B17" s="15" t="s">
        <v>291</v>
      </c>
      <c r="C17" s="15"/>
      <c r="D17" s="123">
        <f>VLOOKUP(D11,'ppr new'!$A:$AE,14,0)</f>
        <v>2715.25</v>
      </c>
      <c r="E17" s="123">
        <f>VLOOKUP(E11,'ppr new'!$A:$AE,14,0)</f>
        <v>3359</v>
      </c>
      <c r="F17" s="123">
        <f>VLOOKUP(F11,'ppr new'!$A:$AE,14,0)</f>
        <v>3604</v>
      </c>
      <c r="G17" s="123">
        <f>VLOOKUP(G11,'ppr new'!$A:$AE,14,0)</f>
        <v>2131.75</v>
      </c>
      <c r="H17" s="123">
        <f>VLOOKUP(H11,'ppr new'!$A:$AE,14,0)</f>
        <v>3000</v>
      </c>
      <c r="I17" s="123">
        <f>VLOOKUP(I11,'ppr new'!$A:$AE,14,0)</f>
        <v>3000</v>
      </c>
      <c r="J17" s="123">
        <f>VLOOKUP(6056.1,'ppr new'!$A:$AE,14,0)+VLOOKUP(6056.11,'ppr new'!$A:$AE,14,0)+VLOOKUP(6056.12,'ppr new'!$A:$AE,14,0)</f>
        <v>9600</v>
      </c>
      <c r="K17" s="123">
        <f>VLOOKUP(K11,'ppr new'!$A:$AE,14,0)</f>
        <v>2200</v>
      </c>
      <c r="L17" s="123">
        <f>VLOOKUP(L11,'ppr new'!$A:$AE,14,0)</f>
        <v>5076</v>
      </c>
      <c r="M17" s="123">
        <f>VLOOKUP(M11,'ppr new'!$A:$AE,14,0)</f>
        <v>3000</v>
      </c>
      <c r="N17" s="123">
        <f>VLOOKUP(N11,'ppr new'!$A:$AE,14,0)</f>
        <v>4100</v>
      </c>
      <c r="O17" s="123">
        <f>VLOOKUP(6070.1,'ppr new'!$A:$AE,14,0)+VLOOKUP(6070.11,'ppr new'!$A:$AE,14,0)+VLOOKUP(6070.12,'ppr new'!$A:$AE,14,0)</f>
        <v>5035</v>
      </c>
      <c r="P17" s="123">
        <f>VLOOKUP(6121.1,'ppr new'!$A:$AE,14,0)+VLOOKUP(6121.11,'ppr new'!$A:$AE,14,0)+VLOOKUP(6121.13,'ppr new'!$A:$AE,14,0)</f>
        <v>5970</v>
      </c>
      <c r="Q17" s="260">
        <f>VLOOKUP(Q11,'ppr new'!$A:$AE,14,0)</f>
        <v>3463</v>
      </c>
      <c r="R17" s="123">
        <f>VLOOKUP(R11,'ppr new'!$A:$AE,14,0)</f>
        <v>239.25</v>
      </c>
      <c r="S17" s="123">
        <f>VLOOKUP(S11,'ppr new'!$A:$AE,14,0)</f>
        <v>28</v>
      </c>
      <c r="T17" s="123">
        <f>VLOOKUP(T11,'ppr new'!$A:$AE,14,0)</f>
        <v>234.5</v>
      </c>
      <c r="U17" s="123">
        <f>VLOOKUP(U11,'ppr new'!$A:$AE,14,0)</f>
        <v>793.5</v>
      </c>
      <c r="V17" s="123">
        <f>VLOOKUP(V11,'ppr new'!$A:$AE,14,0)</f>
        <v>2785.25</v>
      </c>
      <c r="W17" s="123">
        <f>VLOOKUP(6095.1,'ppr new'!$A:$AE,14,0)+VLOOKUP(6095.11,'ppr new'!$A:$AE,14,0)+VLOOKUP(6095.12,'ppr new'!$A:$AE,14,0)</f>
        <v>3479</v>
      </c>
      <c r="X17" s="123">
        <f>VLOOKUP(X11,'ppr new'!$A:$AE,14,0)</f>
        <v>425</v>
      </c>
      <c r="Y17" s="123">
        <f>VLOOKUP(Y11,'ppr new'!$A:$AE,14,0)</f>
        <v>4596.5</v>
      </c>
      <c r="Z17" s="123">
        <f>VLOOKUP(Z11,'ppr new'!$A:$AE,14,0)</f>
        <v>3193</v>
      </c>
      <c r="AA17" s="123">
        <f>VLOOKUP(AA11,'ppr new'!$A:$AE,14,0)</f>
        <v>414.5</v>
      </c>
      <c r="AB17" s="123">
        <f>VLOOKUP(AB11,'ppr new'!$A:$AE,14,0)</f>
        <v>1903.25</v>
      </c>
      <c r="AC17" s="123">
        <f>VLOOKUP(AC11,'ppr new'!$A:$AE,14,0)</f>
        <v>2320</v>
      </c>
      <c r="AD17" s="123">
        <f>VLOOKUP(704.08,'ppr new'!$A:$AE,14,0)+VLOOKUP(6420.11,'ppr new'!$A:$AE,14,0)+VLOOKUP(6420.12,'ppr new'!$A:$AE,14,0)</f>
        <v>4456.5</v>
      </c>
      <c r="AE17" s="308">
        <f>VLOOKUP(AE11,'ppr new'!$A:$AE,14,0)</f>
        <v>0</v>
      </c>
      <c r="AF17" s="123">
        <f>VLOOKUP(AF11,'ppr new'!$A:$AE,14,0)</f>
        <v>408.25</v>
      </c>
      <c r="AG17" s="123">
        <f>VLOOKUP(AG11,'ppr new'!$A:$AE,14,0)</f>
        <v>686.5</v>
      </c>
      <c r="AH17" s="123">
        <f>VLOOKUP(AH11,'ppr new'!$A:$AE,14,0)</f>
        <v>473</v>
      </c>
      <c r="AI17" s="123">
        <f>VLOOKUP(6062.1,'ppr new'!$A:$AE,14,0)+VLOOKUP(6062.11,'ppr new'!$A:$AE,14,0)</f>
        <v>3242.25</v>
      </c>
      <c r="AJ17" s="123">
        <f>VLOOKUP(AJ11,'ppr new'!$A:$AE,14,0)</f>
        <v>2396.65</v>
      </c>
      <c r="AK17" s="123">
        <f>VLOOKUP(AK11,'ppr new'!$A:$AE,14,0)</f>
        <v>16</v>
      </c>
      <c r="AL17" s="123">
        <f>VLOOKUP(AL11,'ppr new'!$A:$AE,14,0)</f>
        <v>501</v>
      </c>
      <c r="AM17" s="123">
        <f>VLOOKUP(AM11,'ppr new'!$A:$AE,14,0)</f>
        <v>222</v>
      </c>
      <c r="AN17" s="123">
        <f>VLOOKUP(AN11,'ppr new'!$A:$AE,14,0)</f>
        <v>36</v>
      </c>
      <c r="AO17" s="123">
        <f>VLOOKUP(AO11,'ppr new'!$A:$AE,14,0)</f>
        <v>9</v>
      </c>
      <c r="AP17" s="123">
        <f>VLOOKUP(AP11,'ppr new'!$A:$AE,14,0)</f>
        <v>80</v>
      </c>
      <c r="AQ17" s="123">
        <f>VLOOKUP(AQ11,'ppr new'!$A:$AE,14,0)</f>
        <v>833</v>
      </c>
      <c r="AR17" s="123">
        <f>VLOOKUP(AR11,'ppr new'!$A:$AE,14,0)</f>
        <v>608.25</v>
      </c>
      <c r="AS17" s="123">
        <f>VLOOKUP(AS11,'ppr new'!$A:$AE,14,0)</f>
        <v>15</v>
      </c>
      <c r="AT17" s="123">
        <f>VLOOKUP(AT11,'ppr new'!$A:$AE,14,0)</f>
        <v>1660</v>
      </c>
      <c r="AU17" s="123">
        <f>VLOOKUP(AU11,'ppr new'!$A:$AE,14,0)</f>
        <v>2876</v>
      </c>
      <c r="AV17" s="123">
        <f>VLOOKUP(AV11,'ppr new'!$A:$AE,14,0)</f>
        <v>413</v>
      </c>
      <c r="AW17" s="308">
        <f>VLOOKUP(AW11,'ppr new'!$A:$AE,14,0)</f>
        <v>22427</v>
      </c>
      <c r="AX17" s="123">
        <f>VLOOKUP(AX11,'ppr new'!$A:$AE,14,0)</f>
        <v>4600</v>
      </c>
      <c r="AY17" s="123">
        <f>VLOOKUP(AY11,'ppr new'!$A:$AE,14,0)</f>
        <v>3800</v>
      </c>
      <c r="AZ17" s="123">
        <f>VLOOKUP(6006.1,'ppr new'!$A:$AE,14,0)+VLOOKUP(6006.11,'ppr new'!$A:$AE,14,0)</f>
        <v>12101</v>
      </c>
      <c r="BA17" s="123">
        <f>VLOOKUP(6022.1,'ppr new'!$A:$AE,14,0)+VLOOKUP(6022.11,'ppr new'!$A:$AE,14,0)</f>
        <v>3197</v>
      </c>
      <c r="BB17" s="123">
        <f>VLOOKUP(BB11,'ppr new'!$A:$AE,14,0)</f>
        <v>5857</v>
      </c>
      <c r="BC17" s="123">
        <f>VLOOKUP(BC11,'ppr new'!$A:$AE,14,0)</f>
        <v>2600</v>
      </c>
      <c r="BD17" s="123">
        <f>VLOOKUP(BD11,'ppr new'!$A:$AE,14,0)</f>
        <v>6500</v>
      </c>
      <c r="BE17" s="123">
        <f>VLOOKUP(BE11,'ppr new'!$A:$AE,14,0)</f>
        <v>5800</v>
      </c>
      <c r="BF17" s="123">
        <f>VLOOKUP(BF11,'ppr new'!$A:$AE,14,0)</f>
        <v>29300</v>
      </c>
      <c r="BG17" s="123">
        <f>VLOOKUP(BG11,'ppr new'!$A:$AE,14,0)</f>
        <v>10090</v>
      </c>
      <c r="BH17" s="123">
        <f>VLOOKUP(BH11,'ppr new'!$A:$AE,14,0)</f>
        <v>13460</v>
      </c>
      <c r="BI17" s="123">
        <f>VLOOKUP(BI11,'ppr new'!$A:$AE,14,0)</f>
        <v>3574</v>
      </c>
      <c r="BJ17" s="123">
        <f>VLOOKUP(BJ11,'ppr new'!$A:$AE,14,0)</f>
        <v>6200</v>
      </c>
      <c r="BK17" s="123">
        <f>VLOOKUP(BK11,'ppr new'!$A:$AE,14,0)</f>
        <v>2707.75</v>
      </c>
      <c r="BL17" s="123">
        <f>VLOOKUP(BL11,'ppr new'!$A:$AE,14,0)</f>
        <v>9392</v>
      </c>
      <c r="BM17" s="123">
        <f>VLOOKUP(BM11,'ppr new'!$A:$AE,14,0)</f>
        <v>2750</v>
      </c>
      <c r="BN17" s="123">
        <f>VLOOKUP(BN11,'ppr new'!$A:$AE,14,0)</f>
        <v>3200</v>
      </c>
      <c r="BO17" s="123">
        <f>VLOOKUP(BO11,'ppr new'!$A:$AE,14,0)</f>
        <v>6000</v>
      </c>
      <c r="BP17" s="123">
        <f>VLOOKUP(BP11,'ppr new'!$A:$AE,14,0)</f>
        <v>2890</v>
      </c>
      <c r="BQ17" s="123">
        <f>VLOOKUP(BQ11,'ppr new'!$A:$AE,14,0)</f>
        <v>2163</v>
      </c>
      <c r="BR17" s="123">
        <f>VLOOKUP(BR11,'ppr new'!$A:$AE,14,0)</f>
        <v>3914</v>
      </c>
      <c r="BS17" s="123">
        <f>VLOOKUP(BS11,'ppr new'!$A:$AE,14,0)</f>
        <v>5380</v>
      </c>
      <c r="BT17" s="123">
        <f>VLOOKUP(BT11,'ppr new'!$A:$AE,14,0)</f>
        <v>2900</v>
      </c>
      <c r="BU17" s="123">
        <f>VLOOKUP(6497.1,'ppr new'!$A:$AE,14,0)+VLOOKUP(6497.11,'ppr new'!$A:$AE,14,0)</f>
        <v>15570</v>
      </c>
      <c r="BV17" s="123">
        <f>VLOOKUP(BV11,'ppr new'!$A:$AE,14,0)</f>
        <v>2170</v>
      </c>
      <c r="BW17" s="123">
        <f>VLOOKUP(6412.1,'ppr new'!$A:$AE,14,0)+VLOOKUP(6412.11,'ppr new'!$A:$AE,14,0)+VLOOKUP(6412.12,'ppr new'!$A:$AE,14,0)</f>
        <v>6836</v>
      </c>
      <c r="BX17" s="123">
        <f>VLOOKUP(BX11,'ppr new'!$A:$AE,14,0)</f>
        <v>2400</v>
      </c>
      <c r="BY17" s="123">
        <f>VLOOKUP(6542.1,'ppr new'!$A:$AE,14,0)+VLOOKUP(6542.11,'ppr new'!$A:$AE,14,0)</f>
        <v>11370</v>
      </c>
      <c r="BZ17" s="123">
        <f>VLOOKUP(BZ11,'ppr new'!$A:$AE,14,0)</f>
        <v>5390</v>
      </c>
      <c r="CA17" s="123">
        <f>VLOOKUP(CA11,'ppr new'!$A:$AE,14,0)</f>
        <v>3400</v>
      </c>
      <c r="CB17" s="123">
        <f>VLOOKUP(CB11,'ppr new'!$A:$AE,14,0)</f>
        <v>3500</v>
      </c>
      <c r="CC17" s="123">
        <f>VLOOKUP(CC11,'ppr new'!$A:$AE,14,0)</f>
        <v>5833</v>
      </c>
      <c r="CD17" s="123">
        <f>VLOOKUP(CD11,'ppr new'!$A:$AE,14,0)</f>
        <v>2200</v>
      </c>
      <c r="CE17" s="123">
        <f>VLOOKUP(6593.1,'ppr new'!$A:$AE,14,0)+VLOOKUP(6593.11,'ppr new'!$A:$AE,14,0)</f>
        <v>1820</v>
      </c>
      <c r="CF17" s="123">
        <v>4500</v>
      </c>
      <c r="CG17" s="123">
        <f>VLOOKUP(CG11,'ppr new'!$A:$AE,14,0)</f>
        <v>2550</v>
      </c>
      <c r="CH17" s="123">
        <f>VLOOKUP(CH11,'ppr new'!$A:$AE,14,0)</f>
        <v>1800</v>
      </c>
      <c r="CI17" s="123">
        <f>VLOOKUP(CI11,'ppr new'!$A:$AE,14,0)</f>
        <v>450</v>
      </c>
      <c r="CJ17" s="123">
        <f>VLOOKUP(6648.1,'ppr new'!$A:$AE,14,0)+VLOOKUP(6648.11,'ppr new'!$A:$AE,14,0)</f>
        <v>2598</v>
      </c>
      <c r="CK17" s="123">
        <f>VLOOKUP(CK11,'ppr new'!$A:$AE,14,0)</f>
        <v>6460</v>
      </c>
      <c r="CL17" s="123">
        <f>VLOOKUP(CL11,'ppr new'!$A:$AE,14,0)</f>
        <v>3560</v>
      </c>
      <c r="CM17" s="123">
        <f>VLOOKUP(CM11,'ppr new'!$A:$AE,14,0)</f>
        <v>1900</v>
      </c>
      <c r="CN17" s="123">
        <f>VLOOKUP(CN11,'ppr new'!$A:$AE,14,0)</f>
        <v>900</v>
      </c>
      <c r="CO17" s="123">
        <f>VLOOKUP(CO11,'ppr new'!$A:$AE,14,0)</f>
        <v>3800</v>
      </c>
      <c r="CP17" s="123">
        <f>VLOOKUP(CP11,'ppr new'!$A:$AE,14,0)</f>
        <v>2000</v>
      </c>
      <c r="CQ17" s="123">
        <f>VLOOKUP(CQ11,'ppr new'!$A:$AE,14,0)</f>
        <v>580</v>
      </c>
      <c r="CR17" s="123">
        <f>VLOOKUP(CR11,'ppr new'!$A:$AE,14,0)</f>
        <v>1735</v>
      </c>
      <c r="CS17" s="123">
        <f>VLOOKUP(CS11,'ppr new'!$A:$AE,14,0)</f>
        <v>1650</v>
      </c>
      <c r="CT17" s="123">
        <f>VLOOKUP(CT11,'ppr new'!$A:$AE,14,0)</f>
        <v>8000</v>
      </c>
      <c r="CU17" s="123">
        <f>VLOOKUP(CU11,'ppr new'!$A:$AE,14,0)</f>
        <v>5400</v>
      </c>
      <c r="CV17" s="123">
        <f>VLOOKUP(CV11,'ppr new'!$A:$AE,14,0)</f>
        <v>2030</v>
      </c>
      <c r="CW17" s="123">
        <f>VLOOKUP(CW11,'ppr new'!$A:$AE,14,0)</f>
        <v>3000</v>
      </c>
      <c r="CX17" s="123">
        <f>VLOOKUP(6188.1,'ppr new'!$A:$AE,14,0)+VLOOKUP(6188.11,'ppr new'!$A:$AE,14,0)</f>
        <v>3050</v>
      </c>
      <c r="CY17" s="123">
        <f>VLOOKUP(CY11,'ppr new'!$A:$AE,14,0)</f>
        <v>3285</v>
      </c>
      <c r="CZ17" s="123">
        <f>VLOOKUP(CZ11,'ppr new'!$A:$AE,14,0)</f>
        <v>1364.5</v>
      </c>
      <c r="DA17" s="123">
        <f>VLOOKUP(DA11,'ppr new'!$A:$AE,14,0)</f>
        <v>2280</v>
      </c>
      <c r="DB17" s="123">
        <f>VLOOKUP(DB11,'ppr new'!$A:$AE,14,0)</f>
        <v>1510</v>
      </c>
      <c r="DC17" s="123">
        <f>VLOOKUP(DC11,'ppr new'!$A:$AE,14,0)</f>
        <v>1780</v>
      </c>
      <c r="DD17" s="123">
        <f>VLOOKUP(DD11,'ppr new'!$A:$AE,14,0)</f>
        <v>113500</v>
      </c>
      <c r="DE17" s="123">
        <f>VLOOKUP(DE11,'ppr new'!$A:$AE,14,0)</f>
        <v>1728</v>
      </c>
      <c r="DF17" s="123">
        <f>VLOOKUP(DF11,'ppr new'!$A:$AE,14,0)</f>
        <v>1720</v>
      </c>
      <c r="DG17" s="123">
        <f>VLOOKUP(DG11,'ppr new'!$A:$AE,14,0)</f>
        <v>1628</v>
      </c>
      <c r="DH17" s="123">
        <f>VLOOKUP(DH11,'ppr new'!$A:$AE,14,0)</f>
        <v>2000</v>
      </c>
      <c r="DI17" s="123">
        <f>VLOOKUP(DI11,'ppr new'!$A:$AE,14,0)</f>
        <v>800</v>
      </c>
      <c r="DJ17" s="123">
        <f>VLOOKUP(DJ11,'ppr new'!$A:$AE,14,0)</f>
        <v>900</v>
      </c>
      <c r="DK17" s="123">
        <f>VLOOKUP(DK11,'ppr new'!$A:$AE,14,0)</f>
        <v>1510</v>
      </c>
      <c r="DL17" s="123">
        <f>VLOOKUP(DL11,'ppr new'!$A:$AE,14,0)</f>
        <v>2710</v>
      </c>
      <c r="DN17" s="30">
        <f t="shared" si="0"/>
        <v>519568.4</v>
      </c>
      <c r="DO17" s="15"/>
    </row>
    <row r="18" spans="1:124" s="1" customFormat="1" x14ac:dyDescent="0.2">
      <c r="B18" s="1" t="s">
        <v>292</v>
      </c>
      <c r="C18" s="1" t="s">
        <v>293</v>
      </c>
      <c r="D18" s="55">
        <v>2715.25</v>
      </c>
      <c r="E18" s="55">
        <v>3359</v>
      </c>
      <c r="F18" s="55">
        <v>3604</v>
      </c>
      <c r="G18" s="55">
        <v>2132</v>
      </c>
      <c r="H18" s="55">
        <v>3000</v>
      </c>
      <c r="I18" s="55">
        <v>3000</v>
      </c>
      <c r="J18" s="55">
        <v>9600</v>
      </c>
      <c r="K18" s="55">
        <v>2200</v>
      </c>
      <c r="L18" s="55">
        <v>5076.25</v>
      </c>
      <c r="M18" s="55">
        <v>3000</v>
      </c>
      <c r="N18" s="55">
        <v>4100</v>
      </c>
      <c r="O18" s="55">
        <v>5035</v>
      </c>
      <c r="P18" s="55">
        <v>5970</v>
      </c>
      <c r="Q18" s="261">
        <v>5164.0200000000004</v>
      </c>
      <c r="R18" s="55">
        <v>471.25</v>
      </c>
      <c r="S18" s="55">
        <f>S19</f>
        <v>175</v>
      </c>
      <c r="T18" s="55">
        <v>1612.5</v>
      </c>
      <c r="U18" s="55">
        <v>809.5</v>
      </c>
      <c r="V18" s="55">
        <v>2910.75</v>
      </c>
      <c r="W18" s="55">
        <v>5635</v>
      </c>
      <c r="X18" s="55">
        <f>X19</f>
        <v>764.5</v>
      </c>
      <c r="Y18" s="55">
        <v>2288.5</v>
      </c>
      <c r="Z18" s="55">
        <v>1578.5</v>
      </c>
      <c r="AA18" s="55">
        <v>414.5</v>
      </c>
      <c r="AB18" s="55">
        <v>1573.25</v>
      </c>
      <c r="AC18" s="55">
        <v>463</v>
      </c>
      <c r="AD18" s="376">
        <f>AD19</f>
        <v>4596.75</v>
      </c>
      <c r="AE18" s="373">
        <v>0.01</v>
      </c>
      <c r="AF18" s="55">
        <v>1206.25</v>
      </c>
      <c r="AG18" s="55">
        <v>686.5</v>
      </c>
      <c r="AH18" s="55">
        <v>473</v>
      </c>
      <c r="AI18" s="55">
        <v>3274.5</v>
      </c>
      <c r="AJ18" s="55">
        <f>AJ19</f>
        <v>2767.15</v>
      </c>
      <c r="AK18" s="55">
        <f>AK19</f>
        <v>16</v>
      </c>
      <c r="AL18" s="55">
        <f>AL19</f>
        <v>500.5</v>
      </c>
      <c r="AM18" s="55">
        <v>335</v>
      </c>
      <c r="AN18" s="55">
        <f t="shared" ref="AN18:AO18" si="1">AN19</f>
        <v>36</v>
      </c>
      <c r="AO18" s="55">
        <f t="shared" si="1"/>
        <v>9</v>
      </c>
      <c r="AP18" s="55">
        <f>AP19</f>
        <v>80</v>
      </c>
      <c r="AQ18" s="55">
        <v>841</v>
      </c>
      <c r="AR18" s="247">
        <v>1145.25</v>
      </c>
      <c r="AS18" s="247">
        <f>AS19</f>
        <v>2.5</v>
      </c>
      <c r="AT18" s="55">
        <f>AT19</f>
        <v>1662</v>
      </c>
      <c r="AU18" s="522">
        <v>2796.0699999999997</v>
      </c>
      <c r="AV18" s="523">
        <v>584.25</v>
      </c>
      <c r="AW18" s="373">
        <v>22426.5</v>
      </c>
      <c r="AX18" s="55">
        <v>4600</v>
      </c>
      <c r="AY18" s="55">
        <v>3800</v>
      </c>
      <c r="AZ18" s="55">
        <v>12101</v>
      </c>
      <c r="BA18" s="500">
        <v>3197</v>
      </c>
      <c r="BB18" s="55">
        <v>5857</v>
      </c>
      <c r="BC18" s="55">
        <v>2600</v>
      </c>
      <c r="BD18" s="55">
        <v>6500</v>
      </c>
      <c r="BE18" s="55">
        <v>5800</v>
      </c>
      <c r="BF18" s="77">
        <f>29300</f>
        <v>29300</v>
      </c>
      <c r="BG18" s="55">
        <v>10090</v>
      </c>
      <c r="BH18" s="55">
        <v>13460</v>
      </c>
      <c r="BI18" s="55">
        <v>3573.5</v>
      </c>
      <c r="BJ18" s="55">
        <v>6200</v>
      </c>
      <c r="BK18" s="55">
        <v>2707.5</v>
      </c>
      <c r="BL18" s="55">
        <f>40+2440+2600+2200+1112+1000</f>
        <v>9392</v>
      </c>
      <c r="BM18" s="55">
        <v>2750</v>
      </c>
      <c r="BN18" s="55">
        <v>3200</v>
      </c>
      <c r="BO18" s="55">
        <v>6000</v>
      </c>
      <c r="BP18" s="55">
        <v>2890</v>
      </c>
      <c r="BQ18" s="55">
        <v>2163.25</v>
      </c>
      <c r="BR18" s="55">
        <v>3913.75</v>
      </c>
      <c r="BS18" s="55">
        <v>5380</v>
      </c>
      <c r="BT18" s="55">
        <v>2900</v>
      </c>
      <c r="BU18" s="55">
        <v>15570</v>
      </c>
      <c r="BV18" s="55">
        <f>50+320+400+600+400+400</f>
        <v>2170</v>
      </c>
      <c r="BW18" s="499">
        <f>6836</f>
        <v>6836</v>
      </c>
      <c r="BX18" s="55">
        <v>2400</v>
      </c>
      <c r="BY18" s="502">
        <f>11370</f>
        <v>11370</v>
      </c>
      <c r="BZ18" s="55">
        <v>5390</v>
      </c>
      <c r="CA18" s="55">
        <v>3400</v>
      </c>
      <c r="CB18" s="55">
        <v>3500</v>
      </c>
      <c r="CC18" s="55">
        <v>5833</v>
      </c>
      <c r="CD18" s="55">
        <v>2200</v>
      </c>
      <c r="CE18" s="55">
        <v>1820</v>
      </c>
      <c r="CF18" s="247">
        <v>4500</v>
      </c>
      <c r="CG18" s="55">
        <v>2550</v>
      </c>
      <c r="CH18" s="55">
        <v>1800</v>
      </c>
      <c r="CI18" s="55">
        <v>450</v>
      </c>
      <c r="CJ18" s="55">
        <f>1560+1038</f>
        <v>2598</v>
      </c>
      <c r="CK18" s="55">
        <v>6460</v>
      </c>
      <c r="CL18" s="55">
        <v>3560</v>
      </c>
      <c r="CM18" s="55">
        <v>1900</v>
      </c>
      <c r="CN18" s="55">
        <v>900</v>
      </c>
      <c r="CO18" s="55">
        <v>3800</v>
      </c>
      <c r="CP18" s="55">
        <v>2000</v>
      </c>
      <c r="CQ18" s="55">
        <v>580</v>
      </c>
      <c r="CR18" s="499">
        <f>1735</f>
        <v>1735</v>
      </c>
      <c r="CS18" s="55">
        <v>1650</v>
      </c>
      <c r="CT18" s="55">
        <v>8000</v>
      </c>
      <c r="CU18" s="500">
        <v>5400</v>
      </c>
      <c r="CV18" s="500">
        <v>2030</v>
      </c>
      <c r="CW18" s="55">
        <v>3000</v>
      </c>
      <c r="CX18" s="55">
        <v>3050</v>
      </c>
      <c r="CY18" s="55">
        <v>3285</v>
      </c>
      <c r="CZ18" s="77">
        <f>1365</f>
        <v>1365</v>
      </c>
      <c r="DA18" s="55">
        <v>2280</v>
      </c>
      <c r="DB18" s="55">
        <v>1510</v>
      </c>
      <c r="DC18" s="55">
        <v>1780</v>
      </c>
      <c r="DD18" s="499">
        <f>113500+IFERROR(VLOOKUP(DD11,'IC Hours list'!$A:$B,2,FALSE),0)</f>
        <v>122373</v>
      </c>
      <c r="DE18" s="55">
        <v>1728</v>
      </c>
      <c r="DF18" s="55">
        <v>1720</v>
      </c>
      <c r="DG18" s="55">
        <v>1628</v>
      </c>
      <c r="DH18" s="55">
        <v>2000</v>
      </c>
      <c r="DI18" s="55">
        <v>800</v>
      </c>
      <c r="DJ18" s="55">
        <v>900</v>
      </c>
      <c r="DK18" s="55">
        <v>1510</v>
      </c>
      <c r="DL18" s="55">
        <v>2710</v>
      </c>
      <c r="DN18" s="30">
        <f t="shared" si="0"/>
        <v>530506</v>
      </c>
      <c r="DO18" s="124"/>
      <c r="DP18" s="124"/>
      <c r="DS18"/>
      <c r="DT18"/>
    </row>
    <row r="19" spans="1:124" s="1" customFormat="1" x14ac:dyDescent="0.2">
      <c r="B19" s="1" t="s">
        <v>294</v>
      </c>
      <c r="C19" s="1" t="s">
        <v>295</v>
      </c>
      <c r="D19" s="12">
        <f>VLOOKUP(D11,'ppr new'!$A:$AE,13,0)+IFERROR(VLOOKUP(D11,'IC Hours list'!$A:$B,2,FALSE),0)+D2+D3+D4+D5</f>
        <v>2477.75</v>
      </c>
      <c r="E19" s="12">
        <f>VLOOKUP(E11,'ppr new'!$A:$AE,13,0)+IFERROR(VLOOKUP(E11,'IC Hours list'!$A:$B,2,FALSE),0)+E2+E3+E4+E5</f>
        <v>2260.25</v>
      </c>
      <c r="F19" s="12">
        <f>VLOOKUP(F11,'ppr new'!$A:$AE,13,0)+IFERROR(VLOOKUP(F11,'IC Hours list'!$A:$B,2,FALSE),0)+F2+F3+F4+F5</f>
        <v>2294.75</v>
      </c>
      <c r="G19" s="12">
        <f>VLOOKUP(G11,'ppr new'!$A:$AE,13,0)+IFERROR(VLOOKUP(G11,'IC Hours list'!$A:$B,2,FALSE),0)+G2+G3+G4+G5</f>
        <v>1154.75</v>
      </c>
      <c r="H19" s="12">
        <f>VLOOKUP(H11,'ppr new'!$A:$AE,13,0)+IFERROR(VLOOKUP(H11,'IC Hours list'!$A:$B,2,FALSE),0)+H2+H3+H4+H5</f>
        <v>738</v>
      </c>
      <c r="I19" s="12">
        <f>VLOOKUP(I11,'ppr new'!$A:$AE,13,0)+IFERROR(VLOOKUP(I11,'IC Hours list'!$A:$B,2,FALSE),0)+I2+I3+I4+I5</f>
        <v>2601</v>
      </c>
      <c r="J19" s="12">
        <f>VLOOKUP(6056.1,'ppr new'!$A:$AE,13,0)+VLOOKUP(6056.11,'ppr new'!$A:$AE,13,0)+VLOOKUP(6056.12,'ppr new'!$A:$AE,13,0)+IFERROR(VLOOKUP(J11,'IC Hours list'!$A:$B,2,FALSE),0)+J2+J3+J4+J5</f>
        <v>7068</v>
      </c>
      <c r="K19" s="12">
        <f>VLOOKUP(K11,'ppr new'!$A:$AE,13,0)+IFERROR(VLOOKUP(K11,'IC Hours list'!$A:$B,2,FALSE),0)+K2+K3+K4+K5</f>
        <v>2067</v>
      </c>
      <c r="L19" s="12">
        <f>VLOOKUP(L11,'ppr new'!$A:$AE,13,0)+IFERROR(VLOOKUP(L11,'IC Hours list'!$A:$B,2,FALSE),0)+L2+L3+L4+L5</f>
        <v>3536.75</v>
      </c>
      <c r="M19" s="12">
        <f>VLOOKUP(M11,'ppr new'!$A:$AE,13,0)+IFERROR(VLOOKUP(M11,'IC Hours list'!$A:$B,2,FALSE),0)+M2+M3+M4+M5</f>
        <v>3096.5</v>
      </c>
      <c r="N19" s="12">
        <f>VLOOKUP(N11,'ppr new'!$A:$AE,13,0)+IFERROR(VLOOKUP(N11,'IC Hours list'!$A:$B,2,FALSE),0)+N2+N3+N4+N5</f>
        <v>3465</v>
      </c>
      <c r="O19" s="12">
        <f>VLOOKUP(6070.1,'ppr new'!$A:$AE,13,0)+VLOOKUP(6070.11,'ppr new'!$A:$AE,13,0)+VLOOKUP(6070.12,'ppr new'!$A:$AE,13,0)+IFERROR(VLOOKUP(O11,'IC Hours list'!$A:$B,2,FALSE),0)+O2+O3+O4+O5</f>
        <v>4406</v>
      </c>
      <c r="P19" s="12">
        <f>VLOOKUP(6121.1,'ppr new'!$A:$AE,13,0)+VLOOKUP(6121.11,'ppr new'!$A:$AE,13,0)+VLOOKUP(6121.13,'ppr new'!$A:$AE,13,0)+IFERROR(VLOOKUP(P11,'IC Hours list'!$A:$B,2,FALSE),0)+P2+P3+P4+P5</f>
        <v>4721.25</v>
      </c>
      <c r="Q19" s="262">
        <f>VLOOKUP(Q11,'ppr new'!$A:$AE,13,0)+IFERROR(VLOOKUP(Q11,'IC Hours list'!$A:$B,2,FALSE),0)+Q2+Q3+Q4+Q5</f>
        <v>5164.0200000000004</v>
      </c>
      <c r="R19" s="12">
        <f>VLOOKUP(R11,'ppr new'!$A:$AE,13,0)+IFERROR(VLOOKUP(R11,'IC Hours list'!$A:$B,2,FALSE),0)+R2+R3+R4+R5</f>
        <v>471.25</v>
      </c>
      <c r="S19" s="12">
        <f>VLOOKUP(S11,'ppr new'!$A:$AE,13,0)+IFERROR(VLOOKUP(S11,'IC Hours list'!$A:$B,2,FALSE),0)+S2+S3+S4+S5</f>
        <v>175</v>
      </c>
      <c r="T19" s="12">
        <f>VLOOKUP(T11,'ppr new'!$A:$AE,13,0)+IFERROR(VLOOKUP(T11,'IC Hours list'!$A:$B,2,FALSE),0)+T2+T3+T4+T5</f>
        <v>1612.5</v>
      </c>
      <c r="U19" s="12">
        <f>VLOOKUP(U11,'ppr new'!$A:$AE,13,0)+IFERROR(VLOOKUP(U11,'IC Hours list'!$A:$B,2,FALSE),0)+U2+U3+U4+U5</f>
        <v>809.5</v>
      </c>
      <c r="V19" s="12">
        <f>VLOOKUP(V11,'ppr new'!$A:$AE,13,0)+IFERROR(VLOOKUP(V11,'IC Hours list'!$A:$B,2,FALSE),0)+V2+V3+V4+V5</f>
        <v>2910.75</v>
      </c>
      <c r="W19" s="12">
        <f>VLOOKUP(6095.1,'ppr new'!$A:$AE,13,0)+VLOOKUP(6095.11,'ppr new'!$A:$AE,13,0)+VLOOKUP(6095.12,'ppr new'!$A:$AE,13,0)+IFERROR(VLOOKUP(W11,'IC Hours list'!$A:$B,2,FALSE),0)+W2+W3+W4+W5</f>
        <v>5635</v>
      </c>
      <c r="X19" s="12">
        <f>VLOOKUP(X11,'ppr new'!$A:$AE,13,0)+IFERROR(VLOOKUP(X11,'IC Hours list'!$A:$B,2,FALSE),0)+X2+X3+X4+X5</f>
        <v>764.5</v>
      </c>
      <c r="Y19" s="12">
        <f>VLOOKUP(Y11,'ppr new'!$A:$AE,13,0)+IFERROR(VLOOKUP(Y11,'IC Hours list'!$A:$B,2,FALSE),0)+Y2+Y3+Y4+Y5</f>
        <v>2288.5</v>
      </c>
      <c r="Z19" s="12">
        <f>VLOOKUP(Z11,'ppr new'!$A:$AE,13,0)+IFERROR(VLOOKUP(Z11,'IC Hours list'!$A:$B,2,FALSE),0)+Z2+Z3+Z4+Z5</f>
        <v>1578.5</v>
      </c>
      <c r="AA19" s="12">
        <f>VLOOKUP(AA11,'ppr new'!$A:$AE,13,0)+IFERROR(VLOOKUP(AA11,'IC Hours list'!$A:$B,2,FALSE),0)+AA2+AA3+AA4+AA5</f>
        <v>414.5</v>
      </c>
      <c r="AB19" s="12">
        <f>VLOOKUP(AB11,'ppr new'!$A:$AE,13,0)+IFERROR(VLOOKUP(AB11,'IC Hours list'!$A:$B,2,FALSE),0)+AB2+AB3+AB4+AB5</f>
        <v>1573.25</v>
      </c>
      <c r="AC19" s="12">
        <f>VLOOKUP(AC11,'ppr new'!$A:$AE,13,0)+IFERROR(VLOOKUP(AC11,'IC Hours list'!$A:$B,2,FALSE),0)+AC2+AC3+AC4+AC5</f>
        <v>463</v>
      </c>
      <c r="AD19" s="12">
        <f>VLOOKUP(704.08,'ppr new'!$A:$AE,13,0)+VLOOKUP(6420.11,'ppr new'!$A:$AE,13,0)+VLOOKUP(6420.12,'ppr new'!$A:$AE,13,0)+IFERROR(VLOOKUP(AD11,'IC Hours list'!$A:$B,2,FALSE),0)+AD2+AD3+AD4+AD5</f>
        <v>4596.75</v>
      </c>
      <c r="AE19" s="309">
        <v>0.01</v>
      </c>
      <c r="AF19" s="12">
        <f>VLOOKUP(AF11,'ppr new'!$A:$AE,13,0)+IFERROR(VLOOKUP(AF11,'IC Hours list'!$A:$B,2,FALSE),0)+AF2+AF3+AF4+AF5</f>
        <v>1206.25</v>
      </c>
      <c r="AG19" s="12">
        <f>VLOOKUP(AG11,'ppr new'!$A:$AE,13,0)+IFERROR(VLOOKUP(AG11,'IC Hours list'!$A:$B,2,FALSE),0)+AG2+AG3+AG4+AG5</f>
        <v>686.5</v>
      </c>
      <c r="AH19" s="12">
        <f>VLOOKUP(AH11,'ppr new'!$A:$AE,13,0)+IFERROR(VLOOKUP(AH11,'IC Hours list'!$A:$B,2,FALSE),0)+AH2+AH3+AH4+AH5</f>
        <v>473</v>
      </c>
      <c r="AI19" s="12">
        <f>VLOOKUP(6062.1,'ppr new'!$A:$AE,13,0)+VLOOKUP(6062.11,'ppr new'!$A:$AE,13,0)+VLOOKUP(6012.12,'ppr new'!$A:$AE,13,0)+IFERROR(VLOOKUP(AI11,'IC Hours list'!$A:$B,2,FALSE),0)+AI2+AI3+AI4+AI5</f>
        <v>3274.5</v>
      </c>
      <c r="AJ19" s="12">
        <f>VLOOKUP(AJ11,'ppr new'!$A:$AE,13,0)+IFERROR(VLOOKUP(AJ11,'IC Hours list'!$A:$B,2,FALSE),0)+AJ2+AJ3+AJ4+AJ5</f>
        <v>2767.15</v>
      </c>
      <c r="AK19" s="12">
        <f>VLOOKUP(AK11,'ppr new'!$A:$AE,13,0)+IFERROR(VLOOKUP(AK11,'IC Hours list'!$A:$B,2,FALSE),0)+AK2+AK3+AK4+AK5</f>
        <v>16</v>
      </c>
      <c r="AL19" s="12">
        <f>VLOOKUP(AL11,'ppr new'!$A:$AE,13,0)+IFERROR(VLOOKUP(AL11,'IC Hours list'!$A:$B,2,FALSE),0)+AL2+AL3+AL4+AL5</f>
        <v>500.5</v>
      </c>
      <c r="AM19" s="12">
        <v>335</v>
      </c>
      <c r="AN19" s="12">
        <v>36</v>
      </c>
      <c r="AO19" s="12">
        <v>9</v>
      </c>
      <c r="AP19" s="12">
        <f>VLOOKUP(AP11,'ppr new'!$A:$AE,13,0)+IFERROR(VLOOKUP(AP11,'IC Hours list'!$A:$B,2,FALSE),0)+AP2+AP3+AP4+AP5</f>
        <v>80</v>
      </c>
      <c r="AQ19" s="12">
        <f>VLOOKUP(AQ11,'ppr new'!$A:$AE,13,0)+IFERROR(VLOOKUP(AQ11,'IC Hours list'!$A:$B,2,FALSE),0)+AQ2+AQ3+AQ4+AQ5</f>
        <v>841</v>
      </c>
      <c r="AR19" s="12">
        <f>VLOOKUP(AR11,'ppr new'!$A:$AE,13,0)+IFERROR(VLOOKUP(AR11,'IC Hours list'!$A:$B,2,FALSE),0)+AR2+AR3+AR4+AR5</f>
        <v>1145.25</v>
      </c>
      <c r="AS19" s="12">
        <f>VLOOKUP(AS11,'ppr new'!$A:$AE,13,0)+IFERROR(VLOOKUP(AS11,'IC Hours list'!$A:$B,2,FALSE),0)+AS2+AS3+AS4+AS5</f>
        <v>2.5</v>
      </c>
      <c r="AT19" s="12">
        <f>VLOOKUP(AT11,'ppr new'!$A:$AE,13,0)+IFERROR(VLOOKUP(AT11,'IC Hours list'!$A:$B,2,FALSE),0)+AT2+AT3+AT4+AT5</f>
        <v>1662</v>
      </c>
      <c r="AU19" s="12">
        <f>VLOOKUP(AU11,'ppr new'!$A:$AE,13,0)+IFERROR(VLOOKUP(AU11,'IC Hours list'!$A:$B,2,FALSE),0)+AU2+AU3+AU4+AU5</f>
        <v>2796.0699999999997</v>
      </c>
      <c r="AV19" s="12">
        <f>VLOOKUP(AV11,'ppr new'!$A:$AE,13,0)+IFERROR(VLOOKUP(AV11,'IC Hours list'!$A:$B,2,FALSE),0)+AV2+AV3+AV4+AV5</f>
        <v>584.25</v>
      </c>
      <c r="AW19" s="309">
        <f>VLOOKUP(AW11,'ppr new'!$A:$AE,13,0)+IFERROR(VLOOKUP(AW11,'IC Hours list'!$A:$B,2,FALSE),0)+AW2+AW3+AW4+AW5</f>
        <v>22426.5</v>
      </c>
      <c r="AX19" s="12">
        <f>VLOOKUP(AX11,'ppr new'!$A:$AE,13,0)+IFERROR(VLOOKUP(AX11,'IC Hours list'!$A:$B,2,FALSE),0)+AX2+AX3+AX4+AX5</f>
        <v>4469.5</v>
      </c>
      <c r="AY19" s="12">
        <f>VLOOKUP(AY11,'ppr new'!$A:$AE,13,0)+IFERROR(VLOOKUP(AY11,'IC Hours list'!$A:$B,2,FALSE),0)+AY2+AY3+AY4+AY5</f>
        <v>3542.75</v>
      </c>
      <c r="AZ19" s="12">
        <f>VLOOKUP(6012.1,'ppr new'!$A:$AE,13,0)+VLOOKUP(6012.11,'ppr new'!$A:$AE,13,0)+VLOOKUP(6012.12,'ppr new'!$A:$AE,13,0)+IFERROR(VLOOKUP(AZ11,'IC Hours list'!$A:$B,2,FALSE),0)+AZ2+AZ3+AZ4+AZ5</f>
        <v>10767.55</v>
      </c>
      <c r="BA19" s="12">
        <f>VLOOKUP(6022.1,'ppr new'!$A:$AE,13,0)+VLOOKUP(6022.11,'ppr new'!$A:$AE,13,0)+VLOOKUP(6012.12,'ppr new'!$A:$AE,13,0)+IFERROR(VLOOKUP(BA11,'IC Hours list'!$A:$B,2,FALSE),0)+BA2+BA3+BA4+BA5</f>
        <v>2995.25</v>
      </c>
      <c r="BB19" s="12">
        <f>VLOOKUP(BB11,'ppr new'!$A:$AE,13,0)+IFERROR(VLOOKUP(BB11,'IC Hours list'!$A:$B,2,FALSE),0)+BB2+BB3+BB4+BB5</f>
        <v>5647.3</v>
      </c>
      <c r="BC19" s="12">
        <f>VLOOKUP(BC11,'ppr new'!$A:$AE,13,0)+IFERROR(VLOOKUP(BC11,'IC Hours list'!$A:$B,2,FALSE),0)+BC2+BC3+BC4+BC5</f>
        <v>2255</v>
      </c>
      <c r="BD19" s="12">
        <f>VLOOKUP(BD11,'ppr new'!$A:$AE,13,0)+IFERROR(VLOOKUP(BD11,'IC Hours list'!$A:$B,2,FALSE),0)+BD2+BD3+BD4+BD5</f>
        <v>5801</v>
      </c>
      <c r="BE19" s="12">
        <f>VLOOKUP(BE11,'ppr new'!$A:$AE,13,0)+IFERROR(VLOOKUP(BE11,'IC Hours list'!$A:$B,2,FALSE),0)+BE2+BE3+BE4+BE5</f>
        <v>5728</v>
      </c>
      <c r="BF19" s="12">
        <f>VLOOKUP(BF11,'ppr new'!$A:$AE,13,0)+IFERROR(VLOOKUP(BF11,'IC Hours list'!$A:$B,2,FALSE),0)+BF2+BF3+BF4+BF5</f>
        <v>28581.5</v>
      </c>
      <c r="BG19" s="12">
        <f>VLOOKUP(BG11,'ppr new'!$A:$AE,13,0)+IFERROR(VLOOKUP(BG11,'IC Hours list'!$A:$B,2,FALSE),0)+BG2+BG3+BG4+BG5</f>
        <v>6488</v>
      </c>
      <c r="BH19" s="12">
        <f>VLOOKUP(BH11,'ppr new'!$A:$AE,13,0)+IFERROR(VLOOKUP(BH11,'IC Hours list'!$A:$B,2,FALSE),0)+BH2+BH3+BH4+BH5</f>
        <v>13298.5</v>
      </c>
      <c r="BI19" s="12">
        <f>VLOOKUP(BI11,'ppr new'!$A:$AE,13,0)+IFERROR(VLOOKUP(BI11,'IC Hours list'!$A:$B,2,FALSE),0)+BI2+BI3+BI4+BI5</f>
        <v>3479.25</v>
      </c>
      <c r="BJ19" s="12">
        <f>VLOOKUP(BJ11,'ppr new'!$A:$AE,13,0)+IFERROR(VLOOKUP(BJ11,'IC Hours list'!$A:$B,2,FALSE),0)+BJ2+BJ3+BJ4+BJ5</f>
        <v>6136</v>
      </c>
      <c r="BK19" s="12">
        <f>VLOOKUP(BK11,'ppr new'!$A:$AE,13,0)+IFERROR(VLOOKUP(BK11,'IC Hours list'!$A:$B,2,FALSE),0)+BK2+BK3+BK4+BK5</f>
        <v>2027.75</v>
      </c>
      <c r="BL19" s="12">
        <f>VLOOKUP(BL11,'ppr new'!$A:$AE,13,0)+IFERROR(VLOOKUP(BL11,'IC Hours list'!$A:$B,2,FALSE),0)+BL2+BL3+BL4+BL5</f>
        <v>7266.75</v>
      </c>
      <c r="BM19" s="12">
        <f>VLOOKUP(BM11,'ppr new'!$A:$AE,13,0)+IFERROR(VLOOKUP(BM11,'IC Hours list'!$A:$B,2,FALSE),0)+BM2+BM3+BM4+BM5</f>
        <v>2700.5</v>
      </c>
      <c r="BN19" s="12">
        <f>VLOOKUP(BN11,'ppr new'!$A:$AE,13,0)+IFERROR(VLOOKUP(BN11,'IC Hours list'!$A:$B,2,FALSE),0)+BN2+BN3+BN4+BN5</f>
        <v>2894.5</v>
      </c>
      <c r="BO19" s="12">
        <f>VLOOKUP(BO11,'ppr new'!$A:$AE,13,0)+IFERROR(VLOOKUP(BO11,'IC Hours list'!$A:$B,2,FALSE),0)+BO2+BO3+BO4+BO5</f>
        <v>4240.25</v>
      </c>
      <c r="BP19" s="12">
        <f>VLOOKUP(BP11,'ppr new'!$A:$AE,13,0)+IFERROR(VLOOKUP(BP11,'IC Hours list'!$A:$B,2,FALSE),0)+BP2+BP3+BP4+BP5</f>
        <v>2775.5</v>
      </c>
      <c r="BQ19" s="12">
        <f>VLOOKUP(BQ11,'ppr new'!$A:$AE,13,0)+IFERROR(VLOOKUP(BQ11,'IC Hours list'!$A:$B,2,FALSE),0)+BQ2+BQ3+BQ4+BQ5</f>
        <v>2069.25</v>
      </c>
      <c r="BR19" s="12">
        <f>VLOOKUP(BR11,'ppr new'!$A:$AE,13,0)+IFERROR(VLOOKUP(BR11,'IC Hours list'!$A:$B,2,FALSE),0)+BR2+BR3+BR4+BR5</f>
        <v>3020.25</v>
      </c>
      <c r="BS19" s="12">
        <f>VLOOKUP(BS11,'ppr new'!$A:$AE,13,0)+IFERROR(VLOOKUP(BS11,'IC Hours list'!$A:$B,2,FALSE),0)+BS2+BS3+BS4+BS5</f>
        <v>5297.5</v>
      </c>
      <c r="BT19" s="12">
        <f>VLOOKUP(BT11,'ppr new'!$A:$AE,13,0)+IFERROR(VLOOKUP(BT11,'IC Hours list'!$A:$B,2,FALSE),0)+BT2+BT3+BT4+BT5</f>
        <v>1873</v>
      </c>
      <c r="BU19" s="12">
        <f>VLOOKUP(6497.1,'ppr new'!$A:$AE,13,0)+VLOOKUP(6497.11,'ppr new'!$A:$AE,13,0)+IFERROR(VLOOKUP(BU11,'IC Hours list'!$A:$B,2,FALSE),0)+BU2+BU3+BU4+BU5</f>
        <v>14358.5</v>
      </c>
      <c r="BV19" s="12">
        <f>VLOOKUP(BV11,'ppr new'!$A:$AE,13,0)+IFERROR(VLOOKUP(BV11,'IC Hours list'!$A:$B,2,FALSE),0)+BV2+BV3+BV4+BV5</f>
        <v>1453.75</v>
      </c>
      <c r="BW19" s="12">
        <f>VLOOKUP(6412.1,'ppr new'!$A:$AE,13,0)+VLOOKUP(6412.11,'ppr new'!$A:$AE,13,0)+VLOOKUP(6412.12,'ppr new'!$A:$AE,13,0)+IFERROR(VLOOKUP(6412.1,'IC Hours list'!$A:$B,2,FALSE),0)+IFERROR(VLOOKUP(6412.11,'IC Hours list'!$A:$B,2,FALSE),0)+IFERROR(VLOOKUP(6412.12,'IC Hours list'!$A:$B,2,FALSE),0)+BW2+BW3+BW4+BW5</f>
        <v>7081</v>
      </c>
      <c r="BX19" s="12">
        <f>VLOOKUP(BX11,'ppr new'!$A:$AE,13,0)+IFERROR(VLOOKUP(BX11,'IC Hours list'!$A:$B,2,FALSE),0)+BX2+BX3+BX4+BX5</f>
        <v>2190.5</v>
      </c>
      <c r="BY19" s="12">
        <f>VLOOKUP(6542.1,'ppr new'!$A:$AE,13,0)+VLOOKUP(6542.11,'ppr new'!$A:$AE,13,0)+IFERROR(VLOOKUP(BY11,'IC Hours list'!$A:$B,2,FALSE),0)+BY2+BY3+BY4+BY5</f>
        <v>11150.5</v>
      </c>
      <c r="BZ19" s="12">
        <f>VLOOKUP(BZ11,'ppr new'!$A:$AE,13,0)+IFERROR(VLOOKUP(BZ11,'IC Hours list'!$A:$B,2,FALSE),0)+BZ2+BZ3+BZ4+BZ5</f>
        <v>5299</v>
      </c>
      <c r="CA19" s="12">
        <f>VLOOKUP(CA11,'ppr new'!$A:$AE,13,0)+IFERROR(VLOOKUP(CA11,'IC Hours list'!$A:$B,2,FALSE),0)+CA2+CA3+CA4+CA5</f>
        <v>563.5</v>
      </c>
      <c r="CB19" s="12">
        <f>VLOOKUP(CB11,'ppr new'!$A:$AE,13,0)+IFERROR(VLOOKUP(CB11,'IC Hours list'!$A:$B,2,FALSE),0)+CB2+CB3+CB4+CB5</f>
        <v>3490.25</v>
      </c>
      <c r="CC19" s="12">
        <f>VLOOKUP(CC11,'ppr new'!$A:$AE,13,0)+IFERROR(VLOOKUP(CC11,'IC Hours list'!$A:$B,2,FALSE),0)+CC2+CC3+CC4+CC5</f>
        <v>1688</v>
      </c>
      <c r="CD19" s="12">
        <f>VLOOKUP(CD11,'ppr new'!$A:$AE,13,0)+IFERROR(VLOOKUP(CD11,'IC Hours list'!$A:$B,2,FALSE),0)+CD2+CD3+CD4+CD5</f>
        <v>1769</v>
      </c>
      <c r="CE19" s="12">
        <f>VLOOKUP(6593.1,'ppr new'!$A:$AE,13,0)+VLOOKUP(6593.11,'ppr new'!$A:$AE,13,0)+IFERROR(VLOOKUP(CE11,'IC Hours list'!$A:$B,2,FALSE),0)+CE2+CE3+CE4+CE5</f>
        <v>1473.75</v>
      </c>
      <c r="CF19" s="12">
        <f>VLOOKUP(CF11,'ppr new'!$A:$AE,13,0)+IFERROR(VLOOKUP(CF11,'IC Hours list'!$A:$B,2,FALSE),0)+CF2+CF3+CF4+CF5</f>
        <v>4397</v>
      </c>
      <c r="CG19" s="12">
        <f>VLOOKUP(CG11,'ppr new'!$A:$AE,13,0)+IFERROR(VLOOKUP(CG11,'IC Hours list'!$A:$B,2,FALSE),0)+CG2+CG3+CG4+CG5</f>
        <v>1442</v>
      </c>
      <c r="CH19" s="12">
        <f>VLOOKUP(CH11,'ppr new'!$A:$AE,13,0)+IFERROR(VLOOKUP(CH11,'IC Hours list'!$A:$B,2,FALSE),0)+CH2+CH3+CH4+CH5</f>
        <v>1572.5</v>
      </c>
      <c r="CI19" s="12">
        <f>VLOOKUP(CI11,'ppr new'!$A:$AE,13,0)+IFERROR(VLOOKUP(CI11,'IC Hours list'!$A:$B,2,FALSE),0)+CI2+CI3+CI4+CI5</f>
        <v>310.89999999999998</v>
      </c>
      <c r="CJ19" s="12">
        <f>VLOOKUP(6648.1,'ppr new'!$A:$AE,13,0)+VLOOKUP(6648.11,'ppr new'!$A:$AE,13,0)+IFERROR(VLOOKUP(CJ11,'IC Hours list'!$A:$B,2,FALSE),0)+CJ2+CJ3+CJ4+CJ5</f>
        <v>2507.25</v>
      </c>
      <c r="CK19" s="12">
        <f>VLOOKUP(CK11,'ppr new'!$A:$AE,13,0)+IFERROR(VLOOKUP(CK11,'IC Hours list'!$A:$B,2,FALSE),0)+CK2+CK3+CK4+CK5</f>
        <v>4463.5</v>
      </c>
      <c r="CL19" s="12">
        <f>VLOOKUP(CL11,'ppr new'!$A:$AE,13,0)+IFERROR(VLOOKUP(CL11,'IC Hours list'!$A:$B,2,FALSE),0)+CL2+CL3+CL4+CL5</f>
        <v>1756.25</v>
      </c>
      <c r="CM19" s="12">
        <f>VLOOKUP(CM11,'ppr new'!$A:$AE,13,0)+IFERROR(VLOOKUP(CM11,'IC Hours list'!$A:$B,2,FALSE),0)+CM2+CM3+CM4+CM5</f>
        <v>1715.25</v>
      </c>
      <c r="CN19" s="298">
        <f>VLOOKUP(CN11,'ppr new'!$A:$AE,13,0)+IFERROR(VLOOKUP(CN11,'IC Hours list'!$A:$B,2,FALSE),0)+CN2+CN3+CN4+CN5</f>
        <v>404.5</v>
      </c>
      <c r="CO19" s="12">
        <f>VLOOKUP(CO11,'ppr new'!$A:$AE,13,0)+IFERROR(VLOOKUP(CO11,'IC Hours list'!$A:$B,2,FALSE),0)+CO2+CO3+CO4+CO5</f>
        <v>2857.5</v>
      </c>
      <c r="CP19" s="12">
        <f>VLOOKUP(CP11,'ppr new'!$A:$AE,13,0)+IFERROR(VLOOKUP(CP11,'IC Hours list'!$A:$B,2,FALSE),0)+CP2+CP3+CP4+CP5</f>
        <v>661.25</v>
      </c>
      <c r="CQ19" s="12">
        <f>VLOOKUP(CQ11,'ppr new'!$A:$AE,13,0)+IFERROR(VLOOKUP(CQ11,'IC Hours list'!$A:$B,2,FALSE),0)+CQ2+CQ3+CQ4+CQ5</f>
        <v>556</v>
      </c>
      <c r="CR19" s="12">
        <f>VLOOKUP(CR11,'ppr new'!$A:$AE,13,0)+IFERROR(VLOOKUP(CR11,'IC Hours list'!$A:$B,2,FALSE),0)+CR2+CR3+CR4+CR5</f>
        <v>1596</v>
      </c>
      <c r="CS19" s="12">
        <f>VLOOKUP(CS11,'ppr new'!$A:$AE,13,0)+IFERROR(VLOOKUP(CS11,'IC Hours list'!$A:$B,2,FALSE),0)+CS2+CS3+CS4+CS5</f>
        <v>1357.5</v>
      </c>
      <c r="CT19" s="12">
        <f>VLOOKUP(CT11,'ppr new'!$A:$AE,13,0)+IFERROR(VLOOKUP(CT11,'IC Hours list'!$A:$B,2,FALSE),0)+CT2+CT3+CT4+CT5</f>
        <v>2130</v>
      </c>
      <c r="CU19" s="12">
        <f>VLOOKUP(CU11,'ppr new'!$A:$AE,13,0)+IFERROR(VLOOKUP(CU11,'IC Hours list'!$A:$B,2,FALSE),0)+CU2+CU3+CU4+CU5</f>
        <v>3211.5</v>
      </c>
      <c r="CV19" s="12">
        <f>VLOOKUP(CV11,'ppr new'!$A:$AE,13,0)+IFERROR(VLOOKUP(CV11,'IC Hours list'!$A:$B,2,FALSE),0)+CV2+CV3+CV4+CV5</f>
        <v>1493.75</v>
      </c>
      <c r="CW19" s="12">
        <f>VLOOKUP(CW11,'ppr new'!$A:$AE,13,0)+IFERROR(VLOOKUP(CW11,'IC Hours list'!$A:$B,2,FALSE),0)+CW2+CW3+CW4+CW5</f>
        <v>2723.5</v>
      </c>
      <c r="CX19" s="12">
        <f>VLOOKUP(6188.1,'ppr new'!$A:$AE,13,0)+VLOOKUP(6188.11,'ppr new'!$A:$AE,13,0)+IFERROR(VLOOKUP(CX11,'IC Hours list'!$A:$B,2,FALSE),0)+CX2+CX3+CX4+CX5</f>
        <v>3044</v>
      </c>
      <c r="CY19" s="12">
        <f>VLOOKUP(CY11,'ppr new'!$A:$AE,13,0)+IFERROR(VLOOKUP(CY11,'IC Hours list'!$A:$B,2,FALSE),0)+CY2+CY3+CY4+CY5</f>
        <v>806</v>
      </c>
      <c r="CZ19" s="12">
        <f>VLOOKUP(CZ11,'ppr new'!$A:$AE,13,0)+IFERROR(VLOOKUP(CZ11,'IC Hours list'!$A:$B,2,FALSE),0)+CZ2+CZ3+CZ4+CZ5</f>
        <v>1441.5</v>
      </c>
      <c r="DA19" s="12">
        <f>VLOOKUP(DA11,'ppr new'!$A:$AE,13,0)+IFERROR(VLOOKUP(DA11,'IC Hours list'!$A:$B,2,FALSE),0)+DA2+DA3+DA4+DA5</f>
        <v>1040.5</v>
      </c>
      <c r="DB19" s="12">
        <f>VLOOKUP(DB11,'ppr new'!$A:$AE,13,0)+IFERROR(VLOOKUP(DB11,'IC Hours list'!$A:$B,2,FALSE),0)+DB2+DB3+DB4+DB5+0.01</f>
        <v>0.01</v>
      </c>
      <c r="DC19" s="12">
        <f>VLOOKUP(DC11,'ppr new'!$A:$AE,13,0)+IFERROR(VLOOKUP(DC11,'IC Hours list'!$A:$B,2,FALSE),0)+DC2+DC3+DC4+DC5</f>
        <v>537.75</v>
      </c>
      <c r="DD19" s="12">
        <f>VLOOKUP(DD11,'ppr new'!$A:$AE,13,0)+IFERROR(VLOOKUP(DD11,'IC Hours list'!$A:$B,2,FALSE),0)+DD2+DD3+DD4+DD5</f>
        <v>19477.5</v>
      </c>
      <c r="DE19" s="12">
        <f>VLOOKUP(DE11,'ppr new'!$A:$AE,13,0)+IFERROR(VLOOKUP(DE11,'IC Hours list'!$A:$B,2,FALSE),0)+DE2+DE3+DE4+DE5</f>
        <v>1463.5</v>
      </c>
      <c r="DF19" s="12">
        <f>VLOOKUP(DF11,'ppr new'!$A:$AE,13,0)+IFERROR(VLOOKUP(DF11,'IC Hours list'!$A:$B,2,FALSE),0)+DF2+DF3+DF4+DF5</f>
        <v>631.25</v>
      </c>
      <c r="DG19" s="12">
        <f>VLOOKUP(DG11,'ppr new'!$A:$AE,13,0)+IFERROR(VLOOKUP(DG11,'IC Hours list'!$A:$B,2,FALSE),0)+DG2+DG3+DG4+DG5</f>
        <v>838.5</v>
      </c>
      <c r="DH19" s="12">
        <f>VLOOKUP(DH11,'ppr new'!$A:$AE,13,0)+IFERROR(VLOOKUP(DH11,'IC Hours list'!$A:$B,2,FALSE),0)+DH2+DH3+DH4+DH5</f>
        <v>918</v>
      </c>
      <c r="DI19" s="12">
        <f>VLOOKUP(DI11,'ppr new'!$A:$AE,13,0)+IFERROR(VLOOKUP(DI11,'IC Hours list'!$A:$B,2,FALSE),0)+DI2+DI3+DI4+DI5</f>
        <v>332</v>
      </c>
      <c r="DJ19" s="12">
        <f>VLOOKUP(DJ11,'ppr new'!$A:$AE,13,0)+IFERROR(VLOOKUP(DJ11,'IC Hours list'!$A:$B,2,FALSE),0)+DJ2+DJ3+DJ4+DJ5</f>
        <v>870</v>
      </c>
      <c r="DK19" s="12">
        <f>VLOOKUP(DK11,'ppr new'!$A:$AE,13,0)+IFERROR(VLOOKUP(DK11,'IC Hours list'!$A:$B,2,FALSE),0)+DK2+DK3+DK4+DK5</f>
        <v>15</v>
      </c>
      <c r="DL19" s="12">
        <f>VLOOKUP(DL11,'ppr new'!$A:$AE,13,0)+IFERROR(VLOOKUP(DL11,'IC Hours list'!$A:$B,2,FALSE),0)+DL2+DL3+DL4+DL5</f>
        <v>354</v>
      </c>
      <c r="DN19" s="30">
        <f t="shared" si="0"/>
        <v>357983.76</v>
      </c>
      <c r="DO19" s="124"/>
      <c r="DP19" s="124"/>
    </row>
    <row r="20" spans="1:124" x14ac:dyDescent="0.2">
      <c r="A20" s="1"/>
      <c r="B20" s="1" t="s">
        <v>296</v>
      </c>
      <c r="C20" s="1" t="s">
        <v>297</v>
      </c>
      <c r="D20" s="12">
        <f>VLOOKUP(D$11,'ppr new'!$A:$AF,7,0)/D8</f>
        <v>120000</v>
      </c>
      <c r="E20" s="12">
        <f>VLOOKUP(E$11,'ppr new'!$A:$AF,7,0)/E8</f>
        <v>142820.50148144874</v>
      </c>
      <c r="F20" s="12">
        <f>VLOOKUP(F$11,'ppr new'!$A:$AF,7,0)/F8</f>
        <v>60000</v>
      </c>
      <c r="G20" s="12">
        <f>VLOOKUP(G$11,'ppr new'!$A:$AF,7,0)/G8</f>
        <v>59392.705122559812</v>
      </c>
      <c r="H20" s="12">
        <f>VLOOKUP(H$11,'ppr new'!$A:$AF,7,0)/H8</f>
        <v>22500</v>
      </c>
      <c r="I20" s="12">
        <f>VLOOKUP(I$11,'ppr new'!$A:$AF,7,0)/I8</f>
        <v>41881.486416781299</v>
      </c>
      <c r="J20" s="12">
        <f>VLOOKUP(6056.1,'ppr new'!$A:$AE,7,0)/6.8324+VLOOKUP(6056.11,'ppr new'!$A:$AE,7,0)/6.8324+VLOOKUP(6056.12,'ppr new'!$A:$AE,7,0)/6.9792</f>
        <v>229954.00807721959</v>
      </c>
      <c r="K20" s="12">
        <f>VLOOKUP(K$11,'ppr new'!$A:$AF,7,0)/K8</f>
        <v>118946.3269849122</v>
      </c>
      <c r="L20" s="12">
        <f>VLOOKUP(L$11,'ppr new'!$A:$AF,7,0)/L8</f>
        <v>166476.25</v>
      </c>
      <c r="M20" s="12">
        <f>VLOOKUP(M$11,'ppr new'!$A:$AF,7,0)/M8</f>
        <v>154000</v>
      </c>
      <c r="N20" s="12">
        <f>VLOOKUP(N$11,'ppr new'!$A:$AF,7,0)/N8</f>
        <v>180000</v>
      </c>
      <c r="O20" s="12">
        <f>VLOOKUP(6070.1,'ppr new'!$A:$AE,7,0)/O8+VLOOKUP(6070.11,'ppr new'!$A:$AE,7,0)/O8+VLOOKUP(6070.12,'ppr new'!$A:$AE,7,0)/O8</f>
        <v>182500</v>
      </c>
      <c r="P20" s="12">
        <f>VLOOKUP(6121.1,'ppr new'!$A:$AE,7,0)/P8+VLOOKUP(6121.11,'ppr new'!$A:$AE,7,0)/P8+VLOOKUP(6121.13,'ppr new'!$A:$AE,7,0)/P8</f>
        <v>185000</v>
      </c>
      <c r="Q20" s="262">
        <f>VLOOKUP(Q$11,'ppr new'!$A:$AF,7,0)/Q8</f>
        <v>187834</v>
      </c>
      <c r="R20" s="12">
        <f>VLOOKUP(R$11,'ppr new'!$A:$AF,7,0)/R8</f>
        <v>21500</v>
      </c>
      <c r="S20" s="12">
        <f>VLOOKUP(S$11,'ppr new'!$A:$AF,7,0)/S8</f>
        <v>58216.048220294506</v>
      </c>
      <c r="T20" s="12">
        <f>VLOOKUP(T$11,'ppr new'!$A:$AF,7,0)/T8</f>
        <v>84500</v>
      </c>
      <c r="U20" s="12">
        <f>VLOOKUP(U$11,'ppr new'!$A:$AF,7,0)/U8</f>
        <v>58711.287244972846</v>
      </c>
      <c r="V20" s="12">
        <f>VLOOKUP(V$11,'ppr new'!$A:$AF,7,0)/V8</f>
        <v>285000</v>
      </c>
      <c r="W20" s="12">
        <f>VLOOKUP(6095.1,'ppr new'!$A:$AE,7,0)/W8+VLOOKUP(6095.11,'ppr new'!$A:$AE,7,0)/W8+VLOOKUP(6095.12,'ppr new'!$A:$AE,7,0)/W8</f>
        <v>185600</v>
      </c>
      <c r="X20" s="12">
        <f>VLOOKUP(X$11,'ppr new'!$A:$AF,7,0)/X8</f>
        <v>17500</v>
      </c>
      <c r="Y20" s="12">
        <f>VLOOKUP(Y$11,'ppr new'!$A:$AF,7,0)/Y8</f>
        <v>110550</v>
      </c>
      <c r="Z20" s="12">
        <f>VLOOKUP(Z$11,'ppr new'!$A:$AF,7,0)/Z8</f>
        <v>77769.236952757856</v>
      </c>
      <c r="AA20" s="12">
        <f>VLOOKUP(AA$11,'ppr new'!$A:$AF,7,0)/AA8</f>
        <v>39675</v>
      </c>
      <c r="AB20" s="12">
        <f>VLOOKUP(AB$11,'ppr new'!$A:$AF,7,0)/AB8</f>
        <v>114994.38</v>
      </c>
      <c r="AC20" s="12">
        <f>VLOOKUP(AC$11,'ppr new'!$A:$AF,7,0)/AC8</f>
        <v>38250</v>
      </c>
      <c r="AD20" s="12">
        <f>VLOOKUP(704.08,'ppr new'!$A:$AE,7,0)/AD8+VLOOKUP(6420.11,'ppr new'!$A:$AE,7,0)/AD8+VLOOKUP(6420.12,'ppr new'!$A:$AE,7,0)/AD8</f>
        <v>182500</v>
      </c>
      <c r="AE20" s="309">
        <f>VLOOKUP(AE$11,'ppr new'!$A:$AF,7,0)/AE8</f>
        <v>0</v>
      </c>
      <c r="AF20" s="12">
        <f>VLOOKUP(AF$11,'ppr new'!$A:$AF,7,0)/AF8</f>
        <v>116000</v>
      </c>
      <c r="AG20" s="12">
        <f>VLOOKUP(AG$11,'ppr new'!$A:$AF,7,0)/AG8</f>
        <v>65000</v>
      </c>
      <c r="AH20" s="12">
        <f>VLOOKUP(AH$11,'ppr new'!$A:$AF,7,0)/AH8</f>
        <v>98000</v>
      </c>
      <c r="AI20" s="12">
        <f>VLOOKUP(6062.1,'ppr new'!$A:$AE,7,0)/AI8+VLOOKUP(6062.11,'ppr new'!$A:$AE,7,0)/AI8</f>
        <v>260000</v>
      </c>
      <c r="AJ20" s="12">
        <f>VLOOKUP(AJ$11,'ppr new'!$A:$AF,7,0)/AJ8</f>
        <v>125000</v>
      </c>
      <c r="AK20" s="12">
        <f>VLOOKUP(AK$11,'ppr new'!$A:$AF,7,0)/AK8</f>
        <v>12000</v>
      </c>
      <c r="AL20" s="12">
        <f>VLOOKUP(AL$11,'ppr new'!$A:$AF,7,0)/AL8</f>
        <v>15000</v>
      </c>
      <c r="AM20" s="12">
        <v>38000</v>
      </c>
      <c r="AN20" s="12">
        <v>4900</v>
      </c>
      <c r="AO20" s="12">
        <v>3539</v>
      </c>
      <c r="AP20" s="12">
        <f>VLOOKUP(AP$11,'ppr new'!$A:$AF,7,0)/AP8</f>
        <v>10000</v>
      </c>
      <c r="AQ20" s="12">
        <f>VLOOKUP(AQ$11,'ppr new'!$A:$AF,7,0)/AQ8</f>
        <v>315000</v>
      </c>
      <c r="AR20" s="12">
        <f>VLOOKUP(AR$11,'ppr new'!$A:$AF,7,0)/AR8</f>
        <v>58000</v>
      </c>
      <c r="AS20" s="12">
        <f>VLOOKUP(AS$11,'ppr new'!$A:$AF,7,0)/AS8</f>
        <v>1800</v>
      </c>
      <c r="AT20" s="12">
        <f>VLOOKUP(AT$11,'ppr new'!$A:$AF,7,0)/AT8</f>
        <v>180000</v>
      </c>
      <c r="AU20" s="12">
        <f>VLOOKUP(AU$11,'ppr new'!$A:$AF,7,0)/AU8</f>
        <v>289700</v>
      </c>
      <c r="AV20" s="12">
        <f>VLOOKUP(AV$11,'ppr new'!$A:$AF,7,0)/AV8</f>
        <v>54464.74769205632</v>
      </c>
      <c r="AW20" s="309">
        <f>VLOOKUP(AW$11,'ppr new'!$A:$AF,7,0)/AW8</f>
        <v>2082151.2</v>
      </c>
      <c r="AX20" s="12">
        <f>VLOOKUP(AX$11,'ppr new'!$A:$AF,7,0)/AX8</f>
        <v>217371.40765147354</v>
      </c>
      <c r="AY20" s="12">
        <f>VLOOKUP(AY$11,'ppr new'!$A:$AF,7,0)/AY8</f>
        <v>141300</v>
      </c>
      <c r="AZ20" s="12">
        <f>VLOOKUP(6006.1,'ppr new'!$A:$AE,7,0)/AZ8+VLOOKUP(6006.11,'ppr new'!$A:$AE,7,0)/AZ8</f>
        <v>492000</v>
      </c>
      <c r="BA20" s="12">
        <f>VLOOKUP(6022.1,'ppr new'!$A:$AE,7,0)/BA8+VLOOKUP(6022.11,'ppr new'!$A:$AE,7,0)/BA8</f>
        <v>102500</v>
      </c>
      <c r="BB20" s="12">
        <f>VLOOKUP(BB$11,'ppr new'!$A:$AF,7,0)/BB8</f>
        <v>308000</v>
      </c>
      <c r="BC20" s="12">
        <f>VLOOKUP(BC$11,'ppr new'!$A:$AF,7,0)/BC8</f>
        <v>127000</v>
      </c>
      <c r="BD20" s="12">
        <f>VLOOKUP(BD$11,'ppr new'!$A:$AF,7,0)/BD8</f>
        <v>405000</v>
      </c>
      <c r="BE20" s="12">
        <f>VLOOKUP(BE$11,'ppr new'!$A:$AF,7,0)/BE8</f>
        <v>275500</v>
      </c>
      <c r="BF20" s="12">
        <f>VLOOKUP(BF$11,'ppr new'!$A:$AF,7,0)/BF8</f>
        <v>613096.97514814371</v>
      </c>
      <c r="BG20" s="12">
        <f>VLOOKUP(BG$11,'ppr new'!$A:$AF,7,0)/BG8</f>
        <v>156000</v>
      </c>
      <c r="BH20" s="12">
        <f>VLOOKUP(BH$11,'ppr new'!$A:$AF,7,0)/BH8</f>
        <v>1070153.4559834939</v>
      </c>
      <c r="BI20" s="12">
        <f>VLOOKUP(BI$11,'ppr new'!$A:$AF,7,0)/BI8</f>
        <v>160000</v>
      </c>
      <c r="BJ20" s="12">
        <f>VLOOKUP(BJ$11,'ppr new'!$A:$AF,7,0)/BJ8</f>
        <v>272000</v>
      </c>
      <c r="BK20" s="12">
        <f>VLOOKUP(BK$11,'ppr new'!$A:$AF,7,0)/BK8</f>
        <v>88000</v>
      </c>
      <c r="BL20" s="12">
        <f>VLOOKUP(BL$11,'ppr new'!$A:$AF,7,0)/BL8</f>
        <v>207880</v>
      </c>
      <c r="BM20" s="12">
        <f>VLOOKUP(BM$11,'ppr new'!$A:$AF,7,0)/BM8</f>
        <v>339286.73942616873</v>
      </c>
      <c r="BN20" s="12">
        <f>VLOOKUP(BN$11,'ppr new'!$A:$AF,7,0)/BN8</f>
        <v>305720.38090526836</v>
      </c>
      <c r="BO20" s="12">
        <f>VLOOKUP(BO$11,'ppr new'!$A:$AF,7,0)/BO8</f>
        <v>213850</v>
      </c>
      <c r="BP20" s="12">
        <f>VLOOKUP(BP$11,'ppr new'!$A:$AF,7,0)/BP8</f>
        <v>104000</v>
      </c>
      <c r="BQ20" s="12">
        <f>VLOOKUP(BQ$11,'ppr new'!$A:$AF,7,0)/BQ8</f>
        <v>100000</v>
      </c>
      <c r="BR20" s="12">
        <f>VLOOKUP(BR$11,'ppr new'!$A:$AF,7,0)/BR8</f>
        <v>105000</v>
      </c>
      <c r="BS20" s="12">
        <f>VLOOKUP(BS$11,'ppr new'!$A:$AF,7,0)/BS8</f>
        <v>175587.43507296563</v>
      </c>
      <c r="BT20" s="12">
        <f>VLOOKUP(BT$11,'ppr new'!$A:$AF,7,0)/BT8</f>
        <v>93500</v>
      </c>
      <c r="BU20" s="12">
        <f>VLOOKUP(6497.1,'ppr new'!$A:$AF,7,0)/6.4688+VLOOKUP(6497.11,'ppr new'!$A:$AF,7,0)/6.8538</f>
        <v>389976.20095792139</v>
      </c>
      <c r="BV20" s="12">
        <f>VLOOKUP(BV$11,'ppr new'!$A:$AF,7,0)/BV8</f>
        <v>72000</v>
      </c>
      <c r="BW20" s="12">
        <f>VLOOKUP(6412.1,'ppr new'!$A:$AF,7,0)/6.4688+VLOOKUP(6412.11,'ppr new'!$A:$AF,7,0)/6.4353+VLOOKUP(6412.12,'ppr new'!$A:$AF,7,0)/6.8419</f>
        <v>242843.50306767889</v>
      </c>
      <c r="BX20" s="12">
        <f>VLOOKUP(BX$11,'ppr new'!$A:$AF,7,0)/BX8</f>
        <v>113278.20131799974</v>
      </c>
      <c r="BY20" s="12">
        <f>VLOOKUP(6542.1,'ppr new'!$A:$AF,7,0)/BY8+VLOOKUP(6542.11,'ppr new'!$A:$AF,7,0)/BY8</f>
        <v>262700</v>
      </c>
      <c r="BZ20" s="12">
        <f>VLOOKUP(BZ$11,'ppr new'!$A:$AF,7,0)/BZ8</f>
        <v>240979.92092410265</v>
      </c>
      <c r="CA20" s="12">
        <f>VLOOKUP(CA$11,'ppr new'!$A:$AF,7,0)/CA8</f>
        <v>18000</v>
      </c>
      <c r="CB20" s="12">
        <f>VLOOKUP(CB$11,'ppr new'!$A:$AF,7,0)/CB8</f>
        <v>135000</v>
      </c>
      <c r="CC20" s="12">
        <f>VLOOKUP(CC$11,'ppr new'!$A:$AF,7,0)/CC8</f>
        <v>162000</v>
      </c>
      <c r="CD20" s="12">
        <f>VLOOKUP(CD$11,'ppr new'!$A:$AF,7,0)/CD8</f>
        <v>88000</v>
      </c>
      <c r="CE20" s="12">
        <f>VLOOKUP(6593.1,'ppr new'!$A:$AF,7,0)/CE8+VLOOKUP(6593.11,'ppr new'!$A:$AF,7,0)/CE8</f>
        <v>37300</v>
      </c>
      <c r="CF20" s="12">
        <f>VLOOKUP(CF$11,'ppr new'!$A:$AF,7,0)/CF8</f>
        <v>201506.30544896395</v>
      </c>
      <c r="CG20" s="12">
        <f>VLOOKUP(CG$11,'ppr new'!$A:$AF,7,0)/CG8</f>
        <v>85500</v>
      </c>
      <c r="CH20" s="12">
        <f>VLOOKUP(CH$11,'ppr new'!$A:$AF,7,0)/CH8</f>
        <v>129836.47275518035</v>
      </c>
      <c r="CI20" s="12">
        <f>VLOOKUP(CI$11,'ppr new'!$A:$AF,7,0)/CI8</f>
        <v>41500</v>
      </c>
      <c r="CJ20" s="12">
        <f>VLOOKUP(6648.1,'ppr new'!$A:$AF,7,0)/CJ8+VLOOKUP(6648.11,'ppr new'!$A:$AF,7,0)/CJ8</f>
        <v>214000</v>
      </c>
      <c r="CK20" s="12">
        <f>VLOOKUP(CK$11,'ppr new'!$A:$AF,7,0)/CK8</f>
        <v>132000</v>
      </c>
      <c r="CL20" s="12">
        <f>VLOOKUP(CL$11,'ppr new'!$A:$AF,7,0)/CL8</f>
        <v>78000</v>
      </c>
      <c r="CM20" s="12">
        <f>VLOOKUP(CM$11,'ppr new'!$A:$AF,7,0)/CM8</f>
        <v>96000</v>
      </c>
      <c r="CN20" s="298">
        <f>VLOOKUP(CN$11,'ppr new'!$A:$AF,7,0)/CN8</f>
        <v>18000</v>
      </c>
      <c r="CO20" s="12">
        <f>VLOOKUP(CO$11,'ppr new'!$A:$AF,7,0)/CO8</f>
        <v>131192.67000000001</v>
      </c>
      <c r="CP20" s="12">
        <f>VLOOKUP(CP$11,'ppr new'!$A:$AF,7,0)/CP8</f>
        <v>65000</v>
      </c>
      <c r="CQ20" s="12">
        <f>VLOOKUP(CQ$11,'ppr new'!$A:$AF,7,0)/CQ8</f>
        <v>18000</v>
      </c>
      <c r="CR20" s="12">
        <f>VLOOKUP(CR$11,'ppr new'!$A:$AF,7,0)/CR8</f>
        <v>36416.20017831304</v>
      </c>
      <c r="CS20" s="12">
        <f>VLOOKUP(CS$11,'ppr new'!$A:$AF,7,0)/CS8</f>
        <v>69797.717008433334</v>
      </c>
      <c r="CT20" s="12">
        <f>VLOOKUP(CT$11,'ppr new'!$A:$AF,7,0)/CT8</f>
        <v>78091.569640199596</v>
      </c>
      <c r="CU20" s="12">
        <f>VLOOKUP(CU$11,'ppr new'!$A:$AF,7,0)/CU8</f>
        <v>250519.64165864192</v>
      </c>
      <c r="CV20" s="12">
        <f>VLOOKUP(CV$11,'ppr new'!$A:$AF,7,0)/CV8</f>
        <v>72500</v>
      </c>
      <c r="CW20" s="12">
        <f>VLOOKUP(CW$11,'ppr new'!$A:$AF,7,0)/CW8</f>
        <v>105652.28048673729</v>
      </c>
      <c r="CX20" s="12">
        <f>VLOOKUP(6188.1,'ppr new'!$A:$AF,7,0)/6.8809+VLOOKUP(6188.11,'ppr new'!$A:$AF,7,0)/7.0338</f>
        <v>80396.490369455176</v>
      </c>
      <c r="CY20" s="12">
        <f>VLOOKUP(CY$11,'ppr new'!$A:$AF,7,0)/CY8</f>
        <v>34500</v>
      </c>
      <c r="CZ20" s="12">
        <f>VLOOKUP(CZ$11,'ppr new'!$A:$AF,7,0)/CZ8</f>
        <v>78125.608568646552</v>
      </c>
      <c r="DA20" s="12">
        <f>VLOOKUP(DA$11,'ppr new'!$A:$AF,7,0)/DA8</f>
        <v>37528.868360277134</v>
      </c>
      <c r="DB20" s="12">
        <f>VLOOKUP(DB$11,'ppr new'!$A:$AF,7,0)/DB8</f>
        <v>17460</v>
      </c>
      <c r="DC20" s="12">
        <f>VLOOKUP(DC$11,'ppr new'!$A:$AF,7,0)/DC8</f>
        <v>9937.5</v>
      </c>
      <c r="DD20" s="12">
        <f>VLOOKUP(DD$11,'ppr new'!$A:$AF,7,0)/DD8</f>
        <v>6752621</v>
      </c>
      <c r="DE20" s="12">
        <f>VLOOKUP(DE$11,'ppr new'!$A:$AF,7,0)/DE8</f>
        <v>74250</v>
      </c>
      <c r="DF20" s="12">
        <f>VLOOKUP(DF$11,'ppr new'!$A:$AF,7,0)/DF8</f>
        <v>47250</v>
      </c>
      <c r="DG20" s="12">
        <f>VLOOKUP(DG$11,'ppr new'!$A:$AF,7,0)/DG8</f>
        <v>78000</v>
      </c>
      <c r="DH20" s="12">
        <f>VLOOKUP(DH$11,'ppr new'!$A:$AF,7,0)/DH8</f>
        <v>48000</v>
      </c>
      <c r="DI20" s="12">
        <f>VLOOKUP(DI$11,'ppr new'!$A:$AF,7,0)/DI8</f>
        <v>25590.700778294951</v>
      </c>
      <c r="DJ20" s="12">
        <f>VLOOKUP(DJ$11,'ppr new'!$A:$AF,7,0)/DJ8</f>
        <v>25590.700778294951</v>
      </c>
      <c r="DK20" s="12">
        <f>VLOOKUP(DK$11,'ppr new'!$A:$AF,7,0)/DK8</f>
        <v>12500</v>
      </c>
      <c r="DL20" s="12">
        <f>VLOOKUP(DL$11,'ppr new'!$A:$AF,7,0)/DL8</f>
        <v>44299.6</v>
      </c>
      <c r="DN20" s="30">
        <f t="shared" si="0"/>
        <v>23879013.724679656</v>
      </c>
      <c r="DO20" s="1"/>
      <c r="DP20" s="112"/>
    </row>
    <row r="21" spans="1:124" x14ac:dyDescent="0.2">
      <c r="A21" s="1"/>
      <c r="B21" s="25" t="s">
        <v>298</v>
      </c>
      <c r="C21" s="25" t="s">
        <v>299</v>
      </c>
      <c r="D21" s="52">
        <f>VLOOKUP(D$11,'ppr new'!$A:$AE,12,0)</f>
        <v>105463.89</v>
      </c>
      <c r="E21" s="52">
        <f>VLOOKUP(E$11,'ppr new'!$A:$AE,12,0)</f>
        <v>101402.08</v>
      </c>
      <c r="F21" s="52">
        <f>VLOOKUP(F$11,'ppr new'!$A:$AE,12,0)</f>
        <v>108911.34</v>
      </c>
      <c r="G21" s="52">
        <f>VLOOKUP(G$11,'ppr new'!$A:$AE,12,0)</f>
        <v>63768.4</v>
      </c>
      <c r="H21" s="52">
        <f>VLOOKUP(H$11,'ppr new'!$A:$AE,12,0)</f>
        <v>33555.18</v>
      </c>
      <c r="I21" s="52">
        <f>VLOOKUP(I$11,'ppr new'!$A:$AE,12,0)</f>
        <v>95005.52</v>
      </c>
      <c r="J21" s="52">
        <f>VLOOKUP(6056.1,'ppr new'!$A:$AE,12,0)+VLOOKUP(6056.11,'ppr new'!$A:$AE,12,0)+VLOOKUP(6056.12,'ppr new'!$A:$AE,12,0)</f>
        <v>246221.22</v>
      </c>
      <c r="K21" s="52">
        <f>VLOOKUP(K$11,'ppr new'!$A:$AE,12,0)</f>
        <v>137483.87</v>
      </c>
      <c r="L21" s="52">
        <f>VLOOKUP(L$11,'ppr new'!$A:$AE,12,0)</f>
        <v>164559.26999999999</v>
      </c>
      <c r="M21" s="52">
        <f>VLOOKUP(M$11,'ppr new'!$A:$AE,12,0)</f>
        <v>155908.39000000001</v>
      </c>
      <c r="N21" s="52">
        <f>VLOOKUP(N$11,'ppr new'!$A:$AE,12,0)</f>
        <v>86805.15</v>
      </c>
      <c r="O21" s="52">
        <f>VLOOKUP(6070.1,'ppr new'!$A:$AE,12,0)+VLOOKUP(6070.11,'ppr new'!$A:$AE,12,0)+VLOOKUP(6070.12,'ppr new'!$A:$AE,12,0)</f>
        <v>264597.81</v>
      </c>
      <c r="P21" s="52">
        <f>VLOOKUP(6121.1,'ppr new'!$A:$AE,12,0)+VLOOKUP(6121.11,'ppr new'!$A:$AE,12,0)++VLOOKUP(6121.13,'ppr new'!$A:$AE,12,0)</f>
        <v>269377.01</v>
      </c>
      <c r="Q21" s="263">
        <f>VLOOKUP(Q$11,'ppr new'!$A:$AE,12,0)</f>
        <v>193496.85</v>
      </c>
      <c r="R21" s="52">
        <f>VLOOKUP(R$11,'ppr new'!$A:$AE,12,0)</f>
        <v>22006</v>
      </c>
      <c r="S21" s="52">
        <f>VLOOKUP(S$11,'ppr new'!$A:$AE,12,0)</f>
        <v>7051.41</v>
      </c>
      <c r="T21" s="52">
        <f>VLOOKUP(T$11,'ppr new'!$A:$AE,12,0)</f>
        <v>48350.68</v>
      </c>
      <c r="U21" s="52">
        <f>VLOOKUP(U$11,'ppr new'!$A:$AE,12,0)</f>
        <v>45768.72</v>
      </c>
      <c r="V21" s="52">
        <f>VLOOKUP(V$11,'ppr new'!$A:$AE,12,0)</f>
        <v>163884.75</v>
      </c>
      <c r="W21" s="52">
        <f>VLOOKUP(6095.1,'ppr new'!$A:$AE,12,0)+VLOOKUP(6095.11,'ppr new'!$A:$AE,12,0)+VLOOKUP(6095.12,'ppr new'!$A:$AE,12,0)</f>
        <v>258373.49</v>
      </c>
      <c r="X21" s="52">
        <f>VLOOKUP(X$11,'ppr new'!$A:$AE,12,0)</f>
        <v>35254.74</v>
      </c>
      <c r="Y21" s="52">
        <f>VLOOKUP(Y$11,'ppr new'!$A:$AE,12,0)</f>
        <v>136895.20000000001</v>
      </c>
      <c r="Z21" s="52">
        <f>VLOOKUP(Z$11,'ppr new'!$A:$AE,12,0)</f>
        <v>54961.919999999998</v>
      </c>
      <c r="AA21" s="52">
        <f>VLOOKUP(AA$11,'ppr new'!$A:$AE,12,0)</f>
        <v>28812.02</v>
      </c>
      <c r="AB21" s="52">
        <f>VLOOKUP(AB$11,'ppr new'!$A:$AE,12,0)</f>
        <v>50068.28</v>
      </c>
      <c r="AC21" s="52">
        <f>VLOOKUP(AC$11,'ppr new'!$A:$AE,12,0)</f>
        <v>19280.3</v>
      </c>
      <c r="AD21" s="358">
        <f>VLOOKUP(704.08,'ppr new'!$A:$AE,12,0)+VLOOKUP(6420.11,'ppr new'!$A:$AE,12,0)+VLOOKUP(6420.12,'ppr new'!$A:$AE,12,0)</f>
        <v>208384.64999999997</v>
      </c>
      <c r="AE21" s="367">
        <v>0.01</v>
      </c>
      <c r="AF21" s="52">
        <f>VLOOKUP(AF$11,'ppr new'!$A:$AE,12,0)</f>
        <v>46764.05</v>
      </c>
      <c r="AG21" s="12">
        <f>VLOOKUP(AG$11,'ppr new'!$A:$AE,12,0)</f>
        <v>51039.39</v>
      </c>
      <c r="AH21" s="52">
        <f>VLOOKUP(AH$11,'ppr new'!$A:$AE,12,0)</f>
        <v>37467.410000000003</v>
      </c>
      <c r="AI21" s="52">
        <f>VLOOKUP(6062.1,'ppr new'!$A:$AE,12,0)+VLOOKUP(6062.11,'ppr new'!$A:$AE,12,0)</f>
        <v>197373.06</v>
      </c>
      <c r="AJ21" s="52">
        <f>VLOOKUP(AJ$11,'ppr new'!$A:$AE,12,0)</f>
        <v>89377.279999999999</v>
      </c>
      <c r="AK21" s="52">
        <f>VLOOKUP(AK$11,'ppr new'!$A:$AE,12,0)</f>
        <v>1536</v>
      </c>
      <c r="AL21" s="12">
        <f>VLOOKUP(AL$11,'ppr new'!$A:$AE,12,0)</f>
        <v>22066.39</v>
      </c>
      <c r="AM21" s="52">
        <v>20294.759999999998</v>
      </c>
      <c r="AN21" s="52">
        <v>3348</v>
      </c>
      <c r="AO21" s="52">
        <v>837</v>
      </c>
      <c r="AP21" s="52">
        <f>VLOOKUP(AP$11,'ppr new'!$A:$AE,12,0)</f>
        <v>6519.86</v>
      </c>
      <c r="AQ21" s="52">
        <f>VLOOKUP(AQ$11,'ppr new'!$A:$AE,12,0)</f>
        <v>294270.48</v>
      </c>
      <c r="AR21" s="358">
        <f>VLOOKUP(AR$11,'ppr new'!$A:$AE,12,0)</f>
        <v>50806.75</v>
      </c>
      <c r="AS21" s="358">
        <f>VLOOKUP(AS$11,'ppr new'!$A:$AE,12,0)</f>
        <v>170</v>
      </c>
      <c r="AT21" s="52">
        <f>VLOOKUP(AT$11,'ppr new'!$A:$AE,12,0)</f>
        <v>101161.87</v>
      </c>
      <c r="AU21" s="358">
        <f>VLOOKUP(AU$11,'ppr new'!$A:$AE,12,0)</f>
        <v>139679.47</v>
      </c>
      <c r="AV21" s="358">
        <f>VLOOKUP(AV$11,'ppr new'!$A:$AE,12,0)</f>
        <v>34493.1</v>
      </c>
      <c r="AW21" s="309">
        <f>VLOOKUP(AW$11,'ppr new'!$A:$AE,12,0)</f>
        <v>1142485.6200000001</v>
      </c>
      <c r="AX21" s="52">
        <f>VLOOKUP(AX$11,'ppr new'!$A:$AE,12,0)</f>
        <v>139686.12</v>
      </c>
      <c r="AY21" s="52">
        <f>VLOOKUP(AY$11,'ppr new'!$A:$AE,12,0)</f>
        <v>167761.88</v>
      </c>
      <c r="AZ21" s="52">
        <f>VLOOKUP(6006.1,'ppr new'!$A:$AE,12,0)+VLOOKUP(6006.11,'ppr new'!$A:$AE,12,0)</f>
        <v>351794.1</v>
      </c>
      <c r="BA21" s="52">
        <f>VLOOKUP(6022.1,'ppr new'!$A:$AE,12,0)+VLOOKUP(6022.11,'ppr new'!$A:$AE,12,0)</f>
        <v>89101.06</v>
      </c>
      <c r="BB21" s="52">
        <f>VLOOKUP(BB$11,'ppr new'!$A:$AE,12,0)</f>
        <v>248915.03</v>
      </c>
      <c r="BC21" s="52">
        <f>VLOOKUP(BC$11,'ppr new'!$A:$AE,12,0)</f>
        <v>88263.69</v>
      </c>
      <c r="BD21" s="52">
        <f>VLOOKUP(BD$11,'ppr new'!$A:$AE,12,0)</f>
        <v>194379.04</v>
      </c>
      <c r="BE21" s="52">
        <f>VLOOKUP(BE$11,'ppr new'!$A:$AE,12,0)</f>
        <v>197630.03</v>
      </c>
      <c r="BF21" s="52">
        <f>VLOOKUP(BF$11,'ppr new'!$A:$AE,12,0)</f>
        <v>1054515.27</v>
      </c>
      <c r="BG21" s="52">
        <f>VLOOKUP(BG$11,'ppr new'!$A:$AE,12,0)</f>
        <v>220569.97</v>
      </c>
      <c r="BH21" s="52">
        <f>VLOOKUP(BH$11,'ppr new'!$A:$AE,12,0)</f>
        <v>321492.43</v>
      </c>
      <c r="BI21" s="52">
        <f>VLOOKUP(BI$11,'ppr new'!$A:$AE,12,0)</f>
        <v>174077.01</v>
      </c>
      <c r="BJ21" s="52">
        <f>VLOOKUP(BJ$11,'ppr new'!$A:$AE,12,0)</f>
        <v>320325.94</v>
      </c>
      <c r="BK21" s="52">
        <f>VLOOKUP(BK$11,'ppr new'!$A:$AE,12,0)</f>
        <v>59802.35</v>
      </c>
      <c r="BL21" s="52">
        <f>VLOOKUP(BL$11,'ppr new'!$A:$AE,12,0)</f>
        <v>177780.01</v>
      </c>
      <c r="BM21" s="52">
        <f>VLOOKUP(BM$11,'ppr new'!$A:$AE,12,0)</f>
        <v>200893.13</v>
      </c>
      <c r="BN21" s="52">
        <f>VLOOKUP(BN$11,'ppr new'!$A:$AE,12,0)</f>
        <v>177728.58</v>
      </c>
      <c r="BO21" s="52">
        <f>VLOOKUP(BO$11,'ppr new'!$A:$AE,12,0)</f>
        <v>236292.74</v>
      </c>
      <c r="BP21" s="52">
        <f>VLOOKUP(BP$11,'ppr new'!$A:$AE,12,0)</f>
        <v>101948.78</v>
      </c>
      <c r="BQ21" s="52">
        <f>VLOOKUP(BQ$11,'ppr new'!$A:$AE,12,0)</f>
        <v>85583.54</v>
      </c>
      <c r="BR21" s="52">
        <f>VLOOKUP(BR$11,'ppr new'!$A:$AE,12,0)</f>
        <v>171509.92</v>
      </c>
      <c r="BS21" s="52">
        <f>VLOOKUP(BS$11,'ppr new'!$A:$AE,12,0)</f>
        <v>181975.11</v>
      </c>
      <c r="BT21" s="52">
        <f>VLOOKUP(BT$11,'ppr new'!$A:$AE,12,0)</f>
        <v>36241.910000000003</v>
      </c>
      <c r="BU21" s="52">
        <f>VLOOKUP(6497.1,'ppr new'!$A:$AE,12,0)+VLOOKUP(6497.11,'ppr new'!$A:$AE,12,0)</f>
        <v>472391.56</v>
      </c>
      <c r="BV21" s="52">
        <f>VLOOKUP(BV$11,'ppr new'!$A:$AE,12,0)</f>
        <v>62102.57</v>
      </c>
      <c r="BW21" s="52">
        <f>VLOOKUP(6412.1,'ppr new'!$A:$AE,12,0)+VLOOKUP(6412.11,'ppr new'!$A:$AE,12,0)+VLOOKUP(6412.12,'ppr new'!$A:$AE,12,0)</f>
        <v>237718.97</v>
      </c>
      <c r="BX21" s="52">
        <f>VLOOKUP(BX$11,'ppr new'!$A:$AE,12,0)</f>
        <v>105826.56</v>
      </c>
      <c r="BY21" s="52">
        <f>VLOOKUP(6542.1,'ppr new'!$A:$AE,12,0)+VLOOKUP(6542.11,'ppr new'!$A:$AE,12,0)</f>
        <v>565146.77</v>
      </c>
      <c r="BZ21" s="52">
        <f>VLOOKUP(BZ$11,'ppr new'!$A:$AE,12,0)</f>
        <v>216098.39</v>
      </c>
      <c r="CA21" s="52">
        <f>VLOOKUP(CA$11,'ppr new'!$A:$AE,12,0)</f>
        <v>13375.25</v>
      </c>
      <c r="CB21" s="52">
        <f>VLOOKUP(CB$11,'ppr new'!$A:$AE,12,0)</f>
        <v>178457.98</v>
      </c>
      <c r="CC21" s="52">
        <f>VLOOKUP(CC$11,'ppr new'!$A:$AE,12,0)</f>
        <v>81130.03</v>
      </c>
      <c r="CD21" s="52">
        <f>VLOOKUP(CD$11,'ppr new'!$A:$AE,12,0)</f>
        <v>35104.51</v>
      </c>
      <c r="CE21" s="52">
        <f>VLOOKUP(6593.1,'ppr new'!$A:$AE,12,0)+VLOOKUP(6593.11,'ppr new'!$A:$AE,12,0)</f>
        <v>96292.170000000013</v>
      </c>
      <c r="CF21" s="52">
        <f>VLOOKUP(CF$11,'ppr new'!$A:$AE,12,0)</f>
        <v>196000.08</v>
      </c>
      <c r="CG21" s="52">
        <f>VLOOKUP(CG$11,'ppr new'!$A:$AE,12,0)</f>
        <v>76383.990000000005</v>
      </c>
      <c r="CH21" s="52">
        <f>VLOOKUP(CH$11,'ppr new'!$A:$AE,12,0)</f>
        <v>79254.25</v>
      </c>
      <c r="CI21" s="52">
        <f>VLOOKUP(CI$11,'ppr new'!$A:$AE,12,0)</f>
        <v>16356.69</v>
      </c>
      <c r="CJ21" s="52">
        <f>VLOOKUP(6648.1,'ppr new'!$A:$AE,12,0)+VLOOKUP(6648.11,'ppr new'!$A:$AE,12,0)</f>
        <v>105183.98000000001</v>
      </c>
      <c r="CK21" s="52">
        <f>VLOOKUP(CK$11,'ppr new'!$A:$AE,12,0)</f>
        <v>171094.69</v>
      </c>
      <c r="CL21" s="52">
        <f>VLOOKUP(CL$11,'ppr new'!$A:$AE,12,0)</f>
        <v>32292.95</v>
      </c>
      <c r="CM21" s="52">
        <f>VLOOKUP(CM$11,'ppr new'!$A:$AE,12,0)</f>
        <v>36160.17</v>
      </c>
      <c r="CN21" s="299">
        <f>VLOOKUP(CN$11,'ppr new'!$A:$AE,12,0)</f>
        <v>19529.759999999998</v>
      </c>
      <c r="CO21" s="52">
        <f>VLOOKUP(CO$11,'ppr new'!$A:$AE,12,0)</f>
        <v>188189.46</v>
      </c>
      <c r="CP21" s="52">
        <f>VLOOKUP(CP$11,'ppr new'!$A:$AE,12,0)</f>
        <v>15495.35</v>
      </c>
      <c r="CQ21" s="52">
        <f>VLOOKUP(CQ$11,'ppr new'!$A:$AE,12,0)</f>
        <v>32938.980000000003</v>
      </c>
      <c r="CR21" s="52">
        <f>VLOOKUP(CR$11,'ppr new'!$A:$AE,12,0)</f>
        <v>93366.34</v>
      </c>
      <c r="CS21" s="52">
        <f>VLOOKUP(CS$11,'ppr new'!$A:$AE,12,0)</f>
        <v>75492.62</v>
      </c>
      <c r="CT21" s="52">
        <f>VLOOKUP(CT$11,'ppr new'!$A:$AE,12,0)</f>
        <v>60840.01</v>
      </c>
      <c r="CU21" s="52">
        <f>VLOOKUP(CU$11,'ppr new'!$A:$AE,12,0)</f>
        <v>219855.73</v>
      </c>
      <c r="CV21" s="52">
        <f>VLOOKUP(CV$11,'ppr new'!$A:$AE,12,0)</f>
        <v>33699.910000000003</v>
      </c>
      <c r="CW21" s="52">
        <f>VLOOKUP(CW$11,'ppr new'!$A:$AE,12,0)</f>
        <v>123221.99</v>
      </c>
      <c r="CX21" s="52">
        <f>VLOOKUP(6188.1,'ppr new'!$A:$AE,12,0)+VLOOKUP(6188.11,'ppr new'!$A:$AE,12,0)</f>
        <v>158779.34</v>
      </c>
      <c r="CY21" s="52">
        <f>VLOOKUP(CY$11,'ppr new'!$A:$AE,12,0)</f>
        <v>26587.919999999998</v>
      </c>
      <c r="CZ21" s="52">
        <f>VLOOKUP(CZ$11,'ppr new'!$A:$AE,12,0)</f>
        <v>117574.3</v>
      </c>
      <c r="DA21" s="52">
        <f>VLOOKUP(DA$11,'ppr new'!$A:$AE,12,0)</f>
        <v>54283.98</v>
      </c>
      <c r="DB21" s="52">
        <f>VLOOKUP(DB$11,'ppr new'!$A:$AE,12,0)</f>
        <v>26709.49</v>
      </c>
      <c r="DC21" s="52">
        <f>VLOOKUP(DC$11,'ppr new'!$A:$AE,12,0)</f>
        <v>11085.2</v>
      </c>
      <c r="DD21" s="52">
        <f>VLOOKUP(DD$11,'ppr new'!$A:$AE,12,0)</f>
        <v>1211146.17</v>
      </c>
      <c r="DE21" s="52">
        <f>VLOOKUP(DE$11,'ppr new'!$A:$AE,12,0)</f>
        <v>79413.990000000005</v>
      </c>
      <c r="DF21" s="52">
        <f>VLOOKUP(DF$11,'ppr new'!$A:$AE,12,0)</f>
        <v>31149.73</v>
      </c>
      <c r="DG21" s="52">
        <f>VLOOKUP(DG$11,'ppr new'!$A:$AE,12,0)</f>
        <v>163909.81</v>
      </c>
      <c r="DH21" s="52">
        <f>VLOOKUP(DH$11,'ppr new'!$A:$AE,12,0)</f>
        <v>41825.89</v>
      </c>
      <c r="DI21" s="52">
        <f>VLOOKUP(DI$11,'ppr new'!$A:$AE,12,0)</f>
        <v>27995.55</v>
      </c>
      <c r="DJ21" s="52">
        <f>VLOOKUP(DJ$11,'ppr new'!$A:$AE,12,0)</f>
        <v>41572.03</v>
      </c>
      <c r="DK21" s="52">
        <f>VLOOKUP(DK$11,'ppr new'!$A:$AE,12,0)</f>
        <v>1387.36</v>
      </c>
      <c r="DL21" s="52">
        <f>VLOOKUP(DL$11,'ppr new'!$A:$AE,12,0)</f>
        <v>20065.57</v>
      </c>
      <c r="DM21" s="96"/>
      <c r="DN21" s="30">
        <f t="shared" si="0"/>
        <v>15996094.32</v>
      </c>
      <c r="DO21" s="1"/>
    </row>
    <row r="22" spans="1:124" x14ac:dyDescent="0.2">
      <c r="A22" s="1"/>
      <c r="B22" s="1" t="s">
        <v>300</v>
      </c>
      <c r="C22" s="1"/>
      <c r="D22" s="10">
        <f t="shared" ref="D22:BF22" si="2">+D20-D21</f>
        <v>14536.11</v>
      </c>
      <c r="E22" s="10">
        <f t="shared" si="2"/>
        <v>41418.421481448735</v>
      </c>
      <c r="F22" s="10">
        <f t="shared" si="2"/>
        <v>-48911.34</v>
      </c>
      <c r="G22" s="10">
        <f t="shared" si="2"/>
        <v>-4375.6948774401899</v>
      </c>
      <c r="H22" s="10">
        <f t="shared" si="2"/>
        <v>-11055.18</v>
      </c>
      <c r="I22" s="10">
        <f t="shared" si="2"/>
        <v>-53124.033583218705</v>
      </c>
      <c r="J22" s="10">
        <f t="shared" si="2"/>
        <v>-16267.211922780407</v>
      </c>
      <c r="K22" s="10">
        <f t="shared" si="2"/>
        <v>-18537.543015087795</v>
      </c>
      <c r="L22" s="10">
        <f t="shared" si="2"/>
        <v>1916.9800000000105</v>
      </c>
      <c r="M22" s="10">
        <f t="shared" ref="M22:R22" si="3">+M20-M21</f>
        <v>-1908.390000000014</v>
      </c>
      <c r="N22" s="10">
        <f>+N20-N21</f>
        <v>93194.85</v>
      </c>
      <c r="O22" s="10">
        <f>+O20-O21</f>
        <v>-82097.81</v>
      </c>
      <c r="P22" s="10">
        <f>+P20-P21</f>
        <v>-84377.010000000009</v>
      </c>
      <c r="Q22" s="258">
        <f t="shared" si="3"/>
        <v>-5662.8500000000058</v>
      </c>
      <c r="R22" s="10">
        <f t="shared" si="3"/>
        <v>-506</v>
      </c>
      <c r="S22" s="10">
        <f t="shared" ref="S22:AF22" si="4">+S20-S21</f>
        <v>51164.63822029451</v>
      </c>
      <c r="T22" s="10">
        <f t="shared" si="4"/>
        <v>36149.32</v>
      </c>
      <c r="U22" s="10">
        <f t="shared" si="4"/>
        <v>12942.567244972844</v>
      </c>
      <c r="V22" s="10">
        <f t="shared" si="4"/>
        <v>121115.25</v>
      </c>
      <c r="W22" s="10">
        <f>+W20-W21</f>
        <v>-72773.489999999991</v>
      </c>
      <c r="X22" s="10">
        <f t="shared" si="4"/>
        <v>-17754.739999999998</v>
      </c>
      <c r="Y22" s="10">
        <f t="shared" ref="Y22:AD22" si="5">+Y20-Y21</f>
        <v>-26345.200000000012</v>
      </c>
      <c r="Z22" s="10">
        <f t="shared" si="5"/>
        <v>22807.316952757858</v>
      </c>
      <c r="AA22" s="10">
        <f t="shared" si="5"/>
        <v>10862.98</v>
      </c>
      <c r="AB22" s="10">
        <f t="shared" si="5"/>
        <v>64926.100000000006</v>
      </c>
      <c r="AC22" s="10">
        <f t="shared" si="5"/>
        <v>18969.7</v>
      </c>
      <c r="AD22" s="10">
        <f t="shared" si="5"/>
        <v>-25884.649999999965</v>
      </c>
      <c r="AE22" s="306">
        <f>+AE20-AE21</f>
        <v>-0.01</v>
      </c>
      <c r="AF22" s="10">
        <f t="shared" si="4"/>
        <v>69235.95</v>
      </c>
      <c r="AG22" s="76">
        <f t="shared" si="2"/>
        <v>13960.61</v>
      </c>
      <c r="AH22" s="10">
        <f t="shared" ref="AH22:AL22" si="6">+AH20-AH21</f>
        <v>60532.59</v>
      </c>
      <c r="AI22" s="10">
        <f t="shared" si="6"/>
        <v>62626.94</v>
      </c>
      <c r="AJ22" s="10">
        <f t="shared" si="6"/>
        <v>35622.720000000001</v>
      </c>
      <c r="AK22" s="10">
        <f t="shared" si="6"/>
        <v>10464</v>
      </c>
      <c r="AL22" s="76">
        <f t="shared" si="6"/>
        <v>-7066.3899999999994</v>
      </c>
      <c r="AM22" s="10">
        <v>17705.240000000002</v>
      </c>
      <c r="AN22" s="10">
        <v>1552</v>
      </c>
      <c r="AO22" s="10">
        <v>2702</v>
      </c>
      <c r="AP22" s="10">
        <f>+AP20-AP21</f>
        <v>3480.1400000000003</v>
      </c>
      <c r="AQ22" s="10">
        <f>+AQ20-AQ21</f>
        <v>20729.520000000019</v>
      </c>
      <c r="AR22" s="10">
        <f>+AR20-AR21</f>
        <v>7193.25</v>
      </c>
      <c r="AS22" s="10">
        <f t="shared" ref="AS22" si="7">+AS20-AS21</f>
        <v>1630</v>
      </c>
      <c r="AT22" s="10">
        <f>+AT20-AT21</f>
        <v>78838.13</v>
      </c>
      <c r="AU22" s="10">
        <f>+AU20-AU21</f>
        <v>150020.53</v>
      </c>
      <c r="AV22" s="10">
        <f>+AV20-AV21</f>
        <v>19971.647692056322</v>
      </c>
      <c r="AW22" s="306">
        <f>+AW20-AW21</f>
        <v>939665.57999999984</v>
      </c>
      <c r="AX22" s="10">
        <f>+AX20-AX21</f>
        <v>77685.28765147354</v>
      </c>
      <c r="AY22" s="10">
        <f t="shared" si="2"/>
        <v>-26461.880000000005</v>
      </c>
      <c r="AZ22" s="10">
        <f t="shared" si="2"/>
        <v>140205.90000000002</v>
      </c>
      <c r="BA22" s="10">
        <f t="shared" si="2"/>
        <v>13398.940000000002</v>
      </c>
      <c r="BB22" s="10">
        <f t="shared" si="2"/>
        <v>59084.97</v>
      </c>
      <c r="BC22" s="10">
        <f t="shared" si="2"/>
        <v>38736.31</v>
      </c>
      <c r="BD22" s="10">
        <f t="shared" si="2"/>
        <v>210620.96</v>
      </c>
      <c r="BE22" s="10">
        <f t="shared" si="2"/>
        <v>77869.97</v>
      </c>
      <c r="BF22" s="10">
        <f t="shared" si="2"/>
        <v>-441418.29485185631</v>
      </c>
      <c r="BG22" s="10">
        <f t="shared" ref="BG22:BL22" si="8">+BG20-BG21</f>
        <v>-64569.97</v>
      </c>
      <c r="BH22" s="10">
        <f t="shared" si="8"/>
        <v>748661.02598349401</v>
      </c>
      <c r="BI22" s="10">
        <f t="shared" si="8"/>
        <v>-14077.010000000009</v>
      </c>
      <c r="BJ22" s="10">
        <f t="shared" si="8"/>
        <v>-48325.94</v>
      </c>
      <c r="BK22" s="10">
        <f t="shared" si="8"/>
        <v>28197.65</v>
      </c>
      <c r="BL22" s="10">
        <f t="shared" si="8"/>
        <v>30099.989999999991</v>
      </c>
      <c r="BM22" s="10">
        <f t="shared" ref="BM22:BR22" si="9">+BM20-BM21</f>
        <v>138393.60942616872</v>
      </c>
      <c r="BN22" s="10">
        <f t="shared" si="9"/>
        <v>127991.80090526838</v>
      </c>
      <c r="BO22" s="10">
        <f t="shared" si="9"/>
        <v>-22442.739999999991</v>
      </c>
      <c r="BP22" s="10">
        <f t="shared" si="9"/>
        <v>2051.2200000000012</v>
      </c>
      <c r="BQ22" s="10">
        <f t="shared" si="9"/>
        <v>14416.460000000006</v>
      </c>
      <c r="BR22" s="10">
        <f t="shared" si="9"/>
        <v>-66509.920000000013</v>
      </c>
      <c r="BS22" s="10">
        <f t="shared" ref="BS22:BV22" si="10">+BS20-BS21</f>
        <v>-6387.6749270343571</v>
      </c>
      <c r="BT22" s="10">
        <f t="shared" si="10"/>
        <v>57258.09</v>
      </c>
      <c r="BU22" s="10">
        <f t="shared" si="10"/>
        <v>-82415.359042078606</v>
      </c>
      <c r="BV22" s="10">
        <f t="shared" si="10"/>
        <v>9897.43</v>
      </c>
      <c r="BW22" s="10">
        <f t="shared" ref="BW22" si="11">+BW20-BW21</f>
        <v>5124.5330676788872</v>
      </c>
      <c r="BX22" s="10">
        <f t="shared" ref="BX22:CB22" si="12">+BX20-BX21</f>
        <v>7451.6413179997471</v>
      </c>
      <c r="BY22" s="10">
        <f>+BY20-BY21</f>
        <v>-302446.77</v>
      </c>
      <c r="BZ22" s="10">
        <f t="shared" si="12"/>
        <v>24881.530924102641</v>
      </c>
      <c r="CA22" s="10">
        <f t="shared" si="12"/>
        <v>4624.75</v>
      </c>
      <c r="CB22" s="10">
        <f t="shared" si="12"/>
        <v>-43457.98000000001</v>
      </c>
      <c r="CC22" s="10">
        <f t="shared" ref="CC22:CV22" si="13">+CC20-CC21</f>
        <v>80869.97</v>
      </c>
      <c r="CD22" s="10">
        <f t="shared" si="13"/>
        <v>52895.49</v>
      </c>
      <c r="CE22" s="10">
        <f t="shared" si="13"/>
        <v>-58992.170000000013</v>
      </c>
      <c r="CF22" s="10">
        <f t="shared" ref="CF22:CS22" si="14">+CF20-CF21</f>
        <v>5506.2254489639599</v>
      </c>
      <c r="CG22" s="10">
        <f t="shared" ref="CG22:CH22" si="15">+CG20-CG21</f>
        <v>9116.0099999999948</v>
      </c>
      <c r="CH22" s="10">
        <f t="shared" si="15"/>
        <v>50582.222755180352</v>
      </c>
      <c r="CI22" s="10">
        <f t="shared" si="14"/>
        <v>25143.309999999998</v>
      </c>
      <c r="CJ22" s="10">
        <f t="shared" si="14"/>
        <v>108816.01999999999</v>
      </c>
      <c r="CK22" s="10">
        <f t="shared" si="14"/>
        <v>-39094.69</v>
      </c>
      <c r="CL22" s="10">
        <f t="shared" si="14"/>
        <v>45707.05</v>
      </c>
      <c r="CM22" s="10">
        <f t="shared" si="14"/>
        <v>59839.83</v>
      </c>
      <c r="CN22" s="10">
        <f t="shared" si="14"/>
        <v>-1529.7599999999984</v>
      </c>
      <c r="CO22" s="10">
        <f t="shared" si="14"/>
        <v>-56996.789999999979</v>
      </c>
      <c r="CP22" s="10">
        <f t="shared" si="14"/>
        <v>49504.65</v>
      </c>
      <c r="CQ22" s="10">
        <f t="shared" si="14"/>
        <v>-14938.980000000003</v>
      </c>
      <c r="CR22" s="10">
        <f t="shared" si="14"/>
        <v>-56950.139821686957</v>
      </c>
      <c r="CS22" s="10">
        <f t="shared" si="14"/>
        <v>-5694.9029915666615</v>
      </c>
      <c r="CT22" s="10">
        <f t="shared" si="13"/>
        <v>17251.559640199594</v>
      </c>
      <c r="CU22" s="10">
        <f t="shared" si="13"/>
        <v>30663.911658641911</v>
      </c>
      <c r="CV22" s="10">
        <f t="shared" si="13"/>
        <v>38800.089999999997</v>
      </c>
      <c r="CW22" s="10">
        <f t="shared" ref="CW22:CY22" si="16">+CW20-CW21</f>
        <v>-17569.709513262715</v>
      </c>
      <c r="CX22" s="10">
        <f t="shared" si="16"/>
        <v>-78382.849630544821</v>
      </c>
      <c r="CY22" s="10">
        <f t="shared" si="16"/>
        <v>7912.0800000000017</v>
      </c>
      <c r="CZ22" s="10">
        <f>+CZ20-CZ21</f>
        <v>-39448.691431353451</v>
      </c>
      <c r="DA22" s="10">
        <f t="shared" ref="DA22:DF22" si="17">+DA20-DA21</f>
        <v>-16755.111639722869</v>
      </c>
      <c r="DB22" s="10">
        <f t="shared" si="17"/>
        <v>-9249.4900000000016</v>
      </c>
      <c r="DC22" s="10">
        <f t="shared" si="17"/>
        <v>-1147.7000000000007</v>
      </c>
      <c r="DD22" s="10">
        <f t="shared" si="17"/>
        <v>5541474.8300000001</v>
      </c>
      <c r="DE22" s="10">
        <v>8</v>
      </c>
      <c r="DF22" s="10">
        <f t="shared" si="17"/>
        <v>16100.27</v>
      </c>
      <c r="DG22" s="10">
        <f t="shared" ref="DG22" si="18">+DG20-DG21</f>
        <v>-85909.81</v>
      </c>
      <c r="DH22" s="10">
        <f t="shared" ref="DH22:DL22" si="19">+DH20-DH21</f>
        <v>6174.1100000000006</v>
      </c>
      <c r="DI22" s="10">
        <f t="shared" ref="DI22:DK22" si="20">+DI20-DI21</f>
        <v>-2404.849221705048</v>
      </c>
      <c r="DJ22" s="10">
        <f t="shared" si="20"/>
        <v>-15981.329221705048</v>
      </c>
      <c r="DK22" s="10">
        <f t="shared" si="20"/>
        <v>11112.64</v>
      </c>
      <c r="DL22" s="10">
        <f t="shared" si="19"/>
        <v>24234.03</v>
      </c>
      <c r="DN22" s="76">
        <f t="shared" si="0"/>
        <v>7888091.394679659</v>
      </c>
      <c r="DO22" s="1"/>
      <c r="DP22" s="1"/>
    </row>
    <row r="23" spans="1:124" x14ac:dyDescent="0.2">
      <c r="A23" s="26"/>
      <c r="B23" s="27"/>
      <c r="C23" s="27"/>
      <c r="D23" s="28"/>
      <c r="E23" s="28"/>
      <c r="F23" s="28"/>
      <c r="G23" s="28"/>
      <c r="H23" s="28"/>
      <c r="I23" s="28"/>
      <c r="J23" s="28"/>
      <c r="K23" s="28"/>
      <c r="L23" s="28"/>
      <c r="M23" s="28"/>
      <c r="N23" s="28"/>
      <c r="O23" s="28"/>
      <c r="P23" s="28"/>
      <c r="Q23" s="264"/>
      <c r="R23" s="28"/>
      <c r="S23" s="28"/>
      <c r="T23" s="28"/>
      <c r="U23" s="28"/>
      <c r="V23" s="28"/>
      <c r="W23" s="28"/>
      <c r="X23" s="28"/>
      <c r="Y23" s="28"/>
      <c r="Z23" s="28"/>
      <c r="AA23" s="28"/>
      <c r="AB23" s="28"/>
      <c r="AC23" s="28"/>
      <c r="AD23" s="28"/>
      <c r="AE23" s="310"/>
      <c r="AF23" s="28"/>
      <c r="AG23" s="28"/>
      <c r="AH23" s="28"/>
      <c r="AI23" s="28"/>
      <c r="AJ23" s="28"/>
      <c r="AK23" s="28"/>
      <c r="AL23" s="28"/>
      <c r="AM23" s="28"/>
      <c r="AN23" s="28"/>
      <c r="AO23" s="28"/>
      <c r="AP23" s="28"/>
      <c r="AQ23" s="28"/>
      <c r="AR23" s="28"/>
      <c r="AS23" s="28"/>
      <c r="AT23" s="28"/>
      <c r="AU23" s="28"/>
      <c r="AV23" s="28"/>
      <c r="AW23" s="310"/>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75"/>
      <c r="DO23" s="3" t="s">
        <v>301</v>
      </c>
      <c r="DP23" s="3" t="s">
        <v>302</v>
      </c>
    </row>
    <row r="24" spans="1:124" s="222" customFormat="1" x14ac:dyDescent="0.2">
      <c r="A24" s="216"/>
      <c r="B24" s="216" t="s">
        <v>303</v>
      </c>
      <c r="C24" s="216"/>
      <c r="D24" s="240">
        <f>(D15-D20)</f>
        <v>30000</v>
      </c>
      <c r="E24" s="240">
        <f>(E15-E20)</f>
        <v>152160.26179631185</v>
      </c>
      <c r="F24" s="240">
        <f>(F15-F20)</f>
        <v>140000</v>
      </c>
      <c r="G24" s="240" t="s">
        <v>304</v>
      </c>
      <c r="H24" s="240">
        <f t="shared" ref="H24:K24" si="21">(H15-H20)</f>
        <v>202500</v>
      </c>
      <c r="I24" s="240">
        <f t="shared" si="21"/>
        <v>97723.465440165077</v>
      </c>
      <c r="J24" s="240">
        <f t="shared" si="21"/>
        <v>282588.62330335809</v>
      </c>
      <c r="K24" s="240">
        <f t="shared" si="21"/>
        <v>79297.551323274805</v>
      </c>
      <c r="L24" s="240" t="s">
        <v>305</v>
      </c>
      <c r="M24" s="240" t="s">
        <v>306</v>
      </c>
      <c r="N24" s="240">
        <f>(N15-N20)</f>
        <v>45000</v>
      </c>
      <c r="O24" s="240">
        <f>(O15-O20)</f>
        <v>55500</v>
      </c>
      <c r="P24" s="240">
        <f>(P15-P20)</f>
        <v>125000</v>
      </c>
      <c r="Q24" s="265">
        <f t="shared" ref="Q24:X24" si="22">(Q15-Q20)</f>
        <v>0</v>
      </c>
      <c r="R24" s="240">
        <f t="shared" si="22"/>
        <v>0</v>
      </c>
      <c r="S24" s="241">
        <f t="shared" si="22"/>
        <v>0</v>
      </c>
      <c r="T24" s="240">
        <f t="shared" si="22"/>
        <v>0</v>
      </c>
      <c r="U24" s="240">
        <f t="shared" si="22"/>
        <v>6.358432408887893E-3</v>
      </c>
      <c r="V24" s="241">
        <f t="shared" si="22"/>
        <v>2.0000000018626451E-2</v>
      </c>
      <c r="W24" s="240">
        <f>(W15-W20)</f>
        <v>0</v>
      </c>
      <c r="X24" s="241">
        <f t="shared" si="22"/>
        <v>0</v>
      </c>
      <c r="Y24" s="241">
        <f t="shared" ref="Y24" si="23">(Y15-Y20)</f>
        <v>0</v>
      </c>
      <c r="Z24" s="240">
        <f t="shared" ref="Z24:AE24" si="24">(Z15-Z20)</f>
        <v>-1.4790996501687914E-3</v>
      </c>
      <c r="AA24" s="240">
        <f t="shared" si="24"/>
        <v>0</v>
      </c>
      <c r="AB24" s="240">
        <f t="shared" si="24"/>
        <v>0</v>
      </c>
      <c r="AC24" s="241">
        <f t="shared" si="24"/>
        <v>0</v>
      </c>
      <c r="AD24" s="241">
        <f t="shared" si="24"/>
        <v>0</v>
      </c>
      <c r="AE24" s="311">
        <f t="shared" si="24"/>
        <v>-1.0000000009313226E-2</v>
      </c>
      <c r="AF24" s="241" t="s">
        <v>305</v>
      </c>
      <c r="AG24" s="241">
        <f t="shared" ref="AG24:BC24" si="25">(AG15-AG20)</f>
        <v>0</v>
      </c>
      <c r="AH24" s="241">
        <f>(AH15-AH20)</f>
        <v>0</v>
      </c>
      <c r="AI24" s="241">
        <f>(AI15-AI20)</f>
        <v>0</v>
      </c>
      <c r="AJ24" s="241">
        <f t="shared" ref="AJ24" si="26">(AJ15-AJ20)</f>
        <v>0</v>
      </c>
      <c r="AK24" s="241">
        <f>(AK15-AK20)</f>
        <v>0</v>
      </c>
      <c r="AL24" s="241">
        <f>(AL15-AL20)</f>
        <v>0</v>
      </c>
      <c r="AM24" s="241" t="s">
        <v>307</v>
      </c>
      <c r="AN24" s="240" t="s">
        <v>307</v>
      </c>
      <c r="AO24" s="241" t="s">
        <v>307</v>
      </c>
      <c r="AP24" s="241">
        <f>(AP15-AP20)</f>
        <v>0</v>
      </c>
      <c r="AQ24" s="241">
        <f>(AQ15-AQ20)</f>
        <v>1.0000000009313226E-2</v>
      </c>
      <c r="AR24" s="241">
        <f>(AR15-AR20)</f>
        <v>0</v>
      </c>
      <c r="AS24" s="241" t="s">
        <v>307</v>
      </c>
      <c r="AT24" s="241">
        <f>(AT15-AT20)</f>
        <v>0</v>
      </c>
      <c r="AU24" s="241">
        <f>(AU15-AU20)</f>
        <v>0</v>
      </c>
      <c r="AV24" s="241" t="s">
        <v>307</v>
      </c>
      <c r="AW24" s="311">
        <f>(AW15-AW20)</f>
        <v>-2.3283064365386963E-10</v>
      </c>
      <c r="AX24" s="240">
        <f>(AX15-AX20)</f>
        <v>11440.600402709155</v>
      </c>
      <c r="AY24" s="240">
        <f t="shared" si="25"/>
        <v>5000</v>
      </c>
      <c r="AZ24" s="240">
        <f t="shared" si="25"/>
        <v>36000</v>
      </c>
      <c r="BA24" s="240">
        <f t="shared" si="25"/>
        <v>0</v>
      </c>
      <c r="BB24" s="240">
        <f t="shared" si="25"/>
        <v>47000</v>
      </c>
      <c r="BC24" s="240">
        <f t="shared" si="25"/>
        <v>0</v>
      </c>
      <c r="BD24" s="240">
        <f>(BD15-BD20)</f>
        <v>45000</v>
      </c>
      <c r="BE24" s="240">
        <f>(BE15-BE20)</f>
        <v>14500</v>
      </c>
      <c r="BF24" s="240">
        <f t="shared" ref="BF24" si="27">(BF15-BF20)</f>
        <v>239157.53265207389</v>
      </c>
      <c r="BG24" s="240">
        <f t="shared" ref="BG24:BL24" si="28">(BG15-BG20)</f>
        <v>234000</v>
      </c>
      <c r="BH24" s="240">
        <f t="shared" si="28"/>
        <v>6727.1535419533029</v>
      </c>
      <c r="BI24" s="240">
        <f t="shared" si="28"/>
        <v>40000</v>
      </c>
      <c r="BJ24" s="240">
        <f t="shared" si="28"/>
        <v>68000</v>
      </c>
      <c r="BK24" s="240">
        <f t="shared" si="28"/>
        <v>22000</v>
      </c>
      <c r="BL24" s="240">
        <f t="shared" si="28"/>
        <v>92120</v>
      </c>
      <c r="BM24" s="240">
        <f t="shared" ref="BM24" si="29">(BM15-BM20)</f>
        <v>0</v>
      </c>
      <c r="BN24" s="240">
        <f t="shared" ref="BN24:BR24" si="30">(BN15-BN20)</f>
        <v>53950.655453870888</v>
      </c>
      <c r="BO24" s="240">
        <f t="shared" si="30"/>
        <v>136150</v>
      </c>
      <c r="BP24" s="240">
        <f t="shared" ref="BP24:BQ24" si="31">(BP15-BP20)</f>
        <v>6000</v>
      </c>
      <c r="BQ24" s="240">
        <f t="shared" si="31"/>
        <v>20000</v>
      </c>
      <c r="BR24" s="240">
        <f t="shared" si="30"/>
        <v>45000</v>
      </c>
      <c r="BS24" s="240">
        <f t="shared" ref="BS24:BV24" si="32">(BS15-BS20)</f>
        <v>50976.997279248084</v>
      </c>
      <c r="BT24" s="240">
        <f t="shared" si="32"/>
        <v>16500</v>
      </c>
      <c r="BU24" s="240">
        <f t="shared" si="32"/>
        <v>38100.15149641363</v>
      </c>
      <c r="BV24" s="240">
        <f t="shared" si="32"/>
        <v>48000</v>
      </c>
      <c r="BW24" s="240">
        <f t="shared" ref="BW24" si="33">(BW15-BW20)</f>
        <v>29554.837111118599</v>
      </c>
      <c r="BX24" s="240">
        <f t="shared" ref="BX24:BY24" si="34">(BX15-BX20)</f>
        <v>12586.466813111081</v>
      </c>
      <c r="BY24" s="240">
        <f t="shared" si="34"/>
        <v>78800</v>
      </c>
      <c r="BZ24" s="240" t="s">
        <v>305</v>
      </c>
      <c r="CA24" s="240" t="s">
        <v>305</v>
      </c>
      <c r="CB24" s="240">
        <f t="shared" ref="CB24" si="35">(CB15-CB20)</f>
        <v>15000</v>
      </c>
      <c r="CC24" s="240">
        <f t="shared" ref="CC24" si="36">(CC15-CC20)</f>
        <v>288000</v>
      </c>
      <c r="CD24" s="240">
        <f t="shared" ref="CD24" si="37">(CD15-CD20)</f>
        <v>22000</v>
      </c>
      <c r="CE24" s="240">
        <f t="shared" ref="CE24" si="38">(CE15-CE20)</f>
        <v>13200</v>
      </c>
      <c r="CF24" s="240">
        <f t="shared" ref="CF24:CQ24" si="39">(CF15-CF20)</f>
        <v>1.3814274745527655E-2</v>
      </c>
      <c r="CG24" s="240">
        <f t="shared" ref="CG24:CH24" si="40">(CG15-CG20)</f>
        <v>104500</v>
      </c>
      <c r="CH24" s="240">
        <f t="shared" si="40"/>
        <v>14426.274750575598</v>
      </c>
      <c r="CI24" s="240">
        <f t="shared" si="39"/>
        <v>0</v>
      </c>
      <c r="CJ24" s="240">
        <f t="shared" si="39"/>
        <v>0</v>
      </c>
      <c r="CK24" s="240">
        <f t="shared" si="39"/>
        <v>189000</v>
      </c>
      <c r="CL24" s="240">
        <f t="shared" si="39"/>
        <v>42000</v>
      </c>
      <c r="CM24" s="240">
        <f t="shared" si="39"/>
        <v>24000</v>
      </c>
      <c r="CN24" s="240" t="s">
        <v>308</v>
      </c>
      <c r="CO24" s="240">
        <f t="shared" si="39"/>
        <v>107339.45999999999</v>
      </c>
      <c r="CP24" s="240">
        <f t="shared" si="39"/>
        <v>65000</v>
      </c>
      <c r="CQ24" s="240">
        <f t="shared" si="39"/>
        <v>0</v>
      </c>
      <c r="CR24" s="240">
        <f t="shared" ref="CR24:CS24" si="41">(CR15-CR20)</f>
        <v>44508.689106827049</v>
      </c>
      <c r="CS24" s="240">
        <f t="shared" si="41"/>
        <v>85308.32078808517</v>
      </c>
      <c r="CT24" s="240">
        <f t="shared" ref="CT24:CV24" si="42">(CT15-CT20)</f>
        <v>312366.27856079838</v>
      </c>
      <c r="CU24" s="240">
        <f t="shared" si="42"/>
        <v>196836.8613032187</v>
      </c>
      <c r="CV24" s="240">
        <f t="shared" si="42"/>
        <v>72500</v>
      </c>
      <c r="CW24" s="240">
        <f t="shared" ref="CW24:CY24" si="43">(CW15-CW20)</f>
        <v>70434.85365782486</v>
      </c>
      <c r="CX24" s="240">
        <f t="shared" si="43"/>
        <v>7353.2691944367689</v>
      </c>
      <c r="CY24" s="240">
        <f t="shared" si="43"/>
        <v>190500</v>
      </c>
      <c r="CZ24" s="240">
        <f t="shared" ref="CZ24" si="44">(CZ15-CZ20)</f>
        <v>26041.869522882174</v>
      </c>
      <c r="DA24" s="241" t="s">
        <v>306</v>
      </c>
      <c r="DB24" s="241" t="s">
        <v>309</v>
      </c>
      <c r="DC24" s="240">
        <f t="shared" ref="DC24:DF24" si="45">(DC15-DC20)</f>
        <v>54887.5</v>
      </c>
      <c r="DD24" s="240">
        <f>(DD15-DD20)</f>
        <v>21379436</v>
      </c>
      <c r="DE24" s="240">
        <f t="shared" si="45"/>
        <v>60750</v>
      </c>
      <c r="DF24" s="240">
        <f t="shared" si="45"/>
        <v>87750</v>
      </c>
      <c r="DG24" s="240">
        <f t="shared" ref="DG24" si="46">(DG15-DG20)</f>
        <v>42000</v>
      </c>
      <c r="DH24" s="240">
        <f t="shared" ref="DH24" si="47">(DH15-DH20)</f>
        <v>112000</v>
      </c>
      <c r="DI24" s="240">
        <f>(DI15-DI20)</f>
        <v>2843.4111975883316</v>
      </c>
      <c r="DJ24" s="240">
        <f t="shared" ref="DJ24:DK24" si="48">(DJ15-DJ20)</f>
        <v>2843.4111975883316</v>
      </c>
      <c r="DK24" s="240">
        <f t="shared" si="48"/>
        <v>112500.01</v>
      </c>
      <c r="DL24" s="241" t="s">
        <v>310</v>
      </c>
      <c r="DN24" s="216">
        <f>SUM(D24:DM24)</f>
        <v>26351660.544587042</v>
      </c>
      <c r="DO24" s="242">
        <v>26351659.458902318</v>
      </c>
      <c r="DP24" s="221">
        <f>DN24-DO24</f>
        <v>1.0856847241520882</v>
      </c>
    </row>
    <row r="25" spans="1:124" s="291" customFormat="1" x14ac:dyDescent="0.2">
      <c r="A25" s="282"/>
      <c r="B25" s="283" t="s">
        <v>311</v>
      </c>
      <c r="C25" s="283"/>
      <c r="D25" s="284" t="str">
        <f t="shared" ref="D25:BF25" si="49">IF(ISNUMBER(SEARCH("I/C",D$24)),(D$15-D$20),"")</f>
        <v/>
      </c>
      <c r="E25" s="284" t="str">
        <f t="shared" si="49"/>
        <v/>
      </c>
      <c r="F25" s="284" t="str">
        <f t="shared" si="49"/>
        <v/>
      </c>
      <c r="G25" s="285">
        <f t="shared" si="49"/>
        <v>104448.48084544252</v>
      </c>
      <c r="H25" s="285" t="str">
        <f t="shared" si="49"/>
        <v/>
      </c>
      <c r="I25" s="285" t="str">
        <f t="shared" si="49"/>
        <v/>
      </c>
      <c r="J25" s="284" t="str">
        <f t="shared" si="49"/>
        <v/>
      </c>
      <c r="K25" s="285" t="str">
        <f t="shared" si="49"/>
        <v/>
      </c>
      <c r="L25" s="285">
        <f t="shared" si="49"/>
        <v>114823.75</v>
      </c>
      <c r="M25" s="284">
        <f t="shared" ref="M25:R25" si="50">IF(ISNUMBER(SEARCH("I/C",M$24)),(M$15-M$20),"")</f>
        <v>66000</v>
      </c>
      <c r="N25" s="284" t="str">
        <f>IF(ISNUMBER(SEARCH("I/C",N$24)),(N$15-N$20),"")</f>
        <v/>
      </c>
      <c r="O25" s="284" t="str">
        <f>IF(ISNUMBER(SEARCH("I/C",O$24)),(O$15-O$20),"")</f>
        <v/>
      </c>
      <c r="P25" s="285" t="str">
        <f>IF(ISNUMBER(SEARCH("I/C",P$24)),(P$15-P$20),"")</f>
        <v/>
      </c>
      <c r="Q25" s="286" t="str">
        <f t="shared" si="50"/>
        <v/>
      </c>
      <c r="R25" s="284" t="str">
        <f t="shared" si="50"/>
        <v/>
      </c>
      <c r="S25" s="287" t="str">
        <f t="shared" ref="S25:AF25" si="51">IF(ISNUMBER(SEARCH("I/C",S$24)),(S$15-S$20),"")</f>
        <v/>
      </c>
      <c r="T25" s="285" t="str">
        <f t="shared" si="51"/>
        <v/>
      </c>
      <c r="U25" s="285" t="str">
        <f t="shared" si="51"/>
        <v/>
      </c>
      <c r="V25" s="287" t="str">
        <f t="shared" si="51"/>
        <v/>
      </c>
      <c r="W25" s="284" t="str">
        <f>IF(ISNUMBER(SEARCH("I/C",W$24)),(W$15-W$20),"")</f>
        <v/>
      </c>
      <c r="X25" s="287" t="str">
        <f t="shared" si="51"/>
        <v/>
      </c>
      <c r="Y25" s="287" t="str">
        <f t="shared" ref="Y25:AD25" si="52">IF(ISNUMBER(SEARCH("I/C",Y$24)),(Y$15-Y$20),"")</f>
        <v/>
      </c>
      <c r="Z25" s="285" t="str">
        <f t="shared" si="52"/>
        <v/>
      </c>
      <c r="AA25" s="285" t="str">
        <f t="shared" si="52"/>
        <v/>
      </c>
      <c r="AB25" s="284" t="str">
        <f t="shared" si="52"/>
        <v/>
      </c>
      <c r="AC25" s="287" t="str">
        <f t="shared" si="52"/>
        <v/>
      </c>
      <c r="AD25" s="288" t="str">
        <f t="shared" si="52"/>
        <v/>
      </c>
      <c r="AE25" s="378" t="str">
        <f>IF(ISNUMBER(SEARCH("I/C",AE$24)),(AE$15-AE$20),"")</f>
        <v/>
      </c>
      <c r="AF25" s="287">
        <f t="shared" si="51"/>
        <v>0</v>
      </c>
      <c r="AG25" s="288" t="str">
        <f t="shared" si="49"/>
        <v/>
      </c>
      <c r="AH25" s="288" t="str">
        <f t="shared" ref="AH25:AL25" si="53">IF(ISNUMBER(SEARCH("I/C",AH$24)),(AH$15-AH$20),"")</f>
        <v/>
      </c>
      <c r="AI25" s="288" t="str">
        <f t="shared" si="53"/>
        <v/>
      </c>
      <c r="AJ25" s="287" t="str">
        <f t="shared" si="53"/>
        <v/>
      </c>
      <c r="AK25" s="287" t="str">
        <f t="shared" si="53"/>
        <v/>
      </c>
      <c r="AL25" s="287" t="str">
        <f t="shared" si="53"/>
        <v/>
      </c>
      <c r="AM25" s="288">
        <v>0</v>
      </c>
      <c r="AN25" s="284">
        <v>0</v>
      </c>
      <c r="AO25" s="288">
        <v>0</v>
      </c>
      <c r="AP25" s="288" t="str">
        <f>IF(ISNUMBER(SEARCH("I/C",AP$24)),(AP$15-AP$20),"")</f>
        <v/>
      </c>
      <c r="AQ25" s="288" t="str">
        <f>IF(ISNUMBER(SEARCH("I/C",AQ$24)),(AQ$15-AQ$20),"")</f>
        <v/>
      </c>
      <c r="AR25" s="287" t="str">
        <f>IF(ISNUMBER(SEARCH("I/C",AR$24)),(AR$15-AR$20),"")</f>
        <v/>
      </c>
      <c r="AS25" s="287">
        <v>0</v>
      </c>
      <c r="AT25" s="288" t="str">
        <f>IF(ISNUMBER(SEARCH("I/C",AT$24)),(AT$15-AT$20),"")</f>
        <v/>
      </c>
      <c r="AU25" s="288" t="str">
        <f>IF(ISNUMBER(SEARCH("I/C",AU$24)),(AU$15-AU$20),"")</f>
        <v/>
      </c>
      <c r="AV25" s="287">
        <f>IF(ISNUMBER(SEARCH("I/C",AV$24)),(AV$15-AV$20),"")</f>
        <v>0</v>
      </c>
      <c r="AW25" s="378" t="str">
        <f>IF(ISNUMBER(SEARCH("I/C",AW$24)),(AW$15-AW$20),"")</f>
        <v/>
      </c>
      <c r="AX25" s="284" t="str">
        <f>IF(ISNUMBER(SEARCH("I/C",AX$24)),(AX$15-AX$20),"")</f>
        <v/>
      </c>
      <c r="AY25" s="284" t="str">
        <f t="shared" si="49"/>
        <v/>
      </c>
      <c r="AZ25" s="284" t="str">
        <f t="shared" si="49"/>
        <v/>
      </c>
      <c r="BA25" s="284" t="str">
        <f t="shared" si="49"/>
        <v/>
      </c>
      <c r="BB25" s="284" t="str">
        <f t="shared" si="49"/>
        <v/>
      </c>
      <c r="BC25" s="284" t="str">
        <f t="shared" si="49"/>
        <v/>
      </c>
      <c r="BD25" s="284" t="str">
        <f t="shared" si="49"/>
        <v/>
      </c>
      <c r="BE25" s="284" t="str">
        <f t="shared" si="49"/>
        <v/>
      </c>
      <c r="BF25" s="284" t="str">
        <f t="shared" si="49"/>
        <v/>
      </c>
      <c r="BG25" s="285" t="str">
        <f t="shared" ref="BG25:BL25" si="54">IF(ISNUMBER(SEARCH("I/C",BG$24)),(BG$15-BG$20),"")</f>
        <v/>
      </c>
      <c r="BH25" s="285" t="str">
        <f t="shared" si="54"/>
        <v/>
      </c>
      <c r="BI25" s="285" t="str">
        <f t="shared" si="54"/>
        <v/>
      </c>
      <c r="BJ25" s="285" t="str">
        <f t="shared" si="54"/>
        <v/>
      </c>
      <c r="BK25" s="285" t="str">
        <f t="shared" si="54"/>
        <v/>
      </c>
      <c r="BL25" s="285" t="str">
        <f t="shared" si="54"/>
        <v/>
      </c>
      <c r="BM25" s="285" t="str">
        <f t="shared" ref="BM25:BR25" si="55">IF(ISNUMBER(SEARCH("I/C",BM$24)),(BM$15-BM$20),"")</f>
        <v/>
      </c>
      <c r="BN25" s="285" t="str">
        <f t="shared" si="55"/>
        <v/>
      </c>
      <c r="BO25" s="285" t="str">
        <f t="shared" si="55"/>
        <v/>
      </c>
      <c r="BP25" s="285" t="str">
        <f t="shared" si="55"/>
        <v/>
      </c>
      <c r="BQ25" s="285" t="str">
        <f t="shared" si="55"/>
        <v/>
      </c>
      <c r="BR25" s="285" t="str">
        <f t="shared" si="55"/>
        <v/>
      </c>
      <c r="BS25" s="285" t="str">
        <f t="shared" ref="BS25:BT25" si="56">IF(ISNUMBER(SEARCH("I/C",BS$24)),(BS$15-BS$20),"")</f>
        <v/>
      </c>
      <c r="BT25" s="285" t="str">
        <f t="shared" si="56"/>
        <v/>
      </c>
      <c r="BU25" s="285" t="str">
        <f t="shared" ref="BU25:CZ25" si="57">IF(ISNUMBER(SEARCH("I/C",BU$24)),(BU$15-BU$20),"")</f>
        <v/>
      </c>
      <c r="BV25" s="285" t="s">
        <v>312</v>
      </c>
      <c r="BW25" s="285" t="str">
        <f t="shared" si="57"/>
        <v/>
      </c>
      <c r="BX25" s="285" t="str">
        <f t="shared" si="57"/>
        <v/>
      </c>
      <c r="BY25" s="285" t="str">
        <f t="shared" si="57"/>
        <v/>
      </c>
      <c r="BZ25" s="285">
        <f t="shared" si="57"/>
        <v>15061.24505775643</v>
      </c>
      <c r="CA25" s="285">
        <f t="shared" si="57"/>
        <v>102000</v>
      </c>
      <c r="CB25" s="285" t="str">
        <f t="shared" si="57"/>
        <v/>
      </c>
      <c r="CC25" s="285" t="str">
        <f t="shared" si="57"/>
        <v/>
      </c>
      <c r="CD25" s="285" t="str">
        <f t="shared" si="57"/>
        <v/>
      </c>
      <c r="CE25" s="285" t="str">
        <f t="shared" si="57"/>
        <v/>
      </c>
      <c r="CF25" s="285" t="str">
        <f t="shared" si="57"/>
        <v/>
      </c>
      <c r="CG25" s="285" t="str">
        <f t="shared" si="57"/>
        <v/>
      </c>
      <c r="CH25" s="285" t="str">
        <f t="shared" si="57"/>
        <v/>
      </c>
      <c r="CI25" s="285" t="str">
        <f t="shared" si="57"/>
        <v/>
      </c>
      <c r="CJ25" s="285" t="str">
        <f t="shared" si="57"/>
        <v/>
      </c>
      <c r="CK25" s="285" t="str">
        <f t="shared" si="57"/>
        <v/>
      </c>
      <c r="CL25" s="285" t="str">
        <f t="shared" si="57"/>
        <v/>
      </c>
      <c r="CM25" s="285" t="str">
        <f t="shared" si="57"/>
        <v/>
      </c>
      <c r="CN25" s="284">
        <f t="shared" si="57"/>
        <v>12000</v>
      </c>
      <c r="CO25" s="284" t="str">
        <f t="shared" si="57"/>
        <v/>
      </c>
      <c r="CP25" s="284" t="str">
        <f t="shared" si="57"/>
        <v/>
      </c>
      <c r="CQ25" s="284" t="str">
        <f t="shared" si="57"/>
        <v/>
      </c>
      <c r="CR25" s="284" t="str">
        <f t="shared" si="57"/>
        <v/>
      </c>
      <c r="CS25" s="284" t="str">
        <f t="shared" si="57"/>
        <v/>
      </c>
      <c r="CT25" s="284" t="str">
        <f t="shared" si="57"/>
        <v/>
      </c>
      <c r="CU25" s="284" t="str">
        <f t="shared" si="57"/>
        <v/>
      </c>
      <c r="CV25" s="284" t="str">
        <f t="shared" si="57"/>
        <v/>
      </c>
      <c r="CW25" s="284" t="str">
        <f t="shared" si="57"/>
        <v/>
      </c>
      <c r="CX25" s="284" t="str">
        <f t="shared" si="57"/>
        <v/>
      </c>
      <c r="CY25" s="284" t="str">
        <f t="shared" si="57"/>
        <v/>
      </c>
      <c r="CZ25" s="284" t="str">
        <f t="shared" si="57"/>
        <v/>
      </c>
      <c r="DA25" s="285">
        <f t="shared" ref="DA25:DL25" si="58">IF(ISNUMBER(SEARCH("I/C",DA$24)),(DA$15-DA$20),"")</f>
        <v>56293.302540415709</v>
      </c>
      <c r="DB25" s="285">
        <f t="shared" si="58"/>
        <v>69840</v>
      </c>
      <c r="DC25" s="284" t="str">
        <f t="shared" si="58"/>
        <v/>
      </c>
      <c r="DD25" s="284" t="str">
        <f t="shared" si="58"/>
        <v/>
      </c>
      <c r="DE25" s="284" t="str">
        <f t="shared" si="58"/>
        <v/>
      </c>
      <c r="DF25" s="284" t="str">
        <f t="shared" si="58"/>
        <v/>
      </c>
      <c r="DG25" s="284" t="str">
        <f t="shared" si="58"/>
        <v/>
      </c>
      <c r="DH25" s="284" t="str">
        <f t="shared" si="58"/>
        <v/>
      </c>
      <c r="DI25" s="284" t="str">
        <f t="shared" si="58"/>
        <v/>
      </c>
      <c r="DJ25" s="284" t="str">
        <f t="shared" si="58"/>
        <v/>
      </c>
      <c r="DK25" s="284" t="str">
        <f t="shared" si="58"/>
        <v/>
      </c>
      <c r="DL25" s="285">
        <f t="shared" si="58"/>
        <v>398696.52</v>
      </c>
      <c r="DM25" s="285"/>
      <c r="DN25" s="289">
        <f>SUM(D25:DM25)</f>
        <v>939163.29844361474</v>
      </c>
      <c r="DO25" s="289">
        <v>939163.28521379852</v>
      </c>
      <c r="DP25" s="290">
        <f>DN25-DO25</f>
        <v>1.3229816220700741E-2</v>
      </c>
    </row>
    <row r="26" spans="1:124" s="222" customFormat="1" x14ac:dyDescent="0.2">
      <c r="A26" s="216"/>
      <c r="B26" s="217" t="s">
        <v>313</v>
      </c>
      <c r="C26" s="217"/>
      <c r="D26" s="218">
        <f t="shared" ref="D26:BF26" si="59">IF(D$1="ACTIVE",D$24,0)</f>
        <v>0</v>
      </c>
      <c r="E26" s="218">
        <f t="shared" si="59"/>
        <v>0</v>
      </c>
      <c r="F26" s="218">
        <f t="shared" si="59"/>
        <v>0</v>
      </c>
      <c r="G26" s="218">
        <f t="shared" si="59"/>
        <v>0</v>
      </c>
      <c r="H26" s="218">
        <f t="shared" si="59"/>
        <v>0</v>
      </c>
      <c r="I26" s="218">
        <f t="shared" si="59"/>
        <v>0</v>
      </c>
      <c r="J26" s="218">
        <f t="shared" si="59"/>
        <v>0</v>
      </c>
      <c r="K26" s="218">
        <f t="shared" si="59"/>
        <v>0</v>
      </c>
      <c r="L26" s="218">
        <f t="shared" si="59"/>
        <v>0</v>
      </c>
      <c r="M26" s="218">
        <f t="shared" ref="M26:R26" si="60">IF(M$1="ACTIVE",M$24,0)</f>
        <v>0</v>
      </c>
      <c r="N26" s="218">
        <f>IF(N$1="ACTIVE",N$24,0)</f>
        <v>0</v>
      </c>
      <c r="O26" s="218">
        <f>IF(O$1="ACTIVE",O$24,0)</f>
        <v>0</v>
      </c>
      <c r="P26" s="218">
        <f>IF(P$1="ACTIVE",P$24,0)</f>
        <v>0</v>
      </c>
      <c r="Q26" s="266">
        <f t="shared" si="60"/>
        <v>0</v>
      </c>
      <c r="R26" s="218">
        <f t="shared" si="60"/>
        <v>0</v>
      </c>
      <c r="S26" s="226">
        <f t="shared" ref="S26:AF26" si="61">IF(S$1="ACTIVE",S$24,0)</f>
        <v>0</v>
      </c>
      <c r="T26" s="218">
        <f t="shared" si="61"/>
        <v>0</v>
      </c>
      <c r="U26" s="218">
        <f t="shared" si="61"/>
        <v>0</v>
      </c>
      <c r="V26" s="226">
        <f t="shared" si="61"/>
        <v>0</v>
      </c>
      <c r="W26" s="218">
        <f>IF(W$1="ACTIVE",W$24,0)</f>
        <v>0</v>
      </c>
      <c r="X26" s="226">
        <f t="shared" si="61"/>
        <v>0</v>
      </c>
      <c r="Y26" s="226">
        <f t="shared" ref="Y26:AD26" si="62">IF(Y$1="ACTIVE",Y$24,0)</f>
        <v>0</v>
      </c>
      <c r="Z26" s="218">
        <f t="shared" si="62"/>
        <v>0</v>
      </c>
      <c r="AA26" s="218">
        <f t="shared" si="62"/>
        <v>0</v>
      </c>
      <c r="AB26" s="218">
        <f t="shared" si="62"/>
        <v>0</v>
      </c>
      <c r="AC26" s="226">
        <f t="shared" si="62"/>
        <v>0</v>
      </c>
      <c r="AD26" s="226">
        <f t="shared" si="62"/>
        <v>0</v>
      </c>
      <c r="AE26" s="312">
        <f>IF(AE$1="ACTIVE",AE$24,0)</f>
        <v>0</v>
      </c>
      <c r="AF26" s="226">
        <f t="shared" si="61"/>
        <v>0</v>
      </c>
      <c r="AG26" s="226">
        <f t="shared" si="59"/>
        <v>0</v>
      </c>
      <c r="AH26" s="226">
        <f>AH24</f>
        <v>0</v>
      </c>
      <c r="AI26" s="226">
        <f>AI24</f>
        <v>0</v>
      </c>
      <c r="AJ26" s="226">
        <f>IF(AJ$1="ACTIVE",AJ$24,0)</f>
        <v>0</v>
      </c>
      <c r="AK26" s="226">
        <f>IF(AK$1="ACTIVE",AK$24,0)</f>
        <v>0</v>
      </c>
      <c r="AL26" s="226">
        <f>IF(AL$1="ACTIVE",AL$24,0)</f>
        <v>0</v>
      </c>
      <c r="AM26" s="226" t="s">
        <v>307</v>
      </c>
      <c r="AN26" s="218" t="s">
        <v>307</v>
      </c>
      <c r="AO26" s="226" t="s">
        <v>307</v>
      </c>
      <c r="AP26" s="226">
        <f>AP24</f>
        <v>0</v>
      </c>
      <c r="AQ26" s="226">
        <f>IF(AQ$1="ACTIVE",AQ$24,0)</f>
        <v>0</v>
      </c>
      <c r="AR26" s="226">
        <f>IF(AR$1="ACTIVE",AR$24,0)</f>
        <v>0</v>
      </c>
      <c r="AS26" s="226" t="s">
        <v>307</v>
      </c>
      <c r="AT26" s="226">
        <f>IF(AT$1="ACTIVE",AT$24,0)</f>
        <v>0</v>
      </c>
      <c r="AU26" s="226">
        <f>IF(AU$1="ACTIVE",AU$24,0)</f>
        <v>0</v>
      </c>
      <c r="AV26" s="226" t="s">
        <v>307</v>
      </c>
      <c r="AW26" s="312">
        <f>IF(AW$1="ACTIVE",AW$24,0)</f>
        <v>-2.3283064365386963E-10</v>
      </c>
      <c r="AX26" s="218">
        <f>IF(AX$1="ACTIVE",AX$24,0)</f>
        <v>11440.600402709155</v>
      </c>
      <c r="AY26" s="218">
        <f t="shared" si="59"/>
        <v>5000</v>
      </c>
      <c r="AZ26" s="218">
        <f t="shared" si="59"/>
        <v>36000</v>
      </c>
      <c r="BA26" s="218">
        <f t="shared" si="59"/>
        <v>0</v>
      </c>
      <c r="BB26" s="218">
        <f t="shared" si="59"/>
        <v>47000</v>
      </c>
      <c r="BC26" s="218">
        <f t="shared" si="59"/>
        <v>0</v>
      </c>
      <c r="BD26" s="218">
        <f t="shared" si="59"/>
        <v>45000</v>
      </c>
      <c r="BE26" s="218">
        <f t="shared" si="59"/>
        <v>14500</v>
      </c>
      <c r="BF26" s="218">
        <f t="shared" si="59"/>
        <v>239157.53265207389</v>
      </c>
      <c r="BG26" s="218">
        <f t="shared" ref="BG26:BL26" si="63">IF(BG$1="ACTIVE",BG$24,0)</f>
        <v>234000</v>
      </c>
      <c r="BH26" s="218">
        <f t="shared" si="63"/>
        <v>6727.1535419533029</v>
      </c>
      <c r="BI26" s="218">
        <f t="shared" si="63"/>
        <v>40000</v>
      </c>
      <c r="BJ26" s="218">
        <f t="shared" si="63"/>
        <v>68000</v>
      </c>
      <c r="BK26" s="218">
        <f t="shared" si="63"/>
        <v>22000</v>
      </c>
      <c r="BL26" s="218">
        <f t="shared" si="63"/>
        <v>92120</v>
      </c>
      <c r="BM26" s="218">
        <f t="shared" ref="BM26:CM26" si="64">IF(BM$1="ACTIVE",BM$24,0)</f>
        <v>0</v>
      </c>
      <c r="BN26" s="218">
        <f t="shared" si="64"/>
        <v>53950.655453870888</v>
      </c>
      <c r="BO26" s="218">
        <f t="shared" si="64"/>
        <v>136150</v>
      </c>
      <c r="BP26" s="218">
        <f t="shared" si="64"/>
        <v>6000</v>
      </c>
      <c r="BQ26" s="218">
        <f t="shared" si="64"/>
        <v>20000</v>
      </c>
      <c r="BR26" s="218">
        <f t="shared" si="64"/>
        <v>45000</v>
      </c>
      <c r="BS26" s="218">
        <f t="shared" si="64"/>
        <v>50976.997279248084</v>
      </c>
      <c r="BT26" s="218">
        <f t="shared" si="64"/>
        <v>16500</v>
      </c>
      <c r="BU26" s="218">
        <f t="shared" si="64"/>
        <v>38100.15149641363</v>
      </c>
      <c r="BV26" s="218">
        <f t="shared" si="64"/>
        <v>48000</v>
      </c>
      <c r="BW26" s="218">
        <f t="shared" si="64"/>
        <v>29554.837111118599</v>
      </c>
      <c r="BX26" s="218">
        <f t="shared" si="64"/>
        <v>12586.466813111081</v>
      </c>
      <c r="BY26" s="218">
        <f t="shared" si="64"/>
        <v>78800</v>
      </c>
      <c r="BZ26" s="218" t="str">
        <f t="shared" si="64"/>
        <v>I/C SG Arch</v>
      </c>
      <c r="CA26" s="218" t="str">
        <f t="shared" si="64"/>
        <v>I/C SG Arch</v>
      </c>
      <c r="CB26" s="218">
        <f t="shared" si="64"/>
        <v>15000</v>
      </c>
      <c r="CC26" s="218">
        <f t="shared" si="64"/>
        <v>288000</v>
      </c>
      <c r="CD26" s="218">
        <f t="shared" si="64"/>
        <v>22000</v>
      </c>
      <c r="CE26" s="218">
        <f t="shared" si="64"/>
        <v>13200</v>
      </c>
      <c r="CF26" s="218">
        <f t="shared" si="64"/>
        <v>1.3814274745527655E-2</v>
      </c>
      <c r="CG26" s="218">
        <f t="shared" si="64"/>
        <v>104500</v>
      </c>
      <c r="CH26" s="218">
        <f t="shared" si="64"/>
        <v>14426.274750575598</v>
      </c>
      <c r="CI26" s="218">
        <f t="shared" si="64"/>
        <v>0</v>
      </c>
      <c r="CJ26" s="218">
        <f t="shared" si="64"/>
        <v>0</v>
      </c>
      <c r="CK26" s="218">
        <f t="shared" si="64"/>
        <v>189000</v>
      </c>
      <c r="CL26" s="218">
        <f t="shared" si="64"/>
        <v>42000</v>
      </c>
      <c r="CM26" s="218">
        <f t="shared" si="64"/>
        <v>24000</v>
      </c>
      <c r="CN26" s="218" t="str">
        <f t="shared" ref="CN26:CV26" si="65">CN24</f>
        <v>I/C SG Resi</v>
      </c>
      <c r="CO26" s="218">
        <f t="shared" si="65"/>
        <v>107339.45999999999</v>
      </c>
      <c r="CP26" s="218">
        <f t="shared" si="65"/>
        <v>65000</v>
      </c>
      <c r="CQ26" s="218">
        <f t="shared" si="65"/>
        <v>0</v>
      </c>
      <c r="CR26" s="218">
        <f t="shared" ref="CR26:CS26" si="66">CR24</f>
        <v>44508.689106827049</v>
      </c>
      <c r="CS26" s="218">
        <f t="shared" si="66"/>
        <v>85308.32078808517</v>
      </c>
      <c r="CT26" s="218">
        <f t="shared" si="65"/>
        <v>312366.27856079838</v>
      </c>
      <c r="CU26" s="218">
        <f t="shared" si="65"/>
        <v>196836.8613032187</v>
      </c>
      <c r="CV26" s="218">
        <f t="shared" si="65"/>
        <v>72500</v>
      </c>
      <c r="CW26" s="218">
        <f t="shared" ref="CW26:CY26" si="67">CW24</f>
        <v>70434.85365782486</v>
      </c>
      <c r="CX26" s="218">
        <f t="shared" si="67"/>
        <v>7353.2691944367689</v>
      </c>
      <c r="CY26" s="218">
        <f t="shared" si="67"/>
        <v>190500</v>
      </c>
      <c r="CZ26" s="218">
        <f t="shared" ref="CZ26" si="68">CZ24</f>
        <v>26041.869522882174</v>
      </c>
      <c r="DA26" s="226" t="s">
        <v>306</v>
      </c>
      <c r="DB26" s="226" t="str">
        <f>DB24</f>
        <v>I/C SG Architecture</v>
      </c>
      <c r="DC26" s="218">
        <f t="shared" ref="DC26:DF26" si="69">DC24</f>
        <v>54887.5</v>
      </c>
      <c r="DD26" s="218">
        <f t="shared" si="69"/>
        <v>21379436</v>
      </c>
      <c r="DE26" s="218">
        <f t="shared" si="69"/>
        <v>60750</v>
      </c>
      <c r="DF26" s="218">
        <f t="shared" si="69"/>
        <v>87750</v>
      </c>
      <c r="DG26" s="218">
        <f t="shared" ref="DG26" si="70">DG24</f>
        <v>42000</v>
      </c>
      <c r="DH26" s="218">
        <f t="shared" ref="DH26" si="71">DH24</f>
        <v>112000</v>
      </c>
      <c r="DI26" s="218">
        <f t="shared" ref="DI26:DK26" si="72">DI24</f>
        <v>2843.4111975883316</v>
      </c>
      <c r="DJ26" s="218">
        <f t="shared" si="72"/>
        <v>2843.4111975883316</v>
      </c>
      <c r="DK26" s="218">
        <f t="shared" si="72"/>
        <v>112500.01</v>
      </c>
      <c r="DL26" s="241" t="s">
        <v>310</v>
      </c>
      <c r="DM26" s="217"/>
      <c r="DN26" s="219">
        <f>SUM(D26:DM26)</f>
        <v>25141890.6178446</v>
      </c>
      <c r="DO26" s="220">
        <v>25141889.574147325</v>
      </c>
      <c r="DP26" s="221">
        <f>DN26-DO26</f>
        <v>1.0436972752213478</v>
      </c>
    </row>
    <row r="27" spans="1:124" x14ac:dyDescent="0.2">
      <c r="A27" s="30"/>
      <c r="B27" s="30"/>
      <c r="C27" s="30"/>
      <c r="D27" s="169"/>
      <c r="E27" s="169"/>
      <c r="F27" s="169"/>
      <c r="G27" s="169"/>
      <c r="H27" s="169"/>
      <c r="I27" s="169"/>
      <c r="J27" s="169"/>
      <c r="K27" s="169"/>
      <c r="L27" s="169"/>
      <c r="M27" s="169"/>
      <c r="N27" s="169"/>
      <c r="O27" s="169"/>
      <c r="P27" s="169"/>
      <c r="Q27" s="267"/>
      <c r="R27" s="169"/>
      <c r="S27" s="227"/>
      <c r="T27" s="169"/>
      <c r="U27" s="169"/>
      <c r="V27" s="227"/>
      <c r="W27" s="169"/>
      <c r="X27" s="227"/>
      <c r="Y27" s="227"/>
      <c r="Z27" s="169"/>
      <c r="AA27" s="169"/>
      <c r="AB27" s="169"/>
      <c r="AC27" s="227"/>
      <c r="AD27" s="227"/>
      <c r="AE27" s="313"/>
      <c r="AF27" s="227"/>
      <c r="AG27" s="239"/>
      <c r="AH27" s="227"/>
      <c r="AI27" s="227"/>
      <c r="AJ27" s="227"/>
      <c r="AK27" s="227"/>
      <c r="AL27" s="227"/>
      <c r="AM27" s="227"/>
      <c r="AN27" s="169"/>
      <c r="AO27" s="227"/>
      <c r="AP27" s="227"/>
      <c r="AQ27" s="227"/>
      <c r="AR27" s="227"/>
      <c r="AS27" s="227"/>
      <c r="AT27" s="227"/>
      <c r="AU27" s="227"/>
      <c r="AV27" s="227"/>
      <c r="AW27" s="313"/>
      <c r="AX27" s="169"/>
      <c r="AY27" s="169"/>
      <c r="AZ27" s="169"/>
      <c r="BA27" s="169"/>
      <c r="BB27" s="169"/>
      <c r="BC27" s="169"/>
      <c r="BD27" s="169"/>
      <c r="BE27" s="169"/>
      <c r="BF27" s="374"/>
      <c r="BG27" s="169"/>
      <c r="BH27" s="169"/>
      <c r="BI27" s="169"/>
      <c r="BJ27" s="169"/>
      <c r="BK27" s="169"/>
      <c r="BL27" s="169"/>
      <c r="BM27" s="169"/>
      <c r="BN27" s="169"/>
      <c r="BO27" s="169"/>
      <c r="BP27" s="169"/>
      <c r="BQ27" s="169"/>
      <c r="BR27" s="169"/>
      <c r="BS27" s="169"/>
      <c r="BT27" s="169"/>
      <c r="BU27" s="374"/>
      <c r="BV27" s="169"/>
      <c r="BW27" s="169"/>
      <c r="BX27" s="169"/>
      <c r="BY27" s="374"/>
      <c r="BZ27" s="169"/>
      <c r="CA27" s="169"/>
      <c r="CB27" s="169"/>
      <c r="CC27" s="169"/>
      <c r="CD27" s="169"/>
      <c r="CE27" s="169"/>
      <c r="CF27" s="169"/>
      <c r="CG27" s="169"/>
      <c r="CH27" s="169"/>
      <c r="CI27" s="169"/>
      <c r="CJ27" s="169"/>
      <c r="CK27" s="169"/>
      <c r="CL27" s="169"/>
      <c r="CM27" s="169"/>
      <c r="CN27" s="169"/>
      <c r="CO27" s="169"/>
      <c r="CP27" s="169"/>
      <c r="CQ27" s="169"/>
      <c r="CR27" s="169"/>
      <c r="CS27" s="169"/>
      <c r="CT27" s="169"/>
      <c r="CU27" s="169"/>
      <c r="CV27" s="169"/>
      <c r="CW27" s="169"/>
      <c r="CX27" s="169"/>
      <c r="CY27" s="169"/>
      <c r="CZ27" s="169"/>
      <c r="DA27" s="169"/>
      <c r="DB27" s="169"/>
      <c r="DC27" s="169"/>
      <c r="DD27" s="169"/>
      <c r="DE27" s="169"/>
      <c r="DF27" s="169"/>
      <c r="DG27" s="169"/>
      <c r="DH27" s="169"/>
      <c r="DI27" s="169"/>
      <c r="DJ27" s="169"/>
      <c r="DK27" s="169"/>
      <c r="DL27" s="169"/>
      <c r="DM27" s="30"/>
      <c r="DN27" s="51"/>
      <c r="DO27" s="51"/>
      <c r="DP27" s="70"/>
    </row>
    <row r="28" spans="1:124" x14ac:dyDescent="0.2">
      <c r="A28" s="1"/>
      <c r="B28" s="15" t="s">
        <v>314</v>
      </c>
      <c r="C28" s="1"/>
      <c r="D28" s="53">
        <f t="shared" ref="D28:BF28" si="73">+D20/D15</f>
        <v>0.8</v>
      </c>
      <c r="E28" s="53">
        <f t="shared" si="73"/>
        <v>0.4841688654353562</v>
      </c>
      <c r="F28" s="53">
        <f t="shared" si="73"/>
        <v>0.3</v>
      </c>
      <c r="G28" s="53">
        <f t="shared" si="73"/>
        <v>0.36250167973124303</v>
      </c>
      <c r="H28" s="53">
        <f t="shared" si="73"/>
        <v>0.1</v>
      </c>
      <c r="I28" s="53">
        <f t="shared" si="73"/>
        <v>0.30000000615807232</v>
      </c>
      <c r="J28" s="53">
        <f t="shared" si="73"/>
        <v>0.44865342704824118</v>
      </c>
      <c r="K28" s="53">
        <f t="shared" si="73"/>
        <v>0.6</v>
      </c>
      <c r="L28" s="53">
        <f t="shared" si="73"/>
        <v>0.59181034482758621</v>
      </c>
      <c r="M28" s="53">
        <f t="shared" ref="M28:R28" si="74">+M20/M15</f>
        <v>0.7</v>
      </c>
      <c r="N28" s="53">
        <f>+N20/N15</f>
        <v>0.8</v>
      </c>
      <c r="O28" s="53">
        <f>+O20/O15</f>
        <v>0.76680672268907568</v>
      </c>
      <c r="P28" s="53">
        <f>+P20/P15</f>
        <v>0.59677419354838712</v>
      </c>
      <c r="Q28" s="268">
        <f t="shared" si="74"/>
        <v>1</v>
      </c>
      <c r="R28" s="53">
        <f t="shared" si="74"/>
        <v>1</v>
      </c>
      <c r="S28" s="228">
        <f t="shared" ref="S28:AF28" si="75">+S20/S15</f>
        <v>1</v>
      </c>
      <c r="T28" s="53">
        <f t="shared" si="75"/>
        <v>1</v>
      </c>
      <c r="U28" s="53">
        <f t="shared" si="75"/>
        <v>0.99999989170001169</v>
      </c>
      <c r="V28" s="228">
        <f t="shared" si="75"/>
        <v>0.99999992982456631</v>
      </c>
      <c r="W28" s="53">
        <f>+W20/W15</f>
        <v>1</v>
      </c>
      <c r="X28" s="228">
        <f t="shared" si="75"/>
        <v>1</v>
      </c>
      <c r="Y28" s="228">
        <f t="shared" ref="Y28:AD28" si="76">+Y20/Y15</f>
        <v>1</v>
      </c>
      <c r="Z28" s="53">
        <f t="shared" si="76"/>
        <v>1.0000000190190843</v>
      </c>
      <c r="AA28" s="53">
        <f t="shared" si="76"/>
        <v>1</v>
      </c>
      <c r="AB28" s="53">
        <f t="shared" si="76"/>
        <v>1</v>
      </c>
      <c r="AC28" s="228">
        <f t="shared" si="76"/>
        <v>1</v>
      </c>
      <c r="AD28" s="228">
        <f t="shared" si="76"/>
        <v>1</v>
      </c>
      <c r="AE28" s="314">
        <f>+AE20/AE15</f>
        <v>0</v>
      </c>
      <c r="AF28" s="228">
        <f t="shared" si="75"/>
        <v>1</v>
      </c>
      <c r="AG28" s="228">
        <f t="shared" si="73"/>
        <v>1</v>
      </c>
      <c r="AH28" s="228">
        <f t="shared" ref="AH28:AL28" si="77">+AH20/AH15</f>
        <v>1</v>
      </c>
      <c r="AI28" s="228">
        <f t="shared" si="77"/>
        <v>1</v>
      </c>
      <c r="AJ28" s="228">
        <f t="shared" si="77"/>
        <v>1</v>
      </c>
      <c r="AK28" s="228">
        <f t="shared" si="77"/>
        <v>1</v>
      </c>
      <c r="AL28" s="228">
        <f t="shared" si="77"/>
        <v>1</v>
      </c>
      <c r="AM28" s="228">
        <f>+AM20/AM15</f>
        <v>1</v>
      </c>
      <c r="AN28" s="53">
        <f t="shared" ref="AN28:AO28" si="78">+AN20/AN15</f>
        <v>1</v>
      </c>
      <c r="AO28" s="228">
        <f t="shared" si="78"/>
        <v>1</v>
      </c>
      <c r="AP28" s="228">
        <f t="shared" ref="AP28:AX28" si="79">+AP20/AP15</f>
        <v>1</v>
      </c>
      <c r="AQ28" s="228">
        <f t="shared" si="79"/>
        <v>0.9999999682539692</v>
      </c>
      <c r="AR28" s="228">
        <f t="shared" si="79"/>
        <v>1</v>
      </c>
      <c r="AS28" s="228">
        <f t="shared" si="79"/>
        <v>1</v>
      </c>
      <c r="AT28" s="228">
        <f t="shared" si="79"/>
        <v>1</v>
      </c>
      <c r="AU28" s="228">
        <f>+AU20/AU15</f>
        <v>1</v>
      </c>
      <c r="AV28" s="228">
        <f>+AV20/AV15</f>
        <v>1</v>
      </c>
      <c r="AW28" s="314">
        <f>+AW20/AW15</f>
        <v>1.0000000000000002</v>
      </c>
      <c r="AX28" s="53">
        <f t="shared" si="79"/>
        <v>0.95</v>
      </c>
      <c r="AY28" s="53">
        <f t="shared" si="73"/>
        <v>0.96582365003417636</v>
      </c>
      <c r="AZ28" s="53">
        <f t="shared" si="73"/>
        <v>0.93181818181818177</v>
      </c>
      <c r="BA28" s="53">
        <f t="shared" si="73"/>
        <v>1</v>
      </c>
      <c r="BB28" s="53">
        <f t="shared" si="73"/>
        <v>0.86760563380281686</v>
      </c>
      <c r="BC28" s="53">
        <f t="shared" si="73"/>
        <v>1</v>
      </c>
      <c r="BD28" s="53">
        <f t="shared" si="73"/>
        <v>0.9</v>
      </c>
      <c r="BE28" s="53">
        <f t="shared" si="73"/>
        <v>0.95</v>
      </c>
      <c r="BF28" s="53">
        <f t="shared" si="73"/>
        <v>0.71938249611683325</v>
      </c>
      <c r="BG28" s="53">
        <f t="shared" ref="BG28:BN28" si="80">+BG20/BG15</f>
        <v>0.4</v>
      </c>
      <c r="BH28" s="53">
        <f t="shared" si="80"/>
        <v>0.99375311108543618</v>
      </c>
      <c r="BI28" s="53">
        <f t="shared" si="80"/>
        <v>0.8</v>
      </c>
      <c r="BJ28" s="53">
        <f t="shared" si="80"/>
        <v>0.8</v>
      </c>
      <c r="BK28" s="53">
        <f t="shared" si="80"/>
        <v>0.8</v>
      </c>
      <c r="BL28" s="53">
        <f t="shared" si="80"/>
        <v>0.69293333333333329</v>
      </c>
      <c r="BM28" s="53">
        <f t="shared" si="80"/>
        <v>1</v>
      </c>
      <c r="BN28" s="53">
        <f t="shared" si="80"/>
        <v>0.85</v>
      </c>
      <c r="BO28" s="53">
        <f t="shared" ref="BO28:CC28" si="81">+BO20/BO15</f>
        <v>0.61099999999999999</v>
      </c>
      <c r="BP28" s="53">
        <f t="shared" si="81"/>
        <v>0.94545454545454544</v>
      </c>
      <c r="BQ28" s="53">
        <f t="shared" si="81"/>
        <v>0.83333333333333337</v>
      </c>
      <c r="BR28" s="53">
        <f t="shared" si="81"/>
        <v>0.7</v>
      </c>
      <c r="BS28" s="53">
        <f t="shared" si="81"/>
        <v>0.77500000000000002</v>
      </c>
      <c r="BT28" s="53">
        <f t="shared" si="81"/>
        <v>0.85</v>
      </c>
      <c r="BU28" s="53">
        <f t="shared" si="81"/>
        <v>0.9109968320418308</v>
      </c>
      <c r="BV28" s="53">
        <f t="shared" si="81"/>
        <v>0.6</v>
      </c>
      <c r="BW28" s="53">
        <f t="shared" ref="BW28" si="82">+BW20/BW15</f>
        <v>0.89150140528859567</v>
      </c>
      <c r="BX28" s="53">
        <f t="shared" si="81"/>
        <v>0.9</v>
      </c>
      <c r="BY28" s="53">
        <f t="shared" si="81"/>
        <v>0.76925329428989753</v>
      </c>
      <c r="BZ28" s="53">
        <f t="shared" si="81"/>
        <v>0.94117647058823528</v>
      </c>
      <c r="CA28" s="53">
        <f t="shared" si="81"/>
        <v>0.15</v>
      </c>
      <c r="CB28" s="53">
        <f t="shared" si="81"/>
        <v>0.9</v>
      </c>
      <c r="CC28" s="53">
        <f t="shared" si="81"/>
        <v>0.36</v>
      </c>
      <c r="CD28" s="53">
        <f t="shared" ref="CD28:CV28" si="83">+CD20/CD15</f>
        <v>0.8</v>
      </c>
      <c r="CE28" s="53">
        <f t="shared" si="83"/>
        <v>0.7386138613861386</v>
      </c>
      <c r="CF28" s="53">
        <f t="shared" ref="CF28:CS28" si="84">+CF20/CF15</f>
        <v>0.99999993144495525</v>
      </c>
      <c r="CG28" s="53">
        <f t="shared" ref="CG28:CH28" si="85">+CG20/CG15</f>
        <v>0.45</v>
      </c>
      <c r="CH28" s="53">
        <f t="shared" si="85"/>
        <v>0.9</v>
      </c>
      <c r="CI28" s="53">
        <f t="shared" si="84"/>
        <v>1</v>
      </c>
      <c r="CJ28" s="53">
        <f t="shared" si="84"/>
        <v>1</v>
      </c>
      <c r="CK28" s="53">
        <f t="shared" si="84"/>
        <v>0.41121495327102803</v>
      </c>
      <c r="CL28" s="53">
        <f t="shared" si="84"/>
        <v>0.65</v>
      </c>
      <c r="CM28" s="53">
        <f t="shared" si="84"/>
        <v>0.8</v>
      </c>
      <c r="CN28" s="53">
        <f t="shared" si="84"/>
        <v>0.6</v>
      </c>
      <c r="CO28" s="53">
        <f t="shared" si="84"/>
        <v>0.54999999371153907</v>
      </c>
      <c r="CP28" s="53">
        <f t="shared" si="84"/>
        <v>0.5</v>
      </c>
      <c r="CQ28" s="53">
        <f t="shared" si="84"/>
        <v>1</v>
      </c>
      <c r="CR28" s="53">
        <f t="shared" si="84"/>
        <v>0.45</v>
      </c>
      <c r="CS28" s="53">
        <f t="shared" si="84"/>
        <v>0.45000000000000007</v>
      </c>
      <c r="CT28" s="53">
        <f t="shared" si="83"/>
        <v>0.2</v>
      </c>
      <c r="CU28" s="53">
        <f t="shared" si="83"/>
        <v>0.55999999999999994</v>
      </c>
      <c r="CV28" s="53">
        <f t="shared" si="83"/>
        <v>0.5</v>
      </c>
      <c r="CW28" s="53">
        <f t="shared" ref="CW28:CY28" si="86">+CW20/CW15</f>
        <v>0.6</v>
      </c>
      <c r="CX28" s="53">
        <f t="shared" si="86"/>
        <v>0.91620183085421747</v>
      </c>
      <c r="CY28" s="53">
        <f t="shared" si="86"/>
        <v>0.15333333333333332</v>
      </c>
      <c r="CZ28" s="53">
        <f t="shared" ref="CZ28" si="87">+CZ20/CZ15</f>
        <v>0.75000000000000011</v>
      </c>
      <c r="DA28" s="53">
        <f t="shared" ref="DA28:DF28" si="88">+DA20/DA15</f>
        <v>0.39999999999999997</v>
      </c>
      <c r="DB28" s="53">
        <f t="shared" si="88"/>
        <v>0.2</v>
      </c>
      <c r="DC28" s="53">
        <f t="shared" si="88"/>
        <v>0.15329733898958736</v>
      </c>
      <c r="DD28" s="53">
        <f t="shared" si="88"/>
        <v>0.24003296310682151</v>
      </c>
      <c r="DE28" s="53">
        <f t="shared" si="88"/>
        <v>0.55000000000000004</v>
      </c>
      <c r="DF28" s="53">
        <f t="shared" si="88"/>
        <v>0.35</v>
      </c>
      <c r="DG28" s="53">
        <f t="shared" ref="DG28" si="89">+DG20/DG15</f>
        <v>0.65</v>
      </c>
      <c r="DH28" s="53">
        <f t="shared" ref="DH28:DL28" si="90">+DH20/DH15</f>
        <v>0.3</v>
      </c>
      <c r="DI28" s="53">
        <f t="shared" ref="DI28:DK28" si="91">+DI20/DI15</f>
        <v>0.89999999999999991</v>
      </c>
      <c r="DJ28" s="53">
        <f t="shared" si="91"/>
        <v>0.89999999999999991</v>
      </c>
      <c r="DK28" s="53">
        <f t="shared" si="91"/>
        <v>9.9999992000000648E-2</v>
      </c>
      <c r="DL28" s="53">
        <f t="shared" si="90"/>
        <v>9.9999972911726631E-2</v>
      </c>
      <c r="DM28" s="1"/>
      <c r="DN28" s="30"/>
      <c r="DO28" s="72"/>
      <c r="DP28" s="15"/>
    </row>
    <row r="29" spans="1:124" x14ac:dyDescent="0.2">
      <c r="A29" s="1" t="s">
        <v>315</v>
      </c>
      <c r="B29" s="15" t="s">
        <v>316</v>
      </c>
      <c r="C29" s="15" t="s">
        <v>317</v>
      </c>
      <c r="D29" s="34">
        <f t="shared" ref="D29:BF29" si="92">D18-D19</f>
        <v>237.5</v>
      </c>
      <c r="E29" s="34">
        <f t="shared" si="92"/>
        <v>1098.75</v>
      </c>
      <c r="F29" s="34">
        <f t="shared" si="92"/>
        <v>1309.25</v>
      </c>
      <c r="G29" s="34">
        <f t="shared" si="92"/>
        <v>977.25</v>
      </c>
      <c r="H29" s="34">
        <f t="shared" si="92"/>
        <v>2262</v>
      </c>
      <c r="I29" s="34">
        <f t="shared" si="92"/>
        <v>399</v>
      </c>
      <c r="J29" s="34">
        <f t="shared" si="92"/>
        <v>2532</v>
      </c>
      <c r="K29" s="34">
        <f t="shared" si="92"/>
        <v>133</v>
      </c>
      <c r="L29" s="34">
        <f t="shared" si="92"/>
        <v>1539.5</v>
      </c>
      <c r="M29" s="34">
        <f t="shared" ref="M29:R29" si="93">M18-M19</f>
        <v>-96.5</v>
      </c>
      <c r="N29" s="34">
        <f>N18-N19</f>
        <v>635</v>
      </c>
      <c r="O29" s="34">
        <f>O18-O19</f>
        <v>629</v>
      </c>
      <c r="P29" s="34">
        <f>P18-P19</f>
        <v>1248.75</v>
      </c>
      <c r="Q29" s="269">
        <f t="shared" si="93"/>
        <v>0</v>
      </c>
      <c r="R29" s="34">
        <f t="shared" si="93"/>
        <v>0</v>
      </c>
      <c r="S29" s="34">
        <f t="shared" ref="S29:AF29" si="94">S18-S19</f>
        <v>0</v>
      </c>
      <c r="T29" s="34">
        <f t="shared" si="94"/>
        <v>0</v>
      </c>
      <c r="U29" s="34">
        <f t="shared" si="94"/>
        <v>0</v>
      </c>
      <c r="V29" s="34">
        <f t="shared" si="94"/>
        <v>0</v>
      </c>
      <c r="W29" s="34">
        <f>W18-W19</f>
        <v>0</v>
      </c>
      <c r="X29" s="34">
        <f t="shared" si="94"/>
        <v>0</v>
      </c>
      <c r="Y29" s="34">
        <f t="shared" ref="Y29:AD29" si="95">Y18-Y19</f>
        <v>0</v>
      </c>
      <c r="Z29" s="34">
        <f t="shared" si="95"/>
        <v>0</v>
      </c>
      <c r="AA29" s="34">
        <f t="shared" si="95"/>
        <v>0</v>
      </c>
      <c r="AB29" s="34">
        <f t="shared" si="95"/>
        <v>0</v>
      </c>
      <c r="AC29" s="34">
        <f t="shared" si="95"/>
        <v>0</v>
      </c>
      <c r="AD29" s="34">
        <f t="shared" si="95"/>
        <v>0</v>
      </c>
      <c r="AE29" s="315">
        <f>AE18-AE19</f>
        <v>0</v>
      </c>
      <c r="AF29" s="34">
        <f t="shared" si="94"/>
        <v>0</v>
      </c>
      <c r="AG29" s="34">
        <f t="shared" si="92"/>
        <v>0</v>
      </c>
      <c r="AH29" s="34">
        <f t="shared" ref="AH29:AL29" si="96">AH18-AH19</f>
        <v>0</v>
      </c>
      <c r="AI29" s="34">
        <f t="shared" si="96"/>
        <v>0</v>
      </c>
      <c r="AJ29" s="34">
        <f t="shared" si="96"/>
        <v>0</v>
      </c>
      <c r="AK29" s="34">
        <f t="shared" si="96"/>
        <v>0</v>
      </c>
      <c r="AL29" s="34">
        <f t="shared" si="96"/>
        <v>0</v>
      </c>
      <c r="AM29" s="34">
        <f>AM18-AM19</f>
        <v>0</v>
      </c>
      <c r="AN29" s="34">
        <f t="shared" ref="AN29:AO29" si="97">AN18-AN19</f>
        <v>0</v>
      </c>
      <c r="AO29" s="34">
        <f t="shared" si="97"/>
        <v>0</v>
      </c>
      <c r="AP29" s="34">
        <f t="shared" ref="AP29:AW29" si="98">AP18-AP19</f>
        <v>0</v>
      </c>
      <c r="AQ29" s="34">
        <f t="shared" si="98"/>
        <v>0</v>
      </c>
      <c r="AR29" s="34">
        <f t="shared" si="98"/>
        <v>0</v>
      </c>
      <c r="AS29" s="34">
        <f t="shared" si="98"/>
        <v>0</v>
      </c>
      <c r="AT29" s="34">
        <f t="shared" si="98"/>
        <v>0</v>
      </c>
      <c r="AU29" s="34">
        <f t="shared" si="98"/>
        <v>0</v>
      </c>
      <c r="AV29" s="34">
        <f t="shared" si="98"/>
        <v>0</v>
      </c>
      <c r="AW29" s="315">
        <f t="shared" si="98"/>
        <v>0</v>
      </c>
      <c r="AX29" s="34">
        <f t="shared" si="92"/>
        <v>130.5</v>
      </c>
      <c r="AY29" s="34">
        <f t="shared" si="92"/>
        <v>257.25</v>
      </c>
      <c r="AZ29" s="34">
        <f>AZ18-AZ19</f>
        <v>1333.4500000000007</v>
      </c>
      <c r="BA29" s="34">
        <f t="shared" si="92"/>
        <v>201.75</v>
      </c>
      <c r="BB29" s="34">
        <f t="shared" si="92"/>
        <v>209.69999999999982</v>
      </c>
      <c r="BC29" s="34">
        <f t="shared" si="92"/>
        <v>345</v>
      </c>
      <c r="BD29" s="34">
        <f t="shared" si="92"/>
        <v>699</v>
      </c>
      <c r="BE29" s="34">
        <f t="shared" si="92"/>
        <v>72</v>
      </c>
      <c r="BF29" s="34">
        <f t="shared" si="92"/>
        <v>718.5</v>
      </c>
      <c r="BG29" s="34">
        <f t="shared" ref="BG29:BN29" si="99">BG18-BG19</f>
        <v>3602</v>
      </c>
      <c r="BH29" s="34">
        <f t="shared" si="99"/>
        <v>161.5</v>
      </c>
      <c r="BI29" s="34">
        <f t="shared" si="99"/>
        <v>94.25</v>
      </c>
      <c r="BJ29" s="34">
        <f t="shared" si="99"/>
        <v>64</v>
      </c>
      <c r="BK29" s="34">
        <f t="shared" si="99"/>
        <v>679.75</v>
      </c>
      <c r="BL29" s="34">
        <f t="shared" si="99"/>
        <v>2125.25</v>
      </c>
      <c r="BM29" s="34">
        <f t="shared" si="99"/>
        <v>49.5</v>
      </c>
      <c r="BN29" s="34">
        <f t="shared" si="99"/>
        <v>305.5</v>
      </c>
      <c r="BO29" s="34">
        <f t="shared" ref="BO29:CC29" si="100">BO18-BO19</f>
        <v>1759.75</v>
      </c>
      <c r="BP29" s="34">
        <f t="shared" si="100"/>
        <v>114.5</v>
      </c>
      <c r="BQ29" s="34">
        <f t="shared" si="100"/>
        <v>94</v>
      </c>
      <c r="BR29" s="34">
        <f t="shared" si="100"/>
        <v>893.5</v>
      </c>
      <c r="BS29" s="34">
        <f t="shared" si="100"/>
        <v>82.5</v>
      </c>
      <c r="BT29" s="34">
        <f t="shared" si="100"/>
        <v>1027</v>
      </c>
      <c r="BU29" s="34">
        <f t="shared" si="100"/>
        <v>1211.5</v>
      </c>
      <c r="BV29" s="34">
        <f t="shared" si="100"/>
        <v>716.25</v>
      </c>
      <c r="BW29" s="34">
        <f t="shared" ref="BW29" si="101">BW18-BW19</f>
        <v>-245</v>
      </c>
      <c r="BX29" s="34">
        <f t="shared" si="100"/>
        <v>209.5</v>
      </c>
      <c r="BY29" s="34">
        <f t="shared" si="100"/>
        <v>219.5</v>
      </c>
      <c r="BZ29" s="34">
        <f t="shared" si="100"/>
        <v>91</v>
      </c>
      <c r="CA29" s="34">
        <f t="shared" si="100"/>
        <v>2836.5</v>
      </c>
      <c r="CB29" s="34">
        <f t="shared" si="100"/>
        <v>9.75</v>
      </c>
      <c r="CC29" s="34">
        <f t="shared" si="100"/>
        <v>4145</v>
      </c>
      <c r="CD29" s="34">
        <f t="shared" ref="CD29:CV29" si="102">CD18-CD19</f>
        <v>431</v>
      </c>
      <c r="CE29" s="34">
        <f t="shared" si="102"/>
        <v>346.25</v>
      </c>
      <c r="CF29" s="34">
        <f t="shared" ref="CF29:CS29" si="103">CF18-CF19</f>
        <v>103</v>
      </c>
      <c r="CG29" s="34">
        <f t="shared" ref="CG29:CH29" si="104">CG18-CG19</f>
        <v>1108</v>
      </c>
      <c r="CH29" s="34">
        <f t="shared" si="104"/>
        <v>227.5</v>
      </c>
      <c r="CI29" s="34">
        <f t="shared" si="103"/>
        <v>139.10000000000002</v>
      </c>
      <c r="CJ29" s="34">
        <f t="shared" si="103"/>
        <v>90.75</v>
      </c>
      <c r="CK29" s="34">
        <f t="shared" si="103"/>
        <v>1996.5</v>
      </c>
      <c r="CL29" s="34">
        <f t="shared" si="103"/>
        <v>1803.75</v>
      </c>
      <c r="CM29" s="34">
        <f t="shared" si="103"/>
        <v>184.75</v>
      </c>
      <c r="CN29" s="34">
        <f t="shared" si="103"/>
        <v>495.5</v>
      </c>
      <c r="CO29" s="34">
        <f t="shared" si="103"/>
        <v>942.5</v>
      </c>
      <c r="CP29" s="34">
        <f t="shared" si="103"/>
        <v>1338.75</v>
      </c>
      <c r="CQ29" s="34">
        <f t="shared" si="103"/>
        <v>24</v>
      </c>
      <c r="CR29" s="34">
        <f t="shared" si="103"/>
        <v>139</v>
      </c>
      <c r="CS29" s="34">
        <f t="shared" si="103"/>
        <v>292.5</v>
      </c>
      <c r="CT29" s="34">
        <f t="shared" si="102"/>
        <v>5870</v>
      </c>
      <c r="CU29" s="34">
        <f t="shared" si="102"/>
        <v>2188.5</v>
      </c>
      <c r="CV29" s="34">
        <f t="shared" si="102"/>
        <v>536.25</v>
      </c>
      <c r="CW29" s="34">
        <f t="shared" ref="CW29:CY29" si="105">CW18-CW19</f>
        <v>276.5</v>
      </c>
      <c r="CX29" s="34">
        <f t="shared" si="105"/>
        <v>6</v>
      </c>
      <c r="CY29" s="34">
        <f t="shared" si="105"/>
        <v>2479</v>
      </c>
      <c r="CZ29" s="34">
        <f t="shared" ref="CZ29" si="106">CZ18-CZ19</f>
        <v>-76.5</v>
      </c>
      <c r="DA29" s="34">
        <f t="shared" ref="DA29:DF29" si="107">DA18-DA19</f>
        <v>1239.5</v>
      </c>
      <c r="DB29" s="34">
        <f t="shared" si="107"/>
        <v>1509.99</v>
      </c>
      <c r="DC29" s="34">
        <f t="shared" si="107"/>
        <v>1242.25</v>
      </c>
      <c r="DD29" s="34">
        <f t="shared" si="107"/>
        <v>102895.5</v>
      </c>
      <c r="DE29" s="34">
        <f t="shared" si="107"/>
        <v>264.5</v>
      </c>
      <c r="DF29" s="34">
        <f t="shared" si="107"/>
        <v>1088.75</v>
      </c>
      <c r="DG29" s="34">
        <f t="shared" ref="DG29" si="108">DG18-DG19</f>
        <v>789.5</v>
      </c>
      <c r="DH29" s="34">
        <f t="shared" ref="DH29:DL29" si="109">DH18-DH19</f>
        <v>1082</v>
      </c>
      <c r="DI29" s="34">
        <f t="shared" ref="DI29:DK29" si="110">DI18-DI19</f>
        <v>468</v>
      </c>
      <c r="DJ29" s="34">
        <f t="shared" si="110"/>
        <v>30</v>
      </c>
      <c r="DK29" s="34">
        <f t="shared" si="110"/>
        <v>1495</v>
      </c>
      <c r="DL29" s="34">
        <f t="shared" si="109"/>
        <v>2356</v>
      </c>
      <c r="DM29" s="15"/>
      <c r="DN29" s="1"/>
      <c r="DO29" s="15"/>
      <c r="DP29" s="15"/>
    </row>
    <row r="30" spans="1:124" x14ac:dyDescent="0.2">
      <c r="A30" s="1" t="s">
        <v>318</v>
      </c>
      <c r="B30" s="15" t="s">
        <v>319</v>
      </c>
      <c r="C30" s="15" t="s">
        <v>320</v>
      </c>
      <c r="D30" s="35">
        <f t="shared" ref="D30:BF30" si="111">D19/D18</f>
        <v>0.91253107448669557</v>
      </c>
      <c r="E30" s="35">
        <f t="shared" si="111"/>
        <v>0.67289371836856204</v>
      </c>
      <c r="F30" s="35">
        <f t="shared" si="111"/>
        <v>0.6367230854605993</v>
      </c>
      <c r="G30" s="35">
        <f t="shared" si="111"/>
        <v>0.54162757973733588</v>
      </c>
      <c r="H30" s="35">
        <f t="shared" si="111"/>
        <v>0.246</v>
      </c>
      <c r="I30" s="35">
        <f t="shared" si="111"/>
        <v>0.86699999999999999</v>
      </c>
      <c r="J30" s="35">
        <f t="shared" si="111"/>
        <v>0.73624999999999996</v>
      </c>
      <c r="K30" s="35">
        <f t="shared" si="111"/>
        <v>0.93954545454545457</v>
      </c>
      <c r="L30" s="35">
        <f t="shared" si="111"/>
        <v>0.6967249445949274</v>
      </c>
      <c r="M30" s="35">
        <f t="shared" ref="M30:R30" si="112">M19/M18</f>
        <v>1.0321666666666667</v>
      </c>
      <c r="N30" s="35">
        <f>N19/N18</f>
        <v>0.84512195121951217</v>
      </c>
      <c r="O30" s="35">
        <f>O19/O18</f>
        <v>0.87507447864945387</v>
      </c>
      <c r="P30" s="35">
        <f>P19/P18</f>
        <v>0.79082914572864327</v>
      </c>
      <c r="Q30" s="270">
        <f t="shared" si="112"/>
        <v>1</v>
      </c>
      <c r="R30" s="35">
        <f t="shared" si="112"/>
        <v>1</v>
      </c>
      <c r="S30" s="229">
        <f t="shared" ref="S30:AF30" si="113">S19/S18</f>
        <v>1</v>
      </c>
      <c r="T30" s="35">
        <f t="shared" si="113"/>
        <v>1</v>
      </c>
      <c r="U30" s="35">
        <f t="shared" si="113"/>
        <v>1</v>
      </c>
      <c r="V30" s="229">
        <f t="shared" si="113"/>
        <v>1</v>
      </c>
      <c r="W30" s="35">
        <f>W19/W18</f>
        <v>1</v>
      </c>
      <c r="X30" s="229">
        <f t="shared" si="113"/>
        <v>1</v>
      </c>
      <c r="Y30" s="229">
        <f t="shared" ref="Y30:AD30" si="114">Y19/Y18</f>
        <v>1</v>
      </c>
      <c r="Z30" s="35">
        <f t="shared" si="114"/>
        <v>1</v>
      </c>
      <c r="AA30" s="35">
        <f t="shared" si="114"/>
        <v>1</v>
      </c>
      <c r="AB30" s="35">
        <f t="shared" si="114"/>
        <v>1</v>
      </c>
      <c r="AC30" s="229">
        <f t="shared" si="114"/>
        <v>1</v>
      </c>
      <c r="AD30" s="229">
        <f t="shared" si="114"/>
        <v>1</v>
      </c>
      <c r="AE30" s="316">
        <f>AE19/AE18</f>
        <v>1</v>
      </c>
      <c r="AF30" s="229">
        <f t="shared" si="113"/>
        <v>1</v>
      </c>
      <c r="AG30" s="229">
        <f t="shared" si="111"/>
        <v>1</v>
      </c>
      <c r="AH30" s="229">
        <f t="shared" ref="AH30:AL30" si="115">AH19/AH18</f>
        <v>1</v>
      </c>
      <c r="AI30" s="229">
        <f t="shared" si="115"/>
        <v>1</v>
      </c>
      <c r="AJ30" s="229">
        <f t="shared" si="115"/>
        <v>1</v>
      </c>
      <c r="AK30" s="229">
        <f t="shared" si="115"/>
        <v>1</v>
      </c>
      <c r="AL30" s="229">
        <f t="shared" si="115"/>
        <v>1</v>
      </c>
      <c r="AM30" s="229">
        <f>AM19/AM18</f>
        <v>1</v>
      </c>
      <c r="AN30" s="35">
        <f t="shared" ref="AN30:AO30" si="116">AN19/AN18</f>
        <v>1</v>
      </c>
      <c r="AO30" s="229">
        <f t="shared" si="116"/>
        <v>1</v>
      </c>
      <c r="AP30" s="229">
        <f t="shared" ref="AP30:AX30" si="117">AP19/AP18</f>
        <v>1</v>
      </c>
      <c r="AQ30" s="229">
        <f t="shared" si="117"/>
        <v>1</v>
      </c>
      <c r="AR30" s="229">
        <f t="shared" si="117"/>
        <v>1</v>
      </c>
      <c r="AS30" s="229">
        <f t="shared" si="117"/>
        <v>1</v>
      </c>
      <c r="AT30" s="229">
        <f t="shared" si="117"/>
        <v>1</v>
      </c>
      <c r="AU30" s="229">
        <f>AU19/AU18</f>
        <v>1</v>
      </c>
      <c r="AV30" s="229">
        <f>AV19/AV18</f>
        <v>1</v>
      </c>
      <c r="AW30" s="316">
        <f>AW19/AW18</f>
        <v>1</v>
      </c>
      <c r="AX30" s="35">
        <f t="shared" si="117"/>
        <v>0.97163043478260869</v>
      </c>
      <c r="AY30" s="35">
        <f t="shared" si="111"/>
        <v>0.93230263157894733</v>
      </c>
      <c r="AZ30" s="35">
        <f t="shared" si="111"/>
        <v>0.88980662755144202</v>
      </c>
      <c r="BA30" s="35">
        <f t="shared" si="111"/>
        <v>0.9368939630903973</v>
      </c>
      <c r="BB30" s="35">
        <f t="shared" si="111"/>
        <v>0.96419668772409084</v>
      </c>
      <c r="BC30" s="35">
        <f t="shared" si="111"/>
        <v>0.86730769230769234</v>
      </c>
      <c r="BD30" s="35">
        <f t="shared" si="111"/>
        <v>0.89246153846153842</v>
      </c>
      <c r="BE30" s="35">
        <f t="shared" si="111"/>
        <v>0.98758620689655174</v>
      </c>
      <c r="BF30" s="35">
        <f t="shared" si="111"/>
        <v>0.97547781569965875</v>
      </c>
      <c r="BG30" s="35">
        <f t="shared" ref="BG30:BN30" si="118">BG19/BG18</f>
        <v>0.64301288404360757</v>
      </c>
      <c r="BH30" s="35">
        <f t="shared" si="118"/>
        <v>0.98800148588410108</v>
      </c>
      <c r="BI30" s="35">
        <f t="shared" si="118"/>
        <v>0.97362529732754999</v>
      </c>
      <c r="BJ30" s="35">
        <f t="shared" si="118"/>
        <v>0.98967741935483866</v>
      </c>
      <c r="BK30" s="35">
        <f t="shared" si="118"/>
        <v>0.74893813481071103</v>
      </c>
      <c r="BL30" s="35">
        <f t="shared" si="118"/>
        <v>0.77371699318568998</v>
      </c>
      <c r="BM30" s="35">
        <f t="shared" si="118"/>
        <v>0.98199999999999998</v>
      </c>
      <c r="BN30" s="35">
        <f t="shared" si="118"/>
        <v>0.90453125000000001</v>
      </c>
      <c r="BO30" s="35">
        <f t="shared" ref="BO30:CC30" si="119">BO19/BO18</f>
        <v>0.70670833333333338</v>
      </c>
      <c r="BP30" s="35">
        <f t="shared" si="119"/>
        <v>0.96038062283737025</v>
      </c>
      <c r="BQ30" s="35">
        <f t="shared" si="119"/>
        <v>0.95654686235987518</v>
      </c>
      <c r="BR30" s="35">
        <f t="shared" si="119"/>
        <v>0.77170233152347489</v>
      </c>
      <c r="BS30" s="35">
        <f t="shared" si="119"/>
        <v>0.98466542750929364</v>
      </c>
      <c r="BT30" s="35">
        <f t="shared" si="119"/>
        <v>0.64586206896551723</v>
      </c>
      <c r="BU30" s="35">
        <f t="shared" si="119"/>
        <v>0.92219010918432887</v>
      </c>
      <c r="BV30" s="35">
        <f t="shared" si="119"/>
        <v>0.66993087557603692</v>
      </c>
      <c r="BW30" s="35">
        <f t="shared" ref="BW30" si="120">BW19/BW18</f>
        <v>1.0358396723229959</v>
      </c>
      <c r="BX30" s="35">
        <f t="shared" si="119"/>
        <v>0.91270833333333334</v>
      </c>
      <c r="BY30" s="35">
        <f t="shared" si="119"/>
        <v>0.98069481090589272</v>
      </c>
      <c r="BZ30" s="35">
        <f t="shared" si="119"/>
        <v>0.98311688311688317</v>
      </c>
      <c r="CA30" s="35">
        <f t="shared" si="119"/>
        <v>0.16573529411764706</v>
      </c>
      <c r="CB30" s="35">
        <f t="shared" si="119"/>
        <v>0.99721428571428572</v>
      </c>
      <c r="CC30" s="35">
        <f t="shared" si="119"/>
        <v>0.28938796502657294</v>
      </c>
      <c r="CD30" s="35">
        <f t="shared" ref="CD30:CV30" si="121">CD19/CD18</f>
        <v>0.80409090909090908</v>
      </c>
      <c r="CE30" s="35">
        <f t="shared" si="121"/>
        <v>0.80975274725274726</v>
      </c>
      <c r="CF30" s="35">
        <f t="shared" ref="CF30:CS30" si="122">CF19/CF18</f>
        <v>0.97711111111111115</v>
      </c>
      <c r="CG30" s="35">
        <f t="shared" ref="CG30:CH30" si="123">CG19/CG18</f>
        <v>0.56549019607843132</v>
      </c>
      <c r="CH30" s="35">
        <f t="shared" si="123"/>
        <v>0.87361111111111112</v>
      </c>
      <c r="CI30" s="35">
        <f t="shared" si="122"/>
        <v>0.69088888888888889</v>
      </c>
      <c r="CJ30" s="35">
        <f t="shared" si="122"/>
        <v>0.96506928406466508</v>
      </c>
      <c r="CK30" s="35">
        <f t="shared" si="122"/>
        <v>0.69094427244582046</v>
      </c>
      <c r="CL30" s="35">
        <f t="shared" si="122"/>
        <v>0.49332865168539325</v>
      </c>
      <c r="CM30" s="35">
        <f t="shared" si="122"/>
        <v>0.90276315789473682</v>
      </c>
      <c r="CN30" s="35">
        <f t="shared" si="122"/>
        <v>0.44944444444444442</v>
      </c>
      <c r="CO30" s="35">
        <f t="shared" si="122"/>
        <v>0.75197368421052635</v>
      </c>
      <c r="CP30" s="35">
        <f t="shared" si="122"/>
        <v>0.330625</v>
      </c>
      <c r="CQ30" s="35">
        <f t="shared" si="122"/>
        <v>0.95862068965517244</v>
      </c>
      <c r="CR30" s="35">
        <f t="shared" si="122"/>
        <v>0.9198847262247839</v>
      </c>
      <c r="CS30" s="35">
        <f t="shared" si="122"/>
        <v>0.82272727272727275</v>
      </c>
      <c r="CT30" s="35">
        <f t="shared" si="121"/>
        <v>0.26624999999999999</v>
      </c>
      <c r="CU30" s="35">
        <f t="shared" si="121"/>
        <v>0.59472222222222226</v>
      </c>
      <c r="CV30" s="35">
        <f t="shared" si="121"/>
        <v>0.73583743842364535</v>
      </c>
      <c r="CW30" s="35">
        <f t="shared" ref="CW30:CY30" si="124">CW19/CW18</f>
        <v>0.90783333333333338</v>
      </c>
      <c r="CX30" s="35">
        <f t="shared" si="124"/>
        <v>0.99803278688524588</v>
      </c>
      <c r="CY30" s="35">
        <f t="shared" si="124"/>
        <v>0.24535768645357686</v>
      </c>
      <c r="CZ30" s="35">
        <f t="shared" ref="CZ30" si="125">CZ19/CZ18</f>
        <v>1.0560439560439561</v>
      </c>
      <c r="DA30" s="35">
        <f t="shared" ref="DA30:DF30" si="126">DA19/DA18</f>
        <v>0.45635964912280702</v>
      </c>
      <c r="DB30" s="35">
        <f t="shared" si="126"/>
        <v>6.6225165562913912E-6</v>
      </c>
      <c r="DC30" s="35">
        <f t="shared" si="126"/>
        <v>0.30210674157303369</v>
      </c>
      <c r="DD30" s="35">
        <f>DD19/DD18</f>
        <v>0.15916501188987767</v>
      </c>
      <c r="DE30" s="35">
        <f t="shared" si="126"/>
        <v>0.84693287037037035</v>
      </c>
      <c r="DF30" s="35">
        <f t="shared" si="126"/>
        <v>0.36700581395348836</v>
      </c>
      <c r="DG30" s="35">
        <f t="shared" ref="DG30" si="127">DG19/DG18</f>
        <v>0.51504914004914004</v>
      </c>
      <c r="DH30" s="35">
        <f t="shared" ref="DH30:DL30" si="128">DH19/DH18</f>
        <v>0.45900000000000002</v>
      </c>
      <c r="DI30" s="35">
        <f t="shared" ref="DI30:DK30" si="129">DI19/DI18</f>
        <v>0.41499999999999998</v>
      </c>
      <c r="DJ30" s="35">
        <f t="shared" si="129"/>
        <v>0.96666666666666667</v>
      </c>
      <c r="DK30" s="35">
        <f t="shared" si="129"/>
        <v>9.9337748344370865E-3</v>
      </c>
      <c r="DL30" s="35">
        <f t="shared" si="128"/>
        <v>0.13062730627306274</v>
      </c>
      <c r="DM30" s="15"/>
      <c r="DN30" s="1"/>
      <c r="DO30" s="15"/>
      <c r="DP30" s="15"/>
    </row>
    <row r="31" spans="1:124" x14ac:dyDescent="0.2">
      <c r="A31" s="1"/>
      <c r="B31" s="15" t="s">
        <v>321</v>
      </c>
      <c r="C31" s="15" t="s">
        <v>322</v>
      </c>
      <c r="D31" s="36">
        <f t="shared" ref="D31:L31" si="130">D19*$C$12</f>
        <v>106543.25</v>
      </c>
      <c r="E31" s="36">
        <f t="shared" si="130"/>
        <v>97190.75</v>
      </c>
      <c r="F31" s="36">
        <f t="shared" si="130"/>
        <v>98674.25</v>
      </c>
      <c r="G31" s="36">
        <f t="shared" si="130"/>
        <v>49654.25</v>
      </c>
      <c r="H31" s="36">
        <f t="shared" si="130"/>
        <v>31734</v>
      </c>
      <c r="I31" s="36">
        <f t="shared" si="130"/>
        <v>111843</v>
      </c>
      <c r="J31" s="36">
        <f t="shared" si="130"/>
        <v>303924</v>
      </c>
      <c r="K31" s="36">
        <f t="shared" si="130"/>
        <v>88881</v>
      </c>
      <c r="L31" s="36">
        <f t="shared" si="130"/>
        <v>152080.25</v>
      </c>
      <c r="M31" s="36">
        <f t="shared" ref="M31:R31" si="131">M19*$C$12</f>
        <v>133149.5</v>
      </c>
      <c r="N31" s="36">
        <f>N19*$C$12</f>
        <v>148995</v>
      </c>
      <c r="O31" s="36">
        <f>O19*$C$12</f>
        <v>189458</v>
      </c>
      <c r="P31" s="36">
        <f>P19*$C$12</f>
        <v>203013.75</v>
      </c>
      <c r="Q31" s="271">
        <f t="shared" si="131"/>
        <v>222052.86000000002</v>
      </c>
      <c r="R31" s="36">
        <f t="shared" si="131"/>
        <v>20263.75</v>
      </c>
      <c r="S31" s="73">
        <f t="shared" ref="S31:AF31" si="132">S19*$C$12</f>
        <v>7525</v>
      </c>
      <c r="T31" s="36">
        <f t="shared" si="132"/>
        <v>69337.5</v>
      </c>
      <c r="U31" s="36">
        <f t="shared" si="132"/>
        <v>34808.5</v>
      </c>
      <c r="V31" s="73">
        <f t="shared" si="132"/>
        <v>125162.25</v>
      </c>
      <c r="W31" s="36">
        <f>W19*$C$12</f>
        <v>242305</v>
      </c>
      <c r="X31" s="73">
        <f t="shared" si="132"/>
        <v>32873.5</v>
      </c>
      <c r="Y31" s="73">
        <f t="shared" ref="Y31:AD31" si="133">Y19*$C$12</f>
        <v>98405.5</v>
      </c>
      <c r="Z31" s="36">
        <f t="shared" si="133"/>
        <v>67875.5</v>
      </c>
      <c r="AA31" s="36">
        <f t="shared" si="133"/>
        <v>17823.5</v>
      </c>
      <c r="AB31" s="36">
        <f t="shared" si="133"/>
        <v>67649.75</v>
      </c>
      <c r="AC31" s="73">
        <f t="shared" si="133"/>
        <v>19909</v>
      </c>
      <c r="AD31" s="73">
        <f t="shared" si="133"/>
        <v>197660.25</v>
      </c>
      <c r="AE31" s="317">
        <f>AE19*$C$12</f>
        <v>0.43</v>
      </c>
      <c r="AF31" s="73">
        <f t="shared" si="132"/>
        <v>51868.75</v>
      </c>
      <c r="AG31" s="73">
        <f>AG19*'WIP COMBINED'!$C$12</f>
        <v>29519.5</v>
      </c>
      <c r="AH31" s="73">
        <f t="shared" ref="AH31:AL31" si="134">AH19*$C$12</f>
        <v>20339</v>
      </c>
      <c r="AI31" s="73">
        <f t="shared" si="134"/>
        <v>140803.5</v>
      </c>
      <c r="AJ31" s="73">
        <f t="shared" si="134"/>
        <v>118987.45</v>
      </c>
      <c r="AK31" s="73">
        <f t="shared" si="134"/>
        <v>688</v>
      </c>
      <c r="AL31" s="73">
        <f t="shared" si="134"/>
        <v>21521.5</v>
      </c>
      <c r="AM31" s="73">
        <f>AM19*$C$12</f>
        <v>14405</v>
      </c>
      <c r="AN31" s="36">
        <f t="shared" ref="AN31:AO31" si="135">AN19*$C$12</f>
        <v>1548</v>
      </c>
      <c r="AO31" s="73">
        <f t="shared" si="135"/>
        <v>387</v>
      </c>
      <c r="AP31" s="73">
        <f t="shared" ref="AP31:AX31" si="136">AP19*$C$12</f>
        <v>3440</v>
      </c>
      <c r="AQ31" s="73">
        <f t="shared" si="136"/>
        <v>36163</v>
      </c>
      <c r="AR31" s="73">
        <f t="shared" si="136"/>
        <v>49245.75</v>
      </c>
      <c r="AS31" s="73">
        <f t="shared" si="136"/>
        <v>107.5</v>
      </c>
      <c r="AT31" s="73">
        <f t="shared" si="136"/>
        <v>71466</v>
      </c>
      <c r="AU31" s="73">
        <f>AU19*$C$12</f>
        <v>120231.00999999998</v>
      </c>
      <c r="AV31" s="73">
        <f>AV19*$C$12</f>
        <v>25122.75</v>
      </c>
      <c r="AW31" s="317">
        <f>AW19*$C$12</f>
        <v>964339.5</v>
      </c>
      <c r="AX31" s="36">
        <f t="shared" si="136"/>
        <v>192188.5</v>
      </c>
      <c r="AY31" s="36">
        <f t="shared" ref="AY31:BF31" si="137">AY19*$C$12</f>
        <v>152338.25</v>
      </c>
      <c r="AZ31" s="36">
        <f t="shared" si="137"/>
        <v>463004.64999999997</v>
      </c>
      <c r="BA31" s="36">
        <f t="shared" si="137"/>
        <v>128795.75</v>
      </c>
      <c r="BB31" s="36">
        <f t="shared" si="137"/>
        <v>242833.9</v>
      </c>
      <c r="BC31" s="36">
        <f t="shared" si="137"/>
        <v>96965</v>
      </c>
      <c r="BD31" s="36">
        <f t="shared" si="137"/>
        <v>249443</v>
      </c>
      <c r="BE31" s="36">
        <f t="shared" si="137"/>
        <v>246304</v>
      </c>
      <c r="BF31" s="36">
        <f t="shared" si="137"/>
        <v>1229004.5</v>
      </c>
      <c r="BG31" s="36">
        <f t="shared" ref="BG31:BN31" si="138">BG19*$C$12</f>
        <v>278984</v>
      </c>
      <c r="BH31" s="36">
        <f t="shared" si="138"/>
        <v>571835.5</v>
      </c>
      <c r="BI31" s="36">
        <f t="shared" si="138"/>
        <v>149607.75</v>
      </c>
      <c r="BJ31" s="36">
        <f t="shared" si="138"/>
        <v>263848</v>
      </c>
      <c r="BK31" s="36">
        <f t="shared" si="138"/>
        <v>87193.25</v>
      </c>
      <c r="BL31" s="36">
        <f t="shared" si="138"/>
        <v>312470.25</v>
      </c>
      <c r="BM31" s="36">
        <f t="shared" si="138"/>
        <v>116121.5</v>
      </c>
      <c r="BN31" s="36">
        <f t="shared" si="138"/>
        <v>124463.5</v>
      </c>
      <c r="BO31" s="36">
        <f t="shared" ref="BO31:CC31" si="139">BO19*$C$12</f>
        <v>182330.75</v>
      </c>
      <c r="BP31" s="36">
        <f t="shared" si="139"/>
        <v>119346.5</v>
      </c>
      <c r="BQ31" s="36">
        <f t="shared" si="139"/>
        <v>88977.75</v>
      </c>
      <c r="BR31" s="36">
        <f t="shared" si="139"/>
        <v>129870.75</v>
      </c>
      <c r="BS31" s="36">
        <f t="shared" si="139"/>
        <v>227792.5</v>
      </c>
      <c r="BT31" s="36">
        <f t="shared" si="139"/>
        <v>80539</v>
      </c>
      <c r="BU31" s="36">
        <f t="shared" si="139"/>
        <v>617415.5</v>
      </c>
      <c r="BV31" s="36">
        <f t="shared" si="139"/>
        <v>62511.25</v>
      </c>
      <c r="BW31" s="36">
        <f t="shared" ref="BW31" si="140">BW19*$C$12</f>
        <v>304483</v>
      </c>
      <c r="BX31" s="36">
        <f t="shared" si="139"/>
        <v>94191.5</v>
      </c>
      <c r="BY31" s="36">
        <f t="shared" si="139"/>
        <v>479471.5</v>
      </c>
      <c r="BZ31" s="36">
        <f t="shared" si="139"/>
        <v>227857</v>
      </c>
      <c r="CA31" s="36">
        <f t="shared" si="139"/>
        <v>24230.5</v>
      </c>
      <c r="CB31" s="36">
        <f t="shared" si="139"/>
        <v>150080.75</v>
      </c>
      <c r="CC31" s="36">
        <f t="shared" si="139"/>
        <v>72584</v>
      </c>
      <c r="CD31" s="36">
        <f t="shared" ref="CD31:CV31" si="141">CD19*$C$12</f>
        <v>76067</v>
      </c>
      <c r="CE31" s="36">
        <f t="shared" si="141"/>
        <v>63371.25</v>
      </c>
      <c r="CF31" s="36">
        <f t="shared" ref="CF31:CS31" si="142">CF19*$C$12</f>
        <v>189071</v>
      </c>
      <c r="CG31" s="36">
        <f t="shared" ref="CG31:CH31" si="143">CG19*$C$12</f>
        <v>62006</v>
      </c>
      <c r="CH31" s="36">
        <f t="shared" si="143"/>
        <v>67617.5</v>
      </c>
      <c r="CI31" s="36">
        <f t="shared" si="142"/>
        <v>13368.699999999999</v>
      </c>
      <c r="CJ31" s="36">
        <f t="shared" si="142"/>
        <v>107811.75</v>
      </c>
      <c r="CK31" s="36">
        <f t="shared" si="142"/>
        <v>191930.5</v>
      </c>
      <c r="CL31" s="36">
        <f t="shared" si="142"/>
        <v>75518.75</v>
      </c>
      <c r="CM31" s="36">
        <f t="shared" si="142"/>
        <v>73755.75</v>
      </c>
      <c r="CN31" s="36">
        <f t="shared" si="142"/>
        <v>17393.5</v>
      </c>
      <c r="CO31" s="36">
        <f t="shared" si="142"/>
        <v>122872.5</v>
      </c>
      <c r="CP31" s="36">
        <f t="shared" si="142"/>
        <v>28433.75</v>
      </c>
      <c r="CQ31" s="36">
        <f t="shared" si="142"/>
        <v>23908</v>
      </c>
      <c r="CR31" s="36">
        <f t="shared" si="142"/>
        <v>68628</v>
      </c>
      <c r="CS31" s="36">
        <f t="shared" si="142"/>
        <v>58372.5</v>
      </c>
      <c r="CT31" s="36">
        <f t="shared" si="141"/>
        <v>91590</v>
      </c>
      <c r="CU31" s="36">
        <f t="shared" si="141"/>
        <v>138094.5</v>
      </c>
      <c r="CV31" s="36">
        <f t="shared" si="141"/>
        <v>64231.25</v>
      </c>
      <c r="CW31" s="36">
        <f>CW19*$C$12</f>
        <v>117110.5</v>
      </c>
      <c r="CX31" s="36">
        <f t="shared" ref="CX31:CY31" si="144">CX19*$C$12</f>
        <v>130892</v>
      </c>
      <c r="CY31" s="36">
        <f t="shared" si="144"/>
        <v>34658</v>
      </c>
      <c r="CZ31" s="36">
        <f t="shared" ref="CZ31" si="145">CZ19*$C$12</f>
        <v>61984.5</v>
      </c>
      <c r="DA31" s="36">
        <f t="shared" ref="DA31:DF31" si="146">DA19*$C$12</f>
        <v>44741.5</v>
      </c>
      <c r="DB31" s="36">
        <f t="shared" si="146"/>
        <v>0.43</v>
      </c>
      <c r="DC31" s="36">
        <f t="shared" si="146"/>
        <v>23123.25</v>
      </c>
      <c r="DD31" s="36">
        <f t="shared" si="146"/>
        <v>837532.5</v>
      </c>
      <c r="DE31" s="36">
        <f t="shared" si="146"/>
        <v>62930.5</v>
      </c>
      <c r="DF31" s="36">
        <f t="shared" si="146"/>
        <v>27143.75</v>
      </c>
      <c r="DG31" s="36">
        <f t="shared" ref="DG31" si="147">DG19*$C$12</f>
        <v>36055.5</v>
      </c>
      <c r="DH31" s="36">
        <f t="shared" ref="DH31:DL31" si="148">DH19*$C$12</f>
        <v>39474</v>
      </c>
      <c r="DI31" s="36">
        <f t="shared" ref="DI31:DK31" si="149">DI19*$C$12</f>
        <v>14276</v>
      </c>
      <c r="DJ31" s="36">
        <f t="shared" si="149"/>
        <v>37410</v>
      </c>
      <c r="DK31" s="36">
        <f t="shared" si="149"/>
        <v>645</v>
      </c>
      <c r="DL31" s="36">
        <f t="shared" si="148"/>
        <v>15222</v>
      </c>
      <c r="DM31" s="15"/>
      <c r="DN31" s="37"/>
      <c r="DO31" s="15"/>
      <c r="DP31" s="15"/>
    </row>
    <row r="32" spans="1:124" x14ac:dyDescent="0.2">
      <c r="A32" s="1"/>
      <c r="B32" s="15" t="s">
        <v>323</v>
      </c>
      <c r="C32" s="15" t="s">
        <v>324</v>
      </c>
      <c r="D32" s="36">
        <f t="shared" ref="D32:BF32" si="150">D21/D19</f>
        <v>42.564378972858442</v>
      </c>
      <c r="E32" s="36">
        <f t="shared" si="150"/>
        <v>44.863214246211705</v>
      </c>
      <c r="F32" s="36">
        <f t="shared" si="150"/>
        <v>47.461091622181065</v>
      </c>
      <c r="G32" s="36">
        <f t="shared" si="150"/>
        <v>55.222688893699939</v>
      </c>
      <c r="H32" s="36">
        <f t="shared" si="150"/>
        <v>45.467723577235773</v>
      </c>
      <c r="I32" s="36">
        <f t="shared" si="150"/>
        <v>36.526535947712418</v>
      </c>
      <c r="J32" s="36">
        <f t="shared" si="150"/>
        <v>34.836052631578944</v>
      </c>
      <c r="K32" s="36">
        <f t="shared" si="150"/>
        <v>66.513725205611991</v>
      </c>
      <c r="L32" s="36">
        <f t="shared" si="150"/>
        <v>46.528386230296171</v>
      </c>
      <c r="M32" s="36">
        <f t="shared" ref="M32:R32" si="151">M21/M19</f>
        <v>50.349875666074603</v>
      </c>
      <c r="N32" s="36">
        <f>N21/N19</f>
        <v>25.051991341991339</v>
      </c>
      <c r="O32" s="36">
        <f>O21/O19</f>
        <v>60.053974126191555</v>
      </c>
      <c r="P32" s="36">
        <f>P21/P19</f>
        <v>57.056290177389464</v>
      </c>
      <c r="Q32" s="271">
        <f t="shared" si="151"/>
        <v>37.470197636724876</v>
      </c>
      <c r="R32" s="36">
        <f t="shared" si="151"/>
        <v>46.697082228116713</v>
      </c>
      <c r="S32" s="73">
        <f t="shared" ref="S32:AF32" si="152">S21/S19</f>
        <v>40.293771428571425</v>
      </c>
      <c r="T32" s="36">
        <f t="shared" si="152"/>
        <v>29.984917829457366</v>
      </c>
      <c r="U32" s="36">
        <f t="shared" si="152"/>
        <v>56.539493514515136</v>
      </c>
      <c r="V32" s="73">
        <f t="shared" si="152"/>
        <v>56.303272352486474</v>
      </c>
      <c r="W32" s="36">
        <f>W21/W19</f>
        <v>45.851551020408159</v>
      </c>
      <c r="X32" s="73">
        <f t="shared" si="152"/>
        <v>46.114767822105946</v>
      </c>
      <c r="Y32" s="73">
        <f t="shared" ref="Y32:AD32" si="153">Y21/Y19</f>
        <v>59.818745903430198</v>
      </c>
      <c r="Z32" s="36">
        <f t="shared" si="153"/>
        <v>34.819081406398482</v>
      </c>
      <c r="AA32" s="36">
        <f t="shared" si="153"/>
        <v>69.510301568154404</v>
      </c>
      <c r="AB32" s="36">
        <f t="shared" si="153"/>
        <v>31.824744954711583</v>
      </c>
      <c r="AC32" s="73">
        <f t="shared" si="153"/>
        <v>41.642116630669548</v>
      </c>
      <c r="AD32" s="73">
        <f t="shared" si="153"/>
        <v>45.333039647577088</v>
      </c>
      <c r="AE32" s="317">
        <f>AE21/AE19</f>
        <v>1</v>
      </c>
      <c r="AF32" s="73">
        <f t="shared" si="152"/>
        <v>38.768124352331611</v>
      </c>
      <c r="AG32" s="73">
        <f t="shared" si="150"/>
        <v>74.347254187909684</v>
      </c>
      <c r="AH32" s="73">
        <f t="shared" ref="AH32:AL32" si="154">AH21/AH19</f>
        <v>79.212283298097262</v>
      </c>
      <c r="AI32" s="73">
        <f t="shared" si="154"/>
        <v>60.275785616124601</v>
      </c>
      <c r="AJ32" s="73">
        <f t="shared" si="154"/>
        <v>32.29939829788772</v>
      </c>
      <c r="AK32" s="73">
        <f t="shared" si="154"/>
        <v>96</v>
      </c>
      <c r="AL32" s="73">
        <f t="shared" si="154"/>
        <v>44.08869130869131</v>
      </c>
      <c r="AM32" s="73">
        <f>AM21/AM19</f>
        <v>60.581373134328352</v>
      </c>
      <c r="AN32" s="36">
        <f t="shared" ref="AN32:AO32" si="155">AN21/AN19</f>
        <v>93</v>
      </c>
      <c r="AO32" s="73">
        <f t="shared" si="155"/>
        <v>93</v>
      </c>
      <c r="AP32" s="73">
        <f t="shared" ref="AP32:AX32" si="156">AP21/AP19</f>
        <v>81.498249999999999</v>
      </c>
      <c r="AQ32" s="73">
        <f t="shared" si="156"/>
        <v>349.90544589774078</v>
      </c>
      <c r="AR32" s="73">
        <f t="shared" si="156"/>
        <v>44.363021174416069</v>
      </c>
      <c r="AS32" s="73">
        <f t="shared" si="156"/>
        <v>68</v>
      </c>
      <c r="AT32" s="73">
        <f t="shared" si="156"/>
        <v>60.867551143200963</v>
      </c>
      <c r="AU32" s="73">
        <f>AU21/AU19</f>
        <v>49.955641310839866</v>
      </c>
      <c r="AV32" s="73">
        <f>AV21/AV19</f>
        <v>59.038254172015399</v>
      </c>
      <c r="AW32" s="317">
        <f>AW21/AW19</f>
        <v>50.943554277305871</v>
      </c>
      <c r="AX32" s="36">
        <f t="shared" si="156"/>
        <v>31.253187157400156</v>
      </c>
      <c r="AY32" s="36">
        <f t="shared" si="150"/>
        <v>47.353575612165692</v>
      </c>
      <c r="AZ32" s="36">
        <f t="shared" si="150"/>
        <v>32.671694117974845</v>
      </c>
      <c r="BA32" s="36">
        <f t="shared" si="150"/>
        <v>29.747453467990987</v>
      </c>
      <c r="BB32" s="36">
        <f t="shared" si="150"/>
        <v>44.076820781612447</v>
      </c>
      <c r="BC32" s="36">
        <f t="shared" si="150"/>
        <v>39.141325942350335</v>
      </c>
      <c r="BD32" s="36">
        <f t="shared" si="150"/>
        <v>33.507850370625754</v>
      </c>
      <c r="BE32" s="36">
        <f t="shared" si="150"/>
        <v>34.502449371508376</v>
      </c>
      <c r="BF32" s="36">
        <f t="shared" si="150"/>
        <v>36.895028952294318</v>
      </c>
      <c r="BG32" s="36">
        <f t="shared" ref="BG32:BN32" si="157">BG21/BG19</f>
        <v>33.99660450061652</v>
      </c>
      <c r="BH32" s="36">
        <f t="shared" si="157"/>
        <v>24.175089671767491</v>
      </c>
      <c r="BI32" s="36">
        <f t="shared" si="157"/>
        <v>50.032912265574481</v>
      </c>
      <c r="BJ32" s="36">
        <f t="shared" si="157"/>
        <v>52.204357887874835</v>
      </c>
      <c r="BK32" s="36">
        <f t="shared" si="157"/>
        <v>29.491973862655652</v>
      </c>
      <c r="BL32" s="36">
        <f t="shared" si="157"/>
        <v>24.464858430522586</v>
      </c>
      <c r="BM32" s="36">
        <f t="shared" si="157"/>
        <v>74.391086835771162</v>
      </c>
      <c r="BN32" s="36">
        <f t="shared" si="157"/>
        <v>61.402169632060797</v>
      </c>
      <c r="BO32" s="36">
        <f t="shared" ref="BO32:CC32" si="158">BO21/BO19</f>
        <v>55.726134072283472</v>
      </c>
      <c r="BP32" s="36">
        <f t="shared" si="158"/>
        <v>36.731680778238157</v>
      </c>
      <c r="BQ32" s="36">
        <f t="shared" si="158"/>
        <v>41.359690709194147</v>
      </c>
      <c r="BR32" s="36">
        <f t="shared" si="158"/>
        <v>56.786663355682478</v>
      </c>
      <c r="BS32" s="36">
        <f t="shared" si="158"/>
        <v>34.351129778197262</v>
      </c>
      <c r="BT32" s="36">
        <f t="shared" si="158"/>
        <v>19.349658302189003</v>
      </c>
      <c r="BU32" s="36">
        <f t="shared" si="158"/>
        <v>32.899784796462029</v>
      </c>
      <c r="BV32" s="36">
        <f t="shared" si="158"/>
        <v>42.718878761822872</v>
      </c>
      <c r="BW32" s="36">
        <f t="shared" ref="BW32" si="159">BW21/BW19</f>
        <v>33.571383985312806</v>
      </c>
      <c r="BX32" s="36">
        <f t="shared" si="158"/>
        <v>48.311600091303355</v>
      </c>
      <c r="BY32" s="36">
        <f t="shared" si="158"/>
        <v>50.683536164297564</v>
      </c>
      <c r="BZ32" s="36">
        <f t="shared" si="158"/>
        <v>40.780975655784111</v>
      </c>
      <c r="CA32" s="36">
        <f t="shared" si="158"/>
        <v>23.736024844720497</v>
      </c>
      <c r="CB32" s="36">
        <f t="shared" si="158"/>
        <v>51.130429052360149</v>
      </c>
      <c r="CC32" s="36">
        <f t="shared" si="158"/>
        <v>48.062813981042652</v>
      </c>
      <c r="CD32" s="36">
        <f t="shared" ref="CD32:CV32" si="160">CD21/CD19</f>
        <v>19.844267947993217</v>
      </c>
      <c r="CE32" s="36">
        <f t="shared" si="160"/>
        <v>65.338198473282446</v>
      </c>
      <c r="CF32" s="36">
        <f t="shared" ref="CF32:CS32" si="161">CF21/CF19</f>
        <v>44.575865362747322</v>
      </c>
      <c r="CG32" s="36">
        <f t="shared" ref="CG32:CH32" si="162">CG21/CG19</f>
        <v>52.970866851595012</v>
      </c>
      <c r="CH32" s="36">
        <f t="shared" si="162"/>
        <v>50.400158982511925</v>
      </c>
      <c r="CI32" s="36">
        <f t="shared" si="161"/>
        <v>52.610775168864592</v>
      </c>
      <c r="CJ32" s="36">
        <f t="shared" si="161"/>
        <v>41.951931398943067</v>
      </c>
      <c r="CK32" s="36">
        <f t="shared" si="161"/>
        <v>38.331956984429262</v>
      </c>
      <c r="CL32" s="36">
        <f t="shared" si="161"/>
        <v>18.38744483985765</v>
      </c>
      <c r="CM32" s="36">
        <f t="shared" si="161"/>
        <v>21.08157411456056</v>
      </c>
      <c r="CN32" s="36">
        <f t="shared" si="161"/>
        <v>48.281236093943136</v>
      </c>
      <c r="CO32" s="36">
        <f t="shared" si="161"/>
        <v>65.858078740157481</v>
      </c>
      <c r="CP32" s="36">
        <f t="shared" si="161"/>
        <v>23.433421550094518</v>
      </c>
      <c r="CQ32" s="36">
        <f t="shared" si="161"/>
        <v>59.242769784172665</v>
      </c>
      <c r="CR32" s="36">
        <f t="shared" si="161"/>
        <v>58.500213032581449</v>
      </c>
      <c r="CS32" s="36">
        <f t="shared" si="161"/>
        <v>55.611506445672191</v>
      </c>
      <c r="CT32" s="36">
        <f t="shared" si="160"/>
        <v>28.563384976525821</v>
      </c>
      <c r="CU32" s="36">
        <f t="shared" si="160"/>
        <v>68.458891483730341</v>
      </c>
      <c r="CV32" s="36">
        <f t="shared" si="160"/>
        <v>22.560609205020924</v>
      </c>
      <c r="CW32" s="36">
        <f>CW21/CW19</f>
        <v>45.243983844317974</v>
      </c>
      <c r="CX32" s="36">
        <f t="shared" ref="CX32:CY32" si="163">CX21/CX19</f>
        <v>52.161412614980286</v>
      </c>
      <c r="CY32" s="36">
        <f t="shared" si="163"/>
        <v>32.987493796526053</v>
      </c>
      <c r="CZ32" s="36">
        <f t="shared" ref="CZ32" si="164">CZ21/CZ19</f>
        <v>81.563857093305586</v>
      </c>
      <c r="DA32" s="36">
        <f t="shared" ref="DA32:DF32" si="165">DA21/DA19</f>
        <v>52.171052378664108</v>
      </c>
      <c r="DB32" s="36">
        <f t="shared" si="165"/>
        <v>2670949</v>
      </c>
      <c r="DC32" s="36">
        <f t="shared" si="165"/>
        <v>20.614039981403998</v>
      </c>
      <c r="DD32" s="36">
        <f t="shared" si="165"/>
        <v>62.181808240277242</v>
      </c>
      <c r="DE32" s="36">
        <f t="shared" si="165"/>
        <v>54.263061154765978</v>
      </c>
      <c r="DF32" s="36">
        <f t="shared" si="165"/>
        <v>49.346106930693068</v>
      </c>
      <c r="DG32" s="36">
        <f t="shared" ref="DG32" si="166">DG21/DG19</f>
        <v>195.47979725700657</v>
      </c>
      <c r="DH32" s="36">
        <f t="shared" ref="DH32:DL32" si="167">DH21/DH19</f>
        <v>45.56197167755991</v>
      </c>
      <c r="DI32" s="36">
        <f t="shared" ref="DI32:DK32" si="168">DI21/DI19</f>
        <v>84.32394578313253</v>
      </c>
      <c r="DJ32" s="36">
        <f t="shared" si="168"/>
        <v>47.783942528735629</v>
      </c>
      <c r="DK32" s="36">
        <f t="shared" si="168"/>
        <v>92.490666666666655</v>
      </c>
      <c r="DL32" s="36">
        <f t="shared" si="167"/>
        <v>56.6824011299435</v>
      </c>
      <c r="DM32" s="15"/>
      <c r="DN32" s="37"/>
      <c r="DO32" s="15"/>
      <c r="DP32" s="15"/>
    </row>
    <row r="33" spans="1:120" x14ac:dyDescent="0.2">
      <c r="A33" s="1"/>
      <c r="B33" s="15" t="s">
        <v>325</v>
      </c>
      <c r="C33" s="15" t="s">
        <v>326</v>
      </c>
      <c r="D33" s="36">
        <f t="shared" ref="D33:BF33" si="169">D21+D32*D29</f>
        <v>115572.93000605388</v>
      </c>
      <c r="E33" s="36">
        <f t="shared" si="169"/>
        <v>150695.5366530251</v>
      </c>
      <c r="F33" s="36">
        <f t="shared" si="169"/>
        <v>171049.77420634055</v>
      </c>
      <c r="G33" s="36">
        <f t="shared" si="169"/>
        <v>117734.77272136827</v>
      </c>
      <c r="H33" s="36">
        <f t="shared" si="169"/>
        <v>136403.17073170733</v>
      </c>
      <c r="I33" s="36">
        <f t="shared" si="169"/>
        <v>109579.60784313726</v>
      </c>
      <c r="J33" s="36">
        <f t="shared" si="169"/>
        <v>334426.10526315786</v>
      </c>
      <c r="K33" s="36">
        <f t="shared" si="169"/>
        <v>146330.19545234638</v>
      </c>
      <c r="L33" s="36">
        <f t="shared" si="169"/>
        <v>236189.72060154093</v>
      </c>
      <c r="M33" s="36">
        <f t="shared" ref="M33:AF33" si="170">M21+M32*M29</f>
        <v>151049.6269982238</v>
      </c>
      <c r="N33" s="36">
        <f>N21+N32*N29</f>
        <v>102713.16450216449</v>
      </c>
      <c r="O33" s="36">
        <f>O21+O32*O29</f>
        <v>302371.75972537446</v>
      </c>
      <c r="P33" s="36">
        <f>P21+P32*P29</f>
        <v>340626.0523590151</v>
      </c>
      <c r="Q33" s="271">
        <f t="shared" si="170"/>
        <v>193496.85</v>
      </c>
      <c r="R33" s="36">
        <f t="shared" si="170"/>
        <v>22006</v>
      </c>
      <c r="S33" s="73">
        <f t="shared" si="170"/>
        <v>7051.41</v>
      </c>
      <c r="T33" s="36">
        <f t="shared" si="170"/>
        <v>48350.68</v>
      </c>
      <c r="U33" s="36">
        <f t="shared" si="170"/>
        <v>45768.72</v>
      </c>
      <c r="V33" s="73">
        <f t="shared" si="170"/>
        <v>163884.75</v>
      </c>
      <c r="W33" s="36">
        <f>W21+W32*W29</f>
        <v>258373.49</v>
      </c>
      <c r="X33" s="73">
        <f t="shared" si="170"/>
        <v>35254.74</v>
      </c>
      <c r="Y33" s="73">
        <f>Y21+Y32*Y29</f>
        <v>136895.20000000001</v>
      </c>
      <c r="Z33" s="36">
        <f>Z21+Z32*Z29</f>
        <v>54961.919999999998</v>
      </c>
      <c r="AA33" s="36">
        <f>AA21+AA32*AA29</f>
        <v>28812.02</v>
      </c>
      <c r="AB33" s="36">
        <f>AB21+AB32*AB29</f>
        <v>50068.28</v>
      </c>
      <c r="AC33" s="73">
        <f t="shared" ref="AC33" si="171">AC21+AC32*AC29</f>
        <v>19280.3</v>
      </c>
      <c r="AD33" s="73">
        <f>AD21+AD32*AD29</f>
        <v>208384.64999999997</v>
      </c>
      <c r="AE33" s="317">
        <f>AE21+AE32*AE29</f>
        <v>0.01</v>
      </c>
      <c r="AF33" s="73">
        <f t="shared" si="170"/>
        <v>46764.05</v>
      </c>
      <c r="AG33" s="73">
        <f t="shared" si="169"/>
        <v>51039.39</v>
      </c>
      <c r="AH33" s="73">
        <f t="shared" ref="AH33:AL33" si="172">AH21+AH32*AH29</f>
        <v>37467.410000000003</v>
      </c>
      <c r="AI33" s="73">
        <f t="shared" si="172"/>
        <v>197373.06</v>
      </c>
      <c r="AJ33" s="73">
        <f t="shared" si="172"/>
        <v>89377.279999999999</v>
      </c>
      <c r="AK33" s="73">
        <f t="shared" si="172"/>
        <v>1536</v>
      </c>
      <c r="AL33" s="73">
        <f t="shared" si="172"/>
        <v>22066.39</v>
      </c>
      <c r="AM33" s="73">
        <f>AM21+AM32*AM29</f>
        <v>20294.759999999998</v>
      </c>
      <c r="AN33" s="36">
        <f t="shared" ref="AN33:AO33" si="173">AN21+AN32*AN29</f>
        <v>3348</v>
      </c>
      <c r="AO33" s="73">
        <f t="shared" si="173"/>
        <v>837</v>
      </c>
      <c r="AP33" s="73">
        <f t="shared" ref="AP33:AX33" si="174">AP21+AP32*AP29</f>
        <v>6519.86</v>
      </c>
      <c r="AQ33" s="73">
        <f t="shared" si="174"/>
        <v>294270.48</v>
      </c>
      <c r="AR33" s="73">
        <f t="shared" si="174"/>
        <v>50806.75</v>
      </c>
      <c r="AS33" s="73">
        <f t="shared" si="174"/>
        <v>170</v>
      </c>
      <c r="AT33" s="73">
        <f t="shared" si="174"/>
        <v>101161.87</v>
      </c>
      <c r="AU33" s="73">
        <f>AU21+AU32*AU29</f>
        <v>139679.47</v>
      </c>
      <c r="AV33" s="73">
        <f>AV21+AV32*AV29</f>
        <v>34493.1</v>
      </c>
      <c r="AW33" s="317">
        <f>AW21+AW32*AW29</f>
        <v>1142485.6200000001</v>
      </c>
      <c r="AX33" s="36">
        <f t="shared" si="174"/>
        <v>143764.66092404071</v>
      </c>
      <c r="AY33" s="36">
        <f t="shared" si="169"/>
        <v>179943.58732622964</v>
      </c>
      <c r="AZ33" s="36">
        <f t="shared" si="169"/>
        <v>395360.17052161356</v>
      </c>
      <c r="BA33" s="36">
        <f t="shared" si="169"/>
        <v>95102.608737167175</v>
      </c>
      <c r="BB33" s="36">
        <f t="shared" si="169"/>
        <v>258157.93931790412</v>
      </c>
      <c r="BC33" s="36">
        <f t="shared" si="169"/>
        <v>101767.44745011086</v>
      </c>
      <c r="BD33" s="36">
        <f t="shared" si="169"/>
        <v>217801.02740906741</v>
      </c>
      <c r="BE33" s="36">
        <f t="shared" si="169"/>
        <v>200114.2063547486</v>
      </c>
      <c r="BF33" s="36">
        <f t="shared" si="169"/>
        <v>1081024.3483022235</v>
      </c>
      <c r="BG33" s="36">
        <f t="shared" ref="BG33:BN33" si="175">BG21+BG32*BG29</f>
        <v>343025.73941122071</v>
      </c>
      <c r="BH33" s="36">
        <f t="shared" si="175"/>
        <v>325396.70698199043</v>
      </c>
      <c r="BI33" s="36">
        <f t="shared" si="175"/>
        <v>178792.61198103041</v>
      </c>
      <c r="BJ33" s="36">
        <f t="shared" si="175"/>
        <v>323667.01890482398</v>
      </c>
      <c r="BK33" s="36">
        <f t="shared" si="175"/>
        <v>79849.519233140178</v>
      </c>
      <c r="BL33" s="36">
        <f t="shared" si="175"/>
        <v>229773.95037946815</v>
      </c>
      <c r="BM33" s="36">
        <f t="shared" si="175"/>
        <v>204575.48879837067</v>
      </c>
      <c r="BN33" s="36">
        <f t="shared" si="175"/>
        <v>196486.94282259454</v>
      </c>
      <c r="BO33" s="36">
        <f t="shared" ref="BO33:CC33" si="176">BO21+BO32*BO29</f>
        <v>334356.80443370086</v>
      </c>
      <c r="BP33" s="36">
        <f t="shared" si="176"/>
        <v>106154.55744910827</v>
      </c>
      <c r="BQ33" s="36">
        <f t="shared" si="176"/>
        <v>89471.35092666425</v>
      </c>
      <c r="BR33" s="36">
        <f t="shared" si="176"/>
        <v>222248.80370830232</v>
      </c>
      <c r="BS33" s="36">
        <f t="shared" si="176"/>
        <v>184809.07820670126</v>
      </c>
      <c r="BT33" s="36">
        <f t="shared" si="176"/>
        <v>56114.009076348113</v>
      </c>
      <c r="BU33" s="36">
        <f t="shared" si="176"/>
        <v>512249.64928091376</v>
      </c>
      <c r="BV33" s="36">
        <f t="shared" si="176"/>
        <v>92699.966913155629</v>
      </c>
      <c r="BW33" s="36">
        <f t="shared" ref="BW33" si="177">BW21+BW32*BW29</f>
        <v>229493.98092359837</v>
      </c>
      <c r="BX33" s="36">
        <f t="shared" si="176"/>
        <v>115947.84021912805</v>
      </c>
      <c r="BY33" s="36">
        <f t="shared" si="176"/>
        <v>576271.80618806335</v>
      </c>
      <c r="BZ33" s="36">
        <f t="shared" si="176"/>
        <v>219809.45878467636</v>
      </c>
      <c r="CA33" s="36">
        <f t="shared" si="176"/>
        <v>80702.484472049691</v>
      </c>
      <c r="CB33" s="36">
        <f t="shared" si="176"/>
        <v>178956.50168326052</v>
      </c>
      <c r="CC33" s="36">
        <f t="shared" si="176"/>
        <v>280350.39395142178</v>
      </c>
      <c r="CD33" s="36">
        <f t="shared" ref="CD33:CV33" si="178">CD21+CD32*CD29</f>
        <v>43657.389485585081</v>
      </c>
      <c r="CE33" s="36">
        <f t="shared" si="178"/>
        <v>118915.52122137406</v>
      </c>
      <c r="CF33" s="36">
        <f t="shared" ref="CF33:CS33" si="179">CF21+CF32*CF29</f>
        <v>200591.39413236297</v>
      </c>
      <c r="CG33" s="36">
        <f t="shared" ref="CG33:CH33" si="180">CG21+CG32*CG29</f>
        <v>135075.71047156729</v>
      </c>
      <c r="CH33" s="36">
        <f t="shared" si="180"/>
        <v>90720.286168521459</v>
      </c>
      <c r="CI33" s="36">
        <f t="shared" si="179"/>
        <v>23674.848825989066</v>
      </c>
      <c r="CJ33" s="36">
        <f t="shared" si="179"/>
        <v>108991.11777445409</v>
      </c>
      <c r="CK33" s="36">
        <f t="shared" si="179"/>
        <v>247624.44211941303</v>
      </c>
      <c r="CL33" s="36">
        <f t="shared" si="179"/>
        <v>65459.303629893242</v>
      </c>
      <c r="CM33" s="36">
        <f t="shared" si="179"/>
        <v>40054.990817665064</v>
      </c>
      <c r="CN33" s="36">
        <f t="shared" si="179"/>
        <v>43453.112484548823</v>
      </c>
      <c r="CO33" s="36">
        <f t="shared" si="179"/>
        <v>250260.69921259841</v>
      </c>
      <c r="CP33" s="36">
        <f t="shared" si="179"/>
        <v>46866.843100189035</v>
      </c>
      <c r="CQ33" s="36">
        <f t="shared" si="179"/>
        <v>34360.80647482015</v>
      </c>
      <c r="CR33" s="36">
        <f t="shared" si="179"/>
        <v>101497.86961152882</v>
      </c>
      <c r="CS33" s="36">
        <f t="shared" si="179"/>
        <v>91758.985635359117</v>
      </c>
      <c r="CT33" s="36">
        <f t="shared" si="178"/>
        <v>228507.07981220659</v>
      </c>
      <c r="CU33" s="36">
        <f t="shared" si="178"/>
        <v>369678.01401214383</v>
      </c>
      <c r="CV33" s="36">
        <f t="shared" si="178"/>
        <v>45798.03668619247</v>
      </c>
      <c r="CW33" s="36">
        <f>CW21+CW32*CW29</f>
        <v>135731.95153295391</v>
      </c>
      <c r="CX33" s="36">
        <f t="shared" ref="CX33:CY33" si="181">CX21+CX32*CX29</f>
        <v>159092.30847568988</v>
      </c>
      <c r="CY33" s="36">
        <f t="shared" si="181"/>
        <v>108363.91712158808</v>
      </c>
      <c r="CZ33" s="36">
        <f t="shared" ref="CZ33" si="182">CZ21+CZ32*CZ29</f>
        <v>111334.66493236212</v>
      </c>
      <c r="DA33" s="36">
        <f t="shared" ref="DA33:DF33" si="183">DA21+DA32*DA29</f>
        <v>118949.99942335417</v>
      </c>
      <c r="DB33" s="36">
        <f t="shared" si="183"/>
        <v>4033132990</v>
      </c>
      <c r="DC33" s="36">
        <f t="shared" si="183"/>
        <v>36692.991166899119</v>
      </c>
      <c r="DD33" s="36">
        <f t="shared" si="183"/>
        <v>7609374.419787447</v>
      </c>
      <c r="DE33" s="36">
        <f t="shared" si="183"/>
        <v>93766.569675435603</v>
      </c>
      <c r="DF33" s="36">
        <f t="shared" si="183"/>
        <v>84875.303920792081</v>
      </c>
      <c r="DG33" s="36">
        <f t="shared" ref="DG33" si="184">DG21+DG32*DG29</f>
        <v>318241.1099344067</v>
      </c>
      <c r="DH33" s="36">
        <f t="shared" ref="DH33:DL33" si="185">DH21+DH32*DH29</f>
        <v>91123.943355119816</v>
      </c>
      <c r="DI33" s="36">
        <f t="shared" ref="DI33:DK33" si="186">DI21+DI32*DI29</f>
        <v>67459.156626506025</v>
      </c>
      <c r="DJ33" s="36">
        <f t="shared" si="186"/>
        <v>43005.548275862071</v>
      </c>
      <c r="DK33" s="36">
        <f t="shared" si="186"/>
        <v>139660.90666666665</v>
      </c>
      <c r="DL33" s="36">
        <f t="shared" si="185"/>
        <v>153609.30706214689</v>
      </c>
      <c r="DM33" s="15"/>
      <c r="DN33" s="37"/>
      <c r="DO33" s="15"/>
      <c r="DP33" s="15"/>
    </row>
    <row r="34" spans="1:120" x14ac:dyDescent="0.2">
      <c r="A34" s="1"/>
      <c r="B34" s="15" t="s">
        <v>327</v>
      </c>
      <c r="C34" s="15" t="s">
        <v>328</v>
      </c>
      <c r="D34" s="34">
        <f t="shared" ref="D34:BF34" si="187">D20-D21</f>
        <v>14536.11</v>
      </c>
      <c r="E34" s="34">
        <f t="shared" si="187"/>
        <v>41418.421481448735</v>
      </c>
      <c r="F34" s="34">
        <f t="shared" si="187"/>
        <v>-48911.34</v>
      </c>
      <c r="G34" s="34">
        <f t="shared" si="187"/>
        <v>-4375.6948774401899</v>
      </c>
      <c r="H34" s="34">
        <f t="shared" si="187"/>
        <v>-11055.18</v>
      </c>
      <c r="I34" s="34">
        <f t="shared" si="187"/>
        <v>-53124.033583218705</v>
      </c>
      <c r="J34" s="34">
        <f t="shared" si="187"/>
        <v>-16267.211922780407</v>
      </c>
      <c r="K34" s="34">
        <f t="shared" si="187"/>
        <v>-18537.543015087795</v>
      </c>
      <c r="L34" s="34">
        <f t="shared" si="187"/>
        <v>1916.9800000000105</v>
      </c>
      <c r="M34" s="34">
        <f t="shared" ref="M34:R34" si="188">M20-M21</f>
        <v>-1908.390000000014</v>
      </c>
      <c r="N34" s="34">
        <f>N20-N21</f>
        <v>93194.85</v>
      </c>
      <c r="O34" s="34">
        <f>O20-O21</f>
        <v>-82097.81</v>
      </c>
      <c r="P34" s="34">
        <f>P20-P21</f>
        <v>-84377.010000000009</v>
      </c>
      <c r="Q34" s="269">
        <f t="shared" si="188"/>
        <v>-5662.8500000000058</v>
      </c>
      <c r="R34" s="34">
        <f t="shared" si="188"/>
        <v>-506</v>
      </c>
      <c r="S34" s="34">
        <f t="shared" ref="S34:AF34" si="189">S20-S21</f>
        <v>51164.63822029451</v>
      </c>
      <c r="T34" s="34">
        <f t="shared" si="189"/>
        <v>36149.32</v>
      </c>
      <c r="U34" s="34">
        <f t="shared" si="189"/>
        <v>12942.567244972844</v>
      </c>
      <c r="V34" s="34">
        <f t="shared" si="189"/>
        <v>121115.25</v>
      </c>
      <c r="W34" s="34">
        <f>W20-W21</f>
        <v>-72773.489999999991</v>
      </c>
      <c r="X34" s="34">
        <f t="shared" si="189"/>
        <v>-17754.739999999998</v>
      </c>
      <c r="Y34" s="34">
        <f t="shared" ref="Y34:AD34" si="190">Y20-Y21</f>
        <v>-26345.200000000012</v>
      </c>
      <c r="Z34" s="34">
        <f t="shared" si="190"/>
        <v>22807.316952757858</v>
      </c>
      <c r="AA34" s="34">
        <f t="shared" si="190"/>
        <v>10862.98</v>
      </c>
      <c r="AB34" s="34">
        <f t="shared" si="190"/>
        <v>64926.100000000006</v>
      </c>
      <c r="AC34" s="34">
        <f t="shared" si="190"/>
        <v>18969.7</v>
      </c>
      <c r="AD34" s="34">
        <f t="shared" si="190"/>
        <v>-25884.649999999965</v>
      </c>
      <c r="AE34" s="315">
        <f>AE20-AE21</f>
        <v>-0.01</v>
      </c>
      <c r="AF34" s="34">
        <f t="shared" si="189"/>
        <v>69235.95</v>
      </c>
      <c r="AG34" s="34">
        <f t="shared" si="187"/>
        <v>13960.61</v>
      </c>
      <c r="AH34" s="34">
        <f t="shared" ref="AH34:AL34" si="191">AH20-AH21</f>
        <v>60532.59</v>
      </c>
      <c r="AI34" s="34">
        <f t="shared" si="191"/>
        <v>62626.94</v>
      </c>
      <c r="AJ34" s="34">
        <f t="shared" si="191"/>
        <v>35622.720000000001</v>
      </c>
      <c r="AK34" s="34">
        <f t="shared" si="191"/>
        <v>10464</v>
      </c>
      <c r="AL34" s="34">
        <f t="shared" si="191"/>
        <v>-7066.3899999999994</v>
      </c>
      <c r="AM34" s="34">
        <f>AM20-AM21</f>
        <v>17705.240000000002</v>
      </c>
      <c r="AN34" s="34">
        <f t="shared" ref="AN34:AO34" si="192">AN20-AN21</f>
        <v>1552</v>
      </c>
      <c r="AO34" s="34">
        <f t="shared" si="192"/>
        <v>2702</v>
      </c>
      <c r="AP34" s="34">
        <f t="shared" ref="AP34:AX34" si="193">AP20-AP21</f>
        <v>3480.1400000000003</v>
      </c>
      <c r="AQ34" s="34">
        <f t="shared" si="193"/>
        <v>20729.520000000019</v>
      </c>
      <c r="AR34" s="34">
        <f t="shared" si="193"/>
        <v>7193.25</v>
      </c>
      <c r="AS34" s="34">
        <f t="shared" si="193"/>
        <v>1630</v>
      </c>
      <c r="AT34" s="34">
        <f t="shared" si="193"/>
        <v>78838.13</v>
      </c>
      <c r="AU34" s="34">
        <f>AU20-AU21</f>
        <v>150020.53</v>
      </c>
      <c r="AV34" s="34">
        <f>AV20-AV21</f>
        <v>19971.647692056322</v>
      </c>
      <c r="AW34" s="315">
        <f>AW20-AW21</f>
        <v>939665.57999999984</v>
      </c>
      <c r="AX34" s="34">
        <f t="shared" si="193"/>
        <v>77685.28765147354</v>
      </c>
      <c r="AY34" s="34">
        <f t="shared" si="187"/>
        <v>-26461.880000000005</v>
      </c>
      <c r="AZ34" s="34">
        <f t="shared" si="187"/>
        <v>140205.90000000002</v>
      </c>
      <c r="BA34" s="34">
        <f t="shared" si="187"/>
        <v>13398.940000000002</v>
      </c>
      <c r="BB34" s="34">
        <f t="shared" si="187"/>
        <v>59084.97</v>
      </c>
      <c r="BC34" s="34">
        <f t="shared" si="187"/>
        <v>38736.31</v>
      </c>
      <c r="BD34" s="34">
        <f t="shared" si="187"/>
        <v>210620.96</v>
      </c>
      <c r="BE34" s="34">
        <f t="shared" si="187"/>
        <v>77869.97</v>
      </c>
      <c r="BF34" s="34">
        <f t="shared" si="187"/>
        <v>-441418.29485185631</v>
      </c>
      <c r="BG34" s="34">
        <f t="shared" ref="BG34:BN34" si="194">BG20-BG21</f>
        <v>-64569.97</v>
      </c>
      <c r="BH34" s="34">
        <f t="shared" si="194"/>
        <v>748661.02598349401</v>
      </c>
      <c r="BI34" s="34">
        <f t="shared" si="194"/>
        <v>-14077.010000000009</v>
      </c>
      <c r="BJ34" s="34">
        <f t="shared" si="194"/>
        <v>-48325.94</v>
      </c>
      <c r="BK34" s="34">
        <f t="shared" si="194"/>
        <v>28197.65</v>
      </c>
      <c r="BL34" s="34">
        <f t="shared" si="194"/>
        <v>30099.989999999991</v>
      </c>
      <c r="BM34" s="34">
        <f t="shared" si="194"/>
        <v>138393.60942616872</v>
      </c>
      <c r="BN34" s="34">
        <f t="shared" si="194"/>
        <v>127991.80090526838</v>
      </c>
      <c r="BO34" s="34">
        <f t="shared" ref="BO34:CC34" si="195">BO20-BO21</f>
        <v>-22442.739999999991</v>
      </c>
      <c r="BP34" s="34">
        <f t="shared" si="195"/>
        <v>2051.2200000000012</v>
      </c>
      <c r="BQ34" s="34">
        <f t="shared" si="195"/>
        <v>14416.460000000006</v>
      </c>
      <c r="BR34" s="34">
        <f t="shared" si="195"/>
        <v>-66509.920000000013</v>
      </c>
      <c r="BS34" s="34">
        <f t="shared" si="195"/>
        <v>-6387.6749270343571</v>
      </c>
      <c r="BT34" s="34">
        <f t="shared" si="195"/>
        <v>57258.09</v>
      </c>
      <c r="BU34" s="34">
        <f t="shared" si="195"/>
        <v>-82415.359042078606</v>
      </c>
      <c r="BV34" s="34">
        <f t="shared" si="195"/>
        <v>9897.43</v>
      </c>
      <c r="BW34" s="34">
        <f t="shared" ref="BW34" si="196">BW20-BW21</f>
        <v>5124.5330676788872</v>
      </c>
      <c r="BX34" s="34">
        <f t="shared" si="195"/>
        <v>7451.6413179997471</v>
      </c>
      <c r="BY34" s="34">
        <f t="shared" si="195"/>
        <v>-302446.77</v>
      </c>
      <c r="BZ34" s="34">
        <f t="shared" si="195"/>
        <v>24881.530924102641</v>
      </c>
      <c r="CA34" s="34">
        <f t="shared" si="195"/>
        <v>4624.75</v>
      </c>
      <c r="CB34" s="34">
        <f t="shared" si="195"/>
        <v>-43457.98000000001</v>
      </c>
      <c r="CC34" s="34">
        <f t="shared" si="195"/>
        <v>80869.97</v>
      </c>
      <c r="CD34" s="34">
        <f t="shared" ref="CD34:CV34" si="197">CD20-CD21</f>
        <v>52895.49</v>
      </c>
      <c r="CE34" s="34">
        <f t="shared" si="197"/>
        <v>-58992.170000000013</v>
      </c>
      <c r="CF34" s="34">
        <f t="shared" ref="CF34:CS34" si="198">CF20-CF21</f>
        <v>5506.2254489639599</v>
      </c>
      <c r="CG34" s="34">
        <f t="shared" ref="CG34:CH34" si="199">CG20-CG21</f>
        <v>9116.0099999999948</v>
      </c>
      <c r="CH34" s="34">
        <f t="shared" si="199"/>
        <v>50582.222755180352</v>
      </c>
      <c r="CI34" s="34">
        <f t="shared" si="198"/>
        <v>25143.309999999998</v>
      </c>
      <c r="CJ34" s="34">
        <f t="shared" si="198"/>
        <v>108816.01999999999</v>
      </c>
      <c r="CK34" s="34">
        <f t="shared" si="198"/>
        <v>-39094.69</v>
      </c>
      <c r="CL34" s="34">
        <f t="shared" si="198"/>
        <v>45707.05</v>
      </c>
      <c r="CM34" s="34">
        <f t="shared" si="198"/>
        <v>59839.83</v>
      </c>
      <c r="CN34" s="34">
        <f t="shared" si="198"/>
        <v>-1529.7599999999984</v>
      </c>
      <c r="CO34" s="34">
        <f t="shared" si="198"/>
        <v>-56996.789999999979</v>
      </c>
      <c r="CP34" s="34">
        <f t="shared" si="198"/>
        <v>49504.65</v>
      </c>
      <c r="CQ34" s="34">
        <f t="shared" si="198"/>
        <v>-14938.980000000003</v>
      </c>
      <c r="CR34" s="34">
        <f t="shared" si="198"/>
        <v>-56950.139821686957</v>
      </c>
      <c r="CS34" s="34">
        <f t="shared" si="198"/>
        <v>-5694.9029915666615</v>
      </c>
      <c r="CT34" s="34">
        <f t="shared" si="197"/>
        <v>17251.559640199594</v>
      </c>
      <c r="CU34" s="34">
        <f t="shared" si="197"/>
        <v>30663.911658641911</v>
      </c>
      <c r="CV34" s="34">
        <f t="shared" si="197"/>
        <v>38800.089999999997</v>
      </c>
      <c r="CW34" s="34">
        <f>CW20-CW21</f>
        <v>-17569.709513262715</v>
      </c>
      <c r="CX34" s="34">
        <f t="shared" ref="CX34:CY34" si="200">CX20-CX21</f>
        <v>-78382.849630544821</v>
      </c>
      <c r="CY34" s="34">
        <f t="shared" si="200"/>
        <v>7912.0800000000017</v>
      </c>
      <c r="CZ34" s="34">
        <f t="shared" ref="CZ34" si="201">CZ20-CZ21</f>
        <v>-39448.691431353451</v>
      </c>
      <c r="DA34" s="34">
        <f t="shared" ref="DA34:DF34" si="202">DA20-DA21</f>
        <v>-16755.111639722869</v>
      </c>
      <c r="DB34" s="34">
        <f t="shared" si="202"/>
        <v>-9249.4900000000016</v>
      </c>
      <c r="DC34" s="34">
        <f t="shared" si="202"/>
        <v>-1147.7000000000007</v>
      </c>
      <c r="DD34" s="34">
        <f>DD20-DD21</f>
        <v>5541474.8300000001</v>
      </c>
      <c r="DE34" s="34">
        <f t="shared" si="202"/>
        <v>-5163.9900000000052</v>
      </c>
      <c r="DF34" s="34">
        <f t="shared" si="202"/>
        <v>16100.27</v>
      </c>
      <c r="DG34" s="34">
        <f t="shared" ref="DG34" si="203">DG20-DG21</f>
        <v>-85909.81</v>
      </c>
      <c r="DH34" s="34">
        <f t="shared" ref="DH34:DL34" si="204">DH20-DH21</f>
        <v>6174.1100000000006</v>
      </c>
      <c r="DI34" s="34">
        <f t="shared" ref="DI34:DK34" si="205">DI20-DI21</f>
        <v>-2404.849221705048</v>
      </c>
      <c r="DJ34" s="34">
        <f t="shared" si="205"/>
        <v>-15981.329221705048</v>
      </c>
      <c r="DK34" s="34">
        <f t="shared" si="205"/>
        <v>11112.64</v>
      </c>
      <c r="DL34" s="34">
        <f t="shared" si="204"/>
        <v>24234.03</v>
      </c>
      <c r="DM34" s="15"/>
      <c r="DN34" s="39"/>
      <c r="DO34" s="15"/>
      <c r="DP34" s="15"/>
    </row>
    <row r="35" spans="1:120" x14ac:dyDescent="0.2">
      <c r="A35" s="1"/>
      <c r="B35" s="15" t="s">
        <v>329</v>
      </c>
      <c r="C35" s="15" t="s">
        <v>330</v>
      </c>
      <c r="D35" s="36">
        <f t="shared" ref="D35:BF35" si="206">(D15-D33)*D30</f>
        <v>31415.771173004327</v>
      </c>
      <c r="E35" s="36">
        <f t="shared" si="206"/>
        <v>97088.622649168916</v>
      </c>
      <c r="F35" s="36">
        <f t="shared" si="206"/>
        <v>18433.277092119875</v>
      </c>
      <c r="G35" s="36">
        <f t="shared" si="206"/>
        <v>24972.505017143852</v>
      </c>
      <c r="H35" s="36">
        <f t="shared" si="206"/>
        <v>21794.819999999996</v>
      </c>
      <c r="I35" s="36">
        <f t="shared" si="206"/>
        <v>26031.973259972499</v>
      </c>
      <c r="J35" s="36">
        <f t="shared" si="206"/>
        <v>131138.29235395032</v>
      </c>
      <c r="K35" s="36">
        <f t="shared" si="206"/>
        <v>48775.264755919357</v>
      </c>
      <c r="L35" s="36">
        <f t="shared" si="206"/>
        <v>31429.456914553088</v>
      </c>
      <c r="M35" s="36">
        <f t="shared" ref="M35:R35" si="207">(M15-M33)*M30</f>
        <v>71168.276666666672</v>
      </c>
      <c r="N35" s="36">
        <f>(N15-N33)*N30</f>
        <v>103347.28902439025</v>
      </c>
      <c r="O35" s="36">
        <f>(O15-O33)*O30</f>
        <v>-56330.084081429966</v>
      </c>
      <c r="P35" s="36">
        <f>(P15-P33)*P30</f>
        <v>-24219.974824120611</v>
      </c>
      <c r="Q35" s="271">
        <f t="shared" si="207"/>
        <v>-5662.8500000000058</v>
      </c>
      <c r="R35" s="36">
        <f t="shared" si="207"/>
        <v>-506</v>
      </c>
      <c r="S35" s="73">
        <f t="shared" ref="S35:AF35" si="208">(S15-S33)*S30</f>
        <v>51164.63822029451</v>
      </c>
      <c r="T35" s="36">
        <f t="shared" si="208"/>
        <v>36149.32</v>
      </c>
      <c r="U35" s="36">
        <f t="shared" si="208"/>
        <v>12942.573603405253</v>
      </c>
      <c r="V35" s="73">
        <f t="shared" si="208"/>
        <v>121115.27000000002</v>
      </c>
      <c r="W35" s="36">
        <f>(W15-W33)*W30</f>
        <v>-72773.489999999991</v>
      </c>
      <c r="X35" s="73">
        <f t="shared" si="208"/>
        <v>-17754.739999999998</v>
      </c>
      <c r="Y35" s="73">
        <f t="shared" ref="Y35:AD35" si="209">(Y15-Y33)*Y30</f>
        <v>-26345.200000000012</v>
      </c>
      <c r="Z35" s="36">
        <f t="shared" si="209"/>
        <v>22807.315473658207</v>
      </c>
      <c r="AA35" s="36">
        <f t="shared" si="209"/>
        <v>10862.98</v>
      </c>
      <c r="AB35" s="36">
        <f t="shared" si="209"/>
        <v>64926.100000000006</v>
      </c>
      <c r="AC35" s="73">
        <f t="shared" si="209"/>
        <v>18969.7</v>
      </c>
      <c r="AD35" s="73">
        <f t="shared" si="209"/>
        <v>-25884.649999999965</v>
      </c>
      <c r="AE35" s="317">
        <f>(AE15-AE33)*AE30</f>
        <v>-2.0000000009313228E-2</v>
      </c>
      <c r="AF35" s="73">
        <f t="shared" si="208"/>
        <v>69235.95</v>
      </c>
      <c r="AG35" s="73">
        <f t="shared" si="206"/>
        <v>13960.61</v>
      </c>
      <c r="AH35" s="73">
        <f t="shared" ref="AH35:AL35" si="210">(AH15-AH33)*AH30</f>
        <v>60532.59</v>
      </c>
      <c r="AI35" s="73">
        <f t="shared" si="210"/>
        <v>62626.94</v>
      </c>
      <c r="AJ35" s="73">
        <f t="shared" si="210"/>
        <v>35622.720000000001</v>
      </c>
      <c r="AK35" s="73">
        <f t="shared" si="210"/>
        <v>10464</v>
      </c>
      <c r="AL35" s="73">
        <f t="shared" si="210"/>
        <v>-7066.3899999999994</v>
      </c>
      <c r="AM35" s="73">
        <f>(AM15-AM33)*AM30</f>
        <v>17705.240000000002</v>
      </c>
      <c r="AN35" s="36">
        <f t="shared" ref="AN35:AO35" si="211">(AN15-AN33)*AN30</f>
        <v>1552</v>
      </c>
      <c r="AO35" s="73">
        <f t="shared" si="211"/>
        <v>2702</v>
      </c>
      <c r="AP35" s="73">
        <f t="shared" ref="AP35:AX35" si="212">(AP15-AP33)*AP30</f>
        <v>3480.1400000000003</v>
      </c>
      <c r="AQ35" s="73">
        <f t="shared" si="212"/>
        <v>20729.530000000028</v>
      </c>
      <c r="AR35" s="73">
        <f t="shared" si="212"/>
        <v>7193.25</v>
      </c>
      <c r="AS35" s="73">
        <f t="shared" si="212"/>
        <v>1630</v>
      </c>
      <c r="AT35" s="73">
        <f t="shared" si="212"/>
        <v>78838.13</v>
      </c>
      <c r="AU35" s="73">
        <f>(AU15-AU33)*AU30</f>
        <v>150020.53</v>
      </c>
      <c r="AV35" s="73">
        <f>(AV15-AV33)*AV30</f>
        <v>19971.647692056322</v>
      </c>
      <c r="AW35" s="317">
        <f>(AW15-AW33)*AW30</f>
        <v>939665.57999999961</v>
      </c>
      <c r="AX35" s="36">
        <f t="shared" si="212"/>
        <v>82634.590869167296</v>
      </c>
      <c r="AY35" s="36">
        <f t="shared" si="206"/>
        <v>-31366.005000000012</v>
      </c>
      <c r="AZ35" s="36">
        <f t="shared" si="206"/>
        <v>118023.79934716139</v>
      </c>
      <c r="BA35" s="36">
        <f t="shared" si="206"/>
        <v>6930.5712167657248</v>
      </c>
      <c r="BB35" s="36">
        <f t="shared" si="206"/>
        <v>93374.794142052255</v>
      </c>
      <c r="BC35" s="36">
        <f t="shared" si="206"/>
        <v>21884.386923076923</v>
      </c>
      <c r="BD35" s="36">
        <f t="shared" si="206"/>
        <v>207228.6523076923</v>
      </c>
      <c r="BE35" s="36">
        <f t="shared" si="206"/>
        <v>88769.97</v>
      </c>
      <c r="BF35" s="36">
        <f t="shared" si="206"/>
        <v>-223159.90431085601</v>
      </c>
      <c r="BG35" s="36">
        <f t="shared" ref="BG35:BN35" si="213">(BG15-BG33)*BG30</f>
        <v>30205.054777006942</v>
      </c>
      <c r="BH35" s="36">
        <f t="shared" si="213"/>
        <v>742467.21233091829</v>
      </c>
      <c r="BI35" s="36">
        <f t="shared" si="213"/>
        <v>20648.04946550999</v>
      </c>
      <c r="BJ35" s="36">
        <f t="shared" si="213"/>
        <v>16164.382580645166</v>
      </c>
      <c r="BK35" s="36">
        <f t="shared" si="213"/>
        <v>22580.844829178212</v>
      </c>
      <c r="BL35" s="36">
        <f t="shared" si="213"/>
        <v>54335.087955706964</v>
      </c>
      <c r="BM35" s="36">
        <f t="shared" si="213"/>
        <v>132286.44811649769</v>
      </c>
      <c r="BN35" s="36">
        <f t="shared" si="213"/>
        <v>147605.1121067277</v>
      </c>
      <c r="BO35" s="36">
        <f t="shared" ref="BO35:CC35" si="214">(BO15-BO33)*BO30</f>
        <v>11055.176666666655</v>
      </c>
      <c r="BP35" s="36">
        <f t="shared" si="214"/>
        <v>3693.088512110729</v>
      </c>
      <c r="BQ35" s="36">
        <f t="shared" si="214"/>
        <v>29202.083483185022</v>
      </c>
      <c r="BR35" s="36">
        <f t="shared" si="214"/>
        <v>-55754.570271478784</v>
      </c>
      <c r="BS35" s="36">
        <f t="shared" si="214"/>
        <v>41115.053640492973</v>
      </c>
      <c r="BT35" s="36">
        <f t="shared" si="214"/>
        <v>34802.917586206888</v>
      </c>
      <c r="BU35" s="36">
        <f t="shared" si="214"/>
        <v>-77623.781790907567</v>
      </c>
      <c r="BV35" s="36">
        <f t="shared" si="214"/>
        <v>18289.135069124426</v>
      </c>
      <c r="BW35" s="36">
        <f t="shared" ref="BW35" si="215">(BW15-BW33)*BW30</f>
        <v>44442.037432133548</v>
      </c>
      <c r="BX35" s="36">
        <f t="shared" si="214"/>
        <v>9051.1714754992827</v>
      </c>
      <c r="BY35" s="36">
        <f t="shared" si="214"/>
        <v>-230239.49207563768</v>
      </c>
      <c r="BZ35" s="36">
        <f t="shared" si="214"/>
        <v>35620.003049697822</v>
      </c>
      <c r="CA35" s="36">
        <f t="shared" si="214"/>
        <v>6512.9852941176468</v>
      </c>
      <c r="CB35" s="36">
        <f t="shared" si="214"/>
        <v>-28875.837142857148</v>
      </c>
      <c r="CC35" s="36">
        <f t="shared" si="214"/>
        <v>49094.554261957834</v>
      </c>
      <c r="CD35" s="36">
        <f t="shared" ref="CD35:CV35" si="216">(CD15-CD33)*CD30</f>
        <v>53345.49</v>
      </c>
      <c r="CE35" s="36">
        <f t="shared" si="216"/>
        <v>-55399.656263736273</v>
      </c>
      <c r="CF35" s="36">
        <f t="shared" ref="CF35:CS35" si="217">(CF15-CF33)*CF30</f>
        <v>893.9835112134565</v>
      </c>
      <c r="CG35" s="36">
        <f t="shared" ref="CG35:CH35" si="218">(CG15-CG33)*CG30</f>
        <v>31059.147254901945</v>
      </c>
      <c r="CH35" s="36">
        <f t="shared" si="218"/>
        <v>46775.289140445129</v>
      </c>
      <c r="CI35" s="36">
        <f t="shared" si="217"/>
        <v>12315.198888888888</v>
      </c>
      <c r="CJ35" s="36">
        <f t="shared" si="217"/>
        <v>101340.84678983832</v>
      </c>
      <c r="CK35" s="36">
        <f t="shared" si="217"/>
        <v>50698.421455108357</v>
      </c>
      <c r="CL35" s="36">
        <f t="shared" si="217"/>
        <v>26906.48820224719</v>
      </c>
      <c r="CM35" s="36">
        <f t="shared" si="217"/>
        <v>72171.408947368414</v>
      </c>
      <c r="CN35" s="36">
        <f t="shared" si="217"/>
        <v>-6046.4266666666654</v>
      </c>
      <c r="CO35" s="36">
        <f t="shared" si="217"/>
        <v>-8819.5754013157748</v>
      </c>
      <c r="CP35" s="36">
        <f t="shared" si="217"/>
        <v>27485.9</v>
      </c>
      <c r="CQ35" s="36">
        <f t="shared" si="217"/>
        <v>-15683.807586206904</v>
      </c>
      <c r="CR35" s="36">
        <f t="shared" si="217"/>
        <v>-18924.770375167962</v>
      </c>
      <c r="CS35" s="36">
        <f t="shared" si="217"/>
        <v>52117.347459862955</v>
      </c>
      <c r="CT35" s="36">
        <f t="shared" si="216"/>
        <v>43119.392083515704</v>
      </c>
      <c r="CU35" s="36">
        <f t="shared" si="216"/>
        <v>46197.123567039904</v>
      </c>
      <c r="CV35" s="36">
        <f t="shared" si="216"/>
        <v>72996.518571428576</v>
      </c>
      <c r="CW35" s="36">
        <f>(CW15-CW33)*CW30</f>
        <v>36635.779947571682</v>
      </c>
      <c r="CX35" s="36">
        <f t="shared" ref="CX35:CY35" si="219">(CX15-CX33)*CX30</f>
        <v>-71202.202913938658</v>
      </c>
      <c r="CY35" s="36">
        <f t="shared" si="219"/>
        <v>28617.559452054797</v>
      </c>
      <c r="CZ35" s="36">
        <f t="shared" ref="CZ35" si="220">(CZ15-CZ33)*CZ30</f>
        <v>-7568.8643450998852</v>
      </c>
      <c r="DA35" s="36">
        <f t="shared" ref="DA35:DF35" si="221">(DA15-DA33)*DA30</f>
        <v>-11467.327007819784</v>
      </c>
      <c r="DB35" s="36">
        <f t="shared" si="221"/>
        <v>-26708.911854304639</v>
      </c>
      <c r="DC35" s="36">
        <f t="shared" si="221"/>
        <v>8498.8695224719086</v>
      </c>
      <c r="DD35" s="36">
        <f t="shared" si="221"/>
        <v>3266493.016891716</v>
      </c>
      <c r="DE35" s="36">
        <f t="shared" si="221"/>
        <v>34921.947499999995</v>
      </c>
      <c r="DF35" s="36">
        <f t="shared" si="221"/>
        <v>18396.054883720928</v>
      </c>
      <c r="DG35" s="36">
        <f t="shared" ref="DG35" si="222">(DG15-DG33)*DG30</f>
        <v>-102103.91319410321</v>
      </c>
      <c r="DH35" s="36">
        <f t="shared" ref="DH35:DL35" si="223">(DH15-DH33)*DH30</f>
        <v>31614.110000000004</v>
      </c>
      <c r="DI35" s="36">
        <f t="shared" ref="DI35:DK35" si="224">(DI15-DI33)*DI30</f>
        <v>-16195.393530008438</v>
      </c>
      <c r="DJ35" s="36">
        <f t="shared" si="224"/>
        <v>-14085.721756646162</v>
      </c>
      <c r="DK35" s="36">
        <f t="shared" si="224"/>
        <v>-145.63804635761576</v>
      </c>
      <c r="DL35" s="36">
        <f t="shared" si="223"/>
        <v>37801.81984501845</v>
      </c>
      <c r="DM35" s="15"/>
      <c r="DN35" s="37"/>
      <c r="DO35" s="1" t="s">
        <v>331</v>
      </c>
      <c r="DP35" s="15"/>
    </row>
    <row r="36" spans="1:120" x14ac:dyDescent="0.2">
      <c r="A36" s="1"/>
      <c r="B36" s="15"/>
      <c r="C36" s="15"/>
      <c r="AW36" s="526"/>
      <c r="DM36" s="15"/>
      <c r="DN36" s="37"/>
      <c r="DO36" s="101">
        <v>-3601101.8459579749</v>
      </c>
      <c r="DP36" s="72"/>
    </row>
    <row r="37" spans="1:120" x14ac:dyDescent="0.2">
      <c r="A37" s="40"/>
      <c r="B37" s="40" t="s">
        <v>332</v>
      </c>
      <c r="C37" s="40" t="s">
        <v>333</v>
      </c>
      <c r="D37" s="166"/>
      <c r="E37" s="166"/>
      <c r="F37" s="166"/>
      <c r="G37" s="166"/>
      <c r="H37" s="166"/>
      <c r="I37" s="166"/>
      <c r="J37" s="166"/>
      <c r="K37" s="166"/>
      <c r="L37" s="166"/>
      <c r="M37" s="166"/>
      <c r="N37" s="166"/>
      <c r="O37" s="166"/>
      <c r="P37" s="166"/>
      <c r="Q37" s="272">
        <f t="shared" ref="Q37:BF37" si="225">Q35-Q34</f>
        <v>0</v>
      </c>
      <c r="R37" s="41">
        <f t="shared" si="225"/>
        <v>0</v>
      </c>
      <c r="S37" s="41">
        <f t="shared" ref="S37:AF37" si="226">S35-S34</f>
        <v>0</v>
      </c>
      <c r="T37" s="41">
        <f t="shared" si="226"/>
        <v>0</v>
      </c>
      <c r="U37" s="41">
        <f t="shared" si="226"/>
        <v>6.358432408887893E-3</v>
      </c>
      <c r="V37" s="41">
        <f t="shared" si="226"/>
        <v>2.0000000018626451E-2</v>
      </c>
      <c r="W37" s="41">
        <f>W35-W34</f>
        <v>0</v>
      </c>
      <c r="X37" s="41">
        <f t="shared" si="226"/>
        <v>0</v>
      </c>
      <c r="Y37" s="41">
        <f t="shared" ref="Y37:AD37" si="227">Y35-Y34</f>
        <v>0</v>
      </c>
      <c r="Z37" s="41">
        <f t="shared" si="227"/>
        <v>-1.4790996501687914E-3</v>
      </c>
      <c r="AA37" s="41">
        <f t="shared" si="227"/>
        <v>0</v>
      </c>
      <c r="AB37" s="41">
        <f t="shared" si="227"/>
        <v>0</v>
      </c>
      <c r="AC37" s="41">
        <f t="shared" si="227"/>
        <v>0</v>
      </c>
      <c r="AD37" s="41">
        <f t="shared" si="227"/>
        <v>0</v>
      </c>
      <c r="AE37" s="325">
        <f>AE35-AE34</f>
        <v>-1.0000000009313227E-2</v>
      </c>
      <c r="AF37" s="41">
        <f t="shared" si="226"/>
        <v>0</v>
      </c>
      <c r="AG37" s="41">
        <f t="shared" si="225"/>
        <v>0</v>
      </c>
      <c r="AH37" s="41">
        <f>AH35-AH34</f>
        <v>0</v>
      </c>
      <c r="AI37" s="41">
        <f>AI35-AI34</f>
        <v>0</v>
      </c>
      <c r="AJ37" s="41">
        <f t="shared" ref="AJ37" si="228">AJ35-AJ34</f>
        <v>0</v>
      </c>
      <c r="AK37" s="41">
        <f>AK35-AK34</f>
        <v>0</v>
      </c>
      <c r="AL37" s="41">
        <f>AL35-AL34</f>
        <v>0</v>
      </c>
      <c r="AM37" s="41">
        <f>AM35-AM34</f>
        <v>0</v>
      </c>
      <c r="AN37" s="41">
        <f t="shared" ref="AN37:AO37" si="229">AN35-AN34</f>
        <v>0</v>
      </c>
      <c r="AO37" s="41">
        <f t="shared" si="229"/>
        <v>0</v>
      </c>
      <c r="AP37" s="41">
        <f t="shared" ref="AP37:AX37" si="230">AP35-AP34</f>
        <v>0</v>
      </c>
      <c r="AQ37" s="41">
        <f t="shared" si="230"/>
        <v>1.0000000009313226E-2</v>
      </c>
      <c r="AR37" s="41">
        <f t="shared" si="230"/>
        <v>0</v>
      </c>
      <c r="AS37" s="41">
        <f t="shared" si="230"/>
        <v>0</v>
      </c>
      <c r="AT37" s="41">
        <f t="shared" si="230"/>
        <v>0</v>
      </c>
      <c r="AU37" s="41">
        <f>AU35-AU34</f>
        <v>0</v>
      </c>
      <c r="AV37" s="41">
        <f>AV35-AV34</f>
        <v>0</v>
      </c>
      <c r="AW37" s="325">
        <f>AW35-AW34</f>
        <v>0</v>
      </c>
      <c r="AX37" s="41">
        <f t="shared" si="230"/>
        <v>4949.3032176937559</v>
      </c>
      <c r="AY37" s="41">
        <f t="shared" si="225"/>
        <v>-4904.1250000000073</v>
      </c>
      <c r="AZ37" s="41">
        <f t="shared" si="225"/>
        <v>-22182.100652838635</v>
      </c>
      <c r="BA37" s="41">
        <f t="shared" si="225"/>
        <v>-6468.3687832342775</v>
      </c>
      <c r="BB37" s="41">
        <f t="shared" si="225"/>
        <v>34289.824142052254</v>
      </c>
      <c r="BC37" s="41">
        <f t="shared" si="225"/>
        <v>-16851.923076923074</v>
      </c>
      <c r="BD37" s="41">
        <f t="shared" si="225"/>
        <v>-3392.3076923076878</v>
      </c>
      <c r="BE37" s="41">
        <f t="shared" si="225"/>
        <v>10900</v>
      </c>
      <c r="BF37" s="41">
        <f t="shared" si="225"/>
        <v>218258.39054100029</v>
      </c>
      <c r="BG37" s="41">
        <f t="shared" ref="BG37:BL37" si="231">BG35-BG34</f>
        <v>94775.02477700694</v>
      </c>
      <c r="BH37" s="41">
        <f t="shared" si="231"/>
        <v>-6193.8136525757145</v>
      </c>
      <c r="BI37" s="41">
        <f t="shared" si="231"/>
        <v>34725.059465509999</v>
      </c>
      <c r="BJ37" s="41">
        <f t="shared" si="231"/>
        <v>64490.322580645166</v>
      </c>
      <c r="BK37" s="41">
        <f t="shared" si="231"/>
        <v>-5616.8051708217899</v>
      </c>
      <c r="BL37" s="41">
        <f t="shared" si="231"/>
        <v>24235.097955706973</v>
      </c>
      <c r="BM37" s="41">
        <f t="shared" ref="BM37" si="232">BM35-BM34</f>
        <v>-6107.1613096710353</v>
      </c>
      <c r="BN37" s="41">
        <f t="shared" ref="BN37:BR37" si="233">BN35-BN34</f>
        <v>19613.311201459321</v>
      </c>
      <c r="BO37" s="41">
        <f t="shared" si="233"/>
        <v>33497.916666666642</v>
      </c>
      <c r="BP37" s="41">
        <f t="shared" ref="BP37" si="234">BP35-BP34</f>
        <v>1641.8685121107278</v>
      </c>
      <c r="BQ37" s="41">
        <f t="shared" ref="BQ37" si="235">BQ35-BQ34</f>
        <v>14785.623483185016</v>
      </c>
      <c r="BR37" s="41">
        <f t="shared" si="233"/>
        <v>10755.349728521229</v>
      </c>
      <c r="BS37" s="41">
        <f t="shared" ref="BS37:BV37" si="236">BS35-BS34</f>
        <v>47502.728567527331</v>
      </c>
      <c r="BT37" s="41">
        <f t="shared" si="236"/>
        <v>-22455.172413793109</v>
      </c>
      <c r="BU37" s="41">
        <f t="shared" si="236"/>
        <v>4791.5772511710384</v>
      </c>
      <c r="BV37" s="41">
        <f t="shared" si="236"/>
        <v>8391.7050691244258</v>
      </c>
      <c r="BW37" s="41">
        <f t="shared" ref="BW37" si="237">BW35-BW34</f>
        <v>39317.50436445466</v>
      </c>
      <c r="BX37" s="41">
        <f t="shared" ref="BX37:CB37" si="238">BX35-BX34</f>
        <v>1599.5301574995356</v>
      </c>
      <c r="BY37" s="41">
        <f t="shared" si="238"/>
        <v>72207.277924362337</v>
      </c>
      <c r="BZ37" s="41">
        <f t="shared" si="238"/>
        <v>10738.472125595181</v>
      </c>
      <c r="CA37" s="41">
        <f t="shared" si="238"/>
        <v>1888.2352941176468</v>
      </c>
      <c r="CB37" s="41">
        <f t="shared" si="238"/>
        <v>14582.142857142862</v>
      </c>
      <c r="CC37" s="41">
        <f t="shared" ref="CC37:CV37" si="239">CC35-CC34</f>
        <v>-31775.415738042168</v>
      </c>
      <c r="CD37" s="41">
        <f t="shared" si="239"/>
        <v>450</v>
      </c>
      <c r="CE37" s="41">
        <f t="shared" si="239"/>
        <v>3592.5137362637397</v>
      </c>
      <c r="CF37" s="41">
        <f t="shared" ref="CF37:CS37" si="240">CF35-CF34</f>
        <v>-4612.241937750503</v>
      </c>
      <c r="CG37" s="41">
        <f t="shared" ref="CG37:CH37" si="241">CG35-CG34</f>
        <v>21943.137254901951</v>
      </c>
      <c r="CH37" s="41">
        <f t="shared" si="241"/>
        <v>-3806.9336147352224</v>
      </c>
      <c r="CI37" s="41">
        <f t="shared" si="240"/>
        <v>-12828.111111111109</v>
      </c>
      <c r="CJ37" s="41">
        <f t="shared" si="240"/>
        <v>-7475.1732101616653</v>
      </c>
      <c r="CK37" s="41">
        <f t="shared" si="240"/>
        <v>89793.111455108359</v>
      </c>
      <c r="CL37" s="41">
        <f t="shared" si="240"/>
        <v>-18800.561797752813</v>
      </c>
      <c r="CM37" s="41">
        <f t="shared" si="240"/>
        <v>12331.578947368413</v>
      </c>
      <c r="CN37" s="41">
        <f t="shared" si="240"/>
        <v>-4516.666666666667</v>
      </c>
      <c r="CO37" s="41">
        <f t="shared" si="240"/>
        <v>48177.214598684208</v>
      </c>
      <c r="CP37" s="41">
        <f t="shared" si="240"/>
        <v>-22018.75</v>
      </c>
      <c r="CQ37" s="41">
        <f t="shared" si="240"/>
        <v>-744.82758620690038</v>
      </c>
      <c r="CR37" s="41">
        <f t="shared" si="240"/>
        <v>38025.369446518991</v>
      </c>
      <c r="CS37" s="41">
        <f t="shared" si="240"/>
        <v>57812.250451429616</v>
      </c>
      <c r="CT37" s="41">
        <f t="shared" si="239"/>
        <v>25867.832443316111</v>
      </c>
      <c r="CU37" s="41">
        <f t="shared" si="239"/>
        <v>15533.211908397992</v>
      </c>
      <c r="CV37" s="41">
        <f t="shared" si="239"/>
        <v>34196.42857142858</v>
      </c>
      <c r="CW37" s="41">
        <f>CW35-CW34</f>
        <v>54205.489460834397</v>
      </c>
      <c r="CX37" s="41">
        <f t="shared" ref="CX37:CY37" si="242">CX35-CX34</f>
        <v>7180.646716606163</v>
      </c>
      <c r="CY37" s="41">
        <f t="shared" si="242"/>
        <v>20705.479452054795</v>
      </c>
      <c r="CZ37" s="41">
        <f t="shared" ref="CZ37" si="243">CZ35-CZ34</f>
        <v>31879.827086253565</v>
      </c>
      <c r="DA37" s="41">
        <f t="shared" ref="DA37:DF37" si="244">DA35-DA34</f>
        <v>5287.784631903085</v>
      </c>
      <c r="DB37" s="41">
        <f t="shared" si="244"/>
        <v>-17459.421854304637</v>
      </c>
      <c r="DC37" s="41">
        <f t="shared" si="244"/>
        <v>9646.5695224719093</v>
      </c>
      <c r="DD37" s="41">
        <f t="shared" si="244"/>
        <v>-2274981.813108284</v>
      </c>
      <c r="DE37" s="41">
        <f t="shared" si="244"/>
        <v>40085.9375</v>
      </c>
      <c r="DF37" s="41">
        <f t="shared" si="244"/>
        <v>2295.7848837209276</v>
      </c>
      <c r="DG37" s="41">
        <f t="shared" ref="DG37" si="245">DG35-DG34</f>
        <v>-16194.103194103212</v>
      </c>
      <c r="DH37" s="41">
        <f t="shared" ref="DH37:DL37" si="246">DH35-DH34</f>
        <v>25440.000000000004</v>
      </c>
      <c r="DI37" s="41">
        <f t="shared" ref="DI37:DK37" si="247">DI35-DI34</f>
        <v>-13790.54430830339</v>
      </c>
      <c r="DJ37" s="41">
        <f t="shared" si="247"/>
        <v>1895.6074650588853</v>
      </c>
      <c r="DK37" s="41">
        <f t="shared" si="247"/>
        <v>-11258.278046357615</v>
      </c>
      <c r="DL37" s="41">
        <f t="shared" si="246"/>
        <v>13567.789845018451</v>
      </c>
      <c r="DM37" s="40"/>
      <c r="DN37" s="42">
        <f>SUM(D37:DM37)</f>
        <v>-1206584.7637867192</v>
      </c>
      <c r="DO37" s="138">
        <f>+DN37-DO36</f>
        <v>2394517.0821712557</v>
      </c>
      <c r="DP37" s="40" t="s">
        <v>332</v>
      </c>
    </row>
    <row r="38" spans="1:120" x14ac:dyDescent="0.2">
      <c r="A38" s="15"/>
      <c r="B38" s="15"/>
      <c r="C38" s="15"/>
      <c r="D38" s="93" t="s">
        <v>334</v>
      </c>
      <c r="E38" s="93" t="s">
        <v>334</v>
      </c>
      <c r="F38" s="93" t="s">
        <v>334</v>
      </c>
      <c r="G38" s="93" t="s">
        <v>334</v>
      </c>
      <c r="H38" s="93" t="s">
        <v>335</v>
      </c>
      <c r="I38" s="93" t="s">
        <v>335</v>
      </c>
      <c r="J38" s="93" t="s">
        <v>335</v>
      </c>
      <c r="K38" s="93" t="s">
        <v>335</v>
      </c>
      <c r="L38" s="93" t="s">
        <v>335</v>
      </c>
      <c r="M38" s="93" t="s">
        <v>335</v>
      </c>
      <c r="N38" s="93" t="s">
        <v>335</v>
      </c>
      <c r="O38" s="93" t="s">
        <v>335</v>
      </c>
      <c r="P38" s="93" t="s">
        <v>335</v>
      </c>
      <c r="Q38" s="271"/>
      <c r="R38" s="93"/>
      <c r="S38" s="73"/>
      <c r="T38" s="36"/>
      <c r="U38" s="36"/>
      <c r="V38" s="280"/>
      <c r="W38" s="93"/>
      <c r="X38" s="73"/>
      <c r="Y38" s="73"/>
      <c r="Z38" s="93"/>
      <c r="AA38" s="36"/>
      <c r="AB38" s="93"/>
      <c r="AC38" s="73"/>
      <c r="AD38" s="73"/>
      <c r="AE38" s="317"/>
      <c r="AF38" s="73"/>
      <c r="AG38" s="73"/>
      <c r="AH38" s="73"/>
      <c r="AI38" s="73"/>
      <c r="AJ38" s="73"/>
      <c r="AK38" s="73"/>
      <c r="AL38" s="73"/>
      <c r="AM38" s="73"/>
      <c r="AN38" s="36"/>
      <c r="AO38" s="73"/>
      <c r="AP38" s="73"/>
      <c r="AQ38" s="73"/>
      <c r="AR38" s="73"/>
      <c r="AS38" s="73"/>
      <c r="AT38" s="73"/>
      <c r="AU38" s="73"/>
      <c r="AV38" s="73"/>
      <c r="AW38" s="317"/>
      <c r="AX38" s="93"/>
      <c r="AY38" s="36"/>
      <c r="AZ38" s="36"/>
      <c r="BA38" s="36"/>
      <c r="BB38" s="36"/>
      <c r="BC38" s="36"/>
      <c r="BD38" s="36"/>
      <c r="BE38" s="36"/>
      <c r="BF38" s="36"/>
      <c r="BG38" s="93"/>
      <c r="BH38" s="36"/>
      <c r="BI38" s="36"/>
      <c r="BJ38" s="36"/>
      <c r="BK38" s="36"/>
      <c r="BL38" s="36"/>
      <c r="BM38" s="36"/>
      <c r="BN38" s="36"/>
      <c r="BO38" s="36"/>
      <c r="BP38" s="36"/>
      <c r="BQ38" s="36"/>
      <c r="BR38" s="36"/>
      <c r="BS38" s="36"/>
      <c r="BT38" s="36"/>
      <c r="BU38" s="38"/>
      <c r="BV38" s="36"/>
      <c r="BW38" s="36"/>
      <c r="BX38" s="36"/>
      <c r="BY38" s="36"/>
      <c r="BZ38" s="36"/>
      <c r="CA38" s="36"/>
      <c r="CB38" s="36"/>
      <c r="CC38" s="36"/>
      <c r="CD38" s="36"/>
      <c r="CE38" s="36"/>
      <c r="CF38" s="36"/>
      <c r="CG38" s="36"/>
      <c r="CH38" s="36"/>
      <c r="CI38" s="36"/>
      <c r="CJ38" s="36"/>
      <c r="CK38" s="36"/>
      <c r="CL38" s="36"/>
      <c r="CM38" s="36"/>
      <c r="CN38" s="36"/>
      <c r="CO38" s="36"/>
      <c r="CP38" s="36"/>
      <c r="CQ38" s="36"/>
      <c r="CR38" s="36"/>
      <c r="CS38" s="36"/>
      <c r="CT38" s="36"/>
      <c r="CU38" s="36"/>
      <c r="CV38" s="36"/>
      <c r="CW38" s="36"/>
      <c r="CX38" s="36"/>
      <c r="CY38" s="36"/>
      <c r="CZ38" s="36"/>
      <c r="DA38" s="36"/>
      <c r="DB38" s="36"/>
      <c r="DC38" s="36"/>
      <c r="DD38" s="36"/>
      <c r="DE38" s="36"/>
      <c r="DF38" s="36"/>
      <c r="DG38" s="36"/>
      <c r="DH38" s="36"/>
      <c r="DI38" s="36"/>
      <c r="DJ38" s="36"/>
      <c r="DK38" s="36"/>
      <c r="DL38" s="36"/>
      <c r="DM38" s="15"/>
      <c r="DN38" s="1"/>
      <c r="DO38" s="34"/>
      <c r="DP38" s="15"/>
    </row>
    <row r="39" spans="1:120" x14ac:dyDescent="0.2">
      <c r="A39" s="37" t="s">
        <v>336</v>
      </c>
      <c r="B39" s="31" t="s">
        <v>337</v>
      </c>
      <c r="C39" s="31" t="s">
        <v>338</v>
      </c>
      <c r="D39" s="36">
        <f t="shared" ref="D39:BF39" si="248">D15-D18*D32</f>
        <v>34427.069993946119</v>
      </c>
      <c r="E39" s="36">
        <f t="shared" si="248"/>
        <v>144285.22662473549</v>
      </c>
      <c r="F39" s="36">
        <f t="shared" si="248"/>
        <v>28950.225793659454</v>
      </c>
      <c r="G39" s="36">
        <f t="shared" si="248"/>
        <v>46106.413246634067</v>
      </c>
      <c r="H39" s="36">
        <f t="shared" si="248"/>
        <v>88596.829268292669</v>
      </c>
      <c r="I39" s="36">
        <f t="shared" si="248"/>
        <v>30025.34401380911</v>
      </c>
      <c r="J39" s="36">
        <f t="shared" si="248"/>
        <v>178116.52611741982</v>
      </c>
      <c r="K39" s="36">
        <f t="shared" si="248"/>
        <v>51913.682855840627</v>
      </c>
      <c r="L39" s="36">
        <f t="shared" si="248"/>
        <v>45110.279398459068</v>
      </c>
      <c r="M39" s="36">
        <f t="shared" ref="M39:R39" si="249">M15-M18*M32</f>
        <v>68950.373001776199</v>
      </c>
      <c r="N39" s="36">
        <f>N15-N18*N32</f>
        <v>122286.83549783551</v>
      </c>
      <c r="O39" s="36">
        <f>O15-O18*O32</f>
        <v>-64371.759725374461</v>
      </c>
      <c r="P39" s="36">
        <f>P15-P18*P32</f>
        <v>-30626.052359015099</v>
      </c>
      <c r="Q39" s="271">
        <f t="shared" si="249"/>
        <v>-5662.8500000000058</v>
      </c>
      <c r="R39" s="36">
        <f t="shared" si="249"/>
        <v>-506</v>
      </c>
      <c r="S39" s="73">
        <f t="shared" ref="S39:AF39" si="250">S15-S18*S32</f>
        <v>51164.63822029451</v>
      </c>
      <c r="T39" s="36">
        <f t="shared" si="250"/>
        <v>36149.32</v>
      </c>
      <c r="U39" s="36">
        <f t="shared" si="250"/>
        <v>12942.573603405253</v>
      </c>
      <c r="V39" s="73">
        <f t="shared" si="250"/>
        <v>121115.27000000002</v>
      </c>
      <c r="W39" s="36">
        <f>W15-W18*W32</f>
        <v>-72773.489999999991</v>
      </c>
      <c r="X39" s="73">
        <f t="shared" si="250"/>
        <v>-17754.739999999998</v>
      </c>
      <c r="Y39" s="73">
        <f t="shared" ref="Y39:AD39" si="251">Y15-Y18*Y32</f>
        <v>-26345.200000000012</v>
      </c>
      <c r="Z39" s="36">
        <f t="shared" si="251"/>
        <v>22807.3154736582</v>
      </c>
      <c r="AA39" s="36">
        <f t="shared" si="251"/>
        <v>10862.98</v>
      </c>
      <c r="AB39" s="36">
        <f t="shared" si="251"/>
        <v>64926.100000000006</v>
      </c>
      <c r="AC39" s="73">
        <f t="shared" si="251"/>
        <v>18969.7</v>
      </c>
      <c r="AD39" s="73">
        <f t="shared" si="251"/>
        <v>-25884.649999999994</v>
      </c>
      <c r="AE39" s="317">
        <f>AE15-AE18*AE32</f>
        <v>-2.0000000009313228E-2</v>
      </c>
      <c r="AF39" s="73">
        <f t="shared" si="250"/>
        <v>69235.95</v>
      </c>
      <c r="AG39" s="73">
        <f t="shared" si="248"/>
        <v>13960.61</v>
      </c>
      <c r="AH39" s="73">
        <f t="shared" ref="AH39:AL39" si="252">AH15-AH18*AH32</f>
        <v>60532.59</v>
      </c>
      <c r="AI39" s="73">
        <f t="shared" si="252"/>
        <v>62626.94</v>
      </c>
      <c r="AJ39" s="73">
        <f t="shared" si="252"/>
        <v>35622.719999999987</v>
      </c>
      <c r="AK39" s="73">
        <f t="shared" si="252"/>
        <v>10464</v>
      </c>
      <c r="AL39" s="73">
        <f t="shared" si="252"/>
        <v>-7066.3899999999994</v>
      </c>
      <c r="AM39" s="73">
        <f>AM15-AM18*AM32</f>
        <v>17705.240000000002</v>
      </c>
      <c r="AN39" s="36">
        <f t="shared" ref="AN39:AO39" si="253">AN15-AN18*AN32</f>
        <v>1552</v>
      </c>
      <c r="AO39" s="73">
        <f t="shared" si="253"/>
        <v>2702</v>
      </c>
      <c r="AP39" s="73">
        <f t="shared" ref="AP39:AX39" si="254">AP15-AP18*AP32</f>
        <v>3480.1400000000003</v>
      </c>
      <c r="AQ39" s="73">
        <f t="shared" si="254"/>
        <v>20729.530000000028</v>
      </c>
      <c r="AR39" s="73">
        <f t="shared" si="254"/>
        <v>7193.25</v>
      </c>
      <c r="AS39" s="73">
        <f t="shared" si="254"/>
        <v>1630</v>
      </c>
      <c r="AT39" s="73">
        <f t="shared" si="254"/>
        <v>78838.13</v>
      </c>
      <c r="AU39" s="73">
        <f>AU15-AU18*AU32</f>
        <v>150020.53</v>
      </c>
      <c r="AV39" s="73">
        <f>AV15-AV18*AV32</f>
        <v>19971.647692056322</v>
      </c>
      <c r="AW39" s="317">
        <f>AW15-AW18*AW32</f>
        <v>939665.57999999961</v>
      </c>
      <c r="AX39" s="36">
        <f t="shared" si="254"/>
        <v>85047.347130141978</v>
      </c>
      <c r="AY39" s="36">
        <f t="shared" si="248"/>
        <v>-33643.587326229637</v>
      </c>
      <c r="AZ39" s="36">
        <f t="shared" si="248"/>
        <v>132639.82947838638</v>
      </c>
      <c r="BA39" s="36">
        <f t="shared" si="248"/>
        <v>7397.3912628328108</v>
      </c>
      <c r="BB39" s="36">
        <f t="shared" si="248"/>
        <v>96842.060682095907</v>
      </c>
      <c r="BC39" s="36">
        <f t="shared" si="248"/>
        <v>25232.552549889137</v>
      </c>
      <c r="BD39" s="36">
        <f t="shared" si="248"/>
        <v>232198.97259093259</v>
      </c>
      <c r="BE39" s="36">
        <f t="shared" si="248"/>
        <v>89885.793645251426</v>
      </c>
      <c r="BF39" s="36">
        <f t="shared" si="248"/>
        <v>-228769.84050200589</v>
      </c>
      <c r="BG39" s="36">
        <f t="shared" ref="BG39:BN39" si="255">BG15-BG18*BG32</f>
        <v>46974.260588779289</v>
      </c>
      <c r="BH39" s="36">
        <f t="shared" si="255"/>
        <v>751483.90254345676</v>
      </c>
      <c r="BI39" s="36">
        <f t="shared" si="255"/>
        <v>21207.388018969592</v>
      </c>
      <c r="BJ39" s="36">
        <f t="shared" si="255"/>
        <v>16332.981095176016</v>
      </c>
      <c r="BK39" s="36">
        <f t="shared" si="255"/>
        <v>30150.480766859822</v>
      </c>
      <c r="BL39" s="36">
        <f t="shared" si="255"/>
        <v>70226.049620531878</v>
      </c>
      <c r="BM39" s="36">
        <f t="shared" si="255"/>
        <v>134711.25062779803</v>
      </c>
      <c r="BN39" s="36">
        <f t="shared" si="255"/>
        <v>163184.09353654471</v>
      </c>
      <c r="BO39" s="36">
        <f t="shared" ref="BO39:CC39" si="256">BO15-BO18*BO32</f>
        <v>15643.195566299197</v>
      </c>
      <c r="BP39" s="36">
        <f t="shared" si="256"/>
        <v>3845.4425508917193</v>
      </c>
      <c r="BQ39" s="36">
        <f t="shared" si="256"/>
        <v>30528.649073335764</v>
      </c>
      <c r="BR39" s="36">
        <f t="shared" si="256"/>
        <v>-72248.803708302294</v>
      </c>
      <c r="BS39" s="36">
        <f t="shared" si="256"/>
        <v>41755.35414551245</v>
      </c>
      <c r="BT39" s="36">
        <f t="shared" si="256"/>
        <v>53885.990923651894</v>
      </c>
      <c r="BU39" s="36">
        <f>BU15-BU18*BU32</f>
        <v>-84173.296826578793</v>
      </c>
      <c r="BV39" s="36">
        <f t="shared" si="256"/>
        <v>27300.033086844371</v>
      </c>
      <c r="BW39" s="36">
        <f t="shared" ref="BW39" si="257">BW15-BW18*BW32</f>
        <v>42904.359255199146</v>
      </c>
      <c r="BX39" s="36">
        <f t="shared" si="256"/>
        <v>9916.8279119827785</v>
      </c>
      <c r="BY39" s="36">
        <f t="shared" si="256"/>
        <v>-234771.80618806335</v>
      </c>
      <c r="BZ39" s="36">
        <f t="shared" si="256"/>
        <v>36231.707197182724</v>
      </c>
      <c r="CA39" s="36">
        <f t="shared" si="256"/>
        <v>39297.515527950309</v>
      </c>
      <c r="CB39" s="36">
        <f t="shared" si="256"/>
        <v>-28956.501683260518</v>
      </c>
      <c r="CC39" s="36">
        <f t="shared" si="256"/>
        <v>169649.60604857822</v>
      </c>
      <c r="CD39" s="36">
        <f t="shared" ref="CD39:CV39" si="258">CD15-CD18*CD32</f>
        <v>66342.610514414933</v>
      </c>
      <c r="CE39" s="36">
        <f t="shared" si="258"/>
        <v>-68415.521221374045</v>
      </c>
      <c r="CF39" s="36">
        <f t="shared" ref="CF39:CS39" si="259">CF15-CF18*CF32</f>
        <v>914.92513087575207</v>
      </c>
      <c r="CG39" s="36">
        <f t="shared" ref="CG39:CH39" si="260">CG15-CG18*CG32</f>
        <v>54924.28952843271</v>
      </c>
      <c r="CH39" s="36">
        <f t="shared" si="260"/>
        <v>53542.46133723449</v>
      </c>
      <c r="CI39" s="36">
        <f t="shared" si="259"/>
        <v>17825.151174010934</v>
      </c>
      <c r="CJ39" s="36">
        <f t="shared" si="259"/>
        <v>105008.88222554591</v>
      </c>
      <c r="CK39" s="36">
        <f t="shared" si="259"/>
        <v>73375.557880586974</v>
      </c>
      <c r="CL39" s="36">
        <f t="shared" si="259"/>
        <v>54540.696370106765</v>
      </c>
      <c r="CM39" s="36">
        <f t="shared" si="259"/>
        <v>79945.009182334936</v>
      </c>
      <c r="CN39" s="36">
        <f t="shared" si="259"/>
        <v>-13453.112484548823</v>
      </c>
      <c r="CO39" s="36">
        <f t="shared" si="259"/>
        <v>-11728.569212598435</v>
      </c>
      <c r="CP39" s="36">
        <f t="shared" si="259"/>
        <v>83133.156899810972</v>
      </c>
      <c r="CQ39" s="36">
        <f t="shared" si="259"/>
        <v>-16360.806474820143</v>
      </c>
      <c r="CR39" s="36">
        <f t="shared" si="259"/>
        <v>-20572.98032638873</v>
      </c>
      <c r="CS39" s="36">
        <f t="shared" si="259"/>
        <v>63347.052161159387</v>
      </c>
      <c r="CT39" s="36">
        <f t="shared" si="258"/>
        <v>161950.76838879142</v>
      </c>
      <c r="CU39" s="36">
        <f t="shared" si="258"/>
        <v>77678.48894971679</v>
      </c>
      <c r="CV39" s="36">
        <f t="shared" si="258"/>
        <v>99201.96331380753</v>
      </c>
      <c r="CW39" s="36">
        <f>CW15-CW18*CW32</f>
        <v>40355.182611608237</v>
      </c>
      <c r="CX39" s="36">
        <f t="shared" ref="CX39:CY39" si="261">CX15-CX18*CX32</f>
        <v>-71342.54891179793</v>
      </c>
      <c r="CY39" s="36">
        <f t="shared" si="261"/>
        <v>116636.08287841192</v>
      </c>
      <c r="CZ39" s="36">
        <f t="shared" ref="CZ39" si="262">CZ15-CZ18*CZ32</f>
        <v>-7167.1868408333976</v>
      </c>
      <c r="DA39" s="36">
        <f t="shared" ref="DA39:DF39" si="263">DA15-DA18*DA32</f>
        <v>-25127.828522661322</v>
      </c>
      <c r="DB39" s="36">
        <f t="shared" si="263"/>
        <v>-4033045690</v>
      </c>
      <c r="DC39" s="36">
        <f t="shared" si="263"/>
        <v>28132.008833100881</v>
      </c>
      <c r="DD39" s="36">
        <f t="shared" si="263"/>
        <v>20522682.580212552</v>
      </c>
      <c r="DE39" s="36">
        <f t="shared" si="263"/>
        <v>41233.430324564397</v>
      </c>
      <c r="DF39" s="36">
        <f t="shared" si="263"/>
        <v>50124.696079207919</v>
      </c>
      <c r="DG39" s="36">
        <f t="shared" ref="DG39" si="264">DG15-DG18*DG32</f>
        <v>-198241.1099344067</v>
      </c>
      <c r="DH39" s="36">
        <f t="shared" ref="DH39:DL39" si="265">DH15-DH18*DH32</f>
        <v>68876.056644880184</v>
      </c>
      <c r="DI39" s="36">
        <f t="shared" ref="DI39:DK39" si="266">DI15-DI18*DI32</f>
        <v>-39025.044650622745</v>
      </c>
      <c r="DJ39" s="36">
        <f t="shared" si="266"/>
        <v>-14571.436299978781</v>
      </c>
      <c r="DK39" s="36">
        <f t="shared" si="266"/>
        <v>-14660.896666666653</v>
      </c>
      <c r="DL39" s="36">
        <f t="shared" si="265"/>
        <v>289386.8129378531</v>
      </c>
      <c r="DM39" s="15"/>
      <c r="DN39" s="37"/>
      <c r="DO39" s="73"/>
      <c r="DP39" s="31"/>
    </row>
    <row r="40" spans="1:120" x14ac:dyDescent="0.2">
      <c r="A40" s="37" t="s">
        <v>339</v>
      </c>
      <c r="B40" s="31" t="s">
        <v>340</v>
      </c>
      <c r="C40" s="31" t="s">
        <v>341</v>
      </c>
      <c r="D40" s="36">
        <f t="shared" ref="D40:BF40" si="267">D35-D39</f>
        <v>-3011.2988209417927</v>
      </c>
      <c r="E40" s="36">
        <f t="shared" si="267"/>
        <v>-47196.60397556657</v>
      </c>
      <c r="F40" s="36">
        <f t="shared" si="267"/>
        <v>-10516.948701539579</v>
      </c>
      <c r="G40" s="36">
        <f t="shared" si="267"/>
        <v>-21133.908229490215</v>
      </c>
      <c r="H40" s="36">
        <f t="shared" si="267"/>
        <v>-66802.009268292677</v>
      </c>
      <c r="I40" s="36">
        <f t="shared" si="267"/>
        <v>-3993.3707538366107</v>
      </c>
      <c r="J40" s="36">
        <f t="shared" si="267"/>
        <v>-46978.2337634695</v>
      </c>
      <c r="K40" s="36">
        <f t="shared" si="267"/>
        <v>-3138.4180999212695</v>
      </c>
      <c r="L40" s="36">
        <f t="shared" si="267"/>
        <v>-13680.82248390598</v>
      </c>
      <c r="M40" s="36">
        <f t="shared" ref="M40:R40" si="268">M35-M39</f>
        <v>2217.903664890473</v>
      </c>
      <c r="N40" s="36">
        <f>N35-N39</f>
        <v>-18939.546473445254</v>
      </c>
      <c r="O40" s="36">
        <f>O35-O39</f>
        <v>8041.6756439444944</v>
      </c>
      <c r="P40" s="36">
        <f>P35-P39</f>
        <v>6406.0775348944881</v>
      </c>
      <c r="Q40" s="271">
        <f t="shared" si="268"/>
        <v>0</v>
      </c>
      <c r="R40" s="36">
        <f t="shared" si="268"/>
        <v>0</v>
      </c>
      <c r="S40" s="73">
        <f t="shared" ref="S40:AF40" si="269">S35-S39</f>
        <v>0</v>
      </c>
      <c r="T40" s="36">
        <f t="shared" si="269"/>
        <v>0</v>
      </c>
      <c r="U40" s="36">
        <f t="shared" si="269"/>
        <v>0</v>
      </c>
      <c r="V40" s="73">
        <f t="shared" si="269"/>
        <v>0</v>
      </c>
      <c r="W40" s="36">
        <f>W35-W39</f>
        <v>0</v>
      </c>
      <c r="X40" s="73">
        <f t="shared" si="269"/>
        <v>0</v>
      </c>
      <c r="Y40" s="73">
        <f t="shared" ref="Y40:AD40" si="270">Y35-Y39</f>
        <v>0</v>
      </c>
      <c r="Z40" s="36">
        <f t="shared" si="270"/>
        <v>0</v>
      </c>
      <c r="AA40" s="36">
        <f t="shared" si="270"/>
        <v>0</v>
      </c>
      <c r="AB40" s="36">
        <f t="shared" si="270"/>
        <v>0</v>
      </c>
      <c r="AC40" s="73">
        <f t="shared" si="270"/>
        <v>0</v>
      </c>
      <c r="AD40" s="73">
        <f t="shared" si="270"/>
        <v>2.9103830456733704E-11</v>
      </c>
      <c r="AE40" s="317">
        <f>AE35-AE39</f>
        <v>0</v>
      </c>
      <c r="AF40" s="73">
        <f t="shared" si="269"/>
        <v>0</v>
      </c>
      <c r="AG40" s="73">
        <f t="shared" si="267"/>
        <v>0</v>
      </c>
      <c r="AH40" s="73">
        <f>AH35-AH39</f>
        <v>0</v>
      </c>
      <c r="AI40" s="73">
        <f>AI35-AI39</f>
        <v>0</v>
      </c>
      <c r="AJ40" s="73">
        <f t="shared" ref="AJ40" si="271">AJ35-AJ39</f>
        <v>0</v>
      </c>
      <c r="AK40" s="73">
        <f>AK35-AK39</f>
        <v>0</v>
      </c>
      <c r="AL40" s="73">
        <f>AL35-AL39</f>
        <v>0</v>
      </c>
      <c r="AM40" s="73">
        <f>AM35-AM39</f>
        <v>0</v>
      </c>
      <c r="AN40" s="36">
        <f t="shared" ref="AN40:AO40" si="272">AN35-AN39</f>
        <v>0</v>
      </c>
      <c r="AO40" s="73">
        <f t="shared" si="272"/>
        <v>0</v>
      </c>
      <c r="AP40" s="73">
        <f t="shared" ref="AP40:AX40" si="273">AP35-AP39</f>
        <v>0</v>
      </c>
      <c r="AQ40" s="73">
        <f t="shared" si="273"/>
        <v>0</v>
      </c>
      <c r="AR40" s="73">
        <f t="shared" si="273"/>
        <v>0</v>
      </c>
      <c r="AS40" s="73">
        <f t="shared" si="273"/>
        <v>0</v>
      </c>
      <c r="AT40" s="73">
        <f t="shared" si="273"/>
        <v>0</v>
      </c>
      <c r="AU40" s="73">
        <f>AU35-AU39</f>
        <v>0</v>
      </c>
      <c r="AV40" s="73">
        <f>AV35-AV39</f>
        <v>0</v>
      </c>
      <c r="AW40" s="317">
        <f>AW35-AW39</f>
        <v>0</v>
      </c>
      <c r="AX40" s="36">
        <f t="shared" si="273"/>
        <v>-2412.7562609746819</v>
      </c>
      <c r="AY40" s="36">
        <f t="shared" si="267"/>
        <v>2277.5823262296253</v>
      </c>
      <c r="AZ40" s="36">
        <f t="shared" si="267"/>
        <v>-14616.030131224994</v>
      </c>
      <c r="BA40" s="36">
        <f t="shared" si="267"/>
        <v>-466.82004606708597</v>
      </c>
      <c r="BB40" s="36">
        <f t="shared" si="267"/>
        <v>-3467.2665400436526</v>
      </c>
      <c r="BC40" s="36">
        <f t="shared" si="267"/>
        <v>-3348.1656268122133</v>
      </c>
      <c r="BD40" s="36">
        <f t="shared" si="267"/>
        <v>-24970.320283240289</v>
      </c>
      <c r="BE40" s="36">
        <f t="shared" si="267"/>
        <v>-1115.8236452514248</v>
      </c>
      <c r="BF40" s="36">
        <f t="shared" si="267"/>
        <v>5609.9361911498709</v>
      </c>
      <c r="BG40" s="36">
        <f t="shared" ref="BG40:BL40" si="274">BG35-BG39</f>
        <v>-16769.205811772346</v>
      </c>
      <c r="BH40" s="36">
        <f t="shared" si="274"/>
        <v>-9016.6902125384659</v>
      </c>
      <c r="BI40" s="36">
        <f t="shared" si="274"/>
        <v>-559.33855345960183</v>
      </c>
      <c r="BJ40" s="36">
        <f t="shared" si="274"/>
        <v>-168.59851453084957</v>
      </c>
      <c r="BK40" s="36">
        <f t="shared" si="274"/>
        <v>-7569.6359376816108</v>
      </c>
      <c r="BL40" s="36">
        <f t="shared" si="274"/>
        <v>-15890.961664824914</v>
      </c>
      <c r="BM40" s="36">
        <f t="shared" ref="BM40" si="275">BM35-BM39</f>
        <v>-2424.8025113003387</v>
      </c>
      <c r="BN40" s="36">
        <f t="shared" ref="BN40:BR40" si="276">BN35-BN39</f>
        <v>-15578.981429817009</v>
      </c>
      <c r="BO40" s="36">
        <f t="shared" si="276"/>
        <v>-4588.0188996325414</v>
      </c>
      <c r="BP40" s="36">
        <f t="shared" ref="BP40" si="277">BP35-BP39</f>
        <v>-152.35403878099032</v>
      </c>
      <c r="BQ40" s="36">
        <f t="shared" ref="BQ40" si="278">BQ35-BQ39</f>
        <v>-1326.5655901507416</v>
      </c>
      <c r="BR40" s="36">
        <f t="shared" si="276"/>
        <v>16494.23343682351</v>
      </c>
      <c r="BS40" s="36">
        <f t="shared" ref="BS40:BV40" si="279">BS35-BS39</f>
        <v>-640.30050501947699</v>
      </c>
      <c r="BT40" s="36">
        <f t="shared" si="279"/>
        <v>-19083.073337445006</v>
      </c>
      <c r="BU40" s="36">
        <f>BU35-BU39</f>
        <v>6549.5150356712256</v>
      </c>
      <c r="BV40" s="36">
        <f t="shared" si="279"/>
        <v>-9010.8980177199446</v>
      </c>
      <c r="BW40" s="36">
        <f t="shared" ref="BW40" si="280">BW35-BW39</f>
        <v>1537.6781769344016</v>
      </c>
      <c r="BX40" s="36">
        <f t="shared" ref="BX40:CB40" si="281">BX35-BX39</f>
        <v>-865.65643648349578</v>
      </c>
      <c r="BY40" s="36">
        <f t="shared" si="281"/>
        <v>4532.3141124256654</v>
      </c>
      <c r="BZ40" s="36">
        <f t="shared" si="281"/>
        <v>-611.70414748490293</v>
      </c>
      <c r="CA40" s="36">
        <f t="shared" si="281"/>
        <v>-32784.530233832658</v>
      </c>
      <c r="CB40" s="36">
        <f t="shared" si="281"/>
        <v>80.664540403369756</v>
      </c>
      <c r="CC40" s="36">
        <f t="shared" ref="CC40:CV40" si="282">CC35-CC39</f>
        <v>-120555.05178662039</v>
      </c>
      <c r="CD40" s="36">
        <f t="shared" si="282"/>
        <v>-12997.120514414935</v>
      </c>
      <c r="CE40" s="36">
        <f t="shared" si="282"/>
        <v>13015.864957637772</v>
      </c>
      <c r="CF40" s="36">
        <f t="shared" ref="CF40:CS40" si="283">CF35-CF39</f>
        <v>-20.941619662295579</v>
      </c>
      <c r="CG40" s="36">
        <f t="shared" ref="CG40:CH40" si="284">CG35-CG39</f>
        <v>-23865.142273530764</v>
      </c>
      <c r="CH40" s="36">
        <f t="shared" si="284"/>
        <v>-6767.1721967893609</v>
      </c>
      <c r="CI40" s="36">
        <f t="shared" si="283"/>
        <v>-5509.9522851220463</v>
      </c>
      <c r="CJ40" s="36">
        <f t="shared" si="283"/>
        <v>-3668.0354357075848</v>
      </c>
      <c r="CK40" s="36">
        <f t="shared" si="283"/>
        <v>-22677.136425478617</v>
      </c>
      <c r="CL40" s="36">
        <f t="shared" si="283"/>
        <v>-27634.208167859575</v>
      </c>
      <c r="CM40" s="36">
        <f t="shared" si="283"/>
        <v>-7773.6002349665214</v>
      </c>
      <c r="CN40" s="36">
        <f t="shared" si="283"/>
        <v>7406.6858178821576</v>
      </c>
      <c r="CO40" s="36">
        <f t="shared" si="283"/>
        <v>2908.9938112826603</v>
      </c>
      <c r="CP40" s="36">
        <f t="shared" si="283"/>
        <v>-55647.256899810971</v>
      </c>
      <c r="CQ40" s="36">
        <f t="shared" si="283"/>
        <v>676.99888861323961</v>
      </c>
      <c r="CR40" s="36">
        <f t="shared" si="283"/>
        <v>1648.2099512207678</v>
      </c>
      <c r="CS40" s="36">
        <f t="shared" si="283"/>
        <v>-11229.704701296432</v>
      </c>
      <c r="CT40" s="36">
        <f t="shared" si="282"/>
        <v>-118831.37630527571</v>
      </c>
      <c r="CU40" s="36">
        <f t="shared" si="282"/>
        <v>-31481.365382676886</v>
      </c>
      <c r="CV40" s="36">
        <f t="shared" si="282"/>
        <v>-26205.444742378953</v>
      </c>
      <c r="CW40" s="36">
        <f t="shared" ref="CW40:CY40" si="285">CW35-CW39</f>
        <v>-3719.4026640365555</v>
      </c>
      <c r="CX40" s="36">
        <f t="shared" si="285"/>
        <v>140.34599785927276</v>
      </c>
      <c r="CY40" s="36">
        <f t="shared" si="285"/>
        <v>-88018.523426357133</v>
      </c>
      <c r="CZ40" s="36">
        <f t="shared" ref="CZ40" si="286">CZ35-CZ39</f>
        <v>-401.67750426648763</v>
      </c>
      <c r="DA40" s="36">
        <f t="shared" ref="DA40:DF40" si="287">DA35-DA39</f>
        <v>13660.501514841539</v>
      </c>
      <c r="DB40" s="36">
        <f t="shared" si="287"/>
        <v>4033018981.0881457</v>
      </c>
      <c r="DC40" s="36">
        <f t="shared" si="287"/>
        <v>-19633.139310628972</v>
      </c>
      <c r="DD40" s="36">
        <f t="shared" si="287"/>
        <v>-17256189.563320838</v>
      </c>
      <c r="DE40" s="36">
        <f t="shared" si="287"/>
        <v>-6311.4828245644021</v>
      </c>
      <c r="DF40" s="36">
        <f t="shared" si="287"/>
        <v>-31728.641195486991</v>
      </c>
      <c r="DG40" s="36">
        <f t="shared" ref="DG40" si="288">DG35-DG39</f>
        <v>96137.196740303494</v>
      </c>
      <c r="DH40" s="36">
        <f t="shared" ref="DH40:DL40" si="289">DH35-DH39</f>
        <v>-37261.946644880183</v>
      </c>
      <c r="DI40" s="36">
        <f t="shared" ref="DI40:DK40" si="290">DI35-DI39</f>
        <v>22829.651120614308</v>
      </c>
      <c r="DJ40" s="36">
        <f t="shared" si="290"/>
        <v>485.71454333261863</v>
      </c>
      <c r="DK40" s="36">
        <f t="shared" si="290"/>
        <v>14515.258620309038</v>
      </c>
      <c r="DL40" s="36">
        <f t="shared" si="289"/>
        <v>-251584.99309283466</v>
      </c>
      <c r="DM40" s="15"/>
      <c r="DN40" s="37"/>
      <c r="DO40" s="73"/>
      <c r="DP40" s="31"/>
    </row>
    <row r="41" spans="1:120" x14ac:dyDescent="0.2">
      <c r="A41" s="37"/>
      <c r="B41" s="31"/>
      <c r="C41" s="31" t="s">
        <v>342</v>
      </c>
      <c r="D41" s="36">
        <f t="shared" ref="D41:BF41" si="291">IF(D40&gt;0,D40,0)</f>
        <v>0</v>
      </c>
      <c r="E41" s="36">
        <f t="shared" si="291"/>
        <v>0</v>
      </c>
      <c r="F41" s="36">
        <f t="shared" si="291"/>
        <v>0</v>
      </c>
      <c r="G41" s="36">
        <f t="shared" si="291"/>
        <v>0</v>
      </c>
      <c r="H41" s="36">
        <f t="shared" si="291"/>
        <v>0</v>
      </c>
      <c r="I41" s="36">
        <f t="shared" si="291"/>
        <v>0</v>
      </c>
      <c r="J41" s="36">
        <f t="shared" si="291"/>
        <v>0</v>
      </c>
      <c r="K41" s="36">
        <f t="shared" si="291"/>
        <v>0</v>
      </c>
      <c r="L41" s="36">
        <f t="shared" si="291"/>
        <v>0</v>
      </c>
      <c r="M41" s="36">
        <f t="shared" ref="M41:R41" si="292">IF(M40&gt;0,M40,0)</f>
        <v>2217.903664890473</v>
      </c>
      <c r="N41" s="36">
        <f>IF(N40&gt;0,N40,0)</f>
        <v>0</v>
      </c>
      <c r="O41" s="36">
        <f>IF(O40&gt;0,O40,0)</f>
        <v>8041.6756439444944</v>
      </c>
      <c r="P41" s="36">
        <f>IF(P40&gt;0,P40,0)</f>
        <v>6406.0775348944881</v>
      </c>
      <c r="Q41" s="271">
        <f t="shared" si="292"/>
        <v>0</v>
      </c>
      <c r="R41" s="36">
        <f t="shared" si="292"/>
        <v>0</v>
      </c>
      <c r="S41" s="73">
        <f t="shared" ref="S41:AF41" si="293">IF(S40&gt;0,S40,0)</f>
        <v>0</v>
      </c>
      <c r="T41" s="36">
        <f t="shared" si="293"/>
        <v>0</v>
      </c>
      <c r="U41" s="36">
        <f t="shared" si="293"/>
        <v>0</v>
      </c>
      <c r="V41" s="73">
        <f t="shared" si="293"/>
        <v>0</v>
      </c>
      <c r="W41" s="36">
        <f>IF(W40&gt;0,W40,0)</f>
        <v>0</v>
      </c>
      <c r="X41" s="73">
        <f t="shared" si="293"/>
        <v>0</v>
      </c>
      <c r="Y41" s="73">
        <f t="shared" ref="Y41:AD41" si="294">IF(Y40&gt;0,Y40,0)</f>
        <v>0</v>
      </c>
      <c r="Z41" s="36">
        <f t="shared" si="294"/>
        <v>0</v>
      </c>
      <c r="AA41" s="36">
        <f t="shared" si="294"/>
        <v>0</v>
      </c>
      <c r="AB41" s="36">
        <f t="shared" si="294"/>
        <v>0</v>
      </c>
      <c r="AC41" s="73">
        <f t="shared" si="294"/>
        <v>0</v>
      </c>
      <c r="AD41" s="73">
        <f t="shared" si="294"/>
        <v>2.9103830456733704E-11</v>
      </c>
      <c r="AE41" s="317">
        <f>IF(AE40&gt;0,AE40,0)</f>
        <v>0</v>
      </c>
      <c r="AF41" s="73">
        <f t="shared" si="293"/>
        <v>0</v>
      </c>
      <c r="AG41" s="73">
        <f t="shared" si="291"/>
        <v>0</v>
      </c>
      <c r="AH41" s="73">
        <f>IF(AH40&gt;0,AH40,0)</f>
        <v>0</v>
      </c>
      <c r="AI41" s="73">
        <f>IF(AI40&gt;0,AI40,0)</f>
        <v>0</v>
      </c>
      <c r="AJ41" s="73">
        <f t="shared" ref="AJ41" si="295">IF(AJ40&gt;0,AJ40,0)</f>
        <v>0</v>
      </c>
      <c r="AK41" s="73">
        <f>IF(AK40&gt;0,AK40,0)</f>
        <v>0</v>
      </c>
      <c r="AL41" s="73">
        <f>IF(AL40&gt;0,AL40,0)</f>
        <v>0</v>
      </c>
      <c r="AM41" s="73">
        <f>IF(AM40&gt;0,AM40,0)</f>
        <v>0</v>
      </c>
      <c r="AN41" s="36">
        <f t="shared" ref="AN41:AO41" si="296">IF(AN40&gt;0,AN40,0)</f>
        <v>0</v>
      </c>
      <c r="AO41" s="73">
        <f t="shared" si="296"/>
        <v>0</v>
      </c>
      <c r="AP41" s="73">
        <f t="shared" ref="AP41:AX41" si="297">IF(AP40&gt;0,AP40,0)</f>
        <v>0</v>
      </c>
      <c r="AQ41" s="73">
        <f t="shared" si="297"/>
        <v>0</v>
      </c>
      <c r="AR41" s="73">
        <f t="shared" si="297"/>
        <v>0</v>
      </c>
      <c r="AS41" s="73">
        <f t="shared" si="297"/>
        <v>0</v>
      </c>
      <c r="AT41" s="73">
        <f t="shared" si="297"/>
        <v>0</v>
      </c>
      <c r="AU41" s="73">
        <f>IF(AU40&gt;0,AU40,0)</f>
        <v>0</v>
      </c>
      <c r="AV41" s="73">
        <f>IF(AV40&gt;0,AV40,0)</f>
        <v>0</v>
      </c>
      <c r="AW41" s="317">
        <f>IF(AW40&gt;0,AW40,0)</f>
        <v>0</v>
      </c>
      <c r="AX41" s="36">
        <f t="shared" si="297"/>
        <v>0</v>
      </c>
      <c r="AY41" s="36">
        <f t="shared" si="291"/>
        <v>2277.5823262296253</v>
      </c>
      <c r="AZ41" s="36">
        <f t="shared" si="291"/>
        <v>0</v>
      </c>
      <c r="BA41" s="36">
        <f t="shared" si="291"/>
        <v>0</v>
      </c>
      <c r="BB41" s="36">
        <f t="shared" si="291"/>
        <v>0</v>
      </c>
      <c r="BC41" s="36">
        <f t="shared" si="291"/>
        <v>0</v>
      </c>
      <c r="BD41" s="36">
        <f t="shared" si="291"/>
        <v>0</v>
      </c>
      <c r="BE41" s="36">
        <f t="shared" si="291"/>
        <v>0</v>
      </c>
      <c r="BF41" s="36">
        <f t="shared" si="291"/>
        <v>5609.9361911498709</v>
      </c>
      <c r="BG41" s="36">
        <f t="shared" ref="BG41:BL41" si="298">IF(BG40&gt;0,BG40,0)</f>
        <v>0</v>
      </c>
      <c r="BH41" s="36">
        <f t="shared" si="298"/>
        <v>0</v>
      </c>
      <c r="BI41" s="36">
        <f t="shared" si="298"/>
        <v>0</v>
      </c>
      <c r="BJ41" s="36">
        <f t="shared" si="298"/>
        <v>0</v>
      </c>
      <c r="BK41" s="36">
        <f t="shared" si="298"/>
        <v>0</v>
      </c>
      <c r="BL41" s="36">
        <f t="shared" si="298"/>
        <v>0</v>
      </c>
      <c r="BM41" s="36">
        <f t="shared" ref="BM41" si="299">IF(BM40&gt;0,BM40,0)</f>
        <v>0</v>
      </c>
      <c r="BN41" s="36">
        <f t="shared" ref="BN41:BR41" si="300">IF(BN40&gt;0,BN40,0)</f>
        <v>0</v>
      </c>
      <c r="BO41" s="36">
        <f t="shared" si="300"/>
        <v>0</v>
      </c>
      <c r="BP41" s="36">
        <f t="shared" ref="BP41" si="301">IF(BP40&gt;0,BP40,0)</f>
        <v>0</v>
      </c>
      <c r="BQ41" s="36">
        <f t="shared" ref="BQ41" si="302">IF(BQ40&gt;0,BQ40,0)</f>
        <v>0</v>
      </c>
      <c r="BR41" s="36">
        <f t="shared" si="300"/>
        <v>16494.23343682351</v>
      </c>
      <c r="BS41" s="36">
        <f t="shared" ref="BS41:BV41" si="303">IF(BS40&gt;0,BS40,0)</f>
        <v>0</v>
      </c>
      <c r="BT41" s="36">
        <f t="shared" si="303"/>
        <v>0</v>
      </c>
      <c r="BU41" s="36">
        <f t="shared" si="303"/>
        <v>6549.5150356712256</v>
      </c>
      <c r="BV41" s="36">
        <f t="shared" si="303"/>
        <v>0</v>
      </c>
      <c r="BW41" s="36">
        <f t="shared" ref="BW41" si="304">IF(BW40&gt;0,BW40,0)</f>
        <v>1537.6781769344016</v>
      </c>
      <c r="BX41" s="36">
        <f t="shared" ref="BX41:CB41" si="305">IF(BX40&gt;0,BX40,0)</f>
        <v>0</v>
      </c>
      <c r="BY41" s="36">
        <f t="shared" si="305"/>
        <v>4532.3141124256654</v>
      </c>
      <c r="BZ41" s="36">
        <f t="shared" si="305"/>
        <v>0</v>
      </c>
      <c r="CA41" s="36">
        <f t="shared" si="305"/>
        <v>0</v>
      </c>
      <c r="CB41" s="36">
        <f t="shared" si="305"/>
        <v>80.664540403369756</v>
      </c>
      <c r="CC41" s="36">
        <f t="shared" ref="CC41:CV41" si="306">IF(CC40&gt;0,CC40,0)</f>
        <v>0</v>
      </c>
      <c r="CD41" s="36">
        <f t="shared" si="306"/>
        <v>0</v>
      </c>
      <c r="CE41" s="36">
        <f t="shared" si="306"/>
        <v>13015.864957637772</v>
      </c>
      <c r="CF41" s="36">
        <f t="shared" ref="CF41:CS41" si="307">IF(CF40&gt;0,CF40,0)</f>
        <v>0</v>
      </c>
      <c r="CG41" s="36">
        <f t="shared" ref="CG41:CH41" si="308">IF(CG40&gt;0,CG40,0)</f>
        <v>0</v>
      </c>
      <c r="CH41" s="36">
        <f t="shared" si="308"/>
        <v>0</v>
      </c>
      <c r="CI41" s="36">
        <f t="shared" si="307"/>
        <v>0</v>
      </c>
      <c r="CJ41" s="36">
        <f t="shared" si="307"/>
        <v>0</v>
      </c>
      <c r="CK41" s="36">
        <f t="shared" si="307"/>
        <v>0</v>
      </c>
      <c r="CL41" s="36">
        <f t="shared" si="307"/>
        <v>0</v>
      </c>
      <c r="CM41" s="36">
        <f t="shared" si="307"/>
        <v>0</v>
      </c>
      <c r="CN41" s="36">
        <f t="shared" si="307"/>
        <v>7406.6858178821576</v>
      </c>
      <c r="CO41" s="36">
        <f t="shared" si="307"/>
        <v>2908.9938112826603</v>
      </c>
      <c r="CP41" s="36">
        <f t="shared" si="307"/>
        <v>0</v>
      </c>
      <c r="CQ41" s="36">
        <f t="shared" si="307"/>
        <v>676.99888861323961</v>
      </c>
      <c r="CR41" s="36">
        <f t="shared" si="307"/>
        <v>1648.2099512207678</v>
      </c>
      <c r="CS41" s="36">
        <f t="shared" si="307"/>
        <v>0</v>
      </c>
      <c r="CT41" s="36">
        <f t="shared" si="306"/>
        <v>0</v>
      </c>
      <c r="CU41" s="36">
        <f t="shared" si="306"/>
        <v>0</v>
      </c>
      <c r="CV41" s="36">
        <f t="shared" si="306"/>
        <v>0</v>
      </c>
      <c r="CW41" s="36">
        <f t="shared" ref="CW41:CY41" si="309">IF(CW40&gt;0,CW40,0)</f>
        <v>0</v>
      </c>
      <c r="CX41" s="36">
        <f t="shared" si="309"/>
        <v>140.34599785927276</v>
      </c>
      <c r="CY41" s="36">
        <f t="shared" si="309"/>
        <v>0</v>
      </c>
      <c r="CZ41" s="36">
        <f t="shared" ref="CZ41" si="310">IF(CZ40&gt;0,CZ40,0)</f>
        <v>0</v>
      </c>
      <c r="DA41" s="36">
        <f t="shared" ref="DA41:DF41" si="311">IF(DA40&gt;0,DA40,0)</f>
        <v>13660.501514841539</v>
      </c>
      <c r="DB41" s="36">
        <f t="shared" si="311"/>
        <v>4033018981.0881457</v>
      </c>
      <c r="DC41" s="36">
        <f t="shared" si="311"/>
        <v>0</v>
      </c>
      <c r="DD41" s="36">
        <f t="shared" si="311"/>
        <v>0</v>
      </c>
      <c r="DE41" s="36">
        <f t="shared" si="311"/>
        <v>0</v>
      </c>
      <c r="DF41" s="36">
        <f t="shared" si="311"/>
        <v>0</v>
      </c>
      <c r="DG41" s="36">
        <f t="shared" ref="DG41" si="312">IF(DG40&gt;0,DG40,0)</f>
        <v>96137.196740303494</v>
      </c>
      <c r="DH41" s="36">
        <f t="shared" ref="DH41:DL41" si="313">IF(DH40&gt;0,DH40,0)</f>
        <v>0</v>
      </c>
      <c r="DI41" s="36">
        <f t="shared" ref="DI41:DK41" si="314">IF(DI40&gt;0,DI40,0)</f>
        <v>22829.651120614308</v>
      </c>
      <c r="DJ41" s="36">
        <f t="shared" si="314"/>
        <v>485.71454333261863</v>
      </c>
      <c r="DK41" s="36">
        <f t="shared" si="314"/>
        <v>14515.258620309038</v>
      </c>
      <c r="DL41" s="36">
        <f t="shared" si="313"/>
        <v>0</v>
      </c>
      <c r="DM41" s="15"/>
      <c r="DN41" s="37"/>
      <c r="DO41" s="73"/>
      <c r="DP41" s="31"/>
    </row>
    <row r="42" spans="1:120" ht="16" x14ac:dyDescent="0.2">
      <c r="A42" s="43"/>
      <c r="B42" s="44" t="s">
        <v>339</v>
      </c>
      <c r="C42" s="45" t="s">
        <v>343</v>
      </c>
      <c r="D42" s="45">
        <f t="shared" ref="D42:K42" si="315">IF(D30&gt;0.1,D41,0)</f>
        <v>0</v>
      </c>
      <c r="E42" s="45">
        <f t="shared" si="315"/>
        <v>0</v>
      </c>
      <c r="F42" s="45">
        <f t="shared" si="315"/>
        <v>0</v>
      </c>
      <c r="G42" s="45">
        <f t="shared" si="315"/>
        <v>0</v>
      </c>
      <c r="H42" s="45">
        <f t="shared" si="315"/>
        <v>0</v>
      </c>
      <c r="I42" s="45">
        <f t="shared" si="315"/>
        <v>0</v>
      </c>
      <c r="J42" s="45">
        <f t="shared" si="315"/>
        <v>0</v>
      </c>
      <c r="K42" s="45">
        <f t="shared" si="315"/>
        <v>0</v>
      </c>
      <c r="L42" s="45">
        <f t="shared" ref="L42:BB42" si="316">IF(L30&gt;0.1,L41,0)</f>
        <v>0</v>
      </c>
      <c r="M42" s="45">
        <f t="shared" ref="M42:R42" si="317">IF(M30&gt;0.1,M41,0)</f>
        <v>2217.903664890473</v>
      </c>
      <c r="N42" s="45">
        <f>IF(N30&gt;0.1,N41,0)</f>
        <v>0</v>
      </c>
      <c r="O42" s="149"/>
      <c r="P42" s="149"/>
      <c r="Q42" s="273">
        <f t="shared" si="317"/>
        <v>0</v>
      </c>
      <c r="R42" s="45">
        <f t="shared" si="317"/>
        <v>0</v>
      </c>
      <c r="S42" s="74">
        <f t="shared" ref="S42:AF42" si="318">IF(S30&gt;0.1,S41,0)</f>
        <v>0</v>
      </c>
      <c r="T42" s="45">
        <f t="shared" si="318"/>
        <v>0</v>
      </c>
      <c r="U42" s="45">
        <f t="shared" si="318"/>
        <v>0</v>
      </c>
      <c r="V42" s="74">
        <f t="shared" si="318"/>
        <v>0</v>
      </c>
      <c r="W42" s="45">
        <f>IF(W30&gt;0.1,W41,0)</f>
        <v>0</v>
      </c>
      <c r="X42" s="74">
        <f t="shared" si="318"/>
        <v>0</v>
      </c>
      <c r="Y42" s="74">
        <f t="shared" ref="Y42" si="319">IF(Y30&gt;0.1,Y41,0)</f>
        <v>0</v>
      </c>
      <c r="Z42" s="45">
        <f t="shared" ref="Z42:AE42" si="320">IF(Z30&gt;0.1,Z41,0)</f>
        <v>0</v>
      </c>
      <c r="AA42" s="45">
        <f t="shared" si="320"/>
        <v>0</v>
      </c>
      <c r="AB42" s="45">
        <f t="shared" si="320"/>
        <v>0</v>
      </c>
      <c r="AC42" s="74">
        <f t="shared" si="320"/>
        <v>0</v>
      </c>
      <c r="AD42" s="74">
        <f t="shared" si="320"/>
        <v>2.9103830456733704E-11</v>
      </c>
      <c r="AE42" s="318">
        <f t="shared" si="320"/>
        <v>0</v>
      </c>
      <c r="AF42" s="74">
        <f t="shared" si="318"/>
        <v>0</v>
      </c>
      <c r="AG42" s="74">
        <f t="shared" si="316"/>
        <v>0</v>
      </c>
      <c r="AH42" s="74">
        <f>IF(AH30&gt;0.1,AH41,0)</f>
        <v>0</v>
      </c>
      <c r="AI42" s="74">
        <f>IF(AI30&gt;0.1,AI41,0)</f>
        <v>0</v>
      </c>
      <c r="AJ42" s="74">
        <f t="shared" ref="AJ42" si="321">IF(AJ30&gt;0.1,AJ41,0)</f>
        <v>0</v>
      </c>
      <c r="AK42" s="74">
        <f>IF(AK30&gt;0.1,AK41,0)</f>
        <v>0</v>
      </c>
      <c r="AL42" s="74">
        <f>IF(AL30&gt;0.1,AL41,0)</f>
        <v>0</v>
      </c>
      <c r="AM42" s="74">
        <f>IF(AM30&gt;0.1,AM41,0)</f>
        <v>0</v>
      </c>
      <c r="AN42" s="45">
        <f t="shared" ref="AN42:AO42" si="322">IF(AN30&gt;0.1,AN41,0)</f>
        <v>0</v>
      </c>
      <c r="AO42" s="74">
        <f t="shared" si="322"/>
        <v>0</v>
      </c>
      <c r="AP42" s="74">
        <f>IF(AP30&gt;0.1,AP41,0)</f>
        <v>0</v>
      </c>
      <c r="AQ42" s="74">
        <f>IF(AQ30&gt;0.1,AQ41,0)</f>
        <v>0</v>
      </c>
      <c r="AR42" s="74">
        <f>IF(AR30&gt;0.1,AR41,0)</f>
        <v>0</v>
      </c>
      <c r="AS42" s="74">
        <f t="shared" ref="AS42" si="323">IF(AS30&gt;0.1,AS41,0)</f>
        <v>0</v>
      </c>
      <c r="AT42" s="74">
        <f>IF(AT30&gt;0.1,AT41,0)</f>
        <v>0</v>
      </c>
      <c r="AU42" s="74">
        <f>IF(AU30&gt;0.1,AU41,0)</f>
        <v>0</v>
      </c>
      <c r="AV42" s="74">
        <f>IF(AV30&gt;0.1,AV41,0)</f>
        <v>0</v>
      </c>
      <c r="AW42" s="318">
        <f>IF(AW30&gt;0.1,AW41,0)</f>
        <v>0</v>
      </c>
      <c r="AX42" s="45">
        <f>IF(AX30&gt;0.1,AX41,0)</f>
        <v>0</v>
      </c>
      <c r="AY42" s="45">
        <f t="shared" si="316"/>
        <v>2277.5823262296253</v>
      </c>
      <c r="AZ42" s="45">
        <f t="shared" si="316"/>
        <v>0</v>
      </c>
      <c r="BA42" s="45">
        <f t="shared" si="316"/>
        <v>0</v>
      </c>
      <c r="BB42" s="45">
        <f t="shared" si="316"/>
        <v>0</v>
      </c>
      <c r="BC42" s="45">
        <f t="shared" ref="BC42:BL42" si="324">IF(BC30&gt;0.1,BC41,0)</f>
        <v>0</v>
      </c>
      <c r="BD42" s="45">
        <f t="shared" si="324"/>
        <v>0</v>
      </c>
      <c r="BE42" s="45">
        <f t="shared" si="324"/>
        <v>0</v>
      </c>
      <c r="BF42" s="45">
        <f t="shared" si="324"/>
        <v>5609.9361911498709</v>
      </c>
      <c r="BG42" s="45">
        <f t="shared" si="324"/>
        <v>0</v>
      </c>
      <c r="BH42" s="45">
        <f t="shared" si="324"/>
        <v>0</v>
      </c>
      <c r="BI42" s="45">
        <f t="shared" si="324"/>
        <v>0</v>
      </c>
      <c r="BJ42" s="45">
        <f t="shared" si="324"/>
        <v>0</v>
      </c>
      <c r="BK42" s="45">
        <f t="shared" si="324"/>
        <v>0</v>
      </c>
      <c r="BL42" s="45">
        <f t="shared" si="324"/>
        <v>0</v>
      </c>
      <c r="BM42" s="45">
        <f t="shared" ref="BM42" si="325">IF(BM30&gt;0.1,BM41,0)</f>
        <v>0</v>
      </c>
      <c r="BN42" s="45">
        <f t="shared" ref="BN42:BO42" si="326">IF(BN30&gt;0.1,BN41,0)</f>
        <v>0</v>
      </c>
      <c r="BO42" s="45">
        <f t="shared" si="326"/>
        <v>0</v>
      </c>
      <c r="BP42" s="45">
        <f t="shared" ref="BP42" si="327">IF(BP30&gt;0.1,BP41,0)</f>
        <v>0</v>
      </c>
      <c r="BQ42" s="45">
        <f t="shared" ref="BQ42" si="328">IF(BQ30&gt;0.1,BQ41,0)</f>
        <v>0</v>
      </c>
      <c r="BR42" s="45">
        <f t="shared" ref="BR42:BV42" si="329">IF(BR30&gt;0.1,BR41,0)</f>
        <v>16494.23343682351</v>
      </c>
      <c r="BS42" s="45">
        <f t="shared" si="329"/>
        <v>0</v>
      </c>
      <c r="BT42" s="45">
        <f t="shared" si="329"/>
        <v>0</v>
      </c>
      <c r="BU42" s="45">
        <f t="shared" si="329"/>
        <v>6549.5150356712256</v>
      </c>
      <c r="BV42" s="45">
        <f t="shared" si="329"/>
        <v>0</v>
      </c>
      <c r="BW42" s="45">
        <f t="shared" ref="BW42" si="330">IF(BW30&gt;0.1,BW41,0)</f>
        <v>1537.6781769344016</v>
      </c>
      <c r="BX42" s="45">
        <f t="shared" ref="BX42:CB42" si="331">IF(BX30&gt;0.1,BX41,0)</f>
        <v>0</v>
      </c>
      <c r="BY42" s="45">
        <f t="shared" si="331"/>
        <v>4532.3141124256654</v>
      </c>
      <c r="BZ42" s="45">
        <f t="shared" si="331"/>
        <v>0</v>
      </c>
      <c r="CA42" s="45">
        <f t="shared" si="331"/>
        <v>0</v>
      </c>
      <c r="CB42" s="45">
        <f t="shared" si="331"/>
        <v>80.664540403369756</v>
      </c>
      <c r="CC42" s="45">
        <f t="shared" ref="CC42:CE42" si="332">IF(CC30&gt;0.1,CC41,0)</f>
        <v>0</v>
      </c>
      <c r="CD42" s="45">
        <f t="shared" si="332"/>
        <v>0</v>
      </c>
      <c r="CE42" s="45">
        <f t="shared" si="332"/>
        <v>13015.864957637772</v>
      </c>
      <c r="CF42" s="45">
        <f t="shared" ref="CF42:CQ42" si="333">IF(CF30&gt;0.1,CF41,0)</f>
        <v>0</v>
      </c>
      <c r="CG42" s="45">
        <f t="shared" ref="CG42:CH42" si="334">IF(CG30&gt;0.1,CG41,0)</f>
        <v>0</v>
      </c>
      <c r="CH42" s="45">
        <f t="shared" si="334"/>
        <v>0</v>
      </c>
      <c r="CI42" s="45">
        <f t="shared" si="333"/>
        <v>0</v>
      </c>
      <c r="CJ42" s="45">
        <f t="shared" si="333"/>
        <v>0</v>
      </c>
      <c r="CK42" s="45">
        <f t="shared" si="333"/>
        <v>0</v>
      </c>
      <c r="CL42" s="45">
        <f t="shared" si="333"/>
        <v>0</v>
      </c>
      <c r="CM42" s="45">
        <f t="shared" si="333"/>
        <v>0</v>
      </c>
      <c r="CN42" s="45">
        <f t="shared" si="333"/>
        <v>7406.6858178821576</v>
      </c>
      <c r="CO42" s="45">
        <f t="shared" ref="CO42" si="335">IF(CO30&gt;0.1,CO41,0)</f>
        <v>2908.9938112826603</v>
      </c>
      <c r="CP42" s="45">
        <f t="shared" si="333"/>
        <v>0</v>
      </c>
      <c r="CQ42" s="45">
        <f t="shared" si="333"/>
        <v>676.99888861323961</v>
      </c>
      <c r="CR42" s="45">
        <f t="shared" ref="CR42:CS42" si="336">IF(CR30&gt;0.1,CR41,0)</f>
        <v>1648.2099512207678</v>
      </c>
      <c r="CS42" s="45">
        <f t="shared" si="336"/>
        <v>0</v>
      </c>
      <c r="CT42" s="45">
        <f t="shared" ref="CT42:CV42" si="337">IF(CT30&gt;0.1,CT41,0)</f>
        <v>0</v>
      </c>
      <c r="CU42" s="45">
        <f t="shared" si="337"/>
        <v>0</v>
      </c>
      <c r="CV42" s="45">
        <f t="shared" si="337"/>
        <v>0</v>
      </c>
      <c r="CW42" s="45">
        <f t="shared" ref="CW42:CY42" si="338">IF(CW30&gt;0.1,CW41,0)</f>
        <v>0</v>
      </c>
      <c r="CX42" s="45">
        <f t="shared" si="338"/>
        <v>140.34599785927276</v>
      </c>
      <c r="CY42" s="45">
        <f t="shared" si="338"/>
        <v>0</v>
      </c>
      <c r="CZ42" s="45">
        <f t="shared" ref="CZ42" si="339">IF(CZ30&gt;0.1,CZ41,0)</f>
        <v>0</v>
      </c>
      <c r="DA42" s="45">
        <f t="shared" ref="DA42:DF42" si="340">IF(DA30&gt;0.1,DA41,0)</f>
        <v>13660.501514841539</v>
      </c>
      <c r="DB42" s="45">
        <f t="shared" si="340"/>
        <v>0</v>
      </c>
      <c r="DC42" s="45">
        <f t="shared" si="340"/>
        <v>0</v>
      </c>
      <c r="DD42" s="45">
        <f t="shared" si="340"/>
        <v>0</v>
      </c>
      <c r="DE42" s="45">
        <f t="shared" si="340"/>
        <v>0</v>
      </c>
      <c r="DF42" s="45">
        <f t="shared" si="340"/>
        <v>0</v>
      </c>
      <c r="DG42" s="45">
        <f t="shared" ref="DG42" si="341">IF(DG30&gt;0.1,DG41,0)</f>
        <v>96137.196740303494</v>
      </c>
      <c r="DH42" s="45">
        <f t="shared" ref="DH42:DL42" si="342">IF(DH30&gt;0.1,DH41,0)</f>
        <v>0</v>
      </c>
      <c r="DI42" s="45">
        <f t="shared" ref="DI42:DK42" si="343">IF(DI30&gt;0.1,DI41,0)</f>
        <v>22829.651120614308</v>
      </c>
      <c r="DJ42" s="45">
        <f t="shared" si="343"/>
        <v>485.71454333261863</v>
      </c>
      <c r="DK42" s="45">
        <f t="shared" si="343"/>
        <v>0</v>
      </c>
      <c r="DL42" s="45">
        <f t="shared" si="342"/>
        <v>0</v>
      </c>
      <c r="DM42" s="45"/>
      <c r="DN42" s="42">
        <f>SUM(D42:DM42)</f>
        <v>198209.99082811599</v>
      </c>
      <c r="DO42" s="138">
        <f>-DN42</f>
        <v>-198209.99082811599</v>
      </c>
      <c r="DP42" s="44" t="s">
        <v>339</v>
      </c>
    </row>
    <row r="43" spans="1:120" x14ac:dyDescent="0.2">
      <c r="A43" s="37"/>
      <c r="B43" s="15"/>
      <c r="C43" s="15"/>
      <c r="D43" s="56"/>
      <c r="E43" s="56"/>
      <c r="F43" s="56"/>
      <c r="G43" s="56"/>
      <c r="H43" s="56"/>
      <c r="I43" s="56"/>
      <c r="J43" s="56"/>
      <c r="K43" s="56"/>
      <c r="L43" s="56"/>
      <c r="M43" s="56"/>
      <c r="N43" s="56"/>
      <c r="O43" s="56"/>
      <c r="P43" s="56"/>
      <c r="Q43" s="274"/>
      <c r="R43" s="56"/>
      <c r="S43" s="56"/>
      <c r="T43" s="56"/>
      <c r="U43" s="56"/>
      <c r="V43" s="56"/>
      <c r="W43" s="56"/>
      <c r="X43" s="56"/>
      <c r="Y43" s="56"/>
      <c r="Z43" s="56"/>
      <c r="AA43" s="56"/>
      <c r="AB43" s="213"/>
      <c r="AC43" s="56"/>
      <c r="AD43" s="56"/>
      <c r="AE43" s="319"/>
      <c r="AF43" s="56"/>
      <c r="AG43" s="56"/>
      <c r="AH43" s="56"/>
      <c r="AI43" s="56"/>
      <c r="AJ43" s="56"/>
      <c r="AK43" s="56"/>
      <c r="AL43" s="56"/>
      <c r="AM43" s="56"/>
      <c r="AN43" s="56"/>
      <c r="AO43" s="56"/>
      <c r="AP43" s="56"/>
      <c r="AQ43" s="56"/>
      <c r="AR43" s="56"/>
      <c r="AS43" s="56"/>
      <c r="AT43" s="56"/>
      <c r="AU43" s="56"/>
      <c r="AV43" s="56"/>
      <c r="AW43" s="319"/>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c r="BX43" s="56"/>
      <c r="BY43" s="56"/>
      <c r="BZ43" s="56"/>
      <c r="CA43" s="56"/>
      <c r="CB43" s="56"/>
      <c r="CC43" s="56"/>
      <c r="CD43" s="56"/>
      <c r="CE43" s="56"/>
      <c r="CF43" s="56"/>
      <c r="CG43" s="56"/>
      <c r="CH43" s="56"/>
      <c r="CI43" s="56"/>
      <c r="CJ43" s="56"/>
      <c r="CK43" s="56"/>
      <c r="CL43" s="56"/>
      <c r="CM43" s="56"/>
      <c r="CN43" s="56"/>
      <c r="CO43" s="56"/>
      <c r="CP43" s="56"/>
      <c r="CQ43" s="56"/>
      <c r="CR43" s="56"/>
      <c r="CS43" s="56"/>
      <c r="CT43" s="56"/>
      <c r="CU43" s="56"/>
      <c r="CV43" s="56"/>
      <c r="CW43" s="56"/>
      <c r="CX43" s="56"/>
      <c r="CY43" s="56"/>
      <c r="CZ43" s="56"/>
      <c r="DA43" s="56"/>
      <c r="DB43" s="56"/>
      <c r="DC43" s="56"/>
      <c r="DD43" s="56"/>
      <c r="DE43" s="56"/>
      <c r="DF43" s="56"/>
      <c r="DG43" s="56"/>
      <c r="DH43" s="56"/>
      <c r="DI43" s="56"/>
      <c r="DJ43" s="56"/>
      <c r="DK43" s="56"/>
      <c r="DL43" s="56"/>
      <c r="DM43" s="15"/>
      <c r="DN43" s="1"/>
      <c r="DO43" s="15"/>
      <c r="DP43" s="15"/>
    </row>
    <row r="44" spans="1:120" x14ac:dyDescent="0.2">
      <c r="A44" s="1"/>
      <c r="B44" s="15" t="s">
        <v>344</v>
      </c>
      <c r="C44" s="15" t="s">
        <v>345</v>
      </c>
      <c r="D44" s="38">
        <f t="shared" ref="D44:BF44" si="344">D34+D37-D42</f>
        <v>14536.11</v>
      </c>
      <c r="E44" s="36">
        <f t="shared" si="344"/>
        <v>41418.421481448735</v>
      </c>
      <c r="F44" s="36">
        <f t="shared" si="344"/>
        <v>-48911.34</v>
      </c>
      <c r="G44" s="36">
        <f t="shared" si="344"/>
        <v>-4375.6948774401899</v>
      </c>
      <c r="H44" s="36">
        <f t="shared" si="344"/>
        <v>-11055.18</v>
      </c>
      <c r="I44" s="36">
        <f t="shared" si="344"/>
        <v>-53124.033583218705</v>
      </c>
      <c r="J44" s="36">
        <f t="shared" si="344"/>
        <v>-16267.211922780407</v>
      </c>
      <c r="K44" s="36">
        <f t="shared" si="344"/>
        <v>-18537.543015087795</v>
      </c>
      <c r="L44" s="36">
        <f t="shared" si="344"/>
        <v>1916.9800000000105</v>
      </c>
      <c r="M44" s="36">
        <f t="shared" ref="M44:R44" si="345">M34+M37-M42</f>
        <v>-4126.293664890487</v>
      </c>
      <c r="N44" s="36">
        <f>N34+N37-N42</f>
        <v>93194.85</v>
      </c>
      <c r="O44" s="36">
        <f>O34+O37-O42</f>
        <v>-82097.81</v>
      </c>
      <c r="P44" s="36">
        <f>P34+P37-P42</f>
        <v>-84377.010000000009</v>
      </c>
      <c r="Q44" s="271">
        <f t="shared" si="345"/>
        <v>-5662.8500000000058</v>
      </c>
      <c r="R44" s="36">
        <f t="shared" si="345"/>
        <v>-506</v>
      </c>
      <c r="S44" s="73">
        <f t="shared" ref="S44:AF44" si="346">S34+S37-S42</f>
        <v>51164.63822029451</v>
      </c>
      <c r="T44" s="36">
        <f t="shared" si="346"/>
        <v>36149.32</v>
      </c>
      <c r="U44" s="36">
        <f t="shared" si="346"/>
        <v>12942.573603405253</v>
      </c>
      <c r="V44" s="73">
        <f t="shared" si="346"/>
        <v>121115.27000000002</v>
      </c>
      <c r="W44" s="36">
        <f>W34+W37-W42</f>
        <v>-72773.489999999991</v>
      </c>
      <c r="X44" s="73">
        <f t="shared" si="346"/>
        <v>-17754.739999999998</v>
      </c>
      <c r="Y44" s="73">
        <f t="shared" ref="Y44:AD44" si="347">Y34+Y37-Y42</f>
        <v>-26345.200000000012</v>
      </c>
      <c r="Z44" s="36">
        <f t="shared" si="347"/>
        <v>22807.315473658207</v>
      </c>
      <c r="AA44" s="36">
        <f t="shared" si="347"/>
        <v>10862.98</v>
      </c>
      <c r="AB44" s="36">
        <f t="shared" si="347"/>
        <v>64926.100000000006</v>
      </c>
      <c r="AC44" s="73">
        <f t="shared" si="347"/>
        <v>18969.7</v>
      </c>
      <c r="AD44" s="73">
        <f t="shared" si="347"/>
        <v>-25884.649999999994</v>
      </c>
      <c r="AE44" s="317">
        <f>AE34+AE37-AE42</f>
        <v>-2.0000000009313228E-2</v>
      </c>
      <c r="AF44" s="73">
        <f t="shared" si="346"/>
        <v>69235.95</v>
      </c>
      <c r="AG44" s="73">
        <f t="shared" si="344"/>
        <v>13960.61</v>
      </c>
      <c r="AH44" s="73">
        <f>AH34+AH37-AH42</f>
        <v>60532.59</v>
      </c>
      <c r="AI44" s="73">
        <f>AI34+AI37-AI42</f>
        <v>62626.94</v>
      </c>
      <c r="AJ44" s="73">
        <f t="shared" ref="AJ44" si="348">AJ34+AJ37-AJ42</f>
        <v>35622.720000000001</v>
      </c>
      <c r="AK44" s="73">
        <f>AK34+AK37-AK42</f>
        <v>10464</v>
      </c>
      <c r="AL44" s="73">
        <f>AL34+AL37-AL42</f>
        <v>-7066.3899999999994</v>
      </c>
      <c r="AM44" s="73">
        <f>AM34+AM37-AM42</f>
        <v>17705.240000000002</v>
      </c>
      <c r="AN44" s="36">
        <f t="shared" ref="AN44:AO44" si="349">AN34+AN37-AN42</f>
        <v>1552</v>
      </c>
      <c r="AO44" s="73">
        <f t="shared" si="349"/>
        <v>2702</v>
      </c>
      <c r="AP44" s="73">
        <f t="shared" ref="AP44:AX44" si="350">AP34+AP37-AP42</f>
        <v>3480.1400000000003</v>
      </c>
      <c r="AQ44" s="73">
        <f t="shared" si="350"/>
        <v>20729.530000000028</v>
      </c>
      <c r="AR44" s="73">
        <f t="shared" si="350"/>
        <v>7193.25</v>
      </c>
      <c r="AS44" s="73">
        <f t="shared" si="350"/>
        <v>1630</v>
      </c>
      <c r="AT44" s="73">
        <f t="shared" si="350"/>
        <v>78838.13</v>
      </c>
      <c r="AU44" s="73">
        <f>AU34+AU37-AU42</f>
        <v>150020.53</v>
      </c>
      <c r="AV44" s="73">
        <f>AV34+AV37-AV42</f>
        <v>19971.647692056322</v>
      </c>
      <c r="AW44" s="317">
        <f>AW34+AW37-AW42</f>
        <v>939665.57999999984</v>
      </c>
      <c r="AX44" s="36">
        <f t="shared" si="350"/>
        <v>82634.590869167296</v>
      </c>
      <c r="AY44" s="36">
        <f t="shared" si="344"/>
        <v>-33643.587326229637</v>
      </c>
      <c r="AZ44" s="36">
        <f t="shared" si="344"/>
        <v>118023.79934716139</v>
      </c>
      <c r="BA44" s="36">
        <f t="shared" si="344"/>
        <v>6930.5712167657248</v>
      </c>
      <c r="BB44" s="36">
        <f t="shared" si="344"/>
        <v>93374.794142052255</v>
      </c>
      <c r="BC44" s="36">
        <f t="shared" si="344"/>
        <v>21884.386923076923</v>
      </c>
      <c r="BD44" s="36">
        <f t="shared" si="344"/>
        <v>207228.6523076923</v>
      </c>
      <c r="BE44" s="36">
        <f t="shared" si="344"/>
        <v>88769.97</v>
      </c>
      <c r="BF44" s="36">
        <f t="shared" si="344"/>
        <v>-228769.84050200589</v>
      </c>
      <c r="BG44" s="36">
        <f t="shared" ref="BG44:BL44" si="351">BG34+BG37-BG42</f>
        <v>30205.054777006939</v>
      </c>
      <c r="BH44" s="36">
        <f t="shared" si="351"/>
        <v>742467.21233091829</v>
      </c>
      <c r="BI44" s="36">
        <f t="shared" si="351"/>
        <v>20648.04946550999</v>
      </c>
      <c r="BJ44" s="36">
        <f t="shared" si="351"/>
        <v>16164.382580645164</v>
      </c>
      <c r="BK44" s="36">
        <f t="shared" si="351"/>
        <v>22580.844829178212</v>
      </c>
      <c r="BL44" s="36">
        <f t="shared" si="351"/>
        <v>54335.087955706964</v>
      </c>
      <c r="BM44" s="36">
        <f t="shared" ref="BM44" si="352">BM34+BM37-BM42</f>
        <v>132286.44811649769</v>
      </c>
      <c r="BN44" s="36">
        <f t="shared" ref="BN44:BR44" si="353">BN34+BN37-BN42</f>
        <v>147605.1121067277</v>
      </c>
      <c r="BO44" s="36">
        <f t="shared" si="353"/>
        <v>11055.176666666652</v>
      </c>
      <c r="BP44" s="36">
        <f t="shared" ref="BP44" si="354">BP34+BP37-BP42</f>
        <v>3693.088512110729</v>
      </c>
      <c r="BQ44" s="36">
        <f t="shared" ref="BQ44" si="355">BQ34+BQ37-BQ42</f>
        <v>29202.083483185022</v>
      </c>
      <c r="BR44" s="36">
        <f t="shared" si="353"/>
        <v>-72248.803708302294</v>
      </c>
      <c r="BS44" s="36">
        <f t="shared" ref="BS44:BV44" si="356">BS34+BS37-BS42</f>
        <v>41115.053640492973</v>
      </c>
      <c r="BT44" s="36">
        <f t="shared" si="356"/>
        <v>34802.917586206888</v>
      </c>
      <c r="BU44" s="36">
        <f t="shared" si="356"/>
        <v>-84173.296826578793</v>
      </c>
      <c r="BV44" s="36">
        <f t="shared" si="356"/>
        <v>18289.135069124426</v>
      </c>
      <c r="BW44" s="36">
        <f t="shared" ref="BW44" si="357">BW34+BW37-BW42</f>
        <v>42904.359255199146</v>
      </c>
      <c r="BX44" s="36">
        <f t="shared" ref="BX44:CB44" si="358">BX34+BX37-BX42</f>
        <v>9051.1714754992827</v>
      </c>
      <c r="BY44" s="36">
        <f t="shared" si="358"/>
        <v>-234771.80618806335</v>
      </c>
      <c r="BZ44" s="36">
        <f t="shared" si="358"/>
        <v>35620.003049697822</v>
      </c>
      <c r="CA44" s="36">
        <f t="shared" si="358"/>
        <v>6512.9852941176468</v>
      </c>
      <c r="CB44" s="36">
        <f t="shared" si="358"/>
        <v>-28956.501683260518</v>
      </c>
      <c r="CC44" s="36">
        <f t="shared" ref="CC44:CV44" si="359">CC34+CC37-CC42</f>
        <v>49094.554261957834</v>
      </c>
      <c r="CD44" s="36">
        <f t="shared" si="359"/>
        <v>53345.49</v>
      </c>
      <c r="CE44" s="36">
        <f t="shared" si="359"/>
        <v>-68415.521221374045</v>
      </c>
      <c r="CF44" s="36">
        <f t="shared" ref="CF44:CS44" si="360">CF34+CF37-CF42</f>
        <v>893.98351121345695</v>
      </c>
      <c r="CG44" s="36">
        <f t="shared" ref="CG44:CH44" si="361">CG34+CG37-CG42</f>
        <v>31059.147254901945</v>
      </c>
      <c r="CH44" s="36">
        <f t="shared" si="361"/>
        <v>46775.289140445129</v>
      </c>
      <c r="CI44" s="36">
        <f t="shared" si="360"/>
        <v>12315.198888888888</v>
      </c>
      <c r="CJ44" s="36">
        <f t="shared" si="360"/>
        <v>101340.84678983832</v>
      </c>
      <c r="CK44" s="36">
        <f t="shared" si="360"/>
        <v>50698.421455108357</v>
      </c>
      <c r="CL44" s="36">
        <f t="shared" si="360"/>
        <v>26906.48820224719</v>
      </c>
      <c r="CM44" s="36">
        <f t="shared" si="360"/>
        <v>72171.408947368414</v>
      </c>
      <c r="CN44" s="36">
        <f t="shared" si="360"/>
        <v>-13453.112484548823</v>
      </c>
      <c r="CO44" s="36">
        <f t="shared" si="360"/>
        <v>-11728.569212598431</v>
      </c>
      <c r="CP44" s="36">
        <f t="shared" si="360"/>
        <v>27485.9</v>
      </c>
      <c r="CQ44" s="36">
        <f t="shared" si="360"/>
        <v>-16360.806474820143</v>
      </c>
      <c r="CR44" s="36">
        <f t="shared" si="360"/>
        <v>-20572.980326388733</v>
      </c>
      <c r="CS44" s="36">
        <f t="shared" si="360"/>
        <v>52117.347459862955</v>
      </c>
      <c r="CT44" s="36">
        <f t="shared" si="359"/>
        <v>43119.392083515704</v>
      </c>
      <c r="CU44" s="36">
        <f t="shared" si="359"/>
        <v>46197.123567039904</v>
      </c>
      <c r="CV44" s="36">
        <f t="shared" si="359"/>
        <v>72996.518571428576</v>
      </c>
      <c r="CW44" s="36">
        <f t="shared" ref="CW44:CY44" si="362">CW34+CW37-CW42</f>
        <v>36635.779947571682</v>
      </c>
      <c r="CX44" s="36">
        <f t="shared" si="362"/>
        <v>-71342.54891179793</v>
      </c>
      <c r="CY44" s="36">
        <f t="shared" si="362"/>
        <v>28617.559452054797</v>
      </c>
      <c r="CZ44" s="36">
        <f t="shared" ref="CZ44" si="363">CZ34+CZ37-CZ42</f>
        <v>-7568.8643450998861</v>
      </c>
      <c r="DA44" s="36">
        <f t="shared" ref="DA44:DF44" si="364">DA34+DA37-DA42</f>
        <v>-25127.828522661322</v>
      </c>
      <c r="DB44" s="36">
        <f t="shared" si="364"/>
        <v>-26708.911854304639</v>
      </c>
      <c r="DC44" s="36">
        <f t="shared" si="364"/>
        <v>8498.8695224719086</v>
      </c>
      <c r="DD44" s="36">
        <f t="shared" si="364"/>
        <v>3266493.016891716</v>
      </c>
      <c r="DE44" s="36">
        <f t="shared" si="364"/>
        <v>34921.947499999995</v>
      </c>
      <c r="DF44" s="36">
        <f t="shared" si="364"/>
        <v>18396.054883720928</v>
      </c>
      <c r="DG44" s="36">
        <f t="shared" ref="DG44" si="365">DG34+DG37-DG42</f>
        <v>-198241.1099344067</v>
      </c>
      <c r="DH44" s="36">
        <f t="shared" ref="DH44:DL44" si="366">DH34+DH37-DH42</f>
        <v>31614.110000000004</v>
      </c>
      <c r="DI44" s="36">
        <f t="shared" ref="DI44:DK44" si="367">DI34+DI37-DI42</f>
        <v>-39025.044650622745</v>
      </c>
      <c r="DJ44" s="36">
        <f t="shared" si="367"/>
        <v>-14571.436299978781</v>
      </c>
      <c r="DK44" s="36">
        <f t="shared" si="367"/>
        <v>-145.63804635761517</v>
      </c>
      <c r="DL44" s="36">
        <f t="shared" si="366"/>
        <v>37801.81984501845</v>
      </c>
      <c r="DM44" s="15"/>
      <c r="DN44" s="37"/>
      <c r="DO44" s="15"/>
      <c r="DP44" s="15"/>
    </row>
    <row r="45" spans="1:120" x14ac:dyDescent="0.2">
      <c r="A45" s="1" t="s">
        <v>346</v>
      </c>
      <c r="B45" s="15" t="s">
        <v>347</v>
      </c>
      <c r="C45" s="15" t="s">
        <v>348</v>
      </c>
      <c r="D45" s="47">
        <f t="shared" ref="D45:BF45" si="368">(D34+D37-D42)/D20</f>
        <v>0.12113425</v>
      </c>
      <c r="E45" s="47">
        <f t="shared" si="368"/>
        <v>0.29000333321773597</v>
      </c>
      <c r="F45" s="47">
        <f t="shared" si="368"/>
        <v>-0.81518899999999994</v>
      </c>
      <c r="G45" s="47">
        <f t="shared" si="368"/>
        <v>-7.3673944778415545E-2</v>
      </c>
      <c r="H45" s="47">
        <f t="shared" si="368"/>
        <v>-0.49134133333333335</v>
      </c>
      <c r="I45" s="47">
        <f t="shared" si="368"/>
        <v>-1.268437157520099</v>
      </c>
      <c r="J45" s="47">
        <f t="shared" si="368"/>
        <v>-7.0741154106423773E-2</v>
      </c>
      <c r="K45" s="47">
        <f t="shared" si="368"/>
        <v>-0.15584796508629642</v>
      </c>
      <c r="L45" s="47">
        <f t="shared" si="368"/>
        <v>1.1515035928548429E-2</v>
      </c>
      <c r="M45" s="47">
        <f t="shared" ref="M45:R45" si="369">(M34+M37-M42)/M20</f>
        <v>-2.6794114707081085E-2</v>
      </c>
      <c r="N45" s="47">
        <f>(N34+N37-N42)/N20</f>
        <v>0.5177491666666667</v>
      </c>
      <c r="O45" s="47">
        <f>(O34+O37-O42)/O20</f>
        <v>-0.44985101369863012</v>
      </c>
      <c r="P45" s="47">
        <f>(P34+P37-P42)/P20</f>
        <v>-0.45609194594594599</v>
      </c>
      <c r="Q45" s="275">
        <f t="shared" si="369"/>
        <v>-3.0148162739440175E-2</v>
      </c>
      <c r="R45" s="47">
        <f t="shared" si="369"/>
        <v>-2.3534883720930232E-2</v>
      </c>
      <c r="S45" s="192">
        <f t="shared" ref="S45:AF45" si="370">(S34+S37-S42)/S20</f>
        <v>0.87887515185989851</v>
      </c>
      <c r="T45" s="47">
        <f t="shared" si="370"/>
        <v>0.42780260355029587</v>
      </c>
      <c r="U45" s="47">
        <f t="shared" si="370"/>
        <v>0.22044438489999998</v>
      </c>
      <c r="V45" s="192">
        <f t="shared" si="370"/>
        <v>0.42496585964912287</v>
      </c>
      <c r="W45" s="47">
        <f>(W34+W37-W42)/W20</f>
        <v>-0.39209854525862065</v>
      </c>
      <c r="X45" s="192">
        <f t="shared" si="370"/>
        <v>-1.0145565714285714</v>
      </c>
      <c r="Y45" s="192">
        <f t="shared" ref="Y45:AD45" si="371">(Y34+Y37-Y42)/Y20</f>
        <v>-0.23831026684758039</v>
      </c>
      <c r="Z45" s="47">
        <f t="shared" si="371"/>
        <v>0.29326911729264965</v>
      </c>
      <c r="AA45" s="47">
        <f t="shared" si="371"/>
        <v>0.27379911783238814</v>
      </c>
      <c r="AB45" s="47">
        <f t="shared" si="371"/>
        <v>0.56460237448125727</v>
      </c>
      <c r="AC45" s="192">
        <f t="shared" si="371"/>
        <v>0.49593986928104578</v>
      </c>
      <c r="AD45" s="192">
        <f t="shared" si="371"/>
        <v>-0.14183369863013695</v>
      </c>
      <c r="AE45" s="320" t="e">
        <f>(AE34+AE37-AE42)/AE20</f>
        <v>#DIV/0!</v>
      </c>
      <c r="AF45" s="192">
        <f t="shared" si="370"/>
        <v>0.59686163793103442</v>
      </c>
      <c r="AG45" s="192">
        <f t="shared" si="368"/>
        <v>0.2147786153846154</v>
      </c>
      <c r="AH45" s="192">
        <f t="shared" ref="AH45:AL45" si="372">(AH34+AH37-AH42)/AH20</f>
        <v>0.61767948979591836</v>
      </c>
      <c r="AI45" s="192">
        <f t="shared" si="372"/>
        <v>0.24087284615384616</v>
      </c>
      <c r="AJ45" s="192">
        <f t="shared" si="372"/>
        <v>0.28498176000000003</v>
      </c>
      <c r="AK45" s="192">
        <f t="shared" si="372"/>
        <v>0.872</v>
      </c>
      <c r="AL45" s="192">
        <f t="shared" si="372"/>
        <v>-0.4710926666666666</v>
      </c>
      <c r="AM45" s="192">
        <f>(AM34+AM37-AM42)/AM20</f>
        <v>0.4659273684210527</v>
      </c>
      <c r="AN45" s="47">
        <f t="shared" ref="AN45:AO45" si="373">(AN34+AN37-AN42)/AN20</f>
        <v>0.31673469387755104</v>
      </c>
      <c r="AO45" s="192">
        <f t="shared" si="373"/>
        <v>0.76349251200904211</v>
      </c>
      <c r="AP45" s="192">
        <f t="shared" ref="AP45:AX45" si="374">(AP34+AP37-AP42)/AP20</f>
        <v>0.34801400000000005</v>
      </c>
      <c r="AQ45" s="192">
        <f t="shared" si="374"/>
        <v>6.5808031746031836E-2</v>
      </c>
      <c r="AR45" s="192">
        <f t="shared" si="374"/>
        <v>0.12402155172413794</v>
      </c>
      <c r="AS45" s="192">
        <f t="shared" si="374"/>
        <v>0.90555555555555556</v>
      </c>
      <c r="AT45" s="192">
        <f t="shared" si="374"/>
        <v>0.43798961111111112</v>
      </c>
      <c r="AU45" s="192">
        <f>(AU34+AU37-AU42)/AU20</f>
        <v>0.51784787711425617</v>
      </c>
      <c r="AV45" s="192">
        <f>(AV34+AV37-AV42)/AV20</f>
        <v>0.36668943745000004</v>
      </c>
      <c r="AW45" s="320">
        <f>(AW34+AW37-AW42)/AW20</f>
        <v>0.45129555432861929</v>
      </c>
      <c r="AX45" s="47">
        <f t="shared" si="374"/>
        <v>0.38015391151011452</v>
      </c>
      <c r="AY45" s="47">
        <f t="shared" si="368"/>
        <v>-0.23810040570580068</v>
      </c>
      <c r="AZ45" s="47">
        <f t="shared" si="368"/>
        <v>0.23988577103081582</v>
      </c>
      <c r="BA45" s="47">
        <f t="shared" si="368"/>
        <v>6.761532894405585E-2</v>
      </c>
      <c r="BB45" s="47">
        <f t="shared" si="368"/>
        <v>0.30316491604562418</v>
      </c>
      <c r="BC45" s="47">
        <f t="shared" si="368"/>
        <v>0.17231800726832222</v>
      </c>
      <c r="BD45" s="47">
        <f>(BD34+BD37-BD42)/BD20</f>
        <v>0.51167568471035141</v>
      </c>
      <c r="BE45" s="47">
        <f t="shared" si="368"/>
        <v>0.32221404718693286</v>
      </c>
      <c r="BF45" s="47">
        <f t="shared" si="368"/>
        <v>-0.37313810012963744</v>
      </c>
      <c r="BG45" s="47">
        <f t="shared" ref="BG45:BN45" si="375">(BG34+BG37-BG42)/BG20</f>
        <v>0.19362214600645475</v>
      </c>
      <c r="BH45" s="47">
        <f t="shared" si="375"/>
        <v>0.69379508908708332</v>
      </c>
      <c r="BI45" s="47">
        <f t="shared" si="375"/>
        <v>0.12905030915943744</v>
      </c>
      <c r="BJ45" s="47">
        <f t="shared" si="375"/>
        <v>5.9427877134724867E-2</v>
      </c>
      <c r="BK45" s="47">
        <f t="shared" si="375"/>
        <v>0.25660050942247969</v>
      </c>
      <c r="BL45" s="47">
        <f t="shared" si="375"/>
        <v>0.26137717892874235</v>
      </c>
      <c r="BM45" s="47">
        <f t="shared" si="375"/>
        <v>0.38989572165488118</v>
      </c>
      <c r="BN45" s="47">
        <f t="shared" si="375"/>
        <v>0.48281083410158759</v>
      </c>
      <c r="BO45" s="47">
        <f t="shared" ref="BO45:BV45" si="376">(BO34+BO37-BO42)/BO20</f>
        <v>5.1695939521471369E-2</v>
      </c>
      <c r="BP45" s="47">
        <f t="shared" si="376"/>
        <v>3.5510466462603162E-2</v>
      </c>
      <c r="BQ45" s="47">
        <f t="shared" si="376"/>
        <v>0.29202083483185021</v>
      </c>
      <c r="BR45" s="47">
        <f t="shared" si="376"/>
        <v>-0.68808384484097418</v>
      </c>
      <c r="BS45" s="47">
        <f t="shared" si="376"/>
        <v>0.23415715152628974</v>
      </c>
      <c r="BT45" s="47">
        <f t="shared" si="376"/>
        <v>0.37222371749953892</v>
      </c>
      <c r="BU45" s="47">
        <f t="shared" si="376"/>
        <v>-0.21584213759665075</v>
      </c>
      <c r="BV45" s="47">
        <f t="shared" si="376"/>
        <v>0.25401576484895039</v>
      </c>
      <c r="BW45" s="47">
        <f t="shared" ref="BW45" si="377">(BW34+BW37-BW42)/BW20</f>
        <v>0.17667493144027815</v>
      </c>
      <c r="BX45" s="47">
        <f t="shared" ref="BX45:CC45" si="378">(BX34+BX37-BX42)/BX20</f>
        <v>7.9902146840153482E-2</v>
      </c>
      <c r="BY45" s="47">
        <f t="shared" si="378"/>
        <v>-0.89368788042658298</v>
      </c>
      <c r="BZ45" s="47">
        <f t="shared" si="378"/>
        <v>0.14781315768178233</v>
      </c>
      <c r="CA45" s="47">
        <f t="shared" si="378"/>
        <v>0.36183251633986929</v>
      </c>
      <c r="CB45" s="47">
        <f t="shared" si="378"/>
        <v>-0.21449260506118903</v>
      </c>
      <c r="CC45" s="47">
        <f t="shared" si="378"/>
        <v>0.30305280408615948</v>
      </c>
      <c r="CD45" s="47">
        <f t="shared" ref="CD45:CV45" si="379">(CD34+CD37-CD42)/CD20</f>
        <v>0.60619875000000001</v>
      </c>
      <c r="CE45" s="47">
        <f t="shared" si="379"/>
        <v>-1.8341962793934061</v>
      </c>
      <c r="CF45" s="47">
        <f t="shared" ref="CF45:CS45" si="380">(CF34+CF37-CF42)/CF20</f>
        <v>4.436503906027291E-3</v>
      </c>
      <c r="CG45" s="47">
        <f t="shared" ref="CG45:CH45" si="381">(CG34+CG37-CG42)/CG20</f>
        <v>0.36326488017429176</v>
      </c>
      <c r="CH45" s="47">
        <f t="shared" si="381"/>
        <v>0.36026309208695628</v>
      </c>
      <c r="CI45" s="47">
        <f t="shared" si="380"/>
        <v>0.29675178045515394</v>
      </c>
      <c r="CJ45" s="47">
        <f t="shared" si="380"/>
        <v>0.47355535883102018</v>
      </c>
      <c r="CK45" s="47">
        <f t="shared" si="380"/>
        <v>0.38407895041748757</v>
      </c>
      <c r="CL45" s="47">
        <f t="shared" si="380"/>
        <v>0.34495497695188704</v>
      </c>
      <c r="CM45" s="47">
        <f t="shared" si="380"/>
        <v>0.75178550986842096</v>
      </c>
      <c r="CN45" s="47">
        <f t="shared" si="380"/>
        <v>-0.74739513803049018</v>
      </c>
      <c r="CO45" s="47">
        <f t="shared" si="380"/>
        <v>-8.9399577069347175E-2</v>
      </c>
      <c r="CP45" s="47">
        <f t="shared" si="380"/>
        <v>0.42286000000000001</v>
      </c>
      <c r="CQ45" s="47">
        <f t="shared" si="380"/>
        <v>-0.90893369304556348</v>
      </c>
      <c r="CR45" s="47">
        <f t="shared" si="380"/>
        <v>-0.56494033495127183</v>
      </c>
      <c r="CS45" s="47">
        <f t="shared" si="380"/>
        <v>0.74669129154418989</v>
      </c>
      <c r="CT45" s="47">
        <f t="shared" si="379"/>
        <v>0.55216449460786499</v>
      </c>
      <c r="CU45" s="47">
        <f t="shared" si="379"/>
        <v>0.18440519578096837</v>
      </c>
      <c r="CV45" s="47">
        <f t="shared" si="379"/>
        <v>1.0068485320197045</v>
      </c>
      <c r="CW45" s="47">
        <f t="shared" ref="CW45:CY45" si="382">(CW34+CW37-CW42)/CW20</f>
        <v>0.34675806124384256</v>
      </c>
      <c r="CX45" s="47">
        <f t="shared" si="382"/>
        <v>-0.88738387190721091</v>
      </c>
      <c r="CY45" s="47">
        <f t="shared" si="382"/>
        <v>0.82949447687115352</v>
      </c>
      <c r="CZ45" s="47">
        <f t="shared" ref="CZ45" si="383">(CZ34+CZ37-CZ42)/CZ20</f>
        <v>-9.6880708947685953E-2</v>
      </c>
      <c r="DA45" s="47">
        <f t="shared" ref="DA45:DF45" si="384">(DA34+DA37-DA42)/DA20</f>
        <v>-0.66955998463460631</v>
      </c>
      <c r="DB45" s="47">
        <f t="shared" si="384"/>
        <v>-1.5297200374744926</v>
      </c>
      <c r="DC45" s="47">
        <f t="shared" si="384"/>
        <v>0.85523215320472035</v>
      </c>
      <c r="DD45" s="47">
        <f t="shared" si="384"/>
        <v>0.48373705808333034</v>
      </c>
      <c r="DE45" s="47">
        <f t="shared" si="384"/>
        <v>0.47032925925925917</v>
      </c>
      <c r="DF45" s="47">
        <f t="shared" si="384"/>
        <v>0.38933449489356464</v>
      </c>
      <c r="DG45" s="47">
        <f t="shared" ref="DG45" si="385">(DG34+DG37-DG42)/DG20</f>
        <v>-2.5415526914667526</v>
      </c>
      <c r="DH45" s="47">
        <f t="shared" ref="DH45:DL45" si="386">(DH34+DH37-DH42)/DH20</f>
        <v>0.65862729166666678</v>
      </c>
      <c r="DI45" s="47">
        <f t="shared" ref="DI45:DK45" si="387">(DI34+DI37-DI42)/DI20</f>
        <v>-1.5249697532207593</v>
      </c>
      <c r="DJ45" s="47">
        <f t="shared" si="387"/>
        <v>-0.56940356679633064</v>
      </c>
      <c r="DK45" s="47">
        <f t="shared" si="387"/>
        <v>-1.1651043708609213E-2</v>
      </c>
      <c r="DL45" s="47">
        <f t="shared" si="386"/>
        <v>0.85332192265886042</v>
      </c>
      <c r="DM45" s="15"/>
      <c r="DN45" s="48"/>
      <c r="DO45" s="15"/>
      <c r="DP45" s="15"/>
    </row>
    <row r="46" spans="1:120" x14ac:dyDescent="0.2">
      <c r="A46" s="1" t="s">
        <v>349</v>
      </c>
      <c r="B46" s="15" t="s">
        <v>350</v>
      </c>
      <c r="C46" s="15" t="s">
        <v>320</v>
      </c>
      <c r="D46" s="47">
        <f t="shared" ref="D46:BF46" si="388">D30</f>
        <v>0.91253107448669557</v>
      </c>
      <c r="E46" s="47">
        <f t="shared" si="388"/>
        <v>0.67289371836856204</v>
      </c>
      <c r="F46" s="47">
        <f t="shared" si="388"/>
        <v>0.6367230854605993</v>
      </c>
      <c r="G46" s="47">
        <f t="shared" si="388"/>
        <v>0.54162757973733588</v>
      </c>
      <c r="H46" s="47">
        <f t="shared" si="388"/>
        <v>0.246</v>
      </c>
      <c r="I46" s="47">
        <f t="shared" si="388"/>
        <v>0.86699999999999999</v>
      </c>
      <c r="J46" s="47">
        <f t="shared" si="388"/>
        <v>0.73624999999999996</v>
      </c>
      <c r="K46" s="47">
        <f t="shared" si="388"/>
        <v>0.93954545454545457</v>
      </c>
      <c r="L46" s="47">
        <f t="shared" si="388"/>
        <v>0.6967249445949274</v>
      </c>
      <c r="M46" s="47">
        <f t="shared" ref="M46:R46" si="389">M30</f>
        <v>1.0321666666666667</v>
      </c>
      <c r="N46" s="47">
        <f>N30</f>
        <v>0.84512195121951217</v>
      </c>
      <c r="O46" s="47">
        <f>O30</f>
        <v>0.87507447864945387</v>
      </c>
      <c r="P46" s="47">
        <f>P30</f>
        <v>0.79082914572864327</v>
      </c>
      <c r="Q46" s="275">
        <f t="shared" si="389"/>
        <v>1</v>
      </c>
      <c r="R46" s="47">
        <f t="shared" si="389"/>
        <v>1</v>
      </c>
      <c r="S46" s="192">
        <f t="shared" ref="S46:AF46" si="390">S30</f>
        <v>1</v>
      </c>
      <c r="T46" s="47">
        <f t="shared" si="390"/>
        <v>1</v>
      </c>
      <c r="U46" s="47">
        <f t="shared" si="390"/>
        <v>1</v>
      </c>
      <c r="V46" s="192">
        <f t="shared" si="390"/>
        <v>1</v>
      </c>
      <c r="W46" s="47">
        <f>W30</f>
        <v>1</v>
      </c>
      <c r="X46" s="192">
        <f t="shared" si="390"/>
        <v>1</v>
      </c>
      <c r="Y46" s="192">
        <f t="shared" ref="Y46:AD46" si="391">Y30</f>
        <v>1</v>
      </c>
      <c r="Z46" s="47">
        <f t="shared" si="391"/>
        <v>1</v>
      </c>
      <c r="AA46" s="47">
        <f t="shared" si="391"/>
        <v>1</v>
      </c>
      <c r="AB46" s="47">
        <f t="shared" si="391"/>
        <v>1</v>
      </c>
      <c r="AC46" s="192">
        <f t="shared" si="391"/>
        <v>1</v>
      </c>
      <c r="AD46" s="192">
        <f t="shared" si="391"/>
        <v>1</v>
      </c>
      <c r="AE46" s="320">
        <f>AE30</f>
        <v>1</v>
      </c>
      <c r="AF46" s="192">
        <f t="shared" si="390"/>
        <v>1</v>
      </c>
      <c r="AG46" s="192">
        <f t="shared" si="388"/>
        <v>1</v>
      </c>
      <c r="AH46" s="192">
        <f>AH30</f>
        <v>1</v>
      </c>
      <c r="AI46" s="192">
        <f>AI30</f>
        <v>1</v>
      </c>
      <c r="AJ46" s="192">
        <f t="shared" ref="AJ46" si="392">AJ30</f>
        <v>1</v>
      </c>
      <c r="AK46" s="192">
        <f>AK30</f>
        <v>1</v>
      </c>
      <c r="AL46" s="192">
        <f>AL30</f>
        <v>1</v>
      </c>
      <c r="AM46" s="192">
        <f>AM30</f>
        <v>1</v>
      </c>
      <c r="AN46" s="47">
        <f t="shared" ref="AN46:AO46" si="393">AN30</f>
        <v>1</v>
      </c>
      <c r="AO46" s="192">
        <f t="shared" si="393"/>
        <v>1</v>
      </c>
      <c r="AP46" s="192">
        <f t="shared" ref="AP46:AX46" si="394">AP30</f>
        <v>1</v>
      </c>
      <c r="AQ46" s="192">
        <f t="shared" si="394"/>
        <v>1</v>
      </c>
      <c r="AR46" s="192">
        <f t="shared" si="394"/>
        <v>1</v>
      </c>
      <c r="AS46" s="192">
        <f t="shared" si="394"/>
        <v>1</v>
      </c>
      <c r="AT46" s="192">
        <f t="shared" si="394"/>
        <v>1</v>
      </c>
      <c r="AU46" s="192">
        <f>AU30</f>
        <v>1</v>
      </c>
      <c r="AV46" s="192">
        <f>AV30</f>
        <v>1</v>
      </c>
      <c r="AW46" s="320">
        <f>AW30</f>
        <v>1</v>
      </c>
      <c r="AX46" s="47">
        <f t="shared" si="394"/>
        <v>0.97163043478260869</v>
      </c>
      <c r="AY46" s="47">
        <f t="shared" si="388"/>
        <v>0.93230263157894733</v>
      </c>
      <c r="AZ46" s="47">
        <f t="shared" si="388"/>
        <v>0.88980662755144202</v>
      </c>
      <c r="BA46" s="47">
        <f t="shared" si="388"/>
        <v>0.9368939630903973</v>
      </c>
      <c r="BB46" s="47">
        <f t="shared" si="388"/>
        <v>0.96419668772409084</v>
      </c>
      <c r="BC46" s="47">
        <f t="shared" si="388"/>
        <v>0.86730769230769234</v>
      </c>
      <c r="BD46" s="47">
        <f t="shared" si="388"/>
        <v>0.89246153846153842</v>
      </c>
      <c r="BE46" s="47">
        <f t="shared" si="388"/>
        <v>0.98758620689655174</v>
      </c>
      <c r="BF46" s="47">
        <f t="shared" si="388"/>
        <v>0.97547781569965875</v>
      </c>
      <c r="BG46" s="47">
        <f t="shared" ref="BG46:BL46" si="395">BG30</f>
        <v>0.64301288404360757</v>
      </c>
      <c r="BH46" s="47">
        <f t="shared" si="395"/>
        <v>0.98800148588410108</v>
      </c>
      <c r="BI46" s="47">
        <f t="shared" si="395"/>
        <v>0.97362529732754999</v>
      </c>
      <c r="BJ46" s="47">
        <f t="shared" si="395"/>
        <v>0.98967741935483866</v>
      </c>
      <c r="BK46" s="47">
        <f t="shared" si="395"/>
        <v>0.74893813481071103</v>
      </c>
      <c r="BL46" s="47">
        <f t="shared" si="395"/>
        <v>0.77371699318568998</v>
      </c>
      <c r="BM46" s="47">
        <f t="shared" ref="BM46" si="396">BM30</f>
        <v>0.98199999999999998</v>
      </c>
      <c r="BN46" s="47">
        <f t="shared" ref="BN46:BR46" si="397">BN30</f>
        <v>0.90453125000000001</v>
      </c>
      <c r="BO46" s="47">
        <f t="shared" si="397"/>
        <v>0.70670833333333338</v>
      </c>
      <c r="BP46" s="47">
        <f t="shared" ref="BP46" si="398">BP30</f>
        <v>0.96038062283737025</v>
      </c>
      <c r="BQ46" s="47">
        <f t="shared" ref="BQ46" si="399">BQ30</f>
        <v>0.95654686235987518</v>
      </c>
      <c r="BR46" s="47">
        <f t="shared" si="397"/>
        <v>0.77170233152347489</v>
      </c>
      <c r="BS46" s="47">
        <f t="shared" ref="BS46:BV46" si="400">BS30</f>
        <v>0.98466542750929364</v>
      </c>
      <c r="BT46" s="47">
        <f t="shared" si="400"/>
        <v>0.64586206896551723</v>
      </c>
      <c r="BU46" s="47">
        <f t="shared" si="400"/>
        <v>0.92219010918432887</v>
      </c>
      <c r="BV46" s="47">
        <f t="shared" si="400"/>
        <v>0.66993087557603692</v>
      </c>
      <c r="BW46" s="47">
        <f t="shared" ref="BW46" si="401">BW30</f>
        <v>1.0358396723229959</v>
      </c>
      <c r="BX46" s="47">
        <f t="shared" ref="BX46:CB46" si="402">BX30</f>
        <v>0.91270833333333334</v>
      </c>
      <c r="BY46" s="47">
        <f t="shared" si="402"/>
        <v>0.98069481090589272</v>
      </c>
      <c r="BZ46" s="47">
        <f t="shared" si="402"/>
        <v>0.98311688311688317</v>
      </c>
      <c r="CA46" s="47">
        <f t="shared" si="402"/>
        <v>0.16573529411764706</v>
      </c>
      <c r="CB46" s="47">
        <f t="shared" si="402"/>
        <v>0.99721428571428572</v>
      </c>
      <c r="CC46" s="47">
        <f t="shared" ref="CC46:CV46" si="403">CC30</f>
        <v>0.28938796502657294</v>
      </c>
      <c r="CD46" s="47">
        <f t="shared" si="403"/>
        <v>0.80409090909090908</v>
      </c>
      <c r="CE46" s="47">
        <f t="shared" si="403"/>
        <v>0.80975274725274726</v>
      </c>
      <c r="CF46" s="47">
        <f t="shared" ref="CF46:CS46" si="404">CF30</f>
        <v>0.97711111111111115</v>
      </c>
      <c r="CG46" s="47">
        <f t="shared" ref="CG46:CH46" si="405">CG30</f>
        <v>0.56549019607843132</v>
      </c>
      <c r="CH46" s="47">
        <f t="shared" si="405"/>
        <v>0.87361111111111112</v>
      </c>
      <c r="CI46" s="47">
        <f t="shared" si="404"/>
        <v>0.69088888888888889</v>
      </c>
      <c r="CJ46" s="47">
        <f t="shared" si="404"/>
        <v>0.96506928406466508</v>
      </c>
      <c r="CK46" s="47">
        <f t="shared" si="404"/>
        <v>0.69094427244582046</v>
      </c>
      <c r="CL46" s="47">
        <f t="shared" si="404"/>
        <v>0.49332865168539325</v>
      </c>
      <c r="CM46" s="47">
        <f t="shared" si="404"/>
        <v>0.90276315789473682</v>
      </c>
      <c r="CN46" s="47">
        <f t="shared" si="404"/>
        <v>0.44944444444444442</v>
      </c>
      <c r="CO46" s="47">
        <f t="shared" si="404"/>
        <v>0.75197368421052635</v>
      </c>
      <c r="CP46" s="47">
        <f t="shared" si="404"/>
        <v>0.330625</v>
      </c>
      <c r="CQ46" s="47">
        <f t="shared" si="404"/>
        <v>0.95862068965517244</v>
      </c>
      <c r="CR46" s="47">
        <f t="shared" si="404"/>
        <v>0.9198847262247839</v>
      </c>
      <c r="CS46" s="47">
        <f t="shared" si="404"/>
        <v>0.82272727272727275</v>
      </c>
      <c r="CT46" s="47">
        <f t="shared" si="403"/>
        <v>0.26624999999999999</v>
      </c>
      <c r="CU46" s="47">
        <f t="shared" si="403"/>
        <v>0.59472222222222226</v>
      </c>
      <c r="CV46" s="47">
        <f t="shared" si="403"/>
        <v>0.73583743842364535</v>
      </c>
      <c r="CW46" s="47">
        <f t="shared" ref="CW46:CY46" si="406">CW30</f>
        <v>0.90783333333333338</v>
      </c>
      <c r="CX46" s="47">
        <f t="shared" si="406"/>
        <v>0.99803278688524588</v>
      </c>
      <c r="CY46" s="47">
        <f t="shared" si="406"/>
        <v>0.24535768645357686</v>
      </c>
      <c r="CZ46" s="47">
        <f t="shared" ref="CZ46" si="407">CZ30</f>
        <v>1.0560439560439561</v>
      </c>
      <c r="DA46" s="47">
        <f t="shared" ref="DA46:DF46" si="408">DA30</f>
        <v>0.45635964912280702</v>
      </c>
      <c r="DB46" s="47">
        <f t="shared" si="408"/>
        <v>6.6225165562913912E-6</v>
      </c>
      <c r="DC46" s="47">
        <f t="shared" si="408"/>
        <v>0.30210674157303369</v>
      </c>
      <c r="DD46" s="47">
        <f t="shared" si="408"/>
        <v>0.15916501188987767</v>
      </c>
      <c r="DE46" s="47">
        <f t="shared" si="408"/>
        <v>0.84693287037037035</v>
      </c>
      <c r="DF46" s="47">
        <f t="shared" si="408"/>
        <v>0.36700581395348836</v>
      </c>
      <c r="DG46" s="47">
        <f t="shared" ref="DG46" si="409">DG30</f>
        <v>0.51504914004914004</v>
      </c>
      <c r="DH46" s="47">
        <f t="shared" ref="DH46:DL46" si="410">DH30</f>
        <v>0.45900000000000002</v>
      </c>
      <c r="DI46" s="47">
        <f t="shared" ref="DI46:DK46" si="411">DI30</f>
        <v>0.41499999999999998</v>
      </c>
      <c r="DJ46" s="47">
        <f t="shared" si="411"/>
        <v>0.96666666666666667</v>
      </c>
      <c r="DK46" s="47">
        <f t="shared" si="411"/>
        <v>9.9337748344370865E-3</v>
      </c>
      <c r="DL46" s="47">
        <f t="shared" si="410"/>
        <v>0.13062730627306274</v>
      </c>
      <c r="DM46" s="15"/>
      <c r="DN46" s="48"/>
      <c r="DO46" s="15"/>
      <c r="DP46" s="15"/>
    </row>
    <row r="47" spans="1:120" x14ac:dyDescent="0.2">
      <c r="A47" s="15"/>
      <c r="B47" s="15" t="s">
        <v>351</v>
      </c>
      <c r="C47" s="15" t="s">
        <v>352</v>
      </c>
      <c r="D47" s="36">
        <f t="shared" ref="D47:L47" si="412">D20*$C$13</f>
        <v>30000</v>
      </c>
      <c r="E47" s="36">
        <f t="shared" si="412"/>
        <v>35705.125370362184</v>
      </c>
      <c r="F47" s="36">
        <f t="shared" si="412"/>
        <v>15000</v>
      </c>
      <c r="G47" s="36">
        <f t="shared" si="412"/>
        <v>14848.176280639953</v>
      </c>
      <c r="H47" s="36">
        <f t="shared" si="412"/>
        <v>5625</v>
      </c>
      <c r="I47" s="36">
        <f t="shared" si="412"/>
        <v>10470.371604195325</v>
      </c>
      <c r="J47" s="36">
        <f t="shared" si="412"/>
        <v>57488.502019304899</v>
      </c>
      <c r="K47" s="36">
        <f t="shared" si="412"/>
        <v>29736.58174622805</v>
      </c>
      <c r="L47" s="36">
        <f t="shared" si="412"/>
        <v>41619.0625</v>
      </c>
      <c r="M47" s="36">
        <f>M20*$C$13</f>
        <v>38500</v>
      </c>
      <c r="N47" s="36">
        <f>N20*$C$13</f>
        <v>45000</v>
      </c>
      <c r="O47" s="36">
        <f>O20*$C$13</f>
        <v>45625</v>
      </c>
      <c r="P47" s="36">
        <f>P20*$C$13</f>
        <v>46250</v>
      </c>
      <c r="Q47" s="271">
        <f t="shared" ref="Q47:AI47" si="413">Q20*$C$13</f>
        <v>46958.5</v>
      </c>
      <c r="R47" s="36">
        <f t="shared" si="413"/>
        <v>5375</v>
      </c>
      <c r="S47" s="73">
        <f t="shared" ref="S47:AF47" si="414">S20*$C$13</f>
        <v>14554.012055073626</v>
      </c>
      <c r="T47" s="36">
        <f t="shared" si="414"/>
        <v>21125</v>
      </c>
      <c r="U47" s="36">
        <f t="shared" si="414"/>
        <v>14677.821811243211</v>
      </c>
      <c r="V47" s="73">
        <f t="shared" si="414"/>
        <v>71250</v>
      </c>
      <c r="W47" s="36">
        <f>W20*$C$13</f>
        <v>46400</v>
      </c>
      <c r="X47" s="73">
        <f t="shared" si="414"/>
        <v>4375</v>
      </c>
      <c r="Y47" s="73">
        <f t="shared" ref="Y47:AD47" si="415">Y20*$C$13</f>
        <v>27637.5</v>
      </c>
      <c r="Z47" s="36">
        <f t="shared" si="415"/>
        <v>19442.309238189464</v>
      </c>
      <c r="AA47" s="36">
        <f t="shared" si="415"/>
        <v>9918.75</v>
      </c>
      <c r="AB47" s="36">
        <f t="shared" si="415"/>
        <v>28748.595000000001</v>
      </c>
      <c r="AC47" s="73">
        <f t="shared" si="415"/>
        <v>9562.5</v>
      </c>
      <c r="AD47" s="73">
        <f t="shared" si="415"/>
        <v>45625</v>
      </c>
      <c r="AE47" s="317">
        <f>AE20*$C$13</f>
        <v>0</v>
      </c>
      <c r="AF47" s="73">
        <f t="shared" si="414"/>
        <v>29000</v>
      </c>
      <c r="AG47" s="73">
        <f t="shared" si="413"/>
        <v>16250</v>
      </c>
      <c r="AH47" s="73">
        <f t="shared" si="413"/>
        <v>24500</v>
      </c>
      <c r="AI47" s="73">
        <f t="shared" si="413"/>
        <v>65000</v>
      </c>
      <c r="AJ47" s="73">
        <f t="shared" ref="AJ47:AM47" si="416">AJ20*$C$13</f>
        <v>31250</v>
      </c>
      <c r="AK47" s="73">
        <f t="shared" si="416"/>
        <v>3000</v>
      </c>
      <c r="AL47" s="73">
        <f t="shared" si="416"/>
        <v>3750</v>
      </c>
      <c r="AM47" s="73">
        <f t="shared" si="416"/>
        <v>9500</v>
      </c>
      <c r="AN47" s="36">
        <f t="shared" ref="AN47:AO47" si="417">AN20*$C$13</f>
        <v>1225</v>
      </c>
      <c r="AO47" s="73">
        <f t="shared" si="417"/>
        <v>884.75</v>
      </c>
      <c r="AP47" s="73">
        <f t="shared" ref="AP47:AX47" si="418">AP20*$C$13</f>
        <v>2500</v>
      </c>
      <c r="AQ47" s="73">
        <f t="shared" si="418"/>
        <v>78750</v>
      </c>
      <c r="AR47" s="73">
        <f t="shared" si="418"/>
        <v>14500</v>
      </c>
      <c r="AS47" s="73">
        <f t="shared" si="418"/>
        <v>450</v>
      </c>
      <c r="AT47" s="73">
        <f t="shared" si="418"/>
        <v>45000</v>
      </c>
      <c r="AU47" s="73">
        <f>AU20*$C$13</f>
        <v>72425</v>
      </c>
      <c r="AV47" s="73">
        <f>AV20*$C$13</f>
        <v>13616.18692301408</v>
      </c>
      <c r="AW47" s="317">
        <f>AW20*$C$13</f>
        <v>520537.8</v>
      </c>
      <c r="AX47" s="36">
        <f t="shared" si="418"/>
        <v>54342.851912868384</v>
      </c>
      <c r="AY47" s="36">
        <f t="shared" ref="AY47:BF47" si="419">AY20*$C$13</f>
        <v>35325</v>
      </c>
      <c r="AZ47" s="36">
        <f t="shared" si="419"/>
        <v>123000</v>
      </c>
      <c r="BA47" s="36">
        <f t="shared" si="419"/>
        <v>25625</v>
      </c>
      <c r="BB47" s="36">
        <f t="shared" si="419"/>
        <v>77000</v>
      </c>
      <c r="BC47" s="36">
        <f t="shared" si="419"/>
        <v>31750</v>
      </c>
      <c r="BD47" s="36">
        <f t="shared" si="419"/>
        <v>101250</v>
      </c>
      <c r="BE47" s="36">
        <f t="shared" si="419"/>
        <v>68875</v>
      </c>
      <c r="BF47" s="36">
        <f t="shared" si="419"/>
        <v>153274.24378703593</v>
      </c>
      <c r="BG47" s="36">
        <f t="shared" ref="BG47:BH47" si="420">BG20*$C$13</f>
        <v>39000</v>
      </c>
      <c r="BH47" s="36">
        <f t="shared" si="420"/>
        <v>267538.36399587349</v>
      </c>
      <c r="BI47" s="36">
        <f t="shared" ref="BI47:CB47" si="421">BI20*$C$13</f>
        <v>40000</v>
      </c>
      <c r="BJ47" s="36">
        <f t="shared" si="421"/>
        <v>68000</v>
      </c>
      <c r="BK47" s="36">
        <f t="shared" si="421"/>
        <v>22000</v>
      </c>
      <c r="BL47" s="36">
        <f t="shared" si="421"/>
        <v>51970</v>
      </c>
      <c r="BM47" s="36">
        <f t="shared" si="421"/>
        <v>84821.684856542182</v>
      </c>
      <c r="BN47" s="36">
        <f t="shared" si="421"/>
        <v>76430.095226317091</v>
      </c>
      <c r="BO47" s="36">
        <f t="shared" si="421"/>
        <v>53462.5</v>
      </c>
      <c r="BP47" s="36">
        <f t="shared" si="421"/>
        <v>26000</v>
      </c>
      <c r="BQ47" s="36">
        <f t="shared" si="421"/>
        <v>25000</v>
      </c>
      <c r="BR47" s="36">
        <f t="shared" si="421"/>
        <v>26250</v>
      </c>
      <c r="BS47" s="36">
        <f t="shared" si="421"/>
        <v>43896.858768241407</v>
      </c>
      <c r="BT47" s="36">
        <f t="shared" si="421"/>
        <v>23375</v>
      </c>
      <c r="BU47" s="36">
        <f t="shared" si="421"/>
        <v>97494.050239480348</v>
      </c>
      <c r="BV47" s="36">
        <f t="shared" si="421"/>
        <v>18000</v>
      </c>
      <c r="BW47" s="36">
        <f t="shared" ref="BW47" si="422">BW20*$C$13</f>
        <v>60710.875766919722</v>
      </c>
      <c r="BX47" s="36">
        <f t="shared" si="421"/>
        <v>28319.550329499936</v>
      </c>
      <c r="BY47" s="36">
        <f t="shared" si="421"/>
        <v>65675</v>
      </c>
      <c r="BZ47" s="36">
        <f t="shared" si="421"/>
        <v>60244.980231025664</v>
      </c>
      <c r="CA47" s="36">
        <f t="shared" si="421"/>
        <v>4500</v>
      </c>
      <c r="CB47" s="36">
        <f t="shared" si="421"/>
        <v>33750</v>
      </c>
      <c r="CC47" s="36">
        <f t="shared" ref="CC47:CV47" si="423">CC20*$C$13</f>
        <v>40500</v>
      </c>
      <c r="CD47" s="36">
        <f t="shared" si="423"/>
        <v>22000</v>
      </c>
      <c r="CE47" s="36">
        <f t="shared" si="423"/>
        <v>9325</v>
      </c>
      <c r="CF47" s="36">
        <f t="shared" ref="CF47:CS47" si="424">CF20*$C$13</f>
        <v>50376.576362240987</v>
      </c>
      <c r="CG47" s="36">
        <f t="shared" ref="CG47:CH47" si="425">CG20*$C$13</f>
        <v>21375</v>
      </c>
      <c r="CH47" s="36">
        <f t="shared" si="425"/>
        <v>32459.118188795088</v>
      </c>
      <c r="CI47" s="36">
        <f t="shared" si="424"/>
        <v>10375</v>
      </c>
      <c r="CJ47" s="36">
        <f t="shared" si="424"/>
        <v>53500</v>
      </c>
      <c r="CK47" s="36">
        <f t="shared" si="424"/>
        <v>33000</v>
      </c>
      <c r="CL47" s="36">
        <f t="shared" si="424"/>
        <v>19500</v>
      </c>
      <c r="CM47" s="36">
        <f t="shared" si="424"/>
        <v>24000</v>
      </c>
      <c r="CN47" s="36">
        <f t="shared" si="424"/>
        <v>4500</v>
      </c>
      <c r="CO47" s="36">
        <f t="shared" si="424"/>
        <v>32798.167500000003</v>
      </c>
      <c r="CP47" s="36">
        <f t="shared" si="424"/>
        <v>16250</v>
      </c>
      <c r="CQ47" s="36">
        <f t="shared" si="424"/>
        <v>4500</v>
      </c>
      <c r="CR47" s="36">
        <f t="shared" si="424"/>
        <v>9104.05004457826</v>
      </c>
      <c r="CS47" s="36">
        <f t="shared" si="424"/>
        <v>17449.429252108333</v>
      </c>
      <c r="CT47" s="36">
        <f t="shared" si="423"/>
        <v>19522.892410049899</v>
      </c>
      <c r="CU47" s="36">
        <f t="shared" si="423"/>
        <v>62629.91041466048</v>
      </c>
      <c r="CV47" s="36">
        <f t="shared" si="423"/>
        <v>18125</v>
      </c>
      <c r="CW47" s="36">
        <f t="shared" ref="CW47:CY47" si="426">CW20*$C$13</f>
        <v>26413.070121684323</v>
      </c>
      <c r="CX47" s="36">
        <f t="shared" si="426"/>
        <v>20099.122592363794</v>
      </c>
      <c r="CY47" s="36">
        <f t="shared" si="426"/>
        <v>8625</v>
      </c>
      <c r="CZ47" s="36">
        <f t="shared" ref="CZ47" si="427">CZ20*$C$13</f>
        <v>19531.402142161638</v>
      </c>
      <c r="DA47" s="36">
        <f t="shared" ref="DA47:DF47" si="428">DA20*$C$13</f>
        <v>9382.2170900692836</v>
      </c>
      <c r="DB47" s="36">
        <f t="shared" si="428"/>
        <v>4365</v>
      </c>
      <c r="DC47" s="36">
        <f t="shared" si="428"/>
        <v>2484.375</v>
      </c>
      <c r="DD47" s="36">
        <f t="shared" si="428"/>
        <v>1688155.25</v>
      </c>
      <c r="DE47" s="36">
        <f t="shared" si="428"/>
        <v>18562.5</v>
      </c>
      <c r="DF47" s="36">
        <f t="shared" si="428"/>
        <v>11812.5</v>
      </c>
      <c r="DG47" s="36">
        <f t="shared" ref="DG47" si="429">DG20*$C$13</f>
        <v>19500</v>
      </c>
      <c r="DH47" s="36">
        <f t="shared" ref="DH47:DL47" si="430">DH20*$C$13</f>
        <v>12000</v>
      </c>
      <c r="DI47" s="36">
        <f t="shared" ref="DI47:DK47" si="431">DI20*$C$13</f>
        <v>6397.6751945737378</v>
      </c>
      <c r="DJ47" s="36">
        <f t="shared" si="431"/>
        <v>6397.6751945737378</v>
      </c>
      <c r="DK47" s="36">
        <f t="shared" si="431"/>
        <v>3125</v>
      </c>
      <c r="DL47" s="36">
        <f t="shared" si="430"/>
        <v>11074.9</v>
      </c>
      <c r="DM47" s="15"/>
      <c r="DN47" s="1"/>
      <c r="DO47" s="15"/>
      <c r="DP47" s="15"/>
    </row>
    <row r="48" spans="1:120" x14ac:dyDescent="0.2">
      <c r="A48" s="15"/>
      <c r="B48" s="15" t="s">
        <v>353</v>
      </c>
      <c r="C48" s="15" t="s">
        <v>354</v>
      </c>
      <c r="D48" s="36">
        <f t="shared" ref="D48:BF48" si="432">D44-D47</f>
        <v>-15463.89</v>
      </c>
      <c r="E48" s="36">
        <f t="shared" si="432"/>
        <v>5713.2961110865508</v>
      </c>
      <c r="F48" s="36">
        <f t="shared" si="432"/>
        <v>-63911.34</v>
      </c>
      <c r="G48" s="36">
        <f t="shared" si="432"/>
        <v>-19223.871158080143</v>
      </c>
      <c r="H48" s="36">
        <f t="shared" si="432"/>
        <v>-16680.18</v>
      </c>
      <c r="I48" s="36">
        <f t="shared" si="432"/>
        <v>-63594.405187414028</v>
      </c>
      <c r="J48" s="36">
        <f t="shared" si="432"/>
        <v>-73755.713942085305</v>
      </c>
      <c r="K48" s="36">
        <f t="shared" si="432"/>
        <v>-48274.124761315848</v>
      </c>
      <c r="L48" s="36">
        <f t="shared" si="432"/>
        <v>-39702.08249999999</v>
      </c>
      <c r="M48" s="36">
        <f t="shared" ref="M48:R48" si="433">M44-M47</f>
        <v>-42626.293664890487</v>
      </c>
      <c r="N48" s="36">
        <f>N44-N47</f>
        <v>48194.850000000006</v>
      </c>
      <c r="O48" s="36">
        <f>O44-O47</f>
        <v>-127722.81</v>
      </c>
      <c r="P48" s="36">
        <f>P44-P47</f>
        <v>-130627.01000000001</v>
      </c>
      <c r="Q48" s="271">
        <f t="shared" si="433"/>
        <v>-52621.350000000006</v>
      </c>
      <c r="R48" s="36">
        <f t="shared" si="433"/>
        <v>-5881</v>
      </c>
      <c r="S48" s="73">
        <f t="shared" ref="S48:AF48" si="434">S44-S47</f>
        <v>36610.626165220885</v>
      </c>
      <c r="T48" s="36">
        <f t="shared" si="434"/>
        <v>15024.32</v>
      </c>
      <c r="U48" s="36">
        <f t="shared" si="434"/>
        <v>-1735.248207837958</v>
      </c>
      <c r="V48" s="73">
        <f t="shared" si="434"/>
        <v>49865.270000000019</v>
      </c>
      <c r="W48" s="36">
        <f>W44-W47</f>
        <v>-119173.48999999999</v>
      </c>
      <c r="X48" s="73">
        <f t="shared" si="434"/>
        <v>-22129.739999999998</v>
      </c>
      <c r="Y48" s="73">
        <f t="shared" ref="Y48:AD48" si="435">Y44-Y47</f>
        <v>-53982.700000000012</v>
      </c>
      <c r="Z48" s="36">
        <f t="shared" si="435"/>
        <v>3365.0062354687434</v>
      </c>
      <c r="AA48" s="36">
        <f t="shared" si="435"/>
        <v>944.22999999999956</v>
      </c>
      <c r="AB48" s="36">
        <f t="shared" si="435"/>
        <v>36177.505000000005</v>
      </c>
      <c r="AC48" s="73">
        <f t="shared" si="435"/>
        <v>9407.2000000000007</v>
      </c>
      <c r="AD48" s="73">
        <f t="shared" si="435"/>
        <v>-71509.649999999994</v>
      </c>
      <c r="AE48" s="317">
        <f>AE44-AE47</f>
        <v>-2.0000000009313228E-2</v>
      </c>
      <c r="AF48" s="73">
        <f t="shared" si="434"/>
        <v>40235.949999999997</v>
      </c>
      <c r="AG48" s="73">
        <f t="shared" si="432"/>
        <v>-2289.3899999999994</v>
      </c>
      <c r="AH48" s="73">
        <f>AH44-AH47</f>
        <v>36032.589999999997</v>
      </c>
      <c r="AI48" s="73">
        <f>AI44-AI47</f>
        <v>-2373.0599999999977</v>
      </c>
      <c r="AJ48" s="73">
        <f t="shared" ref="AJ48" si="436">AJ44-AJ47</f>
        <v>4372.7200000000012</v>
      </c>
      <c r="AK48" s="73">
        <f>AK44-AK47</f>
        <v>7464</v>
      </c>
      <c r="AL48" s="73">
        <f>AL44-AL47</f>
        <v>-10816.39</v>
      </c>
      <c r="AM48" s="73">
        <f>AM44-AM47</f>
        <v>8205.2400000000016</v>
      </c>
      <c r="AN48" s="36">
        <f t="shared" ref="AN48:AO48" si="437">AN44-AN47</f>
        <v>327</v>
      </c>
      <c r="AO48" s="73">
        <f t="shared" si="437"/>
        <v>1817.25</v>
      </c>
      <c r="AP48" s="73">
        <f t="shared" ref="AP48:AX48" si="438">AP44-AP47</f>
        <v>980.14000000000033</v>
      </c>
      <c r="AQ48" s="73">
        <f t="shared" si="438"/>
        <v>-58020.469999999972</v>
      </c>
      <c r="AR48" s="73">
        <f t="shared" si="438"/>
        <v>-7306.75</v>
      </c>
      <c r="AS48" s="73">
        <f t="shared" si="438"/>
        <v>1180</v>
      </c>
      <c r="AT48" s="73">
        <f t="shared" si="438"/>
        <v>33838.130000000005</v>
      </c>
      <c r="AU48" s="73">
        <f>AU44-AU47</f>
        <v>77595.53</v>
      </c>
      <c r="AV48" s="73">
        <f>AV44-AV47</f>
        <v>6355.4607690422417</v>
      </c>
      <c r="AW48" s="317">
        <f>AW44-AW47</f>
        <v>419127.77999999985</v>
      </c>
      <c r="AX48" s="36">
        <f t="shared" si="438"/>
        <v>28291.738956298912</v>
      </c>
      <c r="AY48" s="36">
        <f t="shared" si="432"/>
        <v>-68968.587326229637</v>
      </c>
      <c r="AZ48" s="36">
        <f t="shared" si="432"/>
        <v>-4976.2006528386119</v>
      </c>
      <c r="BA48" s="36">
        <f t="shared" si="432"/>
        <v>-18694.428783234274</v>
      </c>
      <c r="BB48" s="36">
        <f t="shared" si="432"/>
        <v>16374.794142052255</v>
      </c>
      <c r="BC48" s="36">
        <f t="shared" si="432"/>
        <v>-9865.6130769230767</v>
      </c>
      <c r="BD48" s="36">
        <f t="shared" si="432"/>
        <v>105978.6523076923</v>
      </c>
      <c r="BE48" s="36">
        <f>BE44-BE47</f>
        <v>19894.97</v>
      </c>
      <c r="BF48" s="36">
        <f t="shared" si="432"/>
        <v>-382044.08428904181</v>
      </c>
      <c r="BG48" s="36">
        <f t="shared" ref="BG48:BL48" si="439">BG44-BG47</f>
        <v>-8794.9452229930612</v>
      </c>
      <c r="BH48" s="36">
        <f t="shared" si="439"/>
        <v>474928.84833504481</v>
      </c>
      <c r="BI48" s="36">
        <f t="shared" si="439"/>
        <v>-19351.95053449001</v>
      </c>
      <c r="BJ48" s="36">
        <f t="shared" si="439"/>
        <v>-51835.617419354836</v>
      </c>
      <c r="BK48" s="36">
        <f t="shared" si="439"/>
        <v>580.84482917821151</v>
      </c>
      <c r="BL48" s="36">
        <f t="shared" si="439"/>
        <v>2365.0879557069638</v>
      </c>
      <c r="BM48" s="36">
        <f t="shared" ref="BM48" si="440">BM44-BM47</f>
        <v>47464.763259955507</v>
      </c>
      <c r="BN48" s="36">
        <f t="shared" ref="BN48:BR48" si="441">BN44-BN47</f>
        <v>71175.016880410607</v>
      </c>
      <c r="BO48" s="36">
        <f t="shared" si="441"/>
        <v>-42407.323333333348</v>
      </c>
      <c r="BP48" s="36">
        <f t="shared" ref="BP48" si="442">BP44-BP47</f>
        <v>-22306.911487889272</v>
      </c>
      <c r="BQ48" s="36">
        <f t="shared" ref="BQ48" si="443">BQ44-BQ47</f>
        <v>4202.0834831850225</v>
      </c>
      <c r="BR48" s="36">
        <f t="shared" si="441"/>
        <v>-98498.803708302294</v>
      </c>
      <c r="BS48" s="36">
        <f t="shared" ref="BS48:BV48" si="444">BS44-BS47</f>
        <v>-2781.8051277484337</v>
      </c>
      <c r="BT48" s="36">
        <f t="shared" si="444"/>
        <v>11427.917586206888</v>
      </c>
      <c r="BU48" s="36">
        <f t="shared" si="444"/>
        <v>-181667.34706605913</v>
      </c>
      <c r="BV48" s="36">
        <f t="shared" si="444"/>
        <v>289.13506912442608</v>
      </c>
      <c r="BW48" s="36">
        <f t="shared" ref="BW48" si="445">BW44-BW47</f>
        <v>-17806.516511720576</v>
      </c>
      <c r="BX48" s="36">
        <f t="shared" ref="BX48:CB48" si="446">BX44-BX47</f>
        <v>-19268.378854000654</v>
      </c>
      <c r="BY48" s="36">
        <f t="shared" si="446"/>
        <v>-300446.80618806335</v>
      </c>
      <c r="BZ48" s="36">
        <f t="shared" si="446"/>
        <v>-24624.977181327842</v>
      </c>
      <c r="CA48" s="36">
        <f t="shared" si="446"/>
        <v>2012.9852941176468</v>
      </c>
      <c r="CB48" s="36">
        <f t="shared" si="446"/>
        <v>-62706.501683260518</v>
      </c>
      <c r="CC48" s="36">
        <f t="shared" ref="CC48:CV48" si="447">CC44-CC47</f>
        <v>8594.5542619578337</v>
      </c>
      <c r="CD48" s="36">
        <f t="shared" si="447"/>
        <v>31345.489999999998</v>
      </c>
      <c r="CE48" s="36">
        <f t="shared" si="447"/>
        <v>-77740.521221374045</v>
      </c>
      <c r="CF48" s="36">
        <f t="shared" ref="CF48:CS48" si="448">CF44-CF47</f>
        <v>-49482.592851027526</v>
      </c>
      <c r="CG48" s="36">
        <f t="shared" ref="CG48:CH48" si="449">CG44-CG47</f>
        <v>9684.1472549019454</v>
      </c>
      <c r="CH48" s="36">
        <f t="shared" si="449"/>
        <v>14316.170951650041</v>
      </c>
      <c r="CI48" s="36">
        <f t="shared" si="448"/>
        <v>1940.1988888888882</v>
      </c>
      <c r="CJ48" s="36">
        <f t="shared" si="448"/>
        <v>47840.846789838324</v>
      </c>
      <c r="CK48" s="36">
        <f t="shared" si="448"/>
        <v>17698.421455108357</v>
      </c>
      <c r="CL48" s="36">
        <f t="shared" si="448"/>
        <v>7406.4882022471902</v>
      </c>
      <c r="CM48" s="36">
        <f t="shared" si="448"/>
        <v>48171.408947368414</v>
      </c>
      <c r="CN48" s="36">
        <f t="shared" si="448"/>
        <v>-17953.112484548823</v>
      </c>
      <c r="CO48" s="36">
        <f t="shared" si="448"/>
        <v>-44526.736712598431</v>
      </c>
      <c r="CP48" s="36">
        <f t="shared" si="448"/>
        <v>11235.900000000001</v>
      </c>
      <c r="CQ48" s="36">
        <f t="shared" si="448"/>
        <v>-20860.806474820143</v>
      </c>
      <c r="CR48" s="36">
        <f t="shared" si="448"/>
        <v>-29677.030370966993</v>
      </c>
      <c r="CS48" s="36">
        <f t="shared" si="448"/>
        <v>34667.918207754621</v>
      </c>
      <c r="CT48" s="36">
        <f t="shared" si="447"/>
        <v>23596.499673465805</v>
      </c>
      <c r="CU48" s="36">
        <f t="shared" si="447"/>
        <v>-16432.786847620577</v>
      </c>
      <c r="CV48" s="36">
        <f t="shared" si="447"/>
        <v>54871.518571428576</v>
      </c>
      <c r="CW48" s="36">
        <f t="shared" ref="CW48:CY48" si="450">CW44-CW47</f>
        <v>10222.709825887359</v>
      </c>
      <c r="CX48" s="36">
        <f t="shared" si="450"/>
        <v>-91441.671504161728</v>
      </c>
      <c r="CY48" s="36">
        <f t="shared" si="450"/>
        <v>19992.559452054797</v>
      </c>
      <c r="CZ48" s="36">
        <f t="shared" ref="CZ48" si="451">CZ44-CZ47</f>
        <v>-27100.266487261524</v>
      </c>
      <c r="DA48" s="36">
        <f t="shared" ref="DA48:DF48" si="452">DA44-DA47</f>
        <v>-34510.04561273061</v>
      </c>
      <c r="DB48" s="36">
        <f t="shared" si="452"/>
        <v>-31073.911854304639</v>
      </c>
      <c r="DC48" s="36">
        <f t="shared" si="452"/>
        <v>6014.4945224719086</v>
      </c>
      <c r="DD48" s="36">
        <f t="shared" si="452"/>
        <v>1578337.766891716</v>
      </c>
      <c r="DE48" s="36">
        <f t="shared" si="452"/>
        <v>16359.447499999995</v>
      </c>
      <c r="DF48" s="36">
        <f t="shared" si="452"/>
        <v>6583.554883720928</v>
      </c>
      <c r="DG48" s="36">
        <f t="shared" ref="DG48" si="453">DG44-DG47</f>
        <v>-217741.1099344067</v>
      </c>
      <c r="DH48" s="36">
        <f t="shared" ref="DH48:DL48" si="454">DH44-DH47</f>
        <v>19614.110000000004</v>
      </c>
      <c r="DI48" s="36">
        <f t="shared" ref="DI48:DK48" si="455">DI44-DI47</f>
        <v>-45422.71984519648</v>
      </c>
      <c r="DJ48" s="36">
        <f t="shared" si="455"/>
        <v>-20969.111494552519</v>
      </c>
      <c r="DK48" s="36">
        <f t="shared" si="455"/>
        <v>-3270.6380463576152</v>
      </c>
      <c r="DL48" s="36">
        <f t="shared" si="454"/>
        <v>26726.919845018449</v>
      </c>
      <c r="DM48" s="15"/>
      <c r="DN48" s="37"/>
      <c r="DO48" s="15"/>
      <c r="DP48" s="15"/>
    </row>
    <row r="49" spans="1:143" x14ac:dyDescent="0.2">
      <c r="A49" s="15"/>
      <c r="B49" s="15"/>
      <c r="C49" s="15" t="s">
        <v>355</v>
      </c>
      <c r="D49" s="31">
        <f t="shared" ref="D49:BD49" si="456">IF(D48&gt;0,D48,0)</f>
        <v>0</v>
      </c>
      <c r="E49" s="31">
        <f t="shared" si="456"/>
        <v>5713.2961110865508</v>
      </c>
      <c r="F49" s="31">
        <f t="shared" si="456"/>
        <v>0</v>
      </c>
      <c r="G49" s="31">
        <f t="shared" si="456"/>
        <v>0</v>
      </c>
      <c r="H49" s="31">
        <f t="shared" si="456"/>
        <v>0</v>
      </c>
      <c r="I49" s="31">
        <f t="shared" si="456"/>
        <v>0</v>
      </c>
      <c r="J49" s="31">
        <f t="shared" si="456"/>
        <v>0</v>
      </c>
      <c r="K49" s="31">
        <f t="shared" si="456"/>
        <v>0</v>
      </c>
      <c r="L49" s="31">
        <f t="shared" si="456"/>
        <v>0</v>
      </c>
      <c r="M49" s="31">
        <f t="shared" ref="M49:R49" si="457">IF(M48&gt;0,M48,0)</f>
        <v>0</v>
      </c>
      <c r="N49" s="31">
        <f>IF(N48&gt;0,N48,0)</f>
        <v>48194.850000000006</v>
      </c>
      <c r="O49" s="31">
        <f>IF(O48&gt;0,O48,0)</f>
        <v>0</v>
      </c>
      <c r="P49" s="31">
        <f>IF(P48&gt;0,P48,0)</f>
        <v>0</v>
      </c>
      <c r="Q49" s="276">
        <f t="shared" si="457"/>
        <v>0</v>
      </c>
      <c r="R49" s="31">
        <f t="shared" si="457"/>
        <v>0</v>
      </c>
      <c r="S49" s="70">
        <f t="shared" ref="S49:AF49" si="458">IF(S48&gt;0,S48,0)</f>
        <v>36610.626165220885</v>
      </c>
      <c r="T49" s="31">
        <f t="shared" si="458"/>
        <v>15024.32</v>
      </c>
      <c r="U49" s="31">
        <f t="shared" si="458"/>
        <v>0</v>
      </c>
      <c r="V49" s="70">
        <f t="shared" si="458"/>
        <v>49865.270000000019</v>
      </c>
      <c r="W49" s="31">
        <f>IF(W48&gt;0,W48,0)</f>
        <v>0</v>
      </c>
      <c r="X49" s="70">
        <f t="shared" si="458"/>
        <v>0</v>
      </c>
      <c r="Y49" s="70">
        <f t="shared" ref="Y49:AD49" si="459">IF(Y48&gt;0,Y48,0)</f>
        <v>0</v>
      </c>
      <c r="Z49" s="31">
        <f t="shared" si="459"/>
        <v>3365.0062354687434</v>
      </c>
      <c r="AA49" s="31">
        <f t="shared" si="459"/>
        <v>944.22999999999956</v>
      </c>
      <c r="AB49" s="31">
        <f t="shared" si="459"/>
        <v>36177.505000000005</v>
      </c>
      <c r="AC49" s="70">
        <f t="shared" si="459"/>
        <v>9407.2000000000007</v>
      </c>
      <c r="AD49" s="70">
        <f t="shared" si="459"/>
        <v>0</v>
      </c>
      <c r="AE49" s="321">
        <f>IF(AE48&gt;0,AE48,0)</f>
        <v>0</v>
      </c>
      <c r="AF49" s="70">
        <f t="shared" si="458"/>
        <v>40235.949999999997</v>
      </c>
      <c r="AG49" s="70">
        <f t="shared" si="456"/>
        <v>0</v>
      </c>
      <c r="AH49" s="70">
        <f>IF(AH48&gt;0,AH48,0)</f>
        <v>36032.589999999997</v>
      </c>
      <c r="AI49" s="70">
        <f>IF(AI48&gt;0,AI48,0)</f>
        <v>0</v>
      </c>
      <c r="AJ49" s="70">
        <f t="shared" ref="AJ49" si="460">IF(AJ48&gt;0,AJ48,0)</f>
        <v>4372.7200000000012</v>
      </c>
      <c r="AK49" s="70">
        <f>IF(AK48&gt;0,AK48,0)</f>
        <v>7464</v>
      </c>
      <c r="AL49" s="70">
        <f>IF(AL48&gt;0,AL48,0)</f>
        <v>0</v>
      </c>
      <c r="AM49" s="70">
        <f>IF(AM48&gt;0,AM48,0)</f>
        <v>8205.2400000000016</v>
      </c>
      <c r="AN49" s="31">
        <f t="shared" ref="AN49:AO49" si="461">IF(AN48&gt;0,AN48,0)</f>
        <v>327</v>
      </c>
      <c r="AO49" s="70">
        <f t="shared" si="461"/>
        <v>1817.25</v>
      </c>
      <c r="AP49" s="70">
        <f t="shared" ref="AP49:AX49" si="462">IF(AP48&gt;0,AP48,0)</f>
        <v>980.14000000000033</v>
      </c>
      <c r="AQ49" s="70">
        <f t="shared" si="462"/>
        <v>0</v>
      </c>
      <c r="AR49" s="70">
        <f t="shared" si="462"/>
        <v>0</v>
      </c>
      <c r="AS49" s="70">
        <f t="shared" si="462"/>
        <v>1180</v>
      </c>
      <c r="AT49" s="70">
        <f t="shared" si="462"/>
        <v>33838.130000000005</v>
      </c>
      <c r="AU49" s="70">
        <f>IF(AU48&gt;0,AU48,0)</f>
        <v>77595.53</v>
      </c>
      <c r="AV49" s="70">
        <f>IF(AV48&gt;0,AV48,0)</f>
        <v>6355.4607690422417</v>
      </c>
      <c r="AW49" s="321">
        <f>IF(AW48&gt;0,AW48,0)</f>
        <v>419127.77999999985</v>
      </c>
      <c r="AX49" s="31">
        <f t="shared" si="462"/>
        <v>28291.738956298912</v>
      </c>
      <c r="AY49" s="31">
        <f t="shared" si="456"/>
        <v>0</v>
      </c>
      <c r="AZ49" s="31">
        <f t="shared" si="456"/>
        <v>0</v>
      </c>
      <c r="BA49" s="31">
        <f t="shared" si="456"/>
        <v>0</v>
      </c>
      <c r="BB49" s="31">
        <f t="shared" si="456"/>
        <v>16374.794142052255</v>
      </c>
      <c r="BC49" s="31">
        <f t="shared" si="456"/>
        <v>0</v>
      </c>
      <c r="BD49" s="31">
        <f t="shared" si="456"/>
        <v>105978.6523076923</v>
      </c>
      <c r="BE49" s="31">
        <f>IF(BE48&gt;0,BE48,0)</f>
        <v>19894.97</v>
      </c>
      <c r="BF49" s="31">
        <f>IF(BF48&gt;0,BF48,0)</f>
        <v>0</v>
      </c>
      <c r="BG49" s="31">
        <f t="shared" ref="BG49:BL49" si="463">IF(BG48&gt;0,BG48,0)</f>
        <v>0</v>
      </c>
      <c r="BH49" s="31">
        <f t="shared" si="463"/>
        <v>474928.84833504481</v>
      </c>
      <c r="BI49" s="31">
        <f t="shared" si="463"/>
        <v>0</v>
      </c>
      <c r="BJ49" s="31">
        <f t="shared" si="463"/>
        <v>0</v>
      </c>
      <c r="BK49" s="31">
        <f t="shared" si="463"/>
        <v>580.84482917821151</v>
      </c>
      <c r="BL49" s="31">
        <f t="shared" si="463"/>
        <v>2365.0879557069638</v>
      </c>
      <c r="BM49" s="31">
        <f t="shared" ref="BM49" si="464">IF(BM48&gt;0,BM48,0)</f>
        <v>47464.763259955507</v>
      </c>
      <c r="BN49" s="31">
        <f t="shared" ref="BN49:BR49" si="465">IF(BN48&gt;0,BN48,0)</f>
        <v>71175.016880410607</v>
      </c>
      <c r="BO49" s="31">
        <f t="shared" si="465"/>
        <v>0</v>
      </c>
      <c r="BP49" s="31">
        <f t="shared" ref="BP49" si="466">IF(BP48&gt;0,BP48,0)</f>
        <v>0</v>
      </c>
      <c r="BQ49" s="31">
        <f t="shared" ref="BQ49" si="467">IF(BQ48&gt;0,BQ48,0)</f>
        <v>4202.0834831850225</v>
      </c>
      <c r="BR49" s="31">
        <f t="shared" si="465"/>
        <v>0</v>
      </c>
      <c r="BS49" s="31">
        <f t="shared" ref="BS49:BV49" si="468">IF(BS48&gt;0,BS48,0)</f>
        <v>0</v>
      </c>
      <c r="BT49" s="31">
        <f t="shared" si="468"/>
        <v>11427.917586206888</v>
      </c>
      <c r="BU49" s="31">
        <f t="shared" si="468"/>
        <v>0</v>
      </c>
      <c r="BV49" s="31">
        <f t="shared" si="468"/>
        <v>289.13506912442608</v>
      </c>
      <c r="BW49" s="31">
        <f t="shared" ref="BW49" si="469">IF(BW48&gt;0,BW48,0)</f>
        <v>0</v>
      </c>
      <c r="BX49" s="31">
        <f t="shared" ref="BX49:CB49" si="470">IF(BX48&gt;0,BX48,0)</f>
        <v>0</v>
      </c>
      <c r="BY49" s="31">
        <f t="shared" si="470"/>
        <v>0</v>
      </c>
      <c r="BZ49" s="31">
        <f t="shared" si="470"/>
        <v>0</v>
      </c>
      <c r="CA49" s="31">
        <f t="shared" si="470"/>
        <v>2012.9852941176468</v>
      </c>
      <c r="CB49" s="31">
        <f t="shared" si="470"/>
        <v>0</v>
      </c>
      <c r="CC49" s="31">
        <f t="shared" ref="CC49:CV49" si="471">IF(CC48&gt;0,CC48,0)</f>
        <v>8594.5542619578337</v>
      </c>
      <c r="CD49" s="31">
        <f t="shared" si="471"/>
        <v>31345.489999999998</v>
      </c>
      <c r="CE49" s="31">
        <f t="shared" si="471"/>
        <v>0</v>
      </c>
      <c r="CF49" s="31">
        <f t="shared" ref="CF49:CS49" si="472">IF(CF48&gt;0,CF48,0)</f>
        <v>0</v>
      </c>
      <c r="CG49" s="31">
        <f t="shared" ref="CG49:CH49" si="473">IF(CG48&gt;0,CG48,0)</f>
        <v>9684.1472549019454</v>
      </c>
      <c r="CH49" s="31">
        <f t="shared" si="473"/>
        <v>14316.170951650041</v>
      </c>
      <c r="CI49" s="31">
        <f t="shared" si="472"/>
        <v>1940.1988888888882</v>
      </c>
      <c r="CJ49" s="31">
        <f t="shared" si="472"/>
        <v>47840.846789838324</v>
      </c>
      <c r="CK49" s="31">
        <f t="shared" si="472"/>
        <v>17698.421455108357</v>
      </c>
      <c r="CL49" s="31">
        <f t="shared" si="472"/>
        <v>7406.4882022471902</v>
      </c>
      <c r="CM49" s="31">
        <f t="shared" si="472"/>
        <v>48171.408947368414</v>
      </c>
      <c r="CN49" s="31">
        <f t="shared" si="472"/>
        <v>0</v>
      </c>
      <c r="CO49" s="31">
        <f t="shared" si="472"/>
        <v>0</v>
      </c>
      <c r="CP49" s="31">
        <f t="shared" si="472"/>
        <v>11235.900000000001</v>
      </c>
      <c r="CQ49" s="31">
        <f t="shared" si="472"/>
        <v>0</v>
      </c>
      <c r="CR49" s="31">
        <f t="shared" si="472"/>
        <v>0</v>
      </c>
      <c r="CS49" s="31">
        <f t="shared" si="472"/>
        <v>34667.918207754621</v>
      </c>
      <c r="CT49" s="31">
        <f t="shared" si="471"/>
        <v>23596.499673465805</v>
      </c>
      <c r="CU49" s="31">
        <f t="shared" si="471"/>
        <v>0</v>
      </c>
      <c r="CV49" s="31">
        <f t="shared" si="471"/>
        <v>54871.518571428576</v>
      </c>
      <c r="CW49" s="31">
        <f t="shared" ref="CW49:CY49" si="474">IF(CW48&gt;0,CW48,0)</f>
        <v>10222.709825887359</v>
      </c>
      <c r="CX49" s="31">
        <f t="shared" si="474"/>
        <v>0</v>
      </c>
      <c r="CY49" s="31">
        <f t="shared" si="474"/>
        <v>19992.559452054797</v>
      </c>
      <c r="CZ49" s="31">
        <f t="shared" ref="CZ49" si="475">IF(CZ48&gt;0,CZ48,0)</f>
        <v>0</v>
      </c>
      <c r="DA49" s="31">
        <f t="shared" ref="DA49:DF49" si="476">IF(DA48&gt;0,DA48,0)</f>
        <v>0</v>
      </c>
      <c r="DB49" s="31">
        <f t="shared" si="476"/>
        <v>0</v>
      </c>
      <c r="DC49" s="31">
        <f t="shared" si="476"/>
        <v>6014.4945224719086</v>
      </c>
      <c r="DD49" s="31">
        <f t="shared" si="476"/>
        <v>1578337.766891716</v>
      </c>
      <c r="DE49" s="31">
        <f t="shared" si="476"/>
        <v>16359.447499999995</v>
      </c>
      <c r="DF49" s="31">
        <f t="shared" si="476"/>
        <v>6583.554883720928</v>
      </c>
      <c r="DG49" s="31">
        <f t="shared" ref="DG49" si="477">IF(DG48&gt;0,DG48,0)</f>
        <v>0</v>
      </c>
      <c r="DH49" s="31">
        <f t="shared" ref="DH49:DL49" si="478">IF(DH48&gt;0,DH48,0)</f>
        <v>19614.110000000004</v>
      </c>
      <c r="DI49" s="31">
        <f t="shared" ref="DI49:DK49" si="479">IF(DI48&gt;0,DI48,0)</f>
        <v>0</v>
      </c>
      <c r="DJ49" s="31">
        <f t="shared" si="479"/>
        <v>0</v>
      </c>
      <c r="DK49" s="31">
        <f t="shared" si="479"/>
        <v>0</v>
      </c>
      <c r="DL49" s="31">
        <f t="shared" si="478"/>
        <v>26726.919845018449</v>
      </c>
      <c r="DM49" s="15"/>
      <c r="DN49" s="37"/>
      <c r="DO49" s="15"/>
      <c r="DP49" s="15"/>
    </row>
    <row r="50" spans="1:143" ht="16" x14ac:dyDescent="0.2">
      <c r="A50" s="40"/>
      <c r="B50" s="49" t="s">
        <v>356</v>
      </c>
      <c r="C50" s="40" t="s">
        <v>357</v>
      </c>
      <c r="D50" s="45">
        <f>IF(D30&lt;0.9,D49,0)</f>
        <v>0</v>
      </c>
      <c r="E50" s="166"/>
      <c r="F50" s="45">
        <f t="shared" ref="F50:BC50" si="480">IF(F30&lt;0.9,F49,0)</f>
        <v>0</v>
      </c>
      <c r="G50" s="45">
        <f t="shared" si="480"/>
        <v>0</v>
      </c>
      <c r="H50" s="45">
        <f t="shared" si="480"/>
        <v>0</v>
      </c>
      <c r="I50" s="45">
        <f t="shared" si="480"/>
        <v>0</v>
      </c>
      <c r="J50" s="45">
        <f t="shared" si="480"/>
        <v>0</v>
      </c>
      <c r="K50" s="45">
        <f t="shared" si="480"/>
        <v>0</v>
      </c>
      <c r="L50" s="45">
        <f t="shared" si="480"/>
        <v>0</v>
      </c>
      <c r="M50" s="45">
        <f t="shared" ref="M50:AF50" si="481">IF(M30&lt;0.9,M49,0)</f>
        <v>0</v>
      </c>
      <c r="N50" s="149"/>
      <c r="O50" s="45">
        <f>IF(O30&lt;0.9,O49,0)</f>
        <v>0</v>
      </c>
      <c r="P50" s="45">
        <f>IF(P30&lt;0.9,P49,0)</f>
        <v>0</v>
      </c>
      <c r="Q50" s="273">
        <f t="shared" si="481"/>
        <v>0</v>
      </c>
      <c r="R50" s="45">
        <f t="shared" si="481"/>
        <v>0</v>
      </c>
      <c r="S50" s="74">
        <f t="shared" si="481"/>
        <v>0</v>
      </c>
      <c r="T50" s="45">
        <f t="shared" si="481"/>
        <v>0</v>
      </c>
      <c r="U50" s="45">
        <f t="shared" si="481"/>
        <v>0</v>
      </c>
      <c r="V50" s="74">
        <f t="shared" si="481"/>
        <v>0</v>
      </c>
      <c r="W50" s="45">
        <f>IF(W30&lt;0.9,W49,0)</f>
        <v>0</v>
      </c>
      <c r="X50" s="74">
        <f t="shared" si="481"/>
        <v>0</v>
      </c>
      <c r="Y50" s="74">
        <f t="shared" ref="Y50:AD50" si="482">IF(Y30&lt;0.9,Y49,0)</f>
        <v>0</v>
      </c>
      <c r="Z50" s="45">
        <f t="shared" si="482"/>
        <v>0</v>
      </c>
      <c r="AA50" s="45">
        <f t="shared" si="482"/>
        <v>0</v>
      </c>
      <c r="AB50" s="45">
        <f t="shared" si="482"/>
        <v>0</v>
      </c>
      <c r="AC50" s="74">
        <f t="shared" si="482"/>
        <v>0</v>
      </c>
      <c r="AD50" s="74">
        <f t="shared" si="482"/>
        <v>0</v>
      </c>
      <c r="AE50" s="318">
        <f>IF(AE30&lt;0.9,AE49,0)</f>
        <v>0</v>
      </c>
      <c r="AF50" s="74">
        <f t="shared" si="481"/>
        <v>0</v>
      </c>
      <c r="AG50" s="74">
        <f t="shared" si="480"/>
        <v>0</v>
      </c>
      <c r="AH50" s="74">
        <f>IF(AH30&lt;0.9,AH49,0)</f>
        <v>0</v>
      </c>
      <c r="AI50" s="74">
        <f>IF(AI30&lt;0.9,AI49,0)</f>
        <v>0</v>
      </c>
      <c r="AJ50" s="74">
        <f t="shared" ref="AJ50" si="483">IF(AJ30&lt;0.9,AJ49,0)</f>
        <v>0</v>
      </c>
      <c r="AK50" s="74">
        <f>IF(AK30&lt;0.9,AK49,0)</f>
        <v>0</v>
      </c>
      <c r="AL50" s="74">
        <f>IF(AL30&lt;0.9,AL49,0)</f>
        <v>0</v>
      </c>
      <c r="AM50" s="74">
        <f>IF(AM30&lt;0.9,AM49,0)</f>
        <v>0</v>
      </c>
      <c r="AN50" s="45">
        <f t="shared" ref="AN50:AO50" si="484">IF(AN30&lt;0.9,AN49,0)</f>
        <v>0</v>
      </c>
      <c r="AO50" s="74">
        <f t="shared" si="484"/>
        <v>0</v>
      </c>
      <c r="AP50" s="74">
        <f t="shared" ref="AP50:AX50" si="485">IF(AP30&lt;0.9,AP49,0)</f>
        <v>0</v>
      </c>
      <c r="AQ50" s="74">
        <f t="shared" si="485"/>
        <v>0</v>
      </c>
      <c r="AR50" s="74">
        <f t="shared" si="485"/>
        <v>0</v>
      </c>
      <c r="AS50" s="74">
        <f t="shared" si="485"/>
        <v>0</v>
      </c>
      <c r="AT50" s="74">
        <f t="shared" si="485"/>
        <v>0</v>
      </c>
      <c r="AU50" s="74">
        <f>IF(AU30&lt;0.9,AU49,0)</f>
        <v>0</v>
      </c>
      <c r="AV50" s="74">
        <f>IF(AV30&lt;0.9,AV49,0)</f>
        <v>0</v>
      </c>
      <c r="AW50" s="318">
        <f t="shared" ref="AW50" si="486">IF(AW30&lt;0.9,AW49,0)</f>
        <v>0</v>
      </c>
      <c r="AX50" s="45">
        <f t="shared" si="485"/>
        <v>0</v>
      </c>
      <c r="AY50" s="45">
        <f t="shared" si="480"/>
        <v>0</v>
      </c>
      <c r="AZ50" s="45">
        <f t="shared" si="480"/>
        <v>0</v>
      </c>
      <c r="BA50" s="45">
        <f t="shared" si="480"/>
        <v>0</v>
      </c>
      <c r="BB50" s="45">
        <f t="shared" si="480"/>
        <v>0</v>
      </c>
      <c r="BC50" s="45">
        <f t="shared" si="480"/>
        <v>0</v>
      </c>
      <c r="BD50" s="215">
        <v>0</v>
      </c>
      <c r="BE50" s="45">
        <f t="shared" ref="BE50:BL50" si="487">IF(BE30&lt;0.9,BE49,0)</f>
        <v>0</v>
      </c>
      <c r="BF50" s="45">
        <f t="shared" si="487"/>
        <v>0</v>
      </c>
      <c r="BG50" s="45">
        <f t="shared" si="487"/>
        <v>0</v>
      </c>
      <c r="BH50" s="45">
        <f t="shared" si="487"/>
        <v>0</v>
      </c>
      <c r="BI50" s="45">
        <f t="shared" si="487"/>
        <v>0</v>
      </c>
      <c r="BJ50" s="45">
        <f t="shared" si="487"/>
        <v>0</v>
      </c>
      <c r="BK50" s="45">
        <f t="shared" si="487"/>
        <v>580.84482917821151</v>
      </c>
      <c r="BL50" s="45">
        <f t="shared" si="487"/>
        <v>2365.0879557069638</v>
      </c>
      <c r="BM50" s="45">
        <f t="shared" ref="BM50:BN50" si="488">IF(BM30&lt;0.9,BM49,0)</f>
        <v>0</v>
      </c>
      <c r="BN50" s="45">
        <f t="shared" si="488"/>
        <v>0</v>
      </c>
      <c r="BO50" s="45">
        <f t="shared" ref="BO50:BR50" si="489">IF(BO30&lt;0.9,BO49,0)</f>
        <v>0</v>
      </c>
      <c r="BP50" s="45">
        <f t="shared" ref="BP50:BQ50" si="490">IF(BP30&lt;0.9,BP49,0)</f>
        <v>0</v>
      </c>
      <c r="BQ50" s="45">
        <f t="shared" si="490"/>
        <v>0</v>
      </c>
      <c r="BR50" s="45">
        <f t="shared" si="489"/>
        <v>0</v>
      </c>
      <c r="BS50" s="45">
        <f t="shared" ref="BS50:BV50" si="491">IF(BS30&lt;0.9,BS49,0)</f>
        <v>0</v>
      </c>
      <c r="BT50" s="45">
        <f t="shared" si="491"/>
        <v>11427.917586206888</v>
      </c>
      <c r="BU50" s="45">
        <f t="shared" si="491"/>
        <v>0</v>
      </c>
      <c r="BV50" s="45">
        <f t="shared" si="491"/>
        <v>289.13506912442608</v>
      </c>
      <c r="BW50" s="45">
        <f t="shared" ref="BW50" si="492">IF(BW30&lt;0.9,BW49,0)</f>
        <v>0</v>
      </c>
      <c r="BX50" s="45">
        <f t="shared" ref="BX50:CB50" si="493">IF(BX30&lt;0.9,BX49,0)</f>
        <v>0</v>
      </c>
      <c r="BY50" s="45">
        <f t="shared" si="493"/>
        <v>0</v>
      </c>
      <c r="BZ50" s="45">
        <f t="shared" si="493"/>
        <v>0</v>
      </c>
      <c r="CA50" s="45">
        <f t="shared" si="493"/>
        <v>2012.9852941176468</v>
      </c>
      <c r="CB50" s="45">
        <f t="shared" si="493"/>
        <v>0</v>
      </c>
      <c r="CC50" s="45">
        <f t="shared" ref="CC50:CV50" si="494">IF(CC30&lt;0.9,CC49,0)</f>
        <v>8594.5542619578337</v>
      </c>
      <c r="CD50" s="45">
        <f t="shared" si="494"/>
        <v>31345.489999999998</v>
      </c>
      <c r="CE50" s="45">
        <f t="shared" si="494"/>
        <v>0</v>
      </c>
      <c r="CF50" s="45">
        <f t="shared" ref="CF50:CS50" si="495">IF(CF30&lt;0.9,CF49,0)</f>
        <v>0</v>
      </c>
      <c r="CG50" s="45">
        <f t="shared" ref="CG50" si="496">IF(CG30&lt;0.9,CG49,0)</f>
        <v>9684.1472549019454</v>
      </c>
      <c r="CH50" s="149"/>
      <c r="CI50" s="45">
        <f t="shared" si="495"/>
        <v>1940.1988888888882</v>
      </c>
      <c r="CJ50" s="45">
        <f t="shared" si="495"/>
        <v>0</v>
      </c>
      <c r="CK50" s="45">
        <f t="shared" si="495"/>
        <v>17698.421455108357</v>
      </c>
      <c r="CL50" s="45">
        <f t="shared" si="495"/>
        <v>7406.4882022471902</v>
      </c>
      <c r="CM50" s="45">
        <f t="shared" si="495"/>
        <v>0</v>
      </c>
      <c r="CN50" s="45">
        <f t="shared" si="495"/>
        <v>0</v>
      </c>
      <c r="CO50" s="45">
        <f t="shared" si="495"/>
        <v>0</v>
      </c>
      <c r="CP50" s="45">
        <f t="shared" si="495"/>
        <v>11235.900000000001</v>
      </c>
      <c r="CQ50" s="45">
        <f t="shared" si="495"/>
        <v>0</v>
      </c>
      <c r="CR50" s="45">
        <f t="shared" si="495"/>
        <v>0</v>
      </c>
      <c r="CS50" s="45">
        <f t="shared" si="495"/>
        <v>34667.918207754621</v>
      </c>
      <c r="CT50" s="45">
        <f t="shared" si="494"/>
        <v>23596.499673465805</v>
      </c>
      <c r="CU50" s="45">
        <f t="shared" si="494"/>
        <v>0</v>
      </c>
      <c r="CV50" s="45">
        <f t="shared" si="494"/>
        <v>54871.518571428576</v>
      </c>
      <c r="CW50" s="45">
        <f t="shared" ref="CW50:CY50" si="497">IF(CW30&lt;0.9,CW49,0)</f>
        <v>0</v>
      </c>
      <c r="CX50" s="45">
        <f t="shared" si="497"/>
        <v>0</v>
      </c>
      <c r="CY50" s="45">
        <f t="shared" si="497"/>
        <v>19992.559452054797</v>
      </c>
      <c r="CZ50" s="45">
        <f t="shared" ref="CZ50" si="498">IF(CZ30&lt;0.9,CZ49,0)</f>
        <v>0</v>
      </c>
      <c r="DA50" s="45">
        <f t="shared" ref="DA50:DF50" si="499">IF(DA30&lt;0.9,DA49,0)</f>
        <v>0</v>
      </c>
      <c r="DB50" s="45">
        <f t="shared" si="499"/>
        <v>0</v>
      </c>
      <c r="DC50" s="45">
        <f t="shared" si="499"/>
        <v>6014.4945224719086</v>
      </c>
      <c r="DD50" s="45">
        <f t="shared" si="499"/>
        <v>1578337.766891716</v>
      </c>
      <c r="DE50" s="45">
        <f t="shared" si="499"/>
        <v>16359.447499999995</v>
      </c>
      <c r="DF50" s="45">
        <f t="shared" si="499"/>
        <v>6583.554883720928</v>
      </c>
      <c r="DG50" s="45">
        <f t="shared" ref="DG50" si="500">IF(DG30&lt;0.9,DG49,0)</f>
        <v>0</v>
      </c>
      <c r="DH50" s="45">
        <f t="shared" ref="DH50:DL50" si="501">IF(DH30&lt;0.9,DH49,0)</f>
        <v>19614.110000000004</v>
      </c>
      <c r="DI50" s="45">
        <f t="shared" ref="DI50:DK50" si="502">IF(DI30&lt;0.9,DI49,0)</f>
        <v>0</v>
      </c>
      <c r="DJ50" s="45">
        <f t="shared" si="502"/>
        <v>0</v>
      </c>
      <c r="DK50" s="45">
        <f t="shared" si="502"/>
        <v>0</v>
      </c>
      <c r="DL50" s="45">
        <f t="shared" si="501"/>
        <v>26726.919845018449</v>
      </c>
      <c r="DM50" s="40"/>
      <c r="DN50" s="42">
        <f>SUM(D50:DM50)</f>
        <v>1891345.9603450696</v>
      </c>
      <c r="DO50" s="138">
        <f>-DN50</f>
        <v>-1891345.9603450696</v>
      </c>
      <c r="DP50" s="49" t="s">
        <v>356</v>
      </c>
    </row>
    <row r="51" spans="1:143" x14ac:dyDescent="0.2">
      <c r="A51" s="36"/>
      <c r="B51" s="36"/>
      <c r="C51" s="36"/>
      <c r="D51" s="36"/>
      <c r="E51" s="36"/>
      <c r="F51" s="36"/>
      <c r="G51" s="36"/>
      <c r="H51" s="36"/>
      <c r="I51" s="36"/>
      <c r="J51" s="93"/>
      <c r="K51" s="36"/>
      <c r="L51" s="36"/>
      <c r="M51" s="36"/>
      <c r="N51" s="93" t="s">
        <v>358</v>
      </c>
      <c r="O51" s="93"/>
      <c r="P51" s="36"/>
      <c r="Q51" s="271"/>
      <c r="R51" s="36"/>
      <c r="S51" s="73"/>
      <c r="T51" s="36"/>
      <c r="U51" s="36"/>
      <c r="V51" s="280"/>
      <c r="W51" s="36"/>
      <c r="X51" s="73"/>
      <c r="Y51" s="73"/>
      <c r="Z51" s="36"/>
      <c r="AA51" s="36"/>
      <c r="AB51" s="93"/>
      <c r="AC51" s="73"/>
      <c r="AD51" s="73"/>
      <c r="AE51" s="317"/>
      <c r="AF51" s="73"/>
      <c r="AG51" s="73"/>
      <c r="AH51" s="73"/>
      <c r="AI51" s="73"/>
      <c r="AJ51" s="73"/>
      <c r="AK51" s="73"/>
      <c r="AL51" s="73"/>
      <c r="AM51" s="73"/>
      <c r="AN51" s="36"/>
      <c r="AO51" s="73"/>
      <c r="AP51" s="73"/>
      <c r="AQ51" s="73"/>
      <c r="AR51" s="73"/>
      <c r="AS51" s="73"/>
      <c r="AT51" s="73"/>
      <c r="AU51" s="280"/>
      <c r="AV51" s="73"/>
      <c r="AW51" s="527"/>
      <c r="AX51" s="36"/>
      <c r="AY51" s="36"/>
      <c r="AZ51" s="36"/>
      <c r="BA51" s="36"/>
      <c r="BB51" s="36"/>
      <c r="BC51" s="93"/>
      <c r="BD51" s="93"/>
      <c r="BE51" s="36"/>
      <c r="BF51" s="36"/>
      <c r="BG51" s="36"/>
      <c r="BH51" s="36"/>
      <c r="BI51" s="36"/>
      <c r="BJ51" s="36"/>
      <c r="BK51" s="36"/>
      <c r="BL51" s="93"/>
      <c r="BM51" s="93"/>
      <c r="BN51" s="93"/>
      <c r="BO51" s="36"/>
      <c r="BP51" s="36"/>
      <c r="BQ51" s="93"/>
      <c r="BR51" s="36"/>
      <c r="BS51" s="36"/>
      <c r="BT51" s="36"/>
      <c r="BU51" s="36"/>
      <c r="BV51" s="36"/>
      <c r="BW51" s="36"/>
      <c r="BX51" s="36"/>
      <c r="BY51" s="36"/>
      <c r="BZ51" s="36"/>
      <c r="CA51" s="36"/>
      <c r="CB51" s="36"/>
      <c r="CC51" s="36"/>
      <c r="CD51" s="36"/>
      <c r="CE51" s="36"/>
      <c r="CF51" s="36"/>
      <c r="CG51" s="36"/>
      <c r="CH51" s="93" t="s">
        <v>358</v>
      </c>
      <c r="CI51" s="36"/>
      <c r="CJ51" s="93"/>
      <c r="CK51" s="93"/>
      <c r="CL51" s="36"/>
      <c r="CM51" s="36"/>
      <c r="CN51" s="36"/>
      <c r="CO51" s="36"/>
      <c r="CP51" s="36"/>
      <c r="CQ51" s="36"/>
      <c r="CR51" s="36"/>
      <c r="CS51" s="36"/>
      <c r="CT51" s="36"/>
      <c r="CU51" s="36"/>
      <c r="CV51" s="36"/>
      <c r="CW51" s="93"/>
      <c r="CX51" s="36"/>
      <c r="CY51" s="36"/>
      <c r="CZ51" s="36"/>
      <c r="DA51" s="36"/>
      <c r="DB51" s="36"/>
      <c r="DC51" s="36"/>
      <c r="DD51" s="36"/>
      <c r="DE51" s="36"/>
      <c r="DF51" s="36"/>
      <c r="DG51" s="36"/>
      <c r="DH51" s="36"/>
      <c r="DI51" s="36"/>
      <c r="DJ51" s="36"/>
      <c r="DK51" s="36"/>
      <c r="DL51" s="36"/>
      <c r="DM51" s="36">
        <v>422</v>
      </c>
      <c r="DN51" s="37"/>
      <c r="DO51" s="73"/>
      <c r="DP51" s="70"/>
      <c r="DR51" t="s">
        <v>359</v>
      </c>
      <c r="EM51" s="36"/>
    </row>
    <row r="52" spans="1:143" x14ac:dyDescent="0.2">
      <c r="A52" s="475"/>
      <c r="B52" s="475" t="s">
        <v>360</v>
      </c>
      <c r="C52" s="475"/>
      <c r="D52" s="475">
        <v>0</v>
      </c>
      <c r="E52" s="476">
        <v>0</v>
      </c>
      <c r="F52" s="475">
        <v>0</v>
      </c>
      <c r="G52" s="475">
        <v>0</v>
      </c>
      <c r="H52" s="475">
        <v>0</v>
      </c>
      <c r="I52" s="475">
        <v>0</v>
      </c>
      <c r="J52" s="475">
        <v>0</v>
      </c>
      <c r="K52" s="475">
        <v>0</v>
      </c>
      <c r="L52" s="475">
        <v>0</v>
      </c>
      <c r="M52" s="475">
        <v>0</v>
      </c>
      <c r="N52" s="475">
        <v>0</v>
      </c>
      <c r="O52" s="475">
        <v>0</v>
      </c>
      <c r="P52" s="475">
        <v>0</v>
      </c>
      <c r="Q52" s="477">
        <v>0</v>
      </c>
      <c r="R52" s="475">
        <v>0</v>
      </c>
      <c r="S52" s="475">
        <v>0</v>
      </c>
      <c r="T52" s="475">
        <v>0</v>
      </c>
      <c r="U52" s="475">
        <v>0</v>
      </c>
      <c r="V52" s="475">
        <v>0</v>
      </c>
      <c r="W52" s="475">
        <v>0</v>
      </c>
      <c r="X52" s="475">
        <v>0</v>
      </c>
      <c r="Y52" s="475">
        <v>0</v>
      </c>
      <c r="Z52" s="475">
        <v>0</v>
      </c>
      <c r="AA52" s="475">
        <v>0</v>
      </c>
      <c r="AB52" s="475">
        <v>0</v>
      </c>
      <c r="AC52" s="475">
        <v>0</v>
      </c>
      <c r="AD52" s="475">
        <v>0</v>
      </c>
      <c r="AE52" s="478">
        <v>0</v>
      </c>
      <c r="AF52" s="475">
        <v>0</v>
      </c>
      <c r="AG52" s="475">
        <v>0</v>
      </c>
      <c r="AH52" s="475">
        <v>0</v>
      </c>
      <c r="AI52" s="475">
        <v>0</v>
      </c>
      <c r="AJ52" s="475">
        <v>0</v>
      </c>
      <c r="AK52" s="475">
        <v>0</v>
      </c>
      <c r="AL52" s="475">
        <v>0</v>
      </c>
      <c r="AM52" s="475">
        <v>0</v>
      </c>
      <c r="AN52" s="475">
        <v>0</v>
      </c>
      <c r="AO52" s="475">
        <v>0</v>
      </c>
      <c r="AP52" s="475">
        <v>0</v>
      </c>
      <c r="AQ52" s="475">
        <v>0</v>
      </c>
      <c r="AR52" s="475">
        <v>0</v>
      </c>
      <c r="AS52" s="475">
        <v>0</v>
      </c>
      <c r="AT52" s="475">
        <v>0</v>
      </c>
      <c r="AU52" s="475">
        <v>0</v>
      </c>
      <c r="AV52" s="475">
        <v>0</v>
      </c>
      <c r="AW52" s="478">
        <v>0</v>
      </c>
      <c r="AX52" s="475">
        <v>0</v>
      </c>
      <c r="AY52" s="475">
        <v>0</v>
      </c>
      <c r="AZ52" s="475">
        <v>0</v>
      </c>
      <c r="BA52" s="475">
        <v>0</v>
      </c>
      <c r="BB52" s="475">
        <v>0</v>
      </c>
      <c r="BC52" s="475">
        <v>0</v>
      </c>
      <c r="BD52" s="475">
        <v>0</v>
      </c>
      <c r="BE52" s="475">
        <v>0</v>
      </c>
      <c r="BF52" s="475">
        <v>0</v>
      </c>
      <c r="BG52" s="475">
        <v>0</v>
      </c>
      <c r="BH52" s="475">
        <v>0</v>
      </c>
      <c r="BI52" s="475">
        <v>0</v>
      </c>
      <c r="BJ52" s="475">
        <v>0</v>
      </c>
      <c r="BK52" s="475">
        <v>0</v>
      </c>
      <c r="BL52" s="475">
        <v>0</v>
      </c>
      <c r="BM52" s="475">
        <v>0</v>
      </c>
      <c r="BN52" s="475">
        <v>0</v>
      </c>
      <c r="BO52" s="475">
        <v>0</v>
      </c>
      <c r="BP52" s="475">
        <v>0</v>
      </c>
      <c r="BQ52" s="475">
        <v>0</v>
      </c>
      <c r="BR52" s="475">
        <v>0</v>
      </c>
      <c r="BS52" s="475">
        <v>0</v>
      </c>
      <c r="BT52" s="475">
        <v>0</v>
      </c>
      <c r="BU52" s="475">
        <v>0</v>
      </c>
      <c r="BV52" s="475">
        <v>0</v>
      </c>
      <c r="BW52" s="475">
        <v>0</v>
      </c>
      <c r="BX52" s="475">
        <v>0</v>
      </c>
      <c r="BY52" s="475">
        <v>0</v>
      </c>
      <c r="BZ52" s="475">
        <v>0</v>
      </c>
      <c r="CA52" s="475">
        <v>0</v>
      </c>
      <c r="CB52" s="475">
        <v>0</v>
      </c>
      <c r="CC52" s="475">
        <v>0</v>
      </c>
      <c r="CD52" s="475">
        <v>0</v>
      </c>
      <c r="CE52" s="475">
        <v>0</v>
      </c>
      <c r="CF52" s="475">
        <v>0</v>
      </c>
      <c r="CG52" s="475">
        <v>0</v>
      </c>
      <c r="CH52" s="475">
        <v>0</v>
      </c>
      <c r="CI52" s="475">
        <v>0</v>
      </c>
      <c r="CJ52" s="475">
        <v>0</v>
      </c>
      <c r="CK52" s="475">
        <v>0</v>
      </c>
      <c r="CL52" s="475">
        <v>0</v>
      </c>
      <c r="CM52" s="475">
        <v>0</v>
      </c>
      <c r="CN52" s="475">
        <v>0</v>
      </c>
      <c r="CO52" s="475">
        <v>0</v>
      </c>
      <c r="CP52" s="475">
        <v>0</v>
      </c>
      <c r="CQ52" s="475">
        <v>0</v>
      </c>
      <c r="CR52" s="475">
        <v>0</v>
      </c>
      <c r="CS52" s="475">
        <v>0</v>
      </c>
      <c r="CT52" s="475">
        <v>0</v>
      </c>
      <c r="CU52" s="475">
        <f>'06746.10'!E56</f>
        <v>-29904.740598078595</v>
      </c>
      <c r="CV52" s="475">
        <v>0</v>
      </c>
      <c r="CW52" s="475">
        <f>'06762.10'!E56</f>
        <v>-56003.657006581088</v>
      </c>
      <c r="CX52" s="475">
        <v>0</v>
      </c>
      <c r="CY52" s="475">
        <v>0</v>
      </c>
      <c r="CZ52" s="475">
        <v>0</v>
      </c>
      <c r="DA52" s="475">
        <v>0</v>
      </c>
      <c r="DB52" s="475">
        <v>0</v>
      </c>
      <c r="DC52" s="475">
        <v>0</v>
      </c>
      <c r="DD52" s="475">
        <f>'06615.10'!E56</f>
        <v>-4218.75</v>
      </c>
      <c r="DE52" s="475">
        <v>0</v>
      </c>
      <c r="DF52" s="475">
        <v>0</v>
      </c>
      <c r="DG52" s="475">
        <v>0</v>
      </c>
      <c r="DH52" s="475">
        <v>0</v>
      </c>
      <c r="DI52" s="475">
        <v>0</v>
      </c>
      <c r="DJ52" s="475">
        <v>0</v>
      </c>
      <c r="DK52" s="475">
        <v>0</v>
      </c>
      <c r="DL52" s="475">
        <v>0</v>
      </c>
      <c r="DM52" s="475"/>
      <c r="DN52" s="479">
        <f>SUM(D52:DM52)</f>
        <v>-90127.14760465968</v>
      </c>
      <c r="DO52" s="479">
        <f>-DN52</f>
        <v>90127.14760465968</v>
      </c>
      <c r="DP52" s="51"/>
      <c r="DS52" s="173">
        <f>A2</f>
        <v>45252</v>
      </c>
      <c r="DT52" s="134" t="s">
        <v>361</v>
      </c>
    </row>
    <row r="53" spans="1:143" x14ac:dyDescent="0.2">
      <c r="A53" s="51"/>
      <c r="B53" s="51"/>
      <c r="C53" s="51"/>
      <c r="D53" s="51"/>
      <c r="E53" s="148"/>
      <c r="F53" s="51"/>
      <c r="G53" s="51"/>
      <c r="H53" s="51"/>
      <c r="I53" s="51"/>
      <c r="J53" s="51"/>
      <c r="K53" s="51"/>
      <c r="L53" s="51"/>
      <c r="M53" s="51"/>
      <c r="N53" s="51"/>
      <c r="O53" s="51"/>
      <c r="P53" s="51"/>
      <c r="Q53" s="480"/>
      <c r="R53" s="51"/>
      <c r="S53" s="51"/>
      <c r="T53" s="51"/>
      <c r="U53" s="51"/>
      <c r="V53" s="51"/>
      <c r="W53" s="51"/>
      <c r="X53" s="51"/>
      <c r="Y53" s="51"/>
      <c r="Z53" s="51"/>
      <c r="AA53" s="51"/>
      <c r="AB53" s="51"/>
      <c r="AC53" s="51"/>
      <c r="AD53" s="51"/>
      <c r="AE53" s="481"/>
      <c r="AF53" s="51"/>
      <c r="AG53" s="51"/>
      <c r="AH53" s="51"/>
      <c r="AI53" s="51"/>
      <c r="AJ53" s="51"/>
      <c r="AK53" s="51"/>
      <c r="AL53" s="51"/>
      <c r="AM53" s="51"/>
      <c r="AN53" s="51"/>
      <c r="AO53" s="51"/>
      <c r="AP53" s="51"/>
      <c r="AQ53" s="51"/>
      <c r="AR53" s="51"/>
      <c r="AS53" s="51"/>
      <c r="AT53" s="51"/>
      <c r="AU53" s="51"/>
      <c r="AV53" s="51"/>
      <c r="AW53" s="48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482"/>
      <c r="DO53" s="51"/>
      <c r="DP53" s="51"/>
      <c r="DR53" s="132" t="s">
        <v>362</v>
      </c>
      <c r="DS53" s="70">
        <v>287917</v>
      </c>
      <c r="DT53" s="70">
        <v>1420167</v>
      </c>
    </row>
    <row r="54" spans="1:143" x14ac:dyDescent="0.2">
      <c r="A54" s="50"/>
      <c r="B54" s="50" t="s">
        <v>363</v>
      </c>
      <c r="C54" s="50" t="s">
        <v>364</v>
      </c>
      <c r="D54" s="50">
        <f>D37-D42-D50-D52</f>
        <v>0</v>
      </c>
      <c r="E54" s="166">
        <f t="shared" ref="E54:BR54" si="503">E37-E42-E50-E52</f>
        <v>0</v>
      </c>
      <c r="F54" s="50">
        <f t="shared" si="503"/>
        <v>0</v>
      </c>
      <c r="G54" s="50">
        <f t="shared" si="503"/>
        <v>0</v>
      </c>
      <c r="H54" s="50">
        <f t="shared" si="503"/>
        <v>0</v>
      </c>
      <c r="I54" s="50">
        <f t="shared" si="503"/>
        <v>0</v>
      </c>
      <c r="J54" s="50">
        <f t="shared" si="503"/>
        <v>0</v>
      </c>
      <c r="K54" s="50">
        <f t="shared" si="503"/>
        <v>0</v>
      </c>
      <c r="L54" s="50">
        <f t="shared" si="503"/>
        <v>0</v>
      </c>
      <c r="M54" s="50">
        <f t="shared" si="503"/>
        <v>-2217.903664890473</v>
      </c>
      <c r="N54" s="50">
        <f t="shared" si="503"/>
        <v>0</v>
      </c>
      <c r="O54" s="50">
        <f t="shared" si="503"/>
        <v>0</v>
      </c>
      <c r="P54" s="50">
        <f t="shared" si="503"/>
        <v>0</v>
      </c>
      <c r="Q54" s="277">
        <f t="shared" si="503"/>
        <v>0</v>
      </c>
      <c r="R54" s="50">
        <f t="shared" si="503"/>
        <v>0</v>
      </c>
      <c r="S54" s="50">
        <f t="shared" si="503"/>
        <v>0</v>
      </c>
      <c r="T54" s="50">
        <f t="shared" si="503"/>
        <v>0</v>
      </c>
      <c r="U54" s="50">
        <f t="shared" si="503"/>
        <v>6.358432408887893E-3</v>
      </c>
      <c r="V54" s="50">
        <f t="shared" si="503"/>
        <v>2.0000000018626451E-2</v>
      </c>
      <c r="W54" s="50">
        <f t="shared" si="503"/>
        <v>0</v>
      </c>
      <c r="X54" s="50">
        <f t="shared" si="503"/>
        <v>0</v>
      </c>
      <c r="Y54" s="50">
        <f t="shared" si="503"/>
        <v>0</v>
      </c>
      <c r="Z54" s="50">
        <f t="shared" si="503"/>
        <v>-1.4790996501687914E-3</v>
      </c>
      <c r="AA54" s="50">
        <f t="shared" si="503"/>
        <v>0</v>
      </c>
      <c r="AB54" s="50">
        <f t="shared" si="503"/>
        <v>0</v>
      </c>
      <c r="AC54" s="50">
        <f t="shared" si="503"/>
        <v>0</v>
      </c>
      <c r="AD54" s="50">
        <f t="shared" si="503"/>
        <v>-2.9103830456733704E-11</v>
      </c>
      <c r="AE54" s="322">
        <f t="shared" si="503"/>
        <v>-1.0000000009313227E-2</v>
      </c>
      <c r="AF54" s="50">
        <f t="shared" si="503"/>
        <v>0</v>
      </c>
      <c r="AG54" s="50">
        <f t="shared" si="503"/>
        <v>0</v>
      </c>
      <c r="AH54" s="50">
        <f t="shared" si="503"/>
        <v>0</v>
      </c>
      <c r="AI54" s="50">
        <f t="shared" si="503"/>
        <v>0</v>
      </c>
      <c r="AJ54" s="50">
        <f t="shared" si="503"/>
        <v>0</v>
      </c>
      <c r="AK54" s="50">
        <f t="shared" si="503"/>
        <v>0</v>
      </c>
      <c r="AL54" s="50">
        <f t="shared" si="503"/>
        <v>0</v>
      </c>
      <c r="AM54" s="50">
        <f t="shared" si="503"/>
        <v>0</v>
      </c>
      <c r="AN54" s="50">
        <f t="shared" si="503"/>
        <v>0</v>
      </c>
      <c r="AO54" s="50">
        <f t="shared" si="503"/>
        <v>0</v>
      </c>
      <c r="AP54" s="50">
        <f t="shared" si="503"/>
        <v>0</v>
      </c>
      <c r="AQ54" s="50">
        <f t="shared" si="503"/>
        <v>1.0000000009313226E-2</v>
      </c>
      <c r="AR54" s="50">
        <f t="shared" si="503"/>
        <v>0</v>
      </c>
      <c r="AS54" s="50">
        <f t="shared" si="503"/>
        <v>0</v>
      </c>
      <c r="AT54" s="50">
        <f t="shared" si="503"/>
        <v>0</v>
      </c>
      <c r="AU54" s="50">
        <f>AU37-AU42-AU50-AU52</f>
        <v>0</v>
      </c>
      <c r="AV54" s="50">
        <f>AV37-AV42-AV50-AV52</f>
        <v>0</v>
      </c>
      <c r="AW54" s="322">
        <f>AW37-AW42-AW50-AW52</f>
        <v>0</v>
      </c>
      <c r="AX54" s="50">
        <f t="shared" si="503"/>
        <v>4949.3032176937559</v>
      </c>
      <c r="AY54" s="50">
        <f t="shared" si="503"/>
        <v>-7181.7073262296326</v>
      </c>
      <c r="AZ54" s="50">
        <f t="shared" si="503"/>
        <v>-22182.100652838635</v>
      </c>
      <c r="BA54" s="50">
        <f t="shared" si="503"/>
        <v>-6468.3687832342775</v>
      </c>
      <c r="BB54" s="50">
        <f t="shared" si="503"/>
        <v>34289.824142052254</v>
      </c>
      <c r="BC54" s="50">
        <f t="shared" si="503"/>
        <v>-16851.923076923074</v>
      </c>
      <c r="BD54" s="50">
        <f t="shared" si="503"/>
        <v>-3392.3076923076878</v>
      </c>
      <c r="BE54" s="50">
        <f t="shared" si="503"/>
        <v>10900</v>
      </c>
      <c r="BF54" s="50">
        <f t="shared" si="503"/>
        <v>212648.45434985042</v>
      </c>
      <c r="BG54" s="50">
        <f t="shared" si="503"/>
        <v>94775.02477700694</v>
      </c>
      <c r="BH54" s="50">
        <f t="shared" si="503"/>
        <v>-6193.8136525757145</v>
      </c>
      <c r="BI54" s="50">
        <f t="shared" si="503"/>
        <v>34725.059465509999</v>
      </c>
      <c r="BJ54" s="50">
        <f t="shared" si="503"/>
        <v>64490.322580645166</v>
      </c>
      <c r="BK54" s="50">
        <f t="shared" si="503"/>
        <v>-6197.6500000000015</v>
      </c>
      <c r="BL54" s="50">
        <f t="shared" si="503"/>
        <v>21870.010000000009</v>
      </c>
      <c r="BM54" s="50">
        <f t="shared" si="503"/>
        <v>-6107.1613096710353</v>
      </c>
      <c r="BN54" s="50">
        <f t="shared" si="503"/>
        <v>19613.311201459321</v>
      </c>
      <c r="BO54" s="50">
        <f t="shared" si="503"/>
        <v>33497.916666666642</v>
      </c>
      <c r="BP54" s="50">
        <f t="shared" si="503"/>
        <v>1641.8685121107278</v>
      </c>
      <c r="BQ54" s="50">
        <f t="shared" si="503"/>
        <v>14785.623483185016</v>
      </c>
      <c r="BR54" s="50">
        <f t="shared" si="503"/>
        <v>-5738.8837083022809</v>
      </c>
      <c r="BS54" s="50">
        <f t="shared" ref="BS54:DL54" si="504">BS37-BS42-BS50-BS52</f>
        <v>47502.728567527331</v>
      </c>
      <c r="BT54" s="50">
        <f t="shared" si="504"/>
        <v>-33883.089999999997</v>
      </c>
      <c r="BU54" s="50">
        <f t="shared" si="504"/>
        <v>-1757.9377845001873</v>
      </c>
      <c r="BV54" s="50">
        <f t="shared" si="504"/>
        <v>8102.57</v>
      </c>
      <c r="BW54" s="50">
        <f t="shared" si="504"/>
        <v>37779.826187520259</v>
      </c>
      <c r="BX54" s="50">
        <f t="shared" si="504"/>
        <v>1599.5301574995356</v>
      </c>
      <c r="BY54" s="50">
        <f t="shared" si="504"/>
        <v>67674.963811936672</v>
      </c>
      <c r="BZ54" s="50">
        <f t="shared" si="504"/>
        <v>10738.472125595181</v>
      </c>
      <c r="CA54" s="50">
        <f t="shared" si="504"/>
        <v>-124.75</v>
      </c>
      <c r="CB54" s="50">
        <f t="shared" si="504"/>
        <v>14501.478316739493</v>
      </c>
      <c r="CC54" s="50">
        <f t="shared" si="504"/>
        <v>-40369.97</v>
      </c>
      <c r="CD54" s="50">
        <f t="shared" si="504"/>
        <v>-30895.489999999998</v>
      </c>
      <c r="CE54" s="50">
        <f t="shared" si="504"/>
        <v>-9423.3512213740323</v>
      </c>
      <c r="CF54" s="50">
        <f t="shared" si="504"/>
        <v>-4612.241937750503</v>
      </c>
      <c r="CG54" s="50">
        <f t="shared" si="504"/>
        <v>12258.990000000005</v>
      </c>
      <c r="CH54" s="50">
        <f t="shared" si="504"/>
        <v>-3806.9336147352224</v>
      </c>
      <c r="CI54" s="50">
        <f t="shared" si="504"/>
        <v>-14768.309999999998</v>
      </c>
      <c r="CJ54" s="50">
        <f t="shared" si="504"/>
        <v>-7475.1732101616653</v>
      </c>
      <c r="CK54" s="50">
        <f t="shared" si="504"/>
        <v>72094.69</v>
      </c>
      <c r="CL54" s="50">
        <f t="shared" si="504"/>
        <v>-26207.050000000003</v>
      </c>
      <c r="CM54" s="50">
        <f t="shared" si="504"/>
        <v>12331.578947368413</v>
      </c>
      <c r="CN54" s="50">
        <f t="shared" si="504"/>
        <v>-11923.352484548825</v>
      </c>
      <c r="CO54" s="50">
        <f t="shared" si="504"/>
        <v>45268.220787401544</v>
      </c>
      <c r="CP54" s="50">
        <f t="shared" si="504"/>
        <v>-33254.65</v>
      </c>
      <c r="CQ54" s="50">
        <f t="shared" si="504"/>
        <v>-1421.82647482014</v>
      </c>
      <c r="CR54" s="50">
        <f t="shared" si="504"/>
        <v>36377.159495298227</v>
      </c>
      <c r="CS54" s="50">
        <f t="shared" si="504"/>
        <v>23144.332243674995</v>
      </c>
      <c r="CT54" s="50">
        <f t="shared" si="504"/>
        <v>2271.3327698503053</v>
      </c>
      <c r="CU54" s="50">
        <f t="shared" si="504"/>
        <v>45437.952506476591</v>
      </c>
      <c r="CV54" s="50">
        <f t="shared" si="504"/>
        <v>-20675.089999999997</v>
      </c>
      <c r="CW54" s="50">
        <f t="shared" si="504"/>
        <v>110209.14646741548</v>
      </c>
      <c r="CX54" s="50">
        <f t="shared" si="504"/>
        <v>7040.3007187468902</v>
      </c>
      <c r="CY54" s="50">
        <f t="shared" si="504"/>
        <v>712.91999999999825</v>
      </c>
      <c r="CZ54" s="50">
        <f t="shared" si="504"/>
        <v>31879.827086253565</v>
      </c>
      <c r="DA54" s="50">
        <f t="shared" si="504"/>
        <v>-8372.7168829384536</v>
      </c>
      <c r="DB54" s="50">
        <f t="shared" si="504"/>
        <v>-17459.421854304637</v>
      </c>
      <c r="DC54" s="50">
        <f t="shared" si="504"/>
        <v>3632.0750000000007</v>
      </c>
      <c r="DD54" s="50">
        <f t="shared" si="504"/>
        <v>-3849100.83</v>
      </c>
      <c r="DE54" s="50">
        <f t="shared" si="504"/>
        <v>23726.490000000005</v>
      </c>
      <c r="DF54" s="50">
        <f t="shared" si="504"/>
        <v>-4287.7700000000004</v>
      </c>
      <c r="DG54" s="50">
        <f t="shared" si="504"/>
        <v>-112331.29993440671</v>
      </c>
      <c r="DH54" s="50">
        <f t="shared" si="504"/>
        <v>5825.8899999999994</v>
      </c>
      <c r="DI54" s="50">
        <f t="shared" si="504"/>
        <v>-36620.195428917694</v>
      </c>
      <c r="DJ54" s="50">
        <f t="shared" ref="DJ54:DK54" si="505">DJ37-DJ42-DJ50-DJ52</f>
        <v>1409.8929217262666</v>
      </c>
      <c r="DK54" s="50">
        <f t="shared" si="505"/>
        <v>-11258.278046357615</v>
      </c>
      <c r="DL54" s="50">
        <f t="shared" si="504"/>
        <v>-13159.129999999997</v>
      </c>
      <c r="DM54" s="50"/>
      <c r="DN54" s="234">
        <f>SUM(D54:DM54)</f>
        <v>-3206013.5673552444</v>
      </c>
      <c r="DO54" s="50">
        <f>SUM(DO36:DO52)-DN54</f>
        <v>0</v>
      </c>
      <c r="DP54" s="51"/>
      <c r="DR54" t="s">
        <v>365</v>
      </c>
      <c r="DS54" s="347">
        <f>+DN56</f>
        <v>395088.27503097348</v>
      </c>
      <c r="DT54" s="347">
        <f>+DN56</f>
        <v>395088.27503097348</v>
      </c>
    </row>
    <row r="55" spans="1:143" s="51" customFormat="1" x14ac:dyDescent="0.2">
      <c r="A55" s="62"/>
      <c r="B55" s="62" t="s">
        <v>366</v>
      </c>
      <c r="C55" s="62" t="s">
        <v>364</v>
      </c>
      <c r="D55" s="62">
        <v>0</v>
      </c>
      <c r="E55" s="62">
        <v>0</v>
      </c>
      <c r="F55" s="62">
        <v>0</v>
      </c>
      <c r="G55" s="62">
        <v>0</v>
      </c>
      <c r="H55" s="62">
        <v>0</v>
      </c>
      <c r="I55" s="62">
        <v>0</v>
      </c>
      <c r="J55" s="62">
        <v>0</v>
      </c>
      <c r="K55" s="62">
        <v>0</v>
      </c>
      <c r="L55" s="62">
        <v>0</v>
      </c>
      <c r="M55" s="62">
        <v>0</v>
      </c>
      <c r="N55" s="62">
        <v>0</v>
      </c>
      <c r="O55" s="62">
        <v>0</v>
      </c>
      <c r="P55" s="62">
        <v>0</v>
      </c>
      <c r="Q55" s="278">
        <v>0</v>
      </c>
      <c r="R55" s="62">
        <v>0</v>
      </c>
      <c r="S55" s="62">
        <v>0</v>
      </c>
      <c r="T55" s="62">
        <v>0</v>
      </c>
      <c r="U55" s="62">
        <v>6.358432408887893E-3</v>
      </c>
      <c r="V55" s="62">
        <v>2.0000000018626451E-2</v>
      </c>
      <c r="W55" s="62">
        <v>0</v>
      </c>
      <c r="X55" s="62">
        <v>0</v>
      </c>
      <c r="Y55" s="62">
        <v>0</v>
      </c>
      <c r="Z55" s="62">
        <v>-1.4790996501687914E-3</v>
      </c>
      <c r="AA55" s="62">
        <v>0</v>
      </c>
      <c r="AB55" s="62">
        <v>0</v>
      </c>
      <c r="AC55" s="62">
        <v>0</v>
      </c>
      <c r="AD55" s="62">
        <v>0</v>
      </c>
      <c r="AE55" s="323">
        <v>-1.0000000009313227E-2</v>
      </c>
      <c r="AF55" s="62">
        <v>0</v>
      </c>
      <c r="AG55" s="62">
        <v>0</v>
      </c>
      <c r="AH55" s="62">
        <v>0</v>
      </c>
      <c r="AI55" s="62">
        <v>0</v>
      </c>
      <c r="AJ55" s="62">
        <v>0</v>
      </c>
      <c r="AK55" s="62">
        <v>0</v>
      </c>
      <c r="AL55" s="62">
        <v>0</v>
      </c>
      <c r="AM55" s="62">
        <v>0</v>
      </c>
      <c r="AN55" s="62">
        <v>0</v>
      </c>
      <c r="AO55" s="62">
        <v>0</v>
      </c>
      <c r="AP55" s="62">
        <v>0</v>
      </c>
      <c r="AQ55" s="62">
        <v>1.0000000009313226E-2</v>
      </c>
      <c r="AR55" s="62">
        <v>0</v>
      </c>
      <c r="AS55" s="62">
        <v>0</v>
      </c>
      <c r="AT55" s="62">
        <v>0</v>
      </c>
      <c r="AU55" s="62">
        <v>0</v>
      </c>
      <c r="AV55" s="62">
        <v>0</v>
      </c>
      <c r="AW55" s="323">
        <v>0</v>
      </c>
      <c r="AX55" s="62">
        <v>4949.3032176937559</v>
      </c>
      <c r="AY55" s="62">
        <v>-7254.3174338157405</v>
      </c>
      <c r="AZ55" s="62">
        <v>-22727.510123130356</v>
      </c>
      <c r="BA55" s="62">
        <v>-298.95833333333212</v>
      </c>
      <c r="BB55" s="62">
        <v>34289.824142052254</v>
      </c>
      <c r="BC55" s="62">
        <v>-16876.346153846149</v>
      </c>
      <c r="BD55" s="62">
        <v>-3392.3076923076878</v>
      </c>
      <c r="BE55" s="62">
        <v>10900</v>
      </c>
      <c r="BF55" s="62">
        <v>50726.756926111993</v>
      </c>
      <c r="BG55" s="62">
        <v>94697.720515361725</v>
      </c>
      <c r="BH55" s="62">
        <v>-6193.8136525757145</v>
      </c>
      <c r="BI55" s="62">
        <v>34697.075696096261</v>
      </c>
      <c r="BJ55" s="62">
        <v>62406.451612903242</v>
      </c>
      <c r="BK55" s="62">
        <v>-8105.2631578947403</v>
      </c>
      <c r="BL55" s="62">
        <v>21870.010000000009</v>
      </c>
      <c r="BM55" s="62">
        <v>10211.302702201385</v>
      </c>
      <c r="BN55" s="62">
        <v>19613.311201459292</v>
      </c>
      <c r="BO55" s="62">
        <v>33497.916666666642</v>
      </c>
      <c r="BP55" s="62">
        <v>1641.8685121107278</v>
      </c>
      <c r="BQ55" s="62">
        <v>14785.623483185016</v>
      </c>
      <c r="BR55" s="62">
        <v>-1806.5283228247135</v>
      </c>
      <c r="BS55" s="62">
        <v>47165.829783360481</v>
      </c>
      <c r="BT55" s="62">
        <v>-28386.25</v>
      </c>
      <c r="BU55" s="62">
        <v>-7133.080537956208</v>
      </c>
      <c r="BV55" s="62">
        <v>8102.57</v>
      </c>
      <c r="BW55" s="62">
        <v>2571.9826594452406</v>
      </c>
      <c r="BX55" s="62">
        <v>1599.5301574995356</v>
      </c>
      <c r="BY55" s="62">
        <v>-129127.23295946501</v>
      </c>
      <c r="BZ55" s="62">
        <v>7745.7831725604556</v>
      </c>
      <c r="CA55" s="62">
        <v>-1691.6900000000005</v>
      </c>
      <c r="CB55" s="62">
        <v>14195.939819186344</v>
      </c>
      <c r="CC55" s="62">
        <v>-40369.97</v>
      </c>
      <c r="CD55" s="62">
        <v>-32100.730000000003</v>
      </c>
      <c r="CE55" s="62">
        <v>-2606.4835358548808</v>
      </c>
      <c r="CF55" s="62">
        <v>-4701.8003018674935</v>
      </c>
      <c r="CG55" s="62">
        <v>12258.990000000005</v>
      </c>
      <c r="CH55" s="62">
        <v>-3806.9336147352224</v>
      </c>
      <c r="CI55" s="62">
        <v>-14768.309999999998</v>
      </c>
      <c r="CJ55" s="62">
        <v>-17153.772132409547</v>
      </c>
      <c r="CK55" s="62">
        <v>35515.790000000008</v>
      </c>
      <c r="CL55" s="62">
        <v>-26215.279999999999</v>
      </c>
      <c r="CM55" s="62">
        <v>-36122.800000000003</v>
      </c>
      <c r="CN55" s="62">
        <v>-11923.352484548825</v>
      </c>
      <c r="CO55" s="62">
        <v>69006.219922610311</v>
      </c>
      <c r="CP55" s="62">
        <v>-33254.65</v>
      </c>
      <c r="CQ55" s="62">
        <v>-1341.5737184115533</v>
      </c>
      <c r="CR55" s="62">
        <v>-7556.500492170424</v>
      </c>
      <c r="CS55" s="62">
        <v>47.001829635297327</v>
      </c>
      <c r="CT55" s="62">
        <v>-16499.1572301497</v>
      </c>
      <c r="CU55" s="62">
        <v>26445.539322333243</v>
      </c>
      <c r="CV55" s="62">
        <v>-23908.82</v>
      </c>
      <c r="CW55" s="62">
        <v>110209.14646741548</v>
      </c>
      <c r="CX55" s="62">
        <v>4000.8523156691954</v>
      </c>
      <c r="CY55" s="62">
        <v>-2974.9300000000003</v>
      </c>
      <c r="CZ55" s="62">
        <v>14370.487500410265</v>
      </c>
      <c r="DA55" s="62">
        <v>-8372.7168829384536</v>
      </c>
      <c r="DB55" s="62">
        <v>-15725.562913907284</v>
      </c>
      <c r="DC55" s="62">
        <v>2969.8449999999993</v>
      </c>
      <c r="DD55" s="62">
        <v>-3744564.8899999997</v>
      </c>
      <c r="DE55" s="62">
        <v>4539.0624999999964</v>
      </c>
      <c r="DF55" s="62">
        <v>-7907.880000000001</v>
      </c>
      <c r="DG55" s="62">
        <v>-22454.46</v>
      </c>
      <c r="DH55" s="62">
        <v>-9120</v>
      </c>
      <c r="DI55" s="62">
        <v>-36620.195428917694</v>
      </c>
      <c r="DJ55" s="62">
        <v>-3069.5388602151324</v>
      </c>
      <c r="DK55" s="62"/>
      <c r="DL55" s="62"/>
      <c r="DM55" s="62"/>
      <c r="DN55" s="63">
        <f>SUM(D55:DM55)</f>
        <v>-3601101.8459579749</v>
      </c>
      <c r="DO55" s="62">
        <f>+DN55-DO36</f>
        <v>0</v>
      </c>
      <c r="DP55" s="187"/>
      <c r="DQ55" s="70"/>
      <c r="DR55" s="133" t="s">
        <v>362</v>
      </c>
      <c r="DS55" s="159">
        <f>+DS53+DS54</f>
        <v>683005.27503097348</v>
      </c>
      <c r="DT55" s="159">
        <f>+DT53+DT54</f>
        <v>1815255.2750309734</v>
      </c>
    </row>
    <row r="56" spans="1:143" x14ac:dyDescent="0.2">
      <c r="A56" s="1"/>
      <c r="B56" s="15" t="s">
        <v>367</v>
      </c>
      <c r="C56" s="15"/>
      <c r="D56" s="46">
        <f t="shared" ref="D56:BF56" si="506">+D54-D55</f>
        <v>0</v>
      </c>
      <c r="E56" s="46">
        <f t="shared" si="506"/>
        <v>0</v>
      </c>
      <c r="F56" s="46">
        <f t="shared" si="506"/>
        <v>0</v>
      </c>
      <c r="G56" s="136">
        <f t="shared" si="506"/>
        <v>0</v>
      </c>
      <c r="H56" s="46">
        <f t="shared" si="506"/>
        <v>0</v>
      </c>
      <c r="I56" s="46">
        <f t="shared" si="506"/>
        <v>0</v>
      </c>
      <c r="J56" s="46">
        <f t="shared" si="506"/>
        <v>0</v>
      </c>
      <c r="K56" s="46">
        <f t="shared" si="506"/>
        <v>0</v>
      </c>
      <c r="L56" s="46">
        <f t="shared" si="506"/>
        <v>0</v>
      </c>
      <c r="M56" s="46">
        <f t="shared" ref="M56:R56" si="507">+M54-M55</f>
        <v>-2217.903664890473</v>
      </c>
      <c r="N56" s="46">
        <f>+N54-N55</f>
        <v>0</v>
      </c>
      <c r="O56" s="46">
        <f>+O54-O55</f>
        <v>0</v>
      </c>
      <c r="P56" s="46">
        <f>+P54-P55</f>
        <v>0</v>
      </c>
      <c r="Q56" s="279">
        <f t="shared" si="507"/>
        <v>0</v>
      </c>
      <c r="R56" s="136">
        <f t="shared" si="507"/>
        <v>0</v>
      </c>
      <c r="S56" s="46">
        <f t="shared" ref="S56:AF56" si="508">+S54-S55</f>
        <v>0</v>
      </c>
      <c r="T56" s="46">
        <f t="shared" si="508"/>
        <v>0</v>
      </c>
      <c r="U56" s="136">
        <f t="shared" si="508"/>
        <v>0</v>
      </c>
      <c r="V56" s="136">
        <f t="shared" si="508"/>
        <v>0</v>
      </c>
      <c r="W56" s="136">
        <f>+W54-W55</f>
        <v>0</v>
      </c>
      <c r="X56" s="46">
        <f t="shared" si="508"/>
        <v>0</v>
      </c>
      <c r="Y56" s="46">
        <f t="shared" ref="Y56:AD56" si="509">+Y54-Y55</f>
        <v>0</v>
      </c>
      <c r="Z56" s="46">
        <f t="shared" si="509"/>
        <v>0</v>
      </c>
      <c r="AA56" s="46">
        <f t="shared" si="509"/>
        <v>0</v>
      </c>
      <c r="AB56" s="46">
        <f t="shared" si="509"/>
        <v>0</v>
      </c>
      <c r="AC56" s="46">
        <f t="shared" si="509"/>
        <v>0</v>
      </c>
      <c r="AD56" s="46">
        <f t="shared" si="509"/>
        <v>-2.9103830456733704E-11</v>
      </c>
      <c r="AE56" s="324">
        <f>+AE54-AE55</f>
        <v>0</v>
      </c>
      <c r="AF56" s="46">
        <f t="shared" si="508"/>
        <v>0</v>
      </c>
      <c r="AG56" s="46">
        <f t="shared" si="506"/>
        <v>0</v>
      </c>
      <c r="AH56" s="46">
        <f t="shared" ref="AH56:AL56" si="510">+AH54-AH55</f>
        <v>0</v>
      </c>
      <c r="AI56" s="46">
        <f t="shared" si="510"/>
        <v>0</v>
      </c>
      <c r="AJ56" s="46">
        <f t="shared" si="510"/>
        <v>0</v>
      </c>
      <c r="AK56" s="46">
        <f t="shared" si="510"/>
        <v>0</v>
      </c>
      <c r="AL56" s="46">
        <f t="shared" si="510"/>
        <v>0</v>
      </c>
      <c r="AM56" s="46">
        <f>+AM54-AM55</f>
        <v>0</v>
      </c>
      <c r="AN56" s="46">
        <f t="shared" ref="AN56:AO56" si="511">+AN54-AN55</f>
        <v>0</v>
      </c>
      <c r="AO56" s="46">
        <f t="shared" si="511"/>
        <v>0</v>
      </c>
      <c r="AP56" s="46">
        <f t="shared" ref="AP56:AX56" si="512">+AP54-AP55</f>
        <v>0</v>
      </c>
      <c r="AQ56" s="46">
        <f t="shared" si="512"/>
        <v>0</v>
      </c>
      <c r="AR56" s="46">
        <f t="shared" si="512"/>
        <v>0</v>
      </c>
      <c r="AS56" s="46">
        <f t="shared" si="512"/>
        <v>0</v>
      </c>
      <c r="AT56" s="46">
        <f t="shared" si="512"/>
        <v>0</v>
      </c>
      <c r="AU56" s="46">
        <f>+AU54-AU55</f>
        <v>0</v>
      </c>
      <c r="AV56" s="46">
        <f>+AV54-AV55</f>
        <v>0</v>
      </c>
      <c r="AW56" s="324">
        <f>+AW54-AW55</f>
        <v>0</v>
      </c>
      <c r="AX56" s="46">
        <f t="shared" si="512"/>
        <v>0</v>
      </c>
      <c r="AY56" s="46">
        <f t="shared" si="506"/>
        <v>72.610107586107915</v>
      </c>
      <c r="AZ56" s="46">
        <f t="shared" si="506"/>
        <v>545.40947029172094</v>
      </c>
      <c r="BA56" s="46">
        <f t="shared" si="506"/>
        <v>-6169.4104499009454</v>
      </c>
      <c r="BB56" s="46">
        <f t="shared" si="506"/>
        <v>0</v>
      </c>
      <c r="BC56" s="46">
        <f t="shared" si="506"/>
        <v>24.423076923074404</v>
      </c>
      <c r="BD56" s="136">
        <f t="shared" si="506"/>
        <v>0</v>
      </c>
      <c r="BE56" s="136">
        <f t="shared" si="506"/>
        <v>0</v>
      </c>
      <c r="BF56" s="136">
        <f t="shared" si="506"/>
        <v>161921.69742373843</v>
      </c>
      <c r="BG56" s="46">
        <f t="shared" ref="BG56:BL56" si="513">+BG54-BG55</f>
        <v>77.304261645214865</v>
      </c>
      <c r="BH56" s="46">
        <f t="shared" si="513"/>
        <v>0</v>
      </c>
      <c r="BI56" s="46">
        <f t="shared" si="513"/>
        <v>27.983769413738628</v>
      </c>
      <c r="BJ56" s="46">
        <f t="shared" si="513"/>
        <v>2083.8709677419247</v>
      </c>
      <c r="BK56" s="46">
        <f t="shared" si="513"/>
        <v>1907.6131578947388</v>
      </c>
      <c r="BL56" s="46">
        <f t="shared" si="513"/>
        <v>0</v>
      </c>
      <c r="BM56" s="46">
        <f t="shared" ref="BM56" si="514">+BM54-BM55</f>
        <v>-16318.46401187242</v>
      </c>
      <c r="BN56" s="46">
        <f t="shared" ref="BN56:BR56" si="515">+BN54-BN55</f>
        <v>2.9103830456733704E-11</v>
      </c>
      <c r="BO56" s="46">
        <f t="shared" si="515"/>
        <v>0</v>
      </c>
      <c r="BP56" s="46">
        <f t="shared" ref="BP56" si="516">+BP54-BP55</f>
        <v>0</v>
      </c>
      <c r="BQ56" s="46">
        <f t="shared" ref="BQ56" si="517">+BQ54-BQ55</f>
        <v>0</v>
      </c>
      <c r="BR56" s="46">
        <f t="shared" si="515"/>
        <v>-3932.3553854775673</v>
      </c>
      <c r="BS56" s="46">
        <f t="shared" ref="BS56:BV56" si="518">+BS54-BS55</f>
        <v>336.89878416684951</v>
      </c>
      <c r="BT56" s="46">
        <f t="shared" si="518"/>
        <v>-5496.8399999999965</v>
      </c>
      <c r="BU56" s="46">
        <f t="shared" si="518"/>
        <v>5375.1427534560207</v>
      </c>
      <c r="BV56" s="46">
        <f t="shared" si="518"/>
        <v>0</v>
      </c>
      <c r="BW56" s="46">
        <f t="shared" ref="BW56" si="519">+BW54-BW55</f>
        <v>35207.84352807502</v>
      </c>
      <c r="BX56" s="46">
        <f t="shared" ref="BX56:CB56" si="520">+BX54-BX55</f>
        <v>0</v>
      </c>
      <c r="BY56" s="46">
        <f t="shared" si="520"/>
        <v>196802.19677140168</v>
      </c>
      <c r="BZ56" s="46">
        <f t="shared" si="520"/>
        <v>2992.6889530347253</v>
      </c>
      <c r="CA56" s="46">
        <f t="shared" si="520"/>
        <v>1566.9400000000005</v>
      </c>
      <c r="CB56" s="46">
        <f t="shared" si="520"/>
        <v>305.53849755314877</v>
      </c>
      <c r="CC56" s="46">
        <f t="shared" ref="CC56:CV56" si="521">+CC54-CC55</f>
        <v>0</v>
      </c>
      <c r="CD56" s="46">
        <f t="shared" si="521"/>
        <v>1205.2400000000052</v>
      </c>
      <c r="CE56" s="46">
        <f t="shared" si="521"/>
        <v>-6816.8676855191516</v>
      </c>
      <c r="CF56" s="46">
        <f t="shared" ref="CF56:CS56" si="522">+CF54-CF55</f>
        <v>89.55836411699056</v>
      </c>
      <c r="CG56" s="46">
        <f t="shared" ref="CG56:CH56" si="523">+CG54-CG55</f>
        <v>0</v>
      </c>
      <c r="CH56" s="46">
        <f t="shared" si="523"/>
        <v>0</v>
      </c>
      <c r="CI56" s="46">
        <f t="shared" si="522"/>
        <v>0</v>
      </c>
      <c r="CJ56" s="46">
        <f t="shared" si="522"/>
        <v>9678.598922247882</v>
      </c>
      <c r="CK56" s="46">
        <f t="shared" si="522"/>
        <v>36578.899999999994</v>
      </c>
      <c r="CL56" s="46">
        <f t="shared" si="522"/>
        <v>8.2299999999959255</v>
      </c>
      <c r="CM56" s="46">
        <f t="shared" si="522"/>
        <v>48454.378947368416</v>
      </c>
      <c r="CN56" s="46">
        <f t="shared" si="522"/>
        <v>0</v>
      </c>
      <c r="CO56" s="46">
        <f t="shared" si="522"/>
        <v>-23737.999135208767</v>
      </c>
      <c r="CP56" s="46">
        <f t="shared" si="522"/>
        <v>0</v>
      </c>
      <c r="CQ56" s="46">
        <f t="shared" si="522"/>
        <v>-80.25275640858672</v>
      </c>
      <c r="CR56" s="46">
        <f t="shared" si="522"/>
        <v>43933.659987468651</v>
      </c>
      <c r="CS56" s="46">
        <f t="shared" si="522"/>
        <v>23097.330414039698</v>
      </c>
      <c r="CT56" s="46">
        <f t="shared" si="521"/>
        <v>18770.490000000005</v>
      </c>
      <c r="CU56" s="46">
        <f t="shared" si="521"/>
        <v>18992.413184143348</v>
      </c>
      <c r="CV56" s="46">
        <f t="shared" si="521"/>
        <v>3233.7300000000032</v>
      </c>
      <c r="CW56" s="46">
        <f t="shared" ref="CW56:CY56" si="524">+CW54-CW55</f>
        <v>0</v>
      </c>
      <c r="CX56" s="46">
        <f t="shared" si="524"/>
        <v>3039.4484030776948</v>
      </c>
      <c r="CY56" s="46">
        <f t="shared" si="524"/>
        <v>3687.8499999999985</v>
      </c>
      <c r="CZ56" s="46">
        <f t="shared" ref="CZ56" si="525">+CZ54-CZ55</f>
        <v>17509.3395858433</v>
      </c>
      <c r="DA56" s="46">
        <f t="shared" ref="DA56:DF56" si="526">+DA54-DA55</f>
        <v>0</v>
      </c>
      <c r="DB56" s="46">
        <f t="shared" si="526"/>
        <v>-1733.8589403973529</v>
      </c>
      <c r="DC56" s="46">
        <f t="shared" si="526"/>
        <v>662.23000000000138</v>
      </c>
      <c r="DD56" s="46">
        <f t="shared" si="526"/>
        <v>-104535.94000000041</v>
      </c>
      <c r="DE56" s="46">
        <f t="shared" si="526"/>
        <v>19187.427500000009</v>
      </c>
      <c r="DF56" s="46">
        <f t="shared" si="526"/>
        <v>3620.1100000000006</v>
      </c>
      <c r="DG56" s="46">
        <f t="shared" ref="DG56" si="527">+DG54-DG55</f>
        <v>-89876.839934406715</v>
      </c>
      <c r="DH56" s="46">
        <f t="shared" ref="DH56:DL56" si="528">+DH54-DH55</f>
        <v>14945.89</v>
      </c>
      <c r="DI56" s="46">
        <f t="shared" ref="DI56:DK56" si="529">+DI54-DI55</f>
        <v>0</v>
      </c>
      <c r="DJ56" s="46">
        <f t="shared" si="529"/>
        <v>4479.4317819413991</v>
      </c>
      <c r="DK56" s="46">
        <f t="shared" si="529"/>
        <v>-11258.278046357615</v>
      </c>
      <c r="DL56" s="46">
        <f t="shared" si="528"/>
        <v>-13159.129999999997</v>
      </c>
      <c r="DM56" s="46"/>
      <c r="DN56" s="38">
        <f>SUM(D56:DM56)+'completed 2022'!AR58</f>
        <v>395088.27503097348</v>
      </c>
      <c r="DO56" s="46">
        <f>+DN54-DN55-DN56</f>
        <v>3.5717569990083575E-3</v>
      </c>
      <c r="DP56" s="188"/>
      <c r="DQ56" s="112"/>
      <c r="DR56" t="s">
        <v>368</v>
      </c>
      <c r="DS56" s="347"/>
      <c r="DT56" s="347"/>
      <c r="DU56" s="327"/>
    </row>
    <row r="57" spans="1:143" x14ac:dyDescent="0.2">
      <c r="A57" s="6"/>
      <c r="B57" s="6"/>
      <c r="C57" s="6"/>
      <c r="DN57" s="137">
        <f>DN55-DO36</f>
        <v>0</v>
      </c>
      <c r="DP57" s="127"/>
      <c r="DQ57" s="88"/>
      <c r="DR57" s="236" t="s">
        <v>362</v>
      </c>
      <c r="DS57" s="237">
        <f>SUM(DS55:DS56)</f>
        <v>683005.27503097348</v>
      </c>
      <c r="DT57" s="237">
        <f>SUM(DT55:DT56)</f>
        <v>1815255.2750309734</v>
      </c>
    </row>
    <row r="58" spans="1:143" x14ac:dyDescent="0.2">
      <c r="A58" s="6"/>
      <c r="B58" s="6"/>
      <c r="C58" s="6"/>
      <c r="DN58" s="92"/>
      <c r="DP58" s="112"/>
    </row>
    <row r="59" spans="1:143" x14ac:dyDescent="0.2">
      <c r="A59" s="6"/>
      <c r="B59" s="6"/>
      <c r="C59" s="6"/>
      <c r="DN59" s="92"/>
      <c r="DP59" s="112"/>
    </row>
    <row r="60" spans="1:143" x14ac:dyDescent="0.2">
      <c r="AB60" s="119"/>
      <c r="DN60" s="92"/>
      <c r="DR60" t="s">
        <v>369</v>
      </c>
      <c r="DS60" s="59">
        <f>SUM(DI56:DL56)</f>
        <v>-19937.976264416211</v>
      </c>
    </row>
    <row r="61" spans="1:143" x14ac:dyDescent="0.2">
      <c r="BW61" s="92"/>
      <c r="DN61" s="92"/>
      <c r="DR61" t="s">
        <v>370</v>
      </c>
      <c r="DS61" s="59">
        <f>DN56-DS60</f>
        <v>415026.25129538972</v>
      </c>
    </row>
    <row r="62" spans="1:143" x14ac:dyDescent="0.2">
      <c r="BW62" s="92"/>
      <c r="DN62" s="92"/>
      <c r="DR62" s="245"/>
      <c r="DS62" s="237">
        <f>SUM(DS60:DS61)</f>
        <v>395088.27503097348</v>
      </c>
    </row>
    <row r="63" spans="1:143" x14ac:dyDescent="0.2">
      <c r="BW63" s="92"/>
      <c r="DN63" s="198"/>
    </row>
  </sheetData>
  <protectedRanges>
    <protectedRange sqref="DN6:NA6 DP7:DP12 E6 A6:C6 AH6:AI6 AK6:AP6 BD6:BE6 N6:V6 G6:L6 X6:AF6 BG6:BO6 AR6:AV6 AX6 BR6:DL6" name="Range1_1" securityDescriptor="O:WDG:WDD:(A;;CC;;;S-1-5-21-515639634-1143291363-624655392-4399)(A;;CC;;;S-1-5-21-515639634-1143291363-624655392-9522)(A;;CC;;;S-1-5-21-515639634-1143291363-624655392-5759)(A;;CC;;;S-1-5-21-515639634-1143291363-624655392-1161)(A;;CC;;;S-1-5-21-515639634-1143291363-624655392-9570)"/>
    <protectedRange sqref="AH12:AI12 BC12:BO12 D12:AF12 BR12:DL12 AK12:BA12" name="Range1_2" securityDescriptor="O:WDG:WDD:(A;;CC;;;S-1-5-21-515639634-1143291363-624655392-4399)(A;;CC;;;S-1-5-21-515639634-1143291363-624655392-9522)(A;;CC;;;S-1-5-21-515639634-1143291363-624655392-5759)(A;;CC;;;S-1-5-21-515639634-1143291363-624655392-1161)(A;;CC;;;S-1-5-21-515639634-1143291363-624655392-9570)"/>
    <protectedRange sqref="DM23 AG20:AG21 AJ20:AJ21 AQ18 BG22:BK23 BM14:BX14 BG20:BP21 BM22:BP23 AH20:AI23 D20:AF23 D14:AF14 BY18 CI14:DL14 BQ20:DL23 D16:DL17 AH14:BK14 AK20:BF23 BZ14:CG14" name="Range1_4" securityDescriptor="O:WDG:WDD:(A;;CC;;;S-1-5-21-515639634-1143291363-624655392-4399)(A;;CC;;;S-1-5-21-515639634-1143291363-624655392-9522)(A;;CC;;;S-1-5-21-515639634-1143291363-624655392-5759)(A;;CC;;;S-1-5-21-515639634-1143291363-624655392-1161)(A;;CC;;;S-1-5-21-515639634-1143291363-624655392-9570)"/>
    <protectedRange sqref="DP18 DR18 DU18:NA18 AH18:AP18 BR18:BX18 A18:AF18 BC18:BO18 BZ18:DL18 AR18:BA18" name="Range1_6" securityDescriptor="O:WDG:WDD:(A;;CC;;;S-1-5-21-515639634-1143291363-624655392-4399)(A;;CC;;;S-1-5-21-515639634-1143291363-624655392-9522)(A;;CC;;;S-1-5-21-515639634-1143291363-624655392-5759)(A;;CC;;;S-1-5-21-515639634-1143291363-624655392-1161)(A;;CC;;;S-1-5-21-515639634-1143291363-624655392-9570)"/>
    <protectedRange sqref="BB18" name="Range1_14_4_2" securityDescriptor="O:WDG:WDD:(A;;CC;;;S-1-5-21-515639634-1143291363-624655392-4399)(A;;CC;;;S-1-5-21-515639634-1143291363-624655392-9522)(A;;CC;;;S-1-5-21-515639634-1143291363-624655392-5759)(A;;CC;;;S-1-5-21-515639634-1143291363-624655392-1161)(A;;CC;;;S-1-5-21-515639634-1143291363-624655392-9570)"/>
    <protectedRange sqref="DN24 DM26:DM27" name="Range5_4" securityDescriptor="O:WDG:WDD:(A;;CC;;;WD)"/>
    <protectedRange sqref="DN13:DP14 DN22:DN23 DO22:DP24 DO20:DO21 DO16:DO17 DN25:DP27" name="Range1_8" securityDescriptor="O:WDG:WDD:(A;;CC;;;S-1-5-21-515639634-1143291363-624655392-4399)(A;;CC;;;S-1-5-21-515639634-1143291363-624655392-9522)(A;;CC;;;S-1-5-21-515639634-1143291363-624655392-5759)(A;;CC;;;S-1-5-21-515639634-1143291363-624655392-1161)(A;;CC;;;S-1-5-21-515639634-1143291363-624655392-9570)"/>
    <protectedRange sqref="P24 AH24:AP24 BG24:BK24 S24:V24 N24 X24:AA24 G24:L24 AC24 AE24:AF24 AR24:AT24 DL26 BM24:DL24 AV24:AW24" name="Range5_5" securityDescriptor="O:WDG:WDD:(A;;CC;;;WD)"/>
    <protectedRange sqref="DO18:DO19 DR19:NA19 A19:DL19" name="Range1_13" securityDescriptor="O:WDG:WDD:(A;;CC;;;S-1-5-21-515639634-1143291363-624655392-4399)(A;;CC;;;S-1-5-21-515639634-1143291363-624655392-9522)(A;;CC;;;S-1-5-21-515639634-1143291363-624655392-5759)(A;;CC;;;S-1-5-21-515639634-1143291363-624655392-1161)(A;;CC;;;S-1-5-21-515639634-1143291363-624655392-9570)"/>
    <protectedRange sqref="DN15:DP15 DR15 DN16:DN21 DU15:NA15 A15:DL15" name="Range1_16" securityDescriptor="O:WDG:WDD:(A;;CC;;;S-1-5-21-515639634-1143291363-624655392-4399)(A;;CC;;;S-1-5-21-515639634-1143291363-624655392-9522)(A;;CC;;;S-1-5-21-515639634-1143291363-624655392-5759)(A;;CC;;;S-1-5-21-515639634-1143291363-624655392-1161)(A;;CC;;;S-1-5-21-515639634-1143291363-624655392-9570)"/>
    <protectedRange sqref="DO56:DP56 DM28:DN28" name="Range5_6" securityDescriptor="O:WDG:WDD:(A;;CC;;;WD)"/>
    <protectedRange sqref="DO28:DP28" name="Range1_17" securityDescriptor="O:WDG:WDD:(A;;CC;;;S-1-5-21-515639634-1143291363-624655392-4399)(A;;CC;;;S-1-5-21-515639634-1143291363-624655392-9522)(A;;CC;;;S-1-5-21-515639634-1143291363-624655392-5759)(A;;CC;;;S-1-5-21-515639634-1143291363-624655392-1161)(A;;CC;;;S-1-5-21-515639634-1143291363-624655392-9570)"/>
    <protectedRange sqref="W6" name="Range1_1_4" securityDescriptor="O:WDG:WDD:(A;;CC;;;S-1-5-21-515639634-1143291363-624655392-4399)(A;;CC;;;S-1-5-21-515639634-1143291363-624655392-9522)(A;;CC;;;S-1-5-21-515639634-1143291363-624655392-5759)(A;;CC;;;S-1-5-21-515639634-1143291363-624655392-1161)(A;;CC;;;S-1-5-21-515639634-1143291363-624655392-9570)"/>
    <protectedRange sqref="AG12" name="Range1_14_3_1" securityDescriptor="O:WDG:WDD:(A;;CC;;;S-1-5-21-515639634-1143291363-624655392-4399)(A;;CC;;;S-1-5-21-515639634-1143291363-624655392-9522)(A;;CC;;;S-1-5-21-515639634-1143291363-624655392-5759)(A;;CC;;;S-1-5-21-515639634-1143291363-624655392-1161)(A;;CC;;;S-1-5-21-515639634-1143291363-624655392-9570)"/>
    <protectedRange sqref="AG22:AG23 AG14" name="Range1_4_1" securityDescriptor="O:WDG:WDD:(A;;CC;;;S-1-5-21-515639634-1143291363-624655392-4399)(A;;CC;;;S-1-5-21-515639634-1143291363-624655392-9522)(A;;CC;;;S-1-5-21-515639634-1143291363-624655392-5759)(A;;CC;;;S-1-5-21-515639634-1143291363-624655392-1161)(A;;CC;;;S-1-5-21-515639634-1143291363-624655392-9570)"/>
    <protectedRange sqref="AG18" name="Range1_14_3_2_1" securityDescriptor="O:WDG:WDD:(A;;CC;;;S-1-5-21-515639634-1143291363-624655392-4399)(A;;CC;;;S-1-5-21-515639634-1143291363-624655392-9522)(A;;CC;;;S-1-5-21-515639634-1143291363-624655392-5759)(A;;CC;;;S-1-5-21-515639634-1143291363-624655392-1161)(A;;CC;;;S-1-5-21-515639634-1143291363-624655392-9570)"/>
    <protectedRange sqref="AX1" name="Range1_19" securityDescriptor="O:WDG:WDD:(A;;CC;;;S-1-5-21-515639634-1143291363-624655392-4399)(A;;CC;;;S-1-5-21-515639634-1143291363-624655392-9522)(A;;CC;;;S-1-5-21-515639634-1143291363-624655392-5759)(A;;CC;;;S-1-5-21-515639634-1143291363-624655392-1161)(A;;CC;;;S-1-5-21-515639634-1143291363-624655392-9570)"/>
    <protectedRange sqref="AY1" name="Range1_24" securityDescriptor="O:WDG:WDD:(A;;CC;;;S-1-5-21-515639634-1143291363-624655392-4399)(A;;CC;;;S-1-5-21-515639634-1143291363-624655392-9522)(A;;CC;;;S-1-5-21-515639634-1143291363-624655392-5759)(A;;CC;;;S-1-5-21-515639634-1143291363-624655392-1161)(A;;CC;;;S-1-5-21-515639634-1143291363-624655392-9570)"/>
    <protectedRange sqref="AZ1" name="Range1_28" securityDescriptor="O:WDG:WDD:(A;;CC;;;S-1-5-21-515639634-1143291363-624655392-4399)(A;;CC;;;S-1-5-21-515639634-1143291363-624655392-9522)(A;;CC;;;S-1-5-21-515639634-1143291363-624655392-5759)(A;;CC;;;S-1-5-21-515639634-1143291363-624655392-1161)(A;;CC;;;S-1-5-21-515639634-1143291363-624655392-9570)"/>
    <protectedRange sqref="BA1" name="Range1_29" securityDescriptor="O:WDG:WDD:(A;;CC;;;S-1-5-21-515639634-1143291363-624655392-4399)(A;;CC;;;S-1-5-21-515639634-1143291363-624655392-9522)(A;;CC;;;S-1-5-21-515639634-1143291363-624655392-5759)(A;;CC;;;S-1-5-21-515639634-1143291363-624655392-1161)(A;;CC;;;S-1-5-21-515639634-1143291363-624655392-9570)"/>
    <protectedRange sqref="BB1" name="Range1_32" securityDescriptor="O:WDG:WDD:(A;;CC;;;S-1-5-21-515639634-1143291363-624655392-4399)(A;;CC;;;S-1-5-21-515639634-1143291363-624655392-9522)(A;;CC;;;S-1-5-21-515639634-1143291363-624655392-5759)(A;;CC;;;S-1-5-21-515639634-1143291363-624655392-1161)(A;;CC;;;S-1-5-21-515639634-1143291363-624655392-9570)"/>
    <protectedRange sqref="BC1" name="Range1_33" securityDescriptor="O:WDG:WDD:(A;;CC;;;S-1-5-21-515639634-1143291363-624655392-4399)(A;;CC;;;S-1-5-21-515639634-1143291363-624655392-9522)(A;;CC;;;S-1-5-21-515639634-1143291363-624655392-5759)(A;;CC;;;S-1-5-21-515639634-1143291363-624655392-1161)(A;;CC;;;S-1-5-21-515639634-1143291363-624655392-9570)"/>
    <protectedRange sqref="BD1" name="Range1_40" securityDescriptor="O:WDG:WDD:(A;;CC;;;S-1-5-21-515639634-1143291363-624655392-4399)(A;;CC;;;S-1-5-21-515639634-1143291363-624655392-9522)(A;;CC;;;S-1-5-21-515639634-1143291363-624655392-5759)(A;;CC;;;S-1-5-21-515639634-1143291363-624655392-1161)(A;;CC;;;S-1-5-21-515639634-1143291363-624655392-9570)"/>
    <protectedRange sqref="BE1" name="Range1_41" securityDescriptor="O:WDG:WDD:(A;;CC;;;S-1-5-21-515639634-1143291363-624655392-4399)(A;;CC;;;S-1-5-21-515639634-1143291363-624655392-9522)(A;;CC;;;S-1-5-21-515639634-1143291363-624655392-5759)(A;;CC;;;S-1-5-21-515639634-1143291363-624655392-1161)(A;;CC;;;S-1-5-21-515639634-1143291363-624655392-9570)"/>
    <protectedRange sqref="BF1" name="Range1_42" securityDescriptor="O:WDG:WDD:(A;;CC;;;S-1-5-21-515639634-1143291363-624655392-4399)(A;;CC;;;S-1-5-21-515639634-1143291363-624655392-9522)(A;;CC;;;S-1-5-21-515639634-1143291363-624655392-5759)(A;;CC;;;S-1-5-21-515639634-1143291363-624655392-1161)(A;;CC;;;S-1-5-21-515639634-1143291363-624655392-9570)"/>
    <protectedRange sqref="I1:J1 T1:U1 Z1:AC1" name="Range1_56" securityDescriptor="O:WDG:WDD:(A;;CC;;;S-1-5-21-515639634-1143291363-624655392-4399)(A;;CC;;;S-1-5-21-515639634-1143291363-624655392-9522)(A;;CC;;;S-1-5-21-515639634-1143291363-624655392-5759)(A;;CC;;;S-1-5-21-515639634-1143291363-624655392-1161)(A;;CC;;;S-1-5-21-515639634-1143291363-624655392-9570)"/>
    <protectedRange sqref="BG1" name="Range1_61" securityDescriptor="O:WDG:WDD:(A;;CC;;;S-1-5-21-515639634-1143291363-624655392-4399)(A;;CC;;;S-1-5-21-515639634-1143291363-624655392-9522)(A;;CC;;;S-1-5-21-515639634-1143291363-624655392-5759)(A;;CC;;;S-1-5-21-515639634-1143291363-624655392-1161)(A;;CC;;;S-1-5-21-515639634-1143291363-624655392-9570)"/>
    <protectedRange sqref="Q1:S1 X1:Y1 AD1:AV1" name="Range1_63" securityDescriptor="O:WDG:WDD:(A;;CC;;;S-1-5-21-515639634-1143291363-624655392-4399)(A;;CC;;;S-1-5-21-515639634-1143291363-624655392-9522)(A;;CC;;;S-1-5-21-515639634-1143291363-624655392-5759)(A;;CC;;;S-1-5-21-515639634-1143291363-624655392-1161)(A;;CC;;;S-1-5-21-515639634-1143291363-624655392-9570)"/>
    <protectedRange sqref="V1:W1 BH1:BK1 K1:P1 AW1 BM1:DL1" name="Range1_65" securityDescriptor="O:WDG:WDD:(A;;CC;;;S-1-5-21-515639634-1143291363-624655392-4399)(A;;CC;;;S-1-5-21-515639634-1143291363-624655392-9522)(A;;CC;;;S-1-5-21-515639634-1143291363-624655392-5759)(A;;CC;;;S-1-5-21-515639634-1143291363-624655392-1161)(A;;CC;;;S-1-5-21-515639634-1143291363-624655392-9570)"/>
    <protectedRange sqref="D1:H1" name="Range1_67" securityDescriptor="O:WDG:WDD:(A;;CC;;;S-1-5-21-515639634-1143291363-624655392-4399)(A;;CC;;;S-1-5-21-515639634-1143291363-624655392-9522)(A;;CC;;;S-1-5-21-515639634-1143291363-624655392-5759)(A;;CC;;;S-1-5-21-515639634-1143291363-624655392-1161)(A;;CC;;;S-1-5-21-515639634-1143291363-624655392-9570)"/>
    <protectedRange sqref="BL14 BY14 BL22:BL23" name="Range1_4_7_1" securityDescriptor="O:WDG:WDD:(A;;CC;;;S-1-5-21-515639634-1143291363-624655392-4399)(A;;CC;;;S-1-5-21-515639634-1143291363-624655392-9522)(A;;CC;;;S-1-5-21-515639634-1143291363-624655392-5759)(A;;CC;;;S-1-5-21-515639634-1143291363-624655392-1161)(A;;CC;;;S-1-5-21-515639634-1143291363-624655392-9570)"/>
    <protectedRange sqref="BL24" name="Range5_5_2_1" securityDescriptor="O:WDG:WDD:(A;;CC;;;WD)"/>
    <protectedRange sqref="BL1" name="Range1_59_1" securityDescriptor="O:WDG:WDD:(A;;CC;;;S-1-5-21-515639634-1143291363-624655392-4399)(A;;CC;;;S-1-5-21-515639634-1143291363-624655392-9522)(A;;CC;;;S-1-5-21-515639634-1143291363-624655392-5759)(A;;CC;;;S-1-5-21-515639634-1143291363-624655392-1161)(A;;CC;;;S-1-5-21-515639634-1143291363-624655392-9570)"/>
    <protectedRange sqref="BQ12" name="Range1_14_5" securityDescriptor="O:WDG:WDD:(A;;CC;;;S-1-5-21-515639634-1143291363-624655392-4399)(A;;CC;;;S-1-5-21-515639634-1143291363-624655392-9522)(A;;CC;;;S-1-5-21-515639634-1143291363-624655392-5759)(A;;CC;;;S-1-5-21-515639634-1143291363-624655392-1161)(A;;CC;;;S-1-5-21-515639634-1143291363-624655392-9570)"/>
    <protectedRange sqref="BQ18" name="Range1_14_5_2" securityDescriptor="O:WDG:WDD:(A;;CC;;;S-1-5-21-515639634-1143291363-624655392-4399)(A;;CC;;;S-1-5-21-515639634-1143291363-624655392-9522)(A;;CC;;;S-1-5-21-515639634-1143291363-624655392-5759)(A;;CC;;;S-1-5-21-515639634-1143291363-624655392-1161)(A;;CC;;;S-1-5-21-515639634-1143291363-624655392-9570)"/>
    <protectedRange sqref="BP6" name="Range1_1_1" securityDescriptor="O:WDG:WDD:(A;;CC;;;S-1-5-21-515639634-1143291363-624655392-4399)(A;;CC;;;S-1-5-21-515639634-1143291363-624655392-9522)(A;;CC;;;S-1-5-21-515639634-1143291363-624655392-5759)(A;;CC;;;S-1-5-21-515639634-1143291363-624655392-1161)(A;;CC;;;S-1-5-21-515639634-1143291363-624655392-9570)"/>
    <protectedRange sqref="BP12" name="Range1_2_1" securityDescriptor="O:WDG:WDD:(A;;CC;;;S-1-5-21-515639634-1143291363-624655392-4399)(A;;CC;;;S-1-5-21-515639634-1143291363-624655392-9522)(A;;CC;;;S-1-5-21-515639634-1143291363-624655392-5759)(A;;CC;;;S-1-5-21-515639634-1143291363-624655392-1161)(A;;CC;;;S-1-5-21-515639634-1143291363-624655392-9570)"/>
    <protectedRange sqref="BP18" name="Range1_6_2" securityDescriptor="O:WDG:WDD:(A;;CC;;;S-1-5-21-515639634-1143291363-624655392-4399)(A;;CC;;;S-1-5-21-515639634-1143291363-624655392-9522)(A;;CC;;;S-1-5-21-515639634-1143291363-624655392-5759)(A;;CC;;;S-1-5-21-515639634-1143291363-624655392-1161)(A;;CC;;;S-1-5-21-515639634-1143291363-624655392-9570)"/>
    <protectedRange sqref="AJ6" name="Range1_1_5" securityDescriptor="O:WDG:WDD:(A;;CC;;;S-1-5-21-515639634-1143291363-624655392-4399)(A;;CC;;;S-1-5-21-515639634-1143291363-624655392-9522)(A;;CC;;;S-1-5-21-515639634-1143291363-624655392-5759)(A;;CC;;;S-1-5-21-515639634-1143291363-624655392-1161)(A;;CC;;;S-1-5-21-515639634-1143291363-624655392-9570)"/>
    <protectedRange sqref="AJ22:AJ23" name="Range1_4_4" securityDescriptor="O:WDG:WDD:(A;;CC;;;S-1-5-21-515639634-1143291363-624655392-4399)(A;;CC;;;S-1-5-21-515639634-1143291363-624655392-9522)(A;;CC;;;S-1-5-21-515639634-1143291363-624655392-5759)(A;;CC;;;S-1-5-21-515639634-1143291363-624655392-1161)(A;;CC;;;S-1-5-21-515639634-1143291363-624655392-9570)"/>
  </protectedRanges>
  <mergeCells count="112">
    <mergeCell ref="CZ9:CZ10"/>
    <mergeCell ref="CW9:CW10"/>
    <mergeCell ref="CX9:CX10"/>
    <mergeCell ref="CY9:CY10"/>
    <mergeCell ref="AS9:AS10"/>
    <mergeCell ref="AV9:AV10"/>
    <mergeCell ref="CT9:CT10"/>
    <mergeCell ref="AP9:AP10"/>
    <mergeCell ref="CU9:CU10"/>
    <mergeCell ref="CV9:CV10"/>
    <mergeCell ref="CN9:CN10"/>
    <mergeCell ref="CO9:CO10"/>
    <mergeCell ref="CP9:CP10"/>
    <mergeCell ref="CR9:CR10"/>
    <mergeCell ref="CS9:CS10"/>
    <mergeCell ref="BT9:BT10"/>
    <mergeCell ref="BU9:BU10"/>
    <mergeCell ref="CQ9:CQ10"/>
    <mergeCell ref="AQ9:AQ10"/>
    <mergeCell ref="CL9:CL10"/>
    <mergeCell ref="CM9:CM10"/>
    <mergeCell ref="CK9:CK10"/>
    <mergeCell ref="BY9:BY10"/>
    <mergeCell ref="AT9:AT10"/>
    <mergeCell ref="CI9:CI10"/>
    <mergeCell ref="BK9:BK10"/>
    <mergeCell ref="CE9:CE10"/>
    <mergeCell ref="CC9:CC10"/>
    <mergeCell ref="BN9:BN10"/>
    <mergeCell ref="AX9:AX10"/>
    <mergeCell ref="BJ9:BJ10"/>
    <mergeCell ref="BL9:BL10"/>
    <mergeCell ref="CA9:CA10"/>
    <mergeCell ref="BZ9:BZ10"/>
    <mergeCell ref="BI9:BI10"/>
    <mergeCell ref="BM9:BM10"/>
    <mergeCell ref="BO9:BO10"/>
    <mergeCell ref="BB9:BB10"/>
    <mergeCell ref="BC9:BC10"/>
    <mergeCell ref="CG9:CG10"/>
    <mergeCell ref="CH9:CH10"/>
    <mergeCell ref="CF9:CF10"/>
    <mergeCell ref="CB9:CB10"/>
    <mergeCell ref="BG9:BG10"/>
    <mergeCell ref="CD9:CD10"/>
    <mergeCell ref="AZ9:AZ10"/>
    <mergeCell ref="BP9:BP10"/>
    <mergeCell ref="AB9:AB10"/>
    <mergeCell ref="AC9:AC10"/>
    <mergeCell ref="BS9:BS10"/>
    <mergeCell ref="BH9:BH10"/>
    <mergeCell ref="BR9:BR10"/>
    <mergeCell ref="BD9:BD10"/>
    <mergeCell ref="BE9:BE10"/>
    <mergeCell ref="BF9:BF10"/>
    <mergeCell ref="AD9:AD10"/>
    <mergeCell ref="AE9:AE10"/>
    <mergeCell ref="AR9:AR10"/>
    <mergeCell ref="AJ9:AJ10"/>
    <mergeCell ref="AN9:AN10"/>
    <mergeCell ref="AO9:AO10"/>
    <mergeCell ref="AK9:AK10"/>
    <mergeCell ref="AM9:AM10"/>
    <mergeCell ref="AW9:AW10"/>
    <mergeCell ref="D9:D10"/>
    <mergeCell ref="I9:I10"/>
    <mergeCell ref="G9:G10"/>
    <mergeCell ref="E9:E10"/>
    <mergeCell ref="F9:F10"/>
    <mergeCell ref="H9:H10"/>
    <mergeCell ref="T9:T10"/>
    <mergeCell ref="S9:S10"/>
    <mergeCell ref="DJ9:DJ10"/>
    <mergeCell ref="K9:K10"/>
    <mergeCell ref="W9:W10"/>
    <mergeCell ref="L9:L10"/>
    <mergeCell ref="AA9:AA10"/>
    <mergeCell ref="Q9:Q10"/>
    <mergeCell ref="AH9:AH10"/>
    <mergeCell ref="AI9:AI10"/>
    <mergeCell ref="J9:J10"/>
    <mergeCell ref="M9:M10"/>
    <mergeCell ref="N9:N10"/>
    <mergeCell ref="P9:P10"/>
    <mergeCell ref="Z9:Z10"/>
    <mergeCell ref="U9:U10"/>
    <mergeCell ref="X9:X10"/>
    <mergeCell ref="BQ9:BQ10"/>
    <mergeCell ref="DK9:DK10"/>
    <mergeCell ref="O9:O10"/>
    <mergeCell ref="V9:V10"/>
    <mergeCell ref="R9:R10"/>
    <mergeCell ref="Y9:Y10"/>
    <mergeCell ref="DL9:DL10"/>
    <mergeCell ref="DI9:DI10"/>
    <mergeCell ref="DH9:DH10"/>
    <mergeCell ref="DA9:DA10"/>
    <mergeCell ref="DB9:DB10"/>
    <mergeCell ref="DC9:DC10"/>
    <mergeCell ref="DD9:DD10"/>
    <mergeCell ref="DE9:DE10"/>
    <mergeCell ref="DF9:DF10"/>
    <mergeCell ref="DG9:DG10"/>
    <mergeCell ref="AY9:AY10"/>
    <mergeCell ref="BA9:BA10"/>
    <mergeCell ref="AG9:AG10"/>
    <mergeCell ref="AL9:AL10"/>
    <mergeCell ref="BV9:BV10"/>
    <mergeCell ref="BX9:BX10"/>
    <mergeCell ref="AF9:AF10"/>
    <mergeCell ref="AU9:AU10"/>
    <mergeCell ref="BW9:BW10"/>
  </mergeCells>
  <conditionalFormatting sqref="A22:DL22 A29:DP29 A24:DL24">
    <cfRule type="cellIs" dxfId="85" priority="12" operator="lessThan">
      <formula>0</formula>
    </cfRule>
  </conditionalFormatting>
  <conditionalFormatting sqref="D17:P17 R17 AI17:AJ17 AQ17 T17:AF17 AT17:DL17">
    <cfRule type="cellIs" dxfId="84" priority="1534" operator="notEqual">
      <formula>#REF!</formula>
    </cfRule>
  </conditionalFormatting>
  <conditionalFormatting sqref="D1:DL1">
    <cfRule type="containsText" dxfId="83" priority="4" operator="containsText" text="ON HOLD">
      <formula>NOT(ISERROR(SEARCH("ON HOLD",D1)))</formula>
    </cfRule>
  </conditionalFormatting>
  <conditionalFormatting sqref="D2:DL5">
    <cfRule type="cellIs" dxfId="82" priority="11" operator="between">
      <formula>1</formula>
      <formula>100000000</formula>
    </cfRule>
  </conditionalFormatting>
  <conditionalFormatting sqref="D16:DL16">
    <cfRule type="cellIs" dxfId="81" priority="6" operator="notEqual">
      <formula>"USD"</formula>
    </cfRule>
  </conditionalFormatting>
  <conditionalFormatting sqref="D27:DL27">
    <cfRule type="cellIs" dxfId="80" priority="9" operator="greaterThan">
      <formula>0.25</formula>
    </cfRule>
  </conditionalFormatting>
  <conditionalFormatting sqref="D28:DL28">
    <cfRule type="cellIs" dxfId="79" priority="13" operator="equal">
      <formula>1</formula>
    </cfRule>
  </conditionalFormatting>
  <conditionalFormatting sqref="D30:XFD30">
    <cfRule type="cellIs" dxfId="78" priority="8" operator="greaterThan">
      <formula>1</formula>
    </cfRule>
  </conditionalFormatting>
  <conditionalFormatting sqref="Q17">
    <cfRule type="cellIs" dxfId="77" priority="272" operator="notEqual">
      <formula>#REF!</formula>
    </cfRule>
  </conditionalFormatting>
  <conditionalFormatting sqref="S17 Z17:AE17 AK17:AP17 AR17:AW17">
    <cfRule type="cellIs" dxfId="76" priority="367" operator="notEqual">
      <formula>#REF!</formula>
    </cfRule>
  </conditionalFormatting>
  <conditionalFormatting sqref="AG17">
    <cfRule type="cellIs" dxfId="75" priority="370" operator="notEqual">
      <formula>#REF!</formula>
    </cfRule>
  </conditionalFormatting>
  <conditionalFormatting sqref="AH17">
    <cfRule type="cellIs" dxfId="74" priority="301" operator="notEqual">
      <formula>#REF!</formula>
    </cfRule>
  </conditionalFormatting>
  <conditionalFormatting sqref="DN22:DP22 DN24:DP24">
    <cfRule type="cellIs" dxfId="73" priority="1371" operator="lessThan">
      <formula>0</formula>
    </cfRule>
  </conditionalFormatting>
  <conditionalFormatting sqref="DP25:DP27">
    <cfRule type="cellIs" dxfId="72" priority="1373" operator="lessThan">
      <formula>0</formula>
    </cfRule>
  </conditionalFormatting>
  <conditionalFormatting sqref="BY18">
    <cfRule type="cellIs" dxfId="71" priority="3" operator="notEqual">
      <formula>#REF!</formula>
    </cfRule>
  </conditionalFormatting>
  <conditionalFormatting sqref="DL26">
    <cfRule type="cellIs" dxfId="70" priority="1" operator="lessThan">
      <formula>0</formula>
    </cfRule>
  </conditionalFormatting>
  <pageMargins left="0.45" right="0.45" top="0.5" bottom="0.5" header="0.3" footer="0.3"/>
  <pageSetup scale="58" orientation="landscape" horizontalDpi="1200" verticalDpi="1200" r:id="rId1"/>
  <rowBreaks count="1" manualBreakCount="1">
    <brk id="55" max="16383" man="1"/>
  </rowBreaks>
  <colBreaks count="2" manualBreakCount="2">
    <brk id="4" max="49" man="1"/>
    <brk id="56" max="49"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4078C-B70A-4405-A42B-688D5204F311}">
  <sheetPr>
    <tabColor theme="7" tint="0.59999389629810485"/>
  </sheetPr>
  <dimension ref="A1:M61"/>
  <sheetViews>
    <sheetView workbookViewId="0">
      <selection activeCell="I24" sqref="I24"/>
    </sheetView>
  </sheetViews>
  <sheetFormatPr baseColWidth="10" defaultColWidth="9.1640625" defaultRowHeight="15" x14ac:dyDescent="0.2"/>
  <cols>
    <col min="1" max="1" width="25.5" customWidth="1"/>
    <col min="2" max="2" width="26.33203125" bestFit="1" customWidth="1"/>
    <col min="3" max="3" width="14.1640625" customWidth="1"/>
    <col min="4" max="4" width="23.5" customWidth="1"/>
    <col min="5" max="5" width="23.1640625" customWidth="1"/>
    <col min="6" max="6" width="23.5" customWidth="1"/>
    <col min="7" max="7" width="27" bestFit="1" customWidth="1"/>
    <col min="9" max="9" width="16.1640625" customWidth="1"/>
    <col min="10" max="10" width="11.83203125" bestFit="1" customWidth="1"/>
    <col min="11" max="11" width="3.1640625" customWidth="1"/>
    <col min="12" max="12" width="16.1640625" customWidth="1"/>
    <col min="13" max="13" width="11.83203125" customWidth="1"/>
  </cols>
  <sheetData>
    <row r="1" spans="1:13" ht="19" x14ac:dyDescent="0.25">
      <c r="A1" s="379" t="str">
        <f>'WIP COMBINED'!A1</f>
        <v xml:space="preserve">Coopers Hill SG - WIP Adjustment file </v>
      </c>
      <c r="B1" t="s">
        <v>371</v>
      </c>
      <c r="D1" s="380"/>
      <c r="E1" s="380"/>
      <c r="F1" s="380"/>
      <c r="G1" s="380"/>
    </row>
    <row r="2" spans="1:13" ht="19" x14ac:dyDescent="0.25">
      <c r="A2" s="471">
        <f>'WIP COMBINED'!A2</f>
        <v>45252</v>
      </c>
      <c r="B2" t="s">
        <v>372</v>
      </c>
    </row>
    <row r="3" spans="1:13" ht="19" x14ac:dyDescent="0.25">
      <c r="A3" s="379"/>
      <c r="B3" s="119"/>
      <c r="C3" s="119"/>
      <c r="D3" s="381" t="s">
        <v>373</v>
      </c>
      <c r="E3" s="382" t="s">
        <v>374</v>
      </c>
      <c r="F3" s="383" t="s">
        <v>375</v>
      </c>
      <c r="G3" s="383" t="s">
        <v>375</v>
      </c>
      <c r="J3" s="89"/>
      <c r="K3" s="89"/>
    </row>
    <row r="4" spans="1:13" x14ac:dyDescent="0.2">
      <c r="A4" s="104" t="s">
        <v>376</v>
      </c>
      <c r="D4" s="384" t="s">
        <v>377</v>
      </c>
      <c r="E4" s="385" t="s">
        <v>377</v>
      </c>
      <c r="F4" s="384" t="s">
        <v>378</v>
      </c>
      <c r="G4" s="384" t="s">
        <v>379</v>
      </c>
    </row>
    <row r="5" spans="1:13" x14ac:dyDescent="0.2">
      <c r="A5" s="104"/>
      <c r="D5" s="386" t="s">
        <v>380</v>
      </c>
      <c r="E5" s="387" t="s">
        <v>380</v>
      </c>
      <c r="F5" s="388" t="s">
        <v>380</v>
      </c>
      <c r="G5" s="388" t="s">
        <v>380</v>
      </c>
    </row>
    <row r="6" spans="1:13" x14ac:dyDescent="0.2">
      <c r="A6" s="104"/>
      <c r="B6" t="s">
        <v>381</v>
      </c>
      <c r="C6" s="110">
        <v>1.41</v>
      </c>
      <c r="D6" s="389" t="s">
        <v>382</v>
      </c>
      <c r="E6" s="390" t="s">
        <v>382</v>
      </c>
      <c r="F6" s="391" t="s">
        <v>382</v>
      </c>
      <c r="G6" s="391" t="s">
        <v>382</v>
      </c>
    </row>
    <row r="7" spans="1:13" x14ac:dyDescent="0.2">
      <c r="A7" s="392" t="s">
        <v>383</v>
      </c>
      <c r="B7" t="s">
        <v>384</v>
      </c>
      <c r="C7" s="110">
        <v>1.35</v>
      </c>
      <c r="D7" s="393">
        <v>6615.1</v>
      </c>
      <c r="E7" s="394">
        <f>D7</f>
        <v>6615.1</v>
      </c>
      <c r="F7" s="395">
        <f>D7</f>
        <v>6615.1</v>
      </c>
      <c r="G7" s="395">
        <f>E7</f>
        <v>6615.1</v>
      </c>
    </row>
    <row r="8" spans="1:13" x14ac:dyDescent="0.2">
      <c r="B8" t="s">
        <v>385</v>
      </c>
      <c r="C8" s="110">
        <v>1.25</v>
      </c>
      <c r="D8" s="396">
        <v>45017</v>
      </c>
      <c r="E8" s="397"/>
      <c r="F8" s="396"/>
      <c r="G8" s="396"/>
    </row>
    <row r="9" spans="1:13" x14ac:dyDescent="0.2">
      <c r="A9" s="104"/>
      <c r="B9" t="s">
        <v>197</v>
      </c>
      <c r="C9" s="398">
        <f>'WIP COMBINED'!C12</f>
        <v>43</v>
      </c>
      <c r="D9" s="396"/>
      <c r="E9" s="397"/>
      <c r="F9" s="396"/>
      <c r="G9" s="396"/>
    </row>
    <row r="10" spans="1:13" x14ac:dyDescent="0.2">
      <c r="A10" s="104"/>
      <c r="B10" t="s">
        <v>211</v>
      </c>
      <c r="C10" s="472">
        <f>'WIP COMBINED'!C13</f>
        <v>0.25</v>
      </c>
      <c r="D10" s="399"/>
      <c r="E10" s="400"/>
      <c r="F10" s="399"/>
      <c r="G10" s="399"/>
      <c r="I10" s="496" t="s">
        <v>378</v>
      </c>
      <c r="J10" s="104"/>
      <c r="K10" s="104"/>
      <c r="L10" s="496" t="s">
        <v>379</v>
      </c>
    </row>
    <row r="11" spans="1:13" x14ac:dyDescent="0.2">
      <c r="A11" s="401"/>
      <c r="B11" s="402" t="s">
        <v>287</v>
      </c>
      <c r="C11" s="402" t="s">
        <v>288</v>
      </c>
      <c r="D11" s="403">
        <f>HLOOKUP($D$7,'WIP COMBINED'!$11:$26,5,FALSE)</f>
        <v>28132057</v>
      </c>
      <c r="E11" s="404">
        <f>D11</f>
        <v>28132057</v>
      </c>
      <c r="F11" s="403">
        <v>126630</v>
      </c>
      <c r="G11" s="403">
        <v>110250</v>
      </c>
      <c r="I11" s="104" t="s">
        <v>386</v>
      </c>
      <c r="L11" s="104" t="s">
        <v>386</v>
      </c>
    </row>
    <row r="12" spans="1:13" x14ac:dyDescent="0.2">
      <c r="A12" s="401"/>
      <c r="B12" s="405" t="s">
        <v>387</v>
      </c>
      <c r="C12" s="406"/>
      <c r="D12" s="407"/>
      <c r="E12" s="408"/>
      <c r="F12" s="407"/>
      <c r="G12" s="407"/>
      <c r="J12" s="473" t="s">
        <v>290</v>
      </c>
      <c r="K12" s="473"/>
      <c r="M12" s="473" t="s">
        <v>290</v>
      </c>
    </row>
    <row r="13" spans="1:13" x14ac:dyDescent="0.2">
      <c r="A13" s="401"/>
      <c r="B13" s="402" t="s">
        <v>292</v>
      </c>
      <c r="C13" s="402" t="s">
        <v>293</v>
      </c>
      <c r="D13" s="409">
        <f>HLOOKUP($D$7,'WIP COMBINED'!$11:$26,8,FALSE)</f>
        <v>122373</v>
      </c>
      <c r="E13" s="410">
        <f>D13</f>
        <v>122373</v>
      </c>
      <c r="F13" s="409">
        <f>F11/100</f>
        <v>1266.3</v>
      </c>
      <c r="G13" s="409">
        <f>G11/100</f>
        <v>1102.5</v>
      </c>
      <c r="I13" t="s">
        <v>388</v>
      </c>
      <c r="J13" s="59">
        <v>126630</v>
      </c>
      <c r="K13" s="59"/>
      <c r="L13" t="s">
        <v>388</v>
      </c>
      <c r="M13" s="59">
        <v>110250</v>
      </c>
    </row>
    <row r="14" spans="1:13" x14ac:dyDescent="0.2">
      <c r="A14" s="402"/>
      <c r="B14" s="402" t="s">
        <v>294</v>
      </c>
      <c r="C14" s="402" t="s">
        <v>295</v>
      </c>
      <c r="D14" s="403">
        <f>HLOOKUP($D$7,'WIP COMBINED'!$11:$26,9,FALSE)</f>
        <v>19477.5</v>
      </c>
      <c r="E14" s="404">
        <f>D14</f>
        <v>19477.5</v>
      </c>
      <c r="F14" s="403">
        <f>F13*F21+0.01</f>
        <v>0.01</v>
      </c>
      <c r="G14" s="403">
        <f>G13*G21</f>
        <v>168.75</v>
      </c>
      <c r="J14" s="59"/>
      <c r="K14" s="59"/>
      <c r="M14" s="59"/>
    </row>
    <row r="15" spans="1:13" x14ac:dyDescent="0.2">
      <c r="A15" s="402"/>
      <c r="B15" s="402" t="s">
        <v>296</v>
      </c>
      <c r="C15" s="402" t="s">
        <v>297</v>
      </c>
      <c r="D15" s="403">
        <f>HLOOKUP($D$7,'WIP COMBINED'!$11:$26,10,FALSE)</f>
        <v>6752621</v>
      </c>
      <c r="E15" s="404">
        <f>D15-F15-G15</f>
        <v>6735746</v>
      </c>
      <c r="F15" s="403">
        <f>J20</f>
        <v>0</v>
      </c>
      <c r="G15" s="403">
        <f>M20</f>
        <v>16875</v>
      </c>
      <c r="I15" s="483" t="s">
        <v>389</v>
      </c>
      <c r="J15" s="484" t="s">
        <v>390</v>
      </c>
      <c r="K15" s="494"/>
      <c r="L15" s="483" t="s">
        <v>389</v>
      </c>
      <c r="M15" s="484" t="s">
        <v>390</v>
      </c>
    </row>
    <row r="16" spans="1:13" x14ac:dyDescent="0.2">
      <c r="A16" s="411"/>
      <c r="B16" s="411" t="s">
        <v>298</v>
      </c>
      <c r="C16" s="411" t="s">
        <v>299</v>
      </c>
      <c r="D16" s="412">
        <f>HLOOKUP($D$7,'WIP COMBINED'!$11:$26,11,FALSE)</f>
        <v>1211146.17</v>
      </c>
      <c r="E16" s="413">
        <f>D16-F15-G15</f>
        <v>1194271.17</v>
      </c>
      <c r="F16" s="412">
        <f>F15</f>
        <v>0</v>
      </c>
      <c r="G16" s="412">
        <f>G15</f>
        <v>16875</v>
      </c>
      <c r="I16" s="485"/>
      <c r="J16" s="486"/>
      <c r="K16" s="59"/>
      <c r="L16" s="485">
        <v>45200</v>
      </c>
      <c r="M16" s="486">
        <v>10125</v>
      </c>
    </row>
    <row r="17" spans="1:13" s="104" customFormat="1" x14ac:dyDescent="0.2">
      <c r="A17" s="414"/>
      <c r="B17" s="414" t="s">
        <v>391</v>
      </c>
      <c r="C17" s="414" t="s">
        <v>392</v>
      </c>
      <c r="D17" s="415">
        <f>D15-D16</f>
        <v>5541474.8300000001</v>
      </c>
      <c r="E17" s="416">
        <f>E15-E16</f>
        <v>5541474.8300000001</v>
      </c>
      <c r="F17" s="415">
        <f>F15-F16</f>
        <v>0</v>
      </c>
      <c r="G17" s="415">
        <f>G15-G16</f>
        <v>0</v>
      </c>
      <c r="I17" s="485"/>
      <c r="J17" s="486"/>
      <c r="K17" s="59"/>
      <c r="L17" s="485">
        <v>45200</v>
      </c>
      <c r="M17" s="486">
        <v>6750</v>
      </c>
    </row>
    <row r="18" spans="1:13" x14ac:dyDescent="0.2">
      <c r="A18" s="417"/>
      <c r="B18" s="418"/>
      <c r="C18" s="418"/>
      <c r="D18" s="419"/>
      <c r="E18" s="420"/>
      <c r="F18" s="419"/>
      <c r="G18" s="419"/>
      <c r="I18" s="485"/>
      <c r="J18" s="487"/>
      <c r="L18" s="485"/>
      <c r="M18" s="487"/>
    </row>
    <row r="19" spans="1:13" ht="16" x14ac:dyDescent="0.2">
      <c r="A19" s="421"/>
      <c r="B19" s="421" t="s">
        <v>303</v>
      </c>
      <c r="C19" s="421" t="s">
        <v>393</v>
      </c>
      <c r="D19" s="422">
        <f>(D11-D15)</f>
        <v>21379436</v>
      </c>
      <c r="E19" s="423">
        <f>(E11-E15)</f>
        <v>21396311</v>
      </c>
      <c r="F19" s="422">
        <f>(F11-F15)</f>
        <v>126630</v>
      </c>
      <c r="G19" s="422">
        <f>(G11-G15)</f>
        <v>93375</v>
      </c>
      <c r="I19" s="485"/>
      <c r="J19" s="486"/>
      <c r="K19" s="59"/>
      <c r="L19" s="485"/>
      <c r="M19" s="486"/>
    </row>
    <row r="20" spans="1:13" ht="16" x14ac:dyDescent="0.2">
      <c r="A20" s="421"/>
      <c r="B20" s="424" t="s">
        <v>311</v>
      </c>
      <c r="C20" s="424"/>
      <c r="D20" s="425" t="str">
        <f>IF(ISNUMBER(SEARCH("I/C",D$19)),(D$11-D$15),"")</f>
        <v/>
      </c>
      <c r="E20" s="426" t="str">
        <f>IF(ISNUMBER(SEARCH("I/C",E$19)),(E$11-E$15),"")</f>
        <v/>
      </c>
      <c r="F20" s="425" t="str">
        <f>IF(ISNUMBER(SEARCH("I/C",F$19)),(F$11-F$15),"")</f>
        <v/>
      </c>
      <c r="G20" s="425" t="str">
        <f>IF(ISNUMBER(SEARCH("I/C",G$19)),(G$11-G$15),"")</f>
        <v/>
      </c>
      <c r="I20" s="488" t="s">
        <v>394</v>
      </c>
      <c r="J20" s="489">
        <f>SUM(J16:J19)</f>
        <v>0</v>
      </c>
      <c r="K20" s="88"/>
      <c r="L20" s="488" t="s">
        <v>394</v>
      </c>
      <c r="M20" s="489">
        <f>SUM(M16:M19)</f>
        <v>16875</v>
      </c>
    </row>
    <row r="21" spans="1:13" x14ac:dyDescent="0.2">
      <c r="A21" s="401"/>
      <c r="B21" s="402"/>
      <c r="C21" s="402"/>
      <c r="D21" s="427">
        <f>+D15/D11</f>
        <v>0.24003296310682151</v>
      </c>
      <c r="E21" s="428">
        <f>+E15/E11</f>
        <v>0.23943311361838915</v>
      </c>
      <c r="F21" s="427">
        <f>+F15/F11</f>
        <v>0</v>
      </c>
      <c r="G21" s="427">
        <f>+G15/G11</f>
        <v>0.15306122448979592</v>
      </c>
      <c r="H21" t="s">
        <v>395</v>
      </c>
      <c r="I21" s="474"/>
      <c r="J21" s="59"/>
      <c r="K21" s="59"/>
      <c r="L21" s="474"/>
      <c r="M21" s="59"/>
    </row>
    <row r="22" spans="1:13" x14ac:dyDescent="0.2">
      <c r="A22" s="401" t="s">
        <v>315</v>
      </c>
      <c r="B22" s="402" t="s">
        <v>316</v>
      </c>
      <c r="C22" s="402" t="s">
        <v>317</v>
      </c>
      <c r="D22" s="429">
        <f>D13-D14</f>
        <v>102895.5</v>
      </c>
      <c r="E22" s="430">
        <f>E13-E14</f>
        <v>102895.5</v>
      </c>
      <c r="F22" s="429">
        <f>F13-F14</f>
        <v>1266.29</v>
      </c>
      <c r="G22" s="429">
        <f>G13-G14</f>
        <v>933.75</v>
      </c>
      <c r="I22" s="495" t="s">
        <v>396</v>
      </c>
      <c r="K22" s="59"/>
    </row>
    <row r="23" spans="1:13" x14ac:dyDescent="0.2">
      <c r="A23" s="401" t="s">
        <v>318</v>
      </c>
      <c r="B23" s="402" t="s">
        <v>319</v>
      </c>
      <c r="C23" s="402" t="s">
        <v>320</v>
      </c>
      <c r="D23" s="427">
        <f>D14/D13</f>
        <v>0.15916501188987767</v>
      </c>
      <c r="E23" s="428">
        <f>E14/E13</f>
        <v>0.15916501188987767</v>
      </c>
      <c r="F23" s="427">
        <f>F14/F13</f>
        <v>7.8970228223959565E-6</v>
      </c>
      <c r="G23" s="427">
        <f>G14/G13</f>
        <v>0.15306122448979592</v>
      </c>
      <c r="I23" s="497">
        <v>45200</v>
      </c>
      <c r="J23" s="59">
        <v>50652</v>
      </c>
    </row>
    <row r="24" spans="1:13" x14ac:dyDescent="0.2">
      <c r="A24" s="401"/>
      <c r="B24" s="402" t="s">
        <v>321</v>
      </c>
      <c r="C24" s="402" t="s">
        <v>322</v>
      </c>
      <c r="D24" s="431">
        <f>D14*$C$9</f>
        <v>837532.5</v>
      </c>
      <c r="E24" s="432">
        <f>E14*$C$9</f>
        <v>837532.5</v>
      </c>
      <c r="F24" s="431">
        <f>F14*$C$9</f>
        <v>0.43</v>
      </c>
      <c r="G24" s="431">
        <f>G14*$C$9</f>
        <v>7256.25</v>
      </c>
      <c r="I24" s="474"/>
      <c r="J24" s="59"/>
      <c r="K24" s="59"/>
    </row>
    <row r="25" spans="1:13" x14ac:dyDescent="0.2">
      <c r="A25" s="401"/>
      <c r="B25" s="402" t="s">
        <v>323</v>
      </c>
      <c r="C25" s="402" t="s">
        <v>324</v>
      </c>
      <c r="D25" s="431">
        <f>D16/D14</f>
        <v>62.181808240277242</v>
      </c>
      <c r="E25" s="432">
        <f>E16/E14</f>
        <v>61.315423950712358</v>
      </c>
      <c r="F25" s="431">
        <f>F16/F14</f>
        <v>0</v>
      </c>
      <c r="G25" s="431">
        <f>G16/G14</f>
        <v>100</v>
      </c>
      <c r="I25" s="474"/>
      <c r="J25" s="59"/>
      <c r="K25" s="59"/>
    </row>
    <row r="26" spans="1:13" x14ac:dyDescent="0.2">
      <c r="A26" s="401"/>
      <c r="B26" s="433" t="s">
        <v>325</v>
      </c>
      <c r="C26" s="402" t="s">
        <v>326</v>
      </c>
      <c r="D26" s="431">
        <f>D16+D25*D22</f>
        <v>7609374.419787447</v>
      </c>
      <c r="E26" s="431">
        <f>E16+E25*E22</f>
        <v>7503352.3751205234</v>
      </c>
      <c r="F26" s="431">
        <f>F16+F25*F22</f>
        <v>0</v>
      </c>
      <c r="G26" s="431">
        <f>G16+G25*G22</f>
        <v>110250</v>
      </c>
      <c r="I26" s="474"/>
      <c r="J26" s="59"/>
      <c r="K26" s="59"/>
    </row>
    <row r="27" spans="1:13" x14ac:dyDescent="0.2">
      <c r="A27" s="401"/>
      <c r="B27" s="402" t="s">
        <v>327</v>
      </c>
      <c r="C27" s="402" t="s">
        <v>328</v>
      </c>
      <c r="D27" s="429">
        <f>D15-D16</f>
        <v>5541474.8300000001</v>
      </c>
      <c r="E27" s="430">
        <f>E15-E16</f>
        <v>5541474.8300000001</v>
      </c>
      <c r="F27" s="429">
        <f>F15-F16</f>
        <v>0</v>
      </c>
      <c r="G27" s="429">
        <f>G15-G16</f>
        <v>0</v>
      </c>
      <c r="I27" s="474"/>
      <c r="J27" s="59"/>
      <c r="K27" s="59"/>
    </row>
    <row r="28" spans="1:13" x14ac:dyDescent="0.2">
      <c r="A28" s="401"/>
      <c r="B28" s="402" t="s">
        <v>329</v>
      </c>
      <c r="C28" s="402" t="s">
        <v>330</v>
      </c>
      <c r="D28" s="431">
        <f>(D11-D26)*D23</f>
        <v>3266493.016891716</v>
      </c>
      <c r="E28" s="432">
        <f>(E11-E26)*E23</f>
        <v>3283368.016891716</v>
      </c>
      <c r="F28" s="431">
        <f>(F11-F26)*F23</f>
        <v>1</v>
      </c>
      <c r="G28" s="431">
        <f>(G11-G26)*G23</f>
        <v>0</v>
      </c>
    </row>
    <row r="29" spans="1:13" x14ac:dyDescent="0.2">
      <c r="A29" s="401"/>
      <c r="B29" s="402"/>
      <c r="C29" s="402"/>
      <c r="D29" s="431"/>
      <c r="E29" s="432"/>
      <c r="F29" s="431"/>
      <c r="G29" s="431"/>
    </row>
    <row r="30" spans="1:13" x14ac:dyDescent="0.2">
      <c r="A30" s="435"/>
      <c r="B30" s="435" t="s">
        <v>332</v>
      </c>
      <c r="C30" s="435" t="s">
        <v>397</v>
      </c>
      <c r="D30" s="272">
        <f t="shared" ref="D30:F30" si="0">D28-D27</f>
        <v>-2274981.813108284</v>
      </c>
      <c r="E30" s="272">
        <f t="shared" si="0"/>
        <v>-2258106.813108284</v>
      </c>
      <c r="F30" s="493">
        <f t="shared" si="0"/>
        <v>1</v>
      </c>
      <c r="G30" s="493">
        <f t="shared" ref="G30" si="1">G28-G27</f>
        <v>0</v>
      </c>
    </row>
    <row r="31" spans="1:13" x14ac:dyDescent="0.2">
      <c r="A31" s="401"/>
      <c r="B31" s="402"/>
      <c r="C31" s="402"/>
      <c r="D31" s="93"/>
      <c r="E31" s="436"/>
      <c r="F31" s="436"/>
      <c r="G31" s="436"/>
    </row>
    <row r="32" spans="1:13" x14ac:dyDescent="0.2">
      <c r="A32" s="437" t="s">
        <v>336</v>
      </c>
      <c r="B32" s="438" t="s">
        <v>398</v>
      </c>
      <c r="C32" s="438" t="s">
        <v>399</v>
      </c>
      <c r="D32" s="431">
        <f>D27+D30-D38</f>
        <v>3266493.016891716</v>
      </c>
      <c r="E32" s="434">
        <f>E27+E30-E38</f>
        <v>3283368.016891716</v>
      </c>
      <c r="F32" s="431">
        <f>F27+F30-F38</f>
        <v>1</v>
      </c>
      <c r="G32" s="431">
        <f>G27+G30-G38</f>
        <v>0</v>
      </c>
    </row>
    <row r="33" spans="1:7" x14ac:dyDescent="0.2">
      <c r="A33" s="437" t="s">
        <v>339</v>
      </c>
      <c r="B33" s="439" t="s">
        <v>337</v>
      </c>
      <c r="C33" s="438" t="s">
        <v>400</v>
      </c>
      <c r="D33" s="431">
        <f>D11-D13*D25</f>
        <v>20522682.580212552</v>
      </c>
      <c r="E33" s="434">
        <f>E11-E13*E25</f>
        <v>20628704.624879476</v>
      </c>
      <c r="F33" s="431">
        <f>F11-F13*F25</f>
        <v>126630</v>
      </c>
      <c r="G33" s="431">
        <f>G11-G13*G25</f>
        <v>0</v>
      </c>
    </row>
    <row r="34" spans="1:7" x14ac:dyDescent="0.2">
      <c r="A34" s="437"/>
      <c r="B34" s="438" t="s">
        <v>302</v>
      </c>
      <c r="C34" s="438" t="s">
        <v>341</v>
      </c>
      <c r="D34" s="431">
        <f>D32-D33</f>
        <v>-17256189.563320838</v>
      </c>
      <c r="E34" s="432">
        <f>E32-E33</f>
        <v>-17345336.607987761</v>
      </c>
      <c r="F34" s="431">
        <f>F32-F33</f>
        <v>-126629</v>
      </c>
      <c r="G34" s="431">
        <f>G32-G33</f>
        <v>0</v>
      </c>
    </row>
    <row r="35" spans="1:7" x14ac:dyDescent="0.2">
      <c r="A35" s="437"/>
      <c r="B35" s="438"/>
      <c r="C35" s="438" t="s">
        <v>401</v>
      </c>
      <c r="D35" s="431">
        <f>IF(D34&gt;0,D34,0)</f>
        <v>0</v>
      </c>
      <c r="E35" s="432">
        <f>IF(E34&gt;0,E34,0)</f>
        <v>0</v>
      </c>
      <c r="F35" s="431">
        <f>IF(F34&gt;0,F34,0)</f>
        <v>0</v>
      </c>
      <c r="G35" s="431">
        <f>IF(G34&gt;0,G34,0)</f>
        <v>0</v>
      </c>
    </row>
    <row r="36" spans="1:7" x14ac:dyDescent="0.2">
      <c r="A36" s="440"/>
      <c r="B36" s="441" t="s">
        <v>402</v>
      </c>
      <c r="C36" s="440" t="s">
        <v>403</v>
      </c>
      <c r="D36" s="442">
        <f t="shared" ref="D36:F36" si="2">IF(D23&gt;0.1,D35,0)</f>
        <v>0</v>
      </c>
      <c r="E36" s="443">
        <f t="shared" si="2"/>
        <v>0</v>
      </c>
      <c r="F36" s="442">
        <f t="shared" si="2"/>
        <v>0</v>
      </c>
      <c r="G36" s="442">
        <f t="shared" ref="G36" si="3">IF(G23&gt;0.1,G35,0)</f>
        <v>0</v>
      </c>
    </row>
    <row r="37" spans="1:7" x14ac:dyDescent="0.2">
      <c r="A37" s="402"/>
      <c r="B37" s="402"/>
      <c r="C37" s="402"/>
      <c r="D37" s="431"/>
      <c r="E37" s="432"/>
      <c r="F37" s="431"/>
      <c r="G37" s="431"/>
    </row>
    <row r="38" spans="1:7" x14ac:dyDescent="0.2">
      <c r="A38" s="401" t="s">
        <v>346</v>
      </c>
      <c r="B38" s="402" t="s">
        <v>404</v>
      </c>
      <c r="C38" s="402" t="s">
        <v>405</v>
      </c>
      <c r="D38" s="431"/>
      <c r="E38" s="432"/>
      <c r="F38" s="431"/>
      <c r="G38" s="431"/>
    </row>
    <row r="39" spans="1:7" x14ac:dyDescent="0.2">
      <c r="A39" s="401" t="s">
        <v>349</v>
      </c>
      <c r="B39" s="402" t="s">
        <v>406</v>
      </c>
      <c r="C39" s="402" t="s">
        <v>407</v>
      </c>
      <c r="D39" s="431">
        <f>D27+D30-D36-D38</f>
        <v>3266493.016891716</v>
      </c>
      <c r="E39" s="434">
        <f>E27+E30-E36-E38</f>
        <v>3283368.016891716</v>
      </c>
      <c r="F39" s="431">
        <f>F27+F30-F36-F38</f>
        <v>1</v>
      </c>
      <c r="G39" s="431">
        <f>G27+G30-G36-G38</f>
        <v>0</v>
      </c>
    </row>
    <row r="40" spans="1:7" x14ac:dyDescent="0.2">
      <c r="A40" s="401"/>
      <c r="B40" s="402" t="s">
        <v>347</v>
      </c>
      <c r="C40" s="402" t="s">
        <v>408</v>
      </c>
      <c r="D40" s="444">
        <f>D39/D15</f>
        <v>0.48373705808333034</v>
      </c>
      <c r="E40" s="445">
        <f>E39/E15</f>
        <v>0.48745425033718848</v>
      </c>
      <c r="F40" s="444" t="e">
        <f>F39/F15</f>
        <v>#DIV/0!</v>
      </c>
      <c r="G40" s="444">
        <f>G39/G15</f>
        <v>0</v>
      </c>
    </row>
    <row r="41" spans="1:7" x14ac:dyDescent="0.2">
      <c r="A41" s="446"/>
      <c r="B41" s="447" t="s">
        <v>319</v>
      </c>
      <c r="C41" s="447" t="s">
        <v>320</v>
      </c>
      <c r="D41" s="444">
        <f>D23</f>
        <v>0.15916501188987767</v>
      </c>
      <c r="E41" s="445">
        <f>E23</f>
        <v>0.15916501188987767</v>
      </c>
      <c r="F41" s="444">
        <f>F23</f>
        <v>7.8970228223959565E-6</v>
      </c>
      <c r="G41" s="444">
        <f>G23</f>
        <v>0.15306122448979592</v>
      </c>
    </row>
    <row r="42" spans="1:7" x14ac:dyDescent="0.2">
      <c r="A42" s="401"/>
      <c r="B42" s="402" t="s">
        <v>409</v>
      </c>
      <c r="C42" s="402" t="s">
        <v>410</v>
      </c>
      <c r="D42" s="448">
        <f>C10*(D15-D38)</f>
        <v>1688155.25</v>
      </c>
      <c r="E42" s="449">
        <f>C10*(E15-E38)</f>
        <v>1683936.5</v>
      </c>
      <c r="F42" s="448">
        <f>D10*(F15-F38)</f>
        <v>0</v>
      </c>
      <c r="G42" s="448">
        <f>E10*(G15-G38)</f>
        <v>0</v>
      </c>
    </row>
    <row r="43" spans="1:7" x14ac:dyDescent="0.2">
      <c r="A43" s="401"/>
      <c r="B43" s="402" t="s">
        <v>411</v>
      </c>
      <c r="C43" s="402" t="s">
        <v>354</v>
      </c>
      <c r="D43" s="431">
        <f>D39-D42</f>
        <v>1578337.766891716</v>
      </c>
      <c r="E43" s="432">
        <f>E39-E42</f>
        <v>1599431.516891716</v>
      </c>
      <c r="F43" s="431">
        <f>F39-F42</f>
        <v>1</v>
      </c>
      <c r="G43" s="431">
        <f>G39-G42</f>
        <v>0</v>
      </c>
    </row>
    <row r="44" spans="1:7" x14ac:dyDescent="0.2">
      <c r="A44" s="437"/>
      <c r="B44" s="438"/>
      <c r="C44" s="438" t="s">
        <v>355</v>
      </c>
      <c r="D44" s="431">
        <f>IF(D43&gt;0,D43,0)</f>
        <v>1578337.766891716</v>
      </c>
      <c r="E44" s="432">
        <f>IF(E43&gt;0,E43,0)</f>
        <v>1599431.516891716</v>
      </c>
      <c r="F44" s="431">
        <f>IF(F43&gt;0,F43,0)</f>
        <v>1</v>
      </c>
      <c r="G44" s="431">
        <f>IF(G43&gt;0,G43,0)</f>
        <v>0</v>
      </c>
    </row>
    <row r="45" spans="1:7" x14ac:dyDescent="0.2">
      <c r="A45" s="435"/>
      <c r="B45" s="450" t="s">
        <v>356</v>
      </c>
      <c r="C45" s="435" t="s">
        <v>412</v>
      </c>
      <c r="D45" s="442">
        <f>IF(D41&lt;0.9,D44,0)</f>
        <v>1578337.766891716</v>
      </c>
      <c r="E45" s="443">
        <f>IF(E41&lt;0.9,E44,0)</f>
        <v>1599431.516891716</v>
      </c>
      <c r="F45" s="442">
        <f>IF(F41&lt;0.9,F44,0)</f>
        <v>1</v>
      </c>
      <c r="G45" s="442">
        <f>IF(G41&lt;0.9,G44,0)</f>
        <v>0</v>
      </c>
    </row>
    <row r="46" spans="1:7" x14ac:dyDescent="0.2">
      <c r="A46" s="401"/>
      <c r="B46" s="402"/>
      <c r="C46" s="402"/>
      <c r="D46" s="448"/>
      <c r="E46" s="451"/>
      <c r="F46" s="448"/>
      <c r="G46" s="448"/>
    </row>
    <row r="47" spans="1:7" ht="16" x14ac:dyDescent="0.2">
      <c r="A47" s="452"/>
      <c r="B47" s="452" t="s">
        <v>363</v>
      </c>
      <c r="C47" s="452" t="s">
        <v>364</v>
      </c>
      <c r="D47" s="453">
        <f>D30-D36-D45</f>
        <v>-3853319.58</v>
      </c>
      <c r="E47" s="454">
        <f>E30-E36-E45</f>
        <v>-3857538.33</v>
      </c>
      <c r="F47" s="453">
        <f>F30-F36-F45</f>
        <v>0</v>
      </c>
      <c r="G47" s="453">
        <f>G30-G36-G45</f>
        <v>0</v>
      </c>
    </row>
    <row r="48" spans="1:7" ht="16" x14ac:dyDescent="0.2">
      <c r="A48" s="421"/>
      <c r="B48" s="421" t="s">
        <v>413</v>
      </c>
      <c r="C48" s="421"/>
      <c r="D48" s="455"/>
      <c r="E48" s="456"/>
      <c r="F48" s="455"/>
      <c r="G48" s="455"/>
    </row>
    <row r="49" spans="1:7" ht="16" x14ac:dyDescent="0.2">
      <c r="A49" s="458"/>
      <c r="B49" s="458" t="s">
        <v>414</v>
      </c>
      <c r="C49" s="458"/>
      <c r="D49" s="459" t="str">
        <f>_xlfn.IFNA(HLOOKUP($E$7,'[1]WIP - Combined'!$12:$73,45,FALSE),"")</f>
        <v/>
      </c>
      <c r="E49" s="460" t="str">
        <f>_xlfn.IFNA(HLOOKUP($E$7,'[1]WIP - Combined'!$12:$73,45,FALSE),"")</f>
        <v/>
      </c>
      <c r="F49" s="459" t="str">
        <f>_xlfn.IFNA(HLOOKUP($E$7,'[1]WIP - Combined'!$12:$73,45,FALSE),"")</f>
        <v/>
      </c>
      <c r="G49" s="459" t="str">
        <f>_xlfn.IFNA(HLOOKUP($E$7,'[1]WIP - Combined'!$12:$73,45,FALSE),"")</f>
        <v/>
      </c>
    </row>
    <row r="50" spans="1:7" ht="16" x14ac:dyDescent="0.2">
      <c r="A50" s="458"/>
      <c r="B50" s="458" t="s">
        <v>415</v>
      </c>
      <c r="C50" s="458"/>
      <c r="D50" s="459" t="str">
        <f>_xlfn.IFNA(HLOOKUP($E$7,'[1]WIP - Combined'!$12:$73,46,FALSE),"")</f>
        <v/>
      </c>
      <c r="E50" s="460" t="str">
        <f>_xlfn.IFNA(HLOOKUP($E$7,'[1]WIP - Combined'!$12:$73,46,FALSE),"")</f>
        <v/>
      </c>
      <c r="F50" s="459" t="str">
        <f>_xlfn.IFNA(HLOOKUP($E$7,'[1]WIP - Combined'!$12:$73,46,FALSE),"")</f>
        <v/>
      </c>
      <c r="G50" s="459" t="str">
        <f>_xlfn.IFNA(HLOOKUP($E$7,'[1]WIP - Combined'!$12:$73,46,FALSE),"")</f>
        <v/>
      </c>
    </row>
    <row r="51" spans="1:7" ht="16" x14ac:dyDescent="0.2">
      <c r="A51" s="458"/>
      <c r="B51" s="458" t="s">
        <v>416</v>
      </c>
      <c r="C51" s="458"/>
      <c r="D51" s="459" t="str">
        <f>_xlfn.IFNA(HLOOKUP($E$7,'[1]WIP - Combined'!$12:$73,47,FALSE),"")</f>
        <v/>
      </c>
      <c r="E51" s="460" t="str">
        <f>_xlfn.IFNA(HLOOKUP($E$7,'[1]WIP - Combined'!$12:$73,47,FALSE),"")</f>
        <v/>
      </c>
      <c r="F51" s="459" t="str">
        <f>_xlfn.IFNA(HLOOKUP($E$7,'[1]WIP - Combined'!$12:$73,47,FALSE),"")</f>
        <v/>
      </c>
      <c r="G51" s="459" t="str">
        <f>_xlfn.IFNA(HLOOKUP($E$7,'[1]WIP - Combined'!$12:$73,47,FALSE),"")</f>
        <v/>
      </c>
    </row>
    <row r="52" spans="1:7" ht="16" x14ac:dyDescent="0.2">
      <c r="A52" s="421"/>
      <c r="B52" s="421"/>
      <c r="C52" s="421"/>
      <c r="D52" s="459"/>
      <c r="E52" s="460"/>
      <c r="F52" s="459"/>
      <c r="G52" s="459"/>
    </row>
    <row r="53" spans="1:7" ht="16" x14ac:dyDescent="0.2">
      <c r="A53" s="461"/>
      <c r="B53" s="461" t="s">
        <v>417</v>
      </c>
      <c r="C53" s="461"/>
      <c r="D53" s="462">
        <f>+SUM(D47:D51)</f>
        <v>-3853319.58</v>
      </c>
      <c r="E53" s="463">
        <f>+SUM(E47:E51)</f>
        <v>-3857538.33</v>
      </c>
      <c r="F53" s="462">
        <f>+SUM(F47:F51)</f>
        <v>0</v>
      </c>
      <c r="G53" s="462">
        <f>+SUM(G47:G51)</f>
        <v>0</v>
      </c>
    </row>
    <row r="54" spans="1:7" ht="16" x14ac:dyDescent="0.2">
      <c r="A54" s="421"/>
      <c r="B54" s="421"/>
      <c r="C54" s="421"/>
      <c r="D54" s="464"/>
      <c r="E54" s="457"/>
      <c r="F54" s="464"/>
      <c r="G54" s="464"/>
    </row>
    <row r="55" spans="1:7" ht="16" x14ac:dyDescent="0.2">
      <c r="A55" s="465"/>
      <c r="B55" s="465"/>
      <c r="C55" s="465"/>
      <c r="D55" s="466"/>
      <c r="E55" s="466"/>
      <c r="F55" s="466"/>
      <c r="G55" s="466"/>
    </row>
    <row r="56" spans="1:7" x14ac:dyDescent="0.2">
      <c r="A56" s="401"/>
      <c r="B56" s="402"/>
      <c r="C56" s="467"/>
      <c r="D56" s="468" t="s">
        <v>418</v>
      </c>
      <c r="E56" s="469">
        <f>E53-D53</f>
        <v>-4218.75</v>
      </c>
    </row>
    <row r="57" spans="1:7" x14ac:dyDescent="0.2">
      <c r="D57" s="468" t="s">
        <v>419</v>
      </c>
      <c r="E57" s="470">
        <v>0</v>
      </c>
    </row>
    <row r="59" spans="1:7" x14ac:dyDescent="0.2">
      <c r="E59" s="59"/>
    </row>
    <row r="60" spans="1:7" x14ac:dyDescent="0.2">
      <c r="E60" s="59"/>
    </row>
    <row r="61" spans="1:7" x14ac:dyDescent="0.2">
      <c r="D61" s="59"/>
      <c r="F61" s="59"/>
      <c r="G61" s="59"/>
    </row>
  </sheetData>
  <protectedRanges>
    <protectedRange sqref="A7:C7 B8 B21:C21 A4:C5 A14:A21 A11:C13 B3:C3 A9:B10 A1:A3 D4:G12 B14:G18" name="Range1_1_2" securityDescriptor="O:WDG:WDD:(A;;CC;;;S-1-5-21-515639634-1143291363-624655392-1161)(A;;CC;;;S-1-5-21-515639634-1143291363-624655392-4399)(A;;CC;;;S-1-5-21-515639634-1143291363-624655392-5733)(A;;CC;;;S-1-5-21-515639634-1143291363-624655392-9121)(A;;CC;;;S-1-5-21-515639634-1143291363-624655392-9522)"/>
    <protectedRange sqref="A56 B19:G20 A49:G52" name="Range4_1_4" securityDescriptor="O:WDG:WDD:(A;;CC;;;WD)"/>
    <protectedRange sqref="C2 B1:B2 E2" name="Range1_3" securityDescriptor="O:WDG:WDD:(A;;CC;;;S-1-5-21-515639634-1143291363-624655392-1161)(A;;CC;;;S-1-5-21-515639634-1143291363-624655392-4399)(A;;CC;;;S-1-5-21-515639634-1143291363-624655392-5733)(A;;CC;;;S-1-5-21-515639634-1143291363-624655392-9121)(A;;CC;;;S-1-5-21-515639634-1143291363-624655392-9522)"/>
    <protectedRange sqref="E3" name="Range1_1_2_1" securityDescriptor="O:WDG:WDD:(A;;CC;;;S-1-5-21-515639634-1143291363-624655392-1161)(A;;CC;;;S-1-5-21-515639634-1143291363-624655392-4399)(A;;CC;;;S-1-5-21-515639634-1143291363-624655392-5733)(A;;CC;;;S-1-5-21-515639634-1143291363-624655392-9121)(A;;CC;;;S-1-5-21-515639634-1143291363-624655392-9522)"/>
    <protectedRange sqref="D3 F3:G3" name="Range1_4_1_1" securityDescriptor="O:WDG:WDD:(A;;CC;;;S-1-5-21-515639634-1143291363-624655392-1161)(A;;CC;;;S-1-5-21-515639634-1143291363-624655392-4399)(A;;CC;;;S-1-5-21-515639634-1143291363-624655392-5733)(A;;CC;;;S-1-5-21-515639634-1143291363-624655392-9121)(A;;CC;;;S-1-5-21-515639634-1143291363-624655392-9522)"/>
    <protectedRange sqref="C9:C10" name="Range1_1" securityDescriptor="O:WDG:WDD:(A;;CC;;;S-1-5-21-515639634-1143291363-624655392-1161)(A;;CC;;;S-1-5-21-515639634-1143291363-624655392-4399)(A;;CC;;;S-1-5-21-515639634-1143291363-624655392-5733)(A;;CC;;;S-1-5-21-515639634-1143291363-624655392-9121)(A;;CC;;;S-1-5-21-515639634-1143291363-624655392-9522)"/>
  </protectedRanges>
  <conditionalFormatting sqref="D17:G17">
    <cfRule type="cellIs" dxfId="69" priority="1" operator="lessThan">
      <formula>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B0DF0-12EF-4A71-A362-4BC8CD8BA025}">
  <sheetPr>
    <tabColor theme="7" tint="0.59999389629810485"/>
  </sheetPr>
  <dimension ref="A1:I61"/>
  <sheetViews>
    <sheetView workbookViewId="0">
      <selection activeCell="D18" sqref="D18"/>
    </sheetView>
  </sheetViews>
  <sheetFormatPr baseColWidth="10" defaultColWidth="9.1640625" defaultRowHeight="15" x14ac:dyDescent="0.2"/>
  <cols>
    <col min="1" max="1" width="25.5" customWidth="1"/>
    <col min="2" max="2" width="26.33203125" bestFit="1" customWidth="1"/>
    <col min="3" max="3" width="14.1640625" customWidth="1"/>
    <col min="4" max="4" width="23.5" customWidth="1"/>
    <col min="5" max="5" width="23.1640625" customWidth="1"/>
    <col min="6" max="6" width="23.5" customWidth="1"/>
    <col min="8" max="8" width="16.1640625" customWidth="1"/>
    <col min="9" max="9" width="11.83203125" bestFit="1" customWidth="1"/>
  </cols>
  <sheetData>
    <row r="1" spans="1:9" ht="19" x14ac:dyDescent="0.25">
      <c r="A1" s="379" t="str">
        <f>'WIP COMBINED'!A1</f>
        <v xml:space="preserve">Coopers Hill SG - WIP Adjustment file </v>
      </c>
      <c r="B1" t="s">
        <v>371</v>
      </c>
      <c r="D1" s="380"/>
      <c r="E1" s="380"/>
      <c r="F1" s="380"/>
    </row>
    <row r="2" spans="1:9" ht="19" x14ac:dyDescent="0.25">
      <c r="A2" s="471">
        <f>'WIP COMBINED'!A2</f>
        <v>45252</v>
      </c>
      <c r="B2" t="s">
        <v>372</v>
      </c>
      <c r="F2">
        <v>6.8537999999999997</v>
      </c>
    </row>
    <row r="3" spans="1:9" ht="33" x14ac:dyDescent="0.25">
      <c r="A3" s="379"/>
      <c r="B3" s="119"/>
      <c r="C3" s="119"/>
      <c r="D3" s="381" t="s">
        <v>373</v>
      </c>
      <c r="E3" s="382" t="s">
        <v>420</v>
      </c>
      <c r="F3" s="383" t="s">
        <v>421</v>
      </c>
      <c r="I3" s="89"/>
    </row>
    <row r="4" spans="1:9" x14ac:dyDescent="0.2">
      <c r="A4" s="104" t="s">
        <v>376</v>
      </c>
      <c r="D4" s="384" t="s">
        <v>377</v>
      </c>
      <c r="E4" s="385" t="s">
        <v>377</v>
      </c>
      <c r="F4" s="384" t="s">
        <v>422</v>
      </c>
    </row>
    <row r="5" spans="1:9" x14ac:dyDescent="0.2">
      <c r="A5" s="104"/>
      <c r="D5" s="386" t="s">
        <v>423</v>
      </c>
      <c r="E5" s="387" t="s">
        <v>423</v>
      </c>
      <c r="F5" s="388" t="s">
        <v>423</v>
      </c>
    </row>
    <row r="6" spans="1:9" x14ac:dyDescent="0.2">
      <c r="A6" s="104"/>
      <c r="B6" t="s">
        <v>381</v>
      </c>
      <c r="C6" s="110">
        <v>1.41</v>
      </c>
      <c r="D6" s="389" t="s">
        <v>424</v>
      </c>
      <c r="E6" s="390" t="s">
        <v>424</v>
      </c>
      <c r="F6" s="391" t="s">
        <v>424</v>
      </c>
    </row>
    <row r="7" spans="1:9" x14ac:dyDescent="0.2">
      <c r="A7" s="392" t="s">
        <v>383</v>
      </c>
      <c r="B7" t="s">
        <v>384</v>
      </c>
      <c r="C7" s="110">
        <v>1.35</v>
      </c>
      <c r="D7" s="393">
        <v>6746.1</v>
      </c>
      <c r="E7" s="394">
        <f>D7</f>
        <v>6746.1</v>
      </c>
      <c r="F7" s="395">
        <f>D7</f>
        <v>6746.1</v>
      </c>
    </row>
    <row r="8" spans="1:9" x14ac:dyDescent="0.2">
      <c r="B8" t="s">
        <v>385</v>
      </c>
      <c r="C8" s="110">
        <v>1.25</v>
      </c>
      <c r="D8" s="396">
        <v>45017</v>
      </c>
      <c r="E8" s="397"/>
      <c r="F8" s="396"/>
    </row>
    <row r="9" spans="1:9" x14ac:dyDescent="0.2">
      <c r="A9" s="104"/>
      <c r="B9" t="s">
        <v>197</v>
      </c>
      <c r="C9" s="398">
        <f>'WIP COMBINED'!C12</f>
        <v>43</v>
      </c>
      <c r="D9" s="396"/>
      <c r="E9" s="397"/>
      <c r="F9" s="396"/>
    </row>
    <row r="10" spans="1:9" x14ac:dyDescent="0.2">
      <c r="A10" s="104"/>
      <c r="B10" t="s">
        <v>211</v>
      </c>
      <c r="C10" s="472">
        <f>'WIP COMBINED'!C13</f>
        <v>0.25</v>
      </c>
      <c r="D10" s="399"/>
      <c r="E10" s="400"/>
      <c r="F10" s="399"/>
    </row>
    <row r="11" spans="1:9" x14ac:dyDescent="0.2">
      <c r="A11" s="401"/>
      <c r="B11" s="402" t="s">
        <v>287</v>
      </c>
      <c r="C11" s="402" t="s">
        <v>288</v>
      </c>
      <c r="D11" s="403">
        <f>HLOOKUP($D$7,'WIP COMBINED'!$11:$26,5,FALSE)</f>
        <v>447356.50296186062</v>
      </c>
      <c r="E11" s="404">
        <f>D11-F11</f>
        <v>269353.05961656314</v>
      </c>
      <c r="F11" s="403">
        <f>1220000/$F$2</f>
        <v>178003.44334529751</v>
      </c>
      <c r="H11" s="104" t="s">
        <v>386</v>
      </c>
    </row>
    <row r="12" spans="1:9" x14ac:dyDescent="0.2">
      <c r="A12" s="401"/>
      <c r="B12" s="405" t="s">
        <v>387</v>
      </c>
      <c r="C12" s="406"/>
      <c r="D12" s="407"/>
      <c r="E12" s="408"/>
      <c r="F12" s="407"/>
      <c r="I12" s="473" t="s">
        <v>425</v>
      </c>
    </row>
    <row r="13" spans="1:9" x14ac:dyDescent="0.2">
      <c r="A13" s="401"/>
      <c r="B13" s="402" t="s">
        <v>292</v>
      </c>
      <c r="C13" s="402" t="s">
        <v>293</v>
      </c>
      <c r="D13" s="409">
        <f>HLOOKUP($D$7,'WIP COMBINED'!$11:$26,8,FALSE)</f>
        <v>5400</v>
      </c>
      <c r="E13" s="410">
        <f>D13</f>
        <v>5400</v>
      </c>
      <c r="F13" s="409">
        <f>F14/F21</f>
        <v>2.343449865539762E-2</v>
      </c>
      <c r="H13" t="s">
        <v>388</v>
      </c>
      <c r="I13" s="59">
        <v>1220000</v>
      </c>
    </row>
    <row r="14" spans="1:9" x14ac:dyDescent="0.2">
      <c r="A14" s="402"/>
      <c r="B14" s="402" t="s">
        <v>294</v>
      </c>
      <c r="C14" s="402" t="s">
        <v>295</v>
      </c>
      <c r="D14" s="403">
        <f>HLOOKUP($D$7,'WIP COMBINED'!$11:$26,9,FALSE)</f>
        <v>3211.5</v>
      </c>
      <c r="E14" s="404">
        <f>D14</f>
        <v>3211.5</v>
      </c>
      <c r="F14" s="403">
        <v>0.01</v>
      </c>
      <c r="I14" s="59"/>
    </row>
    <row r="15" spans="1:9" x14ac:dyDescent="0.2">
      <c r="A15" s="402"/>
      <c r="B15" s="402" t="s">
        <v>296</v>
      </c>
      <c r="C15" s="402" t="s">
        <v>297</v>
      </c>
      <c r="D15" s="403">
        <f>HLOOKUP($D$7,'WIP COMBINED'!$11:$26,10,FALSE)</f>
        <v>250519.64165864192</v>
      </c>
      <c r="E15" s="404">
        <f>D15-F15</f>
        <v>174561.77886719775</v>
      </c>
      <c r="F15" s="403">
        <f>I20/$F$2</f>
        <v>75957.86279144416</v>
      </c>
      <c r="H15" s="483" t="s">
        <v>389</v>
      </c>
      <c r="I15" s="484" t="s">
        <v>390</v>
      </c>
    </row>
    <row r="16" spans="1:9" x14ac:dyDescent="0.2">
      <c r="A16" s="411"/>
      <c r="B16" s="411" t="s">
        <v>298</v>
      </c>
      <c r="C16" s="411" t="s">
        <v>299</v>
      </c>
      <c r="D16" s="412">
        <f>HLOOKUP($D$7,'WIP COMBINED'!$11:$26,11,FALSE)</f>
        <v>219855.73</v>
      </c>
      <c r="E16" s="413">
        <f>D16-F15</f>
        <v>143897.86720855586</v>
      </c>
      <c r="F16" s="412">
        <f>F15</f>
        <v>75957.86279144416</v>
      </c>
      <c r="H16" s="485">
        <v>45108</v>
      </c>
      <c r="I16" s="486">
        <v>122000</v>
      </c>
    </row>
    <row r="17" spans="1:9" s="104" customFormat="1" x14ac:dyDescent="0.2">
      <c r="A17" s="414"/>
      <c r="B17" s="414" t="s">
        <v>391</v>
      </c>
      <c r="C17" s="414" t="s">
        <v>392</v>
      </c>
      <c r="D17" s="415">
        <f>D15-D16</f>
        <v>30663.911658641911</v>
      </c>
      <c r="E17" s="416">
        <f>E15-E16</f>
        <v>30663.911658641882</v>
      </c>
      <c r="F17" s="415">
        <f>F15-F16</f>
        <v>0</v>
      </c>
      <c r="H17" s="485">
        <v>45139</v>
      </c>
      <c r="I17" s="486">
        <v>398600</v>
      </c>
    </row>
    <row r="18" spans="1:9" x14ac:dyDescent="0.2">
      <c r="A18" s="417"/>
      <c r="B18" s="418"/>
      <c r="C18" s="418"/>
      <c r="D18" s="419"/>
      <c r="E18" s="420"/>
      <c r="F18" s="419"/>
      <c r="H18" s="485"/>
      <c r="I18" s="487"/>
    </row>
    <row r="19" spans="1:9" ht="16" x14ac:dyDescent="0.2">
      <c r="A19" s="421"/>
      <c r="B19" s="421" t="s">
        <v>303</v>
      </c>
      <c r="C19" s="421" t="s">
        <v>393</v>
      </c>
      <c r="D19" s="422">
        <f>(D11-D15)</f>
        <v>196836.8613032187</v>
      </c>
      <c r="E19" s="423">
        <f>(E11-E15)</f>
        <v>94791.280749365396</v>
      </c>
      <c r="F19" s="422">
        <f>(F11-F15)</f>
        <v>102045.58055385335</v>
      </c>
      <c r="H19" s="485"/>
      <c r="I19" s="486"/>
    </row>
    <row r="20" spans="1:9" ht="16" x14ac:dyDescent="0.2">
      <c r="A20" s="421"/>
      <c r="B20" s="424" t="s">
        <v>311</v>
      </c>
      <c r="C20" s="424"/>
      <c r="D20" s="425" t="str">
        <f>IF(ISNUMBER(SEARCH("I/C",D$19)),(D$11-D$15),"")</f>
        <v/>
      </c>
      <c r="E20" s="426" t="str">
        <f>IF(ISNUMBER(SEARCH("I/C",E$19)),(E$11-E$15),"")</f>
        <v/>
      </c>
      <c r="F20" s="425" t="str">
        <f>IF(ISNUMBER(SEARCH("I/C",F$19)),(F$11-F$15),"")</f>
        <v/>
      </c>
      <c r="H20" s="488" t="s">
        <v>394</v>
      </c>
      <c r="I20" s="489">
        <f>SUM(I16:I19)</f>
        <v>520600</v>
      </c>
    </row>
    <row r="21" spans="1:9" x14ac:dyDescent="0.2">
      <c r="A21" s="401"/>
      <c r="B21" s="402"/>
      <c r="C21" s="402"/>
      <c r="D21" s="427">
        <f>+D15/D11</f>
        <v>0.55999999999999994</v>
      </c>
      <c r="E21" s="428">
        <f>+E15/E11</f>
        <v>0.64807795061134532</v>
      </c>
      <c r="F21" s="427">
        <f>+F15/F11</f>
        <v>0.42672131147540981</v>
      </c>
      <c r="G21" t="s">
        <v>395</v>
      </c>
      <c r="H21" s="474"/>
      <c r="I21" s="59"/>
    </row>
    <row r="22" spans="1:9" x14ac:dyDescent="0.2">
      <c r="A22" s="401" t="s">
        <v>315</v>
      </c>
      <c r="B22" s="402" t="s">
        <v>316</v>
      </c>
      <c r="C22" s="402" t="s">
        <v>317</v>
      </c>
      <c r="D22" s="429">
        <f>D13-D14</f>
        <v>2188.5</v>
      </c>
      <c r="E22" s="430">
        <f>E13-E14</f>
        <v>2188.5</v>
      </c>
      <c r="F22" s="429">
        <f>F13-F14</f>
        <v>1.3434498655397619E-2</v>
      </c>
      <c r="H22" s="474"/>
      <c r="I22" s="59"/>
    </row>
    <row r="23" spans="1:9" x14ac:dyDescent="0.2">
      <c r="A23" s="401" t="s">
        <v>318</v>
      </c>
      <c r="B23" s="402" t="s">
        <v>319</v>
      </c>
      <c r="C23" s="402" t="s">
        <v>320</v>
      </c>
      <c r="D23" s="427">
        <f>D14/D13</f>
        <v>0.59472222222222226</v>
      </c>
      <c r="E23" s="428">
        <f>E14/E13</f>
        <v>0.59472222222222226</v>
      </c>
      <c r="F23" s="427">
        <f>F14/F13</f>
        <v>0.42672131147540981</v>
      </c>
      <c r="H23" s="474"/>
    </row>
    <row r="24" spans="1:9" x14ac:dyDescent="0.2">
      <c r="A24" s="401"/>
      <c r="B24" s="402" t="s">
        <v>321</v>
      </c>
      <c r="C24" s="402" t="s">
        <v>322</v>
      </c>
      <c r="D24" s="431">
        <f>D14*$C$9</f>
        <v>138094.5</v>
      </c>
      <c r="E24" s="432">
        <f>E14*$C$9</f>
        <v>138094.5</v>
      </c>
      <c r="F24" s="431">
        <f>F14*$C$9</f>
        <v>0.43</v>
      </c>
      <c r="H24" s="474"/>
      <c r="I24" s="59"/>
    </row>
    <row r="25" spans="1:9" x14ac:dyDescent="0.2">
      <c r="A25" s="401"/>
      <c r="B25" s="402" t="s">
        <v>323</v>
      </c>
      <c r="C25" s="402" t="s">
        <v>324</v>
      </c>
      <c r="D25" s="431">
        <f>D16/D14</f>
        <v>68.458891483730341</v>
      </c>
      <c r="E25" s="432">
        <f>E16/E14</f>
        <v>44.807058137492092</v>
      </c>
      <c r="F25" s="431">
        <f>F16/F14</f>
        <v>7595786.2791444156</v>
      </c>
      <c r="H25" s="474"/>
      <c r="I25" s="59"/>
    </row>
    <row r="26" spans="1:9" x14ac:dyDescent="0.2">
      <c r="A26" s="401"/>
      <c r="B26" s="433" t="s">
        <v>325</v>
      </c>
      <c r="C26" s="402" t="s">
        <v>326</v>
      </c>
      <c r="D26" s="431">
        <f>D16+D25*D22</f>
        <v>369678.01401214383</v>
      </c>
      <c r="E26" s="431">
        <f>E16+E25*E22</f>
        <v>241958.1139424573</v>
      </c>
      <c r="F26" s="431">
        <f>F16+F25*F22</f>
        <v>178003.44334529748</v>
      </c>
      <c r="H26" s="474"/>
      <c r="I26" s="59"/>
    </row>
    <row r="27" spans="1:9" x14ac:dyDescent="0.2">
      <c r="A27" s="401"/>
      <c r="B27" s="402" t="s">
        <v>327</v>
      </c>
      <c r="C27" s="402" t="s">
        <v>328</v>
      </c>
      <c r="D27" s="429">
        <f>D15-D16</f>
        <v>30663.911658641911</v>
      </c>
      <c r="E27" s="430">
        <f>E15-E16</f>
        <v>30663.911658641882</v>
      </c>
      <c r="F27" s="429">
        <f>F15-F16</f>
        <v>0</v>
      </c>
      <c r="H27" s="474"/>
      <c r="I27" s="59"/>
    </row>
    <row r="28" spans="1:9" x14ac:dyDescent="0.2">
      <c r="A28" s="401"/>
      <c r="B28" s="402" t="s">
        <v>329</v>
      </c>
      <c r="C28" s="402" t="s">
        <v>330</v>
      </c>
      <c r="D28" s="431">
        <f>(D11-D26)*D23</f>
        <v>46197.123567039904</v>
      </c>
      <c r="E28" s="432">
        <f>(E11-E26)*E23</f>
        <v>16292.382968961279</v>
      </c>
      <c r="F28" s="431">
        <f>(F11-F26)*F23</f>
        <v>1.2419224701455381E-11</v>
      </c>
    </row>
    <row r="29" spans="1:9" x14ac:dyDescent="0.2">
      <c r="A29" s="401"/>
      <c r="B29" s="402"/>
      <c r="C29" s="402"/>
      <c r="D29" s="431"/>
      <c r="E29" s="432"/>
      <c r="F29" s="431"/>
    </row>
    <row r="30" spans="1:9" x14ac:dyDescent="0.2">
      <c r="A30" s="435"/>
      <c r="B30" s="435" t="s">
        <v>332</v>
      </c>
      <c r="C30" s="435" t="s">
        <v>397</v>
      </c>
      <c r="D30" s="272">
        <f t="shared" ref="D30:F30" si="0">D28-D27</f>
        <v>15533.211908397992</v>
      </c>
      <c r="E30" s="272">
        <f t="shared" si="0"/>
        <v>-14371.528689680603</v>
      </c>
      <c r="F30" s="493">
        <f t="shared" si="0"/>
        <v>1.2419224701455381E-11</v>
      </c>
    </row>
    <row r="31" spans="1:9" x14ac:dyDescent="0.2">
      <c r="A31" s="401"/>
      <c r="B31" s="402"/>
      <c r="C31" s="402"/>
      <c r="D31" s="93"/>
      <c r="E31" s="436"/>
      <c r="F31" s="436"/>
    </row>
    <row r="32" spans="1:9" x14ac:dyDescent="0.2">
      <c r="A32" s="437" t="s">
        <v>336</v>
      </c>
      <c r="B32" s="438" t="s">
        <v>398</v>
      </c>
      <c r="C32" s="438" t="s">
        <v>399</v>
      </c>
      <c r="D32" s="431">
        <f>D27+D30-D38</f>
        <v>46197.123567039904</v>
      </c>
      <c r="E32" s="434">
        <f>E27+E30-E38</f>
        <v>16292.382968961279</v>
      </c>
      <c r="F32" s="431">
        <f>F27+F30-F38</f>
        <v>1.2419224701455381E-11</v>
      </c>
    </row>
    <row r="33" spans="1:6" x14ac:dyDescent="0.2">
      <c r="A33" s="437" t="s">
        <v>339</v>
      </c>
      <c r="B33" s="439" t="s">
        <v>337</v>
      </c>
      <c r="C33" s="438" t="s">
        <v>400</v>
      </c>
      <c r="D33" s="431">
        <f>D11-D13*D25</f>
        <v>77678.48894971679</v>
      </c>
      <c r="E33" s="434">
        <f>E11-E13*E25</f>
        <v>27394.945674105838</v>
      </c>
      <c r="F33" s="431">
        <f>F11-F13*F25</f>
        <v>0</v>
      </c>
    </row>
    <row r="34" spans="1:6" x14ac:dyDescent="0.2">
      <c r="A34" s="437"/>
      <c r="B34" s="438" t="s">
        <v>302</v>
      </c>
      <c r="C34" s="438" t="s">
        <v>341</v>
      </c>
      <c r="D34" s="431">
        <f>D32-D33</f>
        <v>-31481.365382676886</v>
      </c>
      <c r="E34" s="432">
        <f>E32-E33</f>
        <v>-11102.562705144559</v>
      </c>
      <c r="F34" s="431">
        <f>F32-F33</f>
        <v>1.2419224701455381E-11</v>
      </c>
    </row>
    <row r="35" spans="1:6" x14ac:dyDescent="0.2">
      <c r="A35" s="437"/>
      <c r="B35" s="438"/>
      <c r="C35" s="438" t="s">
        <v>401</v>
      </c>
      <c r="D35" s="431">
        <f>IF(D34&gt;0,D34,0)</f>
        <v>0</v>
      </c>
      <c r="E35" s="432">
        <f>IF(E34&gt;0,E34,0)</f>
        <v>0</v>
      </c>
      <c r="F35" s="431">
        <f>IF(F34&gt;0,F34,0)</f>
        <v>1.2419224701455381E-11</v>
      </c>
    </row>
    <row r="36" spans="1:6" x14ac:dyDescent="0.2">
      <c r="A36" s="440"/>
      <c r="B36" s="441" t="s">
        <v>402</v>
      </c>
      <c r="C36" s="440" t="s">
        <v>403</v>
      </c>
      <c r="D36" s="442">
        <f t="shared" ref="D36:F36" si="1">IF(D23&gt;0.1,D35,0)</f>
        <v>0</v>
      </c>
      <c r="E36" s="443">
        <f t="shared" si="1"/>
        <v>0</v>
      </c>
      <c r="F36" s="442">
        <f t="shared" si="1"/>
        <v>1.2419224701455381E-11</v>
      </c>
    </row>
    <row r="37" spans="1:6" x14ac:dyDescent="0.2">
      <c r="A37" s="402"/>
      <c r="B37" s="402"/>
      <c r="C37" s="402"/>
      <c r="D37" s="431"/>
      <c r="E37" s="432"/>
      <c r="F37" s="431"/>
    </row>
    <row r="38" spans="1:6" x14ac:dyDescent="0.2">
      <c r="A38" s="401" t="s">
        <v>346</v>
      </c>
      <c r="B38" s="402" t="s">
        <v>404</v>
      </c>
      <c r="C38" s="402" t="s">
        <v>405</v>
      </c>
      <c r="D38" s="431"/>
      <c r="E38" s="432"/>
      <c r="F38" s="431"/>
    </row>
    <row r="39" spans="1:6" x14ac:dyDescent="0.2">
      <c r="A39" s="401" t="s">
        <v>349</v>
      </c>
      <c r="B39" s="402" t="s">
        <v>406</v>
      </c>
      <c r="C39" s="402" t="s">
        <v>407</v>
      </c>
      <c r="D39" s="431">
        <f>D27+D30-D36-D38</f>
        <v>46197.123567039904</v>
      </c>
      <c r="E39" s="434">
        <f>E27+E30-E36-E38</f>
        <v>16292.382968961279</v>
      </c>
      <c r="F39" s="431">
        <f>F27+F30-F36-F38</f>
        <v>0</v>
      </c>
    </row>
    <row r="40" spans="1:6" x14ac:dyDescent="0.2">
      <c r="A40" s="401"/>
      <c r="B40" s="402" t="s">
        <v>347</v>
      </c>
      <c r="C40" s="402" t="s">
        <v>408</v>
      </c>
      <c r="D40" s="444">
        <f>D39/D15</f>
        <v>0.18440519578096837</v>
      </c>
      <c r="E40" s="445">
        <f>E39/E15</f>
        <v>9.3333048475383137E-2</v>
      </c>
      <c r="F40" s="444">
        <f>F39/F15</f>
        <v>0</v>
      </c>
    </row>
    <row r="41" spans="1:6" x14ac:dyDescent="0.2">
      <c r="A41" s="446"/>
      <c r="B41" s="447" t="s">
        <v>319</v>
      </c>
      <c r="C41" s="447" t="s">
        <v>320</v>
      </c>
      <c r="D41" s="444">
        <f>D23</f>
        <v>0.59472222222222226</v>
      </c>
      <c r="E41" s="445">
        <f>E23</f>
        <v>0.59472222222222226</v>
      </c>
      <c r="F41" s="444">
        <f>F23</f>
        <v>0.42672131147540981</v>
      </c>
    </row>
    <row r="42" spans="1:6" x14ac:dyDescent="0.2">
      <c r="A42" s="401"/>
      <c r="B42" s="402" t="s">
        <v>409</v>
      </c>
      <c r="C42" s="402" t="s">
        <v>410</v>
      </c>
      <c r="D42" s="448">
        <f>C10*(D15-D38)</f>
        <v>62629.91041466048</v>
      </c>
      <c r="E42" s="449">
        <f>C10*(E15-E38)</f>
        <v>43640.444716799437</v>
      </c>
      <c r="F42" s="448">
        <f>D10*(F15-F38)</f>
        <v>0</v>
      </c>
    </row>
    <row r="43" spans="1:6" x14ac:dyDescent="0.2">
      <c r="A43" s="401"/>
      <c r="B43" s="402" t="s">
        <v>411</v>
      </c>
      <c r="C43" s="402" t="s">
        <v>354</v>
      </c>
      <c r="D43" s="431">
        <f>D39-D42</f>
        <v>-16432.786847620577</v>
      </c>
      <c r="E43" s="432">
        <f>E39-E42</f>
        <v>-27348.061747838157</v>
      </c>
      <c r="F43" s="431">
        <f>F39-F42</f>
        <v>0</v>
      </c>
    </row>
    <row r="44" spans="1:6" x14ac:dyDescent="0.2">
      <c r="A44" s="437"/>
      <c r="B44" s="438"/>
      <c r="C44" s="438" t="s">
        <v>355</v>
      </c>
      <c r="D44" s="431">
        <f>IF(D43&gt;0,D43,0)</f>
        <v>0</v>
      </c>
      <c r="E44" s="432">
        <f>IF(E43&gt;0,E43,0)</f>
        <v>0</v>
      </c>
      <c r="F44" s="431">
        <f>IF(F43&gt;0,F43,0)</f>
        <v>0</v>
      </c>
    </row>
    <row r="45" spans="1:6" x14ac:dyDescent="0.2">
      <c r="A45" s="435"/>
      <c r="B45" s="450" t="s">
        <v>356</v>
      </c>
      <c r="C45" s="435" t="s">
        <v>412</v>
      </c>
      <c r="D45" s="442">
        <f>IF(D41&lt;0.9,D44,0)</f>
        <v>0</v>
      </c>
      <c r="E45" s="443">
        <f>IF(E41&lt;0.9,E44,0)</f>
        <v>0</v>
      </c>
      <c r="F45" s="442">
        <f>IF(F41&lt;0.9,F44,0)</f>
        <v>0</v>
      </c>
    </row>
    <row r="46" spans="1:6" x14ac:dyDescent="0.2">
      <c r="A46" s="401"/>
      <c r="B46" s="402"/>
      <c r="C46" s="402"/>
      <c r="D46" s="448"/>
      <c r="E46" s="451"/>
      <c r="F46" s="448"/>
    </row>
    <row r="47" spans="1:6" ht="16" x14ac:dyDescent="0.2">
      <c r="A47" s="452"/>
      <c r="B47" s="452" t="s">
        <v>363</v>
      </c>
      <c r="C47" s="452" t="s">
        <v>364</v>
      </c>
      <c r="D47" s="453">
        <f>D30-D36-D45</f>
        <v>15533.211908397992</v>
      </c>
      <c r="E47" s="454">
        <f>E30-E36-E45</f>
        <v>-14371.528689680603</v>
      </c>
      <c r="F47" s="453">
        <f>F30-F36-F45</f>
        <v>0</v>
      </c>
    </row>
    <row r="48" spans="1:6" ht="16" x14ac:dyDescent="0.2">
      <c r="A48" s="421"/>
      <c r="B48" s="421" t="s">
        <v>413</v>
      </c>
      <c r="C48" s="421"/>
      <c r="D48" s="455"/>
      <c r="E48" s="456"/>
      <c r="F48" s="455"/>
    </row>
    <row r="49" spans="1:6" ht="16" x14ac:dyDescent="0.2">
      <c r="A49" s="458"/>
      <c r="B49" s="458" t="s">
        <v>414</v>
      </c>
      <c r="C49" s="458"/>
      <c r="D49" s="459" t="str">
        <f>_xlfn.IFNA(HLOOKUP($E$7,'[1]WIP - Combined'!$12:$73,45,FALSE),"")</f>
        <v/>
      </c>
      <c r="E49" s="460" t="str">
        <f>_xlfn.IFNA(HLOOKUP($E$7,'[1]WIP - Combined'!$12:$73,45,FALSE),"")</f>
        <v/>
      </c>
      <c r="F49" s="459" t="str">
        <f>_xlfn.IFNA(HLOOKUP($E$7,'[1]WIP - Combined'!$12:$73,45,FALSE),"")</f>
        <v/>
      </c>
    </row>
    <row r="50" spans="1:6" ht="16" x14ac:dyDescent="0.2">
      <c r="A50" s="458"/>
      <c r="B50" s="458" t="s">
        <v>415</v>
      </c>
      <c r="C50" s="458"/>
      <c r="D50" s="459" t="str">
        <f>_xlfn.IFNA(HLOOKUP($E$7,'[1]WIP - Combined'!$12:$73,46,FALSE),"")</f>
        <v/>
      </c>
      <c r="E50" s="460" t="str">
        <f>_xlfn.IFNA(HLOOKUP($E$7,'[1]WIP - Combined'!$12:$73,46,FALSE),"")</f>
        <v/>
      </c>
      <c r="F50" s="459" t="str">
        <f>_xlfn.IFNA(HLOOKUP($E$7,'[1]WIP - Combined'!$12:$73,46,FALSE),"")</f>
        <v/>
      </c>
    </row>
    <row r="51" spans="1:6" ht="16" x14ac:dyDescent="0.2">
      <c r="A51" s="458"/>
      <c r="B51" s="458" t="s">
        <v>416</v>
      </c>
      <c r="C51" s="458"/>
      <c r="D51" s="459" t="str">
        <f>_xlfn.IFNA(HLOOKUP($E$7,'[1]WIP - Combined'!$12:$73,47,FALSE),"")</f>
        <v/>
      </c>
      <c r="E51" s="460" t="str">
        <f>_xlfn.IFNA(HLOOKUP($E$7,'[1]WIP - Combined'!$12:$73,47,FALSE),"")</f>
        <v/>
      </c>
      <c r="F51" s="459" t="str">
        <f>_xlfn.IFNA(HLOOKUP($E$7,'[1]WIP - Combined'!$12:$73,47,FALSE),"")</f>
        <v/>
      </c>
    </row>
    <row r="52" spans="1:6" ht="16" x14ac:dyDescent="0.2">
      <c r="A52" s="421"/>
      <c r="B52" s="421"/>
      <c r="C52" s="421"/>
      <c r="D52" s="459"/>
      <c r="E52" s="460"/>
      <c r="F52" s="459"/>
    </row>
    <row r="53" spans="1:6" ht="16" x14ac:dyDescent="0.2">
      <c r="A53" s="461"/>
      <c r="B53" s="461" t="s">
        <v>417</v>
      </c>
      <c r="C53" s="461"/>
      <c r="D53" s="462">
        <f>+SUM(D47:D51)</f>
        <v>15533.211908397992</v>
      </c>
      <c r="E53" s="463">
        <f>+SUM(E47:E51)</f>
        <v>-14371.528689680603</v>
      </c>
      <c r="F53" s="462">
        <f>+SUM(F47:F51)</f>
        <v>0</v>
      </c>
    </row>
    <row r="54" spans="1:6" ht="16" x14ac:dyDescent="0.2">
      <c r="A54" s="421"/>
      <c r="B54" s="421"/>
      <c r="C54" s="421"/>
      <c r="D54" s="464"/>
      <c r="E54" s="457"/>
      <c r="F54" s="464"/>
    </row>
    <row r="55" spans="1:6" ht="16" x14ac:dyDescent="0.2">
      <c r="A55" s="465"/>
      <c r="B55" s="465"/>
      <c r="C55" s="465"/>
      <c r="D55" s="466"/>
      <c r="E55" s="466"/>
      <c r="F55" s="466"/>
    </row>
    <row r="56" spans="1:6" x14ac:dyDescent="0.2">
      <c r="A56" s="401"/>
      <c r="B56" s="402"/>
      <c r="C56" s="467"/>
      <c r="D56" s="468" t="s">
        <v>418</v>
      </c>
      <c r="E56" s="469">
        <f>E53-D53</f>
        <v>-29904.740598078595</v>
      </c>
    </row>
    <row r="57" spans="1:6" x14ac:dyDescent="0.2">
      <c r="D57" s="468" t="s">
        <v>419</v>
      </c>
      <c r="E57" s="470">
        <v>0</v>
      </c>
    </row>
    <row r="59" spans="1:6" x14ac:dyDescent="0.2">
      <c r="E59" s="59"/>
    </row>
    <row r="60" spans="1:6" x14ac:dyDescent="0.2">
      <c r="E60" s="59"/>
    </row>
    <row r="61" spans="1:6" x14ac:dyDescent="0.2">
      <c r="D61" s="59"/>
      <c r="F61" s="59"/>
    </row>
  </sheetData>
  <protectedRanges>
    <protectedRange sqref="A7:C7 B8 B21:C21 A4:C5 A14:A21 A11:C13 B3:C3 A9:B10 D4:F12 B14:F18 A1:A3" name="Range1_1_2" securityDescriptor="O:WDG:WDD:(A;;CC;;;S-1-5-21-515639634-1143291363-624655392-1161)(A;;CC;;;S-1-5-21-515639634-1143291363-624655392-4399)(A;;CC;;;S-1-5-21-515639634-1143291363-624655392-5733)(A;;CC;;;S-1-5-21-515639634-1143291363-624655392-9121)(A;;CC;;;S-1-5-21-515639634-1143291363-624655392-9522)"/>
    <protectedRange sqref="A56 B19:F20 A49:F52" name="Range4_1_4" securityDescriptor="O:WDG:WDD:(A;;CC;;;WD)"/>
    <protectedRange sqref="C2 B1:B2 E2" name="Range1_3" securityDescriptor="O:WDG:WDD:(A;;CC;;;S-1-5-21-515639634-1143291363-624655392-1161)(A;;CC;;;S-1-5-21-515639634-1143291363-624655392-4399)(A;;CC;;;S-1-5-21-515639634-1143291363-624655392-5733)(A;;CC;;;S-1-5-21-515639634-1143291363-624655392-9121)(A;;CC;;;S-1-5-21-515639634-1143291363-624655392-9522)"/>
    <protectedRange sqref="E3" name="Range1_1_2_1" securityDescriptor="O:WDG:WDD:(A;;CC;;;S-1-5-21-515639634-1143291363-624655392-1161)(A;;CC;;;S-1-5-21-515639634-1143291363-624655392-4399)(A;;CC;;;S-1-5-21-515639634-1143291363-624655392-5733)(A;;CC;;;S-1-5-21-515639634-1143291363-624655392-9121)(A;;CC;;;S-1-5-21-515639634-1143291363-624655392-9522)"/>
    <protectedRange sqref="F3 D3" name="Range1_4_1_1" securityDescriptor="O:WDG:WDD:(A;;CC;;;S-1-5-21-515639634-1143291363-624655392-1161)(A;;CC;;;S-1-5-21-515639634-1143291363-624655392-4399)(A;;CC;;;S-1-5-21-515639634-1143291363-624655392-5733)(A;;CC;;;S-1-5-21-515639634-1143291363-624655392-9121)(A;;CC;;;S-1-5-21-515639634-1143291363-624655392-9522)"/>
    <protectedRange sqref="C9:C10" name="Range1_1" securityDescriptor="O:WDG:WDD:(A;;CC;;;S-1-5-21-515639634-1143291363-624655392-1161)(A;;CC;;;S-1-5-21-515639634-1143291363-624655392-4399)(A;;CC;;;S-1-5-21-515639634-1143291363-624655392-5733)(A;;CC;;;S-1-5-21-515639634-1143291363-624655392-9121)(A;;CC;;;S-1-5-21-515639634-1143291363-624655392-9522)"/>
  </protectedRanges>
  <conditionalFormatting sqref="D17:F17">
    <cfRule type="cellIs" dxfId="68" priority="1" operator="less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A6BCA-2D24-4ADE-87C6-D424248A1D4C}">
  <sheetPr>
    <tabColor theme="7" tint="0.59999389629810485"/>
  </sheetPr>
  <dimension ref="A1:I61"/>
  <sheetViews>
    <sheetView workbookViewId="0">
      <selection activeCell="H43" sqref="H43"/>
    </sheetView>
  </sheetViews>
  <sheetFormatPr baseColWidth="10" defaultColWidth="9.1640625" defaultRowHeight="15" x14ac:dyDescent="0.2"/>
  <cols>
    <col min="1" max="1" width="25.5" customWidth="1"/>
    <col min="2" max="2" width="26.33203125" bestFit="1" customWidth="1"/>
    <col min="3" max="3" width="14.1640625" customWidth="1"/>
    <col min="4" max="4" width="23.5" customWidth="1"/>
    <col min="5" max="5" width="21.33203125" customWidth="1"/>
    <col min="6" max="6" width="23.5" customWidth="1"/>
    <col min="8" max="8" width="16.1640625" customWidth="1"/>
    <col min="9" max="9" width="11.83203125" bestFit="1" customWidth="1"/>
  </cols>
  <sheetData>
    <row r="1" spans="1:9" ht="19" x14ac:dyDescent="0.25">
      <c r="A1" s="379" t="str">
        <f>'WIP COMBINED'!A1</f>
        <v xml:space="preserve">Coopers Hill SG - WIP Adjustment file </v>
      </c>
      <c r="B1" t="s">
        <v>371</v>
      </c>
      <c r="D1" s="380"/>
      <c r="E1" s="380"/>
      <c r="F1" s="380"/>
    </row>
    <row r="2" spans="1:9" ht="19" x14ac:dyDescent="0.25">
      <c r="A2" s="471">
        <f>'WIP COMBINED'!A2</f>
        <v>45252</v>
      </c>
      <c r="B2" t="s">
        <v>372</v>
      </c>
      <c r="F2">
        <v>6.8537999999999997</v>
      </c>
    </row>
    <row r="3" spans="1:9" ht="33" x14ac:dyDescent="0.25">
      <c r="A3" s="379"/>
      <c r="B3" s="119"/>
      <c r="C3" s="119"/>
      <c r="D3" s="381" t="s">
        <v>373</v>
      </c>
      <c r="E3" s="382" t="s">
        <v>420</v>
      </c>
      <c r="F3" s="383" t="s">
        <v>421</v>
      </c>
      <c r="I3" s="89"/>
    </row>
    <row r="4" spans="1:9" x14ac:dyDescent="0.2">
      <c r="A4" s="104" t="s">
        <v>376</v>
      </c>
      <c r="D4" s="384" t="s">
        <v>377</v>
      </c>
      <c r="E4" s="385" t="s">
        <v>377</v>
      </c>
      <c r="F4" s="384" t="s">
        <v>422</v>
      </c>
    </row>
    <row r="5" spans="1:9" x14ac:dyDescent="0.2">
      <c r="A5" s="104"/>
      <c r="D5" s="386" t="s">
        <v>426</v>
      </c>
      <c r="E5" s="387" t="s">
        <v>426</v>
      </c>
      <c r="F5" s="388" t="s">
        <v>426</v>
      </c>
    </row>
    <row r="6" spans="1:9" x14ac:dyDescent="0.2">
      <c r="A6" s="104"/>
      <c r="B6" t="s">
        <v>381</v>
      </c>
      <c r="C6" s="110">
        <v>1.41</v>
      </c>
      <c r="D6" s="389"/>
      <c r="E6" s="390"/>
      <c r="F6" s="391"/>
    </row>
    <row r="7" spans="1:9" x14ac:dyDescent="0.2">
      <c r="A7" s="392" t="s">
        <v>383</v>
      </c>
      <c r="B7" t="s">
        <v>384</v>
      </c>
      <c r="C7" s="110">
        <v>1.35</v>
      </c>
      <c r="D7" s="393">
        <v>6762.1</v>
      </c>
      <c r="E7" s="394">
        <f>D7</f>
        <v>6762.1</v>
      </c>
      <c r="F7" s="395">
        <f>D7</f>
        <v>6762.1</v>
      </c>
    </row>
    <row r="8" spans="1:9" x14ac:dyDescent="0.2">
      <c r="B8" t="s">
        <v>385</v>
      </c>
      <c r="C8" s="110">
        <v>1.25</v>
      </c>
      <c r="D8" s="396">
        <v>45017</v>
      </c>
      <c r="E8" s="397"/>
      <c r="F8" s="396"/>
    </row>
    <row r="9" spans="1:9" x14ac:dyDescent="0.2">
      <c r="A9" s="104"/>
      <c r="B9" t="s">
        <v>197</v>
      </c>
      <c r="C9" s="398">
        <f>'WIP COMBINED'!C12</f>
        <v>43</v>
      </c>
      <c r="D9" s="396"/>
      <c r="E9" s="397"/>
      <c r="F9" s="396"/>
    </row>
    <row r="10" spans="1:9" x14ac:dyDescent="0.2">
      <c r="A10" s="104"/>
      <c r="B10" t="s">
        <v>211</v>
      </c>
      <c r="C10" s="472">
        <f>'WIP COMBINED'!C13</f>
        <v>0.25</v>
      </c>
      <c r="D10" s="399"/>
      <c r="E10" s="400"/>
      <c r="F10" s="399"/>
    </row>
    <row r="11" spans="1:9" x14ac:dyDescent="0.2">
      <c r="A11" s="401"/>
      <c r="B11" s="402" t="s">
        <v>287</v>
      </c>
      <c r="C11" s="402" t="s">
        <v>288</v>
      </c>
      <c r="D11" s="403">
        <f>HLOOKUP($D$7,'WIP COMBINED'!$11:$26,5,FALSE)</f>
        <v>176087.13414456215</v>
      </c>
      <c r="E11" s="404">
        <f>D11-F11</f>
        <v>108971.08173567949</v>
      </c>
      <c r="F11" s="403">
        <f>460000/$F$2</f>
        <v>67116.052408882664</v>
      </c>
      <c r="H11" s="104" t="s">
        <v>386</v>
      </c>
    </row>
    <row r="12" spans="1:9" x14ac:dyDescent="0.2">
      <c r="A12" s="401"/>
      <c r="B12" s="405" t="s">
        <v>387</v>
      </c>
      <c r="C12" s="406"/>
      <c r="D12" s="407"/>
      <c r="E12" s="408"/>
      <c r="F12" s="407"/>
      <c r="I12" s="473" t="s">
        <v>425</v>
      </c>
    </row>
    <row r="13" spans="1:9" x14ac:dyDescent="0.2">
      <c r="A13" s="401"/>
      <c r="B13" s="402" t="s">
        <v>292</v>
      </c>
      <c r="C13" s="402" t="s">
        <v>293</v>
      </c>
      <c r="D13" s="409">
        <f>HLOOKUP($D$7,'WIP COMBINED'!$11:$26,8,FALSE)</f>
        <v>3000</v>
      </c>
      <c r="E13" s="410">
        <f>D13</f>
        <v>3000</v>
      </c>
      <c r="F13" s="409">
        <f>F14/F21</f>
        <v>9.9999999999999992E-2</v>
      </c>
      <c r="H13" t="s">
        <v>388</v>
      </c>
      <c r="I13" s="59">
        <v>460000</v>
      </c>
    </row>
    <row r="14" spans="1:9" x14ac:dyDescent="0.2">
      <c r="A14" s="402"/>
      <c r="B14" s="402" t="s">
        <v>294</v>
      </c>
      <c r="C14" s="402" t="s">
        <v>295</v>
      </c>
      <c r="D14" s="403">
        <f>HLOOKUP($D$7,'WIP COMBINED'!$11:$26,9,FALSE)</f>
        <v>2723.5</v>
      </c>
      <c r="E14" s="404">
        <f>D14</f>
        <v>2723.5</v>
      </c>
      <c r="F14" s="403">
        <v>0.01</v>
      </c>
      <c r="I14" s="59"/>
    </row>
    <row r="15" spans="1:9" x14ac:dyDescent="0.2">
      <c r="A15" s="402"/>
      <c r="B15" s="402" t="s">
        <v>296</v>
      </c>
      <c r="C15" s="402" t="s">
        <v>297</v>
      </c>
      <c r="D15" s="403">
        <f>HLOOKUP($D$7,'WIP COMBINED'!$11:$26,10,FALSE)</f>
        <v>105652.28048673729</v>
      </c>
      <c r="E15" s="404">
        <f>D15-F15</f>
        <v>98940.675245849023</v>
      </c>
      <c r="F15" s="403">
        <f>I20/$F$2</f>
        <v>6711.605240888267</v>
      </c>
      <c r="H15" s="483" t="s">
        <v>389</v>
      </c>
      <c r="I15" s="484" t="s">
        <v>390</v>
      </c>
    </row>
    <row r="16" spans="1:9" x14ac:dyDescent="0.2">
      <c r="A16" s="411"/>
      <c r="B16" s="411" t="s">
        <v>298</v>
      </c>
      <c r="C16" s="411" t="s">
        <v>299</v>
      </c>
      <c r="D16" s="412">
        <f>HLOOKUP($D$7,'WIP COMBINED'!$11:$26,11,FALSE)</f>
        <v>123221.99</v>
      </c>
      <c r="E16" s="413">
        <f>D16-F15</f>
        <v>116510.38475911174</v>
      </c>
      <c r="F16" s="412">
        <f>F15</f>
        <v>6711.605240888267</v>
      </c>
      <c r="H16" s="485">
        <v>45139</v>
      </c>
      <c r="I16" s="486">
        <v>46000</v>
      </c>
    </row>
    <row r="17" spans="1:9" s="104" customFormat="1" x14ac:dyDescent="0.2">
      <c r="A17" s="414"/>
      <c r="B17" s="414" t="s">
        <v>391</v>
      </c>
      <c r="C17" s="414" t="s">
        <v>392</v>
      </c>
      <c r="D17" s="415">
        <f>D15-D16</f>
        <v>-17569.709513262715</v>
      </c>
      <c r="E17" s="416">
        <f>E15-E16</f>
        <v>-17569.709513262715</v>
      </c>
      <c r="F17" s="415">
        <f>F15-F16</f>
        <v>0</v>
      </c>
      <c r="H17" s="485"/>
      <c r="I17" s="486"/>
    </row>
    <row r="18" spans="1:9" x14ac:dyDescent="0.2">
      <c r="A18" s="417"/>
      <c r="B18" s="418"/>
      <c r="C18" s="418"/>
      <c r="D18" s="419"/>
      <c r="E18" s="420"/>
      <c r="F18" s="419"/>
      <c r="H18" s="485"/>
      <c r="I18" s="487"/>
    </row>
    <row r="19" spans="1:9" ht="16" x14ac:dyDescent="0.2">
      <c r="A19" s="421"/>
      <c r="B19" s="421" t="s">
        <v>303</v>
      </c>
      <c r="C19" s="421" t="s">
        <v>393</v>
      </c>
      <c r="D19" s="422">
        <f>(D11-D15)</f>
        <v>70434.85365782486</v>
      </c>
      <c r="E19" s="423">
        <f>(E11-E15)</f>
        <v>10030.406489830464</v>
      </c>
      <c r="F19" s="422">
        <f>(F11-F15)</f>
        <v>60404.447167994396</v>
      </c>
      <c r="H19" s="485"/>
      <c r="I19" s="486"/>
    </row>
    <row r="20" spans="1:9" ht="16" x14ac:dyDescent="0.2">
      <c r="A20" s="421"/>
      <c r="B20" s="424" t="s">
        <v>311</v>
      </c>
      <c r="C20" s="424"/>
      <c r="D20" s="425" t="str">
        <f>IF(ISNUMBER(SEARCH("I/C",D$19)),(D$11-D$15),"")</f>
        <v/>
      </c>
      <c r="E20" s="426" t="str">
        <f>IF(ISNUMBER(SEARCH("I/C",E$19)),(E$11-E$15),"")</f>
        <v/>
      </c>
      <c r="F20" s="425" t="str">
        <f>IF(ISNUMBER(SEARCH("I/C",F$19)),(F$11-F$15),"")</f>
        <v/>
      </c>
      <c r="H20" s="488" t="s">
        <v>394</v>
      </c>
      <c r="I20" s="489">
        <f>SUM(I16:I19)</f>
        <v>46000</v>
      </c>
    </row>
    <row r="21" spans="1:9" x14ac:dyDescent="0.2">
      <c r="A21" s="401"/>
      <c r="B21" s="402"/>
      <c r="C21" s="402"/>
      <c r="D21" s="427">
        <f>+D15/D11</f>
        <v>0.6</v>
      </c>
      <c r="E21" s="428">
        <f>+E15/E11</f>
        <v>0.90795350169909994</v>
      </c>
      <c r="F21" s="427">
        <f>+F15/F11</f>
        <v>0.1</v>
      </c>
      <c r="G21" t="s">
        <v>395</v>
      </c>
      <c r="H21" s="474"/>
      <c r="I21" s="59"/>
    </row>
    <row r="22" spans="1:9" x14ac:dyDescent="0.2">
      <c r="A22" s="401" t="s">
        <v>315</v>
      </c>
      <c r="B22" s="402" t="s">
        <v>316</v>
      </c>
      <c r="C22" s="402" t="s">
        <v>317</v>
      </c>
      <c r="D22" s="429">
        <f>D13-D14</f>
        <v>276.5</v>
      </c>
      <c r="E22" s="430">
        <f>E13-E14</f>
        <v>276.5</v>
      </c>
      <c r="F22" s="429">
        <f>F13-F14</f>
        <v>0.09</v>
      </c>
      <c r="H22" s="474"/>
      <c r="I22" s="59"/>
    </row>
    <row r="23" spans="1:9" x14ac:dyDescent="0.2">
      <c r="A23" s="401" t="s">
        <v>318</v>
      </c>
      <c r="B23" s="402" t="s">
        <v>319</v>
      </c>
      <c r="C23" s="402" t="s">
        <v>320</v>
      </c>
      <c r="D23" s="427">
        <f>D14/D13</f>
        <v>0.90783333333333338</v>
      </c>
      <c r="E23" s="428">
        <f>E14/E13</f>
        <v>0.90783333333333338</v>
      </c>
      <c r="F23" s="427">
        <f>F14/F13</f>
        <v>0.1</v>
      </c>
      <c r="H23" s="474"/>
    </row>
    <row r="24" spans="1:9" x14ac:dyDescent="0.2">
      <c r="A24" s="401"/>
      <c r="B24" s="402" t="s">
        <v>321</v>
      </c>
      <c r="C24" s="402" t="s">
        <v>322</v>
      </c>
      <c r="D24" s="431">
        <f>D14*$C$9</f>
        <v>117110.5</v>
      </c>
      <c r="E24" s="432">
        <f>E14*$C$9</f>
        <v>117110.5</v>
      </c>
      <c r="F24" s="431">
        <f>F14*$C$9</f>
        <v>0.43</v>
      </c>
      <c r="H24" s="474"/>
      <c r="I24" s="59"/>
    </row>
    <row r="25" spans="1:9" x14ac:dyDescent="0.2">
      <c r="A25" s="401"/>
      <c r="B25" s="402" t="s">
        <v>323</v>
      </c>
      <c r="C25" s="402" t="s">
        <v>324</v>
      </c>
      <c r="D25" s="431">
        <f>D16/D14</f>
        <v>45.243983844317974</v>
      </c>
      <c r="E25" s="432">
        <f>E16/E14</f>
        <v>42.779652931562964</v>
      </c>
      <c r="F25" s="431">
        <f>F16/F14</f>
        <v>671160.52408882673</v>
      </c>
      <c r="H25" s="474"/>
      <c r="I25" s="59"/>
    </row>
    <row r="26" spans="1:9" x14ac:dyDescent="0.2">
      <c r="A26" s="401"/>
      <c r="B26" s="433" t="s">
        <v>325</v>
      </c>
      <c r="C26" s="402" t="s">
        <v>326</v>
      </c>
      <c r="D26" s="431">
        <f>D16+D25*D22</f>
        <v>135731.95153295391</v>
      </c>
      <c r="E26" s="431">
        <f>E16+E25*E22</f>
        <v>128338.95879468889</v>
      </c>
      <c r="F26" s="431">
        <f>F16+F25*F22</f>
        <v>67116.052408882664</v>
      </c>
      <c r="H26" s="474"/>
      <c r="I26" s="59"/>
    </row>
    <row r="27" spans="1:9" x14ac:dyDescent="0.2">
      <c r="A27" s="401"/>
      <c r="B27" s="402" t="s">
        <v>327</v>
      </c>
      <c r="C27" s="402" t="s">
        <v>328</v>
      </c>
      <c r="D27" s="429">
        <f>D15-D16</f>
        <v>-17569.709513262715</v>
      </c>
      <c r="E27" s="430">
        <f>E15-E16</f>
        <v>-17569.709513262715</v>
      </c>
      <c r="F27" s="429">
        <f>F15-F16</f>
        <v>0</v>
      </c>
      <c r="H27" s="474"/>
      <c r="I27" s="59"/>
    </row>
    <row r="28" spans="1:9" x14ac:dyDescent="0.2">
      <c r="A28" s="401"/>
      <c r="B28" s="402" t="s">
        <v>329</v>
      </c>
      <c r="C28" s="402" t="s">
        <v>330</v>
      </c>
      <c r="D28" s="431">
        <f>(D11-D26)*D23</f>
        <v>36635.779947571682</v>
      </c>
      <c r="E28" s="432">
        <f>(E11-E26)*E23</f>
        <v>-17582.804390070705</v>
      </c>
      <c r="F28" s="431">
        <f>(F11-F26)*F23</f>
        <v>0</v>
      </c>
    </row>
    <row r="29" spans="1:9" x14ac:dyDescent="0.2">
      <c r="A29" s="401"/>
      <c r="B29" s="402"/>
      <c r="C29" s="402"/>
      <c r="D29" s="431"/>
      <c r="E29" s="432"/>
      <c r="F29" s="431"/>
    </row>
    <row r="30" spans="1:9" x14ac:dyDescent="0.2">
      <c r="A30" s="435"/>
      <c r="B30" s="435" t="s">
        <v>332</v>
      </c>
      <c r="C30" s="435" t="s">
        <v>397</v>
      </c>
      <c r="D30" s="272">
        <f t="shared" ref="D30:F30" si="0">D28-D27</f>
        <v>54205.489460834397</v>
      </c>
      <c r="E30" s="272">
        <f t="shared" si="0"/>
        <v>-13.094876807990659</v>
      </c>
      <c r="F30" s="493">
        <f t="shared" si="0"/>
        <v>0</v>
      </c>
    </row>
    <row r="31" spans="1:9" x14ac:dyDescent="0.2">
      <c r="A31" s="401"/>
      <c r="B31" s="402"/>
      <c r="C31" s="402"/>
      <c r="D31" s="93"/>
      <c r="E31" s="436"/>
      <c r="F31" s="436"/>
    </row>
    <row r="32" spans="1:9" x14ac:dyDescent="0.2">
      <c r="A32" s="437" t="s">
        <v>336</v>
      </c>
      <c r="B32" s="438" t="s">
        <v>398</v>
      </c>
      <c r="C32" s="438" t="s">
        <v>399</v>
      </c>
      <c r="D32" s="431">
        <f>D27+D30-D38</f>
        <v>36635.779947571682</v>
      </c>
      <c r="E32" s="434">
        <f>E27+E30-E38</f>
        <v>-17582.804390070705</v>
      </c>
      <c r="F32" s="431">
        <f>F27+F30-F38</f>
        <v>0</v>
      </c>
    </row>
    <row r="33" spans="1:6" x14ac:dyDescent="0.2">
      <c r="A33" s="437" t="s">
        <v>339</v>
      </c>
      <c r="B33" s="439" t="s">
        <v>337</v>
      </c>
      <c r="C33" s="438" t="s">
        <v>400</v>
      </c>
      <c r="D33" s="431">
        <f>D11-D13*D25</f>
        <v>40355.182611608237</v>
      </c>
      <c r="E33" s="434">
        <f>E11-E13*E25</f>
        <v>-19367.877059009406</v>
      </c>
      <c r="F33" s="431">
        <f>F11-F13*F25</f>
        <v>0</v>
      </c>
    </row>
    <row r="34" spans="1:6" x14ac:dyDescent="0.2">
      <c r="A34" s="437"/>
      <c r="B34" s="438" t="s">
        <v>302</v>
      </c>
      <c r="C34" s="438" t="s">
        <v>341</v>
      </c>
      <c r="D34" s="431">
        <f>D32-D33</f>
        <v>-3719.4026640365555</v>
      </c>
      <c r="E34" s="432">
        <f>E32-E33</f>
        <v>1785.0726689387011</v>
      </c>
      <c r="F34" s="431">
        <f>F32-F33</f>
        <v>0</v>
      </c>
    </row>
    <row r="35" spans="1:6" x14ac:dyDescent="0.2">
      <c r="A35" s="437"/>
      <c r="B35" s="438"/>
      <c r="C35" s="438" t="s">
        <v>401</v>
      </c>
      <c r="D35" s="431">
        <f>IF(D34&gt;0,D34,0)</f>
        <v>0</v>
      </c>
      <c r="E35" s="432">
        <f>IF(E34&gt;0,E34,0)</f>
        <v>1785.0726689387011</v>
      </c>
      <c r="F35" s="431">
        <f>IF(F34&gt;0,F34,0)</f>
        <v>0</v>
      </c>
    </row>
    <row r="36" spans="1:6" x14ac:dyDescent="0.2">
      <c r="A36" s="440"/>
      <c r="B36" s="441" t="s">
        <v>402</v>
      </c>
      <c r="C36" s="440" t="s">
        <v>403</v>
      </c>
      <c r="D36" s="442">
        <f t="shared" ref="D36:F36" si="1">IF(D23&gt;0.1,D35,0)</f>
        <v>0</v>
      </c>
      <c r="E36" s="443">
        <f t="shared" si="1"/>
        <v>1785.0726689387011</v>
      </c>
      <c r="F36" s="442">
        <f t="shared" si="1"/>
        <v>0</v>
      </c>
    </row>
    <row r="37" spans="1:6" x14ac:dyDescent="0.2">
      <c r="A37" s="402"/>
      <c r="B37" s="402"/>
      <c r="C37" s="402"/>
      <c r="D37" s="431"/>
      <c r="E37" s="432"/>
      <c r="F37" s="431"/>
    </row>
    <row r="38" spans="1:6" x14ac:dyDescent="0.2">
      <c r="A38" s="401" t="s">
        <v>346</v>
      </c>
      <c r="B38" s="402" t="s">
        <v>404</v>
      </c>
      <c r="C38" s="402" t="s">
        <v>405</v>
      </c>
      <c r="D38" s="431"/>
      <c r="E38" s="432"/>
      <c r="F38" s="431"/>
    </row>
    <row r="39" spans="1:6" x14ac:dyDescent="0.2">
      <c r="A39" s="401" t="s">
        <v>349</v>
      </c>
      <c r="B39" s="402" t="s">
        <v>406</v>
      </c>
      <c r="C39" s="402" t="s">
        <v>407</v>
      </c>
      <c r="D39" s="431">
        <f>D27+D30-D36-D38</f>
        <v>36635.779947571682</v>
      </c>
      <c r="E39" s="434">
        <f>E27+E30-E36-E38</f>
        <v>-19367.877059009406</v>
      </c>
      <c r="F39" s="431">
        <f>F27+F30-F36-F38</f>
        <v>0</v>
      </c>
    </row>
    <row r="40" spans="1:6" x14ac:dyDescent="0.2">
      <c r="A40" s="401"/>
      <c r="B40" s="402" t="s">
        <v>347</v>
      </c>
      <c r="C40" s="402" t="s">
        <v>408</v>
      </c>
      <c r="D40" s="444">
        <f>D39/D15</f>
        <v>0.34675806124384256</v>
      </c>
      <c r="E40" s="445">
        <f>E39/E15</f>
        <v>-0.19575242447945562</v>
      </c>
      <c r="F40" s="444">
        <f>F39/F15</f>
        <v>0</v>
      </c>
    </row>
    <row r="41" spans="1:6" x14ac:dyDescent="0.2">
      <c r="A41" s="446"/>
      <c r="B41" s="447" t="s">
        <v>319</v>
      </c>
      <c r="C41" s="447" t="s">
        <v>320</v>
      </c>
      <c r="D41" s="444">
        <f>D23</f>
        <v>0.90783333333333338</v>
      </c>
      <c r="E41" s="445">
        <f>E23</f>
        <v>0.90783333333333338</v>
      </c>
      <c r="F41" s="444">
        <f>F23</f>
        <v>0.1</v>
      </c>
    </row>
    <row r="42" spans="1:6" x14ac:dyDescent="0.2">
      <c r="A42" s="401"/>
      <c r="B42" s="402" t="s">
        <v>409</v>
      </c>
      <c r="C42" s="402" t="s">
        <v>410</v>
      </c>
      <c r="D42" s="448">
        <f>C10*(D15-D38)</f>
        <v>26413.070121684323</v>
      </c>
      <c r="E42" s="449">
        <f>C10*(E15-E38)</f>
        <v>24735.168811462256</v>
      </c>
      <c r="F42" s="448">
        <f>D10*(F15-F38)</f>
        <v>0</v>
      </c>
    </row>
    <row r="43" spans="1:6" x14ac:dyDescent="0.2">
      <c r="A43" s="401"/>
      <c r="B43" s="402" t="s">
        <v>411</v>
      </c>
      <c r="C43" s="402" t="s">
        <v>354</v>
      </c>
      <c r="D43" s="431">
        <f>D39-D42</f>
        <v>10222.709825887359</v>
      </c>
      <c r="E43" s="432">
        <f>E39-E42</f>
        <v>-44103.045870471658</v>
      </c>
      <c r="F43" s="431">
        <f>F39-F42</f>
        <v>0</v>
      </c>
    </row>
    <row r="44" spans="1:6" x14ac:dyDescent="0.2">
      <c r="A44" s="437"/>
      <c r="B44" s="438"/>
      <c r="C44" s="438" t="s">
        <v>355</v>
      </c>
      <c r="D44" s="431">
        <f>IF(D43&gt;0,D43,0)</f>
        <v>10222.709825887359</v>
      </c>
      <c r="E44" s="432">
        <f>IF(E43&gt;0,E43,0)</f>
        <v>0</v>
      </c>
      <c r="F44" s="431">
        <f>IF(F43&gt;0,F43,0)</f>
        <v>0</v>
      </c>
    </row>
    <row r="45" spans="1:6" x14ac:dyDescent="0.2">
      <c r="A45" s="435"/>
      <c r="B45" s="450" t="s">
        <v>356</v>
      </c>
      <c r="C45" s="435" t="s">
        <v>412</v>
      </c>
      <c r="D45" s="442">
        <f>IF(D41&lt;0.9,D44,0)</f>
        <v>0</v>
      </c>
      <c r="E45" s="443">
        <f>IF(E41&lt;0.9,E44,0)</f>
        <v>0</v>
      </c>
      <c r="F45" s="442">
        <f>IF(F41&lt;0.9,F44,0)</f>
        <v>0</v>
      </c>
    </row>
    <row r="46" spans="1:6" x14ac:dyDescent="0.2">
      <c r="A46" s="401"/>
      <c r="B46" s="402"/>
      <c r="C46" s="402"/>
      <c r="D46" s="448"/>
      <c r="E46" s="451"/>
      <c r="F46" s="448"/>
    </row>
    <row r="47" spans="1:6" ht="16" x14ac:dyDescent="0.2">
      <c r="A47" s="452"/>
      <c r="B47" s="452" t="s">
        <v>363</v>
      </c>
      <c r="C47" s="452" t="s">
        <v>364</v>
      </c>
      <c r="D47" s="453">
        <f>D30-D36-D45</f>
        <v>54205.489460834397</v>
      </c>
      <c r="E47" s="454">
        <f>E30-E36-E45</f>
        <v>-1798.1675457466918</v>
      </c>
      <c r="F47" s="453">
        <f>F30-F36-F45</f>
        <v>0</v>
      </c>
    </row>
    <row r="48" spans="1:6" ht="16" x14ac:dyDescent="0.2">
      <c r="A48" s="421"/>
      <c r="B48" s="421" t="s">
        <v>413</v>
      </c>
      <c r="C48" s="421"/>
      <c r="D48" s="455"/>
      <c r="E48" s="456"/>
      <c r="F48" s="455"/>
    </row>
    <row r="49" spans="1:6" ht="16" x14ac:dyDescent="0.2">
      <c r="A49" s="458"/>
      <c r="B49" s="458" t="s">
        <v>414</v>
      </c>
      <c r="C49" s="458"/>
      <c r="D49" s="459" t="str">
        <f>_xlfn.IFNA(HLOOKUP($E$7,'[1]WIP - Combined'!$12:$73,45,FALSE),"")</f>
        <v/>
      </c>
      <c r="E49" s="460" t="str">
        <f>_xlfn.IFNA(HLOOKUP($E$7,'[1]WIP - Combined'!$12:$73,45,FALSE),"")</f>
        <v/>
      </c>
      <c r="F49" s="459" t="str">
        <f>_xlfn.IFNA(HLOOKUP($E$7,'[1]WIP - Combined'!$12:$73,45,FALSE),"")</f>
        <v/>
      </c>
    </row>
    <row r="50" spans="1:6" ht="16" x14ac:dyDescent="0.2">
      <c r="A50" s="458"/>
      <c r="B50" s="458" t="s">
        <v>415</v>
      </c>
      <c r="C50" s="458"/>
      <c r="D50" s="459" t="str">
        <f>_xlfn.IFNA(HLOOKUP($E$7,'[1]WIP - Combined'!$12:$73,46,FALSE),"")</f>
        <v/>
      </c>
      <c r="E50" s="460" t="str">
        <f>_xlfn.IFNA(HLOOKUP($E$7,'[1]WIP - Combined'!$12:$73,46,FALSE),"")</f>
        <v/>
      </c>
      <c r="F50" s="459" t="str">
        <f>_xlfn.IFNA(HLOOKUP($E$7,'[1]WIP - Combined'!$12:$73,46,FALSE),"")</f>
        <v/>
      </c>
    </row>
    <row r="51" spans="1:6" ht="16" x14ac:dyDescent="0.2">
      <c r="A51" s="458"/>
      <c r="B51" s="458" t="s">
        <v>416</v>
      </c>
      <c r="C51" s="458"/>
      <c r="D51" s="459" t="str">
        <f>_xlfn.IFNA(HLOOKUP($E$7,'[1]WIP - Combined'!$12:$73,47,FALSE),"")</f>
        <v/>
      </c>
      <c r="E51" s="460" t="str">
        <f>_xlfn.IFNA(HLOOKUP($E$7,'[1]WIP - Combined'!$12:$73,47,FALSE),"")</f>
        <v/>
      </c>
      <c r="F51" s="459" t="str">
        <f>_xlfn.IFNA(HLOOKUP($E$7,'[1]WIP - Combined'!$12:$73,47,FALSE),"")</f>
        <v/>
      </c>
    </row>
    <row r="52" spans="1:6" ht="16" x14ac:dyDescent="0.2">
      <c r="A52" s="421"/>
      <c r="B52" s="421"/>
      <c r="C52" s="421"/>
      <c r="D52" s="459"/>
      <c r="E52" s="460"/>
      <c r="F52" s="459"/>
    </row>
    <row r="53" spans="1:6" ht="16" x14ac:dyDescent="0.2">
      <c r="A53" s="461"/>
      <c r="B53" s="461" t="s">
        <v>417</v>
      </c>
      <c r="C53" s="461"/>
      <c r="D53" s="462">
        <f>+SUM(D47:D51)</f>
        <v>54205.489460834397</v>
      </c>
      <c r="E53" s="463">
        <f>+SUM(E47:E51)</f>
        <v>-1798.1675457466918</v>
      </c>
      <c r="F53" s="462">
        <f>+SUM(F47:F51)</f>
        <v>0</v>
      </c>
    </row>
    <row r="54" spans="1:6" ht="16" x14ac:dyDescent="0.2">
      <c r="A54" s="421"/>
      <c r="B54" s="421"/>
      <c r="C54" s="421"/>
      <c r="D54" s="464"/>
      <c r="E54" s="457"/>
      <c r="F54" s="464"/>
    </row>
    <row r="55" spans="1:6" ht="16" x14ac:dyDescent="0.2">
      <c r="A55" s="465"/>
      <c r="B55" s="465"/>
      <c r="C55" s="465"/>
      <c r="D55" s="466"/>
      <c r="E55" s="466"/>
      <c r="F55" s="466"/>
    </row>
    <row r="56" spans="1:6" x14ac:dyDescent="0.2">
      <c r="A56" s="401"/>
      <c r="B56" s="402"/>
      <c r="C56" s="467"/>
      <c r="D56" s="468" t="s">
        <v>418</v>
      </c>
      <c r="E56" s="469">
        <f>E53-D53</f>
        <v>-56003.657006581088</v>
      </c>
    </row>
    <row r="57" spans="1:6" x14ac:dyDescent="0.2">
      <c r="D57" s="468" t="s">
        <v>419</v>
      </c>
      <c r="E57" s="470">
        <v>0</v>
      </c>
    </row>
    <row r="59" spans="1:6" x14ac:dyDescent="0.2">
      <c r="E59" s="59"/>
    </row>
    <row r="60" spans="1:6" x14ac:dyDescent="0.2">
      <c r="E60" s="59"/>
    </row>
    <row r="61" spans="1:6" x14ac:dyDescent="0.2">
      <c r="D61" s="59"/>
      <c r="F61" s="59"/>
    </row>
  </sheetData>
  <protectedRanges>
    <protectedRange sqref="A7:C7 B8 B21:C21 A4:C5 A14:A21 A11:C13 B3:C3 A9:B10 D4:F12 B14:F18 A1:A3" name="Range1_1_2" securityDescriptor="O:WDG:WDD:(A;;CC;;;S-1-5-21-515639634-1143291363-624655392-1161)(A;;CC;;;S-1-5-21-515639634-1143291363-624655392-4399)(A;;CC;;;S-1-5-21-515639634-1143291363-624655392-5733)(A;;CC;;;S-1-5-21-515639634-1143291363-624655392-9121)(A;;CC;;;S-1-5-21-515639634-1143291363-624655392-9522)"/>
    <protectedRange sqref="A56 B19:F20 A49:F52" name="Range4_1_4" securityDescriptor="O:WDG:WDD:(A;;CC;;;WD)"/>
    <protectedRange sqref="C2 B1:B2 E2" name="Range1_3" securityDescriptor="O:WDG:WDD:(A;;CC;;;S-1-5-21-515639634-1143291363-624655392-1161)(A;;CC;;;S-1-5-21-515639634-1143291363-624655392-4399)(A;;CC;;;S-1-5-21-515639634-1143291363-624655392-5733)(A;;CC;;;S-1-5-21-515639634-1143291363-624655392-9121)(A;;CC;;;S-1-5-21-515639634-1143291363-624655392-9522)"/>
    <protectedRange sqref="E3" name="Range1_1_2_1" securityDescriptor="O:WDG:WDD:(A;;CC;;;S-1-5-21-515639634-1143291363-624655392-1161)(A;;CC;;;S-1-5-21-515639634-1143291363-624655392-4399)(A;;CC;;;S-1-5-21-515639634-1143291363-624655392-5733)(A;;CC;;;S-1-5-21-515639634-1143291363-624655392-9121)(A;;CC;;;S-1-5-21-515639634-1143291363-624655392-9522)"/>
    <protectedRange sqref="F3 D3" name="Range1_4_1_1" securityDescriptor="O:WDG:WDD:(A;;CC;;;S-1-5-21-515639634-1143291363-624655392-1161)(A;;CC;;;S-1-5-21-515639634-1143291363-624655392-4399)(A;;CC;;;S-1-5-21-515639634-1143291363-624655392-5733)(A;;CC;;;S-1-5-21-515639634-1143291363-624655392-9121)(A;;CC;;;S-1-5-21-515639634-1143291363-624655392-9522)"/>
    <protectedRange sqref="C9:C10" name="Range1_1" securityDescriptor="O:WDG:WDD:(A;;CC;;;S-1-5-21-515639634-1143291363-624655392-1161)(A;;CC;;;S-1-5-21-515639634-1143291363-624655392-4399)(A;;CC;;;S-1-5-21-515639634-1143291363-624655392-5733)(A;;CC;;;S-1-5-21-515639634-1143291363-624655392-9121)(A;;CC;;;S-1-5-21-515639634-1143291363-624655392-9522)"/>
  </protectedRanges>
  <conditionalFormatting sqref="D17:F17">
    <cfRule type="cellIs" dxfId="67" priority="2" operator="less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W2343"/>
  <sheetViews>
    <sheetView workbookViewId="0"/>
  </sheetViews>
  <sheetFormatPr baseColWidth="10" defaultColWidth="8.83203125" defaultRowHeight="15" x14ac:dyDescent="0.2"/>
  <cols>
    <col min="1" max="1" width="11.6640625" bestFit="1" customWidth="1"/>
    <col min="2" max="2" width="17.5" bestFit="1" customWidth="1"/>
    <col min="3" max="3" width="12.6640625" bestFit="1" customWidth="1"/>
    <col min="4" max="4" width="13.5" style="58" customWidth="1"/>
    <col min="5" max="5" width="8.83203125" bestFit="1" customWidth="1"/>
    <col min="6" max="6" width="9.83203125" bestFit="1" customWidth="1"/>
    <col min="7" max="7" width="29.6640625" bestFit="1" customWidth="1"/>
    <col min="8" max="8" width="12.6640625" bestFit="1" customWidth="1"/>
    <col min="9" max="9" width="15.33203125" bestFit="1" customWidth="1"/>
    <col min="10" max="10" width="51.5" bestFit="1" customWidth="1"/>
    <col min="11" max="11" width="13.6640625" bestFit="1" customWidth="1"/>
    <col min="12" max="12" width="13.83203125" bestFit="1" customWidth="1"/>
    <col min="13" max="13" width="12.6640625" bestFit="1" customWidth="1"/>
    <col min="14" max="14" width="13.5" bestFit="1" customWidth="1"/>
    <col min="15" max="15" width="19" bestFit="1" customWidth="1"/>
    <col min="16" max="16" width="13.6640625" bestFit="1" customWidth="1"/>
    <col min="17" max="17" width="9.33203125" bestFit="1" customWidth="1"/>
    <col min="18" max="18" width="13.83203125" bestFit="1" customWidth="1"/>
    <col min="19" max="19" width="12.83203125" bestFit="1" customWidth="1"/>
    <col min="20" max="20" width="16.1640625" bestFit="1" customWidth="1"/>
    <col min="21" max="21" width="17" bestFit="1" customWidth="1"/>
    <col min="22" max="22" width="11.6640625" bestFit="1" customWidth="1"/>
    <col min="23" max="23" width="17.33203125" bestFit="1" customWidth="1"/>
  </cols>
  <sheetData>
    <row r="1" spans="1:23" s="104" customFormat="1" x14ac:dyDescent="0.2">
      <c r="A1" s="104" t="s">
        <v>427</v>
      </c>
      <c r="B1" s="104" t="s">
        <v>428</v>
      </c>
      <c r="C1" s="104" t="s">
        <v>429</v>
      </c>
      <c r="D1" s="105" t="s">
        <v>430</v>
      </c>
      <c r="E1" s="104" t="s">
        <v>431</v>
      </c>
      <c r="F1" s="104" t="s">
        <v>432</v>
      </c>
      <c r="G1" s="104" t="s">
        <v>433</v>
      </c>
      <c r="H1" s="104" t="s">
        <v>434</v>
      </c>
      <c r="I1" s="104" t="s">
        <v>435</v>
      </c>
      <c r="J1" s="104" t="s">
        <v>436</v>
      </c>
      <c r="K1" s="104" t="s">
        <v>437</v>
      </c>
      <c r="L1" s="104" t="s">
        <v>438</v>
      </c>
      <c r="M1" s="104" t="s">
        <v>439</v>
      </c>
      <c r="N1" s="104" t="s">
        <v>440</v>
      </c>
      <c r="O1" s="104" t="s">
        <v>441</v>
      </c>
      <c r="P1" s="104" t="s">
        <v>442</v>
      </c>
      <c r="Q1" s="104" t="s">
        <v>443</v>
      </c>
      <c r="R1" s="104" t="s">
        <v>444</v>
      </c>
      <c r="S1" s="104" t="s">
        <v>445</v>
      </c>
      <c r="T1" s="104" t="s">
        <v>446</v>
      </c>
      <c r="U1" s="104" t="s">
        <v>447</v>
      </c>
      <c r="V1" s="104" t="s">
        <v>448</v>
      </c>
      <c r="W1" s="104" t="s">
        <v>449</v>
      </c>
    </row>
    <row r="2" spans="1:23" x14ac:dyDescent="0.2">
      <c r="A2" s="102">
        <v>43417</v>
      </c>
      <c r="B2" t="s">
        <v>450</v>
      </c>
      <c r="C2" t="s">
        <v>451</v>
      </c>
      <c r="D2" s="58">
        <v>18002</v>
      </c>
      <c r="E2" t="s">
        <v>452</v>
      </c>
      <c r="F2">
        <v>3010</v>
      </c>
      <c r="G2" t="s">
        <v>453</v>
      </c>
      <c r="H2">
        <v>8</v>
      </c>
      <c r="I2">
        <v>336</v>
      </c>
      <c r="J2" t="s">
        <v>454</v>
      </c>
      <c r="K2" t="s">
        <v>455</v>
      </c>
      <c r="L2" s="103">
        <v>206940</v>
      </c>
      <c r="M2">
        <v>0</v>
      </c>
      <c r="N2" t="s">
        <v>456</v>
      </c>
      <c r="O2" t="s">
        <v>457</v>
      </c>
      <c r="P2" t="s">
        <v>458</v>
      </c>
      <c r="R2">
        <v>0</v>
      </c>
      <c r="S2" t="s">
        <v>459</v>
      </c>
      <c r="T2" t="s">
        <v>458</v>
      </c>
      <c r="U2" t="s">
        <v>460</v>
      </c>
      <c r="V2" t="s">
        <v>458</v>
      </c>
    </row>
    <row r="3" spans="1:23" x14ac:dyDescent="0.2">
      <c r="A3" s="102">
        <v>43418</v>
      </c>
      <c r="B3" t="s">
        <v>450</v>
      </c>
      <c r="C3" t="s">
        <v>451</v>
      </c>
      <c r="D3" s="58">
        <v>18002</v>
      </c>
      <c r="E3" t="s">
        <v>452</v>
      </c>
      <c r="F3">
        <v>3010</v>
      </c>
      <c r="G3" t="s">
        <v>453</v>
      </c>
      <c r="H3">
        <v>8</v>
      </c>
      <c r="I3">
        <v>336</v>
      </c>
      <c r="J3" t="s">
        <v>454</v>
      </c>
      <c r="K3" t="s">
        <v>455</v>
      </c>
      <c r="L3" s="103">
        <v>206940</v>
      </c>
      <c r="M3">
        <v>0</v>
      </c>
      <c r="N3" t="s">
        <v>461</v>
      </c>
      <c r="O3" t="s">
        <v>457</v>
      </c>
      <c r="P3" t="s">
        <v>458</v>
      </c>
      <c r="R3">
        <v>0</v>
      </c>
      <c r="S3" t="s">
        <v>459</v>
      </c>
      <c r="T3" t="s">
        <v>458</v>
      </c>
      <c r="U3" t="s">
        <v>460</v>
      </c>
      <c r="V3" t="s">
        <v>458</v>
      </c>
    </row>
    <row r="4" spans="1:23" x14ac:dyDescent="0.2">
      <c r="A4" s="102">
        <v>43418</v>
      </c>
      <c r="B4" t="s">
        <v>450</v>
      </c>
      <c r="C4" t="s">
        <v>451</v>
      </c>
      <c r="D4" s="58">
        <v>18002</v>
      </c>
      <c r="E4" t="s">
        <v>452</v>
      </c>
      <c r="F4">
        <v>3001</v>
      </c>
      <c r="G4" t="s">
        <v>462</v>
      </c>
      <c r="H4">
        <v>2</v>
      </c>
      <c r="I4">
        <v>336</v>
      </c>
      <c r="J4" t="s">
        <v>454</v>
      </c>
      <c r="K4" t="s">
        <v>455</v>
      </c>
      <c r="L4" s="103">
        <v>397692</v>
      </c>
      <c r="M4">
        <v>0</v>
      </c>
      <c r="N4" t="s">
        <v>463</v>
      </c>
      <c r="O4" t="s">
        <v>464</v>
      </c>
      <c r="P4" t="s">
        <v>458</v>
      </c>
      <c r="R4">
        <v>0</v>
      </c>
      <c r="S4" t="s">
        <v>459</v>
      </c>
      <c r="T4" t="s">
        <v>458</v>
      </c>
      <c r="U4" t="s">
        <v>460</v>
      </c>
      <c r="V4" t="s">
        <v>458</v>
      </c>
    </row>
    <row r="5" spans="1:23" x14ac:dyDescent="0.2">
      <c r="A5" s="102">
        <v>43419</v>
      </c>
      <c r="B5" t="s">
        <v>450</v>
      </c>
      <c r="C5" t="s">
        <v>451</v>
      </c>
      <c r="D5" s="58">
        <v>18002</v>
      </c>
      <c r="E5" t="s">
        <v>452</v>
      </c>
      <c r="F5">
        <v>3010</v>
      </c>
      <c r="G5" t="s">
        <v>453</v>
      </c>
      <c r="H5">
        <v>8</v>
      </c>
      <c r="I5">
        <v>336</v>
      </c>
      <c r="J5" t="s">
        <v>454</v>
      </c>
      <c r="K5" t="s">
        <v>455</v>
      </c>
      <c r="L5" s="103">
        <v>206940</v>
      </c>
      <c r="M5">
        <v>0</v>
      </c>
      <c r="N5" t="s">
        <v>465</v>
      </c>
      <c r="O5" t="s">
        <v>457</v>
      </c>
      <c r="P5" t="s">
        <v>458</v>
      </c>
      <c r="R5">
        <v>0</v>
      </c>
      <c r="S5" t="s">
        <v>459</v>
      </c>
      <c r="T5" t="s">
        <v>458</v>
      </c>
      <c r="U5" t="s">
        <v>460</v>
      </c>
      <c r="V5" t="s">
        <v>458</v>
      </c>
    </row>
    <row r="6" spans="1:23" x14ac:dyDescent="0.2">
      <c r="A6" s="102">
        <v>43420</v>
      </c>
      <c r="B6" t="s">
        <v>450</v>
      </c>
      <c r="C6" t="s">
        <v>451</v>
      </c>
      <c r="D6" s="58">
        <v>18002</v>
      </c>
      <c r="E6" t="s">
        <v>452</v>
      </c>
      <c r="F6">
        <v>3010</v>
      </c>
      <c r="G6" t="s">
        <v>453</v>
      </c>
      <c r="H6">
        <v>8</v>
      </c>
      <c r="I6">
        <v>336</v>
      </c>
      <c r="J6" t="s">
        <v>454</v>
      </c>
      <c r="K6" t="s">
        <v>455</v>
      </c>
      <c r="L6" s="103">
        <v>206940</v>
      </c>
      <c r="M6">
        <v>0</v>
      </c>
      <c r="N6" t="s">
        <v>466</v>
      </c>
      <c r="O6" t="s">
        <v>467</v>
      </c>
      <c r="P6" t="s">
        <v>458</v>
      </c>
      <c r="R6">
        <v>0</v>
      </c>
      <c r="S6" t="s">
        <v>459</v>
      </c>
      <c r="T6" t="s">
        <v>458</v>
      </c>
      <c r="U6" t="s">
        <v>460</v>
      </c>
      <c r="V6" t="s">
        <v>458</v>
      </c>
    </row>
    <row r="7" spans="1:23" x14ac:dyDescent="0.2">
      <c r="A7" s="102">
        <v>43420</v>
      </c>
      <c r="B7" t="s">
        <v>450</v>
      </c>
      <c r="C7" t="s">
        <v>451</v>
      </c>
      <c r="D7" s="58">
        <v>18002</v>
      </c>
      <c r="E7" t="s">
        <v>452</v>
      </c>
      <c r="F7">
        <v>3001</v>
      </c>
      <c r="G7" t="s">
        <v>462</v>
      </c>
      <c r="H7">
        <v>1</v>
      </c>
      <c r="I7">
        <v>336</v>
      </c>
      <c r="J7" t="s">
        <v>454</v>
      </c>
      <c r="K7" t="s">
        <v>455</v>
      </c>
      <c r="L7" s="103">
        <v>397692</v>
      </c>
      <c r="M7">
        <v>0</v>
      </c>
      <c r="N7" t="s">
        <v>468</v>
      </c>
      <c r="O7" t="s">
        <v>469</v>
      </c>
      <c r="P7" t="s">
        <v>458</v>
      </c>
      <c r="R7">
        <v>0</v>
      </c>
      <c r="S7" t="s">
        <v>459</v>
      </c>
      <c r="T7" t="s">
        <v>458</v>
      </c>
      <c r="U7" t="s">
        <v>460</v>
      </c>
      <c r="V7" t="s">
        <v>458</v>
      </c>
    </row>
    <row r="8" spans="1:23" x14ac:dyDescent="0.2">
      <c r="A8" s="102">
        <v>43423</v>
      </c>
      <c r="B8" t="s">
        <v>450</v>
      </c>
      <c r="C8" t="s">
        <v>451</v>
      </c>
      <c r="D8" s="58">
        <v>18002</v>
      </c>
      <c r="E8" t="s">
        <v>452</v>
      </c>
      <c r="F8">
        <v>3010</v>
      </c>
      <c r="G8" t="s">
        <v>453</v>
      </c>
      <c r="H8">
        <v>8</v>
      </c>
      <c r="I8">
        <v>336</v>
      </c>
      <c r="J8" t="s">
        <v>454</v>
      </c>
      <c r="K8" t="s">
        <v>455</v>
      </c>
      <c r="L8" s="103">
        <v>206940</v>
      </c>
      <c r="M8">
        <v>0</v>
      </c>
      <c r="N8" t="s">
        <v>470</v>
      </c>
      <c r="O8" t="s">
        <v>467</v>
      </c>
      <c r="P8" t="s">
        <v>458</v>
      </c>
      <c r="R8">
        <v>0</v>
      </c>
      <c r="S8" t="s">
        <v>459</v>
      </c>
      <c r="T8" t="s">
        <v>458</v>
      </c>
      <c r="U8" t="s">
        <v>460</v>
      </c>
      <c r="V8" t="s">
        <v>458</v>
      </c>
    </row>
    <row r="9" spans="1:23" x14ac:dyDescent="0.2">
      <c r="A9" s="102">
        <v>43425</v>
      </c>
      <c r="B9" t="s">
        <v>450</v>
      </c>
      <c r="C9" t="s">
        <v>451</v>
      </c>
      <c r="D9" s="58">
        <v>18002</v>
      </c>
      <c r="E9" t="s">
        <v>452</v>
      </c>
      <c r="F9">
        <v>3010</v>
      </c>
      <c r="G9" t="s">
        <v>453</v>
      </c>
      <c r="H9">
        <v>8</v>
      </c>
      <c r="I9">
        <v>336</v>
      </c>
      <c r="J9" t="s">
        <v>454</v>
      </c>
      <c r="K9" t="s">
        <v>455</v>
      </c>
      <c r="L9" s="103">
        <v>206940</v>
      </c>
      <c r="M9">
        <v>0</v>
      </c>
      <c r="N9" t="s">
        <v>471</v>
      </c>
      <c r="O9" t="s">
        <v>467</v>
      </c>
      <c r="P9" t="s">
        <v>458</v>
      </c>
      <c r="R9">
        <v>0</v>
      </c>
      <c r="S9" t="s">
        <v>459</v>
      </c>
      <c r="T9" t="s">
        <v>458</v>
      </c>
      <c r="U9" t="s">
        <v>460</v>
      </c>
      <c r="V9" t="s">
        <v>458</v>
      </c>
    </row>
    <row r="10" spans="1:23" x14ac:dyDescent="0.2">
      <c r="A10" s="102">
        <v>43425</v>
      </c>
      <c r="B10" t="s">
        <v>450</v>
      </c>
      <c r="C10" t="s">
        <v>451</v>
      </c>
      <c r="D10" s="58">
        <v>18002</v>
      </c>
      <c r="E10" t="s">
        <v>452</v>
      </c>
      <c r="F10">
        <v>3001</v>
      </c>
      <c r="G10" t="s">
        <v>462</v>
      </c>
      <c r="H10">
        <v>2</v>
      </c>
      <c r="I10">
        <v>336</v>
      </c>
      <c r="J10" t="s">
        <v>454</v>
      </c>
      <c r="K10" t="s">
        <v>455</v>
      </c>
      <c r="L10" s="103">
        <v>397692</v>
      </c>
      <c r="M10">
        <v>0</v>
      </c>
      <c r="N10" t="s">
        <v>472</v>
      </c>
      <c r="O10" t="s">
        <v>469</v>
      </c>
      <c r="P10" t="s">
        <v>458</v>
      </c>
      <c r="R10">
        <v>0</v>
      </c>
      <c r="S10" t="s">
        <v>459</v>
      </c>
      <c r="T10" t="s">
        <v>458</v>
      </c>
      <c r="U10" t="s">
        <v>460</v>
      </c>
      <c r="V10" t="s">
        <v>458</v>
      </c>
    </row>
    <row r="11" spans="1:23" x14ac:dyDescent="0.2">
      <c r="A11" s="102">
        <v>43426</v>
      </c>
      <c r="B11" t="s">
        <v>450</v>
      </c>
      <c r="C11" t="s">
        <v>451</v>
      </c>
      <c r="D11" s="58">
        <v>18002</v>
      </c>
      <c r="E11" t="s">
        <v>452</v>
      </c>
      <c r="F11">
        <v>3001</v>
      </c>
      <c r="G11" t="s">
        <v>462</v>
      </c>
      <c r="H11">
        <v>1</v>
      </c>
      <c r="I11">
        <v>336</v>
      </c>
      <c r="J11" t="s">
        <v>454</v>
      </c>
      <c r="K11" t="s">
        <v>455</v>
      </c>
      <c r="L11" s="103">
        <v>397692</v>
      </c>
      <c r="M11">
        <v>0</v>
      </c>
      <c r="N11" t="s">
        <v>473</v>
      </c>
      <c r="O11" t="s">
        <v>469</v>
      </c>
      <c r="P11" t="s">
        <v>458</v>
      </c>
      <c r="R11">
        <v>0</v>
      </c>
      <c r="S11" t="s">
        <v>459</v>
      </c>
      <c r="T11" t="s">
        <v>458</v>
      </c>
      <c r="U11" t="s">
        <v>460</v>
      </c>
      <c r="V11" t="s">
        <v>458</v>
      </c>
    </row>
    <row r="12" spans="1:23" x14ac:dyDescent="0.2">
      <c r="A12" s="102">
        <v>43426</v>
      </c>
      <c r="B12" t="s">
        <v>450</v>
      </c>
      <c r="C12" t="s">
        <v>451</v>
      </c>
      <c r="D12" s="58">
        <v>18002</v>
      </c>
      <c r="E12" t="s">
        <v>452</v>
      </c>
      <c r="F12">
        <v>3003</v>
      </c>
      <c r="G12" t="s">
        <v>474</v>
      </c>
      <c r="H12">
        <v>4</v>
      </c>
      <c r="I12">
        <v>336</v>
      </c>
      <c r="J12" t="s">
        <v>454</v>
      </c>
      <c r="K12" t="s">
        <v>455</v>
      </c>
      <c r="L12" s="103">
        <v>279205</v>
      </c>
      <c r="M12">
        <v>0</v>
      </c>
      <c r="N12" t="s">
        <v>475</v>
      </c>
      <c r="O12" t="s">
        <v>476</v>
      </c>
      <c r="P12" t="s">
        <v>458</v>
      </c>
      <c r="R12">
        <v>0</v>
      </c>
      <c r="S12" t="s">
        <v>459</v>
      </c>
      <c r="T12" t="s">
        <v>458</v>
      </c>
      <c r="U12" t="s">
        <v>460</v>
      </c>
      <c r="V12" t="s">
        <v>458</v>
      </c>
    </row>
    <row r="13" spans="1:23" x14ac:dyDescent="0.2">
      <c r="A13" s="102">
        <v>43427</v>
      </c>
      <c r="B13" t="s">
        <v>450</v>
      </c>
      <c r="C13" t="s">
        <v>451</v>
      </c>
      <c r="D13" s="58">
        <v>18002</v>
      </c>
      <c r="E13" t="s">
        <v>452</v>
      </c>
      <c r="F13">
        <v>3010</v>
      </c>
      <c r="G13" t="s">
        <v>453</v>
      </c>
      <c r="H13">
        <v>8</v>
      </c>
      <c r="I13">
        <v>336</v>
      </c>
      <c r="J13" t="s">
        <v>454</v>
      </c>
      <c r="K13" t="s">
        <v>455</v>
      </c>
      <c r="L13" s="103">
        <v>206940</v>
      </c>
      <c r="M13">
        <v>0</v>
      </c>
      <c r="N13" t="s">
        <v>477</v>
      </c>
      <c r="O13" t="s">
        <v>467</v>
      </c>
      <c r="P13" t="s">
        <v>458</v>
      </c>
      <c r="R13">
        <v>0</v>
      </c>
      <c r="S13" t="s">
        <v>459</v>
      </c>
      <c r="T13" t="s">
        <v>458</v>
      </c>
      <c r="U13" t="s">
        <v>460</v>
      </c>
      <c r="V13" t="s">
        <v>458</v>
      </c>
    </row>
    <row r="14" spans="1:23" x14ac:dyDescent="0.2">
      <c r="A14" s="102">
        <v>43427</v>
      </c>
      <c r="B14" t="s">
        <v>450</v>
      </c>
      <c r="C14" t="s">
        <v>451</v>
      </c>
      <c r="D14" s="58">
        <v>18002</v>
      </c>
      <c r="E14" t="s">
        <v>452</v>
      </c>
      <c r="F14">
        <v>3001</v>
      </c>
      <c r="G14" t="s">
        <v>462</v>
      </c>
      <c r="H14">
        <v>1</v>
      </c>
      <c r="I14">
        <v>336</v>
      </c>
      <c r="J14" t="s">
        <v>454</v>
      </c>
      <c r="K14" t="s">
        <v>455</v>
      </c>
      <c r="L14" s="103">
        <v>397692</v>
      </c>
      <c r="M14">
        <v>0</v>
      </c>
      <c r="N14" t="s">
        <v>478</v>
      </c>
      <c r="O14" t="s">
        <v>469</v>
      </c>
      <c r="P14" t="s">
        <v>458</v>
      </c>
      <c r="R14">
        <v>0</v>
      </c>
      <c r="S14" t="s">
        <v>459</v>
      </c>
      <c r="T14" t="s">
        <v>458</v>
      </c>
      <c r="U14" t="s">
        <v>460</v>
      </c>
      <c r="V14" t="s">
        <v>458</v>
      </c>
    </row>
    <row r="15" spans="1:23" x14ac:dyDescent="0.2">
      <c r="A15" s="102">
        <v>43427</v>
      </c>
      <c r="B15" t="s">
        <v>450</v>
      </c>
      <c r="C15" t="s">
        <v>451</v>
      </c>
      <c r="D15" s="58">
        <v>18002</v>
      </c>
      <c r="E15" t="s">
        <v>452</v>
      </c>
      <c r="F15">
        <v>3003</v>
      </c>
      <c r="G15" t="s">
        <v>474</v>
      </c>
      <c r="H15">
        <v>8</v>
      </c>
      <c r="I15">
        <v>336</v>
      </c>
      <c r="J15" t="s">
        <v>454</v>
      </c>
      <c r="K15" t="s">
        <v>455</v>
      </c>
      <c r="L15" s="103">
        <v>279205</v>
      </c>
      <c r="M15">
        <v>0</v>
      </c>
      <c r="N15" t="s">
        <v>479</v>
      </c>
      <c r="O15" t="s">
        <v>476</v>
      </c>
      <c r="P15" t="s">
        <v>458</v>
      </c>
      <c r="R15">
        <v>0</v>
      </c>
      <c r="S15" t="s">
        <v>459</v>
      </c>
      <c r="T15" t="s">
        <v>458</v>
      </c>
      <c r="U15" t="s">
        <v>460</v>
      </c>
      <c r="V15" t="s">
        <v>458</v>
      </c>
    </row>
    <row r="16" spans="1:23" x14ac:dyDescent="0.2">
      <c r="A16" s="102">
        <v>43430</v>
      </c>
      <c r="B16" t="s">
        <v>450</v>
      </c>
      <c r="C16" t="s">
        <v>451</v>
      </c>
      <c r="D16" s="58">
        <v>18002</v>
      </c>
      <c r="E16" t="s">
        <v>452</v>
      </c>
      <c r="F16">
        <v>3010</v>
      </c>
      <c r="G16" t="s">
        <v>453</v>
      </c>
      <c r="H16">
        <v>8</v>
      </c>
      <c r="I16">
        <v>336</v>
      </c>
      <c r="J16" t="s">
        <v>454</v>
      </c>
      <c r="K16" t="s">
        <v>455</v>
      </c>
      <c r="L16" s="103">
        <v>206940</v>
      </c>
      <c r="M16">
        <v>0</v>
      </c>
      <c r="N16" t="s">
        <v>480</v>
      </c>
      <c r="O16" t="s">
        <v>467</v>
      </c>
      <c r="P16" t="s">
        <v>458</v>
      </c>
      <c r="R16">
        <v>0</v>
      </c>
      <c r="S16" t="s">
        <v>459</v>
      </c>
      <c r="T16" t="s">
        <v>458</v>
      </c>
      <c r="U16" t="s">
        <v>460</v>
      </c>
      <c r="V16" t="s">
        <v>458</v>
      </c>
    </row>
    <row r="17" spans="1:22" x14ac:dyDescent="0.2">
      <c r="A17" s="102">
        <v>43430</v>
      </c>
      <c r="B17" t="s">
        <v>450</v>
      </c>
      <c r="C17" t="s">
        <v>451</v>
      </c>
      <c r="D17" s="58">
        <v>18002</v>
      </c>
      <c r="E17" t="s">
        <v>452</v>
      </c>
      <c r="F17">
        <v>3009</v>
      </c>
      <c r="G17" t="s">
        <v>481</v>
      </c>
      <c r="H17">
        <v>8</v>
      </c>
      <c r="I17">
        <v>336</v>
      </c>
      <c r="J17" t="s">
        <v>454</v>
      </c>
      <c r="K17" t="s">
        <v>455</v>
      </c>
      <c r="L17" s="103">
        <v>203576</v>
      </c>
      <c r="M17">
        <v>0</v>
      </c>
      <c r="N17" t="s">
        <v>482</v>
      </c>
      <c r="O17" t="s">
        <v>483</v>
      </c>
      <c r="P17" t="s">
        <v>458</v>
      </c>
      <c r="R17">
        <v>0</v>
      </c>
      <c r="S17" t="s">
        <v>459</v>
      </c>
      <c r="T17" t="s">
        <v>458</v>
      </c>
      <c r="U17" t="s">
        <v>460</v>
      </c>
      <c r="V17" t="s">
        <v>458</v>
      </c>
    </row>
    <row r="18" spans="1:22" x14ac:dyDescent="0.2">
      <c r="A18" s="102">
        <v>43430</v>
      </c>
      <c r="B18" t="s">
        <v>450</v>
      </c>
      <c r="C18" t="s">
        <v>451</v>
      </c>
      <c r="D18" s="58">
        <v>18002</v>
      </c>
      <c r="E18" t="s">
        <v>452</v>
      </c>
      <c r="F18">
        <v>3001</v>
      </c>
      <c r="G18" t="s">
        <v>462</v>
      </c>
      <c r="H18">
        <v>1</v>
      </c>
      <c r="I18">
        <v>336</v>
      </c>
      <c r="J18" t="s">
        <v>454</v>
      </c>
      <c r="K18" t="s">
        <v>455</v>
      </c>
      <c r="L18" s="103">
        <v>397692</v>
      </c>
      <c r="M18">
        <v>0</v>
      </c>
      <c r="N18" t="s">
        <v>484</v>
      </c>
      <c r="O18" t="s">
        <v>469</v>
      </c>
      <c r="P18" t="s">
        <v>458</v>
      </c>
      <c r="R18">
        <v>0</v>
      </c>
      <c r="S18" t="s">
        <v>459</v>
      </c>
      <c r="T18" t="s">
        <v>458</v>
      </c>
      <c r="U18" t="s">
        <v>460</v>
      </c>
      <c r="V18" t="s">
        <v>458</v>
      </c>
    </row>
    <row r="19" spans="1:22" x14ac:dyDescent="0.2">
      <c r="A19" s="102">
        <v>43430</v>
      </c>
      <c r="B19" t="s">
        <v>450</v>
      </c>
      <c r="C19" t="s">
        <v>451</v>
      </c>
      <c r="D19" s="58">
        <v>18002</v>
      </c>
      <c r="E19" t="s">
        <v>452</v>
      </c>
      <c r="F19">
        <v>3003</v>
      </c>
      <c r="G19" t="s">
        <v>474</v>
      </c>
      <c r="H19">
        <v>6</v>
      </c>
      <c r="I19">
        <v>336</v>
      </c>
      <c r="J19" t="s">
        <v>454</v>
      </c>
      <c r="K19" t="s">
        <v>455</v>
      </c>
      <c r="L19" s="103">
        <v>279205</v>
      </c>
      <c r="M19">
        <v>0</v>
      </c>
      <c r="N19" t="s">
        <v>485</v>
      </c>
      <c r="O19" t="s">
        <v>476</v>
      </c>
      <c r="P19" t="s">
        <v>458</v>
      </c>
      <c r="R19">
        <v>0</v>
      </c>
      <c r="S19" t="s">
        <v>459</v>
      </c>
      <c r="T19" t="s">
        <v>458</v>
      </c>
      <c r="U19" t="s">
        <v>460</v>
      </c>
      <c r="V19" t="s">
        <v>458</v>
      </c>
    </row>
    <row r="20" spans="1:22" x14ac:dyDescent="0.2">
      <c r="A20" s="102">
        <v>43431</v>
      </c>
      <c r="B20" t="s">
        <v>450</v>
      </c>
      <c r="C20" t="s">
        <v>451</v>
      </c>
      <c r="D20" s="58">
        <v>18002</v>
      </c>
      <c r="E20" t="s">
        <v>452</v>
      </c>
      <c r="F20">
        <v>3010</v>
      </c>
      <c r="G20" t="s">
        <v>453</v>
      </c>
      <c r="H20">
        <v>8</v>
      </c>
      <c r="I20">
        <v>336</v>
      </c>
      <c r="J20" t="s">
        <v>454</v>
      </c>
      <c r="K20" t="s">
        <v>455</v>
      </c>
      <c r="L20" s="103">
        <v>206940</v>
      </c>
      <c r="M20">
        <v>0</v>
      </c>
      <c r="N20" t="s">
        <v>486</v>
      </c>
      <c r="O20" t="s">
        <v>467</v>
      </c>
      <c r="P20" t="s">
        <v>458</v>
      </c>
      <c r="R20">
        <v>0</v>
      </c>
      <c r="S20" t="s">
        <v>459</v>
      </c>
      <c r="T20" t="s">
        <v>458</v>
      </c>
      <c r="U20" t="s">
        <v>460</v>
      </c>
      <c r="V20" t="s">
        <v>458</v>
      </c>
    </row>
    <row r="21" spans="1:22" x14ac:dyDescent="0.2">
      <c r="A21" s="102">
        <v>43431</v>
      </c>
      <c r="B21" t="s">
        <v>450</v>
      </c>
      <c r="C21" t="s">
        <v>451</v>
      </c>
      <c r="D21" s="58">
        <v>18002</v>
      </c>
      <c r="E21" t="s">
        <v>452</v>
      </c>
      <c r="F21">
        <v>3011</v>
      </c>
      <c r="G21" t="s">
        <v>487</v>
      </c>
      <c r="H21">
        <v>8</v>
      </c>
      <c r="I21">
        <v>336</v>
      </c>
      <c r="J21" t="s">
        <v>454</v>
      </c>
      <c r="K21" t="s">
        <v>455</v>
      </c>
      <c r="L21" s="103">
        <v>198741</v>
      </c>
      <c r="M21">
        <v>0</v>
      </c>
      <c r="N21" t="s">
        <v>488</v>
      </c>
      <c r="O21" t="s">
        <v>489</v>
      </c>
      <c r="P21" t="s">
        <v>458</v>
      </c>
      <c r="R21">
        <v>0</v>
      </c>
      <c r="S21" t="s">
        <v>459</v>
      </c>
      <c r="T21" t="s">
        <v>458</v>
      </c>
      <c r="U21" t="s">
        <v>460</v>
      </c>
      <c r="V21" t="s">
        <v>458</v>
      </c>
    </row>
    <row r="22" spans="1:22" x14ac:dyDescent="0.2">
      <c r="A22" s="102">
        <v>43431</v>
      </c>
      <c r="B22" t="s">
        <v>450</v>
      </c>
      <c r="C22" t="s">
        <v>451</v>
      </c>
      <c r="D22" s="58">
        <v>18002</v>
      </c>
      <c r="E22" t="s">
        <v>452</v>
      </c>
      <c r="F22">
        <v>3009</v>
      </c>
      <c r="G22" t="s">
        <v>481</v>
      </c>
      <c r="H22">
        <v>8</v>
      </c>
      <c r="I22">
        <v>336</v>
      </c>
      <c r="J22" t="s">
        <v>454</v>
      </c>
      <c r="K22" t="s">
        <v>455</v>
      </c>
      <c r="L22" s="103">
        <v>203576</v>
      </c>
      <c r="M22">
        <v>0</v>
      </c>
      <c r="N22" t="s">
        <v>490</v>
      </c>
      <c r="O22" t="s">
        <v>483</v>
      </c>
      <c r="P22" t="s">
        <v>458</v>
      </c>
      <c r="R22">
        <v>0</v>
      </c>
      <c r="S22" t="s">
        <v>459</v>
      </c>
      <c r="T22" t="s">
        <v>458</v>
      </c>
      <c r="U22" t="s">
        <v>460</v>
      </c>
      <c r="V22" t="s">
        <v>458</v>
      </c>
    </row>
    <row r="23" spans="1:22" x14ac:dyDescent="0.2">
      <c r="A23" s="102">
        <v>43431</v>
      </c>
      <c r="B23" t="s">
        <v>450</v>
      </c>
      <c r="C23" t="s">
        <v>451</v>
      </c>
      <c r="D23" s="58">
        <v>18002</v>
      </c>
      <c r="E23" t="s">
        <v>452</v>
      </c>
      <c r="F23">
        <v>3001</v>
      </c>
      <c r="G23" t="s">
        <v>462</v>
      </c>
      <c r="H23">
        <v>1</v>
      </c>
      <c r="I23">
        <v>336</v>
      </c>
      <c r="J23" t="s">
        <v>454</v>
      </c>
      <c r="K23" t="s">
        <v>455</v>
      </c>
      <c r="L23" s="103">
        <v>397692</v>
      </c>
      <c r="M23">
        <v>0</v>
      </c>
      <c r="N23" t="s">
        <v>491</v>
      </c>
      <c r="O23" t="s">
        <v>469</v>
      </c>
      <c r="P23" t="s">
        <v>458</v>
      </c>
      <c r="R23">
        <v>0</v>
      </c>
      <c r="S23" t="s">
        <v>459</v>
      </c>
      <c r="T23" t="s">
        <v>458</v>
      </c>
      <c r="U23" t="s">
        <v>460</v>
      </c>
      <c r="V23" t="s">
        <v>458</v>
      </c>
    </row>
    <row r="24" spans="1:22" x14ac:dyDescent="0.2">
      <c r="A24" s="102">
        <v>43431</v>
      </c>
      <c r="B24" t="s">
        <v>450</v>
      </c>
      <c r="C24" t="s">
        <v>451</v>
      </c>
      <c r="D24" s="58">
        <v>18002</v>
      </c>
      <c r="E24" t="s">
        <v>452</v>
      </c>
      <c r="F24">
        <v>3003</v>
      </c>
      <c r="G24" t="s">
        <v>474</v>
      </c>
      <c r="H24">
        <v>4</v>
      </c>
      <c r="I24">
        <v>336</v>
      </c>
      <c r="J24" t="s">
        <v>454</v>
      </c>
      <c r="K24" t="s">
        <v>455</v>
      </c>
      <c r="L24" s="103">
        <v>279205</v>
      </c>
      <c r="M24">
        <v>0</v>
      </c>
      <c r="N24" t="s">
        <v>492</v>
      </c>
      <c r="O24" t="s">
        <v>476</v>
      </c>
      <c r="P24" t="s">
        <v>458</v>
      </c>
      <c r="R24">
        <v>0</v>
      </c>
      <c r="S24" t="s">
        <v>459</v>
      </c>
      <c r="T24" t="s">
        <v>458</v>
      </c>
      <c r="U24" t="s">
        <v>460</v>
      </c>
      <c r="V24" t="s">
        <v>458</v>
      </c>
    </row>
    <row r="25" spans="1:22" x14ac:dyDescent="0.2">
      <c r="A25" s="102">
        <v>43432</v>
      </c>
      <c r="B25" t="s">
        <v>450</v>
      </c>
      <c r="C25" t="s">
        <v>451</v>
      </c>
      <c r="D25" s="58">
        <v>18002</v>
      </c>
      <c r="E25" t="s">
        <v>452</v>
      </c>
      <c r="F25">
        <v>3010</v>
      </c>
      <c r="G25" t="s">
        <v>453</v>
      </c>
      <c r="H25">
        <v>8</v>
      </c>
      <c r="I25">
        <v>336</v>
      </c>
      <c r="J25" t="s">
        <v>454</v>
      </c>
      <c r="K25" t="s">
        <v>455</v>
      </c>
      <c r="L25" s="103">
        <v>206940</v>
      </c>
      <c r="M25">
        <v>0</v>
      </c>
      <c r="N25" t="s">
        <v>493</v>
      </c>
      <c r="O25" t="s">
        <v>467</v>
      </c>
      <c r="P25" t="s">
        <v>458</v>
      </c>
      <c r="R25">
        <v>0</v>
      </c>
      <c r="S25" t="s">
        <v>459</v>
      </c>
      <c r="T25" t="s">
        <v>458</v>
      </c>
      <c r="U25" t="s">
        <v>460</v>
      </c>
      <c r="V25" t="s">
        <v>458</v>
      </c>
    </row>
    <row r="26" spans="1:22" x14ac:dyDescent="0.2">
      <c r="A26" s="102">
        <v>43432</v>
      </c>
      <c r="B26" t="s">
        <v>450</v>
      </c>
      <c r="C26" t="s">
        <v>451</v>
      </c>
      <c r="D26" s="58">
        <v>18002</v>
      </c>
      <c r="E26" t="s">
        <v>452</v>
      </c>
      <c r="F26">
        <v>3009</v>
      </c>
      <c r="G26" t="s">
        <v>481</v>
      </c>
      <c r="H26">
        <v>8</v>
      </c>
      <c r="I26">
        <v>336</v>
      </c>
      <c r="J26" t="s">
        <v>454</v>
      </c>
      <c r="K26" t="s">
        <v>455</v>
      </c>
      <c r="L26" s="103">
        <v>203576</v>
      </c>
      <c r="M26">
        <v>0</v>
      </c>
      <c r="N26" t="s">
        <v>494</v>
      </c>
      <c r="O26" t="s">
        <v>483</v>
      </c>
      <c r="P26" t="s">
        <v>458</v>
      </c>
      <c r="R26">
        <v>0</v>
      </c>
      <c r="S26" t="s">
        <v>459</v>
      </c>
      <c r="T26" t="s">
        <v>458</v>
      </c>
      <c r="U26" t="s">
        <v>460</v>
      </c>
      <c r="V26" t="s">
        <v>458</v>
      </c>
    </row>
    <row r="27" spans="1:22" x14ac:dyDescent="0.2">
      <c r="A27" s="102">
        <v>43432</v>
      </c>
      <c r="B27" t="s">
        <v>450</v>
      </c>
      <c r="C27" t="s">
        <v>451</v>
      </c>
      <c r="D27" s="58">
        <v>18002</v>
      </c>
      <c r="E27" t="s">
        <v>452</v>
      </c>
      <c r="F27">
        <v>3001</v>
      </c>
      <c r="G27" t="s">
        <v>462</v>
      </c>
      <c r="H27">
        <v>1</v>
      </c>
      <c r="I27">
        <v>336</v>
      </c>
      <c r="J27" t="s">
        <v>454</v>
      </c>
      <c r="K27" t="s">
        <v>455</v>
      </c>
      <c r="L27" s="103">
        <v>397692</v>
      </c>
      <c r="M27">
        <v>0</v>
      </c>
      <c r="N27" t="s">
        <v>495</v>
      </c>
      <c r="O27" t="s">
        <v>469</v>
      </c>
      <c r="P27" t="s">
        <v>458</v>
      </c>
      <c r="R27">
        <v>0</v>
      </c>
      <c r="S27" t="s">
        <v>459</v>
      </c>
      <c r="T27" t="s">
        <v>458</v>
      </c>
      <c r="U27" t="s">
        <v>460</v>
      </c>
      <c r="V27" t="s">
        <v>458</v>
      </c>
    </row>
    <row r="28" spans="1:22" x14ac:dyDescent="0.2">
      <c r="A28" s="102">
        <v>43433</v>
      </c>
      <c r="B28" t="s">
        <v>450</v>
      </c>
      <c r="C28" t="s">
        <v>451</v>
      </c>
      <c r="D28" s="58">
        <v>18002</v>
      </c>
      <c r="E28" t="s">
        <v>452</v>
      </c>
      <c r="F28">
        <v>3010</v>
      </c>
      <c r="G28" t="s">
        <v>453</v>
      </c>
      <c r="H28">
        <v>8</v>
      </c>
      <c r="I28">
        <v>336</v>
      </c>
      <c r="J28" t="s">
        <v>454</v>
      </c>
      <c r="K28" t="s">
        <v>455</v>
      </c>
      <c r="L28" s="103">
        <v>206940</v>
      </c>
      <c r="M28">
        <v>0</v>
      </c>
      <c r="N28" t="s">
        <v>496</v>
      </c>
      <c r="O28" t="s">
        <v>467</v>
      </c>
      <c r="P28" t="s">
        <v>458</v>
      </c>
      <c r="R28">
        <v>0</v>
      </c>
      <c r="S28" t="s">
        <v>459</v>
      </c>
      <c r="T28" t="s">
        <v>458</v>
      </c>
      <c r="U28" t="s">
        <v>460</v>
      </c>
      <c r="V28" t="s">
        <v>458</v>
      </c>
    </row>
    <row r="29" spans="1:22" x14ac:dyDescent="0.2">
      <c r="A29" s="102">
        <v>43433</v>
      </c>
      <c r="B29" t="s">
        <v>450</v>
      </c>
      <c r="C29" t="s">
        <v>451</v>
      </c>
      <c r="D29" s="58">
        <v>18002</v>
      </c>
      <c r="E29" t="s">
        <v>452</v>
      </c>
      <c r="F29">
        <v>3009</v>
      </c>
      <c r="G29" t="s">
        <v>481</v>
      </c>
      <c r="H29">
        <v>8</v>
      </c>
      <c r="I29">
        <v>336</v>
      </c>
      <c r="J29" t="s">
        <v>454</v>
      </c>
      <c r="K29" t="s">
        <v>455</v>
      </c>
      <c r="L29" s="103">
        <v>203576</v>
      </c>
      <c r="M29">
        <v>0</v>
      </c>
      <c r="N29" t="s">
        <v>497</v>
      </c>
      <c r="O29" t="s">
        <v>483</v>
      </c>
      <c r="P29" t="s">
        <v>458</v>
      </c>
      <c r="R29">
        <v>0</v>
      </c>
      <c r="S29" t="s">
        <v>459</v>
      </c>
      <c r="T29" t="s">
        <v>458</v>
      </c>
      <c r="U29" t="s">
        <v>460</v>
      </c>
      <c r="V29" t="s">
        <v>458</v>
      </c>
    </row>
    <row r="30" spans="1:22" x14ac:dyDescent="0.2">
      <c r="A30" s="102">
        <v>43433</v>
      </c>
      <c r="B30" t="s">
        <v>450</v>
      </c>
      <c r="C30" t="s">
        <v>451</v>
      </c>
      <c r="D30" s="58">
        <v>18002</v>
      </c>
      <c r="E30" t="s">
        <v>452</v>
      </c>
      <c r="F30">
        <v>3001</v>
      </c>
      <c r="G30" t="s">
        <v>462</v>
      </c>
      <c r="H30">
        <v>1</v>
      </c>
      <c r="I30">
        <v>336</v>
      </c>
      <c r="J30" t="s">
        <v>454</v>
      </c>
      <c r="K30" t="s">
        <v>455</v>
      </c>
      <c r="L30" s="103">
        <v>397692</v>
      </c>
      <c r="M30">
        <v>0</v>
      </c>
      <c r="N30" t="s">
        <v>498</v>
      </c>
      <c r="O30" t="s">
        <v>469</v>
      </c>
      <c r="P30" t="s">
        <v>458</v>
      </c>
      <c r="R30">
        <v>0</v>
      </c>
      <c r="S30" t="s">
        <v>459</v>
      </c>
      <c r="T30" t="s">
        <v>458</v>
      </c>
      <c r="U30" t="s">
        <v>460</v>
      </c>
      <c r="V30" t="s">
        <v>458</v>
      </c>
    </row>
    <row r="31" spans="1:22" x14ac:dyDescent="0.2">
      <c r="A31" s="102">
        <v>43433</v>
      </c>
      <c r="B31" t="s">
        <v>450</v>
      </c>
      <c r="C31" t="s">
        <v>451</v>
      </c>
      <c r="D31" s="58">
        <v>18002</v>
      </c>
      <c r="E31" t="s">
        <v>452</v>
      </c>
      <c r="F31">
        <v>3003</v>
      </c>
      <c r="G31" t="s">
        <v>474</v>
      </c>
      <c r="H31">
        <v>8</v>
      </c>
      <c r="I31">
        <v>336</v>
      </c>
      <c r="J31" t="s">
        <v>454</v>
      </c>
      <c r="K31" t="s">
        <v>455</v>
      </c>
      <c r="L31" s="103">
        <v>279205</v>
      </c>
      <c r="M31">
        <v>0</v>
      </c>
      <c r="N31" t="s">
        <v>499</v>
      </c>
      <c r="O31" t="s">
        <v>476</v>
      </c>
      <c r="P31" t="s">
        <v>458</v>
      </c>
      <c r="R31">
        <v>0</v>
      </c>
      <c r="S31" t="s">
        <v>459</v>
      </c>
      <c r="T31" t="s">
        <v>458</v>
      </c>
      <c r="U31" t="s">
        <v>460</v>
      </c>
      <c r="V31" t="s">
        <v>458</v>
      </c>
    </row>
    <row r="32" spans="1:22" x14ac:dyDescent="0.2">
      <c r="A32" s="102">
        <v>43434</v>
      </c>
      <c r="B32" t="s">
        <v>450</v>
      </c>
      <c r="C32" t="s">
        <v>451</v>
      </c>
      <c r="D32" s="58">
        <v>18002</v>
      </c>
      <c r="E32" t="s">
        <v>452</v>
      </c>
      <c r="F32">
        <v>3010</v>
      </c>
      <c r="G32" t="s">
        <v>453</v>
      </c>
      <c r="H32">
        <v>8</v>
      </c>
      <c r="I32">
        <v>336</v>
      </c>
      <c r="J32" t="s">
        <v>454</v>
      </c>
      <c r="K32" t="s">
        <v>455</v>
      </c>
      <c r="L32" s="103">
        <v>206940</v>
      </c>
      <c r="M32">
        <v>0</v>
      </c>
      <c r="N32" t="s">
        <v>500</v>
      </c>
      <c r="O32" t="s">
        <v>467</v>
      </c>
      <c r="P32" t="s">
        <v>458</v>
      </c>
      <c r="R32">
        <v>0</v>
      </c>
      <c r="S32" t="s">
        <v>459</v>
      </c>
      <c r="T32" t="s">
        <v>458</v>
      </c>
      <c r="U32" t="s">
        <v>460</v>
      </c>
      <c r="V32" t="s">
        <v>458</v>
      </c>
    </row>
    <row r="33" spans="1:22" x14ac:dyDescent="0.2">
      <c r="A33" s="102">
        <v>43434</v>
      </c>
      <c r="B33" t="s">
        <v>450</v>
      </c>
      <c r="C33" t="s">
        <v>451</v>
      </c>
      <c r="D33" s="58">
        <v>18002</v>
      </c>
      <c r="E33" t="s">
        <v>452</v>
      </c>
      <c r="F33">
        <v>3009</v>
      </c>
      <c r="G33" t="s">
        <v>481</v>
      </c>
      <c r="H33">
        <v>8</v>
      </c>
      <c r="I33">
        <v>336</v>
      </c>
      <c r="J33" t="s">
        <v>454</v>
      </c>
      <c r="K33" t="s">
        <v>455</v>
      </c>
      <c r="L33" s="103">
        <v>203576</v>
      </c>
      <c r="M33">
        <v>0</v>
      </c>
      <c r="N33" t="s">
        <v>501</v>
      </c>
      <c r="O33" t="s">
        <v>483</v>
      </c>
      <c r="P33" t="s">
        <v>458</v>
      </c>
      <c r="R33">
        <v>0</v>
      </c>
      <c r="S33" t="s">
        <v>459</v>
      </c>
      <c r="T33" t="s">
        <v>458</v>
      </c>
      <c r="U33" t="s">
        <v>460</v>
      </c>
      <c r="V33" t="s">
        <v>458</v>
      </c>
    </row>
    <row r="34" spans="1:22" x14ac:dyDescent="0.2">
      <c r="A34" s="102">
        <v>43434</v>
      </c>
      <c r="B34" t="s">
        <v>450</v>
      </c>
      <c r="C34" t="s">
        <v>451</v>
      </c>
      <c r="D34" s="58">
        <v>18002</v>
      </c>
      <c r="E34" t="s">
        <v>452</v>
      </c>
      <c r="F34">
        <v>3001</v>
      </c>
      <c r="G34" t="s">
        <v>462</v>
      </c>
      <c r="H34">
        <v>1</v>
      </c>
      <c r="I34">
        <v>336</v>
      </c>
      <c r="J34" t="s">
        <v>454</v>
      </c>
      <c r="K34" t="s">
        <v>455</v>
      </c>
      <c r="L34" s="103">
        <v>397692</v>
      </c>
      <c r="M34">
        <v>0</v>
      </c>
      <c r="N34" t="s">
        <v>502</v>
      </c>
      <c r="O34" t="s">
        <v>469</v>
      </c>
      <c r="P34" t="s">
        <v>458</v>
      </c>
      <c r="R34">
        <v>0</v>
      </c>
      <c r="S34" t="s">
        <v>459</v>
      </c>
      <c r="T34" t="s">
        <v>458</v>
      </c>
      <c r="U34" t="s">
        <v>460</v>
      </c>
      <c r="V34" t="s">
        <v>458</v>
      </c>
    </row>
    <row r="35" spans="1:22" x14ac:dyDescent="0.2">
      <c r="A35" s="102">
        <v>43434</v>
      </c>
      <c r="B35" t="s">
        <v>450</v>
      </c>
      <c r="C35" t="s">
        <v>451</v>
      </c>
      <c r="D35" s="58">
        <v>18002</v>
      </c>
      <c r="E35" t="s">
        <v>452</v>
      </c>
      <c r="F35">
        <v>3003</v>
      </c>
      <c r="G35" t="s">
        <v>474</v>
      </c>
      <c r="H35">
        <v>7</v>
      </c>
      <c r="I35">
        <v>336</v>
      </c>
      <c r="J35" t="s">
        <v>454</v>
      </c>
      <c r="K35" t="s">
        <v>455</v>
      </c>
      <c r="L35" s="103">
        <v>279205</v>
      </c>
      <c r="M35">
        <v>0</v>
      </c>
      <c r="N35" t="s">
        <v>503</v>
      </c>
      <c r="O35" t="s">
        <v>476</v>
      </c>
      <c r="P35" t="s">
        <v>458</v>
      </c>
      <c r="R35">
        <v>0</v>
      </c>
      <c r="S35" t="s">
        <v>459</v>
      </c>
      <c r="T35" t="s">
        <v>458</v>
      </c>
      <c r="U35" t="s">
        <v>460</v>
      </c>
      <c r="V35" t="s">
        <v>458</v>
      </c>
    </row>
    <row r="36" spans="1:22" x14ac:dyDescent="0.2">
      <c r="A36" s="102">
        <v>43437</v>
      </c>
      <c r="B36" t="s">
        <v>450</v>
      </c>
      <c r="C36" t="s">
        <v>451</v>
      </c>
      <c r="D36" s="58">
        <v>18002</v>
      </c>
      <c r="E36" t="s">
        <v>452</v>
      </c>
      <c r="F36">
        <v>3009</v>
      </c>
      <c r="G36" t="s">
        <v>481</v>
      </c>
      <c r="H36">
        <v>8</v>
      </c>
      <c r="I36">
        <v>336</v>
      </c>
      <c r="J36" t="s">
        <v>454</v>
      </c>
      <c r="K36" t="s">
        <v>455</v>
      </c>
      <c r="L36" s="103">
        <v>197081</v>
      </c>
      <c r="M36">
        <v>0</v>
      </c>
      <c r="N36" t="s">
        <v>504</v>
      </c>
      <c r="O36" t="s">
        <v>505</v>
      </c>
      <c r="P36" t="s">
        <v>458</v>
      </c>
      <c r="R36">
        <v>0</v>
      </c>
      <c r="S36" t="s">
        <v>459</v>
      </c>
      <c r="T36" t="s">
        <v>458</v>
      </c>
      <c r="U36" t="s">
        <v>460</v>
      </c>
      <c r="V36" t="s">
        <v>458</v>
      </c>
    </row>
    <row r="37" spans="1:22" x14ac:dyDescent="0.2">
      <c r="A37" s="102">
        <v>43437</v>
      </c>
      <c r="B37" t="s">
        <v>450</v>
      </c>
      <c r="C37" t="s">
        <v>451</v>
      </c>
      <c r="D37" s="58">
        <v>18002</v>
      </c>
      <c r="E37" t="s">
        <v>452</v>
      </c>
      <c r="F37">
        <v>3010</v>
      </c>
      <c r="G37" t="s">
        <v>453</v>
      </c>
      <c r="H37">
        <v>8</v>
      </c>
      <c r="I37">
        <v>336</v>
      </c>
      <c r="J37" t="s">
        <v>454</v>
      </c>
      <c r="K37" t="s">
        <v>455</v>
      </c>
      <c r="L37" s="103">
        <v>197559</v>
      </c>
      <c r="M37">
        <v>0</v>
      </c>
      <c r="N37" t="s">
        <v>506</v>
      </c>
      <c r="O37" t="s">
        <v>507</v>
      </c>
      <c r="P37" t="s">
        <v>458</v>
      </c>
      <c r="R37">
        <v>0</v>
      </c>
      <c r="S37" t="s">
        <v>459</v>
      </c>
      <c r="T37" t="s">
        <v>458</v>
      </c>
      <c r="U37" t="s">
        <v>460</v>
      </c>
      <c r="V37" t="s">
        <v>458</v>
      </c>
    </row>
    <row r="38" spans="1:22" x14ac:dyDescent="0.2">
      <c r="A38" s="102">
        <v>43437</v>
      </c>
      <c r="B38" t="s">
        <v>450</v>
      </c>
      <c r="C38" t="s">
        <v>451</v>
      </c>
      <c r="D38" s="58">
        <v>18002</v>
      </c>
      <c r="E38" t="s">
        <v>452</v>
      </c>
      <c r="F38">
        <v>3003</v>
      </c>
      <c r="G38" t="s">
        <v>474</v>
      </c>
      <c r="H38">
        <v>8</v>
      </c>
      <c r="I38">
        <v>336</v>
      </c>
      <c r="J38" t="s">
        <v>454</v>
      </c>
      <c r="K38" t="s">
        <v>455</v>
      </c>
      <c r="L38" s="103">
        <v>253910</v>
      </c>
      <c r="M38">
        <v>0</v>
      </c>
      <c r="N38" t="s">
        <v>508</v>
      </c>
      <c r="O38" t="s">
        <v>509</v>
      </c>
      <c r="P38" t="s">
        <v>458</v>
      </c>
      <c r="R38">
        <v>0</v>
      </c>
      <c r="S38" t="s">
        <v>459</v>
      </c>
      <c r="T38" t="s">
        <v>458</v>
      </c>
      <c r="U38" t="s">
        <v>460</v>
      </c>
      <c r="V38" t="s">
        <v>458</v>
      </c>
    </row>
    <row r="39" spans="1:22" x14ac:dyDescent="0.2">
      <c r="A39" s="102">
        <v>43437</v>
      </c>
      <c r="B39" t="s">
        <v>450</v>
      </c>
      <c r="C39" t="s">
        <v>451</v>
      </c>
      <c r="D39" s="58">
        <v>18002</v>
      </c>
      <c r="E39" t="s">
        <v>452</v>
      </c>
      <c r="F39">
        <v>3001</v>
      </c>
      <c r="G39" t="s">
        <v>462</v>
      </c>
      <c r="H39">
        <v>1</v>
      </c>
      <c r="I39">
        <v>336</v>
      </c>
      <c r="J39" t="s">
        <v>454</v>
      </c>
      <c r="K39" t="s">
        <v>455</v>
      </c>
      <c r="L39" s="103">
        <v>377842</v>
      </c>
      <c r="M39">
        <v>0</v>
      </c>
      <c r="N39" t="s">
        <v>510</v>
      </c>
      <c r="O39" t="s">
        <v>511</v>
      </c>
      <c r="P39" t="s">
        <v>458</v>
      </c>
      <c r="R39">
        <v>0</v>
      </c>
      <c r="S39" t="s">
        <v>459</v>
      </c>
      <c r="T39" t="s">
        <v>458</v>
      </c>
      <c r="U39" t="s">
        <v>460</v>
      </c>
      <c r="V39" t="s">
        <v>458</v>
      </c>
    </row>
    <row r="40" spans="1:22" x14ac:dyDescent="0.2">
      <c r="A40" s="102">
        <v>43438</v>
      </c>
      <c r="B40" t="s">
        <v>450</v>
      </c>
      <c r="C40" t="s">
        <v>451</v>
      </c>
      <c r="D40" s="58">
        <v>18002</v>
      </c>
      <c r="E40" t="s">
        <v>452</v>
      </c>
      <c r="F40">
        <v>3009</v>
      </c>
      <c r="G40" t="s">
        <v>481</v>
      </c>
      <c r="H40">
        <v>8</v>
      </c>
      <c r="I40">
        <v>336</v>
      </c>
      <c r="J40" t="s">
        <v>454</v>
      </c>
      <c r="K40" t="s">
        <v>455</v>
      </c>
      <c r="L40" s="103">
        <v>197081</v>
      </c>
      <c r="M40">
        <v>0</v>
      </c>
      <c r="N40" t="s">
        <v>512</v>
      </c>
      <c r="O40" t="s">
        <v>505</v>
      </c>
      <c r="P40" t="s">
        <v>458</v>
      </c>
      <c r="R40">
        <v>0</v>
      </c>
      <c r="S40" t="s">
        <v>459</v>
      </c>
      <c r="T40" t="s">
        <v>458</v>
      </c>
      <c r="U40" t="s">
        <v>460</v>
      </c>
      <c r="V40" t="s">
        <v>458</v>
      </c>
    </row>
    <row r="41" spans="1:22" x14ac:dyDescent="0.2">
      <c r="A41" s="102">
        <v>43438</v>
      </c>
      <c r="B41" t="s">
        <v>450</v>
      </c>
      <c r="C41" t="s">
        <v>451</v>
      </c>
      <c r="D41" s="58">
        <v>18002</v>
      </c>
      <c r="E41" t="s">
        <v>452</v>
      </c>
      <c r="F41">
        <v>3010</v>
      </c>
      <c r="G41" t="s">
        <v>453</v>
      </c>
      <c r="H41">
        <v>8</v>
      </c>
      <c r="I41">
        <v>336</v>
      </c>
      <c r="J41" t="s">
        <v>454</v>
      </c>
      <c r="K41" t="s">
        <v>455</v>
      </c>
      <c r="L41" s="103">
        <v>197559</v>
      </c>
      <c r="M41">
        <v>0</v>
      </c>
      <c r="N41" t="s">
        <v>513</v>
      </c>
      <c r="O41" t="s">
        <v>507</v>
      </c>
      <c r="P41" t="s">
        <v>458</v>
      </c>
      <c r="R41">
        <v>0</v>
      </c>
      <c r="S41" t="s">
        <v>459</v>
      </c>
      <c r="T41" t="s">
        <v>458</v>
      </c>
      <c r="U41" t="s">
        <v>460</v>
      </c>
      <c r="V41" t="s">
        <v>458</v>
      </c>
    </row>
    <row r="42" spans="1:22" x14ac:dyDescent="0.2">
      <c r="A42" s="102">
        <v>43438</v>
      </c>
      <c r="B42" t="s">
        <v>450</v>
      </c>
      <c r="C42" t="s">
        <v>451</v>
      </c>
      <c r="D42" s="58">
        <v>18002</v>
      </c>
      <c r="E42" t="s">
        <v>452</v>
      </c>
      <c r="F42">
        <v>3003</v>
      </c>
      <c r="G42" t="s">
        <v>474</v>
      </c>
      <c r="H42">
        <v>8</v>
      </c>
      <c r="I42">
        <v>336</v>
      </c>
      <c r="J42" t="s">
        <v>454</v>
      </c>
      <c r="K42" t="s">
        <v>455</v>
      </c>
      <c r="L42" s="103">
        <v>253910</v>
      </c>
      <c r="M42">
        <v>0</v>
      </c>
      <c r="N42" t="s">
        <v>514</v>
      </c>
      <c r="O42" t="s">
        <v>509</v>
      </c>
      <c r="P42" t="s">
        <v>458</v>
      </c>
      <c r="R42">
        <v>0</v>
      </c>
      <c r="S42" t="s">
        <v>459</v>
      </c>
      <c r="T42" t="s">
        <v>458</v>
      </c>
      <c r="U42" t="s">
        <v>460</v>
      </c>
      <c r="V42" t="s">
        <v>458</v>
      </c>
    </row>
    <row r="43" spans="1:22" x14ac:dyDescent="0.2">
      <c r="A43" s="102">
        <v>43439</v>
      </c>
      <c r="B43" t="s">
        <v>450</v>
      </c>
      <c r="C43" t="s">
        <v>451</v>
      </c>
      <c r="D43" s="58">
        <v>18002</v>
      </c>
      <c r="E43" t="s">
        <v>452</v>
      </c>
      <c r="F43">
        <v>3009</v>
      </c>
      <c r="G43" t="s">
        <v>481</v>
      </c>
      <c r="H43">
        <v>8</v>
      </c>
      <c r="I43">
        <v>336</v>
      </c>
      <c r="J43" t="s">
        <v>454</v>
      </c>
      <c r="K43" t="s">
        <v>455</v>
      </c>
      <c r="L43" s="103">
        <v>197081</v>
      </c>
      <c r="M43">
        <v>0</v>
      </c>
      <c r="N43" t="s">
        <v>515</v>
      </c>
      <c r="O43" t="s">
        <v>505</v>
      </c>
      <c r="P43" t="s">
        <v>458</v>
      </c>
      <c r="R43">
        <v>0</v>
      </c>
      <c r="S43" t="s">
        <v>459</v>
      </c>
      <c r="T43" t="s">
        <v>458</v>
      </c>
      <c r="U43" t="s">
        <v>460</v>
      </c>
      <c r="V43" t="s">
        <v>458</v>
      </c>
    </row>
    <row r="44" spans="1:22" x14ac:dyDescent="0.2">
      <c r="A44" s="102">
        <v>43439</v>
      </c>
      <c r="B44" t="s">
        <v>450</v>
      </c>
      <c r="C44" t="s">
        <v>451</v>
      </c>
      <c r="D44" s="58">
        <v>18002</v>
      </c>
      <c r="E44" t="s">
        <v>452</v>
      </c>
      <c r="F44">
        <v>3010</v>
      </c>
      <c r="G44" t="s">
        <v>453</v>
      </c>
      <c r="H44">
        <v>8</v>
      </c>
      <c r="I44">
        <v>336</v>
      </c>
      <c r="J44" t="s">
        <v>454</v>
      </c>
      <c r="K44" t="s">
        <v>455</v>
      </c>
      <c r="L44" s="103">
        <v>197559</v>
      </c>
      <c r="M44">
        <v>0</v>
      </c>
      <c r="N44" t="s">
        <v>516</v>
      </c>
      <c r="O44" t="s">
        <v>507</v>
      </c>
      <c r="P44" t="s">
        <v>458</v>
      </c>
      <c r="R44">
        <v>0</v>
      </c>
      <c r="S44" t="s">
        <v>459</v>
      </c>
      <c r="T44" t="s">
        <v>458</v>
      </c>
      <c r="U44" t="s">
        <v>460</v>
      </c>
      <c r="V44" t="s">
        <v>458</v>
      </c>
    </row>
    <row r="45" spans="1:22" x14ac:dyDescent="0.2">
      <c r="A45" s="102">
        <v>43439</v>
      </c>
      <c r="B45" t="s">
        <v>450</v>
      </c>
      <c r="C45" t="s">
        <v>451</v>
      </c>
      <c r="D45" s="58">
        <v>18002</v>
      </c>
      <c r="E45" t="s">
        <v>452</v>
      </c>
      <c r="F45">
        <v>3003</v>
      </c>
      <c r="G45" t="s">
        <v>474</v>
      </c>
      <c r="H45">
        <v>4</v>
      </c>
      <c r="I45">
        <v>336</v>
      </c>
      <c r="J45" t="s">
        <v>454</v>
      </c>
      <c r="K45" t="s">
        <v>455</v>
      </c>
      <c r="L45" s="103">
        <v>253910</v>
      </c>
      <c r="M45">
        <v>0</v>
      </c>
      <c r="N45" t="s">
        <v>517</v>
      </c>
      <c r="O45" t="s">
        <v>509</v>
      </c>
      <c r="P45" t="s">
        <v>458</v>
      </c>
      <c r="R45">
        <v>0</v>
      </c>
      <c r="S45" t="s">
        <v>459</v>
      </c>
      <c r="T45" t="s">
        <v>458</v>
      </c>
      <c r="U45" t="s">
        <v>460</v>
      </c>
      <c r="V45" t="s">
        <v>458</v>
      </c>
    </row>
    <row r="46" spans="1:22" x14ac:dyDescent="0.2">
      <c r="A46" s="102">
        <v>43439</v>
      </c>
      <c r="B46" t="s">
        <v>450</v>
      </c>
      <c r="C46" t="s">
        <v>451</v>
      </c>
      <c r="D46" s="58">
        <v>18002</v>
      </c>
      <c r="E46" t="s">
        <v>452</v>
      </c>
      <c r="F46">
        <v>3001</v>
      </c>
      <c r="G46" t="s">
        <v>462</v>
      </c>
      <c r="H46">
        <v>1</v>
      </c>
      <c r="I46">
        <v>336</v>
      </c>
      <c r="J46" t="s">
        <v>454</v>
      </c>
      <c r="K46" t="s">
        <v>455</v>
      </c>
      <c r="L46" s="103">
        <v>377842</v>
      </c>
      <c r="M46">
        <v>0</v>
      </c>
      <c r="N46" t="s">
        <v>518</v>
      </c>
      <c r="O46" t="s">
        <v>511</v>
      </c>
      <c r="P46" t="s">
        <v>458</v>
      </c>
      <c r="R46">
        <v>0</v>
      </c>
      <c r="S46" t="s">
        <v>459</v>
      </c>
      <c r="T46" t="s">
        <v>458</v>
      </c>
      <c r="U46" t="s">
        <v>460</v>
      </c>
      <c r="V46" t="s">
        <v>458</v>
      </c>
    </row>
    <row r="47" spans="1:22" x14ac:dyDescent="0.2">
      <c r="A47" s="102">
        <v>43440</v>
      </c>
      <c r="B47" t="s">
        <v>450</v>
      </c>
      <c r="C47" t="s">
        <v>451</v>
      </c>
      <c r="D47" s="58">
        <v>18002</v>
      </c>
      <c r="E47" t="s">
        <v>452</v>
      </c>
      <c r="F47">
        <v>3009</v>
      </c>
      <c r="G47" t="s">
        <v>481</v>
      </c>
      <c r="H47">
        <v>8</v>
      </c>
      <c r="I47">
        <v>336</v>
      </c>
      <c r="J47" t="s">
        <v>454</v>
      </c>
      <c r="K47" t="s">
        <v>455</v>
      </c>
      <c r="L47" s="103">
        <v>197081</v>
      </c>
      <c r="M47">
        <v>0</v>
      </c>
      <c r="N47" t="s">
        <v>519</v>
      </c>
      <c r="O47" t="s">
        <v>505</v>
      </c>
      <c r="P47" t="s">
        <v>458</v>
      </c>
      <c r="R47">
        <v>0</v>
      </c>
      <c r="S47" t="s">
        <v>459</v>
      </c>
      <c r="T47" t="s">
        <v>458</v>
      </c>
      <c r="U47" t="s">
        <v>460</v>
      </c>
      <c r="V47" t="s">
        <v>458</v>
      </c>
    </row>
    <row r="48" spans="1:22" x14ac:dyDescent="0.2">
      <c r="A48" s="102">
        <v>43440</v>
      </c>
      <c r="B48" t="s">
        <v>450</v>
      </c>
      <c r="C48" t="s">
        <v>451</v>
      </c>
      <c r="D48" s="58">
        <v>18002</v>
      </c>
      <c r="E48" t="s">
        <v>452</v>
      </c>
      <c r="F48">
        <v>3010</v>
      </c>
      <c r="G48" t="s">
        <v>453</v>
      </c>
      <c r="H48">
        <v>8</v>
      </c>
      <c r="I48">
        <v>336</v>
      </c>
      <c r="J48" t="s">
        <v>454</v>
      </c>
      <c r="K48" t="s">
        <v>455</v>
      </c>
      <c r="L48" s="103">
        <v>197559</v>
      </c>
      <c r="M48">
        <v>0</v>
      </c>
      <c r="N48" t="s">
        <v>520</v>
      </c>
      <c r="O48" t="s">
        <v>507</v>
      </c>
      <c r="P48" t="s">
        <v>458</v>
      </c>
      <c r="R48">
        <v>0</v>
      </c>
      <c r="S48" t="s">
        <v>459</v>
      </c>
      <c r="T48" t="s">
        <v>458</v>
      </c>
      <c r="U48" t="s">
        <v>460</v>
      </c>
      <c r="V48" t="s">
        <v>458</v>
      </c>
    </row>
    <row r="49" spans="1:22" x14ac:dyDescent="0.2">
      <c r="A49" s="102">
        <v>43440</v>
      </c>
      <c r="B49" t="s">
        <v>450</v>
      </c>
      <c r="C49" t="s">
        <v>451</v>
      </c>
      <c r="D49" s="58">
        <v>18002</v>
      </c>
      <c r="E49" t="s">
        <v>452</v>
      </c>
      <c r="F49">
        <v>3003</v>
      </c>
      <c r="G49" t="s">
        <v>474</v>
      </c>
      <c r="H49">
        <v>8</v>
      </c>
      <c r="I49">
        <v>336</v>
      </c>
      <c r="J49" t="s">
        <v>454</v>
      </c>
      <c r="K49" t="s">
        <v>455</v>
      </c>
      <c r="L49" s="103">
        <v>253910</v>
      </c>
      <c r="M49">
        <v>0</v>
      </c>
      <c r="N49" t="s">
        <v>521</v>
      </c>
      <c r="O49" t="s">
        <v>509</v>
      </c>
      <c r="P49" t="s">
        <v>458</v>
      </c>
      <c r="R49">
        <v>0</v>
      </c>
      <c r="S49" t="s">
        <v>459</v>
      </c>
      <c r="T49" t="s">
        <v>458</v>
      </c>
      <c r="U49" t="s">
        <v>460</v>
      </c>
      <c r="V49" t="s">
        <v>458</v>
      </c>
    </row>
    <row r="50" spans="1:22" x14ac:dyDescent="0.2">
      <c r="A50" s="102">
        <v>43440</v>
      </c>
      <c r="B50" t="s">
        <v>450</v>
      </c>
      <c r="C50" t="s">
        <v>451</v>
      </c>
      <c r="D50" s="58">
        <v>18002</v>
      </c>
      <c r="E50" t="s">
        <v>452</v>
      </c>
      <c r="F50">
        <v>3001</v>
      </c>
      <c r="G50" t="s">
        <v>462</v>
      </c>
      <c r="H50">
        <v>1</v>
      </c>
      <c r="I50">
        <v>336</v>
      </c>
      <c r="J50" t="s">
        <v>454</v>
      </c>
      <c r="K50" t="s">
        <v>455</v>
      </c>
      <c r="L50" s="103">
        <v>377842</v>
      </c>
      <c r="M50">
        <v>0</v>
      </c>
      <c r="N50" t="s">
        <v>522</v>
      </c>
      <c r="O50" t="s">
        <v>511</v>
      </c>
      <c r="P50" t="s">
        <v>458</v>
      </c>
      <c r="R50">
        <v>0</v>
      </c>
      <c r="S50" t="s">
        <v>459</v>
      </c>
      <c r="T50" t="s">
        <v>458</v>
      </c>
      <c r="U50" t="s">
        <v>460</v>
      </c>
      <c r="V50" t="s">
        <v>458</v>
      </c>
    </row>
    <row r="51" spans="1:22" x14ac:dyDescent="0.2">
      <c r="A51" s="102">
        <v>43441</v>
      </c>
      <c r="B51" t="s">
        <v>450</v>
      </c>
      <c r="C51" t="s">
        <v>451</v>
      </c>
      <c r="D51" s="58">
        <v>18002</v>
      </c>
      <c r="E51" t="s">
        <v>452</v>
      </c>
      <c r="F51">
        <v>3009</v>
      </c>
      <c r="G51" t="s">
        <v>481</v>
      </c>
      <c r="H51">
        <v>7</v>
      </c>
      <c r="I51">
        <v>336</v>
      </c>
      <c r="J51" t="s">
        <v>454</v>
      </c>
      <c r="K51" t="s">
        <v>455</v>
      </c>
      <c r="L51" s="103">
        <v>197081</v>
      </c>
      <c r="M51">
        <v>0</v>
      </c>
      <c r="N51" t="s">
        <v>523</v>
      </c>
      <c r="O51" t="s">
        <v>505</v>
      </c>
      <c r="P51" t="s">
        <v>458</v>
      </c>
      <c r="R51">
        <v>0</v>
      </c>
      <c r="S51" t="s">
        <v>459</v>
      </c>
      <c r="T51" t="s">
        <v>458</v>
      </c>
      <c r="U51" t="s">
        <v>460</v>
      </c>
      <c r="V51" t="s">
        <v>458</v>
      </c>
    </row>
    <row r="52" spans="1:22" x14ac:dyDescent="0.2">
      <c r="A52" s="102">
        <v>43441</v>
      </c>
      <c r="B52" t="s">
        <v>450</v>
      </c>
      <c r="C52" t="s">
        <v>451</v>
      </c>
      <c r="D52" s="58">
        <v>18002</v>
      </c>
      <c r="E52" t="s">
        <v>452</v>
      </c>
      <c r="F52">
        <v>3010</v>
      </c>
      <c r="G52" t="s">
        <v>453</v>
      </c>
      <c r="H52">
        <v>8</v>
      </c>
      <c r="I52">
        <v>336</v>
      </c>
      <c r="J52" t="s">
        <v>454</v>
      </c>
      <c r="K52" t="s">
        <v>455</v>
      </c>
      <c r="L52" s="103">
        <v>197559</v>
      </c>
      <c r="M52">
        <v>0</v>
      </c>
      <c r="N52" t="s">
        <v>524</v>
      </c>
      <c r="O52" t="s">
        <v>507</v>
      </c>
      <c r="P52" t="s">
        <v>458</v>
      </c>
      <c r="R52">
        <v>0</v>
      </c>
      <c r="S52" t="s">
        <v>459</v>
      </c>
      <c r="T52" t="s">
        <v>458</v>
      </c>
      <c r="U52" t="s">
        <v>460</v>
      </c>
      <c r="V52" t="s">
        <v>458</v>
      </c>
    </row>
    <row r="53" spans="1:22" x14ac:dyDescent="0.2">
      <c r="A53" s="102">
        <v>43441</v>
      </c>
      <c r="B53" t="s">
        <v>450</v>
      </c>
      <c r="C53" t="s">
        <v>451</v>
      </c>
      <c r="D53" s="58">
        <v>18002</v>
      </c>
      <c r="E53" t="s">
        <v>452</v>
      </c>
      <c r="F53">
        <v>3003</v>
      </c>
      <c r="G53" t="s">
        <v>474</v>
      </c>
      <c r="H53">
        <v>8</v>
      </c>
      <c r="I53">
        <v>336</v>
      </c>
      <c r="J53" t="s">
        <v>454</v>
      </c>
      <c r="K53" t="s">
        <v>455</v>
      </c>
      <c r="L53" s="103">
        <v>253910</v>
      </c>
      <c r="M53">
        <v>0</v>
      </c>
      <c r="N53" t="s">
        <v>525</v>
      </c>
      <c r="O53" t="s">
        <v>509</v>
      </c>
      <c r="P53" t="s">
        <v>458</v>
      </c>
      <c r="R53">
        <v>0</v>
      </c>
      <c r="S53" t="s">
        <v>459</v>
      </c>
      <c r="T53" t="s">
        <v>458</v>
      </c>
      <c r="U53" t="s">
        <v>460</v>
      </c>
      <c r="V53" t="s">
        <v>458</v>
      </c>
    </row>
    <row r="54" spans="1:22" x14ac:dyDescent="0.2">
      <c r="A54" s="102">
        <v>43444</v>
      </c>
      <c r="B54" t="s">
        <v>450</v>
      </c>
      <c r="C54" t="s">
        <v>451</v>
      </c>
      <c r="D54" s="58">
        <v>18002</v>
      </c>
      <c r="E54" t="s">
        <v>452</v>
      </c>
      <c r="F54">
        <v>3009</v>
      </c>
      <c r="G54" t="s">
        <v>481</v>
      </c>
      <c r="H54">
        <v>8</v>
      </c>
      <c r="I54">
        <v>336</v>
      </c>
      <c r="J54" t="s">
        <v>454</v>
      </c>
      <c r="K54" t="s">
        <v>455</v>
      </c>
      <c r="L54" s="103">
        <v>197081</v>
      </c>
      <c r="M54">
        <v>0</v>
      </c>
      <c r="N54" t="s">
        <v>526</v>
      </c>
      <c r="O54" t="s">
        <v>505</v>
      </c>
      <c r="P54" t="s">
        <v>458</v>
      </c>
      <c r="R54">
        <v>0</v>
      </c>
      <c r="S54" t="s">
        <v>459</v>
      </c>
      <c r="T54" t="s">
        <v>458</v>
      </c>
      <c r="U54" t="s">
        <v>460</v>
      </c>
      <c r="V54" t="s">
        <v>458</v>
      </c>
    </row>
    <row r="55" spans="1:22" x14ac:dyDescent="0.2">
      <c r="A55" s="102">
        <v>43444</v>
      </c>
      <c r="B55" t="s">
        <v>450</v>
      </c>
      <c r="C55" t="s">
        <v>451</v>
      </c>
      <c r="D55" s="58">
        <v>18002</v>
      </c>
      <c r="E55" t="s">
        <v>452</v>
      </c>
      <c r="F55">
        <v>3010</v>
      </c>
      <c r="G55" t="s">
        <v>453</v>
      </c>
      <c r="H55">
        <v>8</v>
      </c>
      <c r="I55">
        <v>336</v>
      </c>
      <c r="J55" t="s">
        <v>454</v>
      </c>
      <c r="K55" t="s">
        <v>455</v>
      </c>
      <c r="L55" s="103">
        <v>197559</v>
      </c>
      <c r="M55">
        <v>0</v>
      </c>
      <c r="N55" t="s">
        <v>527</v>
      </c>
      <c r="O55" t="s">
        <v>507</v>
      </c>
      <c r="P55" t="s">
        <v>458</v>
      </c>
      <c r="R55">
        <v>0</v>
      </c>
      <c r="S55" t="s">
        <v>459</v>
      </c>
      <c r="T55" t="s">
        <v>458</v>
      </c>
      <c r="U55" t="s">
        <v>460</v>
      </c>
      <c r="V55" t="s">
        <v>458</v>
      </c>
    </row>
    <row r="56" spans="1:22" x14ac:dyDescent="0.2">
      <c r="A56" s="102">
        <v>43444</v>
      </c>
      <c r="B56" t="s">
        <v>450</v>
      </c>
      <c r="C56" t="s">
        <v>451</v>
      </c>
      <c r="D56" s="58">
        <v>18002</v>
      </c>
      <c r="E56" t="s">
        <v>452</v>
      </c>
      <c r="F56">
        <v>3003</v>
      </c>
      <c r="G56" t="s">
        <v>474</v>
      </c>
      <c r="H56">
        <v>8</v>
      </c>
      <c r="I56">
        <v>336</v>
      </c>
      <c r="J56" t="s">
        <v>454</v>
      </c>
      <c r="K56" t="s">
        <v>455</v>
      </c>
      <c r="L56" s="103">
        <v>253910</v>
      </c>
      <c r="M56">
        <v>0</v>
      </c>
      <c r="N56" t="s">
        <v>528</v>
      </c>
      <c r="O56" t="s">
        <v>509</v>
      </c>
      <c r="P56" t="s">
        <v>458</v>
      </c>
      <c r="R56">
        <v>0</v>
      </c>
      <c r="S56" t="s">
        <v>459</v>
      </c>
      <c r="T56" t="s">
        <v>458</v>
      </c>
      <c r="U56" t="s">
        <v>460</v>
      </c>
      <c r="V56" t="s">
        <v>458</v>
      </c>
    </row>
    <row r="57" spans="1:22" x14ac:dyDescent="0.2">
      <c r="A57" s="102">
        <v>43445</v>
      </c>
      <c r="B57" t="s">
        <v>450</v>
      </c>
      <c r="C57" t="s">
        <v>451</v>
      </c>
      <c r="D57" s="58">
        <v>18002</v>
      </c>
      <c r="E57" t="s">
        <v>452</v>
      </c>
      <c r="F57">
        <v>3009</v>
      </c>
      <c r="G57" t="s">
        <v>481</v>
      </c>
      <c r="H57">
        <v>8</v>
      </c>
      <c r="I57">
        <v>336</v>
      </c>
      <c r="J57" t="s">
        <v>454</v>
      </c>
      <c r="K57" t="s">
        <v>455</v>
      </c>
      <c r="L57" s="103">
        <v>197081</v>
      </c>
      <c r="M57">
        <v>0</v>
      </c>
      <c r="N57" t="s">
        <v>529</v>
      </c>
      <c r="O57" t="s">
        <v>505</v>
      </c>
      <c r="P57" t="s">
        <v>458</v>
      </c>
      <c r="R57">
        <v>0</v>
      </c>
      <c r="S57" t="s">
        <v>459</v>
      </c>
      <c r="T57" t="s">
        <v>458</v>
      </c>
      <c r="U57" t="s">
        <v>460</v>
      </c>
      <c r="V57" t="s">
        <v>458</v>
      </c>
    </row>
    <row r="58" spans="1:22" x14ac:dyDescent="0.2">
      <c r="A58" s="102">
        <v>43445</v>
      </c>
      <c r="B58" t="s">
        <v>450</v>
      </c>
      <c r="C58" t="s">
        <v>451</v>
      </c>
      <c r="D58" s="58">
        <v>18002</v>
      </c>
      <c r="E58" t="s">
        <v>452</v>
      </c>
      <c r="F58">
        <v>3010</v>
      </c>
      <c r="G58" t="s">
        <v>453</v>
      </c>
      <c r="H58">
        <v>8</v>
      </c>
      <c r="I58">
        <v>336</v>
      </c>
      <c r="J58" t="s">
        <v>454</v>
      </c>
      <c r="K58" t="s">
        <v>455</v>
      </c>
      <c r="L58" s="103">
        <v>197559</v>
      </c>
      <c r="M58">
        <v>0</v>
      </c>
      <c r="N58" t="s">
        <v>530</v>
      </c>
      <c r="O58" t="s">
        <v>507</v>
      </c>
      <c r="P58" t="s">
        <v>458</v>
      </c>
      <c r="R58">
        <v>0</v>
      </c>
      <c r="S58" t="s">
        <v>459</v>
      </c>
      <c r="T58" t="s">
        <v>458</v>
      </c>
      <c r="U58" t="s">
        <v>460</v>
      </c>
      <c r="V58" t="s">
        <v>458</v>
      </c>
    </row>
    <row r="59" spans="1:22" x14ac:dyDescent="0.2">
      <c r="A59" s="102">
        <v>43445</v>
      </c>
      <c r="B59" t="s">
        <v>450</v>
      </c>
      <c r="C59" t="s">
        <v>451</v>
      </c>
      <c r="D59" s="58">
        <v>18002</v>
      </c>
      <c r="E59" t="s">
        <v>452</v>
      </c>
      <c r="F59">
        <v>3003</v>
      </c>
      <c r="G59" t="s">
        <v>474</v>
      </c>
      <c r="H59">
        <v>8</v>
      </c>
      <c r="I59">
        <v>336</v>
      </c>
      <c r="J59" t="s">
        <v>454</v>
      </c>
      <c r="K59" t="s">
        <v>455</v>
      </c>
      <c r="L59" s="103">
        <v>253910</v>
      </c>
      <c r="M59">
        <v>0</v>
      </c>
      <c r="N59" t="s">
        <v>531</v>
      </c>
      <c r="O59" t="s">
        <v>509</v>
      </c>
      <c r="P59" t="s">
        <v>458</v>
      </c>
      <c r="R59">
        <v>0</v>
      </c>
      <c r="S59" t="s">
        <v>459</v>
      </c>
      <c r="T59" t="s">
        <v>458</v>
      </c>
      <c r="U59" t="s">
        <v>460</v>
      </c>
      <c r="V59" t="s">
        <v>458</v>
      </c>
    </row>
    <row r="60" spans="1:22" x14ac:dyDescent="0.2">
      <c r="A60" s="102">
        <v>43445</v>
      </c>
      <c r="B60" t="s">
        <v>450</v>
      </c>
      <c r="C60" t="s">
        <v>451</v>
      </c>
      <c r="D60" s="58">
        <v>18002</v>
      </c>
      <c r="E60" t="s">
        <v>452</v>
      </c>
      <c r="F60">
        <v>3001</v>
      </c>
      <c r="G60" t="s">
        <v>462</v>
      </c>
      <c r="H60">
        <v>1</v>
      </c>
      <c r="I60">
        <v>336</v>
      </c>
      <c r="J60" t="s">
        <v>454</v>
      </c>
      <c r="K60" t="s">
        <v>455</v>
      </c>
      <c r="L60" s="103">
        <v>377842</v>
      </c>
      <c r="M60">
        <v>0</v>
      </c>
      <c r="N60" t="s">
        <v>532</v>
      </c>
      <c r="O60" t="s">
        <v>511</v>
      </c>
      <c r="P60" t="s">
        <v>458</v>
      </c>
      <c r="R60">
        <v>0</v>
      </c>
      <c r="S60" t="s">
        <v>459</v>
      </c>
      <c r="T60" t="s">
        <v>458</v>
      </c>
      <c r="U60" t="s">
        <v>460</v>
      </c>
      <c r="V60" t="s">
        <v>458</v>
      </c>
    </row>
    <row r="61" spans="1:22" x14ac:dyDescent="0.2">
      <c r="A61" s="102">
        <v>43446</v>
      </c>
      <c r="B61" t="s">
        <v>450</v>
      </c>
      <c r="C61" t="s">
        <v>451</v>
      </c>
      <c r="D61" s="58">
        <v>18002</v>
      </c>
      <c r="E61" t="s">
        <v>452</v>
      </c>
      <c r="F61">
        <v>3009</v>
      </c>
      <c r="G61" t="s">
        <v>481</v>
      </c>
      <c r="H61">
        <v>4</v>
      </c>
      <c r="I61">
        <v>336</v>
      </c>
      <c r="J61" t="s">
        <v>454</v>
      </c>
      <c r="K61" t="s">
        <v>455</v>
      </c>
      <c r="L61" s="103">
        <v>197081</v>
      </c>
      <c r="M61">
        <v>0</v>
      </c>
      <c r="N61" t="s">
        <v>533</v>
      </c>
      <c r="O61" t="s">
        <v>505</v>
      </c>
      <c r="P61" t="s">
        <v>458</v>
      </c>
      <c r="R61">
        <v>0</v>
      </c>
      <c r="S61" t="s">
        <v>459</v>
      </c>
      <c r="T61" t="s">
        <v>458</v>
      </c>
      <c r="U61" t="s">
        <v>460</v>
      </c>
      <c r="V61" t="s">
        <v>458</v>
      </c>
    </row>
    <row r="62" spans="1:22" x14ac:dyDescent="0.2">
      <c r="A62" s="102">
        <v>43446</v>
      </c>
      <c r="B62" t="s">
        <v>450</v>
      </c>
      <c r="C62" t="s">
        <v>451</v>
      </c>
      <c r="D62" s="58">
        <v>18002</v>
      </c>
      <c r="E62" t="s">
        <v>452</v>
      </c>
      <c r="F62">
        <v>3010</v>
      </c>
      <c r="G62" t="s">
        <v>453</v>
      </c>
      <c r="H62">
        <v>8</v>
      </c>
      <c r="I62">
        <v>336</v>
      </c>
      <c r="J62" t="s">
        <v>454</v>
      </c>
      <c r="K62" t="s">
        <v>455</v>
      </c>
      <c r="L62" s="103">
        <v>197559</v>
      </c>
      <c r="M62">
        <v>0</v>
      </c>
      <c r="N62" t="s">
        <v>534</v>
      </c>
      <c r="O62" t="s">
        <v>507</v>
      </c>
      <c r="P62" t="s">
        <v>458</v>
      </c>
      <c r="R62">
        <v>0</v>
      </c>
      <c r="S62" t="s">
        <v>459</v>
      </c>
      <c r="T62" t="s">
        <v>458</v>
      </c>
      <c r="U62" t="s">
        <v>460</v>
      </c>
      <c r="V62" t="s">
        <v>458</v>
      </c>
    </row>
    <row r="63" spans="1:22" x14ac:dyDescent="0.2">
      <c r="A63" s="102">
        <v>43446</v>
      </c>
      <c r="B63" t="s">
        <v>450</v>
      </c>
      <c r="C63" t="s">
        <v>451</v>
      </c>
      <c r="D63" s="58">
        <v>18002</v>
      </c>
      <c r="E63" t="s">
        <v>452</v>
      </c>
      <c r="F63">
        <v>3001</v>
      </c>
      <c r="G63" t="s">
        <v>462</v>
      </c>
      <c r="H63">
        <v>1</v>
      </c>
      <c r="I63">
        <v>336</v>
      </c>
      <c r="J63" t="s">
        <v>454</v>
      </c>
      <c r="K63" t="s">
        <v>455</v>
      </c>
      <c r="L63" s="103">
        <v>377842</v>
      </c>
      <c r="M63">
        <v>0</v>
      </c>
      <c r="N63" t="s">
        <v>535</v>
      </c>
      <c r="O63" t="s">
        <v>511</v>
      </c>
      <c r="P63" t="s">
        <v>458</v>
      </c>
      <c r="R63">
        <v>0</v>
      </c>
      <c r="S63" t="s">
        <v>459</v>
      </c>
      <c r="T63" t="s">
        <v>458</v>
      </c>
      <c r="U63" t="s">
        <v>460</v>
      </c>
      <c r="V63" t="s">
        <v>458</v>
      </c>
    </row>
    <row r="64" spans="1:22" x14ac:dyDescent="0.2">
      <c r="A64" s="102">
        <v>43447</v>
      </c>
      <c r="B64" t="s">
        <v>450</v>
      </c>
      <c r="C64" t="s">
        <v>451</v>
      </c>
      <c r="D64" s="58">
        <v>18002</v>
      </c>
      <c r="E64" t="s">
        <v>452</v>
      </c>
      <c r="F64">
        <v>3010</v>
      </c>
      <c r="G64" t="s">
        <v>453</v>
      </c>
      <c r="H64">
        <v>8</v>
      </c>
      <c r="I64">
        <v>336</v>
      </c>
      <c r="J64" t="s">
        <v>454</v>
      </c>
      <c r="K64" t="s">
        <v>455</v>
      </c>
      <c r="L64" s="103">
        <v>197559</v>
      </c>
      <c r="M64">
        <v>0</v>
      </c>
      <c r="N64" t="s">
        <v>536</v>
      </c>
      <c r="O64" t="s">
        <v>507</v>
      </c>
      <c r="P64" t="s">
        <v>458</v>
      </c>
      <c r="R64">
        <v>0</v>
      </c>
      <c r="S64" t="s">
        <v>459</v>
      </c>
      <c r="T64" t="s">
        <v>458</v>
      </c>
      <c r="U64" t="s">
        <v>460</v>
      </c>
      <c r="V64" t="s">
        <v>458</v>
      </c>
    </row>
    <row r="65" spans="1:22" x14ac:dyDescent="0.2">
      <c r="A65" s="102">
        <v>43448</v>
      </c>
      <c r="B65" t="s">
        <v>450</v>
      </c>
      <c r="C65" t="s">
        <v>451</v>
      </c>
      <c r="D65" s="58">
        <v>18002</v>
      </c>
      <c r="E65" t="s">
        <v>452</v>
      </c>
      <c r="F65">
        <v>3009</v>
      </c>
      <c r="G65" t="s">
        <v>481</v>
      </c>
      <c r="H65">
        <v>7</v>
      </c>
      <c r="I65">
        <v>336</v>
      </c>
      <c r="J65" t="s">
        <v>454</v>
      </c>
      <c r="K65" t="s">
        <v>455</v>
      </c>
      <c r="L65" s="103">
        <v>197081</v>
      </c>
      <c r="M65">
        <v>0</v>
      </c>
      <c r="N65" t="s">
        <v>537</v>
      </c>
      <c r="O65" t="s">
        <v>505</v>
      </c>
      <c r="P65" t="s">
        <v>458</v>
      </c>
      <c r="R65">
        <v>0</v>
      </c>
      <c r="S65" t="s">
        <v>459</v>
      </c>
      <c r="T65" t="s">
        <v>458</v>
      </c>
      <c r="U65" t="s">
        <v>460</v>
      </c>
      <c r="V65" t="s">
        <v>458</v>
      </c>
    </row>
    <row r="66" spans="1:22" x14ac:dyDescent="0.2">
      <c r="A66" s="102">
        <v>43448</v>
      </c>
      <c r="B66" t="s">
        <v>450</v>
      </c>
      <c r="C66" t="s">
        <v>451</v>
      </c>
      <c r="D66" s="58">
        <v>18002</v>
      </c>
      <c r="E66" t="s">
        <v>452</v>
      </c>
      <c r="F66">
        <v>3010</v>
      </c>
      <c r="G66" t="s">
        <v>453</v>
      </c>
      <c r="H66">
        <v>7</v>
      </c>
      <c r="I66">
        <v>336</v>
      </c>
      <c r="J66" t="s">
        <v>454</v>
      </c>
      <c r="K66" t="s">
        <v>455</v>
      </c>
      <c r="L66" s="103">
        <v>197559</v>
      </c>
      <c r="M66">
        <v>0</v>
      </c>
      <c r="N66" t="s">
        <v>538</v>
      </c>
      <c r="O66" t="s">
        <v>507</v>
      </c>
      <c r="P66" t="s">
        <v>458</v>
      </c>
      <c r="R66">
        <v>0</v>
      </c>
      <c r="S66" t="s">
        <v>459</v>
      </c>
      <c r="T66" t="s">
        <v>458</v>
      </c>
      <c r="U66" t="s">
        <v>460</v>
      </c>
      <c r="V66" t="s">
        <v>458</v>
      </c>
    </row>
    <row r="67" spans="1:22" x14ac:dyDescent="0.2">
      <c r="A67" s="102">
        <v>43448</v>
      </c>
      <c r="B67" t="s">
        <v>450</v>
      </c>
      <c r="C67" t="s">
        <v>451</v>
      </c>
      <c r="D67" s="58">
        <v>18002</v>
      </c>
      <c r="E67" t="s">
        <v>452</v>
      </c>
      <c r="F67">
        <v>3003</v>
      </c>
      <c r="G67" t="s">
        <v>474</v>
      </c>
      <c r="H67">
        <v>7</v>
      </c>
      <c r="I67">
        <v>336</v>
      </c>
      <c r="J67" t="s">
        <v>454</v>
      </c>
      <c r="K67" t="s">
        <v>455</v>
      </c>
      <c r="L67" s="103">
        <v>253910</v>
      </c>
      <c r="M67">
        <v>0</v>
      </c>
      <c r="N67" t="s">
        <v>539</v>
      </c>
      <c r="O67" t="s">
        <v>509</v>
      </c>
      <c r="P67" t="s">
        <v>458</v>
      </c>
      <c r="R67">
        <v>0</v>
      </c>
      <c r="S67" t="s">
        <v>459</v>
      </c>
      <c r="T67" t="s">
        <v>458</v>
      </c>
      <c r="U67" t="s">
        <v>460</v>
      </c>
      <c r="V67" t="s">
        <v>458</v>
      </c>
    </row>
    <row r="68" spans="1:22" x14ac:dyDescent="0.2">
      <c r="A68" s="102">
        <v>43360</v>
      </c>
      <c r="B68" t="s">
        <v>540</v>
      </c>
      <c r="C68" t="s">
        <v>541</v>
      </c>
      <c r="D68" s="58">
        <v>202.41</v>
      </c>
      <c r="E68" t="s">
        <v>452</v>
      </c>
      <c r="F68">
        <v>1005</v>
      </c>
      <c r="G68" t="s">
        <v>542</v>
      </c>
      <c r="H68">
        <v>5.5</v>
      </c>
      <c r="I68">
        <v>26</v>
      </c>
      <c r="J68" t="s">
        <v>543</v>
      </c>
      <c r="K68" t="s">
        <v>455</v>
      </c>
      <c r="L68" s="103">
        <v>322217</v>
      </c>
      <c r="M68">
        <v>0</v>
      </c>
      <c r="N68" t="s">
        <v>544</v>
      </c>
      <c r="O68" t="s">
        <v>545</v>
      </c>
      <c r="P68" t="s">
        <v>458</v>
      </c>
      <c r="R68">
        <v>0</v>
      </c>
      <c r="S68" t="s">
        <v>459</v>
      </c>
      <c r="T68" t="s">
        <v>458</v>
      </c>
      <c r="U68" t="s">
        <v>460</v>
      </c>
      <c r="V68" t="s">
        <v>458</v>
      </c>
    </row>
    <row r="69" spans="1:22" x14ac:dyDescent="0.2">
      <c r="A69" s="102">
        <v>43367</v>
      </c>
      <c r="B69" t="s">
        <v>540</v>
      </c>
      <c r="C69" t="s">
        <v>541</v>
      </c>
      <c r="D69" s="58">
        <v>202.41</v>
      </c>
      <c r="E69" t="s">
        <v>452</v>
      </c>
      <c r="F69">
        <v>1005</v>
      </c>
      <c r="G69" t="s">
        <v>542</v>
      </c>
      <c r="H69">
        <v>9</v>
      </c>
      <c r="I69">
        <v>26</v>
      </c>
      <c r="J69" t="s">
        <v>543</v>
      </c>
      <c r="K69" t="s">
        <v>455</v>
      </c>
      <c r="L69" s="103">
        <v>322217</v>
      </c>
      <c r="M69">
        <v>0</v>
      </c>
      <c r="N69" t="s">
        <v>546</v>
      </c>
      <c r="O69" t="s">
        <v>545</v>
      </c>
      <c r="P69" t="s">
        <v>458</v>
      </c>
      <c r="R69">
        <v>0</v>
      </c>
      <c r="S69" t="s">
        <v>459</v>
      </c>
      <c r="T69" t="s">
        <v>458</v>
      </c>
      <c r="U69" t="s">
        <v>460</v>
      </c>
      <c r="V69" t="s">
        <v>458</v>
      </c>
    </row>
    <row r="70" spans="1:22" x14ac:dyDescent="0.2">
      <c r="A70" s="102">
        <v>43374</v>
      </c>
      <c r="B70" t="s">
        <v>540</v>
      </c>
      <c r="C70" t="s">
        <v>541</v>
      </c>
      <c r="D70" s="58">
        <v>202.41</v>
      </c>
      <c r="E70" t="s">
        <v>452</v>
      </c>
      <c r="F70">
        <v>1005</v>
      </c>
      <c r="G70" t="s">
        <v>542</v>
      </c>
      <c r="H70">
        <v>9</v>
      </c>
      <c r="I70">
        <v>26</v>
      </c>
      <c r="J70" t="s">
        <v>543</v>
      </c>
      <c r="K70" t="s">
        <v>455</v>
      </c>
      <c r="L70" s="103">
        <v>322217</v>
      </c>
      <c r="M70">
        <v>0</v>
      </c>
      <c r="N70" t="s">
        <v>547</v>
      </c>
      <c r="O70" t="s">
        <v>545</v>
      </c>
      <c r="P70" t="s">
        <v>458</v>
      </c>
      <c r="R70">
        <v>0</v>
      </c>
      <c r="S70" t="s">
        <v>459</v>
      </c>
      <c r="T70" t="s">
        <v>458</v>
      </c>
      <c r="U70" t="s">
        <v>460</v>
      </c>
      <c r="V70" t="s">
        <v>458</v>
      </c>
    </row>
    <row r="71" spans="1:22" x14ac:dyDescent="0.2">
      <c r="A71" s="102">
        <v>43381</v>
      </c>
      <c r="B71" t="s">
        <v>540</v>
      </c>
      <c r="C71" t="s">
        <v>541</v>
      </c>
      <c r="D71" s="58">
        <v>202.41</v>
      </c>
      <c r="E71" t="s">
        <v>452</v>
      </c>
      <c r="F71">
        <v>1005</v>
      </c>
      <c r="G71" t="s">
        <v>542</v>
      </c>
      <c r="H71">
        <v>5</v>
      </c>
      <c r="I71">
        <v>26</v>
      </c>
      <c r="J71" t="s">
        <v>543</v>
      </c>
      <c r="K71" t="s">
        <v>455</v>
      </c>
      <c r="L71" s="103">
        <v>322217</v>
      </c>
      <c r="M71">
        <v>0</v>
      </c>
      <c r="N71" t="s">
        <v>548</v>
      </c>
      <c r="O71" t="s">
        <v>545</v>
      </c>
      <c r="P71" t="s">
        <v>458</v>
      </c>
      <c r="R71">
        <v>0</v>
      </c>
      <c r="S71" t="s">
        <v>459</v>
      </c>
      <c r="T71" t="s">
        <v>458</v>
      </c>
      <c r="U71" t="s">
        <v>460</v>
      </c>
      <c r="V71" t="s">
        <v>458</v>
      </c>
    </row>
    <row r="72" spans="1:22" x14ac:dyDescent="0.2">
      <c r="A72" s="102">
        <v>43313</v>
      </c>
      <c r="B72" t="s">
        <v>549</v>
      </c>
      <c r="C72" t="s">
        <v>541</v>
      </c>
      <c r="D72" s="58">
        <v>204.31</v>
      </c>
      <c r="E72" t="s">
        <v>452</v>
      </c>
      <c r="F72">
        <v>3008</v>
      </c>
      <c r="G72" t="s">
        <v>550</v>
      </c>
      <c r="H72">
        <v>12</v>
      </c>
      <c r="I72">
        <v>28</v>
      </c>
      <c r="J72" t="s">
        <v>551</v>
      </c>
      <c r="K72" t="s">
        <v>455</v>
      </c>
      <c r="L72" s="103">
        <v>150042</v>
      </c>
      <c r="M72">
        <v>0</v>
      </c>
      <c r="N72" t="s">
        <v>552</v>
      </c>
      <c r="O72" t="s">
        <v>545</v>
      </c>
      <c r="P72" t="s">
        <v>458</v>
      </c>
      <c r="R72">
        <v>0</v>
      </c>
      <c r="S72" t="s">
        <v>459</v>
      </c>
      <c r="T72" t="s">
        <v>458</v>
      </c>
      <c r="U72" t="s">
        <v>460</v>
      </c>
      <c r="V72" t="s">
        <v>458</v>
      </c>
    </row>
    <row r="73" spans="1:22" x14ac:dyDescent="0.2">
      <c r="A73" s="102">
        <v>43374</v>
      </c>
      <c r="B73" t="s">
        <v>549</v>
      </c>
      <c r="C73" t="s">
        <v>541</v>
      </c>
      <c r="D73" s="58">
        <v>204.31</v>
      </c>
      <c r="E73" t="s">
        <v>452</v>
      </c>
      <c r="F73">
        <v>3008</v>
      </c>
      <c r="G73" t="s">
        <v>550</v>
      </c>
      <c r="H73">
        <v>6.5</v>
      </c>
      <c r="I73">
        <v>28</v>
      </c>
      <c r="J73" t="s">
        <v>551</v>
      </c>
      <c r="K73" t="s">
        <v>455</v>
      </c>
      <c r="L73" s="103">
        <v>150042</v>
      </c>
      <c r="M73">
        <v>0</v>
      </c>
      <c r="N73" t="s">
        <v>553</v>
      </c>
      <c r="O73" t="s">
        <v>545</v>
      </c>
      <c r="P73" t="s">
        <v>458</v>
      </c>
      <c r="R73">
        <v>0</v>
      </c>
      <c r="S73" t="s">
        <v>459</v>
      </c>
      <c r="T73" t="s">
        <v>458</v>
      </c>
      <c r="U73" t="s">
        <v>460</v>
      </c>
      <c r="V73" t="s">
        <v>458</v>
      </c>
    </row>
    <row r="74" spans="1:22" x14ac:dyDescent="0.2">
      <c r="A74" s="102">
        <v>43318</v>
      </c>
      <c r="B74" t="s">
        <v>554</v>
      </c>
      <c r="C74" t="s">
        <v>541</v>
      </c>
      <c r="D74" s="58">
        <v>209.14</v>
      </c>
      <c r="E74" t="s">
        <v>452</v>
      </c>
      <c r="F74">
        <v>1005</v>
      </c>
      <c r="G74" t="s">
        <v>542</v>
      </c>
      <c r="H74">
        <v>1</v>
      </c>
      <c r="I74">
        <v>29</v>
      </c>
      <c r="J74" t="s">
        <v>555</v>
      </c>
      <c r="K74" t="s">
        <v>455</v>
      </c>
      <c r="L74" s="103">
        <v>322217</v>
      </c>
      <c r="M74">
        <v>0</v>
      </c>
      <c r="N74" t="s">
        <v>556</v>
      </c>
      <c r="O74" t="s">
        <v>545</v>
      </c>
      <c r="P74" t="s">
        <v>458</v>
      </c>
      <c r="R74">
        <v>0</v>
      </c>
      <c r="S74" t="s">
        <v>459</v>
      </c>
      <c r="T74" t="s">
        <v>458</v>
      </c>
      <c r="U74" t="s">
        <v>460</v>
      </c>
      <c r="V74" t="s">
        <v>458</v>
      </c>
    </row>
    <row r="75" spans="1:22" x14ac:dyDescent="0.2">
      <c r="A75" s="102">
        <v>43325</v>
      </c>
      <c r="B75" t="s">
        <v>554</v>
      </c>
      <c r="C75" t="s">
        <v>541</v>
      </c>
      <c r="D75" s="58">
        <v>209.14</v>
      </c>
      <c r="E75" t="s">
        <v>452</v>
      </c>
      <c r="F75">
        <v>1005</v>
      </c>
      <c r="G75" t="s">
        <v>542</v>
      </c>
      <c r="H75">
        <v>2.5</v>
      </c>
      <c r="I75">
        <v>29</v>
      </c>
      <c r="J75" t="s">
        <v>555</v>
      </c>
      <c r="K75" t="s">
        <v>455</v>
      </c>
      <c r="L75" s="103">
        <v>322217</v>
      </c>
      <c r="M75">
        <v>0</v>
      </c>
      <c r="N75" t="s">
        <v>557</v>
      </c>
      <c r="O75" t="s">
        <v>545</v>
      </c>
      <c r="P75" t="s">
        <v>458</v>
      </c>
      <c r="R75">
        <v>0</v>
      </c>
      <c r="S75" t="s">
        <v>459</v>
      </c>
      <c r="T75" t="s">
        <v>458</v>
      </c>
      <c r="U75" t="s">
        <v>460</v>
      </c>
      <c r="V75" t="s">
        <v>458</v>
      </c>
    </row>
    <row r="76" spans="1:22" x14ac:dyDescent="0.2">
      <c r="A76" s="102">
        <v>43332</v>
      </c>
      <c r="B76" t="s">
        <v>554</v>
      </c>
      <c r="C76" t="s">
        <v>541</v>
      </c>
      <c r="D76" s="58">
        <v>209.14</v>
      </c>
      <c r="E76" t="s">
        <v>452</v>
      </c>
      <c r="F76">
        <v>1005</v>
      </c>
      <c r="G76" t="s">
        <v>542</v>
      </c>
      <c r="H76">
        <v>4</v>
      </c>
      <c r="I76">
        <v>29</v>
      </c>
      <c r="J76" t="s">
        <v>555</v>
      </c>
      <c r="K76" t="s">
        <v>455</v>
      </c>
      <c r="L76" s="103">
        <v>322217</v>
      </c>
      <c r="M76">
        <v>0</v>
      </c>
      <c r="N76" t="s">
        <v>558</v>
      </c>
      <c r="O76" t="s">
        <v>545</v>
      </c>
      <c r="P76" t="s">
        <v>458</v>
      </c>
      <c r="R76">
        <v>0</v>
      </c>
      <c r="S76" t="s">
        <v>459</v>
      </c>
      <c r="T76" t="s">
        <v>458</v>
      </c>
      <c r="U76" t="s">
        <v>460</v>
      </c>
      <c r="V76" t="s">
        <v>458</v>
      </c>
    </row>
    <row r="77" spans="1:22" x14ac:dyDescent="0.2">
      <c r="A77" s="102">
        <v>43332</v>
      </c>
      <c r="B77" t="s">
        <v>554</v>
      </c>
      <c r="C77" t="s">
        <v>541</v>
      </c>
      <c r="D77" s="58">
        <v>209.14</v>
      </c>
      <c r="E77" t="s">
        <v>452</v>
      </c>
      <c r="F77">
        <v>1005</v>
      </c>
      <c r="G77" t="s">
        <v>542</v>
      </c>
      <c r="H77">
        <v>7</v>
      </c>
      <c r="I77">
        <v>29</v>
      </c>
      <c r="J77" t="s">
        <v>555</v>
      </c>
      <c r="K77" t="s">
        <v>455</v>
      </c>
      <c r="L77" s="103">
        <v>322217</v>
      </c>
      <c r="M77">
        <v>0</v>
      </c>
      <c r="N77" t="s">
        <v>559</v>
      </c>
      <c r="O77" t="s">
        <v>545</v>
      </c>
      <c r="P77" t="s">
        <v>458</v>
      </c>
      <c r="R77">
        <v>0</v>
      </c>
      <c r="S77" t="s">
        <v>459</v>
      </c>
      <c r="T77" t="s">
        <v>458</v>
      </c>
      <c r="U77" t="s">
        <v>460</v>
      </c>
      <c r="V77" t="s">
        <v>458</v>
      </c>
    </row>
    <row r="78" spans="1:22" x14ac:dyDescent="0.2">
      <c r="A78" s="102">
        <v>43339</v>
      </c>
      <c r="B78" t="s">
        <v>554</v>
      </c>
      <c r="C78" t="s">
        <v>541</v>
      </c>
      <c r="D78" s="58">
        <v>209.14</v>
      </c>
      <c r="E78" t="s">
        <v>452</v>
      </c>
      <c r="F78">
        <v>1005</v>
      </c>
      <c r="G78" t="s">
        <v>542</v>
      </c>
      <c r="H78">
        <v>5</v>
      </c>
      <c r="I78">
        <v>29</v>
      </c>
      <c r="J78" t="s">
        <v>555</v>
      </c>
      <c r="K78" t="s">
        <v>455</v>
      </c>
      <c r="L78" s="103">
        <v>322217</v>
      </c>
      <c r="M78">
        <v>0</v>
      </c>
      <c r="N78" t="s">
        <v>560</v>
      </c>
      <c r="O78" t="s">
        <v>545</v>
      </c>
      <c r="P78" t="s">
        <v>458</v>
      </c>
      <c r="R78">
        <v>0</v>
      </c>
      <c r="S78" t="s">
        <v>459</v>
      </c>
      <c r="T78" t="s">
        <v>458</v>
      </c>
      <c r="U78" t="s">
        <v>460</v>
      </c>
      <c r="V78" t="s">
        <v>458</v>
      </c>
    </row>
    <row r="79" spans="1:22" x14ac:dyDescent="0.2">
      <c r="A79" s="102">
        <v>43346</v>
      </c>
      <c r="B79" t="s">
        <v>554</v>
      </c>
      <c r="C79" t="s">
        <v>541</v>
      </c>
      <c r="D79" s="58">
        <v>209.14</v>
      </c>
      <c r="E79" t="s">
        <v>452</v>
      </c>
      <c r="F79">
        <v>1005</v>
      </c>
      <c r="G79" t="s">
        <v>542</v>
      </c>
      <c r="H79">
        <v>4</v>
      </c>
      <c r="I79">
        <v>29</v>
      </c>
      <c r="J79" t="s">
        <v>555</v>
      </c>
      <c r="K79" t="s">
        <v>455</v>
      </c>
      <c r="L79" s="103">
        <v>322217</v>
      </c>
      <c r="M79">
        <v>0</v>
      </c>
      <c r="N79" t="s">
        <v>561</v>
      </c>
      <c r="O79" t="s">
        <v>545</v>
      </c>
      <c r="P79" t="s">
        <v>458</v>
      </c>
      <c r="R79">
        <v>0</v>
      </c>
      <c r="S79" t="s">
        <v>459</v>
      </c>
      <c r="T79" t="s">
        <v>458</v>
      </c>
      <c r="U79" t="s">
        <v>460</v>
      </c>
      <c r="V79" t="s">
        <v>458</v>
      </c>
    </row>
    <row r="80" spans="1:22" x14ac:dyDescent="0.2">
      <c r="A80" s="102">
        <v>43353</v>
      </c>
      <c r="B80" t="s">
        <v>554</v>
      </c>
      <c r="C80" t="s">
        <v>541</v>
      </c>
      <c r="D80" s="58">
        <v>209.14</v>
      </c>
      <c r="E80" t="s">
        <v>452</v>
      </c>
      <c r="F80">
        <v>1005</v>
      </c>
      <c r="G80" t="s">
        <v>542</v>
      </c>
      <c r="H80">
        <v>3</v>
      </c>
      <c r="I80">
        <v>29</v>
      </c>
      <c r="J80" t="s">
        <v>555</v>
      </c>
      <c r="K80" t="s">
        <v>455</v>
      </c>
      <c r="L80" s="103">
        <v>322217</v>
      </c>
      <c r="M80">
        <v>0</v>
      </c>
      <c r="N80" t="s">
        <v>562</v>
      </c>
      <c r="O80" t="s">
        <v>545</v>
      </c>
      <c r="P80" t="s">
        <v>458</v>
      </c>
      <c r="R80">
        <v>0</v>
      </c>
      <c r="S80" t="s">
        <v>459</v>
      </c>
      <c r="T80" t="s">
        <v>458</v>
      </c>
      <c r="U80" t="s">
        <v>460</v>
      </c>
      <c r="V80" t="s">
        <v>458</v>
      </c>
    </row>
    <row r="81" spans="1:22" x14ac:dyDescent="0.2">
      <c r="A81" s="102">
        <v>43360</v>
      </c>
      <c r="B81" t="s">
        <v>554</v>
      </c>
      <c r="C81" t="s">
        <v>541</v>
      </c>
      <c r="D81" s="58">
        <v>209.14</v>
      </c>
      <c r="E81" t="s">
        <v>452</v>
      </c>
      <c r="F81">
        <v>1005</v>
      </c>
      <c r="G81" t="s">
        <v>542</v>
      </c>
      <c r="H81">
        <v>4.5</v>
      </c>
      <c r="I81">
        <v>29</v>
      </c>
      <c r="J81" t="s">
        <v>555</v>
      </c>
      <c r="K81" t="s">
        <v>455</v>
      </c>
      <c r="L81" s="103">
        <v>322217</v>
      </c>
      <c r="M81">
        <v>0</v>
      </c>
      <c r="N81" t="s">
        <v>563</v>
      </c>
      <c r="O81" t="s">
        <v>545</v>
      </c>
      <c r="P81" t="s">
        <v>458</v>
      </c>
      <c r="R81">
        <v>0</v>
      </c>
      <c r="S81" t="s">
        <v>459</v>
      </c>
      <c r="T81" t="s">
        <v>458</v>
      </c>
      <c r="U81" t="s">
        <v>460</v>
      </c>
      <c r="V81" t="s">
        <v>458</v>
      </c>
    </row>
    <row r="82" spans="1:22" x14ac:dyDescent="0.2">
      <c r="A82" s="102">
        <v>43367</v>
      </c>
      <c r="B82" t="s">
        <v>554</v>
      </c>
      <c r="C82" t="s">
        <v>541</v>
      </c>
      <c r="D82" s="58">
        <v>209.14</v>
      </c>
      <c r="E82" t="s">
        <v>452</v>
      </c>
      <c r="F82">
        <v>1005</v>
      </c>
      <c r="G82" t="s">
        <v>542</v>
      </c>
      <c r="H82">
        <v>3</v>
      </c>
      <c r="I82">
        <v>29</v>
      </c>
      <c r="J82" t="s">
        <v>555</v>
      </c>
      <c r="K82" t="s">
        <v>455</v>
      </c>
      <c r="L82" s="103">
        <v>322217</v>
      </c>
      <c r="M82">
        <v>0</v>
      </c>
      <c r="N82" t="s">
        <v>564</v>
      </c>
      <c r="O82" t="s">
        <v>545</v>
      </c>
      <c r="P82" t="s">
        <v>458</v>
      </c>
      <c r="R82">
        <v>0</v>
      </c>
      <c r="S82" t="s">
        <v>459</v>
      </c>
      <c r="T82" t="s">
        <v>458</v>
      </c>
      <c r="U82" t="s">
        <v>460</v>
      </c>
      <c r="V82" t="s">
        <v>458</v>
      </c>
    </row>
    <row r="83" spans="1:22" x14ac:dyDescent="0.2">
      <c r="A83" s="102">
        <v>43374</v>
      </c>
      <c r="B83" t="s">
        <v>554</v>
      </c>
      <c r="C83" t="s">
        <v>541</v>
      </c>
      <c r="D83" s="58">
        <v>209.14</v>
      </c>
      <c r="E83" t="s">
        <v>452</v>
      </c>
      <c r="F83">
        <v>1005</v>
      </c>
      <c r="G83" t="s">
        <v>542</v>
      </c>
      <c r="H83">
        <v>4</v>
      </c>
      <c r="I83">
        <v>29</v>
      </c>
      <c r="J83" t="s">
        <v>555</v>
      </c>
      <c r="K83" t="s">
        <v>455</v>
      </c>
      <c r="L83" s="103">
        <v>322217</v>
      </c>
      <c r="M83">
        <v>0</v>
      </c>
      <c r="N83" t="s">
        <v>565</v>
      </c>
      <c r="O83" t="s">
        <v>545</v>
      </c>
      <c r="P83" t="s">
        <v>458</v>
      </c>
      <c r="R83">
        <v>0</v>
      </c>
      <c r="S83" t="s">
        <v>459</v>
      </c>
      <c r="T83" t="s">
        <v>458</v>
      </c>
      <c r="U83" t="s">
        <v>460</v>
      </c>
      <c r="V83" t="s">
        <v>458</v>
      </c>
    </row>
    <row r="84" spans="1:22" x14ac:dyDescent="0.2">
      <c r="A84" s="102">
        <v>43381</v>
      </c>
      <c r="B84" t="s">
        <v>554</v>
      </c>
      <c r="C84" t="s">
        <v>541</v>
      </c>
      <c r="D84" s="58">
        <v>209.14</v>
      </c>
      <c r="E84" t="s">
        <v>452</v>
      </c>
      <c r="F84">
        <v>1005</v>
      </c>
      <c r="G84" t="s">
        <v>542</v>
      </c>
      <c r="H84">
        <v>7</v>
      </c>
      <c r="I84">
        <v>29</v>
      </c>
      <c r="J84" t="s">
        <v>555</v>
      </c>
      <c r="K84" t="s">
        <v>455</v>
      </c>
      <c r="L84" s="103">
        <v>322217</v>
      </c>
      <c r="M84">
        <v>0</v>
      </c>
      <c r="N84" t="s">
        <v>566</v>
      </c>
      <c r="O84" t="s">
        <v>545</v>
      </c>
      <c r="P84" t="s">
        <v>458</v>
      </c>
      <c r="R84">
        <v>0</v>
      </c>
      <c r="S84" t="s">
        <v>459</v>
      </c>
      <c r="T84" t="s">
        <v>458</v>
      </c>
      <c r="U84" t="s">
        <v>460</v>
      </c>
      <c r="V84" t="s">
        <v>458</v>
      </c>
    </row>
    <row r="85" spans="1:22" x14ac:dyDescent="0.2">
      <c r="A85" s="102">
        <v>43388</v>
      </c>
      <c r="B85" t="s">
        <v>554</v>
      </c>
      <c r="C85" t="s">
        <v>541</v>
      </c>
      <c r="D85" s="58">
        <v>209.14</v>
      </c>
      <c r="E85" t="s">
        <v>452</v>
      </c>
      <c r="F85">
        <v>1005</v>
      </c>
      <c r="G85" t="s">
        <v>542</v>
      </c>
      <c r="H85">
        <v>5</v>
      </c>
      <c r="I85">
        <v>29</v>
      </c>
      <c r="J85" t="s">
        <v>555</v>
      </c>
      <c r="K85" t="s">
        <v>455</v>
      </c>
      <c r="L85" s="103">
        <v>322217</v>
      </c>
      <c r="M85">
        <v>0</v>
      </c>
      <c r="N85" t="s">
        <v>567</v>
      </c>
      <c r="O85" t="s">
        <v>545</v>
      </c>
      <c r="P85" t="s">
        <v>458</v>
      </c>
      <c r="R85">
        <v>0</v>
      </c>
      <c r="S85" t="s">
        <v>459</v>
      </c>
      <c r="T85" t="s">
        <v>458</v>
      </c>
      <c r="U85" t="s">
        <v>460</v>
      </c>
      <c r="V85" t="s">
        <v>458</v>
      </c>
    </row>
    <row r="86" spans="1:22" x14ac:dyDescent="0.2">
      <c r="A86" s="102">
        <v>43178</v>
      </c>
      <c r="B86" t="s">
        <v>568</v>
      </c>
      <c r="C86" t="s">
        <v>541</v>
      </c>
      <c r="D86" s="58">
        <v>220.05</v>
      </c>
      <c r="E86" t="s">
        <v>452</v>
      </c>
      <c r="F86">
        <v>3005</v>
      </c>
      <c r="G86" t="s">
        <v>569</v>
      </c>
      <c r="H86">
        <v>24</v>
      </c>
      <c r="I86">
        <v>30</v>
      </c>
      <c r="J86" t="s">
        <v>570</v>
      </c>
      <c r="K86" t="s">
        <v>455</v>
      </c>
      <c r="L86" s="103">
        <v>165864</v>
      </c>
      <c r="M86">
        <v>0</v>
      </c>
      <c r="N86" t="s">
        <v>571</v>
      </c>
      <c r="O86" t="s">
        <v>545</v>
      </c>
      <c r="P86" t="s">
        <v>458</v>
      </c>
      <c r="R86">
        <v>0</v>
      </c>
      <c r="S86" t="s">
        <v>459</v>
      </c>
      <c r="T86" t="s">
        <v>458</v>
      </c>
      <c r="U86" t="s">
        <v>460</v>
      </c>
      <c r="V86" t="s">
        <v>458</v>
      </c>
    </row>
    <row r="87" spans="1:22" x14ac:dyDescent="0.2">
      <c r="A87" s="102">
        <v>43185</v>
      </c>
      <c r="B87" t="s">
        <v>568</v>
      </c>
      <c r="C87" t="s">
        <v>541</v>
      </c>
      <c r="D87" s="58">
        <v>220.05</v>
      </c>
      <c r="E87" t="s">
        <v>452</v>
      </c>
      <c r="F87">
        <v>3005</v>
      </c>
      <c r="G87" t="s">
        <v>569</v>
      </c>
      <c r="H87">
        <v>31</v>
      </c>
      <c r="I87">
        <v>30</v>
      </c>
      <c r="J87" t="s">
        <v>570</v>
      </c>
      <c r="K87" t="s">
        <v>455</v>
      </c>
      <c r="L87" s="103">
        <v>165864</v>
      </c>
      <c r="M87">
        <v>0</v>
      </c>
      <c r="N87" t="s">
        <v>572</v>
      </c>
      <c r="O87" t="s">
        <v>545</v>
      </c>
      <c r="P87" t="s">
        <v>458</v>
      </c>
      <c r="R87">
        <v>0</v>
      </c>
      <c r="S87" t="s">
        <v>459</v>
      </c>
      <c r="T87" t="s">
        <v>458</v>
      </c>
      <c r="U87" t="s">
        <v>460</v>
      </c>
      <c r="V87" t="s">
        <v>458</v>
      </c>
    </row>
    <row r="88" spans="1:22" x14ac:dyDescent="0.2">
      <c r="A88" s="102">
        <v>43192</v>
      </c>
      <c r="B88" t="s">
        <v>568</v>
      </c>
      <c r="C88" t="s">
        <v>541</v>
      </c>
      <c r="D88" s="58">
        <v>220.05</v>
      </c>
      <c r="E88" t="s">
        <v>452</v>
      </c>
      <c r="F88">
        <v>3005</v>
      </c>
      <c r="G88" t="s">
        <v>569</v>
      </c>
      <c r="H88">
        <v>38</v>
      </c>
      <c r="I88">
        <v>30</v>
      </c>
      <c r="J88" t="s">
        <v>570</v>
      </c>
      <c r="K88" t="s">
        <v>455</v>
      </c>
      <c r="L88" s="103">
        <v>165864</v>
      </c>
      <c r="M88">
        <v>0</v>
      </c>
      <c r="N88" t="s">
        <v>573</v>
      </c>
      <c r="O88" t="s">
        <v>545</v>
      </c>
      <c r="P88" t="s">
        <v>458</v>
      </c>
      <c r="R88">
        <v>0</v>
      </c>
      <c r="S88" t="s">
        <v>459</v>
      </c>
      <c r="T88" t="s">
        <v>458</v>
      </c>
      <c r="U88" t="s">
        <v>460</v>
      </c>
      <c r="V88" t="s">
        <v>458</v>
      </c>
    </row>
    <row r="89" spans="1:22" x14ac:dyDescent="0.2">
      <c r="A89" s="102">
        <v>43199</v>
      </c>
      <c r="B89" t="s">
        <v>568</v>
      </c>
      <c r="C89" t="s">
        <v>541</v>
      </c>
      <c r="D89" s="58">
        <v>220.05</v>
      </c>
      <c r="E89" t="s">
        <v>452</v>
      </c>
      <c r="F89">
        <v>3005</v>
      </c>
      <c r="G89" t="s">
        <v>569</v>
      </c>
      <c r="H89">
        <v>36.5</v>
      </c>
      <c r="I89">
        <v>30</v>
      </c>
      <c r="J89" t="s">
        <v>570</v>
      </c>
      <c r="K89" t="s">
        <v>455</v>
      </c>
      <c r="L89" s="103">
        <v>165864</v>
      </c>
      <c r="M89">
        <v>0</v>
      </c>
      <c r="N89" t="s">
        <v>574</v>
      </c>
      <c r="O89" t="s">
        <v>545</v>
      </c>
      <c r="P89" t="s">
        <v>458</v>
      </c>
      <c r="R89">
        <v>0</v>
      </c>
      <c r="S89" t="s">
        <v>459</v>
      </c>
      <c r="T89" t="s">
        <v>458</v>
      </c>
      <c r="U89" t="s">
        <v>460</v>
      </c>
      <c r="V89" t="s">
        <v>458</v>
      </c>
    </row>
    <row r="90" spans="1:22" x14ac:dyDescent="0.2">
      <c r="A90" s="102">
        <v>43332</v>
      </c>
      <c r="B90" t="s">
        <v>568</v>
      </c>
      <c r="C90" t="s">
        <v>541</v>
      </c>
      <c r="D90" s="58">
        <v>220.05</v>
      </c>
      <c r="E90" t="s">
        <v>452</v>
      </c>
      <c r="F90">
        <v>1005</v>
      </c>
      <c r="G90" t="s">
        <v>542</v>
      </c>
      <c r="H90">
        <v>3</v>
      </c>
      <c r="I90">
        <v>30</v>
      </c>
      <c r="J90" t="s">
        <v>570</v>
      </c>
      <c r="K90" t="s">
        <v>455</v>
      </c>
      <c r="L90" s="103">
        <v>322217</v>
      </c>
      <c r="M90">
        <v>0</v>
      </c>
      <c r="N90" t="s">
        <v>575</v>
      </c>
      <c r="O90" t="s">
        <v>545</v>
      </c>
      <c r="P90" t="s">
        <v>458</v>
      </c>
      <c r="R90">
        <v>0</v>
      </c>
      <c r="S90" t="s">
        <v>459</v>
      </c>
      <c r="T90" t="s">
        <v>458</v>
      </c>
      <c r="U90" t="s">
        <v>460</v>
      </c>
      <c r="V90" t="s">
        <v>458</v>
      </c>
    </row>
    <row r="91" spans="1:22" x14ac:dyDescent="0.2">
      <c r="A91" s="102">
        <v>43339</v>
      </c>
      <c r="B91" t="s">
        <v>568</v>
      </c>
      <c r="C91" t="s">
        <v>541</v>
      </c>
      <c r="D91" s="58">
        <v>220.05</v>
      </c>
      <c r="E91" t="s">
        <v>452</v>
      </c>
      <c r="F91">
        <v>1005</v>
      </c>
      <c r="G91" t="s">
        <v>542</v>
      </c>
      <c r="H91">
        <v>4.5</v>
      </c>
      <c r="I91">
        <v>30</v>
      </c>
      <c r="J91" t="s">
        <v>570</v>
      </c>
      <c r="K91" t="s">
        <v>455</v>
      </c>
      <c r="L91" s="103">
        <v>322217</v>
      </c>
      <c r="M91">
        <v>0</v>
      </c>
      <c r="N91" t="s">
        <v>576</v>
      </c>
      <c r="O91" t="s">
        <v>545</v>
      </c>
      <c r="P91" t="s">
        <v>458</v>
      </c>
      <c r="R91">
        <v>0</v>
      </c>
      <c r="S91" t="s">
        <v>459</v>
      </c>
      <c r="T91" t="s">
        <v>458</v>
      </c>
      <c r="U91" t="s">
        <v>460</v>
      </c>
      <c r="V91" t="s">
        <v>458</v>
      </c>
    </row>
    <row r="92" spans="1:22" x14ac:dyDescent="0.2">
      <c r="A92" s="102">
        <v>43339</v>
      </c>
      <c r="B92" t="s">
        <v>568</v>
      </c>
      <c r="C92" t="s">
        <v>541</v>
      </c>
      <c r="D92" s="58">
        <v>220.05</v>
      </c>
      <c r="E92" t="s">
        <v>452</v>
      </c>
      <c r="F92">
        <v>1005</v>
      </c>
      <c r="G92" t="s">
        <v>542</v>
      </c>
      <c r="H92">
        <v>16</v>
      </c>
      <c r="I92">
        <v>30</v>
      </c>
      <c r="J92" t="s">
        <v>570</v>
      </c>
      <c r="K92" t="s">
        <v>455</v>
      </c>
      <c r="L92" s="103">
        <v>322217</v>
      </c>
      <c r="M92">
        <v>0</v>
      </c>
      <c r="N92" t="s">
        <v>577</v>
      </c>
      <c r="O92" t="s">
        <v>545</v>
      </c>
      <c r="P92" t="s">
        <v>458</v>
      </c>
      <c r="R92">
        <v>0</v>
      </c>
      <c r="S92" t="s">
        <v>459</v>
      </c>
      <c r="T92" t="s">
        <v>458</v>
      </c>
      <c r="U92" t="s">
        <v>460</v>
      </c>
      <c r="V92" t="s">
        <v>458</v>
      </c>
    </row>
    <row r="93" spans="1:22" x14ac:dyDescent="0.2">
      <c r="A93" s="102">
        <v>43339</v>
      </c>
      <c r="B93" t="s">
        <v>568</v>
      </c>
      <c r="C93" t="s">
        <v>541</v>
      </c>
      <c r="D93" s="58">
        <v>220.05</v>
      </c>
      <c r="E93" t="s">
        <v>452</v>
      </c>
      <c r="F93">
        <v>3005</v>
      </c>
      <c r="G93" t="s">
        <v>569</v>
      </c>
      <c r="H93">
        <v>33.5</v>
      </c>
      <c r="I93">
        <v>30</v>
      </c>
      <c r="J93" t="s">
        <v>570</v>
      </c>
      <c r="K93" t="s">
        <v>455</v>
      </c>
      <c r="L93" s="103">
        <v>165864</v>
      </c>
      <c r="M93">
        <v>0</v>
      </c>
      <c r="N93" t="s">
        <v>578</v>
      </c>
      <c r="O93" t="s">
        <v>545</v>
      </c>
      <c r="P93" t="s">
        <v>458</v>
      </c>
      <c r="R93">
        <v>0</v>
      </c>
      <c r="S93" t="s">
        <v>459</v>
      </c>
      <c r="T93" t="s">
        <v>458</v>
      </c>
      <c r="U93" t="s">
        <v>460</v>
      </c>
      <c r="V93" t="s">
        <v>458</v>
      </c>
    </row>
    <row r="94" spans="1:22" x14ac:dyDescent="0.2">
      <c r="A94" s="102">
        <v>43346</v>
      </c>
      <c r="B94" t="s">
        <v>568</v>
      </c>
      <c r="C94" t="s">
        <v>541</v>
      </c>
      <c r="D94" s="58">
        <v>220.05</v>
      </c>
      <c r="E94" t="s">
        <v>452</v>
      </c>
      <c r="F94">
        <v>1005</v>
      </c>
      <c r="G94" t="s">
        <v>542</v>
      </c>
      <c r="H94">
        <v>5.5</v>
      </c>
      <c r="I94">
        <v>30</v>
      </c>
      <c r="J94" t="s">
        <v>570</v>
      </c>
      <c r="K94" t="s">
        <v>455</v>
      </c>
      <c r="L94" s="103">
        <v>322217</v>
      </c>
      <c r="M94">
        <v>0</v>
      </c>
      <c r="N94" t="s">
        <v>579</v>
      </c>
      <c r="O94" t="s">
        <v>545</v>
      </c>
      <c r="P94" t="s">
        <v>458</v>
      </c>
      <c r="R94">
        <v>0</v>
      </c>
      <c r="S94" t="s">
        <v>459</v>
      </c>
      <c r="T94" t="s">
        <v>458</v>
      </c>
      <c r="U94" t="s">
        <v>460</v>
      </c>
      <c r="V94" t="s">
        <v>458</v>
      </c>
    </row>
    <row r="95" spans="1:22" x14ac:dyDescent="0.2">
      <c r="A95" s="102">
        <v>43346</v>
      </c>
      <c r="B95" t="s">
        <v>568</v>
      </c>
      <c r="C95" t="s">
        <v>541</v>
      </c>
      <c r="D95" s="58">
        <v>220.05</v>
      </c>
      <c r="E95" t="s">
        <v>452</v>
      </c>
      <c r="F95">
        <v>1005</v>
      </c>
      <c r="G95" t="s">
        <v>542</v>
      </c>
      <c r="H95">
        <v>18.5</v>
      </c>
      <c r="I95">
        <v>30</v>
      </c>
      <c r="J95" t="s">
        <v>570</v>
      </c>
      <c r="K95" t="s">
        <v>455</v>
      </c>
      <c r="L95" s="103">
        <v>322217</v>
      </c>
      <c r="M95">
        <v>0</v>
      </c>
      <c r="N95" t="s">
        <v>580</v>
      </c>
      <c r="O95" t="s">
        <v>545</v>
      </c>
      <c r="P95" t="s">
        <v>458</v>
      </c>
      <c r="R95">
        <v>0</v>
      </c>
      <c r="S95" t="s">
        <v>459</v>
      </c>
      <c r="T95" t="s">
        <v>458</v>
      </c>
      <c r="U95" t="s">
        <v>460</v>
      </c>
      <c r="V95" t="s">
        <v>458</v>
      </c>
    </row>
    <row r="96" spans="1:22" x14ac:dyDescent="0.2">
      <c r="A96" s="102">
        <v>43353</v>
      </c>
      <c r="B96" t="s">
        <v>568</v>
      </c>
      <c r="C96" t="s">
        <v>541</v>
      </c>
      <c r="D96" s="58">
        <v>220.05</v>
      </c>
      <c r="E96" t="s">
        <v>452</v>
      </c>
      <c r="F96">
        <v>1005</v>
      </c>
      <c r="G96" t="s">
        <v>542</v>
      </c>
      <c r="H96">
        <v>4.5</v>
      </c>
      <c r="I96">
        <v>30</v>
      </c>
      <c r="J96" t="s">
        <v>570</v>
      </c>
      <c r="K96" t="s">
        <v>455</v>
      </c>
      <c r="L96" s="103">
        <v>322217</v>
      </c>
      <c r="M96">
        <v>0</v>
      </c>
      <c r="N96" t="s">
        <v>581</v>
      </c>
      <c r="O96" t="s">
        <v>545</v>
      </c>
      <c r="P96" t="s">
        <v>458</v>
      </c>
      <c r="R96">
        <v>0</v>
      </c>
      <c r="S96" t="s">
        <v>459</v>
      </c>
      <c r="T96" t="s">
        <v>458</v>
      </c>
      <c r="U96" t="s">
        <v>460</v>
      </c>
      <c r="V96" t="s">
        <v>458</v>
      </c>
    </row>
    <row r="97" spans="1:22" x14ac:dyDescent="0.2">
      <c r="A97" s="102">
        <v>43353</v>
      </c>
      <c r="B97" t="s">
        <v>568</v>
      </c>
      <c r="C97" t="s">
        <v>541</v>
      </c>
      <c r="D97" s="58">
        <v>220.05</v>
      </c>
      <c r="E97" t="s">
        <v>452</v>
      </c>
      <c r="F97">
        <v>3005</v>
      </c>
      <c r="G97" t="s">
        <v>569</v>
      </c>
      <c r="H97">
        <v>16</v>
      </c>
      <c r="I97">
        <v>30</v>
      </c>
      <c r="J97" t="s">
        <v>570</v>
      </c>
      <c r="K97" t="s">
        <v>455</v>
      </c>
      <c r="L97" s="103">
        <v>165864</v>
      </c>
      <c r="M97">
        <v>0</v>
      </c>
      <c r="N97" t="s">
        <v>582</v>
      </c>
      <c r="O97" t="s">
        <v>545</v>
      </c>
      <c r="P97" t="s">
        <v>458</v>
      </c>
      <c r="R97">
        <v>0</v>
      </c>
      <c r="S97" t="s">
        <v>459</v>
      </c>
      <c r="T97" t="s">
        <v>458</v>
      </c>
      <c r="U97" t="s">
        <v>460</v>
      </c>
      <c r="V97" t="s">
        <v>458</v>
      </c>
    </row>
    <row r="98" spans="1:22" x14ac:dyDescent="0.2">
      <c r="A98" s="102">
        <v>43353</v>
      </c>
      <c r="B98" t="s">
        <v>568</v>
      </c>
      <c r="C98" t="s">
        <v>541</v>
      </c>
      <c r="D98" s="58">
        <v>220.05</v>
      </c>
      <c r="E98" t="s">
        <v>452</v>
      </c>
      <c r="F98">
        <v>1005</v>
      </c>
      <c r="G98" t="s">
        <v>542</v>
      </c>
      <c r="H98">
        <v>23</v>
      </c>
      <c r="I98">
        <v>30</v>
      </c>
      <c r="J98" t="s">
        <v>570</v>
      </c>
      <c r="K98" t="s">
        <v>455</v>
      </c>
      <c r="L98" s="103">
        <v>322217</v>
      </c>
      <c r="M98">
        <v>0</v>
      </c>
      <c r="N98" t="s">
        <v>583</v>
      </c>
      <c r="O98" t="s">
        <v>545</v>
      </c>
      <c r="P98" t="s">
        <v>458</v>
      </c>
      <c r="R98">
        <v>0</v>
      </c>
      <c r="S98" t="s">
        <v>459</v>
      </c>
      <c r="T98" t="s">
        <v>458</v>
      </c>
      <c r="U98" t="s">
        <v>460</v>
      </c>
      <c r="V98" t="s">
        <v>458</v>
      </c>
    </row>
    <row r="99" spans="1:22" x14ac:dyDescent="0.2">
      <c r="A99" s="102">
        <v>43360</v>
      </c>
      <c r="B99" t="s">
        <v>568</v>
      </c>
      <c r="C99" t="s">
        <v>541</v>
      </c>
      <c r="D99" s="58">
        <v>220.05</v>
      </c>
      <c r="E99" t="s">
        <v>452</v>
      </c>
      <c r="F99">
        <v>1005</v>
      </c>
      <c r="G99" t="s">
        <v>542</v>
      </c>
      <c r="H99">
        <v>4</v>
      </c>
      <c r="I99">
        <v>30</v>
      </c>
      <c r="J99" t="s">
        <v>570</v>
      </c>
      <c r="K99" t="s">
        <v>455</v>
      </c>
      <c r="L99" s="103">
        <v>322217</v>
      </c>
      <c r="M99">
        <v>0</v>
      </c>
      <c r="N99" t="s">
        <v>584</v>
      </c>
      <c r="O99" t="s">
        <v>545</v>
      </c>
      <c r="P99" t="s">
        <v>458</v>
      </c>
      <c r="R99">
        <v>0</v>
      </c>
      <c r="S99" t="s">
        <v>459</v>
      </c>
      <c r="T99" t="s">
        <v>458</v>
      </c>
      <c r="U99" t="s">
        <v>460</v>
      </c>
      <c r="V99" t="s">
        <v>458</v>
      </c>
    </row>
    <row r="100" spans="1:22" x14ac:dyDescent="0.2">
      <c r="A100" s="102">
        <v>43360</v>
      </c>
      <c r="B100" t="s">
        <v>568</v>
      </c>
      <c r="C100" t="s">
        <v>541</v>
      </c>
      <c r="D100" s="58">
        <v>220.05</v>
      </c>
      <c r="E100" t="s">
        <v>452</v>
      </c>
      <c r="F100">
        <v>1005</v>
      </c>
      <c r="G100" t="s">
        <v>542</v>
      </c>
      <c r="H100">
        <v>16.5</v>
      </c>
      <c r="I100">
        <v>30</v>
      </c>
      <c r="J100" t="s">
        <v>570</v>
      </c>
      <c r="K100" t="s">
        <v>455</v>
      </c>
      <c r="L100" s="103">
        <v>322217</v>
      </c>
      <c r="M100">
        <v>0</v>
      </c>
      <c r="N100" t="s">
        <v>585</v>
      </c>
      <c r="O100" t="s">
        <v>545</v>
      </c>
      <c r="P100" t="s">
        <v>458</v>
      </c>
      <c r="R100">
        <v>0</v>
      </c>
      <c r="S100" t="s">
        <v>459</v>
      </c>
      <c r="T100" t="s">
        <v>458</v>
      </c>
      <c r="U100" t="s">
        <v>460</v>
      </c>
      <c r="V100" t="s">
        <v>458</v>
      </c>
    </row>
    <row r="101" spans="1:22" x14ac:dyDescent="0.2">
      <c r="A101" s="102">
        <v>43360</v>
      </c>
      <c r="B101" t="s">
        <v>568</v>
      </c>
      <c r="C101" t="s">
        <v>541</v>
      </c>
      <c r="D101" s="58">
        <v>220.05</v>
      </c>
      <c r="E101" t="s">
        <v>452</v>
      </c>
      <c r="F101">
        <v>3005</v>
      </c>
      <c r="G101" t="s">
        <v>569</v>
      </c>
      <c r="H101">
        <v>24</v>
      </c>
      <c r="I101">
        <v>30</v>
      </c>
      <c r="J101" t="s">
        <v>570</v>
      </c>
      <c r="K101" t="s">
        <v>455</v>
      </c>
      <c r="L101" s="103">
        <v>165864</v>
      </c>
      <c r="M101">
        <v>0</v>
      </c>
      <c r="N101" t="s">
        <v>586</v>
      </c>
      <c r="O101" t="s">
        <v>545</v>
      </c>
      <c r="P101" t="s">
        <v>458</v>
      </c>
      <c r="R101">
        <v>0</v>
      </c>
      <c r="S101" t="s">
        <v>459</v>
      </c>
      <c r="T101" t="s">
        <v>458</v>
      </c>
      <c r="U101" t="s">
        <v>460</v>
      </c>
      <c r="V101" t="s">
        <v>458</v>
      </c>
    </row>
    <row r="102" spans="1:22" x14ac:dyDescent="0.2">
      <c r="A102" s="102">
        <v>43367</v>
      </c>
      <c r="B102" t="s">
        <v>568</v>
      </c>
      <c r="C102" t="s">
        <v>541</v>
      </c>
      <c r="D102" s="58">
        <v>220.05</v>
      </c>
      <c r="E102" t="s">
        <v>452</v>
      </c>
      <c r="F102">
        <v>1005</v>
      </c>
      <c r="G102" t="s">
        <v>542</v>
      </c>
      <c r="H102">
        <v>4</v>
      </c>
      <c r="I102">
        <v>30</v>
      </c>
      <c r="J102" t="s">
        <v>570</v>
      </c>
      <c r="K102" t="s">
        <v>455</v>
      </c>
      <c r="L102" s="103">
        <v>322217</v>
      </c>
      <c r="M102">
        <v>0</v>
      </c>
      <c r="N102" t="s">
        <v>587</v>
      </c>
      <c r="O102" t="s">
        <v>545</v>
      </c>
      <c r="P102" t="s">
        <v>458</v>
      </c>
      <c r="R102">
        <v>0</v>
      </c>
      <c r="S102" t="s">
        <v>459</v>
      </c>
      <c r="T102" t="s">
        <v>458</v>
      </c>
      <c r="U102" t="s">
        <v>460</v>
      </c>
      <c r="V102" t="s">
        <v>458</v>
      </c>
    </row>
    <row r="103" spans="1:22" x14ac:dyDescent="0.2">
      <c r="A103" s="102">
        <v>43367</v>
      </c>
      <c r="B103" t="s">
        <v>568</v>
      </c>
      <c r="C103" t="s">
        <v>541</v>
      </c>
      <c r="D103" s="58">
        <v>220.05</v>
      </c>
      <c r="E103" t="s">
        <v>452</v>
      </c>
      <c r="F103">
        <v>1005</v>
      </c>
      <c r="G103" t="s">
        <v>542</v>
      </c>
      <c r="H103">
        <v>14</v>
      </c>
      <c r="I103">
        <v>30</v>
      </c>
      <c r="J103" t="s">
        <v>570</v>
      </c>
      <c r="K103" t="s">
        <v>455</v>
      </c>
      <c r="L103" s="103">
        <v>322217</v>
      </c>
      <c r="M103">
        <v>0</v>
      </c>
      <c r="N103" t="s">
        <v>588</v>
      </c>
      <c r="O103" t="s">
        <v>545</v>
      </c>
      <c r="P103" t="s">
        <v>458</v>
      </c>
      <c r="R103">
        <v>0</v>
      </c>
      <c r="S103" t="s">
        <v>459</v>
      </c>
      <c r="T103" t="s">
        <v>458</v>
      </c>
      <c r="U103" t="s">
        <v>460</v>
      </c>
      <c r="V103" t="s">
        <v>458</v>
      </c>
    </row>
    <row r="104" spans="1:22" x14ac:dyDescent="0.2">
      <c r="A104" s="102">
        <v>43367</v>
      </c>
      <c r="B104" t="s">
        <v>568</v>
      </c>
      <c r="C104" t="s">
        <v>541</v>
      </c>
      <c r="D104" s="58">
        <v>220.05</v>
      </c>
      <c r="E104" t="s">
        <v>452</v>
      </c>
      <c r="F104">
        <v>3008</v>
      </c>
      <c r="G104" t="s">
        <v>550</v>
      </c>
      <c r="H104">
        <v>28</v>
      </c>
      <c r="I104">
        <v>30</v>
      </c>
      <c r="J104" t="s">
        <v>570</v>
      </c>
      <c r="K104" t="s">
        <v>455</v>
      </c>
      <c r="L104" s="103">
        <v>150042</v>
      </c>
      <c r="M104">
        <v>0</v>
      </c>
      <c r="N104" t="s">
        <v>589</v>
      </c>
      <c r="O104" t="s">
        <v>545</v>
      </c>
      <c r="P104" t="s">
        <v>458</v>
      </c>
      <c r="R104">
        <v>0</v>
      </c>
      <c r="S104" t="s">
        <v>459</v>
      </c>
      <c r="T104" t="s">
        <v>458</v>
      </c>
      <c r="U104" t="s">
        <v>460</v>
      </c>
      <c r="V104" t="s">
        <v>458</v>
      </c>
    </row>
    <row r="105" spans="1:22" x14ac:dyDescent="0.2">
      <c r="A105" s="102">
        <v>43367</v>
      </c>
      <c r="B105" t="s">
        <v>568</v>
      </c>
      <c r="C105" t="s">
        <v>541</v>
      </c>
      <c r="D105" s="58">
        <v>220.05</v>
      </c>
      <c r="E105" t="s">
        <v>452</v>
      </c>
      <c r="F105">
        <v>3005</v>
      </c>
      <c r="G105" t="s">
        <v>569</v>
      </c>
      <c r="H105">
        <v>40</v>
      </c>
      <c r="I105">
        <v>30</v>
      </c>
      <c r="J105" t="s">
        <v>570</v>
      </c>
      <c r="K105" t="s">
        <v>455</v>
      </c>
      <c r="L105" s="103">
        <v>165864</v>
      </c>
      <c r="M105">
        <v>0</v>
      </c>
      <c r="N105" t="s">
        <v>590</v>
      </c>
      <c r="O105" t="s">
        <v>545</v>
      </c>
      <c r="P105" t="s">
        <v>458</v>
      </c>
      <c r="R105">
        <v>0</v>
      </c>
      <c r="S105" t="s">
        <v>459</v>
      </c>
      <c r="T105" t="s">
        <v>458</v>
      </c>
      <c r="U105" t="s">
        <v>460</v>
      </c>
      <c r="V105" t="s">
        <v>458</v>
      </c>
    </row>
    <row r="106" spans="1:22" x14ac:dyDescent="0.2">
      <c r="A106" s="102">
        <v>43374</v>
      </c>
      <c r="B106" t="s">
        <v>568</v>
      </c>
      <c r="C106" t="s">
        <v>541</v>
      </c>
      <c r="D106" s="58">
        <v>220.05</v>
      </c>
      <c r="E106" t="s">
        <v>452</v>
      </c>
      <c r="F106">
        <v>1005</v>
      </c>
      <c r="G106" t="s">
        <v>542</v>
      </c>
      <c r="H106">
        <v>1</v>
      </c>
      <c r="I106">
        <v>30</v>
      </c>
      <c r="J106" t="s">
        <v>570</v>
      </c>
      <c r="K106" t="s">
        <v>455</v>
      </c>
      <c r="L106" s="103">
        <v>322217</v>
      </c>
      <c r="M106">
        <v>0</v>
      </c>
      <c r="N106" t="s">
        <v>591</v>
      </c>
      <c r="O106" t="s">
        <v>545</v>
      </c>
      <c r="P106" t="s">
        <v>458</v>
      </c>
      <c r="R106">
        <v>0</v>
      </c>
      <c r="S106" t="s">
        <v>459</v>
      </c>
      <c r="T106" t="s">
        <v>458</v>
      </c>
      <c r="U106" t="s">
        <v>460</v>
      </c>
      <c r="V106" t="s">
        <v>458</v>
      </c>
    </row>
    <row r="107" spans="1:22" x14ac:dyDescent="0.2">
      <c r="A107" s="102">
        <v>43374</v>
      </c>
      <c r="B107" t="s">
        <v>568</v>
      </c>
      <c r="C107" t="s">
        <v>541</v>
      </c>
      <c r="D107" s="58">
        <v>220.05</v>
      </c>
      <c r="E107" t="s">
        <v>452</v>
      </c>
      <c r="F107">
        <v>1005</v>
      </c>
      <c r="G107" t="s">
        <v>542</v>
      </c>
      <c r="H107">
        <v>2</v>
      </c>
      <c r="I107">
        <v>30</v>
      </c>
      <c r="J107" t="s">
        <v>570</v>
      </c>
      <c r="K107" t="s">
        <v>455</v>
      </c>
      <c r="L107" s="103">
        <v>322217</v>
      </c>
      <c r="M107">
        <v>0</v>
      </c>
      <c r="N107" t="s">
        <v>592</v>
      </c>
      <c r="O107" t="s">
        <v>545</v>
      </c>
      <c r="P107" t="s">
        <v>458</v>
      </c>
      <c r="R107">
        <v>0</v>
      </c>
      <c r="S107" t="s">
        <v>459</v>
      </c>
      <c r="T107" t="s">
        <v>458</v>
      </c>
      <c r="U107" t="s">
        <v>460</v>
      </c>
      <c r="V107" t="s">
        <v>458</v>
      </c>
    </row>
    <row r="108" spans="1:22" x14ac:dyDescent="0.2">
      <c r="A108" s="102">
        <v>43143</v>
      </c>
      <c r="B108" t="s">
        <v>593</v>
      </c>
      <c r="C108" t="s">
        <v>541</v>
      </c>
      <c r="D108" s="58">
        <v>304.12</v>
      </c>
      <c r="E108" t="s">
        <v>452</v>
      </c>
      <c r="F108">
        <v>3008</v>
      </c>
      <c r="G108" t="s">
        <v>550</v>
      </c>
      <c r="H108">
        <v>8</v>
      </c>
      <c r="I108">
        <v>465</v>
      </c>
      <c r="J108" t="s">
        <v>555</v>
      </c>
      <c r="K108" t="s">
        <v>455</v>
      </c>
      <c r="L108" s="103">
        <v>150042</v>
      </c>
      <c r="M108">
        <v>0</v>
      </c>
      <c r="N108" t="s">
        <v>594</v>
      </c>
      <c r="O108" t="s">
        <v>545</v>
      </c>
      <c r="P108" t="s">
        <v>458</v>
      </c>
      <c r="R108">
        <v>0</v>
      </c>
      <c r="S108" t="s">
        <v>459</v>
      </c>
      <c r="T108" t="s">
        <v>458</v>
      </c>
      <c r="U108" t="s">
        <v>460</v>
      </c>
      <c r="V108" t="s">
        <v>458</v>
      </c>
    </row>
    <row r="109" spans="1:22" x14ac:dyDescent="0.2">
      <c r="A109" s="102">
        <v>43150</v>
      </c>
      <c r="B109" t="s">
        <v>593</v>
      </c>
      <c r="C109" t="s">
        <v>541</v>
      </c>
      <c r="D109" s="58">
        <v>304.12</v>
      </c>
      <c r="E109" t="s">
        <v>452</v>
      </c>
      <c r="F109">
        <v>3008</v>
      </c>
      <c r="G109" t="s">
        <v>550</v>
      </c>
      <c r="H109">
        <v>20</v>
      </c>
      <c r="I109">
        <v>465</v>
      </c>
      <c r="J109" t="s">
        <v>555</v>
      </c>
      <c r="K109" t="s">
        <v>455</v>
      </c>
      <c r="L109" s="103">
        <v>150042</v>
      </c>
      <c r="M109">
        <v>0</v>
      </c>
      <c r="N109" t="s">
        <v>595</v>
      </c>
      <c r="O109" t="s">
        <v>545</v>
      </c>
      <c r="P109" t="s">
        <v>458</v>
      </c>
      <c r="R109">
        <v>0</v>
      </c>
      <c r="S109" t="s">
        <v>459</v>
      </c>
      <c r="T109" t="s">
        <v>458</v>
      </c>
      <c r="U109" t="s">
        <v>460</v>
      </c>
      <c r="V109" t="s">
        <v>458</v>
      </c>
    </row>
    <row r="110" spans="1:22" x14ac:dyDescent="0.2">
      <c r="A110" s="102">
        <v>43101</v>
      </c>
      <c r="B110" t="s">
        <v>596</v>
      </c>
      <c r="C110" t="s">
        <v>541</v>
      </c>
      <c r="D110" s="58">
        <v>304.27</v>
      </c>
      <c r="E110" t="s">
        <v>452</v>
      </c>
      <c r="F110">
        <v>3008</v>
      </c>
      <c r="G110" t="s">
        <v>550</v>
      </c>
      <c r="H110">
        <v>8</v>
      </c>
      <c r="I110">
        <v>100</v>
      </c>
      <c r="J110" t="s">
        <v>597</v>
      </c>
      <c r="K110" t="s">
        <v>455</v>
      </c>
      <c r="L110" s="103">
        <v>150042</v>
      </c>
      <c r="M110">
        <v>0</v>
      </c>
      <c r="N110" t="s">
        <v>598</v>
      </c>
      <c r="O110" t="s">
        <v>545</v>
      </c>
      <c r="P110" t="s">
        <v>458</v>
      </c>
      <c r="R110">
        <v>0</v>
      </c>
      <c r="S110" t="s">
        <v>459</v>
      </c>
      <c r="T110" t="s">
        <v>458</v>
      </c>
      <c r="U110" t="s">
        <v>460</v>
      </c>
      <c r="V110" t="s">
        <v>458</v>
      </c>
    </row>
    <row r="111" spans="1:22" x14ac:dyDescent="0.2">
      <c r="A111" s="102">
        <v>43108</v>
      </c>
      <c r="B111" t="s">
        <v>596</v>
      </c>
      <c r="C111" t="s">
        <v>541</v>
      </c>
      <c r="D111" s="58">
        <v>304.27</v>
      </c>
      <c r="E111" t="s">
        <v>452</v>
      </c>
      <c r="F111">
        <v>3008</v>
      </c>
      <c r="G111" t="s">
        <v>550</v>
      </c>
      <c r="H111">
        <v>32</v>
      </c>
      <c r="I111">
        <v>100</v>
      </c>
      <c r="J111" t="s">
        <v>597</v>
      </c>
      <c r="K111" t="s">
        <v>455</v>
      </c>
      <c r="L111" s="103">
        <v>150042</v>
      </c>
      <c r="M111">
        <v>0</v>
      </c>
      <c r="N111" t="s">
        <v>599</v>
      </c>
      <c r="O111" t="s">
        <v>545</v>
      </c>
      <c r="P111" t="s">
        <v>458</v>
      </c>
      <c r="R111">
        <v>0</v>
      </c>
      <c r="S111" t="s">
        <v>459</v>
      </c>
      <c r="T111" t="s">
        <v>458</v>
      </c>
      <c r="U111" t="s">
        <v>460</v>
      </c>
      <c r="V111" t="s">
        <v>458</v>
      </c>
    </row>
    <row r="112" spans="1:22" x14ac:dyDescent="0.2">
      <c r="A112" s="102">
        <v>43115</v>
      </c>
      <c r="B112" t="s">
        <v>596</v>
      </c>
      <c r="C112" t="s">
        <v>541</v>
      </c>
      <c r="D112" s="58">
        <v>304.27</v>
      </c>
      <c r="E112" t="s">
        <v>452</v>
      </c>
      <c r="F112">
        <v>3005</v>
      </c>
      <c r="G112" t="s">
        <v>569</v>
      </c>
      <c r="H112">
        <v>4</v>
      </c>
      <c r="I112">
        <v>100</v>
      </c>
      <c r="J112" t="s">
        <v>597</v>
      </c>
      <c r="K112" t="s">
        <v>455</v>
      </c>
      <c r="L112" s="103">
        <v>165864</v>
      </c>
      <c r="M112">
        <v>0</v>
      </c>
      <c r="N112" t="s">
        <v>600</v>
      </c>
      <c r="O112" t="s">
        <v>545</v>
      </c>
      <c r="P112" t="s">
        <v>458</v>
      </c>
      <c r="R112">
        <v>0</v>
      </c>
      <c r="S112" t="s">
        <v>459</v>
      </c>
      <c r="T112" t="s">
        <v>458</v>
      </c>
      <c r="U112" t="s">
        <v>460</v>
      </c>
      <c r="V112" t="s">
        <v>458</v>
      </c>
    </row>
    <row r="113" spans="1:22" x14ac:dyDescent="0.2">
      <c r="A113" s="102">
        <v>43115</v>
      </c>
      <c r="B113" t="s">
        <v>596</v>
      </c>
      <c r="C113" t="s">
        <v>541</v>
      </c>
      <c r="D113" s="58">
        <v>304.27</v>
      </c>
      <c r="E113" t="s">
        <v>452</v>
      </c>
      <c r="F113">
        <v>3008</v>
      </c>
      <c r="G113" t="s">
        <v>550</v>
      </c>
      <c r="H113">
        <v>16</v>
      </c>
      <c r="I113">
        <v>100</v>
      </c>
      <c r="J113" t="s">
        <v>597</v>
      </c>
      <c r="K113" t="s">
        <v>455</v>
      </c>
      <c r="L113" s="103">
        <v>150042</v>
      </c>
      <c r="M113">
        <v>0</v>
      </c>
      <c r="N113" t="s">
        <v>601</v>
      </c>
      <c r="O113" t="s">
        <v>545</v>
      </c>
      <c r="P113" t="s">
        <v>458</v>
      </c>
      <c r="R113">
        <v>0</v>
      </c>
      <c r="S113" t="s">
        <v>459</v>
      </c>
      <c r="T113" t="s">
        <v>458</v>
      </c>
      <c r="U113" t="s">
        <v>460</v>
      </c>
      <c r="V113" t="s">
        <v>458</v>
      </c>
    </row>
    <row r="114" spans="1:22" x14ac:dyDescent="0.2">
      <c r="A114" s="102">
        <v>43122</v>
      </c>
      <c r="B114" t="s">
        <v>596</v>
      </c>
      <c r="C114" t="s">
        <v>541</v>
      </c>
      <c r="D114" s="58">
        <v>304.27</v>
      </c>
      <c r="E114" t="s">
        <v>452</v>
      </c>
      <c r="F114">
        <v>3008</v>
      </c>
      <c r="G114" t="s">
        <v>550</v>
      </c>
      <c r="H114">
        <v>40</v>
      </c>
      <c r="I114">
        <v>100</v>
      </c>
      <c r="J114" t="s">
        <v>597</v>
      </c>
      <c r="K114" t="s">
        <v>455</v>
      </c>
      <c r="L114" s="103">
        <v>150042</v>
      </c>
      <c r="M114">
        <v>0</v>
      </c>
      <c r="N114" t="s">
        <v>602</v>
      </c>
      <c r="O114" t="s">
        <v>545</v>
      </c>
      <c r="P114" t="s">
        <v>458</v>
      </c>
      <c r="R114">
        <v>0</v>
      </c>
      <c r="S114" t="s">
        <v>459</v>
      </c>
      <c r="T114" t="s">
        <v>458</v>
      </c>
      <c r="U114" t="s">
        <v>460</v>
      </c>
      <c r="V114" t="s">
        <v>458</v>
      </c>
    </row>
    <row r="115" spans="1:22" x14ac:dyDescent="0.2">
      <c r="A115" s="102">
        <v>43199</v>
      </c>
      <c r="B115" t="s">
        <v>596</v>
      </c>
      <c r="C115" t="s">
        <v>541</v>
      </c>
      <c r="D115" s="58">
        <v>304.27</v>
      </c>
      <c r="E115" t="s">
        <v>452</v>
      </c>
      <c r="F115">
        <v>3012</v>
      </c>
      <c r="G115" t="s">
        <v>603</v>
      </c>
      <c r="H115">
        <v>10</v>
      </c>
      <c r="I115">
        <v>100</v>
      </c>
      <c r="J115" t="s">
        <v>597</v>
      </c>
      <c r="K115" t="s">
        <v>455</v>
      </c>
      <c r="L115" s="103">
        <v>109895</v>
      </c>
      <c r="M115">
        <v>0</v>
      </c>
      <c r="N115" t="s">
        <v>604</v>
      </c>
      <c r="O115" t="s">
        <v>545</v>
      </c>
      <c r="P115" t="s">
        <v>458</v>
      </c>
      <c r="R115">
        <v>0</v>
      </c>
      <c r="S115" t="s">
        <v>459</v>
      </c>
      <c r="T115" t="s">
        <v>458</v>
      </c>
      <c r="U115" t="s">
        <v>460</v>
      </c>
      <c r="V115" t="s">
        <v>458</v>
      </c>
    </row>
    <row r="116" spans="1:22" x14ac:dyDescent="0.2">
      <c r="A116" s="102">
        <v>43199</v>
      </c>
      <c r="B116" t="s">
        <v>596</v>
      </c>
      <c r="C116" t="s">
        <v>541</v>
      </c>
      <c r="D116" s="58">
        <v>304.27</v>
      </c>
      <c r="E116" t="s">
        <v>452</v>
      </c>
      <c r="F116">
        <v>3007</v>
      </c>
      <c r="G116" t="s">
        <v>605</v>
      </c>
      <c r="H116">
        <v>16</v>
      </c>
      <c r="I116">
        <v>100</v>
      </c>
      <c r="J116" t="s">
        <v>597</v>
      </c>
      <c r="K116" t="s">
        <v>455</v>
      </c>
      <c r="L116" s="103">
        <v>138968</v>
      </c>
      <c r="M116">
        <v>0</v>
      </c>
      <c r="N116" t="s">
        <v>606</v>
      </c>
      <c r="O116" t="s">
        <v>545</v>
      </c>
      <c r="P116" t="s">
        <v>458</v>
      </c>
      <c r="R116">
        <v>0</v>
      </c>
      <c r="S116" t="s">
        <v>459</v>
      </c>
      <c r="T116" t="s">
        <v>458</v>
      </c>
      <c r="U116" t="s">
        <v>460</v>
      </c>
      <c r="V116" t="s">
        <v>458</v>
      </c>
    </row>
    <row r="117" spans="1:22" x14ac:dyDescent="0.2">
      <c r="A117" s="102">
        <v>43206</v>
      </c>
      <c r="B117" t="s">
        <v>596</v>
      </c>
      <c r="C117" t="s">
        <v>541</v>
      </c>
      <c r="D117" s="58">
        <v>304.27</v>
      </c>
      <c r="E117" t="s">
        <v>452</v>
      </c>
      <c r="F117">
        <v>3012</v>
      </c>
      <c r="G117" t="s">
        <v>603</v>
      </c>
      <c r="H117">
        <v>26</v>
      </c>
      <c r="I117">
        <v>100</v>
      </c>
      <c r="J117" t="s">
        <v>597</v>
      </c>
      <c r="K117" t="s">
        <v>455</v>
      </c>
      <c r="L117" s="103">
        <v>109895</v>
      </c>
      <c r="M117">
        <v>0</v>
      </c>
      <c r="N117" t="s">
        <v>607</v>
      </c>
      <c r="O117" t="s">
        <v>545</v>
      </c>
      <c r="P117" t="s">
        <v>458</v>
      </c>
      <c r="R117">
        <v>0</v>
      </c>
      <c r="S117" t="s">
        <v>459</v>
      </c>
      <c r="T117" t="s">
        <v>458</v>
      </c>
      <c r="U117" t="s">
        <v>460</v>
      </c>
      <c r="V117" t="s">
        <v>458</v>
      </c>
    </row>
    <row r="118" spans="1:22" x14ac:dyDescent="0.2">
      <c r="A118" s="102">
        <v>43206</v>
      </c>
      <c r="B118" t="s">
        <v>596</v>
      </c>
      <c r="C118" t="s">
        <v>541</v>
      </c>
      <c r="D118" s="58">
        <v>304.27</v>
      </c>
      <c r="E118" t="s">
        <v>452</v>
      </c>
      <c r="F118">
        <v>3010</v>
      </c>
      <c r="G118" t="s">
        <v>453</v>
      </c>
      <c r="H118">
        <v>26</v>
      </c>
      <c r="I118">
        <v>100</v>
      </c>
      <c r="J118" t="s">
        <v>597</v>
      </c>
      <c r="K118" t="s">
        <v>455</v>
      </c>
      <c r="L118" s="103">
        <v>121404</v>
      </c>
      <c r="M118">
        <v>0</v>
      </c>
      <c r="N118" t="s">
        <v>608</v>
      </c>
      <c r="O118" t="s">
        <v>545</v>
      </c>
      <c r="P118" t="s">
        <v>458</v>
      </c>
      <c r="R118">
        <v>0</v>
      </c>
      <c r="S118" t="s">
        <v>459</v>
      </c>
      <c r="T118" t="s">
        <v>458</v>
      </c>
      <c r="U118" t="s">
        <v>460</v>
      </c>
      <c r="V118" t="s">
        <v>458</v>
      </c>
    </row>
    <row r="119" spans="1:22" x14ac:dyDescent="0.2">
      <c r="A119" s="102">
        <v>43388</v>
      </c>
      <c r="B119" t="s">
        <v>596</v>
      </c>
      <c r="C119" t="s">
        <v>541</v>
      </c>
      <c r="D119" s="58">
        <v>304.27</v>
      </c>
      <c r="E119" t="s">
        <v>452</v>
      </c>
      <c r="F119">
        <v>1005</v>
      </c>
      <c r="G119" t="s">
        <v>542</v>
      </c>
      <c r="H119">
        <v>1</v>
      </c>
      <c r="I119">
        <v>100</v>
      </c>
      <c r="J119" t="s">
        <v>597</v>
      </c>
      <c r="K119" t="s">
        <v>455</v>
      </c>
      <c r="L119" s="103">
        <v>322217</v>
      </c>
      <c r="M119">
        <v>0</v>
      </c>
      <c r="N119" t="s">
        <v>609</v>
      </c>
      <c r="O119" t="s">
        <v>545</v>
      </c>
      <c r="P119" t="s">
        <v>458</v>
      </c>
      <c r="R119">
        <v>0</v>
      </c>
      <c r="S119" t="s">
        <v>459</v>
      </c>
      <c r="T119" t="s">
        <v>458</v>
      </c>
      <c r="U119" t="s">
        <v>460</v>
      </c>
      <c r="V119" t="s">
        <v>458</v>
      </c>
    </row>
    <row r="120" spans="1:22" x14ac:dyDescent="0.2">
      <c r="A120" s="102">
        <v>43388</v>
      </c>
      <c r="B120" t="s">
        <v>596</v>
      </c>
      <c r="C120" t="s">
        <v>541</v>
      </c>
      <c r="D120" s="58">
        <v>304.27</v>
      </c>
      <c r="E120" t="s">
        <v>452</v>
      </c>
      <c r="F120">
        <v>1005</v>
      </c>
      <c r="G120" t="s">
        <v>542</v>
      </c>
      <c r="H120">
        <v>6.5</v>
      </c>
      <c r="I120">
        <v>100</v>
      </c>
      <c r="J120" t="s">
        <v>597</v>
      </c>
      <c r="K120" t="s">
        <v>455</v>
      </c>
      <c r="L120" s="103">
        <v>322217</v>
      </c>
      <c r="M120">
        <v>0</v>
      </c>
      <c r="N120" t="s">
        <v>610</v>
      </c>
      <c r="O120" t="s">
        <v>545</v>
      </c>
      <c r="P120" t="s">
        <v>458</v>
      </c>
      <c r="R120">
        <v>0</v>
      </c>
      <c r="S120" t="s">
        <v>459</v>
      </c>
      <c r="T120" t="s">
        <v>458</v>
      </c>
      <c r="U120" t="s">
        <v>460</v>
      </c>
      <c r="V120" t="s">
        <v>458</v>
      </c>
    </row>
    <row r="121" spans="1:22" x14ac:dyDescent="0.2">
      <c r="A121" s="102">
        <v>43388</v>
      </c>
      <c r="B121" t="s">
        <v>596</v>
      </c>
      <c r="C121" t="s">
        <v>541</v>
      </c>
      <c r="D121" s="58">
        <v>304.27</v>
      </c>
      <c r="E121" t="s">
        <v>452</v>
      </c>
      <c r="F121">
        <v>1005</v>
      </c>
      <c r="G121" t="s">
        <v>542</v>
      </c>
      <c r="H121">
        <v>14.5</v>
      </c>
      <c r="I121">
        <v>100</v>
      </c>
      <c r="J121" t="s">
        <v>597</v>
      </c>
      <c r="K121" t="s">
        <v>455</v>
      </c>
      <c r="L121" s="103">
        <v>322217</v>
      </c>
      <c r="M121">
        <v>0</v>
      </c>
      <c r="N121" t="s">
        <v>611</v>
      </c>
      <c r="O121" t="s">
        <v>545</v>
      </c>
      <c r="P121" t="s">
        <v>458</v>
      </c>
      <c r="R121">
        <v>0</v>
      </c>
      <c r="S121" t="s">
        <v>459</v>
      </c>
      <c r="T121" t="s">
        <v>458</v>
      </c>
      <c r="U121" t="s">
        <v>460</v>
      </c>
      <c r="V121" t="s">
        <v>458</v>
      </c>
    </row>
    <row r="122" spans="1:22" x14ac:dyDescent="0.2">
      <c r="A122" s="102">
        <v>43388</v>
      </c>
      <c r="B122" t="s">
        <v>596</v>
      </c>
      <c r="C122" t="s">
        <v>541</v>
      </c>
      <c r="D122" s="58">
        <v>304.27</v>
      </c>
      <c r="E122" t="s">
        <v>452</v>
      </c>
      <c r="F122">
        <v>3008</v>
      </c>
      <c r="G122" t="s">
        <v>550</v>
      </c>
      <c r="H122">
        <v>31</v>
      </c>
      <c r="I122">
        <v>100</v>
      </c>
      <c r="J122" t="s">
        <v>597</v>
      </c>
      <c r="K122" t="s">
        <v>455</v>
      </c>
      <c r="L122" s="103">
        <v>150042</v>
      </c>
      <c r="M122">
        <v>0</v>
      </c>
      <c r="N122" t="s">
        <v>612</v>
      </c>
      <c r="O122" t="s">
        <v>545</v>
      </c>
      <c r="P122" t="s">
        <v>458</v>
      </c>
      <c r="R122">
        <v>0</v>
      </c>
      <c r="S122" t="s">
        <v>459</v>
      </c>
      <c r="T122" t="s">
        <v>458</v>
      </c>
      <c r="U122" t="s">
        <v>460</v>
      </c>
      <c r="V122" t="s">
        <v>458</v>
      </c>
    </row>
    <row r="123" spans="1:22" x14ac:dyDescent="0.2">
      <c r="A123" s="102">
        <v>43405</v>
      </c>
      <c r="B123" t="s">
        <v>596</v>
      </c>
      <c r="C123" t="s">
        <v>541</v>
      </c>
      <c r="D123" s="58">
        <v>304.27</v>
      </c>
      <c r="E123" t="s">
        <v>452</v>
      </c>
      <c r="F123">
        <v>3008</v>
      </c>
      <c r="G123" t="s">
        <v>550</v>
      </c>
      <c r="H123">
        <v>8</v>
      </c>
      <c r="I123">
        <v>102</v>
      </c>
      <c r="J123" t="s">
        <v>613</v>
      </c>
      <c r="K123" t="s">
        <v>290</v>
      </c>
      <c r="L123" s="103">
        <v>236806</v>
      </c>
      <c r="M123">
        <v>0</v>
      </c>
      <c r="N123" t="s">
        <v>614</v>
      </c>
      <c r="O123" t="s">
        <v>615</v>
      </c>
      <c r="P123" t="s">
        <v>458</v>
      </c>
      <c r="R123">
        <v>0</v>
      </c>
      <c r="S123" t="s">
        <v>459</v>
      </c>
      <c r="T123" t="s">
        <v>458</v>
      </c>
      <c r="U123" t="s">
        <v>460</v>
      </c>
      <c r="V123" t="s">
        <v>458</v>
      </c>
    </row>
    <row r="124" spans="1:22" x14ac:dyDescent="0.2">
      <c r="A124" s="102">
        <v>43405</v>
      </c>
      <c r="B124" t="s">
        <v>596</v>
      </c>
      <c r="C124" t="s">
        <v>541</v>
      </c>
      <c r="D124" s="58">
        <v>304.27</v>
      </c>
      <c r="E124" t="s">
        <v>452</v>
      </c>
      <c r="F124">
        <v>1005</v>
      </c>
      <c r="G124" t="s">
        <v>542</v>
      </c>
      <c r="H124">
        <v>8</v>
      </c>
      <c r="I124">
        <v>102</v>
      </c>
      <c r="J124" t="s">
        <v>613</v>
      </c>
      <c r="K124" t="s">
        <v>455</v>
      </c>
      <c r="L124" s="103">
        <v>372523</v>
      </c>
      <c r="M124">
        <v>0</v>
      </c>
      <c r="N124" t="s">
        <v>616</v>
      </c>
      <c r="O124" t="s">
        <v>617</v>
      </c>
      <c r="P124" t="s">
        <v>458</v>
      </c>
      <c r="R124">
        <v>0</v>
      </c>
      <c r="S124" t="s">
        <v>459</v>
      </c>
      <c r="T124" t="s">
        <v>458</v>
      </c>
      <c r="U124" t="s">
        <v>460</v>
      </c>
      <c r="V124" t="s">
        <v>458</v>
      </c>
    </row>
    <row r="125" spans="1:22" x14ac:dyDescent="0.2">
      <c r="A125" s="102">
        <v>43406</v>
      </c>
      <c r="B125" t="s">
        <v>596</v>
      </c>
      <c r="C125" t="s">
        <v>541</v>
      </c>
      <c r="D125" s="58">
        <v>304.27</v>
      </c>
      <c r="E125" t="s">
        <v>452</v>
      </c>
      <c r="F125">
        <v>3008</v>
      </c>
      <c r="G125" t="s">
        <v>550</v>
      </c>
      <c r="H125">
        <v>8</v>
      </c>
      <c r="I125">
        <v>102</v>
      </c>
      <c r="J125" t="s">
        <v>613</v>
      </c>
      <c r="K125" t="s">
        <v>290</v>
      </c>
      <c r="L125" s="103">
        <v>236806</v>
      </c>
      <c r="M125">
        <v>0</v>
      </c>
      <c r="N125" t="s">
        <v>618</v>
      </c>
      <c r="O125" t="s">
        <v>615</v>
      </c>
      <c r="P125" t="s">
        <v>458</v>
      </c>
      <c r="R125">
        <v>0</v>
      </c>
      <c r="S125" t="s">
        <v>459</v>
      </c>
      <c r="T125" t="s">
        <v>458</v>
      </c>
      <c r="U125" t="s">
        <v>460</v>
      </c>
      <c r="V125" t="s">
        <v>458</v>
      </c>
    </row>
    <row r="126" spans="1:22" x14ac:dyDescent="0.2">
      <c r="A126" s="102">
        <v>43406</v>
      </c>
      <c r="B126" t="s">
        <v>596</v>
      </c>
      <c r="C126" t="s">
        <v>541</v>
      </c>
      <c r="D126" s="58">
        <v>304.27</v>
      </c>
      <c r="E126" t="s">
        <v>452</v>
      </c>
      <c r="F126">
        <v>1005</v>
      </c>
      <c r="G126" t="s">
        <v>542</v>
      </c>
      <c r="H126">
        <v>7</v>
      </c>
      <c r="I126">
        <v>102</v>
      </c>
      <c r="J126" t="s">
        <v>613</v>
      </c>
      <c r="K126" t="s">
        <v>455</v>
      </c>
      <c r="L126" s="103">
        <v>372523</v>
      </c>
      <c r="M126">
        <v>0</v>
      </c>
      <c r="N126" t="s">
        <v>619</v>
      </c>
      <c r="O126" t="s">
        <v>617</v>
      </c>
      <c r="P126" t="s">
        <v>458</v>
      </c>
      <c r="R126">
        <v>0</v>
      </c>
      <c r="S126" t="s">
        <v>459</v>
      </c>
      <c r="T126" t="s">
        <v>458</v>
      </c>
      <c r="U126" t="s">
        <v>460</v>
      </c>
      <c r="V126" t="s">
        <v>458</v>
      </c>
    </row>
    <row r="127" spans="1:22" x14ac:dyDescent="0.2">
      <c r="A127" s="102">
        <v>43409</v>
      </c>
      <c r="B127" t="s">
        <v>596</v>
      </c>
      <c r="C127" t="s">
        <v>541</v>
      </c>
      <c r="D127" s="58">
        <v>304.27</v>
      </c>
      <c r="E127" t="s">
        <v>452</v>
      </c>
      <c r="F127">
        <v>3008</v>
      </c>
      <c r="G127" t="s">
        <v>550</v>
      </c>
      <c r="H127">
        <v>4.5</v>
      </c>
      <c r="I127">
        <v>102</v>
      </c>
      <c r="J127" t="s">
        <v>613</v>
      </c>
      <c r="K127" t="s">
        <v>290</v>
      </c>
      <c r="L127" s="103">
        <v>236806</v>
      </c>
      <c r="M127">
        <v>0</v>
      </c>
      <c r="N127" t="s">
        <v>620</v>
      </c>
      <c r="O127" t="s">
        <v>615</v>
      </c>
      <c r="P127" t="s">
        <v>458</v>
      </c>
      <c r="R127">
        <v>0</v>
      </c>
      <c r="S127" t="s">
        <v>459</v>
      </c>
      <c r="T127" t="s">
        <v>458</v>
      </c>
      <c r="U127" t="s">
        <v>460</v>
      </c>
      <c r="V127" t="s">
        <v>458</v>
      </c>
    </row>
    <row r="128" spans="1:22" x14ac:dyDescent="0.2">
      <c r="A128" s="102">
        <v>43409</v>
      </c>
      <c r="B128" t="s">
        <v>596</v>
      </c>
      <c r="C128" t="s">
        <v>541</v>
      </c>
      <c r="D128" s="58">
        <v>304.27</v>
      </c>
      <c r="E128" t="s">
        <v>452</v>
      </c>
      <c r="F128">
        <v>1005</v>
      </c>
      <c r="G128" t="s">
        <v>542</v>
      </c>
      <c r="H128">
        <v>4</v>
      </c>
      <c r="I128">
        <v>102</v>
      </c>
      <c r="J128" t="s">
        <v>613</v>
      </c>
      <c r="K128" t="s">
        <v>455</v>
      </c>
      <c r="L128" s="103">
        <v>372523</v>
      </c>
      <c r="M128">
        <v>0</v>
      </c>
      <c r="N128" t="s">
        <v>621</v>
      </c>
      <c r="O128" t="s">
        <v>617</v>
      </c>
      <c r="P128" t="s">
        <v>458</v>
      </c>
      <c r="R128">
        <v>0</v>
      </c>
      <c r="S128" t="s">
        <v>459</v>
      </c>
      <c r="T128" t="s">
        <v>458</v>
      </c>
      <c r="U128" t="s">
        <v>460</v>
      </c>
      <c r="V128" t="s">
        <v>458</v>
      </c>
    </row>
    <row r="129" spans="1:22" x14ac:dyDescent="0.2">
      <c r="A129" s="102">
        <v>43411</v>
      </c>
      <c r="B129" t="s">
        <v>596</v>
      </c>
      <c r="C129" t="s">
        <v>541</v>
      </c>
      <c r="D129" s="58">
        <v>304.27</v>
      </c>
      <c r="E129" t="s">
        <v>452</v>
      </c>
      <c r="F129">
        <v>1005</v>
      </c>
      <c r="G129" t="s">
        <v>542</v>
      </c>
      <c r="H129">
        <v>1</v>
      </c>
      <c r="I129">
        <v>102</v>
      </c>
      <c r="J129" t="s">
        <v>613</v>
      </c>
      <c r="K129" t="s">
        <v>455</v>
      </c>
      <c r="L129" s="103">
        <v>372523</v>
      </c>
      <c r="M129">
        <v>0</v>
      </c>
      <c r="N129" t="s">
        <v>622</v>
      </c>
      <c r="O129" t="s">
        <v>617</v>
      </c>
      <c r="P129" t="s">
        <v>458</v>
      </c>
      <c r="R129">
        <v>0</v>
      </c>
      <c r="S129" t="s">
        <v>459</v>
      </c>
      <c r="T129" t="s">
        <v>458</v>
      </c>
      <c r="U129" t="s">
        <v>460</v>
      </c>
      <c r="V129" t="s">
        <v>458</v>
      </c>
    </row>
    <row r="130" spans="1:22" x14ac:dyDescent="0.2">
      <c r="A130" s="102">
        <v>43101</v>
      </c>
      <c r="B130" t="s">
        <v>623</v>
      </c>
      <c r="C130" t="s">
        <v>541</v>
      </c>
      <c r="D130" s="58">
        <v>308.39999999999998</v>
      </c>
      <c r="E130" t="s">
        <v>452</v>
      </c>
      <c r="F130">
        <v>3008</v>
      </c>
      <c r="G130" t="s">
        <v>550</v>
      </c>
      <c r="H130">
        <v>16</v>
      </c>
      <c r="I130">
        <v>103</v>
      </c>
      <c r="J130" t="s">
        <v>624</v>
      </c>
      <c r="K130" t="s">
        <v>455</v>
      </c>
      <c r="L130" s="103">
        <v>150042</v>
      </c>
      <c r="M130">
        <v>0</v>
      </c>
      <c r="N130" t="s">
        <v>625</v>
      </c>
      <c r="O130" t="s">
        <v>545</v>
      </c>
      <c r="P130" t="s">
        <v>458</v>
      </c>
      <c r="R130">
        <v>0</v>
      </c>
      <c r="S130" t="s">
        <v>459</v>
      </c>
      <c r="T130" t="s">
        <v>458</v>
      </c>
      <c r="U130" t="s">
        <v>460</v>
      </c>
      <c r="V130" t="s">
        <v>458</v>
      </c>
    </row>
    <row r="131" spans="1:22" x14ac:dyDescent="0.2">
      <c r="A131" s="102">
        <v>43129</v>
      </c>
      <c r="B131" t="s">
        <v>623</v>
      </c>
      <c r="C131" t="s">
        <v>541</v>
      </c>
      <c r="D131" s="58">
        <v>308.39999999999998</v>
      </c>
      <c r="E131" t="s">
        <v>452</v>
      </c>
      <c r="F131">
        <v>3005</v>
      </c>
      <c r="G131" t="s">
        <v>569</v>
      </c>
      <c r="H131">
        <v>24</v>
      </c>
      <c r="I131">
        <v>103</v>
      </c>
      <c r="J131" t="s">
        <v>624</v>
      </c>
      <c r="K131" t="s">
        <v>455</v>
      </c>
      <c r="L131" s="103">
        <v>165864</v>
      </c>
      <c r="M131">
        <v>0</v>
      </c>
      <c r="N131" t="s">
        <v>626</v>
      </c>
      <c r="O131" t="s">
        <v>545</v>
      </c>
      <c r="P131" t="s">
        <v>458</v>
      </c>
      <c r="R131">
        <v>0</v>
      </c>
      <c r="S131" t="s">
        <v>459</v>
      </c>
      <c r="T131" t="s">
        <v>458</v>
      </c>
      <c r="U131" t="s">
        <v>460</v>
      </c>
      <c r="V131" t="s">
        <v>458</v>
      </c>
    </row>
    <row r="132" spans="1:22" x14ac:dyDescent="0.2">
      <c r="A132" s="102">
        <v>43132</v>
      </c>
      <c r="B132" t="s">
        <v>623</v>
      </c>
      <c r="C132" t="s">
        <v>541</v>
      </c>
      <c r="D132" s="58">
        <v>308.39999999999998</v>
      </c>
      <c r="E132" t="s">
        <v>452</v>
      </c>
      <c r="F132">
        <v>3005</v>
      </c>
      <c r="G132" t="s">
        <v>569</v>
      </c>
      <c r="H132">
        <v>6</v>
      </c>
      <c r="I132">
        <v>103</v>
      </c>
      <c r="J132" t="s">
        <v>624</v>
      </c>
      <c r="K132" t="s">
        <v>455</v>
      </c>
      <c r="L132" s="103">
        <v>165864</v>
      </c>
      <c r="M132">
        <v>0</v>
      </c>
      <c r="N132" t="s">
        <v>627</v>
      </c>
      <c r="O132" t="s">
        <v>545</v>
      </c>
      <c r="P132" t="s">
        <v>458</v>
      </c>
      <c r="R132">
        <v>0</v>
      </c>
      <c r="S132" t="s">
        <v>459</v>
      </c>
      <c r="T132" t="s">
        <v>458</v>
      </c>
      <c r="U132" t="s">
        <v>460</v>
      </c>
      <c r="V132" t="s">
        <v>458</v>
      </c>
    </row>
    <row r="133" spans="1:22" x14ac:dyDescent="0.2">
      <c r="A133" s="102">
        <v>43136</v>
      </c>
      <c r="B133" t="s">
        <v>623</v>
      </c>
      <c r="C133" t="s">
        <v>541</v>
      </c>
      <c r="D133" s="58">
        <v>308.39999999999998</v>
      </c>
      <c r="E133" t="s">
        <v>452</v>
      </c>
      <c r="F133">
        <v>3008</v>
      </c>
      <c r="G133" t="s">
        <v>550</v>
      </c>
      <c r="H133">
        <v>12</v>
      </c>
      <c r="I133">
        <v>103</v>
      </c>
      <c r="J133" t="s">
        <v>624</v>
      </c>
      <c r="K133" t="s">
        <v>455</v>
      </c>
      <c r="L133" s="103">
        <v>150042</v>
      </c>
      <c r="M133">
        <v>0</v>
      </c>
      <c r="N133" t="s">
        <v>628</v>
      </c>
      <c r="O133" t="s">
        <v>545</v>
      </c>
      <c r="P133" t="s">
        <v>458</v>
      </c>
      <c r="R133">
        <v>0</v>
      </c>
      <c r="S133" t="s">
        <v>459</v>
      </c>
      <c r="T133" t="s">
        <v>458</v>
      </c>
      <c r="U133" t="s">
        <v>460</v>
      </c>
      <c r="V133" t="s">
        <v>458</v>
      </c>
    </row>
    <row r="134" spans="1:22" x14ac:dyDescent="0.2">
      <c r="A134" s="102">
        <v>43136</v>
      </c>
      <c r="B134" t="s">
        <v>623</v>
      </c>
      <c r="C134" t="s">
        <v>541</v>
      </c>
      <c r="D134" s="58">
        <v>308.39999999999998</v>
      </c>
      <c r="E134" t="s">
        <v>452</v>
      </c>
      <c r="F134">
        <v>3012</v>
      </c>
      <c r="G134" t="s">
        <v>603</v>
      </c>
      <c r="H134">
        <v>24</v>
      </c>
      <c r="I134">
        <v>103</v>
      </c>
      <c r="J134" t="s">
        <v>624</v>
      </c>
      <c r="K134" t="s">
        <v>455</v>
      </c>
      <c r="L134" s="103">
        <v>109895</v>
      </c>
      <c r="M134">
        <v>0</v>
      </c>
      <c r="N134" t="s">
        <v>629</v>
      </c>
      <c r="O134" t="s">
        <v>545</v>
      </c>
      <c r="P134" t="s">
        <v>458</v>
      </c>
      <c r="R134">
        <v>0</v>
      </c>
      <c r="S134" t="s">
        <v>459</v>
      </c>
      <c r="T134" t="s">
        <v>458</v>
      </c>
      <c r="U134" t="s">
        <v>460</v>
      </c>
      <c r="V134" t="s">
        <v>458</v>
      </c>
    </row>
    <row r="135" spans="1:22" x14ac:dyDescent="0.2">
      <c r="A135" s="102">
        <v>43143</v>
      </c>
      <c r="B135" t="s">
        <v>623</v>
      </c>
      <c r="C135" t="s">
        <v>541</v>
      </c>
      <c r="D135" s="58">
        <v>308.39999999999998</v>
      </c>
      <c r="E135" t="s">
        <v>452</v>
      </c>
      <c r="F135">
        <v>3012</v>
      </c>
      <c r="G135" t="s">
        <v>603</v>
      </c>
      <c r="H135">
        <v>8</v>
      </c>
      <c r="I135">
        <v>103</v>
      </c>
      <c r="J135" t="s">
        <v>624</v>
      </c>
      <c r="K135" t="s">
        <v>455</v>
      </c>
      <c r="L135" s="103">
        <v>109895</v>
      </c>
      <c r="M135">
        <v>0</v>
      </c>
      <c r="N135" t="s">
        <v>630</v>
      </c>
      <c r="O135" t="s">
        <v>545</v>
      </c>
      <c r="P135" t="s">
        <v>458</v>
      </c>
      <c r="R135">
        <v>0</v>
      </c>
      <c r="S135" t="s">
        <v>459</v>
      </c>
      <c r="T135" t="s">
        <v>458</v>
      </c>
      <c r="U135" t="s">
        <v>460</v>
      </c>
      <c r="V135" t="s">
        <v>458</v>
      </c>
    </row>
    <row r="136" spans="1:22" x14ac:dyDescent="0.2">
      <c r="A136" s="102">
        <v>43143</v>
      </c>
      <c r="B136" t="s">
        <v>623</v>
      </c>
      <c r="C136" t="s">
        <v>541</v>
      </c>
      <c r="D136" s="58">
        <v>308.39999999999998</v>
      </c>
      <c r="E136" t="s">
        <v>452</v>
      </c>
      <c r="F136">
        <v>3004</v>
      </c>
      <c r="G136" t="s">
        <v>631</v>
      </c>
      <c r="H136">
        <v>12</v>
      </c>
      <c r="I136">
        <v>103</v>
      </c>
      <c r="J136" t="s">
        <v>624</v>
      </c>
      <c r="K136" t="s">
        <v>455</v>
      </c>
      <c r="L136" s="103">
        <v>150581</v>
      </c>
      <c r="M136">
        <v>0</v>
      </c>
      <c r="N136" t="s">
        <v>632</v>
      </c>
      <c r="O136" t="s">
        <v>545</v>
      </c>
      <c r="P136" t="s">
        <v>458</v>
      </c>
      <c r="R136">
        <v>0</v>
      </c>
      <c r="S136" t="s">
        <v>459</v>
      </c>
      <c r="T136" t="s">
        <v>458</v>
      </c>
      <c r="U136" t="s">
        <v>460</v>
      </c>
      <c r="V136" t="s">
        <v>458</v>
      </c>
    </row>
    <row r="137" spans="1:22" x14ac:dyDescent="0.2">
      <c r="A137" s="102">
        <v>43143</v>
      </c>
      <c r="B137" t="s">
        <v>623</v>
      </c>
      <c r="C137" t="s">
        <v>541</v>
      </c>
      <c r="D137" s="58">
        <v>308.39999999999998</v>
      </c>
      <c r="E137" t="s">
        <v>452</v>
      </c>
      <c r="F137">
        <v>3008</v>
      </c>
      <c r="G137" t="s">
        <v>550</v>
      </c>
      <c r="H137">
        <v>16</v>
      </c>
      <c r="I137">
        <v>103</v>
      </c>
      <c r="J137" t="s">
        <v>624</v>
      </c>
      <c r="K137" t="s">
        <v>455</v>
      </c>
      <c r="L137" s="103">
        <v>150042</v>
      </c>
      <c r="M137">
        <v>0</v>
      </c>
      <c r="N137" t="s">
        <v>633</v>
      </c>
      <c r="O137" t="s">
        <v>545</v>
      </c>
      <c r="P137" t="s">
        <v>458</v>
      </c>
      <c r="R137">
        <v>0</v>
      </c>
      <c r="S137" t="s">
        <v>459</v>
      </c>
      <c r="T137" t="s">
        <v>458</v>
      </c>
      <c r="U137" t="s">
        <v>460</v>
      </c>
      <c r="V137" t="s">
        <v>458</v>
      </c>
    </row>
    <row r="138" spans="1:22" x14ac:dyDescent="0.2">
      <c r="A138" s="102">
        <v>43150</v>
      </c>
      <c r="B138" t="s">
        <v>623</v>
      </c>
      <c r="C138" t="s">
        <v>541</v>
      </c>
      <c r="D138" s="58">
        <v>308.39999999999998</v>
      </c>
      <c r="E138" t="s">
        <v>452</v>
      </c>
      <c r="F138">
        <v>3008</v>
      </c>
      <c r="G138" t="s">
        <v>550</v>
      </c>
      <c r="H138">
        <v>5</v>
      </c>
      <c r="I138">
        <v>103</v>
      </c>
      <c r="J138" t="s">
        <v>624</v>
      </c>
      <c r="K138" t="s">
        <v>455</v>
      </c>
      <c r="L138" s="103">
        <v>150042</v>
      </c>
      <c r="M138">
        <v>0</v>
      </c>
      <c r="N138" t="s">
        <v>634</v>
      </c>
      <c r="O138" t="s">
        <v>545</v>
      </c>
      <c r="P138" t="s">
        <v>458</v>
      </c>
      <c r="R138">
        <v>0</v>
      </c>
      <c r="S138" t="s">
        <v>459</v>
      </c>
      <c r="T138" t="s">
        <v>458</v>
      </c>
      <c r="U138" t="s">
        <v>460</v>
      </c>
      <c r="V138" t="s">
        <v>458</v>
      </c>
    </row>
    <row r="139" spans="1:22" x14ac:dyDescent="0.2">
      <c r="A139" s="102">
        <v>43150</v>
      </c>
      <c r="B139" t="s">
        <v>623</v>
      </c>
      <c r="C139" t="s">
        <v>541</v>
      </c>
      <c r="D139" s="58">
        <v>308.39999999999998</v>
      </c>
      <c r="E139" t="s">
        <v>452</v>
      </c>
      <c r="F139">
        <v>3001</v>
      </c>
      <c r="G139" t="s">
        <v>462</v>
      </c>
      <c r="H139">
        <v>6</v>
      </c>
      <c r="I139">
        <v>103</v>
      </c>
      <c r="J139" t="s">
        <v>624</v>
      </c>
      <c r="K139" t="s">
        <v>455</v>
      </c>
      <c r="L139" s="103">
        <v>308303</v>
      </c>
      <c r="M139">
        <v>0</v>
      </c>
      <c r="N139" t="s">
        <v>635</v>
      </c>
      <c r="O139" t="s">
        <v>545</v>
      </c>
      <c r="P139" t="s">
        <v>458</v>
      </c>
      <c r="R139">
        <v>0</v>
      </c>
      <c r="S139" t="s">
        <v>459</v>
      </c>
      <c r="T139" t="s">
        <v>458</v>
      </c>
      <c r="U139" t="s">
        <v>460</v>
      </c>
      <c r="V139" t="s">
        <v>458</v>
      </c>
    </row>
    <row r="140" spans="1:22" x14ac:dyDescent="0.2">
      <c r="A140" s="102">
        <v>43150</v>
      </c>
      <c r="B140" t="s">
        <v>623</v>
      </c>
      <c r="C140" t="s">
        <v>541</v>
      </c>
      <c r="D140" s="58">
        <v>308.39999999999998</v>
      </c>
      <c r="E140" t="s">
        <v>452</v>
      </c>
      <c r="F140">
        <v>3007</v>
      </c>
      <c r="G140" t="s">
        <v>605</v>
      </c>
      <c r="H140">
        <v>24</v>
      </c>
      <c r="I140">
        <v>103</v>
      </c>
      <c r="J140" t="s">
        <v>624</v>
      </c>
      <c r="K140" t="s">
        <v>455</v>
      </c>
      <c r="L140" s="103">
        <v>138968</v>
      </c>
      <c r="M140">
        <v>0</v>
      </c>
      <c r="N140" t="s">
        <v>636</v>
      </c>
      <c r="O140" t="s">
        <v>545</v>
      </c>
      <c r="P140" t="s">
        <v>458</v>
      </c>
      <c r="R140">
        <v>0</v>
      </c>
      <c r="S140" t="s">
        <v>459</v>
      </c>
      <c r="T140" t="s">
        <v>458</v>
      </c>
      <c r="U140" t="s">
        <v>460</v>
      </c>
      <c r="V140" t="s">
        <v>458</v>
      </c>
    </row>
    <row r="141" spans="1:22" x14ac:dyDescent="0.2">
      <c r="A141" s="102">
        <v>43157</v>
      </c>
      <c r="B141" t="s">
        <v>623</v>
      </c>
      <c r="C141" t="s">
        <v>541</v>
      </c>
      <c r="D141" s="58">
        <v>308.39999999999998</v>
      </c>
      <c r="E141" t="s">
        <v>452</v>
      </c>
      <c r="F141">
        <v>3001</v>
      </c>
      <c r="G141" t="s">
        <v>462</v>
      </c>
      <c r="H141">
        <v>1</v>
      </c>
      <c r="I141">
        <v>103</v>
      </c>
      <c r="J141" t="s">
        <v>624</v>
      </c>
      <c r="K141" t="s">
        <v>455</v>
      </c>
      <c r="L141" s="103">
        <v>308303</v>
      </c>
      <c r="M141">
        <v>0</v>
      </c>
      <c r="N141" t="s">
        <v>637</v>
      </c>
      <c r="O141" t="s">
        <v>545</v>
      </c>
      <c r="P141" t="s">
        <v>458</v>
      </c>
      <c r="R141">
        <v>0</v>
      </c>
      <c r="S141" t="s">
        <v>459</v>
      </c>
      <c r="T141" t="s">
        <v>458</v>
      </c>
      <c r="U141" t="s">
        <v>460</v>
      </c>
      <c r="V141" t="s">
        <v>458</v>
      </c>
    </row>
    <row r="142" spans="1:22" x14ac:dyDescent="0.2">
      <c r="A142" s="102">
        <v>43157</v>
      </c>
      <c r="B142" t="s">
        <v>623</v>
      </c>
      <c r="C142" t="s">
        <v>541</v>
      </c>
      <c r="D142" s="58">
        <v>308.39999999999998</v>
      </c>
      <c r="E142" t="s">
        <v>452</v>
      </c>
      <c r="F142">
        <v>3004</v>
      </c>
      <c r="G142" t="s">
        <v>631</v>
      </c>
      <c r="H142">
        <v>4</v>
      </c>
      <c r="I142">
        <v>103</v>
      </c>
      <c r="J142" t="s">
        <v>624</v>
      </c>
      <c r="K142" t="s">
        <v>455</v>
      </c>
      <c r="L142" s="103">
        <v>150581</v>
      </c>
      <c r="M142">
        <v>0</v>
      </c>
      <c r="N142" t="s">
        <v>638</v>
      </c>
      <c r="O142" t="s">
        <v>545</v>
      </c>
      <c r="P142" t="s">
        <v>458</v>
      </c>
      <c r="R142">
        <v>0</v>
      </c>
      <c r="S142" t="s">
        <v>459</v>
      </c>
      <c r="T142" t="s">
        <v>458</v>
      </c>
      <c r="U142" t="s">
        <v>460</v>
      </c>
      <c r="V142" t="s">
        <v>458</v>
      </c>
    </row>
    <row r="143" spans="1:22" x14ac:dyDescent="0.2">
      <c r="A143" s="102">
        <v>43157</v>
      </c>
      <c r="B143" t="s">
        <v>623</v>
      </c>
      <c r="C143" t="s">
        <v>541</v>
      </c>
      <c r="D143" s="58">
        <v>308.39999999999998</v>
      </c>
      <c r="E143" t="s">
        <v>452</v>
      </c>
      <c r="F143">
        <v>3007</v>
      </c>
      <c r="G143" t="s">
        <v>605</v>
      </c>
      <c r="H143">
        <v>11</v>
      </c>
      <c r="I143">
        <v>103</v>
      </c>
      <c r="J143" t="s">
        <v>624</v>
      </c>
      <c r="K143" t="s">
        <v>455</v>
      </c>
      <c r="L143" s="103">
        <v>138968</v>
      </c>
      <c r="M143">
        <v>0</v>
      </c>
      <c r="N143" t="s">
        <v>639</v>
      </c>
      <c r="O143" t="s">
        <v>545</v>
      </c>
      <c r="P143" t="s">
        <v>458</v>
      </c>
      <c r="R143">
        <v>0</v>
      </c>
      <c r="S143" t="s">
        <v>459</v>
      </c>
      <c r="T143" t="s">
        <v>458</v>
      </c>
      <c r="U143" t="s">
        <v>460</v>
      </c>
      <c r="V143" t="s">
        <v>458</v>
      </c>
    </row>
    <row r="144" spans="1:22" x14ac:dyDescent="0.2">
      <c r="A144" s="102">
        <v>43157</v>
      </c>
      <c r="B144" t="s">
        <v>623</v>
      </c>
      <c r="C144" t="s">
        <v>541</v>
      </c>
      <c r="D144" s="58">
        <v>308.39999999999998</v>
      </c>
      <c r="E144" t="s">
        <v>452</v>
      </c>
      <c r="F144">
        <v>3008</v>
      </c>
      <c r="G144" t="s">
        <v>550</v>
      </c>
      <c r="H144">
        <v>16</v>
      </c>
      <c r="I144">
        <v>103</v>
      </c>
      <c r="J144" t="s">
        <v>624</v>
      </c>
      <c r="K144" t="s">
        <v>455</v>
      </c>
      <c r="L144" s="103">
        <v>150042</v>
      </c>
      <c r="M144">
        <v>0</v>
      </c>
      <c r="N144" t="s">
        <v>640</v>
      </c>
      <c r="O144" t="s">
        <v>545</v>
      </c>
      <c r="P144" t="s">
        <v>458</v>
      </c>
      <c r="R144">
        <v>0</v>
      </c>
      <c r="S144" t="s">
        <v>459</v>
      </c>
      <c r="T144" t="s">
        <v>458</v>
      </c>
      <c r="U144" t="s">
        <v>460</v>
      </c>
      <c r="V144" t="s">
        <v>458</v>
      </c>
    </row>
    <row r="145" spans="1:22" x14ac:dyDescent="0.2">
      <c r="A145" s="102">
        <v>43164</v>
      </c>
      <c r="B145" t="s">
        <v>623</v>
      </c>
      <c r="C145" t="s">
        <v>541</v>
      </c>
      <c r="D145" s="58">
        <v>308.39999999999998</v>
      </c>
      <c r="E145" t="s">
        <v>452</v>
      </c>
      <c r="F145">
        <v>3011</v>
      </c>
      <c r="G145" t="s">
        <v>487</v>
      </c>
      <c r="H145">
        <v>16</v>
      </c>
      <c r="I145">
        <v>103</v>
      </c>
      <c r="J145" t="s">
        <v>624</v>
      </c>
      <c r="K145" t="s">
        <v>455</v>
      </c>
      <c r="L145" s="103">
        <v>115059</v>
      </c>
      <c r="M145">
        <v>0</v>
      </c>
      <c r="N145" t="s">
        <v>641</v>
      </c>
      <c r="O145" t="s">
        <v>545</v>
      </c>
      <c r="P145" t="s">
        <v>458</v>
      </c>
      <c r="R145">
        <v>0</v>
      </c>
      <c r="S145" t="s">
        <v>459</v>
      </c>
      <c r="T145" t="s">
        <v>458</v>
      </c>
      <c r="U145" t="s">
        <v>460</v>
      </c>
      <c r="V145" t="s">
        <v>458</v>
      </c>
    </row>
    <row r="146" spans="1:22" x14ac:dyDescent="0.2">
      <c r="A146" s="102">
        <v>43164</v>
      </c>
      <c r="B146" t="s">
        <v>623</v>
      </c>
      <c r="C146" t="s">
        <v>541</v>
      </c>
      <c r="D146" s="58">
        <v>308.39999999999998</v>
      </c>
      <c r="E146" t="s">
        <v>452</v>
      </c>
      <c r="F146">
        <v>3007</v>
      </c>
      <c r="G146" t="s">
        <v>605</v>
      </c>
      <c r="H146">
        <v>20</v>
      </c>
      <c r="I146">
        <v>103</v>
      </c>
      <c r="J146" t="s">
        <v>624</v>
      </c>
      <c r="K146" t="s">
        <v>455</v>
      </c>
      <c r="L146" s="103">
        <v>138968</v>
      </c>
      <c r="M146">
        <v>0</v>
      </c>
      <c r="N146" t="s">
        <v>642</v>
      </c>
      <c r="O146" t="s">
        <v>545</v>
      </c>
      <c r="P146" t="s">
        <v>458</v>
      </c>
      <c r="R146">
        <v>0</v>
      </c>
      <c r="S146" t="s">
        <v>459</v>
      </c>
      <c r="T146" t="s">
        <v>458</v>
      </c>
      <c r="U146" t="s">
        <v>460</v>
      </c>
      <c r="V146" t="s">
        <v>458</v>
      </c>
    </row>
    <row r="147" spans="1:22" x14ac:dyDescent="0.2">
      <c r="A147" s="102">
        <v>43164</v>
      </c>
      <c r="B147" t="s">
        <v>623</v>
      </c>
      <c r="C147" t="s">
        <v>541</v>
      </c>
      <c r="D147" s="58">
        <v>308.39999999999998</v>
      </c>
      <c r="E147" t="s">
        <v>452</v>
      </c>
      <c r="F147">
        <v>3010</v>
      </c>
      <c r="G147" t="s">
        <v>453</v>
      </c>
      <c r="H147">
        <v>24</v>
      </c>
      <c r="I147">
        <v>103</v>
      </c>
      <c r="J147" t="s">
        <v>624</v>
      </c>
      <c r="K147" t="s">
        <v>455</v>
      </c>
      <c r="L147" s="103">
        <v>121404</v>
      </c>
      <c r="M147">
        <v>0</v>
      </c>
      <c r="N147" t="s">
        <v>643</v>
      </c>
      <c r="O147" t="s">
        <v>545</v>
      </c>
      <c r="P147" t="s">
        <v>458</v>
      </c>
      <c r="R147">
        <v>0</v>
      </c>
      <c r="S147" t="s">
        <v>459</v>
      </c>
      <c r="T147" t="s">
        <v>458</v>
      </c>
      <c r="U147" t="s">
        <v>460</v>
      </c>
      <c r="V147" t="s">
        <v>458</v>
      </c>
    </row>
    <row r="148" spans="1:22" x14ac:dyDescent="0.2">
      <c r="A148" s="102">
        <v>43164</v>
      </c>
      <c r="B148" t="s">
        <v>623</v>
      </c>
      <c r="C148" t="s">
        <v>541</v>
      </c>
      <c r="D148" s="58">
        <v>308.39999999999998</v>
      </c>
      <c r="E148" t="s">
        <v>452</v>
      </c>
      <c r="F148">
        <v>3012</v>
      </c>
      <c r="G148" t="s">
        <v>603</v>
      </c>
      <c r="H148">
        <v>32</v>
      </c>
      <c r="I148">
        <v>103</v>
      </c>
      <c r="J148" t="s">
        <v>624</v>
      </c>
      <c r="K148" t="s">
        <v>455</v>
      </c>
      <c r="L148" s="103">
        <v>109895</v>
      </c>
      <c r="M148">
        <v>0</v>
      </c>
      <c r="N148" t="s">
        <v>644</v>
      </c>
      <c r="O148" t="s">
        <v>545</v>
      </c>
      <c r="P148" t="s">
        <v>458</v>
      </c>
      <c r="R148">
        <v>0</v>
      </c>
      <c r="S148" t="s">
        <v>459</v>
      </c>
      <c r="T148" t="s">
        <v>458</v>
      </c>
      <c r="U148" t="s">
        <v>460</v>
      </c>
      <c r="V148" t="s">
        <v>458</v>
      </c>
    </row>
    <row r="149" spans="1:22" x14ac:dyDescent="0.2">
      <c r="A149" s="102">
        <v>43164</v>
      </c>
      <c r="B149" t="s">
        <v>623</v>
      </c>
      <c r="C149" t="s">
        <v>541</v>
      </c>
      <c r="D149" s="58">
        <v>308.39999999999998</v>
      </c>
      <c r="E149" t="s">
        <v>452</v>
      </c>
      <c r="F149">
        <v>3004</v>
      </c>
      <c r="G149" t="s">
        <v>631</v>
      </c>
      <c r="H149">
        <v>40</v>
      </c>
      <c r="I149">
        <v>103</v>
      </c>
      <c r="J149" t="s">
        <v>624</v>
      </c>
      <c r="K149" t="s">
        <v>455</v>
      </c>
      <c r="L149" s="103">
        <v>150581</v>
      </c>
      <c r="M149">
        <v>0</v>
      </c>
      <c r="N149" t="s">
        <v>645</v>
      </c>
      <c r="O149" t="s">
        <v>545</v>
      </c>
      <c r="P149" t="s">
        <v>458</v>
      </c>
      <c r="R149">
        <v>0</v>
      </c>
      <c r="S149" t="s">
        <v>459</v>
      </c>
      <c r="T149" t="s">
        <v>458</v>
      </c>
      <c r="U149" t="s">
        <v>460</v>
      </c>
      <c r="V149" t="s">
        <v>458</v>
      </c>
    </row>
    <row r="150" spans="1:22" x14ac:dyDescent="0.2">
      <c r="A150" s="102">
        <v>43171</v>
      </c>
      <c r="B150" t="s">
        <v>623</v>
      </c>
      <c r="C150" t="s">
        <v>541</v>
      </c>
      <c r="D150" s="58">
        <v>308.39999999999998</v>
      </c>
      <c r="E150" t="s">
        <v>452</v>
      </c>
      <c r="F150">
        <v>3012</v>
      </c>
      <c r="G150" t="s">
        <v>603</v>
      </c>
      <c r="H150">
        <v>8</v>
      </c>
      <c r="I150">
        <v>103</v>
      </c>
      <c r="J150" t="s">
        <v>624</v>
      </c>
      <c r="K150" t="s">
        <v>455</v>
      </c>
      <c r="L150" s="103">
        <v>109895</v>
      </c>
      <c r="M150">
        <v>0</v>
      </c>
      <c r="N150" t="s">
        <v>646</v>
      </c>
      <c r="O150" t="s">
        <v>545</v>
      </c>
      <c r="P150" t="s">
        <v>458</v>
      </c>
      <c r="R150">
        <v>0</v>
      </c>
      <c r="S150" t="s">
        <v>459</v>
      </c>
      <c r="T150" t="s">
        <v>458</v>
      </c>
      <c r="U150" t="s">
        <v>460</v>
      </c>
      <c r="V150" t="s">
        <v>458</v>
      </c>
    </row>
    <row r="151" spans="1:22" x14ac:dyDescent="0.2">
      <c r="A151" s="102">
        <v>43171</v>
      </c>
      <c r="B151" t="s">
        <v>623</v>
      </c>
      <c r="C151" t="s">
        <v>541</v>
      </c>
      <c r="D151" s="58">
        <v>308.39999999999998</v>
      </c>
      <c r="E151" t="s">
        <v>452</v>
      </c>
      <c r="F151">
        <v>3011</v>
      </c>
      <c r="G151" t="s">
        <v>487</v>
      </c>
      <c r="H151">
        <v>8</v>
      </c>
      <c r="I151">
        <v>103</v>
      </c>
      <c r="J151" t="s">
        <v>624</v>
      </c>
      <c r="K151" t="s">
        <v>455</v>
      </c>
      <c r="L151" s="103">
        <v>115059</v>
      </c>
      <c r="M151">
        <v>0</v>
      </c>
      <c r="N151" t="s">
        <v>647</v>
      </c>
      <c r="O151" t="s">
        <v>545</v>
      </c>
      <c r="P151" t="s">
        <v>458</v>
      </c>
      <c r="R151">
        <v>0</v>
      </c>
      <c r="S151" t="s">
        <v>459</v>
      </c>
      <c r="T151" t="s">
        <v>458</v>
      </c>
      <c r="U151" t="s">
        <v>460</v>
      </c>
      <c r="V151" t="s">
        <v>458</v>
      </c>
    </row>
    <row r="152" spans="1:22" x14ac:dyDescent="0.2">
      <c r="A152" s="102">
        <v>43171</v>
      </c>
      <c r="B152" t="s">
        <v>623</v>
      </c>
      <c r="C152" t="s">
        <v>541</v>
      </c>
      <c r="D152" s="58">
        <v>308.39999999999998</v>
      </c>
      <c r="E152" t="s">
        <v>452</v>
      </c>
      <c r="F152">
        <v>3008</v>
      </c>
      <c r="G152" t="s">
        <v>550</v>
      </c>
      <c r="H152">
        <v>28</v>
      </c>
      <c r="I152">
        <v>103</v>
      </c>
      <c r="J152" t="s">
        <v>624</v>
      </c>
      <c r="K152" t="s">
        <v>455</v>
      </c>
      <c r="L152" s="103">
        <v>150042</v>
      </c>
      <c r="M152">
        <v>0</v>
      </c>
      <c r="N152" t="s">
        <v>648</v>
      </c>
      <c r="O152" t="s">
        <v>545</v>
      </c>
      <c r="P152" t="s">
        <v>458</v>
      </c>
      <c r="R152">
        <v>0</v>
      </c>
      <c r="S152" t="s">
        <v>459</v>
      </c>
      <c r="T152" t="s">
        <v>458</v>
      </c>
      <c r="U152" t="s">
        <v>460</v>
      </c>
      <c r="V152" t="s">
        <v>458</v>
      </c>
    </row>
    <row r="153" spans="1:22" x14ac:dyDescent="0.2">
      <c r="A153" s="102">
        <v>43171</v>
      </c>
      <c r="B153" t="s">
        <v>623</v>
      </c>
      <c r="C153" t="s">
        <v>541</v>
      </c>
      <c r="D153" s="58">
        <v>308.39999999999998</v>
      </c>
      <c r="E153" t="s">
        <v>452</v>
      </c>
      <c r="F153">
        <v>3004</v>
      </c>
      <c r="G153" t="s">
        <v>631</v>
      </c>
      <c r="H153">
        <v>36</v>
      </c>
      <c r="I153">
        <v>103</v>
      </c>
      <c r="J153" t="s">
        <v>624</v>
      </c>
      <c r="K153" t="s">
        <v>455</v>
      </c>
      <c r="L153" s="103">
        <v>150581</v>
      </c>
      <c r="M153">
        <v>0</v>
      </c>
      <c r="N153" t="s">
        <v>649</v>
      </c>
      <c r="O153" t="s">
        <v>545</v>
      </c>
      <c r="P153" t="s">
        <v>458</v>
      </c>
      <c r="R153">
        <v>0</v>
      </c>
      <c r="S153" t="s">
        <v>459</v>
      </c>
      <c r="T153" t="s">
        <v>458</v>
      </c>
      <c r="U153" t="s">
        <v>460</v>
      </c>
      <c r="V153" t="s">
        <v>458</v>
      </c>
    </row>
    <row r="154" spans="1:22" x14ac:dyDescent="0.2">
      <c r="A154" s="102">
        <v>43178</v>
      </c>
      <c r="B154" t="s">
        <v>623</v>
      </c>
      <c r="C154" t="s">
        <v>541</v>
      </c>
      <c r="D154" s="58">
        <v>308.39999999999998</v>
      </c>
      <c r="E154" t="s">
        <v>452</v>
      </c>
      <c r="F154">
        <v>3008</v>
      </c>
      <c r="G154" t="s">
        <v>550</v>
      </c>
      <c r="H154">
        <v>29.5</v>
      </c>
      <c r="I154">
        <v>103</v>
      </c>
      <c r="J154" t="s">
        <v>624</v>
      </c>
      <c r="K154" t="s">
        <v>455</v>
      </c>
      <c r="L154" s="103">
        <v>150042</v>
      </c>
      <c r="M154">
        <v>0</v>
      </c>
      <c r="N154" t="s">
        <v>650</v>
      </c>
      <c r="O154" t="s">
        <v>545</v>
      </c>
      <c r="P154" t="s">
        <v>458</v>
      </c>
      <c r="R154">
        <v>0</v>
      </c>
      <c r="S154" t="s">
        <v>459</v>
      </c>
      <c r="T154" t="s">
        <v>458</v>
      </c>
      <c r="U154" t="s">
        <v>460</v>
      </c>
      <c r="V154" t="s">
        <v>458</v>
      </c>
    </row>
    <row r="155" spans="1:22" x14ac:dyDescent="0.2">
      <c r="A155" s="102">
        <v>43178</v>
      </c>
      <c r="B155" t="s">
        <v>623</v>
      </c>
      <c r="C155" t="s">
        <v>541</v>
      </c>
      <c r="D155" s="58">
        <v>308.39999999999998</v>
      </c>
      <c r="E155" t="s">
        <v>452</v>
      </c>
      <c r="F155">
        <v>3004</v>
      </c>
      <c r="G155" t="s">
        <v>631</v>
      </c>
      <c r="H155">
        <v>32</v>
      </c>
      <c r="I155">
        <v>103</v>
      </c>
      <c r="J155" t="s">
        <v>624</v>
      </c>
      <c r="K155" t="s">
        <v>455</v>
      </c>
      <c r="L155" s="103">
        <v>150581</v>
      </c>
      <c r="M155">
        <v>0</v>
      </c>
      <c r="N155" t="s">
        <v>651</v>
      </c>
      <c r="O155" t="s">
        <v>545</v>
      </c>
      <c r="P155" t="s">
        <v>458</v>
      </c>
      <c r="R155">
        <v>0</v>
      </c>
      <c r="S155" t="s">
        <v>459</v>
      </c>
      <c r="T155" t="s">
        <v>458</v>
      </c>
      <c r="U155" t="s">
        <v>460</v>
      </c>
      <c r="V155" t="s">
        <v>458</v>
      </c>
    </row>
    <row r="156" spans="1:22" x14ac:dyDescent="0.2">
      <c r="A156" s="102">
        <v>43185</v>
      </c>
      <c r="B156" t="s">
        <v>623</v>
      </c>
      <c r="C156" t="s">
        <v>541</v>
      </c>
      <c r="D156" s="58">
        <v>308.39999999999998</v>
      </c>
      <c r="E156" t="s">
        <v>452</v>
      </c>
      <c r="F156">
        <v>3004</v>
      </c>
      <c r="G156" t="s">
        <v>631</v>
      </c>
      <c r="H156">
        <v>8</v>
      </c>
      <c r="I156">
        <v>103</v>
      </c>
      <c r="J156" t="s">
        <v>624</v>
      </c>
      <c r="K156" t="s">
        <v>455</v>
      </c>
      <c r="L156" s="103">
        <v>150581</v>
      </c>
      <c r="M156">
        <v>0</v>
      </c>
      <c r="N156" t="s">
        <v>652</v>
      </c>
      <c r="O156" t="s">
        <v>545</v>
      </c>
      <c r="P156" t="s">
        <v>458</v>
      </c>
      <c r="R156">
        <v>0</v>
      </c>
      <c r="S156" t="s">
        <v>459</v>
      </c>
      <c r="T156" t="s">
        <v>458</v>
      </c>
      <c r="U156" t="s">
        <v>460</v>
      </c>
      <c r="V156" t="s">
        <v>458</v>
      </c>
    </row>
    <row r="157" spans="1:22" x14ac:dyDescent="0.2">
      <c r="A157" s="102">
        <v>43185</v>
      </c>
      <c r="B157" t="s">
        <v>623</v>
      </c>
      <c r="C157" t="s">
        <v>541</v>
      </c>
      <c r="D157" s="58">
        <v>308.39999999999998</v>
      </c>
      <c r="E157" t="s">
        <v>452</v>
      </c>
      <c r="F157">
        <v>3008</v>
      </c>
      <c r="G157" t="s">
        <v>550</v>
      </c>
      <c r="H157">
        <v>32</v>
      </c>
      <c r="I157">
        <v>103</v>
      </c>
      <c r="J157" t="s">
        <v>624</v>
      </c>
      <c r="K157" t="s">
        <v>455</v>
      </c>
      <c r="L157" s="103">
        <v>150042</v>
      </c>
      <c r="M157">
        <v>0</v>
      </c>
      <c r="N157" t="s">
        <v>653</v>
      </c>
      <c r="O157" t="s">
        <v>545</v>
      </c>
      <c r="P157" t="s">
        <v>458</v>
      </c>
      <c r="R157">
        <v>0</v>
      </c>
      <c r="S157" t="s">
        <v>459</v>
      </c>
      <c r="T157" t="s">
        <v>458</v>
      </c>
      <c r="U157" t="s">
        <v>460</v>
      </c>
      <c r="V157" t="s">
        <v>458</v>
      </c>
    </row>
    <row r="158" spans="1:22" x14ac:dyDescent="0.2">
      <c r="A158" s="102">
        <v>43192</v>
      </c>
      <c r="B158" t="s">
        <v>623</v>
      </c>
      <c r="C158" t="s">
        <v>541</v>
      </c>
      <c r="D158" s="58">
        <v>308.39999999999998</v>
      </c>
      <c r="E158" t="s">
        <v>452</v>
      </c>
      <c r="F158">
        <v>3001</v>
      </c>
      <c r="G158" t="s">
        <v>462</v>
      </c>
      <c r="H158">
        <v>5</v>
      </c>
      <c r="I158">
        <v>103</v>
      </c>
      <c r="J158" t="s">
        <v>624</v>
      </c>
      <c r="K158" t="s">
        <v>455</v>
      </c>
      <c r="L158" s="103">
        <v>308303</v>
      </c>
      <c r="M158">
        <v>0</v>
      </c>
      <c r="N158" t="s">
        <v>654</v>
      </c>
      <c r="O158" t="s">
        <v>545</v>
      </c>
      <c r="P158" t="s">
        <v>458</v>
      </c>
      <c r="R158">
        <v>0</v>
      </c>
      <c r="S158" t="s">
        <v>459</v>
      </c>
      <c r="T158" t="s">
        <v>458</v>
      </c>
      <c r="U158" t="s">
        <v>460</v>
      </c>
      <c r="V158" t="s">
        <v>458</v>
      </c>
    </row>
    <row r="159" spans="1:22" x14ac:dyDescent="0.2">
      <c r="A159" s="102">
        <v>43192</v>
      </c>
      <c r="B159" t="s">
        <v>623</v>
      </c>
      <c r="C159" t="s">
        <v>541</v>
      </c>
      <c r="D159" s="58">
        <v>308.39999999999998</v>
      </c>
      <c r="E159" t="s">
        <v>452</v>
      </c>
      <c r="F159">
        <v>3011</v>
      </c>
      <c r="G159" t="s">
        <v>487</v>
      </c>
      <c r="H159">
        <v>8</v>
      </c>
      <c r="I159">
        <v>103</v>
      </c>
      <c r="J159" t="s">
        <v>624</v>
      </c>
      <c r="K159" t="s">
        <v>455</v>
      </c>
      <c r="L159" s="103">
        <v>115059</v>
      </c>
      <c r="M159">
        <v>0</v>
      </c>
      <c r="N159" t="s">
        <v>655</v>
      </c>
      <c r="O159" t="s">
        <v>545</v>
      </c>
      <c r="P159" t="s">
        <v>458</v>
      </c>
      <c r="R159">
        <v>0</v>
      </c>
      <c r="S159" t="s">
        <v>459</v>
      </c>
      <c r="T159" t="s">
        <v>458</v>
      </c>
      <c r="U159" t="s">
        <v>460</v>
      </c>
      <c r="V159" t="s">
        <v>458</v>
      </c>
    </row>
    <row r="160" spans="1:22" x14ac:dyDescent="0.2">
      <c r="A160" s="102">
        <v>43192</v>
      </c>
      <c r="B160" t="s">
        <v>623</v>
      </c>
      <c r="C160" t="s">
        <v>541</v>
      </c>
      <c r="D160" s="58">
        <v>308.39999999999998</v>
      </c>
      <c r="E160" t="s">
        <v>452</v>
      </c>
      <c r="F160">
        <v>3008</v>
      </c>
      <c r="G160" t="s">
        <v>550</v>
      </c>
      <c r="H160">
        <v>39</v>
      </c>
      <c r="I160">
        <v>103</v>
      </c>
      <c r="J160" t="s">
        <v>624</v>
      </c>
      <c r="K160" t="s">
        <v>455</v>
      </c>
      <c r="L160" s="103">
        <v>150042</v>
      </c>
      <c r="M160">
        <v>0</v>
      </c>
      <c r="N160" t="s">
        <v>656</v>
      </c>
      <c r="O160" t="s">
        <v>545</v>
      </c>
      <c r="P160" t="s">
        <v>458</v>
      </c>
      <c r="R160">
        <v>0</v>
      </c>
      <c r="S160" t="s">
        <v>459</v>
      </c>
      <c r="T160" t="s">
        <v>458</v>
      </c>
      <c r="U160" t="s">
        <v>460</v>
      </c>
      <c r="V160" t="s">
        <v>458</v>
      </c>
    </row>
    <row r="161" spans="1:22" x14ac:dyDescent="0.2">
      <c r="A161" s="102">
        <v>43192</v>
      </c>
      <c r="B161" t="s">
        <v>623</v>
      </c>
      <c r="C161" t="s">
        <v>541</v>
      </c>
      <c r="D161" s="58">
        <v>308.39999999999998</v>
      </c>
      <c r="E161" t="s">
        <v>452</v>
      </c>
      <c r="F161">
        <v>3004</v>
      </c>
      <c r="G161" t="s">
        <v>631</v>
      </c>
      <c r="H161">
        <v>40</v>
      </c>
      <c r="I161">
        <v>103</v>
      </c>
      <c r="J161" t="s">
        <v>624</v>
      </c>
      <c r="K161" t="s">
        <v>455</v>
      </c>
      <c r="L161" s="103">
        <v>150581</v>
      </c>
      <c r="M161">
        <v>0</v>
      </c>
      <c r="N161" t="s">
        <v>657</v>
      </c>
      <c r="O161" t="s">
        <v>545</v>
      </c>
      <c r="P161" t="s">
        <v>458</v>
      </c>
      <c r="R161">
        <v>0</v>
      </c>
      <c r="S161" t="s">
        <v>459</v>
      </c>
      <c r="T161" t="s">
        <v>458</v>
      </c>
      <c r="U161" t="s">
        <v>460</v>
      </c>
      <c r="V161" t="s">
        <v>458</v>
      </c>
    </row>
    <row r="162" spans="1:22" x14ac:dyDescent="0.2">
      <c r="A162" s="102">
        <v>43199</v>
      </c>
      <c r="B162" t="s">
        <v>623</v>
      </c>
      <c r="C162" t="s">
        <v>541</v>
      </c>
      <c r="D162" s="58">
        <v>308.39999999999998</v>
      </c>
      <c r="E162" t="s">
        <v>452</v>
      </c>
      <c r="F162">
        <v>3001</v>
      </c>
      <c r="G162" t="s">
        <v>462</v>
      </c>
      <c r="H162">
        <v>4</v>
      </c>
      <c r="I162">
        <v>103</v>
      </c>
      <c r="J162" t="s">
        <v>624</v>
      </c>
      <c r="K162" t="s">
        <v>455</v>
      </c>
      <c r="L162" s="103">
        <v>308303</v>
      </c>
      <c r="M162">
        <v>0</v>
      </c>
      <c r="N162" t="s">
        <v>658</v>
      </c>
      <c r="O162" t="s">
        <v>545</v>
      </c>
      <c r="P162" t="s">
        <v>458</v>
      </c>
      <c r="R162">
        <v>0</v>
      </c>
      <c r="S162" t="s">
        <v>459</v>
      </c>
      <c r="T162" t="s">
        <v>458</v>
      </c>
      <c r="U162" t="s">
        <v>460</v>
      </c>
      <c r="V162" t="s">
        <v>458</v>
      </c>
    </row>
    <row r="163" spans="1:22" x14ac:dyDescent="0.2">
      <c r="A163" s="102">
        <v>43199</v>
      </c>
      <c r="B163" t="s">
        <v>623</v>
      </c>
      <c r="C163" t="s">
        <v>541</v>
      </c>
      <c r="D163" s="58">
        <v>308.39999999999998</v>
      </c>
      <c r="E163" t="s">
        <v>452</v>
      </c>
      <c r="F163">
        <v>3008</v>
      </c>
      <c r="G163" t="s">
        <v>550</v>
      </c>
      <c r="H163">
        <v>8</v>
      </c>
      <c r="I163">
        <v>103</v>
      </c>
      <c r="J163" t="s">
        <v>624</v>
      </c>
      <c r="K163" t="s">
        <v>455</v>
      </c>
      <c r="L163" s="103">
        <v>150042</v>
      </c>
      <c r="M163">
        <v>0</v>
      </c>
      <c r="N163" t="s">
        <v>659</v>
      </c>
      <c r="O163" t="s">
        <v>545</v>
      </c>
      <c r="P163" t="s">
        <v>458</v>
      </c>
      <c r="R163">
        <v>0</v>
      </c>
      <c r="S163" t="s">
        <v>459</v>
      </c>
      <c r="T163" t="s">
        <v>458</v>
      </c>
      <c r="U163" t="s">
        <v>460</v>
      </c>
      <c r="V163" t="s">
        <v>458</v>
      </c>
    </row>
    <row r="164" spans="1:22" x14ac:dyDescent="0.2">
      <c r="A164" s="102">
        <v>43199</v>
      </c>
      <c r="B164" t="s">
        <v>623</v>
      </c>
      <c r="C164" t="s">
        <v>541</v>
      </c>
      <c r="D164" s="58">
        <v>308.39999999999998</v>
      </c>
      <c r="E164" t="s">
        <v>452</v>
      </c>
      <c r="F164">
        <v>3004</v>
      </c>
      <c r="G164" t="s">
        <v>631</v>
      </c>
      <c r="H164">
        <v>34.5</v>
      </c>
      <c r="I164">
        <v>103</v>
      </c>
      <c r="J164" t="s">
        <v>624</v>
      </c>
      <c r="K164" t="s">
        <v>455</v>
      </c>
      <c r="L164" s="103">
        <v>150581</v>
      </c>
      <c r="M164">
        <v>0</v>
      </c>
      <c r="N164" t="s">
        <v>660</v>
      </c>
      <c r="O164" t="s">
        <v>545</v>
      </c>
      <c r="P164" t="s">
        <v>458</v>
      </c>
      <c r="R164">
        <v>0</v>
      </c>
      <c r="S164" t="s">
        <v>459</v>
      </c>
      <c r="T164" t="s">
        <v>458</v>
      </c>
      <c r="U164" t="s">
        <v>460</v>
      </c>
      <c r="V164" t="s">
        <v>458</v>
      </c>
    </row>
    <row r="165" spans="1:22" x14ac:dyDescent="0.2">
      <c r="A165" s="102">
        <v>43199</v>
      </c>
      <c r="B165" t="s">
        <v>623</v>
      </c>
      <c r="C165" t="s">
        <v>541</v>
      </c>
      <c r="D165" s="58">
        <v>308.39999999999998</v>
      </c>
      <c r="E165" t="s">
        <v>452</v>
      </c>
      <c r="F165">
        <v>3010</v>
      </c>
      <c r="G165" t="s">
        <v>453</v>
      </c>
      <c r="H165">
        <v>40</v>
      </c>
      <c r="I165">
        <v>103</v>
      </c>
      <c r="J165" t="s">
        <v>624</v>
      </c>
      <c r="K165" t="s">
        <v>455</v>
      </c>
      <c r="L165" s="103">
        <v>121404</v>
      </c>
      <c r="M165">
        <v>0</v>
      </c>
      <c r="N165" t="s">
        <v>661</v>
      </c>
      <c r="O165" t="s">
        <v>545</v>
      </c>
      <c r="P165" t="s">
        <v>458</v>
      </c>
      <c r="R165">
        <v>0</v>
      </c>
      <c r="S165" t="s">
        <v>459</v>
      </c>
      <c r="T165" t="s">
        <v>458</v>
      </c>
      <c r="U165" t="s">
        <v>460</v>
      </c>
      <c r="V165" t="s">
        <v>458</v>
      </c>
    </row>
    <row r="166" spans="1:22" x14ac:dyDescent="0.2">
      <c r="A166" s="102">
        <v>43206</v>
      </c>
      <c r="B166" t="s">
        <v>623</v>
      </c>
      <c r="C166" t="s">
        <v>541</v>
      </c>
      <c r="D166" s="58">
        <v>308.39999999999998</v>
      </c>
      <c r="E166" t="s">
        <v>452</v>
      </c>
      <c r="F166">
        <v>3004</v>
      </c>
      <c r="G166" t="s">
        <v>631</v>
      </c>
      <c r="H166">
        <v>40</v>
      </c>
      <c r="I166">
        <v>103</v>
      </c>
      <c r="J166" t="s">
        <v>624</v>
      </c>
      <c r="K166" t="s">
        <v>455</v>
      </c>
      <c r="L166" s="103">
        <v>150581</v>
      </c>
      <c r="M166">
        <v>0</v>
      </c>
      <c r="N166" t="s">
        <v>662</v>
      </c>
      <c r="O166" t="s">
        <v>545</v>
      </c>
      <c r="P166" t="s">
        <v>458</v>
      </c>
      <c r="R166">
        <v>0</v>
      </c>
      <c r="S166" t="s">
        <v>459</v>
      </c>
      <c r="T166" t="s">
        <v>458</v>
      </c>
      <c r="U166" t="s">
        <v>460</v>
      </c>
      <c r="V166" t="s">
        <v>458</v>
      </c>
    </row>
    <row r="167" spans="1:22" x14ac:dyDescent="0.2">
      <c r="A167" s="102">
        <v>43213</v>
      </c>
      <c r="B167" t="s">
        <v>623</v>
      </c>
      <c r="C167" t="s">
        <v>541</v>
      </c>
      <c r="D167" s="58">
        <v>308.39999999999998</v>
      </c>
      <c r="E167" t="s">
        <v>452</v>
      </c>
      <c r="F167">
        <v>3004</v>
      </c>
      <c r="G167" t="s">
        <v>631</v>
      </c>
      <c r="H167">
        <v>16</v>
      </c>
      <c r="I167">
        <v>103</v>
      </c>
      <c r="J167" t="s">
        <v>624</v>
      </c>
      <c r="K167" t="s">
        <v>455</v>
      </c>
      <c r="L167" s="103">
        <v>150581</v>
      </c>
      <c r="M167">
        <v>0</v>
      </c>
      <c r="N167" t="s">
        <v>663</v>
      </c>
      <c r="O167" t="s">
        <v>545</v>
      </c>
      <c r="P167" t="s">
        <v>458</v>
      </c>
      <c r="R167">
        <v>0</v>
      </c>
      <c r="S167" t="s">
        <v>459</v>
      </c>
      <c r="T167" t="s">
        <v>458</v>
      </c>
      <c r="U167" t="s">
        <v>460</v>
      </c>
      <c r="V167" t="s">
        <v>458</v>
      </c>
    </row>
    <row r="168" spans="1:22" x14ac:dyDescent="0.2">
      <c r="A168" s="102">
        <v>43221</v>
      </c>
      <c r="B168" t="s">
        <v>623</v>
      </c>
      <c r="C168" t="s">
        <v>541</v>
      </c>
      <c r="D168" s="58">
        <v>308.39999999999998</v>
      </c>
      <c r="E168" t="s">
        <v>452</v>
      </c>
      <c r="F168">
        <v>3004</v>
      </c>
      <c r="G168" t="s">
        <v>631</v>
      </c>
      <c r="H168">
        <v>24</v>
      </c>
      <c r="I168">
        <v>103</v>
      </c>
      <c r="J168" t="s">
        <v>624</v>
      </c>
      <c r="K168" t="s">
        <v>455</v>
      </c>
      <c r="L168" s="103">
        <v>150581</v>
      </c>
      <c r="M168">
        <v>0</v>
      </c>
      <c r="N168" t="s">
        <v>664</v>
      </c>
      <c r="O168" t="s">
        <v>545</v>
      </c>
      <c r="P168" t="s">
        <v>458</v>
      </c>
      <c r="R168">
        <v>0</v>
      </c>
      <c r="S168" t="s">
        <v>459</v>
      </c>
      <c r="T168" t="s">
        <v>458</v>
      </c>
      <c r="U168" t="s">
        <v>460</v>
      </c>
      <c r="V168" t="s">
        <v>458</v>
      </c>
    </row>
    <row r="169" spans="1:22" x14ac:dyDescent="0.2">
      <c r="A169" s="102">
        <v>43234</v>
      </c>
      <c r="B169" t="s">
        <v>623</v>
      </c>
      <c r="C169" t="s">
        <v>541</v>
      </c>
      <c r="D169" s="58">
        <v>308.39999999999998</v>
      </c>
      <c r="E169" t="s">
        <v>452</v>
      </c>
      <c r="F169">
        <v>3004</v>
      </c>
      <c r="G169" t="s">
        <v>631</v>
      </c>
      <c r="H169">
        <v>40</v>
      </c>
      <c r="I169">
        <v>103</v>
      </c>
      <c r="J169" t="s">
        <v>624</v>
      </c>
      <c r="K169" t="s">
        <v>455</v>
      </c>
      <c r="L169" s="103">
        <v>150581</v>
      </c>
      <c r="M169">
        <v>0</v>
      </c>
      <c r="N169" t="s">
        <v>665</v>
      </c>
      <c r="O169" t="s">
        <v>545</v>
      </c>
      <c r="P169" t="s">
        <v>458</v>
      </c>
      <c r="R169">
        <v>0</v>
      </c>
      <c r="S169" t="s">
        <v>459</v>
      </c>
      <c r="T169" t="s">
        <v>458</v>
      </c>
      <c r="U169" t="s">
        <v>460</v>
      </c>
      <c r="V169" t="s">
        <v>458</v>
      </c>
    </row>
    <row r="170" spans="1:22" x14ac:dyDescent="0.2">
      <c r="A170" s="102">
        <v>43241</v>
      </c>
      <c r="B170" t="s">
        <v>623</v>
      </c>
      <c r="C170" t="s">
        <v>541</v>
      </c>
      <c r="D170" s="58">
        <v>308.39999999999998</v>
      </c>
      <c r="E170" t="s">
        <v>452</v>
      </c>
      <c r="F170">
        <v>3004</v>
      </c>
      <c r="G170" t="s">
        <v>631</v>
      </c>
      <c r="H170">
        <v>24</v>
      </c>
      <c r="I170">
        <v>103</v>
      </c>
      <c r="J170" t="s">
        <v>624</v>
      </c>
      <c r="K170" t="s">
        <v>455</v>
      </c>
      <c r="L170" s="103">
        <v>150581</v>
      </c>
      <c r="M170">
        <v>0</v>
      </c>
      <c r="N170" t="s">
        <v>666</v>
      </c>
      <c r="O170" t="s">
        <v>545</v>
      </c>
      <c r="P170" t="s">
        <v>458</v>
      </c>
      <c r="R170">
        <v>0</v>
      </c>
      <c r="S170" t="s">
        <v>459</v>
      </c>
      <c r="T170" t="s">
        <v>458</v>
      </c>
      <c r="U170" t="s">
        <v>460</v>
      </c>
      <c r="V170" t="s">
        <v>458</v>
      </c>
    </row>
    <row r="171" spans="1:22" x14ac:dyDescent="0.2">
      <c r="A171" s="102">
        <v>43255</v>
      </c>
      <c r="B171" t="s">
        <v>623</v>
      </c>
      <c r="C171" t="s">
        <v>541</v>
      </c>
      <c r="D171" s="58">
        <v>308.39999999999998</v>
      </c>
      <c r="E171" t="s">
        <v>452</v>
      </c>
      <c r="F171">
        <v>3001</v>
      </c>
      <c r="G171" t="s">
        <v>462</v>
      </c>
      <c r="H171">
        <v>5</v>
      </c>
      <c r="I171">
        <v>103</v>
      </c>
      <c r="J171" t="s">
        <v>624</v>
      </c>
      <c r="K171" t="s">
        <v>455</v>
      </c>
      <c r="L171" s="103">
        <v>308303</v>
      </c>
      <c r="M171">
        <v>0</v>
      </c>
      <c r="N171" t="s">
        <v>667</v>
      </c>
      <c r="O171" t="s">
        <v>545</v>
      </c>
      <c r="P171" t="s">
        <v>458</v>
      </c>
      <c r="R171">
        <v>0</v>
      </c>
      <c r="S171" t="s">
        <v>459</v>
      </c>
      <c r="T171" t="s">
        <v>458</v>
      </c>
      <c r="U171" t="s">
        <v>460</v>
      </c>
      <c r="V171" t="s">
        <v>458</v>
      </c>
    </row>
    <row r="172" spans="1:22" x14ac:dyDescent="0.2">
      <c r="A172" s="102">
        <v>43255</v>
      </c>
      <c r="B172" t="s">
        <v>623</v>
      </c>
      <c r="C172" t="s">
        <v>541</v>
      </c>
      <c r="D172" s="58">
        <v>308.39999999999998</v>
      </c>
      <c r="E172" t="s">
        <v>452</v>
      </c>
      <c r="F172">
        <v>3004</v>
      </c>
      <c r="G172" t="s">
        <v>631</v>
      </c>
      <c r="H172">
        <v>24</v>
      </c>
      <c r="I172">
        <v>103</v>
      </c>
      <c r="J172" t="s">
        <v>624</v>
      </c>
      <c r="K172" t="s">
        <v>455</v>
      </c>
      <c r="L172" s="103">
        <v>150581</v>
      </c>
      <c r="M172">
        <v>0</v>
      </c>
      <c r="N172" t="s">
        <v>668</v>
      </c>
      <c r="O172" t="s">
        <v>545</v>
      </c>
      <c r="P172" t="s">
        <v>458</v>
      </c>
      <c r="R172">
        <v>0</v>
      </c>
      <c r="S172" t="s">
        <v>459</v>
      </c>
      <c r="T172" t="s">
        <v>458</v>
      </c>
      <c r="U172" t="s">
        <v>460</v>
      </c>
      <c r="V172" t="s">
        <v>458</v>
      </c>
    </row>
    <row r="173" spans="1:22" x14ac:dyDescent="0.2">
      <c r="A173" s="102">
        <v>43262</v>
      </c>
      <c r="B173" t="s">
        <v>623</v>
      </c>
      <c r="C173" t="s">
        <v>541</v>
      </c>
      <c r="D173" s="58">
        <v>308.39999999999998</v>
      </c>
      <c r="E173" t="s">
        <v>452</v>
      </c>
      <c r="F173">
        <v>3004</v>
      </c>
      <c r="G173" t="s">
        <v>631</v>
      </c>
      <c r="H173">
        <v>16</v>
      </c>
      <c r="I173">
        <v>103</v>
      </c>
      <c r="J173" t="s">
        <v>624</v>
      </c>
      <c r="K173" t="s">
        <v>455</v>
      </c>
      <c r="L173" s="103">
        <v>150581</v>
      </c>
      <c r="M173">
        <v>0</v>
      </c>
      <c r="N173" t="s">
        <v>669</v>
      </c>
      <c r="O173" t="s">
        <v>545</v>
      </c>
      <c r="P173" t="s">
        <v>458</v>
      </c>
      <c r="R173">
        <v>0</v>
      </c>
      <c r="S173" t="s">
        <v>459</v>
      </c>
      <c r="T173" t="s">
        <v>458</v>
      </c>
      <c r="U173" t="s">
        <v>460</v>
      </c>
      <c r="V173" t="s">
        <v>458</v>
      </c>
    </row>
    <row r="174" spans="1:22" x14ac:dyDescent="0.2">
      <c r="A174" s="102">
        <v>43269</v>
      </c>
      <c r="B174" t="s">
        <v>623</v>
      </c>
      <c r="C174" t="s">
        <v>541</v>
      </c>
      <c r="D174" s="58">
        <v>308.39999999999998</v>
      </c>
      <c r="E174" t="s">
        <v>452</v>
      </c>
      <c r="F174">
        <v>3004</v>
      </c>
      <c r="G174" t="s">
        <v>631</v>
      </c>
      <c r="H174">
        <v>4</v>
      </c>
      <c r="I174">
        <v>103</v>
      </c>
      <c r="J174" t="s">
        <v>624</v>
      </c>
      <c r="K174" t="s">
        <v>455</v>
      </c>
      <c r="L174" s="103">
        <v>150581</v>
      </c>
      <c r="M174">
        <v>0</v>
      </c>
      <c r="N174" t="s">
        <v>670</v>
      </c>
      <c r="O174" t="s">
        <v>545</v>
      </c>
      <c r="P174" t="s">
        <v>458</v>
      </c>
      <c r="R174">
        <v>0</v>
      </c>
      <c r="S174" t="s">
        <v>459</v>
      </c>
      <c r="T174" t="s">
        <v>458</v>
      </c>
      <c r="U174" t="s">
        <v>460</v>
      </c>
      <c r="V174" t="s">
        <v>458</v>
      </c>
    </row>
    <row r="175" spans="1:22" x14ac:dyDescent="0.2">
      <c r="A175" s="102">
        <v>43269</v>
      </c>
      <c r="B175" t="s">
        <v>623</v>
      </c>
      <c r="C175" t="s">
        <v>541</v>
      </c>
      <c r="D175" s="58">
        <v>308.39999999999998</v>
      </c>
      <c r="E175" t="s">
        <v>452</v>
      </c>
      <c r="F175">
        <v>3008</v>
      </c>
      <c r="G175" t="s">
        <v>550</v>
      </c>
      <c r="H175">
        <v>6.5</v>
      </c>
      <c r="I175">
        <v>103</v>
      </c>
      <c r="J175" t="s">
        <v>624</v>
      </c>
      <c r="K175" t="s">
        <v>455</v>
      </c>
      <c r="L175" s="103">
        <v>150042</v>
      </c>
      <c r="M175">
        <v>0</v>
      </c>
      <c r="N175" t="s">
        <v>671</v>
      </c>
      <c r="O175" t="s">
        <v>545</v>
      </c>
      <c r="P175" t="s">
        <v>458</v>
      </c>
      <c r="R175">
        <v>0</v>
      </c>
      <c r="S175" t="s">
        <v>459</v>
      </c>
      <c r="T175" t="s">
        <v>458</v>
      </c>
      <c r="U175" t="s">
        <v>460</v>
      </c>
      <c r="V175" t="s">
        <v>458</v>
      </c>
    </row>
    <row r="176" spans="1:22" x14ac:dyDescent="0.2">
      <c r="A176" s="102">
        <v>43276</v>
      </c>
      <c r="B176" t="s">
        <v>623</v>
      </c>
      <c r="C176" t="s">
        <v>541</v>
      </c>
      <c r="D176" s="58">
        <v>308.39999999999998</v>
      </c>
      <c r="E176" t="s">
        <v>452</v>
      </c>
      <c r="F176">
        <v>3008</v>
      </c>
      <c r="G176" t="s">
        <v>550</v>
      </c>
      <c r="H176">
        <v>10</v>
      </c>
      <c r="I176">
        <v>103</v>
      </c>
      <c r="J176" t="s">
        <v>624</v>
      </c>
      <c r="K176" t="s">
        <v>455</v>
      </c>
      <c r="L176" s="103">
        <v>150042</v>
      </c>
      <c r="M176">
        <v>0</v>
      </c>
      <c r="N176" t="s">
        <v>672</v>
      </c>
      <c r="O176" t="s">
        <v>545</v>
      </c>
      <c r="P176" t="s">
        <v>458</v>
      </c>
      <c r="R176">
        <v>0</v>
      </c>
      <c r="S176" t="s">
        <v>459</v>
      </c>
      <c r="T176" t="s">
        <v>458</v>
      </c>
      <c r="U176" t="s">
        <v>460</v>
      </c>
      <c r="V176" t="s">
        <v>458</v>
      </c>
    </row>
    <row r="177" spans="1:22" x14ac:dyDescent="0.2">
      <c r="A177" s="102">
        <v>43290</v>
      </c>
      <c r="B177" t="s">
        <v>623</v>
      </c>
      <c r="C177" t="s">
        <v>541</v>
      </c>
      <c r="D177" s="58">
        <v>308.39999999999998</v>
      </c>
      <c r="E177" t="s">
        <v>452</v>
      </c>
      <c r="F177">
        <v>3004</v>
      </c>
      <c r="G177" t="s">
        <v>631</v>
      </c>
      <c r="H177">
        <v>8</v>
      </c>
      <c r="I177">
        <v>103</v>
      </c>
      <c r="J177" t="s">
        <v>624</v>
      </c>
      <c r="K177" t="s">
        <v>455</v>
      </c>
      <c r="L177" s="103">
        <v>150581</v>
      </c>
      <c r="M177">
        <v>0</v>
      </c>
      <c r="N177" t="s">
        <v>673</v>
      </c>
      <c r="O177" t="s">
        <v>545</v>
      </c>
      <c r="P177" t="s">
        <v>458</v>
      </c>
      <c r="R177">
        <v>0</v>
      </c>
      <c r="S177" t="s">
        <v>459</v>
      </c>
      <c r="T177" t="s">
        <v>458</v>
      </c>
      <c r="U177" t="s">
        <v>460</v>
      </c>
      <c r="V177" t="s">
        <v>458</v>
      </c>
    </row>
    <row r="178" spans="1:22" x14ac:dyDescent="0.2">
      <c r="A178" s="102">
        <v>43297</v>
      </c>
      <c r="B178" t="s">
        <v>623</v>
      </c>
      <c r="C178" t="s">
        <v>541</v>
      </c>
      <c r="D178" s="58">
        <v>308.39999999999998</v>
      </c>
      <c r="E178" t="s">
        <v>452</v>
      </c>
      <c r="F178">
        <v>3004</v>
      </c>
      <c r="G178" t="s">
        <v>631</v>
      </c>
      <c r="H178">
        <v>8</v>
      </c>
      <c r="I178">
        <v>103</v>
      </c>
      <c r="J178" t="s">
        <v>624</v>
      </c>
      <c r="K178" t="s">
        <v>455</v>
      </c>
      <c r="L178" s="103">
        <v>150581</v>
      </c>
      <c r="M178">
        <v>0</v>
      </c>
      <c r="N178" t="s">
        <v>674</v>
      </c>
      <c r="O178" t="s">
        <v>545</v>
      </c>
      <c r="P178" t="s">
        <v>458</v>
      </c>
      <c r="R178">
        <v>0</v>
      </c>
      <c r="S178" t="s">
        <v>459</v>
      </c>
      <c r="T178" t="s">
        <v>458</v>
      </c>
      <c r="U178" t="s">
        <v>460</v>
      </c>
      <c r="V178" t="s">
        <v>458</v>
      </c>
    </row>
    <row r="179" spans="1:22" x14ac:dyDescent="0.2">
      <c r="A179" s="102">
        <v>43313</v>
      </c>
      <c r="B179" t="s">
        <v>623</v>
      </c>
      <c r="C179" t="s">
        <v>541</v>
      </c>
      <c r="D179" s="58">
        <v>308.39999999999998</v>
      </c>
      <c r="E179" t="s">
        <v>452</v>
      </c>
      <c r="F179">
        <v>3008</v>
      </c>
      <c r="G179" t="s">
        <v>550</v>
      </c>
      <c r="H179">
        <v>12</v>
      </c>
      <c r="I179">
        <v>103</v>
      </c>
      <c r="J179" t="s">
        <v>624</v>
      </c>
      <c r="K179" t="s">
        <v>455</v>
      </c>
      <c r="L179" s="103">
        <v>150042</v>
      </c>
      <c r="M179">
        <v>0</v>
      </c>
      <c r="N179" t="s">
        <v>675</v>
      </c>
      <c r="O179" t="s">
        <v>545</v>
      </c>
      <c r="P179" t="s">
        <v>458</v>
      </c>
      <c r="R179">
        <v>0</v>
      </c>
      <c r="S179" t="s">
        <v>459</v>
      </c>
      <c r="T179" t="s">
        <v>458</v>
      </c>
      <c r="U179" t="s">
        <v>460</v>
      </c>
      <c r="V179" t="s">
        <v>458</v>
      </c>
    </row>
    <row r="180" spans="1:22" x14ac:dyDescent="0.2">
      <c r="A180" s="102">
        <v>43388</v>
      </c>
      <c r="B180" t="s">
        <v>623</v>
      </c>
      <c r="C180" t="s">
        <v>541</v>
      </c>
      <c r="D180" s="58">
        <v>308.39999999999998</v>
      </c>
      <c r="E180" t="s">
        <v>452</v>
      </c>
      <c r="F180">
        <v>3013</v>
      </c>
      <c r="G180" t="s">
        <v>676</v>
      </c>
      <c r="H180">
        <v>16</v>
      </c>
      <c r="I180">
        <v>103</v>
      </c>
      <c r="J180" t="s">
        <v>624</v>
      </c>
      <c r="K180" t="s">
        <v>455</v>
      </c>
      <c r="L180" s="103">
        <v>99460</v>
      </c>
      <c r="M180">
        <v>0</v>
      </c>
      <c r="N180" t="s">
        <v>677</v>
      </c>
      <c r="O180" t="s">
        <v>545</v>
      </c>
      <c r="P180" t="s">
        <v>458</v>
      </c>
      <c r="R180">
        <v>0</v>
      </c>
      <c r="S180" t="s">
        <v>459</v>
      </c>
      <c r="T180" t="s">
        <v>458</v>
      </c>
      <c r="U180" t="s">
        <v>460</v>
      </c>
      <c r="V180" t="s">
        <v>458</v>
      </c>
    </row>
    <row r="181" spans="1:22" x14ac:dyDescent="0.2">
      <c r="A181" s="102">
        <v>43388</v>
      </c>
      <c r="B181" t="s">
        <v>623</v>
      </c>
      <c r="C181" t="s">
        <v>541</v>
      </c>
      <c r="D181" s="58">
        <v>308.39999999999998</v>
      </c>
      <c r="E181" t="s">
        <v>452</v>
      </c>
      <c r="F181">
        <v>3004</v>
      </c>
      <c r="G181" t="s">
        <v>631</v>
      </c>
      <c r="H181">
        <v>23</v>
      </c>
      <c r="I181">
        <v>103</v>
      </c>
      <c r="J181" t="s">
        <v>624</v>
      </c>
      <c r="K181" t="s">
        <v>455</v>
      </c>
      <c r="L181" s="103">
        <v>150581</v>
      </c>
      <c r="M181">
        <v>0</v>
      </c>
      <c r="N181" t="s">
        <v>678</v>
      </c>
      <c r="O181" t="s">
        <v>545</v>
      </c>
      <c r="P181" t="s">
        <v>458</v>
      </c>
      <c r="R181">
        <v>0</v>
      </c>
      <c r="S181" t="s">
        <v>459</v>
      </c>
      <c r="T181" t="s">
        <v>458</v>
      </c>
      <c r="U181" t="s">
        <v>460</v>
      </c>
      <c r="V181" t="s">
        <v>458</v>
      </c>
    </row>
    <row r="182" spans="1:22" x14ac:dyDescent="0.2">
      <c r="A182" s="102">
        <v>43437</v>
      </c>
      <c r="B182" t="s">
        <v>623</v>
      </c>
      <c r="C182" t="s">
        <v>541</v>
      </c>
      <c r="D182" s="58">
        <v>308.39999999999998</v>
      </c>
      <c r="E182" t="s">
        <v>452</v>
      </c>
      <c r="F182">
        <v>3012</v>
      </c>
      <c r="G182" t="s">
        <v>603</v>
      </c>
      <c r="H182">
        <v>4</v>
      </c>
      <c r="I182">
        <v>111</v>
      </c>
      <c r="J182" t="s">
        <v>679</v>
      </c>
      <c r="K182" t="s">
        <v>455</v>
      </c>
      <c r="L182" s="103">
        <v>186051</v>
      </c>
      <c r="M182" s="103">
        <v>233059</v>
      </c>
      <c r="N182" t="s">
        <v>680</v>
      </c>
      <c r="O182" t="s">
        <v>681</v>
      </c>
      <c r="P182" t="s">
        <v>458</v>
      </c>
      <c r="R182" s="103">
        <v>932236</v>
      </c>
      <c r="S182" t="s">
        <v>459</v>
      </c>
      <c r="T182" t="s">
        <v>458</v>
      </c>
      <c r="U182" t="s">
        <v>682</v>
      </c>
      <c r="V182" t="s">
        <v>458</v>
      </c>
    </row>
    <row r="183" spans="1:22" x14ac:dyDescent="0.2">
      <c r="A183" s="102">
        <v>43438</v>
      </c>
      <c r="B183" t="s">
        <v>623</v>
      </c>
      <c r="C183" t="s">
        <v>541</v>
      </c>
      <c r="D183" s="58">
        <v>308.39999999999998</v>
      </c>
      <c r="E183" t="s">
        <v>452</v>
      </c>
      <c r="F183">
        <v>3012</v>
      </c>
      <c r="G183" t="s">
        <v>603</v>
      </c>
      <c r="H183">
        <v>8</v>
      </c>
      <c r="I183">
        <v>111</v>
      </c>
      <c r="J183" t="s">
        <v>679</v>
      </c>
      <c r="K183" t="s">
        <v>455</v>
      </c>
      <c r="L183" s="103">
        <v>186051</v>
      </c>
      <c r="M183" s="103">
        <v>233059</v>
      </c>
      <c r="N183" t="s">
        <v>683</v>
      </c>
      <c r="O183" t="s">
        <v>681</v>
      </c>
      <c r="P183" t="s">
        <v>458</v>
      </c>
      <c r="R183" s="103">
        <v>1864472</v>
      </c>
      <c r="S183" t="s">
        <v>459</v>
      </c>
      <c r="T183" t="s">
        <v>458</v>
      </c>
      <c r="U183" t="s">
        <v>682</v>
      </c>
      <c r="V183" t="s">
        <v>458</v>
      </c>
    </row>
    <row r="184" spans="1:22" x14ac:dyDescent="0.2">
      <c r="A184" s="102">
        <v>43439</v>
      </c>
      <c r="B184" t="s">
        <v>623</v>
      </c>
      <c r="C184" t="s">
        <v>541</v>
      </c>
      <c r="D184" s="58">
        <v>308.39999999999998</v>
      </c>
      <c r="E184" t="s">
        <v>452</v>
      </c>
      <c r="F184">
        <v>3012</v>
      </c>
      <c r="G184" t="s">
        <v>603</v>
      </c>
      <c r="H184">
        <v>8</v>
      </c>
      <c r="I184">
        <v>111</v>
      </c>
      <c r="J184" t="s">
        <v>679</v>
      </c>
      <c r="K184" t="s">
        <v>455</v>
      </c>
      <c r="L184" s="103">
        <v>186051</v>
      </c>
      <c r="M184" s="103">
        <v>233059</v>
      </c>
      <c r="N184" t="s">
        <v>684</v>
      </c>
      <c r="O184" t="s">
        <v>681</v>
      </c>
      <c r="P184" t="s">
        <v>458</v>
      </c>
      <c r="R184" s="103">
        <v>1864472</v>
      </c>
      <c r="S184" t="s">
        <v>459</v>
      </c>
      <c r="T184" t="s">
        <v>458</v>
      </c>
      <c r="U184" t="s">
        <v>682</v>
      </c>
      <c r="V184" t="s">
        <v>458</v>
      </c>
    </row>
    <row r="185" spans="1:22" x14ac:dyDescent="0.2">
      <c r="A185" s="102">
        <v>43440</v>
      </c>
      <c r="B185" t="s">
        <v>623</v>
      </c>
      <c r="C185" t="s">
        <v>541</v>
      </c>
      <c r="D185" s="58">
        <v>308.39999999999998</v>
      </c>
      <c r="E185" t="s">
        <v>452</v>
      </c>
      <c r="F185">
        <v>3012</v>
      </c>
      <c r="G185" t="s">
        <v>603</v>
      </c>
      <c r="H185">
        <v>8</v>
      </c>
      <c r="I185">
        <v>111</v>
      </c>
      <c r="J185" t="s">
        <v>679</v>
      </c>
      <c r="K185" t="s">
        <v>455</v>
      </c>
      <c r="L185" s="103">
        <v>186051</v>
      </c>
      <c r="M185" s="103">
        <v>233059</v>
      </c>
      <c r="N185" t="s">
        <v>685</v>
      </c>
      <c r="O185" t="s">
        <v>681</v>
      </c>
      <c r="P185" t="s">
        <v>458</v>
      </c>
      <c r="R185" s="103">
        <v>1864472</v>
      </c>
      <c r="S185" t="s">
        <v>459</v>
      </c>
      <c r="T185" t="s">
        <v>458</v>
      </c>
      <c r="U185" t="s">
        <v>682</v>
      </c>
      <c r="V185" t="s">
        <v>458</v>
      </c>
    </row>
    <row r="186" spans="1:22" x14ac:dyDescent="0.2">
      <c r="A186" s="102">
        <v>43441</v>
      </c>
      <c r="B186" t="s">
        <v>623</v>
      </c>
      <c r="C186" t="s">
        <v>541</v>
      </c>
      <c r="D186" s="58">
        <v>308.39999999999998</v>
      </c>
      <c r="E186" t="s">
        <v>452</v>
      </c>
      <c r="F186">
        <v>3012</v>
      </c>
      <c r="G186" t="s">
        <v>603</v>
      </c>
      <c r="H186">
        <v>8</v>
      </c>
      <c r="I186">
        <v>111</v>
      </c>
      <c r="J186" t="s">
        <v>679</v>
      </c>
      <c r="K186" t="s">
        <v>455</v>
      </c>
      <c r="L186" s="103">
        <v>186051</v>
      </c>
      <c r="M186" s="103">
        <v>233059</v>
      </c>
      <c r="N186" t="s">
        <v>686</v>
      </c>
      <c r="O186" t="s">
        <v>681</v>
      </c>
      <c r="P186" t="s">
        <v>458</v>
      </c>
      <c r="R186" s="103">
        <v>1864472</v>
      </c>
      <c r="S186" t="s">
        <v>459</v>
      </c>
      <c r="T186" t="s">
        <v>458</v>
      </c>
      <c r="U186" t="s">
        <v>682</v>
      </c>
      <c r="V186" t="s">
        <v>458</v>
      </c>
    </row>
    <row r="187" spans="1:22" x14ac:dyDescent="0.2">
      <c r="A187" s="102">
        <v>43444</v>
      </c>
      <c r="B187" t="s">
        <v>623</v>
      </c>
      <c r="C187" t="s">
        <v>541</v>
      </c>
      <c r="D187" s="58">
        <v>308.39999999999998</v>
      </c>
      <c r="E187" t="s">
        <v>452</v>
      </c>
      <c r="F187">
        <v>3012</v>
      </c>
      <c r="G187" t="s">
        <v>603</v>
      </c>
      <c r="H187">
        <v>8</v>
      </c>
      <c r="I187">
        <v>111</v>
      </c>
      <c r="J187" t="s">
        <v>679</v>
      </c>
      <c r="K187" t="s">
        <v>455</v>
      </c>
      <c r="L187" s="103">
        <v>186051</v>
      </c>
      <c r="M187" s="103">
        <v>233059</v>
      </c>
      <c r="N187" t="s">
        <v>687</v>
      </c>
      <c r="O187" t="s">
        <v>681</v>
      </c>
      <c r="P187" t="s">
        <v>458</v>
      </c>
      <c r="R187" s="103">
        <v>1864472</v>
      </c>
      <c r="S187" t="s">
        <v>459</v>
      </c>
      <c r="T187" t="s">
        <v>458</v>
      </c>
      <c r="U187" t="s">
        <v>682</v>
      </c>
      <c r="V187" t="s">
        <v>458</v>
      </c>
    </row>
    <row r="188" spans="1:22" x14ac:dyDescent="0.2">
      <c r="A188" s="102">
        <v>43445</v>
      </c>
      <c r="B188" t="s">
        <v>623</v>
      </c>
      <c r="C188" t="s">
        <v>541</v>
      </c>
      <c r="D188" s="58">
        <v>308.39999999999998</v>
      </c>
      <c r="E188" t="s">
        <v>452</v>
      </c>
      <c r="F188">
        <v>3012</v>
      </c>
      <c r="G188" t="s">
        <v>603</v>
      </c>
      <c r="H188">
        <v>8</v>
      </c>
      <c r="I188">
        <v>111</v>
      </c>
      <c r="J188" t="s">
        <v>679</v>
      </c>
      <c r="K188" t="s">
        <v>455</v>
      </c>
      <c r="L188" s="103">
        <v>186051</v>
      </c>
      <c r="M188" s="103">
        <v>233059</v>
      </c>
      <c r="N188" t="s">
        <v>688</v>
      </c>
      <c r="O188" t="s">
        <v>681</v>
      </c>
      <c r="P188" t="s">
        <v>458</v>
      </c>
      <c r="R188" s="103">
        <v>1864472</v>
      </c>
      <c r="S188" t="s">
        <v>459</v>
      </c>
      <c r="T188" t="s">
        <v>458</v>
      </c>
      <c r="U188" t="s">
        <v>682</v>
      </c>
      <c r="V188" t="s">
        <v>458</v>
      </c>
    </row>
    <row r="189" spans="1:22" x14ac:dyDescent="0.2">
      <c r="A189" s="102">
        <v>43446</v>
      </c>
      <c r="B189" t="s">
        <v>623</v>
      </c>
      <c r="C189" t="s">
        <v>541</v>
      </c>
      <c r="D189" s="58">
        <v>308.39999999999998</v>
      </c>
      <c r="E189" t="s">
        <v>452</v>
      </c>
      <c r="F189">
        <v>3012</v>
      </c>
      <c r="G189" t="s">
        <v>603</v>
      </c>
      <c r="H189">
        <v>8</v>
      </c>
      <c r="I189">
        <v>111</v>
      </c>
      <c r="J189" t="s">
        <v>679</v>
      </c>
      <c r="K189" t="s">
        <v>455</v>
      </c>
      <c r="L189" s="103">
        <v>186051</v>
      </c>
      <c r="M189" s="103">
        <v>233059</v>
      </c>
      <c r="N189" t="s">
        <v>689</v>
      </c>
      <c r="O189" t="s">
        <v>681</v>
      </c>
      <c r="P189" t="s">
        <v>458</v>
      </c>
      <c r="R189" s="103">
        <v>1864472</v>
      </c>
      <c r="S189" t="s">
        <v>459</v>
      </c>
      <c r="T189" t="s">
        <v>458</v>
      </c>
      <c r="U189" t="s">
        <v>682</v>
      </c>
      <c r="V189" t="s">
        <v>458</v>
      </c>
    </row>
    <row r="190" spans="1:22" x14ac:dyDescent="0.2">
      <c r="A190" s="102">
        <v>43447</v>
      </c>
      <c r="B190" t="s">
        <v>623</v>
      </c>
      <c r="C190" t="s">
        <v>541</v>
      </c>
      <c r="D190" s="58">
        <v>308.39999999999998</v>
      </c>
      <c r="E190" t="s">
        <v>452</v>
      </c>
      <c r="F190">
        <v>3004</v>
      </c>
      <c r="G190" t="s">
        <v>631</v>
      </c>
      <c r="H190">
        <v>6</v>
      </c>
      <c r="I190">
        <v>111</v>
      </c>
      <c r="J190" t="s">
        <v>679</v>
      </c>
      <c r="K190" t="s">
        <v>455</v>
      </c>
      <c r="L190" s="103">
        <v>226737</v>
      </c>
      <c r="M190" s="103">
        <v>284736</v>
      </c>
      <c r="N190" t="s">
        <v>690</v>
      </c>
      <c r="O190" t="s">
        <v>691</v>
      </c>
      <c r="P190" t="s">
        <v>458</v>
      </c>
      <c r="R190" s="103">
        <v>1708416</v>
      </c>
      <c r="S190" t="s">
        <v>459</v>
      </c>
      <c r="T190" t="s">
        <v>458</v>
      </c>
      <c r="U190" t="s">
        <v>682</v>
      </c>
      <c r="V190" t="s">
        <v>458</v>
      </c>
    </row>
    <row r="191" spans="1:22" x14ac:dyDescent="0.2">
      <c r="A191" s="102">
        <v>43448</v>
      </c>
      <c r="B191" t="s">
        <v>623</v>
      </c>
      <c r="C191" t="s">
        <v>541</v>
      </c>
      <c r="D191" s="58">
        <v>308.39999999999998</v>
      </c>
      <c r="E191" t="s">
        <v>452</v>
      </c>
      <c r="F191">
        <v>3012</v>
      </c>
      <c r="G191" t="s">
        <v>603</v>
      </c>
      <c r="H191">
        <v>7</v>
      </c>
      <c r="I191">
        <v>111</v>
      </c>
      <c r="J191" t="s">
        <v>679</v>
      </c>
      <c r="K191" t="s">
        <v>455</v>
      </c>
      <c r="L191" s="103">
        <v>186051</v>
      </c>
      <c r="M191" s="103">
        <v>233059</v>
      </c>
      <c r="N191" t="s">
        <v>692</v>
      </c>
      <c r="O191" t="s">
        <v>681</v>
      </c>
      <c r="P191" t="s">
        <v>458</v>
      </c>
      <c r="R191" s="103">
        <v>1631413</v>
      </c>
      <c r="S191" t="s">
        <v>459</v>
      </c>
      <c r="T191" t="s">
        <v>458</v>
      </c>
      <c r="U191" t="s">
        <v>682</v>
      </c>
      <c r="V191" t="s">
        <v>458</v>
      </c>
    </row>
    <row r="192" spans="1:22" x14ac:dyDescent="0.2">
      <c r="A192" s="102">
        <v>43448</v>
      </c>
      <c r="B192" t="s">
        <v>623</v>
      </c>
      <c r="C192" t="s">
        <v>541</v>
      </c>
      <c r="D192" s="58">
        <v>308.39999999999998</v>
      </c>
      <c r="E192" t="s">
        <v>452</v>
      </c>
      <c r="F192">
        <v>3004</v>
      </c>
      <c r="G192" t="s">
        <v>631</v>
      </c>
      <c r="H192">
        <v>7</v>
      </c>
      <c r="I192">
        <v>111</v>
      </c>
      <c r="J192" t="s">
        <v>679</v>
      </c>
      <c r="K192" t="s">
        <v>455</v>
      </c>
      <c r="L192" s="103">
        <v>226737</v>
      </c>
      <c r="M192" s="103">
        <v>284736</v>
      </c>
      <c r="N192" t="s">
        <v>693</v>
      </c>
      <c r="O192" t="s">
        <v>691</v>
      </c>
      <c r="P192" t="s">
        <v>458</v>
      </c>
      <c r="R192" s="103">
        <v>1993152</v>
      </c>
      <c r="S192" t="s">
        <v>459</v>
      </c>
      <c r="T192" t="s">
        <v>458</v>
      </c>
      <c r="U192" t="s">
        <v>682</v>
      </c>
      <c r="V192" t="s">
        <v>458</v>
      </c>
    </row>
    <row r="193" spans="1:22" x14ac:dyDescent="0.2">
      <c r="A193" s="102">
        <v>43451</v>
      </c>
      <c r="B193" t="s">
        <v>623</v>
      </c>
      <c r="C193" t="s">
        <v>541</v>
      </c>
      <c r="D193" s="58">
        <v>308.39999999999998</v>
      </c>
      <c r="E193" t="s">
        <v>452</v>
      </c>
      <c r="F193">
        <v>3004</v>
      </c>
      <c r="G193" t="s">
        <v>631</v>
      </c>
      <c r="H193">
        <v>8</v>
      </c>
      <c r="I193">
        <v>111</v>
      </c>
      <c r="J193" t="s">
        <v>679</v>
      </c>
      <c r="K193" t="s">
        <v>455</v>
      </c>
      <c r="L193" s="103">
        <v>226737</v>
      </c>
      <c r="M193" s="103">
        <v>284736</v>
      </c>
      <c r="N193" t="s">
        <v>694</v>
      </c>
      <c r="O193" t="s">
        <v>695</v>
      </c>
      <c r="P193" t="s">
        <v>458</v>
      </c>
      <c r="R193" s="103">
        <v>2277888</v>
      </c>
      <c r="S193" t="s">
        <v>459</v>
      </c>
      <c r="T193" t="s">
        <v>458</v>
      </c>
      <c r="U193" t="s">
        <v>682</v>
      </c>
      <c r="V193" t="s">
        <v>458</v>
      </c>
    </row>
    <row r="194" spans="1:22" x14ac:dyDescent="0.2">
      <c r="A194" s="102">
        <v>43115</v>
      </c>
      <c r="B194" t="s">
        <v>696</v>
      </c>
      <c r="C194" t="s">
        <v>541</v>
      </c>
      <c r="D194" s="58">
        <v>408.26</v>
      </c>
      <c r="E194" t="s">
        <v>452</v>
      </c>
      <c r="F194">
        <v>3013</v>
      </c>
      <c r="G194" t="s">
        <v>676</v>
      </c>
      <c r="H194">
        <v>12</v>
      </c>
      <c r="I194">
        <v>404</v>
      </c>
      <c r="J194" t="s">
        <v>555</v>
      </c>
      <c r="K194" t="s">
        <v>455</v>
      </c>
      <c r="L194" s="103">
        <v>99460</v>
      </c>
      <c r="M194">
        <v>0</v>
      </c>
      <c r="N194" t="s">
        <v>697</v>
      </c>
      <c r="O194" t="s">
        <v>545</v>
      </c>
      <c r="P194" t="s">
        <v>458</v>
      </c>
      <c r="R194">
        <v>0</v>
      </c>
      <c r="S194" t="s">
        <v>459</v>
      </c>
      <c r="T194" t="s">
        <v>458</v>
      </c>
      <c r="U194" t="s">
        <v>460</v>
      </c>
      <c r="V194" t="s">
        <v>458</v>
      </c>
    </row>
    <row r="195" spans="1:22" x14ac:dyDescent="0.2">
      <c r="A195" s="102">
        <v>43185</v>
      </c>
      <c r="B195" t="s">
        <v>696</v>
      </c>
      <c r="C195" t="s">
        <v>541</v>
      </c>
      <c r="D195" s="58">
        <v>408.26</v>
      </c>
      <c r="E195" t="s">
        <v>452</v>
      </c>
      <c r="F195">
        <v>3012</v>
      </c>
      <c r="G195" t="s">
        <v>603</v>
      </c>
      <c r="H195">
        <v>6</v>
      </c>
      <c r="I195">
        <v>404</v>
      </c>
      <c r="J195" t="s">
        <v>555</v>
      </c>
      <c r="K195" t="s">
        <v>455</v>
      </c>
      <c r="L195" s="103">
        <v>109895</v>
      </c>
      <c r="M195">
        <v>0</v>
      </c>
      <c r="N195" t="s">
        <v>698</v>
      </c>
      <c r="O195" t="s">
        <v>545</v>
      </c>
      <c r="P195" t="s">
        <v>458</v>
      </c>
      <c r="R195">
        <v>0</v>
      </c>
      <c r="S195" t="s">
        <v>459</v>
      </c>
      <c r="T195" t="s">
        <v>458</v>
      </c>
      <c r="U195" t="s">
        <v>460</v>
      </c>
      <c r="V195" t="s">
        <v>458</v>
      </c>
    </row>
    <row r="196" spans="1:22" x14ac:dyDescent="0.2">
      <c r="A196" s="102">
        <v>43192</v>
      </c>
      <c r="B196" t="s">
        <v>696</v>
      </c>
      <c r="C196" t="s">
        <v>541</v>
      </c>
      <c r="D196" s="58">
        <v>408.26</v>
      </c>
      <c r="E196" t="s">
        <v>452</v>
      </c>
      <c r="F196">
        <v>3012</v>
      </c>
      <c r="G196" t="s">
        <v>603</v>
      </c>
      <c r="H196">
        <v>12</v>
      </c>
      <c r="I196">
        <v>404</v>
      </c>
      <c r="J196" t="s">
        <v>555</v>
      </c>
      <c r="K196" t="s">
        <v>455</v>
      </c>
      <c r="L196" s="103">
        <v>109895</v>
      </c>
      <c r="M196">
        <v>0</v>
      </c>
      <c r="N196" t="s">
        <v>699</v>
      </c>
      <c r="O196" t="s">
        <v>545</v>
      </c>
      <c r="P196" t="s">
        <v>458</v>
      </c>
      <c r="R196">
        <v>0</v>
      </c>
      <c r="S196" t="s">
        <v>459</v>
      </c>
      <c r="T196" t="s">
        <v>458</v>
      </c>
      <c r="U196" t="s">
        <v>460</v>
      </c>
      <c r="V196" t="s">
        <v>458</v>
      </c>
    </row>
    <row r="197" spans="1:22" x14ac:dyDescent="0.2">
      <c r="A197" s="102">
        <v>43199</v>
      </c>
      <c r="B197" t="s">
        <v>696</v>
      </c>
      <c r="C197" t="s">
        <v>541</v>
      </c>
      <c r="D197" s="58">
        <v>408.26</v>
      </c>
      <c r="E197" t="s">
        <v>452</v>
      </c>
      <c r="F197">
        <v>3012</v>
      </c>
      <c r="G197" t="s">
        <v>603</v>
      </c>
      <c r="H197">
        <v>16</v>
      </c>
      <c r="I197">
        <v>404</v>
      </c>
      <c r="J197" t="s">
        <v>555</v>
      </c>
      <c r="K197" t="s">
        <v>455</v>
      </c>
      <c r="L197" s="103">
        <v>109895</v>
      </c>
      <c r="M197">
        <v>0</v>
      </c>
      <c r="N197" t="s">
        <v>700</v>
      </c>
      <c r="O197" t="s">
        <v>545</v>
      </c>
      <c r="P197" t="s">
        <v>458</v>
      </c>
      <c r="R197">
        <v>0</v>
      </c>
      <c r="S197" t="s">
        <v>459</v>
      </c>
      <c r="T197" t="s">
        <v>458</v>
      </c>
      <c r="U197" t="s">
        <v>460</v>
      </c>
      <c r="V197" t="s">
        <v>458</v>
      </c>
    </row>
    <row r="198" spans="1:22" x14ac:dyDescent="0.2">
      <c r="A198" s="102">
        <v>43101</v>
      </c>
      <c r="B198" t="s">
        <v>701</v>
      </c>
      <c r="C198" t="s">
        <v>541</v>
      </c>
      <c r="D198" s="58">
        <v>502.14</v>
      </c>
      <c r="E198" t="s">
        <v>452</v>
      </c>
      <c r="F198">
        <v>3001</v>
      </c>
      <c r="G198" t="s">
        <v>462</v>
      </c>
      <c r="H198">
        <v>7</v>
      </c>
      <c r="I198">
        <v>125</v>
      </c>
      <c r="J198" t="s">
        <v>702</v>
      </c>
      <c r="K198" t="s">
        <v>455</v>
      </c>
      <c r="L198" s="103">
        <v>308303</v>
      </c>
      <c r="M198">
        <v>0</v>
      </c>
      <c r="N198" t="s">
        <v>703</v>
      </c>
      <c r="O198" t="s">
        <v>545</v>
      </c>
      <c r="P198" t="s">
        <v>458</v>
      </c>
      <c r="R198">
        <v>0</v>
      </c>
      <c r="S198" t="s">
        <v>459</v>
      </c>
      <c r="T198" t="s">
        <v>458</v>
      </c>
      <c r="U198" t="s">
        <v>460</v>
      </c>
      <c r="V198" t="s">
        <v>458</v>
      </c>
    </row>
    <row r="199" spans="1:22" x14ac:dyDescent="0.2">
      <c r="A199" s="102">
        <v>43101</v>
      </c>
      <c r="B199" t="s">
        <v>701</v>
      </c>
      <c r="C199" t="s">
        <v>541</v>
      </c>
      <c r="D199" s="58">
        <v>502.14</v>
      </c>
      <c r="E199" t="s">
        <v>452</v>
      </c>
      <c r="F199">
        <v>3003</v>
      </c>
      <c r="G199" t="s">
        <v>474</v>
      </c>
      <c r="H199">
        <v>28</v>
      </c>
      <c r="I199">
        <v>125</v>
      </c>
      <c r="J199" t="s">
        <v>702</v>
      </c>
      <c r="K199" t="s">
        <v>455</v>
      </c>
      <c r="L199" s="103">
        <v>177755</v>
      </c>
      <c r="M199">
        <v>0</v>
      </c>
      <c r="N199" t="s">
        <v>704</v>
      </c>
      <c r="O199" t="s">
        <v>545</v>
      </c>
      <c r="P199" t="s">
        <v>458</v>
      </c>
      <c r="R199">
        <v>0</v>
      </c>
      <c r="S199" t="s">
        <v>459</v>
      </c>
      <c r="T199" t="s">
        <v>458</v>
      </c>
      <c r="U199" t="s">
        <v>460</v>
      </c>
      <c r="V199" t="s">
        <v>458</v>
      </c>
    </row>
    <row r="200" spans="1:22" x14ac:dyDescent="0.2">
      <c r="A200" s="102">
        <v>43108</v>
      </c>
      <c r="B200" t="s">
        <v>701</v>
      </c>
      <c r="C200" t="s">
        <v>541</v>
      </c>
      <c r="D200" s="58">
        <v>502.14</v>
      </c>
      <c r="E200" t="s">
        <v>452</v>
      </c>
      <c r="F200">
        <v>3001</v>
      </c>
      <c r="G200" t="s">
        <v>462</v>
      </c>
      <c r="H200">
        <v>6</v>
      </c>
      <c r="I200">
        <v>125</v>
      </c>
      <c r="J200" t="s">
        <v>702</v>
      </c>
      <c r="K200" t="s">
        <v>455</v>
      </c>
      <c r="L200" s="103">
        <v>308303</v>
      </c>
      <c r="M200">
        <v>0</v>
      </c>
      <c r="N200" t="s">
        <v>705</v>
      </c>
      <c r="O200" t="s">
        <v>545</v>
      </c>
      <c r="P200" t="s">
        <v>458</v>
      </c>
      <c r="R200">
        <v>0</v>
      </c>
      <c r="S200" t="s">
        <v>459</v>
      </c>
      <c r="T200" t="s">
        <v>458</v>
      </c>
      <c r="U200" t="s">
        <v>460</v>
      </c>
      <c r="V200" t="s">
        <v>458</v>
      </c>
    </row>
    <row r="201" spans="1:22" x14ac:dyDescent="0.2">
      <c r="A201" s="102">
        <v>43108</v>
      </c>
      <c r="B201" t="s">
        <v>701</v>
      </c>
      <c r="C201" t="s">
        <v>541</v>
      </c>
      <c r="D201" s="58">
        <v>502.14</v>
      </c>
      <c r="E201" t="s">
        <v>452</v>
      </c>
      <c r="F201">
        <v>3009</v>
      </c>
      <c r="G201" t="s">
        <v>481</v>
      </c>
      <c r="H201">
        <v>8</v>
      </c>
      <c r="I201">
        <v>125</v>
      </c>
      <c r="J201" t="s">
        <v>702</v>
      </c>
      <c r="K201" t="s">
        <v>455</v>
      </c>
      <c r="L201" s="103">
        <v>120926</v>
      </c>
      <c r="M201">
        <v>0</v>
      </c>
      <c r="N201" t="s">
        <v>706</v>
      </c>
      <c r="O201" t="s">
        <v>545</v>
      </c>
      <c r="P201" t="s">
        <v>458</v>
      </c>
      <c r="R201">
        <v>0</v>
      </c>
      <c r="S201" t="s">
        <v>459</v>
      </c>
      <c r="T201" t="s">
        <v>458</v>
      </c>
      <c r="U201" t="s">
        <v>460</v>
      </c>
      <c r="V201" t="s">
        <v>458</v>
      </c>
    </row>
    <row r="202" spans="1:22" x14ac:dyDescent="0.2">
      <c r="A202" s="102">
        <v>43108</v>
      </c>
      <c r="B202" t="s">
        <v>701</v>
      </c>
      <c r="C202" t="s">
        <v>541</v>
      </c>
      <c r="D202" s="58">
        <v>502.14</v>
      </c>
      <c r="E202" t="s">
        <v>452</v>
      </c>
      <c r="F202">
        <v>3013</v>
      </c>
      <c r="G202" t="s">
        <v>676</v>
      </c>
      <c r="H202">
        <v>8</v>
      </c>
      <c r="I202">
        <v>125</v>
      </c>
      <c r="J202" t="s">
        <v>702</v>
      </c>
      <c r="K202" t="s">
        <v>455</v>
      </c>
      <c r="L202" s="103">
        <v>99460</v>
      </c>
      <c r="M202">
        <v>0</v>
      </c>
      <c r="N202" t="s">
        <v>707</v>
      </c>
      <c r="O202" t="s">
        <v>545</v>
      </c>
      <c r="P202" t="s">
        <v>458</v>
      </c>
      <c r="R202">
        <v>0</v>
      </c>
      <c r="S202" t="s">
        <v>459</v>
      </c>
      <c r="T202" t="s">
        <v>458</v>
      </c>
      <c r="U202" t="s">
        <v>460</v>
      </c>
      <c r="V202" t="s">
        <v>458</v>
      </c>
    </row>
    <row r="203" spans="1:22" x14ac:dyDescent="0.2">
      <c r="A203" s="102">
        <v>43108</v>
      </c>
      <c r="B203" t="s">
        <v>701</v>
      </c>
      <c r="C203" t="s">
        <v>541</v>
      </c>
      <c r="D203" s="58">
        <v>502.14</v>
      </c>
      <c r="E203" t="s">
        <v>452</v>
      </c>
      <c r="F203">
        <v>3003</v>
      </c>
      <c r="G203" t="s">
        <v>474</v>
      </c>
      <c r="H203">
        <v>40</v>
      </c>
      <c r="I203">
        <v>125</v>
      </c>
      <c r="J203" t="s">
        <v>702</v>
      </c>
      <c r="K203" t="s">
        <v>455</v>
      </c>
      <c r="L203" s="103">
        <v>177755</v>
      </c>
      <c r="M203">
        <v>0</v>
      </c>
      <c r="N203" t="s">
        <v>708</v>
      </c>
      <c r="O203" t="s">
        <v>545</v>
      </c>
      <c r="P203" t="s">
        <v>458</v>
      </c>
      <c r="R203">
        <v>0</v>
      </c>
      <c r="S203" t="s">
        <v>459</v>
      </c>
      <c r="T203" t="s">
        <v>458</v>
      </c>
      <c r="U203" t="s">
        <v>460</v>
      </c>
      <c r="V203" t="s">
        <v>458</v>
      </c>
    </row>
    <row r="204" spans="1:22" x14ac:dyDescent="0.2">
      <c r="A204" s="102">
        <v>43115</v>
      </c>
      <c r="B204" t="s">
        <v>701</v>
      </c>
      <c r="C204" t="s">
        <v>541</v>
      </c>
      <c r="D204" s="58">
        <v>502.14</v>
      </c>
      <c r="E204" t="s">
        <v>452</v>
      </c>
      <c r="F204">
        <v>3009</v>
      </c>
      <c r="G204" t="s">
        <v>481</v>
      </c>
      <c r="H204">
        <v>8</v>
      </c>
      <c r="I204">
        <v>125</v>
      </c>
      <c r="J204" t="s">
        <v>702</v>
      </c>
      <c r="K204" t="s">
        <v>455</v>
      </c>
      <c r="L204" s="103">
        <v>120926</v>
      </c>
      <c r="M204">
        <v>0</v>
      </c>
      <c r="N204" t="s">
        <v>709</v>
      </c>
      <c r="O204" t="s">
        <v>545</v>
      </c>
      <c r="P204" t="s">
        <v>458</v>
      </c>
      <c r="R204">
        <v>0</v>
      </c>
      <c r="S204" t="s">
        <v>459</v>
      </c>
      <c r="T204" t="s">
        <v>458</v>
      </c>
      <c r="U204" t="s">
        <v>460</v>
      </c>
      <c r="V204" t="s">
        <v>458</v>
      </c>
    </row>
    <row r="205" spans="1:22" x14ac:dyDescent="0.2">
      <c r="A205" s="102">
        <v>43115</v>
      </c>
      <c r="B205" t="s">
        <v>701</v>
      </c>
      <c r="C205" t="s">
        <v>541</v>
      </c>
      <c r="D205" s="58">
        <v>502.14</v>
      </c>
      <c r="E205" t="s">
        <v>452</v>
      </c>
      <c r="F205">
        <v>3012</v>
      </c>
      <c r="G205" t="s">
        <v>603</v>
      </c>
      <c r="H205">
        <v>12</v>
      </c>
      <c r="I205">
        <v>125</v>
      </c>
      <c r="J205" t="s">
        <v>702</v>
      </c>
      <c r="K205" t="s">
        <v>455</v>
      </c>
      <c r="L205" s="103">
        <v>109895</v>
      </c>
      <c r="M205">
        <v>0</v>
      </c>
      <c r="N205" t="s">
        <v>710</v>
      </c>
      <c r="O205" t="s">
        <v>545</v>
      </c>
      <c r="P205" t="s">
        <v>458</v>
      </c>
      <c r="R205">
        <v>0</v>
      </c>
      <c r="S205" t="s">
        <v>459</v>
      </c>
      <c r="T205" t="s">
        <v>458</v>
      </c>
      <c r="U205" t="s">
        <v>460</v>
      </c>
      <c r="V205" t="s">
        <v>458</v>
      </c>
    </row>
    <row r="206" spans="1:22" x14ac:dyDescent="0.2">
      <c r="A206" s="102">
        <v>43115</v>
      </c>
      <c r="B206" t="s">
        <v>701</v>
      </c>
      <c r="C206" t="s">
        <v>541</v>
      </c>
      <c r="D206" s="58">
        <v>502.14</v>
      </c>
      <c r="E206" t="s">
        <v>452</v>
      </c>
      <c r="F206">
        <v>3003</v>
      </c>
      <c r="G206" t="s">
        <v>474</v>
      </c>
      <c r="H206">
        <v>20</v>
      </c>
      <c r="I206">
        <v>125</v>
      </c>
      <c r="J206" t="s">
        <v>702</v>
      </c>
      <c r="K206" t="s">
        <v>455</v>
      </c>
      <c r="L206" s="103">
        <v>177755</v>
      </c>
      <c r="M206">
        <v>0</v>
      </c>
      <c r="N206" t="s">
        <v>711</v>
      </c>
      <c r="O206" t="s">
        <v>545</v>
      </c>
      <c r="P206" t="s">
        <v>458</v>
      </c>
      <c r="R206">
        <v>0</v>
      </c>
      <c r="S206" t="s">
        <v>459</v>
      </c>
      <c r="T206" t="s">
        <v>458</v>
      </c>
      <c r="U206" t="s">
        <v>460</v>
      </c>
      <c r="V206" t="s">
        <v>458</v>
      </c>
    </row>
    <row r="207" spans="1:22" x14ac:dyDescent="0.2">
      <c r="A207" s="102">
        <v>43122</v>
      </c>
      <c r="B207" t="s">
        <v>701</v>
      </c>
      <c r="C207" t="s">
        <v>541</v>
      </c>
      <c r="D207" s="58">
        <v>502.14</v>
      </c>
      <c r="E207" t="s">
        <v>452</v>
      </c>
      <c r="F207">
        <v>3001</v>
      </c>
      <c r="G207" t="s">
        <v>462</v>
      </c>
      <c r="H207">
        <v>2</v>
      </c>
      <c r="I207">
        <v>125</v>
      </c>
      <c r="J207" t="s">
        <v>702</v>
      </c>
      <c r="K207" t="s">
        <v>455</v>
      </c>
      <c r="L207" s="103">
        <v>308303</v>
      </c>
      <c r="M207">
        <v>0</v>
      </c>
      <c r="N207" t="s">
        <v>712</v>
      </c>
      <c r="O207" t="s">
        <v>545</v>
      </c>
      <c r="P207" t="s">
        <v>458</v>
      </c>
      <c r="R207">
        <v>0</v>
      </c>
      <c r="S207" t="s">
        <v>459</v>
      </c>
      <c r="T207" t="s">
        <v>458</v>
      </c>
      <c r="U207" t="s">
        <v>460</v>
      </c>
      <c r="V207" t="s">
        <v>458</v>
      </c>
    </row>
    <row r="208" spans="1:22" x14ac:dyDescent="0.2">
      <c r="A208" s="102">
        <v>43129</v>
      </c>
      <c r="B208" t="s">
        <v>701</v>
      </c>
      <c r="C208" t="s">
        <v>541</v>
      </c>
      <c r="D208" s="58">
        <v>502.14</v>
      </c>
      <c r="E208" t="s">
        <v>452</v>
      </c>
      <c r="F208">
        <v>3012</v>
      </c>
      <c r="G208" t="s">
        <v>603</v>
      </c>
      <c r="H208">
        <v>8</v>
      </c>
      <c r="I208">
        <v>125</v>
      </c>
      <c r="J208" t="s">
        <v>702</v>
      </c>
      <c r="K208" t="s">
        <v>455</v>
      </c>
      <c r="L208" s="103">
        <v>109895</v>
      </c>
      <c r="M208">
        <v>0</v>
      </c>
      <c r="N208" t="s">
        <v>713</v>
      </c>
      <c r="O208" t="s">
        <v>545</v>
      </c>
      <c r="P208" t="s">
        <v>458</v>
      </c>
      <c r="R208">
        <v>0</v>
      </c>
      <c r="S208" t="s">
        <v>459</v>
      </c>
      <c r="T208" t="s">
        <v>458</v>
      </c>
      <c r="U208" t="s">
        <v>460</v>
      </c>
      <c r="V208" t="s">
        <v>458</v>
      </c>
    </row>
    <row r="209" spans="1:22" x14ac:dyDescent="0.2">
      <c r="A209" s="102">
        <v>43129</v>
      </c>
      <c r="B209" t="s">
        <v>701</v>
      </c>
      <c r="C209" t="s">
        <v>541</v>
      </c>
      <c r="D209" s="58">
        <v>502.14</v>
      </c>
      <c r="E209" t="s">
        <v>452</v>
      </c>
      <c r="F209">
        <v>3003</v>
      </c>
      <c r="G209" t="s">
        <v>474</v>
      </c>
      <c r="H209">
        <v>16</v>
      </c>
      <c r="I209">
        <v>125</v>
      </c>
      <c r="J209" t="s">
        <v>702</v>
      </c>
      <c r="K209" t="s">
        <v>455</v>
      </c>
      <c r="L209" s="103">
        <v>177755</v>
      </c>
      <c r="M209">
        <v>0</v>
      </c>
      <c r="N209" t="s">
        <v>714</v>
      </c>
      <c r="O209" t="s">
        <v>545</v>
      </c>
      <c r="P209" t="s">
        <v>458</v>
      </c>
      <c r="R209">
        <v>0</v>
      </c>
      <c r="S209" t="s">
        <v>459</v>
      </c>
      <c r="T209" t="s">
        <v>458</v>
      </c>
      <c r="U209" t="s">
        <v>460</v>
      </c>
      <c r="V209" t="s">
        <v>458</v>
      </c>
    </row>
    <row r="210" spans="1:22" x14ac:dyDescent="0.2">
      <c r="A210" s="102">
        <v>43132</v>
      </c>
      <c r="B210" t="s">
        <v>701</v>
      </c>
      <c r="C210" t="s">
        <v>541</v>
      </c>
      <c r="D210" s="58">
        <v>502.14</v>
      </c>
      <c r="E210" t="s">
        <v>452</v>
      </c>
      <c r="F210">
        <v>3012</v>
      </c>
      <c r="G210" t="s">
        <v>603</v>
      </c>
      <c r="H210">
        <v>4</v>
      </c>
      <c r="I210">
        <v>125</v>
      </c>
      <c r="J210" t="s">
        <v>702</v>
      </c>
      <c r="K210" t="s">
        <v>455</v>
      </c>
      <c r="L210" s="103">
        <v>109895</v>
      </c>
      <c r="M210">
        <v>0</v>
      </c>
      <c r="N210" t="s">
        <v>715</v>
      </c>
      <c r="O210" t="s">
        <v>545</v>
      </c>
      <c r="P210" t="s">
        <v>458</v>
      </c>
      <c r="R210">
        <v>0</v>
      </c>
      <c r="S210" t="s">
        <v>459</v>
      </c>
      <c r="T210" t="s">
        <v>458</v>
      </c>
      <c r="U210" t="s">
        <v>460</v>
      </c>
      <c r="V210" t="s">
        <v>458</v>
      </c>
    </row>
    <row r="211" spans="1:22" x14ac:dyDescent="0.2">
      <c r="A211" s="102">
        <v>43132</v>
      </c>
      <c r="B211" t="s">
        <v>701</v>
      </c>
      <c r="C211" t="s">
        <v>541</v>
      </c>
      <c r="D211" s="58">
        <v>502.14</v>
      </c>
      <c r="E211" t="s">
        <v>452</v>
      </c>
      <c r="F211">
        <v>3003</v>
      </c>
      <c r="G211" t="s">
        <v>474</v>
      </c>
      <c r="H211">
        <v>14</v>
      </c>
      <c r="I211">
        <v>125</v>
      </c>
      <c r="J211" t="s">
        <v>702</v>
      </c>
      <c r="K211" t="s">
        <v>455</v>
      </c>
      <c r="L211" s="103">
        <v>177755</v>
      </c>
      <c r="M211">
        <v>0</v>
      </c>
      <c r="N211" t="s">
        <v>716</v>
      </c>
      <c r="O211" t="s">
        <v>545</v>
      </c>
      <c r="P211" t="s">
        <v>458</v>
      </c>
      <c r="R211">
        <v>0</v>
      </c>
      <c r="S211" t="s">
        <v>459</v>
      </c>
      <c r="T211" t="s">
        <v>458</v>
      </c>
      <c r="U211" t="s">
        <v>460</v>
      </c>
      <c r="V211" t="s">
        <v>458</v>
      </c>
    </row>
    <row r="212" spans="1:22" x14ac:dyDescent="0.2">
      <c r="A212" s="102">
        <v>43132</v>
      </c>
      <c r="B212" t="s">
        <v>701</v>
      </c>
      <c r="C212" t="s">
        <v>541</v>
      </c>
      <c r="D212" s="58">
        <v>502.14</v>
      </c>
      <c r="E212" t="s">
        <v>452</v>
      </c>
      <c r="F212">
        <v>3010</v>
      </c>
      <c r="G212" t="s">
        <v>453</v>
      </c>
      <c r="H212">
        <v>16</v>
      </c>
      <c r="I212">
        <v>125</v>
      </c>
      <c r="J212" t="s">
        <v>702</v>
      </c>
      <c r="K212" t="s">
        <v>455</v>
      </c>
      <c r="L212" s="103">
        <v>121404</v>
      </c>
      <c r="M212">
        <v>0</v>
      </c>
      <c r="N212" t="s">
        <v>717</v>
      </c>
      <c r="O212" t="s">
        <v>545</v>
      </c>
      <c r="P212" t="s">
        <v>458</v>
      </c>
      <c r="R212">
        <v>0</v>
      </c>
      <c r="S212" t="s">
        <v>459</v>
      </c>
      <c r="T212" t="s">
        <v>458</v>
      </c>
      <c r="U212" t="s">
        <v>460</v>
      </c>
      <c r="V212" t="s">
        <v>458</v>
      </c>
    </row>
    <row r="213" spans="1:22" x14ac:dyDescent="0.2">
      <c r="A213" s="102">
        <v>43136</v>
      </c>
      <c r="B213" t="s">
        <v>701</v>
      </c>
      <c r="C213" t="s">
        <v>541</v>
      </c>
      <c r="D213" s="58">
        <v>502.14</v>
      </c>
      <c r="E213" t="s">
        <v>452</v>
      </c>
      <c r="F213">
        <v>3010</v>
      </c>
      <c r="G213" t="s">
        <v>453</v>
      </c>
      <c r="H213">
        <v>32</v>
      </c>
      <c r="I213">
        <v>125</v>
      </c>
      <c r="J213" t="s">
        <v>702</v>
      </c>
      <c r="K213" t="s">
        <v>455</v>
      </c>
      <c r="L213" s="103">
        <v>121404</v>
      </c>
      <c r="M213">
        <v>0</v>
      </c>
      <c r="N213" t="s">
        <v>718</v>
      </c>
      <c r="O213" t="s">
        <v>545</v>
      </c>
      <c r="P213" t="s">
        <v>458</v>
      </c>
      <c r="R213">
        <v>0</v>
      </c>
      <c r="S213" t="s">
        <v>459</v>
      </c>
      <c r="T213" t="s">
        <v>458</v>
      </c>
      <c r="U213" t="s">
        <v>460</v>
      </c>
      <c r="V213" t="s">
        <v>458</v>
      </c>
    </row>
    <row r="214" spans="1:22" x14ac:dyDescent="0.2">
      <c r="A214" s="102">
        <v>43136</v>
      </c>
      <c r="B214" t="s">
        <v>701</v>
      </c>
      <c r="C214" t="s">
        <v>541</v>
      </c>
      <c r="D214" s="58">
        <v>502.14</v>
      </c>
      <c r="E214" t="s">
        <v>452</v>
      </c>
      <c r="F214">
        <v>3003</v>
      </c>
      <c r="G214" t="s">
        <v>474</v>
      </c>
      <c r="H214">
        <v>40</v>
      </c>
      <c r="I214">
        <v>125</v>
      </c>
      <c r="J214" t="s">
        <v>702</v>
      </c>
      <c r="K214" t="s">
        <v>455</v>
      </c>
      <c r="L214" s="103">
        <v>177755</v>
      </c>
      <c r="M214">
        <v>0</v>
      </c>
      <c r="N214" t="s">
        <v>719</v>
      </c>
      <c r="O214" t="s">
        <v>545</v>
      </c>
      <c r="P214" t="s">
        <v>458</v>
      </c>
      <c r="R214">
        <v>0</v>
      </c>
      <c r="S214" t="s">
        <v>459</v>
      </c>
      <c r="T214" t="s">
        <v>458</v>
      </c>
      <c r="U214" t="s">
        <v>460</v>
      </c>
      <c r="V214" t="s">
        <v>458</v>
      </c>
    </row>
    <row r="215" spans="1:22" x14ac:dyDescent="0.2">
      <c r="A215" s="102">
        <v>43143</v>
      </c>
      <c r="B215" t="s">
        <v>701</v>
      </c>
      <c r="C215" t="s">
        <v>541</v>
      </c>
      <c r="D215" s="58">
        <v>502.14</v>
      </c>
      <c r="E215" t="s">
        <v>452</v>
      </c>
      <c r="F215">
        <v>3001</v>
      </c>
      <c r="G215" t="s">
        <v>462</v>
      </c>
      <c r="H215">
        <v>1</v>
      </c>
      <c r="I215">
        <v>125</v>
      </c>
      <c r="J215" t="s">
        <v>702</v>
      </c>
      <c r="K215" t="s">
        <v>455</v>
      </c>
      <c r="L215" s="103">
        <v>308303</v>
      </c>
      <c r="M215">
        <v>0</v>
      </c>
      <c r="N215" t="s">
        <v>720</v>
      </c>
      <c r="O215" t="s">
        <v>545</v>
      </c>
      <c r="P215" t="s">
        <v>458</v>
      </c>
      <c r="R215">
        <v>0</v>
      </c>
      <c r="S215" t="s">
        <v>459</v>
      </c>
      <c r="T215" t="s">
        <v>458</v>
      </c>
      <c r="U215" t="s">
        <v>460</v>
      </c>
      <c r="V215" t="s">
        <v>458</v>
      </c>
    </row>
    <row r="216" spans="1:22" x14ac:dyDescent="0.2">
      <c r="A216" s="102">
        <v>43143</v>
      </c>
      <c r="B216" t="s">
        <v>701</v>
      </c>
      <c r="C216" t="s">
        <v>541</v>
      </c>
      <c r="D216" s="58">
        <v>502.14</v>
      </c>
      <c r="E216" t="s">
        <v>452</v>
      </c>
      <c r="F216">
        <v>3012</v>
      </c>
      <c r="G216" t="s">
        <v>603</v>
      </c>
      <c r="H216">
        <v>16</v>
      </c>
      <c r="I216">
        <v>125</v>
      </c>
      <c r="J216" t="s">
        <v>702</v>
      </c>
      <c r="K216" t="s">
        <v>455</v>
      </c>
      <c r="L216" s="103">
        <v>109895</v>
      </c>
      <c r="M216">
        <v>0</v>
      </c>
      <c r="N216" t="s">
        <v>721</v>
      </c>
      <c r="O216" t="s">
        <v>545</v>
      </c>
      <c r="P216" t="s">
        <v>458</v>
      </c>
      <c r="R216">
        <v>0</v>
      </c>
      <c r="S216" t="s">
        <v>459</v>
      </c>
      <c r="T216" t="s">
        <v>458</v>
      </c>
      <c r="U216" t="s">
        <v>460</v>
      </c>
      <c r="V216" t="s">
        <v>458</v>
      </c>
    </row>
    <row r="217" spans="1:22" x14ac:dyDescent="0.2">
      <c r="A217" s="102">
        <v>43143</v>
      </c>
      <c r="B217" t="s">
        <v>701</v>
      </c>
      <c r="C217" t="s">
        <v>541</v>
      </c>
      <c r="D217" s="58">
        <v>502.14</v>
      </c>
      <c r="E217" t="s">
        <v>452</v>
      </c>
      <c r="F217">
        <v>3013</v>
      </c>
      <c r="G217" t="s">
        <v>676</v>
      </c>
      <c r="H217">
        <v>20</v>
      </c>
      <c r="I217">
        <v>125</v>
      </c>
      <c r="J217" t="s">
        <v>702</v>
      </c>
      <c r="K217" t="s">
        <v>455</v>
      </c>
      <c r="L217" s="103">
        <v>99460</v>
      </c>
      <c r="M217">
        <v>0</v>
      </c>
      <c r="N217" t="s">
        <v>722</v>
      </c>
      <c r="O217" t="s">
        <v>545</v>
      </c>
      <c r="P217" t="s">
        <v>458</v>
      </c>
      <c r="R217">
        <v>0</v>
      </c>
      <c r="S217" t="s">
        <v>459</v>
      </c>
      <c r="T217" t="s">
        <v>458</v>
      </c>
      <c r="U217" t="s">
        <v>460</v>
      </c>
      <c r="V217" t="s">
        <v>458</v>
      </c>
    </row>
    <row r="218" spans="1:22" x14ac:dyDescent="0.2">
      <c r="A218" s="102">
        <v>43143</v>
      </c>
      <c r="B218" t="s">
        <v>701</v>
      </c>
      <c r="C218" t="s">
        <v>541</v>
      </c>
      <c r="D218" s="58">
        <v>502.14</v>
      </c>
      <c r="E218" t="s">
        <v>452</v>
      </c>
      <c r="F218">
        <v>3003</v>
      </c>
      <c r="G218" t="s">
        <v>474</v>
      </c>
      <c r="H218">
        <v>40</v>
      </c>
      <c r="I218">
        <v>125</v>
      </c>
      <c r="J218" t="s">
        <v>702</v>
      </c>
      <c r="K218" t="s">
        <v>455</v>
      </c>
      <c r="L218" s="103">
        <v>177755</v>
      </c>
      <c r="M218">
        <v>0</v>
      </c>
      <c r="N218" t="s">
        <v>723</v>
      </c>
      <c r="O218" t="s">
        <v>545</v>
      </c>
      <c r="P218" t="s">
        <v>458</v>
      </c>
      <c r="R218">
        <v>0</v>
      </c>
      <c r="S218" t="s">
        <v>459</v>
      </c>
      <c r="T218" t="s">
        <v>458</v>
      </c>
      <c r="U218" t="s">
        <v>460</v>
      </c>
      <c r="V218" t="s">
        <v>458</v>
      </c>
    </row>
    <row r="219" spans="1:22" x14ac:dyDescent="0.2">
      <c r="A219" s="102">
        <v>43143</v>
      </c>
      <c r="B219" t="s">
        <v>701</v>
      </c>
      <c r="C219" t="s">
        <v>541</v>
      </c>
      <c r="D219" s="58">
        <v>502.14</v>
      </c>
      <c r="E219" t="s">
        <v>452</v>
      </c>
      <c r="F219">
        <v>3010</v>
      </c>
      <c r="G219" t="s">
        <v>453</v>
      </c>
      <c r="H219">
        <v>40</v>
      </c>
      <c r="I219">
        <v>125</v>
      </c>
      <c r="J219" t="s">
        <v>702</v>
      </c>
      <c r="K219" t="s">
        <v>455</v>
      </c>
      <c r="L219" s="103">
        <v>121404</v>
      </c>
      <c r="M219">
        <v>0</v>
      </c>
      <c r="N219" t="s">
        <v>724</v>
      </c>
      <c r="O219" t="s">
        <v>545</v>
      </c>
      <c r="P219" t="s">
        <v>458</v>
      </c>
      <c r="R219">
        <v>0</v>
      </c>
      <c r="S219" t="s">
        <v>459</v>
      </c>
      <c r="T219" t="s">
        <v>458</v>
      </c>
      <c r="U219" t="s">
        <v>460</v>
      </c>
      <c r="V219" t="s">
        <v>458</v>
      </c>
    </row>
    <row r="220" spans="1:22" x14ac:dyDescent="0.2">
      <c r="A220" s="102">
        <v>43150</v>
      </c>
      <c r="B220" t="s">
        <v>701</v>
      </c>
      <c r="C220" t="s">
        <v>541</v>
      </c>
      <c r="D220" s="58">
        <v>502.14</v>
      </c>
      <c r="E220" t="s">
        <v>452</v>
      </c>
      <c r="F220">
        <v>3001</v>
      </c>
      <c r="G220" t="s">
        <v>462</v>
      </c>
      <c r="H220">
        <v>2</v>
      </c>
      <c r="I220">
        <v>125</v>
      </c>
      <c r="J220" t="s">
        <v>702</v>
      </c>
      <c r="K220" t="s">
        <v>455</v>
      </c>
      <c r="L220" s="103">
        <v>308303</v>
      </c>
      <c r="M220">
        <v>0</v>
      </c>
      <c r="N220" t="s">
        <v>725</v>
      </c>
      <c r="O220" t="s">
        <v>545</v>
      </c>
      <c r="P220" t="s">
        <v>458</v>
      </c>
      <c r="R220">
        <v>0</v>
      </c>
      <c r="S220" t="s">
        <v>459</v>
      </c>
      <c r="T220" t="s">
        <v>458</v>
      </c>
      <c r="U220" t="s">
        <v>460</v>
      </c>
      <c r="V220" t="s">
        <v>458</v>
      </c>
    </row>
    <row r="221" spans="1:22" x14ac:dyDescent="0.2">
      <c r="A221" s="102">
        <v>43150</v>
      </c>
      <c r="B221" t="s">
        <v>701</v>
      </c>
      <c r="C221" t="s">
        <v>541</v>
      </c>
      <c r="D221" s="58">
        <v>502.14</v>
      </c>
      <c r="E221" t="s">
        <v>452</v>
      </c>
      <c r="F221">
        <v>3003</v>
      </c>
      <c r="G221" t="s">
        <v>474</v>
      </c>
      <c r="H221">
        <v>42</v>
      </c>
      <c r="I221">
        <v>125</v>
      </c>
      <c r="J221" t="s">
        <v>702</v>
      </c>
      <c r="K221" t="s">
        <v>455</v>
      </c>
      <c r="L221" s="103">
        <v>177755</v>
      </c>
      <c r="M221">
        <v>0</v>
      </c>
      <c r="N221" t="s">
        <v>726</v>
      </c>
      <c r="O221" t="s">
        <v>545</v>
      </c>
      <c r="P221" t="s">
        <v>458</v>
      </c>
      <c r="R221">
        <v>0</v>
      </c>
      <c r="S221" t="s">
        <v>459</v>
      </c>
      <c r="T221" t="s">
        <v>458</v>
      </c>
      <c r="U221" t="s">
        <v>460</v>
      </c>
      <c r="V221" t="s">
        <v>458</v>
      </c>
    </row>
    <row r="222" spans="1:22" x14ac:dyDescent="0.2">
      <c r="A222" s="102">
        <v>43150</v>
      </c>
      <c r="B222" t="s">
        <v>701</v>
      </c>
      <c r="C222" t="s">
        <v>541</v>
      </c>
      <c r="D222" s="58">
        <v>502.14</v>
      </c>
      <c r="E222" t="s">
        <v>452</v>
      </c>
      <c r="F222">
        <v>3010</v>
      </c>
      <c r="G222" t="s">
        <v>453</v>
      </c>
      <c r="H222">
        <v>42</v>
      </c>
      <c r="I222">
        <v>125</v>
      </c>
      <c r="J222" t="s">
        <v>702</v>
      </c>
      <c r="K222" t="s">
        <v>455</v>
      </c>
      <c r="L222" s="103">
        <v>121404</v>
      </c>
      <c r="M222">
        <v>0</v>
      </c>
      <c r="N222" t="s">
        <v>727</v>
      </c>
      <c r="O222" t="s">
        <v>545</v>
      </c>
      <c r="P222" t="s">
        <v>458</v>
      </c>
      <c r="R222">
        <v>0</v>
      </c>
      <c r="S222" t="s">
        <v>459</v>
      </c>
      <c r="T222" t="s">
        <v>458</v>
      </c>
      <c r="U222" t="s">
        <v>460</v>
      </c>
      <c r="V222" t="s">
        <v>458</v>
      </c>
    </row>
    <row r="223" spans="1:22" x14ac:dyDescent="0.2">
      <c r="A223" s="102">
        <v>43101</v>
      </c>
      <c r="B223" t="s">
        <v>728</v>
      </c>
      <c r="C223" t="s">
        <v>541</v>
      </c>
      <c r="D223" s="58">
        <v>504.12</v>
      </c>
      <c r="E223" t="s">
        <v>452</v>
      </c>
      <c r="F223">
        <v>3005</v>
      </c>
      <c r="G223" t="s">
        <v>569</v>
      </c>
      <c r="H223">
        <v>6</v>
      </c>
      <c r="I223">
        <v>412</v>
      </c>
      <c r="J223" t="s">
        <v>555</v>
      </c>
      <c r="K223" t="s">
        <v>455</v>
      </c>
      <c r="L223" s="103">
        <v>165864</v>
      </c>
      <c r="M223">
        <v>0</v>
      </c>
      <c r="N223" t="s">
        <v>729</v>
      </c>
      <c r="O223" t="s">
        <v>545</v>
      </c>
      <c r="P223" t="s">
        <v>458</v>
      </c>
      <c r="R223">
        <v>0</v>
      </c>
      <c r="S223" t="s">
        <v>459</v>
      </c>
      <c r="T223" t="s">
        <v>458</v>
      </c>
      <c r="U223" t="s">
        <v>460</v>
      </c>
      <c r="V223" t="s">
        <v>458</v>
      </c>
    </row>
    <row r="224" spans="1:22" x14ac:dyDescent="0.2">
      <c r="A224" s="102">
        <v>43283</v>
      </c>
      <c r="B224" t="s">
        <v>730</v>
      </c>
      <c r="C224" t="s">
        <v>541</v>
      </c>
      <c r="D224" s="58">
        <v>508.02</v>
      </c>
      <c r="E224" t="s">
        <v>452</v>
      </c>
      <c r="F224">
        <v>3002</v>
      </c>
      <c r="G224" t="s">
        <v>731</v>
      </c>
      <c r="H224">
        <v>10.5</v>
      </c>
      <c r="I224">
        <v>425</v>
      </c>
      <c r="J224" t="s">
        <v>555</v>
      </c>
      <c r="K224" t="s">
        <v>455</v>
      </c>
      <c r="L224" s="103">
        <v>169207</v>
      </c>
      <c r="M224">
        <v>0</v>
      </c>
      <c r="N224" t="s">
        <v>732</v>
      </c>
      <c r="O224" t="s">
        <v>545</v>
      </c>
      <c r="P224" t="s">
        <v>458</v>
      </c>
      <c r="R224">
        <v>0</v>
      </c>
      <c r="S224" t="s">
        <v>459</v>
      </c>
      <c r="T224" t="s">
        <v>458</v>
      </c>
      <c r="U224" t="s">
        <v>460</v>
      </c>
      <c r="V224" t="s">
        <v>458</v>
      </c>
    </row>
    <row r="225" spans="1:22" x14ac:dyDescent="0.2">
      <c r="A225" s="102">
        <v>43101</v>
      </c>
      <c r="B225" t="s">
        <v>733</v>
      </c>
      <c r="C225" t="s">
        <v>541</v>
      </c>
      <c r="D225" s="58">
        <v>508.1</v>
      </c>
      <c r="E225" t="s">
        <v>452</v>
      </c>
      <c r="F225">
        <v>3009</v>
      </c>
      <c r="G225" t="s">
        <v>481</v>
      </c>
      <c r="H225">
        <v>16</v>
      </c>
      <c r="I225">
        <v>384</v>
      </c>
      <c r="J225" t="s">
        <v>555</v>
      </c>
      <c r="K225" t="s">
        <v>455</v>
      </c>
      <c r="L225" s="103">
        <v>120926</v>
      </c>
      <c r="M225">
        <v>0</v>
      </c>
      <c r="N225" t="s">
        <v>734</v>
      </c>
      <c r="O225" t="s">
        <v>545</v>
      </c>
      <c r="P225" t="s">
        <v>458</v>
      </c>
      <c r="R225">
        <v>0</v>
      </c>
      <c r="S225" t="s">
        <v>459</v>
      </c>
      <c r="T225" t="s">
        <v>458</v>
      </c>
      <c r="U225" t="s">
        <v>460</v>
      </c>
      <c r="V225" t="s">
        <v>458</v>
      </c>
    </row>
    <row r="226" spans="1:22" x14ac:dyDescent="0.2">
      <c r="A226" s="102">
        <v>43101</v>
      </c>
      <c r="B226" t="s">
        <v>733</v>
      </c>
      <c r="C226" t="s">
        <v>541</v>
      </c>
      <c r="D226" s="58">
        <v>508.1</v>
      </c>
      <c r="E226" t="s">
        <v>452</v>
      </c>
      <c r="F226">
        <v>3002</v>
      </c>
      <c r="G226" t="s">
        <v>731</v>
      </c>
      <c r="H226">
        <v>20</v>
      </c>
      <c r="I226">
        <v>384</v>
      </c>
      <c r="J226" t="s">
        <v>555</v>
      </c>
      <c r="K226" t="s">
        <v>455</v>
      </c>
      <c r="L226" s="103">
        <v>169207</v>
      </c>
      <c r="M226">
        <v>0</v>
      </c>
      <c r="N226" t="s">
        <v>735</v>
      </c>
      <c r="O226" t="s">
        <v>545</v>
      </c>
      <c r="P226" t="s">
        <v>458</v>
      </c>
      <c r="R226">
        <v>0</v>
      </c>
      <c r="S226" t="s">
        <v>459</v>
      </c>
      <c r="T226" t="s">
        <v>458</v>
      </c>
      <c r="U226" t="s">
        <v>460</v>
      </c>
      <c r="V226" t="s">
        <v>458</v>
      </c>
    </row>
    <row r="227" spans="1:22" x14ac:dyDescent="0.2">
      <c r="A227" s="102">
        <v>43101</v>
      </c>
      <c r="B227" t="s">
        <v>733</v>
      </c>
      <c r="C227" t="s">
        <v>541</v>
      </c>
      <c r="D227" s="58">
        <v>508.1</v>
      </c>
      <c r="E227" t="s">
        <v>452</v>
      </c>
      <c r="F227">
        <v>3006</v>
      </c>
      <c r="G227" t="s">
        <v>736</v>
      </c>
      <c r="H227">
        <v>32</v>
      </c>
      <c r="I227">
        <v>384</v>
      </c>
      <c r="J227" t="s">
        <v>555</v>
      </c>
      <c r="K227" t="s">
        <v>455</v>
      </c>
      <c r="L227" s="103">
        <v>143812</v>
      </c>
      <c r="M227">
        <v>0</v>
      </c>
      <c r="N227" t="s">
        <v>737</v>
      </c>
      <c r="O227" t="s">
        <v>545</v>
      </c>
      <c r="P227" t="s">
        <v>458</v>
      </c>
      <c r="R227">
        <v>0</v>
      </c>
      <c r="S227" t="s">
        <v>459</v>
      </c>
      <c r="T227" t="s">
        <v>458</v>
      </c>
      <c r="U227" t="s">
        <v>460</v>
      </c>
      <c r="V227" t="s">
        <v>458</v>
      </c>
    </row>
    <row r="228" spans="1:22" x14ac:dyDescent="0.2">
      <c r="A228" s="102">
        <v>43101</v>
      </c>
      <c r="B228" t="s">
        <v>733</v>
      </c>
      <c r="C228" t="s">
        <v>541</v>
      </c>
      <c r="D228" s="58">
        <v>508.1</v>
      </c>
      <c r="E228" t="s">
        <v>452</v>
      </c>
      <c r="F228">
        <v>3011</v>
      </c>
      <c r="G228" t="s">
        <v>487</v>
      </c>
      <c r="H228">
        <v>32</v>
      </c>
      <c r="I228">
        <v>384</v>
      </c>
      <c r="J228" t="s">
        <v>555</v>
      </c>
      <c r="K228" t="s">
        <v>455</v>
      </c>
      <c r="L228" s="103">
        <v>115059</v>
      </c>
      <c r="M228">
        <v>0</v>
      </c>
      <c r="N228" t="s">
        <v>738</v>
      </c>
      <c r="O228" t="s">
        <v>545</v>
      </c>
      <c r="P228" t="s">
        <v>458</v>
      </c>
      <c r="R228">
        <v>0</v>
      </c>
      <c r="S228" t="s">
        <v>459</v>
      </c>
      <c r="T228" t="s">
        <v>458</v>
      </c>
      <c r="U228" t="s">
        <v>460</v>
      </c>
      <c r="V228" t="s">
        <v>458</v>
      </c>
    </row>
    <row r="229" spans="1:22" x14ac:dyDescent="0.2">
      <c r="A229" s="102">
        <v>43108</v>
      </c>
      <c r="B229" t="s">
        <v>733</v>
      </c>
      <c r="C229" t="s">
        <v>541</v>
      </c>
      <c r="D229" s="58">
        <v>508.1</v>
      </c>
      <c r="E229" t="s">
        <v>452</v>
      </c>
      <c r="F229">
        <v>3002</v>
      </c>
      <c r="G229" t="s">
        <v>731</v>
      </c>
      <c r="H229">
        <v>12</v>
      </c>
      <c r="I229">
        <v>384</v>
      </c>
      <c r="J229" t="s">
        <v>555</v>
      </c>
      <c r="K229" t="s">
        <v>455</v>
      </c>
      <c r="L229" s="103">
        <v>169207</v>
      </c>
      <c r="M229">
        <v>0</v>
      </c>
      <c r="N229" t="s">
        <v>739</v>
      </c>
      <c r="O229" t="s">
        <v>545</v>
      </c>
      <c r="P229" t="s">
        <v>458</v>
      </c>
      <c r="R229">
        <v>0</v>
      </c>
      <c r="S229" t="s">
        <v>459</v>
      </c>
      <c r="T229" t="s">
        <v>458</v>
      </c>
      <c r="U229" t="s">
        <v>460</v>
      </c>
      <c r="V229" t="s">
        <v>458</v>
      </c>
    </row>
    <row r="230" spans="1:22" x14ac:dyDescent="0.2">
      <c r="A230" s="102">
        <v>43108</v>
      </c>
      <c r="B230" t="s">
        <v>733</v>
      </c>
      <c r="C230" t="s">
        <v>541</v>
      </c>
      <c r="D230" s="58">
        <v>508.1</v>
      </c>
      <c r="E230" t="s">
        <v>452</v>
      </c>
      <c r="F230">
        <v>3011</v>
      </c>
      <c r="G230" t="s">
        <v>487</v>
      </c>
      <c r="H230">
        <v>12</v>
      </c>
      <c r="I230">
        <v>384</v>
      </c>
      <c r="J230" t="s">
        <v>555</v>
      </c>
      <c r="K230" t="s">
        <v>455</v>
      </c>
      <c r="L230" s="103">
        <v>115059</v>
      </c>
      <c r="M230">
        <v>0</v>
      </c>
      <c r="N230" t="s">
        <v>740</v>
      </c>
      <c r="O230" t="s">
        <v>545</v>
      </c>
      <c r="P230" t="s">
        <v>458</v>
      </c>
      <c r="R230">
        <v>0</v>
      </c>
      <c r="S230" t="s">
        <v>459</v>
      </c>
      <c r="T230" t="s">
        <v>458</v>
      </c>
      <c r="U230" t="s">
        <v>460</v>
      </c>
      <c r="V230" t="s">
        <v>458</v>
      </c>
    </row>
    <row r="231" spans="1:22" x14ac:dyDescent="0.2">
      <c r="A231" s="102">
        <v>43108</v>
      </c>
      <c r="B231" t="s">
        <v>733</v>
      </c>
      <c r="C231" t="s">
        <v>541</v>
      </c>
      <c r="D231" s="58">
        <v>508.1</v>
      </c>
      <c r="E231" t="s">
        <v>452</v>
      </c>
      <c r="F231">
        <v>3009</v>
      </c>
      <c r="G231" t="s">
        <v>481</v>
      </c>
      <c r="H231">
        <v>24</v>
      </c>
      <c r="I231">
        <v>384</v>
      </c>
      <c r="J231" t="s">
        <v>555</v>
      </c>
      <c r="K231" t="s">
        <v>455</v>
      </c>
      <c r="L231" s="103">
        <v>120926</v>
      </c>
      <c r="M231">
        <v>0</v>
      </c>
      <c r="N231" t="s">
        <v>741</v>
      </c>
      <c r="O231" t="s">
        <v>545</v>
      </c>
      <c r="P231" t="s">
        <v>458</v>
      </c>
      <c r="R231">
        <v>0</v>
      </c>
      <c r="S231" t="s">
        <v>459</v>
      </c>
      <c r="T231" t="s">
        <v>458</v>
      </c>
      <c r="U231" t="s">
        <v>460</v>
      </c>
      <c r="V231" t="s">
        <v>458</v>
      </c>
    </row>
    <row r="232" spans="1:22" x14ac:dyDescent="0.2">
      <c r="A232" s="102">
        <v>43108</v>
      </c>
      <c r="B232" t="s">
        <v>733</v>
      </c>
      <c r="C232" t="s">
        <v>541</v>
      </c>
      <c r="D232" s="58">
        <v>508.1</v>
      </c>
      <c r="E232" t="s">
        <v>452</v>
      </c>
      <c r="F232">
        <v>3006</v>
      </c>
      <c r="G232" t="s">
        <v>736</v>
      </c>
      <c r="H232">
        <v>32</v>
      </c>
      <c r="I232">
        <v>384</v>
      </c>
      <c r="J232" t="s">
        <v>555</v>
      </c>
      <c r="K232" t="s">
        <v>455</v>
      </c>
      <c r="L232" s="103">
        <v>143812</v>
      </c>
      <c r="M232">
        <v>0</v>
      </c>
      <c r="N232" t="s">
        <v>742</v>
      </c>
      <c r="O232" t="s">
        <v>545</v>
      </c>
      <c r="P232" t="s">
        <v>458</v>
      </c>
      <c r="R232">
        <v>0</v>
      </c>
      <c r="S232" t="s">
        <v>459</v>
      </c>
      <c r="T232" t="s">
        <v>458</v>
      </c>
      <c r="U232" t="s">
        <v>460</v>
      </c>
      <c r="V232" t="s">
        <v>458</v>
      </c>
    </row>
    <row r="233" spans="1:22" x14ac:dyDescent="0.2">
      <c r="A233" s="102">
        <v>43115</v>
      </c>
      <c r="B233" t="s">
        <v>733</v>
      </c>
      <c r="C233" t="s">
        <v>541</v>
      </c>
      <c r="D233" s="58">
        <v>508.1</v>
      </c>
      <c r="E233" t="s">
        <v>452</v>
      </c>
      <c r="F233">
        <v>3011</v>
      </c>
      <c r="G233" t="s">
        <v>487</v>
      </c>
      <c r="H233">
        <v>16</v>
      </c>
      <c r="I233">
        <v>384</v>
      </c>
      <c r="J233" t="s">
        <v>555</v>
      </c>
      <c r="K233" t="s">
        <v>455</v>
      </c>
      <c r="L233" s="103">
        <v>115059</v>
      </c>
      <c r="M233">
        <v>0</v>
      </c>
      <c r="N233" t="s">
        <v>743</v>
      </c>
      <c r="O233" t="s">
        <v>545</v>
      </c>
      <c r="P233" t="s">
        <v>458</v>
      </c>
      <c r="R233">
        <v>0</v>
      </c>
      <c r="S233" t="s">
        <v>459</v>
      </c>
      <c r="T233" t="s">
        <v>458</v>
      </c>
      <c r="U233" t="s">
        <v>460</v>
      </c>
      <c r="V233" t="s">
        <v>458</v>
      </c>
    </row>
    <row r="234" spans="1:22" x14ac:dyDescent="0.2">
      <c r="A234" s="102">
        <v>43115</v>
      </c>
      <c r="B234" t="s">
        <v>733</v>
      </c>
      <c r="C234" t="s">
        <v>541</v>
      </c>
      <c r="D234" s="58">
        <v>508.1</v>
      </c>
      <c r="E234" t="s">
        <v>452</v>
      </c>
      <c r="F234">
        <v>3009</v>
      </c>
      <c r="G234" t="s">
        <v>481</v>
      </c>
      <c r="H234">
        <v>20</v>
      </c>
      <c r="I234">
        <v>384</v>
      </c>
      <c r="J234" t="s">
        <v>555</v>
      </c>
      <c r="K234" t="s">
        <v>455</v>
      </c>
      <c r="L234" s="103">
        <v>120926</v>
      </c>
      <c r="M234">
        <v>0</v>
      </c>
      <c r="N234" t="s">
        <v>744</v>
      </c>
      <c r="O234" t="s">
        <v>545</v>
      </c>
      <c r="P234" t="s">
        <v>458</v>
      </c>
      <c r="R234">
        <v>0</v>
      </c>
      <c r="S234" t="s">
        <v>459</v>
      </c>
      <c r="T234" t="s">
        <v>458</v>
      </c>
      <c r="U234" t="s">
        <v>460</v>
      </c>
      <c r="V234" t="s">
        <v>458</v>
      </c>
    </row>
    <row r="235" spans="1:22" x14ac:dyDescent="0.2">
      <c r="A235" s="102">
        <v>43115</v>
      </c>
      <c r="B235" t="s">
        <v>733</v>
      </c>
      <c r="C235" t="s">
        <v>541</v>
      </c>
      <c r="D235" s="58">
        <v>508.1</v>
      </c>
      <c r="E235" t="s">
        <v>452</v>
      </c>
      <c r="F235">
        <v>3006</v>
      </c>
      <c r="G235" t="s">
        <v>736</v>
      </c>
      <c r="H235">
        <v>20</v>
      </c>
      <c r="I235">
        <v>384</v>
      </c>
      <c r="J235" t="s">
        <v>555</v>
      </c>
      <c r="K235" t="s">
        <v>455</v>
      </c>
      <c r="L235" s="103">
        <v>143812</v>
      </c>
      <c r="M235">
        <v>0</v>
      </c>
      <c r="N235" t="s">
        <v>745</v>
      </c>
      <c r="O235" t="s">
        <v>545</v>
      </c>
      <c r="P235" t="s">
        <v>458</v>
      </c>
      <c r="R235">
        <v>0</v>
      </c>
      <c r="S235" t="s">
        <v>459</v>
      </c>
      <c r="T235" t="s">
        <v>458</v>
      </c>
      <c r="U235" t="s">
        <v>460</v>
      </c>
      <c r="V235" t="s">
        <v>458</v>
      </c>
    </row>
    <row r="236" spans="1:22" x14ac:dyDescent="0.2">
      <c r="A236" s="102">
        <v>43122</v>
      </c>
      <c r="B236" t="s">
        <v>733</v>
      </c>
      <c r="C236" t="s">
        <v>541</v>
      </c>
      <c r="D236" s="58">
        <v>508.1</v>
      </c>
      <c r="E236" t="s">
        <v>452</v>
      </c>
      <c r="F236">
        <v>3011</v>
      </c>
      <c r="G236" t="s">
        <v>487</v>
      </c>
      <c r="H236">
        <v>4</v>
      </c>
      <c r="I236">
        <v>384</v>
      </c>
      <c r="J236" t="s">
        <v>555</v>
      </c>
      <c r="K236" t="s">
        <v>455</v>
      </c>
      <c r="L236" s="103">
        <v>115059</v>
      </c>
      <c r="M236">
        <v>0</v>
      </c>
      <c r="N236" t="s">
        <v>746</v>
      </c>
      <c r="O236" t="s">
        <v>545</v>
      </c>
      <c r="P236" t="s">
        <v>458</v>
      </c>
      <c r="R236">
        <v>0</v>
      </c>
      <c r="S236" t="s">
        <v>459</v>
      </c>
      <c r="T236" t="s">
        <v>458</v>
      </c>
      <c r="U236" t="s">
        <v>460</v>
      </c>
      <c r="V236" t="s">
        <v>458</v>
      </c>
    </row>
    <row r="237" spans="1:22" x14ac:dyDescent="0.2">
      <c r="A237" s="102">
        <v>43122</v>
      </c>
      <c r="B237" t="s">
        <v>733</v>
      </c>
      <c r="C237" t="s">
        <v>541</v>
      </c>
      <c r="D237" s="58">
        <v>508.1</v>
      </c>
      <c r="E237" t="s">
        <v>452</v>
      </c>
      <c r="F237">
        <v>3002</v>
      </c>
      <c r="G237" t="s">
        <v>731</v>
      </c>
      <c r="H237">
        <v>8</v>
      </c>
      <c r="I237">
        <v>384</v>
      </c>
      <c r="J237" t="s">
        <v>555</v>
      </c>
      <c r="K237" t="s">
        <v>455</v>
      </c>
      <c r="L237" s="103">
        <v>169207</v>
      </c>
      <c r="M237">
        <v>0</v>
      </c>
      <c r="N237" t="s">
        <v>747</v>
      </c>
      <c r="O237" t="s">
        <v>545</v>
      </c>
      <c r="P237" t="s">
        <v>458</v>
      </c>
      <c r="R237">
        <v>0</v>
      </c>
      <c r="S237" t="s">
        <v>459</v>
      </c>
      <c r="T237" t="s">
        <v>458</v>
      </c>
      <c r="U237" t="s">
        <v>460</v>
      </c>
      <c r="V237" t="s">
        <v>458</v>
      </c>
    </row>
    <row r="238" spans="1:22" x14ac:dyDescent="0.2">
      <c r="A238" s="102">
        <v>43143</v>
      </c>
      <c r="B238" t="s">
        <v>733</v>
      </c>
      <c r="C238" t="s">
        <v>541</v>
      </c>
      <c r="D238" s="58">
        <v>508.1</v>
      </c>
      <c r="E238" t="s">
        <v>452</v>
      </c>
      <c r="F238">
        <v>3002</v>
      </c>
      <c r="G238" t="s">
        <v>731</v>
      </c>
      <c r="H238">
        <v>2</v>
      </c>
      <c r="I238">
        <v>384</v>
      </c>
      <c r="J238" t="s">
        <v>555</v>
      </c>
      <c r="K238" t="s">
        <v>455</v>
      </c>
      <c r="L238" s="103">
        <v>169207</v>
      </c>
      <c r="M238">
        <v>0</v>
      </c>
      <c r="N238" t="s">
        <v>748</v>
      </c>
      <c r="O238" t="s">
        <v>545</v>
      </c>
      <c r="P238" t="s">
        <v>458</v>
      </c>
      <c r="R238">
        <v>0</v>
      </c>
      <c r="S238" t="s">
        <v>459</v>
      </c>
      <c r="T238" t="s">
        <v>458</v>
      </c>
      <c r="U238" t="s">
        <v>460</v>
      </c>
      <c r="V238" t="s">
        <v>458</v>
      </c>
    </row>
    <row r="239" spans="1:22" x14ac:dyDescent="0.2">
      <c r="A239" s="102">
        <v>43122</v>
      </c>
      <c r="B239" t="s">
        <v>749</v>
      </c>
      <c r="C239" t="s">
        <v>541</v>
      </c>
      <c r="D239" s="58">
        <v>509.05</v>
      </c>
      <c r="E239" t="s">
        <v>452</v>
      </c>
      <c r="F239">
        <v>3005</v>
      </c>
      <c r="G239" t="s">
        <v>569</v>
      </c>
      <c r="H239">
        <v>28</v>
      </c>
      <c r="I239">
        <v>131</v>
      </c>
      <c r="J239" t="s">
        <v>702</v>
      </c>
      <c r="K239" t="s">
        <v>455</v>
      </c>
      <c r="L239" s="103">
        <v>165864</v>
      </c>
      <c r="M239">
        <v>0</v>
      </c>
      <c r="N239" t="s">
        <v>750</v>
      </c>
      <c r="O239" t="s">
        <v>545</v>
      </c>
      <c r="P239" t="s">
        <v>458</v>
      </c>
      <c r="R239">
        <v>0</v>
      </c>
      <c r="S239" t="s">
        <v>459</v>
      </c>
      <c r="T239" t="s">
        <v>458</v>
      </c>
      <c r="U239" t="s">
        <v>460</v>
      </c>
      <c r="V239" t="s">
        <v>458</v>
      </c>
    </row>
    <row r="240" spans="1:22" x14ac:dyDescent="0.2">
      <c r="A240" s="102">
        <v>43132</v>
      </c>
      <c r="B240" t="s">
        <v>749</v>
      </c>
      <c r="C240" t="s">
        <v>541</v>
      </c>
      <c r="D240" s="58">
        <v>509.05</v>
      </c>
      <c r="E240" t="s">
        <v>452</v>
      </c>
      <c r="F240">
        <v>3005</v>
      </c>
      <c r="G240" t="s">
        <v>569</v>
      </c>
      <c r="H240">
        <v>10</v>
      </c>
      <c r="I240">
        <v>131</v>
      </c>
      <c r="J240" t="s">
        <v>702</v>
      </c>
      <c r="K240" t="s">
        <v>455</v>
      </c>
      <c r="L240" s="103">
        <v>165864</v>
      </c>
      <c r="M240">
        <v>0</v>
      </c>
      <c r="N240" t="s">
        <v>751</v>
      </c>
      <c r="O240" t="s">
        <v>545</v>
      </c>
      <c r="P240" t="s">
        <v>458</v>
      </c>
      <c r="R240">
        <v>0</v>
      </c>
      <c r="S240" t="s">
        <v>459</v>
      </c>
      <c r="T240" t="s">
        <v>458</v>
      </c>
      <c r="U240" t="s">
        <v>460</v>
      </c>
      <c r="V240" t="s">
        <v>458</v>
      </c>
    </row>
    <row r="241" spans="1:22" x14ac:dyDescent="0.2">
      <c r="A241" s="102">
        <v>43136</v>
      </c>
      <c r="B241" t="s">
        <v>749</v>
      </c>
      <c r="C241" t="s">
        <v>541</v>
      </c>
      <c r="D241" s="58">
        <v>509.05</v>
      </c>
      <c r="E241" t="s">
        <v>452</v>
      </c>
      <c r="F241">
        <v>3005</v>
      </c>
      <c r="G241" t="s">
        <v>569</v>
      </c>
      <c r="H241">
        <v>40</v>
      </c>
      <c r="I241">
        <v>131</v>
      </c>
      <c r="J241" t="s">
        <v>702</v>
      </c>
      <c r="K241" t="s">
        <v>455</v>
      </c>
      <c r="L241" s="103">
        <v>165864</v>
      </c>
      <c r="M241">
        <v>0</v>
      </c>
      <c r="N241" t="s">
        <v>752</v>
      </c>
      <c r="O241" t="s">
        <v>545</v>
      </c>
      <c r="P241" t="s">
        <v>458</v>
      </c>
      <c r="R241">
        <v>0</v>
      </c>
      <c r="S241" t="s">
        <v>459</v>
      </c>
      <c r="T241" t="s">
        <v>458</v>
      </c>
      <c r="U241" t="s">
        <v>460</v>
      </c>
      <c r="V241" t="s">
        <v>458</v>
      </c>
    </row>
    <row r="242" spans="1:22" x14ac:dyDescent="0.2">
      <c r="A242" s="102">
        <v>43143</v>
      </c>
      <c r="B242" t="s">
        <v>749</v>
      </c>
      <c r="C242" t="s">
        <v>541</v>
      </c>
      <c r="D242" s="58">
        <v>509.05</v>
      </c>
      <c r="E242" t="s">
        <v>452</v>
      </c>
      <c r="F242">
        <v>3005</v>
      </c>
      <c r="G242" t="s">
        <v>569</v>
      </c>
      <c r="H242">
        <v>40</v>
      </c>
      <c r="I242">
        <v>131</v>
      </c>
      <c r="J242" t="s">
        <v>702</v>
      </c>
      <c r="K242" t="s">
        <v>455</v>
      </c>
      <c r="L242" s="103">
        <v>165864</v>
      </c>
      <c r="M242">
        <v>0</v>
      </c>
      <c r="N242" t="s">
        <v>753</v>
      </c>
      <c r="O242" t="s">
        <v>545</v>
      </c>
      <c r="P242" t="s">
        <v>458</v>
      </c>
      <c r="R242">
        <v>0</v>
      </c>
      <c r="S242" t="s">
        <v>459</v>
      </c>
      <c r="T242" t="s">
        <v>458</v>
      </c>
      <c r="U242" t="s">
        <v>460</v>
      </c>
      <c r="V242" t="s">
        <v>458</v>
      </c>
    </row>
    <row r="243" spans="1:22" x14ac:dyDescent="0.2">
      <c r="A243" s="102">
        <v>43160</v>
      </c>
      <c r="B243" t="s">
        <v>749</v>
      </c>
      <c r="C243" t="s">
        <v>541</v>
      </c>
      <c r="D243" s="58">
        <v>509.05</v>
      </c>
      <c r="E243" t="s">
        <v>452</v>
      </c>
      <c r="F243">
        <v>3005</v>
      </c>
      <c r="G243" t="s">
        <v>569</v>
      </c>
      <c r="H243">
        <v>16</v>
      </c>
      <c r="I243">
        <v>131</v>
      </c>
      <c r="J243" t="s">
        <v>702</v>
      </c>
      <c r="K243" t="s">
        <v>455</v>
      </c>
      <c r="L243" s="103">
        <v>165864</v>
      </c>
      <c r="M243">
        <v>0</v>
      </c>
      <c r="N243" t="s">
        <v>754</v>
      </c>
      <c r="O243" t="s">
        <v>545</v>
      </c>
      <c r="P243" t="s">
        <v>458</v>
      </c>
      <c r="R243">
        <v>0</v>
      </c>
      <c r="S243" t="s">
        <v>459</v>
      </c>
      <c r="T243" t="s">
        <v>458</v>
      </c>
      <c r="U243" t="s">
        <v>460</v>
      </c>
      <c r="V243" t="s">
        <v>458</v>
      </c>
    </row>
    <row r="244" spans="1:22" x14ac:dyDescent="0.2">
      <c r="A244" s="102">
        <v>43164</v>
      </c>
      <c r="B244" t="s">
        <v>749</v>
      </c>
      <c r="C244" t="s">
        <v>541</v>
      </c>
      <c r="D244" s="58">
        <v>509.05</v>
      </c>
      <c r="E244" t="s">
        <v>452</v>
      </c>
      <c r="F244">
        <v>3005</v>
      </c>
      <c r="G244" t="s">
        <v>569</v>
      </c>
      <c r="H244">
        <v>23</v>
      </c>
      <c r="I244">
        <v>131</v>
      </c>
      <c r="J244" t="s">
        <v>702</v>
      </c>
      <c r="K244" t="s">
        <v>455</v>
      </c>
      <c r="L244" s="103">
        <v>165864</v>
      </c>
      <c r="M244">
        <v>0</v>
      </c>
      <c r="N244" t="s">
        <v>755</v>
      </c>
      <c r="O244" t="s">
        <v>545</v>
      </c>
      <c r="P244" t="s">
        <v>458</v>
      </c>
      <c r="R244">
        <v>0</v>
      </c>
      <c r="S244" t="s">
        <v>459</v>
      </c>
      <c r="T244" t="s">
        <v>458</v>
      </c>
      <c r="U244" t="s">
        <v>460</v>
      </c>
      <c r="V244" t="s">
        <v>458</v>
      </c>
    </row>
    <row r="245" spans="1:22" x14ac:dyDescent="0.2">
      <c r="A245" s="102">
        <v>43325</v>
      </c>
      <c r="B245" t="s">
        <v>749</v>
      </c>
      <c r="C245" t="s">
        <v>541</v>
      </c>
      <c r="D245" s="58">
        <v>509.05</v>
      </c>
      <c r="E245" t="s">
        <v>452</v>
      </c>
      <c r="F245">
        <v>1005</v>
      </c>
      <c r="G245" t="s">
        <v>542</v>
      </c>
      <c r="H245">
        <v>3.5</v>
      </c>
      <c r="I245">
        <v>131</v>
      </c>
      <c r="J245" t="s">
        <v>702</v>
      </c>
      <c r="K245" t="s">
        <v>455</v>
      </c>
      <c r="L245" s="103">
        <v>322217</v>
      </c>
      <c r="M245">
        <v>0</v>
      </c>
      <c r="N245" t="s">
        <v>756</v>
      </c>
      <c r="O245" t="s">
        <v>545</v>
      </c>
      <c r="P245" t="s">
        <v>458</v>
      </c>
      <c r="R245">
        <v>0</v>
      </c>
      <c r="S245" t="s">
        <v>459</v>
      </c>
      <c r="T245" t="s">
        <v>458</v>
      </c>
      <c r="U245" t="s">
        <v>460</v>
      </c>
      <c r="V245" t="s">
        <v>458</v>
      </c>
    </row>
    <row r="246" spans="1:22" x14ac:dyDescent="0.2">
      <c r="A246" s="102">
        <v>43360</v>
      </c>
      <c r="B246" t="s">
        <v>749</v>
      </c>
      <c r="C246" t="s">
        <v>541</v>
      </c>
      <c r="D246" s="58">
        <v>509.05</v>
      </c>
      <c r="E246" t="s">
        <v>452</v>
      </c>
      <c r="F246">
        <v>1005</v>
      </c>
      <c r="G246" t="s">
        <v>542</v>
      </c>
      <c r="H246">
        <v>5</v>
      </c>
      <c r="I246">
        <v>131</v>
      </c>
      <c r="J246" t="s">
        <v>702</v>
      </c>
      <c r="K246" t="s">
        <v>455</v>
      </c>
      <c r="L246" s="103">
        <v>322217</v>
      </c>
      <c r="M246">
        <v>0</v>
      </c>
      <c r="N246" t="s">
        <v>757</v>
      </c>
      <c r="O246" t="s">
        <v>545</v>
      </c>
      <c r="P246" t="s">
        <v>458</v>
      </c>
      <c r="R246">
        <v>0</v>
      </c>
      <c r="S246" t="s">
        <v>459</v>
      </c>
      <c r="T246" t="s">
        <v>458</v>
      </c>
      <c r="U246" t="s">
        <v>460</v>
      </c>
      <c r="V246" t="s">
        <v>458</v>
      </c>
    </row>
    <row r="247" spans="1:22" x14ac:dyDescent="0.2">
      <c r="A247" s="102">
        <v>43367</v>
      </c>
      <c r="B247" t="s">
        <v>749</v>
      </c>
      <c r="C247" t="s">
        <v>541</v>
      </c>
      <c r="D247" s="58">
        <v>509.05</v>
      </c>
      <c r="E247" t="s">
        <v>452</v>
      </c>
      <c r="F247">
        <v>1005</v>
      </c>
      <c r="G247" t="s">
        <v>542</v>
      </c>
      <c r="H247">
        <v>4</v>
      </c>
      <c r="I247">
        <v>131</v>
      </c>
      <c r="J247" t="s">
        <v>702</v>
      </c>
      <c r="K247" t="s">
        <v>455</v>
      </c>
      <c r="L247" s="103">
        <v>322217</v>
      </c>
      <c r="M247">
        <v>0</v>
      </c>
      <c r="N247" t="s">
        <v>758</v>
      </c>
      <c r="O247" t="s">
        <v>545</v>
      </c>
      <c r="P247" t="s">
        <v>458</v>
      </c>
      <c r="R247">
        <v>0</v>
      </c>
      <c r="S247" t="s">
        <v>459</v>
      </c>
      <c r="T247" t="s">
        <v>458</v>
      </c>
      <c r="U247" t="s">
        <v>460</v>
      </c>
      <c r="V247" t="s">
        <v>458</v>
      </c>
    </row>
    <row r="248" spans="1:22" x14ac:dyDescent="0.2">
      <c r="A248" s="102">
        <v>43374</v>
      </c>
      <c r="B248" t="s">
        <v>749</v>
      </c>
      <c r="C248" t="s">
        <v>541</v>
      </c>
      <c r="D248" s="58">
        <v>509.05</v>
      </c>
      <c r="E248" t="s">
        <v>452</v>
      </c>
      <c r="F248">
        <v>1005</v>
      </c>
      <c r="G248" t="s">
        <v>542</v>
      </c>
      <c r="H248">
        <v>4.5</v>
      </c>
      <c r="I248">
        <v>131</v>
      </c>
      <c r="J248" t="s">
        <v>702</v>
      </c>
      <c r="K248" t="s">
        <v>455</v>
      </c>
      <c r="L248" s="103">
        <v>322217</v>
      </c>
      <c r="M248">
        <v>0</v>
      </c>
      <c r="N248" t="s">
        <v>759</v>
      </c>
      <c r="O248" t="s">
        <v>545</v>
      </c>
      <c r="P248" t="s">
        <v>458</v>
      </c>
      <c r="R248">
        <v>0</v>
      </c>
      <c r="S248" t="s">
        <v>459</v>
      </c>
      <c r="T248" t="s">
        <v>458</v>
      </c>
      <c r="U248" t="s">
        <v>460</v>
      </c>
      <c r="V248" t="s">
        <v>458</v>
      </c>
    </row>
    <row r="249" spans="1:22" x14ac:dyDescent="0.2">
      <c r="A249" s="102">
        <v>43381</v>
      </c>
      <c r="B249" t="s">
        <v>749</v>
      </c>
      <c r="C249" t="s">
        <v>541</v>
      </c>
      <c r="D249" s="58">
        <v>509.05</v>
      </c>
      <c r="E249" t="s">
        <v>452</v>
      </c>
      <c r="F249">
        <v>1005</v>
      </c>
      <c r="G249" t="s">
        <v>542</v>
      </c>
      <c r="H249">
        <v>2</v>
      </c>
      <c r="I249">
        <v>131</v>
      </c>
      <c r="J249" t="s">
        <v>702</v>
      </c>
      <c r="K249" t="s">
        <v>455</v>
      </c>
      <c r="L249" s="103">
        <v>322217</v>
      </c>
      <c r="M249">
        <v>0</v>
      </c>
      <c r="N249" t="s">
        <v>760</v>
      </c>
      <c r="O249" t="s">
        <v>545</v>
      </c>
      <c r="P249" t="s">
        <v>458</v>
      </c>
      <c r="R249">
        <v>0</v>
      </c>
      <c r="S249" t="s">
        <v>459</v>
      </c>
      <c r="T249" t="s">
        <v>458</v>
      </c>
      <c r="U249" t="s">
        <v>460</v>
      </c>
      <c r="V249" t="s">
        <v>458</v>
      </c>
    </row>
    <row r="250" spans="1:22" x14ac:dyDescent="0.2">
      <c r="A250" s="102">
        <v>43388</v>
      </c>
      <c r="B250" t="s">
        <v>749</v>
      </c>
      <c r="C250" t="s">
        <v>541</v>
      </c>
      <c r="D250" s="58">
        <v>509.05</v>
      </c>
      <c r="E250" t="s">
        <v>452</v>
      </c>
      <c r="F250">
        <v>1005</v>
      </c>
      <c r="G250" t="s">
        <v>542</v>
      </c>
      <c r="H250">
        <v>2</v>
      </c>
      <c r="I250">
        <v>131</v>
      </c>
      <c r="J250" t="s">
        <v>702</v>
      </c>
      <c r="K250" t="s">
        <v>455</v>
      </c>
      <c r="L250" s="103">
        <v>322217</v>
      </c>
      <c r="M250">
        <v>0</v>
      </c>
      <c r="N250" t="s">
        <v>761</v>
      </c>
      <c r="O250" t="s">
        <v>545</v>
      </c>
      <c r="P250" t="s">
        <v>458</v>
      </c>
      <c r="R250">
        <v>0</v>
      </c>
      <c r="S250" t="s">
        <v>459</v>
      </c>
      <c r="T250" t="s">
        <v>458</v>
      </c>
      <c r="U250" t="s">
        <v>460</v>
      </c>
      <c r="V250" t="s">
        <v>458</v>
      </c>
    </row>
    <row r="251" spans="1:22" x14ac:dyDescent="0.2">
      <c r="A251" s="102">
        <v>43409</v>
      </c>
      <c r="B251" t="s">
        <v>749</v>
      </c>
      <c r="C251" t="s">
        <v>541</v>
      </c>
      <c r="D251" s="58">
        <v>509.05</v>
      </c>
      <c r="E251" t="s">
        <v>452</v>
      </c>
      <c r="F251">
        <v>1005</v>
      </c>
      <c r="G251" t="s">
        <v>542</v>
      </c>
      <c r="H251">
        <v>1</v>
      </c>
      <c r="I251">
        <v>134</v>
      </c>
      <c r="J251" t="s">
        <v>762</v>
      </c>
      <c r="K251" t="s">
        <v>455</v>
      </c>
      <c r="L251" s="103">
        <v>372523</v>
      </c>
      <c r="M251">
        <v>0</v>
      </c>
      <c r="N251" t="s">
        <v>763</v>
      </c>
      <c r="O251" t="s">
        <v>617</v>
      </c>
      <c r="P251" t="s">
        <v>458</v>
      </c>
      <c r="R251">
        <v>0</v>
      </c>
      <c r="S251" t="s">
        <v>459</v>
      </c>
      <c r="T251" t="s">
        <v>458</v>
      </c>
      <c r="U251" t="s">
        <v>460</v>
      </c>
      <c r="V251" t="s">
        <v>458</v>
      </c>
    </row>
    <row r="252" spans="1:22" x14ac:dyDescent="0.2">
      <c r="A252" s="102">
        <v>43416</v>
      </c>
      <c r="B252" t="s">
        <v>749</v>
      </c>
      <c r="C252" t="s">
        <v>541</v>
      </c>
      <c r="D252" s="58">
        <v>509.05</v>
      </c>
      <c r="E252" t="s">
        <v>452</v>
      </c>
      <c r="F252">
        <v>1005</v>
      </c>
      <c r="G252" t="s">
        <v>542</v>
      </c>
      <c r="H252">
        <v>1</v>
      </c>
      <c r="I252">
        <v>134</v>
      </c>
      <c r="J252" t="s">
        <v>762</v>
      </c>
      <c r="K252" t="s">
        <v>455</v>
      </c>
      <c r="L252" s="103">
        <v>372523</v>
      </c>
      <c r="M252">
        <v>0</v>
      </c>
      <c r="N252" t="s">
        <v>764</v>
      </c>
      <c r="O252" t="s">
        <v>617</v>
      </c>
      <c r="P252" t="s">
        <v>458</v>
      </c>
      <c r="R252">
        <v>0</v>
      </c>
      <c r="S252" t="s">
        <v>459</v>
      </c>
      <c r="T252" t="s">
        <v>458</v>
      </c>
      <c r="U252" t="s">
        <v>460</v>
      </c>
      <c r="V252" t="s">
        <v>458</v>
      </c>
    </row>
    <row r="253" spans="1:22" x14ac:dyDescent="0.2">
      <c r="A253" s="102">
        <v>43451</v>
      </c>
      <c r="B253" t="s">
        <v>749</v>
      </c>
      <c r="C253" t="s">
        <v>541</v>
      </c>
      <c r="D253" s="58">
        <v>509.05</v>
      </c>
      <c r="E253" t="s">
        <v>452</v>
      </c>
      <c r="F253">
        <v>1005</v>
      </c>
      <c r="G253" t="s">
        <v>542</v>
      </c>
      <c r="H253">
        <v>2</v>
      </c>
      <c r="I253">
        <v>134</v>
      </c>
      <c r="J253" t="s">
        <v>762</v>
      </c>
      <c r="K253" t="s">
        <v>455</v>
      </c>
      <c r="L253" s="103">
        <v>398373</v>
      </c>
      <c r="M253" s="103">
        <v>636308</v>
      </c>
      <c r="N253" t="s">
        <v>765</v>
      </c>
      <c r="O253" t="s">
        <v>766</v>
      </c>
      <c r="P253" t="s">
        <v>458</v>
      </c>
      <c r="R253" s="103">
        <v>1272616</v>
      </c>
      <c r="S253" t="s">
        <v>459</v>
      </c>
      <c r="T253" t="s">
        <v>458</v>
      </c>
      <c r="U253" t="s">
        <v>682</v>
      </c>
      <c r="V253" t="s">
        <v>458</v>
      </c>
    </row>
    <row r="254" spans="1:22" x14ac:dyDescent="0.2">
      <c r="A254" s="102">
        <v>43452</v>
      </c>
      <c r="B254" t="s">
        <v>749</v>
      </c>
      <c r="C254" t="s">
        <v>541</v>
      </c>
      <c r="D254" s="58">
        <v>509.05</v>
      </c>
      <c r="E254" t="s">
        <v>452</v>
      </c>
      <c r="F254">
        <v>1005</v>
      </c>
      <c r="G254" t="s">
        <v>542</v>
      </c>
      <c r="H254">
        <v>2</v>
      </c>
      <c r="I254">
        <v>134</v>
      </c>
      <c r="J254" t="s">
        <v>762</v>
      </c>
      <c r="K254" t="s">
        <v>455</v>
      </c>
      <c r="L254" s="103">
        <v>398373</v>
      </c>
      <c r="M254" s="103">
        <v>636308</v>
      </c>
      <c r="N254" t="s">
        <v>767</v>
      </c>
      <c r="O254" t="s">
        <v>766</v>
      </c>
      <c r="P254" t="s">
        <v>458</v>
      </c>
      <c r="R254" s="103">
        <v>1272616</v>
      </c>
      <c r="S254" t="s">
        <v>459</v>
      </c>
      <c r="T254" t="s">
        <v>458</v>
      </c>
      <c r="U254" t="s">
        <v>682</v>
      </c>
      <c r="V254" t="s">
        <v>458</v>
      </c>
    </row>
    <row r="255" spans="1:22" x14ac:dyDescent="0.2">
      <c r="A255" s="102">
        <v>43454</v>
      </c>
      <c r="B255" t="s">
        <v>749</v>
      </c>
      <c r="C255" t="s">
        <v>541</v>
      </c>
      <c r="D255" s="58">
        <v>509.05</v>
      </c>
      <c r="E255" t="s">
        <v>452</v>
      </c>
      <c r="F255">
        <v>1005</v>
      </c>
      <c r="G255" t="s">
        <v>542</v>
      </c>
      <c r="H255">
        <v>2</v>
      </c>
      <c r="I255">
        <v>134</v>
      </c>
      <c r="J255" t="s">
        <v>762</v>
      </c>
      <c r="K255" t="s">
        <v>455</v>
      </c>
      <c r="L255" s="103">
        <v>398373</v>
      </c>
      <c r="M255" s="103">
        <v>636308</v>
      </c>
      <c r="N255" t="s">
        <v>768</v>
      </c>
      <c r="O255" t="s">
        <v>766</v>
      </c>
      <c r="P255" t="s">
        <v>458</v>
      </c>
      <c r="R255" s="103">
        <v>1272616</v>
      </c>
      <c r="S255" t="s">
        <v>459</v>
      </c>
      <c r="T255" t="s">
        <v>458</v>
      </c>
      <c r="U255" t="s">
        <v>682</v>
      </c>
      <c r="V255" t="s">
        <v>458</v>
      </c>
    </row>
    <row r="256" spans="1:22" x14ac:dyDescent="0.2">
      <c r="A256" s="102">
        <v>43199</v>
      </c>
      <c r="B256" t="s">
        <v>769</v>
      </c>
      <c r="C256" t="s">
        <v>541</v>
      </c>
      <c r="D256" s="58">
        <v>602.07000000000005</v>
      </c>
      <c r="E256" t="s">
        <v>452</v>
      </c>
      <c r="F256">
        <v>3003</v>
      </c>
      <c r="G256" t="s">
        <v>474</v>
      </c>
      <c r="H256">
        <v>4</v>
      </c>
      <c r="I256">
        <v>135</v>
      </c>
      <c r="J256" t="s">
        <v>770</v>
      </c>
      <c r="K256" t="s">
        <v>455</v>
      </c>
      <c r="L256" s="103">
        <v>177755</v>
      </c>
      <c r="M256">
        <v>0</v>
      </c>
      <c r="N256" t="s">
        <v>771</v>
      </c>
      <c r="O256" t="s">
        <v>545</v>
      </c>
      <c r="P256" t="s">
        <v>458</v>
      </c>
      <c r="R256">
        <v>0</v>
      </c>
      <c r="S256" t="s">
        <v>459</v>
      </c>
      <c r="T256" t="s">
        <v>458</v>
      </c>
      <c r="U256" t="s">
        <v>460</v>
      </c>
      <c r="V256" t="s">
        <v>458</v>
      </c>
    </row>
    <row r="257" spans="1:22" x14ac:dyDescent="0.2">
      <c r="A257" s="102">
        <v>43206</v>
      </c>
      <c r="B257" t="s">
        <v>769</v>
      </c>
      <c r="C257" t="s">
        <v>541</v>
      </c>
      <c r="D257" s="58">
        <v>602.07000000000005</v>
      </c>
      <c r="E257" t="s">
        <v>452</v>
      </c>
      <c r="F257">
        <v>3010</v>
      </c>
      <c r="G257" t="s">
        <v>453</v>
      </c>
      <c r="H257">
        <v>16</v>
      </c>
      <c r="I257">
        <v>135</v>
      </c>
      <c r="J257" t="s">
        <v>770</v>
      </c>
      <c r="K257" t="s">
        <v>455</v>
      </c>
      <c r="L257" s="103">
        <v>121404</v>
      </c>
      <c r="M257">
        <v>0</v>
      </c>
      <c r="N257" t="s">
        <v>772</v>
      </c>
      <c r="O257" t="s">
        <v>545</v>
      </c>
      <c r="P257" t="s">
        <v>458</v>
      </c>
      <c r="R257">
        <v>0</v>
      </c>
      <c r="S257" t="s">
        <v>459</v>
      </c>
      <c r="T257" t="s">
        <v>458</v>
      </c>
      <c r="U257" t="s">
        <v>460</v>
      </c>
      <c r="V257" t="s">
        <v>458</v>
      </c>
    </row>
    <row r="258" spans="1:22" x14ac:dyDescent="0.2">
      <c r="A258" s="102">
        <v>43206</v>
      </c>
      <c r="B258" t="s">
        <v>769</v>
      </c>
      <c r="C258" t="s">
        <v>541</v>
      </c>
      <c r="D258" s="58">
        <v>602.07000000000005</v>
      </c>
      <c r="E258" t="s">
        <v>452</v>
      </c>
      <c r="F258">
        <v>3003</v>
      </c>
      <c r="G258" t="s">
        <v>474</v>
      </c>
      <c r="H258">
        <v>28</v>
      </c>
      <c r="I258">
        <v>135</v>
      </c>
      <c r="J258" t="s">
        <v>770</v>
      </c>
      <c r="K258" t="s">
        <v>455</v>
      </c>
      <c r="L258" s="103">
        <v>177755</v>
      </c>
      <c r="M258">
        <v>0</v>
      </c>
      <c r="N258" t="s">
        <v>773</v>
      </c>
      <c r="O258" t="s">
        <v>545</v>
      </c>
      <c r="P258" t="s">
        <v>458</v>
      </c>
      <c r="R258">
        <v>0</v>
      </c>
      <c r="S258" t="s">
        <v>459</v>
      </c>
      <c r="T258" t="s">
        <v>458</v>
      </c>
      <c r="U258" t="s">
        <v>460</v>
      </c>
      <c r="V258" t="s">
        <v>458</v>
      </c>
    </row>
    <row r="259" spans="1:22" x14ac:dyDescent="0.2">
      <c r="A259" s="102">
        <v>43213</v>
      </c>
      <c r="B259" t="s">
        <v>769</v>
      </c>
      <c r="C259" t="s">
        <v>541</v>
      </c>
      <c r="D259" s="58">
        <v>602.07000000000005</v>
      </c>
      <c r="E259" t="s">
        <v>452</v>
      </c>
      <c r="F259">
        <v>3003</v>
      </c>
      <c r="G259" t="s">
        <v>474</v>
      </c>
      <c r="H259">
        <v>12</v>
      </c>
      <c r="I259">
        <v>135</v>
      </c>
      <c r="J259" t="s">
        <v>770</v>
      </c>
      <c r="K259" t="s">
        <v>455</v>
      </c>
      <c r="L259" s="103">
        <v>177755</v>
      </c>
      <c r="M259">
        <v>0</v>
      </c>
      <c r="N259" t="s">
        <v>774</v>
      </c>
      <c r="O259" t="s">
        <v>545</v>
      </c>
      <c r="P259" t="s">
        <v>458</v>
      </c>
      <c r="R259">
        <v>0</v>
      </c>
      <c r="S259" t="s">
        <v>459</v>
      </c>
      <c r="T259" t="s">
        <v>458</v>
      </c>
      <c r="U259" t="s">
        <v>460</v>
      </c>
      <c r="V259" t="s">
        <v>458</v>
      </c>
    </row>
    <row r="260" spans="1:22" x14ac:dyDescent="0.2">
      <c r="A260" s="102">
        <v>43213</v>
      </c>
      <c r="B260" t="s">
        <v>769</v>
      </c>
      <c r="C260" t="s">
        <v>541</v>
      </c>
      <c r="D260" s="58">
        <v>602.07000000000005</v>
      </c>
      <c r="E260" t="s">
        <v>452</v>
      </c>
      <c r="F260">
        <v>3012</v>
      </c>
      <c r="G260" t="s">
        <v>603</v>
      </c>
      <c r="H260">
        <v>18.5</v>
      </c>
      <c r="I260">
        <v>135</v>
      </c>
      <c r="J260" t="s">
        <v>770</v>
      </c>
      <c r="K260" t="s">
        <v>455</v>
      </c>
      <c r="L260" s="103">
        <v>109895</v>
      </c>
      <c r="M260">
        <v>0</v>
      </c>
      <c r="N260" t="s">
        <v>775</v>
      </c>
      <c r="O260" t="s">
        <v>545</v>
      </c>
      <c r="P260" t="s">
        <v>458</v>
      </c>
      <c r="R260">
        <v>0</v>
      </c>
      <c r="S260" t="s">
        <v>459</v>
      </c>
      <c r="T260" t="s">
        <v>458</v>
      </c>
      <c r="U260" t="s">
        <v>460</v>
      </c>
      <c r="V260" t="s">
        <v>458</v>
      </c>
    </row>
    <row r="261" spans="1:22" x14ac:dyDescent="0.2">
      <c r="A261" s="102">
        <v>43213</v>
      </c>
      <c r="B261" t="s">
        <v>769</v>
      </c>
      <c r="C261" t="s">
        <v>541</v>
      </c>
      <c r="D261" s="58">
        <v>602.07000000000005</v>
      </c>
      <c r="E261" t="s">
        <v>452</v>
      </c>
      <c r="F261">
        <v>3010</v>
      </c>
      <c r="G261" t="s">
        <v>453</v>
      </c>
      <c r="H261">
        <v>38.5</v>
      </c>
      <c r="I261">
        <v>135</v>
      </c>
      <c r="J261" t="s">
        <v>770</v>
      </c>
      <c r="K261" t="s">
        <v>455</v>
      </c>
      <c r="L261" s="103">
        <v>121404</v>
      </c>
      <c r="M261">
        <v>0</v>
      </c>
      <c r="N261" t="s">
        <v>776</v>
      </c>
      <c r="O261" t="s">
        <v>545</v>
      </c>
      <c r="P261" t="s">
        <v>458</v>
      </c>
      <c r="R261">
        <v>0</v>
      </c>
      <c r="S261" t="s">
        <v>459</v>
      </c>
      <c r="T261" t="s">
        <v>458</v>
      </c>
      <c r="U261" t="s">
        <v>460</v>
      </c>
      <c r="V261" t="s">
        <v>458</v>
      </c>
    </row>
    <row r="262" spans="1:22" x14ac:dyDescent="0.2">
      <c r="A262" s="102">
        <v>43220</v>
      </c>
      <c r="B262" t="s">
        <v>769</v>
      </c>
      <c r="C262" t="s">
        <v>541</v>
      </c>
      <c r="D262" s="58">
        <v>602.07000000000005</v>
      </c>
      <c r="E262" t="s">
        <v>452</v>
      </c>
      <c r="F262">
        <v>3012</v>
      </c>
      <c r="G262" t="s">
        <v>603</v>
      </c>
      <c r="H262">
        <v>8</v>
      </c>
      <c r="I262">
        <v>135</v>
      </c>
      <c r="J262" t="s">
        <v>770</v>
      </c>
      <c r="K262" t="s">
        <v>455</v>
      </c>
      <c r="L262" s="103">
        <v>109895</v>
      </c>
      <c r="M262">
        <v>0</v>
      </c>
      <c r="N262" t="s">
        <v>777</v>
      </c>
      <c r="O262" t="s">
        <v>545</v>
      </c>
      <c r="P262" t="s">
        <v>458</v>
      </c>
      <c r="R262">
        <v>0</v>
      </c>
      <c r="S262" t="s">
        <v>459</v>
      </c>
      <c r="T262" t="s">
        <v>458</v>
      </c>
      <c r="U262" t="s">
        <v>460</v>
      </c>
      <c r="V262" t="s">
        <v>458</v>
      </c>
    </row>
    <row r="263" spans="1:22" x14ac:dyDescent="0.2">
      <c r="A263" s="102">
        <v>43220</v>
      </c>
      <c r="B263" t="s">
        <v>769</v>
      </c>
      <c r="C263" t="s">
        <v>541</v>
      </c>
      <c r="D263" s="58">
        <v>602.07000000000005</v>
      </c>
      <c r="E263" t="s">
        <v>452</v>
      </c>
      <c r="F263">
        <v>3010</v>
      </c>
      <c r="G263" t="s">
        <v>453</v>
      </c>
      <c r="H263">
        <v>8</v>
      </c>
      <c r="I263">
        <v>135</v>
      </c>
      <c r="J263" t="s">
        <v>770</v>
      </c>
      <c r="K263" t="s">
        <v>455</v>
      </c>
      <c r="L263" s="103">
        <v>121404</v>
      </c>
      <c r="M263">
        <v>0</v>
      </c>
      <c r="N263" t="s">
        <v>778</v>
      </c>
      <c r="O263" t="s">
        <v>545</v>
      </c>
      <c r="P263" t="s">
        <v>458</v>
      </c>
      <c r="R263">
        <v>0</v>
      </c>
      <c r="S263" t="s">
        <v>459</v>
      </c>
      <c r="T263" t="s">
        <v>458</v>
      </c>
      <c r="U263" t="s">
        <v>460</v>
      </c>
      <c r="V263" t="s">
        <v>458</v>
      </c>
    </row>
    <row r="264" spans="1:22" x14ac:dyDescent="0.2">
      <c r="A264" s="102">
        <v>43221</v>
      </c>
      <c r="B264" t="s">
        <v>769</v>
      </c>
      <c r="C264" t="s">
        <v>541</v>
      </c>
      <c r="D264" s="58">
        <v>602.07000000000005</v>
      </c>
      <c r="E264" t="s">
        <v>452</v>
      </c>
      <c r="F264">
        <v>3012</v>
      </c>
      <c r="G264" t="s">
        <v>603</v>
      </c>
      <c r="H264">
        <v>8</v>
      </c>
      <c r="I264">
        <v>135</v>
      </c>
      <c r="J264" t="s">
        <v>770</v>
      </c>
      <c r="K264" t="s">
        <v>455</v>
      </c>
      <c r="L264" s="103">
        <v>109895</v>
      </c>
      <c r="M264">
        <v>0</v>
      </c>
      <c r="N264" t="s">
        <v>779</v>
      </c>
      <c r="O264" t="s">
        <v>545</v>
      </c>
      <c r="P264" t="s">
        <v>458</v>
      </c>
      <c r="R264">
        <v>0</v>
      </c>
      <c r="S264" t="s">
        <v>459</v>
      </c>
      <c r="T264" t="s">
        <v>458</v>
      </c>
      <c r="U264" t="s">
        <v>460</v>
      </c>
      <c r="V264" t="s">
        <v>458</v>
      </c>
    </row>
    <row r="265" spans="1:22" x14ac:dyDescent="0.2">
      <c r="A265" s="102">
        <v>43221</v>
      </c>
      <c r="B265" t="s">
        <v>769</v>
      </c>
      <c r="C265" t="s">
        <v>541</v>
      </c>
      <c r="D265" s="58">
        <v>602.07000000000005</v>
      </c>
      <c r="E265" t="s">
        <v>452</v>
      </c>
      <c r="F265">
        <v>3010</v>
      </c>
      <c r="G265" t="s">
        <v>453</v>
      </c>
      <c r="H265">
        <v>8</v>
      </c>
      <c r="I265">
        <v>135</v>
      </c>
      <c r="J265" t="s">
        <v>770</v>
      </c>
      <c r="K265" t="s">
        <v>455</v>
      </c>
      <c r="L265" s="103">
        <v>121404</v>
      </c>
      <c r="M265">
        <v>0</v>
      </c>
      <c r="N265" t="s">
        <v>780</v>
      </c>
      <c r="O265" t="s">
        <v>545</v>
      </c>
      <c r="P265" t="s">
        <v>458</v>
      </c>
      <c r="R265">
        <v>0</v>
      </c>
      <c r="S265" t="s">
        <v>459</v>
      </c>
      <c r="T265" t="s">
        <v>458</v>
      </c>
      <c r="U265" t="s">
        <v>460</v>
      </c>
      <c r="V265" t="s">
        <v>458</v>
      </c>
    </row>
    <row r="266" spans="1:22" x14ac:dyDescent="0.2">
      <c r="A266" s="102">
        <v>43101</v>
      </c>
      <c r="B266" t="s">
        <v>781</v>
      </c>
      <c r="C266" t="s">
        <v>541</v>
      </c>
      <c r="D266" s="58">
        <v>608.01</v>
      </c>
      <c r="E266" t="s">
        <v>452</v>
      </c>
      <c r="F266">
        <v>3002</v>
      </c>
      <c r="G266" t="s">
        <v>731</v>
      </c>
      <c r="H266">
        <v>12</v>
      </c>
      <c r="I266">
        <v>149</v>
      </c>
      <c r="J266" t="s">
        <v>782</v>
      </c>
      <c r="K266" t="s">
        <v>455</v>
      </c>
      <c r="L266" s="103">
        <v>169207</v>
      </c>
      <c r="M266">
        <v>0</v>
      </c>
      <c r="N266" t="s">
        <v>783</v>
      </c>
      <c r="O266" t="s">
        <v>545</v>
      </c>
      <c r="P266" t="s">
        <v>458</v>
      </c>
      <c r="R266">
        <v>0</v>
      </c>
      <c r="S266" t="s">
        <v>459</v>
      </c>
      <c r="T266" t="s">
        <v>458</v>
      </c>
      <c r="U266" t="s">
        <v>460</v>
      </c>
      <c r="V266" t="s">
        <v>458</v>
      </c>
    </row>
    <row r="267" spans="1:22" x14ac:dyDescent="0.2">
      <c r="A267" s="102">
        <v>43185</v>
      </c>
      <c r="B267" t="s">
        <v>781</v>
      </c>
      <c r="C267" t="s">
        <v>541</v>
      </c>
      <c r="D267" s="58">
        <v>608.01</v>
      </c>
      <c r="E267" t="s">
        <v>452</v>
      </c>
      <c r="F267">
        <v>3007</v>
      </c>
      <c r="G267" t="s">
        <v>605</v>
      </c>
      <c r="H267">
        <v>1</v>
      </c>
      <c r="I267">
        <v>149</v>
      </c>
      <c r="J267" t="s">
        <v>782</v>
      </c>
      <c r="K267" t="s">
        <v>455</v>
      </c>
      <c r="L267" s="103">
        <v>138968</v>
      </c>
      <c r="M267">
        <v>0</v>
      </c>
      <c r="N267" t="s">
        <v>784</v>
      </c>
      <c r="O267" t="s">
        <v>545</v>
      </c>
      <c r="P267" t="s">
        <v>458</v>
      </c>
      <c r="R267">
        <v>0</v>
      </c>
      <c r="S267" t="s">
        <v>459</v>
      </c>
      <c r="T267" t="s">
        <v>458</v>
      </c>
      <c r="U267" t="s">
        <v>460</v>
      </c>
      <c r="V267" t="s">
        <v>458</v>
      </c>
    </row>
    <row r="268" spans="1:22" x14ac:dyDescent="0.2">
      <c r="A268" s="102">
        <v>43185</v>
      </c>
      <c r="B268" t="s">
        <v>781</v>
      </c>
      <c r="C268" t="s">
        <v>541</v>
      </c>
      <c r="D268" s="58">
        <v>608.01</v>
      </c>
      <c r="E268" t="s">
        <v>452</v>
      </c>
      <c r="F268">
        <v>3002</v>
      </c>
      <c r="G268" t="s">
        <v>731</v>
      </c>
      <c r="H268">
        <v>20</v>
      </c>
      <c r="I268">
        <v>149</v>
      </c>
      <c r="J268" t="s">
        <v>782</v>
      </c>
      <c r="K268" t="s">
        <v>455</v>
      </c>
      <c r="L268" s="103">
        <v>169207</v>
      </c>
      <c r="M268">
        <v>0</v>
      </c>
      <c r="N268" t="s">
        <v>785</v>
      </c>
      <c r="O268" t="s">
        <v>545</v>
      </c>
      <c r="P268" t="s">
        <v>458</v>
      </c>
      <c r="R268">
        <v>0</v>
      </c>
      <c r="S268" t="s">
        <v>459</v>
      </c>
      <c r="T268" t="s">
        <v>458</v>
      </c>
      <c r="U268" t="s">
        <v>460</v>
      </c>
      <c r="V268" t="s">
        <v>458</v>
      </c>
    </row>
    <row r="269" spans="1:22" x14ac:dyDescent="0.2">
      <c r="A269" s="102">
        <v>43192</v>
      </c>
      <c r="B269" t="s">
        <v>781</v>
      </c>
      <c r="C269" t="s">
        <v>541</v>
      </c>
      <c r="D269" s="58">
        <v>608.01</v>
      </c>
      <c r="E269" t="s">
        <v>452</v>
      </c>
      <c r="F269">
        <v>3007</v>
      </c>
      <c r="G269" t="s">
        <v>605</v>
      </c>
      <c r="H269">
        <v>8</v>
      </c>
      <c r="I269">
        <v>149</v>
      </c>
      <c r="J269" t="s">
        <v>782</v>
      </c>
      <c r="K269" t="s">
        <v>455</v>
      </c>
      <c r="L269" s="103">
        <v>138968</v>
      </c>
      <c r="M269">
        <v>0</v>
      </c>
      <c r="N269" t="s">
        <v>786</v>
      </c>
      <c r="O269" t="s">
        <v>545</v>
      </c>
      <c r="P269" t="s">
        <v>458</v>
      </c>
      <c r="R269">
        <v>0</v>
      </c>
      <c r="S269" t="s">
        <v>459</v>
      </c>
      <c r="T269" t="s">
        <v>458</v>
      </c>
      <c r="U269" t="s">
        <v>460</v>
      </c>
      <c r="V269" t="s">
        <v>458</v>
      </c>
    </row>
    <row r="270" spans="1:22" x14ac:dyDescent="0.2">
      <c r="A270" s="102">
        <v>43192</v>
      </c>
      <c r="B270" t="s">
        <v>781</v>
      </c>
      <c r="C270" t="s">
        <v>541</v>
      </c>
      <c r="D270" s="58">
        <v>608.01</v>
      </c>
      <c r="E270" t="s">
        <v>452</v>
      </c>
      <c r="F270">
        <v>3002</v>
      </c>
      <c r="G270" t="s">
        <v>731</v>
      </c>
      <c r="H270">
        <v>20</v>
      </c>
      <c r="I270">
        <v>149</v>
      </c>
      <c r="J270" t="s">
        <v>782</v>
      </c>
      <c r="K270" t="s">
        <v>455</v>
      </c>
      <c r="L270" s="103">
        <v>169207</v>
      </c>
      <c r="M270">
        <v>0</v>
      </c>
      <c r="N270" t="s">
        <v>787</v>
      </c>
      <c r="O270" t="s">
        <v>545</v>
      </c>
      <c r="P270" t="s">
        <v>458</v>
      </c>
      <c r="R270">
        <v>0</v>
      </c>
      <c r="S270" t="s">
        <v>459</v>
      </c>
      <c r="T270" t="s">
        <v>458</v>
      </c>
      <c r="U270" t="s">
        <v>460</v>
      </c>
      <c r="V270" t="s">
        <v>458</v>
      </c>
    </row>
    <row r="271" spans="1:22" x14ac:dyDescent="0.2">
      <c r="A271" s="102">
        <v>43199</v>
      </c>
      <c r="B271" t="s">
        <v>781</v>
      </c>
      <c r="C271" t="s">
        <v>541</v>
      </c>
      <c r="D271" s="58">
        <v>608.01</v>
      </c>
      <c r="E271" t="s">
        <v>452</v>
      </c>
      <c r="F271">
        <v>3009</v>
      </c>
      <c r="G271" t="s">
        <v>481</v>
      </c>
      <c r="H271">
        <v>8</v>
      </c>
      <c r="I271">
        <v>149</v>
      </c>
      <c r="J271" t="s">
        <v>782</v>
      </c>
      <c r="K271" t="s">
        <v>455</v>
      </c>
      <c r="L271" s="103">
        <v>120926</v>
      </c>
      <c r="M271">
        <v>0</v>
      </c>
      <c r="N271" t="s">
        <v>788</v>
      </c>
      <c r="O271" t="s">
        <v>545</v>
      </c>
      <c r="P271" t="s">
        <v>458</v>
      </c>
      <c r="R271">
        <v>0</v>
      </c>
      <c r="S271" t="s">
        <v>459</v>
      </c>
      <c r="T271" t="s">
        <v>458</v>
      </c>
      <c r="U271" t="s">
        <v>460</v>
      </c>
      <c r="V271" t="s">
        <v>458</v>
      </c>
    </row>
    <row r="272" spans="1:22" x14ac:dyDescent="0.2">
      <c r="A272" s="102">
        <v>43199</v>
      </c>
      <c r="B272" t="s">
        <v>781</v>
      </c>
      <c r="C272" t="s">
        <v>541</v>
      </c>
      <c r="D272" s="58">
        <v>608.01</v>
      </c>
      <c r="E272" t="s">
        <v>452</v>
      </c>
      <c r="F272">
        <v>3011</v>
      </c>
      <c r="G272" t="s">
        <v>487</v>
      </c>
      <c r="H272">
        <v>8</v>
      </c>
      <c r="I272">
        <v>149</v>
      </c>
      <c r="J272" t="s">
        <v>782</v>
      </c>
      <c r="K272" t="s">
        <v>455</v>
      </c>
      <c r="L272" s="103">
        <v>115059</v>
      </c>
      <c r="M272">
        <v>0</v>
      </c>
      <c r="N272" t="s">
        <v>789</v>
      </c>
      <c r="O272" t="s">
        <v>545</v>
      </c>
      <c r="P272" t="s">
        <v>458</v>
      </c>
      <c r="R272">
        <v>0</v>
      </c>
      <c r="S272" t="s">
        <v>459</v>
      </c>
      <c r="T272" t="s">
        <v>458</v>
      </c>
      <c r="U272" t="s">
        <v>460</v>
      </c>
      <c r="V272" t="s">
        <v>458</v>
      </c>
    </row>
    <row r="273" spans="1:22" x14ac:dyDescent="0.2">
      <c r="A273" s="102">
        <v>43199</v>
      </c>
      <c r="B273" t="s">
        <v>781</v>
      </c>
      <c r="C273" t="s">
        <v>541</v>
      </c>
      <c r="D273" s="58">
        <v>608.01</v>
      </c>
      <c r="E273" t="s">
        <v>452</v>
      </c>
      <c r="F273">
        <v>3013</v>
      </c>
      <c r="G273" t="s">
        <v>676</v>
      </c>
      <c r="H273">
        <v>12</v>
      </c>
      <c r="I273">
        <v>149</v>
      </c>
      <c r="J273" t="s">
        <v>782</v>
      </c>
      <c r="K273" t="s">
        <v>455</v>
      </c>
      <c r="L273" s="103">
        <v>99460</v>
      </c>
      <c r="M273">
        <v>0</v>
      </c>
      <c r="N273" t="s">
        <v>790</v>
      </c>
      <c r="O273" t="s">
        <v>545</v>
      </c>
      <c r="P273" t="s">
        <v>458</v>
      </c>
      <c r="R273">
        <v>0</v>
      </c>
      <c r="S273" t="s">
        <v>459</v>
      </c>
      <c r="T273" t="s">
        <v>458</v>
      </c>
      <c r="U273" t="s">
        <v>460</v>
      </c>
      <c r="V273" t="s">
        <v>458</v>
      </c>
    </row>
    <row r="274" spans="1:22" x14ac:dyDescent="0.2">
      <c r="A274" s="102">
        <v>43199</v>
      </c>
      <c r="B274" t="s">
        <v>781</v>
      </c>
      <c r="C274" t="s">
        <v>541</v>
      </c>
      <c r="D274" s="58">
        <v>608.01</v>
      </c>
      <c r="E274" t="s">
        <v>452</v>
      </c>
      <c r="F274">
        <v>3012</v>
      </c>
      <c r="G274" t="s">
        <v>603</v>
      </c>
      <c r="H274">
        <v>14</v>
      </c>
      <c r="I274">
        <v>149</v>
      </c>
      <c r="J274" t="s">
        <v>782</v>
      </c>
      <c r="K274" t="s">
        <v>455</v>
      </c>
      <c r="L274" s="103">
        <v>109895</v>
      </c>
      <c r="M274">
        <v>0</v>
      </c>
      <c r="N274" t="s">
        <v>791</v>
      </c>
      <c r="O274" t="s">
        <v>545</v>
      </c>
      <c r="P274" t="s">
        <v>458</v>
      </c>
      <c r="R274">
        <v>0</v>
      </c>
      <c r="S274" t="s">
        <v>459</v>
      </c>
      <c r="T274" t="s">
        <v>458</v>
      </c>
      <c r="U274" t="s">
        <v>460</v>
      </c>
      <c r="V274" t="s">
        <v>458</v>
      </c>
    </row>
    <row r="275" spans="1:22" x14ac:dyDescent="0.2">
      <c r="A275" s="102">
        <v>43199</v>
      </c>
      <c r="B275" t="s">
        <v>781</v>
      </c>
      <c r="C275" t="s">
        <v>541</v>
      </c>
      <c r="D275" s="58">
        <v>608.01</v>
      </c>
      <c r="E275" t="s">
        <v>452</v>
      </c>
      <c r="F275">
        <v>3007</v>
      </c>
      <c r="G275" t="s">
        <v>605</v>
      </c>
      <c r="H275">
        <v>16</v>
      </c>
      <c r="I275">
        <v>149</v>
      </c>
      <c r="J275" t="s">
        <v>782</v>
      </c>
      <c r="K275" t="s">
        <v>455</v>
      </c>
      <c r="L275" s="103">
        <v>138968</v>
      </c>
      <c r="M275">
        <v>0</v>
      </c>
      <c r="N275" t="s">
        <v>792</v>
      </c>
      <c r="O275" t="s">
        <v>545</v>
      </c>
      <c r="P275" t="s">
        <v>458</v>
      </c>
      <c r="R275">
        <v>0</v>
      </c>
      <c r="S275" t="s">
        <v>459</v>
      </c>
      <c r="T275" t="s">
        <v>458</v>
      </c>
      <c r="U275" t="s">
        <v>460</v>
      </c>
      <c r="V275" t="s">
        <v>458</v>
      </c>
    </row>
    <row r="276" spans="1:22" x14ac:dyDescent="0.2">
      <c r="A276" s="102">
        <v>43199</v>
      </c>
      <c r="B276" t="s">
        <v>781</v>
      </c>
      <c r="C276" t="s">
        <v>541</v>
      </c>
      <c r="D276" s="58">
        <v>608.01</v>
      </c>
      <c r="E276" t="s">
        <v>452</v>
      </c>
      <c r="F276">
        <v>3006</v>
      </c>
      <c r="G276" t="s">
        <v>736</v>
      </c>
      <c r="H276">
        <v>22.5</v>
      </c>
      <c r="I276">
        <v>149</v>
      </c>
      <c r="J276" t="s">
        <v>782</v>
      </c>
      <c r="K276" t="s">
        <v>455</v>
      </c>
      <c r="L276" s="103">
        <v>143812</v>
      </c>
      <c r="M276">
        <v>0</v>
      </c>
      <c r="N276" t="s">
        <v>793</v>
      </c>
      <c r="O276" t="s">
        <v>545</v>
      </c>
      <c r="P276" t="s">
        <v>458</v>
      </c>
      <c r="R276">
        <v>0</v>
      </c>
      <c r="S276" t="s">
        <v>459</v>
      </c>
      <c r="T276" t="s">
        <v>458</v>
      </c>
      <c r="U276" t="s">
        <v>460</v>
      </c>
      <c r="V276" t="s">
        <v>458</v>
      </c>
    </row>
    <row r="277" spans="1:22" x14ac:dyDescent="0.2">
      <c r="A277" s="102">
        <v>43199</v>
      </c>
      <c r="B277" t="s">
        <v>781</v>
      </c>
      <c r="C277" t="s">
        <v>541</v>
      </c>
      <c r="D277" s="58">
        <v>608.01</v>
      </c>
      <c r="E277" t="s">
        <v>452</v>
      </c>
      <c r="F277">
        <v>3002</v>
      </c>
      <c r="G277" t="s">
        <v>731</v>
      </c>
      <c r="H277">
        <v>24</v>
      </c>
      <c r="I277">
        <v>149</v>
      </c>
      <c r="J277" t="s">
        <v>782</v>
      </c>
      <c r="K277" t="s">
        <v>455</v>
      </c>
      <c r="L277" s="103">
        <v>169207</v>
      </c>
      <c r="M277">
        <v>0</v>
      </c>
      <c r="N277" t="s">
        <v>794</v>
      </c>
      <c r="O277" t="s">
        <v>545</v>
      </c>
      <c r="P277" t="s">
        <v>458</v>
      </c>
      <c r="R277">
        <v>0</v>
      </c>
      <c r="S277" t="s">
        <v>459</v>
      </c>
      <c r="T277" t="s">
        <v>458</v>
      </c>
      <c r="U277" t="s">
        <v>460</v>
      </c>
      <c r="V277" t="s">
        <v>458</v>
      </c>
    </row>
    <row r="278" spans="1:22" x14ac:dyDescent="0.2">
      <c r="A278" s="102">
        <v>43206</v>
      </c>
      <c r="B278" t="s">
        <v>781</v>
      </c>
      <c r="C278" t="s">
        <v>541</v>
      </c>
      <c r="D278" s="58">
        <v>608.01</v>
      </c>
      <c r="E278" t="s">
        <v>452</v>
      </c>
      <c r="F278">
        <v>3005</v>
      </c>
      <c r="G278" t="s">
        <v>569</v>
      </c>
      <c r="H278">
        <v>12</v>
      </c>
      <c r="I278">
        <v>149</v>
      </c>
      <c r="J278" t="s">
        <v>782</v>
      </c>
      <c r="K278" t="s">
        <v>455</v>
      </c>
      <c r="L278" s="103">
        <v>165864</v>
      </c>
      <c r="M278">
        <v>0</v>
      </c>
      <c r="N278" t="s">
        <v>795</v>
      </c>
      <c r="O278" t="s">
        <v>545</v>
      </c>
      <c r="P278" t="s">
        <v>458</v>
      </c>
      <c r="R278">
        <v>0</v>
      </c>
      <c r="S278" t="s">
        <v>459</v>
      </c>
      <c r="T278" t="s">
        <v>458</v>
      </c>
      <c r="U278" t="s">
        <v>460</v>
      </c>
      <c r="V278" t="s">
        <v>458</v>
      </c>
    </row>
    <row r="279" spans="1:22" x14ac:dyDescent="0.2">
      <c r="A279" s="102">
        <v>43206</v>
      </c>
      <c r="B279" t="s">
        <v>781</v>
      </c>
      <c r="C279" t="s">
        <v>541</v>
      </c>
      <c r="D279" s="58">
        <v>608.01</v>
      </c>
      <c r="E279" t="s">
        <v>452</v>
      </c>
      <c r="F279">
        <v>3006</v>
      </c>
      <c r="G279" t="s">
        <v>736</v>
      </c>
      <c r="H279">
        <v>12</v>
      </c>
      <c r="I279">
        <v>149</v>
      </c>
      <c r="J279" t="s">
        <v>782</v>
      </c>
      <c r="K279" t="s">
        <v>455</v>
      </c>
      <c r="L279" s="103">
        <v>143812</v>
      </c>
      <c r="M279">
        <v>0</v>
      </c>
      <c r="N279" t="s">
        <v>796</v>
      </c>
      <c r="O279" t="s">
        <v>545</v>
      </c>
      <c r="P279" t="s">
        <v>458</v>
      </c>
      <c r="R279">
        <v>0</v>
      </c>
      <c r="S279" t="s">
        <v>459</v>
      </c>
      <c r="T279" t="s">
        <v>458</v>
      </c>
      <c r="U279" t="s">
        <v>460</v>
      </c>
      <c r="V279" t="s">
        <v>458</v>
      </c>
    </row>
    <row r="280" spans="1:22" x14ac:dyDescent="0.2">
      <c r="A280" s="102">
        <v>43206</v>
      </c>
      <c r="B280" t="s">
        <v>781</v>
      </c>
      <c r="C280" t="s">
        <v>541</v>
      </c>
      <c r="D280" s="58">
        <v>608.01</v>
      </c>
      <c r="E280" t="s">
        <v>452</v>
      </c>
      <c r="F280">
        <v>3012</v>
      </c>
      <c r="G280" t="s">
        <v>603</v>
      </c>
      <c r="H280">
        <v>16</v>
      </c>
      <c r="I280">
        <v>149</v>
      </c>
      <c r="J280" t="s">
        <v>782</v>
      </c>
      <c r="K280" t="s">
        <v>455</v>
      </c>
      <c r="L280" s="103">
        <v>109895</v>
      </c>
      <c r="M280">
        <v>0</v>
      </c>
      <c r="N280" t="s">
        <v>797</v>
      </c>
      <c r="O280" t="s">
        <v>545</v>
      </c>
      <c r="P280" t="s">
        <v>458</v>
      </c>
      <c r="R280">
        <v>0</v>
      </c>
      <c r="S280" t="s">
        <v>459</v>
      </c>
      <c r="T280" t="s">
        <v>458</v>
      </c>
      <c r="U280" t="s">
        <v>460</v>
      </c>
      <c r="V280" t="s">
        <v>458</v>
      </c>
    </row>
    <row r="281" spans="1:22" x14ac:dyDescent="0.2">
      <c r="A281" s="102">
        <v>43206</v>
      </c>
      <c r="B281" t="s">
        <v>781</v>
      </c>
      <c r="C281" t="s">
        <v>541</v>
      </c>
      <c r="D281" s="58">
        <v>608.01</v>
      </c>
      <c r="E281" t="s">
        <v>452</v>
      </c>
      <c r="F281">
        <v>3013</v>
      </c>
      <c r="G281" t="s">
        <v>676</v>
      </c>
      <c r="H281">
        <v>24</v>
      </c>
      <c r="I281">
        <v>149</v>
      </c>
      <c r="J281" t="s">
        <v>782</v>
      </c>
      <c r="K281" t="s">
        <v>455</v>
      </c>
      <c r="L281" s="103">
        <v>99460</v>
      </c>
      <c r="M281">
        <v>0</v>
      </c>
      <c r="N281" t="s">
        <v>798</v>
      </c>
      <c r="O281" t="s">
        <v>545</v>
      </c>
      <c r="P281" t="s">
        <v>458</v>
      </c>
      <c r="R281">
        <v>0</v>
      </c>
      <c r="S281" t="s">
        <v>459</v>
      </c>
      <c r="T281" t="s">
        <v>458</v>
      </c>
      <c r="U281" t="s">
        <v>460</v>
      </c>
      <c r="V281" t="s">
        <v>458</v>
      </c>
    </row>
    <row r="282" spans="1:22" x14ac:dyDescent="0.2">
      <c r="A282" s="102">
        <v>43206</v>
      </c>
      <c r="B282" t="s">
        <v>781</v>
      </c>
      <c r="C282" t="s">
        <v>541</v>
      </c>
      <c r="D282" s="58">
        <v>608.01</v>
      </c>
      <c r="E282" t="s">
        <v>452</v>
      </c>
      <c r="F282">
        <v>3002</v>
      </c>
      <c r="G282" t="s">
        <v>731</v>
      </c>
      <c r="H282">
        <v>26</v>
      </c>
      <c r="I282">
        <v>149</v>
      </c>
      <c r="J282" t="s">
        <v>782</v>
      </c>
      <c r="K282" t="s">
        <v>455</v>
      </c>
      <c r="L282" s="103">
        <v>169207</v>
      </c>
      <c r="M282">
        <v>0</v>
      </c>
      <c r="N282" t="s">
        <v>799</v>
      </c>
      <c r="O282" t="s">
        <v>545</v>
      </c>
      <c r="P282" t="s">
        <v>458</v>
      </c>
      <c r="R282">
        <v>0</v>
      </c>
      <c r="S282" t="s">
        <v>459</v>
      </c>
      <c r="T282" t="s">
        <v>458</v>
      </c>
      <c r="U282" t="s">
        <v>460</v>
      </c>
      <c r="V282" t="s">
        <v>458</v>
      </c>
    </row>
    <row r="283" spans="1:22" x14ac:dyDescent="0.2">
      <c r="A283" s="102">
        <v>43206</v>
      </c>
      <c r="B283" t="s">
        <v>781</v>
      </c>
      <c r="C283" t="s">
        <v>541</v>
      </c>
      <c r="D283" s="58">
        <v>608.01</v>
      </c>
      <c r="E283" t="s">
        <v>452</v>
      </c>
      <c r="F283">
        <v>3007</v>
      </c>
      <c r="G283" t="s">
        <v>605</v>
      </c>
      <c r="H283">
        <v>38</v>
      </c>
      <c r="I283">
        <v>149</v>
      </c>
      <c r="J283" t="s">
        <v>782</v>
      </c>
      <c r="K283" t="s">
        <v>455</v>
      </c>
      <c r="L283" s="103">
        <v>138968</v>
      </c>
      <c r="M283">
        <v>0</v>
      </c>
      <c r="N283" t="s">
        <v>800</v>
      </c>
      <c r="O283" t="s">
        <v>545</v>
      </c>
      <c r="P283" t="s">
        <v>458</v>
      </c>
      <c r="R283">
        <v>0</v>
      </c>
      <c r="S283" t="s">
        <v>459</v>
      </c>
      <c r="T283" t="s">
        <v>458</v>
      </c>
      <c r="U283" t="s">
        <v>460</v>
      </c>
      <c r="V283" t="s">
        <v>458</v>
      </c>
    </row>
    <row r="284" spans="1:22" x14ac:dyDescent="0.2">
      <c r="A284" s="102">
        <v>43206</v>
      </c>
      <c r="B284" t="s">
        <v>781</v>
      </c>
      <c r="C284" t="s">
        <v>541</v>
      </c>
      <c r="D284" s="58">
        <v>608.01</v>
      </c>
      <c r="E284" t="s">
        <v>452</v>
      </c>
      <c r="F284">
        <v>3011</v>
      </c>
      <c r="G284" t="s">
        <v>487</v>
      </c>
      <c r="H284">
        <v>39</v>
      </c>
      <c r="I284">
        <v>149</v>
      </c>
      <c r="J284" t="s">
        <v>782</v>
      </c>
      <c r="K284" t="s">
        <v>455</v>
      </c>
      <c r="L284" s="103">
        <v>115059</v>
      </c>
      <c r="M284">
        <v>0</v>
      </c>
      <c r="N284" t="s">
        <v>801</v>
      </c>
      <c r="O284" t="s">
        <v>545</v>
      </c>
      <c r="P284" t="s">
        <v>458</v>
      </c>
      <c r="R284">
        <v>0</v>
      </c>
      <c r="S284" t="s">
        <v>459</v>
      </c>
      <c r="T284" t="s">
        <v>458</v>
      </c>
      <c r="U284" t="s">
        <v>460</v>
      </c>
      <c r="V284" t="s">
        <v>458</v>
      </c>
    </row>
    <row r="285" spans="1:22" x14ac:dyDescent="0.2">
      <c r="A285" s="102">
        <v>43213</v>
      </c>
      <c r="B285" t="s">
        <v>781</v>
      </c>
      <c r="C285" t="s">
        <v>541</v>
      </c>
      <c r="D285" s="58">
        <v>608.01</v>
      </c>
      <c r="E285" t="s">
        <v>452</v>
      </c>
      <c r="F285">
        <v>3012</v>
      </c>
      <c r="G285" t="s">
        <v>603</v>
      </c>
      <c r="H285">
        <v>12</v>
      </c>
      <c r="I285">
        <v>149</v>
      </c>
      <c r="J285" t="s">
        <v>782</v>
      </c>
      <c r="K285" t="s">
        <v>455</v>
      </c>
      <c r="L285" s="103">
        <v>109895</v>
      </c>
      <c r="M285">
        <v>0</v>
      </c>
      <c r="N285" t="s">
        <v>802</v>
      </c>
      <c r="O285" t="s">
        <v>545</v>
      </c>
      <c r="P285" t="s">
        <v>458</v>
      </c>
      <c r="R285">
        <v>0</v>
      </c>
      <c r="S285" t="s">
        <v>459</v>
      </c>
      <c r="T285" t="s">
        <v>458</v>
      </c>
      <c r="U285" t="s">
        <v>460</v>
      </c>
      <c r="V285" t="s">
        <v>458</v>
      </c>
    </row>
    <row r="286" spans="1:22" x14ac:dyDescent="0.2">
      <c r="A286" s="102">
        <v>43213</v>
      </c>
      <c r="B286" t="s">
        <v>781</v>
      </c>
      <c r="C286" t="s">
        <v>541</v>
      </c>
      <c r="D286" s="58">
        <v>608.01</v>
      </c>
      <c r="E286" t="s">
        <v>452</v>
      </c>
      <c r="F286">
        <v>3008</v>
      </c>
      <c r="G286" t="s">
        <v>550</v>
      </c>
      <c r="H286">
        <v>21</v>
      </c>
      <c r="I286">
        <v>149</v>
      </c>
      <c r="J286" t="s">
        <v>782</v>
      </c>
      <c r="K286" t="s">
        <v>455</v>
      </c>
      <c r="L286" s="103">
        <v>150042</v>
      </c>
      <c r="M286">
        <v>0</v>
      </c>
      <c r="N286" t="s">
        <v>803</v>
      </c>
      <c r="O286" t="s">
        <v>545</v>
      </c>
      <c r="P286" t="s">
        <v>458</v>
      </c>
      <c r="R286">
        <v>0</v>
      </c>
      <c r="S286" t="s">
        <v>459</v>
      </c>
      <c r="T286" t="s">
        <v>458</v>
      </c>
      <c r="U286" t="s">
        <v>460</v>
      </c>
      <c r="V286" t="s">
        <v>458</v>
      </c>
    </row>
    <row r="287" spans="1:22" x14ac:dyDescent="0.2">
      <c r="A287" s="102">
        <v>43213</v>
      </c>
      <c r="B287" t="s">
        <v>781</v>
      </c>
      <c r="C287" t="s">
        <v>541</v>
      </c>
      <c r="D287" s="58">
        <v>608.01</v>
      </c>
      <c r="E287" t="s">
        <v>452</v>
      </c>
      <c r="F287">
        <v>3004</v>
      </c>
      <c r="G287" t="s">
        <v>631</v>
      </c>
      <c r="H287">
        <v>22.5</v>
      </c>
      <c r="I287">
        <v>149</v>
      </c>
      <c r="J287" t="s">
        <v>782</v>
      </c>
      <c r="K287" t="s">
        <v>455</v>
      </c>
      <c r="L287" s="103">
        <v>150581</v>
      </c>
      <c r="M287">
        <v>0</v>
      </c>
      <c r="N287" t="s">
        <v>804</v>
      </c>
      <c r="O287" t="s">
        <v>545</v>
      </c>
      <c r="P287" t="s">
        <v>458</v>
      </c>
      <c r="R287">
        <v>0</v>
      </c>
      <c r="S287" t="s">
        <v>459</v>
      </c>
      <c r="T287" t="s">
        <v>458</v>
      </c>
      <c r="U287" t="s">
        <v>460</v>
      </c>
      <c r="V287" t="s">
        <v>458</v>
      </c>
    </row>
    <row r="288" spans="1:22" x14ac:dyDescent="0.2">
      <c r="A288" s="102">
        <v>43213</v>
      </c>
      <c r="B288" t="s">
        <v>781</v>
      </c>
      <c r="C288" t="s">
        <v>541</v>
      </c>
      <c r="D288" s="58">
        <v>608.01</v>
      </c>
      <c r="E288" t="s">
        <v>452</v>
      </c>
      <c r="F288">
        <v>3002</v>
      </c>
      <c r="G288" t="s">
        <v>731</v>
      </c>
      <c r="H288">
        <v>26</v>
      </c>
      <c r="I288">
        <v>149</v>
      </c>
      <c r="J288" t="s">
        <v>782</v>
      </c>
      <c r="K288" t="s">
        <v>455</v>
      </c>
      <c r="L288" s="103">
        <v>169207</v>
      </c>
      <c r="M288">
        <v>0</v>
      </c>
      <c r="N288" t="s">
        <v>805</v>
      </c>
      <c r="O288" t="s">
        <v>545</v>
      </c>
      <c r="P288" t="s">
        <v>458</v>
      </c>
      <c r="R288">
        <v>0</v>
      </c>
      <c r="S288" t="s">
        <v>459</v>
      </c>
      <c r="T288" t="s">
        <v>458</v>
      </c>
      <c r="U288" t="s">
        <v>460</v>
      </c>
      <c r="V288" t="s">
        <v>458</v>
      </c>
    </row>
    <row r="289" spans="1:22" x14ac:dyDescent="0.2">
      <c r="A289" s="102">
        <v>43213</v>
      </c>
      <c r="B289" t="s">
        <v>781</v>
      </c>
      <c r="C289" t="s">
        <v>541</v>
      </c>
      <c r="D289" s="58">
        <v>608.01</v>
      </c>
      <c r="E289" t="s">
        <v>452</v>
      </c>
      <c r="F289">
        <v>3007</v>
      </c>
      <c r="G289" t="s">
        <v>605</v>
      </c>
      <c r="H289">
        <v>31</v>
      </c>
      <c r="I289">
        <v>149</v>
      </c>
      <c r="J289" t="s">
        <v>782</v>
      </c>
      <c r="K289" t="s">
        <v>455</v>
      </c>
      <c r="L289" s="103">
        <v>138968</v>
      </c>
      <c r="M289">
        <v>0</v>
      </c>
      <c r="N289" t="s">
        <v>806</v>
      </c>
      <c r="O289" t="s">
        <v>545</v>
      </c>
      <c r="P289" t="s">
        <v>458</v>
      </c>
      <c r="R289">
        <v>0</v>
      </c>
      <c r="S289" t="s">
        <v>459</v>
      </c>
      <c r="T289" t="s">
        <v>458</v>
      </c>
      <c r="U289" t="s">
        <v>460</v>
      </c>
      <c r="V289" t="s">
        <v>458</v>
      </c>
    </row>
    <row r="290" spans="1:22" x14ac:dyDescent="0.2">
      <c r="A290" s="102">
        <v>43213</v>
      </c>
      <c r="B290" t="s">
        <v>781</v>
      </c>
      <c r="C290" t="s">
        <v>541</v>
      </c>
      <c r="D290" s="58">
        <v>608.01</v>
      </c>
      <c r="E290" t="s">
        <v>452</v>
      </c>
      <c r="F290">
        <v>3005</v>
      </c>
      <c r="G290" t="s">
        <v>569</v>
      </c>
      <c r="H290">
        <v>32.5</v>
      </c>
      <c r="I290">
        <v>149</v>
      </c>
      <c r="J290" t="s">
        <v>782</v>
      </c>
      <c r="K290" t="s">
        <v>455</v>
      </c>
      <c r="L290" s="103">
        <v>165864</v>
      </c>
      <c r="M290">
        <v>0</v>
      </c>
      <c r="N290" t="s">
        <v>807</v>
      </c>
      <c r="O290" t="s">
        <v>545</v>
      </c>
      <c r="P290" t="s">
        <v>458</v>
      </c>
      <c r="R290">
        <v>0</v>
      </c>
      <c r="S290" t="s">
        <v>459</v>
      </c>
      <c r="T290" t="s">
        <v>458</v>
      </c>
      <c r="U290" t="s">
        <v>460</v>
      </c>
      <c r="V290" t="s">
        <v>458</v>
      </c>
    </row>
    <row r="291" spans="1:22" x14ac:dyDescent="0.2">
      <c r="A291" s="102">
        <v>43213</v>
      </c>
      <c r="B291" t="s">
        <v>781</v>
      </c>
      <c r="C291" t="s">
        <v>541</v>
      </c>
      <c r="D291" s="58">
        <v>608.01</v>
      </c>
      <c r="E291" t="s">
        <v>452</v>
      </c>
      <c r="F291">
        <v>3011</v>
      </c>
      <c r="G291" t="s">
        <v>487</v>
      </c>
      <c r="H291">
        <v>36.5</v>
      </c>
      <c r="I291">
        <v>149</v>
      </c>
      <c r="J291" t="s">
        <v>782</v>
      </c>
      <c r="K291" t="s">
        <v>455</v>
      </c>
      <c r="L291" s="103">
        <v>115059</v>
      </c>
      <c r="M291">
        <v>0</v>
      </c>
      <c r="N291" t="s">
        <v>808</v>
      </c>
      <c r="O291" t="s">
        <v>545</v>
      </c>
      <c r="P291" t="s">
        <v>458</v>
      </c>
      <c r="R291">
        <v>0</v>
      </c>
      <c r="S291" t="s">
        <v>459</v>
      </c>
      <c r="T291" t="s">
        <v>458</v>
      </c>
      <c r="U291" t="s">
        <v>460</v>
      </c>
      <c r="V291" t="s">
        <v>458</v>
      </c>
    </row>
    <row r="292" spans="1:22" x14ac:dyDescent="0.2">
      <c r="A292" s="102">
        <v>43220</v>
      </c>
      <c r="B292" t="s">
        <v>781</v>
      </c>
      <c r="C292" t="s">
        <v>541</v>
      </c>
      <c r="D292" s="58">
        <v>608.01</v>
      </c>
      <c r="E292" t="s">
        <v>452</v>
      </c>
      <c r="F292">
        <v>3011</v>
      </c>
      <c r="G292" t="s">
        <v>487</v>
      </c>
      <c r="H292">
        <v>6</v>
      </c>
      <c r="I292">
        <v>149</v>
      </c>
      <c r="J292" t="s">
        <v>782</v>
      </c>
      <c r="K292" t="s">
        <v>455</v>
      </c>
      <c r="L292" s="103">
        <v>115059</v>
      </c>
      <c r="M292">
        <v>0</v>
      </c>
      <c r="N292" t="s">
        <v>809</v>
      </c>
      <c r="O292" t="s">
        <v>545</v>
      </c>
      <c r="P292" t="s">
        <v>458</v>
      </c>
      <c r="R292">
        <v>0</v>
      </c>
      <c r="S292" t="s">
        <v>459</v>
      </c>
      <c r="T292" t="s">
        <v>458</v>
      </c>
      <c r="U292" t="s">
        <v>460</v>
      </c>
      <c r="V292" t="s">
        <v>458</v>
      </c>
    </row>
    <row r="293" spans="1:22" x14ac:dyDescent="0.2">
      <c r="A293" s="102">
        <v>43220</v>
      </c>
      <c r="B293" t="s">
        <v>781</v>
      </c>
      <c r="C293" t="s">
        <v>541</v>
      </c>
      <c r="D293" s="58">
        <v>608.01</v>
      </c>
      <c r="E293" t="s">
        <v>452</v>
      </c>
      <c r="F293">
        <v>3002</v>
      </c>
      <c r="G293" t="s">
        <v>731</v>
      </c>
      <c r="H293">
        <v>8</v>
      </c>
      <c r="I293">
        <v>149</v>
      </c>
      <c r="J293" t="s">
        <v>782</v>
      </c>
      <c r="K293" t="s">
        <v>455</v>
      </c>
      <c r="L293" s="103">
        <v>169207</v>
      </c>
      <c r="M293">
        <v>0</v>
      </c>
      <c r="N293" t="s">
        <v>810</v>
      </c>
      <c r="O293" t="s">
        <v>545</v>
      </c>
      <c r="P293" t="s">
        <v>458</v>
      </c>
      <c r="R293">
        <v>0</v>
      </c>
      <c r="S293" t="s">
        <v>459</v>
      </c>
      <c r="T293" t="s">
        <v>458</v>
      </c>
      <c r="U293" t="s">
        <v>460</v>
      </c>
      <c r="V293" t="s">
        <v>458</v>
      </c>
    </row>
    <row r="294" spans="1:22" x14ac:dyDescent="0.2">
      <c r="A294" s="102">
        <v>43220</v>
      </c>
      <c r="B294" t="s">
        <v>781</v>
      </c>
      <c r="C294" t="s">
        <v>541</v>
      </c>
      <c r="D294" s="58">
        <v>608.01</v>
      </c>
      <c r="E294" t="s">
        <v>452</v>
      </c>
      <c r="F294">
        <v>3008</v>
      </c>
      <c r="G294" t="s">
        <v>550</v>
      </c>
      <c r="H294">
        <v>8</v>
      </c>
      <c r="I294">
        <v>149</v>
      </c>
      <c r="J294" t="s">
        <v>782</v>
      </c>
      <c r="K294" t="s">
        <v>455</v>
      </c>
      <c r="L294" s="103">
        <v>150042</v>
      </c>
      <c r="M294">
        <v>0</v>
      </c>
      <c r="N294" t="s">
        <v>811</v>
      </c>
      <c r="O294" t="s">
        <v>545</v>
      </c>
      <c r="P294" t="s">
        <v>458</v>
      </c>
      <c r="R294">
        <v>0</v>
      </c>
      <c r="S294" t="s">
        <v>459</v>
      </c>
      <c r="T294" t="s">
        <v>458</v>
      </c>
      <c r="U294" t="s">
        <v>460</v>
      </c>
      <c r="V294" t="s">
        <v>458</v>
      </c>
    </row>
    <row r="295" spans="1:22" x14ac:dyDescent="0.2">
      <c r="A295" s="102">
        <v>43220</v>
      </c>
      <c r="B295" t="s">
        <v>781</v>
      </c>
      <c r="C295" t="s">
        <v>541</v>
      </c>
      <c r="D295" s="58">
        <v>608.01</v>
      </c>
      <c r="E295" t="s">
        <v>452</v>
      </c>
      <c r="F295">
        <v>3004</v>
      </c>
      <c r="G295" t="s">
        <v>631</v>
      </c>
      <c r="H295">
        <v>10</v>
      </c>
      <c r="I295">
        <v>149</v>
      </c>
      <c r="J295" t="s">
        <v>782</v>
      </c>
      <c r="K295" t="s">
        <v>455</v>
      </c>
      <c r="L295" s="103">
        <v>150581</v>
      </c>
      <c r="M295">
        <v>0</v>
      </c>
      <c r="N295" t="s">
        <v>812</v>
      </c>
      <c r="O295" t="s">
        <v>545</v>
      </c>
      <c r="P295" t="s">
        <v>458</v>
      </c>
      <c r="R295">
        <v>0</v>
      </c>
      <c r="S295" t="s">
        <v>459</v>
      </c>
      <c r="T295" t="s">
        <v>458</v>
      </c>
      <c r="U295" t="s">
        <v>460</v>
      </c>
      <c r="V295" t="s">
        <v>458</v>
      </c>
    </row>
    <row r="296" spans="1:22" x14ac:dyDescent="0.2">
      <c r="A296" s="102">
        <v>43220</v>
      </c>
      <c r="B296" t="s">
        <v>781</v>
      </c>
      <c r="C296" t="s">
        <v>541</v>
      </c>
      <c r="D296" s="58">
        <v>608.01</v>
      </c>
      <c r="E296" t="s">
        <v>452</v>
      </c>
      <c r="F296">
        <v>3005</v>
      </c>
      <c r="G296" t="s">
        <v>569</v>
      </c>
      <c r="H296">
        <v>10</v>
      </c>
      <c r="I296">
        <v>149</v>
      </c>
      <c r="J296" t="s">
        <v>782</v>
      </c>
      <c r="K296" t="s">
        <v>455</v>
      </c>
      <c r="L296" s="103">
        <v>165864</v>
      </c>
      <c r="M296">
        <v>0</v>
      </c>
      <c r="N296" t="s">
        <v>813</v>
      </c>
      <c r="O296" t="s">
        <v>545</v>
      </c>
      <c r="P296" t="s">
        <v>458</v>
      </c>
      <c r="R296">
        <v>0</v>
      </c>
      <c r="S296" t="s">
        <v>459</v>
      </c>
      <c r="T296" t="s">
        <v>458</v>
      </c>
      <c r="U296" t="s">
        <v>460</v>
      </c>
      <c r="V296" t="s">
        <v>458</v>
      </c>
    </row>
    <row r="297" spans="1:22" x14ac:dyDescent="0.2">
      <c r="A297" s="102">
        <v>43220</v>
      </c>
      <c r="B297" t="s">
        <v>781</v>
      </c>
      <c r="C297" t="s">
        <v>541</v>
      </c>
      <c r="D297" s="58">
        <v>608.01</v>
      </c>
      <c r="E297" t="s">
        <v>452</v>
      </c>
      <c r="F297">
        <v>3007</v>
      </c>
      <c r="G297" t="s">
        <v>605</v>
      </c>
      <c r="H297">
        <v>11</v>
      </c>
      <c r="I297">
        <v>149</v>
      </c>
      <c r="J297" t="s">
        <v>782</v>
      </c>
      <c r="K297" t="s">
        <v>455</v>
      </c>
      <c r="L297" s="103">
        <v>138968</v>
      </c>
      <c r="M297">
        <v>0</v>
      </c>
      <c r="N297" t="s">
        <v>814</v>
      </c>
      <c r="O297" t="s">
        <v>545</v>
      </c>
      <c r="P297" t="s">
        <v>458</v>
      </c>
      <c r="R297">
        <v>0</v>
      </c>
      <c r="S297" t="s">
        <v>459</v>
      </c>
      <c r="T297" t="s">
        <v>458</v>
      </c>
      <c r="U297" t="s">
        <v>460</v>
      </c>
      <c r="V297" t="s">
        <v>458</v>
      </c>
    </row>
    <row r="298" spans="1:22" x14ac:dyDescent="0.2">
      <c r="A298" s="102">
        <v>43221</v>
      </c>
      <c r="B298" t="s">
        <v>781</v>
      </c>
      <c r="C298" t="s">
        <v>541</v>
      </c>
      <c r="D298" s="58">
        <v>608.01</v>
      </c>
      <c r="E298" t="s">
        <v>452</v>
      </c>
      <c r="F298">
        <v>3007</v>
      </c>
      <c r="G298" t="s">
        <v>605</v>
      </c>
      <c r="H298">
        <v>4</v>
      </c>
      <c r="I298">
        <v>149</v>
      </c>
      <c r="J298" t="s">
        <v>782</v>
      </c>
      <c r="K298" t="s">
        <v>455</v>
      </c>
      <c r="L298" s="103">
        <v>138968</v>
      </c>
      <c r="M298">
        <v>0</v>
      </c>
      <c r="N298" t="s">
        <v>815</v>
      </c>
      <c r="O298" t="s">
        <v>545</v>
      </c>
      <c r="P298" t="s">
        <v>458</v>
      </c>
      <c r="R298">
        <v>0</v>
      </c>
      <c r="S298" t="s">
        <v>459</v>
      </c>
      <c r="T298" t="s">
        <v>458</v>
      </c>
      <c r="U298" t="s">
        <v>460</v>
      </c>
      <c r="V298" t="s">
        <v>458</v>
      </c>
    </row>
    <row r="299" spans="1:22" x14ac:dyDescent="0.2">
      <c r="A299" s="102">
        <v>43221</v>
      </c>
      <c r="B299" t="s">
        <v>781</v>
      </c>
      <c r="C299" t="s">
        <v>541</v>
      </c>
      <c r="D299" s="58">
        <v>608.01</v>
      </c>
      <c r="E299" t="s">
        <v>452</v>
      </c>
      <c r="F299">
        <v>3002</v>
      </c>
      <c r="G299" t="s">
        <v>731</v>
      </c>
      <c r="H299">
        <v>7</v>
      </c>
      <c r="I299">
        <v>149</v>
      </c>
      <c r="J299" t="s">
        <v>782</v>
      </c>
      <c r="K299" t="s">
        <v>455</v>
      </c>
      <c r="L299" s="103">
        <v>169207</v>
      </c>
      <c r="M299">
        <v>0</v>
      </c>
      <c r="N299" t="s">
        <v>816</v>
      </c>
      <c r="O299" t="s">
        <v>545</v>
      </c>
      <c r="P299" t="s">
        <v>458</v>
      </c>
      <c r="R299">
        <v>0</v>
      </c>
      <c r="S299" t="s">
        <v>459</v>
      </c>
      <c r="T299" t="s">
        <v>458</v>
      </c>
      <c r="U299" t="s">
        <v>460</v>
      </c>
      <c r="V299" t="s">
        <v>458</v>
      </c>
    </row>
    <row r="300" spans="1:22" x14ac:dyDescent="0.2">
      <c r="A300" s="102">
        <v>43227</v>
      </c>
      <c r="B300" t="s">
        <v>781</v>
      </c>
      <c r="C300" t="s">
        <v>541</v>
      </c>
      <c r="D300" s="58">
        <v>608.01</v>
      </c>
      <c r="E300" t="s">
        <v>452</v>
      </c>
      <c r="F300">
        <v>3007</v>
      </c>
      <c r="G300" t="s">
        <v>605</v>
      </c>
      <c r="H300">
        <v>2</v>
      </c>
      <c r="I300">
        <v>149</v>
      </c>
      <c r="J300" t="s">
        <v>782</v>
      </c>
      <c r="K300" t="s">
        <v>455</v>
      </c>
      <c r="L300" s="103">
        <v>138968</v>
      </c>
      <c r="M300">
        <v>0</v>
      </c>
      <c r="N300" t="s">
        <v>817</v>
      </c>
      <c r="O300" t="s">
        <v>545</v>
      </c>
      <c r="P300" t="s">
        <v>458</v>
      </c>
      <c r="R300">
        <v>0</v>
      </c>
      <c r="S300" t="s">
        <v>459</v>
      </c>
      <c r="T300" t="s">
        <v>458</v>
      </c>
      <c r="U300" t="s">
        <v>460</v>
      </c>
      <c r="V300" t="s">
        <v>458</v>
      </c>
    </row>
    <row r="301" spans="1:22" x14ac:dyDescent="0.2">
      <c r="A301" s="102">
        <v>43234</v>
      </c>
      <c r="B301" t="s">
        <v>781</v>
      </c>
      <c r="C301" t="s">
        <v>541</v>
      </c>
      <c r="D301" s="58">
        <v>608.01</v>
      </c>
      <c r="E301" t="s">
        <v>452</v>
      </c>
      <c r="F301">
        <v>3013</v>
      </c>
      <c r="G301" t="s">
        <v>676</v>
      </c>
      <c r="H301">
        <v>16</v>
      </c>
      <c r="I301">
        <v>149</v>
      </c>
      <c r="J301" t="s">
        <v>782</v>
      </c>
      <c r="K301" t="s">
        <v>455</v>
      </c>
      <c r="L301" s="103">
        <v>99460</v>
      </c>
      <c r="M301">
        <v>0</v>
      </c>
      <c r="N301" t="s">
        <v>818</v>
      </c>
      <c r="O301" t="s">
        <v>545</v>
      </c>
      <c r="P301" t="s">
        <v>458</v>
      </c>
      <c r="R301">
        <v>0</v>
      </c>
      <c r="S301" t="s">
        <v>459</v>
      </c>
      <c r="T301" t="s">
        <v>458</v>
      </c>
      <c r="U301" t="s">
        <v>460</v>
      </c>
      <c r="V301" t="s">
        <v>458</v>
      </c>
    </row>
    <row r="302" spans="1:22" x14ac:dyDescent="0.2">
      <c r="A302" s="102">
        <v>43255</v>
      </c>
      <c r="B302" t="s">
        <v>781</v>
      </c>
      <c r="C302" t="s">
        <v>541</v>
      </c>
      <c r="D302" s="58">
        <v>608.01</v>
      </c>
      <c r="E302" t="s">
        <v>452</v>
      </c>
      <c r="F302">
        <v>3013</v>
      </c>
      <c r="G302" t="s">
        <v>676</v>
      </c>
      <c r="H302">
        <v>16</v>
      </c>
      <c r="I302">
        <v>149</v>
      </c>
      <c r="J302" t="s">
        <v>782</v>
      </c>
      <c r="K302" t="s">
        <v>455</v>
      </c>
      <c r="L302" s="103">
        <v>99460</v>
      </c>
      <c r="M302">
        <v>0</v>
      </c>
      <c r="N302" t="s">
        <v>819</v>
      </c>
      <c r="O302" t="s">
        <v>545</v>
      </c>
      <c r="P302" t="s">
        <v>458</v>
      </c>
      <c r="R302">
        <v>0</v>
      </c>
      <c r="S302" t="s">
        <v>459</v>
      </c>
      <c r="T302" t="s">
        <v>458</v>
      </c>
      <c r="U302" t="s">
        <v>460</v>
      </c>
      <c r="V302" t="s">
        <v>458</v>
      </c>
    </row>
    <row r="303" spans="1:22" x14ac:dyDescent="0.2">
      <c r="A303" s="102">
        <v>43255</v>
      </c>
      <c r="B303" t="s">
        <v>781</v>
      </c>
      <c r="C303" t="s">
        <v>541</v>
      </c>
      <c r="D303" s="58">
        <v>608.01</v>
      </c>
      <c r="E303" t="s">
        <v>452</v>
      </c>
      <c r="F303">
        <v>3002</v>
      </c>
      <c r="G303" t="s">
        <v>731</v>
      </c>
      <c r="H303">
        <v>21</v>
      </c>
      <c r="I303">
        <v>149</v>
      </c>
      <c r="J303" t="s">
        <v>782</v>
      </c>
      <c r="K303" t="s">
        <v>455</v>
      </c>
      <c r="L303" s="103">
        <v>169207</v>
      </c>
      <c r="M303">
        <v>0</v>
      </c>
      <c r="N303" t="s">
        <v>820</v>
      </c>
      <c r="O303" t="s">
        <v>545</v>
      </c>
      <c r="P303" t="s">
        <v>458</v>
      </c>
      <c r="R303">
        <v>0</v>
      </c>
      <c r="S303" t="s">
        <v>459</v>
      </c>
      <c r="T303" t="s">
        <v>458</v>
      </c>
      <c r="U303" t="s">
        <v>460</v>
      </c>
      <c r="V303" t="s">
        <v>458</v>
      </c>
    </row>
    <row r="304" spans="1:22" x14ac:dyDescent="0.2">
      <c r="A304" s="102">
        <v>43255</v>
      </c>
      <c r="B304" t="s">
        <v>781</v>
      </c>
      <c r="C304" t="s">
        <v>541</v>
      </c>
      <c r="D304" s="58">
        <v>608.01</v>
      </c>
      <c r="E304" t="s">
        <v>452</v>
      </c>
      <c r="F304">
        <v>3007</v>
      </c>
      <c r="G304" t="s">
        <v>605</v>
      </c>
      <c r="H304">
        <v>47</v>
      </c>
      <c r="I304">
        <v>149</v>
      </c>
      <c r="J304" t="s">
        <v>782</v>
      </c>
      <c r="K304" t="s">
        <v>455</v>
      </c>
      <c r="L304" s="103">
        <v>138968</v>
      </c>
      <c r="M304">
        <v>0</v>
      </c>
      <c r="N304" t="s">
        <v>821</v>
      </c>
      <c r="O304" t="s">
        <v>545</v>
      </c>
      <c r="P304" t="s">
        <v>458</v>
      </c>
      <c r="R304">
        <v>0</v>
      </c>
      <c r="S304" t="s">
        <v>459</v>
      </c>
      <c r="T304" t="s">
        <v>458</v>
      </c>
      <c r="U304" t="s">
        <v>460</v>
      </c>
      <c r="V304" t="s">
        <v>458</v>
      </c>
    </row>
    <row r="305" spans="1:22" x14ac:dyDescent="0.2">
      <c r="A305" s="102">
        <v>43262</v>
      </c>
      <c r="B305" t="s">
        <v>781</v>
      </c>
      <c r="C305" t="s">
        <v>541</v>
      </c>
      <c r="D305" s="58">
        <v>608.01</v>
      </c>
      <c r="E305" t="s">
        <v>452</v>
      </c>
      <c r="F305">
        <v>3013</v>
      </c>
      <c r="G305" t="s">
        <v>676</v>
      </c>
      <c r="H305">
        <v>12</v>
      </c>
      <c r="I305">
        <v>149</v>
      </c>
      <c r="J305" t="s">
        <v>782</v>
      </c>
      <c r="K305" t="s">
        <v>455</v>
      </c>
      <c r="L305" s="103">
        <v>99460</v>
      </c>
      <c r="M305">
        <v>0</v>
      </c>
      <c r="N305" t="s">
        <v>822</v>
      </c>
      <c r="O305" t="s">
        <v>545</v>
      </c>
      <c r="P305" t="s">
        <v>458</v>
      </c>
      <c r="R305">
        <v>0</v>
      </c>
      <c r="S305" t="s">
        <v>459</v>
      </c>
      <c r="T305" t="s">
        <v>458</v>
      </c>
      <c r="U305" t="s">
        <v>460</v>
      </c>
      <c r="V305" t="s">
        <v>458</v>
      </c>
    </row>
    <row r="306" spans="1:22" x14ac:dyDescent="0.2">
      <c r="A306" s="102">
        <v>43262</v>
      </c>
      <c r="B306" t="s">
        <v>781</v>
      </c>
      <c r="C306" t="s">
        <v>541</v>
      </c>
      <c r="D306" s="58">
        <v>608.01</v>
      </c>
      <c r="E306" t="s">
        <v>452</v>
      </c>
      <c r="F306">
        <v>3002</v>
      </c>
      <c r="G306" t="s">
        <v>731</v>
      </c>
      <c r="H306">
        <v>14</v>
      </c>
      <c r="I306">
        <v>149</v>
      </c>
      <c r="J306" t="s">
        <v>782</v>
      </c>
      <c r="K306" t="s">
        <v>455</v>
      </c>
      <c r="L306" s="103">
        <v>169207</v>
      </c>
      <c r="M306">
        <v>0</v>
      </c>
      <c r="N306" t="s">
        <v>823</v>
      </c>
      <c r="O306" t="s">
        <v>545</v>
      </c>
      <c r="P306" t="s">
        <v>458</v>
      </c>
      <c r="R306">
        <v>0</v>
      </c>
      <c r="S306" t="s">
        <v>459</v>
      </c>
      <c r="T306" t="s">
        <v>458</v>
      </c>
      <c r="U306" t="s">
        <v>460</v>
      </c>
      <c r="V306" t="s">
        <v>458</v>
      </c>
    </row>
    <row r="307" spans="1:22" x14ac:dyDescent="0.2">
      <c r="A307" s="102">
        <v>43262</v>
      </c>
      <c r="B307" t="s">
        <v>781</v>
      </c>
      <c r="C307" t="s">
        <v>541</v>
      </c>
      <c r="D307" s="58">
        <v>608.01</v>
      </c>
      <c r="E307" t="s">
        <v>452</v>
      </c>
      <c r="F307">
        <v>3010</v>
      </c>
      <c r="G307" t="s">
        <v>453</v>
      </c>
      <c r="H307">
        <v>30</v>
      </c>
      <c r="I307">
        <v>149</v>
      </c>
      <c r="J307" t="s">
        <v>782</v>
      </c>
      <c r="K307" t="s">
        <v>455</v>
      </c>
      <c r="L307" s="103">
        <v>121404</v>
      </c>
      <c r="M307">
        <v>0</v>
      </c>
      <c r="N307" t="s">
        <v>824</v>
      </c>
      <c r="O307" t="s">
        <v>545</v>
      </c>
      <c r="P307" t="s">
        <v>458</v>
      </c>
      <c r="R307">
        <v>0</v>
      </c>
      <c r="S307" t="s">
        <v>459</v>
      </c>
      <c r="T307" t="s">
        <v>458</v>
      </c>
      <c r="U307" t="s">
        <v>460</v>
      </c>
      <c r="V307" t="s">
        <v>458</v>
      </c>
    </row>
    <row r="308" spans="1:22" x14ac:dyDescent="0.2">
      <c r="A308" s="102">
        <v>43262</v>
      </c>
      <c r="B308" t="s">
        <v>781</v>
      </c>
      <c r="C308" t="s">
        <v>541</v>
      </c>
      <c r="D308" s="58">
        <v>608.01</v>
      </c>
      <c r="E308" t="s">
        <v>452</v>
      </c>
      <c r="F308">
        <v>3007</v>
      </c>
      <c r="G308" t="s">
        <v>605</v>
      </c>
      <c r="H308">
        <v>30</v>
      </c>
      <c r="I308">
        <v>149</v>
      </c>
      <c r="J308" t="s">
        <v>782</v>
      </c>
      <c r="K308" t="s">
        <v>455</v>
      </c>
      <c r="L308" s="103">
        <v>138968</v>
      </c>
      <c r="M308">
        <v>0</v>
      </c>
      <c r="N308" t="s">
        <v>825</v>
      </c>
      <c r="O308" t="s">
        <v>545</v>
      </c>
      <c r="P308" t="s">
        <v>458</v>
      </c>
      <c r="R308">
        <v>0</v>
      </c>
      <c r="S308" t="s">
        <v>459</v>
      </c>
      <c r="T308" t="s">
        <v>458</v>
      </c>
      <c r="U308" t="s">
        <v>460</v>
      </c>
      <c r="V308" t="s">
        <v>458</v>
      </c>
    </row>
    <row r="309" spans="1:22" x14ac:dyDescent="0.2">
      <c r="A309" s="102">
        <v>43262</v>
      </c>
      <c r="B309" t="s">
        <v>781</v>
      </c>
      <c r="C309" t="s">
        <v>541</v>
      </c>
      <c r="D309" s="58">
        <v>608.01</v>
      </c>
      <c r="E309" t="s">
        <v>452</v>
      </c>
      <c r="F309">
        <v>3012</v>
      </c>
      <c r="G309" t="s">
        <v>603</v>
      </c>
      <c r="H309">
        <v>38</v>
      </c>
      <c r="I309">
        <v>149</v>
      </c>
      <c r="J309" t="s">
        <v>782</v>
      </c>
      <c r="K309" t="s">
        <v>455</v>
      </c>
      <c r="L309" s="103">
        <v>109895</v>
      </c>
      <c r="M309">
        <v>0</v>
      </c>
      <c r="N309" t="s">
        <v>826</v>
      </c>
      <c r="O309" t="s">
        <v>545</v>
      </c>
      <c r="P309" t="s">
        <v>458</v>
      </c>
      <c r="R309">
        <v>0</v>
      </c>
      <c r="S309" t="s">
        <v>459</v>
      </c>
      <c r="T309" t="s">
        <v>458</v>
      </c>
      <c r="U309" t="s">
        <v>460</v>
      </c>
      <c r="V309" t="s">
        <v>458</v>
      </c>
    </row>
    <row r="310" spans="1:22" x14ac:dyDescent="0.2">
      <c r="A310" s="102">
        <v>43269</v>
      </c>
      <c r="B310" t="s">
        <v>781</v>
      </c>
      <c r="C310" t="s">
        <v>541</v>
      </c>
      <c r="D310" s="58">
        <v>608.01</v>
      </c>
      <c r="E310" t="s">
        <v>452</v>
      </c>
      <c r="F310">
        <v>3008</v>
      </c>
      <c r="G310" t="s">
        <v>550</v>
      </c>
      <c r="H310">
        <v>7</v>
      </c>
      <c r="I310">
        <v>149</v>
      </c>
      <c r="J310" t="s">
        <v>782</v>
      </c>
      <c r="K310" t="s">
        <v>455</v>
      </c>
      <c r="L310" s="103">
        <v>150042</v>
      </c>
      <c r="M310">
        <v>0</v>
      </c>
      <c r="N310" t="s">
        <v>827</v>
      </c>
      <c r="O310" t="s">
        <v>545</v>
      </c>
      <c r="P310" t="s">
        <v>458</v>
      </c>
      <c r="R310">
        <v>0</v>
      </c>
      <c r="S310" t="s">
        <v>459</v>
      </c>
      <c r="T310" t="s">
        <v>458</v>
      </c>
      <c r="U310" t="s">
        <v>460</v>
      </c>
      <c r="V310" t="s">
        <v>458</v>
      </c>
    </row>
    <row r="311" spans="1:22" x14ac:dyDescent="0.2">
      <c r="A311" s="102">
        <v>43269</v>
      </c>
      <c r="B311" t="s">
        <v>781</v>
      </c>
      <c r="C311" t="s">
        <v>541</v>
      </c>
      <c r="D311" s="58">
        <v>608.01</v>
      </c>
      <c r="E311" t="s">
        <v>452</v>
      </c>
      <c r="F311">
        <v>3002</v>
      </c>
      <c r="G311" t="s">
        <v>731</v>
      </c>
      <c r="H311">
        <v>12</v>
      </c>
      <c r="I311">
        <v>149</v>
      </c>
      <c r="J311" t="s">
        <v>782</v>
      </c>
      <c r="K311" t="s">
        <v>455</v>
      </c>
      <c r="L311" s="103">
        <v>169207</v>
      </c>
      <c r="M311">
        <v>0</v>
      </c>
      <c r="N311" t="s">
        <v>828</v>
      </c>
      <c r="O311" t="s">
        <v>545</v>
      </c>
      <c r="P311" t="s">
        <v>458</v>
      </c>
      <c r="R311">
        <v>0</v>
      </c>
      <c r="S311" t="s">
        <v>459</v>
      </c>
      <c r="T311" t="s">
        <v>458</v>
      </c>
      <c r="U311" t="s">
        <v>460</v>
      </c>
      <c r="V311" t="s">
        <v>458</v>
      </c>
    </row>
    <row r="312" spans="1:22" x14ac:dyDescent="0.2">
      <c r="A312" s="102">
        <v>43269</v>
      </c>
      <c r="B312" t="s">
        <v>781</v>
      </c>
      <c r="C312" t="s">
        <v>541</v>
      </c>
      <c r="D312" s="58">
        <v>608.01</v>
      </c>
      <c r="E312" t="s">
        <v>452</v>
      </c>
      <c r="F312">
        <v>3005</v>
      </c>
      <c r="G312" t="s">
        <v>569</v>
      </c>
      <c r="H312">
        <v>16</v>
      </c>
      <c r="I312">
        <v>149</v>
      </c>
      <c r="J312" t="s">
        <v>782</v>
      </c>
      <c r="K312" t="s">
        <v>455</v>
      </c>
      <c r="L312" s="103">
        <v>165864</v>
      </c>
      <c r="M312">
        <v>0</v>
      </c>
      <c r="N312" t="s">
        <v>829</v>
      </c>
      <c r="O312" t="s">
        <v>545</v>
      </c>
      <c r="P312" t="s">
        <v>458</v>
      </c>
      <c r="R312">
        <v>0</v>
      </c>
      <c r="S312" t="s">
        <v>459</v>
      </c>
      <c r="T312" t="s">
        <v>458</v>
      </c>
      <c r="U312" t="s">
        <v>460</v>
      </c>
      <c r="V312" t="s">
        <v>458</v>
      </c>
    </row>
    <row r="313" spans="1:22" x14ac:dyDescent="0.2">
      <c r="A313" s="102">
        <v>43269</v>
      </c>
      <c r="B313" t="s">
        <v>781</v>
      </c>
      <c r="C313" t="s">
        <v>541</v>
      </c>
      <c r="D313" s="58">
        <v>608.01</v>
      </c>
      <c r="E313" t="s">
        <v>452</v>
      </c>
      <c r="F313">
        <v>3010</v>
      </c>
      <c r="G313" t="s">
        <v>453</v>
      </c>
      <c r="H313">
        <v>21</v>
      </c>
      <c r="I313">
        <v>149</v>
      </c>
      <c r="J313" t="s">
        <v>782</v>
      </c>
      <c r="K313" t="s">
        <v>455</v>
      </c>
      <c r="L313" s="103">
        <v>121404</v>
      </c>
      <c r="M313">
        <v>0</v>
      </c>
      <c r="N313" t="s">
        <v>830</v>
      </c>
      <c r="O313" t="s">
        <v>545</v>
      </c>
      <c r="P313" t="s">
        <v>458</v>
      </c>
      <c r="R313">
        <v>0</v>
      </c>
      <c r="S313" t="s">
        <v>459</v>
      </c>
      <c r="T313" t="s">
        <v>458</v>
      </c>
      <c r="U313" t="s">
        <v>460</v>
      </c>
      <c r="V313" t="s">
        <v>458</v>
      </c>
    </row>
    <row r="314" spans="1:22" x14ac:dyDescent="0.2">
      <c r="A314" s="102">
        <v>43269</v>
      </c>
      <c r="B314" t="s">
        <v>781</v>
      </c>
      <c r="C314" t="s">
        <v>541</v>
      </c>
      <c r="D314" s="58">
        <v>608.01</v>
      </c>
      <c r="E314" t="s">
        <v>452</v>
      </c>
      <c r="F314">
        <v>3012</v>
      </c>
      <c r="G314" t="s">
        <v>603</v>
      </c>
      <c r="H314">
        <v>22</v>
      </c>
      <c r="I314">
        <v>149</v>
      </c>
      <c r="J314" t="s">
        <v>782</v>
      </c>
      <c r="K314" t="s">
        <v>455</v>
      </c>
      <c r="L314" s="103">
        <v>109895</v>
      </c>
      <c r="M314">
        <v>0</v>
      </c>
      <c r="N314" t="s">
        <v>831</v>
      </c>
      <c r="O314" t="s">
        <v>545</v>
      </c>
      <c r="P314" t="s">
        <v>458</v>
      </c>
      <c r="R314">
        <v>0</v>
      </c>
      <c r="S314" t="s">
        <v>459</v>
      </c>
      <c r="T314" t="s">
        <v>458</v>
      </c>
      <c r="U314" t="s">
        <v>460</v>
      </c>
      <c r="V314" t="s">
        <v>458</v>
      </c>
    </row>
    <row r="315" spans="1:22" x14ac:dyDescent="0.2">
      <c r="A315" s="102">
        <v>43269</v>
      </c>
      <c r="B315" t="s">
        <v>781</v>
      </c>
      <c r="C315" t="s">
        <v>541</v>
      </c>
      <c r="D315" s="58">
        <v>608.01</v>
      </c>
      <c r="E315" t="s">
        <v>452</v>
      </c>
      <c r="F315">
        <v>3013</v>
      </c>
      <c r="G315" t="s">
        <v>676</v>
      </c>
      <c r="H315">
        <v>30</v>
      </c>
      <c r="I315">
        <v>149</v>
      </c>
      <c r="J315" t="s">
        <v>782</v>
      </c>
      <c r="K315" t="s">
        <v>455</v>
      </c>
      <c r="L315" s="103">
        <v>99460</v>
      </c>
      <c r="M315">
        <v>0</v>
      </c>
      <c r="N315" t="s">
        <v>832</v>
      </c>
      <c r="O315" t="s">
        <v>545</v>
      </c>
      <c r="P315" t="s">
        <v>458</v>
      </c>
      <c r="R315">
        <v>0</v>
      </c>
      <c r="S315" t="s">
        <v>459</v>
      </c>
      <c r="T315" t="s">
        <v>458</v>
      </c>
      <c r="U315" t="s">
        <v>460</v>
      </c>
      <c r="V315" t="s">
        <v>458</v>
      </c>
    </row>
    <row r="316" spans="1:22" x14ac:dyDescent="0.2">
      <c r="A316" s="102">
        <v>43269</v>
      </c>
      <c r="B316" t="s">
        <v>781</v>
      </c>
      <c r="C316" t="s">
        <v>541</v>
      </c>
      <c r="D316" s="58">
        <v>608.01</v>
      </c>
      <c r="E316" t="s">
        <v>452</v>
      </c>
      <c r="F316">
        <v>3007</v>
      </c>
      <c r="G316" t="s">
        <v>605</v>
      </c>
      <c r="H316">
        <v>32</v>
      </c>
      <c r="I316">
        <v>149</v>
      </c>
      <c r="J316" t="s">
        <v>782</v>
      </c>
      <c r="K316" t="s">
        <v>455</v>
      </c>
      <c r="L316" s="103">
        <v>138968</v>
      </c>
      <c r="M316">
        <v>0</v>
      </c>
      <c r="N316" t="s">
        <v>833</v>
      </c>
      <c r="O316" t="s">
        <v>545</v>
      </c>
      <c r="P316" t="s">
        <v>458</v>
      </c>
      <c r="R316">
        <v>0</v>
      </c>
      <c r="S316" t="s">
        <v>459</v>
      </c>
      <c r="T316" t="s">
        <v>458</v>
      </c>
      <c r="U316" t="s">
        <v>460</v>
      </c>
      <c r="V316" t="s">
        <v>458</v>
      </c>
    </row>
    <row r="317" spans="1:22" x14ac:dyDescent="0.2">
      <c r="A317" s="102">
        <v>43276</v>
      </c>
      <c r="B317" t="s">
        <v>781</v>
      </c>
      <c r="C317" t="s">
        <v>541</v>
      </c>
      <c r="D317" s="58">
        <v>608.01</v>
      </c>
      <c r="E317" t="s">
        <v>452</v>
      </c>
      <c r="F317">
        <v>3007</v>
      </c>
      <c r="G317" t="s">
        <v>605</v>
      </c>
      <c r="H317">
        <v>1</v>
      </c>
      <c r="I317">
        <v>149</v>
      </c>
      <c r="J317" t="s">
        <v>782</v>
      </c>
      <c r="K317" t="s">
        <v>455</v>
      </c>
      <c r="L317" s="103">
        <v>138968</v>
      </c>
      <c r="M317">
        <v>0</v>
      </c>
      <c r="N317" t="s">
        <v>834</v>
      </c>
      <c r="O317" t="s">
        <v>545</v>
      </c>
      <c r="P317" t="s">
        <v>458</v>
      </c>
      <c r="R317">
        <v>0</v>
      </c>
      <c r="S317" t="s">
        <v>459</v>
      </c>
      <c r="T317" t="s">
        <v>458</v>
      </c>
      <c r="U317" t="s">
        <v>460</v>
      </c>
      <c r="V317" t="s">
        <v>458</v>
      </c>
    </row>
    <row r="318" spans="1:22" x14ac:dyDescent="0.2">
      <c r="A318" s="102">
        <v>43276</v>
      </c>
      <c r="B318" t="s">
        <v>781</v>
      </c>
      <c r="C318" t="s">
        <v>541</v>
      </c>
      <c r="D318" s="58">
        <v>608.01</v>
      </c>
      <c r="E318" t="s">
        <v>452</v>
      </c>
      <c r="F318">
        <v>3008</v>
      </c>
      <c r="G318" t="s">
        <v>550</v>
      </c>
      <c r="H318">
        <v>16</v>
      </c>
      <c r="I318">
        <v>149</v>
      </c>
      <c r="J318" t="s">
        <v>782</v>
      </c>
      <c r="K318" t="s">
        <v>455</v>
      </c>
      <c r="L318" s="103">
        <v>150042</v>
      </c>
      <c r="M318">
        <v>0</v>
      </c>
      <c r="N318" t="s">
        <v>835</v>
      </c>
      <c r="O318" t="s">
        <v>545</v>
      </c>
      <c r="P318" t="s">
        <v>458</v>
      </c>
      <c r="R318">
        <v>0</v>
      </c>
      <c r="S318" t="s">
        <v>459</v>
      </c>
      <c r="T318" t="s">
        <v>458</v>
      </c>
      <c r="U318" t="s">
        <v>460</v>
      </c>
      <c r="V318" t="s">
        <v>458</v>
      </c>
    </row>
    <row r="319" spans="1:22" x14ac:dyDescent="0.2">
      <c r="A319" s="102">
        <v>43276</v>
      </c>
      <c r="B319" t="s">
        <v>781</v>
      </c>
      <c r="C319" t="s">
        <v>541</v>
      </c>
      <c r="D319" s="58">
        <v>608.01</v>
      </c>
      <c r="E319" t="s">
        <v>452</v>
      </c>
      <c r="F319">
        <v>3005</v>
      </c>
      <c r="G319" t="s">
        <v>569</v>
      </c>
      <c r="H319">
        <v>36</v>
      </c>
      <c r="I319">
        <v>149</v>
      </c>
      <c r="J319" t="s">
        <v>782</v>
      </c>
      <c r="K319" t="s">
        <v>455</v>
      </c>
      <c r="L319" s="103">
        <v>165864</v>
      </c>
      <c r="M319">
        <v>0</v>
      </c>
      <c r="N319" t="s">
        <v>836</v>
      </c>
      <c r="O319" t="s">
        <v>545</v>
      </c>
      <c r="P319" t="s">
        <v>458</v>
      </c>
      <c r="R319">
        <v>0</v>
      </c>
      <c r="S319" t="s">
        <v>459</v>
      </c>
      <c r="T319" t="s">
        <v>458</v>
      </c>
      <c r="U319" t="s">
        <v>460</v>
      </c>
      <c r="V319" t="s">
        <v>458</v>
      </c>
    </row>
    <row r="320" spans="1:22" x14ac:dyDescent="0.2">
      <c r="A320" s="102">
        <v>43283</v>
      </c>
      <c r="B320" t="s">
        <v>781</v>
      </c>
      <c r="C320" t="s">
        <v>541</v>
      </c>
      <c r="D320" s="58">
        <v>608.01</v>
      </c>
      <c r="E320" t="s">
        <v>452</v>
      </c>
      <c r="F320">
        <v>3002</v>
      </c>
      <c r="G320" t="s">
        <v>731</v>
      </c>
      <c r="H320">
        <v>4</v>
      </c>
      <c r="I320">
        <v>149</v>
      </c>
      <c r="J320" t="s">
        <v>782</v>
      </c>
      <c r="K320" t="s">
        <v>455</v>
      </c>
      <c r="L320" s="103">
        <v>169207</v>
      </c>
      <c r="M320">
        <v>0</v>
      </c>
      <c r="N320" t="s">
        <v>837</v>
      </c>
      <c r="O320" t="s">
        <v>545</v>
      </c>
      <c r="P320" t="s">
        <v>458</v>
      </c>
      <c r="R320">
        <v>0</v>
      </c>
      <c r="S320" t="s">
        <v>459</v>
      </c>
      <c r="T320" t="s">
        <v>458</v>
      </c>
      <c r="U320" t="s">
        <v>460</v>
      </c>
      <c r="V320" t="s">
        <v>458</v>
      </c>
    </row>
    <row r="321" spans="1:22" x14ac:dyDescent="0.2">
      <c r="A321" s="102">
        <v>43283</v>
      </c>
      <c r="B321" t="s">
        <v>781</v>
      </c>
      <c r="C321" t="s">
        <v>541</v>
      </c>
      <c r="D321" s="58">
        <v>608.01</v>
      </c>
      <c r="E321" t="s">
        <v>452</v>
      </c>
      <c r="F321">
        <v>3007</v>
      </c>
      <c r="G321" t="s">
        <v>605</v>
      </c>
      <c r="H321">
        <v>6</v>
      </c>
      <c r="I321">
        <v>149</v>
      </c>
      <c r="J321" t="s">
        <v>782</v>
      </c>
      <c r="K321" t="s">
        <v>455</v>
      </c>
      <c r="L321" s="103">
        <v>138968</v>
      </c>
      <c r="M321">
        <v>0</v>
      </c>
      <c r="N321" t="s">
        <v>838</v>
      </c>
      <c r="O321" t="s">
        <v>545</v>
      </c>
      <c r="P321" t="s">
        <v>458</v>
      </c>
      <c r="R321">
        <v>0</v>
      </c>
      <c r="S321" t="s">
        <v>459</v>
      </c>
      <c r="T321" t="s">
        <v>458</v>
      </c>
      <c r="U321" t="s">
        <v>460</v>
      </c>
      <c r="V321" t="s">
        <v>458</v>
      </c>
    </row>
    <row r="322" spans="1:22" x14ac:dyDescent="0.2">
      <c r="A322" s="102">
        <v>43290</v>
      </c>
      <c r="B322" t="s">
        <v>781</v>
      </c>
      <c r="C322" t="s">
        <v>541</v>
      </c>
      <c r="D322" s="58">
        <v>608.01</v>
      </c>
      <c r="E322" t="s">
        <v>452</v>
      </c>
      <c r="F322">
        <v>3002</v>
      </c>
      <c r="G322" t="s">
        <v>731</v>
      </c>
      <c r="H322">
        <v>6</v>
      </c>
      <c r="I322">
        <v>149</v>
      </c>
      <c r="J322" t="s">
        <v>782</v>
      </c>
      <c r="K322" t="s">
        <v>455</v>
      </c>
      <c r="L322" s="103">
        <v>169207</v>
      </c>
      <c r="M322">
        <v>0</v>
      </c>
      <c r="N322" t="s">
        <v>839</v>
      </c>
      <c r="O322" t="s">
        <v>545</v>
      </c>
      <c r="P322" t="s">
        <v>458</v>
      </c>
      <c r="R322">
        <v>0</v>
      </c>
      <c r="S322" t="s">
        <v>459</v>
      </c>
      <c r="T322" t="s">
        <v>458</v>
      </c>
      <c r="U322" t="s">
        <v>460</v>
      </c>
      <c r="V322" t="s">
        <v>458</v>
      </c>
    </row>
    <row r="323" spans="1:22" x14ac:dyDescent="0.2">
      <c r="A323" s="102">
        <v>43290</v>
      </c>
      <c r="B323" t="s">
        <v>781</v>
      </c>
      <c r="C323" t="s">
        <v>541</v>
      </c>
      <c r="D323" s="58">
        <v>608.01</v>
      </c>
      <c r="E323" t="s">
        <v>452</v>
      </c>
      <c r="F323">
        <v>3007</v>
      </c>
      <c r="G323" t="s">
        <v>605</v>
      </c>
      <c r="H323">
        <v>26</v>
      </c>
      <c r="I323">
        <v>149</v>
      </c>
      <c r="J323" t="s">
        <v>782</v>
      </c>
      <c r="K323" t="s">
        <v>455</v>
      </c>
      <c r="L323" s="103">
        <v>138968</v>
      </c>
      <c r="M323">
        <v>0</v>
      </c>
      <c r="N323" t="s">
        <v>840</v>
      </c>
      <c r="O323" t="s">
        <v>545</v>
      </c>
      <c r="P323" t="s">
        <v>458</v>
      </c>
      <c r="R323">
        <v>0</v>
      </c>
      <c r="S323" t="s">
        <v>459</v>
      </c>
      <c r="T323" t="s">
        <v>458</v>
      </c>
      <c r="U323" t="s">
        <v>460</v>
      </c>
      <c r="V323" t="s">
        <v>458</v>
      </c>
    </row>
    <row r="324" spans="1:22" x14ac:dyDescent="0.2">
      <c r="A324" s="102">
        <v>43290</v>
      </c>
      <c r="B324" t="s">
        <v>781</v>
      </c>
      <c r="C324" t="s">
        <v>541</v>
      </c>
      <c r="D324" s="58">
        <v>608.01</v>
      </c>
      <c r="E324" t="s">
        <v>452</v>
      </c>
      <c r="F324">
        <v>3012</v>
      </c>
      <c r="G324" t="s">
        <v>603</v>
      </c>
      <c r="H324">
        <v>28</v>
      </c>
      <c r="I324">
        <v>149</v>
      </c>
      <c r="J324" t="s">
        <v>782</v>
      </c>
      <c r="K324" t="s">
        <v>455</v>
      </c>
      <c r="L324" s="103">
        <v>109895</v>
      </c>
      <c r="M324">
        <v>0</v>
      </c>
      <c r="N324" t="s">
        <v>841</v>
      </c>
      <c r="O324" t="s">
        <v>545</v>
      </c>
      <c r="P324" t="s">
        <v>458</v>
      </c>
      <c r="R324">
        <v>0</v>
      </c>
      <c r="S324" t="s">
        <v>459</v>
      </c>
      <c r="T324" t="s">
        <v>458</v>
      </c>
      <c r="U324" t="s">
        <v>460</v>
      </c>
      <c r="V324" t="s">
        <v>458</v>
      </c>
    </row>
    <row r="325" spans="1:22" x14ac:dyDescent="0.2">
      <c r="A325" s="102">
        <v>43297</v>
      </c>
      <c r="B325" t="s">
        <v>781</v>
      </c>
      <c r="C325" t="s">
        <v>541</v>
      </c>
      <c r="D325" s="58">
        <v>608.01</v>
      </c>
      <c r="E325" t="s">
        <v>452</v>
      </c>
      <c r="F325">
        <v>3002</v>
      </c>
      <c r="G325" t="s">
        <v>731</v>
      </c>
      <c r="H325">
        <v>3</v>
      </c>
      <c r="I325">
        <v>149</v>
      </c>
      <c r="J325" t="s">
        <v>782</v>
      </c>
      <c r="K325" t="s">
        <v>455</v>
      </c>
      <c r="L325" s="103">
        <v>169207</v>
      </c>
      <c r="M325">
        <v>0</v>
      </c>
      <c r="N325" t="s">
        <v>842</v>
      </c>
      <c r="O325" t="s">
        <v>545</v>
      </c>
      <c r="P325" t="s">
        <v>458</v>
      </c>
      <c r="R325">
        <v>0</v>
      </c>
      <c r="S325" t="s">
        <v>459</v>
      </c>
      <c r="T325" t="s">
        <v>458</v>
      </c>
      <c r="U325" t="s">
        <v>460</v>
      </c>
      <c r="V325" t="s">
        <v>458</v>
      </c>
    </row>
    <row r="326" spans="1:22" x14ac:dyDescent="0.2">
      <c r="A326" s="102">
        <v>43297</v>
      </c>
      <c r="B326" t="s">
        <v>781</v>
      </c>
      <c r="C326" t="s">
        <v>541</v>
      </c>
      <c r="D326" s="58">
        <v>608.01</v>
      </c>
      <c r="E326" t="s">
        <v>452</v>
      </c>
      <c r="F326">
        <v>3012</v>
      </c>
      <c r="G326" t="s">
        <v>603</v>
      </c>
      <c r="H326">
        <v>24</v>
      </c>
      <c r="I326">
        <v>149</v>
      </c>
      <c r="J326" t="s">
        <v>782</v>
      </c>
      <c r="K326" t="s">
        <v>455</v>
      </c>
      <c r="L326" s="103">
        <v>109895</v>
      </c>
      <c r="M326">
        <v>0</v>
      </c>
      <c r="N326" t="s">
        <v>843</v>
      </c>
      <c r="O326" t="s">
        <v>545</v>
      </c>
      <c r="P326" t="s">
        <v>458</v>
      </c>
      <c r="R326">
        <v>0</v>
      </c>
      <c r="S326" t="s">
        <v>459</v>
      </c>
      <c r="T326" t="s">
        <v>458</v>
      </c>
      <c r="U326" t="s">
        <v>460</v>
      </c>
      <c r="V326" t="s">
        <v>458</v>
      </c>
    </row>
    <row r="327" spans="1:22" x14ac:dyDescent="0.2">
      <c r="A327" s="102">
        <v>43304</v>
      </c>
      <c r="B327" t="s">
        <v>781</v>
      </c>
      <c r="C327" t="s">
        <v>541</v>
      </c>
      <c r="D327" s="58">
        <v>608.01</v>
      </c>
      <c r="E327" t="s">
        <v>452</v>
      </c>
      <c r="F327">
        <v>3007</v>
      </c>
      <c r="G327" t="s">
        <v>605</v>
      </c>
      <c r="H327">
        <v>4</v>
      </c>
      <c r="I327">
        <v>149</v>
      </c>
      <c r="J327" t="s">
        <v>782</v>
      </c>
      <c r="K327" t="s">
        <v>455</v>
      </c>
      <c r="L327" s="103">
        <v>138968</v>
      </c>
      <c r="M327">
        <v>0</v>
      </c>
      <c r="N327" t="s">
        <v>844</v>
      </c>
      <c r="O327" t="s">
        <v>545</v>
      </c>
      <c r="P327" t="s">
        <v>458</v>
      </c>
      <c r="R327">
        <v>0</v>
      </c>
      <c r="S327" t="s">
        <v>459</v>
      </c>
      <c r="T327" t="s">
        <v>458</v>
      </c>
      <c r="U327" t="s">
        <v>460</v>
      </c>
      <c r="V327" t="s">
        <v>458</v>
      </c>
    </row>
    <row r="328" spans="1:22" x14ac:dyDescent="0.2">
      <c r="A328" s="102">
        <v>43304</v>
      </c>
      <c r="B328" t="s">
        <v>781</v>
      </c>
      <c r="C328" t="s">
        <v>541</v>
      </c>
      <c r="D328" s="58">
        <v>608.01</v>
      </c>
      <c r="E328" t="s">
        <v>452</v>
      </c>
      <c r="F328">
        <v>3002</v>
      </c>
      <c r="G328" t="s">
        <v>731</v>
      </c>
      <c r="H328">
        <v>8</v>
      </c>
      <c r="I328">
        <v>149</v>
      </c>
      <c r="J328" t="s">
        <v>782</v>
      </c>
      <c r="K328" t="s">
        <v>455</v>
      </c>
      <c r="L328" s="103">
        <v>169207</v>
      </c>
      <c r="M328">
        <v>0</v>
      </c>
      <c r="N328" t="s">
        <v>845</v>
      </c>
      <c r="O328" t="s">
        <v>545</v>
      </c>
      <c r="P328" t="s">
        <v>458</v>
      </c>
      <c r="R328">
        <v>0</v>
      </c>
      <c r="S328" t="s">
        <v>459</v>
      </c>
      <c r="T328" t="s">
        <v>458</v>
      </c>
      <c r="U328" t="s">
        <v>460</v>
      </c>
      <c r="V328" t="s">
        <v>458</v>
      </c>
    </row>
    <row r="329" spans="1:22" x14ac:dyDescent="0.2">
      <c r="A329" s="102">
        <v>43304</v>
      </c>
      <c r="B329" t="s">
        <v>781</v>
      </c>
      <c r="C329" t="s">
        <v>541</v>
      </c>
      <c r="D329" s="58">
        <v>608.01</v>
      </c>
      <c r="E329" t="s">
        <v>452</v>
      </c>
      <c r="F329">
        <v>3012</v>
      </c>
      <c r="G329" t="s">
        <v>603</v>
      </c>
      <c r="H329">
        <v>10</v>
      </c>
      <c r="I329">
        <v>149</v>
      </c>
      <c r="J329" t="s">
        <v>782</v>
      </c>
      <c r="K329" t="s">
        <v>455</v>
      </c>
      <c r="L329" s="103">
        <v>109895</v>
      </c>
      <c r="M329">
        <v>0</v>
      </c>
      <c r="N329" t="s">
        <v>846</v>
      </c>
      <c r="O329" t="s">
        <v>545</v>
      </c>
      <c r="P329" t="s">
        <v>458</v>
      </c>
      <c r="R329">
        <v>0</v>
      </c>
      <c r="S329" t="s">
        <v>459</v>
      </c>
      <c r="T329" t="s">
        <v>458</v>
      </c>
      <c r="U329" t="s">
        <v>460</v>
      </c>
      <c r="V329" t="s">
        <v>458</v>
      </c>
    </row>
    <row r="330" spans="1:22" x14ac:dyDescent="0.2">
      <c r="A330" s="102">
        <v>43313</v>
      </c>
      <c r="B330" t="s">
        <v>781</v>
      </c>
      <c r="C330" t="s">
        <v>541</v>
      </c>
      <c r="D330" s="58">
        <v>608.01</v>
      </c>
      <c r="E330" t="s">
        <v>452</v>
      </c>
      <c r="F330">
        <v>3012</v>
      </c>
      <c r="G330" t="s">
        <v>603</v>
      </c>
      <c r="H330">
        <v>28</v>
      </c>
      <c r="I330">
        <v>149</v>
      </c>
      <c r="J330" t="s">
        <v>782</v>
      </c>
      <c r="K330" t="s">
        <v>455</v>
      </c>
      <c r="L330" s="103">
        <v>109895</v>
      </c>
      <c r="M330">
        <v>0</v>
      </c>
      <c r="N330" t="s">
        <v>847</v>
      </c>
      <c r="O330" t="s">
        <v>545</v>
      </c>
      <c r="P330" t="s">
        <v>458</v>
      </c>
      <c r="R330">
        <v>0</v>
      </c>
      <c r="S330" t="s">
        <v>459</v>
      </c>
      <c r="T330" t="s">
        <v>458</v>
      </c>
      <c r="U330" t="s">
        <v>460</v>
      </c>
      <c r="V330" t="s">
        <v>458</v>
      </c>
    </row>
    <row r="331" spans="1:22" x14ac:dyDescent="0.2">
      <c r="A331" s="102">
        <v>43318</v>
      </c>
      <c r="B331" t="s">
        <v>781</v>
      </c>
      <c r="C331" t="s">
        <v>541</v>
      </c>
      <c r="D331" s="58">
        <v>608.01</v>
      </c>
      <c r="E331" t="s">
        <v>452</v>
      </c>
      <c r="F331">
        <v>3012</v>
      </c>
      <c r="G331" t="s">
        <v>603</v>
      </c>
      <c r="H331">
        <v>53</v>
      </c>
      <c r="I331">
        <v>149</v>
      </c>
      <c r="J331" t="s">
        <v>782</v>
      </c>
      <c r="K331" t="s">
        <v>455</v>
      </c>
      <c r="L331" s="103">
        <v>109895</v>
      </c>
      <c r="M331">
        <v>0</v>
      </c>
      <c r="N331" t="s">
        <v>848</v>
      </c>
      <c r="O331" t="s">
        <v>545</v>
      </c>
      <c r="P331" t="s">
        <v>458</v>
      </c>
      <c r="R331">
        <v>0</v>
      </c>
      <c r="S331" t="s">
        <v>459</v>
      </c>
      <c r="T331" t="s">
        <v>458</v>
      </c>
      <c r="U331" t="s">
        <v>460</v>
      </c>
      <c r="V331" t="s">
        <v>458</v>
      </c>
    </row>
    <row r="332" spans="1:22" x14ac:dyDescent="0.2">
      <c r="A332" s="102">
        <v>43325</v>
      </c>
      <c r="B332" t="s">
        <v>781</v>
      </c>
      <c r="C332" t="s">
        <v>541</v>
      </c>
      <c r="D332" s="58">
        <v>608.01</v>
      </c>
      <c r="E332" t="s">
        <v>452</v>
      </c>
      <c r="F332">
        <v>3012</v>
      </c>
      <c r="G332" t="s">
        <v>603</v>
      </c>
      <c r="H332">
        <v>4</v>
      </c>
      <c r="I332">
        <v>149</v>
      </c>
      <c r="J332" t="s">
        <v>782</v>
      </c>
      <c r="K332" t="s">
        <v>455</v>
      </c>
      <c r="L332" s="103">
        <v>109895</v>
      </c>
      <c r="M332">
        <v>0</v>
      </c>
      <c r="N332" t="s">
        <v>849</v>
      </c>
      <c r="O332" t="s">
        <v>545</v>
      </c>
      <c r="P332" t="s">
        <v>458</v>
      </c>
      <c r="R332">
        <v>0</v>
      </c>
      <c r="S332" t="s">
        <v>459</v>
      </c>
      <c r="T332" t="s">
        <v>458</v>
      </c>
      <c r="U332" t="s">
        <v>460</v>
      </c>
      <c r="V332" t="s">
        <v>458</v>
      </c>
    </row>
    <row r="333" spans="1:22" x14ac:dyDescent="0.2">
      <c r="A333" s="102">
        <v>43325</v>
      </c>
      <c r="B333" t="s">
        <v>781</v>
      </c>
      <c r="C333" t="s">
        <v>541</v>
      </c>
      <c r="D333" s="58">
        <v>608.01</v>
      </c>
      <c r="E333" t="s">
        <v>452</v>
      </c>
      <c r="F333">
        <v>3002</v>
      </c>
      <c r="G333" t="s">
        <v>731</v>
      </c>
      <c r="H333">
        <v>14</v>
      </c>
      <c r="I333">
        <v>149</v>
      </c>
      <c r="J333" t="s">
        <v>782</v>
      </c>
      <c r="K333" t="s">
        <v>455</v>
      </c>
      <c r="L333" s="103">
        <v>169207</v>
      </c>
      <c r="M333">
        <v>0</v>
      </c>
      <c r="N333" t="s">
        <v>850</v>
      </c>
      <c r="O333" t="s">
        <v>545</v>
      </c>
      <c r="P333" t="s">
        <v>458</v>
      </c>
      <c r="R333">
        <v>0</v>
      </c>
      <c r="S333" t="s">
        <v>459</v>
      </c>
      <c r="T333" t="s">
        <v>458</v>
      </c>
      <c r="U333" t="s">
        <v>460</v>
      </c>
      <c r="V333" t="s">
        <v>458</v>
      </c>
    </row>
    <row r="334" spans="1:22" x14ac:dyDescent="0.2">
      <c r="A334" s="102">
        <v>43325</v>
      </c>
      <c r="B334" t="s">
        <v>781</v>
      </c>
      <c r="C334" t="s">
        <v>541</v>
      </c>
      <c r="D334" s="58">
        <v>608.01</v>
      </c>
      <c r="E334" t="s">
        <v>452</v>
      </c>
      <c r="F334">
        <v>3013</v>
      </c>
      <c r="G334" t="s">
        <v>676</v>
      </c>
      <c r="H334">
        <v>28</v>
      </c>
      <c r="I334">
        <v>149</v>
      </c>
      <c r="J334" t="s">
        <v>782</v>
      </c>
      <c r="K334" t="s">
        <v>455</v>
      </c>
      <c r="L334" s="103">
        <v>99460</v>
      </c>
      <c r="M334">
        <v>0</v>
      </c>
      <c r="N334" t="s">
        <v>851</v>
      </c>
      <c r="O334" t="s">
        <v>545</v>
      </c>
      <c r="P334" t="s">
        <v>458</v>
      </c>
      <c r="R334">
        <v>0</v>
      </c>
      <c r="S334" t="s">
        <v>459</v>
      </c>
      <c r="T334" t="s">
        <v>458</v>
      </c>
      <c r="U334" t="s">
        <v>460</v>
      </c>
      <c r="V334" t="s">
        <v>458</v>
      </c>
    </row>
    <row r="335" spans="1:22" x14ac:dyDescent="0.2">
      <c r="A335" s="102">
        <v>43325</v>
      </c>
      <c r="B335" t="s">
        <v>781</v>
      </c>
      <c r="C335" t="s">
        <v>541</v>
      </c>
      <c r="D335" s="58">
        <v>608.01</v>
      </c>
      <c r="E335" t="s">
        <v>452</v>
      </c>
      <c r="F335">
        <v>3007</v>
      </c>
      <c r="G335" t="s">
        <v>605</v>
      </c>
      <c r="H335">
        <v>29</v>
      </c>
      <c r="I335">
        <v>149</v>
      </c>
      <c r="J335" t="s">
        <v>782</v>
      </c>
      <c r="K335" t="s">
        <v>455</v>
      </c>
      <c r="L335" s="103">
        <v>138968</v>
      </c>
      <c r="M335">
        <v>0</v>
      </c>
      <c r="N335" t="s">
        <v>852</v>
      </c>
      <c r="O335" t="s">
        <v>545</v>
      </c>
      <c r="P335" t="s">
        <v>458</v>
      </c>
      <c r="R335">
        <v>0</v>
      </c>
      <c r="S335" t="s">
        <v>459</v>
      </c>
      <c r="T335" t="s">
        <v>458</v>
      </c>
      <c r="U335" t="s">
        <v>460</v>
      </c>
      <c r="V335" t="s">
        <v>458</v>
      </c>
    </row>
    <row r="336" spans="1:22" x14ac:dyDescent="0.2">
      <c r="A336" s="102">
        <v>43332</v>
      </c>
      <c r="B336" t="s">
        <v>781</v>
      </c>
      <c r="C336" t="s">
        <v>541</v>
      </c>
      <c r="D336" s="58">
        <v>608.01</v>
      </c>
      <c r="E336" t="s">
        <v>452</v>
      </c>
      <c r="F336">
        <v>3012</v>
      </c>
      <c r="G336" t="s">
        <v>603</v>
      </c>
      <c r="H336">
        <v>37</v>
      </c>
      <c r="I336">
        <v>149</v>
      </c>
      <c r="J336" t="s">
        <v>782</v>
      </c>
      <c r="K336" t="s">
        <v>455</v>
      </c>
      <c r="L336" s="103">
        <v>109895</v>
      </c>
      <c r="M336">
        <v>0</v>
      </c>
      <c r="N336" t="s">
        <v>853</v>
      </c>
      <c r="O336" t="s">
        <v>545</v>
      </c>
      <c r="P336" t="s">
        <v>458</v>
      </c>
      <c r="R336">
        <v>0</v>
      </c>
      <c r="S336" t="s">
        <v>459</v>
      </c>
      <c r="T336" t="s">
        <v>458</v>
      </c>
      <c r="U336" t="s">
        <v>460</v>
      </c>
      <c r="V336" t="s">
        <v>458</v>
      </c>
    </row>
    <row r="337" spans="1:22" x14ac:dyDescent="0.2">
      <c r="A337" s="102">
        <v>43339</v>
      </c>
      <c r="B337" t="s">
        <v>781</v>
      </c>
      <c r="C337" t="s">
        <v>541</v>
      </c>
      <c r="D337" s="58">
        <v>608.01</v>
      </c>
      <c r="E337" t="s">
        <v>452</v>
      </c>
      <c r="F337">
        <v>3012</v>
      </c>
      <c r="G337" t="s">
        <v>603</v>
      </c>
      <c r="H337">
        <v>36.5</v>
      </c>
      <c r="I337">
        <v>149</v>
      </c>
      <c r="J337" t="s">
        <v>782</v>
      </c>
      <c r="K337" t="s">
        <v>455</v>
      </c>
      <c r="L337" s="103">
        <v>109895</v>
      </c>
      <c r="M337">
        <v>0</v>
      </c>
      <c r="N337" t="s">
        <v>854</v>
      </c>
      <c r="O337" t="s">
        <v>545</v>
      </c>
      <c r="P337" t="s">
        <v>458</v>
      </c>
      <c r="R337">
        <v>0</v>
      </c>
      <c r="S337" t="s">
        <v>459</v>
      </c>
      <c r="T337" t="s">
        <v>458</v>
      </c>
      <c r="U337" t="s">
        <v>460</v>
      </c>
      <c r="V337" t="s">
        <v>458</v>
      </c>
    </row>
    <row r="338" spans="1:22" x14ac:dyDescent="0.2">
      <c r="A338" s="102">
        <v>43346</v>
      </c>
      <c r="B338" t="s">
        <v>781</v>
      </c>
      <c r="C338" t="s">
        <v>541</v>
      </c>
      <c r="D338" s="58">
        <v>608.01</v>
      </c>
      <c r="E338" t="s">
        <v>452</v>
      </c>
      <c r="F338">
        <v>3012</v>
      </c>
      <c r="G338" t="s">
        <v>603</v>
      </c>
      <c r="H338">
        <v>42</v>
      </c>
      <c r="I338">
        <v>149</v>
      </c>
      <c r="J338" t="s">
        <v>782</v>
      </c>
      <c r="K338" t="s">
        <v>455</v>
      </c>
      <c r="L338" s="103">
        <v>109895</v>
      </c>
      <c r="M338">
        <v>0</v>
      </c>
      <c r="N338" t="s">
        <v>855</v>
      </c>
      <c r="O338" t="s">
        <v>545</v>
      </c>
      <c r="P338" t="s">
        <v>458</v>
      </c>
      <c r="R338">
        <v>0</v>
      </c>
      <c r="S338" t="s">
        <v>459</v>
      </c>
      <c r="T338" t="s">
        <v>458</v>
      </c>
      <c r="U338" t="s">
        <v>460</v>
      </c>
      <c r="V338" t="s">
        <v>458</v>
      </c>
    </row>
    <row r="339" spans="1:22" x14ac:dyDescent="0.2">
      <c r="A339" s="102">
        <v>43353</v>
      </c>
      <c r="B339" t="s">
        <v>781</v>
      </c>
      <c r="C339" t="s">
        <v>541</v>
      </c>
      <c r="D339" s="58">
        <v>608.01</v>
      </c>
      <c r="E339" t="s">
        <v>452</v>
      </c>
      <c r="F339">
        <v>3012</v>
      </c>
      <c r="G339" t="s">
        <v>603</v>
      </c>
      <c r="H339">
        <v>4</v>
      </c>
      <c r="I339">
        <v>149</v>
      </c>
      <c r="J339" t="s">
        <v>782</v>
      </c>
      <c r="K339" t="s">
        <v>455</v>
      </c>
      <c r="L339" s="103">
        <v>109895</v>
      </c>
      <c r="M339">
        <v>0</v>
      </c>
      <c r="N339" t="s">
        <v>856</v>
      </c>
      <c r="O339" t="s">
        <v>545</v>
      </c>
      <c r="P339" t="s">
        <v>458</v>
      </c>
      <c r="R339">
        <v>0</v>
      </c>
      <c r="S339" t="s">
        <v>459</v>
      </c>
      <c r="T339" t="s">
        <v>458</v>
      </c>
      <c r="U339" t="s">
        <v>460</v>
      </c>
      <c r="V339" t="s">
        <v>458</v>
      </c>
    </row>
    <row r="340" spans="1:22" x14ac:dyDescent="0.2">
      <c r="A340" s="102">
        <v>43178</v>
      </c>
      <c r="B340" t="s">
        <v>857</v>
      </c>
      <c r="C340" t="s">
        <v>541</v>
      </c>
      <c r="D340" s="58">
        <v>608.1</v>
      </c>
      <c r="E340" t="s">
        <v>452</v>
      </c>
      <c r="F340">
        <v>3010</v>
      </c>
      <c r="G340" t="s">
        <v>453</v>
      </c>
      <c r="H340">
        <v>20</v>
      </c>
      <c r="I340">
        <v>160</v>
      </c>
      <c r="J340" t="s">
        <v>702</v>
      </c>
      <c r="K340" t="s">
        <v>455</v>
      </c>
      <c r="L340" s="103">
        <v>121404</v>
      </c>
      <c r="M340">
        <v>0</v>
      </c>
      <c r="N340" t="s">
        <v>858</v>
      </c>
      <c r="O340" t="s">
        <v>545</v>
      </c>
      <c r="P340" t="s">
        <v>458</v>
      </c>
      <c r="R340">
        <v>0</v>
      </c>
      <c r="S340" t="s">
        <v>459</v>
      </c>
      <c r="T340" t="s">
        <v>458</v>
      </c>
      <c r="U340" t="s">
        <v>460</v>
      </c>
      <c r="V340" t="s">
        <v>458</v>
      </c>
    </row>
    <row r="341" spans="1:22" x14ac:dyDescent="0.2">
      <c r="A341" s="102">
        <v>43178</v>
      </c>
      <c r="B341" t="s">
        <v>857</v>
      </c>
      <c r="C341" t="s">
        <v>541</v>
      </c>
      <c r="D341" s="58">
        <v>608.1</v>
      </c>
      <c r="E341" t="s">
        <v>452</v>
      </c>
      <c r="F341">
        <v>3003</v>
      </c>
      <c r="G341" t="s">
        <v>474</v>
      </c>
      <c r="H341">
        <v>28</v>
      </c>
      <c r="I341">
        <v>160</v>
      </c>
      <c r="J341" t="s">
        <v>702</v>
      </c>
      <c r="K341" t="s">
        <v>455</v>
      </c>
      <c r="L341" s="103">
        <v>177755</v>
      </c>
      <c r="M341">
        <v>0</v>
      </c>
      <c r="N341" t="s">
        <v>859</v>
      </c>
      <c r="O341" t="s">
        <v>545</v>
      </c>
      <c r="P341" t="s">
        <v>458</v>
      </c>
      <c r="R341">
        <v>0</v>
      </c>
      <c r="S341" t="s">
        <v>459</v>
      </c>
      <c r="T341" t="s">
        <v>458</v>
      </c>
      <c r="U341" t="s">
        <v>460</v>
      </c>
      <c r="V341" t="s">
        <v>458</v>
      </c>
    </row>
    <row r="342" spans="1:22" x14ac:dyDescent="0.2">
      <c r="A342" s="102">
        <v>43185</v>
      </c>
      <c r="B342" t="s">
        <v>857</v>
      </c>
      <c r="C342" t="s">
        <v>541</v>
      </c>
      <c r="D342" s="58">
        <v>608.1</v>
      </c>
      <c r="E342" t="s">
        <v>452</v>
      </c>
      <c r="F342">
        <v>3003</v>
      </c>
      <c r="G342" t="s">
        <v>474</v>
      </c>
      <c r="H342">
        <v>8</v>
      </c>
      <c r="I342">
        <v>160</v>
      </c>
      <c r="J342" t="s">
        <v>702</v>
      </c>
      <c r="K342" t="s">
        <v>455</v>
      </c>
      <c r="L342" s="103">
        <v>177755</v>
      </c>
      <c r="M342">
        <v>0</v>
      </c>
      <c r="N342" t="s">
        <v>860</v>
      </c>
      <c r="O342" t="s">
        <v>545</v>
      </c>
      <c r="P342" t="s">
        <v>458</v>
      </c>
      <c r="R342">
        <v>0</v>
      </c>
      <c r="S342" t="s">
        <v>459</v>
      </c>
      <c r="T342" t="s">
        <v>458</v>
      </c>
      <c r="U342" t="s">
        <v>460</v>
      </c>
      <c r="V342" t="s">
        <v>458</v>
      </c>
    </row>
    <row r="343" spans="1:22" x14ac:dyDescent="0.2">
      <c r="A343" s="102">
        <v>43185</v>
      </c>
      <c r="B343" t="s">
        <v>857</v>
      </c>
      <c r="C343" t="s">
        <v>541</v>
      </c>
      <c r="D343" s="58">
        <v>608.1</v>
      </c>
      <c r="E343" t="s">
        <v>452</v>
      </c>
      <c r="F343">
        <v>3010</v>
      </c>
      <c r="G343" t="s">
        <v>453</v>
      </c>
      <c r="H343">
        <v>32</v>
      </c>
      <c r="I343">
        <v>160</v>
      </c>
      <c r="J343" t="s">
        <v>702</v>
      </c>
      <c r="K343" t="s">
        <v>455</v>
      </c>
      <c r="L343" s="103">
        <v>121404</v>
      </c>
      <c r="M343">
        <v>0</v>
      </c>
      <c r="N343" t="s">
        <v>861</v>
      </c>
      <c r="O343" t="s">
        <v>545</v>
      </c>
      <c r="P343" t="s">
        <v>458</v>
      </c>
      <c r="R343">
        <v>0</v>
      </c>
      <c r="S343" t="s">
        <v>459</v>
      </c>
      <c r="T343" t="s">
        <v>458</v>
      </c>
      <c r="U343" t="s">
        <v>460</v>
      </c>
      <c r="V343" t="s">
        <v>458</v>
      </c>
    </row>
    <row r="344" spans="1:22" x14ac:dyDescent="0.2">
      <c r="A344" s="102">
        <v>43192</v>
      </c>
      <c r="B344" t="s">
        <v>857</v>
      </c>
      <c r="C344" t="s">
        <v>541</v>
      </c>
      <c r="D344" s="58">
        <v>608.1</v>
      </c>
      <c r="E344" t="s">
        <v>452</v>
      </c>
      <c r="F344">
        <v>3010</v>
      </c>
      <c r="G344" t="s">
        <v>453</v>
      </c>
      <c r="H344">
        <v>8</v>
      </c>
      <c r="I344">
        <v>160</v>
      </c>
      <c r="J344" t="s">
        <v>702</v>
      </c>
      <c r="K344" t="s">
        <v>455</v>
      </c>
      <c r="L344" s="103">
        <v>121404</v>
      </c>
      <c r="M344">
        <v>0</v>
      </c>
      <c r="N344" t="s">
        <v>862</v>
      </c>
      <c r="O344" t="s">
        <v>545</v>
      </c>
      <c r="P344" t="s">
        <v>458</v>
      </c>
      <c r="R344">
        <v>0</v>
      </c>
      <c r="S344" t="s">
        <v>459</v>
      </c>
      <c r="T344" t="s">
        <v>458</v>
      </c>
      <c r="U344" t="s">
        <v>460</v>
      </c>
      <c r="V344" t="s">
        <v>458</v>
      </c>
    </row>
    <row r="345" spans="1:22" x14ac:dyDescent="0.2">
      <c r="A345" s="102">
        <v>43290</v>
      </c>
      <c r="B345" t="s">
        <v>857</v>
      </c>
      <c r="C345" t="s">
        <v>541</v>
      </c>
      <c r="D345" s="58">
        <v>608.1</v>
      </c>
      <c r="E345" t="s">
        <v>452</v>
      </c>
      <c r="F345">
        <v>3001</v>
      </c>
      <c r="G345" t="s">
        <v>462</v>
      </c>
      <c r="H345">
        <v>18</v>
      </c>
      <c r="I345">
        <v>160</v>
      </c>
      <c r="J345" t="s">
        <v>702</v>
      </c>
      <c r="K345" t="s">
        <v>455</v>
      </c>
      <c r="L345" s="103">
        <v>308303</v>
      </c>
      <c r="M345">
        <v>0</v>
      </c>
      <c r="N345" t="s">
        <v>863</v>
      </c>
      <c r="O345" t="s">
        <v>545</v>
      </c>
      <c r="P345" t="s">
        <v>458</v>
      </c>
      <c r="R345">
        <v>0</v>
      </c>
      <c r="S345" t="s">
        <v>459</v>
      </c>
      <c r="T345" t="s">
        <v>458</v>
      </c>
      <c r="U345" t="s">
        <v>460</v>
      </c>
      <c r="V345" t="s">
        <v>458</v>
      </c>
    </row>
    <row r="346" spans="1:22" x14ac:dyDescent="0.2">
      <c r="A346" s="102">
        <v>43234</v>
      </c>
      <c r="B346" t="s">
        <v>864</v>
      </c>
      <c r="C346" t="s">
        <v>541</v>
      </c>
      <c r="D346" s="58">
        <v>608.14</v>
      </c>
      <c r="E346" t="s">
        <v>452</v>
      </c>
      <c r="F346">
        <v>3001</v>
      </c>
      <c r="G346" t="s">
        <v>462</v>
      </c>
      <c r="H346">
        <v>4</v>
      </c>
      <c r="I346">
        <v>165</v>
      </c>
      <c r="J346" t="s">
        <v>702</v>
      </c>
      <c r="K346" t="s">
        <v>455</v>
      </c>
      <c r="L346" s="103">
        <v>308303</v>
      </c>
      <c r="M346">
        <v>0</v>
      </c>
      <c r="N346" t="s">
        <v>865</v>
      </c>
      <c r="O346" t="s">
        <v>545</v>
      </c>
      <c r="P346" t="s">
        <v>458</v>
      </c>
      <c r="R346">
        <v>0</v>
      </c>
      <c r="S346" t="s">
        <v>459</v>
      </c>
      <c r="T346" t="s">
        <v>458</v>
      </c>
      <c r="U346" t="s">
        <v>460</v>
      </c>
      <c r="V346" t="s">
        <v>458</v>
      </c>
    </row>
    <row r="347" spans="1:22" x14ac:dyDescent="0.2">
      <c r="A347" s="102">
        <v>43234</v>
      </c>
      <c r="B347" t="s">
        <v>864</v>
      </c>
      <c r="C347" t="s">
        <v>541</v>
      </c>
      <c r="D347" s="58">
        <v>608.14</v>
      </c>
      <c r="E347" t="s">
        <v>452</v>
      </c>
      <c r="F347">
        <v>3012</v>
      </c>
      <c r="G347" t="s">
        <v>603</v>
      </c>
      <c r="H347">
        <v>8</v>
      </c>
      <c r="I347">
        <v>165</v>
      </c>
      <c r="J347" t="s">
        <v>702</v>
      </c>
      <c r="K347" t="s">
        <v>455</v>
      </c>
      <c r="L347" s="103">
        <v>109895</v>
      </c>
      <c r="M347">
        <v>0</v>
      </c>
      <c r="N347" t="s">
        <v>866</v>
      </c>
      <c r="O347" t="s">
        <v>545</v>
      </c>
      <c r="P347" t="s">
        <v>458</v>
      </c>
      <c r="R347">
        <v>0</v>
      </c>
      <c r="S347" t="s">
        <v>459</v>
      </c>
      <c r="T347" t="s">
        <v>458</v>
      </c>
      <c r="U347" t="s">
        <v>460</v>
      </c>
      <c r="V347" t="s">
        <v>458</v>
      </c>
    </row>
    <row r="348" spans="1:22" x14ac:dyDescent="0.2">
      <c r="A348" s="102">
        <v>43234</v>
      </c>
      <c r="B348" t="s">
        <v>864</v>
      </c>
      <c r="C348" t="s">
        <v>541</v>
      </c>
      <c r="D348" s="58">
        <v>608.14</v>
      </c>
      <c r="E348" t="s">
        <v>452</v>
      </c>
      <c r="F348">
        <v>3010</v>
      </c>
      <c r="G348" t="s">
        <v>453</v>
      </c>
      <c r="H348">
        <v>8</v>
      </c>
      <c r="I348">
        <v>165</v>
      </c>
      <c r="J348" t="s">
        <v>702</v>
      </c>
      <c r="K348" t="s">
        <v>455</v>
      </c>
      <c r="L348" s="103">
        <v>121404</v>
      </c>
      <c r="M348">
        <v>0</v>
      </c>
      <c r="N348" t="s">
        <v>867</v>
      </c>
      <c r="O348" t="s">
        <v>545</v>
      </c>
      <c r="P348" t="s">
        <v>458</v>
      </c>
      <c r="R348">
        <v>0</v>
      </c>
      <c r="S348" t="s">
        <v>459</v>
      </c>
      <c r="T348" t="s">
        <v>458</v>
      </c>
      <c r="U348" t="s">
        <v>460</v>
      </c>
      <c r="V348" t="s">
        <v>458</v>
      </c>
    </row>
    <row r="349" spans="1:22" x14ac:dyDescent="0.2">
      <c r="A349" s="102">
        <v>43241</v>
      </c>
      <c r="B349" t="s">
        <v>864</v>
      </c>
      <c r="C349" t="s">
        <v>541</v>
      </c>
      <c r="D349" s="58">
        <v>608.14</v>
      </c>
      <c r="E349" t="s">
        <v>452</v>
      </c>
      <c r="F349">
        <v>3001</v>
      </c>
      <c r="G349" t="s">
        <v>462</v>
      </c>
      <c r="H349">
        <v>10</v>
      </c>
      <c r="I349">
        <v>165</v>
      </c>
      <c r="J349" t="s">
        <v>702</v>
      </c>
      <c r="K349" t="s">
        <v>455</v>
      </c>
      <c r="L349" s="103">
        <v>308303</v>
      </c>
      <c r="M349">
        <v>0</v>
      </c>
      <c r="N349" t="s">
        <v>868</v>
      </c>
      <c r="O349" t="s">
        <v>545</v>
      </c>
      <c r="P349" t="s">
        <v>458</v>
      </c>
      <c r="R349">
        <v>0</v>
      </c>
      <c r="S349" t="s">
        <v>459</v>
      </c>
      <c r="T349" t="s">
        <v>458</v>
      </c>
      <c r="U349" t="s">
        <v>460</v>
      </c>
      <c r="V349" t="s">
        <v>458</v>
      </c>
    </row>
    <row r="350" spans="1:22" x14ac:dyDescent="0.2">
      <c r="A350" s="102">
        <v>43241</v>
      </c>
      <c r="B350" t="s">
        <v>864</v>
      </c>
      <c r="C350" t="s">
        <v>541</v>
      </c>
      <c r="D350" s="58">
        <v>608.14</v>
      </c>
      <c r="E350" t="s">
        <v>452</v>
      </c>
      <c r="F350">
        <v>3005</v>
      </c>
      <c r="G350" t="s">
        <v>569</v>
      </c>
      <c r="H350">
        <v>31</v>
      </c>
      <c r="I350">
        <v>165</v>
      </c>
      <c r="J350" t="s">
        <v>702</v>
      </c>
      <c r="K350" t="s">
        <v>455</v>
      </c>
      <c r="L350" s="103">
        <v>165864</v>
      </c>
      <c r="M350">
        <v>0</v>
      </c>
      <c r="N350" t="s">
        <v>869</v>
      </c>
      <c r="O350" t="s">
        <v>545</v>
      </c>
      <c r="P350" t="s">
        <v>458</v>
      </c>
      <c r="R350">
        <v>0</v>
      </c>
      <c r="S350" t="s">
        <v>459</v>
      </c>
      <c r="T350" t="s">
        <v>458</v>
      </c>
      <c r="U350" t="s">
        <v>460</v>
      </c>
      <c r="V350" t="s">
        <v>458</v>
      </c>
    </row>
    <row r="351" spans="1:22" x14ac:dyDescent="0.2">
      <c r="A351" s="102">
        <v>43241</v>
      </c>
      <c r="B351" t="s">
        <v>864</v>
      </c>
      <c r="C351" t="s">
        <v>541</v>
      </c>
      <c r="D351" s="58">
        <v>608.14</v>
      </c>
      <c r="E351" t="s">
        <v>452</v>
      </c>
      <c r="F351">
        <v>3012</v>
      </c>
      <c r="G351" t="s">
        <v>603</v>
      </c>
      <c r="H351">
        <v>46</v>
      </c>
      <c r="I351">
        <v>165</v>
      </c>
      <c r="J351" t="s">
        <v>702</v>
      </c>
      <c r="K351" t="s">
        <v>455</v>
      </c>
      <c r="L351" s="103">
        <v>109895</v>
      </c>
      <c r="M351">
        <v>0</v>
      </c>
      <c r="N351" t="s">
        <v>870</v>
      </c>
      <c r="O351" t="s">
        <v>545</v>
      </c>
      <c r="P351" t="s">
        <v>458</v>
      </c>
      <c r="R351">
        <v>0</v>
      </c>
      <c r="S351" t="s">
        <v>459</v>
      </c>
      <c r="T351" t="s">
        <v>458</v>
      </c>
      <c r="U351" t="s">
        <v>460</v>
      </c>
      <c r="V351" t="s">
        <v>458</v>
      </c>
    </row>
    <row r="352" spans="1:22" x14ac:dyDescent="0.2">
      <c r="A352" s="102">
        <v>43241</v>
      </c>
      <c r="B352" t="s">
        <v>864</v>
      </c>
      <c r="C352" t="s">
        <v>541</v>
      </c>
      <c r="D352" s="58">
        <v>608.14</v>
      </c>
      <c r="E352" t="s">
        <v>452</v>
      </c>
      <c r="F352">
        <v>3010</v>
      </c>
      <c r="G352" t="s">
        <v>453</v>
      </c>
      <c r="H352">
        <v>46</v>
      </c>
      <c r="I352">
        <v>165</v>
      </c>
      <c r="J352" t="s">
        <v>702</v>
      </c>
      <c r="K352" t="s">
        <v>455</v>
      </c>
      <c r="L352" s="103">
        <v>121404</v>
      </c>
      <c r="M352">
        <v>0</v>
      </c>
      <c r="N352" t="s">
        <v>871</v>
      </c>
      <c r="O352" t="s">
        <v>545</v>
      </c>
      <c r="P352" t="s">
        <v>458</v>
      </c>
      <c r="R352">
        <v>0</v>
      </c>
      <c r="S352" t="s">
        <v>459</v>
      </c>
      <c r="T352" t="s">
        <v>458</v>
      </c>
      <c r="U352" t="s">
        <v>460</v>
      </c>
      <c r="V352" t="s">
        <v>458</v>
      </c>
    </row>
    <row r="353" spans="1:22" x14ac:dyDescent="0.2">
      <c r="A353" s="102">
        <v>43248</v>
      </c>
      <c r="B353" t="s">
        <v>864</v>
      </c>
      <c r="C353" t="s">
        <v>541</v>
      </c>
      <c r="D353" s="58">
        <v>608.14</v>
      </c>
      <c r="E353" t="s">
        <v>452</v>
      </c>
      <c r="F353">
        <v>3001</v>
      </c>
      <c r="G353" t="s">
        <v>462</v>
      </c>
      <c r="H353">
        <v>2</v>
      </c>
      <c r="I353">
        <v>165</v>
      </c>
      <c r="J353" t="s">
        <v>702</v>
      </c>
      <c r="K353" t="s">
        <v>455</v>
      </c>
      <c r="L353" s="103">
        <v>308303</v>
      </c>
      <c r="M353">
        <v>0</v>
      </c>
      <c r="N353" t="s">
        <v>872</v>
      </c>
      <c r="O353" t="s">
        <v>545</v>
      </c>
      <c r="P353" t="s">
        <v>458</v>
      </c>
      <c r="R353">
        <v>0</v>
      </c>
      <c r="S353" t="s">
        <v>459</v>
      </c>
      <c r="T353" t="s">
        <v>458</v>
      </c>
      <c r="U353" t="s">
        <v>460</v>
      </c>
      <c r="V353" t="s">
        <v>458</v>
      </c>
    </row>
    <row r="354" spans="1:22" x14ac:dyDescent="0.2">
      <c r="A354" s="102">
        <v>43248</v>
      </c>
      <c r="B354" t="s">
        <v>864</v>
      </c>
      <c r="C354" t="s">
        <v>541</v>
      </c>
      <c r="D354" s="58">
        <v>608.14</v>
      </c>
      <c r="E354" t="s">
        <v>452</v>
      </c>
      <c r="F354">
        <v>3010</v>
      </c>
      <c r="G354" t="s">
        <v>453</v>
      </c>
      <c r="H354">
        <v>8</v>
      </c>
      <c r="I354">
        <v>165</v>
      </c>
      <c r="J354" t="s">
        <v>702</v>
      </c>
      <c r="K354" t="s">
        <v>455</v>
      </c>
      <c r="L354" s="103">
        <v>121404</v>
      </c>
      <c r="M354">
        <v>0</v>
      </c>
      <c r="N354" t="s">
        <v>873</v>
      </c>
      <c r="O354" t="s">
        <v>545</v>
      </c>
      <c r="P354" t="s">
        <v>458</v>
      </c>
      <c r="R354">
        <v>0</v>
      </c>
      <c r="S354" t="s">
        <v>459</v>
      </c>
      <c r="T354" t="s">
        <v>458</v>
      </c>
      <c r="U354" t="s">
        <v>460</v>
      </c>
      <c r="V354" t="s">
        <v>458</v>
      </c>
    </row>
    <row r="355" spans="1:22" x14ac:dyDescent="0.2">
      <c r="A355" s="102">
        <v>43248</v>
      </c>
      <c r="B355" t="s">
        <v>864</v>
      </c>
      <c r="C355" t="s">
        <v>541</v>
      </c>
      <c r="D355" s="58">
        <v>608.14</v>
      </c>
      <c r="E355" t="s">
        <v>452</v>
      </c>
      <c r="F355">
        <v>3005</v>
      </c>
      <c r="G355" t="s">
        <v>569</v>
      </c>
      <c r="H355">
        <v>8</v>
      </c>
      <c r="I355">
        <v>165</v>
      </c>
      <c r="J355" t="s">
        <v>702</v>
      </c>
      <c r="K355" t="s">
        <v>455</v>
      </c>
      <c r="L355" s="103">
        <v>165864</v>
      </c>
      <c r="M355">
        <v>0</v>
      </c>
      <c r="N355" t="s">
        <v>874</v>
      </c>
      <c r="O355" t="s">
        <v>545</v>
      </c>
      <c r="P355" t="s">
        <v>458</v>
      </c>
      <c r="R355">
        <v>0</v>
      </c>
      <c r="S355" t="s">
        <v>459</v>
      </c>
      <c r="T355" t="s">
        <v>458</v>
      </c>
      <c r="U355" t="s">
        <v>460</v>
      </c>
      <c r="V355" t="s">
        <v>458</v>
      </c>
    </row>
    <row r="356" spans="1:22" x14ac:dyDescent="0.2">
      <c r="A356" s="102">
        <v>43248</v>
      </c>
      <c r="B356" t="s">
        <v>864</v>
      </c>
      <c r="C356" t="s">
        <v>541</v>
      </c>
      <c r="D356" s="58">
        <v>608.14</v>
      </c>
      <c r="E356" t="s">
        <v>452</v>
      </c>
      <c r="F356">
        <v>3012</v>
      </c>
      <c r="G356" t="s">
        <v>603</v>
      </c>
      <c r="H356">
        <v>16</v>
      </c>
      <c r="I356">
        <v>165</v>
      </c>
      <c r="J356" t="s">
        <v>702</v>
      </c>
      <c r="K356" t="s">
        <v>455</v>
      </c>
      <c r="L356" s="103">
        <v>109895</v>
      </c>
      <c r="M356">
        <v>0</v>
      </c>
      <c r="N356" t="s">
        <v>875</v>
      </c>
      <c r="O356" t="s">
        <v>545</v>
      </c>
      <c r="P356" t="s">
        <v>458</v>
      </c>
      <c r="R356">
        <v>0</v>
      </c>
      <c r="S356" t="s">
        <v>459</v>
      </c>
      <c r="T356" t="s">
        <v>458</v>
      </c>
      <c r="U356" t="s">
        <v>460</v>
      </c>
      <c r="V356" t="s">
        <v>458</v>
      </c>
    </row>
    <row r="357" spans="1:22" x14ac:dyDescent="0.2">
      <c r="A357" s="102">
        <v>43255</v>
      </c>
      <c r="B357" t="s">
        <v>864</v>
      </c>
      <c r="C357" t="s">
        <v>541</v>
      </c>
      <c r="D357" s="58">
        <v>608.14</v>
      </c>
      <c r="E357" t="s">
        <v>452</v>
      </c>
      <c r="F357">
        <v>3001</v>
      </c>
      <c r="G357" t="s">
        <v>462</v>
      </c>
      <c r="H357">
        <v>5</v>
      </c>
      <c r="I357">
        <v>165</v>
      </c>
      <c r="J357" t="s">
        <v>702</v>
      </c>
      <c r="K357" t="s">
        <v>455</v>
      </c>
      <c r="L357" s="103">
        <v>308303</v>
      </c>
      <c r="M357">
        <v>0</v>
      </c>
      <c r="N357" t="s">
        <v>876</v>
      </c>
      <c r="O357" t="s">
        <v>545</v>
      </c>
      <c r="P357" t="s">
        <v>458</v>
      </c>
      <c r="R357">
        <v>0</v>
      </c>
      <c r="S357" t="s">
        <v>459</v>
      </c>
      <c r="T357" t="s">
        <v>458</v>
      </c>
      <c r="U357" t="s">
        <v>460</v>
      </c>
      <c r="V357" t="s">
        <v>458</v>
      </c>
    </row>
    <row r="358" spans="1:22" x14ac:dyDescent="0.2">
      <c r="A358" s="102">
        <v>43255</v>
      </c>
      <c r="B358" t="s">
        <v>864</v>
      </c>
      <c r="C358" t="s">
        <v>541</v>
      </c>
      <c r="D358" s="58">
        <v>608.14</v>
      </c>
      <c r="E358" t="s">
        <v>452</v>
      </c>
      <c r="F358">
        <v>3012</v>
      </c>
      <c r="G358" t="s">
        <v>603</v>
      </c>
      <c r="H358">
        <v>32</v>
      </c>
      <c r="I358">
        <v>165</v>
      </c>
      <c r="J358" t="s">
        <v>702</v>
      </c>
      <c r="K358" t="s">
        <v>455</v>
      </c>
      <c r="L358" s="103">
        <v>109895</v>
      </c>
      <c r="M358">
        <v>0</v>
      </c>
      <c r="N358" t="s">
        <v>877</v>
      </c>
      <c r="O358" t="s">
        <v>545</v>
      </c>
      <c r="P358" t="s">
        <v>458</v>
      </c>
      <c r="R358">
        <v>0</v>
      </c>
      <c r="S358" t="s">
        <v>459</v>
      </c>
      <c r="T358" t="s">
        <v>458</v>
      </c>
      <c r="U358" t="s">
        <v>460</v>
      </c>
      <c r="V358" t="s">
        <v>458</v>
      </c>
    </row>
    <row r="359" spans="1:22" x14ac:dyDescent="0.2">
      <c r="A359" s="102">
        <v>43255</v>
      </c>
      <c r="B359" t="s">
        <v>864</v>
      </c>
      <c r="C359" t="s">
        <v>541</v>
      </c>
      <c r="D359" s="58">
        <v>608.14</v>
      </c>
      <c r="E359" t="s">
        <v>452</v>
      </c>
      <c r="F359">
        <v>3010</v>
      </c>
      <c r="G359" t="s">
        <v>453</v>
      </c>
      <c r="H359">
        <v>40</v>
      </c>
      <c r="I359">
        <v>165</v>
      </c>
      <c r="J359" t="s">
        <v>702</v>
      </c>
      <c r="K359" t="s">
        <v>455</v>
      </c>
      <c r="L359" s="103">
        <v>121404</v>
      </c>
      <c r="M359">
        <v>0</v>
      </c>
      <c r="N359" t="s">
        <v>878</v>
      </c>
      <c r="O359" t="s">
        <v>545</v>
      </c>
      <c r="P359" t="s">
        <v>458</v>
      </c>
      <c r="R359">
        <v>0</v>
      </c>
      <c r="S359" t="s">
        <v>459</v>
      </c>
      <c r="T359" t="s">
        <v>458</v>
      </c>
      <c r="U359" t="s">
        <v>460</v>
      </c>
      <c r="V359" t="s">
        <v>458</v>
      </c>
    </row>
    <row r="360" spans="1:22" x14ac:dyDescent="0.2">
      <c r="A360" s="102">
        <v>43255</v>
      </c>
      <c r="B360" t="s">
        <v>864</v>
      </c>
      <c r="C360" t="s">
        <v>541</v>
      </c>
      <c r="D360" s="58">
        <v>608.14</v>
      </c>
      <c r="E360" t="s">
        <v>452</v>
      </c>
      <c r="F360">
        <v>3005</v>
      </c>
      <c r="G360" t="s">
        <v>569</v>
      </c>
      <c r="H360">
        <v>40</v>
      </c>
      <c r="I360">
        <v>165</v>
      </c>
      <c r="J360" t="s">
        <v>702</v>
      </c>
      <c r="K360" t="s">
        <v>455</v>
      </c>
      <c r="L360" s="103">
        <v>165864</v>
      </c>
      <c r="M360">
        <v>0</v>
      </c>
      <c r="N360" t="s">
        <v>879</v>
      </c>
      <c r="O360" t="s">
        <v>545</v>
      </c>
      <c r="P360" t="s">
        <v>458</v>
      </c>
      <c r="R360">
        <v>0</v>
      </c>
      <c r="S360" t="s">
        <v>459</v>
      </c>
      <c r="T360" t="s">
        <v>458</v>
      </c>
      <c r="U360" t="s">
        <v>460</v>
      </c>
      <c r="V360" t="s">
        <v>458</v>
      </c>
    </row>
    <row r="361" spans="1:22" x14ac:dyDescent="0.2">
      <c r="A361" s="102">
        <v>43262</v>
      </c>
      <c r="B361" t="s">
        <v>864</v>
      </c>
      <c r="C361" t="s">
        <v>541</v>
      </c>
      <c r="D361" s="58">
        <v>608.14</v>
      </c>
      <c r="E361" t="s">
        <v>452</v>
      </c>
      <c r="F361">
        <v>3001</v>
      </c>
      <c r="G361" t="s">
        <v>462</v>
      </c>
      <c r="H361">
        <v>5</v>
      </c>
      <c r="I361">
        <v>165</v>
      </c>
      <c r="J361" t="s">
        <v>702</v>
      </c>
      <c r="K361" t="s">
        <v>455</v>
      </c>
      <c r="L361" s="103">
        <v>308303</v>
      </c>
      <c r="M361">
        <v>0</v>
      </c>
      <c r="N361" t="s">
        <v>880</v>
      </c>
      <c r="O361" t="s">
        <v>545</v>
      </c>
      <c r="P361" t="s">
        <v>458</v>
      </c>
      <c r="R361">
        <v>0</v>
      </c>
      <c r="S361" t="s">
        <v>459</v>
      </c>
      <c r="T361" t="s">
        <v>458</v>
      </c>
      <c r="U361" t="s">
        <v>460</v>
      </c>
      <c r="V361" t="s">
        <v>458</v>
      </c>
    </row>
    <row r="362" spans="1:22" x14ac:dyDescent="0.2">
      <c r="A362" s="102">
        <v>43262</v>
      </c>
      <c r="B362" t="s">
        <v>864</v>
      </c>
      <c r="C362" t="s">
        <v>541</v>
      </c>
      <c r="D362" s="58">
        <v>608.14</v>
      </c>
      <c r="E362" t="s">
        <v>452</v>
      </c>
      <c r="F362">
        <v>3012</v>
      </c>
      <c r="G362" t="s">
        <v>603</v>
      </c>
      <c r="H362">
        <v>8</v>
      </c>
      <c r="I362">
        <v>165</v>
      </c>
      <c r="J362" t="s">
        <v>702</v>
      </c>
      <c r="K362" t="s">
        <v>455</v>
      </c>
      <c r="L362" s="103">
        <v>109895</v>
      </c>
      <c r="M362">
        <v>0</v>
      </c>
      <c r="N362" t="s">
        <v>881</v>
      </c>
      <c r="O362" t="s">
        <v>545</v>
      </c>
      <c r="P362" t="s">
        <v>458</v>
      </c>
      <c r="R362">
        <v>0</v>
      </c>
      <c r="S362" t="s">
        <v>459</v>
      </c>
      <c r="T362" t="s">
        <v>458</v>
      </c>
      <c r="U362" t="s">
        <v>460</v>
      </c>
      <c r="V362" t="s">
        <v>458</v>
      </c>
    </row>
    <row r="363" spans="1:22" x14ac:dyDescent="0.2">
      <c r="A363" s="102">
        <v>43262</v>
      </c>
      <c r="B363" t="s">
        <v>864</v>
      </c>
      <c r="C363" t="s">
        <v>541</v>
      </c>
      <c r="D363" s="58">
        <v>608.14</v>
      </c>
      <c r="E363" t="s">
        <v>452</v>
      </c>
      <c r="F363">
        <v>3010</v>
      </c>
      <c r="G363" t="s">
        <v>453</v>
      </c>
      <c r="H363">
        <v>8</v>
      </c>
      <c r="I363">
        <v>165</v>
      </c>
      <c r="J363" t="s">
        <v>702</v>
      </c>
      <c r="K363" t="s">
        <v>455</v>
      </c>
      <c r="L363" s="103">
        <v>121404</v>
      </c>
      <c r="M363">
        <v>0</v>
      </c>
      <c r="N363" t="s">
        <v>882</v>
      </c>
      <c r="O363" t="s">
        <v>545</v>
      </c>
      <c r="P363" t="s">
        <v>458</v>
      </c>
      <c r="R363">
        <v>0</v>
      </c>
      <c r="S363" t="s">
        <v>459</v>
      </c>
      <c r="T363" t="s">
        <v>458</v>
      </c>
      <c r="U363" t="s">
        <v>460</v>
      </c>
      <c r="V363" t="s">
        <v>458</v>
      </c>
    </row>
    <row r="364" spans="1:22" x14ac:dyDescent="0.2">
      <c r="A364" s="102">
        <v>43262</v>
      </c>
      <c r="B364" t="s">
        <v>864</v>
      </c>
      <c r="C364" t="s">
        <v>541</v>
      </c>
      <c r="D364" s="58">
        <v>608.14</v>
      </c>
      <c r="E364" t="s">
        <v>452</v>
      </c>
      <c r="F364">
        <v>3005</v>
      </c>
      <c r="G364" t="s">
        <v>569</v>
      </c>
      <c r="H364">
        <v>28</v>
      </c>
      <c r="I364">
        <v>165</v>
      </c>
      <c r="J364" t="s">
        <v>702</v>
      </c>
      <c r="K364" t="s">
        <v>455</v>
      </c>
      <c r="L364" s="103">
        <v>165864</v>
      </c>
      <c r="M364">
        <v>0</v>
      </c>
      <c r="N364" t="s">
        <v>883</v>
      </c>
      <c r="O364" t="s">
        <v>545</v>
      </c>
      <c r="P364" t="s">
        <v>458</v>
      </c>
      <c r="R364">
        <v>0</v>
      </c>
      <c r="S364" t="s">
        <v>459</v>
      </c>
      <c r="T364" t="s">
        <v>458</v>
      </c>
      <c r="U364" t="s">
        <v>460</v>
      </c>
      <c r="V364" t="s">
        <v>458</v>
      </c>
    </row>
    <row r="365" spans="1:22" x14ac:dyDescent="0.2">
      <c r="A365" s="102">
        <v>43269</v>
      </c>
      <c r="B365" t="s">
        <v>864</v>
      </c>
      <c r="C365" t="s">
        <v>541</v>
      </c>
      <c r="D365" s="58">
        <v>608.14</v>
      </c>
      <c r="E365" t="s">
        <v>452</v>
      </c>
      <c r="F365">
        <v>3001</v>
      </c>
      <c r="G365" t="s">
        <v>462</v>
      </c>
      <c r="H365">
        <v>2</v>
      </c>
      <c r="I365">
        <v>165</v>
      </c>
      <c r="J365" t="s">
        <v>702</v>
      </c>
      <c r="K365" t="s">
        <v>455</v>
      </c>
      <c r="L365" s="103">
        <v>308303</v>
      </c>
      <c r="M365">
        <v>0</v>
      </c>
      <c r="N365" t="s">
        <v>884</v>
      </c>
      <c r="O365" t="s">
        <v>545</v>
      </c>
      <c r="P365" t="s">
        <v>458</v>
      </c>
      <c r="R365">
        <v>0</v>
      </c>
      <c r="S365" t="s">
        <v>459</v>
      </c>
      <c r="T365" t="s">
        <v>458</v>
      </c>
      <c r="U365" t="s">
        <v>460</v>
      </c>
      <c r="V365" t="s">
        <v>458</v>
      </c>
    </row>
    <row r="366" spans="1:22" x14ac:dyDescent="0.2">
      <c r="A366" s="102">
        <v>43269</v>
      </c>
      <c r="B366" t="s">
        <v>864</v>
      </c>
      <c r="C366" t="s">
        <v>541</v>
      </c>
      <c r="D366" s="58">
        <v>608.14</v>
      </c>
      <c r="E366" t="s">
        <v>452</v>
      </c>
      <c r="F366">
        <v>3005</v>
      </c>
      <c r="G366" t="s">
        <v>569</v>
      </c>
      <c r="H366">
        <v>8</v>
      </c>
      <c r="I366">
        <v>165</v>
      </c>
      <c r="J366" t="s">
        <v>702</v>
      </c>
      <c r="K366" t="s">
        <v>455</v>
      </c>
      <c r="L366" s="103">
        <v>165864</v>
      </c>
      <c r="M366">
        <v>0</v>
      </c>
      <c r="N366" t="s">
        <v>885</v>
      </c>
      <c r="O366" t="s">
        <v>545</v>
      </c>
      <c r="P366" t="s">
        <v>458</v>
      </c>
      <c r="R366">
        <v>0</v>
      </c>
      <c r="S366" t="s">
        <v>459</v>
      </c>
      <c r="T366" t="s">
        <v>458</v>
      </c>
      <c r="U366" t="s">
        <v>460</v>
      </c>
      <c r="V366" t="s">
        <v>458</v>
      </c>
    </row>
    <row r="367" spans="1:22" x14ac:dyDescent="0.2">
      <c r="A367" s="102">
        <v>43199</v>
      </c>
      <c r="B367" t="s">
        <v>886</v>
      </c>
      <c r="C367" t="s">
        <v>541</v>
      </c>
      <c r="D367" s="58">
        <v>620.08000000000004</v>
      </c>
      <c r="E367" t="s">
        <v>452</v>
      </c>
      <c r="F367">
        <v>3008</v>
      </c>
      <c r="G367" t="s">
        <v>550</v>
      </c>
      <c r="H367">
        <v>29</v>
      </c>
      <c r="I367">
        <v>182</v>
      </c>
      <c r="J367" t="s">
        <v>770</v>
      </c>
      <c r="K367" t="s">
        <v>455</v>
      </c>
      <c r="L367" s="103">
        <v>150042</v>
      </c>
      <c r="M367">
        <v>0</v>
      </c>
      <c r="N367" t="s">
        <v>887</v>
      </c>
      <c r="O367" t="s">
        <v>545</v>
      </c>
      <c r="P367" t="s">
        <v>458</v>
      </c>
      <c r="R367">
        <v>0</v>
      </c>
      <c r="S367" t="s">
        <v>459</v>
      </c>
      <c r="T367" t="s">
        <v>458</v>
      </c>
      <c r="U367" t="s">
        <v>460</v>
      </c>
      <c r="V367" t="s">
        <v>458</v>
      </c>
    </row>
    <row r="368" spans="1:22" x14ac:dyDescent="0.2">
      <c r="A368" s="102">
        <v>43206</v>
      </c>
      <c r="B368" t="s">
        <v>886</v>
      </c>
      <c r="C368" t="s">
        <v>541</v>
      </c>
      <c r="D368" s="58">
        <v>620.08000000000004</v>
      </c>
      <c r="E368" t="s">
        <v>452</v>
      </c>
      <c r="F368">
        <v>3008</v>
      </c>
      <c r="G368" t="s">
        <v>550</v>
      </c>
      <c r="H368">
        <v>32</v>
      </c>
      <c r="I368">
        <v>182</v>
      </c>
      <c r="J368" t="s">
        <v>770</v>
      </c>
      <c r="K368" t="s">
        <v>455</v>
      </c>
      <c r="L368" s="103">
        <v>150042</v>
      </c>
      <c r="M368">
        <v>0</v>
      </c>
      <c r="N368" t="s">
        <v>888</v>
      </c>
      <c r="O368" t="s">
        <v>545</v>
      </c>
      <c r="P368" t="s">
        <v>458</v>
      </c>
      <c r="R368">
        <v>0</v>
      </c>
      <c r="S368" t="s">
        <v>459</v>
      </c>
      <c r="T368" t="s">
        <v>458</v>
      </c>
      <c r="U368" t="s">
        <v>460</v>
      </c>
      <c r="V368" t="s">
        <v>458</v>
      </c>
    </row>
    <row r="369" spans="1:22" x14ac:dyDescent="0.2">
      <c r="A369" s="102">
        <v>43248</v>
      </c>
      <c r="B369" t="s">
        <v>889</v>
      </c>
      <c r="C369" t="s">
        <v>541</v>
      </c>
      <c r="D369" s="58">
        <v>620.19000000000005</v>
      </c>
      <c r="E369" t="s">
        <v>452</v>
      </c>
      <c r="F369">
        <v>3008</v>
      </c>
      <c r="G369" t="s">
        <v>550</v>
      </c>
      <c r="H369">
        <v>9.5</v>
      </c>
      <c r="I369">
        <v>187</v>
      </c>
      <c r="J369" t="s">
        <v>890</v>
      </c>
      <c r="K369" t="s">
        <v>455</v>
      </c>
      <c r="L369" s="103">
        <v>150042</v>
      </c>
      <c r="M369">
        <v>0</v>
      </c>
      <c r="N369" t="s">
        <v>891</v>
      </c>
      <c r="O369" t="s">
        <v>545</v>
      </c>
      <c r="P369" t="s">
        <v>458</v>
      </c>
      <c r="R369">
        <v>0</v>
      </c>
      <c r="S369" t="s">
        <v>459</v>
      </c>
      <c r="T369" t="s">
        <v>458</v>
      </c>
      <c r="U369" t="s">
        <v>460</v>
      </c>
      <c r="V369" t="s">
        <v>458</v>
      </c>
    </row>
    <row r="370" spans="1:22" x14ac:dyDescent="0.2">
      <c r="A370" s="102">
        <v>43255</v>
      </c>
      <c r="B370" t="s">
        <v>889</v>
      </c>
      <c r="C370" t="s">
        <v>541</v>
      </c>
      <c r="D370" s="58">
        <v>620.19000000000005</v>
      </c>
      <c r="E370" t="s">
        <v>452</v>
      </c>
      <c r="F370">
        <v>3008</v>
      </c>
      <c r="G370" t="s">
        <v>550</v>
      </c>
      <c r="H370">
        <v>4</v>
      </c>
      <c r="I370">
        <v>187</v>
      </c>
      <c r="J370" t="s">
        <v>890</v>
      </c>
      <c r="K370" t="s">
        <v>455</v>
      </c>
      <c r="L370" s="103">
        <v>150042</v>
      </c>
      <c r="M370">
        <v>0</v>
      </c>
      <c r="N370" t="s">
        <v>892</v>
      </c>
      <c r="O370" t="s">
        <v>545</v>
      </c>
      <c r="P370" t="s">
        <v>458</v>
      </c>
      <c r="R370">
        <v>0</v>
      </c>
      <c r="S370" t="s">
        <v>459</v>
      </c>
      <c r="T370" t="s">
        <v>458</v>
      </c>
      <c r="U370" t="s">
        <v>460</v>
      </c>
      <c r="V370" t="s">
        <v>458</v>
      </c>
    </row>
    <row r="371" spans="1:22" x14ac:dyDescent="0.2">
      <c r="A371" s="102">
        <v>43381</v>
      </c>
      <c r="B371" t="s">
        <v>893</v>
      </c>
      <c r="C371" t="s">
        <v>541</v>
      </c>
      <c r="D371" s="58">
        <v>700.57</v>
      </c>
      <c r="E371" t="s">
        <v>452</v>
      </c>
      <c r="F371">
        <v>1005</v>
      </c>
      <c r="G371" t="s">
        <v>542</v>
      </c>
      <c r="H371">
        <v>19.5</v>
      </c>
      <c r="I371">
        <v>433</v>
      </c>
      <c r="J371" t="s">
        <v>894</v>
      </c>
      <c r="K371" t="s">
        <v>455</v>
      </c>
      <c r="L371" s="103">
        <v>322217</v>
      </c>
      <c r="M371">
        <v>0</v>
      </c>
      <c r="N371" t="s">
        <v>895</v>
      </c>
      <c r="O371" t="s">
        <v>545</v>
      </c>
      <c r="P371" t="s">
        <v>458</v>
      </c>
      <c r="R371">
        <v>0</v>
      </c>
      <c r="S371" t="s">
        <v>459</v>
      </c>
      <c r="T371" t="s">
        <v>458</v>
      </c>
      <c r="U371" t="s">
        <v>460</v>
      </c>
      <c r="V371" t="s">
        <v>458</v>
      </c>
    </row>
    <row r="372" spans="1:22" x14ac:dyDescent="0.2">
      <c r="A372" s="102">
        <v>43115</v>
      </c>
      <c r="B372" t="s">
        <v>896</v>
      </c>
      <c r="C372" t="s">
        <v>541</v>
      </c>
      <c r="D372" s="58">
        <v>702.05</v>
      </c>
      <c r="E372" t="s">
        <v>452</v>
      </c>
      <c r="F372">
        <v>3009</v>
      </c>
      <c r="G372" t="s">
        <v>481</v>
      </c>
      <c r="H372">
        <v>12</v>
      </c>
      <c r="I372">
        <v>195</v>
      </c>
      <c r="J372" t="s">
        <v>897</v>
      </c>
      <c r="K372" t="s">
        <v>455</v>
      </c>
      <c r="L372" s="103">
        <v>120926</v>
      </c>
      <c r="M372">
        <v>0</v>
      </c>
      <c r="N372" t="s">
        <v>898</v>
      </c>
      <c r="O372" t="s">
        <v>545</v>
      </c>
      <c r="P372" t="s">
        <v>458</v>
      </c>
      <c r="R372">
        <v>0</v>
      </c>
      <c r="S372" t="s">
        <v>459</v>
      </c>
      <c r="T372" t="s">
        <v>458</v>
      </c>
      <c r="U372" t="s">
        <v>460</v>
      </c>
      <c r="V372" t="s">
        <v>458</v>
      </c>
    </row>
    <row r="373" spans="1:22" x14ac:dyDescent="0.2">
      <c r="A373" s="102">
        <v>43115</v>
      </c>
      <c r="B373" t="s">
        <v>896</v>
      </c>
      <c r="C373" t="s">
        <v>541</v>
      </c>
      <c r="D373" s="58">
        <v>702.05</v>
      </c>
      <c r="E373" t="s">
        <v>452</v>
      </c>
      <c r="F373">
        <v>3003</v>
      </c>
      <c r="G373" t="s">
        <v>474</v>
      </c>
      <c r="H373">
        <v>20</v>
      </c>
      <c r="I373">
        <v>195</v>
      </c>
      <c r="J373" t="s">
        <v>897</v>
      </c>
      <c r="K373" t="s">
        <v>455</v>
      </c>
      <c r="L373" s="103">
        <v>177755</v>
      </c>
      <c r="M373">
        <v>0</v>
      </c>
      <c r="N373" t="s">
        <v>899</v>
      </c>
      <c r="O373" t="s">
        <v>545</v>
      </c>
      <c r="P373" t="s">
        <v>458</v>
      </c>
      <c r="R373">
        <v>0</v>
      </c>
      <c r="S373" t="s">
        <v>459</v>
      </c>
      <c r="T373" t="s">
        <v>458</v>
      </c>
      <c r="U373" t="s">
        <v>460</v>
      </c>
      <c r="V373" t="s">
        <v>458</v>
      </c>
    </row>
    <row r="374" spans="1:22" x14ac:dyDescent="0.2">
      <c r="A374" s="102">
        <v>43122</v>
      </c>
      <c r="B374" t="s">
        <v>896</v>
      </c>
      <c r="C374" t="s">
        <v>541</v>
      </c>
      <c r="D374" s="58">
        <v>702.05</v>
      </c>
      <c r="E374" t="s">
        <v>452</v>
      </c>
      <c r="F374">
        <v>3011</v>
      </c>
      <c r="G374" t="s">
        <v>487</v>
      </c>
      <c r="H374">
        <v>16</v>
      </c>
      <c r="I374">
        <v>195</v>
      </c>
      <c r="J374" t="s">
        <v>897</v>
      </c>
      <c r="K374" t="s">
        <v>455</v>
      </c>
      <c r="L374" s="103">
        <v>115059</v>
      </c>
      <c r="M374">
        <v>0</v>
      </c>
      <c r="N374" t="s">
        <v>900</v>
      </c>
      <c r="O374" t="s">
        <v>545</v>
      </c>
      <c r="P374" t="s">
        <v>458</v>
      </c>
      <c r="R374">
        <v>0</v>
      </c>
      <c r="S374" t="s">
        <v>459</v>
      </c>
      <c r="T374" t="s">
        <v>458</v>
      </c>
      <c r="U374" t="s">
        <v>460</v>
      </c>
      <c r="V374" t="s">
        <v>458</v>
      </c>
    </row>
    <row r="375" spans="1:22" x14ac:dyDescent="0.2">
      <c r="A375" s="102">
        <v>43122</v>
      </c>
      <c r="B375" t="s">
        <v>896</v>
      </c>
      <c r="C375" t="s">
        <v>541</v>
      </c>
      <c r="D375" s="58">
        <v>702.05</v>
      </c>
      <c r="E375" t="s">
        <v>452</v>
      </c>
      <c r="F375">
        <v>3013</v>
      </c>
      <c r="G375" t="s">
        <v>676</v>
      </c>
      <c r="H375">
        <v>32</v>
      </c>
      <c r="I375">
        <v>195</v>
      </c>
      <c r="J375" t="s">
        <v>897</v>
      </c>
      <c r="K375" t="s">
        <v>455</v>
      </c>
      <c r="L375" s="103">
        <v>99460</v>
      </c>
      <c r="M375">
        <v>0</v>
      </c>
      <c r="N375" t="s">
        <v>901</v>
      </c>
      <c r="O375" t="s">
        <v>545</v>
      </c>
      <c r="P375" t="s">
        <v>458</v>
      </c>
      <c r="R375">
        <v>0</v>
      </c>
      <c r="S375" t="s">
        <v>459</v>
      </c>
      <c r="T375" t="s">
        <v>458</v>
      </c>
      <c r="U375" t="s">
        <v>460</v>
      </c>
      <c r="V375" t="s">
        <v>458</v>
      </c>
    </row>
    <row r="376" spans="1:22" x14ac:dyDescent="0.2">
      <c r="A376" s="102">
        <v>43122</v>
      </c>
      <c r="B376" t="s">
        <v>896</v>
      </c>
      <c r="C376" t="s">
        <v>541</v>
      </c>
      <c r="D376" s="58">
        <v>702.05</v>
      </c>
      <c r="E376" t="s">
        <v>452</v>
      </c>
      <c r="F376">
        <v>3012</v>
      </c>
      <c r="G376" t="s">
        <v>603</v>
      </c>
      <c r="H376">
        <v>40</v>
      </c>
      <c r="I376">
        <v>195</v>
      </c>
      <c r="J376" t="s">
        <v>897</v>
      </c>
      <c r="K376" t="s">
        <v>455</v>
      </c>
      <c r="L376" s="103">
        <v>109895</v>
      </c>
      <c r="M376">
        <v>0</v>
      </c>
      <c r="N376" t="s">
        <v>902</v>
      </c>
      <c r="O376" t="s">
        <v>545</v>
      </c>
      <c r="P376" t="s">
        <v>458</v>
      </c>
      <c r="R376">
        <v>0</v>
      </c>
      <c r="S376" t="s">
        <v>459</v>
      </c>
      <c r="T376" t="s">
        <v>458</v>
      </c>
      <c r="U376" t="s">
        <v>460</v>
      </c>
      <c r="V376" t="s">
        <v>458</v>
      </c>
    </row>
    <row r="377" spans="1:22" x14ac:dyDescent="0.2">
      <c r="A377" s="102">
        <v>43122</v>
      </c>
      <c r="B377" t="s">
        <v>896</v>
      </c>
      <c r="C377" t="s">
        <v>541</v>
      </c>
      <c r="D377" s="58">
        <v>702.05</v>
      </c>
      <c r="E377" t="s">
        <v>452</v>
      </c>
      <c r="F377">
        <v>3010</v>
      </c>
      <c r="G377" t="s">
        <v>453</v>
      </c>
      <c r="H377">
        <v>40</v>
      </c>
      <c r="I377">
        <v>195</v>
      </c>
      <c r="J377" t="s">
        <v>897</v>
      </c>
      <c r="K377" t="s">
        <v>455</v>
      </c>
      <c r="L377" s="103">
        <v>121404</v>
      </c>
      <c r="M377">
        <v>0</v>
      </c>
      <c r="N377" t="s">
        <v>903</v>
      </c>
      <c r="O377" t="s">
        <v>545</v>
      </c>
      <c r="P377" t="s">
        <v>458</v>
      </c>
      <c r="R377">
        <v>0</v>
      </c>
      <c r="S377" t="s">
        <v>459</v>
      </c>
      <c r="T377" t="s">
        <v>458</v>
      </c>
      <c r="U377" t="s">
        <v>460</v>
      </c>
      <c r="V377" t="s">
        <v>458</v>
      </c>
    </row>
    <row r="378" spans="1:22" x14ac:dyDescent="0.2">
      <c r="A378" s="102">
        <v>43122</v>
      </c>
      <c r="B378" t="s">
        <v>896</v>
      </c>
      <c r="C378" t="s">
        <v>541</v>
      </c>
      <c r="D378" s="58">
        <v>702.05</v>
      </c>
      <c r="E378" t="s">
        <v>452</v>
      </c>
      <c r="F378">
        <v>3003</v>
      </c>
      <c r="G378" t="s">
        <v>474</v>
      </c>
      <c r="H378">
        <v>42.5</v>
      </c>
      <c r="I378">
        <v>195</v>
      </c>
      <c r="J378" t="s">
        <v>897</v>
      </c>
      <c r="K378" t="s">
        <v>455</v>
      </c>
      <c r="L378" s="103">
        <v>177755</v>
      </c>
      <c r="M378">
        <v>0</v>
      </c>
      <c r="N378" t="s">
        <v>904</v>
      </c>
      <c r="O378" t="s">
        <v>545</v>
      </c>
      <c r="P378" t="s">
        <v>458</v>
      </c>
      <c r="R378">
        <v>0</v>
      </c>
      <c r="S378" t="s">
        <v>459</v>
      </c>
      <c r="T378" t="s">
        <v>458</v>
      </c>
      <c r="U378" t="s">
        <v>460</v>
      </c>
      <c r="V378" t="s">
        <v>458</v>
      </c>
    </row>
    <row r="379" spans="1:22" x14ac:dyDescent="0.2">
      <c r="A379" s="102">
        <v>43129</v>
      </c>
      <c r="B379" t="s">
        <v>896</v>
      </c>
      <c r="C379" t="s">
        <v>541</v>
      </c>
      <c r="D379" s="58">
        <v>702.05</v>
      </c>
      <c r="E379" t="s">
        <v>452</v>
      </c>
      <c r="F379">
        <v>3012</v>
      </c>
      <c r="G379" t="s">
        <v>603</v>
      </c>
      <c r="H379">
        <v>8</v>
      </c>
      <c r="I379">
        <v>195</v>
      </c>
      <c r="J379" t="s">
        <v>897</v>
      </c>
      <c r="K379" t="s">
        <v>455</v>
      </c>
      <c r="L379" s="103">
        <v>109895</v>
      </c>
      <c r="M379">
        <v>0</v>
      </c>
      <c r="N379" t="s">
        <v>905</v>
      </c>
      <c r="O379" t="s">
        <v>545</v>
      </c>
      <c r="P379" t="s">
        <v>458</v>
      </c>
      <c r="R379">
        <v>0</v>
      </c>
      <c r="S379" t="s">
        <v>459</v>
      </c>
      <c r="T379" t="s">
        <v>458</v>
      </c>
      <c r="U379" t="s">
        <v>460</v>
      </c>
      <c r="V379" t="s">
        <v>458</v>
      </c>
    </row>
    <row r="380" spans="1:22" x14ac:dyDescent="0.2">
      <c r="A380" s="102">
        <v>43318</v>
      </c>
      <c r="B380" t="s">
        <v>896</v>
      </c>
      <c r="C380" t="s">
        <v>541</v>
      </c>
      <c r="D380" s="58">
        <v>702.05</v>
      </c>
      <c r="E380" t="s">
        <v>452</v>
      </c>
      <c r="F380">
        <v>3011</v>
      </c>
      <c r="G380" t="s">
        <v>487</v>
      </c>
      <c r="H380">
        <v>10</v>
      </c>
      <c r="I380">
        <v>195</v>
      </c>
      <c r="J380" t="s">
        <v>897</v>
      </c>
      <c r="K380" t="s">
        <v>455</v>
      </c>
      <c r="L380" s="103">
        <v>115059</v>
      </c>
      <c r="M380">
        <v>0</v>
      </c>
      <c r="N380" t="s">
        <v>906</v>
      </c>
      <c r="O380" t="s">
        <v>545</v>
      </c>
      <c r="P380" t="s">
        <v>458</v>
      </c>
      <c r="R380">
        <v>0</v>
      </c>
      <c r="S380" t="s">
        <v>459</v>
      </c>
      <c r="T380" t="s">
        <v>458</v>
      </c>
      <c r="U380" t="s">
        <v>460</v>
      </c>
      <c r="V380" t="s">
        <v>458</v>
      </c>
    </row>
    <row r="381" spans="1:22" x14ac:dyDescent="0.2">
      <c r="A381" s="102">
        <v>43318</v>
      </c>
      <c r="B381" t="s">
        <v>896</v>
      </c>
      <c r="C381" t="s">
        <v>541</v>
      </c>
      <c r="D381" s="58">
        <v>702.05</v>
      </c>
      <c r="E381" t="s">
        <v>452</v>
      </c>
      <c r="F381">
        <v>3003</v>
      </c>
      <c r="G381" t="s">
        <v>474</v>
      </c>
      <c r="H381">
        <v>32</v>
      </c>
      <c r="I381">
        <v>195</v>
      </c>
      <c r="J381" t="s">
        <v>897</v>
      </c>
      <c r="K381" t="s">
        <v>455</v>
      </c>
      <c r="L381" s="103">
        <v>177755</v>
      </c>
      <c r="M381">
        <v>0</v>
      </c>
      <c r="N381" t="s">
        <v>907</v>
      </c>
      <c r="O381" t="s">
        <v>545</v>
      </c>
      <c r="P381" t="s">
        <v>458</v>
      </c>
      <c r="R381">
        <v>0</v>
      </c>
      <c r="S381" t="s">
        <v>459</v>
      </c>
      <c r="T381" t="s">
        <v>458</v>
      </c>
      <c r="U381" t="s">
        <v>460</v>
      </c>
      <c r="V381" t="s">
        <v>458</v>
      </c>
    </row>
    <row r="382" spans="1:22" x14ac:dyDescent="0.2">
      <c r="A382" s="102">
        <v>43318</v>
      </c>
      <c r="B382" t="s">
        <v>896</v>
      </c>
      <c r="C382" t="s">
        <v>541</v>
      </c>
      <c r="D382" s="58">
        <v>702.05</v>
      </c>
      <c r="E382" t="s">
        <v>452</v>
      </c>
      <c r="F382">
        <v>3010</v>
      </c>
      <c r="G382" t="s">
        <v>453</v>
      </c>
      <c r="H382">
        <v>48</v>
      </c>
      <c r="I382">
        <v>195</v>
      </c>
      <c r="J382" t="s">
        <v>897</v>
      </c>
      <c r="K382" t="s">
        <v>455</v>
      </c>
      <c r="L382" s="103">
        <v>121404</v>
      </c>
      <c r="M382">
        <v>0</v>
      </c>
      <c r="N382" t="s">
        <v>908</v>
      </c>
      <c r="O382" t="s">
        <v>545</v>
      </c>
      <c r="P382" t="s">
        <v>458</v>
      </c>
      <c r="R382">
        <v>0</v>
      </c>
      <c r="S382" t="s">
        <v>459</v>
      </c>
      <c r="T382" t="s">
        <v>458</v>
      </c>
      <c r="U382" t="s">
        <v>460</v>
      </c>
      <c r="V382" t="s">
        <v>458</v>
      </c>
    </row>
    <row r="383" spans="1:22" x14ac:dyDescent="0.2">
      <c r="A383" s="102">
        <v>43325</v>
      </c>
      <c r="B383" t="s">
        <v>896</v>
      </c>
      <c r="C383" t="s">
        <v>541</v>
      </c>
      <c r="D383" s="58">
        <v>702.05</v>
      </c>
      <c r="E383" t="s">
        <v>452</v>
      </c>
      <c r="F383">
        <v>3011</v>
      </c>
      <c r="G383" t="s">
        <v>487</v>
      </c>
      <c r="H383">
        <v>8</v>
      </c>
      <c r="I383">
        <v>195</v>
      </c>
      <c r="J383" t="s">
        <v>897</v>
      </c>
      <c r="K383" t="s">
        <v>455</v>
      </c>
      <c r="L383" s="103">
        <v>115059</v>
      </c>
      <c r="M383">
        <v>0</v>
      </c>
      <c r="N383" t="s">
        <v>909</v>
      </c>
      <c r="O383" t="s">
        <v>545</v>
      </c>
      <c r="P383" t="s">
        <v>458</v>
      </c>
      <c r="R383">
        <v>0</v>
      </c>
      <c r="S383" t="s">
        <v>459</v>
      </c>
      <c r="T383" t="s">
        <v>458</v>
      </c>
      <c r="U383" t="s">
        <v>460</v>
      </c>
      <c r="V383" t="s">
        <v>458</v>
      </c>
    </row>
    <row r="384" spans="1:22" x14ac:dyDescent="0.2">
      <c r="A384" s="102">
        <v>43325</v>
      </c>
      <c r="B384" t="s">
        <v>896</v>
      </c>
      <c r="C384" t="s">
        <v>541</v>
      </c>
      <c r="D384" s="58">
        <v>702.05</v>
      </c>
      <c r="E384" t="s">
        <v>452</v>
      </c>
      <c r="F384">
        <v>3010</v>
      </c>
      <c r="G384" t="s">
        <v>453</v>
      </c>
      <c r="H384">
        <v>10</v>
      </c>
      <c r="I384">
        <v>195</v>
      </c>
      <c r="J384" t="s">
        <v>897</v>
      </c>
      <c r="K384" t="s">
        <v>455</v>
      </c>
      <c r="L384" s="103">
        <v>121404</v>
      </c>
      <c r="M384">
        <v>0</v>
      </c>
      <c r="N384" t="s">
        <v>910</v>
      </c>
      <c r="O384" t="s">
        <v>545</v>
      </c>
      <c r="P384" t="s">
        <v>458</v>
      </c>
      <c r="R384">
        <v>0</v>
      </c>
      <c r="S384" t="s">
        <v>459</v>
      </c>
      <c r="T384" t="s">
        <v>458</v>
      </c>
      <c r="U384" t="s">
        <v>460</v>
      </c>
      <c r="V384" t="s">
        <v>458</v>
      </c>
    </row>
    <row r="385" spans="1:22" x14ac:dyDescent="0.2">
      <c r="A385" s="102">
        <v>43325</v>
      </c>
      <c r="B385" t="s">
        <v>896</v>
      </c>
      <c r="C385" t="s">
        <v>541</v>
      </c>
      <c r="D385" s="58">
        <v>702.05</v>
      </c>
      <c r="E385" t="s">
        <v>452</v>
      </c>
      <c r="F385">
        <v>3003</v>
      </c>
      <c r="G385" t="s">
        <v>474</v>
      </c>
      <c r="H385">
        <v>16</v>
      </c>
      <c r="I385">
        <v>195</v>
      </c>
      <c r="J385" t="s">
        <v>897</v>
      </c>
      <c r="K385" t="s">
        <v>455</v>
      </c>
      <c r="L385" s="103">
        <v>177755</v>
      </c>
      <c r="M385">
        <v>0</v>
      </c>
      <c r="N385" t="s">
        <v>911</v>
      </c>
      <c r="O385" t="s">
        <v>545</v>
      </c>
      <c r="P385" t="s">
        <v>458</v>
      </c>
      <c r="R385">
        <v>0</v>
      </c>
      <c r="S385" t="s">
        <v>459</v>
      </c>
      <c r="T385" t="s">
        <v>458</v>
      </c>
      <c r="U385" t="s">
        <v>460</v>
      </c>
      <c r="V385" t="s">
        <v>458</v>
      </c>
    </row>
    <row r="386" spans="1:22" x14ac:dyDescent="0.2">
      <c r="A386" s="102">
        <v>43332</v>
      </c>
      <c r="B386" t="s">
        <v>896</v>
      </c>
      <c r="C386" t="s">
        <v>541</v>
      </c>
      <c r="D386" s="58">
        <v>702.05</v>
      </c>
      <c r="E386" t="s">
        <v>452</v>
      </c>
      <c r="F386">
        <v>3003</v>
      </c>
      <c r="G386" t="s">
        <v>474</v>
      </c>
      <c r="H386">
        <v>8</v>
      </c>
      <c r="I386">
        <v>195</v>
      </c>
      <c r="J386" t="s">
        <v>897</v>
      </c>
      <c r="K386" t="s">
        <v>455</v>
      </c>
      <c r="L386" s="103">
        <v>177755</v>
      </c>
      <c r="M386">
        <v>0</v>
      </c>
      <c r="N386" t="s">
        <v>912</v>
      </c>
      <c r="O386" t="s">
        <v>545</v>
      </c>
      <c r="P386" t="s">
        <v>458</v>
      </c>
      <c r="R386">
        <v>0</v>
      </c>
      <c r="S386" t="s">
        <v>459</v>
      </c>
      <c r="T386" t="s">
        <v>458</v>
      </c>
      <c r="U386" t="s">
        <v>460</v>
      </c>
      <c r="V386" t="s">
        <v>458</v>
      </c>
    </row>
    <row r="387" spans="1:22" x14ac:dyDescent="0.2">
      <c r="A387" s="102">
        <v>43332</v>
      </c>
      <c r="B387" t="s">
        <v>896</v>
      </c>
      <c r="C387" t="s">
        <v>541</v>
      </c>
      <c r="D387" s="58">
        <v>702.05</v>
      </c>
      <c r="E387" t="s">
        <v>452</v>
      </c>
      <c r="F387">
        <v>3010</v>
      </c>
      <c r="G387" t="s">
        <v>453</v>
      </c>
      <c r="H387">
        <v>16</v>
      </c>
      <c r="I387">
        <v>195</v>
      </c>
      <c r="J387" t="s">
        <v>897</v>
      </c>
      <c r="K387" t="s">
        <v>455</v>
      </c>
      <c r="L387" s="103">
        <v>121404</v>
      </c>
      <c r="M387">
        <v>0</v>
      </c>
      <c r="N387" t="s">
        <v>913</v>
      </c>
      <c r="O387" t="s">
        <v>545</v>
      </c>
      <c r="P387" t="s">
        <v>458</v>
      </c>
      <c r="R387">
        <v>0</v>
      </c>
      <c r="S387" t="s">
        <v>459</v>
      </c>
      <c r="T387" t="s">
        <v>458</v>
      </c>
      <c r="U387" t="s">
        <v>460</v>
      </c>
      <c r="V387" t="s">
        <v>458</v>
      </c>
    </row>
    <row r="388" spans="1:22" x14ac:dyDescent="0.2">
      <c r="A388" s="102">
        <v>43339</v>
      </c>
      <c r="B388" t="s">
        <v>896</v>
      </c>
      <c r="C388" t="s">
        <v>541</v>
      </c>
      <c r="D388" s="58">
        <v>702.05</v>
      </c>
      <c r="E388" t="s">
        <v>452</v>
      </c>
      <c r="F388">
        <v>3009</v>
      </c>
      <c r="G388" t="s">
        <v>481</v>
      </c>
      <c r="H388">
        <v>3</v>
      </c>
      <c r="I388">
        <v>195</v>
      </c>
      <c r="J388" t="s">
        <v>897</v>
      </c>
      <c r="K388" t="s">
        <v>455</v>
      </c>
      <c r="L388" s="103">
        <v>120926</v>
      </c>
      <c r="M388">
        <v>0</v>
      </c>
      <c r="N388" t="s">
        <v>914</v>
      </c>
      <c r="O388" t="s">
        <v>545</v>
      </c>
      <c r="P388" t="s">
        <v>458</v>
      </c>
      <c r="R388">
        <v>0</v>
      </c>
      <c r="S388" t="s">
        <v>459</v>
      </c>
      <c r="T388" t="s">
        <v>458</v>
      </c>
      <c r="U388" t="s">
        <v>460</v>
      </c>
      <c r="V388" t="s">
        <v>458</v>
      </c>
    </row>
    <row r="389" spans="1:22" x14ac:dyDescent="0.2">
      <c r="A389" s="102">
        <v>43339</v>
      </c>
      <c r="B389" t="s">
        <v>896</v>
      </c>
      <c r="C389" t="s">
        <v>541</v>
      </c>
      <c r="D389" s="58">
        <v>702.05</v>
      </c>
      <c r="E389" t="s">
        <v>452</v>
      </c>
      <c r="F389">
        <v>3010</v>
      </c>
      <c r="G389" t="s">
        <v>453</v>
      </c>
      <c r="H389">
        <v>31.5</v>
      </c>
      <c r="I389">
        <v>195</v>
      </c>
      <c r="J389" t="s">
        <v>897</v>
      </c>
      <c r="K389" t="s">
        <v>455</v>
      </c>
      <c r="L389" s="103">
        <v>121404</v>
      </c>
      <c r="M389">
        <v>0</v>
      </c>
      <c r="N389" t="s">
        <v>915</v>
      </c>
      <c r="O389" t="s">
        <v>545</v>
      </c>
      <c r="P389" t="s">
        <v>458</v>
      </c>
      <c r="R389">
        <v>0</v>
      </c>
      <c r="S389" t="s">
        <v>459</v>
      </c>
      <c r="T389" t="s">
        <v>458</v>
      </c>
      <c r="U389" t="s">
        <v>460</v>
      </c>
      <c r="V389" t="s">
        <v>458</v>
      </c>
    </row>
    <row r="390" spans="1:22" x14ac:dyDescent="0.2">
      <c r="A390" s="102">
        <v>43339</v>
      </c>
      <c r="B390" t="s">
        <v>896</v>
      </c>
      <c r="C390" t="s">
        <v>541</v>
      </c>
      <c r="D390" s="58">
        <v>702.05</v>
      </c>
      <c r="E390" t="s">
        <v>452</v>
      </c>
      <c r="F390">
        <v>3003</v>
      </c>
      <c r="G390" t="s">
        <v>474</v>
      </c>
      <c r="H390">
        <v>37</v>
      </c>
      <c r="I390">
        <v>195</v>
      </c>
      <c r="J390" t="s">
        <v>897</v>
      </c>
      <c r="K390" t="s">
        <v>455</v>
      </c>
      <c r="L390" s="103">
        <v>177755</v>
      </c>
      <c r="M390">
        <v>0</v>
      </c>
      <c r="N390" t="s">
        <v>916</v>
      </c>
      <c r="O390" t="s">
        <v>545</v>
      </c>
      <c r="P390" t="s">
        <v>458</v>
      </c>
      <c r="R390">
        <v>0</v>
      </c>
      <c r="S390" t="s">
        <v>459</v>
      </c>
      <c r="T390" t="s">
        <v>458</v>
      </c>
      <c r="U390" t="s">
        <v>460</v>
      </c>
      <c r="V390" t="s">
        <v>458</v>
      </c>
    </row>
    <row r="391" spans="1:22" x14ac:dyDescent="0.2">
      <c r="A391" s="102">
        <v>43346</v>
      </c>
      <c r="B391" t="s">
        <v>896</v>
      </c>
      <c r="C391" t="s">
        <v>541</v>
      </c>
      <c r="D391" s="58">
        <v>702.05</v>
      </c>
      <c r="E391" t="s">
        <v>452</v>
      </c>
      <c r="F391">
        <v>3009</v>
      </c>
      <c r="G391" t="s">
        <v>481</v>
      </c>
      <c r="H391">
        <v>16</v>
      </c>
      <c r="I391">
        <v>195</v>
      </c>
      <c r="J391" t="s">
        <v>897</v>
      </c>
      <c r="K391" t="s">
        <v>455</v>
      </c>
      <c r="L391" s="103">
        <v>120926</v>
      </c>
      <c r="M391">
        <v>0</v>
      </c>
      <c r="N391" t="s">
        <v>917</v>
      </c>
      <c r="O391" t="s">
        <v>545</v>
      </c>
      <c r="P391" t="s">
        <v>458</v>
      </c>
      <c r="R391">
        <v>0</v>
      </c>
      <c r="S391" t="s">
        <v>459</v>
      </c>
      <c r="T391" t="s">
        <v>458</v>
      </c>
      <c r="U391" t="s">
        <v>460</v>
      </c>
      <c r="V391" t="s">
        <v>458</v>
      </c>
    </row>
    <row r="392" spans="1:22" x14ac:dyDescent="0.2">
      <c r="A392" s="102">
        <v>43346</v>
      </c>
      <c r="B392" t="s">
        <v>896</v>
      </c>
      <c r="C392" t="s">
        <v>541</v>
      </c>
      <c r="D392" s="58">
        <v>702.05</v>
      </c>
      <c r="E392" t="s">
        <v>452</v>
      </c>
      <c r="F392">
        <v>3010</v>
      </c>
      <c r="G392" t="s">
        <v>453</v>
      </c>
      <c r="H392">
        <v>42.5</v>
      </c>
      <c r="I392">
        <v>195</v>
      </c>
      <c r="J392" t="s">
        <v>897</v>
      </c>
      <c r="K392" t="s">
        <v>455</v>
      </c>
      <c r="L392" s="103">
        <v>121404</v>
      </c>
      <c r="M392">
        <v>0</v>
      </c>
      <c r="N392" t="s">
        <v>918</v>
      </c>
      <c r="O392" t="s">
        <v>545</v>
      </c>
      <c r="P392" t="s">
        <v>458</v>
      </c>
      <c r="R392">
        <v>0</v>
      </c>
      <c r="S392" t="s">
        <v>459</v>
      </c>
      <c r="T392" t="s">
        <v>458</v>
      </c>
      <c r="U392" t="s">
        <v>460</v>
      </c>
      <c r="V392" t="s">
        <v>458</v>
      </c>
    </row>
    <row r="393" spans="1:22" x14ac:dyDescent="0.2">
      <c r="A393" s="102">
        <v>43346</v>
      </c>
      <c r="B393" t="s">
        <v>896</v>
      </c>
      <c r="C393" t="s">
        <v>541</v>
      </c>
      <c r="D393" s="58">
        <v>702.05</v>
      </c>
      <c r="E393" t="s">
        <v>452</v>
      </c>
      <c r="F393">
        <v>3003</v>
      </c>
      <c r="G393" t="s">
        <v>474</v>
      </c>
      <c r="H393">
        <v>43.45</v>
      </c>
      <c r="I393">
        <v>195</v>
      </c>
      <c r="J393" t="s">
        <v>897</v>
      </c>
      <c r="K393" t="s">
        <v>455</v>
      </c>
      <c r="L393" s="103">
        <v>177755</v>
      </c>
      <c r="M393">
        <v>0</v>
      </c>
      <c r="N393" t="s">
        <v>919</v>
      </c>
      <c r="O393" t="s">
        <v>545</v>
      </c>
      <c r="P393" t="s">
        <v>458</v>
      </c>
      <c r="R393">
        <v>0</v>
      </c>
      <c r="S393" t="s">
        <v>459</v>
      </c>
      <c r="T393" t="s">
        <v>458</v>
      </c>
      <c r="U393" t="s">
        <v>460</v>
      </c>
      <c r="V393" t="s">
        <v>458</v>
      </c>
    </row>
    <row r="394" spans="1:22" x14ac:dyDescent="0.2">
      <c r="A394" s="102">
        <v>43353</v>
      </c>
      <c r="B394" t="s">
        <v>896</v>
      </c>
      <c r="C394" t="s">
        <v>541</v>
      </c>
      <c r="D394" s="58">
        <v>702.05</v>
      </c>
      <c r="E394" t="s">
        <v>452</v>
      </c>
      <c r="F394">
        <v>3011</v>
      </c>
      <c r="G394" t="s">
        <v>487</v>
      </c>
      <c r="H394">
        <v>23</v>
      </c>
      <c r="I394">
        <v>195</v>
      </c>
      <c r="J394" t="s">
        <v>897</v>
      </c>
      <c r="K394" t="s">
        <v>455</v>
      </c>
      <c r="L394" s="103">
        <v>115059</v>
      </c>
      <c r="M394">
        <v>0</v>
      </c>
      <c r="N394" t="s">
        <v>920</v>
      </c>
      <c r="O394" t="s">
        <v>545</v>
      </c>
      <c r="P394" t="s">
        <v>458</v>
      </c>
      <c r="R394">
        <v>0</v>
      </c>
      <c r="S394" t="s">
        <v>459</v>
      </c>
      <c r="T394" t="s">
        <v>458</v>
      </c>
      <c r="U394" t="s">
        <v>460</v>
      </c>
      <c r="V394" t="s">
        <v>458</v>
      </c>
    </row>
    <row r="395" spans="1:22" x14ac:dyDescent="0.2">
      <c r="A395" s="102">
        <v>43353</v>
      </c>
      <c r="B395" t="s">
        <v>896</v>
      </c>
      <c r="C395" t="s">
        <v>541</v>
      </c>
      <c r="D395" s="58">
        <v>702.05</v>
      </c>
      <c r="E395" t="s">
        <v>452</v>
      </c>
      <c r="F395">
        <v>3010</v>
      </c>
      <c r="G395" t="s">
        <v>453</v>
      </c>
      <c r="H395">
        <v>35</v>
      </c>
      <c r="I395">
        <v>195</v>
      </c>
      <c r="J395" t="s">
        <v>897</v>
      </c>
      <c r="K395" t="s">
        <v>455</v>
      </c>
      <c r="L395" s="103">
        <v>121404</v>
      </c>
      <c r="M395">
        <v>0</v>
      </c>
      <c r="N395" t="s">
        <v>921</v>
      </c>
      <c r="O395" t="s">
        <v>545</v>
      </c>
      <c r="P395" t="s">
        <v>458</v>
      </c>
      <c r="R395">
        <v>0</v>
      </c>
      <c r="S395" t="s">
        <v>459</v>
      </c>
      <c r="T395" t="s">
        <v>458</v>
      </c>
      <c r="U395" t="s">
        <v>460</v>
      </c>
      <c r="V395" t="s">
        <v>458</v>
      </c>
    </row>
    <row r="396" spans="1:22" x14ac:dyDescent="0.2">
      <c r="A396" s="102">
        <v>43353</v>
      </c>
      <c r="B396" t="s">
        <v>896</v>
      </c>
      <c r="C396" t="s">
        <v>541</v>
      </c>
      <c r="D396" s="58">
        <v>702.05</v>
      </c>
      <c r="E396" t="s">
        <v>452</v>
      </c>
      <c r="F396">
        <v>3003</v>
      </c>
      <c r="G396" t="s">
        <v>474</v>
      </c>
      <c r="H396">
        <v>43</v>
      </c>
      <c r="I396">
        <v>195</v>
      </c>
      <c r="J396" t="s">
        <v>897</v>
      </c>
      <c r="K396" t="s">
        <v>455</v>
      </c>
      <c r="L396" s="103">
        <v>177755</v>
      </c>
      <c r="M396">
        <v>0</v>
      </c>
      <c r="N396" t="s">
        <v>922</v>
      </c>
      <c r="O396" t="s">
        <v>545</v>
      </c>
      <c r="P396" t="s">
        <v>458</v>
      </c>
      <c r="R396">
        <v>0</v>
      </c>
      <c r="S396" t="s">
        <v>459</v>
      </c>
      <c r="T396" t="s">
        <v>458</v>
      </c>
      <c r="U396" t="s">
        <v>460</v>
      </c>
      <c r="V396" t="s">
        <v>458</v>
      </c>
    </row>
    <row r="397" spans="1:22" x14ac:dyDescent="0.2">
      <c r="A397" s="102">
        <v>43360</v>
      </c>
      <c r="B397" t="s">
        <v>896</v>
      </c>
      <c r="C397" t="s">
        <v>541</v>
      </c>
      <c r="D397" s="58">
        <v>702.05</v>
      </c>
      <c r="E397" t="s">
        <v>452</v>
      </c>
      <c r="F397">
        <v>3009</v>
      </c>
      <c r="G397" t="s">
        <v>481</v>
      </c>
      <c r="H397">
        <v>13</v>
      </c>
      <c r="I397">
        <v>195</v>
      </c>
      <c r="J397" t="s">
        <v>897</v>
      </c>
      <c r="K397" t="s">
        <v>455</v>
      </c>
      <c r="L397" s="103">
        <v>120926</v>
      </c>
      <c r="M397">
        <v>0</v>
      </c>
      <c r="N397" t="s">
        <v>923</v>
      </c>
      <c r="O397" t="s">
        <v>545</v>
      </c>
      <c r="P397" t="s">
        <v>458</v>
      </c>
      <c r="R397">
        <v>0</v>
      </c>
      <c r="S397" t="s">
        <v>459</v>
      </c>
      <c r="T397" t="s">
        <v>458</v>
      </c>
      <c r="U397" t="s">
        <v>460</v>
      </c>
      <c r="V397" t="s">
        <v>458</v>
      </c>
    </row>
    <row r="398" spans="1:22" x14ac:dyDescent="0.2">
      <c r="A398" s="102">
        <v>43360</v>
      </c>
      <c r="B398" t="s">
        <v>896</v>
      </c>
      <c r="C398" t="s">
        <v>541</v>
      </c>
      <c r="D398" s="58">
        <v>702.05</v>
      </c>
      <c r="E398" t="s">
        <v>452</v>
      </c>
      <c r="F398">
        <v>3011</v>
      </c>
      <c r="G398" t="s">
        <v>487</v>
      </c>
      <c r="H398">
        <v>53</v>
      </c>
      <c r="I398">
        <v>195</v>
      </c>
      <c r="J398" t="s">
        <v>897</v>
      </c>
      <c r="K398" t="s">
        <v>455</v>
      </c>
      <c r="L398" s="103">
        <v>115059</v>
      </c>
      <c r="M398">
        <v>0</v>
      </c>
      <c r="N398" t="s">
        <v>924</v>
      </c>
      <c r="O398" t="s">
        <v>545</v>
      </c>
      <c r="P398" t="s">
        <v>458</v>
      </c>
      <c r="R398">
        <v>0</v>
      </c>
      <c r="S398" t="s">
        <v>459</v>
      </c>
      <c r="T398" t="s">
        <v>458</v>
      </c>
      <c r="U398" t="s">
        <v>460</v>
      </c>
      <c r="V398" t="s">
        <v>458</v>
      </c>
    </row>
    <row r="399" spans="1:22" x14ac:dyDescent="0.2">
      <c r="A399" s="102">
        <v>43360</v>
      </c>
      <c r="B399" t="s">
        <v>896</v>
      </c>
      <c r="C399" t="s">
        <v>541</v>
      </c>
      <c r="D399" s="58">
        <v>702.05</v>
      </c>
      <c r="E399" t="s">
        <v>452</v>
      </c>
      <c r="F399">
        <v>3003</v>
      </c>
      <c r="G399" t="s">
        <v>474</v>
      </c>
      <c r="H399">
        <v>55</v>
      </c>
      <c r="I399">
        <v>195</v>
      </c>
      <c r="J399" t="s">
        <v>897</v>
      </c>
      <c r="K399" t="s">
        <v>455</v>
      </c>
      <c r="L399" s="103">
        <v>177755</v>
      </c>
      <c r="M399">
        <v>0</v>
      </c>
      <c r="N399" t="s">
        <v>925</v>
      </c>
      <c r="O399" t="s">
        <v>545</v>
      </c>
      <c r="P399" t="s">
        <v>458</v>
      </c>
      <c r="R399">
        <v>0</v>
      </c>
      <c r="S399" t="s">
        <v>459</v>
      </c>
      <c r="T399" t="s">
        <v>458</v>
      </c>
      <c r="U399" t="s">
        <v>460</v>
      </c>
      <c r="V399" t="s">
        <v>458</v>
      </c>
    </row>
    <row r="400" spans="1:22" x14ac:dyDescent="0.2">
      <c r="A400" s="102">
        <v>43360</v>
      </c>
      <c r="B400" t="s">
        <v>896</v>
      </c>
      <c r="C400" t="s">
        <v>541</v>
      </c>
      <c r="D400" s="58">
        <v>702.05</v>
      </c>
      <c r="E400" t="s">
        <v>452</v>
      </c>
      <c r="F400">
        <v>3010</v>
      </c>
      <c r="G400" t="s">
        <v>453</v>
      </c>
      <c r="H400">
        <v>55</v>
      </c>
      <c r="I400">
        <v>195</v>
      </c>
      <c r="J400" t="s">
        <v>897</v>
      </c>
      <c r="K400" t="s">
        <v>455</v>
      </c>
      <c r="L400" s="103">
        <v>121404</v>
      </c>
      <c r="M400">
        <v>0</v>
      </c>
      <c r="N400" t="s">
        <v>926</v>
      </c>
      <c r="O400" t="s">
        <v>545</v>
      </c>
      <c r="P400" t="s">
        <v>458</v>
      </c>
      <c r="R400">
        <v>0</v>
      </c>
      <c r="S400" t="s">
        <v>459</v>
      </c>
      <c r="T400" t="s">
        <v>458</v>
      </c>
      <c r="U400" t="s">
        <v>460</v>
      </c>
      <c r="V400" t="s">
        <v>458</v>
      </c>
    </row>
    <row r="401" spans="1:22" x14ac:dyDescent="0.2">
      <c r="A401" s="102">
        <v>43367</v>
      </c>
      <c r="B401" t="s">
        <v>896</v>
      </c>
      <c r="C401" t="s">
        <v>541</v>
      </c>
      <c r="D401" s="58">
        <v>702.05</v>
      </c>
      <c r="E401" t="s">
        <v>452</v>
      </c>
      <c r="F401">
        <v>3010</v>
      </c>
      <c r="G401" t="s">
        <v>453</v>
      </c>
      <c r="H401">
        <v>48</v>
      </c>
      <c r="I401">
        <v>195</v>
      </c>
      <c r="J401" t="s">
        <v>897</v>
      </c>
      <c r="K401" t="s">
        <v>455</v>
      </c>
      <c r="L401" s="103">
        <v>121404</v>
      </c>
      <c r="M401">
        <v>0</v>
      </c>
      <c r="N401" t="s">
        <v>927</v>
      </c>
      <c r="O401" t="s">
        <v>545</v>
      </c>
      <c r="P401" t="s">
        <v>458</v>
      </c>
      <c r="R401">
        <v>0</v>
      </c>
      <c r="S401" t="s">
        <v>459</v>
      </c>
      <c r="T401" t="s">
        <v>458</v>
      </c>
      <c r="U401" t="s">
        <v>460</v>
      </c>
      <c r="V401" t="s">
        <v>458</v>
      </c>
    </row>
    <row r="402" spans="1:22" x14ac:dyDescent="0.2">
      <c r="A402" s="102">
        <v>43367</v>
      </c>
      <c r="B402" t="s">
        <v>896</v>
      </c>
      <c r="C402" t="s">
        <v>541</v>
      </c>
      <c r="D402" s="58">
        <v>702.05</v>
      </c>
      <c r="E402" t="s">
        <v>452</v>
      </c>
      <c r="F402">
        <v>3003</v>
      </c>
      <c r="G402" t="s">
        <v>474</v>
      </c>
      <c r="H402">
        <v>53</v>
      </c>
      <c r="I402">
        <v>195</v>
      </c>
      <c r="J402" t="s">
        <v>897</v>
      </c>
      <c r="K402" t="s">
        <v>455</v>
      </c>
      <c r="L402" s="103">
        <v>177755</v>
      </c>
      <c r="M402">
        <v>0</v>
      </c>
      <c r="N402" t="s">
        <v>928</v>
      </c>
      <c r="O402" t="s">
        <v>545</v>
      </c>
      <c r="P402" t="s">
        <v>458</v>
      </c>
      <c r="R402">
        <v>0</v>
      </c>
      <c r="S402" t="s">
        <v>459</v>
      </c>
      <c r="T402" t="s">
        <v>458</v>
      </c>
      <c r="U402" t="s">
        <v>460</v>
      </c>
      <c r="V402" t="s">
        <v>458</v>
      </c>
    </row>
    <row r="403" spans="1:22" x14ac:dyDescent="0.2">
      <c r="A403" s="102">
        <v>43374</v>
      </c>
      <c r="B403" t="s">
        <v>896</v>
      </c>
      <c r="C403" t="s">
        <v>541</v>
      </c>
      <c r="D403" s="58">
        <v>702.05</v>
      </c>
      <c r="E403" t="s">
        <v>452</v>
      </c>
      <c r="F403">
        <v>3003</v>
      </c>
      <c r="G403" t="s">
        <v>474</v>
      </c>
      <c r="H403">
        <v>8</v>
      </c>
      <c r="I403">
        <v>195</v>
      </c>
      <c r="J403" t="s">
        <v>897</v>
      </c>
      <c r="K403" t="s">
        <v>455</v>
      </c>
      <c r="L403" s="103">
        <v>177755</v>
      </c>
      <c r="M403">
        <v>0</v>
      </c>
      <c r="N403" t="s">
        <v>929</v>
      </c>
      <c r="O403" t="s">
        <v>545</v>
      </c>
      <c r="P403" t="s">
        <v>458</v>
      </c>
      <c r="R403">
        <v>0</v>
      </c>
      <c r="S403" t="s">
        <v>459</v>
      </c>
      <c r="T403" t="s">
        <v>458</v>
      </c>
      <c r="U403" t="s">
        <v>460</v>
      </c>
      <c r="V403" t="s">
        <v>458</v>
      </c>
    </row>
    <row r="404" spans="1:22" x14ac:dyDescent="0.2">
      <c r="A404" s="102">
        <v>43388</v>
      </c>
      <c r="B404" t="s">
        <v>896</v>
      </c>
      <c r="C404" t="s">
        <v>541</v>
      </c>
      <c r="D404" s="58">
        <v>702.05</v>
      </c>
      <c r="E404" t="s">
        <v>452</v>
      </c>
      <c r="F404">
        <v>3003</v>
      </c>
      <c r="G404" t="s">
        <v>474</v>
      </c>
      <c r="H404">
        <v>42.27</v>
      </c>
      <c r="I404">
        <v>195</v>
      </c>
      <c r="J404" t="s">
        <v>897</v>
      </c>
      <c r="K404" t="s">
        <v>455</v>
      </c>
      <c r="L404" s="103">
        <v>177755</v>
      </c>
      <c r="M404">
        <v>0</v>
      </c>
      <c r="N404" t="s">
        <v>930</v>
      </c>
      <c r="O404" t="s">
        <v>545</v>
      </c>
      <c r="P404" t="s">
        <v>458</v>
      </c>
      <c r="R404">
        <v>0</v>
      </c>
      <c r="S404" t="s">
        <v>459</v>
      </c>
      <c r="T404" t="s">
        <v>458</v>
      </c>
      <c r="U404" t="s">
        <v>460</v>
      </c>
      <c r="V404" t="s">
        <v>458</v>
      </c>
    </row>
    <row r="405" spans="1:22" x14ac:dyDescent="0.2">
      <c r="A405" s="102">
        <v>43388</v>
      </c>
      <c r="B405" t="s">
        <v>896</v>
      </c>
      <c r="C405" t="s">
        <v>541</v>
      </c>
      <c r="D405" s="58">
        <v>702.05</v>
      </c>
      <c r="E405" t="s">
        <v>452</v>
      </c>
      <c r="F405">
        <v>3009</v>
      </c>
      <c r="G405" t="s">
        <v>481</v>
      </c>
      <c r="H405">
        <v>42.3</v>
      </c>
      <c r="I405">
        <v>195</v>
      </c>
      <c r="J405" t="s">
        <v>897</v>
      </c>
      <c r="K405" t="s">
        <v>455</v>
      </c>
      <c r="L405" s="103">
        <v>120926</v>
      </c>
      <c r="M405">
        <v>0</v>
      </c>
      <c r="N405" t="s">
        <v>931</v>
      </c>
      <c r="O405" t="s">
        <v>545</v>
      </c>
      <c r="P405" t="s">
        <v>458</v>
      </c>
      <c r="R405">
        <v>0</v>
      </c>
      <c r="S405" t="s">
        <v>459</v>
      </c>
      <c r="T405" t="s">
        <v>458</v>
      </c>
      <c r="U405" t="s">
        <v>460</v>
      </c>
      <c r="V405" t="s">
        <v>458</v>
      </c>
    </row>
    <row r="406" spans="1:22" x14ac:dyDescent="0.2">
      <c r="A406" s="102">
        <v>43405</v>
      </c>
      <c r="B406" t="s">
        <v>896</v>
      </c>
      <c r="C406" t="s">
        <v>541</v>
      </c>
      <c r="D406" s="58">
        <v>702.05</v>
      </c>
      <c r="E406" t="s">
        <v>452</v>
      </c>
      <c r="F406">
        <v>3003</v>
      </c>
      <c r="G406" t="s">
        <v>474</v>
      </c>
      <c r="H406">
        <v>7</v>
      </c>
      <c r="I406">
        <v>201</v>
      </c>
      <c r="J406" t="s">
        <v>932</v>
      </c>
      <c r="K406" t="s">
        <v>290</v>
      </c>
      <c r="L406" s="103">
        <v>279205</v>
      </c>
      <c r="M406">
        <v>0</v>
      </c>
      <c r="N406" t="s">
        <v>933</v>
      </c>
      <c r="O406" t="s">
        <v>934</v>
      </c>
      <c r="P406" t="s">
        <v>458</v>
      </c>
      <c r="R406">
        <v>0</v>
      </c>
      <c r="S406" t="s">
        <v>459</v>
      </c>
      <c r="T406" t="s">
        <v>458</v>
      </c>
      <c r="U406" t="s">
        <v>460</v>
      </c>
      <c r="V406" t="s">
        <v>458</v>
      </c>
    </row>
    <row r="407" spans="1:22" x14ac:dyDescent="0.2">
      <c r="A407" s="102">
        <v>43406</v>
      </c>
      <c r="B407" t="s">
        <v>896</v>
      </c>
      <c r="C407" t="s">
        <v>541</v>
      </c>
      <c r="D407" s="58">
        <v>702.05</v>
      </c>
      <c r="E407" t="s">
        <v>452</v>
      </c>
      <c r="F407">
        <v>3003</v>
      </c>
      <c r="G407" t="s">
        <v>474</v>
      </c>
      <c r="H407">
        <v>6</v>
      </c>
      <c r="I407">
        <v>201</v>
      </c>
      <c r="J407" t="s">
        <v>932</v>
      </c>
      <c r="K407" t="s">
        <v>290</v>
      </c>
      <c r="L407" s="103">
        <v>279205</v>
      </c>
      <c r="M407">
        <v>0</v>
      </c>
      <c r="N407" t="s">
        <v>935</v>
      </c>
      <c r="O407" t="s">
        <v>934</v>
      </c>
      <c r="P407" t="s">
        <v>458</v>
      </c>
      <c r="R407">
        <v>0</v>
      </c>
      <c r="S407" t="s">
        <v>459</v>
      </c>
      <c r="T407" t="s">
        <v>458</v>
      </c>
      <c r="U407" t="s">
        <v>460</v>
      </c>
      <c r="V407" t="s">
        <v>458</v>
      </c>
    </row>
    <row r="408" spans="1:22" x14ac:dyDescent="0.2">
      <c r="A408" s="102">
        <v>43409</v>
      </c>
      <c r="B408" t="s">
        <v>896</v>
      </c>
      <c r="C408" t="s">
        <v>541</v>
      </c>
      <c r="D408" s="58">
        <v>702.05</v>
      </c>
      <c r="E408" t="s">
        <v>452</v>
      </c>
      <c r="F408">
        <v>1005</v>
      </c>
      <c r="G408" t="s">
        <v>542</v>
      </c>
      <c r="H408">
        <v>2</v>
      </c>
      <c r="I408">
        <v>201</v>
      </c>
      <c r="J408" t="s">
        <v>932</v>
      </c>
      <c r="K408" t="s">
        <v>455</v>
      </c>
      <c r="L408" s="103">
        <v>372523</v>
      </c>
      <c r="M408">
        <v>0</v>
      </c>
      <c r="N408" t="s">
        <v>936</v>
      </c>
      <c r="O408" t="s">
        <v>617</v>
      </c>
      <c r="P408" t="s">
        <v>458</v>
      </c>
      <c r="R408">
        <v>0</v>
      </c>
      <c r="S408" t="s">
        <v>459</v>
      </c>
      <c r="T408" t="s">
        <v>458</v>
      </c>
      <c r="U408" t="s">
        <v>460</v>
      </c>
      <c r="V408" t="s">
        <v>458</v>
      </c>
    </row>
    <row r="409" spans="1:22" x14ac:dyDescent="0.2">
      <c r="A409" s="102">
        <v>43411</v>
      </c>
      <c r="B409" t="s">
        <v>896</v>
      </c>
      <c r="C409" t="s">
        <v>541</v>
      </c>
      <c r="D409" s="58">
        <v>702.05</v>
      </c>
      <c r="E409" t="s">
        <v>452</v>
      </c>
      <c r="F409">
        <v>3008</v>
      </c>
      <c r="G409" t="s">
        <v>550</v>
      </c>
      <c r="H409">
        <v>8</v>
      </c>
      <c r="I409">
        <v>201</v>
      </c>
      <c r="J409" t="s">
        <v>932</v>
      </c>
      <c r="K409" t="s">
        <v>290</v>
      </c>
      <c r="L409" s="103">
        <v>236806</v>
      </c>
      <c r="M409">
        <v>0</v>
      </c>
      <c r="N409" t="s">
        <v>937</v>
      </c>
      <c r="O409" t="s">
        <v>615</v>
      </c>
      <c r="P409" t="s">
        <v>458</v>
      </c>
      <c r="R409">
        <v>0</v>
      </c>
      <c r="S409" t="s">
        <v>459</v>
      </c>
      <c r="T409" t="s">
        <v>458</v>
      </c>
      <c r="U409" t="s">
        <v>460</v>
      </c>
      <c r="V409" t="s">
        <v>458</v>
      </c>
    </row>
    <row r="410" spans="1:22" x14ac:dyDescent="0.2">
      <c r="A410" s="102">
        <v>43411</v>
      </c>
      <c r="B410" t="s">
        <v>896</v>
      </c>
      <c r="C410" t="s">
        <v>541</v>
      </c>
      <c r="D410" s="58">
        <v>702.05</v>
      </c>
      <c r="E410" t="s">
        <v>452</v>
      </c>
      <c r="F410">
        <v>3003</v>
      </c>
      <c r="G410" t="s">
        <v>474</v>
      </c>
      <c r="H410">
        <v>8</v>
      </c>
      <c r="I410">
        <v>201</v>
      </c>
      <c r="J410" t="s">
        <v>932</v>
      </c>
      <c r="K410" t="s">
        <v>290</v>
      </c>
      <c r="L410" s="103">
        <v>279205</v>
      </c>
      <c r="M410">
        <v>0</v>
      </c>
      <c r="N410" t="s">
        <v>938</v>
      </c>
      <c r="O410" t="s">
        <v>934</v>
      </c>
      <c r="P410" t="s">
        <v>458</v>
      </c>
      <c r="R410">
        <v>0</v>
      </c>
      <c r="S410" t="s">
        <v>459</v>
      </c>
      <c r="T410" t="s">
        <v>458</v>
      </c>
      <c r="U410" t="s">
        <v>460</v>
      </c>
      <c r="V410" t="s">
        <v>458</v>
      </c>
    </row>
    <row r="411" spans="1:22" x14ac:dyDescent="0.2">
      <c r="A411" s="102">
        <v>43411</v>
      </c>
      <c r="B411" t="s">
        <v>896</v>
      </c>
      <c r="C411" t="s">
        <v>541</v>
      </c>
      <c r="D411" s="58">
        <v>702.05</v>
      </c>
      <c r="E411" t="s">
        <v>452</v>
      </c>
      <c r="F411">
        <v>1005</v>
      </c>
      <c r="G411" t="s">
        <v>542</v>
      </c>
      <c r="H411">
        <v>6</v>
      </c>
      <c r="I411">
        <v>201</v>
      </c>
      <c r="J411" t="s">
        <v>932</v>
      </c>
      <c r="K411" t="s">
        <v>455</v>
      </c>
      <c r="L411" s="103">
        <v>372523</v>
      </c>
      <c r="M411">
        <v>0</v>
      </c>
      <c r="N411" t="s">
        <v>939</v>
      </c>
      <c r="O411" t="s">
        <v>617</v>
      </c>
      <c r="P411" t="s">
        <v>458</v>
      </c>
      <c r="R411">
        <v>0</v>
      </c>
      <c r="S411" t="s">
        <v>459</v>
      </c>
      <c r="T411" t="s">
        <v>458</v>
      </c>
      <c r="U411" t="s">
        <v>460</v>
      </c>
      <c r="V411" t="s">
        <v>458</v>
      </c>
    </row>
    <row r="412" spans="1:22" x14ac:dyDescent="0.2">
      <c r="A412" s="102">
        <v>43412</v>
      </c>
      <c r="B412" t="s">
        <v>896</v>
      </c>
      <c r="C412" t="s">
        <v>541</v>
      </c>
      <c r="D412" s="58">
        <v>702.05</v>
      </c>
      <c r="E412" t="s">
        <v>452</v>
      </c>
      <c r="F412">
        <v>3008</v>
      </c>
      <c r="G412" t="s">
        <v>550</v>
      </c>
      <c r="H412">
        <v>8</v>
      </c>
      <c r="I412">
        <v>201</v>
      </c>
      <c r="J412" t="s">
        <v>932</v>
      </c>
      <c r="K412" t="s">
        <v>290</v>
      </c>
      <c r="L412" s="103">
        <v>236806</v>
      </c>
      <c r="M412">
        <v>0</v>
      </c>
      <c r="N412" t="s">
        <v>940</v>
      </c>
      <c r="O412" t="s">
        <v>615</v>
      </c>
      <c r="P412" t="s">
        <v>458</v>
      </c>
      <c r="R412">
        <v>0</v>
      </c>
      <c r="S412" t="s">
        <v>459</v>
      </c>
      <c r="T412" t="s">
        <v>458</v>
      </c>
      <c r="U412" t="s">
        <v>460</v>
      </c>
      <c r="V412" t="s">
        <v>458</v>
      </c>
    </row>
    <row r="413" spans="1:22" x14ac:dyDescent="0.2">
      <c r="A413" s="102">
        <v>43412</v>
      </c>
      <c r="B413" t="s">
        <v>896</v>
      </c>
      <c r="C413" t="s">
        <v>541</v>
      </c>
      <c r="D413" s="58">
        <v>702.05</v>
      </c>
      <c r="E413" t="s">
        <v>452</v>
      </c>
      <c r="F413">
        <v>3003</v>
      </c>
      <c r="G413" t="s">
        <v>474</v>
      </c>
      <c r="H413">
        <v>8</v>
      </c>
      <c r="I413">
        <v>201</v>
      </c>
      <c r="J413" t="s">
        <v>932</v>
      </c>
      <c r="K413" t="s">
        <v>290</v>
      </c>
      <c r="L413" s="103">
        <v>279205</v>
      </c>
      <c r="M413">
        <v>0</v>
      </c>
      <c r="N413" t="s">
        <v>941</v>
      </c>
      <c r="O413" t="s">
        <v>934</v>
      </c>
      <c r="P413" t="s">
        <v>458</v>
      </c>
      <c r="R413">
        <v>0</v>
      </c>
      <c r="S413" t="s">
        <v>459</v>
      </c>
      <c r="T413" t="s">
        <v>458</v>
      </c>
      <c r="U413" t="s">
        <v>460</v>
      </c>
      <c r="V413" t="s">
        <v>458</v>
      </c>
    </row>
    <row r="414" spans="1:22" x14ac:dyDescent="0.2">
      <c r="A414" s="102">
        <v>43412</v>
      </c>
      <c r="B414" t="s">
        <v>896</v>
      </c>
      <c r="C414" t="s">
        <v>541</v>
      </c>
      <c r="D414" s="58">
        <v>702.05</v>
      </c>
      <c r="E414" t="s">
        <v>452</v>
      </c>
      <c r="F414">
        <v>1005</v>
      </c>
      <c r="G414" t="s">
        <v>542</v>
      </c>
      <c r="H414">
        <v>6</v>
      </c>
      <c r="I414">
        <v>201</v>
      </c>
      <c r="J414" t="s">
        <v>932</v>
      </c>
      <c r="K414" t="s">
        <v>455</v>
      </c>
      <c r="L414" s="103">
        <v>372523</v>
      </c>
      <c r="M414">
        <v>0</v>
      </c>
      <c r="N414" t="s">
        <v>942</v>
      </c>
      <c r="O414" t="s">
        <v>617</v>
      </c>
      <c r="P414" t="s">
        <v>458</v>
      </c>
      <c r="R414">
        <v>0</v>
      </c>
      <c r="S414" t="s">
        <v>459</v>
      </c>
      <c r="T414" t="s">
        <v>458</v>
      </c>
      <c r="U414" t="s">
        <v>460</v>
      </c>
      <c r="V414" t="s">
        <v>458</v>
      </c>
    </row>
    <row r="415" spans="1:22" x14ac:dyDescent="0.2">
      <c r="A415" s="102">
        <v>43413</v>
      </c>
      <c r="B415" t="s">
        <v>896</v>
      </c>
      <c r="C415" t="s">
        <v>541</v>
      </c>
      <c r="D415" s="58">
        <v>702.05</v>
      </c>
      <c r="E415" t="s">
        <v>452</v>
      </c>
      <c r="F415">
        <v>3008</v>
      </c>
      <c r="G415" t="s">
        <v>550</v>
      </c>
      <c r="H415">
        <v>4</v>
      </c>
      <c r="I415">
        <v>201</v>
      </c>
      <c r="J415" t="s">
        <v>932</v>
      </c>
      <c r="K415" t="s">
        <v>290</v>
      </c>
      <c r="L415" s="103">
        <v>236806</v>
      </c>
      <c r="M415">
        <v>0</v>
      </c>
      <c r="N415" t="s">
        <v>943</v>
      </c>
      <c r="O415" t="s">
        <v>615</v>
      </c>
      <c r="P415" t="s">
        <v>458</v>
      </c>
      <c r="R415">
        <v>0</v>
      </c>
      <c r="S415" t="s">
        <v>459</v>
      </c>
      <c r="T415" t="s">
        <v>458</v>
      </c>
      <c r="U415" t="s">
        <v>460</v>
      </c>
      <c r="V415" t="s">
        <v>458</v>
      </c>
    </row>
    <row r="416" spans="1:22" x14ac:dyDescent="0.2">
      <c r="A416" s="102">
        <v>43413</v>
      </c>
      <c r="B416" t="s">
        <v>896</v>
      </c>
      <c r="C416" t="s">
        <v>541</v>
      </c>
      <c r="D416" s="58">
        <v>702.05</v>
      </c>
      <c r="E416" t="s">
        <v>452</v>
      </c>
      <c r="F416">
        <v>3003</v>
      </c>
      <c r="G416" t="s">
        <v>474</v>
      </c>
      <c r="H416">
        <v>8</v>
      </c>
      <c r="I416">
        <v>201</v>
      </c>
      <c r="J416" t="s">
        <v>932</v>
      </c>
      <c r="K416" t="s">
        <v>290</v>
      </c>
      <c r="L416" s="103">
        <v>279205</v>
      </c>
      <c r="M416">
        <v>0</v>
      </c>
      <c r="N416" t="s">
        <v>944</v>
      </c>
      <c r="O416" t="s">
        <v>934</v>
      </c>
      <c r="P416" t="s">
        <v>458</v>
      </c>
      <c r="R416">
        <v>0</v>
      </c>
      <c r="S416" t="s">
        <v>459</v>
      </c>
      <c r="T416" t="s">
        <v>458</v>
      </c>
      <c r="U416" t="s">
        <v>460</v>
      </c>
      <c r="V416" t="s">
        <v>458</v>
      </c>
    </row>
    <row r="417" spans="1:22" x14ac:dyDescent="0.2">
      <c r="A417" s="102">
        <v>43413</v>
      </c>
      <c r="B417" t="s">
        <v>896</v>
      </c>
      <c r="C417" t="s">
        <v>541</v>
      </c>
      <c r="D417" s="58">
        <v>702.05</v>
      </c>
      <c r="E417" t="s">
        <v>452</v>
      </c>
      <c r="F417">
        <v>1005</v>
      </c>
      <c r="G417" t="s">
        <v>542</v>
      </c>
      <c r="H417">
        <v>6</v>
      </c>
      <c r="I417">
        <v>201</v>
      </c>
      <c r="J417" t="s">
        <v>932</v>
      </c>
      <c r="K417" t="s">
        <v>455</v>
      </c>
      <c r="L417" s="103">
        <v>372523</v>
      </c>
      <c r="M417">
        <v>0</v>
      </c>
      <c r="N417" t="s">
        <v>945</v>
      </c>
      <c r="O417" t="s">
        <v>617</v>
      </c>
      <c r="P417" t="s">
        <v>458</v>
      </c>
      <c r="R417">
        <v>0</v>
      </c>
      <c r="S417" t="s">
        <v>459</v>
      </c>
      <c r="T417" t="s">
        <v>458</v>
      </c>
      <c r="U417" t="s">
        <v>460</v>
      </c>
      <c r="V417" t="s">
        <v>458</v>
      </c>
    </row>
    <row r="418" spans="1:22" x14ac:dyDescent="0.2">
      <c r="A418" s="102">
        <v>43416</v>
      </c>
      <c r="B418" t="s">
        <v>896</v>
      </c>
      <c r="C418" t="s">
        <v>541</v>
      </c>
      <c r="D418" s="58">
        <v>702.05</v>
      </c>
      <c r="E418" t="s">
        <v>452</v>
      </c>
      <c r="F418">
        <v>3008</v>
      </c>
      <c r="G418" t="s">
        <v>550</v>
      </c>
      <c r="H418">
        <v>4</v>
      </c>
      <c r="I418">
        <v>201</v>
      </c>
      <c r="J418" t="s">
        <v>932</v>
      </c>
      <c r="K418" t="s">
        <v>290</v>
      </c>
      <c r="L418" s="103">
        <v>236806</v>
      </c>
      <c r="M418">
        <v>0</v>
      </c>
      <c r="N418" t="s">
        <v>946</v>
      </c>
      <c r="O418" t="s">
        <v>615</v>
      </c>
      <c r="P418" t="s">
        <v>458</v>
      </c>
      <c r="R418">
        <v>0</v>
      </c>
      <c r="S418" t="s">
        <v>459</v>
      </c>
      <c r="T418" t="s">
        <v>458</v>
      </c>
      <c r="U418" t="s">
        <v>460</v>
      </c>
      <c r="V418" t="s">
        <v>458</v>
      </c>
    </row>
    <row r="419" spans="1:22" x14ac:dyDescent="0.2">
      <c r="A419" s="102">
        <v>43416</v>
      </c>
      <c r="B419" t="s">
        <v>896</v>
      </c>
      <c r="C419" t="s">
        <v>541</v>
      </c>
      <c r="D419" s="58">
        <v>702.05</v>
      </c>
      <c r="E419" t="s">
        <v>452</v>
      </c>
      <c r="F419">
        <v>3003</v>
      </c>
      <c r="G419" t="s">
        <v>474</v>
      </c>
      <c r="H419">
        <v>8</v>
      </c>
      <c r="I419">
        <v>201</v>
      </c>
      <c r="J419" t="s">
        <v>932</v>
      </c>
      <c r="K419" t="s">
        <v>290</v>
      </c>
      <c r="L419" s="103">
        <v>279205</v>
      </c>
      <c r="M419">
        <v>0</v>
      </c>
      <c r="N419" t="s">
        <v>947</v>
      </c>
      <c r="O419" t="s">
        <v>934</v>
      </c>
      <c r="P419" t="s">
        <v>458</v>
      </c>
      <c r="R419">
        <v>0</v>
      </c>
      <c r="S419" t="s">
        <v>459</v>
      </c>
      <c r="T419" t="s">
        <v>458</v>
      </c>
      <c r="U419" t="s">
        <v>460</v>
      </c>
      <c r="V419" t="s">
        <v>458</v>
      </c>
    </row>
    <row r="420" spans="1:22" x14ac:dyDescent="0.2">
      <c r="A420" s="102">
        <v>43416</v>
      </c>
      <c r="B420" t="s">
        <v>896</v>
      </c>
      <c r="C420" t="s">
        <v>541</v>
      </c>
      <c r="D420" s="58">
        <v>702.05</v>
      </c>
      <c r="E420" t="s">
        <v>452</v>
      </c>
      <c r="F420">
        <v>1005</v>
      </c>
      <c r="G420" t="s">
        <v>542</v>
      </c>
      <c r="H420">
        <v>6</v>
      </c>
      <c r="I420">
        <v>201</v>
      </c>
      <c r="J420" t="s">
        <v>932</v>
      </c>
      <c r="K420" t="s">
        <v>455</v>
      </c>
      <c r="L420" s="103">
        <v>372523</v>
      </c>
      <c r="M420">
        <v>0</v>
      </c>
      <c r="N420" t="s">
        <v>948</v>
      </c>
      <c r="O420" t="s">
        <v>617</v>
      </c>
      <c r="P420" t="s">
        <v>458</v>
      </c>
      <c r="R420">
        <v>0</v>
      </c>
      <c r="S420" t="s">
        <v>459</v>
      </c>
      <c r="T420" t="s">
        <v>458</v>
      </c>
      <c r="U420" t="s">
        <v>460</v>
      </c>
      <c r="V420" t="s">
        <v>458</v>
      </c>
    </row>
    <row r="421" spans="1:22" x14ac:dyDescent="0.2">
      <c r="A421" s="102">
        <v>43417</v>
      </c>
      <c r="B421" t="s">
        <v>896</v>
      </c>
      <c r="C421" t="s">
        <v>541</v>
      </c>
      <c r="D421" s="58">
        <v>702.05</v>
      </c>
      <c r="E421" t="s">
        <v>452</v>
      </c>
      <c r="F421">
        <v>3008</v>
      </c>
      <c r="G421" t="s">
        <v>550</v>
      </c>
      <c r="H421">
        <v>8</v>
      </c>
      <c r="I421">
        <v>201</v>
      </c>
      <c r="J421" t="s">
        <v>932</v>
      </c>
      <c r="K421" t="s">
        <v>290</v>
      </c>
      <c r="L421" s="103">
        <v>236806</v>
      </c>
      <c r="M421">
        <v>0</v>
      </c>
      <c r="N421" t="s">
        <v>949</v>
      </c>
      <c r="O421" t="s">
        <v>615</v>
      </c>
      <c r="P421" t="s">
        <v>458</v>
      </c>
      <c r="R421">
        <v>0</v>
      </c>
      <c r="S421" t="s">
        <v>459</v>
      </c>
      <c r="T421" t="s">
        <v>458</v>
      </c>
      <c r="U421" t="s">
        <v>460</v>
      </c>
      <c r="V421" t="s">
        <v>458</v>
      </c>
    </row>
    <row r="422" spans="1:22" x14ac:dyDescent="0.2">
      <c r="A422" s="102">
        <v>43417</v>
      </c>
      <c r="B422" t="s">
        <v>896</v>
      </c>
      <c r="C422" t="s">
        <v>541</v>
      </c>
      <c r="D422" s="58">
        <v>702.05</v>
      </c>
      <c r="E422" t="s">
        <v>452</v>
      </c>
      <c r="F422">
        <v>3003</v>
      </c>
      <c r="G422" t="s">
        <v>474</v>
      </c>
      <c r="H422">
        <v>8</v>
      </c>
      <c r="I422">
        <v>201</v>
      </c>
      <c r="J422" t="s">
        <v>932</v>
      </c>
      <c r="K422" t="s">
        <v>290</v>
      </c>
      <c r="L422" s="103">
        <v>279205</v>
      </c>
      <c r="M422">
        <v>0</v>
      </c>
      <c r="N422" t="s">
        <v>950</v>
      </c>
      <c r="O422" t="s">
        <v>934</v>
      </c>
      <c r="P422" t="s">
        <v>458</v>
      </c>
      <c r="R422">
        <v>0</v>
      </c>
      <c r="S422" t="s">
        <v>459</v>
      </c>
      <c r="T422" t="s">
        <v>458</v>
      </c>
      <c r="U422" t="s">
        <v>460</v>
      </c>
      <c r="V422" t="s">
        <v>458</v>
      </c>
    </row>
    <row r="423" spans="1:22" x14ac:dyDescent="0.2">
      <c r="A423" s="102">
        <v>43417</v>
      </c>
      <c r="B423" t="s">
        <v>896</v>
      </c>
      <c r="C423" t="s">
        <v>541</v>
      </c>
      <c r="D423" s="58">
        <v>702.05</v>
      </c>
      <c r="E423" t="s">
        <v>452</v>
      </c>
      <c r="F423">
        <v>1005</v>
      </c>
      <c r="G423" t="s">
        <v>542</v>
      </c>
      <c r="H423">
        <v>8</v>
      </c>
      <c r="I423">
        <v>201</v>
      </c>
      <c r="J423" t="s">
        <v>932</v>
      </c>
      <c r="K423" t="s">
        <v>455</v>
      </c>
      <c r="L423" s="103">
        <v>372523</v>
      </c>
      <c r="M423">
        <v>0</v>
      </c>
      <c r="N423" t="s">
        <v>951</v>
      </c>
      <c r="O423" t="s">
        <v>617</v>
      </c>
      <c r="P423" t="s">
        <v>458</v>
      </c>
      <c r="R423">
        <v>0</v>
      </c>
      <c r="S423" t="s">
        <v>459</v>
      </c>
      <c r="T423" t="s">
        <v>458</v>
      </c>
      <c r="U423" t="s">
        <v>460</v>
      </c>
      <c r="V423" t="s">
        <v>458</v>
      </c>
    </row>
    <row r="424" spans="1:22" x14ac:dyDescent="0.2">
      <c r="A424" s="102">
        <v>43418</v>
      </c>
      <c r="B424" t="s">
        <v>896</v>
      </c>
      <c r="C424" t="s">
        <v>541</v>
      </c>
      <c r="D424" s="58">
        <v>702.05</v>
      </c>
      <c r="E424" t="s">
        <v>452</v>
      </c>
      <c r="F424">
        <v>3008</v>
      </c>
      <c r="G424" t="s">
        <v>550</v>
      </c>
      <c r="H424">
        <v>8</v>
      </c>
      <c r="I424">
        <v>201</v>
      </c>
      <c r="J424" t="s">
        <v>932</v>
      </c>
      <c r="K424" t="s">
        <v>290</v>
      </c>
      <c r="L424" s="103">
        <v>236806</v>
      </c>
      <c r="M424">
        <v>0</v>
      </c>
      <c r="N424" t="s">
        <v>952</v>
      </c>
      <c r="O424" t="s">
        <v>615</v>
      </c>
      <c r="P424" t="s">
        <v>458</v>
      </c>
      <c r="R424">
        <v>0</v>
      </c>
      <c r="S424" t="s">
        <v>459</v>
      </c>
      <c r="T424" t="s">
        <v>458</v>
      </c>
      <c r="U424" t="s">
        <v>460</v>
      </c>
      <c r="V424" t="s">
        <v>458</v>
      </c>
    </row>
    <row r="425" spans="1:22" x14ac:dyDescent="0.2">
      <c r="A425" s="102">
        <v>43418</v>
      </c>
      <c r="B425" t="s">
        <v>896</v>
      </c>
      <c r="C425" t="s">
        <v>541</v>
      </c>
      <c r="D425" s="58">
        <v>702.05</v>
      </c>
      <c r="E425" t="s">
        <v>452</v>
      </c>
      <c r="F425">
        <v>1005</v>
      </c>
      <c r="G425" t="s">
        <v>542</v>
      </c>
      <c r="H425">
        <v>6</v>
      </c>
      <c r="I425">
        <v>201</v>
      </c>
      <c r="J425" t="s">
        <v>932</v>
      </c>
      <c r="K425" t="s">
        <v>455</v>
      </c>
      <c r="L425" s="103">
        <v>372523</v>
      </c>
      <c r="M425">
        <v>0</v>
      </c>
      <c r="N425" t="s">
        <v>953</v>
      </c>
      <c r="O425" t="s">
        <v>617</v>
      </c>
      <c r="P425" t="s">
        <v>458</v>
      </c>
      <c r="R425">
        <v>0</v>
      </c>
      <c r="S425" t="s">
        <v>459</v>
      </c>
      <c r="T425" t="s">
        <v>458</v>
      </c>
      <c r="U425" t="s">
        <v>460</v>
      </c>
      <c r="V425" t="s">
        <v>458</v>
      </c>
    </row>
    <row r="426" spans="1:22" x14ac:dyDescent="0.2">
      <c r="A426" s="102">
        <v>43419</v>
      </c>
      <c r="B426" t="s">
        <v>896</v>
      </c>
      <c r="C426" t="s">
        <v>541</v>
      </c>
      <c r="D426" s="58">
        <v>702.05</v>
      </c>
      <c r="E426" t="s">
        <v>452</v>
      </c>
      <c r="F426">
        <v>3008</v>
      </c>
      <c r="G426" t="s">
        <v>550</v>
      </c>
      <c r="H426">
        <v>8</v>
      </c>
      <c r="I426">
        <v>201</v>
      </c>
      <c r="J426" t="s">
        <v>932</v>
      </c>
      <c r="K426" t="s">
        <v>290</v>
      </c>
      <c r="L426" s="103">
        <v>236806</v>
      </c>
      <c r="M426">
        <v>0</v>
      </c>
      <c r="N426" t="s">
        <v>954</v>
      </c>
      <c r="O426" t="s">
        <v>615</v>
      </c>
      <c r="P426" t="s">
        <v>458</v>
      </c>
      <c r="R426">
        <v>0</v>
      </c>
      <c r="S426" t="s">
        <v>459</v>
      </c>
      <c r="T426" t="s">
        <v>458</v>
      </c>
      <c r="U426" t="s">
        <v>460</v>
      </c>
      <c r="V426" t="s">
        <v>458</v>
      </c>
    </row>
    <row r="427" spans="1:22" x14ac:dyDescent="0.2">
      <c r="A427" s="102">
        <v>43419</v>
      </c>
      <c r="B427" t="s">
        <v>896</v>
      </c>
      <c r="C427" t="s">
        <v>541</v>
      </c>
      <c r="D427" s="58">
        <v>702.05</v>
      </c>
      <c r="E427" t="s">
        <v>452</v>
      </c>
      <c r="F427">
        <v>1005</v>
      </c>
      <c r="G427" t="s">
        <v>542</v>
      </c>
      <c r="H427">
        <v>8</v>
      </c>
      <c r="I427">
        <v>201</v>
      </c>
      <c r="J427" t="s">
        <v>932</v>
      </c>
      <c r="K427" t="s">
        <v>455</v>
      </c>
      <c r="L427" s="103">
        <v>372523</v>
      </c>
      <c r="M427">
        <v>0</v>
      </c>
      <c r="N427" t="s">
        <v>955</v>
      </c>
      <c r="O427" t="s">
        <v>617</v>
      </c>
      <c r="P427" t="s">
        <v>458</v>
      </c>
      <c r="R427">
        <v>0</v>
      </c>
      <c r="S427" t="s">
        <v>459</v>
      </c>
      <c r="T427" t="s">
        <v>458</v>
      </c>
      <c r="U427" t="s">
        <v>460</v>
      </c>
      <c r="V427" t="s">
        <v>458</v>
      </c>
    </row>
    <row r="428" spans="1:22" x14ac:dyDescent="0.2">
      <c r="A428" s="102">
        <v>43420</v>
      </c>
      <c r="B428" t="s">
        <v>896</v>
      </c>
      <c r="C428" t="s">
        <v>541</v>
      </c>
      <c r="D428" s="58">
        <v>702.05</v>
      </c>
      <c r="E428" t="s">
        <v>452</v>
      </c>
      <c r="F428">
        <v>1005</v>
      </c>
      <c r="G428" t="s">
        <v>542</v>
      </c>
      <c r="H428">
        <v>6</v>
      </c>
      <c r="I428">
        <v>201</v>
      </c>
      <c r="J428" t="s">
        <v>932</v>
      </c>
      <c r="K428" t="s">
        <v>455</v>
      </c>
      <c r="L428" s="103">
        <v>372523</v>
      </c>
      <c r="M428">
        <v>0</v>
      </c>
      <c r="N428" t="s">
        <v>956</v>
      </c>
      <c r="O428" t="s">
        <v>957</v>
      </c>
      <c r="P428" t="s">
        <v>458</v>
      </c>
      <c r="R428">
        <v>0</v>
      </c>
      <c r="S428" t="s">
        <v>459</v>
      </c>
      <c r="T428" t="s">
        <v>458</v>
      </c>
      <c r="U428" t="s">
        <v>460</v>
      </c>
      <c r="V428" t="s">
        <v>458</v>
      </c>
    </row>
    <row r="429" spans="1:22" x14ac:dyDescent="0.2">
      <c r="A429" s="102">
        <v>43420</v>
      </c>
      <c r="B429" t="s">
        <v>896</v>
      </c>
      <c r="C429" t="s">
        <v>541</v>
      </c>
      <c r="D429" s="58">
        <v>702.05</v>
      </c>
      <c r="E429" t="s">
        <v>452</v>
      </c>
      <c r="F429">
        <v>3008</v>
      </c>
      <c r="G429" t="s">
        <v>550</v>
      </c>
      <c r="H429">
        <v>4</v>
      </c>
      <c r="I429">
        <v>201</v>
      </c>
      <c r="J429" t="s">
        <v>932</v>
      </c>
      <c r="K429" t="s">
        <v>455</v>
      </c>
      <c r="L429" s="103">
        <v>236806</v>
      </c>
      <c r="M429">
        <v>0</v>
      </c>
      <c r="N429" t="s">
        <v>958</v>
      </c>
      <c r="O429" t="s">
        <v>959</v>
      </c>
      <c r="P429" t="s">
        <v>458</v>
      </c>
      <c r="R429">
        <v>0</v>
      </c>
      <c r="S429" t="s">
        <v>459</v>
      </c>
      <c r="T429" t="s">
        <v>458</v>
      </c>
      <c r="U429" t="s">
        <v>460</v>
      </c>
      <c r="V429" t="s">
        <v>458</v>
      </c>
    </row>
    <row r="430" spans="1:22" x14ac:dyDescent="0.2">
      <c r="A430" s="102">
        <v>43423</v>
      </c>
      <c r="B430" t="s">
        <v>896</v>
      </c>
      <c r="C430" t="s">
        <v>541</v>
      </c>
      <c r="D430" s="58">
        <v>702.05</v>
      </c>
      <c r="E430" t="s">
        <v>452</v>
      </c>
      <c r="F430">
        <v>1005</v>
      </c>
      <c r="G430" t="s">
        <v>542</v>
      </c>
      <c r="H430">
        <v>8</v>
      </c>
      <c r="I430">
        <v>201</v>
      </c>
      <c r="J430" t="s">
        <v>932</v>
      </c>
      <c r="K430" t="s">
        <v>455</v>
      </c>
      <c r="L430" s="103">
        <v>372523</v>
      </c>
      <c r="M430">
        <v>0</v>
      </c>
      <c r="N430" t="s">
        <v>960</v>
      </c>
      <c r="O430" t="s">
        <v>957</v>
      </c>
      <c r="P430" t="s">
        <v>458</v>
      </c>
      <c r="R430">
        <v>0</v>
      </c>
      <c r="S430" t="s">
        <v>459</v>
      </c>
      <c r="T430" t="s">
        <v>458</v>
      </c>
      <c r="U430" t="s">
        <v>460</v>
      </c>
      <c r="V430" t="s">
        <v>458</v>
      </c>
    </row>
    <row r="431" spans="1:22" x14ac:dyDescent="0.2">
      <c r="A431" s="102">
        <v>43423</v>
      </c>
      <c r="B431" t="s">
        <v>896</v>
      </c>
      <c r="C431" t="s">
        <v>541</v>
      </c>
      <c r="D431" s="58">
        <v>702.05</v>
      </c>
      <c r="E431" t="s">
        <v>452</v>
      </c>
      <c r="F431">
        <v>3003</v>
      </c>
      <c r="G431" t="s">
        <v>474</v>
      </c>
      <c r="H431">
        <v>4</v>
      </c>
      <c r="I431">
        <v>201</v>
      </c>
      <c r="J431" t="s">
        <v>932</v>
      </c>
      <c r="K431" t="s">
        <v>455</v>
      </c>
      <c r="L431" s="103">
        <v>279205</v>
      </c>
      <c r="M431">
        <v>0</v>
      </c>
      <c r="N431" t="s">
        <v>961</v>
      </c>
      <c r="O431" t="s">
        <v>476</v>
      </c>
      <c r="P431" t="s">
        <v>458</v>
      </c>
      <c r="R431">
        <v>0</v>
      </c>
      <c r="S431" t="s">
        <v>459</v>
      </c>
      <c r="T431" t="s">
        <v>458</v>
      </c>
      <c r="U431" t="s">
        <v>460</v>
      </c>
      <c r="V431" t="s">
        <v>458</v>
      </c>
    </row>
    <row r="432" spans="1:22" x14ac:dyDescent="0.2">
      <c r="A432" s="102">
        <v>43423</v>
      </c>
      <c r="B432" t="s">
        <v>896</v>
      </c>
      <c r="C432" t="s">
        <v>541</v>
      </c>
      <c r="D432" s="58">
        <v>702.05</v>
      </c>
      <c r="E432" t="s">
        <v>452</v>
      </c>
      <c r="F432">
        <v>3008</v>
      </c>
      <c r="G432" t="s">
        <v>550</v>
      </c>
      <c r="H432">
        <v>8</v>
      </c>
      <c r="I432">
        <v>201</v>
      </c>
      <c r="J432" t="s">
        <v>932</v>
      </c>
      <c r="K432" t="s">
        <v>455</v>
      </c>
      <c r="L432" s="103">
        <v>236806</v>
      </c>
      <c r="M432">
        <v>0</v>
      </c>
      <c r="N432" t="s">
        <v>962</v>
      </c>
      <c r="O432" t="s">
        <v>959</v>
      </c>
      <c r="P432" t="s">
        <v>458</v>
      </c>
      <c r="R432">
        <v>0</v>
      </c>
      <c r="S432" t="s">
        <v>459</v>
      </c>
      <c r="T432" t="s">
        <v>458</v>
      </c>
      <c r="U432" t="s">
        <v>460</v>
      </c>
      <c r="V432" t="s">
        <v>458</v>
      </c>
    </row>
    <row r="433" spans="1:22" x14ac:dyDescent="0.2">
      <c r="A433" s="102">
        <v>43425</v>
      </c>
      <c r="B433" t="s">
        <v>896</v>
      </c>
      <c r="C433" t="s">
        <v>541</v>
      </c>
      <c r="D433" s="58">
        <v>702.05</v>
      </c>
      <c r="E433" t="s">
        <v>452</v>
      </c>
      <c r="F433">
        <v>1005</v>
      </c>
      <c r="G433" t="s">
        <v>542</v>
      </c>
      <c r="H433">
        <v>7</v>
      </c>
      <c r="I433">
        <v>201</v>
      </c>
      <c r="J433" t="s">
        <v>932</v>
      </c>
      <c r="K433" t="s">
        <v>455</v>
      </c>
      <c r="L433" s="103">
        <v>372523</v>
      </c>
      <c r="M433">
        <v>0</v>
      </c>
      <c r="N433" t="s">
        <v>963</v>
      </c>
      <c r="O433" t="s">
        <v>957</v>
      </c>
      <c r="P433" t="s">
        <v>458</v>
      </c>
      <c r="R433">
        <v>0</v>
      </c>
      <c r="S433" t="s">
        <v>459</v>
      </c>
      <c r="T433" t="s">
        <v>458</v>
      </c>
      <c r="U433" t="s">
        <v>460</v>
      </c>
      <c r="V433" t="s">
        <v>458</v>
      </c>
    </row>
    <row r="434" spans="1:22" x14ac:dyDescent="0.2">
      <c r="A434" s="102">
        <v>43425</v>
      </c>
      <c r="B434" t="s">
        <v>896</v>
      </c>
      <c r="C434" t="s">
        <v>541</v>
      </c>
      <c r="D434" s="58">
        <v>702.05</v>
      </c>
      <c r="E434" t="s">
        <v>452</v>
      </c>
      <c r="F434">
        <v>3003</v>
      </c>
      <c r="G434" t="s">
        <v>474</v>
      </c>
      <c r="H434">
        <v>6</v>
      </c>
      <c r="I434">
        <v>201</v>
      </c>
      <c r="J434" t="s">
        <v>932</v>
      </c>
      <c r="K434" t="s">
        <v>455</v>
      </c>
      <c r="L434" s="103">
        <v>279205</v>
      </c>
      <c r="M434">
        <v>0</v>
      </c>
      <c r="N434" t="s">
        <v>964</v>
      </c>
      <c r="O434" t="s">
        <v>476</v>
      </c>
      <c r="P434" t="s">
        <v>458</v>
      </c>
      <c r="R434">
        <v>0</v>
      </c>
      <c r="S434" t="s">
        <v>459</v>
      </c>
      <c r="T434" t="s">
        <v>458</v>
      </c>
      <c r="U434" t="s">
        <v>460</v>
      </c>
      <c r="V434" t="s">
        <v>458</v>
      </c>
    </row>
    <row r="435" spans="1:22" x14ac:dyDescent="0.2">
      <c r="A435" s="102">
        <v>43425</v>
      </c>
      <c r="B435" t="s">
        <v>896</v>
      </c>
      <c r="C435" t="s">
        <v>541</v>
      </c>
      <c r="D435" s="58">
        <v>702.05</v>
      </c>
      <c r="E435" t="s">
        <v>452</v>
      </c>
      <c r="F435">
        <v>3008</v>
      </c>
      <c r="G435" t="s">
        <v>550</v>
      </c>
      <c r="H435">
        <v>4</v>
      </c>
      <c r="I435">
        <v>201</v>
      </c>
      <c r="J435" t="s">
        <v>932</v>
      </c>
      <c r="K435" t="s">
        <v>455</v>
      </c>
      <c r="L435" s="103">
        <v>236806</v>
      </c>
      <c r="M435">
        <v>0</v>
      </c>
      <c r="N435" t="s">
        <v>965</v>
      </c>
      <c r="O435" t="s">
        <v>959</v>
      </c>
      <c r="P435" t="s">
        <v>458</v>
      </c>
      <c r="R435">
        <v>0</v>
      </c>
      <c r="S435" t="s">
        <v>459</v>
      </c>
      <c r="T435" t="s">
        <v>458</v>
      </c>
      <c r="U435" t="s">
        <v>460</v>
      </c>
      <c r="V435" t="s">
        <v>458</v>
      </c>
    </row>
    <row r="436" spans="1:22" x14ac:dyDescent="0.2">
      <c r="A436" s="102">
        <v>43426</v>
      </c>
      <c r="B436" t="s">
        <v>896</v>
      </c>
      <c r="C436" t="s">
        <v>541</v>
      </c>
      <c r="D436" s="58">
        <v>702.05</v>
      </c>
      <c r="E436" t="s">
        <v>452</v>
      </c>
      <c r="F436">
        <v>1005</v>
      </c>
      <c r="G436" t="s">
        <v>542</v>
      </c>
      <c r="H436">
        <v>7</v>
      </c>
      <c r="I436">
        <v>201</v>
      </c>
      <c r="J436" t="s">
        <v>932</v>
      </c>
      <c r="K436" t="s">
        <v>455</v>
      </c>
      <c r="L436" s="103">
        <v>372523</v>
      </c>
      <c r="M436">
        <v>0</v>
      </c>
      <c r="N436" t="s">
        <v>966</v>
      </c>
      <c r="O436" t="s">
        <v>957</v>
      </c>
      <c r="P436" t="s">
        <v>458</v>
      </c>
      <c r="R436">
        <v>0</v>
      </c>
      <c r="S436" t="s">
        <v>459</v>
      </c>
      <c r="T436" t="s">
        <v>458</v>
      </c>
      <c r="U436" t="s">
        <v>460</v>
      </c>
      <c r="V436" t="s">
        <v>458</v>
      </c>
    </row>
    <row r="437" spans="1:22" x14ac:dyDescent="0.2">
      <c r="A437" s="102">
        <v>43426</v>
      </c>
      <c r="B437" t="s">
        <v>896</v>
      </c>
      <c r="C437" t="s">
        <v>541</v>
      </c>
      <c r="D437" s="58">
        <v>702.05</v>
      </c>
      <c r="E437" t="s">
        <v>452</v>
      </c>
      <c r="F437">
        <v>3003</v>
      </c>
      <c r="G437" t="s">
        <v>474</v>
      </c>
      <c r="H437">
        <v>4</v>
      </c>
      <c r="I437">
        <v>201</v>
      </c>
      <c r="J437" t="s">
        <v>932</v>
      </c>
      <c r="K437" t="s">
        <v>455</v>
      </c>
      <c r="L437" s="103">
        <v>279205</v>
      </c>
      <c r="M437">
        <v>0</v>
      </c>
      <c r="N437" t="s">
        <v>967</v>
      </c>
      <c r="O437" t="s">
        <v>476</v>
      </c>
      <c r="P437" t="s">
        <v>458</v>
      </c>
      <c r="R437">
        <v>0</v>
      </c>
      <c r="S437" t="s">
        <v>459</v>
      </c>
      <c r="T437" t="s">
        <v>458</v>
      </c>
      <c r="U437" t="s">
        <v>460</v>
      </c>
      <c r="V437" t="s">
        <v>458</v>
      </c>
    </row>
    <row r="438" spans="1:22" x14ac:dyDescent="0.2">
      <c r="A438" s="102">
        <v>43427</v>
      </c>
      <c r="B438" t="s">
        <v>896</v>
      </c>
      <c r="C438" t="s">
        <v>541</v>
      </c>
      <c r="D438" s="58">
        <v>702.05</v>
      </c>
      <c r="E438" t="s">
        <v>452</v>
      </c>
      <c r="F438">
        <v>1005</v>
      </c>
      <c r="G438" t="s">
        <v>542</v>
      </c>
      <c r="H438">
        <v>7</v>
      </c>
      <c r="I438">
        <v>201</v>
      </c>
      <c r="J438" t="s">
        <v>932</v>
      </c>
      <c r="K438" t="s">
        <v>455</v>
      </c>
      <c r="L438" s="103">
        <v>372523</v>
      </c>
      <c r="M438">
        <v>0</v>
      </c>
      <c r="N438" t="s">
        <v>968</v>
      </c>
      <c r="O438" t="s">
        <v>957</v>
      </c>
      <c r="P438" t="s">
        <v>458</v>
      </c>
      <c r="R438">
        <v>0</v>
      </c>
      <c r="S438" t="s">
        <v>459</v>
      </c>
      <c r="T438" t="s">
        <v>458</v>
      </c>
      <c r="U438" t="s">
        <v>460</v>
      </c>
      <c r="V438" t="s">
        <v>458</v>
      </c>
    </row>
    <row r="439" spans="1:22" x14ac:dyDescent="0.2">
      <c r="A439" s="102">
        <v>43427</v>
      </c>
      <c r="B439" t="s">
        <v>896</v>
      </c>
      <c r="C439" t="s">
        <v>541</v>
      </c>
      <c r="D439" s="58">
        <v>702.05</v>
      </c>
      <c r="E439" t="s">
        <v>452</v>
      </c>
      <c r="F439">
        <v>3008</v>
      </c>
      <c r="G439" t="s">
        <v>550</v>
      </c>
      <c r="H439">
        <v>8</v>
      </c>
      <c r="I439">
        <v>201</v>
      </c>
      <c r="J439" t="s">
        <v>932</v>
      </c>
      <c r="K439" t="s">
        <v>455</v>
      </c>
      <c r="L439" s="103">
        <v>236806</v>
      </c>
      <c r="M439">
        <v>0</v>
      </c>
      <c r="N439" t="s">
        <v>969</v>
      </c>
      <c r="O439" t="s">
        <v>959</v>
      </c>
      <c r="P439" t="s">
        <v>458</v>
      </c>
      <c r="R439">
        <v>0</v>
      </c>
      <c r="S439" t="s">
        <v>459</v>
      </c>
      <c r="T439" t="s">
        <v>458</v>
      </c>
      <c r="U439" t="s">
        <v>460</v>
      </c>
      <c r="V439" t="s">
        <v>458</v>
      </c>
    </row>
    <row r="440" spans="1:22" x14ac:dyDescent="0.2">
      <c r="A440" s="102">
        <v>43430</v>
      </c>
      <c r="B440" t="s">
        <v>896</v>
      </c>
      <c r="C440" t="s">
        <v>541</v>
      </c>
      <c r="D440" s="58">
        <v>702.05</v>
      </c>
      <c r="E440" t="s">
        <v>452</v>
      </c>
      <c r="F440">
        <v>1005</v>
      </c>
      <c r="G440" t="s">
        <v>542</v>
      </c>
      <c r="H440">
        <v>7</v>
      </c>
      <c r="I440">
        <v>201</v>
      </c>
      <c r="J440" t="s">
        <v>932</v>
      </c>
      <c r="K440" t="s">
        <v>455</v>
      </c>
      <c r="L440" s="103">
        <v>372523</v>
      </c>
      <c r="M440">
        <v>0</v>
      </c>
      <c r="N440" t="s">
        <v>970</v>
      </c>
      <c r="O440" t="s">
        <v>957</v>
      </c>
      <c r="P440" t="s">
        <v>458</v>
      </c>
      <c r="R440">
        <v>0</v>
      </c>
      <c r="S440" t="s">
        <v>459</v>
      </c>
      <c r="T440" t="s">
        <v>458</v>
      </c>
      <c r="U440" t="s">
        <v>460</v>
      </c>
      <c r="V440" t="s">
        <v>458</v>
      </c>
    </row>
    <row r="441" spans="1:22" x14ac:dyDescent="0.2">
      <c r="A441" s="102">
        <v>43430</v>
      </c>
      <c r="B441" t="s">
        <v>896</v>
      </c>
      <c r="C441" t="s">
        <v>541</v>
      </c>
      <c r="D441" s="58">
        <v>702.05</v>
      </c>
      <c r="E441" t="s">
        <v>452</v>
      </c>
      <c r="F441">
        <v>3003</v>
      </c>
      <c r="G441" t="s">
        <v>474</v>
      </c>
      <c r="H441">
        <v>2</v>
      </c>
      <c r="I441">
        <v>201</v>
      </c>
      <c r="J441" t="s">
        <v>932</v>
      </c>
      <c r="K441" t="s">
        <v>455</v>
      </c>
      <c r="L441" s="103">
        <v>279205</v>
      </c>
      <c r="M441">
        <v>0</v>
      </c>
      <c r="N441" t="s">
        <v>971</v>
      </c>
      <c r="O441" t="s">
        <v>476</v>
      </c>
      <c r="P441" t="s">
        <v>458</v>
      </c>
      <c r="R441">
        <v>0</v>
      </c>
      <c r="S441" t="s">
        <v>459</v>
      </c>
      <c r="T441" t="s">
        <v>458</v>
      </c>
      <c r="U441" t="s">
        <v>460</v>
      </c>
      <c r="V441" t="s">
        <v>458</v>
      </c>
    </row>
    <row r="442" spans="1:22" x14ac:dyDescent="0.2">
      <c r="A442" s="102">
        <v>43430</v>
      </c>
      <c r="B442" t="s">
        <v>896</v>
      </c>
      <c r="C442" t="s">
        <v>541</v>
      </c>
      <c r="D442" s="58">
        <v>702.05</v>
      </c>
      <c r="E442" t="s">
        <v>452</v>
      </c>
      <c r="F442">
        <v>3008</v>
      </c>
      <c r="G442" t="s">
        <v>550</v>
      </c>
      <c r="H442">
        <v>7</v>
      </c>
      <c r="I442">
        <v>201</v>
      </c>
      <c r="J442" t="s">
        <v>932</v>
      </c>
      <c r="K442" t="s">
        <v>455</v>
      </c>
      <c r="L442" s="103">
        <v>236806</v>
      </c>
      <c r="M442">
        <v>0</v>
      </c>
      <c r="N442" t="s">
        <v>972</v>
      </c>
      <c r="O442" t="s">
        <v>959</v>
      </c>
      <c r="P442" t="s">
        <v>458</v>
      </c>
      <c r="R442">
        <v>0</v>
      </c>
      <c r="S442" t="s">
        <v>459</v>
      </c>
      <c r="T442" t="s">
        <v>458</v>
      </c>
      <c r="U442" t="s">
        <v>460</v>
      </c>
      <c r="V442" t="s">
        <v>458</v>
      </c>
    </row>
    <row r="443" spans="1:22" x14ac:dyDescent="0.2">
      <c r="A443" s="102">
        <v>43431</v>
      </c>
      <c r="B443" t="s">
        <v>896</v>
      </c>
      <c r="C443" t="s">
        <v>541</v>
      </c>
      <c r="D443" s="58">
        <v>702.05</v>
      </c>
      <c r="E443" t="s">
        <v>452</v>
      </c>
      <c r="F443">
        <v>1005</v>
      </c>
      <c r="G443" t="s">
        <v>542</v>
      </c>
      <c r="H443">
        <v>7</v>
      </c>
      <c r="I443">
        <v>201</v>
      </c>
      <c r="J443" t="s">
        <v>932</v>
      </c>
      <c r="K443" t="s">
        <v>455</v>
      </c>
      <c r="L443" s="103">
        <v>372523</v>
      </c>
      <c r="M443">
        <v>0</v>
      </c>
      <c r="N443" t="s">
        <v>973</v>
      </c>
      <c r="O443" t="s">
        <v>957</v>
      </c>
      <c r="P443" t="s">
        <v>458</v>
      </c>
      <c r="R443">
        <v>0</v>
      </c>
      <c r="S443" t="s">
        <v>459</v>
      </c>
      <c r="T443" t="s">
        <v>458</v>
      </c>
      <c r="U443" t="s">
        <v>460</v>
      </c>
      <c r="V443" t="s">
        <v>458</v>
      </c>
    </row>
    <row r="444" spans="1:22" x14ac:dyDescent="0.2">
      <c r="A444" s="102">
        <v>43431</v>
      </c>
      <c r="B444" t="s">
        <v>896</v>
      </c>
      <c r="C444" t="s">
        <v>541</v>
      </c>
      <c r="D444" s="58">
        <v>702.05</v>
      </c>
      <c r="E444" t="s">
        <v>452</v>
      </c>
      <c r="F444">
        <v>3008</v>
      </c>
      <c r="G444" t="s">
        <v>550</v>
      </c>
      <c r="H444">
        <v>7</v>
      </c>
      <c r="I444">
        <v>201</v>
      </c>
      <c r="J444" t="s">
        <v>932</v>
      </c>
      <c r="K444" t="s">
        <v>455</v>
      </c>
      <c r="L444" s="103">
        <v>236806</v>
      </c>
      <c r="M444">
        <v>0</v>
      </c>
      <c r="N444" t="s">
        <v>974</v>
      </c>
      <c r="O444" t="s">
        <v>959</v>
      </c>
      <c r="P444" t="s">
        <v>458</v>
      </c>
      <c r="R444">
        <v>0</v>
      </c>
      <c r="S444" t="s">
        <v>459</v>
      </c>
      <c r="T444" t="s">
        <v>458</v>
      </c>
      <c r="U444" t="s">
        <v>460</v>
      </c>
      <c r="V444" t="s">
        <v>458</v>
      </c>
    </row>
    <row r="445" spans="1:22" x14ac:dyDescent="0.2">
      <c r="A445" s="102">
        <v>43432</v>
      </c>
      <c r="B445" t="s">
        <v>896</v>
      </c>
      <c r="C445" t="s">
        <v>541</v>
      </c>
      <c r="D445" s="58">
        <v>702.05</v>
      </c>
      <c r="E445" t="s">
        <v>452</v>
      </c>
      <c r="F445">
        <v>1005</v>
      </c>
      <c r="G445" t="s">
        <v>542</v>
      </c>
      <c r="H445">
        <v>6</v>
      </c>
      <c r="I445">
        <v>201</v>
      </c>
      <c r="J445" t="s">
        <v>932</v>
      </c>
      <c r="K445" t="s">
        <v>455</v>
      </c>
      <c r="L445" s="103">
        <v>372523</v>
      </c>
      <c r="M445">
        <v>0</v>
      </c>
      <c r="N445" t="s">
        <v>975</v>
      </c>
      <c r="O445" t="s">
        <v>957</v>
      </c>
      <c r="P445" t="s">
        <v>458</v>
      </c>
      <c r="R445">
        <v>0</v>
      </c>
      <c r="S445" t="s">
        <v>459</v>
      </c>
      <c r="T445" t="s">
        <v>458</v>
      </c>
      <c r="U445" t="s">
        <v>460</v>
      </c>
      <c r="V445" t="s">
        <v>458</v>
      </c>
    </row>
    <row r="446" spans="1:22" x14ac:dyDescent="0.2">
      <c r="A446" s="102">
        <v>43432</v>
      </c>
      <c r="B446" t="s">
        <v>896</v>
      </c>
      <c r="C446" t="s">
        <v>541</v>
      </c>
      <c r="D446" s="58">
        <v>702.05</v>
      </c>
      <c r="E446" t="s">
        <v>452</v>
      </c>
      <c r="F446">
        <v>3008</v>
      </c>
      <c r="G446" t="s">
        <v>550</v>
      </c>
      <c r="H446">
        <v>3</v>
      </c>
      <c r="I446">
        <v>201</v>
      </c>
      <c r="J446" t="s">
        <v>932</v>
      </c>
      <c r="K446" t="s">
        <v>455</v>
      </c>
      <c r="L446" s="103">
        <v>236806</v>
      </c>
      <c r="M446">
        <v>0</v>
      </c>
      <c r="N446" t="s">
        <v>976</v>
      </c>
      <c r="O446" t="s">
        <v>959</v>
      </c>
      <c r="P446" t="s">
        <v>458</v>
      </c>
      <c r="R446">
        <v>0</v>
      </c>
      <c r="S446" t="s">
        <v>459</v>
      </c>
      <c r="T446" t="s">
        <v>458</v>
      </c>
      <c r="U446" t="s">
        <v>460</v>
      </c>
      <c r="V446" t="s">
        <v>458</v>
      </c>
    </row>
    <row r="447" spans="1:22" x14ac:dyDescent="0.2">
      <c r="A447" s="102">
        <v>43433</v>
      </c>
      <c r="B447" t="s">
        <v>896</v>
      </c>
      <c r="C447" t="s">
        <v>541</v>
      </c>
      <c r="D447" s="58">
        <v>702.05</v>
      </c>
      <c r="E447" t="s">
        <v>452</v>
      </c>
      <c r="F447">
        <v>1005</v>
      </c>
      <c r="G447" t="s">
        <v>542</v>
      </c>
      <c r="H447">
        <v>8</v>
      </c>
      <c r="I447">
        <v>201</v>
      </c>
      <c r="J447" t="s">
        <v>932</v>
      </c>
      <c r="K447" t="s">
        <v>455</v>
      </c>
      <c r="L447" s="103">
        <v>372523</v>
      </c>
      <c r="M447">
        <v>0</v>
      </c>
      <c r="N447" t="s">
        <v>977</v>
      </c>
      <c r="O447" t="s">
        <v>957</v>
      </c>
      <c r="P447" t="s">
        <v>458</v>
      </c>
      <c r="R447">
        <v>0</v>
      </c>
      <c r="S447" t="s">
        <v>459</v>
      </c>
      <c r="T447" t="s">
        <v>458</v>
      </c>
      <c r="U447" t="s">
        <v>460</v>
      </c>
      <c r="V447" t="s">
        <v>458</v>
      </c>
    </row>
    <row r="448" spans="1:22" x14ac:dyDescent="0.2">
      <c r="A448" s="102">
        <v>43433</v>
      </c>
      <c r="B448" t="s">
        <v>896</v>
      </c>
      <c r="C448" t="s">
        <v>541</v>
      </c>
      <c r="D448" s="58">
        <v>702.05</v>
      </c>
      <c r="E448" t="s">
        <v>452</v>
      </c>
      <c r="F448">
        <v>3008</v>
      </c>
      <c r="G448" t="s">
        <v>550</v>
      </c>
      <c r="H448">
        <v>4</v>
      </c>
      <c r="I448">
        <v>201</v>
      </c>
      <c r="J448" t="s">
        <v>932</v>
      </c>
      <c r="K448" t="s">
        <v>455</v>
      </c>
      <c r="L448" s="103">
        <v>236806</v>
      </c>
      <c r="M448">
        <v>0</v>
      </c>
      <c r="N448" t="s">
        <v>978</v>
      </c>
      <c r="O448" t="s">
        <v>959</v>
      </c>
      <c r="P448" t="s">
        <v>458</v>
      </c>
      <c r="R448">
        <v>0</v>
      </c>
      <c r="S448" t="s">
        <v>459</v>
      </c>
      <c r="T448" t="s">
        <v>458</v>
      </c>
      <c r="U448" t="s">
        <v>460</v>
      </c>
      <c r="V448" t="s">
        <v>458</v>
      </c>
    </row>
    <row r="449" spans="1:22" x14ac:dyDescent="0.2">
      <c r="A449" s="102">
        <v>43434</v>
      </c>
      <c r="B449" t="s">
        <v>896</v>
      </c>
      <c r="C449" t="s">
        <v>541</v>
      </c>
      <c r="D449" s="58">
        <v>702.05</v>
      </c>
      <c r="E449" t="s">
        <v>452</v>
      </c>
      <c r="F449">
        <v>1005</v>
      </c>
      <c r="G449" t="s">
        <v>542</v>
      </c>
      <c r="H449">
        <v>7</v>
      </c>
      <c r="I449">
        <v>201</v>
      </c>
      <c r="J449" t="s">
        <v>932</v>
      </c>
      <c r="K449" t="s">
        <v>455</v>
      </c>
      <c r="L449" s="103">
        <v>372523</v>
      </c>
      <c r="M449">
        <v>0</v>
      </c>
      <c r="N449" t="s">
        <v>979</v>
      </c>
      <c r="O449" t="s">
        <v>957</v>
      </c>
      <c r="P449" t="s">
        <v>458</v>
      </c>
      <c r="R449">
        <v>0</v>
      </c>
      <c r="S449" t="s">
        <v>459</v>
      </c>
      <c r="T449" t="s">
        <v>458</v>
      </c>
      <c r="U449" t="s">
        <v>460</v>
      </c>
      <c r="V449" t="s">
        <v>458</v>
      </c>
    </row>
    <row r="450" spans="1:22" x14ac:dyDescent="0.2">
      <c r="A450" s="102">
        <v>43434</v>
      </c>
      <c r="B450" t="s">
        <v>896</v>
      </c>
      <c r="C450" t="s">
        <v>541</v>
      </c>
      <c r="D450" s="58">
        <v>702.05</v>
      </c>
      <c r="E450" t="s">
        <v>452</v>
      </c>
      <c r="F450">
        <v>3003</v>
      </c>
      <c r="G450" t="s">
        <v>474</v>
      </c>
      <c r="H450">
        <v>1</v>
      </c>
      <c r="I450">
        <v>201</v>
      </c>
      <c r="J450" t="s">
        <v>932</v>
      </c>
      <c r="K450" t="s">
        <v>455</v>
      </c>
      <c r="L450" s="103">
        <v>279205</v>
      </c>
      <c r="M450">
        <v>0</v>
      </c>
      <c r="N450" t="s">
        <v>980</v>
      </c>
      <c r="O450" t="s">
        <v>476</v>
      </c>
      <c r="P450" t="s">
        <v>458</v>
      </c>
      <c r="R450">
        <v>0</v>
      </c>
      <c r="S450" t="s">
        <v>459</v>
      </c>
      <c r="T450" t="s">
        <v>458</v>
      </c>
      <c r="U450" t="s">
        <v>460</v>
      </c>
      <c r="V450" t="s">
        <v>458</v>
      </c>
    </row>
    <row r="451" spans="1:22" x14ac:dyDescent="0.2">
      <c r="A451" s="102">
        <v>43434</v>
      </c>
      <c r="B451" t="s">
        <v>896</v>
      </c>
      <c r="C451" t="s">
        <v>541</v>
      </c>
      <c r="D451" s="58">
        <v>702.05</v>
      </c>
      <c r="E451" t="s">
        <v>452</v>
      </c>
      <c r="F451">
        <v>3008</v>
      </c>
      <c r="G451" t="s">
        <v>550</v>
      </c>
      <c r="H451">
        <v>8</v>
      </c>
      <c r="I451">
        <v>201</v>
      </c>
      <c r="J451" t="s">
        <v>932</v>
      </c>
      <c r="K451" t="s">
        <v>455</v>
      </c>
      <c r="L451" s="103">
        <v>236806</v>
      </c>
      <c r="M451">
        <v>0</v>
      </c>
      <c r="N451" t="s">
        <v>981</v>
      </c>
      <c r="O451" t="s">
        <v>959</v>
      </c>
      <c r="P451" t="s">
        <v>458</v>
      </c>
      <c r="R451">
        <v>0</v>
      </c>
      <c r="S451" t="s">
        <v>459</v>
      </c>
      <c r="T451" t="s">
        <v>458</v>
      </c>
      <c r="U451" t="s">
        <v>460</v>
      </c>
      <c r="V451" t="s">
        <v>458</v>
      </c>
    </row>
    <row r="452" spans="1:22" x14ac:dyDescent="0.2">
      <c r="A452" s="102">
        <v>43437</v>
      </c>
      <c r="B452" t="s">
        <v>896</v>
      </c>
      <c r="C452" t="s">
        <v>541</v>
      </c>
      <c r="D452" s="58">
        <v>702.05</v>
      </c>
      <c r="E452" t="s">
        <v>452</v>
      </c>
      <c r="F452">
        <v>1005</v>
      </c>
      <c r="G452" t="s">
        <v>542</v>
      </c>
      <c r="H452">
        <v>2</v>
      </c>
      <c r="I452">
        <v>201</v>
      </c>
      <c r="J452" t="s">
        <v>932</v>
      </c>
      <c r="K452" t="s">
        <v>455</v>
      </c>
      <c r="L452" s="103">
        <v>398373</v>
      </c>
      <c r="M452" s="103">
        <v>477231</v>
      </c>
      <c r="N452" t="s">
        <v>982</v>
      </c>
      <c r="O452" t="s">
        <v>983</v>
      </c>
      <c r="P452" t="s">
        <v>458</v>
      </c>
      <c r="R452" s="103">
        <v>954462</v>
      </c>
      <c r="S452" t="s">
        <v>459</v>
      </c>
      <c r="T452" t="s">
        <v>458</v>
      </c>
      <c r="U452" t="s">
        <v>682</v>
      </c>
      <c r="V452" t="s">
        <v>458</v>
      </c>
    </row>
    <row r="453" spans="1:22" x14ac:dyDescent="0.2">
      <c r="A453" s="102">
        <v>43437</v>
      </c>
      <c r="B453" t="s">
        <v>896</v>
      </c>
      <c r="C453" t="s">
        <v>541</v>
      </c>
      <c r="D453" s="58">
        <v>702.05</v>
      </c>
      <c r="E453" t="s">
        <v>452</v>
      </c>
      <c r="F453">
        <v>3008</v>
      </c>
      <c r="G453" t="s">
        <v>550</v>
      </c>
      <c r="H453">
        <v>4</v>
      </c>
      <c r="I453">
        <v>201</v>
      </c>
      <c r="J453" t="s">
        <v>932</v>
      </c>
      <c r="K453" t="s">
        <v>455</v>
      </c>
      <c r="L453" s="103">
        <v>226198</v>
      </c>
      <c r="M453" s="103">
        <v>284168</v>
      </c>
      <c r="N453" t="s">
        <v>984</v>
      </c>
      <c r="O453" t="s">
        <v>985</v>
      </c>
      <c r="P453" t="s">
        <v>458</v>
      </c>
      <c r="R453" s="103">
        <v>1136672</v>
      </c>
      <c r="S453" t="s">
        <v>459</v>
      </c>
      <c r="T453" t="s">
        <v>458</v>
      </c>
      <c r="U453" t="s">
        <v>682</v>
      </c>
      <c r="V453" t="s">
        <v>458</v>
      </c>
    </row>
    <row r="454" spans="1:22" x14ac:dyDescent="0.2">
      <c r="A454" s="102">
        <v>43438</v>
      </c>
      <c r="B454" t="s">
        <v>896</v>
      </c>
      <c r="C454" t="s">
        <v>541</v>
      </c>
      <c r="D454" s="58">
        <v>702.05</v>
      </c>
      <c r="E454" t="s">
        <v>452</v>
      </c>
      <c r="F454">
        <v>1005</v>
      </c>
      <c r="G454" t="s">
        <v>542</v>
      </c>
      <c r="H454">
        <v>8</v>
      </c>
      <c r="I454">
        <v>201</v>
      </c>
      <c r="J454" t="s">
        <v>932</v>
      </c>
      <c r="K454" t="s">
        <v>455</v>
      </c>
      <c r="L454" s="103">
        <v>398373</v>
      </c>
      <c r="M454" s="103">
        <v>477231</v>
      </c>
      <c r="N454" t="s">
        <v>986</v>
      </c>
      <c r="O454" t="s">
        <v>983</v>
      </c>
      <c r="P454" t="s">
        <v>458</v>
      </c>
      <c r="R454" s="103">
        <v>3817848</v>
      </c>
      <c r="S454" t="s">
        <v>459</v>
      </c>
      <c r="T454" t="s">
        <v>458</v>
      </c>
      <c r="U454" t="s">
        <v>682</v>
      </c>
      <c r="V454" t="s">
        <v>458</v>
      </c>
    </row>
    <row r="455" spans="1:22" x14ac:dyDescent="0.2">
      <c r="A455" s="102">
        <v>43439</v>
      </c>
      <c r="B455" t="s">
        <v>896</v>
      </c>
      <c r="C455" t="s">
        <v>541</v>
      </c>
      <c r="D455" s="58">
        <v>702.05</v>
      </c>
      <c r="E455" t="s">
        <v>452</v>
      </c>
      <c r="F455">
        <v>1005</v>
      </c>
      <c r="G455" t="s">
        <v>542</v>
      </c>
      <c r="H455">
        <v>4</v>
      </c>
      <c r="I455">
        <v>201</v>
      </c>
      <c r="J455" t="s">
        <v>932</v>
      </c>
      <c r="K455" t="s">
        <v>455</v>
      </c>
      <c r="L455" s="103">
        <v>398373</v>
      </c>
      <c r="M455" s="103">
        <v>477231</v>
      </c>
      <c r="N455" t="s">
        <v>987</v>
      </c>
      <c r="O455" t="s">
        <v>983</v>
      </c>
      <c r="P455" t="s">
        <v>458</v>
      </c>
      <c r="R455" s="103">
        <v>1908924</v>
      </c>
      <c r="S455" t="s">
        <v>459</v>
      </c>
      <c r="T455" t="s">
        <v>458</v>
      </c>
      <c r="U455" t="s">
        <v>682</v>
      </c>
      <c r="V455" t="s">
        <v>458</v>
      </c>
    </row>
    <row r="456" spans="1:22" x14ac:dyDescent="0.2">
      <c r="A456" s="102">
        <v>43439</v>
      </c>
      <c r="B456" t="s">
        <v>896</v>
      </c>
      <c r="C456" t="s">
        <v>541</v>
      </c>
      <c r="D456" s="58">
        <v>702.05</v>
      </c>
      <c r="E456" t="s">
        <v>452</v>
      </c>
      <c r="F456">
        <v>3008</v>
      </c>
      <c r="G456" t="s">
        <v>550</v>
      </c>
      <c r="H456">
        <v>8</v>
      </c>
      <c r="I456">
        <v>201</v>
      </c>
      <c r="J456" t="s">
        <v>932</v>
      </c>
      <c r="K456" t="s">
        <v>455</v>
      </c>
      <c r="L456" s="103">
        <v>226198</v>
      </c>
      <c r="M456" s="103">
        <v>284168</v>
      </c>
      <c r="N456" t="s">
        <v>988</v>
      </c>
      <c r="O456" t="s">
        <v>985</v>
      </c>
      <c r="P456" t="s">
        <v>458</v>
      </c>
      <c r="R456" s="103">
        <v>2273344</v>
      </c>
      <c r="S456" t="s">
        <v>459</v>
      </c>
      <c r="T456" t="s">
        <v>458</v>
      </c>
      <c r="U456" t="s">
        <v>682</v>
      </c>
      <c r="V456" t="s">
        <v>458</v>
      </c>
    </row>
    <row r="457" spans="1:22" x14ac:dyDescent="0.2">
      <c r="A457" s="102">
        <v>43440</v>
      </c>
      <c r="B457" t="s">
        <v>896</v>
      </c>
      <c r="C457" t="s">
        <v>541</v>
      </c>
      <c r="D457" s="58">
        <v>702.05</v>
      </c>
      <c r="E457" t="s">
        <v>452</v>
      </c>
      <c r="F457">
        <v>1005</v>
      </c>
      <c r="G457" t="s">
        <v>542</v>
      </c>
      <c r="H457">
        <v>8</v>
      </c>
      <c r="I457">
        <v>201</v>
      </c>
      <c r="J457" t="s">
        <v>932</v>
      </c>
      <c r="K457" t="s">
        <v>455</v>
      </c>
      <c r="L457" s="103">
        <v>398373</v>
      </c>
      <c r="M457" s="103">
        <v>477231</v>
      </c>
      <c r="N457" t="s">
        <v>989</v>
      </c>
      <c r="O457" t="s">
        <v>983</v>
      </c>
      <c r="P457" t="s">
        <v>458</v>
      </c>
      <c r="R457" s="103">
        <v>3817848</v>
      </c>
      <c r="S457" t="s">
        <v>459</v>
      </c>
      <c r="T457" t="s">
        <v>458</v>
      </c>
      <c r="U457" t="s">
        <v>682</v>
      </c>
      <c r="V457" t="s">
        <v>458</v>
      </c>
    </row>
    <row r="458" spans="1:22" x14ac:dyDescent="0.2">
      <c r="A458" s="102">
        <v>43440</v>
      </c>
      <c r="B458" t="s">
        <v>896</v>
      </c>
      <c r="C458" t="s">
        <v>541</v>
      </c>
      <c r="D458" s="58">
        <v>702.05</v>
      </c>
      <c r="E458" t="s">
        <v>452</v>
      </c>
      <c r="F458">
        <v>3008</v>
      </c>
      <c r="G458" t="s">
        <v>550</v>
      </c>
      <c r="H458">
        <v>7</v>
      </c>
      <c r="I458">
        <v>201</v>
      </c>
      <c r="J458" t="s">
        <v>932</v>
      </c>
      <c r="K458" t="s">
        <v>455</v>
      </c>
      <c r="L458" s="103">
        <v>226198</v>
      </c>
      <c r="M458" s="103">
        <v>284168</v>
      </c>
      <c r="N458" t="s">
        <v>990</v>
      </c>
      <c r="O458" t="s">
        <v>985</v>
      </c>
      <c r="P458" t="s">
        <v>458</v>
      </c>
      <c r="R458" s="103">
        <v>1989176</v>
      </c>
      <c r="S458" t="s">
        <v>459</v>
      </c>
      <c r="T458" t="s">
        <v>458</v>
      </c>
      <c r="U458" t="s">
        <v>682</v>
      </c>
      <c r="V458" t="s">
        <v>458</v>
      </c>
    </row>
    <row r="459" spans="1:22" x14ac:dyDescent="0.2">
      <c r="A459" s="102">
        <v>43441</v>
      </c>
      <c r="B459" t="s">
        <v>896</v>
      </c>
      <c r="C459" t="s">
        <v>541</v>
      </c>
      <c r="D459" s="58">
        <v>702.05</v>
      </c>
      <c r="E459" t="s">
        <v>452</v>
      </c>
      <c r="F459">
        <v>1005</v>
      </c>
      <c r="G459" t="s">
        <v>542</v>
      </c>
      <c r="H459">
        <v>6</v>
      </c>
      <c r="I459">
        <v>201</v>
      </c>
      <c r="J459" t="s">
        <v>932</v>
      </c>
      <c r="K459" t="s">
        <v>455</v>
      </c>
      <c r="L459" s="103">
        <v>398373</v>
      </c>
      <c r="M459" s="103">
        <v>477231</v>
      </c>
      <c r="N459" t="s">
        <v>991</v>
      </c>
      <c r="O459" t="s">
        <v>983</v>
      </c>
      <c r="P459" t="s">
        <v>458</v>
      </c>
      <c r="R459" s="103">
        <v>2863386</v>
      </c>
      <c r="S459" t="s">
        <v>459</v>
      </c>
      <c r="T459" t="s">
        <v>458</v>
      </c>
      <c r="U459" t="s">
        <v>682</v>
      </c>
      <c r="V459" t="s">
        <v>458</v>
      </c>
    </row>
    <row r="460" spans="1:22" x14ac:dyDescent="0.2">
      <c r="A460" s="102">
        <v>43441</v>
      </c>
      <c r="B460" t="s">
        <v>896</v>
      </c>
      <c r="C460" t="s">
        <v>541</v>
      </c>
      <c r="D460" s="58">
        <v>702.05</v>
      </c>
      <c r="E460" t="s">
        <v>452</v>
      </c>
      <c r="F460">
        <v>3008</v>
      </c>
      <c r="G460" t="s">
        <v>550</v>
      </c>
      <c r="H460">
        <v>6</v>
      </c>
      <c r="I460">
        <v>201</v>
      </c>
      <c r="J460" t="s">
        <v>932</v>
      </c>
      <c r="K460" t="s">
        <v>455</v>
      </c>
      <c r="L460" s="103">
        <v>226198</v>
      </c>
      <c r="M460" s="103">
        <v>284168</v>
      </c>
      <c r="N460" t="s">
        <v>992</v>
      </c>
      <c r="O460" t="s">
        <v>985</v>
      </c>
      <c r="P460" t="s">
        <v>458</v>
      </c>
      <c r="R460" s="103">
        <v>1705008</v>
      </c>
      <c r="S460" t="s">
        <v>459</v>
      </c>
      <c r="T460" t="s">
        <v>458</v>
      </c>
      <c r="U460" t="s">
        <v>682</v>
      </c>
      <c r="V460" t="s">
        <v>458</v>
      </c>
    </row>
    <row r="461" spans="1:22" x14ac:dyDescent="0.2">
      <c r="A461" s="102">
        <v>43444</v>
      </c>
      <c r="B461" t="s">
        <v>896</v>
      </c>
      <c r="C461" t="s">
        <v>541</v>
      </c>
      <c r="D461" s="58">
        <v>702.05</v>
      </c>
      <c r="E461" t="s">
        <v>452</v>
      </c>
      <c r="F461">
        <v>1005</v>
      </c>
      <c r="G461" t="s">
        <v>542</v>
      </c>
      <c r="H461">
        <v>4</v>
      </c>
      <c r="I461">
        <v>201</v>
      </c>
      <c r="J461" t="s">
        <v>932</v>
      </c>
      <c r="K461" t="s">
        <v>455</v>
      </c>
      <c r="L461" s="103">
        <v>398373</v>
      </c>
      <c r="M461" s="103">
        <v>477231</v>
      </c>
      <c r="N461" t="s">
        <v>993</v>
      </c>
      <c r="O461" t="s">
        <v>983</v>
      </c>
      <c r="P461" t="s">
        <v>458</v>
      </c>
      <c r="R461" s="103">
        <v>1908924</v>
      </c>
      <c r="S461" t="s">
        <v>459</v>
      </c>
      <c r="T461" t="s">
        <v>458</v>
      </c>
      <c r="U461" t="s">
        <v>682</v>
      </c>
      <c r="V461" t="s">
        <v>458</v>
      </c>
    </row>
    <row r="462" spans="1:22" x14ac:dyDescent="0.2">
      <c r="A462" s="102">
        <v>43451</v>
      </c>
      <c r="B462" t="s">
        <v>896</v>
      </c>
      <c r="C462" t="s">
        <v>541</v>
      </c>
      <c r="D462" s="58">
        <v>702.05</v>
      </c>
      <c r="E462" t="s">
        <v>452</v>
      </c>
      <c r="F462">
        <v>1005</v>
      </c>
      <c r="G462" t="s">
        <v>542</v>
      </c>
      <c r="H462">
        <v>4</v>
      </c>
      <c r="I462">
        <v>201</v>
      </c>
      <c r="J462" t="s">
        <v>932</v>
      </c>
      <c r="K462" t="s">
        <v>455</v>
      </c>
      <c r="L462" s="103">
        <v>398373</v>
      </c>
      <c r="M462" s="103">
        <v>477231</v>
      </c>
      <c r="N462" t="s">
        <v>994</v>
      </c>
      <c r="O462" t="s">
        <v>766</v>
      </c>
      <c r="P462" t="s">
        <v>458</v>
      </c>
      <c r="R462" s="103">
        <v>1908924</v>
      </c>
      <c r="S462" t="s">
        <v>459</v>
      </c>
      <c r="T462" t="s">
        <v>458</v>
      </c>
      <c r="U462" t="s">
        <v>682</v>
      </c>
      <c r="V462" t="s">
        <v>458</v>
      </c>
    </row>
    <row r="463" spans="1:22" x14ac:dyDescent="0.2">
      <c r="A463" s="102">
        <v>43452</v>
      </c>
      <c r="B463" t="s">
        <v>896</v>
      </c>
      <c r="C463" t="s">
        <v>541</v>
      </c>
      <c r="D463" s="58">
        <v>702.05</v>
      </c>
      <c r="E463" t="s">
        <v>452</v>
      </c>
      <c r="F463">
        <v>1005</v>
      </c>
      <c r="G463" t="s">
        <v>542</v>
      </c>
      <c r="H463">
        <v>4</v>
      </c>
      <c r="I463">
        <v>201</v>
      </c>
      <c r="J463" t="s">
        <v>932</v>
      </c>
      <c r="K463" t="s">
        <v>455</v>
      </c>
      <c r="L463" s="103">
        <v>398373</v>
      </c>
      <c r="M463" s="103">
        <v>477231</v>
      </c>
      <c r="N463" t="s">
        <v>995</v>
      </c>
      <c r="O463" t="s">
        <v>766</v>
      </c>
      <c r="P463" t="s">
        <v>458</v>
      </c>
      <c r="R463" s="103">
        <v>1908924</v>
      </c>
      <c r="S463" t="s">
        <v>459</v>
      </c>
      <c r="T463" t="s">
        <v>458</v>
      </c>
      <c r="U463" t="s">
        <v>682</v>
      </c>
      <c r="V463" t="s">
        <v>458</v>
      </c>
    </row>
    <row r="464" spans="1:22" x14ac:dyDescent="0.2">
      <c r="A464" s="102">
        <v>43452</v>
      </c>
      <c r="B464" t="s">
        <v>896</v>
      </c>
      <c r="C464" t="s">
        <v>541</v>
      </c>
      <c r="D464" s="58">
        <v>702.05</v>
      </c>
      <c r="E464" t="s">
        <v>452</v>
      </c>
      <c r="F464">
        <v>3008</v>
      </c>
      <c r="G464" t="s">
        <v>550</v>
      </c>
      <c r="H464">
        <v>4</v>
      </c>
      <c r="I464">
        <v>201</v>
      </c>
      <c r="J464" t="s">
        <v>932</v>
      </c>
      <c r="K464" t="s">
        <v>455</v>
      </c>
      <c r="L464" s="103">
        <v>226198</v>
      </c>
      <c r="M464" s="103">
        <v>284168</v>
      </c>
      <c r="N464" t="s">
        <v>996</v>
      </c>
      <c r="O464" t="s">
        <v>997</v>
      </c>
      <c r="P464" t="s">
        <v>458</v>
      </c>
      <c r="R464" s="103">
        <v>1136672</v>
      </c>
      <c r="S464" t="s">
        <v>459</v>
      </c>
      <c r="T464" t="s">
        <v>458</v>
      </c>
      <c r="U464" t="s">
        <v>460</v>
      </c>
      <c r="V464" t="s">
        <v>458</v>
      </c>
    </row>
    <row r="465" spans="1:22" x14ac:dyDescent="0.2">
      <c r="A465" s="102">
        <v>43453</v>
      </c>
      <c r="B465" t="s">
        <v>896</v>
      </c>
      <c r="C465" t="s">
        <v>541</v>
      </c>
      <c r="D465" s="58">
        <v>702.05</v>
      </c>
      <c r="E465" t="s">
        <v>452</v>
      </c>
      <c r="F465">
        <v>1005</v>
      </c>
      <c r="G465" t="s">
        <v>542</v>
      </c>
      <c r="H465">
        <v>3</v>
      </c>
      <c r="I465">
        <v>201</v>
      </c>
      <c r="J465" t="s">
        <v>932</v>
      </c>
      <c r="K465" t="s">
        <v>455</v>
      </c>
      <c r="L465" s="103">
        <v>398373</v>
      </c>
      <c r="M465" s="103">
        <v>477231</v>
      </c>
      <c r="N465" t="s">
        <v>998</v>
      </c>
      <c r="O465" t="s">
        <v>766</v>
      </c>
      <c r="P465" t="s">
        <v>458</v>
      </c>
      <c r="R465" s="103">
        <v>1431693</v>
      </c>
      <c r="S465" t="s">
        <v>459</v>
      </c>
      <c r="T465" t="s">
        <v>458</v>
      </c>
      <c r="U465" t="s">
        <v>682</v>
      </c>
      <c r="V465" t="s">
        <v>458</v>
      </c>
    </row>
    <row r="466" spans="1:22" x14ac:dyDescent="0.2">
      <c r="A466" s="102">
        <v>43453</v>
      </c>
      <c r="B466" t="s">
        <v>896</v>
      </c>
      <c r="C466" t="s">
        <v>541</v>
      </c>
      <c r="D466" s="58">
        <v>702.05</v>
      </c>
      <c r="E466" t="s">
        <v>452</v>
      </c>
      <c r="F466">
        <v>3008</v>
      </c>
      <c r="G466" t="s">
        <v>550</v>
      </c>
      <c r="H466">
        <v>8</v>
      </c>
      <c r="I466">
        <v>201</v>
      </c>
      <c r="J466" t="s">
        <v>932</v>
      </c>
      <c r="K466" t="s">
        <v>455</v>
      </c>
      <c r="L466" s="103">
        <v>226198</v>
      </c>
      <c r="M466" s="103">
        <v>284168</v>
      </c>
      <c r="N466" t="s">
        <v>999</v>
      </c>
      <c r="O466" t="s">
        <v>997</v>
      </c>
      <c r="P466" t="s">
        <v>458</v>
      </c>
      <c r="R466" s="103">
        <v>2273344</v>
      </c>
      <c r="S466" t="s">
        <v>459</v>
      </c>
      <c r="T466" t="s">
        <v>458</v>
      </c>
      <c r="U466" t="s">
        <v>460</v>
      </c>
      <c r="V466" t="s">
        <v>458</v>
      </c>
    </row>
    <row r="467" spans="1:22" x14ac:dyDescent="0.2">
      <c r="A467" s="102">
        <v>43454</v>
      </c>
      <c r="B467" t="s">
        <v>896</v>
      </c>
      <c r="C467" t="s">
        <v>541</v>
      </c>
      <c r="D467" s="58">
        <v>702.05</v>
      </c>
      <c r="E467" t="s">
        <v>452</v>
      </c>
      <c r="F467">
        <v>1005</v>
      </c>
      <c r="G467" t="s">
        <v>542</v>
      </c>
      <c r="H467">
        <v>2</v>
      </c>
      <c r="I467">
        <v>201</v>
      </c>
      <c r="J467" t="s">
        <v>932</v>
      </c>
      <c r="K467" t="s">
        <v>455</v>
      </c>
      <c r="L467" s="103">
        <v>398373</v>
      </c>
      <c r="M467" s="103">
        <v>477231</v>
      </c>
      <c r="N467" t="s">
        <v>1000</v>
      </c>
      <c r="O467" t="s">
        <v>766</v>
      </c>
      <c r="P467" t="s">
        <v>458</v>
      </c>
      <c r="R467" s="103">
        <v>954462</v>
      </c>
      <c r="S467" t="s">
        <v>459</v>
      </c>
      <c r="T467" t="s">
        <v>458</v>
      </c>
      <c r="U467" t="s">
        <v>682</v>
      </c>
      <c r="V467" t="s">
        <v>458</v>
      </c>
    </row>
    <row r="468" spans="1:22" x14ac:dyDescent="0.2">
      <c r="A468" s="102">
        <v>43199</v>
      </c>
      <c r="B468" t="s">
        <v>1001</v>
      </c>
      <c r="C468" t="s">
        <v>541</v>
      </c>
      <c r="D468" s="58">
        <v>704.06</v>
      </c>
      <c r="E468" t="s">
        <v>452</v>
      </c>
      <c r="F468">
        <v>3013</v>
      </c>
      <c r="G468" t="s">
        <v>676</v>
      </c>
      <c r="H468">
        <v>4</v>
      </c>
      <c r="I468">
        <v>204</v>
      </c>
      <c r="J468" t="s">
        <v>1002</v>
      </c>
      <c r="K468" t="s">
        <v>455</v>
      </c>
      <c r="L468" s="103">
        <v>99460</v>
      </c>
      <c r="M468">
        <v>0</v>
      </c>
      <c r="N468" t="s">
        <v>1003</v>
      </c>
      <c r="O468" t="s">
        <v>545</v>
      </c>
      <c r="P468" t="s">
        <v>458</v>
      </c>
      <c r="R468">
        <v>0</v>
      </c>
      <c r="S468" t="s">
        <v>459</v>
      </c>
      <c r="T468" t="s">
        <v>458</v>
      </c>
      <c r="U468" t="s">
        <v>460</v>
      </c>
      <c r="V468" t="s">
        <v>458</v>
      </c>
    </row>
    <row r="469" spans="1:22" x14ac:dyDescent="0.2">
      <c r="A469" s="102">
        <v>43199</v>
      </c>
      <c r="B469" t="s">
        <v>1001</v>
      </c>
      <c r="C469" t="s">
        <v>541</v>
      </c>
      <c r="D469" s="58">
        <v>704.06</v>
      </c>
      <c r="E469" t="s">
        <v>452</v>
      </c>
      <c r="F469">
        <v>3007</v>
      </c>
      <c r="G469" t="s">
        <v>605</v>
      </c>
      <c r="H469">
        <v>8</v>
      </c>
      <c r="I469">
        <v>204</v>
      </c>
      <c r="J469" t="s">
        <v>1002</v>
      </c>
      <c r="K469" t="s">
        <v>455</v>
      </c>
      <c r="L469" s="103">
        <v>138968</v>
      </c>
      <c r="M469">
        <v>0</v>
      </c>
      <c r="N469" t="s">
        <v>1004</v>
      </c>
      <c r="O469" t="s">
        <v>545</v>
      </c>
      <c r="P469" t="s">
        <v>458</v>
      </c>
      <c r="R469">
        <v>0</v>
      </c>
      <c r="S469" t="s">
        <v>459</v>
      </c>
      <c r="T469" t="s">
        <v>458</v>
      </c>
      <c r="U469" t="s">
        <v>460</v>
      </c>
      <c r="V469" t="s">
        <v>458</v>
      </c>
    </row>
    <row r="470" spans="1:22" x14ac:dyDescent="0.2">
      <c r="A470" s="102">
        <v>43297</v>
      </c>
      <c r="B470" t="s">
        <v>1005</v>
      </c>
      <c r="C470" t="s">
        <v>541</v>
      </c>
      <c r="D470" s="58">
        <v>704.08</v>
      </c>
      <c r="E470" t="s">
        <v>452</v>
      </c>
      <c r="F470">
        <v>3008</v>
      </c>
      <c r="G470" t="s">
        <v>550</v>
      </c>
      <c r="H470">
        <v>12</v>
      </c>
      <c r="I470">
        <v>441</v>
      </c>
      <c r="J470" t="s">
        <v>555</v>
      </c>
      <c r="K470" t="s">
        <v>455</v>
      </c>
      <c r="L470" s="103">
        <v>150042</v>
      </c>
      <c r="M470">
        <v>0</v>
      </c>
      <c r="N470" t="s">
        <v>1006</v>
      </c>
      <c r="O470" t="s">
        <v>545</v>
      </c>
      <c r="P470" t="s">
        <v>458</v>
      </c>
      <c r="R470">
        <v>0</v>
      </c>
      <c r="S470" t="s">
        <v>459</v>
      </c>
      <c r="T470" t="s">
        <v>458</v>
      </c>
      <c r="U470" t="s">
        <v>460</v>
      </c>
      <c r="V470" t="s">
        <v>458</v>
      </c>
    </row>
    <row r="471" spans="1:22" x14ac:dyDescent="0.2">
      <c r="A471" s="102">
        <v>43297</v>
      </c>
      <c r="B471" t="s">
        <v>1007</v>
      </c>
      <c r="C471" t="s">
        <v>541</v>
      </c>
      <c r="D471" s="58">
        <v>708.07</v>
      </c>
      <c r="E471" t="s">
        <v>452</v>
      </c>
      <c r="F471">
        <v>3008</v>
      </c>
      <c r="G471" t="s">
        <v>550</v>
      </c>
      <c r="H471">
        <v>8</v>
      </c>
      <c r="I471">
        <v>208</v>
      </c>
      <c r="J471" t="s">
        <v>702</v>
      </c>
      <c r="K471" t="s">
        <v>455</v>
      </c>
      <c r="L471" s="103">
        <v>150042</v>
      </c>
      <c r="M471">
        <v>0</v>
      </c>
      <c r="N471" t="s">
        <v>1008</v>
      </c>
      <c r="O471" t="s">
        <v>545</v>
      </c>
      <c r="P471" t="s">
        <v>458</v>
      </c>
      <c r="R471">
        <v>0</v>
      </c>
      <c r="S471" t="s">
        <v>459</v>
      </c>
      <c r="T471" t="s">
        <v>458</v>
      </c>
      <c r="U471" t="s">
        <v>460</v>
      </c>
      <c r="V471" t="s">
        <v>458</v>
      </c>
    </row>
    <row r="472" spans="1:22" x14ac:dyDescent="0.2">
      <c r="A472" s="102">
        <v>43313</v>
      </c>
      <c r="B472" t="s">
        <v>1007</v>
      </c>
      <c r="C472" t="s">
        <v>541</v>
      </c>
      <c r="D472" s="58">
        <v>708.07</v>
      </c>
      <c r="E472" t="s">
        <v>452</v>
      </c>
      <c r="F472">
        <v>3005</v>
      </c>
      <c r="G472" t="s">
        <v>569</v>
      </c>
      <c r="H472">
        <v>15</v>
      </c>
      <c r="I472">
        <v>208</v>
      </c>
      <c r="J472" t="s">
        <v>702</v>
      </c>
      <c r="K472" t="s">
        <v>455</v>
      </c>
      <c r="L472" s="103">
        <v>165864</v>
      </c>
      <c r="M472">
        <v>0</v>
      </c>
      <c r="N472" t="s">
        <v>1009</v>
      </c>
      <c r="O472" t="s">
        <v>545</v>
      </c>
      <c r="P472" t="s">
        <v>458</v>
      </c>
      <c r="R472">
        <v>0</v>
      </c>
      <c r="S472" t="s">
        <v>459</v>
      </c>
      <c r="T472" t="s">
        <v>458</v>
      </c>
      <c r="U472" t="s">
        <v>460</v>
      </c>
      <c r="V472" t="s">
        <v>458</v>
      </c>
    </row>
    <row r="473" spans="1:22" x14ac:dyDescent="0.2">
      <c r="A473" s="102">
        <v>43318</v>
      </c>
      <c r="B473" t="s">
        <v>1007</v>
      </c>
      <c r="C473" t="s">
        <v>541</v>
      </c>
      <c r="D473" s="58">
        <v>708.07</v>
      </c>
      <c r="E473" t="s">
        <v>452</v>
      </c>
      <c r="F473">
        <v>3008</v>
      </c>
      <c r="G473" t="s">
        <v>550</v>
      </c>
      <c r="H473">
        <v>18</v>
      </c>
      <c r="I473">
        <v>208</v>
      </c>
      <c r="J473" t="s">
        <v>702</v>
      </c>
      <c r="K473" t="s">
        <v>455</v>
      </c>
      <c r="L473" s="103">
        <v>150042</v>
      </c>
      <c r="M473">
        <v>0</v>
      </c>
      <c r="N473" t="s">
        <v>1010</v>
      </c>
      <c r="O473" t="s">
        <v>545</v>
      </c>
      <c r="P473" t="s">
        <v>458</v>
      </c>
      <c r="R473">
        <v>0</v>
      </c>
      <c r="S473" t="s">
        <v>459</v>
      </c>
      <c r="T473" t="s">
        <v>458</v>
      </c>
      <c r="U473" t="s">
        <v>460</v>
      </c>
      <c r="V473" t="s">
        <v>458</v>
      </c>
    </row>
    <row r="474" spans="1:22" x14ac:dyDescent="0.2">
      <c r="A474" s="102">
        <v>43318</v>
      </c>
      <c r="B474" t="s">
        <v>1007</v>
      </c>
      <c r="C474" t="s">
        <v>541</v>
      </c>
      <c r="D474" s="58">
        <v>708.07</v>
      </c>
      <c r="E474" t="s">
        <v>452</v>
      </c>
      <c r="F474">
        <v>3005</v>
      </c>
      <c r="G474" t="s">
        <v>569</v>
      </c>
      <c r="H474">
        <v>28</v>
      </c>
      <c r="I474">
        <v>208</v>
      </c>
      <c r="J474" t="s">
        <v>702</v>
      </c>
      <c r="K474" t="s">
        <v>455</v>
      </c>
      <c r="L474" s="103">
        <v>165864</v>
      </c>
      <c r="M474">
        <v>0</v>
      </c>
      <c r="N474" t="s">
        <v>1011</v>
      </c>
      <c r="O474" t="s">
        <v>545</v>
      </c>
      <c r="P474" t="s">
        <v>458</v>
      </c>
      <c r="R474">
        <v>0</v>
      </c>
      <c r="S474" t="s">
        <v>459</v>
      </c>
      <c r="T474" t="s">
        <v>458</v>
      </c>
      <c r="U474" t="s">
        <v>460</v>
      </c>
      <c r="V474" t="s">
        <v>458</v>
      </c>
    </row>
    <row r="475" spans="1:22" x14ac:dyDescent="0.2">
      <c r="A475" s="102">
        <v>43325</v>
      </c>
      <c r="B475" t="s">
        <v>1007</v>
      </c>
      <c r="C475" t="s">
        <v>541</v>
      </c>
      <c r="D475" s="58">
        <v>708.07</v>
      </c>
      <c r="E475" t="s">
        <v>452</v>
      </c>
      <c r="F475">
        <v>3005</v>
      </c>
      <c r="G475" t="s">
        <v>569</v>
      </c>
      <c r="H475">
        <v>15</v>
      </c>
      <c r="I475">
        <v>208</v>
      </c>
      <c r="J475" t="s">
        <v>702</v>
      </c>
      <c r="K475" t="s">
        <v>455</v>
      </c>
      <c r="L475" s="103">
        <v>165864</v>
      </c>
      <c r="M475">
        <v>0</v>
      </c>
      <c r="N475" t="s">
        <v>1012</v>
      </c>
      <c r="O475" t="s">
        <v>545</v>
      </c>
      <c r="P475" t="s">
        <v>458</v>
      </c>
      <c r="R475">
        <v>0</v>
      </c>
      <c r="S475" t="s">
        <v>459</v>
      </c>
      <c r="T475" t="s">
        <v>458</v>
      </c>
      <c r="U475" t="s">
        <v>460</v>
      </c>
      <c r="V475" t="s">
        <v>458</v>
      </c>
    </row>
    <row r="476" spans="1:22" x14ac:dyDescent="0.2">
      <c r="A476" s="102">
        <v>43262</v>
      </c>
      <c r="B476" t="s">
        <v>1013</v>
      </c>
      <c r="C476" t="s">
        <v>541</v>
      </c>
      <c r="D476" s="58">
        <v>708.09</v>
      </c>
      <c r="E476" t="s">
        <v>452</v>
      </c>
      <c r="F476">
        <v>3003</v>
      </c>
      <c r="G476" t="s">
        <v>474</v>
      </c>
      <c r="H476">
        <v>12</v>
      </c>
      <c r="I476">
        <v>214</v>
      </c>
      <c r="J476" t="s">
        <v>702</v>
      </c>
      <c r="K476" t="s">
        <v>455</v>
      </c>
      <c r="L476" s="103">
        <v>177755</v>
      </c>
      <c r="M476">
        <v>0</v>
      </c>
      <c r="N476" t="s">
        <v>1014</v>
      </c>
      <c r="O476" t="s">
        <v>545</v>
      </c>
      <c r="P476" t="s">
        <v>458</v>
      </c>
      <c r="R476">
        <v>0</v>
      </c>
      <c r="S476" t="s">
        <v>459</v>
      </c>
      <c r="T476" t="s">
        <v>458</v>
      </c>
      <c r="U476" t="s">
        <v>460</v>
      </c>
      <c r="V476" t="s">
        <v>458</v>
      </c>
    </row>
    <row r="477" spans="1:22" x14ac:dyDescent="0.2">
      <c r="A477" s="102">
        <v>43269</v>
      </c>
      <c r="B477" t="s">
        <v>1013</v>
      </c>
      <c r="C477" t="s">
        <v>541</v>
      </c>
      <c r="D477" s="58">
        <v>708.09</v>
      </c>
      <c r="E477" t="s">
        <v>452</v>
      </c>
      <c r="F477">
        <v>3012</v>
      </c>
      <c r="G477" t="s">
        <v>603</v>
      </c>
      <c r="H477">
        <v>30</v>
      </c>
      <c r="I477">
        <v>214</v>
      </c>
      <c r="J477" t="s">
        <v>702</v>
      </c>
      <c r="K477" t="s">
        <v>455</v>
      </c>
      <c r="L477" s="103">
        <v>109895</v>
      </c>
      <c r="M477">
        <v>0</v>
      </c>
      <c r="N477" t="s">
        <v>1015</v>
      </c>
      <c r="O477" t="s">
        <v>545</v>
      </c>
      <c r="P477" t="s">
        <v>458</v>
      </c>
      <c r="R477">
        <v>0</v>
      </c>
      <c r="S477" t="s">
        <v>459</v>
      </c>
      <c r="T477" t="s">
        <v>458</v>
      </c>
      <c r="U477" t="s">
        <v>460</v>
      </c>
      <c r="V477" t="s">
        <v>458</v>
      </c>
    </row>
    <row r="478" spans="1:22" x14ac:dyDescent="0.2">
      <c r="A478" s="102">
        <v>43269</v>
      </c>
      <c r="B478" t="s">
        <v>1013</v>
      </c>
      <c r="C478" t="s">
        <v>541</v>
      </c>
      <c r="D478" s="58">
        <v>708.09</v>
      </c>
      <c r="E478" t="s">
        <v>452</v>
      </c>
      <c r="F478">
        <v>3010</v>
      </c>
      <c r="G478" t="s">
        <v>453</v>
      </c>
      <c r="H478">
        <v>30</v>
      </c>
      <c r="I478">
        <v>214</v>
      </c>
      <c r="J478" t="s">
        <v>702</v>
      </c>
      <c r="K478" t="s">
        <v>455</v>
      </c>
      <c r="L478" s="103">
        <v>121404</v>
      </c>
      <c r="M478">
        <v>0</v>
      </c>
      <c r="N478" t="s">
        <v>1016</v>
      </c>
      <c r="O478" t="s">
        <v>545</v>
      </c>
      <c r="P478" t="s">
        <v>458</v>
      </c>
      <c r="R478">
        <v>0</v>
      </c>
      <c r="S478" t="s">
        <v>459</v>
      </c>
      <c r="T478" t="s">
        <v>458</v>
      </c>
      <c r="U478" t="s">
        <v>460</v>
      </c>
      <c r="V478" t="s">
        <v>458</v>
      </c>
    </row>
    <row r="479" spans="1:22" x14ac:dyDescent="0.2">
      <c r="A479" s="102">
        <v>43269</v>
      </c>
      <c r="B479" t="s">
        <v>1013</v>
      </c>
      <c r="C479" t="s">
        <v>541</v>
      </c>
      <c r="D479" s="58">
        <v>708.09</v>
      </c>
      <c r="E479" t="s">
        <v>452</v>
      </c>
      <c r="F479">
        <v>3011</v>
      </c>
      <c r="G479" t="s">
        <v>487</v>
      </c>
      <c r="H479">
        <v>30</v>
      </c>
      <c r="I479">
        <v>214</v>
      </c>
      <c r="J479" t="s">
        <v>702</v>
      </c>
      <c r="K479" t="s">
        <v>455</v>
      </c>
      <c r="L479" s="103">
        <v>115059</v>
      </c>
      <c r="M479">
        <v>0</v>
      </c>
      <c r="N479" t="s">
        <v>1017</v>
      </c>
      <c r="O479" t="s">
        <v>545</v>
      </c>
      <c r="P479" t="s">
        <v>458</v>
      </c>
      <c r="R479">
        <v>0</v>
      </c>
      <c r="S479" t="s">
        <v>459</v>
      </c>
      <c r="T479" t="s">
        <v>458</v>
      </c>
      <c r="U479" t="s">
        <v>460</v>
      </c>
      <c r="V479" t="s">
        <v>458</v>
      </c>
    </row>
    <row r="480" spans="1:22" x14ac:dyDescent="0.2">
      <c r="A480" s="102">
        <v>43269</v>
      </c>
      <c r="B480" t="s">
        <v>1013</v>
      </c>
      <c r="C480" t="s">
        <v>541</v>
      </c>
      <c r="D480" s="58">
        <v>708.09</v>
      </c>
      <c r="E480" t="s">
        <v>452</v>
      </c>
      <c r="F480">
        <v>3003</v>
      </c>
      <c r="G480" t="s">
        <v>474</v>
      </c>
      <c r="H480">
        <v>46</v>
      </c>
      <c r="I480">
        <v>214</v>
      </c>
      <c r="J480" t="s">
        <v>702</v>
      </c>
      <c r="K480" t="s">
        <v>455</v>
      </c>
      <c r="L480" s="103">
        <v>177755</v>
      </c>
      <c r="M480">
        <v>0</v>
      </c>
      <c r="N480" t="s">
        <v>1018</v>
      </c>
      <c r="O480" t="s">
        <v>545</v>
      </c>
      <c r="P480" t="s">
        <v>458</v>
      </c>
      <c r="R480">
        <v>0</v>
      </c>
      <c r="S480" t="s">
        <v>459</v>
      </c>
      <c r="T480" t="s">
        <v>458</v>
      </c>
      <c r="U480" t="s">
        <v>460</v>
      </c>
      <c r="V480" t="s">
        <v>458</v>
      </c>
    </row>
    <row r="481" spans="1:22" x14ac:dyDescent="0.2">
      <c r="A481" s="102">
        <v>43276</v>
      </c>
      <c r="B481" t="s">
        <v>1013</v>
      </c>
      <c r="C481" t="s">
        <v>541</v>
      </c>
      <c r="D481" s="58">
        <v>708.09</v>
      </c>
      <c r="E481" t="s">
        <v>452</v>
      </c>
      <c r="F481">
        <v>3012</v>
      </c>
      <c r="G481" t="s">
        <v>603</v>
      </c>
      <c r="H481">
        <v>24</v>
      </c>
      <c r="I481">
        <v>214</v>
      </c>
      <c r="J481" t="s">
        <v>702</v>
      </c>
      <c r="K481" t="s">
        <v>455</v>
      </c>
      <c r="L481" s="103">
        <v>109895</v>
      </c>
      <c r="M481">
        <v>0</v>
      </c>
      <c r="N481" t="s">
        <v>1019</v>
      </c>
      <c r="O481" t="s">
        <v>545</v>
      </c>
      <c r="P481" t="s">
        <v>458</v>
      </c>
      <c r="R481">
        <v>0</v>
      </c>
      <c r="S481" t="s">
        <v>459</v>
      </c>
      <c r="T481" t="s">
        <v>458</v>
      </c>
      <c r="U481" t="s">
        <v>460</v>
      </c>
      <c r="V481" t="s">
        <v>458</v>
      </c>
    </row>
    <row r="482" spans="1:22" x14ac:dyDescent="0.2">
      <c r="A482" s="102">
        <v>43276</v>
      </c>
      <c r="B482" t="s">
        <v>1013</v>
      </c>
      <c r="C482" t="s">
        <v>541</v>
      </c>
      <c r="D482" s="58">
        <v>708.09</v>
      </c>
      <c r="E482" t="s">
        <v>452</v>
      </c>
      <c r="F482">
        <v>3010</v>
      </c>
      <c r="G482" t="s">
        <v>453</v>
      </c>
      <c r="H482">
        <v>32</v>
      </c>
      <c r="I482">
        <v>214</v>
      </c>
      <c r="J482" t="s">
        <v>702</v>
      </c>
      <c r="K482" t="s">
        <v>455</v>
      </c>
      <c r="L482" s="103">
        <v>121404</v>
      </c>
      <c r="M482">
        <v>0</v>
      </c>
      <c r="N482" t="s">
        <v>1020</v>
      </c>
      <c r="O482" t="s">
        <v>545</v>
      </c>
      <c r="P482" t="s">
        <v>458</v>
      </c>
      <c r="R482">
        <v>0</v>
      </c>
      <c r="S482" t="s">
        <v>459</v>
      </c>
      <c r="T482" t="s">
        <v>458</v>
      </c>
      <c r="U482" t="s">
        <v>460</v>
      </c>
      <c r="V482" t="s">
        <v>458</v>
      </c>
    </row>
    <row r="483" spans="1:22" x14ac:dyDescent="0.2">
      <c r="A483" s="102">
        <v>43276</v>
      </c>
      <c r="B483" t="s">
        <v>1013</v>
      </c>
      <c r="C483" t="s">
        <v>541</v>
      </c>
      <c r="D483" s="58">
        <v>708.09</v>
      </c>
      <c r="E483" t="s">
        <v>452</v>
      </c>
      <c r="F483">
        <v>3003</v>
      </c>
      <c r="G483" t="s">
        <v>474</v>
      </c>
      <c r="H483">
        <v>40</v>
      </c>
      <c r="I483">
        <v>214</v>
      </c>
      <c r="J483" t="s">
        <v>702</v>
      </c>
      <c r="K483" t="s">
        <v>455</v>
      </c>
      <c r="L483" s="103">
        <v>177755</v>
      </c>
      <c r="M483">
        <v>0</v>
      </c>
      <c r="N483" t="s">
        <v>1021</v>
      </c>
      <c r="O483" t="s">
        <v>545</v>
      </c>
      <c r="P483" t="s">
        <v>458</v>
      </c>
      <c r="R483">
        <v>0</v>
      </c>
      <c r="S483" t="s">
        <v>459</v>
      </c>
      <c r="T483" t="s">
        <v>458</v>
      </c>
      <c r="U483" t="s">
        <v>460</v>
      </c>
      <c r="V483" t="s">
        <v>458</v>
      </c>
    </row>
    <row r="484" spans="1:22" x14ac:dyDescent="0.2">
      <c r="A484" s="102">
        <v>43283</v>
      </c>
      <c r="B484" t="s">
        <v>1013</v>
      </c>
      <c r="C484" t="s">
        <v>541</v>
      </c>
      <c r="D484" s="58">
        <v>708.09</v>
      </c>
      <c r="E484" t="s">
        <v>452</v>
      </c>
      <c r="F484">
        <v>3008</v>
      </c>
      <c r="G484" t="s">
        <v>550</v>
      </c>
      <c r="H484">
        <v>26.5</v>
      </c>
      <c r="I484">
        <v>214</v>
      </c>
      <c r="J484" t="s">
        <v>702</v>
      </c>
      <c r="K484" t="s">
        <v>455</v>
      </c>
      <c r="L484" s="103">
        <v>150042</v>
      </c>
      <c r="M484">
        <v>0</v>
      </c>
      <c r="N484" t="s">
        <v>1022</v>
      </c>
      <c r="O484" t="s">
        <v>545</v>
      </c>
      <c r="P484" t="s">
        <v>458</v>
      </c>
      <c r="R484">
        <v>0</v>
      </c>
      <c r="S484" t="s">
        <v>459</v>
      </c>
      <c r="T484" t="s">
        <v>458</v>
      </c>
      <c r="U484" t="s">
        <v>460</v>
      </c>
      <c r="V484" t="s">
        <v>458</v>
      </c>
    </row>
    <row r="485" spans="1:22" x14ac:dyDescent="0.2">
      <c r="A485" s="102">
        <v>43313</v>
      </c>
      <c r="B485" t="s">
        <v>1013</v>
      </c>
      <c r="C485" t="s">
        <v>541</v>
      </c>
      <c r="D485" s="58">
        <v>708.09</v>
      </c>
      <c r="E485" t="s">
        <v>452</v>
      </c>
      <c r="F485">
        <v>3003</v>
      </c>
      <c r="G485" t="s">
        <v>474</v>
      </c>
      <c r="H485">
        <v>8</v>
      </c>
      <c r="I485">
        <v>214</v>
      </c>
      <c r="J485" t="s">
        <v>702</v>
      </c>
      <c r="K485" t="s">
        <v>455</v>
      </c>
      <c r="L485" s="103">
        <v>177755</v>
      </c>
      <c r="M485">
        <v>0</v>
      </c>
      <c r="N485" t="s">
        <v>1023</v>
      </c>
      <c r="O485" t="s">
        <v>545</v>
      </c>
      <c r="P485" t="s">
        <v>458</v>
      </c>
      <c r="R485">
        <v>0</v>
      </c>
      <c r="S485" t="s">
        <v>459</v>
      </c>
      <c r="T485" t="s">
        <v>458</v>
      </c>
      <c r="U485" t="s">
        <v>460</v>
      </c>
      <c r="V485" t="s">
        <v>458</v>
      </c>
    </row>
    <row r="486" spans="1:22" x14ac:dyDescent="0.2">
      <c r="A486" s="102">
        <v>43313</v>
      </c>
      <c r="B486" t="s">
        <v>1013</v>
      </c>
      <c r="C486" t="s">
        <v>541</v>
      </c>
      <c r="D486" s="58">
        <v>708.09</v>
      </c>
      <c r="E486" t="s">
        <v>452</v>
      </c>
      <c r="F486">
        <v>3010</v>
      </c>
      <c r="G486" t="s">
        <v>453</v>
      </c>
      <c r="H486">
        <v>16</v>
      </c>
      <c r="I486">
        <v>214</v>
      </c>
      <c r="J486" t="s">
        <v>702</v>
      </c>
      <c r="K486" t="s">
        <v>455</v>
      </c>
      <c r="L486" s="103">
        <v>121404</v>
      </c>
      <c r="M486">
        <v>0</v>
      </c>
      <c r="N486" t="s">
        <v>1024</v>
      </c>
      <c r="O486" t="s">
        <v>545</v>
      </c>
      <c r="P486" t="s">
        <v>458</v>
      </c>
      <c r="R486">
        <v>0</v>
      </c>
      <c r="S486" t="s">
        <v>459</v>
      </c>
      <c r="T486" t="s">
        <v>458</v>
      </c>
      <c r="U486" t="s">
        <v>460</v>
      </c>
      <c r="V486" t="s">
        <v>458</v>
      </c>
    </row>
    <row r="487" spans="1:22" x14ac:dyDescent="0.2">
      <c r="A487" s="102">
        <v>43101</v>
      </c>
      <c r="B487" t="s">
        <v>1025</v>
      </c>
      <c r="C487" t="s">
        <v>541</v>
      </c>
      <c r="D487" s="58">
        <v>708.11</v>
      </c>
      <c r="E487" t="s">
        <v>452</v>
      </c>
      <c r="F487">
        <v>3004</v>
      </c>
      <c r="G487" t="s">
        <v>631</v>
      </c>
      <c r="H487">
        <v>32</v>
      </c>
      <c r="I487">
        <v>219</v>
      </c>
      <c r="J487" t="s">
        <v>1026</v>
      </c>
      <c r="K487" t="s">
        <v>455</v>
      </c>
      <c r="L487" s="103">
        <v>150581</v>
      </c>
      <c r="M487">
        <v>0</v>
      </c>
      <c r="N487" t="s">
        <v>1027</v>
      </c>
      <c r="O487" t="s">
        <v>545</v>
      </c>
      <c r="P487" t="s">
        <v>458</v>
      </c>
      <c r="R487">
        <v>0</v>
      </c>
      <c r="S487" t="s">
        <v>459</v>
      </c>
      <c r="T487" t="s">
        <v>458</v>
      </c>
      <c r="U487" t="s">
        <v>460</v>
      </c>
      <c r="V487" t="s">
        <v>458</v>
      </c>
    </row>
    <row r="488" spans="1:22" x14ac:dyDescent="0.2">
      <c r="A488" s="102">
        <v>43108</v>
      </c>
      <c r="B488" t="s">
        <v>1025</v>
      </c>
      <c r="C488" t="s">
        <v>541</v>
      </c>
      <c r="D488" s="58">
        <v>708.11</v>
      </c>
      <c r="E488" t="s">
        <v>452</v>
      </c>
      <c r="F488">
        <v>3004</v>
      </c>
      <c r="G488" t="s">
        <v>631</v>
      </c>
      <c r="H488">
        <v>40</v>
      </c>
      <c r="I488">
        <v>219</v>
      </c>
      <c r="J488" t="s">
        <v>1026</v>
      </c>
      <c r="K488" t="s">
        <v>455</v>
      </c>
      <c r="L488" s="103">
        <v>150581</v>
      </c>
      <c r="M488">
        <v>0</v>
      </c>
      <c r="N488" t="s">
        <v>1028</v>
      </c>
      <c r="O488" t="s">
        <v>545</v>
      </c>
      <c r="P488" t="s">
        <v>458</v>
      </c>
      <c r="R488">
        <v>0</v>
      </c>
      <c r="S488" t="s">
        <v>459</v>
      </c>
      <c r="T488" t="s">
        <v>458</v>
      </c>
      <c r="U488" t="s">
        <v>460</v>
      </c>
      <c r="V488" t="s">
        <v>458</v>
      </c>
    </row>
    <row r="489" spans="1:22" x14ac:dyDescent="0.2">
      <c r="A489" s="102">
        <v>43115</v>
      </c>
      <c r="B489" t="s">
        <v>1025</v>
      </c>
      <c r="C489" t="s">
        <v>541</v>
      </c>
      <c r="D489" s="58">
        <v>708.11</v>
      </c>
      <c r="E489" t="s">
        <v>452</v>
      </c>
      <c r="F489">
        <v>3006</v>
      </c>
      <c r="G489" t="s">
        <v>736</v>
      </c>
      <c r="H489">
        <v>8</v>
      </c>
      <c r="I489">
        <v>219</v>
      </c>
      <c r="J489" t="s">
        <v>1026</v>
      </c>
      <c r="K489" t="s">
        <v>455</v>
      </c>
      <c r="L489" s="103">
        <v>143812</v>
      </c>
      <c r="M489">
        <v>0</v>
      </c>
      <c r="N489" t="s">
        <v>1029</v>
      </c>
      <c r="O489" t="s">
        <v>545</v>
      </c>
      <c r="P489" t="s">
        <v>458</v>
      </c>
      <c r="R489">
        <v>0</v>
      </c>
      <c r="S489" t="s">
        <v>459</v>
      </c>
      <c r="T489" t="s">
        <v>458</v>
      </c>
      <c r="U489" t="s">
        <v>460</v>
      </c>
      <c r="V489" t="s">
        <v>458</v>
      </c>
    </row>
    <row r="490" spans="1:22" x14ac:dyDescent="0.2">
      <c r="A490" s="102">
        <v>43115</v>
      </c>
      <c r="B490" t="s">
        <v>1025</v>
      </c>
      <c r="C490" t="s">
        <v>541</v>
      </c>
      <c r="D490" s="58">
        <v>708.11</v>
      </c>
      <c r="E490" t="s">
        <v>452</v>
      </c>
      <c r="F490">
        <v>3004</v>
      </c>
      <c r="G490" t="s">
        <v>631</v>
      </c>
      <c r="H490">
        <v>39</v>
      </c>
      <c r="I490">
        <v>219</v>
      </c>
      <c r="J490" t="s">
        <v>1026</v>
      </c>
      <c r="K490" t="s">
        <v>455</v>
      </c>
      <c r="L490" s="103">
        <v>150581</v>
      </c>
      <c r="M490">
        <v>0</v>
      </c>
      <c r="N490" t="s">
        <v>1030</v>
      </c>
      <c r="O490" t="s">
        <v>545</v>
      </c>
      <c r="P490" t="s">
        <v>458</v>
      </c>
      <c r="R490">
        <v>0</v>
      </c>
      <c r="S490" t="s">
        <v>459</v>
      </c>
      <c r="T490" t="s">
        <v>458</v>
      </c>
      <c r="U490" t="s">
        <v>460</v>
      </c>
      <c r="V490" t="s">
        <v>458</v>
      </c>
    </row>
    <row r="491" spans="1:22" x14ac:dyDescent="0.2">
      <c r="A491" s="102">
        <v>43122</v>
      </c>
      <c r="B491" t="s">
        <v>1025</v>
      </c>
      <c r="C491" t="s">
        <v>541</v>
      </c>
      <c r="D491" s="58">
        <v>708.11</v>
      </c>
      <c r="E491" t="s">
        <v>452</v>
      </c>
      <c r="F491">
        <v>3004</v>
      </c>
      <c r="G491" t="s">
        <v>631</v>
      </c>
      <c r="H491">
        <v>32</v>
      </c>
      <c r="I491">
        <v>219</v>
      </c>
      <c r="J491" t="s">
        <v>1026</v>
      </c>
      <c r="K491" t="s">
        <v>455</v>
      </c>
      <c r="L491" s="103">
        <v>150581</v>
      </c>
      <c r="M491">
        <v>0</v>
      </c>
      <c r="N491" t="s">
        <v>1031</v>
      </c>
      <c r="O491" t="s">
        <v>545</v>
      </c>
      <c r="P491" t="s">
        <v>458</v>
      </c>
      <c r="R491">
        <v>0</v>
      </c>
      <c r="S491" t="s">
        <v>459</v>
      </c>
      <c r="T491" t="s">
        <v>458</v>
      </c>
      <c r="U491" t="s">
        <v>460</v>
      </c>
      <c r="V491" t="s">
        <v>458</v>
      </c>
    </row>
    <row r="492" spans="1:22" x14ac:dyDescent="0.2">
      <c r="A492" s="102">
        <v>43129</v>
      </c>
      <c r="B492" t="s">
        <v>1025</v>
      </c>
      <c r="C492" t="s">
        <v>541</v>
      </c>
      <c r="D492" s="58">
        <v>708.11</v>
      </c>
      <c r="E492" t="s">
        <v>452</v>
      </c>
      <c r="F492">
        <v>3006</v>
      </c>
      <c r="G492" t="s">
        <v>736</v>
      </c>
      <c r="H492">
        <v>12</v>
      </c>
      <c r="I492">
        <v>219</v>
      </c>
      <c r="J492" t="s">
        <v>1026</v>
      </c>
      <c r="K492" t="s">
        <v>455</v>
      </c>
      <c r="L492" s="103">
        <v>143812</v>
      </c>
      <c r="M492">
        <v>0</v>
      </c>
      <c r="N492" t="s">
        <v>1032</v>
      </c>
      <c r="O492" t="s">
        <v>545</v>
      </c>
      <c r="P492" t="s">
        <v>458</v>
      </c>
      <c r="R492">
        <v>0</v>
      </c>
      <c r="S492" t="s">
        <v>459</v>
      </c>
      <c r="T492" t="s">
        <v>458</v>
      </c>
      <c r="U492" t="s">
        <v>460</v>
      </c>
      <c r="V492" t="s">
        <v>458</v>
      </c>
    </row>
    <row r="493" spans="1:22" x14ac:dyDescent="0.2">
      <c r="A493" s="102">
        <v>43129</v>
      </c>
      <c r="B493" t="s">
        <v>1025</v>
      </c>
      <c r="C493" t="s">
        <v>541</v>
      </c>
      <c r="D493" s="58">
        <v>708.11</v>
      </c>
      <c r="E493" t="s">
        <v>452</v>
      </c>
      <c r="F493">
        <v>3004</v>
      </c>
      <c r="G493" t="s">
        <v>631</v>
      </c>
      <c r="H493">
        <v>24</v>
      </c>
      <c r="I493">
        <v>219</v>
      </c>
      <c r="J493" t="s">
        <v>1026</v>
      </c>
      <c r="K493" t="s">
        <v>455</v>
      </c>
      <c r="L493" s="103">
        <v>150581</v>
      </c>
      <c r="M493">
        <v>0</v>
      </c>
      <c r="N493" t="s">
        <v>1033</v>
      </c>
      <c r="O493" t="s">
        <v>545</v>
      </c>
      <c r="P493" t="s">
        <v>458</v>
      </c>
      <c r="R493">
        <v>0</v>
      </c>
      <c r="S493" t="s">
        <v>459</v>
      </c>
      <c r="T493" t="s">
        <v>458</v>
      </c>
      <c r="U493" t="s">
        <v>460</v>
      </c>
      <c r="V493" t="s">
        <v>458</v>
      </c>
    </row>
    <row r="494" spans="1:22" x14ac:dyDescent="0.2">
      <c r="A494" s="102">
        <v>43129</v>
      </c>
      <c r="B494" t="s">
        <v>1025</v>
      </c>
      <c r="C494" t="s">
        <v>541</v>
      </c>
      <c r="D494" s="58">
        <v>708.11</v>
      </c>
      <c r="E494" t="s">
        <v>452</v>
      </c>
      <c r="F494">
        <v>3011</v>
      </c>
      <c r="G494" t="s">
        <v>487</v>
      </c>
      <c r="H494">
        <v>24</v>
      </c>
      <c r="I494">
        <v>219</v>
      </c>
      <c r="J494" t="s">
        <v>1026</v>
      </c>
      <c r="K494" t="s">
        <v>455</v>
      </c>
      <c r="L494" s="103">
        <v>115059</v>
      </c>
      <c r="M494">
        <v>0</v>
      </c>
      <c r="N494" t="s">
        <v>1034</v>
      </c>
      <c r="O494" t="s">
        <v>545</v>
      </c>
      <c r="P494" t="s">
        <v>458</v>
      </c>
      <c r="R494">
        <v>0</v>
      </c>
      <c r="S494" t="s">
        <v>459</v>
      </c>
      <c r="T494" t="s">
        <v>458</v>
      </c>
      <c r="U494" t="s">
        <v>460</v>
      </c>
      <c r="V494" t="s">
        <v>458</v>
      </c>
    </row>
    <row r="495" spans="1:22" x14ac:dyDescent="0.2">
      <c r="A495" s="102">
        <v>43129</v>
      </c>
      <c r="B495" t="s">
        <v>1025</v>
      </c>
      <c r="C495" t="s">
        <v>541</v>
      </c>
      <c r="D495" s="58">
        <v>708.11</v>
      </c>
      <c r="E495" t="s">
        <v>452</v>
      </c>
      <c r="F495">
        <v>3013</v>
      </c>
      <c r="G495" t="s">
        <v>676</v>
      </c>
      <c r="H495">
        <v>24</v>
      </c>
      <c r="I495">
        <v>219</v>
      </c>
      <c r="J495" t="s">
        <v>1026</v>
      </c>
      <c r="K495" t="s">
        <v>455</v>
      </c>
      <c r="L495" s="103">
        <v>99460</v>
      </c>
      <c r="M495">
        <v>0</v>
      </c>
      <c r="N495" t="s">
        <v>1035</v>
      </c>
      <c r="O495" t="s">
        <v>545</v>
      </c>
      <c r="P495" t="s">
        <v>458</v>
      </c>
      <c r="R495">
        <v>0</v>
      </c>
      <c r="S495" t="s">
        <v>459</v>
      </c>
      <c r="T495" t="s">
        <v>458</v>
      </c>
      <c r="U495" t="s">
        <v>460</v>
      </c>
      <c r="V495" t="s">
        <v>458</v>
      </c>
    </row>
    <row r="496" spans="1:22" x14ac:dyDescent="0.2">
      <c r="A496" s="102">
        <v>43132</v>
      </c>
      <c r="B496" t="s">
        <v>1025</v>
      </c>
      <c r="C496" t="s">
        <v>541</v>
      </c>
      <c r="D496" s="58">
        <v>708.11</v>
      </c>
      <c r="E496" t="s">
        <v>452</v>
      </c>
      <c r="F496">
        <v>3004</v>
      </c>
      <c r="G496" t="s">
        <v>631</v>
      </c>
      <c r="H496">
        <v>16</v>
      </c>
      <c r="I496">
        <v>219</v>
      </c>
      <c r="J496" t="s">
        <v>1026</v>
      </c>
      <c r="K496" t="s">
        <v>455</v>
      </c>
      <c r="L496" s="103">
        <v>150581</v>
      </c>
      <c r="M496">
        <v>0</v>
      </c>
      <c r="N496" t="s">
        <v>1036</v>
      </c>
      <c r="O496" t="s">
        <v>545</v>
      </c>
      <c r="P496" t="s">
        <v>458</v>
      </c>
      <c r="R496">
        <v>0</v>
      </c>
      <c r="S496" t="s">
        <v>459</v>
      </c>
      <c r="T496" t="s">
        <v>458</v>
      </c>
      <c r="U496" t="s">
        <v>460</v>
      </c>
      <c r="V496" t="s">
        <v>458</v>
      </c>
    </row>
    <row r="497" spans="1:22" x14ac:dyDescent="0.2">
      <c r="A497" s="102">
        <v>43132</v>
      </c>
      <c r="B497" t="s">
        <v>1025</v>
      </c>
      <c r="C497" t="s">
        <v>541</v>
      </c>
      <c r="D497" s="58">
        <v>708.11</v>
      </c>
      <c r="E497" t="s">
        <v>452</v>
      </c>
      <c r="F497">
        <v>3011</v>
      </c>
      <c r="G497" t="s">
        <v>487</v>
      </c>
      <c r="H497">
        <v>16</v>
      </c>
      <c r="I497">
        <v>219</v>
      </c>
      <c r="J497" t="s">
        <v>1026</v>
      </c>
      <c r="K497" t="s">
        <v>455</v>
      </c>
      <c r="L497" s="103">
        <v>115059</v>
      </c>
      <c r="M497">
        <v>0</v>
      </c>
      <c r="N497" t="s">
        <v>1037</v>
      </c>
      <c r="O497" t="s">
        <v>545</v>
      </c>
      <c r="P497" t="s">
        <v>458</v>
      </c>
      <c r="R497">
        <v>0</v>
      </c>
      <c r="S497" t="s">
        <v>459</v>
      </c>
      <c r="T497" t="s">
        <v>458</v>
      </c>
      <c r="U497" t="s">
        <v>460</v>
      </c>
      <c r="V497" t="s">
        <v>458</v>
      </c>
    </row>
    <row r="498" spans="1:22" x14ac:dyDescent="0.2">
      <c r="A498" s="102">
        <v>43132</v>
      </c>
      <c r="B498" t="s">
        <v>1025</v>
      </c>
      <c r="C498" t="s">
        <v>541</v>
      </c>
      <c r="D498" s="58">
        <v>708.11</v>
      </c>
      <c r="E498" t="s">
        <v>452</v>
      </c>
      <c r="F498">
        <v>3013</v>
      </c>
      <c r="G498" t="s">
        <v>676</v>
      </c>
      <c r="H498">
        <v>16</v>
      </c>
      <c r="I498">
        <v>219</v>
      </c>
      <c r="J498" t="s">
        <v>1026</v>
      </c>
      <c r="K498" t="s">
        <v>455</v>
      </c>
      <c r="L498" s="103">
        <v>99460</v>
      </c>
      <c r="M498">
        <v>0</v>
      </c>
      <c r="N498" t="s">
        <v>1038</v>
      </c>
      <c r="O498" t="s">
        <v>545</v>
      </c>
      <c r="P498" t="s">
        <v>458</v>
      </c>
      <c r="R498">
        <v>0</v>
      </c>
      <c r="S498" t="s">
        <v>459</v>
      </c>
      <c r="T498" t="s">
        <v>458</v>
      </c>
      <c r="U498" t="s">
        <v>460</v>
      </c>
      <c r="V498" t="s">
        <v>458</v>
      </c>
    </row>
    <row r="499" spans="1:22" x14ac:dyDescent="0.2">
      <c r="A499" s="102">
        <v>43136</v>
      </c>
      <c r="B499" t="s">
        <v>1025</v>
      </c>
      <c r="C499" t="s">
        <v>541</v>
      </c>
      <c r="D499" s="58">
        <v>708.11</v>
      </c>
      <c r="E499" t="s">
        <v>452</v>
      </c>
      <c r="F499">
        <v>3011</v>
      </c>
      <c r="G499" t="s">
        <v>487</v>
      </c>
      <c r="H499">
        <v>4</v>
      </c>
      <c r="I499">
        <v>219</v>
      </c>
      <c r="J499" t="s">
        <v>1026</v>
      </c>
      <c r="K499" t="s">
        <v>455</v>
      </c>
      <c r="L499" s="103">
        <v>115059</v>
      </c>
      <c r="M499">
        <v>0</v>
      </c>
      <c r="N499" t="s">
        <v>1039</v>
      </c>
      <c r="O499" t="s">
        <v>545</v>
      </c>
      <c r="P499" t="s">
        <v>458</v>
      </c>
      <c r="R499">
        <v>0</v>
      </c>
      <c r="S499" t="s">
        <v>459</v>
      </c>
      <c r="T499" t="s">
        <v>458</v>
      </c>
      <c r="U499" t="s">
        <v>460</v>
      </c>
      <c r="V499" t="s">
        <v>458</v>
      </c>
    </row>
    <row r="500" spans="1:22" x14ac:dyDescent="0.2">
      <c r="A500" s="102">
        <v>43136</v>
      </c>
      <c r="B500" t="s">
        <v>1025</v>
      </c>
      <c r="C500" t="s">
        <v>541</v>
      </c>
      <c r="D500" s="58">
        <v>708.11</v>
      </c>
      <c r="E500" t="s">
        <v>452</v>
      </c>
      <c r="F500">
        <v>3006</v>
      </c>
      <c r="G500" t="s">
        <v>736</v>
      </c>
      <c r="H500">
        <v>19</v>
      </c>
      <c r="I500">
        <v>219</v>
      </c>
      <c r="J500" t="s">
        <v>1026</v>
      </c>
      <c r="K500" t="s">
        <v>455</v>
      </c>
      <c r="L500" s="103">
        <v>143812</v>
      </c>
      <c r="M500">
        <v>0</v>
      </c>
      <c r="N500" t="s">
        <v>1040</v>
      </c>
      <c r="O500" t="s">
        <v>545</v>
      </c>
      <c r="P500" t="s">
        <v>458</v>
      </c>
      <c r="R500">
        <v>0</v>
      </c>
      <c r="S500" t="s">
        <v>459</v>
      </c>
      <c r="T500" t="s">
        <v>458</v>
      </c>
      <c r="U500" t="s">
        <v>460</v>
      </c>
      <c r="V500" t="s">
        <v>458</v>
      </c>
    </row>
    <row r="501" spans="1:22" x14ac:dyDescent="0.2">
      <c r="A501" s="102">
        <v>43136</v>
      </c>
      <c r="B501" t="s">
        <v>1025</v>
      </c>
      <c r="C501" t="s">
        <v>541</v>
      </c>
      <c r="D501" s="58">
        <v>708.11</v>
      </c>
      <c r="E501" t="s">
        <v>452</v>
      </c>
      <c r="F501">
        <v>3013</v>
      </c>
      <c r="G501" t="s">
        <v>676</v>
      </c>
      <c r="H501">
        <v>24</v>
      </c>
      <c r="I501">
        <v>219</v>
      </c>
      <c r="J501" t="s">
        <v>1026</v>
      </c>
      <c r="K501" t="s">
        <v>455</v>
      </c>
      <c r="L501" s="103">
        <v>99460</v>
      </c>
      <c r="M501">
        <v>0</v>
      </c>
      <c r="N501" t="s">
        <v>1041</v>
      </c>
      <c r="O501" t="s">
        <v>545</v>
      </c>
      <c r="P501" t="s">
        <v>458</v>
      </c>
      <c r="R501">
        <v>0</v>
      </c>
      <c r="S501" t="s">
        <v>459</v>
      </c>
      <c r="T501" t="s">
        <v>458</v>
      </c>
      <c r="U501" t="s">
        <v>460</v>
      </c>
      <c r="V501" t="s">
        <v>458</v>
      </c>
    </row>
    <row r="502" spans="1:22" x14ac:dyDescent="0.2">
      <c r="A502" s="102">
        <v>43136</v>
      </c>
      <c r="B502" t="s">
        <v>1025</v>
      </c>
      <c r="C502" t="s">
        <v>541</v>
      </c>
      <c r="D502" s="58">
        <v>708.11</v>
      </c>
      <c r="E502" t="s">
        <v>452</v>
      </c>
      <c r="F502">
        <v>3009</v>
      </c>
      <c r="G502" t="s">
        <v>481</v>
      </c>
      <c r="H502">
        <v>31</v>
      </c>
      <c r="I502">
        <v>219</v>
      </c>
      <c r="J502" t="s">
        <v>1026</v>
      </c>
      <c r="K502" t="s">
        <v>455</v>
      </c>
      <c r="L502" s="103">
        <v>120926</v>
      </c>
      <c r="M502">
        <v>0</v>
      </c>
      <c r="N502" t="s">
        <v>1042</v>
      </c>
      <c r="O502" t="s">
        <v>545</v>
      </c>
      <c r="P502" t="s">
        <v>458</v>
      </c>
      <c r="R502">
        <v>0</v>
      </c>
      <c r="S502" t="s">
        <v>459</v>
      </c>
      <c r="T502" t="s">
        <v>458</v>
      </c>
      <c r="U502" t="s">
        <v>460</v>
      </c>
      <c r="V502" t="s">
        <v>458</v>
      </c>
    </row>
    <row r="503" spans="1:22" x14ac:dyDescent="0.2">
      <c r="A503" s="102">
        <v>43136</v>
      </c>
      <c r="B503" t="s">
        <v>1025</v>
      </c>
      <c r="C503" t="s">
        <v>541</v>
      </c>
      <c r="D503" s="58">
        <v>708.11</v>
      </c>
      <c r="E503" t="s">
        <v>452</v>
      </c>
      <c r="F503">
        <v>3004</v>
      </c>
      <c r="G503" t="s">
        <v>631</v>
      </c>
      <c r="H503">
        <v>38</v>
      </c>
      <c r="I503">
        <v>219</v>
      </c>
      <c r="J503" t="s">
        <v>1026</v>
      </c>
      <c r="K503" t="s">
        <v>455</v>
      </c>
      <c r="L503" s="103">
        <v>150581</v>
      </c>
      <c r="M503">
        <v>0</v>
      </c>
      <c r="N503" t="s">
        <v>1043</v>
      </c>
      <c r="O503" t="s">
        <v>545</v>
      </c>
      <c r="P503" t="s">
        <v>458</v>
      </c>
      <c r="R503">
        <v>0</v>
      </c>
      <c r="S503" t="s">
        <v>459</v>
      </c>
      <c r="T503" t="s">
        <v>458</v>
      </c>
      <c r="U503" t="s">
        <v>460</v>
      </c>
      <c r="V503" t="s">
        <v>458</v>
      </c>
    </row>
    <row r="504" spans="1:22" x14ac:dyDescent="0.2">
      <c r="A504" s="102">
        <v>43143</v>
      </c>
      <c r="B504" t="s">
        <v>1025</v>
      </c>
      <c r="C504" t="s">
        <v>541</v>
      </c>
      <c r="D504" s="58">
        <v>708.11</v>
      </c>
      <c r="E504" t="s">
        <v>452</v>
      </c>
      <c r="F504">
        <v>3001</v>
      </c>
      <c r="G504" t="s">
        <v>462</v>
      </c>
      <c r="H504">
        <v>4</v>
      </c>
      <c r="I504">
        <v>219</v>
      </c>
      <c r="J504" t="s">
        <v>1026</v>
      </c>
      <c r="K504" t="s">
        <v>455</v>
      </c>
      <c r="L504" s="103">
        <v>308303</v>
      </c>
      <c r="M504">
        <v>0</v>
      </c>
      <c r="N504" t="s">
        <v>1044</v>
      </c>
      <c r="O504" t="s">
        <v>545</v>
      </c>
      <c r="P504" t="s">
        <v>458</v>
      </c>
      <c r="R504">
        <v>0</v>
      </c>
      <c r="S504" t="s">
        <v>459</v>
      </c>
      <c r="T504" t="s">
        <v>458</v>
      </c>
      <c r="U504" t="s">
        <v>460</v>
      </c>
      <c r="V504" t="s">
        <v>458</v>
      </c>
    </row>
    <row r="505" spans="1:22" x14ac:dyDescent="0.2">
      <c r="A505" s="102">
        <v>43143</v>
      </c>
      <c r="B505" t="s">
        <v>1025</v>
      </c>
      <c r="C505" t="s">
        <v>541</v>
      </c>
      <c r="D505" s="58">
        <v>708.11</v>
      </c>
      <c r="E505" t="s">
        <v>452</v>
      </c>
      <c r="F505">
        <v>3013</v>
      </c>
      <c r="G505" t="s">
        <v>676</v>
      </c>
      <c r="H505">
        <v>8</v>
      </c>
      <c r="I505">
        <v>219</v>
      </c>
      <c r="J505" t="s">
        <v>1026</v>
      </c>
      <c r="K505" t="s">
        <v>455</v>
      </c>
      <c r="L505" s="103">
        <v>99460</v>
      </c>
      <c r="M505">
        <v>0</v>
      </c>
      <c r="N505" t="s">
        <v>1045</v>
      </c>
      <c r="O505" t="s">
        <v>545</v>
      </c>
      <c r="P505" t="s">
        <v>458</v>
      </c>
      <c r="R505">
        <v>0</v>
      </c>
      <c r="S505" t="s">
        <v>459</v>
      </c>
      <c r="T505" t="s">
        <v>458</v>
      </c>
      <c r="U505" t="s">
        <v>460</v>
      </c>
      <c r="V505" t="s">
        <v>458</v>
      </c>
    </row>
    <row r="506" spans="1:22" x14ac:dyDescent="0.2">
      <c r="A506" s="102">
        <v>43143</v>
      </c>
      <c r="B506" t="s">
        <v>1025</v>
      </c>
      <c r="C506" t="s">
        <v>541</v>
      </c>
      <c r="D506" s="58">
        <v>708.11</v>
      </c>
      <c r="E506" t="s">
        <v>452</v>
      </c>
      <c r="F506">
        <v>3012</v>
      </c>
      <c r="G506" t="s">
        <v>603</v>
      </c>
      <c r="H506">
        <v>16</v>
      </c>
      <c r="I506">
        <v>219</v>
      </c>
      <c r="J506" t="s">
        <v>1026</v>
      </c>
      <c r="K506" t="s">
        <v>455</v>
      </c>
      <c r="L506" s="103">
        <v>109895</v>
      </c>
      <c r="M506">
        <v>0</v>
      </c>
      <c r="N506" t="s">
        <v>1046</v>
      </c>
      <c r="O506" t="s">
        <v>545</v>
      </c>
      <c r="P506" t="s">
        <v>458</v>
      </c>
      <c r="R506">
        <v>0</v>
      </c>
      <c r="S506" t="s">
        <v>459</v>
      </c>
      <c r="T506" t="s">
        <v>458</v>
      </c>
      <c r="U506" t="s">
        <v>460</v>
      </c>
      <c r="V506" t="s">
        <v>458</v>
      </c>
    </row>
    <row r="507" spans="1:22" x14ac:dyDescent="0.2">
      <c r="A507" s="102">
        <v>43143</v>
      </c>
      <c r="B507" t="s">
        <v>1025</v>
      </c>
      <c r="C507" t="s">
        <v>541</v>
      </c>
      <c r="D507" s="58">
        <v>708.11</v>
      </c>
      <c r="E507" t="s">
        <v>452</v>
      </c>
      <c r="F507">
        <v>3006</v>
      </c>
      <c r="G507" t="s">
        <v>736</v>
      </c>
      <c r="H507">
        <v>20</v>
      </c>
      <c r="I507">
        <v>219</v>
      </c>
      <c r="J507" t="s">
        <v>1026</v>
      </c>
      <c r="K507" t="s">
        <v>455</v>
      </c>
      <c r="L507" s="103">
        <v>143812</v>
      </c>
      <c r="M507">
        <v>0</v>
      </c>
      <c r="N507" t="s">
        <v>1047</v>
      </c>
      <c r="O507" t="s">
        <v>545</v>
      </c>
      <c r="P507" t="s">
        <v>458</v>
      </c>
      <c r="R507">
        <v>0</v>
      </c>
      <c r="S507" t="s">
        <v>459</v>
      </c>
      <c r="T507" t="s">
        <v>458</v>
      </c>
      <c r="U507" t="s">
        <v>460</v>
      </c>
      <c r="V507" t="s">
        <v>458</v>
      </c>
    </row>
    <row r="508" spans="1:22" x14ac:dyDescent="0.2">
      <c r="A508" s="102">
        <v>43143</v>
      </c>
      <c r="B508" t="s">
        <v>1025</v>
      </c>
      <c r="C508" t="s">
        <v>541</v>
      </c>
      <c r="D508" s="58">
        <v>708.11</v>
      </c>
      <c r="E508" t="s">
        <v>452</v>
      </c>
      <c r="F508">
        <v>3004</v>
      </c>
      <c r="G508" t="s">
        <v>631</v>
      </c>
      <c r="H508">
        <v>28</v>
      </c>
      <c r="I508">
        <v>219</v>
      </c>
      <c r="J508" t="s">
        <v>1026</v>
      </c>
      <c r="K508" t="s">
        <v>455</v>
      </c>
      <c r="L508" s="103">
        <v>150581</v>
      </c>
      <c r="M508">
        <v>0</v>
      </c>
      <c r="N508" t="s">
        <v>1048</v>
      </c>
      <c r="O508" t="s">
        <v>545</v>
      </c>
      <c r="P508" t="s">
        <v>458</v>
      </c>
      <c r="R508">
        <v>0</v>
      </c>
      <c r="S508" t="s">
        <v>459</v>
      </c>
      <c r="T508" t="s">
        <v>458</v>
      </c>
      <c r="U508" t="s">
        <v>460</v>
      </c>
      <c r="V508" t="s">
        <v>458</v>
      </c>
    </row>
    <row r="509" spans="1:22" x14ac:dyDescent="0.2">
      <c r="A509" s="102">
        <v>43143</v>
      </c>
      <c r="B509" t="s">
        <v>1025</v>
      </c>
      <c r="C509" t="s">
        <v>541</v>
      </c>
      <c r="D509" s="58">
        <v>708.11</v>
      </c>
      <c r="E509" t="s">
        <v>452</v>
      </c>
      <c r="F509">
        <v>3011</v>
      </c>
      <c r="G509" t="s">
        <v>487</v>
      </c>
      <c r="H509">
        <v>31</v>
      </c>
      <c r="I509">
        <v>219</v>
      </c>
      <c r="J509" t="s">
        <v>1026</v>
      </c>
      <c r="K509" t="s">
        <v>455</v>
      </c>
      <c r="L509" s="103">
        <v>115059</v>
      </c>
      <c r="M509">
        <v>0</v>
      </c>
      <c r="N509" t="s">
        <v>1049</v>
      </c>
      <c r="O509" t="s">
        <v>545</v>
      </c>
      <c r="P509" t="s">
        <v>458</v>
      </c>
      <c r="R509">
        <v>0</v>
      </c>
      <c r="S509" t="s">
        <v>459</v>
      </c>
      <c r="T509" t="s">
        <v>458</v>
      </c>
      <c r="U509" t="s">
        <v>460</v>
      </c>
      <c r="V509" t="s">
        <v>458</v>
      </c>
    </row>
    <row r="510" spans="1:22" x14ac:dyDescent="0.2">
      <c r="A510" s="102">
        <v>43150</v>
      </c>
      <c r="B510" t="s">
        <v>1025</v>
      </c>
      <c r="C510" t="s">
        <v>541</v>
      </c>
      <c r="D510" s="58">
        <v>708.11</v>
      </c>
      <c r="E510" t="s">
        <v>452</v>
      </c>
      <c r="F510">
        <v>3008</v>
      </c>
      <c r="G510" t="s">
        <v>550</v>
      </c>
      <c r="H510">
        <v>6</v>
      </c>
      <c r="I510">
        <v>219</v>
      </c>
      <c r="J510" t="s">
        <v>1026</v>
      </c>
      <c r="K510" t="s">
        <v>455</v>
      </c>
      <c r="L510" s="103">
        <v>150042</v>
      </c>
      <c r="M510">
        <v>0</v>
      </c>
      <c r="N510" t="s">
        <v>1050</v>
      </c>
      <c r="O510" t="s">
        <v>545</v>
      </c>
      <c r="P510" t="s">
        <v>458</v>
      </c>
      <c r="R510">
        <v>0</v>
      </c>
      <c r="S510" t="s">
        <v>459</v>
      </c>
      <c r="T510" t="s">
        <v>458</v>
      </c>
      <c r="U510" t="s">
        <v>460</v>
      </c>
      <c r="V510" t="s">
        <v>458</v>
      </c>
    </row>
    <row r="511" spans="1:22" x14ac:dyDescent="0.2">
      <c r="A511" s="102">
        <v>43150</v>
      </c>
      <c r="B511" t="s">
        <v>1025</v>
      </c>
      <c r="C511" t="s">
        <v>541</v>
      </c>
      <c r="D511" s="58">
        <v>708.11</v>
      </c>
      <c r="E511" t="s">
        <v>452</v>
      </c>
      <c r="F511">
        <v>3001</v>
      </c>
      <c r="G511" t="s">
        <v>462</v>
      </c>
      <c r="H511">
        <v>7</v>
      </c>
      <c r="I511">
        <v>219</v>
      </c>
      <c r="J511" t="s">
        <v>1026</v>
      </c>
      <c r="K511" t="s">
        <v>455</v>
      </c>
      <c r="L511" s="103">
        <v>308303</v>
      </c>
      <c r="M511">
        <v>0</v>
      </c>
      <c r="N511" t="s">
        <v>1051</v>
      </c>
      <c r="O511" t="s">
        <v>545</v>
      </c>
      <c r="P511" t="s">
        <v>458</v>
      </c>
      <c r="R511">
        <v>0</v>
      </c>
      <c r="S511" t="s">
        <v>459</v>
      </c>
      <c r="T511" t="s">
        <v>458</v>
      </c>
      <c r="U511" t="s">
        <v>460</v>
      </c>
      <c r="V511" t="s">
        <v>458</v>
      </c>
    </row>
    <row r="512" spans="1:22" x14ac:dyDescent="0.2">
      <c r="A512" s="102">
        <v>43150</v>
      </c>
      <c r="B512" t="s">
        <v>1025</v>
      </c>
      <c r="C512" t="s">
        <v>541</v>
      </c>
      <c r="D512" s="58">
        <v>708.11</v>
      </c>
      <c r="E512" t="s">
        <v>452</v>
      </c>
      <c r="F512">
        <v>3002</v>
      </c>
      <c r="G512" t="s">
        <v>731</v>
      </c>
      <c r="H512">
        <v>30</v>
      </c>
      <c r="I512">
        <v>219</v>
      </c>
      <c r="J512" t="s">
        <v>1026</v>
      </c>
      <c r="K512" t="s">
        <v>455</v>
      </c>
      <c r="L512" s="103">
        <v>169207</v>
      </c>
      <c r="M512">
        <v>0</v>
      </c>
      <c r="N512" t="s">
        <v>1052</v>
      </c>
      <c r="O512" t="s">
        <v>545</v>
      </c>
      <c r="P512" t="s">
        <v>458</v>
      </c>
      <c r="R512">
        <v>0</v>
      </c>
      <c r="S512" t="s">
        <v>459</v>
      </c>
      <c r="T512" t="s">
        <v>458</v>
      </c>
      <c r="U512" t="s">
        <v>460</v>
      </c>
      <c r="V512" t="s">
        <v>458</v>
      </c>
    </row>
    <row r="513" spans="1:22" x14ac:dyDescent="0.2">
      <c r="A513" s="102">
        <v>43150</v>
      </c>
      <c r="B513" t="s">
        <v>1025</v>
      </c>
      <c r="C513" t="s">
        <v>541</v>
      </c>
      <c r="D513" s="58">
        <v>708.11</v>
      </c>
      <c r="E513" t="s">
        <v>452</v>
      </c>
      <c r="F513">
        <v>3005</v>
      </c>
      <c r="G513" t="s">
        <v>569</v>
      </c>
      <c r="H513">
        <v>32</v>
      </c>
      <c r="I513">
        <v>219</v>
      </c>
      <c r="J513" t="s">
        <v>1026</v>
      </c>
      <c r="K513" t="s">
        <v>455</v>
      </c>
      <c r="L513" s="103">
        <v>165864</v>
      </c>
      <c r="M513">
        <v>0</v>
      </c>
      <c r="N513" t="s">
        <v>1053</v>
      </c>
      <c r="O513" t="s">
        <v>545</v>
      </c>
      <c r="P513" t="s">
        <v>458</v>
      </c>
      <c r="R513">
        <v>0</v>
      </c>
      <c r="S513" t="s">
        <v>459</v>
      </c>
      <c r="T513" t="s">
        <v>458</v>
      </c>
      <c r="U513" t="s">
        <v>460</v>
      </c>
      <c r="V513" t="s">
        <v>458</v>
      </c>
    </row>
    <row r="514" spans="1:22" x14ac:dyDescent="0.2">
      <c r="A514" s="102">
        <v>43150</v>
      </c>
      <c r="B514" t="s">
        <v>1025</v>
      </c>
      <c r="C514" t="s">
        <v>541</v>
      </c>
      <c r="D514" s="58">
        <v>708.11</v>
      </c>
      <c r="E514" t="s">
        <v>452</v>
      </c>
      <c r="F514">
        <v>3006</v>
      </c>
      <c r="G514" t="s">
        <v>736</v>
      </c>
      <c r="H514">
        <v>36</v>
      </c>
      <c r="I514">
        <v>219</v>
      </c>
      <c r="J514" t="s">
        <v>1026</v>
      </c>
      <c r="K514" t="s">
        <v>455</v>
      </c>
      <c r="L514" s="103">
        <v>143812</v>
      </c>
      <c r="M514">
        <v>0</v>
      </c>
      <c r="N514" t="s">
        <v>1054</v>
      </c>
      <c r="O514" t="s">
        <v>545</v>
      </c>
      <c r="P514" t="s">
        <v>458</v>
      </c>
      <c r="R514">
        <v>0</v>
      </c>
      <c r="S514" t="s">
        <v>459</v>
      </c>
      <c r="T514" t="s">
        <v>458</v>
      </c>
      <c r="U514" t="s">
        <v>460</v>
      </c>
      <c r="V514" t="s">
        <v>458</v>
      </c>
    </row>
    <row r="515" spans="1:22" x14ac:dyDescent="0.2">
      <c r="A515" s="102">
        <v>43150</v>
      </c>
      <c r="B515" t="s">
        <v>1025</v>
      </c>
      <c r="C515" t="s">
        <v>541</v>
      </c>
      <c r="D515" s="58">
        <v>708.11</v>
      </c>
      <c r="E515" t="s">
        <v>452</v>
      </c>
      <c r="F515">
        <v>3009</v>
      </c>
      <c r="G515" t="s">
        <v>481</v>
      </c>
      <c r="H515">
        <v>39</v>
      </c>
      <c r="I515">
        <v>219</v>
      </c>
      <c r="J515" t="s">
        <v>1026</v>
      </c>
      <c r="K515" t="s">
        <v>455</v>
      </c>
      <c r="L515" s="103">
        <v>120926</v>
      </c>
      <c r="M515">
        <v>0</v>
      </c>
      <c r="N515" t="s">
        <v>1055</v>
      </c>
      <c r="O515" t="s">
        <v>545</v>
      </c>
      <c r="P515" t="s">
        <v>458</v>
      </c>
      <c r="R515">
        <v>0</v>
      </c>
      <c r="S515" t="s">
        <v>459</v>
      </c>
      <c r="T515" t="s">
        <v>458</v>
      </c>
      <c r="U515" t="s">
        <v>460</v>
      </c>
      <c r="V515" t="s">
        <v>458</v>
      </c>
    </row>
    <row r="516" spans="1:22" x14ac:dyDescent="0.2">
      <c r="A516" s="102">
        <v>43150</v>
      </c>
      <c r="B516" t="s">
        <v>1025</v>
      </c>
      <c r="C516" t="s">
        <v>541</v>
      </c>
      <c r="D516" s="58">
        <v>708.11</v>
      </c>
      <c r="E516" t="s">
        <v>452</v>
      </c>
      <c r="F516">
        <v>3012</v>
      </c>
      <c r="G516" t="s">
        <v>603</v>
      </c>
      <c r="H516">
        <v>40</v>
      </c>
      <c r="I516">
        <v>219</v>
      </c>
      <c r="J516" t="s">
        <v>1026</v>
      </c>
      <c r="K516" t="s">
        <v>455</v>
      </c>
      <c r="L516" s="103">
        <v>109895</v>
      </c>
      <c r="M516">
        <v>0</v>
      </c>
      <c r="N516" t="s">
        <v>1056</v>
      </c>
      <c r="O516" t="s">
        <v>545</v>
      </c>
      <c r="P516" t="s">
        <v>458</v>
      </c>
      <c r="R516">
        <v>0</v>
      </c>
      <c r="S516" t="s">
        <v>459</v>
      </c>
      <c r="T516" t="s">
        <v>458</v>
      </c>
      <c r="U516" t="s">
        <v>460</v>
      </c>
      <c r="V516" t="s">
        <v>458</v>
      </c>
    </row>
    <row r="517" spans="1:22" x14ac:dyDescent="0.2">
      <c r="A517" s="102">
        <v>43150</v>
      </c>
      <c r="B517" t="s">
        <v>1025</v>
      </c>
      <c r="C517" t="s">
        <v>541</v>
      </c>
      <c r="D517" s="58">
        <v>708.11</v>
      </c>
      <c r="E517" t="s">
        <v>452</v>
      </c>
      <c r="F517">
        <v>3004</v>
      </c>
      <c r="G517" t="s">
        <v>631</v>
      </c>
      <c r="H517">
        <v>40</v>
      </c>
      <c r="I517">
        <v>219</v>
      </c>
      <c r="J517" t="s">
        <v>1026</v>
      </c>
      <c r="K517" t="s">
        <v>455</v>
      </c>
      <c r="L517" s="103">
        <v>150581</v>
      </c>
      <c r="M517">
        <v>0</v>
      </c>
      <c r="N517" t="s">
        <v>1057</v>
      </c>
      <c r="O517" t="s">
        <v>545</v>
      </c>
      <c r="P517" t="s">
        <v>458</v>
      </c>
      <c r="R517">
        <v>0</v>
      </c>
      <c r="S517" t="s">
        <v>459</v>
      </c>
      <c r="T517" t="s">
        <v>458</v>
      </c>
      <c r="U517" t="s">
        <v>460</v>
      </c>
      <c r="V517" t="s">
        <v>458</v>
      </c>
    </row>
    <row r="518" spans="1:22" x14ac:dyDescent="0.2">
      <c r="A518" s="102">
        <v>43150</v>
      </c>
      <c r="B518" t="s">
        <v>1025</v>
      </c>
      <c r="C518" t="s">
        <v>541</v>
      </c>
      <c r="D518" s="58">
        <v>708.11</v>
      </c>
      <c r="E518" t="s">
        <v>452</v>
      </c>
      <c r="F518">
        <v>3011</v>
      </c>
      <c r="G518" t="s">
        <v>487</v>
      </c>
      <c r="H518">
        <v>40</v>
      </c>
      <c r="I518">
        <v>219</v>
      </c>
      <c r="J518" t="s">
        <v>1026</v>
      </c>
      <c r="K518" t="s">
        <v>455</v>
      </c>
      <c r="L518" s="103">
        <v>115059</v>
      </c>
      <c r="M518">
        <v>0</v>
      </c>
      <c r="N518" t="s">
        <v>1058</v>
      </c>
      <c r="O518" t="s">
        <v>545</v>
      </c>
      <c r="P518" t="s">
        <v>458</v>
      </c>
      <c r="R518">
        <v>0</v>
      </c>
      <c r="S518" t="s">
        <v>459</v>
      </c>
      <c r="T518" t="s">
        <v>458</v>
      </c>
      <c r="U518" t="s">
        <v>460</v>
      </c>
      <c r="V518" t="s">
        <v>458</v>
      </c>
    </row>
    <row r="519" spans="1:22" x14ac:dyDescent="0.2">
      <c r="A519" s="102">
        <v>43150</v>
      </c>
      <c r="B519" t="s">
        <v>1025</v>
      </c>
      <c r="C519" t="s">
        <v>541</v>
      </c>
      <c r="D519" s="58">
        <v>708.11</v>
      </c>
      <c r="E519" t="s">
        <v>452</v>
      </c>
      <c r="F519">
        <v>3013</v>
      </c>
      <c r="G519" t="s">
        <v>676</v>
      </c>
      <c r="H519">
        <v>40</v>
      </c>
      <c r="I519">
        <v>219</v>
      </c>
      <c r="J519" t="s">
        <v>1026</v>
      </c>
      <c r="K519" t="s">
        <v>455</v>
      </c>
      <c r="L519" s="103">
        <v>99460</v>
      </c>
      <c r="M519">
        <v>0</v>
      </c>
      <c r="N519" t="s">
        <v>1059</v>
      </c>
      <c r="O519" t="s">
        <v>545</v>
      </c>
      <c r="P519" t="s">
        <v>458</v>
      </c>
      <c r="R519">
        <v>0</v>
      </c>
      <c r="S519" t="s">
        <v>459</v>
      </c>
      <c r="T519" t="s">
        <v>458</v>
      </c>
      <c r="U519" t="s">
        <v>460</v>
      </c>
      <c r="V519" t="s">
        <v>458</v>
      </c>
    </row>
    <row r="520" spans="1:22" x14ac:dyDescent="0.2">
      <c r="A520" s="102">
        <v>43157</v>
      </c>
      <c r="B520" t="s">
        <v>1025</v>
      </c>
      <c r="C520" t="s">
        <v>541</v>
      </c>
      <c r="D520" s="58">
        <v>708.11</v>
      </c>
      <c r="E520" t="s">
        <v>452</v>
      </c>
      <c r="F520">
        <v>3001</v>
      </c>
      <c r="G520" t="s">
        <v>462</v>
      </c>
      <c r="H520">
        <v>4</v>
      </c>
      <c r="I520">
        <v>219</v>
      </c>
      <c r="J520" t="s">
        <v>1026</v>
      </c>
      <c r="K520" t="s">
        <v>455</v>
      </c>
      <c r="L520" s="103">
        <v>308303</v>
      </c>
      <c r="M520">
        <v>0</v>
      </c>
      <c r="N520" t="s">
        <v>1060</v>
      </c>
      <c r="O520" t="s">
        <v>545</v>
      </c>
      <c r="P520" t="s">
        <v>458</v>
      </c>
      <c r="R520">
        <v>0</v>
      </c>
      <c r="S520" t="s">
        <v>459</v>
      </c>
      <c r="T520" t="s">
        <v>458</v>
      </c>
      <c r="U520" t="s">
        <v>460</v>
      </c>
      <c r="V520" t="s">
        <v>458</v>
      </c>
    </row>
    <row r="521" spans="1:22" x14ac:dyDescent="0.2">
      <c r="A521" s="102">
        <v>43157</v>
      </c>
      <c r="B521" t="s">
        <v>1025</v>
      </c>
      <c r="C521" t="s">
        <v>541</v>
      </c>
      <c r="D521" s="58">
        <v>708.11</v>
      </c>
      <c r="E521" t="s">
        <v>452</v>
      </c>
      <c r="F521">
        <v>3003</v>
      </c>
      <c r="G521" t="s">
        <v>474</v>
      </c>
      <c r="H521">
        <v>16</v>
      </c>
      <c r="I521">
        <v>219</v>
      </c>
      <c r="J521" t="s">
        <v>1026</v>
      </c>
      <c r="K521" t="s">
        <v>455</v>
      </c>
      <c r="L521" s="103">
        <v>177755</v>
      </c>
      <c r="M521">
        <v>0</v>
      </c>
      <c r="N521" t="s">
        <v>1061</v>
      </c>
      <c r="O521" t="s">
        <v>545</v>
      </c>
      <c r="P521" t="s">
        <v>458</v>
      </c>
      <c r="R521">
        <v>0</v>
      </c>
      <c r="S521" t="s">
        <v>459</v>
      </c>
      <c r="T521" t="s">
        <v>458</v>
      </c>
      <c r="U521" t="s">
        <v>460</v>
      </c>
      <c r="V521" t="s">
        <v>458</v>
      </c>
    </row>
    <row r="522" spans="1:22" x14ac:dyDescent="0.2">
      <c r="A522" s="102">
        <v>43157</v>
      </c>
      <c r="B522" t="s">
        <v>1025</v>
      </c>
      <c r="C522" t="s">
        <v>541</v>
      </c>
      <c r="D522" s="58">
        <v>708.11</v>
      </c>
      <c r="E522" t="s">
        <v>452</v>
      </c>
      <c r="F522">
        <v>3007</v>
      </c>
      <c r="G522" t="s">
        <v>605</v>
      </c>
      <c r="H522">
        <v>17</v>
      </c>
      <c r="I522">
        <v>219</v>
      </c>
      <c r="J522" t="s">
        <v>1026</v>
      </c>
      <c r="K522" t="s">
        <v>455</v>
      </c>
      <c r="L522" s="103">
        <v>138968</v>
      </c>
      <c r="M522">
        <v>0</v>
      </c>
      <c r="N522" t="s">
        <v>1062</v>
      </c>
      <c r="O522" t="s">
        <v>545</v>
      </c>
      <c r="P522" t="s">
        <v>458</v>
      </c>
      <c r="R522">
        <v>0</v>
      </c>
      <c r="S522" t="s">
        <v>459</v>
      </c>
      <c r="T522" t="s">
        <v>458</v>
      </c>
      <c r="U522" t="s">
        <v>460</v>
      </c>
      <c r="V522" t="s">
        <v>458</v>
      </c>
    </row>
    <row r="523" spans="1:22" x14ac:dyDescent="0.2">
      <c r="A523" s="102">
        <v>43157</v>
      </c>
      <c r="B523" t="s">
        <v>1025</v>
      </c>
      <c r="C523" t="s">
        <v>541</v>
      </c>
      <c r="D523" s="58">
        <v>708.11</v>
      </c>
      <c r="E523" t="s">
        <v>452</v>
      </c>
      <c r="F523">
        <v>3002</v>
      </c>
      <c r="G523" t="s">
        <v>731</v>
      </c>
      <c r="H523">
        <v>18</v>
      </c>
      <c r="I523">
        <v>219</v>
      </c>
      <c r="J523" t="s">
        <v>1026</v>
      </c>
      <c r="K523" t="s">
        <v>455</v>
      </c>
      <c r="L523" s="103">
        <v>169207</v>
      </c>
      <c r="M523">
        <v>0</v>
      </c>
      <c r="N523" t="s">
        <v>1063</v>
      </c>
      <c r="O523" t="s">
        <v>545</v>
      </c>
      <c r="P523" t="s">
        <v>458</v>
      </c>
      <c r="R523">
        <v>0</v>
      </c>
      <c r="S523" t="s">
        <v>459</v>
      </c>
      <c r="T523" t="s">
        <v>458</v>
      </c>
      <c r="U523" t="s">
        <v>460</v>
      </c>
      <c r="V523" t="s">
        <v>458</v>
      </c>
    </row>
    <row r="524" spans="1:22" x14ac:dyDescent="0.2">
      <c r="A524" s="102">
        <v>43157</v>
      </c>
      <c r="B524" t="s">
        <v>1025</v>
      </c>
      <c r="C524" t="s">
        <v>541</v>
      </c>
      <c r="D524" s="58">
        <v>708.11</v>
      </c>
      <c r="E524" t="s">
        <v>452</v>
      </c>
      <c r="F524">
        <v>3011</v>
      </c>
      <c r="G524" t="s">
        <v>487</v>
      </c>
      <c r="H524">
        <v>24</v>
      </c>
      <c r="I524">
        <v>219</v>
      </c>
      <c r="J524" t="s">
        <v>1026</v>
      </c>
      <c r="K524" t="s">
        <v>455</v>
      </c>
      <c r="L524" s="103">
        <v>115059</v>
      </c>
      <c r="M524">
        <v>0</v>
      </c>
      <c r="N524" t="s">
        <v>1064</v>
      </c>
      <c r="O524" t="s">
        <v>545</v>
      </c>
      <c r="P524" t="s">
        <v>458</v>
      </c>
      <c r="R524">
        <v>0</v>
      </c>
      <c r="S524" t="s">
        <v>459</v>
      </c>
      <c r="T524" t="s">
        <v>458</v>
      </c>
      <c r="U524" t="s">
        <v>460</v>
      </c>
      <c r="V524" t="s">
        <v>458</v>
      </c>
    </row>
    <row r="525" spans="1:22" x14ac:dyDescent="0.2">
      <c r="A525" s="102">
        <v>43157</v>
      </c>
      <c r="B525" t="s">
        <v>1025</v>
      </c>
      <c r="C525" t="s">
        <v>541</v>
      </c>
      <c r="D525" s="58">
        <v>708.11</v>
      </c>
      <c r="E525" t="s">
        <v>452</v>
      </c>
      <c r="F525">
        <v>3013</v>
      </c>
      <c r="G525" t="s">
        <v>676</v>
      </c>
      <c r="H525">
        <v>24</v>
      </c>
      <c r="I525">
        <v>219</v>
      </c>
      <c r="J525" t="s">
        <v>1026</v>
      </c>
      <c r="K525" t="s">
        <v>455</v>
      </c>
      <c r="L525" s="103">
        <v>99460</v>
      </c>
      <c r="M525">
        <v>0</v>
      </c>
      <c r="N525" t="s">
        <v>1065</v>
      </c>
      <c r="O525" t="s">
        <v>545</v>
      </c>
      <c r="P525" t="s">
        <v>458</v>
      </c>
      <c r="R525">
        <v>0</v>
      </c>
      <c r="S525" t="s">
        <v>459</v>
      </c>
      <c r="T525" t="s">
        <v>458</v>
      </c>
      <c r="U525" t="s">
        <v>460</v>
      </c>
      <c r="V525" t="s">
        <v>458</v>
      </c>
    </row>
    <row r="526" spans="1:22" x14ac:dyDescent="0.2">
      <c r="A526" s="102">
        <v>43157</v>
      </c>
      <c r="B526" t="s">
        <v>1025</v>
      </c>
      <c r="C526" t="s">
        <v>541</v>
      </c>
      <c r="D526" s="58">
        <v>708.11</v>
      </c>
      <c r="E526" t="s">
        <v>452</v>
      </c>
      <c r="F526">
        <v>3009</v>
      </c>
      <c r="G526" t="s">
        <v>481</v>
      </c>
      <c r="H526">
        <v>26.5</v>
      </c>
      <c r="I526">
        <v>219</v>
      </c>
      <c r="J526" t="s">
        <v>1026</v>
      </c>
      <c r="K526" t="s">
        <v>455</v>
      </c>
      <c r="L526" s="103">
        <v>120926</v>
      </c>
      <c r="M526">
        <v>0</v>
      </c>
      <c r="N526" t="s">
        <v>1066</v>
      </c>
      <c r="O526" t="s">
        <v>545</v>
      </c>
      <c r="P526" t="s">
        <v>458</v>
      </c>
      <c r="R526">
        <v>0</v>
      </c>
      <c r="S526" t="s">
        <v>459</v>
      </c>
      <c r="T526" t="s">
        <v>458</v>
      </c>
      <c r="U526" t="s">
        <v>460</v>
      </c>
      <c r="V526" t="s">
        <v>458</v>
      </c>
    </row>
    <row r="527" spans="1:22" x14ac:dyDescent="0.2">
      <c r="A527" s="102">
        <v>43157</v>
      </c>
      <c r="B527" t="s">
        <v>1025</v>
      </c>
      <c r="C527" t="s">
        <v>541</v>
      </c>
      <c r="D527" s="58">
        <v>708.11</v>
      </c>
      <c r="E527" t="s">
        <v>452</v>
      </c>
      <c r="F527">
        <v>3006</v>
      </c>
      <c r="G527" t="s">
        <v>736</v>
      </c>
      <c r="H527">
        <v>26.5</v>
      </c>
      <c r="I527">
        <v>219</v>
      </c>
      <c r="J527" t="s">
        <v>1026</v>
      </c>
      <c r="K527" t="s">
        <v>455</v>
      </c>
      <c r="L527" s="103">
        <v>143812</v>
      </c>
      <c r="M527">
        <v>0</v>
      </c>
      <c r="N527" t="s">
        <v>1067</v>
      </c>
      <c r="O527" t="s">
        <v>545</v>
      </c>
      <c r="P527" t="s">
        <v>458</v>
      </c>
      <c r="R527">
        <v>0</v>
      </c>
      <c r="S527" t="s">
        <v>459</v>
      </c>
      <c r="T527" t="s">
        <v>458</v>
      </c>
      <c r="U527" t="s">
        <v>460</v>
      </c>
      <c r="V527" t="s">
        <v>458</v>
      </c>
    </row>
    <row r="528" spans="1:22" x14ac:dyDescent="0.2">
      <c r="A528" s="102">
        <v>43157</v>
      </c>
      <c r="B528" t="s">
        <v>1025</v>
      </c>
      <c r="C528" t="s">
        <v>541</v>
      </c>
      <c r="D528" s="58">
        <v>708.11</v>
      </c>
      <c r="E528" t="s">
        <v>452</v>
      </c>
      <c r="F528">
        <v>3004</v>
      </c>
      <c r="G528" t="s">
        <v>631</v>
      </c>
      <c r="H528">
        <v>27.5</v>
      </c>
      <c r="I528">
        <v>219</v>
      </c>
      <c r="J528" t="s">
        <v>1026</v>
      </c>
      <c r="K528" t="s">
        <v>455</v>
      </c>
      <c r="L528" s="103">
        <v>150581</v>
      </c>
      <c r="M528">
        <v>0</v>
      </c>
      <c r="N528" t="s">
        <v>1068</v>
      </c>
      <c r="O528" t="s">
        <v>545</v>
      </c>
      <c r="P528" t="s">
        <v>458</v>
      </c>
      <c r="R528">
        <v>0</v>
      </c>
      <c r="S528" t="s">
        <v>459</v>
      </c>
      <c r="T528" t="s">
        <v>458</v>
      </c>
      <c r="U528" t="s">
        <v>460</v>
      </c>
      <c r="V528" t="s">
        <v>458</v>
      </c>
    </row>
    <row r="529" spans="1:22" x14ac:dyDescent="0.2">
      <c r="A529" s="102">
        <v>43157</v>
      </c>
      <c r="B529" t="s">
        <v>1025</v>
      </c>
      <c r="C529" t="s">
        <v>541</v>
      </c>
      <c r="D529" s="58">
        <v>708.11</v>
      </c>
      <c r="E529" t="s">
        <v>452</v>
      </c>
      <c r="F529">
        <v>3005</v>
      </c>
      <c r="G529" t="s">
        <v>569</v>
      </c>
      <c r="H529">
        <v>29</v>
      </c>
      <c r="I529">
        <v>219</v>
      </c>
      <c r="J529" t="s">
        <v>1026</v>
      </c>
      <c r="K529" t="s">
        <v>455</v>
      </c>
      <c r="L529" s="103">
        <v>165864</v>
      </c>
      <c r="M529">
        <v>0</v>
      </c>
      <c r="N529" t="s">
        <v>1069</v>
      </c>
      <c r="O529" t="s">
        <v>545</v>
      </c>
      <c r="P529" t="s">
        <v>458</v>
      </c>
      <c r="R529">
        <v>0</v>
      </c>
      <c r="S529" t="s">
        <v>459</v>
      </c>
      <c r="T529" t="s">
        <v>458</v>
      </c>
      <c r="U529" t="s">
        <v>460</v>
      </c>
      <c r="V529" t="s">
        <v>458</v>
      </c>
    </row>
    <row r="530" spans="1:22" x14ac:dyDescent="0.2">
      <c r="A530" s="102">
        <v>43157</v>
      </c>
      <c r="B530" t="s">
        <v>1025</v>
      </c>
      <c r="C530" t="s">
        <v>541</v>
      </c>
      <c r="D530" s="58">
        <v>708.11</v>
      </c>
      <c r="E530" t="s">
        <v>452</v>
      </c>
      <c r="F530">
        <v>3010</v>
      </c>
      <c r="G530" t="s">
        <v>453</v>
      </c>
      <c r="H530">
        <v>31.5</v>
      </c>
      <c r="I530">
        <v>219</v>
      </c>
      <c r="J530" t="s">
        <v>1026</v>
      </c>
      <c r="K530" t="s">
        <v>455</v>
      </c>
      <c r="L530" s="103">
        <v>121404</v>
      </c>
      <c r="M530">
        <v>0</v>
      </c>
      <c r="N530" t="s">
        <v>1070</v>
      </c>
      <c r="O530" t="s">
        <v>545</v>
      </c>
      <c r="P530" t="s">
        <v>458</v>
      </c>
      <c r="R530">
        <v>0</v>
      </c>
      <c r="S530" t="s">
        <v>459</v>
      </c>
      <c r="T530" t="s">
        <v>458</v>
      </c>
      <c r="U530" t="s">
        <v>460</v>
      </c>
      <c r="V530" t="s">
        <v>458</v>
      </c>
    </row>
    <row r="531" spans="1:22" x14ac:dyDescent="0.2">
      <c r="A531" s="102">
        <v>43157</v>
      </c>
      <c r="B531" t="s">
        <v>1025</v>
      </c>
      <c r="C531" t="s">
        <v>541</v>
      </c>
      <c r="D531" s="58">
        <v>708.11</v>
      </c>
      <c r="E531" t="s">
        <v>452</v>
      </c>
      <c r="F531">
        <v>3012</v>
      </c>
      <c r="G531" t="s">
        <v>603</v>
      </c>
      <c r="H531">
        <v>32</v>
      </c>
      <c r="I531">
        <v>219</v>
      </c>
      <c r="J531" t="s">
        <v>1026</v>
      </c>
      <c r="K531" t="s">
        <v>455</v>
      </c>
      <c r="L531" s="103">
        <v>109895</v>
      </c>
      <c r="M531">
        <v>0</v>
      </c>
      <c r="N531" t="s">
        <v>1071</v>
      </c>
      <c r="O531" t="s">
        <v>545</v>
      </c>
      <c r="P531" t="s">
        <v>458</v>
      </c>
      <c r="R531">
        <v>0</v>
      </c>
      <c r="S531" t="s">
        <v>459</v>
      </c>
      <c r="T531" t="s">
        <v>458</v>
      </c>
      <c r="U531" t="s">
        <v>460</v>
      </c>
      <c r="V531" t="s">
        <v>458</v>
      </c>
    </row>
    <row r="532" spans="1:22" x14ac:dyDescent="0.2">
      <c r="A532" s="102">
        <v>43160</v>
      </c>
      <c r="B532" t="s">
        <v>1025</v>
      </c>
      <c r="C532" t="s">
        <v>541</v>
      </c>
      <c r="D532" s="58">
        <v>708.11</v>
      </c>
      <c r="E532" t="s">
        <v>452</v>
      </c>
      <c r="F532">
        <v>3001</v>
      </c>
      <c r="G532" t="s">
        <v>462</v>
      </c>
      <c r="H532">
        <v>2</v>
      </c>
      <c r="I532">
        <v>219</v>
      </c>
      <c r="J532" t="s">
        <v>1026</v>
      </c>
      <c r="K532" t="s">
        <v>455</v>
      </c>
      <c r="L532" s="103">
        <v>308303</v>
      </c>
      <c r="M532">
        <v>0</v>
      </c>
      <c r="N532" t="s">
        <v>1072</v>
      </c>
      <c r="O532" t="s">
        <v>545</v>
      </c>
      <c r="P532" t="s">
        <v>458</v>
      </c>
      <c r="R532">
        <v>0</v>
      </c>
      <c r="S532" t="s">
        <v>459</v>
      </c>
      <c r="T532" t="s">
        <v>458</v>
      </c>
      <c r="U532" t="s">
        <v>460</v>
      </c>
      <c r="V532" t="s">
        <v>458</v>
      </c>
    </row>
    <row r="533" spans="1:22" x14ac:dyDescent="0.2">
      <c r="A533" s="102">
        <v>43160</v>
      </c>
      <c r="B533" t="s">
        <v>1025</v>
      </c>
      <c r="C533" t="s">
        <v>541</v>
      </c>
      <c r="D533" s="58">
        <v>708.11</v>
      </c>
      <c r="E533" t="s">
        <v>452</v>
      </c>
      <c r="F533">
        <v>3010</v>
      </c>
      <c r="G533" t="s">
        <v>453</v>
      </c>
      <c r="H533">
        <v>16</v>
      </c>
      <c r="I533">
        <v>219</v>
      </c>
      <c r="J533" t="s">
        <v>1026</v>
      </c>
      <c r="K533" t="s">
        <v>455</v>
      </c>
      <c r="L533" s="103">
        <v>121404</v>
      </c>
      <c r="M533">
        <v>0</v>
      </c>
      <c r="N533" t="s">
        <v>1073</v>
      </c>
      <c r="O533" t="s">
        <v>545</v>
      </c>
      <c r="P533" t="s">
        <v>458</v>
      </c>
      <c r="R533">
        <v>0</v>
      </c>
      <c r="S533" t="s">
        <v>459</v>
      </c>
      <c r="T533" t="s">
        <v>458</v>
      </c>
      <c r="U533" t="s">
        <v>460</v>
      </c>
      <c r="V533" t="s">
        <v>458</v>
      </c>
    </row>
    <row r="534" spans="1:22" x14ac:dyDescent="0.2">
      <c r="A534" s="102">
        <v>43160</v>
      </c>
      <c r="B534" t="s">
        <v>1025</v>
      </c>
      <c r="C534" t="s">
        <v>541</v>
      </c>
      <c r="D534" s="58">
        <v>708.11</v>
      </c>
      <c r="E534" t="s">
        <v>452</v>
      </c>
      <c r="F534">
        <v>3011</v>
      </c>
      <c r="G534" t="s">
        <v>487</v>
      </c>
      <c r="H534">
        <v>16</v>
      </c>
      <c r="I534">
        <v>219</v>
      </c>
      <c r="J534" t="s">
        <v>1026</v>
      </c>
      <c r="K534" t="s">
        <v>455</v>
      </c>
      <c r="L534" s="103">
        <v>115059</v>
      </c>
      <c r="M534">
        <v>0</v>
      </c>
      <c r="N534" t="s">
        <v>1074</v>
      </c>
      <c r="O534" t="s">
        <v>545</v>
      </c>
      <c r="P534" t="s">
        <v>458</v>
      </c>
      <c r="R534">
        <v>0</v>
      </c>
      <c r="S534" t="s">
        <v>459</v>
      </c>
      <c r="T534" t="s">
        <v>458</v>
      </c>
      <c r="U534" t="s">
        <v>460</v>
      </c>
      <c r="V534" t="s">
        <v>458</v>
      </c>
    </row>
    <row r="535" spans="1:22" x14ac:dyDescent="0.2">
      <c r="A535" s="102">
        <v>43160</v>
      </c>
      <c r="B535" t="s">
        <v>1025</v>
      </c>
      <c r="C535" t="s">
        <v>541</v>
      </c>
      <c r="D535" s="58">
        <v>708.11</v>
      </c>
      <c r="E535" t="s">
        <v>452</v>
      </c>
      <c r="F535">
        <v>3007</v>
      </c>
      <c r="G535" t="s">
        <v>605</v>
      </c>
      <c r="H535">
        <v>16</v>
      </c>
      <c r="I535">
        <v>219</v>
      </c>
      <c r="J535" t="s">
        <v>1026</v>
      </c>
      <c r="K535" t="s">
        <v>455</v>
      </c>
      <c r="L535" s="103">
        <v>138968</v>
      </c>
      <c r="M535">
        <v>0</v>
      </c>
      <c r="N535" t="s">
        <v>1075</v>
      </c>
      <c r="O535" t="s">
        <v>545</v>
      </c>
      <c r="P535" t="s">
        <v>458</v>
      </c>
      <c r="R535">
        <v>0</v>
      </c>
      <c r="S535" t="s">
        <v>459</v>
      </c>
      <c r="T535" t="s">
        <v>458</v>
      </c>
      <c r="U535" t="s">
        <v>460</v>
      </c>
      <c r="V535" t="s">
        <v>458</v>
      </c>
    </row>
    <row r="536" spans="1:22" x14ac:dyDescent="0.2">
      <c r="A536" s="102">
        <v>43160</v>
      </c>
      <c r="B536" t="s">
        <v>1025</v>
      </c>
      <c r="C536" t="s">
        <v>541</v>
      </c>
      <c r="D536" s="58">
        <v>708.11</v>
      </c>
      <c r="E536" t="s">
        <v>452</v>
      </c>
      <c r="F536">
        <v>3013</v>
      </c>
      <c r="G536" t="s">
        <v>676</v>
      </c>
      <c r="H536">
        <v>16</v>
      </c>
      <c r="I536">
        <v>219</v>
      </c>
      <c r="J536" t="s">
        <v>1026</v>
      </c>
      <c r="K536" t="s">
        <v>455</v>
      </c>
      <c r="L536" s="103">
        <v>99460</v>
      </c>
      <c r="M536">
        <v>0</v>
      </c>
      <c r="N536" t="s">
        <v>1076</v>
      </c>
      <c r="O536" t="s">
        <v>545</v>
      </c>
      <c r="P536" t="s">
        <v>458</v>
      </c>
      <c r="R536">
        <v>0</v>
      </c>
      <c r="S536" t="s">
        <v>459</v>
      </c>
      <c r="T536" t="s">
        <v>458</v>
      </c>
      <c r="U536" t="s">
        <v>460</v>
      </c>
      <c r="V536" t="s">
        <v>458</v>
      </c>
    </row>
    <row r="537" spans="1:22" x14ac:dyDescent="0.2">
      <c r="A537" s="102">
        <v>43160</v>
      </c>
      <c r="B537" t="s">
        <v>1025</v>
      </c>
      <c r="C537" t="s">
        <v>541</v>
      </c>
      <c r="D537" s="58">
        <v>708.11</v>
      </c>
      <c r="E537" t="s">
        <v>452</v>
      </c>
      <c r="F537">
        <v>3012</v>
      </c>
      <c r="G537" t="s">
        <v>603</v>
      </c>
      <c r="H537">
        <v>16</v>
      </c>
      <c r="I537">
        <v>219</v>
      </c>
      <c r="J537" t="s">
        <v>1026</v>
      </c>
      <c r="K537" t="s">
        <v>455</v>
      </c>
      <c r="L537" s="103">
        <v>109895</v>
      </c>
      <c r="M537">
        <v>0</v>
      </c>
      <c r="N537" t="s">
        <v>1077</v>
      </c>
      <c r="O537" t="s">
        <v>545</v>
      </c>
      <c r="P537" t="s">
        <v>458</v>
      </c>
      <c r="R537">
        <v>0</v>
      </c>
      <c r="S537" t="s">
        <v>459</v>
      </c>
      <c r="T537" t="s">
        <v>458</v>
      </c>
      <c r="U537" t="s">
        <v>460</v>
      </c>
      <c r="V537" t="s">
        <v>458</v>
      </c>
    </row>
    <row r="538" spans="1:22" x14ac:dyDescent="0.2">
      <c r="A538" s="102">
        <v>43160</v>
      </c>
      <c r="B538" t="s">
        <v>1025</v>
      </c>
      <c r="C538" t="s">
        <v>541</v>
      </c>
      <c r="D538" s="58">
        <v>708.11</v>
      </c>
      <c r="E538" t="s">
        <v>452</v>
      </c>
      <c r="F538">
        <v>3009</v>
      </c>
      <c r="G538" t="s">
        <v>481</v>
      </c>
      <c r="H538">
        <v>18</v>
      </c>
      <c r="I538">
        <v>219</v>
      </c>
      <c r="J538" t="s">
        <v>1026</v>
      </c>
      <c r="K538" t="s">
        <v>455</v>
      </c>
      <c r="L538" s="103">
        <v>120926</v>
      </c>
      <c r="M538">
        <v>0</v>
      </c>
      <c r="N538" t="s">
        <v>1078</v>
      </c>
      <c r="O538" t="s">
        <v>545</v>
      </c>
      <c r="P538" t="s">
        <v>458</v>
      </c>
      <c r="R538">
        <v>0</v>
      </c>
      <c r="S538" t="s">
        <v>459</v>
      </c>
      <c r="T538" t="s">
        <v>458</v>
      </c>
      <c r="U538" t="s">
        <v>460</v>
      </c>
      <c r="V538" t="s">
        <v>458</v>
      </c>
    </row>
    <row r="539" spans="1:22" x14ac:dyDescent="0.2">
      <c r="A539" s="102">
        <v>43160</v>
      </c>
      <c r="B539" t="s">
        <v>1025</v>
      </c>
      <c r="C539" t="s">
        <v>541</v>
      </c>
      <c r="D539" s="58">
        <v>708.11</v>
      </c>
      <c r="E539" t="s">
        <v>452</v>
      </c>
      <c r="F539">
        <v>3004</v>
      </c>
      <c r="G539" t="s">
        <v>631</v>
      </c>
      <c r="H539">
        <v>18</v>
      </c>
      <c r="I539">
        <v>219</v>
      </c>
      <c r="J539" t="s">
        <v>1026</v>
      </c>
      <c r="K539" t="s">
        <v>455</v>
      </c>
      <c r="L539" s="103">
        <v>150581</v>
      </c>
      <c r="M539">
        <v>0</v>
      </c>
      <c r="N539" t="s">
        <v>1079</v>
      </c>
      <c r="O539" t="s">
        <v>545</v>
      </c>
      <c r="P539" t="s">
        <v>458</v>
      </c>
      <c r="R539">
        <v>0</v>
      </c>
      <c r="S539" t="s">
        <v>459</v>
      </c>
      <c r="T539" t="s">
        <v>458</v>
      </c>
      <c r="U539" t="s">
        <v>460</v>
      </c>
      <c r="V539" t="s">
        <v>458</v>
      </c>
    </row>
    <row r="540" spans="1:22" x14ac:dyDescent="0.2">
      <c r="A540" s="102">
        <v>43164</v>
      </c>
      <c r="B540" t="s">
        <v>1025</v>
      </c>
      <c r="C540" t="s">
        <v>541</v>
      </c>
      <c r="D540" s="58">
        <v>708.11</v>
      </c>
      <c r="E540" t="s">
        <v>452</v>
      </c>
      <c r="F540">
        <v>3012</v>
      </c>
      <c r="G540" t="s">
        <v>603</v>
      </c>
      <c r="H540">
        <v>7</v>
      </c>
      <c r="I540">
        <v>219</v>
      </c>
      <c r="J540" t="s">
        <v>1026</v>
      </c>
      <c r="K540" t="s">
        <v>455</v>
      </c>
      <c r="L540" s="103">
        <v>109895</v>
      </c>
      <c r="M540">
        <v>0</v>
      </c>
      <c r="N540" t="s">
        <v>1080</v>
      </c>
      <c r="O540" t="s">
        <v>545</v>
      </c>
      <c r="P540" t="s">
        <v>458</v>
      </c>
      <c r="R540">
        <v>0</v>
      </c>
      <c r="S540" t="s">
        <v>459</v>
      </c>
      <c r="T540" t="s">
        <v>458</v>
      </c>
      <c r="U540" t="s">
        <v>460</v>
      </c>
      <c r="V540" t="s">
        <v>458</v>
      </c>
    </row>
    <row r="541" spans="1:22" x14ac:dyDescent="0.2">
      <c r="A541" s="102">
        <v>43164</v>
      </c>
      <c r="B541" t="s">
        <v>1025</v>
      </c>
      <c r="C541" t="s">
        <v>541</v>
      </c>
      <c r="D541" s="58">
        <v>708.11</v>
      </c>
      <c r="E541" t="s">
        <v>452</v>
      </c>
      <c r="F541">
        <v>3009</v>
      </c>
      <c r="G541" t="s">
        <v>481</v>
      </c>
      <c r="H541">
        <v>22</v>
      </c>
      <c r="I541">
        <v>219</v>
      </c>
      <c r="J541" t="s">
        <v>1026</v>
      </c>
      <c r="K541" t="s">
        <v>455</v>
      </c>
      <c r="L541" s="103">
        <v>120926</v>
      </c>
      <c r="M541">
        <v>0</v>
      </c>
      <c r="N541" t="s">
        <v>1081</v>
      </c>
      <c r="O541" t="s">
        <v>545</v>
      </c>
      <c r="P541" t="s">
        <v>458</v>
      </c>
      <c r="R541">
        <v>0</v>
      </c>
      <c r="S541" t="s">
        <v>459</v>
      </c>
      <c r="T541" t="s">
        <v>458</v>
      </c>
      <c r="U541" t="s">
        <v>460</v>
      </c>
      <c r="V541" t="s">
        <v>458</v>
      </c>
    </row>
    <row r="542" spans="1:22" x14ac:dyDescent="0.2">
      <c r="A542" s="102">
        <v>43171</v>
      </c>
      <c r="B542" t="s">
        <v>1025</v>
      </c>
      <c r="C542" t="s">
        <v>541</v>
      </c>
      <c r="D542" s="58">
        <v>708.11</v>
      </c>
      <c r="E542" t="s">
        <v>452</v>
      </c>
      <c r="F542">
        <v>3002</v>
      </c>
      <c r="G542" t="s">
        <v>731</v>
      </c>
      <c r="H542">
        <v>16</v>
      </c>
      <c r="I542">
        <v>219</v>
      </c>
      <c r="J542" t="s">
        <v>1026</v>
      </c>
      <c r="K542" t="s">
        <v>455</v>
      </c>
      <c r="L542" s="103">
        <v>169207</v>
      </c>
      <c r="M542">
        <v>0</v>
      </c>
      <c r="N542" t="s">
        <v>1082</v>
      </c>
      <c r="O542" t="s">
        <v>545</v>
      </c>
      <c r="P542" t="s">
        <v>458</v>
      </c>
      <c r="R542">
        <v>0</v>
      </c>
      <c r="S542" t="s">
        <v>459</v>
      </c>
      <c r="T542" t="s">
        <v>458</v>
      </c>
      <c r="U542" t="s">
        <v>460</v>
      </c>
      <c r="V542" t="s">
        <v>458</v>
      </c>
    </row>
    <row r="543" spans="1:22" x14ac:dyDescent="0.2">
      <c r="A543" s="102">
        <v>43178</v>
      </c>
      <c r="B543" t="s">
        <v>1025</v>
      </c>
      <c r="C543" t="s">
        <v>541</v>
      </c>
      <c r="D543" s="58">
        <v>708.11</v>
      </c>
      <c r="E543" t="s">
        <v>452</v>
      </c>
      <c r="F543">
        <v>3001</v>
      </c>
      <c r="G543" t="s">
        <v>462</v>
      </c>
      <c r="H543">
        <v>2</v>
      </c>
      <c r="I543">
        <v>219</v>
      </c>
      <c r="J543" t="s">
        <v>1026</v>
      </c>
      <c r="K543" t="s">
        <v>455</v>
      </c>
      <c r="L543" s="103">
        <v>308303</v>
      </c>
      <c r="M543">
        <v>0</v>
      </c>
      <c r="N543" t="s">
        <v>1083</v>
      </c>
      <c r="O543" t="s">
        <v>545</v>
      </c>
      <c r="P543" t="s">
        <v>458</v>
      </c>
      <c r="R543">
        <v>0</v>
      </c>
      <c r="S543" t="s">
        <v>459</v>
      </c>
      <c r="T543" t="s">
        <v>458</v>
      </c>
      <c r="U543" t="s">
        <v>460</v>
      </c>
      <c r="V543" t="s">
        <v>458</v>
      </c>
    </row>
    <row r="544" spans="1:22" x14ac:dyDescent="0.2">
      <c r="A544" s="102">
        <v>43178</v>
      </c>
      <c r="B544" t="s">
        <v>1025</v>
      </c>
      <c r="C544" t="s">
        <v>541</v>
      </c>
      <c r="D544" s="58">
        <v>708.11</v>
      </c>
      <c r="E544" t="s">
        <v>452</v>
      </c>
      <c r="F544">
        <v>3006</v>
      </c>
      <c r="G544" t="s">
        <v>736</v>
      </c>
      <c r="H544">
        <v>5</v>
      </c>
      <c r="I544">
        <v>219</v>
      </c>
      <c r="J544" t="s">
        <v>1026</v>
      </c>
      <c r="K544" t="s">
        <v>455</v>
      </c>
      <c r="L544" s="103">
        <v>143812</v>
      </c>
      <c r="M544">
        <v>0</v>
      </c>
      <c r="N544" t="s">
        <v>1084</v>
      </c>
      <c r="O544" t="s">
        <v>545</v>
      </c>
      <c r="P544" t="s">
        <v>458</v>
      </c>
      <c r="R544">
        <v>0</v>
      </c>
      <c r="S544" t="s">
        <v>459</v>
      </c>
      <c r="T544" t="s">
        <v>458</v>
      </c>
      <c r="U544" t="s">
        <v>460</v>
      </c>
      <c r="V544" t="s">
        <v>458</v>
      </c>
    </row>
    <row r="545" spans="1:22" x14ac:dyDescent="0.2">
      <c r="A545" s="102">
        <v>43178</v>
      </c>
      <c r="B545" t="s">
        <v>1025</v>
      </c>
      <c r="C545" t="s">
        <v>541</v>
      </c>
      <c r="D545" s="58">
        <v>708.11</v>
      </c>
      <c r="E545" t="s">
        <v>452</v>
      </c>
      <c r="F545">
        <v>3004</v>
      </c>
      <c r="G545" t="s">
        <v>631</v>
      </c>
      <c r="H545">
        <v>8</v>
      </c>
      <c r="I545">
        <v>219</v>
      </c>
      <c r="J545" t="s">
        <v>1026</v>
      </c>
      <c r="K545" t="s">
        <v>455</v>
      </c>
      <c r="L545" s="103">
        <v>150581</v>
      </c>
      <c r="M545">
        <v>0</v>
      </c>
      <c r="N545" t="s">
        <v>1085</v>
      </c>
      <c r="O545" t="s">
        <v>545</v>
      </c>
      <c r="P545" t="s">
        <v>458</v>
      </c>
      <c r="R545">
        <v>0</v>
      </c>
      <c r="S545" t="s">
        <v>459</v>
      </c>
      <c r="T545" t="s">
        <v>458</v>
      </c>
      <c r="U545" t="s">
        <v>460</v>
      </c>
      <c r="V545" t="s">
        <v>458</v>
      </c>
    </row>
    <row r="546" spans="1:22" x14ac:dyDescent="0.2">
      <c r="A546" s="102">
        <v>43185</v>
      </c>
      <c r="B546" t="s">
        <v>1025</v>
      </c>
      <c r="C546" t="s">
        <v>541</v>
      </c>
      <c r="D546" s="58">
        <v>708.11</v>
      </c>
      <c r="E546" t="s">
        <v>452</v>
      </c>
      <c r="F546">
        <v>3001</v>
      </c>
      <c r="G546" t="s">
        <v>462</v>
      </c>
      <c r="H546">
        <v>4</v>
      </c>
      <c r="I546">
        <v>219</v>
      </c>
      <c r="J546" t="s">
        <v>1026</v>
      </c>
      <c r="K546" t="s">
        <v>455</v>
      </c>
      <c r="L546" s="103">
        <v>308303</v>
      </c>
      <c r="M546">
        <v>0</v>
      </c>
      <c r="N546" t="s">
        <v>1086</v>
      </c>
      <c r="O546" t="s">
        <v>545</v>
      </c>
      <c r="P546" t="s">
        <v>458</v>
      </c>
      <c r="R546">
        <v>0</v>
      </c>
      <c r="S546" t="s">
        <v>459</v>
      </c>
      <c r="T546" t="s">
        <v>458</v>
      </c>
      <c r="U546" t="s">
        <v>460</v>
      </c>
      <c r="V546" t="s">
        <v>458</v>
      </c>
    </row>
    <row r="547" spans="1:22" x14ac:dyDescent="0.2">
      <c r="A547" s="102">
        <v>43185</v>
      </c>
      <c r="B547" t="s">
        <v>1025</v>
      </c>
      <c r="C547" t="s">
        <v>541</v>
      </c>
      <c r="D547" s="58">
        <v>708.11</v>
      </c>
      <c r="E547" t="s">
        <v>452</v>
      </c>
      <c r="F547">
        <v>3006</v>
      </c>
      <c r="G547" t="s">
        <v>736</v>
      </c>
      <c r="H547">
        <v>4</v>
      </c>
      <c r="I547">
        <v>219</v>
      </c>
      <c r="J547" t="s">
        <v>1026</v>
      </c>
      <c r="K547" t="s">
        <v>455</v>
      </c>
      <c r="L547" s="103">
        <v>143812</v>
      </c>
      <c r="M547">
        <v>0</v>
      </c>
      <c r="N547" t="s">
        <v>1087</v>
      </c>
      <c r="O547" t="s">
        <v>545</v>
      </c>
      <c r="P547" t="s">
        <v>458</v>
      </c>
      <c r="R547">
        <v>0</v>
      </c>
      <c r="S547" t="s">
        <v>459</v>
      </c>
      <c r="T547" t="s">
        <v>458</v>
      </c>
      <c r="U547" t="s">
        <v>460</v>
      </c>
      <c r="V547" t="s">
        <v>458</v>
      </c>
    </row>
    <row r="548" spans="1:22" x14ac:dyDescent="0.2">
      <c r="A548" s="102">
        <v>43185</v>
      </c>
      <c r="B548" t="s">
        <v>1025</v>
      </c>
      <c r="C548" t="s">
        <v>541</v>
      </c>
      <c r="D548" s="58">
        <v>708.11</v>
      </c>
      <c r="E548" t="s">
        <v>452</v>
      </c>
      <c r="F548">
        <v>3009</v>
      </c>
      <c r="G548" t="s">
        <v>481</v>
      </c>
      <c r="H548">
        <v>6</v>
      </c>
      <c r="I548">
        <v>219</v>
      </c>
      <c r="J548" t="s">
        <v>1026</v>
      </c>
      <c r="K548" t="s">
        <v>455</v>
      </c>
      <c r="L548" s="103">
        <v>120926</v>
      </c>
      <c r="M548">
        <v>0</v>
      </c>
      <c r="N548" t="s">
        <v>1088</v>
      </c>
      <c r="O548" t="s">
        <v>545</v>
      </c>
      <c r="P548" t="s">
        <v>458</v>
      </c>
      <c r="R548">
        <v>0</v>
      </c>
      <c r="S548" t="s">
        <v>459</v>
      </c>
      <c r="T548" t="s">
        <v>458</v>
      </c>
      <c r="U548" t="s">
        <v>460</v>
      </c>
      <c r="V548" t="s">
        <v>458</v>
      </c>
    </row>
    <row r="549" spans="1:22" x14ac:dyDescent="0.2">
      <c r="A549" s="102">
        <v>43185</v>
      </c>
      <c r="B549" t="s">
        <v>1025</v>
      </c>
      <c r="C549" t="s">
        <v>541</v>
      </c>
      <c r="D549" s="58">
        <v>708.11</v>
      </c>
      <c r="E549" t="s">
        <v>452</v>
      </c>
      <c r="F549">
        <v>3011</v>
      </c>
      <c r="G549" t="s">
        <v>487</v>
      </c>
      <c r="H549">
        <v>8</v>
      </c>
      <c r="I549">
        <v>219</v>
      </c>
      <c r="J549" t="s">
        <v>1026</v>
      </c>
      <c r="K549" t="s">
        <v>455</v>
      </c>
      <c r="L549" s="103">
        <v>115059</v>
      </c>
      <c r="M549">
        <v>0</v>
      </c>
      <c r="N549" t="s">
        <v>1089</v>
      </c>
      <c r="O549" t="s">
        <v>545</v>
      </c>
      <c r="P549" t="s">
        <v>458</v>
      </c>
      <c r="R549">
        <v>0</v>
      </c>
      <c r="S549" t="s">
        <v>459</v>
      </c>
      <c r="T549" t="s">
        <v>458</v>
      </c>
      <c r="U549" t="s">
        <v>460</v>
      </c>
      <c r="V549" t="s">
        <v>458</v>
      </c>
    </row>
    <row r="550" spans="1:22" x14ac:dyDescent="0.2">
      <c r="A550" s="102">
        <v>43185</v>
      </c>
      <c r="B550" t="s">
        <v>1025</v>
      </c>
      <c r="C550" t="s">
        <v>541</v>
      </c>
      <c r="D550" s="58">
        <v>708.11</v>
      </c>
      <c r="E550" t="s">
        <v>452</v>
      </c>
      <c r="F550">
        <v>3004</v>
      </c>
      <c r="G550" t="s">
        <v>631</v>
      </c>
      <c r="H550">
        <v>24</v>
      </c>
      <c r="I550">
        <v>219</v>
      </c>
      <c r="J550" t="s">
        <v>1026</v>
      </c>
      <c r="K550" t="s">
        <v>455</v>
      </c>
      <c r="L550" s="103">
        <v>150581</v>
      </c>
      <c r="M550">
        <v>0</v>
      </c>
      <c r="N550" t="s">
        <v>1090</v>
      </c>
      <c r="O550" t="s">
        <v>545</v>
      </c>
      <c r="P550" t="s">
        <v>458</v>
      </c>
      <c r="R550">
        <v>0</v>
      </c>
      <c r="S550" t="s">
        <v>459</v>
      </c>
      <c r="T550" t="s">
        <v>458</v>
      </c>
      <c r="U550" t="s">
        <v>460</v>
      </c>
      <c r="V550" t="s">
        <v>458</v>
      </c>
    </row>
    <row r="551" spans="1:22" x14ac:dyDescent="0.2">
      <c r="A551" s="102">
        <v>43185</v>
      </c>
      <c r="B551" t="s">
        <v>1025</v>
      </c>
      <c r="C551" t="s">
        <v>541</v>
      </c>
      <c r="D551" s="58">
        <v>708.11</v>
      </c>
      <c r="E551" t="s">
        <v>452</v>
      </c>
      <c r="F551">
        <v>3013</v>
      </c>
      <c r="G551" t="s">
        <v>676</v>
      </c>
      <c r="H551">
        <v>28</v>
      </c>
      <c r="I551">
        <v>219</v>
      </c>
      <c r="J551" t="s">
        <v>1026</v>
      </c>
      <c r="K551" t="s">
        <v>455</v>
      </c>
      <c r="L551" s="103">
        <v>99460</v>
      </c>
      <c r="M551">
        <v>0</v>
      </c>
      <c r="N551" t="s">
        <v>1091</v>
      </c>
      <c r="O551" t="s">
        <v>545</v>
      </c>
      <c r="P551" t="s">
        <v>458</v>
      </c>
      <c r="R551">
        <v>0</v>
      </c>
      <c r="S551" t="s">
        <v>459</v>
      </c>
      <c r="T551" t="s">
        <v>458</v>
      </c>
      <c r="U551" t="s">
        <v>460</v>
      </c>
      <c r="V551" t="s">
        <v>458</v>
      </c>
    </row>
    <row r="552" spans="1:22" x14ac:dyDescent="0.2">
      <c r="A552" s="102">
        <v>43192</v>
      </c>
      <c r="B552" t="s">
        <v>1025</v>
      </c>
      <c r="C552" t="s">
        <v>541</v>
      </c>
      <c r="D552" s="58">
        <v>708.11</v>
      </c>
      <c r="E552" t="s">
        <v>452</v>
      </c>
      <c r="F552">
        <v>3011</v>
      </c>
      <c r="G552" t="s">
        <v>487</v>
      </c>
      <c r="H552">
        <v>16</v>
      </c>
      <c r="I552">
        <v>219</v>
      </c>
      <c r="J552" t="s">
        <v>1026</v>
      </c>
      <c r="K552" t="s">
        <v>455</v>
      </c>
      <c r="L552" s="103">
        <v>115059</v>
      </c>
      <c r="M552">
        <v>0</v>
      </c>
      <c r="N552" t="s">
        <v>1092</v>
      </c>
      <c r="O552" t="s">
        <v>545</v>
      </c>
      <c r="P552" t="s">
        <v>458</v>
      </c>
      <c r="R552">
        <v>0</v>
      </c>
      <c r="S552" t="s">
        <v>459</v>
      </c>
      <c r="T552" t="s">
        <v>458</v>
      </c>
      <c r="U552" t="s">
        <v>460</v>
      </c>
      <c r="V552" t="s">
        <v>458</v>
      </c>
    </row>
    <row r="553" spans="1:22" x14ac:dyDescent="0.2">
      <c r="A553" s="102">
        <v>43192</v>
      </c>
      <c r="B553" t="s">
        <v>1025</v>
      </c>
      <c r="C553" t="s">
        <v>541</v>
      </c>
      <c r="D553" s="58">
        <v>708.11</v>
      </c>
      <c r="E553" t="s">
        <v>452</v>
      </c>
      <c r="F553">
        <v>3013</v>
      </c>
      <c r="G553" t="s">
        <v>676</v>
      </c>
      <c r="H553">
        <v>24</v>
      </c>
      <c r="I553">
        <v>219</v>
      </c>
      <c r="J553" t="s">
        <v>1026</v>
      </c>
      <c r="K553" t="s">
        <v>455</v>
      </c>
      <c r="L553" s="103">
        <v>99460</v>
      </c>
      <c r="M553">
        <v>0</v>
      </c>
      <c r="N553" t="s">
        <v>1093</v>
      </c>
      <c r="O553" t="s">
        <v>545</v>
      </c>
      <c r="P553" t="s">
        <v>458</v>
      </c>
      <c r="R553">
        <v>0</v>
      </c>
      <c r="S553" t="s">
        <v>459</v>
      </c>
      <c r="T553" t="s">
        <v>458</v>
      </c>
      <c r="U553" t="s">
        <v>460</v>
      </c>
      <c r="V553" t="s">
        <v>458</v>
      </c>
    </row>
    <row r="554" spans="1:22" x14ac:dyDescent="0.2">
      <c r="A554" s="102">
        <v>43241</v>
      </c>
      <c r="B554" t="s">
        <v>1025</v>
      </c>
      <c r="C554" t="s">
        <v>541</v>
      </c>
      <c r="D554" s="58">
        <v>708.11</v>
      </c>
      <c r="E554" t="s">
        <v>452</v>
      </c>
      <c r="F554">
        <v>3006</v>
      </c>
      <c r="G554" t="s">
        <v>736</v>
      </c>
      <c r="H554">
        <v>8</v>
      </c>
      <c r="I554">
        <v>219</v>
      </c>
      <c r="J554" t="s">
        <v>1026</v>
      </c>
      <c r="K554" t="s">
        <v>455</v>
      </c>
      <c r="L554" s="103">
        <v>143812</v>
      </c>
      <c r="M554">
        <v>0</v>
      </c>
      <c r="N554" t="s">
        <v>1094</v>
      </c>
      <c r="O554" t="s">
        <v>545</v>
      </c>
      <c r="P554" t="s">
        <v>458</v>
      </c>
      <c r="R554">
        <v>0</v>
      </c>
      <c r="S554" t="s">
        <v>459</v>
      </c>
      <c r="T554" t="s">
        <v>458</v>
      </c>
      <c r="U554" t="s">
        <v>460</v>
      </c>
      <c r="V554" t="s">
        <v>458</v>
      </c>
    </row>
    <row r="555" spans="1:22" x14ac:dyDescent="0.2">
      <c r="A555" s="102">
        <v>43248</v>
      </c>
      <c r="B555" t="s">
        <v>1025</v>
      </c>
      <c r="C555" t="s">
        <v>541</v>
      </c>
      <c r="D555" s="58">
        <v>708.11</v>
      </c>
      <c r="E555" t="s">
        <v>452</v>
      </c>
      <c r="F555">
        <v>3006</v>
      </c>
      <c r="G555" t="s">
        <v>736</v>
      </c>
      <c r="H555">
        <v>8</v>
      </c>
      <c r="I555">
        <v>219</v>
      </c>
      <c r="J555" t="s">
        <v>1026</v>
      </c>
      <c r="K555" t="s">
        <v>455</v>
      </c>
      <c r="L555" s="103">
        <v>143812</v>
      </c>
      <c r="M555">
        <v>0</v>
      </c>
      <c r="N555" t="s">
        <v>1095</v>
      </c>
      <c r="O555" t="s">
        <v>545</v>
      </c>
      <c r="P555" t="s">
        <v>458</v>
      </c>
      <c r="R555">
        <v>0</v>
      </c>
      <c r="S555" t="s">
        <v>459</v>
      </c>
      <c r="T555" t="s">
        <v>458</v>
      </c>
      <c r="U555" t="s">
        <v>460</v>
      </c>
      <c r="V555" t="s">
        <v>458</v>
      </c>
    </row>
    <row r="556" spans="1:22" x14ac:dyDescent="0.2">
      <c r="A556" s="102">
        <v>43248</v>
      </c>
      <c r="B556" t="s">
        <v>1025</v>
      </c>
      <c r="C556" t="s">
        <v>541</v>
      </c>
      <c r="D556" s="58">
        <v>708.11</v>
      </c>
      <c r="E556" t="s">
        <v>452</v>
      </c>
      <c r="F556">
        <v>3009</v>
      </c>
      <c r="G556" t="s">
        <v>481</v>
      </c>
      <c r="H556">
        <v>16</v>
      </c>
      <c r="I556">
        <v>219</v>
      </c>
      <c r="J556" t="s">
        <v>1026</v>
      </c>
      <c r="K556" t="s">
        <v>455</v>
      </c>
      <c r="L556" s="103">
        <v>120926</v>
      </c>
      <c r="M556">
        <v>0</v>
      </c>
      <c r="N556" t="s">
        <v>1096</v>
      </c>
      <c r="O556" t="s">
        <v>545</v>
      </c>
      <c r="P556" t="s">
        <v>458</v>
      </c>
      <c r="R556">
        <v>0</v>
      </c>
      <c r="S556" t="s">
        <v>459</v>
      </c>
      <c r="T556" t="s">
        <v>458</v>
      </c>
      <c r="U556" t="s">
        <v>460</v>
      </c>
      <c r="V556" t="s">
        <v>458</v>
      </c>
    </row>
    <row r="557" spans="1:22" x14ac:dyDescent="0.2">
      <c r="A557" s="102">
        <v>43255</v>
      </c>
      <c r="B557" t="s">
        <v>1025</v>
      </c>
      <c r="C557" t="s">
        <v>541</v>
      </c>
      <c r="D557" s="58">
        <v>708.11</v>
      </c>
      <c r="E557" t="s">
        <v>452</v>
      </c>
      <c r="F557">
        <v>3001</v>
      </c>
      <c r="G557" t="s">
        <v>462</v>
      </c>
      <c r="H557">
        <v>3</v>
      </c>
      <c r="I557">
        <v>219</v>
      </c>
      <c r="J557" t="s">
        <v>1026</v>
      </c>
      <c r="K557" t="s">
        <v>455</v>
      </c>
      <c r="L557" s="103">
        <v>308303</v>
      </c>
      <c r="M557">
        <v>0</v>
      </c>
      <c r="N557" t="s">
        <v>1097</v>
      </c>
      <c r="O557" t="s">
        <v>545</v>
      </c>
      <c r="P557" t="s">
        <v>458</v>
      </c>
      <c r="R557">
        <v>0</v>
      </c>
      <c r="S557" t="s">
        <v>459</v>
      </c>
      <c r="T557" t="s">
        <v>458</v>
      </c>
      <c r="U557" t="s">
        <v>460</v>
      </c>
      <c r="V557" t="s">
        <v>458</v>
      </c>
    </row>
    <row r="558" spans="1:22" x14ac:dyDescent="0.2">
      <c r="A558" s="102">
        <v>43255</v>
      </c>
      <c r="B558" t="s">
        <v>1025</v>
      </c>
      <c r="C558" t="s">
        <v>541</v>
      </c>
      <c r="D558" s="58">
        <v>708.11</v>
      </c>
      <c r="E558" t="s">
        <v>452</v>
      </c>
      <c r="F558">
        <v>3012</v>
      </c>
      <c r="G558" t="s">
        <v>603</v>
      </c>
      <c r="H558">
        <v>8</v>
      </c>
      <c r="I558">
        <v>219</v>
      </c>
      <c r="J558" t="s">
        <v>1026</v>
      </c>
      <c r="K558" t="s">
        <v>455</v>
      </c>
      <c r="L558" s="103">
        <v>109895</v>
      </c>
      <c r="M558">
        <v>0</v>
      </c>
      <c r="N558" t="s">
        <v>1098</v>
      </c>
      <c r="O558" t="s">
        <v>545</v>
      </c>
      <c r="P558" t="s">
        <v>458</v>
      </c>
      <c r="R558">
        <v>0</v>
      </c>
      <c r="S558" t="s">
        <v>459</v>
      </c>
      <c r="T558" t="s">
        <v>458</v>
      </c>
      <c r="U558" t="s">
        <v>460</v>
      </c>
      <c r="V558" t="s">
        <v>458</v>
      </c>
    </row>
    <row r="559" spans="1:22" x14ac:dyDescent="0.2">
      <c r="A559" s="102">
        <v>43255</v>
      </c>
      <c r="B559" t="s">
        <v>1025</v>
      </c>
      <c r="C559" t="s">
        <v>541</v>
      </c>
      <c r="D559" s="58">
        <v>708.11</v>
      </c>
      <c r="E559" t="s">
        <v>452</v>
      </c>
      <c r="F559">
        <v>3006</v>
      </c>
      <c r="G559" t="s">
        <v>736</v>
      </c>
      <c r="H559">
        <v>22</v>
      </c>
      <c r="I559">
        <v>219</v>
      </c>
      <c r="J559" t="s">
        <v>1026</v>
      </c>
      <c r="K559" t="s">
        <v>455</v>
      </c>
      <c r="L559" s="103">
        <v>143812</v>
      </c>
      <c r="M559">
        <v>0</v>
      </c>
      <c r="N559" t="s">
        <v>1099</v>
      </c>
      <c r="O559" t="s">
        <v>545</v>
      </c>
      <c r="P559" t="s">
        <v>458</v>
      </c>
      <c r="R559">
        <v>0</v>
      </c>
      <c r="S559" t="s">
        <v>459</v>
      </c>
      <c r="T559" t="s">
        <v>458</v>
      </c>
      <c r="U559" t="s">
        <v>460</v>
      </c>
      <c r="V559" t="s">
        <v>458</v>
      </c>
    </row>
    <row r="560" spans="1:22" x14ac:dyDescent="0.2">
      <c r="A560" s="102">
        <v>43255</v>
      </c>
      <c r="B560" t="s">
        <v>1025</v>
      </c>
      <c r="C560" t="s">
        <v>541</v>
      </c>
      <c r="D560" s="58">
        <v>708.11</v>
      </c>
      <c r="E560" t="s">
        <v>452</v>
      </c>
      <c r="F560">
        <v>3013</v>
      </c>
      <c r="G560" t="s">
        <v>676</v>
      </c>
      <c r="H560">
        <v>27</v>
      </c>
      <c r="I560">
        <v>219</v>
      </c>
      <c r="J560" t="s">
        <v>1026</v>
      </c>
      <c r="K560" t="s">
        <v>455</v>
      </c>
      <c r="L560" s="103">
        <v>99460</v>
      </c>
      <c r="M560">
        <v>0</v>
      </c>
      <c r="N560" t="s">
        <v>1100</v>
      </c>
      <c r="O560" t="s">
        <v>545</v>
      </c>
      <c r="P560" t="s">
        <v>458</v>
      </c>
      <c r="R560">
        <v>0</v>
      </c>
      <c r="S560" t="s">
        <v>459</v>
      </c>
      <c r="T560" t="s">
        <v>458</v>
      </c>
      <c r="U560" t="s">
        <v>460</v>
      </c>
      <c r="V560" t="s">
        <v>458</v>
      </c>
    </row>
    <row r="561" spans="1:22" x14ac:dyDescent="0.2">
      <c r="A561" s="102">
        <v>43255</v>
      </c>
      <c r="B561" t="s">
        <v>1025</v>
      </c>
      <c r="C561" t="s">
        <v>541</v>
      </c>
      <c r="D561" s="58">
        <v>708.11</v>
      </c>
      <c r="E561" t="s">
        <v>452</v>
      </c>
      <c r="F561">
        <v>3009</v>
      </c>
      <c r="G561" t="s">
        <v>481</v>
      </c>
      <c r="H561">
        <v>48</v>
      </c>
      <c r="I561">
        <v>219</v>
      </c>
      <c r="J561" t="s">
        <v>1026</v>
      </c>
      <c r="K561" t="s">
        <v>455</v>
      </c>
      <c r="L561" s="103">
        <v>120926</v>
      </c>
      <c r="M561">
        <v>0</v>
      </c>
      <c r="N561" t="s">
        <v>1101</v>
      </c>
      <c r="O561" t="s">
        <v>545</v>
      </c>
      <c r="P561" t="s">
        <v>458</v>
      </c>
      <c r="R561">
        <v>0</v>
      </c>
      <c r="S561" t="s">
        <v>459</v>
      </c>
      <c r="T561" t="s">
        <v>458</v>
      </c>
      <c r="U561" t="s">
        <v>460</v>
      </c>
      <c r="V561" t="s">
        <v>458</v>
      </c>
    </row>
    <row r="562" spans="1:22" x14ac:dyDescent="0.2">
      <c r="A562" s="102">
        <v>43262</v>
      </c>
      <c r="B562" t="s">
        <v>1025</v>
      </c>
      <c r="C562" t="s">
        <v>541</v>
      </c>
      <c r="D562" s="58">
        <v>708.11</v>
      </c>
      <c r="E562" t="s">
        <v>452</v>
      </c>
      <c r="F562">
        <v>3009</v>
      </c>
      <c r="G562" t="s">
        <v>481</v>
      </c>
      <c r="H562">
        <v>8</v>
      </c>
      <c r="I562">
        <v>219</v>
      </c>
      <c r="J562" t="s">
        <v>1026</v>
      </c>
      <c r="K562" t="s">
        <v>455</v>
      </c>
      <c r="L562" s="103">
        <v>120926</v>
      </c>
      <c r="M562">
        <v>0</v>
      </c>
      <c r="N562" t="s">
        <v>1102</v>
      </c>
      <c r="O562" t="s">
        <v>545</v>
      </c>
      <c r="P562" t="s">
        <v>458</v>
      </c>
      <c r="R562">
        <v>0</v>
      </c>
      <c r="S562" t="s">
        <v>459</v>
      </c>
      <c r="T562" t="s">
        <v>458</v>
      </c>
      <c r="U562" t="s">
        <v>460</v>
      </c>
      <c r="V562" t="s">
        <v>458</v>
      </c>
    </row>
    <row r="563" spans="1:22" x14ac:dyDescent="0.2">
      <c r="A563" s="102">
        <v>43269</v>
      </c>
      <c r="B563" t="s">
        <v>1025</v>
      </c>
      <c r="C563" t="s">
        <v>541</v>
      </c>
      <c r="D563" s="58">
        <v>708.11</v>
      </c>
      <c r="E563" t="s">
        <v>452</v>
      </c>
      <c r="F563">
        <v>3006</v>
      </c>
      <c r="G563" t="s">
        <v>736</v>
      </c>
      <c r="H563">
        <v>8</v>
      </c>
      <c r="I563">
        <v>219</v>
      </c>
      <c r="J563" t="s">
        <v>1026</v>
      </c>
      <c r="K563" t="s">
        <v>455</v>
      </c>
      <c r="L563" s="103">
        <v>143812</v>
      </c>
      <c r="M563">
        <v>0</v>
      </c>
      <c r="N563" t="s">
        <v>1103</v>
      </c>
      <c r="O563" t="s">
        <v>545</v>
      </c>
      <c r="P563" t="s">
        <v>458</v>
      </c>
      <c r="R563">
        <v>0</v>
      </c>
      <c r="S563" t="s">
        <v>459</v>
      </c>
      <c r="T563" t="s">
        <v>458</v>
      </c>
      <c r="U563" t="s">
        <v>460</v>
      </c>
      <c r="V563" t="s">
        <v>458</v>
      </c>
    </row>
    <row r="564" spans="1:22" x14ac:dyDescent="0.2">
      <c r="A564" s="102">
        <v>43269</v>
      </c>
      <c r="B564" t="s">
        <v>1025</v>
      </c>
      <c r="C564" t="s">
        <v>541</v>
      </c>
      <c r="D564" s="58">
        <v>708.11</v>
      </c>
      <c r="E564" t="s">
        <v>452</v>
      </c>
      <c r="F564">
        <v>3013</v>
      </c>
      <c r="G564" t="s">
        <v>676</v>
      </c>
      <c r="H564">
        <v>16</v>
      </c>
      <c r="I564">
        <v>219</v>
      </c>
      <c r="J564" t="s">
        <v>1026</v>
      </c>
      <c r="K564" t="s">
        <v>455</v>
      </c>
      <c r="L564" s="103">
        <v>99460</v>
      </c>
      <c r="M564">
        <v>0</v>
      </c>
      <c r="N564" t="s">
        <v>1104</v>
      </c>
      <c r="O564" t="s">
        <v>545</v>
      </c>
      <c r="P564" t="s">
        <v>458</v>
      </c>
      <c r="R564">
        <v>0</v>
      </c>
      <c r="S564" t="s">
        <v>459</v>
      </c>
      <c r="T564" t="s">
        <v>458</v>
      </c>
      <c r="U564" t="s">
        <v>460</v>
      </c>
      <c r="V564" t="s">
        <v>458</v>
      </c>
    </row>
    <row r="565" spans="1:22" x14ac:dyDescent="0.2">
      <c r="A565" s="102">
        <v>43269</v>
      </c>
      <c r="B565" t="s">
        <v>1025</v>
      </c>
      <c r="C565" t="s">
        <v>541</v>
      </c>
      <c r="D565" s="58">
        <v>708.11</v>
      </c>
      <c r="E565" t="s">
        <v>452</v>
      </c>
      <c r="F565">
        <v>3009</v>
      </c>
      <c r="G565" t="s">
        <v>481</v>
      </c>
      <c r="H565">
        <v>24</v>
      </c>
      <c r="I565">
        <v>219</v>
      </c>
      <c r="J565" t="s">
        <v>1026</v>
      </c>
      <c r="K565" t="s">
        <v>455</v>
      </c>
      <c r="L565" s="103">
        <v>120926</v>
      </c>
      <c r="M565">
        <v>0</v>
      </c>
      <c r="N565" t="s">
        <v>1105</v>
      </c>
      <c r="O565" t="s">
        <v>545</v>
      </c>
      <c r="P565" t="s">
        <v>458</v>
      </c>
      <c r="R565">
        <v>0</v>
      </c>
      <c r="S565" t="s">
        <v>459</v>
      </c>
      <c r="T565" t="s">
        <v>458</v>
      </c>
      <c r="U565" t="s">
        <v>460</v>
      </c>
      <c r="V565" t="s">
        <v>458</v>
      </c>
    </row>
    <row r="566" spans="1:22" x14ac:dyDescent="0.2">
      <c r="A566" s="102">
        <v>43276</v>
      </c>
      <c r="B566" t="s">
        <v>1025</v>
      </c>
      <c r="C566" t="s">
        <v>541</v>
      </c>
      <c r="D566" s="58">
        <v>708.11</v>
      </c>
      <c r="E566" t="s">
        <v>452</v>
      </c>
      <c r="F566">
        <v>3006</v>
      </c>
      <c r="G566" t="s">
        <v>736</v>
      </c>
      <c r="H566">
        <v>6</v>
      </c>
      <c r="I566">
        <v>219</v>
      </c>
      <c r="J566" t="s">
        <v>1026</v>
      </c>
      <c r="K566" t="s">
        <v>455</v>
      </c>
      <c r="L566" s="103">
        <v>143812</v>
      </c>
      <c r="M566">
        <v>0</v>
      </c>
      <c r="N566" t="s">
        <v>1106</v>
      </c>
      <c r="O566" t="s">
        <v>545</v>
      </c>
      <c r="P566" t="s">
        <v>458</v>
      </c>
      <c r="R566">
        <v>0</v>
      </c>
      <c r="S566" t="s">
        <v>459</v>
      </c>
      <c r="T566" t="s">
        <v>458</v>
      </c>
      <c r="U566" t="s">
        <v>460</v>
      </c>
      <c r="V566" t="s">
        <v>458</v>
      </c>
    </row>
    <row r="567" spans="1:22" x14ac:dyDescent="0.2">
      <c r="A567" s="102">
        <v>43276</v>
      </c>
      <c r="B567" t="s">
        <v>1025</v>
      </c>
      <c r="C567" t="s">
        <v>541</v>
      </c>
      <c r="D567" s="58">
        <v>708.11</v>
      </c>
      <c r="E567" t="s">
        <v>452</v>
      </c>
      <c r="F567">
        <v>3010</v>
      </c>
      <c r="G567" t="s">
        <v>453</v>
      </c>
      <c r="H567">
        <v>10</v>
      </c>
      <c r="I567">
        <v>219</v>
      </c>
      <c r="J567" t="s">
        <v>1026</v>
      </c>
      <c r="K567" t="s">
        <v>455</v>
      </c>
      <c r="L567" s="103">
        <v>121404</v>
      </c>
      <c r="M567">
        <v>0</v>
      </c>
      <c r="N567" t="s">
        <v>1107</v>
      </c>
      <c r="O567" t="s">
        <v>545</v>
      </c>
      <c r="P567" t="s">
        <v>458</v>
      </c>
      <c r="R567">
        <v>0</v>
      </c>
      <c r="S567" t="s">
        <v>459</v>
      </c>
      <c r="T567" t="s">
        <v>458</v>
      </c>
      <c r="U567" t="s">
        <v>460</v>
      </c>
      <c r="V567" t="s">
        <v>458</v>
      </c>
    </row>
    <row r="568" spans="1:22" x14ac:dyDescent="0.2">
      <c r="A568" s="102">
        <v>43276</v>
      </c>
      <c r="B568" t="s">
        <v>1025</v>
      </c>
      <c r="C568" t="s">
        <v>541</v>
      </c>
      <c r="D568" s="58">
        <v>708.11</v>
      </c>
      <c r="E568" t="s">
        <v>452</v>
      </c>
      <c r="F568">
        <v>3012</v>
      </c>
      <c r="G568" t="s">
        <v>603</v>
      </c>
      <c r="H568">
        <v>20</v>
      </c>
      <c r="I568">
        <v>219</v>
      </c>
      <c r="J568" t="s">
        <v>1026</v>
      </c>
      <c r="K568" t="s">
        <v>455</v>
      </c>
      <c r="L568" s="103">
        <v>109895</v>
      </c>
      <c r="M568">
        <v>0</v>
      </c>
      <c r="N568" t="s">
        <v>1108</v>
      </c>
      <c r="O568" t="s">
        <v>545</v>
      </c>
      <c r="P568" t="s">
        <v>458</v>
      </c>
      <c r="R568">
        <v>0</v>
      </c>
      <c r="S568" t="s">
        <v>459</v>
      </c>
      <c r="T568" t="s">
        <v>458</v>
      </c>
      <c r="U568" t="s">
        <v>460</v>
      </c>
      <c r="V568" t="s">
        <v>458</v>
      </c>
    </row>
    <row r="569" spans="1:22" x14ac:dyDescent="0.2">
      <c r="A569" s="102">
        <v>43276</v>
      </c>
      <c r="B569" t="s">
        <v>1025</v>
      </c>
      <c r="C569" t="s">
        <v>541</v>
      </c>
      <c r="D569" s="58">
        <v>708.11</v>
      </c>
      <c r="E569" t="s">
        <v>452</v>
      </c>
      <c r="F569">
        <v>3013</v>
      </c>
      <c r="G569" t="s">
        <v>676</v>
      </c>
      <c r="H569">
        <v>29</v>
      </c>
      <c r="I569">
        <v>219</v>
      </c>
      <c r="J569" t="s">
        <v>1026</v>
      </c>
      <c r="K569" t="s">
        <v>455</v>
      </c>
      <c r="L569" s="103">
        <v>99460</v>
      </c>
      <c r="M569">
        <v>0</v>
      </c>
      <c r="N569" t="s">
        <v>1109</v>
      </c>
      <c r="O569" t="s">
        <v>545</v>
      </c>
      <c r="P569" t="s">
        <v>458</v>
      </c>
      <c r="R569">
        <v>0</v>
      </c>
      <c r="S569" t="s">
        <v>459</v>
      </c>
      <c r="T569" t="s">
        <v>458</v>
      </c>
      <c r="U569" t="s">
        <v>460</v>
      </c>
      <c r="V569" t="s">
        <v>458</v>
      </c>
    </row>
    <row r="570" spans="1:22" x14ac:dyDescent="0.2">
      <c r="A570" s="102">
        <v>43276</v>
      </c>
      <c r="B570" t="s">
        <v>1025</v>
      </c>
      <c r="C570" t="s">
        <v>541</v>
      </c>
      <c r="D570" s="58">
        <v>708.11</v>
      </c>
      <c r="E570" t="s">
        <v>452</v>
      </c>
      <c r="F570">
        <v>3009</v>
      </c>
      <c r="G570" t="s">
        <v>481</v>
      </c>
      <c r="H570">
        <v>48</v>
      </c>
      <c r="I570">
        <v>219</v>
      </c>
      <c r="J570" t="s">
        <v>1026</v>
      </c>
      <c r="K570" t="s">
        <v>455</v>
      </c>
      <c r="L570" s="103">
        <v>120926</v>
      </c>
      <c r="M570">
        <v>0</v>
      </c>
      <c r="N570" t="s">
        <v>1110</v>
      </c>
      <c r="O570" t="s">
        <v>545</v>
      </c>
      <c r="P570" t="s">
        <v>458</v>
      </c>
      <c r="R570">
        <v>0</v>
      </c>
      <c r="S570" t="s">
        <v>459</v>
      </c>
      <c r="T570" t="s">
        <v>458</v>
      </c>
      <c r="U570" t="s">
        <v>460</v>
      </c>
      <c r="V570" t="s">
        <v>458</v>
      </c>
    </row>
    <row r="571" spans="1:22" x14ac:dyDescent="0.2">
      <c r="A571" s="102">
        <v>43283</v>
      </c>
      <c r="B571" t="s">
        <v>1025</v>
      </c>
      <c r="C571" t="s">
        <v>541</v>
      </c>
      <c r="D571" s="58">
        <v>708.11</v>
      </c>
      <c r="E571" t="s">
        <v>452</v>
      </c>
      <c r="F571">
        <v>3006</v>
      </c>
      <c r="G571" t="s">
        <v>736</v>
      </c>
      <c r="H571">
        <v>8</v>
      </c>
      <c r="I571">
        <v>219</v>
      </c>
      <c r="J571" t="s">
        <v>1026</v>
      </c>
      <c r="K571" t="s">
        <v>455</v>
      </c>
      <c r="L571" s="103">
        <v>143812</v>
      </c>
      <c r="M571">
        <v>0</v>
      </c>
      <c r="N571" t="s">
        <v>1111</v>
      </c>
      <c r="O571" t="s">
        <v>545</v>
      </c>
      <c r="P571" t="s">
        <v>458</v>
      </c>
      <c r="R571">
        <v>0</v>
      </c>
      <c r="S571" t="s">
        <v>459</v>
      </c>
      <c r="T571" t="s">
        <v>458</v>
      </c>
      <c r="U571" t="s">
        <v>460</v>
      </c>
      <c r="V571" t="s">
        <v>458</v>
      </c>
    </row>
    <row r="572" spans="1:22" x14ac:dyDescent="0.2">
      <c r="A572" s="102">
        <v>43283</v>
      </c>
      <c r="B572" t="s">
        <v>1025</v>
      </c>
      <c r="C572" t="s">
        <v>541</v>
      </c>
      <c r="D572" s="58">
        <v>708.11</v>
      </c>
      <c r="E572" t="s">
        <v>452</v>
      </c>
      <c r="F572">
        <v>3012</v>
      </c>
      <c r="G572" t="s">
        <v>603</v>
      </c>
      <c r="H572">
        <v>30</v>
      </c>
      <c r="I572">
        <v>219</v>
      </c>
      <c r="J572" t="s">
        <v>1026</v>
      </c>
      <c r="K572" t="s">
        <v>455</v>
      </c>
      <c r="L572" s="103">
        <v>109895</v>
      </c>
      <c r="M572">
        <v>0</v>
      </c>
      <c r="N572" t="s">
        <v>1112</v>
      </c>
      <c r="O572" t="s">
        <v>545</v>
      </c>
      <c r="P572" t="s">
        <v>458</v>
      </c>
      <c r="R572">
        <v>0</v>
      </c>
      <c r="S572" t="s">
        <v>459</v>
      </c>
      <c r="T572" t="s">
        <v>458</v>
      </c>
      <c r="U572" t="s">
        <v>460</v>
      </c>
      <c r="V572" t="s">
        <v>458</v>
      </c>
    </row>
    <row r="573" spans="1:22" x14ac:dyDescent="0.2">
      <c r="A573" s="102">
        <v>43283</v>
      </c>
      <c r="B573" t="s">
        <v>1025</v>
      </c>
      <c r="C573" t="s">
        <v>541</v>
      </c>
      <c r="D573" s="58">
        <v>708.11</v>
      </c>
      <c r="E573" t="s">
        <v>452</v>
      </c>
      <c r="F573">
        <v>3009</v>
      </c>
      <c r="G573" t="s">
        <v>481</v>
      </c>
      <c r="H573">
        <v>34</v>
      </c>
      <c r="I573">
        <v>219</v>
      </c>
      <c r="J573" t="s">
        <v>1026</v>
      </c>
      <c r="K573" t="s">
        <v>455</v>
      </c>
      <c r="L573" s="103">
        <v>120926</v>
      </c>
      <c r="M573">
        <v>0</v>
      </c>
      <c r="N573" t="s">
        <v>1113</v>
      </c>
      <c r="O573" t="s">
        <v>545</v>
      </c>
      <c r="P573" t="s">
        <v>458</v>
      </c>
      <c r="R573">
        <v>0</v>
      </c>
      <c r="S573" t="s">
        <v>459</v>
      </c>
      <c r="T573" t="s">
        <v>458</v>
      </c>
      <c r="U573" t="s">
        <v>460</v>
      </c>
      <c r="V573" t="s">
        <v>458</v>
      </c>
    </row>
    <row r="574" spans="1:22" x14ac:dyDescent="0.2">
      <c r="A574" s="102">
        <v>43405</v>
      </c>
      <c r="B574" t="s">
        <v>1025</v>
      </c>
      <c r="C574" t="s">
        <v>541</v>
      </c>
      <c r="D574" s="58">
        <v>708.11</v>
      </c>
      <c r="E574" t="s">
        <v>452</v>
      </c>
      <c r="F574">
        <v>3006</v>
      </c>
      <c r="G574" t="s">
        <v>736</v>
      </c>
      <c r="H574">
        <v>7</v>
      </c>
      <c r="I574">
        <v>227</v>
      </c>
      <c r="J574" t="s">
        <v>1114</v>
      </c>
      <c r="K574" t="s">
        <v>290</v>
      </c>
      <c r="L574" s="103">
        <v>231632</v>
      </c>
      <c r="M574">
        <v>0</v>
      </c>
      <c r="N574" t="s">
        <v>1115</v>
      </c>
      <c r="O574" t="s">
        <v>1116</v>
      </c>
      <c r="P574" t="s">
        <v>458</v>
      </c>
      <c r="R574">
        <v>0</v>
      </c>
      <c r="S574" t="s">
        <v>459</v>
      </c>
      <c r="T574" t="s">
        <v>458</v>
      </c>
      <c r="U574" t="s">
        <v>460</v>
      </c>
      <c r="V574" t="s">
        <v>458</v>
      </c>
    </row>
    <row r="575" spans="1:22" x14ac:dyDescent="0.2">
      <c r="A575" s="102">
        <v>43406</v>
      </c>
      <c r="B575" t="s">
        <v>1025</v>
      </c>
      <c r="C575" t="s">
        <v>541</v>
      </c>
      <c r="D575" s="58">
        <v>708.11</v>
      </c>
      <c r="E575" t="s">
        <v>452</v>
      </c>
      <c r="F575">
        <v>3010</v>
      </c>
      <c r="G575" t="s">
        <v>453</v>
      </c>
      <c r="H575">
        <v>8</v>
      </c>
      <c r="I575">
        <v>227</v>
      </c>
      <c r="J575" t="s">
        <v>1114</v>
      </c>
      <c r="K575" t="s">
        <v>290</v>
      </c>
      <c r="L575" s="103">
        <v>206940</v>
      </c>
      <c r="M575">
        <v>0</v>
      </c>
      <c r="N575" t="s">
        <v>1117</v>
      </c>
      <c r="O575" t="s">
        <v>457</v>
      </c>
      <c r="P575" t="s">
        <v>458</v>
      </c>
      <c r="R575">
        <v>0</v>
      </c>
      <c r="S575" t="s">
        <v>459</v>
      </c>
      <c r="T575" t="s">
        <v>458</v>
      </c>
      <c r="U575" t="s">
        <v>460</v>
      </c>
      <c r="V575" t="s">
        <v>458</v>
      </c>
    </row>
    <row r="576" spans="1:22" x14ac:dyDescent="0.2">
      <c r="A576" s="102">
        <v>43406</v>
      </c>
      <c r="B576" t="s">
        <v>1025</v>
      </c>
      <c r="C576" t="s">
        <v>541</v>
      </c>
      <c r="D576" s="58">
        <v>708.11</v>
      </c>
      <c r="E576" t="s">
        <v>452</v>
      </c>
      <c r="F576">
        <v>3006</v>
      </c>
      <c r="G576" t="s">
        <v>736</v>
      </c>
      <c r="H576">
        <v>6</v>
      </c>
      <c r="I576">
        <v>227</v>
      </c>
      <c r="J576" t="s">
        <v>1114</v>
      </c>
      <c r="K576" t="s">
        <v>290</v>
      </c>
      <c r="L576" s="103">
        <v>231632</v>
      </c>
      <c r="M576">
        <v>0</v>
      </c>
      <c r="N576" t="s">
        <v>1118</v>
      </c>
      <c r="O576" t="s">
        <v>1116</v>
      </c>
      <c r="P576" t="s">
        <v>458</v>
      </c>
      <c r="R576">
        <v>0</v>
      </c>
      <c r="S576" t="s">
        <v>459</v>
      </c>
      <c r="T576" t="s">
        <v>458</v>
      </c>
      <c r="U576" t="s">
        <v>460</v>
      </c>
      <c r="V576" t="s">
        <v>458</v>
      </c>
    </row>
    <row r="577" spans="1:22" x14ac:dyDescent="0.2">
      <c r="A577" s="102">
        <v>43406</v>
      </c>
      <c r="B577" t="s">
        <v>1025</v>
      </c>
      <c r="C577" t="s">
        <v>541</v>
      </c>
      <c r="D577" s="58">
        <v>708.11</v>
      </c>
      <c r="E577" t="s">
        <v>452</v>
      </c>
      <c r="F577">
        <v>3009</v>
      </c>
      <c r="G577" t="s">
        <v>481</v>
      </c>
      <c r="H577">
        <v>8</v>
      </c>
      <c r="I577">
        <v>227</v>
      </c>
      <c r="J577" t="s">
        <v>1114</v>
      </c>
      <c r="K577" t="s">
        <v>290</v>
      </c>
      <c r="L577" s="103">
        <v>203576</v>
      </c>
      <c r="M577">
        <v>0</v>
      </c>
      <c r="N577" t="s">
        <v>1119</v>
      </c>
      <c r="O577" t="s">
        <v>1120</v>
      </c>
      <c r="P577" t="s">
        <v>458</v>
      </c>
      <c r="R577">
        <v>0</v>
      </c>
      <c r="S577" t="s">
        <v>459</v>
      </c>
      <c r="T577" t="s">
        <v>458</v>
      </c>
      <c r="U577" t="s">
        <v>460</v>
      </c>
      <c r="V577" t="s">
        <v>458</v>
      </c>
    </row>
    <row r="578" spans="1:22" x14ac:dyDescent="0.2">
      <c r="A578" s="102">
        <v>43430</v>
      </c>
      <c r="B578" t="s">
        <v>1025</v>
      </c>
      <c r="C578" t="s">
        <v>541</v>
      </c>
      <c r="D578" s="58">
        <v>708.11</v>
      </c>
      <c r="E578" t="s">
        <v>452</v>
      </c>
      <c r="F578">
        <v>3006</v>
      </c>
      <c r="G578" t="s">
        <v>736</v>
      </c>
      <c r="H578">
        <v>8</v>
      </c>
      <c r="I578">
        <v>226</v>
      </c>
      <c r="J578" t="s">
        <v>1121</v>
      </c>
      <c r="K578" t="s">
        <v>455</v>
      </c>
      <c r="L578" s="103">
        <v>231632</v>
      </c>
      <c r="M578">
        <v>0</v>
      </c>
      <c r="N578" t="s">
        <v>1122</v>
      </c>
      <c r="O578" t="s">
        <v>1123</v>
      </c>
      <c r="P578" t="s">
        <v>458</v>
      </c>
      <c r="R578">
        <v>0</v>
      </c>
      <c r="S578" t="s">
        <v>459</v>
      </c>
      <c r="T578" t="s">
        <v>458</v>
      </c>
      <c r="U578" t="s">
        <v>460</v>
      </c>
      <c r="V578" t="s">
        <v>458</v>
      </c>
    </row>
    <row r="579" spans="1:22" x14ac:dyDescent="0.2">
      <c r="A579" s="102">
        <v>43430</v>
      </c>
      <c r="B579" t="s">
        <v>1025</v>
      </c>
      <c r="C579" t="s">
        <v>541</v>
      </c>
      <c r="D579" s="58">
        <v>708.11</v>
      </c>
      <c r="E579" t="s">
        <v>452</v>
      </c>
      <c r="F579">
        <v>3001</v>
      </c>
      <c r="G579" t="s">
        <v>462</v>
      </c>
      <c r="H579">
        <v>3</v>
      </c>
      <c r="I579">
        <v>226</v>
      </c>
      <c r="J579" t="s">
        <v>1121</v>
      </c>
      <c r="K579" t="s">
        <v>455</v>
      </c>
      <c r="L579" s="103">
        <v>397692</v>
      </c>
      <c r="M579">
        <v>0</v>
      </c>
      <c r="N579" t="s">
        <v>1124</v>
      </c>
      <c r="O579" t="s">
        <v>469</v>
      </c>
      <c r="P579" t="s">
        <v>458</v>
      </c>
      <c r="R579">
        <v>0</v>
      </c>
      <c r="S579" t="s">
        <v>459</v>
      </c>
      <c r="T579" t="s">
        <v>458</v>
      </c>
      <c r="U579" t="s">
        <v>460</v>
      </c>
      <c r="V579" t="s">
        <v>458</v>
      </c>
    </row>
    <row r="580" spans="1:22" x14ac:dyDescent="0.2">
      <c r="A580" s="102">
        <v>43431</v>
      </c>
      <c r="B580" t="s">
        <v>1025</v>
      </c>
      <c r="C580" t="s">
        <v>541</v>
      </c>
      <c r="D580" s="58">
        <v>708.11</v>
      </c>
      <c r="E580" t="s">
        <v>452</v>
      </c>
      <c r="F580">
        <v>3006</v>
      </c>
      <c r="G580" t="s">
        <v>736</v>
      </c>
      <c r="H580">
        <v>4</v>
      </c>
      <c r="I580">
        <v>226</v>
      </c>
      <c r="J580" t="s">
        <v>1121</v>
      </c>
      <c r="K580" t="s">
        <v>455</v>
      </c>
      <c r="L580" s="103">
        <v>231632</v>
      </c>
      <c r="M580">
        <v>0</v>
      </c>
      <c r="N580" t="s">
        <v>1125</v>
      </c>
      <c r="O580" t="s">
        <v>1123</v>
      </c>
      <c r="P580" t="s">
        <v>458</v>
      </c>
      <c r="R580">
        <v>0</v>
      </c>
      <c r="S580" t="s">
        <v>459</v>
      </c>
      <c r="T580" t="s">
        <v>458</v>
      </c>
      <c r="U580" t="s">
        <v>460</v>
      </c>
      <c r="V580" t="s">
        <v>458</v>
      </c>
    </row>
    <row r="581" spans="1:22" x14ac:dyDescent="0.2">
      <c r="A581" s="102">
        <v>43432</v>
      </c>
      <c r="B581" t="s">
        <v>1025</v>
      </c>
      <c r="C581" t="s">
        <v>541</v>
      </c>
      <c r="D581" s="58">
        <v>708.11</v>
      </c>
      <c r="E581" t="s">
        <v>452</v>
      </c>
      <c r="F581">
        <v>3011</v>
      </c>
      <c r="G581" t="s">
        <v>487</v>
      </c>
      <c r="H581">
        <v>8</v>
      </c>
      <c r="I581">
        <v>225</v>
      </c>
      <c r="J581" t="s">
        <v>1126</v>
      </c>
      <c r="K581" t="s">
        <v>455</v>
      </c>
      <c r="L581" s="103">
        <v>198741</v>
      </c>
      <c r="M581">
        <v>0</v>
      </c>
      <c r="N581" t="s">
        <v>1127</v>
      </c>
      <c r="O581" t="s">
        <v>489</v>
      </c>
      <c r="P581" t="s">
        <v>458</v>
      </c>
      <c r="R581">
        <v>0</v>
      </c>
      <c r="S581" t="s">
        <v>459</v>
      </c>
      <c r="T581" t="s">
        <v>458</v>
      </c>
      <c r="U581" t="s">
        <v>460</v>
      </c>
      <c r="V581" t="s">
        <v>458</v>
      </c>
    </row>
    <row r="582" spans="1:22" x14ac:dyDescent="0.2">
      <c r="A582" s="102">
        <v>43432</v>
      </c>
      <c r="B582" t="s">
        <v>1025</v>
      </c>
      <c r="C582" t="s">
        <v>541</v>
      </c>
      <c r="D582" s="58">
        <v>708.11</v>
      </c>
      <c r="E582" t="s">
        <v>452</v>
      </c>
      <c r="F582">
        <v>3006</v>
      </c>
      <c r="G582" t="s">
        <v>736</v>
      </c>
      <c r="H582">
        <v>8</v>
      </c>
      <c r="I582">
        <v>226</v>
      </c>
      <c r="J582" t="s">
        <v>1121</v>
      </c>
      <c r="K582" t="s">
        <v>455</v>
      </c>
      <c r="L582" s="103">
        <v>231632</v>
      </c>
      <c r="M582">
        <v>0</v>
      </c>
      <c r="N582" t="s">
        <v>1128</v>
      </c>
      <c r="O582" t="s">
        <v>1123</v>
      </c>
      <c r="P582" t="s">
        <v>458</v>
      </c>
      <c r="R582">
        <v>0</v>
      </c>
      <c r="S582" t="s">
        <v>459</v>
      </c>
      <c r="T582" t="s">
        <v>458</v>
      </c>
      <c r="U582" t="s">
        <v>460</v>
      </c>
      <c r="V582" t="s">
        <v>458</v>
      </c>
    </row>
    <row r="583" spans="1:22" x14ac:dyDescent="0.2">
      <c r="A583" s="102">
        <v>43433</v>
      </c>
      <c r="B583" t="s">
        <v>1025</v>
      </c>
      <c r="C583" t="s">
        <v>541</v>
      </c>
      <c r="D583" s="58">
        <v>708.11</v>
      </c>
      <c r="E583" t="s">
        <v>452</v>
      </c>
      <c r="F583">
        <v>3006</v>
      </c>
      <c r="G583" t="s">
        <v>736</v>
      </c>
      <c r="H583">
        <v>7</v>
      </c>
      <c r="I583">
        <v>226</v>
      </c>
      <c r="J583" t="s">
        <v>1121</v>
      </c>
      <c r="K583" t="s">
        <v>455</v>
      </c>
      <c r="L583" s="103">
        <v>231632</v>
      </c>
      <c r="M583">
        <v>0</v>
      </c>
      <c r="N583" t="s">
        <v>1129</v>
      </c>
      <c r="O583" t="s">
        <v>1123</v>
      </c>
      <c r="P583" t="s">
        <v>458</v>
      </c>
      <c r="R583">
        <v>0</v>
      </c>
      <c r="S583" t="s">
        <v>459</v>
      </c>
      <c r="T583" t="s">
        <v>458</v>
      </c>
      <c r="U583" t="s">
        <v>460</v>
      </c>
      <c r="V583" t="s">
        <v>458</v>
      </c>
    </row>
    <row r="584" spans="1:22" x14ac:dyDescent="0.2">
      <c r="A584" s="102">
        <v>43434</v>
      </c>
      <c r="B584" t="s">
        <v>1025</v>
      </c>
      <c r="C584" t="s">
        <v>541</v>
      </c>
      <c r="D584" s="58">
        <v>708.11</v>
      </c>
      <c r="E584" t="s">
        <v>452</v>
      </c>
      <c r="F584">
        <v>3006</v>
      </c>
      <c r="G584" t="s">
        <v>736</v>
      </c>
      <c r="H584">
        <v>8</v>
      </c>
      <c r="I584">
        <v>226</v>
      </c>
      <c r="J584" t="s">
        <v>1121</v>
      </c>
      <c r="K584" t="s">
        <v>455</v>
      </c>
      <c r="L584" s="103">
        <v>231632</v>
      </c>
      <c r="M584">
        <v>0</v>
      </c>
      <c r="N584" t="s">
        <v>1130</v>
      </c>
      <c r="O584" t="s">
        <v>1123</v>
      </c>
      <c r="P584" t="s">
        <v>458</v>
      </c>
      <c r="R584">
        <v>0</v>
      </c>
      <c r="S584" t="s">
        <v>459</v>
      </c>
      <c r="T584" t="s">
        <v>458</v>
      </c>
      <c r="U584" t="s">
        <v>460</v>
      </c>
      <c r="V584" t="s">
        <v>458</v>
      </c>
    </row>
    <row r="585" spans="1:22" x14ac:dyDescent="0.2">
      <c r="A585" s="102">
        <v>43437</v>
      </c>
      <c r="B585" t="s">
        <v>1025</v>
      </c>
      <c r="C585" t="s">
        <v>541</v>
      </c>
      <c r="D585" s="58">
        <v>708.11</v>
      </c>
      <c r="E585" t="s">
        <v>452</v>
      </c>
      <c r="F585">
        <v>3013</v>
      </c>
      <c r="G585" t="s">
        <v>676</v>
      </c>
      <c r="H585">
        <v>8</v>
      </c>
      <c r="I585">
        <v>226</v>
      </c>
      <c r="J585" t="s">
        <v>1121</v>
      </c>
      <c r="K585" t="s">
        <v>455</v>
      </c>
      <c r="L585" s="103">
        <v>175616</v>
      </c>
      <c r="M585" s="103">
        <v>221496</v>
      </c>
      <c r="N585" t="s">
        <v>1131</v>
      </c>
      <c r="O585" t="s">
        <v>1132</v>
      </c>
      <c r="P585" t="s">
        <v>458</v>
      </c>
      <c r="R585" s="103">
        <v>1771968</v>
      </c>
      <c r="S585" t="s">
        <v>459</v>
      </c>
      <c r="T585" t="s">
        <v>458</v>
      </c>
      <c r="U585" t="s">
        <v>682</v>
      </c>
      <c r="V585" t="s">
        <v>458</v>
      </c>
    </row>
    <row r="586" spans="1:22" x14ac:dyDescent="0.2">
      <c r="A586" s="102">
        <v>43437</v>
      </c>
      <c r="B586" t="s">
        <v>1025</v>
      </c>
      <c r="C586" t="s">
        <v>541</v>
      </c>
      <c r="D586" s="58">
        <v>708.11</v>
      </c>
      <c r="E586" t="s">
        <v>452</v>
      </c>
      <c r="F586">
        <v>3006</v>
      </c>
      <c r="G586" t="s">
        <v>736</v>
      </c>
      <c r="H586">
        <v>8</v>
      </c>
      <c r="I586">
        <v>226</v>
      </c>
      <c r="J586" t="s">
        <v>1121</v>
      </c>
      <c r="K586" t="s">
        <v>455</v>
      </c>
      <c r="L586" s="103">
        <v>219968</v>
      </c>
      <c r="M586" s="103">
        <v>277958</v>
      </c>
      <c r="N586" t="s">
        <v>1133</v>
      </c>
      <c r="O586" t="s">
        <v>1134</v>
      </c>
      <c r="P586" t="s">
        <v>458</v>
      </c>
      <c r="R586" s="103">
        <v>2223664</v>
      </c>
      <c r="S586" t="s">
        <v>459</v>
      </c>
      <c r="T586" t="s">
        <v>458</v>
      </c>
      <c r="U586" t="s">
        <v>682</v>
      </c>
      <c r="V586" t="s">
        <v>458</v>
      </c>
    </row>
    <row r="587" spans="1:22" x14ac:dyDescent="0.2">
      <c r="A587" s="102">
        <v>43437</v>
      </c>
      <c r="B587" t="s">
        <v>1025</v>
      </c>
      <c r="C587" t="s">
        <v>541</v>
      </c>
      <c r="D587" s="58">
        <v>708.11</v>
      </c>
      <c r="E587" t="s">
        <v>452</v>
      </c>
      <c r="F587">
        <v>3011</v>
      </c>
      <c r="G587" t="s">
        <v>487</v>
      </c>
      <c r="H587">
        <v>8</v>
      </c>
      <c r="I587">
        <v>225</v>
      </c>
      <c r="J587" t="s">
        <v>1126</v>
      </c>
      <c r="K587" t="s">
        <v>455</v>
      </c>
      <c r="L587" s="103">
        <v>191215</v>
      </c>
      <c r="M587" s="103">
        <v>238489</v>
      </c>
      <c r="N587" t="s">
        <v>1135</v>
      </c>
      <c r="O587" t="s">
        <v>1136</v>
      </c>
      <c r="P587" t="s">
        <v>458</v>
      </c>
      <c r="R587" s="103">
        <v>1907912</v>
      </c>
      <c r="S587" t="s">
        <v>459</v>
      </c>
      <c r="T587" t="s">
        <v>458</v>
      </c>
      <c r="U587" t="s">
        <v>682</v>
      </c>
      <c r="V587" t="s">
        <v>458</v>
      </c>
    </row>
    <row r="588" spans="1:22" x14ac:dyDescent="0.2">
      <c r="A588" s="102">
        <v>43438</v>
      </c>
      <c r="B588" t="s">
        <v>1025</v>
      </c>
      <c r="C588" t="s">
        <v>541</v>
      </c>
      <c r="D588" s="58">
        <v>708.11</v>
      </c>
      <c r="E588" t="s">
        <v>452</v>
      </c>
      <c r="F588">
        <v>3013</v>
      </c>
      <c r="G588" t="s">
        <v>676</v>
      </c>
      <c r="H588">
        <v>8</v>
      </c>
      <c r="I588">
        <v>226</v>
      </c>
      <c r="J588" t="s">
        <v>1121</v>
      </c>
      <c r="K588" t="s">
        <v>455</v>
      </c>
      <c r="L588" s="103">
        <v>175616</v>
      </c>
      <c r="M588" s="103">
        <v>221496</v>
      </c>
      <c r="N588" t="s">
        <v>1137</v>
      </c>
      <c r="O588" t="s">
        <v>1132</v>
      </c>
      <c r="P588" t="s">
        <v>458</v>
      </c>
      <c r="R588" s="103">
        <v>1771968</v>
      </c>
      <c r="S588" t="s">
        <v>459</v>
      </c>
      <c r="T588" t="s">
        <v>458</v>
      </c>
      <c r="U588" t="s">
        <v>682</v>
      </c>
      <c r="V588" t="s">
        <v>458</v>
      </c>
    </row>
    <row r="589" spans="1:22" x14ac:dyDescent="0.2">
      <c r="A589" s="102">
        <v>43438</v>
      </c>
      <c r="B589" t="s">
        <v>1025</v>
      </c>
      <c r="C589" t="s">
        <v>541</v>
      </c>
      <c r="D589" s="58">
        <v>708.11</v>
      </c>
      <c r="E589" t="s">
        <v>452</v>
      </c>
      <c r="F589">
        <v>3002</v>
      </c>
      <c r="G589" t="s">
        <v>731</v>
      </c>
      <c r="H589">
        <v>8</v>
      </c>
      <c r="I589">
        <v>226</v>
      </c>
      <c r="J589" t="s">
        <v>1121</v>
      </c>
      <c r="K589" t="s">
        <v>455</v>
      </c>
      <c r="L589" s="103">
        <v>245363</v>
      </c>
      <c r="M589" s="103">
        <v>317546</v>
      </c>
      <c r="N589" t="s">
        <v>1138</v>
      </c>
      <c r="O589" t="s">
        <v>1139</v>
      </c>
      <c r="P589" t="s">
        <v>458</v>
      </c>
      <c r="R589" s="103">
        <v>2540368</v>
      </c>
      <c r="S589" t="s">
        <v>459</v>
      </c>
      <c r="T589" t="s">
        <v>458</v>
      </c>
      <c r="U589" t="s">
        <v>682</v>
      </c>
      <c r="V589" t="s">
        <v>458</v>
      </c>
    </row>
    <row r="590" spans="1:22" x14ac:dyDescent="0.2">
      <c r="A590" s="102">
        <v>43438</v>
      </c>
      <c r="B590" t="s">
        <v>1025</v>
      </c>
      <c r="C590" t="s">
        <v>541</v>
      </c>
      <c r="D590" s="58">
        <v>708.11</v>
      </c>
      <c r="E590" t="s">
        <v>452</v>
      </c>
      <c r="F590">
        <v>3006</v>
      </c>
      <c r="G590" t="s">
        <v>736</v>
      </c>
      <c r="H590">
        <v>8</v>
      </c>
      <c r="I590">
        <v>226</v>
      </c>
      <c r="J590" t="s">
        <v>1121</v>
      </c>
      <c r="K590" t="s">
        <v>455</v>
      </c>
      <c r="L590" s="103">
        <v>219968</v>
      </c>
      <c r="M590" s="103">
        <v>277958</v>
      </c>
      <c r="N590" t="s">
        <v>1140</v>
      </c>
      <c r="O590" t="s">
        <v>1134</v>
      </c>
      <c r="P590" t="s">
        <v>458</v>
      </c>
      <c r="R590" s="103">
        <v>2223664</v>
      </c>
      <c r="S590" t="s">
        <v>459</v>
      </c>
      <c r="T590" t="s">
        <v>458</v>
      </c>
      <c r="U590" t="s">
        <v>682</v>
      </c>
      <c r="V590" t="s">
        <v>458</v>
      </c>
    </row>
    <row r="591" spans="1:22" x14ac:dyDescent="0.2">
      <c r="A591" s="102">
        <v>43438</v>
      </c>
      <c r="B591" t="s">
        <v>1025</v>
      </c>
      <c r="C591" t="s">
        <v>541</v>
      </c>
      <c r="D591" s="58">
        <v>708.11</v>
      </c>
      <c r="E591" t="s">
        <v>452</v>
      </c>
      <c r="F591">
        <v>3011</v>
      </c>
      <c r="G591" t="s">
        <v>487</v>
      </c>
      <c r="H591">
        <v>4</v>
      </c>
      <c r="I591">
        <v>225</v>
      </c>
      <c r="J591" t="s">
        <v>1126</v>
      </c>
      <c r="K591" t="s">
        <v>455</v>
      </c>
      <c r="L591" s="103">
        <v>191215</v>
      </c>
      <c r="M591" s="103">
        <v>238489</v>
      </c>
      <c r="N591" t="s">
        <v>1141</v>
      </c>
      <c r="O591" t="s">
        <v>1136</v>
      </c>
      <c r="P591" t="s">
        <v>458</v>
      </c>
      <c r="R591" s="103">
        <v>953956</v>
      </c>
      <c r="S591" t="s">
        <v>459</v>
      </c>
      <c r="T591" t="s">
        <v>458</v>
      </c>
      <c r="U591" t="s">
        <v>682</v>
      </c>
      <c r="V591" t="s">
        <v>458</v>
      </c>
    </row>
    <row r="592" spans="1:22" x14ac:dyDescent="0.2">
      <c r="A592" s="102">
        <v>43439</v>
      </c>
      <c r="B592" t="s">
        <v>1025</v>
      </c>
      <c r="C592" t="s">
        <v>541</v>
      </c>
      <c r="D592" s="58">
        <v>708.11</v>
      </c>
      <c r="E592" t="s">
        <v>452</v>
      </c>
      <c r="F592">
        <v>3013</v>
      </c>
      <c r="G592" t="s">
        <v>676</v>
      </c>
      <c r="H592">
        <v>8</v>
      </c>
      <c r="I592">
        <v>226</v>
      </c>
      <c r="J592" t="s">
        <v>1121</v>
      </c>
      <c r="K592" t="s">
        <v>455</v>
      </c>
      <c r="L592" s="103">
        <v>175616</v>
      </c>
      <c r="M592" s="103">
        <v>221496</v>
      </c>
      <c r="N592" t="s">
        <v>1142</v>
      </c>
      <c r="O592" t="s">
        <v>1132</v>
      </c>
      <c r="P592" t="s">
        <v>458</v>
      </c>
      <c r="R592" s="103">
        <v>1771968</v>
      </c>
      <c r="S592" t="s">
        <v>459</v>
      </c>
      <c r="T592" t="s">
        <v>458</v>
      </c>
      <c r="U592" t="s">
        <v>682</v>
      </c>
      <c r="V592" t="s">
        <v>458</v>
      </c>
    </row>
    <row r="593" spans="1:22" x14ac:dyDescent="0.2">
      <c r="A593" s="102">
        <v>43439</v>
      </c>
      <c r="B593" t="s">
        <v>1025</v>
      </c>
      <c r="C593" t="s">
        <v>541</v>
      </c>
      <c r="D593" s="58">
        <v>708.11</v>
      </c>
      <c r="E593" t="s">
        <v>452</v>
      </c>
      <c r="F593">
        <v>3002</v>
      </c>
      <c r="G593" t="s">
        <v>731</v>
      </c>
      <c r="H593">
        <v>8</v>
      </c>
      <c r="I593">
        <v>226</v>
      </c>
      <c r="J593" t="s">
        <v>1121</v>
      </c>
      <c r="K593" t="s">
        <v>455</v>
      </c>
      <c r="L593" s="103">
        <v>245363</v>
      </c>
      <c r="M593" s="103">
        <v>317546</v>
      </c>
      <c r="N593" t="s">
        <v>1143</v>
      </c>
      <c r="O593" t="s">
        <v>1139</v>
      </c>
      <c r="P593" t="s">
        <v>458</v>
      </c>
      <c r="R593" s="103">
        <v>2540368</v>
      </c>
      <c r="S593" t="s">
        <v>459</v>
      </c>
      <c r="T593" t="s">
        <v>458</v>
      </c>
      <c r="U593" t="s">
        <v>682</v>
      </c>
      <c r="V593" t="s">
        <v>458</v>
      </c>
    </row>
    <row r="594" spans="1:22" x14ac:dyDescent="0.2">
      <c r="A594" s="102">
        <v>43439</v>
      </c>
      <c r="B594" t="s">
        <v>1025</v>
      </c>
      <c r="C594" t="s">
        <v>541</v>
      </c>
      <c r="D594" s="58">
        <v>708.11</v>
      </c>
      <c r="E594" t="s">
        <v>452</v>
      </c>
      <c r="F594">
        <v>3006</v>
      </c>
      <c r="G594" t="s">
        <v>736</v>
      </c>
      <c r="H594">
        <v>8</v>
      </c>
      <c r="I594">
        <v>226</v>
      </c>
      <c r="J594" t="s">
        <v>1121</v>
      </c>
      <c r="K594" t="s">
        <v>455</v>
      </c>
      <c r="L594" s="103">
        <v>219968</v>
      </c>
      <c r="M594" s="103">
        <v>277958</v>
      </c>
      <c r="N594" t="s">
        <v>1144</v>
      </c>
      <c r="O594" t="s">
        <v>1134</v>
      </c>
      <c r="P594" t="s">
        <v>458</v>
      </c>
      <c r="R594" s="103">
        <v>2223664</v>
      </c>
      <c r="S594" t="s">
        <v>459</v>
      </c>
      <c r="T594" t="s">
        <v>458</v>
      </c>
      <c r="U594" t="s">
        <v>682</v>
      </c>
      <c r="V594" t="s">
        <v>458</v>
      </c>
    </row>
    <row r="595" spans="1:22" x14ac:dyDescent="0.2">
      <c r="A595" s="102">
        <v>43439</v>
      </c>
      <c r="B595" t="s">
        <v>1025</v>
      </c>
      <c r="C595" t="s">
        <v>541</v>
      </c>
      <c r="D595" s="58">
        <v>708.11</v>
      </c>
      <c r="E595" t="s">
        <v>452</v>
      </c>
      <c r="F595">
        <v>3011</v>
      </c>
      <c r="G595" t="s">
        <v>487</v>
      </c>
      <c r="H595">
        <v>8</v>
      </c>
      <c r="I595">
        <v>225</v>
      </c>
      <c r="J595" t="s">
        <v>1126</v>
      </c>
      <c r="K595" t="s">
        <v>455</v>
      </c>
      <c r="L595" s="103">
        <v>191215</v>
      </c>
      <c r="M595" s="103">
        <v>238489</v>
      </c>
      <c r="N595" t="s">
        <v>1145</v>
      </c>
      <c r="O595" t="s">
        <v>1136</v>
      </c>
      <c r="P595" t="s">
        <v>458</v>
      </c>
      <c r="R595" s="103">
        <v>1907912</v>
      </c>
      <c r="S595" t="s">
        <v>459</v>
      </c>
      <c r="T595" t="s">
        <v>458</v>
      </c>
      <c r="U595" t="s">
        <v>682</v>
      </c>
      <c r="V595" t="s">
        <v>458</v>
      </c>
    </row>
    <row r="596" spans="1:22" x14ac:dyDescent="0.2">
      <c r="A596" s="102">
        <v>43440</v>
      </c>
      <c r="B596" t="s">
        <v>1025</v>
      </c>
      <c r="C596" t="s">
        <v>541</v>
      </c>
      <c r="D596" s="58">
        <v>708.11</v>
      </c>
      <c r="E596" t="s">
        <v>452</v>
      </c>
      <c r="F596">
        <v>3013</v>
      </c>
      <c r="G596" t="s">
        <v>676</v>
      </c>
      <c r="H596">
        <v>8</v>
      </c>
      <c r="I596">
        <v>226</v>
      </c>
      <c r="J596" t="s">
        <v>1121</v>
      </c>
      <c r="K596" t="s">
        <v>455</v>
      </c>
      <c r="L596" s="103">
        <v>175616</v>
      </c>
      <c r="M596" s="103">
        <v>221496</v>
      </c>
      <c r="N596" t="s">
        <v>1146</v>
      </c>
      <c r="O596" t="s">
        <v>1132</v>
      </c>
      <c r="P596" t="s">
        <v>458</v>
      </c>
      <c r="R596" s="103">
        <v>1771968</v>
      </c>
      <c r="S596" t="s">
        <v>459</v>
      </c>
      <c r="T596" t="s">
        <v>458</v>
      </c>
      <c r="U596" t="s">
        <v>682</v>
      </c>
      <c r="V596" t="s">
        <v>458</v>
      </c>
    </row>
    <row r="597" spans="1:22" x14ac:dyDescent="0.2">
      <c r="A597" s="102">
        <v>43440</v>
      </c>
      <c r="B597" t="s">
        <v>1025</v>
      </c>
      <c r="C597" t="s">
        <v>541</v>
      </c>
      <c r="D597" s="58">
        <v>708.11</v>
      </c>
      <c r="E597" t="s">
        <v>452</v>
      </c>
      <c r="F597">
        <v>3002</v>
      </c>
      <c r="G597" t="s">
        <v>731</v>
      </c>
      <c r="H597">
        <v>8</v>
      </c>
      <c r="I597">
        <v>226</v>
      </c>
      <c r="J597" t="s">
        <v>1121</v>
      </c>
      <c r="K597" t="s">
        <v>455</v>
      </c>
      <c r="L597" s="103">
        <v>245363</v>
      </c>
      <c r="M597" s="103">
        <v>317546</v>
      </c>
      <c r="N597" t="s">
        <v>1147</v>
      </c>
      <c r="O597" t="s">
        <v>1139</v>
      </c>
      <c r="P597" t="s">
        <v>458</v>
      </c>
      <c r="R597" s="103">
        <v>2540368</v>
      </c>
      <c r="S597" t="s">
        <v>459</v>
      </c>
      <c r="T597" t="s">
        <v>458</v>
      </c>
      <c r="U597" t="s">
        <v>682</v>
      </c>
      <c r="V597" t="s">
        <v>458</v>
      </c>
    </row>
    <row r="598" spans="1:22" x14ac:dyDescent="0.2">
      <c r="A598" s="102">
        <v>43440</v>
      </c>
      <c r="B598" t="s">
        <v>1025</v>
      </c>
      <c r="C598" t="s">
        <v>541</v>
      </c>
      <c r="D598" s="58">
        <v>708.11</v>
      </c>
      <c r="E598" t="s">
        <v>452</v>
      </c>
      <c r="F598">
        <v>3006</v>
      </c>
      <c r="G598" t="s">
        <v>736</v>
      </c>
      <c r="H598">
        <v>7</v>
      </c>
      <c r="I598">
        <v>226</v>
      </c>
      <c r="J598" t="s">
        <v>1121</v>
      </c>
      <c r="K598" t="s">
        <v>455</v>
      </c>
      <c r="L598" s="103">
        <v>219968</v>
      </c>
      <c r="M598" s="103">
        <v>277958</v>
      </c>
      <c r="N598" t="s">
        <v>1148</v>
      </c>
      <c r="O598" t="s">
        <v>1134</v>
      </c>
      <c r="P598" t="s">
        <v>458</v>
      </c>
      <c r="R598" s="103">
        <v>1945706</v>
      </c>
      <c r="S598" t="s">
        <v>459</v>
      </c>
      <c r="T598" t="s">
        <v>458</v>
      </c>
      <c r="U598" t="s">
        <v>682</v>
      </c>
      <c r="V598" t="s">
        <v>458</v>
      </c>
    </row>
    <row r="599" spans="1:22" x14ac:dyDescent="0.2">
      <c r="A599" s="102">
        <v>43440</v>
      </c>
      <c r="B599" t="s">
        <v>1025</v>
      </c>
      <c r="C599" t="s">
        <v>541</v>
      </c>
      <c r="D599" s="58">
        <v>708.11</v>
      </c>
      <c r="E599" t="s">
        <v>452</v>
      </c>
      <c r="F599">
        <v>3011</v>
      </c>
      <c r="G599" t="s">
        <v>487</v>
      </c>
      <c r="H599">
        <v>8</v>
      </c>
      <c r="I599">
        <v>225</v>
      </c>
      <c r="J599" t="s">
        <v>1126</v>
      </c>
      <c r="K599" t="s">
        <v>455</v>
      </c>
      <c r="L599" s="103">
        <v>191215</v>
      </c>
      <c r="M599" s="103">
        <v>238489</v>
      </c>
      <c r="N599" t="s">
        <v>1149</v>
      </c>
      <c r="O599" t="s">
        <v>1136</v>
      </c>
      <c r="P599" t="s">
        <v>458</v>
      </c>
      <c r="R599" s="103">
        <v>1907912</v>
      </c>
      <c r="S599" t="s">
        <v>459</v>
      </c>
      <c r="T599" t="s">
        <v>458</v>
      </c>
      <c r="U599" t="s">
        <v>682</v>
      </c>
      <c r="V599" t="s">
        <v>458</v>
      </c>
    </row>
    <row r="600" spans="1:22" x14ac:dyDescent="0.2">
      <c r="A600" s="102">
        <v>43441</v>
      </c>
      <c r="B600" t="s">
        <v>1025</v>
      </c>
      <c r="C600" t="s">
        <v>541</v>
      </c>
      <c r="D600" s="58">
        <v>708.11</v>
      </c>
      <c r="E600" t="s">
        <v>452</v>
      </c>
      <c r="F600">
        <v>3013</v>
      </c>
      <c r="G600" t="s">
        <v>676</v>
      </c>
      <c r="H600">
        <v>8</v>
      </c>
      <c r="I600">
        <v>226</v>
      </c>
      <c r="J600" t="s">
        <v>1121</v>
      </c>
      <c r="K600" t="s">
        <v>455</v>
      </c>
      <c r="L600" s="103">
        <v>175616</v>
      </c>
      <c r="M600" s="103">
        <v>221496</v>
      </c>
      <c r="N600" t="s">
        <v>1150</v>
      </c>
      <c r="O600" t="s">
        <v>1132</v>
      </c>
      <c r="P600" t="s">
        <v>458</v>
      </c>
      <c r="R600" s="103">
        <v>1771968</v>
      </c>
      <c r="S600" t="s">
        <v>459</v>
      </c>
      <c r="T600" t="s">
        <v>458</v>
      </c>
      <c r="U600" t="s">
        <v>682</v>
      </c>
      <c r="V600" t="s">
        <v>458</v>
      </c>
    </row>
    <row r="601" spans="1:22" x14ac:dyDescent="0.2">
      <c r="A601" s="102">
        <v>43441</v>
      </c>
      <c r="B601" t="s">
        <v>1025</v>
      </c>
      <c r="C601" t="s">
        <v>541</v>
      </c>
      <c r="D601" s="58">
        <v>708.11</v>
      </c>
      <c r="E601" t="s">
        <v>452</v>
      </c>
      <c r="F601">
        <v>3002</v>
      </c>
      <c r="G601" t="s">
        <v>731</v>
      </c>
      <c r="H601">
        <v>6</v>
      </c>
      <c r="I601">
        <v>226</v>
      </c>
      <c r="J601" t="s">
        <v>1121</v>
      </c>
      <c r="K601" t="s">
        <v>455</v>
      </c>
      <c r="L601" s="103">
        <v>245363</v>
      </c>
      <c r="M601" s="103">
        <v>317546</v>
      </c>
      <c r="N601" t="s">
        <v>1151</v>
      </c>
      <c r="O601" t="s">
        <v>1139</v>
      </c>
      <c r="P601" t="s">
        <v>458</v>
      </c>
      <c r="R601" s="103">
        <v>1905276</v>
      </c>
      <c r="S601" t="s">
        <v>459</v>
      </c>
      <c r="T601" t="s">
        <v>458</v>
      </c>
      <c r="U601" t="s">
        <v>682</v>
      </c>
      <c r="V601" t="s">
        <v>458</v>
      </c>
    </row>
    <row r="602" spans="1:22" x14ac:dyDescent="0.2">
      <c r="A602" s="102">
        <v>43441</v>
      </c>
      <c r="B602" t="s">
        <v>1025</v>
      </c>
      <c r="C602" t="s">
        <v>541</v>
      </c>
      <c r="D602" s="58">
        <v>708.11</v>
      </c>
      <c r="E602" t="s">
        <v>452</v>
      </c>
      <c r="F602">
        <v>3006</v>
      </c>
      <c r="G602" t="s">
        <v>736</v>
      </c>
      <c r="H602">
        <v>8</v>
      </c>
      <c r="I602">
        <v>226</v>
      </c>
      <c r="J602" t="s">
        <v>1121</v>
      </c>
      <c r="K602" t="s">
        <v>455</v>
      </c>
      <c r="L602" s="103">
        <v>219968</v>
      </c>
      <c r="M602" s="103">
        <v>277958</v>
      </c>
      <c r="N602" t="s">
        <v>1152</v>
      </c>
      <c r="O602" t="s">
        <v>1134</v>
      </c>
      <c r="P602" t="s">
        <v>458</v>
      </c>
      <c r="R602" s="103">
        <v>2223664</v>
      </c>
      <c r="S602" t="s">
        <v>459</v>
      </c>
      <c r="T602" t="s">
        <v>458</v>
      </c>
      <c r="U602" t="s">
        <v>682</v>
      </c>
      <c r="V602" t="s">
        <v>458</v>
      </c>
    </row>
    <row r="603" spans="1:22" x14ac:dyDescent="0.2">
      <c r="A603" s="102">
        <v>43441</v>
      </c>
      <c r="B603" t="s">
        <v>1025</v>
      </c>
      <c r="C603" t="s">
        <v>541</v>
      </c>
      <c r="D603" s="58">
        <v>708.11</v>
      </c>
      <c r="E603" t="s">
        <v>452</v>
      </c>
      <c r="F603">
        <v>3011</v>
      </c>
      <c r="G603" t="s">
        <v>487</v>
      </c>
      <c r="H603">
        <v>8</v>
      </c>
      <c r="I603">
        <v>225</v>
      </c>
      <c r="J603" t="s">
        <v>1126</v>
      </c>
      <c r="K603" t="s">
        <v>455</v>
      </c>
      <c r="L603" s="103">
        <v>191215</v>
      </c>
      <c r="M603" s="103">
        <v>238489</v>
      </c>
      <c r="N603" t="s">
        <v>1153</v>
      </c>
      <c r="O603" t="s">
        <v>1136</v>
      </c>
      <c r="P603" t="s">
        <v>458</v>
      </c>
      <c r="R603" s="103">
        <v>1907912</v>
      </c>
      <c r="S603" t="s">
        <v>459</v>
      </c>
      <c r="T603" t="s">
        <v>458</v>
      </c>
      <c r="U603" t="s">
        <v>682</v>
      </c>
      <c r="V603" t="s">
        <v>458</v>
      </c>
    </row>
    <row r="604" spans="1:22" x14ac:dyDescent="0.2">
      <c r="A604" s="102">
        <v>43444</v>
      </c>
      <c r="B604" t="s">
        <v>1025</v>
      </c>
      <c r="C604" t="s">
        <v>541</v>
      </c>
      <c r="D604" s="58">
        <v>708.11</v>
      </c>
      <c r="E604" t="s">
        <v>452</v>
      </c>
      <c r="F604">
        <v>3002</v>
      </c>
      <c r="G604" t="s">
        <v>731</v>
      </c>
      <c r="H604">
        <v>8</v>
      </c>
      <c r="I604">
        <v>226</v>
      </c>
      <c r="J604" t="s">
        <v>1121</v>
      </c>
      <c r="K604" t="s">
        <v>455</v>
      </c>
      <c r="L604" s="103">
        <v>245363</v>
      </c>
      <c r="M604" s="103">
        <v>317546</v>
      </c>
      <c r="N604" t="s">
        <v>1154</v>
      </c>
      <c r="O604" t="s">
        <v>1139</v>
      </c>
      <c r="P604" t="s">
        <v>458</v>
      </c>
      <c r="R604" s="103">
        <v>2540368</v>
      </c>
      <c r="S604" t="s">
        <v>459</v>
      </c>
      <c r="T604" t="s">
        <v>458</v>
      </c>
      <c r="U604" t="s">
        <v>682</v>
      </c>
      <c r="V604" t="s">
        <v>458</v>
      </c>
    </row>
    <row r="605" spans="1:22" x14ac:dyDescent="0.2">
      <c r="A605" s="102">
        <v>43446</v>
      </c>
      <c r="B605" t="s">
        <v>1025</v>
      </c>
      <c r="C605" t="s">
        <v>541</v>
      </c>
      <c r="D605" s="58">
        <v>708.11</v>
      </c>
      <c r="E605" t="s">
        <v>452</v>
      </c>
      <c r="F605">
        <v>3002</v>
      </c>
      <c r="G605" t="s">
        <v>731</v>
      </c>
      <c r="H605">
        <v>8</v>
      </c>
      <c r="I605">
        <v>226</v>
      </c>
      <c r="J605" t="s">
        <v>1121</v>
      </c>
      <c r="K605" t="s">
        <v>455</v>
      </c>
      <c r="L605" s="103">
        <v>245363</v>
      </c>
      <c r="M605" s="103">
        <v>317546</v>
      </c>
      <c r="N605" t="s">
        <v>1155</v>
      </c>
      <c r="O605" t="s">
        <v>1139</v>
      </c>
      <c r="P605" t="s">
        <v>458</v>
      </c>
      <c r="R605" s="103">
        <v>2540368</v>
      </c>
      <c r="S605" t="s">
        <v>459</v>
      </c>
      <c r="T605" t="s">
        <v>458</v>
      </c>
      <c r="U605" t="s">
        <v>682</v>
      </c>
      <c r="V605" t="s">
        <v>458</v>
      </c>
    </row>
    <row r="606" spans="1:22" x14ac:dyDescent="0.2">
      <c r="A606" s="102">
        <v>43297</v>
      </c>
      <c r="B606" t="s">
        <v>1156</v>
      </c>
      <c r="C606" t="s">
        <v>541</v>
      </c>
      <c r="D606" s="58">
        <v>708.12</v>
      </c>
      <c r="E606" t="s">
        <v>452</v>
      </c>
      <c r="F606">
        <v>3009</v>
      </c>
      <c r="G606" t="s">
        <v>481</v>
      </c>
      <c r="H606">
        <v>3</v>
      </c>
      <c r="I606">
        <v>232</v>
      </c>
      <c r="J606" t="s">
        <v>1157</v>
      </c>
      <c r="K606" t="s">
        <v>455</v>
      </c>
      <c r="L606" s="103">
        <v>120926</v>
      </c>
      <c r="M606">
        <v>0</v>
      </c>
      <c r="N606" t="s">
        <v>1158</v>
      </c>
      <c r="O606" t="s">
        <v>545</v>
      </c>
      <c r="P606" t="s">
        <v>458</v>
      </c>
      <c r="R606">
        <v>0</v>
      </c>
      <c r="S606" t="s">
        <v>459</v>
      </c>
      <c r="T606" t="s">
        <v>458</v>
      </c>
      <c r="U606" t="s">
        <v>460</v>
      </c>
      <c r="V606" t="s">
        <v>458</v>
      </c>
    </row>
    <row r="607" spans="1:22" x14ac:dyDescent="0.2">
      <c r="A607" s="102">
        <v>43297</v>
      </c>
      <c r="B607" t="s">
        <v>1156</v>
      </c>
      <c r="C607" t="s">
        <v>541</v>
      </c>
      <c r="D607" s="58">
        <v>708.12</v>
      </c>
      <c r="E607" t="s">
        <v>452</v>
      </c>
      <c r="F607">
        <v>3001</v>
      </c>
      <c r="G607" t="s">
        <v>462</v>
      </c>
      <c r="H607">
        <v>16</v>
      </c>
      <c r="I607">
        <v>232</v>
      </c>
      <c r="J607" t="s">
        <v>1157</v>
      </c>
      <c r="K607" t="s">
        <v>455</v>
      </c>
      <c r="L607" s="103">
        <v>308303</v>
      </c>
      <c r="M607">
        <v>0</v>
      </c>
      <c r="N607" t="s">
        <v>1159</v>
      </c>
      <c r="O607" t="s">
        <v>545</v>
      </c>
      <c r="P607" t="s">
        <v>458</v>
      </c>
      <c r="R607">
        <v>0</v>
      </c>
      <c r="S607" t="s">
        <v>459</v>
      </c>
      <c r="T607" t="s">
        <v>458</v>
      </c>
      <c r="U607" t="s">
        <v>460</v>
      </c>
      <c r="V607" t="s">
        <v>458</v>
      </c>
    </row>
    <row r="608" spans="1:22" x14ac:dyDescent="0.2">
      <c r="A608" s="102">
        <v>43304</v>
      </c>
      <c r="B608" t="s">
        <v>1156</v>
      </c>
      <c r="C608" t="s">
        <v>541</v>
      </c>
      <c r="D608" s="58">
        <v>708.12</v>
      </c>
      <c r="E608" t="s">
        <v>452</v>
      </c>
      <c r="F608">
        <v>3009</v>
      </c>
      <c r="G608" t="s">
        <v>481</v>
      </c>
      <c r="H608">
        <v>8</v>
      </c>
      <c r="I608">
        <v>232</v>
      </c>
      <c r="J608" t="s">
        <v>1157</v>
      </c>
      <c r="K608" t="s">
        <v>455</v>
      </c>
      <c r="L608" s="103">
        <v>120926</v>
      </c>
      <c r="M608">
        <v>0</v>
      </c>
      <c r="N608" t="s">
        <v>1160</v>
      </c>
      <c r="O608" t="s">
        <v>545</v>
      </c>
      <c r="P608" t="s">
        <v>458</v>
      </c>
      <c r="R608">
        <v>0</v>
      </c>
      <c r="S608" t="s">
        <v>459</v>
      </c>
      <c r="T608" t="s">
        <v>458</v>
      </c>
      <c r="U608" t="s">
        <v>460</v>
      </c>
      <c r="V608" t="s">
        <v>458</v>
      </c>
    </row>
    <row r="609" spans="1:22" x14ac:dyDescent="0.2">
      <c r="A609" s="102">
        <v>43304</v>
      </c>
      <c r="B609" t="s">
        <v>1156</v>
      </c>
      <c r="C609" t="s">
        <v>541</v>
      </c>
      <c r="D609" s="58">
        <v>708.12</v>
      </c>
      <c r="E609" t="s">
        <v>452</v>
      </c>
      <c r="F609">
        <v>3012</v>
      </c>
      <c r="G609" t="s">
        <v>603</v>
      </c>
      <c r="H609">
        <v>10</v>
      </c>
      <c r="I609">
        <v>232</v>
      </c>
      <c r="J609" t="s">
        <v>1157</v>
      </c>
      <c r="K609" t="s">
        <v>455</v>
      </c>
      <c r="L609" s="103">
        <v>109895</v>
      </c>
      <c r="M609">
        <v>0</v>
      </c>
      <c r="N609" t="s">
        <v>1161</v>
      </c>
      <c r="O609" t="s">
        <v>545</v>
      </c>
      <c r="P609" t="s">
        <v>458</v>
      </c>
      <c r="R609">
        <v>0</v>
      </c>
      <c r="S609" t="s">
        <v>459</v>
      </c>
      <c r="T609" t="s">
        <v>458</v>
      </c>
      <c r="U609" t="s">
        <v>460</v>
      </c>
      <c r="V609" t="s">
        <v>458</v>
      </c>
    </row>
    <row r="610" spans="1:22" x14ac:dyDescent="0.2">
      <c r="A610" s="102">
        <v>43304</v>
      </c>
      <c r="B610" t="s">
        <v>1156</v>
      </c>
      <c r="C610" t="s">
        <v>541</v>
      </c>
      <c r="D610" s="58">
        <v>708.12</v>
      </c>
      <c r="E610" t="s">
        <v>452</v>
      </c>
      <c r="F610">
        <v>3002</v>
      </c>
      <c r="G610" t="s">
        <v>731</v>
      </c>
      <c r="H610">
        <v>18</v>
      </c>
      <c r="I610">
        <v>232</v>
      </c>
      <c r="J610" t="s">
        <v>1157</v>
      </c>
      <c r="K610" t="s">
        <v>455</v>
      </c>
      <c r="L610" s="103">
        <v>169207</v>
      </c>
      <c r="M610">
        <v>0</v>
      </c>
      <c r="N610" t="s">
        <v>1162</v>
      </c>
      <c r="O610" t="s">
        <v>545</v>
      </c>
      <c r="P610" t="s">
        <v>458</v>
      </c>
      <c r="R610">
        <v>0</v>
      </c>
      <c r="S610" t="s">
        <v>459</v>
      </c>
      <c r="T610" t="s">
        <v>458</v>
      </c>
      <c r="U610" t="s">
        <v>460</v>
      </c>
      <c r="V610" t="s">
        <v>458</v>
      </c>
    </row>
    <row r="611" spans="1:22" x14ac:dyDescent="0.2">
      <c r="A611" s="102">
        <v>43304</v>
      </c>
      <c r="B611" t="s">
        <v>1156</v>
      </c>
      <c r="C611" t="s">
        <v>541</v>
      </c>
      <c r="D611" s="58">
        <v>708.12</v>
      </c>
      <c r="E611" t="s">
        <v>452</v>
      </c>
      <c r="F611">
        <v>3001</v>
      </c>
      <c r="G611" t="s">
        <v>462</v>
      </c>
      <c r="H611">
        <v>20</v>
      </c>
      <c r="I611">
        <v>232</v>
      </c>
      <c r="J611" t="s">
        <v>1157</v>
      </c>
      <c r="K611" t="s">
        <v>455</v>
      </c>
      <c r="L611" s="103">
        <v>308303</v>
      </c>
      <c r="M611">
        <v>0</v>
      </c>
      <c r="N611" t="s">
        <v>1163</v>
      </c>
      <c r="O611" t="s">
        <v>545</v>
      </c>
      <c r="P611" t="s">
        <v>458</v>
      </c>
      <c r="R611">
        <v>0</v>
      </c>
      <c r="S611" t="s">
        <v>459</v>
      </c>
      <c r="T611" t="s">
        <v>458</v>
      </c>
      <c r="U611" t="s">
        <v>460</v>
      </c>
      <c r="V611" t="s">
        <v>458</v>
      </c>
    </row>
    <row r="612" spans="1:22" x14ac:dyDescent="0.2">
      <c r="A612" s="102">
        <v>43311</v>
      </c>
      <c r="B612" t="s">
        <v>1156</v>
      </c>
      <c r="C612" t="s">
        <v>541</v>
      </c>
      <c r="D612" s="58">
        <v>708.12</v>
      </c>
      <c r="E612" t="s">
        <v>452</v>
      </c>
      <c r="F612">
        <v>3008</v>
      </c>
      <c r="G612" t="s">
        <v>550</v>
      </c>
      <c r="H612">
        <v>3</v>
      </c>
      <c r="I612">
        <v>232</v>
      </c>
      <c r="J612" t="s">
        <v>1157</v>
      </c>
      <c r="K612" t="s">
        <v>455</v>
      </c>
      <c r="L612" s="103">
        <v>150042</v>
      </c>
      <c r="M612">
        <v>0</v>
      </c>
      <c r="N612" t="s">
        <v>1164</v>
      </c>
      <c r="O612" t="s">
        <v>545</v>
      </c>
      <c r="P612" t="s">
        <v>458</v>
      </c>
      <c r="R612">
        <v>0</v>
      </c>
      <c r="S612" t="s">
        <v>459</v>
      </c>
      <c r="T612" t="s">
        <v>458</v>
      </c>
      <c r="U612" t="s">
        <v>460</v>
      </c>
      <c r="V612" t="s">
        <v>458</v>
      </c>
    </row>
    <row r="613" spans="1:22" x14ac:dyDescent="0.2">
      <c r="A613" s="102">
        <v>43311</v>
      </c>
      <c r="B613" t="s">
        <v>1156</v>
      </c>
      <c r="C613" t="s">
        <v>541</v>
      </c>
      <c r="D613" s="58">
        <v>708.12</v>
      </c>
      <c r="E613" t="s">
        <v>452</v>
      </c>
      <c r="F613">
        <v>3001</v>
      </c>
      <c r="G613" t="s">
        <v>462</v>
      </c>
      <c r="H613">
        <v>12</v>
      </c>
      <c r="I613">
        <v>232</v>
      </c>
      <c r="J613" t="s">
        <v>1157</v>
      </c>
      <c r="K613" t="s">
        <v>455</v>
      </c>
      <c r="L613" s="103">
        <v>308303</v>
      </c>
      <c r="M613">
        <v>0</v>
      </c>
      <c r="N613" t="s">
        <v>1165</v>
      </c>
      <c r="O613" t="s">
        <v>545</v>
      </c>
      <c r="P613" t="s">
        <v>458</v>
      </c>
      <c r="R613">
        <v>0</v>
      </c>
      <c r="S613" t="s">
        <v>459</v>
      </c>
      <c r="T613" t="s">
        <v>458</v>
      </c>
      <c r="U613" t="s">
        <v>460</v>
      </c>
      <c r="V613" t="s">
        <v>458</v>
      </c>
    </row>
    <row r="614" spans="1:22" x14ac:dyDescent="0.2">
      <c r="A614" s="102">
        <v>43311</v>
      </c>
      <c r="B614" t="s">
        <v>1156</v>
      </c>
      <c r="C614" t="s">
        <v>541</v>
      </c>
      <c r="D614" s="58">
        <v>708.12</v>
      </c>
      <c r="E614" t="s">
        <v>452</v>
      </c>
      <c r="F614">
        <v>3002</v>
      </c>
      <c r="G614" t="s">
        <v>731</v>
      </c>
      <c r="H614">
        <v>18</v>
      </c>
      <c r="I614">
        <v>232</v>
      </c>
      <c r="J614" t="s">
        <v>1157</v>
      </c>
      <c r="K614" t="s">
        <v>455</v>
      </c>
      <c r="L614" s="103">
        <v>169207</v>
      </c>
      <c r="M614">
        <v>0</v>
      </c>
      <c r="N614" t="s">
        <v>1166</v>
      </c>
      <c r="O614" t="s">
        <v>545</v>
      </c>
      <c r="P614" t="s">
        <v>458</v>
      </c>
      <c r="R614">
        <v>0</v>
      </c>
      <c r="S614" t="s">
        <v>459</v>
      </c>
      <c r="T614" t="s">
        <v>458</v>
      </c>
      <c r="U614" t="s">
        <v>460</v>
      </c>
      <c r="V614" t="s">
        <v>458</v>
      </c>
    </row>
    <row r="615" spans="1:22" x14ac:dyDescent="0.2">
      <c r="A615" s="102">
        <v>43311</v>
      </c>
      <c r="B615" t="s">
        <v>1156</v>
      </c>
      <c r="C615" t="s">
        <v>541</v>
      </c>
      <c r="D615" s="58">
        <v>708.12</v>
      </c>
      <c r="E615" t="s">
        <v>452</v>
      </c>
      <c r="F615">
        <v>3012</v>
      </c>
      <c r="G615" t="s">
        <v>603</v>
      </c>
      <c r="H615">
        <v>22</v>
      </c>
      <c r="I615">
        <v>232</v>
      </c>
      <c r="J615" t="s">
        <v>1157</v>
      </c>
      <c r="K615" t="s">
        <v>455</v>
      </c>
      <c r="L615" s="103">
        <v>109895</v>
      </c>
      <c r="M615">
        <v>0</v>
      </c>
      <c r="N615" t="s">
        <v>1167</v>
      </c>
      <c r="O615" t="s">
        <v>545</v>
      </c>
      <c r="P615" t="s">
        <v>458</v>
      </c>
      <c r="R615">
        <v>0</v>
      </c>
      <c r="S615" t="s">
        <v>459</v>
      </c>
      <c r="T615" t="s">
        <v>458</v>
      </c>
      <c r="U615" t="s">
        <v>460</v>
      </c>
      <c r="V615" t="s">
        <v>458</v>
      </c>
    </row>
    <row r="616" spans="1:22" x14ac:dyDescent="0.2">
      <c r="A616" s="102">
        <v>43311</v>
      </c>
      <c r="B616" t="s">
        <v>1156</v>
      </c>
      <c r="C616" t="s">
        <v>541</v>
      </c>
      <c r="D616" s="58">
        <v>708.12</v>
      </c>
      <c r="E616" t="s">
        <v>452</v>
      </c>
      <c r="F616">
        <v>3009</v>
      </c>
      <c r="G616" t="s">
        <v>481</v>
      </c>
      <c r="H616">
        <v>26</v>
      </c>
      <c r="I616">
        <v>232</v>
      </c>
      <c r="J616" t="s">
        <v>1157</v>
      </c>
      <c r="K616" t="s">
        <v>455</v>
      </c>
      <c r="L616" s="103">
        <v>120926</v>
      </c>
      <c r="M616">
        <v>0</v>
      </c>
      <c r="N616" t="s">
        <v>1168</v>
      </c>
      <c r="O616" t="s">
        <v>545</v>
      </c>
      <c r="P616" t="s">
        <v>458</v>
      </c>
      <c r="R616">
        <v>0</v>
      </c>
      <c r="S616" t="s">
        <v>459</v>
      </c>
      <c r="T616" t="s">
        <v>458</v>
      </c>
      <c r="U616" t="s">
        <v>460</v>
      </c>
      <c r="V616" t="s">
        <v>458</v>
      </c>
    </row>
    <row r="617" spans="1:22" x14ac:dyDescent="0.2">
      <c r="A617" s="102">
        <v>43311</v>
      </c>
      <c r="B617" t="s">
        <v>1156</v>
      </c>
      <c r="C617" t="s">
        <v>541</v>
      </c>
      <c r="D617" s="58">
        <v>708.12</v>
      </c>
      <c r="E617" t="s">
        <v>452</v>
      </c>
      <c r="F617">
        <v>3007</v>
      </c>
      <c r="G617" t="s">
        <v>605</v>
      </c>
      <c r="H617">
        <v>26</v>
      </c>
      <c r="I617">
        <v>232</v>
      </c>
      <c r="J617" t="s">
        <v>1157</v>
      </c>
      <c r="K617" t="s">
        <v>455</v>
      </c>
      <c r="L617" s="103">
        <v>138968</v>
      </c>
      <c r="M617">
        <v>0</v>
      </c>
      <c r="N617" t="s">
        <v>1169</v>
      </c>
      <c r="O617" t="s">
        <v>545</v>
      </c>
      <c r="P617" t="s">
        <v>458</v>
      </c>
      <c r="R617">
        <v>0</v>
      </c>
      <c r="S617" t="s">
        <v>459</v>
      </c>
      <c r="T617" t="s">
        <v>458</v>
      </c>
      <c r="U617" t="s">
        <v>460</v>
      </c>
      <c r="V617" t="s">
        <v>458</v>
      </c>
    </row>
    <row r="618" spans="1:22" x14ac:dyDescent="0.2">
      <c r="A618" s="102">
        <v>43313</v>
      </c>
      <c r="B618" t="s">
        <v>1156</v>
      </c>
      <c r="C618" t="s">
        <v>541</v>
      </c>
      <c r="D618" s="58">
        <v>708.12</v>
      </c>
      <c r="E618" t="s">
        <v>452</v>
      </c>
      <c r="F618">
        <v>3011</v>
      </c>
      <c r="G618" t="s">
        <v>487</v>
      </c>
      <c r="H618">
        <v>10</v>
      </c>
      <c r="I618">
        <v>232</v>
      </c>
      <c r="J618" t="s">
        <v>1157</v>
      </c>
      <c r="K618" t="s">
        <v>455</v>
      </c>
      <c r="L618" s="103">
        <v>115059</v>
      </c>
      <c r="M618">
        <v>0</v>
      </c>
      <c r="N618" t="s">
        <v>1170</v>
      </c>
      <c r="O618" t="s">
        <v>545</v>
      </c>
      <c r="P618" t="s">
        <v>458</v>
      </c>
      <c r="R618">
        <v>0</v>
      </c>
      <c r="S618" t="s">
        <v>459</v>
      </c>
      <c r="T618" t="s">
        <v>458</v>
      </c>
      <c r="U618" t="s">
        <v>460</v>
      </c>
      <c r="V618" t="s">
        <v>458</v>
      </c>
    </row>
    <row r="619" spans="1:22" x14ac:dyDescent="0.2">
      <c r="A619" s="102">
        <v>43313</v>
      </c>
      <c r="B619" t="s">
        <v>1156</v>
      </c>
      <c r="C619" t="s">
        <v>541</v>
      </c>
      <c r="D619" s="58">
        <v>708.12</v>
      </c>
      <c r="E619" t="s">
        <v>452</v>
      </c>
      <c r="F619">
        <v>3001</v>
      </c>
      <c r="G619" t="s">
        <v>462</v>
      </c>
      <c r="H619">
        <v>18</v>
      </c>
      <c r="I619">
        <v>232</v>
      </c>
      <c r="J619" t="s">
        <v>1157</v>
      </c>
      <c r="K619" t="s">
        <v>455</v>
      </c>
      <c r="L619" s="103">
        <v>308303</v>
      </c>
      <c r="M619">
        <v>0</v>
      </c>
      <c r="N619" t="s">
        <v>1171</v>
      </c>
      <c r="O619" t="s">
        <v>545</v>
      </c>
      <c r="P619" t="s">
        <v>458</v>
      </c>
      <c r="R619">
        <v>0</v>
      </c>
      <c r="S619" t="s">
        <v>459</v>
      </c>
      <c r="T619" t="s">
        <v>458</v>
      </c>
      <c r="U619" t="s">
        <v>460</v>
      </c>
      <c r="V619" t="s">
        <v>458</v>
      </c>
    </row>
    <row r="620" spans="1:22" x14ac:dyDescent="0.2">
      <c r="A620" s="102">
        <v>43313</v>
      </c>
      <c r="B620" t="s">
        <v>1156</v>
      </c>
      <c r="C620" t="s">
        <v>541</v>
      </c>
      <c r="D620" s="58">
        <v>708.12</v>
      </c>
      <c r="E620" t="s">
        <v>452</v>
      </c>
      <c r="F620">
        <v>3013</v>
      </c>
      <c r="G620" t="s">
        <v>676</v>
      </c>
      <c r="H620">
        <v>18</v>
      </c>
      <c r="I620">
        <v>232</v>
      </c>
      <c r="J620" t="s">
        <v>1157</v>
      </c>
      <c r="K620" t="s">
        <v>455</v>
      </c>
      <c r="L620" s="103">
        <v>99460</v>
      </c>
      <c r="M620">
        <v>0</v>
      </c>
      <c r="N620" t="s">
        <v>1172</v>
      </c>
      <c r="O620" t="s">
        <v>545</v>
      </c>
      <c r="P620" t="s">
        <v>458</v>
      </c>
      <c r="R620">
        <v>0</v>
      </c>
      <c r="S620" t="s">
        <v>459</v>
      </c>
      <c r="T620" t="s">
        <v>458</v>
      </c>
      <c r="U620" t="s">
        <v>460</v>
      </c>
      <c r="V620" t="s">
        <v>458</v>
      </c>
    </row>
    <row r="621" spans="1:22" x14ac:dyDescent="0.2">
      <c r="A621" s="102">
        <v>43313</v>
      </c>
      <c r="B621" t="s">
        <v>1156</v>
      </c>
      <c r="C621" t="s">
        <v>541</v>
      </c>
      <c r="D621" s="58">
        <v>708.12</v>
      </c>
      <c r="E621" t="s">
        <v>452</v>
      </c>
      <c r="F621">
        <v>3009</v>
      </c>
      <c r="G621" t="s">
        <v>481</v>
      </c>
      <c r="H621">
        <v>21</v>
      </c>
      <c r="I621">
        <v>232</v>
      </c>
      <c r="J621" t="s">
        <v>1157</v>
      </c>
      <c r="K621" t="s">
        <v>455</v>
      </c>
      <c r="L621" s="103">
        <v>120926</v>
      </c>
      <c r="M621">
        <v>0</v>
      </c>
      <c r="N621" t="s">
        <v>1173</v>
      </c>
      <c r="O621" t="s">
        <v>545</v>
      </c>
      <c r="P621" t="s">
        <v>458</v>
      </c>
      <c r="R621">
        <v>0</v>
      </c>
      <c r="S621" t="s">
        <v>459</v>
      </c>
      <c r="T621" t="s">
        <v>458</v>
      </c>
      <c r="U621" t="s">
        <v>460</v>
      </c>
      <c r="V621" t="s">
        <v>458</v>
      </c>
    </row>
    <row r="622" spans="1:22" x14ac:dyDescent="0.2">
      <c r="A622" s="102">
        <v>43313</v>
      </c>
      <c r="B622" t="s">
        <v>1156</v>
      </c>
      <c r="C622" t="s">
        <v>541</v>
      </c>
      <c r="D622" s="58">
        <v>708.12</v>
      </c>
      <c r="E622" t="s">
        <v>452</v>
      </c>
      <c r="F622">
        <v>3002</v>
      </c>
      <c r="G622" t="s">
        <v>731</v>
      </c>
      <c r="H622">
        <v>22</v>
      </c>
      <c r="I622">
        <v>232</v>
      </c>
      <c r="J622" t="s">
        <v>1157</v>
      </c>
      <c r="K622" t="s">
        <v>455</v>
      </c>
      <c r="L622" s="103">
        <v>169207</v>
      </c>
      <c r="M622">
        <v>0</v>
      </c>
      <c r="N622" t="s">
        <v>1174</v>
      </c>
      <c r="O622" t="s">
        <v>545</v>
      </c>
      <c r="P622" t="s">
        <v>458</v>
      </c>
      <c r="R622">
        <v>0</v>
      </c>
      <c r="S622" t="s">
        <v>459</v>
      </c>
      <c r="T622" t="s">
        <v>458</v>
      </c>
      <c r="U622" t="s">
        <v>460</v>
      </c>
      <c r="V622" t="s">
        <v>458</v>
      </c>
    </row>
    <row r="623" spans="1:22" x14ac:dyDescent="0.2">
      <c r="A623" s="102">
        <v>43325</v>
      </c>
      <c r="B623" t="s">
        <v>1156</v>
      </c>
      <c r="C623" t="s">
        <v>541</v>
      </c>
      <c r="D623" s="58">
        <v>708.12</v>
      </c>
      <c r="E623" t="s">
        <v>452</v>
      </c>
      <c r="F623">
        <v>3011</v>
      </c>
      <c r="G623" t="s">
        <v>487</v>
      </c>
      <c r="H623">
        <v>8</v>
      </c>
      <c r="I623">
        <v>232</v>
      </c>
      <c r="J623" t="s">
        <v>1157</v>
      </c>
      <c r="K623" t="s">
        <v>455</v>
      </c>
      <c r="L623" s="103">
        <v>115059</v>
      </c>
      <c r="M623">
        <v>0</v>
      </c>
      <c r="N623" t="s">
        <v>1175</v>
      </c>
      <c r="O623" t="s">
        <v>545</v>
      </c>
      <c r="P623" t="s">
        <v>458</v>
      </c>
      <c r="R623">
        <v>0</v>
      </c>
      <c r="S623" t="s">
        <v>459</v>
      </c>
      <c r="T623" t="s">
        <v>458</v>
      </c>
      <c r="U623" t="s">
        <v>460</v>
      </c>
      <c r="V623" t="s">
        <v>458</v>
      </c>
    </row>
    <row r="624" spans="1:22" x14ac:dyDescent="0.2">
      <c r="A624" s="102">
        <v>43332</v>
      </c>
      <c r="B624" t="s">
        <v>1156</v>
      </c>
      <c r="C624" t="s">
        <v>541</v>
      </c>
      <c r="D624" s="58">
        <v>708.12</v>
      </c>
      <c r="E624" t="s">
        <v>452</v>
      </c>
      <c r="F624">
        <v>3013</v>
      </c>
      <c r="G624" t="s">
        <v>676</v>
      </c>
      <c r="H624">
        <v>16</v>
      </c>
      <c r="I624">
        <v>232</v>
      </c>
      <c r="J624" t="s">
        <v>1157</v>
      </c>
      <c r="K624" t="s">
        <v>455</v>
      </c>
      <c r="L624" s="103">
        <v>99460</v>
      </c>
      <c r="M624">
        <v>0</v>
      </c>
      <c r="N624" t="s">
        <v>1176</v>
      </c>
      <c r="O624" t="s">
        <v>545</v>
      </c>
      <c r="P624" t="s">
        <v>458</v>
      </c>
      <c r="R624">
        <v>0</v>
      </c>
      <c r="S624" t="s">
        <v>459</v>
      </c>
      <c r="T624" t="s">
        <v>458</v>
      </c>
      <c r="U624" t="s">
        <v>460</v>
      </c>
      <c r="V624" t="s">
        <v>458</v>
      </c>
    </row>
    <row r="625" spans="1:22" x14ac:dyDescent="0.2">
      <c r="A625" s="102">
        <v>43339</v>
      </c>
      <c r="B625" t="s">
        <v>1156</v>
      </c>
      <c r="C625" t="s">
        <v>541</v>
      </c>
      <c r="D625" s="58">
        <v>708.12</v>
      </c>
      <c r="E625" t="s">
        <v>452</v>
      </c>
      <c r="F625">
        <v>3011</v>
      </c>
      <c r="G625" t="s">
        <v>487</v>
      </c>
      <c r="H625">
        <v>33.5</v>
      </c>
      <c r="I625">
        <v>232</v>
      </c>
      <c r="J625" t="s">
        <v>1157</v>
      </c>
      <c r="K625" t="s">
        <v>455</v>
      </c>
      <c r="L625" s="103">
        <v>115059</v>
      </c>
      <c r="M625">
        <v>0</v>
      </c>
      <c r="N625" t="s">
        <v>1177</v>
      </c>
      <c r="O625" t="s">
        <v>545</v>
      </c>
      <c r="P625" t="s">
        <v>458</v>
      </c>
      <c r="R625">
        <v>0</v>
      </c>
      <c r="S625" t="s">
        <v>459</v>
      </c>
      <c r="T625" t="s">
        <v>458</v>
      </c>
      <c r="U625" t="s">
        <v>460</v>
      </c>
      <c r="V625" t="s">
        <v>458</v>
      </c>
    </row>
    <row r="626" spans="1:22" x14ac:dyDescent="0.2">
      <c r="A626" s="102">
        <v>43339</v>
      </c>
      <c r="B626" t="s">
        <v>1156</v>
      </c>
      <c r="C626" t="s">
        <v>541</v>
      </c>
      <c r="D626" s="58">
        <v>708.12</v>
      </c>
      <c r="E626" t="s">
        <v>452</v>
      </c>
      <c r="F626">
        <v>3013</v>
      </c>
      <c r="G626" t="s">
        <v>676</v>
      </c>
      <c r="H626">
        <v>33.5</v>
      </c>
      <c r="I626">
        <v>232</v>
      </c>
      <c r="J626" t="s">
        <v>1157</v>
      </c>
      <c r="K626" t="s">
        <v>455</v>
      </c>
      <c r="L626" s="103">
        <v>99460</v>
      </c>
      <c r="M626">
        <v>0</v>
      </c>
      <c r="N626" t="s">
        <v>1178</v>
      </c>
      <c r="O626" t="s">
        <v>545</v>
      </c>
      <c r="P626" t="s">
        <v>458</v>
      </c>
      <c r="R626">
        <v>0</v>
      </c>
      <c r="S626" t="s">
        <v>459</v>
      </c>
      <c r="T626" t="s">
        <v>458</v>
      </c>
      <c r="U626" t="s">
        <v>460</v>
      </c>
      <c r="V626" t="s">
        <v>458</v>
      </c>
    </row>
    <row r="627" spans="1:22" x14ac:dyDescent="0.2">
      <c r="A627" s="102">
        <v>43346</v>
      </c>
      <c r="B627" t="s">
        <v>1156</v>
      </c>
      <c r="C627" t="s">
        <v>541</v>
      </c>
      <c r="D627" s="58">
        <v>708.12</v>
      </c>
      <c r="E627" t="s">
        <v>452</v>
      </c>
      <c r="F627">
        <v>3011</v>
      </c>
      <c r="G627" t="s">
        <v>487</v>
      </c>
      <c r="H627">
        <v>40</v>
      </c>
      <c r="I627">
        <v>232</v>
      </c>
      <c r="J627" t="s">
        <v>1157</v>
      </c>
      <c r="K627" t="s">
        <v>455</v>
      </c>
      <c r="L627" s="103">
        <v>115059</v>
      </c>
      <c r="M627">
        <v>0</v>
      </c>
      <c r="N627" t="s">
        <v>1179</v>
      </c>
      <c r="O627" t="s">
        <v>545</v>
      </c>
      <c r="P627" t="s">
        <v>458</v>
      </c>
      <c r="R627">
        <v>0</v>
      </c>
      <c r="S627" t="s">
        <v>459</v>
      </c>
      <c r="T627" t="s">
        <v>458</v>
      </c>
      <c r="U627" t="s">
        <v>460</v>
      </c>
      <c r="V627" t="s">
        <v>458</v>
      </c>
    </row>
    <row r="628" spans="1:22" x14ac:dyDescent="0.2">
      <c r="A628" s="102">
        <v>43353</v>
      </c>
      <c r="B628" t="s">
        <v>1156</v>
      </c>
      <c r="C628" t="s">
        <v>541</v>
      </c>
      <c r="D628" s="58">
        <v>708.12</v>
      </c>
      <c r="E628" t="s">
        <v>452</v>
      </c>
      <c r="F628">
        <v>3011</v>
      </c>
      <c r="G628" t="s">
        <v>487</v>
      </c>
      <c r="H628">
        <v>8</v>
      </c>
      <c r="I628">
        <v>232</v>
      </c>
      <c r="J628" t="s">
        <v>1157</v>
      </c>
      <c r="K628" t="s">
        <v>455</v>
      </c>
      <c r="L628" s="103">
        <v>115059</v>
      </c>
      <c r="M628">
        <v>0</v>
      </c>
      <c r="N628" t="s">
        <v>1180</v>
      </c>
      <c r="O628" t="s">
        <v>545</v>
      </c>
      <c r="P628" t="s">
        <v>458</v>
      </c>
      <c r="R628">
        <v>0</v>
      </c>
      <c r="S628" t="s">
        <v>459</v>
      </c>
      <c r="T628" t="s">
        <v>458</v>
      </c>
      <c r="U628" t="s">
        <v>460</v>
      </c>
      <c r="V628" t="s">
        <v>458</v>
      </c>
    </row>
    <row r="629" spans="1:22" x14ac:dyDescent="0.2">
      <c r="A629" s="102">
        <v>43367</v>
      </c>
      <c r="B629" t="s">
        <v>1156</v>
      </c>
      <c r="C629" t="s">
        <v>541</v>
      </c>
      <c r="D629" s="58">
        <v>708.12</v>
      </c>
      <c r="E629" t="s">
        <v>452</v>
      </c>
      <c r="F629">
        <v>3007</v>
      </c>
      <c r="G629" t="s">
        <v>605</v>
      </c>
      <c r="H629">
        <v>11</v>
      </c>
      <c r="I629">
        <v>232</v>
      </c>
      <c r="J629" t="s">
        <v>1157</v>
      </c>
      <c r="K629" t="s">
        <v>455</v>
      </c>
      <c r="L629" s="103">
        <v>138968</v>
      </c>
      <c r="M629">
        <v>0</v>
      </c>
      <c r="N629" t="s">
        <v>1181</v>
      </c>
      <c r="O629" t="s">
        <v>545</v>
      </c>
      <c r="P629" t="s">
        <v>458</v>
      </c>
      <c r="R629">
        <v>0</v>
      </c>
      <c r="S629" t="s">
        <v>459</v>
      </c>
      <c r="T629" t="s">
        <v>458</v>
      </c>
      <c r="U629" t="s">
        <v>460</v>
      </c>
      <c r="V629" t="s">
        <v>458</v>
      </c>
    </row>
    <row r="630" spans="1:22" x14ac:dyDescent="0.2">
      <c r="A630" s="102">
        <v>43367</v>
      </c>
      <c r="B630" t="s">
        <v>1156</v>
      </c>
      <c r="C630" t="s">
        <v>541</v>
      </c>
      <c r="D630" s="58">
        <v>708.12</v>
      </c>
      <c r="E630" t="s">
        <v>452</v>
      </c>
      <c r="F630">
        <v>3001</v>
      </c>
      <c r="G630" t="s">
        <v>462</v>
      </c>
      <c r="H630">
        <v>22</v>
      </c>
      <c r="I630">
        <v>232</v>
      </c>
      <c r="J630" t="s">
        <v>1157</v>
      </c>
      <c r="K630" t="s">
        <v>455</v>
      </c>
      <c r="L630" s="103">
        <v>308303</v>
      </c>
      <c r="M630">
        <v>0</v>
      </c>
      <c r="N630" t="s">
        <v>1182</v>
      </c>
      <c r="O630" t="s">
        <v>545</v>
      </c>
      <c r="P630" t="s">
        <v>458</v>
      </c>
      <c r="R630">
        <v>0</v>
      </c>
      <c r="S630" t="s">
        <v>459</v>
      </c>
      <c r="T630" t="s">
        <v>458</v>
      </c>
      <c r="U630" t="s">
        <v>460</v>
      </c>
      <c r="V630" t="s">
        <v>458</v>
      </c>
    </row>
    <row r="631" spans="1:22" x14ac:dyDescent="0.2">
      <c r="A631" s="102">
        <v>43367</v>
      </c>
      <c r="B631" t="s">
        <v>1156</v>
      </c>
      <c r="C631" t="s">
        <v>541</v>
      </c>
      <c r="D631" s="58">
        <v>708.12</v>
      </c>
      <c r="E631" t="s">
        <v>452</v>
      </c>
      <c r="F631">
        <v>3011</v>
      </c>
      <c r="G631" t="s">
        <v>487</v>
      </c>
      <c r="H631">
        <v>47.5</v>
      </c>
      <c r="I631">
        <v>232</v>
      </c>
      <c r="J631" t="s">
        <v>1157</v>
      </c>
      <c r="K631" t="s">
        <v>455</v>
      </c>
      <c r="L631" s="103">
        <v>115059</v>
      </c>
      <c r="M631">
        <v>0</v>
      </c>
      <c r="N631" t="s">
        <v>1183</v>
      </c>
      <c r="O631" t="s">
        <v>545</v>
      </c>
      <c r="P631" t="s">
        <v>458</v>
      </c>
      <c r="R631">
        <v>0</v>
      </c>
      <c r="S631" t="s">
        <v>459</v>
      </c>
      <c r="T631" t="s">
        <v>458</v>
      </c>
      <c r="U631" t="s">
        <v>460</v>
      </c>
      <c r="V631" t="s">
        <v>458</v>
      </c>
    </row>
    <row r="632" spans="1:22" x14ac:dyDescent="0.2">
      <c r="A632" s="102">
        <v>43374</v>
      </c>
      <c r="B632" t="s">
        <v>1156</v>
      </c>
      <c r="C632" t="s">
        <v>541</v>
      </c>
      <c r="D632" s="58">
        <v>708.12</v>
      </c>
      <c r="E632" t="s">
        <v>452</v>
      </c>
      <c r="F632">
        <v>3011</v>
      </c>
      <c r="G632" t="s">
        <v>487</v>
      </c>
      <c r="H632">
        <v>11</v>
      </c>
      <c r="I632">
        <v>232</v>
      </c>
      <c r="J632" t="s">
        <v>1157</v>
      </c>
      <c r="K632" t="s">
        <v>455</v>
      </c>
      <c r="L632" s="103">
        <v>115059</v>
      </c>
      <c r="M632">
        <v>0</v>
      </c>
      <c r="N632" t="s">
        <v>1184</v>
      </c>
      <c r="O632" t="s">
        <v>545</v>
      </c>
      <c r="P632" t="s">
        <v>458</v>
      </c>
      <c r="R632">
        <v>0</v>
      </c>
      <c r="S632" t="s">
        <v>459</v>
      </c>
      <c r="T632" t="s">
        <v>458</v>
      </c>
      <c r="U632" t="s">
        <v>460</v>
      </c>
      <c r="V632" t="s">
        <v>458</v>
      </c>
    </row>
    <row r="633" spans="1:22" x14ac:dyDescent="0.2">
      <c r="A633" s="102">
        <v>43374</v>
      </c>
      <c r="B633" t="s">
        <v>1156</v>
      </c>
      <c r="C633" t="s">
        <v>541</v>
      </c>
      <c r="D633" s="58">
        <v>708.12</v>
      </c>
      <c r="E633" t="s">
        <v>452</v>
      </c>
      <c r="F633">
        <v>3001</v>
      </c>
      <c r="G633" t="s">
        <v>462</v>
      </c>
      <c r="H633">
        <v>14</v>
      </c>
      <c r="I633">
        <v>232</v>
      </c>
      <c r="J633" t="s">
        <v>1157</v>
      </c>
      <c r="K633" t="s">
        <v>455</v>
      </c>
      <c r="L633" s="103">
        <v>308303</v>
      </c>
      <c r="M633">
        <v>0</v>
      </c>
      <c r="N633" t="s">
        <v>1185</v>
      </c>
      <c r="O633" t="s">
        <v>545</v>
      </c>
      <c r="P633" t="s">
        <v>458</v>
      </c>
      <c r="R633">
        <v>0</v>
      </c>
      <c r="S633" t="s">
        <v>459</v>
      </c>
      <c r="T633" t="s">
        <v>458</v>
      </c>
      <c r="U633" t="s">
        <v>460</v>
      </c>
      <c r="V633" t="s">
        <v>458</v>
      </c>
    </row>
    <row r="634" spans="1:22" x14ac:dyDescent="0.2">
      <c r="A634" s="102">
        <v>43374</v>
      </c>
      <c r="B634" t="s">
        <v>1156</v>
      </c>
      <c r="C634" t="s">
        <v>541</v>
      </c>
      <c r="D634" s="58">
        <v>708.12</v>
      </c>
      <c r="E634" t="s">
        <v>452</v>
      </c>
      <c r="F634">
        <v>3005</v>
      </c>
      <c r="G634" t="s">
        <v>569</v>
      </c>
      <c r="H634">
        <v>15</v>
      </c>
      <c r="I634">
        <v>232</v>
      </c>
      <c r="J634" t="s">
        <v>1157</v>
      </c>
      <c r="K634" t="s">
        <v>455</v>
      </c>
      <c r="L634" s="103">
        <v>165864</v>
      </c>
      <c r="M634">
        <v>0</v>
      </c>
      <c r="N634" t="s">
        <v>1186</v>
      </c>
      <c r="O634" t="s">
        <v>545</v>
      </c>
      <c r="P634" t="s">
        <v>458</v>
      </c>
      <c r="R634">
        <v>0</v>
      </c>
      <c r="S634" t="s">
        <v>459</v>
      </c>
      <c r="T634" t="s">
        <v>458</v>
      </c>
      <c r="U634" t="s">
        <v>460</v>
      </c>
      <c r="V634" t="s">
        <v>458</v>
      </c>
    </row>
    <row r="635" spans="1:22" x14ac:dyDescent="0.2">
      <c r="A635" s="102">
        <v>43381</v>
      </c>
      <c r="B635" t="s">
        <v>1156</v>
      </c>
      <c r="C635" t="s">
        <v>541</v>
      </c>
      <c r="D635" s="58">
        <v>708.12</v>
      </c>
      <c r="E635" t="s">
        <v>452</v>
      </c>
      <c r="F635">
        <v>3005</v>
      </c>
      <c r="G635" t="s">
        <v>569</v>
      </c>
      <c r="H635">
        <v>15</v>
      </c>
      <c r="I635">
        <v>232</v>
      </c>
      <c r="J635" t="s">
        <v>1157</v>
      </c>
      <c r="K635" t="s">
        <v>455</v>
      </c>
      <c r="L635" s="103">
        <v>165864</v>
      </c>
      <c r="M635">
        <v>0</v>
      </c>
      <c r="N635" t="s">
        <v>1187</v>
      </c>
      <c r="O635" t="s">
        <v>545</v>
      </c>
      <c r="P635" t="s">
        <v>458</v>
      </c>
      <c r="R635">
        <v>0</v>
      </c>
      <c r="S635" t="s">
        <v>459</v>
      </c>
      <c r="T635" t="s">
        <v>458</v>
      </c>
      <c r="U635" t="s">
        <v>460</v>
      </c>
      <c r="V635" t="s">
        <v>458</v>
      </c>
    </row>
    <row r="636" spans="1:22" x14ac:dyDescent="0.2">
      <c r="A636" s="102">
        <v>43381</v>
      </c>
      <c r="B636" t="s">
        <v>1156</v>
      </c>
      <c r="C636" t="s">
        <v>541</v>
      </c>
      <c r="D636" s="58">
        <v>708.12</v>
      </c>
      <c r="E636" t="s">
        <v>452</v>
      </c>
      <c r="F636">
        <v>3001</v>
      </c>
      <c r="G636" t="s">
        <v>462</v>
      </c>
      <c r="H636">
        <v>16</v>
      </c>
      <c r="I636">
        <v>232</v>
      </c>
      <c r="J636" t="s">
        <v>1157</v>
      </c>
      <c r="K636" t="s">
        <v>455</v>
      </c>
      <c r="L636" s="103">
        <v>308303</v>
      </c>
      <c r="M636">
        <v>0</v>
      </c>
      <c r="N636" t="s">
        <v>1188</v>
      </c>
      <c r="O636" t="s">
        <v>545</v>
      </c>
      <c r="P636" t="s">
        <v>458</v>
      </c>
      <c r="R636">
        <v>0</v>
      </c>
      <c r="S636" t="s">
        <v>459</v>
      </c>
      <c r="T636" t="s">
        <v>458</v>
      </c>
      <c r="U636" t="s">
        <v>460</v>
      </c>
      <c r="V636" t="s">
        <v>458</v>
      </c>
    </row>
    <row r="637" spans="1:22" x14ac:dyDescent="0.2">
      <c r="A637" s="102">
        <v>43381</v>
      </c>
      <c r="B637" t="s">
        <v>1156</v>
      </c>
      <c r="C637" t="s">
        <v>541</v>
      </c>
      <c r="D637" s="58">
        <v>708.12</v>
      </c>
      <c r="E637" t="s">
        <v>452</v>
      </c>
      <c r="F637">
        <v>3011</v>
      </c>
      <c r="G637" t="s">
        <v>487</v>
      </c>
      <c r="H637">
        <v>26</v>
      </c>
      <c r="I637">
        <v>232</v>
      </c>
      <c r="J637" t="s">
        <v>1157</v>
      </c>
      <c r="K637" t="s">
        <v>455</v>
      </c>
      <c r="L637" s="103">
        <v>115059</v>
      </c>
      <c r="M637">
        <v>0</v>
      </c>
      <c r="N637" t="s">
        <v>1189</v>
      </c>
      <c r="O637" t="s">
        <v>545</v>
      </c>
      <c r="P637" t="s">
        <v>458</v>
      </c>
      <c r="R637">
        <v>0</v>
      </c>
      <c r="S637" t="s">
        <v>459</v>
      </c>
      <c r="T637" t="s">
        <v>458</v>
      </c>
      <c r="U637" t="s">
        <v>460</v>
      </c>
      <c r="V637" t="s">
        <v>458</v>
      </c>
    </row>
    <row r="638" spans="1:22" x14ac:dyDescent="0.2">
      <c r="A638" s="102">
        <v>43388</v>
      </c>
      <c r="B638" t="s">
        <v>1156</v>
      </c>
      <c r="C638" t="s">
        <v>541</v>
      </c>
      <c r="D638" s="58">
        <v>708.12</v>
      </c>
      <c r="E638" t="s">
        <v>452</v>
      </c>
      <c r="F638">
        <v>3008</v>
      </c>
      <c r="G638" t="s">
        <v>550</v>
      </c>
      <c r="H638">
        <v>8</v>
      </c>
      <c r="I638">
        <v>232</v>
      </c>
      <c r="J638" t="s">
        <v>1157</v>
      </c>
      <c r="K638" t="s">
        <v>455</v>
      </c>
      <c r="L638" s="103">
        <v>150042</v>
      </c>
      <c r="M638">
        <v>0</v>
      </c>
      <c r="N638" t="s">
        <v>1190</v>
      </c>
      <c r="O638" t="s">
        <v>545</v>
      </c>
      <c r="P638" t="s">
        <v>458</v>
      </c>
      <c r="R638">
        <v>0</v>
      </c>
      <c r="S638" t="s">
        <v>459</v>
      </c>
      <c r="T638" t="s">
        <v>458</v>
      </c>
      <c r="U638" t="s">
        <v>460</v>
      </c>
      <c r="V638" t="s">
        <v>458</v>
      </c>
    </row>
    <row r="639" spans="1:22" x14ac:dyDescent="0.2">
      <c r="A639" s="102">
        <v>43388</v>
      </c>
      <c r="B639" t="s">
        <v>1156</v>
      </c>
      <c r="C639" t="s">
        <v>541</v>
      </c>
      <c r="D639" s="58">
        <v>708.12</v>
      </c>
      <c r="E639" t="s">
        <v>452</v>
      </c>
      <c r="F639">
        <v>3001</v>
      </c>
      <c r="G639" t="s">
        <v>462</v>
      </c>
      <c r="H639">
        <v>23</v>
      </c>
      <c r="I639">
        <v>232</v>
      </c>
      <c r="J639" t="s">
        <v>1157</v>
      </c>
      <c r="K639" t="s">
        <v>455</v>
      </c>
      <c r="L639" s="103">
        <v>308303</v>
      </c>
      <c r="M639">
        <v>0</v>
      </c>
      <c r="N639" t="s">
        <v>1191</v>
      </c>
      <c r="O639" t="s">
        <v>545</v>
      </c>
      <c r="P639" t="s">
        <v>458</v>
      </c>
      <c r="R639">
        <v>0</v>
      </c>
      <c r="S639" t="s">
        <v>459</v>
      </c>
      <c r="T639" t="s">
        <v>458</v>
      </c>
      <c r="U639" t="s">
        <v>460</v>
      </c>
      <c r="V639" t="s">
        <v>458</v>
      </c>
    </row>
    <row r="640" spans="1:22" x14ac:dyDescent="0.2">
      <c r="A640" s="102">
        <v>43388</v>
      </c>
      <c r="B640" t="s">
        <v>1156</v>
      </c>
      <c r="C640" t="s">
        <v>541</v>
      </c>
      <c r="D640" s="58">
        <v>708.12</v>
      </c>
      <c r="E640" t="s">
        <v>452</v>
      </c>
      <c r="F640">
        <v>3011</v>
      </c>
      <c r="G640" t="s">
        <v>487</v>
      </c>
      <c r="H640">
        <v>28</v>
      </c>
      <c r="I640">
        <v>232</v>
      </c>
      <c r="J640" t="s">
        <v>1157</v>
      </c>
      <c r="K640" t="s">
        <v>455</v>
      </c>
      <c r="L640" s="103">
        <v>115059</v>
      </c>
      <c r="M640">
        <v>0</v>
      </c>
      <c r="N640" t="s">
        <v>1192</v>
      </c>
      <c r="O640" t="s">
        <v>545</v>
      </c>
      <c r="P640" t="s">
        <v>458</v>
      </c>
      <c r="R640">
        <v>0</v>
      </c>
      <c r="S640" t="s">
        <v>459</v>
      </c>
      <c r="T640" t="s">
        <v>458</v>
      </c>
      <c r="U640" t="s">
        <v>460</v>
      </c>
      <c r="V640" t="s">
        <v>458</v>
      </c>
    </row>
    <row r="641" spans="1:22" x14ac:dyDescent="0.2">
      <c r="A641" s="102">
        <v>43388</v>
      </c>
      <c r="B641" t="s">
        <v>1156</v>
      </c>
      <c r="C641" t="s">
        <v>541</v>
      </c>
      <c r="D641" s="58">
        <v>708.12</v>
      </c>
      <c r="E641" t="s">
        <v>452</v>
      </c>
      <c r="F641">
        <v>3006</v>
      </c>
      <c r="G641" t="s">
        <v>736</v>
      </c>
      <c r="H641">
        <v>36</v>
      </c>
      <c r="I641">
        <v>232</v>
      </c>
      <c r="J641" t="s">
        <v>1157</v>
      </c>
      <c r="K641" t="s">
        <v>455</v>
      </c>
      <c r="L641" s="103">
        <v>143812</v>
      </c>
      <c r="M641">
        <v>0</v>
      </c>
      <c r="N641" t="s">
        <v>1193</v>
      </c>
      <c r="O641" t="s">
        <v>545</v>
      </c>
      <c r="P641" t="s">
        <v>458</v>
      </c>
      <c r="R641">
        <v>0</v>
      </c>
      <c r="S641" t="s">
        <v>459</v>
      </c>
      <c r="T641" t="s">
        <v>458</v>
      </c>
      <c r="U641" t="s">
        <v>460</v>
      </c>
      <c r="V641" t="s">
        <v>458</v>
      </c>
    </row>
    <row r="642" spans="1:22" x14ac:dyDescent="0.2">
      <c r="A642" s="102">
        <v>43388</v>
      </c>
      <c r="B642" t="s">
        <v>1156</v>
      </c>
      <c r="C642" t="s">
        <v>541</v>
      </c>
      <c r="D642" s="58">
        <v>708.12</v>
      </c>
      <c r="E642" t="s">
        <v>452</v>
      </c>
      <c r="F642">
        <v>3002</v>
      </c>
      <c r="G642" t="s">
        <v>731</v>
      </c>
      <c r="H642">
        <v>37</v>
      </c>
      <c r="I642">
        <v>232</v>
      </c>
      <c r="J642" t="s">
        <v>1157</v>
      </c>
      <c r="K642" t="s">
        <v>455</v>
      </c>
      <c r="L642" s="103">
        <v>169207</v>
      </c>
      <c r="M642">
        <v>0</v>
      </c>
      <c r="N642" t="s">
        <v>1194</v>
      </c>
      <c r="O642" t="s">
        <v>545</v>
      </c>
      <c r="P642" t="s">
        <v>458</v>
      </c>
      <c r="R642">
        <v>0</v>
      </c>
      <c r="S642" t="s">
        <v>459</v>
      </c>
      <c r="T642" t="s">
        <v>458</v>
      </c>
      <c r="U642" t="s">
        <v>460</v>
      </c>
      <c r="V642" t="s">
        <v>458</v>
      </c>
    </row>
    <row r="643" spans="1:22" x14ac:dyDescent="0.2">
      <c r="A643" s="102">
        <v>43389</v>
      </c>
      <c r="B643" t="s">
        <v>1156</v>
      </c>
      <c r="C643" t="s">
        <v>541</v>
      </c>
      <c r="D643" s="58">
        <v>708.12</v>
      </c>
      <c r="E643" t="s">
        <v>452</v>
      </c>
      <c r="F643">
        <v>3001</v>
      </c>
      <c r="G643" t="s">
        <v>462</v>
      </c>
      <c r="H643">
        <v>4</v>
      </c>
      <c r="I643">
        <v>232</v>
      </c>
      <c r="J643" t="s">
        <v>1157</v>
      </c>
      <c r="K643" t="s">
        <v>290</v>
      </c>
      <c r="L643" s="103">
        <v>397692</v>
      </c>
      <c r="M643">
        <v>0</v>
      </c>
      <c r="N643" t="s">
        <v>1195</v>
      </c>
      <c r="O643" t="s">
        <v>1196</v>
      </c>
      <c r="P643" t="s">
        <v>458</v>
      </c>
      <c r="R643">
        <v>0</v>
      </c>
      <c r="S643" t="s">
        <v>459</v>
      </c>
      <c r="T643" t="s">
        <v>458</v>
      </c>
      <c r="U643" t="s">
        <v>460</v>
      </c>
      <c r="V643" t="s">
        <v>458</v>
      </c>
    </row>
    <row r="644" spans="1:22" x14ac:dyDescent="0.2">
      <c r="A644" s="102">
        <v>43390</v>
      </c>
      <c r="B644" t="s">
        <v>1156</v>
      </c>
      <c r="C644" t="s">
        <v>541</v>
      </c>
      <c r="D644" s="58">
        <v>708.12</v>
      </c>
      <c r="E644" t="s">
        <v>452</v>
      </c>
      <c r="F644">
        <v>3001</v>
      </c>
      <c r="G644" t="s">
        <v>462</v>
      </c>
      <c r="H644">
        <v>6</v>
      </c>
      <c r="I644">
        <v>232</v>
      </c>
      <c r="J644" t="s">
        <v>1157</v>
      </c>
      <c r="K644" t="s">
        <v>290</v>
      </c>
      <c r="L644" s="103">
        <v>397692</v>
      </c>
      <c r="M644">
        <v>0</v>
      </c>
      <c r="N644" t="s">
        <v>1197</v>
      </c>
      <c r="O644" t="s">
        <v>1196</v>
      </c>
      <c r="P644" t="s">
        <v>458</v>
      </c>
      <c r="R644">
        <v>0</v>
      </c>
      <c r="S644" t="s">
        <v>459</v>
      </c>
      <c r="T644" t="s">
        <v>458</v>
      </c>
      <c r="U644" t="s">
        <v>460</v>
      </c>
      <c r="V644" t="s">
        <v>458</v>
      </c>
    </row>
    <row r="645" spans="1:22" x14ac:dyDescent="0.2">
      <c r="A645" s="102">
        <v>43391</v>
      </c>
      <c r="B645" t="s">
        <v>1156</v>
      </c>
      <c r="C645" t="s">
        <v>541</v>
      </c>
      <c r="D645" s="58">
        <v>708.12</v>
      </c>
      <c r="E645" t="s">
        <v>452</v>
      </c>
      <c r="F645">
        <v>3001</v>
      </c>
      <c r="G645" t="s">
        <v>462</v>
      </c>
      <c r="H645">
        <v>4</v>
      </c>
      <c r="I645">
        <v>232</v>
      </c>
      <c r="J645" t="s">
        <v>1157</v>
      </c>
      <c r="K645" t="s">
        <v>290</v>
      </c>
      <c r="L645" s="103">
        <v>397692</v>
      </c>
      <c r="M645">
        <v>0</v>
      </c>
      <c r="N645" t="s">
        <v>1198</v>
      </c>
      <c r="O645" t="s">
        <v>1196</v>
      </c>
      <c r="P645" t="s">
        <v>458</v>
      </c>
      <c r="R645">
        <v>0</v>
      </c>
      <c r="S645" t="s">
        <v>459</v>
      </c>
      <c r="T645" t="s">
        <v>458</v>
      </c>
      <c r="U645" t="s">
        <v>460</v>
      </c>
      <c r="V645" t="s">
        <v>458</v>
      </c>
    </row>
    <row r="646" spans="1:22" x14ac:dyDescent="0.2">
      <c r="A646" s="102">
        <v>43392</v>
      </c>
      <c r="B646" t="s">
        <v>1156</v>
      </c>
      <c r="C646" t="s">
        <v>541</v>
      </c>
      <c r="D646" s="58">
        <v>708.12</v>
      </c>
      <c r="E646" t="s">
        <v>452</v>
      </c>
      <c r="F646">
        <v>3001</v>
      </c>
      <c r="G646" t="s">
        <v>462</v>
      </c>
      <c r="H646">
        <v>5</v>
      </c>
      <c r="I646">
        <v>232</v>
      </c>
      <c r="J646" t="s">
        <v>1157</v>
      </c>
      <c r="K646" t="s">
        <v>290</v>
      </c>
      <c r="L646" s="103">
        <v>397692</v>
      </c>
      <c r="M646">
        <v>0</v>
      </c>
      <c r="N646" t="s">
        <v>1199</v>
      </c>
      <c r="O646" t="s">
        <v>1196</v>
      </c>
      <c r="P646" t="s">
        <v>458</v>
      </c>
      <c r="R646">
        <v>0</v>
      </c>
      <c r="S646" t="s">
        <v>459</v>
      </c>
      <c r="T646" t="s">
        <v>458</v>
      </c>
      <c r="U646" t="s">
        <v>460</v>
      </c>
      <c r="V646" t="s">
        <v>458</v>
      </c>
    </row>
    <row r="647" spans="1:22" x14ac:dyDescent="0.2">
      <c r="A647" s="102">
        <v>43395</v>
      </c>
      <c r="B647" t="s">
        <v>1156</v>
      </c>
      <c r="C647" t="s">
        <v>541</v>
      </c>
      <c r="D647" s="58">
        <v>708.12</v>
      </c>
      <c r="E647" t="s">
        <v>452</v>
      </c>
      <c r="F647">
        <v>3001</v>
      </c>
      <c r="G647" t="s">
        <v>462</v>
      </c>
      <c r="H647">
        <v>5</v>
      </c>
      <c r="I647">
        <v>232</v>
      </c>
      <c r="J647" t="s">
        <v>1157</v>
      </c>
      <c r="K647" t="s">
        <v>290</v>
      </c>
      <c r="L647" s="103">
        <v>397692</v>
      </c>
      <c r="M647">
        <v>0</v>
      </c>
      <c r="N647" t="s">
        <v>1200</v>
      </c>
      <c r="O647" t="s">
        <v>1196</v>
      </c>
      <c r="P647" t="s">
        <v>458</v>
      </c>
      <c r="R647">
        <v>0</v>
      </c>
      <c r="S647" t="s">
        <v>459</v>
      </c>
      <c r="T647" t="s">
        <v>458</v>
      </c>
      <c r="U647" t="s">
        <v>460</v>
      </c>
      <c r="V647" t="s">
        <v>458</v>
      </c>
    </row>
    <row r="648" spans="1:22" x14ac:dyDescent="0.2">
      <c r="A648" s="102">
        <v>43396</v>
      </c>
      <c r="B648" t="s">
        <v>1156</v>
      </c>
      <c r="C648" t="s">
        <v>541</v>
      </c>
      <c r="D648" s="58">
        <v>708.12</v>
      </c>
      <c r="E648" t="s">
        <v>452</v>
      </c>
      <c r="F648">
        <v>3001</v>
      </c>
      <c r="G648" t="s">
        <v>462</v>
      </c>
      <c r="H648">
        <v>4</v>
      </c>
      <c r="I648">
        <v>232</v>
      </c>
      <c r="J648" t="s">
        <v>1157</v>
      </c>
      <c r="K648" t="s">
        <v>290</v>
      </c>
      <c r="L648" s="103">
        <v>397692</v>
      </c>
      <c r="M648">
        <v>0</v>
      </c>
      <c r="N648" t="s">
        <v>1201</v>
      </c>
      <c r="O648" t="s">
        <v>1196</v>
      </c>
      <c r="P648" t="s">
        <v>458</v>
      </c>
      <c r="R648">
        <v>0</v>
      </c>
      <c r="S648" t="s">
        <v>459</v>
      </c>
      <c r="T648" t="s">
        <v>458</v>
      </c>
      <c r="U648" t="s">
        <v>460</v>
      </c>
      <c r="V648" t="s">
        <v>458</v>
      </c>
    </row>
    <row r="649" spans="1:22" x14ac:dyDescent="0.2">
      <c r="A649" s="102">
        <v>43397</v>
      </c>
      <c r="B649" t="s">
        <v>1156</v>
      </c>
      <c r="C649" t="s">
        <v>541</v>
      </c>
      <c r="D649" s="58">
        <v>708.12</v>
      </c>
      <c r="E649" t="s">
        <v>452</v>
      </c>
      <c r="F649">
        <v>3001</v>
      </c>
      <c r="G649" t="s">
        <v>462</v>
      </c>
      <c r="H649">
        <v>7</v>
      </c>
      <c r="I649">
        <v>232</v>
      </c>
      <c r="J649" t="s">
        <v>1157</v>
      </c>
      <c r="K649" t="s">
        <v>290</v>
      </c>
      <c r="L649" s="103">
        <v>397692</v>
      </c>
      <c r="M649">
        <v>0</v>
      </c>
      <c r="N649" t="s">
        <v>1202</v>
      </c>
      <c r="O649" t="s">
        <v>1196</v>
      </c>
      <c r="P649" t="s">
        <v>458</v>
      </c>
      <c r="R649">
        <v>0</v>
      </c>
      <c r="S649" t="s">
        <v>459</v>
      </c>
      <c r="T649" t="s">
        <v>458</v>
      </c>
      <c r="U649" t="s">
        <v>460</v>
      </c>
      <c r="V649" t="s">
        <v>458</v>
      </c>
    </row>
    <row r="650" spans="1:22" x14ac:dyDescent="0.2">
      <c r="A650" s="102">
        <v>43398</v>
      </c>
      <c r="B650" t="s">
        <v>1156</v>
      </c>
      <c r="C650" t="s">
        <v>541</v>
      </c>
      <c r="D650" s="58">
        <v>708.12</v>
      </c>
      <c r="E650" t="s">
        <v>452</v>
      </c>
      <c r="F650">
        <v>3001</v>
      </c>
      <c r="G650" t="s">
        <v>462</v>
      </c>
      <c r="H650">
        <v>6</v>
      </c>
      <c r="I650">
        <v>232</v>
      </c>
      <c r="J650" t="s">
        <v>1157</v>
      </c>
      <c r="K650" t="s">
        <v>290</v>
      </c>
      <c r="L650" s="103">
        <v>397692</v>
      </c>
      <c r="M650">
        <v>0</v>
      </c>
      <c r="N650" t="s">
        <v>1203</v>
      </c>
      <c r="O650" t="s">
        <v>1196</v>
      </c>
      <c r="P650" t="s">
        <v>458</v>
      </c>
      <c r="R650">
        <v>0</v>
      </c>
      <c r="S650" t="s">
        <v>459</v>
      </c>
      <c r="T650" t="s">
        <v>458</v>
      </c>
      <c r="U650" t="s">
        <v>460</v>
      </c>
      <c r="V650" t="s">
        <v>458</v>
      </c>
    </row>
    <row r="651" spans="1:22" x14ac:dyDescent="0.2">
      <c r="A651" s="102">
        <v>43399</v>
      </c>
      <c r="B651" t="s">
        <v>1156</v>
      </c>
      <c r="C651" t="s">
        <v>541</v>
      </c>
      <c r="D651" s="58">
        <v>708.12</v>
      </c>
      <c r="E651" t="s">
        <v>452</v>
      </c>
      <c r="F651">
        <v>3001</v>
      </c>
      <c r="G651" t="s">
        <v>462</v>
      </c>
      <c r="H651">
        <v>6</v>
      </c>
      <c r="I651">
        <v>232</v>
      </c>
      <c r="J651" t="s">
        <v>1157</v>
      </c>
      <c r="K651" t="s">
        <v>290</v>
      </c>
      <c r="L651" s="103">
        <v>397692</v>
      </c>
      <c r="M651">
        <v>0</v>
      </c>
      <c r="N651" t="s">
        <v>1204</v>
      </c>
      <c r="O651" t="s">
        <v>1196</v>
      </c>
      <c r="P651" t="s">
        <v>458</v>
      </c>
      <c r="R651">
        <v>0</v>
      </c>
      <c r="S651" t="s">
        <v>459</v>
      </c>
      <c r="T651" t="s">
        <v>458</v>
      </c>
      <c r="U651" t="s">
        <v>460</v>
      </c>
      <c r="V651" t="s">
        <v>458</v>
      </c>
    </row>
    <row r="652" spans="1:22" x14ac:dyDescent="0.2">
      <c r="A652" s="102">
        <v>43403</v>
      </c>
      <c r="B652" t="s">
        <v>1156</v>
      </c>
      <c r="C652" t="s">
        <v>541</v>
      </c>
      <c r="D652" s="58">
        <v>708.12</v>
      </c>
      <c r="E652" t="s">
        <v>452</v>
      </c>
      <c r="F652">
        <v>3001</v>
      </c>
      <c r="G652" t="s">
        <v>462</v>
      </c>
      <c r="H652">
        <v>3</v>
      </c>
      <c r="I652">
        <v>232</v>
      </c>
      <c r="J652" t="s">
        <v>1157</v>
      </c>
      <c r="K652" t="s">
        <v>290</v>
      </c>
      <c r="L652" s="103">
        <v>397692</v>
      </c>
      <c r="M652">
        <v>0</v>
      </c>
      <c r="N652" t="s">
        <v>1205</v>
      </c>
      <c r="O652" t="s">
        <v>1196</v>
      </c>
      <c r="P652" t="s">
        <v>458</v>
      </c>
      <c r="R652">
        <v>0</v>
      </c>
      <c r="S652" t="s">
        <v>459</v>
      </c>
      <c r="T652" t="s">
        <v>458</v>
      </c>
      <c r="U652" t="s">
        <v>460</v>
      </c>
      <c r="V652" t="s">
        <v>458</v>
      </c>
    </row>
    <row r="653" spans="1:22" x14ac:dyDescent="0.2">
      <c r="A653" s="102">
        <v>43404</v>
      </c>
      <c r="B653" t="s">
        <v>1156</v>
      </c>
      <c r="C653" t="s">
        <v>541</v>
      </c>
      <c r="D653" s="58">
        <v>708.12</v>
      </c>
      <c r="E653" t="s">
        <v>452</v>
      </c>
      <c r="F653">
        <v>3001</v>
      </c>
      <c r="G653" t="s">
        <v>462</v>
      </c>
      <c r="H653">
        <v>2</v>
      </c>
      <c r="I653">
        <v>232</v>
      </c>
      <c r="J653" t="s">
        <v>1157</v>
      </c>
      <c r="K653" t="s">
        <v>290</v>
      </c>
      <c r="L653" s="103">
        <v>397692</v>
      </c>
      <c r="M653">
        <v>0</v>
      </c>
      <c r="N653" t="s">
        <v>1206</v>
      </c>
      <c r="O653" t="s">
        <v>1196</v>
      </c>
      <c r="P653" t="s">
        <v>458</v>
      </c>
      <c r="R653">
        <v>0</v>
      </c>
      <c r="S653" t="s">
        <v>459</v>
      </c>
      <c r="T653" t="s">
        <v>458</v>
      </c>
      <c r="U653" t="s">
        <v>460</v>
      </c>
      <c r="V653" t="s">
        <v>458</v>
      </c>
    </row>
    <row r="654" spans="1:22" x14ac:dyDescent="0.2">
      <c r="A654" s="102">
        <v>43405</v>
      </c>
      <c r="B654" t="s">
        <v>1156</v>
      </c>
      <c r="C654" t="s">
        <v>541</v>
      </c>
      <c r="D654" s="58">
        <v>708.12</v>
      </c>
      <c r="E654" t="s">
        <v>452</v>
      </c>
      <c r="F654">
        <v>3011</v>
      </c>
      <c r="G654" t="s">
        <v>487</v>
      </c>
      <c r="H654">
        <v>4</v>
      </c>
      <c r="I654">
        <v>232</v>
      </c>
      <c r="J654" t="s">
        <v>1157</v>
      </c>
      <c r="K654" t="s">
        <v>290</v>
      </c>
      <c r="L654" s="103">
        <v>198741</v>
      </c>
      <c r="M654">
        <v>0</v>
      </c>
      <c r="N654" t="s">
        <v>1207</v>
      </c>
      <c r="O654" t="s">
        <v>1208</v>
      </c>
      <c r="P654" t="s">
        <v>458</v>
      </c>
      <c r="R654">
        <v>0</v>
      </c>
      <c r="S654" t="s">
        <v>459</v>
      </c>
      <c r="T654" t="s">
        <v>458</v>
      </c>
      <c r="U654" t="s">
        <v>460</v>
      </c>
      <c r="V654" t="s">
        <v>458</v>
      </c>
    </row>
    <row r="655" spans="1:22" x14ac:dyDescent="0.2">
      <c r="A655" s="102">
        <v>43406</v>
      </c>
      <c r="B655" t="s">
        <v>1156</v>
      </c>
      <c r="C655" t="s">
        <v>541</v>
      </c>
      <c r="D655" s="58">
        <v>708.12</v>
      </c>
      <c r="E655" t="s">
        <v>452</v>
      </c>
      <c r="F655">
        <v>3011</v>
      </c>
      <c r="G655" t="s">
        <v>487</v>
      </c>
      <c r="H655">
        <v>8</v>
      </c>
      <c r="I655">
        <v>232</v>
      </c>
      <c r="J655" t="s">
        <v>1157</v>
      </c>
      <c r="K655" t="s">
        <v>290</v>
      </c>
      <c r="L655" s="103">
        <v>198741</v>
      </c>
      <c r="M655">
        <v>0</v>
      </c>
      <c r="N655" t="s">
        <v>1209</v>
      </c>
      <c r="O655" t="s">
        <v>1208</v>
      </c>
      <c r="P655" t="s">
        <v>458</v>
      </c>
      <c r="R655">
        <v>0</v>
      </c>
      <c r="S655" t="s">
        <v>459</v>
      </c>
      <c r="T655" t="s">
        <v>458</v>
      </c>
      <c r="U655" t="s">
        <v>460</v>
      </c>
      <c r="V655" t="s">
        <v>458</v>
      </c>
    </row>
    <row r="656" spans="1:22" x14ac:dyDescent="0.2">
      <c r="A656" s="102">
        <v>43409</v>
      </c>
      <c r="B656" t="s">
        <v>1156</v>
      </c>
      <c r="C656" t="s">
        <v>541</v>
      </c>
      <c r="D656" s="58">
        <v>708.12</v>
      </c>
      <c r="E656" t="s">
        <v>452</v>
      </c>
      <c r="F656">
        <v>3011</v>
      </c>
      <c r="G656" t="s">
        <v>487</v>
      </c>
      <c r="H656">
        <v>8</v>
      </c>
      <c r="I656">
        <v>232</v>
      </c>
      <c r="J656" t="s">
        <v>1157</v>
      </c>
      <c r="K656" t="s">
        <v>290</v>
      </c>
      <c r="L656" s="103">
        <v>198741</v>
      </c>
      <c r="M656">
        <v>0</v>
      </c>
      <c r="N656" t="s">
        <v>1210</v>
      </c>
      <c r="O656" t="s">
        <v>1208</v>
      </c>
      <c r="P656" t="s">
        <v>458</v>
      </c>
      <c r="R656">
        <v>0</v>
      </c>
      <c r="S656" t="s">
        <v>459</v>
      </c>
      <c r="T656" t="s">
        <v>458</v>
      </c>
      <c r="U656" t="s">
        <v>460</v>
      </c>
      <c r="V656" t="s">
        <v>458</v>
      </c>
    </row>
    <row r="657" spans="1:22" x14ac:dyDescent="0.2">
      <c r="A657" s="102">
        <v>43423</v>
      </c>
      <c r="B657" t="s">
        <v>1156</v>
      </c>
      <c r="C657" t="s">
        <v>541</v>
      </c>
      <c r="D657" s="58">
        <v>708.12</v>
      </c>
      <c r="E657" t="s">
        <v>452</v>
      </c>
      <c r="F657">
        <v>3009</v>
      </c>
      <c r="G657" t="s">
        <v>481</v>
      </c>
      <c r="H657">
        <v>6</v>
      </c>
      <c r="I657">
        <v>233</v>
      </c>
      <c r="J657" t="s">
        <v>1211</v>
      </c>
      <c r="K657" t="s">
        <v>455</v>
      </c>
      <c r="L657" s="103">
        <v>203576</v>
      </c>
      <c r="M657">
        <v>0</v>
      </c>
      <c r="N657" t="s">
        <v>1212</v>
      </c>
      <c r="O657" t="s">
        <v>483</v>
      </c>
      <c r="P657" t="s">
        <v>458</v>
      </c>
      <c r="R657">
        <v>0</v>
      </c>
      <c r="S657" t="s">
        <v>459</v>
      </c>
      <c r="T657" t="s">
        <v>458</v>
      </c>
      <c r="U657" t="s">
        <v>460</v>
      </c>
      <c r="V657" t="s">
        <v>458</v>
      </c>
    </row>
    <row r="658" spans="1:22" x14ac:dyDescent="0.2">
      <c r="A658" s="102">
        <v>43101</v>
      </c>
      <c r="B658" t="s">
        <v>1213</v>
      </c>
      <c r="C658" t="s">
        <v>541</v>
      </c>
      <c r="D658" s="58">
        <v>708.13</v>
      </c>
      <c r="E658" t="s">
        <v>452</v>
      </c>
      <c r="F658">
        <v>3001</v>
      </c>
      <c r="G658" t="s">
        <v>462</v>
      </c>
      <c r="H658">
        <v>14</v>
      </c>
      <c r="I658">
        <v>237</v>
      </c>
      <c r="J658" t="s">
        <v>1214</v>
      </c>
      <c r="K658" t="s">
        <v>455</v>
      </c>
      <c r="L658" s="103">
        <v>308303</v>
      </c>
      <c r="M658">
        <v>0</v>
      </c>
      <c r="N658" t="s">
        <v>1215</v>
      </c>
      <c r="O658" t="s">
        <v>545</v>
      </c>
      <c r="P658" t="s">
        <v>458</v>
      </c>
      <c r="R658">
        <v>0</v>
      </c>
      <c r="S658" t="s">
        <v>459</v>
      </c>
      <c r="T658" t="s">
        <v>458</v>
      </c>
      <c r="U658" t="s">
        <v>460</v>
      </c>
      <c r="V658" t="s">
        <v>458</v>
      </c>
    </row>
    <row r="659" spans="1:22" x14ac:dyDescent="0.2">
      <c r="A659" s="102">
        <v>43101</v>
      </c>
      <c r="B659" t="s">
        <v>1213</v>
      </c>
      <c r="C659" t="s">
        <v>541</v>
      </c>
      <c r="D659" s="58">
        <v>708.13</v>
      </c>
      <c r="E659" t="s">
        <v>452</v>
      </c>
      <c r="F659">
        <v>3005</v>
      </c>
      <c r="G659" t="s">
        <v>569</v>
      </c>
      <c r="H659">
        <v>22</v>
      </c>
      <c r="I659">
        <v>237</v>
      </c>
      <c r="J659" t="s">
        <v>1214</v>
      </c>
      <c r="K659" t="s">
        <v>455</v>
      </c>
      <c r="L659" s="103">
        <v>165864</v>
      </c>
      <c r="M659">
        <v>0</v>
      </c>
      <c r="N659" t="s">
        <v>1216</v>
      </c>
      <c r="O659" t="s">
        <v>545</v>
      </c>
      <c r="P659" t="s">
        <v>458</v>
      </c>
      <c r="R659">
        <v>0</v>
      </c>
      <c r="S659" t="s">
        <v>459</v>
      </c>
      <c r="T659" t="s">
        <v>458</v>
      </c>
      <c r="U659" t="s">
        <v>460</v>
      </c>
      <c r="V659" t="s">
        <v>458</v>
      </c>
    </row>
    <row r="660" spans="1:22" x14ac:dyDescent="0.2">
      <c r="A660" s="102">
        <v>43101</v>
      </c>
      <c r="B660" t="s">
        <v>1213</v>
      </c>
      <c r="C660" t="s">
        <v>541</v>
      </c>
      <c r="D660" s="58">
        <v>708.13</v>
      </c>
      <c r="E660" t="s">
        <v>452</v>
      </c>
      <c r="F660">
        <v>3010</v>
      </c>
      <c r="G660" t="s">
        <v>453</v>
      </c>
      <c r="H660">
        <v>24</v>
      </c>
      <c r="I660">
        <v>237</v>
      </c>
      <c r="J660" t="s">
        <v>1214</v>
      </c>
      <c r="K660" t="s">
        <v>455</v>
      </c>
      <c r="L660" s="103">
        <v>121404</v>
      </c>
      <c r="M660">
        <v>0</v>
      </c>
      <c r="N660" t="s">
        <v>1217</v>
      </c>
      <c r="O660" t="s">
        <v>545</v>
      </c>
      <c r="P660" t="s">
        <v>458</v>
      </c>
      <c r="R660">
        <v>0</v>
      </c>
      <c r="S660" t="s">
        <v>459</v>
      </c>
      <c r="T660" t="s">
        <v>458</v>
      </c>
      <c r="U660" t="s">
        <v>460</v>
      </c>
      <c r="V660" t="s">
        <v>458</v>
      </c>
    </row>
    <row r="661" spans="1:22" x14ac:dyDescent="0.2">
      <c r="A661" s="102">
        <v>43101</v>
      </c>
      <c r="B661" t="s">
        <v>1213</v>
      </c>
      <c r="C661" t="s">
        <v>541</v>
      </c>
      <c r="D661" s="58">
        <v>708.13</v>
      </c>
      <c r="E661" t="s">
        <v>452</v>
      </c>
      <c r="F661">
        <v>3012</v>
      </c>
      <c r="G661" t="s">
        <v>603</v>
      </c>
      <c r="H661">
        <v>32</v>
      </c>
      <c r="I661">
        <v>237</v>
      </c>
      <c r="J661" t="s">
        <v>1214</v>
      </c>
      <c r="K661" t="s">
        <v>455</v>
      </c>
      <c r="L661" s="103">
        <v>109895</v>
      </c>
      <c r="M661">
        <v>0</v>
      </c>
      <c r="N661" t="s">
        <v>1218</v>
      </c>
      <c r="O661" t="s">
        <v>545</v>
      </c>
      <c r="P661" t="s">
        <v>458</v>
      </c>
      <c r="R661">
        <v>0</v>
      </c>
      <c r="S661" t="s">
        <v>459</v>
      </c>
      <c r="T661" t="s">
        <v>458</v>
      </c>
      <c r="U661" t="s">
        <v>460</v>
      </c>
      <c r="V661" t="s">
        <v>458</v>
      </c>
    </row>
    <row r="662" spans="1:22" x14ac:dyDescent="0.2">
      <c r="A662" s="102">
        <v>43101</v>
      </c>
      <c r="B662" t="s">
        <v>1213</v>
      </c>
      <c r="C662" t="s">
        <v>541</v>
      </c>
      <c r="D662" s="58">
        <v>708.13</v>
      </c>
      <c r="E662" t="s">
        <v>452</v>
      </c>
      <c r="F662">
        <v>3007</v>
      </c>
      <c r="G662" t="s">
        <v>605</v>
      </c>
      <c r="H662">
        <v>32</v>
      </c>
      <c r="I662">
        <v>237</v>
      </c>
      <c r="J662" t="s">
        <v>1214</v>
      </c>
      <c r="K662" t="s">
        <v>455</v>
      </c>
      <c r="L662" s="103">
        <v>138968</v>
      </c>
      <c r="M662">
        <v>0</v>
      </c>
      <c r="N662" t="s">
        <v>1219</v>
      </c>
      <c r="O662" t="s">
        <v>545</v>
      </c>
      <c r="P662" t="s">
        <v>458</v>
      </c>
      <c r="R662">
        <v>0</v>
      </c>
      <c r="S662" t="s">
        <v>459</v>
      </c>
      <c r="T662" t="s">
        <v>458</v>
      </c>
      <c r="U662" t="s">
        <v>460</v>
      </c>
      <c r="V662" t="s">
        <v>458</v>
      </c>
    </row>
    <row r="663" spans="1:22" x14ac:dyDescent="0.2">
      <c r="A663" s="102">
        <v>43108</v>
      </c>
      <c r="B663" t="s">
        <v>1213</v>
      </c>
      <c r="C663" t="s">
        <v>541</v>
      </c>
      <c r="D663" s="58">
        <v>708.13</v>
      </c>
      <c r="E663" t="s">
        <v>452</v>
      </c>
      <c r="F663">
        <v>3008</v>
      </c>
      <c r="G663" t="s">
        <v>550</v>
      </c>
      <c r="H663">
        <v>8</v>
      </c>
      <c r="I663">
        <v>237</v>
      </c>
      <c r="J663" t="s">
        <v>1214</v>
      </c>
      <c r="K663" t="s">
        <v>455</v>
      </c>
      <c r="L663" s="103">
        <v>150042</v>
      </c>
      <c r="M663">
        <v>0</v>
      </c>
      <c r="N663" t="s">
        <v>1220</v>
      </c>
      <c r="O663" t="s">
        <v>545</v>
      </c>
      <c r="P663" t="s">
        <v>458</v>
      </c>
      <c r="R663">
        <v>0</v>
      </c>
      <c r="S663" t="s">
        <v>459</v>
      </c>
      <c r="T663" t="s">
        <v>458</v>
      </c>
      <c r="U663" t="s">
        <v>460</v>
      </c>
      <c r="V663" t="s">
        <v>458</v>
      </c>
    </row>
    <row r="664" spans="1:22" x14ac:dyDescent="0.2">
      <c r="A664" s="102">
        <v>43108</v>
      </c>
      <c r="B664" t="s">
        <v>1213</v>
      </c>
      <c r="C664" t="s">
        <v>541</v>
      </c>
      <c r="D664" s="58">
        <v>708.13</v>
      </c>
      <c r="E664" t="s">
        <v>452</v>
      </c>
      <c r="F664">
        <v>3001</v>
      </c>
      <c r="G664" t="s">
        <v>462</v>
      </c>
      <c r="H664">
        <v>16</v>
      </c>
      <c r="I664">
        <v>237</v>
      </c>
      <c r="J664" t="s">
        <v>1214</v>
      </c>
      <c r="K664" t="s">
        <v>455</v>
      </c>
      <c r="L664" s="103">
        <v>308303</v>
      </c>
      <c r="M664">
        <v>0</v>
      </c>
      <c r="N664" t="s">
        <v>1221</v>
      </c>
      <c r="O664" t="s">
        <v>545</v>
      </c>
      <c r="P664" t="s">
        <v>458</v>
      </c>
      <c r="R664">
        <v>0</v>
      </c>
      <c r="S664" t="s">
        <v>459</v>
      </c>
      <c r="T664" t="s">
        <v>458</v>
      </c>
      <c r="U664" t="s">
        <v>460</v>
      </c>
      <c r="V664" t="s">
        <v>458</v>
      </c>
    </row>
    <row r="665" spans="1:22" x14ac:dyDescent="0.2">
      <c r="A665" s="102">
        <v>43108</v>
      </c>
      <c r="B665" t="s">
        <v>1213</v>
      </c>
      <c r="C665" t="s">
        <v>541</v>
      </c>
      <c r="D665" s="58">
        <v>708.13</v>
      </c>
      <c r="E665" t="s">
        <v>452</v>
      </c>
      <c r="F665">
        <v>3013</v>
      </c>
      <c r="G665" t="s">
        <v>676</v>
      </c>
      <c r="H665">
        <v>16</v>
      </c>
      <c r="I665">
        <v>237</v>
      </c>
      <c r="J665" t="s">
        <v>1214</v>
      </c>
      <c r="K665" t="s">
        <v>455</v>
      </c>
      <c r="L665" s="103">
        <v>99460</v>
      </c>
      <c r="M665">
        <v>0</v>
      </c>
      <c r="N665" t="s">
        <v>1222</v>
      </c>
      <c r="O665" t="s">
        <v>545</v>
      </c>
      <c r="P665" t="s">
        <v>458</v>
      </c>
      <c r="R665">
        <v>0</v>
      </c>
      <c r="S665" t="s">
        <v>459</v>
      </c>
      <c r="T665" t="s">
        <v>458</v>
      </c>
      <c r="U665" t="s">
        <v>460</v>
      </c>
      <c r="V665" t="s">
        <v>458</v>
      </c>
    </row>
    <row r="666" spans="1:22" x14ac:dyDescent="0.2">
      <c r="A666" s="102">
        <v>43108</v>
      </c>
      <c r="B666" t="s">
        <v>1213</v>
      </c>
      <c r="C666" t="s">
        <v>541</v>
      </c>
      <c r="D666" s="58">
        <v>708.13</v>
      </c>
      <c r="E666" t="s">
        <v>452</v>
      </c>
      <c r="F666">
        <v>3005</v>
      </c>
      <c r="G666" t="s">
        <v>569</v>
      </c>
      <c r="H666">
        <v>36</v>
      </c>
      <c r="I666">
        <v>237</v>
      </c>
      <c r="J666" t="s">
        <v>1214</v>
      </c>
      <c r="K666" t="s">
        <v>455</v>
      </c>
      <c r="L666" s="103">
        <v>165864</v>
      </c>
      <c r="M666">
        <v>0</v>
      </c>
      <c r="N666" t="s">
        <v>1223</v>
      </c>
      <c r="O666" t="s">
        <v>545</v>
      </c>
      <c r="P666" t="s">
        <v>458</v>
      </c>
      <c r="R666">
        <v>0</v>
      </c>
      <c r="S666" t="s">
        <v>459</v>
      </c>
      <c r="T666" t="s">
        <v>458</v>
      </c>
      <c r="U666" t="s">
        <v>460</v>
      </c>
      <c r="V666" t="s">
        <v>458</v>
      </c>
    </row>
    <row r="667" spans="1:22" x14ac:dyDescent="0.2">
      <c r="A667" s="102">
        <v>43108</v>
      </c>
      <c r="B667" t="s">
        <v>1213</v>
      </c>
      <c r="C667" t="s">
        <v>541</v>
      </c>
      <c r="D667" s="58">
        <v>708.13</v>
      </c>
      <c r="E667" t="s">
        <v>452</v>
      </c>
      <c r="F667">
        <v>3012</v>
      </c>
      <c r="G667" t="s">
        <v>603</v>
      </c>
      <c r="H667">
        <v>40</v>
      </c>
      <c r="I667">
        <v>237</v>
      </c>
      <c r="J667" t="s">
        <v>1214</v>
      </c>
      <c r="K667" t="s">
        <v>455</v>
      </c>
      <c r="L667" s="103">
        <v>109895</v>
      </c>
      <c r="M667">
        <v>0</v>
      </c>
      <c r="N667" t="s">
        <v>1224</v>
      </c>
      <c r="O667" t="s">
        <v>545</v>
      </c>
      <c r="P667" t="s">
        <v>458</v>
      </c>
      <c r="R667">
        <v>0</v>
      </c>
      <c r="S667" t="s">
        <v>459</v>
      </c>
      <c r="T667" t="s">
        <v>458</v>
      </c>
      <c r="U667" t="s">
        <v>460</v>
      </c>
      <c r="V667" t="s">
        <v>458</v>
      </c>
    </row>
    <row r="668" spans="1:22" x14ac:dyDescent="0.2">
      <c r="A668" s="102">
        <v>43108</v>
      </c>
      <c r="B668" t="s">
        <v>1213</v>
      </c>
      <c r="C668" t="s">
        <v>541</v>
      </c>
      <c r="D668" s="58">
        <v>708.13</v>
      </c>
      <c r="E668" t="s">
        <v>452</v>
      </c>
      <c r="F668">
        <v>3010</v>
      </c>
      <c r="G668" t="s">
        <v>453</v>
      </c>
      <c r="H668">
        <v>40</v>
      </c>
      <c r="I668">
        <v>237</v>
      </c>
      <c r="J668" t="s">
        <v>1214</v>
      </c>
      <c r="K668" t="s">
        <v>455</v>
      </c>
      <c r="L668" s="103">
        <v>121404</v>
      </c>
      <c r="M668">
        <v>0</v>
      </c>
      <c r="N668" t="s">
        <v>1225</v>
      </c>
      <c r="O668" t="s">
        <v>545</v>
      </c>
      <c r="P668" t="s">
        <v>458</v>
      </c>
      <c r="R668">
        <v>0</v>
      </c>
      <c r="S668" t="s">
        <v>459</v>
      </c>
      <c r="T668" t="s">
        <v>458</v>
      </c>
      <c r="U668" t="s">
        <v>460</v>
      </c>
      <c r="V668" t="s">
        <v>458</v>
      </c>
    </row>
    <row r="669" spans="1:22" x14ac:dyDescent="0.2">
      <c r="A669" s="102">
        <v>43108</v>
      </c>
      <c r="B669" t="s">
        <v>1213</v>
      </c>
      <c r="C669" t="s">
        <v>541</v>
      </c>
      <c r="D669" s="58">
        <v>708.13</v>
      </c>
      <c r="E669" t="s">
        <v>452</v>
      </c>
      <c r="F669">
        <v>3007</v>
      </c>
      <c r="G669" t="s">
        <v>605</v>
      </c>
      <c r="H669">
        <v>40</v>
      </c>
      <c r="I669">
        <v>237</v>
      </c>
      <c r="J669" t="s">
        <v>1214</v>
      </c>
      <c r="K669" t="s">
        <v>455</v>
      </c>
      <c r="L669" s="103">
        <v>138968</v>
      </c>
      <c r="M669">
        <v>0</v>
      </c>
      <c r="N669" t="s">
        <v>1226</v>
      </c>
      <c r="O669" t="s">
        <v>545</v>
      </c>
      <c r="P669" t="s">
        <v>458</v>
      </c>
      <c r="R669">
        <v>0</v>
      </c>
      <c r="S669" t="s">
        <v>459</v>
      </c>
      <c r="T669" t="s">
        <v>458</v>
      </c>
      <c r="U669" t="s">
        <v>460</v>
      </c>
      <c r="V669" t="s">
        <v>458</v>
      </c>
    </row>
    <row r="670" spans="1:22" x14ac:dyDescent="0.2">
      <c r="A670" s="102">
        <v>43115</v>
      </c>
      <c r="B670" t="s">
        <v>1213</v>
      </c>
      <c r="C670" t="s">
        <v>541</v>
      </c>
      <c r="D670" s="58">
        <v>708.13</v>
      </c>
      <c r="E670" t="s">
        <v>452</v>
      </c>
      <c r="F670">
        <v>3001</v>
      </c>
      <c r="G670" t="s">
        <v>462</v>
      </c>
      <c r="H670">
        <v>5</v>
      </c>
      <c r="I670">
        <v>237</v>
      </c>
      <c r="J670" t="s">
        <v>1214</v>
      </c>
      <c r="K670" t="s">
        <v>455</v>
      </c>
      <c r="L670" s="103">
        <v>308303</v>
      </c>
      <c r="M670">
        <v>0</v>
      </c>
      <c r="N670" t="s">
        <v>1227</v>
      </c>
      <c r="O670" t="s">
        <v>545</v>
      </c>
      <c r="P670" t="s">
        <v>458</v>
      </c>
      <c r="R670">
        <v>0</v>
      </c>
      <c r="S670" t="s">
        <v>459</v>
      </c>
      <c r="T670" t="s">
        <v>458</v>
      </c>
      <c r="U670" t="s">
        <v>460</v>
      </c>
      <c r="V670" t="s">
        <v>458</v>
      </c>
    </row>
    <row r="671" spans="1:22" x14ac:dyDescent="0.2">
      <c r="A671" s="102">
        <v>43115</v>
      </c>
      <c r="B671" t="s">
        <v>1213</v>
      </c>
      <c r="C671" t="s">
        <v>541</v>
      </c>
      <c r="D671" s="58">
        <v>708.13</v>
      </c>
      <c r="E671" t="s">
        <v>452</v>
      </c>
      <c r="F671">
        <v>3012</v>
      </c>
      <c r="G671" t="s">
        <v>603</v>
      </c>
      <c r="H671">
        <v>16</v>
      </c>
      <c r="I671">
        <v>237</v>
      </c>
      <c r="J671" t="s">
        <v>1214</v>
      </c>
      <c r="K671" t="s">
        <v>455</v>
      </c>
      <c r="L671" s="103">
        <v>109895</v>
      </c>
      <c r="M671">
        <v>0</v>
      </c>
      <c r="N671" t="s">
        <v>1228</v>
      </c>
      <c r="O671" t="s">
        <v>545</v>
      </c>
      <c r="P671" t="s">
        <v>458</v>
      </c>
      <c r="R671">
        <v>0</v>
      </c>
      <c r="S671" t="s">
        <v>459</v>
      </c>
      <c r="T671" t="s">
        <v>458</v>
      </c>
      <c r="U671" t="s">
        <v>460</v>
      </c>
      <c r="V671" t="s">
        <v>458</v>
      </c>
    </row>
    <row r="672" spans="1:22" x14ac:dyDescent="0.2">
      <c r="A672" s="102">
        <v>43115</v>
      </c>
      <c r="B672" t="s">
        <v>1213</v>
      </c>
      <c r="C672" t="s">
        <v>541</v>
      </c>
      <c r="D672" s="58">
        <v>708.13</v>
      </c>
      <c r="E672" t="s">
        <v>452</v>
      </c>
      <c r="F672">
        <v>3010</v>
      </c>
      <c r="G672" t="s">
        <v>453</v>
      </c>
      <c r="H672">
        <v>24</v>
      </c>
      <c r="I672">
        <v>237</v>
      </c>
      <c r="J672" t="s">
        <v>1214</v>
      </c>
      <c r="K672" t="s">
        <v>455</v>
      </c>
      <c r="L672" s="103">
        <v>121404</v>
      </c>
      <c r="M672">
        <v>0</v>
      </c>
      <c r="N672" t="s">
        <v>1229</v>
      </c>
      <c r="O672" t="s">
        <v>545</v>
      </c>
      <c r="P672" t="s">
        <v>458</v>
      </c>
      <c r="R672">
        <v>0</v>
      </c>
      <c r="S672" t="s">
        <v>459</v>
      </c>
      <c r="T672" t="s">
        <v>458</v>
      </c>
      <c r="U672" t="s">
        <v>460</v>
      </c>
      <c r="V672" t="s">
        <v>458</v>
      </c>
    </row>
    <row r="673" spans="1:22" x14ac:dyDescent="0.2">
      <c r="A673" s="102">
        <v>43115</v>
      </c>
      <c r="B673" t="s">
        <v>1213</v>
      </c>
      <c r="C673" t="s">
        <v>541</v>
      </c>
      <c r="D673" s="58">
        <v>708.13</v>
      </c>
      <c r="E673" t="s">
        <v>452</v>
      </c>
      <c r="F673">
        <v>3005</v>
      </c>
      <c r="G673" t="s">
        <v>569</v>
      </c>
      <c r="H673">
        <v>24</v>
      </c>
      <c r="I673">
        <v>237</v>
      </c>
      <c r="J673" t="s">
        <v>1214</v>
      </c>
      <c r="K673" t="s">
        <v>455</v>
      </c>
      <c r="L673" s="103">
        <v>165864</v>
      </c>
      <c r="M673">
        <v>0</v>
      </c>
      <c r="N673" t="s">
        <v>1230</v>
      </c>
      <c r="O673" t="s">
        <v>545</v>
      </c>
      <c r="P673" t="s">
        <v>458</v>
      </c>
      <c r="R673">
        <v>0</v>
      </c>
      <c r="S673" t="s">
        <v>459</v>
      </c>
      <c r="T673" t="s">
        <v>458</v>
      </c>
      <c r="U673" t="s">
        <v>460</v>
      </c>
      <c r="V673" t="s">
        <v>458</v>
      </c>
    </row>
    <row r="674" spans="1:22" x14ac:dyDescent="0.2">
      <c r="A674" s="102">
        <v>43115</v>
      </c>
      <c r="B674" t="s">
        <v>1213</v>
      </c>
      <c r="C674" t="s">
        <v>541</v>
      </c>
      <c r="D674" s="58">
        <v>708.13</v>
      </c>
      <c r="E674" t="s">
        <v>452</v>
      </c>
      <c r="F674">
        <v>3007</v>
      </c>
      <c r="G674" t="s">
        <v>605</v>
      </c>
      <c r="H674">
        <v>24</v>
      </c>
      <c r="I674">
        <v>237</v>
      </c>
      <c r="J674" t="s">
        <v>1214</v>
      </c>
      <c r="K674" t="s">
        <v>455</v>
      </c>
      <c r="L674" s="103">
        <v>138968</v>
      </c>
      <c r="M674">
        <v>0</v>
      </c>
      <c r="N674" t="s">
        <v>1231</v>
      </c>
      <c r="O674" t="s">
        <v>545</v>
      </c>
      <c r="P674" t="s">
        <v>458</v>
      </c>
      <c r="R674">
        <v>0</v>
      </c>
      <c r="S674" t="s">
        <v>459</v>
      </c>
      <c r="T674" t="s">
        <v>458</v>
      </c>
      <c r="U674" t="s">
        <v>460</v>
      </c>
      <c r="V674" t="s">
        <v>458</v>
      </c>
    </row>
    <row r="675" spans="1:22" x14ac:dyDescent="0.2">
      <c r="A675" s="102">
        <v>43115</v>
      </c>
      <c r="B675" t="s">
        <v>1213</v>
      </c>
      <c r="C675" t="s">
        <v>541</v>
      </c>
      <c r="D675" s="58">
        <v>708.13</v>
      </c>
      <c r="E675" t="s">
        <v>452</v>
      </c>
      <c r="F675">
        <v>3008</v>
      </c>
      <c r="G675" t="s">
        <v>550</v>
      </c>
      <c r="H675">
        <v>24</v>
      </c>
      <c r="I675">
        <v>237</v>
      </c>
      <c r="J675" t="s">
        <v>1214</v>
      </c>
      <c r="K675" t="s">
        <v>455</v>
      </c>
      <c r="L675" s="103">
        <v>150042</v>
      </c>
      <c r="M675">
        <v>0</v>
      </c>
      <c r="N675" t="s">
        <v>1232</v>
      </c>
      <c r="O675" t="s">
        <v>545</v>
      </c>
      <c r="P675" t="s">
        <v>458</v>
      </c>
      <c r="R675">
        <v>0</v>
      </c>
      <c r="S675" t="s">
        <v>459</v>
      </c>
      <c r="T675" t="s">
        <v>458</v>
      </c>
      <c r="U675" t="s">
        <v>460</v>
      </c>
      <c r="V675" t="s">
        <v>458</v>
      </c>
    </row>
    <row r="676" spans="1:22" x14ac:dyDescent="0.2">
      <c r="A676" s="102">
        <v>43122</v>
      </c>
      <c r="B676" t="s">
        <v>1213</v>
      </c>
      <c r="C676" t="s">
        <v>541</v>
      </c>
      <c r="D676" s="58">
        <v>708.13</v>
      </c>
      <c r="E676" t="s">
        <v>452</v>
      </c>
      <c r="F676">
        <v>3007</v>
      </c>
      <c r="G676" t="s">
        <v>605</v>
      </c>
      <c r="H676">
        <v>8</v>
      </c>
      <c r="I676">
        <v>237</v>
      </c>
      <c r="J676" t="s">
        <v>1214</v>
      </c>
      <c r="K676" t="s">
        <v>455</v>
      </c>
      <c r="L676" s="103">
        <v>138968</v>
      </c>
      <c r="M676">
        <v>0</v>
      </c>
      <c r="N676" t="s">
        <v>1233</v>
      </c>
      <c r="O676" t="s">
        <v>545</v>
      </c>
      <c r="P676" t="s">
        <v>458</v>
      </c>
      <c r="R676">
        <v>0</v>
      </c>
      <c r="S676" t="s">
        <v>459</v>
      </c>
      <c r="T676" t="s">
        <v>458</v>
      </c>
      <c r="U676" t="s">
        <v>460</v>
      </c>
      <c r="V676" t="s">
        <v>458</v>
      </c>
    </row>
    <row r="677" spans="1:22" x14ac:dyDescent="0.2">
      <c r="A677" s="102">
        <v>43122</v>
      </c>
      <c r="B677" t="s">
        <v>1213</v>
      </c>
      <c r="C677" t="s">
        <v>541</v>
      </c>
      <c r="D677" s="58">
        <v>708.13</v>
      </c>
      <c r="E677" t="s">
        <v>452</v>
      </c>
      <c r="F677">
        <v>3013</v>
      </c>
      <c r="G677" t="s">
        <v>676</v>
      </c>
      <c r="H677">
        <v>8</v>
      </c>
      <c r="I677">
        <v>237</v>
      </c>
      <c r="J677" t="s">
        <v>1214</v>
      </c>
      <c r="K677" t="s">
        <v>455</v>
      </c>
      <c r="L677" s="103">
        <v>99460</v>
      </c>
      <c r="M677">
        <v>0</v>
      </c>
      <c r="N677" t="s">
        <v>1234</v>
      </c>
      <c r="O677" t="s">
        <v>545</v>
      </c>
      <c r="P677" t="s">
        <v>458</v>
      </c>
      <c r="R677">
        <v>0</v>
      </c>
      <c r="S677" t="s">
        <v>459</v>
      </c>
      <c r="T677" t="s">
        <v>458</v>
      </c>
      <c r="U677" t="s">
        <v>460</v>
      </c>
      <c r="V677" t="s">
        <v>458</v>
      </c>
    </row>
    <row r="678" spans="1:22" x14ac:dyDescent="0.2">
      <c r="A678" s="102">
        <v>43136</v>
      </c>
      <c r="B678" t="s">
        <v>1213</v>
      </c>
      <c r="C678" t="s">
        <v>541</v>
      </c>
      <c r="D678" s="58">
        <v>708.13</v>
      </c>
      <c r="E678" t="s">
        <v>452</v>
      </c>
      <c r="F678">
        <v>3007</v>
      </c>
      <c r="G678" t="s">
        <v>605</v>
      </c>
      <c r="H678">
        <v>1</v>
      </c>
      <c r="I678">
        <v>237</v>
      </c>
      <c r="J678" t="s">
        <v>1214</v>
      </c>
      <c r="K678" t="s">
        <v>455</v>
      </c>
      <c r="L678" s="103">
        <v>138968</v>
      </c>
      <c r="M678">
        <v>0</v>
      </c>
      <c r="N678" t="s">
        <v>1235</v>
      </c>
      <c r="O678" t="s">
        <v>545</v>
      </c>
      <c r="P678" t="s">
        <v>458</v>
      </c>
      <c r="R678">
        <v>0</v>
      </c>
      <c r="S678" t="s">
        <v>459</v>
      </c>
      <c r="T678" t="s">
        <v>458</v>
      </c>
      <c r="U678" t="s">
        <v>460</v>
      </c>
      <c r="V678" t="s">
        <v>458</v>
      </c>
    </row>
    <row r="679" spans="1:22" x14ac:dyDescent="0.2">
      <c r="A679" s="102">
        <v>43136</v>
      </c>
      <c r="B679" t="s">
        <v>1213</v>
      </c>
      <c r="C679" t="s">
        <v>541</v>
      </c>
      <c r="D679" s="58">
        <v>708.13</v>
      </c>
      <c r="E679" t="s">
        <v>452</v>
      </c>
      <c r="F679">
        <v>3008</v>
      </c>
      <c r="G679" t="s">
        <v>550</v>
      </c>
      <c r="H679">
        <v>4</v>
      </c>
      <c r="I679">
        <v>237</v>
      </c>
      <c r="J679" t="s">
        <v>1214</v>
      </c>
      <c r="K679" t="s">
        <v>455</v>
      </c>
      <c r="L679" s="103">
        <v>150042</v>
      </c>
      <c r="M679">
        <v>0</v>
      </c>
      <c r="N679" t="s">
        <v>1236</v>
      </c>
      <c r="O679" t="s">
        <v>545</v>
      </c>
      <c r="P679" t="s">
        <v>458</v>
      </c>
      <c r="R679">
        <v>0</v>
      </c>
      <c r="S679" t="s">
        <v>459</v>
      </c>
      <c r="T679" t="s">
        <v>458</v>
      </c>
      <c r="U679" t="s">
        <v>460</v>
      </c>
      <c r="V679" t="s">
        <v>458</v>
      </c>
    </row>
    <row r="680" spans="1:22" x14ac:dyDescent="0.2">
      <c r="A680" s="102">
        <v>43143</v>
      </c>
      <c r="B680" t="s">
        <v>1213</v>
      </c>
      <c r="C680" t="s">
        <v>541</v>
      </c>
      <c r="D680" s="58">
        <v>708.13</v>
      </c>
      <c r="E680" t="s">
        <v>452</v>
      </c>
      <c r="F680">
        <v>3001</v>
      </c>
      <c r="G680" t="s">
        <v>462</v>
      </c>
      <c r="H680">
        <v>3</v>
      </c>
      <c r="I680">
        <v>237</v>
      </c>
      <c r="J680" t="s">
        <v>1214</v>
      </c>
      <c r="K680" t="s">
        <v>455</v>
      </c>
      <c r="L680" s="103">
        <v>308303</v>
      </c>
      <c r="M680">
        <v>0</v>
      </c>
      <c r="N680" t="s">
        <v>1237</v>
      </c>
      <c r="O680" t="s">
        <v>545</v>
      </c>
      <c r="P680" t="s">
        <v>458</v>
      </c>
      <c r="R680">
        <v>0</v>
      </c>
      <c r="S680" t="s">
        <v>459</v>
      </c>
      <c r="T680" t="s">
        <v>458</v>
      </c>
      <c r="U680" t="s">
        <v>460</v>
      </c>
      <c r="V680" t="s">
        <v>458</v>
      </c>
    </row>
    <row r="681" spans="1:22" x14ac:dyDescent="0.2">
      <c r="A681" s="102">
        <v>43143</v>
      </c>
      <c r="B681" t="s">
        <v>1213</v>
      </c>
      <c r="C681" t="s">
        <v>541</v>
      </c>
      <c r="D681" s="58">
        <v>708.13</v>
      </c>
      <c r="E681" t="s">
        <v>452</v>
      </c>
      <c r="F681">
        <v>3008</v>
      </c>
      <c r="G681" t="s">
        <v>550</v>
      </c>
      <c r="H681">
        <v>16</v>
      </c>
      <c r="I681">
        <v>237</v>
      </c>
      <c r="J681" t="s">
        <v>1214</v>
      </c>
      <c r="K681" t="s">
        <v>455</v>
      </c>
      <c r="L681" s="103">
        <v>150042</v>
      </c>
      <c r="M681">
        <v>0</v>
      </c>
      <c r="N681" t="s">
        <v>1238</v>
      </c>
      <c r="O681" t="s">
        <v>545</v>
      </c>
      <c r="P681" t="s">
        <v>458</v>
      </c>
      <c r="R681">
        <v>0</v>
      </c>
      <c r="S681" t="s">
        <v>459</v>
      </c>
      <c r="T681" t="s">
        <v>458</v>
      </c>
      <c r="U681" t="s">
        <v>460</v>
      </c>
      <c r="V681" t="s">
        <v>458</v>
      </c>
    </row>
    <row r="682" spans="1:22" x14ac:dyDescent="0.2">
      <c r="A682" s="102">
        <v>43143</v>
      </c>
      <c r="B682" t="s">
        <v>1213</v>
      </c>
      <c r="C682" t="s">
        <v>541</v>
      </c>
      <c r="D682" s="58">
        <v>708.13</v>
      </c>
      <c r="E682" t="s">
        <v>452</v>
      </c>
      <c r="F682">
        <v>3007</v>
      </c>
      <c r="G682" t="s">
        <v>605</v>
      </c>
      <c r="H682">
        <v>21</v>
      </c>
      <c r="I682">
        <v>237</v>
      </c>
      <c r="J682" t="s">
        <v>1214</v>
      </c>
      <c r="K682" t="s">
        <v>455</v>
      </c>
      <c r="L682" s="103">
        <v>138968</v>
      </c>
      <c r="M682">
        <v>0</v>
      </c>
      <c r="N682" t="s">
        <v>1239</v>
      </c>
      <c r="O682" t="s">
        <v>545</v>
      </c>
      <c r="P682" t="s">
        <v>458</v>
      </c>
      <c r="R682">
        <v>0</v>
      </c>
      <c r="S682" t="s">
        <v>459</v>
      </c>
      <c r="T682" t="s">
        <v>458</v>
      </c>
      <c r="U682" t="s">
        <v>460</v>
      </c>
      <c r="V682" t="s">
        <v>458</v>
      </c>
    </row>
    <row r="683" spans="1:22" x14ac:dyDescent="0.2">
      <c r="A683" s="102">
        <v>43150</v>
      </c>
      <c r="B683" t="s">
        <v>1213</v>
      </c>
      <c r="C683" t="s">
        <v>541</v>
      </c>
      <c r="D683" s="58">
        <v>708.13</v>
      </c>
      <c r="E683" t="s">
        <v>452</v>
      </c>
      <c r="F683">
        <v>3007</v>
      </c>
      <c r="G683" t="s">
        <v>605</v>
      </c>
      <c r="H683">
        <v>16</v>
      </c>
      <c r="I683">
        <v>237</v>
      </c>
      <c r="J683" t="s">
        <v>1214</v>
      </c>
      <c r="K683" t="s">
        <v>455</v>
      </c>
      <c r="L683" s="103">
        <v>138968</v>
      </c>
      <c r="M683">
        <v>0</v>
      </c>
      <c r="N683" t="s">
        <v>1240</v>
      </c>
      <c r="O683" t="s">
        <v>545</v>
      </c>
      <c r="P683" t="s">
        <v>458</v>
      </c>
      <c r="R683">
        <v>0</v>
      </c>
      <c r="S683" t="s">
        <v>459</v>
      </c>
      <c r="T683" t="s">
        <v>458</v>
      </c>
      <c r="U683" t="s">
        <v>460</v>
      </c>
      <c r="V683" t="s">
        <v>458</v>
      </c>
    </row>
    <row r="684" spans="1:22" x14ac:dyDescent="0.2">
      <c r="A684" s="102">
        <v>43171</v>
      </c>
      <c r="B684" t="s">
        <v>1213</v>
      </c>
      <c r="C684" t="s">
        <v>541</v>
      </c>
      <c r="D684" s="58">
        <v>708.13</v>
      </c>
      <c r="E684" t="s">
        <v>452</v>
      </c>
      <c r="F684">
        <v>3001</v>
      </c>
      <c r="G684" t="s">
        <v>462</v>
      </c>
      <c r="H684">
        <v>4</v>
      </c>
      <c r="I684">
        <v>237</v>
      </c>
      <c r="J684" t="s">
        <v>1214</v>
      </c>
      <c r="K684" t="s">
        <v>455</v>
      </c>
      <c r="L684" s="103">
        <v>308303</v>
      </c>
      <c r="M684">
        <v>0</v>
      </c>
      <c r="N684" t="s">
        <v>1241</v>
      </c>
      <c r="O684" t="s">
        <v>545</v>
      </c>
      <c r="P684" t="s">
        <v>458</v>
      </c>
      <c r="R684">
        <v>0</v>
      </c>
      <c r="S684" t="s">
        <v>459</v>
      </c>
      <c r="T684" t="s">
        <v>458</v>
      </c>
      <c r="U684" t="s">
        <v>460</v>
      </c>
      <c r="V684" t="s">
        <v>458</v>
      </c>
    </row>
    <row r="685" spans="1:22" x14ac:dyDescent="0.2">
      <c r="A685" s="102">
        <v>43171</v>
      </c>
      <c r="B685" t="s">
        <v>1213</v>
      </c>
      <c r="C685" t="s">
        <v>541</v>
      </c>
      <c r="D685" s="58">
        <v>708.13</v>
      </c>
      <c r="E685" t="s">
        <v>452</v>
      </c>
      <c r="F685">
        <v>3008</v>
      </c>
      <c r="G685" t="s">
        <v>550</v>
      </c>
      <c r="H685">
        <v>4</v>
      </c>
      <c r="I685">
        <v>237</v>
      </c>
      <c r="J685" t="s">
        <v>1214</v>
      </c>
      <c r="K685" t="s">
        <v>455</v>
      </c>
      <c r="L685" s="103">
        <v>150042</v>
      </c>
      <c r="M685">
        <v>0</v>
      </c>
      <c r="N685" t="s">
        <v>1242</v>
      </c>
      <c r="O685" t="s">
        <v>545</v>
      </c>
      <c r="P685" t="s">
        <v>458</v>
      </c>
      <c r="R685">
        <v>0</v>
      </c>
      <c r="S685" t="s">
        <v>459</v>
      </c>
      <c r="T685" t="s">
        <v>458</v>
      </c>
      <c r="U685" t="s">
        <v>460</v>
      </c>
      <c r="V685" t="s">
        <v>458</v>
      </c>
    </row>
    <row r="686" spans="1:22" x14ac:dyDescent="0.2">
      <c r="A686" s="102">
        <v>43171</v>
      </c>
      <c r="B686" t="s">
        <v>1213</v>
      </c>
      <c r="C686" t="s">
        <v>541</v>
      </c>
      <c r="D686" s="58">
        <v>708.13</v>
      </c>
      <c r="E686" t="s">
        <v>452</v>
      </c>
      <c r="F686">
        <v>3012</v>
      </c>
      <c r="G686" t="s">
        <v>603</v>
      </c>
      <c r="H686">
        <v>12</v>
      </c>
      <c r="I686">
        <v>237</v>
      </c>
      <c r="J686" t="s">
        <v>1214</v>
      </c>
      <c r="K686" t="s">
        <v>455</v>
      </c>
      <c r="L686" s="103">
        <v>109895</v>
      </c>
      <c r="M686">
        <v>0</v>
      </c>
      <c r="N686" t="s">
        <v>1243</v>
      </c>
      <c r="O686" t="s">
        <v>545</v>
      </c>
      <c r="P686" t="s">
        <v>458</v>
      </c>
      <c r="R686">
        <v>0</v>
      </c>
      <c r="S686" t="s">
        <v>459</v>
      </c>
      <c r="T686" t="s">
        <v>458</v>
      </c>
      <c r="U686" t="s">
        <v>460</v>
      </c>
      <c r="V686" t="s">
        <v>458</v>
      </c>
    </row>
    <row r="687" spans="1:22" x14ac:dyDescent="0.2">
      <c r="A687" s="102">
        <v>43171</v>
      </c>
      <c r="B687" t="s">
        <v>1213</v>
      </c>
      <c r="C687" t="s">
        <v>541</v>
      </c>
      <c r="D687" s="58">
        <v>708.13</v>
      </c>
      <c r="E687" t="s">
        <v>452</v>
      </c>
      <c r="F687">
        <v>3007</v>
      </c>
      <c r="G687" t="s">
        <v>605</v>
      </c>
      <c r="H687">
        <v>18</v>
      </c>
      <c r="I687">
        <v>237</v>
      </c>
      <c r="J687" t="s">
        <v>1214</v>
      </c>
      <c r="K687" t="s">
        <v>455</v>
      </c>
      <c r="L687" s="103">
        <v>138968</v>
      </c>
      <c r="M687">
        <v>0</v>
      </c>
      <c r="N687" t="s">
        <v>1244</v>
      </c>
      <c r="O687" t="s">
        <v>545</v>
      </c>
      <c r="P687" t="s">
        <v>458</v>
      </c>
      <c r="R687">
        <v>0</v>
      </c>
      <c r="S687" t="s">
        <v>459</v>
      </c>
      <c r="T687" t="s">
        <v>458</v>
      </c>
      <c r="U687" t="s">
        <v>460</v>
      </c>
      <c r="V687" t="s">
        <v>458</v>
      </c>
    </row>
    <row r="688" spans="1:22" x14ac:dyDescent="0.2">
      <c r="A688" s="102">
        <v>43178</v>
      </c>
      <c r="B688" t="s">
        <v>1213</v>
      </c>
      <c r="C688" t="s">
        <v>541</v>
      </c>
      <c r="D688" s="58">
        <v>708.13</v>
      </c>
      <c r="E688" t="s">
        <v>452</v>
      </c>
      <c r="F688">
        <v>3012</v>
      </c>
      <c r="G688" t="s">
        <v>603</v>
      </c>
      <c r="H688">
        <v>4</v>
      </c>
      <c r="I688">
        <v>237</v>
      </c>
      <c r="J688" t="s">
        <v>1214</v>
      </c>
      <c r="K688" t="s">
        <v>455</v>
      </c>
      <c r="L688" s="103">
        <v>109895</v>
      </c>
      <c r="M688">
        <v>0</v>
      </c>
      <c r="N688" t="s">
        <v>1245</v>
      </c>
      <c r="O688" t="s">
        <v>545</v>
      </c>
      <c r="P688" t="s">
        <v>458</v>
      </c>
      <c r="R688">
        <v>0</v>
      </c>
      <c r="S688" t="s">
        <v>459</v>
      </c>
      <c r="T688" t="s">
        <v>458</v>
      </c>
      <c r="U688" t="s">
        <v>460</v>
      </c>
      <c r="V688" t="s">
        <v>458</v>
      </c>
    </row>
    <row r="689" spans="1:22" x14ac:dyDescent="0.2">
      <c r="A689" s="102">
        <v>43178</v>
      </c>
      <c r="B689" t="s">
        <v>1213</v>
      </c>
      <c r="C689" t="s">
        <v>541</v>
      </c>
      <c r="D689" s="58">
        <v>708.13</v>
      </c>
      <c r="E689" t="s">
        <v>452</v>
      </c>
      <c r="F689">
        <v>3001</v>
      </c>
      <c r="G689" t="s">
        <v>462</v>
      </c>
      <c r="H689">
        <v>5</v>
      </c>
      <c r="I689">
        <v>237</v>
      </c>
      <c r="J689" t="s">
        <v>1214</v>
      </c>
      <c r="K689" t="s">
        <v>455</v>
      </c>
      <c r="L689" s="103">
        <v>308303</v>
      </c>
      <c r="M689">
        <v>0</v>
      </c>
      <c r="N689" t="s">
        <v>1246</v>
      </c>
      <c r="O689" t="s">
        <v>545</v>
      </c>
      <c r="P689" t="s">
        <v>458</v>
      </c>
      <c r="R689">
        <v>0</v>
      </c>
      <c r="S689" t="s">
        <v>459</v>
      </c>
      <c r="T689" t="s">
        <v>458</v>
      </c>
      <c r="U689" t="s">
        <v>460</v>
      </c>
      <c r="V689" t="s">
        <v>458</v>
      </c>
    </row>
    <row r="690" spans="1:22" x14ac:dyDescent="0.2">
      <c r="A690" s="102">
        <v>43178</v>
      </c>
      <c r="B690" t="s">
        <v>1213</v>
      </c>
      <c r="C690" t="s">
        <v>541</v>
      </c>
      <c r="D690" s="58">
        <v>708.13</v>
      </c>
      <c r="E690" t="s">
        <v>452</v>
      </c>
      <c r="F690">
        <v>3007</v>
      </c>
      <c r="G690" t="s">
        <v>605</v>
      </c>
      <c r="H690">
        <v>31</v>
      </c>
      <c r="I690">
        <v>237</v>
      </c>
      <c r="J690" t="s">
        <v>1214</v>
      </c>
      <c r="K690" t="s">
        <v>455</v>
      </c>
      <c r="L690" s="103">
        <v>138968</v>
      </c>
      <c r="M690">
        <v>0</v>
      </c>
      <c r="N690" t="s">
        <v>1247</v>
      </c>
      <c r="O690" t="s">
        <v>545</v>
      </c>
      <c r="P690" t="s">
        <v>458</v>
      </c>
      <c r="R690">
        <v>0</v>
      </c>
      <c r="S690" t="s">
        <v>459</v>
      </c>
      <c r="T690" t="s">
        <v>458</v>
      </c>
      <c r="U690" t="s">
        <v>460</v>
      </c>
      <c r="V690" t="s">
        <v>458</v>
      </c>
    </row>
    <row r="691" spans="1:22" x14ac:dyDescent="0.2">
      <c r="A691" s="102">
        <v>43206</v>
      </c>
      <c r="B691" t="s">
        <v>1213</v>
      </c>
      <c r="C691" t="s">
        <v>541</v>
      </c>
      <c r="D691" s="58">
        <v>708.13</v>
      </c>
      <c r="E691" t="s">
        <v>452</v>
      </c>
      <c r="F691">
        <v>3007</v>
      </c>
      <c r="G691" t="s">
        <v>605</v>
      </c>
      <c r="H691">
        <v>2</v>
      </c>
      <c r="I691">
        <v>237</v>
      </c>
      <c r="J691" t="s">
        <v>1214</v>
      </c>
      <c r="K691" t="s">
        <v>455</v>
      </c>
      <c r="L691" s="103">
        <v>138968</v>
      </c>
      <c r="M691">
        <v>0</v>
      </c>
      <c r="N691" t="s">
        <v>1248</v>
      </c>
      <c r="O691" t="s">
        <v>545</v>
      </c>
      <c r="P691" t="s">
        <v>458</v>
      </c>
      <c r="R691">
        <v>0</v>
      </c>
      <c r="S691" t="s">
        <v>459</v>
      </c>
      <c r="T691" t="s">
        <v>458</v>
      </c>
      <c r="U691" t="s">
        <v>460</v>
      </c>
      <c r="V691" t="s">
        <v>458</v>
      </c>
    </row>
    <row r="692" spans="1:22" x14ac:dyDescent="0.2">
      <c r="A692" s="102">
        <v>43221</v>
      </c>
      <c r="B692" t="s">
        <v>1213</v>
      </c>
      <c r="C692" t="s">
        <v>541</v>
      </c>
      <c r="D692" s="58">
        <v>708.13</v>
      </c>
      <c r="E692" t="s">
        <v>452</v>
      </c>
      <c r="F692">
        <v>3007</v>
      </c>
      <c r="G692" t="s">
        <v>605</v>
      </c>
      <c r="H692">
        <v>20</v>
      </c>
      <c r="I692">
        <v>237</v>
      </c>
      <c r="J692" t="s">
        <v>1214</v>
      </c>
      <c r="K692" t="s">
        <v>455</v>
      </c>
      <c r="L692" s="103">
        <v>138968</v>
      </c>
      <c r="M692">
        <v>0</v>
      </c>
      <c r="N692" t="s">
        <v>1249</v>
      </c>
      <c r="O692" t="s">
        <v>545</v>
      </c>
      <c r="P692" t="s">
        <v>458</v>
      </c>
      <c r="R692">
        <v>0</v>
      </c>
      <c r="S692" t="s">
        <v>459</v>
      </c>
      <c r="T692" t="s">
        <v>458</v>
      </c>
      <c r="U692" t="s">
        <v>460</v>
      </c>
      <c r="V692" t="s">
        <v>458</v>
      </c>
    </row>
    <row r="693" spans="1:22" x14ac:dyDescent="0.2">
      <c r="A693" s="102">
        <v>43227</v>
      </c>
      <c r="B693" t="s">
        <v>1213</v>
      </c>
      <c r="C693" t="s">
        <v>541</v>
      </c>
      <c r="D693" s="58">
        <v>708.13</v>
      </c>
      <c r="E693" t="s">
        <v>452</v>
      </c>
      <c r="F693">
        <v>3007</v>
      </c>
      <c r="G693" t="s">
        <v>605</v>
      </c>
      <c r="H693">
        <v>8</v>
      </c>
      <c r="I693">
        <v>237</v>
      </c>
      <c r="J693" t="s">
        <v>1214</v>
      </c>
      <c r="K693" t="s">
        <v>455</v>
      </c>
      <c r="L693" s="103">
        <v>138968</v>
      </c>
      <c r="M693">
        <v>0</v>
      </c>
      <c r="N693" t="s">
        <v>1250</v>
      </c>
      <c r="O693" t="s">
        <v>545</v>
      </c>
      <c r="P693" t="s">
        <v>458</v>
      </c>
      <c r="R693">
        <v>0</v>
      </c>
      <c r="S693" t="s">
        <v>459</v>
      </c>
      <c r="T693" t="s">
        <v>458</v>
      </c>
      <c r="U693" t="s">
        <v>460</v>
      </c>
      <c r="V693" t="s">
        <v>458</v>
      </c>
    </row>
    <row r="694" spans="1:22" x14ac:dyDescent="0.2">
      <c r="A694" s="102">
        <v>43101</v>
      </c>
      <c r="B694" t="s">
        <v>1251</v>
      </c>
      <c r="C694" t="s">
        <v>541</v>
      </c>
      <c r="D694" s="58">
        <v>708.17</v>
      </c>
      <c r="E694" t="s">
        <v>452</v>
      </c>
      <c r="F694">
        <v>3009</v>
      </c>
      <c r="G694" t="s">
        <v>481</v>
      </c>
      <c r="H694">
        <v>4</v>
      </c>
      <c r="I694">
        <v>245</v>
      </c>
      <c r="J694" t="s">
        <v>1252</v>
      </c>
      <c r="K694" t="s">
        <v>455</v>
      </c>
      <c r="L694" s="103">
        <v>120926</v>
      </c>
      <c r="M694">
        <v>0</v>
      </c>
      <c r="N694" t="s">
        <v>1253</v>
      </c>
      <c r="O694" t="s">
        <v>545</v>
      </c>
      <c r="P694" t="s">
        <v>458</v>
      </c>
      <c r="R694">
        <v>0</v>
      </c>
      <c r="S694" t="s">
        <v>459</v>
      </c>
      <c r="T694" t="s">
        <v>458</v>
      </c>
      <c r="U694" t="s">
        <v>460</v>
      </c>
      <c r="V694" t="s">
        <v>458</v>
      </c>
    </row>
    <row r="695" spans="1:22" x14ac:dyDescent="0.2">
      <c r="A695" s="102">
        <v>43108</v>
      </c>
      <c r="B695" t="s">
        <v>1251</v>
      </c>
      <c r="C695" t="s">
        <v>541</v>
      </c>
      <c r="D695" s="58">
        <v>708.17</v>
      </c>
      <c r="E695" t="s">
        <v>452</v>
      </c>
      <c r="F695">
        <v>3002</v>
      </c>
      <c r="G695" t="s">
        <v>731</v>
      </c>
      <c r="H695">
        <v>20</v>
      </c>
      <c r="I695">
        <v>245</v>
      </c>
      <c r="J695" t="s">
        <v>1252</v>
      </c>
      <c r="K695" t="s">
        <v>455</v>
      </c>
      <c r="L695" s="103">
        <v>169207</v>
      </c>
      <c r="M695">
        <v>0</v>
      </c>
      <c r="N695" t="s">
        <v>1254</v>
      </c>
      <c r="O695" t="s">
        <v>545</v>
      </c>
      <c r="P695" t="s">
        <v>458</v>
      </c>
      <c r="R695">
        <v>0</v>
      </c>
      <c r="S695" t="s">
        <v>459</v>
      </c>
      <c r="T695" t="s">
        <v>458</v>
      </c>
      <c r="U695" t="s">
        <v>460</v>
      </c>
      <c r="V695" t="s">
        <v>458</v>
      </c>
    </row>
    <row r="696" spans="1:22" x14ac:dyDescent="0.2">
      <c r="A696" s="102">
        <v>43108</v>
      </c>
      <c r="B696" t="s">
        <v>1251</v>
      </c>
      <c r="C696" t="s">
        <v>541</v>
      </c>
      <c r="D696" s="58">
        <v>708.17</v>
      </c>
      <c r="E696" t="s">
        <v>452</v>
      </c>
      <c r="F696">
        <v>3011</v>
      </c>
      <c r="G696" t="s">
        <v>487</v>
      </c>
      <c r="H696">
        <v>20</v>
      </c>
      <c r="I696">
        <v>245</v>
      </c>
      <c r="J696" t="s">
        <v>1252</v>
      </c>
      <c r="K696" t="s">
        <v>455</v>
      </c>
      <c r="L696" s="103">
        <v>115059</v>
      </c>
      <c r="M696">
        <v>0</v>
      </c>
      <c r="N696" t="s">
        <v>1255</v>
      </c>
      <c r="O696" t="s">
        <v>545</v>
      </c>
      <c r="P696" t="s">
        <v>458</v>
      </c>
      <c r="R696">
        <v>0</v>
      </c>
      <c r="S696" t="s">
        <v>459</v>
      </c>
      <c r="T696" t="s">
        <v>458</v>
      </c>
      <c r="U696" t="s">
        <v>460</v>
      </c>
      <c r="V696" t="s">
        <v>458</v>
      </c>
    </row>
    <row r="697" spans="1:22" x14ac:dyDescent="0.2">
      <c r="A697" s="102">
        <v>43115</v>
      </c>
      <c r="B697" t="s">
        <v>1251</v>
      </c>
      <c r="C697" t="s">
        <v>541</v>
      </c>
      <c r="D697" s="58">
        <v>708.17</v>
      </c>
      <c r="E697" t="s">
        <v>452</v>
      </c>
      <c r="F697">
        <v>3011</v>
      </c>
      <c r="G697" t="s">
        <v>487</v>
      </c>
      <c r="H697">
        <v>16</v>
      </c>
      <c r="I697">
        <v>245</v>
      </c>
      <c r="J697" t="s">
        <v>1252</v>
      </c>
      <c r="K697" t="s">
        <v>455</v>
      </c>
      <c r="L697" s="103">
        <v>115059</v>
      </c>
      <c r="M697">
        <v>0</v>
      </c>
      <c r="N697" t="s">
        <v>1256</v>
      </c>
      <c r="O697" t="s">
        <v>545</v>
      </c>
      <c r="P697" t="s">
        <v>458</v>
      </c>
      <c r="R697">
        <v>0</v>
      </c>
      <c r="S697" t="s">
        <v>459</v>
      </c>
      <c r="T697" t="s">
        <v>458</v>
      </c>
      <c r="U697" t="s">
        <v>460</v>
      </c>
      <c r="V697" t="s">
        <v>458</v>
      </c>
    </row>
    <row r="698" spans="1:22" x14ac:dyDescent="0.2">
      <c r="A698" s="102">
        <v>43129</v>
      </c>
      <c r="B698" t="s">
        <v>1251</v>
      </c>
      <c r="C698" t="s">
        <v>541</v>
      </c>
      <c r="D698" s="58">
        <v>708.17</v>
      </c>
      <c r="E698" t="s">
        <v>452</v>
      </c>
      <c r="F698">
        <v>3002</v>
      </c>
      <c r="G698" t="s">
        <v>731</v>
      </c>
      <c r="H698">
        <v>14</v>
      </c>
      <c r="I698">
        <v>245</v>
      </c>
      <c r="J698" t="s">
        <v>1252</v>
      </c>
      <c r="K698" t="s">
        <v>455</v>
      </c>
      <c r="L698" s="103">
        <v>169207</v>
      </c>
      <c r="M698">
        <v>0</v>
      </c>
      <c r="N698" t="s">
        <v>1257</v>
      </c>
      <c r="O698" t="s">
        <v>545</v>
      </c>
      <c r="P698" t="s">
        <v>458</v>
      </c>
      <c r="R698">
        <v>0</v>
      </c>
      <c r="S698" t="s">
        <v>459</v>
      </c>
      <c r="T698" t="s">
        <v>458</v>
      </c>
      <c r="U698" t="s">
        <v>460</v>
      </c>
      <c r="V698" t="s">
        <v>458</v>
      </c>
    </row>
    <row r="699" spans="1:22" x14ac:dyDescent="0.2">
      <c r="A699" s="102">
        <v>43129</v>
      </c>
      <c r="B699" t="s">
        <v>1251</v>
      </c>
      <c r="C699" t="s">
        <v>541</v>
      </c>
      <c r="D699" s="58">
        <v>708.17</v>
      </c>
      <c r="E699" t="s">
        <v>452</v>
      </c>
      <c r="F699">
        <v>3007</v>
      </c>
      <c r="G699" t="s">
        <v>605</v>
      </c>
      <c r="H699">
        <v>18</v>
      </c>
      <c r="I699">
        <v>245</v>
      </c>
      <c r="J699" t="s">
        <v>1252</v>
      </c>
      <c r="K699" t="s">
        <v>455</v>
      </c>
      <c r="L699" s="103">
        <v>138968</v>
      </c>
      <c r="M699">
        <v>0</v>
      </c>
      <c r="N699" t="s">
        <v>1258</v>
      </c>
      <c r="O699" t="s">
        <v>545</v>
      </c>
      <c r="P699" t="s">
        <v>458</v>
      </c>
      <c r="R699">
        <v>0</v>
      </c>
      <c r="S699" t="s">
        <v>459</v>
      </c>
      <c r="T699" t="s">
        <v>458</v>
      </c>
      <c r="U699" t="s">
        <v>460</v>
      </c>
      <c r="V699" t="s">
        <v>458</v>
      </c>
    </row>
    <row r="700" spans="1:22" x14ac:dyDescent="0.2">
      <c r="A700" s="102">
        <v>43132</v>
      </c>
      <c r="B700" t="s">
        <v>1251</v>
      </c>
      <c r="C700" t="s">
        <v>541</v>
      </c>
      <c r="D700" s="58">
        <v>708.17</v>
      </c>
      <c r="E700" t="s">
        <v>452</v>
      </c>
      <c r="F700">
        <v>3002</v>
      </c>
      <c r="G700" t="s">
        <v>731</v>
      </c>
      <c r="H700">
        <v>12</v>
      </c>
      <c r="I700">
        <v>245</v>
      </c>
      <c r="J700" t="s">
        <v>1252</v>
      </c>
      <c r="K700" t="s">
        <v>455</v>
      </c>
      <c r="L700" s="103">
        <v>169207</v>
      </c>
      <c r="M700">
        <v>0</v>
      </c>
      <c r="N700" t="s">
        <v>1259</v>
      </c>
      <c r="O700" t="s">
        <v>545</v>
      </c>
      <c r="P700" t="s">
        <v>458</v>
      </c>
      <c r="R700">
        <v>0</v>
      </c>
      <c r="S700" t="s">
        <v>459</v>
      </c>
      <c r="T700" t="s">
        <v>458</v>
      </c>
      <c r="U700" t="s">
        <v>460</v>
      </c>
      <c r="V700" t="s">
        <v>458</v>
      </c>
    </row>
    <row r="701" spans="1:22" x14ac:dyDescent="0.2">
      <c r="A701" s="102">
        <v>43132</v>
      </c>
      <c r="B701" t="s">
        <v>1251</v>
      </c>
      <c r="C701" t="s">
        <v>541</v>
      </c>
      <c r="D701" s="58">
        <v>708.17</v>
      </c>
      <c r="E701" t="s">
        <v>452</v>
      </c>
      <c r="F701">
        <v>3009</v>
      </c>
      <c r="G701" t="s">
        <v>481</v>
      </c>
      <c r="H701">
        <v>15</v>
      </c>
      <c r="I701">
        <v>245</v>
      </c>
      <c r="J701" t="s">
        <v>1252</v>
      </c>
      <c r="K701" t="s">
        <v>455</v>
      </c>
      <c r="L701" s="103">
        <v>120926</v>
      </c>
      <c r="M701">
        <v>0</v>
      </c>
      <c r="N701" t="s">
        <v>1260</v>
      </c>
      <c r="O701" t="s">
        <v>545</v>
      </c>
      <c r="P701" t="s">
        <v>458</v>
      </c>
      <c r="R701">
        <v>0</v>
      </c>
      <c r="S701" t="s">
        <v>459</v>
      </c>
      <c r="T701" t="s">
        <v>458</v>
      </c>
      <c r="U701" t="s">
        <v>460</v>
      </c>
      <c r="V701" t="s">
        <v>458</v>
      </c>
    </row>
    <row r="702" spans="1:22" x14ac:dyDescent="0.2">
      <c r="A702" s="102">
        <v>43136</v>
      </c>
      <c r="B702" t="s">
        <v>1251</v>
      </c>
      <c r="C702" t="s">
        <v>541</v>
      </c>
      <c r="D702" s="58">
        <v>708.17</v>
      </c>
      <c r="E702" t="s">
        <v>452</v>
      </c>
      <c r="F702">
        <v>3009</v>
      </c>
      <c r="G702" t="s">
        <v>481</v>
      </c>
      <c r="H702">
        <v>9</v>
      </c>
      <c r="I702">
        <v>245</v>
      </c>
      <c r="J702" t="s">
        <v>1252</v>
      </c>
      <c r="K702" t="s">
        <v>455</v>
      </c>
      <c r="L702" s="103">
        <v>120926</v>
      </c>
      <c r="M702">
        <v>0</v>
      </c>
      <c r="N702" t="s">
        <v>1261</v>
      </c>
      <c r="O702" t="s">
        <v>545</v>
      </c>
      <c r="P702" t="s">
        <v>458</v>
      </c>
      <c r="R702">
        <v>0</v>
      </c>
      <c r="S702" t="s">
        <v>459</v>
      </c>
      <c r="T702" t="s">
        <v>458</v>
      </c>
      <c r="U702" t="s">
        <v>460</v>
      </c>
      <c r="V702" t="s">
        <v>458</v>
      </c>
    </row>
    <row r="703" spans="1:22" x14ac:dyDescent="0.2">
      <c r="A703" s="102">
        <v>43136</v>
      </c>
      <c r="B703" t="s">
        <v>1251</v>
      </c>
      <c r="C703" t="s">
        <v>541</v>
      </c>
      <c r="D703" s="58">
        <v>708.17</v>
      </c>
      <c r="E703" t="s">
        <v>452</v>
      </c>
      <c r="F703">
        <v>3006</v>
      </c>
      <c r="G703" t="s">
        <v>736</v>
      </c>
      <c r="H703">
        <v>16</v>
      </c>
      <c r="I703">
        <v>245</v>
      </c>
      <c r="J703" t="s">
        <v>1252</v>
      </c>
      <c r="K703" t="s">
        <v>455</v>
      </c>
      <c r="L703" s="103">
        <v>143812</v>
      </c>
      <c r="M703">
        <v>0</v>
      </c>
      <c r="N703" t="s">
        <v>1262</v>
      </c>
      <c r="O703" t="s">
        <v>545</v>
      </c>
      <c r="P703" t="s">
        <v>458</v>
      </c>
      <c r="R703">
        <v>0</v>
      </c>
      <c r="S703" t="s">
        <v>459</v>
      </c>
      <c r="T703" t="s">
        <v>458</v>
      </c>
      <c r="U703" t="s">
        <v>460</v>
      </c>
      <c r="V703" t="s">
        <v>458</v>
      </c>
    </row>
    <row r="704" spans="1:22" x14ac:dyDescent="0.2">
      <c r="A704" s="102">
        <v>43136</v>
      </c>
      <c r="B704" t="s">
        <v>1251</v>
      </c>
      <c r="C704" t="s">
        <v>541</v>
      </c>
      <c r="D704" s="58">
        <v>708.17</v>
      </c>
      <c r="E704" t="s">
        <v>452</v>
      </c>
      <c r="F704">
        <v>3013</v>
      </c>
      <c r="G704" t="s">
        <v>676</v>
      </c>
      <c r="H704">
        <v>16</v>
      </c>
      <c r="I704">
        <v>245</v>
      </c>
      <c r="J704" t="s">
        <v>1252</v>
      </c>
      <c r="K704" t="s">
        <v>455</v>
      </c>
      <c r="L704" s="103">
        <v>99460</v>
      </c>
      <c r="M704">
        <v>0</v>
      </c>
      <c r="N704" t="s">
        <v>1263</v>
      </c>
      <c r="O704" t="s">
        <v>545</v>
      </c>
      <c r="P704" t="s">
        <v>458</v>
      </c>
      <c r="R704">
        <v>0</v>
      </c>
      <c r="S704" t="s">
        <v>459</v>
      </c>
      <c r="T704" t="s">
        <v>458</v>
      </c>
      <c r="U704" t="s">
        <v>460</v>
      </c>
      <c r="V704" t="s">
        <v>458</v>
      </c>
    </row>
    <row r="705" spans="1:22" x14ac:dyDescent="0.2">
      <c r="A705" s="102">
        <v>43136</v>
      </c>
      <c r="B705" t="s">
        <v>1251</v>
      </c>
      <c r="C705" t="s">
        <v>541</v>
      </c>
      <c r="D705" s="58">
        <v>708.17</v>
      </c>
      <c r="E705" t="s">
        <v>452</v>
      </c>
      <c r="F705">
        <v>3007</v>
      </c>
      <c r="G705" t="s">
        <v>605</v>
      </c>
      <c r="H705">
        <v>21</v>
      </c>
      <c r="I705">
        <v>245</v>
      </c>
      <c r="J705" t="s">
        <v>1252</v>
      </c>
      <c r="K705" t="s">
        <v>455</v>
      </c>
      <c r="L705" s="103">
        <v>138968</v>
      </c>
      <c r="M705">
        <v>0</v>
      </c>
      <c r="N705" t="s">
        <v>1264</v>
      </c>
      <c r="O705" t="s">
        <v>545</v>
      </c>
      <c r="P705" t="s">
        <v>458</v>
      </c>
      <c r="R705">
        <v>0</v>
      </c>
      <c r="S705" t="s">
        <v>459</v>
      </c>
      <c r="T705" t="s">
        <v>458</v>
      </c>
      <c r="U705" t="s">
        <v>460</v>
      </c>
      <c r="V705" t="s">
        <v>458</v>
      </c>
    </row>
    <row r="706" spans="1:22" x14ac:dyDescent="0.2">
      <c r="A706" s="102">
        <v>43136</v>
      </c>
      <c r="B706" t="s">
        <v>1251</v>
      </c>
      <c r="C706" t="s">
        <v>541</v>
      </c>
      <c r="D706" s="58">
        <v>708.17</v>
      </c>
      <c r="E706" t="s">
        <v>452</v>
      </c>
      <c r="F706">
        <v>3002</v>
      </c>
      <c r="G706" t="s">
        <v>731</v>
      </c>
      <c r="H706">
        <v>35</v>
      </c>
      <c r="I706">
        <v>245</v>
      </c>
      <c r="J706" t="s">
        <v>1252</v>
      </c>
      <c r="K706" t="s">
        <v>455</v>
      </c>
      <c r="L706" s="103">
        <v>169207</v>
      </c>
      <c r="M706">
        <v>0</v>
      </c>
      <c r="N706" t="s">
        <v>1265</v>
      </c>
      <c r="O706" t="s">
        <v>545</v>
      </c>
      <c r="P706" t="s">
        <v>458</v>
      </c>
      <c r="R706">
        <v>0</v>
      </c>
      <c r="S706" t="s">
        <v>459</v>
      </c>
      <c r="T706" t="s">
        <v>458</v>
      </c>
      <c r="U706" t="s">
        <v>460</v>
      </c>
      <c r="V706" t="s">
        <v>458</v>
      </c>
    </row>
    <row r="707" spans="1:22" x14ac:dyDescent="0.2">
      <c r="A707" s="102">
        <v>43136</v>
      </c>
      <c r="B707" t="s">
        <v>1251</v>
      </c>
      <c r="C707" t="s">
        <v>541</v>
      </c>
      <c r="D707" s="58">
        <v>708.17</v>
      </c>
      <c r="E707" t="s">
        <v>452</v>
      </c>
      <c r="F707">
        <v>3011</v>
      </c>
      <c r="G707" t="s">
        <v>487</v>
      </c>
      <c r="H707">
        <v>36</v>
      </c>
      <c r="I707">
        <v>245</v>
      </c>
      <c r="J707" t="s">
        <v>1252</v>
      </c>
      <c r="K707" t="s">
        <v>455</v>
      </c>
      <c r="L707" s="103">
        <v>115059</v>
      </c>
      <c r="M707">
        <v>0</v>
      </c>
      <c r="N707" t="s">
        <v>1266</v>
      </c>
      <c r="O707" t="s">
        <v>545</v>
      </c>
      <c r="P707" t="s">
        <v>458</v>
      </c>
      <c r="R707">
        <v>0</v>
      </c>
      <c r="S707" t="s">
        <v>459</v>
      </c>
      <c r="T707" t="s">
        <v>458</v>
      </c>
      <c r="U707" t="s">
        <v>460</v>
      </c>
      <c r="V707" t="s">
        <v>458</v>
      </c>
    </row>
    <row r="708" spans="1:22" x14ac:dyDescent="0.2">
      <c r="A708" s="102">
        <v>43143</v>
      </c>
      <c r="B708" t="s">
        <v>1251</v>
      </c>
      <c r="C708" t="s">
        <v>541</v>
      </c>
      <c r="D708" s="58">
        <v>708.17</v>
      </c>
      <c r="E708" t="s">
        <v>452</v>
      </c>
      <c r="F708">
        <v>3007</v>
      </c>
      <c r="G708" t="s">
        <v>605</v>
      </c>
      <c r="H708">
        <v>3</v>
      </c>
      <c r="I708">
        <v>245</v>
      </c>
      <c r="J708" t="s">
        <v>1252</v>
      </c>
      <c r="K708" t="s">
        <v>455</v>
      </c>
      <c r="L708" s="103">
        <v>138968</v>
      </c>
      <c r="M708">
        <v>0</v>
      </c>
      <c r="N708" t="s">
        <v>1267</v>
      </c>
      <c r="O708" t="s">
        <v>545</v>
      </c>
      <c r="P708" t="s">
        <v>458</v>
      </c>
      <c r="R708">
        <v>0</v>
      </c>
      <c r="S708" t="s">
        <v>459</v>
      </c>
      <c r="T708" t="s">
        <v>458</v>
      </c>
      <c r="U708" t="s">
        <v>460</v>
      </c>
      <c r="V708" t="s">
        <v>458</v>
      </c>
    </row>
    <row r="709" spans="1:22" x14ac:dyDescent="0.2">
      <c r="A709" s="102">
        <v>43143</v>
      </c>
      <c r="B709" t="s">
        <v>1251</v>
      </c>
      <c r="C709" t="s">
        <v>541</v>
      </c>
      <c r="D709" s="58">
        <v>708.17</v>
      </c>
      <c r="E709" t="s">
        <v>452</v>
      </c>
      <c r="F709">
        <v>3013</v>
      </c>
      <c r="G709" t="s">
        <v>676</v>
      </c>
      <c r="H709">
        <v>4</v>
      </c>
      <c r="I709">
        <v>245</v>
      </c>
      <c r="J709" t="s">
        <v>1252</v>
      </c>
      <c r="K709" t="s">
        <v>455</v>
      </c>
      <c r="L709" s="103">
        <v>99460</v>
      </c>
      <c r="M709">
        <v>0</v>
      </c>
      <c r="N709" t="s">
        <v>1268</v>
      </c>
      <c r="O709" t="s">
        <v>545</v>
      </c>
      <c r="P709" t="s">
        <v>458</v>
      </c>
      <c r="R709">
        <v>0</v>
      </c>
      <c r="S709" t="s">
        <v>459</v>
      </c>
      <c r="T709" t="s">
        <v>458</v>
      </c>
      <c r="U709" t="s">
        <v>460</v>
      </c>
      <c r="V709" t="s">
        <v>458</v>
      </c>
    </row>
    <row r="710" spans="1:22" x14ac:dyDescent="0.2">
      <c r="A710" s="102">
        <v>43143</v>
      </c>
      <c r="B710" t="s">
        <v>1251</v>
      </c>
      <c r="C710" t="s">
        <v>541</v>
      </c>
      <c r="D710" s="58">
        <v>708.17</v>
      </c>
      <c r="E710" t="s">
        <v>452</v>
      </c>
      <c r="F710">
        <v>3011</v>
      </c>
      <c r="G710" t="s">
        <v>487</v>
      </c>
      <c r="H710">
        <v>5</v>
      </c>
      <c r="I710">
        <v>245</v>
      </c>
      <c r="J710" t="s">
        <v>1252</v>
      </c>
      <c r="K710" t="s">
        <v>455</v>
      </c>
      <c r="L710" s="103">
        <v>115059</v>
      </c>
      <c r="M710">
        <v>0</v>
      </c>
      <c r="N710" t="s">
        <v>1269</v>
      </c>
      <c r="O710" t="s">
        <v>545</v>
      </c>
      <c r="P710" t="s">
        <v>458</v>
      </c>
      <c r="R710">
        <v>0</v>
      </c>
      <c r="S710" t="s">
        <v>459</v>
      </c>
      <c r="T710" t="s">
        <v>458</v>
      </c>
      <c r="U710" t="s">
        <v>460</v>
      </c>
      <c r="V710" t="s">
        <v>458</v>
      </c>
    </row>
    <row r="711" spans="1:22" x14ac:dyDescent="0.2">
      <c r="A711" s="102">
        <v>43143</v>
      </c>
      <c r="B711" t="s">
        <v>1251</v>
      </c>
      <c r="C711" t="s">
        <v>541</v>
      </c>
      <c r="D711" s="58">
        <v>708.17</v>
      </c>
      <c r="E711" t="s">
        <v>452</v>
      </c>
      <c r="F711">
        <v>3006</v>
      </c>
      <c r="G711" t="s">
        <v>736</v>
      </c>
      <c r="H711">
        <v>16</v>
      </c>
      <c r="I711">
        <v>245</v>
      </c>
      <c r="J711" t="s">
        <v>1252</v>
      </c>
      <c r="K711" t="s">
        <v>455</v>
      </c>
      <c r="L711" s="103">
        <v>143812</v>
      </c>
      <c r="M711">
        <v>0</v>
      </c>
      <c r="N711" t="s">
        <v>1270</v>
      </c>
      <c r="O711" t="s">
        <v>545</v>
      </c>
      <c r="P711" t="s">
        <v>458</v>
      </c>
      <c r="R711">
        <v>0</v>
      </c>
      <c r="S711" t="s">
        <v>459</v>
      </c>
      <c r="T711" t="s">
        <v>458</v>
      </c>
      <c r="U711" t="s">
        <v>460</v>
      </c>
      <c r="V711" t="s">
        <v>458</v>
      </c>
    </row>
    <row r="712" spans="1:22" x14ac:dyDescent="0.2">
      <c r="A712" s="102">
        <v>43143</v>
      </c>
      <c r="B712" t="s">
        <v>1251</v>
      </c>
      <c r="C712" t="s">
        <v>541</v>
      </c>
      <c r="D712" s="58">
        <v>708.17</v>
      </c>
      <c r="E712" t="s">
        <v>452</v>
      </c>
      <c r="F712">
        <v>3002</v>
      </c>
      <c r="G712" t="s">
        <v>731</v>
      </c>
      <c r="H712">
        <v>22</v>
      </c>
      <c r="I712">
        <v>245</v>
      </c>
      <c r="J712" t="s">
        <v>1252</v>
      </c>
      <c r="K712" t="s">
        <v>455</v>
      </c>
      <c r="L712" s="103">
        <v>169207</v>
      </c>
      <c r="M712">
        <v>0</v>
      </c>
      <c r="N712" t="s">
        <v>1271</v>
      </c>
      <c r="O712" t="s">
        <v>545</v>
      </c>
      <c r="P712" t="s">
        <v>458</v>
      </c>
      <c r="R712">
        <v>0</v>
      </c>
      <c r="S712" t="s">
        <v>459</v>
      </c>
      <c r="T712" t="s">
        <v>458</v>
      </c>
      <c r="U712" t="s">
        <v>460</v>
      </c>
      <c r="V712" t="s">
        <v>458</v>
      </c>
    </row>
    <row r="713" spans="1:22" x14ac:dyDescent="0.2">
      <c r="A713" s="102">
        <v>43143</v>
      </c>
      <c r="B713" t="s">
        <v>1251</v>
      </c>
      <c r="C713" t="s">
        <v>541</v>
      </c>
      <c r="D713" s="58">
        <v>708.17</v>
      </c>
      <c r="E713" t="s">
        <v>452</v>
      </c>
      <c r="F713">
        <v>3009</v>
      </c>
      <c r="G713" t="s">
        <v>481</v>
      </c>
      <c r="H713">
        <v>32</v>
      </c>
      <c r="I713">
        <v>245</v>
      </c>
      <c r="J713" t="s">
        <v>1252</v>
      </c>
      <c r="K713" t="s">
        <v>455</v>
      </c>
      <c r="L713" s="103">
        <v>120926</v>
      </c>
      <c r="M713">
        <v>0</v>
      </c>
      <c r="N713" t="s">
        <v>1272</v>
      </c>
      <c r="O713" t="s">
        <v>545</v>
      </c>
      <c r="P713" t="s">
        <v>458</v>
      </c>
      <c r="R713">
        <v>0</v>
      </c>
      <c r="S713" t="s">
        <v>459</v>
      </c>
      <c r="T713" t="s">
        <v>458</v>
      </c>
      <c r="U713" t="s">
        <v>460</v>
      </c>
      <c r="V713" t="s">
        <v>458</v>
      </c>
    </row>
    <row r="714" spans="1:22" x14ac:dyDescent="0.2">
      <c r="A714" s="102">
        <v>43213</v>
      </c>
      <c r="B714" t="s">
        <v>1251</v>
      </c>
      <c r="C714" t="s">
        <v>541</v>
      </c>
      <c r="D714" s="58">
        <v>708.17</v>
      </c>
      <c r="E714" t="s">
        <v>452</v>
      </c>
      <c r="F714">
        <v>3002</v>
      </c>
      <c r="G714" t="s">
        <v>731</v>
      </c>
      <c r="H714">
        <v>3</v>
      </c>
      <c r="I714">
        <v>245</v>
      </c>
      <c r="J714" t="s">
        <v>1252</v>
      </c>
      <c r="K714" t="s">
        <v>455</v>
      </c>
      <c r="L714" s="103">
        <v>169207</v>
      </c>
      <c r="M714">
        <v>0</v>
      </c>
      <c r="N714" t="s">
        <v>1273</v>
      </c>
      <c r="O714" t="s">
        <v>545</v>
      </c>
      <c r="P714" t="s">
        <v>458</v>
      </c>
      <c r="R714">
        <v>0</v>
      </c>
      <c r="S714" t="s">
        <v>459</v>
      </c>
      <c r="T714" t="s">
        <v>458</v>
      </c>
      <c r="U714" t="s">
        <v>460</v>
      </c>
      <c r="V714" t="s">
        <v>458</v>
      </c>
    </row>
    <row r="715" spans="1:22" x14ac:dyDescent="0.2">
      <c r="A715" s="102">
        <v>43213</v>
      </c>
      <c r="B715" t="s">
        <v>1251</v>
      </c>
      <c r="C715" t="s">
        <v>541</v>
      </c>
      <c r="D715" s="58">
        <v>708.17</v>
      </c>
      <c r="E715" t="s">
        <v>452</v>
      </c>
      <c r="F715">
        <v>3012</v>
      </c>
      <c r="G715" t="s">
        <v>603</v>
      </c>
      <c r="H715">
        <v>8</v>
      </c>
      <c r="I715">
        <v>245</v>
      </c>
      <c r="J715" t="s">
        <v>1252</v>
      </c>
      <c r="K715" t="s">
        <v>455</v>
      </c>
      <c r="L715" s="103">
        <v>109895</v>
      </c>
      <c r="M715">
        <v>0</v>
      </c>
      <c r="N715" t="s">
        <v>1274</v>
      </c>
      <c r="O715" t="s">
        <v>545</v>
      </c>
      <c r="P715" t="s">
        <v>458</v>
      </c>
      <c r="R715">
        <v>0</v>
      </c>
      <c r="S715" t="s">
        <v>459</v>
      </c>
      <c r="T715" t="s">
        <v>458</v>
      </c>
      <c r="U715" t="s">
        <v>460</v>
      </c>
      <c r="V715" t="s">
        <v>458</v>
      </c>
    </row>
    <row r="716" spans="1:22" x14ac:dyDescent="0.2">
      <c r="A716" s="102">
        <v>43221</v>
      </c>
      <c r="B716" t="s">
        <v>1251</v>
      </c>
      <c r="C716" t="s">
        <v>541</v>
      </c>
      <c r="D716" s="58">
        <v>708.17</v>
      </c>
      <c r="E716" t="s">
        <v>452</v>
      </c>
      <c r="F716">
        <v>3002</v>
      </c>
      <c r="G716" t="s">
        <v>731</v>
      </c>
      <c r="H716">
        <v>1</v>
      </c>
      <c r="I716">
        <v>245</v>
      </c>
      <c r="J716" t="s">
        <v>1252</v>
      </c>
      <c r="K716" t="s">
        <v>455</v>
      </c>
      <c r="L716" s="103">
        <v>169207</v>
      </c>
      <c r="M716">
        <v>0</v>
      </c>
      <c r="N716" t="s">
        <v>1275</v>
      </c>
      <c r="O716" t="s">
        <v>545</v>
      </c>
      <c r="P716" t="s">
        <v>458</v>
      </c>
      <c r="R716">
        <v>0</v>
      </c>
      <c r="S716" t="s">
        <v>459</v>
      </c>
      <c r="T716" t="s">
        <v>458</v>
      </c>
      <c r="U716" t="s">
        <v>460</v>
      </c>
      <c r="V716" t="s">
        <v>458</v>
      </c>
    </row>
    <row r="717" spans="1:22" x14ac:dyDescent="0.2">
      <c r="A717" s="102">
        <v>43227</v>
      </c>
      <c r="B717" t="s">
        <v>1251</v>
      </c>
      <c r="C717" t="s">
        <v>541</v>
      </c>
      <c r="D717" s="58">
        <v>708.17</v>
      </c>
      <c r="E717" t="s">
        <v>452</v>
      </c>
      <c r="F717">
        <v>3002</v>
      </c>
      <c r="G717" t="s">
        <v>731</v>
      </c>
      <c r="H717">
        <v>17</v>
      </c>
      <c r="I717">
        <v>245</v>
      </c>
      <c r="J717" t="s">
        <v>1252</v>
      </c>
      <c r="K717" t="s">
        <v>455</v>
      </c>
      <c r="L717" s="103">
        <v>169207</v>
      </c>
      <c r="M717">
        <v>0</v>
      </c>
      <c r="N717" t="s">
        <v>1276</v>
      </c>
      <c r="O717" t="s">
        <v>545</v>
      </c>
      <c r="P717" t="s">
        <v>458</v>
      </c>
      <c r="R717">
        <v>0</v>
      </c>
      <c r="S717" t="s">
        <v>459</v>
      </c>
      <c r="T717" t="s">
        <v>458</v>
      </c>
      <c r="U717" t="s">
        <v>460</v>
      </c>
      <c r="V717" t="s">
        <v>458</v>
      </c>
    </row>
    <row r="718" spans="1:22" x14ac:dyDescent="0.2">
      <c r="A718" s="102">
        <v>43227</v>
      </c>
      <c r="B718" t="s">
        <v>1251</v>
      </c>
      <c r="C718" t="s">
        <v>541</v>
      </c>
      <c r="D718" s="58">
        <v>708.17</v>
      </c>
      <c r="E718" t="s">
        <v>452</v>
      </c>
      <c r="F718">
        <v>3007</v>
      </c>
      <c r="G718" t="s">
        <v>605</v>
      </c>
      <c r="H718">
        <v>22</v>
      </c>
      <c r="I718">
        <v>245</v>
      </c>
      <c r="J718" t="s">
        <v>1252</v>
      </c>
      <c r="K718" t="s">
        <v>455</v>
      </c>
      <c r="L718" s="103">
        <v>138968</v>
      </c>
      <c r="M718">
        <v>0</v>
      </c>
      <c r="N718" t="s">
        <v>1277</v>
      </c>
      <c r="O718" t="s">
        <v>545</v>
      </c>
      <c r="P718" t="s">
        <v>458</v>
      </c>
      <c r="R718">
        <v>0</v>
      </c>
      <c r="S718" t="s">
        <v>459</v>
      </c>
      <c r="T718" t="s">
        <v>458</v>
      </c>
      <c r="U718" t="s">
        <v>460</v>
      </c>
      <c r="V718" t="s">
        <v>458</v>
      </c>
    </row>
    <row r="719" spans="1:22" x14ac:dyDescent="0.2">
      <c r="A719" s="102">
        <v>43234</v>
      </c>
      <c r="B719" t="s">
        <v>1251</v>
      </c>
      <c r="C719" t="s">
        <v>541</v>
      </c>
      <c r="D719" s="58">
        <v>708.17</v>
      </c>
      <c r="E719" t="s">
        <v>452</v>
      </c>
      <c r="F719">
        <v>3001</v>
      </c>
      <c r="G719" t="s">
        <v>462</v>
      </c>
      <c r="H719">
        <v>6</v>
      </c>
      <c r="I719">
        <v>245</v>
      </c>
      <c r="J719" t="s">
        <v>1252</v>
      </c>
      <c r="K719" t="s">
        <v>455</v>
      </c>
      <c r="L719" s="103">
        <v>308303</v>
      </c>
      <c r="M719">
        <v>0</v>
      </c>
      <c r="N719" t="s">
        <v>1278</v>
      </c>
      <c r="O719" t="s">
        <v>545</v>
      </c>
      <c r="P719" t="s">
        <v>458</v>
      </c>
      <c r="R719">
        <v>0</v>
      </c>
      <c r="S719" t="s">
        <v>459</v>
      </c>
      <c r="T719" t="s">
        <v>458</v>
      </c>
      <c r="U719" t="s">
        <v>460</v>
      </c>
      <c r="V719" t="s">
        <v>458</v>
      </c>
    </row>
    <row r="720" spans="1:22" x14ac:dyDescent="0.2">
      <c r="A720" s="102">
        <v>43234</v>
      </c>
      <c r="B720" t="s">
        <v>1251</v>
      </c>
      <c r="C720" t="s">
        <v>541</v>
      </c>
      <c r="D720" s="58">
        <v>708.17</v>
      </c>
      <c r="E720" t="s">
        <v>452</v>
      </c>
      <c r="F720">
        <v>3013</v>
      </c>
      <c r="G720" t="s">
        <v>676</v>
      </c>
      <c r="H720">
        <v>24</v>
      </c>
      <c r="I720">
        <v>245</v>
      </c>
      <c r="J720" t="s">
        <v>1252</v>
      </c>
      <c r="K720" t="s">
        <v>455</v>
      </c>
      <c r="L720" s="103">
        <v>99460</v>
      </c>
      <c r="M720">
        <v>0</v>
      </c>
      <c r="N720" t="s">
        <v>1279</v>
      </c>
      <c r="O720" t="s">
        <v>545</v>
      </c>
      <c r="P720" t="s">
        <v>458</v>
      </c>
      <c r="R720">
        <v>0</v>
      </c>
      <c r="S720" t="s">
        <v>459</v>
      </c>
      <c r="T720" t="s">
        <v>458</v>
      </c>
      <c r="U720" t="s">
        <v>460</v>
      </c>
      <c r="V720" t="s">
        <v>458</v>
      </c>
    </row>
    <row r="721" spans="1:22" x14ac:dyDescent="0.2">
      <c r="A721" s="102">
        <v>43234</v>
      </c>
      <c r="B721" t="s">
        <v>1251</v>
      </c>
      <c r="C721" t="s">
        <v>541</v>
      </c>
      <c r="D721" s="58">
        <v>708.17</v>
      </c>
      <c r="E721" t="s">
        <v>452</v>
      </c>
      <c r="F721">
        <v>3002</v>
      </c>
      <c r="G721" t="s">
        <v>731</v>
      </c>
      <c r="H721">
        <v>27</v>
      </c>
      <c r="I721">
        <v>245</v>
      </c>
      <c r="J721" t="s">
        <v>1252</v>
      </c>
      <c r="K721" t="s">
        <v>455</v>
      </c>
      <c r="L721" s="103">
        <v>169207</v>
      </c>
      <c r="M721">
        <v>0</v>
      </c>
      <c r="N721" t="s">
        <v>1280</v>
      </c>
      <c r="O721" t="s">
        <v>545</v>
      </c>
      <c r="P721" t="s">
        <v>458</v>
      </c>
      <c r="R721">
        <v>0</v>
      </c>
      <c r="S721" t="s">
        <v>459</v>
      </c>
      <c r="T721" t="s">
        <v>458</v>
      </c>
      <c r="U721" t="s">
        <v>460</v>
      </c>
      <c r="V721" t="s">
        <v>458</v>
      </c>
    </row>
    <row r="722" spans="1:22" x14ac:dyDescent="0.2">
      <c r="A722" s="102">
        <v>43234</v>
      </c>
      <c r="B722" t="s">
        <v>1251</v>
      </c>
      <c r="C722" t="s">
        <v>541</v>
      </c>
      <c r="D722" s="58">
        <v>708.17</v>
      </c>
      <c r="E722" t="s">
        <v>452</v>
      </c>
      <c r="F722">
        <v>3007</v>
      </c>
      <c r="G722" t="s">
        <v>605</v>
      </c>
      <c r="H722">
        <v>40</v>
      </c>
      <c r="I722">
        <v>245</v>
      </c>
      <c r="J722" t="s">
        <v>1252</v>
      </c>
      <c r="K722" t="s">
        <v>455</v>
      </c>
      <c r="L722" s="103">
        <v>138968</v>
      </c>
      <c r="M722">
        <v>0</v>
      </c>
      <c r="N722" t="s">
        <v>1281</v>
      </c>
      <c r="O722" t="s">
        <v>545</v>
      </c>
      <c r="P722" t="s">
        <v>458</v>
      </c>
      <c r="R722">
        <v>0</v>
      </c>
      <c r="S722" t="s">
        <v>459</v>
      </c>
      <c r="T722" t="s">
        <v>458</v>
      </c>
      <c r="U722" t="s">
        <v>460</v>
      </c>
      <c r="V722" t="s">
        <v>458</v>
      </c>
    </row>
    <row r="723" spans="1:22" x14ac:dyDescent="0.2">
      <c r="A723" s="102">
        <v>43241</v>
      </c>
      <c r="B723" t="s">
        <v>1251</v>
      </c>
      <c r="C723" t="s">
        <v>541</v>
      </c>
      <c r="D723" s="58">
        <v>708.17</v>
      </c>
      <c r="E723" t="s">
        <v>452</v>
      </c>
      <c r="F723">
        <v>3001</v>
      </c>
      <c r="G723" t="s">
        <v>462</v>
      </c>
      <c r="H723">
        <v>4</v>
      </c>
      <c r="I723">
        <v>245</v>
      </c>
      <c r="J723" t="s">
        <v>1252</v>
      </c>
      <c r="K723" t="s">
        <v>455</v>
      </c>
      <c r="L723" s="103">
        <v>308303</v>
      </c>
      <c r="M723">
        <v>0</v>
      </c>
      <c r="N723" t="s">
        <v>1282</v>
      </c>
      <c r="O723" t="s">
        <v>545</v>
      </c>
      <c r="P723" t="s">
        <v>458</v>
      </c>
      <c r="R723">
        <v>0</v>
      </c>
      <c r="S723" t="s">
        <v>459</v>
      </c>
      <c r="T723" t="s">
        <v>458</v>
      </c>
      <c r="U723" t="s">
        <v>460</v>
      </c>
      <c r="V723" t="s">
        <v>458</v>
      </c>
    </row>
    <row r="724" spans="1:22" x14ac:dyDescent="0.2">
      <c r="A724" s="102">
        <v>43241</v>
      </c>
      <c r="B724" t="s">
        <v>1251</v>
      </c>
      <c r="C724" t="s">
        <v>541</v>
      </c>
      <c r="D724" s="58">
        <v>708.17</v>
      </c>
      <c r="E724" t="s">
        <v>452</v>
      </c>
      <c r="F724">
        <v>3011</v>
      </c>
      <c r="G724" t="s">
        <v>487</v>
      </c>
      <c r="H724">
        <v>8</v>
      </c>
      <c r="I724">
        <v>245</v>
      </c>
      <c r="J724" t="s">
        <v>1252</v>
      </c>
      <c r="K724" t="s">
        <v>455</v>
      </c>
      <c r="L724" s="103">
        <v>115059</v>
      </c>
      <c r="M724">
        <v>0</v>
      </c>
      <c r="N724" t="s">
        <v>1283</v>
      </c>
      <c r="O724" t="s">
        <v>545</v>
      </c>
      <c r="P724" t="s">
        <v>458</v>
      </c>
      <c r="R724">
        <v>0</v>
      </c>
      <c r="S724" t="s">
        <v>459</v>
      </c>
      <c r="T724" t="s">
        <v>458</v>
      </c>
      <c r="U724" t="s">
        <v>460</v>
      </c>
      <c r="V724" t="s">
        <v>458</v>
      </c>
    </row>
    <row r="725" spans="1:22" x14ac:dyDescent="0.2">
      <c r="A725" s="102">
        <v>43241</v>
      </c>
      <c r="B725" t="s">
        <v>1251</v>
      </c>
      <c r="C725" t="s">
        <v>541</v>
      </c>
      <c r="D725" s="58">
        <v>708.17</v>
      </c>
      <c r="E725" t="s">
        <v>452</v>
      </c>
      <c r="F725">
        <v>3004</v>
      </c>
      <c r="G725" t="s">
        <v>631</v>
      </c>
      <c r="H725">
        <v>16</v>
      </c>
      <c r="I725">
        <v>245</v>
      </c>
      <c r="J725" t="s">
        <v>1252</v>
      </c>
      <c r="K725" t="s">
        <v>455</v>
      </c>
      <c r="L725" s="103">
        <v>150581</v>
      </c>
      <c r="M725">
        <v>0</v>
      </c>
      <c r="N725" t="s">
        <v>1284</v>
      </c>
      <c r="O725" t="s">
        <v>545</v>
      </c>
      <c r="P725" t="s">
        <v>458</v>
      </c>
      <c r="R725">
        <v>0</v>
      </c>
      <c r="S725" t="s">
        <v>459</v>
      </c>
      <c r="T725" t="s">
        <v>458</v>
      </c>
      <c r="U725" t="s">
        <v>460</v>
      </c>
      <c r="V725" t="s">
        <v>458</v>
      </c>
    </row>
    <row r="726" spans="1:22" x14ac:dyDescent="0.2">
      <c r="A726" s="102">
        <v>43241</v>
      </c>
      <c r="B726" t="s">
        <v>1251</v>
      </c>
      <c r="C726" t="s">
        <v>541</v>
      </c>
      <c r="D726" s="58">
        <v>708.17</v>
      </c>
      <c r="E726" t="s">
        <v>452</v>
      </c>
      <c r="F726">
        <v>3013</v>
      </c>
      <c r="G726" t="s">
        <v>676</v>
      </c>
      <c r="H726">
        <v>37</v>
      </c>
      <c r="I726">
        <v>245</v>
      </c>
      <c r="J726" t="s">
        <v>1252</v>
      </c>
      <c r="K726" t="s">
        <v>455</v>
      </c>
      <c r="L726" s="103">
        <v>99460</v>
      </c>
      <c r="M726">
        <v>0</v>
      </c>
      <c r="N726" t="s">
        <v>1285</v>
      </c>
      <c r="O726" t="s">
        <v>545</v>
      </c>
      <c r="P726" t="s">
        <v>458</v>
      </c>
      <c r="R726">
        <v>0</v>
      </c>
      <c r="S726" t="s">
        <v>459</v>
      </c>
      <c r="T726" t="s">
        <v>458</v>
      </c>
      <c r="U726" t="s">
        <v>460</v>
      </c>
      <c r="V726" t="s">
        <v>458</v>
      </c>
    </row>
    <row r="727" spans="1:22" x14ac:dyDescent="0.2">
      <c r="A727" s="102">
        <v>43241</v>
      </c>
      <c r="B727" t="s">
        <v>1251</v>
      </c>
      <c r="C727" t="s">
        <v>541</v>
      </c>
      <c r="D727" s="58">
        <v>708.17</v>
      </c>
      <c r="E727" t="s">
        <v>452</v>
      </c>
      <c r="F727">
        <v>3002</v>
      </c>
      <c r="G727" t="s">
        <v>731</v>
      </c>
      <c r="H727">
        <v>42</v>
      </c>
      <c r="I727">
        <v>245</v>
      </c>
      <c r="J727" t="s">
        <v>1252</v>
      </c>
      <c r="K727" t="s">
        <v>455</v>
      </c>
      <c r="L727" s="103">
        <v>169207</v>
      </c>
      <c r="M727">
        <v>0</v>
      </c>
      <c r="N727" t="s">
        <v>1286</v>
      </c>
      <c r="O727" t="s">
        <v>545</v>
      </c>
      <c r="P727" t="s">
        <v>458</v>
      </c>
      <c r="R727">
        <v>0</v>
      </c>
      <c r="S727" t="s">
        <v>459</v>
      </c>
      <c r="T727" t="s">
        <v>458</v>
      </c>
      <c r="U727" t="s">
        <v>460</v>
      </c>
      <c r="V727" t="s">
        <v>458</v>
      </c>
    </row>
    <row r="728" spans="1:22" x14ac:dyDescent="0.2">
      <c r="A728" s="102">
        <v>43241</v>
      </c>
      <c r="B728" t="s">
        <v>1251</v>
      </c>
      <c r="C728" t="s">
        <v>541</v>
      </c>
      <c r="D728" s="58">
        <v>708.17</v>
      </c>
      <c r="E728" t="s">
        <v>452</v>
      </c>
      <c r="F728">
        <v>3007</v>
      </c>
      <c r="G728" t="s">
        <v>605</v>
      </c>
      <c r="H728">
        <v>49</v>
      </c>
      <c r="I728">
        <v>245</v>
      </c>
      <c r="J728" t="s">
        <v>1252</v>
      </c>
      <c r="K728" t="s">
        <v>455</v>
      </c>
      <c r="L728" s="103">
        <v>138968</v>
      </c>
      <c r="M728">
        <v>0</v>
      </c>
      <c r="N728" t="s">
        <v>1287</v>
      </c>
      <c r="O728" t="s">
        <v>545</v>
      </c>
      <c r="P728" t="s">
        <v>458</v>
      </c>
      <c r="R728">
        <v>0</v>
      </c>
      <c r="S728" t="s">
        <v>459</v>
      </c>
      <c r="T728" t="s">
        <v>458</v>
      </c>
      <c r="U728" t="s">
        <v>460</v>
      </c>
      <c r="V728" t="s">
        <v>458</v>
      </c>
    </row>
    <row r="729" spans="1:22" x14ac:dyDescent="0.2">
      <c r="A729" s="102">
        <v>43248</v>
      </c>
      <c r="B729" t="s">
        <v>1251</v>
      </c>
      <c r="C729" t="s">
        <v>541</v>
      </c>
      <c r="D729" s="58">
        <v>708.17</v>
      </c>
      <c r="E729" t="s">
        <v>452</v>
      </c>
      <c r="F729">
        <v>3007</v>
      </c>
      <c r="G729" t="s">
        <v>605</v>
      </c>
      <c r="H729">
        <v>15</v>
      </c>
      <c r="I729">
        <v>245</v>
      </c>
      <c r="J729" t="s">
        <v>1252</v>
      </c>
      <c r="K729" t="s">
        <v>455</v>
      </c>
      <c r="L729" s="103">
        <v>138968</v>
      </c>
      <c r="M729">
        <v>0</v>
      </c>
      <c r="N729" t="s">
        <v>1288</v>
      </c>
      <c r="O729" t="s">
        <v>545</v>
      </c>
      <c r="P729" t="s">
        <v>458</v>
      </c>
      <c r="R729">
        <v>0</v>
      </c>
      <c r="S729" t="s">
        <v>459</v>
      </c>
      <c r="T729" t="s">
        <v>458</v>
      </c>
      <c r="U729" t="s">
        <v>460</v>
      </c>
      <c r="V729" t="s">
        <v>458</v>
      </c>
    </row>
    <row r="730" spans="1:22" x14ac:dyDescent="0.2">
      <c r="A730" s="102">
        <v>43262</v>
      </c>
      <c r="B730" t="s">
        <v>1251</v>
      </c>
      <c r="C730" t="s">
        <v>541</v>
      </c>
      <c r="D730" s="58">
        <v>708.17</v>
      </c>
      <c r="E730" t="s">
        <v>452</v>
      </c>
      <c r="F730">
        <v>3002</v>
      </c>
      <c r="G730" t="s">
        <v>731</v>
      </c>
      <c r="H730">
        <v>26</v>
      </c>
      <c r="I730">
        <v>245</v>
      </c>
      <c r="J730" t="s">
        <v>1252</v>
      </c>
      <c r="K730" t="s">
        <v>455</v>
      </c>
      <c r="L730" s="103">
        <v>169207</v>
      </c>
      <c r="M730">
        <v>0</v>
      </c>
      <c r="N730" t="s">
        <v>1289</v>
      </c>
      <c r="O730" t="s">
        <v>545</v>
      </c>
      <c r="P730" t="s">
        <v>458</v>
      </c>
      <c r="R730">
        <v>0</v>
      </c>
      <c r="S730" t="s">
        <v>459</v>
      </c>
      <c r="T730" t="s">
        <v>458</v>
      </c>
      <c r="U730" t="s">
        <v>460</v>
      </c>
      <c r="V730" t="s">
        <v>458</v>
      </c>
    </row>
    <row r="731" spans="1:22" x14ac:dyDescent="0.2">
      <c r="A731" s="102">
        <v>43269</v>
      </c>
      <c r="B731" t="s">
        <v>1251</v>
      </c>
      <c r="C731" t="s">
        <v>541</v>
      </c>
      <c r="D731" s="58">
        <v>708.17</v>
      </c>
      <c r="E731" t="s">
        <v>452</v>
      </c>
      <c r="F731">
        <v>3011</v>
      </c>
      <c r="G731" t="s">
        <v>487</v>
      </c>
      <c r="H731">
        <v>8</v>
      </c>
      <c r="I731">
        <v>245</v>
      </c>
      <c r="J731" t="s">
        <v>1252</v>
      </c>
      <c r="K731" t="s">
        <v>455</v>
      </c>
      <c r="L731" s="103">
        <v>115059</v>
      </c>
      <c r="M731">
        <v>0</v>
      </c>
      <c r="N731" t="s">
        <v>1290</v>
      </c>
      <c r="O731" t="s">
        <v>545</v>
      </c>
      <c r="P731" t="s">
        <v>458</v>
      </c>
      <c r="R731">
        <v>0</v>
      </c>
      <c r="S731" t="s">
        <v>459</v>
      </c>
      <c r="T731" t="s">
        <v>458</v>
      </c>
      <c r="U731" t="s">
        <v>460</v>
      </c>
      <c r="V731" t="s">
        <v>458</v>
      </c>
    </row>
    <row r="732" spans="1:22" x14ac:dyDescent="0.2">
      <c r="A732" s="102">
        <v>43269</v>
      </c>
      <c r="B732" t="s">
        <v>1251</v>
      </c>
      <c r="C732" t="s">
        <v>541</v>
      </c>
      <c r="D732" s="58">
        <v>708.17</v>
      </c>
      <c r="E732" t="s">
        <v>452</v>
      </c>
      <c r="F732">
        <v>3007</v>
      </c>
      <c r="G732" t="s">
        <v>605</v>
      </c>
      <c r="H732">
        <v>10</v>
      </c>
      <c r="I732">
        <v>245</v>
      </c>
      <c r="J732" t="s">
        <v>1252</v>
      </c>
      <c r="K732" t="s">
        <v>455</v>
      </c>
      <c r="L732" s="103">
        <v>138968</v>
      </c>
      <c r="M732">
        <v>0</v>
      </c>
      <c r="N732" t="s">
        <v>1291</v>
      </c>
      <c r="O732" t="s">
        <v>545</v>
      </c>
      <c r="P732" t="s">
        <v>458</v>
      </c>
      <c r="R732">
        <v>0</v>
      </c>
      <c r="S732" t="s">
        <v>459</v>
      </c>
      <c r="T732" t="s">
        <v>458</v>
      </c>
      <c r="U732" t="s">
        <v>460</v>
      </c>
      <c r="V732" t="s">
        <v>458</v>
      </c>
    </row>
    <row r="733" spans="1:22" x14ac:dyDescent="0.2">
      <c r="A733" s="102">
        <v>43269</v>
      </c>
      <c r="B733" t="s">
        <v>1251</v>
      </c>
      <c r="C733" t="s">
        <v>541</v>
      </c>
      <c r="D733" s="58">
        <v>708.17</v>
      </c>
      <c r="E733" t="s">
        <v>452</v>
      </c>
      <c r="F733">
        <v>3002</v>
      </c>
      <c r="G733" t="s">
        <v>731</v>
      </c>
      <c r="H733">
        <v>36</v>
      </c>
      <c r="I733">
        <v>245</v>
      </c>
      <c r="J733" t="s">
        <v>1252</v>
      </c>
      <c r="K733" t="s">
        <v>455</v>
      </c>
      <c r="L733" s="103">
        <v>169207</v>
      </c>
      <c r="M733">
        <v>0</v>
      </c>
      <c r="N733" t="s">
        <v>1292</v>
      </c>
      <c r="O733" t="s">
        <v>545</v>
      </c>
      <c r="P733" t="s">
        <v>458</v>
      </c>
      <c r="R733">
        <v>0</v>
      </c>
      <c r="S733" t="s">
        <v>459</v>
      </c>
      <c r="T733" t="s">
        <v>458</v>
      </c>
      <c r="U733" t="s">
        <v>460</v>
      </c>
      <c r="V733" t="s">
        <v>458</v>
      </c>
    </row>
    <row r="734" spans="1:22" x14ac:dyDescent="0.2">
      <c r="A734" s="102">
        <v>43276</v>
      </c>
      <c r="B734" t="s">
        <v>1251</v>
      </c>
      <c r="C734" t="s">
        <v>541</v>
      </c>
      <c r="D734" s="58">
        <v>708.17</v>
      </c>
      <c r="E734" t="s">
        <v>452</v>
      </c>
      <c r="F734">
        <v>3004</v>
      </c>
      <c r="G734" t="s">
        <v>631</v>
      </c>
      <c r="H734">
        <v>10</v>
      </c>
      <c r="I734">
        <v>245</v>
      </c>
      <c r="J734" t="s">
        <v>1252</v>
      </c>
      <c r="K734" t="s">
        <v>455</v>
      </c>
      <c r="L734" s="103">
        <v>150581</v>
      </c>
      <c r="M734">
        <v>0</v>
      </c>
      <c r="N734" t="s">
        <v>1293</v>
      </c>
      <c r="O734" t="s">
        <v>545</v>
      </c>
      <c r="P734" t="s">
        <v>458</v>
      </c>
      <c r="R734">
        <v>0</v>
      </c>
      <c r="S734" t="s">
        <v>459</v>
      </c>
      <c r="T734" t="s">
        <v>458</v>
      </c>
      <c r="U734" t="s">
        <v>460</v>
      </c>
      <c r="V734" t="s">
        <v>458</v>
      </c>
    </row>
    <row r="735" spans="1:22" x14ac:dyDescent="0.2">
      <c r="A735" s="102">
        <v>43276</v>
      </c>
      <c r="B735" t="s">
        <v>1251</v>
      </c>
      <c r="C735" t="s">
        <v>541</v>
      </c>
      <c r="D735" s="58">
        <v>708.17</v>
      </c>
      <c r="E735" t="s">
        <v>452</v>
      </c>
      <c r="F735">
        <v>3007</v>
      </c>
      <c r="G735" t="s">
        <v>605</v>
      </c>
      <c r="H735">
        <v>33</v>
      </c>
      <c r="I735">
        <v>245</v>
      </c>
      <c r="J735" t="s">
        <v>1252</v>
      </c>
      <c r="K735" t="s">
        <v>455</v>
      </c>
      <c r="L735" s="103">
        <v>138968</v>
      </c>
      <c r="M735">
        <v>0</v>
      </c>
      <c r="N735" t="s">
        <v>1294</v>
      </c>
      <c r="O735" t="s">
        <v>545</v>
      </c>
      <c r="P735" t="s">
        <v>458</v>
      </c>
      <c r="R735">
        <v>0</v>
      </c>
      <c r="S735" t="s">
        <v>459</v>
      </c>
      <c r="T735" t="s">
        <v>458</v>
      </c>
      <c r="U735" t="s">
        <v>460</v>
      </c>
      <c r="V735" t="s">
        <v>458</v>
      </c>
    </row>
    <row r="736" spans="1:22" x14ac:dyDescent="0.2">
      <c r="A736" s="102">
        <v>43276</v>
      </c>
      <c r="B736" t="s">
        <v>1251</v>
      </c>
      <c r="C736" t="s">
        <v>541</v>
      </c>
      <c r="D736" s="58">
        <v>708.17</v>
      </c>
      <c r="E736" t="s">
        <v>452</v>
      </c>
      <c r="F736">
        <v>3002</v>
      </c>
      <c r="G736" t="s">
        <v>731</v>
      </c>
      <c r="H736">
        <v>43</v>
      </c>
      <c r="I736">
        <v>245</v>
      </c>
      <c r="J736" t="s">
        <v>1252</v>
      </c>
      <c r="K736" t="s">
        <v>455</v>
      </c>
      <c r="L736" s="103">
        <v>169207</v>
      </c>
      <c r="M736">
        <v>0</v>
      </c>
      <c r="N736" t="s">
        <v>1295</v>
      </c>
      <c r="O736" t="s">
        <v>545</v>
      </c>
      <c r="P736" t="s">
        <v>458</v>
      </c>
      <c r="R736">
        <v>0</v>
      </c>
      <c r="S736" t="s">
        <v>459</v>
      </c>
      <c r="T736" t="s">
        <v>458</v>
      </c>
      <c r="U736" t="s">
        <v>460</v>
      </c>
      <c r="V736" t="s">
        <v>458</v>
      </c>
    </row>
    <row r="737" spans="1:22" x14ac:dyDescent="0.2">
      <c r="A737" s="102">
        <v>43283</v>
      </c>
      <c r="B737" t="s">
        <v>1251</v>
      </c>
      <c r="C737" t="s">
        <v>541</v>
      </c>
      <c r="D737" s="58">
        <v>708.17</v>
      </c>
      <c r="E737" t="s">
        <v>452</v>
      </c>
      <c r="F737">
        <v>3002</v>
      </c>
      <c r="G737" t="s">
        <v>731</v>
      </c>
      <c r="H737">
        <v>35</v>
      </c>
      <c r="I737">
        <v>245</v>
      </c>
      <c r="J737" t="s">
        <v>1252</v>
      </c>
      <c r="K737" t="s">
        <v>455</v>
      </c>
      <c r="L737" s="103">
        <v>169207</v>
      </c>
      <c r="M737">
        <v>0</v>
      </c>
      <c r="N737" t="s">
        <v>1296</v>
      </c>
      <c r="O737" t="s">
        <v>545</v>
      </c>
      <c r="P737" t="s">
        <v>458</v>
      </c>
      <c r="R737">
        <v>0</v>
      </c>
      <c r="S737" t="s">
        <v>459</v>
      </c>
      <c r="T737" t="s">
        <v>458</v>
      </c>
      <c r="U737" t="s">
        <v>460</v>
      </c>
      <c r="V737" t="s">
        <v>458</v>
      </c>
    </row>
    <row r="738" spans="1:22" x14ac:dyDescent="0.2">
      <c r="A738" s="102">
        <v>43283</v>
      </c>
      <c r="B738" t="s">
        <v>1251</v>
      </c>
      <c r="C738" t="s">
        <v>541</v>
      </c>
      <c r="D738" s="58">
        <v>708.17</v>
      </c>
      <c r="E738" t="s">
        <v>452</v>
      </c>
      <c r="F738">
        <v>3007</v>
      </c>
      <c r="G738" t="s">
        <v>605</v>
      </c>
      <c r="H738">
        <v>41</v>
      </c>
      <c r="I738">
        <v>245</v>
      </c>
      <c r="J738" t="s">
        <v>1252</v>
      </c>
      <c r="K738" t="s">
        <v>455</v>
      </c>
      <c r="L738" s="103">
        <v>138968</v>
      </c>
      <c r="M738">
        <v>0</v>
      </c>
      <c r="N738" t="s">
        <v>1297</v>
      </c>
      <c r="O738" t="s">
        <v>545</v>
      </c>
      <c r="P738" t="s">
        <v>458</v>
      </c>
      <c r="R738">
        <v>0</v>
      </c>
      <c r="S738" t="s">
        <v>459</v>
      </c>
      <c r="T738" t="s">
        <v>458</v>
      </c>
      <c r="U738" t="s">
        <v>460</v>
      </c>
      <c r="V738" t="s">
        <v>458</v>
      </c>
    </row>
    <row r="739" spans="1:22" x14ac:dyDescent="0.2">
      <c r="A739" s="102">
        <v>43290</v>
      </c>
      <c r="B739" t="s">
        <v>1251</v>
      </c>
      <c r="C739" t="s">
        <v>541</v>
      </c>
      <c r="D739" s="58">
        <v>708.17</v>
      </c>
      <c r="E739" t="s">
        <v>452</v>
      </c>
      <c r="F739">
        <v>3004</v>
      </c>
      <c r="G739" t="s">
        <v>631</v>
      </c>
      <c r="H739">
        <v>8</v>
      </c>
      <c r="I739">
        <v>245</v>
      </c>
      <c r="J739" t="s">
        <v>1252</v>
      </c>
      <c r="K739" t="s">
        <v>455</v>
      </c>
      <c r="L739" s="103">
        <v>150581</v>
      </c>
      <c r="M739">
        <v>0</v>
      </c>
      <c r="N739" t="s">
        <v>1298</v>
      </c>
      <c r="O739" t="s">
        <v>545</v>
      </c>
      <c r="P739" t="s">
        <v>458</v>
      </c>
      <c r="R739">
        <v>0</v>
      </c>
      <c r="S739" t="s">
        <v>459</v>
      </c>
      <c r="T739" t="s">
        <v>458</v>
      </c>
      <c r="U739" t="s">
        <v>460</v>
      </c>
      <c r="V739" t="s">
        <v>458</v>
      </c>
    </row>
    <row r="740" spans="1:22" x14ac:dyDescent="0.2">
      <c r="A740" s="102">
        <v>43290</v>
      </c>
      <c r="B740" t="s">
        <v>1251</v>
      </c>
      <c r="C740" t="s">
        <v>541</v>
      </c>
      <c r="D740" s="58">
        <v>708.17</v>
      </c>
      <c r="E740" t="s">
        <v>452</v>
      </c>
      <c r="F740">
        <v>3007</v>
      </c>
      <c r="G740" t="s">
        <v>605</v>
      </c>
      <c r="H740">
        <v>16</v>
      </c>
      <c r="I740">
        <v>245</v>
      </c>
      <c r="J740" t="s">
        <v>1252</v>
      </c>
      <c r="K740" t="s">
        <v>455</v>
      </c>
      <c r="L740" s="103">
        <v>138968</v>
      </c>
      <c r="M740">
        <v>0</v>
      </c>
      <c r="N740" t="s">
        <v>1299</v>
      </c>
      <c r="O740" t="s">
        <v>545</v>
      </c>
      <c r="P740" t="s">
        <v>458</v>
      </c>
      <c r="R740">
        <v>0</v>
      </c>
      <c r="S740" t="s">
        <v>459</v>
      </c>
      <c r="T740" t="s">
        <v>458</v>
      </c>
      <c r="U740" t="s">
        <v>460</v>
      </c>
      <c r="V740" t="s">
        <v>458</v>
      </c>
    </row>
    <row r="741" spans="1:22" x14ac:dyDescent="0.2">
      <c r="A741" s="102">
        <v>43290</v>
      </c>
      <c r="B741" t="s">
        <v>1251</v>
      </c>
      <c r="C741" t="s">
        <v>541</v>
      </c>
      <c r="D741" s="58">
        <v>708.17</v>
      </c>
      <c r="E741" t="s">
        <v>452</v>
      </c>
      <c r="F741">
        <v>3011</v>
      </c>
      <c r="G741" t="s">
        <v>487</v>
      </c>
      <c r="H741">
        <v>30</v>
      </c>
      <c r="I741">
        <v>245</v>
      </c>
      <c r="J741" t="s">
        <v>1252</v>
      </c>
      <c r="K741" t="s">
        <v>455</v>
      </c>
      <c r="L741" s="103">
        <v>115059</v>
      </c>
      <c r="M741">
        <v>0</v>
      </c>
      <c r="N741" t="s">
        <v>1300</v>
      </c>
      <c r="O741" t="s">
        <v>545</v>
      </c>
      <c r="P741" t="s">
        <v>458</v>
      </c>
      <c r="R741">
        <v>0</v>
      </c>
      <c r="S741" t="s">
        <v>459</v>
      </c>
      <c r="T741" t="s">
        <v>458</v>
      </c>
      <c r="U741" t="s">
        <v>460</v>
      </c>
      <c r="V741" t="s">
        <v>458</v>
      </c>
    </row>
    <row r="742" spans="1:22" x14ac:dyDescent="0.2">
      <c r="A742" s="102">
        <v>43290</v>
      </c>
      <c r="B742" t="s">
        <v>1251</v>
      </c>
      <c r="C742" t="s">
        <v>541</v>
      </c>
      <c r="D742" s="58">
        <v>708.17</v>
      </c>
      <c r="E742" t="s">
        <v>452</v>
      </c>
      <c r="F742">
        <v>3006</v>
      </c>
      <c r="G742" t="s">
        <v>736</v>
      </c>
      <c r="H742">
        <v>38.56</v>
      </c>
      <c r="I742">
        <v>245</v>
      </c>
      <c r="J742" t="s">
        <v>1252</v>
      </c>
      <c r="K742" t="s">
        <v>455</v>
      </c>
      <c r="L742" s="103">
        <v>143812</v>
      </c>
      <c r="M742">
        <v>0</v>
      </c>
      <c r="N742" t="s">
        <v>1301</v>
      </c>
      <c r="O742" t="s">
        <v>545</v>
      </c>
      <c r="P742" t="s">
        <v>458</v>
      </c>
      <c r="R742">
        <v>0</v>
      </c>
      <c r="S742" t="s">
        <v>459</v>
      </c>
      <c r="T742" t="s">
        <v>458</v>
      </c>
      <c r="U742" t="s">
        <v>460</v>
      </c>
      <c r="V742" t="s">
        <v>458</v>
      </c>
    </row>
    <row r="743" spans="1:22" x14ac:dyDescent="0.2">
      <c r="A743" s="102">
        <v>43290</v>
      </c>
      <c r="B743" t="s">
        <v>1251</v>
      </c>
      <c r="C743" t="s">
        <v>541</v>
      </c>
      <c r="D743" s="58">
        <v>708.17</v>
      </c>
      <c r="E743" t="s">
        <v>452</v>
      </c>
      <c r="F743">
        <v>3002</v>
      </c>
      <c r="G743" t="s">
        <v>731</v>
      </c>
      <c r="H743">
        <v>45</v>
      </c>
      <c r="I743">
        <v>245</v>
      </c>
      <c r="J743" t="s">
        <v>1252</v>
      </c>
      <c r="K743" t="s">
        <v>455</v>
      </c>
      <c r="L743" s="103">
        <v>169207</v>
      </c>
      <c r="M743">
        <v>0</v>
      </c>
      <c r="N743" t="s">
        <v>1302</v>
      </c>
      <c r="O743" t="s">
        <v>545</v>
      </c>
      <c r="P743" t="s">
        <v>458</v>
      </c>
      <c r="R743">
        <v>0</v>
      </c>
      <c r="S743" t="s">
        <v>459</v>
      </c>
      <c r="T743" t="s">
        <v>458</v>
      </c>
      <c r="U743" t="s">
        <v>460</v>
      </c>
      <c r="V743" t="s">
        <v>458</v>
      </c>
    </row>
    <row r="744" spans="1:22" x14ac:dyDescent="0.2">
      <c r="A744" s="102">
        <v>43297</v>
      </c>
      <c r="B744" t="s">
        <v>1251</v>
      </c>
      <c r="C744" t="s">
        <v>541</v>
      </c>
      <c r="D744" s="58">
        <v>708.17</v>
      </c>
      <c r="E744" t="s">
        <v>452</v>
      </c>
      <c r="F744">
        <v>3002</v>
      </c>
      <c r="G744" t="s">
        <v>731</v>
      </c>
      <c r="H744">
        <v>38</v>
      </c>
      <c r="I744">
        <v>245</v>
      </c>
      <c r="J744" t="s">
        <v>1252</v>
      </c>
      <c r="K744" t="s">
        <v>455</v>
      </c>
      <c r="L744" s="103">
        <v>169207</v>
      </c>
      <c r="M744">
        <v>0</v>
      </c>
      <c r="N744" t="s">
        <v>1303</v>
      </c>
      <c r="O744" t="s">
        <v>545</v>
      </c>
      <c r="P744" t="s">
        <v>458</v>
      </c>
      <c r="R744">
        <v>0</v>
      </c>
      <c r="S744" t="s">
        <v>459</v>
      </c>
      <c r="T744" t="s">
        <v>458</v>
      </c>
      <c r="U744" t="s">
        <v>460</v>
      </c>
      <c r="V744" t="s">
        <v>458</v>
      </c>
    </row>
    <row r="745" spans="1:22" x14ac:dyDescent="0.2">
      <c r="A745" s="102">
        <v>43297</v>
      </c>
      <c r="B745" t="s">
        <v>1251</v>
      </c>
      <c r="C745" t="s">
        <v>541</v>
      </c>
      <c r="D745" s="58">
        <v>708.17</v>
      </c>
      <c r="E745" t="s">
        <v>452</v>
      </c>
      <c r="F745">
        <v>3007</v>
      </c>
      <c r="G745" t="s">
        <v>605</v>
      </c>
      <c r="H745">
        <v>41</v>
      </c>
      <c r="I745">
        <v>245</v>
      </c>
      <c r="J745" t="s">
        <v>1252</v>
      </c>
      <c r="K745" t="s">
        <v>455</v>
      </c>
      <c r="L745" s="103">
        <v>138968</v>
      </c>
      <c r="M745">
        <v>0</v>
      </c>
      <c r="N745" t="s">
        <v>1304</v>
      </c>
      <c r="O745" t="s">
        <v>545</v>
      </c>
      <c r="P745" t="s">
        <v>458</v>
      </c>
      <c r="R745">
        <v>0</v>
      </c>
      <c r="S745" t="s">
        <v>459</v>
      </c>
      <c r="T745" t="s">
        <v>458</v>
      </c>
      <c r="U745" t="s">
        <v>460</v>
      </c>
      <c r="V745" t="s">
        <v>458</v>
      </c>
    </row>
    <row r="746" spans="1:22" x14ac:dyDescent="0.2">
      <c r="A746" s="102">
        <v>43297</v>
      </c>
      <c r="B746" t="s">
        <v>1251</v>
      </c>
      <c r="C746" t="s">
        <v>541</v>
      </c>
      <c r="D746" s="58">
        <v>708.17</v>
      </c>
      <c r="E746" t="s">
        <v>452</v>
      </c>
      <c r="F746">
        <v>3013</v>
      </c>
      <c r="G746" t="s">
        <v>676</v>
      </c>
      <c r="H746">
        <v>49</v>
      </c>
      <c r="I746">
        <v>245</v>
      </c>
      <c r="J746" t="s">
        <v>1252</v>
      </c>
      <c r="K746" t="s">
        <v>455</v>
      </c>
      <c r="L746" s="103">
        <v>99460</v>
      </c>
      <c r="M746">
        <v>0</v>
      </c>
      <c r="N746" t="s">
        <v>1305</v>
      </c>
      <c r="O746" t="s">
        <v>545</v>
      </c>
      <c r="P746" t="s">
        <v>458</v>
      </c>
      <c r="R746">
        <v>0</v>
      </c>
      <c r="S746" t="s">
        <v>459</v>
      </c>
      <c r="T746" t="s">
        <v>458</v>
      </c>
      <c r="U746" t="s">
        <v>460</v>
      </c>
      <c r="V746" t="s">
        <v>458</v>
      </c>
    </row>
    <row r="747" spans="1:22" x14ac:dyDescent="0.2">
      <c r="A747" s="102">
        <v>43304</v>
      </c>
      <c r="B747" t="s">
        <v>1251</v>
      </c>
      <c r="C747" t="s">
        <v>541</v>
      </c>
      <c r="D747" s="58">
        <v>708.17</v>
      </c>
      <c r="E747" t="s">
        <v>452</v>
      </c>
      <c r="F747">
        <v>3002</v>
      </c>
      <c r="G747" t="s">
        <v>731</v>
      </c>
      <c r="H747">
        <v>20</v>
      </c>
      <c r="I747">
        <v>245</v>
      </c>
      <c r="J747" t="s">
        <v>1252</v>
      </c>
      <c r="K747" t="s">
        <v>455</v>
      </c>
      <c r="L747" s="103">
        <v>169207</v>
      </c>
      <c r="M747">
        <v>0</v>
      </c>
      <c r="N747" t="s">
        <v>1306</v>
      </c>
      <c r="O747" t="s">
        <v>545</v>
      </c>
      <c r="P747" t="s">
        <v>458</v>
      </c>
      <c r="R747">
        <v>0</v>
      </c>
      <c r="S747" t="s">
        <v>459</v>
      </c>
      <c r="T747" t="s">
        <v>458</v>
      </c>
      <c r="U747" t="s">
        <v>460</v>
      </c>
      <c r="V747" t="s">
        <v>458</v>
      </c>
    </row>
    <row r="748" spans="1:22" x14ac:dyDescent="0.2">
      <c r="A748" s="102">
        <v>43304</v>
      </c>
      <c r="B748" t="s">
        <v>1251</v>
      </c>
      <c r="C748" t="s">
        <v>541</v>
      </c>
      <c r="D748" s="58">
        <v>708.17</v>
      </c>
      <c r="E748" t="s">
        <v>452</v>
      </c>
      <c r="F748">
        <v>3007</v>
      </c>
      <c r="G748" t="s">
        <v>605</v>
      </c>
      <c r="H748">
        <v>38</v>
      </c>
      <c r="I748">
        <v>245</v>
      </c>
      <c r="J748" t="s">
        <v>1252</v>
      </c>
      <c r="K748" t="s">
        <v>455</v>
      </c>
      <c r="L748" s="103">
        <v>138968</v>
      </c>
      <c r="M748">
        <v>0</v>
      </c>
      <c r="N748" t="s">
        <v>1307</v>
      </c>
      <c r="O748" t="s">
        <v>545</v>
      </c>
      <c r="P748" t="s">
        <v>458</v>
      </c>
      <c r="R748">
        <v>0</v>
      </c>
      <c r="S748" t="s">
        <v>459</v>
      </c>
      <c r="T748" t="s">
        <v>458</v>
      </c>
      <c r="U748" t="s">
        <v>460</v>
      </c>
      <c r="V748" t="s">
        <v>458</v>
      </c>
    </row>
    <row r="749" spans="1:22" x14ac:dyDescent="0.2">
      <c r="A749" s="102">
        <v>43311</v>
      </c>
      <c r="B749" t="s">
        <v>1251</v>
      </c>
      <c r="C749" t="s">
        <v>541</v>
      </c>
      <c r="D749" s="58">
        <v>708.17</v>
      </c>
      <c r="E749" t="s">
        <v>452</v>
      </c>
      <c r="F749">
        <v>3002</v>
      </c>
      <c r="G749" t="s">
        <v>731</v>
      </c>
      <c r="H749">
        <v>6</v>
      </c>
      <c r="I749">
        <v>245</v>
      </c>
      <c r="J749" t="s">
        <v>1252</v>
      </c>
      <c r="K749" t="s">
        <v>455</v>
      </c>
      <c r="L749" s="103">
        <v>169207</v>
      </c>
      <c r="M749">
        <v>0</v>
      </c>
      <c r="N749" t="s">
        <v>1308</v>
      </c>
      <c r="O749" t="s">
        <v>545</v>
      </c>
      <c r="P749" t="s">
        <v>458</v>
      </c>
      <c r="R749">
        <v>0</v>
      </c>
      <c r="S749" t="s">
        <v>459</v>
      </c>
      <c r="T749" t="s">
        <v>458</v>
      </c>
      <c r="U749" t="s">
        <v>460</v>
      </c>
      <c r="V749" t="s">
        <v>458</v>
      </c>
    </row>
    <row r="750" spans="1:22" x14ac:dyDescent="0.2">
      <c r="A750" s="102">
        <v>43313</v>
      </c>
      <c r="B750" t="s">
        <v>1251</v>
      </c>
      <c r="C750" t="s">
        <v>541</v>
      </c>
      <c r="D750" s="58">
        <v>708.17</v>
      </c>
      <c r="E750" t="s">
        <v>452</v>
      </c>
      <c r="F750">
        <v>3002</v>
      </c>
      <c r="G750" t="s">
        <v>731</v>
      </c>
      <c r="H750">
        <v>5</v>
      </c>
      <c r="I750">
        <v>245</v>
      </c>
      <c r="J750" t="s">
        <v>1252</v>
      </c>
      <c r="K750" t="s">
        <v>455</v>
      </c>
      <c r="L750" s="103">
        <v>169207</v>
      </c>
      <c r="M750">
        <v>0</v>
      </c>
      <c r="N750" t="s">
        <v>1309</v>
      </c>
      <c r="O750" t="s">
        <v>545</v>
      </c>
      <c r="P750" t="s">
        <v>458</v>
      </c>
      <c r="R750">
        <v>0</v>
      </c>
      <c r="S750" t="s">
        <v>459</v>
      </c>
      <c r="T750" t="s">
        <v>458</v>
      </c>
      <c r="U750" t="s">
        <v>460</v>
      </c>
      <c r="V750" t="s">
        <v>458</v>
      </c>
    </row>
    <row r="751" spans="1:22" x14ac:dyDescent="0.2">
      <c r="A751" s="102">
        <v>43313</v>
      </c>
      <c r="B751" t="s">
        <v>1251</v>
      </c>
      <c r="C751" t="s">
        <v>541</v>
      </c>
      <c r="D751" s="58">
        <v>708.17</v>
      </c>
      <c r="E751" t="s">
        <v>452</v>
      </c>
      <c r="F751">
        <v>3010</v>
      </c>
      <c r="G751" t="s">
        <v>453</v>
      </c>
      <c r="H751">
        <v>10</v>
      </c>
      <c r="I751">
        <v>245</v>
      </c>
      <c r="J751" t="s">
        <v>1252</v>
      </c>
      <c r="K751" t="s">
        <v>455</v>
      </c>
      <c r="L751" s="103">
        <v>121404</v>
      </c>
      <c r="M751">
        <v>0</v>
      </c>
      <c r="N751" t="s">
        <v>1310</v>
      </c>
      <c r="O751" t="s">
        <v>545</v>
      </c>
      <c r="P751" t="s">
        <v>458</v>
      </c>
      <c r="R751">
        <v>0</v>
      </c>
      <c r="S751" t="s">
        <v>459</v>
      </c>
      <c r="T751" t="s">
        <v>458</v>
      </c>
      <c r="U751" t="s">
        <v>460</v>
      </c>
      <c r="V751" t="s">
        <v>458</v>
      </c>
    </row>
    <row r="752" spans="1:22" x14ac:dyDescent="0.2">
      <c r="A752" s="102">
        <v>43313</v>
      </c>
      <c r="B752" t="s">
        <v>1251</v>
      </c>
      <c r="C752" t="s">
        <v>541</v>
      </c>
      <c r="D752" s="58">
        <v>708.17</v>
      </c>
      <c r="E752" t="s">
        <v>452</v>
      </c>
      <c r="F752">
        <v>3007</v>
      </c>
      <c r="G752" t="s">
        <v>605</v>
      </c>
      <c r="H752">
        <v>29</v>
      </c>
      <c r="I752">
        <v>245</v>
      </c>
      <c r="J752" t="s">
        <v>1252</v>
      </c>
      <c r="K752" t="s">
        <v>455</v>
      </c>
      <c r="L752" s="103">
        <v>138968</v>
      </c>
      <c r="M752">
        <v>0</v>
      </c>
      <c r="N752" t="s">
        <v>1311</v>
      </c>
      <c r="O752" t="s">
        <v>545</v>
      </c>
      <c r="P752" t="s">
        <v>458</v>
      </c>
      <c r="R752">
        <v>0</v>
      </c>
      <c r="S752" t="s">
        <v>459</v>
      </c>
      <c r="T752" t="s">
        <v>458</v>
      </c>
      <c r="U752" t="s">
        <v>460</v>
      </c>
      <c r="V752" t="s">
        <v>458</v>
      </c>
    </row>
    <row r="753" spans="1:22" x14ac:dyDescent="0.2">
      <c r="A753" s="102">
        <v>43318</v>
      </c>
      <c r="B753" t="s">
        <v>1251</v>
      </c>
      <c r="C753" t="s">
        <v>541</v>
      </c>
      <c r="D753" s="58">
        <v>708.17</v>
      </c>
      <c r="E753" t="s">
        <v>452</v>
      </c>
      <c r="F753">
        <v>3008</v>
      </c>
      <c r="G753" t="s">
        <v>550</v>
      </c>
      <c r="H753">
        <v>6</v>
      </c>
      <c r="I753">
        <v>245</v>
      </c>
      <c r="J753" t="s">
        <v>1252</v>
      </c>
      <c r="K753" t="s">
        <v>455</v>
      </c>
      <c r="L753" s="103">
        <v>150042</v>
      </c>
      <c r="M753">
        <v>0</v>
      </c>
      <c r="N753" t="s">
        <v>1312</v>
      </c>
      <c r="O753" t="s">
        <v>545</v>
      </c>
      <c r="P753" t="s">
        <v>458</v>
      </c>
      <c r="R753">
        <v>0</v>
      </c>
      <c r="S753" t="s">
        <v>459</v>
      </c>
      <c r="T753" t="s">
        <v>458</v>
      </c>
      <c r="U753" t="s">
        <v>460</v>
      </c>
      <c r="V753" t="s">
        <v>458</v>
      </c>
    </row>
    <row r="754" spans="1:22" x14ac:dyDescent="0.2">
      <c r="A754" s="102">
        <v>43318</v>
      </c>
      <c r="B754" t="s">
        <v>1251</v>
      </c>
      <c r="C754" t="s">
        <v>541</v>
      </c>
      <c r="D754" s="58">
        <v>708.17</v>
      </c>
      <c r="E754" t="s">
        <v>452</v>
      </c>
      <c r="F754">
        <v>3002</v>
      </c>
      <c r="G754" t="s">
        <v>731</v>
      </c>
      <c r="H754">
        <v>32</v>
      </c>
      <c r="I754">
        <v>245</v>
      </c>
      <c r="J754" t="s">
        <v>1252</v>
      </c>
      <c r="K754" t="s">
        <v>455</v>
      </c>
      <c r="L754" s="103">
        <v>169207</v>
      </c>
      <c r="M754">
        <v>0</v>
      </c>
      <c r="N754" t="s">
        <v>1313</v>
      </c>
      <c r="O754" t="s">
        <v>545</v>
      </c>
      <c r="P754" t="s">
        <v>458</v>
      </c>
      <c r="R754">
        <v>0</v>
      </c>
      <c r="S754" t="s">
        <v>459</v>
      </c>
      <c r="T754" t="s">
        <v>458</v>
      </c>
      <c r="U754" t="s">
        <v>460</v>
      </c>
      <c r="V754" t="s">
        <v>458</v>
      </c>
    </row>
    <row r="755" spans="1:22" x14ac:dyDescent="0.2">
      <c r="A755" s="102">
        <v>43318</v>
      </c>
      <c r="B755" t="s">
        <v>1251</v>
      </c>
      <c r="C755" t="s">
        <v>541</v>
      </c>
      <c r="D755" s="58">
        <v>708.17</v>
      </c>
      <c r="E755" t="s">
        <v>452</v>
      </c>
      <c r="F755">
        <v>3007</v>
      </c>
      <c r="G755" t="s">
        <v>605</v>
      </c>
      <c r="H755">
        <v>52</v>
      </c>
      <c r="I755">
        <v>245</v>
      </c>
      <c r="J755" t="s">
        <v>1252</v>
      </c>
      <c r="K755" t="s">
        <v>455</v>
      </c>
      <c r="L755" s="103">
        <v>138968</v>
      </c>
      <c r="M755">
        <v>0</v>
      </c>
      <c r="N755" t="s">
        <v>1314</v>
      </c>
      <c r="O755" t="s">
        <v>545</v>
      </c>
      <c r="P755" t="s">
        <v>458</v>
      </c>
      <c r="R755">
        <v>0</v>
      </c>
      <c r="S755" t="s">
        <v>459</v>
      </c>
      <c r="T755" t="s">
        <v>458</v>
      </c>
      <c r="U755" t="s">
        <v>460</v>
      </c>
      <c r="V755" t="s">
        <v>458</v>
      </c>
    </row>
    <row r="756" spans="1:22" x14ac:dyDescent="0.2">
      <c r="A756" s="102">
        <v>43325</v>
      </c>
      <c r="B756" t="s">
        <v>1251</v>
      </c>
      <c r="C756" t="s">
        <v>541</v>
      </c>
      <c r="D756" s="58">
        <v>708.17</v>
      </c>
      <c r="E756" t="s">
        <v>452</v>
      </c>
      <c r="F756">
        <v>3007</v>
      </c>
      <c r="G756" t="s">
        <v>605</v>
      </c>
      <c r="H756">
        <v>8</v>
      </c>
      <c r="I756">
        <v>245</v>
      </c>
      <c r="J756" t="s">
        <v>1252</v>
      </c>
      <c r="K756" t="s">
        <v>455</v>
      </c>
      <c r="L756" s="103">
        <v>138968</v>
      </c>
      <c r="M756">
        <v>0</v>
      </c>
      <c r="N756" t="s">
        <v>1315</v>
      </c>
      <c r="O756" t="s">
        <v>545</v>
      </c>
      <c r="P756" t="s">
        <v>458</v>
      </c>
      <c r="R756">
        <v>0</v>
      </c>
      <c r="S756" t="s">
        <v>459</v>
      </c>
      <c r="T756" t="s">
        <v>458</v>
      </c>
      <c r="U756" t="s">
        <v>460</v>
      </c>
      <c r="V756" t="s">
        <v>458</v>
      </c>
    </row>
    <row r="757" spans="1:22" x14ac:dyDescent="0.2">
      <c r="A757" s="102">
        <v>43325</v>
      </c>
      <c r="B757" t="s">
        <v>1251</v>
      </c>
      <c r="C757" t="s">
        <v>541</v>
      </c>
      <c r="D757" s="58">
        <v>708.17</v>
      </c>
      <c r="E757" t="s">
        <v>452</v>
      </c>
      <c r="F757">
        <v>3013</v>
      </c>
      <c r="G757" t="s">
        <v>676</v>
      </c>
      <c r="H757">
        <v>8</v>
      </c>
      <c r="I757">
        <v>245</v>
      </c>
      <c r="J757" t="s">
        <v>1252</v>
      </c>
      <c r="K757" t="s">
        <v>455</v>
      </c>
      <c r="L757" s="103">
        <v>99460</v>
      </c>
      <c r="M757">
        <v>0</v>
      </c>
      <c r="N757" t="s">
        <v>1316</v>
      </c>
      <c r="O757" t="s">
        <v>545</v>
      </c>
      <c r="P757" t="s">
        <v>458</v>
      </c>
      <c r="R757">
        <v>0</v>
      </c>
      <c r="S757" t="s">
        <v>459</v>
      </c>
      <c r="T757" t="s">
        <v>458</v>
      </c>
      <c r="U757" t="s">
        <v>460</v>
      </c>
      <c r="V757" t="s">
        <v>458</v>
      </c>
    </row>
    <row r="758" spans="1:22" x14ac:dyDescent="0.2">
      <c r="A758" s="102">
        <v>43325</v>
      </c>
      <c r="B758" t="s">
        <v>1251</v>
      </c>
      <c r="C758" t="s">
        <v>541</v>
      </c>
      <c r="D758" s="58">
        <v>708.17</v>
      </c>
      <c r="E758" t="s">
        <v>452</v>
      </c>
      <c r="F758">
        <v>3002</v>
      </c>
      <c r="G758" t="s">
        <v>731</v>
      </c>
      <c r="H758">
        <v>18</v>
      </c>
      <c r="I758">
        <v>245</v>
      </c>
      <c r="J758" t="s">
        <v>1252</v>
      </c>
      <c r="K758" t="s">
        <v>455</v>
      </c>
      <c r="L758" s="103">
        <v>169207</v>
      </c>
      <c r="M758">
        <v>0</v>
      </c>
      <c r="N758" t="s">
        <v>1317</v>
      </c>
      <c r="O758" t="s">
        <v>545</v>
      </c>
      <c r="P758" t="s">
        <v>458</v>
      </c>
      <c r="R758">
        <v>0</v>
      </c>
      <c r="S758" t="s">
        <v>459</v>
      </c>
      <c r="T758" t="s">
        <v>458</v>
      </c>
      <c r="U758" t="s">
        <v>460</v>
      </c>
      <c r="V758" t="s">
        <v>458</v>
      </c>
    </row>
    <row r="759" spans="1:22" x14ac:dyDescent="0.2">
      <c r="A759" s="102">
        <v>43332</v>
      </c>
      <c r="B759" t="s">
        <v>1251</v>
      </c>
      <c r="C759" t="s">
        <v>541</v>
      </c>
      <c r="D759" s="58">
        <v>708.17</v>
      </c>
      <c r="E759" t="s">
        <v>452</v>
      </c>
      <c r="F759">
        <v>3011</v>
      </c>
      <c r="G759" t="s">
        <v>487</v>
      </c>
      <c r="H759">
        <v>7</v>
      </c>
      <c r="I759">
        <v>245</v>
      </c>
      <c r="J759" t="s">
        <v>1252</v>
      </c>
      <c r="K759" t="s">
        <v>455</v>
      </c>
      <c r="L759" s="103">
        <v>115059</v>
      </c>
      <c r="M759">
        <v>0</v>
      </c>
      <c r="N759" t="s">
        <v>1318</v>
      </c>
      <c r="O759" t="s">
        <v>545</v>
      </c>
      <c r="P759" t="s">
        <v>458</v>
      </c>
      <c r="R759">
        <v>0</v>
      </c>
      <c r="S759" t="s">
        <v>459</v>
      </c>
      <c r="T759" t="s">
        <v>458</v>
      </c>
      <c r="U759" t="s">
        <v>460</v>
      </c>
      <c r="V759" t="s">
        <v>458</v>
      </c>
    </row>
    <row r="760" spans="1:22" x14ac:dyDescent="0.2">
      <c r="A760" s="102">
        <v>43332</v>
      </c>
      <c r="B760" t="s">
        <v>1251</v>
      </c>
      <c r="C760" t="s">
        <v>541</v>
      </c>
      <c r="D760" s="58">
        <v>708.17</v>
      </c>
      <c r="E760" t="s">
        <v>452</v>
      </c>
      <c r="F760">
        <v>3004</v>
      </c>
      <c r="G760" t="s">
        <v>631</v>
      </c>
      <c r="H760">
        <v>24</v>
      </c>
      <c r="I760">
        <v>245</v>
      </c>
      <c r="J760" t="s">
        <v>1252</v>
      </c>
      <c r="K760" t="s">
        <v>455</v>
      </c>
      <c r="L760" s="103">
        <v>150581</v>
      </c>
      <c r="M760">
        <v>0</v>
      </c>
      <c r="N760" t="s">
        <v>1319</v>
      </c>
      <c r="O760" t="s">
        <v>545</v>
      </c>
      <c r="P760" t="s">
        <v>458</v>
      </c>
      <c r="R760">
        <v>0</v>
      </c>
      <c r="S760" t="s">
        <v>459</v>
      </c>
      <c r="T760" t="s">
        <v>458</v>
      </c>
      <c r="U760" t="s">
        <v>460</v>
      </c>
      <c r="V760" t="s">
        <v>458</v>
      </c>
    </row>
    <row r="761" spans="1:22" x14ac:dyDescent="0.2">
      <c r="A761" s="102">
        <v>43332</v>
      </c>
      <c r="B761" t="s">
        <v>1251</v>
      </c>
      <c r="C761" t="s">
        <v>541</v>
      </c>
      <c r="D761" s="58">
        <v>708.17</v>
      </c>
      <c r="E761" t="s">
        <v>452</v>
      </c>
      <c r="F761">
        <v>3002</v>
      </c>
      <c r="G761" t="s">
        <v>731</v>
      </c>
      <c r="H761">
        <v>36</v>
      </c>
      <c r="I761">
        <v>245</v>
      </c>
      <c r="J761" t="s">
        <v>1252</v>
      </c>
      <c r="K761" t="s">
        <v>455</v>
      </c>
      <c r="L761" s="103">
        <v>169207</v>
      </c>
      <c r="M761">
        <v>0</v>
      </c>
      <c r="N761" t="s">
        <v>1320</v>
      </c>
      <c r="O761" t="s">
        <v>545</v>
      </c>
      <c r="P761" t="s">
        <v>458</v>
      </c>
      <c r="R761">
        <v>0</v>
      </c>
      <c r="S761" t="s">
        <v>459</v>
      </c>
      <c r="T761" t="s">
        <v>458</v>
      </c>
      <c r="U761" t="s">
        <v>460</v>
      </c>
      <c r="V761" t="s">
        <v>458</v>
      </c>
    </row>
    <row r="762" spans="1:22" x14ac:dyDescent="0.2">
      <c r="A762" s="102">
        <v>43332</v>
      </c>
      <c r="B762" t="s">
        <v>1251</v>
      </c>
      <c r="C762" t="s">
        <v>541</v>
      </c>
      <c r="D762" s="58">
        <v>708.17</v>
      </c>
      <c r="E762" t="s">
        <v>452</v>
      </c>
      <c r="F762">
        <v>3007</v>
      </c>
      <c r="G762" t="s">
        <v>605</v>
      </c>
      <c r="H762">
        <v>39</v>
      </c>
      <c r="I762">
        <v>245</v>
      </c>
      <c r="J762" t="s">
        <v>1252</v>
      </c>
      <c r="K762" t="s">
        <v>455</v>
      </c>
      <c r="L762" s="103">
        <v>138968</v>
      </c>
      <c r="M762">
        <v>0</v>
      </c>
      <c r="N762" t="s">
        <v>1321</v>
      </c>
      <c r="O762" t="s">
        <v>545</v>
      </c>
      <c r="P762" t="s">
        <v>458</v>
      </c>
      <c r="R762">
        <v>0</v>
      </c>
      <c r="S762" t="s">
        <v>459</v>
      </c>
      <c r="T762" t="s">
        <v>458</v>
      </c>
      <c r="U762" t="s">
        <v>460</v>
      </c>
      <c r="V762" t="s">
        <v>458</v>
      </c>
    </row>
    <row r="763" spans="1:22" x14ac:dyDescent="0.2">
      <c r="A763" s="102">
        <v>43339</v>
      </c>
      <c r="B763" t="s">
        <v>1251</v>
      </c>
      <c r="C763" t="s">
        <v>541</v>
      </c>
      <c r="D763" s="58">
        <v>708.17</v>
      </c>
      <c r="E763" t="s">
        <v>452</v>
      </c>
      <c r="F763">
        <v>3002</v>
      </c>
      <c r="G763" t="s">
        <v>731</v>
      </c>
      <c r="H763">
        <v>35</v>
      </c>
      <c r="I763">
        <v>245</v>
      </c>
      <c r="J763" t="s">
        <v>1252</v>
      </c>
      <c r="K763" t="s">
        <v>455</v>
      </c>
      <c r="L763" s="103">
        <v>169207</v>
      </c>
      <c r="M763">
        <v>0</v>
      </c>
      <c r="N763" t="s">
        <v>1322</v>
      </c>
      <c r="O763" t="s">
        <v>545</v>
      </c>
      <c r="P763" t="s">
        <v>458</v>
      </c>
      <c r="R763">
        <v>0</v>
      </c>
      <c r="S763" t="s">
        <v>459</v>
      </c>
      <c r="T763" t="s">
        <v>458</v>
      </c>
      <c r="U763" t="s">
        <v>460</v>
      </c>
      <c r="V763" t="s">
        <v>458</v>
      </c>
    </row>
    <row r="764" spans="1:22" x14ac:dyDescent="0.2">
      <c r="A764" s="102">
        <v>43339</v>
      </c>
      <c r="B764" t="s">
        <v>1251</v>
      </c>
      <c r="C764" t="s">
        <v>541</v>
      </c>
      <c r="D764" s="58">
        <v>708.17</v>
      </c>
      <c r="E764" t="s">
        <v>452</v>
      </c>
      <c r="F764">
        <v>3007</v>
      </c>
      <c r="G764" t="s">
        <v>605</v>
      </c>
      <c r="H764">
        <v>36.5</v>
      </c>
      <c r="I764">
        <v>245</v>
      </c>
      <c r="J764" t="s">
        <v>1252</v>
      </c>
      <c r="K764" t="s">
        <v>455</v>
      </c>
      <c r="L764" s="103">
        <v>138968</v>
      </c>
      <c r="M764">
        <v>0</v>
      </c>
      <c r="N764" t="s">
        <v>1323</v>
      </c>
      <c r="O764" t="s">
        <v>545</v>
      </c>
      <c r="P764" t="s">
        <v>458</v>
      </c>
      <c r="R764">
        <v>0</v>
      </c>
      <c r="S764" t="s">
        <v>459</v>
      </c>
      <c r="T764" t="s">
        <v>458</v>
      </c>
      <c r="U764" t="s">
        <v>460</v>
      </c>
      <c r="V764" t="s">
        <v>458</v>
      </c>
    </row>
    <row r="765" spans="1:22" x14ac:dyDescent="0.2">
      <c r="A765" s="102">
        <v>43346</v>
      </c>
      <c r="B765" t="s">
        <v>1251</v>
      </c>
      <c r="C765" t="s">
        <v>541</v>
      </c>
      <c r="D765" s="58">
        <v>708.17</v>
      </c>
      <c r="E765" t="s">
        <v>452</v>
      </c>
      <c r="F765">
        <v>3008</v>
      </c>
      <c r="G765" t="s">
        <v>550</v>
      </c>
      <c r="H765">
        <v>24</v>
      </c>
      <c r="I765">
        <v>245</v>
      </c>
      <c r="J765" t="s">
        <v>1252</v>
      </c>
      <c r="K765" t="s">
        <v>455</v>
      </c>
      <c r="L765" s="103">
        <v>150042</v>
      </c>
      <c r="M765">
        <v>0</v>
      </c>
      <c r="N765" t="s">
        <v>1324</v>
      </c>
      <c r="O765" t="s">
        <v>545</v>
      </c>
      <c r="P765" t="s">
        <v>458</v>
      </c>
      <c r="R765">
        <v>0</v>
      </c>
      <c r="S765" t="s">
        <v>459</v>
      </c>
      <c r="T765" t="s">
        <v>458</v>
      </c>
      <c r="U765" t="s">
        <v>460</v>
      </c>
      <c r="V765" t="s">
        <v>458</v>
      </c>
    </row>
    <row r="766" spans="1:22" x14ac:dyDescent="0.2">
      <c r="A766" s="102">
        <v>43346</v>
      </c>
      <c r="B766" t="s">
        <v>1251</v>
      </c>
      <c r="C766" t="s">
        <v>541</v>
      </c>
      <c r="D766" s="58">
        <v>708.17</v>
      </c>
      <c r="E766" t="s">
        <v>452</v>
      </c>
      <c r="F766">
        <v>3007</v>
      </c>
      <c r="G766" t="s">
        <v>605</v>
      </c>
      <c r="H766">
        <v>42</v>
      </c>
      <c r="I766">
        <v>245</v>
      </c>
      <c r="J766" t="s">
        <v>1252</v>
      </c>
      <c r="K766" t="s">
        <v>455</v>
      </c>
      <c r="L766" s="103">
        <v>138968</v>
      </c>
      <c r="M766">
        <v>0</v>
      </c>
      <c r="N766" t="s">
        <v>1325</v>
      </c>
      <c r="O766" t="s">
        <v>545</v>
      </c>
      <c r="P766" t="s">
        <v>458</v>
      </c>
      <c r="R766">
        <v>0</v>
      </c>
      <c r="S766" t="s">
        <v>459</v>
      </c>
      <c r="T766" t="s">
        <v>458</v>
      </c>
      <c r="U766" t="s">
        <v>460</v>
      </c>
      <c r="V766" t="s">
        <v>458</v>
      </c>
    </row>
    <row r="767" spans="1:22" x14ac:dyDescent="0.2">
      <c r="A767" s="102">
        <v>43346</v>
      </c>
      <c r="B767" t="s">
        <v>1251</v>
      </c>
      <c r="C767" t="s">
        <v>541</v>
      </c>
      <c r="D767" s="58">
        <v>708.17</v>
      </c>
      <c r="E767" t="s">
        <v>452</v>
      </c>
      <c r="F767">
        <v>3002</v>
      </c>
      <c r="G767" t="s">
        <v>731</v>
      </c>
      <c r="H767">
        <v>44</v>
      </c>
      <c r="I767">
        <v>245</v>
      </c>
      <c r="J767" t="s">
        <v>1252</v>
      </c>
      <c r="K767" t="s">
        <v>455</v>
      </c>
      <c r="L767" s="103">
        <v>169207</v>
      </c>
      <c r="M767">
        <v>0</v>
      </c>
      <c r="N767" t="s">
        <v>1326</v>
      </c>
      <c r="O767" t="s">
        <v>545</v>
      </c>
      <c r="P767" t="s">
        <v>458</v>
      </c>
      <c r="R767">
        <v>0</v>
      </c>
      <c r="S767" t="s">
        <v>459</v>
      </c>
      <c r="T767" t="s">
        <v>458</v>
      </c>
      <c r="U767" t="s">
        <v>460</v>
      </c>
      <c r="V767" t="s">
        <v>458</v>
      </c>
    </row>
    <row r="768" spans="1:22" x14ac:dyDescent="0.2">
      <c r="A768" s="102">
        <v>43353</v>
      </c>
      <c r="B768" t="s">
        <v>1251</v>
      </c>
      <c r="C768" t="s">
        <v>541</v>
      </c>
      <c r="D768" s="58">
        <v>708.17</v>
      </c>
      <c r="E768" t="s">
        <v>452</v>
      </c>
      <c r="F768">
        <v>3007</v>
      </c>
      <c r="G768" t="s">
        <v>605</v>
      </c>
      <c r="H768">
        <v>30</v>
      </c>
      <c r="I768">
        <v>245</v>
      </c>
      <c r="J768" t="s">
        <v>1252</v>
      </c>
      <c r="K768" t="s">
        <v>455</v>
      </c>
      <c r="L768" s="103">
        <v>138968</v>
      </c>
      <c r="M768">
        <v>0</v>
      </c>
      <c r="N768" t="s">
        <v>1327</v>
      </c>
      <c r="O768" t="s">
        <v>545</v>
      </c>
      <c r="P768" t="s">
        <v>458</v>
      </c>
      <c r="R768">
        <v>0</v>
      </c>
      <c r="S768" t="s">
        <v>459</v>
      </c>
      <c r="T768" t="s">
        <v>458</v>
      </c>
      <c r="U768" t="s">
        <v>460</v>
      </c>
      <c r="V768" t="s">
        <v>458</v>
      </c>
    </row>
    <row r="769" spans="1:22" x14ac:dyDescent="0.2">
      <c r="A769" s="102">
        <v>43353</v>
      </c>
      <c r="B769" t="s">
        <v>1251</v>
      </c>
      <c r="C769" t="s">
        <v>541</v>
      </c>
      <c r="D769" s="58">
        <v>708.17</v>
      </c>
      <c r="E769" t="s">
        <v>452</v>
      </c>
      <c r="F769">
        <v>3002</v>
      </c>
      <c r="G769" t="s">
        <v>731</v>
      </c>
      <c r="H769">
        <v>32</v>
      </c>
      <c r="I769">
        <v>245</v>
      </c>
      <c r="J769" t="s">
        <v>1252</v>
      </c>
      <c r="K769" t="s">
        <v>455</v>
      </c>
      <c r="L769" s="103">
        <v>169207</v>
      </c>
      <c r="M769">
        <v>0</v>
      </c>
      <c r="N769" t="s">
        <v>1328</v>
      </c>
      <c r="O769" t="s">
        <v>545</v>
      </c>
      <c r="P769" t="s">
        <v>458</v>
      </c>
      <c r="R769">
        <v>0</v>
      </c>
      <c r="S769" t="s">
        <v>459</v>
      </c>
      <c r="T769" t="s">
        <v>458</v>
      </c>
      <c r="U769" t="s">
        <v>460</v>
      </c>
      <c r="V769" t="s">
        <v>458</v>
      </c>
    </row>
    <row r="770" spans="1:22" x14ac:dyDescent="0.2">
      <c r="A770" s="102">
        <v>43360</v>
      </c>
      <c r="B770" t="s">
        <v>1251</v>
      </c>
      <c r="C770" t="s">
        <v>541</v>
      </c>
      <c r="D770" s="58">
        <v>708.17</v>
      </c>
      <c r="E770" t="s">
        <v>452</v>
      </c>
      <c r="F770">
        <v>3002</v>
      </c>
      <c r="G770" t="s">
        <v>731</v>
      </c>
      <c r="H770">
        <v>32</v>
      </c>
      <c r="I770">
        <v>245</v>
      </c>
      <c r="J770" t="s">
        <v>1252</v>
      </c>
      <c r="K770" t="s">
        <v>455</v>
      </c>
      <c r="L770" s="103">
        <v>169207</v>
      </c>
      <c r="M770">
        <v>0</v>
      </c>
      <c r="N770" t="s">
        <v>1329</v>
      </c>
      <c r="O770" t="s">
        <v>545</v>
      </c>
      <c r="P770" t="s">
        <v>458</v>
      </c>
      <c r="R770">
        <v>0</v>
      </c>
      <c r="S770" t="s">
        <v>459</v>
      </c>
      <c r="T770" t="s">
        <v>458</v>
      </c>
      <c r="U770" t="s">
        <v>460</v>
      </c>
      <c r="V770" t="s">
        <v>458</v>
      </c>
    </row>
    <row r="771" spans="1:22" x14ac:dyDescent="0.2">
      <c r="A771" s="102">
        <v>43360</v>
      </c>
      <c r="B771" t="s">
        <v>1251</v>
      </c>
      <c r="C771" t="s">
        <v>541</v>
      </c>
      <c r="D771" s="58">
        <v>708.17</v>
      </c>
      <c r="E771" t="s">
        <v>452</v>
      </c>
      <c r="F771">
        <v>3007</v>
      </c>
      <c r="G771" t="s">
        <v>605</v>
      </c>
      <c r="H771">
        <v>43</v>
      </c>
      <c r="I771">
        <v>245</v>
      </c>
      <c r="J771" t="s">
        <v>1252</v>
      </c>
      <c r="K771" t="s">
        <v>455</v>
      </c>
      <c r="L771" s="103">
        <v>138968</v>
      </c>
      <c r="M771">
        <v>0</v>
      </c>
      <c r="N771" t="s">
        <v>1330</v>
      </c>
      <c r="O771" t="s">
        <v>545</v>
      </c>
      <c r="P771" t="s">
        <v>458</v>
      </c>
      <c r="R771">
        <v>0</v>
      </c>
      <c r="S771" t="s">
        <v>459</v>
      </c>
      <c r="T771" t="s">
        <v>458</v>
      </c>
      <c r="U771" t="s">
        <v>460</v>
      </c>
      <c r="V771" t="s">
        <v>458</v>
      </c>
    </row>
    <row r="772" spans="1:22" x14ac:dyDescent="0.2">
      <c r="A772" s="102">
        <v>43416</v>
      </c>
      <c r="B772" t="s">
        <v>1251</v>
      </c>
      <c r="C772" t="s">
        <v>541</v>
      </c>
      <c r="D772" s="58">
        <v>708.17</v>
      </c>
      <c r="E772" t="s">
        <v>452</v>
      </c>
      <c r="F772">
        <v>3002</v>
      </c>
      <c r="G772" t="s">
        <v>731</v>
      </c>
      <c r="H772">
        <v>8</v>
      </c>
      <c r="I772">
        <v>246</v>
      </c>
      <c r="J772" t="s">
        <v>1331</v>
      </c>
      <c r="K772" t="s">
        <v>290</v>
      </c>
      <c r="L772" s="103">
        <v>264621</v>
      </c>
      <c r="M772">
        <v>0</v>
      </c>
      <c r="N772" t="s">
        <v>1332</v>
      </c>
      <c r="O772" t="s">
        <v>1333</v>
      </c>
      <c r="P772" t="s">
        <v>458</v>
      </c>
      <c r="R772">
        <v>0</v>
      </c>
      <c r="S772" t="s">
        <v>459</v>
      </c>
      <c r="T772" t="s">
        <v>458</v>
      </c>
      <c r="U772" t="s">
        <v>460</v>
      </c>
      <c r="V772" t="s">
        <v>458</v>
      </c>
    </row>
    <row r="773" spans="1:22" x14ac:dyDescent="0.2">
      <c r="A773" s="102">
        <v>43417</v>
      </c>
      <c r="B773" t="s">
        <v>1251</v>
      </c>
      <c r="C773" t="s">
        <v>541</v>
      </c>
      <c r="D773" s="58">
        <v>708.17</v>
      </c>
      <c r="E773" t="s">
        <v>452</v>
      </c>
      <c r="F773">
        <v>3007</v>
      </c>
      <c r="G773" t="s">
        <v>605</v>
      </c>
      <c r="H773">
        <v>8</v>
      </c>
      <c r="I773">
        <v>248</v>
      </c>
      <c r="J773" t="s">
        <v>1334</v>
      </c>
      <c r="K773" t="s">
        <v>290</v>
      </c>
      <c r="L773" s="103">
        <v>225552</v>
      </c>
      <c r="M773">
        <v>0</v>
      </c>
      <c r="N773" t="s">
        <v>1335</v>
      </c>
      <c r="O773" t="s">
        <v>1336</v>
      </c>
      <c r="P773" t="s">
        <v>458</v>
      </c>
      <c r="R773">
        <v>0</v>
      </c>
      <c r="S773" t="s">
        <v>459</v>
      </c>
      <c r="T773" t="s">
        <v>458</v>
      </c>
      <c r="U773" t="s">
        <v>460</v>
      </c>
      <c r="V773" t="s">
        <v>458</v>
      </c>
    </row>
    <row r="774" spans="1:22" x14ac:dyDescent="0.2">
      <c r="A774" s="102">
        <v>43417</v>
      </c>
      <c r="B774" t="s">
        <v>1251</v>
      </c>
      <c r="C774" t="s">
        <v>541</v>
      </c>
      <c r="D774" s="58">
        <v>708.17</v>
      </c>
      <c r="E774" t="s">
        <v>452</v>
      </c>
      <c r="F774">
        <v>3013</v>
      </c>
      <c r="G774" t="s">
        <v>676</v>
      </c>
      <c r="H774">
        <v>8</v>
      </c>
      <c r="I774">
        <v>246</v>
      </c>
      <c r="J774" t="s">
        <v>1331</v>
      </c>
      <c r="K774" t="s">
        <v>290</v>
      </c>
      <c r="L774" s="103">
        <v>184580</v>
      </c>
      <c r="M774">
        <v>0</v>
      </c>
      <c r="N774" t="s">
        <v>1337</v>
      </c>
      <c r="O774" t="s">
        <v>1338</v>
      </c>
      <c r="P774" t="s">
        <v>458</v>
      </c>
      <c r="R774">
        <v>0</v>
      </c>
      <c r="S774" t="s">
        <v>459</v>
      </c>
      <c r="T774" t="s">
        <v>458</v>
      </c>
      <c r="U774" t="s">
        <v>460</v>
      </c>
      <c r="V774" t="s">
        <v>458</v>
      </c>
    </row>
    <row r="775" spans="1:22" x14ac:dyDescent="0.2">
      <c r="A775" s="102">
        <v>43417</v>
      </c>
      <c r="B775" t="s">
        <v>1251</v>
      </c>
      <c r="C775" t="s">
        <v>541</v>
      </c>
      <c r="D775" s="58">
        <v>708.17</v>
      </c>
      <c r="E775" t="s">
        <v>452</v>
      </c>
      <c r="F775">
        <v>3002</v>
      </c>
      <c r="G775" t="s">
        <v>731</v>
      </c>
      <c r="H775">
        <v>8</v>
      </c>
      <c r="I775">
        <v>246</v>
      </c>
      <c r="J775" t="s">
        <v>1331</v>
      </c>
      <c r="K775" t="s">
        <v>290</v>
      </c>
      <c r="L775" s="103">
        <v>264621</v>
      </c>
      <c r="M775">
        <v>0</v>
      </c>
      <c r="N775" t="s">
        <v>1339</v>
      </c>
      <c r="O775" t="s">
        <v>1333</v>
      </c>
      <c r="P775" t="s">
        <v>458</v>
      </c>
      <c r="R775">
        <v>0</v>
      </c>
      <c r="S775" t="s">
        <v>459</v>
      </c>
      <c r="T775" t="s">
        <v>458</v>
      </c>
      <c r="U775" t="s">
        <v>460</v>
      </c>
      <c r="V775" t="s">
        <v>458</v>
      </c>
    </row>
    <row r="776" spans="1:22" x14ac:dyDescent="0.2">
      <c r="A776" s="102">
        <v>43418</v>
      </c>
      <c r="B776" t="s">
        <v>1251</v>
      </c>
      <c r="C776" t="s">
        <v>541</v>
      </c>
      <c r="D776" s="58">
        <v>708.17</v>
      </c>
      <c r="E776" t="s">
        <v>452</v>
      </c>
      <c r="F776">
        <v>3007</v>
      </c>
      <c r="G776" t="s">
        <v>605</v>
      </c>
      <c r="H776">
        <v>8</v>
      </c>
      <c r="I776">
        <v>248</v>
      </c>
      <c r="J776" t="s">
        <v>1334</v>
      </c>
      <c r="K776" t="s">
        <v>290</v>
      </c>
      <c r="L776" s="103">
        <v>225552</v>
      </c>
      <c r="M776">
        <v>0</v>
      </c>
      <c r="N776" t="s">
        <v>1340</v>
      </c>
      <c r="O776" t="s">
        <v>1336</v>
      </c>
      <c r="P776" t="s">
        <v>458</v>
      </c>
      <c r="R776">
        <v>0</v>
      </c>
      <c r="S776" t="s">
        <v>459</v>
      </c>
      <c r="T776" t="s">
        <v>458</v>
      </c>
      <c r="U776" t="s">
        <v>460</v>
      </c>
      <c r="V776" t="s">
        <v>458</v>
      </c>
    </row>
    <row r="777" spans="1:22" x14ac:dyDescent="0.2">
      <c r="A777" s="102">
        <v>43418</v>
      </c>
      <c r="B777" t="s">
        <v>1251</v>
      </c>
      <c r="C777" t="s">
        <v>541</v>
      </c>
      <c r="D777" s="58">
        <v>708.17</v>
      </c>
      <c r="E777" t="s">
        <v>452</v>
      </c>
      <c r="F777">
        <v>3013</v>
      </c>
      <c r="G777" t="s">
        <v>676</v>
      </c>
      <c r="H777">
        <v>8</v>
      </c>
      <c r="I777">
        <v>246</v>
      </c>
      <c r="J777" t="s">
        <v>1331</v>
      </c>
      <c r="K777" t="s">
        <v>290</v>
      </c>
      <c r="L777" s="103">
        <v>184580</v>
      </c>
      <c r="M777">
        <v>0</v>
      </c>
      <c r="N777" t="s">
        <v>1341</v>
      </c>
      <c r="O777" t="s">
        <v>1338</v>
      </c>
      <c r="P777" t="s">
        <v>458</v>
      </c>
      <c r="R777">
        <v>0</v>
      </c>
      <c r="S777" t="s">
        <v>459</v>
      </c>
      <c r="T777" t="s">
        <v>458</v>
      </c>
      <c r="U777" t="s">
        <v>460</v>
      </c>
      <c r="V777" t="s">
        <v>458</v>
      </c>
    </row>
    <row r="778" spans="1:22" x14ac:dyDescent="0.2">
      <c r="A778" s="102">
        <v>43418</v>
      </c>
      <c r="B778" t="s">
        <v>1251</v>
      </c>
      <c r="C778" t="s">
        <v>541</v>
      </c>
      <c r="D778" s="58">
        <v>708.17</v>
      </c>
      <c r="E778" t="s">
        <v>452</v>
      </c>
      <c r="F778">
        <v>3002</v>
      </c>
      <c r="G778" t="s">
        <v>731</v>
      </c>
      <c r="H778">
        <v>8</v>
      </c>
      <c r="I778">
        <v>246</v>
      </c>
      <c r="J778" t="s">
        <v>1331</v>
      </c>
      <c r="K778" t="s">
        <v>290</v>
      </c>
      <c r="L778" s="103">
        <v>264621</v>
      </c>
      <c r="M778">
        <v>0</v>
      </c>
      <c r="N778" t="s">
        <v>1342</v>
      </c>
      <c r="O778" t="s">
        <v>1333</v>
      </c>
      <c r="P778" t="s">
        <v>458</v>
      </c>
      <c r="R778">
        <v>0</v>
      </c>
      <c r="S778" t="s">
        <v>459</v>
      </c>
      <c r="T778" t="s">
        <v>458</v>
      </c>
      <c r="U778" t="s">
        <v>460</v>
      </c>
      <c r="V778" t="s">
        <v>458</v>
      </c>
    </row>
    <row r="779" spans="1:22" x14ac:dyDescent="0.2">
      <c r="A779" s="102">
        <v>43419</v>
      </c>
      <c r="B779" t="s">
        <v>1251</v>
      </c>
      <c r="C779" t="s">
        <v>541</v>
      </c>
      <c r="D779" s="58">
        <v>708.17</v>
      </c>
      <c r="E779" t="s">
        <v>452</v>
      </c>
      <c r="F779">
        <v>3007</v>
      </c>
      <c r="G779" t="s">
        <v>605</v>
      </c>
      <c r="H779">
        <v>8</v>
      </c>
      <c r="I779">
        <v>248</v>
      </c>
      <c r="J779" t="s">
        <v>1334</v>
      </c>
      <c r="K779" t="s">
        <v>290</v>
      </c>
      <c r="L779" s="103">
        <v>225552</v>
      </c>
      <c r="M779">
        <v>0</v>
      </c>
      <c r="N779" t="s">
        <v>1343</v>
      </c>
      <c r="O779" t="s">
        <v>1336</v>
      </c>
      <c r="P779" t="s">
        <v>458</v>
      </c>
      <c r="R779">
        <v>0</v>
      </c>
      <c r="S779" t="s">
        <v>459</v>
      </c>
      <c r="T779" t="s">
        <v>458</v>
      </c>
      <c r="U779" t="s">
        <v>460</v>
      </c>
      <c r="V779" t="s">
        <v>458</v>
      </c>
    </row>
    <row r="780" spans="1:22" x14ac:dyDescent="0.2">
      <c r="A780" s="102">
        <v>43419</v>
      </c>
      <c r="B780" t="s">
        <v>1251</v>
      </c>
      <c r="C780" t="s">
        <v>541</v>
      </c>
      <c r="D780" s="58">
        <v>708.17</v>
      </c>
      <c r="E780" t="s">
        <v>452</v>
      </c>
      <c r="F780">
        <v>3002</v>
      </c>
      <c r="G780" t="s">
        <v>731</v>
      </c>
      <c r="H780">
        <v>8</v>
      </c>
      <c r="I780">
        <v>246</v>
      </c>
      <c r="J780" t="s">
        <v>1331</v>
      </c>
      <c r="K780" t="s">
        <v>290</v>
      </c>
      <c r="L780" s="103">
        <v>264621</v>
      </c>
      <c r="M780">
        <v>0</v>
      </c>
      <c r="N780" t="s">
        <v>1344</v>
      </c>
      <c r="O780" t="s">
        <v>1333</v>
      </c>
      <c r="P780" t="s">
        <v>458</v>
      </c>
      <c r="R780">
        <v>0</v>
      </c>
      <c r="S780" t="s">
        <v>459</v>
      </c>
      <c r="T780" t="s">
        <v>458</v>
      </c>
      <c r="U780" t="s">
        <v>460</v>
      </c>
      <c r="V780" t="s">
        <v>458</v>
      </c>
    </row>
    <row r="781" spans="1:22" x14ac:dyDescent="0.2">
      <c r="A781" s="102">
        <v>43425</v>
      </c>
      <c r="B781" t="s">
        <v>1251</v>
      </c>
      <c r="C781" t="s">
        <v>541</v>
      </c>
      <c r="D781" s="58">
        <v>708.17</v>
      </c>
      <c r="E781" t="s">
        <v>452</v>
      </c>
      <c r="F781">
        <v>3002</v>
      </c>
      <c r="G781" t="s">
        <v>731</v>
      </c>
      <c r="H781">
        <v>4</v>
      </c>
      <c r="I781">
        <v>246</v>
      </c>
      <c r="J781" t="s">
        <v>1331</v>
      </c>
      <c r="K781" t="s">
        <v>455</v>
      </c>
      <c r="L781" s="103">
        <v>264621</v>
      </c>
      <c r="M781">
        <v>0</v>
      </c>
      <c r="N781" t="s">
        <v>1345</v>
      </c>
      <c r="O781" t="s">
        <v>1346</v>
      </c>
      <c r="P781" t="s">
        <v>458</v>
      </c>
      <c r="R781">
        <v>0</v>
      </c>
      <c r="S781" t="s">
        <v>459</v>
      </c>
      <c r="T781" t="s">
        <v>458</v>
      </c>
      <c r="U781" t="s">
        <v>460</v>
      </c>
      <c r="V781" t="s">
        <v>458</v>
      </c>
    </row>
    <row r="782" spans="1:22" x14ac:dyDescent="0.2">
      <c r="A782" s="102">
        <v>43432</v>
      </c>
      <c r="B782" t="s">
        <v>1251</v>
      </c>
      <c r="C782" t="s">
        <v>541</v>
      </c>
      <c r="D782" s="58">
        <v>708.17</v>
      </c>
      <c r="E782" t="s">
        <v>452</v>
      </c>
      <c r="F782">
        <v>3008</v>
      </c>
      <c r="G782" t="s">
        <v>550</v>
      </c>
      <c r="H782">
        <v>4</v>
      </c>
      <c r="I782">
        <v>246</v>
      </c>
      <c r="J782" t="s">
        <v>1331</v>
      </c>
      <c r="K782" t="s">
        <v>455</v>
      </c>
      <c r="L782" s="103">
        <v>236806</v>
      </c>
      <c r="M782">
        <v>0</v>
      </c>
      <c r="N782" t="s">
        <v>1347</v>
      </c>
      <c r="O782" t="s">
        <v>959</v>
      </c>
      <c r="P782" t="s">
        <v>458</v>
      </c>
      <c r="R782">
        <v>0</v>
      </c>
      <c r="S782" t="s">
        <v>459</v>
      </c>
      <c r="T782" t="s">
        <v>458</v>
      </c>
      <c r="U782" t="s">
        <v>460</v>
      </c>
      <c r="V782" t="s">
        <v>458</v>
      </c>
    </row>
    <row r="783" spans="1:22" x14ac:dyDescent="0.2">
      <c r="A783" s="102">
        <v>43433</v>
      </c>
      <c r="B783" t="s">
        <v>1251</v>
      </c>
      <c r="C783" t="s">
        <v>541</v>
      </c>
      <c r="D783" s="58">
        <v>708.17</v>
      </c>
      <c r="E783" t="s">
        <v>452</v>
      </c>
      <c r="F783">
        <v>3013</v>
      </c>
      <c r="G783" t="s">
        <v>676</v>
      </c>
      <c r="H783">
        <v>4</v>
      </c>
      <c r="I783">
        <v>248</v>
      </c>
      <c r="J783" t="s">
        <v>1334</v>
      </c>
      <c r="K783" t="s">
        <v>455</v>
      </c>
      <c r="L783" s="103">
        <v>184580</v>
      </c>
      <c r="M783">
        <v>0</v>
      </c>
      <c r="N783" t="s">
        <v>1348</v>
      </c>
      <c r="O783" t="s">
        <v>1349</v>
      </c>
      <c r="P783" t="s">
        <v>458</v>
      </c>
      <c r="R783">
        <v>0</v>
      </c>
      <c r="S783" t="s">
        <v>459</v>
      </c>
      <c r="T783" t="s">
        <v>458</v>
      </c>
      <c r="U783" t="s">
        <v>460</v>
      </c>
      <c r="V783" t="s">
        <v>458</v>
      </c>
    </row>
    <row r="784" spans="1:22" x14ac:dyDescent="0.2">
      <c r="A784" s="102">
        <v>43433</v>
      </c>
      <c r="B784" t="s">
        <v>1251</v>
      </c>
      <c r="C784" t="s">
        <v>541</v>
      </c>
      <c r="D784" s="58">
        <v>708.17</v>
      </c>
      <c r="E784" t="s">
        <v>452</v>
      </c>
      <c r="F784">
        <v>3001</v>
      </c>
      <c r="G784" t="s">
        <v>462</v>
      </c>
      <c r="H784">
        <v>1</v>
      </c>
      <c r="I784">
        <v>248</v>
      </c>
      <c r="J784" t="s">
        <v>1334</v>
      </c>
      <c r="K784" t="s">
        <v>455</v>
      </c>
      <c r="L784" s="103">
        <v>397692</v>
      </c>
      <c r="M784">
        <v>0</v>
      </c>
      <c r="N784" t="s">
        <v>1350</v>
      </c>
      <c r="O784" t="s">
        <v>469</v>
      </c>
      <c r="P784" t="s">
        <v>458</v>
      </c>
      <c r="R784">
        <v>0</v>
      </c>
      <c r="S784" t="s">
        <v>459</v>
      </c>
      <c r="T784" t="s">
        <v>458</v>
      </c>
      <c r="U784" t="s">
        <v>460</v>
      </c>
      <c r="V784" t="s">
        <v>458</v>
      </c>
    </row>
    <row r="785" spans="1:22" x14ac:dyDescent="0.2">
      <c r="A785" s="102">
        <v>43433</v>
      </c>
      <c r="B785" t="s">
        <v>1251</v>
      </c>
      <c r="C785" t="s">
        <v>541</v>
      </c>
      <c r="D785" s="58">
        <v>708.17</v>
      </c>
      <c r="E785" t="s">
        <v>452</v>
      </c>
      <c r="F785">
        <v>3008</v>
      </c>
      <c r="G785" t="s">
        <v>550</v>
      </c>
      <c r="H785">
        <v>4</v>
      </c>
      <c r="I785">
        <v>246</v>
      </c>
      <c r="J785" t="s">
        <v>1331</v>
      </c>
      <c r="K785" t="s">
        <v>455</v>
      </c>
      <c r="L785" s="103">
        <v>236806</v>
      </c>
      <c r="M785">
        <v>0</v>
      </c>
      <c r="N785" t="s">
        <v>1351</v>
      </c>
      <c r="O785" t="s">
        <v>959</v>
      </c>
      <c r="P785" t="s">
        <v>458</v>
      </c>
      <c r="R785">
        <v>0</v>
      </c>
      <c r="S785" t="s">
        <v>459</v>
      </c>
      <c r="T785" t="s">
        <v>458</v>
      </c>
      <c r="U785" t="s">
        <v>460</v>
      </c>
      <c r="V785" t="s">
        <v>458</v>
      </c>
    </row>
    <row r="786" spans="1:22" x14ac:dyDescent="0.2">
      <c r="A786" s="102">
        <v>43434</v>
      </c>
      <c r="B786" t="s">
        <v>1251</v>
      </c>
      <c r="C786" t="s">
        <v>541</v>
      </c>
      <c r="D786" s="58">
        <v>708.17</v>
      </c>
      <c r="E786" t="s">
        <v>452</v>
      </c>
      <c r="F786">
        <v>3013</v>
      </c>
      <c r="G786" t="s">
        <v>676</v>
      </c>
      <c r="H786">
        <v>4</v>
      </c>
      <c r="I786">
        <v>248</v>
      </c>
      <c r="J786" t="s">
        <v>1334</v>
      </c>
      <c r="K786" t="s">
        <v>455</v>
      </c>
      <c r="L786" s="103">
        <v>184580</v>
      </c>
      <c r="M786">
        <v>0</v>
      </c>
      <c r="N786" t="s">
        <v>1352</v>
      </c>
      <c r="O786" t="s">
        <v>1349</v>
      </c>
      <c r="P786" t="s">
        <v>458</v>
      </c>
      <c r="R786">
        <v>0</v>
      </c>
      <c r="S786" t="s">
        <v>459</v>
      </c>
      <c r="T786" t="s">
        <v>458</v>
      </c>
      <c r="U786" t="s">
        <v>460</v>
      </c>
      <c r="V786" t="s">
        <v>458</v>
      </c>
    </row>
    <row r="787" spans="1:22" x14ac:dyDescent="0.2">
      <c r="A787" s="102">
        <v>43434</v>
      </c>
      <c r="B787" t="s">
        <v>1251</v>
      </c>
      <c r="C787" t="s">
        <v>541</v>
      </c>
      <c r="D787" s="58">
        <v>708.17</v>
      </c>
      <c r="E787" t="s">
        <v>452</v>
      </c>
      <c r="F787">
        <v>3001</v>
      </c>
      <c r="G787" t="s">
        <v>462</v>
      </c>
      <c r="H787">
        <v>1</v>
      </c>
      <c r="I787">
        <v>248</v>
      </c>
      <c r="J787" t="s">
        <v>1334</v>
      </c>
      <c r="K787" t="s">
        <v>455</v>
      </c>
      <c r="L787" s="103">
        <v>397692</v>
      </c>
      <c r="M787">
        <v>0</v>
      </c>
      <c r="N787" t="s">
        <v>1353</v>
      </c>
      <c r="O787" t="s">
        <v>469</v>
      </c>
      <c r="P787" t="s">
        <v>458</v>
      </c>
      <c r="R787">
        <v>0</v>
      </c>
      <c r="S787" t="s">
        <v>459</v>
      </c>
      <c r="T787" t="s">
        <v>458</v>
      </c>
      <c r="U787" t="s">
        <v>460</v>
      </c>
      <c r="V787" t="s">
        <v>458</v>
      </c>
    </row>
    <row r="788" spans="1:22" x14ac:dyDescent="0.2">
      <c r="A788" s="102">
        <v>43437</v>
      </c>
      <c r="B788" t="s">
        <v>1251</v>
      </c>
      <c r="C788" t="s">
        <v>541</v>
      </c>
      <c r="D788" s="58">
        <v>708.17</v>
      </c>
      <c r="E788" t="s">
        <v>452</v>
      </c>
      <c r="F788">
        <v>3002</v>
      </c>
      <c r="G788" t="s">
        <v>731</v>
      </c>
      <c r="H788">
        <v>8</v>
      </c>
      <c r="I788">
        <v>248</v>
      </c>
      <c r="J788" t="s">
        <v>1334</v>
      </c>
      <c r="K788" t="s">
        <v>455</v>
      </c>
      <c r="L788" s="103">
        <v>245363</v>
      </c>
      <c r="M788" s="103">
        <v>317546</v>
      </c>
      <c r="N788" t="s">
        <v>1354</v>
      </c>
      <c r="O788" t="s">
        <v>1139</v>
      </c>
      <c r="P788" t="s">
        <v>458</v>
      </c>
      <c r="R788" s="103">
        <v>2540368</v>
      </c>
      <c r="S788" t="s">
        <v>459</v>
      </c>
      <c r="T788" t="s">
        <v>458</v>
      </c>
      <c r="U788" t="s">
        <v>682</v>
      </c>
      <c r="V788" t="s">
        <v>458</v>
      </c>
    </row>
    <row r="789" spans="1:22" x14ac:dyDescent="0.2">
      <c r="A789" s="102">
        <v>43451</v>
      </c>
      <c r="B789" t="s">
        <v>1251</v>
      </c>
      <c r="C789" t="s">
        <v>541</v>
      </c>
      <c r="D789" s="58">
        <v>708.17</v>
      </c>
      <c r="E789" t="s">
        <v>452</v>
      </c>
      <c r="F789">
        <v>3007</v>
      </c>
      <c r="G789" t="s">
        <v>605</v>
      </c>
      <c r="H789">
        <v>8</v>
      </c>
      <c r="I789">
        <v>249</v>
      </c>
      <c r="J789" t="s">
        <v>1355</v>
      </c>
      <c r="K789" t="s">
        <v>455</v>
      </c>
      <c r="L789" s="103">
        <v>215124</v>
      </c>
      <c r="M789" s="103">
        <v>270662</v>
      </c>
      <c r="N789" t="s">
        <v>1356</v>
      </c>
      <c r="O789" t="s">
        <v>1357</v>
      </c>
      <c r="P789" t="s">
        <v>458</v>
      </c>
      <c r="R789" s="103">
        <v>2165296</v>
      </c>
      <c r="S789" t="s">
        <v>459</v>
      </c>
      <c r="T789" t="s">
        <v>458</v>
      </c>
      <c r="U789" t="s">
        <v>682</v>
      </c>
      <c r="V789" t="s">
        <v>458</v>
      </c>
    </row>
    <row r="790" spans="1:22" x14ac:dyDescent="0.2">
      <c r="A790" s="102">
        <v>43297</v>
      </c>
      <c r="B790" t="s">
        <v>1358</v>
      </c>
      <c r="C790" t="s">
        <v>541</v>
      </c>
      <c r="D790" s="58">
        <v>802.09</v>
      </c>
      <c r="E790" t="s">
        <v>452</v>
      </c>
      <c r="F790">
        <v>3001</v>
      </c>
      <c r="G790" t="s">
        <v>462</v>
      </c>
      <c r="H790">
        <v>5</v>
      </c>
      <c r="I790">
        <v>252</v>
      </c>
      <c r="J790" t="s">
        <v>1252</v>
      </c>
      <c r="K790" t="s">
        <v>455</v>
      </c>
      <c r="L790" s="103">
        <v>308303</v>
      </c>
      <c r="M790">
        <v>0</v>
      </c>
      <c r="N790" t="s">
        <v>1359</v>
      </c>
      <c r="O790" t="s">
        <v>545</v>
      </c>
      <c r="P790" t="s">
        <v>458</v>
      </c>
      <c r="R790">
        <v>0</v>
      </c>
      <c r="S790" t="s">
        <v>459</v>
      </c>
      <c r="T790" t="s">
        <v>458</v>
      </c>
      <c r="U790" t="s">
        <v>460</v>
      </c>
      <c r="V790" t="s">
        <v>458</v>
      </c>
    </row>
    <row r="791" spans="1:22" x14ac:dyDescent="0.2">
      <c r="A791" s="102">
        <v>43297</v>
      </c>
      <c r="B791" t="s">
        <v>1358</v>
      </c>
      <c r="C791" t="s">
        <v>541</v>
      </c>
      <c r="D791" s="58">
        <v>802.09</v>
      </c>
      <c r="E791" t="s">
        <v>452</v>
      </c>
      <c r="F791">
        <v>3004</v>
      </c>
      <c r="G791" t="s">
        <v>631</v>
      </c>
      <c r="H791">
        <v>8</v>
      </c>
      <c r="I791">
        <v>252</v>
      </c>
      <c r="J791" t="s">
        <v>1252</v>
      </c>
      <c r="K791" t="s">
        <v>455</v>
      </c>
      <c r="L791" s="103">
        <v>150581</v>
      </c>
      <c r="M791">
        <v>0</v>
      </c>
      <c r="N791" t="s">
        <v>1360</v>
      </c>
      <c r="O791" t="s">
        <v>545</v>
      </c>
      <c r="P791" t="s">
        <v>458</v>
      </c>
      <c r="R791">
        <v>0</v>
      </c>
      <c r="S791" t="s">
        <v>459</v>
      </c>
      <c r="T791" t="s">
        <v>458</v>
      </c>
      <c r="U791" t="s">
        <v>460</v>
      </c>
      <c r="V791" t="s">
        <v>458</v>
      </c>
    </row>
    <row r="792" spans="1:22" x14ac:dyDescent="0.2">
      <c r="A792" s="102">
        <v>43297</v>
      </c>
      <c r="B792" t="s">
        <v>1358</v>
      </c>
      <c r="C792" t="s">
        <v>541</v>
      </c>
      <c r="D792" s="58">
        <v>802.09</v>
      </c>
      <c r="E792" t="s">
        <v>452</v>
      </c>
      <c r="F792">
        <v>3008</v>
      </c>
      <c r="G792" t="s">
        <v>550</v>
      </c>
      <c r="H792">
        <v>8</v>
      </c>
      <c r="I792">
        <v>252</v>
      </c>
      <c r="J792" t="s">
        <v>1252</v>
      </c>
      <c r="K792" t="s">
        <v>455</v>
      </c>
      <c r="L792" s="103">
        <v>150042</v>
      </c>
      <c r="M792">
        <v>0</v>
      </c>
      <c r="N792" t="s">
        <v>1361</v>
      </c>
      <c r="O792" t="s">
        <v>545</v>
      </c>
      <c r="P792" t="s">
        <v>458</v>
      </c>
      <c r="R792">
        <v>0</v>
      </c>
      <c r="S792" t="s">
        <v>459</v>
      </c>
      <c r="T792" t="s">
        <v>458</v>
      </c>
      <c r="U792" t="s">
        <v>460</v>
      </c>
      <c r="V792" t="s">
        <v>458</v>
      </c>
    </row>
    <row r="793" spans="1:22" x14ac:dyDescent="0.2">
      <c r="A793" s="102">
        <v>43297</v>
      </c>
      <c r="B793" t="s">
        <v>1358</v>
      </c>
      <c r="C793" t="s">
        <v>541</v>
      </c>
      <c r="D793" s="58">
        <v>802.09</v>
      </c>
      <c r="E793" t="s">
        <v>452</v>
      </c>
      <c r="F793">
        <v>3011</v>
      </c>
      <c r="G793" t="s">
        <v>487</v>
      </c>
      <c r="H793">
        <v>9</v>
      </c>
      <c r="I793">
        <v>252</v>
      </c>
      <c r="J793" t="s">
        <v>1252</v>
      </c>
      <c r="K793" t="s">
        <v>455</v>
      </c>
      <c r="L793" s="103">
        <v>115059</v>
      </c>
      <c r="M793">
        <v>0</v>
      </c>
      <c r="N793" t="s">
        <v>1362</v>
      </c>
      <c r="O793" t="s">
        <v>545</v>
      </c>
      <c r="P793" t="s">
        <v>458</v>
      </c>
      <c r="R793">
        <v>0</v>
      </c>
      <c r="S793" t="s">
        <v>459</v>
      </c>
      <c r="T793" t="s">
        <v>458</v>
      </c>
      <c r="U793" t="s">
        <v>460</v>
      </c>
      <c r="V793" t="s">
        <v>458</v>
      </c>
    </row>
    <row r="794" spans="1:22" x14ac:dyDescent="0.2">
      <c r="A794" s="102">
        <v>43304</v>
      </c>
      <c r="B794" t="s">
        <v>1358</v>
      </c>
      <c r="C794" t="s">
        <v>541</v>
      </c>
      <c r="D794" s="58">
        <v>802.09</v>
      </c>
      <c r="E794" t="s">
        <v>452</v>
      </c>
      <c r="F794">
        <v>3005</v>
      </c>
      <c r="G794" t="s">
        <v>569</v>
      </c>
      <c r="H794">
        <v>4</v>
      </c>
      <c r="I794">
        <v>252</v>
      </c>
      <c r="J794" t="s">
        <v>1252</v>
      </c>
      <c r="K794" t="s">
        <v>455</v>
      </c>
      <c r="L794" s="103">
        <v>165864</v>
      </c>
      <c r="M794">
        <v>0</v>
      </c>
      <c r="N794" t="s">
        <v>1363</v>
      </c>
      <c r="O794" t="s">
        <v>545</v>
      </c>
      <c r="P794" t="s">
        <v>458</v>
      </c>
      <c r="R794">
        <v>0</v>
      </c>
      <c r="S794" t="s">
        <v>459</v>
      </c>
      <c r="T794" t="s">
        <v>458</v>
      </c>
      <c r="U794" t="s">
        <v>460</v>
      </c>
      <c r="V794" t="s">
        <v>458</v>
      </c>
    </row>
    <row r="795" spans="1:22" x14ac:dyDescent="0.2">
      <c r="A795" s="102">
        <v>43304</v>
      </c>
      <c r="B795" t="s">
        <v>1358</v>
      </c>
      <c r="C795" t="s">
        <v>541</v>
      </c>
      <c r="D795" s="58">
        <v>802.09</v>
      </c>
      <c r="E795" t="s">
        <v>452</v>
      </c>
      <c r="F795">
        <v>3008</v>
      </c>
      <c r="G795" t="s">
        <v>550</v>
      </c>
      <c r="H795">
        <v>11</v>
      </c>
      <c r="I795">
        <v>252</v>
      </c>
      <c r="J795" t="s">
        <v>1252</v>
      </c>
      <c r="K795" t="s">
        <v>455</v>
      </c>
      <c r="L795" s="103">
        <v>150042</v>
      </c>
      <c r="M795">
        <v>0</v>
      </c>
      <c r="N795" t="s">
        <v>1364</v>
      </c>
      <c r="O795" t="s">
        <v>545</v>
      </c>
      <c r="P795" t="s">
        <v>458</v>
      </c>
      <c r="R795">
        <v>0</v>
      </c>
      <c r="S795" t="s">
        <v>459</v>
      </c>
      <c r="T795" t="s">
        <v>458</v>
      </c>
      <c r="U795" t="s">
        <v>460</v>
      </c>
      <c r="V795" t="s">
        <v>458</v>
      </c>
    </row>
    <row r="796" spans="1:22" x14ac:dyDescent="0.2">
      <c r="A796" s="102">
        <v>43304</v>
      </c>
      <c r="B796" t="s">
        <v>1358</v>
      </c>
      <c r="C796" t="s">
        <v>541</v>
      </c>
      <c r="D796" s="58">
        <v>802.09</v>
      </c>
      <c r="E796" t="s">
        <v>452</v>
      </c>
      <c r="F796">
        <v>3009</v>
      </c>
      <c r="G796" t="s">
        <v>481</v>
      </c>
      <c r="H796">
        <v>28</v>
      </c>
      <c r="I796">
        <v>252</v>
      </c>
      <c r="J796" t="s">
        <v>1252</v>
      </c>
      <c r="K796" t="s">
        <v>455</v>
      </c>
      <c r="L796" s="103">
        <v>120926</v>
      </c>
      <c r="M796">
        <v>0</v>
      </c>
      <c r="N796" t="s">
        <v>1365</v>
      </c>
      <c r="O796" t="s">
        <v>545</v>
      </c>
      <c r="P796" t="s">
        <v>458</v>
      </c>
      <c r="R796">
        <v>0</v>
      </c>
      <c r="S796" t="s">
        <v>459</v>
      </c>
      <c r="T796" t="s">
        <v>458</v>
      </c>
      <c r="U796" t="s">
        <v>460</v>
      </c>
      <c r="V796" t="s">
        <v>458</v>
      </c>
    </row>
    <row r="797" spans="1:22" x14ac:dyDescent="0.2">
      <c r="A797" s="102">
        <v>43304</v>
      </c>
      <c r="B797" t="s">
        <v>1358</v>
      </c>
      <c r="C797" t="s">
        <v>541</v>
      </c>
      <c r="D797" s="58">
        <v>802.09</v>
      </c>
      <c r="E797" t="s">
        <v>452</v>
      </c>
      <c r="F797">
        <v>3011</v>
      </c>
      <c r="G797" t="s">
        <v>487</v>
      </c>
      <c r="H797">
        <v>49</v>
      </c>
      <c r="I797">
        <v>252</v>
      </c>
      <c r="J797" t="s">
        <v>1252</v>
      </c>
      <c r="K797" t="s">
        <v>455</v>
      </c>
      <c r="L797" s="103">
        <v>115059</v>
      </c>
      <c r="M797">
        <v>0</v>
      </c>
      <c r="N797" t="s">
        <v>1366</v>
      </c>
      <c r="O797" t="s">
        <v>545</v>
      </c>
      <c r="P797" t="s">
        <v>458</v>
      </c>
      <c r="R797">
        <v>0</v>
      </c>
      <c r="S797" t="s">
        <v>459</v>
      </c>
      <c r="T797" t="s">
        <v>458</v>
      </c>
      <c r="U797" t="s">
        <v>460</v>
      </c>
      <c r="V797" t="s">
        <v>458</v>
      </c>
    </row>
    <row r="798" spans="1:22" x14ac:dyDescent="0.2">
      <c r="A798" s="102">
        <v>43304</v>
      </c>
      <c r="B798" t="s">
        <v>1358</v>
      </c>
      <c r="C798" t="s">
        <v>541</v>
      </c>
      <c r="D798" s="58">
        <v>802.09</v>
      </c>
      <c r="E798" t="s">
        <v>452</v>
      </c>
      <c r="F798">
        <v>3004</v>
      </c>
      <c r="G798" t="s">
        <v>631</v>
      </c>
      <c r="H798">
        <v>53</v>
      </c>
      <c r="I798">
        <v>252</v>
      </c>
      <c r="J798" t="s">
        <v>1252</v>
      </c>
      <c r="K798" t="s">
        <v>455</v>
      </c>
      <c r="L798" s="103">
        <v>150581</v>
      </c>
      <c r="M798">
        <v>0</v>
      </c>
      <c r="N798" t="s">
        <v>1367</v>
      </c>
      <c r="O798" t="s">
        <v>545</v>
      </c>
      <c r="P798" t="s">
        <v>458</v>
      </c>
      <c r="R798">
        <v>0</v>
      </c>
      <c r="S798" t="s">
        <v>459</v>
      </c>
      <c r="T798" t="s">
        <v>458</v>
      </c>
      <c r="U798" t="s">
        <v>460</v>
      </c>
      <c r="V798" t="s">
        <v>458</v>
      </c>
    </row>
    <row r="799" spans="1:22" x14ac:dyDescent="0.2">
      <c r="A799" s="102">
        <v>43311</v>
      </c>
      <c r="B799" t="s">
        <v>1358</v>
      </c>
      <c r="C799" t="s">
        <v>541</v>
      </c>
      <c r="D799" s="58">
        <v>802.09</v>
      </c>
      <c r="E799" t="s">
        <v>452</v>
      </c>
      <c r="F799">
        <v>3008</v>
      </c>
      <c r="G799" t="s">
        <v>550</v>
      </c>
      <c r="H799">
        <v>1</v>
      </c>
      <c r="I799">
        <v>252</v>
      </c>
      <c r="J799" t="s">
        <v>1252</v>
      </c>
      <c r="K799" t="s">
        <v>455</v>
      </c>
      <c r="L799" s="103">
        <v>150042</v>
      </c>
      <c r="M799">
        <v>0</v>
      </c>
      <c r="N799" t="s">
        <v>1368</v>
      </c>
      <c r="O799" t="s">
        <v>545</v>
      </c>
      <c r="P799" t="s">
        <v>458</v>
      </c>
      <c r="R799">
        <v>0</v>
      </c>
      <c r="S799" t="s">
        <v>459</v>
      </c>
      <c r="T799" t="s">
        <v>458</v>
      </c>
      <c r="U799" t="s">
        <v>460</v>
      </c>
      <c r="V799" t="s">
        <v>458</v>
      </c>
    </row>
    <row r="800" spans="1:22" x14ac:dyDescent="0.2">
      <c r="A800" s="102">
        <v>43311</v>
      </c>
      <c r="B800" t="s">
        <v>1358</v>
      </c>
      <c r="C800" t="s">
        <v>541</v>
      </c>
      <c r="D800" s="58">
        <v>802.09</v>
      </c>
      <c r="E800" t="s">
        <v>452</v>
      </c>
      <c r="F800">
        <v>3004</v>
      </c>
      <c r="G800" t="s">
        <v>631</v>
      </c>
      <c r="H800">
        <v>22</v>
      </c>
      <c r="I800">
        <v>252</v>
      </c>
      <c r="J800" t="s">
        <v>1252</v>
      </c>
      <c r="K800" t="s">
        <v>455</v>
      </c>
      <c r="L800" s="103">
        <v>150581</v>
      </c>
      <c r="M800">
        <v>0</v>
      </c>
      <c r="N800" t="s">
        <v>1369</v>
      </c>
      <c r="O800" t="s">
        <v>545</v>
      </c>
      <c r="P800" t="s">
        <v>458</v>
      </c>
      <c r="R800">
        <v>0</v>
      </c>
      <c r="S800" t="s">
        <v>459</v>
      </c>
      <c r="T800" t="s">
        <v>458</v>
      </c>
      <c r="U800" t="s">
        <v>460</v>
      </c>
      <c r="V800" t="s">
        <v>458</v>
      </c>
    </row>
    <row r="801" spans="1:22" x14ac:dyDescent="0.2">
      <c r="A801" s="102">
        <v>43311</v>
      </c>
      <c r="B801" t="s">
        <v>1358</v>
      </c>
      <c r="C801" t="s">
        <v>541</v>
      </c>
      <c r="D801" s="58">
        <v>802.09</v>
      </c>
      <c r="E801" t="s">
        <v>452</v>
      </c>
      <c r="F801">
        <v>3011</v>
      </c>
      <c r="G801" t="s">
        <v>487</v>
      </c>
      <c r="H801">
        <v>22</v>
      </c>
      <c r="I801">
        <v>252</v>
      </c>
      <c r="J801" t="s">
        <v>1252</v>
      </c>
      <c r="K801" t="s">
        <v>455</v>
      </c>
      <c r="L801" s="103">
        <v>115059</v>
      </c>
      <c r="M801">
        <v>0</v>
      </c>
      <c r="N801" t="s">
        <v>1370</v>
      </c>
      <c r="O801" t="s">
        <v>545</v>
      </c>
      <c r="P801" t="s">
        <v>458</v>
      </c>
      <c r="R801">
        <v>0</v>
      </c>
      <c r="S801" t="s">
        <v>459</v>
      </c>
      <c r="T801" t="s">
        <v>458</v>
      </c>
      <c r="U801" t="s">
        <v>460</v>
      </c>
      <c r="V801" t="s">
        <v>458</v>
      </c>
    </row>
    <row r="802" spans="1:22" x14ac:dyDescent="0.2">
      <c r="A802" s="102">
        <v>43313</v>
      </c>
      <c r="B802" t="s">
        <v>1358</v>
      </c>
      <c r="C802" t="s">
        <v>541</v>
      </c>
      <c r="D802" s="58">
        <v>802.09</v>
      </c>
      <c r="E802" t="s">
        <v>452</v>
      </c>
      <c r="F802">
        <v>3011</v>
      </c>
      <c r="G802" t="s">
        <v>487</v>
      </c>
      <c r="H802">
        <v>4</v>
      </c>
      <c r="I802">
        <v>252</v>
      </c>
      <c r="J802" t="s">
        <v>1252</v>
      </c>
      <c r="K802" t="s">
        <v>455</v>
      </c>
      <c r="L802" s="103">
        <v>115059</v>
      </c>
      <c r="M802">
        <v>0</v>
      </c>
      <c r="N802" t="s">
        <v>1371</v>
      </c>
      <c r="O802" t="s">
        <v>545</v>
      </c>
      <c r="P802" t="s">
        <v>458</v>
      </c>
      <c r="R802">
        <v>0</v>
      </c>
      <c r="S802" t="s">
        <v>459</v>
      </c>
      <c r="T802" t="s">
        <v>458</v>
      </c>
      <c r="U802" t="s">
        <v>460</v>
      </c>
      <c r="V802" t="s">
        <v>458</v>
      </c>
    </row>
    <row r="803" spans="1:22" x14ac:dyDescent="0.2">
      <c r="A803" s="102">
        <v>43313</v>
      </c>
      <c r="B803" t="s">
        <v>1358</v>
      </c>
      <c r="C803" t="s">
        <v>541</v>
      </c>
      <c r="D803" s="58">
        <v>802.09</v>
      </c>
      <c r="E803" t="s">
        <v>452</v>
      </c>
      <c r="F803">
        <v>3004</v>
      </c>
      <c r="G803" t="s">
        <v>631</v>
      </c>
      <c r="H803">
        <v>24</v>
      </c>
      <c r="I803">
        <v>252</v>
      </c>
      <c r="J803" t="s">
        <v>1252</v>
      </c>
      <c r="K803" t="s">
        <v>455</v>
      </c>
      <c r="L803" s="103">
        <v>150581</v>
      </c>
      <c r="M803">
        <v>0</v>
      </c>
      <c r="N803" t="s">
        <v>1372</v>
      </c>
      <c r="O803" t="s">
        <v>545</v>
      </c>
      <c r="P803" t="s">
        <v>458</v>
      </c>
      <c r="R803">
        <v>0</v>
      </c>
      <c r="S803" t="s">
        <v>459</v>
      </c>
      <c r="T803" t="s">
        <v>458</v>
      </c>
      <c r="U803" t="s">
        <v>460</v>
      </c>
      <c r="V803" t="s">
        <v>458</v>
      </c>
    </row>
    <row r="804" spans="1:22" x14ac:dyDescent="0.2">
      <c r="A804" s="102">
        <v>43318</v>
      </c>
      <c r="B804" t="s">
        <v>1358</v>
      </c>
      <c r="C804" t="s">
        <v>541</v>
      </c>
      <c r="D804" s="58">
        <v>802.09</v>
      </c>
      <c r="E804" t="s">
        <v>452</v>
      </c>
      <c r="F804">
        <v>1005</v>
      </c>
      <c r="G804" t="s">
        <v>542</v>
      </c>
      <c r="H804">
        <v>6</v>
      </c>
      <c r="I804">
        <v>252</v>
      </c>
      <c r="J804" t="s">
        <v>1252</v>
      </c>
      <c r="K804" t="s">
        <v>455</v>
      </c>
      <c r="L804" s="103">
        <v>322217</v>
      </c>
      <c r="M804">
        <v>0</v>
      </c>
      <c r="N804" t="s">
        <v>1373</v>
      </c>
      <c r="O804" t="s">
        <v>545</v>
      </c>
      <c r="P804" t="s">
        <v>458</v>
      </c>
      <c r="R804">
        <v>0</v>
      </c>
      <c r="S804" t="s">
        <v>459</v>
      </c>
      <c r="T804" t="s">
        <v>458</v>
      </c>
      <c r="U804" t="s">
        <v>460</v>
      </c>
      <c r="V804" t="s">
        <v>458</v>
      </c>
    </row>
    <row r="805" spans="1:22" x14ac:dyDescent="0.2">
      <c r="A805" s="102">
        <v>43318</v>
      </c>
      <c r="B805" t="s">
        <v>1358</v>
      </c>
      <c r="C805" t="s">
        <v>541</v>
      </c>
      <c r="D805" s="58">
        <v>802.09</v>
      </c>
      <c r="E805" t="s">
        <v>452</v>
      </c>
      <c r="F805">
        <v>1005</v>
      </c>
      <c r="G805" t="s">
        <v>542</v>
      </c>
      <c r="H805">
        <v>6.5</v>
      </c>
      <c r="I805">
        <v>252</v>
      </c>
      <c r="J805" t="s">
        <v>1252</v>
      </c>
      <c r="K805" t="s">
        <v>455</v>
      </c>
      <c r="L805" s="103">
        <v>322217</v>
      </c>
      <c r="M805">
        <v>0</v>
      </c>
      <c r="N805" t="s">
        <v>1374</v>
      </c>
      <c r="O805" t="s">
        <v>545</v>
      </c>
      <c r="P805" t="s">
        <v>458</v>
      </c>
      <c r="R805">
        <v>0</v>
      </c>
      <c r="S805" t="s">
        <v>459</v>
      </c>
      <c r="T805" t="s">
        <v>458</v>
      </c>
      <c r="U805" t="s">
        <v>460</v>
      </c>
      <c r="V805" t="s">
        <v>458</v>
      </c>
    </row>
    <row r="806" spans="1:22" x14ac:dyDescent="0.2">
      <c r="A806" s="102">
        <v>43318</v>
      </c>
      <c r="B806" t="s">
        <v>1358</v>
      </c>
      <c r="C806" t="s">
        <v>541</v>
      </c>
      <c r="D806" s="58">
        <v>802.09</v>
      </c>
      <c r="E806" t="s">
        <v>452</v>
      </c>
      <c r="F806">
        <v>1005</v>
      </c>
      <c r="G806" t="s">
        <v>542</v>
      </c>
      <c r="H806">
        <v>6.5</v>
      </c>
      <c r="I806">
        <v>252</v>
      </c>
      <c r="J806" t="s">
        <v>1252</v>
      </c>
      <c r="K806" t="s">
        <v>455</v>
      </c>
      <c r="L806" s="103">
        <v>322217</v>
      </c>
      <c r="M806">
        <v>0</v>
      </c>
      <c r="N806" t="s">
        <v>1375</v>
      </c>
      <c r="O806" t="s">
        <v>545</v>
      </c>
      <c r="P806" t="s">
        <v>458</v>
      </c>
      <c r="R806">
        <v>0</v>
      </c>
      <c r="S806" t="s">
        <v>459</v>
      </c>
      <c r="T806" t="s">
        <v>458</v>
      </c>
      <c r="U806" t="s">
        <v>460</v>
      </c>
      <c r="V806" t="s">
        <v>458</v>
      </c>
    </row>
    <row r="807" spans="1:22" x14ac:dyDescent="0.2">
      <c r="A807" s="102">
        <v>43318</v>
      </c>
      <c r="B807" t="s">
        <v>1358</v>
      </c>
      <c r="C807" t="s">
        <v>541</v>
      </c>
      <c r="D807" s="58">
        <v>802.09</v>
      </c>
      <c r="E807" t="s">
        <v>452</v>
      </c>
      <c r="F807">
        <v>3004</v>
      </c>
      <c r="G807" t="s">
        <v>631</v>
      </c>
      <c r="H807">
        <v>40</v>
      </c>
      <c r="I807">
        <v>252</v>
      </c>
      <c r="J807" t="s">
        <v>1252</v>
      </c>
      <c r="K807" t="s">
        <v>455</v>
      </c>
      <c r="L807" s="103">
        <v>150581</v>
      </c>
      <c r="M807">
        <v>0</v>
      </c>
      <c r="N807" t="s">
        <v>1376</v>
      </c>
      <c r="O807" t="s">
        <v>545</v>
      </c>
      <c r="P807" t="s">
        <v>458</v>
      </c>
      <c r="R807">
        <v>0</v>
      </c>
      <c r="S807" t="s">
        <v>459</v>
      </c>
      <c r="T807" t="s">
        <v>458</v>
      </c>
      <c r="U807" t="s">
        <v>460</v>
      </c>
      <c r="V807" t="s">
        <v>458</v>
      </c>
    </row>
    <row r="808" spans="1:22" x14ac:dyDescent="0.2">
      <c r="A808" s="102">
        <v>43325</v>
      </c>
      <c r="B808" t="s">
        <v>1358</v>
      </c>
      <c r="C808" t="s">
        <v>541</v>
      </c>
      <c r="D808" s="58">
        <v>802.09</v>
      </c>
      <c r="E808" t="s">
        <v>452</v>
      </c>
      <c r="F808">
        <v>3011</v>
      </c>
      <c r="G808" t="s">
        <v>487</v>
      </c>
      <c r="H808">
        <v>4</v>
      </c>
      <c r="I808">
        <v>252</v>
      </c>
      <c r="J808" t="s">
        <v>1252</v>
      </c>
      <c r="K808" t="s">
        <v>455</v>
      </c>
      <c r="L808" s="103">
        <v>115059</v>
      </c>
      <c r="M808">
        <v>0</v>
      </c>
      <c r="N808" t="s">
        <v>1377</v>
      </c>
      <c r="O808" t="s">
        <v>545</v>
      </c>
      <c r="P808" t="s">
        <v>458</v>
      </c>
      <c r="R808">
        <v>0</v>
      </c>
      <c r="S808" t="s">
        <v>459</v>
      </c>
      <c r="T808" t="s">
        <v>458</v>
      </c>
      <c r="U808" t="s">
        <v>460</v>
      </c>
      <c r="V808" t="s">
        <v>458</v>
      </c>
    </row>
    <row r="809" spans="1:22" x14ac:dyDescent="0.2">
      <c r="A809" s="102">
        <v>43325</v>
      </c>
      <c r="B809" t="s">
        <v>1358</v>
      </c>
      <c r="C809" t="s">
        <v>541</v>
      </c>
      <c r="D809" s="58">
        <v>802.09</v>
      </c>
      <c r="E809" t="s">
        <v>452</v>
      </c>
      <c r="F809">
        <v>3008</v>
      </c>
      <c r="G809" t="s">
        <v>550</v>
      </c>
      <c r="H809">
        <v>4</v>
      </c>
      <c r="I809">
        <v>252</v>
      </c>
      <c r="J809" t="s">
        <v>1252</v>
      </c>
      <c r="K809" t="s">
        <v>455</v>
      </c>
      <c r="L809" s="103">
        <v>150042</v>
      </c>
      <c r="M809">
        <v>0</v>
      </c>
      <c r="N809" t="s">
        <v>1378</v>
      </c>
      <c r="O809" t="s">
        <v>545</v>
      </c>
      <c r="P809" t="s">
        <v>458</v>
      </c>
      <c r="R809">
        <v>0</v>
      </c>
      <c r="S809" t="s">
        <v>459</v>
      </c>
      <c r="T809" t="s">
        <v>458</v>
      </c>
      <c r="U809" t="s">
        <v>460</v>
      </c>
      <c r="V809" t="s">
        <v>458</v>
      </c>
    </row>
    <row r="810" spans="1:22" x14ac:dyDescent="0.2">
      <c r="A810" s="102">
        <v>43325</v>
      </c>
      <c r="B810" t="s">
        <v>1358</v>
      </c>
      <c r="C810" t="s">
        <v>541</v>
      </c>
      <c r="D810" s="58">
        <v>802.09</v>
      </c>
      <c r="E810" t="s">
        <v>452</v>
      </c>
      <c r="F810">
        <v>1005</v>
      </c>
      <c r="G810" t="s">
        <v>542</v>
      </c>
      <c r="H810">
        <v>5.5</v>
      </c>
      <c r="I810">
        <v>252</v>
      </c>
      <c r="J810" t="s">
        <v>1252</v>
      </c>
      <c r="K810" t="s">
        <v>455</v>
      </c>
      <c r="L810" s="103">
        <v>322217</v>
      </c>
      <c r="M810">
        <v>0</v>
      </c>
      <c r="N810" t="s">
        <v>1379</v>
      </c>
      <c r="O810" t="s">
        <v>545</v>
      </c>
      <c r="P810" t="s">
        <v>458</v>
      </c>
      <c r="R810">
        <v>0</v>
      </c>
      <c r="S810" t="s">
        <v>459</v>
      </c>
      <c r="T810" t="s">
        <v>458</v>
      </c>
      <c r="U810" t="s">
        <v>460</v>
      </c>
      <c r="V810" t="s">
        <v>458</v>
      </c>
    </row>
    <row r="811" spans="1:22" x14ac:dyDescent="0.2">
      <c r="A811" s="102">
        <v>43325</v>
      </c>
      <c r="B811" t="s">
        <v>1358</v>
      </c>
      <c r="C811" t="s">
        <v>541</v>
      </c>
      <c r="D811" s="58">
        <v>802.09</v>
      </c>
      <c r="E811" t="s">
        <v>452</v>
      </c>
      <c r="F811">
        <v>1005</v>
      </c>
      <c r="G811" t="s">
        <v>542</v>
      </c>
      <c r="H811">
        <v>8.5</v>
      </c>
      <c r="I811">
        <v>252</v>
      </c>
      <c r="J811" t="s">
        <v>1252</v>
      </c>
      <c r="K811" t="s">
        <v>455</v>
      </c>
      <c r="L811" s="103">
        <v>322217</v>
      </c>
      <c r="M811">
        <v>0</v>
      </c>
      <c r="N811" t="s">
        <v>1380</v>
      </c>
      <c r="O811" t="s">
        <v>545</v>
      </c>
      <c r="P811" t="s">
        <v>458</v>
      </c>
      <c r="R811">
        <v>0</v>
      </c>
      <c r="S811" t="s">
        <v>459</v>
      </c>
      <c r="T811" t="s">
        <v>458</v>
      </c>
      <c r="U811" t="s">
        <v>460</v>
      </c>
      <c r="V811" t="s">
        <v>458</v>
      </c>
    </row>
    <row r="812" spans="1:22" x14ac:dyDescent="0.2">
      <c r="A812" s="102">
        <v>43325</v>
      </c>
      <c r="B812" t="s">
        <v>1358</v>
      </c>
      <c r="C812" t="s">
        <v>541</v>
      </c>
      <c r="D812" s="58">
        <v>802.09</v>
      </c>
      <c r="E812" t="s">
        <v>452</v>
      </c>
      <c r="F812">
        <v>1005</v>
      </c>
      <c r="G812" t="s">
        <v>542</v>
      </c>
      <c r="H812">
        <v>12</v>
      </c>
      <c r="I812">
        <v>252</v>
      </c>
      <c r="J812" t="s">
        <v>1252</v>
      </c>
      <c r="K812" t="s">
        <v>455</v>
      </c>
      <c r="L812" s="103">
        <v>322217</v>
      </c>
      <c r="M812">
        <v>0</v>
      </c>
      <c r="N812" t="s">
        <v>1381</v>
      </c>
      <c r="O812" t="s">
        <v>545</v>
      </c>
      <c r="P812" t="s">
        <v>458</v>
      </c>
      <c r="R812">
        <v>0</v>
      </c>
      <c r="S812" t="s">
        <v>459</v>
      </c>
      <c r="T812" t="s">
        <v>458</v>
      </c>
      <c r="U812" t="s">
        <v>460</v>
      </c>
      <c r="V812" t="s">
        <v>458</v>
      </c>
    </row>
    <row r="813" spans="1:22" x14ac:dyDescent="0.2">
      <c r="A813" s="102">
        <v>43325</v>
      </c>
      <c r="B813" t="s">
        <v>1358</v>
      </c>
      <c r="C813" t="s">
        <v>541</v>
      </c>
      <c r="D813" s="58">
        <v>802.09</v>
      </c>
      <c r="E813" t="s">
        <v>452</v>
      </c>
      <c r="F813">
        <v>3005</v>
      </c>
      <c r="G813" t="s">
        <v>569</v>
      </c>
      <c r="H813">
        <v>14</v>
      </c>
      <c r="I813">
        <v>252</v>
      </c>
      <c r="J813" t="s">
        <v>1252</v>
      </c>
      <c r="K813" t="s">
        <v>455</v>
      </c>
      <c r="L813" s="103">
        <v>165864</v>
      </c>
      <c r="M813">
        <v>0</v>
      </c>
      <c r="N813" t="s">
        <v>1382</v>
      </c>
      <c r="O813" t="s">
        <v>545</v>
      </c>
      <c r="P813" t="s">
        <v>458</v>
      </c>
      <c r="R813">
        <v>0</v>
      </c>
      <c r="S813" t="s">
        <v>459</v>
      </c>
      <c r="T813" t="s">
        <v>458</v>
      </c>
      <c r="U813" t="s">
        <v>460</v>
      </c>
      <c r="V813" t="s">
        <v>458</v>
      </c>
    </row>
    <row r="814" spans="1:22" x14ac:dyDescent="0.2">
      <c r="A814" s="102">
        <v>43325</v>
      </c>
      <c r="B814" t="s">
        <v>1358</v>
      </c>
      <c r="C814" t="s">
        <v>541</v>
      </c>
      <c r="D814" s="58">
        <v>802.09</v>
      </c>
      <c r="E814" t="s">
        <v>452</v>
      </c>
      <c r="F814">
        <v>3010</v>
      </c>
      <c r="G814" t="s">
        <v>453</v>
      </c>
      <c r="H814">
        <v>30.5</v>
      </c>
      <c r="I814">
        <v>252</v>
      </c>
      <c r="J814" t="s">
        <v>1252</v>
      </c>
      <c r="K814" t="s">
        <v>455</v>
      </c>
      <c r="L814" s="103">
        <v>121404</v>
      </c>
      <c r="M814">
        <v>0</v>
      </c>
      <c r="N814" t="s">
        <v>1383</v>
      </c>
      <c r="O814" t="s">
        <v>545</v>
      </c>
      <c r="P814" t="s">
        <v>458</v>
      </c>
      <c r="R814">
        <v>0</v>
      </c>
      <c r="S814" t="s">
        <v>459</v>
      </c>
      <c r="T814" t="s">
        <v>458</v>
      </c>
      <c r="U814" t="s">
        <v>460</v>
      </c>
      <c r="V814" t="s">
        <v>458</v>
      </c>
    </row>
    <row r="815" spans="1:22" x14ac:dyDescent="0.2">
      <c r="A815" s="102">
        <v>43325</v>
      </c>
      <c r="B815" t="s">
        <v>1358</v>
      </c>
      <c r="C815" t="s">
        <v>541</v>
      </c>
      <c r="D815" s="58">
        <v>802.09</v>
      </c>
      <c r="E815" t="s">
        <v>452</v>
      </c>
      <c r="F815">
        <v>3004</v>
      </c>
      <c r="G815" t="s">
        <v>631</v>
      </c>
      <c r="H815">
        <v>42.5</v>
      </c>
      <c r="I815">
        <v>252</v>
      </c>
      <c r="J815" t="s">
        <v>1252</v>
      </c>
      <c r="K815" t="s">
        <v>455</v>
      </c>
      <c r="L815" s="103">
        <v>150581</v>
      </c>
      <c r="M815">
        <v>0</v>
      </c>
      <c r="N815" t="s">
        <v>1384</v>
      </c>
      <c r="O815" t="s">
        <v>545</v>
      </c>
      <c r="P815" t="s">
        <v>458</v>
      </c>
      <c r="R815">
        <v>0</v>
      </c>
      <c r="S815" t="s">
        <v>459</v>
      </c>
      <c r="T815" t="s">
        <v>458</v>
      </c>
      <c r="U815" t="s">
        <v>460</v>
      </c>
      <c r="V815" t="s">
        <v>458</v>
      </c>
    </row>
    <row r="816" spans="1:22" x14ac:dyDescent="0.2">
      <c r="A816" s="102">
        <v>43360</v>
      </c>
      <c r="B816" t="s">
        <v>1358</v>
      </c>
      <c r="C816" t="s">
        <v>541</v>
      </c>
      <c r="D816" s="58">
        <v>802.09</v>
      </c>
      <c r="E816" t="s">
        <v>452</v>
      </c>
      <c r="F816">
        <v>1005</v>
      </c>
      <c r="G816" t="s">
        <v>542</v>
      </c>
      <c r="H816">
        <v>2.5</v>
      </c>
      <c r="I816">
        <v>252</v>
      </c>
      <c r="J816" t="s">
        <v>1252</v>
      </c>
      <c r="K816" t="s">
        <v>455</v>
      </c>
      <c r="L816" s="103">
        <v>322217</v>
      </c>
      <c r="M816">
        <v>0</v>
      </c>
      <c r="N816" t="s">
        <v>1385</v>
      </c>
      <c r="O816" t="s">
        <v>545</v>
      </c>
      <c r="P816" t="s">
        <v>458</v>
      </c>
      <c r="R816">
        <v>0</v>
      </c>
      <c r="S816" t="s">
        <v>459</v>
      </c>
      <c r="T816" t="s">
        <v>458</v>
      </c>
      <c r="U816" t="s">
        <v>460</v>
      </c>
      <c r="V816" t="s">
        <v>458</v>
      </c>
    </row>
    <row r="817" spans="1:22" x14ac:dyDescent="0.2">
      <c r="A817" s="102">
        <v>43367</v>
      </c>
      <c r="B817" t="s">
        <v>1358</v>
      </c>
      <c r="C817" t="s">
        <v>541</v>
      </c>
      <c r="D817" s="58">
        <v>802.09</v>
      </c>
      <c r="E817" t="s">
        <v>452</v>
      </c>
      <c r="F817">
        <v>1005</v>
      </c>
      <c r="G817" t="s">
        <v>542</v>
      </c>
      <c r="H817">
        <v>5</v>
      </c>
      <c r="I817">
        <v>252</v>
      </c>
      <c r="J817" t="s">
        <v>1252</v>
      </c>
      <c r="K817" t="s">
        <v>455</v>
      </c>
      <c r="L817" s="103">
        <v>322217</v>
      </c>
      <c r="M817">
        <v>0</v>
      </c>
      <c r="N817" t="s">
        <v>1386</v>
      </c>
      <c r="O817" t="s">
        <v>545</v>
      </c>
      <c r="P817" t="s">
        <v>458</v>
      </c>
      <c r="R817">
        <v>0</v>
      </c>
      <c r="S817" t="s">
        <v>459</v>
      </c>
      <c r="T817" t="s">
        <v>458</v>
      </c>
      <c r="U817" t="s">
        <v>460</v>
      </c>
      <c r="V817" t="s">
        <v>458</v>
      </c>
    </row>
    <row r="818" spans="1:22" x14ac:dyDescent="0.2">
      <c r="A818" s="102">
        <v>43374</v>
      </c>
      <c r="B818" t="s">
        <v>1358</v>
      </c>
      <c r="C818" t="s">
        <v>541</v>
      </c>
      <c r="D818" s="58">
        <v>802.09</v>
      </c>
      <c r="E818" t="s">
        <v>452</v>
      </c>
      <c r="F818">
        <v>1005</v>
      </c>
      <c r="G818" t="s">
        <v>542</v>
      </c>
      <c r="H818">
        <v>4.5</v>
      </c>
      <c r="I818">
        <v>252</v>
      </c>
      <c r="J818" t="s">
        <v>1252</v>
      </c>
      <c r="K818" t="s">
        <v>455</v>
      </c>
      <c r="L818" s="103">
        <v>322217</v>
      </c>
      <c r="M818">
        <v>0</v>
      </c>
      <c r="N818" t="s">
        <v>1387</v>
      </c>
      <c r="O818" t="s">
        <v>545</v>
      </c>
      <c r="P818" t="s">
        <v>458</v>
      </c>
      <c r="R818">
        <v>0</v>
      </c>
      <c r="S818" t="s">
        <v>459</v>
      </c>
      <c r="T818" t="s">
        <v>458</v>
      </c>
      <c r="U818" t="s">
        <v>460</v>
      </c>
      <c r="V818" t="s">
        <v>458</v>
      </c>
    </row>
    <row r="819" spans="1:22" x14ac:dyDescent="0.2">
      <c r="A819" s="102">
        <v>43388</v>
      </c>
      <c r="B819" t="s">
        <v>1358</v>
      </c>
      <c r="C819" t="s">
        <v>541</v>
      </c>
      <c r="D819" s="58">
        <v>802.09</v>
      </c>
      <c r="E819" t="s">
        <v>452</v>
      </c>
      <c r="F819">
        <v>1005</v>
      </c>
      <c r="G819" t="s">
        <v>542</v>
      </c>
      <c r="H819">
        <v>1</v>
      </c>
      <c r="I819">
        <v>252</v>
      </c>
      <c r="J819" t="s">
        <v>1252</v>
      </c>
      <c r="K819" t="s">
        <v>455</v>
      </c>
      <c r="L819" s="103">
        <v>322217</v>
      </c>
      <c r="M819">
        <v>0</v>
      </c>
      <c r="N819" t="s">
        <v>1388</v>
      </c>
      <c r="O819" t="s">
        <v>545</v>
      </c>
      <c r="P819" t="s">
        <v>458</v>
      </c>
      <c r="R819">
        <v>0</v>
      </c>
      <c r="S819" t="s">
        <v>459</v>
      </c>
      <c r="T819" t="s">
        <v>458</v>
      </c>
      <c r="U819" t="s">
        <v>460</v>
      </c>
      <c r="V819" t="s">
        <v>458</v>
      </c>
    </row>
    <row r="820" spans="1:22" x14ac:dyDescent="0.2">
      <c r="A820" s="102">
        <v>43405</v>
      </c>
      <c r="B820" t="s">
        <v>1358</v>
      </c>
      <c r="C820" t="s">
        <v>541</v>
      </c>
      <c r="D820" s="58">
        <v>802.09</v>
      </c>
      <c r="E820" t="s">
        <v>452</v>
      </c>
      <c r="F820">
        <v>3004</v>
      </c>
      <c r="G820" t="s">
        <v>631</v>
      </c>
      <c r="H820">
        <v>4</v>
      </c>
      <c r="I820">
        <v>256</v>
      </c>
      <c r="J820" t="s">
        <v>1355</v>
      </c>
      <c r="K820" t="s">
        <v>290</v>
      </c>
      <c r="L820" s="103">
        <v>237280</v>
      </c>
      <c r="M820">
        <v>0</v>
      </c>
      <c r="N820" t="s">
        <v>1389</v>
      </c>
      <c r="O820" t="s">
        <v>1390</v>
      </c>
      <c r="P820" t="s">
        <v>458</v>
      </c>
      <c r="R820">
        <v>0</v>
      </c>
      <c r="S820" t="s">
        <v>459</v>
      </c>
      <c r="T820" t="s">
        <v>458</v>
      </c>
      <c r="U820" t="s">
        <v>460</v>
      </c>
      <c r="V820" t="s">
        <v>458</v>
      </c>
    </row>
    <row r="821" spans="1:22" x14ac:dyDescent="0.2">
      <c r="A821" s="102">
        <v>43406</v>
      </c>
      <c r="B821" t="s">
        <v>1358</v>
      </c>
      <c r="C821" t="s">
        <v>541</v>
      </c>
      <c r="D821" s="58">
        <v>802.09</v>
      </c>
      <c r="E821" t="s">
        <v>452</v>
      </c>
      <c r="F821">
        <v>3012</v>
      </c>
      <c r="G821" t="s">
        <v>603</v>
      </c>
      <c r="H821">
        <v>4</v>
      </c>
      <c r="I821">
        <v>256</v>
      </c>
      <c r="J821" t="s">
        <v>1355</v>
      </c>
      <c r="K821" t="s">
        <v>290</v>
      </c>
      <c r="L821" s="103">
        <v>194216</v>
      </c>
      <c r="M821">
        <v>0</v>
      </c>
      <c r="N821" t="s">
        <v>1391</v>
      </c>
      <c r="O821" t="s">
        <v>1392</v>
      </c>
      <c r="P821" t="s">
        <v>458</v>
      </c>
      <c r="R821">
        <v>0</v>
      </c>
      <c r="S821" t="s">
        <v>459</v>
      </c>
      <c r="T821" t="s">
        <v>458</v>
      </c>
      <c r="U821" t="s">
        <v>460</v>
      </c>
      <c r="V821" t="s">
        <v>458</v>
      </c>
    </row>
    <row r="822" spans="1:22" x14ac:dyDescent="0.2">
      <c r="A822" s="102">
        <v>43406</v>
      </c>
      <c r="B822" t="s">
        <v>1358</v>
      </c>
      <c r="C822" t="s">
        <v>541</v>
      </c>
      <c r="D822" s="58">
        <v>802.09</v>
      </c>
      <c r="E822" t="s">
        <v>452</v>
      </c>
      <c r="F822">
        <v>3004</v>
      </c>
      <c r="G822" t="s">
        <v>631</v>
      </c>
      <c r="H822">
        <v>8</v>
      </c>
      <c r="I822">
        <v>256</v>
      </c>
      <c r="J822" t="s">
        <v>1355</v>
      </c>
      <c r="K822" t="s">
        <v>290</v>
      </c>
      <c r="L822" s="103">
        <v>237280</v>
      </c>
      <c r="M822">
        <v>0</v>
      </c>
      <c r="N822" t="s">
        <v>1393</v>
      </c>
      <c r="O822" t="s">
        <v>1390</v>
      </c>
      <c r="P822" t="s">
        <v>458</v>
      </c>
      <c r="R822">
        <v>0</v>
      </c>
      <c r="S822" t="s">
        <v>459</v>
      </c>
      <c r="T822" t="s">
        <v>458</v>
      </c>
      <c r="U822" t="s">
        <v>460</v>
      </c>
      <c r="V822" t="s">
        <v>458</v>
      </c>
    </row>
    <row r="823" spans="1:22" x14ac:dyDescent="0.2">
      <c r="A823" s="102">
        <v>43406</v>
      </c>
      <c r="B823" t="s">
        <v>1358</v>
      </c>
      <c r="C823" t="s">
        <v>541</v>
      </c>
      <c r="D823" s="58">
        <v>802.09</v>
      </c>
      <c r="E823" t="s">
        <v>452</v>
      </c>
      <c r="F823">
        <v>1005</v>
      </c>
      <c r="G823" t="s">
        <v>542</v>
      </c>
      <c r="H823">
        <v>1</v>
      </c>
      <c r="I823">
        <v>256</v>
      </c>
      <c r="J823" t="s">
        <v>1355</v>
      </c>
      <c r="K823" t="s">
        <v>455</v>
      </c>
      <c r="L823" s="103">
        <v>372523</v>
      </c>
      <c r="M823">
        <v>0</v>
      </c>
      <c r="N823" t="s">
        <v>1394</v>
      </c>
      <c r="O823" t="s">
        <v>617</v>
      </c>
      <c r="P823" t="s">
        <v>458</v>
      </c>
      <c r="R823">
        <v>0</v>
      </c>
      <c r="S823" t="s">
        <v>459</v>
      </c>
      <c r="T823" t="s">
        <v>458</v>
      </c>
      <c r="U823" t="s">
        <v>460</v>
      </c>
      <c r="V823" t="s">
        <v>458</v>
      </c>
    </row>
    <row r="824" spans="1:22" x14ac:dyDescent="0.2">
      <c r="A824" s="102">
        <v>43409</v>
      </c>
      <c r="B824" t="s">
        <v>1358</v>
      </c>
      <c r="C824" t="s">
        <v>541</v>
      </c>
      <c r="D824" s="58">
        <v>802.09</v>
      </c>
      <c r="E824" t="s">
        <v>452</v>
      </c>
      <c r="F824">
        <v>1005</v>
      </c>
      <c r="G824" t="s">
        <v>542</v>
      </c>
      <c r="H824">
        <v>1</v>
      </c>
      <c r="I824">
        <v>256</v>
      </c>
      <c r="J824" t="s">
        <v>1355</v>
      </c>
      <c r="K824" t="s">
        <v>455</v>
      </c>
      <c r="L824" s="103">
        <v>372523</v>
      </c>
      <c r="M824">
        <v>0</v>
      </c>
      <c r="N824" t="s">
        <v>1395</v>
      </c>
      <c r="O824" t="s">
        <v>617</v>
      </c>
      <c r="P824" t="s">
        <v>458</v>
      </c>
      <c r="R824">
        <v>0</v>
      </c>
      <c r="S824" t="s">
        <v>459</v>
      </c>
      <c r="T824" t="s">
        <v>458</v>
      </c>
      <c r="U824" t="s">
        <v>460</v>
      </c>
      <c r="V824" t="s">
        <v>458</v>
      </c>
    </row>
    <row r="825" spans="1:22" x14ac:dyDescent="0.2">
      <c r="A825" s="102">
        <v>43411</v>
      </c>
      <c r="B825" t="s">
        <v>1358</v>
      </c>
      <c r="C825" t="s">
        <v>541</v>
      </c>
      <c r="D825" s="58">
        <v>802.09</v>
      </c>
      <c r="E825" t="s">
        <v>452</v>
      </c>
      <c r="F825">
        <v>3004</v>
      </c>
      <c r="G825" t="s">
        <v>631</v>
      </c>
      <c r="H825">
        <v>8</v>
      </c>
      <c r="I825">
        <v>256</v>
      </c>
      <c r="J825" t="s">
        <v>1355</v>
      </c>
      <c r="K825" t="s">
        <v>290</v>
      </c>
      <c r="L825" s="103">
        <v>237280</v>
      </c>
      <c r="M825">
        <v>0</v>
      </c>
      <c r="N825" t="s">
        <v>1396</v>
      </c>
      <c r="O825" t="s">
        <v>1390</v>
      </c>
      <c r="P825" t="s">
        <v>458</v>
      </c>
      <c r="R825">
        <v>0</v>
      </c>
      <c r="S825" t="s">
        <v>459</v>
      </c>
      <c r="T825" t="s">
        <v>458</v>
      </c>
      <c r="U825" t="s">
        <v>460</v>
      </c>
      <c r="V825" t="s">
        <v>458</v>
      </c>
    </row>
    <row r="826" spans="1:22" x14ac:dyDescent="0.2">
      <c r="A826" s="102">
        <v>43411</v>
      </c>
      <c r="B826" t="s">
        <v>1358</v>
      </c>
      <c r="C826" t="s">
        <v>541</v>
      </c>
      <c r="D826" s="58">
        <v>802.09</v>
      </c>
      <c r="E826" t="s">
        <v>452</v>
      </c>
      <c r="F826">
        <v>1005</v>
      </c>
      <c r="G826" t="s">
        <v>542</v>
      </c>
      <c r="H826">
        <v>1</v>
      </c>
      <c r="I826">
        <v>256</v>
      </c>
      <c r="J826" t="s">
        <v>1355</v>
      </c>
      <c r="K826" t="s">
        <v>455</v>
      </c>
      <c r="L826" s="103">
        <v>372523</v>
      </c>
      <c r="M826">
        <v>0</v>
      </c>
      <c r="N826" t="s">
        <v>1397</v>
      </c>
      <c r="O826" t="s">
        <v>617</v>
      </c>
      <c r="P826" t="s">
        <v>458</v>
      </c>
      <c r="R826">
        <v>0</v>
      </c>
      <c r="S826" t="s">
        <v>459</v>
      </c>
      <c r="T826" t="s">
        <v>458</v>
      </c>
      <c r="U826" t="s">
        <v>460</v>
      </c>
      <c r="V826" t="s">
        <v>458</v>
      </c>
    </row>
    <row r="827" spans="1:22" x14ac:dyDescent="0.2">
      <c r="A827" s="102">
        <v>43412</v>
      </c>
      <c r="B827" t="s">
        <v>1358</v>
      </c>
      <c r="C827" t="s">
        <v>541</v>
      </c>
      <c r="D827" s="58">
        <v>802.09</v>
      </c>
      <c r="E827" t="s">
        <v>452</v>
      </c>
      <c r="F827">
        <v>3004</v>
      </c>
      <c r="G827" t="s">
        <v>631</v>
      </c>
      <c r="H827">
        <v>8</v>
      </c>
      <c r="I827">
        <v>256</v>
      </c>
      <c r="J827" t="s">
        <v>1355</v>
      </c>
      <c r="K827" t="s">
        <v>290</v>
      </c>
      <c r="L827" s="103">
        <v>237280</v>
      </c>
      <c r="M827">
        <v>0</v>
      </c>
      <c r="N827" t="s">
        <v>1398</v>
      </c>
      <c r="O827" t="s">
        <v>1390</v>
      </c>
      <c r="P827" t="s">
        <v>458</v>
      </c>
      <c r="R827">
        <v>0</v>
      </c>
      <c r="S827" t="s">
        <v>459</v>
      </c>
      <c r="T827" t="s">
        <v>458</v>
      </c>
      <c r="U827" t="s">
        <v>460</v>
      </c>
      <c r="V827" t="s">
        <v>458</v>
      </c>
    </row>
    <row r="828" spans="1:22" x14ac:dyDescent="0.2">
      <c r="A828" s="102">
        <v>43412</v>
      </c>
      <c r="B828" t="s">
        <v>1358</v>
      </c>
      <c r="C828" t="s">
        <v>541</v>
      </c>
      <c r="D828" s="58">
        <v>802.09</v>
      </c>
      <c r="E828" t="s">
        <v>452</v>
      </c>
      <c r="F828">
        <v>1005</v>
      </c>
      <c r="G828" t="s">
        <v>542</v>
      </c>
      <c r="H828">
        <v>2</v>
      </c>
      <c r="I828">
        <v>256</v>
      </c>
      <c r="J828" t="s">
        <v>1355</v>
      </c>
      <c r="K828" t="s">
        <v>455</v>
      </c>
      <c r="L828" s="103">
        <v>372523</v>
      </c>
      <c r="M828">
        <v>0</v>
      </c>
      <c r="N828" t="s">
        <v>1399</v>
      </c>
      <c r="O828" t="s">
        <v>617</v>
      </c>
      <c r="P828" t="s">
        <v>458</v>
      </c>
      <c r="R828">
        <v>0</v>
      </c>
      <c r="S828" t="s">
        <v>459</v>
      </c>
      <c r="T828" t="s">
        <v>458</v>
      </c>
      <c r="U828" t="s">
        <v>460</v>
      </c>
      <c r="V828" t="s">
        <v>458</v>
      </c>
    </row>
    <row r="829" spans="1:22" x14ac:dyDescent="0.2">
      <c r="A829" s="102">
        <v>43413</v>
      </c>
      <c r="B829" t="s">
        <v>1358</v>
      </c>
      <c r="C829" t="s">
        <v>541</v>
      </c>
      <c r="D829" s="58">
        <v>802.09</v>
      </c>
      <c r="E829" t="s">
        <v>452</v>
      </c>
      <c r="F829">
        <v>3012</v>
      </c>
      <c r="G829" t="s">
        <v>603</v>
      </c>
      <c r="H829">
        <v>4</v>
      </c>
      <c r="I829">
        <v>256</v>
      </c>
      <c r="J829" t="s">
        <v>1355</v>
      </c>
      <c r="K829" t="s">
        <v>290</v>
      </c>
      <c r="L829" s="103">
        <v>194216</v>
      </c>
      <c r="M829">
        <v>0</v>
      </c>
      <c r="N829" t="s">
        <v>1400</v>
      </c>
      <c r="O829" t="s">
        <v>1392</v>
      </c>
      <c r="P829" t="s">
        <v>458</v>
      </c>
      <c r="R829">
        <v>0</v>
      </c>
      <c r="S829" t="s">
        <v>459</v>
      </c>
      <c r="T829" t="s">
        <v>458</v>
      </c>
      <c r="U829" t="s">
        <v>460</v>
      </c>
      <c r="V829" t="s">
        <v>458</v>
      </c>
    </row>
    <row r="830" spans="1:22" x14ac:dyDescent="0.2">
      <c r="A830" s="102">
        <v>43413</v>
      </c>
      <c r="B830" t="s">
        <v>1358</v>
      </c>
      <c r="C830" t="s">
        <v>541</v>
      </c>
      <c r="D830" s="58">
        <v>802.09</v>
      </c>
      <c r="E830" t="s">
        <v>452</v>
      </c>
      <c r="F830">
        <v>3004</v>
      </c>
      <c r="G830" t="s">
        <v>631</v>
      </c>
      <c r="H830">
        <v>8</v>
      </c>
      <c r="I830">
        <v>256</v>
      </c>
      <c r="J830" t="s">
        <v>1355</v>
      </c>
      <c r="K830" t="s">
        <v>290</v>
      </c>
      <c r="L830" s="103">
        <v>237280</v>
      </c>
      <c r="M830">
        <v>0</v>
      </c>
      <c r="N830" t="s">
        <v>1401</v>
      </c>
      <c r="O830" t="s">
        <v>1390</v>
      </c>
      <c r="P830" t="s">
        <v>458</v>
      </c>
      <c r="R830">
        <v>0</v>
      </c>
      <c r="S830" t="s">
        <v>459</v>
      </c>
      <c r="T830" t="s">
        <v>458</v>
      </c>
      <c r="U830" t="s">
        <v>460</v>
      </c>
      <c r="V830" t="s">
        <v>458</v>
      </c>
    </row>
    <row r="831" spans="1:22" x14ac:dyDescent="0.2">
      <c r="A831" s="102">
        <v>43413</v>
      </c>
      <c r="B831" t="s">
        <v>1358</v>
      </c>
      <c r="C831" t="s">
        <v>541</v>
      </c>
      <c r="D831" s="58">
        <v>802.09</v>
      </c>
      <c r="E831" t="s">
        <v>452</v>
      </c>
      <c r="F831">
        <v>1005</v>
      </c>
      <c r="G831" t="s">
        <v>542</v>
      </c>
      <c r="H831">
        <v>2</v>
      </c>
      <c r="I831">
        <v>256</v>
      </c>
      <c r="J831" t="s">
        <v>1355</v>
      </c>
      <c r="K831" t="s">
        <v>455</v>
      </c>
      <c r="L831" s="103">
        <v>372523</v>
      </c>
      <c r="M831">
        <v>0</v>
      </c>
      <c r="N831" t="s">
        <v>1402</v>
      </c>
      <c r="O831" t="s">
        <v>617</v>
      </c>
      <c r="P831" t="s">
        <v>458</v>
      </c>
      <c r="R831">
        <v>0</v>
      </c>
      <c r="S831" t="s">
        <v>459</v>
      </c>
      <c r="T831" t="s">
        <v>458</v>
      </c>
      <c r="U831" t="s">
        <v>460</v>
      </c>
      <c r="V831" t="s">
        <v>458</v>
      </c>
    </row>
    <row r="832" spans="1:22" x14ac:dyDescent="0.2">
      <c r="A832" s="102">
        <v>43416</v>
      </c>
      <c r="B832" t="s">
        <v>1358</v>
      </c>
      <c r="C832" t="s">
        <v>541</v>
      </c>
      <c r="D832" s="58">
        <v>802.09</v>
      </c>
      <c r="E832" t="s">
        <v>452</v>
      </c>
      <c r="F832">
        <v>3012</v>
      </c>
      <c r="G832" t="s">
        <v>603</v>
      </c>
      <c r="H832">
        <v>8</v>
      </c>
      <c r="I832">
        <v>256</v>
      </c>
      <c r="J832" t="s">
        <v>1355</v>
      </c>
      <c r="K832" t="s">
        <v>290</v>
      </c>
      <c r="L832" s="103">
        <v>194216</v>
      </c>
      <c r="M832">
        <v>0</v>
      </c>
      <c r="N832" t="s">
        <v>1403</v>
      </c>
      <c r="O832" t="s">
        <v>1392</v>
      </c>
      <c r="P832" t="s">
        <v>458</v>
      </c>
      <c r="R832">
        <v>0</v>
      </c>
      <c r="S832" t="s">
        <v>459</v>
      </c>
      <c r="T832" t="s">
        <v>458</v>
      </c>
      <c r="U832" t="s">
        <v>460</v>
      </c>
      <c r="V832" t="s">
        <v>458</v>
      </c>
    </row>
    <row r="833" spans="1:22" x14ac:dyDescent="0.2">
      <c r="A833" s="102">
        <v>43416</v>
      </c>
      <c r="B833" t="s">
        <v>1358</v>
      </c>
      <c r="C833" t="s">
        <v>541</v>
      </c>
      <c r="D833" s="58">
        <v>802.09</v>
      </c>
      <c r="E833" t="s">
        <v>452</v>
      </c>
      <c r="F833">
        <v>3004</v>
      </c>
      <c r="G833" t="s">
        <v>631</v>
      </c>
      <c r="H833">
        <v>8</v>
      </c>
      <c r="I833">
        <v>256</v>
      </c>
      <c r="J833" t="s">
        <v>1355</v>
      </c>
      <c r="K833" t="s">
        <v>290</v>
      </c>
      <c r="L833" s="103">
        <v>237280</v>
      </c>
      <c r="M833">
        <v>0</v>
      </c>
      <c r="N833" t="s">
        <v>1404</v>
      </c>
      <c r="O833" t="s">
        <v>1390</v>
      </c>
      <c r="P833" t="s">
        <v>458</v>
      </c>
      <c r="R833">
        <v>0</v>
      </c>
      <c r="S833" t="s">
        <v>459</v>
      </c>
      <c r="T833" t="s">
        <v>458</v>
      </c>
      <c r="U833" t="s">
        <v>460</v>
      </c>
      <c r="V833" t="s">
        <v>458</v>
      </c>
    </row>
    <row r="834" spans="1:22" x14ac:dyDescent="0.2">
      <c r="A834" s="102">
        <v>43416</v>
      </c>
      <c r="B834" t="s">
        <v>1358</v>
      </c>
      <c r="C834" t="s">
        <v>541</v>
      </c>
      <c r="D834" s="58">
        <v>802.09</v>
      </c>
      <c r="E834" t="s">
        <v>452</v>
      </c>
      <c r="F834">
        <v>1005</v>
      </c>
      <c r="G834" t="s">
        <v>542</v>
      </c>
      <c r="H834">
        <v>1</v>
      </c>
      <c r="I834">
        <v>256</v>
      </c>
      <c r="J834" t="s">
        <v>1355</v>
      </c>
      <c r="K834" t="s">
        <v>455</v>
      </c>
      <c r="L834" s="103">
        <v>372523</v>
      </c>
      <c r="M834">
        <v>0</v>
      </c>
      <c r="N834" t="s">
        <v>1405</v>
      </c>
      <c r="O834" t="s">
        <v>617</v>
      </c>
      <c r="P834" t="s">
        <v>458</v>
      </c>
      <c r="R834">
        <v>0</v>
      </c>
      <c r="S834" t="s">
        <v>459</v>
      </c>
      <c r="T834" t="s">
        <v>458</v>
      </c>
      <c r="U834" t="s">
        <v>460</v>
      </c>
      <c r="V834" t="s">
        <v>458</v>
      </c>
    </row>
    <row r="835" spans="1:22" x14ac:dyDescent="0.2">
      <c r="A835" s="102">
        <v>43417</v>
      </c>
      <c r="B835" t="s">
        <v>1358</v>
      </c>
      <c r="C835" t="s">
        <v>541</v>
      </c>
      <c r="D835" s="58">
        <v>802.09</v>
      </c>
      <c r="E835" t="s">
        <v>452</v>
      </c>
      <c r="F835">
        <v>3012</v>
      </c>
      <c r="G835" t="s">
        <v>603</v>
      </c>
      <c r="H835">
        <v>8</v>
      </c>
      <c r="I835">
        <v>256</v>
      </c>
      <c r="J835" t="s">
        <v>1355</v>
      </c>
      <c r="K835" t="s">
        <v>290</v>
      </c>
      <c r="L835" s="103">
        <v>194216</v>
      </c>
      <c r="M835">
        <v>0</v>
      </c>
      <c r="N835" t="s">
        <v>1406</v>
      </c>
      <c r="O835" t="s">
        <v>1392</v>
      </c>
      <c r="P835" t="s">
        <v>458</v>
      </c>
      <c r="R835">
        <v>0</v>
      </c>
      <c r="S835" t="s">
        <v>459</v>
      </c>
      <c r="T835" t="s">
        <v>458</v>
      </c>
      <c r="U835" t="s">
        <v>460</v>
      </c>
      <c r="V835" t="s">
        <v>458</v>
      </c>
    </row>
    <row r="836" spans="1:22" x14ac:dyDescent="0.2">
      <c r="A836" s="102">
        <v>43417</v>
      </c>
      <c r="B836" t="s">
        <v>1358</v>
      </c>
      <c r="C836" t="s">
        <v>541</v>
      </c>
      <c r="D836" s="58">
        <v>802.09</v>
      </c>
      <c r="E836" t="s">
        <v>452</v>
      </c>
      <c r="F836">
        <v>3004</v>
      </c>
      <c r="G836" t="s">
        <v>631</v>
      </c>
      <c r="H836">
        <v>7</v>
      </c>
      <c r="I836">
        <v>256</v>
      </c>
      <c r="J836" t="s">
        <v>1355</v>
      </c>
      <c r="K836" t="s">
        <v>290</v>
      </c>
      <c r="L836" s="103">
        <v>237280</v>
      </c>
      <c r="M836">
        <v>0</v>
      </c>
      <c r="N836" t="s">
        <v>1407</v>
      </c>
      <c r="O836" t="s">
        <v>1390</v>
      </c>
      <c r="P836" t="s">
        <v>458</v>
      </c>
      <c r="R836">
        <v>0</v>
      </c>
      <c r="S836" t="s">
        <v>459</v>
      </c>
      <c r="T836" t="s">
        <v>458</v>
      </c>
      <c r="U836" t="s">
        <v>460</v>
      </c>
      <c r="V836" t="s">
        <v>458</v>
      </c>
    </row>
    <row r="837" spans="1:22" x14ac:dyDescent="0.2">
      <c r="A837" s="102">
        <v>43418</v>
      </c>
      <c r="B837" t="s">
        <v>1358</v>
      </c>
      <c r="C837" t="s">
        <v>541</v>
      </c>
      <c r="D837" s="58">
        <v>802.09</v>
      </c>
      <c r="E837" t="s">
        <v>452</v>
      </c>
      <c r="F837">
        <v>3012</v>
      </c>
      <c r="G837" t="s">
        <v>603</v>
      </c>
      <c r="H837">
        <v>8</v>
      </c>
      <c r="I837">
        <v>256</v>
      </c>
      <c r="J837" t="s">
        <v>1355</v>
      </c>
      <c r="K837" t="s">
        <v>290</v>
      </c>
      <c r="L837" s="103">
        <v>194216</v>
      </c>
      <c r="M837">
        <v>0</v>
      </c>
      <c r="N837" t="s">
        <v>1408</v>
      </c>
      <c r="O837" t="s">
        <v>1392</v>
      </c>
      <c r="P837" t="s">
        <v>458</v>
      </c>
      <c r="R837">
        <v>0</v>
      </c>
      <c r="S837" t="s">
        <v>459</v>
      </c>
      <c r="T837" t="s">
        <v>458</v>
      </c>
      <c r="U837" t="s">
        <v>460</v>
      </c>
      <c r="V837" t="s">
        <v>458</v>
      </c>
    </row>
    <row r="838" spans="1:22" x14ac:dyDescent="0.2">
      <c r="A838" s="102">
        <v>43418</v>
      </c>
      <c r="B838" t="s">
        <v>1358</v>
      </c>
      <c r="C838" t="s">
        <v>541</v>
      </c>
      <c r="D838" s="58">
        <v>802.09</v>
      </c>
      <c r="E838" t="s">
        <v>452</v>
      </c>
      <c r="F838">
        <v>3004</v>
      </c>
      <c r="G838" t="s">
        <v>631</v>
      </c>
      <c r="H838">
        <v>4</v>
      </c>
      <c r="I838">
        <v>256</v>
      </c>
      <c r="J838" t="s">
        <v>1355</v>
      </c>
      <c r="K838" t="s">
        <v>290</v>
      </c>
      <c r="L838" s="103">
        <v>237280</v>
      </c>
      <c r="M838">
        <v>0</v>
      </c>
      <c r="N838" t="s">
        <v>1409</v>
      </c>
      <c r="O838" t="s">
        <v>1390</v>
      </c>
      <c r="P838" t="s">
        <v>458</v>
      </c>
      <c r="R838">
        <v>0</v>
      </c>
      <c r="S838" t="s">
        <v>459</v>
      </c>
      <c r="T838" t="s">
        <v>458</v>
      </c>
      <c r="U838" t="s">
        <v>460</v>
      </c>
      <c r="V838" t="s">
        <v>458</v>
      </c>
    </row>
    <row r="839" spans="1:22" x14ac:dyDescent="0.2">
      <c r="A839" s="102">
        <v>43418</v>
      </c>
      <c r="B839" t="s">
        <v>1358</v>
      </c>
      <c r="C839" t="s">
        <v>541</v>
      </c>
      <c r="D839" s="58">
        <v>802.09</v>
      </c>
      <c r="E839" t="s">
        <v>452</v>
      </c>
      <c r="F839">
        <v>1005</v>
      </c>
      <c r="G839" t="s">
        <v>542</v>
      </c>
      <c r="H839">
        <v>2</v>
      </c>
      <c r="I839">
        <v>256</v>
      </c>
      <c r="J839" t="s">
        <v>1355</v>
      </c>
      <c r="K839" t="s">
        <v>455</v>
      </c>
      <c r="L839" s="103">
        <v>372523</v>
      </c>
      <c r="M839">
        <v>0</v>
      </c>
      <c r="N839" t="s">
        <v>1410</v>
      </c>
      <c r="O839" t="s">
        <v>617</v>
      </c>
      <c r="P839" t="s">
        <v>458</v>
      </c>
      <c r="R839">
        <v>0</v>
      </c>
      <c r="S839" t="s">
        <v>459</v>
      </c>
      <c r="T839" t="s">
        <v>458</v>
      </c>
      <c r="U839" t="s">
        <v>460</v>
      </c>
      <c r="V839" t="s">
        <v>458</v>
      </c>
    </row>
    <row r="840" spans="1:22" x14ac:dyDescent="0.2">
      <c r="A840" s="102">
        <v>43419</v>
      </c>
      <c r="B840" t="s">
        <v>1358</v>
      </c>
      <c r="C840" t="s">
        <v>541</v>
      </c>
      <c r="D840" s="58">
        <v>802.09</v>
      </c>
      <c r="E840" t="s">
        <v>452</v>
      </c>
      <c r="F840">
        <v>3012</v>
      </c>
      <c r="G840" t="s">
        <v>603</v>
      </c>
      <c r="H840">
        <v>8</v>
      </c>
      <c r="I840">
        <v>256</v>
      </c>
      <c r="J840" t="s">
        <v>1355</v>
      </c>
      <c r="K840" t="s">
        <v>290</v>
      </c>
      <c r="L840" s="103">
        <v>194216</v>
      </c>
      <c r="M840">
        <v>0</v>
      </c>
      <c r="N840" t="s">
        <v>1411</v>
      </c>
      <c r="O840" t="s">
        <v>1392</v>
      </c>
      <c r="P840" t="s">
        <v>458</v>
      </c>
      <c r="R840">
        <v>0</v>
      </c>
      <c r="S840" t="s">
        <v>459</v>
      </c>
      <c r="T840" t="s">
        <v>458</v>
      </c>
      <c r="U840" t="s">
        <v>460</v>
      </c>
      <c r="V840" t="s">
        <v>458</v>
      </c>
    </row>
    <row r="841" spans="1:22" x14ac:dyDescent="0.2">
      <c r="A841" s="102">
        <v>43419</v>
      </c>
      <c r="B841" t="s">
        <v>1358</v>
      </c>
      <c r="C841" t="s">
        <v>541</v>
      </c>
      <c r="D841" s="58">
        <v>802.09</v>
      </c>
      <c r="E841" t="s">
        <v>452</v>
      </c>
      <c r="F841">
        <v>3004</v>
      </c>
      <c r="G841" t="s">
        <v>631</v>
      </c>
      <c r="H841">
        <v>4</v>
      </c>
      <c r="I841">
        <v>256</v>
      </c>
      <c r="J841" t="s">
        <v>1355</v>
      </c>
      <c r="K841" t="s">
        <v>290</v>
      </c>
      <c r="L841" s="103">
        <v>237280</v>
      </c>
      <c r="M841">
        <v>0</v>
      </c>
      <c r="N841" t="s">
        <v>1412</v>
      </c>
      <c r="O841" t="s">
        <v>1390</v>
      </c>
      <c r="P841" t="s">
        <v>458</v>
      </c>
      <c r="R841">
        <v>0</v>
      </c>
      <c r="S841" t="s">
        <v>459</v>
      </c>
      <c r="T841" t="s">
        <v>458</v>
      </c>
      <c r="U841" t="s">
        <v>460</v>
      </c>
      <c r="V841" t="s">
        <v>458</v>
      </c>
    </row>
    <row r="842" spans="1:22" x14ac:dyDescent="0.2">
      <c r="A842" s="102">
        <v>43420</v>
      </c>
      <c r="B842" t="s">
        <v>1358</v>
      </c>
      <c r="C842" t="s">
        <v>541</v>
      </c>
      <c r="D842" s="58">
        <v>802.09</v>
      </c>
      <c r="E842" t="s">
        <v>452</v>
      </c>
      <c r="F842">
        <v>1005</v>
      </c>
      <c r="G842" t="s">
        <v>542</v>
      </c>
      <c r="H842">
        <v>2</v>
      </c>
      <c r="I842">
        <v>256</v>
      </c>
      <c r="J842" t="s">
        <v>1355</v>
      </c>
      <c r="K842" t="s">
        <v>455</v>
      </c>
      <c r="L842" s="103">
        <v>372523</v>
      </c>
      <c r="M842">
        <v>0</v>
      </c>
      <c r="N842" t="s">
        <v>1413</v>
      </c>
      <c r="O842" t="s">
        <v>957</v>
      </c>
      <c r="P842" t="s">
        <v>458</v>
      </c>
      <c r="R842">
        <v>0</v>
      </c>
      <c r="S842" t="s">
        <v>459</v>
      </c>
      <c r="T842" t="s">
        <v>458</v>
      </c>
      <c r="U842" t="s">
        <v>460</v>
      </c>
      <c r="V842" t="s">
        <v>458</v>
      </c>
    </row>
    <row r="843" spans="1:22" x14ac:dyDescent="0.2">
      <c r="A843" s="102">
        <v>43420</v>
      </c>
      <c r="B843" t="s">
        <v>1358</v>
      </c>
      <c r="C843" t="s">
        <v>541</v>
      </c>
      <c r="D843" s="58">
        <v>802.09</v>
      </c>
      <c r="E843" t="s">
        <v>452</v>
      </c>
      <c r="F843">
        <v>3012</v>
      </c>
      <c r="G843" t="s">
        <v>603</v>
      </c>
      <c r="H843">
        <v>8</v>
      </c>
      <c r="I843">
        <v>256</v>
      </c>
      <c r="J843" t="s">
        <v>1355</v>
      </c>
      <c r="K843" t="s">
        <v>455</v>
      </c>
      <c r="L843" s="103">
        <v>194216</v>
      </c>
      <c r="M843">
        <v>0</v>
      </c>
      <c r="N843" t="s">
        <v>1414</v>
      </c>
      <c r="O843" t="s">
        <v>1415</v>
      </c>
      <c r="P843" t="s">
        <v>458</v>
      </c>
      <c r="R843">
        <v>0</v>
      </c>
      <c r="S843" t="s">
        <v>459</v>
      </c>
      <c r="T843" t="s">
        <v>458</v>
      </c>
      <c r="U843" t="s">
        <v>460</v>
      </c>
      <c r="V843" t="s">
        <v>458</v>
      </c>
    </row>
    <row r="844" spans="1:22" x14ac:dyDescent="0.2">
      <c r="A844" s="102">
        <v>43420</v>
      </c>
      <c r="B844" t="s">
        <v>1358</v>
      </c>
      <c r="C844" t="s">
        <v>541</v>
      </c>
      <c r="D844" s="58">
        <v>802.09</v>
      </c>
      <c r="E844" t="s">
        <v>452</v>
      </c>
      <c r="F844">
        <v>3004</v>
      </c>
      <c r="G844" t="s">
        <v>631</v>
      </c>
      <c r="H844">
        <v>8</v>
      </c>
      <c r="I844">
        <v>256</v>
      </c>
      <c r="J844" t="s">
        <v>1355</v>
      </c>
      <c r="K844" t="s">
        <v>455</v>
      </c>
      <c r="L844" s="103">
        <v>237280</v>
      </c>
      <c r="M844">
        <v>0</v>
      </c>
      <c r="N844" t="s">
        <v>1416</v>
      </c>
      <c r="O844" t="s">
        <v>1417</v>
      </c>
      <c r="P844" t="s">
        <v>458</v>
      </c>
      <c r="R844">
        <v>0</v>
      </c>
      <c r="S844" t="s">
        <v>459</v>
      </c>
      <c r="T844" t="s">
        <v>458</v>
      </c>
      <c r="U844" t="s">
        <v>460</v>
      </c>
      <c r="V844" t="s">
        <v>458</v>
      </c>
    </row>
    <row r="845" spans="1:22" x14ac:dyDescent="0.2">
      <c r="A845" s="102">
        <v>43423</v>
      </c>
      <c r="B845" t="s">
        <v>1358</v>
      </c>
      <c r="C845" t="s">
        <v>541</v>
      </c>
      <c r="D845" s="58">
        <v>802.09</v>
      </c>
      <c r="E845" t="s">
        <v>452</v>
      </c>
      <c r="F845">
        <v>3012</v>
      </c>
      <c r="G845" t="s">
        <v>603</v>
      </c>
      <c r="H845">
        <v>8</v>
      </c>
      <c r="I845">
        <v>256</v>
      </c>
      <c r="J845" t="s">
        <v>1355</v>
      </c>
      <c r="K845" t="s">
        <v>455</v>
      </c>
      <c r="L845" s="103">
        <v>194216</v>
      </c>
      <c r="M845">
        <v>0</v>
      </c>
      <c r="N845" t="s">
        <v>1418</v>
      </c>
      <c r="O845" t="s">
        <v>1415</v>
      </c>
      <c r="P845" t="s">
        <v>458</v>
      </c>
      <c r="R845">
        <v>0</v>
      </c>
      <c r="S845" t="s">
        <v>459</v>
      </c>
      <c r="T845" t="s">
        <v>458</v>
      </c>
      <c r="U845" t="s">
        <v>460</v>
      </c>
      <c r="V845" t="s">
        <v>458</v>
      </c>
    </row>
    <row r="846" spans="1:22" x14ac:dyDescent="0.2">
      <c r="A846" s="102">
        <v>43423</v>
      </c>
      <c r="B846" t="s">
        <v>1358</v>
      </c>
      <c r="C846" t="s">
        <v>541</v>
      </c>
      <c r="D846" s="58">
        <v>802.09</v>
      </c>
      <c r="E846" t="s">
        <v>452</v>
      </c>
      <c r="F846">
        <v>3004</v>
      </c>
      <c r="G846" t="s">
        <v>631</v>
      </c>
      <c r="H846">
        <v>8</v>
      </c>
      <c r="I846">
        <v>256</v>
      </c>
      <c r="J846" t="s">
        <v>1355</v>
      </c>
      <c r="K846" t="s">
        <v>455</v>
      </c>
      <c r="L846" s="103">
        <v>237280</v>
      </c>
      <c r="M846">
        <v>0</v>
      </c>
      <c r="N846" t="s">
        <v>1419</v>
      </c>
      <c r="O846" t="s">
        <v>1417</v>
      </c>
      <c r="P846" t="s">
        <v>458</v>
      </c>
      <c r="R846">
        <v>0</v>
      </c>
      <c r="S846" t="s">
        <v>459</v>
      </c>
      <c r="T846" t="s">
        <v>458</v>
      </c>
      <c r="U846" t="s">
        <v>460</v>
      </c>
      <c r="V846" t="s">
        <v>458</v>
      </c>
    </row>
    <row r="847" spans="1:22" x14ac:dyDescent="0.2">
      <c r="A847" s="102">
        <v>43425</v>
      </c>
      <c r="B847" t="s">
        <v>1358</v>
      </c>
      <c r="C847" t="s">
        <v>541</v>
      </c>
      <c r="D847" s="58">
        <v>802.09</v>
      </c>
      <c r="E847" t="s">
        <v>452</v>
      </c>
      <c r="F847">
        <v>1005</v>
      </c>
      <c r="G847" t="s">
        <v>542</v>
      </c>
      <c r="H847">
        <v>1</v>
      </c>
      <c r="I847">
        <v>256</v>
      </c>
      <c r="J847" t="s">
        <v>1355</v>
      </c>
      <c r="K847" t="s">
        <v>455</v>
      </c>
      <c r="L847" s="103">
        <v>372523</v>
      </c>
      <c r="M847">
        <v>0</v>
      </c>
      <c r="N847" t="s">
        <v>1420</v>
      </c>
      <c r="O847" t="s">
        <v>957</v>
      </c>
      <c r="P847" t="s">
        <v>458</v>
      </c>
      <c r="R847">
        <v>0</v>
      </c>
      <c r="S847" t="s">
        <v>459</v>
      </c>
      <c r="T847" t="s">
        <v>458</v>
      </c>
      <c r="U847" t="s">
        <v>460</v>
      </c>
      <c r="V847" t="s">
        <v>458</v>
      </c>
    </row>
    <row r="848" spans="1:22" x14ac:dyDescent="0.2">
      <c r="A848" s="102">
        <v>43425</v>
      </c>
      <c r="B848" t="s">
        <v>1358</v>
      </c>
      <c r="C848" t="s">
        <v>541</v>
      </c>
      <c r="D848" s="58">
        <v>802.09</v>
      </c>
      <c r="E848" t="s">
        <v>452</v>
      </c>
      <c r="F848">
        <v>3012</v>
      </c>
      <c r="G848" t="s">
        <v>603</v>
      </c>
      <c r="H848">
        <v>8</v>
      </c>
      <c r="I848">
        <v>256</v>
      </c>
      <c r="J848" t="s">
        <v>1355</v>
      </c>
      <c r="K848" t="s">
        <v>455</v>
      </c>
      <c r="L848" s="103">
        <v>194216</v>
      </c>
      <c r="M848">
        <v>0</v>
      </c>
      <c r="N848" t="s">
        <v>1421</v>
      </c>
      <c r="O848" t="s">
        <v>1415</v>
      </c>
      <c r="P848" t="s">
        <v>458</v>
      </c>
      <c r="R848">
        <v>0</v>
      </c>
      <c r="S848" t="s">
        <v>459</v>
      </c>
      <c r="T848" t="s">
        <v>458</v>
      </c>
      <c r="U848" t="s">
        <v>460</v>
      </c>
      <c r="V848" t="s">
        <v>458</v>
      </c>
    </row>
    <row r="849" spans="1:22" x14ac:dyDescent="0.2">
      <c r="A849" s="102">
        <v>43425</v>
      </c>
      <c r="B849" t="s">
        <v>1358</v>
      </c>
      <c r="C849" t="s">
        <v>541</v>
      </c>
      <c r="D849" s="58">
        <v>802.09</v>
      </c>
      <c r="E849" t="s">
        <v>452</v>
      </c>
      <c r="F849">
        <v>3004</v>
      </c>
      <c r="G849" t="s">
        <v>631</v>
      </c>
      <c r="H849">
        <v>8</v>
      </c>
      <c r="I849">
        <v>256</v>
      </c>
      <c r="J849" t="s">
        <v>1355</v>
      </c>
      <c r="K849" t="s">
        <v>455</v>
      </c>
      <c r="L849" s="103">
        <v>237280</v>
      </c>
      <c r="M849">
        <v>0</v>
      </c>
      <c r="N849" t="s">
        <v>1422</v>
      </c>
      <c r="O849" t="s">
        <v>1417</v>
      </c>
      <c r="P849" t="s">
        <v>458</v>
      </c>
      <c r="R849">
        <v>0</v>
      </c>
      <c r="S849" t="s">
        <v>459</v>
      </c>
      <c r="T849" t="s">
        <v>458</v>
      </c>
      <c r="U849" t="s">
        <v>460</v>
      </c>
      <c r="V849" t="s">
        <v>458</v>
      </c>
    </row>
    <row r="850" spans="1:22" x14ac:dyDescent="0.2">
      <c r="A850" s="102">
        <v>43426</v>
      </c>
      <c r="B850" t="s">
        <v>1358</v>
      </c>
      <c r="C850" t="s">
        <v>541</v>
      </c>
      <c r="D850" s="58">
        <v>802.09</v>
      </c>
      <c r="E850" t="s">
        <v>452</v>
      </c>
      <c r="F850">
        <v>1005</v>
      </c>
      <c r="G850" t="s">
        <v>542</v>
      </c>
      <c r="H850">
        <v>1</v>
      </c>
      <c r="I850">
        <v>256</v>
      </c>
      <c r="J850" t="s">
        <v>1355</v>
      </c>
      <c r="K850" t="s">
        <v>455</v>
      </c>
      <c r="L850" s="103">
        <v>372523</v>
      </c>
      <c r="M850">
        <v>0</v>
      </c>
      <c r="N850" t="s">
        <v>1423</v>
      </c>
      <c r="O850" t="s">
        <v>957</v>
      </c>
      <c r="P850" t="s">
        <v>458</v>
      </c>
      <c r="R850">
        <v>0</v>
      </c>
      <c r="S850" t="s">
        <v>459</v>
      </c>
      <c r="T850" t="s">
        <v>458</v>
      </c>
      <c r="U850" t="s">
        <v>460</v>
      </c>
      <c r="V850" t="s">
        <v>458</v>
      </c>
    </row>
    <row r="851" spans="1:22" x14ac:dyDescent="0.2">
      <c r="A851" s="102">
        <v>43426</v>
      </c>
      <c r="B851" t="s">
        <v>1358</v>
      </c>
      <c r="C851" t="s">
        <v>541</v>
      </c>
      <c r="D851" s="58">
        <v>802.09</v>
      </c>
      <c r="E851" t="s">
        <v>452</v>
      </c>
      <c r="F851">
        <v>3012</v>
      </c>
      <c r="G851" t="s">
        <v>603</v>
      </c>
      <c r="H851">
        <v>8</v>
      </c>
      <c r="I851">
        <v>256</v>
      </c>
      <c r="J851" t="s">
        <v>1355</v>
      </c>
      <c r="K851" t="s">
        <v>455</v>
      </c>
      <c r="L851" s="103">
        <v>194216</v>
      </c>
      <c r="M851">
        <v>0</v>
      </c>
      <c r="N851" t="s">
        <v>1424</v>
      </c>
      <c r="O851" t="s">
        <v>1415</v>
      </c>
      <c r="P851" t="s">
        <v>458</v>
      </c>
      <c r="R851">
        <v>0</v>
      </c>
      <c r="S851" t="s">
        <v>459</v>
      </c>
      <c r="T851" t="s">
        <v>458</v>
      </c>
      <c r="U851" t="s">
        <v>460</v>
      </c>
      <c r="V851" t="s">
        <v>458</v>
      </c>
    </row>
    <row r="852" spans="1:22" x14ac:dyDescent="0.2">
      <c r="A852" s="102">
        <v>43426</v>
      </c>
      <c r="B852" t="s">
        <v>1358</v>
      </c>
      <c r="C852" t="s">
        <v>541</v>
      </c>
      <c r="D852" s="58">
        <v>802.09</v>
      </c>
      <c r="E852" t="s">
        <v>452</v>
      </c>
      <c r="F852">
        <v>3004</v>
      </c>
      <c r="G852" t="s">
        <v>631</v>
      </c>
      <c r="H852">
        <v>8</v>
      </c>
      <c r="I852">
        <v>256</v>
      </c>
      <c r="J852" t="s">
        <v>1355</v>
      </c>
      <c r="K852" t="s">
        <v>455</v>
      </c>
      <c r="L852" s="103">
        <v>237280</v>
      </c>
      <c r="M852">
        <v>0</v>
      </c>
      <c r="N852" t="s">
        <v>1425</v>
      </c>
      <c r="O852" t="s">
        <v>1417</v>
      </c>
      <c r="P852" t="s">
        <v>458</v>
      </c>
      <c r="R852">
        <v>0</v>
      </c>
      <c r="S852" t="s">
        <v>459</v>
      </c>
      <c r="T852" t="s">
        <v>458</v>
      </c>
      <c r="U852" t="s">
        <v>460</v>
      </c>
      <c r="V852" t="s">
        <v>458</v>
      </c>
    </row>
    <row r="853" spans="1:22" x14ac:dyDescent="0.2">
      <c r="A853" s="102">
        <v>43427</v>
      </c>
      <c r="B853" t="s">
        <v>1358</v>
      </c>
      <c r="C853" t="s">
        <v>541</v>
      </c>
      <c r="D853" s="58">
        <v>802.09</v>
      </c>
      <c r="E853" t="s">
        <v>452</v>
      </c>
      <c r="F853">
        <v>1005</v>
      </c>
      <c r="G853" t="s">
        <v>542</v>
      </c>
      <c r="H853">
        <v>1</v>
      </c>
      <c r="I853">
        <v>256</v>
      </c>
      <c r="J853" t="s">
        <v>1355</v>
      </c>
      <c r="K853" t="s">
        <v>455</v>
      </c>
      <c r="L853" s="103">
        <v>372523</v>
      </c>
      <c r="M853">
        <v>0</v>
      </c>
      <c r="N853" t="s">
        <v>1426</v>
      </c>
      <c r="O853" t="s">
        <v>957</v>
      </c>
      <c r="P853" t="s">
        <v>458</v>
      </c>
      <c r="R853">
        <v>0</v>
      </c>
      <c r="S853" t="s">
        <v>459</v>
      </c>
      <c r="T853" t="s">
        <v>458</v>
      </c>
      <c r="U853" t="s">
        <v>460</v>
      </c>
      <c r="V853" t="s">
        <v>458</v>
      </c>
    </row>
    <row r="854" spans="1:22" x14ac:dyDescent="0.2">
      <c r="A854" s="102">
        <v>43427</v>
      </c>
      <c r="B854" t="s">
        <v>1358</v>
      </c>
      <c r="C854" t="s">
        <v>541</v>
      </c>
      <c r="D854" s="58">
        <v>802.09</v>
      </c>
      <c r="E854" t="s">
        <v>452</v>
      </c>
      <c r="F854">
        <v>3012</v>
      </c>
      <c r="G854" t="s">
        <v>603</v>
      </c>
      <c r="H854">
        <v>8</v>
      </c>
      <c r="I854">
        <v>256</v>
      </c>
      <c r="J854" t="s">
        <v>1355</v>
      </c>
      <c r="K854" t="s">
        <v>455</v>
      </c>
      <c r="L854" s="103">
        <v>194216</v>
      </c>
      <c r="M854">
        <v>0</v>
      </c>
      <c r="N854" t="s">
        <v>1427</v>
      </c>
      <c r="O854" t="s">
        <v>1415</v>
      </c>
      <c r="P854" t="s">
        <v>458</v>
      </c>
      <c r="R854">
        <v>0</v>
      </c>
      <c r="S854" t="s">
        <v>459</v>
      </c>
      <c r="T854" t="s">
        <v>458</v>
      </c>
      <c r="U854" t="s">
        <v>460</v>
      </c>
      <c r="V854" t="s">
        <v>458</v>
      </c>
    </row>
    <row r="855" spans="1:22" x14ac:dyDescent="0.2">
      <c r="A855" s="102">
        <v>43427</v>
      </c>
      <c r="B855" t="s">
        <v>1358</v>
      </c>
      <c r="C855" t="s">
        <v>541</v>
      </c>
      <c r="D855" s="58">
        <v>802.09</v>
      </c>
      <c r="E855" t="s">
        <v>452</v>
      </c>
      <c r="F855">
        <v>3004</v>
      </c>
      <c r="G855" t="s">
        <v>631</v>
      </c>
      <c r="H855">
        <v>7</v>
      </c>
      <c r="I855">
        <v>256</v>
      </c>
      <c r="J855" t="s">
        <v>1355</v>
      </c>
      <c r="K855" t="s">
        <v>455</v>
      </c>
      <c r="L855" s="103">
        <v>237280</v>
      </c>
      <c r="M855">
        <v>0</v>
      </c>
      <c r="N855" t="s">
        <v>1428</v>
      </c>
      <c r="O855" t="s">
        <v>1417</v>
      </c>
      <c r="P855" t="s">
        <v>458</v>
      </c>
      <c r="R855">
        <v>0</v>
      </c>
      <c r="S855" t="s">
        <v>459</v>
      </c>
      <c r="T855" t="s">
        <v>458</v>
      </c>
      <c r="U855" t="s">
        <v>460</v>
      </c>
      <c r="V855" t="s">
        <v>458</v>
      </c>
    </row>
    <row r="856" spans="1:22" x14ac:dyDescent="0.2">
      <c r="A856" s="102">
        <v>43430</v>
      </c>
      <c r="B856" t="s">
        <v>1358</v>
      </c>
      <c r="C856" t="s">
        <v>541</v>
      </c>
      <c r="D856" s="58">
        <v>802.09</v>
      </c>
      <c r="E856" t="s">
        <v>452</v>
      </c>
      <c r="F856">
        <v>1005</v>
      </c>
      <c r="G856" t="s">
        <v>542</v>
      </c>
      <c r="H856">
        <v>1</v>
      </c>
      <c r="I856">
        <v>256</v>
      </c>
      <c r="J856" t="s">
        <v>1355</v>
      </c>
      <c r="K856" t="s">
        <v>455</v>
      </c>
      <c r="L856" s="103">
        <v>372523</v>
      </c>
      <c r="M856">
        <v>0</v>
      </c>
      <c r="N856" t="s">
        <v>1429</v>
      </c>
      <c r="O856" t="s">
        <v>957</v>
      </c>
      <c r="P856" t="s">
        <v>458</v>
      </c>
      <c r="R856">
        <v>0</v>
      </c>
      <c r="S856" t="s">
        <v>459</v>
      </c>
      <c r="T856" t="s">
        <v>458</v>
      </c>
      <c r="U856" t="s">
        <v>460</v>
      </c>
      <c r="V856" t="s">
        <v>458</v>
      </c>
    </row>
    <row r="857" spans="1:22" x14ac:dyDescent="0.2">
      <c r="A857" s="102">
        <v>43430</v>
      </c>
      <c r="B857" t="s">
        <v>1358</v>
      </c>
      <c r="C857" t="s">
        <v>541</v>
      </c>
      <c r="D857" s="58">
        <v>802.09</v>
      </c>
      <c r="E857" t="s">
        <v>452</v>
      </c>
      <c r="F857">
        <v>3012</v>
      </c>
      <c r="G857" t="s">
        <v>603</v>
      </c>
      <c r="H857">
        <v>8</v>
      </c>
      <c r="I857">
        <v>256</v>
      </c>
      <c r="J857" t="s">
        <v>1355</v>
      </c>
      <c r="K857" t="s">
        <v>455</v>
      </c>
      <c r="L857" s="103">
        <v>194216</v>
      </c>
      <c r="M857">
        <v>0</v>
      </c>
      <c r="N857" t="s">
        <v>1430</v>
      </c>
      <c r="O857" t="s">
        <v>1415</v>
      </c>
      <c r="P857" t="s">
        <v>458</v>
      </c>
      <c r="R857">
        <v>0</v>
      </c>
      <c r="S857" t="s">
        <v>459</v>
      </c>
      <c r="T857" t="s">
        <v>458</v>
      </c>
      <c r="U857" t="s">
        <v>460</v>
      </c>
      <c r="V857" t="s">
        <v>458</v>
      </c>
    </row>
    <row r="858" spans="1:22" x14ac:dyDescent="0.2">
      <c r="A858" s="102">
        <v>43430</v>
      </c>
      <c r="B858" t="s">
        <v>1358</v>
      </c>
      <c r="C858" t="s">
        <v>541</v>
      </c>
      <c r="D858" s="58">
        <v>802.09</v>
      </c>
      <c r="E858" t="s">
        <v>452</v>
      </c>
      <c r="F858">
        <v>3004</v>
      </c>
      <c r="G858" t="s">
        <v>631</v>
      </c>
      <c r="H858">
        <v>8</v>
      </c>
      <c r="I858">
        <v>256</v>
      </c>
      <c r="J858" t="s">
        <v>1355</v>
      </c>
      <c r="K858" t="s">
        <v>455</v>
      </c>
      <c r="L858" s="103">
        <v>237280</v>
      </c>
      <c r="M858">
        <v>0</v>
      </c>
      <c r="N858" t="s">
        <v>1431</v>
      </c>
      <c r="O858" t="s">
        <v>1417</v>
      </c>
      <c r="P858" t="s">
        <v>458</v>
      </c>
      <c r="R858">
        <v>0</v>
      </c>
      <c r="S858" t="s">
        <v>459</v>
      </c>
      <c r="T858" t="s">
        <v>458</v>
      </c>
      <c r="U858" t="s">
        <v>460</v>
      </c>
      <c r="V858" t="s">
        <v>458</v>
      </c>
    </row>
    <row r="859" spans="1:22" x14ac:dyDescent="0.2">
      <c r="A859" s="102">
        <v>43431</v>
      </c>
      <c r="B859" t="s">
        <v>1358</v>
      </c>
      <c r="C859" t="s">
        <v>541</v>
      </c>
      <c r="D859" s="58">
        <v>802.09</v>
      </c>
      <c r="E859" t="s">
        <v>452</v>
      </c>
      <c r="F859">
        <v>1005</v>
      </c>
      <c r="G859" t="s">
        <v>542</v>
      </c>
      <c r="H859">
        <v>1</v>
      </c>
      <c r="I859">
        <v>256</v>
      </c>
      <c r="J859" t="s">
        <v>1355</v>
      </c>
      <c r="K859" t="s">
        <v>455</v>
      </c>
      <c r="L859" s="103">
        <v>372523</v>
      </c>
      <c r="M859">
        <v>0</v>
      </c>
      <c r="N859" t="s">
        <v>1432</v>
      </c>
      <c r="O859" t="s">
        <v>957</v>
      </c>
      <c r="P859" t="s">
        <v>458</v>
      </c>
      <c r="R859">
        <v>0</v>
      </c>
      <c r="S859" t="s">
        <v>459</v>
      </c>
      <c r="T859" t="s">
        <v>458</v>
      </c>
      <c r="U859" t="s">
        <v>460</v>
      </c>
      <c r="V859" t="s">
        <v>458</v>
      </c>
    </row>
    <row r="860" spans="1:22" x14ac:dyDescent="0.2">
      <c r="A860" s="102">
        <v>43431</v>
      </c>
      <c r="B860" t="s">
        <v>1358</v>
      </c>
      <c r="C860" t="s">
        <v>541</v>
      </c>
      <c r="D860" s="58">
        <v>802.09</v>
      </c>
      <c r="E860" t="s">
        <v>452</v>
      </c>
      <c r="F860">
        <v>3012</v>
      </c>
      <c r="G860" t="s">
        <v>603</v>
      </c>
      <c r="H860">
        <v>8</v>
      </c>
      <c r="I860">
        <v>256</v>
      </c>
      <c r="J860" t="s">
        <v>1355</v>
      </c>
      <c r="K860" t="s">
        <v>455</v>
      </c>
      <c r="L860" s="103">
        <v>194216</v>
      </c>
      <c r="M860">
        <v>0</v>
      </c>
      <c r="N860" t="s">
        <v>1433</v>
      </c>
      <c r="O860" t="s">
        <v>1415</v>
      </c>
      <c r="P860" t="s">
        <v>458</v>
      </c>
      <c r="R860">
        <v>0</v>
      </c>
      <c r="S860" t="s">
        <v>459</v>
      </c>
      <c r="T860" t="s">
        <v>458</v>
      </c>
      <c r="U860" t="s">
        <v>460</v>
      </c>
      <c r="V860" t="s">
        <v>458</v>
      </c>
    </row>
    <row r="861" spans="1:22" x14ac:dyDescent="0.2">
      <c r="A861" s="102">
        <v>43431</v>
      </c>
      <c r="B861" t="s">
        <v>1358</v>
      </c>
      <c r="C861" t="s">
        <v>541</v>
      </c>
      <c r="D861" s="58">
        <v>802.09</v>
      </c>
      <c r="E861" t="s">
        <v>452</v>
      </c>
      <c r="F861">
        <v>3004</v>
      </c>
      <c r="G861" t="s">
        <v>631</v>
      </c>
      <c r="H861">
        <v>8</v>
      </c>
      <c r="I861">
        <v>256</v>
      </c>
      <c r="J861" t="s">
        <v>1355</v>
      </c>
      <c r="K861" t="s">
        <v>455</v>
      </c>
      <c r="L861" s="103">
        <v>237280</v>
      </c>
      <c r="M861">
        <v>0</v>
      </c>
      <c r="N861" t="s">
        <v>1434</v>
      </c>
      <c r="O861" t="s">
        <v>1417</v>
      </c>
      <c r="P861" t="s">
        <v>458</v>
      </c>
      <c r="R861">
        <v>0</v>
      </c>
      <c r="S861" t="s">
        <v>459</v>
      </c>
      <c r="T861" t="s">
        <v>458</v>
      </c>
      <c r="U861" t="s">
        <v>460</v>
      </c>
      <c r="V861" t="s">
        <v>458</v>
      </c>
    </row>
    <row r="862" spans="1:22" x14ac:dyDescent="0.2">
      <c r="A862" s="102">
        <v>43432</v>
      </c>
      <c r="B862" t="s">
        <v>1358</v>
      </c>
      <c r="C862" t="s">
        <v>541</v>
      </c>
      <c r="D862" s="58">
        <v>802.09</v>
      </c>
      <c r="E862" t="s">
        <v>452</v>
      </c>
      <c r="F862">
        <v>3012</v>
      </c>
      <c r="G862" t="s">
        <v>603</v>
      </c>
      <c r="H862">
        <v>8</v>
      </c>
      <c r="I862">
        <v>256</v>
      </c>
      <c r="J862" t="s">
        <v>1355</v>
      </c>
      <c r="K862" t="s">
        <v>455</v>
      </c>
      <c r="L862" s="103">
        <v>194216</v>
      </c>
      <c r="M862">
        <v>0</v>
      </c>
      <c r="N862" t="s">
        <v>1435</v>
      </c>
      <c r="O862" t="s">
        <v>1415</v>
      </c>
      <c r="P862" t="s">
        <v>458</v>
      </c>
      <c r="R862">
        <v>0</v>
      </c>
      <c r="S862" t="s">
        <v>459</v>
      </c>
      <c r="T862" t="s">
        <v>458</v>
      </c>
      <c r="U862" t="s">
        <v>460</v>
      </c>
      <c r="V862" t="s">
        <v>458</v>
      </c>
    </row>
    <row r="863" spans="1:22" x14ac:dyDescent="0.2">
      <c r="A863" s="102">
        <v>43432</v>
      </c>
      <c r="B863" t="s">
        <v>1358</v>
      </c>
      <c r="C863" t="s">
        <v>541</v>
      </c>
      <c r="D863" s="58">
        <v>802.09</v>
      </c>
      <c r="E863" t="s">
        <v>452</v>
      </c>
      <c r="F863">
        <v>3004</v>
      </c>
      <c r="G863" t="s">
        <v>631</v>
      </c>
      <c r="H863">
        <v>8</v>
      </c>
      <c r="I863">
        <v>256</v>
      </c>
      <c r="J863" t="s">
        <v>1355</v>
      </c>
      <c r="K863" t="s">
        <v>455</v>
      </c>
      <c r="L863" s="103">
        <v>237280</v>
      </c>
      <c r="M863">
        <v>0</v>
      </c>
      <c r="N863" t="s">
        <v>1436</v>
      </c>
      <c r="O863" t="s">
        <v>1417</v>
      </c>
      <c r="P863" t="s">
        <v>458</v>
      </c>
      <c r="R863">
        <v>0</v>
      </c>
      <c r="S863" t="s">
        <v>459</v>
      </c>
      <c r="T863" t="s">
        <v>458</v>
      </c>
      <c r="U863" t="s">
        <v>460</v>
      </c>
      <c r="V863" t="s">
        <v>458</v>
      </c>
    </row>
    <row r="864" spans="1:22" x14ac:dyDescent="0.2">
      <c r="A864" s="102">
        <v>43433</v>
      </c>
      <c r="B864" t="s">
        <v>1358</v>
      </c>
      <c r="C864" t="s">
        <v>541</v>
      </c>
      <c r="D864" s="58">
        <v>802.09</v>
      </c>
      <c r="E864" t="s">
        <v>452</v>
      </c>
      <c r="F864">
        <v>3012</v>
      </c>
      <c r="G864" t="s">
        <v>603</v>
      </c>
      <c r="H864">
        <v>8</v>
      </c>
      <c r="I864">
        <v>256</v>
      </c>
      <c r="J864" t="s">
        <v>1355</v>
      </c>
      <c r="K864" t="s">
        <v>455</v>
      </c>
      <c r="L864" s="103">
        <v>194216</v>
      </c>
      <c r="M864">
        <v>0</v>
      </c>
      <c r="N864" t="s">
        <v>1437</v>
      </c>
      <c r="O864" t="s">
        <v>1415</v>
      </c>
      <c r="P864" t="s">
        <v>458</v>
      </c>
      <c r="R864">
        <v>0</v>
      </c>
      <c r="S864" t="s">
        <v>459</v>
      </c>
      <c r="T864" t="s">
        <v>458</v>
      </c>
      <c r="U864" t="s">
        <v>460</v>
      </c>
      <c r="V864" t="s">
        <v>458</v>
      </c>
    </row>
    <row r="865" spans="1:22" x14ac:dyDescent="0.2">
      <c r="A865" s="102">
        <v>43433</v>
      </c>
      <c r="B865" t="s">
        <v>1358</v>
      </c>
      <c r="C865" t="s">
        <v>541</v>
      </c>
      <c r="D865" s="58">
        <v>802.09</v>
      </c>
      <c r="E865" t="s">
        <v>452</v>
      </c>
      <c r="F865">
        <v>3004</v>
      </c>
      <c r="G865" t="s">
        <v>631</v>
      </c>
      <c r="H865">
        <v>8</v>
      </c>
      <c r="I865">
        <v>256</v>
      </c>
      <c r="J865" t="s">
        <v>1355</v>
      </c>
      <c r="K865" t="s">
        <v>455</v>
      </c>
      <c r="L865" s="103">
        <v>237280</v>
      </c>
      <c r="M865">
        <v>0</v>
      </c>
      <c r="N865" t="s">
        <v>1438</v>
      </c>
      <c r="O865" t="s">
        <v>1417</v>
      </c>
      <c r="P865" t="s">
        <v>458</v>
      </c>
      <c r="R865">
        <v>0</v>
      </c>
      <c r="S865" t="s">
        <v>459</v>
      </c>
      <c r="T865" t="s">
        <v>458</v>
      </c>
      <c r="U865" t="s">
        <v>460</v>
      </c>
      <c r="V865" t="s">
        <v>458</v>
      </c>
    </row>
    <row r="866" spans="1:22" x14ac:dyDescent="0.2">
      <c r="A866" s="102">
        <v>43434</v>
      </c>
      <c r="B866" t="s">
        <v>1358</v>
      </c>
      <c r="C866" t="s">
        <v>541</v>
      </c>
      <c r="D866" s="58">
        <v>802.09</v>
      </c>
      <c r="E866" t="s">
        <v>452</v>
      </c>
      <c r="F866">
        <v>1005</v>
      </c>
      <c r="G866" t="s">
        <v>542</v>
      </c>
      <c r="H866">
        <v>1</v>
      </c>
      <c r="I866">
        <v>256</v>
      </c>
      <c r="J866" t="s">
        <v>1355</v>
      </c>
      <c r="K866" t="s">
        <v>455</v>
      </c>
      <c r="L866" s="103">
        <v>372523</v>
      </c>
      <c r="M866">
        <v>0</v>
      </c>
      <c r="N866" t="s">
        <v>1439</v>
      </c>
      <c r="O866" t="s">
        <v>957</v>
      </c>
      <c r="P866" t="s">
        <v>458</v>
      </c>
      <c r="R866">
        <v>0</v>
      </c>
      <c r="S866" t="s">
        <v>459</v>
      </c>
      <c r="T866" t="s">
        <v>458</v>
      </c>
      <c r="U866" t="s">
        <v>460</v>
      </c>
      <c r="V866" t="s">
        <v>458</v>
      </c>
    </row>
    <row r="867" spans="1:22" x14ac:dyDescent="0.2">
      <c r="A867" s="102">
        <v>43434</v>
      </c>
      <c r="B867" t="s">
        <v>1358</v>
      </c>
      <c r="C867" t="s">
        <v>541</v>
      </c>
      <c r="D867" s="58">
        <v>802.09</v>
      </c>
      <c r="E867" t="s">
        <v>452</v>
      </c>
      <c r="F867">
        <v>3012</v>
      </c>
      <c r="G867" t="s">
        <v>603</v>
      </c>
      <c r="H867">
        <v>8</v>
      </c>
      <c r="I867">
        <v>256</v>
      </c>
      <c r="J867" t="s">
        <v>1355</v>
      </c>
      <c r="K867" t="s">
        <v>455</v>
      </c>
      <c r="L867" s="103">
        <v>194216</v>
      </c>
      <c r="M867">
        <v>0</v>
      </c>
      <c r="N867" t="s">
        <v>1440</v>
      </c>
      <c r="O867" t="s">
        <v>1415</v>
      </c>
      <c r="P867" t="s">
        <v>458</v>
      </c>
      <c r="R867">
        <v>0</v>
      </c>
      <c r="S867" t="s">
        <v>459</v>
      </c>
      <c r="T867" t="s">
        <v>458</v>
      </c>
      <c r="U867" t="s">
        <v>460</v>
      </c>
      <c r="V867" t="s">
        <v>458</v>
      </c>
    </row>
    <row r="868" spans="1:22" x14ac:dyDescent="0.2">
      <c r="A868" s="102">
        <v>43434</v>
      </c>
      <c r="B868" t="s">
        <v>1358</v>
      </c>
      <c r="C868" t="s">
        <v>541</v>
      </c>
      <c r="D868" s="58">
        <v>802.09</v>
      </c>
      <c r="E868" t="s">
        <v>452</v>
      </c>
      <c r="F868">
        <v>3004</v>
      </c>
      <c r="G868" t="s">
        <v>631</v>
      </c>
      <c r="H868">
        <v>8</v>
      </c>
      <c r="I868">
        <v>256</v>
      </c>
      <c r="J868" t="s">
        <v>1355</v>
      </c>
      <c r="K868" t="s">
        <v>455</v>
      </c>
      <c r="L868" s="103">
        <v>237280</v>
      </c>
      <c r="M868">
        <v>0</v>
      </c>
      <c r="N868" t="s">
        <v>1441</v>
      </c>
      <c r="O868" t="s">
        <v>1417</v>
      </c>
      <c r="P868" t="s">
        <v>458</v>
      </c>
      <c r="R868">
        <v>0</v>
      </c>
      <c r="S868" t="s">
        <v>459</v>
      </c>
      <c r="T868" t="s">
        <v>458</v>
      </c>
      <c r="U868" t="s">
        <v>460</v>
      </c>
      <c r="V868" t="s">
        <v>458</v>
      </c>
    </row>
    <row r="869" spans="1:22" x14ac:dyDescent="0.2">
      <c r="A869" s="102">
        <v>43437</v>
      </c>
      <c r="B869" t="s">
        <v>1358</v>
      </c>
      <c r="C869" t="s">
        <v>541</v>
      </c>
      <c r="D869" s="58">
        <v>802.09</v>
      </c>
      <c r="E869" t="s">
        <v>452</v>
      </c>
      <c r="F869">
        <v>1005</v>
      </c>
      <c r="G869" t="s">
        <v>542</v>
      </c>
      <c r="H869">
        <v>6</v>
      </c>
      <c r="I869">
        <v>257</v>
      </c>
      <c r="J869" t="s">
        <v>1442</v>
      </c>
      <c r="K869" t="s">
        <v>455</v>
      </c>
      <c r="L869" s="103">
        <v>398373</v>
      </c>
      <c r="M869" s="103">
        <v>477231</v>
      </c>
      <c r="N869" t="s">
        <v>1443</v>
      </c>
      <c r="O869" t="s">
        <v>983</v>
      </c>
      <c r="P869" t="s">
        <v>458</v>
      </c>
      <c r="R869" s="103">
        <v>2863386</v>
      </c>
      <c r="S869" t="s">
        <v>459</v>
      </c>
      <c r="T869" t="s">
        <v>458</v>
      </c>
      <c r="U869" t="s">
        <v>682</v>
      </c>
      <c r="V869" t="s">
        <v>458</v>
      </c>
    </row>
    <row r="870" spans="1:22" x14ac:dyDescent="0.2">
      <c r="A870" s="102">
        <v>43437</v>
      </c>
      <c r="B870" t="s">
        <v>1358</v>
      </c>
      <c r="C870" t="s">
        <v>541</v>
      </c>
      <c r="D870" s="58">
        <v>802.09</v>
      </c>
      <c r="E870" t="s">
        <v>452</v>
      </c>
      <c r="F870">
        <v>3012</v>
      </c>
      <c r="G870" t="s">
        <v>603</v>
      </c>
      <c r="H870">
        <v>4</v>
      </c>
      <c r="I870">
        <v>256</v>
      </c>
      <c r="J870" t="s">
        <v>1355</v>
      </c>
      <c r="K870" t="s">
        <v>455</v>
      </c>
      <c r="L870" s="103">
        <v>186051</v>
      </c>
      <c r="M870" s="103">
        <v>233059</v>
      </c>
      <c r="N870" t="s">
        <v>1444</v>
      </c>
      <c r="O870" t="s">
        <v>681</v>
      </c>
      <c r="P870" t="s">
        <v>458</v>
      </c>
      <c r="R870" s="103">
        <v>932236</v>
      </c>
      <c r="S870" t="s">
        <v>459</v>
      </c>
      <c r="T870" t="s">
        <v>458</v>
      </c>
      <c r="U870" t="s">
        <v>682</v>
      </c>
      <c r="V870" t="s">
        <v>458</v>
      </c>
    </row>
    <row r="871" spans="1:22" x14ac:dyDescent="0.2">
      <c r="A871" s="102">
        <v>43439</v>
      </c>
      <c r="B871" t="s">
        <v>1358</v>
      </c>
      <c r="C871" t="s">
        <v>541</v>
      </c>
      <c r="D871" s="58">
        <v>802.09</v>
      </c>
      <c r="E871" t="s">
        <v>452</v>
      </c>
      <c r="F871">
        <v>1005</v>
      </c>
      <c r="G871" t="s">
        <v>542</v>
      </c>
      <c r="H871">
        <v>4</v>
      </c>
      <c r="I871">
        <v>257</v>
      </c>
      <c r="J871" t="s">
        <v>1442</v>
      </c>
      <c r="K871" t="s">
        <v>455</v>
      </c>
      <c r="L871" s="103">
        <v>398373</v>
      </c>
      <c r="M871" s="103">
        <v>477231</v>
      </c>
      <c r="N871" t="s">
        <v>1445</v>
      </c>
      <c r="O871" t="s">
        <v>983</v>
      </c>
      <c r="P871" t="s">
        <v>458</v>
      </c>
      <c r="R871" s="103">
        <v>1908924</v>
      </c>
      <c r="S871" t="s">
        <v>459</v>
      </c>
      <c r="T871" t="s">
        <v>458</v>
      </c>
      <c r="U871" t="s">
        <v>682</v>
      </c>
      <c r="V871" t="s">
        <v>458</v>
      </c>
    </row>
    <row r="872" spans="1:22" x14ac:dyDescent="0.2">
      <c r="A872" s="102">
        <v>43441</v>
      </c>
      <c r="B872" t="s">
        <v>1358</v>
      </c>
      <c r="C872" t="s">
        <v>541</v>
      </c>
      <c r="D872" s="58">
        <v>802.09</v>
      </c>
      <c r="E872" t="s">
        <v>452</v>
      </c>
      <c r="F872">
        <v>1005</v>
      </c>
      <c r="G872" t="s">
        <v>542</v>
      </c>
      <c r="H872">
        <v>2</v>
      </c>
      <c r="I872">
        <v>257</v>
      </c>
      <c r="J872" t="s">
        <v>1442</v>
      </c>
      <c r="K872" t="s">
        <v>455</v>
      </c>
      <c r="L872" s="103">
        <v>398373</v>
      </c>
      <c r="M872" s="103">
        <v>477231</v>
      </c>
      <c r="N872" t="s">
        <v>1446</v>
      </c>
      <c r="O872" t="s">
        <v>983</v>
      </c>
      <c r="P872" t="s">
        <v>458</v>
      </c>
      <c r="R872" s="103">
        <v>954462</v>
      </c>
      <c r="S872" t="s">
        <v>459</v>
      </c>
      <c r="T872" t="s">
        <v>458</v>
      </c>
      <c r="U872" t="s">
        <v>682</v>
      </c>
      <c r="V872" t="s">
        <v>458</v>
      </c>
    </row>
    <row r="873" spans="1:22" x14ac:dyDescent="0.2">
      <c r="A873" s="102">
        <v>43444</v>
      </c>
      <c r="B873" t="s">
        <v>1358</v>
      </c>
      <c r="C873" t="s">
        <v>541</v>
      </c>
      <c r="D873" s="58">
        <v>802.09</v>
      </c>
      <c r="E873" t="s">
        <v>452</v>
      </c>
      <c r="F873">
        <v>1005</v>
      </c>
      <c r="G873" t="s">
        <v>542</v>
      </c>
      <c r="H873">
        <v>3</v>
      </c>
      <c r="I873">
        <v>257</v>
      </c>
      <c r="J873" t="s">
        <v>1442</v>
      </c>
      <c r="K873" t="s">
        <v>455</v>
      </c>
      <c r="L873" s="103">
        <v>398373</v>
      </c>
      <c r="M873" s="103">
        <v>477231</v>
      </c>
      <c r="N873" t="s">
        <v>1447</v>
      </c>
      <c r="O873" t="s">
        <v>983</v>
      </c>
      <c r="P873" t="s">
        <v>458</v>
      </c>
      <c r="R873" s="103">
        <v>1431693</v>
      </c>
      <c r="S873" t="s">
        <v>459</v>
      </c>
      <c r="T873" t="s">
        <v>458</v>
      </c>
      <c r="U873" t="s">
        <v>682</v>
      </c>
      <c r="V873" t="s">
        <v>458</v>
      </c>
    </row>
    <row r="874" spans="1:22" x14ac:dyDescent="0.2">
      <c r="A874" s="102">
        <v>43444</v>
      </c>
      <c r="B874" t="s">
        <v>1358</v>
      </c>
      <c r="C874" t="s">
        <v>541</v>
      </c>
      <c r="D874" s="58">
        <v>802.09</v>
      </c>
      <c r="E874" t="s">
        <v>452</v>
      </c>
      <c r="F874">
        <v>3008</v>
      </c>
      <c r="G874" t="s">
        <v>550</v>
      </c>
      <c r="H874">
        <v>7</v>
      </c>
      <c r="I874">
        <v>257</v>
      </c>
      <c r="J874" t="s">
        <v>1442</v>
      </c>
      <c r="K874" t="s">
        <v>455</v>
      </c>
      <c r="L874" s="103">
        <v>226198</v>
      </c>
      <c r="M874" s="103">
        <v>284168</v>
      </c>
      <c r="N874" t="s">
        <v>1448</v>
      </c>
      <c r="O874" t="s">
        <v>985</v>
      </c>
      <c r="P874" t="s">
        <v>458</v>
      </c>
      <c r="R874" s="103">
        <v>1989176</v>
      </c>
      <c r="S874" t="s">
        <v>459</v>
      </c>
      <c r="T874" t="s">
        <v>458</v>
      </c>
      <c r="U874" t="s">
        <v>682</v>
      </c>
      <c r="V874" t="s">
        <v>458</v>
      </c>
    </row>
    <row r="875" spans="1:22" x14ac:dyDescent="0.2">
      <c r="A875" s="102">
        <v>43445</v>
      </c>
      <c r="B875" t="s">
        <v>1358</v>
      </c>
      <c r="C875" t="s">
        <v>541</v>
      </c>
      <c r="D875" s="58">
        <v>802.09</v>
      </c>
      <c r="E875" t="s">
        <v>452</v>
      </c>
      <c r="F875">
        <v>1005</v>
      </c>
      <c r="G875" t="s">
        <v>542</v>
      </c>
      <c r="H875">
        <v>8</v>
      </c>
      <c r="I875">
        <v>257</v>
      </c>
      <c r="J875" t="s">
        <v>1442</v>
      </c>
      <c r="K875" t="s">
        <v>455</v>
      </c>
      <c r="L875" s="103">
        <v>398373</v>
      </c>
      <c r="M875" s="103">
        <v>477231</v>
      </c>
      <c r="N875" t="s">
        <v>1449</v>
      </c>
      <c r="O875" t="s">
        <v>983</v>
      </c>
      <c r="P875" t="s">
        <v>458</v>
      </c>
      <c r="R875" s="103">
        <v>3817848</v>
      </c>
      <c r="S875" t="s">
        <v>459</v>
      </c>
      <c r="T875" t="s">
        <v>458</v>
      </c>
      <c r="U875" t="s">
        <v>682</v>
      </c>
      <c r="V875" t="s">
        <v>458</v>
      </c>
    </row>
    <row r="876" spans="1:22" x14ac:dyDescent="0.2">
      <c r="A876" s="102">
        <v>43445</v>
      </c>
      <c r="B876" t="s">
        <v>1358</v>
      </c>
      <c r="C876" t="s">
        <v>541</v>
      </c>
      <c r="D876" s="58">
        <v>802.09</v>
      </c>
      <c r="E876" t="s">
        <v>452</v>
      </c>
      <c r="F876">
        <v>3008</v>
      </c>
      <c r="G876" t="s">
        <v>550</v>
      </c>
      <c r="H876">
        <v>8</v>
      </c>
      <c r="I876">
        <v>257</v>
      </c>
      <c r="J876" t="s">
        <v>1442</v>
      </c>
      <c r="K876" t="s">
        <v>455</v>
      </c>
      <c r="L876" s="103">
        <v>226198</v>
      </c>
      <c r="M876" s="103">
        <v>284168</v>
      </c>
      <c r="N876" t="s">
        <v>1450</v>
      </c>
      <c r="O876" t="s">
        <v>985</v>
      </c>
      <c r="P876" t="s">
        <v>458</v>
      </c>
      <c r="R876" s="103">
        <v>2273344</v>
      </c>
      <c r="S876" t="s">
        <v>459</v>
      </c>
      <c r="T876" t="s">
        <v>458</v>
      </c>
      <c r="U876" t="s">
        <v>682</v>
      </c>
      <c r="V876" t="s">
        <v>458</v>
      </c>
    </row>
    <row r="877" spans="1:22" x14ac:dyDescent="0.2">
      <c r="A877" s="102">
        <v>43446</v>
      </c>
      <c r="B877" t="s">
        <v>1358</v>
      </c>
      <c r="C877" t="s">
        <v>541</v>
      </c>
      <c r="D877" s="58">
        <v>802.09</v>
      </c>
      <c r="E877" t="s">
        <v>452</v>
      </c>
      <c r="F877">
        <v>1005</v>
      </c>
      <c r="G877" t="s">
        <v>542</v>
      </c>
      <c r="H877">
        <v>8</v>
      </c>
      <c r="I877">
        <v>257</v>
      </c>
      <c r="J877" t="s">
        <v>1442</v>
      </c>
      <c r="K877" t="s">
        <v>455</v>
      </c>
      <c r="L877" s="103">
        <v>398373</v>
      </c>
      <c r="M877" s="103">
        <v>477231</v>
      </c>
      <c r="N877" t="s">
        <v>1451</v>
      </c>
      <c r="O877" t="s">
        <v>983</v>
      </c>
      <c r="P877" t="s">
        <v>458</v>
      </c>
      <c r="R877" s="103">
        <v>3817848</v>
      </c>
      <c r="S877" t="s">
        <v>459</v>
      </c>
      <c r="T877" t="s">
        <v>458</v>
      </c>
      <c r="U877" t="s">
        <v>682</v>
      </c>
      <c r="V877" t="s">
        <v>458</v>
      </c>
    </row>
    <row r="878" spans="1:22" x14ac:dyDescent="0.2">
      <c r="A878" s="102">
        <v>43446</v>
      </c>
      <c r="B878" t="s">
        <v>1358</v>
      </c>
      <c r="C878" t="s">
        <v>541</v>
      </c>
      <c r="D878" s="58">
        <v>802.09</v>
      </c>
      <c r="E878" t="s">
        <v>452</v>
      </c>
      <c r="F878">
        <v>3008</v>
      </c>
      <c r="G878" t="s">
        <v>550</v>
      </c>
      <c r="H878">
        <v>6</v>
      </c>
      <c r="I878">
        <v>257</v>
      </c>
      <c r="J878" t="s">
        <v>1442</v>
      </c>
      <c r="K878" t="s">
        <v>455</v>
      </c>
      <c r="L878" s="103">
        <v>226198</v>
      </c>
      <c r="M878" s="103">
        <v>284168</v>
      </c>
      <c r="N878" t="s">
        <v>1452</v>
      </c>
      <c r="O878" t="s">
        <v>985</v>
      </c>
      <c r="P878" t="s">
        <v>458</v>
      </c>
      <c r="R878" s="103">
        <v>1705008</v>
      </c>
      <c r="S878" t="s">
        <v>459</v>
      </c>
      <c r="T878" t="s">
        <v>458</v>
      </c>
      <c r="U878" t="s">
        <v>682</v>
      </c>
      <c r="V878" t="s">
        <v>458</v>
      </c>
    </row>
    <row r="879" spans="1:22" x14ac:dyDescent="0.2">
      <c r="A879" s="102">
        <v>43447</v>
      </c>
      <c r="B879" t="s">
        <v>1358</v>
      </c>
      <c r="C879" t="s">
        <v>541</v>
      </c>
      <c r="D879" s="58">
        <v>802.09</v>
      </c>
      <c r="E879" t="s">
        <v>452</v>
      </c>
      <c r="F879">
        <v>1005</v>
      </c>
      <c r="G879" t="s">
        <v>542</v>
      </c>
      <c r="H879">
        <v>8</v>
      </c>
      <c r="I879">
        <v>257</v>
      </c>
      <c r="J879" t="s">
        <v>1442</v>
      </c>
      <c r="K879" t="s">
        <v>455</v>
      </c>
      <c r="L879" s="103">
        <v>398373</v>
      </c>
      <c r="M879" s="103">
        <v>477231</v>
      </c>
      <c r="N879" t="s">
        <v>1453</v>
      </c>
      <c r="O879" t="s">
        <v>983</v>
      </c>
      <c r="P879" t="s">
        <v>458</v>
      </c>
      <c r="R879" s="103">
        <v>3817848</v>
      </c>
      <c r="S879" t="s">
        <v>459</v>
      </c>
      <c r="T879" t="s">
        <v>458</v>
      </c>
      <c r="U879" t="s">
        <v>682</v>
      </c>
      <c r="V879" t="s">
        <v>458</v>
      </c>
    </row>
    <row r="880" spans="1:22" x14ac:dyDescent="0.2">
      <c r="A880" s="102">
        <v>43447</v>
      </c>
      <c r="B880" t="s">
        <v>1358</v>
      </c>
      <c r="C880" t="s">
        <v>541</v>
      </c>
      <c r="D880" s="58">
        <v>802.09</v>
      </c>
      <c r="E880" t="s">
        <v>452</v>
      </c>
      <c r="F880">
        <v>3012</v>
      </c>
      <c r="G880" t="s">
        <v>603</v>
      </c>
      <c r="H880">
        <v>8</v>
      </c>
      <c r="I880">
        <v>256</v>
      </c>
      <c r="J880" t="s">
        <v>1355</v>
      </c>
      <c r="K880" t="s">
        <v>455</v>
      </c>
      <c r="L880" s="103">
        <v>186051</v>
      </c>
      <c r="M880" s="103">
        <v>233059</v>
      </c>
      <c r="N880" t="s">
        <v>1454</v>
      </c>
      <c r="O880" t="s">
        <v>681</v>
      </c>
      <c r="P880" t="s">
        <v>458</v>
      </c>
      <c r="R880" s="103">
        <v>1864472</v>
      </c>
      <c r="S880" t="s">
        <v>459</v>
      </c>
      <c r="T880" t="s">
        <v>458</v>
      </c>
      <c r="U880" t="s">
        <v>682</v>
      </c>
      <c r="V880" t="s">
        <v>458</v>
      </c>
    </row>
    <row r="881" spans="1:22" x14ac:dyDescent="0.2">
      <c r="A881" s="102">
        <v>43447</v>
      </c>
      <c r="B881" t="s">
        <v>1358</v>
      </c>
      <c r="C881" t="s">
        <v>541</v>
      </c>
      <c r="D881" s="58">
        <v>802.09</v>
      </c>
      <c r="E881" t="s">
        <v>452</v>
      </c>
      <c r="F881">
        <v>3008</v>
      </c>
      <c r="G881" t="s">
        <v>550</v>
      </c>
      <c r="H881">
        <v>8</v>
      </c>
      <c r="I881">
        <v>257</v>
      </c>
      <c r="J881" t="s">
        <v>1442</v>
      </c>
      <c r="K881" t="s">
        <v>455</v>
      </c>
      <c r="L881" s="103">
        <v>226198</v>
      </c>
      <c r="M881" s="103">
        <v>284168</v>
      </c>
      <c r="N881" t="s">
        <v>1455</v>
      </c>
      <c r="O881" t="s">
        <v>985</v>
      </c>
      <c r="P881" t="s">
        <v>458</v>
      </c>
      <c r="R881" s="103">
        <v>2273344</v>
      </c>
      <c r="S881" t="s">
        <v>459</v>
      </c>
      <c r="T881" t="s">
        <v>458</v>
      </c>
      <c r="U881" t="s">
        <v>682</v>
      </c>
      <c r="V881" t="s">
        <v>458</v>
      </c>
    </row>
    <row r="882" spans="1:22" x14ac:dyDescent="0.2">
      <c r="A882" s="102">
        <v>43448</v>
      </c>
      <c r="B882" t="s">
        <v>1358</v>
      </c>
      <c r="C882" t="s">
        <v>541</v>
      </c>
      <c r="D882" s="58">
        <v>802.09</v>
      </c>
      <c r="E882" t="s">
        <v>452</v>
      </c>
      <c r="F882">
        <v>1005</v>
      </c>
      <c r="G882" t="s">
        <v>542</v>
      </c>
      <c r="H882">
        <v>7</v>
      </c>
      <c r="I882">
        <v>257</v>
      </c>
      <c r="J882" t="s">
        <v>1442</v>
      </c>
      <c r="K882" t="s">
        <v>455</v>
      </c>
      <c r="L882" s="103">
        <v>398373</v>
      </c>
      <c r="M882" s="103">
        <v>477231</v>
      </c>
      <c r="N882" t="s">
        <v>1456</v>
      </c>
      <c r="O882" t="s">
        <v>983</v>
      </c>
      <c r="P882" t="s">
        <v>458</v>
      </c>
      <c r="R882" s="103">
        <v>3340617</v>
      </c>
      <c r="S882" t="s">
        <v>459</v>
      </c>
      <c r="T882" t="s">
        <v>458</v>
      </c>
      <c r="U882" t="s">
        <v>682</v>
      </c>
      <c r="V882" t="s">
        <v>458</v>
      </c>
    </row>
    <row r="883" spans="1:22" x14ac:dyDescent="0.2">
      <c r="A883" s="102">
        <v>43448</v>
      </c>
      <c r="B883" t="s">
        <v>1358</v>
      </c>
      <c r="C883" t="s">
        <v>541</v>
      </c>
      <c r="D883" s="58">
        <v>802.09</v>
      </c>
      <c r="E883" t="s">
        <v>452</v>
      </c>
      <c r="F883">
        <v>3008</v>
      </c>
      <c r="G883" t="s">
        <v>550</v>
      </c>
      <c r="H883">
        <v>7</v>
      </c>
      <c r="I883">
        <v>257</v>
      </c>
      <c r="J883" t="s">
        <v>1442</v>
      </c>
      <c r="K883" t="s">
        <v>455</v>
      </c>
      <c r="L883" s="103">
        <v>226198</v>
      </c>
      <c r="M883" s="103">
        <v>284168</v>
      </c>
      <c r="N883" t="s">
        <v>1457</v>
      </c>
      <c r="O883" t="s">
        <v>985</v>
      </c>
      <c r="P883" t="s">
        <v>458</v>
      </c>
      <c r="R883" s="103">
        <v>1989176</v>
      </c>
      <c r="S883" t="s">
        <v>459</v>
      </c>
      <c r="T883" t="s">
        <v>458</v>
      </c>
      <c r="U883" t="s">
        <v>682</v>
      </c>
      <c r="V883" t="s">
        <v>458</v>
      </c>
    </row>
    <row r="884" spans="1:22" x14ac:dyDescent="0.2">
      <c r="A884" s="102">
        <v>43451</v>
      </c>
      <c r="B884" t="s">
        <v>1358</v>
      </c>
      <c r="C884" t="s">
        <v>541</v>
      </c>
      <c r="D884" s="58">
        <v>802.09</v>
      </c>
      <c r="E884" t="s">
        <v>452</v>
      </c>
      <c r="F884">
        <v>1005</v>
      </c>
      <c r="G884" t="s">
        <v>542</v>
      </c>
      <c r="H884">
        <v>2</v>
      </c>
      <c r="I884">
        <v>257</v>
      </c>
      <c r="J884" t="s">
        <v>1442</v>
      </c>
      <c r="K884" t="s">
        <v>455</v>
      </c>
      <c r="L884" s="103">
        <v>398373</v>
      </c>
      <c r="M884" s="103">
        <v>477231</v>
      </c>
      <c r="N884" t="s">
        <v>1458</v>
      </c>
      <c r="O884" t="s">
        <v>766</v>
      </c>
      <c r="P884" t="s">
        <v>458</v>
      </c>
      <c r="R884" s="103">
        <v>954462</v>
      </c>
      <c r="S884" t="s">
        <v>459</v>
      </c>
      <c r="T884" t="s">
        <v>458</v>
      </c>
      <c r="U884" t="s">
        <v>682</v>
      </c>
      <c r="V884" t="s">
        <v>458</v>
      </c>
    </row>
    <row r="885" spans="1:22" x14ac:dyDescent="0.2">
      <c r="A885" s="102">
        <v>43451</v>
      </c>
      <c r="B885" t="s">
        <v>1358</v>
      </c>
      <c r="C885" t="s">
        <v>541</v>
      </c>
      <c r="D885" s="58">
        <v>802.09</v>
      </c>
      <c r="E885" t="s">
        <v>452</v>
      </c>
      <c r="F885">
        <v>3012</v>
      </c>
      <c r="G885" t="s">
        <v>603</v>
      </c>
      <c r="H885">
        <v>8</v>
      </c>
      <c r="I885">
        <v>256</v>
      </c>
      <c r="J885" t="s">
        <v>1355</v>
      </c>
      <c r="K885" t="s">
        <v>455</v>
      </c>
      <c r="L885" s="103">
        <v>186051</v>
      </c>
      <c r="M885" s="103">
        <v>233059</v>
      </c>
      <c r="N885" t="s">
        <v>1459</v>
      </c>
      <c r="O885" t="s">
        <v>1460</v>
      </c>
      <c r="P885" t="s">
        <v>458</v>
      </c>
      <c r="R885" s="103">
        <v>1864472</v>
      </c>
      <c r="S885" t="s">
        <v>459</v>
      </c>
      <c r="T885" t="s">
        <v>458</v>
      </c>
      <c r="U885" t="s">
        <v>682</v>
      </c>
      <c r="V885" t="s">
        <v>458</v>
      </c>
    </row>
    <row r="886" spans="1:22" x14ac:dyDescent="0.2">
      <c r="A886" s="102">
        <v>43452</v>
      </c>
      <c r="B886" t="s">
        <v>1358</v>
      </c>
      <c r="C886" t="s">
        <v>541</v>
      </c>
      <c r="D886" s="58">
        <v>802.09</v>
      </c>
      <c r="E886" t="s">
        <v>452</v>
      </c>
      <c r="F886">
        <v>1005</v>
      </c>
      <c r="G886" t="s">
        <v>542</v>
      </c>
      <c r="H886">
        <v>2</v>
      </c>
      <c r="I886">
        <v>257</v>
      </c>
      <c r="J886" t="s">
        <v>1442</v>
      </c>
      <c r="K886" t="s">
        <v>455</v>
      </c>
      <c r="L886" s="103">
        <v>398373</v>
      </c>
      <c r="M886" s="103">
        <v>477231</v>
      </c>
      <c r="N886" t="s">
        <v>1461</v>
      </c>
      <c r="O886" t="s">
        <v>766</v>
      </c>
      <c r="P886" t="s">
        <v>458</v>
      </c>
      <c r="R886" s="103">
        <v>954462</v>
      </c>
      <c r="S886" t="s">
        <v>459</v>
      </c>
      <c r="T886" t="s">
        <v>458</v>
      </c>
      <c r="U886" t="s">
        <v>682</v>
      </c>
      <c r="V886" t="s">
        <v>458</v>
      </c>
    </row>
    <row r="887" spans="1:22" x14ac:dyDescent="0.2">
      <c r="A887" s="102">
        <v>43452</v>
      </c>
      <c r="B887" t="s">
        <v>1358</v>
      </c>
      <c r="C887" t="s">
        <v>541</v>
      </c>
      <c r="D887" s="58">
        <v>802.09</v>
      </c>
      <c r="E887" t="s">
        <v>452</v>
      </c>
      <c r="F887">
        <v>3004</v>
      </c>
      <c r="G887" t="s">
        <v>631</v>
      </c>
      <c r="H887">
        <v>4</v>
      </c>
      <c r="I887">
        <v>256</v>
      </c>
      <c r="J887" t="s">
        <v>1355</v>
      </c>
      <c r="K887" t="s">
        <v>455</v>
      </c>
      <c r="L887" s="103">
        <v>226737</v>
      </c>
      <c r="M887" s="103">
        <v>284736</v>
      </c>
      <c r="N887" t="s">
        <v>1462</v>
      </c>
      <c r="O887" t="s">
        <v>695</v>
      </c>
      <c r="P887" t="s">
        <v>458</v>
      </c>
      <c r="R887" s="103">
        <v>1138944</v>
      </c>
      <c r="S887" t="s">
        <v>459</v>
      </c>
      <c r="T887" t="s">
        <v>458</v>
      </c>
      <c r="U887" t="s">
        <v>682</v>
      </c>
      <c r="V887" t="s">
        <v>458</v>
      </c>
    </row>
    <row r="888" spans="1:22" x14ac:dyDescent="0.2">
      <c r="A888" s="102">
        <v>43453</v>
      </c>
      <c r="B888" t="s">
        <v>1358</v>
      </c>
      <c r="C888" t="s">
        <v>541</v>
      </c>
      <c r="D888" s="58">
        <v>802.09</v>
      </c>
      <c r="E888" t="s">
        <v>452</v>
      </c>
      <c r="F888">
        <v>1005</v>
      </c>
      <c r="G888" t="s">
        <v>542</v>
      </c>
      <c r="H888">
        <v>2</v>
      </c>
      <c r="I888">
        <v>257</v>
      </c>
      <c r="J888" t="s">
        <v>1442</v>
      </c>
      <c r="K888" t="s">
        <v>455</v>
      </c>
      <c r="L888" s="103">
        <v>398373</v>
      </c>
      <c r="M888" s="103">
        <v>477231</v>
      </c>
      <c r="N888" t="s">
        <v>1463</v>
      </c>
      <c r="O888" t="s">
        <v>766</v>
      </c>
      <c r="P888" t="s">
        <v>458</v>
      </c>
      <c r="R888" s="103">
        <v>954462</v>
      </c>
      <c r="S888" t="s">
        <v>459</v>
      </c>
      <c r="T888" t="s">
        <v>458</v>
      </c>
      <c r="U888" t="s">
        <v>682</v>
      </c>
      <c r="V888" t="s">
        <v>458</v>
      </c>
    </row>
    <row r="889" spans="1:22" x14ac:dyDescent="0.2">
      <c r="A889" s="102">
        <v>43453</v>
      </c>
      <c r="B889" t="s">
        <v>1358</v>
      </c>
      <c r="C889" t="s">
        <v>541</v>
      </c>
      <c r="D889" s="58">
        <v>802.09</v>
      </c>
      <c r="E889" t="s">
        <v>452</v>
      </c>
      <c r="F889">
        <v>1005</v>
      </c>
      <c r="G889" t="s">
        <v>542</v>
      </c>
      <c r="H889">
        <v>2</v>
      </c>
      <c r="I889">
        <v>256</v>
      </c>
      <c r="J889" t="s">
        <v>1355</v>
      </c>
      <c r="K889" t="s">
        <v>455</v>
      </c>
      <c r="L889" s="103">
        <v>398373</v>
      </c>
      <c r="M889" s="103">
        <v>477231</v>
      </c>
      <c r="N889" t="s">
        <v>1464</v>
      </c>
      <c r="O889" t="s">
        <v>766</v>
      </c>
      <c r="P889" t="s">
        <v>458</v>
      </c>
      <c r="R889" s="103">
        <v>954462</v>
      </c>
      <c r="S889" t="s">
        <v>459</v>
      </c>
      <c r="T889" t="s">
        <v>458</v>
      </c>
      <c r="U889" t="s">
        <v>682</v>
      </c>
      <c r="V889" t="s">
        <v>458</v>
      </c>
    </row>
    <row r="890" spans="1:22" x14ac:dyDescent="0.2">
      <c r="A890" s="102">
        <v>43453</v>
      </c>
      <c r="B890" t="s">
        <v>1358</v>
      </c>
      <c r="C890" t="s">
        <v>541</v>
      </c>
      <c r="D890" s="58">
        <v>802.09</v>
      </c>
      <c r="E890" t="s">
        <v>452</v>
      </c>
      <c r="F890">
        <v>3004</v>
      </c>
      <c r="G890" t="s">
        <v>631</v>
      </c>
      <c r="H890">
        <v>7</v>
      </c>
      <c r="I890">
        <v>256</v>
      </c>
      <c r="J890" t="s">
        <v>1355</v>
      </c>
      <c r="K890" t="s">
        <v>455</v>
      </c>
      <c r="L890" s="103">
        <v>226737</v>
      </c>
      <c r="M890" s="103">
        <v>284736</v>
      </c>
      <c r="N890" t="s">
        <v>1465</v>
      </c>
      <c r="O890" t="s">
        <v>695</v>
      </c>
      <c r="P890" t="s">
        <v>458</v>
      </c>
      <c r="R890" s="103">
        <v>1993152</v>
      </c>
      <c r="S890" t="s">
        <v>459</v>
      </c>
      <c r="T890" t="s">
        <v>458</v>
      </c>
      <c r="U890" t="s">
        <v>682</v>
      </c>
      <c r="V890" t="s">
        <v>458</v>
      </c>
    </row>
    <row r="891" spans="1:22" x14ac:dyDescent="0.2">
      <c r="A891" s="102">
        <v>43454</v>
      </c>
      <c r="B891" t="s">
        <v>1358</v>
      </c>
      <c r="C891" t="s">
        <v>541</v>
      </c>
      <c r="D891" s="58">
        <v>802.09</v>
      </c>
      <c r="E891" t="s">
        <v>452</v>
      </c>
      <c r="F891">
        <v>1005</v>
      </c>
      <c r="G891" t="s">
        <v>542</v>
      </c>
      <c r="H891">
        <v>2</v>
      </c>
      <c r="I891">
        <v>257</v>
      </c>
      <c r="J891" t="s">
        <v>1442</v>
      </c>
      <c r="K891" t="s">
        <v>455</v>
      </c>
      <c r="L891" s="103">
        <v>398373</v>
      </c>
      <c r="M891" s="103">
        <v>477231</v>
      </c>
      <c r="N891" t="s">
        <v>1466</v>
      </c>
      <c r="O891" t="s">
        <v>766</v>
      </c>
      <c r="P891" t="s">
        <v>458</v>
      </c>
      <c r="R891" s="103">
        <v>954462</v>
      </c>
      <c r="S891" t="s">
        <v>459</v>
      </c>
      <c r="T891" t="s">
        <v>458</v>
      </c>
      <c r="U891" t="s">
        <v>682</v>
      </c>
      <c r="V891" t="s">
        <v>458</v>
      </c>
    </row>
    <row r="892" spans="1:22" x14ac:dyDescent="0.2">
      <c r="A892" s="102">
        <v>43454</v>
      </c>
      <c r="B892" t="s">
        <v>1358</v>
      </c>
      <c r="C892" t="s">
        <v>541</v>
      </c>
      <c r="D892" s="58">
        <v>802.09</v>
      </c>
      <c r="E892" t="s">
        <v>452</v>
      </c>
      <c r="F892">
        <v>1005</v>
      </c>
      <c r="G892" t="s">
        <v>542</v>
      </c>
      <c r="H892">
        <v>2</v>
      </c>
      <c r="I892">
        <v>256</v>
      </c>
      <c r="J892" t="s">
        <v>1355</v>
      </c>
      <c r="K892" t="s">
        <v>455</v>
      </c>
      <c r="L892" s="103">
        <v>398373</v>
      </c>
      <c r="M892" s="103">
        <v>477231</v>
      </c>
      <c r="N892" t="s">
        <v>1467</v>
      </c>
      <c r="O892" t="s">
        <v>766</v>
      </c>
      <c r="P892" t="s">
        <v>458</v>
      </c>
      <c r="R892" s="103">
        <v>954462</v>
      </c>
      <c r="S892" t="s">
        <v>459</v>
      </c>
      <c r="T892" t="s">
        <v>458</v>
      </c>
      <c r="U892" t="s">
        <v>682</v>
      </c>
      <c r="V892" t="s">
        <v>458</v>
      </c>
    </row>
    <row r="893" spans="1:22" x14ac:dyDescent="0.2">
      <c r="A893" s="102">
        <v>43454</v>
      </c>
      <c r="B893" t="s">
        <v>1358</v>
      </c>
      <c r="C893" t="s">
        <v>541</v>
      </c>
      <c r="D893" s="58">
        <v>802.09</v>
      </c>
      <c r="E893" t="s">
        <v>452</v>
      </c>
      <c r="F893">
        <v>3013</v>
      </c>
      <c r="G893" t="s">
        <v>676</v>
      </c>
      <c r="H893">
        <v>2</v>
      </c>
      <c r="I893">
        <v>256</v>
      </c>
      <c r="J893" t="s">
        <v>1355</v>
      </c>
      <c r="K893" t="s">
        <v>455</v>
      </c>
      <c r="L893" s="103">
        <v>175616</v>
      </c>
      <c r="M893" s="103">
        <v>221496</v>
      </c>
      <c r="N893" t="s">
        <v>1468</v>
      </c>
      <c r="O893" t="s">
        <v>1469</v>
      </c>
      <c r="P893" t="s">
        <v>458</v>
      </c>
      <c r="R893" s="103">
        <v>442992</v>
      </c>
      <c r="S893" t="s">
        <v>459</v>
      </c>
      <c r="T893" t="s">
        <v>458</v>
      </c>
      <c r="U893" t="s">
        <v>682</v>
      </c>
      <c r="V893" t="s">
        <v>458</v>
      </c>
    </row>
    <row r="894" spans="1:22" x14ac:dyDescent="0.2">
      <c r="A894" s="102">
        <v>43290</v>
      </c>
      <c r="B894" t="s">
        <v>1470</v>
      </c>
      <c r="C894" t="s">
        <v>541</v>
      </c>
      <c r="D894" s="58">
        <v>804.07</v>
      </c>
      <c r="E894" t="s">
        <v>452</v>
      </c>
      <c r="F894">
        <v>3008</v>
      </c>
      <c r="G894" t="s">
        <v>550</v>
      </c>
      <c r="H894">
        <v>4</v>
      </c>
      <c r="I894">
        <v>340</v>
      </c>
      <c r="J894" t="s">
        <v>1471</v>
      </c>
      <c r="K894" t="s">
        <v>455</v>
      </c>
      <c r="L894" s="103">
        <v>150042</v>
      </c>
      <c r="M894">
        <v>0</v>
      </c>
      <c r="N894" t="s">
        <v>1472</v>
      </c>
      <c r="O894" t="s">
        <v>545</v>
      </c>
      <c r="P894" t="s">
        <v>458</v>
      </c>
      <c r="R894">
        <v>0</v>
      </c>
      <c r="S894" t="s">
        <v>459</v>
      </c>
      <c r="T894" t="s">
        <v>458</v>
      </c>
      <c r="U894" t="s">
        <v>460</v>
      </c>
      <c r="V894" t="s">
        <v>458</v>
      </c>
    </row>
    <row r="895" spans="1:22" x14ac:dyDescent="0.2">
      <c r="A895" s="102">
        <v>43332</v>
      </c>
      <c r="B895" t="s">
        <v>1470</v>
      </c>
      <c r="C895" t="s">
        <v>541</v>
      </c>
      <c r="D895" s="58">
        <v>804.07</v>
      </c>
      <c r="E895" t="s">
        <v>452</v>
      </c>
      <c r="F895">
        <v>3008</v>
      </c>
      <c r="G895" t="s">
        <v>550</v>
      </c>
      <c r="H895">
        <v>8</v>
      </c>
      <c r="I895">
        <v>340</v>
      </c>
      <c r="J895" t="s">
        <v>1471</v>
      </c>
      <c r="K895" t="s">
        <v>455</v>
      </c>
      <c r="L895" s="103">
        <v>150042</v>
      </c>
      <c r="M895">
        <v>0</v>
      </c>
      <c r="N895" t="s">
        <v>1473</v>
      </c>
      <c r="O895" t="s">
        <v>545</v>
      </c>
      <c r="P895" t="s">
        <v>458</v>
      </c>
      <c r="R895">
        <v>0</v>
      </c>
      <c r="S895" t="s">
        <v>459</v>
      </c>
      <c r="T895" t="s">
        <v>458</v>
      </c>
      <c r="U895" t="s">
        <v>460</v>
      </c>
      <c r="V895" t="s">
        <v>458</v>
      </c>
    </row>
    <row r="896" spans="1:22" x14ac:dyDescent="0.2">
      <c r="A896" s="102">
        <v>43332</v>
      </c>
      <c r="B896" t="s">
        <v>1470</v>
      </c>
      <c r="C896" t="s">
        <v>541</v>
      </c>
      <c r="D896" s="58">
        <v>804.07</v>
      </c>
      <c r="E896" t="s">
        <v>452</v>
      </c>
      <c r="F896">
        <v>3005</v>
      </c>
      <c r="G896" t="s">
        <v>569</v>
      </c>
      <c r="H896">
        <v>32</v>
      </c>
      <c r="I896">
        <v>340</v>
      </c>
      <c r="J896" t="s">
        <v>1471</v>
      </c>
      <c r="K896" t="s">
        <v>455</v>
      </c>
      <c r="L896" s="103">
        <v>165864</v>
      </c>
      <c r="M896">
        <v>0</v>
      </c>
      <c r="N896" t="s">
        <v>1474</v>
      </c>
      <c r="O896" t="s">
        <v>545</v>
      </c>
      <c r="P896" t="s">
        <v>458</v>
      </c>
      <c r="R896">
        <v>0</v>
      </c>
      <c r="S896" t="s">
        <v>459</v>
      </c>
      <c r="T896" t="s">
        <v>458</v>
      </c>
      <c r="U896" t="s">
        <v>460</v>
      </c>
      <c r="V896" t="s">
        <v>458</v>
      </c>
    </row>
    <row r="897" spans="1:22" x14ac:dyDescent="0.2">
      <c r="A897" s="102">
        <v>43346</v>
      </c>
      <c r="B897" t="s">
        <v>1470</v>
      </c>
      <c r="C897" t="s">
        <v>541</v>
      </c>
      <c r="D897" s="58">
        <v>804.07</v>
      </c>
      <c r="E897" t="s">
        <v>452</v>
      </c>
      <c r="F897">
        <v>3008</v>
      </c>
      <c r="G897" t="s">
        <v>550</v>
      </c>
      <c r="H897">
        <v>11</v>
      </c>
      <c r="I897">
        <v>340</v>
      </c>
      <c r="J897" t="s">
        <v>1471</v>
      </c>
      <c r="K897" t="s">
        <v>455</v>
      </c>
      <c r="L897" s="103">
        <v>150042</v>
      </c>
      <c r="M897">
        <v>0</v>
      </c>
      <c r="N897" t="s">
        <v>1475</v>
      </c>
      <c r="O897" t="s">
        <v>545</v>
      </c>
      <c r="P897" t="s">
        <v>458</v>
      </c>
      <c r="R897">
        <v>0</v>
      </c>
      <c r="S897" t="s">
        <v>459</v>
      </c>
      <c r="T897" t="s">
        <v>458</v>
      </c>
      <c r="U897" t="s">
        <v>460</v>
      </c>
      <c r="V897" t="s">
        <v>458</v>
      </c>
    </row>
    <row r="898" spans="1:22" x14ac:dyDescent="0.2">
      <c r="A898" s="102">
        <v>43346</v>
      </c>
      <c r="B898" t="s">
        <v>1470</v>
      </c>
      <c r="C898" t="s">
        <v>541</v>
      </c>
      <c r="D898" s="58">
        <v>804.07</v>
      </c>
      <c r="E898" t="s">
        <v>452</v>
      </c>
      <c r="F898">
        <v>3005</v>
      </c>
      <c r="G898" t="s">
        <v>569</v>
      </c>
      <c r="H898">
        <v>32</v>
      </c>
      <c r="I898">
        <v>340</v>
      </c>
      <c r="J898" t="s">
        <v>1471</v>
      </c>
      <c r="K898" t="s">
        <v>455</v>
      </c>
      <c r="L898" s="103">
        <v>165864</v>
      </c>
      <c r="M898">
        <v>0</v>
      </c>
      <c r="N898" t="s">
        <v>1476</v>
      </c>
      <c r="O898" t="s">
        <v>545</v>
      </c>
      <c r="P898" t="s">
        <v>458</v>
      </c>
      <c r="R898">
        <v>0</v>
      </c>
      <c r="S898" t="s">
        <v>459</v>
      </c>
      <c r="T898" t="s">
        <v>458</v>
      </c>
      <c r="U898" t="s">
        <v>460</v>
      </c>
      <c r="V898" t="s">
        <v>458</v>
      </c>
    </row>
    <row r="899" spans="1:22" x14ac:dyDescent="0.2">
      <c r="A899" s="102">
        <v>43353</v>
      </c>
      <c r="B899" t="s">
        <v>1470</v>
      </c>
      <c r="C899" t="s">
        <v>541</v>
      </c>
      <c r="D899" s="58">
        <v>804.07</v>
      </c>
      <c r="E899" t="s">
        <v>452</v>
      </c>
      <c r="F899">
        <v>3005</v>
      </c>
      <c r="G899" t="s">
        <v>569</v>
      </c>
      <c r="H899">
        <v>8</v>
      </c>
      <c r="I899">
        <v>340</v>
      </c>
      <c r="J899" t="s">
        <v>1471</v>
      </c>
      <c r="K899" t="s">
        <v>455</v>
      </c>
      <c r="L899" s="103">
        <v>165864</v>
      </c>
      <c r="M899">
        <v>0</v>
      </c>
      <c r="N899" t="s">
        <v>1477</v>
      </c>
      <c r="O899" t="s">
        <v>545</v>
      </c>
      <c r="P899" t="s">
        <v>458</v>
      </c>
      <c r="R899">
        <v>0</v>
      </c>
      <c r="S899" t="s">
        <v>459</v>
      </c>
      <c r="T899" t="s">
        <v>458</v>
      </c>
      <c r="U899" t="s">
        <v>460</v>
      </c>
      <c r="V899" t="s">
        <v>458</v>
      </c>
    </row>
    <row r="900" spans="1:22" x14ac:dyDescent="0.2">
      <c r="A900" s="102">
        <v>43360</v>
      </c>
      <c r="B900" t="s">
        <v>1470</v>
      </c>
      <c r="C900" t="s">
        <v>541</v>
      </c>
      <c r="D900" s="58">
        <v>804.07</v>
      </c>
      <c r="E900" t="s">
        <v>452</v>
      </c>
      <c r="F900">
        <v>3005</v>
      </c>
      <c r="G900" t="s">
        <v>569</v>
      </c>
      <c r="H900">
        <v>16</v>
      </c>
      <c r="I900">
        <v>340</v>
      </c>
      <c r="J900" t="s">
        <v>1471</v>
      </c>
      <c r="K900" t="s">
        <v>455</v>
      </c>
      <c r="L900" s="103">
        <v>165864</v>
      </c>
      <c r="M900">
        <v>0</v>
      </c>
      <c r="N900" t="s">
        <v>1478</v>
      </c>
      <c r="O900" t="s">
        <v>545</v>
      </c>
      <c r="P900" t="s">
        <v>458</v>
      </c>
      <c r="R900">
        <v>0</v>
      </c>
      <c r="S900" t="s">
        <v>459</v>
      </c>
      <c r="T900" t="s">
        <v>458</v>
      </c>
      <c r="U900" t="s">
        <v>460</v>
      </c>
      <c r="V900" t="s">
        <v>458</v>
      </c>
    </row>
    <row r="901" spans="1:22" x14ac:dyDescent="0.2">
      <c r="A901" s="102">
        <v>43420</v>
      </c>
      <c r="B901" t="s">
        <v>1470</v>
      </c>
      <c r="C901" t="s">
        <v>541</v>
      </c>
      <c r="D901" s="58">
        <v>804.07</v>
      </c>
      <c r="E901" t="s">
        <v>452</v>
      </c>
      <c r="F901">
        <v>3008</v>
      </c>
      <c r="G901" t="s">
        <v>550</v>
      </c>
      <c r="H901">
        <v>4</v>
      </c>
      <c r="I901">
        <v>344</v>
      </c>
      <c r="J901" t="s">
        <v>1479</v>
      </c>
      <c r="K901" t="s">
        <v>455</v>
      </c>
      <c r="L901" s="103">
        <v>236806</v>
      </c>
      <c r="M901">
        <v>0</v>
      </c>
      <c r="N901" t="s">
        <v>1480</v>
      </c>
      <c r="O901" t="s">
        <v>959</v>
      </c>
      <c r="P901" t="s">
        <v>458</v>
      </c>
      <c r="R901">
        <v>0</v>
      </c>
      <c r="S901" t="s">
        <v>459</v>
      </c>
      <c r="T901" t="s">
        <v>458</v>
      </c>
      <c r="U901" t="s">
        <v>460</v>
      </c>
      <c r="V901" t="s">
        <v>458</v>
      </c>
    </row>
    <row r="902" spans="1:22" x14ac:dyDescent="0.2">
      <c r="A902" s="102">
        <v>43425</v>
      </c>
      <c r="B902" t="s">
        <v>1470</v>
      </c>
      <c r="C902" t="s">
        <v>541</v>
      </c>
      <c r="D902" s="58">
        <v>804.07</v>
      </c>
      <c r="E902" t="s">
        <v>452</v>
      </c>
      <c r="F902">
        <v>3008</v>
      </c>
      <c r="G902" t="s">
        <v>550</v>
      </c>
      <c r="H902">
        <v>4</v>
      </c>
      <c r="I902">
        <v>344</v>
      </c>
      <c r="J902" t="s">
        <v>1479</v>
      </c>
      <c r="K902" t="s">
        <v>455</v>
      </c>
      <c r="L902" s="103">
        <v>236806</v>
      </c>
      <c r="M902">
        <v>0</v>
      </c>
      <c r="N902" t="s">
        <v>1481</v>
      </c>
      <c r="O902" t="s">
        <v>959</v>
      </c>
      <c r="P902" t="s">
        <v>458</v>
      </c>
      <c r="R902">
        <v>0</v>
      </c>
      <c r="S902" t="s">
        <v>459</v>
      </c>
      <c r="T902" t="s">
        <v>458</v>
      </c>
      <c r="U902" t="s">
        <v>460</v>
      </c>
      <c r="V902" t="s">
        <v>458</v>
      </c>
    </row>
    <row r="903" spans="1:22" x14ac:dyDescent="0.2">
      <c r="A903" s="102">
        <v>43426</v>
      </c>
      <c r="B903" t="s">
        <v>1470</v>
      </c>
      <c r="C903" t="s">
        <v>541</v>
      </c>
      <c r="D903" s="58">
        <v>804.07</v>
      </c>
      <c r="E903" t="s">
        <v>452</v>
      </c>
      <c r="F903">
        <v>3008</v>
      </c>
      <c r="G903" t="s">
        <v>550</v>
      </c>
      <c r="H903">
        <v>4</v>
      </c>
      <c r="I903">
        <v>344</v>
      </c>
      <c r="J903" t="s">
        <v>1479</v>
      </c>
      <c r="K903" t="s">
        <v>455</v>
      </c>
      <c r="L903" s="103">
        <v>236806</v>
      </c>
      <c r="M903">
        <v>0</v>
      </c>
      <c r="N903" t="s">
        <v>1482</v>
      </c>
      <c r="O903" t="s">
        <v>959</v>
      </c>
      <c r="P903" t="s">
        <v>458</v>
      </c>
      <c r="R903">
        <v>0</v>
      </c>
      <c r="S903" t="s">
        <v>459</v>
      </c>
      <c r="T903" t="s">
        <v>458</v>
      </c>
      <c r="U903" t="s">
        <v>460</v>
      </c>
      <c r="V903" t="s">
        <v>458</v>
      </c>
    </row>
    <row r="904" spans="1:22" x14ac:dyDescent="0.2">
      <c r="A904" s="102">
        <v>43438</v>
      </c>
      <c r="B904" t="s">
        <v>1470</v>
      </c>
      <c r="C904" t="s">
        <v>541</v>
      </c>
      <c r="D904" s="58">
        <v>804.07</v>
      </c>
      <c r="E904" t="s">
        <v>452</v>
      </c>
      <c r="F904">
        <v>3008</v>
      </c>
      <c r="G904" t="s">
        <v>550</v>
      </c>
      <c r="H904">
        <v>8</v>
      </c>
      <c r="I904">
        <v>344</v>
      </c>
      <c r="J904" t="s">
        <v>1479</v>
      </c>
      <c r="K904" t="s">
        <v>455</v>
      </c>
      <c r="L904" s="103">
        <v>226198</v>
      </c>
      <c r="M904" s="103">
        <v>284168</v>
      </c>
      <c r="N904" t="s">
        <v>1483</v>
      </c>
      <c r="O904" t="s">
        <v>985</v>
      </c>
      <c r="P904" t="s">
        <v>458</v>
      </c>
      <c r="R904" s="103">
        <v>2273344</v>
      </c>
      <c r="S904" t="s">
        <v>459</v>
      </c>
      <c r="T904" t="s">
        <v>458</v>
      </c>
      <c r="U904" t="s">
        <v>682</v>
      </c>
      <c r="V904" t="s">
        <v>458</v>
      </c>
    </row>
    <row r="905" spans="1:22" x14ac:dyDescent="0.2">
      <c r="A905" s="102">
        <v>43115</v>
      </c>
      <c r="B905" t="s">
        <v>1484</v>
      </c>
      <c r="C905" t="s">
        <v>541</v>
      </c>
      <c r="D905" s="58">
        <v>808.05</v>
      </c>
      <c r="E905" t="s">
        <v>452</v>
      </c>
      <c r="F905">
        <v>3011</v>
      </c>
      <c r="G905" t="s">
        <v>487</v>
      </c>
      <c r="H905">
        <v>8</v>
      </c>
      <c r="I905">
        <v>259</v>
      </c>
      <c r="J905" t="s">
        <v>1157</v>
      </c>
      <c r="K905" t="s">
        <v>455</v>
      </c>
      <c r="L905" s="103">
        <v>115059</v>
      </c>
      <c r="M905">
        <v>0</v>
      </c>
      <c r="N905" t="s">
        <v>1485</v>
      </c>
      <c r="O905" t="s">
        <v>545</v>
      </c>
      <c r="P905" t="s">
        <v>458</v>
      </c>
      <c r="R905">
        <v>0</v>
      </c>
      <c r="S905" t="s">
        <v>459</v>
      </c>
      <c r="T905" t="s">
        <v>458</v>
      </c>
      <c r="U905" t="s">
        <v>460</v>
      </c>
      <c r="V905" t="s">
        <v>458</v>
      </c>
    </row>
    <row r="906" spans="1:22" x14ac:dyDescent="0.2">
      <c r="A906" s="102">
        <v>43115</v>
      </c>
      <c r="B906" t="s">
        <v>1484</v>
      </c>
      <c r="C906" t="s">
        <v>541</v>
      </c>
      <c r="D906" s="58">
        <v>808.05</v>
      </c>
      <c r="E906" t="s">
        <v>452</v>
      </c>
      <c r="F906">
        <v>3007</v>
      </c>
      <c r="G906" t="s">
        <v>605</v>
      </c>
      <c r="H906">
        <v>11</v>
      </c>
      <c r="I906">
        <v>259</v>
      </c>
      <c r="J906" t="s">
        <v>1157</v>
      </c>
      <c r="K906" t="s">
        <v>455</v>
      </c>
      <c r="L906" s="103">
        <v>138968</v>
      </c>
      <c r="M906">
        <v>0</v>
      </c>
      <c r="N906" t="s">
        <v>1486</v>
      </c>
      <c r="O906" t="s">
        <v>545</v>
      </c>
      <c r="P906" t="s">
        <v>458</v>
      </c>
      <c r="R906">
        <v>0</v>
      </c>
      <c r="S906" t="s">
        <v>459</v>
      </c>
      <c r="T906" t="s">
        <v>458</v>
      </c>
      <c r="U906" t="s">
        <v>460</v>
      </c>
      <c r="V906" t="s">
        <v>458</v>
      </c>
    </row>
    <row r="907" spans="1:22" x14ac:dyDescent="0.2">
      <c r="A907" s="102">
        <v>43115</v>
      </c>
      <c r="B907" t="s">
        <v>1484</v>
      </c>
      <c r="C907" t="s">
        <v>541</v>
      </c>
      <c r="D907" s="58">
        <v>808.05</v>
      </c>
      <c r="E907" t="s">
        <v>452</v>
      </c>
      <c r="F907">
        <v>3010</v>
      </c>
      <c r="G907" t="s">
        <v>453</v>
      </c>
      <c r="H907">
        <v>16</v>
      </c>
      <c r="I907">
        <v>259</v>
      </c>
      <c r="J907" t="s">
        <v>1157</v>
      </c>
      <c r="K907" t="s">
        <v>455</v>
      </c>
      <c r="L907" s="103">
        <v>121404</v>
      </c>
      <c r="M907">
        <v>0</v>
      </c>
      <c r="N907" t="s">
        <v>1487</v>
      </c>
      <c r="O907" t="s">
        <v>545</v>
      </c>
      <c r="P907" t="s">
        <v>458</v>
      </c>
      <c r="R907">
        <v>0</v>
      </c>
      <c r="S907" t="s">
        <v>459</v>
      </c>
      <c r="T907" t="s">
        <v>458</v>
      </c>
      <c r="U907" t="s">
        <v>460</v>
      </c>
      <c r="V907" t="s">
        <v>458</v>
      </c>
    </row>
    <row r="908" spans="1:22" x14ac:dyDescent="0.2">
      <c r="A908" s="102">
        <v>43115</v>
      </c>
      <c r="B908" t="s">
        <v>1484</v>
      </c>
      <c r="C908" t="s">
        <v>541</v>
      </c>
      <c r="D908" s="58">
        <v>808.05</v>
      </c>
      <c r="E908" t="s">
        <v>452</v>
      </c>
      <c r="F908">
        <v>3013</v>
      </c>
      <c r="G908" t="s">
        <v>676</v>
      </c>
      <c r="H908">
        <v>28</v>
      </c>
      <c r="I908">
        <v>259</v>
      </c>
      <c r="J908" t="s">
        <v>1157</v>
      </c>
      <c r="K908" t="s">
        <v>455</v>
      </c>
      <c r="L908" s="103">
        <v>99460</v>
      </c>
      <c r="M908">
        <v>0</v>
      </c>
      <c r="N908" t="s">
        <v>1488</v>
      </c>
      <c r="O908" t="s">
        <v>545</v>
      </c>
      <c r="P908" t="s">
        <v>458</v>
      </c>
      <c r="R908">
        <v>0</v>
      </c>
      <c r="S908" t="s">
        <v>459</v>
      </c>
      <c r="T908" t="s">
        <v>458</v>
      </c>
      <c r="U908" t="s">
        <v>460</v>
      </c>
      <c r="V908" t="s">
        <v>458</v>
      </c>
    </row>
    <row r="909" spans="1:22" x14ac:dyDescent="0.2">
      <c r="A909" s="102">
        <v>43115</v>
      </c>
      <c r="B909" t="s">
        <v>1484</v>
      </c>
      <c r="C909" t="s">
        <v>541</v>
      </c>
      <c r="D909" s="58">
        <v>808.05</v>
      </c>
      <c r="E909" t="s">
        <v>452</v>
      </c>
      <c r="F909">
        <v>3001</v>
      </c>
      <c r="G909" t="s">
        <v>462</v>
      </c>
      <c r="H909">
        <v>29</v>
      </c>
      <c r="I909">
        <v>259</v>
      </c>
      <c r="J909" t="s">
        <v>1157</v>
      </c>
      <c r="K909" t="s">
        <v>455</v>
      </c>
      <c r="L909" s="103">
        <v>308303</v>
      </c>
      <c r="M909">
        <v>0</v>
      </c>
      <c r="N909" t="s">
        <v>1489</v>
      </c>
      <c r="O909" t="s">
        <v>545</v>
      </c>
      <c r="P909" t="s">
        <v>458</v>
      </c>
      <c r="R909">
        <v>0</v>
      </c>
      <c r="S909" t="s">
        <v>459</v>
      </c>
      <c r="T909" t="s">
        <v>458</v>
      </c>
      <c r="U909" t="s">
        <v>460</v>
      </c>
      <c r="V909" t="s">
        <v>458</v>
      </c>
    </row>
    <row r="910" spans="1:22" x14ac:dyDescent="0.2">
      <c r="A910" s="102">
        <v>43115</v>
      </c>
      <c r="B910" t="s">
        <v>1484</v>
      </c>
      <c r="C910" t="s">
        <v>541</v>
      </c>
      <c r="D910" s="58">
        <v>808.05</v>
      </c>
      <c r="E910" t="s">
        <v>452</v>
      </c>
      <c r="F910">
        <v>3002</v>
      </c>
      <c r="G910" t="s">
        <v>731</v>
      </c>
      <c r="H910">
        <v>40</v>
      </c>
      <c r="I910">
        <v>259</v>
      </c>
      <c r="J910" t="s">
        <v>1157</v>
      </c>
      <c r="K910" t="s">
        <v>455</v>
      </c>
      <c r="L910" s="103">
        <v>169207</v>
      </c>
      <c r="M910">
        <v>0</v>
      </c>
      <c r="N910" t="s">
        <v>1490</v>
      </c>
      <c r="O910" t="s">
        <v>545</v>
      </c>
      <c r="P910" t="s">
        <v>458</v>
      </c>
      <c r="R910">
        <v>0</v>
      </c>
      <c r="S910" t="s">
        <v>459</v>
      </c>
      <c r="T910" t="s">
        <v>458</v>
      </c>
      <c r="U910" t="s">
        <v>460</v>
      </c>
      <c r="V910" t="s">
        <v>458</v>
      </c>
    </row>
    <row r="911" spans="1:22" x14ac:dyDescent="0.2">
      <c r="A911" s="102">
        <v>43122</v>
      </c>
      <c r="B911" t="s">
        <v>1484</v>
      </c>
      <c r="C911" t="s">
        <v>541</v>
      </c>
      <c r="D911" s="58">
        <v>808.05</v>
      </c>
      <c r="E911" t="s">
        <v>452</v>
      </c>
      <c r="F911">
        <v>3011</v>
      </c>
      <c r="G911" t="s">
        <v>487</v>
      </c>
      <c r="H911">
        <v>20</v>
      </c>
      <c r="I911">
        <v>259</v>
      </c>
      <c r="J911" t="s">
        <v>1157</v>
      </c>
      <c r="K911" t="s">
        <v>455</v>
      </c>
      <c r="L911" s="103">
        <v>115059</v>
      </c>
      <c r="M911">
        <v>0</v>
      </c>
      <c r="N911" t="s">
        <v>1491</v>
      </c>
      <c r="O911" t="s">
        <v>545</v>
      </c>
      <c r="P911" t="s">
        <v>458</v>
      </c>
      <c r="R911">
        <v>0</v>
      </c>
      <c r="S911" t="s">
        <v>459</v>
      </c>
      <c r="T911" t="s">
        <v>458</v>
      </c>
      <c r="U911" t="s">
        <v>460</v>
      </c>
      <c r="V911" t="s">
        <v>458</v>
      </c>
    </row>
    <row r="912" spans="1:22" x14ac:dyDescent="0.2">
      <c r="A912" s="102">
        <v>43122</v>
      </c>
      <c r="B912" t="s">
        <v>1484</v>
      </c>
      <c r="C912" t="s">
        <v>541</v>
      </c>
      <c r="D912" s="58">
        <v>808.05</v>
      </c>
      <c r="E912" t="s">
        <v>452</v>
      </c>
      <c r="F912">
        <v>3001</v>
      </c>
      <c r="G912" t="s">
        <v>462</v>
      </c>
      <c r="H912">
        <v>32</v>
      </c>
      <c r="I912">
        <v>259</v>
      </c>
      <c r="J912" t="s">
        <v>1157</v>
      </c>
      <c r="K912" t="s">
        <v>455</v>
      </c>
      <c r="L912" s="103">
        <v>308303</v>
      </c>
      <c r="M912">
        <v>0</v>
      </c>
      <c r="N912" t="s">
        <v>1492</v>
      </c>
      <c r="O912" t="s">
        <v>545</v>
      </c>
      <c r="P912" t="s">
        <v>458</v>
      </c>
      <c r="R912">
        <v>0</v>
      </c>
      <c r="S912" t="s">
        <v>459</v>
      </c>
      <c r="T912" t="s">
        <v>458</v>
      </c>
      <c r="U912" t="s">
        <v>460</v>
      </c>
      <c r="V912" t="s">
        <v>458</v>
      </c>
    </row>
    <row r="913" spans="1:22" x14ac:dyDescent="0.2">
      <c r="A913" s="102">
        <v>43122</v>
      </c>
      <c r="B913" t="s">
        <v>1484</v>
      </c>
      <c r="C913" t="s">
        <v>541</v>
      </c>
      <c r="D913" s="58">
        <v>808.05</v>
      </c>
      <c r="E913" t="s">
        <v>452</v>
      </c>
      <c r="F913">
        <v>3002</v>
      </c>
      <c r="G913" t="s">
        <v>731</v>
      </c>
      <c r="H913">
        <v>32</v>
      </c>
      <c r="I913">
        <v>259</v>
      </c>
      <c r="J913" t="s">
        <v>1157</v>
      </c>
      <c r="K913" t="s">
        <v>455</v>
      </c>
      <c r="L913" s="103">
        <v>169207</v>
      </c>
      <c r="M913">
        <v>0</v>
      </c>
      <c r="N913" t="s">
        <v>1493</v>
      </c>
      <c r="O913" t="s">
        <v>545</v>
      </c>
      <c r="P913" t="s">
        <v>458</v>
      </c>
      <c r="R913">
        <v>0</v>
      </c>
      <c r="S913" t="s">
        <v>459</v>
      </c>
      <c r="T913" t="s">
        <v>458</v>
      </c>
      <c r="U913" t="s">
        <v>460</v>
      </c>
      <c r="V913" t="s">
        <v>458</v>
      </c>
    </row>
    <row r="914" spans="1:22" x14ac:dyDescent="0.2">
      <c r="A914" s="102">
        <v>43122</v>
      </c>
      <c r="B914" t="s">
        <v>1484</v>
      </c>
      <c r="C914" t="s">
        <v>541</v>
      </c>
      <c r="D914" s="58">
        <v>808.05</v>
      </c>
      <c r="E914" t="s">
        <v>452</v>
      </c>
      <c r="F914">
        <v>3007</v>
      </c>
      <c r="G914" t="s">
        <v>605</v>
      </c>
      <c r="H914">
        <v>39</v>
      </c>
      <c r="I914">
        <v>259</v>
      </c>
      <c r="J914" t="s">
        <v>1157</v>
      </c>
      <c r="K914" t="s">
        <v>455</v>
      </c>
      <c r="L914" s="103">
        <v>138968</v>
      </c>
      <c r="M914">
        <v>0</v>
      </c>
      <c r="N914" t="s">
        <v>1494</v>
      </c>
      <c r="O914" t="s">
        <v>545</v>
      </c>
      <c r="P914" t="s">
        <v>458</v>
      </c>
      <c r="R914">
        <v>0</v>
      </c>
      <c r="S914" t="s">
        <v>459</v>
      </c>
      <c r="T914" t="s">
        <v>458</v>
      </c>
      <c r="U914" t="s">
        <v>460</v>
      </c>
      <c r="V914" t="s">
        <v>458</v>
      </c>
    </row>
    <row r="915" spans="1:22" x14ac:dyDescent="0.2">
      <c r="A915" s="102">
        <v>43122</v>
      </c>
      <c r="B915" t="s">
        <v>1484</v>
      </c>
      <c r="C915" t="s">
        <v>541</v>
      </c>
      <c r="D915" s="58">
        <v>808.05</v>
      </c>
      <c r="E915" t="s">
        <v>452</v>
      </c>
      <c r="F915">
        <v>3006</v>
      </c>
      <c r="G915" t="s">
        <v>736</v>
      </c>
      <c r="H915">
        <v>43.5</v>
      </c>
      <c r="I915">
        <v>259</v>
      </c>
      <c r="J915" t="s">
        <v>1157</v>
      </c>
      <c r="K915" t="s">
        <v>455</v>
      </c>
      <c r="L915" s="103">
        <v>143812</v>
      </c>
      <c r="M915">
        <v>0</v>
      </c>
      <c r="N915" t="s">
        <v>1495</v>
      </c>
      <c r="O915" t="s">
        <v>545</v>
      </c>
      <c r="P915" t="s">
        <v>458</v>
      </c>
      <c r="R915">
        <v>0</v>
      </c>
      <c r="S915" t="s">
        <v>459</v>
      </c>
      <c r="T915" t="s">
        <v>458</v>
      </c>
      <c r="U915" t="s">
        <v>460</v>
      </c>
      <c r="V915" t="s">
        <v>458</v>
      </c>
    </row>
    <row r="916" spans="1:22" x14ac:dyDescent="0.2">
      <c r="A916" s="102">
        <v>43122</v>
      </c>
      <c r="B916" t="s">
        <v>1484</v>
      </c>
      <c r="C916" t="s">
        <v>541</v>
      </c>
      <c r="D916" s="58">
        <v>808.05</v>
      </c>
      <c r="E916" t="s">
        <v>452</v>
      </c>
      <c r="F916">
        <v>3009</v>
      </c>
      <c r="G916" t="s">
        <v>481</v>
      </c>
      <c r="H916">
        <v>46</v>
      </c>
      <c r="I916">
        <v>259</v>
      </c>
      <c r="J916" t="s">
        <v>1157</v>
      </c>
      <c r="K916" t="s">
        <v>455</v>
      </c>
      <c r="L916" s="103">
        <v>120926</v>
      </c>
      <c r="M916">
        <v>0</v>
      </c>
      <c r="N916" t="s">
        <v>1496</v>
      </c>
      <c r="O916" t="s">
        <v>545</v>
      </c>
      <c r="P916" t="s">
        <v>458</v>
      </c>
      <c r="R916">
        <v>0</v>
      </c>
      <c r="S916" t="s">
        <v>459</v>
      </c>
      <c r="T916" t="s">
        <v>458</v>
      </c>
      <c r="U916" t="s">
        <v>460</v>
      </c>
      <c r="V916" t="s">
        <v>458</v>
      </c>
    </row>
    <row r="917" spans="1:22" x14ac:dyDescent="0.2">
      <c r="A917" s="102">
        <v>43129</v>
      </c>
      <c r="B917" t="s">
        <v>1484</v>
      </c>
      <c r="C917" t="s">
        <v>541</v>
      </c>
      <c r="D917" s="58">
        <v>808.05</v>
      </c>
      <c r="E917" t="s">
        <v>452</v>
      </c>
      <c r="F917">
        <v>3007</v>
      </c>
      <c r="G917" t="s">
        <v>605</v>
      </c>
      <c r="H917">
        <v>6</v>
      </c>
      <c r="I917">
        <v>259</v>
      </c>
      <c r="J917" t="s">
        <v>1157</v>
      </c>
      <c r="K917" t="s">
        <v>455</v>
      </c>
      <c r="L917" s="103">
        <v>138968</v>
      </c>
      <c r="M917">
        <v>0</v>
      </c>
      <c r="N917" t="s">
        <v>1497</v>
      </c>
      <c r="O917" t="s">
        <v>545</v>
      </c>
      <c r="P917" t="s">
        <v>458</v>
      </c>
      <c r="R917">
        <v>0</v>
      </c>
      <c r="S917" t="s">
        <v>459</v>
      </c>
      <c r="T917" t="s">
        <v>458</v>
      </c>
      <c r="U917" t="s">
        <v>460</v>
      </c>
      <c r="V917" t="s">
        <v>458</v>
      </c>
    </row>
    <row r="918" spans="1:22" x14ac:dyDescent="0.2">
      <c r="A918" s="102">
        <v>43129</v>
      </c>
      <c r="B918" t="s">
        <v>1484</v>
      </c>
      <c r="C918" t="s">
        <v>541</v>
      </c>
      <c r="D918" s="58">
        <v>808.05</v>
      </c>
      <c r="E918" t="s">
        <v>452</v>
      </c>
      <c r="F918">
        <v>3003</v>
      </c>
      <c r="G918" t="s">
        <v>474</v>
      </c>
      <c r="H918">
        <v>8</v>
      </c>
      <c r="I918">
        <v>259</v>
      </c>
      <c r="J918" t="s">
        <v>1157</v>
      </c>
      <c r="K918" t="s">
        <v>455</v>
      </c>
      <c r="L918" s="103">
        <v>177755</v>
      </c>
      <c r="M918">
        <v>0</v>
      </c>
      <c r="N918" t="s">
        <v>1498</v>
      </c>
      <c r="O918" t="s">
        <v>545</v>
      </c>
      <c r="P918" t="s">
        <v>458</v>
      </c>
      <c r="R918">
        <v>0</v>
      </c>
      <c r="S918" t="s">
        <v>459</v>
      </c>
      <c r="T918" t="s">
        <v>458</v>
      </c>
      <c r="U918" t="s">
        <v>460</v>
      </c>
      <c r="V918" t="s">
        <v>458</v>
      </c>
    </row>
    <row r="919" spans="1:22" x14ac:dyDescent="0.2">
      <c r="A919" s="102">
        <v>43129</v>
      </c>
      <c r="B919" t="s">
        <v>1484</v>
      </c>
      <c r="C919" t="s">
        <v>541</v>
      </c>
      <c r="D919" s="58">
        <v>808.05</v>
      </c>
      <c r="E919" t="s">
        <v>452</v>
      </c>
      <c r="F919">
        <v>3002</v>
      </c>
      <c r="G919" t="s">
        <v>731</v>
      </c>
      <c r="H919">
        <v>10</v>
      </c>
      <c r="I919">
        <v>259</v>
      </c>
      <c r="J919" t="s">
        <v>1157</v>
      </c>
      <c r="K919" t="s">
        <v>455</v>
      </c>
      <c r="L919" s="103">
        <v>169207</v>
      </c>
      <c r="M919">
        <v>0</v>
      </c>
      <c r="N919" t="s">
        <v>1499</v>
      </c>
      <c r="O919" t="s">
        <v>545</v>
      </c>
      <c r="P919" t="s">
        <v>458</v>
      </c>
      <c r="R919">
        <v>0</v>
      </c>
      <c r="S919" t="s">
        <v>459</v>
      </c>
      <c r="T919" t="s">
        <v>458</v>
      </c>
      <c r="U919" t="s">
        <v>460</v>
      </c>
      <c r="V919" t="s">
        <v>458</v>
      </c>
    </row>
    <row r="920" spans="1:22" x14ac:dyDescent="0.2">
      <c r="A920" s="102">
        <v>43129</v>
      </c>
      <c r="B920" t="s">
        <v>1484</v>
      </c>
      <c r="C920" t="s">
        <v>541</v>
      </c>
      <c r="D920" s="58">
        <v>808.05</v>
      </c>
      <c r="E920" t="s">
        <v>452</v>
      </c>
      <c r="F920">
        <v>3001</v>
      </c>
      <c r="G920" t="s">
        <v>462</v>
      </c>
      <c r="H920">
        <v>18</v>
      </c>
      <c r="I920">
        <v>259</v>
      </c>
      <c r="J920" t="s">
        <v>1157</v>
      </c>
      <c r="K920" t="s">
        <v>455</v>
      </c>
      <c r="L920" s="103">
        <v>308303</v>
      </c>
      <c r="M920">
        <v>0</v>
      </c>
      <c r="N920" t="s">
        <v>1500</v>
      </c>
      <c r="O920" t="s">
        <v>545</v>
      </c>
      <c r="P920" t="s">
        <v>458</v>
      </c>
      <c r="R920">
        <v>0</v>
      </c>
      <c r="S920" t="s">
        <v>459</v>
      </c>
      <c r="T920" t="s">
        <v>458</v>
      </c>
      <c r="U920" t="s">
        <v>460</v>
      </c>
      <c r="V920" t="s">
        <v>458</v>
      </c>
    </row>
    <row r="921" spans="1:22" x14ac:dyDescent="0.2">
      <c r="A921" s="102">
        <v>43129</v>
      </c>
      <c r="B921" t="s">
        <v>1484</v>
      </c>
      <c r="C921" t="s">
        <v>541</v>
      </c>
      <c r="D921" s="58">
        <v>808.05</v>
      </c>
      <c r="E921" t="s">
        <v>452</v>
      </c>
      <c r="F921">
        <v>3010</v>
      </c>
      <c r="G921" t="s">
        <v>453</v>
      </c>
      <c r="H921">
        <v>24</v>
      </c>
      <c r="I921">
        <v>259</v>
      </c>
      <c r="J921" t="s">
        <v>1157</v>
      </c>
      <c r="K921" t="s">
        <v>455</v>
      </c>
      <c r="L921" s="103">
        <v>121404</v>
      </c>
      <c r="M921">
        <v>0</v>
      </c>
      <c r="N921" t="s">
        <v>1501</v>
      </c>
      <c r="O921" t="s">
        <v>545</v>
      </c>
      <c r="P921" t="s">
        <v>458</v>
      </c>
      <c r="R921">
        <v>0</v>
      </c>
      <c r="S921" t="s">
        <v>459</v>
      </c>
      <c r="T921" t="s">
        <v>458</v>
      </c>
      <c r="U921" t="s">
        <v>460</v>
      </c>
      <c r="V921" t="s">
        <v>458</v>
      </c>
    </row>
    <row r="922" spans="1:22" x14ac:dyDescent="0.2">
      <c r="A922" s="102">
        <v>43132</v>
      </c>
      <c r="B922" t="s">
        <v>1484</v>
      </c>
      <c r="C922" t="s">
        <v>541</v>
      </c>
      <c r="D922" s="58">
        <v>808.05</v>
      </c>
      <c r="E922" t="s">
        <v>452</v>
      </c>
      <c r="F922">
        <v>3003</v>
      </c>
      <c r="G922" t="s">
        <v>474</v>
      </c>
      <c r="H922">
        <v>2</v>
      </c>
      <c r="I922">
        <v>259</v>
      </c>
      <c r="J922" t="s">
        <v>1157</v>
      </c>
      <c r="K922" t="s">
        <v>455</v>
      </c>
      <c r="L922" s="103">
        <v>177755</v>
      </c>
      <c r="M922">
        <v>0</v>
      </c>
      <c r="N922" t="s">
        <v>1502</v>
      </c>
      <c r="O922" t="s">
        <v>545</v>
      </c>
      <c r="P922" t="s">
        <v>458</v>
      </c>
      <c r="R922">
        <v>0</v>
      </c>
      <c r="S922" t="s">
        <v>459</v>
      </c>
      <c r="T922" t="s">
        <v>458</v>
      </c>
      <c r="U922" t="s">
        <v>460</v>
      </c>
      <c r="V922" t="s">
        <v>458</v>
      </c>
    </row>
    <row r="923" spans="1:22" x14ac:dyDescent="0.2">
      <c r="A923" s="102">
        <v>43132</v>
      </c>
      <c r="B923" t="s">
        <v>1484</v>
      </c>
      <c r="C923" t="s">
        <v>541</v>
      </c>
      <c r="D923" s="58">
        <v>808.05</v>
      </c>
      <c r="E923" t="s">
        <v>452</v>
      </c>
      <c r="F923">
        <v>3009</v>
      </c>
      <c r="G923" t="s">
        <v>481</v>
      </c>
      <c r="H923">
        <v>3</v>
      </c>
      <c r="I923">
        <v>259</v>
      </c>
      <c r="J923" t="s">
        <v>1157</v>
      </c>
      <c r="K923" t="s">
        <v>455</v>
      </c>
      <c r="L923" s="103">
        <v>120926</v>
      </c>
      <c r="M923">
        <v>0</v>
      </c>
      <c r="N923" t="s">
        <v>1503</v>
      </c>
      <c r="O923" t="s">
        <v>545</v>
      </c>
      <c r="P923" t="s">
        <v>458</v>
      </c>
      <c r="R923">
        <v>0</v>
      </c>
      <c r="S923" t="s">
        <v>459</v>
      </c>
      <c r="T923" t="s">
        <v>458</v>
      </c>
      <c r="U923" t="s">
        <v>460</v>
      </c>
      <c r="V923" t="s">
        <v>458</v>
      </c>
    </row>
    <row r="924" spans="1:22" x14ac:dyDescent="0.2">
      <c r="A924" s="102">
        <v>43132</v>
      </c>
      <c r="B924" t="s">
        <v>1484</v>
      </c>
      <c r="C924" t="s">
        <v>541</v>
      </c>
      <c r="D924" s="58">
        <v>808.05</v>
      </c>
      <c r="E924" t="s">
        <v>452</v>
      </c>
      <c r="F924">
        <v>3002</v>
      </c>
      <c r="G924" t="s">
        <v>731</v>
      </c>
      <c r="H924">
        <v>4</v>
      </c>
      <c r="I924">
        <v>259</v>
      </c>
      <c r="J924" t="s">
        <v>1157</v>
      </c>
      <c r="K924" t="s">
        <v>455</v>
      </c>
      <c r="L924" s="103">
        <v>169207</v>
      </c>
      <c r="M924">
        <v>0</v>
      </c>
      <c r="N924" t="s">
        <v>1504</v>
      </c>
      <c r="O924" t="s">
        <v>545</v>
      </c>
      <c r="P924" t="s">
        <v>458</v>
      </c>
      <c r="R924">
        <v>0</v>
      </c>
      <c r="S924" t="s">
        <v>459</v>
      </c>
      <c r="T924" t="s">
        <v>458</v>
      </c>
      <c r="U924" t="s">
        <v>460</v>
      </c>
      <c r="V924" t="s">
        <v>458</v>
      </c>
    </row>
    <row r="925" spans="1:22" x14ac:dyDescent="0.2">
      <c r="A925" s="102">
        <v>43132</v>
      </c>
      <c r="B925" t="s">
        <v>1484</v>
      </c>
      <c r="C925" t="s">
        <v>541</v>
      </c>
      <c r="D925" s="58">
        <v>808.05</v>
      </c>
      <c r="E925" t="s">
        <v>452</v>
      </c>
      <c r="F925">
        <v>3012</v>
      </c>
      <c r="G925" t="s">
        <v>603</v>
      </c>
      <c r="H925">
        <v>10</v>
      </c>
      <c r="I925">
        <v>259</v>
      </c>
      <c r="J925" t="s">
        <v>1157</v>
      </c>
      <c r="K925" t="s">
        <v>455</v>
      </c>
      <c r="L925" s="103">
        <v>109895</v>
      </c>
      <c r="M925">
        <v>0</v>
      </c>
      <c r="N925" t="s">
        <v>1505</v>
      </c>
      <c r="O925" t="s">
        <v>545</v>
      </c>
      <c r="P925" t="s">
        <v>458</v>
      </c>
      <c r="R925">
        <v>0</v>
      </c>
      <c r="S925" t="s">
        <v>459</v>
      </c>
      <c r="T925" t="s">
        <v>458</v>
      </c>
      <c r="U925" t="s">
        <v>460</v>
      </c>
      <c r="V925" t="s">
        <v>458</v>
      </c>
    </row>
    <row r="926" spans="1:22" x14ac:dyDescent="0.2">
      <c r="A926" s="102">
        <v>43132</v>
      </c>
      <c r="B926" t="s">
        <v>1484</v>
      </c>
      <c r="C926" t="s">
        <v>541</v>
      </c>
      <c r="D926" s="58">
        <v>808.05</v>
      </c>
      <c r="E926" t="s">
        <v>452</v>
      </c>
      <c r="F926">
        <v>3001</v>
      </c>
      <c r="G926" t="s">
        <v>462</v>
      </c>
      <c r="H926">
        <v>12</v>
      </c>
      <c r="I926">
        <v>259</v>
      </c>
      <c r="J926" t="s">
        <v>1157</v>
      </c>
      <c r="K926" t="s">
        <v>455</v>
      </c>
      <c r="L926" s="103">
        <v>308303</v>
      </c>
      <c r="M926">
        <v>0</v>
      </c>
      <c r="N926" t="s">
        <v>1506</v>
      </c>
      <c r="O926" t="s">
        <v>545</v>
      </c>
      <c r="P926" t="s">
        <v>458</v>
      </c>
      <c r="R926">
        <v>0</v>
      </c>
      <c r="S926" t="s">
        <v>459</v>
      </c>
      <c r="T926" t="s">
        <v>458</v>
      </c>
      <c r="U926" t="s">
        <v>460</v>
      </c>
      <c r="V926" t="s">
        <v>458</v>
      </c>
    </row>
    <row r="927" spans="1:22" x14ac:dyDescent="0.2">
      <c r="A927" s="102">
        <v>43132</v>
      </c>
      <c r="B927" t="s">
        <v>1484</v>
      </c>
      <c r="C927" t="s">
        <v>541</v>
      </c>
      <c r="D927" s="58">
        <v>808.05</v>
      </c>
      <c r="E927" t="s">
        <v>452</v>
      </c>
      <c r="F927">
        <v>3006</v>
      </c>
      <c r="G927" t="s">
        <v>736</v>
      </c>
      <c r="H927">
        <v>19</v>
      </c>
      <c r="I927">
        <v>259</v>
      </c>
      <c r="J927" t="s">
        <v>1157</v>
      </c>
      <c r="K927" t="s">
        <v>455</v>
      </c>
      <c r="L927" s="103">
        <v>143812</v>
      </c>
      <c r="M927">
        <v>0</v>
      </c>
      <c r="N927" t="s">
        <v>1507</v>
      </c>
      <c r="O927" t="s">
        <v>545</v>
      </c>
      <c r="P927" t="s">
        <v>458</v>
      </c>
      <c r="R927">
        <v>0</v>
      </c>
      <c r="S927" t="s">
        <v>459</v>
      </c>
      <c r="T927" t="s">
        <v>458</v>
      </c>
      <c r="U927" t="s">
        <v>460</v>
      </c>
      <c r="V927" t="s">
        <v>458</v>
      </c>
    </row>
    <row r="928" spans="1:22" x14ac:dyDescent="0.2">
      <c r="A928" s="102">
        <v>43132</v>
      </c>
      <c r="B928" t="s">
        <v>1484</v>
      </c>
      <c r="C928" t="s">
        <v>541</v>
      </c>
      <c r="D928" s="58">
        <v>808.05</v>
      </c>
      <c r="E928" t="s">
        <v>452</v>
      </c>
      <c r="F928">
        <v>3007</v>
      </c>
      <c r="G928" t="s">
        <v>605</v>
      </c>
      <c r="H928">
        <v>20</v>
      </c>
      <c r="I928">
        <v>259</v>
      </c>
      <c r="J928" t="s">
        <v>1157</v>
      </c>
      <c r="K928" t="s">
        <v>455</v>
      </c>
      <c r="L928" s="103">
        <v>138968</v>
      </c>
      <c r="M928">
        <v>0</v>
      </c>
      <c r="N928" t="s">
        <v>1508</v>
      </c>
      <c r="O928" t="s">
        <v>545</v>
      </c>
      <c r="P928" t="s">
        <v>458</v>
      </c>
      <c r="R928">
        <v>0</v>
      </c>
      <c r="S928" t="s">
        <v>459</v>
      </c>
      <c r="T928" t="s">
        <v>458</v>
      </c>
      <c r="U928" t="s">
        <v>460</v>
      </c>
      <c r="V928" t="s">
        <v>458</v>
      </c>
    </row>
    <row r="929" spans="1:22" x14ac:dyDescent="0.2">
      <c r="A929" s="102">
        <v>43136</v>
      </c>
      <c r="B929" t="s">
        <v>1484</v>
      </c>
      <c r="C929" t="s">
        <v>541</v>
      </c>
      <c r="D929" s="58">
        <v>808.05</v>
      </c>
      <c r="E929" t="s">
        <v>452</v>
      </c>
      <c r="F929">
        <v>3006</v>
      </c>
      <c r="G929" t="s">
        <v>736</v>
      </c>
      <c r="H929">
        <v>4</v>
      </c>
      <c r="I929">
        <v>259</v>
      </c>
      <c r="J929" t="s">
        <v>1157</v>
      </c>
      <c r="K929" t="s">
        <v>455</v>
      </c>
      <c r="L929" s="103">
        <v>143812</v>
      </c>
      <c r="M929">
        <v>0</v>
      </c>
      <c r="N929" t="s">
        <v>1509</v>
      </c>
      <c r="O929" t="s">
        <v>545</v>
      </c>
      <c r="P929" t="s">
        <v>458</v>
      </c>
      <c r="R929">
        <v>0</v>
      </c>
      <c r="S929" t="s">
        <v>459</v>
      </c>
      <c r="T929" t="s">
        <v>458</v>
      </c>
      <c r="U929" t="s">
        <v>460</v>
      </c>
      <c r="V929" t="s">
        <v>458</v>
      </c>
    </row>
    <row r="930" spans="1:22" x14ac:dyDescent="0.2">
      <c r="A930" s="102">
        <v>43136</v>
      </c>
      <c r="B930" t="s">
        <v>1484</v>
      </c>
      <c r="C930" t="s">
        <v>541</v>
      </c>
      <c r="D930" s="58">
        <v>808.05</v>
      </c>
      <c r="E930" t="s">
        <v>452</v>
      </c>
      <c r="F930">
        <v>3012</v>
      </c>
      <c r="G930" t="s">
        <v>603</v>
      </c>
      <c r="H930">
        <v>8</v>
      </c>
      <c r="I930">
        <v>259</v>
      </c>
      <c r="J930" t="s">
        <v>1157</v>
      </c>
      <c r="K930" t="s">
        <v>455</v>
      </c>
      <c r="L930" s="103">
        <v>109895</v>
      </c>
      <c r="M930">
        <v>0</v>
      </c>
      <c r="N930" t="s">
        <v>1510</v>
      </c>
      <c r="O930" t="s">
        <v>545</v>
      </c>
      <c r="P930" t="s">
        <v>458</v>
      </c>
      <c r="R930">
        <v>0</v>
      </c>
      <c r="S930" t="s">
        <v>459</v>
      </c>
      <c r="T930" t="s">
        <v>458</v>
      </c>
      <c r="U930" t="s">
        <v>460</v>
      </c>
      <c r="V930" t="s">
        <v>458</v>
      </c>
    </row>
    <row r="931" spans="1:22" x14ac:dyDescent="0.2">
      <c r="A931" s="102">
        <v>43136</v>
      </c>
      <c r="B931" t="s">
        <v>1484</v>
      </c>
      <c r="C931" t="s">
        <v>541</v>
      </c>
      <c r="D931" s="58">
        <v>808.05</v>
      </c>
      <c r="E931" t="s">
        <v>452</v>
      </c>
      <c r="F931">
        <v>3002</v>
      </c>
      <c r="G931" t="s">
        <v>731</v>
      </c>
      <c r="H931">
        <v>8</v>
      </c>
      <c r="I931">
        <v>259</v>
      </c>
      <c r="J931" t="s">
        <v>1157</v>
      </c>
      <c r="K931" t="s">
        <v>455</v>
      </c>
      <c r="L931" s="103">
        <v>169207</v>
      </c>
      <c r="M931">
        <v>0</v>
      </c>
      <c r="N931" t="s">
        <v>1511</v>
      </c>
      <c r="O931" t="s">
        <v>545</v>
      </c>
      <c r="P931" t="s">
        <v>458</v>
      </c>
      <c r="R931">
        <v>0</v>
      </c>
      <c r="S931" t="s">
        <v>459</v>
      </c>
      <c r="T931" t="s">
        <v>458</v>
      </c>
      <c r="U931" t="s">
        <v>460</v>
      </c>
      <c r="V931" t="s">
        <v>458</v>
      </c>
    </row>
    <row r="932" spans="1:22" x14ac:dyDescent="0.2">
      <c r="A932" s="102">
        <v>43136</v>
      </c>
      <c r="B932" t="s">
        <v>1484</v>
      </c>
      <c r="C932" t="s">
        <v>541</v>
      </c>
      <c r="D932" s="58">
        <v>808.05</v>
      </c>
      <c r="E932" t="s">
        <v>452</v>
      </c>
      <c r="F932">
        <v>3010</v>
      </c>
      <c r="G932" t="s">
        <v>453</v>
      </c>
      <c r="H932">
        <v>8</v>
      </c>
      <c r="I932">
        <v>259</v>
      </c>
      <c r="J932" t="s">
        <v>1157</v>
      </c>
      <c r="K932" t="s">
        <v>455</v>
      </c>
      <c r="L932" s="103">
        <v>121404</v>
      </c>
      <c r="M932">
        <v>0</v>
      </c>
      <c r="N932" t="s">
        <v>1512</v>
      </c>
      <c r="O932" t="s">
        <v>545</v>
      </c>
      <c r="P932" t="s">
        <v>458</v>
      </c>
      <c r="R932">
        <v>0</v>
      </c>
      <c r="S932" t="s">
        <v>459</v>
      </c>
      <c r="T932" t="s">
        <v>458</v>
      </c>
      <c r="U932" t="s">
        <v>460</v>
      </c>
      <c r="V932" t="s">
        <v>458</v>
      </c>
    </row>
    <row r="933" spans="1:22" x14ac:dyDescent="0.2">
      <c r="A933" s="102">
        <v>43136</v>
      </c>
      <c r="B933" t="s">
        <v>1484</v>
      </c>
      <c r="C933" t="s">
        <v>541</v>
      </c>
      <c r="D933" s="58">
        <v>808.05</v>
      </c>
      <c r="E933" t="s">
        <v>452</v>
      </c>
      <c r="F933">
        <v>3007</v>
      </c>
      <c r="G933" t="s">
        <v>605</v>
      </c>
      <c r="H933">
        <v>21</v>
      </c>
      <c r="I933">
        <v>259</v>
      </c>
      <c r="J933" t="s">
        <v>1157</v>
      </c>
      <c r="K933" t="s">
        <v>455</v>
      </c>
      <c r="L933" s="103">
        <v>138968</v>
      </c>
      <c r="M933">
        <v>0</v>
      </c>
      <c r="N933" t="s">
        <v>1513</v>
      </c>
      <c r="O933" t="s">
        <v>545</v>
      </c>
      <c r="P933" t="s">
        <v>458</v>
      </c>
      <c r="R933">
        <v>0</v>
      </c>
      <c r="S933" t="s">
        <v>459</v>
      </c>
      <c r="T933" t="s">
        <v>458</v>
      </c>
      <c r="U933" t="s">
        <v>460</v>
      </c>
      <c r="V933" t="s">
        <v>458</v>
      </c>
    </row>
    <row r="934" spans="1:22" x14ac:dyDescent="0.2">
      <c r="A934" s="102">
        <v>43136</v>
      </c>
      <c r="B934" t="s">
        <v>1484</v>
      </c>
      <c r="C934" t="s">
        <v>541</v>
      </c>
      <c r="D934" s="58">
        <v>808.05</v>
      </c>
      <c r="E934" t="s">
        <v>452</v>
      </c>
      <c r="F934">
        <v>3001</v>
      </c>
      <c r="G934" t="s">
        <v>462</v>
      </c>
      <c r="H934">
        <v>29</v>
      </c>
      <c r="I934">
        <v>259</v>
      </c>
      <c r="J934" t="s">
        <v>1157</v>
      </c>
      <c r="K934" t="s">
        <v>455</v>
      </c>
      <c r="L934" s="103">
        <v>308303</v>
      </c>
      <c r="M934">
        <v>0</v>
      </c>
      <c r="N934" t="s">
        <v>1514</v>
      </c>
      <c r="O934" t="s">
        <v>545</v>
      </c>
      <c r="P934" t="s">
        <v>458</v>
      </c>
      <c r="R934">
        <v>0</v>
      </c>
      <c r="S934" t="s">
        <v>459</v>
      </c>
      <c r="T934" t="s">
        <v>458</v>
      </c>
      <c r="U934" t="s">
        <v>460</v>
      </c>
      <c r="V934" t="s">
        <v>458</v>
      </c>
    </row>
    <row r="935" spans="1:22" x14ac:dyDescent="0.2">
      <c r="A935" s="102">
        <v>43143</v>
      </c>
      <c r="B935" t="s">
        <v>1484</v>
      </c>
      <c r="C935" t="s">
        <v>541</v>
      </c>
      <c r="D935" s="58">
        <v>808.05</v>
      </c>
      <c r="E935" t="s">
        <v>452</v>
      </c>
      <c r="F935">
        <v>3007</v>
      </c>
      <c r="G935" t="s">
        <v>605</v>
      </c>
      <c r="H935">
        <v>8</v>
      </c>
      <c r="I935">
        <v>259</v>
      </c>
      <c r="J935" t="s">
        <v>1157</v>
      </c>
      <c r="K935" t="s">
        <v>455</v>
      </c>
      <c r="L935" s="103">
        <v>138968</v>
      </c>
      <c r="M935">
        <v>0</v>
      </c>
      <c r="N935" t="s">
        <v>1515</v>
      </c>
      <c r="O935" t="s">
        <v>545</v>
      </c>
      <c r="P935" t="s">
        <v>458</v>
      </c>
      <c r="R935">
        <v>0</v>
      </c>
      <c r="S935" t="s">
        <v>459</v>
      </c>
      <c r="T935" t="s">
        <v>458</v>
      </c>
      <c r="U935" t="s">
        <v>460</v>
      </c>
      <c r="V935" t="s">
        <v>458</v>
      </c>
    </row>
    <row r="936" spans="1:22" x14ac:dyDescent="0.2">
      <c r="A936" s="102">
        <v>43143</v>
      </c>
      <c r="B936" t="s">
        <v>1484</v>
      </c>
      <c r="C936" t="s">
        <v>541</v>
      </c>
      <c r="D936" s="58">
        <v>808.05</v>
      </c>
      <c r="E936" t="s">
        <v>452</v>
      </c>
      <c r="F936">
        <v>3002</v>
      </c>
      <c r="G936" t="s">
        <v>731</v>
      </c>
      <c r="H936">
        <v>14</v>
      </c>
      <c r="I936">
        <v>259</v>
      </c>
      <c r="J936" t="s">
        <v>1157</v>
      </c>
      <c r="K936" t="s">
        <v>455</v>
      </c>
      <c r="L936" s="103">
        <v>169207</v>
      </c>
      <c r="M936">
        <v>0</v>
      </c>
      <c r="N936" t="s">
        <v>1516</v>
      </c>
      <c r="O936" t="s">
        <v>545</v>
      </c>
      <c r="P936" t="s">
        <v>458</v>
      </c>
      <c r="R936">
        <v>0</v>
      </c>
      <c r="S936" t="s">
        <v>459</v>
      </c>
      <c r="T936" t="s">
        <v>458</v>
      </c>
      <c r="U936" t="s">
        <v>460</v>
      </c>
      <c r="V936" t="s">
        <v>458</v>
      </c>
    </row>
    <row r="937" spans="1:22" x14ac:dyDescent="0.2">
      <c r="A937" s="102">
        <v>43143</v>
      </c>
      <c r="B937" t="s">
        <v>1484</v>
      </c>
      <c r="C937" t="s">
        <v>541</v>
      </c>
      <c r="D937" s="58">
        <v>808.05</v>
      </c>
      <c r="E937" t="s">
        <v>452</v>
      </c>
      <c r="F937">
        <v>3001</v>
      </c>
      <c r="G937" t="s">
        <v>462</v>
      </c>
      <c r="H937">
        <v>17</v>
      </c>
      <c r="I937">
        <v>259</v>
      </c>
      <c r="J937" t="s">
        <v>1157</v>
      </c>
      <c r="K937" t="s">
        <v>455</v>
      </c>
      <c r="L937" s="103">
        <v>308303</v>
      </c>
      <c r="M937">
        <v>0</v>
      </c>
      <c r="N937" t="s">
        <v>1517</v>
      </c>
      <c r="O937" t="s">
        <v>545</v>
      </c>
      <c r="P937" t="s">
        <v>458</v>
      </c>
      <c r="R937">
        <v>0</v>
      </c>
      <c r="S937" t="s">
        <v>459</v>
      </c>
      <c r="T937" t="s">
        <v>458</v>
      </c>
      <c r="U937" t="s">
        <v>460</v>
      </c>
      <c r="V937" t="s">
        <v>458</v>
      </c>
    </row>
    <row r="938" spans="1:22" x14ac:dyDescent="0.2">
      <c r="A938" s="102">
        <v>43150</v>
      </c>
      <c r="B938" t="s">
        <v>1484</v>
      </c>
      <c r="C938" t="s">
        <v>541</v>
      </c>
      <c r="D938" s="58">
        <v>808.05</v>
      </c>
      <c r="E938" t="s">
        <v>452</v>
      </c>
      <c r="F938">
        <v>3002</v>
      </c>
      <c r="G938" t="s">
        <v>731</v>
      </c>
      <c r="H938">
        <v>1</v>
      </c>
      <c r="I938">
        <v>259</v>
      </c>
      <c r="J938" t="s">
        <v>1157</v>
      </c>
      <c r="K938" t="s">
        <v>455</v>
      </c>
      <c r="L938" s="103">
        <v>169207</v>
      </c>
      <c r="M938">
        <v>0</v>
      </c>
      <c r="N938" t="s">
        <v>1518</v>
      </c>
      <c r="O938" t="s">
        <v>545</v>
      </c>
      <c r="P938" t="s">
        <v>458</v>
      </c>
      <c r="R938">
        <v>0</v>
      </c>
      <c r="S938" t="s">
        <v>459</v>
      </c>
      <c r="T938" t="s">
        <v>458</v>
      </c>
      <c r="U938" t="s">
        <v>460</v>
      </c>
      <c r="V938" t="s">
        <v>458</v>
      </c>
    </row>
    <row r="939" spans="1:22" x14ac:dyDescent="0.2">
      <c r="A939" s="102">
        <v>43157</v>
      </c>
      <c r="B939" t="s">
        <v>1484</v>
      </c>
      <c r="C939" t="s">
        <v>541</v>
      </c>
      <c r="D939" s="58">
        <v>808.05</v>
      </c>
      <c r="E939" t="s">
        <v>452</v>
      </c>
      <c r="F939">
        <v>3007</v>
      </c>
      <c r="G939" t="s">
        <v>605</v>
      </c>
      <c r="H939">
        <v>1</v>
      </c>
      <c r="I939">
        <v>259</v>
      </c>
      <c r="J939" t="s">
        <v>1157</v>
      </c>
      <c r="K939" t="s">
        <v>455</v>
      </c>
      <c r="L939" s="103">
        <v>138968</v>
      </c>
      <c r="M939">
        <v>0</v>
      </c>
      <c r="N939" t="s">
        <v>1519</v>
      </c>
      <c r="O939" t="s">
        <v>545</v>
      </c>
      <c r="P939" t="s">
        <v>458</v>
      </c>
      <c r="R939">
        <v>0</v>
      </c>
      <c r="S939" t="s">
        <v>459</v>
      </c>
      <c r="T939" t="s">
        <v>458</v>
      </c>
      <c r="U939" t="s">
        <v>460</v>
      </c>
      <c r="V939" t="s">
        <v>458</v>
      </c>
    </row>
    <row r="940" spans="1:22" x14ac:dyDescent="0.2">
      <c r="A940" s="102">
        <v>43157</v>
      </c>
      <c r="B940" t="s">
        <v>1484</v>
      </c>
      <c r="C940" t="s">
        <v>541</v>
      </c>
      <c r="D940" s="58">
        <v>808.05</v>
      </c>
      <c r="E940" t="s">
        <v>452</v>
      </c>
      <c r="F940">
        <v>3001</v>
      </c>
      <c r="G940" t="s">
        <v>462</v>
      </c>
      <c r="H940">
        <v>6</v>
      </c>
      <c r="I940">
        <v>259</v>
      </c>
      <c r="J940" t="s">
        <v>1157</v>
      </c>
      <c r="K940" t="s">
        <v>455</v>
      </c>
      <c r="L940" s="103">
        <v>308303</v>
      </c>
      <c r="M940">
        <v>0</v>
      </c>
      <c r="N940" t="s">
        <v>1520</v>
      </c>
      <c r="O940" t="s">
        <v>545</v>
      </c>
      <c r="P940" t="s">
        <v>458</v>
      </c>
      <c r="R940">
        <v>0</v>
      </c>
      <c r="S940" t="s">
        <v>459</v>
      </c>
      <c r="T940" t="s">
        <v>458</v>
      </c>
      <c r="U940" t="s">
        <v>460</v>
      </c>
      <c r="V940" t="s">
        <v>458</v>
      </c>
    </row>
    <row r="941" spans="1:22" x14ac:dyDescent="0.2">
      <c r="A941" s="102">
        <v>43160</v>
      </c>
      <c r="B941" t="s">
        <v>1484</v>
      </c>
      <c r="C941" t="s">
        <v>541</v>
      </c>
      <c r="D941" s="58">
        <v>808.05</v>
      </c>
      <c r="E941" t="s">
        <v>452</v>
      </c>
      <c r="F941">
        <v>3001</v>
      </c>
      <c r="G941" t="s">
        <v>462</v>
      </c>
      <c r="H941">
        <v>4</v>
      </c>
      <c r="I941">
        <v>259</v>
      </c>
      <c r="J941" t="s">
        <v>1157</v>
      </c>
      <c r="K941" t="s">
        <v>455</v>
      </c>
      <c r="L941" s="103">
        <v>308303</v>
      </c>
      <c r="M941">
        <v>0</v>
      </c>
      <c r="N941" t="s">
        <v>1521</v>
      </c>
      <c r="O941" t="s">
        <v>545</v>
      </c>
      <c r="P941" t="s">
        <v>458</v>
      </c>
      <c r="R941">
        <v>0</v>
      </c>
      <c r="S941" t="s">
        <v>459</v>
      </c>
      <c r="T941" t="s">
        <v>458</v>
      </c>
      <c r="U941" t="s">
        <v>460</v>
      </c>
      <c r="V941" t="s">
        <v>458</v>
      </c>
    </row>
    <row r="942" spans="1:22" x14ac:dyDescent="0.2">
      <c r="A942" s="102">
        <v>43160</v>
      </c>
      <c r="B942" t="s">
        <v>1484</v>
      </c>
      <c r="C942" t="s">
        <v>541</v>
      </c>
      <c r="D942" s="58">
        <v>808.05</v>
      </c>
      <c r="E942" t="s">
        <v>452</v>
      </c>
      <c r="F942">
        <v>3006</v>
      </c>
      <c r="G942" t="s">
        <v>736</v>
      </c>
      <c r="H942">
        <v>8</v>
      </c>
      <c r="I942">
        <v>259</v>
      </c>
      <c r="J942" t="s">
        <v>1157</v>
      </c>
      <c r="K942" t="s">
        <v>455</v>
      </c>
      <c r="L942" s="103">
        <v>143812</v>
      </c>
      <c r="M942">
        <v>0</v>
      </c>
      <c r="N942" t="s">
        <v>1522</v>
      </c>
      <c r="O942" t="s">
        <v>545</v>
      </c>
      <c r="P942" t="s">
        <v>458</v>
      </c>
      <c r="R942">
        <v>0</v>
      </c>
      <c r="S942" t="s">
        <v>459</v>
      </c>
      <c r="T942" t="s">
        <v>458</v>
      </c>
      <c r="U942" t="s">
        <v>460</v>
      </c>
      <c r="V942" t="s">
        <v>458</v>
      </c>
    </row>
    <row r="943" spans="1:22" x14ac:dyDescent="0.2">
      <c r="A943" s="102">
        <v>43164</v>
      </c>
      <c r="B943" t="s">
        <v>1484</v>
      </c>
      <c r="C943" t="s">
        <v>541</v>
      </c>
      <c r="D943" s="58">
        <v>808.05</v>
      </c>
      <c r="E943" t="s">
        <v>452</v>
      </c>
      <c r="F943">
        <v>3005</v>
      </c>
      <c r="G943" t="s">
        <v>569</v>
      </c>
      <c r="H943">
        <v>6</v>
      </c>
      <c r="I943">
        <v>259</v>
      </c>
      <c r="J943" t="s">
        <v>1157</v>
      </c>
      <c r="K943" t="s">
        <v>455</v>
      </c>
      <c r="L943" s="103">
        <v>165864</v>
      </c>
      <c r="M943">
        <v>0</v>
      </c>
      <c r="N943" t="s">
        <v>1523</v>
      </c>
      <c r="O943" t="s">
        <v>545</v>
      </c>
      <c r="P943" t="s">
        <v>458</v>
      </c>
      <c r="R943">
        <v>0</v>
      </c>
      <c r="S943" t="s">
        <v>459</v>
      </c>
      <c r="T943" t="s">
        <v>458</v>
      </c>
      <c r="U943" t="s">
        <v>460</v>
      </c>
      <c r="V943" t="s">
        <v>458</v>
      </c>
    </row>
    <row r="944" spans="1:22" x14ac:dyDescent="0.2">
      <c r="A944" s="102">
        <v>43164</v>
      </c>
      <c r="B944" t="s">
        <v>1484</v>
      </c>
      <c r="C944" t="s">
        <v>541</v>
      </c>
      <c r="D944" s="58">
        <v>808.05</v>
      </c>
      <c r="E944" t="s">
        <v>452</v>
      </c>
      <c r="F944">
        <v>3001</v>
      </c>
      <c r="G944" t="s">
        <v>462</v>
      </c>
      <c r="H944">
        <v>12</v>
      </c>
      <c r="I944">
        <v>259</v>
      </c>
      <c r="J944" t="s">
        <v>1157</v>
      </c>
      <c r="K944" t="s">
        <v>455</v>
      </c>
      <c r="L944" s="103">
        <v>308303</v>
      </c>
      <c r="M944">
        <v>0</v>
      </c>
      <c r="N944" t="s">
        <v>1524</v>
      </c>
      <c r="O944" t="s">
        <v>545</v>
      </c>
      <c r="P944" t="s">
        <v>458</v>
      </c>
      <c r="R944">
        <v>0</v>
      </c>
      <c r="S944" t="s">
        <v>459</v>
      </c>
      <c r="T944" t="s">
        <v>458</v>
      </c>
      <c r="U944" t="s">
        <v>460</v>
      </c>
      <c r="V944" t="s">
        <v>458</v>
      </c>
    </row>
    <row r="945" spans="1:22" x14ac:dyDescent="0.2">
      <c r="A945" s="102">
        <v>43164</v>
      </c>
      <c r="B945" t="s">
        <v>1484</v>
      </c>
      <c r="C945" t="s">
        <v>541</v>
      </c>
      <c r="D945" s="58">
        <v>808.05</v>
      </c>
      <c r="E945" t="s">
        <v>452</v>
      </c>
      <c r="F945">
        <v>3009</v>
      </c>
      <c r="G945" t="s">
        <v>481</v>
      </c>
      <c r="H945">
        <v>18</v>
      </c>
      <c r="I945">
        <v>259</v>
      </c>
      <c r="J945" t="s">
        <v>1157</v>
      </c>
      <c r="K945" t="s">
        <v>455</v>
      </c>
      <c r="L945" s="103">
        <v>120926</v>
      </c>
      <c r="M945">
        <v>0</v>
      </c>
      <c r="N945" t="s">
        <v>1525</v>
      </c>
      <c r="O945" t="s">
        <v>545</v>
      </c>
      <c r="P945" t="s">
        <v>458</v>
      </c>
      <c r="R945">
        <v>0</v>
      </c>
      <c r="S945" t="s">
        <v>459</v>
      </c>
      <c r="T945" t="s">
        <v>458</v>
      </c>
      <c r="U945" t="s">
        <v>460</v>
      </c>
      <c r="V945" t="s">
        <v>458</v>
      </c>
    </row>
    <row r="946" spans="1:22" x14ac:dyDescent="0.2">
      <c r="A946" s="102">
        <v>43164</v>
      </c>
      <c r="B946" t="s">
        <v>1484</v>
      </c>
      <c r="C946" t="s">
        <v>541</v>
      </c>
      <c r="D946" s="58">
        <v>808.05</v>
      </c>
      <c r="E946" t="s">
        <v>452</v>
      </c>
      <c r="F946">
        <v>3007</v>
      </c>
      <c r="G946" t="s">
        <v>605</v>
      </c>
      <c r="H946">
        <v>19</v>
      </c>
      <c r="I946">
        <v>259</v>
      </c>
      <c r="J946" t="s">
        <v>1157</v>
      </c>
      <c r="K946" t="s">
        <v>455</v>
      </c>
      <c r="L946" s="103">
        <v>138968</v>
      </c>
      <c r="M946">
        <v>0</v>
      </c>
      <c r="N946" t="s">
        <v>1526</v>
      </c>
      <c r="O946" t="s">
        <v>545</v>
      </c>
      <c r="P946" t="s">
        <v>458</v>
      </c>
      <c r="R946">
        <v>0</v>
      </c>
      <c r="S946" t="s">
        <v>459</v>
      </c>
      <c r="T946" t="s">
        <v>458</v>
      </c>
      <c r="U946" t="s">
        <v>460</v>
      </c>
      <c r="V946" t="s">
        <v>458</v>
      </c>
    </row>
    <row r="947" spans="1:22" x14ac:dyDescent="0.2">
      <c r="A947" s="102">
        <v>43164</v>
      </c>
      <c r="B947" t="s">
        <v>1484</v>
      </c>
      <c r="C947" t="s">
        <v>541</v>
      </c>
      <c r="D947" s="58">
        <v>808.05</v>
      </c>
      <c r="E947" t="s">
        <v>452</v>
      </c>
      <c r="F947">
        <v>3006</v>
      </c>
      <c r="G947" t="s">
        <v>736</v>
      </c>
      <c r="H947">
        <v>36</v>
      </c>
      <c r="I947">
        <v>259</v>
      </c>
      <c r="J947" t="s">
        <v>1157</v>
      </c>
      <c r="K947" t="s">
        <v>455</v>
      </c>
      <c r="L947" s="103">
        <v>143812</v>
      </c>
      <c r="M947">
        <v>0</v>
      </c>
      <c r="N947" t="s">
        <v>1527</v>
      </c>
      <c r="O947" t="s">
        <v>545</v>
      </c>
      <c r="P947" t="s">
        <v>458</v>
      </c>
      <c r="R947">
        <v>0</v>
      </c>
      <c r="S947" t="s">
        <v>459</v>
      </c>
      <c r="T947" t="s">
        <v>458</v>
      </c>
      <c r="U947" t="s">
        <v>460</v>
      </c>
      <c r="V947" t="s">
        <v>458</v>
      </c>
    </row>
    <row r="948" spans="1:22" x14ac:dyDescent="0.2">
      <c r="A948" s="102">
        <v>43171</v>
      </c>
      <c r="B948" t="s">
        <v>1484</v>
      </c>
      <c r="C948" t="s">
        <v>541</v>
      </c>
      <c r="D948" s="58">
        <v>808.05</v>
      </c>
      <c r="E948" t="s">
        <v>452</v>
      </c>
      <c r="F948">
        <v>3012</v>
      </c>
      <c r="G948" t="s">
        <v>603</v>
      </c>
      <c r="H948">
        <v>4</v>
      </c>
      <c r="I948">
        <v>259</v>
      </c>
      <c r="J948" t="s">
        <v>1157</v>
      </c>
      <c r="K948" t="s">
        <v>455</v>
      </c>
      <c r="L948" s="103">
        <v>109895</v>
      </c>
      <c r="M948">
        <v>0</v>
      </c>
      <c r="N948" t="s">
        <v>1528</v>
      </c>
      <c r="O948" t="s">
        <v>545</v>
      </c>
      <c r="P948" t="s">
        <v>458</v>
      </c>
      <c r="R948">
        <v>0</v>
      </c>
      <c r="S948" t="s">
        <v>459</v>
      </c>
      <c r="T948" t="s">
        <v>458</v>
      </c>
      <c r="U948" t="s">
        <v>460</v>
      </c>
      <c r="V948" t="s">
        <v>458</v>
      </c>
    </row>
    <row r="949" spans="1:22" x14ac:dyDescent="0.2">
      <c r="A949" s="102">
        <v>43171</v>
      </c>
      <c r="B949" t="s">
        <v>1484</v>
      </c>
      <c r="C949" t="s">
        <v>541</v>
      </c>
      <c r="D949" s="58">
        <v>808.05</v>
      </c>
      <c r="E949" t="s">
        <v>452</v>
      </c>
      <c r="F949">
        <v>3003</v>
      </c>
      <c r="G949" t="s">
        <v>474</v>
      </c>
      <c r="H949">
        <v>4</v>
      </c>
      <c r="I949">
        <v>259</v>
      </c>
      <c r="J949" t="s">
        <v>1157</v>
      </c>
      <c r="K949" t="s">
        <v>455</v>
      </c>
      <c r="L949" s="103">
        <v>177755</v>
      </c>
      <c r="M949">
        <v>0</v>
      </c>
      <c r="N949" t="s">
        <v>1529</v>
      </c>
      <c r="O949" t="s">
        <v>545</v>
      </c>
      <c r="P949" t="s">
        <v>458</v>
      </c>
      <c r="R949">
        <v>0</v>
      </c>
      <c r="S949" t="s">
        <v>459</v>
      </c>
      <c r="T949" t="s">
        <v>458</v>
      </c>
      <c r="U949" t="s">
        <v>460</v>
      </c>
      <c r="V949" t="s">
        <v>458</v>
      </c>
    </row>
    <row r="950" spans="1:22" x14ac:dyDescent="0.2">
      <c r="A950" s="102">
        <v>43171</v>
      </c>
      <c r="B950" t="s">
        <v>1484</v>
      </c>
      <c r="C950" t="s">
        <v>541</v>
      </c>
      <c r="D950" s="58">
        <v>808.05</v>
      </c>
      <c r="E950" t="s">
        <v>452</v>
      </c>
      <c r="F950">
        <v>3013</v>
      </c>
      <c r="G950" t="s">
        <v>676</v>
      </c>
      <c r="H950">
        <v>7</v>
      </c>
      <c r="I950">
        <v>259</v>
      </c>
      <c r="J950" t="s">
        <v>1157</v>
      </c>
      <c r="K950" t="s">
        <v>455</v>
      </c>
      <c r="L950" s="103">
        <v>99460</v>
      </c>
      <c r="M950">
        <v>0</v>
      </c>
      <c r="N950" t="s">
        <v>1530</v>
      </c>
      <c r="O950" t="s">
        <v>545</v>
      </c>
      <c r="P950" t="s">
        <v>458</v>
      </c>
      <c r="R950">
        <v>0</v>
      </c>
      <c r="S950" t="s">
        <v>459</v>
      </c>
      <c r="T950" t="s">
        <v>458</v>
      </c>
      <c r="U950" t="s">
        <v>460</v>
      </c>
      <c r="V950" t="s">
        <v>458</v>
      </c>
    </row>
    <row r="951" spans="1:22" x14ac:dyDescent="0.2">
      <c r="A951" s="102">
        <v>43171</v>
      </c>
      <c r="B951" t="s">
        <v>1484</v>
      </c>
      <c r="C951" t="s">
        <v>541</v>
      </c>
      <c r="D951" s="58">
        <v>808.05</v>
      </c>
      <c r="E951" t="s">
        <v>452</v>
      </c>
      <c r="F951">
        <v>3002</v>
      </c>
      <c r="G951" t="s">
        <v>731</v>
      </c>
      <c r="H951">
        <v>12</v>
      </c>
      <c r="I951">
        <v>259</v>
      </c>
      <c r="J951" t="s">
        <v>1157</v>
      </c>
      <c r="K951" t="s">
        <v>455</v>
      </c>
      <c r="L951" s="103">
        <v>169207</v>
      </c>
      <c r="M951">
        <v>0</v>
      </c>
      <c r="N951" t="s">
        <v>1531</v>
      </c>
      <c r="O951" t="s">
        <v>545</v>
      </c>
      <c r="P951" t="s">
        <v>458</v>
      </c>
      <c r="R951">
        <v>0</v>
      </c>
      <c r="S951" t="s">
        <v>459</v>
      </c>
      <c r="T951" t="s">
        <v>458</v>
      </c>
      <c r="U951" t="s">
        <v>460</v>
      </c>
      <c r="V951" t="s">
        <v>458</v>
      </c>
    </row>
    <row r="952" spans="1:22" x14ac:dyDescent="0.2">
      <c r="A952" s="102">
        <v>43171</v>
      </c>
      <c r="B952" t="s">
        <v>1484</v>
      </c>
      <c r="C952" t="s">
        <v>541</v>
      </c>
      <c r="D952" s="58">
        <v>808.05</v>
      </c>
      <c r="E952" t="s">
        <v>452</v>
      </c>
      <c r="F952">
        <v>3001</v>
      </c>
      <c r="G952" t="s">
        <v>462</v>
      </c>
      <c r="H952">
        <v>17</v>
      </c>
      <c r="I952">
        <v>259</v>
      </c>
      <c r="J952" t="s">
        <v>1157</v>
      </c>
      <c r="K952" t="s">
        <v>455</v>
      </c>
      <c r="L952" s="103">
        <v>308303</v>
      </c>
      <c r="M952">
        <v>0</v>
      </c>
      <c r="N952" t="s">
        <v>1532</v>
      </c>
      <c r="O952" t="s">
        <v>545</v>
      </c>
      <c r="P952" t="s">
        <v>458</v>
      </c>
      <c r="R952">
        <v>0</v>
      </c>
      <c r="S952" t="s">
        <v>459</v>
      </c>
      <c r="T952" t="s">
        <v>458</v>
      </c>
      <c r="U952" t="s">
        <v>460</v>
      </c>
      <c r="V952" t="s">
        <v>458</v>
      </c>
    </row>
    <row r="953" spans="1:22" x14ac:dyDescent="0.2">
      <c r="A953" s="102">
        <v>43171</v>
      </c>
      <c r="B953" t="s">
        <v>1484</v>
      </c>
      <c r="C953" t="s">
        <v>541</v>
      </c>
      <c r="D953" s="58">
        <v>808.05</v>
      </c>
      <c r="E953" t="s">
        <v>452</v>
      </c>
      <c r="F953">
        <v>3007</v>
      </c>
      <c r="G953" t="s">
        <v>605</v>
      </c>
      <c r="H953">
        <v>18</v>
      </c>
      <c r="I953">
        <v>259</v>
      </c>
      <c r="J953" t="s">
        <v>1157</v>
      </c>
      <c r="K953" t="s">
        <v>455</v>
      </c>
      <c r="L953" s="103">
        <v>138968</v>
      </c>
      <c r="M953">
        <v>0</v>
      </c>
      <c r="N953" t="s">
        <v>1533</v>
      </c>
      <c r="O953" t="s">
        <v>545</v>
      </c>
      <c r="P953" t="s">
        <v>458</v>
      </c>
      <c r="R953">
        <v>0</v>
      </c>
      <c r="S953" t="s">
        <v>459</v>
      </c>
      <c r="T953" t="s">
        <v>458</v>
      </c>
      <c r="U953" t="s">
        <v>460</v>
      </c>
      <c r="V953" t="s">
        <v>458</v>
      </c>
    </row>
    <row r="954" spans="1:22" x14ac:dyDescent="0.2">
      <c r="A954" s="102">
        <v>43171</v>
      </c>
      <c r="B954" t="s">
        <v>1484</v>
      </c>
      <c r="C954" t="s">
        <v>541</v>
      </c>
      <c r="D954" s="58">
        <v>808.05</v>
      </c>
      <c r="E954" t="s">
        <v>452</v>
      </c>
      <c r="F954">
        <v>3011</v>
      </c>
      <c r="G954" t="s">
        <v>487</v>
      </c>
      <c r="H954">
        <v>28</v>
      </c>
      <c r="I954">
        <v>259</v>
      </c>
      <c r="J954" t="s">
        <v>1157</v>
      </c>
      <c r="K954" t="s">
        <v>455</v>
      </c>
      <c r="L954" s="103">
        <v>115059</v>
      </c>
      <c r="M954">
        <v>0</v>
      </c>
      <c r="N954" t="s">
        <v>1534</v>
      </c>
      <c r="O954" t="s">
        <v>545</v>
      </c>
      <c r="P954" t="s">
        <v>458</v>
      </c>
      <c r="R954">
        <v>0</v>
      </c>
      <c r="S954" t="s">
        <v>459</v>
      </c>
      <c r="T954" t="s">
        <v>458</v>
      </c>
      <c r="U954" t="s">
        <v>460</v>
      </c>
      <c r="V954" t="s">
        <v>458</v>
      </c>
    </row>
    <row r="955" spans="1:22" x14ac:dyDescent="0.2">
      <c r="A955" s="102">
        <v>43171</v>
      </c>
      <c r="B955" t="s">
        <v>1484</v>
      </c>
      <c r="C955" t="s">
        <v>541</v>
      </c>
      <c r="D955" s="58">
        <v>808.05</v>
      </c>
      <c r="E955" t="s">
        <v>452</v>
      </c>
      <c r="F955">
        <v>3005</v>
      </c>
      <c r="G955" t="s">
        <v>569</v>
      </c>
      <c r="H955">
        <v>33</v>
      </c>
      <c r="I955">
        <v>259</v>
      </c>
      <c r="J955" t="s">
        <v>1157</v>
      </c>
      <c r="K955" t="s">
        <v>455</v>
      </c>
      <c r="L955" s="103">
        <v>165864</v>
      </c>
      <c r="M955">
        <v>0</v>
      </c>
      <c r="N955" t="s">
        <v>1535</v>
      </c>
      <c r="O955" t="s">
        <v>545</v>
      </c>
      <c r="P955" t="s">
        <v>458</v>
      </c>
      <c r="R955">
        <v>0</v>
      </c>
      <c r="S955" t="s">
        <v>459</v>
      </c>
      <c r="T955" t="s">
        <v>458</v>
      </c>
      <c r="U955" t="s">
        <v>460</v>
      </c>
      <c r="V955" t="s">
        <v>458</v>
      </c>
    </row>
    <row r="956" spans="1:22" x14ac:dyDescent="0.2">
      <c r="A956" s="102">
        <v>43171</v>
      </c>
      <c r="B956" t="s">
        <v>1484</v>
      </c>
      <c r="C956" t="s">
        <v>541</v>
      </c>
      <c r="D956" s="58">
        <v>808.05</v>
      </c>
      <c r="E956" t="s">
        <v>452</v>
      </c>
      <c r="F956">
        <v>3006</v>
      </c>
      <c r="G956" t="s">
        <v>736</v>
      </c>
      <c r="H956">
        <v>35</v>
      </c>
      <c r="I956">
        <v>259</v>
      </c>
      <c r="J956" t="s">
        <v>1157</v>
      </c>
      <c r="K956" t="s">
        <v>455</v>
      </c>
      <c r="L956" s="103">
        <v>143812</v>
      </c>
      <c r="M956">
        <v>0</v>
      </c>
      <c r="N956" t="s">
        <v>1536</v>
      </c>
      <c r="O956" t="s">
        <v>545</v>
      </c>
      <c r="P956" t="s">
        <v>458</v>
      </c>
      <c r="R956">
        <v>0</v>
      </c>
      <c r="S956" t="s">
        <v>459</v>
      </c>
      <c r="T956" t="s">
        <v>458</v>
      </c>
      <c r="U956" t="s">
        <v>460</v>
      </c>
      <c r="V956" t="s">
        <v>458</v>
      </c>
    </row>
    <row r="957" spans="1:22" x14ac:dyDescent="0.2">
      <c r="A957" s="102">
        <v>43171</v>
      </c>
      <c r="B957" t="s">
        <v>1484</v>
      </c>
      <c r="C957" t="s">
        <v>541</v>
      </c>
      <c r="D957" s="58">
        <v>808.05</v>
      </c>
      <c r="E957" t="s">
        <v>452</v>
      </c>
      <c r="F957">
        <v>3009</v>
      </c>
      <c r="G957" t="s">
        <v>481</v>
      </c>
      <c r="H957">
        <v>36</v>
      </c>
      <c r="I957">
        <v>259</v>
      </c>
      <c r="J957" t="s">
        <v>1157</v>
      </c>
      <c r="K957" t="s">
        <v>455</v>
      </c>
      <c r="L957" s="103">
        <v>120926</v>
      </c>
      <c r="M957">
        <v>0</v>
      </c>
      <c r="N957" t="s">
        <v>1537</v>
      </c>
      <c r="O957" t="s">
        <v>545</v>
      </c>
      <c r="P957" t="s">
        <v>458</v>
      </c>
      <c r="R957">
        <v>0</v>
      </c>
      <c r="S957" t="s">
        <v>459</v>
      </c>
      <c r="T957" t="s">
        <v>458</v>
      </c>
      <c r="U957" t="s">
        <v>460</v>
      </c>
      <c r="V957" t="s">
        <v>458</v>
      </c>
    </row>
    <row r="958" spans="1:22" x14ac:dyDescent="0.2">
      <c r="A958" s="102">
        <v>43178</v>
      </c>
      <c r="B958" t="s">
        <v>1484</v>
      </c>
      <c r="C958" t="s">
        <v>541</v>
      </c>
      <c r="D958" s="58">
        <v>808.05</v>
      </c>
      <c r="E958" t="s">
        <v>452</v>
      </c>
      <c r="F958">
        <v>3001</v>
      </c>
      <c r="G958" t="s">
        <v>462</v>
      </c>
      <c r="H958">
        <v>8</v>
      </c>
      <c r="I958">
        <v>259</v>
      </c>
      <c r="J958" t="s">
        <v>1157</v>
      </c>
      <c r="K958" t="s">
        <v>455</v>
      </c>
      <c r="L958" s="103">
        <v>308303</v>
      </c>
      <c r="M958">
        <v>0</v>
      </c>
      <c r="N958" t="s">
        <v>1538</v>
      </c>
      <c r="O958" t="s">
        <v>545</v>
      </c>
      <c r="P958" t="s">
        <v>458</v>
      </c>
      <c r="R958">
        <v>0</v>
      </c>
      <c r="S958" t="s">
        <v>459</v>
      </c>
      <c r="T958" t="s">
        <v>458</v>
      </c>
      <c r="U958" t="s">
        <v>460</v>
      </c>
      <c r="V958" t="s">
        <v>458</v>
      </c>
    </row>
    <row r="959" spans="1:22" x14ac:dyDescent="0.2">
      <c r="A959" s="102">
        <v>43178</v>
      </c>
      <c r="B959" t="s">
        <v>1484</v>
      </c>
      <c r="C959" t="s">
        <v>541</v>
      </c>
      <c r="D959" s="58">
        <v>808.05</v>
      </c>
      <c r="E959" t="s">
        <v>452</v>
      </c>
      <c r="F959">
        <v>3007</v>
      </c>
      <c r="G959" t="s">
        <v>605</v>
      </c>
      <c r="H959">
        <v>8</v>
      </c>
      <c r="I959">
        <v>259</v>
      </c>
      <c r="J959" t="s">
        <v>1157</v>
      </c>
      <c r="K959" t="s">
        <v>455</v>
      </c>
      <c r="L959" s="103">
        <v>138968</v>
      </c>
      <c r="M959">
        <v>0</v>
      </c>
      <c r="N959" t="s">
        <v>1539</v>
      </c>
      <c r="O959" t="s">
        <v>545</v>
      </c>
      <c r="P959" t="s">
        <v>458</v>
      </c>
      <c r="R959">
        <v>0</v>
      </c>
      <c r="S959" t="s">
        <v>459</v>
      </c>
      <c r="T959" t="s">
        <v>458</v>
      </c>
      <c r="U959" t="s">
        <v>460</v>
      </c>
      <c r="V959" t="s">
        <v>458</v>
      </c>
    </row>
    <row r="960" spans="1:22" x14ac:dyDescent="0.2">
      <c r="A960" s="102">
        <v>43178</v>
      </c>
      <c r="B960" t="s">
        <v>1484</v>
      </c>
      <c r="C960" t="s">
        <v>541</v>
      </c>
      <c r="D960" s="58">
        <v>808.05</v>
      </c>
      <c r="E960" t="s">
        <v>452</v>
      </c>
      <c r="F960">
        <v>3005</v>
      </c>
      <c r="G960" t="s">
        <v>569</v>
      </c>
      <c r="H960">
        <v>18</v>
      </c>
      <c r="I960">
        <v>259</v>
      </c>
      <c r="J960" t="s">
        <v>1157</v>
      </c>
      <c r="K960" t="s">
        <v>455</v>
      </c>
      <c r="L960" s="103">
        <v>165864</v>
      </c>
      <c r="M960">
        <v>0</v>
      </c>
      <c r="N960" t="s">
        <v>1540</v>
      </c>
      <c r="O960" t="s">
        <v>545</v>
      </c>
      <c r="P960" t="s">
        <v>458</v>
      </c>
      <c r="R960">
        <v>0</v>
      </c>
      <c r="S960" t="s">
        <v>459</v>
      </c>
      <c r="T960" t="s">
        <v>458</v>
      </c>
      <c r="U960" t="s">
        <v>460</v>
      </c>
      <c r="V960" t="s">
        <v>458</v>
      </c>
    </row>
    <row r="961" spans="1:22" x14ac:dyDescent="0.2">
      <c r="A961" s="102">
        <v>43178</v>
      </c>
      <c r="B961" t="s">
        <v>1484</v>
      </c>
      <c r="C961" t="s">
        <v>541</v>
      </c>
      <c r="D961" s="58">
        <v>808.05</v>
      </c>
      <c r="E961" t="s">
        <v>452</v>
      </c>
      <c r="F961">
        <v>3011</v>
      </c>
      <c r="G961" t="s">
        <v>487</v>
      </c>
      <c r="H961">
        <v>20</v>
      </c>
      <c r="I961">
        <v>259</v>
      </c>
      <c r="J961" t="s">
        <v>1157</v>
      </c>
      <c r="K961" t="s">
        <v>455</v>
      </c>
      <c r="L961" s="103">
        <v>115059</v>
      </c>
      <c r="M961">
        <v>0</v>
      </c>
      <c r="N961" t="s">
        <v>1541</v>
      </c>
      <c r="O961" t="s">
        <v>545</v>
      </c>
      <c r="P961" t="s">
        <v>458</v>
      </c>
      <c r="R961">
        <v>0</v>
      </c>
      <c r="S961" t="s">
        <v>459</v>
      </c>
      <c r="T961" t="s">
        <v>458</v>
      </c>
      <c r="U961" t="s">
        <v>460</v>
      </c>
      <c r="V961" t="s">
        <v>458</v>
      </c>
    </row>
    <row r="962" spans="1:22" x14ac:dyDescent="0.2">
      <c r="A962" s="102">
        <v>43178</v>
      </c>
      <c r="B962" t="s">
        <v>1484</v>
      </c>
      <c r="C962" t="s">
        <v>541</v>
      </c>
      <c r="D962" s="58">
        <v>808.05</v>
      </c>
      <c r="E962" t="s">
        <v>452</v>
      </c>
      <c r="F962">
        <v>3006</v>
      </c>
      <c r="G962" t="s">
        <v>736</v>
      </c>
      <c r="H962">
        <v>34</v>
      </c>
      <c r="I962">
        <v>259</v>
      </c>
      <c r="J962" t="s">
        <v>1157</v>
      </c>
      <c r="K962" t="s">
        <v>455</v>
      </c>
      <c r="L962" s="103">
        <v>143812</v>
      </c>
      <c r="M962">
        <v>0</v>
      </c>
      <c r="N962" t="s">
        <v>1542</v>
      </c>
      <c r="O962" t="s">
        <v>545</v>
      </c>
      <c r="P962" t="s">
        <v>458</v>
      </c>
      <c r="R962">
        <v>0</v>
      </c>
      <c r="S962" t="s">
        <v>459</v>
      </c>
      <c r="T962" t="s">
        <v>458</v>
      </c>
      <c r="U962" t="s">
        <v>460</v>
      </c>
      <c r="V962" t="s">
        <v>458</v>
      </c>
    </row>
    <row r="963" spans="1:22" x14ac:dyDescent="0.2">
      <c r="A963" s="102">
        <v>43178</v>
      </c>
      <c r="B963" t="s">
        <v>1484</v>
      </c>
      <c r="C963" t="s">
        <v>541</v>
      </c>
      <c r="D963" s="58">
        <v>808.05</v>
      </c>
      <c r="E963" t="s">
        <v>452</v>
      </c>
      <c r="F963">
        <v>3009</v>
      </c>
      <c r="G963" t="s">
        <v>481</v>
      </c>
      <c r="H963">
        <v>40</v>
      </c>
      <c r="I963">
        <v>259</v>
      </c>
      <c r="J963" t="s">
        <v>1157</v>
      </c>
      <c r="K963" t="s">
        <v>455</v>
      </c>
      <c r="L963" s="103">
        <v>120926</v>
      </c>
      <c r="M963">
        <v>0</v>
      </c>
      <c r="N963" t="s">
        <v>1543</v>
      </c>
      <c r="O963" t="s">
        <v>545</v>
      </c>
      <c r="P963" t="s">
        <v>458</v>
      </c>
      <c r="R963">
        <v>0</v>
      </c>
      <c r="S963" t="s">
        <v>459</v>
      </c>
      <c r="T963" t="s">
        <v>458</v>
      </c>
      <c r="U963" t="s">
        <v>460</v>
      </c>
      <c r="V963" t="s">
        <v>458</v>
      </c>
    </row>
    <row r="964" spans="1:22" x14ac:dyDescent="0.2">
      <c r="A964" s="102">
        <v>43185</v>
      </c>
      <c r="B964" t="s">
        <v>1484</v>
      </c>
      <c r="C964" t="s">
        <v>541</v>
      </c>
      <c r="D964" s="58">
        <v>808.05</v>
      </c>
      <c r="E964" t="s">
        <v>452</v>
      </c>
      <c r="F964">
        <v>3001</v>
      </c>
      <c r="G964" t="s">
        <v>462</v>
      </c>
      <c r="H964">
        <v>8</v>
      </c>
      <c r="I964">
        <v>259</v>
      </c>
      <c r="J964" t="s">
        <v>1157</v>
      </c>
      <c r="K964" t="s">
        <v>455</v>
      </c>
      <c r="L964" s="103">
        <v>308303</v>
      </c>
      <c r="M964">
        <v>0</v>
      </c>
      <c r="N964" t="s">
        <v>1544</v>
      </c>
      <c r="O964" t="s">
        <v>545</v>
      </c>
      <c r="P964" t="s">
        <v>458</v>
      </c>
      <c r="R964">
        <v>0</v>
      </c>
      <c r="S964" t="s">
        <v>459</v>
      </c>
      <c r="T964" t="s">
        <v>458</v>
      </c>
      <c r="U964" t="s">
        <v>460</v>
      </c>
      <c r="V964" t="s">
        <v>458</v>
      </c>
    </row>
    <row r="965" spans="1:22" x14ac:dyDescent="0.2">
      <c r="A965" s="102">
        <v>43185</v>
      </c>
      <c r="B965" t="s">
        <v>1484</v>
      </c>
      <c r="C965" t="s">
        <v>541</v>
      </c>
      <c r="D965" s="58">
        <v>808.05</v>
      </c>
      <c r="E965" t="s">
        <v>452</v>
      </c>
      <c r="F965">
        <v>3002</v>
      </c>
      <c r="G965" t="s">
        <v>731</v>
      </c>
      <c r="H965">
        <v>8</v>
      </c>
      <c r="I965">
        <v>259</v>
      </c>
      <c r="J965" t="s">
        <v>1157</v>
      </c>
      <c r="K965" t="s">
        <v>455</v>
      </c>
      <c r="L965" s="103">
        <v>169207</v>
      </c>
      <c r="M965">
        <v>0</v>
      </c>
      <c r="N965" t="s">
        <v>1545</v>
      </c>
      <c r="O965" t="s">
        <v>545</v>
      </c>
      <c r="P965" t="s">
        <v>458</v>
      </c>
      <c r="R965">
        <v>0</v>
      </c>
      <c r="S965" t="s">
        <v>459</v>
      </c>
      <c r="T965" t="s">
        <v>458</v>
      </c>
      <c r="U965" t="s">
        <v>460</v>
      </c>
      <c r="V965" t="s">
        <v>458</v>
      </c>
    </row>
    <row r="966" spans="1:22" x14ac:dyDescent="0.2">
      <c r="A966" s="102">
        <v>43185</v>
      </c>
      <c r="B966" t="s">
        <v>1484</v>
      </c>
      <c r="C966" t="s">
        <v>541</v>
      </c>
      <c r="D966" s="58">
        <v>808.05</v>
      </c>
      <c r="E966" t="s">
        <v>452</v>
      </c>
      <c r="F966">
        <v>3007</v>
      </c>
      <c r="G966" t="s">
        <v>605</v>
      </c>
      <c r="H966">
        <v>12</v>
      </c>
      <c r="I966">
        <v>259</v>
      </c>
      <c r="J966" t="s">
        <v>1157</v>
      </c>
      <c r="K966" t="s">
        <v>455</v>
      </c>
      <c r="L966" s="103">
        <v>138968</v>
      </c>
      <c r="M966">
        <v>0</v>
      </c>
      <c r="N966" t="s">
        <v>1546</v>
      </c>
      <c r="O966" t="s">
        <v>545</v>
      </c>
      <c r="P966" t="s">
        <v>458</v>
      </c>
      <c r="R966">
        <v>0</v>
      </c>
      <c r="S966" t="s">
        <v>459</v>
      </c>
      <c r="T966" t="s">
        <v>458</v>
      </c>
      <c r="U966" t="s">
        <v>460</v>
      </c>
      <c r="V966" t="s">
        <v>458</v>
      </c>
    </row>
    <row r="967" spans="1:22" x14ac:dyDescent="0.2">
      <c r="A967" s="102">
        <v>43185</v>
      </c>
      <c r="B967" t="s">
        <v>1484</v>
      </c>
      <c r="C967" t="s">
        <v>541</v>
      </c>
      <c r="D967" s="58">
        <v>808.05</v>
      </c>
      <c r="E967" t="s">
        <v>452</v>
      </c>
      <c r="F967">
        <v>3011</v>
      </c>
      <c r="G967" t="s">
        <v>487</v>
      </c>
      <c r="H967">
        <v>14.5</v>
      </c>
      <c r="I967">
        <v>259</v>
      </c>
      <c r="J967" t="s">
        <v>1157</v>
      </c>
      <c r="K967" t="s">
        <v>455</v>
      </c>
      <c r="L967" s="103">
        <v>115059</v>
      </c>
      <c r="M967">
        <v>0</v>
      </c>
      <c r="N967" t="s">
        <v>1547</v>
      </c>
      <c r="O967" t="s">
        <v>545</v>
      </c>
      <c r="P967" t="s">
        <v>458</v>
      </c>
      <c r="R967">
        <v>0</v>
      </c>
      <c r="S967" t="s">
        <v>459</v>
      </c>
      <c r="T967" t="s">
        <v>458</v>
      </c>
      <c r="U967" t="s">
        <v>460</v>
      </c>
      <c r="V967" t="s">
        <v>458</v>
      </c>
    </row>
    <row r="968" spans="1:22" x14ac:dyDescent="0.2">
      <c r="A968" s="102">
        <v>43185</v>
      </c>
      <c r="B968" t="s">
        <v>1484</v>
      </c>
      <c r="C968" t="s">
        <v>541</v>
      </c>
      <c r="D968" s="58">
        <v>808.05</v>
      </c>
      <c r="E968" t="s">
        <v>452</v>
      </c>
      <c r="F968">
        <v>3012</v>
      </c>
      <c r="G968" t="s">
        <v>603</v>
      </c>
      <c r="H968">
        <v>22</v>
      </c>
      <c r="I968">
        <v>259</v>
      </c>
      <c r="J968" t="s">
        <v>1157</v>
      </c>
      <c r="K968" t="s">
        <v>455</v>
      </c>
      <c r="L968" s="103">
        <v>109895</v>
      </c>
      <c r="M968">
        <v>0</v>
      </c>
      <c r="N968" t="s">
        <v>1548</v>
      </c>
      <c r="O968" t="s">
        <v>545</v>
      </c>
      <c r="P968" t="s">
        <v>458</v>
      </c>
      <c r="R968">
        <v>0</v>
      </c>
      <c r="S968" t="s">
        <v>459</v>
      </c>
      <c r="T968" t="s">
        <v>458</v>
      </c>
      <c r="U968" t="s">
        <v>460</v>
      </c>
      <c r="V968" t="s">
        <v>458</v>
      </c>
    </row>
    <row r="969" spans="1:22" x14ac:dyDescent="0.2">
      <c r="A969" s="102">
        <v>43185</v>
      </c>
      <c r="B969" t="s">
        <v>1484</v>
      </c>
      <c r="C969" t="s">
        <v>541</v>
      </c>
      <c r="D969" s="58">
        <v>808.05</v>
      </c>
      <c r="E969" t="s">
        <v>452</v>
      </c>
      <c r="F969">
        <v>3009</v>
      </c>
      <c r="G969" t="s">
        <v>481</v>
      </c>
      <c r="H969">
        <v>26</v>
      </c>
      <c r="I969">
        <v>259</v>
      </c>
      <c r="J969" t="s">
        <v>1157</v>
      </c>
      <c r="K969" t="s">
        <v>455</v>
      </c>
      <c r="L969" s="103">
        <v>120926</v>
      </c>
      <c r="M969">
        <v>0</v>
      </c>
      <c r="N969" t="s">
        <v>1549</v>
      </c>
      <c r="O969" t="s">
        <v>545</v>
      </c>
      <c r="P969" t="s">
        <v>458</v>
      </c>
      <c r="R969">
        <v>0</v>
      </c>
      <c r="S969" t="s">
        <v>459</v>
      </c>
      <c r="T969" t="s">
        <v>458</v>
      </c>
      <c r="U969" t="s">
        <v>460</v>
      </c>
      <c r="V969" t="s">
        <v>458</v>
      </c>
    </row>
    <row r="970" spans="1:22" x14ac:dyDescent="0.2">
      <c r="A970" s="102">
        <v>43185</v>
      </c>
      <c r="B970" t="s">
        <v>1484</v>
      </c>
      <c r="C970" t="s">
        <v>541</v>
      </c>
      <c r="D970" s="58">
        <v>808.05</v>
      </c>
      <c r="E970" t="s">
        <v>452</v>
      </c>
      <c r="F970">
        <v>3006</v>
      </c>
      <c r="G970" t="s">
        <v>736</v>
      </c>
      <c r="H970">
        <v>27</v>
      </c>
      <c r="I970">
        <v>259</v>
      </c>
      <c r="J970" t="s">
        <v>1157</v>
      </c>
      <c r="K970" t="s">
        <v>455</v>
      </c>
      <c r="L970" s="103">
        <v>143812</v>
      </c>
      <c r="M970">
        <v>0</v>
      </c>
      <c r="N970" t="s">
        <v>1550</v>
      </c>
      <c r="O970" t="s">
        <v>545</v>
      </c>
      <c r="P970" t="s">
        <v>458</v>
      </c>
      <c r="R970">
        <v>0</v>
      </c>
      <c r="S970" t="s">
        <v>459</v>
      </c>
      <c r="T970" t="s">
        <v>458</v>
      </c>
      <c r="U970" t="s">
        <v>460</v>
      </c>
      <c r="V970" t="s">
        <v>458</v>
      </c>
    </row>
    <row r="971" spans="1:22" x14ac:dyDescent="0.2">
      <c r="A971" s="102">
        <v>43192</v>
      </c>
      <c r="B971" t="s">
        <v>1484</v>
      </c>
      <c r="C971" t="s">
        <v>541</v>
      </c>
      <c r="D971" s="58">
        <v>808.05</v>
      </c>
      <c r="E971" t="s">
        <v>452</v>
      </c>
      <c r="F971">
        <v>3002</v>
      </c>
      <c r="G971" t="s">
        <v>731</v>
      </c>
      <c r="H971">
        <v>12</v>
      </c>
      <c r="I971">
        <v>259</v>
      </c>
      <c r="J971" t="s">
        <v>1157</v>
      </c>
      <c r="K971" t="s">
        <v>455</v>
      </c>
      <c r="L971" s="103">
        <v>169207</v>
      </c>
      <c r="M971">
        <v>0</v>
      </c>
      <c r="N971" t="s">
        <v>1551</v>
      </c>
      <c r="O971" t="s">
        <v>545</v>
      </c>
      <c r="P971" t="s">
        <v>458</v>
      </c>
      <c r="R971">
        <v>0</v>
      </c>
      <c r="S971" t="s">
        <v>459</v>
      </c>
      <c r="T971" t="s">
        <v>458</v>
      </c>
      <c r="U971" t="s">
        <v>460</v>
      </c>
      <c r="V971" t="s">
        <v>458</v>
      </c>
    </row>
    <row r="972" spans="1:22" x14ac:dyDescent="0.2">
      <c r="A972" s="102">
        <v>43192</v>
      </c>
      <c r="B972" t="s">
        <v>1484</v>
      </c>
      <c r="C972" t="s">
        <v>541</v>
      </c>
      <c r="D972" s="58">
        <v>808.05</v>
      </c>
      <c r="E972" t="s">
        <v>452</v>
      </c>
      <c r="F972">
        <v>3001</v>
      </c>
      <c r="G972" t="s">
        <v>462</v>
      </c>
      <c r="H972">
        <v>14</v>
      </c>
      <c r="I972">
        <v>259</v>
      </c>
      <c r="J972" t="s">
        <v>1157</v>
      </c>
      <c r="K972" t="s">
        <v>455</v>
      </c>
      <c r="L972" s="103">
        <v>308303</v>
      </c>
      <c r="M972">
        <v>0</v>
      </c>
      <c r="N972" t="s">
        <v>1552</v>
      </c>
      <c r="O972" t="s">
        <v>545</v>
      </c>
      <c r="P972" t="s">
        <v>458</v>
      </c>
      <c r="R972">
        <v>0</v>
      </c>
      <c r="S972" t="s">
        <v>459</v>
      </c>
      <c r="T972" t="s">
        <v>458</v>
      </c>
      <c r="U972" t="s">
        <v>460</v>
      </c>
      <c r="V972" t="s">
        <v>458</v>
      </c>
    </row>
    <row r="973" spans="1:22" x14ac:dyDescent="0.2">
      <c r="A973" s="102">
        <v>43192</v>
      </c>
      <c r="B973" t="s">
        <v>1484</v>
      </c>
      <c r="C973" t="s">
        <v>541</v>
      </c>
      <c r="D973" s="58">
        <v>808.05</v>
      </c>
      <c r="E973" t="s">
        <v>452</v>
      </c>
      <c r="F973">
        <v>3007</v>
      </c>
      <c r="G973" t="s">
        <v>605</v>
      </c>
      <c r="H973">
        <v>19</v>
      </c>
      <c r="I973">
        <v>259</v>
      </c>
      <c r="J973" t="s">
        <v>1157</v>
      </c>
      <c r="K973" t="s">
        <v>455</v>
      </c>
      <c r="L973" s="103">
        <v>138968</v>
      </c>
      <c r="M973">
        <v>0</v>
      </c>
      <c r="N973" t="s">
        <v>1553</v>
      </c>
      <c r="O973" t="s">
        <v>545</v>
      </c>
      <c r="P973" t="s">
        <v>458</v>
      </c>
      <c r="R973">
        <v>0</v>
      </c>
      <c r="S973" t="s">
        <v>459</v>
      </c>
      <c r="T973" t="s">
        <v>458</v>
      </c>
      <c r="U973" t="s">
        <v>460</v>
      </c>
      <c r="V973" t="s">
        <v>458</v>
      </c>
    </row>
    <row r="974" spans="1:22" x14ac:dyDescent="0.2">
      <c r="A974" s="102">
        <v>43192</v>
      </c>
      <c r="B974" t="s">
        <v>1484</v>
      </c>
      <c r="C974" t="s">
        <v>541</v>
      </c>
      <c r="D974" s="58">
        <v>808.05</v>
      </c>
      <c r="E974" t="s">
        <v>452</v>
      </c>
      <c r="F974">
        <v>3006</v>
      </c>
      <c r="G974" t="s">
        <v>736</v>
      </c>
      <c r="H974">
        <v>34</v>
      </c>
      <c r="I974">
        <v>259</v>
      </c>
      <c r="J974" t="s">
        <v>1157</v>
      </c>
      <c r="K974" t="s">
        <v>455</v>
      </c>
      <c r="L974" s="103">
        <v>143812</v>
      </c>
      <c r="M974">
        <v>0</v>
      </c>
      <c r="N974" t="s">
        <v>1554</v>
      </c>
      <c r="O974" t="s">
        <v>545</v>
      </c>
      <c r="P974" t="s">
        <v>458</v>
      </c>
      <c r="R974">
        <v>0</v>
      </c>
      <c r="S974" t="s">
        <v>459</v>
      </c>
      <c r="T974" t="s">
        <v>458</v>
      </c>
      <c r="U974" t="s">
        <v>460</v>
      </c>
      <c r="V974" t="s">
        <v>458</v>
      </c>
    </row>
    <row r="975" spans="1:22" x14ac:dyDescent="0.2">
      <c r="A975" s="102">
        <v>43192</v>
      </c>
      <c r="B975" t="s">
        <v>1484</v>
      </c>
      <c r="C975" t="s">
        <v>541</v>
      </c>
      <c r="D975" s="58">
        <v>808.05</v>
      </c>
      <c r="E975" t="s">
        <v>452</v>
      </c>
      <c r="F975">
        <v>3009</v>
      </c>
      <c r="G975" t="s">
        <v>481</v>
      </c>
      <c r="H975">
        <v>40</v>
      </c>
      <c r="I975">
        <v>259</v>
      </c>
      <c r="J975" t="s">
        <v>1157</v>
      </c>
      <c r="K975" t="s">
        <v>455</v>
      </c>
      <c r="L975" s="103">
        <v>120926</v>
      </c>
      <c r="M975">
        <v>0</v>
      </c>
      <c r="N975" t="s">
        <v>1555</v>
      </c>
      <c r="O975" t="s">
        <v>545</v>
      </c>
      <c r="P975" t="s">
        <v>458</v>
      </c>
      <c r="R975">
        <v>0</v>
      </c>
      <c r="S975" t="s">
        <v>459</v>
      </c>
      <c r="T975" t="s">
        <v>458</v>
      </c>
      <c r="U975" t="s">
        <v>460</v>
      </c>
      <c r="V975" t="s">
        <v>458</v>
      </c>
    </row>
    <row r="976" spans="1:22" x14ac:dyDescent="0.2">
      <c r="A976" s="102">
        <v>43199</v>
      </c>
      <c r="B976" t="s">
        <v>1484</v>
      </c>
      <c r="C976" t="s">
        <v>541</v>
      </c>
      <c r="D976" s="58">
        <v>808.05</v>
      </c>
      <c r="E976" t="s">
        <v>452</v>
      </c>
      <c r="F976">
        <v>3001</v>
      </c>
      <c r="G976" t="s">
        <v>462</v>
      </c>
      <c r="H976">
        <v>7</v>
      </c>
      <c r="I976">
        <v>259</v>
      </c>
      <c r="J976" t="s">
        <v>1157</v>
      </c>
      <c r="K976" t="s">
        <v>455</v>
      </c>
      <c r="L976" s="103">
        <v>308303</v>
      </c>
      <c r="M976">
        <v>0</v>
      </c>
      <c r="N976" t="s">
        <v>1556</v>
      </c>
      <c r="O976" t="s">
        <v>545</v>
      </c>
      <c r="P976" t="s">
        <v>458</v>
      </c>
      <c r="R976">
        <v>0</v>
      </c>
      <c r="S976" t="s">
        <v>459</v>
      </c>
      <c r="T976" t="s">
        <v>458</v>
      </c>
      <c r="U976" t="s">
        <v>460</v>
      </c>
      <c r="V976" t="s">
        <v>458</v>
      </c>
    </row>
    <row r="977" spans="1:22" x14ac:dyDescent="0.2">
      <c r="A977" s="102">
        <v>43199</v>
      </c>
      <c r="B977" t="s">
        <v>1484</v>
      </c>
      <c r="C977" t="s">
        <v>541</v>
      </c>
      <c r="D977" s="58">
        <v>808.05</v>
      </c>
      <c r="E977" t="s">
        <v>452</v>
      </c>
      <c r="F977">
        <v>3002</v>
      </c>
      <c r="G977" t="s">
        <v>731</v>
      </c>
      <c r="H977">
        <v>8</v>
      </c>
      <c r="I977">
        <v>259</v>
      </c>
      <c r="J977" t="s">
        <v>1157</v>
      </c>
      <c r="K977" t="s">
        <v>455</v>
      </c>
      <c r="L977" s="103">
        <v>169207</v>
      </c>
      <c r="M977">
        <v>0</v>
      </c>
      <c r="N977" t="s">
        <v>1557</v>
      </c>
      <c r="O977" t="s">
        <v>545</v>
      </c>
      <c r="P977" t="s">
        <v>458</v>
      </c>
      <c r="R977">
        <v>0</v>
      </c>
      <c r="S977" t="s">
        <v>459</v>
      </c>
      <c r="T977" t="s">
        <v>458</v>
      </c>
      <c r="U977" t="s">
        <v>460</v>
      </c>
      <c r="V977" t="s">
        <v>458</v>
      </c>
    </row>
    <row r="978" spans="1:22" x14ac:dyDescent="0.2">
      <c r="A978" s="102">
        <v>43199</v>
      </c>
      <c r="B978" t="s">
        <v>1484</v>
      </c>
      <c r="C978" t="s">
        <v>541</v>
      </c>
      <c r="D978" s="58">
        <v>808.05</v>
      </c>
      <c r="E978" t="s">
        <v>452</v>
      </c>
      <c r="F978">
        <v>3006</v>
      </c>
      <c r="G978" t="s">
        <v>736</v>
      </c>
      <c r="H978">
        <v>15</v>
      </c>
      <c r="I978">
        <v>259</v>
      </c>
      <c r="J978" t="s">
        <v>1157</v>
      </c>
      <c r="K978" t="s">
        <v>455</v>
      </c>
      <c r="L978" s="103">
        <v>143812</v>
      </c>
      <c r="M978">
        <v>0</v>
      </c>
      <c r="N978" t="s">
        <v>1558</v>
      </c>
      <c r="O978" t="s">
        <v>545</v>
      </c>
      <c r="P978" t="s">
        <v>458</v>
      </c>
      <c r="R978">
        <v>0</v>
      </c>
      <c r="S978" t="s">
        <v>459</v>
      </c>
      <c r="T978" t="s">
        <v>458</v>
      </c>
      <c r="U978" t="s">
        <v>460</v>
      </c>
      <c r="V978" t="s">
        <v>458</v>
      </c>
    </row>
    <row r="979" spans="1:22" x14ac:dyDescent="0.2">
      <c r="A979" s="102">
        <v>43199</v>
      </c>
      <c r="B979" t="s">
        <v>1484</v>
      </c>
      <c r="C979" t="s">
        <v>541</v>
      </c>
      <c r="D979" s="58">
        <v>808.05</v>
      </c>
      <c r="E979" t="s">
        <v>452</v>
      </c>
      <c r="F979">
        <v>3009</v>
      </c>
      <c r="G979" t="s">
        <v>481</v>
      </c>
      <c r="H979">
        <v>21</v>
      </c>
      <c r="I979">
        <v>259</v>
      </c>
      <c r="J979" t="s">
        <v>1157</v>
      </c>
      <c r="K979" t="s">
        <v>455</v>
      </c>
      <c r="L979" s="103">
        <v>120926</v>
      </c>
      <c r="M979">
        <v>0</v>
      </c>
      <c r="N979" t="s">
        <v>1559</v>
      </c>
      <c r="O979" t="s">
        <v>545</v>
      </c>
      <c r="P979" t="s">
        <v>458</v>
      </c>
      <c r="R979">
        <v>0</v>
      </c>
      <c r="S979" t="s">
        <v>459</v>
      </c>
      <c r="T979" t="s">
        <v>458</v>
      </c>
      <c r="U979" t="s">
        <v>460</v>
      </c>
      <c r="V979" t="s">
        <v>458</v>
      </c>
    </row>
    <row r="980" spans="1:22" x14ac:dyDescent="0.2">
      <c r="A980" s="102">
        <v>43206</v>
      </c>
      <c r="B980" t="s">
        <v>1484</v>
      </c>
      <c r="C980" t="s">
        <v>541</v>
      </c>
      <c r="D980" s="58">
        <v>808.05</v>
      </c>
      <c r="E980" t="s">
        <v>452</v>
      </c>
      <c r="F980">
        <v>3002</v>
      </c>
      <c r="G980" t="s">
        <v>731</v>
      </c>
      <c r="H980">
        <v>6</v>
      </c>
      <c r="I980">
        <v>259</v>
      </c>
      <c r="J980" t="s">
        <v>1157</v>
      </c>
      <c r="K980" t="s">
        <v>455</v>
      </c>
      <c r="L980" s="103">
        <v>169207</v>
      </c>
      <c r="M980">
        <v>0</v>
      </c>
      <c r="N980" t="s">
        <v>1560</v>
      </c>
      <c r="O980" t="s">
        <v>545</v>
      </c>
      <c r="P980" t="s">
        <v>458</v>
      </c>
      <c r="R980">
        <v>0</v>
      </c>
      <c r="S980" t="s">
        <v>459</v>
      </c>
      <c r="T980" t="s">
        <v>458</v>
      </c>
      <c r="U980" t="s">
        <v>460</v>
      </c>
      <c r="V980" t="s">
        <v>458</v>
      </c>
    </row>
    <row r="981" spans="1:22" x14ac:dyDescent="0.2">
      <c r="A981" s="102">
        <v>43206</v>
      </c>
      <c r="B981" t="s">
        <v>1484</v>
      </c>
      <c r="C981" t="s">
        <v>541</v>
      </c>
      <c r="D981" s="58">
        <v>808.05</v>
      </c>
      <c r="E981" t="s">
        <v>452</v>
      </c>
      <c r="F981">
        <v>3013</v>
      </c>
      <c r="G981" t="s">
        <v>676</v>
      </c>
      <c r="H981">
        <v>16</v>
      </c>
      <c r="I981">
        <v>259</v>
      </c>
      <c r="J981" t="s">
        <v>1157</v>
      </c>
      <c r="K981" t="s">
        <v>455</v>
      </c>
      <c r="L981" s="103">
        <v>99460</v>
      </c>
      <c r="M981">
        <v>0</v>
      </c>
      <c r="N981" t="s">
        <v>1561</v>
      </c>
      <c r="O981" t="s">
        <v>545</v>
      </c>
      <c r="P981" t="s">
        <v>458</v>
      </c>
      <c r="R981">
        <v>0</v>
      </c>
      <c r="S981" t="s">
        <v>459</v>
      </c>
      <c r="T981" t="s">
        <v>458</v>
      </c>
      <c r="U981" t="s">
        <v>460</v>
      </c>
      <c r="V981" t="s">
        <v>458</v>
      </c>
    </row>
    <row r="982" spans="1:22" x14ac:dyDescent="0.2">
      <c r="A982" s="102">
        <v>43206</v>
      </c>
      <c r="B982" t="s">
        <v>1484</v>
      </c>
      <c r="C982" t="s">
        <v>541</v>
      </c>
      <c r="D982" s="58">
        <v>808.05</v>
      </c>
      <c r="E982" t="s">
        <v>452</v>
      </c>
      <c r="F982">
        <v>3001</v>
      </c>
      <c r="G982" t="s">
        <v>462</v>
      </c>
      <c r="H982">
        <v>19</v>
      </c>
      <c r="I982">
        <v>259</v>
      </c>
      <c r="J982" t="s">
        <v>1157</v>
      </c>
      <c r="K982" t="s">
        <v>455</v>
      </c>
      <c r="L982" s="103">
        <v>308303</v>
      </c>
      <c r="M982">
        <v>0</v>
      </c>
      <c r="N982" t="s">
        <v>1562</v>
      </c>
      <c r="O982" t="s">
        <v>545</v>
      </c>
      <c r="P982" t="s">
        <v>458</v>
      </c>
      <c r="R982">
        <v>0</v>
      </c>
      <c r="S982" t="s">
        <v>459</v>
      </c>
      <c r="T982" t="s">
        <v>458</v>
      </c>
      <c r="U982" t="s">
        <v>460</v>
      </c>
      <c r="V982" t="s">
        <v>458</v>
      </c>
    </row>
    <row r="983" spans="1:22" x14ac:dyDescent="0.2">
      <c r="A983" s="102">
        <v>43206</v>
      </c>
      <c r="B983" t="s">
        <v>1484</v>
      </c>
      <c r="C983" t="s">
        <v>541</v>
      </c>
      <c r="D983" s="58">
        <v>808.05</v>
      </c>
      <c r="E983" t="s">
        <v>452</v>
      </c>
      <c r="F983">
        <v>3006</v>
      </c>
      <c r="G983" t="s">
        <v>736</v>
      </c>
      <c r="H983">
        <v>26</v>
      </c>
      <c r="I983">
        <v>259</v>
      </c>
      <c r="J983" t="s">
        <v>1157</v>
      </c>
      <c r="K983" t="s">
        <v>455</v>
      </c>
      <c r="L983" s="103">
        <v>143812</v>
      </c>
      <c r="M983">
        <v>0</v>
      </c>
      <c r="N983" t="s">
        <v>1563</v>
      </c>
      <c r="O983" t="s">
        <v>545</v>
      </c>
      <c r="P983" t="s">
        <v>458</v>
      </c>
      <c r="R983">
        <v>0</v>
      </c>
      <c r="S983" t="s">
        <v>459</v>
      </c>
      <c r="T983" t="s">
        <v>458</v>
      </c>
      <c r="U983" t="s">
        <v>460</v>
      </c>
      <c r="V983" t="s">
        <v>458</v>
      </c>
    </row>
    <row r="984" spans="1:22" x14ac:dyDescent="0.2">
      <c r="A984" s="102">
        <v>43206</v>
      </c>
      <c r="B984" t="s">
        <v>1484</v>
      </c>
      <c r="C984" t="s">
        <v>541</v>
      </c>
      <c r="D984" s="58">
        <v>808.05</v>
      </c>
      <c r="E984" t="s">
        <v>452</v>
      </c>
      <c r="F984">
        <v>3009</v>
      </c>
      <c r="G984" t="s">
        <v>481</v>
      </c>
      <c r="H984">
        <v>40</v>
      </c>
      <c r="I984">
        <v>259</v>
      </c>
      <c r="J984" t="s">
        <v>1157</v>
      </c>
      <c r="K984" t="s">
        <v>455</v>
      </c>
      <c r="L984" s="103">
        <v>120926</v>
      </c>
      <c r="M984">
        <v>0</v>
      </c>
      <c r="N984" t="s">
        <v>1564</v>
      </c>
      <c r="O984" t="s">
        <v>545</v>
      </c>
      <c r="P984" t="s">
        <v>458</v>
      </c>
      <c r="R984">
        <v>0</v>
      </c>
      <c r="S984" t="s">
        <v>459</v>
      </c>
      <c r="T984" t="s">
        <v>458</v>
      </c>
      <c r="U984" t="s">
        <v>460</v>
      </c>
      <c r="V984" t="s">
        <v>458</v>
      </c>
    </row>
    <row r="985" spans="1:22" x14ac:dyDescent="0.2">
      <c r="A985" s="102">
        <v>43213</v>
      </c>
      <c r="B985" t="s">
        <v>1484</v>
      </c>
      <c r="C985" t="s">
        <v>541</v>
      </c>
      <c r="D985" s="58">
        <v>808.05</v>
      </c>
      <c r="E985" t="s">
        <v>452</v>
      </c>
      <c r="F985">
        <v>3002</v>
      </c>
      <c r="G985" t="s">
        <v>731</v>
      </c>
      <c r="H985">
        <v>6</v>
      </c>
      <c r="I985">
        <v>259</v>
      </c>
      <c r="J985" t="s">
        <v>1157</v>
      </c>
      <c r="K985" t="s">
        <v>455</v>
      </c>
      <c r="L985" s="103">
        <v>169207</v>
      </c>
      <c r="M985">
        <v>0</v>
      </c>
      <c r="N985" t="s">
        <v>1565</v>
      </c>
      <c r="O985" t="s">
        <v>545</v>
      </c>
      <c r="P985" t="s">
        <v>458</v>
      </c>
      <c r="R985">
        <v>0</v>
      </c>
      <c r="S985" t="s">
        <v>459</v>
      </c>
      <c r="T985" t="s">
        <v>458</v>
      </c>
      <c r="U985" t="s">
        <v>460</v>
      </c>
      <c r="V985" t="s">
        <v>458</v>
      </c>
    </row>
    <row r="986" spans="1:22" x14ac:dyDescent="0.2">
      <c r="A986" s="102">
        <v>43213</v>
      </c>
      <c r="B986" t="s">
        <v>1484</v>
      </c>
      <c r="C986" t="s">
        <v>541</v>
      </c>
      <c r="D986" s="58">
        <v>808.05</v>
      </c>
      <c r="E986" t="s">
        <v>452</v>
      </c>
      <c r="F986">
        <v>3001</v>
      </c>
      <c r="G986" t="s">
        <v>462</v>
      </c>
      <c r="H986">
        <v>10</v>
      </c>
      <c r="I986">
        <v>259</v>
      </c>
      <c r="J986" t="s">
        <v>1157</v>
      </c>
      <c r="K986" t="s">
        <v>455</v>
      </c>
      <c r="L986" s="103">
        <v>308303</v>
      </c>
      <c r="M986">
        <v>0</v>
      </c>
      <c r="N986" t="s">
        <v>1566</v>
      </c>
      <c r="O986" t="s">
        <v>545</v>
      </c>
      <c r="P986" t="s">
        <v>458</v>
      </c>
      <c r="R986">
        <v>0</v>
      </c>
      <c r="S986" t="s">
        <v>459</v>
      </c>
      <c r="T986" t="s">
        <v>458</v>
      </c>
      <c r="U986" t="s">
        <v>460</v>
      </c>
      <c r="V986" t="s">
        <v>458</v>
      </c>
    </row>
    <row r="987" spans="1:22" x14ac:dyDescent="0.2">
      <c r="A987" s="102">
        <v>43213</v>
      </c>
      <c r="B987" t="s">
        <v>1484</v>
      </c>
      <c r="C987" t="s">
        <v>541</v>
      </c>
      <c r="D987" s="58">
        <v>808.05</v>
      </c>
      <c r="E987" t="s">
        <v>452</v>
      </c>
      <c r="F987">
        <v>3003</v>
      </c>
      <c r="G987" t="s">
        <v>474</v>
      </c>
      <c r="H987">
        <v>26.5</v>
      </c>
      <c r="I987">
        <v>259</v>
      </c>
      <c r="J987" t="s">
        <v>1157</v>
      </c>
      <c r="K987" t="s">
        <v>455</v>
      </c>
      <c r="L987" s="103">
        <v>177755</v>
      </c>
      <c r="M987">
        <v>0</v>
      </c>
      <c r="N987" t="s">
        <v>1567</v>
      </c>
      <c r="O987" t="s">
        <v>545</v>
      </c>
      <c r="P987" t="s">
        <v>458</v>
      </c>
      <c r="R987">
        <v>0</v>
      </c>
      <c r="S987" t="s">
        <v>459</v>
      </c>
      <c r="T987" t="s">
        <v>458</v>
      </c>
      <c r="U987" t="s">
        <v>460</v>
      </c>
      <c r="V987" t="s">
        <v>458</v>
      </c>
    </row>
    <row r="988" spans="1:22" x14ac:dyDescent="0.2">
      <c r="A988" s="102">
        <v>43213</v>
      </c>
      <c r="B988" t="s">
        <v>1484</v>
      </c>
      <c r="C988" t="s">
        <v>541</v>
      </c>
      <c r="D988" s="58">
        <v>808.05</v>
      </c>
      <c r="E988" t="s">
        <v>452</v>
      </c>
      <c r="F988">
        <v>3006</v>
      </c>
      <c r="G988" t="s">
        <v>736</v>
      </c>
      <c r="H988">
        <v>30.5</v>
      </c>
      <c r="I988">
        <v>259</v>
      </c>
      <c r="J988" t="s">
        <v>1157</v>
      </c>
      <c r="K988" t="s">
        <v>455</v>
      </c>
      <c r="L988" s="103">
        <v>143812</v>
      </c>
      <c r="M988">
        <v>0</v>
      </c>
      <c r="N988" t="s">
        <v>1568</v>
      </c>
      <c r="O988" t="s">
        <v>545</v>
      </c>
      <c r="P988" t="s">
        <v>458</v>
      </c>
      <c r="R988">
        <v>0</v>
      </c>
      <c r="S988" t="s">
        <v>459</v>
      </c>
      <c r="T988" t="s">
        <v>458</v>
      </c>
      <c r="U988" t="s">
        <v>460</v>
      </c>
      <c r="V988" t="s">
        <v>458</v>
      </c>
    </row>
    <row r="989" spans="1:22" x14ac:dyDescent="0.2">
      <c r="A989" s="102">
        <v>43213</v>
      </c>
      <c r="B989" t="s">
        <v>1484</v>
      </c>
      <c r="C989" t="s">
        <v>541</v>
      </c>
      <c r="D989" s="58">
        <v>808.05</v>
      </c>
      <c r="E989" t="s">
        <v>452</v>
      </c>
      <c r="F989">
        <v>3013</v>
      </c>
      <c r="G989" t="s">
        <v>676</v>
      </c>
      <c r="H989">
        <v>30.5</v>
      </c>
      <c r="I989">
        <v>259</v>
      </c>
      <c r="J989" t="s">
        <v>1157</v>
      </c>
      <c r="K989" t="s">
        <v>455</v>
      </c>
      <c r="L989" s="103">
        <v>99460</v>
      </c>
      <c r="M989">
        <v>0</v>
      </c>
      <c r="N989" t="s">
        <v>1569</v>
      </c>
      <c r="O989" t="s">
        <v>545</v>
      </c>
      <c r="P989" t="s">
        <v>458</v>
      </c>
      <c r="R989">
        <v>0</v>
      </c>
      <c r="S989" t="s">
        <v>459</v>
      </c>
      <c r="T989" t="s">
        <v>458</v>
      </c>
      <c r="U989" t="s">
        <v>460</v>
      </c>
      <c r="V989" t="s">
        <v>458</v>
      </c>
    </row>
    <row r="990" spans="1:22" x14ac:dyDescent="0.2">
      <c r="A990" s="102">
        <v>43213</v>
      </c>
      <c r="B990" t="s">
        <v>1484</v>
      </c>
      <c r="C990" t="s">
        <v>541</v>
      </c>
      <c r="D990" s="58">
        <v>808.05</v>
      </c>
      <c r="E990" t="s">
        <v>452</v>
      </c>
      <c r="F990">
        <v>3009</v>
      </c>
      <c r="G990" t="s">
        <v>481</v>
      </c>
      <c r="H990">
        <v>38.5</v>
      </c>
      <c r="I990">
        <v>259</v>
      </c>
      <c r="J990" t="s">
        <v>1157</v>
      </c>
      <c r="K990" t="s">
        <v>455</v>
      </c>
      <c r="L990" s="103">
        <v>120926</v>
      </c>
      <c r="M990">
        <v>0</v>
      </c>
      <c r="N990" t="s">
        <v>1570</v>
      </c>
      <c r="O990" t="s">
        <v>545</v>
      </c>
      <c r="P990" t="s">
        <v>458</v>
      </c>
      <c r="R990">
        <v>0</v>
      </c>
      <c r="S990" t="s">
        <v>459</v>
      </c>
      <c r="T990" t="s">
        <v>458</v>
      </c>
      <c r="U990" t="s">
        <v>460</v>
      </c>
      <c r="V990" t="s">
        <v>458</v>
      </c>
    </row>
    <row r="991" spans="1:22" x14ac:dyDescent="0.2">
      <c r="A991" s="102">
        <v>43220</v>
      </c>
      <c r="B991" t="s">
        <v>1484</v>
      </c>
      <c r="C991" t="s">
        <v>541</v>
      </c>
      <c r="D991" s="58">
        <v>808.05</v>
      </c>
      <c r="E991" t="s">
        <v>452</v>
      </c>
      <c r="F991">
        <v>3002</v>
      </c>
      <c r="G991" t="s">
        <v>731</v>
      </c>
      <c r="H991">
        <v>3</v>
      </c>
      <c r="I991">
        <v>259</v>
      </c>
      <c r="J991" t="s">
        <v>1157</v>
      </c>
      <c r="K991" t="s">
        <v>455</v>
      </c>
      <c r="L991" s="103">
        <v>169207</v>
      </c>
      <c r="M991">
        <v>0</v>
      </c>
      <c r="N991" t="s">
        <v>1571</v>
      </c>
      <c r="O991" t="s">
        <v>545</v>
      </c>
      <c r="P991" t="s">
        <v>458</v>
      </c>
      <c r="R991">
        <v>0</v>
      </c>
      <c r="S991" t="s">
        <v>459</v>
      </c>
      <c r="T991" t="s">
        <v>458</v>
      </c>
      <c r="U991" t="s">
        <v>460</v>
      </c>
      <c r="V991" t="s">
        <v>458</v>
      </c>
    </row>
    <row r="992" spans="1:22" x14ac:dyDescent="0.2">
      <c r="A992" s="102">
        <v>43220</v>
      </c>
      <c r="B992" t="s">
        <v>1484</v>
      </c>
      <c r="C992" t="s">
        <v>541</v>
      </c>
      <c r="D992" s="58">
        <v>808.05</v>
      </c>
      <c r="E992" t="s">
        <v>452</v>
      </c>
      <c r="F992">
        <v>3001</v>
      </c>
      <c r="G992" t="s">
        <v>462</v>
      </c>
      <c r="H992">
        <v>4</v>
      </c>
      <c r="I992">
        <v>259</v>
      </c>
      <c r="J992" t="s">
        <v>1157</v>
      </c>
      <c r="K992" t="s">
        <v>455</v>
      </c>
      <c r="L992" s="103">
        <v>308303</v>
      </c>
      <c r="M992">
        <v>0</v>
      </c>
      <c r="N992" t="s">
        <v>1572</v>
      </c>
      <c r="O992" t="s">
        <v>545</v>
      </c>
      <c r="P992" t="s">
        <v>458</v>
      </c>
      <c r="R992">
        <v>0</v>
      </c>
      <c r="S992" t="s">
        <v>459</v>
      </c>
      <c r="T992" t="s">
        <v>458</v>
      </c>
      <c r="U992" t="s">
        <v>460</v>
      </c>
      <c r="V992" t="s">
        <v>458</v>
      </c>
    </row>
    <row r="993" spans="1:22" x14ac:dyDescent="0.2">
      <c r="A993" s="102">
        <v>43220</v>
      </c>
      <c r="B993" t="s">
        <v>1484</v>
      </c>
      <c r="C993" t="s">
        <v>541</v>
      </c>
      <c r="D993" s="58">
        <v>808.05</v>
      </c>
      <c r="E993" t="s">
        <v>452</v>
      </c>
      <c r="F993">
        <v>3009</v>
      </c>
      <c r="G993" t="s">
        <v>481</v>
      </c>
      <c r="H993">
        <v>4</v>
      </c>
      <c r="I993">
        <v>259</v>
      </c>
      <c r="J993" t="s">
        <v>1157</v>
      </c>
      <c r="K993" t="s">
        <v>455</v>
      </c>
      <c r="L993" s="103">
        <v>120926</v>
      </c>
      <c r="M993">
        <v>0</v>
      </c>
      <c r="N993" t="s">
        <v>1573</v>
      </c>
      <c r="O993" t="s">
        <v>545</v>
      </c>
      <c r="P993" t="s">
        <v>458</v>
      </c>
      <c r="R993">
        <v>0</v>
      </c>
      <c r="S993" t="s">
        <v>459</v>
      </c>
      <c r="T993" t="s">
        <v>458</v>
      </c>
      <c r="U993" t="s">
        <v>460</v>
      </c>
      <c r="V993" t="s">
        <v>458</v>
      </c>
    </row>
    <row r="994" spans="1:22" x14ac:dyDescent="0.2">
      <c r="A994" s="102">
        <v>43220</v>
      </c>
      <c r="B994" t="s">
        <v>1484</v>
      </c>
      <c r="C994" t="s">
        <v>541</v>
      </c>
      <c r="D994" s="58">
        <v>808.05</v>
      </c>
      <c r="E994" t="s">
        <v>452</v>
      </c>
      <c r="F994">
        <v>3003</v>
      </c>
      <c r="G994" t="s">
        <v>474</v>
      </c>
      <c r="H994">
        <v>8</v>
      </c>
      <c r="I994">
        <v>259</v>
      </c>
      <c r="J994" t="s">
        <v>1157</v>
      </c>
      <c r="K994" t="s">
        <v>455</v>
      </c>
      <c r="L994" s="103">
        <v>177755</v>
      </c>
      <c r="M994">
        <v>0</v>
      </c>
      <c r="N994" t="s">
        <v>1574</v>
      </c>
      <c r="O994" t="s">
        <v>545</v>
      </c>
      <c r="P994" t="s">
        <v>458</v>
      </c>
      <c r="R994">
        <v>0</v>
      </c>
      <c r="S994" t="s">
        <v>459</v>
      </c>
      <c r="T994" t="s">
        <v>458</v>
      </c>
      <c r="U994" t="s">
        <v>460</v>
      </c>
      <c r="V994" t="s">
        <v>458</v>
      </c>
    </row>
    <row r="995" spans="1:22" x14ac:dyDescent="0.2">
      <c r="A995" s="102">
        <v>43220</v>
      </c>
      <c r="B995" t="s">
        <v>1484</v>
      </c>
      <c r="C995" t="s">
        <v>541</v>
      </c>
      <c r="D995" s="58">
        <v>808.05</v>
      </c>
      <c r="E995" t="s">
        <v>452</v>
      </c>
      <c r="F995">
        <v>3006</v>
      </c>
      <c r="G995" t="s">
        <v>736</v>
      </c>
      <c r="H995">
        <v>8</v>
      </c>
      <c r="I995">
        <v>259</v>
      </c>
      <c r="J995" t="s">
        <v>1157</v>
      </c>
      <c r="K995" t="s">
        <v>455</v>
      </c>
      <c r="L995" s="103">
        <v>143812</v>
      </c>
      <c r="M995">
        <v>0</v>
      </c>
      <c r="N995" t="s">
        <v>1575</v>
      </c>
      <c r="O995" t="s">
        <v>545</v>
      </c>
      <c r="P995" t="s">
        <v>458</v>
      </c>
      <c r="R995">
        <v>0</v>
      </c>
      <c r="S995" t="s">
        <v>459</v>
      </c>
      <c r="T995" t="s">
        <v>458</v>
      </c>
      <c r="U995" t="s">
        <v>460</v>
      </c>
      <c r="V995" t="s">
        <v>458</v>
      </c>
    </row>
    <row r="996" spans="1:22" x14ac:dyDescent="0.2">
      <c r="A996" s="102">
        <v>43220</v>
      </c>
      <c r="B996" t="s">
        <v>1484</v>
      </c>
      <c r="C996" t="s">
        <v>541</v>
      </c>
      <c r="D996" s="58">
        <v>808.05</v>
      </c>
      <c r="E996" t="s">
        <v>452</v>
      </c>
      <c r="F996">
        <v>3013</v>
      </c>
      <c r="G996" t="s">
        <v>676</v>
      </c>
      <c r="H996">
        <v>8</v>
      </c>
      <c r="I996">
        <v>259</v>
      </c>
      <c r="J996" t="s">
        <v>1157</v>
      </c>
      <c r="K996" t="s">
        <v>455</v>
      </c>
      <c r="L996" s="103">
        <v>99460</v>
      </c>
      <c r="M996">
        <v>0</v>
      </c>
      <c r="N996" t="s">
        <v>1576</v>
      </c>
      <c r="O996" t="s">
        <v>545</v>
      </c>
      <c r="P996" t="s">
        <v>458</v>
      </c>
      <c r="R996">
        <v>0</v>
      </c>
      <c r="S996" t="s">
        <v>459</v>
      </c>
      <c r="T996" t="s">
        <v>458</v>
      </c>
      <c r="U996" t="s">
        <v>460</v>
      </c>
      <c r="V996" t="s">
        <v>458</v>
      </c>
    </row>
    <row r="997" spans="1:22" x14ac:dyDescent="0.2">
      <c r="A997" s="102">
        <v>43221</v>
      </c>
      <c r="B997" t="s">
        <v>1484</v>
      </c>
      <c r="C997" t="s">
        <v>541</v>
      </c>
      <c r="D997" s="58">
        <v>808.05</v>
      </c>
      <c r="E997" t="s">
        <v>452</v>
      </c>
      <c r="F997">
        <v>3001</v>
      </c>
      <c r="G997" t="s">
        <v>462</v>
      </c>
      <c r="H997">
        <v>7</v>
      </c>
      <c r="I997">
        <v>259</v>
      </c>
      <c r="J997" t="s">
        <v>1157</v>
      </c>
      <c r="K997" t="s">
        <v>455</v>
      </c>
      <c r="L997" s="103">
        <v>308303</v>
      </c>
      <c r="M997">
        <v>0</v>
      </c>
      <c r="N997" t="s">
        <v>1577</v>
      </c>
      <c r="O997" t="s">
        <v>545</v>
      </c>
      <c r="P997" t="s">
        <v>458</v>
      </c>
      <c r="R997">
        <v>0</v>
      </c>
      <c r="S997" t="s">
        <v>459</v>
      </c>
      <c r="T997" t="s">
        <v>458</v>
      </c>
      <c r="U997" t="s">
        <v>460</v>
      </c>
      <c r="V997" t="s">
        <v>458</v>
      </c>
    </row>
    <row r="998" spans="1:22" x14ac:dyDescent="0.2">
      <c r="A998" s="102">
        <v>43221</v>
      </c>
      <c r="B998" t="s">
        <v>1484</v>
      </c>
      <c r="C998" t="s">
        <v>541</v>
      </c>
      <c r="D998" s="58">
        <v>808.05</v>
      </c>
      <c r="E998" t="s">
        <v>452</v>
      </c>
      <c r="F998">
        <v>3002</v>
      </c>
      <c r="G998" t="s">
        <v>731</v>
      </c>
      <c r="H998">
        <v>16</v>
      </c>
      <c r="I998">
        <v>259</v>
      </c>
      <c r="J998" t="s">
        <v>1157</v>
      </c>
      <c r="K998" t="s">
        <v>455</v>
      </c>
      <c r="L998" s="103">
        <v>169207</v>
      </c>
      <c r="M998">
        <v>0</v>
      </c>
      <c r="N998" t="s">
        <v>1578</v>
      </c>
      <c r="O998" t="s">
        <v>545</v>
      </c>
      <c r="P998" t="s">
        <v>458</v>
      </c>
      <c r="R998">
        <v>0</v>
      </c>
      <c r="S998" t="s">
        <v>459</v>
      </c>
      <c r="T998" t="s">
        <v>458</v>
      </c>
      <c r="U998" t="s">
        <v>460</v>
      </c>
      <c r="V998" t="s">
        <v>458</v>
      </c>
    </row>
    <row r="999" spans="1:22" x14ac:dyDescent="0.2">
      <c r="A999" s="102">
        <v>43221</v>
      </c>
      <c r="B999" t="s">
        <v>1484</v>
      </c>
      <c r="C999" t="s">
        <v>541</v>
      </c>
      <c r="D999" s="58">
        <v>808.05</v>
      </c>
      <c r="E999" t="s">
        <v>452</v>
      </c>
      <c r="F999">
        <v>3013</v>
      </c>
      <c r="G999" t="s">
        <v>676</v>
      </c>
      <c r="H999">
        <v>23</v>
      </c>
      <c r="I999">
        <v>259</v>
      </c>
      <c r="J999" t="s">
        <v>1157</v>
      </c>
      <c r="K999" t="s">
        <v>455</v>
      </c>
      <c r="L999" s="103">
        <v>99460</v>
      </c>
      <c r="M999">
        <v>0</v>
      </c>
      <c r="N999" t="s">
        <v>1579</v>
      </c>
      <c r="O999" t="s">
        <v>545</v>
      </c>
      <c r="P999" t="s">
        <v>458</v>
      </c>
      <c r="R999">
        <v>0</v>
      </c>
      <c r="S999" t="s">
        <v>459</v>
      </c>
      <c r="T999" t="s">
        <v>458</v>
      </c>
      <c r="U999" t="s">
        <v>460</v>
      </c>
      <c r="V999" t="s">
        <v>458</v>
      </c>
    </row>
    <row r="1000" spans="1:22" x14ac:dyDescent="0.2">
      <c r="A1000" s="102">
        <v>43221</v>
      </c>
      <c r="B1000" t="s">
        <v>1484</v>
      </c>
      <c r="C1000" t="s">
        <v>541</v>
      </c>
      <c r="D1000" s="58">
        <v>808.05</v>
      </c>
      <c r="E1000" t="s">
        <v>452</v>
      </c>
      <c r="F1000">
        <v>3008</v>
      </c>
      <c r="G1000" t="s">
        <v>550</v>
      </c>
      <c r="H1000">
        <v>23</v>
      </c>
      <c r="I1000">
        <v>259</v>
      </c>
      <c r="J1000" t="s">
        <v>1157</v>
      </c>
      <c r="K1000" t="s">
        <v>455</v>
      </c>
      <c r="L1000" s="103">
        <v>150042</v>
      </c>
      <c r="M1000">
        <v>0</v>
      </c>
      <c r="N1000" t="s">
        <v>1580</v>
      </c>
      <c r="O1000" t="s">
        <v>545</v>
      </c>
      <c r="P1000" t="s">
        <v>458</v>
      </c>
      <c r="R1000">
        <v>0</v>
      </c>
      <c r="S1000" t="s">
        <v>459</v>
      </c>
      <c r="T1000" t="s">
        <v>458</v>
      </c>
      <c r="U1000" t="s">
        <v>460</v>
      </c>
      <c r="V1000" t="s">
        <v>458</v>
      </c>
    </row>
    <row r="1001" spans="1:22" x14ac:dyDescent="0.2">
      <c r="A1001" s="102">
        <v>43221</v>
      </c>
      <c r="B1001" t="s">
        <v>1484</v>
      </c>
      <c r="C1001" t="s">
        <v>541</v>
      </c>
      <c r="D1001" s="58">
        <v>808.05</v>
      </c>
      <c r="E1001" t="s">
        <v>452</v>
      </c>
      <c r="F1001">
        <v>3003</v>
      </c>
      <c r="G1001" t="s">
        <v>474</v>
      </c>
      <c r="H1001">
        <v>24</v>
      </c>
      <c r="I1001">
        <v>259</v>
      </c>
      <c r="J1001" t="s">
        <v>1157</v>
      </c>
      <c r="K1001" t="s">
        <v>455</v>
      </c>
      <c r="L1001" s="103">
        <v>177755</v>
      </c>
      <c r="M1001">
        <v>0</v>
      </c>
      <c r="N1001" t="s">
        <v>1581</v>
      </c>
      <c r="O1001" t="s">
        <v>545</v>
      </c>
      <c r="P1001" t="s">
        <v>458</v>
      </c>
      <c r="R1001">
        <v>0</v>
      </c>
      <c r="S1001" t="s">
        <v>459</v>
      </c>
      <c r="T1001" t="s">
        <v>458</v>
      </c>
      <c r="U1001" t="s">
        <v>460</v>
      </c>
      <c r="V1001" t="s">
        <v>458</v>
      </c>
    </row>
    <row r="1002" spans="1:22" x14ac:dyDescent="0.2">
      <c r="A1002" s="102">
        <v>43221</v>
      </c>
      <c r="B1002" t="s">
        <v>1484</v>
      </c>
      <c r="C1002" t="s">
        <v>541</v>
      </c>
      <c r="D1002" s="58">
        <v>808.05</v>
      </c>
      <c r="E1002" t="s">
        <v>452</v>
      </c>
      <c r="F1002">
        <v>3006</v>
      </c>
      <c r="G1002" t="s">
        <v>736</v>
      </c>
      <c r="H1002">
        <v>24</v>
      </c>
      <c r="I1002">
        <v>259</v>
      </c>
      <c r="J1002" t="s">
        <v>1157</v>
      </c>
      <c r="K1002" t="s">
        <v>455</v>
      </c>
      <c r="L1002" s="103">
        <v>143812</v>
      </c>
      <c r="M1002">
        <v>0</v>
      </c>
      <c r="N1002" t="s">
        <v>1582</v>
      </c>
      <c r="O1002" t="s">
        <v>545</v>
      </c>
      <c r="P1002" t="s">
        <v>458</v>
      </c>
      <c r="R1002">
        <v>0</v>
      </c>
      <c r="S1002" t="s">
        <v>459</v>
      </c>
      <c r="T1002" t="s">
        <v>458</v>
      </c>
      <c r="U1002" t="s">
        <v>460</v>
      </c>
      <c r="V1002" t="s">
        <v>458</v>
      </c>
    </row>
    <row r="1003" spans="1:22" x14ac:dyDescent="0.2">
      <c r="A1003" s="102">
        <v>43221</v>
      </c>
      <c r="B1003" t="s">
        <v>1484</v>
      </c>
      <c r="C1003" t="s">
        <v>541</v>
      </c>
      <c r="D1003" s="58">
        <v>808.05</v>
      </c>
      <c r="E1003" t="s">
        <v>452</v>
      </c>
      <c r="F1003">
        <v>3011</v>
      </c>
      <c r="G1003" t="s">
        <v>487</v>
      </c>
      <c r="H1003">
        <v>24</v>
      </c>
      <c r="I1003">
        <v>259</v>
      </c>
      <c r="J1003" t="s">
        <v>1157</v>
      </c>
      <c r="K1003" t="s">
        <v>455</v>
      </c>
      <c r="L1003" s="103">
        <v>115059</v>
      </c>
      <c r="M1003">
        <v>0</v>
      </c>
      <c r="N1003" t="s">
        <v>1583</v>
      </c>
      <c r="O1003" t="s">
        <v>545</v>
      </c>
      <c r="P1003" t="s">
        <v>458</v>
      </c>
      <c r="R1003">
        <v>0</v>
      </c>
      <c r="S1003" t="s">
        <v>459</v>
      </c>
      <c r="T1003" t="s">
        <v>458</v>
      </c>
      <c r="U1003" t="s">
        <v>460</v>
      </c>
      <c r="V1003" t="s">
        <v>458</v>
      </c>
    </row>
    <row r="1004" spans="1:22" x14ac:dyDescent="0.2">
      <c r="A1004" s="102">
        <v>43221</v>
      </c>
      <c r="B1004" t="s">
        <v>1484</v>
      </c>
      <c r="C1004" t="s">
        <v>541</v>
      </c>
      <c r="D1004" s="58">
        <v>808.05</v>
      </c>
      <c r="E1004" t="s">
        <v>452</v>
      </c>
      <c r="F1004">
        <v>3009</v>
      </c>
      <c r="G1004" t="s">
        <v>481</v>
      </c>
      <c r="H1004">
        <v>25.5</v>
      </c>
      <c r="I1004">
        <v>259</v>
      </c>
      <c r="J1004" t="s">
        <v>1157</v>
      </c>
      <c r="K1004" t="s">
        <v>455</v>
      </c>
      <c r="L1004" s="103">
        <v>120926</v>
      </c>
      <c r="M1004">
        <v>0</v>
      </c>
      <c r="N1004" t="s">
        <v>1584</v>
      </c>
      <c r="O1004" t="s">
        <v>545</v>
      </c>
      <c r="P1004" t="s">
        <v>458</v>
      </c>
      <c r="R1004">
        <v>0</v>
      </c>
      <c r="S1004" t="s">
        <v>459</v>
      </c>
      <c r="T1004" t="s">
        <v>458</v>
      </c>
      <c r="U1004" t="s">
        <v>460</v>
      </c>
      <c r="V1004" t="s">
        <v>458</v>
      </c>
    </row>
    <row r="1005" spans="1:22" x14ac:dyDescent="0.2">
      <c r="A1005" s="102">
        <v>43227</v>
      </c>
      <c r="B1005" t="s">
        <v>1484</v>
      </c>
      <c r="C1005" t="s">
        <v>541</v>
      </c>
      <c r="D1005" s="58">
        <v>808.05</v>
      </c>
      <c r="E1005" t="s">
        <v>452</v>
      </c>
      <c r="F1005">
        <v>3002</v>
      </c>
      <c r="G1005" t="s">
        <v>731</v>
      </c>
      <c r="H1005">
        <v>7</v>
      </c>
      <c r="I1005">
        <v>259</v>
      </c>
      <c r="J1005" t="s">
        <v>1157</v>
      </c>
      <c r="K1005" t="s">
        <v>455</v>
      </c>
      <c r="L1005" s="103">
        <v>169207</v>
      </c>
      <c r="M1005">
        <v>0</v>
      </c>
      <c r="N1005" t="s">
        <v>1585</v>
      </c>
      <c r="O1005" t="s">
        <v>545</v>
      </c>
      <c r="P1005" t="s">
        <v>458</v>
      </c>
      <c r="R1005">
        <v>0</v>
      </c>
      <c r="S1005" t="s">
        <v>459</v>
      </c>
      <c r="T1005" t="s">
        <v>458</v>
      </c>
      <c r="U1005" t="s">
        <v>460</v>
      </c>
      <c r="V1005" t="s">
        <v>458</v>
      </c>
    </row>
    <row r="1006" spans="1:22" x14ac:dyDescent="0.2">
      <c r="A1006" s="102">
        <v>43227</v>
      </c>
      <c r="B1006" t="s">
        <v>1484</v>
      </c>
      <c r="C1006" t="s">
        <v>541</v>
      </c>
      <c r="D1006" s="58">
        <v>808.05</v>
      </c>
      <c r="E1006" t="s">
        <v>452</v>
      </c>
      <c r="F1006">
        <v>3005</v>
      </c>
      <c r="G1006" t="s">
        <v>569</v>
      </c>
      <c r="H1006">
        <v>8</v>
      </c>
      <c r="I1006">
        <v>259</v>
      </c>
      <c r="J1006" t="s">
        <v>1157</v>
      </c>
      <c r="K1006" t="s">
        <v>455</v>
      </c>
      <c r="L1006" s="103">
        <v>165864</v>
      </c>
      <c r="M1006">
        <v>0</v>
      </c>
      <c r="N1006" t="s">
        <v>1586</v>
      </c>
      <c r="O1006" t="s">
        <v>545</v>
      </c>
      <c r="P1006" t="s">
        <v>458</v>
      </c>
      <c r="R1006">
        <v>0</v>
      </c>
      <c r="S1006" t="s">
        <v>459</v>
      </c>
      <c r="T1006" t="s">
        <v>458</v>
      </c>
      <c r="U1006" t="s">
        <v>460</v>
      </c>
      <c r="V1006" t="s">
        <v>458</v>
      </c>
    </row>
    <row r="1007" spans="1:22" x14ac:dyDescent="0.2">
      <c r="A1007" s="102">
        <v>43227</v>
      </c>
      <c r="B1007" t="s">
        <v>1484</v>
      </c>
      <c r="C1007" t="s">
        <v>541</v>
      </c>
      <c r="D1007" s="58">
        <v>808.05</v>
      </c>
      <c r="E1007" t="s">
        <v>452</v>
      </c>
      <c r="F1007">
        <v>3001</v>
      </c>
      <c r="G1007" t="s">
        <v>462</v>
      </c>
      <c r="H1007">
        <v>12</v>
      </c>
      <c r="I1007">
        <v>259</v>
      </c>
      <c r="J1007" t="s">
        <v>1157</v>
      </c>
      <c r="K1007" t="s">
        <v>455</v>
      </c>
      <c r="L1007" s="103">
        <v>308303</v>
      </c>
      <c r="M1007">
        <v>0</v>
      </c>
      <c r="N1007" t="s">
        <v>1587</v>
      </c>
      <c r="O1007" t="s">
        <v>545</v>
      </c>
      <c r="P1007" t="s">
        <v>458</v>
      </c>
      <c r="R1007">
        <v>0</v>
      </c>
      <c r="S1007" t="s">
        <v>459</v>
      </c>
      <c r="T1007" t="s">
        <v>458</v>
      </c>
      <c r="U1007" t="s">
        <v>460</v>
      </c>
      <c r="V1007" t="s">
        <v>458</v>
      </c>
    </row>
    <row r="1008" spans="1:22" x14ac:dyDescent="0.2">
      <c r="A1008" s="102">
        <v>43227</v>
      </c>
      <c r="B1008" t="s">
        <v>1484</v>
      </c>
      <c r="C1008" t="s">
        <v>541</v>
      </c>
      <c r="D1008" s="58">
        <v>808.05</v>
      </c>
      <c r="E1008" t="s">
        <v>452</v>
      </c>
      <c r="F1008">
        <v>3012</v>
      </c>
      <c r="G1008" t="s">
        <v>603</v>
      </c>
      <c r="H1008">
        <v>26</v>
      </c>
      <c r="I1008">
        <v>259</v>
      </c>
      <c r="J1008" t="s">
        <v>1157</v>
      </c>
      <c r="K1008" t="s">
        <v>455</v>
      </c>
      <c r="L1008" s="103">
        <v>109895</v>
      </c>
      <c r="M1008">
        <v>0</v>
      </c>
      <c r="N1008" t="s">
        <v>1588</v>
      </c>
      <c r="O1008" t="s">
        <v>545</v>
      </c>
      <c r="P1008" t="s">
        <v>458</v>
      </c>
      <c r="R1008">
        <v>0</v>
      </c>
      <c r="S1008" t="s">
        <v>459</v>
      </c>
      <c r="T1008" t="s">
        <v>458</v>
      </c>
      <c r="U1008" t="s">
        <v>460</v>
      </c>
      <c r="V1008" t="s">
        <v>458</v>
      </c>
    </row>
    <row r="1009" spans="1:22" x14ac:dyDescent="0.2">
      <c r="A1009" s="102">
        <v>43227</v>
      </c>
      <c r="B1009" t="s">
        <v>1484</v>
      </c>
      <c r="C1009" t="s">
        <v>541</v>
      </c>
      <c r="D1009" s="58">
        <v>808.05</v>
      </c>
      <c r="E1009" t="s">
        <v>452</v>
      </c>
      <c r="F1009">
        <v>3013</v>
      </c>
      <c r="G1009" t="s">
        <v>676</v>
      </c>
      <c r="H1009">
        <v>26</v>
      </c>
      <c r="I1009">
        <v>259</v>
      </c>
      <c r="J1009" t="s">
        <v>1157</v>
      </c>
      <c r="K1009" t="s">
        <v>455</v>
      </c>
      <c r="L1009" s="103">
        <v>99460</v>
      </c>
      <c r="M1009">
        <v>0</v>
      </c>
      <c r="N1009" t="s">
        <v>1589</v>
      </c>
      <c r="O1009" t="s">
        <v>545</v>
      </c>
      <c r="P1009" t="s">
        <v>458</v>
      </c>
      <c r="R1009">
        <v>0</v>
      </c>
      <c r="S1009" t="s">
        <v>459</v>
      </c>
      <c r="T1009" t="s">
        <v>458</v>
      </c>
      <c r="U1009" t="s">
        <v>460</v>
      </c>
      <c r="V1009" t="s">
        <v>458</v>
      </c>
    </row>
    <row r="1010" spans="1:22" x14ac:dyDescent="0.2">
      <c r="A1010" s="102">
        <v>43227</v>
      </c>
      <c r="B1010" t="s">
        <v>1484</v>
      </c>
      <c r="C1010" t="s">
        <v>541</v>
      </c>
      <c r="D1010" s="58">
        <v>808.05</v>
      </c>
      <c r="E1010" t="s">
        <v>452</v>
      </c>
      <c r="F1010">
        <v>3010</v>
      </c>
      <c r="G1010" t="s">
        <v>453</v>
      </c>
      <c r="H1010">
        <v>32</v>
      </c>
      <c r="I1010">
        <v>259</v>
      </c>
      <c r="J1010" t="s">
        <v>1157</v>
      </c>
      <c r="K1010" t="s">
        <v>455</v>
      </c>
      <c r="L1010" s="103">
        <v>121404</v>
      </c>
      <c r="M1010">
        <v>0</v>
      </c>
      <c r="N1010" t="s">
        <v>1590</v>
      </c>
      <c r="O1010" t="s">
        <v>545</v>
      </c>
      <c r="P1010" t="s">
        <v>458</v>
      </c>
      <c r="R1010">
        <v>0</v>
      </c>
      <c r="S1010" t="s">
        <v>459</v>
      </c>
      <c r="T1010" t="s">
        <v>458</v>
      </c>
      <c r="U1010" t="s">
        <v>460</v>
      </c>
      <c r="V1010" t="s">
        <v>458</v>
      </c>
    </row>
    <row r="1011" spans="1:22" x14ac:dyDescent="0.2">
      <c r="A1011" s="102">
        <v>43227</v>
      </c>
      <c r="B1011" t="s">
        <v>1484</v>
      </c>
      <c r="C1011" t="s">
        <v>541</v>
      </c>
      <c r="D1011" s="58">
        <v>808.05</v>
      </c>
      <c r="E1011" t="s">
        <v>452</v>
      </c>
      <c r="F1011">
        <v>3008</v>
      </c>
      <c r="G1011" t="s">
        <v>550</v>
      </c>
      <c r="H1011">
        <v>32</v>
      </c>
      <c r="I1011">
        <v>259</v>
      </c>
      <c r="J1011" t="s">
        <v>1157</v>
      </c>
      <c r="K1011" t="s">
        <v>455</v>
      </c>
      <c r="L1011" s="103">
        <v>150042</v>
      </c>
      <c r="M1011">
        <v>0</v>
      </c>
      <c r="N1011" t="s">
        <v>1591</v>
      </c>
      <c r="O1011" t="s">
        <v>545</v>
      </c>
      <c r="P1011" t="s">
        <v>458</v>
      </c>
      <c r="R1011">
        <v>0</v>
      </c>
      <c r="S1011" t="s">
        <v>459</v>
      </c>
      <c r="T1011" t="s">
        <v>458</v>
      </c>
      <c r="U1011" t="s">
        <v>460</v>
      </c>
      <c r="V1011" t="s">
        <v>458</v>
      </c>
    </row>
    <row r="1012" spans="1:22" x14ac:dyDescent="0.2">
      <c r="A1012" s="102">
        <v>43227</v>
      </c>
      <c r="B1012" t="s">
        <v>1484</v>
      </c>
      <c r="C1012" t="s">
        <v>541</v>
      </c>
      <c r="D1012" s="58">
        <v>808.05</v>
      </c>
      <c r="E1012" t="s">
        <v>452</v>
      </c>
      <c r="F1012">
        <v>3004</v>
      </c>
      <c r="G1012" t="s">
        <v>631</v>
      </c>
      <c r="H1012">
        <v>34</v>
      </c>
      <c r="I1012">
        <v>259</v>
      </c>
      <c r="J1012" t="s">
        <v>1157</v>
      </c>
      <c r="K1012" t="s">
        <v>455</v>
      </c>
      <c r="L1012" s="103">
        <v>150581</v>
      </c>
      <c r="M1012">
        <v>0</v>
      </c>
      <c r="N1012" t="s">
        <v>1592</v>
      </c>
      <c r="O1012" t="s">
        <v>545</v>
      </c>
      <c r="P1012" t="s">
        <v>458</v>
      </c>
      <c r="R1012">
        <v>0</v>
      </c>
      <c r="S1012" t="s">
        <v>459</v>
      </c>
      <c r="T1012" t="s">
        <v>458</v>
      </c>
      <c r="U1012" t="s">
        <v>460</v>
      </c>
      <c r="V1012" t="s">
        <v>458</v>
      </c>
    </row>
    <row r="1013" spans="1:22" x14ac:dyDescent="0.2">
      <c r="A1013" s="102">
        <v>43227</v>
      </c>
      <c r="B1013" t="s">
        <v>1484</v>
      </c>
      <c r="C1013" t="s">
        <v>541</v>
      </c>
      <c r="D1013" s="58">
        <v>808.05</v>
      </c>
      <c r="E1013" t="s">
        <v>452</v>
      </c>
      <c r="F1013">
        <v>3011</v>
      </c>
      <c r="G1013" t="s">
        <v>487</v>
      </c>
      <c r="H1013">
        <v>41</v>
      </c>
      <c r="I1013">
        <v>259</v>
      </c>
      <c r="J1013" t="s">
        <v>1157</v>
      </c>
      <c r="K1013" t="s">
        <v>455</v>
      </c>
      <c r="L1013" s="103">
        <v>115059</v>
      </c>
      <c r="M1013">
        <v>0</v>
      </c>
      <c r="N1013" t="s">
        <v>1593</v>
      </c>
      <c r="O1013" t="s">
        <v>545</v>
      </c>
      <c r="P1013" t="s">
        <v>458</v>
      </c>
      <c r="R1013">
        <v>0</v>
      </c>
      <c r="S1013" t="s">
        <v>459</v>
      </c>
      <c r="T1013" t="s">
        <v>458</v>
      </c>
      <c r="U1013" t="s">
        <v>460</v>
      </c>
      <c r="V1013" t="s">
        <v>458</v>
      </c>
    </row>
    <row r="1014" spans="1:22" x14ac:dyDescent="0.2">
      <c r="A1014" s="102">
        <v>43227</v>
      </c>
      <c r="B1014" t="s">
        <v>1484</v>
      </c>
      <c r="C1014" t="s">
        <v>541</v>
      </c>
      <c r="D1014" s="58">
        <v>808.05</v>
      </c>
      <c r="E1014" t="s">
        <v>452</v>
      </c>
      <c r="F1014">
        <v>3009</v>
      </c>
      <c r="G1014" t="s">
        <v>481</v>
      </c>
      <c r="H1014">
        <v>44</v>
      </c>
      <c r="I1014">
        <v>259</v>
      </c>
      <c r="J1014" t="s">
        <v>1157</v>
      </c>
      <c r="K1014" t="s">
        <v>455</v>
      </c>
      <c r="L1014" s="103">
        <v>120926</v>
      </c>
      <c r="M1014">
        <v>0</v>
      </c>
      <c r="N1014" t="s">
        <v>1594</v>
      </c>
      <c r="O1014" t="s">
        <v>545</v>
      </c>
      <c r="P1014" t="s">
        <v>458</v>
      </c>
      <c r="R1014">
        <v>0</v>
      </c>
      <c r="S1014" t="s">
        <v>459</v>
      </c>
      <c r="T1014" t="s">
        <v>458</v>
      </c>
      <c r="U1014" t="s">
        <v>460</v>
      </c>
      <c r="V1014" t="s">
        <v>458</v>
      </c>
    </row>
    <row r="1015" spans="1:22" x14ac:dyDescent="0.2">
      <c r="A1015" s="102">
        <v>43227</v>
      </c>
      <c r="B1015" t="s">
        <v>1484</v>
      </c>
      <c r="C1015" t="s">
        <v>541</v>
      </c>
      <c r="D1015" s="58">
        <v>808.05</v>
      </c>
      <c r="E1015" t="s">
        <v>452</v>
      </c>
      <c r="F1015">
        <v>3003</v>
      </c>
      <c r="G1015" t="s">
        <v>474</v>
      </c>
      <c r="H1015">
        <v>44.5</v>
      </c>
      <c r="I1015">
        <v>259</v>
      </c>
      <c r="J1015" t="s">
        <v>1157</v>
      </c>
      <c r="K1015" t="s">
        <v>455</v>
      </c>
      <c r="L1015" s="103">
        <v>177755</v>
      </c>
      <c r="M1015">
        <v>0</v>
      </c>
      <c r="N1015" t="s">
        <v>1595</v>
      </c>
      <c r="O1015" t="s">
        <v>545</v>
      </c>
      <c r="P1015" t="s">
        <v>458</v>
      </c>
      <c r="R1015">
        <v>0</v>
      </c>
      <c r="S1015" t="s">
        <v>459</v>
      </c>
      <c r="T1015" t="s">
        <v>458</v>
      </c>
      <c r="U1015" t="s">
        <v>460</v>
      </c>
      <c r="V1015" t="s">
        <v>458</v>
      </c>
    </row>
    <row r="1016" spans="1:22" x14ac:dyDescent="0.2">
      <c r="A1016" s="102">
        <v>43227</v>
      </c>
      <c r="B1016" t="s">
        <v>1484</v>
      </c>
      <c r="C1016" t="s">
        <v>541</v>
      </c>
      <c r="D1016" s="58">
        <v>808.05</v>
      </c>
      <c r="E1016" t="s">
        <v>452</v>
      </c>
      <c r="F1016">
        <v>3006</v>
      </c>
      <c r="G1016" t="s">
        <v>736</v>
      </c>
      <c r="H1016">
        <v>49</v>
      </c>
      <c r="I1016">
        <v>259</v>
      </c>
      <c r="J1016" t="s">
        <v>1157</v>
      </c>
      <c r="K1016" t="s">
        <v>455</v>
      </c>
      <c r="L1016" s="103">
        <v>143812</v>
      </c>
      <c r="M1016">
        <v>0</v>
      </c>
      <c r="N1016" t="s">
        <v>1596</v>
      </c>
      <c r="O1016" t="s">
        <v>545</v>
      </c>
      <c r="P1016" t="s">
        <v>458</v>
      </c>
      <c r="R1016">
        <v>0</v>
      </c>
      <c r="S1016" t="s">
        <v>459</v>
      </c>
      <c r="T1016" t="s">
        <v>458</v>
      </c>
      <c r="U1016" t="s">
        <v>460</v>
      </c>
      <c r="V1016" t="s">
        <v>458</v>
      </c>
    </row>
    <row r="1017" spans="1:22" x14ac:dyDescent="0.2">
      <c r="A1017" s="102">
        <v>43234</v>
      </c>
      <c r="B1017" t="s">
        <v>1484</v>
      </c>
      <c r="C1017" t="s">
        <v>541</v>
      </c>
      <c r="D1017" s="58">
        <v>808.05</v>
      </c>
      <c r="E1017" t="s">
        <v>452</v>
      </c>
      <c r="F1017">
        <v>3002</v>
      </c>
      <c r="G1017" t="s">
        <v>731</v>
      </c>
      <c r="H1017">
        <v>14</v>
      </c>
      <c r="I1017">
        <v>259</v>
      </c>
      <c r="J1017" t="s">
        <v>1157</v>
      </c>
      <c r="K1017" t="s">
        <v>455</v>
      </c>
      <c r="L1017" s="103">
        <v>169207</v>
      </c>
      <c r="M1017">
        <v>0</v>
      </c>
      <c r="N1017" t="s">
        <v>1597</v>
      </c>
      <c r="O1017" t="s">
        <v>545</v>
      </c>
      <c r="P1017" t="s">
        <v>458</v>
      </c>
      <c r="R1017">
        <v>0</v>
      </c>
      <c r="S1017" t="s">
        <v>459</v>
      </c>
      <c r="T1017" t="s">
        <v>458</v>
      </c>
      <c r="U1017" t="s">
        <v>460</v>
      </c>
      <c r="V1017" t="s">
        <v>458</v>
      </c>
    </row>
    <row r="1018" spans="1:22" x14ac:dyDescent="0.2">
      <c r="A1018" s="102">
        <v>43234</v>
      </c>
      <c r="B1018" t="s">
        <v>1484</v>
      </c>
      <c r="C1018" t="s">
        <v>541</v>
      </c>
      <c r="D1018" s="58">
        <v>808.05</v>
      </c>
      <c r="E1018" t="s">
        <v>452</v>
      </c>
      <c r="F1018">
        <v>3001</v>
      </c>
      <c r="G1018" t="s">
        <v>462</v>
      </c>
      <c r="H1018">
        <v>16</v>
      </c>
      <c r="I1018">
        <v>259</v>
      </c>
      <c r="J1018" t="s">
        <v>1157</v>
      </c>
      <c r="K1018" t="s">
        <v>455</v>
      </c>
      <c r="L1018" s="103">
        <v>308303</v>
      </c>
      <c r="M1018">
        <v>0</v>
      </c>
      <c r="N1018" t="s">
        <v>1598</v>
      </c>
      <c r="O1018" t="s">
        <v>545</v>
      </c>
      <c r="P1018" t="s">
        <v>458</v>
      </c>
      <c r="R1018">
        <v>0</v>
      </c>
      <c r="S1018" t="s">
        <v>459</v>
      </c>
      <c r="T1018" t="s">
        <v>458</v>
      </c>
      <c r="U1018" t="s">
        <v>460</v>
      </c>
      <c r="V1018" t="s">
        <v>458</v>
      </c>
    </row>
    <row r="1019" spans="1:22" x14ac:dyDescent="0.2">
      <c r="A1019" s="102">
        <v>43234</v>
      </c>
      <c r="B1019" t="s">
        <v>1484</v>
      </c>
      <c r="C1019" t="s">
        <v>541</v>
      </c>
      <c r="D1019" s="58">
        <v>808.05</v>
      </c>
      <c r="E1019" t="s">
        <v>452</v>
      </c>
      <c r="F1019">
        <v>3006</v>
      </c>
      <c r="G1019" t="s">
        <v>736</v>
      </c>
      <c r="H1019">
        <v>20</v>
      </c>
      <c r="I1019">
        <v>259</v>
      </c>
      <c r="J1019" t="s">
        <v>1157</v>
      </c>
      <c r="K1019" t="s">
        <v>455</v>
      </c>
      <c r="L1019" s="103">
        <v>143812</v>
      </c>
      <c r="M1019">
        <v>0</v>
      </c>
      <c r="N1019" t="s">
        <v>1599</v>
      </c>
      <c r="O1019" t="s">
        <v>545</v>
      </c>
      <c r="P1019" t="s">
        <v>458</v>
      </c>
      <c r="R1019">
        <v>0</v>
      </c>
      <c r="S1019" t="s">
        <v>459</v>
      </c>
      <c r="T1019" t="s">
        <v>458</v>
      </c>
      <c r="U1019" t="s">
        <v>460</v>
      </c>
      <c r="V1019" t="s">
        <v>458</v>
      </c>
    </row>
    <row r="1020" spans="1:22" x14ac:dyDescent="0.2">
      <c r="A1020" s="102">
        <v>43234</v>
      </c>
      <c r="B1020" t="s">
        <v>1484</v>
      </c>
      <c r="C1020" t="s">
        <v>541</v>
      </c>
      <c r="D1020" s="58">
        <v>808.05</v>
      </c>
      <c r="E1020" t="s">
        <v>452</v>
      </c>
      <c r="F1020">
        <v>3010</v>
      </c>
      <c r="G1020" t="s">
        <v>453</v>
      </c>
      <c r="H1020">
        <v>24</v>
      </c>
      <c r="I1020">
        <v>259</v>
      </c>
      <c r="J1020" t="s">
        <v>1157</v>
      </c>
      <c r="K1020" t="s">
        <v>455</v>
      </c>
      <c r="L1020" s="103">
        <v>121404</v>
      </c>
      <c r="M1020">
        <v>0</v>
      </c>
      <c r="N1020" t="s">
        <v>1600</v>
      </c>
      <c r="O1020" t="s">
        <v>545</v>
      </c>
      <c r="P1020" t="s">
        <v>458</v>
      </c>
      <c r="R1020">
        <v>0</v>
      </c>
      <c r="S1020" t="s">
        <v>459</v>
      </c>
      <c r="T1020" t="s">
        <v>458</v>
      </c>
      <c r="U1020" t="s">
        <v>460</v>
      </c>
      <c r="V1020" t="s">
        <v>458</v>
      </c>
    </row>
    <row r="1021" spans="1:22" x14ac:dyDescent="0.2">
      <c r="A1021" s="102">
        <v>43234</v>
      </c>
      <c r="B1021" t="s">
        <v>1484</v>
      </c>
      <c r="C1021" t="s">
        <v>541</v>
      </c>
      <c r="D1021" s="58">
        <v>808.05</v>
      </c>
      <c r="E1021" t="s">
        <v>452</v>
      </c>
      <c r="F1021">
        <v>3012</v>
      </c>
      <c r="G1021" t="s">
        <v>603</v>
      </c>
      <c r="H1021">
        <v>28</v>
      </c>
      <c r="I1021">
        <v>259</v>
      </c>
      <c r="J1021" t="s">
        <v>1157</v>
      </c>
      <c r="K1021" t="s">
        <v>455</v>
      </c>
      <c r="L1021" s="103">
        <v>109895</v>
      </c>
      <c r="M1021">
        <v>0</v>
      </c>
      <c r="N1021" t="s">
        <v>1601</v>
      </c>
      <c r="O1021" t="s">
        <v>545</v>
      </c>
      <c r="P1021" t="s">
        <v>458</v>
      </c>
      <c r="R1021">
        <v>0</v>
      </c>
      <c r="S1021" t="s">
        <v>459</v>
      </c>
      <c r="T1021" t="s">
        <v>458</v>
      </c>
      <c r="U1021" t="s">
        <v>460</v>
      </c>
      <c r="V1021" t="s">
        <v>458</v>
      </c>
    </row>
    <row r="1022" spans="1:22" x14ac:dyDescent="0.2">
      <c r="A1022" s="102">
        <v>43234</v>
      </c>
      <c r="B1022" t="s">
        <v>1484</v>
      </c>
      <c r="C1022" t="s">
        <v>541</v>
      </c>
      <c r="D1022" s="58">
        <v>808.05</v>
      </c>
      <c r="E1022" t="s">
        <v>452</v>
      </c>
      <c r="F1022">
        <v>3003</v>
      </c>
      <c r="G1022" t="s">
        <v>474</v>
      </c>
      <c r="H1022">
        <v>28</v>
      </c>
      <c r="I1022">
        <v>259</v>
      </c>
      <c r="J1022" t="s">
        <v>1157</v>
      </c>
      <c r="K1022" t="s">
        <v>455</v>
      </c>
      <c r="L1022" s="103">
        <v>177755</v>
      </c>
      <c r="M1022">
        <v>0</v>
      </c>
      <c r="N1022" t="s">
        <v>1602</v>
      </c>
      <c r="O1022" t="s">
        <v>545</v>
      </c>
      <c r="P1022" t="s">
        <v>458</v>
      </c>
      <c r="R1022">
        <v>0</v>
      </c>
      <c r="S1022" t="s">
        <v>459</v>
      </c>
      <c r="T1022" t="s">
        <v>458</v>
      </c>
      <c r="U1022" t="s">
        <v>460</v>
      </c>
      <c r="V1022" t="s">
        <v>458</v>
      </c>
    </row>
    <row r="1023" spans="1:22" x14ac:dyDescent="0.2">
      <c r="A1023" s="102">
        <v>43234</v>
      </c>
      <c r="B1023" t="s">
        <v>1484</v>
      </c>
      <c r="C1023" t="s">
        <v>541</v>
      </c>
      <c r="D1023" s="58">
        <v>808.05</v>
      </c>
      <c r="E1023" t="s">
        <v>452</v>
      </c>
      <c r="F1023">
        <v>3011</v>
      </c>
      <c r="G1023" t="s">
        <v>487</v>
      </c>
      <c r="H1023">
        <v>32</v>
      </c>
      <c r="I1023">
        <v>259</v>
      </c>
      <c r="J1023" t="s">
        <v>1157</v>
      </c>
      <c r="K1023" t="s">
        <v>455</v>
      </c>
      <c r="L1023" s="103">
        <v>115059</v>
      </c>
      <c r="M1023">
        <v>0</v>
      </c>
      <c r="N1023" t="s">
        <v>1603</v>
      </c>
      <c r="O1023" t="s">
        <v>545</v>
      </c>
      <c r="P1023" t="s">
        <v>458</v>
      </c>
      <c r="R1023">
        <v>0</v>
      </c>
      <c r="S1023" t="s">
        <v>459</v>
      </c>
      <c r="T1023" t="s">
        <v>458</v>
      </c>
      <c r="U1023" t="s">
        <v>460</v>
      </c>
      <c r="V1023" t="s">
        <v>458</v>
      </c>
    </row>
    <row r="1024" spans="1:22" x14ac:dyDescent="0.2">
      <c r="A1024" s="102">
        <v>43234</v>
      </c>
      <c r="B1024" t="s">
        <v>1484</v>
      </c>
      <c r="C1024" t="s">
        <v>541</v>
      </c>
      <c r="D1024" s="58">
        <v>808.05</v>
      </c>
      <c r="E1024" t="s">
        <v>452</v>
      </c>
      <c r="F1024">
        <v>3009</v>
      </c>
      <c r="G1024" t="s">
        <v>481</v>
      </c>
      <c r="H1024">
        <v>40</v>
      </c>
      <c r="I1024">
        <v>259</v>
      </c>
      <c r="J1024" t="s">
        <v>1157</v>
      </c>
      <c r="K1024" t="s">
        <v>455</v>
      </c>
      <c r="L1024" s="103">
        <v>120926</v>
      </c>
      <c r="M1024">
        <v>0</v>
      </c>
      <c r="N1024" t="s">
        <v>1604</v>
      </c>
      <c r="O1024" t="s">
        <v>545</v>
      </c>
      <c r="P1024" t="s">
        <v>458</v>
      </c>
      <c r="R1024">
        <v>0</v>
      </c>
      <c r="S1024" t="s">
        <v>459</v>
      </c>
      <c r="T1024" t="s">
        <v>458</v>
      </c>
      <c r="U1024" t="s">
        <v>460</v>
      </c>
      <c r="V1024" t="s">
        <v>458</v>
      </c>
    </row>
    <row r="1025" spans="1:22" x14ac:dyDescent="0.2">
      <c r="A1025" s="102">
        <v>43241</v>
      </c>
      <c r="B1025" t="s">
        <v>1484</v>
      </c>
      <c r="C1025" t="s">
        <v>541</v>
      </c>
      <c r="D1025" s="58">
        <v>808.05</v>
      </c>
      <c r="E1025" t="s">
        <v>452</v>
      </c>
      <c r="F1025">
        <v>3002</v>
      </c>
      <c r="G1025" t="s">
        <v>731</v>
      </c>
      <c r="H1025">
        <v>7</v>
      </c>
      <c r="I1025">
        <v>259</v>
      </c>
      <c r="J1025" t="s">
        <v>1157</v>
      </c>
      <c r="K1025" t="s">
        <v>455</v>
      </c>
      <c r="L1025" s="103">
        <v>169207</v>
      </c>
      <c r="M1025">
        <v>0</v>
      </c>
      <c r="N1025" t="s">
        <v>1605</v>
      </c>
      <c r="O1025" t="s">
        <v>545</v>
      </c>
      <c r="P1025" t="s">
        <v>458</v>
      </c>
      <c r="R1025">
        <v>0</v>
      </c>
      <c r="S1025" t="s">
        <v>459</v>
      </c>
      <c r="T1025" t="s">
        <v>458</v>
      </c>
      <c r="U1025" t="s">
        <v>460</v>
      </c>
      <c r="V1025" t="s">
        <v>458</v>
      </c>
    </row>
    <row r="1026" spans="1:22" x14ac:dyDescent="0.2">
      <c r="A1026" s="102">
        <v>43241</v>
      </c>
      <c r="B1026" t="s">
        <v>1484</v>
      </c>
      <c r="C1026" t="s">
        <v>541</v>
      </c>
      <c r="D1026" s="58">
        <v>808.05</v>
      </c>
      <c r="E1026" t="s">
        <v>452</v>
      </c>
      <c r="F1026">
        <v>3001</v>
      </c>
      <c r="G1026" t="s">
        <v>462</v>
      </c>
      <c r="H1026">
        <v>12</v>
      </c>
      <c r="I1026">
        <v>259</v>
      </c>
      <c r="J1026" t="s">
        <v>1157</v>
      </c>
      <c r="K1026" t="s">
        <v>455</v>
      </c>
      <c r="L1026" s="103">
        <v>308303</v>
      </c>
      <c r="M1026">
        <v>0</v>
      </c>
      <c r="N1026" t="s">
        <v>1606</v>
      </c>
      <c r="O1026" t="s">
        <v>545</v>
      </c>
      <c r="P1026" t="s">
        <v>458</v>
      </c>
      <c r="R1026">
        <v>0</v>
      </c>
      <c r="S1026" t="s">
        <v>459</v>
      </c>
      <c r="T1026" t="s">
        <v>458</v>
      </c>
      <c r="U1026" t="s">
        <v>460</v>
      </c>
      <c r="V1026" t="s">
        <v>458</v>
      </c>
    </row>
    <row r="1027" spans="1:22" x14ac:dyDescent="0.2">
      <c r="A1027" s="102">
        <v>43241</v>
      </c>
      <c r="B1027" t="s">
        <v>1484</v>
      </c>
      <c r="C1027" t="s">
        <v>541</v>
      </c>
      <c r="D1027" s="58">
        <v>808.05</v>
      </c>
      <c r="E1027" t="s">
        <v>452</v>
      </c>
      <c r="F1027">
        <v>3011</v>
      </c>
      <c r="G1027" t="s">
        <v>487</v>
      </c>
      <c r="H1027">
        <v>26</v>
      </c>
      <c r="I1027">
        <v>259</v>
      </c>
      <c r="J1027" t="s">
        <v>1157</v>
      </c>
      <c r="K1027" t="s">
        <v>455</v>
      </c>
      <c r="L1027" s="103">
        <v>115059</v>
      </c>
      <c r="M1027">
        <v>0</v>
      </c>
      <c r="N1027" t="s">
        <v>1607</v>
      </c>
      <c r="O1027" t="s">
        <v>545</v>
      </c>
      <c r="P1027" t="s">
        <v>458</v>
      </c>
      <c r="R1027">
        <v>0</v>
      </c>
      <c r="S1027" t="s">
        <v>459</v>
      </c>
      <c r="T1027" t="s">
        <v>458</v>
      </c>
      <c r="U1027" t="s">
        <v>460</v>
      </c>
      <c r="V1027" t="s">
        <v>458</v>
      </c>
    </row>
    <row r="1028" spans="1:22" x14ac:dyDescent="0.2">
      <c r="A1028" s="102">
        <v>43241</v>
      </c>
      <c r="B1028" t="s">
        <v>1484</v>
      </c>
      <c r="C1028" t="s">
        <v>541</v>
      </c>
      <c r="D1028" s="58">
        <v>808.05</v>
      </c>
      <c r="E1028" t="s">
        <v>452</v>
      </c>
      <c r="F1028">
        <v>3006</v>
      </c>
      <c r="G1028" t="s">
        <v>736</v>
      </c>
      <c r="H1028">
        <v>39</v>
      </c>
      <c r="I1028">
        <v>259</v>
      </c>
      <c r="J1028" t="s">
        <v>1157</v>
      </c>
      <c r="K1028" t="s">
        <v>455</v>
      </c>
      <c r="L1028" s="103">
        <v>143812</v>
      </c>
      <c r="M1028">
        <v>0</v>
      </c>
      <c r="N1028" t="s">
        <v>1608</v>
      </c>
      <c r="O1028" t="s">
        <v>545</v>
      </c>
      <c r="P1028" t="s">
        <v>458</v>
      </c>
      <c r="R1028">
        <v>0</v>
      </c>
      <c r="S1028" t="s">
        <v>459</v>
      </c>
      <c r="T1028" t="s">
        <v>458</v>
      </c>
      <c r="U1028" t="s">
        <v>460</v>
      </c>
      <c r="V1028" t="s">
        <v>458</v>
      </c>
    </row>
    <row r="1029" spans="1:22" x14ac:dyDescent="0.2">
      <c r="A1029" s="102">
        <v>43241</v>
      </c>
      <c r="B1029" t="s">
        <v>1484</v>
      </c>
      <c r="C1029" t="s">
        <v>541</v>
      </c>
      <c r="D1029" s="58">
        <v>808.05</v>
      </c>
      <c r="E1029" t="s">
        <v>452</v>
      </c>
      <c r="F1029">
        <v>3009</v>
      </c>
      <c r="G1029" t="s">
        <v>481</v>
      </c>
      <c r="H1029">
        <v>47</v>
      </c>
      <c r="I1029">
        <v>259</v>
      </c>
      <c r="J1029" t="s">
        <v>1157</v>
      </c>
      <c r="K1029" t="s">
        <v>455</v>
      </c>
      <c r="L1029" s="103">
        <v>120926</v>
      </c>
      <c r="M1029">
        <v>0</v>
      </c>
      <c r="N1029" t="s">
        <v>1609</v>
      </c>
      <c r="O1029" t="s">
        <v>545</v>
      </c>
      <c r="P1029" t="s">
        <v>458</v>
      </c>
      <c r="R1029">
        <v>0</v>
      </c>
      <c r="S1029" t="s">
        <v>459</v>
      </c>
      <c r="T1029" t="s">
        <v>458</v>
      </c>
      <c r="U1029" t="s">
        <v>460</v>
      </c>
      <c r="V1029" t="s">
        <v>458</v>
      </c>
    </row>
    <row r="1030" spans="1:22" x14ac:dyDescent="0.2">
      <c r="A1030" s="102">
        <v>43241</v>
      </c>
      <c r="B1030" t="s">
        <v>1484</v>
      </c>
      <c r="C1030" t="s">
        <v>541</v>
      </c>
      <c r="D1030" s="58">
        <v>808.05</v>
      </c>
      <c r="E1030" t="s">
        <v>452</v>
      </c>
      <c r="F1030">
        <v>3003</v>
      </c>
      <c r="G1030" t="s">
        <v>474</v>
      </c>
      <c r="H1030">
        <v>47.5</v>
      </c>
      <c r="I1030">
        <v>259</v>
      </c>
      <c r="J1030" t="s">
        <v>1157</v>
      </c>
      <c r="K1030" t="s">
        <v>455</v>
      </c>
      <c r="L1030" s="103">
        <v>177755</v>
      </c>
      <c r="M1030">
        <v>0</v>
      </c>
      <c r="N1030" t="s">
        <v>1610</v>
      </c>
      <c r="O1030" t="s">
        <v>545</v>
      </c>
      <c r="P1030" t="s">
        <v>458</v>
      </c>
      <c r="R1030">
        <v>0</v>
      </c>
      <c r="S1030" t="s">
        <v>459</v>
      </c>
      <c r="T1030" t="s">
        <v>458</v>
      </c>
      <c r="U1030" t="s">
        <v>460</v>
      </c>
      <c r="V1030" t="s">
        <v>458</v>
      </c>
    </row>
    <row r="1031" spans="1:22" x14ac:dyDescent="0.2">
      <c r="A1031" s="102">
        <v>43248</v>
      </c>
      <c r="B1031" t="s">
        <v>1484</v>
      </c>
      <c r="C1031" t="s">
        <v>541</v>
      </c>
      <c r="D1031" s="58">
        <v>808.05</v>
      </c>
      <c r="E1031" t="s">
        <v>452</v>
      </c>
      <c r="F1031">
        <v>3001</v>
      </c>
      <c r="G1031" t="s">
        <v>462</v>
      </c>
      <c r="H1031">
        <v>2</v>
      </c>
      <c r="I1031">
        <v>259</v>
      </c>
      <c r="J1031" t="s">
        <v>1157</v>
      </c>
      <c r="K1031" t="s">
        <v>455</v>
      </c>
      <c r="L1031" s="103">
        <v>308303</v>
      </c>
      <c r="M1031">
        <v>0</v>
      </c>
      <c r="N1031" t="s">
        <v>1611</v>
      </c>
      <c r="O1031" t="s">
        <v>545</v>
      </c>
      <c r="P1031" t="s">
        <v>458</v>
      </c>
      <c r="R1031">
        <v>0</v>
      </c>
      <c r="S1031" t="s">
        <v>459</v>
      </c>
      <c r="T1031" t="s">
        <v>458</v>
      </c>
      <c r="U1031" t="s">
        <v>460</v>
      </c>
      <c r="V1031" t="s">
        <v>458</v>
      </c>
    </row>
    <row r="1032" spans="1:22" x14ac:dyDescent="0.2">
      <c r="A1032" s="102">
        <v>43248</v>
      </c>
      <c r="B1032" t="s">
        <v>1484</v>
      </c>
      <c r="C1032" t="s">
        <v>541</v>
      </c>
      <c r="D1032" s="58">
        <v>808.05</v>
      </c>
      <c r="E1032" t="s">
        <v>452</v>
      </c>
      <c r="F1032">
        <v>3011</v>
      </c>
      <c r="G1032" t="s">
        <v>487</v>
      </c>
      <c r="H1032">
        <v>8</v>
      </c>
      <c r="I1032">
        <v>259</v>
      </c>
      <c r="J1032" t="s">
        <v>1157</v>
      </c>
      <c r="K1032" t="s">
        <v>455</v>
      </c>
      <c r="L1032" s="103">
        <v>115059</v>
      </c>
      <c r="M1032">
        <v>0</v>
      </c>
      <c r="N1032" t="s">
        <v>1612</v>
      </c>
      <c r="O1032" t="s">
        <v>545</v>
      </c>
      <c r="P1032" t="s">
        <v>458</v>
      </c>
      <c r="R1032">
        <v>0</v>
      </c>
      <c r="S1032" t="s">
        <v>459</v>
      </c>
      <c r="T1032" t="s">
        <v>458</v>
      </c>
      <c r="U1032" t="s">
        <v>460</v>
      </c>
      <c r="V1032" t="s">
        <v>458</v>
      </c>
    </row>
    <row r="1033" spans="1:22" x14ac:dyDescent="0.2">
      <c r="A1033" s="102">
        <v>43248</v>
      </c>
      <c r="B1033" t="s">
        <v>1484</v>
      </c>
      <c r="C1033" t="s">
        <v>541</v>
      </c>
      <c r="D1033" s="58">
        <v>808.05</v>
      </c>
      <c r="E1033" t="s">
        <v>452</v>
      </c>
      <c r="F1033">
        <v>3013</v>
      </c>
      <c r="G1033" t="s">
        <v>676</v>
      </c>
      <c r="H1033">
        <v>8</v>
      </c>
      <c r="I1033">
        <v>259</v>
      </c>
      <c r="J1033" t="s">
        <v>1157</v>
      </c>
      <c r="K1033" t="s">
        <v>455</v>
      </c>
      <c r="L1033" s="103">
        <v>99460</v>
      </c>
      <c r="M1033">
        <v>0</v>
      </c>
      <c r="N1033" t="s">
        <v>1613</v>
      </c>
      <c r="O1033" t="s">
        <v>545</v>
      </c>
      <c r="P1033" t="s">
        <v>458</v>
      </c>
      <c r="R1033">
        <v>0</v>
      </c>
      <c r="S1033" t="s">
        <v>459</v>
      </c>
      <c r="T1033" t="s">
        <v>458</v>
      </c>
      <c r="U1033" t="s">
        <v>460</v>
      </c>
      <c r="V1033" t="s">
        <v>458</v>
      </c>
    </row>
    <row r="1034" spans="1:22" x14ac:dyDescent="0.2">
      <c r="A1034" s="102">
        <v>43248</v>
      </c>
      <c r="B1034" t="s">
        <v>1484</v>
      </c>
      <c r="C1034" t="s">
        <v>541</v>
      </c>
      <c r="D1034" s="58">
        <v>808.05</v>
      </c>
      <c r="E1034" t="s">
        <v>452</v>
      </c>
      <c r="F1034">
        <v>3003</v>
      </c>
      <c r="G1034" t="s">
        <v>474</v>
      </c>
      <c r="H1034">
        <v>14</v>
      </c>
      <c r="I1034">
        <v>259</v>
      </c>
      <c r="J1034" t="s">
        <v>1157</v>
      </c>
      <c r="K1034" t="s">
        <v>455</v>
      </c>
      <c r="L1034" s="103">
        <v>177755</v>
      </c>
      <c r="M1034">
        <v>0</v>
      </c>
      <c r="N1034" t="s">
        <v>1614</v>
      </c>
      <c r="O1034" t="s">
        <v>545</v>
      </c>
      <c r="P1034" t="s">
        <v>458</v>
      </c>
      <c r="R1034">
        <v>0</v>
      </c>
      <c r="S1034" t="s">
        <v>459</v>
      </c>
      <c r="T1034" t="s">
        <v>458</v>
      </c>
      <c r="U1034" t="s">
        <v>460</v>
      </c>
      <c r="V1034" t="s">
        <v>458</v>
      </c>
    </row>
    <row r="1035" spans="1:22" x14ac:dyDescent="0.2">
      <c r="A1035" s="102">
        <v>43255</v>
      </c>
      <c r="B1035" t="s">
        <v>1484</v>
      </c>
      <c r="C1035" t="s">
        <v>541</v>
      </c>
      <c r="D1035" s="58">
        <v>808.05</v>
      </c>
      <c r="E1035" t="s">
        <v>452</v>
      </c>
      <c r="F1035">
        <v>3001</v>
      </c>
      <c r="G1035" t="s">
        <v>462</v>
      </c>
      <c r="H1035">
        <v>11</v>
      </c>
      <c r="I1035">
        <v>259</v>
      </c>
      <c r="J1035" t="s">
        <v>1157</v>
      </c>
      <c r="K1035" t="s">
        <v>455</v>
      </c>
      <c r="L1035" s="103">
        <v>308303</v>
      </c>
      <c r="M1035">
        <v>0</v>
      </c>
      <c r="N1035" t="s">
        <v>1615</v>
      </c>
      <c r="O1035" t="s">
        <v>545</v>
      </c>
      <c r="P1035" t="s">
        <v>458</v>
      </c>
      <c r="R1035">
        <v>0</v>
      </c>
      <c r="S1035" t="s">
        <v>459</v>
      </c>
      <c r="T1035" t="s">
        <v>458</v>
      </c>
      <c r="U1035" t="s">
        <v>460</v>
      </c>
      <c r="V1035" t="s">
        <v>458</v>
      </c>
    </row>
    <row r="1036" spans="1:22" x14ac:dyDescent="0.2">
      <c r="A1036" s="102">
        <v>43255</v>
      </c>
      <c r="B1036" t="s">
        <v>1484</v>
      </c>
      <c r="C1036" t="s">
        <v>541</v>
      </c>
      <c r="D1036" s="58">
        <v>808.05</v>
      </c>
      <c r="E1036" t="s">
        <v>452</v>
      </c>
      <c r="F1036">
        <v>3011</v>
      </c>
      <c r="G1036" t="s">
        <v>487</v>
      </c>
      <c r="H1036">
        <v>12</v>
      </c>
      <c r="I1036">
        <v>259</v>
      </c>
      <c r="J1036" t="s">
        <v>1157</v>
      </c>
      <c r="K1036" t="s">
        <v>455</v>
      </c>
      <c r="L1036" s="103">
        <v>115059</v>
      </c>
      <c r="M1036">
        <v>0</v>
      </c>
      <c r="N1036" t="s">
        <v>1616</v>
      </c>
      <c r="O1036" t="s">
        <v>545</v>
      </c>
      <c r="P1036" t="s">
        <v>458</v>
      </c>
      <c r="R1036">
        <v>0</v>
      </c>
      <c r="S1036" t="s">
        <v>459</v>
      </c>
      <c r="T1036" t="s">
        <v>458</v>
      </c>
      <c r="U1036" t="s">
        <v>460</v>
      </c>
      <c r="V1036" t="s">
        <v>458</v>
      </c>
    </row>
    <row r="1037" spans="1:22" x14ac:dyDescent="0.2">
      <c r="A1037" s="102">
        <v>43255</v>
      </c>
      <c r="B1037" t="s">
        <v>1484</v>
      </c>
      <c r="C1037" t="s">
        <v>541</v>
      </c>
      <c r="D1037" s="58">
        <v>808.05</v>
      </c>
      <c r="E1037" t="s">
        <v>452</v>
      </c>
      <c r="F1037">
        <v>3006</v>
      </c>
      <c r="G1037" t="s">
        <v>736</v>
      </c>
      <c r="H1037">
        <v>22</v>
      </c>
      <c r="I1037">
        <v>259</v>
      </c>
      <c r="J1037" t="s">
        <v>1157</v>
      </c>
      <c r="K1037" t="s">
        <v>455</v>
      </c>
      <c r="L1037" s="103">
        <v>143812</v>
      </c>
      <c r="M1037">
        <v>0</v>
      </c>
      <c r="N1037" t="s">
        <v>1617</v>
      </c>
      <c r="O1037" t="s">
        <v>545</v>
      </c>
      <c r="P1037" t="s">
        <v>458</v>
      </c>
      <c r="R1037">
        <v>0</v>
      </c>
      <c r="S1037" t="s">
        <v>459</v>
      </c>
      <c r="T1037" t="s">
        <v>458</v>
      </c>
      <c r="U1037" t="s">
        <v>460</v>
      </c>
      <c r="V1037" t="s">
        <v>458</v>
      </c>
    </row>
    <row r="1038" spans="1:22" x14ac:dyDescent="0.2">
      <c r="A1038" s="102">
        <v>43255</v>
      </c>
      <c r="B1038" t="s">
        <v>1484</v>
      </c>
      <c r="C1038" t="s">
        <v>541</v>
      </c>
      <c r="D1038" s="58">
        <v>808.05</v>
      </c>
      <c r="E1038" t="s">
        <v>452</v>
      </c>
      <c r="F1038">
        <v>3002</v>
      </c>
      <c r="G1038" t="s">
        <v>731</v>
      </c>
      <c r="H1038">
        <v>23</v>
      </c>
      <c r="I1038">
        <v>259</v>
      </c>
      <c r="J1038" t="s">
        <v>1157</v>
      </c>
      <c r="K1038" t="s">
        <v>455</v>
      </c>
      <c r="L1038" s="103">
        <v>169207</v>
      </c>
      <c r="M1038">
        <v>0</v>
      </c>
      <c r="N1038" t="s">
        <v>1618</v>
      </c>
      <c r="O1038" t="s">
        <v>545</v>
      </c>
      <c r="P1038" t="s">
        <v>458</v>
      </c>
      <c r="R1038">
        <v>0</v>
      </c>
      <c r="S1038" t="s">
        <v>459</v>
      </c>
      <c r="T1038" t="s">
        <v>458</v>
      </c>
      <c r="U1038" t="s">
        <v>460</v>
      </c>
      <c r="V1038" t="s">
        <v>458</v>
      </c>
    </row>
    <row r="1039" spans="1:22" x14ac:dyDescent="0.2">
      <c r="A1039" s="102">
        <v>43255</v>
      </c>
      <c r="B1039" t="s">
        <v>1484</v>
      </c>
      <c r="C1039" t="s">
        <v>541</v>
      </c>
      <c r="D1039" s="58">
        <v>808.05</v>
      </c>
      <c r="E1039" t="s">
        <v>452</v>
      </c>
      <c r="F1039">
        <v>3003</v>
      </c>
      <c r="G1039" t="s">
        <v>474</v>
      </c>
      <c r="H1039">
        <v>36</v>
      </c>
      <c r="I1039">
        <v>259</v>
      </c>
      <c r="J1039" t="s">
        <v>1157</v>
      </c>
      <c r="K1039" t="s">
        <v>455</v>
      </c>
      <c r="L1039" s="103">
        <v>177755</v>
      </c>
      <c r="M1039">
        <v>0</v>
      </c>
      <c r="N1039" t="s">
        <v>1619</v>
      </c>
      <c r="O1039" t="s">
        <v>545</v>
      </c>
      <c r="P1039" t="s">
        <v>458</v>
      </c>
      <c r="R1039">
        <v>0</v>
      </c>
      <c r="S1039" t="s">
        <v>459</v>
      </c>
      <c r="T1039" t="s">
        <v>458</v>
      </c>
      <c r="U1039" t="s">
        <v>460</v>
      </c>
      <c r="V1039" t="s">
        <v>458</v>
      </c>
    </row>
    <row r="1040" spans="1:22" x14ac:dyDescent="0.2">
      <c r="A1040" s="102">
        <v>43262</v>
      </c>
      <c r="B1040" t="s">
        <v>1484</v>
      </c>
      <c r="C1040" t="s">
        <v>541</v>
      </c>
      <c r="D1040" s="58">
        <v>808.05</v>
      </c>
      <c r="E1040" t="s">
        <v>452</v>
      </c>
      <c r="F1040">
        <v>3001</v>
      </c>
      <c r="G1040" t="s">
        <v>462</v>
      </c>
      <c r="H1040">
        <v>12</v>
      </c>
      <c r="I1040">
        <v>259</v>
      </c>
      <c r="J1040" t="s">
        <v>1157</v>
      </c>
      <c r="K1040" t="s">
        <v>455</v>
      </c>
      <c r="L1040" s="103">
        <v>308303</v>
      </c>
      <c r="M1040">
        <v>0</v>
      </c>
      <c r="N1040" t="s">
        <v>1620</v>
      </c>
      <c r="O1040" t="s">
        <v>545</v>
      </c>
      <c r="P1040" t="s">
        <v>458</v>
      </c>
      <c r="R1040">
        <v>0</v>
      </c>
      <c r="S1040" t="s">
        <v>459</v>
      </c>
      <c r="T1040" t="s">
        <v>458</v>
      </c>
      <c r="U1040" t="s">
        <v>460</v>
      </c>
      <c r="V1040" t="s">
        <v>458</v>
      </c>
    </row>
    <row r="1041" spans="1:22" x14ac:dyDescent="0.2">
      <c r="A1041" s="102">
        <v>43262</v>
      </c>
      <c r="B1041" t="s">
        <v>1484</v>
      </c>
      <c r="C1041" t="s">
        <v>541</v>
      </c>
      <c r="D1041" s="58">
        <v>808.05</v>
      </c>
      <c r="E1041" t="s">
        <v>452</v>
      </c>
      <c r="F1041">
        <v>3013</v>
      </c>
      <c r="G1041" t="s">
        <v>676</v>
      </c>
      <c r="H1041">
        <v>20</v>
      </c>
      <c r="I1041">
        <v>259</v>
      </c>
      <c r="J1041" t="s">
        <v>1157</v>
      </c>
      <c r="K1041" t="s">
        <v>455</v>
      </c>
      <c r="L1041" s="103">
        <v>99460</v>
      </c>
      <c r="M1041">
        <v>0</v>
      </c>
      <c r="N1041" t="s">
        <v>1621</v>
      </c>
      <c r="O1041" t="s">
        <v>545</v>
      </c>
      <c r="P1041" t="s">
        <v>458</v>
      </c>
      <c r="R1041">
        <v>0</v>
      </c>
      <c r="S1041" t="s">
        <v>459</v>
      </c>
      <c r="T1041" t="s">
        <v>458</v>
      </c>
      <c r="U1041" t="s">
        <v>460</v>
      </c>
      <c r="V1041" t="s">
        <v>458</v>
      </c>
    </row>
    <row r="1042" spans="1:22" x14ac:dyDescent="0.2">
      <c r="A1042" s="102">
        <v>43262</v>
      </c>
      <c r="B1042" t="s">
        <v>1484</v>
      </c>
      <c r="C1042" t="s">
        <v>541</v>
      </c>
      <c r="D1042" s="58">
        <v>808.05</v>
      </c>
      <c r="E1042" t="s">
        <v>452</v>
      </c>
      <c r="F1042">
        <v>3003</v>
      </c>
      <c r="G1042" t="s">
        <v>474</v>
      </c>
      <c r="H1042">
        <v>24</v>
      </c>
      <c r="I1042">
        <v>259</v>
      </c>
      <c r="J1042" t="s">
        <v>1157</v>
      </c>
      <c r="K1042" t="s">
        <v>455</v>
      </c>
      <c r="L1042" s="103">
        <v>177755</v>
      </c>
      <c r="M1042">
        <v>0</v>
      </c>
      <c r="N1042" t="s">
        <v>1622</v>
      </c>
      <c r="O1042" t="s">
        <v>545</v>
      </c>
      <c r="P1042" t="s">
        <v>458</v>
      </c>
      <c r="R1042">
        <v>0</v>
      </c>
      <c r="S1042" t="s">
        <v>459</v>
      </c>
      <c r="T1042" t="s">
        <v>458</v>
      </c>
      <c r="U1042" t="s">
        <v>460</v>
      </c>
      <c r="V1042" t="s">
        <v>458</v>
      </c>
    </row>
    <row r="1043" spans="1:22" x14ac:dyDescent="0.2">
      <c r="A1043" s="102">
        <v>43262</v>
      </c>
      <c r="B1043" t="s">
        <v>1484</v>
      </c>
      <c r="C1043" t="s">
        <v>541</v>
      </c>
      <c r="D1043" s="58">
        <v>808.05</v>
      </c>
      <c r="E1043" t="s">
        <v>452</v>
      </c>
      <c r="F1043">
        <v>3009</v>
      </c>
      <c r="G1043" t="s">
        <v>481</v>
      </c>
      <c r="H1043">
        <v>29</v>
      </c>
      <c r="I1043">
        <v>259</v>
      </c>
      <c r="J1043" t="s">
        <v>1157</v>
      </c>
      <c r="K1043" t="s">
        <v>455</v>
      </c>
      <c r="L1043" s="103">
        <v>120926</v>
      </c>
      <c r="M1043">
        <v>0</v>
      </c>
      <c r="N1043" t="s">
        <v>1623</v>
      </c>
      <c r="O1043" t="s">
        <v>545</v>
      </c>
      <c r="P1043" t="s">
        <v>458</v>
      </c>
      <c r="R1043">
        <v>0</v>
      </c>
      <c r="S1043" t="s">
        <v>459</v>
      </c>
      <c r="T1043" t="s">
        <v>458</v>
      </c>
      <c r="U1043" t="s">
        <v>460</v>
      </c>
      <c r="V1043" t="s">
        <v>458</v>
      </c>
    </row>
    <row r="1044" spans="1:22" x14ac:dyDescent="0.2">
      <c r="A1044" s="102">
        <v>43262</v>
      </c>
      <c r="B1044" t="s">
        <v>1484</v>
      </c>
      <c r="C1044" t="s">
        <v>541</v>
      </c>
      <c r="D1044" s="58">
        <v>808.05</v>
      </c>
      <c r="E1044" t="s">
        <v>452</v>
      </c>
      <c r="F1044">
        <v>3011</v>
      </c>
      <c r="G1044" t="s">
        <v>487</v>
      </c>
      <c r="H1044">
        <v>32</v>
      </c>
      <c r="I1044">
        <v>259</v>
      </c>
      <c r="J1044" t="s">
        <v>1157</v>
      </c>
      <c r="K1044" t="s">
        <v>455</v>
      </c>
      <c r="L1044" s="103">
        <v>115059</v>
      </c>
      <c r="M1044">
        <v>0</v>
      </c>
      <c r="N1044" t="s">
        <v>1624</v>
      </c>
      <c r="O1044" t="s">
        <v>545</v>
      </c>
      <c r="P1044" t="s">
        <v>458</v>
      </c>
      <c r="R1044">
        <v>0</v>
      </c>
      <c r="S1044" t="s">
        <v>459</v>
      </c>
      <c r="T1044" t="s">
        <v>458</v>
      </c>
      <c r="U1044" t="s">
        <v>460</v>
      </c>
      <c r="V1044" t="s">
        <v>458</v>
      </c>
    </row>
    <row r="1045" spans="1:22" x14ac:dyDescent="0.2">
      <c r="A1045" s="102">
        <v>43262</v>
      </c>
      <c r="B1045" t="s">
        <v>1484</v>
      </c>
      <c r="C1045" t="s">
        <v>541</v>
      </c>
      <c r="D1045" s="58">
        <v>808.05</v>
      </c>
      <c r="E1045" t="s">
        <v>452</v>
      </c>
      <c r="F1045">
        <v>3006</v>
      </c>
      <c r="G1045" t="s">
        <v>736</v>
      </c>
      <c r="H1045">
        <v>36</v>
      </c>
      <c r="I1045">
        <v>259</v>
      </c>
      <c r="J1045" t="s">
        <v>1157</v>
      </c>
      <c r="K1045" t="s">
        <v>455</v>
      </c>
      <c r="L1045" s="103">
        <v>143812</v>
      </c>
      <c r="M1045">
        <v>0</v>
      </c>
      <c r="N1045" t="s">
        <v>1625</v>
      </c>
      <c r="O1045" t="s">
        <v>545</v>
      </c>
      <c r="P1045" t="s">
        <v>458</v>
      </c>
      <c r="R1045">
        <v>0</v>
      </c>
      <c r="S1045" t="s">
        <v>459</v>
      </c>
      <c r="T1045" t="s">
        <v>458</v>
      </c>
      <c r="U1045" t="s">
        <v>460</v>
      </c>
      <c r="V1045" t="s">
        <v>458</v>
      </c>
    </row>
    <row r="1046" spans="1:22" x14ac:dyDescent="0.2">
      <c r="A1046" s="102">
        <v>43269</v>
      </c>
      <c r="B1046" t="s">
        <v>1484</v>
      </c>
      <c r="C1046" t="s">
        <v>541</v>
      </c>
      <c r="D1046" s="58">
        <v>808.05</v>
      </c>
      <c r="E1046" t="s">
        <v>452</v>
      </c>
      <c r="F1046">
        <v>3001</v>
      </c>
      <c r="G1046" t="s">
        <v>462</v>
      </c>
      <c r="H1046">
        <v>7</v>
      </c>
      <c r="I1046">
        <v>259</v>
      </c>
      <c r="J1046" t="s">
        <v>1157</v>
      </c>
      <c r="K1046" t="s">
        <v>455</v>
      </c>
      <c r="L1046" s="103">
        <v>308303</v>
      </c>
      <c r="M1046">
        <v>0</v>
      </c>
      <c r="N1046" t="s">
        <v>1626</v>
      </c>
      <c r="O1046" t="s">
        <v>545</v>
      </c>
      <c r="P1046" t="s">
        <v>458</v>
      </c>
      <c r="R1046">
        <v>0</v>
      </c>
      <c r="S1046" t="s">
        <v>459</v>
      </c>
      <c r="T1046" t="s">
        <v>458</v>
      </c>
      <c r="U1046" t="s">
        <v>460</v>
      </c>
      <c r="V1046" t="s">
        <v>458</v>
      </c>
    </row>
    <row r="1047" spans="1:22" x14ac:dyDescent="0.2">
      <c r="A1047" s="102">
        <v>43269</v>
      </c>
      <c r="B1047" t="s">
        <v>1484</v>
      </c>
      <c r="C1047" t="s">
        <v>541</v>
      </c>
      <c r="D1047" s="58">
        <v>808.05</v>
      </c>
      <c r="E1047" t="s">
        <v>452</v>
      </c>
      <c r="F1047">
        <v>3004</v>
      </c>
      <c r="G1047" t="s">
        <v>631</v>
      </c>
      <c r="H1047">
        <v>16</v>
      </c>
      <c r="I1047">
        <v>259</v>
      </c>
      <c r="J1047" t="s">
        <v>1157</v>
      </c>
      <c r="K1047" t="s">
        <v>455</v>
      </c>
      <c r="L1047" s="103">
        <v>150581</v>
      </c>
      <c r="M1047">
        <v>0</v>
      </c>
      <c r="N1047" t="s">
        <v>1627</v>
      </c>
      <c r="O1047" t="s">
        <v>545</v>
      </c>
      <c r="P1047" t="s">
        <v>458</v>
      </c>
      <c r="R1047">
        <v>0</v>
      </c>
      <c r="S1047" t="s">
        <v>459</v>
      </c>
      <c r="T1047" t="s">
        <v>458</v>
      </c>
      <c r="U1047" t="s">
        <v>460</v>
      </c>
      <c r="V1047" t="s">
        <v>458</v>
      </c>
    </row>
    <row r="1048" spans="1:22" x14ac:dyDescent="0.2">
      <c r="A1048" s="102">
        <v>43269</v>
      </c>
      <c r="B1048" t="s">
        <v>1484</v>
      </c>
      <c r="C1048" t="s">
        <v>541</v>
      </c>
      <c r="D1048" s="58">
        <v>808.05</v>
      </c>
      <c r="E1048" t="s">
        <v>452</v>
      </c>
      <c r="F1048">
        <v>3009</v>
      </c>
      <c r="G1048" t="s">
        <v>481</v>
      </c>
      <c r="H1048">
        <v>20</v>
      </c>
      <c r="I1048">
        <v>259</v>
      </c>
      <c r="J1048" t="s">
        <v>1157</v>
      </c>
      <c r="K1048" t="s">
        <v>455</v>
      </c>
      <c r="L1048" s="103">
        <v>120926</v>
      </c>
      <c r="M1048">
        <v>0</v>
      </c>
      <c r="N1048" t="s">
        <v>1628</v>
      </c>
      <c r="O1048" t="s">
        <v>545</v>
      </c>
      <c r="P1048" t="s">
        <v>458</v>
      </c>
      <c r="R1048">
        <v>0</v>
      </c>
      <c r="S1048" t="s">
        <v>459</v>
      </c>
      <c r="T1048" t="s">
        <v>458</v>
      </c>
      <c r="U1048" t="s">
        <v>460</v>
      </c>
      <c r="V1048" t="s">
        <v>458</v>
      </c>
    </row>
    <row r="1049" spans="1:22" x14ac:dyDescent="0.2">
      <c r="A1049" s="102">
        <v>43269</v>
      </c>
      <c r="B1049" t="s">
        <v>1484</v>
      </c>
      <c r="C1049" t="s">
        <v>541</v>
      </c>
      <c r="D1049" s="58">
        <v>808.05</v>
      </c>
      <c r="E1049" t="s">
        <v>452</v>
      </c>
      <c r="F1049">
        <v>3006</v>
      </c>
      <c r="G1049" t="s">
        <v>736</v>
      </c>
      <c r="H1049">
        <v>30</v>
      </c>
      <c r="I1049">
        <v>259</v>
      </c>
      <c r="J1049" t="s">
        <v>1157</v>
      </c>
      <c r="K1049" t="s">
        <v>455</v>
      </c>
      <c r="L1049" s="103">
        <v>143812</v>
      </c>
      <c r="M1049">
        <v>0</v>
      </c>
      <c r="N1049" t="s">
        <v>1629</v>
      </c>
      <c r="O1049" t="s">
        <v>545</v>
      </c>
      <c r="P1049" t="s">
        <v>458</v>
      </c>
      <c r="R1049">
        <v>0</v>
      </c>
      <c r="S1049" t="s">
        <v>459</v>
      </c>
      <c r="T1049" t="s">
        <v>458</v>
      </c>
      <c r="U1049" t="s">
        <v>460</v>
      </c>
      <c r="V1049" t="s">
        <v>458</v>
      </c>
    </row>
    <row r="1050" spans="1:22" x14ac:dyDescent="0.2">
      <c r="A1050" s="102">
        <v>43276</v>
      </c>
      <c r="B1050" t="s">
        <v>1484</v>
      </c>
      <c r="C1050" t="s">
        <v>541</v>
      </c>
      <c r="D1050" s="58">
        <v>808.05</v>
      </c>
      <c r="E1050" t="s">
        <v>452</v>
      </c>
      <c r="F1050">
        <v>3005</v>
      </c>
      <c r="G1050" t="s">
        <v>569</v>
      </c>
      <c r="H1050">
        <v>4</v>
      </c>
      <c r="I1050">
        <v>259</v>
      </c>
      <c r="J1050" t="s">
        <v>1157</v>
      </c>
      <c r="K1050" t="s">
        <v>455</v>
      </c>
      <c r="L1050" s="103">
        <v>165864</v>
      </c>
      <c r="M1050">
        <v>0</v>
      </c>
      <c r="N1050" t="s">
        <v>1630</v>
      </c>
      <c r="O1050" t="s">
        <v>545</v>
      </c>
      <c r="P1050" t="s">
        <v>458</v>
      </c>
      <c r="R1050">
        <v>0</v>
      </c>
      <c r="S1050" t="s">
        <v>459</v>
      </c>
      <c r="T1050" t="s">
        <v>458</v>
      </c>
      <c r="U1050" t="s">
        <v>460</v>
      </c>
      <c r="V1050" t="s">
        <v>458</v>
      </c>
    </row>
    <row r="1051" spans="1:22" x14ac:dyDescent="0.2">
      <c r="A1051" s="102">
        <v>43276</v>
      </c>
      <c r="B1051" t="s">
        <v>1484</v>
      </c>
      <c r="C1051" t="s">
        <v>541</v>
      </c>
      <c r="D1051" s="58">
        <v>808.05</v>
      </c>
      <c r="E1051" t="s">
        <v>452</v>
      </c>
      <c r="F1051">
        <v>3006</v>
      </c>
      <c r="G1051" t="s">
        <v>736</v>
      </c>
      <c r="H1051">
        <v>8</v>
      </c>
      <c r="I1051">
        <v>259</v>
      </c>
      <c r="J1051" t="s">
        <v>1157</v>
      </c>
      <c r="K1051" t="s">
        <v>455</v>
      </c>
      <c r="L1051" s="103">
        <v>143812</v>
      </c>
      <c r="M1051">
        <v>0</v>
      </c>
      <c r="N1051" t="s">
        <v>1631</v>
      </c>
      <c r="O1051" t="s">
        <v>545</v>
      </c>
      <c r="P1051" t="s">
        <v>458</v>
      </c>
      <c r="R1051">
        <v>0</v>
      </c>
      <c r="S1051" t="s">
        <v>459</v>
      </c>
      <c r="T1051" t="s">
        <v>458</v>
      </c>
      <c r="U1051" t="s">
        <v>460</v>
      </c>
      <c r="V1051" t="s">
        <v>458</v>
      </c>
    </row>
    <row r="1052" spans="1:22" x14ac:dyDescent="0.2">
      <c r="A1052" s="102">
        <v>43276</v>
      </c>
      <c r="B1052" t="s">
        <v>1484</v>
      </c>
      <c r="C1052" t="s">
        <v>541</v>
      </c>
      <c r="D1052" s="58">
        <v>808.05</v>
      </c>
      <c r="E1052" t="s">
        <v>452</v>
      </c>
      <c r="F1052">
        <v>3007</v>
      </c>
      <c r="G1052" t="s">
        <v>605</v>
      </c>
      <c r="H1052">
        <v>11</v>
      </c>
      <c r="I1052">
        <v>259</v>
      </c>
      <c r="J1052" t="s">
        <v>1157</v>
      </c>
      <c r="K1052" t="s">
        <v>455</v>
      </c>
      <c r="L1052" s="103">
        <v>138968</v>
      </c>
      <c r="M1052">
        <v>0</v>
      </c>
      <c r="N1052" t="s">
        <v>1632</v>
      </c>
      <c r="O1052" t="s">
        <v>545</v>
      </c>
      <c r="P1052" t="s">
        <v>458</v>
      </c>
      <c r="R1052">
        <v>0</v>
      </c>
      <c r="S1052" t="s">
        <v>459</v>
      </c>
      <c r="T1052" t="s">
        <v>458</v>
      </c>
      <c r="U1052" t="s">
        <v>460</v>
      </c>
      <c r="V1052" t="s">
        <v>458</v>
      </c>
    </row>
    <row r="1053" spans="1:22" x14ac:dyDescent="0.2">
      <c r="A1053" s="102">
        <v>43276</v>
      </c>
      <c r="B1053" t="s">
        <v>1484</v>
      </c>
      <c r="C1053" t="s">
        <v>541</v>
      </c>
      <c r="D1053" s="58">
        <v>808.05</v>
      </c>
      <c r="E1053" t="s">
        <v>452</v>
      </c>
      <c r="F1053">
        <v>3001</v>
      </c>
      <c r="G1053" t="s">
        <v>462</v>
      </c>
      <c r="H1053">
        <v>13</v>
      </c>
      <c r="I1053">
        <v>259</v>
      </c>
      <c r="J1053" t="s">
        <v>1157</v>
      </c>
      <c r="K1053" t="s">
        <v>455</v>
      </c>
      <c r="L1053" s="103">
        <v>308303</v>
      </c>
      <c r="M1053">
        <v>0</v>
      </c>
      <c r="N1053" t="s">
        <v>1633</v>
      </c>
      <c r="O1053" t="s">
        <v>545</v>
      </c>
      <c r="P1053" t="s">
        <v>458</v>
      </c>
      <c r="R1053">
        <v>0</v>
      </c>
      <c r="S1053" t="s">
        <v>459</v>
      </c>
      <c r="T1053" t="s">
        <v>458</v>
      </c>
      <c r="U1053" t="s">
        <v>460</v>
      </c>
      <c r="V1053" t="s">
        <v>458</v>
      </c>
    </row>
    <row r="1054" spans="1:22" x14ac:dyDescent="0.2">
      <c r="A1054" s="102">
        <v>43276</v>
      </c>
      <c r="B1054" t="s">
        <v>1484</v>
      </c>
      <c r="C1054" t="s">
        <v>541</v>
      </c>
      <c r="D1054" s="58">
        <v>808.05</v>
      </c>
      <c r="E1054" t="s">
        <v>452</v>
      </c>
      <c r="F1054">
        <v>3013</v>
      </c>
      <c r="G1054" t="s">
        <v>676</v>
      </c>
      <c r="H1054">
        <v>21</v>
      </c>
      <c r="I1054">
        <v>259</v>
      </c>
      <c r="J1054" t="s">
        <v>1157</v>
      </c>
      <c r="K1054" t="s">
        <v>455</v>
      </c>
      <c r="L1054" s="103">
        <v>99460</v>
      </c>
      <c r="M1054">
        <v>0</v>
      </c>
      <c r="N1054" t="s">
        <v>1634</v>
      </c>
      <c r="O1054" t="s">
        <v>545</v>
      </c>
      <c r="P1054" t="s">
        <v>458</v>
      </c>
      <c r="R1054">
        <v>0</v>
      </c>
      <c r="S1054" t="s">
        <v>459</v>
      </c>
      <c r="T1054" t="s">
        <v>458</v>
      </c>
      <c r="U1054" t="s">
        <v>460</v>
      </c>
      <c r="V1054" t="s">
        <v>458</v>
      </c>
    </row>
    <row r="1055" spans="1:22" x14ac:dyDescent="0.2">
      <c r="A1055" s="102">
        <v>43283</v>
      </c>
      <c r="B1055" t="s">
        <v>1484</v>
      </c>
      <c r="C1055" t="s">
        <v>541</v>
      </c>
      <c r="D1055" s="58">
        <v>808.05</v>
      </c>
      <c r="E1055" t="s">
        <v>452</v>
      </c>
      <c r="F1055">
        <v>3001</v>
      </c>
      <c r="G1055" t="s">
        <v>462</v>
      </c>
      <c r="H1055">
        <v>7</v>
      </c>
      <c r="I1055">
        <v>259</v>
      </c>
      <c r="J1055" t="s">
        <v>1157</v>
      </c>
      <c r="K1055" t="s">
        <v>455</v>
      </c>
      <c r="L1055" s="103">
        <v>308303</v>
      </c>
      <c r="M1055">
        <v>0</v>
      </c>
      <c r="N1055" t="s">
        <v>1635</v>
      </c>
      <c r="O1055" t="s">
        <v>545</v>
      </c>
      <c r="P1055" t="s">
        <v>458</v>
      </c>
      <c r="R1055">
        <v>0</v>
      </c>
      <c r="S1055" t="s">
        <v>459</v>
      </c>
      <c r="T1055" t="s">
        <v>458</v>
      </c>
      <c r="U1055" t="s">
        <v>460</v>
      </c>
      <c r="V1055" t="s">
        <v>458</v>
      </c>
    </row>
    <row r="1056" spans="1:22" x14ac:dyDescent="0.2">
      <c r="A1056" s="102">
        <v>43283</v>
      </c>
      <c r="B1056" t="s">
        <v>1484</v>
      </c>
      <c r="C1056" t="s">
        <v>541</v>
      </c>
      <c r="D1056" s="58">
        <v>808.05</v>
      </c>
      <c r="E1056" t="s">
        <v>452</v>
      </c>
      <c r="F1056">
        <v>3012</v>
      </c>
      <c r="G1056" t="s">
        <v>603</v>
      </c>
      <c r="H1056">
        <v>18</v>
      </c>
      <c r="I1056">
        <v>259</v>
      </c>
      <c r="J1056" t="s">
        <v>1157</v>
      </c>
      <c r="K1056" t="s">
        <v>455</v>
      </c>
      <c r="L1056" s="103">
        <v>109895</v>
      </c>
      <c r="M1056">
        <v>0</v>
      </c>
      <c r="N1056" t="s">
        <v>1636</v>
      </c>
      <c r="O1056" t="s">
        <v>545</v>
      </c>
      <c r="P1056" t="s">
        <v>458</v>
      </c>
      <c r="R1056">
        <v>0</v>
      </c>
      <c r="S1056" t="s">
        <v>459</v>
      </c>
      <c r="T1056" t="s">
        <v>458</v>
      </c>
      <c r="U1056" t="s">
        <v>460</v>
      </c>
      <c r="V1056" t="s">
        <v>458</v>
      </c>
    </row>
    <row r="1057" spans="1:22" x14ac:dyDescent="0.2">
      <c r="A1057" s="102">
        <v>43283</v>
      </c>
      <c r="B1057" t="s">
        <v>1484</v>
      </c>
      <c r="C1057" t="s">
        <v>541</v>
      </c>
      <c r="D1057" s="58">
        <v>808.05</v>
      </c>
      <c r="E1057" t="s">
        <v>452</v>
      </c>
      <c r="F1057">
        <v>3009</v>
      </c>
      <c r="G1057" t="s">
        <v>481</v>
      </c>
      <c r="H1057">
        <v>21</v>
      </c>
      <c r="I1057">
        <v>259</v>
      </c>
      <c r="J1057" t="s">
        <v>1157</v>
      </c>
      <c r="K1057" t="s">
        <v>455</v>
      </c>
      <c r="L1057" s="103">
        <v>120926</v>
      </c>
      <c r="M1057">
        <v>0</v>
      </c>
      <c r="N1057" t="s">
        <v>1637</v>
      </c>
      <c r="O1057" t="s">
        <v>545</v>
      </c>
      <c r="P1057" t="s">
        <v>458</v>
      </c>
      <c r="R1057">
        <v>0</v>
      </c>
      <c r="S1057" t="s">
        <v>459</v>
      </c>
      <c r="T1057" t="s">
        <v>458</v>
      </c>
      <c r="U1057" t="s">
        <v>460</v>
      </c>
      <c r="V1057" t="s">
        <v>458</v>
      </c>
    </row>
    <row r="1058" spans="1:22" x14ac:dyDescent="0.2">
      <c r="A1058" s="102">
        <v>43283</v>
      </c>
      <c r="B1058" t="s">
        <v>1484</v>
      </c>
      <c r="C1058" t="s">
        <v>541</v>
      </c>
      <c r="D1058" s="58">
        <v>808.05</v>
      </c>
      <c r="E1058" t="s">
        <v>452</v>
      </c>
      <c r="F1058">
        <v>3004</v>
      </c>
      <c r="G1058" t="s">
        <v>631</v>
      </c>
      <c r="H1058">
        <v>25</v>
      </c>
      <c r="I1058">
        <v>259</v>
      </c>
      <c r="J1058" t="s">
        <v>1157</v>
      </c>
      <c r="K1058" t="s">
        <v>455</v>
      </c>
      <c r="L1058" s="103">
        <v>150581</v>
      </c>
      <c r="M1058">
        <v>0</v>
      </c>
      <c r="N1058" t="s">
        <v>1638</v>
      </c>
      <c r="O1058" t="s">
        <v>545</v>
      </c>
      <c r="P1058" t="s">
        <v>458</v>
      </c>
      <c r="R1058">
        <v>0</v>
      </c>
      <c r="S1058" t="s">
        <v>459</v>
      </c>
      <c r="T1058" t="s">
        <v>458</v>
      </c>
      <c r="U1058" t="s">
        <v>460</v>
      </c>
      <c r="V1058" t="s">
        <v>458</v>
      </c>
    </row>
    <row r="1059" spans="1:22" x14ac:dyDescent="0.2">
      <c r="A1059" s="102">
        <v>43283</v>
      </c>
      <c r="B1059" t="s">
        <v>1484</v>
      </c>
      <c r="C1059" t="s">
        <v>541</v>
      </c>
      <c r="D1059" s="58">
        <v>808.05</v>
      </c>
      <c r="E1059" t="s">
        <v>452</v>
      </c>
      <c r="F1059">
        <v>3011</v>
      </c>
      <c r="G1059" t="s">
        <v>487</v>
      </c>
      <c r="H1059">
        <v>26</v>
      </c>
      <c r="I1059">
        <v>259</v>
      </c>
      <c r="J1059" t="s">
        <v>1157</v>
      </c>
      <c r="K1059" t="s">
        <v>455</v>
      </c>
      <c r="L1059" s="103">
        <v>115059</v>
      </c>
      <c r="M1059">
        <v>0</v>
      </c>
      <c r="N1059" t="s">
        <v>1639</v>
      </c>
      <c r="O1059" t="s">
        <v>545</v>
      </c>
      <c r="P1059" t="s">
        <v>458</v>
      </c>
      <c r="R1059">
        <v>0</v>
      </c>
      <c r="S1059" t="s">
        <v>459</v>
      </c>
      <c r="T1059" t="s">
        <v>458</v>
      </c>
      <c r="U1059" t="s">
        <v>460</v>
      </c>
      <c r="V1059" t="s">
        <v>458</v>
      </c>
    </row>
    <row r="1060" spans="1:22" x14ac:dyDescent="0.2">
      <c r="A1060" s="102">
        <v>43283</v>
      </c>
      <c r="B1060" t="s">
        <v>1484</v>
      </c>
      <c r="C1060" t="s">
        <v>541</v>
      </c>
      <c r="D1060" s="58">
        <v>808.05</v>
      </c>
      <c r="E1060" t="s">
        <v>452</v>
      </c>
      <c r="F1060">
        <v>3006</v>
      </c>
      <c r="G1060" t="s">
        <v>736</v>
      </c>
      <c r="H1060">
        <v>29</v>
      </c>
      <c r="I1060">
        <v>259</v>
      </c>
      <c r="J1060" t="s">
        <v>1157</v>
      </c>
      <c r="K1060" t="s">
        <v>455</v>
      </c>
      <c r="L1060" s="103">
        <v>143812</v>
      </c>
      <c r="M1060">
        <v>0</v>
      </c>
      <c r="N1060" t="s">
        <v>1640</v>
      </c>
      <c r="O1060" t="s">
        <v>545</v>
      </c>
      <c r="P1060" t="s">
        <v>458</v>
      </c>
      <c r="R1060">
        <v>0</v>
      </c>
      <c r="S1060" t="s">
        <v>459</v>
      </c>
      <c r="T1060" t="s">
        <v>458</v>
      </c>
      <c r="U1060" t="s">
        <v>460</v>
      </c>
      <c r="V1060" t="s">
        <v>458</v>
      </c>
    </row>
    <row r="1061" spans="1:22" x14ac:dyDescent="0.2">
      <c r="A1061" s="102">
        <v>43283</v>
      </c>
      <c r="B1061" t="s">
        <v>1484</v>
      </c>
      <c r="C1061" t="s">
        <v>541</v>
      </c>
      <c r="D1061" s="58">
        <v>808.05</v>
      </c>
      <c r="E1061" t="s">
        <v>452</v>
      </c>
      <c r="F1061">
        <v>3005</v>
      </c>
      <c r="G1061" t="s">
        <v>569</v>
      </c>
      <c r="H1061">
        <v>32</v>
      </c>
      <c r="I1061">
        <v>259</v>
      </c>
      <c r="J1061" t="s">
        <v>1157</v>
      </c>
      <c r="K1061" t="s">
        <v>455</v>
      </c>
      <c r="L1061" s="103">
        <v>165864</v>
      </c>
      <c r="M1061">
        <v>0</v>
      </c>
      <c r="N1061" t="s">
        <v>1641</v>
      </c>
      <c r="O1061" t="s">
        <v>545</v>
      </c>
      <c r="P1061" t="s">
        <v>458</v>
      </c>
      <c r="R1061">
        <v>0</v>
      </c>
      <c r="S1061" t="s">
        <v>459</v>
      </c>
      <c r="T1061" t="s">
        <v>458</v>
      </c>
      <c r="U1061" t="s">
        <v>460</v>
      </c>
      <c r="V1061" t="s">
        <v>458</v>
      </c>
    </row>
    <row r="1062" spans="1:22" x14ac:dyDescent="0.2">
      <c r="A1062" s="102">
        <v>43283</v>
      </c>
      <c r="B1062" t="s">
        <v>1484</v>
      </c>
      <c r="C1062" t="s">
        <v>541</v>
      </c>
      <c r="D1062" s="58">
        <v>808.05</v>
      </c>
      <c r="E1062" t="s">
        <v>452</v>
      </c>
      <c r="F1062">
        <v>3013</v>
      </c>
      <c r="G1062" t="s">
        <v>676</v>
      </c>
      <c r="H1062">
        <v>40</v>
      </c>
      <c r="I1062">
        <v>259</v>
      </c>
      <c r="J1062" t="s">
        <v>1157</v>
      </c>
      <c r="K1062" t="s">
        <v>455</v>
      </c>
      <c r="L1062" s="103">
        <v>99460</v>
      </c>
      <c r="M1062">
        <v>0</v>
      </c>
      <c r="N1062" t="s">
        <v>1642</v>
      </c>
      <c r="O1062" t="s">
        <v>545</v>
      </c>
      <c r="P1062" t="s">
        <v>458</v>
      </c>
      <c r="R1062">
        <v>0</v>
      </c>
      <c r="S1062" t="s">
        <v>459</v>
      </c>
      <c r="T1062" t="s">
        <v>458</v>
      </c>
      <c r="U1062" t="s">
        <v>460</v>
      </c>
      <c r="V1062" t="s">
        <v>458</v>
      </c>
    </row>
    <row r="1063" spans="1:22" x14ac:dyDescent="0.2">
      <c r="A1063" s="102">
        <v>43283</v>
      </c>
      <c r="B1063" t="s">
        <v>1484</v>
      </c>
      <c r="C1063" t="s">
        <v>541</v>
      </c>
      <c r="D1063" s="58">
        <v>808.05</v>
      </c>
      <c r="E1063" t="s">
        <v>452</v>
      </c>
      <c r="F1063">
        <v>3010</v>
      </c>
      <c r="G1063" t="s">
        <v>453</v>
      </c>
      <c r="H1063">
        <v>50</v>
      </c>
      <c r="I1063">
        <v>259</v>
      </c>
      <c r="J1063" t="s">
        <v>1157</v>
      </c>
      <c r="K1063" t="s">
        <v>455</v>
      </c>
      <c r="L1063" s="103">
        <v>121404</v>
      </c>
      <c r="M1063">
        <v>0</v>
      </c>
      <c r="N1063" t="s">
        <v>1643</v>
      </c>
      <c r="O1063" t="s">
        <v>545</v>
      </c>
      <c r="P1063" t="s">
        <v>458</v>
      </c>
      <c r="R1063">
        <v>0</v>
      </c>
      <c r="S1063" t="s">
        <v>459</v>
      </c>
      <c r="T1063" t="s">
        <v>458</v>
      </c>
      <c r="U1063" t="s">
        <v>460</v>
      </c>
      <c r="V1063" t="s">
        <v>458</v>
      </c>
    </row>
    <row r="1064" spans="1:22" x14ac:dyDescent="0.2">
      <c r="A1064" s="102">
        <v>43283</v>
      </c>
      <c r="B1064" t="s">
        <v>1484</v>
      </c>
      <c r="C1064" t="s">
        <v>541</v>
      </c>
      <c r="D1064" s="58">
        <v>808.05</v>
      </c>
      <c r="E1064" t="s">
        <v>452</v>
      </c>
      <c r="F1064">
        <v>3003</v>
      </c>
      <c r="G1064" t="s">
        <v>474</v>
      </c>
      <c r="H1064">
        <v>54</v>
      </c>
      <c r="I1064">
        <v>259</v>
      </c>
      <c r="J1064" t="s">
        <v>1157</v>
      </c>
      <c r="K1064" t="s">
        <v>455</v>
      </c>
      <c r="L1064" s="103">
        <v>177755</v>
      </c>
      <c r="M1064">
        <v>0</v>
      </c>
      <c r="N1064" t="s">
        <v>1644</v>
      </c>
      <c r="O1064" t="s">
        <v>545</v>
      </c>
      <c r="P1064" t="s">
        <v>458</v>
      </c>
      <c r="R1064">
        <v>0</v>
      </c>
      <c r="S1064" t="s">
        <v>459</v>
      </c>
      <c r="T1064" t="s">
        <v>458</v>
      </c>
      <c r="U1064" t="s">
        <v>460</v>
      </c>
      <c r="V1064" t="s">
        <v>458</v>
      </c>
    </row>
    <row r="1065" spans="1:22" x14ac:dyDescent="0.2">
      <c r="A1065" s="102">
        <v>43290</v>
      </c>
      <c r="B1065" t="s">
        <v>1484</v>
      </c>
      <c r="C1065" t="s">
        <v>541</v>
      </c>
      <c r="D1065" s="58">
        <v>808.05</v>
      </c>
      <c r="E1065" t="s">
        <v>452</v>
      </c>
      <c r="F1065">
        <v>3006</v>
      </c>
      <c r="G1065" t="s">
        <v>736</v>
      </c>
      <c r="H1065">
        <v>4</v>
      </c>
      <c r="I1065">
        <v>259</v>
      </c>
      <c r="J1065" t="s">
        <v>1157</v>
      </c>
      <c r="K1065" t="s">
        <v>455</v>
      </c>
      <c r="L1065" s="103">
        <v>143812</v>
      </c>
      <c r="M1065">
        <v>0</v>
      </c>
      <c r="N1065" t="s">
        <v>1645</v>
      </c>
      <c r="O1065" t="s">
        <v>545</v>
      </c>
      <c r="P1065" t="s">
        <v>458</v>
      </c>
      <c r="R1065">
        <v>0</v>
      </c>
      <c r="S1065" t="s">
        <v>459</v>
      </c>
      <c r="T1065" t="s">
        <v>458</v>
      </c>
      <c r="U1065" t="s">
        <v>460</v>
      </c>
      <c r="V1065" t="s">
        <v>458</v>
      </c>
    </row>
    <row r="1066" spans="1:22" x14ac:dyDescent="0.2">
      <c r="A1066" s="102">
        <v>43290</v>
      </c>
      <c r="B1066" t="s">
        <v>1484</v>
      </c>
      <c r="C1066" t="s">
        <v>541</v>
      </c>
      <c r="D1066" s="58">
        <v>808.05</v>
      </c>
      <c r="E1066" t="s">
        <v>452</v>
      </c>
      <c r="F1066">
        <v>3001</v>
      </c>
      <c r="G1066" t="s">
        <v>462</v>
      </c>
      <c r="H1066">
        <v>5</v>
      </c>
      <c r="I1066">
        <v>259</v>
      </c>
      <c r="J1066" t="s">
        <v>1157</v>
      </c>
      <c r="K1066" t="s">
        <v>455</v>
      </c>
      <c r="L1066" s="103">
        <v>308303</v>
      </c>
      <c r="M1066">
        <v>0</v>
      </c>
      <c r="N1066" t="s">
        <v>1646</v>
      </c>
      <c r="O1066" t="s">
        <v>545</v>
      </c>
      <c r="P1066" t="s">
        <v>458</v>
      </c>
      <c r="R1066">
        <v>0</v>
      </c>
      <c r="S1066" t="s">
        <v>459</v>
      </c>
      <c r="T1066" t="s">
        <v>458</v>
      </c>
      <c r="U1066" t="s">
        <v>460</v>
      </c>
      <c r="V1066" t="s">
        <v>458</v>
      </c>
    </row>
    <row r="1067" spans="1:22" x14ac:dyDescent="0.2">
      <c r="A1067" s="102">
        <v>43290</v>
      </c>
      <c r="B1067" t="s">
        <v>1484</v>
      </c>
      <c r="C1067" t="s">
        <v>541</v>
      </c>
      <c r="D1067" s="58">
        <v>808.05</v>
      </c>
      <c r="E1067" t="s">
        <v>452</v>
      </c>
      <c r="F1067">
        <v>3012</v>
      </c>
      <c r="G1067" t="s">
        <v>603</v>
      </c>
      <c r="H1067">
        <v>8</v>
      </c>
      <c r="I1067">
        <v>259</v>
      </c>
      <c r="J1067" t="s">
        <v>1157</v>
      </c>
      <c r="K1067" t="s">
        <v>455</v>
      </c>
      <c r="L1067" s="103">
        <v>109895</v>
      </c>
      <c r="M1067">
        <v>0</v>
      </c>
      <c r="N1067" t="s">
        <v>1647</v>
      </c>
      <c r="O1067" t="s">
        <v>545</v>
      </c>
      <c r="P1067" t="s">
        <v>458</v>
      </c>
      <c r="R1067">
        <v>0</v>
      </c>
      <c r="S1067" t="s">
        <v>459</v>
      </c>
      <c r="T1067" t="s">
        <v>458</v>
      </c>
      <c r="U1067" t="s">
        <v>460</v>
      </c>
      <c r="V1067" t="s">
        <v>458</v>
      </c>
    </row>
    <row r="1068" spans="1:22" x14ac:dyDescent="0.2">
      <c r="A1068" s="102">
        <v>43290</v>
      </c>
      <c r="B1068" t="s">
        <v>1484</v>
      </c>
      <c r="C1068" t="s">
        <v>541</v>
      </c>
      <c r="D1068" s="58">
        <v>808.05</v>
      </c>
      <c r="E1068" t="s">
        <v>452</v>
      </c>
      <c r="F1068">
        <v>3005</v>
      </c>
      <c r="G1068" t="s">
        <v>569</v>
      </c>
      <c r="H1068">
        <v>28</v>
      </c>
      <c r="I1068">
        <v>259</v>
      </c>
      <c r="J1068" t="s">
        <v>1157</v>
      </c>
      <c r="K1068" t="s">
        <v>455</v>
      </c>
      <c r="L1068" s="103">
        <v>165864</v>
      </c>
      <c r="M1068">
        <v>0</v>
      </c>
      <c r="N1068" t="s">
        <v>1648</v>
      </c>
      <c r="O1068" t="s">
        <v>545</v>
      </c>
      <c r="P1068" t="s">
        <v>458</v>
      </c>
      <c r="R1068">
        <v>0</v>
      </c>
      <c r="S1068" t="s">
        <v>459</v>
      </c>
      <c r="T1068" t="s">
        <v>458</v>
      </c>
      <c r="U1068" t="s">
        <v>460</v>
      </c>
      <c r="V1068" t="s">
        <v>458</v>
      </c>
    </row>
    <row r="1069" spans="1:22" x14ac:dyDescent="0.2">
      <c r="A1069" s="102">
        <v>43290</v>
      </c>
      <c r="B1069" t="s">
        <v>1484</v>
      </c>
      <c r="C1069" t="s">
        <v>541</v>
      </c>
      <c r="D1069" s="58">
        <v>808.05</v>
      </c>
      <c r="E1069" t="s">
        <v>452</v>
      </c>
      <c r="F1069">
        <v>3010</v>
      </c>
      <c r="G1069" t="s">
        <v>453</v>
      </c>
      <c r="H1069">
        <v>38</v>
      </c>
      <c r="I1069">
        <v>259</v>
      </c>
      <c r="J1069" t="s">
        <v>1157</v>
      </c>
      <c r="K1069" t="s">
        <v>455</v>
      </c>
      <c r="L1069" s="103">
        <v>121404</v>
      </c>
      <c r="M1069">
        <v>0</v>
      </c>
      <c r="N1069" t="s">
        <v>1649</v>
      </c>
      <c r="O1069" t="s">
        <v>545</v>
      </c>
      <c r="P1069" t="s">
        <v>458</v>
      </c>
      <c r="R1069">
        <v>0</v>
      </c>
      <c r="S1069" t="s">
        <v>459</v>
      </c>
      <c r="T1069" t="s">
        <v>458</v>
      </c>
      <c r="U1069" t="s">
        <v>460</v>
      </c>
      <c r="V1069" t="s">
        <v>458</v>
      </c>
    </row>
    <row r="1070" spans="1:22" x14ac:dyDescent="0.2">
      <c r="A1070" s="102">
        <v>43290</v>
      </c>
      <c r="B1070" t="s">
        <v>1484</v>
      </c>
      <c r="C1070" t="s">
        <v>541</v>
      </c>
      <c r="D1070" s="58">
        <v>808.05</v>
      </c>
      <c r="E1070" t="s">
        <v>452</v>
      </c>
      <c r="F1070">
        <v>3003</v>
      </c>
      <c r="G1070" t="s">
        <v>474</v>
      </c>
      <c r="H1070">
        <v>51</v>
      </c>
      <c r="I1070">
        <v>259</v>
      </c>
      <c r="J1070" t="s">
        <v>1157</v>
      </c>
      <c r="K1070" t="s">
        <v>455</v>
      </c>
      <c r="L1070" s="103">
        <v>177755</v>
      </c>
      <c r="M1070">
        <v>0</v>
      </c>
      <c r="N1070" t="s">
        <v>1650</v>
      </c>
      <c r="O1070" t="s">
        <v>545</v>
      </c>
      <c r="P1070" t="s">
        <v>458</v>
      </c>
      <c r="R1070">
        <v>0</v>
      </c>
      <c r="S1070" t="s">
        <v>459</v>
      </c>
      <c r="T1070" t="s">
        <v>458</v>
      </c>
      <c r="U1070" t="s">
        <v>460</v>
      </c>
      <c r="V1070" t="s">
        <v>458</v>
      </c>
    </row>
    <row r="1071" spans="1:22" x14ac:dyDescent="0.2">
      <c r="A1071" s="102">
        <v>43297</v>
      </c>
      <c r="B1071" t="s">
        <v>1484</v>
      </c>
      <c r="C1071" t="s">
        <v>541</v>
      </c>
      <c r="D1071" s="58">
        <v>808.05</v>
      </c>
      <c r="E1071" t="s">
        <v>452</v>
      </c>
      <c r="F1071">
        <v>3009</v>
      </c>
      <c r="G1071" t="s">
        <v>481</v>
      </c>
      <c r="H1071">
        <v>2</v>
      </c>
      <c r="I1071">
        <v>259</v>
      </c>
      <c r="J1071" t="s">
        <v>1157</v>
      </c>
      <c r="K1071" t="s">
        <v>455</v>
      </c>
      <c r="L1071" s="103">
        <v>120926</v>
      </c>
      <c r="M1071">
        <v>0</v>
      </c>
      <c r="N1071" t="s">
        <v>1651</v>
      </c>
      <c r="O1071" t="s">
        <v>545</v>
      </c>
      <c r="P1071" t="s">
        <v>458</v>
      </c>
      <c r="R1071">
        <v>0</v>
      </c>
      <c r="S1071" t="s">
        <v>459</v>
      </c>
      <c r="T1071" t="s">
        <v>458</v>
      </c>
      <c r="U1071" t="s">
        <v>460</v>
      </c>
      <c r="V1071" t="s">
        <v>458</v>
      </c>
    </row>
    <row r="1072" spans="1:22" x14ac:dyDescent="0.2">
      <c r="A1072" s="102">
        <v>43297</v>
      </c>
      <c r="B1072" t="s">
        <v>1484</v>
      </c>
      <c r="C1072" t="s">
        <v>541</v>
      </c>
      <c r="D1072" s="58">
        <v>808.05</v>
      </c>
      <c r="E1072" t="s">
        <v>452</v>
      </c>
      <c r="F1072">
        <v>3001</v>
      </c>
      <c r="G1072" t="s">
        <v>462</v>
      </c>
      <c r="H1072">
        <v>5</v>
      </c>
      <c r="I1072">
        <v>259</v>
      </c>
      <c r="J1072" t="s">
        <v>1157</v>
      </c>
      <c r="K1072" t="s">
        <v>455</v>
      </c>
      <c r="L1072" s="103">
        <v>308303</v>
      </c>
      <c r="M1072">
        <v>0</v>
      </c>
      <c r="N1072" t="s">
        <v>1652</v>
      </c>
      <c r="O1072" t="s">
        <v>545</v>
      </c>
      <c r="P1072" t="s">
        <v>458</v>
      </c>
      <c r="R1072">
        <v>0</v>
      </c>
      <c r="S1072" t="s">
        <v>459</v>
      </c>
      <c r="T1072" t="s">
        <v>458</v>
      </c>
      <c r="U1072" t="s">
        <v>460</v>
      </c>
      <c r="V1072" t="s">
        <v>458</v>
      </c>
    </row>
    <row r="1073" spans="1:22" x14ac:dyDescent="0.2">
      <c r="A1073" s="102">
        <v>43297</v>
      </c>
      <c r="B1073" t="s">
        <v>1484</v>
      </c>
      <c r="C1073" t="s">
        <v>541</v>
      </c>
      <c r="D1073" s="58">
        <v>808.05</v>
      </c>
      <c r="E1073" t="s">
        <v>452</v>
      </c>
      <c r="F1073">
        <v>3008</v>
      </c>
      <c r="G1073" t="s">
        <v>550</v>
      </c>
      <c r="H1073">
        <v>8</v>
      </c>
      <c r="I1073">
        <v>259</v>
      </c>
      <c r="J1073" t="s">
        <v>1157</v>
      </c>
      <c r="K1073" t="s">
        <v>455</v>
      </c>
      <c r="L1073" s="103">
        <v>150042</v>
      </c>
      <c r="M1073">
        <v>0</v>
      </c>
      <c r="N1073" t="s">
        <v>1653</v>
      </c>
      <c r="O1073" t="s">
        <v>545</v>
      </c>
      <c r="P1073" t="s">
        <v>458</v>
      </c>
      <c r="R1073">
        <v>0</v>
      </c>
      <c r="S1073" t="s">
        <v>459</v>
      </c>
      <c r="T1073" t="s">
        <v>458</v>
      </c>
      <c r="U1073" t="s">
        <v>460</v>
      </c>
      <c r="V1073" t="s">
        <v>458</v>
      </c>
    </row>
    <row r="1074" spans="1:22" x14ac:dyDescent="0.2">
      <c r="A1074" s="102">
        <v>43297</v>
      </c>
      <c r="B1074" t="s">
        <v>1484</v>
      </c>
      <c r="C1074" t="s">
        <v>541</v>
      </c>
      <c r="D1074" s="58">
        <v>808.05</v>
      </c>
      <c r="E1074" t="s">
        <v>452</v>
      </c>
      <c r="F1074">
        <v>3012</v>
      </c>
      <c r="G1074" t="s">
        <v>603</v>
      </c>
      <c r="H1074">
        <v>19</v>
      </c>
      <c r="I1074">
        <v>259</v>
      </c>
      <c r="J1074" t="s">
        <v>1157</v>
      </c>
      <c r="K1074" t="s">
        <v>455</v>
      </c>
      <c r="L1074" s="103">
        <v>109895</v>
      </c>
      <c r="M1074">
        <v>0</v>
      </c>
      <c r="N1074" t="s">
        <v>1654</v>
      </c>
      <c r="O1074" t="s">
        <v>545</v>
      </c>
      <c r="P1074" t="s">
        <v>458</v>
      </c>
      <c r="R1074">
        <v>0</v>
      </c>
      <c r="S1074" t="s">
        <v>459</v>
      </c>
      <c r="T1074" t="s">
        <v>458</v>
      </c>
      <c r="U1074" t="s">
        <v>460</v>
      </c>
      <c r="V1074" t="s">
        <v>458</v>
      </c>
    </row>
    <row r="1075" spans="1:22" x14ac:dyDescent="0.2">
      <c r="A1075" s="102">
        <v>43297</v>
      </c>
      <c r="B1075" t="s">
        <v>1484</v>
      </c>
      <c r="C1075" t="s">
        <v>541</v>
      </c>
      <c r="D1075" s="58">
        <v>808.05</v>
      </c>
      <c r="E1075" t="s">
        <v>452</v>
      </c>
      <c r="F1075">
        <v>3004</v>
      </c>
      <c r="G1075" t="s">
        <v>631</v>
      </c>
      <c r="H1075">
        <v>20.5</v>
      </c>
      <c r="I1075">
        <v>259</v>
      </c>
      <c r="J1075" t="s">
        <v>1157</v>
      </c>
      <c r="K1075" t="s">
        <v>455</v>
      </c>
      <c r="L1075" s="103">
        <v>150581</v>
      </c>
      <c r="M1075">
        <v>0</v>
      </c>
      <c r="N1075" t="s">
        <v>1655</v>
      </c>
      <c r="O1075" t="s">
        <v>545</v>
      </c>
      <c r="P1075" t="s">
        <v>458</v>
      </c>
      <c r="R1075">
        <v>0</v>
      </c>
      <c r="S1075" t="s">
        <v>459</v>
      </c>
      <c r="T1075" t="s">
        <v>458</v>
      </c>
      <c r="U1075" t="s">
        <v>460</v>
      </c>
      <c r="V1075" t="s">
        <v>458</v>
      </c>
    </row>
    <row r="1076" spans="1:22" x14ac:dyDescent="0.2">
      <c r="A1076" s="102">
        <v>43297</v>
      </c>
      <c r="B1076" t="s">
        <v>1484</v>
      </c>
      <c r="C1076" t="s">
        <v>541</v>
      </c>
      <c r="D1076" s="58">
        <v>808.05</v>
      </c>
      <c r="E1076" t="s">
        <v>452</v>
      </c>
      <c r="F1076">
        <v>3005</v>
      </c>
      <c r="G1076" t="s">
        <v>569</v>
      </c>
      <c r="H1076">
        <v>30</v>
      </c>
      <c r="I1076">
        <v>259</v>
      </c>
      <c r="J1076" t="s">
        <v>1157</v>
      </c>
      <c r="K1076" t="s">
        <v>455</v>
      </c>
      <c r="L1076" s="103">
        <v>165864</v>
      </c>
      <c r="M1076">
        <v>0</v>
      </c>
      <c r="N1076" t="s">
        <v>1656</v>
      </c>
      <c r="O1076" t="s">
        <v>545</v>
      </c>
      <c r="P1076" t="s">
        <v>458</v>
      </c>
      <c r="R1076">
        <v>0</v>
      </c>
      <c r="S1076" t="s">
        <v>459</v>
      </c>
      <c r="T1076" t="s">
        <v>458</v>
      </c>
      <c r="U1076" t="s">
        <v>460</v>
      </c>
      <c r="V1076" t="s">
        <v>458</v>
      </c>
    </row>
    <row r="1077" spans="1:22" x14ac:dyDescent="0.2">
      <c r="A1077" s="102">
        <v>43297</v>
      </c>
      <c r="B1077" t="s">
        <v>1484</v>
      </c>
      <c r="C1077" t="s">
        <v>541</v>
      </c>
      <c r="D1077" s="58">
        <v>808.05</v>
      </c>
      <c r="E1077" t="s">
        <v>452</v>
      </c>
      <c r="F1077">
        <v>3011</v>
      </c>
      <c r="G1077" t="s">
        <v>487</v>
      </c>
      <c r="H1077">
        <v>34</v>
      </c>
      <c r="I1077">
        <v>259</v>
      </c>
      <c r="J1077" t="s">
        <v>1157</v>
      </c>
      <c r="K1077" t="s">
        <v>455</v>
      </c>
      <c r="L1077" s="103">
        <v>115059</v>
      </c>
      <c r="M1077">
        <v>0</v>
      </c>
      <c r="N1077" t="s">
        <v>1657</v>
      </c>
      <c r="O1077" t="s">
        <v>545</v>
      </c>
      <c r="P1077" t="s">
        <v>458</v>
      </c>
      <c r="R1077">
        <v>0</v>
      </c>
      <c r="S1077" t="s">
        <v>459</v>
      </c>
      <c r="T1077" t="s">
        <v>458</v>
      </c>
      <c r="U1077" t="s">
        <v>460</v>
      </c>
      <c r="V1077" t="s">
        <v>458</v>
      </c>
    </row>
    <row r="1078" spans="1:22" x14ac:dyDescent="0.2">
      <c r="A1078" s="102">
        <v>43297</v>
      </c>
      <c r="B1078" t="s">
        <v>1484</v>
      </c>
      <c r="C1078" t="s">
        <v>541</v>
      </c>
      <c r="D1078" s="58">
        <v>808.05</v>
      </c>
      <c r="E1078" t="s">
        <v>452</v>
      </c>
      <c r="F1078">
        <v>3003</v>
      </c>
      <c r="G1078" t="s">
        <v>474</v>
      </c>
      <c r="H1078">
        <v>42.5</v>
      </c>
      <c r="I1078">
        <v>259</v>
      </c>
      <c r="J1078" t="s">
        <v>1157</v>
      </c>
      <c r="K1078" t="s">
        <v>455</v>
      </c>
      <c r="L1078" s="103">
        <v>177755</v>
      </c>
      <c r="M1078">
        <v>0</v>
      </c>
      <c r="N1078" t="s">
        <v>1658</v>
      </c>
      <c r="O1078" t="s">
        <v>545</v>
      </c>
      <c r="P1078" t="s">
        <v>458</v>
      </c>
      <c r="R1078">
        <v>0</v>
      </c>
      <c r="S1078" t="s">
        <v>459</v>
      </c>
      <c r="T1078" t="s">
        <v>458</v>
      </c>
      <c r="U1078" t="s">
        <v>460</v>
      </c>
      <c r="V1078" t="s">
        <v>458</v>
      </c>
    </row>
    <row r="1079" spans="1:22" x14ac:dyDescent="0.2">
      <c r="A1079" s="102">
        <v>43297</v>
      </c>
      <c r="B1079" t="s">
        <v>1484</v>
      </c>
      <c r="C1079" t="s">
        <v>541</v>
      </c>
      <c r="D1079" s="58">
        <v>808.05</v>
      </c>
      <c r="E1079" t="s">
        <v>452</v>
      </c>
      <c r="F1079">
        <v>3009</v>
      </c>
      <c r="G1079" t="s">
        <v>481</v>
      </c>
      <c r="H1079">
        <v>44.5</v>
      </c>
      <c r="I1079">
        <v>259</v>
      </c>
      <c r="J1079" t="s">
        <v>1157</v>
      </c>
      <c r="K1079" t="s">
        <v>455</v>
      </c>
      <c r="L1079" s="103">
        <v>120926</v>
      </c>
      <c r="M1079">
        <v>0</v>
      </c>
      <c r="N1079" t="s">
        <v>1659</v>
      </c>
      <c r="O1079" t="s">
        <v>545</v>
      </c>
      <c r="P1079" t="s">
        <v>458</v>
      </c>
      <c r="R1079">
        <v>0</v>
      </c>
      <c r="S1079" t="s">
        <v>459</v>
      </c>
      <c r="T1079" t="s">
        <v>458</v>
      </c>
      <c r="U1079" t="s">
        <v>460</v>
      </c>
      <c r="V1079" t="s">
        <v>458</v>
      </c>
    </row>
    <row r="1080" spans="1:22" x14ac:dyDescent="0.2">
      <c r="A1080" s="102">
        <v>43297</v>
      </c>
      <c r="B1080" t="s">
        <v>1484</v>
      </c>
      <c r="C1080" t="s">
        <v>541</v>
      </c>
      <c r="D1080" s="58">
        <v>808.05</v>
      </c>
      <c r="E1080" t="s">
        <v>452</v>
      </c>
      <c r="F1080">
        <v>3010</v>
      </c>
      <c r="G1080" t="s">
        <v>453</v>
      </c>
      <c r="H1080">
        <v>46.5</v>
      </c>
      <c r="I1080">
        <v>259</v>
      </c>
      <c r="J1080" t="s">
        <v>1157</v>
      </c>
      <c r="K1080" t="s">
        <v>455</v>
      </c>
      <c r="L1080" s="103">
        <v>121404</v>
      </c>
      <c r="M1080">
        <v>0</v>
      </c>
      <c r="N1080" t="s">
        <v>1660</v>
      </c>
      <c r="O1080" t="s">
        <v>545</v>
      </c>
      <c r="P1080" t="s">
        <v>458</v>
      </c>
      <c r="R1080">
        <v>0</v>
      </c>
      <c r="S1080" t="s">
        <v>459</v>
      </c>
      <c r="T1080" t="s">
        <v>458</v>
      </c>
      <c r="U1080" t="s">
        <v>460</v>
      </c>
      <c r="V1080" t="s">
        <v>458</v>
      </c>
    </row>
    <row r="1081" spans="1:22" x14ac:dyDescent="0.2">
      <c r="A1081" s="102">
        <v>43297</v>
      </c>
      <c r="B1081" t="s">
        <v>1484</v>
      </c>
      <c r="C1081" t="s">
        <v>541</v>
      </c>
      <c r="D1081" s="58">
        <v>808.05</v>
      </c>
      <c r="E1081" t="s">
        <v>452</v>
      </c>
      <c r="F1081">
        <v>3006</v>
      </c>
      <c r="G1081" t="s">
        <v>736</v>
      </c>
      <c r="H1081">
        <v>48</v>
      </c>
      <c r="I1081">
        <v>259</v>
      </c>
      <c r="J1081" t="s">
        <v>1157</v>
      </c>
      <c r="K1081" t="s">
        <v>455</v>
      </c>
      <c r="L1081" s="103">
        <v>143812</v>
      </c>
      <c r="M1081">
        <v>0</v>
      </c>
      <c r="N1081" t="s">
        <v>1661</v>
      </c>
      <c r="O1081" t="s">
        <v>545</v>
      </c>
      <c r="P1081" t="s">
        <v>458</v>
      </c>
      <c r="R1081">
        <v>0</v>
      </c>
      <c r="S1081" t="s">
        <v>459</v>
      </c>
      <c r="T1081" t="s">
        <v>458</v>
      </c>
      <c r="U1081" t="s">
        <v>460</v>
      </c>
      <c r="V1081" t="s">
        <v>458</v>
      </c>
    </row>
    <row r="1082" spans="1:22" x14ac:dyDescent="0.2">
      <c r="A1082" s="102">
        <v>43304</v>
      </c>
      <c r="B1082" t="s">
        <v>1484</v>
      </c>
      <c r="C1082" t="s">
        <v>541</v>
      </c>
      <c r="D1082" s="58">
        <v>808.05</v>
      </c>
      <c r="E1082" t="s">
        <v>452</v>
      </c>
      <c r="F1082">
        <v>3001</v>
      </c>
      <c r="G1082" t="s">
        <v>462</v>
      </c>
      <c r="H1082">
        <v>10</v>
      </c>
      <c r="I1082">
        <v>259</v>
      </c>
      <c r="J1082" t="s">
        <v>1157</v>
      </c>
      <c r="K1082" t="s">
        <v>455</v>
      </c>
      <c r="L1082" s="103">
        <v>308303</v>
      </c>
      <c r="M1082">
        <v>0</v>
      </c>
      <c r="N1082" t="s">
        <v>1662</v>
      </c>
      <c r="O1082" t="s">
        <v>545</v>
      </c>
      <c r="P1082" t="s">
        <v>458</v>
      </c>
      <c r="R1082">
        <v>0</v>
      </c>
      <c r="S1082" t="s">
        <v>459</v>
      </c>
      <c r="T1082" t="s">
        <v>458</v>
      </c>
      <c r="U1082" t="s">
        <v>460</v>
      </c>
      <c r="V1082" t="s">
        <v>458</v>
      </c>
    </row>
    <row r="1083" spans="1:22" x14ac:dyDescent="0.2">
      <c r="A1083" s="102">
        <v>43304</v>
      </c>
      <c r="B1083" t="s">
        <v>1484</v>
      </c>
      <c r="C1083" t="s">
        <v>541</v>
      </c>
      <c r="D1083" s="58">
        <v>808.05</v>
      </c>
      <c r="E1083" t="s">
        <v>452</v>
      </c>
      <c r="F1083">
        <v>3009</v>
      </c>
      <c r="G1083" t="s">
        <v>481</v>
      </c>
      <c r="H1083">
        <v>10</v>
      </c>
      <c r="I1083">
        <v>259</v>
      </c>
      <c r="J1083" t="s">
        <v>1157</v>
      </c>
      <c r="K1083" t="s">
        <v>455</v>
      </c>
      <c r="L1083" s="103">
        <v>120926</v>
      </c>
      <c r="M1083">
        <v>0</v>
      </c>
      <c r="N1083" t="s">
        <v>1663</v>
      </c>
      <c r="O1083" t="s">
        <v>545</v>
      </c>
      <c r="P1083" t="s">
        <v>458</v>
      </c>
      <c r="R1083">
        <v>0</v>
      </c>
      <c r="S1083" t="s">
        <v>459</v>
      </c>
      <c r="T1083" t="s">
        <v>458</v>
      </c>
      <c r="U1083" t="s">
        <v>460</v>
      </c>
      <c r="V1083" t="s">
        <v>458</v>
      </c>
    </row>
    <row r="1084" spans="1:22" x14ac:dyDescent="0.2">
      <c r="A1084" s="102">
        <v>43304</v>
      </c>
      <c r="B1084" t="s">
        <v>1484</v>
      </c>
      <c r="C1084" t="s">
        <v>541</v>
      </c>
      <c r="D1084" s="58">
        <v>808.05</v>
      </c>
      <c r="E1084" t="s">
        <v>452</v>
      </c>
      <c r="F1084">
        <v>3003</v>
      </c>
      <c r="G1084" t="s">
        <v>474</v>
      </c>
      <c r="H1084">
        <v>21</v>
      </c>
      <c r="I1084">
        <v>259</v>
      </c>
      <c r="J1084" t="s">
        <v>1157</v>
      </c>
      <c r="K1084" t="s">
        <v>455</v>
      </c>
      <c r="L1084" s="103">
        <v>177755</v>
      </c>
      <c r="M1084">
        <v>0</v>
      </c>
      <c r="N1084" t="s">
        <v>1664</v>
      </c>
      <c r="O1084" t="s">
        <v>545</v>
      </c>
      <c r="P1084" t="s">
        <v>458</v>
      </c>
      <c r="R1084">
        <v>0</v>
      </c>
      <c r="S1084" t="s">
        <v>459</v>
      </c>
      <c r="T1084" t="s">
        <v>458</v>
      </c>
      <c r="U1084" t="s">
        <v>460</v>
      </c>
      <c r="V1084" t="s">
        <v>458</v>
      </c>
    </row>
    <row r="1085" spans="1:22" x14ac:dyDescent="0.2">
      <c r="A1085" s="102">
        <v>43304</v>
      </c>
      <c r="B1085" t="s">
        <v>1484</v>
      </c>
      <c r="C1085" t="s">
        <v>541</v>
      </c>
      <c r="D1085" s="58">
        <v>808.05</v>
      </c>
      <c r="E1085" t="s">
        <v>452</v>
      </c>
      <c r="F1085">
        <v>3008</v>
      </c>
      <c r="G1085" t="s">
        <v>550</v>
      </c>
      <c r="H1085">
        <v>28</v>
      </c>
      <c r="I1085">
        <v>259</v>
      </c>
      <c r="J1085" t="s">
        <v>1157</v>
      </c>
      <c r="K1085" t="s">
        <v>455</v>
      </c>
      <c r="L1085" s="103">
        <v>150042</v>
      </c>
      <c r="M1085">
        <v>0</v>
      </c>
      <c r="N1085" t="s">
        <v>1665</v>
      </c>
      <c r="O1085" t="s">
        <v>545</v>
      </c>
      <c r="P1085" t="s">
        <v>458</v>
      </c>
      <c r="R1085">
        <v>0</v>
      </c>
      <c r="S1085" t="s">
        <v>459</v>
      </c>
      <c r="T1085" t="s">
        <v>458</v>
      </c>
      <c r="U1085" t="s">
        <v>460</v>
      </c>
      <c r="V1085" t="s">
        <v>458</v>
      </c>
    </row>
    <row r="1086" spans="1:22" x14ac:dyDescent="0.2">
      <c r="A1086" s="102">
        <v>43304</v>
      </c>
      <c r="B1086" t="s">
        <v>1484</v>
      </c>
      <c r="C1086" t="s">
        <v>541</v>
      </c>
      <c r="D1086" s="58">
        <v>808.05</v>
      </c>
      <c r="E1086" t="s">
        <v>452</v>
      </c>
      <c r="F1086">
        <v>3012</v>
      </c>
      <c r="G1086" t="s">
        <v>603</v>
      </c>
      <c r="H1086">
        <v>31</v>
      </c>
      <c r="I1086">
        <v>259</v>
      </c>
      <c r="J1086" t="s">
        <v>1157</v>
      </c>
      <c r="K1086" t="s">
        <v>455</v>
      </c>
      <c r="L1086" s="103">
        <v>109895</v>
      </c>
      <c r="M1086">
        <v>0</v>
      </c>
      <c r="N1086" t="s">
        <v>1666</v>
      </c>
      <c r="O1086" t="s">
        <v>545</v>
      </c>
      <c r="P1086" t="s">
        <v>458</v>
      </c>
      <c r="R1086">
        <v>0</v>
      </c>
      <c r="S1086" t="s">
        <v>459</v>
      </c>
      <c r="T1086" t="s">
        <v>458</v>
      </c>
      <c r="U1086" t="s">
        <v>460</v>
      </c>
      <c r="V1086" t="s">
        <v>458</v>
      </c>
    </row>
    <row r="1087" spans="1:22" x14ac:dyDescent="0.2">
      <c r="A1087" s="102">
        <v>43304</v>
      </c>
      <c r="B1087" t="s">
        <v>1484</v>
      </c>
      <c r="C1087" t="s">
        <v>541</v>
      </c>
      <c r="D1087" s="58">
        <v>808.05</v>
      </c>
      <c r="E1087" t="s">
        <v>452</v>
      </c>
      <c r="F1087">
        <v>3003</v>
      </c>
      <c r="G1087" t="s">
        <v>474</v>
      </c>
      <c r="H1087">
        <v>34.5</v>
      </c>
      <c r="I1087">
        <v>259</v>
      </c>
      <c r="J1087" t="s">
        <v>1157</v>
      </c>
      <c r="K1087" t="s">
        <v>455</v>
      </c>
      <c r="L1087" s="103">
        <v>177755</v>
      </c>
      <c r="M1087">
        <v>0</v>
      </c>
      <c r="N1087" t="s">
        <v>1667</v>
      </c>
      <c r="O1087" t="s">
        <v>545</v>
      </c>
      <c r="P1087" t="s">
        <v>458</v>
      </c>
      <c r="R1087">
        <v>0</v>
      </c>
      <c r="S1087" t="s">
        <v>459</v>
      </c>
      <c r="T1087" t="s">
        <v>458</v>
      </c>
      <c r="U1087" t="s">
        <v>460</v>
      </c>
      <c r="V1087" t="s">
        <v>458</v>
      </c>
    </row>
    <row r="1088" spans="1:22" x14ac:dyDescent="0.2">
      <c r="A1088" s="102">
        <v>43304</v>
      </c>
      <c r="B1088" t="s">
        <v>1484</v>
      </c>
      <c r="C1088" t="s">
        <v>541</v>
      </c>
      <c r="D1088" s="58">
        <v>808.05</v>
      </c>
      <c r="E1088" t="s">
        <v>452</v>
      </c>
      <c r="F1088">
        <v>3005</v>
      </c>
      <c r="G1088" t="s">
        <v>569</v>
      </c>
      <c r="H1088">
        <v>36</v>
      </c>
      <c r="I1088">
        <v>259</v>
      </c>
      <c r="J1088" t="s">
        <v>1157</v>
      </c>
      <c r="K1088" t="s">
        <v>455</v>
      </c>
      <c r="L1088" s="103">
        <v>165864</v>
      </c>
      <c r="M1088">
        <v>0</v>
      </c>
      <c r="N1088" t="s">
        <v>1668</v>
      </c>
      <c r="O1088" t="s">
        <v>545</v>
      </c>
      <c r="P1088" t="s">
        <v>458</v>
      </c>
      <c r="R1088">
        <v>0</v>
      </c>
      <c r="S1088" t="s">
        <v>459</v>
      </c>
      <c r="T1088" t="s">
        <v>458</v>
      </c>
      <c r="U1088" t="s">
        <v>460</v>
      </c>
      <c r="V1088" t="s">
        <v>458</v>
      </c>
    </row>
    <row r="1089" spans="1:22" x14ac:dyDescent="0.2">
      <c r="A1089" s="102">
        <v>43304</v>
      </c>
      <c r="B1089" t="s">
        <v>1484</v>
      </c>
      <c r="C1089" t="s">
        <v>541</v>
      </c>
      <c r="D1089" s="58">
        <v>808.05</v>
      </c>
      <c r="E1089" t="s">
        <v>452</v>
      </c>
      <c r="F1089">
        <v>3013</v>
      </c>
      <c r="G1089" t="s">
        <v>676</v>
      </c>
      <c r="H1089">
        <v>50.5</v>
      </c>
      <c r="I1089">
        <v>259</v>
      </c>
      <c r="J1089" t="s">
        <v>1157</v>
      </c>
      <c r="K1089" t="s">
        <v>455</v>
      </c>
      <c r="L1089" s="103">
        <v>99460</v>
      </c>
      <c r="M1089">
        <v>0</v>
      </c>
      <c r="N1089" t="s">
        <v>1669</v>
      </c>
      <c r="O1089" t="s">
        <v>545</v>
      </c>
      <c r="P1089" t="s">
        <v>458</v>
      </c>
      <c r="R1089">
        <v>0</v>
      </c>
      <c r="S1089" t="s">
        <v>459</v>
      </c>
      <c r="T1089" t="s">
        <v>458</v>
      </c>
      <c r="U1089" t="s">
        <v>460</v>
      </c>
      <c r="V1089" t="s">
        <v>458</v>
      </c>
    </row>
    <row r="1090" spans="1:22" x14ac:dyDescent="0.2">
      <c r="A1090" s="102">
        <v>43304</v>
      </c>
      <c r="B1090" t="s">
        <v>1484</v>
      </c>
      <c r="C1090" t="s">
        <v>541</v>
      </c>
      <c r="D1090" s="58">
        <v>808.05</v>
      </c>
      <c r="E1090" t="s">
        <v>452</v>
      </c>
      <c r="F1090">
        <v>3010</v>
      </c>
      <c r="G1090" t="s">
        <v>453</v>
      </c>
      <c r="H1090">
        <v>52</v>
      </c>
      <c r="I1090">
        <v>259</v>
      </c>
      <c r="J1090" t="s">
        <v>1157</v>
      </c>
      <c r="K1090" t="s">
        <v>455</v>
      </c>
      <c r="L1090" s="103">
        <v>121404</v>
      </c>
      <c r="M1090">
        <v>0</v>
      </c>
      <c r="N1090" t="s">
        <v>1670</v>
      </c>
      <c r="O1090" t="s">
        <v>545</v>
      </c>
      <c r="P1090" t="s">
        <v>458</v>
      </c>
      <c r="R1090">
        <v>0</v>
      </c>
      <c r="S1090" t="s">
        <v>459</v>
      </c>
      <c r="T1090" t="s">
        <v>458</v>
      </c>
      <c r="U1090" t="s">
        <v>460</v>
      </c>
      <c r="V1090" t="s">
        <v>458</v>
      </c>
    </row>
    <row r="1091" spans="1:22" x14ac:dyDescent="0.2">
      <c r="A1091" s="102">
        <v>43304</v>
      </c>
      <c r="B1091" t="s">
        <v>1484</v>
      </c>
      <c r="C1091" t="s">
        <v>541</v>
      </c>
      <c r="D1091" s="58">
        <v>808.05</v>
      </c>
      <c r="E1091" t="s">
        <v>452</v>
      </c>
      <c r="F1091">
        <v>3006</v>
      </c>
      <c r="G1091" t="s">
        <v>736</v>
      </c>
      <c r="H1091">
        <v>54</v>
      </c>
      <c r="I1091">
        <v>259</v>
      </c>
      <c r="J1091" t="s">
        <v>1157</v>
      </c>
      <c r="K1091" t="s">
        <v>455</v>
      </c>
      <c r="L1091" s="103">
        <v>143812</v>
      </c>
      <c r="M1091">
        <v>0</v>
      </c>
      <c r="N1091" t="s">
        <v>1671</v>
      </c>
      <c r="O1091" t="s">
        <v>545</v>
      </c>
      <c r="P1091" t="s">
        <v>458</v>
      </c>
      <c r="R1091">
        <v>0</v>
      </c>
      <c r="S1091" t="s">
        <v>459</v>
      </c>
      <c r="T1091" t="s">
        <v>458</v>
      </c>
      <c r="U1091" t="s">
        <v>460</v>
      </c>
      <c r="V1091" t="s">
        <v>458</v>
      </c>
    </row>
    <row r="1092" spans="1:22" x14ac:dyDescent="0.2">
      <c r="A1092" s="102">
        <v>43311</v>
      </c>
      <c r="B1092" t="s">
        <v>1484</v>
      </c>
      <c r="C1092" t="s">
        <v>541</v>
      </c>
      <c r="D1092" s="58">
        <v>808.05</v>
      </c>
      <c r="E1092" t="s">
        <v>452</v>
      </c>
      <c r="F1092">
        <v>3008</v>
      </c>
      <c r="G1092" t="s">
        <v>550</v>
      </c>
      <c r="H1092">
        <v>4</v>
      </c>
      <c r="I1092">
        <v>259</v>
      </c>
      <c r="J1092" t="s">
        <v>1157</v>
      </c>
      <c r="K1092" t="s">
        <v>455</v>
      </c>
      <c r="L1092" s="103">
        <v>150042</v>
      </c>
      <c r="M1092">
        <v>0</v>
      </c>
      <c r="N1092" t="s">
        <v>1672</v>
      </c>
      <c r="O1092" t="s">
        <v>545</v>
      </c>
      <c r="P1092" t="s">
        <v>458</v>
      </c>
      <c r="R1092">
        <v>0</v>
      </c>
      <c r="S1092" t="s">
        <v>459</v>
      </c>
      <c r="T1092" t="s">
        <v>458</v>
      </c>
      <c r="U1092" t="s">
        <v>460</v>
      </c>
      <c r="V1092" t="s">
        <v>458</v>
      </c>
    </row>
    <row r="1093" spans="1:22" x14ac:dyDescent="0.2">
      <c r="A1093" s="102">
        <v>43311</v>
      </c>
      <c r="B1093" t="s">
        <v>1484</v>
      </c>
      <c r="C1093" t="s">
        <v>541</v>
      </c>
      <c r="D1093" s="58">
        <v>808.05</v>
      </c>
      <c r="E1093" t="s">
        <v>452</v>
      </c>
      <c r="F1093">
        <v>3005</v>
      </c>
      <c r="G1093" t="s">
        <v>569</v>
      </c>
      <c r="H1093">
        <v>16</v>
      </c>
      <c r="I1093">
        <v>259</v>
      </c>
      <c r="J1093" t="s">
        <v>1157</v>
      </c>
      <c r="K1093" t="s">
        <v>455</v>
      </c>
      <c r="L1093" s="103">
        <v>165864</v>
      </c>
      <c r="M1093">
        <v>0</v>
      </c>
      <c r="N1093" t="s">
        <v>1673</v>
      </c>
      <c r="O1093" t="s">
        <v>545</v>
      </c>
      <c r="P1093" t="s">
        <v>458</v>
      </c>
      <c r="R1093">
        <v>0</v>
      </c>
      <c r="S1093" t="s">
        <v>459</v>
      </c>
      <c r="T1093" t="s">
        <v>458</v>
      </c>
      <c r="U1093" t="s">
        <v>460</v>
      </c>
      <c r="V1093" t="s">
        <v>458</v>
      </c>
    </row>
    <row r="1094" spans="1:22" x14ac:dyDescent="0.2">
      <c r="A1094" s="102">
        <v>43311</v>
      </c>
      <c r="B1094" t="s">
        <v>1484</v>
      </c>
      <c r="C1094" t="s">
        <v>541</v>
      </c>
      <c r="D1094" s="58">
        <v>808.05</v>
      </c>
      <c r="E1094" t="s">
        <v>452</v>
      </c>
      <c r="F1094">
        <v>3010</v>
      </c>
      <c r="G1094" t="s">
        <v>453</v>
      </c>
      <c r="H1094">
        <v>18</v>
      </c>
      <c r="I1094">
        <v>259</v>
      </c>
      <c r="J1094" t="s">
        <v>1157</v>
      </c>
      <c r="K1094" t="s">
        <v>455</v>
      </c>
      <c r="L1094" s="103">
        <v>121404</v>
      </c>
      <c r="M1094">
        <v>0</v>
      </c>
      <c r="N1094" t="s">
        <v>1674</v>
      </c>
      <c r="O1094" t="s">
        <v>545</v>
      </c>
      <c r="P1094" t="s">
        <v>458</v>
      </c>
      <c r="R1094">
        <v>0</v>
      </c>
      <c r="S1094" t="s">
        <v>459</v>
      </c>
      <c r="T1094" t="s">
        <v>458</v>
      </c>
      <c r="U1094" t="s">
        <v>460</v>
      </c>
      <c r="V1094" t="s">
        <v>458</v>
      </c>
    </row>
    <row r="1095" spans="1:22" x14ac:dyDescent="0.2">
      <c r="A1095" s="102">
        <v>43311</v>
      </c>
      <c r="B1095" t="s">
        <v>1484</v>
      </c>
      <c r="C1095" t="s">
        <v>541</v>
      </c>
      <c r="D1095" s="58">
        <v>808.05</v>
      </c>
      <c r="E1095" t="s">
        <v>452</v>
      </c>
      <c r="F1095">
        <v>3013</v>
      </c>
      <c r="G1095" t="s">
        <v>676</v>
      </c>
      <c r="H1095">
        <v>19</v>
      </c>
      <c r="I1095">
        <v>259</v>
      </c>
      <c r="J1095" t="s">
        <v>1157</v>
      </c>
      <c r="K1095" t="s">
        <v>455</v>
      </c>
      <c r="L1095" s="103">
        <v>99460</v>
      </c>
      <c r="M1095">
        <v>0</v>
      </c>
      <c r="N1095" t="s">
        <v>1675</v>
      </c>
      <c r="O1095" t="s">
        <v>545</v>
      </c>
      <c r="P1095" t="s">
        <v>458</v>
      </c>
      <c r="R1095">
        <v>0</v>
      </c>
      <c r="S1095" t="s">
        <v>459</v>
      </c>
      <c r="T1095" t="s">
        <v>458</v>
      </c>
      <c r="U1095" t="s">
        <v>460</v>
      </c>
      <c r="V1095" t="s">
        <v>458</v>
      </c>
    </row>
    <row r="1096" spans="1:22" x14ac:dyDescent="0.2">
      <c r="A1096" s="102">
        <v>43311</v>
      </c>
      <c r="B1096" t="s">
        <v>1484</v>
      </c>
      <c r="C1096" t="s">
        <v>541</v>
      </c>
      <c r="D1096" s="58">
        <v>808.05</v>
      </c>
      <c r="E1096" t="s">
        <v>452</v>
      </c>
      <c r="F1096">
        <v>3006</v>
      </c>
      <c r="G1096" t="s">
        <v>736</v>
      </c>
      <c r="H1096">
        <v>23</v>
      </c>
      <c r="I1096">
        <v>259</v>
      </c>
      <c r="J1096" t="s">
        <v>1157</v>
      </c>
      <c r="K1096" t="s">
        <v>455</v>
      </c>
      <c r="L1096" s="103">
        <v>143812</v>
      </c>
      <c r="M1096">
        <v>0</v>
      </c>
      <c r="N1096" t="s">
        <v>1676</v>
      </c>
      <c r="O1096" t="s">
        <v>545</v>
      </c>
      <c r="P1096" t="s">
        <v>458</v>
      </c>
      <c r="R1096">
        <v>0</v>
      </c>
      <c r="S1096" t="s">
        <v>459</v>
      </c>
      <c r="T1096" t="s">
        <v>458</v>
      </c>
      <c r="U1096" t="s">
        <v>460</v>
      </c>
      <c r="V1096" t="s">
        <v>458</v>
      </c>
    </row>
    <row r="1097" spans="1:22" x14ac:dyDescent="0.2">
      <c r="A1097" s="102">
        <v>43311</v>
      </c>
      <c r="B1097" t="s">
        <v>1484</v>
      </c>
      <c r="C1097" t="s">
        <v>541</v>
      </c>
      <c r="D1097" s="58">
        <v>808.05</v>
      </c>
      <c r="E1097" t="s">
        <v>452</v>
      </c>
      <c r="F1097">
        <v>3003</v>
      </c>
      <c r="G1097" t="s">
        <v>474</v>
      </c>
      <c r="H1097">
        <v>23</v>
      </c>
      <c r="I1097">
        <v>259</v>
      </c>
      <c r="J1097" t="s">
        <v>1157</v>
      </c>
      <c r="K1097" t="s">
        <v>455</v>
      </c>
      <c r="L1097" s="103">
        <v>177755</v>
      </c>
      <c r="M1097">
        <v>0</v>
      </c>
      <c r="N1097" t="s">
        <v>1677</v>
      </c>
      <c r="O1097" t="s">
        <v>545</v>
      </c>
      <c r="P1097" t="s">
        <v>458</v>
      </c>
      <c r="R1097">
        <v>0</v>
      </c>
      <c r="S1097" t="s">
        <v>459</v>
      </c>
      <c r="T1097" t="s">
        <v>458</v>
      </c>
      <c r="U1097" t="s">
        <v>460</v>
      </c>
      <c r="V1097" t="s">
        <v>458</v>
      </c>
    </row>
    <row r="1098" spans="1:22" x14ac:dyDescent="0.2">
      <c r="A1098" s="102">
        <v>43313</v>
      </c>
      <c r="B1098" t="s">
        <v>1484</v>
      </c>
      <c r="C1098" t="s">
        <v>541</v>
      </c>
      <c r="D1098" s="58">
        <v>808.05</v>
      </c>
      <c r="E1098" t="s">
        <v>452</v>
      </c>
      <c r="F1098">
        <v>3013</v>
      </c>
      <c r="G1098" t="s">
        <v>676</v>
      </c>
      <c r="H1098">
        <v>10</v>
      </c>
      <c r="I1098">
        <v>259</v>
      </c>
      <c r="J1098" t="s">
        <v>1157</v>
      </c>
      <c r="K1098" t="s">
        <v>455</v>
      </c>
      <c r="L1098" s="103">
        <v>99460</v>
      </c>
      <c r="M1098">
        <v>0</v>
      </c>
      <c r="N1098" t="s">
        <v>1678</v>
      </c>
      <c r="O1098" t="s">
        <v>545</v>
      </c>
      <c r="P1098" t="s">
        <v>458</v>
      </c>
      <c r="R1098">
        <v>0</v>
      </c>
      <c r="S1098" t="s">
        <v>459</v>
      </c>
      <c r="T1098" t="s">
        <v>458</v>
      </c>
      <c r="U1098" t="s">
        <v>460</v>
      </c>
      <c r="V1098" t="s">
        <v>458</v>
      </c>
    </row>
    <row r="1099" spans="1:22" x14ac:dyDescent="0.2">
      <c r="A1099" s="102">
        <v>43313</v>
      </c>
      <c r="B1099" t="s">
        <v>1484</v>
      </c>
      <c r="C1099" t="s">
        <v>541</v>
      </c>
      <c r="D1099" s="58">
        <v>808.05</v>
      </c>
      <c r="E1099" t="s">
        <v>452</v>
      </c>
      <c r="F1099">
        <v>3003</v>
      </c>
      <c r="G1099" t="s">
        <v>474</v>
      </c>
      <c r="H1099">
        <v>10.5</v>
      </c>
      <c r="I1099">
        <v>259</v>
      </c>
      <c r="J1099" t="s">
        <v>1157</v>
      </c>
      <c r="K1099" t="s">
        <v>455</v>
      </c>
      <c r="L1099" s="103">
        <v>177755</v>
      </c>
      <c r="M1099">
        <v>0</v>
      </c>
      <c r="N1099" t="s">
        <v>1679</v>
      </c>
      <c r="O1099" t="s">
        <v>545</v>
      </c>
      <c r="P1099" t="s">
        <v>458</v>
      </c>
      <c r="R1099">
        <v>0</v>
      </c>
      <c r="S1099" t="s">
        <v>459</v>
      </c>
      <c r="T1099" t="s">
        <v>458</v>
      </c>
      <c r="U1099" t="s">
        <v>460</v>
      </c>
      <c r="V1099" t="s">
        <v>458</v>
      </c>
    </row>
    <row r="1100" spans="1:22" x14ac:dyDescent="0.2">
      <c r="A1100" s="102">
        <v>43313</v>
      </c>
      <c r="B1100" t="s">
        <v>1484</v>
      </c>
      <c r="C1100" t="s">
        <v>541</v>
      </c>
      <c r="D1100" s="58">
        <v>808.05</v>
      </c>
      <c r="E1100" t="s">
        <v>452</v>
      </c>
      <c r="F1100">
        <v>3009</v>
      </c>
      <c r="G1100" t="s">
        <v>481</v>
      </c>
      <c r="H1100">
        <v>10.5</v>
      </c>
      <c r="I1100">
        <v>259</v>
      </c>
      <c r="J1100" t="s">
        <v>1157</v>
      </c>
      <c r="K1100" t="s">
        <v>455</v>
      </c>
      <c r="L1100" s="103">
        <v>120926</v>
      </c>
      <c r="M1100">
        <v>0</v>
      </c>
      <c r="N1100" t="s">
        <v>1680</v>
      </c>
      <c r="O1100" t="s">
        <v>545</v>
      </c>
      <c r="P1100" t="s">
        <v>458</v>
      </c>
      <c r="R1100">
        <v>0</v>
      </c>
      <c r="S1100" t="s">
        <v>459</v>
      </c>
      <c r="T1100" t="s">
        <v>458</v>
      </c>
      <c r="U1100" t="s">
        <v>460</v>
      </c>
      <c r="V1100" t="s">
        <v>458</v>
      </c>
    </row>
    <row r="1101" spans="1:22" x14ac:dyDescent="0.2">
      <c r="A1101" s="102">
        <v>43313</v>
      </c>
      <c r="B1101" t="s">
        <v>1484</v>
      </c>
      <c r="C1101" t="s">
        <v>541</v>
      </c>
      <c r="D1101" s="58">
        <v>808.05</v>
      </c>
      <c r="E1101" t="s">
        <v>452</v>
      </c>
      <c r="F1101">
        <v>3011</v>
      </c>
      <c r="G1101" t="s">
        <v>487</v>
      </c>
      <c r="H1101">
        <v>14</v>
      </c>
      <c r="I1101">
        <v>259</v>
      </c>
      <c r="J1101" t="s">
        <v>1157</v>
      </c>
      <c r="K1101" t="s">
        <v>455</v>
      </c>
      <c r="L1101" s="103">
        <v>115059</v>
      </c>
      <c r="M1101">
        <v>0</v>
      </c>
      <c r="N1101" t="s">
        <v>1681</v>
      </c>
      <c r="O1101" t="s">
        <v>545</v>
      </c>
      <c r="P1101" t="s">
        <v>458</v>
      </c>
      <c r="R1101">
        <v>0</v>
      </c>
      <c r="S1101" t="s">
        <v>459</v>
      </c>
      <c r="T1101" t="s">
        <v>458</v>
      </c>
      <c r="U1101" t="s">
        <v>460</v>
      </c>
      <c r="V1101" t="s">
        <v>458</v>
      </c>
    </row>
    <row r="1102" spans="1:22" x14ac:dyDescent="0.2">
      <c r="A1102" s="102">
        <v>43313</v>
      </c>
      <c r="B1102" t="s">
        <v>1484</v>
      </c>
      <c r="C1102" t="s">
        <v>541</v>
      </c>
      <c r="D1102" s="58">
        <v>808.05</v>
      </c>
      <c r="E1102" t="s">
        <v>452</v>
      </c>
      <c r="F1102">
        <v>3006</v>
      </c>
      <c r="G1102" t="s">
        <v>736</v>
      </c>
      <c r="H1102">
        <v>28.5</v>
      </c>
      <c r="I1102">
        <v>259</v>
      </c>
      <c r="J1102" t="s">
        <v>1157</v>
      </c>
      <c r="K1102" t="s">
        <v>455</v>
      </c>
      <c r="L1102" s="103">
        <v>143812</v>
      </c>
      <c r="M1102">
        <v>0</v>
      </c>
      <c r="N1102" t="s">
        <v>1682</v>
      </c>
      <c r="O1102" t="s">
        <v>545</v>
      </c>
      <c r="P1102" t="s">
        <v>458</v>
      </c>
      <c r="R1102">
        <v>0</v>
      </c>
      <c r="S1102" t="s">
        <v>459</v>
      </c>
      <c r="T1102" t="s">
        <v>458</v>
      </c>
      <c r="U1102" t="s">
        <v>460</v>
      </c>
      <c r="V1102" t="s">
        <v>458</v>
      </c>
    </row>
    <row r="1103" spans="1:22" x14ac:dyDescent="0.2">
      <c r="A1103" s="102">
        <v>43318</v>
      </c>
      <c r="B1103" t="s">
        <v>1484</v>
      </c>
      <c r="C1103" t="s">
        <v>541</v>
      </c>
      <c r="D1103" s="58">
        <v>808.05</v>
      </c>
      <c r="E1103" t="s">
        <v>452</v>
      </c>
      <c r="F1103">
        <v>3001</v>
      </c>
      <c r="G1103" t="s">
        <v>462</v>
      </c>
      <c r="H1103">
        <v>20</v>
      </c>
      <c r="I1103">
        <v>259</v>
      </c>
      <c r="J1103" t="s">
        <v>1157</v>
      </c>
      <c r="K1103" t="s">
        <v>455</v>
      </c>
      <c r="L1103" s="103">
        <v>308303</v>
      </c>
      <c r="M1103">
        <v>0</v>
      </c>
      <c r="N1103" t="s">
        <v>1683</v>
      </c>
      <c r="O1103" t="s">
        <v>545</v>
      </c>
      <c r="P1103" t="s">
        <v>458</v>
      </c>
      <c r="R1103">
        <v>0</v>
      </c>
      <c r="S1103" t="s">
        <v>459</v>
      </c>
      <c r="T1103" t="s">
        <v>458</v>
      </c>
      <c r="U1103" t="s">
        <v>460</v>
      </c>
      <c r="V1103" t="s">
        <v>458</v>
      </c>
    </row>
    <row r="1104" spans="1:22" x14ac:dyDescent="0.2">
      <c r="A1104" s="102">
        <v>43318</v>
      </c>
      <c r="B1104" t="s">
        <v>1484</v>
      </c>
      <c r="C1104" t="s">
        <v>541</v>
      </c>
      <c r="D1104" s="58">
        <v>808.05</v>
      </c>
      <c r="E1104" t="s">
        <v>452</v>
      </c>
      <c r="F1104">
        <v>3011</v>
      </c>
      <c r="G1104" t="s">
        <v>487</v>
      </c>
      <c r="H1104">
        <v>28</v>
      </c>
      <c r="I1104">
        <v>259</v>
      </c>
      <c r="J1104" t="s">
        <v>1157</v>
      </c>
      <c r="K1104" t="s">
        <v>455</v>
      </c>
      <c r="L1104" s="103">
        <v>115059</v>
      </c>
      <c r="M1104">
        <v>0</v>
      </c>
      <c r="N1104" t="s">
        <v>1684</v>
      </c>
      <c r="O1104" t="s">
        <v>545</v>
      </c>
      <c r="P1104" t="s">
        <v>458</v>
      </c>
      <c r="R1104">
        <v>0</v>
      </c>
      <c r="S1104" t="s">
        <v>459</v>
      </c>
      <c r="T1104" t="s">
        <v>458</v>
      </c>
      <c r="U1104" t="s">
        <v>460</v>
      </c>
      <c r="V1104" t="s">
        <v>458</v>
      </c>
    </row>
    <row r="1105" spans="1:22" x14ac:dyDescent="0.2">
      <c r="A1105" s="102">
        <v>43318</v>
      </c>
      <c r="B1105" t="s">
        <v>1484</v>
      </c>
      <c r="C1105" t="s">
        <v>541</v>
      </c>
      <c r="D1105" s="58">
        <v>808.05</v>
      </c>
      <c r="E1105" t="s">
        <v>452</v>
      </c>
      <c r="F1105">
        <v>3006</v>
      </c>
      <c r="G1105" t="s">
        <v>736</v>
      </c>
      <c r="H1105">
        <v>46</v>
      </c>
      <c r="I1105">
        <v>259</v>
      </c>
      <c r="J1105" t="s">
        <v>1157</v>
      </c>
      <c r="K1105" t="s">
        <v>455</v>
      </c>
      <c r="L1105" s="103">
        <v>143812</v>
      </c>
      <c r="M1105">
        <v>0</v>
      </c>
      <c r="N1105" t="s">
        <v>1685</v>
      </c>
      <c r="O1105" t="s">
        <v>545</v>
      </c>
      <c r="P1105" t="s">
        <v>458</v>
      </c>
      <c r="R1105">
        <v>0</v>
      </c>
      <c r="S1105" t="s">
        <v>459</v>
      </c>
      <c r="T1105" t="s">
        <v>458</v>
      </c>
      <c r="U1105" t="s">
        <v>460</v>
      </c>
      <c r="V1105" t="s">
        <v>458</v>
      </c>
    </row>
    <row r="1106" spans="1:22" x14ac:dyDescent="0.2">
      <c r="A1106" s="102">
        <v>43318</v>
      </c>
      <c r="B1106" t="s">
        <v>1484</v>
      </c>
      <c r="C1106" t="s">
        <v>541</v>
      </c>
      <c r="D1106" s="58">
        <v>808.05</v>
      </c>
      <c r="E1106" t="s">
        <v>452</v>
      </c>
      <c r="F1106">
        <v>3009</v>
      </c>
      <c r="G1106" t="s">
        <v>481</v>
      </c>
      <c r="H1106">
        <v>49</v>
      </c>
      <c r="I1106">
        <v>259</v>
      </c>
      <c r="J1106" t="s">
        <v>1157</v>
      </c>
      <c r="K1106" t="s">
        <v>455</v>
      </c>
      <c r="L1106" s="103">
        <v>120926</v>
      </c>
      <c r="M1106">
        <v>0</v>
      </c>
      <c r="N1106" t="s">
        <v>1686</v>
      </c>
      <c r="O1106" t="s">
        <v>545</v>
      </c>
      <c r="P1106" t="s">
        <v>458</v>
      </c>
      <c r="R1106">
        <v>0</v>
      </c>
      <c r="S1106" t="s">
        <v>459</v>
      </c>
      <c r="T1106" t="s">
        <v>458</v>
      </c>
      <c r="U1106" t="s">
        <v>460</v>
      </c>
      <c r="V1106" t="s">
        <v>458</v>
      </c>
    </row>
    <row r="1107" spans="1:22" x14ac:dyDescent="0.2">
      <c r="A1107" s="102">
        <v>43318</v>
      </c>
      <c r="B1107" t="s">
        <v>1484</v>
      </c>
      <c r="C1107" t="s">
        <v>541</v>
      </c>
      <c r="D1107" s="58">
        <v>808.05</v>
      </c>
      <c r="E1107" t="s">
        <v>452</v>
      </c>
      <c r="F1107">
        <v>3013</v>
      </c>
      <c r="G1107" t="s">
        <v>676</v>
      </c>
      <c r="H1107">
        <v>49</v>
      </c>
      <c r="I1107">
        <v>259</v>
      </c>
      <c r="J1107" t="s">
        <v>1157</v>
      </c>
      <c r="K1107" t="s">
        <v>455</v>
      </c>
      <c r="L1107" s="103">
        <v>99460</v>
      </c>
      <c r="M1107">
        <v>0</v>
      </c>
      <c r="N1107" t="s">
        <v>1687</v>
      </c>
      <c r="O1107" t="s">
        <v>545</v>
      </c>
      <c r="P1107" t="s">
        <v>458</v>
      </c>
      <c r="R1107">
        <v>0</v>
      </c>
      <c r="S1107" t="s">
        <v>459</v>
      </c>
      <c r="T1107" t="s">
        <v>458</v>
      </c>
      <c r="U1107" t="s">
        <v>460</v>
      </c>
      <c r="V1107" t="s">
        <v>458</v>
      </c>
    </row>
    <row r="1108" spans="1:22" x14ac:dyDescent="0.2">
      <c r="A1108" s="102">
        <v>43325</v>
      </c>
      <c r="B1108" t="s">
        <v>1484</v>
      </c>
      <c r="C1108" t="s">
        <v>541</v>
      </c>
      <c r="D1108" s="58">
        <v>808.05</v>
      </c>
      <c r="E1108" t="s">
        <v>452</v>
      </c>
      <c r="F1108">
        <v>3001</v>
      </c>
      <c r="G1108" t="s">
        <v>462</v>
      </c>
      <c r="H1108">
        <v>13</v>
      </c>
      <c r="I1108">
        <v>259</v>
      </c>
      <c r="J1108" t="s">
        <v>1157</v>
      </c>
      <c r="K1108" t="s">
        <v>455</v>
      </c>
      <c r="L1108" s="103">
        <v>308303</v>
      </c>
      <c r="M1108">
        <v>0</v>
      </c>
      <c r="N1108" t="s">
        <v>1688</v>
      </c>
      <c r="O1108" t="s">
        <v>545</v>
      </c>
      <c r="P1108" t="s">
        <v>458</v>
      </c>
      <c r="R1108">
        <v>0</v>
      </c>
      <c r="S1108" t="s">
        <v>459</v>
      </c>
      <c r="T1108" t="s">
        <v>458</v>
      </c>
      <c r="U1108" t="s">
        <v>460</v>
      </c>
      <c r="V1108" t="s">
        <v>458</v>
      </c>
    </row>
    <row r="1109" spans="1:22" x14ac:dyDescent="0.2">
      <c r="A1109" s="102">
        <v>43325</v>
      </c>
      <c r="B1109" t="s">
        <v>1484</v>
      </c>
      <c r="C1109" t="s">
        <v>541</v>
      </c>
      <c r="D1109" s="58">
        <v>808.05</v>
      </c>
      <c r="E1109" t="s">
        <v>452</v>
      </c>
      <c r="F1109">
        <v>3008</v>
      </c>
      <c r="G1109" t="s">
        <v>550</v>
      </c>
      <c r="H1109">
        <v>28</v>
      </c>
      <c r="I1109">
        <v>259</v>
      </c>
      <c r="J1109" t="s">
        <v>1157</v>
      </c>
      <c r="K1109" t="s">
        <v>455</v>
      </c>
      <c r="L1109" s="103">
        <v>150042</v>
      </c>
      <c r="M1109">
        <v>0</v>
      </c>
      <c r="N1109" t="s">
        <v>1689</v>
      </c>
      <c r="O1109" t="s">
        <v>545</v>
      </c>
      <c r="P1109" t="s">
        <v>458</v>
      </c>
      <c r="R1109">
        <v>0</v>
      </c>
      <c r="S1109" t="s">
        <v>459</v>
      </c>
      <c r="T1109" t="s">
        <v>458</v>
      </c>
      <c r="U1109" t="s">
        <v>460</v>
      </c>
      <c r="V1109" t="s">
        <v>458</v>
      </c>
    </row>
    <row r="1110" spans="1:22" x14ac:dyDescent="0.2">
      <c r="A1110" s="102">
        <v>43325</v>
      </c>
      <c r="B1110" t="s">
        <v>1484</v>
      </c>
      <c r="C1110" t="s">
        <v>541</v>
      </c>
      <c r="D1110" s="58">
        <v>808.05</v>
      </c>
      <c r="E1110" t="s">
        <v>452</v>
      </c>
      <c r="F1110">
        <v>3009</v>
      </c>
      <c r="G1110" t="s">
        <v>481</v>
      </c>
      <c r="H1110">
        <v>33</v>
      </c>
      <c r="I1110">
        <v>259</v>
      </c>
      <c r="J1110" t="s">
        <v>1157</v>
      </c>
      <c r="K1110" t="s">
        <v>455</v>
      </c>
      <c r="L1110" s="103">
        <v>120926</v>
      </c>
      <c r="M1110">
        <v>0</v>
      </c>
      <c r="N1110" t="s">
        <v>1690</v>
      </c>
      <c r="O1110" t="s">
        <v>545</v>
      </c>
      <c r="P1110" t="s">
        <v>458</v>
      </c>
      <c r="R1110">
        <v>0</v>
      </c>
      <c r="S1110" t="s">
        <v>459</v>
      </c>
      <c r="T1110" t="s">
        <v>458</v>
      </c>
      <c r="U1110" t="s">
        <v>460</v>
      </c>
      <c r="V1110" t="s">
        <v>458</v>
      </c>
    </row>
    <row r="1111" spans="1:22" x14ac:dyDescent="0.2">
      <c r="A1111" s="102">
        <v>43325</v>
      </c>
      <c r="B1111" t="s">
        <v>1484</v>
      </c>
      <c r="C1111" t="s">
        <v>541</v>
      </c>
      <c r="D1111" s="58">
        <v>808.05</v>
      </c>
      <c r="E1111" t="s">
        <v>452</v>
      </c>
      <c r="F1111">
        <v>3012</v>
      </c>
      <c r="G1111" t="s">
        <v>603</v>
      </c>
      <c r="H1111">
        <v>36</v>
      </c>
      <c r="I1111">
        <v>259</v>
      </c>
      <c r="J1111" t="s">
        <v>1157</v>
      </c>
      <c r="K1111" t="s">
        <v>455</v>
      </c>
      <c r="L1111" s="103">
        <v>109895</v>
      </c>
      <c r="M1111">
        <v>0</v>
      </c>
      <c r="N1111" t="s">
        <v>1691</v>
      </c>
      <c r="O1111" t="s">
        <v>545</v>
      </c>
      <c r="P1111" t="s">
        <v>458</v>
      </c>
      <c r="R1111">
        <v>0</v>
      </c>
      <c r="S1111" t="s">
        <v>459</v>
      </c>
      <c r="T1111" t="s">
        <v>458</v>
      </c>
      <c r="U1111" t="s">
        <v>460</v>
      </c>
      <c r="V1111" t="s">
        <v>458</v>
      </c>
    </row>
    <row r="1112" spans="1:22" x14ac:dyDescent="0.2">
      <c r="A1112" s="102">
        <v>43325</v>
      </c>
      <c r="B1112" t="s">
        <v>1484</v>
      </c>
      <c r="C1112" t="s">
        <v>541</v>
      </c>
      <c r="D1112" s="58">
        <v>808.05</v>
      </c>
      <c r="E1112" t="s">
        <v>452</v>
      </c>
      <c r="F1112">
        <v>3006</v>
      </c>
      <c r="G1112" t="s">
        <v>736</v>
      </c>
      <c r="H1112">
        <v>42</v>
      </c>
      <c r="I1112">
        <v>259</v>
      </c>
      <c r="J1112" t="s">
        <v>1157</v>
      </c>
      <c r="K1112" t="s">
        <v>455</v>
      </c>
      <c r="L1112" s="103">
        <v>143812</v>
      </c>
      <c r="M1112">
        <v>0</v>
      </c>
      <c r="N1112" t="s">
        <v>1692</v>
      </c>
      <c r="O1112" t="s">
        <v>545</v>
      </c>
      <c r="P1112" t="s">
        <v>458</v>
      </c>
      <c r="R1112">
        <v>0</v>
      </c>
      <c r="S1112" t="s">
        <v>459</v>
      </c>
      <c r="T1112" t="s">
        <v>458</v>
      </c>
      <c r="U1112" t="s">
        <v>460</v>
      </c>
      <c r="V1112" t="s">
        <v>458</v>
      </c>
    </row>
    <row r="1113" spans="1:22" x14ac:dyDescent="0.2">
      <c r="A1113" s="102">
        <v>43332</v>
      </c>
      <c r="B1113" t="s">
        <v>1484</v>
      </c>
      <c r="C1113" t="s">
        <v>541</v>
      </c>
      <c r="D1113" s="58">
        <v>808.05</v>
      </c>
      <c r="E1113" t="s">
        <v>452</v>
      </c>
      <c r="F1113">
        <v>3012</v>
      </c>
      <c r="G1113" t="s">
        <v>603</v>
      </c>
      <c r="H1113">
        <v>4</v>
      </c>
      <c r="I1113">
        <v>259</v>
      </c>
      <c r="J1113" t="s">
        <v>1157</v>
      </c>
      <c r="K1113" t="s">
        <v>455</v>
      </c>
      <c r="L1113" s="103">
        <v>109895</v>
      </c>
      <c r="M1113">
        <v>0</v>
      </c>
      <c r="N1113" t="s">
        <v>1693</v>
      </c>
      <c r="O1113" t="s">
        <v>545</v>
      </c>
      <c r="P1113" t="s">
        <v>458</v>
      </c>
      <c r="R1113">
        <v>0</v>
      </c>
      <c r="S1113" t="s">
        <v>459</v>
      </c>
      <c r="T1113" t="s">
        <v>458</v>
      </c>
      <c r="U1113" t="s">
        <v>460</v>
      </c>
      <c r="V1113" t="s">
        <v>458</v>
      </c>
    </row>
    <row r="1114" spans="1:22" x14ac:dyDescent="0.2">
      <c r="A1114" s="102">
        <v>43332</v>
      </c>
      <c r="B1114" t="s">
        <v>1484</v>
      </c>
      <c r="C1114" t="s">
        <v>541</v>
      </c>
      <c r="D1114" s="58">
        <v>808.05</v>
      </c>
      <c r="E1114" t="s">
        <v>452</v>
      </c>
      <c r="F1114">
        <v>3001</v>
      </c>
      <c r="G1114" t="s">
        <v>462</v>
      </c>
      <c r="H1114">
        <v>8</v>
      </c>
      <c r="I1114">
        <v>259</v>
      </c>
      <c r="J1114" t="s">
        <v>1157</v>
      </c>
      <c r="K1114" t="s">
        <v>455</v>
      </c>
      <c r="L1114" s="103">
        <v>308303</v>
      </c>
      <c r="M1114">
        <v>0</v>
      </c>
      <c r="N1114" t="s">
        <v>1694</v>
      </c>
      <c r="O1114" t="s">
        <v>545</v>
      </c>
      <c r="P1114" t="s">
        <v>458</v>
      </c>
      <c r="R1114">
        <v>0</v>
      </c>
      <c r="S1114" t="s">
        <v>459</v>
      </c>
      <c r="T1114" t="s">
        <v>458</v>
      </c>
      <c r="U1114" t="s">
        <v>460</v>
      </c>
      <c r="V1114" t="s">
        <v>458</v>
      </c>
    </row>
    <row r="1115" spans="1:22" x14ac:dyDescent="0.2">
      <c r="A1115" s="102">
        <v>43332</v>
      </c>
      <c r="B1115" t="s">
        <v>1484</v>
      </c>
      <c r="C1115" t="s">
        <v>541</v>
      </c>
      <c r="D1115" s="58">
        <v>808.05</v>
      </c>
      <c r="E1115" t="s">
        <v>452</v>
      </c>
      <c r="F1115">
        <v>3011</v>
      </c>
      <c r="G1115" t="s">
        <v>487</v>
      </c>
      <c r="H1115">
        <v>24</v>
      </c>
      <c r="I1115">
        <v>259</v>
      </c>
      <c r="J1115" t="s">
        <v>1157</v>
      </c>
      <c r="K1115" t="s">
        <v>455</v>
      </c>
      <c r="L1115" s="103">
        <v>115059</v>
      </c>
      <c r="M1115">
        <v>0</v>
      </c>
      <c r="N1115" t="s">
        <v>1695</v>
      </c>
      <c r="O1115" t="s">
        <v>545</v>
      </c>
      <c r="P1115" t="s">
        <v>458</v>
      </c>
      <c r="R1115">
        <v>0</v>
      </c>
      <c r="S1115" t="s">
        <v>459</v>
      </c>
      <c r="T1115" t="s">
        <v>458</v>
      </c>
      <c r="U1115" t="s">
        <v>460</v>
      </c>
      <c r="V1115" t="s">
        <v>458</v>
      </c>
    </row>
    <row r="1116" spans="1:22" x14ac:dyDescent="0.2">
      <c r="A1116" s="102">
        <v>43332</v>
      </c>
      <c r="B1116" t="s">
        <v>1484</v>
      </c>
      <c r="C1116" t="s">
        <v>541</v>
      </c>
      <c r="D1116" s="58">
        <v>808.05</v>
      </c>
      <c r="E1116" t="s">
        <v>452</v>
      </c>
      <c r="F1116">
        <v>3006</v>
      </c>
      <c r="G1116" t="s">
        <v>736</v>
      </c>
      <c r="H1116">
        <v>28</v>
      </c>
      <c r="I1116">
        <v>259</v>
      </c>
      <c r="J1116" t="s">
        <v>1157</v>
      </c>
      <c r="K1116" t="s">
        <v>455</v>
      </c>
      <c r="L1116" s="103">
        <v>143812</v>
      </c>
      <c r="M1116">
        <v>0</v>
      </c>
      <c r="N1116" t="s">
        <v>1696</v>
      </c>
      <c r="O1116" t="s">
        <v>545</v>
      </c>
      <c r="P1116" t="s">
        <v>458</v>
      </c>
      <c r="R1116">
        <v>0</v>
      </c>
      <c r="S1116" t="s">
        <v>459</v>
      </c>
      <c r="T1116" t="s">
        <v>458</v>
      </c>
      <c r="U1116" t="s">
        <v>460</v>
      </c>
      <c r="V1116" t="s">
        <v>458</v>
      </c>
    </row>
    <row r="1117" spans="1:22" x14ac:dyDescent="0.2">
      <c r="A1117" s="102">
        <v>43332</v>
      </c>
      <c r="B1117" t="s">
        <v>1484</v>
      </c>
      <c r="C1117" t="s">
        <v>541</v>
      </c>
      <c r="D1117" s="58">
        <v>808.05</v>
      </c>
      <c r="E1117" t="s">
        <v>452</v>
      </c>
      <c r="F1117">
        <v>3009</v>
      </c>
      <c r="G1117" t="s">
        <v>481</v>
      </c>
      <c r="H1117">
        <v>32</v>
      </c>
      <c r="I1117">
        <v>259</v>
      </c>
      <c r="J1117" t="s">
        <v>1157</v>
      </c>
      <c r="K1117" t="s">
        <v>455</v>
      </c>
      <c r="L1117" s="103">
        <v>120926</v>
      </c>
      <c r="M1117">
        <v>0</v>
      </c>
      <c r="N1117" t="s">
        <v>1697</v>
      </c>
      <c r="O1117" t="s">
        <v>545</v>
      </c>
      <c r="P1117" t="s">
        <v>458</v>
      </c>
      <c r="R1117">
        <v>0</v>
      </c>
      <c r="S1117" t="s">
        <v>459</v>
      </c>
      <c r="T1117" t="s">
        <v>458</v>
      </c>
      <c r="U1117" t="s">
        <v>460</v>
      </c>
      <c r="V1117" t="s">
        <v>458</v>
      </c>
    </row>
    <row r="1118" spans="1:22" x14ac:dyDescent="0.2">
      <c r="A1118" s="102">
        <v>43339</v>
      </c>
      <c r="B1118" t="s">
        <v>1484</v>
      </c>
      <c r="C1118" t="s">
        <v>541</v>
      </c>
      <c r="D1118" s="58">
        <v>808.05</v>
      </c>
      <c r="E1118" t="s">
        <v>452</v>
      </c>
      <c r="F1118">
        <v>3001</v>
      </c>
      <c r="G1118" t="s">
        <v>462</v>
      </c>
      <c r="H1118">
        <v>16</v>
      </c>
      <c r="I1118">
        <v>259</v>
      </c>
      <c r="J1118" t="s">
        <v>1157</v>
      </c>
      <c r="K1118" t="s">
        <v>455</v>
      </c>
      <c r="L1118" s="103">
        <v>308303</v>
      </c>
      <c r="M1118">
        <v>0</v>
      </c>
      <c r="N1118" t="s">
        <v>1698</v>
      </c>
      <c r="O1118" t="s">
        <v>545</v>
      </c>
      <c r="P1118" t="s">
        <v>458</v>
      </c>
      <c r="R1118">
        <v>0</v>
      </c>
      <c r="S1118" t="s">
        <v>459</v>
      </c>
      <c r="T1118" t="s">
        <v>458</v>
      </c>
      <c r="U1118" t="s">
        <v>460</v>
      </c>
      <c r="V1118" t="s">
        <v>458</v>
      </c>
    </row>
    <row r="1119" spans="1:22" x14ac:dyDescent="0.2">
      <c r="A1119" s="102">
        <v>43339</v>
      </c>
      <c r="B1119" t="s">
        <v>1484</v>
      </c>
      <c r="C1119" t="s">
        <v>541</v>
      </c>
      <c r="D1119" s="58">
        <v>808.05</v>
      </c>
      <c r="E1119" t="s">
        <v>452</v>
      </c>
      <c r="F1119">
        <v>3009</v>
      </c>
      <c r="G1119" t="s">
        <v>481</v>
      </c>
      <c r="H1119">
        <v>20.5</v>
      </c>
      <c r="I1119">
        <v>259</v>
      </c>
      <c r="J1119" t="s">
        <v>1157</v>
      </c>
      <c r="K1119" t="s">
        <v>455</v>
      </c>
      <c r="L1119" s="103">
        <v>120926</v>
      </c>
      <c r="M1119">
        <v>0</v>
      </c>
      <c r="N1119" t="s">
        <v>1699</v>
      </c>
      <c r="O1119" t="s">
        <v>545</v>
      </c>
      <c r="P1119" t="s">
        <v>458</v>
      </c>
      <c r="R1119">
        <v>0</v>
      </c>
      <c r="S1119" t="s">
        <v>459</v>
      </c>
      <c r="T1119" t="s">
        <v>458</v>
      </c>
      <c r="U1119" t="s">
        <v>460</v>
      </c>
      <c r="V1119" t="s">
        <v>458</v>
      </c>
    </row>
    <row r="1120" spans="1:22" x14ac:dyDescent="0.2">
      <c r="A1120" s="102">
        <v>43339</v>
      </c>
      <c r="B1120" t="s">
        <v>1484</v>
      </c>
      <c r="C1120" t="s">
        <v>541</v>
      </c>
      <c r="D1120" s="58">
        <v>808.05</v>
      </c>
      <c r="E1120" t="s">
        <v>452</v>
      </c>
      <c r="F1120">
        <v>3006</v>
      </c>
      <c r="G1120" t="s">
        <v>736</v>
      </c>
      <c r="H1120">
        <v>33.5</v>
      </c>
      <c r="I1120">
        <v>259</v>
      </c>
      <c r="J1120" t="s">
        <v>1157</v>
      </c>
      <c r="K1120" t="s">
        <v>455</v>
      </c>
      <c r="L1120" s="103">
        <v>143812</v>
      </c>
      <c r="M1120">
        <v>0</v>
      </c>
      <c r="N1120" t="s">
        <v>1700</v>
      </c>
      <c r="O1120" t="s">
        <v>545</v>
      </c>
      <c r="P1120" t="s">
        <v>458</v>
      </c>
      <c r="R1120">
        <v>0</v>
      </c>
      <c r="S1120" t="s">
        <v>459</v>
      </c>
      <c r="T1120" t="s">
        <v>458</v>
      </c>
      <c r="U1120" t="s">
        <v>460</v>
      </c>
      <c r="V1120" t="s">
        <v>458</v>
      </c>
    </row>
    <row r="1121" spans="1:22" x14ac:dyDescent="0.2">
      <c r="A1121" s="102">
        <v>43346</v>
      </c>
      <c r="B1121" t="s">
        <v>1484</v>
      </c>
      <c r="C1121" t="s">
        <v>541</v>
      </c>
      <c r="D1121" s="58">
        <v>808.05</v>
      </c>
      <c r="E1121" t="s">
        <v>452</v>
      </c>
      <c r="F1121">
        <v>3001</v>
      </c>
      <c r="G1121" t="s">
        <v>462</v>
      </c>
      <c r="H1121">
        <v>16</v>
      </c>
      <c r="I1121">
        <v>259</v>
      </c>
      <c r="J1121" t="s">
        <v>1157</v>
      </c>
      <c r="K1121" t="s">
        <v>455</v>
      </c>
      <c r="L1121" s="103">
        <v>308303</v>
      </c>
      <c r="M1121">
        <v>0</v>
      </c>
      <c r="N1121" t="s">
        <v>1701</v>
      </c>
      <c r="O1121" t="s">
        <v>545</v>
      </c>
      <c r="P1121" t="s">
        <v>458</v>
      </c>
      <c r="R1121">
        <v>0</v>
      </c>
      <c r="S1121" t="s">
        <v>459</v>
      </c>
      <c r="T1121" t="s">
        <v>458</v>
      </c>
      <c r="U1121" t="s">
        <v>460</v>
      </c>
      <c r="V1121" t="s">
        <v>458</v>
      </c>
    </row>
    <row r="1122" spans="1:22" x14ac:dyDescent="0.2">
      <c r="A1122" s="102">
        <v>43346</v>
      </c>
      <c r="B1122" t="s">
        <v>1484</v>
      </c>
      <c r="C1122" t="s">
        <v>541</v>
      </c>
      <c r="D1122" s="58">
        <v>808.05</v>
      </c>
      <c r="E1122" t="s">
        <v>452</v>
      </c>
      <c r="F1122">
        <v>3009</v>
      </c>
      <c r="G1122" t="s">
        <v>481</v>
      </c>
      <c r="H1122">
        <v>26.5</v>
      </c>
      <c r="I1122">
        <v>259</v>
      </c>
      <c r="J1122" t="s">
        <v>1157</v>
      </c>
      <c r="K1122" t="s">
        <v>455</v>
      </c>
      <c r="L1122" s="103">
        <v>120926</v>
      </c>
      <c r="M1122">
        <v>0</v>
      </c>
      <c r="N1122" t="s">
        <v>1702</v>
      </c>
      <c r="O1122" t="s">
        <v>545</v>
      </c>
      <c r="P1122" t="s">
        <v>458</v>
      </c>
      <c r="R1122">
        <v>0</v>
      </c>
      <c r="S1122" t="s">
        <v>459</v>
      </c>
      <c r="T1122" t="s">
        <v>458</v>
      </c>
      <c r="U1122" t="s">
        <v>460</v>
      </c>
      <c r="V1122" t="s">
        <v>458</v>
      </c>
    </row>
    <row r="1123" spans="1:22" x14ac:dyDescent="0.2">
      <c r="A1123" s="102">
        <v>43346</v>
      </c>
      <c r="B1123" t="s">
        <v>1484</v>
      </c>
      <c r="C1123" t="s">
        <v>541</v>
      </c>
      <c r="D1123" s="58">
        <v>808.05</v>
      </c>
      <c r="E1123" t="s">
        <v>452</v>
      </c>
      <c r="F1123">
        <v>3013</v>
      </c>
      <c r="G1123" t="s">
        <v>676</v>
      </c>
      <c r="H1123">
        <v>40</v>
      </c>
      <c r="I1123">
        <v>259</v>
      </c>
      <c r="J1123" t="s">
        <v>1157</v>
      </c>
      <c r="K1123" t="s">
        <v>455</v>
      </c>
      <c r="L1123" s="103">
        <v>99460</v>
      </c>
      <c r="M1123">
        <v>0</v>
      </c>
      <c r="N1123" t="s">
        <v>1703</v>
      </c>
      <c r="O1123" t="s">
        <v>545</v>
      </c>
      <c r="P1123" t="s">
        <v>458</v>
      </c>
      <c r="R1123">
        <v>0</v>
      </c>
      <c r="S1123" t="s">
        <v>459</v>
      </c>
      <c r="T1123" t="s">
        <v>458</v>
      </c>
      <c r="U1123" t="s">
        <v>460</v>
      </c>
      <c r="V1123" t="s">
        <v>458</v>
      </c>
    </row>
    <row r="1124" spans="1:22" x14ac:dyDescent="0.2">
      <c r="A1124" s="102">
        <v>43346</v>
      </c>
      <c r="B1124" t="s">
        <v>1484</v>
      </c>
      <c r="C1124" t="s">
        <v>541</v>
      </c>
      <c r="D1124" s="58">
        <v>808.05</v>
      </c>
      <c r="E1124" t="s">
        <v>452</v>
      </c>
      <c r="F1124">
        <v>3006</v>
      </c>
      <c r="G1124" t="s">
        <v>736</v>
      </c>
      <c r="H1124">
        <v>40.5</v>
      </c>
      <c r="I1124">
        <v>259</v>
      </c>
      <c r="J1124" t="s">
        <v>1157</v>
      </c>
      <c r="K1124" t="s">
        <v>455</v>
      </c>
      <c r="L1124" s="103">
        <v>143812</v>
      </c>
      <c r="M1124">
        <v>0</v>
      </c>
      <c r="N1124" t="s">
        <v>1704</v>
      </c>
      <c r="O1124" t="s">
        <v>545</v>
      </c>
      <c r="P1124" t="s">
        <v>458</v>
      </c>
      <c r="R1124">
        <v>0</v>
      </c>
      <c r="S1124" t="s">
        <v>459</v>
      </c>
      <c r="T1124" t="s">
        <v>458</v>
      </c>
      <c r="U1124" t="s">
        <v>460</v>
      </c>
      <c r="V1124" t="s">
        <v>458</v>
      </c>
    </row>
    <row r="1125" spans="1:22" x14ac:dyDescent="0.2">
      <c r="A1125" s="102">
        <v>43353</v>
      </c>
      <c r="B1125" t="s">
        <v>1484</v>
      </c>
      <c r="C1125" t="s">
        <v>541</v>
      </c>
      <c r="D1125" s="58">
        <v>808.05</v>
      </c>
      <c r="E1125" t="s">
        <v>452</v>
      </c>
      <c r="F1125">
        <v>3001</v>
      </c>
      <c r="G1125" t="s">
        <v>462</v>
      </c>
      <c r="H1125">
        <v>4</v>
      </c>
      <c r="I1125">
        <v>259</v>
      </c>
      <c r="J1125" t="s">
        <v>1157</v>
      </c>
      <c r="K1125" t="s">
        <v>455</v>
      </c>
      <c r="L1125" s="103">
        <v>308303</v>
      </c>
      <c r="M1125">
        <v>0</v>
      </c>
      <c r="N1125" t="s">
        <v>1705</v>
      </c>
      <c r="O1125" t="s">
        <v>545</v>
      </c>
      <c r="P1125" t="s">
        <v>458</v>
      </c>
      <c r="R1125">
        <v>0</v>
      </c>
      <c r="S1125" t="s">
        <v>459</v>
      </c>
      <c r="T1125" t="s">
        <v>458</v>
      </c>
      <c r="U1125" t="s">
        <v>460</v>
      </c>
      <c r="V1125" t="s">
        <v>458</v>
      </c>
    </row>
    <row r="1126" spans="1:22" x14ac:dyDescent="0.2">
      <c r="A1126" s="102">
        <v>43353</v>
      </c>
      <c r="B1126" t="s">
        <v>1484</v>
      </c>
      <c r="C1126" t="s">
        <v>541</v>
      </c>
      <c r="D1126" s="58">
        <v>808.05</v>
      </c>
      <c r="E1126" t="s">
        <v>452</v>
      </c>
      <c r="F1126">
        <v>3009</v>
      </c>
      <c r="G1126" t="s">
        <v>481</v>
      </c>
      <c r="H1126">
        <v>16</v>
      </c>
      <c r="I1126">
        <v>259</v>
      </c>
      <c r="J1126" t="s">
        <v>1157</v>
      </c>
      <c r="K1126" t="s">
        <v>455</v>
      </c>
      <c r="L1126" s="103">
        <v>120926</v>
      </c>
      <c r="M1126">
        <v>0</v>
      </c>
      <c r="N1126" t="s">
        <v>1706</v>
      </c>
      <c r="O1126" t="s">
        <v>545</v>
      </c>
      <c r="P1126" t="s">
        <v>458</v>
      </c>
      <c r="R1126">
        <v>0</v>
      </c>
      <c r="S1126" t="s">
        <v>459</v>
      </c>
      <c r="T1126" t="s">
        <v>458</v>
      </c>
      <c r="U1126" t="s">
        <v>460</v>
      </c>
      <c r="V1126" t="s">
        <v>458</v>
      </c>
    </row>
    <row r="1127" spans="1:22" x14ac:dyDescent="0.2">
      <c r="A1127" s="102">
        <v>43353</v>
      </c>
      <c r="B1127" t="s">
        <v>1484</v>
      </c>
      <c r="C1127" t="s">
        <v>541</v>
      </c>
      <c r="D1127" s="58">
        <v>808.05</v>
      </c>
      <c r="E1127" t="s">
        <v>452</v>
      </c>
      <c r="F1127">
        <v>3006</v>
      </c>
      <c r="G1127" t="s">
        <v>736</v>
      </c>
      <c r="H1127">
        <v>22</v>
      </c>
      <c r="I1127">
        <v>259</v>
      </c>
      <c r="J1127" t="s">
        <v>1157</v>
      </c>
      <c r="K1127" t="s">
        <v>455</v>
      </c>
      <c r="L1127" s="103">
        <v>143812</v>
      </c>
      <c r="M1127">
        <v>0</v>
      </c>
      <c r="N1127" t="s">
        <v>1707</v>
      </c>
      <c r="O1127" t="s">
        <v>545</v>
      </c>
      <c r="P1127" t="s">
        <v>458</v>
      </c>
      <c r="R1127">
        <v>0</v>
      </c>
      <c r="S1127" t="s">
        <v>459</v>
      </c>
      <c r="T1127" t="s">
        <v>458</v>
      </c>
      <c r="U1127" t="s">
        <v>460</v>
      </c>
      <c r="V1127" t="s">
        <v>458</v>
      </c>
    </row>
    <row r="1128" spans="1:22" x14ac:dyDescent="0.2">
      <c r="A1128" s="102">
        <v>43360</v>
      </c>
      <c r="B1128" t="s">
        <v>1484</v>
      </c>
      <c r="C1128" t="s">
        <v>541</v>
      </c>
      <c r="D1128" s="58">
        <v>808.05</v>
      </c>
      <c r="E1128" t="s">
        <v>452</v>
      </c>
      <c r="F1128">
        <v>3009</v>
      </c>
      <c r="G1128" t="s">
        <v>481</v>
      </c>
      <c r="H1128">
        <v>14</v>
      </c>
      <c r="I1128">
        <v>259</v>
      </c>
      <c r="J1128" t="s">
        <v>1157</v>
      </c>
      <c r="K1128" t="s">
        <v>455</v>
      </c>
      <c r="L1128" s="103">
        <v>120926</v>
      </c>
      <c r="M1128">
        <v>0</v>
      </c>
      <c r="N1128" t="s">
        <v>1708</v>
      </c>
      <c r="O1128" t="s">
        <v>545</v>
      </c>
      <c r="P1128" t="s">
        <v>458</v>
      </c>
      <c r="R1128">
        <v>0</v>
      </c>
      <c r="S1128" t="s">
        <v>459</v>
      </c>
      <c r="T1128" t="s">
        <v>458</v>
      </c>
      <c r="U1128" t="s">
        <v>460</v>
      </c>
      <c r="V1128" t="s">
        <v>458</v>
      </c>
    </row>
    <row r="1129" spans="1:22" x14ac:dyDescent="0.2">
      <c r="A1129" s="102">
        <v>43360</v>
      </c>
      <c r="B1129" t="s">
        <v>1484</v>
      </c>
      <c r="C1129" t="s">
        <v>541</v>
      </c>
      <c r="D1129" s="58">
        <v>808.05</v>
      </c>
      <c r="E1129" t="s">
        <v>452</v>
      </c>
      <c r="F1129">
        <v>3006</v>
      </c>
      <c r="G1129" t="s">
        <v>736</v>
      </c>
      <c r="H1129">
        <v>23</v>
      </c>
      <c r="I1129">
        <v>259</v>
      </c>
      <c r="J1129" t="s">
        <v>1157</v>
      </c>
      <c r="K1129" t="s">
        <v>455</v>
      </c>
      <c r="L1129" s="103">
        <v>143812</v>
      </c>
      <c r="M1129">
        <v>0</v>
      </c>
      <c r="N1129" t="s">
        <v>1709</v>
      </c>
      <c r="O1129" t="s">
        <v>545</v>
      </c>
      <c r="P1129" t="s">
        <v>458</v>
      </c>
      <c r="R1129">
        <v>0</v>
      </c>
      <c r="S1129" t="s">
        <v>459</v>
      </c>
      <c r="T1129" t="s">
        <v>458</v>
      </c>
      <c r="U1129" t="s">
        <v>460</v>
      </c>
      <c r="V1129" t="s">
        <v>458</v>
      </c>
    </row>
    <row r="1130" spans="1:22" x14ac:dyDescent="0.2">
      <c r="A1130" s="102">
        <v>43367</v>
      </c>
      <c r="B1130" t="s">
        <v>1484</v>
      </c>
      <c r="C1130" t="s">
        <v>541</v>
      </c>
      <c r="D1130" s="58">
        <v>808.05</v>
      </c>
      <c r="E1130" t="s">
        <v>452</v>
      </c>
      <c r="F1130">
        <v>3001</v>
      </c>
      <c r="G1130" t="s">
        <v>462</v>
      </c>
      <c r="H1130">
        <v>2</v>
      </c>
      <c r="I1130">
        <v>259</v>
      </c>
      <c r="J1130" t="s">
        <v>1157</v>
      </c>
      <c r="K1130" t="s">
        <v>455</v>
      </c>
      <c r="L1130" s="103">
        <v>308303</v>
      </c>
      <c r="M1130">
        <v>0</v>
      </c>
      <c r="N1130" t="s">
        <v>1710</v>
      </c>
      <c r="O1130" t="s">
        <v>545</v>
      </c>
      <c r="P1130" t="s">
        <v>458</v>
      </c>
      <c r="R1130">
        <v>0</v>
      </c>
      <c r="S1130" t="s">
        <v>459</v>
      </c>
      <c r="T1130" t="s">
        <v>458</v>
      </c>
      <c r="U1130" t="s">
        <v>460</v>
      </c>
      <c r="V1130" t="s">
        <v>458</v>
      </c>
    </row>
    <row r="1131" spans="1:22" x14ac:dyDescent="0.2">
      <c r="A1131" s="102">
        <v>43367</v>
      </c>
      <c r="B1131" t="s">
        <v>1484</v>
      </c>
      <c r="C1131" t="s">
        <v>541</v>
      </c>
      <c r="D1131" s="58">
        <v>808.05</v>
      </c>
      <c r="E1131" t="s">
        <v>452</v>
      </c>
      <c r="F1131">
        <v>3008</v>
      </c>
      <c r="G1131" t="s">
        <v>550</v>
      </c>
      <c r="H1131">
        <v>4</v>
      </c>
      <c r="I1131">
        <v>259</v>
      </c>
      <c r="J1131" t="s">
        <v>1157</v>
      </c>
      <c r="K1131" t="s">
        <v>455</v>
      </c>
      <c r="L1131" s="103">
        <v>150042</v>
      </c>
      <c r="M1131">
        <v>0</v>
      </c>
      <c r="N1131" t="s">
        <v>1711</v>
      </c>
      <c r="O1131" t="s">
        <v>545</v>
      </c>
      <c r="P1131" t="s">
        <v>458</v>
      </c>
      <c r="R1131">
        <v>0</v>
      </c>
      <c r="S1131" t="s">
        <v>459</v>
      </c>
      <c r="T1131" t="s">
        <v>458</v>
      </c>
      <c r="U1131" t="s">
        <v>460</v>
      </c>
      <c r="V1131" t="s">
        <v>458</v>
      </c>
    </row>
    <row r="1132" spans="1:22" x14ac:dyDescent="0.2">
      <c r="A1132" s="102">
        <v>43367</v>
      </c>
      <c r="B1132" t="s">
        <v>1484</v>
      </c>
      <c r="C1132" t="s">
        <v>541</v>
      </c>
      <c r="D1132" s="58">
        <v>808.05</v>
      </c>
      <c r="E1132" t="s">
        <v>452</v>
      </c>
      <c r="F1132">
        <v>3007</v>
      </c>
      <c r="G1132" t="s">
        <v>605</v>
      </c>
      <c r="H1132">
        <v>15</v>
      </c>
      <c r="I1132">
        <v>259</v>
      </c>
      <c r="J1132" t="s">
        <v>1157</v>
      </c>
      <c r="K1132" t="s">
        <v>455</v>
      </c>
      <c r="L1132" s="103">
        <v>138968</v>
      </c>
      <c r="M1132">
        <v>0</v>
      </c>
      <c r="N1132" t="s">
        <v>1712</v>
      </c>
      <c r="O1132" t="s">
        <v>545</v>
      </c>
      <c r="P1132" t="s">
        <v>458</v>
      </c>
      <c r="R1132">
        <v>0</v>
      </c>
      <c r="S1132" t="s">
        <v>459</v>
      </c>
      <c r="T1132" t="s">
        <v>458</v>
      </c>
      <c r="U1132" t="s">
        <v>460</v>
      </c>
      <c r="V1132" t="s">
        <v>458</v>
      </c>
    </row>
    <row r="1133" spans="1:22" x14ac:dyDescent="0.2">
      <c r="A1133" s="102">
        <v>43367</v>
      </c>
      <c r="B1133" t="s">
        <v>1484</v>
      </c>
      <c r="C1133" t="s">
        <v>541</v>
      </c>
      <c r="D1133" s="58">
        <v>808.05</v>
      </c>
      <c r="E1133" t="s">
        <v>452</v>
      </c>
      <c r="F1133">
        <v>3006</v>
      </c>
      <c r="G1133" t="s">
        <v>736</v>
      </c>
      <c r="H1133">
        <v>57.5</v>
      </c>
      <c r="I1133">
        <v>259</v>
      </c>
      <c r="J1133" t="s">
        <v>1157</v>
      </c>
      <c r="K1133" t="s">
        <v>455</v>
      </c>
      <c r="L1133" s="103">
        <v>143812</v>
      </c>
      <c r="M1133">
        <v>0</v>
      </c>
      <c r="N1133" t="s">
        <v>1713</v>
      </c>
      <c r="O1133" t="s">
        <v>545</v>
      </c>
      <c r="P1133" t="s">
        <v>458</v>
      </c>
      <c r="R1133">
        <v>0</v>
      </c>
      <c r="S1133" t="s">
        <v>459</v>
      </c>
      <c r="T1133" t="s">
        <v>458</v>
      </c>
      <c r="U1133" t="s">
        <v>460</v>
      </c>
      <c r="V1133" t="s">
        <v>458</v>
      </c>
    </row>
    <row r="1134" spans="1:22" x14ac:dyDescent="0.2">
      <c r="A1134" s="102">
        <v>43367</v>
      </c>
      <c r="B1134" t="s">
        <v>1484</v>
      </c>
      <c r="C1134" t="s">
        <v>541</v>
      </c>
      <c r="D1134" s="58">
        <v>808.05</v>
      </c>
      <c r="E1134" t="s">
        <v>452</v>
      </c>
      <c r="F1134">
        <v>3009</v>
      </c>
      <c r="G1134" t="s">
        <v>481</v>
      </c>
      <c r="H1134">
        <v>61.1</v>
      </c>
      <c r="I1134">
        <v>259</v>
      </c>
      <c r="J1134" t="s">
        <v>1157</v>
      </c>
      <c r="K1134" t="s">
        <v>455</v>
      </c>
      <c r="L1134" s="103">
        <v>120926</v>
      </c>
      <c r="M1134">
        <v>0</v>
      </c>
      <c r="N1134" t="s">
        <v>1714</v>
      </c>
      <c r="O1134" t="s">
        <v>545</v>
      </c>
      <c r="P1134" t="s">
        <v>458</v>
      </c>
      <c r="R1134">
        <v>0</v>
      </c>
      <c r="S1134" t="s">
        <v>459</v>
      </c>
      <c r="T1134" t="s">
        <v>458</v>
      </c>
      <c r="U1134" t="s">
        <v>460</v>
      </c>
      <c r="V1134" t="s">
        <v>458</v>
      </c>
    </row>
    <row r="1135" spans="1:22" x14ac:dyDescent="0.2">
      <c r="A1135" s="102">
        <v>43374</v>
      </c>
      <c r="B1135" t="s">
        <v>1484</v>
      </c>
      <c r="C1135" t="s">
        <v>541</v>
      </c>
      <c r="D1135" s="58">
        <v>808.05</v>
      </c>
      <c r="E1135" t="s">
        <v>452</v>
      </c>
      <c r="F1135">
        <v>3006</v>
      </c>
      <c r="G1135" t="s">
        <v>736</v>
      </c>
      <c r="H1135">
        <v>4</v>
      </c>
      <c r="I1135">
        <v>259</v>
      </c>
      <c r="J1135" t="s">
        <v>1157</v>
      </c>
      <c r="K1135" t="s">
        <v>455</v>
      </c>
      <c r="L1135" s="103">
        <v>143812</v>
      </c>
      <c r="M1135">
        <v>0</v>
      </c>
      <c r="N1135" t="s">
        <v>1715</v>
      </c>
      <c r="O1135" t="s">
        <v>545</v>
      </c>
      <c r="P1135" t="s">
        <v>458</v>
      </c>
      <c r="R1135">
        <v>0</v>
      </c>
      <c r="S1135" t="s">
        <v>459</v>
      </c>
      <c r="T1135" t="s">
        <v>458</v>
      </c>
      <c r="U1135" t="s">
        <v>460</v>
      </c>
      <c r="V1135" t="s">
        <v>458</v>
      </c>
    </row>
    <row r="1136" spans="1:22" x14ac:dyDescent="0.2">
      <c r="A1136" s="102">
        <v>43374</v>
      </c>
      <c r="B1136" t="s">
        <v>1484</v>
      </c>
      <c r="C1136" t="s">
        <v>541</v>
      </c>
      <c r="D1136" s="58">
        <v>808.05</v>
      </c>
      <c r="E1136" t="s">
        <v>452</v>
      </c>
      <c r="F1136">
        <v>3009</v>
      </c>
      <c r="G1136" t="s">
        <v>481</v>
      </c>
      <c r="H1136">
        <v>16</v>
      </c>
      <c r="I1136">
        <v>259</v>
      </c>
      <c r="J1136" t="s">
        <v>1157</v>
      </c>
      <c r="K1136" t="s">
        <v>455</v>
      </c>
      <c r="L1136" s="103">
        <v>120926</v>
      </c>
      <c r="M1136">
        <v>0</v>
      </c>
      <c r="N1136" t="s">
        <v>1716</v>
      </c>
      <c r="O1136" t="s">
        <v>545</v>
      </c>
      <c r="P1136" t="s">
        <v>458</v>
      </c>
      <c r="R1136">
        <v>0</v>
      </c>
      <c r="S1136" t="s">
        <v>459</v>
      </c>
      <c r="T1136" t="s">
        <v>458</v>
      </c>
      <c r="U1136" t="s">
        <v>460</v>
      </c>
      <c r="V1136" t="s">
        <v>458</v>
      </c>
    </row>
    <row r="1137" spans="1:22" x14ac:dyDescent="0.2">
      <c r="A1137" s="102">
        <v>43431</v>
      </c>
      <c r="B1137" t="s">
        <v>1484</v>
      </c>
      <c r="C1137" t="s">
        <v>541</v>
      </c>
      <c r="D1137" s="58">
        <v>808.05</v>
      </c>
      <c r="E1137" t="s">
        <v>452</v>
      </c>
      <c r="F1137">
        <v>3001</v>
      </c>
      <c r="G1137" t="s">
        <v>462</v>
      </c>
      <c r="H1137">
        <v>5</v>
      </c>
      <c r="I1137">
        <v>261</v>
      </c>
      <c r="J1137" t="s">
        <v>1717</v>
      </c>
      <c r="K1137" t="s">
        <v>455</v>
      </c>
      <c r="L1137" s="103">
        <v>397692</v>
      </c>
      <c r="M1137">
        <v>0</v>
      </c>
      <c r="N1137" t="s">
        <v>1718</v>
      </c>
      <c r="O1137" t="s">
        <v>469</v>
      </c>
      <c r="P1137" t="s">
        <v>458</v>
      </c>
      <c r="R1137">
        <v>0</v>
      </c>
      <c r="S1137" t="s">
        <v>459</v>
      </c>
      <c r="T1137" t="s">
        <v>458</v>
      </c>
      <c r="U1137" t="s">
        <v>460</v>
      </c>
      <c r="V1137" t="s">
        <v>458</v>
      </c>
    </row>
    <row r="1138" spans="1:22" x14ac:dyDescent="0.2">
      <c r="A1138" s="102">
        <v>43432</v>
      </c>
      <c r="B1138" t="s">
        <v>1484</v>
      </c>
      <c r="C1138" t="s">
        <v>541</v>
      </c>
      <c r="D1138" s="58">
        <v>808.05</v>
      </c>
      <c r="E1138" t="s">
        <v>452</v>
      </c>
      <c r="F1138">
        <v>3013</v>
      </c>
      <c r="G1138" t="s">
        <v>676</v>
      </c>
      <c r="H1138">
        <v>8</v>
      </c>
      <c r="I1138">
        <v>261</v>
      </c>
      <c r="J1138" t="s">
        <v>1717</v>
      </c>
      <c r="K1138" t="s">
        <v>455</v>
      </c>
      <c r="L1138" s="103">
        <v>184580</v>
      </c>
      <c r="M1138">
        <v>0</v>
      </c>
      <c r="N1138" t="s">
        <v>1719</v>
      </c>
      <c r="O1138" t="s">
        <v>1349</v>
      </c>
      <c r="P1138" t="s">
        <v>458</v>
      </c>
      <c r="R1138">
        <v>0</v>
      </c>
      <c r="S1138" t="s">
        <v>459</v>
      </c>
      <c r="T1138" t="s">
        <v>458</v>
      </c>
      <c r="U1138" t="s">
        <v>460</v>
      </c>
      <c r="V1138" t="s">
        <v>458</v>
      </c>
    </row>
    <row r="1139" spans="1:22" x14ac:dyDescent="0.2">
      <c r="A1139" s="102">
        <v>43432</v>
      </c>
      <c r="B1139" t="s">
        <v>1484</v>
      </c>
      <c r="C1139" t="s">
        <v>541</v>
      </c>
      <c r="D1139" s="58">
        <v>808.05</v>
      </c>
      <c r="E1139" t="s">
        <v>452</v>
      </c>
      <c r="F1139">
        <v>3001</v>
      </c>
      <c r="G1139" t="s">
        <v>462</v>
      </c>
      <c r="H1139">
        <v>3</v>
      </c>
      <c r="I1139">
        <v>261</v>
      </c>
      <c r="J1139" t="s">
        <v>1717</v>
      </c>
      <c r="K1139" t="s">
        <v>455</v>
      </c>
      <c r="L1139" s="103">
        <v>397692</v>
      </c>
      <c r="M1139">
        <v>0</v>
      </c>
      <c r="N1139" t="s">
        <v>1720</v>
      </c>
      <c r="O1139" t="s">
        <v>469</v>
      </c>
      <c r="P1139" t="s">
        <v>458</v>
      </c>
      <c r="R1139">
        <v>0</v>
      </c>
      <c r="S1139" t="s">
        <v>459</v>
      </c>
      <c r="T1139" t="s">
        <v>458</v>
      </c>
      <c r="U1139" t="s">
        <v>460</v>
      </c>
      <c r="V1139" t="s">
        <v>458</v>
      </c>
    </row>
    <row r="1140" spans="1:22" x14ac:dyDescent="0.2">
      <c r="A1140" s="102">
        <v>43433</v>
      </c>
      <c r="B1140" t="s">
        <v>1484</v>
      </c>
      <c r="C1140" t="s">
        <v>541</v>
      </c>
      <c r="D1140" s="58">
        <v>808.05</v>
      </c>
      <c r="E1140" t="s">
        <v>452</v>
      </c>
      <c r="F1140">
        <v>3013</v>
      </c>
      <c r="G1140" t="s">
        <v>676</v>
      </c>
      <c r="H1140">
        <v>4</v>
      </c>
      <c r="I1140">
        <v>261</v>
      </c>
      <c r="J1140" t="s">
        <v>1717</v>
      </c>
      <c r="K1140" t="s">
        <v>455</v>
      </c>
      <c r="L1140" s="103">
        <v>184580</v>
      </c>
      <c r="M1140">
        <v>0</v>
      </c>
      <c r="N1140" t="s">
        <v>1721</v>
      </c>
      <c r="O1140" t="s">
        <v>1349</v>
      </c>
      <c r="P1140" t="s">
        <v>458</v>
      </c>
      <c r="R1140">
        <v>0</v>
      </c>
      <c r="S1140" t="s">
        <v>459</v>
      </c>
      <c r="T1140" t="s">
        <v>458</v>
      </c>
      <c r="U1140" t="s">
        <v>460</v>
      </c>
      <c r="V1140" t="s">
        <v>458</v>
      </c>
    </row>
    <row r="1141" spans="1:22" x14ac:dyDescent="0.2">
      <c r="A1141" s="102">
        <v>43433</v>
      </c>
      <c r="B1141" t="s">
        <v>1484</v>
      </c>
      <c r="C1141" t="s">
        <v>541</v>
      </c>
      <c r="D1141" s="58">
        <v>808.05</v>
      </c>
      <c r="E1141" t="s">
        <v>452</v>
      </c>
      <c r="F1141">
        <v>3001</v>
      </c>
      <c r="G1141" t="s">
        <v>462</v>
      </c>
      <c r="H1141">
        <v>4</v>
      </c>
      <c r="I1141">
        <v>261</v>
      </c>
      <c r="J1141" t="s">
        <v>1717</v>
      </c>
      <c r="K1141" t="s">
        <v>455</v>
      </c>
      <c r="L1141" s="103">
        <v>397692</v>
      </c>
      <c r="M1141">
        <v>0</v>
      </c>
      <c r="N1141" t="s">
        <v>1722</v>
      </c>
      <c r="O1141" t="s">
        <v>469</v>
      </c>
      <c r="P1141" t="s">
        <v>458</v>
      </c>
      <c r="R1141">
        <v>0</v>
      </c>
      <c r="S1141" t="s">
        <v>459</v>
      </c>
      <c r="T1141" t="s">
        <v>458</v>
      </c>
      <c r="U1141" t="s">
        <v>460</v>
      </c>
      <c r="V1141" t="s">
        <v>458</v>
      </c>
    </row>
    <row r="1142" spans="1:22" x14ac:dyDescent="0.2">
      <c r="A1142" s="102">
        <v>43434</v>
      </c>
      <c r="B1142" t="s">
        <v>1484</v>
      </c>
      <c r="C1142" t="s">
        <v>541</v>
      </c>
      <c r="D1142" s="58">
        <v>808.05</v>
      </c>
      <c r="E1142" t="s">
        <v>452</v>
      </c>
      <c r="F1142">
        <v>3013</v>
      </c>
      <c r="G1142" t="s">
        <v>676</v>
      </c>
      <c r="H1142">
        <v>4</v>
      </c>
      <c r="I1142">
        <v>261</v>
      </c>
      <c r="J1142" t="s">
        <v>1717</v>
      </c>
      <c r="K1142" t="s">
        <v>455</v>
      </c>
      <c r="L1142" s="103">
        <v>184580</v>
      </c>
      <c r="M1142">
        <v>0</v>
      </c>
      <c r="N1142" t="s">
        <v>1723</v>
      </c>
      <c r="O1142" t="s">
        <v>1349</v>
      </c>
      <c r="P1142" t="s">
        <v>458</v>
      </c>
      <c r="R1142">
        <v>0</v>
      </c>
      <c r="S1142" t="s">
        <v>459</v>
      </c>
      <c r="T1142" t="s">
        <v>458</v>
      </c>
      <c r="U1142" t="s">
        <v>460</v>
      </c>
      <c r="V1142" t="s">
        <v>458</v>
      </c>
    </row>
    <row r="1143" spans="1:22" x14ac:dyDescent="0.2">
      <c r="A1143" s="102">
        <v>43434</v>
      </c>
      <c r="B1143" t="s">
        <v>1484</v>
      </c>
      <c r="C1143" t="s">
        <v>541</v>
      </c>
      <c r="D1143" s="58">
        <v>808.05</v>
      </c>
      <c r="E1143" t="s">
        <v>452</v>
      </c>
      <c r="F1143">
        <v>3001</v>
      </c>
      <c r="G1143" t="s">
        <v>462</v>
      </c>
      <c r="H1143">
        <v>2</v>
      </c>
      <c r="I1143">
        <v>261</v>
      </c>
      <c r="J1143" t="s">
        <v>1717</v>
      </c>
      <c r="K1143" t="s">
        <v>455</v>
      </c>
      <c r="L1143" s="103">
        <v>397692</v>
      </c>
      <c r="M1143">
        <v>0</v>
      </c>
      <c r="N1143" t="s">
        <v>1724</v>
      </c>
      <c r="O1143" t="s">
        <v>469</v>
      </c>
      <c r="P1143" t="s">
        <v>458</v>
      </c>
      <c r="R1143">
        <v>0</v>
      </c>
      <c r="S1143" t="s">
        <v>459</v>
      </c>
      <c r="T1143" t="s">
        <v>458</v>
      </c>
      <c r="U1143" t="s">
        <v>460</v>
      </c>
      <c r="V1143" t="s">
        <v>458</v>
      </c>
    </row>
    <row r="1144" spans="1:22" x14ac:dyDescent="0.2">
      <c r="A1144" s="102">
        <v>43437</v>
      </c>
      <c r="B1144" t="s">
        <v>1484</v>
      </c>
      <c r="C1144" t="s">
        <v>541</v>
      </c>
      <c r="D1144" s="58">
        <v>808.05</v>
      </c>
      <c r="E1144" t="s">
        <v>452</v>
      </c>
      <c r="F1144">
        <v>3001</v>
      </c>
      <c r="G1144" t="s">
        <v>462</v>
      </c>
      <c r="H1144">
        <v>1</v>
      </c>
      <c r="I1144">
        <v>261</v>
      </c>
      <c r="J1144" t="s">
        <v>1717</v>
      </c>
      <c r="K1144" t="s">
        <v>455</v>
      </c>
      <c r="L1144" s="103">
        <v>377842</v>
      </c>
      <c r="M1144" s="103">
        <v>477231</v>
      </c>
      <c r="N1144" t="s">
        <v>1725</v>
      </c>
      <c r="O1144" t="s">
        <v>511</v>
      </c>
      <c r="P1144" t="s">
        <v>458</v>
      </c>
      <c r="R1144" s="103">
        <v>477231</v>
      </c>
      <c r="S1144" t="s">
        <v>459</v>
      </c>
      <c r="T1144" t="s">
        <v>458</v>
      </c>
      <c r="U1144" t="s">
        <v>682</v>
      </c>
      <c r="V1144" t="s">
        <v>458</v>
      </c>
    </row>
    <row r="1145" spans="1:22" x14ac:dyDescent="0.2">
      <c r="A1145" s="102">
        <v>43439</v>
      </c>
      <c r="B1145" t="s">
        <v>1484</v>
      </c>
      <c r="C1145" t="s">
        <v>541</v>
      </c>
      <c r="D1145" s="58">
        <v>808.05</v>
      </c>
      <c r="E1145" t="s">
        <v>452</v>
      </c>
      <c r="F1145">
        <v>3001</v>
      </c>
      <c r="G1145" t="s">
        <v>462</v>
      </c>
      <c r="H1145">
        <v>5</v>
      </c>
      <c r="I1145">
        <v>261</v>
      </c>
      <c r="J1145" t="s">
        <v>1717</v>
      </c>
      <c r="K1145" t="s">
        <v>455</v>
      </c>
      <c r="L1145" s="103">
        <v>377842</v>
      </c>
      <c r="M1145" s="103">
        <v>477231</v>
      </c>
      <c r="N1145" t="s">
        <v>1726</v>
      </c>
      <c r="O1145" t="s">
        <v>511</v>
      </c>
      <c r="P1145" t="s">
        <v>458</v>
      </c>
      <c r="R1145" s="103">
        <v>2386155</v>
      </c>
      <c r="S1145" t="s">
        <v>459</v>
      </c>
      <c r="T1145" t="s">
        <v>458</v>
      </c>
      <c r="U1145" t="s">
        <v>682</v>
      </c>
      <c r="V1145" t="s">
        <v>458</v>
      </c>
    </row>
    <row r="1146" spans="1:22" x14ac:dyDescent="0.2">
      <c r="A1146" s="102">
        <v>43440</v>
      </c>
      <c r="B1146" t="s">
        <v>1484</v>
      </c>
      <c r="C1146" t="s">
        <v>541</v>
      </c>
      <c r="D1146" s="58">
        <v>808.05</v>
      </c>
      <c r="E1146" t="s">
        <v>452</v>
      </c>
      <c r="F1146">
        <v>3001</v>
      </c>
      <c r="G1146" t="s">
        <v>462</v>
      </c>
      <c r="H1146">
        <v>4</v>
      </c>
      <c r="I1146">
        <v>261</v>
      </c>
      <c r="J1146" t="s">
        <v>1717</v>
      </c>
      <c r="K1146" t="s">
        <v>455</v>
      </c>
      <c r="L1146" s="103">
        <v>377842</v>
      </c>
      <c r="M1146" s="103">
        <v>477231</v>
      </c>
      <c r="N1146" t="s">
        <v>1727</v>
      </c>
      <c r="O1146" t="s">
        <v>511</v>
      </c>
      <c r="P1146" t="s">
        <v>458</v>
      </c>
      <c r="R1146" s="103">
        <v>1908924</v>
      </c>
      <c r="S1146" t="s">
        <v>459</v>
      </c>
      <c r="T1146" t="s">
        <v>458</v>
      </c>
      <c r="U1146" t="s">
        <v>682</v>
      </c>
      <c r="V1146" t="s">
        <v>458</v>
      </c>
    </row>
    <row r="1147" spans="1:22" x14ac:dyDescent="0.2">
      <c r="A1147" s="102">
        <v>43441</v>
      </c>
      <c r="B1147" t="s">
        <v>1484</v>
      </c>
      <c r="C1147" t="s">
        <v>541</v>
      </c>
      <c r="D1147" s="58">
        <v>808.05</v>
      </c>
      <c r="E1147" t="s">
        <v>452</v>
      </c>
      <c r="F1147">
        <v>3001</v>
      </c>
      <c r="G1147" t="s">
        <v>462</v>
      </c>
      <c r="H1147">
        <v>4</v>
      </c>
      <c r="I1147">
        <v>261</v>
      </c>
      <c r="J1147" t="s">
        <v>1717</v>
      </c>
      <c r="K1147" t="s">
        <v>455</v>
      </c>
      <c r="L1147" s="103">
        <v>377842</v>
      </c>
      <c r="M1147" s="103">
        <v>477231</v>
      </c>
      <c r="N1147" t="s">
        <v>1728</v>
      </c>
      <c r="O1147" t="s">
        <v>511</v>
      </c>
      <c r="P1147" t="s">
        <v>458</v>
      </c>
      <c r="R1147" s="103">
        <v>1908924</v>
      </c>
      <c r="S1147" t="s">
        <v>459</v>
      </c>
      <c r="T1147" t="s">
        <v>458</v>
      </c>
      <c r="U1147" t="s">
        <v>682</v>
      </c>
      <c r="V1147" t="s">
        <v>458</v>
      </c>
    </row>
    <row r="1148" spans="1:22" x14ac:dyDescent="0.2">
      <c r="A1148" s="102">
        <v>43444</v>
      </c>
      <c r="B1148" t="s">
        <v>1484</v>
      </c>
      <c r="C1148" t="s">
        <v>541</v>
      </c>
      <c r="D1148" s="58">
        <v>808.05</v>
      </c>
      <c r="E1148" t="s">
        <v>452</v>
      </c>
      <c r="F1148">
        <v>3013</v>
      </c>
      <c r="G1148" t="s">
        <v>676</v>
      </c>
      <c r="H1148">
        <v>8</v>
      </c>
      <c r="I1148">
        <v>261</v>
      </c>
      <c r="J1148" t="s">
        <v>1717</v>
      </c>
      <c r="K1148" t="s">
        <v>455</v>
      </c>
      <c r="L1148" s="103">
        <v>175616</v>
      </c>
      <c r="M1148" s="103">
        <v>221496</v>
      </c>
      <c r="N1148" t="s">
        <v>1729</v>
      </c>
      <c r="O1148" t="s">
        <v>1132</v>
      </c>
      <c r="P1148" t="s">
        <v>458</v>
      </c>
      <c r="R1148" s="103">
        <v>1771968</v>
      </c>
      <c r="S1148" t="s">
        <v>459</v>
      </c>
      <c r="T1148" t="s">
        <v>458</v>
      </c>
      <c r="U1148" t="s">
        <v>682</v>
      </c>
      <c r="V1148" t="s">
        <v>458</v>
      </c>
    </row>
    <row r="1149" spans="1:22" x14ac:dyDescent="0.2">
      <c r="A1149" s="102">
        <v>43444</v>
      </c>
      <c r="B1149" t="s">
        <v>1484</v>
      </c>
      <c r="C1149" t="s">
        <v>541</v>
      </c>
      <c r="D1149" s="58">
        <v>808.05</v>
      </c>
      <c r="E1149" t="s">
        <v>452</v>
      </c>
      <c r="F1149">
        <v>3007</v>
      </c>
      <c r="G1149" t="s">
        <v>605</v>
      </c>
      <c r="H1149">
        <v>8</v>
      </c>
      <c r="I1149">
        <v>261</v>
      </c>
      <c r="J1149" t="s">
        <v>1717</v>
      </c>
      <c r="K1149" t="s">
        <v>455</v>
      </c>
      <c r="L1149" s="103">
        <v>215124</v>
      </c>
      <c r="M1149" s="103">
        <v>270662</v>
      </c>
      <c r="N1149" t="s">
        <v>1730</v>
      </c>
      <c r="O1149" t="s">
        <v>1731</v>
      </c>
      <c r="P1149" t="s">
        <v>458</v>
      </c>
      <c r="R1149" s="103">
        <v>2165296</v>
      </c>
      <c r="S1149" t="s">
        <v>459</v>
      </c>
      <c r="T1149" t="s">
        <v>458</v>
      </c>
      <c r="U1149" t="s">
        <v>682</v>
      </c>
      <c r="V1149" t="s">
        <v>458</v>
      </c>
    </row>
    <row r="1150" spans="1:22" x14ac:dyDescent="0.2">
      <c r="A1150" s="102">
        <v>43445</v>
      </c>
      <c r="B1150" t="s">
        <v>1484</v>
      </c>
      <c r="C1150" t="s">
        <v>541</v>
      </c>
      <c r="D1150" s="58">
        <v>808.05</v>
      </c>
      <c r="E1150" t="s">
        <v>452</v>
      </c>
      <c r="F1150">
        <v>3013</v>
      </c>
      <c r="G1150" t="s">
        <v>676</v>
      </c>
      <c r="H1150">
        <v>8</v>
      </c>
      <c r="I1150">
        <v>261</v>
      </c>
      <c r="J1150" t="s">
        <v>1717</v>
      </c>
      <c r="K1150" t="s">
        <v>455</v>
      </c>
      <c r="L1150" s="103">
        <v>175616</v>
      </c>
      <c r="M1150" s="103">
        <v>221496</v>
      </c>
      <c r="N1150" t="s">
        <v>1732</v>
      </c>
      <c r="O1150" t="s">
        <v>1132</v>
      </c>
      <c r="P1150" t="s">
        <v>458</v>
      </c>
      <c r="R1150" s="103">
        <v>1771968</v>
      </c>
      <c r="S1150" t="s">
        <v>459</v>
      </c>
      <c r="T1150" t="s">
        <v>458</v>
      </c>
      <c r="U1150" t="s">
        <v>682</v>
      </c>
      <c r="V1150" t="s">
        <v>458</v>
      </c>
    </row>
    <row r="1151" spans="1:22" x14ac:dyDescent="0.2">
      <c r="A1151" s="102">
        <v>43445</v>
      </c>
      <c r="B1151" t="s">
        <v>1484</v>
      </c>
      <c r="C1151" t="s">
        <v>541</v>
      </c>
      <c r="D1151" s="58">
        <v>808.05</v>
      </c>
      <c r="E1151" t="s">
        <v>452</v>
      </c>
      <c r="F1151">
        <v>3001</v>
      </c>
      <c r="G1151" t="s">
        <v>462</v>
      </c>
      <c r="H1151">
        <v>1</v>
      </c>
      <c r="I1151">
        <v>261</v>
      </c>
      <c r="J1151" t="s">
        <v>1717</v>
      </c>
      <c r="K1151" t="s">
        <v>455</v>
      </c>
      <c r="L1151" s="103">
        <v>377842</v>
      </c>
      <c r="M1151" s="103">
        <v>477231</v>
      </c>
      <c r="N1151" t="s">
        <v>1733</v>
      </c>
      <c r="O1151" t="s">
        <v>511</v>
      </c>
      <c r="P1151" t="s">
        <v>458</v>
      </c>
      <c r="R1151" s="103">
        <v>477231</v>
      </c>
      <c r="S1151" t="s">
        <v>459</v>
      </c>
      <c r="T1151" t="s">
        <v>458</v>
      </c>
      <c r="U1151" t="s">
        <v>682</v>
      </c>
      <c r="V1151" t="s">
        <v>458</v>
      </c>
    </row>
    <row r="1152" spans="1:22" x14ac:dyDescent="0.2">
      <c r="A1152" s="102">
        <v>43445</v>
      </c>
      <c r="B1152" t="s">
        <v>1484</v>
      </c>
      <c r="C1152" t="s">
        <v>541</v>
      </c>
      <c r="D1152" s="58">
        <v>808.05</v>
      </c>
      <c r="E1152" t="s">
        <v>452</v>
      </c>
      <c r="F1152">
        <v>3007</v>
      </c>
      <c r="G1152" t="s">
        <v>605</v>
      </c>
      <c r="H1152">
        <v>8</v>
      </c>
      <c r="I1152">
        <v>261</v>
      </c>
      <c r="J1152" t="s">
        <v>1717</v>
      </c>
      <c r="K1152" t="s">
        <v>455</v>
      </c>
      <c r="L1152" s="103">
        <v>215124</v>
      </c>
      <c r="M1152" s="103">
        <v>270662</v>
      </c>
      <c r="N1152" t="s">
        <v>1734</v>
      </c>
      <c r="O1152" t="s">
        <v>1731</v>
      </c>
      <c r="P1152" t="s">
        <v>458</v>
      </c>
      <c r="R1152" s="103">
        <v>2165296</v>
      </c>
      <c r="S1152" t="s">
        <v>459</v>
      </c>
      <c r="T1152" t="s">
        <v>458</v>
      </c>
      <c r="U1152" t="s">
        <v>682</v>
      </c>
      <c r="V1152" t="s">
        <v>458</v>
      </c>
    </row>
    <row r="1153" spans="1:22" x14ac:dyDescent="0.2">
      <c r="A1153" s="102">
        <v>43446</v>
      </c>
      <c r="B1153" t="s">
        <v>1484</v>
      </c>
      <c r="C1153" t="s">
        <v>541</v>
      </c>
      <c r="D1153" s="58">
        <v>808.05</v>
      </c>
      <c r="E1153" t="s">
        <v>452</v>
      </c>
      <c r="F1153">
        <v>3009</v>
      </c>
      <c r="G1153" t="s">
        <v>481</v>
      </c>
      <c r="H1153">
        <v>4</v>
      </c>
      <c r="I1153">
        <v>261</v>
      </c>
      <c r="J1153" t="s">
        <v>1717</v>
      </c>
      <c r="K1153" t="s">
        <v>455</v>
      </c>
      <c r="L1153" s="103">
        <v>197081</v>
      </c>
      <c r="M1153" s="103">
        <v>244291</v>
      </c>
      <c r="N1153" t="s">
        <v>1735</v>
      </c>
      <c r="O1153" t="s">
        <v>505</v>
      </c>
      <c r="P1153" t="s">
        <v>458</v>
      </c>
      <c r="R1153" s="103">
        <v>977164</v>
      </c>
      <c r="S1153" t="s">
        <v>459</v>
      </c>
      <c r="T1153" t="s">
        <v>458</v>
      </c>
      <c r="U1153" t="s">
        <v>682</v>
      </c>
      <c r="V1153" t="s">
        <v>458</v>
      </c>
    </row>
    <row r="1154" spans="1:22" x14ac:dyDescent="0.2">
      <c r="A1154" s="102">
        <v>43446</v>
      </c>
      <c r="B1154" t="s">
        <v>1484</v>
      </c>
      <c r="C1154" t="s">
        <v>541</v>
      </c>
      <c r="D1154" s="58">
        <v>808.05</v>
      </c>
      <c r="E1154" t="s">
        <v>452</v>
      </c>
      <c r="F1154">
        <v>3013</v>
      </c>
      <c r="G1154" t="s">
        <v>676</v>
      </c>
      <c r="H1154">
        <v>8</v>
      </c>
      <c r="I1154">
        <v>261</v>
      </c>
      <c r="J1154" t="s">
        <v>1717</v>
      </c>
      <c r="K1154" t="s">
        <v>455</v>
      </c>
      <c r="L1154" s="103">
        <v>175616</v>
      </c>
      <c r="M1154" s="103">
        <v>221496</v>
      </c>
      <c r="N1154" t="s">
        <v>1736</v>
      </c>
      <c r="O1154" t="s">
        <v>1132</v>
      </c>
      <c r="P1154" t="s">
        <v>458</v>
      </c>
      <c r="R1154" s="103">
        <v>1771968</v>
      </c>
      <c r="S1154" t="s">
        <v>459</v>
      </c>
      <c r="T1154" t="s">
        <v>458</v>
      </c>
      <c r="U1154" t="s">
        <v>682</v>
      </c>
      <c r="V1154" t="s">
        <v>458</v>
      </c>
    </row>
    <row r="1155" spans="1:22" x14ac:dyDescent="0.2">
      <c r="A1155" s="102">
        <v>43446</v>
      </c>
      <c r="B1155" t="s">
        <v>1484</v>
      </c>
      <c r="C1155" t="s">
        <v>541</v>
      </c>
      <c r="D1155" s="58">
        <v>808.05</v>
      </c>
      <c r="E1155" t="s">
        <v>452</v>
      </c>
      <c r="F1155">
        <v>3001</v>
      </c>
      <c r="G1155" t="s">
        <v>462</v>
      </c>
      <c r="H1155">
        <v>2</v>
      </c>
      <c r="I1155">
        <v>261</v>
      </c>
      <c r="J1155" t="s">
        <v>1717</v>
      </c>
      <c r="K1155" t="s">
        <v>455</v>
      </c>
      <c r="L1155" s="103">
        <v>377842</v>
      </c>
      <c r="M1155" s="103">
        <v>477231</v>
      </c>
      <c r="N1155" t="s">
        <v>1737</v>
      </c>
      <c r="O1155" t="s">
        <v>511</v>
      </c>
      <c r="P1155" t="s">
        <v>458</v>
      </c>
      <c r="R1155" s="103">
        <v>954462</v>
      </c>
      <c r="S1155" t="s">
        <v>459</v>
      </c>
      <c r="T1155" t="s">
        <v>458</v>
      </c>
      <c r="U1155" t="s">
        <v>682</v>
      </c>
      <c r="V1155" t="s">
        <v>458</v>
      </c>
    </row>
    <row r="1156" spans="1:22" x14ac:dyDescent="0.2">
      <c r="A1156" s="102">
        <v>43446</v>
      </c>
      <c r="B1156" t="s">
        <v>1484</v>
      </c>
      <c r="C1156" t="s">
        <v>541</v>
      </c>
      <c r="D1156" s="58">
        <v>808.05</v>
      </c>
      <c r="E1156" t="s">
        <v>452</v>
      </c>
      <c r="F1156">
        <v>3007</v>
      </c>
      <c r="G1156" t="s">
        <v>605</v>
      </c>
      <c r="H1156">
        <v>8</v>
      </c>
      <c r="I1156">
        <v>261</v>
      </c>
      <c r="J1156" t="s">
        <v>1717</v>
      </c>
      <c r="K1156" t="s">
        <v>455</v>
      </c>
      <c r="L1156" s="103">
        <v>215124</v>
      </c>
      <c r="M1156" s="103">
        <v>270662</v>
      </c>
      <c r="N1156" t="s">
        <v>1738</v>
      </c>
      <c r="O1156" t="s">
        <v>1731</v>
      </c>
      <c r="P1156" t="s">
        <v>458</v>
      </c>
      <c r="R1156" s="103">
        <v>2165296</v>
      </c>
      <c r="S1156" t="s">
        <v>459</v>
      </c>
      <c r="T1156" t="s">
        <v>458</v>
      </c>
      <c r="U1156" t="s">
        <v>682</v>
      </c>
      <c r="V1156" t="s">
        <v>458</v>
      </c>
    </row>
    <row r="1157" spans="1:22" x14ac:dyDescent="0.2">
      <c r="A1157" s="102">
        <v>43447</v>
      </c>
      <c r="B1157" t="s">
        <v>1484</v>
      </c>
      <c r="C1157" t="s">
        <v>541</v>
      </c>
      <c r="D1157" s="58">
        <v>808.05</v>
      </c>
      <c r="E1157" t="s">
        <v>452</v>
      </c>
      <c r="F1157">
        <v>3013</v>
      </c>
      <c r="G1157" t="s">
        <v>676</v>
      </c>
      <c r="H1157">
        <v>8</v>
      </c>
      <c r="I1157">
        <v>261</v>
      </c>
      <c r="J1157" t="s">
        <v>1717</v>
      </c>
      <c r="K1157" t="s">
        <v>455</v>
      </c>
      <c r="L1157" s="103">
        <v>175616</v>
      </c>
      <c r="M1157" s="103">
        <v>221496</v>
      </c>
      <c r="N1157" t="s">
        <v>1739</v>
      </c>
      <c r="O1157" t="s">
        <v>1132</v>
      </c>
      <c r="P1157" t="s">
        <v>458</v>
      </c>
      <c r="R1157" s="103">
        <v>1771968</v>
      </c>
      <c r="S1157" t="s">
        <v>459</v>
      </c>
      <c r="T1157" t="s">
        <v>458</v>
      </c>
      <c r="U1157" t="s">
        <v>682</v>
      </c>
      <c r="V1157" t="s">
        <v>458</v>
      </c>
    </row>
    <row r="1158" spans="1:22" x14ac:dyDescent="0.2">
      <c r="A1158" s="102">
        <v>43447</v>
      </c>
      <c r="B1158" t="s">
        <v>1484</v>
      </c>
      <c r="C1158" t="s">
        <v>541</v>
      </c>
      <c r="D1158" s="58">
        <v>808.05</v>
      </c>
      <c r="E1158" t="s">
        <v>452</v>
      </c>
      <c r="F1158">
        <v>3001</v>
      </c>
      <c r="G1158" t="s">
        <v>462</v>
      </c>
      <c r="H1158">
        <v>2</v>
      </c>
      <c r="I1158">
        <v>261</v>
      </c>
      <c r="J1158" t="s">
        <v>1717</v>
      </c>
      <c r="K1158" t="s">
        <v>455</v>
      </c>
      <c r="L1158" s="103">
        <v>377842</v>
      </c>
      <c r="M1158" s="103">
        <v>477231</v>
      </c>
      <c r="N1158" t="s">
        <v>1740</v>
      </c>
      <c r="O1158" t="s">
        <v>511</v>
      </c>
      <c r="P1158" t="s">
        <v>458</v>
      </c>
      <c r="R1158" s="103">
        <v>954462</v>
      </c>
      <c r="S1158" t="s">
        <v>459</v>
      </c>
      <c r="T1158" t="s">
        <v>458</v>
      </c>
      <c r="U1158" t="s">
        <v>682</v>
      </c>
      <c r="V1158" t="s">
        <v>458</v>
      </c>
    </row>
    <row r="1159" spans="1:22" x14ac:dyDescent="0.2">
      <c r="A1159" s="102">
        <v>43447</v>
      </c>
      <c r="B1159" t="s">
        <v>1484</v>
      </c>
      <c r="C1159" t="s">
        <v>541</v>
      </c>
      <c r="D1159" s="58">
        <v>808.05</v>
      </c>
      <c r="E1159" t="s">
        <v>452</v>
      </c>
      <c r="F1159">
        <v>3007</v>
      </c>
      <c r="G1159" t="s">
        <v>605</v>
      </c>
      <c r="H1159">
        <v>8</v>
      </c>
      <c r="I1159">
        <v>261</v>
      </c>
      <c r="J1159" t="s">
        <v>1717</v>
      </c>
      <c r="K1159" t="s">
        <v>455</v>
      </c>
      <c r="L1159" s="103">
        <v>215124</v>
      </c>
      <c r="M1159" s="103">
        <v>270662</v>
      </c>
      <c r="N1159" t="s">
        <v>1741</v>
      </c>
      <c r="O1159" t="s">
        <v>1731</v>
      </c>
      <c r="P1159" t="s">
        <v>458</v>
      </c>
      <c r="R1159" s="103">
        <v>2165296</v>
      </c>
      <c r="S1159" t="s">
        <v>459</v>
      </c>
      <c r="T1159" t="s">
        <v>458</v>
      </c>
      <c r="U1159" t="s">
        <v>682</v>
      </c>
      <c r="V1159" t="s">
        <v>458</v>
      </c>
    </row>
    <row r="1160" spans="1:22" x14ac:dyDescent="0.2">
      <c r="A1160" s="102">
        <v>43448</v>
      </c>
      <c r="B1160" t="s">
        <v>1484</v>
      </c>
      <c r="C1160" t="s">
        <v>541</v>
      </c>
      <c r="D1160" s="58">
        <v>808.05</v>
      </c>
      <c r="E1160" t="s">
        <v>452</v>
      </c>
      <c r="F1160">
        <v>3013</v>
      </c>
      <c r="G1160" t="s">
        <v>676</v>
      </c>
      <c r="H1160">
        <v>7</v>
      </c>
      <c r="I1160">
        <v>261</v>
      </c>
      <c r="J1160" t="s">
        <v>1717</v>
      </c>
      <c r="K1160" t="s">
        <v>455</v>
      </c>
      <c r="L1160" s="103">
        <v>175616</v>
      </c>
      <c r="M1160" s="103">
        <v>221496</v>
      </c>
      <c r="N1160" t="s">
        <v>1742</v>
      </c>
      <c r="O1160" t="s">
        <v>1132</v>
      </c>
      <c r="P1160" t="s">
        <v>458</v>
      </c>
      <c r="R1160" s="103">
        <v>1550472</v>
      </c>
      <c r="S1160" t="s">
        <v>459</v>
      </c>
      <c r="T1160" t="s">
        <v>458</v>
      </c>
      <c r="U1160" t="s">
        <v>682</v>
      </c>
      <c r="V1160" t="s">
        <v>458</v>
      </c>
    </row>
    <row r="1161" spans="1:22" x14ac:dyDescent="0.2">
      <c r="A1161" s="102">
        <v>43448</v>
      </c>
      <c r="B1161" t="s">
        <v>1484</v>
      </c>
      <c r="C1161" t="s">
        <v>541</v>
      </c>
      <c r="D1161" s="58">
        <v>808.05</v>
      </c>
      <c r="E1161" t="s">
        <v>452</v>
      </c>
      <c r="F1161">
        <v>3001</v>
      </c>
      <c r="G1161" t="s">
        <v>462</v>
      </c>
      <c r="H1161">
        <v>2</v>
      </c>
      <c r="I1161">
        <v>261</v>
      </c>
      <c r="J1161" t="s">
        <v>1717</v>
      </c>
      <c r="K1161" t="s">
        <v>455</v>
      </c>
      <c r="L1161" s="103">
        <v>377842</v>
      </c>
      <c r="M1161" s="103">
        <v>477231</v>
      </c>
      <c r="N1161" t="s">
        <v>1743</v>
      </c>
      <c r="O1161" t="s">
        <v>511</v>
      </c>
      <c r="P1161" t="s">
        <v>458</v>
      </c>
      <c r="R1161" s="103">
        <v>954462</v>
      </c>
      <c r="S1161" t="s">
        <v>459</v>
      </c>
      <c r="T1161" t="s">
        <v>458</v>
      </c>
      <c r="U1161" t="s">
        <v>682</v>
      </c>
      <c r="V1161" t="s">
        <v>458</v>
      </c>
    </row>
    <row r="1162" spans="1:22" x14ac:dyDescent="0.2">
      <c r="A1162" s="102">
        <v>43448</v>
      </c>
      <c r="B1162" t="s">
        <v>1484</v>
      </c>
      <c r="C1162" t="s">
        <v>541</v>
      </c>
      <c r="D1162" s="58">
        <v>808.05</v>
      </c>
      <c r="E1162" t="s">
        <v>452</v>
      </c>
      <c r="F1162">
        <v>3007</v>
      </c>
      <c r="G1162" t="s">
        <v>605</v>
      </c>
      <c r="H1162">
        <v>7</v>
      </c>
      <c r="I1162">
        <v>261</v>
      </c>
      <c r="J1162" t="s">
        <v>1717</v>
      </c>
      <c r="K1162" t="s">
        <v>455</v>
      </c>
      <c r="L1162" s="103">
        <v>215124</v>
      </c>
      <c r="M1162" s="103">
        <v>270662</v>
      </c>
      <c r="N1162" t="s">
        <v>1744</v>
      </c>
      <c r="O1162" t="s">
        <v>1731</v>
      </c>
      <c r="P1162" t="s">
        <v>458</v>
      </c>
      <c r="R1162" s="103">
        <v>1894634</v>
      </c>
      <c r="S1162" t="s">
        <v>459</v>
      </c>
      <c r="T1162" t="s">
        <v>458</v>
      </c>
      <c r="U1162" t="s">
        <v>682</v>
      </c>
      <c r="V1162" t="s">
        <v>458</v>
      </c>
    </row>
    <row r="1163" spans="1:22" x14ac:dyDescent="0.2">
      <c r="A1163" s="102">
        <v>43234</v>
      </c>
      <c r="B1163" t="s">
        <v>1745</v>
      </c>
      <c r="C1163" t="s">
        <v>541</v>
      </c>
      <c r="D1163" s="58">
        <v>808.08</v>
      </c>
      <c r="E1163" t="s">
        <v>452</v>
      </c>
      <c r="F1163">
        <v>3008</v>
      </c>
      <c r="G1163" t="s">
        <v>550</v>
      </c>
      <c r="H1163">
        <v>8</v>
      </c>
      <c r="I1163">
        <v>450</v>
      </c>
      <c r="J1163" t="s">
        <v>1746</v>
      </c>
      <c r="K1163" t="s">
        <v>455</v>
      </c>
      <c r="L1163" s="103">
        <v>150042</v>
      </c>
      <c r="M1163">
        <v>0</v>
      </c>
      <c r="N1163" t="s">
        <v>1747</v>
      </c>
      <c r="O1163" t="s">
        <v>545</v>
      </c>
      <c r="P1163" t="s">
        <v>458</v>
      </c>
      <c r="R1163">
        <v>0</v>
      </c>
      <c r="S1163" t="s">
        <v>459</v>
      </c>
      <c r="T1163" t="s">
        <v>458</v>
      </c>
      <c r="U1163" t="s">
        <v>460</v>
      </c>
      <c r="V1163" t="s">
        <v>458</v>
      </c>
    </row>
    <row r="1164" spans="1:22" x14ac:dyDescent="0.2">
      <c r="A1164" s="102">
        <v>43248</v>
      </c>
      <c r="B1164" t="s">
        <v>1748</v>
      </c>
      <c r="C1164" t="s">
        <v>541</v>
      </c>
      <c r="D1164" s="58">
        <v>808.1</v>
      </c>
      <c r="E1164" t="s">
        <v>452</v>
      </c>
      <c r="F1164">
        <v>3011</v>
      </c>
      <c r="G1164" t="s">
        <v>487</v>
      </c>
      <c r="H1164">
        <v>8</v>
      </c>
      <c r="I1164">
        <v>263</v>
      </c>
      <c r="J1164" t="s">
        <v>1749</v>
      </c>
      <c r="K1164" t="s">
        <v>455</v>
      </c>
      <c r="L1164" s="103">
        <v>115059</v>
      </c>
      <c r="M1164">
        <v>0</v>
      </c>
      <c r="N1164" t="s">
        <v>1750</v>
      </c>
      <c r="O1164" t="s">
        <v>545</v>
      </c>
      <c r="P1164" t="s">
        <v>458</v>
      </c>
      <c r="R1164">
        <v>0</v>
      </c>
      <c r="S1164" t="s">
        <v>459</v>
      </c>
      <c r="T1164" t="s">
        <v>458</v>
      </c>
      <c r="U1164" t="s">
        <v>460</v>
      </c>
      <c r="V1164" t="s">
        <v>458</v>
      </c>
    </row>
    <row r="1165" spans="1:22" x14ac:dyDescent="0.2">
      <c r="A1165" s="102">
        <v>43248</v>
      </c>
      <c r="B1165" t="s">
        <v>1748</v>
      </c>
      <c r="C1165" t="s">
        <v>541</v>
      </c>
      <c r="D1165" s="58">
        <v>808.1</v>
      </c>
      <c r="E1165" t="s">
        <v>452</v>
      </c>
      <c r="F1165">
        <v>3002</v>
      </c>
      <c r="G1165" t="s">
        <v>731</v>
      </c>
      <c r="H1165">
        <v>14</v>
      </c>
      <c r="I1165">
        <v>263</v>
      </c>
      <c r="J1165" t="s">
        <v>1749</v>
      </c>
      <c r="K1165" t="s">
        <v>455</v>
      </c>
      <c r="L1165" s="103">
        <v>169207</v>
      </c>
      <c r="M1165">
        <v>0</v>
      </c>
      <c r="N1165" t="s">
        <v>1751</v>
      </c>
      <c r="O1165" t="s">
        <v>545</v>
      </c>
      <c r="P1165" t="s">
        <v>458</v>
      </c>
      <c r="R1165">
        <v>0</v>
      </c>
      <c r="S1165" t="s">
        <v>459</v>
      </c>
      <c r="T1165" t="s">
        <v>458</v>
      </c>
      <c r="U1165" t="s">
        <v>460</v>
      </c>
      <c r="V1165" t="s">
        <v>458</v>
      </c>
    </row>
    <row r="1166" spans="1:22" x14ac:dyDescent="0.2">
      <c r="A1166" s="102">
        <v>43248</v>
      </c>
      <c r="B1166" t="s">
        <v>1748</v>
      </c>
      <c r="C1166" t="s">
        <v>541</v>
      </c>
      <c r="D1166" s="58">
        <v>808.1</v>
      </c>
      <c r="E1166" t="s">
        <v>452</v>
      </c>
      <c r="F1166">
        <v>3004</v>
      </c>
      <c r="G1166" t="s">
        <v>631</v>
      </c>
      <c r="H1166">
        <v>23</v>
      </c>
      <c r="I1166">
        <v>263</v>
      </c>
      <c r="J1166" t="s">
        <v>1749</v>
      </c>
      <c r="K1166" t="s">
        <v>455</v>
      </c>
      <c r="L1166" s="103">
        <v>150581</v>
      </c>
      <c r="M1166">
        <v>0</v>
      </c>
      <c r="N1166" t="s">
        <v>1752</v>
      </c>
      <c r="O1166" t="s">
        <v>545</v>
      </c>
      <c r="P1166" t="s">
        <v>458</v>
      </c>
      <c r="R1166">
        <v>0</v>
      </c>
      <c r="S1166" t="s">
        <v>459</v>
      </c>
      <c r="T1166" t="s">
        <v>458</v>
      </c>
      <c r="U1166" t="s">
        <v>460</v>
      </c>
      <c r="V1166" t="s">
        <v>458</v>
      </c>
    </row>
    <row r="1167" spans="1:22" x14ac:dyDescent="0.2">
      <c r="A1167" s="102">
        <v>43255</v>
      </c>
      <c r="B1167" t="s">
        <v>1748</v>
      </c>
      <c r="C1167" t="s">
        <v>541</v>
      </c>
      <c r="D1167" s="58">
        <v>808.1</v>
      </c>
      <c r="E1167" t="s">
        <v>452</v>
      </c>
      <c r="F1167">
        <v>3001</v>
      </c>
      <c r="G1167" t="s">
        <v>462</v>
      </c>
      <c r="H1167">
        <v>2</v>
      </c>
      <c r="I1167">
        <v>263</v>
      </c>
      <c r="J1167" t="s">
        <v>1749</v>
      </c>
      <c r="K1167" t="s">
        <v>455</v>
      </c>
      <c r="L1167" s="103">
        <v>308303</v>
      </c>
      <c r="M1167">
        <v>0</v>
      </c>
      <c r="N1167" t="s">
        <v>1753</v>
      </c>
      <c r="O1167" t="s">
        <v>545</v>
      </c>
      <c r="P1167" t="s">
        <v>458</v>
      </c>
      <c r="R1167">
        <v>0</v>
      </c>
      <c r="S1167" t="s">
        <v>459</v>
      </c>
      <c r="T1167" t="s">
        <v>458</v>
      </c>
      <c r="U1167" t="s">
        <v>460</v>
      </c>
      <c r="V1167" t="s">
        <v>458</v>
      </c>
    </row>
    <row r="1168" spans="1:22" x14ac:dyDescent="0.2">
      <c r="A1168" s="102">
        <v>43255</v>
      </c>
      <c r="B1168" t="s">
        <v>1748</v>
      </c>
      <c r="C1168" t="s">
        <v>541</v>
      </c>
      <c r="D1168" s="58">
        <v>808.1</v>
      </c>
      <c r="E1168" t="s">
        <v>452</v>
      </c>
      <c r="F1168">
        <v>3002</v>
      </c>
      <c r="G1168" t="s">
        <v>731</v>
      </c>
      <c r="H1168">
        <v>3</v>
      </c>
      <c r="I1168">
        <v>263</v>
      </c>
      <c r="J1168" t="s">
        <v>1749</v>
      </c>
      <c r="K1168" t="s">
        <v>455</v>
      </c>
      <c r="L1168" s="103">
        <v>169207</v>
      </c>
      <c r="M1168">
        <v>0</v>
      </c>
      <c r="N1168" t="s">
        <v>1754</v>
      </c>
      <c r="O1168" t="s">
        <v>545</v>
      </c>
      <c r="P1168" t="s">
        <v>458</v>
      </c>
      <c r="R1168">
        <v>0</v>
      </c>
      <c r="S1168" t="s">
        <v>459</v>
      </c>
      <c r="T1168" t="s">
        <v>458</v>
      </c>
      <c r="U1168" t="s">
        <v>460</v>
      </c>
      <c r="V1168" t="s">
        <v>458</v>
      </c>
    </row>
    <row r="1169" spans="1:22" x14ac:dyDescent="0.2">
      <c r="A1169" s="102">
        <v>43255</v>
      </c>
      <c r="B1169" t="s">
        <v>1748</v>
      </c>
      <c r="C1169" t="s">
        <v>541</v>
      </c>
      <c r="D1169" s="58">
        <v>808.1</v>
      </c>
      <c r="E1169" t="s">
        <v>452</v>
      </c>
      <c r="F1169">
        <v>3004</v>
      </c>
      <c r="G1169" t="s">
        <v>631</v>
      </c>
      <c r="H1169">
        <v>16</v>
      </c>
      <c r="I1169">
        <v>263</v>
      </c>
      <c r="J1169" t="s">
        <v>1749</v>
      </c>
      <c r="K1169" t="s">
        <v>455</v>
      </c>
      <c r="L1169" s="103">
        <v>150581</v>
      </c>
      <c r="M1169">
        <v>0</v>
      </c>
      <c r="N1169" t="s">
        <v>1755</v>
      </c>
      <c r="O1169" t="s">
        <v>545</v>
      </c>
      <c r="P1169" t="s">
        <v>458</v>
      </c>
      <c r="R1169">
        <v>0</v>
      </c>
      <c r="S1169" t="s">
        <v>459</v>
      </c>
      <c r="T1169" t="s">
        <v>458</v>
      </c>
      <c r="U1169" t="s">
        <v>460</v>
      </c>
      <c r="V1169" t="s">
        <v>458</v>
      </c>
    </row>
    <row r="1170" spans="1:22" x14ac:dyDescent="0.2">
      <c r="A1170" s="102">
        <v>43255</v>
      </c>
      <c r="B1170" t="s">
        <v>1748</v>
      </c>
      <c r="C1170" t="s">
        <v>541</v>
      </c>
      <c r="D1170" s="58">
        <v>808.1</v>
      </c>
      <c r="E1170" t="s">
        <v>452</v>
      </c>
      <c r="F1170">
        <v>3011</v>
      </c>
      <c r="G1170" t="s">
        <v>487</v>
      </c>
      <c r="H1170">
        <v>24</v>
      </c>
      <c r="I1170">
        <v>263</v>
      </c>
      <c r="J1170" t="s">
        <v>1749</v>
      </c>
      <c r="K1170" t="s">
        <v>455</v>
      </c>
      <c r="L1170" s="103">
        <v>115059</v>
      </c>
      <c r="M1170">
        <v>0</v>
      </c>
      <c r="N1170" t="s">
        <v>1756</v>
      </c>
      <c r="O1170" t="s">
        <v>545</v>
      </c>
      <c r="P1170" t="s">
        <v>458</v>
      </c>
      <c r="R1170">
        <v>0</v>
      </c>
      <c r="S1170" t="s">
        <v>459</v>
      </c>
      <c r="T1170" t="s">
        <v>458</v>
      </c>
      <c r="U1170" t="s">
        <v>460</v>
      </c>
      <c r="V1170" t="s">
        <v>458</v>
      </c>
    </row>
    <row r="1171" spans="1:22" x14ac:dyDescent="0.2">
      <c r="A1171" s="102">
        <v>43269</v>
      </c>
      <c r="B1171" t="s">
        <v>1748</v>
      </c>
      <c r="C1171" t="s">
        <v>541</v>
      </c>
      <c r="D1171" s="58">
        <v>808.1</v>
      </c>
      <c r="E1171" t="s">
        <v>452</v>
      </c>
      <c r="F1171">
        <v>3001</v>
      </c>
      <c r="G1171" t="s">
        <v>462</v>
      </c>
      <c r="H1171">
        <v>15</v>
      </c>
      <c r="I1171">
        <v>263</v>
      </c>
      <c r="J1171" t="s">
        <v>1749</v>
      </c>
      <c r="K1171" t="s">
        <v>455</v>
      </c>
      <c r="L1171" s="103">
        <v>308303</v>
      </c>
      <c r="M1171">
        <v>0</v>
      </c>
      <c r="N1171" t="s">
        <v>1757</v>
      </c>
      <c r="O1171" t="s">
        <v>545</v>
      </c>
      <c r="P1171" t="s">
        <v>458</v>
      </c>
      <c r="R1171">
        <v>0</v>
      </c>
      <c r="S1171" t="s">
        <v>459</v>
      </c>
      <c r="T1171" t="s">
        <v>458</v>
      </c>
      <c r="U1171" t="s">
        <v>460</v>
      </c>
      <c r="V1171" t="s">
        <v>458</v>
      </c>
    </row>
    <row r="1172" spans="1:22" x14ac:dyDescent="0.2">
      <c r="A1172" s="102">
        <v>43276</v>
      </c>
      <c r="B1172" t="s">
        <v>1748</v>
      </c>
      <c r="C1172" t="s">
        <v>541</v>
      </c>
      <c r="D1172" s="58">
        <v>808.1</v>
      </c>
      <c r="E1172" t="s">
        <v>452</v>
      </c>
      <c r="F1172">
        <v>3001</v>
      </c>
      <c r="G1172" t="s">
        <v>462</v>
      </c>
      <c r="H1172">
        <v>14</v>
      </c>
      <c r="I1172">
        <v>263</v>
      </c>
      <c r="J1172" t="s">
        <v>1749</v>
      </c>
      <c r="K1172" t="s">
        <v>455</v>
      </c>
      <c r="L1172" s="103">
        <v>308303</v>
      </c>
      <c r="M1172">
        <v>0</v>
      </c>
      <c r="N1172" t="s">
        <v>1758</v>
      </c>
      <c r="O1172" t="s">
        <v>545</v>
      </c>
      <c r="P1172" t="s">
        <v>458</v>
      </c>
      <c r="R1172">
        <v>0</v>
      </c>
      <c r="S1172" t="s">
        <v>459</v>
      </c>
      <c r="T1172" t="s">
        <v>458</v>
      </c>
      <c r="U1172" t="s">
        <v>460</v>
      </c>
      <c r="V1172" t="s">
        <v>458</v>
      </c>
    </row>
    <row r="1173" spans="1:22" x14ac:dyDescent="0.2">
      <c r="A1173" s="102">
        <v>43276</v>
      </c>
      <c r="B1173" t="s">
        <v>1748</v>
      </c>
      <c r="C1173" t="s">
        <v>541</v>
      </c>
      <c r="D1173" s="58">
        <v>808.1</v>
      </c>
      <c r="E1173" t="s">
        <v>452</v>
      </c>
      <c r="F1173">
        <v>3006</v>
      </c>
      <c r="G1173" t="s">
        <v>736</v>
      </c>
      <c r="H1173">
        <v>23</v>
      </c>
      <c r="I1173">
        <v>263</v>
      </c>
      <c r="J1173" t="s">
        <v>1749</v>
      </c>
      <c r="K1173" t="s">
        <v>455</v>
      </c>
      <c r="L1173" s="103">
        <v>143812</v>
      </c>
      <c r="M1173">
        <v>0</v>
      </c>
      <c r="N1173" t="s">
        <v>1759</v>
      </c>
      <c r="O1173" t="s">
        <v>545</v>
      </c>
      <c r="P1173" t="s">
        <v>458</v>
      </c>
      <c r="R1173">
        <v>0</v>
      </c>
      <c r="S1173" t="s">
        <v>459</v>
      </c>
      <c r="T1173" t="s">
        <v>458</v>
      </c>
      <c r="U1173" t="s">
        <v>460</v>
      </c>
      <c r="V1173" t="s">
        <v>458</v>
      </c>
    </row>
    <row r="1174" spans="1:22" x14ac:dyDescent="0.2">
      <c r="A1174" s="102">
        <v>43276</v>
      </c>
      <c r="B1174" t="s">
        <v>1748</v>
      </c>
      <c r="C1174" t="s">
        <v>541</v>
      </c>
      <c r="D1174" s="58">
        <v>808.1</v>
      </c>
      <c r="E1174" t="s">
        <v>452</v>
      </c>
      <c r="F1174">
        <v>3004</v>
      </c>
      <c r="G1174" t="s">
        <v>631</v>
      </c>
      <c r="H1174">
        <v>40</v>
      </c>
      <c r="I1174">
        <v>263</v>
      </c>
      <c r="J1174" t="s">
        <v>1749</v>
      </c>
      <c r="K1174" t="s">
        <v>455</v>
      </c>
      <c r="L1174" s="103">
        <v>150581</v>
      </c>
      <c r="M1174">
        <v>0</v>
      </c>
      <c r="N1174" t="s">
        <v>1760</v>
      </c>
      <c r="O1174" t="s">
        <v>545</v>
      </c>
      <c r="P1174" t="s">
        <v>458</v>
      </c>
      <c r="R1174">
        <v>0</v>
      </c>
      <c r="S1174" t="s">
        <v>459</v>
      </c>
      <c r="T1174" t="s">
        <v>458</v>
      </c>
      <c r="U1174" t="s">
        <v>460</v>
      </c>
      <c r="V1174" t="s">
        <v>458</v>
      </c>
    </row>
    <row r="1175" spans="1:22" x14ac:dyDescent="0.2">
      <c r="A1175" s="102">
        <v>43276</v>
      </c>
      <c r="B1175" t="s">
        <v>1748</v>
      </c>
      <c r="C1175" t="s">
        <v>541</v>
      </c>
      <c r="D1175" s="58">
        <v>808.1</v>
      </c>
      <c r="E1175" t="s">
        <v>452</v>
      </c>
      <c r="F1175">
        <v>3011</v>
      </c>
      <c r="G1175" t="s">
        <v>487</v>
      </c>
      <c r="H1175">
        <v>48</v>
      </c>
      <c r="I1175">
        <v>263</v>
      </c>
      <c r="J1175" t="s">
        <v>1749</v>
      </c>
      <c r="K1175" t="s">
        <v>455</v>
      </c>
      <c r="L1175" s="103">
        <v>115059</v>
      </c>
      <c r="M1175">
        <v>0</v>
      </c>
      <c r="N1175" t="s">
        <v>1761</v>
      </c>
      <c r="O1175" t="s">
        <v>545</v>
      </c>
      <c r="P1175" t="s">
        <v>458</v>
      </c>
      <c r="R1175">
        <v>0</v>
      </c>
      <c r="S1175" t="s">
        <v>459</v>
      </c>
      <c r="T1175" t="s">
        <v>458</v>
      </c>
      <c r="U1175" t="s">
        <v>460</v>
      </c>
      <c r="V1175" t="s">
        <v>458</v>
      </c>
    </row>
    <row r="1176" spans="1:22" x14ac:dyDescent="0.2">
      <c r="A1176" s="102">
        <v>43283</v>
      </c>
      <c r="B1176" t="s">
        <v>1748</v>
      </c>
      <c r="C1176" t="s">
        <v>541</v>
      </c>
      <c r="D1176" s="58">
        <v>808.1</v>
      </c>
      <c r="E1176" t="s">
        <v>452</v>
      </c>
      <c r="F1176">
        <v>3009</v>
      </c>
      <c r="G1176" t="s">
        <v>481</v>
      </c>
      <c r="H1176">
        <v>6</v>
      </c>
      <c r="I1176">
        <v>263</v>
      </c>
      <c r="J1176" t="s">
        <v>1749</v>
      </c>
      <c r="K1176" t="s">
        <v>455</v>
      </c>
      <c r="L1176" s="103">
        <v>120926</v>
      </c>
      <c r="M1176">
        <v>0</v>
      </c>
      <c r="N1176" t="s">
        <v>1762</v>
      </c>
      <c r="O1176" t="s">
        <v>545</v>
      </c>
      <c r="P1176" t="s">
        <v>458</v>
      </c>
      <c r="R1176">
        <v>0</v>
      </c>
      <c r="S1176" t="s">
        <v>459</v>
      </c>
      <c r="T1176" t="s">
        <v>458</v>
      </c>
      <c r="U1176" t="s">
        <v>460</v>
      </c>
      <c r="V1176" t="s">
        <v>458</v>
      </c>
    </row>
    <row r="1177" spans="1:22" x14ac:dyDescent="0.2">
      <c r="A1177" s="102">
        <v>43283</v>
      </c>
      <c r="B1177" t="s">
        <v>1748</v>
      </c>
      <c r="C1177" t="s">
        <v>541</v>
      </c>
      <c r="D1177" s="58">
        <v>808.1</v>
      </c>
      <c r="E1177" t="s">
        <v>452</v>
      </c>
      <c r="F1177">
        <v>3005</v>
      </c>
      <c r="G1177" t="s">
        <v>569</v>
      </c>
      <c r="H1177">
        <v>8</v>
      </c>
      <c r="I1177">
        <v>263</v>
      </c>
      <c r="J1177" t="s">
        <v>1749</v>
      </c>
      <c r="K1177" t="s">
        <v>455</v>
      </c>
      <c r="L1177" s="103">
        <v>165864</v>
      </c>
      <c r="M1177">
        <v>0</v>
      </c>
      <c r="N1177" t="s">
        <v>1763</v>
      </c>
      <c r="O1177" t="s">
        <v>545</v>
      </c>
      <c r="P1177" t="s">
        <v>458</v>
      </c>
      <c r="R1177">
        <v>0</v>
      </c>
      <c r="S1177" t="s">
        <v>459</v>
      </c>
      <c r="T1177" t="s">
        <v>458</v>
      </c>
      <c r="U1177" t="s">
        <v>460</v>
      </c>
      <c r="V1177" t="s">
        <v>458</v>
      </c>
    </row>
    <row r="1178" spans="1:22" x14ac:dyDescent="0.2">
      <c r="A1178" s="102">
        <v>43283</v>
      </c>
      <c r="B1178" t="s">
        <v>1748</v>
      </c>
      <c r="C1178" t="s">
        <v>541</v>
      </c>
      <c r="D1178" s="58">
        <v>808.1</v>
      </c>
      <c r="E1178" t="s">
        <v>452</v>
      </c>
      <c r="F1178">
        <v>3013</v>
      </c>
      <c r="G1178" t="s">
        <v>676</v>
      </c>
      <c r="H1178">
        <v>12</v>
      </c>
      <c r="I1178">
        <v>263</v>
      </c>
      <c r="J1178" t="s">
        <v>1749</v>
      </c>
      <c r="K1178" t="s">
        <v>455</v>
      </c>
      <c r="L1178" s="103">
        <v>99460</v>
      </c>
      <c r="M1178">
        <v>0</v>
      </c>
      <c r="N1178" t="s">
        <v>1764</v>
      </c>
      <c r="O1178" t="s">
        <v>545</v>
      </c>
      <c r="P1178" t="s">
        <v>458</v>
      </c>
      <c r="R1178">
        <v>0</v>
      </c>
      <c r="S1178" t="s">
        <v>459</v>
      </c>
      <c r="T1178" t="s">
        <v>458</v>
      </c>
      <c r="U1178" t="s">
        <v>460</v>
      </c>
      <c r="V1178" t="s">
        <v>458</v>
      </c>
    </row>
    <row r="1179" spans="1:22" x14ac:dyDescent="0.2">
      <c r="A1179" s="102">
        <v>43283</v>
      </c>
      <c r="B1179" t="s">
        <v>1748</v>
      </c>
      <c r="C1179" t="s">
        <v>541</v>
      </c>
      <c r="D1179" s="58">
        <v>808.1</v>
      </c>
      <c r="E1179" t="s">
        <v>452</v>
      </c>
      <c r="F1179">
        <v>3006</v>
      </c>
      <c r="G1179" t="s">
        <v>736</v>
      </c>
      <c r="H1179">
        <v>20</v>
      </c>
      <c r="I1179">
        <v>263</v>
      </c>
      <c r="J1179" t="s">
        <v>1749</v>
      </c>
      <c r="K1179" t="s">
        <v>455</v>
      </c>
      <c r="L1179" s="103">
        <v>143812</v>
      </c>
      <c r="M1179">
        <v>0</v>
      </c>
      <c r="N1179" t="s">
        <v>1765</v>
      </c>
      <c r="O1179" t="s">
        <v>545</v>
      </c>
      <c r="P1179" t="s">
        <v>458</v>
      </c>
      <c r="R1179">
        <v>0</v>
      </c>
      <c r="S1179" t="s">
        <v>459</v>
      </c>
      <c r="T1179" t="s">
        <v>458</v>
      </c>
      <c r="U1179" t="s">
        <v>460</v>
      </c>
      <c r="V1179" t="s">
        <v>458</v>
      </c>
    </row>
    <row r="1180" spans="1:22" x14ac:dyDescent="0.2">
      <c r="A1180" s="102">
        <v>43283</v>
      </c>
      <c r="B1180" t="s">
        <v>1748</v>
      </c>
      <c r="C1180" t="s">
        <v>541</v>
      </c>
      <c r="D1180" s="58">
        <v>808.1</v>
      </c>
      <c r="E1180" t="s">
        <v>452</v>
      </c>
      <c r="F1180">
        <v>3001</v>
      </c>
      <c r="G1180" t="s">
        <v>462</v>
      </c>
      <c r="H1180">
        <v>24</v>
      </c>
      <c r="I1180">
        <v>263</v>
      </c>
      <c r="J1180" t="s">
        <v>1749</v>
      </c>
      <c r="K1180" t="s">
        <v>455</v>
      </c>
      <c r="L1180" s="103">
        <v>308303</v>
      </c>
      <c r="M1180">
        <v>0</v>
      </c>
      <c r="N1180" t="s">
        <v>1766</v>
      </c>
      <c r="O1180" t="s">
        <v>545</v>
      </c>
      <c r="P1180" t="s">
        <v>458</v>
      </c>
      <c r="R1180">
        <v>0</v>
      </c>
      <c r="S1180" t="s">
        <v>459</v>
      </c>
      <c r="T1180" t="s">
        <v>458</v>
      </c>
      <c r="U1180" t="s">
        <v>460</v>
      </c>
      <c r="V1180" t="s">
        <v>458</v>
      </c>
    </row>
    <row r="1181" spans="1:22" x14ac:dyDescent="0.2">
      <c r="A1181" s="102">
        <v>43283</v>
      </c>
      <c r="B1181" t="s">
        <v>1748</v>
      </c>
      <c r="C1181" t="s">
        <v>541</v>
      </c>
      <c r="D1181" s="58">
        <v>808.1</v>
      </c>
      <c r="E1181" t="s">
        <v>452</v>
      </c>
      <c r="F1181">
        <v>3011</v>
      </c>
      <c r="G1181" t="s">
        <v>487</v>
      </c>
      <c r="H1181">
        <v>25</v>
      </c>
      <c r="I1181">
        <v>263</v>
      </c>
      <c r="J1181" t="s">
        <v>1749</v>
      </c>
      <c r="K1181" t="s">
        <v>455</v>
      </c>
      <c r="L1181" s="103">
        <v>115059</v>
      </c>
      <c r="M1181">
        <v>0</v>
      </c>
      <c r="N1181" t="s">
        <v>1767</v>
      </c>
      <c r="O1181" t="s">
        <v>545</v>
      </c>
      <c r="P1181" t="s">
        <v>458</v>
      </c>
      <c r="R1181">
        <v>0</v>
      </c>
      <c r="S1181" t="s">
        <v>459</v>
      </c>
      <c r="T1181" t="s">
        <v>458</v>
      </c>
      <c r="U1181" t="s">
        <v>460</v>
      </c>
      <c r="V1181" t="s">
        <v>458</v>
      </c>
    </row>
    <row r="1182" spans="1:22" x14ac:dyDescent="0.2">
      <c r="A1182" s="102">
        <v>43283</v>
      </c>
      <c r="B1182" t="s">
        <v>1748</v>
      </c>
      <c r="C1182" t="s">
        <v>541</v>
      </c>
      <c r="D1182" s="58">
        <v>808.1</v>
      </c>
      <c r="E1182" t="s">
        <v>452</v>
      </c>
      <c r="F1182">
        <v>3004</v>
      </c>
      <c r="G1182" t="s">
        <v>631</v>
      </c>
      <c r="H1182">
        <v>33</v>
      </c>
      <c r="I1182">
        <v>263</v>
      </c>
      <c r="J1182" t="s">
        <v>1749</v>
      </c>
      <c r="K1182" t="s">
        <v>455</v>
      </c>
      <c r="L1182" s="103">
        <v>150581</v>
      </c>
      <c r="M1182">
        <v>0</v>
      </c>
      <c r="N1182" t="s">
        <v>1768</v>
      </c>
      <c r="O1182" t="s">
        <v>545</v>
      </c>
      <c r="P1182" t="s">
        <v>458</v>
      </c>
      <c r="R1182">
        <v>0</v>
      </c>
      <c r="S1182" t="s">
        <v>459</v>
      </c>
      <c r="T1182" t="s">
        <v>458</v>
      </c>
      <c r="U1182" t="s">
        <v>460</v>
      </c>
      <c r="V1182" t="s">
        <v>458</v>
      </c>
    </row>
    <row r="1183" spans="1:22" x14ac:dyDescent="0.2">
      <c r="A1183" s="102">
        <v>43290</v>
      </c>
      <c r="B1183" t="s">
        <v>1748</v>
      </c>
      <c r="C1183" t="s">
        <v>541</v>
      </c>
      <c r="D1183" s="58">
        <v>808.1</v>
      </c>
      <c r="E1183" t="s">
        <v>452</v>
      </c>
      <c r="F1183">
        <v>3011</v>
      </c>
      <c r="G1183" t="s">
        <v>487</v>
      </c>
      <c r="H1183">
        <v>8</v>
      </c>
      <c r="I1183">
        <v>263</v>
      </c>
      <c r="J1183" t="s">
        <v>1749</v>
      </c>
      <c r="K1183" t="s">
        <v>455</v>
      </c>
      <c r="L1183" s="103">
        <v>115059</v>
      </c>
      <c r="M1183">
        <v>0</v>
      </c>
      <c r="N1183" t="s">
        <v>1769</v>
      </c>
      <c r="O1183" t="s">
        <v>545</v>
      </c>
      <c r="P1183" t="s">
        <v>458</v>
      </c>
      <c r="R1183">
        <v>0</v>
      </c>
      <c r="S1183" t="s">
        <v>459</v>
      </c>
      <c r="T1183" t="s">
        <v>458</v>
      </c>
      <c r="U1183" t="s">
        <v>460</v>
      </c>
      <c r="V1183" t="s">
        <v>458</v>
      </c>
    </row>
    <row r="1184" spans="1:22" x14ac:dyDescent="0.2">
      <c r="A1184" s="102">
        <v>43290</v>
      </c>
      <c r="B1184" t="s">
        <v>1748</v>
      </c>
      <c r="C1184" t="s">
        <v>541</v>
      </c>
      <c r="D1184" s="58">
        <v>808.1</v>
      </c>
      <c r="E1184" t="s">
        <v>452</v>
      </c>
      <c r="F1184">
        <v>3005</v>
      </c>
      <c r="G1184" t="s">
        <v>569</v>
      </c>
      <c r="H1184">
        <v>12</v>
      </c>
      <c r="I1184">
        <v>263</v>
      </c>
      <c r="J1184" t="s">
        <v>1749</v>
      </c>
      <c r="K1184" t="s">
        <v>455</v>
      </c>
      <c r="L1184" s="103">
        <v>165864</v>
      </c>
      <c r="M1184">
        <v>0</v>
      </c>
      <c r="N1184" t="s">
        <v>1770</v>
      </c>
      <c r="O1184" t="s">
        <v>545</v>
      </c>
      <c r="P1184" t="s">
        <v>458</v>
      </c>
      <c r="R1184">
        <v>0</v>
      </c>
      <c r="S1184" t="s">
        <v>459</v>
      </c>
      <c r="T1184" t="s">
        <v>458</v>
      </c>
      <c r="U1184" t="s">
        <v>460</v>
      </c>
      <c r="V1184" t="s">
        <v>458</v>
      </c>
    </row>
    <row r="1185" spans="1:22" x14ac:dyDescent="0.2">
      <c r="A1185" s="102">
        <v>43290</v>
      </c>
      <c r="B1185" t="s">
        <v>1748</v>
      </c>
      <c r="C1185" t="s">
        <v>541</v>
      </c>
      <c r="D1185" s="58">
        <v>808.1</v>
      </c>
      <c r="E1185" t="s">
        <v>452</v>
      </c>
      <c r="F1185">
        <v>3008</v>
      </c>
      <c r="G1185" t="s">
        <v>550</v>
      </c>
      <c r="H1185">
        <v>24</v>
      </c>
      <c r="I1185">
        <v>263</v>
      </c>
      <c r="J1185" t="s">
        <v>1749</v>
      </c>
      <c r="K1185" t="s">
        <v>455</v>
      </c>
      <c r="L1185" s="103">
        <v>150042</v>
      </c>
      <c r="M1185">
        <v>0</v>
      </c>
      <c r="N1185" t="s">
        <v>1771</v>
      </c>
      <c r="O1185" t="s">
        <v>545</v>
      </c>
      <c r="P1185" t="s">
        <v>458</v>
      </c>
      <c r="R1185">
        <v>0</v>
      </c>
      <c r="S1185" t="s">
        <v>459</v>
      </c>
      <c r="T1185" t="s">
        <v>458</v>
      </c>
      <c r="U1185" t="s">
        <v>460</v>
      </c>
      <c r="V1185" t="s">
        <v>458</v>
      </c>
    </row>
    <row r="1186" spans="1:22" x14ac:dyDescent="0.2">
      <c r="A1186" s="102">
        <v>43290</v>
      </c>
      <c r="B1186" t="s">
        <v>1748</v>
      </c>
      <c r="C1186" t="s">
        <v>541</v>
      </c>
      <c r="D1186" s="58">
        <v>808.1</v>
      </c>
      <c r="E1186" t="s">
        <v>452</v>
      </c>
      <c r="F1186">
        <v>3013</v>
      </c>
      <c r="G1186" t="s">
        <v>676</v>
      </c>
      <c r="H1186">
        <v>39</v>
      </c>
      <c r="I1186">
        <v>263</v>
      </c>
      <c r="J1186" t="s">
        <v>1749</v>
      </c>
      <c r="K1186" t="s">
        <v>455</v>
      </c>
      <c r="L1186" s="103">
        <v>99460</v>
      </c>
      <c r="M1186">
        <v>0</v>
      </c>
      <c r="N1186" t="s">
        <v>1772</v>
      </c>
      <c r="O1186" t="s">
        <v>545</v>
      </c>
      <c r="P1186" t="s">
        <v>458</v>
      </c>
      <c r="R1186">
        <v>0</v>
      </c>
      <c r="S1186" t="s">
        <v>459</v>
      </c>
      <c r="T1186" t="s">
        <v>458</v>
      </c>
      <c r="U1186" t="s">
        <v>460</v>
      </c>
      <c r="V1186" t="s">
        <v>458</v>
      </c>
    </row>
    <row r="1187" spans="1:22" x14ac:dyDescent="0.2">
      <c r="A1187" s="102">
        <v>43290</v>
      </c>
      <c r="B1187" t="s">
        <v>1748</v>
      </c>
      <c r="C1187" t="s">
        <v>541</v>
      </c>
      <c r="D1187" s="58">
        <v>808.1</v>
      </c>
      <c r="E1187" t="s">
        <v>452</v>
      </c>
      <c r="F1187">
        <v>3009</v>
      </c>
      <c r="G1187" t="s">
        <v>481</v>
      </c>
      <c r="H1187">
        <v>41.5</v>
      </c>
      <c r="I1187">
        <v>263</v>
      </c>
      <c r="J1187" t="s">
        <v>1749</v>
      </c>
      <c r="K1187" t="s">
        <v>455</v>
      </c>
      <c r="L1187" s="103">
        <v>120926</v>
      </c>
      <c r="M1187">
        <v>0</v>
      </c>
      <c r="N1187" t="s">
        <v>1773</v>
      </c>
      <c r="O1187" t="s">
        <v>545</v>
      </c>
      <c r="P1187" t="s">
        <v>458</v>
      </c>
      <c r="R1187">
        <v>0</v>
      </c>
      <c r="S1187" t="s">
        <v>459</v>
      </c>
      <c r="T1187" t="s">
        <v>458</v>
      </c>
      <c r="U1187" t="s">
        <v>460</v>
      </c>
      <c r="V1187" t="s">
        <v>458</v>
      </c>
    </row>
    <row r="1188" spans="1:22" x14ac:dyDescent="0.2">
      <c r="A1188" s="102">
        <v>43353</v>
      </c>
      <c r="B1188" t="s">
        <v>1748</v>
      </c>
      <c r="C1188" t="s">
        <v>541</v>
      </c>
      <c r="D1188" s="58">
        <v>808.1</v>
      </c>
      <c r="E1188" t="s">
        <v>452</v>
      </c>
      <c r="F1188">
        <v>3006</v>
      </c>
      <c r="G1188" t="s">
        <v>736</v>
      </c>
      <c r="H1188">
        <v>4</v>
      </c>
      <c r="I1188">
        <v>263</v>
      </c>
      <c r="J1188" t="s">
        <v>1749</v>
      </c>
      <c r="K1188" t="s">
        <v>455</v>
      </c>
      <c r="L1188" s="103">
        <v>143812</v>
      </c>
      <c r="M1188">
        <v>0</v>
      </c>
      <c r="N1188" t="s">
        <v>1774</v>
      </c>
      <c r="O1188" t="s">
        <v>545</v>
      </c>
      <c r="P1188" t="s">
        <v>458</v>
      </c>
      <c r="R1188">
        <v>0</v>
      </c>
      <c r="S1188" t="s">
        <v>459</v>
      </c>
      <c r="T1188" t="s">
        <v>458</v>
      </c>
      <c r="U1188" t="s">
        <v>460</v>
      </c>
      <c r="V1188" t="s">
        <v>458</v>
      </c>
    </row>
    <row r="1189" spans="1:22" x14ac:dyDescent="0.2">
      <c r="A1189" s="102">
        <v>43353</v>
      </c>
      <c r="B1189" t="s">
        <v>1748</v>
      </c>
      <c r="C1189" t="s">
        <v>541</v>
      </c>
      <c r="D1189" s="58">
        <v>808.1</v>
      </c>
      <c r="E1189" t="s">
        <v>452</v>
      </c>
      <c r="F1189">
        <v>3001</v>
      </c>
      <c r="G1189" t="s">
        <v>462</v>
      </c>
      <c r="H1189">
        <v>8</v>
      </c>
      <c r="I1189">
        <v>263</v>
      </c>
      <c r="J1189" t="s">
        <v>1749</v>
      </c>
      <c r="K1189" t="s">
        <v>455</v>
      </c>
      <c r="L1189" s="103">
        <v>308303</v>
      </c>
      <c r="M1189">
        <v>0</v>
      </c>
      <c r="N1189" t="s">
        <v>1775</v>
      </c>
      <c r="O1189" t="s">
        <v>545</v>
      </c>
      <c r="P1189" t="s">
        <v>458</v>
      </c>
      <c r="R1189">
        <v>0</v>
      </c>
      <c r="S1189" t="s">
        <v>459</v>
      </c>
      <c r="T1189" t="s">
        <v>458</v>
      </c>
      <c r="U1189" t="s">
        <v>460</v>
      </c>
      <c r="V1189" t="s">
        <v>458</v>
      </c>
    </row>
    <row r="1190" spans="1:22" x14ac:dyDescent="0.2">
      <c r="A1190" s="102">
        <v>43360</v>
      </c>
      <c r="B1190" t="s">
        <v>1748</v>
      </c>
      <c r="C1190" t="s">
        <v>541</v>
      </c>
      <c r="D1190" s="58">
        <v>808.1</v>
      </c>
      <c r="E1190" t="s">
        <v>452</v>
      </c>
      <c r="F1190">
        <v>3001</v>
      </c>
      <c r="G1190" t="s">
        <v>462</v>
      </c>
      <c r="H1190">
        <v>18</v>
      </c>
      <c r="I1190">
        <v>263</v>
      </c>
      <c r="J1190" t="s">
        <v>1749</v>
      </c>
      <c r="K1190" t="s">
        <v>455</v>
      </c>
      <c r="L1190" s="103">
        <v>308303</v>
      </c>
      <c r="M1190">
        <v>0</v>
      </c>
      <c r="N1190" t="s">
        <v>1776</v>
      </c>
      <c r="O1190" t="s">
        <v>545</v>
      </c>
      <c r="P1190" t="s">
        <v>458</v>
      </c>
      <c r="R1190">
        <v>0</v>
      </c>
      <c r="S1190" t="s">
        <v>459</v>
      </c>
      <c r="T1190" t="s">
        <v>458</v>
      </c>
      <c r="U1190" t="s">
        <v>460</v>
      </c>
      <c r="V1190" t="s">
        <v>458</v>
      </c>
    </row>
    <row r="1191" spans="1:22" x14ac:dyDescent="0.2">
      <c r="A1191" s="102">
        <v>43367</v>
      </c>
      <c r="B1191" t="s">
        <v>1748</v>
      </c>
      <c r="C1191" t="s">
        <v>541</v>
      </c>
      <c r="D1191" s="58">
        <v>808.1</v>
      </c>
      <c r="E1191" t="s">
        <v>452</v>
      </c>
      <c r="F1191">
        <v>3001</v>
      </c>
      <c r="G1191" t="s">
        <v>462</v>
      </c>
      <c r="H1191">
        <v>4</v>
      </c>
      <c r="I1191">
        <v>263</v>
      </c>
      <c r="J1191" t="s">
        <v>1749</v>
      </c>
      <c r="K1191" t="s">
        <v>455</v>
      </c>
      <c r="L1191" s="103">
        <v>308303</v>
      </c>
      <c r="M1191">
        <v>0</v>
      </c>
      <c r="N1191" t="s">
        <v>1777</v>
      </c>
      <c r="O1191" t="s">
        <v>545</v>
      </c>
      <c r="P1191" t="s">
        <v>458</v>
      </c>
      <c r="R1191">
        <v>0</v>
      </c>
      <c r="S1191" t="s">
        <v>459</v>
      </c>
      <c r="T1191" t="s">
        <v>458</v>
      </c>
      <c r="U1191" t="s">
        <v>460</v>
      </c>
      <c r="V1191" t="s">
        <v>458</v>
      </c>
    </row>
    <row r="1192" spans="1:22" x14ac:dyDescent="0.2">
      <c r="A1192" s="102">
        <v>43374</v>
      </c>
      <c r="B1192" t="s">
        <v>1748</v>
      </c>
      <c r="C1192" t="s">
        <v>541</v>
      </c>
      <c r="D1192" s="58">
        <v>808.1</v>
      </c>
      <c r="E1192" t="s">
        <v>452</v>
      </c>
      <c r="F1192">
        <v>3001</v>
      </c>
      <c r="G1192" t="s">
        <v>462</v>
      </c>
      <c r="H1192">
        <v>6</v>
      </c>
      <c r="I1192">
        <v>263</v>
      </c>
      <c r="J1192" t="s">
        <v>1749</v>
      </c>
      <c r="K1192" t="s">
        <v>455</v>
      </c>
      <c r="L1192" s="103">
        <v>308303</v>
      </c>
      <c r="M1192">
        <v>0</v>
      </c>
      <c r="N1192" t="s">
        <v>1778</v>
      </c>
      <c r="O1192" t="s">
        <v>545</v>
      </c>
      <c r="P1192" t="s">
        <v>458</v>
      </c>
      <c r="R1192">
        <v>0</v>
      </c>
      <c r="S1192" t="s">
        <v>459</v>
      </c>
      <c r="T1192" t="s">
        <v>458</v>
      </c>
      <c r="U1192" t="s">
        <v>460</v>
      </c>
      <c r="V1192" t="s">
        <v>458</v>
      </c>
    </row>
    <row r="1193" spans="1:22" x14ac:dyDescent="0.2">
      <c r="A1193" s="102">
        <v>43374</v>
      </c>
      <c r="B1193" t="s">
        <v>1748</v>
      </c>
      <c r="C1193" t="s">
        <v>541</v>
      </c>
      <c r="D1193" s="58">
        <v>808.1</v>
      </c>
      <c r="E1193" t="s">
        <v>452</v>
      </c>
      <c r="F1193">
        <v>3009</v>
      </c>
      <c r="G1193" t="s">
        <v>481</v>
      </c>
      <c r="H1193">
        <v>16</v>
      </c>
      <c r="I1193">
        <v>263</v>
      </c>
      <c r="J1193" t="s">
        <v>1749</v>
      </c>
      <c r="K1193" t="s">
        <v>455</v>
      </c>
      <c r="L1193" s="103">
        <v>120926</v>
      </c>
      <c r="M1193">
        <v>0</v>
      </c>
      <c r="N1193" t="s">
        <v>1779</v>
      </c>
      <c r="O1193" t="s">
        <v>545</v>
      </c>
      <c r="P1193" t="s">
        <v>458</v>
      </c>
      <c r="R1193">
        <v>0</v>
      </c>
      <c r="S1193" t="s">
        <v>459</v>
      </c>
      <c r="T1193" t="s">
        <v>458</v>
      </c>
      <c r="U1193" t="s">
        <v>460</v>
      </c>
      <c r="V1193" t="s">
        <v>458</v>
      </c>
    </row>
    <row r="1194" spans="1:22" x14ac:dyDescent="0.2">
      <c r="A1194" s="102">
        <v>43374</v>
      </c>
      <c r="B1194" t="s">
        <v>1748</v>
      </c>
      <c r="C1194" t="s">
        <v>541</v>
      </c>
      <c r="D1194" s="58">
        <v>808.1</v>
      </c>
      <c r="E1194" t="s">
        <v>452</v>
      </c>
      <c r="F1194">
        <v>3006</v>
      </c>
      <c r="G1194" t="s">
        <v>736</v>
      </c>
      <c r="H1194">
        <v>20</v>
      </c>
      <c r="I1194">
        <v>263</v>
      </c>
      <c r="J1194" t="s">
        <v>1749</v>
      </c>
      <c r="K1194" t="s">
        <v>455</v>
      </c>
      <c r="L1194" s="103">
        <v>143812</v>
      </c>
      <c r="M1194">
        <v>0</v>
      </c>
      <c r="N1194" t="s">
        <v>1780</v>
      </c>
      <c r="O1194" t="s">
        <v>545</v>
      </c>
      <c r="P1194" t="s">
        <v>458</v>
      </c>
      <c r="R1194">
        <v>0</v>
      </c>
      <c r="S1194" t="s">
        <v>459</v>
      </c>
      <c r="T1194" t="s">
        <v>458</v>
      </c>
      <c r="U1194" t="s">
        <v>460</v>
      </c>
      <c r="V1194" t="s">
        <v>458</v>
      </c>
    </row>
    <row r="1195" spans="1:22" x14ac:dyDescent="0.2">
      <c r="A1195" s="102">
        <v>43374</v>
      </c>
      <c r="B1195" t="s">
        <v>1748</v>
      </c>
      <c r="C1195" t="s">
        <v>541</v>
      </c>
      <c r="D1195" s="58">
        <v>808.1</v>
      </c>
      <c r="E1195" t="s">
        <v>452</v>
      </c>
      <c r="F1195">
        <v>3013</v>
      </c>
      <c r="G1195" t="s">
        <v>676</v>
      </c>
      <c r="H1195">
        <v>32</v>
      </c>
      <c r="I1195">
        <v>263</v>
      </c>
      <c r="J1195" t="s">
        <v>1749</v>
      </c>
      <c r="K1195" t="s">
        <v>455</v>
      </c>
      <c r="L1195" s="103">
        <v>99460</v>
      </c>
      <c r="M1195">
        <v>0</v>
      </c>
      <c r="N1195" t="s">
        <v>1781</v>
      </c>
      <c r="O1195" t="s">
        <v>545</v>
      </c>
      <c r="P1195" t="s">
        <v>458</v>
      </c>
      <c r="R1195">
        <v>0</v>
      </c>
      <c r="S1195" t="s">
        <v>459</v>
      </c>
      <c r="T1195" t="s">
        <v>458</v>
      </c>
      <c r="U1195" t="s">
        <v>460</v>
      </c>
      <c r="V1195" t="s">
        <v>458</v>
      </c>
    </row>
    <row r="1196" spans="1:22" x14ac:dyDescent="0.2">
      <c r="A1196" s="102">
        <v>43381</v>
      </c>
      <c r="B1196" t="s">
        <v>1748</v>
      </c>
      <c r="C1196" t="s">
        <v>541</v>
      </c>
      <c r="D1196" s="58">
        <v>808.1</v>
      </c>
      <c r="E1196" t="s">
        <v>452</v>
      </c>
      <c r="F1196">
        <v>3001</v>
      </c>
      <c r="G1196" t="s">
        <v>462</v>
      </c>
      <c r="H1196">
        <v>5</v>
      </c>
      <c r="I1196">
        <v>263</v>
      </c>
      <c r="J1196" t="s">
        <v>1749</v>
      </c>
      <c r="K1196" t="s">
        <v>455</v>
      </c>
      <c r="L1196" s="103">
        <v>308303</v>
      </c>
      <c r="M1196">
        <v>0</v>
      </c>
      <c r="N1196" t="s">
        <v>1782</v>
      </c>
      <c r="O1196" t="s">
        <v>545</v>
      </c>
      <c r="P1196" t="s">
        <v>458</v>
      </c>
      <c r="R1196">
        <v>0</v>
      </c>
      <c r="S1196" t="s">
        <v>459</v>
      </c>
      <c r="T1196" t="s">
        <v>458</v>
      </c>
      <c r="U1196" t="s">
        <v>460</v>
      </c>
      <c r="V1196" t="s">
        <v>458</v>
      </c>
    </row>
    <row r="1197" spans="1:22" x14ac:dyDescent="0.2">
      <c r="A1197" s="102">
        <v>43381</v>
      </c>
      <c r="B1197" t="s">
        <v>1748</v>
      </c>
      <c r="C1197" t="s">
        <v>541</v>
      </c>
      <c r="D1197" s="58">
        <v>808.1</v>
      </c>
      <c r="E1197" t="s">
        <v>452</v>
      </c>
      <c r="F1197">
        <v>3006</v>
      </c>
      <c r="G1197" t="s">
        <v>736</v>
      </c>
      <c r="H1197">
        <v>41</v>
      </c>
      <c r="I1197">
        <v>263</v>
      </c>
      <c r="J1197" t="s">
        <v>1749</v>
      </c>
      <c r="K1197" t="s">
        <v>455</v>
      </c>
      <c r="L1197" s="103">
        <v>143812</v>
      </c>
      <c r="M1197">
        <v>0</v>
      </c>
      <c r="N1197" t="s">
        <v>1783</v>
      </c>
      <c r="O1197" t="s">
        <v>545</v>
      </c>
      <c r="P1197" t="s">
        <v>458</v>
      </c>
      <c r="R1197">
        <v>0</v>
      </c>
      <c r="S1197" t="s">
        <v>459</v>
      </c>
      <c r="T1197" t="s">
        <v>458</v>
      </c>
      <c r="U1197" t="s">
        <v>460</v>
      </c>
      <c r="V1197" t="s">
        <v>458</v>
      </c>
    </row>
    <row r="1198" spans="1:22" x14ac:dyDescent="0.2">
      <c r="A1198" s="102">
        <v>43381</v>
      </c>
      <c r="B1198" t="s">
        <v>1748</v>
      </c>
      <c r="C1198" t="s">
        <v>541</v>
      </c>
      <c r="D1198" s="58">
        <v>808.1</v>
      </c>
      <c r="E1198" t="s">
        <v>452</v>
      </c>
      <c r="F1198">
        <v>3013</v>
      </c>
      <c r="G1198" t="s">
        <v>676</v>
      </c>
      <c r="H1198">
        <v>48</v>
      </c>
      <c r="I1198">
        <v>263</v>
      </c>
      <c r="J1198" t="s">
        <v>1749</v>
      </c>
      <c r="K1198" t="s">
        <v>455</v>
      </c>
      <c r="L1198" s="103">
        <v>99460</v>
      </c>
      <c r="M1198">
        <v>0</v>
      </c>
      <c r="N1198" t="s">
        <v>1784</v>
      </c>
      <c r="O1198" t="s">
        <v>545</v>
      </c>
      <c r="P1198" t="s">
        <v>458</v>
      </c>
      <c r="R1198">
        <v>0</v>
      </c>
      <c r="S1198" t="s">
        <v>459</v>
      </c>
      <c r="T1198" t="s">
        <v>458</v>
      </c>
      <c r="U1198" t="s">
        <v>460</v>
      </c>
      <c r="V1198" t="s">
        <v>458</v>
      </c>
    </row>
    <row r="1199" spans="1:22" x14ac:dyDescent="0.2">
      <c r="A1199" s="102">
        <v>43381</v>
      </c>
      <c r="B1199" t="s">
        <v>1748</v>
      </c>
      <c r="C1199" t="s">
        <v>541</v>
      </c>
      <c r="D1199" s="58">
        <v>808.1</v>
      </c>
      <c r="E1199" t="s">
        <v>452</v>
      </c>
      <c r="F1199">
        <v>3009</v>
      </c>
      <c r="G1199" t="s">
        <v>481</v>
      </c>
      <c r="H1199">
        <v>51.1</v>
      </c>
      <c r="I1199">
        <v>263</v>
      </c>
      <c r="J1199" t="s">
        <v>1749</v>
      </c>
      <c r="K1199" t="s">
        <v>455</v>
      </c>
      <c r="L1199" s="103">
        <v>120926</v>
      </c>
      <c r="M1199">
        <v>0</v>
      </c>
      <c r="N1199" t="s">
        <v>1785</v>
      </c>
      <c r="O1199" t="s">
        <v>545</v>
      </c>
      <c r="P1199" t="s">
        <v>458</v>
      </c>
      <c r="R1199">
        <v>0</v>
      </c>
      <c r="S1199" t="s">
        <v>459</v>
      </c>
      <c r="T1199" t="s">
        <v>458</v>
      </c>
      <c r="U1199" t="s">
        <v>460</v>
      </c>
      <c r="V1199" t="s">
        <v>458</v>
      </c>
    </row>
    <row r="1200" spans="1:22" x14ac:dyDescent="0.2">
      <c r="A1200" s="102">
        <v>43381</v>
      </c>
      <c r="B1200" t="s">
        <v>1748</v>
      </c>
      <c r="C1200" t="s">
        <v>541</v>
      </c>
      <c r="D1200" s="58">
        <v>808.1</v>
      </c>
      <c r="E1200" t="s">
        <v>452</v>
      </c>
      <c r="F1200">
        <v>3003</v>
      </c>
      <c r="G1200" t="s">
        <v>474</v>
      </c>
      <c r="H1200">
        <v>56.25</v>
      </c>
      <c r="I1200">
        <v>263</v>
      </c>
      <c r="J1200" t="s">
        <v>1749</v>
      </c>
      <c r="K1200" t="s">
        <v>455</v>
      </c>
      <c r="L1200" s="103">
        <v>177755</v>
      </c>
      <c r="M1200">
        <v>0</v>
      </c>
      <c r="N1200" t="s">
        <v>1786</v>
      </c>
      <c r="O1200" t="s">
        <v>545</v>
      </c>
      <c r="P1200" t="s">
        <v>458</v>
      </c>
      <c r="R1200">
        <v>0</v>
      </c>
      <c r="S1200" t="s">
        <v>459</v>
      </c>
      <c r="T1200" t="s">
        <v>458</v>
      </c>
      <c r="U1200" t="s">
        <v>460</v>
      </c>
      <c r="V1200" t="s">
        <v>458</v>
      </c>
    </row>
    <row r="1201" spans="1:22" x14ac:dyDescent="0.2">
      <c r="A1201" s="102">
        <v>43388</v>
      </c>
      <c r="B1201" t="s">
        <v>1748</v>
      </c>
      <c r="C1201" t="s">
        <v>541</v>
      </c>
      <c r="D1201" s="58">
        <v>808.1</v>
      </c>
      <c r="E1201" t="s">
        <v>452</v>
      </c>
      <c r="F1201">
        <v>3001</v>
      </c>
      <c r="G1201" t="s">
        <v>462</v>
      </c>
      <c r="H1201">
        <v>4</v>
      </c>
      <c r="I1201">
        <v>263</v>
      </c>
      <c r="J1201" t="s">
        <v>1749</v>
      </c>
      <c r="K1201" t="s">
        <v>455</v>
      </c>
      <c r="L1201" s="103">
        <v>308303</v>
      </c>
      <c r="M1201">
        <v>0</v>
      </c>
      <c r="N1201" t="s">
        <v>1787</v>
      </c>
      <c r="O1201" t="s">
        <v>545</v>
      </c>
      <c r="P1201" t="s">
        <v>458</v>
      </c>
      <c r="R1201">
        <v>0</v>
      </c>
      <c r="S1201" t="s">
        <v>459</v>
      </c>
      <c r="T1201" t="s">
        <v>458</v>
      </c>
      <c r="U1201" t="s">
        <v>460</v>
      </c>
      <c r="V1201" t="s">
        <v>458</v>
      </c>
    </row>
    <row r="1202" spans="1:22" x14ac:dyDescent="0.2">
      <c r="A1202" s="102">
        <v>43388</v>
      </c>
      <c r="B1202" t="s">
        <v>1748</v>
      </c>
      <c r="C1202" t="s">
        <v>541</v>
      </c>
      <c r="D1202" s="58">
        <v>808.1</v>
      </c>
      <c r="E1202" t="s">
        <v>452</v>
      </c>
      <c r="F1202">
        <v>3006</v>
      </c>
      <c r="G1202" t="s">
        <v>736</v>
      </c>
      <c r="H1202">
        <v>4</v>
      </c>
      <c r="I1202">
        <v>263</v>
      </c>
      <c r="J1202" t="s">
        <v>1749</v>
      </c>
      <c r="K1202" t="s">
        <v>455</v>
      </c>
      <c r="L1202" s="103">
        <v>143812</v>
      </c>
      <c r="M1202">
        <v>0</v>
      </c>
      <c r="N1202" t="s">
        <v>1788</v>
      </c>
      <c r="O1202" t="s">
        <v>545</v>
      </c>
      <c r="P1202" t="s">
        <v>458</v>
      </c>
      <c r="R1202">
        <v>0</v>
      </c>
      <c r="S1202" t="s">
        <v>459</v>
      </c>
      <c r="T1202" t="s">
        <v>458</v>
      </c>
      <c r="U1202" t="s">
        <v>460</v>
      </c>
      <c r="V1202" t="s">
        <v>458</v>
      </c>
    </row>
    <row r="1203" spans="1:22" x14ac:dyDescent="0.2">
      <c r="A1203" s="102">
        <v>43389</v>
      </c>
      <c r="B1203" t="s">
        <v>1748</v>
      </c>
      <c r="C1203" t="s">
        <v>541</v>
      </c>
      <c r="D1203" s="58">
        <v>808.1</v>
      </c>
      <c r="E1203" t="s">
        <v>452</v>
      </c>
      <c r="F1203">
        <v>3001</v>
      </c>
      <c r="G1203" t="s">
        <v>462</v>
      </c>
      <c r="H1203">
        <v>2</v>
      </c>
      <c r="I1203">
        <v>265</v>
      </c>
      <c r="J1203" t="s">
        <v>1789</v>
      </c>
      <c r="K1203" t="s">
        <v>290</v>
      </c>
      <c r="L1203" s="103">
        <v>397692</v>
      </c>
      <c r="M1203">
        <v>0</v>
      </c>
      <c r="N1203" t="s">
        <v>1790</v>
      </c>
      <c r="O1203" t="s">
        <v>1196</v>
      </c>
      <c r="P1203" t="s">
        <v>458</v>
      </c>
      <c r="R1203">
        <v>0</v>
      </c>
      <c r="S1203" t="s">
        <v>459</v>
      </c>
      <c r="T1203" t="s">
        <v>458</v>
      </c>
      <c r="U1203" t="s">
        <v>460</v>
      </c>
      <c r="V1203" t="s">
        <v>458</v>
      </c>
    </row>
    <row r="1204" spans="1:22" x14ac:dyDescent="0.2">
      <c r="A1204" s="102">
        <v>43395</v>
      </c>
      <c r="B1204" t="s">
        <v>1748</v>
      </c>
      <c r="C1204" t="s">
        <v>541</v>
      </c>
      <c r="D1204" s="58">
        <v>808.1</v>
      </c>
      <c r="E1204" t="s">
        <v>452</v>
      </c>
      <c r="F1204">
        <v>3001</v>
      </c>
      <c r="G1204" t="s">
        <v>462</v>
      </c>
      <c r="H1204">
        <v>2</v>
      </c>
      <c r="I1204">
        <v>265</v>
      </c>
      <c r="J1204" t="s">
        <v>1789</v>
      </c>
      <c r="K1204" t="s">
        <v>290</v>
      </c>
      <c r="L1204" s="103">
        <v>397692</v>
      </c>
      <c r="M1204">
        <v>0</v>
      </c>
      <c r="N1204" t="s">
        <v>1791</v>
      </c>
      <c r="O1204" t="s">
        <v>1196</v>
      </c>
      <c r="P1204" t="s">
        <v>458</v>
      </c>
      <c r="R1204">
        <v>0</v>
      </c>
      <c r="S1204" t="s">
        <v>459</v>
      </c>
      <c r="T1204" t="s">
        <v>458</v>
      </c>
      <c r="U1204" t="s">
        <v>460</v>
      </c>
      <c r="V1204" t="s">
        <v>458</v>
      </c>
    </row>
    <row r="1205" spans="1:22" x14ac:dyDescent="0.2">
      <c r="A1205" s="102">
        <v>43402</v>
      </c>
      <c r="B1205" t="s">
        <v>1748</v>
      </c>
      <c r="C1205" t="s">
        <v>541</v>
      </c>
      <c r="D1205" s="58">
        <v>808.1</v>
      </c>
      <c r="E1205" t="s">
        <v>452</v>
      </c>
      <c r="F1205">
        <v>3001</v>
      </c>
      <c r="G1205" t="s">
        <v>462</v>
      </c>
      <c r="H1205">
        <v>4</v>
      </c>
      <c r="I1205">
        <v>265</v>
      </c>
      <c r="J1205" t="s">
        <v>1789</v>
      </c>
      <c r="K1205" t="s">
        <v>290</v>
      </c>
      <c r="L1205" s="103">
        <v>397692</v>
      </c>
      <c r="M1205">
        <v>0</v>
      </c>
      <c r="N1205" t="s">
        <v>1792</v>
      </c>
      <c r="O1205" t="s">
        <v>1196</v>
      </c>
      <c r="P1205" t="s">
        <v>458</v>
      </c>
      <c r="R1205">
        <v>0</v>
      </c>
      <c r="S1205" t="s">
        <v>459</v>
      </c>
      <c r="T1205" t="s">
        <v>458</v>
      </c>
      <c r="U1205" t="s">
        <v>460</v>
      </c>
      <c r="V1205" t="s">
        <v>458</v>
      </c>
    </row>
    <row r="1206" spans="1:22" x14ac:dyDescent="0.2">
      <c r="A1206" s="102">
        <v>43403</v>
      </c>
      <c r="B1206" t="s">
        <v>1748</v>
      </c>
      <c r="C1206" t="s">
        <v>541</v>
      </c>
      <c r="D1206" s="58">
        <v>808.1</v>
      </c>
      <c r="E1206" t="s">
        <v>452</v>
      </c>
      <c r="F1206">
        <v>3001</v>
      </c>
      <c r="G1206" t="s">
        <v>462</v>
      </c>
      <c r="H1206">
        <v>2</v>
      </c>
      <c r="I1206">
        <v>265</v>
      </c>
      <c r="J1206" t="s">
        <v>1789</v>
      </c>
      <c r="K1206" t="s">
        <v>290</v>
      </c>
      <c r="L1206" s="103">
        <v>397692</v>
      </c>
      <c r="M1206">
        <v>0</v>
      </c>
      <c r="N1206" t="s">
        <v>1793</v>
      </c>
      <c r="O1206" t="s">
        <v>1196</v>
      </c>
      <c r="P1206" t="s">
        <v>458</v>
      </c>
      <c r="R1206">
        <v>0</v>
      </c>
      <c r="S1206" t="s">
        <v>459</v>
      </c>
      <c r="T1206" t="s">
        <v>458</v>
      </c>
      <c r="U1206" t="s">
        <v>460</v>
      </c>
      <c r="V1206" t="s">
        <v>458</v>
      </c>
    </row>
    <row r="1207" spans="1:22" x14ac:dyDescent="0.2">
      <c r="A1207" s="102">
        <v>43404</v>
      </c>
      <c r="B1207" t="s">
        <v>1748</v>
      </c>
      <c r="C1207" t="s">
        <v>541</v>
      </c>
      <c r="D1207" s="58">
        <v>808.1</v>
      </c>
      <c r="E1207" t="s">
        <v>452</v>
      </c>
      <c r="F1207">
        <v>3001</v>
      </c>
      <c r="G1207" t="s">
        <v>462</v>
      </c>
      <c r="H1207">
        <v>2</v>
      </c>
      <c r="I1207">
        <v>265</v>
      </c>
      <c r="J1207" t="s">
        <v>1789</v>
      </c>
      <c r="K1207" t="s">
        <v>290</v>
      </c>
      <c r="L1207" s="103">
        <v>397692</v>
      </c>
      <c r="M1207">
        <v>0</v>
      </c>
      <c r="N1207" t="s">
        <v>1794</v>
      </c>
      <c r="O1207" t="s">
        <v>1196</v>
      </c>
      <c r="P1207" t="s">
        <v>458</v>
      </c>
      <c r="R1207">
        <v>0</v>
      </c>
      <c r="S1207" t="s">
        <v>459</v>
      </c>
      <c r="T1207" t="s">
        <v>458</v>
      </c>
      <c r="U1207" t="s">
        <v>460</v>
      </c>
      <c r="V1207" t="s">
        <v>458</v>
      </c>
    </row>
    <row r="1208" spans="1:22" x14ac:dyDescent="0.2">
      <c r="A1208" s="102">
        <v>43405</v>
      </c>
      <c r="B1208" t="s">
        <v>1748</v>
      </c>
      <c r="C1208" t="s">
        <v>541</v>
      </c>
      <c r="D1208" s="58">
        <v>808.1</v>
      </c>
      <c r="E1208" t="s">
        <v>452</v>
      </c>
      <c r="F1208">
        <v>3001</v>
      </c>
      <c r="G1208" t="s">
        <v>462</v>
      </c>
      <c r="H1208">
        <v>4</v>
      </c>
      <c r="I1208">
        <v>265</v>
      </c>
      <c r="J1208" t="s">
        <v>1789</v>
      </c>
      <c r="K1208" t="s">
        <v>290</v>
      </c>
      <c r="L1208" s="103">
        <v>397692</v>
      </c>
      <c r="M1208">
        <v>0</v>
      </c>
      <c r="N1208" t="s">
        <v>1795</v>
      </c>
      <c r="O1208" t="s">
        <v>464</v>
      </c>
      <c r="P1208" t="s">
        <v>458</v>
      </c>
      <c r="R1208">
        <v>0</v>
      </c>
      <c r="S1208" t="s">
        <v>459</v>
      </c>
      <c r="T1208" t="s">
        <v>458</v>
      </c>
      <c r="U1208" t="s">
        <v>460</v>
      </c>
      <c r="V1208" t="s">
        <v>458</v>
      </c>
    </row>
    <row r="1209" spans="1:22" x14ac:dyDescent="0.2">
      <c r="A1209" s="102">
        <v>43406</v>
      </c>
      <c r="B1209" t="s">
        <v>1748</v>
      </c>
      <c r="C1209" t="s">
        <v>541</v>
      </c>
      <c r="D1209" s="58">
        <v>808.1</v>
      </c>
      <c r="E1209" t="s">
        <v>452</v>
      </c>
      <c r="F1209">
        <v>3006</v>
      </c>
      <c r="G1209" t="s">
        <v>736</v>
      </c>
      <c r="H1209">
        <v>2</v>
      </c>
      <c r="I1209">
        <v>270</v>
      </c>
      <c r="J1209" t="s">
        <v>1796</v>
      </c>
      <c r="K1209" t="s">
        <v>290</v>
      </c>
      <c r="L1209" s="103">
        <v>231632</v>
      </c>
      <c r="M1209">
        <v>0</v>
      </c>
      <c r="N1209" t="s">
        <v>1797</v>
      </c>
      <c r="O1209" t="s">
        <v>1116</v>
      </c>
      <c r="P1209" t="s">
        <v>458</v>
      </c>
      <c r="R1209">
        <v>0</v>
      </c>
      <c r="S1209" t="s">
        <v>459</v>
      </c>
      <c r="T1209" t="s">
        <v>458</v>
      </c>
      <c r="U1209" t="s">
        <v>460</v>
      </c>
      <c r="V1209" t="s">
        <v>458</v>
      </c>
    </row>
    <row r="1210" spans="1:22" x14ac:dyDescent="0.2">
      <c r="A1210" s="102">
        <v>43406</v>
      </c>
      <c r="B1210" t="s">
        <v>1748</v>
      </c>
      <c r="C1210" t="s">
        <v>541</v>
      </c>
      <c r="D1210" s="58">
        <v>808.1</v>
      </c>
      <c r="E1210" t="s">
        <v>452</v>
      </c>
      <c r="F1210">
        <v>3001</v>
      </c>
      <c r="G1210" t="s">
        <v>462</v>
      </c>
      <c r="H1210">
        <v>4</v>
      </c>
      <c r="I1210">
        <v>265</v>
      </c>
      <c r="J1210" t="s">
        <v>1789</v>
      </c>
      <c r="K1210" t="s">
        <v>290</v>
      </c>
      <c r="L1210" s="103">
        <v>397692</v>
      </c>
      <c r="M1210">
        <v>0</v>
      </c>
      <c r="N1210" t="s">
        <v>1798</v>
      </c>
      <c r="O1210" t="s">
        <v>464</v>
      </c>
      <c r="P1210" t="s">
        <v>458</v>
      </c>
      <c r="R1210">
        <v>0</v>
      </c>
      <c r="S1210" t="s">
        <v>459</v>
      </c>
      <c r="T1210" t="s">
        <v>458</v>
      </c>
      <c r="U1210" t="s">
        <v>460</v>
      </c>
      <c r="V1210" t="s">
        <v>458</v>
      </c>
    </row>
    <row r="1211" spans="1:22" x14ac:dyDescent="0.2">
      <c r="A1211" s="102">
        <v>43409</v>
      </c>
      <c r="B1211" t="s">
        <v>1748</v>
      </c>
      <c r="C1211" t="s">
        <v>541</v>
      </c>
      <c r="D1211" s="58">
        <v>808.1</v>
      </c>
      <c r="E1211" t="s">
        <v>452</v>
      </c>
      <c r="F1211">
        <v>3006</v>
      </c>
      <c r="G1211" t="s">
        <v>736</v>
      </c>
      <c r="H1211">
        <v>8</v>
      </c>
      <c r="I1211">
        <v>270</v>
      </c>
      <c r="J1211" t="s">
        <v>1796</v>
      </c>
      <c r="K1211" t="s">
        <v>290</v>
      </c>
      <c r="L1211" s="103">
        <v>231632</v>
      </c>
      <c r="M1211">
        <v>0</v>
      </c>
      <c r="N1211" t="s">
        <v>1799</v>
      </c>
      <c r="O1211" t="s">
        <v>1116</v>
      </c>
      <c r="P1211" t="s">
        <v>458</v>
      </c>
      <c r="R1211">
        <v>0</v>
      </c>
      <c r="S1211" t="s">
        <v>459</v>
      </c>
      <c r="T1211" t="s">
        <v>458</v>
      </c>
      <c r="U1211" t="s">
        <v>460</v>
      </c>
      <c r="V1211" t="s">
        <v>458</v>
      </c>
    </row>
    <row r="1212" spans="1:22" x14ac:dyDescent="0.2">
      <c r="A1212" s="102">
        <v>43409</v>
      </c>
      <c r="B1212" t="s">
        <v>1748</v>
      </c>
      <c r="C1212" t="s">
        <v>541</v>
      </c>
      <c r="D1212" s="58">
        <v>808.1</v>
      </c>
      <c r="E1212" t="s">
        <v>452</v>
      </c>
      <c r="F1212">
        <v>3009</v>
      </c>
      <c r="G1212" t="s">
        <v>481</v>
      </c>
      <c r="H1212">
        <v>8</v>
      </c>
      <c r="I1212">
        <v>265</v>
      </c>
      <c r="J1212" t="s">
        <v>1789</v>
      </c>
      <c r="K1212" t="s">
        <v>290</v>
      </c>
      <c r="L1212" s="103">
        <v>203576</v>
      </c>
      <c r="M1212">
        <v>0</v>
      </c>
      <c r="N1212" t="s">
        <v>1800</v>
      </c>
      <c r="O1212" t="s">
        <v>1120</v>
      </c>
      <c r="P1212" t="s">
        <v>458</v>
      </c>
      <c r="R1212">
        <v>0</v>
      </c>
      <c r="S1212" t="s">
        <v>459</v>
      </c>
      <c r="T1212" t="s">
        <v>458</v>
      </c>
      <c r="U1212" t="s">
        <v>460</v>
      </c>
      <c r="V1212" t="s">
        <v>458</v>
      </c>
    </row>
    <row r="1213" spans="1:22" x14ac:dyDescent="0.2">
      <c r="A1213" s="102">
        <v>43411</v>
      </c>
      <c r="B1213" t="s">
        <v>1748</v>
      </c>
      <c r="C1213" t="s">
        <v>541</v>
      </c>
      <c r="D1213" s="58">
        <v>808.1</v>
      </c>
      <c r="E1213" t="s">
        <v>452</v>
      </c>
      <c r="F1213">
        <v>3006</v>
      </c>
      <c r="G1213" t="s">
        <v>736</v>
      </c>
      <c r="H1213">
        <v>8</v>
      </c>
      <c r="I1213">
        <v>270</v>
      </c>
      <c r="J1213" t="s">
        <v>1796</v>
      </c>
      <c r="K1213" t="s">
        <v>290</v>
      </c>
      <c r="L1213" s="103">
        <v>231632</v>
      </c>
      <c r="M1213">
        <v>0</v>
      </c>
      <c r="N1213" t="s">
        <v>1801</v>
      </c>
      <c r="O1213" t="s">
        <v>1116</v>
      </c>
      <c r="P1213" t="s">
        <v>458</v>
      </c>
      <c r="R1213">
        <v>0</v>
      </c>
      <c r="S1213" t="s">
        <v>459</v>
      </c>
      <c r="T1213" t="s">
        <v>458</v>
      </c>
      <c r="U1213" t="s">
        <v>460</v>
      </c>
      <c r="V1213" t="s">
        <v>458</v>
      </c>
    </row>
    <row r="1214" spans="1:22" x14ac:dyDescent="0.2">
      <c r="A1214" s="102">
        <v>43411</v>
      </c>
      <c r="B1214" t="s">
        <v>1748</v>
      </c>
      <c r="C1214" t="s">
        <v>541</v>
      </c>
      <c r="D1214" s="58">
        <v>808.1</v>
      </c>
      <c r="E1214" t="s">
        <v>452</v>
      </c>
      <c r="F1214">
        <v>3011</v>
      </c>
      <c r="G1214" t="s">
        <v>487</v>
      </c>
      <c r="H1214">
        <v>8</v>
      </c>
      <c r="I1214">
        <v>265</v>
      </c>
      <c r="J1214" t="s">
        <v>1789</v>
      </c>
      <c r="K1214" t="s">
        <v>290</v>
      </c>
      <c r="L1214" s="103">
        <v>198741</v>
      </c>
      <c r="M1214">
        <v>0</v>
      </c>
      <c r="N1214" t="s">
        <v>1802</v>
      </c>
      <c r="O1214" t="s">
        <v>1208</v>
      </c>
      <c r="P1214" t="s">
        <v>458</v>
      </c>
      <c r="R1214">
        <v>0</v>
      </c>
      <c r="S1214" t="s">
        <v>459</v>
      </c>
      <c r="T1214" t="s">
        <v>458</v>
      </c>
      <c r="U1214" t="s">
        <v>460</v>
      </c>
      <c r="V1214" t="s">
        <v>458</v>
      </c>
    </row>
    <row r="1215" spans="1:22" x14ac:dyDescent="0.2">
      <c r="A1215" s="102">
        <v>43411</v>
      </c>
      <c r="B1215" t="s">
        <v>1748</v>
      </c>
      <c r="C1215" t="s">
        <v>541</v>
      </c>
      <c r="D1215" s="58">
        <v>808.1</v>
      </c>
      <c r="E1215" t="s">
        <v>452</v>
      </c>
      <c r="F1215">
        <v>3001</v>
      </c>
      <c r="G1215" t="s">
        <v>462</v>
      </c>
      <c r="H1215">
        <v>6</v>
      </c>
      <c r="I1215">
        <v>265</v>
      </c>
      <c r="J1215" t="s">
        <v>1789</v>
      </c>
      <c r="K1215" t="s">
        <v>290</v>
      </c>
      <c r="L1215" s="103">
        <v>397692</v>
      </c>
      <c r="M1215">
        <v>0</v>
      </c>
      <c r="N1215" t="s">
        <v>1803</v>
      </c>
      <c r="O1215" t="s">
        <v>464</v>
      </c>
      <c r="P1215" t="s">
        <v>458</v>
      </c>
      <c r="R1215">
        <v>0</v>
      </c>
      <c r="S1215" t="s">
        <v>459</v>
      </c>
      <c r="T1215" t="s">
        <v>458</v>
      </c>
      <c r="U1215" t="s">
        <v>460</v>
      </c>
      <c r="V1215" t="s">
        <v>458</v>
      </c>
    </row>
    <row r="1216" spans="1:22" x14ac:dyDescent="0.2">
      <c r="A1216" s="102">
        <v>43412</v>
      </c>
      <c r="B1216" t="s">
        <v>1748</v>
      </c>
      <c r="C1216" t="s">
        <v>541</v>
      </c>
      <c r="D1216" s="58">
        <v>808.1</v>
      </c>
      <c r="E1216" t="s">
        <v>452</v>
      </c>
      <c r="F1216">
        <v>3010</v>
      </c>
      <c r="G1216" t="s">
        <v>453</v>
      </c>
      <c r="H1216">
        <v>8</v>
      </c>
      <c r="I1216">
        <v>265</v>
      </c>
      <c r="J1216" t="s">
        <v>1789</v>
      </c>
      <c r="K1216" t="s">
        <v>290</v>
      </c>
      <c r="L1216" s="103">
        <v>206940</v>
      </c>
      <c r="M1216">
        <v>0</v>
      </c>
      <c r="N1216" t="s">
        <v>1804</v>
      </c>
      <c r="O1216" t="s">
        <v>457</v>
      </c>
      <c r="P1216" t="s">
        <v>458</v>
      </c>
      <c r="R1216">
        <v>0</v>
      </c>
      <c r="S1216" t="s">
        <v>459</v>
      </c>
      <c r="T1216" t="s">
        <v>458</v>
      </c>
      <c r="U1216" t="s">
        <v>460</v>
      </c>
      <c r="V1216" t="s">
        <v>458</v>
      </c>
    </row>
    <row r="1217" spans="1:22" x14ac:dyDescent="0.2">
      <c r="A1217" s="102">
        <v>43412</v>
      </c>
      <c r="B1217" t="s">
        <v>1748</v>
      </c>
      <c r="C1217" t="s">
        <v>541</v>
      </c>
      <c r="D1217" s="58">
        <v>808.1</v>
      </c>
      <c r="E1217" t="s">
        <v>452</v>
      </c>
      <c r="F1217">
        <v>3006</v>
      </c>
      <c r="G1217" t="s">
        <v>736</v>
      </c>
      <c r="H1217">
        <v>8</v>
      </c>
      <c r="I1217">
        <v>270</v>
      </c>
      <c r="J1217" t="s">
        <v>1796</v>
      </c>
      <c r="K1217" t="s">
        <v>290</v>
      </c>
      <c r="L1217" s="103">
        <v>231632</v>
      </c>
      <c r="M1217">
        <v>0</v>
      </c>
      <c r="N1217" t="s">
        <v>1805</v>
      </c>
      <c r="O1217" t="s">
        <v>1116</v>
      </c>
      <c r="P1217" t="s">
        <v>458</v>
      </c>
      <c r="R1217">
        <v>0</v>
      </c>
      <c r="S1217" t="s">
        <v>459</v>
      </c>
      <c r="T1217" t="s">
        <v>458</v>
      </c>
      <c r="U1217" t="s">
        <v>460</v>
      </c>
      <c r="V1217" t="s">
        <v>458</v>
      </c>
    </row>
    <row r="1218" spans="1:22" x14ac:dyDescent="0.2">
      <c r="A1218" s="102">
        <v>43412</v>
      </c>
      <c r="B1218" t="s">
        <v>1748</v>
      </c>
      <c r="C1218" t="s">
        <v>541</v>
      </c>
      <c r="D1218" s="58">
        <v>808.1</v>
      </c>
      <c r="E1218" t="s">
        <v>452</v>
      </c>
      <c r="F1218">
        <v>3009</v>
      </c>
      <c r="G1218" t="s">
        <v>481</v>
      </c>
      <c r="H1218">
        <v>8</v>
      </c>
      <c r="I1218">
        <v>265</v>
      </c>
      <c r="J1218" t="s">
        <v>1789</v>
      </c>
      <c r="K1218" t="s">
        <v>290</v>
      </c>
      <c r="L1218" s="103">
        <v>203576</v>
      </c>
      <c r="M1218">
        <v>0</v>
      </c>
      <c r="N1218" t="s">
        <v>1806</v>
      </c>
      <c r="O1218" t="s">
        <v>1120</v>
      </c>
      <c r="P1218" t="s">
        <v>458</v>
      </c>
      <c r="R1218">
        <v>0</v>
      </c>
      <c r="S1218" t="s">
        <v>459</v>
      </c>
      <c r="T1218" t="s">
        <v>458</v>
      </c>
      <c r="U1218" t="s">
        <v>460</v>
      </c>
      <c r="V1218" t="s">
        <v>458</v>
      </c>
    </row>
    <row r="1219" spans="1:22" x14ac:dyDescent="0.2">
      <c r="A1219" s="102">
        <v>43412</v>
      </c>
      <c r="B1219" t="s">
        <v>1748</v>
      </c>
      <c r="C1219" t="s">
        <v>541</v>
      </c>
      <c r="D1219" s="58">
        <v>808.1</v>
      </c>
      <c r="E1219" t="s">
        <v>452</v>
      </c>
      <c r="F1219">
        <v>3011</v>
      </c>
      <c r="G1219" t="s">
        <v>487</v>
      </c>
      <c r="H1219">
        <v>8</v>
      </c>
      <c r="I1219">
        <v>265</v>
      </c>
      <c r="J1219" t="s">
        <v>1789</v>
      </c>
      <c r="K1219" t="s">
        <v>290</v>
      </c>
      <c r="L1219" s="103">
        <v>198741</v>
      </c>
      <c r="M1219">
        <v>0</v>
      </c>
      <c r="N1219" t="s">
        <v>1807</v>
      </c>
      <c r="O1219" t="s">
        <v>1208</v>
      </c>
      <c r="P1219" t="s">
        <v>458</v>
      </c>
      <c r="R1219">
        <v>0</v>
      </c>
      <c r="S1219" t="s">
        <v>459</v>
      </c>
      <c r="T1219" t="s">
        <v>458</v>
      </c>
      <c r="U1219" t="s">
        <v>460</v>
      </c>
      <c r="V1219" t="s">
        <v>458</v>
      </c>
    </row>
    <row r="1220" spans="1:22" x14ac:dyDescent="0.2">
      <c r="A1220" s="102">
        <v>43412</v>
      </c>
      <c r="B1220" t="s">
        <v>1748</v>
      </c>
      <c r="C1220" t="s">
        <v>541</v>
      </c>
      <c r="D1220" s="58">
        <v>808.1</v>
      </c>
      <c r="E1220" t="s">
        <v>452</v>
      </c>
      <c r="F1220">
        <v>3001</v>
      </c>
      <c r="G1220" t="s">
        <v>462</v>
      </c>
      <c r="H1220">
        <v>6</v>
      </c>
      <c r="I1220">
        <v>265</v>
      </c>
      <c r="J1220" t="s">
        <v>1789</v>
      </c>
      <c r="K1220" t="s">
        <v>290</v>
      </c>
      <c r="L1220" s="103">
        <v>397692</v>
      </c>
      <c r="M1220">
        <v>0</v>
      </c>
      <c r="N1220" t="s">
        <v>1808</v>
      </c>
      <c r="O1220" t="s">
        <v>464</v>
      </c>
      <c r="P1220" t="s">
        <v>458</v>
      </c>
      <c r="R1220">
        <v>0</v>
      </c>
      <c r="S1220" t="s">
        <v>459</v>
      </c>
      <c r="T1220" t="s">
        <v>458</v>
      </c>
      <c r="U1220" t="s">
        <v>460</v>
      </c>
      <c r="V1220" t="s">
        <v>458</v>
      </c>
    </row>
    <row r="1221" spans="1:22" x14ac:dyDescent="0.2">
      <c r="A1221" s="102">
        <v>43413</v>
      </c>
      <c r="B1221" t="s">
        <v>1748</v>
      </c>
      <c r="C1221" t="s">
        <v>541</v>
      </c>
      <c r="D1221" s="58">
        <v>808.1</v>
      </c>
      <c r="E1221" t="s">
        <v>452</v>
      </c>
      <c r="F1221">
        <v>3010</v>
      </c>
      <c r="G1221" t="s">
        <v>453</v>
      </c>
      <c r="H1221">
        <v>8</v>
      </c>
      <c r="I1221">
        <v>265</v>
      </c>
      <c r="J1221" t="s">
        <v>1789</v>
      </c>
      <c r="K1221" t="s">
        <v>290</v>
      </c>
      <c r="L1221" s="103">
        <v>206940</v>
      </c>
      <c r="M1221">
        <v>0</v>
      </c>
      <c r="N1221" t="s">
        <v>1809</v>
      </c>
      <c r="O1221" t="s">
        <v>457</v>
      </c>
      <c r="P1221" t="s">
        <v>458</v>
      </c>
      <c r="R1221">
        <v>0</v>
      </c>
      <c r="S1221" t="s">
        <v>459</v>
      </c>
      <c r="T1221" t="s">
        <v>458</v>
      </c>
      <c r="U1221" t="s">
        <v>460</v>
      </c>
      <c r="V1221" t="s">
        <v>458</v>
      </c>
    </row>
    <row r="1222" spans="1:22" x14ac:dyDescent="0.2">
      <c r="A1222" s="102">
        <v>43413</v>
      </c>
      <c r="B1222" t="s">
        <v>1748</v>
      </c>
      <c r="C1222" t="s">
        <v>541</v>
      </c>
      <c r="D1222" s="58">
        <v>808.1</v>
      </c>
      <c r="E1222" t="s">
        <v>452</v>
      </c>
      <c r="F1222">
        <v>3009</v>
      </c>
      <c r="G1222" t="s">
        <v>481</v>
      </c>
      <c r="H1222">
        <v>8</v>
      </c>
      <c r="I1222">
        <v>265</v>
      </c>
      <c r="J1222" t="s">
        <v>1789</v>
      </c>
      <c r="K1222" t="s">
        <v>290</v>
      </c>
      <c r="L1222" s="103">
        <v>203576</v>
      </c>
      <c r="M1222">
        <v>0</v>
      </c>
      <c r="N1222" t="s">
        <v>1810</v>
      </c>
      <c r="O1222" t="s">
        <v>1120</v>
      </c>
      <c r="P1222" t="s">
        <v>458</v>
      </c>
      <c r="R1222">
        <v>0</v>
      </c>
      <c r="S1222" t="s">
        <v>459</v>
      </c>
      <c r="T1222" t="s">
        <v>458</v>
      </c>
      <c r="U1222" t="s">
        <v>460</v>
      </c>
      <c r="V1222" t="s">
        <v>458</v>
      </c>
    </row>
    <row r="1223" spans="1:22" x14ac:dyDescent="0.2">
      <c r="A1223" s="102">
        <v>43413</v>
      </c>
      <c r="B1223" t="s">
        <v>1748</v>
      </c>
      <c r="C1223" t="s">
        <v>541</v>
      </c>
      <c r="D1223" s="58">
        <v>808.1</v>
      </c>
      <c r="E1223" t="s">
        <v>452</v>
      </c>
      <c r="F1223">
        <v>3011</v>
      </c>
      <c r="G1223" t="s">
        <v>487</v>
      </c>
      <c r="H1223">
        <v>8</v>
      </c>
      <c r="I1223">
        <v>265</v>
      </c>
      <c r="J1223" t="s">
        <v>1789</v>
      </c>
      <c r="K1223" t="s">
        <v>290</v>
      </c>
      <c r="L1223" s="103">
        <v>198741</v>
      </c>
      <c r="M1223">
        <v>0</v>
      </c>
      <c r="N1223" t="s">
        <v>1811</v>
      </c>
      <c r="O1223" t="s">
        <v>1208</v>
      </c>
      <c r="P1223" t="s">
        <v>458</v>
      </c>
      <c r="R1223">
        <v>0</v>
      </c>
      <c r="S1223" t="s">
        <v>459</v>
      </c>
      <c r="T1223" t="s">
        <v>458</v>
      </c>
      <c r="U1223" t="s">
        <v>460</v>
      </c>
      <c r="V1223" t="s">
        <v>458</v>
      </c>
    </row>
    <row r="1224" spans="1:22" x14ac:dyDescent="0.2">
      <c r="A1224" s="102">
        <v>43416</v>
      </c>
      <c r="B1224" t="s">
        <v>1748</v>
      </c>
      <c r="C1224" t="s">
        <v>541</v>
      </c>
      <c r="D1224" s="58">
        <v>808.1</v>
      </c>
      <c r="E1224" t="s">
        <v>452</v>
      </c>
      <c r="F1224">
        <v>3009</v>
      </c>
      <c r="G1224" t="s">
        <v>481</v>
      </c>
      <c r="H1224">
        <v>8</v>
      </c>
      <c r="I1224">
        <v>265</v>
      </c>
      <c r="J1224" t="s">
        <v>1789</v>
      </c>
      <c r="K1224" t="s">
        <v>290</v>
      </c>
      <c r="L1224" s="103">
        <v>203576</v>
      </c>
      <c r="M1224">
        <v>0</v>
      </c>
      <c r="N1224" t="s">
        <v>1812</v>
      </c>
      <c r="O1224" t="s">
        <v>1120</v>
      </c>
      <c r="P1224" t="s">
        <v>458</v>
      </c>
      <c r="R1224">
        <v>0</v>
      </c>
      <c r="S1224" t="s">
        <v>459</v>
      </c>
      <c r="T1224" t="s">
        <v>458</v>
      </c>
      <c r="U1224" t="s">
        <v>460</v>
      </c>
      <c r="V1224" t="s">
        <v>458</v>
      </c>
    </row>
    <row r="1225" spans="1:22" x14ac:dyDescent="0.2">
      <c r="A1225" s="102">
        <v>43416</v>
      </c>
      <c r="B1225" t="s">
        <v>1748</v>
      </c>
      <c r="C1225" t="s">
        <v>541</v>
      </c>
      <c r="D1225" s="58">
        <v>808.1</v>
      </c>
      <c r="E1225" t="s">
        <v>452</v>
      </c>
      <c r="F1225">
        <v>3011</v>
      </c>
      <c r="G1225" t="s">
        <v>487</v>
      </c>
      <c r="H1225">
        <v>8</v>
      </c>
      <c r="I1225">
        <v>265</v>
      </c>
      <c r="J1225" t="s">
        <v>1789</v>
      </c>
      <c r="K1225" t="s">
        <v>290</v>
      </c>
      <c r="L1225" s="103">
        <v>198741</v>
      </c>
      <c r="M1225">
        <v>0</v>
      </c>
      <c r="N1225" t="s">
        <v>1813</v>
      </c>
      <c r="O1225" t="s">
        <v>1208</v>
      </c>
      <c r="P1225" t="s">
        <v>458</v>
      </c>
      <c r="R1225">
        <v>0</v>
      </c>
      <c r="S1225" t="s">
        <v>459</v>
      </c>
      <c r="T1225" t="s">
        <v>458</v>
      </c>
      <c r="U1225" t="s">
        <v>460</v>
      </c>
      <c r="V1225" t="s">
        <v>458</v>
      </c>
    </row>
    <row r="1226" spans="1:22" x14ac:dyDescent="0.2">
      <c r="A1226" s="102">
        <v>43416</v>
      </c>
      <c r="B1226" t="s">
        <v>1748</v>
      </c>
      <c r="C1226" t="s">
        <v>541</v>
      </c>
      <c r="D1226" s="58">
        <v>808.1</v>
      </c>
      <c r="E1226" t="s">
        <v>452</v>
      </c>
      <c r="F1226">
        <v>3001</v>
      </c>
      <c r="G1226" t="s">
        <v>462</v>
      </c>
      <c r="H1226">
        <v>6</v>
      </c>
      <c r="I1226">
        <v>265</v>
      </c>
      <c r="J1226" t="s">
        <v>1789</v>
      </c>
      <c r="K1226" t="s">
        <v>290</v>
      </c>
      <c r="L1226" s="103">
        <v>397692</v>
      </c>
      <c r="M1226">
        <v>0</v>
      </c>
      <c r="N1226" t="s">
        <v>1814</v>
      </c>
      <c r="O1226" t="s">
        <v>464</v>
      </c>
      <c r="P1226" t="s">
        <v>458</v>
      </c>
      <c r="R1226">
        <v>0</v>
      </c>
      <c r="S1226" t="s">
        <v>459</v>
      </c>
      <c r="T1226" t="s">
        <v>458</v>
      </c>
      <c r="U1226" t="s">
        <v>460</v>
      </c>
      <c r="V1226" t="s">
        <v>458</v>
      </c>
    </row>
    <row r="1227" spans="1:22" x14ac:dyDescent="0.2">
      <c r="A1227" s="102">
        <v>43417</v>
      </c>
      <c r="B1227" t="s">
        <v>1748</v>
      </c>
      <c r="C1227" t="s">
        <v>541</v>
      </c>
      <c r="D1227" s="58">
        <v>808.1</v>
      </c>
      <c r="E1227" t="s">
        <v>452</v>
      </c>
      <c r="F1227">
        <v>3006</v>
      </c>
      <c r="G1227" t="s">
        <v>736</v>
      </c>
      <c r="H1227">
        <v>8</v>
      </c>
      <c r="I1227">
        <v>270</v>
      </c>
      <c r="J1227" t="s">
        <v>1796</v>
      </c>
      <c r="K1227" t="s">
        <v>290</v>
      </c>
      <c r="L1227" s="103">
        <v>231632</v>
      </c>
      <c r="M1227">
        <v>0</v>
      </c>
      <c r="N1227" t="s">
        <v>1815</v>
      </c>
      <c r="O1227" t="s">
        <v>1116</v>
      </c>
      <c r="P1227" t="s">
        <v>458</v>
      </c>
      <c r="R1227">
        <v>0</v>
      </c>
      <c r="S1227" t="s">
        <v>459</v>
      </c>
      <c r="T1227" t="s">
        <v>458</v>
      </c>
      <c r="U1227" t="s">
        <v>460</v>
      </c>
      <c r="V1227" t="s">
        <v>458</v>
      </c>
    </row>
    <row r="1228" spans="1:22" x14ac:dyDescent="0.2">
      <c r="A1228" s="102">
        <v>43417</v>
      </c>
      <c r="B1228" t="s">
        <v>1748</v>
      </c>
      <c r="C1228" t="s">
        <v>541</v>
      </c>
      <c r="D1228" s="58">
        <v>808.1</v>
      </c>
      <c r="E1228" t="s">
        <v>452</v>
      </c>
      <c r="F1228">
        <v>3009</v>
      </c>
      <c r="G1228" t="s">
        <v>481</v>
      </c>
      <c r="H1228">
        <v>8</v>
      </c>
      <c r="I1228">
        <v>265</v>
      </c>
      <c r="J1228" t="s">
        <v>1789</v>
      </c>
      <c r="K1228" t="s">
        <v>290</v>
      </c>
      <c r="L1228" s="103">
        <v>203576</v>
      </c>
      <c r="M1228">
        <v>0</v>
      </c>
      <c r="N1228" t="s">
        <v>1816</v>
      </c>
      <c r="O1228" t="s">
        <v>1120</v>
      </c>
      <c r="P1228" t="s">
        <v>458</v>
      </c>
      <c r="R1228">
        <v>0</v>
      </c>
      <c r="S1228" t="s">
        <v>459</v>
      </c>
      <c r="T1228" t="s">
        <v>458</v>
      </c>
      <c r="U1228" t="s">
        <v>460</v>
      </c>
      <c r="V1228" t="s">
        <v>458</v>
      </c>
    </row>
    <row r="1229" spans="1:22" x14ac:dyDescent="0.2">
      <c r="A1229" s="102">
        <v>43417</v>
      </c>
      <c r="B1229" t="s">
        <v>1748</v>
      </c>
      <c r="C1229" t="s">
        <v>541</v>
      </c>
      <c r="D1229" s="58">
        <v>808.1</v>
      </c>
      <c r="E1229" t="s">
        <v>452</v>
      </c>
      <c r="F1229">
        <v>3011</v>
      </c>
      <c r="G1229" t="s">
        <v>487</v>
      </c>
      <c r="H1229">
        <v>8</v>
      </c>
      <c r="I1229">
        <v>265</v>
      </c>
      <c r="J1229" t="s">
        <v>1789</v>
      </c>
      <c r="K1229" t="s">
        <v>290</v>
      </c>
      <c r="L1229" s="103">
        <v>198741</v>
      </c>
      <c r="M1229">
        <v>0</v>
      </c>
      <c r="N1229" t="s">
        <v>1817</v>
      </c>
      <c r="O1229" t="s">
        <v>1208</v>
      </c>
      <c r="P1229" t="s">
        <v>458</v>
      </c>
      <c r="R1229">
        <v>0</v>
      </c>
      <c r="S1229" t="s">
        <v>459</v>
      </c>
      <c r="T1229" t="s">
        <v>458</v>
      </c>
      <c r="U1229" t="s">
        <v>460</v>
      </c>
      <c r="V1229" t="s">
        <v>458</v>
      </c>
    </row>
    <row r="1230" spans="1:22" x14ac:dyDescent="0.2">
      <c r="A1230" s="102">
        <v>43417</v>
      </c>
      <c r="B1230" t="s">
        <v>1748</v>
      </c>
      <c r="C1230" t="s">
        <v>541</v>
      </c>
      <c r="D1230" s="58">
        <v>808.1</v>
      </c>
      <c r="E1230" t="s">
        <v>452</v>
      </c>
      <c r="F1230">
        <v>3001</v>
      </c>
      <c r="G1230" t="s">
        <v>462</v>
      </c>
      <c r="H1230">
        <v>6</v>
      </c>
      <c r="I1230">
        <v>265</v>
      </c>
      <c r="J1230" t="s">
        <v>1789</v>
      </c>
      <c r="K1230" t="s">
        <v>290</v>
      </c>
      <c r="L1230" s="103">
        <v>397692</v>
      </c>
      <c r="M1230">
        <v>0</v>
      </c>
      <c r="N1230" t="s">
        <v>1818</v>
      </c>
      <c r="O1230" t="s">
        <v>464</v>
      </c>
      <c r="P1230" t="s">
        <v>458</v>
      </c>
      <c r="R1230">
        <v>0</v>
      </c>
      <c r="S1230" t="s">
        <v>459</v>
      </c>
      <c r="T1230" t="s">
        <v>458</v>
      </c>
      <c r="U1230" t="s">
        <v>460</v>
      </c>
      <c r="V1230" t="s">
        <v>458</v>
      </c>
    </row>
    <row r="1231" spans="1:22" x14ac:dyDescent="0.2">
      <c r="A1231" s="102">
        <v>43418</v>
      </c>
      <c r="B1231" t="s">
        <v>1748</v>
      </c>
      <c r="C1231" t="s">
        <v>541</v>
      </c>
      <c r="D1231" s="58">
        <v>808.1</v>
      </c>
      <c r="E1231" t="s">
        <v>452</v>
      </c>
      <c r="F1231">
        <v>3006</v>
      </c>
      <c r="G1231" t="s">
        <v>736</v>
      </c>
      <c r="H1231">
        <v>8</v>
      </c>
      <c r="I1231">
        <v>270</v>
      </c>
      <c r="J1231" t="s">
        <v>1796</v>
      </c>
      <c r="K1231" t="s">
        <v>290</v>
      </c>
      <c r="L1231" s="103">
        <v>231632</v>
      </c>
      <c r="M1231">
        <v>0</v>
      </c>
      <c r="N1231" t="s">
        <v>1819</v>
      </c>
      <c r="O1231" t="s">
        <v>1116</v>
      </c>
      <c r="P1231" t="s">
        <v>458</v>
      </c>
      <c r="R1231">
        <v>0</v>
      </c>
      <c r="S1231" t="s">
        <v>459</v>
      </c>
      <c r="T1231" t="s">
        <v>458</v>
      </c>
      <c r="U1231" t="s">
        <v>460</v>
      </c>
      <c r="V1231" t="s">
        <v>458</v>
      </c>
    </row>
    <row r="1232" spans="1:22" x14ac:dyDescent="0.2">
      <c r="A1232" s="102">
        <v>43418</v>
      </c>
      <c r="B1232" t="s">
        <v>1748</v>
      </c>
      <c r="C1232" t="s">
        <v>541</v>
      </c>
      <c r="D1232" s="58">
        <v>808.1</v>
      </c>
      <c r="E1232" t="s">
        <v>452</v>
      </c>
      <c r="F1232">
        <v>3009</v>
      </c>
      <c r="G1232" t="s">
        <v>481</v>
      </c>
      <c r="H1232">
        <v>8</v>
      </c>
      <c r="I1232">
        <v>265</v>
      </c>
      <c r="J1232" t="s">
        <v>1789</v>
      </c>
      <c r="K1232" t="s">
        <v>290</v>
      </c>
      <c r="L1232" s="103">
        <v>203576</v>
      </c>
      <c r="M1232">
        <v>0</v>
      </c>
      <c r="N1232" t="s">
        <v>1820</v>
      </c>
      <c r="O1232" t="s">
        <v>1120</v>
      </c>
      <c r="P1232" t="s">
        <v>458</v>
      </c>
      <c r="R1232">
        <v>0</v>
      </c>
      <c r="S1232" t="s">
        <v>459</v>
      </c>
      <c r="T1232" t="s">
        <v>458</v>
      </c>
      <c r="U1232" t="s">
        <v>460</v>
      </c>
      <c r="V1232" t="s">
        <v>458</v>
      </c>
    </row>
    <row r="1233" spans="1:22" x14ac:dyDescent="0.2">
      <c r="A1233" s="102">
        <v>43418</v>
      </c>
      <c r="B1233" t="s">
        <v>1748</v>
      </c>
      <c r="C1233" t="s">
        <v>541</v>
      </c>
      <c r="D1233" s="58">
        <v>808.1</v>
      </c>
      <c r="E1233" t="s">
        <v>452</v>
      </c>
      <c r="F1233">
        <v>3011</v>
      </c>
      <c r="G1233" t="s">
        <v>487</v>
      </c>
      <c r="H1233">
        <v>7</v>
      </c>
      <c r="I1233">
        <v>265</v>
      </c>
      <c r="J1233" t="s">
        <v>1789</v>
      </c>
      <c r="K1233" t="s">
        <v>290</v>
      </c>
      <c r="L1233" s="103">
        <v>198741</v>
      </c>
      <c r="M1233">
        <v>0</v>
      </c>
      <c r="N1233" t="s">
        <v>1821</v>
      </c>
      <c r="O1233" t="s">
        <v>1208</v>
      </c>
      <c r="P1233" t="s">
        <v>458</v>
      </c>
      <c r="R1233">
        <v>0</v>
      </c>
      <c r="S1233" t="s">
        <v>459</v>
      </c>
      <c r="T1233" t="s">
        <v>458</v>
      </c>
      <c r="U1233" t="s">
        <v>460</v>
      </c>
      <c r="V1233" t="s">
        <v>458</v>
      </c>
    </row>
    <row r="1234" spans="1:22" x14ac:dyDescent="0.2">
      <c r="A1234" s="102">
        <v>43418</v>
      </c>
      <c r="B1234" t="s">
        <v>1748</v>
      </c>
      <c r="C1234" t="s">
        <v>541</v>
      </c>
      <c r="D1234" s="58">
        <v>808.1</v>
      </c>
      <c r="E1234" t="s">
        <v>452</v>
      </c>
      <c r="F1234">
        <v>3003</v>
      </c>
      <c r="G1234" t="s">
        <v>474</v>
      </c>
      <c r="H1234">
        <v>8</v>
      </c>
      <c r="I1234">
        <v>265</v>
      </c>
      <c r="J1234" t="s">
        <v>1789</v>
      </c>
      <c r="K1234" t="s">
        <v>455</v>
      </c>
      <c r="L1234" s="103">
        <v>279205</v>
      </c>
      <c r="M1234">
        <v>0</v>
      </c>
      <c r="N1234" t="s">
        <v>1822</v>
      </c>
      <c r="O1234" t="s">
        <v>934</v>
      </c>
      <c r="P1234" t="s">
        <v>458</v>
      </c>
      <c r="R1234">
        <v>0</v>
      </c>
      <c r="S1234" t="s">
        <v>459</v>
      </c>
      <c r="T1234" t="s">
        <v>458</v>
      </c>
      <c r="U1234" t="s">
        <v>460</v>
      </c>
      <c r="V1234" t="s">
        <v>458</v>
      </c>
    </row>
    <row r="1235" spans="1:22" x14ac:dyDescent="0.2">
      <c r="A1235" s="102">
        <v>43418</v>
      </c>
      <c r="B1235" t="s">
        <v>1748</v>
      </c>
      <c r="C1235" t="s">
        <v>541</v>
      </c>
      <c r="D1235" s="58">
        <v>808.1</v>
      </c>
      <c r="E1235" t="s">
        <v>452</v>
      </c>
      <c r="F1235">
        <v>3001</v>
      </c>
      <c r="G1235" t="s">
        <v>462</v>
      </c>
      <c r="H1235">
        <v>4</v>
      </c>
      <c r="I1235">
        <v>265</v>
      </c>
      <c r="J1235" t="s">
        <v>1789</v>
      </c>
      <c r="K1235" t="s">
        <v>290</v>
      </c>
      <c r="L1235" s="103">
        <v>397692</v>
      </c>
      <c r="M1235">
        <v>0</v>
      </c>
      <c r="N1235" t="s">
        <v>1823</v>
      </c>
      <c r="O1235" t="s">
        <v>464</v>
      </c>
      <c r="P1235" t="s">
        <v>458</v>
      </c>
      <c r="R1235">
        <v>0</v>
      </c>
      <c r="S1235" t="s">
        <v>459</v>
      </c>
      <c r="T1235" t="s">
        <v>458</v>
      </c>
      <c r="U1235" t="s">
        <v>460</v>
      </c>
      <c r="V1235" t="s">
        <v>458</v>
      </c>
    </row>
    <row r="1236" spans="1:22" x14ac:dyDescent="0.2">
      <c r="A1236" s="102">
        <v>43419</v>
      </c>
      <c r="B1236" t="s">
        <v>1748</v>
      </c>
      <c r="C1236" t="s">
        <v>541</v>
      </c>
      <c r="D1236" s="58">
        <v>808.1</v>
      </c>
      <c r="E1236" t="s">
        <v>452</v>
      </c>
      <c r="F1236">
        <v>3006</v>
      </c>
      <c r="G1236" t="s">
        <v>736</v>
      </c>
      <c r="H1236">
        <v>7</v>
      </c>
      <c r="I1236">
        <v>270</v>
      </c>
      <c r="J1236" t="s">
        <v>1796</v>
      </c>
      <c r="K1236" t="s">
        <v>290</v>
      </c>
      <c r="L1236" s="103">
        <v>231632</v>
      </c>
      <c r="M1236">
        <v>0</v>
      </c>
      <c r="N1236" t="s">
        <v>1824</v>
      </c>
      <c r="O1236" t="s">
        <v>1116</v>
      </c>
      <c r="P1236" t="s">
        <v>458</v>
      </c>
      <c r="R1236">
        <v>0</v>
      </c>
      <c r="S1236" t="s">
        <v>459</v>
      </c>
      <c r="T1236" t="s">
        <v>458</v>
      </c>
      <c r="U1236" t="s">
        <v>460</v>
      </c>
      <c r="V1236" t="s">
        <v>458</v>
      </c>
    </row>
    <row r="1237" spans="1:22" x14ac:dyDescent="0.2">
      <c r="A1237" s="102">
        <v>43419</v>
      </c>
      <c r="B1237" t="s">
        <v>1748</v>
      </c>
      <c r="C1237" t="s">
        <v>541</v>
      </c>
      <c r="D1237" s="58">
        <v>808.1</v>
      </c>
      <c r="E1237" t="s">
        <v>452</v>
      </c>
      <c r="F1237">
        <v>3013</v>
      </c>
      <c r="G1237" t="s">
        <v>676</v>
      </c>
      <c r="H1237">
        <v>8</v>
      </c>
      <c r="I1237">
        <v>270</v>
      </c>
      <c r="J1237" t="s">
        <v>1796</v>
      </c>
      <c r="K1237" t="s">
        <v>290</v>
      </c>
      <c r="L1237" s="103">
        <v>184580</v>
      </c>
      <c r="M1237">
        <v>0</v>
      </c>
      <c r="N1237" t="s">
        <v>1825</v>
      </c>
      <c r="O1237" t="s">
        <v>1338</v>
      </c>
      <c r="P1237" t="s">
        <v>458</v>
      </c>
      <c r="R1237">
        <v>0</v>
      </c>
      <c r="S1237" t="s">
        <v>459</v>
      </c>
      <c r="T1237" t="s">
        <v>458</v>
      </c>
      <c r="U1237" t="s">
        <v>460</v>
      </c>
      <c r="V1237" t="s">
        <v>458</v>
      </c>
    </row>
    <row r="1238" spans="1:22" x14ac:dyDescent="0.2">
      <c r="A1238" s="102">
        <v>43419</v>
      </c>
      <c r="B1238" t="s">
        <v>1748</v>
      </c>
      <c r="C1238" t="s">
        <v>541</v>
      </c>
      <c r="D1238" s="58">
        <v>808.1</v>
      </c>
      <c r="E1238" t="s">
        <v>452</v>
      </c>
      <c r="F1238">
        <v>3009</v>
      </c>
      <c r="G1238" t="s">
        <v>481</v>
      </c>
      <c r="H1238">
        <v>8</v>
      </c>
      <c r="I1238">
        <v>265</v>
      </c>
      <c r="J1238" t="s">
        <v>1789</v>
      </c>
      <c r="K1238" t="s">
        <v>290</v>
      </c>
      <c r="L1238" s="103">
        <v>203576</v>
      </c>
      <c r="M1238">
        <v>0</v>
      </c>
      <c r="N1238" t="s">
        <v>1826</v>
      </c>
      <c r="O1238" t="s">
        <v>1120</v>
      </c>
      <c r="P1238" t="s">
        <v>458</v>
      </c>
      <c r="R1238">
        <v>0</v>
      </c>
      <c r="S1238" t="s">
        <v>459</v>
      </c>
      <c r="T1238" t="s">
        <v>458</v>
      </c>
      <c r="U1238" t="s">
        <v>460</v>
      </c>
      <c r="V1238" t="s">
        <v>458</v>
      </c>
    </row>
    <row r="1239" spans="1:22" x14ac:dyDescent="0.2">
      <c r="A1239" s="102">
        <v>43419</v>
      </c>
      <c r="B1239" t="s">
        <v>1748</v>
      </c>
      <c r="C1239" t="s">
        <v>541</v>
      </c>
      <c r="D1239" s="58">
        <v>808.1</v>
      </c>
      <c r="E1239" t="s">
        <v>452</v>
      </c>
      <c r="F1239">
        <v>3011</v>
      </c>
      <c r="G1239" t="s">
        <v>487</v>
      </c>
      <c r="H1239">
        <v>8</v>
      </c>
      <c r="I1239">
        <v>265</v>
      </c>
      <c r="J1239" t="s">
        <v>1789</v>
      </c>
      <c r="K1239" t="s">
        <v>290</v>
      </c>
      <c r="L1239" s="103">
        <v>198741</v>
      </c>
      <c r="M1239">
        <v>0</v>
      </c>
      <c r="N1239" t="s">
        <v>1827</v>
      </c>
      <c r="O1239" t="s">
        <v>1208</v>
      </c>
      <c r="P1239" t="s">
        <v>458</v>
      </c>
      <c r="R1239">
        <v>0</v>
      </c>
      <c r="S1239" t="s">
        <v>459</v>
      </c>
      <c r="T1239" t="s">
        <v>458</v>
      </c>
      <c r="U1239" t="s">
        <v>460</v>
      </c>
      <c r="V1239" t="s">
        <v>458</v>
      </c>
    </row>
    <row r="1240" spans="1:22" x14ac:dyDescent="0.2">
      <c r="A1240" s="102">
        <v>43419</v>
      </c>
      <c r="B1240" t="s">
        <v>1748</v>
      </c>
      <c r="C1240" t="s">
        <v>541</v>
      </c>
      <c r="D1240" s="58">
        <v>808.1</v>
      </c>
      <c r="E1240" t="s">
        <v>452</v>
      </c>
      <c r="F1240">
        <v>3003</v>
      </c>
      <c r="G1240" t="s">
        <v>474</v>
      </c>
      <c r="H1240">
        <v>8</v>
      </c>
      <c r="I1240">
        <v>265</v>
      </c>
      <c r="J1240" t="s">
        <v>1789</v>
      </c>
      <c r="K1240" t="s">
        <v>455</v>
      </c>
      <c r="L1240" s="103">
        <v>279205</v>
      </c>
      <c r="M1240">
        <v>0</v>
      </c>
      <c r="N1240" t="s">
        <v>1828</v>
      </c>
      <c r="O1240" t="s">
        <v>934</v>
      </c>
      <c r="P1240" t="s">
        <v>458</v>
      </c>
      <c r="R1240">
        <v>0</v>
      </c>
      <c r="S1240" t="s">
        <v>459</v>
      </c>
      <c r="T1240" t="s">
        <v>458</v>
      </c>
      <c r="U1240" t="s">
        <v>460</v>
      </c>
      <c r="V1240" t="s">
        <v>458</v>
      </c>
    </row>
    <row r="1241" spans="1:22" x14ac:dyDescent="0.2">
      <c r="A1241" s="102">
        <v>43419</v>
      </c>
      <c r="B1241" t="s">
        <v>1748</v>
      </c>
      <c r="C1241" t="s">
        <v>541</v>
      </c>
      <c r="D1241" s="58">
        <v>808.1</v>
      </c>
      <c r="E1241" t="s">
        <v>452</v>
      </c>
      <c r="F1241">
        <v>3001</v>
      </c>
      <c r="G1241" t="s">
        <v>462</v>
      </c>
      <c r="H1241">
        <v>6</v>
      </c>
      <c r="I1241">
        <v>265</v>
      </c>
      <c r="J1241" t="s">
        <v>1789</v>
      </c>
      <c r="K1241" t="s">
        <v>290</v>
      </c>
      <c r="L1241" s="103">
        <v>397692</v>
      </c>
      <c r="M1241">
        <v>0</v>
      </c>
      <c r="N1241" t="s">
        <v>1829</v>
      </c>
      <c r="O1241" t="s">
        <v>464</v>
      </c>
      <c r="P1241" t="s">
        <v>458</v>
      </c>
      <c r="R1241">
        <v>0</v>
      </c>
      <c r="S1241" t="s">
        <v>459</v>
      </c>
      <c r="T1241" t="s">
        <v>458</v>
      </c>
      <c r="U1241" t="s">
        <v>460</v>
      </c>
      <c r="V1241" t="s">
        <v>458</v>
      </c>
    </row>
    <row r="1242" spans="1:22" x14ac:dyDescent="0.2">
      <c r="A1242" s="102">
        <v>43420</v>
      </c>
      <c r="B1242" t="s">
        <v>1748</v>
      </c>
      <c r="C1242" t="s">
        <v>541</v>
      </c>
      <c r="D1242" s="58">
        <v>808.1</v>
      </c>
      <c r="E1242" t="s">
        <v>452</v>
      </c>
      <c r="F1242">
        <v>3011</v>
      </c>
      <c r="G1242" t="s">
        <v>487</v>
      </c>
      <c r="H1242">
        <v>8</v>
      </c>
      <c r="I1242">
        <v>270</v>
      </c>
      <c r="J1242" t="s">
        <v>1796</v>
      </c>
      <c r="K1242" t="s">
        <v>455</v>
      </c>
      <c r="L1242" s="103">
        <v>198741</v>
      </c>
      <c r="M1242">
        <v>0</v>
      </c>
      <c r="N1242" t="s">
        <v>1830</v>
      </c>
      <c r="O1242" t="s">
        <v>489</v>
      </c>
      <c r="P1242" t="s">
        <v>458</v>
      </c>
      <c r="R1242">
        <v>0</v>
      </c>
      <c r="S1242" t="s">
        <v>459</v>
      </c>
      <c r="T1242" t="s">
        <v>458</v>
      </c>
      <c r="U1242" t="s">
        <v>460</v>
      </c>
      <c r="V1242" t="s">
        <v>458</v>
      </c>
    </row>
    <row r="1243" spans="1:22" x14ac:dyDescent="0.2">
      <c r="A1243" s="102">
        <v>43420</v>
      </c>
      <c r="B1243" t="s">
        <v>1748</v>
      </c>
      <c r="C1243" t="s">
        <v>541</v>
      </c>
      <c r="D1243" s="58">
        <v>808.1</v>
      </c>
      <c r="E1243" t="s">
        <v>452</v>
      </c>
      <c r="F1243">
        <v>3013</v>
      </c>
      <c r="G1243" t="s">
        <v>676</v>
      </c>
      <c r="H1243">
        <v>8</v>
      </c>
      <c r="I1243">
        <v>270</v>
      </c>
      <c r="J1243" t="s">
        <v>1796</v>
      </c>
      <c r="K1243" t="s">
        <v>455</v>
      </c>
      <c r="L1243" s="103">
        <v>184580</v>
      </c>
      <c r="M1243">
        <v>0</v>
      </c>
      <c r="N1243" t="s">
        <v>1831</v>
      </c>
      <c r="O1243" t="s">
        <v>1349</v>
      </c>
      <c r="P1243" t="s">
        <v>458</v>
      </c>
      <c r="R1243">
        <v>0</v>
      </c>
      <c r="S1243" t="s">
        <v>459</v>
      </c>
      <c r="T1243" t="s">
        <v>458</v>
      </c>
      <c r="U1243" t="s">
        <v>460</v>
      </c>
      <c r="V1243" t="s">
        <v>458</v>
      </c>
    </row>
    <row r="1244" spans="1:22" x14ac:dyDescent="0.2">
      <c r="A1244" s="102">
        <v>43420</v>
      </c>
      <c r="B1244" t="s">
        <v>1748</v>
      </c>
      <c r="C1244" t="s">
        <v>541</v>
      </c>
      <c r="D1244" s="58">
        <v>808.1</v>
      </c>
      <c r="E1244" t="s">
        <v>452</v>
      </c>
      <c r="F1244">
        <v>3009</v>
      </c>
      <c r="G1244" t="s">
        <v>481</v>
      </c>
      <c r="H1244">
        <v>8</v>
      </c>
      <c r="I1244">
        <v>270</v>
      </c>
      <c r="J1244" t="s">
        <v>1796</v>
      </c>
      <c r="K1244" t="s">
        <v>455</v>
      </c>
      <c r="L1244" s="103">
        <v>203576</v>
      </c>
      <c r="M1244">
        <v>0</v>
      </c>
      <c r="N1244" t="s">
        <v>1832</v>
      </c>
      <c r="O1244" t="s">
        <v>483</v>
      </c>
      <c r="P1244" t="s">
        <v>458</v>
      </c>
      <c r="R1244">
        <v>0</v>
      </c>
      <c r="S1244" t="s">
        <v>459</v>
      </c>
      <c r="T1244" t="s">
        <v>458</v>
      </c>
      <c r="U1244" t="s">
        <v>460</v>
      </c>
      <c r="V1244" t="s">
        <v>458</v>
      </c>
    </row>
    <row r="1245" spans="1:22" x14ac:dyDescent="0.2">
      <c r="A1245" s="102">
        <v>43420</v>
      </c>
      <c r="B1245" t="s">
        <v>1748</v>
      </c>
      <c r="C1245" t="s">
        <v>541</v>
      </c>
      <c r="D1245" s="58">
        <v>808.1</v>
      </c>
      <c r="E1245" t="s">
        <v>452</v>
      </c>
      <c r="F1245">
        <v>3006</v>
      </c>
      <c r="G1245" t="s">
        <v>736</v>
      </c>
      <c r="H1245">
        <v>8</v>
      </c>
      <c r="I1245">
        <v>265</v>
      </c>
      <c r="J1245" t="s">
        <v>1789</v>
      </c>
      <c r="K1245" t="s">
        <v>455</v>
      </c>
      <c r="L1245" s="103">
        <v>231632</v>
      </c>
      <c r="M1245">
        <v>0</v>
      </c>
      <c r="N1245" t="s">
        <v>1833</v>
      </c>
      <c r="O1245" t="s">
        <v>1123</v>
      </c>
      <c r="P1245" t="s">
        <v>458</v>
      </c>
      <c r="R1245">
        <v>0</v>
      </c>
      <c r="S1245" t="s">
        <v>459</v>
      </c>
      <c r="T1245" t="s">
        <v>458</v>
      </c>
      <c r="U1245" t="s">
        <v>460</v>
      </c>
      <c r="V1245" t="s">
        <v>458</v>
      </c>
    </row>
    <row r="1246" spans="1:22" x14ac:dyDescent="0.2">
      <c r="A1246" s="102">
        <v>43420</v>
      </c>
      <c r="B1246" t="s">
        <v>1748</v>
      </c>
      <c r="C1246" t="s">
        <v>541</v>
      </c>
      <c r="D1246" s="58">
        <v>808.1</v>
      </c>
      <c r="E1246" t="s">
        <v>452</v>
      </c>
      <c r="F1246">
        <v>3001</v>
      </c>
      <c r="G1246" t="s">
        <v>462</v>
      </c>
      <c r="H1246">
        <v>5</v>
      </c>
      <c r="I1246">
        <v>264</v>
      </c>
      <c r="J1246" t="s">
        <v>1834</v>
      </c>
      <c r="K1246" t="s">
        <v>455</v>
      </c>
      <c r="L1246" s="103">
        <v>397692</v>
      </c>
      <c r="M1246">
        <v>0</v>
      </c>
      <c r="N1246" t="s">
        <v>1835</v>
      </c>
      <c r="O1246" t="s">
        <v>469</v>
      </c>
      <c r="P1246" t="s">
        <v>458</v>
      </c>
      <c r="R1246">
        <v>0</v>
      </c>
      <c r="S1246" t="s">
        <v>459</v>
      </c>
      <c r="T1246" t="s">
        <v>458</v>
      </c>
      <c r="U1246" t="s">
        <v>460</v>
      </c>
      <c r="V1246" t="s">
        <v>458</v>
      </c>
    </row>
    <row r="1247" spans="1:22" x14ac:dyDescent="0.2">
      <c r="A1247" s="102">
        <v>43420</v>
      </c>
      <c r="B1247" t="s">
        <v>1748</v>
      </c>
      <c r="C1247" t="s">
        <v>541</v>
      </c>
      <c r="D1247" s="58">
        <v>808.1</v>
      </c>
      <c r="E1247" t="s">
        <v>452</v>
      </c>
      <c r="F1247">
        <v>3003</v>
      </c>
      <c r="G1247" t="s">
        <v>474</v>
      </c>
      <c r="H1247">
        <v>8</v>
      </c>
      <c r="I1247">
        <v>270</v>
      </c>
      <c r="J1247" t="s">
        <v>1796</v>
      </c>
      <c r="K1247" t="s">
        <v>455</v>
      </c>
      <c r="L1247" s="103">
        <v>279205</v>
      </c>
      <c r="M1247">
        <v>0</v>
      </c>
      <c r="N1247" t="s">
        <v>1836</v>
      </c>
      <c r="O1247" t="s">
        <v>476</v>
      </c>
      <c r="P1247" t="s">
        <v>458</v>
      </c>
      <c r="R1247">
        <v>0</v>
      </c>
      <c r="S1247" t="s">
        <v>459</v>
      </c>
      <c r="T1247" t="s">
        <v>458</v>
      </c>
      <c r="U1247" t="s">
        <v>460</v>
      </c>
      <c r="V1247" t="s">
        <v>458</v>
      </c>
    </row>
    <row r="1248" spans="1:22" x14ac:dyDescent="0.2">
      <c r="A1248" s="102">
        <v>43423</v>
      </c>
      <c r="B1248" t="s">
        <v>1748</v>
      </c>
      <c r="C1248" t="s">
        <v>541</v>
      </c>
      <c r="D1248" s="58">
        <v>808.1</v>
      </c>
      <c r="E1248" t="s">
        <v>452</v>
      </c>
      <c r="F1248">
        <v>3011</v>
      </c>
      <c r="G1248" t="s">
        <v>487</v>
      </c>
      <c r="H1248">
        <v>8</v>
      </c>
      <c r="I1248">
        <v>270</v>
      </c>
      <c r="J1248" t="s">
        <v>1796</v>
      </c>
      <c r="K1248" t="s">
        <v>455</v>
      </c>
      <c r="L1248" s="103">
        <v>198741</v>
      </c>
      <c r="M1248">
        <v>0</v>
      </c>
      <c r="N1248" t="s">
        <v>1837</v>
      </c>
      <c r="O1248" t="s">
        <v>489</v>
      </c>
      <c r="P1248" t="s">
        <v>458</v>
      </c>
      <c r="R1248">
        <v>0</v>
      </c>
      <c r="S1248" t="s">
        <v>459</v>
      </c>
      <c r="T1248" t="s">
        <v>458</v>
      </c>
      <c r="U1248" t="s">
        <v>460</v>
      </c>
      <c r="V1248" t="s">
        <v>458</v>
      </c>
    </row>
    <row r="1249" spans="1:22" x14ac:dyDescent="0.2">
      <c r="A1249" s="102">
        <v>43423</v>
      </c>
      <c r="B1249" t="s">
        <v>1748</v>
      </c>
      <c r="C1249" t="s">
        <v>541</v>
      </c>
      <c r="D1249" s="58">
        <v>808.1</v>
      </c>
      <c r="E1249" t="s">
        <v>452</v>
      </c>
      <c r="F1249">
        <v>3009</v>
      </c>
      <c r="G1249" t="s">
        <v>481</v>
      </c>
      <c r="H1249">
        <v>2</v>
      </c>
      <c r="I1249">
        <v>270</v>
      </c>
      <c r="J1249" t="s">
        <v>1796</v>
      </c>
      <c r="K1249" t="s">
        <v>455</v>
      </c>
      <c r="L1249" s="103">
        <v>203576</v>
      </c>
      <c r="M1249">
        <v>0</v>
      </c>
      <c r="N1249" t="s">
        <v>1838</v>
      </c>
      <c r="O1249" t="s">
        <v>483</v>
      </c>
      <c r="P1249" t="s">
        <v>458</v>
      </c>
      <c r="R1249">
        <v>0</v>
      </c>
      <c r="S1249" t="s">
        <v>459</v>
      </c>
      <c r="T1249" t="s">
        <v>458</v>
      </c>
      <c r="U1249" t="s">
        <v>460</v>
      </c>
      <c r="V1249" t="s">
        <v>458</v>
      </c>
    </row>
    <row r="1250" spans="1:22" x14ac:dyDescent="0.2">
      <c r="A1250" s="102">
        <v>43423</v>
      </c>
      <c r="B1250" t="s">
        <v>1748</v>
      </c>
      <c r="C1250" t="s">
        <v>541</v>
      </c>
      <c r="D1250" s="58">
        <v>808.1</v>
      </c>
      <c r="E1250" t="s">
        <v>452</v>
      </c>
      <c r="F1250">
        <v>3006</v>
      </c>
      <c r="G1250" t="s">
        <v>736</v>
      </c>
      <c r="H1250">
        <v>4</v>
      </c>
      <c r="I1250">
        <v>265</v>
      </c>
      <c r="J1250" t="s">
        <v>1789</v>
      </c>
      <c r="K1250" t="s">
        <v>455</v>
      </c>
      <c r="L1250" s="103">
        <v>231632</v>
      </c>
      <c r="M1250">
        <v>0</v>
      </c>
      <c r="N1250" t="s">
        <v>1839</v>
      </c>
      <c r="O1250" t="s">
        <v>1123</v>
      </c>
      <c r="P1250" t="s">
        <v>458</v>
      </c>
      <c r="R1250">
        <v>0</v>
      </c>
      <c r="S1250" t="s">
        <v>459</v>
      </c>
      <c r="T1250" t="s">
        <v>458</v>
      </c>
      <c r="U1250" t="s">
        <v>460</v>
      </c>
      <c r="V1250" t="s">
        <v>458</v>
      </c>
    </row>
    <row r="1251" spans="1:22" x14ac:dyDescent="0.2">
      <c r="A1251" s="102">
        <v>43423</v>
      </c>
      <c r="B1251" t="s">
        <v>1748</v>
      </c>
      <c r="C1251" t="s">
        <v>541</v>
      </c>
      <c r="D1251" s="58">
        <v>808.1</v>
      </c>
      <c r="E1251" t="s">
        <v>452</v>
      </c>
      <c r="F1251">
        <v>3003</v>
      </c>
      <c r="G1251" t="s">
        <v>474</v>
      </c>
      <c r="H1251">
        <v>4</v>
      </c>
      <c r="I1251">
        <v>270</v>
      </c>
      <c r="J1251" t="s">
        <v>1796</v>
      </c>
      <c r="K1251" t="s">
        <v>455</v>
      </c>
      <c r="L1251" s="103">
        <v>279205</v>
      </c>
      <c r="M1251">
        <v>0</v>
      </c>
      <c r="N1251" t="s">
        <v>1840</v>
      </c>
      <c r="O1251" t="s">
        <v>476</v>
      </c>
      <c r="P1251" t="s">
        <v>458</v>
      </c>
      <c r="R1251">
        <v>0</v>
      </c>
      <c r="S1251" t="s">
        <v>459</v>
      </c>
      <c r="T1251" t="s">
        <v>458</v>
      </c>
      <c r="U1251" t="s">
        <v>460</v>
      </c>
      <c r="V1251" t="s">
        <v>458</v>
      </c>
    </row>
    <row r="1252" spans="1:22" x14ac:dyDescent="0.2">
      <c r="A1252" s="102">
        <v>43425</v>
      </c>
      <c r="B1252" t="s">
        <v>1748</v>
      </c>
      <c r="C1252" t="s">
        <v>541</v>
      </c>
      <c r="D1252" s="58">
        <v>808.1</v>
      </c>
      <c r="E1252" t="s">
        <v>452</v>
      </c>
      <c r="F1252">
        <v>3011</v>
      </c>
      <c r="G1252" t="s">
        <v>487</v>
      </c>
      <c r="H1252">
        <v>8</v>
      </c>
      <c r="I1252">
        <v>270</v>
      </c>
      <c r="J1252" t="s">
        <v>1796</v>
      </c>
      <c r="K1252" t="s">
        <v>455</v>
      </c>
      <c r="L1252" s="103">
        <v>198741</v>
      </c>
      <c r="M1252">
        <v>0</v>
      </c>
      <c r="N1252" t="s">
        <v>1841</v>
      </c>
      <c r="O1252" t="s">
        <v>489</v>
      </c>
      <c r="P1252" t="s">
        <v>458</v>
      </c>
      <c r="R1252">
        <v>0</v>
      </c>
      <c r="S1252" t="s">
        <v>459</v>
      </c>
      <c r="T1252" t="s">
        <v>458</v>
      </c>
      <c r="U1252" t="s">
        <v>460</v>
      </c>
      <c r="V1252" t="s">
        <v>458</v>
      </c>
    </row>
    <row r="1253" spans="1:22" x14ac:dyDescent="0.2">
      <c r="A1253" s="102">
        <v>43425</v>
      </c>
      <c r="B1253" t="s">
        <v>1748</v>
      </c>
      <c r="C1253" t="s">
        <v>541</v>
      </c>
      <c r="D1253" s="58">
        <v>808.1</v>
      </c>
      <c r="E1253" t="s">
        <v>452</v>
      </c>
      <c r="F1253">
        <v>3009</v>
      </c>
      <c r="G1253" t="s">
        <v>481</v>
      </c>
      <c r="H1253">
        <v>8</v>
      </c>
      <c r="I1253">
        <v>270</v>
      </c>
      <c r="J1253" t="s">
        <v>1796</v>
      </c>
      <c r="K1253" t="s">
        <v>455</v>
      </c>
      <c r="L1253" s="103">
        <v>203576</v>
      </c>
      <c r="M1253">
        <v>0</v>
      </c>
      <c r="N1253" t="s">
        <v>1842</v>
      </c>
      <c r="O1253" t="s">
        <v>483</v>
      </c>
      <c r="P1253" t="s">
        <v>458</v>
      </c>
      <c r="R1253">
        <v>0</v>
      </c>
      <c r="S1253" t="s">
        <v>459</v>
      </c>
      <c r="T1253" t="s">
        <v>458</v>
      </c>
      <c r="U1253" t="s">
        <v>460</v>
      </c>
      <c r="V1253" t="s">
        <v>458</v>
      </c>
    </row>
    <row r="1254" spans="1:22" x14ac:dyDescent="0.2">
      <c r="A1254" s="102">
        <v>43425</v>
      </c>
      <c r="B1254" t="s">
        <v>1748</v>
      </c>
      <c r="C1254" t="s">
        <v>541</v>
      </c>
      <c r="D1254" s="58">
        <v>808.1</v>
      </c>
      <c r="E1254" t="s">
        <v>452</v>
      </c>
      <c r="F1254">
        <v>3006</v>
      </c>
      <c r="G1254" t="s">
        <v>736</v>
      </c>
      <c r="H1254">
        <v>8</v>
      </c>
      <c r="I1254">
        <v>265</v>
      </c>
      <c r="J1254" t="s">
        <v>1789</v>
      </c>
      <c r="K1254" t="s">
        <v>455</v>
      </c>
      <c r="L1254" s="103">
        <v>231632</v>
      </c>
      <c r="M1254">
        <v>0</v>
      </c>
      <c r="N1254" t="s">
        <v>1843</v>
      </c>
      <c r="O1254" t="s">
        <v>1123</v>
      </c>
      <c r="P1254" t="s">
        <v>458</v>
      </c>
      <c r="R1254">
        <v>0</v>
      </c>
      <c r="S1254" t="s">
        <v>459</v>
      </c>
      <c r="T1254" t="s">
        <v>458</v>
      </c>
      <c r="U1254" t="s">
        <v>460</v>
      </c>
      <c r="V1254" t="s">
        <v>458</v>
      </c>
    </row>
    <row r="1255" spans="1:22" x14ac:dyDescent="0.2">
      <c r="A1255" s="102">
        <v>43425</v>
      </c>
      <c r="B1255" t="s">
        <v>1748</v>
      </c>
      <c r="C1255" t="s">
        <v>541</v>
      </c>
      <c r="D1255" s="58">
        <v>808.1</v>
      </c>
      <c r="E1255" t="s">
        <v>452</v>
      </c>
      <c r="F1255">
        <v>3001</v>
      </c>
      <c r="G1255" t="s">
        <v>462</v>
      </c>
      <c r="H1255">
        <v>4</v>
      </c>
      <c r="I1255">
        <v>264</v>
      </c>
      <c r="J1255" t="s">
        <v>1834</v>
      </c>
      <c r="K1255" t="s">
        <v>455</v>
      </c>
      <c r="L1255" s="103">
        <v>397692</v>
      </c>
      <c r="M1255">
        <v>0</v>
      </c>
      <c r="N1255" t="s">
        <v>1844</v>
      </c>
      <c r="O1255" t="s">
        <v>469</v>
      </c>
      <c r="P1255" t="s">
        <v>458</v>
      </c>
      <c r="R1255">
        <v>0</v>
      </c>
      <c r="S1255" t="s">
        <v>459</v>
      </c>
      <c r="T1255" t="s">
        <v>458</v>
      </c>
      <c r="U1255" t="s">
        <v>460</v>
      </c>
      <c r="V1255" t="s">
        <v>458</v>
      </c>
    </row>
    <row r="1256" spans="1:22" x14ac:dyDescent="0.2">
      <c r="A1256" s="102">
        <v>43426</v>
      </c>
      <c r="B1256" t="s">
        <v>1748</v>
      </c>
      <c r="C1256" t="s">
        <v>541</v>
      </c>
      <c r="D1256" s="58">
        <v>808.1</v>
      </c>
      <c r="E1256" t="s">
        <v>452</v>
      </c>
      <c r="F1256">
        <v>3011</v>
      </c>
      <c r="G1256" t="s">
        <v>487</v>
      </c>
      <c r="H1256">
        <v>8</v>
      </c>
      <c r="I1256">
        <v>270</v>
      </c>
      <c r="J1256" t="s">
        <v>1796</v>
      </c>
      <c r="K1256" t="s">
        <v>455</v>
      </c>
      <c r="L1256" s="103">
        <v>198741</v>
      </c>
      <c r="M1256">
        <v>0</v>
      </c>
      <c r="N1256" t="s">
        <v>1845</v>
      </c>
      <c r="O1256" t="s">
        <v>489</v>
      </c>
      <c r="P1256" t="s">
        <v>458</v>
      </c>
      <c r="R1256">
        <v>0</v>
      </c>
      <c r="S1256" t="s">
        <v>459</v>
      </c>
      <c r="T1256" t="s">
        <v>458</v>
      </c>
      <c r="U1256" t="s">
        <v>460</v>
      </c>
      <c r="V1256" t="s">
        <v>458</v>
      </c>
    </row>
    <row r="1257" spans="1:22" x14ac:dyDescent="0.2">
      <c r="A1257" s="102">
        <v>43426</v>
      </c>
      <c r="B1257" t="s">
        <v>1748</v>
      </c>
      <c r="C1257" t="s">
        <v>541</v>
      </c>
      <c r="D1257" s="58">
        <v>808.1</v>
      </c>
      <c r="E1257" t="s">
        <v>452</v>
      </c>
      <c r="F1257">
        <v>3009</v>
      </c>
      <c r="G1257" t="s">
        <v>481</v>
      </c>
      <c r="H1257">
        <v>8</v>
      </c>
      <c r="I1257">
        <v>270</v>
      </c>
      <c r="J1257" t="s">
        <v>1796</v>
      </c>
      <c r="K1257" t="s">
        <v>455</v>
      </c>
      <c r="L1257" s="103">
        <v>203576</v>
      </c>
      <c r="M1257">
        <v>0</v>
      </c>
      <c r="N1257" t="s">
        <v>1846</v>
      </c>
      <c r="O1257" t="s">
        <v>483</v>
      </c>
      <c r="P1257" t="s">
        <v>458</v>
      </c>
      <c r="R1257">
        <v>0</v>
      </c>
      <c r="S1257" t="s">
        <v>459</v>
      </c>
      <c r="T1257" t="s">
        <v>458</v>
      </c>
      <c r="U1257" t="s">
        <v>460</v>
      </c>
      <c r="V1257" t="s">
        <v>458</v>
      </c>
    </row>
    <row r="1258" spans="1:22" x14ac:dyDescent="0.2">
      <c r="A1258" s="102">
        <v>43426</v>
      </c>
      <c r="B1258" t="s">
        <v>1748</v>
      </c>
      <c r="C1258" t="s">
        <v>541</v>
      </c>
      <c r="D1258" s="58">
        <v>808.1</v>
      </c>
      <c r="E1258" t="s">
        <v>452</v>
      </c>
      <c r="F1258">
        <v>3006</v>
      </c>
      <c r="G1258" t="s">
        <v>736</v>
      </c>
      <c r="H1258">
        <v>8</v>
      </c>
      <c r="I1258">
        <v>265</v>
      </c>
      <c r="J1258" t="s">
        <v>1789</v>
      </c>
      <c r="K1258" t="s">
        <v>455</v>
      </c>
      <c r="L1258" s="103">
        <v>231632</v>
      </c>
      <c r="M1258">
        <v>0</v>
      </c>
      <c r="N1258" t="s">
        <v>1847</v>
      </c>
      <c r="O1258" t="s">
        <v>1123</v>
      </c>
      <c r="P1258" t="s">
        <v>458</v>
      </c>
      <c r="R1258">
        <v>0</v>
      </c>
      <c r="S1258" t="s">
        <v>459</v>
      </c>
      <c r="T1258" t="s">
        <v>458</v>
      </c>
      <c r="U1258" t="s">
        <v>460</v>
      </c>
      <c r="V1258" t="s">
        <v>458</v>
      </c>
    </row>
    <row r="1259" spans="1:22" x14ac:dyDescent="0.2">
      <c r="A1259" s="102">
        <v>43426</v>
      </c>
      <c r="B1259" t="s">
        <v>1748</v>
      </c>
      <c r="C1259" t="s">
        <v>541</v>
      </c>
      <c r="D1259" s="58">
        <v>808.1</v>
      </c>
      <c r="E1259" t="s">
        <v>452</v>
      </c>
      <c r="F1259">
        <v>3001</v>
      </c>
      <c r="G1259" t="s">
        <v>462</v>
      </c>
      <c r="H1259">
        <v>6</v>
      </c>
      <c r="I1259">
        <v>264</v>
      </c>
      <c r="J1259" t="s">
        <v>1834</v>
      </c>
      <c r="K1259" t="s">
        <v>455</v>
      </c>
      <c r="L1259" s="103">
        <v>397692</v>
      </c>
      <c r="M1259">
        <v>0</v>
      </c>
      <c r="N1259" t="s">
        <v>1848</v>
      </c>
      <c r="O1259" t="s">
        <v>469</v>
      </c>
      <c r="P1259" t="s">
        <v>458</v>
      </c>
      <c r="R1259">
        <v>0</v>
      </c>
      <c r="S1259" t="s">
        <v>459</v>
      </c>
      <c r="T1259" t="s">
        <v>458</v>
      </c>
      <c r="U1259" t="s">
        <v>460</v>
      </c>
      <c r="V1259" t="s">
        <v>458</v>
      </c>
    </row>
    <row r="1260" spans="1:22" x14ac:dyDescent="0.2">
      <c r="A1260" s="102">
        <v>43427</v>
      </c>
      <c r="B1260" t="s">
        <v>1748</v>
      </c>
      <c r="C1260" t="s">
        <v>541</v>
      </c>
      <c r="D1260" s="58">
        <v>808.1</v>
      </c>
      <c r="E1260" t="s">
        <v>452</v>
      </c>
      <c r="F1260">
        <v>3011</v>
      </c>
      <c r="G1260" t="s">
        <v>487</v>
      </c>
      <c r="H1260">
        <v>8</v>
      </c>
      <c r="I1260">
        <v>270</v>
      </c>
      <c r="J1260" t="s">
        <v>1796</v>
      </c>
      <c r="K1260" t="s">
        <v>455</v>
      </c>
      <c r="L1260" s="103">
        <v>198741</v>
      </c>
      <c r="M1260">
        <v>0</v>
      </c>
      <c r="N1260" t="s">
        <v>1849</v>
      </c>
      <c r="O1260" t="s">
        <v>489</v>
      </c>
      <c r="P1260" t="s">
        <v>458</v>
      </c>
      <c r="R1260">
        <v>0</v>
      </c>
      <c r="S1260" t="s">
        <v>459</v>
      </c>
      <c r="T1260" t="s">
        <v>458</v>
      </c>
      <c r="U1260" t="s">
        <v>460</v>
      </c>
      <c r="V1260" t="s">
        <v>458</v>
      </c>
    </row>
    <row r="1261" spans="1:22" x14ac:dyDescent="0.2">
      <c r="A1261" s="102">
        <v>43427</v>
      </c>
      <c r="B1261" t="s">
        <v>1748</v>
      </c>
      <c r="C1261" t="s">
        <v>541</v>
      </c>
      <c r="D1261" s="58">
        <v>808.1</v>
      </c>
      <c r="E1261" t="s">
        <v>452</v>
      </c>
      <c r="F1261">
        <v>3009</v>
      </c>
      <c r="G1261" t="s">
        <v>481</v>
      </c>
      <c r="H1261">
        <v>4</v>
      </c>
      <c r="I1261">
        <v>270</v>
      </c>
      <c r="J1261" t="s">
        <v>1796</v>
      </c>
      <c r="K1261" t="s">
        <v>455</v>
      </c>
      <c r="L1261" s="103">
        <v>203576</v>
      </c>
      <c r="M1261">
        <v>0</v>
      </c>
      <c r="N1261" t="s">
        <v>1850</v>
      </c>
      <c r="O1261" t="s">
        <v>483</v>
      </c>
      <c r="P1261" t="s">
        <v>458</v>
      </c>
      <c r="R1261">
        <v>0</v>
      </c>
      <c r="S1261" t="s">
        <v>459</v>
      </c>
      <c r="T1261" t="s">
        <v>458</v>
      </c>
      <c r="U1261" t="s">
        <v>460</v>
      </c>
      <c r="V1261" t="s">
        <v>458</v>
      </c>
    </row>
    <row r="1262" spans="1:22" x14ac:dyDescent="0.2">
      <c r="A1262" s="102">
        <v>43427</v>
      </c>
      <c r="B1262" t="s">
        <v>1748</v>
      </c>
      <c r="C1262" t="s">
        <v>541</v>
      </c>
      <c r="D1262" s="58">
        <v>808.1</v>
      </c>
      <c r="E1262" t="s">
        <v>452</v>
      </c>
      <c r="F1262">
        <v>3006</v>
      </c>
      <c r="G1262" t="s">
        <v>736</v>
      </c>
      <c r="H1262">
        <v>8</v>
      </c>
      <c r="I1262">
        <v>265</v>
      </c>
      <c r="J1262" t="s">
        <v>1789</v>
      </c>
      <c r="K1262" t="s">
        <v>455</v>
      </c>
      <c r="L1262" s="103">
        <v>231632</v>
      </c>
      <c r="M1262">
        <v>0</v>
      </c>
      <c r="N1262" t="s">
        <v>1851</v>
      </c>
      <c r="O1262" t="s">
        <v>1123</v>
      </c>
      <c r="P1262" t="s">
        <v>458</v>
      </c>
      <c r="R1262">
        <v>0</v>
      </c>
      <c r="S1262" t="s">
        <v>459</v>
      </c>
      <c r="T1262" t="s">
        <v>458</v>
      </c>
      <c r="U1262" t="s">
        <v>460</v>
      </c>
      <c r="V1262" t="s">
        <v>458</v>
      </c>
    </row>
    <row r="1263" spans="1:22" x14ac:dyDescent="0.2">
      <c r="A1263" s="102">
        <v>43427</v>
      </c>
      <c r="B1263" t="s">
        <v>1748</v>
      </c>
      <c r="C1263" t="s">
        <v>541</v>
      </c>
      <c r="D1263" s="58">
        <v>808.1</v>
      </c>
      <c r="E1263" t="s">
        <v>452</v>
      </c>
      <c r="F1263">
        <v>3001</v>
      </c>
      <c r="G1263" t="s">
        <v>462</v>
      </c>
      <c r="H1263">
        <v>7</v>
      </c>
      <c r="I1263">
        <v>264</v>
      </c>
      <c r="J1263" t="s">
        <v>1834</v>
      </c>
      <c r="K1263" t="s">
        <v>455</v>
      </c>
      <c r="L1263" s="103">
        <v>397692</v>
      </c>
      <c r="M1263">
        <v>0</v>
      </c>
      <c r="N1263" t="s">
        <v>1852</v>
      </c>
      <c r="O1263" t="s">
        <v>469</v>
      </c>
      <c r="P1263" t="s">
        <v>458</v>
      </c>
      <c r="R1263">
        <v>0</v>
      </c>
      <c r="S1263" t="s">
        <v>459</v>
      </c>
      <c r="T1263" t="s">
        <v>458</v>
      </c>
      <c r="U1263" t="s">
        <v>460</v>
      </c>
      <c r="V1263" t="s">
        <v>458</v>
      </c>
    </row>
    <row r="1264" spans="1:22" x14ac:dyDescent="0.2">
      <c r="A1264" s="102">
        <v>43437</v>
      </c>
      <c r="B1264" t="s">
        <v>1748</v>
      </c>
      <c r="C1264" t="s">
        <v>541</v>
      </c>
      <c r="D1264" s="58">
        <v>808.1</v>
      </c>
      <c r="E1264" t="s">
        <v>452</v>
      </c>
      <c r="F1264">
        <v>3001</v>
      </c>
      <c r="G1264" t="s">
        <v>462</v>
      </c>
      <c r="H1264">
        <v>1</v>
      </c>
      <c r="I1264">
        <v>264</v>
      </c>
      <c r="J1264" t="s">
        <v>1834</v>
      </c>
      <c r="K1264" t="s">
        <v>455</v>
      </c>
      <c r="L1264" s="103">
        <v>377842</v>
      </c>
      <c r="M1264" s="103">
        <v>477231</v>
      </c>
      <c r="N1264" t="s">
        <v>1853</v>
      </c>
      <c r="O1264" t="s">
        <v>511</v>
      </c>
      <c r="P1264" t="s">
        <v>458</v>
      </c>
      <c r="R1264" s="103">
        <v>477231</v>
      </c>
      <c r="S1264" t="s">
        <v>459</v>
      </c>
      <c r="T1264" t="s">
        <v>458</v>
      </c>
      <c r="U1264" t="s">
        <v>682</v>
      </c>
      <c r="V1264" t="s">
        <v>458</v>
      </c>
    </row>
    <row r="1265" spans="1:22" x14ac:dyDescent="0.2">
      <c r="A1265" s="102">
        <v>43439</v>
      </c>
      <c r="B1265" t="s">
        <v>1748</v>
      </c>
      <c r="C1265" t="s">
        <v>541</v>
      </c>
      <c r="D1265" s="58">
        <v>808.1</v>
      </c>
      <c r="E1265" t="s">
        <v>452</v>
      </c>
      <c r="F1265">
        <v>3001</v>
      </c>
      <c r="G1265" t="s">
        <v>462</v>
      </c>
      <c r="H1265">
        <v>1</v>
      </c>
      <c r="I1265">
        <v>264</v>
      </c>
      <c r="J1265" t="s">
        <v>1834</v>
      </c>
      <c r="K1265" t="s">
        <v>455</v>
      </c>
      <c r="L1265" s="103">
        <v>377842</v>
      </c>
      <c r="M1265" s="103">
        <v>477231</v>
      </c>
      <c r="N1265" t="s">
        <v>1854</v>
      </c>
      <c r="O1265" t="s">
        <v>511</v>
      </c>
      <c r="P1265" t="s">
        <v>458</v>
      </c>
      <c r="R1265" s="103">
        <v>477231</v>
      </c>
      <c r="S1265" t="s">
        <v>459</v>
      </c>
      <c r="T1265" t="s">
        <v>458</v>
      </c>
      <c r="U1265" t="s">
        <v>682</v>
      </c>
      <c r="V1265" t="s">
        <v>458</v>
      </c>
    </row>
    <row r="1266" spans="1:22" x14ac:dyDescent="0.2">
      <c r="A1266" s="102">
        <v>43440</v>
      </c>
      <c r="B1266" t="s">
        <v>1748</v>
      </c>
      <c r="C1266" t="s">
        <v>541</v>
      </c>
      <c r="D1266" s="58">
        <v>808.1</v>
      </c>
      <c r="E1266" t="s">
        <v>452</v>
      </c>
      <c r="F1266">
        <v>3001</v>
      </c>
      <c r="G1266" t="s">
        <v>462</v>
      </c>
      <c r="H1266">
        <v>1</v>
      </c>
      <c r="I1266">
        <v>264</v>
      </c>
      <c r="J1266" t="s">
        <v>1834</v>
      </c>
      <c r="K1266" t="s">
        <v>455</v>
      </c>
      <c r="L1266" s="103">
        <v>377842</v>
      </c>
      <c r="M1266" s="103">
        <v>477231</v>
      </c>
      <c r="N1266" t="s">
        <v>1855</v>
      </c>
      <c r="O1266" t="s">
        <v>511</v>
      </c>
      <c r="P1266" t="s">
        <v>458</v>
      </c>
      <c r="R1266" s="103">
        <v>477231</v>
      </c>
      <c r="S1266" t="s">
        <v>459</v>
      </c>
      <c r="T1266" t="s">
        <v>458</v>
      </c>
      <c r="U1266" t="s">
        <v>682</v>
      </c>
      <c r="V1266" t="s">
        <v>458</v>
      </c>
    </row>
    <row r="1267" spans="1:22" x14ac:dyDescent="0.2">
      <c r="A1267" s="102">
        <v>43441</v>
      </c>
      <c r="B1267" t="s">
        <v>1748</v>
      </c>
      <c r="C1267" t="s">
        <v>541</v>
      </c>
      <c r="D1267" s="58">
        <v>808.1</v>
      </c>
      <c r="E1267" t="s">
        <v>452</v>
      </c>
      <c r="F1267">
        <v>3001</v>
      </c>
      <c r="G1267" t="s">
        <v>462</v>
      </c>
      <c r="H1267">
        <v>2</v>
      </c>
      <c r="I1267">
        <v>264</v>
      </c>
      <c r="J1267" t="s">
        <v>1834</v>
      </c>
      <c r="K1267" t="s">
        <v>455</v>
      </c>
      <c r="L1267" s="103">
        <v>377842</v>
      </c>
      <c r="M1267" s="103">
        <v>477231</v>
      </c>
      <c r="N1267" t="s">
        <v>1856</v>
      </c>
      <c r="O1267" t="s">
        <v>511</v>
      </c>
      <c r="P1267" t="s">
        <v>458</v>
      </c>
      <c r="R1267" s="103">
        <v>954462</v>
      </c>
      <c r="S1267" t="s">
        <v>459</v>
      </c>
      <c r="T1267" t="s">
        <v>458</v>
      </c>
      <c r="U1267" t="s">
        <v>682</v>
      </c>
      <c r="V1267" t="s">
        <v>458</v>
      </c>
    </row>
    <row r="1268" spans="1:22" x14ac:dyDescent="0.2">
      <c r="A1268" s="102">
        <v>43444</v>
      </c>
      <c r="B1268" t="s">
        <v>1748</v>
      </c>
      <c r="C1268" t="s">
        <v>541</v>
      </c>
      <c r="D1268" s="58">
        <v>808.1</v>
      </c>
      <c r="E1268" t="s">
        <v>452</v>
      </c>
      <c r="F1268">
        <v>3001</v>
      </c>
      <c r="G1268" t="s">
        <v>462</v>
      </c>
      <c r="H1268">
        <v>6</v>
      </c>
      <c r="I1268">
        <v>264</v>
      </c>
      <c r="J1268" t="s">
        <v>1834</v>
      </c>
      <c r="K1268" t="s">
        <v>455</v>
      </c>
      <c r="L1268" s="103">
        <v>377842</v>
      </c>
      <c r="M1268" s="103">
        <v>477231</v>
      </c>
      <c r="N1268" t="s">
        <v>1857</v>
      </c>
      <c r="O1268" t="s">
        <v>511</v>
      </c>
      <c r="P1268" t="s">
        <v>458</v>
      </c>
      <c r="R1268" s="103">
        <v>2863386</v>
      </c>
      <c r="S1268" t="s">
        <v>459</v>
      </c>
      <c r="T1268" t="s">
        <v>458</v>
      </c>
      <c r="U1268" t="s">
        <v>682</v>
      </c>
      <c r="V1268" t="s">
        <v>458</v>
      </c>
    </row>
    <row r="1269" spans="1:22" x14ac:dyDescent="0.2">
      <c r="A1269" s="102">
        <v>43444</v>
      </c>
      <c r="B1269" t="s">
        <v>1748</v>
      </c>
      <c r="C1269" t="s">
        <v>541</v>
      </c>
      <c r="D1269" s="58">
        <v>808.1</v>
      </c>
      <c r="E1269" t="s">
        <v>452</v>
      </c>
      <c r="F1269">
        <v>3011</v>
      </c>
      <c r="G1269" t="s">
        <v>487</v>
      </c>
      <c r="H1269">
        <v>7</v>
      </c>
      <c r="I1269">
        <v>270</v>
      </c>
      <c r="J1269" t="s">
        <v>1796</v>
      </c>
      <c r="K1269" t="s">
        <v>455</v>
      </c>
      <c r="L1269" s="103">
        <v>191215</v>
      </c>
      <c r="M1269" s="103">
        <v>238489</v>
      </c>
      <c r="N1269" t="s">
        <v>1858</v>
      </c>
      <c r="O1269" t="s">
        <v>1136</v>
      </c>
      <c r="P1269" t="s">
        <v>458</v>
      </c>
      <c r="R1269" s="103">
        <v>1669423</v>
      </c>
      <c r="S1269" t="s">
        <v>459</v>
      </c>
      <c r="T1269" t="s">
        <v>458</v>
      </c>
      <c r="U1269" t="s">
        <v>682</v>
      </c>
      <c r="V1269" t="s">
        <v>458</v>
      </c>
    </row>
    <row r="1270" spans="1:22" x14ac:dyDescent="0.2">
      <c r="A1270" s="102">
        <v>43445</v>
      </c>
      <c r="B1270" t="s">
        <v>1748</v>
      </c>
      <c r="C1270" t="s">
        <v>541</v>
      </c>
      <c r="D1270" s="58">
        <v>808.1</v>
      </c>
      <c r="E1270" t="s">
        <v>452</v>
      </c>
      <c r="F1270">
        <v>3001</v>
      </c>
      <c r="G1270" t="s">
        <v>462</v>
      </c>
      <c r="H1270">
        <v>4</v>
      </c>
      <c r="I1270">
        <v>264</v>
      </c>
      <c r="J1270" t="s">
        <v>1834</v>
      </c>
      <c r="K1270" t="s">
        <v>455</v>
      </c>
      <c r="L1270" s="103">
        <v>377842</v>
      </c>
      <c r="M1270" s="103">
        <v>477231</v>
      </c>
      <c r="N1270" t="s">
        <v>1859</v>
      </c>
      <c r="O1270" t="s">
        <v>511</v>
      </c>
      <c r="P1270" t="s">
        <v>458</v>
      </c>
      <c r="R1270" s="103">
        <v>1908924</v>
      </c>
      <c r="S1270" t="s">
        <v>459</v>
      </c>
      <c r="T1270" t="s">
        <v>458</v>
      </c>
      <c r="U1270" t="s">
        <v>682</v>
      </c>
      <c r="V1270" t="s">
        <v>458</v>
      </c>
    </row>
    <row r="1271" spans="1:22" x14ac:dyDescent="0.2">
      <c r="A1271" s="102">
        <v>43445</v>
      </c>
      <c r="B1271" t="s">
        <v>1748</v>
      </c>
      <c r="C1271" t="s">
        <v>541</v>
      </c>
      <c r="D1271" s="58">
        <v>808.1</v>
      </c>
      <c r="E1271" t="s">
        <v>452</v>
      </c>
      <c r="F1271">
        <v>3006</v>
      </c>
      <c r="G1271" t="s">
        <v>736</v>
      </c>
      <c r="H1271">
        <v>8</v>
      </c>
      <c r="I1271">
        <v>269</v>
      </c>
      <c r="J1271" t="s">
        <v>1860</v>
      </c>
      <c r="K1271" t="s">
        <v>455</v>
      </c>
      <c r="L1271" s="103">
        <v>219968</v>
      </c>
      <c r="M1271" s="103">
        <v>277958</v>
      </c>
      <c r="N1271" t="s">
        <v>1861</v>
      </c>
      <c r="O1271" t="s">
        <v>1134</v>
      </c>
      <c r="P1271" t="s">
        <v>458</v>
      </c>
      <c r="R1271" s="103">
        <v>2223664</v>
      </c>
      <c r="S1271" t="s">
        <v>459</v>
      </c>
      <c r="T1271" t="s">
        <v>458</v>
      </c>
      <c r="U1271" t="s">
        <v>682</v>
      </c>
      <c r="V1271" t="s">
        <v>458</v>
      </c>
    </row>
    <row r="1272" spans="1:22" x14ac:dyDescent="0.2">
      <c r="A1272" s="102">
        <v>43445</v>
      </c>
      <c r="B1272" t="s">
        <v>1748</v>
      </c>
      <c r="C1272" t="s">
        <v>541</v>
      </c>
      <c r="D1272" s="58">
        <v>808.1</v>
      </c>
      <c r="E1272" t="s">
        <v>452</v>
      </c>
      <c r="F1272">
        <v>3011</v>
      </c>
      <c r="G1272" t="s">
        <v>487</v>
      </c>
      <c r="H1272">
        <v>8</v>
      </c>
      <c r="I1272">
        <v>270</v>
      </c>
      <c r="J1272" t="s">
        <v>1796</v>
      </c>
      <c r="K1272" t="s">
        <v>455</v>
      </c>
      <c r="L1272" s="103">
        <v>191215</v>
      </c>
      <c r="M1272" s="103">
        <v>238489</v>
      </c>
      <c r="N1272" t="s">
        <v>1862</v>
      </c>
      <c r="O1272" t="s">
        <v>1136</v>
      </c>
      <c r="P1272" t="s">
        <v>458</v>
      </c>
      <c r="R1272" s="103">
        <v>1907912</v>
      </c>
      <c r="S1272" t="s">
        <v>459</v>
      </c>
      <c r="T1272" t="s">
        <v>458</v>
      </c>
      <c r="U1272" t="s">
        <v>682</v>
      </c>
      <c r="V1272" t="s">
        <v>458</v>
      </c>
    </row>
    <row r="1273" spans="1:22" x14ac:dyDescent="0.2">
      <c r="A1273" s="102">
        <v>43446</v>
      </c>
      <c r="B1273" t="s">
        <v>1748</v>
      </c>
      <c r="C1273" t="s">
        <v>541</v>
      </c>
      <c r="D1273" s="58">
        <v>808.1</v>
      </c>
      <c r="E1273" t="s">
        <v>452</v>
      </c>
      <c r="F1273">
        <v>3001</v>
      </c>
      <c r="G1273" t="s">
        <v>462</v>
      </c>
      <c r="H1273">
        <v>3</v>
      </c>
      <c r="I1273">
        <v>264</v>
      </c>
      <c r="J1273" t="s">
        <v>1834</v>
      </c>
      <c r="K1273" t="s">
        <v>455</v>
      </c>
      <c r="L1273" s="103">
        <v>377842</v>
      </c>
      <c r="M1273" s="103">
        <v>477231</v>
      </c>
      <c r="N1273" t="s">
        <v>1863</v>
      </c>
      <c r="O1273" t="s">
        <v>511</v>
      </c>
      <c r="P1273" t="s">
        <v>458</v>
      </c>
      <c r="R1273" s="103">
        <v>1431693</v>
      </c>
      <c r="S1273" t="s">
        <v>459</v>
      </c>
      <c r="T1273" t="s">
        <v>458</v>
      </c>
      <c r="U1273" t="s">
        <v>682</v>
      </c>
      <c r="V1273" t="s">
        <v>458</v>
      </c>
    </row>
    <row r="1274" spans="1:22" x14ac:dyDescent="0.2">
      <c r="A1274" s="102">
        <v>43446</v>
      </c>
      <c r="B1274" t="s">
        <v>1748</v>
      </c>
      <c r="C1274" t="s">
        <v>541</v>
      </c>
      <c r="D1274" s="58">
        <v>808.1</v>
      </c>
      <c r="E1274" t="s">
        <v>452</v>
      </c>
      <c r="F1274">
        <v>3006</v>
      </c>
      <c r="G1274" t="s">
        <v>736</v>
      </c>
      <c r="H1274">
        <v>6</v>
      </c>
      <c r="I1274">
        <v>269</v>
      </c>
      <c r="J1274" t="s">
        <v>1860</v>
      </c>
      <c r="K1274" t="s">
        <v>455</v>
      </c>
      <c r="L1274" s="103">
        <v>219968</v>
      </c>
      <c r="M1274" s="103">
        <v>277958</v>
      </c>
      <c r="N1274" t="s">
        <v>1864</v>
      </c>
      <c r="O1274" t="s">
        <v>1134</v>
      </c>
      <c r="P1274" t="s">
        <v>458</v>
      </c>
      <c r="R1274" s="103">
        <v>1667748</v>
      </c>
      <c r="S1274" t="s">
        <v>459</v>
      </c>
      <c r="T1274" t="s">
        <v>458</v>
      </c>
      <c r="U1274" t="s">
        <v>682</v>
      </c>
      <c r="V1274" t="s">
        <v>458</v>
      </c>
    </row>
    <row r="1275" spans="1:22" x14ac:dyDescent="0.2">
      <c r="A1275" s="102">
        <v>43446</v>
      </c>
      <c r="B1275" t="s">
        <v>1748</v>
      </c>
      <c r="C1275" t="s">
        <v>541</v>
      </c>
      <c r="D1275" s="58">
        <v>808.1</v>
      </c>
      <c r="E1275" t="s">
        <v>452</v>
      </c>
      <c r="F1275">
        <v>3011</v>
      </c>
      <c r="G1275" t="s">
        <v>487</v>
      </c>
      <c r="H1275">
        <v>8</v>
      </c>
      <c r="I1275">
        <v>270</v>
      </c>
      <c r="J1275" t="s">
        <v>1796</v>
      </c>
      <c r="K1275" t="s">
        <v>455</v>
      </c>
      <c r="L1275" s="103">
        <v>191215</v>
      </c>
      <c r="M1275" s="103">
        <v>238489</v>
      </c>
      <c r="N1275" t="s">
        <v>1865</v>
      </c>
      <c r="O1275" t="s">
        <v>1136</v>
      </c>
      <c r="P1275" t="s">
        <v>458</v>
      </c>
      <c r="R1275" s="103">
        <v>1907912</v>
      </c>
      <c r="S1275" t="s">
        <v>459</v>
      </c>
      <c r="T1275" t="s">
        <v>458</v>
      </c>
      <c r="U1275" t="s">
        <v>682</v>
      </c>
      <c r="V1275" t="s">
        <v>458</v>
      </c>
    </row>
    <row r="1276" spans="1:22" x14ac:dyDescent="0.2">
      <c r="A1276" s="102">
        <v>43447</v>
      </c>
      <c r="B1276" t="s">
        <v>1748</v>
      </c>
      <c r="C1276" t="s">
        <v>541</v>
      </c>
      <c r="D1276" s="58">
        <v>808.1</v>
      </c>
      <c r="E1276" t="s">
        <v>452</v>
      </c>
      <c r="F1276">
        <v>3001</v>
      </c>
      <c r="G1276" t="s">
        <v>462</v>
      </c>
      <c r="H1276">
        <v>4</v>
      </c>
      <c r="I1276">
        <v>264</v>
      </c>
      <c r="J1276" t="s">
        <v>1834</v>
      </c>
      <c r="K1276" t="s">
        <v>455</v>
      </c>
      <c r="L1276" s="103">
        <v>377842</v>
      </c>
      <c r="M1276" s="103">
        <v>477231</v>
      </c>
      <c r="N1276" t="s">
        <v>1866</v>
      </c>
      <c r="O1276" t="s">
        <v>511</v>
      </c>
      <c r="P1276" t="s">
        <v>458</v>
      </c>
      <c r="R1276" s="103">
        <v>1908924</v>
      </c>
      <c r="S1276" t="s">
        <v>459</v>
      </c>
      <c r="T1276" t="s">
        <v>458</v>
      </c>
      <c r="U1276" t="s">
        <v>682</v>
      </c>
      <c r="V1276" t="s">
        <v>458</v>
      </c>
    </row>
    <row r="1277" spans="1:22" x14ac:dyDescent="0.2">
      <c r="A1277" s="102">
        <v>43447</v>
      </c>
      <c r="B1277" t="s">
        <v>1748</v>
      </c>
      <c r="C1277" t="s">
        <v>541</v>
      </c>
      <c r="D1277" s="58">
        <v>808.1</v>
      </c>
      <c r="E1277" t="s">
        <v>452</v>
      </c>
      <c r="F1277">
        <v>3006</v>
      </c>
      <c r="G1277" t="s">
        <v>736</v>
      </c>
      <c r="H1277">
        <v>8</v>
      </c>
      <c r="I1277">
        <v>269</v>
      </c>
      <c r="J1277" t="s">
        <v>1860</v>
      </c>
      <c r="K1277" t="s">
        <v>455</v>
      </c>
      <c r="L1277" s="103">
        <v>219968</v>
      </c>
      <c r="M1277" s="103">
        <v>277958</v>
      </c>
      <c r="N1277" t="s">
        <v>1867</v>
      </c>
      <c r="O1277" t="s">
        <v>1134</v>
      </c>
      <c r="P1277" t="s">
        <v>458</v>
      </c>
      <c r="R1277" s="103">
        <v>2223664</v>
      </c>
      <c r="S1277" t="s">
        <v>459</v>
      </c>
      <c r="T1277" t="s">
        <v>458</v>
      </c>
      <c r="U1277" t="s">
        <v>682</v>
      </c>
      <c r="V1277" t="s">
        <v>458</v>
      </c>
    </row>
    <row r="1278" spans="1:22" x14ac:dyDescent="0.2">
      <c r="A1278" s="102">
        <v>43447</v>
      </c>
      <c r="B1278" t="s">
        <v>1748</v>
      </c>
      <c r="C1278" t="s">
        <v>541</v>
      </c>
      <c r="D1278" s="58">
        <v>808.1</v>
      </c>
      <c r="E1278" t="s">
        <v>452</v>
      </c>
      <c r="F1278">
        <v>3011</v>
      </c>
      <c r="G1278" t="s">
        <v>487</v>
      </c>
      <c r="H1278">
        <v>8</v>
      </c>
      <c r="I1278">
        <v>270</v>
      </c>
      <c r="J1278" t="s">
        <v>1796</v>
      </c>
      <c r="K1278" t="s">
        <v>455</v>
      </c>
      <c r="L1278" s="103">
        <v>191215</v>
      </c>
      <c r="M1278" s="103">
        <v>238489</v>
      </c>
      <c r="N1278" t="s">
        <v>1868</v>
      </c>
      <c r="O1278" t="s">
        <v>1136</v>
      </c>
      <c r="P1278" t="s">
        <v>458</v>
      </c>
      <c r="R1278" s="103">
        <v>1907912</v>
      </c>
      <c r="S1278" t="s">
        <v>459</v>
      </c>
      <c r="T1278" t="s">
        <v>458</v>
      </c>
      <c r="U1278" t="s">
        <v>682</v>
      </c>
      <c r="V1278" t="s">
        <v>458</v>
      </c>
    </row>
    <row r="1279" spans="1:22" x14ac:dyDescent="0.2">
      <c r="A1279" s="102">
        <v>43448</v>
      </c>
      <c r="B1279" t="s">
        <v>1748</v>
      </c>
      <c r="C1279" t="s">
        <v>541</v>
      </c>
      <c r="D1279" s="58">
        <v>808.1</v>
      </c>
      <c r="E1279" t="s">
        <v>452</v>
      </c>
      <c r="F1279">
        <v>3001</v>
      </c>
      <c r="G1279" t="s">
        <v>462</v>
      </c>
      <c r="H1279">
        <v>4</v>
      </c>
      <c r="I1279">
        <v>264</v>
      </c>
      <c r="J1279" t="s">
        <v>1834</v>
      </c>
      <c r="K1279" t="s">
        <v>455</v>
      </c>
      <c r="L1279" s="103">
        <v>377842</v>
      </c>
      <c r="M1279" s="103">
        <v>477231</v>
      </c>
      <c r="N1279" t="s">
        <v>1869</v>
      </c>
      <c r="O1279" t="s">
        <v>511</v>
      </c>
      <c r="P1279" t="s">
        <v>458</v>
      </c>
      <c r="R1279" s="103">
        <v>1908924</v>
      </c>
      <c r="S1279" t="s">
        <v>459</v>
      </c>
      <c r="T1279" t="s">
        <v>458</v>
      </c>
      <c r="U1279" t="s">
        <v>682</v>
      </c>
      <c r="V1279" t="s">
        <v>458</v>
      </c>
    </row>
    <row r="1280" spans="1:22" x14ac:dyDescent="0.2">
      <c r="A1280" s="102">
        <v>43448</v>
      </c>
      <c r="B1280" t="s">
        <v>1748</v>
      </c>
      <c r="C1280" t="s">
        <v>541</v>
      </c>
      <c r="D1280" s="58">
        <v>808.1</v>
      </c>
      <c r="E1280" t="s">
        <v>452</v>
      </c>
      <c r="F1280">
        <v>3006</v>
      </c>
      <c r="G1280" t="s">
        <v>736</v>
      </c>
      <c r="H1280">
        <v>8</v>
      </c>
      <c r="I1280">
        <v>269</v>
      </c>
      <c r="J1280" t="s">
        <v>1860</v>
      </c>
      <c r="K1280" t="s">
        <v>455</v>
      </c>
      <c r="L1280" s="103">
        <v>219968</v>
      </c>
      <c r="M1280" s="103">
        <v>277958</v>
      </c>
      <c r="N1280" t="s">
        <v>1870</v>
      </c>
      <c r="O1280" t="s">
        <v>1134</v>
      </c>
      <c r="P1280" t="s">
        <v>458</v>
      </c>
      <c r="R1280" s="103">
        <v>2223664</v>
      </c>
      <c r="S1280" t="s">
        <v>459</v>
      </c>
      <c r="T1280" t="s">
        <v>458</v>
      </c>
      <c r="U1280" t="s">
        <v>682</v>
      </c>
      <c r="V1280" t="s">
        <v>458</v>
      </c>
    </row>
    <row r="1281" spans="1:22" x14ac:dyDescent="0.2">
      <c r="A1281" s="102">
        <v>43448</v>
      </c>
      <c r="B1281" t="s">
        <v>1748</v>
      </c>
      <c r="C1281" t="s">
        <v>541</v>
      </c>
      <c r="D1281" s="58">
        <v>808.1</v>
      </c>
      <c r="E1281" t="s">
        <v>452</v>
      </c>
      <c r="F1281">
        <v>3011</v>
      </c>
      <c r="G1281" t="s">
        <v>487</v>
      </c>
      <c r="H1281">
        <v>7</v>
      </c>
      <c r="I1281">
        <v>270</v>
      </c>
      <c r="J1281" t="s">
        <v>1796</v>
      </c>
      <c r="K1281" t="s">
        <v>455</v>
      </c>
      <c r="L1281" s="103">
        <v>191215</v>
      </c>
      <c r="M1281" s="103">
        <v>238489</v>
      </c>
      <c r="N1281" t="s">
        <v>1871</v>
      </c>
      <c r="O1281" t="s">
        <v>1136</v>
      </c>
      <c r="P1281" t="s">
        <v>458</v>
      </c>
      <c r="R1281" s="103">
        <v>1669423</v>
      </c>
      <c r="S1281" t="s">
        <v>459</v>
      </c>
      <c r="T1281" t="s">
        <v>458</v>
      </c>
      <c r="U1281" t="s">
        <v>682</v>
      </c>
      <c r="V1281" t="s">
        <v>458</v>
      </c>
    </row>
    <row r="1282" spans="1:22" x14ac:dyDescent="0.2">
      <c r="A1282" s="102">
        <v>43451</v>
      </c>
      <c r="B1282" t="s">
        <v>1748</v>
      </c>
      <c r="C1282" t="s">
        <v>541</v>
      </c>
      <c r="D1282" s="58">
        <v>808.1</v>
      </c>
      <c r="E1282" t="s">
        <v>452</v>
      </c>
      <c r="F1282">
        <v>3010</v>
      </c>
      <c r="G1282" t="s">
        <v>453</v>
      </c>
      <c r="H1282">
        <v>8</v>
      </c>
      <c r="I1282">
        <v>264</v>
      </c>
      <c r="J1282" t="s">
        <v>1834</v>
      </c>
      <c r="K1282" t="s">
        <v>455</v>
      </c>
      <c r="L1282" s="103">
        <v>197559</v>
      </c>
      <c r="M1282" s="103">
        <v>248328</v>
      </c>
      <c r="N1282" t="s">
        <v>1872</v>
      </c>
      <c r="O1282" t="s">
        <v>1873</v>
      </c>
      <c r="P1282" t="s">
        <v>458</v>
      </c>
      <c r="R1282" s="103">
        <v>1986624</v>
      </c>
      <c r="S1282" t="s">
        <v>459</v>
      </c>
      <c r="T1282" t="s">
        <v>458</v>
      </c>
      <c r="U1282" t="s">
        <v>682</v>
      </c>
      <c r="V1282" t="s">
        <v>458</v>
      </c>
    </row>
    <row r="1283" spans="1:22" x14ac:dyDescent="0.2">
      <c r="A1283" s="102">
        <v>43451</v>
      </c>
      <c r="B1283" t="s">
        <v>1748</v>
      </c>
      <c r="C1283" t="s">
        <v>541</v>
      </c>
      <c r="D1283" s="58">
        <v>808.1</v>
      </c>
      <c r="E1283" t="s">
        <v>452</v>
      </c>
      <c r="F1283">
        <v>3001</v>
      </c>
      <c r="G1283" t="s">
        <v>462</v>
      </c>
      <c r="H1283">
        <v>6</v>
      </c>
      <c r="I1283">
        <v>264</v>
      </c>
      <c r="J1283" t="s">
        <v>1834</v>
      </c>
      <c r="K1283" t="s">
        <v>455</v>
      </c>
      <c r="L1283" s="103">
        <v>377842</v>
      </c>
      <c r="M1283" s="103">
        <v>477231</v>
      </c>
      <c r="N1283" t="s">
        <v>1874</v>
      </c>
      <c r="O1283" t="s">
        <v>1875</v>
      </c>
      <c r="P1283" t="s">
        <v>458</v>
      </c>
      <c r="R1283" s="103">
        <v>2863386</v>
      </c>
      <c r="S1283" t="s">
        <v>459</v>
      </c>
      <c r="T1283" t="s">
        <v>458</v>
      </c>
      <c r="U1283" t="s">
        <v>682</v>
      </c>
      <c r="V1283" t="s">
        <v>458</v>
      </c>
    </row>
    <row r="1284" spans="1:22" x14ac:dyDescent="0.2">
      <c r="A1284" s="102">
        <v>43451</v>
      </c>
      <c r="B1284" t="s">
        <v>1748</v>
      </c>
      <c r="C1284" t="s">
        <v>541</v>
      </c>
      <c r="D1284" s="58">
        <v>808.1</v>
      </c>
      <c r="E1284" t="s">
        <v>452</v>
      </c>
      <c r="F1284">
        <v>3009</v>
      </c>
      <c r="G1284" t="s">
        <v>481</v>
      </c>
      <c r="H1284">
        <v>8</v>
      </c>
      <c r="I1284">
        <v>264</v>
      </c>
      <c r="J1284" t="s">
        <v>1834</v>
      </c>
      <c r="K1284" t="s">
        <v>455</v>
      </c>
      <c r="L1284" s="103">
        <v>197081</v>
      </c>
      <c r="M1284" s="103">
        <v>244291</v>
      </c>
      <c r="N1284" t="s">
        <v>1876</v>
      </c>
      <c r="O1284" t="s">
        <v>1877</v>
      </c>
      <c r="P1284" t="s">
        <v>458</v>
      </c>
      <c r="R1284" s="103">
        <v>1954328</v>
      </c>
      <c r="S1284" t="s">
        <v>459</v>
      </c>
      <c r="T1284" t="s">
        <v>458</v>
      </c>
      <c r="U1284" t="s">
        <v>682</v>
      </c>
      <c r="V1284" t="s">
        <v>458</v>
      </c>
    </row>
    <row r="1285" spans="1:22" x14ac:dyDescent="0.2">
      <c r="A1285" s="102">
        <v>43451</v>
      </c>
      <c r="B1285" t="s">
        <v>1748</v>
      </c>
      <c r="C1285" t="s">
        <v>541</v>
      </c>
      <c r="D1285" s="58">
        <v>808.1</v>
      </c>
      <c r="E1285" t="s">
        <v>452</v>
      </c>
      <c r="F1285">
        <v>3006</v>
      </c>
      <c r="G1285" t="s">
        <v>736</v>
      </c>
      <c r="H1285">
        <v>8</v>
      </c>
      <c r="I1285">
        <v>264</v>
      </c>
      <c r="J1285" t="s">
        <v>1834</v>
      </c>
      <c r="K1285" t="s">
        <v>455</v>
      </c>
      <c r="L1285" s="103">
        <v>219968</v>
      </c>
      <c r="M1285" s="103">
        <v>277958</v>
      </c>
      <c r="N1285" t="s">
        <v>1878</v>
      </c>
      <c r="O1285" t="s">
        <v>1879</v>
      </c>
      <c r="P1285" t="s">
        <v>458</v>
      </c>
      <c r="R1285" s="103">
        <v>2223664</v>
      </c>
      <c r="S1285" t="s">
        <v>459</v>
      </c>
      <c r="T1285" t="s">
        <v>458</v>
      </c>
      <c r="U1285" t="s">
        <v>682</v>
      </c>
      <c r="V1285" t="s">
        <v>458</v>
      </c>
    </row>
    <row r="1286" spans="1:22" x14ac:dyDescent="0.2">
      <c r="A1286" s="102">
        <v>43451</v>
      </c>
      <c r="B1286" t="s">
        <v>1748</v>
      </c>
      <c r="C1286" t="s">
        <v>541</v>
      </c>
      <c r="D1286" s="58">
        <v>808.1</v>
      </c>
      <c r="E1286" t="s">
        <v>452</v>
      </c>
      <c r="F1286">
        <v>3013</v>
      </c>
      <c r="G1286" t="s">
        <v>676</v>
      </c>
      <c r="H1286">
        <v>8</v>
      </c>
      <c r="I1286">
        <v>269</v>
      </c>
      <c r="J1286" t="s">
        <v>1860</v>
      </c>
      <c r="K1286" t="s">
        <v>455</v>
      </c>
      <c r="L1286" s="103">
        <v>175616</v>
      </c>
      <c r="M1286" s="103">
        <v>221496</v>
      </c>
      <c r="N1286" t="s">
        <v>1880</v>
      </c>
      <c r="O1286" t="s">
        <v>1469</v>
      </c>
      <c r="P1286" t="s">
        <v>458</v>
      </c>
      <c r="R1286" s="103">
        <v>1771968</v>
      </c>
      <c r="S1286" t="s">
        <v>459</v>
      </c>
      <c r="T1286" t="s">
        <v>458</v>
      </c>
      <c r="U1286" t="s">
        <v>682</v>
      </c>
      <c r="V1286" t="s">
        <v>458</v>
      </c>
    </row>
    <row r="1287" spans="1:22" x14ac:dyDescent="0.2">
      <c r="A1287" s="102">
        <v>43451</v>
      </c>
      <c r="B1287" t="s">
        <v>1748</v>
      </c>
      <c r="C1287" t="s">
        <v>541</v>
      </c>
      <c r="D1287" s="58">
        <v>808.1</v>
      </c>
      <c r="E1287" t="s">
        <v>452</v>
      </c>
      <c r="F1287">
        <v>3011</v>
      </c>
      <c r="G1287" t="s">
        <v>487</v>
      </c>
      <c r="H1287">
        <v>8</v>
      </c>
      <c r="I1287">
        <v>270</v>
      </c>
      <c r="J1287" t="s">
        <v>1796</v>
      </c>
      <c r="K1287" t="s">
        <v>455</v>
      </c>
      <c r="L1287" s="103">
        <v>191215</v>
      </c>
      <c r="M1287" s="103">
        <v>238489</v>
      </c>
      <c r="N1287" t="s">
        <v>1881</v>
      </c>
      <c r="O1287" t="s">
        <v>1882</v>
      </c>
      <c r="P1287" t="s">
        <v>458</v>
      </c>
      <c r="R1287" s="103">
        <v>1907912</v>
      </c>
      <c r="S1287" t="s">
        <v>459</v>
      </c>
      <c r="T1287" t="s">
        <v>458</v>
      </c>
      <c r="U1287" t="s">
        <v>682</v>
      </c>
      <c r="V1287" t="s">
        <v>458</v>
      </c>
    </row>
    <row r="1288" spans="1:22" x14ac:dyDescent="0.2">
      <c r="A1288" s="102">
        <v>43451</v>
      </c>
      <c r="B1288" t="s">
        <v>1748</v>
      </c>
      <c r="C1288" t="s">
        <v>541</v>
      </c>
      <c r="D1288" s="58">
        <v>808.1</v>
      </c>
      <c r="E1288" t="s">
        <v>452</v>
      </c>
      <c r="F1288">
        <v>3008</v>
      </c>
      <c r="G1288" t="s">
        <v>550</v>
      </c>
      <c r="H1288">
        <v>8</v>
      </c>
      <c r="I1288">
        <v>269</v>
      </c>
      <c r="J1288" t="s">
        <v>1860</v>
      </c>
      <c r="K1288" t="s">
        <v>455</v>
      </c>
      <c r="L1288" s="103">
        <v>226198</v>
      </c>
      <c r="M1288" s="103">
        <v>284168</v>
      </c>
      <c r="N1288" t="s">
        <v>1883</v>
      </c>
      <c r="O1288" t="s">
        <v>997</v>
      </c>
      <c r="P1288" t="s">
        <v>458</v>
      </c>
      <c r="R1288" s="103">
        <v>2273344</v>
      </c>
      <c r="S1288" t="s">
        <v>459</v>
      </c>
      <c r="T1288" t="s">
        <v>458</v>
      </c>
      <c r="U1288" t="s">
        <v>460</v>
      </c>
      <c r="V1288" t="s">
        <v>458</v>
      </c>
    </row>
    <row r="1289" spans="1:22" x14ac:dyDescent="0.2">
      <c r="A1289" s="102">
        <v>43452</v>
      </c>
      <c r="B1289" t="s">
        <v>1748</v>
      </c>
      <c r="C1289" t="s">
        <v>541</v>
      </c>
      <c r="D1289" s="58">
        <v>808.1</v>
      </c>
      <c r="E1289" t="s">
        <v>452</v>
      </c>
      <c r="F1289">
        <v>3007</v>
      </c>
      <c r="G1289" t="s">
        <v>605</v>
      </c>
      <c r="H1289">
        <v>8</v>
      </c>
      <c r="I1289">
        <v>264</v>
      </c>
      <c r="J1289" t="s">
        <v>1834</v>
      </c>
      <c r="K1289" t="s">
        <v>455</v>
      </c>
      <c r="L1289" s="103">
        <v>215124</v>
      </c>
      <c r="M1289" s="103">
        <v>270662</v>
      </c>
      <c r="N1289" t="s">
        <v>1884</v>
      </c>
      <c r="O1289" t="s">
        <v>1357</v>
      </c>
      <c r="P1289" t="s">
        <v>458</v>
      </c>
      <c r="R1289" s="103">
        <v>2165296</v>
      </c>
      <c r="S1289" t="s">
        <v>459</v>
      </c>
      <c r="T1289" t="s">
        <v>458</v>
      </c>
      <c r="U1289" t="s">
        <v>682</v>
      </c>
      <c r="V1289" t="s">
        <v>458</v>
      </c>
    </row>
    <row r="1290" spans="1:22" x14ac:dyDescent="0.2">
      <c r="A1290" s="102">
        <v>43452</v>
      </c>
      <c r="B1290" t="s">
        <v>1748</v>
      </c>
      <c r="C1290" t="s">
        <v>541</v>
      </c>
      <c r="D1290" s="58">
        <v>808.1</v>
      </c>
      <c r="E1290" t="s">
        <v>452</v>
      </c>
      <c r="F1290">
        <v>3010</v>
      </c>
      <c r="G1290" t="s">
        <v>453</v>
      </c>
      <c r="H1290">
        <v>6</v>
      </c>
      <c r="I1290">
        <v>264</v>
      </c>
      <c r="J1290" t="s">
        <v>1834</v>
      </c>
      <c r="K1290" t="s">
        <v>455</v>
      </c>
      <c r="L1290" s="103">
        <v>197559</v>
      </c>
      <c r="M1290" s="103">
        <v>248328</v>
      </c>
      <c r="N1290" t="s">
        <v>1885</v>
      </c>
      <c r="O1290" t="s">
        <v>1873</v>
      </c>
      <c r="P1290" t="s">
        <v>458</v>
      </c>
      <c r="R1290" s="103">
        <v>1489968</v>
      </c>
      <c r="S1290" t="s">
        <v>459</v>
      </c>
      <c r="T1290" t="s">
        <v>458</v>
      </c>
      <c r="U1290" t="s">
        <v>682</v>
      </c>
      <c r="V1290" t="s">
        <v>458</v>
      </c>
    </row>
    <row r="1291" spans="1:22" x14ac:dyDescent="0.2">
      <c r="A1291" s="102">
        <v>43452</v>
      </c>
      <c r="B1291" t="s">
        <v>1748</v>
      </c>
      <c r="C1291" t="s">
        <v>541</v>
      </c>
      <c r="D1291" s="58">
        <v>808.1</v>
      </c>
      <c r="E1291" t="s">
        <v>452</v>
      </c>
      <c r="F1291">
        <v>3001</v>
      </c>
      <c r="G1291" t="s">
        <v>462</v>
      </c>
      <c r="H1291">
        <v>4</v>
      </c>
      <c r="I1291">
        <v>264</v>
      </c>
      <c r="J1291" t="s">
        <v>1834</v>
      </c>
      <c r="K1291" t="s">
        <v>455</v>
      </c>
      <c r="L1291" s="103">
        <v>377842</v>
      </c>
      <c r="M1291" s="103">
        <v>477231</v>
      </c>
      <c r="N1291" t="s">
        <v>1886</v>
      </c>
      <c r="O1291" t="s">
        <v>1875</v>
      </c>
      <c r="P1291" t="s">
        <v>458</v>
      </c>
      <c r="R1291" s="103">
        <v>1908924</v>
      </c>
      <c r="S1291" t="s">
        <v>459</v>
      </c>
      <c r="T1291" t="s">
        <v>458</v>
      </c>
      <c r="U1291" t="s">
        <v>682</v>
      </c>
      <c r="V1291" t="s">
        <v>458</v>
      </c>
    </row>
    <row r="1292" spans="1:22" x14ac:dyDescent="0.2">
      <c r="A1292" s="102">
        <v>43452</v>
      </c>
      <c r="B1292" t="s">
        <v>1748</v>
      </c>
      <c r="C1292" t="s">
        <v>541</v>
      </c>
      <c r="D1292" s="58">
        <v>808.1</v>
      </c>
      <c r="E1292" t="s">
        <v>452</v>
      </c>
      <c r="F1292">
        <v>3009</v>
      </c>
      <c r="G1292" t="s">
        <v>481</v>
      </c>
      <c r="H1292">
        <v>8</v>
      </c>
      <c r="I1292">
        <v>264</v>
      </c>
      <c r="J1292" t="s">
        <v>1834</v>
      </c>
      <c r="K1292" t="s">
        <v>455</v>
      </c>
      <c r="L1292" s="103">
        <v>197081</v>
      </c>
      <c r="M1292" s="103">
        <v>244291</v>
      </c>
      <c r="N1292" t="s">
        <v>1887</v>
      </c>
      <c r="O1292" t="s">
        <v>1877</v>
      </c>
      <c r="P1292" t="s">
        <v>458</v>
      </c>
      <c r="R1292" s="103">
        <v>1954328</v>
      </c>
      <c r="S1292" t="s">
        <v>459</v>
      </c>
      <c r="T1292" t="s">
        <v>458</v>
      </c>
      <c r="U1292" t="s">
        <v>682</v>
      </c>
      <c r="V1292" t="s">
        <v>458</v>
      </c>
    </row>
    <row r="1293" spans="1:22" x14ac:dyDescent="0.2">
      <c r="A1293" s="102">
        <v>43452</v>
      </c>
      <c r="B1293" t="s">
        <v>1748</v>
      </c>
      <c r="C1293" t="s">
        <v>541</v>
      </c>
      <c r="D1293" s="58">
        <v>808.1</v>
      </c>
      <c r="E1293" t="s">
        <v>452</v>
      </c>
      <c r="F1293">
        <v>3013</v>
      </c>
      <c r="G1293" t="s">
        <v>676</v>
      </c>
      <c r="H1293">
        <v>8</v>
      </c>
      <c r="I1293">
        <v>269</v>
      </c>
      <c r="J1293" t="s">
        <v>1860</v>
      </c>
      <c r="K1293" t="s">
        <v>455</v>
      </c>
      <c r="L1293" s="103">
        <v>175616</v>
      </c>
      <c r="M1293" s="103">
        <v>221496</v>
      </c>
      <c r="N1293" t="s">
        <v>1888</v>
      </c>
      <c r="O1293" t="s">
        <v>1469</v>
      </c>
      <c r="P1293" t="s">
        <v>458</v>
      </c>
      <c r="R1293" s="103">
        <v>1771968</v>
      </c>
      <c r="S1293" t="s">
        <v>459</v>
      </c>
      <c r="T1293" t="s">
        <v>458</v>
      </c>
      <c r="U1293" t="s">
        <v>682</v>
      </c>
      <c r="V1293" t="s">
        <v>458</v>
      </c>
    </row>
    <row r="1294" spans="1:22" x14ac:dyDescent="0.2">
      <c r="A1294" s="102">
        <v>43452</v>
      </c>
      <c r="B1294" t="s">
        <v>1748</v>
      </c>
      <c r="C1294" t="s">
        <v>541</v>
      </c>
      <c r="D1294" s="58">
        <v>808.1</v>
      </c>
      <c r="E1294" t="s">
        <v>452</v>
      </c>
      <c r="F1294">
        <v>3011</v>
      </c>
      <c r="G1294" t="s">
        <v>487</v>
      </c>
      <c r="H1294">
        <v>8</v>
      </c>
      <c r="I1294">
        <v>270</v>
      </c>
      <c r="J1294" t="s">
        <v>1796</v>
      </c>
      <c r="K1294" t="s">
        <v>455</v>
      </c>
      <c r="L1294" s="103">
        <v>191215</v>
      </c>
      <c r="M1294" s="103">
        <v>238489</v>
      </c>
      <c r="N1294" t="s">
        <v>1889</v>
      </c>
      <c r="O1294" t="s">
        <v>1882</v>
      </c>
      <c r="P1294" t="s">
        <v>458</v>
      </c>
      <c r="R1294" s="103">
        <v>1907912</v>
      </c>
      <c r="S1294" t="s">
        <v>459</v>
      </c>
      <c r="T1294" t="s">
        <v>458</v>
      </c>
      <c r="U1294" t="s">
        <v>682</v>
      </c>
      <c r="V1294" t="s">
        <v>458</v>
      </c>
    </row>
    <row r="1295" spans="1:22" x14ac:dyDescent="0.2">
      <c r="A1295" s="102">
        <v>43452</v>
      </c>
      <c r="B1295" t="s">
        <v>1748</v>
      </c>
      <c r="C1295" t="s">
        <v>541</v>
      </c>
      <c r="D1295" s="58">
        <v>808.1</v>
      </c>
      <c r="E1295" t="s">
        <v>452</v>
      </c>
      <c r="F1295">
        <v>3008</v>
      </c>
      <c r="G1295" t="s">
        <v>550</v>
      </c>
      <c r="H1295">
        <v>4</v>
      </c>
      <c r="I1295">
        <v>269</v>
      </c>
      <c r="J1295" t="s">
        <v>1860</v>
      </c>
      <c r="K1295" t="s">
        <v>455</v>
      </c>
      <c r="L1295" s="103">
        <v>226198</v>
      </c>
      <c r="M1295" s="103">
        <v>284168</v>
      </c>
      <c r="N1295" t="s">
        <v>1890</v>
      </c>
      <c r="O1295" t="s">
        <v>997</v>
      </c>
      <c r="P1295" t="s">
        <v>458</v>
      </c>
      <c r="R1295" s="103">
        <v>1136672</v>
      </c>
      <c r="S1295" t="s">
        <v>459</v>
      </c>
      <c r="T1295" t="s">
        <v>458</v>
      </c>
      <c r="U1295" t="s">
        <v>460</v>
      </c>
      <c r="V1295" t="s">
        <v>458</v>
      </c>
    </row>
    <row r="1296" spans="1:22" x14ac:dyDescent="0.2">
      <c r="A1296" s="102">
        <v>43453</v>
      </c>
      <c r="B1296" t="s">
        <v>1748</v>
      </c>
      <c r="C1296" t="s">
        <v>541</v>
      </c>
      <c r="D1296" s="58">
        <v>808.1</v>
      </c>
      <c r="E1296" t="s">
        <v>452</v>
      </c>
      <c r="F1296">
        <v>3010</v>
      </c>
      <c r="G1296" t="s">
        <v>453</v>
      </c>
      <c r="H1296">
        <v>7</v>
      </c>
      <c r="I1296">
        <v>264</v>
      </c>
      <c r="J1296" t="s">
        <v>1834</v>
      </c>
      <c r="K1296" t="s">
        <v>455</v>
      </c>
      <c r="L1296" s="103">
        <v>197559</v>
      </c>
      <c r="M1296" s="103">
        <v>248328</v>
      </c>
      <c r="N1296" t="s">
        <v>1891</v>
      </c>
      <c r="O1296" t="s">
        <v>1873</v>
      </c>
      <c r="P1296" t="s">
        <v>458</v>
      </c>
      <c r="R1296" s="103">
        <v>1738296</v>
      </c>
      <c r="S1296" t="s">
        <v>459</v>
      </c>
      <c r="T1296" t="s">
        <v>458</v>
      </c>
      <c r="U1296" t="s">
        <v>682</v>
      </c>
      <c r="V1296" t="s">
        <v>458</v>
      </c>
    </row>
    <row r="1297" spans="1:22" x14ac:dyDescent="0.2">
      <c r="A1297" s="102">
        <v>43453</v>
      </c>
      <c r="B1297" t="s">
        <v>1748</v>
      </c>
      <c r="C1297" t="s">
        <v>541</v>
      </c>
      <c r="D1297" s="58">
        <v>808.1</v>
      </c>
      <c r="E1297" t="s">
        <v>452</v>
      </c>
      <c r="F1297">
        <v>3001</v>
      </c>
      <c r="G1297" t="s">
        <v>462</v>
      </c>
      <c r="H1297">
        <v>2</v>
      </c>
      <c r="I1297">
        <v>264</v>
      </c>
      <c r="J1297" t="s">
        <v>1834</v>
      </c>
      <c r="K1297" t="s">
        <v>455</v>
      </c>
      <c r="L1297" s="103">
        <v>377842</v>
      </c>
      <c r="M1297" s="103">
        <v>477231</v>
      </c>
      <c r="N1297" t="s">
        <v>1892</v>
      </c>
      <c r="O1297" t="s">
        <v>1875</v>
      </c>
      <c r="P1297" t="s">
        <v>458</v>
      </c>
      <c r="R1297" s="103">
        <v>954462</v>
      </c>
      <c r="S1297" t="s">
        <v>459</v>
      </c>
      <c r="T1297" t="s">
        <v>458</v>
      </c>
      <c r="U1297" t="s">
        <v>682</v>
      </c>
      <c r="V1297" t="s">
        <v>458</v>
      </c>
    </row>
    <row r="1298" spans="1:22" x14ac:dyDescent="0.2">
      <c r="A1298" s="102">
        <v>43453</v>
      </c>
      <c r="B1298" t="s">
        <v>1748</v>
      </c>
      <c r="C1298" t="s">
        <v>541</v>
      </c>
      <c r="D1298" s="58">
        <v>808.1</v>
      </c>
      <c r="E1298" t="s">
        <v>452</v>
      </c>
      <c r="F1298">
        <v>3009</v>
      </c>
      <c r="G1298" t="s">
        <v>481</v>
      </c>
      <c r="H1298">
        <v>7</v>
      </c>
      <c r="I1298">
        <v>264</v>
      </c>
      <c r="J1298" t="s">
        <v>1834</v>
      </c>
      <c r="K1298" t="s">
        <v>455</v>
      </c>
      <c r="L1298" s="103">
        <v>197081</v>
      </c>
      <c r="M1298" s="103">
        <v>244291</v>
      </c>
      <c r="N1298" t="s">
        <v>1893</v>
      </c>
      <c r="O1298" t="s">
        <v>1877</v>
      </c>
      <c r="P1298" t="s">
        <v>458</v>
      </c>
      <c r="R1298" s="103">
        <v>1710037</v>
      </c>
      <c r="S1298" t="s">
        <v>459</v>
      </c>
      <c r="T1298" t="s">
        <v>458</v>
      </c>
      <c r="U1298" t="s">
        <v>682</v>
      </c>
      <c r="V1298" t="s">
        <v>458</v>
      </c>
    </row>
    <row r="1299" spans="1:22" x14ac:dyDescent="0.2">
      <c r="A1299" s="102">
        <v>43453</v>
      </c>
      <c r="B1299" t="s">
        <v>1748</v>
      </c>
      <c r="C1299" t="s">
        <v>541</v>
      </c>
      <c r="D1299" s="58">
        <v>808.1</v>
      </c>
      <c r="E1299" t="s">
        <v>452</v>
      </c>
      <c r="F1299">
        <v>3013</v>
      </c>
      <c r="G1299" t="s">
        <v>676</v>
      </c>
      <c r="H1299">
        <v>8</v>
      </c>
      <c r="I1299">
        <v>269</v>
      </c>
      <c r="J1299" t="s">
        <v>1860</v>
      </c>
      <c r="K1299" t="s">
        <v>455</v>
      </c>
      <c r="L1299" s="103">
        <v>175616</v>
      </c>
      <c r="M1299" s="103">
        <v>221496</v>
      </c>
      <c r="N1299" t="s">
        <v>1894</v>
      </c>
      <c r="O1299" t="s">
        <v>1469</v>
      </c>
      <c r="P1299" t="s">
        <v>458</v>
      </c>
      <c r="R1299" s="103">
        <v>1771968</v>
      </c>
      <c r="S1299" t="s">
        <v>459</v>
      </c>
      <c r="T1299" t="s">
        <v>458</v>
      </c>
      <c r="U1299" t="s">
        <v>682</v>
      </c>
      <c r="V1299" t="s">
        <v>458</v>
      </c>
    </row>
    <row r="1300" spans="1:22" x14ac:dyDescent="0.2">
      <c r="A1300" s="102">
        <v>43453</v>
      </c>
      <c r="B1300" t="s">
        <v>1748</v>
      </c>
      <c r="C1300" t="s">
        <v>541</v>
      </c>
      <c r="D1300" s="58">
        <v>808.1</v>
      </c>
      <c r="E1300" t="s">
        <v>452</v>
      </c>
      <c r="F1300">
        <v>3011</v>
      </c>
      <c r="G1300" t="s">
        <v>487</v>
      </c>
      <c r="H1300">
        <v>7</v>
      </c>
      <c r="I1300">
        <v>270</v>
      </c>
      <c r="J1300" t="s">
        <v>1796</v>
      </c>
      <c r="K1300" t="s">
        <v>455</v>
      </c>
      <c r="L1300" s="103">
        <v>191215</v>
      </c>
      <c r="M1300" s="103">
        <v>238489</v>
      </c>
      <c r="N1300" t="s">
        <v>1895</v>
      </c>
      <c r="O1300" t="s">
        <v>1882</v>
      </c>
      <c r="P1300" t="s">
        <v>458</v>
      </c>
      <c r="R1300" s="103">
        <v>1669423</v>
      </c>
      <c r="S1300" t="s">
        <v>459</v>
      </c>
      <c r="T1300" t="s">
        <v>458</v>
      </c>
      <c r="U1300" t="s">
        <v>682</v>
      </c>
      <c r="V1300" t="s">
        <v>458</v>
      </c>
    </row>
    <row r="1301" spans="1:22" x14ac:dyDescent="0.2">
      <c r="A1301" s="102">
        <v>43455</v>
      </c>
      <c r="B1301" t="s">
        <v>1748</v>
      </c>
      <c r="C1301" t="s">
        <v>541</v>
      </c>
      <c r="D1301" s="58">
        <v>808.1</v>
      </c>
      <c r="E1301" t="s">
        <v>452</v>
      </c>
      <c r="F1301">
        <v>3009</v>
      </c>
      <c r="G1301" t="s">
        <v>481</v>
      </c>
      <c r="H1301">
        <v>7</v>
      </c>
      <c r="I1301">
        <v>264</v>
      </c>
      <c r="J1301" t="s">
        <v>1834</v>
      </c>
      <c r="K1301" t="s">
        <v>455</v>
      </c>
      <c r="L1301" s="103">
        <v>197081</v>
      </c>
      <c r="M1301" s="103">
        <v>244291</v>
      </c>
      <c r="N1301" t="s">
        <v>1896</v>
      </c>
      <c r="O1301" t="s">
        <v>1877</v>
      </c>
      <c r="P1301" t="s">
        <v>458</v>
      </c>
      <c r="R1301" s="103">
        <v>1710037</v>
      </c>
      <c r="S1301" t="s">
        <v>459</v>
      </c>
      <c r="T1301" t="s">
        <v>458</v>
      </c>
      <c r="U1301" t="s">
        <v>682</v>
      </c>
      <c r="V1301" t="s">
        <v>458</v>
      </c>
    </row>
    <row r="1302" spans="1:22" x14ac:dyDescent="0.2">
      <c r="A1302" s="102">
        <v>43455</v>
      </c>
      <c r="B1302" t="s">
        <v>1748</v>
      </c>
      <c r="C1302" t="s">
        <v>541</v>
      </c>
      <c r="D1302" s="58">
        <v>808.1</v>
      </c>
      <c r="E1302" t="s">
        <v>452</v>
      </c>
      <c r="F1302">
        <v>3006</v>
      </c>
      <c r="G1302" t="s">
        <v>736</v>
      </c>
      <c r="H1302">
        <v>8</v>
      </c>
      <c r="I1302">
        <v>264</v>
      </c>
      <c r="J1302" t="s">
        <v>1834</v>
      </c>
      <c r="K1302" t="s">
        <v>455</v>
      </c>
      <c r="L1302" s="103">
        <v>219968</v>
      </c>
      <c r="M1302" s="103">
        <v>277958</v>
      </c>
      <c r="N1302" t="s">
        <v>1897</v>
      </c>
      <c r="O1302" t="s">
        <v>1879</v>
      </c>
      <c r="P1302" t="s">
        <v>458</v>
      </c>
      <c r="R1302" s="103">
        <v>2223664</v>
      </c>
      <c r="S1302" t="s">
        <v>459</v>
      </c>
      <c r="T1302" t="s">
        <v>458</v>
      </c>
      <c r="U1302" t="s">
        <v>682</v>
      </c>
      <c r="V1302" t="s">
        <v>458</v>
      </c>
    </row>
    <row r="1303" spans="1:22" x14ac:dyDescent="0.2">
      <c r="A1303" s="102">
        <v>43458</v>
      </c>
      <c r="B1303" t="s">
        <v>1748</v>
      </c>
      <c r="C1303" t="s">
        <v>541</v>
      </c>
      <c r="D1303" s="58">
        <v>808.1</v>
      </c>
      <c r="E1303" t="s">
        <v>452</v>
      </c>
      <c r="F1303">
        <v>3001</v>
      </c>
      <c r="G1303" t="s">
        <v>462</v>
      </c>
      <c r="H1303">
        <v>4</v>
      </c>
      <c r="I1303">
        <v>264</v>
      </c>
      <c r="J1303" t="s">
        <v>1834</v>
      </c>
      <c r="K1303" t="s">
        <v>455</v>
      </c>
      <c r="L1303" s="103">
        <v>377842</v>
      </c>
      <c r="M1303" s="103">
        <v>477231</v>
      </c>
      <c r="N1303" t="s">
        <v>1898</v>
      </c>
      <c r="O1303" t="s">
        <v>1875</v>
      </c>
      <c r="P1303" t="s">
        <v>458</v>
      </c>
      <c r="R1303" s="103">
        <v>1908924</v>
      </c>
      <c r="S1303" t="s">
        <v>459</v>
      </c>
      <c r="T1303" t="s">
        <v>458</v>
      </c>
      <c r="U1303" t="s">
        <v>682</v>
      </c>
      <c r="V1303" t="s">
        <v>458</v>
      </c>
    </row>
    <row r="1304" spans="1:22" x14ac:dyDescent="0.2">
      <c r="A1304" s="102">
        <v>43458</v>
      </c>
      <c r="B1304" t="s">
        <v>1748</v>
      </c>
      <c r="C1304" t="s">
        <v>541</v>
      </c>
      <c r="D1304" s="58">
        <v>808.1</v>
      </c>
      <c r="E1304" t="s">
        <v>452</v>
      </c>
      <c r="F1304">
        <v>3009</v>
      </c>
      <c r="G1304" t="s">
        <v>481</v>
      </c>
      <c r="H1304">
        <v>8</v>
      </c>
      <c r="I1304">
        <v>264</v>
      </c>
      <c r="J1304" t="s">
        <v>1834</v>
      </c>
      <c r="K1304" t="s">
        <v>455</v>
      </c>
      <c r="L1304" s="103">
        <v>197081</v>
      </c>
      <c r="M1304" s="103">
        <v>244291</v>
      </c>
      <c r="N1304" t="s">
        <v>1899</v>
      </c>
      <c r="O1304" t="s">
        <v>1877</v>
      </c>
      <c r="P1304" t="s">
        <v>458</v>
      </c>
      <c r="R1304" s="103">
        <v>1954328</v>
      </c>
      <c r="S1304" t="s">
        <v>459</v>
      </c>
      <c r="T1304" t="s">
        <v>458</v>
      </c>
      <c r="U1304" t="s">
        <v>682</v>
      </c>
      <c r="V1304" t="s">
        <v>458</v>
      </c>
    </row>
    <row r="1305" spans="1:22" x14ac:dyDescent="0.2">
      <c r="A1305" s="102">
        <v>43458</v>
      </c>
      <c r="B1305" t="s">
        <v>1748</v>
      </c>
      <c r="C1305" t="s">
        <v>541</v>
      </c>
      <c r="D1305" s="58">
        <v>808.1</v>
      </c>
      <c r="E1305" t="s">
        <v>452</v>
      </c>
      <c r="F1305">
        <v>3006</v>
      </c>
      <c r="G1305" t="s">
        <v>736</v>
      </c>
      <c r="H1305">
        <v>8</v>
      </c>
      <c r="I1305">
        <v>264</v>
      </c>
      <c r="J1305" t="s">
        <v>1834</v>
      </c>
      <c r="K1305" t="s">
        <v>455</v>
      </c>
      <c r="L1305" s="103">
        <v>219968</v>
      </c>
      <c r="M1305" s="103">
        <v>277958</v>
      </c>
      <c r="N1305" t="s">
        <v>1900</v>
      </c>
      <c r="O1305" t="s">
        <v>1879</v>
      </c>
      <c r="P1305" t="s">
        <v>458</v>
      </c>
      <c r="R1305" s="103">
        <v>2223664</v>
      </c>
      <c r="S1305" t="s">
        <v>459</v>
      </c>
      <c r="T1305" t="s">
        <v>458</v>
      </c>
      <c r="U1305" t="s">
        <v>682</v>
      </c>
      <c r="V1305" t="s">
        <v>458</v>
      </c>
    </row>
    <row r="1306" spans="1:22" x14ac:dyDescent="0.2">
      <c r="A1306" s="102">
        <v>43234</v>
      </c>
      <c r="B1306" t="s">
        <v>1901</v>
      </c>
      <c r="C1306" t="s">
        <v>541</v>
      </c>
      <c r="D1306" s="58">
        <v>808.12</v>
      </c>
      <c r="E1306" t="s">
        <v>452</v>
      </c>
      <c r="F1306">
        <v>3005</v>
      </c>
      <c r="G1306" t="s">
        <v>569</v>
      </c>
      <c r="H1306">
        <v>15</v>
      </c>
      <c r="I1306">
        <v>271</v>
      </c>
      <c r="J1306" t="s">
        <v>1157</v>
      </c>
      <c r="K1306" t="s">
        <v>455</v>
      </c>
      <c r="L1306" s="103">
        <v>165864</v>
      </c>
      <c r="M1306">
        <v>0</v>
      </c>
      <c r="N1306" t="s">
        <v>1902</v>
      </c>
      <c r="O1306" t="s">
        <v>545</v>
      </c>
      <c r="P1306" t="s">
        <v>458</v>
      </c>
      <c r="R1306">
        <v>0</v>
      </c>
      <c r="S1306" t="s">
        <v>459</v>
      </c>
      <c r="T1306" t="s">
        <v>458</v>
      </c>
      <c r="U1306" t="s">
        <v>460</v>
      </c>
      <c r="V1306" t="s">
        <v>458</v>
      </c>
    </row>
    <row r="1307" spans="1:22" x14ac:dyDescent="0.2">
      <c r="A1307" s="102">
        <v>43241</v>
      </c>
      <c r="B1307" t="s">
        <v>1901</v>
      </c>
      <c r="C1307" t="s">
        <v>541</v>
      </c>
      <c r="D1307" s="58">
        <v>808.12</v>
      </c>
      <c r="E1307" t="s">
        <v>452</v>
      </c>
      <c r="F1307">
        <v>3005</v>
      </c>
      <c r="G1307" t="s">
        <v>569</v>
      </c>
      <c r="H1307">
        <v>8</v>
      </c>
      <c r="I1307">
        <v>271</v>
      </c>
      <c r="J1307" t="s">
        <v>1157</v>
      </c>
      <c r="K1307" t="s">
        <v>455</v>
      </c>
      <c r="L1307" s="103">
        <v>165864</v>
      </c>
      <c r="M1307">
        <v>0</v>
      </c>
      <c r="N1307" t="s">
        <v>1903</v>
      </c>
      <c r="O1307" t="s">
        <v>545</v>
      </c>
      <c r="P1307" t="s">
        <v>458</v>
      </c>
      <c r="R1307">
        <v>0</v>
      </c>
      <c r="S1307" t="s">
        <v>459</v>
      </c>
      <c r="T1307" t="s">
        <v>458</v>
      </c>
      <c r="U1307" t="s">
        <v>460</v>
      </c>
      <c r="V1307" t="s">
        <v>458</v>
      </c>
    </row>
    <row r="1308" spans="1:22" x14ac:dyDescent="0.2">
      <c r="A1308" s="102">
        <v>43374</v>
      </c>
      <c r="B1308" t="s">
        <v>1901</v>
      </c>
      <c r="C1308" t="s">
        <v>541</v>
      </c>
      <c r="D1308" s="58">
        <v>808.12</v>
      </c>
      <c r="E1308" t="s">
        <v>452</v>
      </c>
      <c r="F1308">
        <v>3001</v>
      </c>
      <c r="G1308" t="s">
        <v>462</v>
      </c>
      <c r="H1308">
        <v>2</v>
      </c>
      <c r="I1308">
        <v>271</v>
      </c>
      <c r="J1308" t="s">
        <v>1157</v>
      </c>
      <c r="K1308" t="s">
        <v>455</v>
      </c>
      <c r="L1308" s="103">
        <v>308303</v>
      </c>
      <c r="M1308">
        <v>0</v>
      </c>
      <c r="N1308" t="s">
        <v>1904</v>
      </c>
      <c r="O1308" t="s">
        <v>545</v>
      </c>
      <c r="P1308" t="s">
        <v>458</v>
      </c>
      <c r="R1308">
        <v>0</v>
      </c>
      <c r="S1308" t="s">
        <v>459</v>
      </c>
      <c r="T1308" t="s">
        <v>458</v>
      </c>
      <c r="U1308" t="s">
        <v>460</v>
      </c>
      <c r="V1308" t="s">
        <v>458</v>
      </c>
    </row>
    <row r="1309" spans="1:22" x14ac:dyDescent="0.2">
      <c r="A1309" s="102">
        <v>43374</v>
      </c>
      <c r="B1309" t="s">
        <v>1901</v>
      </c>
      <c r="C1309" t="s">
        <v>541</v>
      </c>
      <c r="D1309" s="58">
        <v>808.12</v>
      </c>
      <c r="E1309" t="s">
        <v>452</v>
      </c>
      <c r="F1309">
        <v>3003</v>
      </c>
      <c r="G1309" t="s">
        <v>474</v>
      </c>
      <c r="H1309">
        <v>4</v>
      </c>
      <c r="I1309">
        <v>271</v>
      </c>
      <c r="J1309" t="s">
        <v>1157</v>
      </c>
      <c r="K1309" t="s">
        <v>455</v>
      </c>
      <c r="L1309" s="103">
        <v>177755</v>
      </c>
      <c r="M1309">
        <v>0</v>
      </c>
      <c r="N1309" t="s">
        <v>1905</v>
      </c>
      <c r="O1309" t="s">
        <v>545</v>
      </c>
      <c r="P1309" t="s">
        <v>458</v>
      </c>
      <c r="R1309">
        <v>0</v>
      </c>
      <c r="S1309" t="s">
        <v>459</v>
      </c>
      <c r="T1309" t="s">
        <v>458</v>
      </c>
      <c r="U1309" t="s">
        <v>460</v>
      </c>
      <c r="V1309" t="s">
        <v>458</v>
      </c>
    </row>
    <row r="1310" spans="1:22" x14ac:dyDescent="0.2">
      <c r="A1310" s="102">
        <v>43374</v>
      </c>
      <c r="B1310" t="s">
        <v>1901</v>
      </c>
      <c r="C1310" t="s">
        <v>541</v>
      </c>
      <c r="D1310" s="58">
        <v>808.12</v>
      </c>
      <c r="E1310" t="s">
        <v>452</v>
      </c>
      <c r="F1310">
        <v>3003</v>
      </c>
      <c r="G1310" t="s">
        <v>474</v>
      </c>
      <c r="H1310">
        <v>8</v>
      </c>
      <c r="I1310">
        <v>271</v>
      </c>
      <c r="J1310" t="s">
        <v>1157</v>
      </c>
      <c r="K1310" t="s">
        <v>455</v>
      </c>
      <c r="L1310" s="103">
        <v>177755</v>
      </c>
      <c r="M1310">
        <v>0</v>
      </c>
      <c r="N1310" t="s">
        <v>1906</v>
      </c>
      <c r="O1310" t="s">
        <v>545</v>
      </c>
      <c r="P1310" t="s">
        <v>458</v>
      </c>
      <c r="R1310">
        <v>0</v>
      </c>
      <c r="S1310" t="s">
        <v>459</v>
      </c>
      <c r="T1310" t="s">
        <v>458</v>
      </c>
      <c r="U1310" t="s">
        <v>460</v>
      </c>
      <c r="V1310" t="s">
        <v>458</v>
      </c>
    </row>
    <row r="1311" spans="1:22" x14ac:dyDescent="0.2">
      <c r="A1311" s="102">
        <v>43381</v>
      </c>
      <c r="B1311" t="s">
        <v>1901</v>
      </c>
      <c r="C1311" t="s">
        <v>541</v>
      </c>
      <c r="D1311" s="58">
        <v>808.12</v>
      </c>
      <c r="E1311" t="s">
        <v>452</v>
      </c>
      <c r="F1311">
        <v>3012</v>
      </c>
      <c r="G1311" t="s">
        <v>603</v>
      </c>
      <c r="H1311">
        <v>36</v>
      </c>
      <c r="I1311">
        <v>271</v>
      </c>
      <c r="J1311" t="s">
        <v>1157</v>
      </c>
      <c r="K1311" t="s">
        <v>455</v>
      </c>
      <c r="L1311" s="103">
        <v>109895</v>
      </c>
      <c r="M1311">
        <v>0</v>
      </c>
      <c r="N1311" t="s">
        <v>1907</v>
      </c>
      <c r="O1311" t="s">
        <v>545</v>
      </c>
      <c r="P1311" t="s">
        <v>458</v>
      </c>
      <c r="R1311">
        <v>0</v>
      </c>
      <c r="S1311" t="s">
        <v>459</v>
      </c>
      <c r="T1311" t="s">
        <v>458</v>
      </c>
      <c r="U1311" t="s">
        <v>460</v>
      </c>
      <c r="V1311" t="s">
        <v>458</v>
      </c>
    </row>
    <row r="1312" spans="1:22" x14ac:dyDescent="0.2">
      <c r="A1312" s="102">
        <v>43381</v>
      </c>
      <c r="B1312" t="s">
        <v>1901</v>
      </c>
      <c r="C1312" t="s">
        <v>541</v>
      </c>
      <c r="D1312" s="58">
        <v>808.12</v>
      </c>
      <c r="E1312" t="s">
        <v>452</v>
      </c>
      <c r="F1312">
        <v>3010</v>
      </c>
      <c r="G1312" t="s">
        <v>453</v>
      </c>
      <c r="H1312">
        <v>40</v>
      </c>
      <c r="I1312">
        <v>271</v>
      </c>
      <c r="J1312" t="s">
        <v>1157</v>
      </c>
      <c r="K1312" t="s">
        <v>455</v>
      </c>
      <c r="L1312" s="103">
        <v>121404</v>
      </c>
      <c r="M1312">
        <v>0</v>
      </c>
      <c r="N1312" t="s">
        <v>1908</v>
      </c>
      <c r="O1312" t="s">
        <v>545</v>
      </c>
      <c r="P1312" t="s">
        <v>458</v>
      </c>
      <c r="R1312">
        <v>0</v>
      </c>
      <c r="S1312" t="s">
        <v>459</v>
      </c>
      <c r="T1312" t="s">
        <v>458</v>
      </c>
      <c r="U1312" t="s">
        <v>460</v>
      </c>
      <c r="V1312" t="s">
        <v>458</v>
      </c>
    </row>
    <row r="1313" spans="1:22" x14ac:dyDescent="0.2">
      <c r="A1313" s="102">
        <v>43388</v>
      </c>
      <c r="B1313" t="s">
        <v>1901</v>
      </c>
      <c r="C1313" t="s">
        <v>541</v>
      </c>
      <c r="D1313" s="58">
        <v>808.12</v>
      </c>
      <c r="E1313" t="s">
        <v>452</v>
      </c>
      <c r="F1313">
        <v>3007</v>
      </c>
      <c r="G1313" t="s">
        <v>605</v>
      </c>
      <c r="H1313">
        <v>27</v>
      </c>
      <c r="I1313">
        <v>271</v>
      </c>
      <c r="J1313" t="s">
        <v>1157</v>
      </c>
      <c r="K1313" t="s">
        <v>455</v>
      </c>
      <c r="L1313" s="103">
        <v>138968</v>
      </c>
      <c r="M1313">
        <v>0</v>
      </c>
      <c r="N1313" t="s">
        <v>1909</v>
      </c>
      <c r="O1313" t="s">
        <v>545</v>
      </c>
      <c r="P1313" t="s">
        <v>458</v>
      </c>
      <c r="R1313">
        <v>0</v>
      </c>
      <c r="S1313" t="s">
        <v>459</v>
      </c>
      <c r="T1313" t="s">
        <v>458</v>
      </c>
      <c r="U1313" t="s">
        <v>460</v>
      </c>
      <c r="V1313" t="s">
        <v>458</v>
      </c>
    </row>
    <row r="1314" spans="1:22" x14ac:dyDescent="0.2">
      <c r="A1314" s="102">
        <v>43388</v>
      </c>
      <c r="B1314" t="s">
        <v>1901</v>
      </c>
      <c r="C1314" t="s">
        <v>541</v>
      </c>
      <c r="D1314" s="58">
        <v>808.12</v>
      </c>
      <c r="E1314" t="s">
        <v>452</v>
      </c>
      <c r="F1314">
        <v>3012</v>
      </c>
      <c r="G1314" t="s">
        <v>603</v>
      </c>
      <c r="H1314">
        <v>43</v>
      </c>
      <c r="I1314">
        <v>271</v>
      </c>
      <c r="J1314" t="s">
        <v>1157</v>
      </c>
      <c r="K1314" t="s">
        <v>455</v>
      </c>
      <c r="L1314" s="103">
        <v>109895</v>
      </c>
      <c r="M1314">
        <v>0</v>
      </c>
      <c r="N1314" t="s">
        <v>1910</v>
      </c>
      <c r="O1314" t="s">
        <v>545</v>
      </c>
      <c r="P1314" t="s">
        <v>458</v>
      </c>
      <c r="R1314">
        <v>0</v>
      </c>
      <c r="S1314" t="s">
        <v>459</v>
      </c>
      <c r="T1314" t="s">
        <v>458</v>
      </c>
      <c r="U1314" t="s">
        <v>460</v>
      </c>
      <c r="V1314" t="s">
        <v>458</v>
      </c>
    </row>
    <row r="1315" spans="1:22" x14ac:dyDescent="0.2">
      <c r="A1315" s="102">
        <v>43388</v>
      </c>
      <c r="B1315" t="s">
        <v>1901</v>
      </c>
      <c r="C1315" t="s">
        <v>541</v>
      </c>
      <c r="D1315" s="58">
        <v>808.12</v>
      </c>
      <c r="E1315" t="s">
        <v>452</v>
      </c>
      <c r="F1315">
        <v>3010</v>
      </c>
      <c r="G1315" t="s">
        <v>453</v>
      </c>
      <c r="H1315">
        <v>46.1</v>
      </c>
      <c r="I1315">
        <v>271</v>
      </c>
      <c r="J1315" t="s">
        <v>1157</v>
      </c>
      <c r="K1315" t="s">
        <v>455</v>
      </c>
      <c r="L1315" s="103">
        <v>121404</v>
      </c>
      <c r="M1315">
        <v>0</v>
      </c>
      <c r="N1315" t="s">
        <v>1911</v>
      </c>
      <c r="O1315" t="s">
        <v>545</v>
      </c>
      <c r="P1315" t="s">
        <v>458</v>
      </c>
      <c r="R1315">
        <v>0</v>
      </c>
      <c r="S1315" t="s">
        <v>459</v>
      </c>
      <c r="T1315" t="s">
        <v>458</v>
      </c>
      <c r="U1315" t="s">
        <v>460</v>
      </c>
      <c r="V1315" t="s">
        <v>458</v>
      </c>
    </row>
    <row r="1316" spans="1:22" x14ac:dyDescent="0.2">
      <c r="A1316" s="102">
        <v>43405</v>
      </c>
      <c r="B1316" t="s">
        <v>1901</v>
      </c>
      <c r="C1316" t="s">
        <v>541</v>
      </c>
      <c r="D1316" s="58">
        <v>808.12</v>
      </c>
      <c r="E1316" t="s">
        <v>452</v>
      </c>
      <c r="F1316">
        <v>3012</v>
      </c>
      <c r="G1316" t="s">
        <v>603</v>
      </c>
      <c r="H1316">
        <v>8</v>
      </c>
      <c r="I1316">
        <v>273</v>
      </c>
      <c r="J1316" t="s">
        <v>1912</v>
      </c>
      <c r="K1316" t="s">
        <v>290</v>
      </c>
      <c r="L1316" s="103">
        <v>194216</v>
      </c>
      <c r="M1316">
        <v>0</v>
      </c>
      <c r="N1316" t="s">
        <v>1913</v>
      </c>
      <c r="O1316" t="s">
        <v>1392</v>
      </c>
      <c r="P1316" t="s">
        <v>458</v>
      </c>
      <c r="R1316">
        <v>0</v>
      </c>
      <c r="S1316" t="s">
        <v>459</v>
      </c>
      <c r="T1316" t="s">
        <v>458</v>
      </c>
      <c r="U1316" t="s">
        <v>460</v>
      </c>
      <c r="V1316" t="s">
        <v>458</v>
      </c>
    </row>
    <row r="1317" spans="1:22" x14ac:dyDescent="0.2">
      <c r="A1317" s="102">
        <v>43405</v>
      </c>
      <c r="B1317" t="s">
        <v>1901</v>
      </c>
      <c r="C1317" t="s">
        <v>541</v>
      </c>
      <c r="D1317" s="58">
        <v>808.12</v>
      </c>
      <c r="E1317" t="s">
        <v>452</v>
      </c>
      <c r="F1317">
        <v>3010</v>
      </c>
      <c r="G1317" t="s">
        <v>453</v>
      </c>
      <c r="H1317">
        <v>8</v>
      </c>
      <c r="I1317">
        <v>273</v>
      </c>
      <c r="J1317" t="s">
        <v>1912</v>
      </c>
      <c r="K1317" t="s">
        <v>290</v>
      </c>
      <c r="L1317" s="103">
        <v>206940</v>
      </c>
      <c r="M1317">
        <v>0</v>
      </c>
      <c r="N1317" t="s">
        <v>1914</v>
      </c>
      <c r="O1317" t="s">
        <v>457</v>
      </c>
      <c r="P1317" t="s">
        <v>458</v>
      </c>
      <c r="R1317">
        <v>0</v>
      </c>
      <c r="S1317" t="s">
        <v>459</v>
      </c>
      <c r="T1317" t="s">
        <v>458</v>
      </c>
      <c r="U1317" t="s">
        <v>460</v>
      </c>
      <c r="V1317" t="s">
        <v>458</v>
      </c>
    </row>
    <row r="1318" spans="1:22" x14ac:dyDescent="0.2">
      <c r="A1318" s="102">
        <v>43409</v>
      </c>
      <c r="B1318" t="s">
        <v>1901</v>
      </c>
      <c r="C1318" t="s">
        <v>541</v>
      </c>
      <c r="D1318" s="58">
        <v>808.12</v>
      </c>
      <c r="E1318" t="s">
        <v>452</v>
      </c>
      <c r="F1318">
        <v>3012</v>
      </c>
      <c r="G1318" t="s">
        <v>603</v>
      </c>
      <c r="H1318">
        <v>6</v>
      </c>
      <c r="I1318">
        <v>273</v>
      </c>
      <c r="J1318" t="s">
        <v>1912</v>
      </c>
      <c r="K1318" t="s">
        <v>290</v>
      </c>
      <c r="L1318" s="103">
        <v>194216</v>
      </c>
      <c r="M1318">
        <v>0</v>
      </c>
      <c r="N1318" t="s">
        <v>1915</v>
      </c>
      <c r="O1318" t="s">
        <v>1392</v>
      </c>
      <c r="P1318" t="s">
        <v>458</v>
      </c>
      <c r="R1318">
        <v>0</v>
      </c>
      <c r="S1318" t="s">
        <v>459</v>
      </c>
      <c r="T1318" t="s">
        <v>458</v>
      </c>
      <c r="U1318" t="s">
        <v>460</v>
      </c>
      <c r="V1318" t="s">
        <v>458</v>
      </c>
    </row>
    <row r="1319" spans="1:22" x14ac:dyDescent="0.2">
      <c r="A1319" s="102">
        <v>43409</v>
      </c>
      <c r="B1319" t="s">
        <v>1901</v>
      </c>
      <c r="C1319" t="s">
        <v>541</v>
      </c>
      <c r="D1319" s="58">
        <v>808.12</v>
      </c>
      <c r="E1319" t="s">
        <v>452</v>
      </c>
      <c r="F1319">
        <v>3010</v>
      </c>
      <c r="G1319" t="s">
        <v>453</v>
      </c>
      <c r="H1319">
        <v>8</v>
      </c>
      <c r="I1319">
        <v>273</v>
      </c>
      <c r="J1319" t="s">
        <v>1912</v>
      </c>
      <c r="K1319" t="s">
        <v>290</v>
      </c>
      <c r="L1319" s="103">
        <v>206940</v>
      </c>
      <c r="M1319">
        <v>0</v>
      </c>
      <c r="N1319" t="s">
        <v>1916</v>
      </c>
      <c r="O1319" t="s">
        <v>457</v>
      </c>
      <c r="P1319" t="s">
        <v>458</v>
      </c>
      <c r="R1319">
        <v>0</v>
      </c>
      <c r="S1319" t="s">
        <v>459</v>
      </c>
      <c r="T1319" t="s">
        <v>458</v>
      </c>
      <c r="U1319" t="s">
        <v>460</v>
      </c>
      <c r="V1319" t="s">
        <v>458</v>
      </c>
    </row>
    <row r="1320" spans="1:22" x14ac:dyDescent="0.2">
      <c r="A1320" s="102">
        <v>43409</v>
      </c>
      <c r="B1320" t="s">
        <v>1901</v>
      </c>
      <c r="C1320" t="s">
        <v>541</v>
      </c>
      <c r="D1320" s="58">
        <v>808.12</v>
      </c>
      <c r="E1320" t="s">
        <v>452</v>
      </c>
      <c r="F1320">
        <v>3008</v>
      </c>
      <c r="G1320" t="s">
        <v>550</v>
      </c>
      <c r="H1320">
        <v>3.5</v>
      </c>
      <c r="I1320">
        <v>273</v>
      </c>
      <c r="J1320" t="s">
        <v>1912</v>
      </c>
      <c r="K1320" t="s">
        <v>290</v>
      </c>
      <c r="L1320" s="103">
        <v>236806</v>
      </c>
      <c r="M1320">
        <v>0</v>
      </c>
      <c r="N1320" t="s">
        <v>1917</v>
      </c>
      <c r="O1320" t="s">
        <v>615</v>
      </c>
      <c r="P1320" t="s">
        <v>458</v>
      </c>
      <c r="R1320">
        <v>0</v>
      </c>
      <c r="S1320" t="s">
        <v>459</v>
      </c>
      <c r="T1320" t="s">
        <v>458</v>
      </c>
      <c r="U1320" t="s">
        <v>460</v>
      </c>
      <c r="V1320" t="s">
        <v>458</v>
      </c>
    </row>
    <row r="1321" spans="1:22" x14ac:dyDescent="0.2">
      <c r="A1321" s="102">
        <v>43411</v>
      </c>
      <c r="B1321" t="s">
        <v>1901</v>
      </c>
      <c r="C1321" t="s">
        <v>541</v>
      </c>
      <c r="D1321" s="58">
        <v>808.12</v>
      </c>
      <c r="E1321" t="s">
        <v>452</v>
      </c>
      <c r="F1321">
        <v>3012</v>
      </c>
      <c r="G1321" t="s">
        <v>603</v>
      </c>
      <c r="H1321">
        <v>8</v>
      </c>
      <c r="I1321">
        <v>273</v>
      </c>
      <c r="J1321" t="s">
        <v>1912</v>
      </c>
      <c r="K1321" t="s">
        <v>290</v>
      </c>
      <c r="L1321" s="103">
        <v>194216</v>
      </c>
      <c r="M1321">
        <v>0</v>
      </c>
      <c r="N1321" t="s">
        <v>1918</v>
      </c>
      <c r="O1321" t="s">
        <v>1392</v>
      </c>
      <c r="P1321" t="s">
        <v>458</v>
      </c>
      <c r="R1321">
        <v>0</v>
      </c>
      <c r="S1321" t="s">
        <v>459</v>
      </c>
      <c r="T1321" t="s">
        <v>458</v>
      </c>
      <c r="U1321" t="s">
        <v>460</v>
      </c>
      <c r="V1321" t="s">
        <v>458</v>
      </c>
    </row>
    <row r="1322" spans="1:22" x14ac:dyDescent="0.2">
      <c r="A1322" s="102">
        <v>43411</v>
      </c>
      <c r="B1322" t="s">
        <v>1901</v>
      </c>
      <c r="C1322" t="s">
        <v>541</v>
      </c>
      <c r="D1322" s="58">
        <v>808.12</v>
      </c>
      <c r="E1322" t="s">
        <v>452</v>
      </c>
      <c r="F1322">
        <v>3010</v>
      </c>
      <c r="G1322" t="s">
        <v>453</v>
      </c>
      <c r="H1322">
        <v>8</v>
      </c>
      <c r="I1322">
        <v>273</v>
      </c>
      <c r="J1322" t="s">
        <v>1912</v>
      </c>
      <c r="K1322" t="s">
        <v>290</v>
      </c>
      <c r="L1322" s="103">
        <v>206940</v>
      </c>
      <c r="M1322">
        <v>0</v>
      </c>
      <c r="N1322" t="s">
        <v>1919</v>
      </c>
      <c r="O1322" t="s">
        <v>457</v>
      </c>
      <c r="P1322" t="s">
        <v>458</v>
      </c>
      <c r="R1322">
        <v>0</v>
      </c>
      <c r="S1322" t="s">
        <v>459</v>
      </c>
      <c r="T1322" t="s">
        <v>458</v>
      </c>
      <c r="U1322" t="s">
        <v>460</v>
      </c>
      <c r="V1322" t="s">
        <v>458</v>
      </c>
    </row>
    <row r="1323" spans="1:22" x14ac:dyDescent="0.2">
      <c r="A1323" s="102">
        <v>43412</v>
      </c>
      <c r="B1323" t="s">
        <v>1901</v>
      </c>
      <c r="C1323" t="s">
        <v>541</v>
      </c>
      <c r="D1323" s="58">
        <v>808.12</v>
      </c>
      <c r="E1323" t="s">
        <v>452</v>
      </c>
      <c r="F1323">
        <v>3012</v>
      </c>
      <c r="G1323" t="s">
        <v>603</v>
      </c>
      <c r="H1323">
        <v>8</v>
      </c>
      <c r="I1323">
        <v>273</v>
      </c>
      <c r="J1323" t="s">
        <v>1912</v>
      </c>
      <c r="K1323" t="s">
        <v>290</v>
      </c>
      <c r="L1323" s="103">
        <v>194216</v>
      </c>
      <c r="M1323">
        <v>0</v>
      </c>
      <c r="N1323" t="s">
        <v>1920</v>
      </c>
      <c r="O1323" t="s">
        <v>1392</v>
      </c>
      <c r="P1323" t="s">
        <v>458</v>
      </c>
      <c r="R1323">
        <v>0</v>
      </c>
      <c r="S1323" t="s">
        <v>459</v>
      </c>
      <c r="T1323" t="s">
        <v>458</v>
      </c>
      <c r="U1323" t="s">
        <v>460</v>
      </c>
      <c r="V1323" t="s">
        <v>458</v>
      </c>
    </row>
    <row r="1324" spans="1:22" x14ac:dyDescent="0.2">
      <c r="A1324" s="102">
        <v>43413</v>
      </c>
      <c r="B1324" t="s">
        <v>1901</v>
      </c>
      <c r="C1324" t="s">
        <v>541</v>
      </c>
      <c r="D1324" s="58">
        <v>808.12</v>
      </c>
      <c r="E1324" t="s">
        <v>452</v>
      </c>
      <c r="F1324">
        <v>3012</v>
      </c>
      <c r="G1324" t="s">
        <v>603</v>
      </c>
      <c r="H1324">
        <v>4</v>
      </c>
      <c r="I1324">
        <v>273</v>
      </c>
      <c r="J1324" t="s">
        <v>1912</v>
      </c>
      <c r="K1324" t="s">
        <v>290</v>
      </c>
      <c r="L1324" s="103">
        <v>194216</v>
      </c>
      <c r="M1324">
        <v>0</v>
      </c>
      <c r="N1324" t="s">
        <v>1921</v>
      </c>
      <c r="O1324" t="s">
        <v>1392</v>
      </c>
      <c r="P1324" t="s">
        <v>458</v>
      </c>
      <c r="R1324">
        <v>0</v>
      </c>
      <c r="S1324" t="s">
        <v>459</v>
      </c>
      <c r="T1324" t="s">
        <v>458</v>
      </c>
      <c r="U1324" t="s">
        <v>460</v>
      </c>
      <c r="V1324" t="s">
        <v>458</v>
      </c>
    </row>
    <row r="1325" spans="1:22" x14ac:dyDescent="0.2">
      <c r="A1325" s="102">
        <v>43416</v>
      </c>
      <c r="B1325" t="s">
        <v>1901</v>
      </c>
      <c r="C1325" t="s">
        <v>541</v>
      </c>
      <c r="D1325" s="58">
        <v>808.12</v>
      </c>
      <c r="E1325" t="s">
        <v>452</v>
      </c>
      <c r="F1325">
        <v>3010</v>
      </c>
      <c r="G1325" t="s">
        <v>453</v>
      </c>
      <c r="H1325">
        <v>8</v>
      </c>
      <c r="I1325">
        <v>273</v>
      </c>
      <c r="J1325" t="s">
        <v>1912</v>
      </c>
      <c r="K1325" t="s">
        <v>290</v>
      </c>
      <c r="L1325" s="103">
        <v>206940</v>
      </c>
      <c r="M1325">
        <v>0</v>
      </c>
      <c r="N1325" t="s">
        <v>1922</v>
      </c>
      <c r="O1325" t="s">
        <v>457</v>
      </c>
      <c r="P1325" t="s">
        <v>458</v>
      </c>
      <c r="R1325">
        <v>0</v>
      </c>
      <c r="S1325" t="s">
        <v>459</v>
      </c>
      <c r="T1325" t="s">
        <v>458</v>
      </c>
      <c r="U1325" t="s">
        <v>460</v>
      </c>
      <c r="V1325" t="s">
        <v>458</v>
      </c>
    </row>
    <row r="1326" spans="1:22" x14ac:dyDescent="0.2">
      <c r="A1326" s="102">
        <v>43420</v>
      </c>
      <c r="B1326" t="s">
        <v>1901</v>
      </c>
      <c r="C1326" t="s">
        <v>541</v>
      </c>
      <c r="D1326" s="58">
        <v>808.12</v>
      </c>
      <c r="E1326" t="s">
        <v>452</v>
      </c>
      <c r="F1326">
        <v>3007</v>
      </c>
      <c r="G1326" t="s">
        <v>605</v>
      </c>
      <c r="H1326">
        <v>8</v>
      </c>
      <c r="I1326">
        <v>273</v>
      </c>
      <c r="J1326" t="s">
        <v>1912</v>
      </c>
      <c r="K1326" t="s">
        <v>455</v>
      </c>
      <c r="L1326" s="103">
        <v>225552</v>
      </c>
      <c r="M1326">
        <v>0</v>
      </c>
      <c r="N1326" t="s">
        <v>1923</v>
      </c>
      <c r="O1326" t="s">
        <v>1924</v>
      </c>
      <c r="P1326" t="s">
        <v>458</v>
      </c>
      <c r="R1326">
        <v>0</v>
      </c>
      <c r="S1326" t="s">
        <v>459</v>
      </c>
      <c r="T1326" t="s">
        <v>458</v>
      </c>
      <c r="U1326" t="s">
        <v>460</v>
      </c>
      <c r="V1326" t="s">
        <v>458</v>
      </c>
    </row>
    <row r="1327" spans="1:22" x14ac:dyDescent="0.2">
      <c r="A1327" s="102">
        <v>43420</v>
      </c>
      <c r="B1327" t="s">
        <v>1901</v>
      </c>
      <c r="C1327" t="s">
        <v>541</v>
      </c>
      <c r="D1327" s="58">
        <v>808.12</v>
      </c>
      <c r="E1327" t="s">
        <v>452</v>
      </c>
      <c r="F1327">
        <v>3001</v>
      </c>
      <c r="G1327" t="s">
        <v>462</v>
      </c>
      <c r="H1327">
        <v>1</v>
      </c>
      <c r="I1327">
        <v>273</v>
      </c>
      <c r="J1327" t="s">
        <v>1912</v>
      </c>
      <c r="K1327" t="s">
        <v>455</v>
      </c>
      <c r="L1327" s="103">
        <v>397692</v>
      </c>
      <c r="M1327">
        <v>0</v>
      </c>
      <c r="N1327" t="s">
        <v>1925</v>
      </c>
      <c r="O1327" t="s">
        <v>469</v>
      </c>
      <c r="P1327" t="s">
        <v>458</v>
      </c>
      <c r="R1327">
        <v>0</v>
      </c>
      <c r="S1327" t="s">
        <v>459</v>
      </c>
      <c r="T1327" t="s">
        <v>458</v>
      </c>
      <c r="U1327" t="s">
        <v>460</v>
      </c>
      <c r="V1327" t="s">
        <v>458</v>
      </c>
    </row>
    <row r="1328" spans="1:22" x14ac:dyDescent="0.2">
      <c r="A1328" s="102">
        <v>43423</v>
      </c>
      <c r="B1328" t="s">
        <v>1901</v>
      </c>
      <c r="C1328" t="s">
        <v>541</v>
      </c>
      <c r="D1328" s="58">
        <v>808.12</v>
      </c>
      <c r="E1328" t="s">
        <v>452</v>
      </c>
      <c r="F1328">
        <v>3007</v>
      </c>
      <c r="G1328" t="s">
        <v>605</v>
      </c>
      <c r="H1328">
        <v>8</v>
      </c>
      <c r="I1328">
        <v>273</v>
      </c>
      <c r="J1328" t="s">
        <v>1912</v>
      </c>
      <c r="K1328" t="s">
        <v>455</v>
      </c>
      <c r="L1328" s="103">
        <v>225552</v>
      </c>
      <c r="M1328">
        <v>0</v>
      </c>
      <c r="N1328" t="s">
        <v>1926</v>
      </c>
      <c r="O1328" t="s">
        <v>1924</v>
      </c>
      <c r="P1328" t="s">
        <v>458</v>
      </c>
      <c r="R1328">
        <v>0</v>
      </c>
      <c r="S1328" t="s">
        <v>459</v>
      </c>
      <c r="T1328" t="s">
        <v>458</v>
      </c>
      <c r="U1328" t="s">
        <v>460</v>
      </c>
      <c r="V1328" t="s">
        <v>458</v>
      </c>
    </row>
    <row r="1329" spans="1:22" x14ac:dyDescent="0.2">
      <c r="A1329" s="102">
        <v>43423</v>
      </c>
      <c r="B1329" t="s">
        <v>1901</v>
      </c>
      <c r="C1329" t="s">
        <v>541</v>
      </c>
      <c r="D1329" s="58">
        <v>808.12</v>
      </c>
      <c r="E1329" t="s">
        <v>452</v>
      </c>
      <c r="F1329">
        <v>3002</v>
      </c>
      <c r="G1329" t="s">
        <v>731</v>
      </c>
      <c r="H1329">
        <v>8</v>
      </c>
      <c r="I1329">
        <v>273</v>
      </c>
      <c r="J1329" t="s">
        <v>1912</v>
      </c>
      <c r="K1329" t="s">
        <v>455</v>
      </c>
      <c r="L1329" s="103">
        <v>264621</v>
      </c>
      <c r="M1329">
        <v>0</v>
      </c>
      <c r="N1329" t="s">
        <v>1927</v>
      </c>
      <c r="O1329" t="s">
        <v>1346</v>
      </c>
      <c r="P1329" t="s">
        <v>458</v>
      </c>
      <c r="R1329">
        <v>0</v>
      </c>
      <c r="S1329" t="s">
        <v>459</v>
      </c>
      <c r="T1329" t="s">
        <v>458</v>
      </c>
      <c r="U1329" t="s">
        <v>460</v>
      </c>
      <c r="V1329" t="s">
        <v>458</v>
      </c>
    </row>
    <row r="1330" spans="1:22" x14ac:dyDescent="0.2">
      <c r="A1330" s="102">
        <v>43425</v>
      </c>
      <c r="B1330" t="s">
        <v>1901</v>
      </c>
      <c r="C1330" t="s">
        <v>541</v>
      </c>
      <c r="D1330" s="58">
        <v>808.12</v>
      </c>
      <c r="E1330" t="s">
        <v>452</v>
      </c>
      <c r="F1330">
        <v>3007</v>
      </c>
      <c r="G1330" t="s">
        <v>605</v>
      </c>
      <c r="H1330">
        <v>8</v>
      </c>
      <c r="I1330">
        <v>273</v>
      </c>
      <c r="J1330" t="s">
        <v>1912</v>
      </c>
      <c r="K1330" t="s">
        <v>455</v>
      </c>
      <c r="L1330" s="103">
        <v>225552</v>
      </c>
      <c r="M1330">
        <v>0</v>
      </c>
      <c r="N1330" t="s">
        <v>1928</v>
      </c>
      <c r="O1330" t="s">
        <v>1924</v>
      </c>
      <c r="P1330" t="s">
        <v>458</v>
      </c>
      <c r="R1330">
        <v>0</v>
      </c>
      <c r="S1330" t="s">
        <v>459</v>
      </c>
      <c r="T1330" t="s">
        <v>458</v>
      </c>
      <c r="U1330" t="s">
        <v>460</v>
      </c>
      <c r="V1330" t="s">
        <v>458</v>
      </c>
    </row>
    <row r="1331" spans="1:22" x14ac:dyDescent="0.2">
      <c r="A1331" s="102">
        <v>43425</v>
      </c>
      <c r="B1331" t="s">
        <v>1901</v>
      </c>
      <c r="C1331" t="s">
        <v>541</v>
      </c>
      <c r="D1331" s="58">
        <v>808.12</v>
      </c>
      <c r="E1331" t="s">
        <v>452</v>
      </c>
      <c r="F1331">
        <v>3001</v>
      </c>
      <c r="G1331" t="s">
        <v>462</v>
      </c>
      <c r="H1331">
        <v>1</v>
      </c>
      <c r="I1331">
        <v>273</v>
      </c>
      <c r="J1331" t="s">
        <v>1912</v>
      </c>
      <c r="K1331" t="s">
        <v>455</v>
      </c>
      <c r="L1331" s="103">
        <v>397692</v>
      </c>
      <c r="M1331">
        <v>0</v>
      </c>
      <c r="N1331" t="s">
        <v>1929</v>
      </c>
      <c r="O1331" t="s">
        <v>469</v>
      </c>
      <c r="P1331" t="s">
        <v>458</v>
      </c>
      <c r="R1331">
        <v>0</v>
      </c>
      <c r="S1331" t="s">
        <v>459</v>
      </c>
      <c r="T1331" t="s">
        <v>458</v>
      </c>
      <c r="U1331" t="s">
        <v>460</v>
      </c>
      <c r="V1331" t="s">
        <v>458</v>
      </c>
    </row>
    <row r="1332" spans="1:22" x14ac:dyDescent="0.2">
      <c r="A1332" s="102">
        <v>43426</v>
      </c>
      <c r="B1332" t="s">
        <v>1901</v>
      </c>
      <c r="C1332" t="s">
        <v>541</v>
      </c>
      <c r="D1332" s="58">
        <v>808.12</v>
      </c>
      <c r="E1332" t="s">
        <v>452</v>
      </c>
      <c r="F1332">
        <v>3007</v>
      </c>
      <c r="G1332" t="s">
        <v>605</v>
      </c>
      <c r="H1332">
        <v>8</v>
      </c>
      <c r="I1332">
        <v>273</v>
      </c>
      <c r="J1332" t="s">
        <v>1912</v>
      </c>
      <c r="K1332" t="s">
        <v>455</v>
      </c>
      <c r="L1332" s="103">
        <v>225552</v>
      </c>
      <c r="M1332">
        <v>0</v>
      </c>
      <c r="N1332" t="s">
        <v>1930</v>
      </c>
      <c r="O1332" t="s">
        <v>1924</v>
      </c>
      <c r="P1332" t="s">
        <v>458</v>
      </c>
      <c r="R1332">
        <v>0</v>
      </c>
      <c r="S1332" t="s">
        <v>459</v>
      </c>
      <c r="T1332" t="s">
        <v>458</v>
      </c>
      <c r="U1332" t="s">
        <v>460</v>
      </c>
      <c r="V1332" t="s">
        <v>458</v>
      </c>
    </row>
    <row r="1333" spans="1:22" x14ac:dyDescent="0.2">
      <c r="A1333" s="102">
        <v>43426</v>
      </c>
      <c r="B1333" t="s">
        <v>1901</v>
      </c>
      <c r="C1333" t="s">
        <v>541</v>
      </c>
      <c r="D1333" s="58">
        <v>808.12</v>
      </c>
      <c r="E1333" t="s">
        <v>452</v>
      </c>
      <c r="F1333">
        <v>3001</v>
      </c>
      <c r="G1333" t="s">
        <v>462</v>
      </c>
      <c r="H1333">
        <v>1</v>
      </c>
      <c r="I1333">
        <v>273</v>
      </c>
      <c r="J1333" t="s">
        <v>1912</v>
      </c>
      <c r="K1333" t="s">
        <v>455</v>
      </c>
      <c r="L1333" s="103">
        <v>397692</v>
      </c>
      <c r="M1333">
        <v>0</v>
      </c>
      <c r="N1333" t="s">
        <v>1931</v>
      </c>
      <c r="O1333" t="s">
        <v>469</v>
      </c>
      <c r="P1333" t="s">
        <v>458</v>
      </c>
      <c r="R1333">
        <v>0</v>
      </c>
      <c r="S1333" t="s">
        <v>459</v>
      </c>
      <c r="T1333" t="s">
        <v>458</v>
      </c>
      <c r="U1333" t="s">
        <v>460</v>
      </c>
      <c r="V1333" t="s">
        <v>458</v>
      </c>
    </row>
    <row r="1334" spans="1:22" x14ac:dyDescent="0.2">
      <c r="A1334" s="102">
        <v>43427</v>
      </c>
      <c r="B1334" t="s">
        <v>1901</v>
      </c>
      <c r="C1334" t="s">
        <v>541</v>
      </c>
      <c r="D1334" s="58">
        <v>808.12</v>
      </c>
      <c r="E1334" t="s">
        <v>452</v>
      </c>
      <c r="F1334">
        <v>3007</v>
      </c>
      <c r="G1334" t="s">
        <v>605</v>
      </c>
      <c r="H1334">
        <v>8</v>
      </c>
      <c r="I1334">
        <v>273</v>
      </c>
      <c r="J1334" t="s">
        <v>1912</v>
      </c>
      <c r="K1334" t="s">
        <v>455</v>
      </c>
      <c r="L1334" s="103">
        <v>225552</v>
      </c>
      <c r="M1334">
        <v>0</v>
      </c>
      <c r="N1334" t="s">
        <v>1932</v>
      </c>
      <c r="O1334" t="s">
        <v>1924</v>
      </c>
      <c r="P1334" t="s">
        <v>458</v>
      </c>
      <c r="R1334">
        <v>0</v>
      </c>
      <c r="S1334" t="s">
        <v>459</v>
      </c>
      <c r="T1334" t="s">
        <v>458</v>
      </c>
      <c r="U1334" t="s">
        <v>460</v>
      </c>
      <c r="V1334" t="s">
        <v>458</v>
      </c>
    </row>
    <row r="1335" spans="1:22" x14ac:dyDescent="0.2">
      <c r="A1335" s="102">
        <v>43430</v>
      </c>
      <c r="B1335" t="s">
        <v>1901</v>
      </c>
      <c r="C1335" t="s">
        <v>541</v>
      </c>
      <c r="D1335" s="58">
        <v>808.12</v>
      </c>
      <c r="E1335" t="s">
        <v>452</v>
      </c>
      <c r="F1335">
        <v>3007</v>
      </c>
      <c r="G1335" t="s">
        <v>605</v>
      </c>
      <c r="H1335">
        <v>8</v>
      </c>
      <c r="I1335">
        <v>273</v>
      </c>
      <c r="J1335" t="s">
        <v>1912</v>
      </c>
      <c r="K1335" t="s">
        <v>455</v>
      </c>
      <c r="L1335" s="103">
        <v>225552</v>
      </c>
      <c r="M1335">
        <v>0</v>
      </c>
      <c r="N1335" t="s">
        <v>1933</v>
      </c>
      <c r="O1335" t="s">
        <v>1924</v>
      </c>
      <c r="P1335" t="s">
        <v>458</v>
      </c>
      <c r="R1335">
        <v>0</v>
      </c>
      <c r="S1335" t="s">
        <v>459</v>
      </c>
      <c r="T1335" t="s">
        <v>458</v>
      </c>
      <c r="U1335" t="s">
        <v>460</v>
      </c>
      <c r="V1335" t="s">
        <v>458</v>
      </c>
    </row>
    <row r="1336" spans="1:22" x14ac:dyDescent="0.2">
      <c r="A1336" s="102">
        <v>43430</v>
      </c>
      <c r="B1336" t="s">
        <v>1901</v>
      </c>
      <c r="C1336" t="s">
        <v>541</v>
      </c>
      <c r="D1336" s="58">
        <v>808.12</v>
      </c>
      <c r="E1336" t="s">
        <v>452</v>
      </c>
      <c r="F1336">
        <v>3001</v>
      </c>
      <c r="G1336" t="s">
        <v>462</v>
      </c>
      <c r="H1336">
        <v>1</v>
      </c>
      <c r="I1336">
        <v>273</v>
      </c>
      <c r="J1336" t="s">
        <v>1912</v>
      </c>
      <c r="K1336" t="s">
        <v>455</v>
      </c>
      <c r="L1336" s="103">
        <v>397692</v>
      </c>
      <c r="M1336">
        <v>0</v>
      </c>
      <c r="N1336" t="s">
        <v>1934</v>
      </c>
      <c r="O1336" t="s">
        <v>469</v>
      </c>
      <c r="P1336" t="s">
        <v>458</v>
      </c>
      <c r="R1336">
        <v>0</v>
      </c>
      <c r="S1336" t="s">
        <v>459</v>
      </c>
      <c r="T1336" t="s">
        <v>458</v>
      </c>
      <c r="U1336" t="s">
        <v>460</v>
      </c>
      <c r="V1336" t="s">
        <v>458</v>
      </c>
    </row>
    <row r="1337" spans="1:22" x14ac:dyDescent="0.2">
      <c r="A1337" s="102">
        <v>43431</v>
      </c>
      <c r="B1337" t="s">
        <v>1901</v>
      </c>
      <c r="C1337" t="s">
        <v>541</v>
      </c>
      <c r="D1337" s="58">
        <v>808.12</v>
      </c>
      <c r="E1337" t="s">
        <v>452</v>
      </c>
      <c r="F1337">
        <v>3007</v>
      </c>
      <c r="G1337" t="s">
        <v>605</v>
      </c>
      <c r="H1337">
        <v>8</v>
      </c>
      <c r="I1337">
        <v>273</v>
      </c>
      <c r="J1337" t="s">
        <v>1912</v>
      </c>
      <c r="K1337" t="s">
        <v>455</v>
      </c>
      <c r="L1337" s="103">
        <v>225552</v>
      </c>
      <c r="M1337">
        <v>0</v>
      </c>
      <c r="N1337" t="s">
        <v>1935</v>
      </c>
      <c r="O1337" t="s">
        <v>1924</v>
      </c>
      <c r="P1337" t="s">
        <v>458</v>
      </c>
      <c r="R1337">
        <v>0</v>
      </c>
      <c r="S1337" t="s">
        <v>459</v>
      </c>
      <c r="T1337" t="s">
        <v>458</v>
      </c>
      <c r="U1337" t="s">
        <v>460</v>
      </c>
      <c r="V1337" t="s">
        <v>458</v>
      </c>
    </row>
    <row r="1338" spans="1:22" x14ac:dyDescent="0.2">
      <c r="A1338" s="102">
        <v>43431</v>
      </c>
      <c r="B1338" t="s">
        <v>1901</v>
      </c>
      <c r="C1338" t="s">
        <v>541</v>
      </c>
      <c r="D1338" s="58">
        <v>808.12</v>
      </c>
      <c r="E1338" t="s">
        <v>452</v>
      </c>
      <c r="F1338">
        <v>3001</v>
      </c>
      <c r="G1338" t="s">
        <v>462</v>
      </c>
      <c r="H1338">
        <v>1</v>
      </c>
      <c r="I1338">
        <v>273</v>
      </c>
      <c r="J1338" t="s">
        <v>1912</v>
      </c>
      <c r="K1338" t="s">
        <v>455</v>
      </c>
      <c r="L1338" s="103">
        <v>397692</v>
      </c>
      <c r="M1338">
        <v>0</v>
      </c>
      <c r="N1338" t="s">
        <v>1936</v>
      </c>
      <c r="O1338" t="s">
        <v>469</v>
      </c>
      <c r="P1338" t="s">
        <v>458</v>
      </c>
      <c r="R1338">
        <v>0</v>
      </c>
      <c r="S1338" t="s">
        <v>459</v>
      </c>
      <c r="T1338" t="s">
        <v>458</v>
      </c>
      <c r="U1338" t="s">
        <v>460</v>
      </c>
      <c r="V1338" t="s">
        <v>458</v>
      </c>
    </row>
    <row r="1339" spans="1:22" x14ac:dyDescent="0.2">
      <c r="A1339" s="102">
        <v>43432</v>
      </c>
      <c r="B1339" t="s">
        <v>1901</v>
      </c>
      <c r="C1339" t="s">
        <v>541</v>
      </c>
      <c r="D1339" s="58">
        <v>808.12</v>
      </c>
      <c r="E1339" t="s">
        <v>452</v>
      </c>
      <c r="F1339">
        <v>3007</v>
      </c>
      <c r="G1339" t="s">
        <v>605</v>
      </c>
      <c r="H1339">
        <v>8</v>
      </c>
      <c r="I1339">
        <v>273</v>
      </c>
      <c r="J1339" t="s">
        <v>1912</v>
      </c>
      <c r="K1339" t="s">
        <v>455</v>
      </c>
      <c r="L1339" s="103">
        <v>225552</v>
      </c>
      <c r="M1339">
        <v>0</v>
      </c>
      <c r="N1339" t="s">
        <v>1937</v>
      </c>
      <c r="O1339" t="s">
        <v>1924</v>
      </c>
      <c r="P1339" t="s">
        <v>458</v>
      </c>
      <c r="R1339">
        <v>0</v>
      </c>
      <c r="S1339" t="s">
        <v>459</v>
      </c>
      <c r="T1339" t="s">
        <v>458</v>
      </c>
      <c r="U1339" t="s">
        <v>460</v>
      </c>
      <c r="V1339" t="s">
        <v>458</v>
      </c>
    </row>
    <row r="1340" spans="1:22" x14ac:dyDescent="0.2">
      <c r="A1340" s="102">
        <v>43432</v>
      </c>
      <c r="B1340" t="s">
        <v>1901</v>
      </c>
      <c r="C1340" t="s">
        <v>541</v>
      </c>
      <c r="D1340" s="58">
        <v>808.12</v>
      </c>
      <c r="E1340" t="s">
        <v>452</v>
      </c>
      <c r="F1340">
        <v>3001</v>
      </c>
      <c r="G1340" t="s">
        <v>462</v>
      </c>
      <c r="H1340">
        <v>1</v>
      </c>
      <c r="I1340">
        <v>273</v>
      </c>
      <c r="J1340" t="s">
        <v>1912</v>
      </c>
      <c r="K1340" t="s">
        <v>455</v>
      </c>
      <c r="L1340" s="103">
        <v>397692</v>
      </c>
      <c r="M1340">
        <v>0</v>
      </c>
      <c r="N1340" t="s">
        <v>1938</v>
      </c>
      <c r="O1340" t="s">
        <v>469</v>
      </c>
      <c r="P1340" t="s">
        <v>458</v>
      </c>
      <c r="R1340">
        <v>0</v>
      </c>
      <c r="S1340" t="s">
        <v>459</v>
      </c>
      <c r="T1340" t="s">
        <v>458</v>
      </c>
      <c r="U1340" t="s">
        <v>460</v>
      </c>
      <c r="V1340" t="s">
        <v>458</v>
      </c>
    </row>
    <row r="1341" spans="1:22" x14ac:dyDescent="0.2">
      <c r="A1341" s="102">
        <v>43433</v>
      </c>
      <c r="B1341" t="s">
        <v>1901</v>
      </c>
      <c r="C1341" t="s">
        <v>541</v>
      </c>
      <c r="D1341" s="58">
        <v>808.12</v>
      </c>
      <c r="E1341" t="s">
        <v>452</v>
      </c>
      <c r="F1341">
        <v>3007</v>
      </c>
      <c r="G1341" t="s">
        <v>605</v>
      </c>
      <c r="H1341">
        <v>8</v>
      </c>
      <c r="I1341">
        <v>273</v>
      </c>
      <c r="J1341" t="s">
        <v>1912</v>
      </c>
      <c r="K1341" t="s">
        <v>455</v>
      </c>
      <c r="L1341" s="103">
        <v>225552</v>
      </c>
      <c r="M1341">
        <v>0</v>
      </c>
      <c r="N1341" t="s">
        <v>1939</v>
      </c>
      <c r="O1341" t="s">
        <v>1924</v>
      </c>
      <c r="P1341" t="s">
        <v>458</v>
      </c>
      <c r="R1341">
        <v>0</v>
      </c>
      <c r="S1341" t="s">
        <v>459</v>
      </c>
      <c r="T1341" t="s">
        <v>458</v>
      </c>
      <c r="U1341" t="s">
        <v>460</v>
      </c>
      <c r="V1341" t="s">
        <v>458</v>
      </c>
    </row>
    <row r="1342" spans="1:22" x14ac:dyDescent="0.2">
      <c r="A1342" s="102">
        <v>43433</v>
      </c>
      <c r="B1342" t="s">
        <v>1901</v>
      </c>
      <c r="C1342" t="s">
        <v>541</v>
      </c>
      <c r="D1342" s="58">
        <v>808.12</v>
      </c>
      <c r="E1342" t="s">
        <v>452</v>
      </c>
      <c r="F1342">
        <v>3001</v>
      </c>
      <c r="G1342" t="s">
        <v>462</v>
      </c>
      <c r="H1342">
        <v>1</v>
      </c>
      <c r="I1342">
        <v>273</v>
      </c>
      <c r="J1342" t="s">
        <v>1912</v>
      </c>
      <c r="K1342" t="s">
        <v>455</v>
      </c>
      <c r="L1342" s="103">
        <v>397692</v>
      </c>
      <c r="M1342">
        <v>0</v>
      </c>
      <c r="N1342" t="s">
        <v>1940</v>
      </c>
      <c r="O1342" t="s">
        <v>469</v>
      </c>
      <c r="P1342" t="s">
        <v>458</v>
      </c>
      <c r="R1342">
        <v>0</v>
      </c>
      <c r="S1342" t="s">
        <v>459</v>
      </c>
      <c r="T1342" t="s">
        <v>458</v>
      </c>
      <c r="U1342" t="s">
        <v>460</v>
      </c>
      <c r="V1342" t="s">
        <v>458</v>
      </c>
    </row>
    <row r="1343" spans="1:22" x14ac:dyDescent="0.2">
      <c r="A1343" s="102">
        <v>43434</v>
      </c>
      <c r="B1343" t="s">
        <v>1901</v>
      </c>
      <c r="C1343" t="s">
        <v>541</v>
      </c>
      <c r="D1343" s="58">
        <v>808.12</v>
      </c>
      <c r="E1343" t="s">
        <v>452</v>
      </c>
      <c r="F1343">
        <v>3007</v>
      </c>
      <c r="G1343" t="s">
        <v>605</v>
      </c>
      <c r="H1343">
        <v>8</v>
      </c>
      <c r="I1343">
        <v>273</v>
      </c>
      <c r="J1343" t="s">
        <v>1912</v>
      </c>
      <c r="K1343" t="s">
        <v>455</v>
      </c>
      <c r="L1343" s="103">
        <v>225552</v>
      </c>
      <c r="M1343">
        <v>0</v>
      </c>
      <c r="N1343" t="s">
        <v>1941</v>
      </c>
      <c r="O1343" t="s">
        <v>1924</v>
      </c>
      <c r="P1343" t="s">
        <v>458</v>
      </c>
      <c r="R1343">
        <v>0</v>
      </c>
      <c r="S1343" t="s">
        <v>459</v>
      </c>
      <c r="T1343" t="s">
        <v>458</v>
      </c>
      <c r="U1343" t="s">
        <v>460</v>
      </c>
      <c r="V1343" t="s">
        <v>458</v>
      </c>
    </row>
    <row r="1344" spans="1:22" x14ac:dyDescent="0.2">
      <c r="A1344" s="102">
        <v>43434</v>
      </c>
      <c r="B1344" t="s">
        <v>1901</v>
      </c>
      <c r="C1344" t="s">
        <v>541</v>
      </c>
      <c r="D1344" s="58">
        <v>808.12</v>
      </c>
      <c r="E1344" t="s">
        <v>452</v>
      </c>
      <c r="F1344">
        <v>3001</v>
      </c>
      <c r="G1344" t="s">
        <v>462</v>
      </c>
      <c r="H1344">
        <v>1</v>
      </c>
      <c r="I1344">
        <v>273</v>
      </c>
      <c r="J1344" t="s">
        <v>1912</v>
      </c>
      <c r="K1344" t="s">
        <v>455</v>
      </c>
      <c r="L1344" s="103">
        <v>397692</v>
      </c>
      <c r="M1344">
        <v>0</v>
      </c>
      <c r="N1344" t="s">
        <v>1942</v>
      </c>
      <c r="O1344" t="s">
        <v>469</v>
      </c>
      <c r="P1344" t="s">
        <v>458</v>
      </c>
      <c r="R1344">
        <v>0</v>
      </c>
      <c r="S1344" t="s">
        <v>459</v>
      </c>
      <c r="T1344" t="s">
        <v>458</v>
      </c>
      <c r="U1344" t="s">
        <v>460</v>
      </c>
      <c r="V1344" t="s">
        <v>458</v>
      </c>
    </row>
    <row r="1345" spans="1:22" x14ac:dyDescent="0.2">
      <c r="A1345" s="102">
        <v>43437</v>
      </c>
      <c r="B1345" t="s">
        <v>1901</v>
      </c>
      <c r="C1345" t="s">
        <v>541</v>
      </c>
      <c r="D1345" s="58">
        <v>808.12</v>
      </c>
      <c r="E1345" t="s">
        <v>452</v>
      </c>
      <c r="F1345">
        <v>3007</v>
      </c>
      <c r="G1345" t="s">
        <v>605</v>
      </c>
      <c r="H1345">
        <v>8</v>
      </c>
      <c r="I1345">
        <v>273</v>
      </c>
      <c r="J1345" t="s">
        <v>1912</v>
      </c>
      <c r="K1345" t="s">
        <v>455</v>
      </c>
      <c r="L1345" s="103">
        <v>215124</v>
      </c>
      <c r="M1345" s="103">
        <v>270662</v>
      </c>
      <c r="N1345" t="s">
        <v>1943</v>
      </c>
      <c r="O1345" t="s">
        <v>1731</v>
      </c>
      <c r="P1345" t="s">
        <v>458</v>
      </c>
      <c r="R1345" s="103">
        <v>2165296</v>
      </c>
      <c r="S1345" t="s">
        <v>459</v>
      </c>
      <c r="T1345" t="s">
        <v>458</v>
      </c>
      <c r="U1345" t="s">
        <v>682</v>
      </c>
      <c r="V1345" t="s">
        <v>458</v>
      </c>
    </row>
    <row r="1346" spans="1:22" x14ac:dyDescent="0.2">
      <c r="A1346" s="102">
        <v>43438</v>
      </c>
      <c r="B1346" t="s">
        <v>1901</v>
      </c>
      <c r="C1346" t="s">
        <v>541</v>
      </c>
      <c r="D1346" s="58">
        <v>808.12</v>
      </c>
      <c r="E1346" t="s">
        <v>452</v>
      </c>
      <c r="F1346">
        <v>3007</v>
      </c>
      <c r="G1346" t="s">
        <v>605</v>
      </c>
      <c r="H1346">
        <v>8</v>
      </c>
      <c r="I1346">
        <v>273</v>
      </c>
      <c r="J1346" t="s">
        <v>1912</v>
      </c>
      <c r="K1346" t="s">
        <v>455</v>
      </c>
      <c r="L1346" s="103">
        <v>215124</v>
      </c>
      <c r="M1346" s="103">
        <v>270662</v>
      </c>
      <c r="N1346" t="s">
        <v>1944</v>
      </c>
      <c r="O1346" t="s">
        <v>1731</v>
      </c>
      <c r="P1346" t="s">
        <v>458</v>
      </c>
      <c r="R1346" s="103">
        <v>2165296</v>
      </c>
      <c r="S1346" t="s">
        <v>459</v>
      </c>
      <c r="T1346" t="s">
        <v>458</v>
      </c>
      <c r="U1346" t="s">
        <v>682</v>
      </c>
      <c r="V1346" t="s">
        <v>458</v>
      </c>
    </row>
    <row r="1347" spans="1:22" x14ac:dyDescent="0.2">
      <c r="A1347" s="102">
        <v>43439</v>
      </c>
      <c r="B1347" t="s">
        <v>1901</v>
      </c>
      <c r="C1347" t="s">
        <v>541</v>
      </c>
      <c r="D1347" s="58">
        <v>808.12</v>
      </c>
      <c r="E1347" t="s">
        <v>452</v>
      </c>
      <c r="F1347">
        <v>3007</v>
      </c>
      <c r="G1347" t="s">
        <v>605</v>
      </c>
      <c r="H1347">
        <v>8</v>
      </c>
      <c r="I1347">
        <v>273</v>
      </c>
      <c r="J1347" t="s">
        <v>1912</v>
      </c>
      <c r="K1347" t="s">
        <v>455</v>
      </c>
      <c r="L1347" s="103">
        <v>215124</v>
      </c>
      <c r="M1347" s="103">
        <v>270662</v>
      </c>
      <c r="N1347" t="s">
        <v>1945</v>
      </c>
      <c r="O1347" t="s">
        <v>1731</v>
      </c>
      <c r="P1347" t="s">
        <v>458</v>
      </c>
      <c r="R1347" s="103">
        <v>2165296</v>
      </c>
      <c r="S1347" t="s">
        <v>459</v>
      </c>
      <c r="T1347" t="s">
        <v>458</v>
      </c>
      <c r="U1347" t="s">
        <v>682</v>
      </c>
      <c r="V1347" t="s">
        <v>458</v>
      </c>
    </row>
    <row r="1348" spans="1:22" x14ac:dyDescent="0.2">
      <c r="A1348" s="102">
        <v>43440</v>
      </c>
      <c r="B1348" t="s">
        <v>1901</v>
      </c>
      <c r="C1348" t="s">
        <v>541</v>
      </c>
      <c r="D1348" s="58">
        <v>808.12</v>
      </c>
      <c r="E1348" t="s">
        <v>452</v>
      </c>
      <c r="F1348">
        <v>3007</v>
      </c>
      <c r="G1348" t="s">
        <v>605</v>
      </c>
      <c r="H1348">
        <v>4</v>
      </c>
      <c r="I1348">
        <v>273</v>
      </c>
      <c r="J1348" t="s">
        <v>1912</v>
      </c>
      <c r="K1348" t="s">
        <v>455</v>
      </c>
      <c r="L1348" s="103">
        <v>215124</v>
      </c>
      <c r="M1348" s="103">
        <v>270662</v>
      </c>
      <c r="N1348" t="s">
        <v>1946</v>
      </c>
      <c r="O1348" t="s">
        <v>1731</v>
      </c>
      <c r="P1348" t="s">
        <v>458</v>
      </c>
      <c r="R1348" s="103">
        <v>1082648</v>
      </c>
      <c r="S1348" t="s">
        <v>459</v>
      </c>
      <c r="T1348" t="s">
        <v>458</v>
      </c>
      <c r="U1348" t="s">
        <v>682</v>
      </c>
      <c r="V1348" t="s">
        <v>458</v>
      </c>
    </row>
    <row r="1349" spans="1:22" x14ac:dyDescent="0.2">
      <c r="A1349" s="102">
        <v>43441</v>
      </c>
      <c r="B1349" t="s">
        <v>1901</v>
      </c>
      <c r="C1349" t="s">
        <v>541</v>
      </c>
      <c r="D1349" s="58">
        <v>808.12</v>
      </c>
      <c r="E1349" t="s">
        <v>452</v>
      </c>
      <c r="F1349">
        <v>3007</v>
      </c>
      <c r="G1349" t="s">
        <v>605</v>
      </c>
      <c r="H1349">
        <v>8</v>
      </c>
      <c r="I1349">
        <v>273</v>
      </c>
      <c r="J1349" t="s">
        <v>1912</v>
      </c>
      <c r="K1349" t="s">
        <v>455</v>
      </c>
      <c r="L1349" s="103">
        <v>215124</v>
      </c>
      <c r="M1349" s="103">
        <v>270662</v>
      </c>
      <c r="N1349" t="s">
        <v>1947</v>
      </c>
      <c r="O1349" t="s">
        <v>1731</v>
      </c>
      <c r="P1349" t="s">
        <v>458</v>
      </c>
      <c r="R1349" s="103">
        <v>2165296</v>
      </c>
      <c r="S1349" t="s">
        <v>459</v>
      </c>
      <c r="T1349" t="s">
        <v>458</v>
      </c>
      <c r="U1349" t="s">
        <v>682</v>
      </c>
      <c r="V1349" t="s">
        <v>458</v>
      </c>
    </row>
    <row r="1350" spans="1:22" x14ac:dyDescent="0.2">
      <c r="A1350" s="102">
        <v>43206</v>
      </c>
      <c r="B1350" t="s">
        <v>1948</v>
      </c>
      <c r="C1350" t="s">
        <v>541</v>
      </c>
      <c r="D1350" s="58">
        <v>811.01</v>
      </c>
      <c r="E1350" t="s">
        <v>452</v>
      </c>
      <c r="F1350">
        <v>3005</v>
      </c>
      <c r="G1350" t="s">
        <v>569</v>
      </c>
      <c r="H1350">
        <v>20</v>
      </c>
      <c r="I1350">
        <v>392</v>
      </c>
      <c r="J1350" t="s">
        <v>1471</v>
      </c>
      <c r="K1350" t="s">
        <v>455</v>
      </c>
      <c r="L1350" s="103">
        <v>165864</v>
      </c>
      <c r="M1350">
        <v>0</v>
      </c>
      <c r="N1350" t="s">
        <v>1949</v>
      </c>
      <c r="O1350" t="s">
        <v>545</v>
      </c>
      <c r="P1350" t="s">
        <v>458</v>
      </c>
      <c r="R1350">
        <v>0</v>
      </c>
      <c r="S1350" t="s">
        <v>459</v>
      </c>
      <c r="T1350" t="s">
        <v>458</v>
      </c>
      <c r="U1350" t="s">
        <v>460</v>
      </c>
      <c r="V1350" t="s">
        <v>458</v>
      </c>
    </row>
    <row r="1351" spans="1:22" x14ac:dyDescent="0.2">
      <c r="A1351" s="102">
        <v>43234</v>
      </c>
      <c r="B1351" t="s">
        <v>1948</v>
      </c>
      <c r="C1351" t="s">
        <v>541</v>
      </c>
      <c r="D1351" s="58">
        <v>811.01</v>
      </c>
      <c r="E1351" t="s">
        <v>452</v>
      </c>
      <c r="F1351">
        <v>3008</v>
      </c>
      <c r="G1351" t="s">
        <v>550</v>
      </c>
      <c r="H1351">
        <v>24</v>
      </c>
      <c r="I1351">
        <v>392</v>
      </c>
      <c r="J1351" t="s">
        <v>1471</v>
      </c>
      <c r="K1351" t="s">
        <v>455</v>
      </c>
      <c r="L1351" s="103">
        <v>150042</v>
      </c>
      <c r="M1351">
        <v>0</v>
      </c>
      <c r="N1351" t="s">
        <v>1950</v>
      </c>
      <c r="O1351" t="s">
        <v>545</v>
      </c>
      <c r="P1351" t="s">
        <v>458</v>
      </c>
      <c r="R1351">
        <v>0</v>
      </c>
      <c r="S1351" t="s">
        <v>459</v>
      </c>
      <c r="T1351" t="s">
        <v>458</v>
      </c>
      <c r="U1351" t="s">
        <v>460</v>
      </c>
      <c r="V1351" t="s">
        <v>458</v>
      </c>
    </row>
    <row r="1352" spans="1:22" x14ac:dyDescent="0.2">
      <c r="A1352" s="102">
        <v>43241</v>
      </c>
      <c r="B1352" t="s">
        <v>1948</v>
      </c>
      <c r="C1352" t="s">
        <v>541</v>
      </c>
      <c r="D1352" s="58">
        <v>811.01</v>
      </c>
      <c r="E1352" t="s">
        <v>452</v>
      </c>
      <c r="F1352">
        <v>3008</v>
      </c>
      <c r="G1352" t="s">
        <v>550</v>
      </c>
      <c r="H1352">
        <v>40</v>
      </c>
      <c r="I1352">
        <v>392</v>
      </c>
      <c r="J1352" t="s">
        <v>1471</v>
      </c>
      <c r="K1352" t="s">
        <v>455</v>
      </c>
      <c r="L1352" s="103">
        <v>150042</v>
      </c>
      <c r="M1352">
        <v>0</v>
      </c>
      <c r="N1352" t="s">
        <v>1951</v>
      </c>
      <c r="O1352" t="s">
        <v>545</v>
      </c>
      <c r="P1352" t="s">
        <v>458</v>
      </c>
      <c r="R1352">
        <v>0</v>
      </c>
      <c r="S1352" t="s">
        <v>459</v>
      </c>
      <c r="T1352" t="s">
        <v>458</v>
      </c>
      <c r="U1352" t="s">
        <v>460</v>
      </c>
      <c r="V1352" t="s">
        <v>458</v>
      </c>
    </row>
    <row r="1353" spans="1:22" x14ac:dyDescent="0.2">
      <c r="A1353" s="102">
        <v>43255</v>
      </c>
      <c r="B1353" t="s">
        <v>1948</v>
      </c>
      <c r="C1353" t="s">
        <v>541</v>
      </c>
      <c r="D1353" s="58">
        <v>811.01</v>
      </c>
      <c r="E1353" t="s">
        <v>452</v>
      </c>
      <c r="F1353">
        <v>3008</v>
      </c>
      <c r="G1353" t="s">
        <v>550</v>
      </c>
      <c r="H1353">
        <v>36</v>
      </c>
      <c r="I1353">
        <v>392</v>
      </c>
      <c r="J1353" t="s">
        <v>1471</v>
      </c>
      <c r="K1353" t="s">
        <v>455</v>
      </c>
      <c r="L1353" s="103">
        <v>150042</v>
      </c>
      <c r="M1353">
        <v>0</v>
      </c>
      <c r="N1353" t="s">
        <v>1952</v>
      </c>
      <c r="O1353" t="s">
        <v>545</v>
      </c>
      <c r="P1353" t="s">
        <v>458</v>
      </c>
      <c r="R1353">
        <v>0</v>
      </c>
      <c r="S1353" t="s">
        <v>459</v>
      </c>
      <c r="T1353" t="s">
        <v>458</v>
      </c>
      <c r="U1353" t="s">
        <v>460</v>
      </c>
      <c r="V1353" t="s">
        <v>458</v>
      </c>
    </row>
    <row r="1354" spans="1:22" x14ac:dyDescent="0.2">
      <c r="A1354" s="102">
        <v>43262</v>
      </c>
      <c r="B1354" t="s">
        <v>1948</v>
      </c>
      <c r="C1354" t="s">
        <v>541</v>
      </c>
      <c r="D1354" s="58">
        <v>811.01</v>
      </c>
      <c r="E1354" t="s">
        <v>452</v>
      </c>
      <c r="F1354">
        <v>3008</v>
      </c>
      <c r="G1354" t="s">
        <v>550</v>
      </c>
      <c r="H1354">
        <v>30</v>
      </c>
      <c r="I1354">
        <v>392</v>
      </c>
      <c r="J1354" t="s">
        <v>1471</v>
      </c>
      <c r="K1354" t="s">
        <v>455</v>
      </c>
      <c r="L1354" s="103">
        <v>150042</v>
      </c>
      <c r="M1354">
        <v>0</v>
      </c>
      <c r="N1354" t="s">
        <v>1953</v>
      </c>
      <c r="O1354" t="s">
        <v>545</v>
      </c>
      <c r="P1354" t="s">
        <v>458</v>
      </c>
      <c r="R1354">
        <v>0</v>
      </c>
      <c r="S1354" t="s">
        <v>459</v>
      </c>
      <c r="T1354" t="s">
        <v>458</v>
      </c>
      <c r="U1354" t="s">
        <v>460</v>
      </c>
      <c r="V1354" t="s">
        <v>458</v>
      </c>
    </row>
    <row r="1355" spans="1:22" x14ac:dyDescent="0.2">
      <c r="A1355" s="102">
        <v>43381</v>
      </c>
      <c r="B1355" t="s">
        <v>1954</v>
      </c>
      <c r="C1355" t="s">
        <v>541</v>
      </c>
      <c r="D1355" s="58">
        <v>902.31</v>
      </c>
      <c r="E1355" t="s">
        <v>452</v>
      </c>
      <c r="F1355">
        <v>1005</v>
      </c>
      <c r="G1355" t="s">
        <v>542</v>
      </c>
      <c r="H1355">
        <v>2.5</v>
      </c>
      <c r="I1355">
        <v>456</v>
      </c>
      <c r="J1355" t="s">
        <v>1955</v>
      </c>
      <c r="K1355" t="s">
        <v>455</v>
      </c>
      <c r="L1355" s="103">
        <v>322217</v>
      </c>
      <c r="M1355">
        <v>0</v>
      </c>
      <c r="N1355" t="s">
        <v>1956</v>
      </c>
      <c r="O1355" t="s">
        <v>545</v>
      </c>
      <c r="P1355" t="s">
        <v>458</v>
      </c>
      <c r="R1355">
        <v>0</v>
      </c>
      <c r="S1355" t="s">
        <v>459</v>
      </c>
      <c r="T1355" t="s">
        <v>458</v>
      </c>
      <c r="U1355" t="s">
        <v>460</v>
      </c>
      <c r="V1355" t="s">
        <v>458</v>
      </c>
    </row>
    <row r="1356" spans="1:22" x14ac:dyDescent="0.2">
      <c r="A1356" s="102">
        <v>43332</v>
      </c>
      <c r="B1356" t="s">
        <v>1957</v>
      </c>
      <c r="C1356" t="s">
        <v>541</v>
      </c>
      <c r="D1356" s="58">
        <v>6004.1</v>
      </c>
      <c r="E1356" t="s">
        <v>452</v>
      </c>
      <c r="F1356">
        <v>3008</v>
      </c>
      <c r="G1356" t="s">
        <v>550</v>
      </c>
      <c r="H1356">
        <v>16</v>
      </c>
      <c r="I1356">
        <v>275</v>
      </c>
      <c r="J1356" t="s">
        <v>1958</v>
      </c>
      <c r="K1356" t="s">
        <v>455</v>
      </c>
      <c r="L1356" s="103">
        <v>150042</v>
      </c>
      <c r="M1356">
        <v>0</v>
      </c>
      <c r="N1356" t="s">
        <v>1959</v>
      </c>
      <c r="O1356" t="s">
        <v>545</v>
      </c>
      <c r="P1356" t="s">
        <v>458</v>
      </c>
      <c r="R1356">
        <v>0</v>
      </c>
      <c r="S1356" t="s">
        <v>459</v>
      </c>
      <c r="T1356" t="s">
        <v>458</v>
      </c>
      <c r="U1356" t="s">
        <v>460</v>
      </c>
      <c r="V1356" t="s">
        <v>458</v>
      </c>
    </row>
    <row r="1357" spans="1:22" x14ac:dyDescent="0.2">
      <c r="A1357" s="102">
        <v>43339</v>
      </c>
      <c r="B1357" t="s">
        <v>1957</v>
      </c>
      <c r="C1357" t="s">
        <v>541</v>
      </c>
      <c r="D1357" s="58">
        <v>6004.1</v>
      </c>
      <c r="E1357" t="s">
        <v>452</v>
      </c>
      <c r="F1357">
        <v>3008</v>
      </c>
      <c r="G1357" t="s">
        <v>550</v>
      </c>
      <c r="H1357">
        <v>8</v>
      </c>
      <c r="I1357">
        <v>275</v>
      </c>
      <c r="J1357" t="s">
        <v>1958</v>
      </c>
      <c r="K1357" t="s">
        <v>455</v>
      </c>
      <c r="L1357" s="103">
        <v>150042</v>
      </c>
      <c r="M1357">
        <v>0</v>
      </c>
      <c r="N1357" t="s">
        <v>1960</v>
      </c>
      <c r="O1357" t="s">
        <v>545</v>
      </c>
      <c r="P1357" t="s">
        <v>458</v>
      </c>
      <c r="R1357">
        <v>0</v>
      </c>
      <c r="S1357" t="s">
        <v>459</v>
      </c>
      <c r="T1357" t="s">
        <v>458</v>
      </c>
      <c r="U1357" t="s">
        <v>460</v>
      </c>
      <c r="V1357" t="s">
        <v>458</v>
      </c>
    </row>
    <row r="1358" spans="1:22" x14ac:dyDescent="0.2">
      <c r="A1358" s="102">
        <v>43346</v>
      </c>
      <c r="B1358" t="s">
        <v>1957</v>
      </c>
      <c r="C1358" t="s">
        <v>541</v>
      </c>
      <c r="D1358" s="58">
        <v>6004.1</v>
      </c>
      <c r="E1358" t="s">
        <v>452</v>
      </c>
      <c r="F1358">
        <v>3001</v>
      </c>
      <c r="G1358" t="s">
        <v>462</v>
      </c>
      <c r="H1358">
        <v>6</v>
      </c>
      <c r="I1358">
        <v>275</v>
      </c>
      <c r="J1358" t="s">
        <v>1958</v>
      </c>
      <c r="K1358" t="s">
        <v>455</v>
      </c>
      <c r="L1358" s="103">
        <v>308303</v>
      </c>
      <c r="M1358">
        <v>0</v>
      </c>
      <c r="N1358" t="s">
        <v>1961</v>
      </c>
      <c r="O1358" t="s">
        <v>545</v>
      </c>
      <c r="P1358" t="s">
        <v>458</v>
      </c>
      <c r="R1358">
        <v>0</v>
      </c>
      <c r="S1358" t="s">
        <v>459</v>
      </c>
      <c r="T1358" t="s">
        <v>458</v>
      </c>
      <c r="U1358" t="s">
        <v>460</v>
      </c>
      <c r="V1358" t="s">
        <v>458</v>
      </c>
    </row>
    <row r="1359" spans="1:22" x14ac:dyDescent="0.2">
      <c r="A1359" s="102">
        <v>43346</v>
      </c>
      <c r="B1359" t="s">
        <v>1957</v>
      </c>
      <c r="C1359" t="s">
        <v>541</v>
      </c>
      <c r="D1359" s="58">
        <v>6004.1</v>
      </c>
      <c r="E1359" t="s">
        <v>452</v>
      </c>
      <c r="F1359">
        <v>3004</v>
      </c>
      <c r="G1359" t="s">
        <v>631</v>
      </c>
      <c r="H1359">
        <v>40</v>
      </c>
      <c r="I1359">
        <v>275</v>
      </c>
      <c r="J1359" t="s">
        <v>1958</v>
      </c>
      <c r="K1359" t="s">
        <v>455</v>
      </c>
      <c r="L1359" s="103">
        <v>150581</v>
      </c>
      <c r="M1359">
        <v>0</v>
      </c>
      <c r="N1359" t="s">
        <v>1962</v>
      </c>
      <c r="O1359" t="s">
        <v>545</v>
      </c>
      <c r="P1359" t="s">
        <v>458</v>
      </c>
      <c r="R1359">
        <v>0</v>
      </c>
      <c r="S1359" t="s">
        <v>459</v>
      </c>
      <c r="T1359" t="s">
        <v>458</v>
      </c>
      <c r="U1359" t="s">
        <v>460</v>
      </c>
      <c r="V1359" t="s">
        <v>458</v>
      </c>
    </row>
    <row r="1360" spans="1:22" x14ac:dyDescent="0.2">
      <c r="A1360" s="102">
        <v>43353</v>
      </c>
      <c r="B1360" t="s">
        <v>1957</v>
      </c>
      <c r="C1360" t="s">
        <v>541</v>
      </c>
      <c r="D1360" s="58">
        <v>6004.1</v>
      </c>
      <c r="E1360" t="s">
        <v>452</v>
      </c>
      <c r="F1360">
        <v>3012</v>
      </c>
      <c r="G1360" t="s">
        <v>603</v>
      </c>
      <c r="H1360">
        <v>34</v>
      </c>
      <c r="I1360">
        <v>275</v>
      </c>
      <c r="J1360" t="s">
        <v>1958</v>
      </c>
      <c r="K1360" t="s">
        <v>455</v>
      </c>
      <c r="L1360" s="103">
        <v>109895</v>
      </c>
      <c r="M1360">
        <v>0</v>
      </c>
      <c r="N1360" t="s">
        <v>1963</v>
      </c>
      <c r="O1360" t="s">
        <v>545</v>
      </c>
      <c r="P1360" t="s">
        <v>458</v>
      </c>
      <c r="R1360">
        <v>0</v>
      </c>
      <c r="S1360" t="s">
        <v>459</v>
      </c>
      <c r="T1360" t="s">
        <v>458</v>
      </c>
      <c r="U1360" t="s">
        <v>460</v>
      </c>
      <c r="V1360" t="s">
        <v>458</v>
      </c>
    </row>
    <row r="1361" spans="1:22" x14ac:dyDescent="0.2">
      <c r="A1361" s="102">
        <v>43353</v>
      </c>
      <c r="B1361" t="s">
        <v>1957</v>
      </c>
      <c r="C1361" t="s">
        <v>541</v>
      </c>
      <c r="D1361" s="58">
        <v>6004.1</v>
      </c>
      <c r="E1361" t="s">
        <v>452</v>
      </c>
      <c r="F1361">
        <v>3004</v>
      </c>
      <c r="G1361" t="s">
        <v>631</v>
      </c>
      <c r="H1361">
        <v>38</v>
      </c>
      <c r="I1361">
        <v>275</v>
      </c>
      <c r="J1361" t="s">
        <v>1958</v>
      </c>
      <c r="K1361" t="s">
        <v>455</v>
      </c>
      <c r="L1361" s="103">
        <v>150581</v>
      </c>
      <c r="M1361">
        <v>0</v>
      </c>
      <c r="N1361" t="s">
        <v>1964</v>
      </c>
      <c r="O1361" t="s">
        <v>545</v>
      </c>
      <c r="P1361" t="s">
        <v>458</v>
      </c>
      <c r="R1361">
        <v>0</v>
      </c>
      <c r="S1361" t="s">
        <v>459</v>
      </c>
      <c r="T1361" t="s">
        <v>458</v>
      </c>
      <c r="U1361" t="s">
        <v>460</v>
      </c>
      <c r="V1361" t="s">
        <v>458</v>
      </c>
    </row>
    <row r="1362" spans="1:22" x14ac:dyDescent="0.2">
      <c r="A1362" s="102">
        <v>43353</v>
      </c>
      <c r="B1362" t="s">
        <v>1957</v>
      </c>
      <c r="C1362" t="s">
        <v>541</v>
      </c>
      <c r="D1362" s="58">
        <v>6004.1</v>
      </c>
      <c r="E1362" t="s">
        <v>452</v>
      </c>
      <c r="F1362">
        <v>3013</v>
      </c>
      <c r="G1362" t="s">
        <v>676</v>
      </c>
      <c r="H1362">
        <v>38</v>
      </c>
      <c r="I1362">
        <v>275</v>
      </c>
      <c r="J1362" t="s">
        <v>1958</v>
      </c>
      <c r="K1362" t="s">
        <v>455</v>
      </c>
      <c r="L1362" s="103">
        <v>99460</v>
      </c>
      <c r="M1362">
        <v>0</v>
      </c>
      <c r="N1362" t="s">
        <v>1965</v>
      </c>
      <c r="O1362" t="s">
        <v>545</v>
      </c>
      <c r="P1362" t="s">
        <v>458</v>
      </c>
      <c r="R1362">
        <v>0</v>
      </c>
      <c r="S1362" t="s">
        <v>459</v>
      </c>
      <c r="T1362" t="s">
        <v>458</v>
      </c>
      <c r="U1362" t="s">
        <v>460</v>
      </c>
      <c r="V1362" t="s">
        <v>458</v>
      </c>
    </row>
    <row r="1363" spans="1:22" x14ac:dyDescent="0.2">
      <c r="A1363" s="102">
        <v>43360</v>
      </c>
      <c r="B1363" t="s">
        <v>1957</v>
      </c>
      <c r="C1363" t="s">
        <v>541</v>
      </c>
      <c r="D1363" s="58">
        <v>6004.1</v>
      </c>
      <c r="E1363" t="s">
        <v>452</v>
      </c>
      <c r="F1363">
        <v>3008</v>
      </c>
      <c r="G1363" t="s">
        <v>550</v>
      </c>
      <c r="H1363">
        <v>39</v>
      </c>
      <c r="I1363">
        <v>275</v>
      </c>
      <c r="J1363" t="s">
        <v>1958</v>
      </c>
      <c r="K1363" t="s">
        <v>455</v>
      </c>
      <c r="L1363" s="103">
        <v>150042</v>
      </c>
      <c r="M1363">
        <v>0</v>
      </c>
      <c r="N1363" t="s">
        <v>1966</v>
      </c>
      <c r="O1363" t="s">
        <v>545</v>
      </c>
      <c r="P1363" t="s">
        <v>458</v>
      </c>
      <c r="R1363">
        <v>0</v>
      </c>
      <c r="S1363" t="s">
        <v>459</v>
      </c>
      <c r="T1363" t="s">
        <v>458</v>
      </c>
      <c r="U1363" t="s">
        <v>460</v>
      </c>
      <c r="V1363" t="s">
        <v>458</v>
      </c>
    </row>
    <row r="1364" spans="1:22" x14ac:dyDescent="0.2">
      <c r="A1364" s="102">
        <v>43360</v>
      </c>
      <c r="B1364" t="s">
        <v>1957</v>
      </c>
      <c r="C1364" t="s">
        <v>541</v>
      </c>
      <c r="D1364" s="58">
        <v>6004.1</v>
      </c>
      <c r="E1364" t="s">
        <v>452</v>
      </c>
      <c r="F1364">
        <v>3012</v>
      </c>
      <c r="G1364" t="s">
        <v>603</v>
      </c>
      <c r="H1364">
        <v>43</v>
      </c>
      <c r="I1364">
        <v>275</v>
      </c>
      <c r="J1364" t="s">
        <v>1958</v>
      </c>
      <c r="K1364" t="s">
        <v>455</v>
      </c>
      <c r="L1364" s="103">
        <v>109895</v>
      </c>
      <c r="M1364">
        <v>0</v>
      </c>
      <c r="N1364" t="s">
        <v>1967</v>
      </c>
      <c r="O1364" t="s">
        <v>545</v>
      </c>
      <c r="P1364" t="s">
        <v>458</v>
      </c>
      <c r="R1364">
        <v>0</v>
      </c>
      <c r="S1364" t="s">
        <v>459</v>
      </c>
      <c r="T1364" t="s">
        <v>458</v>
      </c>
      <c r="U1364" t="s">
        <v>460</v>
      </c>
      <c r="V1364" t="s">
        <v>458</v>
      </c>
    </row>
    <row r="1365" spans="1:22" x14ac:dyDescent="0.2">
      <c r="A1365" s="102">
        <v>43360</v>
      </c>
      <c r="B1365" t="s">
        <v>1957</v>
      </c>
      <c r="C1365" t="s">
        <v>541</v>
      </c>
      <c r="D1365" s="58">
        <v>6004.1</v>
      </c>
      <c r="E1365" t="s">
        <v>452</v>
      </c>
      <c r="F1365">
        <v>3004</v>
      </c>
      <c r="G1365" t="s">
        <v>631</v>
      </c>
      <c r="H1365">
        <v>52</v>
      </c>
      <c r="I1365">
        <v>275</v>
      </c>
      <c r="J1365" t="s">
        <v>1958</v>
      </c>
      <c r="K1365" t="s">
        <v>455</v>
      </c>
      <c r="L1365" s="103">
        <v>150581</v>
      </c>
      <c r="M1365">
        <v>0</v>
      </c>
      <c r="N1365" t="s">
        <v>1968</v>
      </c>
      <c r="O1365" t="s">
        <v>545</v>
      </c>
      <c r="P1365" t="s">
        <v>458</v>
      </c>
      <c r="R1365">
        <v>0</v>
      </c>
      <c r="S1365" t="s">
        <v>459</v>
      </c>
      <c r="T1365" t="s">
        <v>458</v>
      </c>
      <c r="U1365" t="s">
        <v>460</v>
      </c>
      <c r="V1365" t="s">
        <v>458</v>
      </c>
    </row>
    <row r="1366" spans="1:22" x14ac:dyDescent="0.2">
      <c r="A1366" s="102">
        <v>43360</v>
      </c>
      <c r="B1366" t="s">
        <v>1957</v>
      </c>
      <c r="C1366" t="s">
        <v>541</v>
      </c>
      <c r="D1366" s="58">
        <v>6004.1</v>
      </c>
      <c r="E1366" t="s">
        <v>452</v>
      </c>
      <c r="F1366">
        <v>3013</v>
      </c>
      <c r="G1366" t="s">
        <v>676</v>
      </c>
      <c r="H1366">
        <v>52</v>
      </c>
      <c r="I1366">
        <v>275</v>
      </c>
      <c r="J1366" t="s">
        <v>1958</v>
      </c>
      <c r="K1366" t="s">
        <v>455</v>
      </c>
      <c r="L1366" s="103">
        <v>99460</v>
      </c>
      <c r="M1366">
        <v>0</v>
      </c>
      <c r="N1366" t="s">
        <v>1969</v>
      </c>
      <c r="O1366" t="s">
        <v>545</v>
      </c>
      <c r="P1366" t="s">
        <v>458</v>
      </c>
      <c r="R1366">
        <v>0</v>
      </c>
      <c r="S1366" t="s">
        <v>459</v>
      </c>
      <c r="T1366" t="s">
        <v>458</v>
      </c>
      <c r="U1366" t="s">
        <v>460</v>
      </c>
      <c r="V1366" t="s">
        <v>458</v>
      </c>
    </row>
    <row r="1367" spans="1:22" x14ac:dyDescent="0.2">
      <c r="A1367" s="102">
        <v>43367</v>
      </c>
      <c r="B1367" t="s">
        <v>1957</v>
      </c>
      <c r="C1367" t="s">
        <v>541</v>
      </c>
      <c r="D1367" s="58">
        <v>6004.1</v>
      </c>
      <c r="E1367" t="s">
        <v>452</v>
      </c>
      <c r="F1367">
        <v>3008</v>
      </c>
      <c r="G1367" t="s">
        <v>550</v>
      </c>
      <c r="H1367">
        <v>7</v>
      </c>
      <c r="I1367">
        <v>275</v>
      </c>
      <c r="J1367" t="s">
        <v>1958</v>
      </c>
      <c r="K1367" t="s">
        <v>455</v>
      </c>
      <c r="L1367" s="103">
        <v>150042</v>
      </c>
      <c r="M1367">
        <v>0</v>
      </c>
      <c r="N1367" t="s">
        <v>1970</v>
      </c>
      <c r="O1367" t="s">
        <v>545</v>
      </c>
      <c r="P1367" t="s">
        <v>458</v>
      </c>
      <c r="R1367">
        <v>0</v>
      </c>
      <c r="S1367" t="s">
        <v>459</v>
      </c>
      <c r="T1367" t="s">
        <v>458</v>
      </c>
      <c r="U1367" t="s">
        <v>460</v>
      </c>
      <c r="V1367" t="s">
        <v>458</v>
      </c>
    </row>
    <row r="1368" spans="1:22" x14ac:dyDescent="0.2">
      <c r="A1368" s="102">
        <v>43367</v>
      </c>
      <c r="B1368" t="s">
        <v>1957</v>
      </c>
      <c r="C1368" t="s">
        <v>541</v>
      </c>
      <c r="D1368" s="58">
        <v>6004.1</v>
      </c>
      <c r="E1368" t="s">
        <v>452</v>
      </c>
      <c r="F1368">
        <v>3013</v>
      </c>
      <c r="G1368" t="s">
        <v>676</v>
      </c>
      <c r="H1368">
        <v>52</v>
      </c>
      <c r="I1368">
        <v>275</v>
      </c>
      <c r="J1368" t="s">
        <v>1958</v>
      </c>
      <c r="K1368" t="s">
        <v>455</v>
      </c>
      <c r="L1368" s="103">
        <v>99460</v>
      </c>
      <c r="M1368">
        <v>0</v>
      </c>
      <c r="N1368" t="s">
        <v>1971</v>
      </c>
      <c r="O1368" t="s">
        <v>545</v>
      </c>
      <c r="P1368" t="s">
        <v>458</v>
      </c>
      <c r="R1368">
        <v>0</v>
      </c>
      <c r="S1368" t="s">
        <v>459</v>
      </c>
      <c r="T1368" t="s">
        <v>458</v>
      </c>
      <c r="U1368" t="s">
        <v>460</v>
      </c>
      <c r="V1368" t="s">
        <v>458</v>
      </c>
    </row>
    <row r="1369" spans="1:22" x14ac:dyDescent="0.2">
      <c r="A1369" s="102">
        <v>43367</v>
      </c>
      <c r="B1369" t="s">
        <v>1957</v>
      </c>
      <c r="C1369" t="s">
        <v>541</v>
      </c>
      <c r="D1369" s="58">
        <v>6004.1</v>
      </c>
      <c r="E1369" t="s">
        <v>452</v>
      </c>
      <c r="F1369">
        <v>3012</v>
      </c>
      <c r="G1369" t="s">
        <v>603</v>
      </c>
      <c r="H1369">
        <v>53.5</v>
      </c>
      <c r="I1369">
        <v>275</v>
      </c>
      <c r="J1369" t="s">
        <v>1958</v>
      </c>
      <c r="K1369" t="s">
        <v>455</v>
      </c>
      <c r="L1369" s="103">
        <v>109895</v>
      </c>
      <c r="M1369">
        <v>0</v>
      </c>
      <c r="N1369" t="s">
        <v>1972</v>
      </c>
      <c r="O1369" t="s">
        <v>545</v>
      </c>
      <c r="P1369" t="s">
        <v>458</v>
      </c>
      <c r="R1369">
        <v>0</v>
      </c>
      <c r="S1369" t="s">
        <v>459</v>
      </c>
      <c r="T1369" t="s">
        <v>458</v>
      </c>
      <c r="U1369" t="s">
        <v>460</v>
      </c>
      <c r="V1369" t="s">
        <v>458</v>
      </c>
    </row>
    <row r="1370" spans="1:22" x14ac:dyDescent="0.2">
      <c r="A1370" s="102">
        <v>43367</v>
      </c>
      <c r="B1370" t="s">
        <v>1957</v>
      </c>
      <c r="C1370" t="s">
        <v>541</v>
      </c>
      <c r="D1370" s="58">
        <v>6004.1</v>
      </c>
      <c r="E1370" t="s">
        <v>452</v>
      </c>
      <c r="F1370">
        <v>3004</v>
      </c>
      <c r="G1370" t="s">
        <v>631</v>
      </c>
      <c r="H1370">
        <v>53.5</v>
      </c>
      <c r="I1370">
        <v>275</v>
      </c>
      <c r="J1370" t="s">
        <v>1958</v>
      </c>
      <c r="K1370" t="s">
        <v>455</v>
      </c>
      <c r="L1370" s="103">
        <v>150581</v>
      </c>
      <c r="M1370">
        <v>0</v>
      </c>
      <c r="N1370" t="s">
        <v>1973</v>
      </c>
      <c r="O1370" t="s">
        <v>545</v>
      </c>
      <c r="P1370" t="s">
        <v>458</v>
      </c>
      <c r="R1370">
        <v>0</v>
      </c>
      <c r="S1370" t="s">
        <v>459</v>
      </c>
      <c r="T1370" t="s">
        <v>458</v>
      </c>
      <c r="U1370" t="s">
        <v>460</v>
      </c>
      <c r="V1370" t="s">
        <v>458</v>
      </c>
    </row>
    <row r="1371" spans="1:22" x14ac:dyDescent="0.2">
      <c r="A1371" s="102">
        <v>43374</v>
      </c>
      <c r="B1371" t="s">
        <v>1957</v>
      </c>
      <c r="C1371" t="s">
        <v>541</v>
      </c>
      <c r="D1371" s="58">
        <v>6004.1</v>
      </c>
      <c r="E1371" t="s">
        <v>452</v>
      </c>
      <c r="F1371">
        <v>3012</v>
      </c>
      <c r="G1371" t="s">
        <v>603</v>
      </c>
      <c r="H1371">
        <v>12</v>
      </c>
      <c r="I1371">
        <v>275</v>
      </c>
      <c r="J1371" t="s">
        <v>1958</v>
      </c>
      <c r="K1371" t="s">
        <v>455</v>
      </c>
      <c r="L1371" s="103">
        <v>109895</v>
      </c>
      <c r="M1371">
        <v>0</v>
      </c>
      <c r="N1371" t="s">
        <v>1974</v>
      </c>
      <c r="O1371" t="s">
        <v>545</v>
      </c>
      <c r="P1371" t="s">
        <v>458</v>
      </c>
      <c r="R1371">
        <v>0</v>
      </c>
      <c r="S1371" t="s">
        <v>459</v>
      </c>
      <c r="T1371" t="s">
        <v>458</v>
      </c>
      <c r="U1371" t="s">
        <v>460</v>
      </c>
      <c r="V1371" t="s">
        <v>458</v>
      </c>
    </row>
    <row r="1372" spans="1:22" x14ac:dyDescent="0.2">
      <c r="A1372" s="102">
        <v>43374</v>
      </c>
      <c r="B1372" t="s">
        <v>1957</v>
      </c>
      <c r="C1372" t="s">
        <v>541</v>
      </c>
      <c r="D1372" s="58">
        <v>6004.1</v>
      </c>
      <c r="E1372" t="s">
        <v>452</v>
      </c>
      <c r="F1372">
        <v>3004</v>
      </c>
      <c r="G1372" t="s">
        <v>631</v>
      </c>
      <c r="H1372">
        <v>16</v>
      </c>
      <c r="I1372">
        <v>275</v>
      </c>
      <c r="J1372" t="s">
        <v>1958</v>
      </c>
      <c r="K1372" t="s">
        <v>455</v>
      </c>
      <c r="L1372" s="103">
        <v>150581</v>
      </c>
      <c r="M1372">
        <v>0</v>
      </c>
      <c r="N1372" t="s">
        <v>1975</v>
      </c>
      <c r="O1372" t="s">
        <v>545</v>
      </c>
      <c r="P1372" t="s">
        <v>458</v>
      </c>
      <c r="R1372">
        <v>0</v>
      </c>
      <c r="S1372" t="s">
        <v>459</v>
      </c>
      <c r="T1372" t="s">
        <v>458</v>
      </c>
      <c r="U1372" t="s">
        <v>460</v>
      </c>
      <c r="V1372" t="s">
        <v>458</v>
      </c>
    </row>
    <row r="1373" spans="1:22" x14ac:dyDescent="0.2">
      <c r="A1373" s="102">
        <v>43381</v>
      </c>
      <c r="B1373" t="s">
        <v>1957</v>
      </c>
      <c r="C1373" t="s">
        <v>541</v>
      </c>
      <c r="D1373" s="58">
        <v>6004.1</v>
      </c>
      <c r="E1373" t="s">
        <v>452</v>
      </c>
      <c r="F1373">
        <v>3012</v>
      </c>
      <c r="G1373" t="s">
        <v>603</v>
      </c>
      <c r="H1373">
        <v>2</v>
      </c>
      <c r="I1373">
        <v>275</v>
      </c>
      <c r="J1373" t="s">
        <v>1958</v>
      </c>
      <c r="K1373" t="s">
        <v>455</v>
      </c>
      <c r="L1373" s="103">
        <v>109895</v>
      </c>
      <c r="M1373">
        <v>0</v>
      </c>
      <c r="N1373" t="s">
        <v>1976</v>
      </c>
      <c r="O1373" t="s">
        <v>545</v>
      </c>
      <c r="P1373" t="s">
        <v>458</v>
      </c>
      <c r="R1373">
        <v>0</v>
      </c>
      <c r="S1373" t="s">
        <v>459</v>
      </c>
      <c r="T1373" t="s">
        <v>458</v>
      </c>
      <c r="U1373" t="s">
        <v>460</v>
      </c>
      <c r="V1373" t="s">
        <v>458</v>
      </c>
    </row>
    <row r="1374" spans="1:22" x14ac:dyDescent="0.2">
      <c r="A1374" s="102">
        <v>43381</v>
      </c>
      <c r="B1374" t="s">
        <v>1957</v>
      </c>
      <c r="C1374" t="s">
        <v>541</v>
      </c>
      <c r="D1374" s="58">
        <v>6004.1</v>
      </c>
      <c r="E1374" t="s">
        <v>452</v>
      </c>
      <c r="F1374">
        <v>3004</v>
      </c>
      <c r="G1374" t="s">
        <v>631</v>
      </c>
      <c r="H1374">
        <v>29.5</v>
      </c>
      <c r="I1374">
        <v>275</v>
      </c>
      <c r="J1374" t="s">
        <v>1958</v>
      </c>
      <c r="K1374" t="s">
        <v>455</v>
      </c>
      <c r="L1374" s="103">
        <v>150581</v>
      </c>
      <c r="M1374">
        <v>0</v>
      </c>
      <c r="N1374" t="s">
        <v>1977</v>
      </c>
      <c r="O1374" t="s">
        <v>545</v>
      </c>
      <c r="P1374" t="s">
        <v>458</v>
      </c>
      <c r="R1374">
        <v>0</v>
      </c>
      <c r="S1374" t="s">
        <v>459</v>
      </c>
      <c r="T1374" t="s">
        <v>458</v>
      </c>
      <c r="U1374" t="s">
        <v>460</v>
      </c>
      <c r="V1374" t="s">
        <v>458</v>
      </c>
    </row>
    <row r="1375" spans="1:22" x14ac:dyDescent="0.2">
      <c r="A1375" s="102">
        <v>43388</v>
      </c>
      <c r="B1375" t="s">
        <v>1957</v>
      </c>
      <c r="C1375" t="s">
        <v>541</v>
      </c>
      <c r="D1375" s="58">
        <v>6004.1</v>
      </c>
      <c r="E1375" t="s">
        <v>452</v>
      </c>
      <c r="F1375">
        <v>3004</v>
      </c>
      <c r="G1375" t="s">
        <v>631</v>
      </c>
      <c r="H1375">
        <v>16</v>
      </c>
      <c r="I1375">
        <v>275</v>
      </c>
      <c r="J1375" t="s">
        <v>1958</v>
      </c>
      <c r="K1375" t="s">
        <v>455</v>
      </c>
      <c r="L1375" s="103">
        <v>150581</v>
      </c>
      <c r="M1375">
        <v>0</v>
      </c>
      <c r="N1375" t="s">
        <v>1978</v>
      </c>
      <c r="O1375" t="s">
        <v>545</v>
      </c>
      <c r="P1375" t="s">
        <v>458</v>
      </c>
      <c r="R1375">
        <v>0</v>
      </c>
      <c r="S1375" t="s">
        <v>459</v>
      </c>
      <c r="T1375" t="s">
        <v>458</v>
      </c>
      <c r="U1375" t="s">
        <v>460</v>
      </c>
      <c r="V1375" t="s">
        <v>458</v>
      </c>
    </row>
    <row r="1376" spans="1:22" x14ac:dyDescent="0.2">
      <c r="A1376" s="102">
        <v>43388</v>
      </c>
      <c r="B1376" t="s">
        <v>1957</v>
      </c>
      <c r="C1376" t="s">
        <v>541</v>
      </c>
      <c r="D1376" s="58">
        <v>6004.1</v>
      </c>
      <c r="E1376" t="s">
        <v>452</v>
      </c>
      <c r="F1376">
        <v>3013</v>
      </c>
      <c r="G1376" t="s">
        <v>676</v>
      </c>
      <c r="H1376">
        <v>16</v>
      </c>
      <c r="I1376">
        <v>275</v>
      </c>
      <c r="J1376" t="s">
        <v>1958</v>
      </c>
      <c r="K1376" t="s">
        <v>455</v>
      </c>
      <c r="L1376" s="103">
        <v>99460</v>
      </c>
      <c r="M1376">
        <v>0</v>
      </c>
      <c r="N1376" t="s">
        <v>1979</v>
      </c>
      <c r="O1376" t="s">
        <v>545</v>
      </c>
      <c r="P1376" t="s">
        <v>458</v>
      </c>
      <c r="R1376">
        <v>0</v>
      </c>
      <c r="S1376" t="s">
        <v>459</v>
      </c>
      <c r="T1376" t="s">
        <v>458</v>
      </c>
      <c r="U1376" t="s">
        <v>460</v>
      </c>
      <c r="V1376" t="s">
        <v>458</v>
      </c>
    </row>
    <row r="1377" spans="1:22" x14ac:dyDescent="0.2">
      <c r="A1377" s="102">
        <v>43405</v>
      </c>
      <c r="B1377" t="s">
        <v>1957</v>
      </c>
      <c r="C1377" t="s">
        <v>541</v>
      </c>
      <c r="D1377" s="58">
        <v>6004.1</v>
      </c>
      <c r="E1377" t="s">
        <v>452</v>
      </c>
      <c r="F1377">
        <v>3004</v>
      </c>
      <c r="G1377" t="s">
        <v>631</v>
      </c>
      <c r="H1377">
        <v>4</v>
      </c>
      <c r="I1377">
        <v>289</v>
      </c>
      <c r="J1377" t="s">
        <v>1980</v>
      </c>
      <c r="K1377" t="s">
        <v>290</v>
      </c>
      <c r="L1377" s="103">
        <v>237280</v>
      </c>
      <c r="M1377">
        <v>0</v>
      </c>
      <c r="N1377" t="s">
        <v>1981</v>
      </c>
      <c r="O1377" t="s">
        <v>1390</v>
      </c>
      <c r="P1377" t="s">
        <v>458</v>
      </c>
      <c r="R1377">
        <v>0</v>
      </c>
      <c r="S1377" t="s">
        <v>459</v>
      </c>
      <c r="T1377" t="s">
        <v>458</v>
      </c>
      <c r="U1377" t="s">
        <v>460</v>
      </c>
      <c r="V1377" t="s">
        <v>458</v>
      </c>
    </row>
    <row r="1378" spans="1:22" x14ac:dyDescent="0.2">
      <c r="A1378" s="102">
        <v>43418</v>
      </c>
      <c r="B1378" t="s">
        <v>1957</v>
      </c>
      <c r="C1378" t="s">
        <v>541</v>
      </c>
      <c r="D1378" s="58">
        <v>6004.1</v>
      </c>
      <c r="E1378" t="s">
        <v>452</v>
      </c>
      <c r="F1378">
        <v>3004</v>
      </c>
      <c r="G1378" t="s">
        <v>631</v>
      </c>
      <c r="H1378">
        <v>4</v>
      </c>
      <c r="I1378">
        <v>289</v>
      </c>
      <c r="J1378" t="s">
        <v>1980</v>
      </c>
      <c r="K1378" t="s">
        <v>290</v>
      </c>
      <c r="L1378" s="103">
        <v>237280</v>
      </c>
      <c r="M1378">
        <v>0</v>
      </c>
      <c r="N1378" t="s">
        <v>1982</v>
      </c>
      <c r="O1378" t="s">
        <v>1390</v>
      </c>
      <c r="P1378" t="s">
        <v>458</v>
      </c>
      <c r="R1378">
        <v>0</v>
      </c>
      <c r="S1378" t="s">
        <v>459</v>
      </c>
      <c r="T1378" t="s">
        <v>458</v>
      </c>
      <c r="U1378" t="s">
        <v>460</v>
      </c>
      <c r="V1378" t="s">
        <v>458</v>
      </c>
    </row>
    <row r="1379" spans="1:22" x14ac:dyDescent="0.2">
      <c r="A1379" s="102">
        <v>43419</v>
      </c>
      <c r="B1379" t="s">
        <v>1957</v>
      </c>
      <c r="C1379" t="s">
        <v>541</v>
      </c>
      <c r="D1379" s="58">
        <v>6004.1</v>
      </c>
      <c r="E1379" t="s">
        <v>452</v>
      </c>
      <c r="F1379">
        <v>3004</v>
      </c>
      <c r="G1379" t="s">
        <v>631</v>
      </c>
      <c r="H1379">
        <v>4</v>
      </c>
      <c r="I1379">
        <v>289</v>
      </c>
      <c r="J1379" t="s">
        <v>1980</v>
      </c>
      <c r="K1379" t="s">
        <v>290</v>
      </c>
      <c r="L1379" s="103">
        <v>237280</v>
      </c>
      <c r="M1379">
        <v>0</v>
      </c>
      <c r="N1379" t="s">
        <v>1983</v>
      </c>
      <c r="O1379" t="s">
        <v>1390</v>
      </c>
      <c r="P1379" t="s">
        <v>458</v>
      </c>
      <c r="R1379">
        <v>0</v>
      </c>
      <c r="S1379" t="s">
        <v>459</v>
      </c>
      <c r="T1379" t="s">
        <v>458</v>
      </c>
      <c r="U1379" t="s">
        <v>460</v>
      </c>
      <c r="V1379" t="s">
        <v>458</v>
      </c>
    </row>
    <row r="1380" spans="1:22" x14ac:dyDescent="0.2">
      <c r="A1380" s="102">
        <v>43448</v>
      </c>
      <c r="B1380" t="s">
        <v>1984</v>
      </c>
      <c r="C1380" t="s">
        <v>541</v>
      </c>
      <c r="D1380" s="58">
        <v>6006.1</v>
      </c>
      <c r="E1380" t="s">
        <v>452</v>
      </c>
      <c r="F1380">
        <v>3002</v>
      </c>
      <c r="G1380" t="s">
        <v>731</v>
      </c>
      <c r="H1380">
        <v>2</v>
      </c>
      <c r="I1380">
        <v>310</v>
      </c>
      <c r="J1380" t="s">
        <v>890</v>
      </c>
      <c r="K1380" t="s">
        <v>455</v>
      </c>
      <c r="L1380" s="103">
        <v>245363</v>
      </c>
      <c r="M1380" s="103">
        <v>317546</v>
      </c>
      <c r="N1380" t="s">
        <v>1985</v>
      </c>
      <c r="O1380" t="s">
        <v>1139</v>
      </c>
      <c r="P1380" t="s">
        <v>458</v>
      </c>
      <c r="R1380" s="103">
        <v>635092</v>
      </c>
      <c r="S1380" t="s">
        <v>459</v>
      </c>
      <c r="T1380" t="s">
        <v>458</v>
      </c>
      <c r="U1380" t="s">
        <v>682</v>
      </c>
      <c r="V1380" t="s">
        <v>458</v>
      </c>
    </row>
    <row r="1381" spans="1:22" x14ac:dyDescent="0.2">
      <c r="A1381" s="102">
        <v>43451</v>
      </c>
      <c r="B1381" t="s">
        <v>1984</v>
      </c>
      <c r="C1381" t="s">
        <v>541</v>
      </c>
      <c r="D1381" s="58">
        <v>6006.1</v>
      </c>
      <c r="E1381" t="s">
        <v>452</v>
      </c>
      <c r="F1381">
        <v>3001</v>
      </c>
      <c r="G1381" t="s">
        <v>462</v>
      </c>
      <c r="H1381">
        <v>2</v>
      </c>
      <c r="I1381">
        <v>310</v>
      </c>
      <c r="J1381" t="s">
        <v>890</v>
      </c>
      <c r="K1381" t="s">
        <v>455</v>
      </c>
      <c r="L1381" s="103">
        <v>377842</v>
      </c>
      <c r="M1381" s="103">
        <v>477231</v>
      </c>
      <c r="N1381" t="s">
        <v>1986</v>
      </c>
      <c r="O1381" t="s">
        <v>1875</v>
      </c>
      <c r="P1381" t="s">
        <v>458</v>
      </c>
      <c r="R1381" s="103">
        <v>954462</v>
      </c>
      <c r="S1381" t="s">
        <v>459</v>
      </c>
      <c r="T1381" t="s">
        <v>458</v>
      </c>
      <c r="U1381" t="s">
        <v>682</v>
      </c>
      <c r="V1381" t="s">
        <v>458</v>
      </c>
    </row>
    <row r="1382" spans="1:22" x14ac:dyDescent="0.2">
      <c r="A1382" s="102">
        <v>43451</v>
      </c>
      <c r="B1382" t="s">
        <v>1984</v>
      </c>
      <c r="C1382" t="s">
        <v>541</v>
      </c>
      <c r="D1382" s="58">
        <v>6006.1</v>
      </c>
      <c r="E1382" t="s">
        <v>452</v>
      </c>
      <c r="F1382">
        <v>3002</v>
      </c>
      <c r="G1382" t="s">
        <v>731</v>
      </c>
      <c r="H1382">
        <v>8</v>
      </c>
      <c r="I1382">
        <v>310</v>
      </c>
      <c r="J1382" t="s">
        <v>890</v>
      </c>
      <c r="K1382" t="s">
        <v>455</v>
      </c>
      <c r="L1382" s="103">
        <v>245363</v>
      </c>
      <c r="M1382" s="103">
        <v>317546</v>
      </c>
      <c r="N1382" t="s">
        <v>1987</v>
      </c>
      <c r="O1382" t="s">
        <v>1988</v>
      </c>
      <c r="P1382" t="s">
        <v>458</v>
      </c>
      <c r="R1382" s="103">
        <v>2540368</v>
      </c>
      <c r="S1382" t="s">
        <v>459</v>
      </c>
      <c r="T1382" t="s">
        <v>458</v>
      </c>
      <c r="U1382" t="s">
        <v>682</v>
      </c>
      <c r="V1382" t="s">
        <v>458</v>
      </c>
    </row>
    <row r="1383" spans="1:22" x14ac:dyDescent="0.2">
      <c r="A1383" s="102">
        <v>43452</v>
      </c>
      <c r="B1383" t="s">
        <v>1984</v>
      </c>
      <c r="C1383" t="s">
        <v>541</v>
      </c>
      <c r="D1383" s="58">
        <v>6006.1</v>
      </c>
      <c r="E1383" t="s">
        <v>452</v>
      </c>
      <c r="F1383">
        <v>3002</v>
      </c>
      <c r="G1383" t="s">
        <v>731</v>
      </c>
      <c r="H1383">
        <v>8</v>
      </c>
      <c r="I1383">
        <v>310</v>
      </c>
      <c r="J1383" t="s">
        <v>890</v>
      </c>
      <c r="K1383" t="s">
        <v>455</v>
      </c>
      <c r="L1383" s="103">
        <v>245363</v>
      </c>
      <c r="M1383" s="103">
        <v>317546</v>
      </c>
      <c r="N1383" t="s">
        <v>1989</v>
      </c>
      <c r="O1383" t="s">
        <v>1988</v>
      </c>
      <c r="P1383" t="s">
        <v>458</v>
      </c>
      <c r="R1383" s="103">
        <v>2540368</v>
      </c>
      <c r="S1383" t="s">
        <v>459</v>
      </c>
      <c r="T1383" t="s">
        <v>458</v>
      </c>
      <c r="U1383" t="s">
        <v>682</v>
      </c>
      <c r="V1383" t="s">
        <v>458</v>
      </c>
    </row>
    <row r="1384" spans="1:22" x14ac:dyDescent="0.2">
      <c r="A1384" s="102">
        <v>43452</v>
      </c>
      <c r="B1384" t="s">
        <v>1984</v>
      </c>
      <c r="C1384" t="s">
        <v>541</v>
      </c>
      <c r="D1384" s="58">
        <v>6006.1</v>
      </c>
      <c r="E1384" t="s">
        <v>452</v>
      </c>
      <c r="F1384">
        <v>3003</v>
      </c>
      <c r="G1384" t="s">
        <v>474</v>
      </c>
      <c r="H1384">
        <v>8</v>
      </c>
      <c r="I1384">
        <v>310</v>
      </c>
      <c r="J1384" t="s">
        <v>890</v>
      </c>
      <c r="K1384" t="s">
        <v>455</v>
      </c>
      <c r="L1384" s="103">
        <v>253910</v>
      </c>
      <c r="M1384" s="103">
        <v>335046</v>
      </c>
      <c r="N1384" t="s">
        <v>1990</v>
      </c>
      <c r="O1384" t="s">
        <v>1991</v>
      </c>
      <c r="P1384" t="s">
        <v>458</v>
      </c>
      <c r="R1384" s="103">
        <v>2680368</v>
      </c>
      <c r="S1384" t="s">
        <v>459</v>
      </c>
      <c r="T1384" t="s">
        <v>458</v>
      </c>
      <c r="U1384" t="s">
        <v>682</v>
      </c>
      <c r="V1384" t="s">
        <v>458</v>
      </c>
    </row>
    <row r="1385" spans="1:22" x14ac:dyDescent="0.2">
      <c r="A1385" s="102">
        <v>43453</v>
      </c>
      <c r="B1385" t="s">
        <v>1984</v>
      </c>
      <c r="C1385" t="s">
        <v>541</v>
      </c>
      <c r="D1385" s="58">
        <v>6006.1</v>
      </c>
      <c r="E1385" t="s">
        <v>452</v>
      </c>
      <c r="F1385">
        <v>3007</v>
      </c>
      <c r="G1385" t="s">
        <v>605</v>
      </c>
      <c r="H1385">
        <v>7</v>
      </c>
      <c r="I1385">
        <v>310</v>
      </c>
      <c r="J1385" t="s">
        <v>890</v>
      </c>
      <c r="K1385" t="s">
        <v>455</v>
      </c>
      <c r="L1385" s="103">
        <v>215124</v>
      </c>
      <c r="M1385" s="103">
        <v>270662</v>
      </c>
      <c r="N1385" t="s">
        <v>1992</v>
      </c>
      <c r="O1385" t="s">
        <v>1357</v>
      </c>
      <c r="P1385" t="s">
        <v>458</v>
      </c>
      <c r="R1385" s="103">
        <v>1894634</v>
      </c>
      <c r="S1385" t="s">
        <v>459</v>
      </c>
      <c r="T1385" t="s">
        <v>458</v>
      </c>
      <c r="U1385" t="s">
        <v>682</v>
      </c>
      <c r="V1385" t="s">
        <v>458</v>
      </c>
    </row>
    <row r="1386" spans="1:22" x14ac:dyDescent="0.2">
      <c r="A1386" s="102">
        <v>43453</v>
      </c>
      <c r="B1386" t="s">
        <v>1984</v>
      </c>
      <c r="C1386" t="s">
        <v>541</v>
      </c>
      <c r="D1386" s="58">
        <v>6006.1</v>
      </c>
      <c r="E1386" t="s">
        <v>452</v>
      </c>
      <c r="F1386">
        <v>3002</v>
      </c>
      <c r="G1386" t="s">
        <v>731</v>
      </c>
      <c r="H1386">
        <v>8</v>
      </c>
      <c r="I1386">
        <v>310</v>
      </c>
      <c r="J1386" t="s">
        <v>890</v>
      </c>
      <c r="K1386" t="s">
        <v>455</v>
      </c>
      <c r="L1386" s="103">
        <v>245363</v>
      </c>
      <c r="M1386" s="103">
        <v>317546</v>
      </c>
      <c r="N1386" t="s">
        <v>1993</v>
      </c>
      <c r="O1386" t="s">
        <v>1988</v>
      </c>
      <c r="P1386" t="s">
        <v>458</v>
      </c>
      <c r="R1386" s="103">
        <v>2540368</v>
      </c>
      <c r="S1386" t="s">
        <v>459</v>
      </c>
      <c r="T1386" t="s">
        <v>458</v>
      </c>
      <c r="U1386" t="s">
        <v>682</v>
      </c>
      <c r="V1386" t="s">
        <v>458</v>
      </c>
    </row>
    <row r="1387" spans="1:22" x14ac:dyDescent="0.2">
      <c r="A1387" s="102">
        <v>43453</v>
      </c>
      <c r="B1387" t="s">
        <v>1984</v>
      </c>
      <c r="C1387" t="s">
        <v>541</v>
      </c>
      <c r="D1387" s="58">
        <v>6006.1</v>
      </c>
      <c r="E1387" t="s">
        <v>452</v>
      </c>
      <c r="F1387">
        <v>3003</v>
      </c>
      <c r="G1387" t="s">
        <v>474</v>
      </c>
      <c r="H1387">
        <v>7</v>
      </c>
      <c r="I1387">
        <v>310</v>
      </c>
      <c r="J1387" t="s">
        <v>890</v>
      </c>
      <c r="K1387" t="s">
        <v>455</v>
      </c>
      <c r="L1387" s="103">
        <v>253910</v>
      </c>
      <c r="M1387" s="103">
        <v>335046</v>
      </c>
      <c r="N1387" t="s">
        <v>1994</v>
      </c>
      <c r="O1387" t="s">
        <v>1991</v>
      </c>
      <c r="P1387" t="s">
        <v>458</v>
      </c>
      <c r="R1387" s="103">
        <v>2345322</v>
      </c>
      <c r="S1387" t="s">
        <v>459</v>
      </c>
      <c r="T1387" t="s">
        <v>458</v>
      </c>
      <c r="U1387" t="s">
        <v>682</v>
      </c>
      <c r="V1387" t="s">
        <v>458</v>
      </c>
    </row>
    <row r="1388" spans="1:22" x14ac:dyDescent="0.2">
      <c r="A1388" s="102">
        <v>43453</v>
      </c>
      <c r="B1388" t="s">
        <v>1984</v>
      </c>
      <c r="C1388" t="s">
        <v>541</v>
      </c>
      <c r="D1388" s="58">
        <v>6006.1</v>
      </c>
      <c r="E1388" t="s">
        <v>452</v>
      </c>
      <c r="F1388">
        <v>3012</v>
      </c>
      <c r="G1388" t="s">
        <v>603</v>
      </c>
      <c r="H1388">
        <v>8</v>
      </c>
      <c r="I1388">
        <v>310</v>
      </c>
      <c r="J1388" t="s">
        <v>890</v>
      </c>
      <c r="K1388" t="s">
        <v>455</v>
      </c>
      <c r="L1388" s="103">
        <v>186051</v>
      </c>
      <c r="M1388" s="103">
        <v>233059</v>
      </c>
      <c r="N1388" t="s">
        <v>1995</v>
      </c>
      <c r="O1388" t="s">
        <v>1460</v>
      </c>
      <c r="P1388" t="s">
        <v>458</v>
      </c>
      <c r="R1388" s="103">
        <v>1864472</v>
      </c>
      <c r="S1388" t="s">
        <v>459</v>
      </c>
      <c r="T1388" t="s">
        <v>458</v>
      </c>
      <c r="U1388" t="s">
        <v>682</v>
      </c>
      <c r="V1388" t="s">
        <v>458</v>
      </c>
    </row>
    <row r="1389" spans="1:22" x14ac:dyDescent="0.2">
      <c r="A1389" s="102">
        <v>43454</v>
      </c>
      <c r="B1389" t="s">
        <v>1984</v>
      </c>
      <c r="C1389" t="s">
        <v>541</v>
      </c>
      <c r="D1389" s="58">
        <v>6006.1</v>
      </c>
      <c r="E1389" t="s">
        <v>452</v>
      </c>
      <c r="F1389">
        <v>3007</v>
      </c>
      <c r="G1389" t="s">
        <v>605</v>
      </c>
      <c r="H1389">
        <v>4</v>
      </c>
      <c r="I1389">
        <v>310</v>
      </c>
      <c r="J1389" t="s">
        <v>890</v>
      </c>
      <c r="K1389" t="s">
        <v>455</v>
      </c>
      <c r="L1389" s="103">
        <v>215124</v>
      </c>
      <c r="M1389" s="103">
        <v>270662</v>
      </c>
      <c r="N1389" t="s">
        <v>1996</v>
      </c>
      <c r="O1389" t="s">
        <v>1357</v>
      </c>
      <c r="P1389" t="s">
        <v>458</v>
      </c>
      <c r="R1389" s="103">
        <v>1082648</v>
      </c>
      <c r="S1389" t="s">
        <v>459</v>
      </c>
      <c r="T1389" t="s">
        <v>458</v>
      </c>
      <c r="U1389" t="s">
        <v>682</v>
      </c>
      <c r="V1389" t="s">
        <v>458</v>
      </c>
    </row>
    <row r="1390" spans="1:22" x14ac:dyDescent="0.2">
      <c r="A1390" s="102">
        <v>43454</v>
      </c>
      <c r="B1390" t="s">
        <v>1984</v>
      </c>
      <c r="C1390" t="s">
        <v>541</v>
      </c>
      <c r="D1390" s="58">
        <v>6006.1</v>
      </c>
      <c r="E1390" t="s">
        <v>452</v>
      </c>
      <c r="F1390">
        <v>3002</v>
      </c>
      <c r="G1390" t="s">
        <v>731</v>
      </c>
      <c r="H1390">
        <v>8</v>
      </c>
      <c r="I1390">
        <v>310</v>
      </c>
      <c r="J1390" t="s">
        <v>890</v>
      </c>
      <c r="K1390" t="s">
        <v>455</v>
      </c>
      <c r="L1390" s="103">
        <v>245363</v>
      </c>
      <c r="M1390" s="103">
        <v>317546</v>
      </c>
      <c r="N1390" t="s">
        <v>1997</v>
      </c>
      <c r="O1390" t="s">
        <v>1988</v>
      </c>
      <c r="P1390" t="s">
        <v>458</v>
      </c>
      <c r="R1390" s="103">
        <v>2540368</v>
      </c>
      <c r="S1390" t="s">
        <v>459</v>
      </c>
      <c r="T1390" t="s">
        <v>458</v>
      </c>
      <c r="U1390" t="s">
        <v>682</v>
      </c>
      <c r="V1390" t="s">
        <v>458</v>
      </c>
    </row>
    <row r="1391" spans="1:22" x14ac:dyDescent="0.2">
      <c r="A1391" s="102">
        <v>43454</v>
      </c>
      <c r="B1391" t="s">
        <v>1984</v>
      </c>
      <c r="C1391" t="s">
        <v>541</v>
      </c>
      <c r="D1391" s="58">
        <v>6006.1</v>
      </c>
      <c r="E1391" t="s">
        <v>452</v>
      </c>
      <c r="F1391">
        <v>3004</v>
      </c>
      <c r="G1391" t="s">
        <v>631</v>
      </c>
      <c r="H1391">
        <v>8</v>
      </c>
      <c r="I1391">
        <v>310</v>
      </c>
      <c r="J1391" t="s">
        <v>890</v>
      </c>
      <c r="K1391" t="s">
        <v>455</v>
      </c>
      <c r="L1391" s="103">
        <v>226737</v>
      </c>
      <c r="M1391" s="103">
        <v>284736</v>
      </c>
      <c r="N1391" t="s">
        <v>1998</v>
      </c>
      <c r="O1391" t="s">
        <v>695</v>
      </c>
      <c r="P1391" t="s">
        <v>458</v>
      </c>
      <c r="R1391" s="103">
        <v>2277888</v>
      </c>
      <c r="S1391" t="s">
        <v>459</v>
      </c>
      <c r="T1391" t="s">
        <v>458</v>
      </c>
      <c r="U1391" t="s">
        <v>682</v>
      </c>
      <c r="V1391" t="s">
        <v>458</v>
      </c>
    </row>
    <row r="1392" spans="1:22" x14ac:dyDescent="0.2">
      <c r="A1392" s="102">
        <v>43454</v>
      </c>
      <c r="B1392" t="s">
        <v>1984</v>
      </c>
      <c r="C1392" t="s">
        <v>541</v>
      </c>
      <c r="D1392" s="58">
        <v>6006.1</v>
      </c>
      <c r="E1392" t="s">
        <v>452</v>
      </c>
      <c r="F1392">
        <v>3011</v>
      </c>
      <c r="G1392" t="s">
        <v>487</v>
      </c>
      <c r="H1392">
        <v>8</v>
      </c>
      <c r="I1392">
        <v>310</v>
      </c>
      <c r="J1392" t="s">
        <v>890</v>
      </c>
      <c r="K1392" t="s">
        <v>455</v>
      </c>
      <c r="L1392" s="103">
        <v>191215</v>
      </c>
      <c r="M1392" s="103">
        <v>238489</v>
      </c>
      <c r="N1392" t="s">
        <v>1999</v>
      </c>
      <c r="O1392" t="s">
        <v>1882</v>
      </c>
      <c r="P1392" t="s">
        <v>458</v>
      </c>
      <c r="R1392" s="103">
        <v>1907912</v>
      </c>
      <c r="S1392" t="s">
        <v>459</v>
      </c>
      <c r="T1392" t="s">
        <v>458</v>
      </c>
      <c r="U1392" t="s">
        <v>682</v>
      </c>
      <c r="V1392" t="s">
        <v>458</v>
      </c>
    </row>
    <row r="1393" spans="1:22" x14ac:dyDescent="0.2">
      <c r="A1393" s="102">
        <v>43454</v>
      </c>
      <c r="B1393" t="s">
        <v>1984</v>
      </c>
      <c r="C1393" t="s">
        <v>541</v>
      </c>
      <c r="D1393" s="58">
        <v>6006.1</v>
      </c>
      <c r="E1393" t="s">
        <v>452</v>
      </c>
      <c r="F1393">
        <v>3012</v>
      </c>
      <c r="G1393" t="s">
        <v>603</v>
      </c>
      <c r="H1393">
        <v>8</v>
      </c>
      <c r="I1393">
        <v>310</v>
      </c>
      <c r="J1393" t="s">
        <v>890</v>
      </c>
      <c r="K1393" t="s">
        <v>455</v>
      </c>
      <c r="L1393" s="103">
        <v>186051</v>
      </c>
      <c r="M1393" s="103">
        <v>233059</v>
      </c>
      <c r="N1393" t="s">
        <v>2000</v>
      </c>
      <c r="O1393" t="s">
        <v>1460</v>
      </c>
      <c r="P1393" t="s">
        <v>458</v>
      </c>
      <c r="R1393" s="103">
        <v>1864472</v>
      </c>
      <c r="S1393" t="s">
        <v>459</v>
      </c>
      <c r="T1393" t="s">
        <v>458</v>
      </c>
      <c r="U1393" t="s">
        <v>682</v>
      </c>
      <c r="V1393" t="s">
        <v>458</v>
      </c>
    </row>
    <row r="1394" spans="1:22" x14ac:dyDescent="0.2">
      <c r="A1394" s="102">
        <v>43455</v>
      </c>
      <c r="B1394" t="s">
        <v>1984</v>
      </c>
      <c r="C1394" t="s">
        <v>541</v>
      </c>
      <c r="D1394" s="58">
        <v>6006.1</v>
      </c>
      <c r="E1394" t="s">
        <v>452</v>
      </c>
      <c r="F1394">
        <v>3007</v>
      </c>
      <c r="G1394" t="s">
        <v>605</v>
      </c>
      <c r="H1394">
        <v>4</v>
      </c>
      <c r="I1394">
        <v>310</v>
      </c>
      <c r="J1394" t="s">
        <v>890</v>
      </c>
      <c r="K1394" t="s">
        <v>455</v>
      </c>
      <c r="L1394" s="103">
        <v>215124</v>
      </c>
      <c r="M1394" s="103">
        <v>270662</v>
      </c>
      <c r="N1394" t="s">
        <v>2001</v>
      </c>
      <c r="O1394" t="s">
        <v>1357</v>
      </c>
      <c r="P1394" t="s">
        <v>458</v>
      </c>
      <c r="R1394" s="103">
        <v>1082648</v>
      </c>
      <c r="S1394" t="s">
        <v>459</v>
      </c>
      <c r="T1394" t="s">
        <v>458</v>
      </c>
      <c r="U1394" t="s">
        <v>682</v>
      </c>
      <c r="V1394" t="s">
        <v>458</v>
      </c>
    </row>
    <row r="1395" spans="1:22" x14ac:dyDescent="0.2">
      <c r="A1395" s="102">
        <v>43455</v>
      </c>
      <c r="B1395" t="s">
        <v>1984</v>
      </c>
      <c r="C1395" t="s">
        <v>541</v>
      </c>
      <c r="D1395" s="58">
        <v>6006.1</v>
      </c>
      <c r="E1395" t="s">
        <v>452</v>
      </c>
      <c r="F1395">
        <v>3002</v>
      </c>
      <c r="G1395" t="s">
        <v>731</v>
      </c>
      <c r="H1395">
        <v>3</v>
      </c>
      <c r="I1395">
        <v>310</v>
      </c>
      <c r="J1395" t="s">
        <v>890</v>
      </c>
      <c r="K1395" t="s">
        <v>455</v>
      </c>
      <c r="L1395" s="103">
        <v>245363</v>
      </c>
      <c r="M1395" s="103">
        <v>317546</v>
      </c>
      <c r="N1395" t="s">
        <v>2002</v>
      </c>
      <c r="O1395" t="s">
        <v>1988</v>
      </c>
      <c r="P1395" t="s">
        <v>458</v>
      </c>
      <c r="R1395" s="103">
        <v>952638</v>
      </c>
      <c r="S1395" t="s">
        <v>459</v>
      </c>
      <c r="T1395" t="s">
        <v>458</v>
      </c>
      <c r="U1395" t="s">
        <v>682</v>
      </c>
      <c r="V1395" t="s">
        <v>458</v>
      </c>
    </row>
    <row r="1396" spans="1:22" x14ac:dyDescent="0.2">
      <c r="A1396" s="102">
        <v>43455</v>
      </c>
      <c r="B1396" t="s">
        <v>1984</v>
      </c>
      <c r="C1396" t="s">
        <v>541</v>
      </c>
      <c r="D1396" s="58">
        <v>6006.1</v>
      </c>
      <c r="E1396" t="s">
        <v>452</v>
      </c>
      <c r="F1396">
        <v>3011</v>
      </c>
      <c r="G1396" t="s">
        <v>487</v>
      </c>
      <c r="H1396">
        <v>8</v>
      </c>
      <c r="I1396">
        <v>310</v>
      </c>
      <c r="J1396" t="s">
        <v>890</v>
      </c>
      <c r="K1396" t="s">
        <v>455</v>
      </c>
      <c r="L1396" s="103">
        <v>191215</v>
      </c>
      <c r="M1396" s="103">
        <v>238489</v>
      </c>
      <c r="N1396" t="s">
        <v>2003</v>
      </c>
      <c r="O1396" t="s">
        <v>1882</v>
      </c>
      <c r="P1396" t="s">
        <v>458</v>
      </c>
      <c r="R1396" s="103">
        <v>1907912</v>
      </c>
      <c r="S1396" t="s">
        <v>459</v>
      </c>
      <c r="T1396" t="s">
        <v>458</v>
      </c>
      <c r="U1396" t="s">
        <v>682</v>
      </c>
      <c r="V1396" t="s">
        <v>458</v>
      </c>
    </row>
    <row r="1397" spans="1:22" x14ac:dyDescent="0.2">
      <c r="A1397" s="102">
        <v>43455</v>
      </c>
      <c r="B1397" t="s">
        <v>1984</v>
      </c>
      <c r="C1397" t="s">
        <v>541</v>
      </c>
      <c r="D1397" s="58">
        <v>6006.1</v>
      </c>
      <c r="E1397" t="s">
        <v>452</v>
      </c>
      <c r="F1397">
        <v>3012</v>
      </c>
      <c r="G1397" t="s">
        <v>603</v>
      </c>
      <c r="H1397">
        <v>8</v>
      </c>
      <c r="I1397">
        <v>310</v>
      </c>
      <c r="J1397" t="s">
        <v>890</v>
      </c>
      <c r="K1397" t="s">
        <v>455</v>
      </c>
      <c r="L1397" s="103">
        <v>186051</v>
      </c>
      <c r="M1397" s="103">
        <v>233059</v>
      </c>
      <c r="N1397" t="s">
        <v>2004</v>
      </c>
      <c r="O1397" t="s">
        <v>1460</v>
      </c>
      <c r="P1397" t="s">
        <v>458</v>
      </c>
      <c r="R1397" s="103">
        <v>1864472</v>
      </c>
      <c r="S1397" t="s">
        <v>459</v>
      </c>
      <c r="T1397" t="s">
        <v>458</v>
      </c>
      <c r="U1397" t="s">
        <v>682</v>
      </c>
      <c r="V1397" t="s">
        <v>458</v>
      </c>
    </row>
    <row r="1398" spans="1:22" x14ac:dyDescent="0.2">
      <c r="A1398" s="102">
        <v>43332</v>
      </c>
      <c r="B1398" t="s">
        <v>2005</v>
      </c>
      <c r="C1398" t="s">
        <v>541</v>
      </c>
      <c r="D1398" s="58">
        <v>6019.1</v>
      </c>
      <c r="E1398" t="s">
        <v>452</v>
      </c>
      <c r="F1398">
        <v>3004</v>
      </c>
      <c r="G1398" t="s">
        <v>631</v>
      </c>
      <c r="H1398">
        <v>11.5</v>
      </c>
      <c r="I1398">
        <v>293</v>
      </c>
      <c r="J1398" t="s">
        <v>2006</v>
      </c>
      <c r="K1398" t="s">
        <v>455</v>
      </c>
      <c r="L1398" s="103">
        <v>150581</v>
      </c>
      <c r="M1398">
        <v>0</v>
      </c>
      <c r="N1398" t="s">
        <v>2007</v>
      </c>
      <c r="O1398" t="s">
        <v>545</v>
      </c>
      <c r="P1398" t="s">
        <v>458</v>
      </c>
      <c r="R1398">
        <v>0</v>
      </c>
      <c r="S1398" t="s">
        <v>459</v>
      </c>
      <c r="T1398" t="s">
        <v>458</v>
      </c>
      <c r="U1398" t="s">
        <v>460</v>
      </c>
      <c r="V1398" t="s">
        <v>458</v>
      </c>
    </row>
    <row r="1399" spans="1:22" x14ac:dyDescent="0.2">
      <c r="A1399" s="102">
        <v>43339</v>
      </c>
      <c r="B1399" t="s">
        <v>2005</v>
      </c>
      <c r="C1399" t="s">
        <v>541</v>
      </c>
      <c r="D1399" s="58">
        <v>6019.1</v>
      </c>
      <c r="E1399" t="s">
        <v>452</v>
      </c>
      <c r="F1399">
        <v>3008</v>
      </c>
      <c r="G1399" t="s">
        <v>550</v>
      </c>
      <c r="H1399">
        <v>13.5</v>
      </c>
      <c r="I1399">
        <v>293</v>
      </c>
      <c r="J1399" t="s">
        <v>2006</v>
      </c>
      <c r="K1399" t="s">
        <v>455</v>
      </c>
      <c r="L1399" s="103">
        <v>150042</v>
      </c>
      <c r="M1399">
        <v>0</v>
      </c>
      <c r="N1399" t="s">
        <v>2008</v>
      </c>
      <c r="O1399" t="s">
        <v>545</v>
      </c>
      <c r="P1399" t="s">
        <v>458</v>
      </c>
      <c r="R1399">
        <v>0</v>
      </c>
      <c r="S1399" t="s">
        <v>459</v>
      </c>
      <c r="T1399" t="s">
        <v>458</v>
      </c>
      <c r="U1399" t="s">
        <v>460</v>
      </c>
      <c r="V1399" t="s">
        <v>458</v>
      </c>
    </row>
    <row r="1400" spans="1:22" x14ac:dyDescent="0.2">
      <c r="A1400" s="102">
        <v>43339</v>
      </c>
      <c r="B1400" t="s">
        <v>2005</v>
      </c>
      <c r="C1400" t="s">
        <v>541</v>
      </c>
      <c r="D1400" s="58">
        <v>6019.1</v>
      </c>
      <c r="E1400" t="s">
        <v>452</v>
      </c>
      <c r="F1400">
        <v>3004</v>
      </c>
      <c r="G1400" t="s">
        <v>631</v>
      </c>
      <c r="H1400">
        <v>36.5</v>
      </c>
      <c r="I1400">
        <v>293</v>
      </c>
      <c r="J1400" t="s">
        <v>2006</v>
      </c>
      <c r="K1400" t="s">
        <v>455</v>
      </c>
      <c r="L1400" s="103">
        <v>150581</v>
      </c>
      <c r="M1400">
        <v>0</v>
      </c>
      <c r="N1400" t="s">
        <v>2009</v>
      </c>
      <c r="O1400" t="s">
        <v>545</v>
      </c>
      <c r="P1400" t="s">
        <v>458</v>
      </c>
      <c r="R1400">
        <v>0</v>
      </c>
      <c r="S1400" t="s">
        <v>459</v>
      </c>
      <c r="T1400" t="s">
        <v>458</v>
      </c>
      <c r="U1400" t="s">
        <v>460</v>
      </c>
      <c r="V1400" t="s">
        <v>458</v>
      </c>
    </row>
    <row r="1401" spans="1:22" x14ac:dyDescent="0.2">
      <c r="A1401" s="102">
        <v>43353</v>
      </c>
      <c r="B1401" t="s">
        <v>2010</v>
      </c>
      <c r="C1401" t="s">
        <v>541</v>
      </c>
      <c r="D1401" s="58">
        <v>6045.1</v>
      </c>
      <c r="E1401" t="s">
        <v>452</v>
      </c>
      <c r="F1401">
        <v>3002</v>
      </c>
      <c r="G1401" t="s">
        <v>731</v>
      </c>
      <c r="H1401">
        <v>6</v>
      </c>
      <c r="I1401">
        <v>330</v>
      </c>
      <c r="J1401" t="s">
        <v>555</v>
      </c>
      <c r="K1401" t="s">
        <v>455</v>
      </c>
      <c r="L1401" s="103">
        <v>169207</v>
      </c>
      <c r="M1401">
        <v>0</v>
      </c>
      <c r="N1401" t="s">
        <v>2011</v>
      </c>
      <c r="O1401" t="s">
        <v>545</v>
      </c>
      <c r="P1401" t="s">
        <v>458</v>
      </c>
      <c r="R1401">
        <v>0</v>
      </c>
      <c r="S1401" t="s">
        <v>459</v>
      </c>
      <c r="T1401" t="s">
        <v>458</v>
      </c>
      <c r="U1401" t="s">
        <v>460</v>
      </c>
      <c r="V1401" t="s">
        <v>458</v>
      </c>
    </row>
    <row r="1402" spans="1:22" x14ac:dyDescent="0.2">
      <c r="A1402" s="102">
        <v>43353</v>
      </c>
      <c r="B1402" t="s">
        <v>2010</v>
      </c>
      <c r="C1402" t="s">
        <v>541</v>
      </c>
      <c r="D1402" s="58">
        <v>6045.1</v>
      </c>
      <c r="E1402" t="s">
        <v>452</v>
      </c>
      <c r="F1402">
        <v>3007</v>
      </c>
      <c r="G1402" t="s">
        <v>605</v>
      </c>
      <c r="H1402">
        <v>8</v>
      </c>
      <c r="I1402">
        <v>330</v>
      </c>
      <c r="J1402" t="s">
        <v>555</v>
      </c>
      <c r="K1402" t="s">
        <v>455</v>
      </c>
      <c r="L1402" s="103">
        <v>138968</v>
      </c>
      <c r="M1402">
        <v>0</v>
      </c>
      <c r="N1402" t="s">
        <v>2012</v>
      </c>
      <c r="O1402" t="s">
        <v>545</v>
      </c>
      <c r="P1402" t="s">
        <v>458</v>
      </c>
      <c r="R1402">
        <v>0</v>
      </c>
      <c r="S1402" t="s">
        <v>459</v>
      </c>
      <c r="T1402" t="s">
        <v>458</v>
      </c>
      <c r="U1402" t="s">
        <v>460</v>
      </c>
      <c r="V1402" t="s">
        <v>458</v>
      </c>
    </row>
    <row r="1403" spans="1:22" x14ac:dyDescent="0.2">
      <c r="A1403" s="102">
        <v>43360</v>
      </c>
      <c r="B1403" t="s">
        <v>2010</v>
      </c>
      <c r="C1403" t="s">
        <v>541</v>
      </c>
      <c r="D1403" s="58">
        <v>6045.1</v>
      </c>
      <c r="E1403" t="s">
        <v>452</v>
      </c>
      <c r="F1403">
        <v>3002</v>
      </c>
      <c r="G1403" t="s">
        <v>731</v>
      </c>
      <c r="H1403">
        <v>6</v>
      </c>
      <c r="I1403">
        <v>330</v>
      </c>
      <c r="J1403" t="s">
        <v>555</v>
      </c>
      <c r="K1403" t="s">
        <v>455</v>
      </c>
      <c r="L1403" s="103">
        <v>169207</v>
      </c>
      <c r="M1403">
        <v>0</v>
      </c>
      <c r="N1403" t="s">
        <v>2013</v>
      </c>
      <c r="O1403" t="s">
        <v>545</v>
      </c>
      <c r="P1403" t="s">
        <v>458</v>
      </c>
      <c r="R1403">
        <v>0</v>
      </c>
      <c r="S1403" t="s">
        <v>459</v>
      </c>
      <c r="T1403" t="s">
        <v>458</v>
      </c>
      <c r="U1403" t="s">
        <v>460</v>
      </c>
      <c r="V1403" t="s">
        <v>458</v>
      </c>
    </row>
    <row r="1404" spans="1:22" x14ac:dyDescent="0.2">
      <c r="A1404" s="102">
        <v>43367</v>
      </c>
      <c r="B1404" t="s">
        <v>2010</v>
      </c>
      <c r="C1404" t="s">
        <v>541</v>
      </c>
      <c r="D1404" s="58">
        <v>6045.1</v>
      </c>
      <c r="E1404" t="s">
        <v>452</v>
      </c>
      <c r="F1404">
        <v>3007</v>
      </c>
      <c r="G1404" t="s">
        <v>605</v>
      </c>
      <c r="H1404">
        <v>35</v>
      </c>
      <c r="I1404">
        <v>330</v>
      </c>
      <c r="J1404" t="s">
        <v>555</v>
      </c>
      <c r="K1404" t="s">
        <v>455</v>
      </c>
      <c r="L1404" s="103">
        <v>138968</v>
      </c>
      <c r="M1404">
        <v>0</v>
      </c>
      <c r="N1404" t="s">
        <v>2014</v>
      </c>
      <c r="O1404" t="s">
        <v>545</v>
      </c>
      <c r="P1404" t="s">
        <v>458</v>
      </c>
      <c r="R1404">
        <v>0</v>
      </c>
      <c r="S1404" t="s">
        <v>459</v>
      </c>
      <c r="T1404" t="s">
        <v>458</v>
      </c>
      <c r="U1404" t="s">
        <v>460</v>
      </c>
      <c r="V1404" t="s">
        <v>458</v>
      </c>
    </row>
    <row r="1405" spans="1:22" x14ac:dyDescent="0.2">
      <c r="A1405" s="102">
        <v>43367</v>
      </c>
      <c r="B1405" t="s">
        <v>2010</v>
      </c>
      <c r="C1405" t="s">
        <v>541</v>
      </c>
      <c r="D1405" s="58">
        <v>6045.1</v>
      </c>
      <c r="E1405" t="s">
        <v>452</v>
      </c>
      <c r="F1405">
        <v>3002</v>
      </c>
      <c r="G1405" t="s">
        <v>731</v>
      </c>
      <c r="H1405">
        <v>53</v>
      </c>
      <c r="I1405">
        <v>330</v>
      </c>
      <c r="J1405" t="s">
        <v>555</v>
      </c>
      <c r="K1405" t="s">
        <v>455</v>
      </c>
      <c r="L1405" s="103">
        <v>169207</v>
      </c>
      <c r="M1405">
        <v>0</v>
      </c>
      <c r="N1405" t="s">
        <v>2015</v>
      </c>
      <c r="O1405" t="s">
        <v>545</v>
      </c>
      <c r="P1405" t="s">
        <v>458</v>
      </c>
      <c r="R1405">
        <v>0</v>
      </c>
      <c r="S1405" t="s">
        <v>459</v>
      </c>
      <c r="T1405" t="s">
        <v>458</v>
      </c>
      <c r="U1405" t="s">
        <v>460</v>
      </c>
      <c r="V1405" t="s">
        <v>458</v>
      </c>
    </row>
    <row r="1406" spans="1:22" x14ac:dyDescent="0.2">
      <c r="A1406" s="102">
        <v>43374</v>
      </c>
      <c r="B1406" t="s">
        <v>2010</v>
      </c>
      <c r="C1406" t="s">
        <v>541</v>
      </c>
      <c r="D1406" s="58">
        <v>6045.1</v>
      </c>
      <c r="E1406" t="s">
        <v>452</v>
      </c>
      <c r="F1406">
        <v>3013</v>
      </c>
      <c r="G1406" t="s">
        <v>676</v>
      </c>
      <c r="H1406">
        <v>8</v>
      </c>
      <c r="I1406">
        <v>330</v>
      </c>
      <c r="J1406" t="s">
        <v>555</v>
      </c>
      <c r="K1406" t="s">
        <v>455</v>
      </c>
      <c r="L1406" s="103">
        <v>99460</v>
      </c>
      <c r="M1406">
        <v>0</v>
      </c>
      <c r="N1406" t="s">
        <v>2016</v>
      </c>
      <c r="O1406" t="s">
        <v>545</v>
      </c>
      <c r="P1406" t="s">
        <v>458</v>
      </c>
      <c r="R1406">
        <v>0</v>
      </c>
      <c r="S1406" t="s">
        <v>459</v>
      </c>
      <c r="T1406" t="s">
        <v>458</v>
      </c>
      <c r="U1406" t="s">
        <v>460</v>
      </c>
      <c r="V1406" t="s">
        <v>458</v>
      </c>
    </row>
    <row r="1407" spans="1:22" x14ac:dyDescent="0.2">
      <c r="A1407" s="102">
        <v>43374</v>
      </c>
      <c r="B1407" t="s">
        <v>2010</v>
      </c>
      <c r="C1407" t="s">
        <v>541</v>
      </c>
      <c r="D1407" s="58">
        <v>6045.1</v>
      </c>
      <c r="E1407" t="s">
        <v>452</v>
      </c>
      <c r="F1407">
        <v>3007</v>
      </c>
      <c r="G1407" t="s">
        <v>605</v>
      </c>
      <c r="H1407">
        <v>40</v>
      </c>
      <c r="I1407">
        <v>330</v>
      </c>
      <c r="J1407" t="s">
        <v>555</v>
      </c>
      <c r="K1407" t="s">
        <v>455</v>
      </c>
      <c r="L1407" s="103">
        <v>138968</v>
      </c>
      <c r="M1407">
        <v>0</v>
      </c>
      <c r="N1407" t="s">
        <v>2017</v>
      </c>
      <c r="O1407" t="s">
        <v>545</v>
      </c>
      <c r="P1407" t="s">
        <v>458</v>
      </c>
      <c r="R1407">
        <v>0</v>
      </c>
      <c r="S1407" t="s">
        <v>459</v>
      </c>
      <c r="T1407" t="s">
        <v>458</v>
      </c>
      <c r="U1407" t="s">
        <v>460</v>
      </c>
      <c r="V1407" t="s">
        <v>458</v>
      </c>
    </row>
    <row r="1408" spans="1:22" x14ac:dyDescent="0.2">
      <c r="A1408" s="102">
        <v>43374</v>
      </c>
      <c r="B1408" t="s">
        <v>2010</v>
      </c>
      <c r="C1408" t="s">
        <v>541</v>
      </c>
      <c r="D1408" s="58">
        <v>6045.1</v>
      </c>
      <c r="E1408" t="s">
        <v>452</v>
      </c>
      <c r="F1408">
        <v>3002</v>
      </c>
      <c r="G1408" t="s">
        <v>731</v>
      </c>
      <c r="H1408">
        <v>42</v>
      </c>
      <c r="I1408">
        <v>330</v>
      </c>
      <c r="J1408" t="s">
        <v>555</v>
      </c>
      <c r="K1408" t="s">
        <v>455</v>
      </c>
      <c r="L1408" s="103">
        <v>169207</v>
      </c>
      <c r="M1408">
        <v>0</v>
      </c>
      <c r="N1408" t="s">
        <v>2018</v>
      </c>
      <c r="O1408" t="s">
        <v>545</v>
      </c>
      <c r="P1408" t="s">
        <v>458</v>
      </c>
      <c r="R1408">
        <v>0</v>
      </c>
      <c r="S1408" t="s">
        <v>459</v>
      </c>
      <c r="T1408" t="s">
        <v>458</v>
      </c>
      <c r="U1408" t="s">
        <v>460</v>
      </c>
      <c r="V1408" t="s">
        <v>458</v>
      </c>
    </row>
    <row r="1409" spans="1:22" x14ac:dyDescent="0.2">
      <c r="A1409" s="102">
        <v>43381</v>
      </c>
      <c r="B1409" t="s">
        <v>2010</v>
      </c>
      <c r="C1409" t="s">
        <v>541</v>
      </c>
      <c r="D1409" s="58">
        <v>6045.1</v>
      </c>
      <c r="E1409" t="s">
        <v>452</v>
      </c>
      <c r="F1409">
        <v>3007</v>
      </c>
      <c r="G1409" t="s">
        <v>605</v>
      </c>
      <c r="H1409">
        <v>35</v>
      </c>
      <c r="I1409">
        <v>330</v>
      </c>
      <c r="J1409" t="s">
        <v>555</v>
      </c>
      <c r="K1409" t="s">
        <v>455</v>
      </c>
      <c r="L1409" s="103">
        <v>138968</v>
      </c>
      <c r="M1409">
        <v>0</v>
      </c>
      <c r="N1409" t="s">
        <v>2019</v>
      </c>
      <c r="O1409" t="s">
        <v>545</v>
      </c>
      <c r="P1409" t="s">
        <v>458</v>
      </c>
      <c r="R1409">
        <v>0</v>
      </c>
      <c r="S1409" t="s">
        <v>459</v>
      </c>
      <c r="T1409" t="s">
        <v>458</v>
      </c>
      <c r="U1409" t="s">
        <v>460</v>
      </c>
      <c r="V1409" t="s">
        <v>458</v>
      </c>
    </row>
    <row r="1410" spans="1:22" x14ac:dyDescent="0.2">
      <c r="A1410" s="102">
        <v>43381</v>
      </c>
      <c r="B1410" t="s">
        <v>2010</v>
      </c>
      <c r="C1410" t="s">
        <v>541</v>
      </c>
      <c r="D1410" s="58">
        <v>6045.1</v>
      </c>
      <c r="E1410" t="s">
        <v>452</v>
      </c>
      <c r="F1410">
        <v>3002</v>
      </c>
      <c r="G1410" t="s">
        <v>731</v>
      </c>
      <c r="H1410">
        <v>55.5</v>
      </c>
      <c r="I1410">
        <v>330</v>
      </c>
      <c r="J1410" t="s">
        <v>555</v>
      </c>
      <c r="K1410" t="s">
        <v>455</v>
      </c>
      <c r="L1410" s="103">
        <v>169207</v>
      </c>
      <c r="M1410">
        <v>0</v>
      </c>
      <c r="N1410" t="s">
        <v>2020</v>
      </c>
      <c r="O1410" t="s">
        <v>545</v>
      </c>
      <c r="P1410" t="s">
        <v>458</v>
      </c>
      <c r="R1410">
        <v>0</v>
      </c>
      <c r="S1410" t="s">
        <v>459</v>
      </c>
      <c r="T1410" t="s">
        <v>458</v>
      </c>
      <c r="U1410" t="s">
        <v>460</v>
      </c>
      <c r="V1410" t="s">
        <v>458</v>
      </c>
    </row>
    <row r="1411" spans="1:22" x14ac:dyDescent="0.2">
      <c r="A1411" s="102">
        <v>43388</v>
      </c>
      <c r="B1411" t="s">
        <v>2010</v>
      </c>
      <c r="C1411" t="s">
        <v>541</v>
      </c>
      <c r="D1411" s="58">
        <v>6045.1</v>
      </c>
      <c r="E1411" t="s">
        <v>452</v>
      </c>
      <c r="F1411">
        <v>3002</v>
      </c>
      <c r="G1411" t="s">
        <v>731</v>
      </c>
      <c r="H1411">
        <v>6</v>
      </c>
      <c r="I1411">
        <v>330</v>
      </c>
      <c r="J1411" t="s">
        <v>555</v>
      </c>
      <c r="K1411" t="s">
        <v>455</v>
      </c>
      <c r="L1411" s="103">
        <v>169207</v>
      </c>
      <c r="M1411">
        <v>0</v>
      </c>
      <c r="N1411" t="s">
        <v>2021</v>
      </c>
      <c r="O1411" t="s">
        <v>545</v>
      </c>
      <c r="P1411" t="s">
        <v>458</v>
      </c>
      <c r="R1411">
        <v>0</v>
      </c>
      <c r="S1411" t="s">
        <v>459</v>
      </c>
      <c r="T1411" t="s">
        <v>458</v>
      </c>
      <c r="U1411" t="s">
        <v>460</v>
      </c>
      <c r="V1411" t="s">
        <v>458</v>
      </c>
    </row>
    <row r="1412" spans="1:22" x14ac:dyDescent="0.2">
      <c r="A1412" s="102">
        <v>43388</v>
      </c>
      <c r="B1412" t="s">
        <v>2010</v>
      </c>
      <c r="C1412" t="s">
        <v>541</v>
      </c>
      <c r="D1412" s="58">
        <v>6045.1</v>
      </c>
      <c r="E1412" t="s">
        <v>452</v>
      </c>
      <c r="F1412">
        <v>3007</v>
      </c>
      <c r="G1412" t="s">
        <v>605</v>
      </c>
      <c r="H1412">
        <v>19</v>
      </c>
      <c r="I1412">
        <v>330</v>
      </c>
      <c r="J1412" t="s">
        <v>555</v>
      </c>
      <c r="K1412" t="s">
        <v>455</v>
      </c>
      <c r="L1412" s="103">
        <v>138968</v>
      </c>
      <c r="M1412">
        <v>0</v>
      </c>
      <c r="N1412" t="s">
        <v>2022</v>
      </c>
      <c r="O1412" t="s">
        <v>545</v>
      </c>
      <c r="P1412" t="s">
        <v>458</v>
      </c>
      <c r="R1412">
        <v>0</v>
      </c>
      <c r="S1412" t="s">
        <v>459</v>
      </c>
      <c r="T1412" t="s">
        <v>458</v>
      </c>
      <c r="U1412" t="s">
        <v>460</v>
      </c>
      <c r="V1412" t="s">
        <v>458</v>
      </c>
    </row>
    <row r="1413" spans="1:22" x14ac:dyDescent="0.2">
      <c r="A1413" s="102">
        <v>43405</v>
      </c>
      <c r="B1413" t="s">
        <v>2010</v>
      </c>
      <c r="C1413" t="s">
        <v>541</v>
      </c>
      <c r="D1413" s="58">
        <v>6045.1</v>
      </c>
      <c r="E1413" t="s">
        <v>452</v>
      </c>
      <c r="F1413">
        <v>3007</v>
      </c>
      <c r="G1413" t="s">
        <v>605</v>
      </c>
      <c r="H1413">
        <v>8</v>
      </c>
      <c r="I1413">
        <v>331</v>
      </c>
      <c r="J1413" t="s">
        <v>2023</v>
      </c>
      <c r="K1413" t="s">
        <v>425</v>
      </c>
      <c r="L1413" s="103">
        <v>225552</v>
      </c>
      <c r="M1413">
        <v>0</v>
      </c>
      <c r="N1413" t="s">
        <v>2024</v>
      </c>
      <c r="O1413" t="s">
        <v>1336</v>
      </c>
      <c r="P1413" t="s">
        <v>458</v>
      </c>
      <c r="R1413">
        <v>0</v>
      </c>
      <c r="S1413" t="s">
        <v>459</v>
      </c>
      <c r="T1413" t="s">
        <v>458</v>
      </c>
      <c r="U1413" t="s">
        <v>460</v>
      </c>
      <c r="V1413" t="s">
        <v>458</v>
      </c>
    </row>
    <row r="1414" spans="1:22" x14ac:dyDescent="0.2">
      <c r="A1414" s="102">
        <v>43405</v>
      </c>
      <c r="B1414" t="s">
        <v>2010</v>
      </c>
      <c r="C1414" t="s">
        <v>541</v>
      </c>
      <c r="D1414" s="58">
        <v>6045.1</v>
      </c>
      <c r="E1414" t="s">
        <v>452</v>
      </c>
      <c r="F1414">
        <v>3013</v>
      </c>
      <c r="G1414" t="s">
        <v>676</v>
      </c>
      <c r="H1414">
        <v>8</v>
      </c>
      <c r="I1414">
        <v>331</v>
      </c>
      <c r="J1414" t="s">
        <v>2023</v>
      </c>
      <c r="K1414" t="s">
        <v>425</v>
      </c>
      <c r="L1414" s="103">
        <v>184580</v>
      </c>
      <c r="M1414">
        <v>0</v>
      </c>
      <c r="N1414" t="s">
        <v>2025</v>
      </c>
      <c r="O1414" t="s">
        <v>1338</v>
      </c>
      <c r="P1414" t="s">
        <v>458</v>
      </c>
      <c r="R1414">
        <v>0</v>
      </c>
      <c r="S1414" t="s">
        <v>459</v>
      </c>
      <c r="T1414" t="s">
        <v>458</v>
      </c>
      <c r="U1414" t="s">
        <v>460</v>
      </c>
      <c r="V1414" t="s">
        <v>458</v>
      </c>
    </row>
    <row r="1415" spans="1:22" x14ac:dyDescent="0.2">
      <c r="A1415" s="102">
        <v>43405</v>
      </c>
      <c r="B1415" t="s">
        <v>2010</v>
      </c>
      <c r="C1415" t="s">
        <v>541</v>
      </c>
      <c r="D1415" s="58">
        <v>6045.1</v>
      </c>
      <c r="E1415" t="s">
        <v>452</v>
      </c>
      <c r="F1415">
        <v>3009</v>
      </c>
      <c r="G1415" t="s">
        <v>481</v>
      </c>
      <c r="H1415">
        <v>8</v>
      </c>
      <c r="I1415">
        <v>331</v>
      </c>
      <c r="J1415" t="s">
        <v>2023</v>
      </c>
      <c r="K1415" t="s">
        <v>425</v>
      </c>
      <c r="L1415" s="103">
        <v>203576</v>
      </c>
      <c r="M1415">
        <v>0</v>
      </c>
      <c r="N1415" t="s">
        <v>2026</v>
      </c>
      <c r="O1415" t="s">
        <v>1120</v>
      </c>
      <c r="P1415" t="s">
        <v>458</v>
      </c>
      <c r="R1415">
        <v>0</v>
      </c>
      <c r="S1415" t="s">
        <v>459</v>
      </c>
      <c r="T1415" t="s">
        <v>458</v>
      </c>
      <c r="U1415" t="s">
        <v>460</v>
      </c>
      <c r="V1415" t="s">
        <v>458</v>
      </c>
    </row>
    <row r="1416" spans="1:22" x14ac:dyDescent="0.2">
      <c r="A1416" s="102">
        <v>43405</v>
      </c>
      <c r="B1416" t="s">
        <v>2010</v>
      </c>
      <c r="C1416" t="s">
        <v>541</v>
      </c>
      <c r="D1416" s="58">
        <v>6045.1</v>
      </c>
      <c r="E1416" t="s">
        <v>452</v>
      </c>
      <c r="F1416">
        <v>3011</v>
      </c>
      <c r="G1416" t="s">
        <v>487</v>
      </c>
      <c r="H1416">
        <v>4</v>
      </c>
      <c r="I1416">
        <v>331</v>
      </c>
      <c r="J1416" t="s">
        <v>2023</v>
      </c>
      <c r="K1416" t="s">
        <v>425</v>
      </c>
      <c r="L1416" s="103">
        <v>198741</v>
      </c>
      <c r="M1416">
        <v>0</v>
      </c>
      <c r="N1416" t="s">
        <v>2027</v>
      </c>
      <c r="O1416" t="s">
        <v>1208</v>
      </c>
      <c r="P1416" t="s">
        <v>458</v>
      </c>
      <c r="R1416">
        <v>0</v>
      </c>
      <c r="S1416" t="s">
        <v>459</v>
      </c>
      <c r="T1416" t="s">
        <v>458</v>
      </c>
      <c r="U1416" t="s">
        <v>460</v>
      </c>
      <c r="V1416" t="s">
        <v>458</v>
      </c>
    </row>
    <row r="1417" spans="1:22" x14ac:dyDescent="0.2">
      <c r="A1417" s="102">
        <v>43405</v>
      </c>
      <c r="B1417" t="s">
        <v>2010</v>
      </c>
      <c r="C1417" t="s">
        <v>541</v>
      </c>
      <c r="D1417" s="58">
        <v>6045.1</v>
      </c>
      <c r="E1417" t="s">
        <v>452</v>
      </c>
      <c r="F1417">
        <v>3002</v>
      </c>
      <c r="G1417" t="s">
        <v>731</v>
      </c>
      <c r="H1417">
        <v>8</v>
      </c>
      <c r="I1417">
        <v>331</v>
      </c>
      <c r="J1417" t="s">
        <v>2023</v>
      </c>
      <c r="K1417" t="s">
        <v>425</v>
      </c>
      <c r="L1417" s="103">
        <v>264621</v>
      </c>
      <c r="M1417">
        <v>0</v>
      </c>
      <c r="N1417" t="s">
        <v>2028</v>
      </c>
      <c r="O1417" t="s">
        <v>1333</v>
      </c>
      <c r="P1417" t="s">
        <v>458</v>
      </c>
      <c r="R1417">
        <v>0</v>
      </c>
      <c r="S1417" t="s">
        <v>459</v>
      </c>
      <c r="T1417" t="s">
        <v>458</v>
      </c>
      <c r="U1417" t="s">
        <v>460</v>
      </c>
      <c r="V1417" t="s">
        <v>458</v>
      </c>
    </row>
    <row r="1418" spans="1:22" x14ac:dyDescent="0.2">
      <c r="A1418" s="102">
        <v>43406</v>
      </c>
      <c r="B1418" t="s">
        <v>2010</v>
      </c>
      <c r="C1418" t="s">
        <v>541</v>
      </c>
      <c r="D1418" s="58">
        <v>6045.1</v>
      </c>
      <c r="E1418" t="s">
        <v>452</v>
      </c>
      <c r="F1418">
        <v>3007</v>
      </c>
      <c r="G1418" t="s">
        <v>605</v>
      </c>
      <c r="H1418">
        <v>8</v>
      </c>
      <c r="I1418">
        <v>331</v>
      </c>
      <c r="J1418" t="s">
        <v>2023</v>
      </c>
      <c r="K1418" t="s">
        <v>425</v>
      </c>
      <c r="L1418" s="103">
        <v>225552</v>
      </c>
      <c r="M1418">
        <v>0</v>
      </c>
      <c r="N1418" t="s">
        <v>2029</v>
      </c>
      <c r="O1418" t="s">
        <v>1336</v>
      </c>
      <c r="P1418" t="s">
        <v>458</v>
      </c>
      <c r="R1418">
        <v>0</v>
      </c>
      <c r="S1418" t="s">
        <v>459</v>
      </c>
      <c r="T1418" t="s">
        <v>458</v>
      </c>
      <c r="U1418" t="s">
        <v>460</v>
      </c>
      <c r="V1418" t="s">
        <v>458</v>
      </c>
    </row>
    <row r="1419" spans="1:22" x14ac:dyDescent="0.2">
      <c r="A1419" s="102">
        <v>43406</v>
      </c>
      <c r="B1419" t="s">
        <v>2010</v>
      </c>
      <c r="C1419" t="s">
        <v>541</v>
      </c>
      <c r="D1419" s="58">
        <v>6045.1</v>
      </c>
      <c r="E1419" t="s">
        <v>452</v>
      </c>
      <c r="F1419">
        <v>3013</v>
      </c>
      <c r="G1419" t="s">
        <v>676</v>
      </c>
      <c r="H1419">
        <v>8</v>
      </c>
      <c r="I1419">
        <v>331</v>
      </c>
      <c r="J1419" t="s">
        <v>2023</v>
      </c>
      <c r="K1419" t="s">
        <v>425</v>
      </c>
      <c r="L1419" s="103">
        <v>184580</v>
      </c>
      <c r="M1419">
        <v>0</v>
      </c>
      <c r="N1419" t="s">
        <v>2030</v>
      </c>
      <c r="O1419" t="s">
        <v>1338</v>
      </c>
      <c r="P1419" t="s">
        <v>458</v>
      </c>
      <c r="R1419">
        <v>0</v>
      </c>
      <c r="S1419" t="s">
        <v>459</v>
      </c>
      <c r="T1419" t="s">
        <v>458</v>
      </c>
      <c r="U1419" t="s">
        <v>460</v>
      </c>
      <c r="V1419" t="s">
        <v>458</v>
      </c>
    </row>
    <row r="1420" spans="1:22" x14ac:dyDescent="0.2">
      <c r="A1420" s="102">
        <v>43406</v>
      </c>
      <c r="B1420" t="s">
        <v>2010</v>
      </c>
      <c r="C1420" t="s">
        <v>541</v>
      </c>
      <c r="D1420" s="58">
        <v>6045.1</v>
      </c>
      <c r="E1420" t="s">
        <v>452</v>
      </c>
      <c r="F1420">
        <v>3002</v>
      </c>
      <c r="G1420" t="s">
        <v>731</v>
      </c>
      <c r="H1420">
        <v>8</v>
      </c>
      <c r="I1420">
        <v>331</v>
      </c>
      <c r="J1420" t="s">
        <v>2023</v>
      </c>
      <c r="K1420" t="s">
        <v>425</v>
      </c>
      <c r="L1420" s="103">
        <v>264621</v>
      </c>
      <c r="M1420">
        <v>0</v>
      </c>
      <c r="N1420" t="s">
        <v>2031</v>
      </c>
      <c r="O1420" t="s">
        <v>1333</v>
      </c>
      <c r="P1420" t="s">
        <v>458</v>
      </c>
      <c r="R1420">
        <v>0</v>
      </c>
      <c r="S1420" t="s">
        <v>459</v>
      </c>
      <c r="T1420" t="s">
        <v>458</v>
      </c>
      <c r="U1420" t="s">
        <v>460</v>
      </c>
      <c r="V1420" t="s">
        <v>458</v>
      </c>
    </row>
    <row r="1421" spans="1:22" x14ac:dyDescent="0.2">
      <c r="A1421" s="102">
        <v>43409</v>
      </c>
      <c r="B1421" t="s">
        <v>2010</v>
      </c>
      <c r="C1421" t="s">
        <v>541</v>
      </c>
      <c r="D1421" s="58">
        <v>6045.1</v>
      </c>
      <c r="E1421" t="s">
        <v>452</v>
      </c>
      <c r="F1421">
        <v>3007</v>
      </c>
      <c r="G1421" t="s">
        <v>605</v>
      </c>
      <c r="H1421">
        <v>8</v>
      </c>
      <c r="I1421">
        <v>331</v>
      </c>
      <c r="J1421" t="s">
        <v>2023</v>
      </c>
      <c r="K1421" t="s">
        <v>425</v>
      </c>
      <c r="L1421" s="103">
        <v>225552</v>
      </c>
      <c r="M1421">
        <v>0</v>
      </c>
      <c r="N1421" t="s">
        <v>2032</v>
      </c>
      <c r="O1421" t="s">
        <v>1336</v>
      </c>
      <c r="P1421" t="s">
        <v>458</v>
      </c>
      <c r="R1421">
        <v>0</v>
      </c>
      <c r="S1421" t="s">
        <v>459</v>
      </c>
      <c r="T1421" t="s">
        <v>458</v>
      </c>
      <c r="U1421" t="s">
        <v>460</v>
      </c>
      <c r="V1421" t="s">
        <v>458</v>
      </c>
    </row>
    <row r="1422" spans="1:22" x14ac:dyDescent="0.2">
      <c r="A1422" s="102">
        <v>43409</v>
      </c>
      <c r="B1422" t="s">
        <v>2010</v>
      </c>
      <c r="C1422" t="s">
        <v>541</v>
      </c>
      <c r="D1422" s="58">
        <v>6045.1</v>
      </c>
      <c r="E1422" t="s">
        <v>452</v>
      </c>
      <c r="F1422">
        <v>3013</v>
      </c>
      <c r="G1422" t="s">
        <v>676</v>
      </c>
      <c r="H1422">
        <v>8</v>
      </c>
      <c r="I1422">
        <v>331</v>
      </c>
      <c r="J1422" t="s">
        <v>2023</v>
      </c>
      <c r="K1422" t="s">
        <v>425</v>
      </c>
      <c r="L1422" s="103">
        <v>184580</v>
      </c>
      <c r="M1422">
        <v>0</v>
      </c>
      <c r="N1422" t="s">
        <v>2033</v>
      </c>
      <c r="O1422" t="s">
        <v>1338</v>
      </c>
      <c r="P1422" t="s">
        <v>458</v>
      </c>
      <c r="R1422">
        <v>0</v>
      </c>
      <c r="S1422" t="s">
        <v>459</v>
      </c>
      <c r="T1422" t="s">
        <v>458</v>
      </c>
      <c r="U1422" t="s">
        <v>460</v>
      </c>
      <c r="V1422" t="s">
        <v>458</v>
      </c>
    </row>
    <row r="1423" spans="1:22" x14ac:dyDescent="0.2">
      <c r="A1423" s="102">
        <v>43409</v>
      </c>
      <c r="B1423" t="s">
        <v>2010</v>
      </c>
      <c r="C1423" t="s">
        <v>541</v>
      </c>
      <c r="D1423" s="58">
        <v>6045.1</v>
      </c>
      <c r="E1423" t="s">
        <v>452</v>
      </c>
      <c r="F1423">
        <v>3002</v>
      </c>
      <c r="G1423" t="s">
        <v>731</v>
      </c>
      <c r="H1423">
        <v>8</v>
      </c>
      <c r="I1423">
        <v>331</v>
      </c>
      <c r="J1423" t="s">
        <v>2023</v>
      </c>
      <c r="K1423" t="s">
        <v>425</v>
      </c>
      <c r="L1423" s="103">
        <v>264621</v>
      </c>
      <c r="M1423">
        <v>0</v>
      </c>
      <c r="N1423" t="s">
        <v>2034</v>
      </c>
      <c r="O1423" t="s">
        <v>1333</v>
      </c>
      <c r="P1423" t="s">
        <v>458</v>
      </c>
      <c r="R1423">
        <v>0</v>
      </c>
      <c r="S1423" t="s">
        <v>459</v>
      </c>
      <c r="T1423" t="s">
        <v>458</v>
      </c>
      <c r="U1423" t="s">
        <v>460</v>
      </c>
      <c r="V1423" t="s">
        <v>458</v>
      </c>
    </row>
    <row r="1424" spans="1:22" x14ac:dyDescent="0.2">
      <c r="A1424" s="102">
        <v>43411</v>
      </c>
      <c r="B1424" t="s">
        <v>2010</v>
      </c>
      <c r="C1424" t="s">
        <v>541</v>
      </c>
      <c r="D1424" s="58">
        <v>6045.1</v>
      </c>
      <c r="E1424" t="s">
        <v>452</v>
      </c>
      <c r="F1424">
        <v>3007</v>
      </c>
      <c r="G1424" t="s">
        <v>605</v>
      </c>
      <c r="H1424">
        <v>7</v>
      </c>
      <c r="I1424">
        <v>331</v>
      </c>
      <c r="J1424" t="s">
        <v>2023</v>
      </c>
      <c r="K1424" t="s">
        <v>425</v>
      </c>
      <c r="L1424" s="103">
        <v>225552</v>
      </c>
      <c r="M1424">
        <v>0</v>
      </c>
      <c r="N1424" t="s">
        <v>2035</v>
      </c>
      <c r="O1424" t="s">
        <v>1336</v>
      </c>
      <c r="P1424" t="s">
        <v>458</v>
      </c>
      <c r="R1424">
        <v>0</v>
      </c>
      <c r="S1424" t="s">
        <v>459</v>
      </c>
      <c r="T1424" t="s">
        <v>458</v>
      </c>
      <c r="U1424" t="s">
        <v>460</v>
      </c>
      <c r="V1424" t="s">
        <v>458</v>
      </c>
    </row>
    <row r="1425" spans="1:22" x14ac:dyDescent="0.2">
      <c r="A1425" s="102">
        <v>43411</v>
      </c>
      <c r="B1425" t="s">
        <v>2010</v>
      </c>
      <c r="C1425" t="s">
        <v>541</v>
      </c>
      <c r="D1425" s="58">
        <v>6045.1</v>
      </c>
      <c r="E1425" t="s">
        <v>452</v>
      </c>
      <c r="F1425">
        <v>3013</v>
      </c>
      <c r="G1425" t="s">
        <v>676</v>
      </c>
      <c r="H1425">
        <v>8</v>
      </c>
      <c r="I1425">
        <v>331</v>
      </c>
      <c r="J1425" t="s">
        <v>2023</v>
      </c>
      <c r="K1425" t="s">
        <v>425</v>
      </c>
      <c r="L1425" s="103">
        <v>184580</v>
      </c>
      <c r="M1425">
        <v>0</v>
      </c>
      <c r="N1425" t="s">
        <v>2036</v>
      </c>
      <c r="O1425" t="s">
        <v>1338</v>
      </c>
      <c r="P1425" t="s">
        <v>458</v>
      </c>
      <c r="R1425">
        <v>0</v>
      </c>
      <c r="S1425" t="s">
        <v>459</v>
      </c>
      <c r="T1425" t="s">
        <v>458</v>
      </c>
      <c r="U1425" t="s">
        <v>460</v>
      </c>
      <c r="V1425" t="s">
        <v>458</v>
      </c>
    </row>
    <row r="1426" spans="1:22" x14ac:dyDescent="0.2">
      <c r="A1426" s="102">
        <v>43411</v>
      </c>
      <c r="B1426" t="s">
        <v>2010</v>
      </c>
      <c r="C1426" t="s">
        <v>541</v>
      </c>
      <c r="D1426" s="58">
        <v>6045.1</v>
      </c>
      <c r="E1426" t="s">
        <v>452</v>
      </c>
      <c r="F1426">
        <v>3009</v>
      </c>
      <c r="G1426" t="s">
        <v>481</v>
      </c>
      <c r="H1426">
        <v>8</v>
      </c>
      <c r="I1426">
        <v>331</v>
      </c>
      <c r="J1426" t="s">
        <v>2023</v>
      </c>
      <c r="K1426" t="s">
        <v>425</v>
      </c>
      <c r="L1426" s="103">
        <v>203576</v>
      </c>
      <c r="M1426">
        <v>0</v>
      </c>
      <c r="N1426" t="s">
        <v>2037</v>
      </c>
      <c r="O1426" t="s">
        <v>1120</v>
      </c>
      <c r="P1426" t="s">
        <v>458</v>
      </c>
      <c r="R1426">
        <v>0</v>
      </c>
      <c r="S1426" t="s">
        <v>459</v>
      </c>
      <c r="T1426" t="s">
        <v>458</v>
      </c>
      <c r="U1426" t="s">
        <v>460</v>
      </c>
      <c r="V1426" t="s">
        <v>458</v>
      </c>
    </row>
    <row r="1427" spans="1:22" x14ac:dyDescent="0.2">
      <c r="A1427" s="102">
        <v>43411</v>
      </c>
      <c r="B1427" t="s">
        <v>2010</v>
      </c>
      <c r="C1427" t="s">
        <v>541</v>
      </c>
      <c r="D1427" s="58">
        <v>6045.1</v>
      </c>
      <c r="E1427" t="s">
        <v>452</v>
      </c>
      <c r="F1427">
        <v>3002</v>
      </c>
      <c r="G1427" t="s">
        <v>731</v>
      </c>
      <c r="H1427">
        <v>6</v>
      </c>
      <c r="I1427">
        <v>331</v>
      </c>
      <c r="J1427" t="s">
        <v>2023</v>
      </c>
      <c r="K1427" t="s">
        <v>425</v>
      </c>
      <c r="L1427" s="103">
        <v>264621</v>
      </c>
      <c r="M1427">
        <v>0</v>
      </c>
      <c r="N1427" t="s">
        <v>2038</v>
      </c>
      <c r="O1427" t="s">
        <v>1333</v>
      </c>
      <c r="P1427" t="s">
        <v>458</v>
      </c>
      <c r="R1427">
        <v>0</v>
      </c>
      <c r="S1427" t="s">
        <v>459</v>
      </c>
      <c r="T1427" t="s">
        <v>458</v>
      </c>
      <c r="U1427" t="s">
        <v>460</v>
      </c>
      <c r="V1427" t="s">
        <v>458</v>
      </c>
    </row>
    <row r="1428" spans="1:22" x14ac:dyDescent="0.2">
      <c r="A1428" s="102">
        <v>43412</v>
      </c>
      <c r="B1428" t="s">
        <v>2010</v>
      </c>
      <c r="C1428" t="s">
        <v>541</v>
      </c>
      <c r="D1428" s="58">
        <v>6045.1</v>
      </c>
      <c r="E1428" t="s">
        <v>452</v>
      </c>
      <c r="F1428">
        <v>3007</v>
      </c>
      <c r="G1428" t="s">
        <v>605</v>
      </c>
      <c r="H1428">
        <v>8</v>
      </c>
      <c r="I1428">
        <v>331</v>
      </c>
      <c r="J1428" t="s">
        <v>2023</v>
      </c>
      <c r="K1428" t="s">
        <v>425</v>
      </c>
      <c r="L1428" s="103">
        <v>225552</v>
      </c>
      <c r="M1428">
        <v>0</v>
      </c>
      <c r="N1428" t="s">
        <v>2039</v>
      </c>
      <c r="O1428" t="s">
        <v>1336</v>
      </c>
      <c r="P1428" t="s">
        <v>458</v>
      </c>
      <c r="R1428">
        <v>0</v>
      </c>
      <c r="S1428" t="s">
        <v>459</v>
      </c>
      <c r="T1428" t="s">
        <v>458</v>
      </c>
      <c r="U1428" t="s">
        <v>460</v>
      </c>
      <c r="V1428" t="s">
        <v>458</v>
      </c>
    </row>
    <row r="1429" spans="1:22" x14ac:dyDescent="0.2">
      <c r="A1429" s="102">
        <v>43412</v>
      </c>
      <c r="B1429" t="s">
        <v>2010</v>
      </c>
      <c r="C1429" t="s">
        <v>541</v>
      </c>
      <c r="D1429" s="58">
        <v>6045.1</v>
      </c>
      <c r="E1429" t="s">
        <v>452</v>
      </c>
      <c r="F1429">
        <v>3013</v>
      </c>
      <c r="G1429" t="s">
        <v>676</v>
      </c>
      <c r="H1429">
        <v>8</v>
      </c>
      <c r="I1429">
        <v>331</v>
      </c>
      <c r="J1429" t="s">
        <v>2023</v>
      </c>
      <c r="K1429" t="s">
        <v>425</v>
      </c>
      <c r="L1429" s="103">
        <v>184580</v>
      </c>
      <c r="M1429">
        <v>0</v>
      </c>
      <c r="N1429" t="s">
        <v>2040</v>
      </c>
      <c r="O1429" t="s">
        <v>1338</v>
      </c>
      <c r="P1429" t="s">
        <v>458</v>
      </c>
      <c r="R1429">
        <v>0</v>
      </c>
      <c r="S1429" t="s">
        <v>459</v>
      </c>
      <c r="T1429" t="s">
        <v>458</v>
      </c>
      <c r="U1429" t="s">
        <v>460</v>
      </c>
      <c r="V1429" t="s">
        <v>458</v>
      </c>
    </row>
    <row r="1430" spans="1:22" x14ac:dyDescent="0.2">
      <c r="A1430" s="102">
        <v>43413</v>
      </c>
      <c r="B1430" t="s">
        <v>2010</v>
      </c>
      <c r="C1430" t="s">
        <v>541</v>
      </c>
      <c r="D1430" s="58">
        <v>6045.1</v>
      </c>
      <c r="E1430" t="s">
        <v>452</v>
      </c>
      <c r="F1430">
        <v>3007</v>
      </c>
      <c r="G1430" t="s">
        <v>605</v>
      </c>
      <c r="H1430">
        <v>8</v>
      </c>
      <c r="I1430">
        <v>331</v>
      </c>
      <c r="J1430" t="s">
        <v>2023</v>
      </c>
      <c r="K1430" t="s">
        <v>425</v>
      </c>
      <c r="L1430" s="103">
        <v>225552</v>
      </c>
      <c r="M1430">
        <v>0</v>
      </c>
      <c r="N1430" t="s">
        <v>2041</v>
      </c>
      <c r="O1430" t="s">
        <v>1336</v>
      </c>
      <c r="P1430" t="s">
        <v>458</v>
      </c>
      <c r="R1430">
        <v>0</v>
      </c>
      <c r="S1430" t="s">
        <v>459</v>
      </c>
      <c r="T1430" t="s">
        <v>458</v>
      </c>
      <c r="U1430" t="s">
        <v>460</v>
      </c>
      <c r="V1430" t="s">
        <v>458</v>
      </c>
    </row>
    <row r="1431" spans="1:22" x14ac:dyDescent="0.2">
      <c r="A1431" s="102">
        <v>43413</v>
      </c>
      <c r="B1431" t="s">
        <v>2010</v>
      </c>
      <c r="C1431" t="s">
        <v>541</v>
      </c>
      <c r="D1431" s="58">
        <v>6045.1</v>
      </c>
      <c r="E1431" t="s">
        <v>452</v>
      </c>
      <c r="F1431">
        <v>3013</v>
      </c>
      <c r="G1431" t="s">
        <v>676</v>
      </c>
      <c r="H1431">
        <v>8</v>
      </c>
      <c r="I1431">
        <v>331</v>
      </c>
      <c r="J1431" t="s">
        <v>2023</v>
      </c>
      <c r="K1431" t="s">
        <v>425</v>
      </c>
      <c r="L1431" s="103">
        <v>184580</v>
      </c>
      <c r="M1431">
        <v>0</v>
      </c>
      <c r="N1431" t="s">
        <v>2042</v>
      </c>
      <c r="O1431" t="s">
        <v>1338</v>
      </c>
      <c r="P1431" t="s">
        <v>458</v>
      </c>
      <c r="R1431">
        <v>0</v>
      </c>
      <c r="S1431" t="s">
        <v>459</v>
      </c>
      <c r="T1431" t="s">
        <v>458</v>
      </c>
      <c r="U1431" t="s">
        <v>460</v>
      </c>
      <c r="V1431" t="s">
        <v>458</v>
      </c>
    </row>
    <row r="1432" spans="1:22" x14ac:dyDescent="0.2">
      <c r="A1432" s="102">
        <v>43413</v>
      </c>
      <c r="B1432" t="s">
        <v>2010</v>
      </c>
      <c r="C1432" t="s">
        <v>541</v>
      </c>
      <c r="D1432" s="58">
        <v>6045.1</v>
      </c>
      <c r="E1432" t="s">
        <v>452</v>
      </c>
      <c r="F1432">
        <v>3002</v>
      </c>
      <c r="G1432" t="s">
        <v>731</v>
      </c>
      <c r="H1432">
        <v>8</v>
      </c>
      <c r="I1432">
        <v>331</v>
      </c>
      <c r="J1432" t="s">
        <v>2023</v>
      </c>
      <c r="K1432" t="s">
        <v>425</v>
      </c>
      <c r="L1432" s="103">
        <v>264621</v>
      </c>
      <c r="M1432">
        <v>0</v>
      </c>
      <c r="N1432" t="s">
        <v>2043</v>
      </c>
      <c r="O1432" t="s">
        <v>1333</v>
      </c>
      <c r="P1432" t="s">
        <v>458</v>
      </c>
      <c r="R1432">
        <v>0</v>
      </c>
      <c r="S1432" t="s">
        <v>459</v>
      </c>
      <c r="T1432" t="s">
        <v>458</v>
      </c>
      <c r="U1432" t="s">
        <v>460</v>
      </c>
      <c r="V1432" t="s">
        <v>458</v>
      </c>
    </row>
    <row r="1433" spans="1:22" x14ac:dyDescent="0.2">
      <c r="A1433" s="102">
        <v>43416</v>
      </c>
      <c r="B1433" t="s">
        <v>2010</v>
      </c>
      <c r="C1433" t="s">
        <v>541</v>
      </c>
      <c r="D1433" s="58">
        <v>6045.1</v>
      </c>
      <c r="E1433" t="s">
        <v>452</v>
      </c>
      <c r="F1433">
        <v>3007</v>
      </c>
      <c r="G1433" t="s">
        <v>605</v>
      </c>
      <c r="H1433">
        <v>8</v>
      </c>
      <c r="I1433">
        <v>331</v>
      </c>
      <c r="J1433" t="s">
        <v>2023</v>
      </c>
      <c r="K1433" t="s">
        <v>425</v>
      </c>
      <c r="L1433" s="103">
        <v>225552</v>
      </c>
      <c r="M1433">
        <v>0</v>
      </c>
      <c r="N1433" t="s">
        <v>2044</v>
      </c>
      <c r="O1433" t="s">
        <v>1336</v>
      </c>
      <c r="P1433" t="s">
        <v>458</v>
      </c>
      <c r="R1433">
        <v>0</v>
      </c>
      <c r="S1433" t="s">
        <v>459</v>
      </c>
      <c r="T1433" t="s">
        <v>458</v>
      </c>
      <c r="U1433" t="s">
        <v>460</v>
      </c>
      <c r="V1433" t="s">
        <v>458</v>
      </c>
    </row>
    <row r="1434" spans="1:22" x14ac:dyDescent="0.2">
      <c r="A1434" s="102">
        <v>43416</v>
      </c>
      <c r="B1434" t="s">
        <v>2010</v>
      </c>
      <c r="C1434" t="s">
        <v>541</v>
      </c>
      <c r="D1434" s="58">
        <v>6045.1</v>
      </c>
      <c r="E1434" t="s">
        <v>452</v>
      </c>
      <c r="F1434">
        <v>3013</v>
      </c>
      <c r="G1434" t="s">
        <v>676</v>
      </c>
      <c r="H1434">
        <v>8</v>
      </c>
      <c r="I1434">
        <v>331</v>
      </c>
      <c r="J1434" t="s">
        <v>2023</v>
      </c>
      <c r="K1434" t="s">
        <v>425</v>
      </c>
      <c r="L1434" s="103">
        <v>184580</v>
      </c>
      <c r="M1434">
        <v>0</v>
      </c>
      <c r="N1434" t="s">
        <v>2045</v>
      </c>
      <c r="O1434" t="s">
        <v>1338</v>
      </c>
      <c r="P1434" t="s">
        <v>458</v>
      </c>
      <c r="R1434">
        <v>0</v>
      </c>
      <c r="S1434" t="s">
        <v>459</v>
      </c>
      <c r="T1434" t="s">
        <v>458</v>
      </c>
      <c r="U1434" t="s">
        <v>460</v>
      </c>
      <c r="V1434" t="s">
        <v>458</v>
      </c>
    </row>
    <row r="1435" spans="1:22" x14ac:dyDescent="0.2">
      <c r="A1435" s="102">
        <v>43420</v>
      </c>
      <c r="B1435" t="s">
        <v>2010</v>
      </c>
      <c r="C1435" t="s">
        <v>541</v>
      </c>
      <c r="D1435" s="58">
        <v>6045.1</v>
      </c>
      <c r="E1435" t="s">
        <v>452</v>
      </c>
      <c r="F1435">
        <v>3002</v>
      </c>
      <c r="G1435" t="s">
        <v>731</v>
      </c>
      <c r="H1435">
        <v>8</v>
      </c>
      <c r="I1435">
        <v>331</v>
      </c>
      <c r="J1435" t="s">
        <v>2023</v>
      </c>
      <c r="K1435" t="s">
        <v>455</v>
      </c>
      <c r="L1435" s="103">
        <v>264621</v>
      </c>
      <c r="M1435">
        <v>0</v>
      </c>
      <c r="N1435" t="s">
        <v>2046</v>
      </c>
      <c r="O1435" t="s">
        <v>1346</v>
      </c>
      <c r="P1435" t="s">
        <v>458</v>
      </c>
      <c r="R1435">
        <v>0</v>
      </c>
      <c r="S1435" t="s">
        <v>459</v>
      </c>
      <c r="T1435" t="s">
        <v>458</v>
      </c>
      <c r="U1435" t="s">
        <v>460</v>
      </c>
      <c r="V1435" t="s">
        <v>458</v>
      </c>
    </row>
    <row r="1436" spans="1:22" x14ac:dyDescent="0.2">
      <c r="A1436" s="102">
        <v>43346</v>
      </c>
      <c r="B1436" t="s">
        <v>2047</v>
      </c>
      <c r="C1436" t="s">
        <v>541</v>
      </c>
      <c r="D1436" s="58">
        <v>52246.16</v>
      </c>
      <c r="E1436" t="s">
        <v>452</v>
      </c>
      <c r="F1436">
        <v>3008</v>
      </c>
      <c r="G1436" t="s">
        <v>550</v>
      </c>
      <c r="H1436">
        <v>4</v>
      </c>
      <c r="I1436">
        <v>396</v>
      </c>
      <c r="J1436" t="s">
        <v>1471</v>
      </c>
      <c r="K1436" t="s">
        <v>455</v>
      </c>
      <c r="L1436" s="103">
        <v>150042</v>
      </c>
      <c r="M1436">
        <v>0</v>
      </c>
      <c r="N1436" t="s">
        <v>2048</v>
      </c>
      <c r="O1436" t="s">
        <v>545</v>
      </c>
      <c r="P1436" t="s">
        <v>458</v>
      </c>
      <c r="R1436">
        <v>0</v>
      </c>
      <c r="S1436" t="s">
        <v>459</v>
      </c>
      <c r="T1436" t="s">
        <v>458</v>
      </c>
      <c r="U1436" t="s">
        <v>460</v>
      </c>
      <c r="V1436" t="s">
        <v>458</v>
      </c>
    </row>
    <row r="1437" spans="1:22" x14ac:dyDescent="0.2">
      <c r="A1437" s="102">
        <v>43353</v>
      </c>
      <c r="B1437" t="s">
        <v>2049</v>
      </c>
      <c r="C1437" t="s">
        <v>541</v>
      </c>
      <c r="D1437" s="58">
        <v>52866.16</v>
      </c>
      <c r="E1437" t="s">
        <v>452</v>
      </c>
      <c r="F1437">
        <v>3008</v>
      </c>
      <c r="G1437" t="s">
        <v>550</v>
      </c>
      <c r="H1437">
        <v>16</v>
      </c>
      <c r="I1437">
        <v>370</v>
      </c>
      <c r="J1437" t="s">
        <v>2050</v>
      </c>
      <c r="K1437" t="s">
        <v>455</v>
      </c>
      <c r="L1437" s="103">
        <v>150042</v>
      </c>
      <c r="M1437">
        <v>0</v>
      </c>
      <c r="N1437" t="s">
        <v>2051</v>
      </c>
      <c r="O1437" t="s">
        <v>545</v>
      </c>
      <c r="P1437" t="s">
        <v>458</v>
      </c>
      <c r="R1437">
        <v>0</v>
      </c>
      <c r="S1437" t="s">
        <v>459</v>
      </c>
      <c r="T1437" t="s">
        <v>458</v>
      </c>
      <c r="U1437" t="s">
        <v>460</v>
      </c>
      <c r="V1437" t="s">
        <v>458</v>
      </c>
    </row>
    <row r="1438" spans="1:22" x14ac:dyDescent="0.2">
      <c r="A1438" s="102">
        <v>43360</v>
      </c>
      <c r="B1438" t="s">
        <v>2049</v>
      </c>
      <c r="C1438" t="s">
        <v>541</v>
      </c>
      <c r="D1438" s="58">
        <v>52866.16</v>
      </c>
      <c r="E1438" t="s">
        <v>452</v>
      </c>
      <c r="F1438">
        <v>3009</v>
      </c>
      <c r="G1438" t="s">
        <v>481</v>
      </c>
      <c r="H1438">
        <v>16</v>
      </c>
      <c r="I1438">
        <v>370</v>
      </c>
      <c r="J1438" t="s">
        <v>2050</v>
      </c>
      <c r="K1438" t="s">
        <v>455</v>
      </c>
      <c r="L1438" s="103">
        <v>120926</v>
      </c>
      <c r="M1438">
        <v>0</v>
      </c>
      <c r="N1438" t="s">
        <v>2052</v>
      </c>
      <c r="O1438" t="s">
        <v>545</v>
      </c>
      <c r="P1438" t="s">
        <v>458</v>
      </c>
      <c r="R1438">
        <v>0</v>
      </c>
      <c r="S1438" t="s">
        <v>459</v>
      </c>
      <c r="T1438" t="s">
        <v>458</v>
      </c>
      <c r="U1438" t="s">
        <v>460</v>
      </c>
      <c r="V1438" t="s">
        <v>458</v>
      </c>
    </row>
    <row r="1439" spans="1:22" x14ac:dyDescent="0.2">
      <c r="A1439" s="102">
        <v>43437</v>
      </c>
      <c r="B1439" t="s">
        <v>2049</v>
      </c>
      <c r="C1439" t="s">
        <v>541</v>
      </c>
      <c r="D1439" s="58">
        <v>52866.16</v>
      </c>
      <c r="E1439" t="s">
        <v>452</v>
      </c>
      <c r="F1439">
        <v>3001</v>
      </c>
      <c r="G1439" t="s">
        <v>462</v>
      </c>
      <c r="H1439">
        <v>2</v>
      </c>
      <c r="I1439">
        <v>373</v>
      </c>
      <c r="J1439" t="s">
        <v>2053</v>
      </c>
      <c r="K1439" t="s">
        <v>455</v>
      </c>
      <c r="L1439" s="103">
        <v>377842</v>
      </c>
      <c r="M1439" s="103">
        <v>477231</v>
      </c>
      <c r="N1439" t="s">
        <v>2054</v>
      </c>
      <c r="O1439" t="s">
        <v>511</v>
      </c>
      <c r="P1439" t="s">
        <v>458</v>
      </c>
      <c r="R1439" s="103">
        <v>954462</v>
      </c>
      <c r="S1439" t="s">
        <v>459</v>
      </c>
      <c r="T1439" t="s">
        <v>458</v>
      </c>
      <c r="U1439" t="s">
        <v>682</v>
      </c>
      <c r="V1439" t="s">
        <v>458</v>
      </c>
    </row>
    <row r="1440" spans="1:22" x14ac:dyDescent="0.2">
      <c r="A1440" s="102">
        <v>43437</v>
      </c>
      <c r="B1440" t="s">
        <v>2049</v>
      </c>
      <c r="C1440" t="s">
        <v>541</v>
      </c>
      <c r="D1440" s="58">
        <v>52866.16</v>
      </c>
      <c r="E1440" t="s">
        <v>452</v>
      </c>
      <c r="F1440">
        <v>3004</v>
      </c>
      <c r="G1440" t="s">
        <v>631</v>
      </c>
      <c r="H1440">
        <v>8</v>
      </c>
      <c r="I1440">
        <v>373</v>
      </c>
      <c r="J1440" t="s">
        <v>2053</v>
      </c>
      <c r="K1440" t="s">
        <v>455</v>
      </c>
      <c r="L1440" s="103">
        <v>226737</v>
      </c>
      <c r="M1440" s="103">
        <v>284736</v>
      </c>
      <c r="N1440" t="s">
        <v>2055</v>
      </c>
      <c r="O1440" t="s">
        <v>691</v>
      </c>
      <c r="P1440" t="s">
        <v>458</v>
      </c>
      <c r="R1440" s="103">
        <v>2277888</v>
      </c>
      <c r="S1440" t="s">
        <v>459</v>
      </c>
      <c r="T1440" t="s">
        <v>458</v>
      </c>
      <c r="U1440" t="s">
        <v>682</v>
      </c>
      <c r="V1440" t="s">
        <v>458</v>
      </c>
    </row>
    <row r="1441" spans="1:22" x14ac:dyDescent="0.2">
      <c r="A1441" s="102">
        <v>43438</v>
      </c>
      <c r="B1441" t="s">
        <v>2049</v>
      </c>
      <c r="C1441" t="s">
        <v>541</v>
      </c>
      <c r="D1441" s="58">
        <v>52866.16</v>
      </c>
      <c r="E1441" t="s">
        <v>452</v>
      </c>
      <c r="F1441">
        <v>3004</v>
      </c>
      <c r="G1441" t="s">
        <v>631</v>
      </c>
      <c r="H1441">
        <v>8</v>
      </c>
      <c r="I1441">
        <v>373</v>
      </c>
      <c r="J1441" t="s">
        <v>2053</v>
      </c>
      <c r="K1441" t="s">
        <v>455</v>
      </c>
      <c r="L1441" s="103">
        <v>226737</v>
      </c>
      <c r="M1441" s="103">
        <v>284736</v>
      </c>
      <c r="N1441" t="s">
        <v>2056</v>
      </c>
      <c r="O1441" t="s">
        <v>691</v>
      </c>
      <c r="P1441" t="s">
        <v>458</v>
      </c>
      <c r="R1441" s="103">
        <v>2277888</v>
      </c>
      <c r="S1441" t="s">
        <v>459</v>
      </c>
      <c r="T1441" t="s">
        <v>458</v>
      </c>
      <c r="U1441" t="s">
        <v>682</v>
      </c>
      <c r="V1441" t="s">
        <v>458</v>
      </c>
    </row>
    <row r="1442" spans="1:22" x14ac:dyDescent="0.2">
      <c r="A1442" s="102">
        <v>43439</v>
      </c>
      <c r="B1442" t="s">
        <v>2049</v>
      </c>
      <c r="C1442" t="s">
        <v>541</v>
      </c>
      <c r="D1442" s="58">
        <v>52866.16</v>
      </c>
      <c r="E1442" t="s">
        <v>452</v>
      </c>
      <c r="F1442">
        <v>3004</v>
      </c>
      <c r="G1442" t="s">
        <v>631</v>
      </c>
      <c r="H1442">
        <v>8</v>
      </c>
      <c r="I1442">
        <v>373</v>
      </c>
      <c r="J1442" t="s">
        <v>2053</v>
      </c>
      <c r="K1442" t="s">
        <v>455</v>
      </c>
      <c r="L1442" s="103">
        <v>226737</v>
      </c>
      <c r="M1442" s="103">
        <v>284736</v>
      </c>
      <c r="N1442" t="s">
        <v>2057</v>
      </c>
      <c r="O1442" t="s">
        <v>691</v>
      </c>
      <c r="P1442" t="s">
        <v>458</v>
      </c>
      <c r="R1442" s="103">
        <v>2277888</v>
      </c>
      <c r="S1442" t="s">
        <v>459</v>
      </c>
      <c r="T1442" t="s">
        <v>458</v>
      </c>
      <c r="U1442" t="s">
        <v>682</v>
      </c>
      <c r="V1442" t="s">
        <v>458</v>
      </c>
    </row>
    <row r="1443" spans="1:22" x14ac:dyDescent="0.2">
      <c r="A1443" s="102">
        <v>43440</v>
      </c>
      <c r="B1443" t="s">
        <v>2049</v>
      </c>
      <c r="C1443" t="s">
        <v>541</v>
      </c>
      <c r="D1443" s="58">
        <v>52866.16</v>
      </c>
      <c r="E1443" t="s">
        <v>452</v>
      </c>
      <c r="F1443">
        <v>3004</v>
      </c>
      <c r="G1443" t="s">
        <v>631</v>
      </c>
      <c r="H1443">
        <v>8</v>
      </c>
      <c r="I1443">
        <v>373</v>
      </c>
      <c r="J1443" t="s">
        <v>2053</v>
      </c>
      <c r="K1443" t="s">
        <v>455</v>
      </c>
      <c r="L1443" s="103">
        <v>226737</v>
      </c>
      <c r="M1443" s="103">
        <v>284736</v>
      </c>
      <c r="N1443" t="s">
        <v>2058</v>
      </c>
      <c r="O1443" t="s">
        <v>691</v>
      </c>
      <c r="P1443" t="s">
        <v>458</v>
      </c>
      <c r="R1443" s="103">
        <v>2277888</v>
      </c>
      <c r="S1443" t="s">
        <v>459</v>
      </c>
      <c r="T1443" t="s">
        <v>458</v>
      </c>
      <c r="U1443" t="s">
        <v>682</v>
      </c>
      <c r="V1443" t="s">
        <v>458</v>
      </c>
    </row>
    <row r="1444" spans="1:22" x14ac:dyDescent="0.2">
      <c r="A1444" s="102">
        <v>43441</v>
      </c>
      <c r="B1444" t="s">
        <v>2049</v>
      </c>
      <c r="C1444" t="s">
        <v>541</v>
      </c>
      <c r="D1444" s="58">
        <v>52866.16</v>
      </c>
      <c r="E1444" t="s">
        <v>452</v>
      </c>
      <c r="F1444">
        <v>3004</v>
      </c>
      <c r="G1444" t="s">
        <v>631</v>
      </c>
      <c r="H1444">
        <v>8</v>
      </c>
      <c r="I1444">
        <v>373</v>
      </c>
      <c r="J1444" t="s">
        <v>2053</v>
      </c>
      <c r="K1444" t="s">
        <v>455</v>
      </c>
      <c r="L1444" s="103">
        <v>226737</v>
      </c>
      <c r="M1444" s="103">
        <v>284736</v>
      </c>
      <c r="N1444" t="s">
        <v>2059</v>
      </c>
      <c r="O1444" t="s">
        <v>691</v>
      </c>
      <c r="P1444" t="s">
        <v>458</v>
      </c>
      <c r="R1444" s="103">
        <v>2277888</v>
      </c>
      <c r="S1444" t="s">
        <v>459</v>
      </c>
      <c r="T1444" t="s">
        <v>458</v>
      </c>
      <c r="U1444" t="s">
        <v>682</v>
      </c>
      <c r="V1444" t="s">
        <v>458</v>
      </c>
    </row>
    <row r="1445" spans="1:22" x14ac:dyDescent="0.2">
      <c r="A1445" s="102">
        <v>43444</v>
      </c>
      <c r="B1445" t="s">
        <v>2049</v>
      </c>
      <c r="C1445" t="s">
        <v>541</v>
      </c>
      <c r="D1445" s="58">
        <v>52866.16</v>
      </c>
      <c r="E1445" t="s">
        <v>452</v>
      </c>
      <c r="F1445">
        <v>3004</v>
      </c>
      <c r="G1445" t="s">
        <v>631</v>
      </c>
      <c r="H1445">
        <v>8</v>
      </c>
      <c r="I1445">
        <v>373</v>
      </c>
      <c r="J1445" t="s">
        <v>2053</v>
      </c>
      <c r="K1445" t="s">
        <v>455</v>
      </c>
      <c r="L1445" s="103">
        <v>226737</v>
      </c>
      <c r="M1445" s="103">
        <v>284736</v>
      </c>
      <c r="N1445" t="s">
        <v>2060</v>
      </c>
      <c r="O1445" t="s">
        <v>691</v>
      </c>
      <c r="P1445" t="s">
        <v>458</v>
      </c>
      <c r="R1445" s="103">
        <v>2277888</v>
      </c>
      <c r="S1445" t="s">
        <v>459</v>
      </c>
      <c r="T1445" t="s">
        <v>458</v>
      </c>
      <c r="U1445" t="s">
        <v>682</v>
      </c>
      <c r="V1445" t="s">
        <v>458</v>
      </c>
    </row>
    <row r="1446" spans="1:22" x14ac:dyDescent="0.2">
      <c r="A1446" s="102">
        <v>43445</v>
      </c>
      <c r="B1446" t="s">
        <v>2049</v>
      </c>
      <c r="C1446" t="s">
        <v>541</v>
      </c>
      <c r="D1446" s="58">
        <v>52866.16</v>
      </c>
      <c r="E1446" t="s">
        <v>452</v>
      </c>
      <c r="F1446">
        <v>3004</v>
      </c>
      <c r="G1446" t="s">
        <v>631</v>
      </c>
      <c r="H1446">
        <v>8</v>
      </c>
      <c r="I1446">
        <v>373</v>
      </c>
      <c r="J1446" t="s">
        <v>2053</v>
      </c>
      <c r="K1446" t="s">
        <v>455</v>
      </c>
      <c r="L1446" s="103">
        <v>226737</v>
      </c>
      <c r="M1446" s="103">
        <v>284736</v>
      </c>
      <c r="N1446" t="s">
        <v>2061</v>
      </c>
      <c r="O1446" t="s">
        <v>691</v>
      </c>
      <c r="P1446" t="s">
        <v>458</v>
      </c>
      <c r="R1446" s="103">
        <v>2277888</v>
      </c>
      <c r="S1446" t="s">
        <v>459</v>
      </c>
      <c r="T1446" t="s">
        <v>458</v>
      </c>
      <c r="U1446" t="s">
        <v>682</v>
      </c>
      <c r="V1446" t="s">
        <v>458</v>
      </c>
    </row>
    <row r="1447" spans="1:22" x14ac:dyDescent="0.2">
      <c r="A1447" s="102">
        <v>43446</v>
      </c>
      <c r="B1447" t="s">
        <v>2049</v>
      </c>
      <c r="C1447" t="s">
        <v>541</v>
      </c>
      <c r="D1447" s="58">
        <v>52866.16</v>
      </c>
      <c r="E1447" t="s">
        <v>452</v>
      </c>
      <c r="F1447">
        <v>3004</v>
      </c>
      <c r="G1447" t="s">
        <v>631</v>
      </c>
      <c r="H1447">
        <v>8</v>
      </c>
      <c r="I1447">
        <v>373</v>
      </c>
      <c r="J1447" t="s">
        <v>2053</v>
      </c>
      <c r="K1447" t="s">
        <v>455</v>
      </c>
      <c r="L1447" s="103">
        <v>226737</v>
      </c>
      <c r="M1447" s="103">
        <v>284736</v>
      </c>
      <c r="N1447" t="s">
        <v>2062</v>
      </c>
      <c r="O1447" t="s">
        <v>691</v>
      </c>
      <c r="P1447" t="s">
        <v>458</v>
      </c>
      <c r="R1447" s="103">
        <v>2277888</v>
      </c>
      <c r="S1447" t="s">
        <v>459</v>
      </c>
      <c r="T1447" t="s">
        <v>458</v>
      </c>
      <c r="U1447" t="s">
        <v>682</v>
      </c>
      <c r="V1447" t="s">
        <v>458</v>
      </c>
    </row>
    <row r="1448" spans="1:22" x14ac:dyDescent="0.2">
      <c r="A1448" s="102">
        <v>43447</v>
      </c>
      <c r="B1448" t="s">
        <v>2049</v>
      </c>
      <c r="C1448" t="s">
        <v>541</v>
      </c>
      <c r="D1448" s="58">
        <v>52866.16</v>
      </c>
      <c r="E1448" t="s">
        <v>452</v>
      </c>
      <c r="F1448">
        <v>3004</v>
      </c>
      <c r="G1448" t="s">
        <v>631</v>
      </c>
      <c r="H1448">
        <v>2</v>
      </c>
      <c r="I1448">
        <v>373</v>
      </c>
      <c r="J1448" t="s">
        <v>2053</v>
      </c>
      <c r="K1448" t="s">
        <v>455</v>
      </c>
      <c r="L1448" s="103">
        <v>226737</v>
      </c>
      <c r="M1448" s="103">
        <v>284736</v>
      </c>
      <c r="N1448" t="s">
        <v>2063</v>
      </c>
      <c r="O1448" t="s">
        <v>691</v>
      </c>
      <c r="P1448" t="s">
        <v>458</v>
      </c>
      <c r="R1448" s="103">
        <v>569472</v>
      </c>
      <c r="S1448" t="s">
        <v>459</v>
      </c>
      <c r="T1448" t="s">
        <v>458</v>
      </c>
      <c r="U1448" t="s">
        <v>682</v>
      </c>
      <c r="V1448" t="s">
        <v>458</v>
      </c>
    </row>
    <row r="1449" spans="1:22" x14ac:dyDescent="0.2">
      <c r="A1449" s="102">
        <v>43339</v>
      </c>
      <c r="B1449" t="s">
        <v>2064</v>
      </c>
      <c r="C1449" t="s">
        <v>2064</v>
      </c>
      <c r="E1449" t="s">
        <v>2065</v>
      </c>
      <c r="F1449">
        <v>1005</v>
      </c>
      <c r="G1449" t="s">
        <v>542</v>
      </c>
      <c r="H1449">
        <v>2</v>
      </c>
      <c r="I1449">
        <v>301</v>
      </c>
      <c r="J1449" t="s">
        <v>2066</v>
      </c>
      <c r="K1449" t="s">
        <v>455</v>
      </c>
      <c r="L1449" s="103">
        <v>322217</v>
      </c>
      <c r="M1449">
        <v>0</v>
      </c>
      <c r="N1449" t="s">
        <v>2067</v>
      </c>
      <c r="O1449" t="s">
        <v>545</v>
      </c>
      <c r="P1449" t="s">
        <v>458</v>
      </c>
      <c r="R1449">
        <v>0</v>
      </c>
      <c r="S1449" t="s">
        <v>2068</v>
      </c>
      <c r="T1449" t="s">
        <v>458</v>
      </c>
      <c r="U1449" t="s">
        <v>460</v>
      </c>
      <c r="V1449" t="s">
        <v>458</v>
      </c>
    </row>
    <row r="1450" spans="1:22" x14ac:dyDescent="0.2">
      <c r="A1450" s="102">
        <v>43374</v>
      </c>
      <c r="B1450" t="s">
        <v>2064</v>
      </c>
      <c r="C1450" t="s">
        <v>2064</v>
      </c>
      <c r="E1450" t="s">
        <v>2065</v>
      </c>
      <c r="F1450">
        <v>3001</v>
      </c>
      <c r="G1450" t="s">
        <v>462</v>
      </c>
      <c r="H1450">
        <v>4</v>
      </c>
      <c r="I1450">
        <v>301</v>
      </c>
      <c r="J1450" t="s">
        <v>2066</v>
      </c>
      <c r="K1450" t="s">
        <v>455</v>
      </c>
      <c r="L1450" s="103">
        <v>308303</v>
      </c>
      <c r="M1450">
        <v>0</v>
      </c>
      <c r="N1450" t="s">
        <v>2069</v>
      </c>
      <c r="O1450" t="s">
        <v>545</v>
      </c>
      <c r="P1450" t="s">
        <v>458</v>
      </c>
      <c r="R1450">
        <v>0</v>
      </c>
      <c r="S1450" t="s">
        <v>2068</v>
      </c>
      <c r="T1450" t="s">
        <v>458</v>
      </c>
      <c r="U1450" t="s">
        <v>460</v>
      </c>
      <c r="V1450" t="s">
        <v>458</v>
      </c>
    </row>
    <row r="1451" spans="1:22" x14ac:dyDescent="0.2">
      <c r="A1451" s="102">
        <v>43374</v>
      </c>
      <c r="B1451" t="s">
        <v>2064</v>
      </c>
      <c r="C1451" t="s">
        <v>2064</v>
      </c>
      <c r="E1451" t="s">
        <v>2065</v>
      </c>
      <c r="F1451">
        <v>1005</v>
      </c>
      <c r="G1451" t="s">
        <v>542</v>
      </c>
      <c r="H1451">
        <v>4</v>
      </c>
      <c r="I1451">
        <v>301</v>
      </c>
      <c r="J1451" t="s">
        <v>2066</v>
      </c>
      <c r="K1451" t="s">
        <v>455</v>
      </c>
      <c r="L1451" s="103">
        <v>322217</v>
      </c>
      <c r="M1451">
        <v>0</v>
      </c>
      <c r="N1451" t="s">
        <v>2070</v>
      </c>
      <c r="O1451" t="s">
        <v>545</v>
      </c>
      <c r="P1451" t="s">
        <v>458</v>
      </c>
      <c r="R1451">
        <v>0</v>
      </c>
      <c r="S1451" t="s">
        <v>2068</v>
      </c>
      <c r="T1451" t="s">
        <v>458</v>
      </c>
      <c r="U1451" t="s">
        <v>460</v>
      </c>
      <c r="V1451" t="s">
        <v>458</v>
      </c>
    </row>
    <row r="1452" spans="1:22" x14ac:dyDescent="0.2">
      <c r="A1452" s="102">
        <v>43374</v>
      </c>
      <c r="B1452" t="s">
        <v>2064</v>
      </c>
      <c r="C1452" t="s">
        <v>2064</v>
      </c>
      <c r="E1452" t="s">
        <v>2065</v>
      </c>
      <c r="F1452">
        <v>1005</v>
      </c>
      <c r="G1452" t="s">
        <v>542</v>
      </c>
      <c r="H1452">
        <v>5</v>
      </c>
      <c r="I1452">
        <v>301</v>
      </c>
      <c r="J1452" t="s">
        <v>2066</v>
      </c>
      <c r="K1452" t="s">
        <v>455</v>
      </c>
      <c r="L1452" s="103">
        <v>322217</v>
      </c>
      <c r="M1452">
        <v>0</v>
      </c>
      <c r="N1452" t="s">
        <v>2071</v>
      </c>
      <c r="O1452" t="s">
        <v>545</v>
      </c>
      <c r="P1452" t="s">
        <v>458</v>
      </c>
      <c r="R1452">
        <v>0</v>
      </c>
      <c r="S1452" t="s">
        <v>2068</v>
      </c>
      <c r="T1452" t="s">
        <v>458</v>
      </c>
      <c r="U1452" t="s">
        <v>460</v>
      </c>
      <c r="V1452" t="s">
        <v>458</v>
      </c>
    </row>
    <row r="1453" spans="1:22" x14ac:dyDescent="0.2">
      <c r="A1453" s="102">
        <v>43374</v>
      </c>
      <c r="B1453" t="s">
        <v>2064</v>
      </c>
      <c r="C1453" t="s">
        <v>2064</v>
      </c>
      <c r="E1453" t="s">
        <v>2065</v>
      </c>
      <c r="F1453">
        <v>1005</v>
      </c>
      <c r="G1453" t="s">
        <v>542</v>
      </c>
      <c r="H1453">
        <v>6</v>
      </c>
      <c r="I1453">
        <v>301</v>
      </c>
      <c r="J1453" t="s">
        <v>2066</v>
      </c>
      <c r="K1453" t="s">
        <v>455</v>
      </c>
      <c r="L1453" s="103">
        <v>322217</v>
      </c>
      <c r="M1453">
        <v>0</v>
      </c>
      <c r="N1453" t="s">
        <v>2072</v>
      </c>
      <c r="O1453" t="s">
        <v>545</v>
      </c>
      <c r="P1453" t="s">
        <v>458</v>
      </c>
      <c r="R1453">
        <v>0</v>
      </c>
      <c r="S1453" t="s">
        <v>2068</v>
      </c>
      <c r="T1453" t="s">
        <v>458</v>
      </c>
      <c r="U1453" t="s">
        <v>460</v>
      </c>
      <c r="V1453" t="s">
        <v>458</v>
      </c>
    </row>
    <row r="1454" spans="1:22" x14ac:dyDescent="0.2">
      <c r="A1454" s="102">
        <v>43381</v>
      </c>
      <c r="B1454" t="s">
        <v>2064</v>
      </c>
      <c r="C1454" t="s">
        <v>2064</v>
      </c>
      <c r="E1454" t="s">
        <v>2065</v>
      </c>
      <c r="F1454">
        <v>1005</v>
      </c>
      <c r="G1454" t="s">
        <v>542</v>
      </c>
      <c r="H1454">
        <v>3</v>
      </c>
      <c r="I1454">
        <v>301</v>
      </c>
      <c r="J1454" t="s">
        <v>2066</v>
      </c>
      <c r="K1454" t="s">
        <v>455</v>
      </c>
      <c r="L1454" s="103">
        <v>322217</v>
      </c>
      <c r="M1454">
        <v>0</v>
      </c>
      <c r="N1454" t="s">
        <v>2073</v>
      </c>
      <c r="O1454" t="s">
        <v>545</v>
      </c>
      <c r="P1454" t="s">
        <v>458</v>
      </c>
      <c r="R1454">
        <v>0</v>
      </c>
      <c r="S1454" t="s">
        <v>2068</v>
      </c>
      <c r="T1454" t="s">
        <v>458</v>
      </c>
      <c r="U1454" t="s">
        <v>460</v>
      </c>
      <c r="V1454" t="s">
        <v>458</v>
      </c>
    </row>
    <row r="1455" spans="1:22" x14ac:dyDescent="0.2">
      <c r="A1455" s="102">
        <v>43388</v>
      </c>
      <c r="B1455" t="s">
        <v>2064</v>
      </c>
      <c r="C1455" t="s">
        <v>2064</v>
      </c>
      <c r="E1455" t="s">
        <v>2065</v>
      </c>
      <c r="F1455">
        <v>3001</v>
      </c>
      <c r="G1455" t="s">
        <v>462</v>
      </c>
      <c r="H1455">
        <v>2</v>
      </c>
      <c r="I1455">
        <v>301</v>
      </c>
      <c r="J1455" t="s">
        <v>2066</v>
      </c>
      <c r="K1455" t="s">
        <v>455</v>
      </c>
      <c r="L1455" s="103">
        <v>308303</v>
      </c>
      <c r="M1455">
        <v>0</v>
      </c>
      <c r="N1455" t="s">
        <v>2074</v>
      </c>
      <c r="O1455" t="s">
        <v>545</v>
      </c>
      <c r="P1455" t="s">
        <v>458</v>
      </c>
      <c r="R1455">
        <v>0</v>
      </c>
      <c r="S1455" t="s">
        <v>2068</v>
      </c>
      <c r="T1455" t="s">
        <v>458</v>
      </c>
      <c r="U1455" t="s">
        <v>460</v>
      </c>
      <c r="V1455" t="s">
        <v>458</v>
      </c>
    </row>
    <row r="1456" spans="1:22" x14ac:dyDescent="0.2">
      <c r="A1456" s="102">
        <v>43388</v>
      </c>
      <c r="B1456" t="s">
        <v>2064</v>
      </c>
      <c r="C1456" t="s">
        <v>2064</v>
      </c>
      <c r="E1456" t="s">
        <v>2065</v>
      </c>
      <c r="F1456">
        <v>3001</v>
      </c>
      <c r="G1456" t="s">
        <v>462</v>
      </c>
      <c r="H1456">
        <v>2</v>
      </c>
      <c r="I1456">
        <v>301</v>
      </c>
      <c r="J1456" t="s">
        <v>2066</v>
      </c>
      <c r="K1456" t="s">
        <v>455</v>
      </c>
      <c r="L1456" s="103">
        <v>308303</v>
      </c>
      <c r="M1456">
        <v>0</v>
      </c>
      <c r="N1456" t="s">
        <v>2075</v>
      </c>
      <c r="O1456" t="s">
        <v>545</v>
      </c>
      <c r="P1456" t="s">
        <v>458</v>
      </c>
      <c r="R1456">
        <v>0</v>
      </c>
      <c r="S1456" t="s">
        <v>2068</v>
      </c>
      <c r="T1456" t="s">
        <v>458</v>
      </c>
      <c r="U1456" t="s">
        <v>460</v>
      </c>
      <c r="V1456" t="s">
        <v>458</v>
      </c>
    </row>
    <row r="1457" spans="1:22" x14ac:dyDescent="0.2">
      <c r="A1457" s="102">
        <v>43388</v>
      </c>
      <c r="B1457" t="s">
        <v>2064</v>
      </c>
      <c r="C1457" t="s">
        <v>2064</v>
      </c>
      <c r="E1457" t="s">
        <v>2065</v>
      </c>
      <c r="F1457">
        <v>3001</v>
      </c>
      <c r="G1457" t="s">
        <v>462</v>
      </c>
      <c r="H1457">
        <v>3</v>
      </c>
      <c r="I1457">
        <v>301</v>
      </c>
      <c r="J1457" t="s">
        <v>2066</v>
      </c>
      <c r="K1457" t="s">
        <v>455</v>
      </c>
      <c r="L1457" s="103">
        <v>308303</v>
      </c>
      <c r="M1457">
        <v>0</v>
      </c>
      <c r="N1457" t="s">
        <v>2076</v>
      </c>
      <c r="O1457" t="s">
        <v>545</v>
      </c>
      <c r="P1457" t="s">
        <v>458</v>
      </c>
      <c r="R1457">
        <v>0</v>
      </c>
      <c r="S1457" t="s">
        <v>2068</v>
      </c>
      <c r="T1457" t="s">
        <v>458</v>
      </c>
      <c r="U1457" t="s">
        <v>460</v>
      </c>
      <c r="V1457" t="s">
        <v>458</v>
      </c>
    </row>
    <row r="1458" spans="1:22" x14ac:dyDescent="0.2">
      <c r="A1458" s="102">
        <v>43389</v>
      </c>
      <c r="B1458" t="s">
        <v>2064</v>
      </c>
      <c r="C1458" t="s">
        <v>2064</v>
      </c>
      <c r="E1458" t="s">
        <v>2065</v>
      </c>
      <c r="F1458">
        <v>3001</v>
      </c>
      <c r="G1458" t="s">
        <v>462</v>
      </c>
      <c r="H1458">
        <v>1</v>
      </c>
      <c r="I1458">
        <v>301</v>
      </c>
      <c r="J1458" t="s">
        <v>2066</v>
      </c>
      <c r="K1458" t="s">
        <v>290</v>
      </c>
      <c r="L1458" s="103">
        <v>397692</v>
      </c>
      <c r="M1458">
        <v>0</v>
      </c>
      <c r="N1458" t="s">
        <v>2077</v>
      </c>
      <c r="O1458" t="s">
        <v>1196</v>
      </c>
      <c r="P1458" t="s">
        <v>458</v>
      </c>
      <c r="R1458">
        <v>0</v>
      </c>
      <c r="S1458" t="s">
        <v>2068</v>
      </c>
      <c r="T1458" t="s">
        <v>458</v>
      </c>
      <c r="U1458" t="s">
        <v>460</v>
      </c>
      <c r="V1458" t="s">
        <v>458</v>
      </c>
    </row>
    <row r="1459" spans="1:22" x14ac:dyDescent="0.2">
      <c r="A1459" s="102">
        <v>43390</v>
      </c>
      <c r="B1459" t="s">
        <v>2064</v>
      </c>
      <c r="C1459" t="s">
        <v>2064</v>
      </c>
      <c r="E1459" t="s">
        <v>2065</v>
      </c>
      <c r="F1459">
        <v>3001</v>
      </c>
      <c r="G1459" t="s">
        <v>462</v>
      </c>
      <c r="H1459">
        <v>1</v>
      </c>
      <c r="I1459">
        <v>301</v>
      </c>
      <c r="J1459" t="s">
        <v>2066</v>
      </c>
      <c r="K1459" t="s">
        <v>290</v>
      </c>
      <c r="L1459" s="103">
        <v>397692</v>
      </c>
      <c r="M1459">
        <v>0</v>
      </c>
      <c r="N1459" t="s">
        <v>2078</v>
      </c>
      <c r="O1459" t="s">
        <v>1196</v>
      </c>
      <c r="P1459" t="s">
        <v>458</v>
      </c>
      <c r="R1459">
        <v>0</v>
      </c>
      <c r="S1459" t="s">
        <v>2068</v>
      </c>
      <c r="T1459" t="s">
        <v>458</v>
      </c>
      <c r="U1459" t="s">
        <v>460</v>
      </c>
      <c r="V1459" t="s">
        <v>458</v>
      </c>
    </row>
    <row r="1460" spans="1:22" x14ac:dyDescent="0.2">
      <c r="A1460" s="102">
        <v>43391</v>
      </c>
      <c r="B1460" t="s">
        <v>2064</v>
      </c>
      <c r="C1460" t="s">
        <v>2064</v>
      </c>
      <c r="E1460" t="s">
        <v>2065</v>
      </c>
      <c r="F1460">
        <v>3001</v>
      </c>
      <c r="G1460" t="s">
        <v>462</v>
      </c>
      <c r="H1460">
        <v>3</v>
      </c>
      <c r="I1460">
        <v>301</v>
      </c>
      <c r="J1460" t="s">
        <v>2066</v>
      </c>
      <c r="K1460" t="s">
        <v>290</v>
      </c>
      <c r="L1460" s="103">
        <v>397692</v>
      </c>
      <c r="M1460">
        <v>0</v>
      </c>
      <c r="N1460" t="s">
        <v>2079</v>
      </c>
      <c r="O1460" t="s">
        <v>1196</v>
      </c>
      <c r="P1460" t="s">
        <v>458</v>
      </c>
      <c r="R1460">
        <v>0</v>
      </c>
      <c r="S1460" t="s">
        <v>2068</v>
      </c>
      <c r="T1460" t="s">
        <v>458</v>
      </c>
      <c r="U1460" t="s">
        <v>460</v>
      </c>
      <c r="V1460" t="s">
        <v>458</v>
      </c>
    </row>
    <row r="1461" spans="1:22" x14ac:dyDescent="0.2">
      <c r="A1461" s="102">
        <v>43392</v>
      </c>
      <c r="B1461" t="s">
        <v>2064</v>
      </c>
      <c r="C1461" t="s">
        <v>2064</v>
      </c>
      <c r="E1461" t="s">
        <v>2065</v>
      </c>
      <c r="F1461">
        <v>3001</v>
      </c>
      <c r="G1461" t="s">
        <v>462</v>
      </c>
      <c r="H1461">
        <v>2</v>
      </c>
      <c r="I1461">
        <v>301</v>
      </c>
      <c r="J1461" t="s">
        <v>2066</v>
      </c>
      <c r="K1461" t="s">
        <v>290</v>
      </c>
      <c r="L1461" s="103">
        <v>397692</v>
      </c>
      <c r="M1461">
        <v>0</v>
      </c>
      <c r="N1461" t="s">
        <v>2080</v>
      </c>
      <c r="O1461" t="s">
        <v>1196</v>
      </c>
      <c r="P1461" t="s">
        <v>458</v>
      </c>
      <c r="R1461">
        <v>0</v>
      </c>
      <c r="S1461" t="s">
        <v>2068</v>
      </c>
      <c r="T1461" t="s">
        <v>458</v>
      </c>
      <c r="U1461" t="s">
        <v>460</v>
      </c>
      <c r="V1461" t="s">
        <v>458</v>
      </c>
    </row>
    <row r="1462" spans="1:22" x14ac:dyDescent="0.2">
      <c r="A1462" s="102">
        <v>43396</v>
      </c>
      <c r="B1462" t="s">
        <v>2064</v>
      </c>
      <c r="C1462" t="s">
        <v>2064</v>
      </c>
      <c r="E1462" t="s">
        <v>2065</v>
      </c>
      <c r="F1462">
        <v>3001</v>
      </c>
      <c r="G1462" t="s">
        <v>462</v>
      </c>
      <c r="H1462">
        <v>1</v>
      </c>
      <c r="I1462">
        <v>301</v>
      </c>
      <c r="J1462" t="s">
        <v>2066</v>
      </c>
      <c r="K1462" t="s">
        <v>290</v>
      </c>
      <c r="L1462" s="103">
        <v>397692</v>
      </c>
      <c r="M1462">
        <v>0</v>
      </c>
      <c r="N1462" t="s">
        <v>2081</v>
      </c>
      <c r="O1462" t="s">
        <v>1196</v>
      </c>
      <c r="P1462" t="s">
        <v>458</v>
      </c>
      <c r="R1462">
        <v>0</v>
      </c>
      <c r="S1462" t="s">
        <v>2068</v>
      </c>
      <c r="T1462" t="s">
        <v>458</v>
      </c>
      <c r="U1462" t="s">
        <v>460</v>
      </c>
      <c r="V1462" t="s">
        <v>458</v>
      </c>
    </row>
    <row r="1463" spans="1:22" x14ac:dyDescent="0.2">
      <c r="A1463" s="102">
        <v>43399</v>
      </c>
      <c r="B1463" t="s">
        <v>2064</v>
      </c>
      <c r="C1463" t="s">
        <v>2064</v>
      </c>
      <c r="E1463" t="s">
        <v>2065</v>
      </c>
      <c r="F1463">
        <v>3001</v>
      </c>
      <c r="G1463" t="s">
        <v>462</v>
      </c>
      <c r="H1463">
        <v>2</v>
      </c>
      <c r="I1463">
        <v>301</v>
      </c>
      <c r="J1463" t="s">
        <v>2066</v>
      </c>
      <c r="K1463" t="s">
        <v>290</v>
      </c>
      <c r="L1463" s="103">
        <v>397692</v>
      </c>
      <c r="M1463">
        <v>0</v>
      </c>
      <c r="N1463" t="s">
        <v>2082</v>
      </c>
      <c r="O1463" t="s">
        <v>1196</v>
      </c>
      <c r="P1463" t="s">
        <v>458</v>
      </c>
      <c r="R1463">
        <v>0</v>
      </c>
      <c r="S1463" t="s">
        <v>2068</v>
      </c>
      <c r="T1463" t="s">
        <v>458</v>
      </c>
      <c r="U1463" t="s">
        <v>460</v>
      </c>
      <c r="V1463" t="s">
        <v>458</v>
      </c>
    </row>
    <row r="1464" spans="1:22" x14ac:dyDescent="0.2">
      <c r="A1464" s="102">
        <v>43402</v>
      </c>
      <c r="B1464" t="s">
        <v>2064</v>
      </c>
      <c r="C1464" t="s">
        <v>2064</v>
      </c>
      <c r="E1464" t="s">
        <v>2065</v>
      </c>
      <c r="F1464">
        <v>3001</v>
      </c>
      <c r="G1464" t="s">
        <v>462</v>
      </c>
      <c r="H1464">
        <v>2</v>
      </c>
      <c r="I1464">
        <v>301</v>
      </c>
      <c r="J1464" t="s">
        <v>2066</v>
      </c>
      <c r="K1464" t="s">
        <v>290</v>
      </c>
      <c r="L1464" s="103">
        <v>397692</v>
      </c>
      <c r="M1464">
        <v>0</v>
      </c>
      <c r="N1464" t="s">
        <v>2083</v>
      </c>
      <c r="O1464" t="s">
        <v>1196</v>
      </c>
      <c r="P1464" t="s">
        <v>458</v>
      </c>
      <c r="R1464">
        <v>0</v>
      </c>
      <c r="S1464" t="s">
        <v>2068</v>
      </c>
      <c r="T1464" t="s">
        <v>458</v>
      </c>
      <c r="U1464" t="s">
        <v>460</v>
      </c>
      <c r="V1464" t="s">
        <v>458</v>
      </c>
    </row>
    <row r="1465" spans="1:22" x14ac:dyDescent="0.2">
      <c r="A1465" s="102">
        <v>43403</v>
      </c>
      <c r="B1465" t="s">
        <v>2064</v>
      </c>
      <c r="C1465" t="s">
        <v>2064</v>
      </c>
      <c r="E1465" t="s">
        <v>2065</v>
      </c>
      <c r="F1465">
        <v>3001</v>
      </c>
      <c r="G1465" t="s">
        <v>462</v>
      </c>
      <c r="H1465">
        <v>3</v>
      </c>
      <c r="I1465">
        <v>301</v>
      </c>
      <c r="J1465" t="s">
        <v>2066</v>
      </c>
      <c r="K1465" t="s">
        <v>290</v>
      </c>
      <c r="L1465" s="103">
        <v>397692</v>
      </c>
      <c r="M1465">
        <v>0</v>
      </c>
      <c r="N1465" t="s">
        <v>2084</v>
      </c>
      <c r="O1465" t="s">
        <v>1196</v>
      </c>
      <c r="P1465" t="s">
        <v>458</v>
      </c>
      <c r="R1465">
        <v>0</v>
      </c>
      <c r="S1465" t="s">
        <v>2068</v>
      </c>
      <c r="T1465" t="s">
        <v>458</v>
      </c>
      <c r="U1465" t="s">
        <v>460</v>
      </c>
      <c r="V1465" t="s">
        <v>458</v>
      </c>
    </row>
    <row r="1466" spans="1:22" x14ac:dyDescent="0.2">
      <c r="A1466" s="102">
        <v>43404</v>
      </c>
      <c r="B1466" t="s">
        <v>2064</v>
      </c>
      <c r="C1466" t="s">
        <v>2064</v>
      </c>
      <c r="E1466" t="s">
        <v>2065</v>
      </c>
      <c r="F1466">
        <v>3001</v>
      </c>
      <c r="G1466" t="s">
        <v>462</v>
      </c>
      <c r="H1466">
        <v>3</v>
      </c>
      <c r="I1466">
        <v>301</v>
      </c>
      <c r="J1466" t="s">
        <v>2066</v>
      </c>
      <c r="K1466" t="s">
        <v>290</v>
      </c>
      <c r="L1466" s="103">
        <v>397692</v>
      </c>
      <c r="M1466">
        <v>0</v>
      </c>
      <c r="N1466" t="s">
        <v>2085</v>
      </c>
      <c r="O1466" t="s">
        <v>1196</v>
      </c>
      <c r="P1466" t="s">
        <v>458</v>
      </c>
      <c r="R1466">
        <v>0</v>
      </c>
      <c r="S1466" t="s">
        <v>2068</v>
      </c>
      <c r="T1466" t="s">
        <v>458</v>
      </c>
      <c r="U1466" t="s">
        <v>460</v>
      </c>
      <c r="V1466" t="s">
        <v>458</v>
      </c>
    </row>
    <row r="1467" spans="1:22" x14ac:dyDescent="0.2">
      <c r="A1467" s="102">
        <v>43101</v>
      </c>
      <c r="B1467" t="s">
        <v>2086</v>
      </c>
      <c r="C1467" t="s">
        <v>2086</v>
      </c>
      <c r="E1467" t="s">
        <v>2065</v>
      </c>
      <c r="F1467">
        <v>3003</v>
      </c>
      <c r="G1467" t="s">
        <v>474</v>
      </c>
      <c r="H1467">
        <v>4</v>
      </c>
      <c r="I1467">
        <v>303</v>
      </c>
      <c r="J1467" t="s">
        <v>2087</v>
      </c>
      <c r="K1467" t="s">
        <v>455</v>
      </c>
      <c r="L1467" s="103">
        <v>177755</v>
      </c>
      <c r="M1467">
        <v>0</v>
      </c>
      <c r="N1467" t="s">
        <v>2088</v>
      </c>
      <c r="O1467" t="s">
        <v>545</v>
      </c>
      <c r="P1467" t="s">
        <v>458</v>
      </c>
      <c r="R1467">
        <v>0</v>
      </c>
      <c r="S1467" t="s">
        <v>2068</v>
      </c>
      <c r="T1467" t="s">
        <v>458</v>
      </c>
      <c r="U1467" t="s">
        <v>460</v>
      </c>
      <c r="V1467" t="s">
        <v>458</v>
      </c>
    </row>
    <row r="1468" spans="1:22" x14ac:dyDescent="0.2">
      <c r="A1468" s="102">
        <v>43101</v>
      </c>
      <c r="B1468" t="s">
        <v>2086</v>
      </c>
      <c r="C1468" t="s">
        <v>2086</v>
      </c>
      <c r="E1468" t="s">
        <v>2065</v>
      </c>
      <c r="F1468">
        <v>3005</v>
      </c>
      <c r="G1468" t="s">
        <v>569</v>
      </c>
      <c r="H1468">
        <v>4</v>
      </c>
      <c r="I1468">
        <v>303</v>
      </c>
      <c r="J1468" t="s">
        <v>2087</v>
      </c>
      <c r="K1468" t="s">
        <v>455</v>
      </c>
      <c r="L1468" s="103">
        <v>165864</v>
      </c>
      <c r="M1468">
        <v>0</v>
      </c>
      <c r="N1468" t="s">
        <v>2089</v>
      </c>
      <c r="O1468" t="s">
        <v>545</v>
      </c>
      <c r="P1468" t="s">
        <v>458</v>
      </c>
      <c r="R1468">
        <v>0</v>
      </c>
      <c r="S1468" t="s">
        <v>2068</v>
      </c>
      <c r="T1468" t="s">
        <v>458</v>
      </c>
      <c r="U1468" t="s">
        <v>460</v>
      </c>
      <c r="V1468" t="s">
        <v>458</v>
      </c>
    </row>
    <row r="1469" spans="1:22" x14ac:dyDescent="0.2">
      <c r="A1469" s="102">
        <v>43101</v>
      </c>
      <c r="B1469" t="s">
        <v>2086</v>
      </c>
      <c r="C1469" t="s">
        <v>2086</v>
      </c>
      <c r="E1469" t="s">
        <v>2065</v>
      </c>
      <c r="F1469">
        <v>3001</v>
      </c>
      <c r="G1469" t="s">
        <v>462</v>
      </c>
      <c r="H1469">
        <v>11</v>
      </c>
      <c r="I1469">
        <v>303</v>
      </c>
      <c r="J1469" t="s">
        <v>2087</v>
      </c>
      <c r="K1469" t="s">
        <v>455</v>
      </c>
      <c r="L1469" s="103">
        <v>308303</v>
      </c>
      <c r="M1469">
        <v>0</v>
      </c>
      <c r="N1469" t="s">
        <v>2090</v>
      </c>
      <c r="O1469" t="s">
        <v>545</v>
      </c>
      <c r="P1469" t="s">
        <v>458</v>
      </c>
      <c r="R1469">
        <v>0</v>
      </c>
      <c r="S1469" t="s">
        <v>2068</v>
      </c>
      <c r="T1469" t="s">
        <v>458</v>
      </c>
      <c r="U1469" t="s">
        <v>460</v>
      </c>
      <c r="V1469" t="s">
        <v>458</v>
      </c>
    </row>
    <row r="1470" spans="1:22" x14ac:dyDescent="0.2">
      <c r="A1470" s="102">
        <v>43101</v>
      </c>
      <c r="B1470" t="s">
        <v>2086</v>
      </c>
      <c r="C1470" t="s">
        <v>2086</v>
      </c>
      <c r="E1470" t="s">
        <v>2065</v>
      </c>
      <c r="F1470">
        <v>3009</v>
      </c>
      <c r="G1470" t="s">
        <v>481</v>
      </c>
      <c r="H1470">
        <v>12</v>
      </c>
      <c r="I1470">
        <v>303</v>
      </c>
      <c r="J1470" t="s">
        <v>2087</v>
      </c>
      <c r="K1470" t="s">
        <v>455</v>
      </c>
      <c r="L1470" s="103">
        <v>120926</v>
      </c>
      <c r="M1470">
        <v>0</v>
      </c>
      <c r="N1470" t="s">
        <v>2091</v>
      </c>
      <c r="O1470" t="s">
        <v>545</v>
      </c>
      <c r="P1470" t="s">
        <v>458</v>
      </c>
      <c r="R1470">
        <v>0</v>
      </c>
      <c r="S1470" t="s">
        <v>2068</v>
      </c>
      <c r="T1470" t="s">
        <v>458</v>
      </c>
      <c r="U1470" t="s">
        <v>460</v>
      </c>
      <c r="V1470" t="s">
        <v>458</v>
      </c>
    </row>
    <row r="1471" spans="1:22" x14ac:dyDescent="0.2">
      <c r="A1471" s="102">
        <v>43108</v>
      </c>
      <c r="B1471" t="s">
        <v>2086</v>
      </c>
      <c r="C1471" t="s">
        <v>2086</v>
      </c>
      <c r="E1471" t="s">
        <v>2065</v>
      </c>
      <c r="F1471">
        <v>3009</v>
      </c>
      <c r="G1471" t="s">
        <v>481</v>
      </c>
      <c r="H1471">
        <v>8</v>
      </c>
      <c r="I1471">
        <v>303</v>
      </c>
      <c r="J1471" t="s">
        <v>2087</v>
      </c>
      <c r="K1471" t="s">
        <v>455</v>
      </c>
      <c r="L1471" s="103">
        <v>120926</v>
      </c>
      <c r="M1471">
        <v>0</v>
      </c>
      <c r="N1471" t="s">
        <v>2092</v>
      </c>
      <c r="O1471" t="s">
        <v>545</v>
      </c>
      <c r="P1471" t="s">
        <v>458</v>
      </c>
      <c r="R1471">
        <v>0</v>
      </c>
      <c r="S1471" t="s">
        <v>2068</v>
      </c>
      <c r="T1471" t="s">
        <v>458</v>
      </c>
      <c r="U1471" t="s">
        <v>460</v>
      </c>
      <c r="V1471" t="s">
        <v>458</v>
      </c>
    </row>
    <row r="1472" spans="1:22" x14ac:dyDescent="0.2">
      <c r="A1472" s="102">
        <v>43108</v>
      </c>
      <c r="B1472" t="s">
        <v>2086</v>
      </c>
      <c r="C1472" t="s">
        <v>2086</v>
      </c>
      <c r="E1472" t="s">
        <v>2065</v>
      </c>
      <c r="F1472">
        <v>3011</v>
      </c>
      <c r="G1472" t="s">
        <v>487</v>
      </c>
      <c r="H1472">
        <v>8</v>
      </c>
      <c r="I1472">
        <v>303</v>
      </c>
      <c r="J1472" t="s">
        <v>2087</v>
      </c>
      <c r="K1472" t="s">
        <v>455</v>
      </c>
      <c r="L1472" s="103">
        <v>115059</v>
      </c>
      <c r="M1472">
        <v>0</v>
      </c>
      <c r="N1472" t="s">
        <v>2093</v>
      </c>
      <c r="O1472" t="s">
        <v>545</v>
      </c>
      <c r="P1472" t="s">
        <v>458</v>
      </c>
      <c r="R1472">
        <v>0</v>
      </c>
      <c r="S1472" t="s">
        <v>2068</v>
      </c>
      <c r="T1472" t="s">
        <v>458</v>
      </c>
      <c r="U1472" t="s">
        <v>460</v>
      </c>
      <c r="V1472" t="s">
        <v>458</v>
      </c>
    </row>
    <row r="1473" spans="1:22" x14ac:dyDescent="0.2">
      <c r="A1473" s="102">
        <v>43108</v>
      </c>
      <c r="B1473" t="s">
        <v>2086</v>
      </c>
      <c r="C1473" t="s">
        <v>2086</v>
      </c>
      <c r="E1473" t="s">
        <v>2065</v>
      </c>
      <c r="F1473">
        <v>3013</v>
      </c>
      <c r="G1473" t="s">
        <v>676</v>
      </c>
      <c r="H1473">
        <v>8</v>
      </c>
      <c r="I1473">
        <v>303</v>
      </c>
      <c r="J1473" t="s">
        <v>2087</v>
      </c>
      <c r="K1473" t="s">
        <v>455</v>
      </c>
      <c r="L1473" s="103">
        <v>99460</v>
      </c>
      <c r="M1473">
        <v>0</v>
      </c>
      <c r="N1473" t="s">
        <v>2094</v>
      </c>
      <c r="O1473" t="s">
        <v>545</v>
      </c>
      <c r="P1473" t="s">
        <v>458</v>
      </c>
      <c r="R1473">
        <v>0</v>
      </c>
      <c r="S1473" t="s">
        <v>2068</v>
      </c>
      <c r="T1473" t="s">
        <v>458</v>
      </c>
      <c r="U1473" t="s">
        <v>460</v>
      </c>
      <c r="V1473" t="s">
        <v>458</v>
      </c>
    </row>
    <row r="1474" spans="1:22" x14ac:dyDescent="0.2">
      <c r="A1474" s="102">
        <v>43108</v>
      </c>
      <c r="B1474" t="s">
        <v>2086</v>
      </c>
      <c r="C1474" t="s">
        <v>2086</v>
      </c>
      <c r="E1474" t="s">
        <v>2065</v>
      </c>
      <c r="F1474">
        <v>3001</v>
      </c>
      <c r="G1474" t="s">
        <v>462</v>
      </c>
      <c r="H1474">
        <v>14</v>
      </c>
      <c r="I1474">
        <v>303</v>
      </c>
      <c r="J1474" t="s">
        <v>2087</v>
      </c>
      <c r="K1474" t="s">
        <v>455</v>
      </c>
      <c r="L1474" s="103">
        <v>308303</v>
      </c>
      <c r="M1474">
        <v>0</v>
      </c>
      <c r="N1474" t="s">
        <v>2095</v>
      </c>
      <c r="O1474" t="s">
        <v>545</v>
      </c>
      <c r="P1474" t="s">
        <v>458</v>
      </c>
      <c r="R1474">
        <v>0</v>
      </c>
      <c r="S1474" t="s">
        <v>2068</v>
      </c>
      <c r="T1474" t="s">
        <v>458</v>
      </c>
      <c r="U1474" t="s">
        <v>460</v>
      </c>
      <c r="V1474" t="s">
        <v>458</v>
      </c>
    </row>
    <row r="1475" spans="1:22" x14ac:dyDescent="0.2">
      <c r="A1475" s="102">
        <v>43115</v>
      </c>
      <c r="B1475" t="s">
        <v>2086</v>
      </c>
      <c r="C1475" t="s">
        <v>2086</v>
      </c>
      <c r="E1475" t="s">
        <v>2065</v>
      </c>
      <c r="F1475">
        <v>3012</v>
      </c>
      <c r="G1475" t="s">
        <v>603</v>
      </c>
      <c r="H1475">
        <v>4</v>
      </c>
      <c r="I1475">
        <v>303</v>
      </c>
      <c r="J1475" t="s">
        <v>2087</v>
      </c>
      <c r="K1475" t="s">
        <v>455</v>
      </c>
      <c r="L1475" s="103">
        <v>109895</v>
      </c>
      <c r="M1475">
        <v>0</v>
      </c>
      <c r="N1475" t="s">
        <v>2096</v>
      </c>
      <c r="O1475" t="s">
        <v>545</v>
      </c>
      <c r="P1475" t="s">
        <v>458</v>
      </c>
      <c r="R1475">
        <v>0</v>
      </c>
      <c r="S1475" t="s">
        <v>2068</v>
      </c>
      <c r="T1475" t="s">
        <v>458</v>
      </c>
      <c r="U1475" t="s">
        <v>460</v>
      </c>
      <c r="V1475" t="s">
        <v>458</v>
      </c>
    </row>
    <row r="1476" spans="1:22" x14ac:dyDescent="0.2">
      <c r="A1476" s="102">
        <v>43115</v>
      </c>
      <c r="B1476" t="s">
        <v>2086</v>
      </c>
      <c r="C1476" t="s">
        <v>2086</v>
      </c>
      <c r="E1476" t="s">
        <v>2065</v>
      </c>
      <c r="F1476">
        <v>3001</v>
      </c>
      <c r="G1476" t="s">
        <v>462</v>
      </c>
      <c r="H1476">
        <v>6</v>
      </c>
      <c r="I1476">
        <v>303</v>
      </c>
      <c r="J1476" t="s">
        <v>2087</v>
      </c>
      <c r="K1476" t="s">
        <v>455</v>
      </c>
      <c r="L1476" s="103">
        <v>308303</v>
      </c>
      <c r="M1476">
        <v>0</v>
      </c>
      <c r="N1476" t="s">
        <v>2097</v>
      </c>
      <c r="O1476" t="s">
        <v>545</v>
      </c>
      <c r="P1476" t="s">
        <v>458</v>
      </c>
      <c r="R1476">
        <v>0</v>
      </c>
      <c r="S1476" t="s">
        <v>2068</v>
      </c>
      <c r="T1476" t="s">
        <v>458</v>
      </c>
      <c r="U1476" t="s">
        <v>460</v>
      </c>
      <c r="V1476" t="s">
        <v>458</v>
      </c>
    </row>
    <row r="1477" spans="1:22" x14ac:dyDescent="0.2">
      <c r="A1477" s="102">
        <v>43115</v>
      </c>
      <c r="B1477" t="s">
        <v>2086</v>
      </c>
      <c r="C1477" t="s">
        <v>2086</v>
      </c>
      <c r="E1477" t="s">
        <v>2065</v>
      </c>
      <c r="F1477">
        <v>3005</v>
      </c>
      <c r="G1477" t="s">
        <v>569</v>
      </c>
      <c r="H1477">
        <v>12</v>
      </c>
      <c r="I1477">
        <v>303</v>
      </c>
      <c r="J1477" t="s">
        <v>2087</v>
      </c>
      <c r="K1477" t="s">
        <v>455</v>
      </c>
      <c r="L1477" s="103">
        <v>165864</v>
      </c>
      <c r="M1477">
        <v>0</v>
      </c>
      <c r="N1477" t="s">
        <v>2098</v>
      </c>
      <c r="O1477" t="s">
        <v>545</v>
      </c>
      <c r="P1477" t="s">
        <v>458</v>
      </c>
      <c r="R1477">
        <v>0</v>
      </c>
      <c r="S1477" t="s">
        <v>2068</v>
      </c>
      <c r="T1477" t="s">
        <v>458</v>
      </c>
      <c r="U1477" t="s">
        <v>460</v>
      </c>
      <c r="V1477" t="s">
        <v>458</v>
      </c>
    </row>
    <row r="1478" spans="1:22" x14ac:dyDescent="0.2">
      <c r="A1478" s="102">
        <v>43122</v>
      </c>
      <c r="B1478" t="s">
        <v>2086</v>
      </c>
      <c r="C1478" t="s">
        <v>2086</v>
      </c>
      <c r="E1478" t="s">
        <v>2065</v>
      </c>
      <c r="F1478">
        <v>3001</v>
      </c>
      <c r="G1478" t="s">
        <v>462</v>
      </c>
      <c r="H1478">
        <v>6</v>
      </c>
      <c r="I1478">
        <v>303</v>
      </c>
      <c r="J1478" t="s">
        <v>2087</v>
      </c>
      <c r="K1478" t="s">
        <v>455</v>
      </c>
      <c r="L1478" s="103">
        <v>308303</v>
      </c>
      <c r="M1478">
        <v>0</v>
      </c>
      <c r="N1478" t="s">
        <v>2099</v>
      </c>
      <c r="O1478" t="s">
        <v>545</v>
      </c>
      <c r="P1478" t="s">
        <v>458</v>
      </c>
      <c r="R1478">
        <v>0</v>
      </c>
      <c r="S1478" t="s">
        <v>2068</v>
      </c>
      <c r="T1478" t="s">
        <v>458</v>
      </c>
      <c r="U1478" t="s">
        <v>460</v>
      </c>
      <c r="V1478" t="s">
        <v>458</v>
      </c>
    </row>
    <row r="1479" spans="1:22" x14ac:dyDescent="0.2">
      <c r="A1479" s="102">
        <v>43129</v>
      </c>
      <c r="B1479" t="s">
        <v>2086</v>
      </c>
      <c r="C1479" t="s">
        <v>2086</v>
      </c>
      <c r="E1479" t="s">
        <v>2065</v>
      </c>
      <c r="F1479">
        <v>3001</v>
      </c>
      <c r="G1479" t="s">
        <v>462</v>
      </c>
      <c r="H1479">
        <v>6</v>
      </c>
      <c r="I1479">
        <v>303</v>
      </c>
      <c r="J1479" t="s">
        <v>2087</v>
      </c>
      <c r="K1479" t="s">
        <v>455</v>
      </c>
      <c r="L1479" s="103">
        <v>308303</v>
      </c>
      <c r="M1479">
        <v>0</v>
      </c>
      <c r="N1479" t="s">
        <v>2100</v>
      </c>
      <c r="O1479" t="s">
        <v>545</v>
      </c>
      <c r="P1479" t="s">
        <v>458</v>
      </c>
      <c r="R1479">
        <v>0</v>
      </c>
      <c r="S1479" t="s">
        <v>2068</v>
      </c>
      <c r="T1479" t="s">
        <v>458</v>
      </c>
      <c r="U1479" t="s">
        <v>460</v>
      </c>
      <c r="V1479" t="s">
        <v>458</v>
      </c>
    </row>
    <row r="1480" spans="1:22" x14ac:dyDescent="0.2">
      <c r="A1480" s="102">
        <v>43132</v>
      </c>
      <c r="B1480" t="s">
        <v>2086</v>
      </c>
      <c r="C1480" t="s">
        <v>2086</v>
      </c>
      <c r="E1480" t="s">
        <v>2065</v>
      </c>
      <c r="F1480">
        <v>3001</v>
      </c>
      <c r="G1480" t="s">
        <v>462</v>
      </c>
      <c r="H1480">
        <v>4</v>
      </c>
      <c r="I1480">
        <v>303</v>
      </c>
      <c r="J1480" t="s">
        <v>2087</v>
      </c>
      <c r="K1480" t="s">
        <v>455</v>
      </c>
      <c r="L1480" s="103">
        <v>308303</v>
      </c>
      <c r="M1480">
        <v>0</v>
      </c>
      <c r="N1480" t="s">
        <v>2101</v>
      </c>
      <c r="O1480" t="s">
        <v>545</v>
      </c>
      <c r="P1480" t="s">
        <v>458</v>
      </c>
      <c r="R1480">
        <v>0</v>
      </c>
      <c r="S1480" t="s">
        <v>2068</v>
      </c>
      <c r="T1480" t="s">
        <v>458</v>
      </c>
      <c r="U1480" t="s">
        <v>460</v>
      </c>
      <c r="V1480" t="s">
        <v>458</v>
      </c>
    </row>
    <row r="1481" spans="1:22" x14ac:dyDescent="0.2">
      <c r="A1481" s="102">
        <v>43136</v>
      </c>
      <c r="B1481" t="s">
        <v>2086</v>
      </c>
      <c r="C1481" t="s">
        <v>2086</v>
      </c>
      <c r="E1481" t="s">
        <v>2065</v>
      </c>
      <c r="F1481">
        <v>3001</v>
      </c>
      <c r="G1481" t="s">
        <v>462</v>
      </c>
      <c r="H1481">
        <v>10</v>
      </c>
      <c r="I1481">
        <v>303</v>
      </c>
      <c r="J1481" t="s">
        <v>2087</v>
      </c>
      <c r="K1481" t="s">
        <v>455</v>
      </c>
      <c r="L1481" s="103">
        <v>308303</v>
      </c>
      <c r="M1481">
        <v>0</v>
      </c>
      <c r="N1481" t="s">
        <v>2102</v>
      </c>
      <c r="O1481" t="s">
        <v>545</v>
      </c>
      <c r="P1481" t="s">
        <v>458</v>
      </c>
      <c r="R1481">
        <v>0</v>
      </c>
      <c r="S1481" t="s">
        <v>2068</v>
      </c>
      <c r="T1481" t="s">
        <v>458</v>
      </c>
      <c r="U1481" t="s">
        <v>460</v>
      </c>
      <c r="V1481" t="s">
        <v>458</v>
      </c>
    </row>
    <row r="1482" spans="1:22" x14ac:dyDescent="0.2">
      <c r="A1482" s="102">
        <v>43143</v>
      </c>
      <c r="B1482" t="s">
        <v>2086</v>
      </c>
      <c r="C1482" t="s">
        <v>2086</v>
      </c>
      <c r="E1482" t="s">
        <v>2065</v>
      </c>
      <c r="F1482">
        <v>3013</v>
      </c>
      <c r="G1482" t="s">
        <v>676</v>
      </c>
      <c r="H1482">
        <v>7</v>
      </c>
      <c r="I1482">
        <v>303</v>
      </c>
      <c r="J1482" t="s">
        <v>2087</v>
      </c>
      <c r="K1482" t="s">
        <v>455</v>
      </c>
      <c r="L1482" s="103">
        <v>99460</v>
      </c>
      <c r="M1482">
        <v>0</v>
      </c>
      <c r="N1482" t="s">
        <v>2103</v>
      </c>
      <c r="O1482" t="s">
        <v>545</v>
      </c>
      <c r="P1482" t="s">
        <v>458</v>
      </c>
      <c r="R1482">
        <v>0</v>
      </c>
      <c r="S1482" t="s">
        <v>2068</v>
      </c>
      <c r="T1482" t="s">
        <v>458</v>
      </c>
      <c r="U1482" t="s">
        <v>460</v>
      </c>
      <c r="V1482" t="s">
        <v>458</v>
      </c>
    </row>
    <row r="1483" spans="1:22" x14ac:dyDescent="0.2">
      <c r="A1483" s="102">
        <v>43143</v>
      </c>
      <c r="B1483" t="s">
        <v>2086</v>
      </c>
      <c r="C1483" t="s">
        <v>2086</v>
      </c>
      <c r="E1483" t="s">
        <v>2065</v>
      </c>
      <c r="F1483">
        <v>3001</v>
      </c>
      <c r="G1483" t="s">
        <v>462</v>
      </c>
      <c r="H1483">
        <v>14</v>
      </c>
      <c r="I1483">
        <v>303</v>
      </c>
      <c r="J1483" t="s">
        <v>2087</v>
      </c>
      <c r="K1483" t="s">
        <v>455</v>
      </c>
      <c r="L1483" s="103">
        <v>308303</v>
      </c>
      <c r="M1483">
        <v>0</v>
      </c>
      <c r="N1483" t="s">
        <v>2104</v>
      </c>
      <c r="O1483" t="s">
        <v>545</v>
      </c>
      <c r="P1483" t="s">
        <v>458</v>
      </c>
      <c r="R1483">
        <v>0</v>
      </c>
      <c r="S1483" t="s">
        <v>2068</v>
      </c>
      <c r="T1483" t="s">
        <v>458</v>
      </c>
      <c r="U1483" t="s">
        <v>460</v>
      </c>
      <c r="V1483" t="s">
        <v>458</v>
      </c>
    </row>
    <row r="1484" spans="1:22" x14ac:dyDescent="0.2">
      <c r="A1484" s="102">
        <v>43150</v>
      </c>
      <c r="B1484" t="s">
        <v>2086</v>
      </c>
      <c r="C1484" t="s">
        <v>2086</v>
      </c>
      <c r="E1484" t="s">
        <v>2065</v>
      </c>
      <c r="F1484">
        <v>3002</v>
      </c>
      <c r="G1484" t="s">
        <v>731</v>
      </c>
      <c r="H1484">
        <v>6</v>
      </c>
      <c r="I1484">
        <v>303</v>
      </c>
      <c r="J1484" t="s">
        <v>2087</v>
      </c>
      <c r="K1484" t="s">
        <v>455</v>
      </c>
      <c r="L1484" s="103">
        <v>169207</v>
      </c>
      <c r="M1484">
        <v>0</v>
      </c>
      <c r="N1484" t="s">
        <v>2105</v>
      </c>
      <c r="O1484" t="s">
        <v>545</v>
      </c>
      <c r="P1484" t="s">
        <v>458</v>
      </c>
      <c r="R1484">
        <v>0</v>
      </c>
      <c r="S1484" t="s">
        <v>2068</v>
      </c>
      <c r="T1484" t="s">
        <v>458</v>
      </c>
      <c r="U1484" t="s">
        <v>460</v>
      </c>
      <c r="V1484" t="s">
        <v>458</v>
      </c>
    </row>
    <row r="1485" spans="1:22" x14ac:dyDescent="0.2">
      <c r="A1485" s="102">
        <v>43150</v>
      </c>
      <c r="B1485" t="s">
        <v>2086</v>
      </c>
      <c r="C1485" t="s">
        <v>2086</v>
      </c>
      <c r="E1485" t="s">
        <v>2065</v>
      </c>
      <c r="F1485">
        <v>3001</v>
      </c>
      <c r="G1485" t="s">
        <v>462</v>
      </c>
      <c r="H1485">
        <v>13</v>
      </c>
      <c r="I1485">
        <v>303</v>
      </c>
      <c r="J1485" t="s">
        <v>2087</v>
      </c>
      <c r="K1485" t="s">
        <v>455</v>
      </c>
      <c r="L1485" s="103">
        <v>308303</v>
      </c>
      <c r="M1485">
        <v>0</v>
      </c>
      <c r="N1485" t="s">
        <v>2106</v>
      </c>
      <c r="O1485" t="s">
        <v>545</v>
      </c>
      <c r="P1485" t="s">
        <v>458</v>
      </c>
      <c r="R1485">
        <v>0</v>
      </c>
      <c r="S1485" t="s">
        <v>2068</v>
      </c>
      <c r="T1485" t="s">
        <v>458</v>
      </c>
      <c r="U1485" t="s">
        <v>460</v>
      </c>
      <c r="V1485" t="s">
        <v>458</v>
      </c>
    </row>
    <row r="1486" spans="1:22" x14ac:dyDescent="0.2">
      <c r="A1486" s="102">
        <v>43157</v>
      </c>
      <c r="B1486" t="s">
        <v>2086</v>
      </c>
      <c r="C1486" t="s">
        <v>2086</v>
      </c>
      <c r="E1486" t="s">
        <v>2065</v>
      </c>
      <c r="F1486">
        <v>3002</v>
      </c>
      <c r="G1486" t="s">
        <v>731</v>
      </c>
      <c r="H1486">
        <v>6</v>
      </c>
      <c r="I1486">
        <v>303</v>
      </c>
      <c r="J1486" t="s">
        <v>2087</v>
      </c>
      <c r="K1486" t="s">
        <v>455</v>
      </c>
      <c r="L1486" s="103">
        <v>169207</v>
      </c>
      <c r="M1486">
        <v>0</v>
      </c>
      <c r="N1486" t="s">
        <v>2107</v>
      </c>
      <c r="O1486" t="s">
        <v>545</v>
      </c>
      <c r="P1486" t="s">
        <v>458</v>
      </c>
      <c r="R1486">
        <v>0</v>
      </c>
      <c r="S1486" t="s">
        <v>2068</v>
      </c>
      <c r="T1486" t="s">
        <v>458</v>
      </c>
      <c r="U1486" t="s">
        <v>460</v>
      </c>
      <c r="V1486" t="s">
        <v>458</v>
      </c>
    </row>
    <row r="1487" spans="1:22" x14ac:dyDescent="0.2">
      <c r="A1487" s="102">
        <v>43157</v>
      </c>
      <c r="B1487" t="s">
        <v>2086</v>
      </c>
      <c r="C1487" t="s">
        <v>2086</v>
      </c>
      <c r="E1487" t="s">
        <v>2065</v>
      </c>
      <c r="F1487">
        <v>3003</v>
      </c>
      <c r="G1487" t="s">
        <v>474</v>
      </c>
      <c r="H1487">
        <v>8</v>
      </c>
      <c r="I1487">
        <v>303</v>
      </c>
      <c r="J1487" t="s">
        <v>2087</v>
      </c>
      <c r="K1487" t="s">
        <v>455</v>
      </c>
      <c r="L1487" s="103">
        <v>177755</v>
      </c>
      <c r="M1487">
        <v>0</v>
      </c>
      <c r="N1487" t="s">
        <v>2108</v>
      </c>
      <c r="O1487" t="s">
        <v>545</v>
      </c>
      <c r="P1487" t="s">
        <v>458</v>
      </c>
      <c r="R1487">
        <v>0</v>
      </c>
      <c r="S1487" t="s">
        <v>2068</v>
      </c>
      <c r="T1487" t="s">
        <v>458</v>
      </c>
      <c r="U1487" t="s">
        <v>460</v>
      </c>
      <c r="V1487" t="s">
        <v>458</v>
      </c>
    </row>
    <row r="1488" spans="1:22" x14ac:dyDescent="0.2">
      <c r="A1488" s="102">
        <v>43157</v>
      </c>
      <c r="B1488" t="s">
        <v>2086</v>
      </c>
      <c r="C1488" t="s">
        <v>2086</v>
      </c>
      <c r="E1488" t="s">
        <v>2065</v>
      </c>
      <c r="F1488">
        <v>3001</v>
      </c>
      <c r="G1488" t="s">
        <v>462</v>
      </c>
      <c r="H1488">
        <v>11</v>
      </c>
      <c r="I1488">
        <v>303</v>
      </c>
      <c r="J1488" t="s">
        <v>2087</v>
      </c>
      <c r="K1488" t="s">
        <v>455</v>
      </c>
      <c r="L1488" s="103">
        <v>308303</v>
      </c>
      <c r="M1488">
        <v>0</v>
      </c>
      <c r="N1488" t="s">
        <v>2109</v>
      </c>
      <c r="O1488" t="s">
        <v>545</v>
      </c>
      <c r="P1488" t="s">
        <v>458</v>
      </c>
      <c r="R1488">
        <v>0</v>
      </c>
      <c r="S1488" t="s">
        <v>2068</v>
      </c>
      <c r="T1488" t="s">
        <v>458</v>
      </c>
      <c r="U1488" t="s">
        <v>460</v>
      </c>
      <c r="V1488" t="s">
        <v>458</v>
      </c>
    </row>
    <row r="1489" spans="1:22" x14ac:dyDescent="0.2">
      <c r="A1489" s="102">
        <v>43160</v>
      </c>
      <c r="B1489" t="s">
        <v>2086</v>
      </c>
      <c r="C1489" t="s">
        <v>2086</v>
      </c>
      <c r="E1489" t="s">
        <v>2065</v>
      </c>
      <c r="F1489">
        <v>3003</v>
      </c>
      <c r="G1489" t="s">
        <v>474</v>
      </c>
      <c r="H1489">
        <v>8</v>
      </c>
      <c r="I1489">
        <v>303</v>
      </c>
      <c r="J1489" t="s">
        <v>2087</v>
      </c>
      <c r="K1489" t="s">
        <v>455</v>
      </c>
      <c r="L1489" s="103">
        <v>177755</v>
      </c>
      <c r="M1489">
        <v>0</v>
      </c>
      <c r="N1489" t="s">
        <v>2110</v>
      </c>
      <c r="O1489" t="s">
        <v>545</v>
      </c>
      <c r="P1489" t="s">
        <v>458</v>
      </c>
      <c r="R1489">
        <v>0</v>
      </c>
      <c r="S1489" t="s">
        <v>2068</v>
      </c>
      <c r="T1489" t="s">
        <v>458</v>
      </c>
      <c r="U1489" t="s">
        <v>460</v>
      </c>
      <c r="V1489" t="s">
        <v>458</v>
      </c>
    </row>
    <row r="1490" spans="1:22" x14ac:dyDescent="0.2">
      <c r="A1490" s="102">
        <v>43160</v>
      </c>
      <c r="B1490" t="s">
        <v>2086</v>
      </c>
      <c r="C1490" t="s">
        <v>2086</v>
      </c>
      <c r="E1490" t="s">
        <v>2065</v>
      </c>
      <c r="F1490">
        <v>3001</v>
      </c>
      <c r="G1490" t="s">
        <v>462</v>
      </c>
      <c r="H1490">
        <v>10</v>
      </c>
      <c r="I1490">
        <v>303</v>
      </c>
      <c r="J1490" t="s">
        <v>2087</v>
      </c>
      <c r="K1490" t="s">
        <v>455</v>
      </c>
      <c r="L1490" s="103">
        <v>308303</v>
      </c>
      <c r="M1490">
        <v>0</v>
      </c>
      <c r="N1490" t="s">
        <v>2111</v>
      </c>
      <c r="O1490" t="s">
        <v>545</v>
      </c>
      <c r="P1490" t="s">
        <v>458</v>
      </c>
      <c r="R1490">
        <v>0</v>
      </c>
      <c r="S1490" t="s">
        <v>2068</v>
      </c>
      <c r="T1490" t="s">
        <v>458</v>
      </c>
      <c r="U1490" t="s">
        <v>460</v>
      </c>
      <c r="V1490" t="s">
        <v>458</v>
      </c>
    </row>
    <row r="1491" spans="1:22" x14ac:dyDescent="0.2">
      <c r="A1491" s="102">
        <v>43164</v>
      </c>
      <c r="B1491" t="s">
        <v>2086</v>
      </c>
      <c r="C1491" t="s">
        <v>2086</v>
      </c>
      <c r="E1491" t="s">
        <v>2065</v>
      </c>
      <c r="F1491">
        <v>3011</v>
      </c>
      <c r="G1491" t="s">
        <v>487</v>
      </c>
      <c r="H1491">
        <v>7</v>
      </c>
      <c r="I1491">
        <v>303</v>
      </c>
      <c r="J1491" t="s">
        <v>2087</v>
      </c>
      <c r="K1491" t="s">
        <v>455</v>
      </c>
      <c r="L1491" s="103">
        <v>115059</v>
      </c>
      <c r="M1491">
        <v>0</v>
      </c>
      <c r="N1491" t="s">
        <v>2112</v>
      </c>
      <c r="O1491" t="s">
        <v>545</v>
      </c>
      <c r="P1491" t="s">
        <v>458</v>
      </c>
      <c r="R1491">
        <v>0</v>
      </c>
      <c r="S1491" t="s">
        <v>2068</v>
      </c>
      <c r="T1491" t="s">
        <v>458</v>
      </c>
      <c r="U1491" t="s">
        <v>460</v>
      </c>
      <c r="V1491" t="s">
        <v>458</v>
      </c>
    </row>
    <row r="1492" spans="1:22" x14ac:dyDescent="0.2">
      <c r="A1492" s="102">
        <v>43164</v>
      </c>
      <c r="B1492" t="s">
        <v>2086</v>
      </c>
      <c r="C1492" t="s">
        <v>2086</v>
      </c>
      <c r="E1492" t="s">
        <v>2065</v>
      </c>
      <c r="F1492">
        <v>3005</v>
      </c>
      <c r="G1492" t="s">
        <v>569</v>
      </c>
      <c r="H1492">
        <v>10</v>
      </c>
      <c r="I1492">
        <v>303</v>
      </c>
      <c r="J1492" t="s">
        <v>2087</v>
      </c>
      <c r="K1492" t="s">
        <v>455</v>
      </c>
      <c r="L1492" s="103">
        <v>165864</v>
      </c>
      <c r="M1492">
        <v>0</v>
      </c>
      <c r="N1492" t="s">
        <v>2113</v>
      </c>
      <c r="O1492" t="s">
        <v>545</v>
      </c>
      <c r="P1492" t="s">
        <v>458</v>
      </c>
      <c r="R1492">
        <v>0</v>
      </c>
      <c r="S1492" t="s">
        <v>2068</v>
      </c>
      <c r="T1492" t="s">
        <v>458</v>
      </c>
      <c r="U1492" t="s">
        <v>460</v>
      </c>
      <c r="V1492" t="s">
        <v>458</v>
      </c>
    </row>
    <row r="1493" spans="1:22" x14ac:dyDescent="0.2">
      <c r="A1493" s="102">
        <v>43164</v>
      </c>
      <c r="B1493" t="s">
        <v>2086</v>
      </c>
      <c r="C1493" t="s">
        <v>2086</v>
      </c>
      <c r="E1493" t="s">
        <v>2065</v>
      </c>
      <c r="F1493">
        <v>3001</v>
      </c>
      <c r="G1493" t="s">
        <v>462</v>
      </c>
      <c r="H1493">
        <v>12</v>
      </c>
      <c r="I1493">
        <v>303</v>
      </c>
      <c r="J1493" t="s">
        <v>2087</v>
      </c>
      <c r="K1493" t="s">
        <v>455</v>
      </c>
      <c r="L1493" s="103">
        <v>308303</v>
      </c>
      <c r="M1493">
        <v>0</v>
      </c>
      <c r="N1493" t="s">
        <v>2114</v>
      </c>
      <c r="O1493" t="s">
        <v>545</v>
      </c>
      <c r="P1493" t="s">
        <v>458</v>
      </c>
      <c r="R1493">
        <v>0</v>
      </c>
      <c r="S1493" t="s">
        <v>2068</v>
      </c>
      <c r="T1493" t="s">
        <v>458</v>
      </c>
      <c r="U1493" t="s">
        <v>460</v>
      </c>
      <c r="V1493" t="s">
        <v>458</v>
      </c>
    </row>
    <row r="1494" spans="1:22" x14ac:dyDescent="0.2">
      <c r="A1494" s="102">
        <v>43164</v>
      </c>
      <c r="B1494" t="s">
        <v>2086</v>
      </c>
      <c r="C1494" t="s">
        <v>2086</v>
      </c>
      <c r="E1494" t="s">
        <v>2065</v>
      </c>
      <c r="F1494">
        <v>3010</v>
      </c>
      <c r="G1494" t="s">
        <v>453</v>
      </c>
      <c r="H1494">
        <v>16</v>
      </c>
      <c r="I1494">
        <v>303</v>
      </c>
      <c r="J1494" t="s">
        <v>2087</v>
      </c>
      <c r="K1494" t="s">
        <v>455</v>
      </c>
      <c r="L1494" s="103">
        <v>121404</v>
      </c>
      <c r="M1494">
        <v>0</v>
      </c>
      <c r="N1494" t="s">
        <v>2115</v>
      </c>
      <c r="O1494" t="s">
        <v>545</v>
      </c>
      <c r="P1494" t="s">
        <v>458</v>
      </c>
      <c r="R1494">
        <v>0</v>
      </c>
      <c r="S1494" t="s">
        <v>2068</v>
      </c>
      <c r="T1494" t="s">
        <v>458</v>
      </c>
      <c r="U1494" t="s">
        <v>460</v>
      </c>
      <c r="V1494" t="s">
        <v>458</v>
      </c>
    </row>
    <row r="1495" spans="1:22" x14ac:dyDescent="0.2">
      <c r="A1495" s="102">
        <v>43164</v>
      </c>
      <c r="B1495" t="s">
        <v>2086</v>
      </c>
      <c r="C1495" t="s">
        <v>2086</v>
      </c>
      <c r="E1495" t="s">
        <v>2065</v>
      </c>
      <c r="F1495">
        <v>3013</v>
      </c>
      <c r="G1495" t="s">
        <v>676</v>
      </c>
      <c r="H1495">
        <v>22</v>
      </c>
      <c r="I1495">
        <v>303</v>
      </c>
      <c r="J1495" t="s">
        <v>2087</v>
      </c>
      <c r="K1495" t="s">
        <v>455</v>
      </c>
      <c r="L1495" s="103">
        <v>99460</v>
      </c>
      <c r="M1495">
        <v>0</v>
      </c>
      <c r="N1495" t="s">
        <v>2116</v>
      </c>
      <c r="O1495" t="s">
        <v>545</v>
      </c>
      <c r="P1495" t="s">
        <v>458</v>
      </c>
      <c r="R1495">
        <v>0</v>
      </c>
      <c r="S1495" t="s">
        <v>2068</v>
      </c>
      <c r="T1495" t="s">
        <v>458</v>
      </c>
      <c r="U1495" t="s">
        <v>460</v>
      </c>
      <c r="V1495" t="s">
        <v>458</v>
      </c>
    </row>
    <row r="1496" spans="1:22" x14ac:dyDescent="0.2">
      <c r="A1496" s="102">
        <v>43164</v>
      </c>
      <c r="B1496" t="s">
        <v>2086</v>
      </c>
      <c r="C1496" t="s">
        <v>2086</v>
      </c>
      <c r="E1496" t="s">
        <v>2065</v>
      </c>
      <c r="F1496">
        <v>3003</v>
      </c>
      <c r="G1496" t="s">
        <v>474</v>
      </c>
      <c r="H1496">
        <v>40</v>
      </c>
      <c r="I1496">
        <v>303</v>
      </c>
      <c r="J1496" t="s">
        <v>2087</v>
      </c>
      <c r="K1496" t="s">
        <v>455</v>
      </c>
      <c r="L1496" s="103">
        <v>177755</v>
      </c>
      <c r="M1496">
        <v>0</v>
      </c>
      <c r="N1496" t="s">
        <v>2117</v>
      </c>
      <c r="O1496" t="s">
        <v>545</v>
      </c>
      <c r="P1496" t="s">
        <v>458</v>
      </c>
      <c r="R1496">
        <v>0</v>
      </c>
      <c r="S1496" t="s">
        <v>2068</v>
      </c>
      <c r="T1496" t="s">
        <v>458</v>
      </c>
      <c r="U1496" t="s">
        <v>460</v>
      </c>
      <c r="V1496" t="s">
        <v>458</v>
      </c>
    </row>
    <row r="1497" spans="1:22" x14ac:dyDescent="0.2">
      <c r="A1497" s="102">
        <v>43171</v>
      </c>
      <c r="B1497" t="s">
        <v>2086</v>
      </c>
      <c r="C1497" t="s">
        <v>2086</v>
      </c>
      <c r="E1497" t="s">
        <v>2065</v>
      </c>
      <c r="F1497">
        <v>3005</v>
      </c>
      <c r="G1497" t="s">
        <v>569</v>
      </c>
      <c r="H1497">
        <v>3</v>
      </c>
      <c r="I1497">
        <v>303</v>
      </c>
      <c r="J1497" t="s">
        <v>2087</v>
      </c>
      <c r="K1497" t="s">
        <v>455</v>
      </c>
      <c r="L1497" s="103">
        <v>165864</v>
      </c>
      <c r="M1497">
        <v>0</v>
      </c>
      <c r="N1497" t="s">
        <v>2118</v>
      </c>
      <c r="O1497" t="s">
        <v>545</v>
      </c>
      <c r="P1497" t="s">
        <v>458</v>
      </c>
      <c r="R1497">
        <v>0</v>
      </c>
      <c r="S1497" t="s">
        <v>2068</v>
      </c>
      <c r="T1497" t="s">
        <v>458</v>
      </c>
      <c r="U1497" t="s">
        <v>460</v>
      </c>
      <c r="V1497" t="s">
        <v>458</v>
      </c>
    </row>
    <row r="1498" spans="1:22" x14ac:dyDescent="0.2">
      <c r="A1498" s="102">
        <v>43171</v>
      </c>
      <c r="B1498" t="s">
        <v>2086</v>
      </c>
      <c r="C1498" t="s">
        <v>2086</v>
      </c>
      <c r="E1498" t="s">
        <v>2065</v>
      </c>
      <c r="F1498">
        <v>3012</v>
      </c>
      <c r="G1498" t="s">
        <v>603</v>
      </c>
      <c r="H1498">
        <v>4</v>
      </c>
      <c r="I1498">
        <v>303</v>
      </c>
      <c r="J1498" t="s">
        <v>2087</v>
      </c>
      <c r="K1498" t="s">
        <v>455</v>
      </c>
      <c r="L1498" s="103">
        <v>109895</v>
      </c>
      <c r="M1498">
        <v>0</v>
      </c>
      <c r="N1498" t="s">
        <v>2119</v>
      </c>
      <c r="O1498" t="s">
        <v>545</v>
      </c>
      <c r="P1498" t="s">
        <v>458</v>
      </c>
      <c r="R1498">
        <v>0</v>
      </c>
      <c r="S1498" t="s">
        <v>2068</v>
      </c>
      <c r="T1498" t="s">
        <v>458</v>
      </c>
      <c r="U1498" t="s">
        <v>460</v>
      </c>
      <c r="V1498" t="s">
        <v>458</v>
      </c>
    </row>
    <row r="1499" spans="1:22" x14ac:dyDescent="0.2">
      <c r="A1499" s="102">
        <v>43171</v>
      </c>
      <c r="B1499" t="s">
        <v>2086</v>
      </c>
      <c r="C1499" t="s">
        <v>2086</v>
      </c>
      <c r="E1499" t="s">
        <v>2065</v>
      </c>
      <c r="F1499">
        <v>3008</v>
      </c>
      <c r="G1499" t="s">
        <v>550</v>
      </c>
      <c r="H1499">
        <v>4</v>
      </c>
      <c r="I1499">
        <v>303</v>
      </c>
      <c r="J1499" t="s">
        <v>2087</v>
      </c>
      <c r="K1499" t="s">
        <v>455</v>
      </c>
      <c r="L1499" s="103">
        <v>150042</v>
      </c>
      <c r="M1499">
        <v>0</v>
      </c>
      <c r="N1499" t="s">
        <v>2120</v>
      </c>
      <c r="O1499" t="s">
        <v>545</v>
      </c>
      <c r="P1499" t="s">
        <v>458</v>
      </c>
      <c r="R1499">
        <v>0</v>
      </c>
      <c r="S1499" t="s">
        <v>2068</v>
      </c>
      <c r="T1499" t="s">
        <v>458</v>
      </c>
      <c r="U1499" t="s">
        <v>460</v>
      </c>
      <c r="V1499" t="s">
        <v>458</v>
      </c>
    </row>
    <row r="1500" spans="1:22" x14ac:dyDescent="0.2">
      <c r="A1500" s="102">
        <v>43171</v>
      </c>
      <c r="B1500" t="s">
        <v>2086</v>
      </c>
      <c r="C1500" t="s">
        <v>2086</v>
      </c>
      <c r="E1500" t="s">
        <v>2065</v>
      </c>
      <c r="F1500">
        <v>3001</v>
      </c>
      <c r="G1500" t="s">
        <v>462</v>
      </c>
      <c r="H1500">
        <v>14</v>
      </c>
      <c r="I1500">
        <v>303</v>
      </c>
      <c r="J1500" t="s">
        <v>2087</v>
      </c>
      <c r="K1500" t="s">
        <v>455</v>
      </c>
      <c r="L1500" s="103">
        <v>308303</v>
      </c>
      <c r="M1500">
        <v>0</v>
      </c>
      <c r="N1500" t="s">
        <v>2121</v>
      </c>
      <c r="O1500" t="s">
        <v>545</v>
      </c>
      <c r="P1500" t="s">
        <v>458</v>
      </c>
      <c r="R1500">
        <v>0</v>
      </c>
      <c r="S1500" t="s">
        <v>2068</v>
      </c>
      <c r="T1500" t="s">
        <v>458</v>
      </c>
      <c r="U1500" t="s">
        <v>460</v>
      </c>
      <c r="V1500" t="s">
        <v>458</v>
      </c>
    </row>
    <row r="1501" spans="1:22" x14ac:dyDescent="0.2">
      <c r="A1501" s="102">
        <v>43171</v>
      </c>
      <c r="B1501" t="s">
        <v>2086</v>
      </c>
      <c r="C1501" t="s">
        <v>2086</v>
      </c>
      <c r="E1501" t="s">
        <v>2065</v>
      </c>
      <c r="F1501">
        <v>3010</v>
      </c>
      <c r="G1501" t="s">
        <v>453</v>
      </c>
      <c r="H1501">
        <v>24</v>
      </c>
      <c r="I1501">
        <v>303</v>
      </c>
      <c r="J1501" t="s">
        <v>2087</v>
      </c>
      <c r="K1501" t="s">
        <v>455</v>
      </c>
      <c r="L1501" s="103">
        <v>121404</v>
      </c>
      <c r="M1501">
        <v>0</v>
      </c>
      <c r="N1501" t="s">
        <v>2122</v>
      </c>
      <c r="O1501" t="s">
        <v>545</v>
      </c>
      <c r="P1501" t="s">
        <v>458</v>
      </c>
      <c r="R1501">
        <v>0</v>
      </c>
      <c r="S1501" t="s">
        <v>2068</v>
      </c>
      <c r="T1501" t="s">
        <v>458</v>
      </c>
      <c r="U1501" t="s">
        <v>460</v>
      </c>
      <c r="V1501" t="s">
        <v>458</v>
      </c>
    </row>
    <row r="1502" spans="1:22" x14ac:dyDescent="0.2">
      <c r="A1502" s="102">
        <v>43171</v>
      </c>
      <c r="B1502" t="s">
        <v>2086</v>
      </c>
      <c r="C1502" t="s">
        <v>2086</v>
      </c>
      <c r="E1502" t="s">
        <v>2065</v>
      </c>
      <c r="F1502">
        <v>3013</v>
      </c>
      <c r="G1502" t="s">
        <v>676</v>
      </c>
      <c r="H1502">
        <v>28</v>
      </c>
      <c r="I1502">
        <v>303</v>
      </c>
      <c r="J1502" t="s">
        <v>2087</v>
      </c>
      <c r="K1502" t="s">
        <v>455</v>
      </c>
      <c r="L1502" s="103">
        <v>99460</v>
      </c>
      <c r="M1502">
        <v>0</v>
      </c>
      <c r="N1502" t="s">
        <v>2123</v>
      </c>
      <c r="O1502" t="s">
        <v>545</v>
      </c>
      <c r="P1502" t="s">
        <v>458</v>
      </c>
      <c r="R1502">
        <v>0</v>
      </c>
      <c r="S1502" t="s">
        <v>2068</v>
      </c>
      <c r="T1502" t="s">
        <v>458</v>
      </c>
      <c r="U1502" t="s">
        <v>460</v>
      </c>
      <c r="V1502" t="s">
        <v>458</v>
      </c>
    </row>
    <row r="1503" spans="1:22" x14ac:dyDescent="0.2">
      <c r="A1503" s="102">
        <v>43171</v>
      </c>
      <c r="B1503" t="s">
        <v>2086</v>
      </c>
      <c r="C1503" t="s">
        <v>2086</v>
      </c>
      <c r="E1503" t="s">
        <v>2065</v>
      </c>
      <c r="F1503">
        <v>3003</v>
      </c>
      <c r="G1503" t="s">
        <v>474</v>
      </c>
      <c r="H1503">
        <v>36</v>
      </c>
      <c r="I1503">
        <v>303</v>
      </c>
      <c r="J1503" t="s">
        <v>2087</v>
      </c>
      <c r="K1503" t="s">
        <v>455</v>
      </c>
      <c r="L1503" s="103">
        <v>177755</v>
      </c>
      <c r="M1503">
        <v>0</v>
      </c>
      <c r="N1503" t="s">
        <v>2124</v>
      </c>
      <c r="O1503" t="s">
        <v>545</v>
      </c>
      <c r="P1503" t="s">
        <v>458</v>
      </c>
      <c r="R1503">
        <v>0</v>
      </c>
      <c r="S1503" t="s">
        <v>2068</v>
      </c>
      <c r="T1503" t="s">
        <v>458</v>
      </c>
      <c r="U1503" t="s">
        <v>460</v>
      </c>
      <c r="V1503" t="s">
        <v>458</v>
      </c>
    </row>
    <row r="1504" spans="1:22" x14ac:dyDescent="0.2">
      <c r="A1504" s="102">
        <v>43178</v>
      </c>
      <c r="B1504" t="s">
        <v>2086</v>
      </c>
      <c r="C1504" t="s">
        <v>2086</v>
      </c>
      <c r="E1504" t="s">
        <v>2065</v>
      </c>
      <c r="F1504">
        <v>3003</v>
      </c>
      <c r="G1504" t="s">
        <v>474</v>
      </c>
      <c r="H1504">
        <v>12</v>
      </c>
      <c r="I1504">
        <v>303</v>
      </c>
      <c r="J1504" t="s">
        <v>2087</v>
      </c>
      <c r="K1504" t="s">
        <v>455</v>
      </c>
      <c r="L1504" s="103">
        <v>177755</v>
      </c>
      <c r="M1504">
        <v>0</v>
      </c>
      <c r="N1504" t="s">
        <v>2125</v>
      </c>
      <c r="O1504" t="s">
        <v>545</v>
      </c>
      <c r="P1504" t="s">
        <v>458</v>
      </c>
      <c r="R1504">
        <v>0</v>
      </c>
      <c r="S1504" t="s">
        <v>2068</v>
      </c>
      <c r="T1504" t="s">
        <v>458</v>
      </c>
      <c r="U1504" t="s">
        <v>460</v>
      </c>
      <c r="V1504" t="s">
        <v>458</v>
      </c>
    </row>
    <row r="1505" spans="1:22" x14ac:dyDescent="0.2">
      <c r="A1505" s="102">
        <v>43178</v>
      </c>
      <c r="B1505" t="s">
        <v>2086</v>
      </c>
      <c r="C1505" t="s">
        <v>2086</v>
      </c>
      <c r="E1505" t="s">
        <v>2065</v>
      </c>
      <c r="F1505">
        <v>3011</v>
      </c>
      <c r="G1505" t="s">
        <v>487</v>
      </c>
      <c r="H1505">
        <v>16</v>
      </c>
      <c r="I1505">
        <v>303</v>
      </c>
      <c r="J1505" t="s">
        <v>2087</v>
      </c>
      <c r="K1505" t="s">
        <v>455</v>
      </c>
      <c r="L1505" s="103">
        <v>115059</v>
      </c>
      <c r="M1505">
        <v>0</v>
      </c>
      <c r="N1505" t="s">
        <v>2126</v>
      </c>
      <c r="O1505" t="s">
        <v>545</v>
      </c>
      <c r="P1505" t="s">
        <v>458</v>
      </c>
      <c r="R1505">
        <v>0</v>
      </c>
      <c r="S1505" t="s">
        <v>2068</v>
      </c>
      <c r="T1505" t="s">
        <v>458</v>
      </c>
      <c r="U1505" t="s">
        <v>460</v>
      </c>
      <c r="V1505" t="s">
        <v>458</v>
      </c>
    </row>
    <row r="1506" spans="1:22" x14ac:dyDescent="0.2">
      <c r="A1506" s="102">
        <v>43178</v>
      </c>
      <c r="B1506" t="s">
        <v>2086</v>
      </c>
      <c r="C1506" t="s">
        <v>2086</v>
      </c>
      <c r="E1506" t="s">
        <v>2065</v>
      </c>
      <c r="F1506">
        <v>3010</v>
      </c>
      <c r="G1506" t="s">
        <v>453</v>
      </c>
      <c r="H1506">
        <v>20</v>
      </c>
      <c r="I1506">
        <v>303</v>
      </c>
      <c r="J1506" t="s">
        <v>2087</v>
      </c>
      <c r="K1506" t="s">
        <v>455</v>
      </c>
      <c r="L1506" s="103">
        <v>121404</v>
      </c>
      <c r="M1506">
        <v>0</v>
      </c>
      <c r="N1506" t="s">
        <v>2127</v>
      </c>
      <c r="O1506" t="s">
        <v>545</v>
      </c>
      <c r="P1506" t="s">
        <v>458</v>
      </c>
      <c r="R1506">
        <v>0</v>
      </c>
      <c r="S1506" t="s">
        <v>2068</v>
      </c>
      <c r="T1506" t="s">
        <v>458</v>
      </c>
      <c r="U1506" t="s">
        <v>460</v>
      </c>
      <c r="V1506" t="s">
        <v>458</v>
      </c>
    </row>
    <row r="1507" spans="1:22" x14ac:dyDescent="0.2">
      <c r="A1507" s="102">
        <v>43178</v>
      </c>
      <c r="B1507" t="s">
        <v>2086</v>
      </c>
      <c r="C1507" t="s">
        <v>2086</v>
      </c>
      <c r="E1507" t="s">
        <v>2065</v>
      </c>
      <c r="F1507">
        <v>3001</v>
      </c>
      <c r="G1507" t="s">
        <v>462</v>
      </c>
      <c r="H1507">
        <v>25</v>
      </c>
      <c r="I1507">
        <v>303</v>
      </c>
      <c r="J1507" t="s">
        <v>2087</v>
      </c>
      <c r="K1507" t="s">
        <v>455</v>
      </c>
      <c r="L1507" s="103">
        <v>308303</v>
      </c>
      <c r="M1507">
        <v>0</v>
      </c>
      <c r="N1507" t="s">
        <v>2128</v>
      </c>
      <c r="O1507" t="s">
        <v>545</v>
      </c>
      <c r="P1507" t="s">
        <v>458</v>
      </c>
      <c r="R1507">
        <v>0</v>
      </c>
      <c r="S1507" t="s">
        <v>2068</v>
      </c>
      <c r="T1507" t="s">
        <v>458</v>
      </c>
      <c r="U1507" t="s">
        <v>460</v>
      </c>
      <c r="V1507" t="s">
        <v>458</v>
      </c>
    </row>
    <row r="1508" spans="1:22" x14ac:dyDescent="0.2">
      <c r="A1508" s="102">
        <v>43178</v>
      </c>
      <c r="B1508" t="s">
        <v>2086</v>
      </c>
      <c r="C1508" t="s">
        <v>2086</v>
      </c>
      <c r="E1508" t="s">
        <v>2065</v>
      </c>
      <c r="F1508">
        <v>3012</v>
      </c>
      <c r="G1508" t="s">
        <v>603</v>
      </c>
      <c r="H1508">
        <v>36</v>
      </c>
      <c r="I1508">
        <v>303</v>
      </c>
      <c r="J1508" t="s">
        <v>2087</v>
      </c>
      <c r="K1508" t="s">
        <v>455</v>
      </c>
      <c r="L1508" s="103">
        <v>109895</v>
      </c>
      <c r="M1508">
        <v>0</v>
      </c>
      <c r="N1508" t="s">
        <v>2129</v>
      </c>
      <c r="O1508" t="s">
        <v>545</v>
      </c>
      <c r="P1508" t="s">
        <v>458</v>
      </c>
      <c r="R1508">
        <v>0</v>
      </c>
      <c r="S1508" t="s">
        <v>2068</v>
      </c>
      <c r="T1508" t="s">
        <v>458</v>
      </c>
      <c r="U1508" t="s">
        <v>460</v>
      </c>
      <c r="V1508" t="s">
        <v>458</v>
      </c>
    </row>
    <row r="1509" spans="1:22" x14ac:dyDescent="0.2">
      <c r="A1509" s="102">
        <v>43178</v>
      </c>
      <c r="B1509" t="s">
        <v>2086</v>
      </c>
      <c r="C1509" t="s">
        <v>2086</v>
      </c>
      <c r="E1509" t="s">
        <v>2065</v>
      </c>
      <c r="F1509">
        <v>3013</v>
      </c>
      <c r="G1509" t="s">
        <v>676</v>
      </c>
      <c r="H1509">
        <v>38</v>
      </c>
      <c r="I1509">
        <v>303</v>
      </c>
      <c r="J1509" t="s">
        <v>2087</v>
      </c>
      <c r="K1509" t="s">
        <v>455</v>
      </c>
      <c r="L1509" s="103">
        <v>99460</v>
      </c>
      <c r="M1509">
        <v>0</v>
      </c>
      <c r="N1509" t="s">
        <v>2130</v>
      </c>
      <c r="O1509" t="s">
        <v>545</v>
      </c>
      <c r="P1509" t="s">
        <v>458</v>
      </c>
      <c r="R1509">
        <v>0</v>
      </c>
      <c r="S1509" t="s">
        <v>2068</v>
      </c>
      <c r="T1509" t="s">
        <v>458</v>
      </c>
      <c r="U1509" t="s">
        <v>460</v>
      </c>
      <c r="V1509" t="s">
        <v>458</v>
      </c>
    </row>
    <row r="1510" spans="1:22" x14ac:dyDescent="0.2">
      <c r="A1510" s="102">
        <v>43185</v>
      </c>
      <c r="B1510" t="s">
        <v>2086</v>
      </c>
      <c r="C1510" t="s">
        <v>2086</v>
      </c>
      <c r="E1510" t="s">
        <v>2065</v>
      </c>
      <c r="F1510">
        <v>3012</v>
      </c>
      <c r="G1510" t="s">
        <v>603</v>
      </c>
      <c r="H1510">
        <v>4</v>
      </c>
      <c r="I1510">
        <v>303</v>
      </c>
      <c r="J1510" t="s">
        <v>2087</v>
      </c>
      <c r="K1510" t="s">
        <v>455</v>
      </c>
      <c r="L1510" s="103">
        <v>109895</v>
      </c>
      <c r="M1510">
        <v>0</v>
      </c>
      <c r="N1510" t="s">
        <v>2131</v>
      </c>
      <c r="O1510" t="s">
        <v>545</v>
      </c>
      <c r="P1510" t="s">
        <v>458</v>
      </c>
      <c r="R1510">
        <v>0</v>
      </c>
      <c r="S1510" t="s">
        <v>2068</v>
      </c>
      <c r="T1510" t="s">
        <v>458</v>
      </c>
      <c r="U1510" t="s">
        <v>460</v>
      </c>
      <c r="V1510" t="s">
        <v>458</v>
      </c>
    </row>
    <row r="1511" spans="1:22" x14ac:dyDescent="0.2">
      <c r="A1511" s="102">
        <v>43185</v>
      </c>
      <c r="B1511" t="s">
        <v>2086</v>
      </c>
      <c r="C1511" t="s">
        <v>2086</v>
      </c>
      <c r="E1511" t="s">
        <v>2065</v>
      </c>
      <c r="F1511">
        <v>3013</v>
      </c>
      <c r="G1511" t="s">
        <v>676</v>
      </c>
      <c r="H1511">
        <v>4</v>
      </c>
      <c r="I1511">
        <v>303</v>
      </c>
      <c r="J1511" t="s">
        <v>2087</v>
      </c>
      <c r="K1511" t="s">
        <v>455</v>
      </c>
      <c r="L1511" s="103">
        <v>99460</v>
      </c>
      <c r="M1511">
        <v>0</v>
      </c>
      <c r="N1511" t="s">
        <v>2132</v>
      </c>
      <c r="O1511" t="s">
        <v>545</v>
      </c>
      <c r="P1511" t="s">
        <v>458</v>
      </c>
      <c r="R1511">
        <v>0</v>
      </c>
      <c r="S1511" t="s">
        <v>2068</v>
      </c>
      <c r="T1511" t="s">
        <v>458</v>
      </c>
      <c r="U1511" t="s">
        <v>460</v>
      </c>
      <c r="V1511" t="s">
        <v>458</v>
      </c>
    </row>
    <row r="1512" spans="1:22" x14ac:dyDescent="0.2">
      <c r="A1512" s="102">
        <v>43185</v>
      </c>
      <c r="B1512" t="s">
        <v>2086</v>
      </c>
      <c r="C1512" t="s">
        <v>2086</v>
      </c>
      <c r="E1512" t="s">
        <v>2065</v>
      </c>
      <c r="F1512">
        <v>3001</v>
      </c>
      <c r="G1512" t="s">
        <v>462</v>
      </c>
      <c r="H1512">
        <v>10</v>
      </c>
      <c r="I1512">
        <v>303</v>
      </c>
      <c r="J1512" t="s">
        <v>2087</v>
      </c>
      <c r="K1512" t="s">
        <v>455</v>
      </c>
      <c r="L1512" s="103">
        <v>308303</v>
      </c>
      <c r="M1512">
        <v>0</v>
      </c>
      <c r="N1512" t="s">
        <v>2133</v>
      </c>
      <c r="O1512" t="s">
        <v>545</v>
      </c>
      <c r="P1512" t="s">
        <v>458</v>
      </c>
      <c r="R1512">
        <v>0</v>
      </c>
      <c r="S1512" t="s">
        <v>2068</v>
      </c>
      <c r="T1512" t="s">
        <v>458</v>
      </c>
      <c r="U1512" t="s">
        <v>460</v>
      </c>
      <c r="V1512" t="s">
        <v>458</v>
      </c>
    </row>
    <row r="1513" spans="1:22" x14ac:dyDescent="0.2">
      <c r="A1513" s="102">
        <v>43185</v>
      </c>
      <c r="B1513" t="s">
        <v>2086</v>
      </c>
      <c r="C1513" t="s">
        <v>2086</v>
      </c>
      <c r="E1513" t="s">
        <v>2065</v>
      </c>
      <c r="F1513">
        <v>3007</v>
      </c>
      <c r="G1513" t="s">
        <v>605</v>
      </c>
      <c r="H1513">
        <v>18</v>
      </c>
      <c r="I1513">
        <v>303</v>
      </c>
      <c r="J1513" t="s">
        <v>2087</v>
      </c>
      <c r="K1513" t="s">
        <v>455</v>
      </c>
      <c r="L1513" s="103">
        <v>138968</v>
      </c>
      <c r="M1513">
        <v>0</v>
      </c>
      <c r="N1513" t="s">
        <v>2134</v>
      </c>
      <c r="O1513" t="s">
        <v>545</v>
      </c>
      <c r="P1513" t="s">
        <v>458</v>
      </c>
      <c r="R1513">
        <v>0</v>
      </c>
      <c r="S1513" t="s">
        <v>2068</v>
      </c>
      <c r="T1513" t="s">
        <v>458</v>
      </c>
      <c r="U1513" t="s">
        <v>460</v>
      </c>
      <c r="V1513" t="s">
        <v>458</v>
      </c>
    </row>
    <row r="1514" spans="1:22" x14ac:dyDescent="0.2">
      <c r="A1514" s="102">
        <v>43192</v>
      </c>
      <c r="B1514" t="s">
        <v>2086</v>
      </c>
      <c r="C1514" t="s">
        <v>2086</v>
      </c>
      <c r="E1514" t="s">
        <v>2065</v>
      </c>
      <c r="F1514">
        <v>3007</v>
      </c>
      <c r="G1514" t="s">
        <v>605</v>
      </c>
      <c r="H1514">
        <v>12</v>
      </c>
      <c r="I1514">
        <v>303</v>
      </c>
      <c r="J1514" t="s">
        <v>2087</v>
      </c>
      <c r="K1514" t="s">
        <v>455</v>
      </c>
      <c r="L1514" s="103">
        <v>138968</v>
      </c>
      <c r="M1514">
        <v>0</v>
      </c>
      <c r="N1514" t="s">
        <v>2135</v>
      </c>
      <c r="O1514" t="s">
        <v>545</v>
      </c>
      <c r="P1514" t="s">
        <v>458</v>
      </c>
      <c r="R1514">
        <v>0</v>
      </c>
      <c r="S1514" t="s">
        <v>2068</v>
      </c>
      <c r="T1514" t="s">
        <v>458</v>
      </c>
      <c r="U1514" t="s">
        <v>460</v>
      </c>
      <c r="V1514" t="s">
        <v>458</v>
      </c>
    </row>
    <row r="1515" spans="1:22" x14ac:dyDescent="0.2">
      <c r="A1515" s="102">
        <v>43192</v>
      </c>
      <c r="B1515" t="s">
        <v>2086</v>
      </c>
      <c r="C1515" t="s">
        <v>2086</v>
      </c>
      <c r="E1515" t="s">
        <v>2065</v>
      </c>
      <c r="F1515">
        <v>3013</v>
      </c>
      <c r="G1515" t="s">
        <v>676</v>
      </c>
      <c r="H1515">
        <v>15</v>
      </c>
      <c r="I1515">
        <v>303</v>
      </c>
      <c r="J1515" t="s">
        <v>2087</v>
      </c>
      <c r="K1515" t="s">
        <v>455</v>
      </c>
      <c r="L1515" s="103">
        <v>99460</v>
      </c>
      <c r="M1515">
        <v>0</v>
      </c>
      <c r="N1515" t="s">
        <v>2136</v>
      </c>
      <c r="O1515" t="s">
        <v>545</v>
      </c>
      <c r="P1515" t="s">
        <v>458</v>
      </c>
      <c r="R1515">
        <v>0</v>
      </c>
      <c r="S1515" t="s">
        <v>2068</v>
      </c>
      <c r="T1515" t="s">
        <v>458</v>
      </c>
      <c r="U1515" t="s">
        <v>460</v>
      </c>
      <c r="V1515" t="s">
        <v>458</v>
      </c>
    </row>
    <row r="1516" spans="1:22" x14ac:dyDescent="0.2">
      <c r="A1516" s="102">
        <v>43192</v>
      </c>
      <c r="B1516" t="s">
        <v>2086</v>
      </c>
      <c r="C1516" t="s">
        <v>2086</v>
      </c>
      <c r="E1516" t="s">
        <v>2065</v>
      </c>
      <c r="F1516">
        <v>3011</v>
      </c>
      <c r="G1516" t="s">
        <v>487</v>
      </c>
      <c r="H1516">
        <v>16</v>
      </c>
      <c r="I1516">
        <v>303</v>
      </c>
      <c r="J1516" t="s">
        <v>2087</v>
      </c>
      <c r="K1516" t="s">
        <v>455</v>
      </c>
      <c r="L1516" s="103">
        <v>115059</v>
      </c>
      <c r="M1516">
        <v>0</v>
      </c>
      <c r="N1516" t="s">
        <v>2137</v>
      </c>
      <c r="O1516" t="s">
        <v>545</v>
      </c>
      <c r="P1516" t="s">
        <v>458</v>
      </c>
      <c r="R1516">
        <v>0</v>
      </c>
      <c r="S1516" t="s">
        <v>2068</v>
      </c>
      <c r="T1516" t="s">
        <v>458</v>
      </c>
      <c r="U1516" t="s">
        <v>460</v>
      </c>
      <c r="V1516" t="s">
        <v>458</v>
      </c>
    </row>
    <row r="1517" spans="1:22" x14ac:dyDescent="0.2">
      <c r="A1517" s="102">
        <v>43192</v>
      </c>
      <c r="B1517" t="s">
        <v>2086</v>
      </c>
      <c r="C1517" t="s">
        <v>2086</v>
      </c>
      <c r="E1517" t="s">
        <v>2065</v>
      </c>
      <c r="F1517">
        <v>3001</v>
      </c>
      <c r="G1517" t="s">
        <v>462</v>
      </c>
      <c r="H1517">
        <v>19</v>
      </c>
      <c r="I1517">
        <v>303</v>
      </c>
      <c r="J1517" t="s">
        <v>2087</v>
      </c>
      <c r="K1517" t="s">
        <v>455</v>
      </c>
      <c r="L1517" s="103">
        <v>308303</v>
      </c>
      <c r="M1517">
        <v>0</v>
      </c>
      <c r="N1517" t="s">
        <v>2138</v>
      </c>
      <c r="O1517" t="s">
        <v>545</v>
      </c>
      <c r="P1517" t="s">
        <v>458</v>
      </c>
      <c r="R1517">
        <v>0</v>
      </c>
      <c r="S1517" t="s">
        <v>2068</v>
      </c>
      <c r="T1517" t="s">
        <v>458</v>
      </c>
      <c r="U1517" t="s">
        <v>460</v>
      </c>
      <c r="V1517" t="s">
        <v>458</v>
      </c>
    </row>
    <row r="1518" spans="1:22" x14ac:dyDescent="0.2">
      <c r="A1518" s="102">
        <v>43192</v>
      </c>
      <c r="B1518" t="s">
        <v>2086</v>
      </c>
      <c r="C1518" t="s">
        <v>2086</v>
      </c>
      <c r="E1518" t="s">
        <v>2065</v>
      </c>
      <c r="F1518">
        <v>3012</v>
      </c>
      <c r="G1518" t="s">
        <v>603</v>
      </c>
      <c r="H1518">
        <v>20</v>
      </c>
      <c r="I1518">
        <v>303</v>
      </c>
      <c r="J1518" t="s">
        <v>2087</v>
      </c>
      <c r="K1518" t="s">
        <v>455</v>
      </c>
      <c r="L1518" s="103">
        <v>109895</v>
      </c>
      <c r="M1518">
        <v>0</v>
      </c>
      <c r="N1518" t="s">
        <v>2139</v>
      </c>
      <c r="O1518" t="s">
        <v>545</v>
      </c>
      <c r="P1518" t="s">
        <v>458</v>
      </c>
      <c r="R1518">
        <v>0</v>
      </c>
      <c r="S1518" t="s">
        <v>2068</v>
      </c>
      <c r="T1518" t="s">
        <v>458</v>
      </c>
      <c r="U1518" t="s">
        <v>460</v>
      </c>
      <c r="V1518" t="s">
        <v>458</v>
      </c>
    </row>
    <row r="1519" spans="1:22" x14ac:dyDescent="0.2">
      <c r="A1519" s="102">
        <v>43192</v>
      </c>
      <c r="B1519" t="s">
        <v>2086</v>
      </c>
      <c r="C1519" t="s">
        <v>2086</v>
      </c>
      <c r="E1519" t="s">
        <v>2065</v>
      </c>
      <c r="F1519">
        <v>3003</v>
      </c>
      <c r="G1519" t="s">
        <v>474</v>
      </c>
      <c r="H1519">
        <v>24</v>
      </c>
      <c r="I1519">
        <v>303</v>
      </c>
      <c r="J1519" t="s">
        <v>2087</v>
      </c>
      <c r="K1519" t="s">
        <v>455</v>
      </c>
      <c r="L1519" s="103">
        <v>177755</v>
      </c>
      <c r="M1519">
        <v>0</v>
      </c>
      <c r="N1519" t="s">
        <v>2140</v>
      </c>
      <c r="O1519" t="s">
        <v>545</v>
      </c>
      <c r="P1519" t="s">
        <v>458</v>
      </c>
      <c r="R1519">
        <v>0</v>
      </c>
      <c r="S1519" t="s">
        <v>2068</v>
      </c>
      <c r="T1519" t="s">
        <v>458</v>
      </c>
      <c r="U1519" t="s">
        <v>460</v>
      </c>
      <c r="V1519" t="s">
        <v>458</v>
      </c>
    </row>
    <row r="1520" spans="1:22" x14ac:dyDescent="0.2">
      <c r="A1520" s="102">
        <v>43192</v>
      </c>
      <c r="B1520" t="s">
        <v>2086</v>
      </c>
      <c r="C1520" t="s">
        <v>2086</v>
      </c>
      <c r="E1520" t="s">
        <v>2065</v>
      </c>
      <c r="F1520">
        <v>3010</v>
      </c>
      <c r="G1520" t="s">
        <v>453</v>
      </c>
      <c r="H1520">
        <v>32</v>
      </c>
      <c r="I1520">
        <v>303</v>
      </c>
      <c r="J1520" t="s">
        <v>2087</v>
      </c>
      <c r="K1520" t="s">
        <v>455</v>
      </c>
      <c r="L1520" s="103">
        <v>121404</v>
      </c>
      <c r="M1520">
        <v>0</v>
      </c>
      <c r="N1520" t="s">
        <v>2141</v>
      </c>
      <c r="O1520" t="s">
        <v>545</v>
      </c>
      <c r="P1520" t="s">
        <v>458</v>
      </c>
      <c r="R1520">
        <v>0</v>
      </c>
      <c r="S1520" t="s">
        <v>2068</v>
      </c>
      <c r="T1520" t="s">
        <v>458</v>
      </c>
      <c r="U1520" t="s">
        <v>460</v>
      </c>
      <c r="V1520" t="s">
        <v>458</v>
      </c>
    </row>
    <row r="1521" spans="1:22" x14ac:dyDescent="0.2">
      <c r="A1521" s="102">
        <v>43199</v>
      </c>
      <c r="B1521" t="s">
        <v>2086</v>
      </c>
      <c r="C1521" t="s">
        <v>2086</v>
      </c>
      <c r="E1521" t="s">
        <v>2065</v>
      </c>
      <c r="F1521">
        <v>3009</v>
      </c>
      <c r="G1521" t="s">
        <v>481</v>
      </c>
      <c r="H1521">
        <v>10</v>
      </c>
      <c r="I1521">
        <v>303</v>
      </c>
      <c r="J1521" t="s">
        <v>2087</v>
      </c>
      <c r="K1521" t="s">
        <v>455</v>
      </c>
      <c r="L1521" s="103">
        <v>120926</v>
      </c>
      <c r="M1521">
        <v>0</v>
      </c>
      <c r="N1521" t="s">
        <v>2142</v>
      </c>
      <c r="O1521" t="s">
        <v>545</v>
      </c>
      <c r="P1521" t="s">
        <v>458</v>
      </c>
      <c r="R1521">
        <v>0</v>
      </c>
      <c r="S1521" t="s">
        <v>2068</v>
      </c>
      <c r="T1521" t="s">
        <v>458</v>
      </c>
      <c r="U1521" t="s">
        <v>460</v>
      </c>
      <c r="V1521" t="s">
        <v>458</v>
      </c>
    </row>
    <row r="1522" spans="1:22" x14ac:dyDescent="0.2">
      <c r="A1522" s="102">
        <v>43199</v>
      </c>
      <c r="B1522" t="s">
        <v>2086</v>
      </c>
      <c r="C1522" t="s">
        <v>2086</v>
      </c>
      <c r="E1522" t="s">
        <v>2065</v>
      </c>
      <c r="F1522">
        <v>3013</v>
      </c>
      <c r="G1522" t="s">
        <v>676</v>
      </c>
      <c r="H1522">
        <v>12</v>
      </c>
      <c r="I1522">
        <v>303</v>
      </c>
      <c r="J1522" t="s">
        <v>2087</v>
      </c>
      <c r="K1522" t="s">
        <v>455</v>
      </c>
      <c r="L1522" s="103">
        <v>99460</v>
      </c>
      <c r="M1522">
        <v>0</v>
      </c>
      <c r="N1522" t="s">
        <v>2143</v>
      </c>
      <c r="O1522" t="s">
        <v>545</v>
      </c>
      <c r="P1522" t="s">
        <v>458</v>
      </c>
      <c r="R1522">
        <v>0</v>
      </c>
      <c r="S1522" t="s">
        <v>2068</v>
      </c>
      <c r="T1522" t="s">
        <v>458</v>
      </c>
      <c r="U1522" t="s">
        <v>460</v>
      </c>
      <c r="V1522" t="s">
        <v>458</v>
      </c>
    </row>
    <row r="1523" spans="1:22" x14ac:dyDescent="0.2">
      <c r="A1523" s="102">
        <v>43199</v>
      </c>
      <c r="B1523" t="s">
        <v>2086</v>
      </c>
      <c r="C1523" t="s">
        <v>2086</v>
      </c>
      <c r="E1523" t="s">
        <v>2065</v>
      </c>
      <c r="F1523">
        <v>3001</v>
      </c>
      <c r="G1523" t="s">
        <v>462</v>
      </c>
      <c r="H1523">
        <v>21</v>
      </c>
      <c r="I1523">
        <v>303</v>
      </c>
      <c r="J1523" t="s">
        <v>2087</v>
      </c>
      <c r="K1523" t="s">
        <v>455</v>
      </c>
      <c r="L1523" s="103">
        <v>308303</v>
      </c>
      <c r="M1523">
        <v>0</v>
      </c>
      <c r="N1523" t="s">
        <v>2144</v>
      </c>
      <c r="O1523" t="s">
        <v>545</v>
      </c>
      <c r="P1523" t="s">
        <v>458</v>
      </c>
      <c r="R1523">
        <v>0</v>
      </c>
      <c r="S1523" t="s">
        <v>2068</v>
      </c>
      <c r="T1523" t="s">
        <v>458</v>
      </c>
      <c r="U1523" t="s">
        <v>460</v>
      </c>
      <c r="V1523" t="s">
        <v>458</v>
      </c>
    </row>
    <row r="1524" spans="1:22" x14ac:dyDescent="0.2">
      <c r="A1524" s="102">
        <v>43199</v>
      </c>
      <c r="B1524" t="s">
        <v>2086</v>
      </c>
      <c r="C1524" t="s">
        <v>2086</v>
      </c>
      <c r="E1524" t="s">
        <v>2065</v>
      </c>
      <c r="F1524">
        <v>3011</v>
      </c>
      <c r="G1524" t="s">
        <v>487</v>
      </c>
      <c r="H1524">
        <v>24</v>
      </c>
      <c r="I1524">
        <v>303</v>
      </c>
      <c r="J1524" t="s">
        <v>2087</v>
      </c>
      <c r="K1524" t="s">
        <v>455</v>
      </c>
      <c r="L1524" s="103">
        <v>115059</v>
      </c>
      <c r="M1524">
        <v>0</v>
      </c>
      <c r="N1524" t="s">
        <v>2145</v>
      </c>
      <c r="O1524" t="s">
        <v>545</v>
      </c>
      <c r="P1524" t="s">
        <v>458</v>
      </c>
      <c r="R1524">
        <v>0</v>
      </c>
      <c r="S1524" t="s">
        <v>2068</v>
      </c>
      <c r="T1524" t="s">
        <v>458</v>
      </c>
      <c r="U1524" t="s">
        <v>460</v>
      </c>
      <c r="V1524" t="s">
        <v>458</v>
      </c>
    </row>
    <row r="1525" spans="1:22" x14ac:dyDescent="0.2">
      <c r="A1525" s="102">
        <v>43199</v>
      </c>
      <c r="B1525" t="s">
        <v>2086</v>
      </c>
      <c r="C1525" t="s">
        <v>2086</v>
      </c>
      <c r="E1525" t="s">
        <v>2065</v>
      </c>
      <c r="F1525">
        <v>3003</v>
      </c>
      <c r="G1525" t="s">
        <v>474</v>
      </c>
      <c r="H1525">
        <v>28</v>
      </c>
      <c r="I1525">
        <v>303</v>
      </c>
      <c r="J1525" t="s">
        <v>2087</v>
      </c>
      <c r="K1525" t="s">
        <v>455</v>
      </c>
      <c r="L1525" s="103">
        <v>177755</v>
      </c>
      <c r="M1525">
        <v>0</v>
      </c>
      <c r="N1525" t="s">
        <v>2146</v>
      </c>
      <c r="O1525" t="s">
        <v>545</v>
      </c>
      <c r="P1525" t="s">
        <v>458</v>
      </c>
      <c r="R1525">
        <v>0</v>
      </c>
      <c r="S1525" t="s">
        <v>2068</v>
      </c>
      <c r="T1525" t="s">
        <v>458</v>
      </c>
      <c r="U1525" t="s">
        <v>460</v>
      </c>
      <c r="V1525" t="s">
        <v>458</v>
      </c>
    </row>
    <row r="1526" spans="1:22" x14ac:dyDescent="0.2">
      <c r="A1526" s="102">
        <v>43206</v>
      </c>
      <c r="B1526" t="s">
        <v>2086</v>
      </c>
      <c r="C1526" t="s">
        <v>2086</v>
      </c>
      <c r="E1526" t="s">
        <v>2065</v>
      </c>
      <c r="F1526">
        <v>3003</v>
      </c>
      <c r="G1526" t="s">
        <v>474</v>
      </c>
      <c r="H1526">
        <v>4</v>
      </c>
      <c r="I1526">
        <v>303</v>
      </c>
      <c r="J1526" t="s">
        <v>2087</v>
      </c>
      <c r="K1526" t="s">
        <v>455</v>
      </c>
      <c r="L1526" s="103">
        <v>177755</v>
      </c>
      <c r="M1526">
        <v>0</v>
      </c>
      <c r="N1526" t="s">
        <v>2147</v>
      </c>
      <c r="O1526" t="s">
        <v>545</v>
      </c>
      <c r="P1526" t="s">
        <v>458</v>
      </c>
      <c r="R1526">
        <v>0</v>
      </c>
      <c r="S1526" t="s">
        <v>2068</v>
      </c>
      <c r="T1526" t="s">
        <v>458</v>
      </c>
      <c r="U1526" t="s">
        <v>460</v>
      </c>
      <c r="V1526" t="s">
        <v>458</v>
      </c>
    </row>
    <row r="1527" spans="1:22" x14ac:dyDescent="0.2">
      <c r="A1527" s="102">
        <v>43206</v>
      </c>
      <c r="B1527" t="s">
        <v>2086</v>
      </c>
      <c r="C1527" t="s">
        <v>2086</v>
      </c>
      <c r="E1527" t="s">
        <v>2065</v>
      </c>
      <c r="F1527">
        <v>3001</v>
      </c>
      <c r="G1527" t="s">
        <v>462</v>
      </c>
      <c r="H1527">
        <v>21</v>
      </c>
      <c r="I1527">
        <v>303</v>
      </c>
      <c r="J1527" t="s">
        <v>2087</v>
      </c>
      <c r="K1527" t="s">
        <v>455</v>
      </c>
      <c r="L1527" s="103">
        <v>308303</v>
      </c>
      <c r="M1527">
        <v>0</v>
      </c>
      <c r="N1527" t="s">
        <v>2148</v>
      </c>
      <c r="O1527" t="s">
        <v>545</v>
      </c>
      <c r="P1527" t="s">
        <v>458</v>
      </c>
      <c r="R1527">
        <v>0</v>
      </c>
      <c r="S1527" t="s">
        <v>2068</v>
      </c>
      <c r="T1527" t="s">
        <v>458</v>
      </c>
      <c r="U1527" t="s">
        <v>460</v>
      </c>
      <c r="V1527" t="s">
        <v>458</v>
      </c>
    </row>
    <row r="1528" spans="1:22" x14ac:dyDescent="0.2">
      <c r="A1528" s="102">
        <v>43213</v>
      </c>
      <c r="B1528" t="s">
        <v>2086</v>
      </c>
      <c r="C1528" t="s">
        <v>2086</v>
      </c>
      <c r="E1528" t="s">
        <v>2065</v>
      </c>
      <c r="F1528">
        <v>3007</v>
      </c>
      <c r="G1528" t="s">
        <v>605</v>
      </c>
      <c r="H1528">
        <v>1</v>
      </c>
      <c r="I1528">
        <v>303</v>
      </c>
      <c r="J1528" t="s">
        <v>2087</v>
      </c>
      <c r="K1528" t="s">
        <v>455</v>
      </c>
      <c r="L1528" s="103">
        <v>138968</v>
      </c>
      <c r="M1528">
        <v>0</v>
      </c>
      <c r="N1528" t="s">
        <v>2149</v>
      </c>
      <c r="O1528" t="s">
        <v>545</v>
      </c>
      <c r="P1528" t="s">
        <v>458</v>
      </c>
      <c r="R1528">
        <v>0</v>
      </c>
      <c r="S1528" t="s">
        <v>2068</v>
      </c>
      <c r="T1528" t="s">
        <v>458</v>
      </c>
      <c r="U1528" t="s">
        <v>460</v>
      </c>
      <c r="V1528" t="s">
        <v>458</v>
      </c>
    </row>
    <row r="1529" spans="1:22" x14ac:dyDescent="0.2">
      <c r="A1529" s="102">
        <v>43213</v>
      </c>
      <c r="B1529" t="s">
        <v>2086</v>
      </c>
      <c r="C1529" t="s">
        <v>2086</v>
      </c>
      <c r="E1529" t="s">
        <v>2065</v>
      </c>
      <c r="F1529">
        <v>3012</v>
      </c>
      <c r="G1529" t="s">
        <v>603</v>
      </c>
      <c r="H1529">
        <v>1.5</v>
      </c>
      <c r="I1529">
        <v>303</v>
      </c>
      <c r="J1529" t="s">
        <v>2087</v>
      </c>
      <c r="K1529" t="s">
        <v>455</v>
      </c>
      <c r="L1529" s="103">
        <v>109895</v>
      </c>
      <c r="M1529">
        <v>0</v>
      </c>
      <c r="N1529" t="s">
        <v>2150</v>
      </c>
      <c r="O1529" t="s">
        <v>545</v>
      </c>
      <c r="P1529" t="s">
        <v>458</v>
      </c>
      <c r="R1529">
        <v>0</v>
      </c>
      <c r="S1529" t="s">
        <v>2068</v>
      </c>
      <c r="T1529" t="s">
        <v>458</v>
      </c>
      <c r="U1529" t="s">
        <v>460</v>
      </c>
      <c r="V1529" t="s">
        <v>458</v>
      </c>
    </row>
    <row r="1530" spans="1:22" x14ac:dyDescent="0.2">
      <c r="A1530" s="102">
        <v>43213</v>
      </c>
      <c r="B1530" t="s">
        <v>2086</v>
      </c>
      <c r="C1530" t="s">
        <v>2086</v>
      </c>
      <c r="E1530" t="s">
        <v>2065</v>
      </c>
      <c r="F1530">
        <v>3003</v>
      </c>
      <c r="G1530" t="s">
        <v>474</v>
      </c>
      <c r="H1530">
        <v>1.5</v>
      </c>
      <c r="I1530">
        <v>303</v>
      </c>
      <c r="J1530" t="s">
        <v>2087</v>
      </c>
      <c r="K1530" t="s">
        <v>455</v>
      </c>
      <c r="L1530" s="103">
        <v>177755</v>
      </c>
      <c r="M1530">
        <v>0</v>
      </c>
      <c r="N1530" t="s">
        <v>2151</v>
      </c>
      <c r="O1530" t="s">
        <v>545</v>
      </c>
      <c r="P1530" t="s">
        <v>458</v>
      </c>
      <c r="R1530">
        <v>0</v>
      </c>
      <c r="S1530" t="s">
        <v>2068</v>
      </c>
      <c r="T1530" t="s">
        <v>458</v>
      </c>
      <c r="U1530" t="s">
        <v>460</v>
      </c>
      <c r="V1530" t="s">
        <v>458</v>
      </c>
    </row>
    <row r="1531" spans="1:22" x14ac:dyDescent="0.2">
      <c r="A1531" s="102">
        <v>43213</v>
      </c>
      <c r="B1531" t="s">
        <v>2086</v>
      </c>
      <c r="C1531" t="s">
        <v>2086</v>
      </c>
      <c r="E1531" t="s">
        <v>2065</v>
      </c>
      <c r="F1531">
        <v>3010</v>
      </c>
      <c r="G1531" t="s">
        <v>453</v>
      </c>
      <c r="H1531">
        <v>1.5</v>
      </c>
      <c r="I1531">
        <v>303</v>
      </c>
      <c r="J1531" t="s">
        <v>2087</v>
      </c>
      <c r="K1531" t="s">
        <v>455</v>
      </c>
      <c r="L1531" s="103">
        <v>121404</v>
      </c>
      <c r="M1531">
        <v>0</v>
      </c>
      <c r="N1531" t="s">
        <v>2152</v>
      </c>
      <c r="O1531" t="s">
        <v>545</v>
      </c>
      <c r="P1531" t="s">
        <v>458</v>
      </c>
      <c r="R1531">
        <v>0</v>
      </c>
      <c r="S1531" t="s">
        <v>2068</v>
      </c>
      <c r="T1531" t="s">
        <v>458</v>
      </c>
      <c r="U1531" t="s">
        <v>460</v>
      </c>
      <c r="V1531" t="s">
        <v>458</v>
      </c>
    </row>
    <row r="1532" spans="1:22" x14ac:dyDescent="0.2">
      <c r="A1532" s="102">
        <v>43213</v>
      </c>
      <c r="B1532" t="s">
        <v>2086</v>
      </c>
      <c r="C1532" t="s">
        <v>2086</v>
      </c>
      <c r="E1532" t="s">
        <v>2065</v>
      </c>
      <c r="F1532">
        <v>3009</v>
      </c>
      <c r="G1532" t="s">
        <v>481</v>
      </c>
      <c r="H1532">
        <v>1.5</v>
      </c>
      <c r="I1532">
        <v>303</v>
      </c>
      <c r="J1532" t="s">
        <v>2087</v>
      </c>
      <c r="K1532" t="s">
        <v>455</v>
      </c>
      <c r="L1532" s="103">
        <v>120926</v>
      </c>
      <c r="M1532">
        <v>0</v>
      </c>
      <c r="N1532" t="s">
        <v>2153</v>
      </c>
      <c r="O1532" t="s">
        <v>545</v>
      </c>
      <c r="P1532" t="s">
        <v>458</v>
      </c>
      <c r="R1532">
        <v>0</v>
      </c>
      <c r="S1532" t="s">
        <v>2068</v>
      </c>
      <c r="T1532" t="s">
        <v>458</v>
      </c>
      <c r="U1532" t="s">
        <v>460</v>
      </c>
      <c r="V1532" t="s">
        <v>458</v>
      </c>
    </row>
    <row r="1533" spans="1:22" x14ac:dyDescent="0.2">
      <c r="A1533" s="102">
        <v>43213</v>
      </c>
      <c r="B1533" t="s">
        <v>2086</v>
      </c>
      <c r="C1533" t="s">
        <v>2086</v>
      </c>
      <c r="E1533" t="s">
        <v>2065</v>
      </c>
      <c r="F1533">
        <v>3004</v>
      </c>
      <c r="G1533" t="s">
        <v>631</v>
      </c>
      <c r="H1533">
        <v>1.5</v>
      </c>
      <c r="I1533">
        <v>303</v>
      </c>
      <c r="J1533" t="s">
        <v>2087</v>
      </c>
      <c r="K1533" t="s">
        <v>455</v>
      </c>
      <c r="L1533" s="103">
        <v>150581</v>
      </c>
      <c r="M1533">
        <v>0</v>
      </c>
      <c r="N1533" t="s">
        <v>2154</v>
      </c>
      <c r="O1533" t="s">
        <v>545</v>
      </c>
      <c r="P1533" t="s">
        <v>458</v>
      </c>
      <c r="R1533">
        <v>0</v>
      </c>
      <c r="S1533" t="s">
        <v>2068</v>
      </c>
      <c r="T1533" t="s">
        <v>458</v>
      </c>
      <c r="U1533" t="s">
        <v>460</v>
      </c>
      <c r="V1533" t="s">
        <v>458</v>
      </c>
    </row>
    <row r="1534" spans="1:22" x14ac:dyDescent="0.2">
      <c r="A1534" s="102">
        <v>43213</v>
      </c>
      <c r="B1534" t="s">
        <v>2086</v>
      </c>
      <c r="C1534" t="s">
        <v>2086</v>
      </c>
      <c r="E1534" t="s">
        <v>2065</v>
      </c>
      <c r="F1534">
        <v>3005</v>
      </c>
      <c r="G1534" t="s">
        <v>569</v>
      </c>
      <c r="H1534">
        <v>1.5</v>
      </c>
      <c r="I1534">
        <v>303</v>
      </c>
      <c r="J1534" t="s">
        <v>2087</v>
      </c>
      <c r="K1534" t="s">
        <v>455</v>
      </c>
      <c r="L1534" s="103">
        <v>165864</v>
      </c>
      <c r="M1534">
        <v>0</v>
      </c>
      <c r="N1534" t="s">
        <v>2155</v>
      </c>
      <c r="O1534" t="s">
        <v>545</v>
      </c>
      <c r="P1534" t="s">
        <v>458</v>
      </c>
      <c r="R1534">
        <v>0</v>
      </c>
      <c r="S1534" t="s">
        <v>2068</v>
      </c>
      <c r="T1534" t="s">
        <v>458</v>
      </c>
      <c r="U1534" t="s">
        <v>460</v>
      </c>
      <c r="V1534" t="s">
        <v>458</v>
      </c>
    </row>
    <row r="1535" spans="1:22" x14ac:dyDescent="0.2">
      <c r="A1535" s="102">
        <v>43213</v>
      </c>
      <c r="B1535" t="s">
        <v>2086</v>
      </c>
      <c r="C1535" t="s">
        <v>2086</v>
      </c>
      <c r="E1535" t="s">
        <v>2065</v>
      </c>
      <c r="F1535">
        <v>3006</v>
      </c>
      <c r="G1535" t="s">
        <v>736</v>
      </c>
      <c r="H1535">
        <v>1.5</v>
      </c>
      <c r="I1535">
        <v>303</v>
      </c>
      <c r="J1535" t="s">
        <v>2087</v>
      </c>
      <c r="K1535" t="s">
        <v>455</v>
      </c>
      <c r="L1535" s="103">
        <v>143812</v>
      </c>
      <c r="M1535">
        <v>0</v>
      </c>
      <c r="N1535" t="s">
        <v>2156</v>
      </c>
      <c r="O1535" t="s">
        <v>545</v>
      </c>
      <c r="P1535" t="s">
        <v>458</v>
      </c>
      <c r="R1535">
        <v>0</v>
      </c>
      <c r="S1535" t="s">
        <v>2068</v>
      </c>
      <c r="T1535" t="s">
        <v>458</v>
      </c>
      <c r="U1535" t="s">
        <v>460</v>
      </c>
      <c r="V1535" t="s">
        <v>458</v>
      </c>
    </row>
    <row r="1536" spans="1:22" x14ac:dyDescent="0.2">
      <c r="A1536" s="102">
        <v>43213</v>
      </c>
      <c r="B1536" t="s">
        <v>2086</v>
      </c>
      <c r="C1536" t="s">
        <v>2086</v>
      </c>
      <c r="E1536" t="s">
        <v>2065</v>
      </c>
      <c r="F1536">
        <v>3011</v>
      </c>
      <c r="G1536" t="s">
        <v>487</v>
      </c>
      <c r="H1536">
        <v>1.5</v>
      </c>
      <c r="I1536">
        <v>303</v>
      </c>
      <c r="J1536" t="s">
        <v>2087</v>
      </c>
      <c r="K1536" t="s">
        <v>455</v>
      </c>
      <c r="L1536" s="103">
        <v>115059</v>
      </c>
      <c r="M1536">
        <v>0</v>
      </c>
      <c r="N1536" t="s">
        <v>2157</v>
      </c>
      <c r="O1536" t="s">
        <v>545</v>
      </c>
      <c r="P1536" t="s">
        <v>458</v>
      </c>
      <c r="R1536">
        <v>0</v>
      </c>
      <c r="S1536" t="s">
        <v>2068</v>
      </c>
      <c r="T1536" t="s">
        <v>458</v>
      </c>
      <c r="U1536" t="s">
        <v>460</v>
      </c>
      <c r="V1536" t="s">
        <v>458</v>
      </c>
    </row>
    <row r="1537" spans="1:22" x14ac:dyDescent="0.2">
      <c r="A1537" s="102">
        <v>43213</v>
      </c>
      <c r="B1537" t="s">
        <v>2086</v>
      </c>
      <c r="C1537" t="s">
        <v>2086</v>
      </c>
      <c r="E1537" t="s">
        <v>2065</v>
      </c>
      <c r="F1537">
        <v>3013</v>
      </c>
      <c r="G1537" t="s">
        <v>676</v>
      </c>
      <c r="H1537">
        <v>1.5</v>
      </c>
      <c r="I1537">
        <v>303</v>
      </c>
      <c r="J1537" t="s">
        <v>2087</v>
      </c>
      <c r="K1537" t="s">
        <v>455</v>
      </c>
      <c r="L1537" s="103">
        <v>99460</v>
      </c>
      <c r="M1537">
        <v>0</v>
      </c>
      <c r="N1537" t="s">
        <v>2158</v>
      </c>
      <c r="O1537" t="s">
        <v>545</v>
      </c>
      <c r="P1537" t="s">
        <v>458</v>
      </c>
      <c r="R1537">
        <v>0</v>
      </c>
      <c r="S1537" t="s">
        <v>2068</v>
      </c>
      <c r="T1537" t="s">
        <v>458</v>
      </c>
      <c r="U1537" t="s">
        <v>460</v>
      </c>
      <c r="V1537" t="s">
        <v>458</v>
      </c>
    </row>
    <row r="1538" spans="1:22" x14ac:dyDescent="0.2">
      <c r="A1538" s="102">
        <v>43213</v>
      </c>
      <c r="B1538" t="s">
        <v>2086</v>
      </c>
      <c r="C1538" t="s">
        <v>2086</v>
      </c>
      <c r="E1538" t="s">
        <v>2065</v>
      </c>
      <c r="F1538">
        <v>3008</v>
      </c>
      <c r="G1538" t="s">
        <v>550</v>
      </c>
      <c r="H1538">
        <v>1.5</v>
      </c>
      <c r="I1538">
        <v>303</v>
      </c>
      <c r="J1538" t="s">
        <v>2087</v>
      </c>
      <c r="K1538" t="s">
        <v>455</v>
      </c>
      <c r="L1538" s="103">
        <v>150042</v>
      </c>
      <c r="M1538">
        <v>0</v>
      </c>
      <c r="N1538" t="s">
        <v>2159</v>
      </c>
      <c r="O1538" t="s">
        <v>545</v>
      </c>
      <c r="P1538" t="s">
        <v>458</v>
      </c>
      <c r="R1538">
        <v>0</v>
      </c>
      <c r="S1538" t="s">
        <v>2068</v>
      </c>
      <c r="T1538" t="s">
        <v>458</v>
      </c>
      <c r="U1538" t="s">
        <v>460</v>
      </c>
      <c r="V1538" t="s">
        <v>458</v>
      </c>
    </row>
    <row r="1539" spans="1:22" x14ac:dyDescent="0.2">
      <c r="A1539" s="102">
        <v>43213</v>
      </c>
      <c r="B1539" t="s">
        <v>2086</v>
      </c>
      <c r="C1539" t="s">
        <v>2086</v>
      </c>
      <c r="E1539" t="s">
        <v>2065</v>
      </c>
      <c r="F1539">
        <v>3002</v>
      </c>
      <c r="G1539" t="s">
        <v>731</v>
      </c>
      <c r="H1539">
        <v>2</v>
      </c>
      <c r="I1539">
        <v>303</v>
      </c>
      <c r="J1539" t="s">
        <v>2087</v>
      </c>
      <c r="K1539" t="s">
        <v>455</v>
      </c>
      <c r="L1539" s="103">
        <v>169207</v>
      </c>
      <c r="M1539">
        <v>0</v>
      </c>
      <c r="N1539" t="s">
        <v>2160</v>
      </c>
      <c r="O1539" t="s">
        <v>545</v>
      </c>
      <c r="P1539" t="s">
        <v>458</v>
      </c>
      <c r="R1539">
        <v>0</v>
      </c>
      <c r="S1539" t="s">
        <v>2068</v>
      </c>
      <c r="T1539" t="s">
        <v>458</v>
      </c>
      <c r="U1539" t="s">
        <v>460</v>
      </c>
      <c r="V1539" t="s">
        <v>458</v>
      </c>
    </row>
    <row r="1540" spans="1:22" x14ac:dyDescent="0.2">
      <c r="A1540" s="102">
        <v>43213</v>
      </c>
      <c r="B1540" t="s">
        <v>2086</v>
      </c>
      <c r="C1540" t="s">
        <v>2086</v>
      </c>
      <c r="E1540" t="s">
        <v>2065</v>
      </c>
      <c r="F1540">
        <v>3001</v>
      </c>
      <c r="G1540" t="s">
        <v>462</v>
      </c>
      <c r="H1540">
        <v>22</v>
      </c>
      <c r="I1540">
        <v>303</v>
      </c>
      <c r="J1540" t="s">
        <v>2087</v>
      </c>
      <c r="K1540" t="s">
        <v>455</v>
      </c>
      <c r="L1540" s="103">
        <v>308303</v>
      </c>
      <c r="M1540">
        <v>0</v>
      </c>
      <c r="N1540" t="s">
        <v>2161</v>
      </c>
      <c r="O1540" t="s">
        <v>545</v>
      </c>
      <c r="P1540" t="s">
        <v>458</v>
      </c>
      <c r="R1540">
        <v>0</v>
      </c>
      <c r="S1540" t="s">
        <v>2068</v>
      </c>
      <c r="T1540" t="s">
        <v>458</v>
      </c>
      <c r="U1540" t="s">
        <v>460</v>
      </c>
      <c r="V1540" t="s">
        <v>458</v>
      </c>
    </row>
    <row r="1541" spans="1:22" x14ac:dyDescent="0.2">
      <c r="A1541" s="102">
        <v>43220</v>
      </c>
      <c r="B1541" t="s">
        <v>2086</v>
      </c>
      <c r="C1541" t="s">
        <v>2086</v>
      </c>
      <c r="E1541" t="s">
        <v>2065</v>
      </c>
      <c r="F1541">
        <v>3001</v>
      </c>
      <c r="G1541" t="s">
        <v>462</v>
      </c>
      <c r="H1541">
        <v>4</v>
      </c>
      <c r="I1541">
        <v>303</v>
      </c>
      <c r="J1541" t="s">
        <v>2087</v>
      </c>
      <c r="K1541" t="s">
        <v>455</v>
      </c>
      <c r="L1541" s="103">
        <v>308303</v>
      </c>
      <c r="M1541">
        <v>0</v>
      </c>
      <c r="N1541" t="s">
        <v>2162</v>
      </c>
      <c r="O1541" t="s">
        <v>545</v>
      </c>
      <c r="P1541" t="s">
        <v>458</v>
      </c>
      <c r="R1541">
        <v>0</v>
      </c>
      <c r="S1541" t="s">
        <v>2068</v>
      </c>
      <c r="T1541" t="s">
        <v>458</v>
      </c>
      <c r="U1541" t="s">
        <v>460</v>
      </c>
      <c r="V1541" t="s">
        <v>458</v>
      </c>
    </row>
    <row r="1542" spans="1:22" x14ac:dyDescent="0.2">
      <c r="A1542" s="102">
        <v>43221</v>
      </c>
      <c r="B1542" t="s">
        <v>2086</v>
      </c>
      <c r="C1542" t="s">
        <v>2086</v>
      </c>
      <c r="E1542" t="s">
        <v>2065</v>
      </c>
      <c r="F1542">
        <v>3001</v>
      </c>
      <c r="G1542" t="s">
        <v>462</v>
      </c>
      <c r="H1542">
        <v>8</v>
      </c>
      <c r="I1542">
        <v>303</v>
      </c>
      <c r="J1542" t="s">
        <v>2087</v>
      </c>
      <c r="K1542" t="s">
        <v>455</v>
      </c>
      <c r="L1542" s="103">
        <v>308303</v>
      </c>
      <c r="M1542">
        <v>0</v>
      </c>
      <c r="N1542" t="s">
        <v>2163</v>
      </c>
      <c r="O1542" t="s">
        <v>545</v>
      </c>
      <c r="P1542" t="s">
        <v>458</v>
      </c>
      <c r="R1542">
        <v>0</v>
      </c>
      <c r="S1542" t="s">
        <v>2068</v>
      </c>
      <c r="T1542" t="s">
        <v>458</v>
      </c>
      <c r="U1542" t="s">
        <v>460</v>
      </c>
      <c r="V1542" t="s">
        <v>458</v>
      </c>
    </row>
    <row r="1543" spans="1:22" x14ac:dyDescent="0.2">
      <c r="A1543" s="102">
        <v>43221</v>
      </c>
      <c r="B1543" t="s">
        <v>2086</v>
      </c>
      <c r="C1543" t="s">
        <v>2086</v>
      </c>
      <c r="E1543" t="s">
        <v>2065</v>
      </c>
      <c r="F1543">
        <v>3012</v>
      </c>
      <c r="G1543" t="s">
        <v>603</v>
      </c>
      <c r="H1543">
        <v>16</v>
      </c>
      <c r="I1543">
        <v>303</v>
      </c>
      <c r="J1543" t="s">
        <v>2087</v>
      </c>
      <c r="K1543" t="s">
        <v>455</v>
      </c>
      <c r="L1543" s="103">
        <v>109895</v>
      </c>
      <c r="M1543">
        <v>0</v>
      </c>
      <c r="N1543" t="s">
        <v>2164</v>
      </c>
      <c r="O1543" t="s">
        <v>545</v>
      </c>
      <c r="P1543" t="s">
        <v>458</v>
      </c>
      <c r="R1543">
        <v>0</v>
      </c>
      <c r="S1543" t="s">
        <v>2068</v>
      </c>
      <c r="T1543" t="s">
        <v>458</v>
      </c>
      <c r="U1543" t="s">
        <v>460</v>
      </c>
      <c r="V1543" t="s">
        <v>458</v>
      </c>
    </row>
    <row r="1544" spans="1:22" x14ac:dyDescent="0.2">
      <c r="A1544" s="102">
        <v>43221</v>
      </c>
      <c r="B1544" t="s">
        <v>2086</v>
      </c>
      <c r="C1544" t="s">
        <v>2086</v>
      </c>
      <c r="E1544" t="s">
        <v>2065</v>
      </c>
      <c r="F1544">
        <v>3010</v>
      </c>
      <c r="G1544" t="s">
        <v>453</v>
      </c>
      <c r="H1544">
        <v>16</v>
      </c>
      <c r="I1544">
        <v>303</v>
      </c>
      <c r="J1544" t="s">
        <v>2087</v>
      </c>
      <c r="K1544" t="s">
        <v>455</v>
      </c>
      <c r="L1544" s="103">
        <v>121404</v>
      </c>
      <c r="M1544">
        <v>0</v>
      </c>
      <c r="N1544" t="s">
        <v>2165</v>
      </c>
      <c r="O1544" t="s">
        <v>545</v>
      </c>
      <c r="P1544" t="s">
        <v>458</v>
      </c>
      <c r="R1544">
        <v>0</v>
      </c>
      <c r="S1544" t="s">
        <v>2068</v>
      </c>
      <c r="T1544" t="s">
        <v>458</v>
      </c>
      <c r="U1544" t="s">
        <v>460</v>
      </c>
      <c r="V1544" t="s">
        <v>458</v>
      </c>
    </row>
    <row r="1545" spans="1:22" x14ac:dyDescent="0.2">
      <c r="A1545" s="102">
        <v>43221</v>
      </c>
      <c r="B1545" t="s">
        <v>2086</v>
      </c>
      <c r="C1545" t="s">
        <v>2086</v>
      </c>
      <c r="E1545" t="s">
        <v>2065</v>
      </c>
      <c r="F1545">
        <v>3005</v>
      </c>
      <c r="G1545" t="s">
        <v>569</v>
      </c>
      <c r="H1545">
        <v>16</v>
      </c>
      <c r="I1545">
        <v>303</v>
      </c>
      <c r="J1545" t="s">
        <v>2087</v>
      </c>
      <c r="K1545" t="s">
        <v>455</v>
      </c>
      <c r="L1545" s="103">
        <v>165864</v>
      </c>
      <c r="M1545">
        <v>0</v>
      </c>
      <c r="N1545" t="s">
        <v>2166</v>
      </c>
      <c r="O1545" t="s">
        <v>545</v>
      </c>
      <c r="P1545" t="s">
        <v>458</v>
      </c>
      <c r="R1545">
        <v>0</v>
      </c>
      <c r="S1545" t="s">
        <v>2068</v>
      </c>
      <c r="T1545" t="s">
        <v>458</v>
      </c>
      <c r="U1545" t="s">
        <v>460</v>
      </c>
      <c r="V1545" t="s">
        <v>458</v>
      </c>
    </row>
    <row r="1546" spans="1:22" x14ac:dyDescent="0.2">
      <c r="A1546" s="102">
        <v>43227</v>
      </c>
      <c r="B1546" t="s">
        <v>2086</v>
      </c>
      <c r="C1546" t="s">
        <v>2086</v>
      </c>
      <c r="E1546" t="s">
        <v>2065</v>
      </c>
      <c r="F1546">
        <v>3001</v>
      </c>
      <c r="G1546" t="s">
        <v>462</v>
      </c>
      <c r="H1546">
        <v>8</v>
      </c>
      <c r="I1546">
        <v>303</v>
      </c>
      <c r="J1546" t="s">
        <v>2087</v>
      </c>
      <c r="K1546" t="s">
        <v>455</v>
      </c>
      <c r="L1546" s="103">
        <v>308303</v>
      </c>
      <c r="M1546">
        <v>0</v>
      </c>
      <c r="N1546" t="s">
        <v>2167</v>
      </c>
      <c r="O1546" t="s">
        <v>545</v>
      </c>
      <c r="P1546" t="s">
        <v>458</v>
      </c>
      <c r="R1546">
        <v>0</v>
      </c>
      <c r="S1546" t="s">
        <v>2068</v>
      </c>
      <c r="T1546" t="s">
        <v>458</v>
      </c>
      <c r="U1546" t="s">
        <v>460</v>
      </c>
      <c r="V1546" t="s">
        <v>458</v>
      </c>
    </row>
    <row r="1547" spans="1:22" x14ac:dyDescent="0.2">
      <c r="A1547" s="102">
        <v>43227</v>
      </c>
      <c r="B1547" t="s">
        <v>2086</v>
      </c>
      <c r="C1547" t="s">
        <v>2086</v>
      </c>
      <c r="E1547" t="s">
        <v>2065</v>
      </c>
      <c r="F1547">
        <v>3001</v>
      </c>
      <c r="G1547" t="s">
        <v>462</v>
      </c>
      <c r="H1547">
        <v>12</v>
      </c>
      <c r="I1547">
        <v>303</v>
      </c>
      <c r="J1547" t="s">
        <v>2087</v>
      </c>
      <c r="K1547" t="s">
        <v>455</v>
      </c>
      <c r="L1547" s="103">
        <v>308303</v>
      </c>
      <c r="M1547">
        <v>0</v>
      </c>
      <c r="N1547" t="s">
        <v>2168</v>
      </c>
      <c r="O1547" t="s">
        <v>545</v>
      </c>
      <c r="P1547" t="s">
        <v>458</v>
      </c>
      <c r="R1547">
        <v>0</v>
      </c>
      <c r="S1547" t="s">
        <v>2068</v>
      </c>
      <c r="T1547" t="s">
        <v>458</v>
      </c>
      <c r="U1547" t="s">
        <v>460</v>
      </c>
      <c r="V1547" t="s">
        <v>458</v>
      </c>
    </row>
    <row r="1548" spans="1:22" x14ac:dyDescent="0.2">
      <c r="A1548" s="102">
        <v>43227</v>
      </c>
      <c r="B1548" t="s">
        <v>2086</v>
      </c>
      <c r="C1548" t="s">
        <v>2086</v>
      </c>
      <c r="E1548" t="s">
        <v>2065</v>
      </c>
      <c r="F1548">
        <v>3005</v>
      </c>
      <c r="G1548" t="s">
        <v>569</v>
      </c>
      <c r="H1548">
        <v>24</v>
      </c>
      <c r="I1548">
        <v>303</v>
      </c>
      <c r="J1548" t="s">
        <v>2087</v>
      </c>
      <c r="K1548" t="s">
        <v>455</v>
      </c>
      <c r="L1548" s="103">
        <v>165864</v>
      </c>
      <c r="M1548">
        <v>0</v>
      </c>
      <c r="N1548" t="s">
        <v>2169</v>
      </c>
      <c r="O1548" t="s">
        <v>545</v>
      </c>
      <c r="P1548" t="s">
        <v>458</v>
      </c>
      <c r="R1548">
        <v>0</v>
      </c>
      <c r="S1548" t="s">
        <v>2068</v>
      </c>
      <c r="T1548" t="s">
        <v>458</v>
      </c>
      <c r="U1548" t="s">
        <v>460</v>
      </c>
      <c r="V1548" t="s">
        <v>458</v>
      </c>
    </row>
    <row r="1549" spans="1:22" x14ac:dyDescent="0.2">
      <c r="A1549" s="102">
        <v>43234</v>
      </c>
      <c r="B1549" t="s">
        <v>2086</v>
      </c>
      <c r="C1549" t="s">
        <v>2086</v>
      </c>
      <c r="E1549" t="s">
        <v>2065</v>
      </c>
      <c r="F1549">
        <v>3012</v>
      </c>
      <c r="G1549" t="s">
        <v>603</v>
      </c>
      <c r="H1549">
        <v>4</v>
      </c>
      <c r="I1549">
        <v>303</v>
      </c>
      <c r="J1549" t="s">
        <v>2087</v>
      </c>
      <c r="K1549" t="s">
        <v>455</v>
      </c>
      <c r="L1549" s="103">
        <v>109895</v>
      </c>
      <c r="M1549">
        <v>0</v>
      </c>
      <c r="N1549" t="s">
        <v>2170</v>
      </c>
      <c r="O1549" t="s">
        <v>545</v>
      </c>
      <c r="P1549" t="s">
        <v>458</v>
      </c>
      <c r="R1549">
        <v>0</v>
      </c>
      <c r="S1549" t="s">
        <v>2068</v>
      </c>
      <c r="T1549" t="s">
        <v>458</v>
      </c>
      <c r="U1549" t="s">
        <v>460</v>
      </c>
      <c r="V1549" t="s">
        <v>458</v>
      </c>
    </row>
    <row r="1550" spans="1:22" x14ac:dyDescent="0.2">
      <c r="A1550" s="102">
        <v>43234</v>
      </c>
      <c r="B1550" t="s">
        <v>2086</v>
      </c>
      <c r="C1550" t="s">
        <v>2086</v>
      </c>
      <c r="E1550" t="s">
        <v>2065</v>
      </c>
      <c r="F1550">
        <v>3010</v>
      </c>
      <c r="G1550" t="s">
        <v>453</v>
      </c>
      <c r="H1550">
        <v>8</v>
      </c>
      <c r="I1550">
        <v>303</v>
      </c>
      <c r="J1550" t="s">
        <v>2087</v>
      </c>
      <c r="K1550" t="s">
        <v>455</v>
      </c>
      <c r="L1550" s="103">
        <v>121404</v>
      </c>
      <c r="M1550">
        <v>0</v>
      </c>
      <c r="N1550" t="s">
        <v>2171</v>
      </c>
      <c r="O1550" t="s">
        <v>545</v>
      </c>
      <c r="P1550" t="s">
        <v>458</v>
      </c>
      <c r="R1550">
        <v>0</v>
      </c>
      <c r="S1550" t="s">
        <v>2068</v>
      </c>
      <c r="T1550" t="s">
        <v>458</v>
      </c>
      <c r="U1550" t="s">
        <v>460</v>
      </c>
      <c r="V1550" t="s">
        <v>458</v>
      </c>
    </row>
    <row r="1551" spans="1:22" x14ac:dyDescent="0.2">
      <c r="A1551" s="102">
        <v>43234</v>
      </c>
      <c r="B1551" t="s">
        <v>2086</v>
      </c>
      <c r="C1551" t="s">
        <v>2086</v>
      </c>
      <c r="E1551" t="s">
        <v>2065</v>
      </c>
      <c r="F1551">
        <v>3011</v>
      </c>
      <c r="G1551" t="s">
        <v>487</v>
      </c>
      <c r="H1551">
        <v>8</v>
      </c>
      <c r="I1551">
        <v>303</v>
      </c>
      <c r="J1551" t="s">
        <v>2087</v>
      </c>
      <c r="K1551" t="s">
        <v>455</v>
      </c>
      <c r="L1551" s="103">
        <v>115059</v>
      </c>
      <c r="M1551">
        <v>0</v>
      </c>
      <c r="N1551" t="s">
        <v>2172</v>
      </c>
      <c r="O1551" t="s">
        <v>545</v>
      </c>
      <c r="P1551" t="s">
        <v>458</v>
      </c>
      <c r="R1551">
        <v>0</v>
      </c>
      <c r="S1551" t="s">
        <v>2068</v>
      </c>
      <c r="T1551" t="s">
        <v>458</v>
      </c>
      <c r="U1551" t="s">
        <v>460</v>
      </c>
      <c r="V1551" t="s">
        <v>458</v>
      </c>
    </row>
    <row r="1552" spans="1:22" x14ac:dyDescent="0.2">
      <c r="A1552" s="102">
        <v>43234</v>
      </c>
      <c r="B1552" t="s">
        <v>2086</v>
      </c>
      <c r="C1552" t="s">
        <v>2086</v>
      </c>
      <c r="E1552" t="s">
        <v>2065</v>
      </c>
      <c r="F1552">
        <v>3001</v>
      </c>
      <c r="G1552" t="s">
        <v>462</v>
      </c>
      <c r="H1552">
        <v>14</v>
      </c>
      <c r="I1552">
        <v>303</v>
      </c>
      <c r="J1552" t="s">
        <v>2087</v>
      </c>
      <c r="K1552" t="s">
        <v>455</v>
      </c>
      <c r="L1552" s="103">
        <v>308303</v>
      </c>
      <c r="M1552">
        <v>0</v>
      </c>
      <c r="N1552" t="s">
        <v>2173</v>
      </c>
      <c r="O1552" t="s">
        <v>545</v>
      </c>
      <c r="P1552" t="s">
        <v>458</v>
      </c>
      <c r="R1552">
        <v>0</v>
      </c>
      <c r="S1552" t="s">
        <v>2068</v>
      </c>
      <c r="T1552" t="s">
        <v>458</v>
      </c>
      <c r="U1552" t="s">
        <v>460</v>
      </c>
      <c r="V1552" t="s">
        <v>458</v>
      </c>
    </row>
    <row r="1553" spans="1:22" x14ac:dyDescent="0.2">
      <c r="A1553" s="102">
        <v>43241</v>
      </c>
      <c r="B1553" t="s">
        <v>2086</v>
      </c>
      <c r="C1553" t="s">
        <v>2086</v>
      </c>
      <c r="E1553" t="s">
        <v>2065</v>
      </c>
      <c r="F1553">
        <v>3001</v>
      </c>
      <c r="G1553" t="s">
        <v>462</v>
      </c>
      <c r="H1553">
        <v>14</v>
      </c>
      <c r="I1553">
        <v>303</v>
      </c>
      <c r="J1553" t="s">
        <v>2087</v>
      </c>
      <c r="K1553" t="s">
        <v>455</v>
      </c>
      <c r="L1553" s="103">
        <v>308303</v>
      </c>
      <c r="M1553">
        <v>0</v>
      </c>
      <c r="N1553" t="s">
        <v>2174</v>
      </c>
      <c r="O1553" t="s">
        <v>545</v>
      </c>
      <c r="P1553" t="s">
        <v>458</v>
      </c>
      <c r="R1553">
        <v>0</v>
      </c>
      <c r="S1553" t="s">
        <v>2068</v>
      </c>
      <c r="T1553" t="s">
        <v>458</v>
      </c>
      <c r="U1553" t="s">
        <v>460</v>
      </c>
      <c r="V1553" t="s">
        <v>458</v>
      </c>
    </row>
    <row r="1554" spans="1:22" x14ac:dyDescent="0.2">
      <c r="A1554" s="102">
        <v>43248</v>
      </c>
      <c r="B1554" t="s">
        <v>2086</v>
      </c>
      <c r="C1554" t="s">
        <v>2086</v>
      </c>
      <c r="E1554" t="s">
        <v>2065</v>
      </c>
      <c r="F1554">
        <v>3001</v>
      </c>
      <c r="G1554" t="s">
        <v>462</v>
      </c>
      <c r="H1554">
        <v>4</v>
      </c>
      <c r="I1554">
        <v>303</v>
      </c>
      <c r="J1554" t="s">
        <v>2087</v>
      </c>
      <c r="K1554" t="s">
        <v>455</v>
      </c>
      <c r="L1554" s="103">
        <v>308303</v>
      </c>
      <c r="M1554">
        <v>0</v>
      </c>
      <c r="N1554" t="s">
        <v>2175</v>
      </c>
      <c r="O1554" t="s">
        <v>545</v>
      </c>
      <c r="P1554" t="s">
        <v>458</v>
      </c>
      <c r="R1554">
        <v>0</v>
      </c>
      <c r="S1554" t="s">
        <v>2068</v>
      </c>
      <c r="T1554" t="s">
        <v>458</v>
      </c>
      <c r="U1554" t="s">
        <v>460</v>
      </c>
      <c r="V1554" t="s">
        <v>458</v>
      </c>
    </row>
    <row r="1555" spans="1:22" x14ac:dyDescent="0.2">
      <c r="A1555" s="102">
        <v>43255</v>
      </c>
      <c r="B1555" t="s">
        <v>2086</v>
      </c>
      <c r="C1555" t="s">
        <v>2086</v>
      </c>
      <c r="E1555" t="s">
        <v>2065</v>
      </c>
      <c r="F1555">
        <v>3011</v>
      </c>
      <c r="G1555" t="s">
        <v>487</v>
      </c>
      <c r="H1555">
        <v>4</v>
      </c>
      <c r="I1555">
        <v>303</v>
      </c>
      <c r="J1555" t="s">
        <v>2087</v>
      </c>
      <c r="K1555" t="s">
        <v>455</v>
      </c>
      <c r="L1555" s="103">
        <v>115059</v>
      </c>
      <c r="M1555">
        <v>0</v>
      </c>
      <c r="N1555" t="s">
        <v>2176</v>
      </c>
      <c r="O1555" t="s">
        <v>545</v>
      </c>
      <c r="P1555" t="s">
        <v>458</v>
      </c>
      <c r="R1555">
        <v>0</v>
      </c>
      <c r="S1555" t="s">
        <v>2068</v>
      </c>
      <c r="T1555" t="s">
        <v>458</v>
      </c>
      <c r="U1555" t="s">
        <v>460</v>
      </c>
      <c r="V1555" t="s">
        <v>458</v>
      </c>
    </row>
    <row r="1556" spans="1:22" x14ac:dyDescent="0.2">
      <c r="A1556" s="102">
        <v>43255</v>
      </c>
      <c r="B1556" t="s">
        <v>2086</v>
      </c>
      <c r="C1556" t="s">
        <v>2086</v>
      </c>
      <c r="E1556" t="s">
        <v>2065</v>
      </c>
      <c r="F1556">
        <v>3003</v>
      </c>
      <c r="G1556" t="s">
        <v>474</v>
      </c>
      <c r="H1556">
        <v>8</v>
      </c>
      <c r="I1556">
        <v>303</v>
      </c>
      <c r="J1556" t="s">
        <v>2087</v>
      </c>
      <c r="K1556" t="s">
        <v>455</v>
      </c>
      <c r="L1556" s="103">
        <v>177755</v>
      </c>
      <c r="M1556">
        <v>0</v>
      </c>
      <c r="N1556" t="s">
        <v>2177</v>
      </c>
      <c r="O1556" t="s">
        <v>545</v>
      </c>
      <c r="P1556" t="s">
        <v>458</v>
      </c>
      <c r="R1556">
        <v>0</v>
      </c>
      <c r="S1556" t="s">
        <v>2068</v>
      </c>
      <c r="T1556" t="s">
        <v>458</v>
      </c>
      <c r="U1556" t="s">
        <v>460</v>
      </c>
      <c r="V1556" t="s">
        <v>458</v>
      </c>
    </row>
    <row r="1557" spans="1:22" x14ac:dyDescent="0.2">
      <c r="A1557" s="102">
        <v>43255</v>
      </c>
      <c r="B1557" t="s">
        <v>2086</v>
      </c>
      <c r="C1557" t="s">
        <v>2086</v>
      </c>
      <c r="E1557" t="s">
        <v>2065</v>
      </c>
      <c r="F1557">
        <v>3001</v>
      </c>
      <c r="G1557" t="s">
        <v>462</v>
      </c>
      <c r="H1557">
        <v>10</v>
      </c>
      <c r="I1557">
        <v>303</v>
      </c>
      <c r="J1557" t="s">
        <v>2087</v>
      </c>
      <c r="K1557" t="s">
        <v>455</v>
      </c>
      <c r="L1557" s="103">
        <v>308303</v>
      </c>
      <c r="M1557">
        <v>0</v>
      </c>
      <c r="N1557" t="s">
        <v>2178</v>
      </c>
      <c r="O1557" t="s">
        <v>545</v>
      </c>
      <c r="P1557" t="s">
        <v>458</v>
      </c>
      <c r="R1557">
        <v>0</v>
      </c>
      <c r="S1557" t="s">
        <v>2068</v>
      </c>
      <c r="T1557" t="s">
        <v>458</v>
      </c>
      <c r="U1557" t="s">
        <v>460</v>
      </c>
      <c r="V1557" t="s">
        <v>458</v>
      </c>
    </row>
    <row r="1558" spans="1:22" x14ac:dyDescent="0.2">
      <c r="A1558" s="102">
        <v>43262</v>
      </c>
      <c r="B1558" t="s">
        <v>2086</v>
      </c>
      <c r="C1558" t="s">
        <v>2086</v>
      </c>
      <c r="E1558" t="s">
        <v>2065</v>
      </c>
      <c r="F1558">
        <v>3001</v>
      </c>
      <c r="G1558" t="s">
        <v>462</v>
      </c>
      <c r="H1558">
        <v>11</v>
      </c>
      <c r="I1558">
        <v>303</v>
      </c>
      <c r="J1558" t="s">
        <v>2087</v>
      </c>
      <c r="K1558" t="s">
        <v>455</v>
      </c>
      <c r="L1558" s="103">
        <v>308303</v>
      </c>
      <c r="M1558">
        <v>0</v>
      </c>
      <c r="N1558" t="s">
        <v>2179</v>
      </c>
      <c r="O1558" t="s">
        <v>545</v>
      </c>
      <c r="P1558" t="s">
        <v>458</v>
      </c>
      <c r="R1558">
        <v>0</v>
      </c>
      <c r="S1558" t="s">
        <v>2068</v>
      </c>
      <c r="T1558" t="s">
        <v>458</v>
      </c>
      <c r="U1558" t="s">
        <v>460</v>
      </c>
      <c r="V1558" t="s">
        <v>458</v>
      </c>
    </row>
    <row r="1559" spans="1:22" x14ac:dyDescent="0.2">
      <c r="A1559" s="102">
        <v>43269</v>
      </c>
      <c r="B1559" t="s">
        <v>2086</v>
      </c>
      <c r="C1559" t="s">
        <v>2086</v>
      </c>
      <c r="E1559" t="s">
        <v>2065</v>
      </c>
      <c r="F1559">
        <v>3001</v>
      </c>
      <c r="G1559" t="s">
        <v>462</v>
      </c>
      <c r="H1559">
        <v>8</v>
      </c>
      <c r="I1559">
        <v>303</v>
      </c>
      <c r="J1559" t="s">
        <v>2087</v>
      </c>
      <c r="K1559" t="s">
        <v>455</v>
      </c>
      <c r="L1559" s="103">
        <v>308303</v>
      </c>
      <c r="M1559">
        <v>0</v>
      </c>
      <c r="N1559" t="s">
        <v>2180</v>
      </c>
      <c r="O1559" t="s">
        <v>545</v>
      </c>
      <c r="P1559" t="s">
        <v>458</v>
      </c>
      <c r="R1559">
        <v>0</v>
      </c>
      <c r="S1559" t="s">
        <v>2068</v>
      </c>
      <c r="T1559" t="s">
        <v>458</v>
      </c>
      <c r="U1559" t="s">
        <v>460</v>
      </c>
      <c r="V1559" t="s">
        <v>458</v>
      </c>
    </row>
    <row r="1560" spans="1:22" x14ac:dyDescent="0.2">
      <c r="A1560" s="102">
        <v>43269</v>
      </c>
      <c r="B1560" t="s">
        <v>2086</v>
      </c>
      <c r="C1560" t="s">
        <v>2086</v>
      </c>
      <c r="E1560" t="s">
        <v>2065</v>
      </c>
      <c r="F1560">
        <v>3005</v>
      </c>
      <c r="G1560" t="s">
        <v>569</v>
      </c>
      <c r="H1560">
        <v>8</v>
      </c>
      <c r="I1560">
        <v>303</v>
      </c>
      <c r="J1560" t="s">
        <v>2087</v>
      </c>
      <c r="K1560" t="s">
        <v>455</v>
      </c>
      <c r="L1560" s="103">
        <v>165864</v>
      </c>
      <c r="M1560">
        <v>0</v>
      </c>
      <c r="N1560" t="s">
        <v>2181</v>
      </c>
      <c r="O1560" t="s">
        <v>545</v>
      </c>
      <c r="P1560" t="s">
        <v>458</v>
      </c>
      <c r="R1560">
        <v>0</v>
      </c>
      <c r="S1560" t="s">
        <v>2068</v>
      </c>
      <c r="T1560" t="s">
        <v>458</v>
      </c>
      <c r="U1560" t="s">
        <v>460</v>
      </c>
      <c r="V1560" t="s">
        <v>458</v>
      </c>
    </row>
    <row r="1561" spans="1:22" x14ac:dyDescent="0.2">
      <c r="A1561" s="102">
        <v>43276</v>
      </c>
      <c r="B1561" t="s">
        <v>2086</v>
      </c>
      <c r="C1561" t="s">
        <v>2086</v>
      </c>
      <c r="E1561" t="s">
        <v>2065</v>
      </c>
      <c r="F1561">
        <v>3001</v>
      </c>
      <c r="G1561" t="s">
        <v>462</v>
      </c>
      <c r="H1561">
        <v>13</v>
      </c>
      <c r="I1561">
        <v>303</v>
      </c>
      <c r="J1561" t="s">
        <v>2087</v>
      </c>
      <c r="K1561" t="s">
        <v>455</v>
      </c>
      <c r="L1561" s="103">
        <v>308303</v>
      </c>
      <c r="M1561">
        <v>0</v>
      </c>
      <c r="N1561" t="s">
        <v>2182</v>
      </c>
      <c r="O1561" t="s">
        <v>545</v>
      </c>
      <c r="P1561" t="s">
        <v>458</v>
      </c>
      <c r="R1561">
        <v>0</v>
      </c>
      <c r="S1561" t="s">
        <v>2068</v>
      </c>
      <c r="T1561" t="s">
        <v>458</v>
      </c>
      <c r="U1561" t="s">
        <v>460</v>
      </c>
      <c r="V1561" t="s">
        <v>458</v>
      </c>
    </row>
    <row r="1562" spans="1:22" x14ac:dyDescent="0.2">
      <c r="A1562" s="102">
        <v>43283</v>
      </c>
      <c r="B1562" t="s">
        <v>2086</v>
      </c>
      <c r="C1562" t="s">
        <v>2086</v>
      </c>
      <c r="E1562" t="s">
        <v>2065</v>
      </c>
      <c r="F1562">
        <v>3001</v>
      </c>
      <c r="G1562" t="s">
        <v>462</v>
      </c>
      <c r="H1562">
        <v>9</v>
      </c>
      <c r="I1562">
        <v>303</v>
      </c>
      <c r="J1562" t="s">
        <v>2087</v>
      </c>
      <c r="K1562" t="s">
        <v>455</v>
      </c>
      <c r="L1562" s="103">
        <v>308303</v>
      </c>
      <c r="M1562">
        <v>0</v>
      </c>
      <c r="N1562" t="s">
        <v>2183</v>
      </c>
      <c r="O1562" t="s">
        <v>545</v>
      </c>
      <c r="P1562" t="s">
        <v>458</v>
      </c>
      <c r="R1562">
        <v>0</v>
      </c>
      <c r="S1562" t="s">
        <v>2068</v>
      </c>
      <c r="T1562" t="s">
        <v>458</v>
      </c>
      <c r="U1562" t="s">
        <v>460</v>
      </c>
      <c r="V1562" t="s">
        <v>458</v>
      </c>
    </row>
    <row r="1563" spans="1:22" x14ac:dyDescent="0.2">
      <c r="A1563" s="102">
        <v>43290</v>
      </c>
      <c r="B1563" t="s">
        <v>2086</v>
      </c>
      <c r="C1563" t="s">
        <v>2086</v>
      </c>
      <c r="E1563" t="s">
        <v>2065</v>
      </c>
      <c r="F1563">
        <v>3001</v>
      </c>
      <c r="G1563" t="s">
        <v>462</v>
      </c>
      <c r="H1563">
        <v>9</v>
      </c>
      <c r="I1563">
        <v>303</v>
      </c>
      <c r="J1563" t="s">
        <v>2087</v>
      </c>
      <c r="K1563" t="s">
        <v>455</v>
      </c>
      <c r="L1563" s="103">
        <v>308303</v>
      </c>
      <c r="M1563">
        <v>0</v>
      </c>
      <c r="N1563" t="s">
        <v>2184</v>
      </c>
      <c r="O1563" t="s">
        <v>545</v>
      </c>
      <c r="P1563" t="s">
        <v>458</v>
      </c>
      <c r="R1563">
        <v>0</v>
      </c>
      <c r="S1563" t="s">
        <v>2068</v>
      </c>
      <c r="T1563" t="s">
        <v>458</v>
      </c>
      <c r="U1563" t="s">
        <v>460</v>
      </c>
      <c r="V1563" t="s">
        <v>458</v>
      </c>
    </row>
    <row r="1564" spans="1:22" x14ac:dyDescent="0.2">
      <c r="A1564" s="102">
        <v>43297</v>
      </c>
      <c r="B1564" t="s">
        <v>2086</v>
      </c>
      <c r="C1564" t="s">
        <v>2086</v>
      </c>
      <c r="E1564" t="s">
        <v>2065</v>
      </c>
      <c r="F1564">
        <v>3001</v>
      </c>
      <c r="G1564" t="s">
        <v>462</v>
      </c>
      <c r="H1564">
        <v>12</v>
      </c>
      <c r="I1564">
        <v>303</v>
      </c>
      <c r="J1564" t="s">
        <v>2087</v>
      </c>
      <c r="K1564" t="s">
        <v>455</v>
      </c>
      <c r="L1564" s="103">
        <v>308303</v>
      </c>
      <c r="M1564">
        <v>0</v>
      </c>
      <c r="N1564" t="s">
        <v>2185</v>
      </c>
      <c r="O1564" t="s">
        <v>545</v>
      </c>
      <c r="P1564" t="s">
        <v>458</v>
      </c>
      <c r="R1564">
        <v>0</v>
      </c>
      <c r="S1564" t="s">
        <v>2068</v>
      </c>
      <c r="T1564" t="s">
        <v>458</v>
      </c>
      <c r="U1564" t="s">
        <v>460</v>
      </c>
      <c r="V1564" t="s">
        <v>458</v>
      </c>
    </row>
    <row r="1565" spans="1:22" x14ac:dyDescent="0.2">
      <c r="A1565" s="102">
        <v>43304</v>
      </c>
      <c r="B1565" t="s">
        <v>2086</v>
      </c>
      <c r="C1565" t="s">
        <v>2086</v>
      </c>
      <c r="E1565" t="s">
        <v>2065</v>
      </c>
      <c r="F1565">
        <v>3001</v>
      </c>
      <c r="G1565" t="s">
        <v>462</v>
      </c>
      <c r="H1565">
        <v>10</v>
      </c>
      <c r="I1565">
        <v>303</v>
      </c>
      <c r="J1565" t="s">
        <v>2087</v>
      </c>
      <c r="K1565" t="s">
        <v>455</v>
      </c>
      <c r="L1565" s="103">
        <v>308303</v>
      </c>
      <c r="M1565">
        <v>0</v>
      </c>
      <c r="N1565" t="s">
        <v>2186</v>
      </c>
      <c r="O1565" t="s">
        <v>545</v>
      </c>
      <c r="P1565" t="s">
        <v>458</v>
      </c>
      <c r="R1565">
        <v>0</v>
      </c>
      <c r="S1565" t="s">
        <v>2068</v>
      </c>
      <c r="T1565" t="s">
        <v>458</v>
      </c>
      <c r="U1565" t="s">
        <v>460</v>
      </c>
      <c r="V1565" t="s">
        <v>458</v>
      </c>
    </row>
    <row r="1566" spans="1:22" x14ac:dyDescent="0.2">
      <c r="A1566" s="102">
        <v>43311</v>
      </c>
      <c r="B1566" t="s">
        <v>2086</v>
      </c>
      <c r="C1566" t="s">
        <v>2086</v>
      </c>
      <c r="E1566" t="s">
        <v>2065</v>
      </c>
      <c r="F1566">
        <v>3001</v>
      </c>
      <c r="G1566" t="s">
        <v>462</v>
      </c>
      <c r="H1566">
        <v>4</v>
      </c>
      <c r="I1566">
        <v>303</v>
      </c>
      <c r="J1566" t="s">
        <v>2087</v>
      </c>
      <c r="K1566" t="s">
        <v>455</v>
      </c>
      <c r="L1566" s="103">
        <v>308303</v>
      </c>
      <c r="M1566">
        <v>0</v>
      </c>
      <c r="N1566" t="s">
        <v>2187</v>
      </c>
      <c r="O1566" t="s">
        <v>545</v>
      </c>
      <c r="P1566" t="s">
        <v>458</v>
      </c>
      <c r="R1566">
        <v>0</v>
      </c>
      <c r="S1566" t="s">
        <v>2068</v>
      </c>
      <c r="T1566" t="s">
        <v>458</v>
      </c>
      <c r="U1566" t="s">
        <v>460</v>
      </c>
      <c r="V1566" t="s">
        <v>458</v>
      </c>
    </row>
    <row r="1567" spans="1:22" x14ac:dyDescent="0.2">
      <c r="A1567" s="102">
        <v>43313</v>
      </c>
      <c r="B1567" t="s">
        <v>2086</v>
      </c>
      <c r="C1567" t="s">
        <v>2086</v>
      </c>
      <c r="E1567" t="s">
        <v>2065</v>
      </c>
      <c r="F1567">
        <v>3001</v>
      </c>
      <c r="G1567" t="s">
        <v>462</v>
      </c>
      <c r="H1567">
        <v>6</v>
      </c>
      <c r="I1567">
        <v>303</v>
      </c>
      <c r="J1567" t="s">
        <v>2087</v>
      </c>
      <c r="K1567" t="s">
        <v>455</v>
      </c>
      <c r="L1567" s="103">
        <v>308303</v>
      </c>
      <c r="M1567">
        <v>0</v>
      </c>
      <c r="N1567" t="s">
        <v>2188</v>
      </c>
      <c r="O1567" t="s">
        <v>545</v>
      </c>
      <c r="P1567" t="s">
        <v>458</v>
      </c>
      <c r="R1567">
        <v>0</v>
      </c>
      <c r="S1567" t="s">
        <v>2068</v>
      </c>
      <c r="T1567" t="s">
        <v>458</v>
      </c>
      <c r="U1567" t="s">
        <v>460</v>
      </c>
      <c r="V1567" t="s">
        <v>458</v>
      </c>
    </row>
    <row r="1568" spans="1:22" x14ac:dyDescent="0.2">
      <c r="A1568" s="102">
        <v>43318</v>
      </c>
      <c r="B1568" t="s">
        <v>2086</v>
      </c>
      <c r="C1568" t="s">
        <v>2086</v>
      </c>
      <c r="E1568" t="s">
        <v>2065</v>
      </c>
      <c r="F1568">
        <v>3001</v>
      </c>
      <c r="G1568" t="s">
        <v>462</v>
      </c>
      <c r="H1568">
        <v>19</v>
      </c>
      <c r="I1568">
        <v>303</v>
      </c>
      <c r="J1568" t="s">
        <v>2087</v>
      </c>
      <c r="K1568" t="s">
        <v>455</v>
      </c>
      <c r="L1568" s="103">
        <v>308303</v>
      </c>
      <c r="M1568">
        <v>0</v>
      </c>
      <c r="N1568" t="s">
        <v>2189</v>
      </c>
      <c r="O1568" t="s">
        <v>545</v>
      </c>
      <c r="P1568" t="s">
        <v>458</v>
      </c>
      <c r="R1568">
        <v>0</v>
      </c>
      <c r="S1568" t="s">
        <v>2068</v>
      </c>
      <c r="T1568" t="s">
        <v>458</v>
      </c>
      <c r="U1568" t="s">
        <v>460</v>
      </c>
      <c r="V1568" t="s">
        <v>458</v>
      </c>
    </row>
    <row r="1569" spans="1:22" x14ac:dyDescent="0.2">
      <c r="A1569" s="102">
        <v>43325</v>
      </c>
      <c r="B1569" t="s">
        <v>2086</v>
      </c>
      <c r="C1569" t="s">
        <v>2086</v>
      </c>
      <c r="E1569" t="s">
        <v>2065</v>
      </c>
      <c r="F1569">
        <v>3001</v>
      </c>
      <c r="G1569" t="s">
        <v>462</v>
      </c>
      <c r="H1569">
        <v>11</v>
      </c>
      <c r="I1569">
        <v>303</v>
      </c>
      <c r="J1569" t="s">
        <v>2087</v>
      </c>
      <c r="K1569" t="s">
        <v>455</v>
      </c>
      <c r="L1569" s="103">
        <v>308303</v>
      </c>
      <c r="M1569">
        <v>0</v>
      </c>
      <c r="N1569" t="s">
        <v>2190</v>
      </c>
      <c r="O1569" t="s">
        <v>545</v>
      </c>
      <c r="P1569" t="s">
        <v>458</v>
      </c>
      <c r="R1569">
        <v>0</v>
      </c>
      <c r="S1569" t="s">
        <v>2068</v>
      </c>
      <c r="T1569" t="s">
        <v>458</v>
      </c>
      <c r="U1569" t="s">
        <v>460</v>
      </c>
      <c r="V1569" t="s">
        <v>458</v>
      </c>
    </row>
    <row r="1570" spans="1:22" x14ac:dyDescent="0.2">
      <c r="A1570" s="102">
        <v>43325</v>
      </c>
      <c r="B1570" t="s">
        <v>2086</v>
      </c>
      <c r="C1570" t="s">
        <v>2086</v>
      </c>
      <c r="E1570" t="s">
        <v>2065</v>
      </c>
      <c r="F1570">
        <v>3003</v>
      </c>
      <c r="G1570" t="s">
        <v>474</v>
      </c>
      <c r="H1570">
        <v>16</v>
      </c>
      <c r="I1570">
        <v>303</v>
      </c>
      <c r="J1570" t="s">
        <v>2087</v>
      </c>
      <c r="K1570" t="s">
        <v>455</v>
      </c>
      <c r="L1570" s="103">
        <v>177755</v>
      </c>
      <c r="M1570">
        <v>0</v>
      </c>
      <c r="N1570" t="s">
        <v>2191</v>
      </c>
      <c r="O1570" t="s">
        <v>545</v>
      </c>
      <c r="P1570" t="s">
        <v>458</v>
      </c>
      <c r="R1570">
        <v>0</v>
      </c>
      <c r="S1570" t="s">
        <v>2068</v>
      </c>
      <c r="T1570" t="s">
        <v>458</v>
      </c>
      <c r="U1570" t="s">
        <v>460</v>
      </c>
      <c r="V1570" t="s">
        <v>458</v>
      </c>
    </row>
    <row r="1571" spans="1:22" x14ac:dyDescent="0.2">
      <c r="A1571" s="102">
        <v>43332</v>
      </c>
      <c r="B1571" t="s">
        <v>2086</v>
      </c>
      <c r="C1571" t="s">
        <v>2086</v>
      </c>
      <c r="E1571" t="s">
        <v>2065</v>
      </c>
      <c r="F1571">
        <v>3001</v>
      </c>
      <c r="G1571" t="s">
        <v>462</v>
      </c>
      <c r="H1571">
        <v>8</v>
      </c>
      <c r="I1571">
        <v>303</v>
      </c>
      <c r="J1571" t="s">
        <v>2087</v>
      </c>
      <c r="K1571" t="s">
        <v>455</v>
      </c>
      <c r="L1571" s="103">
        <v>308303</v>
      </c>
      <c r="M1571">
        <v>0</v>
      </c>
      <c r="N1571" t="s">
        <v>2192</v>
      </c>
      <c r="O1571" t="s">
        <v>545</v>
      </c>
      <c r="P1571" t="s">
        <v>458</v>
      </c>
      <c r="R1571">
        <v>0</v>
      </c>
      <c r="S1571" t="s">
        <v>2068</v>
      </c>
      <c r="T1571" t="s">
        <v>458</v>
      </c>
      <c r="U1571" t="s">
        <v>460</v>
      </c>
      <c r="V1571" t="s">
        <v>458</v>
      </c>
    </row>
    <row r="1572" spans="1:22" x14ac:dyDescent="0.2">
      <c r="A1572" s="102">
        <v>43332</v>
      </c>
      <c r="B1572" t="s">
        <v>2086</v>
      </c>
      <c r="C1572" t="s">
        <v>2086</v>
      </c>
      <c r="E1572" t="s">
        <v>2065</v>
      </c>
      <c r="F1572">
        <v>3001</v>
      </c>
      <c r="G1572" t="s">
        <v>462</v>
      </c>
      <c r="H1572">
        <v>8</v>
      </c>
      <c r="I1572">
        <v>303</v>
      </c>
      <c r="J1572" t="s">
        <v>2087</v>
      </c>
      <c r="K1572" t="s">
        <v>455</v>
      </c>
      <c r="L1572" s="103">
        <v>308303</v>
      </c>
      <c r="M1572">
        <v>0</v>
      </c>
      <c r="N1572" t="s">
        <v>2193</v>
      </c>
      <c r="O1572" t="s">
        <v>545</v>
      </c>
      <c r="P1572" t="s">
        <v>458</v>
      </c>
      <c r="R1572">
        <v>0</v>
      </c>
      <c r="S1572" t="s">
        <v>2068</v>
      </c>
      <c r="T1572" t="s">
        <v>458</v>
      </c>
      <c r="U1572" t="s">
        <v>460</v>
      </c>
      <c r="V1572" t="s">
        <v>458</v>
      </c>
    </row>
    <row r="1573" spans="1:22" x14ac:dyDescent="0.2">
      <c r="A1573" s="102">
        <v>43332</v>
      </c>
      <c r="B1573" t="s">
        <v>2086</v>
      </c>
      <c r="C1573" t="s">
        <v>2086</v>
      </c>
      <c r="E1573" t="s">
        <v>2065</v>
      </c>
      <c r="F1573">
        <v>3008</v>
      </c>
      <c r="G1573" t="s">
        <v>550</v>
      </c>
      <c r="H1573">
        <v>8</v>
      </c>
      <c r="I1573">
        <v>303</v>
      </c>
      <c r="J1573" t="s">
        <v>2087</v>
      </c>
      <c r="K1573" t="s">
        <v>455</v>
      </c>
      <c r="L1573" s="103">
        <v>150042</v>
      </c>
      <c r="M1573">
        <v>0</v>
      </c>
      <c r="N1573" t="s">
        <v>2194</v>
      </c>
      <c r="O1573" t="s">
        <v>545</v>
      </c>
      <c r="P1573" t="s">
        <v>458</v>
      </c>
      <c r="R1573">
        <v>0</v>
      </c>
      <c r="S1573" t="s">
        <v>2068</v>
      </c>
      <c r="T1573" t="s">
        <v>458</v>
      </c>
      <c r="U1573" t="s">
        <v>460</v>
      </c>
      <c r="V1573" t="s">
        <v>458</v>
      </c>
    </row>
    <row r="1574" spans="1:22" x14ac:dyDescent="0.2">
      <c r="A1574" s="102">
        <v>43332</v>
      </c>
      <c r="B1574" t="s">
        <v>2086</v>
      </c>
      <c r="C1574" t="s">
        <v>2086</v>
      </c>
      <c r="E1574" t="s">
        <v>2065</v>
      </c>
      <c r="F1574">
        <v>1005</v>
      </c>
      <c r="G1574" t="s">
        <v>542</v>
      </c>
      <c r="H1574">
        <v>8</v>
      </c>
      <c r="I1574">
        <v>303</v>
      </c>
      <c r="J1574" t="s">
        <v>2087</v>
      </c>
      <c r="K1574" t="s">
        <v>455</v>
      </c>
      <c r="L1574" s="103">
        <v>322217</v>
      </c>
      <c r="M1574">
        <v>0</v>
      </c>
      <c r="N1574" t="s">
        <v>2195</v>
      </c>
      <c r="O1574" t="s">
        <v>545</v>
      </c>
      <c r="P1574" t="s">
        <v>458</v>
      </c>
      <c r="R1574">
        <v>0</v>
      </c>
      <c r="S1574" t="s">
        <v>2068</v>
      </c>
      <c r="T1574" t="s">
        <v>458</v>
      </c>
      <c r="U1574" t="s">
        <v>460</v>
      </c>
      <c r="V1574" t="s">
        <v>458</v>
      </c>
    </row>
    <row r="1575" spans="1:22" x14ac:dyDescent="0.2">
      <c r="A1575" s="102">
        <v>43332</v>
      </c>
      <c r="B1575" t="s">
        <v>2086</v>
      </c>
      <c r="C1575" t="s">
        <v>2086</v>
      </c>
      <c r="E1575" t="s">
        <v>2065</v>
      </c>
      <c r="F1575">
        <v>1005</v>
      </c>
      <c r="G1575" t="s">
        <v>542</v>
      </c>
      <c r="H1575">
        <v>10</v>
      </c>
      <c r="I1575">
        <v>303</v>
      </c>
      <c r="J1575" t="s">
        <v>2087</v>
      </c>
      <c r="K1575" t="s">
        <v>455</v>
      </c>
      <c r="L1575" s="103">
        <v>322217</v>
      </c>
      <c r="M1575">
        <v>0</v>
      </c>
      <c r="N1575" t="s">
        <v>2196</v>
      </c>
      <c r="O1575" t="s">
        <v>545</v>
      </c>
      <c r="P1575" t="s">
        <v>458</v>
      </c>
      <c r="R1575">
        <v>0</v>
      </c>
      <c r="S1575" t="s">
        <v>2068</v>
      </c>
      <c r="T1575" t="s">
        <v>458</v>
      </c>
      <c r="U1575" t="s">
        <v>460</v>
      </c>
      <c r="V1575" t="s">
        <v>458</v>
      </c>
    </row>
    <row r="1576" spans="1:22" x14ac:dyDescent="0.2">
      <c r="A1576" s="102">
        <v>43332</v>
      </c>
      <c r="B1576" t="s">
        <v>2086</v>
      </c>
      <c r="C1576" t="s">
        <v>2086</v>
      </c>
      <c r="E1576" t="s">
        <v>2065</v>
      </c>
      <c r="F1576">
        <v>3003</v>
      </c>
      <c r="G1576" t="s">
        <v>474</v>
      </c>
      <c r="H1576">
        <v>16</v>
      </c>
      <c r="I1576">
        <v>303</v>
      </c>
      <c r="J1576" t="s">
        <v>2087</v>
      </c>
      <c r="K1576" t="s">
        <v>455</v>
      </c>
      <c r="L1576" s="103">
        <v>177755</v>
      </c>
      <c r="M1576">
        <v>0</v>
      </c>
      <c r="N1576" t="s">
        <v>2197</v>
      </c>
      <c r="O1576" t="s">
        <v>545</v>
      </c>
      <c r="P1576" t="s">
        <v>458</v>
      </c>
      <c r="R1576">
        <v>0</v>
      </c>
      <c r="S1576" t="s">
        <v>2068</v>
      </c>
      <c r="T1576" t="s">
        <v>458</v>
      </c>
      <c r="U1576" t="s">
        <v>460</v>
      </c>
      <c r="V1576" t="s">
        <v>458</v>
      </c>
    </row>
    <row r="1577" spans="1:22" x14ac:dyDescent="0.2">
      <c r="A1577" s="102">
        <v>43332</v>
      </c>
      <c r="B1577" t="s">
        <v>2086</v>
      </c>
      <c r="C1577" t="s">
        <v>2086</v>
      </c>
      <c r="E1577" t="s">
        <v>2065</v>
      </c>
      <c r="F1577">
        <v>3010</v>
      </c>
      <c r="G1577" t="s">
        <v>453</v>
      </c>
      <c r="H1577">
        <v>16</v>
      </c>
      <c r="I1577">
        <v>303</v>
      </c>
      <c r="J1577" t="s">
        <v>2087</v>
      </c>
      <c r="K1577" t="s">
        <v>455</v>
      </c>
      <c r="L1577" s="103">
        <v>121404</v>
      </c>
      <c r="M1577">
        <v>0</v>
      </c>
      <c r="N1577" t="s">
        <v>2198</v>
      </c>
      <c r="O1577" t="s">
        <v>545</v>
      </c>
      <c r="P1577" t="s">
        <v>458</v>
      </c>
      <c r="R1577">
        <v>0</v>
      </c>
      <c r="S1577" t="s">
        <v>2068</v>
      </c>
      <c r="T1577" t="s">
        <v>458</v>
      </c>
      <c r="U1577" t="s">
        <v>460</v>
      </c>
      <c r="V1577" t="s">
        <v>458</v>
      </c>
    </row>
    <row r="1578" spans="1:22" x14ac:dyDescent="0.2">
      <c r="A1578" s="102">
        <v>43332</v>
      </c>
      <c r="B1578" t="s">
        <v>2086</v>
      </c>
      <c r="C1578" t="s">
        <v>2086</v>
      </c>
      <c r="E1578" t="s">
        <v>2065</v>
      </c>
      <c r="F1578">
        <v>3013</v>
      </c>
      <c r="G1578" t="s">
        <v>676</v>
      </c>
      <c r="H1578">
        <v>16</v>
      </c>
      <c r="I1578">
        <v>303</v>
      </c>
      <c r="J1578" t="s">
        <v>2087</v>
      </c>
      <c r="K1578" t="s">
        <v>455</v>
      </c>
      <c r="L1578" s="103">
        <v>99460</v>
      </c>
      <c r="M1578">
        <v>0</v>
      </c>
      <c r="N1578" t="s">
        <v>2199</v>
      </c>
      <c r="O1578" t="s">
        <v>545</v>
      </c>
      <c r="P1578" t="s">
        <v>458</v>
      </c>
      <c r="R1578">
        <v>0</v>
      </c>
      <c r="S1578" t="s">
        <v>2068</v>
      </c>
      <c r="T1578" t="s">
        <v>458</v>
      </c>
      <c r="U1578" t="s">
        <v>460</v>
      </c>
      <c r="V1578" t="s">
        <v>458</v>
      </c>
    </row>
    <row r="1579" spans="1:22" x14ac:dyDescent="0.2">
      <c r="A1579" s="102">
        <v>43339</v>
      </c>
      <c r="B1579" t="s">
        <v>2086</v>
      </c>
      <c r="C1579" t="s">
        <v>2086</v>
      </c>
      <c r="E1579" t="s">
        <v>2065</v>
      </c>
      <c r="F1579">
        <v>3012</v>
      </c>
      <c r="G1579" t="s">
        <v>603</v>
      </c>
      <c r="H1579">
        <v>0.5</v>
      </c>
      <c r="I1579">
        <v>303</v>
      </c>
      <c r="J1579" t="s">
        <v>2087</v>
      </c>
      <c r="K1579" t="s">
        <v>455</v>
      </c>
      <c r="L1579" s="103">
        <v>109895</v>
      </c>
      <c r="M1579">
        <v>0</v>
      </c>
      <c r="N1579" t="s">
        <v>2200</v>
      </c>
      <c r="O1579" t="s">
        <v>545</v>
      </c>
      <c r="P1579" t="s">
        <v>458</v>
      </c>
      <c r="R1579">
        <v>0</v>
      </c>
      <c r="S1579" t="s">
        <v>2068</v>
      </c>
      <c r="T1579" t="s">
        <v>458</v>
      </c>
      <c r="U1579" t="s">
        <v>460</v>
      </c>
      <c r="V1579" t="s">
        <v>458</v>
      </c>
    </row>
    <row r="1580" spans="1:22" x14ac:dyDescent="0.2">
      <c r="A1580" s="102">
        <v>43339</v>
      </c>
      <c r="B1580" t="s">
        <v>2086</v>
      </c>
      <c r="C1580" t="s">
        <v>2086</v>
      </c>
      <c r="E1580" t="s">
        <v>2065</v>
      </c>
      <c r="F1580">
        <v>3003</v>
      </c>
      <c r="G1580" t="s">
        <v>474</v>
      </c>
      <c r="H1580">
        <v>0.5</v>
      </c>
      <c r="I1580">
        <v>303</v>
      </c>
      <c r="J1580" t="s">
        <v>2087</v>
      </c>
      <c r="K1580" t="s">
        <v>455</v>
      </c>
      <c r="L1580" s="103">
        <v>177755</v>
      </c>
      <c r="M1580">
        <v>0</v>
      </c>
      <c r="N1580" t="s">
        <v>2201</v>
      </c>
      <c r="O1580" t="s">
        <v>545</v>
      </c>
      <c r="P1580" t="s">
        <v>458</v>
      </c>
      <c r="R1580">
        <v>0</v>
      </c>
      <c r="S1580" t="s">
        <v>2068</v>
      </c>
      <c r="T1580" t="s">
        <v>458</v>
      </c>
      <c r="U1580" t="s">
        <v>460</v>
      </c>
      <c r="V1580" t="s">
        <v>458</v>
      </c>
    </row>
    <row r="1581" spans="1:22" x14ac:dyDescent="0.2">
      <c r="A1581" s="102">
        <v>43339</v>
      </c>
      <c r="B1581" t="s">
        <v>2086</v>
      </c>
      <c r="C1581" t="s">
        <v>2086</v>
      </c>
      <c r="E1581" t="s">
        <v>2065</v>
      </c>
      <c r="F1581">
        <v>3010</v>
      </c>
      <c r="G1581" t="s">
        <v>453</v>
      </c>
      <c r="H1581">
        <v>0.5</v>
      </c>
      <c r="I1581">
        <v>303</v>
      </c>
      <c r="J1581" t="s">
        <v>2087</v>
      </c>
      <c r="K1581" t="s">
        <v>455</v>
      </c>
      <c r="L1581" s="103">
        <v>121404</v>
      </c>
      <c r="M1581">
        <v>0</v>
      </c>
      <c r="N1581" t="s">
        <v>2202</v>
      </c>
      <c r="O1581" t="s">
        <v>545</v>
      </c>
      <c r="P1581" t="s">
        <v>458</v>
      </c>
      <c r="R1581">
        <v>0</v>
      </c>
      <c r="S1581" t="s">
        <v>2068</v>
      </c>
      <c r="T1581" t="s">
        <v>458</v>
      </c>
      <c r="U1581" t="s">
        <v>460</v>
      </c>
      <c r="V1581" t="s">
        <v>458</v>
      </c>
    </row>
    <row r="1582" spans="1:22" x14ac:dyDescent="0.2">
      <c r="A1582" s="102">
        <v>43339</v>
      </c>
      <c r="B1582" t="s">
        <v>2086</v>
      </c>
      <c r="C1582" t="s">
        <v>2086</v>
      </c>
      <c r="E1582" t="s">
        <v>2065</v>
      </c>
      <c r="F1582">
        <v>3009</v>
      </c>
      <c r="G1582" t="s">
        <v>481</v>
      </c>
      <c r="H1582">
        <v>0.5</v>
      </c>
      <c r="I1582">
        <v>303</v>
      </c>
      <c r="J1582" t="s">
        <v>2087</v>
      </c>
      <c r="K1582" t="s">
        <v>455</v>
      </c>
      <c r="L1582" s="103">
        <v>120926</v>
      </c>
      <c r="M1582">
        <v>0</v>
      </c>
      <c r="N1582" t="s">
        <v>2203</v>
      </c>
      <c r="O1582" t="s">
        <v>545</v>
      </c>
      <c r="P1582" t="s">
        <v>458</v>
      </c>
      <c r="R1582">
        <v>0</v>
      </c>
      <c r="S1582" t="s">
        <v>2068</v>
      </c>
      <c r="T1582" t="s">
        <v>458</v>
      </c>
      <c r="U1582" t="s">
        <v>460</v>
      </c>
      <c r="V1582" t="s">
        <v>458</v>
      </c>
    </row>
    <row r="1583" spans="1:22" x14ac:dyDescent="0.2">
      <c r="A1583" s="102">
        <v>43339</v>
      </c>
      <c r="B1583" t="s">
        <v>2086</v>
      </c>
      <c r="C1583" t="s">
        <v>2086</v>
      </c>
      <c r="E1583" t="s">
        <v>2065</v>
      </c>
      <c r="F1583">
        <v>3004</v>
      </c>
      <c r="G1583" t="s">
        <v>631</v>
      </c>
      <c r="H1583">
        <v>0.5</v>
      </c>
      <c r="I1583">
        <v>303</v>
      </c>
      <c r="J1583" t="s">
        <v>2087</v>
      </c>
      <c r="K1583" t="s">
        <v>455</v>
      </c>
      <c r="L1583" s="103">
        <v>150581</v>
      </c>
      <c r="M1583">
        <v>0</v>
      </c>
      <c r="N1583" t="s">
        <v>2204</v>
      </c>
      <c r="O1583" t="s">
        <v>545</v>
      </c>
      <c r="P1583" t="s">
        <v>458</v>
      </c>
      <c r="R1583">
        <v>0</v>
      </c>
      <c r="S1583" t="s">
        <v>2068</v>
      </c>
      <c r="T1583" t="s">
        <v>458</v>
      </c>
      <c r="U1583" t="s">
        <v>460</v>
      </c>
      <c r="V1583" t="s">
        <v>458</v>
      </c>
    </row>
    <row r="1584" spans="1:22" x14ac:dyDescent="0.2">
      <c r="A1584" s="102">
        <v>43339</v>
      </c>
      <c r="B1584" t="s">
        <v>2086</v>
      </c>
      <c r="C1584" t="s">
        <v>2086</v>
      </c>
      <c r="E1584" t="s">
        <v>2065</v>
      </c>
      <c r="F1584">
        <v>3005</v>
      </c>
      <c r="G1584" t="s">
        <v>569</v>
      </c>
      <c r="H1584">
        <v>0.5</v>
      </c>
      <c r="I1584">
        <v>303</v>
      </c>
      <c r="J1584" t="s">
        <v>2087</v>
      </c>
      <c r="K1584" t="s">
        <v>455</v>
      </c>
      <c r="L1584" s="103">
        <v>165864</v>
      </c>
      <c r="M1584">
        <v>0</v>
      </c>
      <c r="N1584" t="s">
        <v>2205</v>
      </c>
      <c r="O1584" t="s">
        <v>545</v>
      </c>
      <c r="P1584" t="s">
        <v>458</v>
      </c>
      <c r="R1584">
        <v>0</v>
      </c>
      <c r="S1584" t="s">
        <v>2068</v>
      </c>
      <c r="T1584" t="s">
        <v>458</v>
      </c>
      <c r="U1584" t="s">
        <v>460</v>
      </c>
      <c r="V1584" t="s">
        <v>458</v>
      </c>
    </row>
    <row r="1585" spans="1:22" x14ac:dyDescent="0.2">
      <c r="A1585" s="102">
        <v>43339</v>
      </c>
      <c r="B1585" t="s">
        <v>2086</v>
      </c>
      <c r="C1585" t="s">
        <v>2086</v>
      </c>
      <c r="E1585" t="s">
        <v>2065</v>
      </c>
      <c r="F1585">
        <v>3006</v>
      </c>
      <c r="G1585" t="s">
        <v>736</v>
      </c>
      <c r="H1585">
        <v>0.5</v>
      </c>
      <c r="I1585">
        <v>303</v>
      </c>
      <c r="J1585" t="s">
        <v>2087</v>
      </c>
      <c r="K1585" t="s">
        <v>455</v>
      </c>
      <c r="L1585" s="103">
        <v>143812</v>
      </c>
      <c r="M1585">
        <v>0</v>
      </c>
      <c r="N1585" t="s">
        <v>2206</v>
      </c>
      <c r="O1585" t="s">
        <v>545</v>
      </c>
      <c r="P1585" t="s">
        <v>458</v>
      </c>
      <c r="R1585">
        <v>0</v>
      </c>
      <c r="S1585" t="s">
        <v>2068</v>
      </c>
      <c r="T1585" t="s">
        <v>458</v>
      </c>
      <c r="U1585" t="s">
        <v>460</v>
      </c>
      <c r="V1585" t="s">
        <v>458</v>
      </c>
    </row>
    <row r="1586" spans="1:22" x14ac:dyDescent="0.2">
      <c r="A1586" s="102">
        <v>43339</v>
      </c>
      <c r="B1586" t="s">
        <v>2086</v>
      </c>
      <c r="C1586" t="s">
        <v>2086</v>
      </c>
      <c r="E1586" t="s">
        <v>2065</v>
      </c>
      <c r="F1586">
        <v>3011</v>
      </c>
      <c r="G1586" t="s">
        <v>487</v>
      </c>
      <c r="H1586">
        <v>0.5</v>
      </c>
      <c r="I1586">
        <v>303</v>
      </c>
      <c r="J1586" t="s">
        <v>2087</v>
      </c>
      <c r="K1586" t="s">
        <v>455</v>
      </c>
      <c r="L1586" s="103">
        <v>115059</v>
      </c>
      <c r="M1586">
        <v>0</v>
      </c>
      <c r="N1586" t="s">
        <v>2207</v>
      </c>
      <c r="O1586" t="s">
        <v>545</v>
      </c>
      <c r="P1586" t="s">
        <v>458</v>
      </c>
      <c r="R1586">
        <v>0</v>
      </c>
      <c r="S1586" t="s">
        <v>2068</v>
      </c>
      <c r="T1586" t="s">
        <v>458</v>
      </c>
      <c r="U1586" t="s">
        <v>460</v>
      </c>
      <c r="V1586" t="s">
        <v>458</v>
      </c>
    </row>
    <row r="1587" spans="1:22" x14ac:dyDescent="0.2">
      <c r="A1587" s="102">
        <v>43339</v>
      </c>
      <c r="B1587" t="s">
        <v>2086</v>
      </c>
      <c r="C1587" t="s">
        <v>2086</v>
      </c>
      <c r="E1587" t="s">
        <v>2065</v>
      </c>
      <c r="F1587">
        <v>3007</v>
      </c>
      <c r="G1587" t="s">
        <v>605</v>
      </c>
      <c r="H1587">
        <v>0.5</v>
      </c>
      <c r="I1587">
        <v>303</v>
      </c>
      <c r="J1587" t="s">
        <v>2087</v>
      </c>
      <c r="K1587" t="s">
        <v>455</v>
      </c>
      <c r="L1587" s="103">
        <v>138968</v>
      </c>
      <c r="M1587">
        <v>0</v>
      </c>
      <c r="N1587" t="s">
        <v>2208</v>
      </c>
      <c r="O1587" t="s">
        <v>545</v>
      </c>
      <c r="P1587" t="s">
        <v>458</v>
      </c>
      <c r="R1587">
        <v>0</v>
      </c>
      <c r="S1587" t="s">
        <v>2068</v>
      </c>
      <c r="T1587" t="s">
        <v>458</v>
      </c>
      <c r="U1587" t="s">
        <v>460</v>
      </c>
      <c r="V1587" t="s">
        <v>458</v>
      </c>
    </row>
    <row r="1588" spans="1:22" x14ac:dyDescent="0.2">
      <c r="A1588" s="102">
        <v>43339</v>
      </c>
      <c r="B1588" t="s">
        <v>2086</v>
      </c>
      <c r="C1588" t="s">
        <v>2086</v>
      </c>
      <c r="E1588" t="s">
        <v>2065</v>
      </c>
      <c r="F1588">
        <v>3013</v>
      </c>
      <c r="G1588" t="s">
        <v>676</v>
      </c>
      <c r="H1588">
        <v>0.5</v>
      </c>
      <c r="I1588">
        <v>303</v>
      </c>
      <c r="J1588" t="s">
        <v>2087</v>
      </c>
      <c r="K1588" t="s">
        <v>455</v>
      </c>
      <c r="L1588" s="103">
        <v>99460</v>
      </c>
      <c r="M1588">
        <v>0</v>
      </c>
      <c r="N1588" t="s">
        <v>2209</v>
      </c>
      <c r="O1588" t="s">
        <v>545</v>
      </c>
      <c r="P1588" t="s">
        <v>458</v>
      </c>
      <c r="R1588">
        <v>0</v>
      </c>
      <c r="S1588" t="s">
        <v>2068</v>
      </c>
      <c r="T1588" t="s">
        <v>458</v>
      </c>
      <c r="U1588" t="s">
        <v>460</v>
      </c>
      <c r="V1588" t="s">
        <v>458</v>
      </c>
    </row>
    <row r="1589" spans="1:22" x14ac:dyDescent="0.2">
      <c r="A1589" s="102">
        <v>43339</v>
      </c>
      <c r="B1589" t="s">
        <v>2086</v>
      </c>
      <c r="C1589" t="s">
        <v>2086</v>
      </c>
      <c r="E1589" t="s">
        <v>2065</v>
      </c>
      <c r="F1589">
        <v>1005</v>
      </c>
      <c r="G1589" t="s">
        <v>542</v>
      </c>
      <c r="H1589">
        <v>0.5</v>
      </c>
      <c r="I1589">
        <v>303</v>
      </c>
      <c r="J1589" t="s">
        <v>2087</v>
      </c>
      <c r="K1589" t="s">
        <v>455</v>
      </c>
      <c r="L1589" s="103">
        <v>322217</v>
      </c>
      <c r="M1589">
        <v>0</v>
      </c>
      <c r="N1589" t="s">
        <v>2210</v>
      </c>
      <c r="O1589" t="s">
        <v>545</v>
      </c>
      <c r="P1589" t="s">
        <v>458</v>
      </c>
      <c r="R1589">
        <v>0</v>
      </c>
      <c r="S1589" t="s">
        <v>2068</v>
      </c>
      <c r="T1589" t="s">
        <v>458</v>
      </c>
      <c r="U1589" t="s">
        <v>460</v>
      </c>
      <c r="V1589" t="s">
        <v>458</v>
      </c>
    </row>
    <row r="1590" spans="1:22" x14ac:dyDescent="0.2">
      <c r="A1590" s="102">
        <v>43339</v>
      </c>
      <c r="B1590" t="s">
        <v>2086</v>
      </c>
      <c r="C1590" t="s">
        <v>2086</v>
      </c>
      <c r="E1590" t="s">
        <v>2065</v>
      </c>
      <c r="F1590">
        <v>3012</v>
      </c>
      <c r="G1590" t="s">
        <v>603</v>
      </c>
      <c r="H1590">
        <v>6</v>
      </c>
      <c r="I1590">
        <v>303</v>
      </c>
      <c r="J1590" t="s">
        <v>2087</v>
      </c>
      <c r="K1590" t="s">
        <v>455</v>
      </c>
      <c r="L1590" s="103">
        <v>109895</v>
      </c>
      <c r="M1590">
        <v>0</v>
      </c>
      <c r="N1590" t="s">
        <v>2211</v>
      </c>
      <c r="O1590" t="s">
        <v>545</v>
      </c>
      <c r="P1590" t="s">
        <v>458</v>
      </c>
      <c r="R1590">
        <v>0</v>
      </c>
      <c r="S1590" t="s">
        <v>2068</v>
      </c>
      <c r="T1590" t="s">
        <v>458</v>
      </c>
      <c r="U1590" t="s">
        <v>460</v>
      </c>
      <c r="V1590" t="s">
        <v>458</v>
      </c>
    </row>
    <row r="1591" spans="1:22" x14ac:dyDescent="0.2">
      <c r="A1591" s="102">
        <v>43339</v>
      </c>
      <c r="B1591" t="s">
        <v>2086</v>
      </c>
      <c r="C1591" t="s">
        <v>2086</v>
      </c>
      <c r="E1591" t="s">
        <v>2065</v>
      </c>
      <c r="F1591">
        <v>3003</v>
      </c>
      <c r="G1591" t="s">
        <v>474</v>
      </c>
      <c r="H1591">
        <v>6</v>
      </c>
      <c r="I1591">
        <v>303</v>
      </c>
      <c r="J1591" t="s">
        <v>2087</v>
      </c>
      <c r="K1591" t="s">
        <v>455</v>
      </c>
      <c r="L1591" s="103">
        <v>177755</v>
      </c>
      <c r="M1591">
        <v>0</v>
      </c>
      <c r="N1591" t="s">
        <v>2212</v>
      </c>
      <c r="O1591" t="s">
        <v>545</v>
      </c>
      <c r="P1591" t="s">
        <v>458</v>
      </c>
      <c r="R1591">
        <v>0</v>
      </c>
      <c r="S1591" t="s">
        <v>2068</v>
      </c>
      <c r="T1591" t="s">
        <v>458</v>
      </c>
      <c r="U1591" t="s">
        <v>460</v>
      </c>
      <c r="V1591" t="s">
        <v>458</v>
      </c>
    </row>
    <row r="1592" spans="1:22" x14ac:dyDescent="0.2">
      <c r="A1592" s="102">
        <v>43339</v>
      </c>
      <c r="B1592" t="s">
        <v>2086</v>
      </c>
      <c r="C1592" t="s">
        <v>2086</v>
      </c>
      <c r="E1592" t="s">
        <v>2065</v>
      </c>
      <c r="F1592">
        <v>3009</v>
      </c>
      <c r="G1592" t="s">
        <v>481</v>
      </c>
      <c r="H1592">
        <v>6</v>
      </c>
      <c r="I1592">
        <v>303</v>
      </c>
      <c r="J1592" t="s">
        <v>2087</v>
      </c>
      <c r="K1592" t="s">
        <v>455</v>
      </c>
      <c r="L1592" s="103">
        <v>120926</v>
      </c>
      <c r="M1592">
        <v>0</v>
      </c>
      <c r="N1592" t="s">
        <v>2213</v>
      </c>
      <c r="O1592" t="s">
        <v>545</v>
      </c>
      <c r="P1592" t="s">
        <v>458</v>
      </c>
      <c r="R1592">
        <v>0</v>
      </c>
      <c r="S1592" t="s">
        <v>2068</v>
      </c>
      <c r="T1592" t="s">
        <v>458</v>
      </c>
      <c r="U1592" t="s">
        <v>460</v>
      </c>
      <c r="V1592" t="s">
        <v>458</v>
      </c>
    </row>
    <row r="1593" spans="1:22" x14ac:dyDescent="0.2">
      <c r="A1593" s="102">
        <v>43339</v>
      </c>
      <c r="B1593" t="s">
        <v>2086</v>
      </c>
      <c r="C1593" t="s">
        <v>2086</v>
      </c>
      <c r="E1593" t="s">
        <v>2065</v>
      </c>
      <c r="F1593">
        <v>3004</v>
      </c>
      <c r="G1593" t="s">
        <v>631</v>
      </c>
      <c r="H1593">
        <v>6</v>
      </c>
      <c r="I1593">
        <v>303</v>
      </c>
      <c r="J1593" t="s">
        <v>2087</v>
      </c>
      <c r="K1593" t="s">
        <v>455</v>
      </c>
      <c r="L1593" s="103">
        <v>150581</v>
      </c>
      <c r="M1593">
        <v>0</v>
      </c>
      <c r="N1593" t="s">
        <v>2214</v>
      </c>
      <c r="O1593" t="s">
        <v>545</v>
      </c>
      <c r="P1593" t="s">
        <v>458</v>
      </c>
      <c r="R1593">
        <v>0</v>
      </c>
      <c r="S1593" t="s">
        <v>2068</v>
      </c>
      <c r="T1593" t="s">
        <v>458</v>
      </c>
      <c r="U1593" t="s">
        <v>460</v>
      </c>
      <c r="V1593" t="s">
        <v>458</v>
      </c>
    </row>
    <row r="1594" spans="1:22" x14ac:dyDescent="0.2">
      <c r="A1594" s="102">
        <v>43339</v>
      </c>
      <c r="B1594" t="s">
        <v>2086</v>
      </c>
      <c r="C1594" t="s">
        <v>2086</v>
      </c>
      <c r="E1594" t="s">
        <v>2065</v>
      </c>
      <c r="F1594">
        <v>3005</v>
      </c>
      <c r="G1594" t="s">
        <v>569</v>
      </c>
      <c r="H1594">
        <v>6</v>
      </c>
      <c r="I1594">
        <v>303</v>
      </c>
      <c r="J1594" t="s">
        <v>2087</v>
      </c>
      <c r="K1594" t="s">
        <v>455</v>
      </c>
      <c r="L1594" s="103">
        <v>165864</v>
      </c>
      <c r="M1594">
        <v>0</v>
      </c>
      <c r="N1594" t="s">
        <v>2215</v>
      </c>
      <c r="O1594" t="s">
        <v>545</v>
      </c>
      <c r="P1594" t="s">
        <v>458</v>
      </c>
      <c r="R1594">
        <v>0</v>
      </c>
      <c r="S1594" t="s">
        <v>2068</v>
      </c>
      <c r="T1594" t="s">
        <v>458</v>
      </c>
      <c r="U1594" t="s">
        <v>460</v>
      </c>
      <c r="V1594" t="s">
        <v>458</v>
      </c>
    </row>
    <row r="1595" spans="1:22" x14ac:dyDescent="0.2">
      <c r="A1595" s="102">
        <v>43339</v>
      </c>
      <c r="B1595" t="s">
        <v>2086</v>
      </c>
      <c r="C1595" t="s">
        <v>2086</v>
      </c>
      <c r="E1595" t="s">
        <v>2065</v>
      </c>
      <c r="F1595">
        <v>3006</v>
      </c>
      <c r="G1595" t="s">
        <v>736</v>
      </c>
      <c r="H1595">
        <v>6</v>
      </c>
      <c r="I1595">
        <v>303</v>
      </c>
      <c r="J1595" t="s">
        <v>2087</v>
      </c>
      <c r="K1595" t="s">
        <v>455</v>
      </c>
      <c r="L1595" s="103">
        <v>143812</v>
      </c>
      <c r="M1595">
        <v>0</v>
      </c>
      <c r="N1595" t="s">
        <v>2216</v>
      </c>
      <c r="O1595" t="s">
        <v>545</v>
      </c>
      <c r="P1595" t="s">
        <v>458</v>
      </c>
      <c r="R1595">
        <v>0</v>
      </c>
      <c r="S1595" t="s">
        <v>2068</v>
      </c>
      <c r="T1595" t="s">
        <v>458</v>
      </c>
      <c r="U1595" t="s">
        <v>460</v>
      </c>
      <c r="V1595" t="s">
        <v>458</v>
      </c>
    </row>
    <row r="1596" spans="1:22" x14ac:dyDescent="0.2">
      <c r="A1596" s="102">
        <v>43339</v>
      </c>
      <c r="B1596" t="s">
        <v>2086</v>
      </c>
      <c r="C1596" t="s">
        <v>2086</v>
      </c>
      <c r="E1596" t="s">
        <v>2065</v>
      </c>
      <c r="F1596">
        <v>3011</v>
      </c>
      <c r="G1596" t="s">
        <v>487</v>
      </c>
      <c r="H1596">
        <v>6</v>
      </c>
      <c r="I1596">
        <v>303</v>
      </c>
      <c r="J1596" t="s">
        <v>2087</v>
      </c>
      <c r="K1596" t="s">
        <v>455</v>
      </c>
      <c r="L1596" s="103">
        <v>115059</v>
      </c>
      <c r="M1596">
        <v>0</v>
      </c>
      <c r="N1596" t="s">
        <v>2217</v>
      </c>
      <c r="O1596" t="s">
        <v>545</v>
      </c>
      <c r="P1596" t="s">
        <v>458</v>
      </c>
      <c r="R1596">
        <v>0</v>
      </c>
      <c r="S1596" t="s">
        <v>2068</v>
      </c>
      <c r="T1596" t="s">
        <v>458</v>
      </c>
      <c r="U1596" t="s">
        <v>460</v>
      </c>
      <c r="V1596" t="s">
        <v>458</v>
      </c>
    </row>
    <row r="1597" spans="1:22" x14ac:dyDescent="0.2">
      <c r="A1597" s="102">
        <v>43339</v>
      </c>
      <c r="B1597" t="s">
        <v>2086</v>
      </c>
      <c r="C1597" t="s">
        <v>2086</v>
      </c>
      <c r="E1597" t="s">
        <v>2065</v>
      </c>
      <c r="F1597">
        <v>3007</v>
      </c>
      <c r="G1597" t="s">
        <v>605</v>
      </c>
      <c r="H1597">
        <v>6</v>
      </c>
      <c r="I1597">
        <v>303</v>
      </c>
      <c r="J1597" t="s">
        <v>2087</v>
      </c>
      <c r="K1597" t="s">
        <v>455</v>
      </c>
      <c r="L1597" s="103">
        <v>138968</v>
      </c>
      <c r="M1597">
        <v>0</v>
      </c>
      <c r="N1597" t="s">
        <v>2218</v>
      </c>
      <c r="O1597" t="s">
        <v>545</v>
      </c>
      <c r="P1597" t="s">
        <v>458</v>
      </c>
      <c r="R1597">
        <v>0</v>
      </c>
      <c r="S1597" t="s">
        <v>2068</v>
      </c>
      <c r="T1597" t="s">
        <v>458</v>
      </c>
      <c r="U1597" t="s">
        <v>460</v>
      </c>
      <c r="V1597" t="s">
        <v>458</v>
      </c>
    </row>
    <row r="1598" spans="1:22" x14ac:dyDescent="0.2">
      <c r="A1598" s="102">
        <v>43339</v>
      </c>
      <c r="B1598" t="s">
        <v>2086</v>
      </c>
      <c r="C1598" t="s">
        <v>2086</v>
      </c>
      <c r="E1598" t="s">
        <v>2065</v>
      </c>
      <c r="F1598">
        <v>3013</v>
      </c>
      <c r="G1598" t="s">
        <v>676</v>
      </c>
      <c r="H1598">
        <v>6</v>
      </c>
      <c r="I1598">
        <v>303</v>
      </c>
      <c r="J1598" t="s">
        <v>2087</v>
      </c>
      <c r="K1598" t="s">
        <v>455</v>
      </c>
      <c r="L1598" s="103">
        <v>99460</v>
      </c>
      <c r="M1598">
        <v>0</v>
      </c>
      <c r="N1598" t="s">
        <v>2219</v>
      </c>
      <c r="O1598" t="s">
        <v>545</v>
      </c>
      <c r="P1598" t="s">
        <v>458</v>
      </c>
      <c r="R1598">
        <v>0</v>
      </c>
      <c r="S1598" t="s">
        <v>2068</v>
      </c>
      <c r="T1598" t="s">
        <v>458</v>
      </c>
      <c r="U1598" t="s">
        <v>460</v>
      </c>
      <c r="V1598" t="s">
        <v>458</v>
      </c>
    </row>
    <row r="1599" spans="1:22" x14ac:dyDescent="0.2">
      <c r="A1599" s="102">
        <v>43339</v>
      </c>
      <c r="B1599" t="s">
        <v>2086</v>
      </c>
      <c r="C1599" t="s">
        <v>2086</v>
      </c>
      <c r="E1599" t="s">
        <v>2065</v>
      </c>
      <c r="F1599">
        <v>3008</v>
      </c>
      <c r="G1599" t="s">
        <v>550</v>
      </c>
      <c r="H1599">
        <v>6.5</v>
      </c>
      <c r="I1599">
        <v>303</v>
      </c>
      <c r="J1599" t="s">
        <v>2087</v>
      </c>
      <c r="K1599" t="s">
        <v>455</v>
      </c>
      <c r="L1599" s="103">
        <v>150042</v>
      </c>
      <c r="M1599">
        <v>0</v>
      </c>
      <c r="N1599" t="s">
        <v>2220</v>
      </c>
      <c r="O1599" t="s">
        <v>545</v>
      </c>
      <c r="P1599" t="s">
        <v>458</v>
      </c>
      <c r="R1599">
        <v>0</v>
      </c>
      <c r="S1599" t="s">
        <v>2068</v>
      </c>
      <c r="T1599" t="s">
        <v>458</v>
      </c>
      <c r="U1599" t="s">
        <v>460</v>
      </c>
      <c r="V1599" t="s">
        <v>458</v>
      </c>
    </row>
    <row r="1600" spans="1:22" x14ac:dyDescent="0.2">
      <c r="A1600" s="102">
        <v>43339</v>
      </c>
      <c r="B1600" t="s">
        <v>2086</v>
      </c>
      <c r="C1600" t="s">
        <v>2086</v>
      </c>
      <c r="E1600" t="s">
        <v>2065</v>
      </c>
      <c r="F1600">
        <v>3001</v>
      </c>
      <c r="G1600" t="s">
        <v>462</v>
      </c>
      <c r="H1600">
        <v>8</v>
      </c>
      <c r="I1600">
        <v>303</v>
      </c>
      <c r="J1600" t="s">
        <v>2087</v>
      </c>
      <c r="K1600" t="s">
        <v>455</v>
      </c>
      <c r="L1600" s="103">
        <v>308303</v>
      </c>
      <c r="M1600">
        <v>0</v>
      </c>
      <c r="N1600" t="s">
        <v>2221</v>
      </c>
      <c r="O1600" t="s">
        <v>545</v>
      </c>
      <c r="P1600" t="s">
        <v>458</v>
      </c>
      <c r="R1600">
        <v>0</v>
      </c>
      <c r="S1600" t="s">
        <v>2068</v>
      </c>
      <c r="T1600" t="s">
        <v>458</v>
      </c>
      <c r="U1600" t="s">
        <v>460</v>
      </c>
      <c r="V1600" t="s">
        <v>458</v>
      </c>
    </row>
    <row r="1601" spans="1:22" x14ac:dyDescent="0.2">
      <c r="A1601" s="102">
        <v>43339</v>
      </c>
      <c r="B1601" t="s">
        <v>2086</v>
      </c>
      <c r="C1601" t="s">
        <v>2086</v>
      </c>
      <c r="E1601" t="s">
        <v>2065</v>
      </c>
      <c r="F1601">
        <v>3002</v>
      </c>
      <c r="G1601" t="s">
        <v>731</v>
      </c>
      <c r="H1601">
        <v>8</v>
      </c>
      <c r="I1601">
        <v>303</v>
      </c>
      <c r="J1601" t="s">
        <v>2087</v>
      </c>
      <c r="K1601" t="s">
        <v>455</v>
      </c>
      <c r="L1601" s="103">
        <v>169207</v>
      </c>
      <c r="M1601">
        <v>0</v>
      </c>
      <c r="N1601" t="s">
        <v>2222</v>
      </c>
      <c r="O1601" t="s">
        <v>545</v>
      </c>
      <c r="P1601" t="s">
        <v>458</v>
      </c>
      <c r="R1601">
        <v>0</v>
      </c>
      <c r="S1601" t="s">
        <v>2068</v>
      </c>
      <c r="T1601" t="s">
        <v>458</v>
      </c>
      <c r="U1601" t="s">
        <v>460</v>
      </c>
      <c r="V1601" t="s">
        <v>458</v>
      </c>
    </row>
    <row r="1602" spans="1:22" x14ac:dyDescent="0.2">
      <c r="A1602" s="102">
        <v>43339</v>
      </c>
      <c r="B1602" t="s">
        <v>2086</v>
      </c>
      <c r="C1602" t="s">
        <v>2086</v>
      </c>
      <c r="E1602" t="s">
        <v>2065</v>
      </c>
      <c r="F1602">
        <v>3010</v>
      </c>
      <c r="G1602" t="s">
        <v>453</v>
      </c>
      <c r="H1602">
        <v>11.5</v>
      </c>
      <c r="I1602">
        <v>303</v>
      </c>
      <c r="J1602" t="s">
        <v>2087</v>
      </c>
      <c r="K1602" t="s">
        <v>455</v>
      </c>
      <c r="L1602" s="103">
        <v>121404</v>
      </c>
      <c r="M1602">
        <v>0</v>
      </c>
      <c r="N1602" t="s">
        <v>2223</v>
      </c>
      <c r="O1602" t="s">
        <v>545</v>
      </c>
      <c r="P1602" t="s">
        <v>458</v>
      </c>
      <c r="R1602">
        <v>0</v>
      </c>
      <c r="S1602" t="s">
        <v>2068</v>
      </c>
      <c r="T1602" t="s">
        <v>458</v>
      </c>
      <c r="U1602" t="s">
        <v>460</v>
      </c>
      <c r="V1602" t="s">
        <v>458</v>
      </c>
    </row>
    <row r="1603" spans="1:22" x14ac:dyDescent="0.2">
      <c r="A1603" s="102">
        <v>43339</v>
      </c>
      <c r="B1603" t="s">
        <v>2086</v>
      </c>
      <c r="C1603" t="s">
        <v>2086</v>
      </c>
      <c r="E1603" t="s">
        <v>2065</v>
      </c>
      <c r="F1603">
        <v>3008</v>
      </c>
      <c r="G1603" t="s">
        <v>550</v>
      </c>
      <c r="H1603">
        <v>12</v>
      </c>
      <c r="I1603">
        <v>303</v>
      </c>
      <c r="J1603" t="s">
        <v>2087</v>
      </c>
      <c r="K1603" t="s">
        <v>455</v>
      </c>
      <c r="L1603" s="103">
        <v>150042</v>
      </c>
      <c r="M1603">
        <v>0</v>
      </c>
      <c r="N1603" t="s">
        <v>2224</v>
      </c>
      <c r="O1603" t="s">
        <v>545</v>
      </c>
      <c r="P1603" t="s">
        <v>458</v>
      </c>
      <c r="R1603">
        <v>0</v>
      </c>
      <c r="S1603" t="s">
        <v>2068</v>
      </c>
      <c r="T1603" t="s">
        <v>458</v>
      </c>
      <c r="U1603" t="s">
        <v>460</v>
      </c>
      <c r="V1603" t="s">
        <v>458</v>
      </c>
    </row>
    <row r="1604" spans="1:22" x14ac:dyDescent="0.2">
      <c r="A1604" s="102">
        <v>43339</v>
      </c>
      <c r="B1604" t="s">
        <v>2086</v>
      </c>
      <c r="C1604" t="s">
        <v>2086</v>
      </c>
      <c r="E1604" t="s">
        <v>2065</v>
      </c>
      <c r="F1604">
        <v>1005</v>
      </c>
      <c r="G1604" t="s">
        <v>542</v>
      </c>
      <c r="H1604">
        <v>12</v>
      </c>
      <c r="I1604">
        <v>303</v>
      </c>
      <c r="J1604" t="s">
        <v>2087</v>
      </c>
      <c r="K1604" t="s">
        <v>455</v>
      </c>
      <c r="L1604" s="103">
        <v>322217</v>
      </c>
      <c r="M1604">
        <v>0</v>
      </c>
      <c r="N1604" t="s">
        <v>2225</v>
      </c>
      <c r="O1604" t="s">
        <v>545</v>
      </c>
      <c r="P1604" t="s">
        <v>458</v>
      </c>
      <c r="R1604">
        <v>0</v>
      </c>
      <c r="S1604" t="s">
        <v>2068</v>
      </c>
      <c r="T1604" t="s">
        <v>458</v>
      </c>
      <c r="U1604" t="s">
        <v>460</v>
      </c>
      <c r="V1604" t="s">
        <v>458</v>
      </c>
    </row>
    <row r="1605" spans="1:22" x14ac:dyDescent="0.2">
      <c r="A1605" s="102">
        <v>43339</v>
      </c>
      <c r="B1605" t="s">
        <v>2086</v>
      </c>
      <c r="C1605" t="s">
        <v>2086</v>
      </c>
      <c r="E1605" t="s">
        <v>2065</v>
      </c>
      <c r="F1605">
        <v>3001</v>
      </c>
      <c r="G1605" t="s">
        <v>462</v>
      </c>
      <c r="H1605">
        <v>16</v>
      </c>
      <c r="I1605">
        <v>303</v>
      </c>
      <c r="J1605" t="s">
        <v>2087</v>
      </c>
      <c r="K1605" t="s">
        <v>455</v>
      </c>
      <c r="L1605" s="103">
        <v>308303</v>
      </c>
      <c r="M1605">
        <v>0</v>
      </c>
      <c r="N1605" t="s">
        <v>2226</v>
      </c>
      <c r="O1605" t="s">
        <v>545</v>
      </c>
      <c r="P1605" t="s">
        <v>458</v>
      </c>
      <c r="R1605">
        <v>0</v>
      </c>
      <c r="S1605" t="s">
        <v>2068</v>
      </c>
      <c r="T1605" t="s">
        <v>458</v>
      </c>
      <c r="U1605" t="s">
        <v>460</v>
      </c>
      <c r="V1605" t="s">
        <v>458</v>
      </c>
    </row>
    <row r="1606" spans="1:22" x14ac:dyDescent="0.2">
      <c r="A1606" s="102">
        <v>43346</v>
      </c>
      <c r="B1606" t="s">
        <v>2086</v>
      </c>
      <c r="C1606" t="s">
        <v>2086</v>
      </c>
      <c r="E1606" t="s">
        <v>2065</v>
      </c>
      <c r="F1606">
        <v>3010</v>
      </c>
      <c r="G1606" t="s">
        <v>453</v>
      </c>
      <c r="H1606">
        <v>1</v>
      </c>
      <c r="I1606">
        <v>303</v>
      </c>
      <c r="J1606" t="s">
        <v>2087</v>
      </c>
      <c r="K1606" t="s">
        <v>455</v>
      </c>
      <c r="L1606" s="103">
        <v>121404</v>
      </c>
      <c r="M1606">
        <v>0</v>
      </c>
      <c r="N1606" t="s">
        <v>2227</v>
      </c>
      <c r="O1606" t="s">
        <v>545</v>
      </c>
      <c r="P1606" t="s">
        <v>458</v>
      </c>
      <c r="R1606">
        <v>0</v>
      </c>
      <c r="S1606" t="s">
        <v>2068</v>
      </c>
      <c r="T1606" t="s">
        <v>458</v>
      </c>
      <c r="U1606" t="s">
        <v>460</v>
      </c>
      <c r="V1606" t="s">
        <v>458</v>
      </c>
    </row>
    <row r="1607" spans="1:22" x14ac:dyDescent="0.2">
      <c r="A1607" s="102">
        <v>43346</v>
      </c>
      <c r="B1607" t="s">
        <v>2086</v>
      </c>
      <c r="C1607" t="s">
        <v>2086</v>
      </c>
      <c r="E1607" t="s">
        <v>2065</v>
      </c>
      <c r="F1607">
        <v>1005</v>
      </c>
      <c r="G1607" t="s">
        <v>542</v>
      </c>
      <c r="H1607">
        <v>2</v>
      </c>
      <c r="I1607">
        <v>303</v>
      </c>
      <c r="J1607" t="s">
        <v>2087</v>
      </c>
      <c r="K1607" t="s">
        <v>455</v>
      </c>
      <c r="L1607" s="103">
        <v>322217</v>
      </c>
      <c r="M1607">
        <v>0</v>
      </c>
      <c r="N1607" t="s">
        <v>2228</v>
      </c>
      <c r="O1607" t="s">
        <v>545</v>
      </c>
      <c r="P1607" t="s">
        <v>458</v>
      </c>
      <c r="R1607">
        <v>0</v>
      </c>
      <c r="S1607" t="s">
        <v>2068</v>
      </c>
      <c r="T1607" t="s">
        <v>458</v>
      </c>
      <c r="U1607" t="s">
        <v>460</v>
      </c>
      <c r="V1607" t="s">
        <v>458</v>
      </c>
    </row>
    <row r="1608" spans="1:22" x14ac:dyDescent="0.2">
      <c r="A1608" s="102">
        <v>43346</v>
      </c>
      <c r="B1608" t="s">
        <v>2086</v>
      </c>
      <c r="C1608" t="s">
        <v>2086</v>
      </c>
      <c r="E1608" t="s">
        <v>2065</v>
      </c>
      <c r="F1608">
        <v>1005</v>
      </c>
      <c r="G1608" t="s">
        <v>542</v>
      </c>
      <c r="H1608">
        <v>2.5</v>
      </c>
      <c r="I1608">
        <v>303</v>
      </c>
      <c r="J1608" t="s">
        <v>2087</v>
      </c>
      <c r="K1608" t="s">
        <v>455</v>
      </c>
      <c r="L1608" s="103">
        <v>322217</v>
      </c>
      <c r="M1608">
        <v>0</v>
      </c>
      <c r="N1608" t="s">
        <v>2229</v>
      </c>
      <c r="O1608" t="s">
        <v>545</v>
      </c>
      <c r="P1608" t="s">
        <v>458</v>
      </c>
      <c r="R1608">
        <v>0</v>
      </c>
      <c r="S1608" t="s">
        <v>2068</v>
      </c>
      <c r="T1608" t="s">
        <v>458</v>
      </c>
      <c r="U1608" t="s">
        <v>460</v>
      </c>
      <c r="V1608" t="s">
        <v>458</v>
      </c>
    </row>
    <row r="1609" spans="1:22" x14ac:dyDescent="0.2">
      <c r="A1609" s="102">
        <v>43346</v>
      </c>
      <c r="B1609" t="s">
        <v>2086</v>
      </c>
      <c r="C1609" t="s">
        <v>2086</v>
      </c>
      <c r="E1609" t="s">
        <v>2065</v>
      </c>
      <c r="F1609">
        <v>1005</v>
      </c>
      <c r="G1609" t="s">
        <v>542</v>
      </c>
      <c r="H1609">
        <v>3.5</v>
      </c>
      <c r="I1609">
        <v>303</v>
      </c>
      <c r="J1609" t="s">
        <v>2087</v>
      </c>
      <c r="K1609" t="s">
        <v>455</v>
      </c>
      <c r="L1609" s="103">
        <v>322217</v>
      </c>
      <c r="M1609">
        <v>0</v>
      </c>
      <c r="N1609" t="s">
        <v>2230</v>
      </c>
      <c r="O1609" t="s">
        <v>545</v>
      </c>
      <c r="P1609" t="s">
        <v>458</v>
      </c>
      <c r="R1609">
        <v>0</v>
      </c>
      <c r="S1609" t="s">
        <v>2068</v>
      </c>
      <c r="T1609" t="s">
        <v>458</v>
      </c>
      <c r="U1609" t="s">
        <v>460</v>
      </c>
      <c r="V1609" t="s">
        <v>458</v>
      </c>
    </row>
    <row r="1610" spans="1:22" x14ac:dyDescent="0.2">
      <c r="A1610" s="102">
        <v>43346</v>
      </c>
      <c r="B1610" t="s">
        <v>2086</v>
      </c>
      <c r="C1610" t="s">
        <v>2086</v>
      </c>
      <c r="E1610" t="s">
        <v>2065</v>
      </c>
      <c r="F1610">
        <v>3001</v>
      </c>
      <c r="G1610" t="s">
        <v>462</v>
      </c>
      <c r="H1610">
        <v>18</v>
      </c>
      <c r="I1610">
        <v>303</v>
      </c>
      <c r="J1610" t="s">
        <v>2087</v>
      </c>
      <c r="K1610" t="s">
        <v>455</v>
      </c>
      <c r="L1610" s="103">
        <v>308303</v>
      </c>
      <c r="M1610">
        <v>0</v>
      </c>
      <c r="N1610" t="s">
        <v>2231</v>
      </c>
      <c r="O1610" t="s">
        <v>545</v>
      </c>
      <c r="P1610" t="s">
        <v>458</v>
      </c>
      <c r="R1610">
        <v>0</v>
      </c>
      <c r="S1610" t="s">
        <v>2068</v>
      </c>
      <c r="T1610" t="s">
        <v>458</v>
      </c>
      <c r="U1610" t="s">
        <v>460</v>
      </c>
      <c r="V1610" t="s">
        <v>458</v>
      </c>
    </row>
    <row r="1611" spans="1:22" x14ac:dyDescent="0.2">
      <c r="A1611" s="102">
        <v>43353</v>
      </c>
      <c r="B1611" t="s">
        <v>2086</v>
      </c>
      <c r="C1611" t="s">
        <v>2086</v>
      </c>
      <c r="E1611" t="s">
        <v>2065</v>
      </c>
      <c r="F1611">
        <v>1005</v>
      </c>
      <c r="G1611" t="s">
        <v>542</v>
      </c>
      <c r="H1611">
        <v>1.5</v>
      </c>
      <c r="I1611">
        <v>303</v>
      </c>
      <c r="J1611" t="s">
        <v>2087</v>
      </c>
      <c r="K1611" t="s">
        <v>455</v>
      </c>
      <c r="L1611" s="103">
        <v>322217</v>
      </c>
      <c r="M1611">
        <v>0</v>
      </c>
      <c r="N1611" t="s">
        <v>2232</v>
      </c>
      <c r="O1611" t="s">
        <v>545</v>
      </c>
      <c r="P1611" t="s">
        <v>458</v>
      </c>
      <c r="R1611">
        <v>0</v>
      </c>
      <c r="S1611" t="s">
        <v>2068</v>
      </c>
      <c r="T1611" t="s">
        <v>458</v>
      </c>
      <c r="U1611" t="s">
        <v>460</v>
      </c>
      <c r="V1611" t="s">
        <v>458</v>
      </c>
    </row>
    <row r="1612" spans="1:22" x14ac:dyDescent="0.2">
      <c r="A1612" s="102">
        <v>43353</v>
      </c>
      <c r="B1612" t="s">
        <v>2086</v>
      </c>
      <c r="C1612" t="s">
        <v>2086</v>
      </c>
      <c r="E1612" t="s">
        <v>2065</v>
      </c>
      <c r="F1612">
        <v>3001</v>
      </c>
      <c r="G1612" t="s">
        <v>462</v>
      </c>
      <c r="H1612">
        <v>12</v>
      </c>
      <c r="I1612">
        <v>303</v>
      </c>
      <c r="J1612" t="s">
        <v>2087</v>
      </c>
      <c r="K1612" t="s">
        <v>455</v>
      </c>
      <c r="L1612" s="103">
        <v>308303</v>
      </c>
      <c r="M1612">
        <v>0</v>
      </c>
      <c r="N1612" t="s">
        <v>2233</v>
      </c>
      <c r="O1612" t="s">
        <v>545</v>
      </c>
      <c r="P1612" t="s">
        <v>458</v>
      </c>
      <c r="R1612">
        <v>0</v>
      </c>
      <c r="S1612" t="s">
        <v>2068</v>
      </c>
      <c r="T1612" t="s">
        <v>458</v>
      </c>
      <c r="U1612" t="s">
        <v>460</v>
      </c>
      <c r="V1612" t="s">
        <v>458</v>
      </c>
    </row>
    <row r="1613" spans="1:22" x14ac:dyDescent="0.2">
      <c r="A1613" s="102">
        <v>43360</v>
      </c>
      <c r="B1613" t="s">
        <v>2086</v>
      </c>
      <c r="C1613" t="s">
        <v>2086</v>
      </c>
      <c r="E1613" t="s">
        <v>2065</v>
      </c>
      <c r="F1613">
        <v>1005</v>
      </c>
      <c r="G1613" t="s">
        <v>542</v>
      </c>
      <c r="H1613">
        <v>2</v>
      </c>
      <c r="I1613">
        <v>303</v>
      </c>
      <c r="J1613" t="s">
        <v>2087</v>
      </c>
      <c r="K1613" t="s">
        <v>455</v>
      </c>
      <c r="L1613" s="103">
        <v>322217</v>
      </c>
      <c r="M1613">
        <v>0</v>
      </c>
      <c r="N1613" t="s">
        <v>2234</v>
      </c>
      <c r="O1613" t="s">
        <v>545</v>
      </c>
      <c r="P1613" t="s">
        <v>458</v>
      </c>
      <c r="R1613">
        <v>0</v>
      </c>
      <c r="S1613" t="s">
        <v>2068</v>
      </c>
      <c r="T1613" t="s">
        <v>458</v>
      </c>
      <c r="U1613" t="s">
        <v>460</v>
      </c>
      <c r="V1613" t="s">
        <v>458</v>
      </c>
    </row>
    <row r="1614" spans="1:22" x14ac:dyDescent="0.2">
      <c r="A1614" s="102">
        <v>43360</v>
      </c>
      <c r="B1614" t="s">
        <v>2086</v>
      </c>
      <c r="C1614" t="s">
        <v>2086</v>
      </c>
      <c r="E1614" t="s">
        <v>2065</v>
      </c>
      <c r="F1614">
        <v>3007</v>
      </c>
      <c r="G1614" t="s">
        <v>605</v>
      </c>
      <c r="H1614">
        <v>4</v>
      </c>
      <c r="I1614">
        <v>303</v>
      </c>
      <c r="J1614" t="s">
        <v>2087</v>
      </c>
      <c r="K1614" t="s">
        <v>455</v>
      </c>
      <c r="L1614" s="103">
        <v>138968</v>
      </c>
      <c r="M1614">
        <v>0</v>
      </c>
      <c r="N1614" t="s">
        <v>2235</v>
      </c>
      <c r="O1614" t="s">
        <v>545</v>
      </c>
      <c r="P1614" t="s">
        <v>458</v>
      </c>
      <c r="R1614">
        <v>0</v>
      </c>
      <c r="S1614" t="s">
        <v>2068</v>
      </c>
      <c r="T1614" t="s">
        <v>458</v>
      </c>
      <c r="U1614" t="s">
        <v>460</v>
      </c>
      <c r="V1614" t="s">
        <v>458</v>
      </c>
    </row>
    <row r="1615" spans="1:22" x14ac:dyDescent="0.2">
      <c r="A1615" s="102">
        <v>43360</v>
      </c>
      <c r="B1615" t="s">
        <v>2086</v>
      </c>
      <c r="C1615" t="s">
        <v>2086</v>
      </c>
      <c r="E1615" t="s">
        <v>2065</v>
      </c>
      <c r="F1615">
        <v>3001</v>
      </c>
      <c r="G1615" t="s">
        <v>462</v>
      </c>
      <c r="H1615">
        <v>6</v>
      </c>
      <c r="I1615">
        <v>303</v>
      </c>
      <c r="J1615" t="s">
        <v>2087</v>
      </c>
      <c r="K1615" t="s">
        <v>455</v>
      </c>
      <c r="L1615" s="103">
        <v>308303</v>
      </c>
      <c r="M1615">
        <v>0</v>
      </c>
      <c r="N1615" t="s">
        <v>2236</v>
      </c>
      <c r="O1615" t="s">
        <v>545</v>
      </c>
      <c r="P1615" t="s">
        <v>458</v>
      </c>
      <c r="R1615">
        <v>0</v>
      </c>
      <c r="S1615" t="s">
        <v>2068</v>
      </c>
      <c r="T1615" t="s">
        <v>458</v>
      </c>
      <c r="U1615" t="s">
        <v>460</v>
      </c>
      <c r="V1615" t="s">
        <v>458</v>
      </c>
    </row>
    <row r="1616" spans="1:22" x14ac:dyDescent="0.2">
      <c r="A1616" s="102">
        <v>43367</v>
      </c>
      <c r="B1616" t="s">
        <v>2086</v>
      </c>
      <c r="C1616" t="s">
        <v>2086</v>
      </c>
      <c r="E1616" t="s">
        <v>2065</v>
      </c>
      <c r="F1616">
        <v>1005</v>
      </c>
      <c r="G1616" t="s">
        <v>542</v>
      </c>
      <c r="H1616">
        <v>1</v>
      </c>
      <c r="I1616">
        <v>303</v>
      </c>
      <c r="J1616" t="s">
        <v>2087</v>
      </c>
      <c r="K1616" t="s">
        <v>455</v>
      </c>
      <c r="L1616" s="103">
        <v>322217</v>
      </c>
      <c r="M1616">
        <v>0</v>
      </c>
      <c r="N1616" t="s">
        <v>2237</v>
      </c>
      <c r="O1616" t="s">
        <v>545</v>
      </c>
      <c r="P1616" t="s">
        <v>458</v>
      </c>
      <c r="R1616">
        <v>0</v>
      </c>
      <c r="S1616" t="s">
        <v>2068</v>
      </c>
      <c r="T1616" t="s">
        <v>458</v>
      </c>
      <c r="U1616" t="s">
        <v>460</v>
      </c>
      <c r="V1616" t="s">
        <v>458</v>
      </c>
    </row>
    <row r="1617" spans="1:22" x14ac:dyDescent="0.2">
      <c r="A1617" s="102">
        <v>43367</v>
      </c>
      <c r="B1617" t="s">
        <v>2086</v>
      </c>
      <c r="C1617" t="s">
        <v>2086</v>
      </c>
      <c r="E1617" t="s">
        <v>2065</v>
      </c>
      <c r="F1617">
        <v>3001</v>
      </c>
      <c r="G1617" t="s">
        <v>462</v>
      </c>
      <c r="H1617">
        <v>12</v>
      </c>
      <c r="I1617">
        <v>303</v>
      </c>
      <c r="J1617" t="s">
        <v>2087</v>
      </c>
      <c r="K1617" t="s">
        <v>455</v>
      </c>
      <c r="L1617" s="103">
        <v>308303</v>
      </c>
      <c r="M1617">
        <v>0</v>
      </c>
      <c r="N1617" t="s">
        <v>2238</v>
      </c>
      <c r="O1617" t="s">
        <v>545</v>
      </c>
      <c r="P1617" t="s">
        <v>458</v>
      </c>
      <c r="R1617">
        <v>0</v>
      </c>
      <c r="S1617" t="s">
        <v>2068</v>
      </c>
      <c r="T1617" t="s">
        <v>458</v>
      </c>
      <c r="U1617" t="s">
        <v>460</v>
      </c>
      <c r="V1617" t="s">
        <v>458</v>
      </c>
    </row>
    <row r="1618" spans="1:22" x14ac:dyDescent="0.2">
      <c r="A1618" s="102">
        <v>43374</v>
      </c>
      <c r="B1618" t="s">
        <v>2086</v>
      </c>
      <c r="C1618" t="s">
        <v>2086</v>
      </c>
      <c r="E1618" t="s">
        <v>2065</v>
      </c>
      <c r="F1618">
        <v>3008</v>
      </c>
      <c r="G1618" t="s">
        <v>550</v>
      </c>
      <c r="H1618">
        <v>4</v>
      </c>
      <c r="I1618">
        <v>303</v>
      </c>
      <c r="J1618" t="s">
        <v>2087</v>
      </c>
      <c r="K1618" t="s">
        <v>455</v>
      </c>
      <c r="L1618" s="103">
        <v>150042</v>
      </c>
      <c r="M1618">
        <v>0</v>
      </c>
      <c r="N1618" t="s">
        <v>2239</v>
      </c>
      <c r="O1618" t="s">
        <v>545</v>
      </c>
      <c r="P1618" t="s">
        <v>458</v>
      </c>
      <c r="R1618">
        <v>0</v>
      </c>
      <c r="S1618" t="s">
        <v>2068</v>
      </c>
      <c r="T1618" t="s">
        <v>458</v>
      </c>
      <c r="U1618" t="s">
        <v>460</v>
      </c>
      <c r="V1618" t="s">
        <v>458</v>
      </c>
    </row>
    <row r="1619" spans="1:22" x14ac:dyDescent="0.2">
      <c r="A1619" s="102">
        <v>43374</v>
      </c>
      <c r="B1619" t="s">
        <v>2086</v>
      </c>
      <c r="C1619" t="s">
        <v>2086</v>
      </c>
      <c r="E1619" t="s">
        <v>2065</v>
      </c>
      <c r="F1619">
        <v>3005</v>
      </c>
      <c r="G1619" t="s">
        <v>569</v>
      </c>
      <c r="H1619">
        <v>8</v>
      </c>
      <c r="I1619">
        <v>303</v>
      </c>
      <c r="J1619" t="s">
        <v>2087</v>
      </c>
      <c r="K1619" t="s">
        <v>455</v>
      </c>
      <c r="L1619" s="103">
        <v>165864</v>
      </c>
      <c r="M1619">
        <v>0</v>
      </c>
      <c r="N1619" t="s">
        <v>2240</v>
      </c>
      <c r="O1619" t="s">
        <v>545</v>
      </c>
      <c r="P1619" t="s">
        <v>458</v>
      </c>
      <c r="R1619">
        <v>0</v>
      </c>
      <c r="S1619" t="s">
        <v>2068</v>
      </c>
      <c r="T1619" t="s">
        <v>458</v>
      </c>
      <c r="U1619" t="s">
        <v>460</v>
      </c>
      <c r="V1619" t="s">
        <v>458</v>
      </c>
    </row>
    <row r="1620" spans="1:22" x14ac:dyDescent="0.2">
      <c r="A1620" s="102">
        <v>43374</v>
      </c>
      <c r="B1620" t="s">
        <v>2086</v>
      </c>
      <c r="C1620" t="s">
        <v>2086</v>
      </c>
      <c r="E1620" t="s">
        <v>2065</v>
      </c>
      <c r="F1620">
        <v>3003</v>
      </c>
      <c r="G1620" t="s">
        <v>474</v>
      </c>
      <c r="H1620">
        <v>12</v>
      </c>
      <c r="I1620">
        <v>303</v>
      </c>
      <c r="J1620" t="s">
        <v>2087</v>
      </c>
      <c r="K1620" t="s">
        <v>455</v>
      </c>
      <c r="L1620" s="103">
        <v>177755</v>
      </c>
      <c r="M1620">
        <v>0</v>
      </c>
      <c r="N1620" t="s">
        <v>2241</v>
      </c>
      <c r="O1620" t="s">
        <v>545</v>
      </c>
      <c r="P1620" t="s">
        <v>458</v>
      </c>
      <c r="R1620">
        <v>0</v>
      </c>
      <c r="S1620" t="s">
        <v>2068</v>
      </c>
      <c r="T1620" t="s">
        <v>458</v>
      </c>
      <c r="U1620" t="s">
        <v>460</v>
      </c>
      <c r="V1620" t="s">
        <v>458</v>
      </c>
    </row>
    <row r="1621" spans="1:22" x14ac:dyDescent="0.2">
      <c r="A1621" s="102">
        <v>43374</v>
      </c>
      <c r="B1621" t="s">
        <v>2086</v>
      </c>
      <c r="C1621" t="s">
        <v>2086</v>
      </c>
      <c r="E1621" t="s">
        <v>2065</v>
      </c>
      <c r="F1621">
        <v>3011</v>
      </c>
      <c r="G1621" t="s">
        <v>487</v>
      </c>
      <c r="H1621">
        <v>12</v>
      </c>
      <c r="I1621">
        <v>303</v>
      </c>
      <c r="J1621" t="s">
        <v>2087</v>
      </c>
      <c r="K1621" t="s">
        <v>455</v>
      </c>
      <c r="L1621" s="103">
        <v>115059</v>
      </c>
      <c r="M1621">
        <v>0</v>
      </c>
      <c r="N1621" t="s">
        <v>2242</v>
      </c>
      <c r="O1621" t="s">
        <v>545</v>
      </c>
      <c r="P1621" t="s">
        <v>458</v>
      </c>
      <c r="R1621">
        <v>0</v>
      </c>
      <c r="S1621" t="s">
        <v>2068</v>
      </c>
      <c r="T1621" t="s">
        <v>458</v>
      </c>
      <c r="U1621" t="s">
        <v>460</v>
      </c>
      <c r="V1621" t="s">
        <v>458</v>
      </c>
    </row>
    <row r="1622" spans="1:22" x14ac:dyDescent="0.2">
      <c r="A1622" s="102">
        <v>43374</v>
      </c>
      <c r="B1622" t="s">
        <v>2086</v>
      </c>
      <c r="C1622" t="s">
        <v>2086</v>
      </c>
      <c r="E1622" t="s">
        <v>2065</v>
      </c>
      <c r="F1622">
        <v>3001</v>
      </c>
      <c r="G1622" t="s">
        <v>462</v>
      </c>
      <c r="H1622">
        <v>13</v>
      </c>
      <c r="I1622">
        <v>303</v>
      </c>
      <c r="J1622" t="s">
        <v>2087</v>
      </c>
      <c r="K1622" t="s">
        <v>455</v>
      </c>
      <c r="L1622" s="103">
        <v>308303</v>
      </c>
      <c r="M1622">
        <v>0</v>
      </c>
      <c r="N1622" t="s">
        <v>2243</v>
      </c>
      <c r="O1622" t="s">
        <v>545</v>
      </c>
      <c r="P1622" t="s">
        <v>458</v>
      </c>
      <c r="R1622">
        <v>0</v>
      </c>
      <c r="S1622" t="s">
        <v>2068</v>
      </c>
      <c r="T1622" t="s">
        <v>458</v>
      </c>
      <c r="U1622" t="s">
        <v>460</v>
      </c>
      <c r="V1622" t="s">
        <v>458</v>
      </c>
    </row>
    <row r="1623" spans="1:22" x14ac:dyDescent="0.2">
      <c r="A1623" s="102">
        <v>43374</v>
      </c>
      <c r="B1623" t="s">
        <v>2086</v>
      </c>
      <c r="C1623" t="s">
        <v>2086</v>
      </c>
      <c r="E1623" t="s">
        <v>2065</v>
      </c>
      <c r="F1623">
        <v>3012</v>
      </c>
      <c r="G1623" t="s">
        <v>603</v>
      </c>
      <c r="H1623">
        <v>28</v>
      </c>
      <c r="I1623">
        <v>303</v>
      </c>
      <c r="J1623" t="s">
        <v>2087</v>
      </c>
      <c r="K1623" t="s">
        <v>455</v>
      </c>
      <c r="L1623" s="103">
        <v>109895</v>
      </c>
      <c r="M1623">
        <v>0</v>
      </c>
      <c r="N1623" t="s">
        <v>2244</v>
      </c>
      <c r="O1623" t="s">
        <v>545</v>
      </c>
      <c r="P1623" t="s">
        <v>458</v>
      </c>
      <c r="R1623">
        <v>0</v>
      </c>
      <c r="S1623" t="s">
        <v>2068</v>
      </c>
      <c r="T1623" t="s">
        <v>458</v>
      </c>
      <c r="U1623" t="s">
        <v>460</v>
      </c>
      <c r="V1623" t="s">
        <v>458</v>
      </c>
    </row>
    <row r="1624" spans="1:22" x14ac:dyDescent="0.2">
      <c r="A1624" s="102">
        <v>43374</v>
      </c>
      <c r="B1624" t="s">
        <v>2086</v>
      </c>
      <c r="C1624" t="s">
        <v>2086</v>
      </c>
      <c r="E1624" t="s">
        <v>2065</v>
      </c>
      <c r="F1624">
        <v>3010</v>
      </c>
      <c r="G1624" t="s">
        <v>453</v>
      </c>
      <c r="H1624">
        <v>40</v>
      </c>
      <c r="I1624">
        <v>303</v>
      </c>
      <c r="J1624" t="s">
        <v>2087</v>
      </c>
      <c r="K1624" t="s">
        <v>455</v>
      </c>
      <c r="L1624" s="103">
        <v>121404</v>
      </c>
      <c r="M1624">
        <v>0</v>
      </c>
      <c r="N1624" t="s">
        <v>2245</v>
      </c>
      <c r="O1624" t="s">
        <v>545</v>
      </c>
      <c r="P1624" t="s">
        <v>458</v>
      </c>
      <c r="R1624">
        <v>0</v>
      </c>
      <c r="S1624" t="s">
        <v>2068</v>
      </c>
      <c r="T1624" t="s">
        <v>458</v>
      </c>
      <c r="U1624" t="s">
        <v>460</v>
      </c>
      <c r="V1624" t="s">
        <v>458</v>
      </c>
    </row>
    <row r="1625" spans="1:22" x14ac:dyDescent="0.2">
      <c r="A1625" s="102">
        <v>43381</v>
      </c>
      <c r="B1625" t="s">
        <v>2086</v>
      </c>
      <c r="C1625" t="s">
        <v>2086</v>
      </c>
      <c r="E1625" t="s">
        <v>2065</v>
      </c>
      <c r="F1625">
        <v>1005</v>
      </c>
      <c r="G1625" t="s">
        <v>542</v>
      </c>
      <c r="H1625">
        <v>1</v>
      </c>
      <c r="I1625">
        <v>303</v>
      </c>
      <c r="J1625" t="s">
        <v>2087</v>
      </c>
      <c r="K1625" t="s">
        <v>455</v>
      </c>
      <c r="L1625" s="103">
        <v>322217</v>
      </c>
      <c r="M1625">
        <v>0</v>
      </c>
      <c r="N1625" t="s">
        <v>2246</v>
      </c>
      <c r="O1625" t="s">
        <v>545</v>
      </c>
      <c r="P1625" t="s">
        <v>458</v>
      </c>
      <c r="R1625">
        <v>0</v>
      </c>
      <c r="S1625" t="s">
        <v>2068</v>
      </c>
      <c r="T1625" t="s">
        <v>458</v>
      </c>
      <c r="U1625" t="s">
        <v>460</v>
      </c>
      <c r="V1625" t="s">
        <v>458</v>
      </c>
    </row>
    <row r="1626" spans="1:22" x14ac:dyDescent="0.2">
      <c r="A1626" s="102">
        <v>43381</v>
      </c>
      <c r="B1626" t="s">
        <v>2086</v>
      </c>
      <c r="C1626" t="s">
        <v>2086</v>
      </c>
      <c r="E1626" t="s">
        <v>2065</v>
      </c>
      <c r="F1626">
        <v>3001</v>
      </c>
      <c r="G1626" t="s">
        <v>462</v>
      </c>
      <c r="H1626">
        <v>10</v>
      </c>
      <c r="I1626">
        <v>303</v>
      </c>
      <c r="J1626" t="s">
        <v>2087</v>
      </c>
      <c r="K1626" t="s">
        <v>455</v>
      </c>
      <c r="L1626" s="103">
        <v>308303</v>
      </c>
      <c r="M1626">
        <v>0</v>
      </c>
      <c r="N1626" t="s">
        <v>2247</v>
      </c>
      <c r="O1626" t="s">
        <v>545</v>
      </c>
      <c r="P1626" t="s">
        <v>458</v>
      </c>
      <c r="R1626">
        <v>0</v>
      </c>
      <c r="S1626" t="s">
        <v>2068</v>
      </c>
      <c r="T1626" t="s">
        <v>458</v>
      </c>
      <c r="U1626" t="s">
        <v>460</v>
      </c>
      <c r="V1626" t="s">
        <v>458</v>
      </c>
    </row>
    <row r="1627" spans="1:22" x14ac:dyDescent="0.2">
      <c r="A1627" s="102">
        <v>43388</v>
      </c>
      <c r="B1627" t="s">
        <v>2086</v>
      </c>
      <c r="C1627" t="s">
        <v>2086</v>
      </c>
      <c r="E1627" t="s">
        <v>2065</v>
      </c>
      <c r="F1627">
        <v>1005</v>
      </c>
      <c r="G1627" t="s">
        <v>542</v>
      </c>
      <c r="H1627">
        <v>1</v>
      </c>
      <c r="I1627">
        <v>303</v>
      </c>
      <c r="J1627" t="s">
        <v>2087</v>
      </c>
      <c r="K1627" t="s">
        <v>455</v>
      </c>
      <c r="L1627" s="103">
        <v>322217</v>
      </c>
      <c r="M1627">
        <v>0</v>
      </c>
      <c r="N1627" t="s">
        <v>2248</v>
      </c>
      <c r="O1627" t="s">
        <v>545</v>
      </c>
      <c r="P1627" t="s">
        <v>458</v>
      </c>
      <c r="R1627">
        <v>0</v>
      </c>
      <c r="S1627" t="s">
        <v>2068</v>
      </c>
      <c r="T1627" t="s">
        <v>458</v>
      </c>
      <c r="U1627" t="s">
        <v>460</v>
      </c>
      <c r="V1627" t="s">
        <v>458</v>
      </c>
    </row>
    <row r="1628" spans="1:22" x14ac:dyDescent="0.2">
      <c r="A1628" s="102">
        <v>43388</v>
      </c>
      <c r="B1628" t="s">
        <v>2086</v>
      </c>
      <c r="C1628" t="s">
        <v>2086</v>
      </c>
      <c r="E1628" t="s">
        <v>2065</v>
      </c>
      <c r="F1628">
        <v>1005</v>
      </c>
      <c r="G1628" t="s">
        <v>542</v>
      </c>
      <c r="H1628">
        <v>2</v>
      </c>
      <c r="I1628">
        <v>303</v>
      </c>
      <c r="J1628" t="s">
        <v>2087</v>
      </c>
      <c r="K1628" t="s">
        <v>455</v>
      </c>
      <c r="L1628" s="103">
        <v>322217</v>
      </c>
      <c r="M1628">
        <v>0</v>
      </c>
      <c r="N1628" t="s">
        <v>2249</v>
      </c>
      <c r="O1628" t="s">
        <v>545</v>
      </c>
      <c r="P1628" t="s">
        <v>458</v>
      </c>
      <c r="R1628">
        <v>0</v>
      </c>
      <c r="S1628" t="s">
        <v>2068</v>
      </c>
      <c r="T1628" t="s">
        <v>458</v>
      </c>
      <c r="U1628" t="s">
        <v>460</v>
      </c>
      <c r="V1628" t="s">
        <v>458</v>
      </c>
    </row>
    <row r="1629" spans="1:22" x14ac:dyDescent="0.2">
      <c r="A1629" s="102">
        <v>43388</v>
      </c>
      <c r="B1629" t="s">
        <v>2086</v>
      </c>
      <c r="C1629" t="s">
        <v>2086</v>
      </c>
      <c r="E1629" t="s">
        <v>2065</v>
      </c>
      <c r="F1629">
        <v>1005</v>
      </c>
      <c r="G1629" t="s">
        <v>542</v>
      </c>
      <c r="H1629">
        <v>2</v>
      </c>
      <c r="I1629">
        <v>303</v>
      </c>
      <c r="J1629" t="s">
        <v>2087</v>
      </c>
      <c r="K1629" t="s">
        <v>455</v>
      </c>
      <c r="L1629" s="103">
        <v>322217</v>
      </c>
      <c r="M1629">
        <v>0</v>
      </c>
      <c r="N1629" t="s">
        <v>2250</v>
      </c>
      <c r="O1629" t="s">
        <v>545</v>
      </c>
      <c r="P1629" t="s">
        <v>458</v>
      </c>
      <c r="R1629">
        <v>0</v>
      </c>
      <c r="S1629" t="s">
        <v>2068</v>
      </c>
      <c r="T1629" t="s">
        <v>458</v>
      </c>
      <c r="U1629" t="s">
        <v>460</v>
      </c>
      <c r="V1629" t="s">
        <v>458</v>
      </c>
    </row>
    <row r="1630" spans="1:22" x14ac:dyDescent="0.2">
      <c r="A1630" s="102">
        <v>43388</v>
      </c>
      <c r="B1630" t="s">
        <v>2086</v>
      </c>
      <c r="C1630" t="s">
        <v>2086</v>
      </c>
      <c r="E1630" t="s">
        <v>2065</v>
      </c>
      <c r="F1630">
        <v>3001</v>
      </c>
      <c r="G1630" t="s">
        <v>462</v>
      </c>
      <c r="H1630">
        <v>5</v>
      </c>
      <c r="I1630">
        <v>303</v>
      </c>
      <c r="J1630" t="s">
        <v>2087</v>
      </c>
      <c r="K1630" t="s">
        <v>455</v>
      </c>
      <c r="L1630" s="103">
        <v>308303</v>
      </c>
      <c r="M1630">
        <v>0</v>
      </c>
      <c r="N1630" t="s">
        <v>2251</v>
      </c>
      <c r="O1630" t="s">
        <v>545</v>
      </c>
      <c r="P1630" t="s">
        <v>458</v>
      </c>
      <c r="R1630">
        <v>0</v>
      </c>
      <c r="S1630" t="s">
        <v>2068</v>
      </c>
      <c r="T1630" t="s">
        <v>458</v>
      </c>
      <c r="U1630" t="s">
        <v>460</v>
      </c>
      <c r="V1630" t="s">
        <v>458</v>
      </c>
    </row>
    <row r="1631" spans="1:22" x14ac:dyDescent="0.2">
      <c r="A1631" s="102">
        <v>43388</v>
      </c>
      <c r="B1631" t="s">
        <v>2086</v>
      </c>
      <c r="C1631" t="s">
        <v>2086</v>
      </c>
      <c r="E1631" t="s">
        <v>2065</v>
      </c>
      <c r="F1631">
        <v>1005</v>
      </c>
      <c r="G1631" t="s">
        <v>542</v>
      </c>
      <c r="H1631">
        <v>5</v>
      </c>
      <c r="I1631">
        <v>303</v>
      </c>
      <c r="J1631" t="s">
        <v>2087</v>
      </c>
      <c r="K1631" t="s">
        <v>455</v>
      </c>
      <c r="L1631" s="103">
        <v>322217</v>
      </c>
      <c r="M1631">
        <v>0</v>
      </c>
      <c r="N1631" t="s">
        <v>2252</v>
      </c>
      <c r="O1631" t="s">
        <v>545</v>
      </c>
      <c r="P1631" t="s">
        <v>458</v>
      </c>
      <c r="R1631">
        <v>0</v>
      </c>
      <c r="S1631" t="s">
        <v>2068</v>
      </c>
      <c r="T1631" t="s">
        <v>458</v>
      </c>
      <c r="U1631" t="s">
        <v>460</v>
      </c>
      <c r="V1631" t="s">
        <v>458</v>
      </c>
    </row>
    <row r="1632" spans="1:22" x14ac:dyDescent="0.2">
      <c r="A1632" s="102">
        <v>43388</v>
      </c>
      <c r="B1632" t="s">
        <v>2086</v>
      </c>
      <c r="C1632" t="s">
        <v>2086</v>
      </c>
      <c r="E1632" t="s">
        <v>2065</v>
      </c>
      <c r="F1632">
        <v>3013</v>
      </c>
      <c r="G1632" t="s">
        <v>676</v>
      </c>
      <c r="H1632">
        <v>8</v>
      </c>
      <c r="I1632">
        <v>303</v>
      </c>
      <c r="J1632" t="s">
        <v>2087</v>
      </c>
      <c r="K1632" t="s">
        <v>455</v>
      </c>
      <c r="L1632" s="103">
        <v>99460</v>
      </c>
      <c r="M1632">
        <v>0</v>
      </c>
      <c r="N1632" t="s">
        <v>2253</v>
      </c>
      <c r="O1632" t="s">
        <v>545</v>
      </c>
      <c r="P1632" t="s">
        <v>458</v>
      </c>
      <c r="R1632">
        <v>0</v>
      </c>
      <c r="S1632" t="s">
        <v>2068</v>
      </c>
      <c r="T1632" t="s">
        <v>458</v>
      </c>
      <c r="U1632" t="s">
        <v>460</v>
      </c>
      <c r="V1632" t="s">
        <v>458</v>
      </c>
    </row>
    <row r="1633" spans="1:22" x14ac:dyDescent="0.2">
      <c r="A1633" s="102">
        <v>43388</v>
      </c>
      <c r="B1633" t="s">
        <v>2086</v>
      </c>
      <c r="C1633" t="s">
        <v>2086</v>
      </c>
      <c r="E1633" t="s">
        <v>2065</v>
      </c>
      <c r="F1633">
        <v>3011</v>
      </c>
      <c r="G1633" t="s">
        <v>487</v>
      </c>
      <c r="H1633">
        <v>12</v>
      </c>
      <c r="I1633">
        <v>303</v>
      </c>
      <c r="J1633" t="s">
        <v>2087</v>
      </c>
      <c r="K1633" t="s">
        <v>455</v>
      </c>
      <c r="L1633" s="103">
        <v>115059</v>
      </c>
      <c r="M1633">
        <v>0</v>
      </c>
      <c r="N1633" t="s">
        <v>2254</v>
      </c>
      <c r="O1633" t="s">
        <v>545</v>
      </c>
      <c r="P1633" t="s">
        <v>458</v>
      </c>
      <c r="R1633">
        <v>0</v>
      </c>
      <c r="S1633" t="s">
        <v>2068</v>
      </c>
      <c r="T1633" t="s">
        <v>458</v>
      </c>
      <c r="U1633" t="s">
        <v>460</v>
      </c>
      <c r="V1633" t="s">
        <v>458</v>
      </c>
    </row>
    <row r="1634" spans="1:22" x14ac:dyDescent="0.2">
      <c r="A1634" s="102">
        <v>43389</v>
      </c>
      <c r="B1634" t="s">
        <v>2086</v>
      </c>
      <c r="C1634" t="s">
        <v>2086</v>
      </c>
      <c r="E1634" t="s">
        <v>2065</v>
      </c>
      <c r="F1634">
        <v>3001</v>
      </c>
      <c r="G1634" t="s">
        <v>462</v>
      </c>
      <c r="H1634">
        <v>1</v>
      </c>
      <c r="I1634">
        <v>303</v>
      </c>
      <c r="J1634" t="s">
        <v>2087</v>
      </c>
      <c r="K1634" t="s">
        <v>290</v>
      </c>
      <c r="L1634" s="103">
        <v>397692</v>
      </c>
      <c r="M1634">
        <v>0</v>
      </c>
      <c r="N1634" t="s">
        <v>2255</v>
      </c>
      <c r="O1634" t="s">
        <v>1196</v>
      </c>
      <c r="P1634" t="s">
        <v>458</v>
      </c>
      <c r="R1634">
        <v>0</v>
      </c>
      <c r="S1634" t="s">
        <v>2068</v>
      </c>
      <c r="T1634" t="s">
        <v>458</v>
      </c>
      <c r="U1634" t="s">
        <v>460</v>
      </c>
      <c r="V1634" t="s">
        <v>458</v>
      </c>
    </row>
    <row r="1635" spans="1:22" x14ac:dyDescent="0.2">
      <c r="A1635" s="102">
        <v>43390</v>
      </c>
      <c r="B1635" t="s">
        <v>2086</v>
      </c>
      <c r="C1635" t="s">
        <v>2086</v>
      </c>
      <c r="E1635" t="s">
        <v>2065</v>
      </c>
      <c r="F1635">
        <v>3001</v>
      </c>
      <c r="G1635" t="s">
        <v>462</v>
      </c>
      <c r="H1635">
        <v>1</v>
      </c>
      <c r="I1635">
        <v>303</v>
      </c>
      <c r="J1635" t="s">
        <v>2087</v>
      </c>
      <c r="K1635" t="s">
        <v>290</v>
      </c>
      <c r="L1635" s="103">
        <v>397692</v>
      </c>
      <c r="M1635">
        <v>0</v>
      </c>
      <c r="N1635" t="s">
        <v>2256</v>
      </c>
      <c r="O1635" t="s">
        <v>1196</v>
      </c>
      <c r="P1635" t="s">
        <v>458</v>
      </c>
      <c r="R1635">
        <v>0</v>
      </c>
      <c r="S1635" t="s">
        <v>2068</v>
      </c>
      <c r="T1635" t="s">
        <v>458</v>
      </c>
      <c r="U1635" t="s">
        <v>460</v>
      </c>
      <c r="V1635" t="s">
        <v>458</v>
      </c>
    </row>
    <row r="1636" spans="1:22" x14ac:dyDescent="0.2">
      <c r="A1636" s="102">
        <v>43392</v>
      </c>
      <c r="B1636" t="s">
        <v>2086</v>
      </c>
      <c r="C1636" t="s">
        <v>2086</v>
      </c>
      <c r="E1636" t="s">
        <v>2065</v>
      </c>
      <c r="F1636">
        <v>3001</v>
      </c>
      <c r="G1636" t="s">
        <v>462</v>
      </c>
      <c r="H1636">
        <v>1</v>
      </c>
      <c r="I1636">
        <v>303</v>
      </c>
      <c r="J1636" t="s">
        <v>2087</v>
      </c>
      <c r="K1636" t="s">
        <v>290</v>
      </c>
      <c r="L1636" s="103">
        <v>397692</v>
      </c>
      <c r="M1636">
        <v>0</v>
      </c>
      <c r="N1636" t="s">
        <v>2257</v>
      </c>
      <c r="O1636" t="s">
        <v>1196</v>
      </c>
      <c r="P1636" t="s">
        <v>458</v>
      </c>
      <c r="R1636">
        <v>0</v>
      </c>
      <c r="S1636" t="s">
        <v>2068</v>
      </c>
      <c r="T1636" t="s">
        <v>458</v>
      </c>
      <c r="U1636" t="s">
        <v>460</v>
      </c>
      <c r="V1636" t="s">
        <v>458</v>
      </c>
    </row>
    <row r="1637" spans="1:22" x14ac:dyDescent="0.2">
      <c r="A1637" s="102">
        <v>43395</v>
      </c>
      <c r="B1637" t="s">
        <v>2086</v>
      </c>
      <c r="C1637" t="s">
        <v>2086</v>
      </c>
      <c r="E1637" t="s">
        <v>2065</v>
      </c>
      <c r="F1637">
        <v>3001</v>
      </c>
      <c r="G1637" t="s">
        <v>462</v>
      </c>
      <c r="H1637">
        <v>1</v>
      </c>
      <c r="I1637">
        <v>303</v>
      </c>
      <c r="J1637" t="s">
        <v>2087</v>
      </c>
      <c r="K1637" t="s">
        <v>290</v>
      </c>
      <c r="L1637" s="103">
        <v>397692</v>
      </c>
      <c r="M1637">
        <v>0</v>
      </c>
      <c r="N1637" t="s">
        <v>2258</v>
      </c>
      <c r="O1637" t="s">
        <v>1196</v>
      </c>
      <c r="P1637" t="s">
        <v>458</v>
      </c>
      <c r="R1637">
        <v>0</v>
      </c>
      <c r="S1637" t="s">
        <v>2068</v>
      </c>
      <c r="T1637" t="s">
        <v>458</v>
      </c>
      <c r="U1637" t="s">
        <v>460</v>
      </c>
      <c r="V1637" t="s">
        <v>458</v>
      </c>
    </row>
    <row r="1638" spans="1:22" x14ac:dyDescent="0.2">
      <c r="A1638" s="102">
        <v>43396</v>
      </c>
      <c r="B1638" t="s">
        <v>2086</v>
      </c>
      <c r="C1638" t="s">
        <v>2086</v>
      </c>
      <c r="E1638" t="s">
        <v>2065</v>
      </c>
      <c r="F1638">
        <v>3001</v>
      </c>
      <c r="G1638" t="s">
        <v>462</v>
      </c>
      <c r="H1638">
        <v>2</v>
      </c>
      <c r="I1638">
        <v>303</v>
      </c>
      <c r="J1638" t="s">
        <v>2087</v>
      </c>
      <c r="K1638" t="s">
        <v>290</v>
      </c>
      <c r="L1638" s="103">
        <v>397692</v>
      </c>
      <c r="M1638">
        <v>0</v>
      </c>
      <c r="N1638" t="s">
        <v>2259</v>
      </c>
      <c r="O1638" t="s">
        <v>1196</v>
      </c>
      <c r="P1638" t="s">
        <v>458</v>
      </c>
      <c r="R1638">
        <v>0</v>
      </c>
      <c r="S1638" t="s">
        <v>2068</v>
      </c>
      <c r="T1638" t="s">
        <v>458</v>
      </c>
      <c r="U1638" t="s">
        <v>460</v>
      </c>
      <c r="V1638" t="s">
        <v>458</v>
      </c>
    </row>
    <row r="1639" spans="1:22" x14ac:dyDescent="0.2">
      <c r="A1639" s="102">
        <v>43397</v>
      </c>
      <c r="B1639" t="s">
        <v>2086</v>
      </c>
      <c r="C1639" t="s">
        <v>2086</v>
      </c>
      <c r="E1639" t="s">
        <v>2065</v>
      </c>
      <c r="F1639">
        <v>3001</v>
      </c>
      <c r="G1639" t="s">
        <v>462</v>
      </c>
      <c r="H1639">
        <v>1</v>
      </c>
      <c r="I1639">
        <v>303</v>
      </c>
      <c r="J1639" t="s">
        <v>2087</v>
      </c>
      <c r="K1639" t="s">
        <v>290</v>
      </c>
      <c r="L1639" s="103">
        <v>397692</v>
      </c>
      <c r="M1639">
        <v>0</v>
      </c>
      <c r="N1639" t="s">
        <v>2260</v>
      </c>
      <c r="O1639" t="s">
        <v>1196</v>
      </c>
      <c r="P1639" t="s">
        <v>458</v>
      </c>
      <c r="R1639">
        <v>0</v>
      </c>
      <c r="S1639" t="s">
        <v>2068</v>
      </c>
      <c r="T1639" t="s">
        <v>458</v>
      </c>
      <c r="U1639" t="s">
        <v>460</v>
      </c>
      <c r="V1639" t="s">
        <v>458</v>
      </c>
    </row>
    <row r="1640" spans="1:22" x14ac:dyDescent="0.2">
      <c r="A1640" s="102">
        <v>43398</v>
      </c>
      <c r="B1640" t="s">
        <v>2086</v>
      </c>
      <c r="C1640" t="s">
        <v>2086</v>
      </c>
      <c r="E1640" t="s">
        <v>2065</v>
      </c>
      <c r="F1640">
        <v>3001</v>
      </c>
      <c r="G1640" t="s">
        <v>462</v>
      </c>
      <c r="H1640">
        <v>1</v>
      </c>
      <c r="I1640">
        <v>303</v>
      </c>
      <c r="J1640" t="s">
        <v>2087</v>
      </c>
      <c r="K1640" t="s">
        <v>290</v>
      </c>
      <c r="L1640" s="103">
        <v>397692</v>
      </c>
      <c r="M1640">
        <v>0</v>
      </c>
      <c r="N1640" t="s">
        <v>2261</v>
      </c>
      <c r="O1640" t="s">
        <v>1196</v>
      </c>
      <c r="P1640" t="s">
        <v>458</v>
      </c>
      <c r="R1640">
        <v>0</v>
      </c>
      <c r="S1640" t="s">
        <v>2068</v>
      </c>
      <c r="T1640" t="s">
        <v>458</v>
      </c>
      <c r="U1640" t="s">
        <v>460</v>
      </c>
      <c r="V1640" t="s">
        <v>458</v>
      </c>
    </row>
    <row r="1641" spans="1:22" x14ac:dyDescent="0.2">
      <c r="A1641" s="102">
        <v>43402</v>
      </c>
      <c r="B1641" t="s">
        <v>2086</v>
      </c>
      <c r="C1641" t="s">
        <v>2086</v>
      </c>
      <c r="E1641" t="s">
        <v>2065</v>
      </c>
      <c r="F1641">
        <v>3001</v>
      </c>
      <c r="G1641" t="s">
        <v>462</v>
      </c>
      <c r="H1641">
        <v>2</v>
      </c>
      <c r="I1641">
        <v>303</v>
      </c>
      <c r="J1641" t="s">
        <v>2087</v>
      </c>
      <c r="K1641" t="s">
        <v>290</v>
      </c>
      <c r="L1641" s="103">
        <v>397692</v>
      </c>
      <c r="M1641">
        <v>0</v>
      </c>
      <c r="N1641" t="s">
        <v>2262</v>
      </c>
      <c r="O1641" t="s">
        <v>1196</v>
      </c>
      <c r="P1641" t="s">
        <v>458</v>
      </c>
      <c r="R1641">
        <v>0</v>
      </c>
      <c r="S1641" t="s">
        <v>2068</v>
      </c>
      <c r="T1641" t="s">
        <v>458</v>
      </c>
      <c r="U1641" t="s">
        <v>460</v>
      </c>
      <c r="V1641" t="s">
        <v>458</v>
      </c>
    </row>
    <row r="1642" spans="1:22" x14ac:dyDescent="0.2">
      <c r="A1642" s="102">
        <v>43404</v>
      </c>
      <c r="B1642" t="s">
        <v>2086</v>
      </c>
      <c r="C1642" t="s">
        <v>2086</v>
      </c>
      <c r="E1642" t="s">
        <v>2065</v>
      </c>
      <c r="F1642">
        <v>3001</v>
      </c>
      <c r="G1642" t="s">
        <v>462</v>
      </c>
      <c r="H1642">
        <v>1</v>
      </c>
      <c r="I1642">
        <v>303</v>
      </c>
      <c r="J1642" t="s">
        <v>2087</v>
      </c>
      <c r="K1642" t="s">
        <v>290</v>
      </c>
      <c r="L1642" s="103">
        <v>397692</v>
      </c>
      <c r="M1642">
        <v>0</v>
      </c>
      <c r="N1642" t="s">
        <v>2263</v>
      </c>
      <c r="O1642" t="s">
        <v>1196</v>
      </c>
      <c r="P1642" t="s">
        <v>458</v>
      </c>
      <c r="R1642">
        <v>0</v>
      </c>
      <c r="S1642" t="s">
        <v>2068</v>
      </c>
      <c r="T1642" t="s">
        <v>458</v>
      </c>
      <c r="U1642" t="s">
        <v>460</v>
      </c>
      <c r="V1642" t="s">
        <v>458</v>
      </c>
    </row>
    <row r="1643" spans="1:22" x14ac:dyDescent="0.2">
      <c r="A1643" s="102">
        <v>43405</v>
      </c>
      <c r="B1643" t="s">
        <v>2086</v>
      </c>
      <c r="C1643" t="s">
        <v>2086</v>
      </c>
      <c r="E1643" t="s">
        <v>2065</v>
      </c>
      <c r="F1643">
        <v>3006</v>
      </c>
      <c r="G1643" t="s">
        <v>736</v>
      </c>
      <c r="H1643">
        <v>1</v>
      </c>
      <c r="I1643">
        <v>303</v>
      </c>
      <c r="J1643" t="s">
        <v>2087</v>
      </c>
      <c r="K1643" t="s">
        <v>290</v>
      </c>
      <c r="L1643" s="103">
        <v>231632</v>
      </c>
      <c r="M1643">
        <v>0</v>
      </c>
      <c r="N1643" t="s">
        <v>2264</v>
      </c>
      <c r="O1643" t="s">
        <v>1116</v>
      </c>
      <c r="P1643" t="s">
        <v>458</v>
      </c>
      <c r="R1643">
        <v>0</v>
      </c>
      <c r="S1643" t="s">
        <v>2068</v>
      </c>
      <c r="T1643" t="s">
        <v>458</v>
      </c>
      <c r="U1643" t="s">
        <v>460</v>
      </c>
      <c r="V1643" t="s">
        <v>458</v>
      </c>
    </row>
    <row r="1644" spans="1:22" x14ac:dyDescent="0.2">
      <c r="A1644" s="102">
        <v>43405</v>
      </c>
      <c r="B1644" t="s">
        <v>2086</v>
      </c>
      <c r="C1644" t="s">
        <v>2086</v>
      </c>
      <c r="E1644" t="s">
        <v>2065</v>
      </c>
      <c r="F1644">
        <v>3003</v>
      </c>
      <c r="G1644" t="s">
        <v>474</v>
      </c>
      <c r="H1644">
        <v>1</v>
      </c>
      <c r="I1644">
        <v>303</v>
      </c>
      <c r="J1644" t="s">
        <v>2087</v>
      </c>
      <c r="K1644" t="s">
        <v>290</v>
      </c>
      <c r="L1644" s="103">
        <v>279205</v>
      </c>
      <c r="M1644">
        <v>0</v>
      </c>
      <c r="N1644" t="s">
        <v>2265</v>
      </c>
      <c r="O1644" t="s">
        <v>934</v>
      </c>
      <c r="P1644" t="s">
        <v>458</v>
      </c>
      <c r="R1644">
        <v>0</v>
      </c>
      <c r="S1644" t="s">
        <v>2068</v>
      </c>
      <c r="T1644" t="s">
        <v>458</v>
      </c>
      <c r="U1644" t="s">
        <v>460</v>
      </c>
      <c r="V1644" t="s">
        <v>458</v>
      </c>
    </row>
    <row r="1645" spans="1:22" x14ac:dyDescent="0.2">
      <c r="A1645" s="102">
        <v>43405</v>
      </c>
      <c r="B1645" t="s">
        <v>2086</v>
      </c>
      <c r="C1645" t="s">
        <v>2086</v>
      </c>
      <c r="E1645" t="s">
        <v>2065</v>
      </c>
      <c r="F1645">
        <v>3001</v>
      </c>
      <c r="G1645" t="s">
        <v>462</v>
      </c>
      <c r="H1645">
        <v>4</v>
      </c>
      <c r="I1645">
        <v>303</v>
      </c>
      <c r="J1645" t="s">
        <v>2087</v>
      </c>
      <c r="K1645" t="s">
        <v>290</v>
      </c>
      <c r="L1645" s="103">
        <v>397692</v>
      </c>
      <c r="M1645">
        <v>0</v>
      </c>
      <c r="N1645" t="s">
        <v>2266</v>
      </c>
      <c r="O1645" t="s">
        <v>464</v>
      </c>
      <c r="P1645" t="s">
        <v>458</v>
      </c>
      <c r="R1645">
        <v>0</v>
      </c>
      <c r="S1645" t="s">
        <v>2068</v>
      </c>
      <c r="T1645" t="s">
        <v>458</v>
      </c>
      <c r="U1645" t="s">
        <v>460</v>
      </c>
      <c r="V1645" t="s">
        <v>458</v>
      </c>
    </row>
    <row r="1646" spans="1:22" x14ac:dyDescent="0.2">
      <c r="A1646" s="102">
        <v>43406</v>
      </c>
      <c r="B1646" t="s">
        <v>2086</v>
      </c>
      <c r="C1646" t="s">
        <v>2086</v>
      </c>
      <c r="E1646" t="s">
        <v>2065</v>
      </c>
      <c r="F1646">
        <v>3001</v>
      </c>
      <c r="G1646" t="s">
        <v>462</v>
      </c>
      <c r="H1646">
        <v>2</v>
      </c>
      <c r="I1646">
        <v>303</v>
      </c>
      <c r="J1646" t="s">
        <v>2087</v>
      </c>
      <c r="K1646" t="s">
        <v>290</v>
      </c>
      <c r="L1646" s="103">
        <v>397692</v>
      </c>
      <c r="M1646">
        <v>0</v>
      </c>
      <c r="N1646" t="s">
        <v>2267</v>
      </c>
      <c r="O1646" t="s">
        <v>464</v>
      </c>
      <c r="P1646" t="s">
        <v>458</v>
      </c>
      <c r="R1646">
        <v>0</v>
      </c>
      <c r="S1646" t="s">
        <v>2068</v>
      </c>
      <c r="T1646" t="s">
        <v>458</v>
      </c>
      <c r="U1646" t="s">
        <v>460</v>
      </c>
      <c r="V1646" t="s">
        <v>458</v>
      </c>
    </row>
    <row r="1647" spans="1:22" x14ac:dyDescent="0.2">
      <c r="A1647" s="102">
        <v>43411</v>
      </c>
      <c r="B1647" t="s">
        <v>2086</v>
      </c>
      <c r="C1647" t="s">
        <v>2086</v>
      </c>
      <c r="E1647" t="s">
        <v>2065</v>
      </c>
      <c r="F1647">
        <v>3001</v>
      </c>
      <c r="G1647" t="s">
        <v>462</v>
      </c>
      <c r="H1647">
        <v>1</v>
      </c>
      <c r="I1647">
        <v>303</v>
      </c>
      <c r="J1647" t="s">
        <v>2087</v>
      </c>
      <c r="K1647" t="s">
        <v>290</v>
      </c>
      <c r="L1647" s="103">
        <v>397692</v>
      </c>
      <c r="M1647">
        <v>0</v>
      </c>
      <c r="N1647" t="s">
        <v>2268</v>
      </c>
      <c r="O1647" t="s">
        <v>464</v>
      </c>
      <c r="P1647" t="s">
        <v>458</v>
      </c>
      <c r="R1647">
        <v>0</v>
      </c>
      <c r="S1647" t="s">
        <v>2068</v>
      </c>
      <c r="T1647" t="s">
        <v>458</v>
      </c>
      <c r="U1647" t="s">
        <v>460</v>
      </c>
      <c r="V1647" t="s">
        <v>458</v>
      </c>
    </row>
    <row r="1648" spans="1:22" x14ac:dyDescent="0.2">
      <c r="A1648" s="102">
        <v>43412</v>
      </c>
      <c r="B1648" t="s">
        <v>2086</v>
      </c>
      <c r="C1648" t="s">
        <v>2086</v>
      </c>
      <c r="E1648" t="s">
        <v>2065</v>
      </c>
      <c r="F1648">
        <v>3001</v>
      </c>
      <c r="G1648" t="s">
        <v>462</v>
      </c>
      <c r="H1648">
        <v>2</v>
      </c>
      <c r="I1648">
        <v>303</v>
      </c>
      <c r="J1648" t="s">
        <v>2087</v>
      </c>
      <c r="K1648" t="s">
        <v>290</v>
      </c>
      <c r="L1648" s="103">
        <v>397692</v>
      </c>
      <c r="M1648">
        <v>0</v>
      </c>
      <c r="N1648" t="s">
        <v>2269</v>
      </c>
      <c r="O1648" t="s">
        <v>464</v>
      </c>
      <c r="P1648" t="s">
        <v>458</v>
      </c>
      <c r="R1648">
        <v>0</v>
      </c>
      <c r="S1648" t="s">
        <v>2068</v>
      </c>
      <c r="T1648" t="s">
        <v>458</v>
      </c>
      <c r="U1648" t="s">
        <v>460</v>
      </c>
      <c r="V1648" t="s">
        <v>458</v>
      </c>
    </row>
    <row r="1649" spans="1:22" x14ac:dyDescent="0.2">
      <c r="A1649" s="102">
        <v>43416</v>
      </c>
      <c r="B1649" t="s">
        <v>2086</v>
      </c>
      <c r="C1649" t="s">
        <v>2086</v>
      </c>
      <c r="E1649" t="s">
        <v>2065</v>
      </c>
      <c r="F1649">
        <v>3001</v>
      </c>
      <c r="G1649" t="s">
        <v>462</v>
      </c>
      <c r="H1649">
        <v>2</v>
      </c>
      <c r="I1649">
        <v>303</v>
      </c>
      <c r="J1649" t="s">
        <v>2087</v>
      </c>
      <c r="K1649" t="s">
        <v>290</v>
      </c>
      <c r="L1649" s="103">
        <v>397692</v>
      </c>
      <c r="M1649">
        <v>0</v>
      </c>
      <c r="N1649" t="s">
        <v>2270</v>
      </c>
      <c r="O1649" t="s">
        <v>464</v>
      </c>
      <c r="P1649" t="s">
        <v>458</v>
      </c>
      <c r="R1649">
        <v>0</v>
      </c>
      <c r="S1649" t="s">
        <v>2068</v>
      </c>
      <c r="T1649" t="s">
        <v>458</v>
      </c>
      <c r="U1649" t="s">
        <v>460</v>
      </c>
      <c r="V1649" t="s">
        <v>458</v>
      </c>
    </row>
    <row r="1650" spans="1:22" x14ac:dyDescent="0.2">
      <c r="A1650" s="102">
        <v>43417</v>
      </c>
      <c r="B1650" t="s">
        <v>2086</v>
      </c>
      <c r="C1650" t="s">
        <v>2086</v>
      </c>
      <c r="E1650" t="s">
        <v>2065</v>
      </c>
      <c r="F1650">
        <v>3001</v>
      </c>
      <c r="G1650" t="s">
        <v>462</v>
      </c>
      <c r="H1650">
        <v>2</v>
      </c>
      <c r="I1650">
        <v>303</v>
      </c>
      <c r="J1650" t="s">
        <v>2087</v>
      </c>
      <c r="K1650" t="s">
        <v>290</v>
      </c>
      <c r="L1650" s="103">
        <v>397692</v>
      </c>
      <c r="M1650">
        <v>0</v>
      </c>
      <c r="N1650" t="s">
        <v>2271</v>
      </c>
      <c r="O1650" t="s">
        <v>464</v>
      </c>
      <c r="P1650" t="s">
        <v>458</v>
      </c>
      <c r="R1650">
        <v>0</v>
      </c>
      <c r="S1650" t="s">
        <v>2068</v>
      </c>
      <c r="T1650" t="s">
        <v>458</v>
      </c>
      <c r="U1650" t="s">
        <v>460</v>
      </c>
      <c r="V1650" t="s">
        <v>458</v>
      </c>
    </row>
    <row r="1651" spans="1:22" x14ac:dyDescent="0.2">
      <c r="A1651" s="102">
        <v>43418</v>
      </c>
      <c r="B1651" t="s">
        <v>2086</v>
      </c>
      <c r="C1651" t="s">
        <v>2086</v>
      </c>
      <c r="E1651" t="s">
        <v>2065</v>
      </c>
      <c r="F1651">
        <v>3001</v>
      </c>
      <c r="G1651" t="s">
        <v>462</v>
      </c>
      <c r="H1651">
        <v>2</v>
      </c>
      <c r="I1651">
        <v>303</v>
      </c>
      <c r="J1651" t="s">
        <v>2087</v>
      </c>
      <c r="K1651" t="s">
        <v>290</v>
      </c>
      <c r="L1651" s="103">
        <v>397692</v>
      </c>
      <c r="M1651">
        <v>0</v>
      </c>
      <c r="N1651" t="s">
        <v>2272</v>
      </c>
      <c r="O1651" t="s">
        <v>464</v>
      </c>
      <c r="P1651" t="s">
        <v>458</v>
      </c>
      <c r="R1651">
        <v>0</v>
      </c>
      <c r="S1651" t="s">
        <v>2068</v>
      </c>
      <c r="T1651" t="s">
        <v>458</v>
      </c>
      <c r="U1651" t="s">
        <v>460</v>
      </c>
      <c r="V1651" t="s">
        <v>458</v>
      </c>
    </row>
    <row r="1652" spans="1:22" x14ac:dyDescent="0.2">
      <c r="A1652" s="102">
        <v>43419</v>
      </c>
      <c r="B1652" t="s">
        <v>2086</v>
      </c>
      <c r="C1652" t="s">
        <v>2086</v>
      </c>
      <c r="E1652" t="s">
        <v>2065</v>
      </c>
      <c r="F1652">
        <v>3001</v>
      </c>
      <c r="G1652" t="s">
        <v>462</v>
      </c>
      <c r="H1652">
        <v>2</v>
      </c>
      <c r="I1652">
        <v>303</v>
      </c>
      <c r="J1652" t="s">
        <v>2087</v>
      </c>
      <c r="K1652" t="s">
        <v>290</v>
      </c>
      <c r="L1652" s="103">
        <v>397692</v>
      </c>
      <c r="M1652">
        <v>0</v>
      </c>
      <c r="N1652" t="s">
        <v>2273</v>
      </c>
      <c r="O1652" t="s">
        <v>464</v>
      </c>
      <c r="P1652" t="s">
        <v>458</v>
      </c>
      <c r="R1652">
        <v>0</v>
      </c>
      <c r="S1652" t="s">
        <v>2068</v>
      </c>
      <c r="T1652" t="s">
        <v>458</v>
      </c>
      <c r="U1652" t="s">
        <v>460</v>
      </c>
      <c r="V1652" t="s">
        <v>458</v>
      </c>
    </row>
    <row r="1653" spans="1:22" x14ac:dyDescent="0.2">
      <c r="A1653" s="102">
        <v>43420</v>
      </c>
      <c r="B1653" t="s">
        <v>2086</v>
      </c>
      <c r="C1653" t="s">
        <v>2086</v>
      </c>
      <c r="E1653" t="s">
        <v>2065</v>
      </c>
      <c r="F1653">
        <v>3001</v>
      </c>
      <c r="G1653" t="s">
        <v>462</v>
      </c>
      <c r="H1653">
        <v>1</v>
      </c>
      <c r="I1653">
        <v>303</v>
      </c>
      <c r="J1653" t="s">
        <v>2087</v>
      </c>
      <c r="K1653" t="s">
        <v>455</v>
      </c>
      <c r="L1653" s="103">
        <v>397692</v>
      </c>
      <c r="M1653">
        <v>0</v>
      </c>
      <c r="N1653" t="s">
        <v>2274</v>
      </c>
      <c r="O1653" t="s">
        <v>469</v>
      </c>
      <c r="P1653" t="s">
        <v>458</v>
      </c>
      <c r="R1653">
        <v>0</v>
      </c>
      <c r="S1653" t="s">
        <v>2068</v>
      </c>
      <c r="T1653" t="s">
        <v>458</v>
      </c>
      <c r="U1653" t="s">
        <v>460</v>
      </c>
      <c r="V1653" t="s">
        <v>458</v>
      </c>
    </row>
    <row r="1654" spans="1:22" x14ac:dyDescent="0.2">
      <c r="A1654" s="102">
        <v>43425</v>
      </c>
      <c r="B1654" t="s">
        <v>2086</v>
      </c>
      <c r="C1654" t="s">
        <v>2086</v>
      </c>
      <c r="E1654" t="s">
        <v>2065</v>
      </c>
      <c r="F1654">
        <v>3001</v>
      </c>
      <c r="G1654" t="s">
        <v>462</v>
      </c>
      <c r="H1654">
        <v>1</v>
      </c>
      <c r="I1654">
        <v>303</v>
      </c>
      <c r="J1654" t="s">
        <v>2087</v>
      </c>
      <c r="K1654" t="s">
        <v>455</v>
      </c>
      <c r="L1654" s="103">
        <v>397692</v>
      </c>
      <c r="M1654">
        <v>0</v>
      </c>
      <c r="N1654" t="s">
        <v>2275</v>
      </c>
      <c r="O1654" t="s">
        <v>469</v>
      </c>
      <c r="P1654" t="s">
        <v>458</v>
      </c>
      <c r="R1654">
        <v>0</v>
      </c>
      <c r="S1654" t="s">
        <v>2068</v>
      </c>
      <c r="T1654" t="s">
        <v>458</v>
      </c>
      <c r="U1654" t="s">
        <v>460</v>
      </c>
      <c r="V1654" t="s">
        <v>458</v>
      </c>
    </row>
    <row r="1655" spans="1:22" x14ac:dyDescent="0.2">
      <c r="A1655" s="102">
        <v>43430</v>
      </c>
      <c r="B1655" t="s">
        <v>2086</v>
      </c>
      <c r="C1655" t="s">
        <v>2086</v>
      </c>
      <c r="E1655" t="s">
        <v>2065</v>
      </c>
      <c r="F1655">
        <v>3001</v>
      </c>
      <c r="G1655" t="s">
        <v>462</v>
      </c>
      <c r="H1655">
        <v>3</v>
      </c>
      <c r="I1655">
        <v>303</v>
      </c>
      <c r="J1655" t="s">
        <v>2087</v>
      </c>
      <c r="K1655" t="s">
        <v>455</v>
      </c>
      <c r="L1655" s="103">
        <v>397692</v>
      </c>
      <c r="M1655">
        <v>0</v>
      </c>
      <c r="N1655" t="s">
        <v>2276</v>
      </c>
      <c r="O1655" t="s">
        <v>469</v>
      </c>
      <c r="P1655" t="s">
        <v>458</v>
      </c>
      <c r="R1655">
        <v>0</v>
      </c>
      <c r="S1655" t="s">
        <v>2068</v>
      </c>
      <c r="T1655" t="s">
        <v>458</v>
      </c>
      <c r="U1655" t="s">
        <v>460</v>
      </c>
      <c r="V1655" t="s">
        <v>458</v>
      </c>
    </row>
    <row r="1656" spans="1:22" x14ac:dyDescent="0.2">
      <c r="A1656" s="102">
        <v>43431</v>
      </c>
      <c r="B1656" t="s">
        <v>2086</v>
      </c>
      <c r="C1656" t="s">
        <v>2086</v>
      </c>
      <c r="E1656" t="s">
        <v>2065</v>
      </c>
      <c r="F1656">
        <v>3001</v>
      </c>
      <c r="G1656" t="s">
        <v>462</v>
      </c>
      <c r="H1656">
        <v>1</v>
      </c>
      <c r="I1656">
        <v>303</v>
      </c>
      <c r="J1656" t="s">
        <v>2087</v>
      </c>
      <c r="K1656" t="s">
        <v>455</v>
      </c>
      <c r="L1656" s="103">
        <v>397692</v>
      </c>
      <c r="M1656">
        <v>0</v>
      </c>
      <c r="N1656" t="s">
        <v>2277</v>
      </c>
      <c r="O1656" t="s">
        <v>469</v>
      </c>
      <c r="P1656" t="s">
        <v>458</v>
      </c>
      <c r="R1656">
        <v>0</v>
      </c>
      <c r="S1656" t="s">
        <v>2068</v>
      </c>
      <c r="T1656" t="s">
        <v>458</v>
      </c>
      <c r="U1656" t="s">
        <v>460</v>
      </c>
      <c r="V1656" t="s">
        <v>458</v>
      </c>
    </row>
    <row r="1657" spans="1:22" x14ac:dyDescent="0.2">
      <c r="A1657" s="102">
        <v>43432</v>
      </c>
      <c r="B1657" t="s">
        <v>2086</v>
      </c>
      <c r="C1657" t="s">
        <v>2086</v>
      </c>
      <c r="E1657" t="s">
        <v>2065</v>
      </c>
      <c r="F1657">
        <v>1005</v>
      </c>
      <c r="G1657" t="s">
        <v>542</v>
      </c>
      <c r="H1657">
        <v>2</v>
      </c>
      <c r="I1657">
        <v>303</v>
      </c>
      <c r="J1657" t="s">
        <v>2087</v>
      </c>
      <c r="K1657" t="s">
        <v>455</v>
      </c>
      <c r="L1657" s="103">
        <v>372523</v>
      </c>
      <c r="M1657">
        <v>0</v>
      </c>
      <c r="N1657" t="s">
        <v>2278</v>
      </c>
      <c r="O1657" t="s">
        <v>957</v>
      </c>
      <c r="P1657" t="s">
        <v>458</v>
      </c>
      <c r="R1657">
        <v>0</v>
      </c>
      <c r="S1657" t="s">
        <v>2068</v>
      </c>
      <c r="T1657" t="s">
        <v>458</v>
      </c>
      <c r="U1657" t="s">
        <v>460</v>
      </c>
      <c r="V1657" t="s">
        <v>458</v>
      </c>
    </row>
    <row r="1658" spans="1:22" x14ac:dyDescent="0.2">
      <c r="A1658" s="102">
        <v>43432</v>
      </c>
      <c r="B1658" t="s">
        <v>2086</v>
      </c>
      <c r="C1658" t="s">
        <v>2086</v>
      </c>
      <c r="E1658" t="s">
        <v>2065</v>
      </c>
      <c r="F1658">
        <v>3001</v>
      </c>
      <c r="G1658" t="s">
        <v>462</v>
      </c>
      <c r="H1658">
        <v>3</v>
      </c>
      <c r="I1658">
        <v>303</v>
      </c>
      <c r="J1658" t="s">
        <v>2087</v>
      </c>
      <c r="K1658" t="s">
        <v>455</v>
      </c>
      <c r="L1658" s="103">
        <v>397692</v>
      </c>
      <c r="M1658">
        <v>0</v>
      </c>
      <c r="N1658" t="s">
        <v>2279</v>
      </c>
      <c r="O1658" t="s">
        <v>469</v>
      </c>
      <c r="P1658" t="s">
        <v>458</v>
      </c>
      <c r="R1658">
        <v>0</v>
      </c>
      <c r="S1658" t="s">
        <v>2068</v>
      </c>
      <c r="T1658" t="s">
        <v>458</v>
      </c>
      <c r="U1658" t="s">
        <v>460</v>
      </c>
      <c r="V1658" t="s">
        <v>458</v>
      </c>
    </row>
    <row r="1659" spans="1:22" x14ac:dyDescent="0.2">
      <c r="A1659" s="102">
        <v>43433</v>
      </c>
      <c r="B1659" t="s">
        <v>2086</v>
      </c>
      <c r="C1659" t="s">
        <v>2086</v>
      </c>
      <c r="E1659" t="s">
        <v>2065</v>
      </c>
      <c r="F1659">
        <v>3001</v>
      </c>
      <c r="G1659" t="s">
        <v>462</v>
      </c>
      <c r="H1659">
        <v>1</v>
      </c>
      <c r="I1659">
        <v>303</v>
      </c>
      <c r="J1659" t="s">
        <v>2087</v>
      </c>
      <c r="K1659" t="s">
        <v>455</v>
      </c>
      <c r="L1659" s="103">
        <v>397692</v>
      </c>
      <c r="M1659">
        <v>0</v>
      </c>
      <c r="N1659" t="s">
        <v>2280</v>
      </c>
      <c r="O1659" t="s">
        <v>469</v>
      </c>
      <c r="P1659" t="s">
        <v>458</v>
      </c>
      <c r="R1659">
        <v>0</v>
      </c>
      <c r="S1659" t="s">
        <v>2068</v>
      </c>
      <c r="T1659" t="s">
        <v>458</v>
      </c>
      <c r="U1659" t="s">
        <v>460</v>
      </c>
      <c r="V1659" t="s">
        <v>458</v>
      </c>
    </row>
    <row r="1660" spans="1:22" x14ac:dyDescent="0.2">
      <c r="A1660" s="102">
        <v>43434</v>
      </c>
      <c r="B1660" t="s">
        <v>2086</v>
      </c>
      <c r="C1660" t="s">
        <v>2086</v>
      </c>
      <c r="E1660" t="s">
        <v>2065</v>
      </c>
      <c r="F1660">
        <v>3001</v>
      </c>
      <c r="G1660" t="s">
        <v>462</v>
      </c>
      <c r="H1660">
        <v>3</v>
      </c>
      <c r="I1660">
        <v>303</v>
      </c>
      <c r="J1660" t="s">
        <v>2087</v>
      </c>
      <c r="K1660" t="s">
        <v>455</v>
      </c>
      <c r="L1660" s="103">
        <v>397692</v>
      </c>
      <c r="M1660">
        <v>0</v>
      </c>
      <c r="N1660" t="s">
        <v>2281</v>
      </c>
      <c r="O1660" t="s">
        <v>469</v>
      </c>
      <c r="P1660" t="s">
        <v>458</v>
      </c>
      <c r="R1660">
        <v>0</v>
      </c>
      <c r="S1660" t="s">
        <v>2068</v>
      </c>
      <c r="T1660" t="s">
        <v>458</v>
      </c>
      <c r="U1660" t="s">
        <v>460</v>
      </c>
      <c r="V1660" t="s">
        <v>458</v>
      </c>
    </row>
    <row r="1661" spans="1:22" x14ac:dyDescent="0.2">
      <c r="A1661" s="102">
        <v>43437</v>
      </c>
      <c r="B1661" t="s">
        <v>2086</v>
      </c>
      <c r="C1661" t="s">
        <v>2086</v>
      </c>
      <c r="E1661" t="s">
        <v>2065</v>
      </c>
      <c r="F1661">
        <v>3001</v>
      </c>
      <c r="G1661" t="s">
        <v>462</v>
      </c>
      <c r="H1661">
        <v>3</v>
      </c>
      <c r="I1661">
        <v>303</v>
      </c>
      <c r="J1661" t="s">
        <v>2087</v>
      </c>
      <c r="K1661" t="s">
        <v>455</v>
      </c>
      <c r="L1661" s="103">
        <v>377842</v>
      </c>
      <c r="M1661">
        <v>0</v>
      </c>
      <c r="N1661" t="s">
        <v>2282</v>
      </c>
      <c r="O1661" t="s">
        <v>511</v>
      </c>
      <c r="P1661" t="s">
        <v>458</v>
      </c>
      <c r="R1661">
        <v>0</v>
      </c>
      <c r="S1661" t="s">
        <v>2068</v>
      </c>
      <c r="T1661" t="s">
        <v>458</v>
      </c>
      <c r="U1661" t="s">
        <v>460</v>
      </c>
      <c r="V1661" t="s">
        <v>458</v>
      </c>
    </row>
    <row r="1662" spans="1:22" x14ac:dyDescent="0.2">
      <c r="A1662" s="102">
        <v>43439</v>
      </c>
      <c r="B1662" t="s">
        <v>2086</v>
      </c>
      <c r="C1662" t="s">
        <v>2086</v>
      </c>
      <c r="E1662" t="s">
        <v>2065</v>
      </c>
      <c r="F1662">
        <v>3001</v>
      </c>
      <c r="G1662" t="s">
        <v>462</v>
      </c>
      <c r="H1662">
        <v>1</v>
      </c>
      <c r="I1662">
        <v>303</v>
      </c>
      <c r="J1662" t="s">
        <v>2087</v>
      </c>
      <c r="K1662" t="s">
        <v>455</v>
      </c>
      <c r="L1662" s="103">
        <v>377842</v>
      </c>
      <c r="M1662">
        <v>0</v>
      </c>
      <c r="N1662" t="s">
        <v>2283</v>
      </c>
      <c r="O1662" t="s">
        <v>511</v>
      </c>
      <c r="P1662" t="s">
        <v>458</v>
      </c>
      <c r="R1662">
        <v>0</v>
      </c>
      <c r="S1662" t="s">
        <v>2068</v>
      </c>
      <c r="T1662" t="s">
        <v>458</v>
      </c>
      <c r="U1662" t="s">
        <v>460</v>
      </c>
      <c r="V1662" t="s">
        <v>458</v>
      </c>
    </row>
    <row r="1663" spans="1:22" x14ac:dyDescent="0.2">
      <c r="A1663" s="102">
        <v>43440</v>
      </c>
      <c r="B1663" t="s">
        <v>2086</v>
      </c>
      <c r="C1663" t="s">
        <v>2086</v>
      </c>
      <c r="E1663" t="s">
        <v>2065</v>
      </c>
      <c r="F1663">
        <v>3001</v>
      </c>
      <c r="G1663" t="s">
        <v>462</v>
      </c>
      <c r="H1663">
        <v>2</v>
      </c>
      <c r="I1663">
        <v>303</v>
      </c>
      <c r="J1663" t="s">
        <v>2087</v>
      </c>
      <c r="K1663" t="s">
        <v>455</v>
      </c>
      <c r="L1663" s="103">
        <v>377842</v>
      </c>
      <c r="M1663">
        <v>0</v>
      </c>
      <c r="N1663" t="s">
        <v>2284</v>
      </c>
      <c r="O1663" t="s">
        <v>511</v>
      </c>
      <c r="P1663" t="s">
        <v>458</v>
      </c>
      <c r="R1663">
        <v>0</v>
      </c>
      <c r="S1663" t="s">
        <v>2068</v>
      </c>
      <c r="T1663" t="s">
        <v>458</v>
      </c>
      <c r="U1663" t="s">
        <v>460</v>
      </c>
      <c r="V1663" t="s">
        <v>458</v>
      </c>
    </row>
    <row r="1664" spans="1:22" x14ac:dyDescent="0.2">
      <c r="A1664" s="102">
        <v>43441</v>
      </c>
      <c r="B1664" t="s">
        <v>2086</v>
      </c>
      <c r="C1664" t="s">
        <v>2086</v>
      </c>
      <c r="E1664" t="s">
        <v>2065</v>
      </c>
      <c r="F1664">
        <v>3001</v>
      </c>
      <c r="G1664" t="s">
        <v>462</v>
      </c>
      <c r="H1664">
        <v>2</v>
      </c>
      <c r="I1664">
        <v>303</v>
      </c>
      <c r="J1664" t="s">
        <v>2087</v>
      </c>
      <c r="K1664" t="s">
        <v>455</v>
      </c>
      <c r="L1664" s="103">
        <v>377842</v>
      </c>
      <c r="M1664">
        <v>0</v>
      </c>
      <c r="N1664" t="s">
        <v>2285</v>
      </c>
      <c r="O1664" t="s">
        <v>511</v>
      </c>
      <c r="P1664" t="s">
        <v>458</v>
      </c>
      <c r="R1664">
        <v>0</v>
      </c>
      <c r="S1664" t="s">
        <v>2068</v>
      </c>
      <c r="T1664" t="s">
        <v>458</v>
      </c>
      <c r="U1664" t="s">
        <v>460</v>
      </c>
      <c r="V1664" t="s">
        <v>458</v>
      </c>
    </row>
    <row r="1665" spans="1:22" x14ac:dyDescent="0.2">
      <c r="A1665" s="102">
        <v>43444</v>
      </c>
      <c r="B1665" t="s">
        <v>2086</v>
      </c>
      <c r="C1665" t="s">
        <v>2086</v>
      </c>
      <c r="E1665" t="s">
        <v>2065</v>
      </c>
      <c r="F1665">
        <v>1005</v>
      </c>
      <c r="G1665" t="s">
        <v>542</v>
      </c>
      <c r="H1665">
        <v>1</v>
      </c>
      <c r="I1665">
        <v>303</v>
      </c>
      <c r="J1665" t="s">
        <v>2087</v>
      </c>
      <c r="K1665" t="s">
        <v>455</v>
      </c>
      <c r="L1665" s="103">
        <v>398373</v>
      </c>
      <c r="M1665">
        <v>0</v>
      </c>
      <c r="N1665" t="s">
        <v>2286</v>
      </c>
      <c r="O1665" t="s">
        <v>983</v>
      </c>
      <c r="P1665" t="s">
        <v>458</v>
      </c>
      <c r="R1665">
        <v>0</v>
      </c>
      <c r="S1665" t="s">
        <v>2068</v>
      </c>
      <c r="T1665" t="s">
        <v>458</v>
      </c>
      <c r="U1665" t="s">
        <v>460</v>
      </c>
      <c r="V1665" t="s">
        <v>458</v>
      </c>
    </row>
    <row r="1666" spans="1:22" x14ac:dyDescent="0.2">
      <c r="A1666" s="102">
        <v>43444</v>
      </c>
      <c r="B1666" t="s">
        <v>2086</v>
      </c>
      <c r="C1666" t="s">
        <v>2086</v>
      </c>
      <c r="E1666" t="s">
        <v>2065</v>
      </c>
      <c r="F1666">
        <v>3001</v>
      </c>
      <c r="G1666" t="s">
        <v>462</v>
      </c>
      <c r="H1666">
        <v>2</v>
      </c>
      <c r="I1666">
        <v>303</v>
      </c>
      <c r="J1666" t="s">
        <v>2087</v>
      </c>
      <c r="K1666" t="s">
        <v>455</v>
      </c>
      <c r="L1666" s="103">
        <v>377842</v>
      </c>
      <c r="M1666">
        <v>0</v>
      </c>
      <c r="N1666" t="s">
        <v>2287</v>
      </c>
      <c r="O1666" t="s">
        <v>511</v>
      </c>
      <c r="P1666" t="s">
        <v>458</v>
      </c>
      <c r="R1666">
        <v>0</v>
      </c>
      <c r="S1666" t="s">
        <v>2068</v>
      </c>
      <c r="T1666" t="s">
        <v>458</v>
      </c>
      <c r="U1666" t="s">
        <v>460</v>
      </c>
      <c r="V1666" t="s">
        <v>458</v>
      </c>
    </row>
    <row r="1667" spans="1:22" x14ac:dyDescent="0.2">
      <c r="A1667" s="102">
        <v>43445</v>
      </c>
      <c r="B1667" t="s">
        <v>2086</v>
      </c>
      <c r="C1667" t="s">
        <v>2086</v>
      </c>
      <c r="E1667" t="s">
        <v>2065</v>
      </c>
      <c r="F1667">
        <v>3001</v>
      </c>
      <c r="G1667" t="s">
        <v>462</v>
      </c>
      <c r="H1667">
        <v>2</v>
      </c>
      <c r="I1667">
        <v>303</v>
      </c>
      <c r="J1667" t="s">
        <v>2087</v>
      </c>
      <c r="K1667" t="s">
        <v>455</v>
      </c>
      <c r="L1667" s="103">
        <v>377842</v>
      </c>
      <c r="M1667">
        <v>0</v>
      </c>
      <c r="N1667" t="s">
        <v>2288</v>
      </c>
      <c r="O1667" t="s">
        <v>511</v>
      </c>
      <c r="P1667" t="s">
        <v>458</v>
      </c>
      <c r="R1667">
        <v>0</v>
      </c>
      <c r="S1667" t="s">
        <v>2068</v>
      </c>
      <c r="T1667" t="s">
        <v>458</v>
      </c>
      <c r="U1667" t="s">
        <v>460</v>
      </c>
      <c r="V1667" t="s">
        <v>458</v>
      </c>
    </row>
    <row r="1668" spans="1:22" x14ac:dyDescent="0.2">
      <c r="A1668" s="102">
        <v>43446</v>
      </c>
      <c r="B1668" t="s">
        <v>2086</v>
      </c>
      <c r="C1668" t="s">
        <v>2086</v>
      </c>
      <c r="E1668" t="s">
        <v>2065</v>
      </c>
      <c r="F1668">
        <v>3001</v>
      </c>
      <c r="G1668" t="s">
        <v>462</v>
      </c>
      <c r="H1668">
        <v>2</v>
      </c>
      <c r="I1668">
        <v>303</v>
      </c>
      <c r="J1668" t="s">
        <v>2087</v>
      </c>
      <c r="K1668" t="s">
        <v>455</v>
      </c>
      <c r="L1668" s="103">
        <v>377842</v>
      </c>
      <c r="M1668">
        <v>0</v>
      </c>
      <c r="N1668" t="s">
        <v>2289</v>
      </c>
      <c r="O1668" t="s">
        <v>511</v>
      </c>
      <c r="P1668" t="s">
        <v>458</v>
      </c>
      <c r="R1668">
        <v>0</v>
      </c>
      <c r="S1668" t="s">
        <v>2068</v>
      </c>
      <c r="T1668" t="s">
        <v>458</v>
      </c>
      <c r="U1668" t="s">
        <v>460</v>
      </c>
      <c r="V1668" t="s">
        <v>458</v>
      </c>
    </row>
    <row r="1669" spans="1:22" x14ac:dyDescent="0.2">
      <c r="A1669" s="102">
        <v>43447</v>
      </c>
      <c r="B1669" t="s">
        <v>2086</v>
      </c>
      <c r="C1669" t="s">
        <v>2086</v>
      </c>
      <c r="E1669" t="s">
        <v>2065</v>
      </c>
      <c r="F1669">
        <v>3001</v>
      </c>
      <c r="G1669" t="s">
        <v>462</v>
      </c>
      <c r="H1669">
        <v>2</v>
      </c>
      <c r="I1669">
        <v>303</v>
      </c>
      <c r="J1669" t="s">
        <v>2087</v>
      </c>
      <c r="K1669" t="s">
        <v>455</v>
      </c>
      <c r="L1669" s="103">
        <v>377842</v>
      </c>
      <c r="M1669">
        <v>0</v>
      </c>
      <c r="N1669" t="s">
        <v>2290</v>
      </c>
      <c r="O1669" t="s">
        <v>511</v>
      </c>
      <c r="P1669" t="s">
        <v>458</v>
      </c>
      <c r="R1669">
        <v>0</v>
      </c>
      <c r="S1669" t="s">
        <v>2068</v>
      </c>
      <c r="T1669" t="s">
        <v>458</v>
      </c>
      <c r="U1669" t="s">
        <v>460</v>
      </c>
      <c r="V1669" t="s">
        <v>458</v>
      </c>
    </row>
    <row r="1670" spans="1:22" x14ac:dyDescent="0.2">
      <c r="A1670" s="102">
        <v>43448</v>
      </c>
      <c r="B1670" t="s">
        <v>2086</v>
      </c>
      <c r="C1670" t="s">
        <v>2086</v>
      </c>
      <c r="E1670" t="s">
        <v>2065</v>
      </c>
      <c r="F1670">
        <v>3009</v>
      </c>
      <c r="G1670" t="s">
        <v>481</v>
      </c>
      <c r="H1670">
        <v>1</v>
      </c>
      <c r="I1670">
        <v>303</v>
      </c>
      <c r="J1670" t="s">
        <v>2087</v>
      </c>
      <c r="K1670" t="s">
        <v>455</v>
      </c>
      <c r="L1670" s="103">
        <v>197081</v>
      </c>
      <c r="M1670">
        <v>0</v>
      </c>
      <c r="N1670" t="s">
        <v>2291</v>
      </c>
      <c r="O1670" t="s">
        <v>505</v>
      </c>
      <c r="P1670" t="s">
        <v>458</v>
      </c>
      <c r="R1670">
        <v>0</v>
      </c>
      <c r="S1670" t="s">
        <v>2068</v>
      </c>
      <c r="T1670" t="s">
        <v>458</v>
      </c>
      <c r="U1670" t="s">
        <v>460</v>
      </c>
      <c r="V1670" t="s">
        <v>458</v>
      </c>
    </row>
    <row r="1671" spans="1:22" x14ac:dyDescent="0.2">
      <c r="A1671" s="102">
        <v>43448</v>
      </c>
      <c r="B1671" t="s">
        <v>2086</v>
      </c>
      <c r="C1671" t="s">
        <v>2086</v>
      </c>
      <c r="E1671" t="s">
        <v>2065</v>
      </c>
      <c r="F1671">
        <v>3010</v>
      </c>
      <c r="G1671" t="s">
        <v>453</v>
      </c>
      <c r="H1671">
        <v>1</v>
      </c>
      <c r="I1671">
        <v>303</v>
      </c>
      <c r="J1671" t="s">
        <v>2087</v>
      </c>
      <c r="K1671" t="s">
        <v>455</v>
      </c>
      <c r="L1671" s="103">
        <v>197559</v>
      </c>
      <c r="M1671">
        <v>0</v>
      </c>
      <c r="N1671" t="s">
        <v>2292</v>
      </c>
      <c r="O1671" t="s">
        <v>507</v>
      </c>
      <c r="P1671" t="s">
        <v>458</v>
      </c>
      <c r="R1671">
        <v>0</v>
      </c>
      <c r="S1671" t="s">
        <v>2068</v>
      </c>
      <c r="T1671" t="s">
        <v>458</v>
      </c>
      <c r="U1671" t="s">
        <v>460</v>
      </c>
      <c r="V1671" t="s">
        <v>458</v>
      </c>
    </row>
    <row r="1672" spans="1:22" x14ac:dyDescent="0.2">
      <c r="A1672" s="102">
        <v>43448</v>
      </c>
      <c r="B1672" t="s">
        <v>2086</v>
      </c>
      <c r="C1672" t="s">
        <v>2086</v>
      </c>
      <c r="E1672" t="s">
        <v>2065</v>
      </c>
      <c r="F1672">
        <v>1005</v>
      </c>
      <c r="G1672" t="s">
        <v>542</v>
      </c>
      <c r="H1672">
        <v>1</v>
      </c>
      <c r="I1672">
        <v>303</v>
      </c>
      <c r="J1672" t="s">
        <v>2087</v>
      </c>
      <c r="K1672" t="s">
        <v>455</v>
      </c>
      <c r="L1672" s="103">
        <v>398373</v>
      </c>
      <c r="M1672">
        <v>0</v>
      </c>
      <c r="N1672" t="s">
        <v>2293</v>
      </c>
      <c r="O1672" t="s">
        <v>983</v>
      </c>
      <c r="P1672" t="s">
        <v>458</v>
      </c>
      <c r="R1672">
        <v>0</v>
      </c>
      <c r="S1672" t="s">
        <v>2068</v>
      </c>
      <c r="T1672" t="s">
        <v>458</v>
      </c>
      <c r="U1672" t="s">
        <v>460</v>
      </c>
      <c r="V1672" t="s">
        <v>458</v>
      </c>
    </row>
    <row r="1673" spans="1:22" x14ac:dyDescent="0.2">
      <c r="A1673" s="102">
        <v>43448</v>
      </c>
      <c r="B1673" t="s">
        <v>2086</v>
      </c>
      <c r="C1673" t="s">
        <v>2086</v>
      </c>
      <c r="E1673" t="s">
        <v>2065</v>
      </c>
      <c r="F1673">
        <v>3012</v>
      </c>
      <c r="G1673" t="s">
        <v>603</v>
      </c>
      <c r="H1673">
        <v>1</v>
      </c>
      <c r="I1673">
        <v>303</v>
      </c>
      <c r="J1673" t="s">
        <v>2087</v>
      </c>
      <c r="K1673" t="s">
        <v>455</v>
      </c>
      <c r="L1673" s="103">
        <v>186051</v>
      </c>
      <c r="M1673">
        <v>0</v>
      </c>
      <c r="N1673" t="s">
        <v>2294</v>
      </c>
      <c r="O1673" t="s">
        <v>681</v>
      </c>
      <c r="P1673" t="s">
        <v>458</v>
      </c>
      <c r="R1673">
        <v>0</v>
      </c>
      <c r="S1673" t="s">
        <v>2068</v>
      </c>
      <c r="T1673" t="s">
        <v>458</v>
      </c>
      <c r="U1673" t="s">
        <v>460</v>
      </c>
      <c r="V1673" t="s">
        <v>458</v>
      </c>
    </row>
    <row r="1674" spans="1:22" x14ac:dyDescent="0.2">
      <c r="A1674" s="102">
        <v>43448</v>
      </c>
      <c r="B1674" t="s">
        <v>2086</v>
      </c>
      <c r="C1674" t="s">
        <v>2086</v>
      </c>
      <c r="E1674" t="s">
        <v>2065</v>
      </c>
      <c r="F1674">
        <v>3013</v>
      </c>
      <c r="G1674" t="s">
        <v>676</v>
      </c>
      <c r="H1674">
        <v>1</v>
      </c>
      <c r="I1674">
        <v>303</v>
      </c>
      <c r="J1674" t="s">
        <v>2087</v>
      </c>
      <c r="K1674" t="s">
        <v>455</v>
      </c>
      <c r="L1674" s="103">
        <v>175616</v>
      </c>
      <c r="M1674">
        <v>0</v>
      </c>
      <c r="N1674" t="s">
        <v>2295</v>
      </c>
      <c r="O1674" t="s">
        <v>1132</v>
      </c>
      <c r="P1674" t="s">
        <v>458</v>
      </c>
      <c r="R1674">
        <v>0</v>
      </c>
      <c r="S1674" t="s">
        <v>2068</v>
      </c>
      <c r="T1674" t="s">
        <v>458</v>
      </c>
      <c r="U1674" t="s">
        <v>460</v>
      </c>
      <c r="V1674" t="s">
        <v>458</v>
      </c>
    </row>
    <row r="1675" spans="1:22" x14ac:dyDescent="0.2">
      <c r="A1675" s="102">
        <v>43448</v>
      </c>
      <c r="B1675" t="s">
        <v>2086</v>
      </c>
      <c r="C1675" t="s">
        <v>2086</v>
      </c>
      <c r="E1675" t="s">
        <v>2065</v>
      </c>
      <c r="F1675">
        <v>3003</v>
      </c>
      <c r="G1675" t="s">
        <v>474</v>
      </c>
      <c r="H1675">
        <v>1</v>
      </c>
      <c r="I1675">
        <v>303</v>
      </c>
      <c r="J1675" t="s">
        <v>2087</v>
      </c>
      <c r="K1675" t="s">
        <v>455</v>
      </c>
      <c r="L1675" s="103">
        <v>253910</v>
      </c>
      <c r="M1675">
        <v>0</v>
      </c>
      <c r="N1675" t="s">
        <v>2296</v>
      </c>
      <c r="O1675" t="s">
        <v>509</v>
      </c>
      <c r="P1675" t="s">
        <v>458</v>
      </c>
      <c r="R1675">
        <v>0</v>
      </c>
      <c r="S1675" t="s">
        <v>2068</v>
      </c>
      <c r="T1675" t="s">
        <v>458</v>
      </c>
      <c r="U1675" t="s">
        <v>460</v>
      </c>
      <c r="V1675" t="s">
        <v>458</v>
      </c>
    </row>
    <row r="1676" spans="1:22" x14ac:dyDescent="0.2">
      <c r="A1676" s="102">
        <v>43448</v>
      </c>
      <c r="B1676" t="s">
        <v>2086</v>
      </c>
      <c r="C1676" t="s">
        <v>2086</v>
      </c>
      <c r="E1676" t="s">
        <v>2065</v>
      </c>
      <c r="F1676">
        <v>3002</v>
      </c>
      <c r="G1676" t="s">
        <v>731</v>
      </c>
      <c r="H1676">
        <v>6</v>
      </c>
      <c r="I1676">
        <v>303</v>
      </c>
      <c r="J1676" t="s">
        <v>2087</v>
      </c>
      <c r="K1676" t="s">
        <v>455</v>
      </c>
      <c r="L1676" s="103">
        <v>245363</v>
      </c>
      <c r="M1676">
        <v>0</v>
      </c>
      <c r="N1676" t="s">
        <v>2297</v>
      </c>
      <c r="O1676" t="s">
        <v>1139</v>
      </c>
      <c r="P1676" t="s">
        <v>458</v>
      </c>
      <c r="R1676">
        <v>0</v>
      </c>
      <c r="S1676" t="s">
        <v>2068</v>
      </c>
      <c r="T1676" t="s">
        <v>458</v>
      </c>
      <c r="U1676" t="s">
        <v>460</v>
      </c>
      <c r="V1676" t="s">
        <v>458</v>
      </c>
    </row>
    <row r="1677" spans="1:22" x14ac:dyDescent="0.2">
      <c r="A1677" s="102">
        <v>43448</v>
      </c>
      <c r="B1677" t="s">
        <v>2086</v>
      </c>
      <c r="C1677" t="s">
        <v>2086</v>
      </c>
      <c r="E1677" t="s">
        <v>2065</v>
      </c>
      <c r="F1677">
        <v>3001</v>
      </c>
      <c r="G1677" t="s">
        <v>462</v>
      </c>
      <c r="H1677">
        <v>2</v>
      </c>
      <c r="I1677">
        <v>303</v>
      </c>
      <c r="J1677" t="s">
        <v>2087</v>
      </c>
      <c r="K1677" t="s">
        <v>455</v>
      </c>
      <c r="L1677" s="103">
        <v>377842</v>
      </c>
      <c r="M1677">
        <v>0</v>
      </c>
      <c r="N1677" t="s">
        <v>2298</v>
      </c>
      <c r="O1677" t="s">
        <v>511</v>
      </c>
      <c r="P1677" t="s">
        <v>458</v>
      </c>
      <c r="R1677">
        <v>0</v>
      </c>
      <c r="S1677" t="s">
        <v>2068</v>
      </c>
      <c r="T1677" t="s">
        <v>458</v>
      </c>
      <c r="U1677" t="s">
        <v>460</v>
      </c>
      <c r="V1677" t="s">
        <v>458</v>
      </c>
    </row>
    <row r="1678" spans="1:22" x14ac:dyDescent="0.2">
      <c r="A1678" s="102">
        <v>43448</v>
      </c>
      <c r="B1678" t="s">
        <v>2086</v>
      </c>
      <c r="C1678" t="s">
        <v>2086</v>
      </c>
      <c r="E1678" t="s">
        <v>2065</v>
      </c>
      <c r="F1678">
        <v>3007</v>
      </c>
      <c r="G1678" t="s">
        <v>605</v>
      </c>
      <c r="H1678">
        <v>1</v>
      </c>
      <c r="I1678">
        <v>303</v>
      </c>
      <c r="J1678" t="s">
        <v>2087</v>
      </c>
      <c r="K1678" t="s">
        <v>455</v>
      </c>
      <c r="L1678" s="103">
        <v>215124</v>
      </c>
      <c r="M1678">
        <v>0</v>
      </c>
      <c r="N1678" t="s">
        <v>2299</v>
      </c>
      <c r="O1678" t="s">
        <v>1731</v>
      </c>
      <c r="P1678" t="s">
        <v>458</v>
      </c>
      <c r="R1678">
        <v>0</v>
      </c>
      <c r="S1678" t="s">
        <v>2068</v>
      </c>
      <c r="T1678" t="s">
        <v>458</v>
      </c>
      <c r="U1678" t="s">
        <v>460</v>
      </c>
      <c r="V1678" t="s">
        <v>458</v>
      </c>
    </row>
    <row r="1679" spans="1:22" x14ac:dyDescent="0.2">
      <c r="A1679" s="102">
        <v>43448</v>
      </c>
      <c r="B1679" t="s">
        <v>2086</v>
      </c>
      <c r="C1679" t="s">
        <v>2086</v>
      </c>
      <c r="E1679" t="s">
        <v>2065</v>
      </c>
      <c r="F1679">
        <v>3004</v>
      </c>
      <c r="G1679" t="s">
        <v>631</v>
      </c>
      <c r="H1679">
        <v>1</v>
      </c>
      <c r="I1679">
        <v>303</v>
      </c>
      <c r="J1679" t="s">
        <v>2087</v>
      </c>
      <c r="K1679" t="s">
        <v>455</v>
      </c>
      <c r="L1679" s="103">
        <v>226737</v>
      </c>
      <c r="M1679">
        <v>0</v>
      </c>
      <c r="N1679" t="s">
        <v>2300</v>
      </c>
      <c r="O1679" t="s">
        <v>691</v>
      </c>
      <c r="P1679" t="s">
        <v>458</v>
      </c>
      <c r="R1679">
        <v>0</v>
      </c>
      <c r="S1679" t="s">
        <v>2068</v>
      </c>
      <c r="T1679" t="s">
        <v>458</v>
      </c>
      <c r="U1679" t="s">
        <v>460</v>
      </c>
      <c r="V1679" t="s">
        <v>458</v>
      </c>
    </row>
    <row r="1680" spans="1:22" x14ac:dyDescent="0.2">
      <c r="A1680" s="102">
        <v>43448</v>
      </c>
      <c r="B1680" t="s">
        <v>2086</v>
      </c>
      <c r="C1680" t="s">
        <v>2086</v>
      </c>
      <c r="E1680" t="s">
        <v>2065</v>
      </c>
      <c r="F1680">
        <v>3008</v>
      </c>
      <c r="G1680" t="s">
        <v>550</v>
      </c>
      <c r="H1680">
        <v>1</v>
      </c>
      <c r="I1680">
        <v>303</v>
      </c>
      <c r="J1680" t="s">
        <v>2087</v>
      </c>
      <c r="K1680" t="s">
        <v>455</v>
      </c>
      <c r="L1680" s="103">
        <v>226198</v>
      </c>
      <c r="M1680">
        <v>0</v>
      </c>
      <c r="N1680" t="s">
        <v>2301</v>
      </c>
      <c r="O1680" t="s">
        <v>985</v>
      </c>
      <c r="P1680" t="s">
        <v>458</v>
      </c>
      <c r="R1680">
        <v>0</v>
      </c>
      <c r="S1680" t="s">
        <v>2068</v>
      </c>
      <c r="T1680" t="s">
        <v>458</v>
      </c>
      <c r="U1680" t="s">
        <v>460</v>
      </c>
      <c r="V1680" t="s">
        <v>458</v>
      </c>
    </row>
    <row r="1681" spans="1:22" x14ac:dyDescent="0.2">
      <c r="A1681" s="102">
        <v>43448</v>
      </c>
      <c r="B1681" t="s">
        <v>2086</v>
      </c>
      <c r="C1681" t="s">
        <v>2086</v>
      </c>
      <c r="E1681" t="s">
        <v>2065</v>
      </c>
      <c r="F1681">
        <v>3011</v>
      </c>
      <c r="G1681" t="s">
        <v>487</v>
      </c>
      <c r="H1681">
        <v>1</v>
      </c>
      <c r="I1681">
        <v>303</v>
      </c>
      <c r="J1681" t="s">
        <v>2087</v>
      </c>
      <c r="K1681" t="s">
        <v>455</v>
      </c>
      <c r="L1681" s="103">
        <v>191215</v>
      </c>
      <c r="M1681">
        <v>0</v>
      </c>
      <c r="N1681" t="s">
        <v>2302</v>
      </c>
      <c r="O1681" t="s">
        <v>1136</v>
      </c>
      <c r="P1681" t="s">
        <v>458</v>
      </c>
      <c r="R1681">
        <v>0</v>
      </c>
      <c r="S1681" t="s">
        <v>2068</v>
      </c>
      <c r="T1681" t="s">
        <v>458</v>
      </c>
      <c r="U1681" t="s">
        <v>460</v>
      </c>
      <c r="V1681" t="s">
        <v>458</v>
      </c>
    </row>
    <row r="1682" spans="1:22" x14ac:dyDescent="0.2">
      <c r="A1682" s="102">
        <v>43451</v>
      </c>
      <c r="B1682" t="s">
        <v>2086</v>
      </c>
      <c r="C1682" t="s">
        <v>2086</v>
      </c>
      <c r="E1682" t="s">
        <v>2065</v>
      </c>
      <c r="F1682">
        <v>3003</v>
      </c>
      <c r="G1682" t="s">
        <v>474</v>
      </c>
      <c r="H1682">
        <v>8</v>
      </c>
      <c r="I1682">
        <v>303</v>
      </c>
      <c r="J1682" t="s">
        <v>2087</v>
      </c>
      <c r="K1682" t="s">
        <v>455</v>
      </c>
      <c r="L1682" s="103">
        <v>253910</v>
      </c>
      <c r="M1682">
        <v>0</v>
      </c>
      <c r="N1682" t="s">
        <v>2303</v>
      </c>
      <c r="O1682" t="s">
        <v>1991</v>
      </c>
      <c r="P1682" t="s">
        <v>458</v>
      </c>
      <c r="R1682">
        <v>0</v>
      </c>
      <c r="S1682" t="s">
        <v>2068</v>
      </c>
      <c r="T1682" t="s">
        <v>458</v>
      </c>
      <c r="U1682" t="s">
        <v>460</v>
      </c>
      <c r="V1682" t="s">
        <v>458</v>
      </c>
    </row>
    <row r="1683" spans="1:22" x14ac:dyDescent="0.2">
      <c r="A1683" s="102">
        <v>43452</v>
      </c>
      <c r="B1683" t="s">
        <v>2086</v>
      </c>
      <c r="C1683" t="s">
        <v>2086</v>
      </c>
      <c r="E1683" t="s">
        <v>2065</v>
      </c>
      <c r="F1683">
        <v>3001</v>
      </c>
      <c r="G1683" t="s">
        <v>462</v>
      </c>
      <c r="H1683">
        <v>4</v>
      </c>
      <c r="I1683">
        <v>303</v>
      </c>
      <c r="J1683" t="s">
        <v>2087</v>
      </c>
      <c r="K1683" t="s">
        <v>455</v>
      </c>
      <c r="L1683" s="103">
        <v>377842</v>
      </c>
      <c r="M1683">
        <v>0</v>
      </c>
      <c r="N1683" t="s">
        <v>2304</v>
      </c>
      <c r="O1683" t="s">
        <v>1875</v>
      </c>
      <c r="P1683" t="s">
        <v>458</v>
      </c>
      <c r="R1683">
        <v>0</v>
      </c>
      <c r="S1683" t="s">
        <v>2068</v>
      </c>
      <c r="T1683" t="s">
        <v>458</v>
      </c>
      <c r="U1683" t="s">
        <v>460</v>
      </c>
      <c r="V1683" t="s">
        <v>458</v>
      </c>
    </row>
    <row r="1684" spans="1:22" x14ac:dyDescent="0.2">
      <c r="A1684" s="102">
        <v>43452</v>
      </c>
      <c r="B1684" t="s">
        <v>2086</v>
      </c>
      <c r="C1684" t="s">
        <v>2086</v>
      </c>
      <c r="E1684" t="s">
        <v>2065</v>
      </c>
      <c r="F1684">
        <v>3004</v>
      </c>
      <c r="G1684" t="s">
        <v>631</v>
      </c>
      <c r="H1684">
        <v>4</v>
      </c>
      <c r="I1684">
        <v>303</v>
      </c>
      <c r="J1684" t="s">
        <v>2087</v>
      </c>
      <c r="K1684" t="s">
        <v>455</v>
      </c>
      <c r="L1684" s="103">
        <v>226737</v>
      </c>
      <c r="M1684">
        <v>0</v>
      </c>
      <c r="N1684" t="s">
        <v>2305</v>
      </c>
      <c r="O1684" t="s">
        <v>695</v>
      </c>
      <c r="P1684" t="s">
        <v>458</v>
      </c>
      <c r="R1684">
        <v>0</v>
      </c>
      <c r="S1684" t="s">
        <v>2068</v>
      </c>
      <c r="T1684" t="s">
        <v>458</v>
      </c>
      <c r="U1684" t="s">
        <v>460</v>
      </c>
      <c r="V1684" t="s">
        <v>458</v>
      </c>
    </row>
    <row r="1685" spans="1:22" x14ac:dyDescent="0.2">
      <c r="A1685" s="102">
        <v>43452</v>
      </c>
      <c r="B1685" t="s">
        <v>2086</v>
      </c>
      <c r="C1685" t="s">
        <v>2086</v>
      </c>
      <c r="E1685" t="s">
        <v>2065</v>
      </c>
      <c r="F1685">
        <v>3012</v>
      </c>
      <c r="G1685" t="s">
        <v>603</v>
      </c>
      <c r="H1685">
        <v>8</v>
      </c>
      <c r="I1685">
        <v>303</v>
      </c>
      <c r="J1685" t="s">
        <v>2087</v>
      </c>
      <c r="K1685" t="s">
        <v>455</v>
      </c>
      <c r="L1685" s="103">
        <v>186051</v>
      </c>
      <c r="M1685">
        <v>0</v>
      </c>
      <c r="N1685" t="s">
        <v>2306</v>
      </c>
      <c r="O1685" t="s">
        <v>1460</v>
      </c>
      <c r="P1685" t="s">
        <v>458</v>
      </c>
      <c r="R1685">
        <v>0</v>
      </c>
      <c r="S1685" t="s">
        <v>2068</v>
      </c>
      <c r="T1685" t="s">
        <v>458</v>
      </c>
      <c r="U1685" t="s">
        <v>460</v>
      </c>
      <c r="V1685" t="s">
        <v>458</v>
      </c>
    </row>
    <row r="1686" spans="1:22" x14ac:dyDescent="0.2">
      <c r="A1686" s="102">
        <v>43453</v>
      </c>
      <c r="B1686" t="s">
        <v>2086</v>
      </c>
      <c r="C1686" t="s">
        <v>2086</v>
      </c>
      <c r="E1686" t="s">
        <v>2065</v>
      </c>
      <c r="F1686">
        <v>1005</v>
      </c>
      <c r="G1686" t="s">
        <v>542</v>
      </c>
      <c r="H1686">
        <v>1</v>
      </c>
      <c r="I1686">
        <v>303</v>
      </c>
      <c r="J1686" t="s">
        <v>2087</v>
      </c>
      <c r="K1686" t="s">
        <v>455</v>
      </c>
      <c r="L1686" s="103">
        <v>398373</v>
      </c>
      <c r="M1686">
        <v>0</v>
      </c>
      <c r="N1686" t="s">
        <v>2307</v>
      </c>
      <c r="O1686" t="s">
        <v>766</v>
      </c>
      <c r="P1686" t="s">
        <v>458</v>
      </c>
      <c r="R1686">
        <v>0</v>
      </c>
      <c r="S1686" t="s">
        <v>2068</v>
      </c>
      <c r="T1686" t="s">
        <v>458</v>
      </c>
      <c r="U1686" t="s">
        <v>460</v>
      </c>
      <c r="V1686" t="s">
        <v>458</v>
      </c>
    </row>
    <row r="1687" spans="1:22" x14ac:dyDescent="0.2">
      <c r="A1687" s="102">
        <v>43453</v>
      </c>
      <c r="B1687" t="s">
        <v>2086</v>
      </c>
      <c r="C1687" t="s">
        <v>2086</v>
      </c>
      <c r="E1687" t="s">
        <v>2065</v>
      </c>
      <c r="F1687">
        <v>3007</v>
      </c>
      <c r="G1687" t="s">
        <v>605</v>
      </c>
      <c r="H1687">
        <v>1</v>
      </c>
      <c r="I1687">
        <v>303</v>
      </c>
      <c r="J1687" t="s">
        <v>2087</v>
      </c>
      <c r="K1687" t="s">
        <v>455</v>
      </c>
      <c r="L1687" s="103">
        <v>215124</v>
      </c>
      <c r="M1687">
        <v>0</v>
      </c>
      <c r="N1687" t="s">
        <v>2308</v>
      </c>
      <c r="O1687" t="s">
        <v>1357</v>
      </c>
      <c r="P1687" t="s">
        <v>458</v>
      </c>
      <c r="R1687">
        <v>0</v>
      </c>
      <c r="S1687" t="s">
        <v>2068</v>
      </c>
      <c r="T1687" t="s">
        <v>458</v>
      </c>
      <c r="U1687" t="s">
        <v>460</v>
      </c>
      <c r="V1687" t="s">
        <v>458</v>
      </c>
    </row>
    <row r="1688" spans="1:22" x14ac:dyDescent="0.2">
      <c r="A1688" s="102">
        <v>43453</v>
      </c>
      <c r="B1688" t="s">
        <v>2086</v>
      </c>
      <c r="C1688" t="s">
        <v>2086</v>
      </c>
      <c r="E1688" t="s">
        <v>2065</v>
      </c>
      <c r="F1688">
        <v>3010</v>
      </c>
      <c r="G1688" t="s">
        <v>453</v>
      </c>
      <c r="H1688">
        <v>1</v>
      </c>
      <c r="I1688">
        <v>303</v>
      </c>
      <c r="J1688" t="s">
        <v>2087</v>
      </c>
      <c r="K1688" t="s">
        <v>455</v>
      </c>
      <c r="L1688" s="103">
        <v>197559</v>
      </c>
      <c r="M1688">
        <v>0</v>
      </c>
      <c r="N1688" t="s">
        <v>2309</v>
      </c>
      <c r="O1688" t="s">
        <v>1873</v>
      </c>
      <c r="P1688" t="s">
        <v>458</v>
      </c>
      <c r="R1688">
        <v>0</v>
      </c>
      <c r="S1688" t="s">
        <v>2068</v>
      </c>
      <c r="T1688" t="s">
        <v>458</v>
      </c>
      <c r="U1688" t="s">
        <v>460</v>
      </c>
      <c r="V1688" t="s">
        <v>458</v>
      </c>
    </row>
    <row r="1689" spans="1:22" x14ac:dyDescent="0.2">
      <c r="A1689" s="102">
        <v>43453</v>
      </c>
      <c r="B1689" t="s">
        <v>2086</v>
      </c>
      <c r="C1689" t="s">
        <v>2086</v>
      </c>
      <c r="E1689" t="s">
        <v>2065</v>
      </c>
      <c r="F1689">
        <v>3001</v>
      </c>
      <c r="G1689" t="s">
        <v>462</v>
      </c>
      <c r="H1689">
        <v>6</v>
      </c>
      <c r="I1689">
        <v>303</v>
      </c>
      <c r="J1689" t="s">
        <v>2087</v>
      </c>
      <c r="K1689" t="s">
        <v>455</v>
      </c>
      <c r="L1689" s="103">
        <v>377842</v>
      </c>
      <c r="M1689">
        <v>0</v>
      </c>
      <c r="N1689" t="s">
        <v>2310</v>
      </c>
      <c r="O1689" t="s">
        <v>1875</v>
      </c>
      <c r="P1689" t="s">
        <v>458</v>
      </c>
      <c r="R1689">
        <v>0</v>
      </c>
      <c r="S1689" t="s">
        <v>2068</v>
      </c>
      <c r="T1689" t="s">
        <v>458</v>
      </c>
      <c r="U1689" t="s">
        <v>460</v>
      </c>
      <c r="V1689" t="s">
        <v>458</v>
      </c>
    </row>
    <row r="1690" spans="1:22" x14ac:dyDescent="0.2">
      <c r="A1690" s="102">
        <v>43453</v>
      </c>
      <c r="B1690" t="s">
        <v>2086</v>
      </c>
      <c r="C1690" t="s">
        <v>2086</v>
      </c>
      <c r="E1690" t="s">
        <v>2065</v>
      </c>
      <c r="F1690">
        <v>3009</v>
      </c>
      <c r="G1690" t="s">
        <v>481</v>
      </c>
      <c r="H1690">
        <v>1</v>
      </c>
      <c r="I1690">
        <v>303</v>
      </c>
      <c r="J1690" t="s">
        <v>2087</v>
      </c>
      <c r="K1690" t="s">
        <v>455</v>
      </c>
      <c r="L1690" s="103">
        <v>197081</v>
      </c>
      <c r="M1690">
        <v>0</v>
      </c>
      <c r="N1690" t="s">
        <v>2311</v>
      </c>
      <c r="O1690" t="s">
        <v>1877</v>
      </c>
      <c r="P1690" t="s">
        <v>458</v>
      </c>
      <c r="R1690">
        <v>0</v>
      </c>
      <c r="S1690" t="s">
        <v>2068</v>
      </c>
      <c r="T1690" t="s">
        <v>458</v>
      </c>
      <c r="U1690" t="s">
        <v>460</v>
      </c>
      <c r="V1690" t="s">
        <v>458</v>
      </c>
    </row>
    <row r="1691" spans="1:22" x14ac:dyDescent="0.2">
      <c r="A1691" s="102">
        <v>43453</v>
      </c>
      <c r="B1691" t="s">
        <v>2086</v>
      </c>
      <c r="C1691" t="s">
        <v>2086</v>
      </c>
      <c r="E1691" t="s">
        <v>2065</v>
      </c>
      <c r="F1691">
        <v>3004</v>
      </c>
      <c r="G1691" t="s">
        <v>631</v>
      </c>
      <c r="H1691">
        <v>1</v>
      </c>
      <c r="I1691">
        <v>303</v>
      </c>
      <c r="J1691" t="s">
        <v>2087</v>
      </c>
      <c r="K1691" t="s">
        <v>455</v>
      </c>
      <c r="L1691" s="103">
        <v>226737</v>
      </c>
      <c r="M1691">
        <v>0</v>
      </c>
      <c r="N1691" t="s">
        <v>2312</v>
      </c>
      <c r="O1691" t="s">
        <v>695</v>
      </c>
      <c r="P1691" t="s">
        <v>458</v>
      </c>
      <c r="R1691">
        <v>0</v>
      </c>
      <c r="S1691" t="s">
        <v>2068</v>
      </c>
      <c r="T1691" t="s">
        <v>458</v>
      </c>
      <c r="U1691" t="s">
        <v>460</v>
      </c>
      <c r="V1691" t="s">
        <v>458</v>
      </c>
    </row>
    <row r="1692" spans="1:22" x14ac:dyDescent="0.2">
      <c r="A1692" s="102">
        <v>43453</v>
      </c>
      <c r="B1692" t="s">
        <v>2086</v>
      </c>
      <c r="C1692" t="s">
        <v>2086</v>
      </c>
      <c r="E1692" t="s">
        <v>2065</v>
      </c>
      <c r="F1692">
        <v>3011</v>
      </c>
      <c r="G1692" t="s">
        <v>487</v>
      </c>
      <c r="H1692">
        <v>1</v>
      </c>
      <c r="I1692">
        <v>303</v>
      </c>
      <c r="J1692" t="s">
        <v>2087</v>
      </c>
      <c r="K1692" t="s">
        <v>455</v>
      </c>
      <c r="L1692" s="103">
        <v>191215</v>
      </c>
      <c r="M1692">
        <v>0</v>
      </c>
      <c r="N1692" t="s">
        <v>2313</v>
      </c>
      <c r="O1692" t="s">
        <v>1882</v>
      </c>
      <c r="P1692" t="s">
        <v>458</v>
      </c>
      <c r="R1692">
        <v>0</v>
      </c>
      <c r="S1692" t="s">
        <v>2068</v>
      </c>
      <c r="T1692" t="s">
        <v>458</v>
      </c>
      <c r="U1692" t="s">
        <v>460</v>
      </c>
      <c r="V1692" t="s">
        <v>458</v>
      </c>
    </row>
    <row r="1693" spans="1:22" x14ac:dyDescent="0.2">
      <c r="A1693" s="102">
        <v>43453</v>
      </c>
      <c r="B1693" t="s">
        <v>2086</v>
      </c>
      <c r="C1693" t="s">
        <v>2086</v>
      </c>
      <c r="E1693" t="s">
        <v>2065</v>
      </c>
      <c r="F1693">
        <v>3003</v>
      </c>
      <c r="G1693" t="s">
        <v>474</v>
      </c>
      <c r="H1693">
        <v>1</v>
      </c>
      <c r="I1693">
        <v>303</v>
      </c>
      <c r="J1693" t="s">
        <v>2087</v>
      </c>
      <c r="K1693" t="s">
        <v>455</v>
      </c>
      <c r="L1693" s="103">
        <v>253910</v>
      </c>
      <c r="M1693">
        <v>0</v>
      </c>
      <c r="N1693" t="s">
        <v>2314</v>
      </c>
      <c r="O1693" t="s">
        <v>1991</v>
      </c>
      <c r="P1693" t="s">
        <v>458</v>
      </c>
      <c r="R1693">
        <v>0</v>
      </c>
      <c r="S1693" t="s">
        <v>2068</v>
      </c>
      <c r="T1693" t="s">
        <v>458</v>
      </c>
      <c r="U1693" t="s">
        <v>460</v>
      </c>
      <c r="V1693" t="s">
        <v>458</v>
      </c>
    </row>
    <row r="1694" spans="1:22" x14ac:dyDescent="0.2">
      <c r="A1694" s="102">
        <v>43454</v>
      </c>
      <c r="B1694" t="s">
        <v>2086</v>
      </c>
      <c r="C1694" t="s">
        <v>2086</v>
      </c>
      <c r="E1694" t="s">
        <v>2065</v>
      </c>
      <c r="F1694">
        <v>3013</v>
      </c>
      <c r="G1694" t="s">
        <v>676</v>
      </c>
      <c r="H1694">
        <v>6</v>
      </c>
      <c r="I1694">
        <v>303</v>
      </c>
      <c r="J1694" t="s">
        <v>2087</v>
      </c>
      <c r="K1694" t="s">
        <v>455</v>
      </c>
      <c r="L1694" s="103">
        <v>175616</v>
      </c>
      <c r="M1694">
        <v>0</v>
      </c>
      <c r="N1694" t="s">
        <v>2315</v>
      </c>
      <c r="O1694" t="s">
        <v>1469</v>
      </c>
      <c r="P1694" t="s">
        <v>458</v>
      </c>
      <c r="R1694">
        <v>0</v>
      </c>
      <c r="S1694" t="s">
        <v>2068</v>
      </c>
      <c r="T1694" t="s">
        <v>458</v>
      </c>
      <c r="U1694" t="s">
        <v>460</v>
      </c>
      <c r="V1694" t="s">
        <v>458</v>
      </c>
    </row>
    <row r="1695" spans="1:22" x14ac:dyDescent="0.2">
      <c r="A1695" s="102">
        <v>43455</v>
      </c>
      <c r="B1695" t="s">
        <v>2086</v>
      </c>
      <c r="C1695" t="s">
        <v>2086</v>
      </c>
      <c r="E1695" t="s">
        <v>2065</v>
      </c>
      <c r="F1695">
        <v>1005</v>
      </c>
      <c r="G1695" t="s">
        <v>542</v>
      </c>
      <c r="H1695">
        <v>8</v>
      </c>
      <c r="I1695">
        <v>303</v>
      </c>
      <c r="J1695" t="s">
        <v>2087</v>
      </c>
      <c r="K1695" t="s">
        <v>455</v>
      </c>
      <c r="L1695" s="103">
        <v>398373</v>
      </c>
      <c r="M1695">
        <v>0</v>
      </c>
      <c r="N1695" t="s">
        <v>2316</v>
      </c>
      <c r="O1695" t="s">
        <v>766</v>
      </c>
      <c r="P1695" t="s">
        <v>458</v>
      </c>
      <c r="R1695">
        <v>0</v>
      </c>
      <c r="S1695" t="s">
        <v>2068</v>
      </c>
      <c r="T1695" t="s">
        <v>458</v>
      </c>
      <c r="U1695" t="s">
        <v>460</v>
      </c>
      <c r="V1695" t="s">
        <v>458</v>
      </c>
    </row>
    <row r="1696" spans="1:22" x14ac:dyDescent="0.2">
      <c r="A1696" s="102">
        <v>43455</v>
      </c>
      <c r="B1696" t="s">
        <v>2086</v>
      </c>
      <c r="C1696" t="s">
        <v>2086</v>
      </c>
      <c r="E1696" t="s">
        <v>2065</v>
      </c>
      <c r="F1696">
        <v>3007</v>
      </c>
      <c r="G1696" t="s">
        <v>605</v>
      </c>
      <c r="H1696">
        <v>4</v>
      </c>
      <c r="I1696">
        <v>303</v>
      </c>
      <c r="J1696" t="s">
        <v>2087</v>
      </c>
      <c r="K1696" t="s">
        <v>455</v>
      </c>
      <c r="L1696" s="103">
        <v>215124</v>
      </c>
      <c r="M1696">
        <v>0</v>
      </c>
      <c r="N1696" t="s">
        <v>2317</v>
      </c>
      <c r="O1696" t="s">
        <v>1357</v>
      </c>
      <c r="P1696" t="s">
        <v>458</v>
      </c>
      <c r="R1696">
        <v>0</v>
      </c>
      <c r="S1696" t="s">
        <v>2068</v>
      </c>
      <c r="T1696" t="s">
        <v>458</v>
      </c>
      <c r="U1696" t="s">
        <v>460</v>
      </c>
      <c r="V1696" t="s">
        <v>458</v>
      </c>
    </row>
    <row r="1697" spans="1:22" x14ac:dyDescent="0.2">
      <c r="A1697" s="102">
        <v>43455</v>
      </c>
      <c r="B1697" t="s">
        <v>2086</v>
      </c>
      <c r="C1697" t="s">
        <v>2086</v>
      </c>
      <c r="E1697" t="s">
        <v>2065</v>
      </c>
      <c r="F1697">
        <v>3002</v>
      </c>
      <c r="G1697" t="s">
        <v>731</v>
      </c>
      <c r="H1697">
        <v>5</v>
      </c>
      <c r="I1697">
        <v>303</v>
      </c>
      <c r="J1697" t="s">
        <v>2087</v>
      </c>
      <c r="K1697" t="s">
        <v>455</v>
      </c>
      <c r="L1697" s="103">
        <v>245363</v>
      </c>
      <c r="M1697">
        <v>0</v>
      </c>
      <c r="N1697" t="s">
        <v>2318</v>
      </c>
      <c r="O1697" t="s">
        <v>1988</v>
      </c>
      <c r="P1697" t="s">
        <v>458</v>
      </c>
      <c r="R1697">
        <v>0</v>
      </c>
      <c r="S1697" t="s">
        <v>2068</v>
      </c>
      <c r="T1697" t="s">
        <v>458</v>
      </c>
      <c r="U1697" t="s">
        <v>460</v>
      </c>
      <c r="V1697" t="s">
        <v>458</v>
      </c>
    </row>
    <row r="1698" spans="1:22" x14ac:dyDescent="0.2">
      <c r="A1698" s="102">
        <v>43455</v>
      </c>
      <c r="B1698" t="s">
        <v>2086</v>
      </c>
      <c r="C1698" t="s">
        <v>2086</v>
      </c>
      <c r="E1698" t="s">
        <v>2065</v>
      </c>
      <c r="F1698">
        <v>3004</v>
      </c>
      <c r="G1698" t="s">
        <v>631</v>
      </c>
      <c r="H1698">
        <v>8</v>
      </c>
      <c r="I1698">
        <v>303</v>
      </c>
      <c r="J1698" t="s">
        <v>2087</v>
      </c>
      <c r="K1698" t="s">
        <v>455</v>
      </c>
      <c r="L1698" s="103">
        <v>226737</v>
      </c>
      <c r="M1698">
        <v>0</v>
      </c>
      <c r="N1698" t="s">
        <v>2319</v>
      </c>
      <c r="O1698" t="s">
        <v>695</v>
      </c>
      <c r="P1698" t="s">
        <v>458</v>
      </c>
      <c r="R1698">
        <v>0</v>
      </c>
      <c r="S1698" t="s">
        <v>2068</v>
      </c>
      <c r="T1698" t="s">
        <v>458</v>
      </c>
      <c r="U1698" t="s">
        <v>460</v>
      </c>
      <c r="V1698" t="s">
        <v>458</v>
      </c>
    </row>
    <row r="1699" spans="1:22" x14ac:dyDescent="0.2">
      <c r="A1699" s="102">
        <v>43455</v>
      </c>
      <c r="B1699" t="s">
        <v>2086</v>
      </c>
      <c r="C1699" t="s">
        <v>2086</v>
      </c>
      <c r="E1699" t="s">
        <v>2065</v>
      </c>
      <c r="F1699">
        <v>3013</v>
      </c>
      <c r="G1699" t="s">
        <v>676</v>
      </c>
      <c r="H1699">
        <v>8</v>
      </c>
      <c r="I1699">
        <v>303</v>
      </c>
      <c r="J1699" t="s">
        <v>2087</v>
      </c>
      <c r="K1699" t="s">
        <v>455</v>
      </c>
      <c r="L1699" s="103">
        <v>175616</v>
      </c>
      <c r="M1699">
        <v>0</v>
      </c>
      <c r="N1699" t="s">
        <v>2320</v>
      </c>
      <c r="O1699" t="s">
        <v>1469</v>
      </c>
      <c r="P1699" t="s">
        <v>458</v>
      </c>
      <c r="R1699">
        <v>0</v>
      </c>
      <c r="S1699" t="s">
        <v>2068</v>
      </c>
      <c r="T1699" t="s">
        <v>458</v>
      </c>
      <c r="U1699" t="s">
        <v>460</v>
      </c>
      <c r="V1699" t="s">
        <v>458</v>
      </c>
    </row>
    <row r="1700" spans="1:22" x14ac:dyDescent="0.2">
      <c r="A1700" s="102">
        <v>43455</v>
      </c>
      <c r="B1700" t="s">
        <v>2086</v>
      </c>
      <c r="C1700" t="s">
        <v>2086</v>
      </c>
      <c r="E1700" t="s">
        <v>2065</v>
      </c>
      <c r="F1700">
        <v>3003</v>
      </c>
      <c r="G1700" t="s">
        <v>474</v>
      </c>
      <c r="H1700">
        <v>8</v>
      </c>
      <c r="I1700">
        <v>303</v>
      </c>
      <c r="J1700" t="s">
        <v>2087</v>
      </c>
      <c r="K1700" t="s">
        <v>455</v>
      </c>
      <c r="L1700" s="103">
        <v>253910</v>
      </c>
      <c r="M1700">
        <v>0</v>
      </c>
      <c r="N1700" t="s">
        <v>2321</v>
      </c>
      <c r="O1700" t="s">
        <v>1991</v>
      </c>
      <c r="P1700" t="s">
        <v>458</v>
      </c>
      <c r="R1700">
        <v>0</v>
      </c>
      <c r="S1700" t="s">
        <v>2068</v>
      </c>
      <c r="T1700" t="s">
        <v>458</v>
      </c>
      <c r="U1700" t="s">
        <v>460</v>
      </c>
      <c r="V1700" t="s">
        <v>458</v>
      </c>
    </row>
    <row r="1701" spans="1:22" x14ac:dyDescent="0.2">
      <c r="A1701" s="102">
        <v>43458</v>
      </c>
      <c r="B1701" t="s">
        <v>2086</v>
      </c>
      <c r="C1701" t="s">
        <v>2086</v>
      </c>
      <c r="E1701" t="s">
        <v>2065</v>
      </c>
      <c r="F1701">
        <v>3007</v>
      </c>
      <c r="G1701" t="s">
        <v>605</v>
      </c>
      <c r="H1701">
        <v>8</v>
      </c>
      <c r="I1701">
        <v>303</v>
      </c>
      <c r="J1701" t="s">
        <v>2087</v>
      </c>
      <c r="K1701" t="s">
        <v>455</v>
      </c>
      <c r="L1701" s="103">
        <v>215124</v>
      </c>
      <c r="M1701">
        <v>0</v>
      </c>
      <c r="N1701" t="s">
        <v>2322</v>
      </c>
      <c r="O1701" t="s">
        <v>1357</v>
      </c>
      <c r="P1701" t="s">
        <v>458</v>
      </c>
      <c r="R1701">
        <v>0</v>
      </c>
      <c r="S1701" t="s">
        <v>2068</v>
      </c>
      <c r="T1701" t="s">
        <v>458</v>
      </c>
      <c r="U1701" t="s">
        <v>460</v>
      </c>
      <c r="V1701" t="s">
        <v>458</v>
      </c>
    </row>
    <row r="1702" spans="1:22" x14ac:dyDescent="0.2">
      <c r="A1702" s="102">
        <v>43458</v>
      </c>
      <c r="B1702" t="s">
        <v>2086</v>
      </c>
      <c r="C1702" t="s">
        <v>2086</v>
      </c>
      <c r="E1702" t="s">
        <v>2065</v>
      </c>
      <c r="F1702">
        <v>3001</v>
      </c>
      <c r="G1702" t="s">
        <v>462</v>
      </c>
      <c r="H1702">
        <v>4</v>
      </c>
      <c r="I1702">
        <v>303</v>
      </c>
      <c r="J1702" t="s">
        <v>2087</v>
      </c>
      <c r="K1702" t="s">
        <v>455</v>
      </c>
      <c r="L1702" s="103">
        <v>377842</v>
      </c>
      <c r="M1702">
        <v>0</v>
      </c>
      <c r="N1702" t="s">
        <v>2323</v>
      </c>
      <c r="O1702" t="s">
        <v>1875</v>
      </c>
      <c r="P1702" t="s">
        <v>458</v>
      </c>
      <c r="R1702">
        <v>0</v>
      </c>
      <c r="S1702" t="s">
        <v>2068</v>
      </c>
      <c r="T1702" t="s">
        <v>458</v>
      </c>
      <c r="U1702" t="s">
        <v>460</v>
      </c>
      <c r="V1702" t="s">
        <v>458</v>
      </c>
    </row>
    <row r="1703" spans="1:22" x14ac:dyDescent="0.2">
      <c r="A1703" s="102">
        <v>43458</v>
      </c>
      <c r="B1703" t="s">
        <v>2086</v>
      </c>
      <c r="C1703" t="s">
        <v>2086</v>
      </c>
      <c r="E1703" t="s">
        <v>2065</v>
      </c>
      <c r="F1703">
        <v>3002</v>
      </c>
      <c r="G1703" t="s">
        <v>731</v>
      </c>
      <c r="H1703">
        <v>8</v>
      </c>
      <c r="I1703">
        <v>303</v>
      </c>
      <c r="J1703" t="s">
        <v>2087</v>
      </c>
      <c r="K1703" t="s">
        <v>455</v>
      </c>
      <c r="L1703" s="103">
        <v>245363</v>
      </c>
      <c r="M1703">
        <v>0</v>
      </c>
      <c r="N1703" t="s">
        <v>2324</v>
      </c>
      <c r="O1703" t="s">
        <v>1988</v>
      </c>
      <c r="P1703" t="s">
        <v>458</v>
      </c>
      <c r="R1703">
        <v>0</v>
      </c>
      <c r="S1703" t="s">
        <v>2068</v>
      </c>
      <c r="T1703" t="s">
        <v>458</v>
      </c>
      <c r="U1703" t="s">
        <v>460</v>
      </c>
      <c r="V1703" t="s">
        <v>458</v>
      </c>
    </row>
    <row r="1704" spans="1:22" x14ac:dyDescent="0.2">
      <c r="A1704" s="102">
        <v>43458</v>
      </c>
      <c r="B1704" t="s">
        <v>2086</v>
      </c>
      <c r="C1704" t="s">
        <v>2086</v>
      </c>
      <c r="E1704" t="s">
        <v>2065</v>
      </c>
      <c r="F1704">
        <v>3004</v>
      </c>
      <c r="G1704" t="s">
        <v>631</v>
      </c>
      <c r="H1704">
        <v>8</v>
      </c>
      <c r="I1704">
        <v>303</v>
      </c>
      <c r="J1704" t="s">
        <v>2087</v>
      </c>
      <c r="K1704" t="s">
        <v>455</v>
      </c>
      <c r="L1704" s="103">
        <v>226737</v>
      </c>
      <c r="M1704">
        <v>0</v>
      </c>
      <c r="N1704" t="s">
        <v>2325</v>
      </c>
      <c r="O1704" t="s">
        <v>695</v>
      </c>
      <c r="P1704" t="s">
        <v>458</v>
      </c>
      <c r="R1704">
        <v>0</v>
      </c>
      <c r="S1704" t="s">
        <v>2068</v>
      </c>
      <c r="T1704" t="s">
        <v>458</v>
      </c>
      <c r="U1704" t="s">
        <v>460</v>
      </c>
      <c r="V1704" t="s">
        <v>458</v>
      </c>
    </row>
    <row r="1705" spans="1:22" x14ac:dyDescent="0.2">
      <c r="A1705" s="102">
        <v>43458</v>
      </c>
      <c r="B1705" t="s">
        <v>2086</v>
      </c>
      <c r="C1705" t="s">
        <v>2086</v>
      </c>
      <c r="E1705" t="s">
        <v>2065</v>
      </c>
      <c r="F1705">
        <v>3011</v>
      </c>
      <c r="G1705" t="s">
        <v>487</v>
      </c>
      <c r="H1705">
        <v>8</v>
      </c>
      <c r="I1705">
        <v>303</v>
      </c>
      <c r="J1705" t="s">
        <v>2087</v>
      </c>
      <c r="K1705" t="s">
        <v>455</v>
      </c>
      <c r="L1705" s="103">
        <v>191215</v>
      </c>
      <c r="M1705">
        <v>0</v>
      </c>
      <c r="N1705" t="s">
        <v>2326</v>
      </c>
      <c r="O1705" t="s">
        <v>1882</v>
      </c>
      <c r="P1705" t="s">
        <v>458</v>
      </c>
      <c r="R1705">
        <v>0</v>
      </c>
      <c r="S1705" t="s">
        <v>2068</v>
      </c>
      <c r="T1705" t="s">
        <v>458</v>
      </c>
      <c r="U1705" t="s">
        <v>460</v>
      </c>
      <c r="V1705" t="s">
        <v>458</v>
      </c>
    </row>
    <row r="1706" spans="1:22" x14ac:dyDescent="0.2">
      <c r="A1706" s="102">
        <v>43458</v>
      </c>
      <c r="B1706" t="s">
        <v>2086</v>
      </c>
      <c r="C1706" t="s">
        <v>2086</v>
      </c>
      <c r="E1706" t="s">
        <v>2065</v>
      </c>
      <c r="F1706">
        <v>3003</v>
      </c>
      <c r="G1706" t="s">
        <v>474</v>
      </c>
      <c r="H1706">
        <v>8</v>
      </c>
      <c r="I1706">
        <v>303</v>
      </c>
      <c r="J1706" t="s">
        <v>2087</v>
      </c>
      <c r="K1706" t="s">
        <v>455</v>
      </c>
      <c r="L1706" s="103">
        <v>253910</v>
      </c>
      <c r="M1706">
        <v>0</v>
      </c>
      <c r="N1706" t="s">
        <v>2327</v>
      </c>
      <c r="O1706" t="s">
        <v>1991</v>
      </c>
      <c r="P1706" t="s">
        <v>458</v>
      </c>
      <c r="R1706">
        <v>0</v>
      </c>
      <c r="S1706" t="s">
        <v>2068</v>
      </c>
      <c r="T1706" t="s">
        <v>458</v>
      </c>
      <c r="U1706" t="s">
        <v>460</v>
      </c>
      <c r="V1706" t="s">
        <v>458</v>
      </c>
    </row>
    <row r="1707" spans="1:22" x14ac:dyDescent="0.2">
      <c r="A1707" s="102">
        <v>43101</v>
      </c>
      <c r="B1707" t="s">
        <v>2328</v>
      </c>
      <c r="C1707" t="s">
        <v>2328</v>
      </c>
      <c r="E1707" t="s">
        <v>2065</v>
      </c>
      <c r="F1707">
        <v>3012</v>
      </c>
      <c r="G1707" t="s">
        <v>603</v>
      </c>
      <c r="H1707">
        <v>8</v>
      </c>
      <c r="I1707">
        <v>304</v>
      </c>
      <c r="J1707" t="s">
        <v>2329</v>
      </c>
      <c r="K1707" t="s">
        <v>455</v>
      </c>
      <c r="L1707" s="103">
        <v>109895</v>
      </c>
      <c r="M1707">
        <v>0</v>
      </c>
      <c r="N1707" t="s">
        <v>2330</v>
      </c>
      <c r="O1707" t="s">
        <v>545</v>
      </c>
      <c r="P1707" t="s">
        <v>458</v>
      </c>
      <c r="R1707">
        <v>0</v>
      </c>
      <c r="S1707" t="s">
        <v>2068</v>
      </c>
      <c r="T1707" t="s">
        <v>458</v>
      </c>
      <c r="U1707" t="s">
        <v>460</v>
      </c>
      <c r="V1707" t="s">
        <v>458</v>
      </c>
    </row>
    <row r="1708" spans="1:22" x14ac:dyDescent="0.2">
      <c r="A1708" s="102">
        <v>43101</v>
      </c>
      <c r="B1708" t="s">
        <v>2328</v>
      </c>
      <c r="C1708" t="s">
        <v>2328</v>
      </c>
      <c r="E1708" t="s">
        <v>2065</v>
      </c>
      <c r="F1708">
        <v>3001</v>
      </c>
      <c r="G1708" t="s">
        <v>462</v>
      </c>
      <c r="H1708">
        <v>8</v>
      </c>
      <c r="I1708">
        <v>304</v>
      </c>
      <c r="J1708" t="s">
        <v>2329</v>
      </c>
      <c r="K1708" t="s">
        <v>455</v>
      </c>
      <c r="L1708" s="103">
        <v>308303</v>
      </c>
      <c r="M1708">
        <v>0</v>
      </c>
      <c r="N1708" t="s">
        <v>2331</v>
      </c>
      <c r="O1708" t="s">
        <v>545</v>
      </c>
      <c r="P1708" t="s">
        <v>458</v>
      </c>
      <c r="R1708">
        <v>0</v>
      </c>
      <c r="S1708" t="s">
        <v>2068</v>
      </c>
      <c r="T1708" t="s">
        <v>458</v>
      </c>
      <c r="U1708" t="s">
        <v>460</v>
      </c>
      <c r="V1708" t="s">
        <v>458</v>
      </c>
    </row>
    <row r="1709" spans="1:22" x14ac:dyDescent="0.2">
      <c r="A1709" s="102">
        <v>43101</v>
      </c>
      <c r="B1709" t="s">
        <v>2328</v>
      </c>
      <c r="C1709" t="s">
        <v>2328</v>
      </c>
      <c r="E1709" t="s">
        <v>2065</v>
      </c>
      <c r="F1709">
        <v>3002</v>
      </c>
      <c r="G1709" t="s">
        <v>731</v>
      </c>
      <c r="H1709">
        <v>8</v>
      </c>
      <c r="I1709">
        <v>304</v>
      </c>
      <c r="J1709" t="s">
        <v>2329</v>
      </c>
      <c r="K1709" t="s">
        <v>455</v>
      </c>
      <c r="L1709" s="103">
        <v>169207</v>
      </c>
      <c r="M1709">
        <v>0</v>
      </c>
      <c r="N1709" t="s">
        <v>2332</v>
      </c>
      <c r="O1709" t="s">
        <v>545</v>
      </c>
      <c r="P1709" t="s">
        <v>458</v>
      </c>
      <c r="R1709">
        <v>0</v>
      </c>
      <c r="S1709" t="s">
        <v>2068</v>
      </c>
      <c r="T1709" t="s">
        <v>458</v>
      </c>
      <c r="U1709" t="s">
        <v>460</v>
      </c>
      <c r="V1709" t="s">
        <v>458</v>
      </c>
    </row>
    <row r="1710" spans="1:22" x14ac:dyDescent="0.2">
      <c r="A1710" s="102">
        <v>43101</v>
      </c>
      <c r="B1710" t="s">
        <v>2328</v>
      </c>
      <c r="C1710" t="s">
        <v>2328</v>
      </c>
      <c r="E1710" t="s">
        <v>2065</v>
      </c>
      <c r="F1710">
        <v>3003</v>
      </c>
      <c r="G1710" t="s">
        <v>474</v>
      </c>
      <c r="H1710">
        <v>8</v>
      </c>
      <c r="I1710">
        <v>304</v>
      </c>
      <c r="J1710" t="s">
        <v>2329</v>
      </c>
      <c r="K1710" t="s">
        <v>455</v>
      </c>
      <c r="L1710" s="103">
        <v>177755</v>
      </c>
      <c r="M1710">
        <v>0</v>
      </c>
      <c r="N1710" t="s">
        <v>2333</v>
      </c>
      <c r="O1710" t="s">
        <v>545</v>
      </c>
      <c r="P1710" t="s">
        <v>458</v>
      </c>
      <c r="R1710">
        <v>0</v>
      </c>
      <c r="S1710" t="s">
        <v>2068</v>
      </c>
      <c r="T1710" t="s">
        <v>458</v>
      </c>
      <c r="U1710" t="s">
        <v>460</v>
      </c>
      <c r="V1710" t="s">
        <v>458</v>
      </c>
    </row>
    <row r="1711" spans="1:22" x14ac:dyDescent="0.2">
      <c r="A1711" s="102">
        <v>43101</v>
      </c>
      <c r="B1711" t="s">
        <v>2328</v>
      </c>
      <c r="C1711" t="s">
        <v>2328</v>
      </c>
      <c r="E1711" t="s">
        <v>2065</v>
      </c>
      <c r="F1711">
        <v>3010</v>
      </c>
      <c r="G1711" t="s">
        <v>453</v>
      </c>
      <c r="H1711">
        <v>8</v>
      </c>
      <c r="I1711">
        <v>304</v>
      </c>
      <c r="J1711" t="s">
        <v>2329</v>
      </c>
      <c r="K1711" t="s">
        <v>455</v>
      </c>
      <c r="L1711" s="103">
        <v>121404</v>
      </c>
      <c r="M1711">
        <v>0</v>
      </c>
      <c r="N1711" t="s">
        <v>2334</v>
      </c>
      <c r="O1711" t="s">
        <v>545</v>
      </c>
      <c r="P1711" t="s">
        <v>458</v>
      </c>
      <c r="R1711">
        <v>0</v>
      </c>
      <c r="S1711" t="s">
        <v>2068</v>
      </c>
      <c r="T1711" t="s">
        <v>458</v>
      </c>
      <c r="U1711" t="s">
        <v>460</v>
      </c>
      <c r="V1711" t="s">
        <v>458</v>
      </c>
    </row>
    <row r="1712" spans="1:22" x14ac:dyDescent="0.2">
      <c r="A1712" s="102">
        <v>43101</v>
      </c>
      <c r="B1712" t="s">
        <v>2328</v>
      </c>
      <c r="C1712" t="s">
        <v>2328</v>
      </c>
      <c r="E1712" t="s">
        <v>2065</v>
      </c>
      <c r="F1712">
        <v>3009</v>
      </c>
      <c r="G1712" t="s">
        <v>481</v>
      </c>
      <c r="H1712">
        <v>8</v>
      </c>
      <c r="I1712">
        <v>304</v>
      </c>
      <c r="J1712" t="s">
        <v>2329</v>
      </c>
      <c r="K1712" t="s">
        <v>455</v>
      </c>
      <c r="L1712" s="103">
        <v>120926</v>
      </c>
      <c r="M1712">
        <v>0</v>
      </c>
      <c r="N1712" t="s">
        <v>2335</v>
      </c>
      <c r="O1712" t="s">
        <v>545</v>
      </c>
      <c r="P1712" t="s">
        <v>458</v>
      </c>
      <c r="R1712">
        <v>0</v>
      </c>
      <c r="S1712" t="s">
        <v>2068</v>
      </c>
      <c r="T1712" t="s">
        <v>458</v>
      </c>
      <c r="U1712" t="s">
        <v>460</v>
      </c>
      <c r="V1712" t="s">
        <v>458</v>
      </c>
    </row>
    <row r="1713" spans="1:22" x14ac:dyDescent="0.2">
      <c r="A1713" s="102">
        <v>43101</v>
      </c>
      <c r="B1713" t="s">
        <v>2328</v>
      </c>
      <c r="C1713" t="s">
        <v>2328</v>
      </c>
      <c r="E1713" t="s">
        <v>2065</v>
      </c>
      <c r="F1713">
        <v>3004</v>
      </c>
      <c r="G1713" t="s">
        <v>631</v>
      </c>
      <c r="H1713">
        <v>8</v>
      </c>
      <c r="I1713">
        <v>304</v>
      </c>
      <c r="J1713" t="s">
        <v>2329</v>
      </c>
      <c r="K1713" t="s">
        <v>455</v>
      </c>
      <c r="L1713" s="103">
        <v>150581</v>
      </c>
      <c r="M1713">
        <v>0</v>
      </c>
      <c r="N1713" t="s">
        <v>2336</v>
      </c>
      <c r="O1713" t="s">
        <v>545</v>
      </c>
      <c r="P1713" t="s">
        <v>458</v>
      </c>
      <c r="R1713">
        <v>0</v>
      </c>
      <c r="S1713" t="s">
        <v>2068</v>
      </c>
      <c r="T1713" t="s">
        <v>458</v>
      </c>
      <c r="U1713" t="s">
        <v>460</v>
      </c>
      <c r="V1713" t="s">
        <v>458</v>
      </c>
    </row>
    <row r="1714" spans="1:22" x14ac:dyDescent="0.2">
      <c r="A1714" s="102">
        <v>43101</v>
      </c>
      <c r="B1714" t="s">
        <v>2328</v>
      </c>
      <c r="C1714" t="s">
        <v>2328</v>
      </c>
      <c r="E1714" t="s">
        <v>2065</v>
      </c>
      <c r="F1714">
        <v>3005</v>
      </c>
      <c r="G1714" t="s">
        <v>569</v>
      </c>
      <c r="H1714">
        <v>8</v>
      </c>
      <c r="I1714">
        <v>304</v>
      </c>
      <c r="J1714" t="s">
        <v>2329</v>
      </c>
      <c r="K1714" t="s">
        <v>455</v>
      </c>
      <c r="L1714" s="103">
        <v>165864</v>
      </c>
      <c r="M1714">
        <v>0</v>
      </c>
      <c r="N1714" t="s">
        <v>2337</v>
      </c>
      <c r="O1714" t="s">
        <v>545</v>
      </c>
      <c r="P1714" t="s">
        <v>458</v>
      </c>
      <c r="R1714">
        <v>0</v>
      </c>
      <c r="S1714" t="s">
        <v>2068</v>
      </c>
      <c r="T1714" t="s">
        <v>458</v>
      </c>
      <c r="U1714" t="s">
        <v>460</v>
      </c>
      <c r="V1714" t="s">
        <v>458</v>
      </c>
    </row>
    <row r="1715" spans="1:22" x14ac:dyDescent="0.2">
      <c r="A1715" s="102">
        <v>43101</v>
      </c>
      <c r="B1715" t="s">
        <v>2328</v>
      </c>
      <c r="C1715" t="s">
        <v>2328</v>
      </c>
      <c r="E1715" t="s">
        <v>2065</v>
      </c>
      <c r="F1715">
        <v>3011</v>
      </c>
      <c r="G1715" t="s">
        <v>487</v>
      </c>
      <c r="H1715">
        <v>8</v>
      </c>
      <c r="I1715">
        <v>304</v>
      </c>
      <c r="J1715" t="s">
        <v>2329</v>
      </c>
      <c r="K1715" t="s">
        <v>455</v>
      </c>
      <c r="L1715" s="103">
        <v>115059</v>
      </c>
      <c r="M1715">
        <v>0</v>
      </c>
      <c r="N1715" t="s">
        <v>2338</v>
      </c>
      <c r="O1715" t="s">
        <v>545</v>
      </c>
      <c r="P1715" t="s">
        <v>458</v>
      </c>
      <c r="R1715">
        <v>0</v>
      </c>
      <c r="S1715" t="s">
        <v>2068</v>
      </c>
      <c r="T1715" t="s">
        <v>458</v>
      </c>
      <c r="U1715" t="s">
        <v>460</v>
      </c>
      <c r="V1715" t="s">
        <v>458</v>
      </c>
    </row>
    <row r="1716" spans="1:22" x14ac:dyDescent="0.2">
      <c r="A1716" s="102">
        <v>43101</v>
      </c>
      <c r="B1716" t="s">
        <v>2328</v>
      </c>
      <c r="C1716" t="s">
        <v>2328</v>
      </c>
      <c r="E1716" t="s">
        <v>2065</v>
      </c>
      <c r="F1716">
        <v>3007</v>
      </c>
      <c r="G1716" t="s">
        <v>605</v>
      </c>
      <c r="H1716">
        <v>8</v>
      </c>
      <c r="I1716">
        <v>304</v>
      </c>
      <c r="J1716" t="s">
        <v>2329</v>
      </c>
      <c r="K1716" t="s">
        <v>455</v>
      </c>
      <c r="L1716" s="103">
        <v>138968</v>
      </c>
      <c r="M1716">
        <v>0</v>
      </c>
      <c r="N1716" t="s">
        <v>2339</v>
      </c>
      <c r="O1716" t="s">
        <v>545</v>
      </c>
      <c r="P1716" t="s">
        <v>458</v>
      </c>
      <c r="R1716">
        <v>0</v>
      </c>
      <c r="S1716" t="s">
        <v>2068</v>
      </c>
      <c r="T1716" t="s">
        <v>458</v>
      </c>
      <c r="U1716" t="s">
        <v>460</v>
      </c>
      <c r="V1716" t="s">
        <v>458</v>
      </c>
    </row>
    <row r="1717" spans="1:22" x14ac:dyDescent="0.2">
      <c r="A1717" s="102">
        <v>43101</v>
      </c>
      <c r="B1717" t="s">
        <v>2328</v>
      </c>
      <c r="C1717" t="s">
        <v>2328</v>
      </c>
      <c r="E1717" t="s">
        <v>2065</v>
      </c>
      <c r="F1717">
        <v>3013</v>
      </c>
      <c r="G1717" t="s">
        <v>676</v>
      </c>
      <c r="H1717">
        <v>8</v>
      </c>
      <c r="I1717">
        <v>304</v>
      </c>
      <c r="J1717" t="s">
        <v>2329</v>
      </c>
      <c r="K1717" t="s">
        <v>455</v>
      </c>
      <c r="L1717" s="103">
        <v>99460</v>
      </c>
      <c r="M1717">
        <v>0</v>
      </c>
      <c r="N1717" t="s">
        <v>2340</v>
      </c>
      <c r="O1717" t="s">
        <v>545</v>
      </c>
      <c r="P1717" t="s">
        <v>458</v>
      </c>
      <c r="R1717">
        <v>0</v>
      </c>
      <c r="S1717" t="s">
        <v>2068</v>
      </c>
      <c r="T1717" t="s">
        <v>458</v>
      </c>
      <c r="U1717" t="s">
        <v>460</v>
      </c>
      <c r="V1717" t="s">
        <v>458</v>
      </c>
    </row>
    <row r="1718" spans="1:22" x14ac:dyDescent="0.2">
      <c r="A1718" s="102">
        <v>43101</v>
      </c>
      <c r="B1718" t="s">
        <v>2328</v>
      </c>
      <c r="C1718" t="s">
        <v>2328</v>
      </c>
      <c r="E1718" t="s">
        <v>2065</v>
      </c>
      <c r="F1718">
        <v>3008</v>
      </c>
      <c r="G1718" t="s">
        <v>550</v>
      </c>
      <c r="H1718">
        <v>8</v>
      </c>
      <c r="I1718">
        <v>304</v>
      </c>
      <c r="J1718" t="s">
        <v>2329</v>
      </c>
      <c r="K1718" t="s">
        <v>455</v>
      </c>
      <c r="L1718" s="103">
        <v>150042</v>
      </c>
      <c r="M1718">
        <v>0</v>
      </c>
      <c r="N1718" t="s">
        <v>2341</v>
      </c>
      <c r="O1718" t="s">
        <v>545</v>
      </c>
      <c r="P1718" t="s">
        <v>458</v>
      </c>
      <c r="R1718">
        <v>0</v>
      </c>
      <c r="S1718" t="s">
        <v>2068</v>
      </c>
      <c r="T1718" t="s">
        <v>458</v>
      </c>
      <c r="U1718" t="s">
        <v>460</v>
      </c>
      <c r="V1718" t="s">
        <v>458</v>
      </c>
    </row>
    <row r="1719" spans="1:22" x14ac:dyDescent="0.2">
      <c r="A1719" s="102">
        <v>43108</v>
      </c>
      <c r="B1719" t="s">
        <v>2328</v>
      </c>
      <c r="C1719" t="s">
        <v>2328</v>
      </c>
      <c r="E1719" t="s">
        <v>2065</v>
      </c>
      <c r="F1719">
        <v>3006</v>
      </c>
      <c r="G1719" t="s">
        <v>736</v>
      </c>
      <c r="H1719">
        <v>4</v>
      </c>
      <c r="I1719">
        <v>304</v>
      </c>
      <c r="J1719" t="s">
        <v>2329</v>
      </c>
      <c r="K1719" t="s">
        <v>455</v>
      </c>
      <c r="L1719" s="103">
        <v>143812</v>
      </c>
      <c r="M1719">
        <v>0</v>
      </c>
      <c r="N1719" t="s">
        <v>2342</v>
      </c>
      <c r="O1719" t="s">
        <v>545</v>
      </c>
      <c r="P1719" t="s">
        <v>458</v>
      </c>
      <c r="R1719">
        <v>0</v>
      </c>
      <c r="S1719" t="s">
        <v>2068</v>
      </c>
      <c r="T1719" t="s">
        <v>458</v>
      </c>
      <c r="U1719" t="s">
        <v>460</v>
      </c>
      <c r="V1719" t="s">
        <v>458</v>
      </c>
    </row>
    <row r="1720" spans="1:22" x14ac:dyDescent="0.2">
      <c r="A1720" s="102">
        <v>43171</v>
      </c>
      <c r="B1720" t="s">
        <v>2328</v>
      </c>
      <c r="C1720" t="s">
        <v>2328</v>
      </c>
      <c r="E1720" t="s">
        <v>2065</v>
      </c>
      <c r="F1720">
        <v>3012</v>
      </c>
      <c r="G1720" t="s">
        <v>603</v>
      </c>
      <c r="H1720">
        <v>4</v>
      </c>
      <c r="I1720">
        <v>304</v>
      </c>
      <c r="J1720" t="s">
        <v>2329</v>
      </c>
      <c r="K1720" t="s">
        <v>455</v>
      </c>
      <c r="L1720" s="103">
        <v>109895</v>
      </c>
      <c r="M1720">
        <v>0</v>
      </c>
      <c r="N1720" t="s">
        <v>2343</v>
      </c>
      <c r="O1720" t="s">
        <v>545</v>
      </c>
      <c r="P1720" t="s">
        <v>458</v>
      </c>
      <c r="R1720">
        <v>0</v>
      </c>
      <c r="S1720" t="s">
        <v>2068</v>
      </c>
      <c r="T1720" t="s">
        <v>458</v>
      </c>
      <c r="U1720" t="s">
        <v>460</v>
      </c>
      <c r="V1720" t="s">
        <v>458</v>
      </c>
    </row>
    <row r="1721" spans="1:22" x14ac:dyDescent="0.2">
      <c r="A1721" s="102">
        <v>43171</v>
      </c>
      <c r="B1721" t="s">
        <v>2328</v>
      </c>
      <c r="C1721" t="s">
        <v>2328</v>
      </c>
      <c r="E1721" t="s">
        <v>2065</v>
      </c>
      <c r="F1721">
        <v>3001</v>
      </c>
      <c r="G1721" t="s">
        <v>462</v>
      </c>
      <c r="H1721">
        <v>4</v>
      </c>
      <c r="I1721">
        <v>304</v>
      </c>
      <c r="J1721" t="s">
        <v>2329</v>
      </c>
      <c r="K1721" t="s">
        <v>455</v>
      </c>
      <c r="L1721" s="103">
        <v>308303</v>
      </c>
      <c r="M1721">
        <v>0</v>
      </c>
      <c r="N1721" t="s">
        <v>2344</v>
      </c>
      <c r="O1721" t="s">
        <v>545</v>
      </c>
      <c r="P1721" t="s">
        <v>458</v>
      </c>
      <c r="R1721">
        <v>0</v>
      </c>
      <c r="S1721" t="s">
        <v>2068</v>
      </c>
      <c r="T1721" t="s">
        <v>458</v>
      </c>
      <c r="U1721" t="s">
        <v>460</v>
      </c>
      <c r="V1721" t="s">
        <v>458</v>
      </c>
    </row>
    <row r="1722" spans="1:22" x14ac:dyDescent="0.2">
      <c r="A1722" s="102">
        <v>43171</v>
      </c>
      <c r="B1722" t="s">
        <v>2328</v>
      </c>
      <c r="C1722" t="s">
        <v>2328</v>
      </c>
      <c r="E1722" t="s">
        <v>2065</v>
      </c>
      <c r="F1722">
        <v>3002</v>
      </c>
      <c r="G1722" t="s">
        <v>731</v>
      </c>
      <c r="H1722">
        <v>4</v>
      </c>
      <c r="I1722">
        <v>304</v>
      </c>
      <c r="J1722" t="s">
        <v>2329</v>
      </c>
      <c r="K1722" t="s">
        <v>455</v>
      </c>
      <c r="L1722" s="103">
        <v>169207</v>
      </c>
      <c r="M1722">
        <v>0</v>
      </c>
      <c r="N1722" t="s">
        <v>2345</v>
      </c>
      <c r="O1722" t="s">
        <v>545</v>
      </c>
      <c r="P1722" t="s">
        <v>458</v>
      </c>
      <c r="R1722">
        <v>0</v>
      </c>
      <c r="S1722" t="s">
        <v>2068</v>
      </c>
      <c r="T1722" t="s">
        <v>458</v>
      </c>
      <c r="U1722" t="s">
        <v>460</v>
      </c>
      <c r="V1722" t="s">
        <v>458</v>
      </c>
    </row>
    <row r="1723" spans="1:22" x14ac:dyDescent="0.2">
      <c r="A1723" s="102">
        <v>43171</v>
      </c>
      <c r="B1723" t="s">
        <v>2328</v>
      </c>
      <c r="C1723" t="s">
        <v>2328</v>
      </c>
      <c r="E1723" t="s">
        <v>2065</v>
      </c>
      <c r="F1723">
        <v>3010</v>
      </c>
      <c r="G1723" t="s">
        <v>453</v>
      </c>
      <c r="H1723">
        <v>4</v>
      </c>
      <c r="I1723">
        <v>304</v>
      </c>
      <c r="J1723" t="s">
        <v>2329</v>
      </c>
      <c r="K1723" t="s">
        <v>455</v>
      </c>
      <c r="L1723" s="103">
        <v>121404</v>
      </c>
      <c r="M1723">
        <v>0</v>
      </c>
      <c r="N1723" t="s">
        <v>2346</v>
      </c>
      <c r="O1723" t="s">
        <v>545</v>
      </c>
      <c r="P1723" t="s">
        <v>458</v>
      </c>
      <c r="R1723">
        <v>0</v>
      </c>
      <c r="S1723" t="s">
        <v>2068</v>
      </c>
      <c r="T1723" t="s">
        <v>458</v>
      </c>
      <c r="U1723" t="s">
        <v>460</v>
      </c>
      <c r="V1723" t="s">
        <v>458</v>
      </c>
    </row>
    <row r="1724" spans="1:22" x14ac:dyDescent="0.2">
      <c r="A1724" s="102">
        <v>43171</v>
      </c>
      <c r="B1724" t="s">
        <v>2328</v>
      </c>
      <c r="C1724" t="s">
        <v>2328</v>
      </c>
      <c r="E1724" t="s">
        <v>2065</v>
      </c>
      <c r="F1724">
        <v>3009</v>
      </c>
      <c r="G1724" t="s">
        <v>481</v>
      </c>
      <c r="H1724">
        <v>4</v>
      </c>
      <c r="I1724">
        <v>304</v>
      </c>
      <c r="J1724" t="s">
        <v>2329</v>
      </c>
      <c r="K1724" t="s">
        <v>455</v>
      </c>
      <c r="L1724" s="103">
        <v>120926</v>
      </c>
      <c r="M1724">
        <v>0</v>
      </c>
      <c r="N1724" t="s">
        <v>2347</v>
      </c>
      <c r="O1724" t="s">
        <v>545</v>
      </c>
      <c r="P1724" t="s">
        <v>458</v>
      </c>
      <c r="R1724">
        <v>0</v>
      </c>
      <c r="S1724" t="s">
        <v>2068</v>
      </c>
      <c r="T1724" t="s">
        <v>458</v>
      </c>
      <c r="U1724" t="s">
        <v>460</v>
      </c>
      <c r="V1724" t="s">
        <v>458</v>
      </c>
    </row>
    <row r="1725" spans="1:22" x14ac:dyDescent="0.2">
      <c r="A1725" s="102">
        <v>43171</v>
      </c>
      <c r="B1725" t="s">
        <v>2328</v>
      </c>
      <c r="C1725" t="s">
        <v>2328</v>
      </c>
      <c r="E1725" t="s">
        <v>2065</v>
      </c>
      <c r="F1725">
        <v>3004</v>
      </c>
      <c r="G1725" t="s">
        <v>631</v>
      </c>
      <c r="H1725">
        <v>4</v>
      </c>
      <c r="I1725">
        <v>304</v>
      </c>
      <c r="J1725" t="s">
        <v>2329</v>
      </c>
      <c r="K1725" t="s">
        <v>455</v>
      </c>
      <c r="L1725" s="103">
        <v>150581</v>
      </c>
      <c r="M1725">
        <v>0</v>
      </c>
      <c r="N1725" t="s">
        <v>2348</v>
      </c>
      <c r="O1725" t="s">
        <v>545</v>
      </c>
      <c r="P1725" t="s">
        <v>458</v>
      </c>
      <c r="R1725">
        <v>0</v>
      </c>
      <c r="S1725" t="s">
        <v>2068</v>
      </c>
      <c r="T1725" t="s">
        <v>458</v>
      </c>
      <c r="U1725" t="s">
        <v>460</v>
      </c>
      <c r="V1725" t="s">
        <v>458</v>
      </c>
    </row>
    <row r="1726" spans="1:22" x14ac:dyDescent="0.2">
      <c r="A1726" s="102">
        <v>43171</v>
      </c>
      <c r="B1726" t="s">
        <v>2328</v>
      </c>
      <c r="C1726" t="s">
        <v>2328</v>
      </c>
      <c r="E1726" t="s">
        <v>2065</v>
      </c>
      <c r="F1726">
        <v>3005</v>
      </c>
      <c r="G1726" t="s">
        <v>569</v>
      </c>
      <c r="H1726">
        <v>4</v>
      </c>
      <c r="I1726">
        <v>304</v>
      </c>
      <c r="J1726" t="s">
        <v>2329</v>
      </c>
      <c r="K1726" t="s">
        <v>455</v>
      </c>
      <c r="L1726" s="103">
        <v>165864</v>
      </c>
      <c r="M1726">
        <v>0</v>
      </c>
      <c r="N1726" t="s">
        <v>2349</v>
      </c>
      <c r="O1726" t="s">
        <v>545</v>
      </c>
      <c r="P1726" t="s">
        <v>458</v>
      </c>
      <c r="R1726">
        <v>0</v>
      </c>
      <c r="S1726" t="s">
        <v>2068</v>
      </c>
      <c r="T1726" t="s">
        <v>458</v>
      </c>
      <c r="U1726" t="s">
        <v>460</v>
      </c>
      <c r="V1726" t="s">
        <v>458</v>
      </c>
    </row>
    <row r="1727" spans="1:22" x14ac:dyDescent="0.2">
      <c r="A1727" s="102">
        <v>43171</v>
      </c>
      <c r="B1727" t="s">
        <v>2328</v>
      </c>
      <c r="C1727" t="s">
        <v>2328</v>
      </c>
      <c r="E1727" t="s">
        <v>2065</v>
      </c>
      <c r="F1727">
        <v>3006</v>
      </c>
      <c r="G1727" t="s">
        <v>736</v>
      </c>
      <c r="H1727">
        <v>4</v>
      </c>
      <c r="I1727">
        <v>304</v>
      </c>
      <c r="J1727" t="s">
        <v>2329</v>
      </c>
      <c r="K1727" t="s">
        <v>455</v>
      </c>
      <c r="L1727" s="103">
        <v>143812</v>
      </c>
      <c r="M1727">
        <v>0</v>
      </c>
      <c r="N1727" t="s">
        <v>2350</v>
      </c>
      <c r="O1727" t="s">
        <v>545</v>
      </c>
      <c r="P1727" t="s">
        <v>458</v>
      </c>
      <c r="R1727">
        <v>0</v>
      </c>
      <c r="S1727" t="s">
        <v>2068</v>
      </c>
      <c r="T1727" t="s">
        <v>458</v>
      </c>
      <c r="U1727" t="s">
        <v>460</v>
      </c>
      <c r="V1727" t="s">
        <v>458</v>
      </c>
    </row>
    <row r="1728" spans="1:22" x14ac:dyDescent="0.2">
      <c r="A1728" s="102">
        <v>43171</v>
      </c>
      <c r="B1728" t="s">
        <v>2328</v>
      </c>
      <c r="C1728" t="s">
        <v>2328</v>
      </c>
      <c r="E1728" t="s">
        <v>2065</v>
      </c>
      <c r="F1728">
        <v>3011</v>
      </c>
      <c r="G1728" t="s">
        <v>487</v>
      </c>
      <c r="H1728">
        <v>4</v>
      </c>
      <c r="I1728">
        <v>304</v>
      </c>
      <c r="J1728" t="s">
        <v>2329</v>
      </c>
      <c r="K1728" t="s">
        <v>455</v>
      </c>
      <c r="L1728" s="103">
        <v>115059</v>
      </c>
      <c r="M1728">
        <v>0</v>
      </c>
      <c r="N1728" t="s">
        <v>2351</v>
      </c>
      <c r="O1728" t="s">
        <v>545</v>
      </c>
      <c r="P1728" t="s">
        <v>458</v>
      </c>
      <c r="R1728">
        <v>0</v>
      </c>
      <c r="S1728" t="s">
        <v>2068</v>
      </c>
      <c r="T1728" t="s">
        <v>458</v>
      </c>
      <c r="U1728" t="s">
        <v>460</v>
      </c>
      <c r="V1728" t="s">
        <v>458</v>
      </c>
    </row>
    <row r="1729" spans="1:22" x14ac:dyDescent="0.2">
      <c r="A1729" s="102">
        <v>43171</v>
      </c>
      <c r="B1729" t="s">
        <v>2328</v>
      </c>
      <c r="C1729" t="s">
        <v>2328</v>
      </c>
      <c r="E1729" t="s">
        <v>2065</v>
      </c>
      <c r="F1729">
        <v>3007</v>
      </c>
      <c r="G1729" t="s">
        <v>605</v>
      </c>
      <c r="H1729">
        <v>4</v>
      </c>
      <c r="I1729">
        <v>304</v>
      </c>
      <c r="J1729" t="s">
        <v>2329</v>
      </c>
      <c r="K1729" t="s">
        <v>455</v>
      </c>
      <c r="L1729" s="103">
        <v>138968</v>
      </c>
      <c r="M1729">
        <v>0</v>
      </c>
      <c r="N1729" t="s">
        <v>2352</v>
      </c>
      <c r="O1729" t="s">
        <v>545</v>
      </c>
      <c r="P1729" t="s">
        <v>458</v>
      </c>
      <c r="R1729">
        <v>0</v>
      </c>
      <c r="S1729" t="s">
        <v>2068</v>
      </c>
      <c r="T1729" t="s">
        <v>458</v>
      </c>
      <c r="U1729" t="s">
        <v>460</v>
      </c>
      <c r="V1729" t="s">
        <v>458</v>
      </c>
    </row>
    <row r="1730" spans="1:22" x14ac:dyDescent="0.2">
      <c r="A1730" s="102">
        <v>43171</v>
      </c>
      <c r="B1730" t="s">
        <v>2328</v>
      </c>
      <c r="C1730" t="s">
        <v>2328</v>
      </c>
      <c r="E1730" t="s">
        <v>2065</v>
      </c>
      <c r="F1730">
        <v>3013</v>
      </c>
      <c r="G1730" t="s">
        <v>676</v>
      </c>
      <c r="H1730">
        <v>4</v>
      </c>
      <c r="I1730">
        <v>304</v>
      </c>
      <c r="J1730" t="s">
        <v>2329</v>
      </c>
      <c r="K1730" t="s">
        <v>455</v>
      </c>
      <c r="L1730" s="103">
        <v>99460</v>
      </c>
      <c r="M1730">
        <v>0</v>
      </c>
      <c r="N1730" t="s">
        <v>2353</v>
      </c>
      <c r="O1730" t="s">
        <v>545</v>
      </c>
      <c r="P1730" t="s">
        <v>458</v>
      </c>
      <c r="R1730">
        <v>0</v>
      </c>
      <c r="S1730" t="s">
        <v>2068</v>
      </c>
      <c r="T1730" t="s">
        <v>458</v>
      </c>
      <c r="U1730" t="s">
        <v>460</v>
      </c>
      <c r="V1730" t="s">
        <v>458</v>
      </c>
    </row>
    <row r="1731" spans="1:22" x14ac:dyDescent="0.2">
      <c r="A1731" s="102">
        <v>43171</v>
      </c>
      <c r="B1731" t="s">
        <v>2328</v>
      </c>
      <c r="C1731" t="s">
        <v>2328</v>
      </c>
      <c r="E1731" t="s">
        <v>2065</v>
      </c>
      <c r="F1731">
        <v>3008</v>
      </c>
      <c r="G1731" t="s">
        <v>550</v>
      </c>
      <c r="H1731">
        <v>4</v>
      </c>
      <c r="I1731">
        <v>304</v>
      </c>
      <c r="J1731" t="s">
        <v>2329</v>
      </c>
      <c r="K1731" t="s">
        <v>455</v>
      </c>
      <c r="L1731" s="103">
        <v>150042</v>
      </c>
      <c r="M1731">
        <v>0</v>
      </c>
      <c r="N1731" t="s">
        <v>2354</v>
      </c>
      <c r="O1731" t="s">
        <v>545</v>
      </c>
      <c r="P1731" t="s">
        <v>458</v>
      </c>
      <c r="R1731">
        <v>0</v>
      </c>
      <c r="S1731" t="s">
        <v>2068</v>
      </c>
      <c r="T1731" t="s">
        <v>458</v>
      </c>
      <c r="U1731" t="s">
        <v>460</v>
      </c>
      <c r="V1731" t="s">
        <v>458</v>
      </c>
    </row>
    <row r="1732" spans="1:22" x14ac:dyDescent="0.2">
      <c r="A1732" s="102">
        <v>43185</v>
      </c>
      <c r="B1732" t="s">
        <v>2328</v>
      </c>
      <c r="C1732" t="s">
        <v>2328</v>
      </c>
      <c r="E1732" t="s">
        <v>2065</v>
      </c>
      <c r="F1732">
        <v>3012</v>
      </c>
      <c r="G1732" t="s">
        <v>603</v>
      </c>
      <c r="H1732">
        <v>8</v>
      </c>
      <c r="I1732">
        <v>304</v>
      </c>
      <c r="J1732" t="s">
        <v>2329</v>
      </c>
      <c r="K1732" t="s">
        <v>455</v>
      </c>
      <c r="L1732" s="103">
        <v>109895</v>
      </c>
      <c r="M1732">
        <v>0</v>
      </c>
      <c r="N1732" t="s">
        <v>2355</v>
      </c>
      <c r="O1732" t="s">
        <v>545</v>
      </c>
      <c r="P1732" t="s">
        <v>458</v>
      </c>
      <c r="R1732">
        <v>0</v>
      </c>
      <c r="S1732" t="s">
        <v>2068</v>
      </c>
      <c r="T1732" t="s">
        <v>458</v>
      </c>
      <c r="U1732" t="s">
        <v>460</v>
      </c>
      <c r="V1732" t="s">
        <v>458</v>
      </c>
    </row>
    <row r="1733" spans="1:22" x14ac:dyDescent="0.2">
      <c r="A1733" s="102">
        <v>43185</v>
      </c>
      <c r="B1733" t="s">
        <v>2328</v>
      </c>
      <c r="C1733" t="s">
        <v>2328</v>
      </c>
      <c r="E1733" t="s">
        <v>2065</v>
      </c>
      <c r="F1733">
        <v>3001</v>
      </c>
      <c r="G1733" t="s">
        <v>462</v>
      </c>
      <c r="H1733">
        <v>8</v>
      </c>
      <c r="I1733">
        <v>304</v>
      </c>
      <c r="J1733" t="s">
        <v>2329</v>
      </c>
      <c r="K1733" t="s">
        <v>455</v>
      </c>
      <c r="L1733" s="103">
        <v>308303</v>
      </c>
      <c r="M1733">
        <v>0</v>
      </c>
      <c r="N1733" t="s">
        <v>2356</v>
      </c>
      <c r="O1733" t="s">
        <v>545</v>
      </c>
      <c r="P1733" t="s">
        <v>458</v>
      </c>
      <c r="R1733">
        <v>0</v>
      </c>
      <c r="S1733" t="s">
        <v>2068</v>
      </c>
      <c r="T1733" t="s">
        <v>458</v>
      </c>
      <c r="U1733" t="s">
        <v>460</v>
      </c>
      <c r="V1733" t="s">
        <v>458</v>
      </c>
    </row>
    <row r="1734" spans="1:22" x14ac:dyDescent="0.2">
      <c r="A1734" s="102">
        <v>43185</v>
      </c>
      <c r="B1734" t="s">
        <v>2328</v>
      </c>
      <c r="C1734" t="s">
        <v>2328</v>
      </c>
      <c r="E1734" t="s">
        <v>2065</v>
      </c>
      <c r="F1734">
        <v>3002</v>
      </c>
      <c r="G1734" t="s">
        <v>731</v>
      </c>
      <c r="H1734">
        <v>8</v>
      </c>
      <c r="I1734">
        <v>304</v>
      </c>
      <c r="J1734" t="s">
        <v>2329</v>
      </c>
      <c r="K1734" t="s">
        <v>455</v>
      </c>
      <c r="L1734" s="103">
        <v>169207</v>
      </c>
      <c r="M1734">
        <v>0</v>
      </c>
      <c r="N1734" t="s">
        <v>2357</v>
      </c>
      <c r="O1734" t="s">
        <v>545</v>
      </c>
      <c r="P1734" t="s">
        <v>458</v>
      </c>
      <c r="R1734">
        <v>0</v>
      </c>
      <c r="S1734" t="s">
        <v>2068</v>
      </c>
      <c r="T1734" t="s">
        <v>458</v>
      </c>
      <c r="U1734" t="s">
        <v>460</v>
      </c>
      <c r="V1734" t="s">
        <v>458</v>
      </c>
    </row>
    <row r="1735" spans="1:22" x14ac:dyDescent="0.2">
      <c r="A1735" s="102">
        <v>43185</v>
      </c>
      <c r="B1735" t="s">
        <v>2328</v>
      </c>
      <c r="C1735" t="s">
        <v>2328</v>
      </c>
      <c r="E1735" t="s">
        <v>2065</v>
      </c>
      <c r="F1735">
        <v>3003</v>
      </c>
      <c r="G1735" t="s">
        <v>474</v>
      </c>
      <c r="H1735">
        <v>8</v>
      </c>
      <c r="I1735">
        <v>304</v>
      </c>
      <c r="J1735" t="s">
        <v>2329</v>
      </c>
      <c r="K1735" t="s">
        <v>455</v>
      </c>
      <c r="L1735" s="103">
        <v>177755</v>
      </c>
      <c r="M1735">
        <v>0</v>
      </c>
      <c r="N1735" t="s">
        <v>2358</v>
      </c>
      <c r="O1735" t="s">
        <v>545</v>
      </c>
      <c r="P1735" t="s">
        <v>458</v>
      </c>
      <c r="R1735">
        <v>0</v>
      </c>
      <c r="S1735" t="s">
        <v>2068</v>
      </c>
      <c r="T1735" t="s">
        <v>458</v>
      </c>
      <c r="U1735" t="s">
        <v>460</v>
      </c>
      <c r="V1735" t="s">
        <v>458</v>
      </c>
    </row>
    <row r="1736" spans="1:22" x14ac:dyDescent="0.2">
      <c r="A1736" s="102">
        <v>43185</v>
      </c>
      <c r="B1736" t="s">
        <v>2328</v>
      </c>
      <c r="C1736" t="s">
        <v>2328</v>
      </c>
      <c r="E1736" t="s">
        <v>2065</v>
      </c>
      <c r="F1736">
        <v>3010</v>
      </c>
      <c r="G1736" t="s">
        <v>453</v>
      </c>
      <c r="H1736">
        <v>8</v>
      </c>
      <c r="I1736">
        <v>304</v>
      </c>
      <c r="J1736" t="s">
        <v>2329</v>
      </c>
      <c r="K1736" t="s">
        <v>455</v>
      </c>
      <c r="L1736" s="103">
        <v>121404</v>
      </c>
      <c r="M1736">
        <v>0</v>
      </c>
      <c r="N1736" t="s">
        <v>2359</v>
      </c>
      <c r="O1736" t="s">
        <v>545</v>
      </c>
      <c r="P1736" t="s">
        <v>458</v>
      </c>
      <c r="R1736">
        <v>0</v>
      </c>
      <c r="S1736" t="s">
        <v>2068</v>
      </c>
      <c r="T1736" t="s">
        <v>458</v>
      </c>
      <c r="U1736" t="s">
        <v>460</v>
      </c>
      <c r="V1736" t="s">
        <v>458</v>
      </c>
    </row>
    <row r="1737" spans="1:22" x14ac:dyDescent="0.2">
      <c r="A1737" s="102">
        <v>43185</v>
      </c>
      <c r="B1737" t="s">
        <v>2328</v>
      </c>
      <c r="C1737" t="s">
        <v>2328</v>
      </c>
      <c r="E1737" t="s">
        <v>2065</v>
      </c>
      <c r="F1737">
        <v>3009</v>
      </c>
      <c r="G1737" t="s">
        <v>481</v>
      </c>
      <c r="H1737">
        <v>8</v>
      </c>
      <c r="I1737">
        <v>304</v>
      </c>
      <c r="J1737" t="s">
        <v>2329</v>
      </c>
      <c r="K1737" t="s">
        <v>455</v>
      </c>
      <c r="L1737" s="103">
        <v>120926</v>
      </c>
      <c r="M1737">
        <v>0</v>
      </c>
      <c r="N1737" t="s">
        <v>2360</v>
      </c>
      <c r="O1737" t="s">
        <v>545</v>
      </c>
      <c r="P1737" t="s">
        <v>458</v>
      </c>
      <c r="R1737">
        <v>0</v>
      </c>
      <c r="S1737" t="s">
        <v>2068</v>
      </c>
      <c r="T1737" t="s">
        <v>458</v>
      </c>
      <c r="U1737" t="s">
        <v>460</v>
      </c>
      <c r="V1737" t="s">
        <v>458</v>
      </c>
    </row>
    <row r="1738" spans="1:22" x14ac:dyDescent="0.2">
      <c r="A1738" s="102">
        <v>43185</v>
      </c>
      <c r="B1738" t="s">
        <v>2328</v>
      </c>
      <c r="C1738" t="s">
        <v>2328</v>
      </c>
      <c r="E1738" t="s">
        <v>2065</v>
      </c>
      <c r="F1738">
        <v>3004</v>
      </c>
      <c r="G1738" t="s">
        <v>631</v>
      </c>
      <c r="H1738">
        <v>8</v>
      </c>
      <c r="I1738">
        <v>304</v>
      </c>
      <c r="J1738" t="s">
        <v>2329</v>
      </c>
      <c r="K1738" t="s">
        <v>455</v>
      </c>
      <c r="L1738" s="103">
        <v>150581</v>
      </c>
      <c r="M1738">
        <v>0</v>
      </c>
      <c r="N1738" t="s">
        <v>2361</v>
      </c>
      <c r="O1738" t="s">
        <v>545</v>
      </c>
      <c r="P1738" t="s">
        <v>458</v>
      </c>
      <c r="R1738">
        <v>0</v>
      </c>
      <c r="S1738" t="s">
        <v>2068</v>
      </c>
      <c r="T1738" t="s">
        <v>458</v>
      </c>
      <c r="U1738" t="s">
        <v>460</v>
      </c>
      <c r="V1738" t="s">
        <v>458</v>
      </c>
    </row>
    <row r="1739" spans="1:22" x14ac:dyDescent="0.2">
      <c r="A1739" s="102">
        <v>43185</v>
      </c>
      <c r="B1739" t="s">
        <v>2328</v>
      </c>
      <c r="C1739" t="s">
        <v>2328</v>
      </c>
      <c r="E1739" t="s">
        <v>2065</v>
      </c>
      <c r="F1739">
        <v>3005</v>
      </c>
      <c r="G1739" t="s">
        <v>569</v>
      </c>
      <c r="H1739">
        <v>8</v>
      </c>
      <c r="I1739">
        <v>304</v>
      </c>
      <c r="J1739" t="s">
        <v>2329</v>
      </c>
      <c r="K1739" t="s">
        <v>455</v>
      </c>
      <c r="L1739" s="103">
        <v>165864</v>
      </c>
      <c r="M1739">
        <v>0</v>
      </c>
      <c r="N1739" t="s">
        <v>2362</v>
      </c>
      <c r="O1739" t="s">
        <v>545</v>
      </c>
      <c r="P1739" t="s">
        <v>458</v>
      </c>
      <c r="R1739">
        <v>0</v>
      </c>
      <c r="S1739" t="s">
        <v>2068</v>
      </c>
      <c r="T1739" t="s">
        <v>458</v>
      </c>
      <c r="U1739" t="s">
        <v>460</v>
      </c>
      <c r="V1739" t="s">
        <v>458</v>
      </c>
    </row>
    <row r="1740" spans="1:22" x14ac:dyDescent="0.2">
      <c r="A1740" s="102">
        <v>43185</v>
      </c>
      <c r="B1740" t="s">
        <v>2328</v>
      </c>
      <c r="C1740" t="s">
        <v>2328</v>
      </c>
      <c r="E1740" t="s">
        <v>2065</v>
      </c>
      <c r="F1740">
        <v>3006</v>
      </c>
      <c r="G1740" t="s">
        <v>736</v>
      </c>
      <c r="H1740">
        <v>8</v>
      </c>
      <c r="I1740">
        <v>304</v>
      </c>
      <c r="J1740" t="s">
        <v>2329</v>
      </c>
      <c r="K1740" t="s">
        <v>455</v>
      </c>
      <c r="L1740" s="103">
        <v>143812</v>
      </c>
      <c r="M1740">
        <v>0</v>
      </c>
      <c r="N1740" t="s">
        <v>2363</v>
      </c>
      <c r="O1740" t="s">
        <v>545</v>
      </c>
      <c r="P1740" t="s">
        <v>458</v>
      </c>
      <c r="R1740">
        <v>0</v>
      </c>
      <c r="S1740" t="s">
        <v>2068</v>
      </c>
      <c r="T1740" t="s">
        <v>458</v>
      </c>
      <c r="U1740" t="s">
        <v>460</v>
      </c>
      <c r="V1740" t="s">
        <v>458</v>
      </c>
    </row>
    <row r="1741" spans="1:22" x14ac:dyDescent="0.2">
      <c r="A1741" s="102">
        <v>43185</v>
      </c>
      <c r="B1741" t="s">
        <v>2328</v>
      </c>
      <c r="C1741" t="s">
        <v>2328</v>
      </c>
      <c r="E1741" t="s">
        <v>2065</v>
      </c>
      <c r="F1741">
        <v>3011</v>
      </c>
      <c r="G1741" t="s">
        <v>487</v>
      </c>
      <c r="H1741">
        <v>8</v>
      </c>
      <c r="I1741">
        <v>304</v>
      </c>
      <c r="J1741" t="s">
        <v>2329</v>
      </c>
      <c r="K1741" t="s">
        <v>455</v>
      </c>
      <c r="L1741" s="103">
        <v>115059</v>
      </c>
      <c r="M1741">
        <v>0</v>
      </c>
      <c r="N1741" t="s">
        <v>2364</v>
      </c>
      <c r="O1741" t="s">
        <v>545</v>
      </c>
      <c r="P1741" t="s">
        <v>458</v>
      </c>
      <c r="R1741">
        <v>0</v>
      </c>
      <c r="S1741" t="s">
        <v>2068</v>
      </c>
      <c r="T1741" t="s">
        <v>458</v>
      </c>
      <c r="U1741" t="s">
        <v>460</v>
      </c>
      <c r="V1741" t="s">
        <v>458</v>
      </c>
    </row>
    <row r="1742" spans="1:22" x14ac:dyDescent="0.2">
      <c r="A1742" s="102">
        <v>43185</v>
      </c>
      <c r="B1742" t="s">
        <v>2328</v>
      </c>
      <c r="C1742" t="s">
        <v>2328</v>
      </c>
      <c r="E1742" t="s">
        <v>2065</v>
      </c>
      <c r="F1742">
        <v>3007</v>
      </c>
      <c r="G1742" t="s">
        <v>605</v>
      </c>
      <c r="H1742">
        <v>8</v>
      </c>
      <c r="I1742">
        <v>304</v>
      </c>
      <c r="J1742" t="s">
        <v>2329</v>
      </c>
      <c r="K1742" t="s">
        <v>455</v>
      </c>
      <c r="L1742" s="103">
        <v>138968</v>
      </c>
      <c r="M1742">
        <v>0</v>
      </c>
      <c r="N1742" t="s">
        <v>2365</v>
      </c>
      <c r="O1742" t="s">
        <v>545</v>
      </c>
      <c r="P1742" t="s">
        <v>458</v>
      </c>
      <c r="R1742">
        <v>0</v>
      </c>
      <c r="S1742" t="s">
        <v>2068</v>
      </c>
      <c r="T1742" t="s">
        <v>458</v>
      </c>
      <c r="U1742" t="s">
        <v>460</v>
      </c>
      <c r="V1742" t="s">
        <v>458</v>
      </c>
    </row>
    <row r="1743" spans="1:22" x14ac:dyDescent="0.2">
      <c r="A1743" s="102">
        <v>43185</v>
      </c>
      <c r="B1743" t="s">
        <v>2328</v>
      </c>
      <c r="C1743" t="s">
        <v>2328</v>
      </c>
      <c r="E1743" t="s">
        <v>2065</v>
      </c>
      <c r="F1743">
        <v>3013</v>
      </c>
      <c r="G1743" t="s">
        <v>676</v>
      </c>
      <c r="H1743">
        <v>8</v>
      </c>
      <c r="I1743">
        <v>304</v>
      </c>
      <c r="J1743" t="s">
        <v>2329</v>
      </c>
      <c r="K1743" t="s">
        <v>455</v>
      </c>
      <c r="L1743" s="103">
        <v>99460</v>
      </c>
      <c r="M1743">
        <v>0</v>
      </c>
      <c r="N1743" t="s">
        <v>2366</v>
      </c>
      <c r="O1743" t="s">
        <v>545</v>
      </c>
      <c r="P1743" t="s">
        <v>458</v>
      </c>
      <c r="R1743">
        <v>0</v>
      </c>
      <c r="S1743" t="s">
        <v>2068</v>
      </c>
      <c r="T1743" t="s">
        <v>458</v>
      </c>
      <c r="U1743" t="s">
        <v>460</v>
      </c>
      <c r="V1743" t="s">
        <v>458</v>
      </c>
    </row>
    <row r="1744" spans="1:22" x14ac:dyDescent="0.2">
      <c r="A1744" s="102">
        <v>43185</v>
      </c>
      <c r="B1744" t="s">
        <v>2328</v>
      </c>
      <c r="C1744" t="s">
        <v>2328</v>
      </c>
      <c r="E1744" t="s">
        <v>2065</v>
      </c>
      <c r="F1744">
        <v>3008</v>
      </c>
      <c r="G1744" t="s">
        <v>550</v>
      </c>
      <c r="H1744">
        <v>8</v>
      </c>
      <c r="I1744">
        <v>304</v>
      </c>
      <c r="J1744" t="s">
        <v>2329</v>
      </c>
      <c r="K1744" t="s">
        <v>455</v>
      </c>
      <c r="L1744" s="103">
        <v>150042</v>
      </c>
      <c r="M1744">
        <v>0</v>
      </c>
      <c r="N1744" t="s">
        <v>2367</v>
      </c>
      <c r="O1744" t="s">
        <v>545</v>
      </c>
      <c r="P1744" t="s">
        <v>458</v>
      </c>
      <c r="R1744">
        <v>0</v>
      </c>
      <c r="S1744" t="s">
        <v>2068</v>
      </c>
      <c r="T1744" t="s">
        <v>458</v>
      </c>
      <c r="U1744" t="s">
        <v>460</v>
      </c>
      <c r="V1744" t="s">
        <v>458</v>
      </c>
    </row>
    <row r="1745" spans="1:22" x14ac:dyDescent="0.2">
      <c r="A1745" s="102">
        <v>43221</v>
      </c>
      <c r="B1745" t="s">
        <v>2328</v>
      </c>
      <c r="C1745" t="s">
        <v>2328</v>
      </c>
      <c r="E1745" t="s">
        <v>2065</v>
      </c>
      <c r="F1745">
        <v>3012</v>
      </c>
      <c r="G1745" t="s">
        <v>603</v>
      </c>
      <c r="H1745">
        <v>8</v>
      </c>
      <c r="I1745">
        <v>304</v>
      </c>
      <c r="J1745" t="s">
        <v>2329</v>
      </c>
      <c r="K1745" t="s">
        <v>455</v>
      </c>
      <c r="L1745" s="103">
        <v>109895</v>
      </c>
      <c r="M1745">
        <v>0</v>
      </c>
      <c r="N1745" t="s">
        <v>2368</v>
      </c>
      <c r="O1745" t="s">
        <v>545</v>
      </c>
      <c r="P1745" t="s">
        <v>458</v>
      </c>
      <c r="R1745">
        <v>0</v>
      </c>
      <c r="S1745" t="s">
        <v>2068</v>
      </c>
      <c r="T1745" t="s">
        <v>458</v>
      </c>
      <c r="U1745" t="s">
        <v>460</v>
      </c>
      <c r="V1745" t="s">
        <v>458</v>
      </c>
    </row>
    <row r="1746" spans="1:22" x14ac:dyDescent="0.2">
      <c r="A1746" s="102">
        <v>43221</v>
      </c>
      <c r="B1746" t="s">
        <v>2328</v>
      </c>
      <c r="C1746" t="s">
        <v>2328</v>
      </c>
      <c r="E1746" t="s">
        <v>2065</v>
      </c>
      <c r="F1746">
        <v>3001</v>
      </c>
      <c r="G1746" t="s">
        <v>462</v>
      </c>
      <c r="H1746">
        <v>8</v>
      </c>
      <c r="I1746">
        <v>304</v>
      </c>
      <c r="J1746" t="s">
        <v>2329</v>
      </c>
      <c r="K1746" t="s">
        <v>455</v>
      </c>
      <c r="L1746" s="103">
        <v>308303</v>
      </c>
      <c r="M1746">
        <v>0</v>
      </c>
      <c r="N1746" t="s">
        <v>2369</v>
      </c>
      <c r="O1746" t="s">
        <v>545</v>
      </c>
      <c r="P1746" t="s">
        <v>458</v>
      </c>
      <c r="R1746">
        <v>0</v>
      </c>
      <c r="S1746" t="s">
        <v>2068</v>
      </c>
      <c r="T1746" t="s">
        <v>458</v>
      </c>
      <c r="U1746" t="s">
        <v>460</v>
      </c>
      <c r="V1746" t="s">
        <v>458</v>
      </c>
    </row>
    <row r="1747" spans="1:22" x14ac:dyDescent="0.2">
      <c r="A1747" s="102">
        <v>43221</v>
      </c>
      <c r="B1747" t="s">
        <v>2328</v>
      </c>
      <c r="C1747" t="s">
        <v>2328</v>
      </c>
      <c r="E1747" t="s">
        <v>2065</v>
      </c>
      <c r="F1747">
        <v>3002</v>
      </c>
      <c r="G1747" t="s">
        <v>731</v>
      </c>
      <c r="H1747">
        <v>8</v>
      </c>
      <c r="I1747">
        <v>304</v>
      </c>
      <c r="J1747" t="s">
        <v>2329</v>
      </c>
      <c r="K1747" t="s">
        <v>455</v>
      </c>
      <c r="L1747" s="103">
        <v>169207</v>
      </c>
      <c r="M1747">
        <v>0</v>
      </c>
      <c r="N1747" t="s">
        <v>2370</v>
      </c>
      <c r="O1747" t="s">
        <v>545</v>
      </c>
      <c r="P1747" t="s">
        <v>458</v>
      </c>
      <c r="R1747">
        <v>0</v>
      </c>
      <c r="S1747" t="s">
        <v>2068</v>
      </c>
      <c r="T1747" t="s">
        <v>458</v>
      </c>
      <c r="U1747" t="s">
        <v>460</v>
      </c>
      <c r="V1747" t="s">
        <v>458</v>
      </c>
    </row>
    <row r="1748" spans="1:22" x14ac:dyDescent="0.2">
      <c r="A1748" s="102">
        <v>43221</v>
      </c>
      <c r="B1748" t="s">
        <v>2328</v>
      </c>
      <c r="C1748" t="s">
        <v>2328</v>
      </c>
      <c r="E1748" t="s">
        <v>2065</v>
      </c>
      <c r="F1748">
        <v>3003</v>
      </c>
      <c r="G1748" t="s">
        <v>474</v>
      </c>
      <c r="H1748">
        <v>8</v>
      </c>
      <c r="I1748">
        <v>304</v>
      </c>
      <c r="J1748" t="s">
        <v>2329</v>
      </c>
      <c r="K1748" t="s">
        <v>455</v>
      </c>
      <c r="L1748" s="103">
        <v>177755</v>
      </c>
      <c r="M1748">
        <v>0</v>
      </c>
      <c r="N1748" t="s">
        <v>2371</v>
      </c>
      <c r="O1748" t="s">
        <v>545</v>
      </c>
      <c r="P1748" t="s">
        <v>458</v>
      </c>
      <c r="R1748">
        <v>0</v>
      </c>
      <c r="S1748" t="s">
        <v>2068</v>
      </c>
      <c r="T1748" t="s">
        <v>458</v>
      </c>
      <c r="U1748" t="s">
        <v>460</v>
      </c>
      <c r="V1748" t="s">
        <v>458</v>
      </c>
    </row>
    <row r="1749" spans="1:22" x14ac:dyDescent="0.2">
      <c r="A1749" s="102">
        <v>43221</v>
      </c>
      <c r="B1749" t="s">
        <v>2328</v>
      </c>
      <c r="C1749" t="s">
        <v>2328</v>
      </c>
      <c r="E1749" t="s">
        <v>2065</v>
      </c>
      <c r="F1749">
        <v>3010</v>
      </c>
      <c r="G1749" t="s">
        <v>453</v>
      </c>
      <c r="H1749">
        <v>8</v>
      </c>
      <c r="I1749">
        <v>304</v>
      </c>
      <c r="J1749" t="s">
        <v>2329</v>
      </c>
      <c r="K1749" t="s">
        <v>455</v>
      </c>
      <c r="L1749" s="103">
        <v>121404</v>
      </c>
      <c r="M1749">
        <v>0</v>
      </c>
      <c r="N1749" t="s">
        <v>2372</v>
      </c>
      <c r="O1749" t="s">
        <v>545</v>
      </c>
      <c r="P1749" t="s">
        <v>458</v>
      </c>
      <c r="R1749">
        <v>0</v>
      </c>
      <c r="S1749" t="s">
        <v>2068</v>
      </c>
      <c r="T1749" t="s">
        <v>458</v>
      </c>
      <c r="U1749" t="s">
        <v>460</v>
      </c>
      <c r="V1749" t="s">
        <v>458</v>
      </c>
    </row>
    <row r="1750" spans="1:22" x14ac:dyDescent="0.2">
      <c r="A1750" s="102">
        <v>43221</v>
      </c>
      <c r="B1750" t="s">
        <v>2328</v>
      </c>
      <c r="C1750" t="s">
        <v>2328</v>
      </c>
      <c r="E1750" t="s">
        <v>2065</v>
      </c>
      <c r="F1750">
        <v>3009</v>
      </c>
      <c r="G1750" t="s">
        <v>481</v>
      </c>
      <c r="H1750">
        <v>8</v>
      </c>
      <c r="I1750">
        <v>304</v>
      </c>
      <c r="J1750" t="s">
        <v>2329</v>
      </c>
      <c r="K1750" t="s">
        <v>455</v>
      </c>
      <c r="L1750" s="103">
        <v>120926</v>
      </c>
      <c r="M1750">
        <v>0</v>
      </c>
      <c r="N1750" t="s">
        <v>2373</v>
      </c>
      <c r="O1750" t="s">
        <v>545</v>
      </c>
      <c r="P1750" t="s">
        <v>458</v>
      </c>
      <c r="R1750">
        <v>0</v>
      </c>
      <c r="S1750" t="s">
        <v>2068</v>
      </c>
      <c r="T1750" t="s">
        <v>458</v>
      </c>
      <c r="U1750" t="s">
        <v>460</v>
      </c>
      <c r="V1750" t="s">
        <v>458</v>
      </c>
    </row>
    <row r="1751" spans="1:22" x14ac:dyDescent="0.2">
      <c r="A1751" s="102">
        <v>43221</v>
      </c>
      <c r="B1751" t="s">
        <v>2328</v>
      </c>
      <c r="C1751" t="s">
        <v>2328</v>
      </c>
      <c r="E1751" t="s">
        <v>2065</v>
      </c>
      <c r="F1751">
        <v>3004</v>
      </c>
      <c r="G1751" t="s">
        <v>631</v>
      </c>
      <c r="H1751">
        <v>8</v>
      </c>
      <c r="I1751">
        <v>304</v>
      </c>
      <c r="J1751" t="s">
        <v>2329</v>
      </c>
      <c r="K1751" t="s">
        <v>455</v>
      </c>
      <c r="L1751" s="103">
        <v>150581</v>
      </c>
      <c r="M1751">
        <v>0</v>
      </c>
      <c r="N1751" t="s">
        <v>2374</v>
      </c>
      <c r="O1751" t="s">
        <v>545</v>
      </c>
      <c r="P1751" t="s">
        <v>458</v>
      </c>
      <c r="R1751">
        <v>0</v>
      </c>
      <c r="S1751" t="s">
        <v>2068</v>
      </c>
      <c r="T1751" t="s">
        <v>458</v>
      </c>
      <c r="U1751" t="s">
        <v>460</v>
      </c>
      <c r="V1751" t="s">
        <v>458</v>
      </c>
    </row>
    <row r="1752" spans="1:22" x14ac:dyDescent="0.2">
      <c r="A1752" s="102">
        <v>43221</v>
      </c>
      <c r="B1752" t="s">
        <v>2328</v>
      </c>
      <c r="C1752" t="s">
        <v>2328</v>
      </c>
      <c r="E1752" t="s">
        <v>2065</v>
      </c>
      <c r="F1752">
        <v>3005</v>
      </c>
      <c r="G1752" t="s">
        <v>569</v>
      </c>
      <c r="H1752">
        <v>8</v>
      </c>
      <c r="I1752">
        <v>304</v>
      </c>
      <c r="J1752" t="s">
        <v>2329</v>
      </c>
      <c r="K1752" t="s">
        <v>455</v>
      </c>
      <c r="L1752" s="103">
        <v>165864</v>
      </c>
      <c r="M1752">
        <v>0</v>
      </c>
      <c r="N1752" t="s">
        <v>2375</v>
      </c>
      <c r="O1752" t="s">
        <v>545</v>
      </c>
      <c r="P1752" t="s">
        <v>458</v>
      </c>
      <c r="R1752">
        <v>0</v>
      </c>
      <c r="S1752" t="s">
        <v>2068</v>
      </c>
      <c r="T1752" t="s">
        <v>458</v>
      </c>
      <c r="U1752" t="s">
        <v>460</v>
      </c>
      <c r="V1752" t="s">
        <v>458</v>
      </c>
    </row>
    <row r="1753" spans="1:22" x14ac:dyDescent="0.2">
      <c r="A1753" s="102">
        <v>43221</v>
      </c>
      <c r="B1753" t="s">
        <v>2328</v>
      </c>
      <c r="C1753" t="s">
        <v>2328</v>
      </c>
      <c r="E1753" t="s">
        <v>2065</v>
      </c>
      <c r="F1753">
        <v>3006</v>
      </c>
      <c r="G1753" t="s">
        <v>736</v>
      </c>
      <c r="H1753">
        <v>8</v>
      </c>
      <c r="I1753">
        <v>304</v>
      </c>
      <c r="J1753" t="s">
        <v>2329</v>
      </c>
      <c r="K1753" t="s">
        <v>455</v>
      </c>
      <c r="L1753" s="103">
        <v>143812</v>
      </c>
      <c r="M1753">
        <v>0</v>
      </c>
      <c r="N1753" t="s">
        <v>2376</v>
      </c>
      <c r="O1753" t="s">
        <v>545</v>
      </c>
      <c r="P1753" t="s">
        <v>458</v>
      </c>
      <c r="R1753">
        <v>0</v>
      </c>
      <c r="S1753" t="s">
        <v>2068</v>
      </c>
      <c r="T1753" t="s">
        <v>458</v>
      </c>
      <c r="U1753" t="s">
        <v>460</v>
      </c>
      <c r="V1753" t="s">
        <v>458</v>
      </c>
    </row>
    <row r="1754" spans="1:22" x14ac:dyDescent="0.2">
      <c r="A1754" s="102">
        <v>43221</v>
      </c>
      <c r="B1754" t="s">
        <v>2328</v>
      </c>
      <c r="C1754" t="s">
        <v>2328</v>
      </c>
      <c r="E1754" t="s">
        <v>2065</v>
      </c>
      <c r="F1754">
        <v>3011</v>
      </c>
      <c r="G1754" t="s">
        <v>487</v>
      </c>
      <c r="H1754">
        <v>8</v>
      </c>
      <c r="I1754">
        <v>304</v>
      </c>
      <c r="J1754" t="s">
        <v>2329</v>
      </c>
      <c r="K1754" t="s">
        <v>455</v>
      </c>
      <c r="L1754" s="103">
        <v>115059</v>
      </c>
      <c r="M1754">
        <v>0</v>
      </c>
      <c r="N1754" t="s">
        <v>2377</v>
      </c>
      <c r="O1754" t="s">
        <v>545</v>
      </c>
      <c r="P1754" t="s">
        <v>458</v>
      </c>
      <c r="R1754">
        <v>0</v>
      </c>
      <c r="S1754" t="s">
        <v>2068</v>
      </c>
      <c r="T1754" t="s">
        <v>458</v>
      </c>
      <c r="U1754" t="s">
        <v>460</v>
      </c>
      <c r="V1754" t="s">
        <v>458</v>
      </c>
    </row>
    <row r="1755" spans="1:22" x14ac:dyDescent="0.2">
      <c r="A1755" s="102">
        <v>43221</v>
      </c>
      <c r="B1755" t="s">
        <v>2328</v>
      </c>
      <c r="C1755" t="s">
        <v>2328</v>
      </c>
      <c r="E1755" t="s">
        <v>2065</v>
      </c>
      <c r="F1755">
        <v>3007</v>
      </c>
      <c r="G1755" t="s">
        <v>605</v>
      </c>
      <c r="H1755">
        <v>8</v>
      </c>
      <c r="I1755">
        <v>304</v>
      </c>
      <c r="J1755" t="s">
        <v>2329</v>
      </c>
      <c r="K1755" t="s">
        <v>455</v>
      </c>
      <c r="L1755" s="103">
        <v>138968</v>
      </c>
      <c r="M1755">
        <v>0</v>
      </c>
      <c r="N1755" t="s">
        <v>2378</v>
      </c>
      <c r="O1755" t="s">
        <v>545</v>
      </c>
      <c r="P1755" t="s">
        <v>458</v>
      </c>
      <c r="R1755">
        <v>0</v>
      </c>
      <c r="S1755" t="s">
        <v>2068</v>
      </c>
      <c r="T1755" t="s">
        <v>458</v>
      </c>
      <c r="U1755" t="s">
        <v>460</v>
      </c>
      <c r="V1755" t="s">
        <v>458</v>
      </c>
    </row>
    <row r="1756" spans="1:22" x14ac:dyDescent="0.2">
      <c r="A1756" s="102">
        <v>43221</v>
      </c>
      <c r="B1756" t="s">
        <v>2328</v>
      </c>
      <c r="C1756" t="s">
        <v>2328</v>
      </c>
      <c r="E1756" t="s">
        <v>2065</v>
      </c>
      <c r="F1756">
        <v>3013</v>
      </c>
      <c r="G1756" t="s">
        <v>676</v>
      </c>
      <c r="H1756">
        <v>8</v>
      </c>
      <c r="I1756">
        <v>304</v>
      </c>
      <c r="J1756" t="s">
        <v>2329</v>
      </c>
      <c r="K1756" t="s">
        <v>455</v>
      </c>
      <c r="L1756" s="103">
        <v>99460</v>
      </c>
      <c r="M1756">
        <v>0</v>
      </c>
      <c r="N1756" t="s">
        <v>2379</v>
      </c>
      <c r="O1756" t="s">
        <v>545</v>
      </c>
      <c r="P1756" t="s">
        <v>458</v>
      </c>
      <c r="R1756">
        <v>0</v>
      </c>
      <c r="S1756" t="s">
        <v>2068</v>
      </c>
      <c r="T1756" t="s">
        <v>458</v>
      </c>
      <c r="U1756" t="s">
        <v>460</v>
      </c>
      <c r="V1756" t="s">
        <v>458</v>
      </c>
    </row>
    <row r="1757" spans="1:22" x14ac:dyDescent="0.2">
      <c r="A1757" s="102">
        <v>43221</v>
      </c>
      <c r="B1757" t="s">
        <v>2328</v>
      </c>
      <c r="C1757" t="s">
        <v>2328</v>
      </c>
      <c r="E1757" t="s">
        <v>2065</v>
      </c>
      <c r="F1757">
        <v>3008</v>
      </c>
      <c r="G1757" t="s">
        <v>550</v>
      </c>
      <c r="H1757">
        <v>8</v>
      </c>
      <c r="I1757">
        <v>304</v>
      </c>
      <c r="J1757" t="s">
        <v>2329</v>
      </c>
      <c r="K1757" t="s">
        <v>455</v>
      </c>
      <c r="L1757" s="103">
        <v>150042</v>
      </c>
      <c r="M1757">
        <v>0</v>
      </c>
      <c r="N1757" t="s">
        <v>2380</v>
      </c>
      <c r="O1757" t="s">
        <v>545</v>
      </c>
      <c r="P1757" t="s">
        <v>458</v>
      </c>
      <c r="R1757">
        <v>0</v>
      </c>
      <c r="S1757" t="s">
        <v>2068</v>
      </c>
      <c r="T1757" t="s">
        <v>458</v>
      </c>
      <c r="U1757" t="s">
        <v>460</v>
      </c>
      <c r="V1757" t="s">
        <v>458</v>
      </c>
    </row>
    <row r="1758" spans="1:22" x14ac:dyDescent="0.2">
      <c r="A1758" s="102">
        <v>43227</v>
      </c>
      <c r="B1758" t="s">
        <v>2328</v>
      </c>
      <c r="C1758" t="s">
        <v>2328</v>
      </c>
      <c r="E1758" t="s">
        <v>2065</v>
      </c>
      <c r="F1758">
        <v>3012</v>
      </c>
      <c r="G1758" t="s">
        <v>603</v>
      </c>
      <c r="H1758">
        <v>8</v>
      </c>
      <c r="I1758">
        <v>304</v>
      </c>
      <c r="J1758" t="s">
        <v>2329</v>
      </c>
      <c r="K1758" t="s">
        <v>455</v>
      </c>
      <c r="L1758" s="103">
        <v>109895</v>
      </c>
      <c r="M1758">
        <v>0</v>
      </c>
      <c r="N1758" t="s">
        <v>2381</v>
      </c>
      <c r="O1758" t="s">
        <v>545</v>
      </c>
      <c r="P1758" t="s">
        <v>458</v>
      </c>
      <c r="R1758">
        <v>0</v>
      </c>
      <c r="S1758" t="s">
        <v>2068</v>
      </c>
      <c r="T1758" t="s">
        <v>458</v>
      </c>
      <c r="U1758" t="s">
        <v>460</v>
      </c>
      <c r="V1758" t="s">
        <v>458</v>
      </c>
    </row>
    <row r="1759" spans="1:22" x14ac:dyDescent="0.2">
      <c r="A1759" s="102">
        <v>43227</v>
      </c>
      <c r="B1759" t="s">
        <v>2328</v>
      </c>
      <c r="C1759" t="s">
        <v>2328</v>
      </c>
      <c r="E1759" t="s">
        <v>2065</v>
      </c>
      <c r="F1759">
        <v>3001</v>
      </c>
      <c r="G1759" t="s">
        <v>462</v>
      </c>
      <c r="H1759">
        <v>8</v>
      </c>
      <c r="I1759">
        <v>304</v>
      </c>
      <c r="J1759" t="s">
        <v>2329</v>
      </c>
      <c r="K1759" t="s">
        <v>455</v>
      </c>
      <c r="L1759" s="103">
        <v>308303</v>
      </c>
      <c r="M1759">
        <v>0</v>
      </c>
      <c r="N1759" t="s">
        <v>2382</v>
      </c>
      <c r="O1759" t="s">
        <v>545</v>
      </c>
      <c r="P1759" t="s">
        <v>458</v>
      </c>
      <c r="R1759">
        <v>0</v>
      </c>
      <c r="S1759" t="s">
        <v>2068</v>
      </c>
      <c r="T1759" t="s">
        <v>458</v>
      </c>
      <c r="U1759" t="s">
        <v>460</v>
      </c>
      <c r="V1759" t="s">
        <v>458</v>
      </c>
    </row>
    <row r="1760" spans="1:22" x14ac:dyDescent="0.2">
      <c r="A1760" s="102">
        <v>43227</v>
      </c>
      <c r="B1760" t="s">
        <v>2328</v>
      </c>
      <c r="C1760" t="s">
        <v>2328</v>
      </c>
      <c r="E1760" t="s">
        <v>2065</v>
      </c>
      <c r="F1760">
        <v>3003</v>
      </c>
      <c r="G1760" t="s">
        <v>474</v>
      </c>
      <c r="H1760">
        <v>8</v>
      </c>
      <c r="I1760">
        <v>304</v>
      </c>
      <c r="J1760" t="s">
        <v>2329</v>
      </c>
      <c r="K1760" t="s">
        <v>455</v>
      </c>
      <c r="L1760" s="103">
        <v>177755</v>
      </c>
      <c r="M1760">
        <v>0</v>
      </c>
      <c r="N1760" t="s">
        <v>2383</v>
      </c>
      <c r="O1760" t="s">
        <v>545</v>
      </c>
      <c r="P1760" t="s">
        <v>458</v>
      </c>
      <c r="R1760">
        <v>0</v>
      </c>
      <c r="S1760" t="s">
        <v>2068</v>
      </c>
      <c r="T1760" t="s">
        <v>458</v>
      </c>
      <c r="U1760" t="s">
        <v>460</v>
      </c>
      <c r="V1760" t="s">
        <v>458</v>
      </c>
    </row>
    <row r="1761" spans="1:22" x14ac:dyDescent="0.2">
      <c r="A1761" s="102">
        <v>43227</v>
      </c>
      <c r="B1761" t="s">
        <v>2328</v>
      </c>
      <c r="C1761" t="s">
        <v>2328</v>
      </c>
      <c r="E1761" t="s">
        <v>2065</v>
      </c>
      <c r="F1761">
        <v>3010</v>
      </c>
      <c r="G1761" t="s">
        <v>453</v>
      </c>
      <c r="H1761">
        <v>8</v>
      </c>
      <c r="I1761">
        <v>304</v>
      </c>
      <c r="J1761" t="s">
        <v>2329</v>
      </c>
      <c r="K1761" t="s">
        <v>455</v>
      </c>
      <c r="L1761" s="103">
        <v>121404</v>
      </c>
      <c r="M1761">
        <v>0</v>
      </c>
      <c r="N1761" t="s">
        <v>2384</v>
      </c>
      <c r="O1761" t="s">
        <v>545</v>
      </c>
      <c r="P1761" t="s">
        <v>458</v>
      </c>
      <c r="R1761">
        <v>0</v>
      </c>
      <c r="S1761" t="s">
        <v>2068</v>
      </c>
      <c r="T1761" t="s">
        <v>458</v>
      </c>
      <c r="U1761" t="s">
        <v>460</v>
      </c>
      <c r="V1761" t="s">
        <v>458</v>
      </c>
    </row>
    <row r="1762" spans="1:22" x14ac:dyDescent="0.2">
      <c r="A1762" s="102">
        <v>43227</v>
      </c>
      <c r="B1762" t="s">
        <v>2328</v>
      </c>
      <c r="C1762" t="s">
        <v>2328</v>
      </c>
      <c r="E1762" t="s">
        <v>2065</v>
      </c>
      <c r="F1762">
        <v>3009</v>
      </c>
      <c r="G1762" t="s">
        <v>481</v>
      </c>
      <c r="H1762">
        <v>8</v>
      </c>
      <c r="I1762">
        <v>304</v>
      </c>
      <c r="J1762" t="s">
        <v>2329</v>
      </c>
      <c r="K1762" t="s">
        <v>455</v>
      </c>
      <c r="L1762" s="103">
        <v>120926</v>
      </c>
      <c r="M1762">
        <v>0</v>
      </c>
      <c r="N1762" t="s">
        <v>2385</v>
      </c>
      <c r="O1762" t="s">
        <v>545</v>
      </c>
      <c r="P1762" t="s">
        <v>458</v>
      </c>
      <c r="R1762">
        <v>0</v>
      </c>
      <c r="S1762" t="s">
        <v>2068</v>
      </c>
      <c r="T1762" t="s">
        <v>458</v>
      </c>
      <c r="U1762" t="s">
        <v>460</v>
      </c>
      <c r="V1762" t="s">
        <v>458</v>
      </c>
    </row>
    <row r="1763" spans="1:22" x14ac:dyDescent="0.2">
      <c r="A1763" s="102">
        <v>43227</v>
      </c>
      <c r="B1763" t="s">
        <v>2328</v>
      </c>
      <c r="C1763" t="s">
        <v>2328</v>
      </c>
      <c r="E1763" t="s">
        <v>2065</v>
      </c>
      <c r="F1763">
        <v>3004</v>
      </c>
      <c r="G1763" t="s">
        <v>631</v>
      </c>
      <c r="H1763">
        <v>8</v>
      </c>
      <c r="I1763">
        <v>304</v>
      </c>
      <c r="J1763" t="s">
        <v>2329</v>
      </c>
      <c r="K1763" t="s">
        <v>455</v>
      </c>
      <c r="L1763" s="103">
        <v>150581</v>
      </c>
      <c r="M1763">
        <v>0</v>
      </c>
      <c r="N1763" t="s">
        <v>2386</v>
      </c>
      <c r="O1763" t="s">
        <v>545</v>
      </c>
      <c r="P1763" t="s">
        <v>458</v>
      </c>
      <c r="R1763">
        <v>0</v>
      </c>
      <c r="S1763" t="s">
        <v>2068</v>
      </c>
      <c r="T1763" t="s">
        <v>458</v>
      </c>
      <c r="U1763" t="s">
        <v>460</v>
      </c>
      <c r="V1763" t="s">
        <v>458</v>
      </c>
    </row>
    <row r="1764" spans="1:22" x14ac:dyDescent="0.2">
      <c r="A1764" s="102">
        <v>43227</v>
      </c>
      <c r="B1764" t="s">
        <v>2328</v>
      </c>
      <c r="C1764" t="s">
        <v>2328</v>
      </c>
      <c r="E1764" t="s">
        <v>2065</v>
      </c>
      <c r="F1764">
        <v>3005</v>
      </c>
      <c r="G1764" t="s">
        <v>569</v>
      </c>
      <c r="H1764">
        <v>8</v>
      </c>
      <c r="I1764">
        <v>304</v>
      </c>
      <c r="J1764" t="s">
        <v>2329</v>
      </c>
      <c r="K1764" t="s">
        <v>455</v>
      </c>
      <c r="L1764" s="103">
        <v>165864</v>
      </c>
      <c r="M1764">
        <v>0</v>
      </c>
      <c r="N1764" t="s">
        <v>2387</v>
      </c>
      <c r="O1764" t="s">
        <v>545</v>
      </c>
      <c r="P1764" t="s">
        <v>458</v>
      </c>
      <c r="R1764">
        <v>0</v>
      </c>
      <c r="S1764" t="s">
        <v>2068</v>
      </c>
      <c r="T1764" t="s">
        <v>458</v>
      </c>
      <c r="U1764" t="s">
        <v>460</v>
      </c>
      <c r="V1764" t="s">
        <v>458</v>
      </c>
    </row>
    <row r="1765" spans="1:22" x14ac:dyDescent="0.2">
      <c r="A1765" s="102">
        <v>43227</v>
      </c>
      <c r="B1765" t="s">
        <v>2328</v>
      </c>
      <c r="C1765" t="s">
        <v>2328</v>
      </c>
      <c r="E1765" t="s">
        <v>2065</v>
      </c>
      <c r="F1765">
        <v>3006</v>
      </c>
      <c r="G1765" t="s">
        <v>736</v>
      </c>
      <c r="H1765">
        <v>8</v>
      </c>
      <c r="I1765">
        <v>304</v>
      </c>
      <c r="J1765" t="s">
        <v>2329</v>
      </c>
      <c r="K1765" t="s">
        <v>455</v>
      </c>
      <c r="L1765" s="103">
        <v>143812</v>
      </c>
      <c r="M1765">
        <v>0</v>
      </c>
      <c r="N1765" t="s">
        <v>2388</v>
      </c>
      <c r="O1765" t="s">
        <v>545</v>
      </c>
      <c r="P1765" t="s">
        <v>458</v>
      </c>
      <c r="R1765">
        <v>0</v>
      </c>
      <c r="S1765" t="s">
        <v>2068</v>
      </c>
      <c r="T1765" t="s">
        <v>458</v>
      </c>
      <c r="U1765" t="s">
        <v>460</v>
      </c>
      <c r="V1765" t="s">
        <v>458</v>
      </c>
    </row>
    <row r="1766" spans="1:22" x14ac:dyDescent="0.2">
      <c r="A1766" s="102">
        <v>43227</v>
      </c>
      <c r="B1766" t="s">
        <v>2328</v>
      </c>
      <c r="C1766" t="s">
        <v>2328</v>
      </c>
      <c r="E1766" t="s">
        <v>2065</v>
      </c>
      <c r="F1766">
        <v>3011</v>
      </c>
      <c r="G1766" t="s">
        <v>487</v>
      </c>
      <c r="H1766">
        <v>8</v>
      </c>
      <c r="I1766">
        <v>304</v>
      </c>
      <c r="J1766" t="s">
        <v>2329</v>
      </c>
      <c r="K1766" t="s">
        <v>455</v>
      </c>
      <c r="L1766" s="103">
        <v>115059</v>
      </c>
      <c r="M1766">
        <v>0</v>
      </c>
      <c r="N1766" t="s">
        <v>2389</v>
      </c>
      <c r="O1766" t="s">
        <v>545</v>
      </c>
      <c r="P1766" t="s">
        <v>458</v>
      </c>
      <c r="R1766">
        <v>0</v>
      </c>
      <c r="S1766" t="s">
        <v>2068</v>
      </c>
      <c r="T1766" t="s">
        <v>458</v>
      </c>
      <c r="U1766" t="s">
        <v>460</v>
      </c>
      <c r="V1766" t="s">
        <v>458</v>
      </c>
    </row>
    <row r="1767" spans="1:22" x14ac:dyDescent="0.2">
      <c r="A1767" s="102">
        <v>43227</v>
      </c>
      <c r="B1767" t="s">
        <v>2328</v>
      </c>
      <c r="C1767" t="s">
        <v>2328</v>
      </c>
      <c r="E1767" t="s">
        <v>2065</v>
      </c>
      <c r="F1767">
        <v>3002</v>
      </c>
      <c r="G1767" t="s">
        <v>731</v>
      </c>
      <c r="H1767">
        <v>8</v>
      </c>
      <c r="I1767">
        <v>304</v>
      </c>
      <c r="J1767" t="s">
        <v>2329</v>
      </c>
      <c r="K1767" t="s">
        <v>455</v>
      </c>
      <c r="L1767" s="103">
        <v>169207</v>
      </c>
      <c r="M1767">
        <v>0</v>
      </c>
      <c r="N1767" t="s">
        <v>2390</v>
      </c>
      <c r="O1767" t="s">
        <v>545</v>
      </c>
      <c r="P1767" t="s">
        <v>458</v>
      </c>
      <c r="R1767">
        <v>0</v>
      </c>
      <c r="S1767" t="s">
        <v>2068</v>
      </c>
      <c r="T1767" t="s">
        <v>458</v>
      </c>
      <c r="U1767" t="s">
        <v>460</v>
      </c>
      <c r="V1767" t="s">
        <v>458</v>
      </c>
    </row>
    <row r="1768" spans="1:22" x14ac:dyDescent="0.2">
      <c r="A1768" s="102">
        <v>43227</v>
      </c>
      <c r="B1768" t="s">
        <v>2328</v>
      </c>
      <c r="C1768" t="s">
        <v>2328</v>
      </c>
      <c r="E1768" t="s">
        <v>2065</v>
      </c>
      <c r="F1768">
        <v>3007</v>
      </c>
      <c r="G1768" t="s">
        <v>605</v>
      </c>
      <c r="H1768">
        <v>8</v>
      </c>
      <c r="I1768">
        <v>304</v>
      </c>
      <c r="J1768" t="s">
        <v>2329</v>
      </c>
      <c r="K1768" t="s">
        <v>455</v>
      </c>
      <c r="L1768" s="103">
        <v>138968</v>
      </c>
      <c r="M1768">
        <v>0</v>
      </c>
      <c r="N1768" t="s">
        <v>2391</v>
      </c>
      <c r="O1768" t="s">
        <v>545</v>
      </c>
      <c r="P1768" t="s">
        <v>458</v>
      </c>
      <c r="R1768">
        <v>0</v>
      </c>
      <c r="S1768" t="s">
        <v>2068</v>
      </c>
      <c r="T1768" t="s">
        <v>458</v>
      </c>
      <c r="U1768" t="s">
        <v>460</v>
      </c>
      <c r="V1768" t="s">
        <v>458</v>
      </c>
    </row>
    <row r="1769" spans="1:22" x14ac:dyDescent="0.2">
      <c r="A1769" s="102">
        <v>43227</v>
      </c>
      <c r="B1769" t="s">
        <v>2328</v>
      </c>
      <c r="C1769" t="s">
        <v>2328</v>
      </c>
      <c r="E1769" t="s">
        <v>2065</v>
      </c>
      <c r="F1769">
        <v>3013</v>
      </c>
      <c r="G1769" t="s">
        <v>676</v>
      </c>
      <c r="H1769">
        <v>8</v>
      </c>
      <c r="I1769">
        <v>304</v>
      </c>
      <c r="J1769" t="s">
        <v>2329</v>
      </c>
      <c r="K1769" t="s">
        <v>455</v>
      </c>
      <c r="L1769" s="103">
        <v>99460</v>
      </c>
      <c r="M1769">
        <v>0</v>
      </c>
      <c r="N1769" t="s">
        <v>2392</v>
      </c>
      <c r="O1769" t="s">
        <v>545</v>
      </c>
      <c r="P1769" t="s">
        <v>458</v>
      </c>
      <c r="R1769">
        <v>0</v>
      </c>
      <c r="S1769" t="s">
        <v>2068</v>
      </c>
      <c r="T1769" t="s">
        <v>458</v>
      </c>
      <c r="U1769" t="s">
        <v>460</v>
      </c>
      <c r="V1769" t="s">
        <v>458</v>
      </c>
    </row>
    <row r="1770" spans="1:22" x14ac:dyDescent="0.2">
      <c r="A1770" s="102">
        <v>43227</v>
      </c>
      <c r="B1770" t="s">
        <v>2328</v>
      </c>
      <c r="C1770" t="s">
        <v>2328</v>
      </c>
      <c r="E1770" t="s">
        <v>2065</v>
      </c>
      <c r="F1770">
        <v>3008</v>
      </c>
      <c r="G1770" t="s">
        <v>550</v>
      </c>
      <c r="H1770">
        <v>8</v>
      </c>
      <c r="I1770">
        <v>304</v>
      </c>
      <c r="J1770" t="s">
        <v>2329</v>
      </c>
      <c r="K1770" t="s">
        <v>455</v>
      </c>
      <c r="L1770" s="103">
        <v>150042</v>
      </c>
      <c r="M1770">
        <v>0</v>
      </c>
      <c r="N1770" t="s">
        <v>2393</v>
      </c>
      <c r="O1770" t="s">
        <v>545</v>
      </c>
      <c r="P1770" t="s">
        <v>458</v>
      </c>
      <c r="R1770">
        <v>0</v>
      </c>
      <c r="S1770" t="s">
        <v>2068</v>
      </c>
      <c r="T1770" t="s">
        <v>458</v>
      </c>
      <c r="U1770" t="s">
        <v>460</v>
      </c>
      <c r="V1770" t="s">
        <v>458</v>
      </c>
    </row>
    <row r="1771" spans="1:22" x14ac:dyDescent="0.2">
      <c r="A1771" s="102">
        <v>43248</v>
      </c>
      <c r="B1771" t="s">
        <v>2328</v>
      </c>
      <c r="C1771" t="s">
        <v>2328</v>
      </c>
      <c r="E1771" t="s">
        <v>2065</v>
      </c>
      <c r="F1771">
        <v>3012</v>
      </c>
      <c r="G1771" t="s">
        <v>603</v>
      </c>
      <c r="H1771">
        <v>8</v>
      </c>
      <c r="I1771">
        <v>304</v>
      </c>
      <c r="J1771" t="s">
        <v>2329</v>
      </c>
      <c r="K1771" t="s">
        <v>455</v>
      </c>
      <c r="L1771" s="103">
        <v>109895</v>
      </c>
      <c r="M1771">
        <v>0</v>
      </c>
      <c r="N1771" t="s">
        <v>2394</v>
      </c>
      <c r="O1771" t="s">
        <v>545</v>
      </c>
      <c r="P1771" t="s">
        <v>458</v>
      </c>
      <c r="R1771">
        <v>0</v>
      </c>
      <c r="S1771" t="s">
        <v>2068</v>
      </c>
      <c r="T1771" t="s">
        <v>458</v>
      </c>
      <c r="U1771" t="s">
        <v>460</v>
      </c>
      <c r="V1771" t="s">
        <v>458</v>
      </c>
    </row>
    <row r="1772" spans="1:22" x14ac:dyDescent="0.2">
      <c r="A1772" s="102">
        <v>43248</v>
      </c>
      <c r="B1772" t="s">
        <v>2328</v>
      </c>
      <c r="C1772" t="s">
        <v>2328</v>
      </c>
      <c r="E1772" t="s">
        <v>2065</v>
      </c>
      <c r="F1772">
        <v>3001</v>
      </c>
      <c r="G1772" t="s">
        <v>462</v>
      </c>
      <c r="H1772">
        <v>8</v>
      </c>
      <c r="I1772">
        <v>304</v>
      </c>
      <c r="J1772" t="s">
        <v>2329</v>
      </c>
      <c r="K1772" t="s">
        <v>455</v>
      </c>
      <c r="L1772" s="103">
        <v>308303</v>
      </c>
      <c r="M1772">
        <v>0</v>
      </c>
      <c r="N1772" t="s">
        <v>2395</v>
      </c>
      <c r="O1772" t="s">
        <v>545</v>
      </c>
      <c r="P1772" t="s">
        <v>458</v>
      </c>
      <c r="R1772">
        <v>0</v>
      </c>
      <c r="S1772" t="s">
        <v>2068</v>
      </c>
      <c r="T1772" t="s">
        <v>458</v>
      </c>
      <c r="U1772" t="s">
        <v>460</v>
      </c>
      <c r="V1772" t="s">
        <v>458</v>
      </c>
    </row>
    <row r="1773" spans="1:22" x14ac:dyDescent="0.2">
      <c r="A1773" s="102">
        <v>43248</v>
      </c>
      <c r="B1773" t="s">
        <v>2328</v>
      </c>
      <c r="C1773" t="s">
        <v>2328</v>
      </c>
      <c r="E1773" t="s">
        <v>2065</v>
      </c>
      <c r="F1773">
        <v>3002</v>
      </c>
      <c r="G1773" t="s">
        <v>731</v>
      </c>
      <c r="H1773">
        <v>8</v>
      </c>
      <c r="I1773">
        <v>304</v>
      </c>
      <c r="J1773" t="s">
        <v>2329</v>
      </c>
      <c r="K1773" t="s">
        <v>455</v>
      </c>
      <c r="L1773" s="103">
        <v>169207</v>
      </c>
      <c r="M1773">
        <v>0</v>
      </c>
      <c r="N1773" t="s">
        <v>2396</v>
      </c>
      <c r="O1773" t="s">
        <v>545</v>
      </c>
      <c r="P1773" t="s">
        <v>458</v>
      </c>
      <c r="R1773">
        <v>0</v>
      </c>
      <c r="S1773" t="s">
        <v>2068</v>
      </c>
      <c r="T1773" t="s">
        <v>458</v>
      </c>
      <c r="U1773" t="s">
        <v>460</v>
      </c>
      <c r="V1773" t="s">
        <v>458</v>
      </c>
    </row>
    <row r="1774" spans="1:22" x14ac:dyDescent="0.2">
      <c r="A1774" s="102">
        <v>43248</v>
      </c>
      <c r="B1774" t="s">
        <v>2328</v>
      </c>
      <c r="C1774" t="s">
        <v>2328</v>
      </c>
      <c r="E1774" t="s">
        <v>2065</v>
      </c>
      <c r="F1774">
        <v>3003</v>
      </c>
      <c r="G1774" t="s">
        <v>474</v>
      </c>
      <c r="H1774">
        <v>8</v>
      </c>
      <c r="I1774">
        <v>304</v>
      </c>
      <c r="J1774" t="s">
        <v>2329</v>
      </c>
      <c r="K1774" t="s">
        <v>455</v>
      </c>
      <c r="L1774" s="103">
        <v>177755</v>
      </c>
      <c r="M1774">
        <v>0</v>
      </c>
      <c r="N1774" t="s">
        <v>2397</v>
      </c>
      <c r="O1774" t="s">
        <v>545</v>
      </c>
      <c r="P1774" t="s">
        <v>458</v>
      </c>
      <c r="R1774">
        <v>0</v>
      </c>
      <c r="S1774" t="s">
        <v>2068</v>
      </c>
      <c r="T1774" t="s">
        <v>458</v>
      </c>
      <c r="U1774" t="s">
        <v>460</v>
      </c>
      <c r="V1774" t="s">
        <v>458</v>
      </c>
    </row>
    <row r="1775" spans="1:22" x14ac:dyDescent="0.2">
      <c r="A1775" s="102">
        <v>43248</v>
      </c>
      <c r="B1775" t="s">
        <v>2328</v>
      </c>
      <c r="C1775" t="s">
        <v>2328</v>
      </c>
      <c r="E1775" t="s">
        <v>2065</v>
      </c>
      <c r="F1775">
        <v>3010</v>
      </c>
      <c r="G1775" t="s">
        <v>453</v>
      </c>
      <c r="H1775">
        <v>8</v>
      </c>
      <c r="I1775">
        <v>304</v>
      </c>
      <c r="J1775" t="s">
        <v>2329</v>
      </c>
      <c r="K1775" t="s">
        <v>455</v>
      </c>
      <c r="L1775" s="103">
        <v>121404</v>
      </c>
      <c r="M1775">
        <v>0</v>
      </c>
      <c r="N1775" t="s">
        <v>2398</v>
      </c>
      <c r="O1775" t="s">
        <v>545</v>
      </c>
      <c r="P1775" t="s">
        <v>458</v>
      </c>
      <c r="R1775">
        <v>0</v>
      </c>
      <c r="S1775" t="s">
        <v>2068</v>
      </c>
      <c r="T1775" t="s">
        <v>458</v>
      </c>
      <c r="U1775" t="s">
        <v>460</v>
      </c>
      <c r="V1775" t="s">
        <v>458</v>
      </c>
    </row>
    <row r="1776" spans="1:22" x14ac:dyDescent="0.2">
      <c r="A1776" s="102">
        <v>43248</v>
      </c>
      <c r="B1776" t="s">
        <v>2328</v>
      </c>
      <c r="C1776" t="s">
        <v>2328</v>
      </c>
      <c r="E1776" t="s">
        <v>2065</v>
      </c>
      <c r="F1776">
        <v>3009</v>
      </c>
      <c r="G1776" t="s">
        <v>481</v>
      </c>
      <c r="H1776">
        <v>8</v>
      </c>
      <c r="I1776">
        <v>304</v>
      </c>
      <c r="J1776" t="s">
        <v>2329</v>
      </c>
      <c r="K1776" t="s">
        <v>455</v>
      </c>
      <c r="L1776" s="103">
        <v>120926</v>
      </c>
      <c r="M1776">
        <v>0</v>
      </c>
      <c r="N1776" t="s">
        <v>2399</v>
      </c>
      <c r="O1776" t="s">
        <v>545</v>
      </c>
      <c r="P1776" t="s">
        <v>458</v>
      </c>
      <c r="R1776">
        <v>0</v>
      </c>
      <c r="S1776" t="s">
        <v>2068</v>
      </c>
      <c r="T1776" t="s">
        <v>458</v>
      </c>
      <c r="U1776" t="s">
        <v>460</v>
      </c>
      <c r="V1776" t="s">
        <v>458</v>
      </c>
    </row>
    <row r="1777" spans="1:22" x14ac:dyDescent="0.2">
      <c r="A1777" s="102">
        <v>43248</v>
      </c>
      <c r="B1777" t="s">
        <v>2328</v>
      </c>
      <c r="C1777" t="s">
        <v>2328</v>
      </c>
      <c r="E1777" t="s">
        <v>2065</v>
      </c>
      <c r="F1777">
        <v>3004</v>
      </c>
      <c r="G1777" t="s">
        <v>631</v>
      </c>
      <c r="H1777">
        <v>8</v>
      </c>
      <c r="I1777">
        <v>304</v>
      </c>
      <c r="J1777" t="s">
        <v>2329</v>
      </c>
      <c r="K1777" t="s">
        <v>455</v>
      </c>
      <c r="L1777" s="103">
        <v>150581</v>
      </c>
      <c r="M1777">
        <v>0</v>
      </c>
      <c r="N1777" t="s">
        <v>2400</v>
      </c>
      <c r="O1777" t="s">
        <v>545</v>
      </c>
      <c r="P1777" t="s">
        <v>458</v>
      </c>
      <c r="R1777">
        <v>0</v>
      </c>
      <c r="S1777" t="s">
        <v>2068</v>
      </c>
      <c r="T1777" t="s">
        <v>458</v>
      </c>
      <c r="U1777" t="s">
        <v>460</v>
      </c>
      <c r="V1777" t="s">
        <v>458</v>
      </c>
    </row>
    <row r="1778" spans="1:22" x14ac:dyDescent="0.2">
      <c r="A1778" s="102">
        <v>43248</v>
      </c>
      <c r="B1778" t="s">
        <v>2328</v>
      </c>
      <c r="C1778" t="s">
        <v>2328</v>
      </c>
      <c r="E1778" t="s">
        <v>2065</v>
      </c>
      <c r="F1778">
        <v>3005</v>
      </c>
      <c r="G1778" t="s">
        <v>569</v>
      </c>
      <c r="H1778">
        <v>8</v>
      </c>
      <c r="I1778">
        <v>304</v>
      </c>
      <c r="J1778" t="s">
        <v>2329</v>
      </c>
      <c r="K1778" t="s">
        <v>455</v>
      </c>
      <c r="L1778" s="103">
        <v>165864</v>
      </c>
      <c r="M1778">
        <v>0</v>
      </c>
      <c r="N1778" t="s">
        <v>2401</v>
      </c>
      <c r="O1778" t="s">
        <v>545</v>
      </c>
      <c r="P1778" t="s">
        <v>458</v>
      </c>
      <c r="R1778">
        <v>0</v>
      </c>
      <c r="S1778" t="s">
        <v>2068</v>
      </c>
      <c r="T1778" t="s">
        <v>458</v>
      </c>
      <c r="U1778" t="s">
        <v>460</v>
      </c>
      <c r="V1778" t="s">
        <v>458</v>
      </c>
    </row>
    <row r="1779" spans="1:22" x14ac:dyDescent="0.2">
      <c r="A1779" s="102">
        <v>43248</v>
      </c>
      <c r="B1779" t="s">
        <v>2328</v>
      </c>
      <c r="C1779" t="s">
        <v>2328</v>
      </c>
      <c r="E1779" t="s">
        <v>2065</v>
      </c>
      <c r="F1779">
        <v>3006</v>
      </c>
      <c r="G1779" t="s">
        <v>736</v>
      </c>
      <c r="H1779">
        <v>8</v>
      </c>
      <c r="I1779">
        <v>304</v>
      </c>
      <c r="J1779" t="s">
        <v>2329</v>
      </c>
      <c r="K1779" t="s">
        <v>455</v>
      </c>
      <c r="L1779" s="103">
        <v>143812</v>
      </c>
      <c r="M1779">
        <v>0</v>
      </c>
      <c r="N1779" t="s">
        <v>2402</v>
      </c>
      <c r="O1779" t="s">
        <v>545</v>
      </c>
      <c r="P1779" t="s">
        <v>458</v>
      </c>
      <c r="R1779">
        <v>0</v>
      </c>
      <c r="S1779" t="s">
        <v>2068</v>
      </c>
      <c r="T1779" t="s">
        <v>458</v>
      </c>
      <c r="U1779" t="s">
        <v>460</v>
      </c>
      <c r="V1779" t="s">
        <v>458</v>
      </c>
    </row>
    <row r="1780" spans="1:22" x14ac:dyDescent="0.2">
      <c r="A1780" s="102">
        <v>43248</v>
      </c>
      <c r="B1780" t="s">
        <v>2328</v>
      </c>
      <c r="C1780" t="s">
        <v>2328</v>
      </c>
      <c r="E1780" t="s">
        <v>2065</v>
      </c>
      <c r="F1780">
        <v>3011</v>
      </c>
      <c r="G1780" t="s">
        <v>487</v>
      </c>
      <c r="H1780">
        <v>8</v>
      </c>
      <c r="I1780">
        <v>304</v>
      </c>
      <c r="J1780" t="s">
        <v>2329</v>
      </c>
      <c r="K1780" t="s">
        <v>455</v>
      </c>
      <c r="L1780" s="103">
        <v>115059</v>
      </c>
      <c r="M1780">
        <v>0</v>
      </c>
      <c r="N1780" t="s">
        <v>2403</v>
      </c>
      <c r="O1780" t="s">
        <v>545</v>
      </c>
      <c r="P1780" t="s">
        <v>458</v>
      </c>
      <c r="R1780">
        <v>0</v>
      </c>
      <c r="S1780" t="s">
        <v>2068</v>
      </c>
      <c r="T1780" t="s">
        <v>458</v>
      </c>
      <c r="U1780" t="s">
        <v>460</v>
      </c>
      <c r="V1780" t="s">
        <v>458</v>
      </c>
    </row>
    <row r="1781" spans="1:22" x14ac:dyDescent="0.2">
      <c r="A1781" s="102">
        <v>43248</v>
      </c>
      <c r="B1781" t="s">
        <v>2328</v>
      </c>
      <c r="C1781" t="s">
        <v>2328</v>
      </c>
      <c r="E1781" t="s">
        <v>2065</v>
      </c>
      <c r="F1781">
        <v>3007</v>
      </c>
      <c r="G1781" t="s">
        <v>605</v>
      </c>
      <c r="H1781">
        <v>8</v>
      </c>
      <c r="I1781">
        <v>304</v>
      </c>
      <c r="J1781" t="s">
        <v>2329</v>
      </c>
      <c r="K1781" t="s">
        <v>455</v>
      </c>
      <c r="L1781" s="103">
        <v>138968</v>
      </c>
      <c r="M1781">
        <v>0</v>
      </c>
      <c r="N1781" t="s">
        <v>2404</v>
      </c>
      <c r="O1781" t="s">
        <v>545</v>
      </c>
      <c r="P1781" t="s">
        <v>458</v>
      </c>
      <c r="R1781">
        <v>0</v>
      </c>
      <c r="S1781" t="s">
        <v>2068</v>
      </c>
      <c r="T1781" t="s">
        <v>458</v>
      </c>
      <c r="U1781" t="s">
        <v>460</v>
      </c>
      <c r="V1781" t="s">
        <v>458</v>
      </c>
    </row>
    <row r="1782" spans="1:22" x14ac:dyDescent="0.2">
      <c r="A1782" s="102">
        <v>43248</v>
      </c>
      <c r="B1782" t="s">
        <v>2328</v>
      </c>
      <c r="C1782" t="s">
        <v>2328</v>
      </c>
      <c r="E1782" t="s">
        <v>2065</v>
      </c>
      <c r="F1782">
        <v>3013</v>
      </c>
      <c r="G1782" t="s">
        <v>676</v>
      </c>
      <c r="H1782">
        <v>8</v>
      </c>
      <c r="I1782">
        <v>304</v>
      </c>
      <c r="J1782" t="s">
        <v>2329</v>
      </c>
      <c r="K1782" t="s">
        <v>455</v>
      </c>
      <c r="L1782" s="103">
        <v>99460</v>
      </c>
      <c r="M1782">
        <v>0</v>
      </c>
      <c r="N1782" t="s">
        <v>2405</v>
      </c>
      <c r="O1782" t="s">
        <v>545</v>
      </c>
      <c r="P1782" t="s">
        <v>458</v>
      </c>
      <c r="R1782">
        <v>0</v>
      </c>
      <c r="S1782" t="s">
        <v>2068</v>
      </c>
      <c r="T1782" t="s">
        <v>458</v>
      </c>
      <c r="U1782" t="s">
        <v>460</v>
      </c>
      <c r="V1782" t="s">
        <v>458</v>
      </c>
    </row>
    <row r="1783" spans="1:22" x14ac:dyDescent="0.2">
      <c r="A1783" s="102">
        <v>43248</v>
      </c>
      <c r="B1783" t="s">
        <v>2328</v>
      </c>
      <c r="C1783" t="s">
        <v>2328</v>
      </c>
      <c r="E1783" t="s">
        <v>2065</v>
      </c>
      <c r="F1783">
        <v>3008</v>
      </c>
      <c r="G1783" t="s">
        <v>550</v>
      </c>
      <c r="H1783">
        <v>8</v>
      </c>
      <c r="I1783">
        <v>304</v>
      </c>
      <c r="J1783" t="s">
        <v>2329</v>
      </c>
      <c r="K1783" t="s">
        <v>455</v>
      </c>
      <c r="L1783" s="103">
        <v>150042</v>
      </c>
      <c r="M1783">
        <v>0</v>
      </c>
      <c r="N1783" t="s">
        <v>2406</v>
      </c>
      <c r="O1783" t="s">
        <v>545</v>
      </c>
      <c r="P1783" t="s">
        <v>458</v>
      </c>
      <c r="R1783">
        <v>0</v>
      </c>
      <c r="S1783" t="s">
        <v>2068</v>
      </c>
      <c r="T1783" t="s">
        <v>458</v>
      </c>
      <c r="U1783" t="s">
        <v>460</v>
      </c>
      <c r="V1783" t="s">
        <v>458</v>
      </c>
    </row>
    <row r="1784" spans="1:22" x14ac:dyDescent="0.2">
      <c r="A1784" s="102">
        <v>43252</v>
      </c>
      <c r="B1784" t="s">
        <v>2328</v>
      </c>
      <c r="C1784" t="s">
        <v>2328</v>
      </c>
      <c r="E1784" t="s">
        <v>2065</v>
      </c>
      <c r="F1784">
        <v>3012</v>
      </c>
      <c r="G1784" t="s">
        <v>603</v>
      </c>
      <c r="H1784">
        <v>8</v>
      </c>
      <c r="I1784">
        <v>304</v>
      </c>
      <c r="J1784" t="s">
        <v>2329</v>
      </c>
      <c r="K1784" t="s">
        <v>455</v>
      </c>
      <c r="L1784" s="103">
        <v>109895</v>
      </c>
      <c r="M1784">
        <v>0</v>
      </c>
      <c r="N1784" t="s">
        <v>2407</v>
      </c>
      <c r="O1784" t="s">
        <v>545</v>
      </c>
      <c r="P1784" t="s">
        <v>458</v>
      </c>
      <c r="R1784">
        <v>0</v>
      </c>
      <c r="S1784" t="s">
        <v>2068</v>
      </c>
      <c r="T1784" t="s">
        <v>458</v>
      </c>
      <c r="U1784" t="s">
        <v>460</v>
      </c>
      <c r="V1784" t="s">
        <v>458</v>
      </c>
    </row>
    <row r="1785" spans="1:22" x14ac:dyDescent="0.2">
      <c r="A1785" s="102">
        <v>43252</v>
      </c>
      <c r="B1785" t="s">
        <v>2328</v>
      </c>
      <c r="C1785" t="s">
        <v>2328</v>
      </c>
      <c r="E1785" t="s">
        <v>2065</v>
      </c>
      <c r="F1785">
        <v>3001</v>
      </c>
      <c r="G1785" t="s">
        <v>462</v>
      </c>
      <c r="H1785">
        <v>8</v>
      </c>
      <c r="I1785">
        <v>304</v>
      </c>
      <c r="J1785" t="s">
        <v>2329</v>
      </c>
      <c r="K1785" t="s">
        <v>455</v>
      </c>
      <c r="L1785" s="103">
        <v>308303</v>
      </c>
      <c r="M1785">
        <v>0</v>
      </c>
      <c r="N1785" t="s">
        <v>2408</v>
      </c>
      <c r="O1785" t="s">
        <v>545</v>
      </c>
      <c r="P1785" t="s">
        <v>458</v>
      </c>
      <c r="R1785">
        <v>0</v>
      </c>
      <c r="S1785" t="s">
        <v>2068</v>
      </c>
      <c r="T1785" t="s">
        <v>458</v>
      </c>
      <c r="U1785" t="s">
        <v>460</v>
      </c>
      <c r="V1785" t="s">
        <v>458</v>
      </c>
    </row>
    <row r="1786" spans="1:22" x14ac:dyDescent="0.2">
      <c r="A1786" s="102">
        <v>43252</v>
      </c>
      <c r="B1786" t="s">
        <v>2328</v>
      </c>
      <c r="C1786" t="s">
        <v>2328</v>
      </c>
      <c r="E1786" t="s">
        <v>2065</v>
      </c>
      <c r="F1786">
        <v>3002</v>
      </c>
      <c r="G1786" t="s">
        <v>731</v>
      </c>
      <c r="H1786">
        <v>8</v>
      </c>
      <c r="I1786">
        <v>304</v>
      </c>
      <c r="J1786" t="s">
        <v>2329</v>
      </c>
      <c r="K1786" t="s">
        <v>455</v>
      </c>
      <c r="L1786" s="103">
        <v>169207</v>
      </c>
      <c r="M1786">
        <v>0</v>
      </c>
      <c r="N1786" t="s">
        <v>2409</v>
      </c>
      <c r="O1786" t="s">
        <v>545</v>
      </c>
      <c r="P1786" t="s">
        <v>458</v>
      </c>
      <c r="R1786">
        <v>0</v>
      </c>
      <c r="S1786" t="s">
        <v>2068</v>
      </c>
      <c r="T1786" t="s">
        <v>458</v>
      </c>
      <c r="U1786" t="s">
        <v>460</v>
      </c>
      <c r="V1786" t="s">
        <v>458</v>
      </c>
    </row>
    <row r="1787" spans="1:22" x14ac:dyDescent="0.2">
      <c r="A1787" s="102">
        <v>43252</v>
      </c>
      <c r="B1787" t="s">
        <v>2328</v>
      </c>
      <c r="C1787" t="s">
        <v>2328</v>
      </c>
      <c r="E1787" t="s">
        <v>2065</v>
      </c>
      <c r="F1787">
        <v>3003</v>
      </c>
      <c r="G1787" t="s">
        <v>474</v>
      </c>
      <c r="H1787">
        <v>8</v>
      </c>
      <c r="I1787">
        <v>304</v>
      </c>
      <c r="J1787" t="s">
        <v>2329</v>
      </c>
      <c r="K1787" t="s">
        <v>455</v>
      </c>
      <c r="L1787" s="103">
        <v>177755</v>
      </c>
      <c r="M1787">
        <v>0</v>
      </c>
      <c r="N1787" t="s">
        <v>2410</v>
      </c>
      <c r="O1787" t="s">
        <v>545</v>
      </c>
      <c r="P1787" t="s">
        <v>458</v>
      </c>
      <c r="R1787">
        <v>0</v>
      </c>
      <c r="S1787" t="s">
        <v>2068</v>
      </c>
      <c r="T1787" t="s">
        <v>458</v>
      </c>
      <c r="U1787" t="s">
        <v>460</v>
      </c>
      <c r="V1787" t="s">
        <v>458</v>
      </c>
    </row>
    <row r="1788" spans="1:22" x14ac:dyDescent="0.2">
      <c r="A1788" s="102">
        <v>43252</v>
      </c>
      <c r="B1788" t="s">
        <v>2328</v>
      </c>
      <c r="C1788" t="s">
        <v>2328</v>
      </c>
      <c r="E1788" t="s">
        <v>2065</v>
      </c>
      <c r="F1788">
        <v>3010</v>
      </c>
      <c r="G1788" t="s">
        <v>453</v>
      </c>
      <c r="H1788">
        <v>8</v>
      </c>
      <c r="I1788">
        <v>304</v>
      </c>
      <c r="J1788" t="s">
        <v>2329</v>
      </c>
      <c r="K1788" t="s">
        <v>455</v>
      </c>
      <c r="L1788" s="103">
        <v>121404</v>
      </c>
      <c r="M1788">
        <v>0</v>
      </c>
      <c r="N1788" t="s">
        <v>2411</v>
      </c>
      <c r="O1788" t="s">
        <v>545</v>
      </c>
      <c r="P1788" t="s">
        <v>458</v>
      </c>
      <c r="R1788">
        <v>0</v>
      </c>
      <c r="S1788" t="s">
        <v>2068</v>
      </c>
      <c r="T1788" t="s">
        <v>458</v>
      </c>
      <c r="U1788" t="s">
        <v>460</v>
      </c>
      <c r="V1788" t="s">
        <v>458</v>
      </c>
    </row>
    <row r="1789" spans="1:22" x14ac:dyDescent="0.2">
      <c r="A1789" s="102">
        <v>43252</v>
      </c>
      <c r="B1789" t="s">
        <v>2328</v>
      </c>
      <c r="C1789" t="s">
        <v>2328</v>
      </c>
      <c r="E1789" t="s">
        <v>2065</v>
      </c>
      <c r="F1789">
        <v>3009</v>
      </c>
      <c r="G1789" t="s">
        <v>481</v>
      </c>
      <c r="H1789">
        <v>8</v>
      </c>
      <c r="I1789">
        <v>304</v>
      </c>
      <c r="J1789" t="s">
        <v>2329</v>
      </c>
      <c r="K1789" t="s">
        <v>455</v>
      </c>
      <c r="L1789" s="103">
        <v>120926</v>
      </c>
      <c r="M1789">
        <v>0</v>
      </c>
      <c r="N1789" t="s">
        <v>2412</v>
      </c>
      <c r="O1789" t="s">
        <v>545</v>
      </c>
      <c r="P1789" t="s">
        <v>458</v>
      </c>
      <c r="R1789">
        <v>0</v>
      </c>
      <c r="S1789" t="s">
        <v>2068</v>
      </c>
      <c r="T1789" t="s">
        <v>458</v>
      </c>
      <c r="U1789" t="s">
        <v>460</v>
      </c>
      <c r="V1789" t="s">
        <v>458</v>
      </c>
    </row>
    <row r="1790" spans="1:22" x14ac:dyDescent="0.2">
      <c r="A1790" s="102">
        <v>43252</v>
      </c>
      <c r="B1790" t="s">
        <v>2328</v>
      </c>
      <c r="C1790" t="s">
        <v>2328</v>
      </c>
      <c r="E1790" t="s">
        <v>2065</v>
      </c>
      <c r="F1790">
        <v>3004</v>
      </c>
      <c r="G1790" t="s">
        <v>631</v>
      </c>
      <c r="H1790">
        <v>8</v>
      </c>
      <c r="I1790">
        <v>304</v>
      </c>
      <c r="J1790" t="s">
        <v>2329</v>
      </c>
      <c r="K1790" t="s">
        <v>455</v>
      </c>
      <c r="L1790" s="103">
        <v>150581</v>
      </c>
      <c r="M1790">
        <v>0</v>
      </c>
      <c r="N1790" t="s">
        <v>2413</v>
      </c>
      <c r="O1790" t="s">
        <v>545</v>
      </c>
      <c r="P1790" t="s">
        <v>458</v>
      </c>
      <c r="R1790">
        <v>0</v>
      </c>
      <c r="S1790" t="s">
        <v>2068</v>
      </c>
      <c r="T1790" t="s">
        <v>458</v>
      </c>
      <c r="U1790" t="s">
        <v>460</v>
      </c>
      <c r="V1790" t="s">
        <v>458</v>
      </c>
    </row>
    <row r="1791" spans="1:22" x14ac:dyDescent="0.2">
      <c r="A1791" s="102">
        <v>43252</v>
      </c>
      <c r="B1791" t="s">
        <v>2328</v>
      </c>
      <c r="C1791" t="s">
        <v>2328</v>
      </c>
      <c r="E1791" t="s">
        <v>2065</v>
      </c>
      <c r="F1791">
        <v>3005</v>
      </c>
      <c r="G1791" t="s">
        <v>569</v>
      </c>
      <c r="H1791">
        <v>8</v>
      </c>
      <c r="I1791">
        <v>304</v>
      </c>
      <c r="J1791" t="s">
        <v>2329</v>
      </c>
      <c r="K1791" t="s">
        <v>455</v>
      </c>
      <c r="L1791" s="103">
        <v>165864</v>
      </c>
      <c r="M1791">
        <v>0</v>
      </c>
      <c r="N1791" t="s">
        <v>2414</v>
      </c>
      <c r="O1791" t="s">
        <v>545</v>
      </c>
      <c r="P1791" t="s">
        <v>458</v>
      </c>
      <c r="R1791">
        <v>0</v>
      </c>
      <c r="S1791" t="s">
        <v>2068</v>
      </c>
      <c r="T1791" t="s">
        <v>458</v>
      </c>
      <c r="U1791" t="s">
        <v>460</v>
      </c>
      <c r="V1791" t="s">
        <v>458</v>
      </c>
    </row>
    <row r="1792" spans="1:22" x14ac:dyDescent="0.2">
      <c r="A1792" s="102">
        <v>43252</v>
      </c>
      <c r="B1792" t="s">
        <v>2328</v>
      </c>
      <c r="C1792" t="s">
        <v>2328</v>
      </c>
      <c r="E1792" t="s">
        <v>2065</v>
      </c>
      <c r="F1792">
        <v>3006</v>
      </c>
      <c r="G1792" t="s">
        <v>736</v>
      </c>
      <c r="H1792">
        <v>8</v>
      </c>
      <c r="I1792">
        <v>304</v>
      </c>
      <c r="J1792" t="s">
        <v>2329</v>
      </c>
      <c r="K1792" t="s">
        <v>455</v>
      </c>
      <c r="L1792" s="103">
        <v>143812</v>
      </c>
      <c r="M1792">
        <v>0</v>
      </c>
      <c r="N1792" t="s">
        <v>2415</v>
      </c>
      <c r="O1792" t="s">
        <v>545</v>
      </c>
      <c r="P1792" t="s">
        <v>458</v>
      </c>
      <c r="R1792">
        <v>0</v>
      </c>
      <c r="S1792" t="s">
        <v>2068</v>
      </c>
      <c r="T1792" t="s">
        <v>458</v>
      </c>
      <c r="U1792" t="s">
        <v>460</v>
      </c>
      <c r="V1792" t="s">
        <v>458</v>
      </c>
    </row>
    <row r="1793" spans="1:22" x14ac:dyDescent="0.2">
      <c r="A1793" s="102">
        <v>43252</v>
      </c>
      <c r="B1793" t="s">
        <v>2328</v>
      </c>
      <c r="C1793" t="s">
        <v>2328</v>
      </c>
      <c r="E1793" t="s">
        <v>2065</v>
      </c>
      <c r="F1793">
        <v>3011</v>
      </c>
      <c r="G1793" t="s">
        <v>487</v>
      </c>
      <c r="H1793">
        <v>8</v>
      </c>
      <c r="I1793">
        <v>304</v>
      </c>
      <c r="J1793" t="s">
        <v>2329</v>
      </c>
      <c r="K1793" t="s">
        <v>455</v>
      </c>
      <c r="L1793" s="103">
        <v>115059</v>
      </c>
      <c r="M1793">
        <v>0</v>
      </c>
      <c r="N1793" t="s">
        <v>2416</v>
      </c>
      <c r="O1793" t="s">
        <v>545</v>
      </c>
      <c r="P1793" t="s">
        <v>458</v>
      </c>
      <c r="R1793">
        <v>0</v>
      </c>
      <c r="S1793" t="s">
        <v>2068</v>
      </c>
      <c r="T1793" t="s">
        <v>458</v>
      </c>
      <c r="U1793" t="s">
        <v>460</v>
      </c>
      <c r="V1793" t="s">
        <v>458</v>
      </c>
    </row>
    <row r="1794" spans="1:22" x14ac:dyDescent="0.2">
      <c r="A1794" s="102">
        <v>43252</v>
      </c>
      <c r="B1794" t="s">
        <v>2328</v>
      </c>
      <c r="C1794" t="s">
        <v>2328</v>
      </c>
      <c r="E1794" t="s">
        <v>2065</v>
      </c>
      <c r="F1794">
        <v>3007</v>
      </c>
      <c r="G1794" t="s">
        <v>605</v>
      </c>
      <c r="H1794">
        <v>8</v>
      </c>
      <c r="I1794">
        <v>304</v>
      </c>
      <c r="J1794" t="s">
        <v>2329</v>
      </c>
      <c r="K1794" t="s">
        <v>455</v>
      </c>
      <c r="L1794" s="103">
        <v>138968</v>
      </c>
      <c r="M1794">
        <v>0</v>
      </c>
      <c r="N1794" t="s">
        <v>2417</v>
      </c>
      <c r="O1794" t="s">
        <v>545</v>
      </c>
      <c r="P1794" t="s">
        <v>458</v>
      </c>
      <c r="R1794">
        <v>0</v>
      </c>
      <c r="S1794" t="s">
        <v>2068</v>
      </c>
      <c r="T1794" t="s">
        <v>458</v>
      </c>
      <c r="U1794" t="s">
        <v>460</v>
      </c>
      <c r="V1794" t="s">
        <v>458</v>
      </c>
    </row>
    <row r="1795" spans="1:22" x14ac:dyDescent="0.2">
      <c r="A1795" s="102">
        <v>43252</v>
      </c>
      <c r="B1795" t="s">
        <v>2328</v>
      </c>
      <c r="C1795" t="s">
        <v>2328</v>
      </c>
      <c r="E1795" t="s">
        <v>2065</v>
      </c>
      <c r="F1795">
        <v>3013</v>
      </c>
      <c r="G1795" t="s">
        <v>676</v>
      </c>
      <c r="H1795">
        <v>8</v>
      </c>
      <c r="I1795">
        <v>304</v>
      </c>
      <c r="J1795" t="s">
        <v>2329</v>
      </c>
      <c r="K1795" t="s">
        <v>455</v>
      </c>
      <c r="L1795" s="103">
        <v>99460</v>
      </c>
      <c r="M1795">
        <v>0</v>
      </c>
      <c r="N1795" t="s">
        <v>2418</v>
      </c>
      <c r="O1795" t="s">
        <v>545</v>
      </c>
      <c r="P1795" t="s">
        <v>458</v>
      </c>
      <c r="R1795">
        <v>0</v>
      </c>
      <c r="S1795" t="s">
        <v>2068</v>
      </c>
      <c r="T1795" t="s">
        <v>458</v>
      </c>
      <c r="U1795" t="s">
        <v>460</v>
      </c>
      <c r="V1795" t="s">
        <v>458</v>
      </c>
    </row>
    <row r="1796" spans="1:22" x14ac:dyDescent="0.2">
      <c r="A1796" s="102">
        <v>43252</v>
      </c>
      <c r="B1796" t="s">
        <v>2328</v>
      </c>
      <c r="C1796" t="s">
        <v>2328</v>
      </c>
      <c r="E1796" t="s">
        <v>2065</v>
      </c>
      <c r="F1796">
        <v>3008</v>
      </c>
      <c r="G1796" t="s">
        <v>550</v>
      </c>
      <c r="H1796">
        <v>8</v>
      </c>
      <c r="I1796">
        <v>304</v>
      </c>
      <c r="J1796" t="s">
        <v>2329</v>
      </c>
      <c r="K1796" t="s">
        <v>455</v>
      </c>
      <c r="L1796" s="103">
        <v>150042</v>
      </c>
      <c r="M1796">
        <v>0</v>
      </c>
      <c r="N1796" t="s">
        <v>2419</v>
      </c>
      <c r="O1796" t="s">
        <v>545</v>
      </c>
      <c r="P1796" t="s">
        <v>458</v>
      </c>
      <c r="R1796">
        <v>0</v>
      </c>
      <c r="S1796" t="s">
        <v>2068</v>
      </c>
      <c r="T1796" t="s">
        <v>458</v>
      </c>
      <c r="U1796" t="s">
        <v>460</v>
      </c>
      <c r="V1796" t="s">
        <v>458</v>
      </c>
    </row>
    <row r="1797" spans="1:22" x14ac:dyDescent="0.2">
      <c r="A1797" s="102">
        <v>43262</v>
      </c>
      <c r="B1797" t="s">
        <v>2328</v>
      </c>
      <c r="C1797" t="s">
        <v>2328</v>
      </c>
      <c r="E1797" t="s">
        <v>2065</v>
      </c>
      <c r="F1797">
        <v>3001</v>
      </c>
      <c r="G1797" t="s">
        <v>462</v>
      </c>
      <c r="H1797">
        <v>8</v>
      </c>
      <c r="I1797">
        <v>304</v>
      </c>
      <c r="J1797" t="s">
        <v>2329</v>
      </c>
      <c r="K1797" t="s">
        <v>455</v>
      </c>
      <c r="L1797" s="103">
        <v>308303</v>
      </c>
      <c r="M1797">
        <v>0</v>
      </c>
      <c r="N1797" t="s">
        <v>2420</v>
      </c>
      <c r="O1797" t="s">
        <v>545</v>
      </c>
      <c r="P1797" t="s">
        <v>458</v>
      </c>
      <c r="R1797">
        <v>0</v>
      </c>
      <c r="S1797" t="s">
        <v>2068</v>
      </c>
      <c r="T1797" t="s">
        <v>458</v>
      </c>
      <c r="U1797" t="s">
        <v>460</v>
      </c>
      <c r="V1797" t="s">
        <v>458</v>
      </c>
    </row>
    <row r="1798" spans="1:22" x14ac:dyDescent="0.2">
      <c r="A1798" s="102">
        <v>43262</v>
      </c>
      <c r="B1798" t="s">
        <v>2328</v>
      </c>
      <c r="C1798" t="s">
        <v>2328</v>
      </c>
      <c r="E1798" t="s">
        <v>2065</v>
      </c>
      <c r="F1798">
        <v>3003</v>
      </c>
      <c r="G1798" t="s">
        <v>474</v>
      </c>
      <c r="H1798">
        <v>8</v>
      </c>
      <c r="I1798">
        <v>304</v>
      </c>
      <c r="J1798" t="s">
        <v>2329</v>
      </c>
      <c r="K1798" t="s">
        <v>455</v>
      </c>
      <c r="L1798" s="103">
        <v>177755</v>
      </c>
      <c r="M1798">
        <v>0</v>
      </c>
      <c r="N1798" t="s">
        <v>2421</v>
      </c>
      <c r="O1798" t="s">
        <v>545</v>
      </c>
      <c r="P1798" t="s">
        <v>458</v>
      </c>
      <c r="R1798">
        <v>0</v>
      </c>
      <c r="S1798" t="s">
        <v>2068</v>
      </c>
      <c r="T1798" t="s">
        <v>458</v>
      </c>
      <c r="U1798" t="s">
        <v>460</v>
      </c>
      <c r="V1798" t="s">
        <v>458</v>
      </c>
    </row>
    <row r="1799" spans="1:22" x14ac:dyDescent="0.2">
      <c r="A1799" s="102">
        <v>43262</v>
      </c>
      <c r="B1799" t="s">
        <v>2328</v>
      </c>
      <c r="C1799" t="s">
        <v>2328</v>
      </c>
      <c r="E1799" t="s">
        <v>2065</v>
      </c>
      <c r="F1799">
        <v>3010</v>
      </c>
      <c r="G1799" t="s">
        <v>453</v>
      </c>
      <c r="H1799">
        <v>8</v>
      </c>
      <c r="I1799">
        <v>304</v>
      </c>
      <c r="J1799" t="s">
        <v>2329</v>
      </c>
      <c r="K1799" t="s">
        <v>455</v>
      </c>
      <c r="L1799" s="103">
        <v>121404</v>
      </c>
      <c r="M1799">
        <v>0</v>
      </c>
      <c r="N1799" t="s">
        <v>2422</v>
      </c>
      <c r="O1799" t="s">
        <v>545</v>
      </c>
      <c r="P1799" t="s">
        <v>458</v>
      </c>
      <c r="R1799">
        <v>0</v>
      </c>
      <c r="S1799" t="s">
        <v>2068</v>
      </c>
      <c r="T1799" t="s">
        <v>458</v>
      </c>
      <c r="U1799" t="s">
        <v>460</v>
      </c>
      <c r="V1799" t="s">
        <v>458</v>
      </c>
    </row>
    <row r="1800" spans="1:22" x14ac:dyDescent="0.2">
      <c r="A1800" s="102">
        <v>43262</v>
      </c>
      <c r="B1800" t="s">
        <v>2328</v>
      </c>
      <c r="C1800" t="s">
        <v>2328</v>
      </c>
      <c r="E1800" t="s">
        <v>2065</v>
      </c>
      <c r="F1800">
        <v>3009</v>
      </c>
      <c r="G1800" t="s">
        <v>481</v>
      </c>
      <c r="H1800">
        <v>8</v>
      </c>
      <c r="I1800">
        <v>304</v>
      </c>
      <c r="J1800" t="s">
        <v>2329</v>
      </c>
      <c r="K1800" t="s">
        <v>455</v>
      </c>
      <c r="L1800" s="103">
        <v>120926</v>
      </c>
      <c r="M1800">
        <v>0</v>
      </c>
      <c r="N1800" t="s">
        <v>2423</v>
      </c>
      <c r="O1800" t="s">
        <v>545</v>
      </c>
      <c r="P1800" t="s">
        <v>458</v>
      </c>
      <c r="R1800">
        <v>0</v>
      </c>
      <c r="S1800" t="s">
        <v>2068</v>
      </c>
      <c r="T1800" t="s">
        <v>458</v>
      </c>
      <c r="U1800" t="s">
        <v>460</v>
      </c>
      <c r="V1800" t="s">
        <v>458</v>
      </c>
    </row>
    <row r="1801" spans="1:22" x14ac:dyDescent="0.2">
      <c r="A1801" s="102">
        <v>43262</v>
      </c>
      <c r="B1801" t="s">
        <v>2328</v>
      </c>
      <c r="C1801" t="s">
        <v>2328</v>
      </c>
      <c r="E1801" t="s">
        <v>2065</v>
      </c>
      <c r="F1801">
        <v>3004</v>
      </c>
      <c r="G1801" t="s">
        <v>631</v>
      </c>
      <c r="H1801">
        <v>8</v>
      </c>
      <c r="I1801">
        <v>304</v>
      </c>
      <c r="J1801" t="s">
        <v>2329</v>
      </c>
      <c r="K1801" t="s">
        <v>455</v>
      </c>
      <c r="L1801" s="103">
        <v>150581</v>
      </c>
      <c r="M1801">
        <v>0</v>
      </c>
      <c r="N1801" t="s">
        <v>2424</v>
      </c>
      <c r="O1801" t="s">
        <v>545</v>
      </c>
      <c r="P1801" t="s">
        <v>458</v>
      </c>
      <c r="R1801">
        <v>0</v>
      </c>
      <c r="S1801" t="s">
        <v>2068</v>
      </c>
      <c r="T1801" t="s">
        <v>458</v>
      </c>
      <c r="U1801" t="s">
        <v>460</v>
      </c>
      <c r="V1801" t="s">
        <v>458</v>
      </c>
    </row>
    <row r="1802" spans="1:22" x14ac:dyDescent="0.2">
      <c r="A1802" s="102">
        <v>43262</v>
      </c>
      <c r="B1802" t="s">
        <v>2328</v>
      </c>
      <c r="C1802" t="s">
        <v>2328</v>
      </c>
      <c r="E1802" t="s">
        <v>2065</v>
      </c>
      <c r="F1802">
        <v>3005</v>
      </c>
      <c r="G1802" t="s">
        <v>569</v>
      </c>
      <c r="H1802">
        <v>8</v>
      </c>
      <c r="I1802">
        <v>304</v>
      </c>
      <c r="J1802" t="s">
        <v>2329</v>
      </c>
      <c r="K1802" t="s">
        <v>455</v>
      </c>
      <c r="L1802" s="103">
        <v>165864</v>
      </c>
      <c r="M1802">
        <v>0</v>
      </c>
      <c r="N1802" t="s">
        <v>2425</v>
      </c>
      <c r="O1802" t="s">
        <v>545</v>
      </c>
      <c r="P1802" t="s">
        <v>458</v>
      </c>
      <c r="R1802">
        <v>0</v>
      </c>
      <c r="S1802" t="s">
        <v>2068</v>
      </c>
      <c r="T1802" t="s">
        <v>458</v>
      </c>
      <c r="U1802" t="s">
        <v>460</v>
      </c>
      <c r="V1802" t="s">
        <v>458</v>
      </c>
    </row>
    <row r="1803" spans="1:22" x14ac:dyDescent="0.2">
      <c r="A1803" s="102">
        <v>43262</v>
      </c>
      <c r="B1803" t="s">
        <v>2328</v>
      </c>
      <c r="C1803" t="s">
        <v>2328</v>
      </c>
      <c r="E1803" t="s">
        <v>2065</v>
      </c>
      <c r="F1803">
        <v>3006</v>
      </c>
      <c r="G1803" t="s">
        <v>736</v>
      </c>
      <c r="H1803">
        <v>8</v>
      </c>
      <c r="I1803">
        <v>304</v>
      </c>
      <c r="J1803" t="s">
        <v>2329</v>
      </c>
      <c r="K1803" t="s">
        <v>455</v>
      </c>
      <c r="L1803" s="103">
        <v>143812</v>
      </c>
      <c r="M1803">
        <v>0</v>
      </c>
      <c r="N1803" t="s">
        <v>2426</v>
      </c>
      <c r="O1803" t="s">
        <v>545</v>
      </c>
      <c r="P1803" t="s">
        <v>458</v>
      </c>
      <c r="R1803">
        <v>0</v>
      </c>
      <c r="S1803" t="s">
        <v>2068</v>
      </c>
      <c r="T1803" t="s">
        <v>458</v>
      </c>
      <c r="U1803" t="s">
        <v>460</v>
      </c>
      <c r="V1803" t="s">
        <v>458</v>
      </c>
    </row>
    <row r="1804" spans="1:22" x14ac:dyDescent="0.2">
      <c r="A1804" s="102">
        <v>43262</v>
      </c>
      <c r="B1804" t="s">
        <v>2328</v>
      </c>
      <c r="C1804" t="s">
        <v>2328</v>
      </c>
      <c r="E1804" t="s">
        <v>2065</v>
      </c>
      <c r="F1804">
        <v>3011</v>
      </c>
      <c r="G1804" t="s">
        <v>487</v>
      </c>
      <c r="H1804">
        <v>8</v>
      </c>
      <c r="I1804">
        <v>304</v>
      </c>
      <c r="J1804" t="s">
        <v>2329</v>
      </c>
      <c r="K1804" t="s">
        <v>455</v>
      </c>
      <c r="L1804" s="103">
        <v>115059</v>
      </c>
      <c r="M1804">
        <v>0</v>
      </c>
      <c r="N1804" t="s">
        <v>2427</v>
      </c>
      <c r="O1804" t="s">
        <v>545</v>
      </c>
      <c r="P1804" t="s">
        <v>458</v>
      </c>
      <c r="R1804">
        <v>0</v>
      </c>
      <c r="S1804" t="s">
        <v>2068</v>
      </c>
      <c r="T1804" t="s">
        <v>458</v>
      </c>
      <c r="U1804" t="s">
        <v>460</v>
      </c>
      <c r="V1804" t="s">
        <v>458</v>
      </c>
    </row>
    <row r="1805" spans="1:22" x14ac:dyDescent="0.2">
      <c r="A1805" s="102">
        <v>43262</v>
      </c>
      <c r="B1805" t="s">
        <v>2328</v>
      </c>
      <c r="C1805" t="s">
        <v>2328</v>
      </c>
      <c r="E1805" t="s">
        <v>2065</v>
      </c>
      <c r="F1805">
        <v>3007</v>
      </c>
      <c r="G1805" t="s">
        <v>605</v>
      </c>
      <c r="H1805">
        <v>8</v>
      </c>
      <c r="I1805">
        <v>304</v>
      </c>
      <c r="J1805" t="s">
        <v>2329</v>
      </c>
      <c r="K1805" t="s">
        <v>455</v>
      </c>
      <c r="L1805" s="103">
        <v>138968</v>
      </c>
      <c r="M1805">
        <v>0</v>
      </c>
      <c r="N1805" t="s">
        <v>2428</v>
      </c>
      <c r="O1805" t="s">
        <v>545</v>
      </c>
      <c r="P1805" t="s">
        <v>458</v>
      </c>
      <c r="R1805">
        <v>0</v>
      </c>
      <c r="S1805" t="s">
        <v>2068</v>
      </c>
      <c r="T1805" t="s">
        <v>458</v>
      </c>
      <c r="U1805" t="s">
        <v>460</v>
      </c>
      <c r="V1805" t="s">
        <v>458</v>
      </c>
    </row>
    <row r="1806" spans="1:22" x14ac:dyDescent="0.2">
      <c r="A1806" s="102">
        <v>43262</v>
      </c>
      <c r="B1806" t="s">
        <v>2328</v>
      </c>
      <c r="C1806" t="s">
        <v>2328</v>
      </c>
      <c r="E1806" t="s">
        <v>2065</v>
      </c>
      <c r="F1806">
        <v>3013</v>
      </c>
      <c r="G1806" t="s">
        <v>676</v>
      </c>
      <c r="H1806">
        <v>8</v>
      </c>
      <c r="I1806">
        <v>304</v>
      </c>
      <c r="J1806" t="s">
        <v>2329</v>
      </c>
      <c r="K1806" t="s">
        <v>455</v>
      </c>
      <c r="L1806" s="103">
        <v>99460</v>
      </c>
      <c r="M1806">
        <v>0</v>
      </c>
      <c r="N1806" t="s">
        <v>2429</v>
      </c>
      <c r="O1806" t="s">
        <v>545</v>
      </c>
      <c r="P1806" t="s">
        <v>458</v>
      </c>
      <c r="R1806">
        <v>0</v>
      </c>
      <c r="S1806" t="s">
        <v>2068</v>
      </c>
      <c r="T1806" t="s">
        <v>458</v>
      </c>
      <c r="U1806" t="s">
        <v>460</v>
      </c>
      <c r="V1806" t="s">
        <v>458</v>
      </c>
    </row>
    <row r="1807" spans="1:22" x14ac:dyDescent="0.2">
      <c r="A1807" s="102">
        <v>43262</v>
      </c>
      <c r="B1807" t="s">
        <v>2328</v>
      </c>
      <c r="C1807" t="s">
        <v>2328</v>
      </c>
      <c r="E1807" t="s">
        <v>2065</v>
      </c>
      <c r="F1807">
        <v>3008</v>
      </c>
      <c r="G1807" t="s">
        <v>550</v>
      </c>
      <c r="H1807">
        <v>8</v>
      </c>
      <c r="I1807">
        <v>304</v>
      </c>
      <c r="J1807" t="s">
        <v>2329</v>
      </c>
      <c r="K1807" t="s">
        <v>455</v>
      </c>
      <c r="L1807" s="103">
        <v>150042</v>
      </c>
      <c r="M1807">
        <v>0</v>
      </c>
      <c r="N1807" t="s">
        <v>2430</v>
      </c>
      <c r="O1807" t="s">
        <v>545</v>
      </c>
      <c r="P1807" t="s">
        <v>458</v>
      </c>
      <c r="R1807">
        <v>0</v>
      </c>
      <c r="S1807" t="s">
        <v>2068</v>
      </c>
      <c r="T1807" t="s">
        <v>458</v>
      </c>
      <c r="U1807" t="s">
        <v>460</v>
      </c>
      <c r="V1807" t="s">
        <v>458</v>
      </c>
    </row>
    <row r="1808" spans="1:22" x14ac:dyDescent="0.2">
      <c r="A1808" s="102">
        <v>43290</v>
      </c>
      <c r="B1808" t="s">
        <v>2328</v>
      </c>
      <c r="C1808" t="s">
        <v>2328</v>
      </c>
      <c r="E1808" t="s">
        <v>2065</v>
      </c>
      <c r="F1808">
        <v>3012</v>
      </c>
      <c r="G1808" t="s">
        <v>603</v>
      </c>
      <c r="H1808">
        <v>8</v>
      </c>
      <c r="I1808">
        <v>304</v>
      </c>
      <c r="J1808" t="s">
        <v>2329</v>
      </c>
      <c r="K1808" t="s">
        <v>455</v>
      </c>
      <c r="L1808" s="103">
        <v>109895</v>
      </c>
      <c r="M1808">
        <v>0</v>
      </c>
      <c r="N1808" t="s">
        <v>2431</v>
      </c>
      <c r="O1808" t="s">
        <v>545</v>
      </c>
      <c r="P1808" t="s">
        <v>458</v>
      </c>
      <c r="R1808">
        <v>0</v>
      </c>
      <c r="S1808" t="s">
        <v>2068</v>
      </c>
      <c r="T1808" t="s">
        <v>458</v>
      </c>
      <c r="U1808" t="s">
        <v>460</v>
      </c>
      <c r="V1808" t="s">
        <v>458</v>
      </c>
    </row>
    <row r="1809" spans="1:22" x14ac:dyDescent="0.2">
      <c r="A1809" s="102">
        <v>43290</v>
      </c>
      <c r="B1809" t="s">
        <v>2328</v>
      </c>
      <c r="C1809" t="s">
        <v>2328</v>
      </c>
      <c r="E1809" t="s">
        <v>2065</v>
      </c>
      <c r="F1809">
        <v>3001</v>
      </c>
      <c r="G1809" t="s">
        <v>462</v>
      </c>
      <c r="H1809">
        <v>8</v>
      </c>
      <c r="I1809">
        <v>304</v>
      </c>
      <c r="J1809" t="s">
        <v>2329</v>
      </c>
      <c r="K1809" t="s">
        <v>455</v>
      </c>
      <c r="L1809" s="103">
        <v>308303</v>
      </c>
      <c r="M1809">
        <v>0</v>
      </c>
      <c r="N1809" t="s">
        <v>2432</v>
      </c>
      <c r="O1809" t="s">
        <v>545</v>
      </c>
      <c r="P1809" t="s">
        <v>458</v>
      </c>
      <c r="R1809">
        <v>0</v>
      </c>
      <c r="S1809" t="s">
        <v>2068</v>
      </c>
      <c r="T1809" t="s">
        <v>458</v>
      </c>
      <c r="U1809" t="s">
        <v>460</v>
      </c>
      <c r="V1809" t="s">
        <v>458</v>
      </c>
    </row>
    <row r="1810" spans="1:22" x14ac:dyDescent="0.2">
      <c r="A1810" s="102">
        <v>43290</v>
      </c>
      <c r="B1810" t="s">
        <v>2328</v>
      </c>
      <c r="C1810" t="s">
        <v>2328</v>
      </c>
      <c r="E1810" t="s">
        <v>2065</v>
      </c>
      <c r="F1810">
        <v>3010</v>
      </c>
      <c r="G1810" t="s">
        <v>453</v>
      </c>
      <c r="H1810">
        <v>8</v>
      </c>
      <c r="I1810">
        <v>304</v>
      </c>
      <c r="J1810" t="s">
        <v>2329</v>
      </c>
      <c r="K1810" t="s">
        <v>455</v>
      </c>
      <c r="L1810" s="103">
        <v>121404</v>
      </c>
      <c r="M1810">
        <v>0</v>
      </c>
      <c r="N1810" t="s">
        <v>2433</v>
      </c>
      <c r="O1810" t="s">
        <v>545</v>
      </c>
      <c r="P1810" t="s">
        <v>458</v>
      </c>
      <c r="R1810">
        <v>0</v>
      </c>
      <c r="S1810" t="s">
        <v>2068</v>
      </c>
      <c r="T1810" t="s">
        <v>458</v>
      </c>
      <c r="U1810" t="s">
        <v>460</v>
      </c>
      <c r="V1810" t="s">
        <v>458</v>
      </c>
    </row>
    <row r="1811" spans="1:22" x14ac:dyDescent="0.2">
      <c r="A1811" s="102">
        <v>43290</v>
      </c>
      <c r="B1811" t="s">
        <v>2328</v>
      </c>
      <c r="C1811" t="s">
        <v>2328</v>
      </c>
      <c r="E1811" t="s">
        <v>2065</v>
      </c>
      <c r="F1811">
        <v>3009</v>
      </c>
      <c r="G1811" t="s">
        <v>481</v>
      </c>
      <c r="H1811">
        <v>8</v>
      </c>
      <c r="I1811">
        <v>304</v>
      </c>
      <c r="J1811" t="s">
        <v>2329</v>
      </c>
      <c r="K1811" t="s">
        <v>455</v>
      </c>
      <c r="L1811" s="103">
        <v>120926</v>
      </c>
      <c r="M1811">
        <v>0</v>
      </c>
      <c r="N1811" t="s">
        <v>2434</v>
      </c>
      <c r="O1811" t="s">
        <v>545</v>
      </c>
      <c r="P1811" t="s">
        <v>458</v>
      </c>
      <c r="R1811">
        <v>0</v>
      </c>
      <c r="S1811" t="s">
        <v>2068</v>
      </c>
      <c r="T1811" t="s">
        <v>458</v>
      </c>
      <c r="U1811" t="s">
        <v>460</v>
      </c>
      <c r="V1811" t="s">
        <v>458</v>
      </c>
    </row>
    <row r="1812" spans="1:22" x14ac:dyDescent="0.2">
      <c r="A1812" s="102">
        <v>43290</v>
      </c>
      <c r="B1812" t="s">
        <v>2328</v>
      </c>
      <c r="C1812" t="s">
        <v>2328</v>
      </c>
      <c r="E1812" t="s">
        <v>2065</v>
      </c>
      <c r="F1812">
        <v>3004</v>
      </c>
      <c r="G1812" t="s">
        <v>631</v>
      </c>
      <c r="H1812">
        <v>8</v>
      </c>
      <c r="I1812">
        <v>304</v>
      </c>
      <c r="J1812" t="s">
        <v>2329</v>
      </c>
      <c r="K1812" t="s">
        <v>455</v>
      </c>
      <c r="L1812" s="103">
        <v>150581</v>
      </c>
      <c r="M1812">
        <v>0</v>
      </c>
      <c r="N1812" t="s">
        <v>2435</v>
      </c>
      <c r="O1812" t="s">
        <v>545</v>
      </c>
      <c r="P1812" t="s">
        <v>458</v>
      </c>
      <c r="R1812">
        <v>0</v>
      </c>
      <c r="S1812" t="s">
        <v>2068</v>
      </c>
      <c r="T1812" t="s">
        <v>458</v>
      </c>
      <c r="U1812" t="s">
        <v>460</v>
      </c>
      <c r="V1812" t="s">
        <v>458</v>
      </c>
    </row>
    <row r="1813" spans="1:22" x14ac:dyDescent="0.2">
      <c r="A1813" s="102">
        <v>43290</v>
      </c>
      <c r="B1813" t="s">
        <v>2328</v>
      </c>
      <c r="C1813" t="s">
        <v>2328</v>
      </c>
      <c r="E1813" t="s">
        <v>2065</v>
      </c>
      <c r="F1813">
        <v>3011</v>
      </c>
      <c r="G1813" t="s">
        <v>487</v>
      </c>
      <c r="H1813">
        <v>8</v>
      </c>
      <c r="I1813">
        <v>304</v>
      </c>
      <c r="J1813" t="s">
        <v>2329</v>
      </c>
      <c r="K1813" t="s">
        <v>455</v>
      </c>
      <c r="L1813" s="103">
        <v>115059</v>
      </c>
      <c r="M1813">
        <v>0</v>
      </c>
      <c r="N1813" t="s">
        <v>2436</v>
      </c>
      <c r="O1813" t="s">
        <v>545</v>
      </c>
      <c r="P1813" t="s">
        <v>458</v>
      </c>
      <c r="R1813">
        <v>0</v>
      </c>
      <c r="S1813" t="s">
        <v>2068</v>
      </c>
      <c r="T1813" t="s">
        <v>458</v>
      </c>
      <c r="U1813" t="s">
        <v>460</v>
      </c>
      <c r="V1813" t="s">
        <v>458</v>
      </c>
    </row>
    <row r="1814" spans="1:22" x14ac:dyDescent="0.2">
      <c r="A1814" s="102">
        <v>43290</v>
      </c>
      <c r="B1814" t="s">
        <v>2328</v>
      </c>
      <c r="C1814" t="s">
        <v>2328</v>
      </c>
      <c r="E1814" t="s">
        <v>2065</v>
      </c>
      <c r="F1814">
        <v>3007</v>
      </c>
      <c r="G1814" t="s">
        <v>605</v>
      </c>
      <c r="H1814">
        <v>8</v>
      </c>
      <c r="I1814">
        <v>304</v>
      </c>
      <c r="J1814" t="s">
        <v>2329</v>
      </c>
      <c r="K1814" t="s">
        <v>455</v>
      </c>
      <c r="L1814" s="103">
        <v>138968</v>
      </c>
      <c r="M1814">
        <v>0</v>
      </c>
      <c r="N1814" t="s">
        <v>2437</v>
      </c>
      <c r="O1814" t="s">
        <v>545</v>
      </c>
      <c r="P1814" t="s">
        <v>458</v>
      </c>
      <c r="R1814">
        <v>0</v>
      </c>
      <c r="S1814" t="s">
        <v>2068</v>
      </c>
      <c r="T1814" t="s">
        <v>458</v>
      </c>
      <c r="U1814" t="s">
        <v>460</v>
      </c>
      <c r="V1814" t="s">
        <v>458</v>
      </c>
    </row>
    <row r="1815" spans="1:22" x14ac:dyDescent="0.2">
      <c r="A1815" s="102">
        <v>43290</v>
      </c>
      <c r="B1815" t="s">
        <v>2328</v>
      </c>
      <c r="C1815" t="s">
        <v>2328</v>
      </c>
      <c r="E1815" t="s">
        <v>2065</v>
      </c>
      <c r="F1815">
        <v>3013</v>
      </c>
      <c r="G1815" t="s">
        <v>676</v>
      </c>
      <c r="H1815">
        <v>8</v>
      </c>
      <c r="I1815">
        <v>304</v>
      </c>
      <c r="J1815" t="s">
        <v>2329</v>
      </c>
      <c r="K1815" t="s">
        <v>455</v>
      </c>
      <c r="L1815" s="103">
        <v>99460</v>
      </c>
      <c r="M1815">
        <v>0</v>
      </c>
      <c r="N1815" t="s">
        <v>2438</v>
      </c>
      <c r="O1815" t="s">
        <v>545</v>
      </c>
      <c r="P1815" t="s">
        <v>458</v>
      </c>
      <c r="R1815">
        <v>0</v>
      </c>
      <c r="S1815" t="s">
        <v>2068</v>
      </c>
      <c r="T1815" t="s">
        <v>458</v>
      </c>
      <c r="U1815" t="s">
        <v>460</v>
      </c>
      <c r="V1815" t="s">
        <v>458</v>
      </c>
    </row>
    <row r="1816" spans="1:22" x14ac:dyDescent="0.2">
      <c r="A1816" s="102">
        <v>43290</v>
      </c>
      <c r="B1816" t="s">
        <v>2328</v>
      </c>
      <c r="C1816" t="s">
        <v>2328</v>
      </c>
      <c r="E1816" t="s">
        <v>2065</v>
      </c>
      <c r="F1816">
        <v>3008</v>
      </c>
      <c r="G1816" t="s">
        <v>550</v>
      </c>
      <c r="H1816">
        <v>8</v>
      </c>
      <c r="I1816">
        <v>304</v>
      </c>
      <c r="J1816" t="s">
        <v>2329</v>
      </c>
      <c r="K1816" t="s">
        <v>455</v>
      </c>
      <c r="L1816" s="103">
        <v>150042</v>
      </c>
      <c r="M1816">
        <v>0</v>
      </c>
      <c r="N1816" t="s">
        <v>2439</v>
      </c>
      <c r="O1816" t="s">
        <v>545</v>
      </c>
      <c r="P1816" t="s">
        <v>458</v>
      </c>
      <c r="R1816">
        <v>0</v>
      </c>
      <c r="S1816" t="s">
        <v>2068</v>
      </c>
      <c r="T1816" t="s">
        <v>458</v>
      </c>
      <c r="U1816" t="s">
        <v>460</v>
      </c>
      <c r="V1816" t="s">
        <v>458</v>
      </c>
    </row>
    <row r="1817" spans="1:22" x14ac:dyDescent="0.2">
      <c r="A1817" s="102">
        <v>43325</v>
      </c>
      <c r="B1817" t="s">
        <v>2328</v>
      </c>
      <c r="C1817" t="s">
        <v>2328</v>
      </c>
      <c r="E1817" t="s">
        <v>2065</v>
      </c>
      <c r="F1817">
        <v>3012</v>
      </c>
      <c r="G1817" t="s">
        <v>603</v>
      </c>
      <c r="H1817">
        <v>8</v>
      </c>
      <c r="I1817">
        <v>304</v>
      </c>
      <c r="J1817" t="s">
        <v>2329</v>
      </c>
      <c r="K1817" t="s">
        <v>455</v>
      </c>
      <c r="L1817" s="103">
        <v>109895</v>
      </c>
      <c r="M1817">
        <v>0</v>
      </c>
      <c r="N1817" t="s">
        <v>2440</v>
      </c>
      <c r="O1817" t="s">
        <v>545</v>
      </c>
      <c r="P1817" t="s">
        <v>458</v>
      </c>
      <c r="R1817">
        <v>0</v>
      </c>
      <c r="S1817" t="s">
        <v>2068</v>
      </c>
      <c r="T1817" t="s">
        <v>458</v>
      </c>
      <c r="U1817" t="s">
        <v>460</v>
      </c>
      <c r="V1817" t="s">
        <v>458</v>
      </c>
    </row>
    <row r="1818" spans="1:22" x14ac:dyDescent="0.2">
      <c r="A1818" s="102">
        <v>43325</v>
      </c>
      <c r="B1818" t="s">
        <v>2328</v>
      </c>
      <c r="C1818" t="s">
        <v>2328</v>
      </c>
      <c r="E1818" t="s">
        <v>2065</v>
      </c>
      <c r="F1818">
        <v>3001</v>
      </c>
      <c r="G1818" t="s">
        <v>462</v>
      </c>
      <c r="H1818">
        <v>8</v>
      </c>
      <c r="I1818">
        <v>304</v>
      </c>
      <c r="J1818" t="s">
        <v>2329</v>
      </c>
      <c r="K1818" t="s">
        <v>455</v>
      </c>
      <c r="L1818" s="103">
        <v>308303</v>
      </c>
      <c r="M1818">
        <v>0</v>
      </c>
      <c r="N1818" t="s">
        <v>2441</v>
      </c>
      <c r="O1818" t="s">
        <v>545</v>
      </c>
      <c r="P1818" t="s">
        <v>458</v>
      </c>
      <c r="R1818">
        <v>0</v>
      </c>
      <c r="S1818" t="s">
        <v>2068</v>
      </c>
      <c r="T1818" t="s">
        <v>458</v>
      </c>
      <c r="U1818" t="s">
        <v>460</v>
      </c>
      <c r="V1818" t="s">
        <v>458</v>
      </c>
    </row>
    <row r="1819" spans="1:22" x14ac:dyDescent="0.2">
      <c r="A1819" s="102">
        <v>43325</v>
      </c>
      <c r="B1819" t="s">
        <v>2328</v>
      </c>
      <c r="C1819" t="s">
        <v>2328</v>
      </c>
      <c r="E1819" t="s">
        <v>2065</v>
      </c>
      <c r="F1819">
        <v>3002</v>
      </c>
      <c r="G1819" t="s">
        <v>731</v>
      </c>
      <c r="H1819">
        <v>8</v>
      </c>
      <c r="I1819">
        <v>304</v>
      </c>
      <c r="J1819" t="s">
        <v>2329</v>
      </c>
      <c r="K1819" t="s">
        <v>455</v>
      </c>
      <c r="L1819" s="103">
        <v>169207</v>
      </c>
      <c r="M1819">
        <v>0</v>
      </c>
      <c r="N1819" t="s">
        <v>2442</v>
      </c>
      <c r="O1819" t="s">
        <v>545</v>
      </c>
      <c r="P1819" t="s">
        <v>458</v>
      </c>
      <c r="R1819">
        <v>0</v>
      </c>
      <c r="S1819" t="s">
        <v>2068</v>
      </c>
      <c r="T1819" t="s">
        <v>458</v>
      </c>
      <c r="U1819" t="s">
        <v>460</v>
      </c>
      <c r="V1819" t="s">
        <v>458</v>
      </c>
    </row>
    <row r="1820" spans="1:22" x14ac:dyDescent="0.2">
      <c r="A1820" s="102">
        <v>43325</v>
      </c>
      <c r="B1820" t="s">
        <v>2328</v>
      </c>
      <c r="C1820" t="s">
        <v>2328</v>
      </c>
      <c r="E1820" t="s">
        <v>2065</v>
      </c>
      <c r="F1820">
        <v>3003</v>
      </c>
      <c r="G1820" t="s">
        <v>474</v>
      </c>
      <c r="H1820">
        <v>8</v>
      </c>
      <c r="I1820">
        <v>304</v>
      </c>
      <c r="J1820" t="s">
        <v>2329</v>
      </c>
      <c r="K1820" t="s">
        <v>455</v>
      </c>
      <c r="L1820" s="103">
        <v>177755</v>
      </c>
      <c r="M1820">
        <v>0</v>
      </c>
      <c r="N1820" t="s">
        <v>2443</v>
      </c>
      <c r="O1820" t="s">
        <v>545</v>
      </c>
      <c r="P1820" t="s">
        <v>458</v>
      </c>
      <c r="R1820">
        <v>0</v>
      </c>
      <c r="S1820" t="s">
        <v>2068</v>
      </c>
      <c r="T1820" t="s">
        <v>458</v>
      </c>
      <c r="U1820" t="s">
        <v>460</v>
      </c>
      <c r="V1820" t="s">
        <v>458</v>
      </c>
    </row>
    <row r="1821" spans="1:22" x14ac:dyDescent="0.2">
      <c r="A1821" s="102">
        <v>43325</v>
      </c>
      <c r="B1821" t="s">
        <v>2328</v>
      </c>
      <c r="C1821" t="s">
        <v>2328</v>
      </c>
      <c r="E1821" t="s">
        <v>2065</v>
      </c>
      <c r="F1821">
        <v>3010</v>
      </c>
      <c r="G1821" t="s">
        <v>453</v>
      </c>
      <c r="H1821">
        <v>8</v>
      </c>
      <c r="I1821">
        <v>304</v>
      </c>
      <c r="J1821" t="s">
        <v>2329</v>
      </c>
      <c r="K1821" t="s">
        <v>455</v>
      </c>
      <c r="L1821" s="103">
        <v>121404</v>
      </c>
      <c r="M1821">
        <v>0</v>
      </c>
      <c r="N1821" t="s">
        <v>2444</v>
      </c>
      <c r="O1821" t="s">
        <v>545</v>
      </c>
      <c r="P1821" t="s">
        <v>458</v>
      </c>
      <c r="R1821">
        <v>0</v>
      </c>
      <c r="S1821" t="s">
        <v>2068</v>
      </c>
      <c r="T1821" t="s">
        <v>458</v>
      </c>
      <c r="U1821" t="s">
        <v>460</v>
      </c>
      <c r="V1821" t="s">
        <v>458</v>
      </c>
    </row>
    <row r="1822" spans="1:22" x14ac:dyDescent="0.2">
      <c r="A1822" s="102">
        <v>43325</v>
      </c>
      <c r="B1822" t="s">
        <v>2328</v>
      </c>
      <c r="C1822" t="s">
        <v>2328</v>
      </c>
      <c r="E1822" t="s">
        <v>2065</v>
      </c>
      <c r="F1822">
        <v>3009</v>
      </c>
      <c r="G1822" t="s">
        <v>481</v>
      </c>
      <c r="H1822">
        <v>8</v>
      </c>
      <c r="I1822">
        <v>304</v>
      </c>
      <c r="J1822" t="s">
        <v>2329</v>
      </c>
      <c r="K1822" t="s">
        <v>455</v>
      </c>
      <c r="L1822" s="103">
        <v>120926</v>
      </c>
      <c r="M1822">
        <v>0</v>
      </c>
      <c r="N1822" t="s">
        <v>2445</v>
      </c>
      <c r="O1822" t="s">
        <v>545</v>
      </c>
      <c r="P1822" t="s">
        <v>458</v>
      </c>
      <c r="R1822">
        <v>0</v>
      </c>
      <c r="S1822" t="s">
        <v>2068</v>
      </c>
      <c r="T1822" t="s">
        <v>458</v>
      </c>
      <c r="U1822" t="s">
        <v>460</v>
      </c>
      <c r="V1822" t="s">
        <v>458</v>
      </c>
    </row>
    <row r="1823" spans="1:22" x14ac:dyDescent="0.2">
      <c r="A1823" s="102">
        <v>43325</v>
      </c>
      <c r="B1823" t="s">
        <v>2328</v>
      </c>
      <c r="C1823" t="s">
        <v>2328</v>
      </c>
      <c r="E1823" t="s">
        <v>2065</v>
      </c>
      <c r="F1823">
        <v>3004</v>
      </c>
      <c r="G1823" t="s">
        <v>631</v>
      </c>
      <c r="H1823">
        <v>8</v>
      </c>
      <c r="I1823">
        <v>304</v>
      </c>
      <c r="J1823" t="s">
        <v>2329</v>
      </c>
      <c r="K1823" t="s">
        <v>455</v>
      </c>
      <c r="L1823" s="103">
        <v>150581</v>
      </c>
      <c r="M1823">
        <v>0</v>
      </c>
      <c r="N1823" t="s">
        <v>2446</v>
      </c>
      <c r="O1823" t="s">
        <v>545</v>
      </c>
      <c r="P1823" t="s">
        <v>458</v>
      </c>
      <c r="R1823">
        <v>0</v>
      </c>
      <c r="S1823" t="s">
        <v>2068</v>
      </c>
      <c r="T1823" t="s">
        <v>458</v>
      </c>
      <c r="U1823" t="s">
        <v>460</v>
      </c>
      <c r="V1823" t="s">
        <v>458</v>
      </c>
    </row>
    <row r="1824" spans="1:22" x14ac:dyDescent="0.2">
      <c r="A1824" s="102">
        <v>43325</v>
      </c>
      <c r="B1824" t="s">
        <v>2328</v>
      </c>
      <c r="C1824" t="s">
        <v>2328</v>
      </c>
      <c r="E1824" t="s">
        <v>2065</v>
      </c>
      <c r="F1824">
        <v>3005</v>
      </c>
      <c r="G1824" t="s">
        <v>569</v>
      </c>
      <c r="H1824">
        <v>8</v>
      </c>
      <c r="I1824">
        <v>304</v>
      </c>
      <c r="J1824" t="s">
        <v>2329</v>
      </c>
      <c r="K1824" t="s">
        <v>455</v>
      </c>
      <c r="L1824" s="103">
        <v>165864</v>
      </c>
      <c r="M1824">
        <v>0</v>
      </c>
      <c r="N1824" t="s">
        <v>2447</v>
      </c>
      <c r="O1824" t="s">
        <v>545</v>
      </c>
      <c r="P1824" t="s">
        <v>458</v>
      </c>
      <c r="R1824">
        <v>0</v>
      </c>
      <c r="S1824" t="s">
        <v>2068</v>
      </c>
      <c r="T1824" t="s">
        <v>458</v>
      </c>
      <c r="U1824" t="s">
        <v>460</v>
      </c>
      <c r="V1824" t="s">
        <v>458</v>
      </c>
    </row>
    <row r="1825" spans="1:22" x14ac:dyDescent="0.2">
      <c r="A1825" s="102">
        <v>43325</v>
      </c>
      <c r="B1825" t="s">
        <v>2328</v>
      </c>
      <c r="C1825" t="s">
        <v>2328</v>
      </c>
      <c r="E1825" t="s">
        <v>2065</v>
      </c>
      <c r="F1825">
        <v>3006</v>
      </c>
      <c r="G1825" t="s">
        <v>736</v>
      </c>
      <c r="H1825">
        <v>8</v>
      </c>
      <c r="I1825">
        <v>304</v>
      </c>
      <c r="J1825" t="s">
        <v>2329</v>
      </c>
      <c r="K1825" t="s">
        <v>455</v>
      </c>
      <c r="L1825" s="103">
        <v>143812</v>
      </c>
      <c r="M1825">
        <v>0</v>
      </c>
      <c r="N1825" t="s">
        <v>2448</v>
      </c>
      <c r="O1825" t="s">
        <v>545</v>
      </c>
      <c r="P1825" t="s">
        <v>458</v>
      </c>
      <c r="R1825">
        <v>0</v>
      </c>
      <c r="S1825" t="s">
        <v>2068</v>
      </c>
      <c r="T1825" t="s">
        <v>458</v>
      </c>
      <c r="U1825" t="s">
        <v>460</v>
      </c>
      <c r="V1825" t="s">
        <v>458</v>
      </c>
    </row>
    <row r="1826" spans="1:22" x14ac:dyDescent="0.2">
      <c r="A1826" s="102">
        <v>43325</v>
      </c>
      <c r="B1826" t="s">
        <v>2328</v>
      </c>
      <c r="C1826" t="s">
        <v>2328</v>
      </c>
      <c r="E1826" t="s">
        <v>2065</v>
      </c>
      <c r="F1826">
        <v>3011</v>
      </c>
      <c r="G1826" t="s">
        <v>487</v>
      </c>
      <c r="H1826">
        <v>8</v>
      </c>
      <c r="I1826">
        <v>304</v>
      </c>
      <c r="J1826" t="s">
        <v>2329</v>
      </c>
      <c r="K1826" t="s">
        <v>455</v>
      </c>
      <c r="L1826" s="103">
        <v>115059</v>
      </c>
      <c r="M1826">
        <v>0</v>
      </c>
      <c r="N1826" t="s">
        <v>2449</v>
      </c>
      <c r="O1826" t="s">
        <v>545</v>
      </c>
      <c r="P1826" t="s">
        <v>458</v>
      </c>
      <c r="R1826">
        <v>0</v>
      </c>
      <c r="S1826" t="s">
        <v>2068</v>
      </c>
      <c r="T1826" t="s">
        <v>458</v>
      </c>
      <c r="U1826" t="s">
        <v>460</v>
      </c>
      <c r="V1826" t="s">
        <v>458</v>
      </c>
    </row>
    <row r="1827" spans="1:22" x14ac:dyDescent="0.2">
      <c r="A1827" s="102">
        <v>43325</v>
      </c>
      <c r="B1827" t="s">
        <v>2328</v>
      </c>
      <c r="C1827" t="s">
        <v>2328</v>
      </c>
      <c r="E1827" t="s">
        <v>2065</v>
      </c>
      <c r="F1827">
        <v>3007</v>
      </c>
      <c r="G1827" t="s">
        <v>605</v>
      </c>
      <c r="H1827">
        <v>8</v>
      </c>
      <c r="I1827">
        <v>304</v>
      </c>
      <c r="J1827" t="s">
        <v>2329</v>
      </c>
      <c r="K1827" t="s">
        <v>455</v>
      </c>
      <c r="L1827" s="103">
        <v>138968</v>
      </c>
      <c r="M1827">
        <v>0</v>
      </c>
      <c r="N1827" t="s">
        <v>2450</v>
      </c>
      <c r="O1827" t="s">
        <v>545</v>
      </c>
      <c r="P1827" t="s">
        <v>458</v>
      </c>
      <c r="R1827">
        <v>0</v>
      </c>
      <c r="S1827" t="s">
        <v>2068</v>
      </c>
      <c r="T1827" t="s">
        <v>458</v>
      </c>
      <c r="U1827" t="s">
        <v>460</v>
      </c>
      <c r="V1827" t="s">
        <v>458</v>
      </c>
    </row>
    <row r="1828" spans="1:22" x14ac:dyDescent="0.2">
      <c r="A1828" s="102">
        <v>43325</v>
      </c>
      <c r="B1828" t="s">
        <v>2328</v>
      </c>
      <c r="C1828" t="s">
        <v>2328</v>
      </c>
      <c r="E1828" t="s">
        <v>2065</v>
      </c>
      <c r="F1828">
        <v>3013</v>
      </c>
      <c r="G1828" t="s">
        <v>676</v>
      </c>
      <c r="H1828">
        <v>8</v>
      </c>
      <c r="I1828">
        <v>304</v>
      </c>
      <c r="J1828" t="s">
        <v>2329</v>
      </c>
      <c r="K1828" t="s">
        <v>455</v>
      </c>
      <c r="L1828" s="103">
        <v>99460</v>
      </c>
      <c r="M1828">
        <v>0</v>
      </c>
      <c r="N1828" t="s">
        <v>2451</v>
      </c>
      <c r="O1828" t="s">
        <v>545</v>
      </c>
      <c r="P1828" t="s">
        <v>458</v>
      </c>
      <c r="R1828">
        <v>0</v>
      </c>
      <c r="S1828" t="s">
        <v>2068</v>
      </c>
      <c r="T1828" t="s">
        <v>458</v>
      </c>
      <c r="U1828" t="s">
        <v>460</v>
      </c>
      <c r="V1828" t="s">
        <v>458</v>
      </c>
    </row>
    <row r="1829" spans="1:22" x14ac:dyDescent="0.2">
      <c r="A1829" s="102">
        <v>43325</v>
      </c>
      <c r="B1829" t="s">
        <v>2328</v>
      </c>
      <c r="C1829" t="s">
        <v>2328</v>
      </c>
      <c r="E1829" t="s">
        <v>2065</v>
      </c>
      <c r="F1829">
        <v>3008</v>
      </c>
      <c r="G1829" t="s">
        <v>550</v>
      </c>
      <c r="H1829">
        <v>8</v>
      </c>
      <c r="I1829">
        <v>304</v>
      </c>
      <c r="J1829" t="s">
        <v>2329</v>
      </c>
      <c r="K1829" t="s">
        <v>455</v>
      </c>
      <c r="L1829" s="103">
        <v>150042</v>
      </c>
      <c r="M1829">
        <v>0</v>
      </c>
      <c r="N1829" t="s">
        <v>2452</v>
      </c>
      <c r="O1829" t="s">
        <v>545</v>
      </c>
      <c r="P1829" t="s">
        <v>458</v>
      </c>
      <c r="R1829">
        <v>0</v>
      </c>
      <c r="S1829" t="s">
        <v>2068</v>
      </c>
      <c r="T1829" t="s">
        <v>458</v>
      </c>
      <c r="U1829" t="s">
        <v>460</v>
      </c>
      <c r="V1829" t="s">
        <v>458</v>
      </c>
    </row>
    <row r="1830" spans="1:22" x14ac:dyDescent="0.2">
      <c r="A1830" s="102">
        <v>43325</v>
      </c>
      <c r="B1830" t="s">
        <v>2328</v>
      </c>
      <c r="C1830" t="s">
        <v>2328</v>
      </c>
      <c r="E1830" t="s">
        <v>2065</v>
      </c>
      <c r="F1830">
        <v>1005</v>
      </c>
      <c r="G1830" t="s">
        <v>542</v>
      </c>
      <c r="H1830">
        <v>8</v>
      </c>
      <c r="I1830">
        <v>304</v>
      </c>
      <c r="J1830" t="s">
        <v>2329</v>
      </c>
      <c r="K1830" t="s">
        <v>455</v>
      </c>
      <c r="L1830" s="103">
        <v>322217</v>
      </c>
      <c r="M1830">
        <v>0</v>
      </c>
      <c r="N1830" t="s">
        <v>2453</v>
      </c>
      <c r="O1830" t="s">
        <v>545</v>
      </c>
      <c r="P1830" t="s">
        <v>458</v>
      </c>
      <c r="R1830">
        <v>0</v>
      </c>
      <c r="S1830" t="s">
        <v>2068</v>
      </c>
      <c r="T1830" t="s">
        <v>458</v>
      </c>
      <c r="U1830" t="s">
        <v>460</v>
      </c>
      <c r="V1830" t="s">
        <v>458</v>
      </c>
    </row>
    <row r="1831" spans="1:22" x14ac:dyDescent="0.2">
      <c r="A1831" s="102">
        <v>43332</v>
      </c>
      <c r="B1831" t="s">
        <v>2328</v>
      </c>
      <c r="C1831" t="s">
        <v>2328</v>
      </c>
      <c r="E1831" t="s">
        <v>2065</v>
      </c>
      <c r="F1831">
        <v>3012</v>
      </c>
      <c r="G1831" t="s">
        <v>603</v>
      </c>
      <c r="H1831">
        <v>8</v>
      </c>
      <c r="I1831">
        <v>304</v>
      </c>
      <c r="J1831" t="s">
        <v>2329</v>
      </c>
      <c r="K1831" t="s">
        <v>455</v>
      </c>
      <c r="L1831" s="103">
        <v>109895</v>
      </c>
      <c r="M1831">
        <v>0</v>
      </c>
      <c r="N1831" t="s">
        <v>2454</v>
      </c>
      <c r="O1831" t="s">
        <v>545</v>
      </c>
      <c r="P1831" t="s">
        <v>458</v>
      </c>
      <c r="R1831">
        <v>0</v>
      </c>
      <c r="S1831" t="s">
        <v>2068</v>
      </c>
      <c r="T1831" t="s">
        <v>458</v>
      </c>
      <c r="U1831" t="s">
        <v>460</v>
      </c>
      <c r="V1831" t="s">
        <v>458</v>
      </c>
    </row>
    <row r="1832" spans="1:22" x14ac:dyDescent="0.2">
      <c r="A1832" s="102">
        <v>43332</v>
      </c>
      <c r="B1832" t="s">
        <v>2328</v>
      </c>
      <c r="C1832" t="s">
        <v>2328</v>
      </c>
      <c r="E1832" t="s">
        <v>2065</v>
      </c>
      <c r="F1832">
        <v>3001</v>
      </c>
      <c r="G1832" t="s">
        <v>462</v>
      </c>
      <c r="H1832">
        <v>8</v>
      </c>
      <c r="I1832">
        <v>304</v>
      </c>
      <c r="J1832" t="s">
        <v>2329</v>
      </c>
      <c r="K1832" t="s">
        <v>455</v>
      </c>
      <c r="L1832" s="103">
        <v>308303</v>
      </c>
      <c r="M1832">
        <v>0</v>
      </c>
      <c r="N1832" t="s">
        <v>2455</v>
      </c>
      <c r="O1832" t="s">
        <v>545</v>
      </c>
      <c r="P1832" t="s">
        <v>458</v>
      </c>
      <c r="R1832">
        <v>0</v>
      </c>
      <c r="S1832" t="s">
        <v>2068</v>
      </c>
      <c r="T1832" t="s">
        <v>458</v>
      </c>
      <c r="U1832" t="s">
        <v>460</v>
      </c>
      <c r="V1832" t="s">
        <v>458</v>
      </c>
    </row>
    <row r="1833" spans="1:22" x14ac:dyDescent="0.2">
      <c r="A1833" s="102">
        <v>43332</v>
      </c>
      <c r="B1833" t="s">
        <v>2328</v>
      </c>
      <c r="C1833" t="s">
        <v>2328</v>
      </c>
      <c r="E1833" t="s">
        <v>2065</v>
      </c>
      <c r="F1833">
        <v>3002</v>
      </c>
      <c r="G1833" t="s">
        <v>731</v>
      </c>
      <c r="H1833">
        <v>8</v>
      </c>
      <c r="I1833">
        <v>304</v>
      </c>
      <c r="J1833" t="s">
        <v>2329</v>
      </c>
      <c r="K1833" t="s">
        <v>455</v>
      </c>
      <c r="L1833" s="103">
        <v>169207</v>
      </c>
      <c r="M1833">
        <v>0</v>
      </c>
      <c r="N1833" t="s">
        <v>2456</v>
      </c>
      <c r="O1833" t="s">
        <v>545</v>
      </c>
      <c r="P1833" t="s">
        <v>458</v>
      </c>
      <c r="R1833">
        <v>0</v>
      </c>
      <c r="S1833" t="s">
        <v>2068</v>
      </c>
      <c r="T1833" t="s">
        <v>458</v>
      </c>
      <c r="U1833" t="s">
        <v>460</v>
      </c>
      <c r="V1833" t="s">
        <v>458</v>
      </c>
    </row>
    <row r="1834" spans="1:22" x14ac:dyDescent="0.2">
      <c r="A1834" s="102">
        <v>43332</v>
      </c>
      <c r="B1834" t="s">
        <v>2328</v>
      </c>
      <c r="C1834" t="s">
        <v>2328</v>
      </c>
      <c r="E1834" t="s">
        <v>2065</v>
      </c>
      <c r="F1834">
        <v>3003</v>
      </c>
      <c r="G1834" t="s">
        <v>474</v>
      </c>
      <c r="H1834">
        <v>8</v>
      </c>
      <c r="I1834">
        <v>304</v>
      </c>
      <c r="J1834" t="s">
        <v>2329</v>
      </c>
      <c r="K1834" t="s">
        <v>455</v>
      </c>
      <c r="L1834" s="103">
        <v>177755</v>
      </c>
      <c r="M1834">
        <v>0</v>
      </c>
      <c r="N1834" t="s">
        <v>2457</v>
      </c>
      <c r="O1834" t="s">
        <v>545</v>
      </c>
      <c r="P1834" t="s">
        <v>458</v>
      </c>
      <c r="R1834">
        <v>0</v>
      </c>
      <c r="S1834" t="s">
        <v>2068</v>
      </c>
      <c r="T1834" t="s">
        <v>458</v>
      </c>
      <c r="U1834" t="s">
        <v>460</v>
      </c>
      <c r="V1834" t="s">
        <v>458</v>
      </c>
    </row>
    <row r="1835" spans="1:22" x14ac:dyDescent="0.2">
      <c r="A1835" s="102">
        <v>43332</v>
      </c>
      <c r="B1835" t="s">
        <v>2328</v>
      </c>
      <c r="C1835" t="s">
        <v>2328</v>
      </c>
      <c r="E1835" t="s">
        <v>2065</v>
      </c>
      <c r="F1835">
        <v>3010</v>
      </c>
      <c r="G1835" t="s">
        <v>453</v>
      </c>
      <c r="H1835">
        <v>8</v>
      </c>
      <c r="I1835">
        <v>304</v>
      </c>
      <c r="J1835" t="s">
        <v>2329</v>
      </c>
      <c r="K1835" t="s">
        <v>455</v>
      </c>
      <c r="L1835" s="103">
        <v>121404</v>
      </c>
      <c r="M1835">
        <v>0</v>
      </c>
      <c r="N1835" t="s">
        <v>2458</v>
      </c>
      <c r="O1835" t="s">
        <v>545</v>
      </c>
      <c r="P1835" t="s">
        <v>458</v>
      </c>
      <c r="R1835">
        <v>0</v>
      </c>
      <c r="S1835" t="s">
        <v>2068</v>
      </c>
      <c r="T1835" t="s">
        <v>458</v>
      </c>
      <c r="U1835" t="s">
        <v>460</v>
      </c>
      <c r="V1835" t="s">
        <v>458</v>
      </c>
    </row>
    <row r="1836" spans="1:22" x14ac:dyDescent="0.2">
      <c r="A1836" s="102">
        <v>43332</v>
      </c>
      <c r="B1836" t="s">
        <v>2328</v>
      </c>
      <c r="C1836" t="s">
        <v>2328</v>
      </c>
      <c r="E1836" t="s">
        <v>2065</v>
      </c>
      <c r="F1836">
        <v>3009</v>
      </c>
      <c r="G1836" t="s">
        <v>481</v>
      </c>
      <c r="H1836">
        <v>8</v>
      </c>
      <c r="I1836">
        <v>304</v>
      </c>
      <c r="J1836" t="s">
        <v>2329</v>
      </c>
      <c r="K1836" t="s">
        <v>455</v>
      </c>
      <c r="L1836" s="103">
        <v>120926</v>
      </c>
      <c r="M1836">
        <v>0</v>
      </c>
      <c r="N1836" t="s">
        <v>2459</v>
      </c>
      <c r="O1836" t="s">
        <v>545</v>
      </c>
      <c r="P1836" t="s">
        <v>458</v>
      </c>
      <c r="R1836">
        <v>0</v>
      </c>
      <c r="S1836" t="s">
        <v>2068</v>
      </c>
      <c r="T1836" t="s">
        <v>458</v>
      </c>
      <c r="U1836" t="s">
        <v>460</v>
      </c>
      <c r="V1836" t="s">
        <v>458</v>
      </c>
    </row>
    <row r="1837" spans="1:22" x14ac:dyDescent="0.2">
      <c r="A1837" s="102">
        <v>43332</v>
      </c>
      <c r="B1837" t="s">
        <v>2328</v>
      </c>
      <c r="C1837" t="s">
        <v>2328</v>
      </c>
      <c r="E1837" t="s">
        <v>2065</v>
      </c>
      <c r="F1837">
        <v>3004</v>
      </c>
      <c r="G1837" t="s">
        <v>631</v>
      </c>
      <c r="H1837">
        <v>8</v>
      </c>
      <c r="I1837">
        <v>304</v>
      </c>
      <c r="J1837" t="s">
        <v>2329</v>
      </c>
      <c r="K1837" t="s">
        <v>455</v>
      </c>
      <c r="L1837" s="103">
        <v>150581</v>
      </c>
      <c r="M1837">
        <v>0</v>
      </c>
      <c r="N1837" t="s">
        <v>2460</v>
      </c>
      <c r="O1837" t="s">
        <v>545</v>
      </c>
      <c r="P1837" t="s">
        <v>458</v>
      </c>
      <c r="R1837">
        <v>0</v>
      </c>
      <c r="S1837" t="s">
        <v>2068</v>
      </c>
      <c r="T1837" t="s">
        <v>458</v>
      </c>
      <c r="U1837" t="s">
        <v>460</v>
      </c>
      <c r="V1837" t="s">
        <v>458</v>
      </c>
    </row>
    <row r="1838" spans="1:22" x14ac:dyDescent="0.2">
      <c r="A1838" s="102">
        <v>43332</v>
      </c>
      <c r="B1838" t="s">
        <v>2328</v>
      </c>
      <c r="C1838" t="s">
        <v>2328</v>
      </c>
      <c r="E1838" t="s">
        <v>2065</v>
      </c>
      <c r="F1838">
        <v>3005</v>
      </c>
      <c r="G1838" t="s">
        <v>569</v>
      </c>
      <c r="H1838">
        <v>8</v>
      </c>
      <c r="I1838">
        <v>304</v>
      </c>
      <c r="J1838" t="s">
        <v>2329</v>
      </c>
      <c r="K1838" t="s">
        <v>455</v>
      </c>
      <c r="L1838" s="103">
        <v>165864</v>
      </c>
      <c r="M1838">
        <v>0</v>
      </c>
      <c r="N1838" t="s">
        <v>2461</v>
      </c>
      <c r="O1838" t="s">
        <v>545</v>
      </c>
      <c r="P1838" t="s">
        <v>458</v>
      </c>
      <c r="R1838">
        <v>0</v>
      </c>
      <c r="S1838" t="s">
        <v>2068</v>
      </c>
      <c r="T1838" t="s">
        <v>458</v>
      </c>
      <c r="U1838" t="s">
        <v>460</v>
      </c>
      <c r="V1838" t="s">
        <v>458</v>
      </c>
    </row>
    <row r="1839" spans="1:22" x14ac:dyDescent="0.2">
      <c r="A1839" s="102">
        <v>43332</v>
      </c>
      <c r="B1839" t="s">
        <v>2328</v>
      </c>
      <c r="C1839" t="s">
        <v>2328</v>
      </c>
      <c r="E1839" t="s">
        <v>2065</v>
      </c>
      <c r="F1839">
        <v>3006</v>
      </c>
      <c r="G1839" t="s">
        <v>736</v>
      </c>
      <c r="H1839">
        <v>8</v>
      </c>
      <c r="I1839">
        <v>304</v>
      </c>
      <c r="J1839" t="s">
        <v>2329</v>
      </c>
      <c r="K1839" t="s">
        <v>455</v>
      </c>
      <c r="L1839" s="103">
        <v>143812</v>
      </c>
      <c r="M1839">
        <v>0</v>
      </c>
      <c r="N1839" t="s">
        <v>2462</v>
      </c>
      <c r="O1839" t="s">
        <v>545</v>
      </c>
      <c r="P1839" t="s">
        <v>458</v>
      </c>
      <c r="R1839">
        <v>0</v>
      </c>
      <c r="S1839" t="s">
        <v>2068</v>
      </c>
      <c r="T1839" t="s">
        <v>458</v>
      </c>
      <c r="U1839" t="s">
        <v>460</v>
      </c>
      <c r="V1839" t="s">
        <v>458</v>
      </c>
    </row>
    <row r="1840" spans="1:22" x14ac:dyDescent="0.2">
      <c r="A1840" s="102">
        <v>43332</v>
      </c>
      <c r="B1840" t="s">
        <v>2328</v>
      </c>
      <c r="C1840" t="s">
        <v>2328</v>
      </c>
      <c r="E1840" t="s">
        <v>2065</v>
      </c>
      <c r="F1840">
        <v>3011</v>
      </c>
      <c r="G1840" t="s">
        <v>487</v>
      </c>
      <c r="H1840">
        <v>8</v>
      </c>
      <c r="I1840">
        <v>304</v>
      </c>
      <c r="J1840" t="s">
        <v>2329</v>
      </c>
      <c r="K1840" t="s">
        <v>455</v>
      </c>
      <c r="L1840" s="103">
        <v>115059</v>
      </c>
      <c r="M1840">
        <v>0</v>
      </c>
      <c r="N1840" t="s">
        <v>2463</v>
      </c>
      <c r="O1840" t="s">
        <v>545</v>
      </c>
      <c r="P1840" t="s">
        <v>458</v>
      </c>
      <c r="R1840">
        <v>0</v>
      </c>
      <c r="S1840" t="s">
        <v>2068</v>
      </c>
      <c r="T1840" t="s">
        <v>458</v>
      </c>
      <c r="U1840" t="s">
        <v>460</v>
      </c>
      <c r="V1840" t="s">
        <v>458</v>
      </c>
    </row>
    <row r="1841" spans="1:22" x14ac:dyDescent="0.2">
      <c r="A1841" s="102">
        <v>43332</v>
      </c>
      <c r="B1841" t="s">
        <v>2328</v>
      </c>
      <c r="C1841" t="s">
        <v>2328</v>
      </c>
      <c r="E1841" t="s">
        <v>2065</v>
      </c>
      <c r="F1841">
        <v>3007</v>
      </c>
      <c r="G1841" t="s">
        <v>605</v>
      </c>
      <c r="H1841">
        <v>8</v>
      </c>
      <c r="I1841">
        <v>304</v>
      </c>
      <c r="J1841" t="s">
        <v>2329</v>
      </c>
      <c r="K1841" t="s">
        <v>455</v>
      </c>
      <c r="L1841" s="103">
        <v>138968</v>
      </c>
      <c r="M1841">
        <v>0</v>
      </c>
      <c r="N1841" t="s">
        <v>2464</v>
      </c>
      <c r="O1841" t="s">
        <v>545</v>
      </c>
      <c r="P1841" t="s">
        <v>458</v>
      </c>
      <c r="R1841">
        <v>0</v>
      </c>
      <c r="S1841" t="s">
        <v>2068</v>
      </c>
      <c r="T1841" t="s">
        <v>458</v>
      </c>
      <c r="U1841" t="s">
        <v>460</v>
      </c>
      <c r="V1841" t="s">
        <v>458</v>
      </c>
    </row>
    <row r="1842" spans="1:22" x14ac:dyDescent="0.2">
      <c r="A1842" s="102">
        <v>43332</v>
      </c>
      <c r="B1842" t="s">
        <v>2328</v>
      </c>
      <c r="C1842" t="s">
        <v>2328</v>
      </c>
      <c r="E1842" t="s">
        <v>2065</v>
      </c>
      <c r="F1842">
        <v>3013</v>
      </c>
      <c r="G1842" t="s">
        <v>676</v>
      </c>
      <c r="H1842">
        <v>8</v>
      </c>
      <c r="I1842">
        <v>304</v>
      </c>
      <c r="J1842" t="s">
        <v>2329</v>
      </c>
      <c r="K1842" t="s">
        <v>455</v>
      </c>
      <c r="L1842" s="103">
        <v>99460</v>
      </c>
      <c r="M1842">
        <v>0</v>
      </c>
      <c r="N1842" t="s">
        <v>2465</v>
      </c>
      <c r="O1842" t="s">
        <v>545</v>
      </c>
      <c r="P1842" t="s">
        <v>458</v>
      </c>
      <c r="R1842">
        <v>0</v>
      </c>
      <c r="S1842" t="s">
        <v>2068</v>
      </c>
      <c r="T1842" t="s">
        <v>458</v>
      </c>
      <c r="U1842" t="s">
        <v>460</v>
      </c>
      <c r="V1842" t="s">
        <v>458</v>
      </c>
    </row>
    <row r="1843" spans="1:22" x14ac:dyDescent="0.2">
      <c r="A1843" s="102">
        <v>43332</v>
      </c>
      <c r="B1843" t="s">
        <v>2328</v>
      </c>
      <c r="C1843" t="s">
        <v>2328</v>
      </c>
      <c r="E1843" t="s">
        <v>2065</v>
      </c>
      <c r="F1843">
        <v>3008</v>
      </c>
      <c r="G1843" t="s">
        <v>550</v>
      </c>
      <c r="H1843">
        <v>8</v>
      </c>
      <c r="I1843">
        <v>304</v>
      </c>
      <c r="J1843" t="s">
        <v>2329</v>
      </c>
      <c r="K1843" t="s">
        <v>455</v>
      </c>
      <c r="L1843" s="103">
        <v>150042</v>
      </c>
      <c r="M1843">
        <v>0</v>
      </c>
      <c r="N1843" t="s">
        <v>2466</v>
      </c>
      <c r="O1843" t="s">
        <v>545</v>
      </c>
      <c r="P1843" t="s">
        <v>458</v>
      </c>
      <c r="R1843">
        <v>0</v>
      </c>
      <c r="S1843" t="s">
        <v>2068</v>
      </c>
      <c r="T1843" t="s">
        <v>458</v>
      </c>
      <c r="U1843" t="s">
        <v>460</v>
      </c>
      <c r="V1843" t="s">
        <v>458</v>
      </c>
    </row>
    <row r="1844" spans="1:22" x14ac:dyDescent="0.2">
      <c r="A1844" s="102">
        <v>43332</v>
      </c>
      <c r="B1844" t="s">
        <v>2328</v>
      </c>
      <c r="C1844" t="s">
        <v>2328</v>
      </c>
      <c r="E1844" t="s">
        <v>2065</v>
      </c>
      <c r="F1844">
        <v>1005</v>
      </c>
      <c r="G1844" t="s">
        <v>542</v>
      </c>
      <c r="H1844">
        <v>8</v>
      </c>
      <c r="I1844">
        <v>304</v>
      </c>
      <c r="J1844" t="s">
        <v>2329</v>
      </c>
      <c r="K1844" t="s">
        <v>455</v>
      </c>
      <c r="L1844" s="103">
        <v>322217</v>
      </c>
      <c r="M1844">
        <v>0</v>
      </c>
      <c r="N1844" t="s">
        <v>2467</v>
      </c>
      <c r="O1844" t="s">
        <v>545</v>
      </c>
      <c r="P1844" t="s">
        <v>458</v>
      </c>
      <c r="R1844">
        <v>0</v>
      </c>
      <c r="S1844" t="s">
        <v>2068</v>
      </c>
      <c r="T1844" t="s">
        <v>458</v>
      </c>
      <c r="U1844" t="s">
        <v>460</v>
      </c>
      <c r="V1844" t="s">
        <v>458</v>
      </c>
    </row>
    <row r="1845" spans="1:22" x14ac:dyDescent="0.2">
      <c r="A1845" s="102">
        <v>43346</v>
      </c>
      <c r="B1845" t="s">
        <v>2328</v>
      </c>
      <c r="C1845" t="s">
        <v>2328</v>
      </c>
      <c r="E1845" t="s">
        <v>2065</v>
      </c>
      <c r="F1845">
        <v>3008</v>
      </c>
      <c r="G1845" t="s">
        <v>550</v>
      </c>
      <c r="H1845">
        <v>1</v>
      </c>
      <c r="I1845">
        <v>304</v>
      </c>
      <c r="J1845" t="s">
        <v>2329</v>
      </c>
      <c r="K1845" t="s">
        <v>455</v>
      </c>
      <c r="L1845" s="103">
        <v>150042</v>
      </c>
      <c r="M1845">
        <v>0</v>
      </c>
      <c r="N1845" t="s">
        <v>2468</v>
      </c>
      <c r="O1845" t="s">
        <v>545</v>
      </c>
      <c r="P1845" t="s">
        <v>458</v>
      </c>
      <c r="R1845">
        <v>0</v>
      </c>
      <c r="S1845" t="s">
        <v>2068</v>
      </c>
      <c r="T1845" t="s">
        <v>458</v>
      </c>
      <c r="U1845" t="s">
        <v>460</v>
      </c>
      <c r="V1845" t="s">
        <v>458</v>
      </c>
    </row>
    <row r="1846" spans="1:22" x14ac:dyDescent="0.2">
      <c r="A1846" s="102">
        <v>43346</v>
      </c>
      <c r="B1846" t="s">
        <v>2328</v>
      </c>
      <c r="C1846" t="s">
        <v>2328</v>
      </c>
      <c r="E1846" t="s">
        <v>2065</v>
      </c>
      <c r="F1846">
        <v>3005</v>
      </c>
      <c r="G1846" t="s">
        <v>569</v>
      </c>
      <c r="H1846">
        <v>8</v>
      </c>
      <c r="I1846">
        <v>304</v>
      </c>
      <c r="J1846" t="s">
        <v>2329</v>
      </c>
      <c r="K1846" t="s">
        <v>455</v>
      </c>
      <c r="L1846" s="103">
        <v>165864</v>
      </c>
      <c r="M1846">
        <v>0</v>
      </c>
      <c r="N1846" t="s">
        <v>2469</v>
      </c>
      <c r="O1846" t="s">
        <v>545</v>
      </c>
      <c r="P1846" t="s">
        <v>458</v>
      </c>
      <c r="R1846">
        <v>0</v>
      </c>
      <c r="S1846" t="s">
        <v>2068</v>
      </c>
      <c r="T1846" t="s">
        <v>458</v>
      </c>
      <c r="U1846" t="s">
        <v>460</v>
      </c>
      <c r="V1846" t="s">
        <v>458</v>
      </c>
    </row>
    <row r="1847" spans="1:22" x14ac:dyDescent="0.2">
      <c r="A1847" s="102">
        <v>43353</v>
      </c>
      <c r="B1847" t="s">
        <v>2328</v>
      </c>
      <c r="C1847" t="s">
        <v>2328</v>
      </c>
      <c r="E1847" t="s">
        <v>2065</v>
      </c>
      <c r="F1847">
        <v>3012</v>
      </c>
      <c r="G1847" t="s">
        <v>603</v>
      </c>
      <c r="H1847">
        <v>8</v>
      </c>
      <c r="I1847">
        <v>304</v>
      </c>
      <c r="J1847" t="s">
        <v>2329</v>
      </c>
      <c r="K1847" t="s">
        <v>455</v>
      </c>
      <c r="L1847" s="103">
        <v>109895</v>
      </c>
      <c r="M1847">
        <v>0</v>
      </c>
      <c r="N1847" t="s">
        <v>2470</v>
      </c>
      <c r="O1847" t="s">
        <v>545</v>
      </c>
      <c r="P1847" t="s">
        <v>458</v>
      </c>
      <c r="R1847">
        <v>0</v>
      </c>
      <c r="S1847" t="s">
        <v>2068</v>
      </c>
      <c r="T1847" t="s">
        <v>458</v>
      </c>
      <c r="U1847" t="s">
        <v>460</v>
      </c>
      <c r="V1847" t="s">
        <v>458</v>
      </c>
    </row>
    <row r="1848" spans="1:22" x14ac:dyDescent="0.2">
      <c r="A1848" s="102">
        <v>43353</v>
      </c>
      <c r="B1848" t="s">
        <v>2328</v>
      </c>
      <c r="C1848" t="s">
        <v>2328</v>
      </c>
      <c r="E1848" t="s">
        <v>2065</v>
      </c>
      <c r="F1848">
        <v>3001</v>
      </c>
      <c r="G1848" t="s">
        <v>462</v>
      </c>
      <c r="H1848">
        <v>8</v>
      </c>
      <c r="I1848">
        <v>304</v>
      </c>
      <c r="J1848" t="s">
        <v>2329</v>
      </c>
      <c r="K1848" t="s">
        <v>455</v>
      </c>
      <c r="L1848" s="103">
        <v>308303</v>
      </c>
      <c r="M1848">
        <v>0</v>
      </c>
      <c r="N1848" t="s">
        <v>2471</v>
      </c>
      <c r="O1848" t="s">
        <v>545</v>
      </c>
      <c r="P1848" t="s">
        <v>458</v>
      </c>
      <c r="R1848">
        <v>0</v>
      </c>
      <c r="S1848" t="s">
        <v>2068</v>
      </c>
      <c r="T1848" t="s">
        <v>458</v>
      </c>
      <c r="U1848" t="s">
        <v>460</v>
      </c>
      <c r="V1848" t="s">
        <v>458</v>
      </c>
    </row>
    <row r="1849" spans="1:22" x14ac:dyDescent="0.2">
      <c r="A1849" s="102">
        <v>43353</v>
      </c>
      <c r="B1849" t="s">
        <v>2328</v>
      </c>
      <c r="C1849" t="s">
        <v>2328</v>
      </c>
      <c r="E1849" t="s">
        <v>2065</v>
      </c>
      <c r="F1849">
        <v>3002</v>
      </c>
      <c r="G1849" t="s">
        <v>731</v>
      </c>
      <c r="H1849">
        <v>8</v>
      </c>
      <c r="I1849">
        <v>304</v>
      </c>
      <c r="J1849" t="s">
        <v>2329</v>
      </c>
      <c r="K1849" t="s">
        <v>455</v>
      </c>
      <c r="L1849" s="103">
        <v>169207</v>
      </c>
      <c r="M1849">
        <v>0</v>
      </c>
      <c r="N1849" t="s">
        <v>2472</v>
      </c>
      <c r="O1849" t="s">
        <v>545</v>
      </c>
      <c r="P1849" t="s">
        <v>458</v>
      </c>
      <c r="R1849">
        <v>0</v>
      </c>
      <c r="S1849" t="s">
        <v>2068</v>
      </c>
      <c r="T1849" t="s">
        <v>458</v>
      </c>
      <c r="U1849" t="s">
        <v>460</v>
      </c>
      <c r="V1849" t="s">
        <v>458</v>
      </c>
    </row>
    <row r="1850" spans="1:22" x14ac:dyDescent="0.2">
      <c r="A1850" s="102">
        <v>43353</v>
      </c>
      <c r="B1850" t="s">
        <v>2328</v>
      </c>
      <c r="C1850" t="s">
        <v>2328</v>
      </c>
      <c r="E1850" t="s">
        <v>2065</v>
      </c>
      <c r="F1850">
        <v>3010</v>
      </c>
      <c r="G1850" t="s">
        <v>453</v>
      </c>
      <c r="H1850">
        <v>8</v>
      </c>
      <c r="I1850">
        <v>304</v>
      </c>
      <c r="J1850" t="s">
        <v>2329</v>
      </c>
      <c r="K1850" t="s">
        <v>455</v>
      </c>
      <c r="L1850" s="103">
        <v>121404</v>
      </c>
      <c r="M1850">
        <v>0</v>
      </c>
      <c r="N1850" t="s">
        <v>2473</v>
      </c>
      <c r="O1850" t="s">
        <v>545</v>
      </c>
      <c r="P1850" t="s">
        <v>458</v>
      </c>
      <c r="R1850">
        <v>0</v>
      </c>
      <c r="S1850" t="s">
        <v>2068</v>
      </c>
      <c r="T1850" t="s">
        <v>458</v>
      </c>
      <c r="U1850" t="s">
        <v>460</v>
      </c>
      <c r="V1850" t="s">
        <v>458</v>
      </c>
    </row>
    <row r="1851" spans="1:22" x14ac:dyDescent="0.2">
      <c r="A1851" s="102">
        <v>43353</v>
      </c>
      <c r="B1851" t="s">
        <v>2328</v>
      </c>
      <c r="C1851" t="s">
        <v>2328</v>
      </c>
      <c r="E1851" t="s">
        <v>2065</v>
      </c>
      <c r="F1851">
        <v>3009</v>
      </c>
      <c r="G1851" t="s">
        <v>481</v>
      </c>
      <c r="H1851">
        <v>8</v>
      </c>
      <c r="I1851">
        <v>304</v>
      </c>
      <c r="J1851" t="s">
        <v>2329</v>
      </c>
      <c r="K1851" t="s">
        <v>455</v>
      </c>
      <c r="L1851" s="103">
        <v>120926</v>
      </c>
      <c r="M1851">
        <v>0</v>
      </c>
      <c r="N1851" t="s">
        <v>2474</v>
      </c>
      <c r="O1851" t="s">
        <v>545</v>
      </c>
      <c r="P1851" t="s">
        <v>458</v>
      </c>
      <c r="R1851">
        <v>0</v>
      </c>
      <c r="S1851" t="s">
        <v>2068</v>
      </c>
      <c r="T1851" t="s">
        <v>458</v>
      </c>
      <c r="U1851" t="s">
        <v>460</v>
      </c>
      <c r="V1851" t="s">
        <v>458</v>
      </c>
    </row>
    <row r="1852" spans="1:22" x14ac:dyDescent="0.2">
      <c r="A1852" s="102">
        <v>43353</v>
      </c>
      <c r="B1852" t="s">
        <v>2328</v>
      </c>
      <c r="C1852" t="s">
        <v>2328</v>
      </c>
      <c r="E1852" t="s">
        <v>2065</v>
      </c>
      <c r="F1852">
        <v>3004</v>
      </c>
      <c r="G1852" t="s">
        <v>631</v>
      </c>
      <c r="H1852">
        <v>8</v>
      </c>
      <c r="I1852">
        <v>304</v>
      </c>
      <c r="J1852" t="s">
        <v>2329</v>
      </c>
      <c r="K1852" t="s">
        <v>455</v>
      </c>
      <c r="L1852" s="103">
        <v>150581</v>
      </c>
      <c r="M1852">
        <v>0</v>
      </c>
      <c r="N1852" t="s">
        <v>2475</v>
      </c>
      <c r="O1852" t="s">
        <v>545</v>
      </c>
      <c r="P1852" t="s">
        <v>458</v>
      </c>
      <c r="R1852">
        <v>0</v>
      </c>
      <c r="S1852" t="s">
        <v>2068</v>
      </c>
      <c r="T1852" t="s">
        <v>458</v>
      </c>
      <c r="U1852" t="s">
        <v>460</v>
      </c>
      <c r="V1852" t="s">
        <v>458</v>
      </c>
    </row>
    <row r="1853" spans="1:22" x14ac:dyDescent="0.2">
      <c r="A1853" s="102">
        <v>43353</v>
      </c>
      <c r="B1853" t="s">
        <v>2328</v>
      </c>
      <c r="C1853" t="s">
        <v>2328</v>
      </c>
      <c r="E1853" t="s">
        <v>2065</v>
      </c>
      <c r="F1853">
        <v>3005</v>
      </c>
      <c r="G1853" t="s">
        <v>569</v>
      </c>
      <c r="H1853">
        <v>8</v>
      </c>
      <c r="I1853">
        <v>304</v>
      </c>
      <c r="J1853" t="s">
        <v>2329</v>
      </c>
      <c r="K1853" t="s">
        <v>455</v>
      </c>
      <c r="L1853" s="103">
        <v>165864</v>
      </c>
      <c r="M1853">
        <v>0</v>
      </c>
      <c r="N1853" t="s">
        <v>2476</v>
      </c>
      <c r="O1853" t="s">
        <v>545</v>
      </c>
      <c r="P1853" t="s">
        <v>458</v>
      </c>
      <c r="R1853">
        <v>0</v>
      </c>
      <c r="S1853" t="s">
        <v>2068</v>
      </c>
      <c r="T1853" t="s">
        <v>458</v>
      </c>
      <c r="U1853" t="s">
        <v>460</v>
      </c>
      <c r="V1853" t="s">
        <v>458</v>
      </c>
    </row>
    <row r="1854" spans="1:22" x14ac:dyDescent="0.2">
      <c r="A1854" s="102">
        <v>43353</v>
      </c>
      <c r="B1854" t="s">
        <v>2328</v>
      </c>
      <c r="C1854" t="s">
        <v>2328</v>
      </c>
      <c r="E1854" t="s">
        <v>2065</v>
      </c>
      <c r="F1854">
        <v>3006</v>
      </c>
      <c r="G1854" t="s">
        <v>736</v>
      </c>
      <c r="H1854">
        <v>8</v>
      </c>
      <c r="I1854">
        <v>304</v>
      </c>
      <c r="J1854" t="s">
        <v>2329</v>
      </c>
      <c r="K1854" t="s">
        <v>455</v>
      </c>
      <c r="L1854" s="103">
        <v>143812</v>
      </c>
      <c r="M1854">
        <v>0</v>
      </c>
      <c r="N1854" t="s">
        <v>2477</v>
      </c>
      <c r="O1854" t="s">
        <v>545</v>
      </c>
      <c r="P1854" t="s">
        <v>458</v>
      </c>
      <c r="R1854">
        <v>0</v>
      </c>
      <c r="S1854" t="s">
        <v>2068</v>
      </c>
      <c r="T1854" t="s">
        <v>458</v>
      </c>
      <c r="U1854" t="s">
        <v>460</v>
      </c>
      <c r="V1854" t="s">
        <v>458</v>
      </c>
    </row>
    <row r="1855" spans="1:22" x14ac:dyDescent="0.2">
      <c r="A1855" s="102">
        <v>43353</v>
      </c>
      <c r="B1855" t="s">
        <v>2328</v>
      </c>
      <c r="C1855" t="s">
        <v>2328</v>
      </c>
      <c r="E1855" t="s">
        <v>2065</v>
      </c>
      <c r="F1855">
        <v>3007</v>
      </c>
      <c r="G1855" t="s">
        <v>605</v>
      </c>
      <c r="H1855">
        <v>8</v>
      </c>
      <c r="I1855">
        <v>304</v>
      </c>
      <c r="J1855" t="s">
        <v>2329</v>
      </c>
      <c r="K1855" t="s">
        <v>455</v>
      </c>
      <c r="L1855" s="103">
        <v>138968</v>
      </c>
      <c r="M1855">
        <v>0</v>
      </c>
      <c r="N1855" t="s">
        <v>2478</v>
      </c>
      <c r="O1855" t="s">
        <v>545</v>
      </c>
      <c r="P1855" t="s">
        <v>458</v>
      </c>
      <c r="R1855">
        <v>0</v>
      </c>
      <c r="S1855" t="s">
        <v>2068</v>
      </c>
      <c r="T1855" t="s">
        <v>458</v>
      </c>
      <c r="U1855" t="s">
        <v>460</v>
      </c>
      <c r="V1855" t="s">
        <v>458</v>
      </c>
    </row>
    <row r="1856" spans="1:22" x14ac:dyDescent="0.2">
      <c r="A1856" s="102">
        <v>43353</v>
      </c>
      <c r="B1856" t="s">
        <v>2328</v>
      </c>
      <c r="C1856" t="s">
        <v>2328</v>
      </c>
      <c r="E1856" t="s">
        <v>2065</v>
      </c>
      <c r="F1856">
        <v>3013</v>
      </c>
      <c r="G1856" t="s">
        <v>676</v>
      </c>
      <c r="H1856">
        <v>8</v>
      </c>
      <c r="I1856">
        <v>304</v>
      </c>
      <c r="J1856" t="s">
        <v>2329</v>
      </c>
      <c r="K1856" t="s">
        <v>455</v>
      </c>
      <c r="L1856" s="103">
        <v>99460</v>
      </c>
      <c r="M1856">
        <v>0</v>
      </c>
      <c r="N1856" t="s">
        <v>2479</v>
      </c>
      <c r="O1856" t="s">
        <v>545</v>
      </c>
      <c r="P1856" t="s">
        <v>458</v>
      </c>
      <c r="R1856">
        <v>0</v>
      </c>
      <c r="S1856" t="s">
        <v>2068</v>
      </c>
      <c r="T1856" t="s">
        <v>458</v>
      </c>
      <c r="U1856" t="s">
        <v>460</v>
      </c>
      <c r="V1856" t="s">
        <v>458</v>
      </c>
    </row>
    <row r="1857" spans="1:22" x14ac:dyDescent="0.2">
      <c r="A1857" s="102">
        <v>43353</v>
      </c>
      <c r="B1857" t="s">
        <v>2328</v>
      </c>
      <c r="C1857" t="s">
        <v>2328</v>
      </c>
      <c r="E1857" t="s">
        <v>2065</v>
      </c>
      <c r="F1857">
        <v>3008</v>
      </c>
      <c r="G1857" t="s">
        <v>550</v>
      </c>
      <c r="H1857">
        <v>8</v>
      </c>
      <c r="I1857">
        <v>304</v>
      </c>
      <c r="J1857" t="s">
        <v>2329</v>
      </c>
      <c r="K1857" t="s">
        <v>455</v>
      </c>
      <c r="L1857" s="103">
        <v>150042</v>
      </c>
      <c r="M1857">
        <v>0</v>
      </c>
      <c r="N1857" t="s">
        <v>2480</v>
      </c>
      <c r="O1857" t="s">
        <v>545</v>
      </c>
      <c r="P1857" t="s">
        <v>458</v>
      </c>
      <c r="R1857">
        <v>0</v>
      </c>
      <c r="S1857" t="s">
        <v>2068</v>
      </c>
      <c r="T1857" t="s">
        <v>458</v>
      </c>
      <c r="U1857" t="s">
        <v>460</v>
      </c>
      <c r="V1857" t="s">
        <v>458</v>
      </c>
    </row>
    <row r="1858" spans="1:22" x14ac:dyDescent="0.2">
      <c r="A1858" s="102">
        <v>43353</v>
      </c>
      <c r="B1858" t="s">
        <v>2328</v>
      </c>
      <c r="C1858" t="s">
        <v>2328</v>
      </c>
      <c r="E1858" t="s">
        <v>2065</v>
      </c>
      <c r="F1858">
        <v>1005</v>
      </c>
      <c r="G1858" t="s">
        <v>542</v>
      </c>
      <c r="H1858">
        <v>8</v>
      </c>
      <c r="I1858">
        <v>304</v>
      </c>
      <c r="J1858" t="s">
        <v>2329</v>
      </c>
      <c r="K1858" t="s">
        <v>455</v>
      </c>
      <c r="L1858" s="103">
        <v>322217</v>
      </c>
      <c r="M1858">
        <v>0</v>
      </c>
      <c r="N1858" t="s">
        <v>2481</v>
      </c>
      <c r="O1858" t="s">
        <v>545</v>
      </c>
      <c r="P1858" t="s">
        <v>458</v>
      </c>
      <c r="R1858">
        <v>0</v>
      </c>
      <c r="S1858" t="s">
        <v>2068</v>
      </c>
      <c r="T1858" t="s">
        <v>458</v>
      </c>
      <c r="U1858" t="s">
        <v>460</v>
      </c>
      <c r="V1858" t="s">
        <v>458</v>
      </c>
    </row>
    <row r="1859" spans="1:22" x14ac:dyDescent="0.2">
      <c r="A1859" s="102">
        <v>43410</v>
      </c>
      <c r="B1859" t="s">
        <v>2328</v>
      </c>
      <c r="C1859" t="s">
        <v>2328</v>
      </c>
      <c r="E1859" t="s">
        <v>2065</v>
      </c>
      <c r="F1859">
        <v>3012</v>
      </c>
      <c r="G1859" t="s">
        <v>603</v>
      </c>
      <c r="H1859">
        <v>8</v>
      </c>
      <c r="I1859">
        <v>304</v>
      </c>
      <c r="J1859" t="s">
        <v>2329</v>
      </c>
      <c r="K1859" t="s">
        <v>455</v>
      </c>
      <c r="L1859" s="103">
        <v>194216</v>
      </c>
      <c r="M1859">
        <v>0</v>
      </c>
      <c r="N1859" t="s">
        <v>2482</v>
      </c>
      <c r="O1859" t="s">
        <v>1392</v>
      </c>
      <c r="P1859" t="s">
        <v>458</v>
      </c>
      <c r="R1859">
        <v>0</v>
      </c>
      <c r="S1859" t="s">
        <v>2068</v>
      </c>
      <c r="T1859" t="s">
        <v>458</v>
      </c>
      <c r="U1859" t="s">
        <v>460</v>
      </c>
      <c r="V1859" t="s">
        <v>458</v>
      </c>
    </row>
    <row r="1860" spans="1:22" x14ac:dyDescent="0.2">
      <c r="A1860" s="102">
        <v>43410</v>
      </c>
      <c r="B1860" t="s">
        <v>2328</v>
      </c>
      <c r="C1860" t="s">
        <v>2328</v>
      </c>
      <c r="E1860" t="s">
        <v>2065</v>
      </c>
      <c r="F1860">
        <v>3004</v>
      </c>
      <c r="G1860" t="s">
        <v>631</v>
      </c>
      <c r="H1860">
        <v>8</v>
      </c>
      <c r="I1860">
        <v>304</v>
      </c>
      <c r="J1860" t="s">
        <v>2329</v>
      </c>
      <c r="K1860" t="s">
        <v>455</v>
      </c>
      <c r="L1860" s="103">
        <v>237280</v>
      </c>
      <c r="M1860">
        <v>0</v>
      </c>
      <c r="N1860" t="s">
        <v>2483</v>
      </c>
      <c r="O1860" t="s">
        <v>1390</v>
      </c>
      <c r="P1860" t="s">
        <v>458</v>
      </c>
      <c r="R1860">
        <v>0</v>
      </c>
      <c r="S1860" t="s">
        <v>2068</v>
      </c>
      <c r="T1860" t="s">
        <v>458</v>
      </c>
      <c r="U1860" t="s">
        <v>460</v>
      </c>
      <c r="V1860" t="s">
        <v>458</v>
      </c>
    </row>
    <row r="1861" spans="1:22" x14ac:dyDescent="0.2">
      <c r="A1861" s="102">
        <v>43410</v>
      </c>
      <c r="B1861" t="s">
        <v>2328</v>
      </c>
      <c r="C1861" t="s">
        <v>2328</v>
      </c>
      <c r="E1861" t="s">
        <v>2065</v>
      </c>
      <c r="F1861">
        <v>3010</v>
      </c>
      <c r="G1861" t="s">
        <v>453</v>
      </c>
      <c r="H1861">
        <v>8</v>
      </c>
      <c r="I1861">
        <v>304</v>
      </c>
      <c r="J1861" t="s">
        <v>2329</v>
      </c>
      <c r="K1861" t="s">
        <v>290</v>
      </c>
      <c r="L1861" s="103">
        <v>206940</v>
      </c>
      <c r="M1861">
        <v>0</v>
      </c>
      <c r="N1861" t="s">
        <v>2484</v>
      </c>
      <c r="O1861" t="s">
        <v>457</v>
      </c>
      <c r="P1861" t="s">
        <v>458</v>
      </c>
      <c r="R1861">
        <v>0</v>
      </c>
      <c r="S1861" t="s">
        <v>2068</v>
      </c>
      <c r="T1861" t="s">
        <v>458</v>
      </c>
      <c r="U1861" t="s">
        <v>460</v>
      </c>
      <c r="V1861" t="s">
        <v>458</v>
      </c>
    </row>
    <row r="1862" spans="1:22" x14ac:dyDescent="0.2">
      <c r="A1862" s="102">
        <v>43410</v>
      </c>
      <c r="B1862" t="s">
        <v>2328</v>
      </c>
      <c r="C1862" t="s">
        <v>2328</v>
      </c>
      <c r="E1862" t="s">
        <v>2065</v>
      </c>
      <c r="F1862">
        <v>3007</v>
      </c>
      <c r="G1862" t="s">
        <v>605</v>
      </c>
      <c r="H1862">
        <v>8</v>
      </c>
      <c r="I1862">
        <v>304</v>
      </c>
      <c r="J1862" t="s">
        <v>2329</v>
      </c>
      <c r="K1862" t="s">
        <v>290</v>
      </c>
      <c r="L1862" s="103">
        <v>225552</v>
      </c>
      <c r="M1862">
        <v>0</v>
      </c>
      <c r="N1862" t="s">
        <v>2485</v>
      </c>
      <c r="O1862" t="s">
        <v>1336</v>
      </c>
      <c r="P1862" t="s">
        <v>458</v>
      </c>
      <c r="R1862">
        <v>0</v>
      </c>
      <c r="S1862" t="s">
        <v>2068</v>
      </c>
      <c r="T1862" t="s">
        <v>458</v>
      </c>
      <c r="U1862" t="s">
        <v>460</v>
      </c>
      <c r="V1862" t="s">
        <v>458</v>
      </c>
    </row>
    <row r="1863" spans="1:22" x14ac:dyDescent="0.2">
      <c r="A1863" s="102">
        <v>43410</v>
      </c>
      <c r="B1863" t="s">
        <v>2328</v>
      </c>
      <c r="C1863" t="s">
        <v>2328</v>
      </c>
      <c r="E1863" t="s">
        <v>2065</v>
      </c>
      <c r="F1863">
        <v>3006</v>
      </c>
      <c r="G1863" t="s">
        <v>736</v>
      </c>
      <c r="H1863">
        <v>8</v>
      </c>
      <c r="I1863">
        <v>304</v>
      </c>
      <c r="J1863" t="s">
        <v>2329</v>
      </c>
      <c r="K1863" t="s">
        <v>290</v>
      </c>
      <c r="L1863" s="103">
        <v>231632</v>
      </c>
      <c r="M1863">
        <v>0</v>
      </c>
      <c r="N1863" t="s">
        <v>2486</v>
      </c>
      <c r="O1863" t="s">
        <v>1116</v>
      </c>
      <c r="P1863" t="s">
        <v>458</v>
      </c>
      <c r="R1863">
        <v>0</v>
      </c>
      <c r="S1863" t="s">
        <v>2068</v>
      </c>
      <c r="T1863" t="s">
        <v>458</v>
      </c>
      <c r="U1863" t="s">
        <v>460</v>
      </c>
      <c r="V1863" t="s">
        <v>458</v>
      </c>
    </row>
    <row r="1864" spans="1:22" x14ac:dyDescent="0.2">
      <c r="A1864" s="102">
        <v>43410</v>
      </c>
      <c r="B1864" t="s">
        <v>2328</v>
      </c>
      <c r="C1864" t="s">
        <v>2328</v>
      </c>
      <c r="E1864" t="s">
        <v>2065</v>
      </c>
      <c r="F1864">
        <v>3013</v>
      </c>
      <c r="G1864" t="s">
        <v>676</v>
      </c>
      <c r="H1864">
        <v>8</v>
      </c>
      <c r="I1864">
        <v>304</v>
      </c>
      <c r="J1864" t="s">
        <v>2329</v>
      </c>
      <c r="K1864" t="s">
        <v>290</v>
      </c>
      <c r="L1864" s="103">
        <v>184580</v>
      </c>
      <c r="M1864">
        <v>0</v>
      </c>
      <c r="N1864" t="s">
        <v>2487</v>
      </c>
      <c r="O1864" t="s">
        <v>1338</v>
      </c>
      <c r="P1864" t="s">
        <v>458</v>
      </c>
      <c r="R1864">
        <v>0</v>
      </c>
      <c r="S1864" t="s">
        <v>2068</v>
      </c>
      <c r="T1864" t="s">
        <v>458</v>
      </c>
      <c r="U1864" t="s">
        <v>460</v>
      </c>
      <c r="V1864" t="s">
        <v>458</v>
      </c>
    </row>
    <row r="1865" spans="1:22" x14ac:dyDescent="0.2">
      <c r="A1865" s="102">
        <v>43410</v>
      </c>
      <c r="B1865" t="s">
        <v>2328</v>
      </c>
      <c r="C1865" t="s">
        <v>2328</v>
      </c>
      <c r="E1865" t="s">
        <v>2065</v>
      </c>
      <c r="F1865">
        <v>3009</v>
      </c>
      <c r="G1865" t="s">
        <v>481</v>
      </c>
      <c r="H1865">
        <v>8</v>
      </c>
      <c r="I1865">
        <v>304</v>
      </c>
      <c r="J1865" t="s">
        <v>2329</v>
      </c>
      <c r="K1865" t="s">
        <v>290</v>
      </c>
      <c r="L1865" s="103">
        <v>203576</v>
      </c>
      <c r="M1865">
        <v>0</v>
      </c>
      <c r="N1865" t="s">
        <v>2488</v>
      </c>
      <c r="O1865" t="s">
        <v>1120</v>
      </c>
      <c r="P1865" t="s">
        <v>458</v>
      </c>
      <c r="R1865">
        <v>0</v>
      </c>
      <c r="S1865" t="s">
        <v>2068</v>
      </c>
      <c r="T1865" t="s">
        <v>458</v>
      </c>
      <c r="U1865" t="s">
        <v>460</v>
      </c>
      <c r="V1865" t="s">
        <v>458</v>
      </c>
    </row>
    <row r="1866" spans="1:22" x14ac:dyDescent="0.2">
      <c r="A1866" s="102">
        <v>43410</v>
      </c>
      <c r="B1866" t="s">
        <v>2328</v>
      </c>
      <c r="C1866" t="s">
        <v>2328</v>
      </c>
      <c r="E1866" t="s">
        <v>2065</v>
      </c>
      <c r="F1866">
        <v>3011</v>
      </c>
      <c r="G1866" t="s">
        <v>487</v>
      </c>
      <c r="H1866">
        <v>8</v>
      </c>
      <c r="I1866">
        <v>304</v>
      </c>
      <c r="J1866" t="s">
        <v>2329</v>
      </c>
      <c r="K1866" t="s">
        <v>290</v>
      </c>
      <c r="L1866" s="103">
        <v>198741</v>
      </c>
      <c r="M1866">
        <v>0</v>
      </c>
      <c r="N1866" t="s">
        <v>2489</v>
      </c>
      <c r="O1866" t="s">
        <v>1208</v>
      </c>
      <c r="P1866" t="s">
        <v>458</v>
      </c>
      <c r="R1866">
        <v>0</v>
      </c>
      <c r="S1866" t="s">
        <v>2068</v>
      </c>
      <c r="T1866" t="s">
        <v>458</v>
      </c>
      <c r="U1866" t="s">
        <v>460</v>
      </c>
      <c r="V1866" t="s">
        <v>458</v>
      </c>
    </row>
    <row r="1867" spans="1:22" x14ac:dyDescent="0.2">
      <c r="A1867" s="102">
        <v>43410</v>
      </c>
      <c r="B1867" t="s">
        <v>2328</v>
      </c>
      <c r="C1867" t="s">
        <v>2328</v>
      </c>
      <c r="E1867" t="s">
        <v>2065</v>
      </c>
      <c r="F1867">
        <v>3008</v>
      </c>
      <c r="G1867" t="s">
        <v>550</v>
      </c>
      <c r="H1867">
        <v>8</v>
      </c>
      <c r="I1867">
        <v>304</v>
      </c>
      <c r="J1867" t="s">
        <v>2329</v>
      </c>
      <c r="K1867" t="s">
        <v>455</v>
      </c>
      <c r="L1867" s="103">
        <v>236806</v>
      </c>
      <c r="M1867">
        <v>0</v>
      </c>
      <c r="N1867" t="s">
        <v>2490</v>
      </c>
      <c r="O1867" t="s">
        <v>615</v>
      </c>
      <c r="P1867" t="s">
        <v>458</v>
      </c>
      <c r="R1867">
        <v>0</v>
      </c>
      <c r="S1867" t="s">
        <v>2068</v>
      </c>
      <c r="T1867" t="s">
        <v>458</v>
      </c>
      <c r="U1867" t="s">
        <v>460</v>
      </c>
      <c r="V1867" t="s">
        <v>458</v>
      </c>
    </row>
    <row r="1868" spans="1:22" x14ac:dyDescent="0.2">
      <c r="A1868" s="102">
        <v>43410</v>
      </c>
      <c r="B1868" t="s">
        <v>2328</v>
      </c>
      <c r="C1868" t="s">
        <v>2328</v>
      </c>
      <c r="E1868" t="s">
        <v>2065</v>
      </c>
      <c r="F1868">
        <v>3003</v>
      </c>
      <c r="G1868" t="s">
        <v>474</v>
      </c>
      <c r="H1868">
        <v>8</v>
      </c>
      <c r="I1868">
        <v>304</v>
      </c>
      <c r="J1868" t="s">
        <v>2329</v>
      </c>
      <c r="K1868" t="s">
        <v>290</v>
      </c>
      <c r="L1868" s="103">
        <v>279205</v>
      </c>
      <c r="M1868">
        <v>0</v>
      </c>
      <c r="N1868" t="s">
        <v>2491</v>
      </c>
      <c r="O1868" t="s">
        <v>934</v>
      </c>
      <c r="P1868" t="s">
        <v>458</v>
      </c>
      <c r="R1868">
        <v>0</v>
      </c>
      <c r="S1868" t="s">
        <v>2068</v>
      </c>
      <c r="T1868" t="s">
        <v>458</v>
      </c>
      <c r="U1868" t="s">
        <v>460</v>
      </c>
      <c r="V1868" t="s">
        <v>458</v>
      </c>
    </row>
    <row r="1869" spans="1:22" x14ac:dyDescent="0.2">
      <c r="A1869" s="102">
        <v>43410</v>
      </c>
      <c r="B1869" t="s">
        <v>2328</v>
      </c>
      <c r="C1869" t="s">
        <v>2328</v>
      </c>
      <c r="E1869" t="s">
        <v>2065</v>
      </c>
      <c r="F1869">
        <v>3001</v>
      </c>
      <c r="G1869" t="s">
        <v>462</v>
      </c>
      <c r="H1869">
        <v>8</v>
      </c>
      <c r="I1869">
        <v>304</v>
      </c>
      <c r="J1869" t="s">
        <v>2329</v>
      </c>
      <c r="K1869" t="s">
        <v>290</v>
      </c>
      <c r="L1869" s="103">
        <v>397692</v>
      </c>
      <c r="M1869">
        <v>0</v>
      </c>
      <c r="N1869" t="s">
        <v>2492</v>
      </c>
      <c r="O1869" t="s">
        <v>464</v>
      </c>
      <c r="P1869" t="s">
        <v>458</v>
      </c>
      <c r="R1869">
        <v>0</v>
      </c>
      <c r="S1869" t="s">
        <v>2068</v>
      </c>
      <c r="T1869" t="s">
        <v>458</v>
      </c>
      <c r="U1869" t="s">
        <v>460</v>
      </c>
      <c r="V1869" t="s">
        <v>458</v>
      </c>
    </row>
    <row r="1870" spans="1:22" x14ac:dyDescent="0.2">
      <c r="A1870" s="102">
        <v>43410</v>
      </c>
      <c r="B1870" t="s">
        <v>2328</v>
      </c>
      <c r="C1870" t="s">
        <v>2328</v>
      </c>
      <c r="E1870" t="s">
        <v>2065</v>
      </c>
      <c r="F1870">
        <v>3002</v>
      </c>
      <c r="G1870" t="s">
        <v>731</v>
      </c>
      <c r="H1870">
        <v>8</v>
      </c>
      <c r="I1870">
        <v>304</v>
      </c>
      <c r="J1870" t="s">
        <v>2329</v>
      </c>
      <c r="K1870" t="s">
        <v>455</v>
      </c>
      <c r="L1870" s="103">
        <v>264621</v>
      </c>
      <c r="M1870">
        <v>0</v>
      </c>
      <c r="N1870" t="s">
        <v>2493</v>
      </c>
      <c r="O1870" t="s">
        <v>1333</v>
      </c>
      <c r="P1870" t="s">
        <v>458</v>
      </c>
      <c r="R1870">
        <v>0</v>
      </c>
      <c r="S1870" t="s">
        <v>2068</v>
      </c>
      <c r="T1870" t="s">
        <v>458</v>
      </c>
      <c r="U1870" t="s">
        <v>460</v>
      </c>
      <c r="V1870" t="s">
        <v>458</v>
      </c>
    </row>
    <row r="1871" spans="1:22" x14ac:dyDescent="0.2">
      <c r="A1871" s="102">
        <v>43410</v>
      </c>
      <c r="B1871" t="s">
        <v>2328</v>
      </c>
      <c r="C1871" t="s">
        <v>2328</v>
      </c>
      <c r="E1871" t="s">
        <v>2065</v>
      </c>
      <c r="F1871">
        <v>1005</v>
      </c>
      <c r="G1871" t="s">
        <v>542</v>
      </c>
      <c r="H1871">
        <v>8</v>
      </c>
      <c r="I1871">
        <v>304</v>
      </c>
      <c r="J1871" t="s">
        <v>2329</v>
      </c>
      <c r="K1871" t="s">
        <v>455</v>
      </c>
      <c r="L1871" s="103">
        <v>372523</v>
      </c>
      <c r="M1871">
        <v>0</v>
      </c>
      <c r="N1871" t="s">
        <v>2494</v>
      </c>
      <c r="O1871" t="s">
        <v>617</v>
      </c>
      <c r="P1871" t="s">
        <v>458</v>
      </c>
      <c r="R1871">
        <v>0</v>
      </c>
      <c r="S1871" t="s">
        <v>2068</v>
      </c>
      <c r="T1871" t="s">
        <v>458</v>
      </c>
      <c r="U1871" t="s">
        <v>460</v>
      </c>
      <c r="V1871" t="s">
        <v>458</v>
      </c>
    </row>
    <row r="1872" spans="1:22" x14ac:dyDescent="0.2">
      <c r="A1872" s="102">
        <v>43424</v>
      </c>
      <c r="B1872" t="s">
        <v>2328</v>
      </c>
      <c r="C1872" t="s">
        <v>2328</v>
      </c>
      <c r="E1872" t="s">
        <v>2065</v>
      </c>
      <c r="F1872">
        <v>3010</v>
      </c>
      <c r="G1872" t="s">
        <v>453</v>
      </c>
      <c r="H1872">
        <v>8</v>
      </c>
      <c r="I1872">
        <v>304</v>
      </c>
      <c r="J1872" t="s">
        <v>2329</v>
      </c>
      <c r="K1872" t="s">
        <v>455</v>
      </c>
      <c r="L1872" s="103">
        <v>206940</v>
      </c>
      <c r="M1872">
        <v>0</v>
      </c>
      <c r="N1872" t="s">
        <v>2495</v>
      </c>
      <c r="O1872" t="s">
        <v>467</v>
      </c>
      <c r="P1872" t="s">
        <v>458</v>
      </c>
      <c r="R1872">
        <v>0</v>
      </c>
      <c r="S1872" t="s">
        <v>2068</v>
      </c>
      <c r="T1872" t="s">
        <v>458</v>
      </c>
      <c r="U1872" t="s">
        <v>460</v>
      </c>
      <c r="V1872" t="s">
        <v>458</v>
      </c>
    </row>
    <row r="1873" spans="1:22" x14ac:dyDescent="0.2">
      <c r="A1873" s="102">
        <v>43424</v>
      </c>
      <c r="B1873" t="s">
        <v>2328</v>
      </c>
      <c r="C1873" t="s">
        <v>2328</v>
      </c>
      <c r="E1873" t="s">
        <v>2065</v>
      </c>
      <c r="F1873">
        <v>1005</v>
      </c>
      <c r="G1873" t="s">
        <v>542</v>
      </c>
      <c r="H1873">
        <v>8</v>
      </c>
      <c r="I1873">
        <v>304</v>
      </c>
      <c r="J1873" t="s">
        <v>2329</v>
      </c>
      <c r="K1873" t="s">
        <v>455</v>
      </c>
      <c r="L1873" s="103">
        <v>372523</v>
      </c>
      <c r="M1873">
        <v>0</v>
      </c>
      <c r="N1873" t="s">
        <v>2496</v>
      </c>
      <c r="O1873" t="s">
        <v>957</v>
      </c>
      <c r="P1873" t="s">
        <v>458</v>
      </c>
      <c r="R1873">
        <v>0</v>
      </c>
      <c r="S1873" t="s">
        <v>2068</v>
      </c>
      <c r="T1873" t="s">
        <v>458</v>
      </c>
      <c r="U1873" t="s">
        <v>460</v>
      </c>
      <c r="V1873" t="s">
        <v>458</v>
      </c>
    </row>
    <row r="1874" spans="1:22" x14ac:dyDescent="0.2">
      <c r="A1874" s="102">
        <v>43424</v>
      </c>
      <c r="B1874" t="s">
        <v>2328</v>
      </c>
      <c r="C1874" t="s">
        <v>2328</v>
      </c>
      <c r="E1874" t="s">
        <v>2065</v>
      </c>
      <c r="F1874">
        <v>3012</v>
      </c>
      <c r="G1874" t="s">
        <v>603</v>
      </c>
      <c r="H1874">
        <v>8</v>
      </c>
      <c r="I1874">
        <v>304</v>
      </c>
      <c r="J1874" t="s">
        <v>2329</v>
      </c>
      <c r="K1874" t="s">
        <v>455</v>
      </c>
      <c r="L1874" s="103">
        <v>194216</v>
      </c>
      <c r="M1874">
        <v>0</v>
      </c>
      <c r="N1874" t="s">
        <v>2497</v>
      </c>
      <c r="O1874" t="s">
        <v>1415</v>
      </c>
      <c r="P1874" t="s">
        <v>458</v>
      </c>
      <c r="R1874">
        <v>0</v>
      </c>
      <c r="S1874" t="s">
        <v>2068</v>
      </c>
      <c r="T1874" t="s">
        <v>458</v>
      </c>
      <c r="U1874" t="s">
        <v>460</v>
      </c>
      <c r="V1874" t="s">
        <v>458</v>
      </c>
    </row>
    <row r="1875" spans="1:22" x14ac:dyDescent="0.2">
      <c r="A1875" s="102">
        <v>43424</v>
      </c>
      <c r="B1875" t="s">
        <v>2328</v>
      </c>
      <c r="C1875" t="s">
        <v>2328</v>
      </c>
      <c r="E1875" t="s">
        <v>2065</v>
      </c>
      <c r="F1875">
        <v>3007</v>
      </c>
      <c r="G1875" t="s">
        <v>605</v>
      </c>
      <c r="H1875">
        <v>8</v>
      </c>
      <c r="I1875">
        <v>304</v>
      </c>
      <c r="J1875" t="s">
        <v>2329</v>
      </c>
      <c r="K1875" t="s">
        <v>455</v>
      </c>
      <c r="L1875" s="103">
        <v>225552</v>
      </c>
      <c r="M1875">
        <v>0</v>
      </c>
      <c r="N1875" t="s">
        <v>2498</v>
      </c>
      <c r="O1875" t="s">
        <v>1924</v>
      </c>
      <c r="P1875" t="s">
        <v>458</v>
      </c>
      <c r="R1875">
        <v>0</v>
      </c>
      <c r="S1875" t="s">
        <v>2068</v>
      </c>
      <c r="T1875" t="s">
        <v>458</v>
      </c>
      <c r="U1875" t="s">
        <v>460</v>
      </c>
      <c r="V1875" t="s">
        <v>458</v>
      </c>
    </row>
    <row r="1876" spans="1:22" x14ac:dyDescent="0.2">
      <c r="A1876" s="102">
        <v>43424</v>
      </c>
      <c r="B1876" t="s">
        <v>2328</v>
      </c>
      <c r="C1876" t="s">
        <v>2328</v>
      </c>
      <c r="E1876" t="s">
        <v>2065</v>
      </c>
      <c r="F1876">
        <v>3011</v>
      </c>
      <c r="G1876" t="s">
        <v>487</v>
      </c>
      <c r="H1876">
        <v>8</v>
      </c>
      <c r="I1876">
        <v>304</v>
      </c>
      <c r="J1876" t="s">
        <v>2329</v>
      </c>
      <c r="K1876" t="s">
        <v>455</v>
      </c>
      <c r="L1876" s="103">
        <v>198741</v>
      </c>
      <c r="M1876">
        <v>0</v>
      </c>
      <c r="N1876" t="s">
        <v>2499</v>
      </c>
      <c r="O1876" t="s">
        <v>489</v>
      </c>
      <c r="P1876" t="s">
        <v>458</v>
      </c>
      <c r="R1876">
        <v>0</v>
      </c>
      <c r="S1876" t="s">
        <v>2068</v>
      </c>
      <c r="T1876" t="s">
        <v>458</v>
      </c>
      <c r="U1876" t="s">
        <v>460</v>
      </c>
      <c r="V1876" t="s">
        <v>458</v>
      </c>
    </row>
    <row r="1877" spans="1:22" x14ac:dyDescent="0.2">
      <c r="A1877" s="102">
        <v>43424</v>
      </c>
      <c r="B1877" t="s">
        <v>2328</v>
      </c>
      <c r="C1877" t="s">
        <v>2328</v>
      </c>
      <c r="E1877" t="s">
        <v>2065</v>
      </c>
      <c r="F1877">
        <v>3013</v>
      </c>
      <c r="G1877" t="s">
        <v>676</v>
      </c>
      <c r="H1877">
        <v>8</v>
      </c>
      <c r="I1877">
        <v>304</v>
      </c>
      <c r="J1877" t="s">
        <v>2329</v>
      </c>
      <c r="K1877" t="s">
        <v>455</v>
      </c>
      <c r="L1877" s="103">
        <v>184580</v>
      </c>
      <c r="M1877">
        <v>0</v>
      </c>
      <c r="N1877" t="s">
        <v>2500</v>
      </c>
      <c r="O1877" t="s">
        <v>1349</v>
      </c>
      <c r="P1877" t="s">
        <v>458</v>
      </c>
      <c r="R1877">
        <v>0</v>
      </c>
      <c r="S1877" t="s">
        <v>2068</v>
      </c>
      <c r="T1877" t="s">
        <v>458</v>
      </c>
      <c r="U1877" t="s">
        <v>460</v>
      </c>
      <c r="V1877" t="s">
        <v>458</v>
      </c>
    </row>
    <row r="1878" spans="1:22" x14ac:dyDescent="0.2">
      <c r="A1878" s="102">
        <v>43424</v>
      </c>
      <c r="B1878" t="s">
        <v>2328</v>
      </c>
      <c r="C1878" t="s">
        <v>2328</v>
      </c>
      <c r="E1878" t="s">
        <v>2065</v>
      </c>
      <c r="F1878">
        <v>3009</v>
      </c>
      <c r="G1878" t="s">
        <v>481</v>
      </c>
      <c r="H1878">
        <v>8</v>
      </c>
      <c r="I1878">
        <v>304</v>
      </c>
      <c r="J1878" t="s">
        <v>2329</v>
      </c>
      <c r="K1878" t="s">
        <v>455</v>
      </c>
      <c r="L1878" s="103">
        <v>203576</v>
      </c>
      <c r="M1878">
        <v>0</v>
      </c>
      <c r="N1878" t="s">
        <v>2501</v>
      </c>
      <c r="O1878" t="s">
        <v>483</v>
      </c>
      <c r="P1878" t="s">
        <v>458</v>
      </c>
      <c r="R1878">
        <v>0</v>
      </c>
      <c r="S1878" t="s">
        <v>2068</v>
      </c>
      <c r="T1878" t="s">
        <v>458</v>
      </c>
      <c r="U1878" t="s">
        <v>460</v>
      </c>
      <c r="V1878" t="s">
        <v>458</v>
      </c>
    </row>
    <row r="1879" spans="1:22" x14ac:dyDescent="0.2">
      <c r="A1879" s="102">
        <v>43424</v>
      </c>
      <c r="B1879" t="s">
        <v>2328</v>
      </c>
      <c r="C1879" t="s">
        <v>2328</v>
      </c>
      <c r="E1879" t="s">
        <v>2065</v>
      </c>
      <c r="F1879">
        <v>3002</v>
      </c>
      <c r="G1879" t="s">
        <v>731</v>
      </c>
      <c r="H1879">
        <v>8</v>
      </c>
      <c r="I1879">
        <v>304</v>
      </c>
      <c r="J1879" t="s">
        <v>2329</v>
      </c>
      <c r="K1879" t="s">
        <v>455</v>
      </c>
      <c r="L1879" s="103">
        <v>264621</v>
      </c>
      <c r="M1879">
        <v>0</v>
      </c>
      <c r="N1879" t="s">
        <v>2502</v>
      </c>
      <c r="O1879" t="s">
        <v>1346</v>
      </c>
      <c r="P1879" t="s">
        <v>458</v>
      </c>
      <c r="R1879">
        <v>0</v>
      </c>
      <c r="S1879" t="s">
        <v>2068</v>
      </c>
      <c r="T1879" t="s">
        <v>458</v>
      </c>
      <c r="U1879" t="s">
        <v>460</v>
      </c>
      <c r="V1879" t="s">
        <v>458</v>
      </c>
    </row>
    <row r="1880" spans="1:22" x14ac:dyDescent="0.2">
      <c r="A1880" s="102">
        <v>43424</v>
      </c>
      <c r="B1880" t="s">
        <v>2328</v>
      </c>
      <c r="C1880" t="s">
        <v>2328</v>
      </c>
      <c r="E1880" t="s">
        <v>2065</v>
      </c>
      <c r="F1880">
        <v>3006</v>
      </c>
      <c r="G1880" t="s">
        <v>736</v>
      </c>
      <c r="H1880">
        <v>8</v>
      </c>
      <c r="I1880">
        <v>304</v>
      </c>
      <c r="J1880" t="s">
        <v>2329</v>
      </c>
      <c r="K1880" t="s">
        <v>455</v>
      </c>
      <c r="L1880" s="103">
        <v>231632</v>
      </c>
      <c r="M1880">
        <v>0</v>
      </c>
      <c r="N1880" t="s">
        <v>2503</v>
      </c>
      <c r="O1880" t="s">
        <v>1123</v>
      </c>
      <c r="P1880" t="s">
        <v>458</v>
      </c>
      <c r="R1880">
        <v>0</v>
      </c>
      <c r="S1880" t="s">
        <v>2068</v>
      </c>
      <c r="T1880" t="s">
        <v>458</v>
      </c>
      <c r="U1880" t="s">
        <v>460</v>
      </c>
      <c r="V1880" t="s">
        <v>458</v>
      </c>
    </row>
    <row r="1881" spans="1:22" x14ac:dyDescent="0.2">
      <c r="A1881" s="102">
        <v>43424</v>
      </c>
      <c r="B1881" t="s">
        <v>2328</v>
      </c>
      <c r="C1881" t="s">
        <v>2328</v>
      </c>
      <c r="E1881" t="s">
        <v>2065</v>
      </c>
      <c r="F1881">
        <v>3001</v>
      </c>
      <c r="G1881" t="s">
        <v>462</v>
      </c>
      <c r="H1881">
        <v>8</v>
      </c>
      <c r="I1881">
        <v>304</v>
      </c>
      <c r="J1881" t="s">
        <v>2329</v>
      </c>
      <c r="K1881" t="s">
        <v>455</v>
      </c>
      <c r="L1881" s="103">
        <v>397692</v>
      </c>
      <c r="M1881">
        <v>0</v>
      </c>
      <c r="N1881" t="s">
        <v>2504</v>
      </c>
      <c r="O1881" t="s">
        <v>469</v>
      </c>
      <c r="P1881" t="s">
        <v>458</v>
      </c>
      <c r="R1881">
        <v>0</v>
      </c>
      <c r="S1881" t="s">
        <v>2068</v>
      </c>
      <c r="T1881" t="s">
        <v>458</v>
      </c>
      <c r="U1881" t="s">
        <v>460</v>
      </c>
      <c r="V1881" t="s">
        <v>458</v>
      </c>
    </row>
    <row r="1882" spans="1:22" x14ac:dyDescent="0.2">
      <c r="A1882" s="102">
        <v>43424</v>
      </c>
      <c r="B1882" t="s">
        <v>2328</v>
      </c>
      <c r="C1882" t="s">
        <v>2328</v>
      </c>
      <c r="E1882" t="s">
        <v>2065</v>
      </c>
      <c r="F1882">
        <v>3004</v>
      </c>
      <c r="G1882" t="s">
        <v>631</v>
      </c>
      <c r="H1882">
        <v>8</v>
      </c>
      <c r="I1882">
        <v>304</v>
      </c>
      <c r="J1882" t="s">
        <v>2329</v>
      </c>
      <c r="K1882" t="s">
        <v>455</v>
      </c>
      <c r="L1882" s="103">
        <v>237280</v>
      </c>
      <c r="M1882">
        <v>0</v>
      </c>
      <c r="N1882" t="s">
        <v>2505</v>
      </c>
      <c r="O1882" t="s">
        <v>1417</v>
      </c>
      <c r="P1882" t="s">
        <v>458</v>
      </c>
      <c r="R1882">
        <v>0</v>
      </c>
      <c r="S1882" t="s">
        <v>2068</v>
      </c>
      <c r="T1882" t="s">
        <v>458</v>
      </c>
      <c r="U1882" t="s">
        <v>460</v>
      </c>
      <c r="V1882" t="s">
        <v>458</v>
      </c>
    </row>
    <row r="1883" spans="1:22" x14ac:dyDescent="0.2">
      <c r="A1883" s="102">
        <v>43424</v>
      </c>
      <c r="B1883" t="s">
        <v>2328</v>
      </c>
      <c r="C1883" t="s">
        <v>2328</v>
      </c>
      <c r="E1883" t="s">
        <v>2065</v>
      </c>
      <c r="F1883">
        <v>3003</v>
      </c>
      <c r="G1883" t="s">
        <v>474</v>
      </c>
      <c r="H1883">
        <v>8</v>
      </c>
      <c r="I1883">
        <v>304</v>
      </c>
      <c r="J1883" t="s">
        <v>2329</v>
      </c>
      <c r="K1883" t="s">
        <v>455</v>
      </c>
      <c r="L1883" s="103">
        <v>279205</v>
      </c>
      <c r="M1883">
        <v>0</v>
      </c>
      <c r="N1883" t="s">
        <v>2506</v>
      </c>
      <c r="O1883" t="s">
        <v>476</v>
      </c>
      <c r="P1883" t="s">
        <v>458</v>
      </c>
      <c r="R1883">
        <v>0</v>
      </c>
      <c r="S1883" t="s">
        <v>2068</v>
      </c>
      <c r="T1883" t="s">
        <v>458</v>
      </c>
      <c r="U1883" t="s">
        <v>460</v>
      </c>
      <c r="V1883" t="s">
        <v>458</v>
      </c>
    </row>
    <row r="1884" spans="1:22" x14ac:dyDescent="0.2">
      <c r="A1884" s="102">
        <v>43424</v>
      </c>
      <c r="B1884" t="s">
        <v>2328</v>
      </c>
      <c r="C1884" t="s">
        <v>2328</v>
      </c>
      <c r="E1884" t="s">
        <v>2065</v>
      </c>
      <c r="F1884">
        <v>3008</v>
      </c>
      <c r="G1884" t="s">
        <v>550</v>
      </c>
      <c r="H1884">
        <v>8</v>
      </c>
      <c r="I1884">
        <v>304</v>
      </c>
      <c r="J1884" t="s">
        <v>2329</v>
      </c>
      <c r="K1884" t="s">
        <v>455</v>
      </c>
      <c r="L1884" s="103">
        <v>236806</v>
      </c>
      <c r="M1884">
        <v>0</v>
      </c>
      <c r="N1884" t="s">
        <v>2507</v>
      </c>
      <c r="O1884" t="s">
        <v>959</v>
      </c>
      <c r="P1884" t="s">
        <v>458</v>
      </c>
      <c r="R1884">
        <v>0</v>
      </c>
      <c r="S1884" t="s">
        <v>2068</v>
      </c>
      <c r="T1884" t="s">
        <v>458</v>
      </c>
      <c r="U1884" t="s">
        <v>460</v>
      </c>
      <c r="V1884" t="s">
        <v>458</v>
      </c>
    </row>
    <row r="1885" spans="1:22" x14ac:dyDescent="0.2">
      <c r="A1885" s="102">
        <v>43459</v>
      </c>
      <c r="B1885" t="s">
        <v>2328</v>
      </c>
      <c r="C1885" t="s">
        <v>2328</v>
      </c>
      <c r="E1885" t="s">
        <v>2065</v>
      </c>
      <c r="F1885">
        <v>1005</v>
      </c>
      <c r="G1885" t="s">
        <v>542</v>
      </c>
      <c r="H1885">
        <v>8</v>
      </c>
      <c r="I1885">
        <v>304</v>
      </c>
      <c r="J1885" t="s">
        <v>2329</v>
      </c>
      <c r="K1885" t="s">
        <v>455</v>
      </c>
      <c r="L1885" s="103">
        <v>398373</v>
      </c>
      <c r="M1885">
        <v>0</v>
      </c>
      <c r="N1885" t="s">
        <v>2508</v>
      </c>
      <c r="O1885" t="s">
        <v>766</v>
      </c>
      <c r="P1885" t="s">
        <v>458</v>
      </c>
      <c r="R1885">
        <v>0</v>
      </c>
      <c r="S1885" t="s">
        <v>2068</v>
      </c>
      <c r="T1885" t="s">
        <v>458</v>
      </c>
      <c r="U1885" t="s">
        <v>460</v>
      </c>
      <c r="V1885" t="s">
        <v>458</v>
      </c>
    </row>
    <row r="1886" spans="1:22" x14ac:dyDescent="0.2">
      <c r="A1886" s="102">
        <v>43459</v>
      </c>
      <c r="B1886" t="s">
        <v>2328</v>
      </c>
      <c r="C1886" t="s">
        <v>2328</v>
      </c>
      <c r="E1886" t="s">
        <v>2065</v>
      </c>
      <c r="F1886">
        <v>3007</v>
      </c>
      <c r="G1886" t="s">
        <v>605</v>
      </c>
      <c r="H1886">
        <v>8</v>
      </c>
      <c r="I1886">
        <v>304</v>
      </c>
      <c r="J1886" t="s">
        <v>2329</v>
      </c>
      <c r="K1886" t="s">
        <v>455</v>
      </c>
      <c r="L1886" s="103">
        <v>215124</v>
      </c>
      <c r="M1886">
        <v>0</v>
      </c>
      <c r="N1886" t="s">
        <v>2509</v>
      </c>
      <c r="O1886" t="s">
        <v>1357</v>
      </c>
      <c r="P1886" t="s">
        <v>458</v>
      </c>
      <c r="R1886">
        <v>0</v>
      </c>
      <c r="S1886" t="s">
        <v>2068</v>
      </c>
      <c r="T1886" t="s">
        <v>458</v>
      </c>
      <c r="U1886" t="s">
        <v>460</v>
      </c>
      <c r="V1886" t="s">
        <v>458</v>
      </c>
    </row>
    <row r="1887" spans="1:22" x14ac:dyDescent="0.2">
      <c r="A1887" s="102">
        <v>43459</v>
      </c>
      <c r="B1887" t="s">
        <v>2328</v>
      </c>
      <c r="C1887" t="s">
        <v>2328</v>
      </c>
      <c r="E1887" t="s">
        <v>2065</v>
      </c>
      <c r="F1887">
        <v>3010</v>
      </c>
      <c r="G1887" t="s">
        <v>453</v>
      </c>
      <c r="H1887">
        <v>8</v>
      </c>
      <c r="I1887">
        <v>304</v>
      </c>
      <c r="J1887" t="s">
        <v>2329</v>
      </c>
      <c r="K1887" t="s">
        <v>455</v>
      </c>
      <c r="L1887" s="103">
        <v>197559</v>
      </c>
      <c r="M1887">
        <v>0</v>
      </c>
      <c r="N1887" t="s">
        <v>2510</v>
      </c>
      <c r="O1887" t="s">
        <v>1873</v>
      </c>
      <c r="P1887" t="s">
        <v>458</v>
      </c>
      <c r="R1887">
        <v>0</v>
      </c>
      <c r="S1887" t="s">
        <v>2068</v>
      </c>
      <c r="T1887" t="s">
        <v>458</v>
      </c>
      <c r="U1887" t="s">
        <v>460</v>
      </c>
      <c r="V1887" t="s">
        <v>458</v>
      </c>
    </row>
    <row r="1888" spans="1:22" x14ac:dyDescent="0.2">
      <c r="A1888" s="102">
        <v>43459</v>
      </c>
      <c r="B1888" t="s">
        <v>2328</v>
      </c>
      <c r="C1888" t="s">
        <v>2328</v>
      </c>
      <c r="E1888" t="s">
        <v>2065</v>
      </c>
      <c r="F1888">
        <v>3001</v>
      </c>
      <c r="G1888" t="s">
        <v>462</v>
      </c>
      <c r="H1888">
        <v>8</v>
      </c>
      <c r="I1888">
        <v>304</v>
      </c>
      <c r="J1888" t="s">
        <v>2329</v>
      </c>
      <c r="K1888" t="s">
        <v>455</v>
      </c>
      <c r="L1888" s="103">
        <v>377842</v>
      </c>
      <c r="M1888">
        <v>0</v>
      </c>
      <c r="N1888" t="s">
        <v>2511</v>
      </c>
      <c r="O1888" t="s">
        <v>1875</v>
      </c>
      <c r="P1888" t="s">
        <v>458</v>
      </c>
      <c r="R1888">
        <v>0</v>
      </c>
      <c r="S1888" t="s">
        <v>2068</v>
      </c>
      <c r="T1888" t="s">
        <v>458</v>
      </c>
      <c r="U1888" t="s">
        <v>460</v>
      </c>
      <c r="V1888" t="s">
        <v>458</v>
      </c>
    </row>
    <row r="1889" spans="1:22" x14ac:dyDescent="0.2">
      <c r="A1889" s="102">
        <v>43459</v>
      </c>
      <c r="B1889" t="s">
        <v>2328</v>
      </c>
      <c r="C1889" t="s">
        <v>2328</v>
      </c>
      <c r="E1889" t="s">
        <v>2065</v>
      </c>
      <c r="F1889">
        <v>3009</v>
      </c>
      <c r="G1889" t="s">
        <v>481</v>
      </c>
      <c r="H1889">
        <v>8</v>
      </c>
      <c r="I1889">
        <v>304</v>
      </c>
      <c r="J1889" t="s">
        <v>2329</v>
      </c>
      <c r="K1889" t="s">
        <v>455</v>
      </c>
      <c r="L1889" s="103">
        <v>197081</v>
      </c>
      <c r="M1889">
        <v>0</v>
      </c>
      <c r="N1889" t="s">
        <v>2512</v>
      </c>
      <c r="O1889" t="s">
        <v>1877</v>
      </c>
      <c r="P1889" t="s">
        <v>458</v>
      </c>
      <c r="R1889">
        <v>0</v>
      </c>
      <c r="S1889" t="s">
        <v>2068</v>
      </c>
      <c r="T1889" t="s">
        <v>458</v>
      </c>
      <c r="U1889" t="s">
        <v>460</v>
      </c>
      <c r="V1889" t="s">
        <v>458</v>
      </c>
    </row>
    <row r="1890" spans="1:22" x14ac:dyDescent="0.2">
      <c r="A1890" s="102">
        <v>43459</v>
      </c>
      <c r="B1890" t="s">
        <v>2328</v>
      </c>
      <c r="C1890" t="s">
        <v>2328</v>
      </c>
      <c r="E1890" t="s">
        <v>2065</v>
      </c>
      <c r="F1890">
        <v>3006</v>
      </c>
      <c r="G1890" t="s">
        <v>736</v>
      </c>
      <c r="H1890">
        <v>8</v>
      </c>
      <c r="I1890">
        <v>304</v>
      </c>
      <c r="J1890" t="s">
        <v>2329</v>
      </c>
      <c r="K1890" t="s">
        <v>455</v>
      </c>
      <c r="L1890" s="103">
        <v>219968</v>
      </c>
      <c r="M1890">
        <v>0</v>
      </c>
      <c r="N1890" t="s">
        <v>2513</v>
      </c>
      <c r="O1890" t="s">
        <v>1879</v>
      </c>
      <c r="P1890" t="s">
        <v>458</v>
      </c>
      <c r="R1890">
        <v>0</v>
      </c>
      <c r="S1890" t="s">
        <v>2068</v>
      </c>
      <c r="T1890" t="s">
        <v>458</v>
      </c>
      <c r="U1890" t="s">
        <v>460</v>
      </c>
      <c r="V1890" t="s">
        <v>458</v>
      </c>
    </row>
    <row r="1891" spans="1:22" x14ac:dyDescent="0.2">
      <c r="A1891" s="102">
        <v>43459</v>
      </c>
      <c r="B1891" t="s">
        <v>2328</v>
      </c>
      <c r="C1891" t="s">
        <v>2328</v>
      </c>
      <c r="E1891" t="s">
        <v>2065</v>
      </c>
      <c r="F1891">
        <v>3002</v>
      </c>
      <c r="G1891" t="s">
        <v>731</v>
      </c>
      <c r="H1891">
        <v>8</v>
      </c>
      <c r="I1891">
        <v>304</v>
      </c>
      <c r="J1891" t="s">
        <v>2329</v>
      </c>
      <c r="K1891" t="s">
        <v>455</v>
      </c>
      <c r="L1891" s="103">
        <v>245363</v>
      </c>
      <c r="M1891">
        <v>0</v>
      </c>
      <c r="N1891" t="s">
        <v>2514</v>
      </c>
      <c r="O1891" t="s">
        <v>1988</v>
      </c>
      <c r="P1891" t="s">
        <v>458</v>
      </c>
      <c r="R1891">
        <v>0</v>
      </c>
      <c r="S1891" t="s">
        <v>2068</v>
      </c>
      <c r="T1891" t="s">
        <v>458</v>
      </c>
      <c r="U1891" t="s">
        <v>460</v>
      </c>
      <c r="V1891" t="s">
        <v>458</v>
      </c>
    </row>
    <row r="1892" spans="1:22" x14ac:dyDescent="0.2">
      <c r="A1892" s="102">
        <v>43459</v>
      </c>
      <c r="B1892" t="s">
        <v>2328</v>
      </c>
      <c r="C1892" t="s">
        <v>2328</v>
      </c>
      <c r="E1892" t="s">
        <v>2065</v>
      </c>
      <c r="F1892">
        <v>3004</v>
      </c>
      <c r="G1892" t="s">
        <v>631</v>
      </c>
      <c r="H1892">
        <v>8</v>
      </c>
      <c r="I1892">
        <v>304</v>
      </c>
      <c r="J1892" t="s">
        <v>2329</v>
      </c>
      <c r="K1892" t="s">
        <v>455</v>
      </c>
      <c r="L1892" s="103">
        <v>226737</v>
      </c>
      <c r="M1892">
        <v>0</v>
      </c>
      <c r="N1892" t="s">
        <v>2515</v>
      </c>
      <c r="O1892" t="s">
        <v>695</v>
      </c>
      <c r="P1892" t="s">
        <v>458</v>
      </c>
      <c r="R1892">
        <v>0</v>
      </c>
      <c r="S1892" t="s">
        <v>2068</v>
      </c>
      <c r="T1892" t="s">
        <v>458</v>
      </c>
      <c r="U1892" t="s">
        <v>460</v>
      </c>
      <c r="V1892" t="s">
        <v>458</v>
      </c>
    </row>
    <row r="1893" spans="1:22" x14ac:dyDescent="0.2">
      <c r="A1893" s="102">
        <v>43459</v>
      </c>
      <c r="B1893" t="s">
        <v>2328</v>
      </c>
      <c r="C1893" t="s">
        <v>2328</v>
      </c>
      <c r="E1893" t="s">
        <v>2065</v>
      </c>
      <c r="F1893">
        <v>3013</v>
      </c>
      <c r="G1893" t="s">
        <v>676</v>
      </c>
      <c r="H1893">
        <v>8</v>
      </c>
      <c r="I1893">
        <v>304</v>
      </c>
      <c r="J1893" t="s">
        <v>2329</v>
      </c>
      <c r="K1893" t="s">
        <v>455</v>
      </c>
      <c r="L1893" s="103">
        <v>175616</v>
      </c>
      <c r="M1893">
        <v>0</v>
      </c>
      <c r="N1893" t="s">
        <v>2516</v>
      </c>
      <c r="O1893" t="s">
        <v>1469</v>
      </c>
      <c r="P1893" t="s">
        <v>458</v>
      </c>
      <c r="R1893">
        <v>0</v>
      </c>
      <c r="S1893" t="s">
        <v>2068</v>
      </c>
      <c r="T1893" t="s">
        <v>458</v>
      </c>
      <c r="U1893" t="s">
        <v>460</v>
      </c>
      <c r="V1893" t="s">
        <v>458</v>
      </c>
    </row>
    <row r="1894" spans="1:22" x14ac:dyDescent="0.2">
      <c r="A1894" s="102">
        <v>43459</v>
      </c>
      <c r="B1894" t="s">
        <v>2328</v>
      </c>
      <c r="C1894" t="s">
        <v>2328</v>
      </c>
      <c r="E1894" t="s">
        <v>2065</v>
      </c>
      <c r="F1894">
        <v>3011</v>
      </c>
      <c r="G1894" t="s">
        <v>487</v>
      </c>
      <c r="H1894">
        <v>8</v>
      </c>
      <c r="I1894">
        <v>304</v>
      </c>
      <c r="J1894" t="s">
        <v>2329</v>
      </c>
      <c r="K1894" t="s">
        <v>455</v>
      </c>
      <c r="L1894" s="103">
        <v>191215</v>
      </c>
      <c r="M1894">
        <v>0</v>
      </c>
      <c r="N1894" t="s">
        <v>2517</v>
      </c>
      <c r="O1894" t="s">
        <v>1882</v>
      </c>
      <c r="P1894" t="s">
        <v>458</v>
      </c>
      <c r="R1894">
        <v>0</v>
      </c>
      <c r="S1894" t="s">
        <v>2068</v>
      </c>
      <c r="T1894" t="s">
        <v>458</v>
      </c>
      <c r="U1894" t="s">
        <v>460</v>
      </c>
      <c r="V1894" t="s">
        <v>458</v>
      </c>
    </row>
    <row r="1895" spans="1:22" x14ac:dyDescent="0.2">
      <c r="A1895" s="102">
        <v>43459</v>
      </c>
      <c r="B1895" t="s">
        <v>2328</v>
      </c>
      <c r="C1895" t="s">
        <v>2328</v>
      </c>
      <c r="E1895" t="s">
        <v>2065</v>
      </c>
      <c r="F1895">
        <v>3003</v>
      </c>
      <c r="G1895" t="s">
        <v>474</v>
      </c>
      <c r="H1895">
        <v>8</v>
      </c>
      <c r="I1895">
        <v>304</v>
      </c>
      <c r="J1895" t="s">
        <v>2329</v>
      </c>
      <c r="K1895" t="s">
        <v>455</v>
      </c>
      <c r="L1895" s="103">
        <v>253910</v>
      </c>
      <c r="M1895">
        <v>0</v>
      </c>
      <c r="N1895" t="s">
        <v>2518</v>
      </c>
      <c r="O1895" t="s">
        <v>1991</v>
      </c>
      <c r="P1895" t="s">
        <v>458</v>
      </c>
      <c r="R1895">
        <v>0</v>
      </c>
      <c r="S1895" t="s">
        <v>2068</v>
      </c>
      <c r="T1895" t="s">
        <v>458</v>
      </c>
      <c r="U1895" t="s">
        <v>460</v>
      </c>
      <c r="V1895" t="s">
        <v>458</v>
      </c>
    </row>
    <row r="1896" spans="1:22" x14ac:dyDescent="0.2">
      <c r="A1896" s="102">
        <v>43459</v>
      </c>
      <c r="B1896" t="s">
        <v>2328</v>
      </c>
      <c r="C1896" t="s">
        <v>2328</v>
      </c>
      <c r="E1896" t="s">
        <v>2065</v>
      </c>
      <c r="F1896">
        <v>3012</v>
      </c>
      <c r="G1896" t="s">
        <v>603</v>
      </c>
      <c r="H1896">
        <v>8</v>
      </c>
      <c r="I1896">
        <v>304</v>
      </c>
      <c r="J1896" t="s">
        <v>2329</v>
      </c>
      <c r="K1896" t="s">
        <v>455</v>
      </c>
      <c r="L1896" s="103">
        <v>186051</v>
      </c>
      <c r="M1896">
        <v>0</v>
      </c>
      <c r="N1896" t="s">
        <v>2519</v>
      </c>
      <c r="O1896" t="s">
        <v>1460</v>
      </c>
      <c r="P1896" t="s">
        <v>458</v>
      </c>
      <c r="R1896">
        <v>0</v>
      </c>
      <c r="S1896" t="s">
        <v>2068</v>
      </c>
      <c r="T1896" t="s">
        <v>458</v>
      </c>
      <c r="U1896" t="s">
        <v>460</v>
      </c>
      <c r="V1896" t="s">
        <v>458</v>
      </c>
    </row>
    <row r="1897" spans="1:22" x14ac:dyDescent="0.2">
      <c r="A1897" s="102">
        <v>43459</v>
      </c>
      <c r="B1897" t="s">
        <v>2328</v>
      </c>
      <c r="C1897" t="s">
        <v>2328</v>
      </c>
      <c r="E1897" t="s">
        <v>2065</v>
      </c>
      <c r="F1897">
        <v>3008</v>
      </c>
      <c r="G1897" t="s">
        <v>550</v>
      </c>
      <c r="H1897">
        <v>8</v>
      </c>
      <c r="I1897">
        <v>304</v>
      </c>
      <c r="J1897" t="s">
        <v>2329</v>
      </c>
      <c r="K1897" t="s">
        <v>455</v>
      </c>
      <c r="L1897" s="103">
        <v>226198</v>
      </c>
      <c r="M1897">
        <v>0</v>
      </c>
      <c r="N1897" t="s">
        <v>2520</v>
      </c>
      <c r="O1897" t="s">
        <v>997</v>
      </c>
      <c r="P1897" t="s">
        <v>458</v>
      </c>
      <c r="R1897">
        <v>0</v>
      </c>
      <c r="S1897" t="s">
        <v>2068</v>
      </c>
      <c r="T1897" t="s">
        <v>458</v>
      </c>
      <c r="U1897" t="s">
        <v>460</v>
      </c>
      <c r="V1897" t="s">
        <v>458</v>
      </c>
    </row>
    <row r="1898" spans="1:22" x14ac:dyDescent="0.2">
      <c r="A1898" s="102">
        <v>43460</v>
      </c>
      <c r="B1898" t="s">
        <v>2328</v>
      </c>
      <c r="C1898" t="s">
        <v>2328</v>
      </c>
      <c r="E1898" t="s">
        <v>2065</v>
      </c>
      <c r="F1898">
        <v>1005</v>
      </c>
      <c r="G1898" t="s">
        <v>542</v>
      </c>
      <c r="H1898">
        <v>8</v>
      </c>
      <c r="I1898">
        <v>304</v>
      </c>
      <c r="J1898" t="s">
        <v>2329</v>
      </c>
      <c r="K1898" t="s">
        <v>455</v>
      </c>
      <c r="L1898" s="103">
        <v>398373</v>
      </c>
      <c r="M1898">
        <v>0</v>
      </c>
      <c r="N1898" t="s">
        <v>2521</v>
      </c>
      <c r="O1898" t="s">
        <v>766</v>
      </c>
      <c r="P1898" t="s">
        <v>458</v>
      </c>
      <c r="R1898">
        <v>0</v>
      </c>
      <c r="S1898" t="s">
        <v>2068</v>
      </c>
      <c r="T1898" t="s">
        <v>458</v>
      </c>
      <c r="U1898" t="s">
        <v>460</v>
      </c>
      <c r="V1898" t="s">
        <v>458</v>
      </c>
    </row>
    <row r="1899" spans="1:22" x14ac:dyDescent="0.2">
      <c r="A1899" s="102">
        <v>43460</v>
      </c>
      <c r="B1899" t="s">
        <v>2328</v>
      </c>
      <c r="C1899" t="s">
        <v>2328</v>
      </c>
      <c r="E1899" t="s">
        <v>2065</v>
      </c>
      <c r="F1899">
        <v>3007</v>
      </c>
      <c r="G1899" t="s">
        <v>605</v>
      </c>
      <c r="H1899">
        <v>8</v>
      </c>
      <c r="I1899">
        <v>304</v>
      </c>
      <c r="J1899" t="s">
        <v>2329</v>
      </c>
      <c r="K1899" t="s">
        <v>455</v>
      </c>
      <c r="L1899" s="103">
        <v>215124</v>
      </c>
      <c r="M1899">
        <v>0</v>
      </c>
      <c r="N1899" t="s">
        <v>2522</v>
      </c>
      <c r="O1899" t="s">
        <v>1357</v>
      </c>
      <c r="P1899" t="s">
        <v>458</v>
      </c>
      <c r="R1899">
        <v>0</v>
      </c>
      <c r="S1899" t="s">
        <v>2068</v>
      </c>
      <c r="T1899" t="s">
        <v>458</v>
      </c>
      <c r="U1899" t="s">
        <v>460</v>
      </c>
      <c r="V1899" t="s">
        <v>458</v>
      </c>
    </row>
    <row r="1900" spans="1:22" x14ac:dyDescent="0.2">
      <c r="A1900" s="102">
        <v>43460</v>
      </c>
      <c r="B1900" t="s">
        <v>2328</v>
      </c>
      <c r="C1900" t="s">
        <v>2328</v>
      </c>
      <c r="E1900" t="s">
        <v>2065</v>
      </c>
      <c r="F1900">
        <v>3010</v>
      </c>
      <c r="G1900" t="s">
        <v>453</v>
      </c>
      <c r="H1900">
        <v>8</v>
      </c>
      <c r="I1900">
        <v>304</v>
      </c>
      <c r="J1900" t="s">
        <v>2329</v>
      </c>
      <c r="K1900" t="s">
        <v>455</v>
      </c>
      <c r="L1900" s="103">
        <v>197559</v>
      </c>
      <c r="M1900">
        <v>0</v>
      </c>
      <c r="N1900" t="s">
        <v>2523</v>
      </c>
      <c r="O1900" t="s">
        <v>1873</v>
      </c>
      <c r="P1900" t="s">
        <v>458</v>
      </c>
      <c r="R1900">
        <v>0</v>
      </c>
      <c r="S1900" t="s">
        <v>2068</v>
      </c>
      <c r="T1900" t="s">
        <v>458</v>
      </c>
      <c r="U1900" t="s">
        <v>460</v>
      </c>
      <c r="V1900" t="s">
        <v>458</v>
      </c>
    </row>
    <row r="1901" spans="1:22" x14ac:dyDescent="0.2">
      <c r="A1901" s="102">
        <v>43460</v>
      </c>
      <c r="B1901" t="s">
        <v>2328</v>
      </c>
      <c r="C1901" t="s">
        <v>2328</v>
      </c>
      <c r="E1901" t="s">
        <v>2065</v>
      </c>
      <c r="F1901">
        <v>3001</v>
      </c>
      <c r="G1901" t="s">
        <v>462</v>
      </c>
      <c r="H1901">
        <v>8</v>
      </c>
      <c r="I1901">
        <v>304</v>
      </c>
      <c r="J1901" t="s">
        <v>2329</v>
      </c>
      <c r="K1901" t="s">
        <v>455</v>
      </c>
      <c r="L1901" s="103">
        <v>377842</v>
      </c>
      <c r="M1901">
        <v>0</v>
      </c>
      <c r="N1901" t="s">
        <v>2524</v>
      </c>
      <c r="O1901" t="s">
        <v>1875</v>
      </c>
      <c r="P1901" t="s">
        <v>458</v>
      </c>
      <c r="R1901">
        <v>0</v>
      </c>
      <c r="S1901" t="s">
        <v>2068</v>
      </c>
      <c r="T1901" t="s">
        <v>458</v>
      </c>
      <c r="U1901" t="s">
        <v>460</v>
      </c>
      <c r="V1901" t="s">
        <v>458</v>
      </c>
    </row>
    <row r="1902" spans="1:22" x14ac:dyDescent="0.2">
      <c r="A1902" s="102">
        <v>43460</v>
      </c>
      <c r="B1902" t="s">
        <v>2328</v>
      </c>
      <c r="C1902" t="s">
        <v>2328</v>
      </c>
      <c r="E1902" t="s">
        <v>2065</v>
      </c>
      <c r="F1902">
        <v>3009</v>
      </c>
      <c r="G1902" t="s">
        <v>481</v>
      </c>
      <c r="H1902">
        <v>8</v>
      </c>
      <c r="I1902">
        <v>304</v>
      </c>
      <c r="J1902" t="s">
        <v>2329</v>
      </c>
      <c r="K1902" t="s">
        <v>455</v>
      </c>
      <c r="L1902" s="103">
        <v>197081</v>
      </c>
      <c r="M1902">
        <v>0</v>
      </c>
      <c r="N1902" t="s">
        <v>2525</v>
      </c>
      <c r="O1902" t="s">
        <v>1877</v>
      </c>
      <c r="P1902" t="s">
        <v>458</v>
      </c>
      <c r="R1902">
        <v>0</v>
      </c>
      <c r="S1902" t="s">
        <v>2068</v>
      </c>
      <c r="T1902" t="s">
        <v>458</v>
      </c>
      <c r="U1902" t="s">
        <v>460</v>
      </c>
      <c r="V1902" t="s">
        <v>458</v>
      </c>
    </row>
    <row r="1903" spans="1:22" x14ac:dyDescent="0.2">
      <c r="A1903" s="102">
        <v>43460</v>
      </c>
      <c r="B1903" t="s">
        <v>2328</v>
      </c>
      <c r="C1903" t="s">
        <v>2328</v>
      </c>
      <c r="E1903" t="s">
        <v>2065</v>
      </c>
      <c r="F1903">
        <v>3006</v>
      </c>
      <c r="G1903" t="s">
        <v>736</v>
      </c>
      <c r="H1903">
        <v>8</v>
      </c>
      <c r="I1903">
        <v>304</v>
      </c>
      <c r="J1903" t="s">
        <v>2329</v>
      </c>
      <c r="K1903" t="s">
        <v>455</v>
      </c>
      <c r="L1903" s="103">
        <v>219968</v>
      </c>
      <c r="M1903">
        <v>0</v>
      </c>
      <c r="N1903" t="s">
        <v>2526</v>
      </c>
      <c r="O1903" t="s">
        <v>1879</v>
      </c>
      <c r="P1903" t="s">
        <v>458</v>
      </c>
      <c r="R1903">
        <v>0</v>
      </c>
      <c r="S1903" t="s">
        <v>2068</v>
      </c>
      <c r="T1903" t="s">
        <v>458</v>
      </c>
      <c r="U1903" t="s">
        <v>460</v>
      </c>
      <c r="V1903" t="s">
        <v>458</v>
      </c>
    </row>
    <row r="1904" spans="1:22" x14ac:dyDescent="0.2">
      <c r="A1904" s="102">
        <v>43460</v>
      </c>
      <c r="B1904" t="s">
        <v>2328</v>
      </c>
      <c r="C1904" t="s">
        <v>2328</v>
      </c>
      <c r="E1904" t="s">
        <v>2065</v>
      </c>
      <c r="F1904">
        <v>3002</v>
      </c>
      <c r="G1904" t="s">
        <v>731</v>
      </c>
      <c r="H1904">
        <v>8</v>
      </c>
      <c r="I1904">
        <v>304</v>
      </c>
      <c r="J1904" t="s">
        <v>2329</v>
      </c>
      <c r="K1904" t="s">
        <v>455</v>
      </c>
      <c r="L1904" s="103">
        <v>245363</v>
      </c>
      <c r="M1904">
        <v>0</v>
      </c>
      <c r="N1904" t="s">
        <v>2527</v>
      </c>
      <c r="O1904" t="s">
        <v>1988</v>
      </c>
      <c r="P1904" t="s">
        <v>458</v>
      </c>
      <c r="R1904">
        <v>0</v>
      </c>
      <c r="S1904" t="s">
        <v>2068</v>
      </c>
      <c r="T1904" t="s">
        <v>458</v>
      </c>
      <c r="U1904" t="s">
        <v>460</v>
      </c>
      <c r="V1904" t="s">
        <v>458</v>
      </c>
    </row>
    <row r="1905" spans="1:22" x14ac:dyDescent="0.2">
      <c r="A1905" s="102">
        <v>43460</v>
      </c>
      <c r="B1905" t="s">
        <v>2328</v>
      </c>
      <c r="C1905" t="s">
        <v>2328</v>
      </c>
      <c r="E1905" t="s">
        <v>2065</v>
      </c>
      <c r="F1905">
        <v>3004</v>
      </c>
      <c r="G1905" t="s">
        <v>631</v>
      </c>
      <c r="H1905">
        <v>8</v>
      </c>
      <c r="I1905">
        <v>304</v>
      </c>
      <c r="J1905" t="s">
        <v>2329</v>
      </c>
      <c r="K1905" t="s">
        <v>455</v>
      </c>
      <c r="L1905" s="103">
        <v>226737</v>
      </c>
      <c r="M1905">
        <v>0</v>
      </c>
      <c r="N1905" t="s">
        <v>2528</v>
      </c>
      <c r="O1905" t="s">
        <v>695</v>
      </c>
      <c r="P1905" t="s">
        <v>458</v>
      </c>
      <c r="R1905">
        <v>0</v>
      </c>
      <c r="S1905" t="s">
        <v>2068</v>
      </c>
      <c r="T1905" t="s">
        <v>458</v>
      </c>
      <c r="U1905" t="s">
        <v>460</v>
      </c>
      <c r="V1905" t="s">
        <v>458</v>
      </c>
    </row>
    <row r="1906" spans="1:22" x14ac:dyDescent="0.2">
      <c r="A1906" s="102">
        <v>43460</v>
      </c>
      <c r="B1906" t="s">
        <v>2328</v>
      </c>
      <c r="C1906" t="s">
        <v>2328</v>
      </c>
      <c r="E1906" t="s">
        <v>2065</v>
      </c>
      <c r="F1906">
        <v>3013</v>
      </c>
      <c r="G1906" t="s">
        <v>676</v>
      </c>
      <c r="H1906">
        <v>8</v>
      </c>
      <c r="I1906">
        <v>304</v>
      </c>
      <c r="J1906" t="s">
        <v>2329</v>
      </c>
      <c r="K1906" t="s">
        <v>455</v>
      </c>
      <c r="L1906" s="103">
        <v>175616</v>
      </c>
      <c r="M1906">
        <v>0</v>
      </c>
      <c r="N1906" t="s">
        <v>2529</v>
      </c>
      <c r="O1906" t="s">
        <v>1469</v>
      </c>
      <c r="P1906" t="s">
        <v>458</v>
      </c>
      <c r="R1906">
        <v>0</v>
      </c>
      <c r="S1906" t="s">
        <v>2068</v>
      </c>
      <c r="T1906" t="s">
        <v>458</v>
      </c>
      <c r="U1906" t="s">
        <v>460</v>
      </c>
      <c r="V1906" t="s">
        <v>458</v>
      </c>
    </row>
    <row r="1907" spans="1:22" x14ac:dyDescent="0.2">
      <c r="A1907" s="102">
        <v>43460</v>
      </c>
      <c r="B1907" t="s">
        <v>2328</v>
      </c>
      <c r="C1907" t="s">
        <v>2328</v>
      </c>
      <c r="E1907" t="s">
        <v>2065</v>
      </c>
      <c r="F1907">
        <v>3011</v>
      </c>
      <c r="G1907" t="s">
        <v>487</v>
      </c>
      <c r="H1907">
        <v>8</v>
      </c>
      <c r="I1907">
        <v>304</v>
      </c>
      <c r="J1907" t="s">
        <v>2329</v>
      </c>
      <c r="K1907" t="s">
        <v>455</v>
      </c>
      <c r="L1907" s="103">
        <v>191215</v>
      </c>
      <c r="M1907">
        <v>0</v>
      </c>
      <c r="N1907" t="s">
        <v>2530</v>
      </c>
      <c r="O1907" t="s">
        <v>1882</v>
      </c>
      <c r="P1907" t="s">
        <v>458</v>
      </c>
      <c r="R1907">
        <v>0</v>
      </c>
      <c r="S1907" t="s">
        <v>2068</v>
      </c>
      <c r="T1907" t="s">
        <v>458</v>
      </c>
      <c r="U1907" t="s">
        <v>460</v>
      </c>
      <c r="V1907" t="s">
        <v>458</v>
      </c>
    </row>
    <row r="1908" spans="1:22" x14ac:dyDescent="0.2">
      <c r="A1908" s="102">
        <v>43460</v>
      </c>
      <c r="B1908" t="s">
        <v>2328</v>
      </c>
      <c r="C1908" t="s">
        <v>2328</v>
      </c>
      <c r="E1908" t="s">
        <v>2065</v>
      </c>
      <c r="F1908">
        <v>3003</v>
      </c>
      <c r="G1908" t="s">
        <v>474</v>
      </c>
      <c r="H1908">
        <v>8</v>
      </c>
      <c r="I1908">
        <v>304</v>
      </c>
      <c r="J1908" t="s">
        <v>2329</v>
      </c>
      <c r="K1908" t="s">
        <v>455</v>
      </c>
      <c r="L1908" s="103">
        <v>253910</v>
      </c>
      <c r="M1908">
        <v>0</v>
      </c>
      <c r="N1908" t="s">
        <v>2531</v>
      </c>
      <c r="O1908" t="s">
        <v>1991</v>
      </c>
      <c r="P1908" t="s">
        <v>458</v>
      </c>
      <c r="R1908">
        <v>0</v>
      </c>
      <c r="S1908" t="s">
        <v>2068</v>
      </c>
      <c r="T1908" t="s">
        <v>458</v>
      </c>
      <c r="U1908" t="s">
        <v>460</v>
      </c>
      <c r="V1908" t="s">
        <v>458</v>
      </c>
    </row>
    <row r="1909" spans="1:22" x14ac:dyDescent="0.2">
      <c r="A1909" s="102">
        <v>43460</v>
      </c>
      <c r="B1909" t="s">
        <v>2328</v>
      </c>
      <c r="C1909" t="s">
        <v>2328</v>
      </c>
      <c r="E1909" t="s">
        <v>2065</v>
      </c>
      <c r="F1909">
        <v>3012</v>
      </c>
      <c r="G1909" t="s">
        <v>603</v>
      </c>
      <c r="H1909">
        <v>8</v>
      </c>
      <c r="I1909">
        <v>304</v>
      </c>
      <c r="J1909" t="s">
        <v>2329</v>
      </c>
      <c r="K1909" t="s">
        <v>455</v>
      </c>
      <c r="L1909" s="103">
        <v>186051</v>
      </c>
      <c r="M1909">
        <v>0</v>
      </c>
      <c r="N1909" t="s">
        <v>2532</v>
      </c>
      <c r="O1909" t="s">
        <v>1460</v>
      </c>
      <c r="P1909" t="s">
        <v>458</v>
      </c>
      <c r="R1909">
        <v>0</v>
      </c>
      <c r="S1909" t="s">
        <v>2068</v>
      </c>
      <c r="T1909" t="s">
        <v>458</v>
      </c>
      <c r="U1909" t="s">
        <v>460</v>
      </c>
      <c r="V1909" t="s">
        <v>458</v>
      </c>
    </row>
    <row r="1910" spans="1:22" x14ac:dyDescent="0.2">
      <c r="A1910" s="102">
        <v>43460</v>
      </c>
      <c r="B1910" t="s">
        <v>2328</v>
      </c>
      <c r="C1910" t="s">
        <v>2328</v>
      </c>
      <c r="E1910" t="s">
        <v>2065</v>
      </c>
      <c r="F1910">
        <v>3008</v>
      </c>
      <c r="G1910" t="s">
        <v>550</v>
      </c>
      <c r="H1910">
        <v>8</v>
      </c>
      <c r="I1910">
        <v>304</v>
      </c>
      <c r="J1910" t="s">
        <v>2329</v>
      </c>
      <c r="K1910" t="s">
        <v>455</v>
      </c>
      <c r="L1910" s="103">
        <v>226198</v>
      </c>
      <c r="M1910">
        <v>0</v>
      </c>
      <c r="N1910" t="s">
        <v>2533</v>
      </c>
      <c r="O1910" t="s">
        <v>997</v>
      </c>
      <c r="P1910" t="s">
        <v>458</v>
      </c>
      <c r="R1910">
        <v>0</v>
      </c>
      <c r="S1910" t="s">
        <v>2068</v>
      </c>
      <c r="T1910" t="s">
        <v>458</v>
      </c>
      <c r="U1910" t="s">
        <v>460</v>
      </c>
      <c r="V1910" t="s">
        <v>458</v>
      </c>
    </row>
    <row r="1911" spans="1:22" x14ac:dyDescent="0.2">
      <c r="A1911" s="102">
        <v>43108</v>
      </c>
      <c r="B1911" t="s">
        <v>2534</v>
      </c>
      <c r="C1911" t="s">
        <v>2534</v>
      </c>
      <c r="E1911" t="s">
        <v>2065</v>
      </c>
      <c r="F1911">
        <v>3002</v>
      </c>
      <c r="G1911" t="s">
        <v>731</v>
      </c>
      <c r="H1911">
        <v>8</v>
      </c>
      <c r="I1911">
        <v>305</v>
      </c>
      <c r="J1911" t="s">
        <v>2535</v>
      </c>
      <c r="K1911" t="s">
        <v>455</v>
      </c>
      <c r="L1911" s="103">
        <v>169207</v>
      </c>
      <c r="M1911">
        <v>0</v>
      </c>
      <c r="N1911" t="s">
        <v>2536</v>
      </c>
      <c r="O1911" t="s">
        <v>545</v>
      </c>
      <c r="P1911" t="s">
        <v>458</v>
      </c>
      <c r="R1911">
        <v>0</v>
      </c>
      <c r="S1911" t="s">
        <v>2068</v>
      </c>
      <c r="T1911" t="s">
        <v>458</v>
      </c>
      <c r="U1911" t="s">
        <v>460</v>
      </c>
      <c r="V1911" t="s">
        <v>458</v>
      </c>
    </row>
    <row r="1912" spans="1:22" x14ac:dyDescent="0.2">
      <c r="A1912" s="102">
        <v>43115</v>
      </c>
      <c r="B1912" t="s">
        <v>2534</v>
      </c>
      <c r="C1912" t="s">
        <v>2534</v>
      </c>
      <c r="E1912" t="s">
        <v>2065</v>
      </c>
      <c r="F1912">
        <v>3012</v>
      </c>
      <c r="G1912" t="s">
        <v>603</v>
      </c>
      <c r="H1912">
        <v>8</v>
      </c>
      <c r="I1912">
        <v>305</v>
      </c>
      <c r="J1912" t="s">
        <v>2535</v>
      </c>
      <c r="K1912" t="s">
        <v>455</v>
      </c>
      <c r="L1912" s="103">
        <v>109895</v>
      </c>
      <c r="M1912">
        <v>0</v>
      </c>
      <c r="N1912" t="s">
        <v>2537</v>
      </c>
      <c r="O1912" t="s">
        <v>545</v>
      </c>
      <c r="P1912" t="s">
        <v>458</v>
      </c>
      <c r="R1912">
        <v>0</v>
      </c>
      <c r="S1912" t="s">
        <v>2068</v>
      </c>
      <c r="T1912" t="s">
        <v>458</v>
      </c>
      <c r="U1912" t="s">
        <v>460</v>
      </c>
      <c r="V1912" t="s">
        <v>458</v>
      </c>
    </row>
    <row r="1913" spans="1:22" x14ac:dyDescent="0.2">
      <c r="A1913" s="102">
        <v>43115</v>
      </c>
      <c r="B1913" t="s">
        <v>2534</v>
      </c>
      <c r="C1913" t="s">
        <v>2534</v>
      </c>
      <c r="E1913" t="s">
        <v>2065</v>
      </c>
      <c r="F1913">
        <v>3006</v>
      </c>
      <c r="G1913" t="s">
        <v>736</v>
      </c>
      <c r="H1913">
        <v>8</v>
      </c>
      <c r="I1913">
        <v>305</v>
      </c>
      <c r="J1913" t="s">
        <v>2535</v>
      </c>
      <c r="K1913" t="s">
        <v>455</v>
      </c>
      <c r="L1913" s="103">
        <v>143812</v>
      </c>
      <c r="M1913">
        <v>0</v>
      </c>
      <c r="N1913" t="s">
        <v>2538</v>
      </c>
      <c r="O1913" t="s">
        <v>545</v>
      </c>
      <c r="P1913" t="s">
        <v>458</v>
      </c>
      <c r="R1913">
        <v>0</v>
      </c>
      <c r="S1913" t="s">
        <v>2068</v>
      </c>
      <c r="T1913" t="s">
        <v>458</v>
      </c>
      <c r="U1913" t="s">
        <v>460</v>
      </c>
      <c r="V1913" t="s">
        <v>458</v>
      </c>
    </row>
    <row r="1914" spans="1:22" x14ac:dyDescent="0.2">
      <c r="A1914" s="102">
        <v>43122</v>
      </c>
      <c r="B1914" t="s">
        <v>2534</v>
      </c>
      <c r="C1914" t="s">
        <v>2534</v>
      </c>
      <c r="E1914" t="s">
        <v>2065</v>
      </c>
      <c r="F1914">
        <v>3005</v>
      </c>
      <c r="G1914" t="s">
        <v>569</v>
      </c>
      <c r="H1914">
        <v>12</v>
      </c>
      <c r="I1914">
        <v>305</v>
      </c>
      <c r="J1914" t="s">
        <v>2535</v>
      </c>
      <c r="K1914" t="s">
        <v>455</v>
      </c>
      <c r="L1914" s="103">
        <v>165864</v>
      </c>
      <c r="M1914">
        <v>0</v>
      </c>
      <c r="N1914" t="s">
        <v>2539</v>
      </c>
      <c r="O1914" t="s">
        <v>545</v>
      </c>
      <c r="P1914" t="s">
        <v>458</v>
      </c>
      <c r="R1914">
        <v>0</v>
      </c>
      <c r="S1914" t="s">
        <v>2068</v>
      </c>
      <c r="T1914" t="s">
        <v>458</v>
      </c>
      <c r="U1914" t="s">
        <v>460</v>
      </c>
      <c r="V1914" t="s">
        <v>458</v>
      </c>
    </row>
    <row r="1915" spans="1:22" x14ac:dyDescent="0.2">
      <c r="A1915" s="102">
        <v>43129</v>
      </c>
      <c r="B1915" t="s">
        <v>2534</v>
      </c>
      <c r="C1915" t="s">
        <v>2534</v>
      </c>
      <c r="E1915" t="s">
        <v>2065</v>
      </c>
      <c r="F1915">
        <v>3009</v>
      </c>
      <c r="G1915" t="s">
        <v>481</v>
      </c>
      <c r="H1915">
        <v>8</v>
      </c>
      <c r="I1915">
        <v>305</v>
      </c>
      <c r="J1915" t="s">
        <v>2535</v>
      </c>
      <c r="K1915" t="s">
        <v>455</v>
      </c>
      <c r="L1915" s="103">
        <v>120926</v>
      </c>
      <c r="M1915">
        <v>0</v>
      </c>
      <c r="N1915" t="s">
        <v>2540</v>
      </c>
      <c r="O1915" t="s">
        <v>545</v>
      </c>
      <c r="P1915" t="s">
        <v>458</v>
      </c>
      <c r="R1915">
        <v>0</v>
      </c>
      <c r="S1915" t="s">
        <v>2068</v>
      </c>
      <c r="T1915" t="s">
        <v>458</v>
      </c>
      <c r="U1915" t="s">
        <v>460</v>
      </c>
      <c r="V1915" t="s">
        <v>458</v>
      </c>
    </row>
    <row r="1916" spans="1:22" x14ac:dyDescent="0.2">
      <c r="A1916" s="102">
        <v>43136</v>
      </c>
      <c r="B1916" t="s">
        <v>2534</v>
      </c>
      <c r="C1916" t="s">
        <v>2534</v>
      </c>
      <c r="E1916" t="s">
        <v>2065</v>
      </c>
      <c r="F1916">
        <v>3012</v>
      </c>
      <c r="G1916" t="s">
        <v>603</v>
      </c>
      <c r="H1916">
        <v>8</v>
      </c>
      <c r="I1916">
        <v>305</v>
      </c>
      <c r="J1916" t="s">
        <v>2535</v>
      </c>
      <c r="K1916" t="s">
        <v>455</v>
      </c>
      <c r="L1916" s="103">
        <v>109895</v>
      </c>
      <c r="M1916">
        <v>0</v>
      </c>
      <c r="N1916" t="s">
        <v>2541</v>
      </c>
      <c r="O1916" t="s">
        <v>545</v>
      </c>
      <c r="P1916" t="s">
        <v>458</v>
      </c>
      <c r="R1916">
        <v>0</v>
      </c>
      <c r="S1916" t="s">
        <v>2068</v>
      </c>
      <c r="T1916" t="s">
        <v>458</v>
      </c>
      <c r="U1916" t="s">
        <v>460</v>
      </c>
      <c r="V1916" t="s">
        <v>458</v>
      </c>
    </row>
    <row r="1917" spans="1:22" x14ac:dyDescent="0.2">
      <c r="A1917" s="102">
        <v>43150</v>
      </c>
      <c r="B1917" t="s">
        <v>2534</v>
      </c>
      <c r="C1917" t="s">
        <v>2534</v>
      </c>
      <c r="E1917" t="s">
        <v>2065</v>
      </c>
      <c r="F1917">
        <v>3008</v>
      </c>
      <c r="G1917" t="s">
        <v>550</v>
      </c>
      <c r="H1917">
        <v>8</v>
      </c>
      <c r="I1917">
        <v>305</v>
      </c>
      <c r="J1917" t="s">
        <v>2535</v>
      </c>
      <c r="K1917" t="s">
        <v>455</v>
      </c>
      <c r="L1917" s="103">
        <v>150042</v>
      </c>
      <c r="M1917">
        <v>0</v>
      </c>
      <c r="N1917" t="s">
        <v>2542</v>
      </c>
      <c r="O1917" t="s">
        <v>545</v>
      </c>
      <c r="P1917" t="s">
        <v>458</v>
      </c>
      <c r="R1917">
        <v>0</v>
      </c>
      <c r="S1917" t="s">
        <v>2068</v>
      </c>
      <c r="T1917" t="s">
        <v>458</v>
      </c>
      <c r="U1917" t="s">
        <v>460</v>
      </c>
      <c r="V1917" t="s">
        <v>458</v>
      </c>
    </row>
    <row r="1918" spans="1:22" x14ac:dyDescent="0.2">
      <c r="A1918" s="102">
        <v>43150</v>
      </c>
      <c r="B1918" t="s">
        <v>2534</v>
      </c>
      <c r="C1918" t="s">
        <v>2534</v>
      </c>
      <c r="E1918" t="s">
        <v>2065</v>
      </c>
      <c r="F1918">
        <v>3001</v>
      </c>
      <c r="G1918" t="s">
        <v>462</v>
      </c>
      <c r="H1918">
        <v>12</v>
      </c>
      <c r="I1918">
        <v>305</v>
      </c>
      <c r="J1918" t="s">
        <v>2535</v>
      </c>
      <c r="K1918" t="s">
        <v>455</v>
      </c>
      <c r="L1918" s="103">
        <v>308303</v>
      </c>
      <c r="M1918">
        <v>0</v>
      </c>
      <c r="N1918" t="s">
        <v>2543</v>
      </c>
      <c r="O1918" t="s">
        <v>545</v>
      </c>
      <c r="P1918" t="s">
        <v>458</v>
      </c>
      <c r="R1918">
        <v>0</v>
      </c>
      <c r="S1918" t="s">
        <v>2068</v>
      </c>
      <c r="T1918" t="s">
        <v>458</v>
      </c>
      <c r="U1918" t="s">
        <v>460</v>
      </c>
      <c r="V1918" t="s">
        <v>458</v>
      </c>
    </row>
    <row r="1919" spans="1:22" x14ac:dyDescent="0.2">
      <c r="A1919" s="102">
        <v>43157</v>
      </c>
      <c r="B1919" t="s">
        <v>2534</v>
      </c>
      <c r="C1919" t="s">
        <v>2534</v>
      </c>
      <c r="E1919" t="s">
        <v>2065</v>
      </c>
      <c r="F1919">
        <v>3008</v>
      </c>
      <c r="G1919" t="s">
        <v>550</v>
      </c>
      <c r="H1919">
        <v>8</v>
      </c>
      <c r="I1919">
        <v>305</v>
      </c>
      <c r="J1919" t="s">
        <v>2535</v>
      </c>
      <c r="K1919" t="s">
        <v>455</v>
      </c>
      <c r="L1919" s="103">
        <v>150042</v>
      </c>
      <c r="M1919">
        <v>0</v>
      </c>
      <c r="N1919" t="s">
        <v>2544</v>
      </c>
      <c r="O1919" t="s">
        <v>545</v>
      </c>
      <c r="P1919" t="s">
        <v>458</v>
      </c>
      <c r="R1919">
        <v>0</v>
      </c>
      <c r="S1919" t="s">
        <v>2068</v>
      </c>
      <c r="T1919" t="s">
        <v>458</v>
      </c>
      <c r="U1919" t="s">
        <v>460</v>
      </c>
      <c r="V1919" t="s">
        <v>458</v>
      </c>
    </row>
    <row r="1920" spans="1:22" x14ac:dyDescent="0.2">
      <c r="A1920" s="102">
        <v>43160</v>
      </c>
      <c r="B1920" t="s">
        <v>2534</v>
      </c>
      <c r="C1920" t="s">
        <v>2534</v>
      </c>
      <c r="E1920" t="s">
        <v>2065</v>
      </c>
      <c r="F1920">
        <v>3003</v>
      </c>
      <c r="G1920" t="s">
        <v>474</v>
      </c>
      <c r="H1920">
        <v>8</v>
      </c>
      <c r="I1920">
        <v>305</v>
      </c>
      <c r="J1920" t="s">
        <v>2535</v>
      </c>
      <c r="K1920" t="s">
        <v>455</v>
      </c>
      <c r="L1920" s="103">
        <v>177755</v>
      </c>
      <c r="M1920">
        <v>0</v>
      </c>
      <c r="N1920" t="s">
        <v>2545</v>
      </c>
      <c r="O1920" t="s">
        <v>545</v>
      </c>
      <c r="P1920" t="s">
        <v>458</v>
      </c>
      <c r="R1920">
        <v>0</v>
      </c>
      <c r="S1920" t="s">
        <v>2068</v>
      </c>
      <c r="T1920" t="s">
        <v>458</v>
      </c>
      <c r="U1920" t="s">
        <v>460</v>
      </c>
      <c r="V1920" t="s">
        <v>458</v>
      </c>
    </row>
    <row r="1921" spans="1:22" x14ac:dyDescent="0.2">
      <c r="A1921" s="102">
        <v>43160</v>
      </c>
      <c r="B1921" t="s">
        <v>2534</v>
      </c>
      <c r="C1921" t="s">
        <v>2534</v>
      </c>
      <c r="E1921" t="s">
        <v>2065</v>
      </c>
      <c r="F1921">
        <v>3008</v>
      </c>
      <c r="G1921" t="s">
        <v>550</v>
      </c>
      <c r="H1921">
        <v>16</v>
      </c>
      <c r="I1921">
        <v>305</v>
      </c>
      <c r="J1921" t="s">
        <v>2535</v>
      </c>
      <c r="K1921" t="s">
        <v>455</v>
      </c>
      <c r="L1921" s="103">
        <v>150042</v>
      </c>
      <c r="M1921">
        <v>0</v>
      </c>
      <c r="N1921" t="s">
        <v>2546</v>
      </c>
      <c r="O1921" t="s">
        <v>545</v>
      </c>
      <c r="P1921" t="s">
        <v>458</v>
      </c>
      <c r="R1921">
        <v>0</v>
      </c>
      <c r="S1921" t="s">
        <v>2068</v>
      </c>
      <c r="T1921" t="s">
        <v>458</v>
      </c>
      <c r="U1921" t="s">
        <v>460</v>
      </c>
      <c r="V1921" t="s">
        <v>458</v>
      </c>
    </row>
    <row r="1922" spans="1:22" x14ac:dyDescent="0.2">
      <c r="A1922" s="102">
        <v>43164</v>
      </c>
      <c r="B1922" t="s">
        <v>2534</v>
      </c>
      <c r="C1922" t="s">
        <v>2534</v>
      </c>
      <c r="E1922" t="s">
        <v>2065</v>
      </c>
      <c r="F1922">
        <v>3001</v>
      </c>
      <c r="G1922" t="s">
        <v>462</v>
      </c>
      <c r="H1922">
        <v>8</v>
      </c>
      <c r="I1922">
        <v>305</v>
      </c>
      <c r="J1922" t="s">
        <v>2535</v>
      </c>
      <c r="K1922" t="s">
        <v>455</v>
      </c>
      <c r="L1922" s="103">
        <v>308303</v>
      </c>
      <c r="M1922">
        <v>0</v>
      </c>
      <c r="N1922" t="s">
        <v>2547</v>
      </c>
      <c r="O1922" t="s">
        <v>545</v>
      </c>
      <c r="P1922" t="s">
        <v>458</v>
      </c>
      <c r="R1922">
        <v>0</v>
      </c>
      <c r="S1922" t="s">
        <v>2068</v>
      </c>
      <c r="T1922" t="s">
        <v>458</v>
      </c>
      <c r="U1922" t="s">
        <v>460</v>
      </c>
      <c r="V1922" t="s">
        <v>458</v>
      </c>
    </row>
    <row r="1923" spans="1:22" x14ac:dyDescent="0.2">
      <c r="A1923" s="102">
        <v>43164</v>
      </c>
      <c r="B1923" t="s">
        <v>2534</v>
      </c>
      <c r="C1923" t="s">
        <v>2534</v>
      </c>
      <c r="E1923" t="s">
        <v>2065</v>
      </c>
      <c r="F1923">
        <v>3013</v>
      </c>
      <c r="G1923" t="s">
        <v>676</v>
      </c>
      <c r="H1923">
        <v>8</v>
      </c>
      <c r="I1923">
        <v>305</v>
      </c>
      <c r="J1923" t="s">
        <v>2535</v>
      </c>
      <c r="K1923" t="s">
        <v>455</v>
      </c>
      <c r="L1923" s="103">
        <v>99460</v>
      </c>
      <c r="M1923">
        <v>0</v>
      </c>
      <c r="N1923" t="s">
        <v>2548</v>
      </c>
      <c r="O1923" t="s">
        <v>545</v>
      </c>
      <c r="P1923" t="s">
        <v>458</v>
      </c>
      <c r="R1923">
        <v>0</v>
      </c>
      <c r="S1923" t="s">
        <v>2068</v>
      </c>
      <c r="T1923" t="s">
        <v>458</v>
      </c>
      <c r="U1923" t="s">
        <v>460</v>
      </c>
      <c r="V1923" t="s">
        <v>458</v>
      </c>
    </row>
    <row r="1924" spans="1:22" x14ac:dyDescent="0.2">
      <c r="A1924" s="102">
        <v>43164</v>
      </c>
      <c r="B1924" t="s">
        <v>2534</v>
      </c>
      <c r="C1924" t="s">
        <v>2534</v>
      </c>
      <c r="E1924" t="s">
        <v>2065</v>
      </c>
      <c r="F1924">
        <v>3008</v>
      </c>
      <c r="G1924" t="s">
        <v>550</v>
      </c>
      <c r="H1924">
        <v>40</v>
      </c>
      <c r="I1924">
        <v>305</v>
      </c>
      <c r="J1924" t="s">
        <v>2535</v>
      </c>
      <c r="K1924" t="s">
        <v>455</v>
      </c>
      <c r="L1924" s="103">
        <v>150042</v>
      </c>
      <c r="M1924">
        <v>0</v>
      </c>
      <c r="N1924" t="s">
        <v>2549</v>
      </c>
      <c r="O1924" t="s">
        <v>545</v>
      </c>
      <c r="P1924" t="s">
        <v>458</v>
      </c>
      <c r="R1924">
        <v>0</v>
      </c>
      <c r="S1924" t="s">
        <v>2068</v>
      </c>
      <c r="T1924" t="s">
        <v>458</v>
      </c>
      <c r="U1924" t="s">
        <v>460</v>
      </c>
      <c r="V1924" t="s">
        <v>458</v>
      </c>
    </row>
    <row r="1925" spans="1:22" x14ac:dyDescent="0.2">
      <c r="A1925" s="102">
        <v>43171</v>
      </c>
      <c r="B1925" t="s">
        <v>2534</v>
      </c>
      <c r="C1925" t="s">
        <v>2534</v>
      </c>
      <c r="E1925" t="s">
        <v>2065</v>
      </c>
      <c r="F1925">
        <v>3012</v>
      </c>
      <c r="G1925" t="s">
        <v>603</v>
      </c>
      <c r="H1925">
        <v>8</v>
      </c>
      <c r="I1925">
        <v>305</v>
      </c>
      <c r="J1925" t="s">
        <v>2535</v>
      </c>
      <c r="K1925" t="s">
        <v>455</v>
      </c>
      <c r="L1925" s="103">
        <v>109895</v>
      </c>
      <c r="M1925">
        <v>0</v>
      </c>
      <c r="N1925" t="s">
        <v>2550</v>
      </c>
      <c r="O1925" t="s">
        <v>545</v>
      </c>
      <c r="P1925" t="s">
        <v>458</v>
      </c>
      <c r="R1925">
        <v>0</v>
      </c>
      <c r="S1925" t="s">
        <v>2068</v>
      </c>
      <c r="T1925" t="s">
        <v>458</v>
      </c>
      <c r="U1925" t="s">
        <v>460</v>
      </c>
      <c r="V1925" t="s">
        <v>458</v>
      </c>
    </row>
    <row r="1926" spans="1:22" x14ac:dyDescent="0.2">
      <c r="A1926" s="102">
        <v>43178</v>
      </c>
      <c r="B1926" t="s">
        <v>2534</v>
      </c>
      <c r="C1926" t="s">
        <v>2534</v>
      </c>
      <c r="E1926" t="s">
        <v>2065</v>
      </c>
      <c r="F1926">
        <v>3002</v>
      </c>
      <c r="G1926" t="s">
        <v>731</v>
      </c>
      <c r="H1926">
        <v>24</v>
      </c>
      <c r="I1926">
        <v>305</v>
      </c>
      <c r="J1926" t="s">
        <v>2535</v>
      </c>
      <c r="K1926" t="s">
        <v>455</v>
      </c>
      <c r="L1926" s="103">
        <v>169207</v>
      </c>
      <c r="M1926">
        <v>0</v>
      </c>
      <c r="N1926" t="s">
        <v>2551</v>
      </c>
      <c r="O1926" t="s">
        <v>545</v>
      </c>
      <c r="P1926" t="s">
        <v>458</v>
      </c>
      <c r="R1926">
        <v>0</v>
      </c>
      <c r="S1926" t="s">
        <v>2068</v>
      </c>
      <c r="T1926" t="s">
        <v>458</v>
      </c>
      <c r="U1926" t="s">
        <v>460</v>
      </c>
      <c r="V1926" t="s">
        <v>458</v>
      </c>
    </row>
    <row r="1927" spans="1:22" x14ac:dyDescent="0.2">
      <c r="A1927" s="102">
        <v>43185</v>
      </c>
      <c r="B1927" t="s">
        <v>2534</v>
      </c>
      <c r="C1927" t="s">
        <v>2534</v>
      </c>
      <c r="E1927" t="s">
        <v>2065</v>
      </c>
      <c r="F1927">
        <v>3002</v>
      </c>
      <c r="G1927" t="s">
        <v>731</v>
      </c>
      <c r="H1927">
        <v>4</v>
      </c>
      <c r="I1927">
        <v>305</v>
      </c>
      <c r="J1927" t="s">
        <v>2535</v>
      </c>
      <c r="K1927" t="s">
        <v>455</v>
      </c>
      <c r="L1927" s="103">
        <v>169207</v>
      </c>
      <c r="M1927">
        <v>0</v>
      </c>
      <c r="N1927" t="s">
        <v>2552</v>
      </c>
      <c r="O1927" t="s">
        <v>545</v>
      </c>
      <c r="P1927" t="s">
        <v>458</v>
      </c>
      <c r="R1927">
        <v>0</v>
      </c>
      <c r="S1927" t="s">
        <v>2068</v>
      </c>
      <c r="T1927" t="s">
        <v>458</v>
      </c>
      <c r="U1927" t="s">
        <v>460</v>
      </c>
      <c r="V1927" t="s">
        <v>458</v>
      </c>
    </row>
    <row r="1928" spans="1:22" x14ac:dyDescent="0.2">
      <c r="A1928" s="102">
        <v>43185</v>
      </c>
      <c r="B1928" t="s">
        <v>2534</v>
      </c>
      <c r="C1928" t="s">
        <v>2534</v>
      </c>
      <c r="E1928" t="s">
        <v>2065</v>
      </c>
      <c r="F1928">
        <v>3011</v>
      </c>
      <c r="G1928" t="s">
        <v>487</v>
      </c>
      <c r="H1928">
        <v>8</v>
      </c>
      <c r="I1928">
        <v>305</v>
      </c>
      <c r="J1928" t="s">
        <v>2535</v>
      </c>
      <c r="K1928" t="s">
        <v>455</v>
      </c>
      <c r="L1928" s="103">
        <v>115059</v>
      </c>
      <c r="M1928">
        <v>0</v>
      </c>
      <c r="N1928" t="s">
        <v>2553</v>
      </c>
      <c r="O1928" t="s">
        <v>545</v>
      </c>
      <c r="P1928" t="s">
        <v>458</v>
      </c>
      <c r="R1928">
        <v>0</v>
      </c>
      <c r="S1928" t="s">
        <v>2068</v>
      </c>
      <c r="T1928" t="s">
        <v>458</v>
      </c>
      <c r="U1928" t="s">
        <v>460</v>
      </c>
      <c r="V1928" t="s">
        <v>458</v>
      </c>
    </row>
    <row r="1929" spans="1:22" x14ac:dyDescent="0.2">
      <c r="A1929" s="102">
        <v>43192</v>
      </c>
      <c r="B1929" t="s">
        <v>2534</v>
      </c>
      <c r="C1929" t="s">
        <v>2534</v>
      </c>
      <c r="E1929" t="s">
        <v>2065</v>
      </c>
      <c r="F1929">
        <v>3003</v>
      </c>
      <c r="G1929" t="s">
        <v>474</v>
      </c>
      <c r="H1929">
        <v>8</v>
      </c>
      <c r="I1929">
        <v>305</v>
      </c>
      <c r="J1929" t="s">
        <v>2535</v>
      </c>
      <c r="K1929" t="s">
        <v>455</v>
      </c>
      <c r="L1929" s="103">
        <v>177755</v>
      </c>
      <c r="M1929">
        <v>0</v>
      </c>
      <c r="N1929" t="s">
        <v>2554</v>
      </c>
      <c r="O1929" t="s">
        <v>545</v>
      </c>
      <c r="P1929" t="s">
        <v>458</v>
      </c>
      <c r="R1929">
        <v>0</v>
      </c>
      <c r="S1929" t="s">
        <v>2068</v>
      </c>
      <c r="T1929" t="s">
        <v>458</v>
      </c>
      <c r="U1929" t="s">
        <v>460</v>
      </c>
      <c r="V1929" t="s">
        <v>458</v>
      </c>
    </row>
    <row r="1930" spans="1:22" x14ac:dyDescent="0.2">
      <c r="A1930" s="102">
        <v>43199</v>
      </c>
      <c r="B1930" t="s">
        <v>2534</v>
      </c>
      <c r="C1930" t="s">
        <v>2534</v>
      </c>
      <c r="E1930" t="s">
        <v>2065</v>
      </c>
      <c r="F1930">
        <v>3013</v>
      </c>
      <c r="G1930" t="s">
        <v>676</v>
      </c>
      <c r="H1930">
        <v>4</v>
      </c>
      <c r="I1930">
        <v>305</v>
      </c>
      <c r="J1930" t="s">
        <v>2535</v>
      </c>
      <c r="K1930" t="s">
        <v>455</v>
      </c>
      <c r="L1930" s="103">
        <v>99460</v>
      </c>
      <c r="M1930">
        <v>0</v>
      </c>
      <c r="N1930" t="s">
        <v>2555</v>
      </c>
      <c r="O1930" t="s">
        <v>545</v>
      </c>
      <c r="P1930" t="s">
        <v>458</v>
      </c>
      <c r="R1930">
        <v>0</v>
      </c>
      <c r="S1930" t="s">
        <v>2068</v>
      </c>
      <c r="T1930" t="s">
        <v>458</v>
      </c>
      <c r="U1930" t="s">
        <v>460</v>
      </c>
      <c r="V1930" t="s">
        <v>458</v>
      </c>
    </row>
    <row r="1931" spans="1:22" x14ac:dyDescent="0.2">
      <c r="A1931" s="102">
        <v>43206</v>
      </c>
      <c r="B1931" t="s">
        <v>2534</v>
      </c>
      <c r="C1931" t="s">
        <v>2534</v>
      </c>
      <c r="E1931" t="s">
        <v>2065</v>
      </c>
      <c r="F1931">
        <v>3002</v>
      </c>
      <c r="G1931" t="s">
        <v>731</v>
      </c>
      <c r="H1931">
        <v>8</v>
      </c>
      <c r="I1931">
        <v>305</v>
      </c>
      <c r="J1931" t="s">
        <v>2535</v>
      </c>
      <c r="K1931" t="s">
        <v>455</v>
      </c>
      <c r="L1931" s="103">
        <v>169207</v>
      </c>
      <c r="M1931">
        <v>0</v>
      </c>
      <c r="N1931" t="s">
        <v>2556</v>
      </c>
      <c r="O1931" t="s">
        <v>545</v>
      </c>
      <c r="P1931" t="s">
        <v>458</v>
      </c>
      <c r="R1931">
        <v>0</v>
      </c>
      <c r="S1931" t="s">
        <v>2068</v>
      </c>
      <c r="T1931" t="s">
        <v>458</v>
      </c>
      <c r="U1931" t="s">
        <v>460</v>
      </c>
      <c r="V1931" t="s">
        <v>458</v>
      </c>
    </row>
    <row r="1932" spans="1:22" x14ac:dyDescent="0.2">
      <c r="A1932" s="102">
        <v>43206</v>
      </c>
      <c r="B1932" t="s">
        <v>2534</v>
      </c>
      <c r="C1932" t="s">
        <v>2534</v>
      </c>
      <c r="E1932" t="s">
        <v>2065</v>
      </c>
      <c r="F1932">
        <v>3003</v>
      </c>
      <c r="G1932" t="s">
        <v>474</v>
      </c>
      <c r="H1932">
        <v>8</v>
      </c>
      <c r="I1932">
        <v>305</v>
      </c>
      <c r="J1932" t="s">
        <v>2535</v>
      </c>
      <c r="K1932" t="s">
        <v>455</v>
      </c>
      <c r="L1932" s="103">
        <v>177755</v>
      </c>
      <c r="M1932">
        <v>0</v>
      </c>
      <c r="N1932" t="s">
        <v>2557</v>
      </c>
      <c r="O1932" t="s">
        <v>545</v>
      </c>
      <c r="P1932" t="s">
        <v>458</v>
      </c>
      <c r="R1932">
        <v>0</v>
      </c>
      <c r="S1932" t="s">
        <v>2068</v>
      </c>
      <c r="T1932" t="s">
        <v>458</v>
      </c>
      <c r="U1932" t="s">
        <v>460</v>
      </c>
      <c r="V1932" t="s">
        <v>458</v>
      </c>
    </row>
    <row r="1933" spans="1:22" x14ac:dyDescent="0.2">
      <c r="A1933" s="102">
        <v>43213</v>
      </c>
      <c r="B1933" t="s">
        <v>2534</v>
      </c>
      <c r="C1933" t="s">
        <v>2534</v>
      </c>
      <c r="E1933" t="s">
        <v>2065</v>
      </c>
      <c r="F1933">
        <v>3005</v>
      </c>
      <c r="G1933" t="s">
        <v>569</v>
      </c>
      <c r="H1933">
        <v>4</v>
      </c>
      <c r="I1933">
        <v>305</v>
      </c>
      <c r="J1933" t="s">
        <v>2535</v>
      </c>
      <c r="K1933" t="s">
        <v>455</v>
      </c>
      <c r="L1933" s="103">
        <v>165864</v>
      </c>
      <c r="M1933">
        <v>0</v>
      </c>
      <c r="N1933" t="s">
        <v>2558</v>
      </c>
      <c r="O1933" t="s">
        <v>545</v>
      </c>
      <c r="P1933" t="s">
        <v>458</v>
      </c>
      <c r="R1933">
        <v>0</v>
      </c>
      <c r="S1933" t="s">
        <v>2068</v>
      </c>
      <c r="T1933" t="s">
        <v>458</v>
      </c>
      <c r="U1933" t="s">
        <v>460</v>
      </c>
      <c r="V1933" t="s">
        <v>458</v>
      </c>
    </row>
    <row r="1934" spans="1:22" x14ac:dyDescent="0.2">
      <c r="A1934" s="102">
        <v>43213</v>
      </c>
      <c r="B1934" t="s">
        <v>2534</v>
      </c>
      <c r="C1934" t="s">
        <v>2534</v>
      </c>
      <c r="E1934" t="s">
        <v>2065</v>
      </c>
      <c r="F1934">
        <v>3001</v>
      </c>
      <c r="G1934" t="s">
        <v>462</v>
      </c>
      <c r="H1934">
        <v>8</v>
      </c>
      <c r="I1934">
        <v>305</v>
      </c>
      <c r="J1934" t="s">
        <v>2535</v>
      </c>
      <c r="K1934" t="s">
        <v>455</v>
      </c>
      <c r="L1934" s="103">
        <v>308303</v>
      </c>
      <c r="M1934">
        <v>0</v>
      </c>
      <c r="N1934" t="s">
        <v>2559</v>
      </c>
      <c r="O1934" t="s">
        <v>545</v>
      </c>
      <c r="P1934" t="s">
        <v>458</v>
      </c>
      <c r="R1934">
        <v>0</v>
      </c>
      <c r="S1934" t="s">
        <v>2068</v>
      </c>
      <c r="T1934" t="s">
        <v>458</v>
      </c>
      <c r="U1934" t="s">
        <v>460</v>
      </c>
      <c r="V1934" t="s">
        <v>458</v>
      </c>
    </row>
    <row r="1935" spans="1:22" x14ac:dyDescent="0.2">
      <c r="A1935" s="102">
        <v>43213</v>
      </c>
      <c r="B1935" t="s">
        <v>2534</v>
      </c>
      <c r="C1935" t="s">
        <v>2534</v>
      </c>
      <c r="E1935" t="s">
        <v>2065</v>
      </c>
      <c r="F1935">
        <v>3002</v>
      </c>
      <c r="G1935" t="s">
        <v>731</v>
      </c>
      <c r="H1935">
        <v>8</v>
      </c>
      <c r="I1935">
        <v>305</v>
      </c>
      <c r="J1935" t="s">
        <v>2535</v>
      </c>
      <c r="K1935" t="s">
        <v>455</v>
      </c>
      <c r="L1935" s="103">
        <v>169207</v>
      </c>
      <c r="M1935">
        <v>0</v>
      </c>
      <c r="N1935" t="s">
        <v>2560</v>
      </c>
      <c r="O1935" t="s">
        <v>545</v>
      </c>
      <c r="P1935" t="s">
        <v>458</v>
      </c>
      <c r="R1935">
        <v>0</v>
      </c>
      <c r="S1935" t="s">
        <v>2068</v>
      </c>
      <c r="T1935" t="s">
        <v>458</v>
      </c>
      <c r="U1935" t="s">
        <v>460</v>
      </c>
      <c r="V1935" t="s">
        <v>458</v>
      </c>
    </row>
    <row r="1936" spans="1:22" x14ac:dyDescent="0.2">
      <c r="A1936" s="102">
        <v>43213</v>
      </c>
      <c r="B1936" t="s">
        <v>2534</v>
      </c>
      <c r="C1936" t="s">
        <v>2534</v>
      </c>
      <c r="E1936" t="s">
        <v>2065</v>
      </c>
      <c r="F1936">
        <v>3006</v>
      </c>
      <c r="G1936" t="s">
        <v>736</v>
      </c>
      <c r="H1936">
        <v>8</v>
      </c>
      <c r="I1936">
        <v>305</v>
      </c>
      <c r="J1936" t="s">
        <v>2535</v>
      </c>
      <c r="K1936" t="s">
        <v>455</v>
      </c>
      <c r="L1936" s="103">
        <v>143812</v>
      </c>
      <c r="M1936">
        <v>0</v>
      </c>
      <c r="N1936" t="s">
        <v>2561</v>
      </c>
      <c r="O1936" t="s">
        <v>545</v>
      </c>
      <c r="P1936" t="s">
        <v>458</v>
      </c>
      <c r="R1936">
        <v>0</v>
      </c>
      <c r="S1936" t="s">
        <v>2068</v>
      </c>
      <c r="T1936" t="s">
        <v>458</v>
      </c>
      <c r="U1936" t="s">
        <v>460</v>
      </c>
      <c r="V1936" t="s">
        <v>458</v>
      </c>
    </row>
    <row r="1937" spans="1:22" x14ac:dyDescent="0.2">
      <c r="A1937" s="102">
        <v>43221</v>
      </c>
      <c r="B1937" t="s">
        <v>2534</v>
      </c>
      <c r="C1937" t="s">
        <v>2534</v>
      </c>
      <c r="E1937" t="s">
        <v>2065</v>
      </c>
      <c r="F1937">
        <v>3001</v>
      </c>
      <c r="G1937" t="s">
        <v>462</v>
      </c>
      <c r="H1937">
        <v>4</v>
      </c>
      <c r="I1937">
        <v>305</v>
      </c>
      <c r="J1937" t="s">
        <v>2535</v>
      </c>
      <c r="K1937" t="s">
        <v>455</v>
      </c>
      <c r="L1937" s="103">
        <v>308303</v>
      </c>
      <c r="M1937">
        <v>0</v>
      </c>
      <c r="N1937" t="s">
        <v>2562</v>
      </c>
      <c r="O1937" t="s">
        <v>545</v>
      </c>
      <c r="P1937" t="s">
        <v>458</v>
      </c>
      <c r="R1937">
        <v>0</v>
      </c>
      <c r="S1937" t="s">
        <v>2068</v>
      </c>
      <c r="T1937" t="s">
        <v>458</v>
      </c>
      <c r="U1937" t="s">
        <v>460</v>
      </c>
      <c r="V1937" t="s">
        <v>458</v>
      </c>
    </row>
    <row r="1938" spans="1:22" x14ac:dyDescent="0.2">
      <c r="A1938" s="102">
        <v>43221</v>
      </c>
      <c r="B1938" t="s">
        <v>2534</v>
      </c>
      <c r="C1938" t="s">
        <v>2534</v>
      </c>
      <c r="E1938" t="s">
        <v>2065</v>
      </c>
      <c r="F1938">
        <v>3005</v>
      </c>
      <c r="G1938" t="s">
        <v>569</v>
      </c>
      <c r="H1938">
        <v>8</v>
      </c>
      <c r="I1938">
        <v>305</v>
      </c>
      <c r="J1938" t="s">
        <v>2535</v>
      </c>
      <c r="K1938" t="s">
        <v>455</v>
      </c>
      <c r="L1938" s="103">
        <v>165864</v>
      </c>
      <c r="M1938">
        <v>0</v>
      </c>
      <c r="N1938" t="s">
        <v>2563</v>
      </c>
      <c r="O1938" t="s">
        <v>545</v>
      </c>
      <c r="P1938" t="s">
        <v>458</v>
      </c>
      <c r="R1938">
        <v>0</v>
      </c>
      <c r="S1938" t="s">
        <v>2068</v>
      </c>
      <c r="T1938" t="s">
        <v>458</v>
      </c>
      <c r="U1938" t="s">
        <v>460</v>
      </c>
      <c r="V1938" t="s">
        <v>458</v>
      </c>
    </row>
    <row r="1939" spans="1:22" x14ac:dyDescent="0.2">
      <c r="A1939" s="102">
        <v>43227</v>
      </c>
      <c r="B1939" t="s">
        <v>2534</v>
      </c>
      <c r="C1939" t="s">
        <v>2534</v>
      </c>
      <c r="E1939" t="s">
        <v>2065</v>
      </c>
      <c r="F1939">
        <v>3002</v>
      </c>
      <c r="G1939" t="s">
        <v>731</v>
      </c>
      <c r="H1939">
        <v>8</v>
      </c>
      <c r="I1939">
        <v>305</v>
      </c>
      <c r="J1939" t="s">
        <v>2535</v>
      </c>
      <c r="K1939" t="s">
        <v>455</v>
      </c>
      <c r="L1939" s="103">
        <v>169207</v>
      </c>
      <c r="M1939">
        <v>0</v>
      </c>
      <c r="N1939" t="s">
        <v>2564</v>
      </c>
      <c r="O1939" t="s">
        <v>545</v>
      </c>
      <c r="P1939" t="s">
        <v>458</v>
      </c>
      <c r="R1939">
        <v>0</v>
      </c>
      <c r="S1939" t="s">
        <v>2068</v>
      </c>
      <c r="T1939" t="s">
        <v>458</v>
      </c>
      <c r="U1939" t="s">
        <v>460</v>
      </c>
      <c r="V1939" t="s">
        <v>458</v>
      </c>
    </row>
    <row r="1940" spans="1:22" x14ac:dyDescent="0.2">
      <c r="A1940" s="102">
        <v>43227</v>
      </c>
      <c r="B1940" t="s">
        <v>2534</v>
      </c>
      <c r="C1940" t="s">
        <v>2534</v>
      </c>
      <c r="E1940" t="s">
        <v>2065</v>
      </c>
      <c r="F1940">
        <v>3013</v>
      </c>
      <c r="G1940" t="s">
        <v>676</v>
      </c>
      <c r="H1940">
        <v>8</v>
      </c>
      <c r="I1940">
        <v>305</v>
      </c>
      <c r="J1940" t="s">
        <v>2535</v>
      </c>
      <c r="K1940" t="s">
        <v>455</v>
      </c>
      <c r="L1940" s="103">
        <v>99460</v>
      </c>
      <c r="M1940">
        <v>0</v>
      </c>
      <c r="N1940" t="s">
        <v>2565</v>
      </c>
      <c r="O1940" t="s">
        <v>545</v>
      </c>
      <c r="P1940" t="s">
        <v>458</v>
      </c>
      <c r="R1940">
        <v>0</v>
      </c>
      <c r="S1940" t="s">
        <v>2068</v>
      </c>
      <c r="T1940" t="s">
        <v>458</v>
      </c>
      <c r="U1940" t="s">
        <v>460</v>
      </c>
      <c r="V1940" t="s">
        <v>458</v>
      </c>
    </row>
    <row r="1941" spans="1:22" x14ac:dyDescent="0.2">
      <c r="A1941" s="102">
        <v>43234</v>
      </c>
      <c r="B1941" t="s">
        <v>2534</v>
      </c>
      <c r="C1941" t="s">
        <v>2534</v>
      </c>
      <c r="E1941" t="s">
        <v>2065</v>
      </c>
      <c r="F1941">
        <v>3005</v>
      </c>
      <c r="G1941" t="s">
        <v>569</v>
      </c>
      <c r="H1941">
        <v>8</v>
      </c>
      <c r="I1941">
        <v>305</v>
      </c>
      <c r="J1941" t="s">
        <v>2535</v>
      </c>
      <c r="K1941" t="s">
        <v>455</v>
      </c>
      <c r="L1941" s="103">
        <v>165864</v>
      </c>
      <c r="M1941">
        <v>0</v>
      </c>
      <c r="N1941" t="s">
        <v>2566</v>
      </c>
      <c r="O1941" t="s">
        <v>545</v>
      </c>
      <c r="P1941" t="s">
        <v>458</v>
      </c>
      <c r="R1941">
        <v>0</v>
      </c>
      <c r="S1941" t="s">
        <v>2068</v>
      </c>
      <c r="T1941" t="s">
        <v>458</v>
      </c>
      <c r="U1941" t="s">
        <v>460</v>
      </c>
      <c r="V1941" t="s">
        <v>458</v>
      </c>
    </row>
    <row r="1942" spans="1:22" x14ac:dyDescent="0.2">
      <c r="A1942" s="102">
        <v>43234</v>
      </c>
      <c r="B1942" t="s">
        <v>2534</v>
      </c>
      <c r="C1942" t="s">
        <v>2534</v>
      </c>
      <c r="E1942" t="s">
        <v>2065</v>
      </c>
      <c r="F1942">
        <v>3008</v>
      </c>
      <c r="G1942" t="s">
        <v>550</v>
      </c>
      <c r="H1942">
        <v>8</v>
      </c>
      <c r="I1942">
        <v>305</v>
      </c>
      <c r="J1942" t="s">
        <v>2535</v>
      </c>
      <c r="K1942" t="s">
        <v>455</v>
      </c>
      <c r="L1942" s="103">
        <v>150042</v>
      </c>
      <c r="M1942">
        <v>0</v>
      </c>
      <c r="N1942" t="s">
        <v>2567</v>
      </c>
      <c r="O1942" t="s">
        <v>545</v>
      </c>
      <c r="P1942" t="s">
        <v>458</v>
      </c>
      <c r="R1942">
        <v>0</v>
      </c>
      <c r="S1942" t="s">
        <v>2068</v>
      </c>
      <c r="T1942" t="s">
        <v>458</v>
      </c>
      <c r="U1942" t="s">
        <v>460</v>
      </c>
      <c r="V1942" t="s">
        <v>458</v>
      </c>
    </row>
    <row r="1943" spans="1:22" x14ac:dyDescent="0.2">
      <c r="A1943" s="102">
        <v>43269</v>
      </c>
      <c r="B1943" t="s">
        <v>2534</v>
      </c>
      <c r="C1943" t="s">
        <v>2534</v>
      </c>
      <c r="E1943" t="s">
        <v>2065</v>
      </c>
      <c r="F1943">
        <v>3001</v>
      </c>
      <c r="G1943" t="s">
        <v>462</v>
      </c>
      <c r="H1943">
        <v>8</v>
      </c>
      <c r="I1943">
        <v>305</v>
      </c>
      <c r="J1943" t="s">
        <v>2535</v>
      </c>
      <c r="K1943" t="s">
        <v>455</v>
      </c>
      <c r="L1943" s="103">
        <v>308303</v>
      </c>
      <c r="M1943">
        <v>0</v>
      </c>
      <c r="N1943" t="s">
        <v>2568</v>
      </c>
      <c r="O1943" t="s">
        <v>545</v>
      </c>
      <c r="P1943" t="s">
        <v>458</v>
      </c>
      <c r="R1943">
        <v>0</v>
      </c>
      <c r="S1943" t="s">
        <v>2068</v>
      </c>
      <c r="T1943" t="s">
        <v>458</v>
      </c>
      <c r="U1943" t="s">
        <v>460</v>
      </c>
      <c r="V1943" t="s">
        <v>458</v>
      </c>
    </row>
    <row r="1944" spans="1:22" x14ac:dyDescent="0.2">
      <c r="A1944" s="102">
        <v>43269</v>
      </c>
      <c r="B1944" t="s">
        <v>2534</v>
      </c>
      <c r="C1944" t="s">
        <v>2534</v>
      </c>
      <c r="E1944" t="s">
        <v>2065</v>
      </c>
      <c r="F1944">
        <v>3005</v>
      </c>
      <c r="G1944" t="s">
        <v>569</v>
      </c>
      <c r="H1944">
        <v>8</v>
      </c>
      <c r="I1944">
        <v>305</v>
      </c>
      <c r="J1944" t="s">
        <v>2535</v>
      </c>
      <c r="K1944" t="s">
        <v>455</v>
      </c>
      <c r="L1944" s="103">
        <v>165864</v>
      </c>
      <c r="M1944">
        <v>0</v>
      </c>
      <c r="N1944" t="s">
        <v>2569</v>
      </c>
      <c r="O1944" t="s">
        <v>545</v>
      </c>
      <c r="P1944" t="s">
        <v>458</v>
      </c>
      <c r="R1944">
        <v>0</v>
      </c>
      <c r="S1944" t="s">
        <v>2068</v>
      </c>
      <c r="T1944" t="s">
        <v>458</v>
      </c>
      <c r="U1944" t="s">
        <v>460</v>
      </c>
      <c r="V1944" t="s">
        <v>458</v>
      </c>
    </row>
    <row r="1945" spans="1:22" x14ac:dyDescent="0.2">
      <c r="A1945" s="102">
        <v>43276</v>
      </c>
      <c r="B1945" t="s">
        <v>2534</v>
      </c>
      <c r="C1945" t="s">
        <v>2534</v>
      </c>
      <c r="E1945" t="s">
        <v>2065</v>
      </c>
      <c r="F1945">
        <v>3008</v>
      </c>
      <c r="G1945" t="s">
        <v>550</v>
      </c>
      <c r="H1945">
        <v>8</v>
      </c>
      <c r="I1945">
        <v>305</v>
      </c>
      <c r="J1945" t="s">
        <v>2535</v>
      </c>
      <c r="K1945" t="s">
        <v>455</v>
      </c>
      <c r="L1945" s="103">
        <v>150042</v>
      </c>
      <c r="M1945">
        <v>0</v>
      </c>
      <c r="N1945" t="s">
        <v>2570</v>
      </c>
      <c r="O1945" t="s">
        <v>545</v>
      </c>
      <c r="P1945" t="s">
        <v>458</v>
      </c>
      <c r="R1945">
        <v>0</v>
      </c>
      <c r="S1945" t="s">
        <v>2068</v>
      </c>
      <c r="T1945" t="s">
        <v>458</v>
      </c>
      <c r="U1945" t="s">
        <v>460</v>
      </c>
      <c r="V1945" t="s">
        <v>458</v>
      </c>
    </row>
    <row r="1946" spans="1:22" x14ac:dyDescent="0.2">
      <c r="A1946" s="102">
        <v>43283</v>
      </c>
      <c r="B1946" t="s">
        <v>2534</v>
      </c>
      <c r="C1946" t="s">
        <v>2534</v>
      </c>
      <c r="E1946" t="s">
        <v>2065</v>
      </c>
      <c r="F1946">
        <v>3007</v>
      </c>
      <c r="G1946" t="s">
        <v>605</v>
      </c>
      <c r="H1946">
        <v>4</v>
      </c>
      <c r="I1946">
        <v>305</v>
      </c>
      <c r="J1946" t="s">
        <v>2535</v>
      </c>
      <c r="K1946" t="s">
        <v>455</v>
      </c>
      <c r="L1946" s="103">
        <v>138968</v>
      </c>
      <c r="M1946">
        <v>0</v>
      </c>
      <c r="N1946" t="s">
        <v>2571</v>
      </c>
      <c r="O1946" t="s">
        <v>545</v>
      </c>
      <c r="P1946" t="s">
        <v>458</v>
      </c>
      <c r="R1946">
        <v>0</v>
      </c>
      <c r="S1946" t="s">
        <v>2068</v>
      </c>
      <c r="T1946" t="s">
        <v>458</v>
      </c>
      <c r="U1946" t="s">
        <v>460</v>
      </c>
      <c r="V1946" t="s">
        <v>458</v>
      </c>
    </row>
    <row r="1947" spans="1:22" x14ac:dyDescent="0.2">
      <c r="A1947" s="102">
        <v>43283</v>
      </c>
      <c r="B1947" t="s">
        <v>2534</v>
      </c>
      <c r="C1947" t="s">
        <v>2534</v>
      </c>
      <c r="E1947" t="s">
        <v>2065</v>
      </c>
      <c r="F1947">
        <v>3008</v>
      </c>
      <c r="G1947" t="s">
        <v>550</v>
      </c>
      <c r="H1947">
        <v>8</v>
      </c>
      <c r="I1947">
        <v>305</v>
      </c>
      <c r="J1947" t="s">
        <v>2535</v>
      </c>
      <c r="K1947" t="s">
        <v>455</v>
      </c>
      <c r="L1947" s="103">
        <v>150042</v>
      </c>
      <c r="M1947">
        <v>0</v>
      </c>
      <c r="N1947" t="s">
        <v>2572</v>
      </c>
      <c r="O1947" t="s">
        <v>545</v>
      </c>
      <c r="P1947" t="s">
        <v>458</v>
      </c>
      <c r="R1947">
        <v>0</v>
      </c>
      <c r="S1947" t="s">
        <v>2068</v>
      </c>
      <c r="T1947" t="s">
        <v>458</v>
      </c>
      <c r="U1947" t="s">
        <v>460</v>
      </c>
      <c r="V1947" t="s">
        <v>458</v>
      </c>
    </row>
    <row r="1948" spans="1:22" x14ac:dyDescent="0.2">
      <c r="A1948" s="102">
        <v>43297</v>
      </c>
      <c r="B1948" t="s">
        <v>2534</v>
      </c>
      <c r="C1948" t="s">
        <v>2534</v>
      </c>
      <c r="E1948" t="s">
        <v>2065</v>
      </c>
      <c r="F1948">
        <v>3003</v>
      </c>
      <c r="G1948" t="s">
        <v>474</v>
      </c>
      <c r="H1948">
        <v>4</v>
      </c>
      <c r="I1948">
        <v>305</v>
      </c>
      <c r="J1948" t="s">
        <v>2535</v>
      </c>
      <c r="K1948" t="s">
        <v>455</v>
      </c>
      <c r="L1948" s="103">
        <v>177755</v>
      </c>
      <c r="M1948">
        <v>0</v>
      </c>
      <c r="N1948" t="s">
        <v>2573</v>
      </c>
      <c r="O1948" t="s">
        <v>545</v>
      </c>
      <c r="P1948" t="s">
        <v>458</v>
      </c>
      <c r="R1948">
        <v>0</v>
      </c>
      <c r="S1948" t="s">
        <v>2068</v>
      </c>
      <c r="T1948" t="s">
        <v>458</v>
      </c>
      <c r="U1948" t="s">
        <v>460</v>
      </c>
      <c r="V1948" t="s">
        <v>458</v>
      </c>
    </row>
    <row r="1949" spans="1:22" x14ac:dyDescent="0.2">
      <c r="A1949" s="102">
        <v>43297</v>
      </c>
      <c r="B1949" t="s">
        <v>2534</v>
      </c>
      <c r="C1949" t="s">
        <v>2534</v>
      </c>
      <c r="E1949" t="s">
        <v>2065</v>
      </c>
      <c r="F1949">
        <v>3007</v>
      </c>
      <c r="G1949" t="s">
        <v>605</v>
      </c>
      <c r="H1949">
        <v>8</v>
      </c>
      <c r="I1949">
        <v>305</v>
      </c>
      <c r="J1949" t="s">
        <v>2535</v>
      </c>
      <c r="K1949" t="s">
        <v>455</v>
      </c>
      <c r="L1949" s="103">
        <v>138968</v>
      </c>
      <c r="M1949">
        <v>0</v>
      </c>
      <c r="N1949" t="s">
        <v>2574</v>
      </c>
      <c r="O1949" t="s">
        <v>545</v>
      </c>
      <c r="P1949" t="s">
        <v>458</v>
      </c>
      <c r="R1949">
        <v>0</v>
      </c>
      <c r="S1949" t="s">
        <v>2068</v>
      </c>
      <c r="T1949" t="s">
        <v>458</v>
      </c>
      <c r="U1949" t="s">
        <v>460</v>
      </c>
      <c r="V1949" t="s">
        <v>458</v>
      </c>
    </row>
    <row r="1950" spans="1:22" x14ac:dyDescent="0.2">
      <c r="A1950" s="102">
        <v>43304</v>
      </c>
      <c r="B1950" t="s">
        <v>2534</v>
      </c>
      <c r="C1950" t="s">
        <v>2534</v>
      </c>
      <c r="E1950" t="s">
        <v>2065</v>
      </c>
      <c r="F1950">
        <v>3007</v>
      </c>
      <c r="G1950" t="s">
        <v>605</v>
      </c>
      <c r="H1950">
        <v>8</v>
      </c>
      <c r="I1950">
        <v>305</v>
      </c>
      <c r="J1950" t="s">
        <v>2535</v>
      </c>
      <c r="K1950" t="s">
        <v>455</v>
      </c>
      <c r="L1950" s="103">
        <v>138968</v>
      </c>
      <c r="M1950">
        <v>0</v>
      </c>
      <c r="N1950" t="s">
        <v>2575</v>
      </c>
      <c r="O1950" t="s">
        <v>545</v>
      </c>
      <c r="P1950" t="s">
        <v>458</v>
      </c>
      <c r="R1950">
        <v>0</v>
      </c>
      <c r="S1950" t="s">
        <v>2068</v>
      </c>
      <c r="T1950" t="s">
        <v>458</v>
      </c>
      <c r="U1950" t="s">
        <v>460</v>
      </c>
      <c r="V1950" t="s">
        <v>458</v>
      </c>
    </row>
    <row r="1951" spans="1:22" x14ac:dyDescent="0.2">
      <c r="A1951" s="102">
        <v>43311</v>
      </c>
      <c r="B1951" t="s">
        <v>2534</v>
      </c>
      <c r="C1951" t="s">
        <v>2534</v>
      </c>
      <c r="E1951" t="s">
        <v>2065</v>
      </c>
      <c r="F1951">
        <v>3008</v>
      </c>
      <c r="G1951" t="s">
        <v>550</v>
      </c>
      <c r="H1951">
        <v>8</v>
      </c>
      <c r="I1951">
        <v>305</v>
      </c>
      <c r="J1951" t="s">
        <v>2535</v>
      </c>
      <c r="K1951" t="s">
        <v>455</v>
      </c>
      <c r="L1951" s="103">
        <v>150042</v>
      </c>
      <c r="M1951">
        <v>0</v>
      </c>
      <c r="N1951" t="s">
        <v>2576</v>
      </c>
      <c r="O1951" t="s">
        <v>545</v>
      </c>
      <c r="P1951" t="s">
        <v>458</v>
      </c>
      <c r="R1951">
        <v>0</v>
      </c>
      <c r="S1951" t="s">
        <v>2068</v>
      </c>
      <c r="T1951" t="s">
        <v>458</v>
      </c>
      <c r="U1951" t="s">
        <v>460</v>
      </c>
      <c r="V1951" t="s">
        <v>458</v>
      </c>
    </row>
    <row r="1952" spans="1:22" x14ac:dyDescent="0.2">
      <c r="A1952" s="102">
        <v>43318</v>
      </c>
      <c r="B1952" t="s">
        <v>2534</v>
      </c>
      <c r="C1952" t="s">
        <v>2534</v>
      </c>
      <c r="E1952" t="s">
        <v>2065</v>
      </c>
      <c r="F1952">
        <v>3008</v>
      </c>
      <c r="G1952" t="s">
        <v>550</v>
      </c>
      <c r="H1952">
        <v>16</v>
      </c>
      <c r="I1952">
        <v>305</v>
      </c>
      <c r="J1952" t="s">
        <v>2535</v>
      </c>
      <c r="K1952" t="s">
        <v>455</v>
      </c>
      <c r="L1952" s="103">
        <v>150042</v>
      </c>
      <c r="M1952">
        <v>0</v>
      </c>
      <c r="N1952" t="s">
        <v>2577</v>
      </c>
      <c r="O1952" t="s">
        <v>545</v>
      </c>
      <c r="P1952" t="s">
        <v>458</v>
      </c>
      <c r="R1952">
        <v>0</v>
      </c>
      <c r="S1952" t="s">
        <v>2068</v>
      </c>
      <c r="T1952" t="s">
        <v>458</v>
      </c>
      <c r="U1952" t="s">
        <v>460</v>
      </c>
      <c r="V1952" t="s">
        <v>458</v>
      </c>
    </row>
    <row r="1953" spans="1:22" x14ac:dyDescent="0.2">
      <c r="A1953" s="102">
        <v>43325</v>
      </c>
      <c r="B1953" t="s">
        <v>2534</v>
      </c>
      <c r="C1953" t="s">
        <v>2534</v>
      </c>
      <c r="E1953" t="s">
        <v>2065</v>
      </c>
      <c r="F1953">
        <v>3001</v>
      </c>
      <c r="G1953" t="s">
        <v>462</v>
      </c>
      <c r="H1953">
        <v>8</v>
      </c>
      <c r="I1953">
        <v>305</v>
      </c>
      <c r="J1953" t="s">
        <v>2535</v>
      </c>
      <c r="K1953" t="s">
        <v>455</v>
      </c>
      <c r="L1953" s="103">
        <v>308303</v>
      </c>
      <c r="M1953">
        <v>0</v>
      </c>
      <c r="N1953" t="s">
        <v>2578</v>
      </c>
      <c r="O1953" t="s">
        <v>545</v>
      </c>
      <c r="P1953" t="s">
        <v>458</v>
      </c>
      <c r="R1953">
        <v>0</v>
      </c>
      <c r="S1953" t="s">
        <v>2068</v>
      </c>
      <c r="T1953" t="s">
        <v>458</v>
      </c>
      <c r="U1953" t="s">
        <v>460</v>
      </c>
      <c r="V1953" t="s">
        <v>458</v>
      </c>
    </row>
    <row r="1954" spans="1:22" x14ac:dyDescent="0.2">
      <c r="A1954" s="102">
        <v>43332</v>
      </c>
      <c r="B1954" t="s">
        <v>2534</v>
      </c>
      <c r="C1954" t="s">
        <v>2534</v>
      </c>
      <c r="E1954" t="s">
        <v>2065</v>
      </c>
      <c r="F1954">
        <v>3006</v>
      </c>
      <c r="G1954" t="s">
        <v>736</v>
      </c>
      <c r="H1954">
        <v>4</v>
      </c>
      <c r="I1954">
        <v>305</v>
      </c>
      <c r="J1954" t="s">
        <v>2535</v>
      </c>
      <c r="K1954" t="s">
        <v>455</v>
      </c>
      <c r="L1954" s="103">
        <v>143812</v>
      </c>
      <c r="M1954">
        <v>0</v>
      </c>
      <c r="N1954" t="s">
        <v>2579</v>
      </c>
      <c r="O1954" t="s">
        <v>545</v>
      </c>
      <c r="P1954" t="s">
        <v>458</v>
      </c>
      <c r="R1954">
        <v>0</v>
      </c>
      <c r="S1954" t="s">
        <v>2068</v>
      </c>
      <c r="T1954" t="s">
        <v>458</v>
      </c>
      <c r="U1954" t="s">
        <v>460</v>
      </c>
      <c r="V1954" t="s">
        <v>458</v>
      </c>
    </row>
    <row r="1955" spans="1:22" x14ac:dyDescent="0.2">
      <c r="A1955" s="102">
        <v>43353</v>
      </c>
      <c r="B1955" t="s">
        <v>2534</v>
      </c>
      <c r="C1955" t="s">
        <v>2534</v>
      </c>
      <c r="E1955" t="s">
        <v>2065</v>
      </c>
      <c r="F1955">
        <v>3001</v>
      </c>
      <c r="G1955" t="s">
        <v>462</v>
      </c>
      <c r="H1955">
        <v>8</v>
      </c>
      <c r="I1955">
        <v>305</v>
      </c>
      <c r="J1955" t="s">
        <v>2535</v>
      </c>
      <c r="K1955" t="s">
        <v>455</v>
      </c>
      <c r="L1955" s="103">
        <v>308303</v>
      </c>
      <c r="M1955">
        <v>0</v>
      </c>
      <c r="N1955" t="s">
        <v>2580</v>
      </c>
      <c r="O1955" t="s">
        <v>545</v>
      </c>
      <c r="P1955" t="s">
        <v>458</v>
      </c>
      <c r="R1955">
        <v>0</v>
      </c>
      <c r="S1955" t="s">
        <v>2068</v>
      </c>
      <c r="T1955" t="s">
        <v>458</v>
      </c>
      <c r="U1955" t="s">
        <v>460</v>
      </c>
      <c r="V1955" t="s">
        <v>458</v>
      </c>
    </row>
    <row r="1956" spans="1:22" x14ac:dyDescent="0.2">
      <c r="A1956" s="102">
        <v>43353</v>
      </c>
      <c r="B1956" t="s">
        <v>2534</v>
      </c>
      <c r="C1956" t="s">
        <v>2534</v>
      </c>
      <c r="E1956" t="s">
        <v>2065</v>
      </c>
      <c r="F1956">
        <v>3011</v>
      </c>
      <c r="G1956" t="s">
        <v>487</v>
      </c>
      <c r="H1956">
        <v>8</v>
      </c>
      <c r="I1956">
        <v>305</v>
      </c>
      <c r="J1956" t="s">
        <v>2535</v>
      </c>
      <c r="K1956" t="s">
        <v>455</v>
      </c>
      <c r="L1956" s="103">
        <v>115059</v>
      </c>
      <c r="M1956">
        <v>0</v>
      </c>
      <c r="N1956" t="s">
        <v>2581</v>
      </c>
      <c r="O1956" t="s">
        <v>545</v>
      </c>
      <c r="P1956" t="s">
        <v>458</v>
      </c>
      <c r="R1956">
        <v>0</v>
      </c>
      <c r="S1956" t="s">
        <v>2068</v>
      </c>
      <c r="T1956" t="s">
        <v>458</v>
      </c>
      <c r="U1956" t="s">
        <v>460</v>
      </c>
      <c r="V1956" t="s">
        <v>458</v>
      </c>
    </row>
    <row r="1957" spans="1:22" x14ac:dyDescent="0.2">
      <c r="A1957" s="102">
        <v>43353</v>
      </c>
      <c r="B1957" t="s">
        <v>2534</v>
      </c>
      <c r="C1957" t="s">
        <v>2534</v>
      </c>
      <c r="E1957" t="s">
        <v>2065</v>
      </c>
      <c r="F1957">
        <v>3009</v>
      </c>
      <c r="G1957" t="s">
        <v>481</v>
      </c>
      <c r="H1957">
        <v>16</v>
      </c>
      <c r="I1957">
        <v>305</v>
      </c>
      <c r="J1957" t="s">
        <v>2535</v>
      </c>
      <c r="K1957" t="s">
        <v>455</v>
      </c>
      <c r="L1957" s="103">
        <v>120926</v>
      </c>
      <c r="M1957">
        <v>0</v>
      </c>
      <c r="N1957" t="s">
        <v>2582</v>
      </c>
      <c r="O1957" t="s">
        <v>545</v>
      </c>
      <c r="P1957" t="s">
        <v>458</v>
      </c>
      <c r="R1957">
        <v>0</v>
      </c>
      <c r="S1957" t="s">
        <v>2068</v>
      </c>
      <c r="T1957" t="s">
        <v>458</v>
      </c>
      <c r="U1957" t="s">
        <v>460</v>
      </c>
      <c r="V1957" t="s">
        <v>458</v>
      </c>
    </row>
    <row r="1958" spans="1:22" x14ac:dyDescent="0.2">
      <c r="A1958" s="102">
        <v>43360</v>
      </c>
      <c r="B1958" t="s">
        <v>2534</v>
      </c>
      <c r="C1958" t="s">
        <v>2534</v>
      </c>
      <c r="E1958" t="s">
        <v>2065</v>
      </c>
      <c r="F1958">
        <v>3002</v>
      </c>
      <c r="G1958" t="s">
        <v>731</v>
      </c>
      <c r="H1958">
        <v>8</v>
      </c>
      <c r="I1958">
        <v>305</v>
      </c>
      <c r="J1958" t="s">
        <v>2535</v>
      </c>
      <c r="K1958" t="s">
        <v>455</v>
      </c>
      <c r="L1958" s="103">
        <v>169207</v>
      </c>
      <c r="M1958">
        <v>0</v>
      </c>
      <c r="N1958" t="s">
        <v>2583</v>
      </c>
      <c r="O1958" t="s">
        <v>545</v>
      </c>
      <c r="P1958" t="s">
        <v>458</v>
      </c>
      <c r="R1958">
        <v>0</v>
      </c>
      <c r="S1958" t="s">
        <v>2068</v>
      </c>
      <c r="T1958" t="s">
        <v>458</v>
      </c>
      <c r="U1958" t="s">
        <v>460</v>
      </c>
      <c r="V1958" t="s">
        <v>458</v>
      </c>
    </row>
    <row r="1959" spans="1:22" x14ac:dyDescent="0.2">
      <c r="A1959" s="102">
        <v>43360</v>
      </c>
      <c r="B1959" t="s">
        <v>2534</v>
      </c>
      <c r="C1959" t="s">
        <v>2534</v>
      </c>
      <c r="E1959" t="s">
        <v>2065</v>
      </c>
      <c r="F1959">
        <v>3006</v>
      </c>
      <c r="G1959" t="s">
        <v>736</v>
      </c>
      <c r="H1959">
        <v>16</v>
      </c>
      <c r="I1959">
        <v>305</v>
      </c>
      <c r="J1959" t="s">
        <v>2535</v>
      </c>
      <c r="K1959" t="s">
        <v>455</v>
      </c>
      <c r="L1959" s="103">
        <v>143812</v>
      </c>
      <c r="M1959">
        <v>0</v>
      </c>
      <c r="N1959" t="s">
        <v>2584</v>
      </c>
      <c r="O1959" t="s">
        <v>545</v>
      </c>
      <c r="P1959" t="s">
        <v>458</v>
      </c>
      <c r="R1959">
        <v>0</v>
      </c>
      <c r="S1959" t="s">
        <v>2068</v>
      </c>
      <c r="T1959" t="s">
        <v>458</v>
      </c>
      <c r="U1959" t="s">
        <v>460</v>
      </c>
      <c r="V1959" t="s">
        <v>458</v>
      </c>
    </row>
    <row r="1960" spans="1:22" x14ac:dyDescent="0.2">
      <c r="A1960" s="102">
        <v>43374</v>
      </c>
      <c r="B1960" t="s">
        <v>2534</v>
      </c>
      <c r="C1960" t="s">
        <v>2534</v>
      </c>
      <c r="E1960" t="s">
        <v>2065</v>
      </c>
      <c r="F1960">
        <v>3003</v>
      </c>
      <c r="G1960" t="s">
        <v>474</v>
      </c>
      <c r="H1960">
        <v>8</v>
      </c>
      <c r="I1960">
        <v>305</v>
      </c>
      <c r="J1960" t="s">
        <v>2535</v>
      </c>
      <c r="K1960" t="s">
        <v>455</v>
      </c>
      <c r="L1960" s="103">
        <v>177755</v>
      </c>
      <c r="M1960">
        <v>0</v>
      </c>
      <c r="N1960" t="s">
        <v>2585</v>
      </c>
      <c r="O1960" t="s">
        <v>545</v>
      </c>
      <c r="P1960" t="s">
        <v>458</v>
      </c>
      <c r="R1960">
        <v>0</v>
      </c>
      <c r="S1960" t="s">
        <v>2068</v>
      </c>
      <c r="T1960" t="s">
        <v>458</v>
      </c>
      <c r="U1960" t="s">
        <v>460</v>
      </c>
      <c r="V1960" t="s">
        <v>458</v>
      </c>
    </row>
    <row r="1961" spans="1:22" x14ac:dyDescent="0.2">
      <c r="A1961" s="102">
        <v>43381</v>
      </c>
      <c r="B1961" t="s">
        <v>2534</v>
      </c>
      <c r="C1961" t="s">
        <v>2534</v>
      </c>
      <c r="E1961" t="s">
        <v>2065</v>
      </c>
      <c r="F1961">
        <v>3007</v>
      </c>
      <c r="G1961" t="s">
        <v>605</v>
      </c>
      <c r="H1961">
        <v>4</v>
      </c>
      <c r="I1961">
        <v>305</v>
      </c>
      <c r="J1961" t="s">
        <v>2535</v>
      </c>
      <c r="K1961" t="s">
        <v>455</v>
      </c>
      <c r="L1961" s="103">
        <v>138968</v>
      </c>
      <c r="M1961">
        <v>0</v>
      </c>
      <c r="N1961" t="s">
        <v>2586</v>
      </c>
      <c r="O1961" t="s">
        <v>545</v>
      </c>
      <c r="P1961" t="s">
        <v>458</v>
      </c>
      <c r="R1961">
        <v>0</v>
      </c>
      <c r="S1961" t="s">
        <v>2068</v>
      </c>
      <c r="T1961" t="s">
        <v>458</v>
      </c>
      <c r="U1961" t="s">
        <v>460</v>
      </c>
      <c r="V1961" t="s">
        <v>458</v>
      </c>
    </row>
    <row r="1962" spans="1:22" x14ac:dyDescent="0.2">
      <c r="A1962" s="102">
        <v>43381</v>
      </c>
      <c r="B1962" t="s">
        <v>2534</v>
      </c>
      <c r="C1962" t="s">
        <v>2534</v>
      </c>
      <c r="E1962" t="s">
        <v>2065</v>
      </c>
      <c r="F1962">
        <v>3001</v>
      </c>
      <c r="G1962" t="s">
        <v>462</v>
      </c>
      <c r="H1962">
        <v>8</v>
      </c>
      <c r="I1962">
        <v>305</v>
      </c>
      <c r="J1962" t="s">
        <v>2535</v>
      </c>
      <c r="K1962" t="s">
        <v>455</v>
      </c>
      <c r="L1962" s="103">
        <v>308303</v>
      </c>
      <c r="M1962">
        <v>0</v>
      </c>
      <c r="N1962" t="s">
        <v>2587</v>
      </c>
      <c r="O1962" t="s">
        <v>545</v>
      </c>
      <c r="P1962" t="s">
        <v>458</v>
      </c>
      <c r="R1962">
        <v>0</v>
      </c>
      <c r="S1962" t="s">
        <v>2068</v>
      </c>
      <c r="T1962" t="s">
        <v>458</v>
      </c>
      <c r="U1962" t="s">
        <v>460</v>
      </c>
      <c r="V1962" t="s">
        <v>458</v>
      </c>
    </row>
    <row r="1963" spans="1:22" x14ac:dyDescent="0.2">
      <c r="A1963" s="102">
        <v>43406</v>
      </c>
      <c r="B1963" t="s">
        <v>2534</v>
      </c>
      <c r="C1963" t="s">
        <v>2534</v>
      </c>
      <c r="E1963" t="s">
        <v>2065</v>
      </c>
      <c r="F1963">
        <v>3012</v>
      </c>
      <c r="G1963" t="s">
        <v>603</v>
      </c>
      <c r="H1963">
        <v>4</v>
      </c>
      <c r="I1963">
        <v>305</v>
      </c>
      <c r="J1963" t="s">
        <v>2535</v>
      </c>
      <c r="K1963" t="s">
        <v>455</v>
      </c>
      <c r="L1963" s="103">
        <v>194216</v>
      </c>
      <c r="M1963">
        <v>0</v>
      </c>
      <c r="N1963" t="s">
        <v>2588</v>
      </c>
      <c r="O1963" t="s">
        <v>1392</v>
      </c>
      <c r="P1963" t="s">
        <v>458</v>
      </c>
      <c r="R1963">
        <v>0</v>
      </c>
      <c r="S1963" t="s">
        <v>2068</v>
      </c>
      <c r="T1963" t="s">
        <v>458</v>
      </c>
      <c r="U1963" t="s">
        <v>460</v>
      </c>
      <c r="V1963" t="s">
        <v>458</v>
      </c>
    </row>
    <row r="1964" spans="1:22" x14ac:dyDescent="0.2">
      <c r="A1964" s="102">
        <v>43412</v>
      </c>
      <c r="B1964" t="s">
        <v>2534</v>
      </c>
      <c r="C1964" t="s">
        <v>2534</v>
      </c>
      <c r="E1964" t="s">
        <v>2065</v>
      </c>
      <c r="F1964">
        <v>3002</v>
      </c>
      <c r="G1964" t="s">
        <v>731</v>
      </c>
      <c r="H1964">
        <v>8</v>
      </c>
      <c r="I1964">
        <v>305</v>
      </c>
      <c r="J1964" t="s">
        <v>2535</v>
      </c>
      <c r="K1964" t="s">
        <v>455</v>
      </c>
      <c r="L1964" s="103">
        <v>264621</v>
      </c>
      <c r="M1964">
        <v>0</v>
      </c>
      <c r="N1964" t="s">
        <v>2589</v>
      </c>
      <c r="O1964" t="s">
        <v>1333</v>
      </c>
      <c r="P1964" t="s">
        <v>458</v>
      </c>
      <c r="R1964">
        <v>0</v>
      </c>
      <c r="S1964" t="s">
        <v>2068</v>
      </c>
      <c r="T1964" t="s">
        <v>458</v>
      </c>
      <c r="U1964" t="s">
        <v>460</v>
      </c>
      <c r="V1964" t="s">
        <v>458</v>
      </c>
    </row>
    <row r="1965" spans="1:22" x14ac:dyDescent="0.2">
      <c r="A1965" s="102">
        <v>43413</v>
      </c>
      <c r="B1965" t="s">
        <v>2534</v>
      </c>
      <c r="C1965" t="s">
        <v>2534</v>
      </c>
      <c r="E1965" t="s">
        <v>2065</v>
      </c>
      <c r="F1965">
        <v>3006</v>
      </c>
      <c r="G1965" t="s">
        <v>736</v>
      </c>
      <c r="H1965">
        <v>8</v>
      </c>
      <c r="I1965">
        <v>305</v>
      </c>
      <c r="J1965" t="s">
        <v>2535</v>
      </c>
      <c r="K1965" t="s">
        <v>455</v>
      </c>
      <c r="L1965" s="103">
        <v>231632</v>
      </c>
      <c r="M1965">
        <v>0</v>
      </c>
      <c r="N1965" t="s">
        <v>2590</v>
      </c>
      <c r="O1965" t="s">
        <v>1116</v>
      </c>
      <c r="P1965" t="s">
        <v>458</v>
      </c>
      <c r="R1965">
        <v>0</v>
      </c>
      <c r="S1965" t="s">
        <v>2068</v>
      </c>
      <c r="T1965" t="s">
        <v>458</v>
      </c>
      <c r="U1965" t="s">
        <v>460</v>
      </c>
      <c r="V1965" t="s">
        <v>458</v>
      </c>
    </row>
    <row r="1966" spans="1:22" x14ac:dyDescent="0.2">
      <c r="A1966" s="102">
        <v>43413</v>
      </c>
      <c r="B1966" t="s">
        <v>2534</v>
      </c>
      <c r="C1966" t="s">
        <v>2534</v>
      </c>
      <c r="E1966" t="s">
        <v>2065</v>
      </c>
      <c r="F1966">
        <v>3001</v>
      </c>
      <c r="G1966" t="s">
        <v>462</v>
      </c>
      <c r="H1966">
        <v>8</v>
      </c>
      <c r="I1966">
        <v>305</v>
      </c>
      <c r="J1966" t="s">
        <v>2535</v>
      </c>
      <c r="K1966" t="s">
        <v>290</v>
      </c>
      <c r="L1966" s="103">
        <v>397692</v>
      </c>
      <c r="M1966">
        <v>0</v>
      </c>
      <c r="N1966" t="s">
        <v>2591</v>
      </c>
      <c r="O1966" t="s">
        <v>464</v>
      </c>
      <c r="P1966" t="s">
        <v>458</v>
      </c>
      <c r="R1966">
        <v>0</v>
      </c>
      <c r="S1966" t="s">
        <v>2068</v>
      </c>
      <c r="T1966" t="s">
        <v>458</v>
      </c>
      <c r="U1966" t="s">
        <v>460</v>
      </c>
      <c r="V1966" t="s">
        <v>458</v>
      </c>
    </row>
    <row r="1967" spans="1:22" x14ac:dyDescent="0.2">
      <c r="A1967" s="102">
        <v>43416</v>
      </c>
      <c r="B1967" t="s">
        <v>2534</v>
      </c>
      <c r="C1967" t="s">
        <v>2534</v>
      </c>
      <c r="E1967" t="s">
        <v>2065</v>
      </c>
      <c r="F1967">
        <v>3006</v>
      </c>
      <c r="G1967" t="s">
        <v>736</v>
      </c>
      <c r="H1967">
        <v>8</v>
      </c>
      <c r="I1967">
        <v>305</v>
      </c>
      <c r="J1967" t="s">
        <v>2535</v>
      </c>
      <c r="K1967" t="s">
        <v>455</v>
      </c>
      <c r="L1967" s="103">
        <v>231632</v>
      </c>
      <c r="M1967">
        <v>0</v>
      </c>
      <c r="N1967" t="s">
        <v>2592</v>
      </c>
      <c r="O1967" t="s">
        <v>1116</v>
      </c>
      <c r="P1967" t="s">
        <v>458</v>
      </c>
      <c r="R1967">
        <v>0</v>
      </c>
      <c r="S1967" t="s">
        <v>2068</v>
      </c>
      <c r="T1967" t="s">
        <v>458</v>
      </c>
      <c r="U1967" t="s">
        <v>460</v>
      </c>
      <c r="V1967" t="s">
        <v>458</v>
      </c>
    </row>
    <row r="1968" spans="1:22" x14ac:dyDescent="0.2">
      <c r="A1968" s="102">
        <v>43423</v>
      </c>
      <c r="B1968" t="s">
        <v>2534</v>
      </c>
      <c r="C1968" t="s">
        <v>2534</v>
      </c>
      <c r="E1968" t="s">
        <v>2065</v>
      </c>
      <c r="F1968">
        <v>3013</v>
      </c>
      <c r="G1968" t="s">
        <v>676</v>
      </c>
      <c r="H1968">
        <v>8</v>
      </c>
      <c r="I1968">
        <v>305</v>
      </c>
      <c r="J1968" t="s">
        <v>2535</v>
      </c>
      <c r="K1968" t="s">
        <v>455</v>
      </c>
      <c r="L1968" s="103">
        <v>184580</v>
      </c>
      <c r="M1968">
        <v>0</v>
      </c>
      <c r="N1968" t="s">
        <v>2593</v>
      </c>
      <c r="O1968" t="s">
        <v>1349</v>
      </c>
      <c r="P1968" t="s">
        <v>458</v>
      </c>
      <c r="R1968">
        <v>0</v>
      </c>
      <c r="S1968" t="s">
        <v>2068</v>
      </c>
      <c r="T1968" t="s">
        <v>458</v>
      </c>
      <c r="U1968" t="s">
        <v>460</v>
      </c>
      <c r="V1968" t="s">
        <v>458</v>
      </c>
    </row>
    <row r="1969" spans="1:22" x14ac:dyDescent="0.2">
      <c r="A1969" s="102">
        <v>43425</v>
      </c>
      <c r="B1969" t="s">
        <v>2534</v>
      </c>
      <c r="C1969" t="s">
        <v>2534</v>
      </c>
      <c r="E1969" t="s">
        <v>2065</v>
      </c>
      <c r="F1969">
        <v>3013</v>
      </c>
      <c r="G1969" t="s">
        <v>676</v>
      </c>
      <c r="H1969">
        <v>8</v>
      </c>
      <c r="I1969">
        <v>305</v>
      </c>
      <c r="J1969" t="s">
        <v>2535</v>
      </c>
      <c r="K1969" t="s">
        <v>455</v>
      </c>
      <c r="L1969" s="103">
        <v>184580</v>
      </c>
      <c r="M1969">
        <v>0</v>
      </c>
      <c r="N1969" t="s">
        <v>2594</v>
      </c>
      <c r="O1969" t="s">
        <v>1349</v>
      </c>
      <c r="P1969" t="s">
        <v>458</v>
      </c>
      <c r="R1969">
        <v>0</v>
      </c>
      <c r="S1969" t="s">
        <v>2068</v>
      </c>
      <c r="T1969" t="s">
        <v>458</v>
      </c>
      <c r="U1969" t="s">
        <v>460</v>
      </c>
      <c r="V1969" t="s">
        <v>458</v>
      </c>
    </row>
    <row r="1970" spans="1:22" x14ac:dyDescent="0.2">
      <c r="A1970" s="102">
        <v>43425</v>
      </c>
      <c r="B1970" t="s">
        <v>2534</v>
      </c>
      <c r="C1970" t="s">
        <v>2534</v>
      </c>
      <c r="E1970" t="s">
        <v>2065</v>
      </c>
      <c r="F1970">
        <v>3002</v>
      </c>
      <c r="G1970" t="s">
        <v>731</v>
      </c>
      <c r="H1970">
        <v>4</v>
      </c>
      <c r="I1970">
        <v>305</v>
      </c>
      <c r="J1970" t="s">
        <v>2535</v>
      </c>
      <c r="K1970" t="s">
        <v>455</v>
      </c>
      <c r="L1970" s="103">
        <v>264621</v>
      </c>
      <c r="M1970">
        <v>0</v>
      </c>
      <c r="N1970" t="s">
        <v>2595</v>
      </c>
      <c r="O1970" t="s">
        <v>1346</v>
      </c>
      <c r="P1970" t="s">
        <v>458</v>
      </c>
      <c r="R1970">
        <v>0</v>
      </c>
      <c r="S1970" t="s">
        <v>2068</v>
      </c>
      <c r="T1970" t="s">
        <v>458</v>
      </c>
      <c r="U1970" t="s">
        <v>460</v>
      </c>
      <c r="V1970" t="s">
        <v>458</v>
      </c>
    </row>
    <row r="1971" spans="1:22" x14ac:dyDescent="0.2">
      <c r="A1971" s="102">
        <v>43426</v>
      </c>
      <c r="B1971" t="s">
        <v>2534</v>
      </c>
      <c r="C1971" t="s">
        <v>2534</v>
      </c>
      <c r="E1971" t="s">
        <v>2065</v>
      </c>
      <c r="F1971">
        <v>3013</v>
      </c>
      <c r="G1971" t="s">
        <v>676</v>
      </c>
      <c r="H1971">
        <v>8</v>
      </c>
      <c r="I1971">
        <v>305</v>
      </c>
      <c r="J1971" t="s">
        <v>2535</v>
      </c>
      <c r="K1971" t="s">
        <v>455</v>
      </c>
      <c r="L1971" s="103">
        <v>184580</v>
      </c>
      <c r="M1971">
        <v>0</v>
      </c>
      <c r="N1971" t="s">
        <v>2596</v>
      </c>
      <c r="O1971" t="s">
        <v>1349</v>
      </c>
      <c r="P1971" t="s">
        <v>458</v>
      </c>
      <c r="R1971">
        <v>0</v>
      </c>
      <c r="S1971" t="s">
        <v>2068</v>
      </c>
      <c r="T1971" t="s">
        <v>458</v>
      </c>
      <c r="U1971" t="s">
        <v>460</v>
      </c>
      <c r="V1971" t="s">
        <v>458</v>
      </c>
    </row>
    <row r="1972" spans="1:22" x14ac:dyDescent="0.2">
      <c r="A1972" s="102">
        <v>43426</v>
      </c>
      <c r="B1972" t="s">
        <v>2534</v>
      </c>
      <c r="C1972" t="s">
        <v>2534</v>
      </c>
      <c r="E1972" t="s">
        <v>2065</v>
      </c>
      <c r="F1972">
        <v>3002</v>
      </c>
      <c r="G1972" t="s">
        <v>731</v>
      </c>
      <c r="H1972">
        <v>8</v>
      </c>
      <c r="I1972">
        <v>305</v>
      </c>
      <c r="J1972" t="s">
        <v>2535</v>
      </c>
      <c r="K1972" t="s">
        <v>455</v>
      </c>
      <c r="L1972" s="103">
        <v>264621</v>
      </c>
      <c r="M1972">
        <v>0</v>
      </c>
      <c r="N1972" t="s">
        <v>2597</v>
      </c>
      <c r="O1972" t="s">
        <v>1346</v>
      </c>
      <c r="P1972" t="s">
        <v>458</v>
      </c>
      <c r="R1972">
        <v>0</v>
      </c>
      <c r="S1972" t="s">
        <v>2068</v>
      </c>
      <c r="T1972" t="s">
        <v>458</v>
      </c>
      <c r="U1972" t="s">
        <v>460</v>
      </c>
      <c r="V1972" t="s">
        <v>458</v>
      </c>
    </row>
    <row r="1973" spans="1:22" x14ac:dyDescent="0.2">
      <c r="A1973" s="102">
        <v>43427</v>
      </c>
      <c r="B1973" t="s">
        <v>2534</v>
      </c>
      <c r="C1973" t="s">
        <v>2534</v>
      </c>
      <c r="E1973" t="s">
        <v>2065</v>
      </c>
      <c r="F1973">
        <v>3013</v>
      </c>
      <c r="G1973" t="s">
        <v>676</v>
      </c>
      <c r="H1973">
        <v>8</v>
      </c>
      <c r="I1973">
        <v>305</v>
      </c>
      <c r="J1973" t="s">
        <v>2535</v>
      </c>
      <c r="K1973" t="s">
        <v>455</v>
      </c>
      <c r="L1973" s="103">
        <v>184580</v>
      </c>
      <c r="M1973">
        <v>0</v>
      </c>
      <c r="N1973" t="s">
        <v>2598</v>
      </c>
      <c r="O1973" t="s">
        <v>1349</v>
      </c>
      <c r="P1973" t="s">
        <v>458</v>
      </c>
      <c r="R1973">
        <v>0</v>
      </c>
      <c r="S1973" t="s">
        <v>2068</v>
      </c>
      <c r="T1973" t="s">
        <v>458</v>
      </c>
      <c r="U1973" t="s">
        <v>460</v>
      </c>
      <c r="V1973" t="s">
        <v>458</v>
      </c>
    </row>
    <row r="1974" spans="1:22" x14ac:dyDescent="0.2">
      <c r="A1974" s="102">
        <v>43427</v>
      </c>
      <c r="B1974" t="s">
        <v>2534</v>
      </c>
      <c r="C1974" t="s">
        <v>2534</v>
      </c>
      <c r="E1974" t="s">
        <v>2065</v>
      </c>
      <c r="F1974">
        <v>3002</v>
      </c>
      <c r="G1974" t="s">
        <v>731</v>
      </c>
      <c r="H1974">
        <v>8</v>
      </c>
      <c r="I1974">
        <v>305</v>
      </c>
      <c r="J1974" t="s">
        <v>2535</v>
      </c>
      <c r="K1974" t="s">
        <v>455</v>
      </c>
      <c r="L1974" s="103">
        <v>264621</v>
      </c>
      <c r="M1974">
        <v>0</v>
      </c>
      <c r="N1974" t="s">
        <v>2599</v>
      </c>
      <c r="O1974" t="s">
        <v>1346</v>
      </c>
      <c r="P1974" t="s">
        <v>458</v>
      </c>
      <c r="R1974">
        <v>0</v>
      </c>
      <c r="S1974" t="s">
        <v>2068</v>
      </c>
      <c r="T1974" t="s">
        <v>458</v>
      </c>
      <c r="U1974" t="s">
        <v>460</v>
      </c>
      <c r="V1974" t="s">
        <v>458</v>
      </c>
    </row>
    <row r="1975" spans="1:22" x14ac:dyDescent="0.2">
      <c r="A1975" s="102">
        <v>43430</v>
      </c>
      <c r="B1975" t="s">
        <v>2534</v>
      </c>
      <c r="C1975" t="s">
        <v>2534</v>
      </c>
      <c r="E1975" t="s">
        <v>2065</v>
      </c>
      <c r="F1975">
        <v>3011</v>
      </c>
      <c r="G1975" t="s">
        <v>487</v>
      </c>
      <c r="H1975">
        <v>8</v>
      </c>
      <c r="I1975">
        <v>305</v>
      </c>
      <c r="J1975" t="s">
        <v>2535</v>
      </c>
      <c r="K1975" t="s">
        <v>455</v>
      </c>
      <c r="L1975" s="103">
        <v>198741</v>
      </c>
      <c r="M1975">
        <v>0</v>
      </c>
      <c r="N1975" t="s">
        <v>2600</v>
      </c>
      <c r="O1975" t="s">
        <v>489</v>
      </c>
      <c r="P1975" t="s">
        <v>458</v>
      </c>
      <c r="R1975">
        <v>0</v>
      </c>
      <c r="S1975" t="s">
        <v>2068</v>
      </c>
      <c r="T1975" t="s">
        <v>458</v>
      </c>
      <c r="U1975" t="s">
        <v>460</v>
      </c>
      <c r="V1975" t="s">
        <v>458</v>
      </c>
    </row>
    <row r="1976" spans="1:22" x14ac:dyDescent="0.2">
      <c r="A1976" s="102">
        <v>43430</v>
      </c>
      <c r="B1976" t="s">
        <v>2534</v>
      </c>
      <c r="C1976" t="s">
        <v>2534</v>
      </c>
      <c r="E1976" t="s">
        <v>2065</v>
      </c>
      <c r="F1976">
        <v>3013</v>
      </c>
      <c r="G1976" t="s">
        <v>676</v>
      </c>
      <c r="H1976">
        <v>8</v>
      </c>
      <c r="I1976">
        <v>305</v>
      </c>
      <c r="J1976" t="s">
        <v>2535</v>
      </c>
      <c r="K1976" t="s">
        <v>455</v>
      </c>
      <c r="L1976" s="103">
        <v>184580</v>
      </c>
      <c r="M1976">
        <v>0</v>
      </c>
      <c r="N1976" t="s">
        <v>2601</v>
      </c>
      <c r="O1976" t="s">
        <v>1349</v>
      </c>
      <c r="P1976" t="s">
        <v>458</v>
      </c>
      <c r="R1976">
        <v>0</v>
      </c>
      <c r="S1976" t="s">
        <v>2068</v>
      </c>
      <c r="T1976" t="s">
        <v>458</v>
      </c>
      <c r="U1976" t="s">
        <v>460</v>
      </c>
      <c r="V1976" t="s">
        <v>458</v>
      </c>
    </row>
    <row r="1977" spans="1:22" x14ac:dyDescent="0.2">
      <c r="A1977" s="102">
        <v>43430</v>
      </c>
      <c r="B1977" t="s">
        <v>2534</v>
      </c>
      <c r="C1977" t="s">
        <v>2534</v>
      </c>
      <c r="E1977" t="s">
        <v>2065</v>
      </c>
      <c r="F1977">
        <v>3002</v>
      </c>
      <c r="G1977" t="s">
        <v>731</v>
      </c>
      <c r="H1977">
        <v>8</v>
      </c>
      <c r="I1977">
        <v>305</v>
      </c>
      <c r="J1977" t="s">
        <v>2535</v>
      </c>
      <c r="K1977" t="s">
        <v>455</v>
      </c>
      <c r="L1977" s="103">
        <v>264621</v>
      </c>
      <c r="M1977">
        <v>0</v>
      </c>
      <c r="N1977" t="s">
        <v>2602</v>
      </c>
      <c r="O1977" t="s">
        <v>1346</v>
      </c>
      <c r="P1977" t="s">
        <v>458</v>
      </c>
      <c r="R1977">
        <v>0</v>
      </c>
      <c r="S1977" t="s">
        <v>2068</v>
      </c>
      <c r="T1977" t="s">
        <v>458</v>
      </c>
      <c r="U1977" t="s">
        <v>460</v>
      </c>
      <c r="V1977" t="s">
        <v>458</v>
      </c>
    </row>
    <row r="1978" spans="1:22" x14ac:dyDescent="0.2">
      <c r="A1978" s="102">
        <v>43431</v>
      </c>
      <c r="B1978" t="s">
        <v>2534</v>
      </c>
      <c r="C1978" t="s">
        <v>2534</v>
      </c>
      <c r="E1978" t="s">
        <v>2065</v>
      </c>
      <c r="F1978">
        <v>3013</v>
      </c>
      <c r="G1978" t="s">
        <v>676</v>
      </c>
      <c r="H1978">
        <v>8</v>
      </c>
      <c r="I1978">
        <v>305</v>
      </c>
      <c r="J1978" t="s">
        <v>2535</v>
      </c>
      <c r="K1978" t="s">
        <v>455</v>
      </c>
      <c r="L1978" s="103">
        <v>184580</v>
      </c>
      <c r="M1978">
        <v>0</v>
      </c>
      <c r="N1978" t="s">
        <v>2603</v>
      </c>
      <c r="O1978" t="s">
        <v>1349</v>
      </c>
      <c r="P1978" t="s">
        <v>458</v>
      </c>
      <c r="R1978">
        <v>0</v>
      </c>
      <c r="S1978" t="s">
        <v>2068</v>
      </c>
      <c r="T1978" t="s">
        <v>458</v>
      </c>
      <c r="U1978" t="s">
        <v>460</v>
      </c>
      <c r="V1978" t="s">
        <v>458</v>
      </c>
    </row>
    <row r="1979" spans="1:22" x14ac:dyDescent="0.2">
      <c r="A1979" s="102">
        <v>43431</v>
      </c>
      <c r="B1979" t="s">
        <v>2534</v>
      </c>
      <c r="C1979" t="s">
        <v>2534</v>
      </c>
      <c r="E1979" t="s">
        <v>2065</v>
      </c>
      <c r="F1979">
        <v>3002</v>
      </c>
      <c r="G1979" t="s">
        <v>731</v>
      </c>
      <c r="H1979">
        <v>8</v>
      </c>
      <c r="I1979">
        <v>305</v>
      </c>
      <c r="J1979" t="s">
        <v>2535</v>
      </c>
      <c r="K1979" t="s">
        <v>455</v>
      </c>
      <c r="L1979" s="103">
        <v>264621</v>
      </c>
      <c r="M1979">
        <v>0</v>
      </c>
      <c r="N1979" t="s">
        <v>2604</v>
      </c>
      <c r="O1979" t="s">
        <v>1346</v>
      </c>
      <c r="P1979" t="s">
        <v>458</v>
      </c>
      <c r="R1979">
        <v>0</v>
      </c>
      <c r="S1979" t="s">
        <v>2068</v>
      </c>
      <c r="T1979" t="s">
        <v>458</v>
      </c>
      <c r="U1979" t="s">
        <v>460</v>
      </c>
      <c r="V1979" t="s">
        <v>458</v>
      </c>
    </row>
    <row r="1980" spans="1:22" x14ac:dyDescent="0.2">
      <c r="A1980" s="102">
        <v>43432</v>
      </c>
      <c r="B1980" t="s">
        <v>2534</v>
      </c>
      <c r="C1980" t="s">
        <v>2534</v>
      </c>
      <c r="E1980" t="s">
        <v>2065</v>
      </c>
      <c r="F1980">
        <v>3002</v>
      </c>
      <c r="G1980" t="s">
        <v>731</v>
      </c>
      <c r="H1980">
        <v>8</v>
      </c>
      <c r="I1980">
        <v>305</v>
      </c>
      <c r="J1980" t="s">
        <v>2535</v>
      </c>
      <c r="K1980" t="s">
        <v>455</v>
      </c>
      <c r="L1980" s="103">
        <v>264621</v>
      </c>
      <c r="M1980">
        <v>0</v>
      </c>
      <c r="N1980" t="s">
        <v>2605</v>
      </c>
      <c r="O1980" t="s">
        <v>1346</v>
      </c>
      <c r="P1980" t="s">
        <v>458</v>
      </c>
      <c r="R1980">
        <v>0</v>
      </c>
      <c r="S1980" t="s">
        <v>2068</v>
      </c>
      <c r="T1980" t="s">
        <v>458</v>
      </c>
      <c r="U1980" t="s">
        <v>460</v>
      </c>
      <c r="V1980" t="s">
        <v>458</v>
      </c>
    </row>
    <row r="1981" spans="1:22" x14ac:dyDescent="0.2">
      <c r="A1981" s="102">
        <v>43432</v>
      </c>
      <c r="B1981" t="s">
        <v>2534</v>
      </c>
      <c r="C1981" t="s">
        <v>2534</v>
      </c>
      <c r="E1981" t="s">
        <v>2065</v>
      </c>
      <c r="F1981">
        <v>3003</v>
      </c>
      <c r="G1981" t="s">
        <v>474</v>
      </c>
      <c r="H1981">
        <v>8</v>
      </c>
      <c r="I1981">
        <v>305</v>
      </c>
      <c r="J1981" t="s">
        <v>2535</v>
      </c>
      <c r="K1981" t="s">
        <v>455</v>
      </c>
      <c r="L1981" s="103">
        <v>279205</v>
      </c>
      <c r="M1981">
        <v>0</v>
      </c>
      <c r="N1981" t="s">
        <v>2606</v>
      </c>
      <c r="O1981" t="s">
        <v>476</v>
      </c>
      <c r="P1981" t="s">
        <v>458</v>
      </c>
      <c r="R1981">
        <v>0</v>
      </c>
      <c r="S1981" t="s">
        <v>2068</v>
      </c>
      <c r="T1981" t="s">
        <v>458</v>
      </c>
      <c r="U1981" t="s">
        <v>460</v>
      </c>
      <c r="V1981" t="s">
        <v>458</v>
      </c>
    </row>
    <row r="1982" spans="1:22" x14ac:dyDescent="0.2">
      <c r="A1982" s="102">
        <v>43433</v>
      </c>
      <c r="B1982" t="s">
        <v>2534</v>
      </c>
      <c r="C1982" t="s">
        <v>2534</v>
      </c>
      <c r="E1982" t="s">
        <v>2065</v>
      </c>
      <c r="F1982">
        <v>3011</v>
      </c>
      <c r="G1982" t="s">
        <v>487</v>
      </c>
      <c r="H1982">
        <v>8</v>
      </c>
      <c r="I1982">
        <v>305</v>
      </c>
      <c r="J1982" t="s">
        <v>2535</v>
      </c>
      <c r="K1982" t="s">
        <v>455</v>
      </c>
      <c r="L1982" s="103">
        <v>198741</v>
      </c>
      <c r="M1982">
        <v>0</v>
      </c>
      <c r="N1982" t="s">
        <v>2607</v>
      </c>
      <c r="O1982" t="s">
        <v>489</v>
      </c>
      <c r="P1982" t="s">
        <v>458</v>
      </c>
      <c r="R1982">
        <v>0</v>
      </c>
      <c r="S1982" t="s">
        <v>2068</v>
      </c>
      <c r="T1982" t="s">
        <v>458</v>
      </c>
      <c r="U1982" t="s">
        <v>460</v>
      </c>
      <c r="V1982" t="s">
        <v>458</v>
      </c>
    </row>
    <row r="1983" spans="1:22" x14ac:dyDescent="0.2">
      <c r="A1983" s="102">
        <v>43433</v>
      </c>
      <c r="B1983" t="s">
        <v>2534</v>
      </c>
      <c r="C1983" t="s">
        <v>2534</v>
      </c>
      <c r="E1983" t="s">
        <v>2065</v>
      </c>
      <c r="F1983">
        <v>3002</v>
      </c>
      <c r="G1983" t="s">
        <v>731</v>
      </c>
      <c r="H1983">
        <v>8</v>
      </c>
      <c r="I1983">
        <v>305</v>
      </c>
      <c r="J1983" t="s">
        <v>2535</v>
      </c>
      <c r="K1983" t="s">
        <v>455</v>
      </c>
      <c r="L1983" s="103">
        <v>264621</v>
      </c>
      <c r="M1983">
        <v>0</v>
      </c>
      <c r="N1983" t="s">
        <v>2608</v>
      </c>
      <c r="O1983" t="s">
        <v>1346</v>
      </c>
      <c r="P1983" t="s">
        <v>458</v>
      </c>
      <c r="R1983">
        <v>0</v>
      </c>
      <c r="S1983" t="s">
        <v>2068</v>
      </c>
      <c r="T1983" t="s">
        <v>458</v>
      </c>
      <c r="U1983" t="s">
        <v>460</v>
      </c>
      <c r="V1983" t="s">
        <v>458</v>
      </c>
    </row>
    <row r="1984" spans="1:22" x14ac:dyDescent="0.2">
      <c r="A1984" s="102">
        <v>43434</v>
      </c>
      <c r="B1984" t="s">
        <v>2534</v>
      </c>
      <c r="C1984" t="s">
        <v>2534</v>
      </c>
      <c r="E1984" t="s">
        <v>2065</v>
      </c>
      <c r="F1984">
        <v>3011</v>
      </c>
      <c r="G1984" t="s">
        <v>487</v>
      </c>
      <c r="H1984">
        <v>8</v>
      </c>
      <c r="I1984">
        <v>305</v>
      </c>
      <c r="J1984" t="s">
        <v>2535</v>
      </c>
      <c r="K1984" t="s">
        <v>455</v>
      </c>
      <c r="L1984" s="103">
        <v>198741</v>
      </c>
      <c r="M1984">
        <v>0</v>
      </c>
      <c r="N1984" t="s">
        <v>2609</v>
      </c>
      <c r="O1984" t="s">
        <v>489</v>
      </c>
      <c r="P1984" t="s">
        <v>458</v>
      </c>
      <c r="R1984">
        <v>0</v>
      </c>
      <c r="S1984" t="s">
        <v>2068</v>
      </c>
      <c r="T1984" t="s">
        <v>458</v>
      </c>
      <c r="U1984" t="s">
        <v>460</v>
      </c>
      <c r="V1984" t="s">
        <v>458</v>
      </c>
    </row>
    <row r="1985" spans="1:22" x14ac:dyDescent="0.2">
      <c r="A1985" s="102">
        <v>43434</v>
      </c>
      <c r="B1985" t="s">
        <v>2534</v>
      </c>
      <c r="C1985" t="s">
        <v>2534</v>
      </c>
      <c r="E1985" t="s">
        <v>2065</v>
      </c>
      <c r="F1985">
        <v>3002</v>
      </c>
      <c r="G1985" t="s">
        <v>731</v>
      </c>
      <c r="H1985">
        <v>8</v>
      </c>
      <c r="I1985">
        <v>305</v>
      </c>
      <c r="J1985" t="s">
        <v>2535</v>
      </c>
      <c r="K1985" t="s">
        <v>455</v>
      </c>
      <c r="L1985" s="103">
        <v>264621</v>
      </c>
      <c r="M1985">
        <v>0</v>
      </c>
      <c r="N1985" t="s">
        <v>2610</v>
      </c>
      <c r="O1985" t="s">
        <v>1346</v>
      </c>
      <c r="P1985" t="s">
        <v>458</v>
      </c>
      <c r="R1985">
        <v>0</v>
      </c>
      <c r="S1985" t="s">
        <v>2068</v>
      </c>
      <c r="T1985" t="s">
        <v>458</v>
      </c>
      <c r="U1985" t="s">
        <v>460</v>
      </c>
      <c r="V1985" t="s">
        <v>458</v>
      </c>
    </row>
    <row r="1986" spans="1:22" x14ac:dyDescent="0.2">
      <c r="A1986" s="102">
        <v>43438</v>
      </c>
      <c r="B1986" t="s">
        <v>2534</v>
      </c>
      <c r="C1986" t="s">
        <v>2534</v>
      </c>
      <c r="E1986" t="s">
        <v>2065</v>
      </c>
      <c r="F1986">
        <v>3011</v>
      </c>
      <c r="G1986" t="s">
        <v>487</v>
      </c>
      <c r="H1986">
        <v>4</v>
      </c>
      <c r="I1986">
        <v>305</v>
      </c>
      <c r="J1986" t="s">
        <v>2535</v>
      </c>
      <c r="K1986" t="s">
        <v>455</v>
      </c>
      <c r="L1986" s="103">
        <v>191215</v>
      </c>
      <c r="M1986">
        <v>0</v>
      </c>
      <c r="N1986" t="s">
        <v>2611</v>
      </c>
      <c r="O1986" t="s">
        <v>1136</v>
      </c>
      <c r="P1986" t="s">
        <v>458</v>
      </c>
      <c r="R1986">
        <v>0</v>
      </c>
      <c r="S1986" t="s">
        <v>2068</v>
      </c>
      <c r="T1986" t="s">
        <v>458</v>
      </c>
      <c r="U1986" t="s">
        <v>460</v>
      </c>
      <c r="V1986" t="s">
        <v>458</v>
      </c>
    </row>
    <row r="1987" spans="1:22" x14ac:dyDescent="0.2">
      <c r="A1987" s="102">
        <v>43444</v>
      </c>
      <c r="B1987" t="s">
        <v>2534</v>
      </c>
      <c r="C1987" t="s">
        <v>2534</v>
      </c>
      <c r="E1987" t="s">
        <v>2065</v>
      </c>
      <c r="F1987">
        <v>3006</v>
      </c>
      <c r="G1987" t="s">
        <v>736</v>
      </c>
      <c r="H1987">
        <v>8</v>
      </c>
      <c r="I1987">
        <v>305</v>
      </c>
      <c r="J1987" t="s">
        <v>2535</v>
      </c>
      <c r="K1987" t="s">
        <v>455</v>
      </c>
      <c r="L1987" s="103">
        <v>219968</v>
      </c>
      <c r="M1987">
        <v>0</v>
      </c>
      <c r="N1987" t="s">
        <v>2612</v>
      </c>
      <c r="O1987" t="s">
        <v>1134</v>
      </c>
      <c r="P1987" t="s">
        <v>458</v>
      </c>
      <c r="R1987">
        <v>0</v>
      </c>
      <c r="S1987" t="s">
        <v>2068</v>
      </c>
      <c r="T1987" t="s">
        <v>458</v>
      </c>
      <c r="U1987" t="s">
        <v>460</v>
      </c>
      <c r="V1987" t="s">
        <v>458</v>
      </c>
    </row>
    <row r="1988" spans="1:22" x14ac:dyDescent="0.2">
      <c r="A1988" s="102">
        <v>43452</v>
      </c>
      <c r="B1988" t="s">
        <v>2534</v>
      </c>
      <c r="C1988" t="s">
        <v>2534</v>
      </c>
      <c r="E1988" t="s">
        <v>2065</v>
      </c>
      <c r="F1988">
        <v>3006</v>
      </c>
      <c r="G1988" t="s">
        <v>736</v>
      </c>
      <c r="H1988">
        <v>8</v>
      </c>
      <c r="I1988">
        <v>305</v>
      </c>
      <c r="J1988" t="s">
        <v>2535</v>
      </c>
      <c r="K1988" t="s">
        <v>455</v>
      </c>
      <c r="L1988" s="103">
        <v>219968</v>
      </c>
      <c r="M1988">
        <v>0</v>
      </c>
      <c r="N1988" t="s">
        <v>2613</v>
      </c>
      <c r="O1988" t="s">
        <v>1879</v>
      </c>
      <c r="P1988" t="s">
        <v>458</v>
      </c>
      <c r="R1988">
        <v>0</v>
      </c>
      <c r="S1988" t="s">
        <v>2068</v>
      </c>
      <c r="T1988" t="s">
        <v>458</v>
      </c>
      <c r="U1988" t="s">
        <v>460</v>
      </c>
      <c r="V1988" t="s">
        <v>458</v>
      </c>
    </row>
    <row r="1989" spans="1:22" x14ac:dyDescent="0.2">
      <c r="A1989" s="102">
        <v>43453</v>
      </c>
      <c r="B1989" t="s">
        <v>2534</v>
      </c>
      <c r="C1989" t="s">
        <v>2534</v>
      </c>
      <c r="E1989" t="s">
        <v>2065</v>
      </c>
      <c r="F1989">
        <v>3006</v>
      </c>
      <c r="G1989" t="s">
        <v>736</v>
      </c>
      <c r="H1989">
        <v>8</v>
      </c>
      <c r="I1989">
        <v>305</v>
      </c>
      <c r="J1989" t="s">
        <v>2535</v>
      </c>
      <c r="K1989" t="s">
        <v>455</v>
      </c>
      <c r="L1989" s="103">
        <v>219968</v>
      </c>
      <c r="M1989">
        <v>0</v>
      </c>
      <c r="N1989" t="s">
        <v>2614</v>
      </c>
      <c r="O1989" t="s">
        <v>1879</v>
      </c>
      <c r="P1989" t="s">
        <v>458</v>
      </c>
      <c r="R1989">
        <v>0</v>
      </c>
      <c r="S1989" t="s">
        <v>2068</v>
      </c>
      <c r="T1989" t="s">
        <v>458</v>
      </c>
      <c r="U1989" t="s">
        <v>460</v>
      </c>
      <c r="V1989" t="s">
        <v>458</v>
      </c>
    </row>
    <row r="1990" spans="1:22" x14ac:dyDescent="0.2">
      <c r="A1990" s="102">
        <v>43454</v>
      </c>
      <c r="B1990" t="s">
        <v>2534</v>
      </c>
      <c r="C1990" t="s">
        <v>2534</v>
      </c>
      <c r="E1990" t="s">
        <v>2065</v>
      </c>
      <c r="F1990">
        <v>3001</v>
      </c>
      <c r="G1990" t="s">
        <v>462</v>
      </c>
      <c r="H1990">
        <v>8</v>
      </c>
      <c r="I1990">
        <v>305</v>
      </c>
      <c r="J1990" t="s">
        <v>2535</v>
      </c>
      <c r="K1990" t="s">
        <v>455</v>
      </c>
      <c r="L1990" s="103">
        <v>377842</v>
      </c>
      <c r="M1990">
        <v>0</v>
      </c>
      <c r="N1990" t="s">
        <v>2615</v>
      </c>
      <c r="O1990" t="s">
        <v>1875</v>
      </c>
      <c r="P1990" t="s">
        <v>458</v>
      </c>
      <c r="R1990">
        <v>0</v>
      </c>
      <c r="S1990" t="s">
        <v>2068</v>
      </c>
      <c r="T1990" t="s">
        <v>458</v>
      </c>
      <c r="U1990" t="s">
        <v>460</v>
      </c>
      <c r="V1990" t="s">
        <v>458</v>
      </c>
    </row>
    <row r="1991" spans="1:22" x14ac:dyDescent="0.2">
      <c r="A1991" s="102">
        <v>43454</v>
      </c>
      <c r="B1991" t="s">
        <v>2534</v>
      </c>
      <c r="C1991" t="s">
        <v>2534</v>
      </c>
      <c r="E1991" t="s">
        <v>2065</v>
      </c>
      <c r="F1991">
        <v>3006</v>
      </c>
      <c r="G1991" t="s">
        <v>736</v>
      </c>
      <c r="H1991">
        <v>8</v>
      </c>
      <c r="I1991">
        <v>305</v>
      </c>
      <c r="J1991" t="s">
        <v>2535</v>
      </c>
      <c r="K1991" t="s">
        <v>455</v>
      </c>
      <c r="L1991" s="103">
        <v>219968</v>
      </c>
      <c r="M1991">
        <v>0</v>
      </c>
      <c r="N1991" t="s">
        <v>2616</v>
      </c>
      <c r="O1991" t="s">
        <v>1879</v>
      </c>
      <c r="P1991" t="s">
        <v>458</v>
      </c>
      <c r="R1991">
        <v>0</v>
      </c>
      <c r="S1991" t="s">
        <v>2068</v>
      </c>
      <c r="T1991" t="s">
        <v>458</v>
      </c>
      <c r="U1991" t="s">
        <v>460</v>
      </c>
      <c r="V1991" t="s">
        <v>458</v>
      </c>
    </row>
    <row r="1992" spans="1:22" x14ac:dyDescent="0.2">
      <c r="A1992" s="102">
        <v>43454</v>
      </c>
      <c r="B1992" t="s">
        <v>2534</v>
      </c>
      <c r="C1992" t="s">
        <v>2534</v>
      </c>
      <c r="E1992" t="s">
        <v>2065</v>
      </c>
      <c r="F1992">
        <v>3003</v>
      </c>
      <c r="G1992" t="s">
        <v>474</v>
      </c>
      <c r="H1992">
        <v>8</v>
      </c>
      <c r="I1992">
        <v>305</v>
      </c>
      <c r="J1992" t="s">
        <v>2535</v>
      </c>
      <c r="K1992" t="s">
        <v>455</v>
      </c>
      <c r="L1992" s="103">
        <v>253910</v>
      </c>
      <c r="M1992">
        <v>0</v>
      </c>
      <c r="N1992" t="s">
        <v>2617</v>
      </c>
      <c r="O1992" t="s">
        <v>1991</v>
      </c>
      <c r="P1992" t="s">
        <v>458</v>
      </c>
      <c r="R1992">
        <v>0</v>
      </c>
      <c r="S1992" t="s">
        <v>2068</v>
      </c>
      <c r="T1992" t="s">
        <v>458</v>
      </c>
      <c r="U1992" t="s">
        <v>460</v>
      </c>
      <c r="V1992" t="s">
        <v>458</v>
      </c>
    </row>
    <row r="1993" spans="1:22" x14ac:dyDescent="0.2">
      <c r="A1993" s="102">
        <v>43455</v>
      </c>
      <c r="B1993" t="s">
        <v>2534</v>
      </c>
      <c r="C1993" t="s">
        <v>2534</v>
      </c>
      <c r="E1993" t="s">
        <v>2065</v>
      </c>
      <c r="F1993">
        <v>3001</v>
      </c>
      <c r="G1993" t="s">
        <v>462</v>
      </c>
      <c r="H1993">
        <v>8</v>
      </c>
      <c r="I1993">
        <v>305</v>
      </c>
      <c r="J1993" t="s">
        <v>2535</v>
      </c>
      <c r="K1993" t="s">
        <v>455</v>
      </c>
      <c r="L1993" s="103">
        <v>377842</v>
      </c>
      <c r="M1993">
        <v>0</v>
      </c>
      <c r="N1993" t="s">
        <v>2618</v>
      </c>
      <c r="O1993" t="s">
        <v>1875</v>
      </c>
      <c r="P1993" t="s">
        <v>458</v>
      </c>
      <c r="R1993">
        <v>0</v>
      </c>
      <c r="S1993" t="s">
        <v>2068</v>
      </c>
      <c r="T1993" t="s">
        <v>458</v>
      </c>
      <c r="U1993" t="s">
        <v>460</v>
      </c>
      <c r="V1993" t="s">
        <v>458</v>
      </c>
    </row>
    <row r="1994" spans="1:22" x14ac:dyDescent="0.2">
      <c r="A1994" s="102">
        <v>43458</v>
      </c>
      <c r="B1994" t="s">
        <v>2534</v>
      </c>
      <c r="C1994" t="s">
        <v>2534</v>
      </c>
      <c r="E1994" t="s">
        <v>2065</v>
      </c>
      <c r="F1994">
        <v>3013</v>
      </c>
      <c r="G1994" t="s">
        <v>676</v>
      </c>
      <c r="H1994">
        <v>8</v>
      </c>
      <c r="I1994">
        <v>305</v>
      </c>
      <c r="J1994" t="s">
        <v>2535</v>
      </c>
      <c r="K1994" t="s">
        <v>455</v>
      </c>
      <c r="L1994" s="103">
        <v>175616</v>
      </c>
      <c r="M1994">
        <v>0</v>
      </c>
      <c r="N1994" t="s">
        <v>2619</v>
      </c>
      <c r="O1994" t="s">
        <v>1469</v>
      </c>
      <c r="P1994" t="s">
        <v>458</v>
      </c>
      <c r="R1994">
        <v>0</v>
      </c>
      <c r="S1994" t="s">
        <v>2068</v>
      </c>
      <c r="T1994" t="s">
        <v>458</v>
      </c>
      <c r="U1994" t="s">
        <v>460</v>
      </c>
      <c r="V1994" t="s">
        <v>458</v>
      </c>
    </row>
    <row r="1995" spans="1:22" x14ac:dyDescent="0.2">
      <c r="A1995" s="102">
        <v>43409</v>
      </c>
      <c r="B1995" t="s">
        <v>2620</v>
      </c>
      <c r="C1995" t="s">
        <v>2620</v>
      </c>
      <c r="E1995" t="s">
        <v>2065</v>
      </c>
      <c r="F1995">
        <v>3004</v>
      </c>
      <c r="G1995" t="s">
        <v>631</v>
      </c>
      <c r="H1995">
        <v>8</v>
      </c>
      <c r="I1995">
        <v>306</v>
      </c>
      <c r="J1995" t="s">
        <v>2621</v>
      </c>
      <c r="K1995" t="s">
        <v>455</v>
      </c>
      <c r="L1995" s="103">
        <v>237280</v>
      </c>
      <c r="M1995">
        <v>0</v>
      </c>
      <c r="N1995" t="s">
        <v>2622</v>
      </c>
      <c r="O1995" t="s">
        <v>1390</v>
      </c>
      <c r="P1995" t="s">
        <v>458</v>
      </c>
      <c r="R1995">
        <v>0</v>
      </c>
      <c r="S1995" t="s">
        <v>2068</v>
      </c>
      <c r="T1995" t="s">
        <v>458</v>
      </c>
      <c r="U1995" t="s">
        <v>460</v>
      </c>
      <c r="V1995" t="s">
        <v>458</v>
      </c>
    </row>
    <row r="1996" spans="1:22" x14ac:dyDescent="0.2">
      <c r="A1996" s="102">
        <v>43413</v>
      </c>
      <c r="B1996" t="s">
        <v>2620</v>
      </c>
      <c r="C1996" t="s">
        <v>2620</v>
      </c>
      <c r="E1996" t="s">
        <v>2065</v>
      </c>
      <c r="F1996">
        <v>3008</v>
      </c>
      <c r="G1996" t="s">
        <v>550</v>
      </c>
      <c r="H1996">
        <v>4</v>
      </c>
      <c r="I1996">
        <v>306</v>
      </c>
      <c r="J1996" t="s">
        <v>2621</v>
      </c>
      <c r="K1996" t="s">
        <v>455</v>
      </c>
      <c r="L1996" s="103">
        <v>236806</v>
      </c>
      <c r="M1996">
        <v>0</v>
      </c>
      <c r="N1996" t="s">
        <v>2623</v>
      </c>
      <c r="O1996" t="s">
        <v>615</v>
      </c>
      <c r="P1996" t="s">
        <v>458</v>
      </c>
      <c r="R1996">
        <v>0</v>
      </c>
      <c r="S1996" t="s">
        <v>2068</v>
      </c>
      <c r="T1996" t="s">
        <v>458</v>
      </c>
      <c r="U1996" t="s">
        <v>460</v>
      </c>
      <c r="V1996" t="s">
        <v>458</v>
      </c>
    </row>
    <row r="1997" spans="1:22" x14ac:dyDescent="0.2">
      <c r="A1997" s="102">
        <v>43416</v>
      </c>
      <c r="B1997" t="s">
        <v>2620</v>
      </c>
      <c r="C1997" t="s">
        <v>2620</v>
      </c>
      <c r="E1997" t="s">
        <v>2065</v>
      </c>
      <c r="F1997">
        <v>3008</v>
      </c>
      <c r="G1997" t="s">
        <v>550</v>
      </c>
      <c r="H1997">
        <v>4</v>
      </c>
      <c r="I1997">
        <v>306</v>
      </c>
      <c r="J1997" t="s">
        <v>2621</v>
      </c>
      <c r="K1997" t="s">
        <v>455</v>
      </c>
      <c r="L1997" s="103">
        <v>236806</v>
      </c>
      <c r="M1997">
        <v>0</v>
      </c>
      <c r="N1997" t="s">
        <v>2624</v>
      </c>
      <c r="O1997" t="s">
        <v>615</v>
      </c>
      <c r="P1997" t="s">
        <v>458</v>
      </c>
      <c r="R1997">
        <v>0</v>
      </c>
      <c r="S1997" t="s">
        <v>2068</v>
      </c>
      <c r="T1997" t="s">
        <v>458</v>
      </c>
      <c r="U1997" t="s">
        <v>460</v>
      </c>
      <c r="V1997" t="s">
        <v>458</v>
      </c>
    </row>
    <row r="1998" spans="1:22" x14ac:dyDescent="0.2">
      <c r="A1998" s="102">
        <v>43423</v>
      </c>
      <c r="B1998" t="s">
        <v>2620</v>
      </c>
      <c r="C1998" t="s">
        <v>2620</v>
      </c>
      <c r="E1998" t="s">
        <v>2065</v>
      </c>
      <c r="F1998">
        <v>3006</v>
      </c>
      <c r="G1998" t="s">
        <v>736</v>
      </c>
      <c r="H1998">
        <v>4</v>
      </c>
      <c r="I1998">
        <v>306</v>
      </c>
      <c r="J1998" t="s">
        <v>2621</v>
      </c>
      <c r="K1998" t="s">
        <v>455</v>
      </c>
      <c r="L1998" s="103">
        <v>231632</v>
      </c>
      <c r="M1998">
        <v>0</v>
      </c>
      <c r="N1998" t="s">
        <v>2625</v>
      </c>
      <c r="O1998" t="s">
        <v>1123</v>
      </c>
      <c r="P1998" t="s">
        <v>458</v>
      </c>
      <c r="R1998">
        <v>0</v>
      </c>
      <c r="S1998" t="s">
        <v>2068</v>
      </c>
      <c r="T1998" t="s">
        <v>458</v>
      </c>
      <c r="U1998" t="s">
        <v>460</v>
      </c>
      <c r="V1998" t="s">
        <v>458</v>
      </c>
    </row>
    <row r="1999" spans="1:22" x14ac:dyDescent="0.2">
      <c r="A1999" s="102">
        <v>43426</v>
      </c>
      <c r="B1999" t="s">
        <v>2620</v>
      </c>
      <c r="C1999" t="s">
        <v>2620</v>
      </c>
      <c r="E1999" t="s">
        <v>2065</v>
      </c>
      <c r="F1999">
        <v>3008</v>
      </c>
      <c r="G1999" t="s">
        <v>550</v>
      </c>
      <c r="H1999">
        <v>4</v>
      </c>
      <c r="I1999">
        <v>306</v>
      </c>
      <c r="J1999" t="s">
        <v>2621</v>
      </c>
      <c r="K1999" t="s">
        <v>455</v>
      </c>
      <c r="L1999" s="103">
        <v>236806</v>
      </c>
      <c r="M1999">
        <v>0</v>
      </c>
      <c r="N1999" t="s">
        <v>2626</v>
      </c>
      <c r="O1999" t="s">
        <v>959</v>
      </c>
      <c r="P1999" t="s">
        <v>458</v>
      </c>
      <c r="R1999">
        <v>0</v>
      </c>
      <c r="S1999" t="s">
        <v>2068</v>
      </c>
      <c r="T1999" t="s">
        <v>458</v>
      </c>
      <c r="U1999" t="s">
        <v>460</v>
      </c>
      <c r="V1999" t="s">
        <v>458</v>
      </c>
    </row>
    <row r="2000" spans="1:22" x14ac:dyDescent="0.2">
      <c r="A2000" s="102">
        <v>43431</v>
      </c>
      <c r="B2000" t="s">
        <v>2620</v>
      </c>
      <c r="C2000" t="s">
        <v>2620</v>
      </c>
      <c r="E2000" t="s">
        <v>2065</v>
      </c>
      <c r="F2000">
        <v>3006</v>
      </c>
      <c r="G2000" t="s">
        <v>736</v>
      </c>
      <c r="H2000">
        <v>4</v>
      </c>
      <c r="I2000">
        <v>306</v>
      </c>
      <c r="J2000" t="s">
        <v>2621</v>
      </c>
      <c r="K2000" t="s">
        <v>455</v>
      </c>
      <c r="L2000" s="103">
        <v>231632</v>
      </c>
      <c r="M2000">
        <v>0</v>
      </c>
      <c r="N2000" t="s">
        <v>2627</v>
      </c>
      <c r="O2000" t="s">
        <v>1123</v>
      </c>
      <c r="P2000" t="s">
        <v>458</v>
      </c>
      <c r="R2000">
        <v>0</v>
      </c>
      <c r="S2000" t="s">
        <v>2068</v>
      </c>
      <c r="T2000" t="s">
        <v>458</v>
      </c>
      <c r="U2000" t="s">
        <v>460</v>
      </c>
      <c r="V2000" t="s">
        <v>458</v>
      </c>
    </row>
    <row r="2001" spans="1:22" x14ac:dyDescent="0.2">
      <c r="A2001" s="102">
        <v>43437</v>
      </c>
      <c r="B2001" t="s">
        <v>2620</v>
      </c>
      <c r="C2001" t="s">
        <v>2620</v>
      </c>
      <c r="E2001" t="s">
        <v>2065</v>
      </c>
      <c r="F2001">
        <v>3008</v>
      </c>
      <c r="G2001" t="s">
        <v>550</v>
      </c>
      <c r="H2001">
        <v>4</v>
      </c>
      <c r="I2001">
        <v>306</v>
      </c>
      <c r="J2001" t="s">
        <v>2621</v>
      </c>
      <c r="K2001" t="s">
        <v>455</v>
      </c>
      <c r="L2001" s="103">
        <v>226198</v>
      </c>
      <c r="M2001">
        <v>0</v>
      </c>
      <c r="N2001" t="s">
        <v>2628</v>
      </c>
      <c r="O2001" t="s">
        <v>985</v>
      </c>
      <c r="P2001" t="s">
        <v>458</v>
      </c>
      <c r="R2001">
        <v>0</v>
      </c>
      <c r="S2001" t="s">
        <v>2068</v>
      </c>
      <c r="T2001" t="s">
        <v>458</v>
      </c>
      <c r="U2001" t="s">
        <v>460</v>
      </c>
      <c r="V2001" t="s">
        <v>458</v>
      </c>
    </row>
    <row r="2002" spans="1:22" x14ac:dyDescent="0.2">
      <c r="A2002" s="102">
        <v>43445</v>
      </c>
      <c r="B2002" t="s">
        <v>2620</v>
      </c>
      <c r="C2002" t="s">
        <v>2620</v>
      </c>
      <c r="E2002" t="s">
        <v>2065</v>
      </c>
      <c r="F2002">
        <v>3002</v>
      </c>
      <c r="G2002" t="s">
        <v>731</v>
      </c>
      <c r="H2002">
        <v>8</v>
      </c>
      <c r="I2002">
        <v>306</v>
      </c>
      <c r="J2002" t="s">
        <v>2621</v>
      </c>
      <c r="K2002" t="s">
        <v>455</v>
      </c>
      <c r="L2002" s="103">
        <v>245363</v>
      </c>
      <c r="M2002">
        <v>0</v>
      </c>
      <c r="N2002" t="s">
        <v>2629</v>
      </c>
      <c r="O2002" t="s">
        <v>1139</v>
      </c>
      <c r="P2002" t="s">
        <v>458</v>
      </c>
      <c r="R2002">
        <v>0</v>
      </c>
      <c r="S2002" t="s">
        <v>2068</v>
      </c>
      <c r="T2002" t="s">
        <v>458</v>
      </c>
      <c r="U2002" t="s">
        <v>460</v>
      </c>
      <c r="V2002" t="s">
        <v>458</v>
      </c>
    </row>
    <row r="2003" spans="1:22" x14ac:dyDescent="0.2">
      <c r="A2003" s="102">
        <v>43447</v>
      </c>
      <c r="B2003" t="s">
        <v>2620</v>
      </c>
      <c r="C2003" t="s">
        <v>2620</v>
      </c>
      <c r="E2003" t="s">
        <v>2065</v>
      </c>
      <c r="F2003">
        <v>3002</v>
      </c>
      <c r="G2003" t="s">
        <v>731</v>
      </c>
      <c r="H2003">
        <v>8</v>
      </c>
      <c r="I2003">
        <v>306</v>
      </c>
      <c r="J2003" t="s">
        <v>2621</v>
      </c>
      <c r="K2003" t="s">
        <v>455</v>
      </c>
      <c r="L2003" s="103">
        <v>245363</v>
      </c>
      <c r="M2003">
        <v>0</v>
      </c>
      <c r="N2003" t="s">
        <v>2630</v>
      </c>
      <c r="O2003" t="s">
        <v>1139</v>
      </c>
      <c r="P2003" t="s">
        <v>458</v>
      </c>
      <c r="R2003">
        <v>0</v>
      </c>
      <c r="S2003" t="s">
        <v>2068</v>
      </c>
      <c r="T2003" t="s">
        <v>458</v>
      </c>
      <c r="U2003" t="s">
        <v>460</v>
      </c>
      <c r="V2003" t="s">
        <v>458</v>
      </c>
    </row>
    <row r="2004" spans="1:22" x14ac:dyDescent="0.2">
      <c r="A2004" s="102">
        <v>43454</v>
      </c>
      <c r="B2004" t="s">
        <v>2620</v>
      </c>
      <c r="C2004" t="s">
        <v>2620</v>
      </c>
      <c r="E2004" t="s">
        <v>2065</v>
      </c>
      <c r="F2004">
        <v>3008</v>
      </c>
      <c r="G2004" t="s">
        <v>550</v>
      </c>
      <c r="H2004">
        <v>8</v>
      </c>
      <c r="I2004">
        <v>306</v>
      </c>
      <c r="J2004" t="s">
        <v>2621</v>
      </c>
      <c r="K2004" t="s">
        <v>455</v>
      </c>
      <c r="L2004" s="103">
        <v>226198</v>
      </c>
      <c r="M2004">
        <v>0</v>
      </c>
      <c r="N2004" t="s">
        <v>2631</v>
      </c>
      <c r="O2004" t="s">
        <v>997</v>
      </c>
      <c r="P2004" t="s">
        <v>458</v>
      </c>
      <c r="R2004">
        <v>0</v>
      </c>
      <c r="S2004" t="s">
        <v>2068</v>
      </c>
      <c r="T2004" t="s">
        <v>458</v>
      </c>
      <c r="U2004" t="s">
        <v>460</v>
      </c>
      <c r="V2004" t="s">
        <v>458</v>
      </c>
    </row>
    <row r="2005" spans="1:22" x14ac:dyDescent="0.2">
      <c r="A2005" s="102">
        <v>43455</v>
      </c>
      <c r="B2005" t="s">
        <v>2620</v>
      </c>
      <c r="C2005" t="s">
        <v>2620</v>
      </c>
      <c r="E2005" t="s">
        <v>2065</v>
      </c>
      <c r="F2005">
        <v>3008</v>
      </c>
      <c r="G2005" t="s">
        <v>550</v>
      </c>
      <c r="H2005">
        <v>8</v>
      </c>
      <c r="I2005">
        <v>306</v>
      </c>
      <c r="J2005" t="s">
        <v>2621</v>
      </c>
      <c r="K2005" t="s">
        <v>455</v>
      </c>
      <c r="L2005" s="103">
        <v>226198</v>
      </c>
      <c r="M2005">
        <v>0</v>
      </c>
      <c r="N2005" t="s">
        <v>2632</v>
      </c>
      <c r="O2005" t="s">
        <v>997</v>
      </c>
      <c r="P2005" t="s">
        <v>458</v>
      </c>
      <c r="R2005">
        <v>0</v>
      </c>
      <c r="S2005" t="s">
        <v>2068</v>
      </c>
      <c r="T2005" t="s">
        <v>458</v>
      </c>
      <c r="U2005" t="s">
        <v>460</v>
      </c>
      <c r="V2005" t="s">
        <v>458</v>
      </c>
    </row>
    <row r="2006" spans="1:22" x14ac:dyDescent="0.2">
      <c r="A2006" s="102">
        <v>43458</v>
      </c>
      <c r="B2006" t="s">
        <v>2620</v>
      </c>
      <c r="C2006" t="s">
        <v>2620</v>
      </c>
      <c r="E2006" t="s">
        <v>2065</v>
      </c>
      <c r="F2006">
        <v>3008</v>
      </c>
      <c r="G2006" t="s">
        <v>550</v>
      </c>
      <c r="H2006">
        <v>8</v>
      </c>
      <c r="I2006">
        <v>306</v>
      </c>
      <c r="J2006" t="s">
        <v>2621</v>
      </c>
      <c r="K2006" t="s">
        <v>455</v>
      </c>
      <c r="L2006" s="103">
        <v>226198</v>
      </c>
      <c r="M2006">
        <v>0</v>
      </c>
      <c r="N2006" t="s">
        <v>2633</v>
      </c>
      <c r="O2006" t="s">
        <v>997</v>
      </c>
      <c r="P2006" t="s">
        <v>458</v>
      </c>
      <c r="R2006">
        <v>0</v>
      </c>
      <c r="S2006" t="s">
        <v>2068</v>
      </c>
      <c r="T2006" t="s">
        <v>458</v>
      </c>
      <c r="U2006" t="s">
        <v>460</v>
      </c>
      <c r="V2006" t="s">
        <v>458</v>
      </c>
    </row>
    <row r="2007" spans="1:22" x14ac:dyDescent="0.2">
      <c r="A2007" s="102">
        <v>43461</v>
      </c>
      <c r="B2007" t="s">
        <v>2620</v>
      </c>
      <c r="C2007" t="s">
        <v>2620</v>
      </c>
      <c r="E2007" t="s">
        <v>2065</v>
      </c>
      <c r="F2007">
        <v>3008</v>
      </c>
      <c r="G2007" t="s">
        <v>550</v>
      </c>
      <c r="H2007">
        <v>8</v>
      </c>
      <c r="I2007">
        <v>306</v>
      </c>
      <c r="J2007" t="s">
        <v>2621</v>
      </c>
      <c r="K2007" t="s">
        <v>455</v>
      </c>
      <c r="L2007" s="103">
        <v>226198</v>
      </c>
      <c r="M2007">
        <v>0</v>
      </c>
      <c r="N2007" t="s">
        <v>2634</v>
      </c>
      <c r="O2007" t="s">
        <v>997</v>
      </c>
      <c r="P2007" t="s">
        <v>458</v>
      </c>
      <c r="R2007">
        <v>0</v>
      </c>
      <c r="S2007" t="s">
        <v>2068</v>
      </c>
      <c r="T2007" t="s">
        <v>458</v>
      </c>
      <c r="U2007" t="s">
        <v>460</v>
      </c>
      <c r="V2007" t="s">
        <v>458</v>
      </c>
    </row>
    <row r="2008" spans="1:22" x14ac:dyDescent="0.2">
      <c r="A2008" s="102">
        <v>43462</v>
      </c>
      <c r="B2008" t="s">
        <v>2620</v>
      </c>
      <c r="C2008" t="s">
        <v>2620</v>
      </c>
      <c r="E2008" t="s">
        <v>2065</v>
      </c>
      <c r="F2008">
        <v>3008</v>
      </c>
      <c r="G2008" t="s">
        <v>550</v>
      </c>
      <c r="H2008">
        <v>8</v>
      </c>
      <c r="I2008">
        <v>306</v>
      </c>
      <c r="J2008" t="s">
        <v>2621</v>
      </c>
      <c r="K2008" t="s">
        <v>455</v>
      </c>
      <c r="L2008" s="103">
        <v>226198</v>
      </c>
      <c r="M2008">
        <v>0</v>
      </c>
      <c r="N2008" t="s">
        <v>2635</v>
      </c>
      <c r="O2008" t="s">
        <v>997</v>
      </c>
      <c r="P2008" t="s">
        <v>458</v>
      </c>
      <c r="R2008">
        <v>0</v>
      </c>
      <c r="S2008" t="s">
        <v>2068</v>
      </c>
      <c r="T2008" t="s">
        <v>458</v>
      </c>
      <c r="U2008" t="s">
        <v>460</v>
      </c>
      <c r="V2008" t="s">
        <v>458</v>
      </c>
    </row>
    <row r="2009" spans="1:22" x14ac:dyDescent="0.2">
      <c r="A2009" s="102">
        <v>43465</v>
      </c>
      <c r="B2009" t="s">
        <v>2620</v>
      </c>
      <c r="C2009" t="s">
        <v>2620</v>
      </c>
      <c r="E2009" t="s">
        <v>2065</v>
      </c>
      <c r="F2009">
        <v>3008</v>
      </c>
      <c r="G2009" t="s">
        <v>550</v>
      </c>
      <c r="H2009">
        <v>8</v>
      </c>
      <c r="I2009">
        <v>306</v>
      </c>
      <c r="J2009" t="s">
        <v>2621</v>
      </c>
      <c r="K2009" t="s">
        <v>455</v>
      </c>
      <c r="L2009" s="103">
        <v>226198</v>
      </c>
      <c r="M2009">
        <v>0</v>
      </c>
      <c r="N2009" t="s">
        <v>2636</v>
      </c>
      <c r="O2009" t="s">
        <v>997</v>
      </c>
      <c r="P2009" t="s">
        <v>458</v>
      </c>
      <c r="R2009">
        <v>0</v>
      </c>
      <c r="S2009" t="s">
        <v>2068</v>
      </c>
      <c r="T2009" t="s">
        <v>458</v>
      </c>
      <c r="U2009" t="s">
        <v>460</v>
      </c>
      <c r="V2009" t="s">
        <v>458</v>
      </c>
    </row>
    <row r="2010" spans="1:22" x14ac:dyDescent="0.2">
      <c r="A2010" s="102">
        <v>43101</v>
      </c>
      <c r="B2010" t="s">
        <v>2637</v>
      </c>
      <c r="C2010" t="s">
        <v>2637</v>
      </c>
      <c r="E2010" t="s">
        <v>2065</v>
      </c>
      <c r="F2010">
        <v>3010</v>
      </c>
      <c r="G2010" t="s">
        <v>453</v>
      </c>
      <c r="H2010">
        <v>8</v>
      </c>
      <c r="I2010">
        <v>307</v>
      </c>
      <c r="J2010" t="s">
        <v>2638</v>
      </c>
      <c r="K2010" t="s">
        <v>455</v>
      </c>
      <c r="L2010" s="103">
        <v>121404</v>
      </c>
      <c r="M2010">
        <v>0</v>
      </c>
      <c r="N2010" t="s">
        <v>2639</v>
      </c>
      <c r="O2010" t="s">
        <v>545</v>
      </c>
      <c r="P2010" t="s">
        <v>458</v>
      </c>
      <c r="R2010">
        <v>0</v>
      </c>
      <c r="S2010" t="s">
        <v>2068</v>
      </c>
      <c r="T2010" t="s">
        <v>458</v>
      </c>
      <c r="U2010" t="s">
        <v>460</v>
      </c>
      <c r="V2010" t="s">
        <v>458</v>
      </c>
    </row>
    <row r="2011" spans="1:22" x14ac:dyDescent="0.2">
      <c r="A2011" s="102">
        <v>43101</v>
      </c>
      <c r="B2011" t="s">
        <v>2637</v>
      </c>
      <c r="C2011" t="s">
        <v>2637</v>
      </c>
      <c r="E2011" t="s">
        <v>2065</v>
      </c>
      <c r="F2011">
        <v>3006</v>
      </c>
      <c r="G2011" t="s">
        <v>736</v>
      </c>
      <c r="H2011">
        <v>8</v>
      </c>
      <c r="I2011">
        <v>307</v>
      </c>
      <c r="J2011" t="s">
        <v>2638</v>
      </c>
      <c r="K2011" t="s">
        <v>455</v>
      </c>
      <c r="L2011" s="103">
        <v>143812</v>
      </c>
      <c r="M2011">
        <v>0</v>
      </c>
      <c r="N2011" t="s">
        <v>2640</v>
      </c>
      <c r="O2011" t="s">
        <v>545</v>
      </c>
      <c r="P2011" t="s">
        <v>458</v>
      </c>
      <c r="R2011">
        <v>0</v>
      </c>
      <c r="S2011" t="s">
        <v>2068</v>
      </c>
      <c r="T2011" t="s">
        <v>458</v>
      </c>
      <c r="U2011" t="s">
        <v>460</v>
      </c>
      <c r="V2011" t="s">
        <v>458</v>
      </c>
    </row>
    <row r="2012" spans="1:22" x14ac:dyDescent="0.2">
      <c r="A2012" s="102">
        <v>43101</v>
      </c>
      <c r="B2012" t="s">
        <v>2637</v>
      </c>
      <c r="C2012" t="s">
        <v>2637</v>
      </c>
      <c r="E2012" t="s">
        <v>2065</v>
      </c>
      <c r="F2012">
        <v>3008</v>
      </c>
      <c r="G2012" t="s">
        <v>550</v>
      </c>
      <c r="H2012">
        <v>8</v>
      </c>
      <c r="I2012">
        <v>307</v>
      </c>
      <c r="J2012" t="s">
        <v>2638</v>
      </c>
      <c r="K2012" t="s">
        <v>455</v>
      </c>
      <c r="L2012" s="103">
        <v>150042</v>
      </c>
      <c r="M2012">
        <v>0</v>
      </c>
      <c r="N2012" t="s">
        <v>2641</v>
      </c>
      <c r="O2012" t="s">
        <v>545</v>
      </c>
      <c r="P2012" t="s">
        <v>458</v>
      </c>
      <c r="R2012">
        <v>0</v>
      </c>
      <c r="S2012" t="s">
        <v>2068</v>
      </c>
      <c r="T2012" t="s">
        <v>458</v>
      </c>
      <c r="U2012" t="s">
        <v>460</v>
      </c>
      <c r="V2012" t="s">
        <v>458</v>
      </c>
    </row>
    <row r="2013" spans="1:22" x14ac:dyDescent="0.2">
      <c r="A2013" s="102">
        <v>43101</v>
      </c>
      <c r="B2013" t="s">
        <v>2637</v>
      </c>
      <c r="C2013" t="s">
        <v>2637</v>
      </c>
      <c r="E2013" t="s">
        <v>2065</v>
      </c>
      <c r="F2013">
        <v>3013</v>
      </c>
      <c r="G2013" t="s">
        <v>676</v>
      </c>
      <c r="H2013">
        <v>32</v>
      </c>
      <c r="I2013">
        <v>307</v>
      </c>
      <c r="J2013" t="s">
        <v>2638</v>
      </c>
      <c r="K2013" t="s">
        <v>455</v>
      </c>
      <c r="L2013" s="103">
        <v>99460</v>
      </c>
      <c r="M2013">
        <v>0</v>
      </c>
      <c r="N2013" t="s">
        <v>2642</v>
      </c>
      <c r="O2013" t="s">
        <v>545</v>
      </c>
      <c r="P2013" t="s">
        <v>458</v>
      </c>
      <c r="R2013">
        <v>0</v>
      </c>
      <c r="S2013" t="s">
        <v>2068</v>
      </c>
      <c r="T2013" t="s">
        <v>458</v>
      </c>
      <c r="U2013" t="s">
        <v>460</v>
      </c>
      <c r="V2013" t="s">
        <v>458</v>
      </c>
    </row>
    <row r="2014" spans="1:22" x14ac:dyDescent="0.2">
      <c r="A2014" s="102">
        <v>43108</v>
      </c>
      <c r="B2014" t="s">
        <v>2637</v>
      </c>
      <c r="C2014" t="s">
        <v>2637</v>
      </c>
      <c r="E2014" t="s">
        <v>2065</v>
      </c>
      <c r="F2014">
        <v>3001</v>
      </c>
      <c r="G2014" t="s">
        <v>462</v>
      </c>
      <c r="H2014">
        <v>4</v>
      </c>
      <c r="I2014">
        <v>307</v>
      </c>
      <c r="J2014" t="s">
        <v>2638</v>
      </c>
      <c r="K2014" t="s">
        <v>455</v>
      </c>
      <c r="L2014" s="103">
        <v>308303</v>
      </c>
      <c r="M2014">
        <v>0</v>
      </c>
      <c r="N2014" t="s">
        <v>2643</v>
      </c>
      <c r="O2014" t="s">
        <v>545</v>
      </c>
      <c r="P2014" t="s">
        <v>458</v>
      </c>
      <c r="R2014">
        <v>0</v>
      </c>
      <c r="S2014" t="s">
        <v>2068</v>
      </c>
      <c r="T2014" t="s">
        <v>458</v>
      </c>
      <c r="U2014" t="s">
        <v>460</v>
      </c>
      <c r="V2014" t="s">
        <v>458</v>
      </c>
    </row>
    <row r="2015" spans="1:22" x14ac:dyDescent="0.2">
      <c r="A2015" s="102">
        <v>43108</v>
      </c>
      <c r="B2015" t="s">
        <v>2637</v>
      </c>
      <c r="C2015" t="s">
        <v>2637</v>
      </c>
      <c r="E2015" t="s">
        <v>2065</v>
      </c>
      <c r="F2015">
        <v>3005</v>
      </c>
      <c r="G2015" t="s">
        <v>569</v>
      </c>
      <c r="H2015">
        <v>4</v>
      </c>
      <c r="I2015">
        <v>307</v>
      </c>
      <c r="J2015" t="s">
        <v>2638</v>
      </c>
      <c r="K2015" t="s">
        <v>455</v>
      </c>
      <c r="L2015" s="103">
        <v>165864</v>
      </c>
      <c r="M2015">
        <v>0</v>
      </c>
      <c r="N2015" t="s">
        <v>2644</v>
      </c>
      <c r="O2015" t="s">
        <v>545</v>
      </c>
      <c r="P2015" t="s">
        <v>458</v>
      </c>
      <c r="R2015">
        <v>0</v>
      </c>
      <c r="S2015" t="s">
        <v>2068</v>
      </c>
      <c r="T2015" t="s">
        <v>458</v>
      </c>
      <c r="U2015" t="s">
        <v>460</v>
      </c>
      <c r="V2015" t="s">
        <v>458</v>
      </c>
    </row>
    <row r="2016" spans="1:22" x14ac:dyDescent="0.2">
      <c r="A2016" s="102">
        <v>43108</v>
      </c>
      <c r="B2016" t="s">
        <v>2637</v>
      </c>
      <c r="C2016" t="s">
        <v>2637</v>
      </c>
      <c r="E2016" t="s">
        <v>2065</v>
      </c>
      <c r="F2016">
        <v>3006</v>
      </c>
      <c r="G2016" t="s">
        <v>736</v>
      </c>
      <c r="H2016">
        <v>4</v>
      </c>
      <c r="I2016">
        <v>307</v>
      </c>
      <c r="J2016" t="s">
        <v>2638</v>
      </c>
      <c r="K2016" t="s">
        <v>455</v>
      </c>
      <c r="L2016" s="103">
        <v>143812</v>
      </c>
      <c r="M2016">
        <v>0</v>
      </c>
      <c r="N2016" t="s">
        <v>2645</v>
      </c>
      <c r="O2016" t="s">
        <v>545</v>
      </c>
      <c r="P2016" t="s">
        <v>458</v>
      </c>
      <c r="R2016">
        <v>0</v>
      </c>
      <c r="S2016" t="s">
        <v>2068</v>
      </c>
      <c r="T2016" t="s">
        <v>458</v>
      </c>
      <c r="U2016" t="s">
        <v>460</v>
      </c>
      <c r="V2016" t="s">
        <v>458</v>
      </c>
    </row>
    <row r="2017" spans="1:22" x14ac:dyDescent="0.2">
      <c r="A2017" s="102">
        <v>43108</v>
      </c>
      <c r="B2017" t="s">
        <v>2637</v>
      </c>
      <c r="C2017" t="s">
        <v>2637</v>
      </c>
      <c r="E2017" t="s">
        <v>2065</v>
      </c>
      <c r="F2017">
        <v>3013</v>
      </c>
      <c r="G2017" t="s">
        <v>676</v>
      </c>
      <c r="H2017">
        <v>8</v>
      </c>
      <c r="I2017">
        <v>307</v>
      </c>
      <c r="J2017" t="s">
        <v>2638</v>
      </c>
      <c r="K2017" t="s">
        <v>455</v>
      </c>
      <c r="L2017" s="103">
        <v>99460</v>
      </c>
      <c r="M2017">
        <v>0</v>
      </c>
      <c r="N2017" t="s">
        <v>2646</v>
      </c>
      <c r="O2017" t="s">
        <v>545</v>
      </c>
      <c r="P2017" t="s">
        <v>458</v>
      </c>
      <c r="R2017">
        <v>0</v>
      </c>
      <c r="S2017" t="s">
        <v>2068</v>
      </c>
      <c r="T2017" t="s">
        <v>458</v>
      </c>
      <c r="U2017" t="s">
        <v>460</v>
      </c>
      <c r="V2017" t="s">
        <v>458</v>
      </c>
    </row>
    <row r="2018" spans="1:22" x14ac:dyDescent="0.2">
      <c r="A2018" s="102">
        <v>43115</v>
      </c>
      <c r="B2018" t="s">
        <v>2637</v>
      </c>
      <c r="C2018" t="s">
        <v>2637</v>
      </c>
      <c r="E2018" t="s">
        <v>2065</v>
      </c>
      <c r="F2018">
        <v>3004</v>
      </c>
      <c r="G2018" t="s">
        <v>631</v>
      </c>
      <c r="H2018">
        <v>1</v>
      </c>
      <c r="I2018">
        <v>307</v>
      </c>
      <c r="J2018" t="s">
        <v>2638</v>
      </c>
      <c r="K2018" t="s">
        <v>455</v>
      </c>
      <c r="L2018" s="103">
        <v>150581</v>
      </c>
      <c r="M2018">
        <v>0</v>
      </c>
      <c r="N2018" t="s">
        <v>2647</v>
      </c>
      <c r="O2018" t="s">
        <v>545</v>
      </c>
      <c r="P2018" t="s">
        <v>458</v>
      </c>
      <c r="R2018">
        <v>0</v>
      </c>
      <c r="S2018" t="s">
        <v>2068</v>
      </c>
      <c r="T2018" t="s">
        <v>458</v>
      </c>
      <c r="U2018" t="s">
        <v>460</v>
      </c>
      <c r="V2018" t="s">
        <v>458</v>
      </c>
    </row>
    <row r="2019" spans="1:22" x14ac:dyDescent="0.2">
      <c r="A2019" s="102">
        <v>43115</v>
      </c>
      <c r="B2019" t="s">
        <v>2637</v>
      </c>
      <c r="C2019" t="s">
        <v>2637</v>
      </c>
      <c r="E2019" t="s">
        <v>2065</v>
      </c>
      <c r="F2019">
        <v>3006</v>
      </c>
      <c r="G2019" t="s">
        <v>736</v>
      </c>
      <c r="H2019">
        <v>4</v>
      </c>
      <c r="I2019">
        <v>307</v>
      </c>
      <c r="J2019" t="s">
        <v>2638</v>
      </c>
      <c r="K2019" t="s">
        <v>455</v>
      </c>
      <c r="L2019" s="103">
        <v>143812</v>
      </c>
      <c r="M2019">
        <v>0</v>
      </c>
      <c r="N2019" t="s">
        <v>2648</v>
      </c>
      <c r="O2019" t="s">
        <v>545</v>
      </c>
      <c r="P2019" t="s">
        <v>458</v>
      </c>
      <c r="R2019">
        <v>0</v>
      </c>
      <c r="S2019" t="s">
        <v>2068</v>
      </c>
      <c r="T2019" t="s">
        <v>458</v>
      </c>
      <c r="U2019" t="s">
        <v>460</v>
      </c>
      <c r="V2019" t="s">
        <v>458</v>
      </c>
    </row>
    <row r="2020" spans="1:22" x14ac:dyDescent="0.2">
      <c r="A2020" s="102">
        <v>43115</v>
      </c>
      <c r="B2020" t="s">
        <v>2637</v>
      </c>
      <c r="C2020" t="s">
        <v>2637</v>
      </c>
      <c r="E2020" t="s">
        <v>2065</v>
      </c>
      <c r="F2020">
        <v>3007</v>
      </c>
      <c r="G2020" t="s">
        <v>605</v>
      </c>
      <c r="H2020">
        <v>5</v>
      </c>
      <c r="I2020">
        <v>307</v>
      </c>
      <c r="J2020" t="s">
        <v>2638</v>
      </c>
      <c r="K2020" t="s">
        <v>455</v>
      </c>
      <c r="L2020" s="103">
        <v>138968</v>
      </c>
      <c r="M2020">
        <v>0</v>
      </c>
      <c r="N2020" t="s">
        <v>2649</v>
      </c>
      <c r="O2020" t="s">
        <v>545</v>
      </c>
      <c r="P2020" t="s">
        <v>458</v>
      </c>
      <c r="R2020">
        <v>0</v>
      </c>
      <c r="S2020" t="s">
        <v>2068</v>
      </c>
      <c r="T2020" t="s">
        <v>458</v>
      </c>
      <c r="U2020" t="s">
        <v>460</v>
      </c>
      <c r="V2020" t="s">
        <v>458</v>
      </c>
    </row>
    <row r="2021" spans="1:22" x14ac:dyDescent="0.2">
      <c r="A2021" s="102">
        <v>43122</v>
      </c>
      <c r="B2021" t="s">
        <v>2637</v>
      </c>
      <c r="C2021" t="s">
        <v>2637</v>
      </c>
      <c r="E2021" t="s">
        <v>2065</v>
      </c>
      <c r="F2021">
        <v>3006</v>
      </c>
      <c r="G2021" t="s">
        <v>736</v>
      </c>
      <c r="H2021">
        <v>1</v>
      </c>
      <c r="I2021">
        <v>307</v>
      </c>
      <c r="J2021" t="s">
        <v>2638</v>
      </c>
      <c r="K2021" t="s">
        <v>455</v>
      </c>
      <c r="L2021" s="103">
        <v>143812</v>
      </c>
      <c r="M2021">
        <v>0</v>
      </c>
      <c r="N2021" t="s">
        <v>2650</v>
      </c>
      <c r="O2021" t="s">
        <v>545</v>
      </c>
      <c r="P2021" t="s">
        <v>458</v>
      </c>
      <c r="R2021">
        <v>0</v>
      </c>
      <c r="S2021" t="s">
        <v>2068</v>
      </c>
      <c r="T2021" t="s">
        <v>458</v>
      </c>
      <c r="U2021" t="s">
        <v>460</v>
      </c>
      <c r="V2021" t="s">
        <v>458</v>
      </c>
    </row>
    <row r="2022" spans="1:22" x14ac:dyDescent="0.2">
      <c r="A2022" s="102">
        <v>43122</v>
      </c>
      <c r="B2022" t="s">
        <v>2637</v>
      </c>
      <c r="C2022" t="s">
        <v>2637</v>
      </c>
      <c r="E2022" t="s">
        <v>2065</v>
      </c>
      <c r="F2022">
        <v>3004</v>
      </c>
      <c r="G2022" t="s">
        <v>631</v>
      </c>
      <c r="H2022">
        <v>8</v>
      </c>
      <c r="I2022">
        <v>307</v>
      </c>
      <c r="J2022" t="s">
        <v>2638</v>
      </c>
      <c r="K2022" t="s">
        <v>455</v>
      </c>
      <c r="L2022" s="103">
        <v>150581</v>
      </c>
      <c r="M2022">
        <v>0</v>
      </c>
      <c r="N2022" t="s">
        <v>2651</v>
      </c>
      <c r="O2022" t="s">
        <v>545</v>
      </c>
      <c r="P2022" t="s">
        <v>458</v>
      </c>
      <c r="R2022">
        <v>0</v>
      </c>
      <c r="S2022" t="s">
        <v>2068</v>
      </c>
      <c r="T2022" t="s">
        <v>458</v>
      </c>
      <c r="U2022" t="s">
        <v>460</v>
      </c>
      <c r="V2022" t="s">
        <v>458</v>
      </c>
    </row>
    <row r="2023" spans="1:22" x14ac:dyDescent="0.2">
      <c r="A2023" s="102">
        <v>43129</v>
      </c>
      <c r="B2023" t="s">
        <v>2637</v>
      </c>
      <c r="C2023" t="s">
        <v>2637</v>
      </c>
      <c r="E2023" t="s">
        <v>2065</v>
      </c>
      <c r="F2023">
        <v>3012</v>
      </c>
      <c r="G2023" t="s">
        <v>603</v>
      </c>
      <c r="H2023">
        <v>8</v>
      </c>
      <c r="I2023">
        <v>307</v>
      </c>
      <c r="J2023" t="s">
        <v>2638</v>
      </c>
      <c r="K2023" t="s">
        <v>455</v>
      </c>
      <c r="L2023" s="103">
        <v>109895</v>
      </c>
      <c r="M2023">
        <v>0</v>
      </c>
      <c r="N2023" t="s">
        <v>2652</v>
      </c>
      <c r="O2023" t="s">
        <v>545</v>
      </c>
      <c r="P2023" t="s">
        <v>458</v>
      </c>
      <c r="R2023">
        <v>0</v>
      </c>
      <c r="S2023" t="s">
        <v>2068</v>
      </c>
      <c r="T2023" t="s">
        <v>458</v>
      </c>
      <c r="U2023" t="s">
        <v>460</v>
      </c>
      <c r="V2023" t="s">
        <v>458</v>
      </c>
    </row>
    <row r="2024" spans="1:22" x14ac:dyDescent="0.2">
      <c r="A2024" s="102">
        <v>43129</v>
      </c>
      <c r="B2024" t="s">
        <v>2637</v>
      </c>
      <c r="C2024" t="s">
        <v>2637</v>
      </c>
      <c r="E2024" t="s">
        <v>2065</v>
      </c>
      <c r="F2024">
        <v>3006</v>
      </c>
      <c r="G2024" t="s">
        <v>736</v>
      </c>
      <c r="H2024">
        <v>12</v>
      </c>
      <c r="I2024">
        <v>307</v>
      </c>
      <c r="J2024" t="s">
        <v>2638</v>
      </c>
      <c r="K2024" t="s">
        <v>455</v>
      </c>
      <c r="L2024" s="103">
        <v>143812</v>
      </c>
      <c r="M2024">
        <v>0</v>
      </c>
      <c r="N2024" t="s">
        <v>2653</v>
      </c>
      <c r="O2024" t="s">
        <v>545</v>
      </c>
      <c r="P2024" t="s">
        <v>458</v>
      </c>
      <c r="R2024">
        <v>0</v>
      </c>
      <c r="S2024" t="s">
        <v>2068</v>
      </c>
      <c r="T2024" t="s">
        <v>458</v>
      </c>
      <c r="U2024" t="s">
        <v>460</v>
      </c>
      <c r="V2024" t="s">
        <v>458</v>
      </c>
    </row>
    <row r="2025" spans="1:22" x14ac:dyDescent="0.2">
      <c r="A2025" s="102">
        <v>43129</v>
      </c>
      <c r="B2025" t="s">
        <v>2637</v>
      </c>
      <c r="C2025" t="s">
        <v>2637</v>
      </c>
      <c r="E2025" t="s">
        <v>2065</v>
      </c>
      <c r="F2025">
        <v>3009</v>
      </c>
      <c r="G2025" t="s">
        <v>481</v>
      </c>
      <c r="H2025">
        <v>16</v>
      </c>
      <c r="I2025">
        <v>307</v>
      </c>
      <c r="J2025" t="s">
        <v>2638</v>
      </c>
      <c r="K2025" t="s">
        <v>455</v>
      </c>
      <c r="L2025" s="103">
        <v>120926</v>
      </c>
      <c r="M2025">
        <v>0</v>
      </c>
      <c r="N2025" t="s">
        <v>2654</v>
      </c>
      <c r="O2025" t="s">
        <v>545</v>
      </c>
      <c r="P2025" t="s">
        <v>458</v>
      </c>
      <c r="R2025">
        <v>0</v>
      </c>
      <c r="S2025" t="s">
        <v>2068</v>
      </c>
      <c r="T2025" t="s">
        <v>458</v>
      </c>
      <c r="U2025" t="s">
        <v>460</v>
      </c>
      <c r="V2025" t="s">
        <v>458</v>
      </c>
    </row>
    <row r="2026" spans="1:22" x14ac:dyDescent="0.2">
      <c r="A2026" s="102">
        <v>43129</v>
      </c>
      <c r="B2026" t="s">
        <v>2637</v>
      </c>
      <c r="C2026" t="s">
        <v>2637</v>
      </c>
      <c r="E2026" t="s">
        <v>2065</v>
      </c>
      <c r="F2026">
        <v>3008</v>
      </c>
      <c r="G2026" t="s">
        <v>550</v>
      </c>
      <c r="H2026">
        <v>24</v>
      </c>
      <c r="I2026">
        <v>307</v>
      </c>
      <c r="J2026" t="s">
        <v>2638</v>
      </c>
      <c r="K2026" t="s">
        <v>455</v>
      </c>
      <c r="L2026" s="103">
        <v>150042</v>
      </c>
      <c r="M2026">
        <v>0</v>
      </c>
      <c r="N2026" t="s">
        <v>2655</v>
      </c>
      <c r="O2026" t="s">
        <v>545</v>
      </c>
      <c r="P2026" t="s">
        <v>458</v>
      </c>
      <c r="R2026">
        <v>0</v>
      </c>
      <c r="S2026" t="s">
        <v>2068</v>
      </c>
      <c r="T2026" t="s">
        <v>458</v>
      </c>
      <c r="U2026" t="s">
        <v>460</v>
      </c>
      <c r="V2026" t="s">
        <v>458</v>
      </c>
    </row>
    <row r="2027" spans="1:22" x14ac:dyDescent="0.2">
      <c r="A2027" s="102">
        <v>43132</v>
      </c>
      <c r="B2027" t="s">
        <v>2637</v>
      </c>
      <c r="C2027" t="s">
        <v>2637</v>
      </c>
      <c r="E2027" t="s">
        <v>2065</v>
      </c>
      <c r="F2027">
        <v>3012</v>
      </c>
      <c r="G2027" t="s">
        <v>603</v>
      </c>
      <c r="H2027">
        <v>2</v>
      </c>
      <c r="I2027">
        <v>307</v>
      </c>
      <c r="J2027" t="s">
        <v>2638</v>
      </c>
      <c r="K2027" t="s">
        <v>455</v>
      </c>
      <c r="L2027" s="103">
        <v>109895</v>
      </c>
      <c r="M2027">
        <v>0</v>
      </c>
      <c r="N2027" t="s">
        <v>2656</v>
      </c>
      <c r="O2027" t="s">
        <v>545</v>
      </c>
      <c r="P2027" t="s">
        <v>458</v>
      </c>
      <c r="R2027">
        <v>0</v>
      </c>
      <c r="S2027" t="s">
        <v>2068</v>
      </c>
      <c r="T2027" t="s">
        <v>458</v>
      </c>
      <c r="U2027" t="s">
        <v>460</v>
      </c>
      <c r="V2027" t="s">
        <v>458</v>
      </c>
    </row>
    <row r="2028" spans="1:22" x14ac:dyDescent="0.2">
      <c r="A2028" s="102">
        <v>43132</v>
      </c>
      <c r="B2028" t="s">
        <v>2637</v>
      </c>
      <c r="C2028" t="s">
        <v>2637</v>
      </c>
      <c r="E2028" t="s">
        <v>2065</v>
      </c>
      <c r="F2028">
        <v>3008</v>
      </c>
      <c r="G2028" t="s">
        <v>550</v>
      </c>
      <c r="H2028">
        <v>16</v>
      </c>
      <c r="I2028">
        <v>307</v>
      </c>
      <c r="J2028" t="s">
        <v>2638</v>
      </c>
      <c r="K2028" t="s">
        <v>455</v>
      </c>
      <c r="L2028" s="103">
        <v>150042</v>
      </c>
      <c r="M2028">
        <v>0</v>
      </c>
      <c r="N2028" t="s">
        <v>2657</v>
      </c>
      <c r="O2028" t="s">
        <v>545</v>
      </c>
      <c r="P2028" t="s">
        <v>458</v>
      </c>
      <c r="R2028">
        <v>0</v>
      </c>
      <c r="S2028" t="s">
        <v>2068</v>
      </c>
      <c r="T2028" t="s">
        <v>458</v>
      </c>
      <c r="U2028" t="s">
        <v>460</v>
      </c>
      <c r="V2028" t="s">
        <v>458</v>
      </c>
    </row>
    <row r="2029" spans="1:22" x14ac:dyDescent="0.2">
      <c r="A2029" s="102">
        <v>43136</v>
      </c>
      <c r="B2029" t="s">
        <v>2637</v>
      </c>
      <c r="C2029" t="s">
        <v>2637</v>
      </c>
      <c r="E2029" t="s">
        <v>2065</v>
      </c>
      <c r="F2029">
        <v>3001</v>
      </c>
      <c r="G2029" t="s">
        <v>462</v>
      </c>
      <c r="H2029">
        <v>1</v>
      </c>
      <c r="I2029">
        <v>307</v>
      </c>
      <c r="J2029" t="s">
        <v>2638</v>
      </c>
      <c r="K2029" t="s">
        <v>455</v>
      </c>
      <c r="L2029" s="103">
        <v>308303</v>
      </c>
      <c r="M2029">
        <v>0</v>
      </c>
      <c r="N2029" t="s">
        <v>2658</v>
      </c>
      <c r="O2029" t="s">
        <v>545</v>
      </c>
      <c r="P2029" t="s">
        <v>458</v>
      </c>
      <c r="R2029">
        <v>0</v>
      </c>
      <c r="S2029" t="s">
        <v>2068</v>
      </c>
      <c r="T2029" t="s">
        <v>458</v>
      </c>
      <c r="U2029" t="s">
        <v>460</v>
      </c>
      <c r="V2029" t="s">
        <v>458</v>
      </c>
    </row>
    <row r="2030" spans="1:22" x14ac:dyDescent="0.2">
      <c r="A2030" s="102">
        <v>43136</v>
      </c>
      <c r="B2030" t="s">
        <v>2637</v>
      </c>
      <c r="C2030" t="s">
        <v>2637</v>
      </c>
      <c r="E2030" t="s">
        <v>2065</v>
      </c>
      <c r="F2030">
        <v>3006</v>
      </c>
      <c r="G2030" t="s">
        <v>736</v>
      </c>
      <c r="H2030">
        <v>1</v>
      </c>
      <c r="I2030">
        <v>307</v>
      </c>
      <c r="J2030" t="s">
        <v>2638</v>
      </c>
      <c r="K2030" t="s">
        <v>455</v>
      </c>
      <c r="L2030" s="103">
        <v>143812</v>
      </c>
      <c r="M2030">
        <v>0</v>
      </c>
      <c r="N2030" t="s">
        <v>2659</v>
      </c>
      <c r="O2030" t="s">
        <v>545</v>
      </c>
      <c r="P2030" t="s">
        <v>458</v>
      </c>
      <c r="R2030">
        <v>0</v>
      </c>
      <c r="S2030" t="s">
        <v>2068</v>
      </c>
      <c r="T2030" t="s">
        <v>458</v>
      </c>
      <c r="U2030" t="s">
        <v>460</v>
      </c>
      <c r="V2030" t="s">
        <v>458</v>
      </c>
    </row>
    <row r="2031" spans="1:22" x14ac:dyDescent="0.2">
      <c r="A2031" s="102">
        <v>43136</v>
      </c>
      <c r="B2031" t="s">
        <v>2637</v>
      </c>
      <c r="C2031" t="s">
        <v>2637</v>
      </c>
      <c r="E2031" t="s">
        <v>2065</v>
      </c>
      <c r="F2031">
        <v>3004</v>
      </c>
      <c r="G2031" t="s">
        <v>631</v>
      </c>
      <c r="H2031">
        <v>2</v>
      </c>
      <c r="I2031">
        <v>307</v>
      </c>
      <c r="J2031" t="s">
        <v>2638</v>
      </c>
      <c r="K2031" t="s">
        <v>455</v>
      </c>
      <c r="L2031" s="103">
        <v>150581</v>
      </c>
      <c r="M2031">
        <v>0</v>
      </c>
      <c r="N2031" t="s">
        <v>2660</v>
      </c>
      <c r="O2031" t="s">
        <v>545</v>
      </c>
      <c r="P2031" t="s">
        <v>458</v>
      </c>
      <c r="R2031">
        <v>0</v>
      </c>
      <c r="S2031" t="s">
        <v>2068</v>
      </c>
      <c r="T2031" t="s">
        <v>458</v>
      </c>
      <c r="U2031" t="s">
        <v>460</v>
      </c>
      <c r="V2031" t="s">
        <v>458</v>
      </c>
    </row>
    <row r="2032" spans="1:22" x14ac:dyDescent="0.2">
      <c r="A2032" s="102">
        <v>43136</v>
      </c>
      <c r="B2032" t="s">
        <v>2637</v>
      </c>
      <c r="C2032" t="s">
        <v>2637</v>
      </c>
      <c r="E2032" t="s">
        <v>2065</v>
      </c>
      <c r="F2032">
        <v>3008</v>
      </c>
      <c r="G2032" t="s">
        <v>550</v>
      </c>
      <c r="H2032">
        <v>24</v>
      </c>
      <c r="I2032">
        <v>307</v>
      </c>
      <c r="J2032" t="s">
        <v>2638</v>
      </c>
      <c r="K2032" t="s">
        <v>455</v>
      </c>
      <c r="L2032" s="103">
        <v>150042</v>
      </c>
      <c r="M2032">
        <v>0</v>
      </c>
      <c r="N2032" t="s">
        <v>2661</v>
      </c>
      <c r="O2032" t="s">
        <v>545</v>
      </c>
      <c r="P2032" t="s">
        <v>458</v>
      </c>
      <c r="R2032">
        <v>0</v>
      </c>
      <c r="S2032" t="s">
        <v>2068</v>
      </c>
      <c r="T2032" t="s">
        <v>458</v>
      </c>
      <c r="U2032" t="s">
        <v>460</v>
      </c>
      <c r="V2032" t="s">
        <v>458</v>
      </c>
    </row>
    <row r="2033" spans="1:22" x14ac:dyDescent="0.2">
      <c r="A2033" s="102">
        <v>43143</v>
      </c>
      <c r="B2033" t="s">
        <v>2637</v>
      </c>
      <c r="C2033" t="s">
        <v>2637</v>
      </c>
      <c r="E2033" t="s">
        <v>2065</v>
      </c>
      <c r="F2033">
        <v>3001</v>
      </c>
      <c r="G2033" t="s">
        <v>462</v>
      </c>
      <c r="H2033">
        <v>1</v>
      </c>
      <c r="I2033">
        <v>307</v>
      </c>
      <c r="J2033" t="s">
        <v>2638</v>
      </c>
      <c r="K2033" t="s">
        <v>455</v>
      </c>
      <c r="L2033" s="103">
        <v>308303</v>
      </c>
      <c r="M2033">
        <v>0</v>
      </c>
      <c r="N2033" t="s">
        <v>2662</v>
      </c>
      <c r="O2033" t="s">
        <v>545</v>
      </c>
      <c r="P2033" t="s">
        <v>458</v>
      </c>
      <c r="R2033">
        <v>0</v>
      </c>
      <c r="S2033" t="s">
        <v>2068</v>
      </c>
      <c r="T2033" t="s">
        <v>458</v>
      </c>
      <c r="U2033" t="s">
        <v>460</v>
      </c>
      <c r="V2033" t="s">
        <v>458</v>
      </c>
    </row>
    <row r="2034" spans="1:22" x14ac:dyDescent="0.2">
      <c r="A2034" s="102">
        <v>43143</v>
      </c>
      <c r="B2034" t="s">
        <v>2637</v>
      </c>
      <c r="C2034" t="s">
        <v>2637</v>
      </c>
      <c r="E2034" t="s">
        <v>2065</v>
      </c>
      <c r="F2034">
        <v>3013</v>
      </c>
      <c r="G2034" t="s">
        <v>676</v>
      </c>
      <c r="H2034">
        <v>1</v>
      </c>
      <c r="I2034">
        <v>307</v>
      </c>
      <c r="J2034" t="s">
        <v>2638</v>
      </c>
      <c r="K2034" t="s">
        <v>455</v>
      </c>
      <c r="L2034" s="103">
        <v>99460</v>
      </c>
      <c r="M2034">
        <v>0</v>
      </c>
      <c r="N2034" t="s">
        <v>2663</v>
      </c>
      <c r="O2034" t="s">
        <v>545</v>
      </c>
      <c r="P2034" t="s">
        <v>458</v>
      </c>
      <c r="R2034">
        <v>0</v>
      </c>
      <c r="S2034" t="s">
        <v>2068</v>
      </c>
      <c r="T2034" t="s">
        <v>458</v>
      </c>
      <c r="U2034" t="s">
        <v>460</v>
      </c>
      <c r="V2034" t="s">
        <v>458</v>
      </c>
    </row>
    <row r="2035" spans="1:22" x14ac:dyDescent="0.2">
      <c r="A2035" s="102">
        <v>43143</v>
      </c>
      <c r="B2035" t="s">
        <v>2637</v>
      </c>
      <c r="C2035" t="s">
        <v>2637</v>
      </c>
      <c r="E2035" t="s">
        <v>2065</v>
      </c>
      <c r="F2035">
        <v>3002</v>
      </c>
      <c r="G2035" t="s">
        <v>731</v>
      </c>
      <c r="H2035">
        <v>2</v>
      </c>
      <c r="I2035">
        <v>307</v>
      </c>
      <c r="J2035" t="s">
        <v>2638</v>
      </c>
      <c r="K2035" t="s">
        <v>455</v>
      </c>
      <c r="L2035" s="103">
        <v>169207</v>
      </c>
      <c r="M2035">
        <v>0</v>
      </c>
      <c r="N2035" t="s">
        <v>2664</v>
      </c>
      <c r="O2035" t="s">
        <v>545</v>
      </c>
      <c r="P2035" t="s">
        <v>458</v>
      </c>
      <c r="R2035">
        <v>0</v>
      </c>
      <c r="S2035" t="s">
        <v>2068</v>
      </c>
      <c r="T2035" t="s">
        <v>458</v>
      </c>
      <c r="U2035" t="s">
        <v>460</v>
      </c>
      <c r="V2035" t="s">
        <v>458</v>
      </c>
    </row>
    <row r="2036" spans="1:22" x14ac:dyDescent="0.2">
      <c r="A2036" s="102">
        <v>43143</v>
      </c>
      <c r="B2036" t="s">
        <v>2637</v>
      </c>
      <c r="C2036" t="s">
        <v>2637</v>
      </c>
      <c r="E2036" t="s">
        <v>2065</v>
      </c>
      <c r="F2036">
        <v>3006</v>
      </c>
      <c r="G2036" t="s">
        <v>736</v>
      </c>
      <c r="H2036">
        <v>4</v>
      </c>
      <c r="I2036">
        <v>307</v>
      </c>
      <c r="J2036" t="s">
        <v>2638</v>
      </c>
      <c r="K2036" t="s">
        <v>455</v>
      </c>
      <c r="L2036" s="103">
        <v>143812</v>
      </c>
      <c r="M2036">
        <v>0</v>
      </c>
      <c r="N2036" t="s">
        <v>2665</v>
      </c>
      <c r="O2036" t="s">
        <v>545</v>
      </c>
      <c r="P2036" t="s">
        <v>458</v>
      </c>
      <c r="R2036">
        <v>0</v>
      </c>
      <c r="S2036" t="s">
        <v>2068</v>
      </c>
      <c r="T2036" t="s">
        <v>458</v>
      </c>
      <c r="U2036" t="s">
        <v>460</v>
      </c>
      <c r="V2036" t="s">
        <v>458</v>
      </c>
    </row>
    <row r="2037" spans="1:22" x14ac:dyDescent="0.2">
      <c r="A2037" s="102">
        <v>43143</v>
      </c>
      <c r="B2037" t="s">
        <v>2637</v>
      </c>
      <c r="C2037" t="s">
        <v>2637</v>
      </c>
      <c r="E2037" t="s">
        <v>2065</v>
      </c>
      <c r="F2037">
        <v>3011</v>
      </c>
      <c r="G2037" t="s">
        <v>487</v>
      </c>
      <c r="H2037">
        <v>4</v>
      </c>
      <c r="I2037">
        <v>307</v>
      </c>
      <c r="J2037" t="s">
        <v>2638</v>
      </c>
      <c r="K2037" t="s">
        <v>455</v>
      </c>
      <c r="L2037" s="103">
        <v>115059</v>
      </c>
      <c r="M2037">
        <v>0</v>
      </c>
      <c r="N2037" t="s">
        <v>2666</v>
      </c>
      <c r="O2037" t="s">
        <v>545</v>
      </c>
      <c r="P2037" t="s">
        <v>458</v>
      </c>
      <c r="R2037">
        <v>0</v>
      </c>
      <c r="S2037" t="s">
        <v>2068</v>
      </c>
      <c r="T2037" t="s">
        <v>458</v>
      </c>
      <c r="U2037" t="s">
        <v>460</v>
      </c>
      <c r="V2037" t="s">
        <v>458</v>
      </c>
    </row>
    <row r="2038" spans="1:22" x14ac:dyDescent="0.2">
      <c r="A2038" s="102">
        <v>43143</v>
      </c>
      <c r="B2038" t="s">
        <v>2637</v>
      </c>
      <c r="C2038" t="s">
        <v>2637</v>
      </c>
      <c r="E2038" t="s">
        <v>2065</v>
      </c>
      <c r="F2038">
        <v>3009</v>
      </c>
      <c r="G2038" t="s">
        <v>481</v>
      </c>
      <c r="H2038">
        <v>8</v>
      </c>
      <c r="I2038">
        <v>307</v>
      </c>
      <c r="J2038" t="s">
        <v>2638</v>
      </c>
      <c r="K2038" t="s">
        <v>455</v>
      </c>
      <c r="L2038" s="103">
        <v>120926</v>
      </c>
      <c r="M2038">
        <v>0</v>
      </c>
      <c r="N2038" t="s">
        <v>2667</v>
      </c>
      <c r="O2038" t="s">
        <v>545</v>
      </c>
      <c r="P2038" t="s">
        <v>458</v>
      </c>
      <c r="R2038">
        <v>0</v>
      </c>
      <c r="S2038" t="s">
        <v>2068</v>
      </c>
      <c r="T2038" t="s">
        <v>458</v>
      </c>
      <c r="U2038" t="s">
        <v>460</v>
      </c>
      <c r="V2038" t="s">
        <v>458</v>
      </c>
    </row>
    <row r="2039" spans="1:22" x14ac:dyDescent="0.2">
      <c r="A2039" s="102">
        <v>43143</v>
      </c>
      <c r="B2039" t="s">
        <v>2637</v>
      </c>
      <c r="C2039" t="s">
        <v>2637</v>
      </c>
      <c r="E2039" t="s">
        <v>2065</v>
      </c>
      <c r="F2039">
        <v>3007</v>
      </c>
      <c r="G2039" t="s">
        <v>605</v>
      </c>
      <c r="H2039">
        <v>8</v>
      </c>
      <c r="I2039">
        <v>307</v>
      </c>
      <c r="J2039" t="s">
        <v>2638</v>
      </c>
      <c r="K2039" t="s">
        <v>455</v>
      </c>
      <c r="L2039" s="103">
        <v>138968</v>
      </c>
      <c r="M2039">
        <v>0</v>
      </c>
      <c r="N2039" t="s">
        <v>2668</v>
      </c>
      <c r="O2039" t="s">
        <v>545</v>
      </c>
      <c r="P2039" t="s">
        <v>458</v>
      </c>
      <c r="R2039">
        <v>0</v>
      </c>
      <c r="S2039" t="s">
        <v>2068</v>
      </c>
      <c r="T2039" t="s">
        <v>458</v>
      </c>
      <c r="U2039" t="s">
        <v>460</v>
      </c>
      <c r="V2039" t="s">
        <v>458</v>
      </c>
    </row>
    <row r="2040" spans="1:22" x14ac:dyDescent="0.2">
      <c r="A2040" s="102">
        <v>43150</v>
      </c>
      <c r="B2040" t="s">
        <v>2637</v>
      </c>
      <c r="C2040" t="s">
        <v>2637</v>
      </c>
      <c r="E2040" t="s">
        <v>2065</v>
      </c>
      <c r="F2040">
        <v>3009</v>
      </c>
      <c r="G2040" t="s">
        <v>481</v>
      </c>
      <c r="H2040">
        <v>1</v>
      </c>
      <c r="I2040">
        <v>307</v>
      </c>
      <c r="J2040" t="s">
        <v>2638</v>
      </c>
      <c r="K2040" t="s">
        <v>455</v>
      </c>
      <c r="L2040" s="103">
        <v>120926</v>
      </c>
      <c r="M2040">
        <v>0</v>
      </c>
      <c r="N2040" t="s">
        <v>2669</v>
      </c>
      <c r="O2040" t="s">
        <v>545</v>
      </c>
      <c r="P2040" t="s">
        <v>458</v>
      </c>
      <c r="R2040">
        <v>0</v>
      </c>
      <c r="S2040" t="s">
        <v>2068</v>
      </c>
      <c r="T2040" t="s">
        <v>458</v>
      </c>
      <c r="U2040" t="s">
        <v>460</v>
      </c>
      <c r="V2040" t="s">
        <v>458</v>
      </c>
    </row>
    <row r="2041" spans="1:22" x14ac:dyDescent="0.2">
      <c r="A2041" s="102">
        <v>43150</v>
      </c>
      <c r="B2041" t="s">
        <v>2637</v>
      </c>
      <c r="C2041" t="s">
        <v>2637</v>
      </c>
      <c r="E2041" t="s">
        <v>2065</v>
      </c>
      <c r="F2041">
        <v>3008</v>
      </c>
      <c r="G2041" t="s">
        <v>550</v>
      </c>
      <c r="H2041">
        <v>1</v>
      </c>
      <c r="I2041">
        <v>307</v>
      </c>
      <c r="J2041" t="s">
        <v>2638</v>
      </c>
      <c r="K2041" t="s">
        <v>455</v>
      </c>
      <c r="L2041" s="103">
        <v>150042</v>
      </c>
      <c r="M2041">
        <v>0</v>
      </c>
      <c r="N2041" t="s">
        <v>2670</v>
      </c>
      <c r="O2041" t="s">
        <v>545</v>
      </c>
      <c r="P2041" t="s">
        <v>458</v>
      </c>
      <c r="R2041">
        <v>0</v>
      </c>
      <c r="S2041" t="s">
        <v>2068</v>
      </c>
      <c r="T2041" t="s">
        <v>458</v>
      </c>
      <c r="U2041" t="s">
        <v>460</v>
      </c>
      <c r="V2041" t="s">
        <v>458</v>
      </c>
    </row>
    <row r="2042" spans="1:22" x14ac:dyDescent="0.2">
      <c r="A2042" s="102">
        <v>43150</v>
      </c>
      <c r="B2042" t="s">
        <v>2637</v>
      </c>
      <c r="C2042" t="s">
        <v>2637</v>
      </c>
      <c r="E2042" t="s">
        <v>2065</v>
      </c>
      <c r="F2042">
        <v>3002</v>
      </c>
      <c r="G2042" t="s">
        <v>731</v>
      </c>
      <c r="H2042">
        <v>3</v>
      </c>
      <c r="I2042">
        <v>307</v>
      </c>
      <c r="J2042" t="s">
        <v>2638</v>
      </c>
      <c r="K2042" t="s">
        <v>455</v>
      </c>
      <c r="L2042" s="103">
        <v>169207</v>
      </c>
      <c r="M2042">
        <v>0</v>
      </c>
      <c r="N2042" t="s">
        <v>2671</v>
      </c>
      <c r="O2042" t="s">
        <v>545</v>
      </c>
      <c r="P2042" t="s">
        <v>458</v>
      </c>
      <c r="R2042">
        <v>0</v>
      </c>
      <c r="S2042" t="s">
        <v>2068</v>
      </c>
      <c r="T2042" t="s">
        <v>458</v>
      </c>
      <c r="U2042" t="s">
        <v>460</v>
      </c>
      <c r="V2042" t="s">
        <v>458</v>
      </c>
    </row>
    <row r="2043" spans="1:22" x14ac:dyDescent="0.2">
      <c r="A2043" s="102">
        <v>43150</v>
      </c>
      <c r="B2043" t="s">
        <v>2637</v>
      </c>
      <c r="C2043" t="s">
        <v>2637</v>
      </c>
      <c r="E2043" t="s">
        <v>2065</v>
      </c>
      <c r="F2043">
        <v>3006</v>
      </c>
      <c r="G2043" t="s">
        <v>736</v>
      </c>
      <c r="H2043">
        <v>4</v>
      </c>
      <c r="I2043">
        <v>307</v>
      </c>
      <c r="J2043" t="s">
        <v>2638</v>
      </c>
      <c r="K2043" t="s">
        <v>455</v>
      </c>
      <c r="L2043" s="103">
        <v>143812</v>
      </c>
      <c r="M2043">
        <v>0</v>
      </c>
      <c r="N2043" t="s">
        <v>2672</v>
      </c>
      <c r="O2043" t="s">
        <v>545</v>
      </c>
      <c r="P2043" t="s">
        <v>458</v>
      </c>
      <c r="R2043">
        <v>0</v>
      </c>
      <c r="S2043" t="s">
        <v>2068</v>
      </c>
      <c r="T2043" t="s">
        <v>458</v>
      </c>
      <c r="U2043" t="s">
        <v>460</v>
      </c>
      <c r="V2043" t="s">
        <v>458</v>
      </c>
    </row>
    <row r="2044" spans="1:22" x14ac:dyDescent="0.2">
      <c r="A2044" s="102">
        <v>43150</v>
      </c>
      <c r="B2044" t="s">
        <v>2637</v>
      </c>
      <c r="C2044" t="s">
        <v>2637</v>
      </c>
      <c r="E2044" t="s">
        <v>2065</v>
      </c>
      <c r="F2044">
        <v>3005</v>
      </c>
      <c r="G2044" t="s">
        <v>569</v>
      </c>
      <c r="H2044">
        <v>8</v>
      </c>
      <c r="I2044">
        <v>307</v>
      </c>
      <c r="J2044" t="s">
        <v>2638</v>
      </c>
      <c r="K2044" t="s">
        <v>455</v>
      </c>
      <c r="L2044" s="103">
        <v>165864</v>
      </c>
      <c r="M2044">
        <v>0</v>
      </c>
      <c r="N2044" t="s">
        <v>2673</v>
      </c>
      <c r="O2044" t="s">
        <v>545</v>
      </c>
      <c r="P2044" t="s">
        <v>458</v>
      </c>
      <c r="R2044">
        <v>0</v>
      </c>
      <c r="S2044" t="s">
        <v>2068</v>
      </c>
      <c r="T2044" t="s">
        <v>458</v>
      </c>
      <c r="U2044" t="s">
        <v>460</v>
      </c>
      <c r="V2044" t="s">
        <v>458</v>
      </c>
    </row>
    <row r="2045" spans="1:22" x14ac:dyDescent="0.2">
      <c r="A2045" s="102">
        <v>43157</v>
      </c>
      <c r="B2045" t="s">
        <v>2637</v>
      </c>
      <c r="C2045" t="s">
        <v>2637</v>
      </c>
      <c r="E2045" t="s">
        <v>2065</v>
      </c>
      <c r="F2045">
        <v>3007</v>
      </c>
      <c r="G2045" t="s">
        <v>605</v>
      </c>
      <c r="H2045">
        <v>1</v>
      </c>
      <c r="I2045">
        <v>307</v>
      </c>
      <c r="J2045" t="s">
        <v>2638</v>
      </c>
      <c r="K2045" t="s">
        <v>455</v>
      </c>
      <c r="L2045" s="103">
        <v>138968</v>
      </c>
      <c r="M2045">
        <v>0</v>
      </c>
      <c r="N2045" t="s">
        <v>2674</v>
      </c>
      <c r="O2045" t="s">
        <v>545</v>
      </c>
      <c r="P2045" t="s">
        <v>458</v>
      </c>
      <c r="R2045">
        <v>0</v>
      </c>
      <c r="S2045" t="s">
        <v>2068</v>
      </c>
      <c r="T2045" t="s">
        <v>458</v>
      </c>
      <c r="U2045" t="s">
        <v>460</v>
      </c>
      <c r="V2045" t="s">
        <v>458</v>
      </c>
    </row>
    <row r="2046" spans="1:22" x14ac:dyDescent="0.2">
      <c r="A2046" s="102">
        <v>43157</v>
      </c>
      <c r="B2046" t="s">
        <v>2637</v>
      </c>
      <c r="C2046" t="s">
        <v>2637</v>
      </c>
      <c r="E2046" t="s">
        <v>2065</v>
      </c>
      <c r="F2046">
        <v>3001</v>
      </c>
      <c r="G2046" t="s">
        <v>462</v>
      </c>
      <c r="H2046">
        <v>4</v>
      </c>
      <c r="I2046">
        <v>307</v>
      </c>
      <c r="J2046" t="s">
        <v>2638</v>
      </c>
      <c r="K2046" t="s">
        <v>455</v>
      </c>
      <c r="L2046" s="103">
        <v>308303</v>
      </c>
      <c r="M2046">
        <v>0</v>
      </c>
      <c r="N2046" t="s">
        <v>2675</v>
      </c>
      <c r="O2046" t="s">
        <v>545</v>
      </c>
      <c r="P2046" t="s">
        <v>458</v>
      </c>
      <c r="R2046">
        <v>0</v>
      </c>
      <c r="S2046" t="s">
        <v>2068</v>
      </c>
      <c r="T2046" t="s">
        <v>458</v>
      </c>
      <c r="U2046" t="s">
        <v>460</v>
      </c>
      <c r="V2046" t="s">
        <v>458</v>
      </c>
    </row>
    <row r="2047" spans="1:22" x14ac:dyDescent="0.2">
      <c r="A2047" s="102">
        <v>43160</v>
      </c>
      <c r="B2047" t="s">
        <v>2637</v>
      </c>
      <c r="C2047" t="s">
        <v>2637</v>
      </c>
      <c r="E2047" t="s">
        <v>2065</v>
      </c>
      <c r="F2047">
        <v>3006</v>
      </c>
      <c r="G2047" t="s">
        <v>736</v>
      </c>
      <c r="H2047">
        <v>8</v>
      </c>
      <c r="I2047">
        <v>307</v>
      </c>
      <c r="J2047" t="s">
        <v>2638</v>
      </c>
      <c r="K2047" t="s">
        <v>455</v>
      </c>
      <c r="L2047" s="103">
        <v>143812</v>
      </c>
      <c r="M2047">
        <v>0</v>
      </c>
      <c r="N2047" t="s">
        <v>2676</v>
      </c>
      <c r="O2047" t="s">
        <v>545</v>
      </c>
      <c r="P2047" t="s">
        <v>458</v>
      </c>
      <c r="R2047">
        <v>0</v>
      </c>
      <c r="S2047" t="s">
        <v>2068</v>
      </c>
      <c r="T2047" t="s">
        <v>458</v>
      </c>
      <c r="U2047" t="s">
        <v>460</v>
      </c>
      <c r="V2047" t="s">
        <v>458</v>
      </c>
    </row>
    <row r="2048" spans="1:22" x14ac:dyDescent="0.2">
      <c r="A2048" s="102">
        <v>43160</v>
      </c>
      <c r="B2048" t="s">
        <v>2637</v>
      </c>
      <c r="C2048" t="s">
        <v>2637</v>
      </c>
      <c r="E2048" t="s">
        <v>2065</v>
      </c>
      <c r="F2048">
        <v>3002</v>
      </c>
      <c r="G2048" t="s">
        <v>731</v>
      </c>
      <c r="H2048">
        <v>16</v>
      </c>
      <c r="I2048">
        <v>307</v>
      </c>
      <c r="J2048" t="s">
        <v>2638</v>
      </c>
      <c r="K2048" t="s">
        <v>455</v>
      </c>
      <c r="L2048" s="103">
        <v>169207</v>
      </c>
      <c r="M2048">
        <v>0</v>
      </c>
      <c r="N2048" t="s">
        <v>2677</v>
      </c>
      <c r="O2048" t="s">
        <v>545</v>
      </c>
      <c r="P2048" t="s">
        <v>458</v>
      </c>
      <c r="R2048">
        <v>0</v>
      </c>
      <c r="S2048" t="s">
        <v>2068</v>
      </c>
      <c r="T2048" t="s">
        <v>458</v>
      </c>
      <c r="U2048" t="s">
        <v>460</v>
      </c>
      <c r="V2048" t="s">
        <v>458</v>
      </c>
    </row>
    <row r="2049" spans="1:22" x14ac:dyDescent="0.2">
      <c r="A2049" s="102">
        <v>43164</v>
      </c>
      <c r="B2049" t="s">
        <v>2637</v>
      </c>
      <c r="C2049" t="s">
        <v>2637</v>
      </c>
      <c r="E2049" t="s">
        <v>2065</v>
      </c>
      <c r="F2049">
        <v>3012</v>
      </c>
      <c r="G2049" t="s">
        <v>603</v>
      </c>
      <c r="H2049">
        <v>1</v>
      </c>
      <c r="I2049">
        <v>307</v>
      </c>
      <c r="J2049" t="s">
        <v>2638</v>
      </c>
      <c r="K2049" t="s">
        <v>455</v>
      </c>
      <c r="L2049" s="103">
        <v>109895</v>
      </c>
      <c r="M2049">
        <v>0</v>
      </c>
      <c r="N2049" t="s">
        <v>2678</v>
      </c>
      <c r="O2049" t="s">
        <v>545</v>
      </c>
      <c r="P2049" t="s">
        <v>458</v>
      </c>
      <c r="R2049">
        <v>0</v>
      </c>
      <c r="S2049" t="s">
        <v>2068</v>
      </c>
      <c r="T2049" t="s">
        <v>458</v>
      </c>
      <c r="U2049" t="s">
        <v>460</v>
      </c>
      <c r="V2049" t="s">
        <v>458</v>
      </c>
    </row>
    <row r="2050" spans="1:22" x14ac:dyDescent="0.2">
      <c r="A2050" s="102">
        <v>43164</v>
      </c>
      <c r="B2050" t="s">
        <v>2637</v>
      </c>
      <c r="C2050" t="s">
        <v>2637</v>
      </c>
      <c r="E2050" t="s">
        <v>2065</v>
      </c>
      <c r="F2050">
        <v>3005</v>
      </c>
      <c r="G2050" t="s">
        <v>569</v>
      </c>
      <c r="H2050">
        <v>1</v>
      </c>
      <c r="I2050">
        <v>307</v>
      </c>
      <c r="J2050" t="s">
        <v>2638</v>
      </c>
      <c r="K2050" t="s">
        <v>455</v>
      </c>
      <c r="L2050" s="103">
        <v>165864</v>
      </c>
      <c r="M2050">
        <v>0</v>
      </c>
      <c r="N2050" t="s">
        <v>2679</v>
      </c>
      <c r="O2050" t="s">
        <v>545</v>
      </c>
      <c r="P2050" t="s">
        <v>458</v>
      </c>
      <c r="R2050">
        <v>0</v>
      </c>
      <c r="S2050" t="s">
        <v>2068</v>
      </c>
      <c r="T2050" t="s">
        <v>458</v>
      </c>
      <c r="U2050" t="s">
        <v>460</v>
      </c>
      <c r="V2050" t="s">
        <v>458</v>
      </c>
    </row>
    <row r="2051" spans="1:22" x14ac:dyDescent="0.2">
      <c r="A2051" s="102">
        <v>43164</v>
      </c>
      <c r="B2051" t="s">
        <v>2637</v>
      </c>
      <c r="C2051" t="s">
        <v>2637</v>
      </c>
      <c r="E2051" t="s">
        <v>2065</v>
      </c>
      <c r="F2051">
        <v>3007</v>
      </c>
      <c r="G2051" t="s">
        <v>605</v>
      </c>
      <c r="H2051">
        <v>1</v>
      </c>
      <c r="I2051">
        <v>307</v>
      </c>
      <c r="J2051" t="s">
        <v>2638</v>
      </c>
      <c r="K2051" t="s">
        <v>455</v>
      </c>
      <c r="L2051" s="103">
        <v>138968</v>
      </c>
      <c r="M2051">
        <v>0</v>
      </c>
      <c r="N2051" t="s">
        <v>2680</v>
      </c>
      <c r="O2051" t="s">
        <v>545</v>
      </c>
      <c r="P2051" t="s">
        <v>458</v>
      </c>
      <c r="R2051">
        <v>0</v>
      </c>
      <c r="S2051" t="s">
        <v>2068</v>
      </c>
      <c r="T2051" t="s">
        <v>458</v>
      </c>
      <c r="U2051" t="s">
        <v>460</v>
      </c>
      <c r="V2051" t="s">
        <v>458</v>
      </c>
    </row>
    <row r="2052" spans="1:22" x14ac:dyDescent="0.2">
      <c r="A2052" s="102">
        <v>43164</v>
      </c>
      <c r="B2052" t="s">
        <v>2637</v>
      </c>
      <c r="C2052" t="s">
        <v>2637</v>
      </c>
      <c r="E2052" t="s">
        <v>2065</v>
      </c>
      <c r="F2052">
        <v>3006</v>
      </c>
      <c r="G2052" t="s">
        <v>736</v>
      </c>
      <c r="H2052">
        <v>4</v>
      </c>
      <c r="I2052">
        <v>307</v>
      </c>
      <c r="J2052" t="s">
        <v>2638</v>
      </c>
      <c r="K2052" t="s">
        <v>455</v>
      </c>
      <c r="L2052" s="103">
        <v>143812</v>
      </c>
      <c r="M2052">
        <v>0</v>
      </c>
      <c r="N2052" t="s">
        <v>2681</v>
      </c>
      <c r="O2052" t="s">
        <v>545</v>
      </c>
      <c r="P2052" t="s">
        <v>458</v>
      </c>
      <c r="R2052">
        <v>0</v>
      </c>
      <c r="S2052" t="s">
        <v>2068</v>
      </c>
      <c r="T2052" t="s">
        <v>458</v>
      </c>
      <c r="U2052" t="s">
        <v>460</v>
      </c>
      <c r="V2052" t="s">
        <v>458</v>
      </c>
    </row>
    <row r="2053" spans="1:22" x14ac:dyDescent="0.2">
      <c r="A2053" s="102">
        <v>43164</v>
      </c>
      <c r="B2053" t="s">
        <v>2637</v>
      </c>
      <c r="C2053" t="s">
        <v>2637</v>
      </c>
      <c r="E2053" t="s">
        <v>2065</v>
      </c>
      <c r="F2053">
        <v>3001</v>
      </c>
      <c r="G2053" t="s">
        <v>462</v>
      </c>
      <c r="H2053">
        <v>8</v>
      </c>
      <c r="I2053">
        <v>307</v>
      </c>
      <c r="J2053" t="s">
        <v>2638</v>
      </c>
      <c r="K2053" t="s">
        <v>455</v>
      </c>
      <c r="L2053" s="103">
        <v>308303</v>
      </c>
      <c r="M2053">
        <v>0</v>
      </c>
      <c r="N2053" t="s">
        <v>2682</v>
      </c>
      <c r="O2053" t="s">
        <v>545</v>
      </c>
      <c r="P2053" t="s">
        <v>458</v>
      </c>
      <c r="R2053">
        <v>0</v>
      </c>
      <c r="S2053" t="s">
        <v>2068</v>
      </c>
      <c r="T2053" t="s">
        <v>458</v>
      </c>
      <c r="U2053" t="s">
        <v>460</v>
      </c>
      <c r="V2053" t="s">
        <v>458</v>
      </c>
    </row>
    <row r="2054" spans="1:22" x14ac:dyDescent="0.2">
      <c r="A2054" s="102">
        <v>43164</v>
      </c>
      <c r="B2054" t="s">
        <v>2637</v>
      </c>
      <c r="C2054" t="s">
        <v>2637</v>
      </c>
      <c r="E2054" t="s">
        <v>2065</v>
      </c>
      <c r="F2054">
        <v>3013</v>
      </c>
      <c r="G2054" t="s">
        <v>676</v>
      </c>
      <c r="H2054">
        <v>10</v>
      </c>
      <c r="I2054">
        <v>307</v>
      </c>
      <c r="J2054" t="s">
        <v>2638</v>
      </c>
      <c r="K2054" t="s">
        <v>455</v>
      </c>
      <c r="L2054" s="103">
        <v>99460</v>
      </c>
      <c r="M2054">
        <v>0</v>
      </c>
      <c r="N2054" t="s">
        <v>2683</v>
      </c>
      <c r="O2054" t="s">
        <v>545</v>
      </c>
      <c r="P2054" t="s">
        <v>458</v>
      </c>
      <c r="R2054">
        <v>0</v>
      </c>
      <c r="S2054" t="s">
        <v>2068</v>
      </c>
      <c r="T2054" t="s">
        <v>458</v>
      </c>
      <c r="U2054" t="s">
        <v>460</v>
      </c>
      <c r="V2054" t="s">
        <v>458</v>
      </c>
    </row>
    <row r="2055" spans="1:22" x14ac:dyDescent="0.2">
      <c r="A2055" s="102">
        <v>43164</v>
      </c>
      <c r="B2055" t="s">
        <v>2637</v>
      </c>
      <c r="C2055" t="s">
        <v>2637</v>
      </c>
      <c r="E2055" t="s">
        <v>2065</v>
      </c>
      <c r="F2055">
        <v>3011</v>
      </c>
      <c r="G2055" t="s">
        <v>487</v>
      </c>
      <c r="H2055">
        <v>17</v>
      </c>
      <c r="I2055">
        <v>307</v>
      </c>
      <c r="J2055" t="s">
        <v>2638</v>
      </c>
      <c r="K2055" t="s">
        <v>455</v>
      </c>
      <c r="L2055" s="103">
        <v>115059</v>
      </c>
      <c r="M2055">
        <v>0</v>
      </c>
      <c r="N2055" t="s">
        <v>2684</v>
      </c>
      <c r="O2055" t="s">
        <v>545</v>
      </c>
      <c r="P2055" t="s">
        <v>458</v>
      </c>
      <c r="R2055">
        <v>0</v>
      </c>
      <c r="S2055" t="s">
        <v>2068</v>
      </c>
      <c r="T2055" t="s">
        <v>458</v>
      </c>
      <c r="U2055" t="s">
        <v>460</v>
      </c>
      <c r="V2055" t="s">
        <v>458</v>
      </c>
    </row>
    <row r="2056" spans="1:22" x14ac:dyDescent="0.2">
      <c r="A2056" s="102">
        <v>43164</v>
      </c>
      <c r="B2056" t="s">
        <v>2637</v>
      </c>
      <c r="C2056" t="s">
        <v>2637</v>
      </c>
      <c r="E2056" t="s">
        <v>2065</v>
      </c>
      <c r="F2056">
        <v>3002</v>
      </c>
      <c r="G2056" t="s">
        <v>731</v>
      </c>
      <c r="H2056">
        <v>40</v>
      </c>
      <c r="I2056">
        <v>307</v>
      </c>
      <c r="J2056" t="s">
        <v>2638</v>
      </c>
      <c r="K2056" t="s">
        <v>455</v>
      </c>
      <c r="L2056" s="103">
        <v>169207</v>
      </c>
      <c r="M2056">
        <v>0</v>
      </c>
      <c r="N2056" t="s">
        <v>2685</v>
      </c>
      <c r="O2056" t="s">
        <v>545</v>
      </c>
      <c r="P2056" t="s">
        <v>458</v>
      </c>
      <c r="R2056">
        <v>0</v>
      </c>
      <c r="S2056" t="s">
        <v>2068</v>
      </c>
      <c r="T2056" t="s">
        <v>458</v>
      </c>
      <c r="U2056" t="s">
        <v>460</v>
      </c>
      <c r="V2056" t="s">
        <v>458</v>
      </c>
    </row>
    <row r="2057" spans="1:22" x14ac:dyDescent="0.2">
      <c r="A2057" s="102">
        <v>43171</v>
      </c>
      <c r="B2057" t="s">
        <v>2637</v>
      </c>
      <c r="C2057" t="s">
        <v>2637</v>
      </c>
      <c r="E2057" t="s">
        <v>2065</v>
      </c>
      <c r="F2057">
        <v>3001</v>
      </c>
      <c r="G2057" t="s">
        <v>462</v>
      </c>
      <c r="H2057">
        <v>1</v>
      </c>
      <c r="I2057">
        <v>307</v>
      </c>
      <c r="J2057" t="s">
        <v>2638</v>
      </c>
      <c r="K2057" t="s">
        <v>455</v>
      </c>
      <c r="L2057" s="103">
        <v>308303</v>
      </c>
      <c r="M2057">
        <v>0</v>
      </c>
      <c r="N2057" t="s">
        <v>2686</v>
      </c>
      <c r="O2057" t="s">
        <v>545</v>
      </c>
      <c r="P2057" t="s">
        <v>458</v>
      </c>
      <c r="R2057">
        <v>0</v>
      </c>
      <c r="S2057" t="s">
        <v>2068</v>
      </c>
      <c r="T2057" t="s">
        <v>458</v>
      </c>
      <c r="U2057" t="s">
        <v>460</v>
      </c>
      <c r="V2057" t="s">
        <v>458</v>
      </c>
    </row>
    <row r="2058" spans="1:22" x14ac:dyDescent="0.2">
      <c r="A2058" s="102">
        <v>43171</v>
      </c>
      <c r="B2058" t="s">
        <v>2637</v>
      </c>
      <c r="C2058" t="s">
        <v>2637</v>
      </c>
      <c r="E2058" t="s">
        <v>2065</v>
      </c>
      <c r="F2058">
        <v>3006</v>
      </c>
      <c r="G2058" t="s">
        <v>736</v>
      </c>
      <c r="H2058">
        <v>1</v>
      </c>
      <c r="I2058">
        <v>307</v>
      </c>
      <c r="J2058" t="s">
        <v>2638</v>
      </c>
      <c r="K2058" t="s">
        <v>455</v>
      </c>
      <c r="L2058" s="103">
        <v>143812</v>
      </c>
      <c r="M2058">
        <v>0</v>
      </c>
      <c r="N2058" t="s">
        <v>2687</v>
      </c>
      <c r="O2058" t="s">
        <v>545</v>
      </c>
      <c r="P2058" t="s">
        <v>458</v>
      </c>
      <c r="R2058">
        <v>0</v>
      </c>
      <c r="S2058" t="s">
        <v>2068</v>
      </c>
      <c r="T2058" t="s">
        <v>458</v>
      </c>
      <c r="U2058" t="s">
        <v>460</v>
      </c>
      <c r="V2058" t="s">
        <v>458</v>
      </c>
    </row>
    <row r="2059" spans="1:22" x14ac:dyDescent="0.2">
      <c r="A2059" s="102">
        <v>43171</v>
      </c>
      <c r="B2059" t="s">
        <v>2637</v>
      </c>
      <c r="C2059" t="s">
        <v>2637</v>
      </c>
      <c r="E2059" t="s">
        <v>2065</v>
      </c>
      <c r="F2059">
        <v>3013</v>
      </c>
      <c r="G2059" t="s">
        <v>676</v>
      </c>
      <c r="H2059">
        <v>1</v>
      </c>
      <c r="I2059">
        <v>307</v>
      </c>
      <c r="J2059" t="s">
        <v>2638</v>
      </c>
      <c r="K2059" t="s">
        <v>455</v>
      </c>
      <c r="L2059" s="103">
        <v>99460</v>
      </c>
      <c r="M2059">
        <v>0</v>
      </c>
      <c r="N2059" t="s">
        <v>2688</v>
      </c>
      <c r="O2059" t="s">
        <v>545</v>
      </c>
      <c r="P2059" t="s">
        <v>458</v>
      </c>
      <c r="R2059">
        <v>0</v>
      </c>
      <c r="S2059" t="s">
        <v>2068</v>
      </c>
      <c r="T2059" t="s">
        <v>458</v>
      </c>
      <c r="U2059" t="s">
        <v>460</v>
      </c>
      <c r="V2059" t="s">
        <v>458</v>
      </c>
    </row>
    <row r="2060" spans="1:22" x14ac:dyDescent="0.2">
      <c r="A2060" s="102">
        <v>43171</v>
      </c>
      <c r="B2060" t="s">
        <v>2637</v>
      </c>
      <c r="C2060" t="s">
        <v>2637</v>
      </c>
      <c r="E2060" t="s">
        <v>2065</v>
      </c>
      <c r="F2060">
        <v>3002</v>
      </c>
      <c r="G2060" t="s">
        <v>731</v>
      </c>
      <c r="H2060">
        <v>8</v>
      </c>
      <c r="I2060">
        <v>307</v>
      </c>
      <c r="J2060" t="s">
        <v>2638</v>
      </c>
      <c r="K2060" t="s">
        <v>455</v>
      </c>
      <c r="L2060" s="103">
        <v>169207</v>
      </c>
      <c r="M2060">
        <v>0</v>
      </c>
      <c r="N2060" t="s">
        <v>2689</v>
      </c>
      <c r="O2060" t="s">
        <v>545</v>
      </c>
      <c r="P2060" t="s">
        <v>458</v>
      </c>
      <c r="R2060">
        <v>0</v>
      </c>
      <c r="S2060" t="s">
        <v>2068</v>
      </c>
      <c r="T2060" t="s">
        <v>458</v>
      </c>
      <c r="U2060" t="s">
        <v>460</v>
      </c>
      <c r="V2060" t="s">
        <v>458</v>
      </c>
    </row>
    <row r="2061" spans="1:22" x14ac:dyDescent="0.2">
      <c r="A2061" s="102">
        <v>43171</v>
      </c>
      <c r="B2061" t="s">
        <v>2637</v>
      </c>
      <c r="C2061" t="s">
        <v>2637</v>
      </c>
      <c r="E2061" t="s">
        <v>2065</v>
      </c>
      <c r="F2061">
        <v>3010</v>
      </c>
      <c r="G2061" t="s">
        <v>453</v>
      </c>
      <c r="H2061">
        <v>12</v>
      </c>
      <c r="I2061">
        <v>307</v>
      </c>
      <c r="J2061" t="s">
        <v>2638</v>
      </c>
      <c r="K2061" t="s">
        <v>455</v>
      </c>
      <c r="L2061" s="103">
        <v>121404</v>
      </c>
      <c r="M2061">
        <v>0</v>
      </c>
      <c r="N2061" t="s">
        <v>2690</v>
      </c>
      <c r="O2061" t="s">
        <v>545</v>
      </c>
      <c r="P2061" t="s">
        <v>458</v>
      </c>
      <c r="R2061">
        <v>0</v>
      </c>
      <c r="S2061" t="s">
        <v>2068</v>
      </c>
      <c r="T2061" t="s">
        <v>458</v>
      </c>
      <c r="U2061" t="s">
        <v>460</v>
      </c>
      <c r="V2061" t="s">
        <v>458</v>
      </c>
    </row>
    <row r="2062" spans="1:22" x14ac:dyDescent="0.2">
      <c r="A2062" s="102">
        <v>43178</v>
      </c>
      <c r="B2062" t="s">
        <v>2637</v>
      </c>
      <c r="C2062" t="s">
        <v>2637</v>
      </c>
      <c r="E2062" t="s">
        <v>2065</v>
      </c>
      <c r="F2062">
        <v>3006</v>
      </c>
      <c r="G2062" t="s">
        <v>736</v>
      </c>
      <c r="H2062">
        <v>1</v>
      </c>
      <c r="I2062">
        <v>307</v>
      </c>
      <c r="J2062" t="s">
        <v>2638</v>
      </c>
      <c r="K2062" t="s">
        <v>455</v>
      </c>
      <c r="L2062" s="103">
        <v>143812</v>
      </c>
      <c r="M2062">
        <v>0</v>
      </c>
      <c r="N2062" t="s">
        <v>2691</v>
      </c>
      <c r="O2062" t="s">
        <v>545</v>
      </c>
      <c r="P2062" t="s">
        <v>458</v>
      </c>
      <c r="R2062">
        <v>0</v>
      </c>
      <c r="S2062" t="s">
        <v>2068</v>
      </c>
      <c r="T2062" t="s">
        <v>458</v>
      </c>
      <c r="U2062" t="s">
        <v>460</v>
      </c>
      <c r="V2062" t="s">
        <v>458</v>
      </c>
    </row>
    <row r="2063" spans="1:22" x14ac:dyDescent="0.2">
      <c r="A2063" s="102">
        <v>43178</v>
      </c>
      <c r="B2063" t="s">
        <v>2637</v>
      </c>
      <c r="C2063" t="s">
        <v>2637</v>
      </c>
      <c r="E2063" t="s">
        <v>2065</v>
      </c>
      <c r="F2063">
        <v>3007</v>
      </c>
      <c r="G2063" t="s">
        <v>605</v>
      </c>
      <c r="H2063">
        <v>1</v>
      </c>
      <c r="I2063">
        <v>307</v>
      </c>
      <c r="J2063" t="s">
        <v>2638</v>
      </c>
      <c r="K2063" t="s">
        <v>455</v>
      </c>
      <c r="L2063" s="103">
        <v>138968</v>
      </c>
      <c r="M2063">
        <v>0</v>
      </c>
      <c r="N2063" t="s">
        <v>2692</v>
      </c>
      <c r="O2063" t="s">
        <v>545</v>
      </c>
      <c r="P2063" t="s">
        <v>458</v>
      </c>
      <c r="R2063">
        <v>0</v>
      </c>
      <c r="S2063" t="s">
        <v>2068</v>
      </c>
      <c r="T2063" t="s">
        <v>458</v>
      </c>
      <c r="U2063" t="s">
        <v>460</v>
      </c>
      <c r="V2063" t="s">
        <v>458</v>
      </c>
    </row>
    <row r="2064" spans="1:22" x14ac:dyDescent="0.2">
      <c r="A2064" s="102">
        <v>43178</v>
      </c>
      <c r="B2064" t="s">
        <v>2637</v>
      </c>
      <c r="C2064" t="s">
        <v>2637</v>
      </c>
      <c r="E2064" t="s">
        <v>2065</v>
      </c>
      <c r="F2064">
        <v>3013</v>
      </c>
      <c r="G2064" t="s">
        <v>676</v>
      </c>
      <c r="H2064">
        <v>2</v>
      </c>
      <c r="I2064">
        <v>307</v>
      </c>
      <c r="J2064" t="s">
        <v>2638</v>
      </c>
      <c r="K2064" t="s">
        <v>455</v>
      </c>
      <c r="L2064" s="103">
        <v>99460</v>
      </c>
      <c r="M2064">
        <v>0</v>
      </c>
      <c r="N2064" t="s">
        <v>2693</v>
      </c>
      <c r="O2064" t="s">
        <v>545</v>
      </c>
      <c r="P2064" t="s">
        <v>458</v>
      </c>
      <c r="R2064">
        <v>0</v>
      </c>
      <c r="S2064" t="s">
        <v>2068</v>
      </c>
      <c r="T2064" t="s">
        <v>458</v>
      </c>
      <c r="U2064" t="s">
        <v>460</v>
      </c>
      <c r="V2064" t="s">
        <v>458</v>
      </c>
    </row>
    <row r="2065" spans="1:22" x14ac:dyDescent="0.2">
      <c r="A2065" s="102">
        <v>43178</v>
      </c>
      <c r="B2065" t="s">
        <v>2637</v>
      </c>
      <c r="C2065" t="s">
        <v>2637</v>
      </c>
      <c r="E2065" t="s">
        <v>2065</v>
      </c>
      <c r="F2065">
        <v>3011</v>
      </c>
      <c r="G2065" t="s">
        <v>487</v>
      </c>
      <c r="H2065">
        <v>4</v>
      </c>
      <c r="I2065">
        <v>307</v>
      </c>
      <c r="J2065" t="s">
        <v>2638</v>
      </c>
      <c r="K2065" t="s">
        <v>455</v>
      </c>
      <c r="L2065" s="103">
        <v>115059</v>
      </c>
      <c r="M2065">
        <v>0</v>
      </c>
      <c r="N2065" t="s">
        <v>2694</v>
      </c>
      <c r="O2065" t="s">
        <v>545</v>
      </c>
      <c r="P2065" t="s">
        <v>458</v>
      </c>
      <c r="R2065">
        <v>0</v>
      </c>
      <c r="S2065" t="s">
        <v>2068</v>
      </c>
      <c r="T2065" t="s">
        <v>458</v>
      </c>
      <c r="U2065" t="s">
        <v>460</v>
      </c>
      <c r="V2065" t="s">
        <v>458</v>
      </c>
    </row>
    <row r="2066" spans="1:22" x14ac:dyDescent="0.2">
      <c r="A2066" s="102">
        <v>43178</v>
      </c>
      <c r="B2066" t="s">
        <v>2637</v>
      </c>
      <c r="C2066" t="s">
        <v>2637</v>
      </c>
      <c r="E2066" t="s">
        <v>2065</v>
      </c>
      <c r="F2066">
        <v>3008</v>
      </c>
      <c r="G2066" t="s">
        <v>550</v>
      </c>
      <c r="H2066">
        <v>10.5</v>
      </c>
      <c r="I2066">
        <v>307</v>
      </c>
      <c r="J2066" t="s">
        <v>2638</v>
      </c>
      <c r="K2066" t="s">
        <v>455</v>
      </c>
      <c r="L2066" s="103">
        <v>150042</v>
      </c>
      <c r="M2066">
        <v>0</v>
      </c>
      <c r="N2066" t="s">
        <v>2695</v>
      </c>
      <c r="O2066" t="s">
        <v>545</v>
      </c>
      <c r="P2066" t="s">
        <v>458</v>
      </c>
      <c r="R2066">
        <v>0</v>
      </c>
      <c r="S2066" t="s">
        <v>2068</v>
      </c>
      <c r="T2066" t="s">
        <v>458</v>
      </c>
      <c r="U2066" t="s">
        <v>460</v>
      </c>
      <c r="V2066" t="s">
        <v>458</v>
      </c>
    </row>
    <row r="2067" spans="1:22" x14ac:dyDescent="0.2">
      <c r="A2067" s="102">
        <v>43178</v>
      </c>
      <c r="B2067" t="s">
        <v>2637</v>
      </c>
      <c r="C2067" t="s">
        <v>2637</v>
      </c>
      <c r="E2067" t="s">
        <v>2065</v>
      </c>
      <c r="F2067">
        <v>3002</v>
      </c>
      <c r="G2067" t="s">
        <v>731</v>
      </c>
      <c r="H2067">
        <v>16</v>
      </c>
      <c r="I2067">
        <v>307</v>
      </c>
      <c r="J2067" t="s">
        <v>2638</v>
      </c>
      <c r="K2067" t="s">
        <v>455</v>
      </c>
      <c r="L2067" s="103">
        <v>169207</v>
      </c>
      <c r="M2067">
        <v>0</v>
      </c>
      <c r="N2067" t="s">
        <v>2696</v>
      </c>
      <c r="O2067" t="s">
        <v>545</v>
      </c>
      <c r="P2067" t="s">
        <v>458</v>
      </c>
      <c r="R2067">
        <v>0</v>
      </c>
      <c r="S2067" t="s">
        <v>2068</v>
      </c>
      <c r="T2067" t="s">
        <v>458</v>
      </c>
      <c r="U2067" t="s">
        <v>460</v>
      </c>
      <c r="V2067" t="s">
        <v>458</v>
      </c>
    </row>
    <row r="2068" spans="1:22" x14ac:dyDescent="0.2">
      <c r="A2068" s="102">
        <v>43185</v>
      </c>
      <c r="B2068" t="s">
        <v>2637</v>
      </c>
      <c r="C2068" t="s">
        <v>2637</v>
      </c>
      <c r="E2068" t="s">
        <v>2065</v>
      </c>
      <c r="F2068">
        <v>3005</v>
      </c>
      <c r="G2068" t="s">
        <v>569</v>
      </c>
      <c r="H2068">
        <v>1</v>
      </c>
      <c r="I2068">
        <v>307</v>
      </c>
      <c r="J2068" t="s">
        <v>2638</v>
      </c>
      <c r="K2068" t="s">
        <v>455</v>
      </c>
      <c r="L2068" s="103">
        <v>165864</v>
      </c>
      <c r="M2068">
        <v>0</v>
      </c>
      <c r="N2068" t="s">
        <v>2697</v>
      </c>
      <c r="O2068" t="s">
        <v>545</v>
      </c>
      <c r="P2068" t="s">
        <v>458</v>
      </c>
      <c r="R2068">
        <v>0</v>
      </c>
      <c r="S2068" t="s">
        <v>2068</v>
      </c>
      <c r="T2068" t="s">
        <v>458</v>
      </c>
      <c r="U2068" t="s">
        <v>460</v>
      </c>
      <c r="V2068" t="s">
        <v>458</v>
      </c>
    </row>
    <row r="2069" spans="1:22" x14ac:dyDescent="0.2">
      <c r="A2069" s="102">
        <v>43185</v>
      </c>
      <c r="B2069" t="s">
        <v>2637</v>
      </c>
      <c r="C2069" t="s">
        <v>2637</v>
      </c>
      <c r="E2069" t="s">
        <v>2065</v>
      </c>
      <c r="F2069">
        <v>3006</v>
      </c>
      <c r="G2069" t="s">
        <v>736</v>
      </c>
      <c r="H2069">
        <v>1</v>
      </c>
      <c r="I2069">
        <v>307</v>
      </c>
      <c r="J2069" t="s">
        <v>2638</v>
      </c>
      <c r="K2069" t="s">
        <v>455</v>
      </c>
      <c r="L2069" s="103">
        <v>143812</v>
      </c>
      <c r="M2069">
        <v>0</v>
      </c>
      <c r="N2069" t="s">
        <v>2698</v>
      </c>
      <c r="O2069" t="s">
        <v>545</v>
      </c>
      <c r="P2069" t="s">
        <v>458</v>
      </c>
      <c r="R2069">
        <v>0</v>
      </c>
      <c r="S2069" t="s">
        <v>2068</v>
      </c>
      <c r="T2069" t="s">
        <v>458</v>
      </c>
      <c r="U2069" t="s">
        <v>460</v>
      </c>
      <c r="V2069" t="s">
        <v>458</v>
      </c>
    </row>
    <row r="2070" spans="1:22" x14ac:dyDescent="0.2">
      <c r="A2070" s="102">
        <v>43185</v>
      </c>
      <c r="B2070" t="s">
        <v>2637</v>
      </c>
      <c r="C2070" t="s">
        <v>2637</v>
      </c>
      <c r="E2070" t="s">
        <v>2065</v>
      </c>
      <c r="F2070">
        <v>3007</v>
      </c>
      <c r="G2070" t="s">
        <v>605</v>
      </c>
      <c r="H2070">
        <v>1</v>
      </c>
      <c r="I2070">
        <v>307</v>
      </c>
      <c r="J2070" t="s">
        <v>2638</v>
      </c>
      <c r="K2070" t="s">
        <v>455</v>
      </c>
      <c r="L2070" s="103">
        <v>138968</v>
      </c>
      <c r="M2070">
        <v>0</v>
      </c>
      <c r="N2070" t="s">
        <v>2699</v>
      </c>
      <c r="O2070" t="s">
        <v>545</v>
      </c>
      <c r="P2070" t="s">
        <v>458</v>
      </c>
      <c r="R2070">
        <v>0</v>
      </c>
      <c r="S2070" t="s">
        <v>2068</v>
      </c>
      <c r="T2070" t="s">
        <v>458</v>
      </c>
      <c r="U2070" t="s">
        <v>460</v>
      </c>
      <c r="V2070" t="s">
        <v>458</v>
      </c>
    </row>
    <row r="2071" spans="1:22" x14ac:dyDescent="0.2">
      <c r="A2071" s="102">
        <v>43185</v>
      </c>
      <c r="B2071" t="s">
        <v>2637</v>
      </c>
      <c r="C2071" t="s">
        <v>2637</v>
      </c>
      <c r="E2071" t="s">
        <v>2065</v>
      </c>
      <c r="F2071">
        <v>3011</v>
      </c>
      <c r="G2071" t="s">
        <v>487</v>
      </c>
      <c r="H2071">
        <v>1.5</v>
      </c>
      <c r="I2071">
        <v>307</v>
      </c>
      <c r="J2071" t="s">
        <v>2638</v>
      </c>
      <c r="K2071" t="s">
        <v>455</v>
      </c>
      <c r="L2071" s="103">
        <v>115059</v>
      </c>
      <c r="M2071">
        <v>0</v>
      </c>
      <c r="N2071" t="s">
        <v>2700</v>
      </c>
      <c r="O2071" t="s">
        <v>545</v>
      </c>
      <c r="P2071" t="s">
        <v>458</v>
      </c>
      <c r="R2071">
        <v>0</v>
      </c>
      <c r="S2071" t="s">
        <v>2068</v>
      </c>
      <c r="T2071" t="s">
        <v>458</v>
      </c>
      <c r="U2071" t="s">
        <v>460</v>
      </c>
      <c r="V2071" t="s">
        <v>458</v>
      </c>
    </row>
    <row r="2072" spans="1:22" x14ac:dyDescent="0.2">
      <c r="A2072" s="102">
        <v>43185</v>
      </c>
      <c r="B2072" t="s">
        <v>2637</v>
      </c>
      <c r="C2072" t="s">
        <v>2637</v>
      </c>
      <c r="E2072" t="s">
        <v>2065</v>
      </c>
      <c r="F2072">
        <v>3001</v>
      </c>
      <c r="G2072" t="s">
        <v>462</v>
      </c>
      <c r="H2072">
        <v>10</v>
      </c>
      <c r="I2072">
        <v>307</v>
      </c>
      <c r="J2072" t="s">
        <v>2638</v>
      </c>
      <c r="K2072" t="s">
        <v>455</v>
      </c>
      <c r="L2072" s="103">
        <v>308303</v>
      </c>
      <c r="M2072">
        <v>0</v>
      </c>
      <c r="N2072" t="s">
        <v>2701</v>
      </c>
      <c r="O2072" t="s">
        <v>545</v>
      </c>
      <c r="P2072" t="s">
        <v>458</v>
      </c>
      <c r="R2072">
        <v>0</v>
      </c>
      <c r="S2072" t="s">
        <v>2068</v>
      </c>
      <c r="T2072" t="s">
        <v>458</v>
      </c>
      <c r="U2072" t="s">
        <v>460</v>
      </c>
      <c r="V2072" t="s">
        <v>458</v>
      </c>
    </row>
    <row r="2073" spans="1:22" x14ac:dyDescent="0.2">
      <c r="A2073" s="102">
        <v>43185</v>
      </c>
      <c r="B2073" t="s">
        <v>2637</v>
      </c>
      <c r="C2073" t="s">
        <v>2637</v>
      </c>
      <c r="E2073" t="s">
        <v>2065</v>
      </c>
      <c r="F2073">
        <v>3003</v>
      </c>
      <c r="G2073" t="s">
        <v>474</v>
      </c>
      <c r="H2073">
        <v>24</v>
      </c>
      <c r="I2073">
        <v>307</v>
      </c>
      <c r="J2073" t="s">
        <v>2638</v>
      </c>
      <c r="K2073" t="s">
        <v>455</v>
      </c>
      <c r="L2073" s="103">
        <v>177755</v>
      </c>
      <c r="M2073">
        <v>0</v>
      </c>
      <c r="N2073" t="s">
        <v>2702</v>
      </c>
      <c r="O2073" t="s">
        <v>545</v>
      </c>
      <c r="P2073" t="s">
        <v>458</v>
      </c>
      <c r="R2073">
        <v>0</v>
      </c>
      <c r="S2073" t="s">
        <v>2068</v>
      </c>
      <c r="T2073" t="s">
        <v>458</v>
      </c>
      <c r="U2073" t="s">
        <v>460</v>
      </c>
      <c r="V2073" t="s">
        <v>458</v>
      </c>
    </row>
    <row r="2074" spans="1:22" x14ac:dyDescent="0.2">
      <c r="A2074" s="102">
        <v>43192</v>
      </c>
      <c r="B2074" t="s">
        <v>2637</v>
      </c>
      <c r="C2074" t="s">
        <v>2637</v>
      </c>
      <c r="E2074" t="s">
        <v>2065</v>
      </c>
      <c r="F2074">
        <v>3007</v>
      </c>
      <c r="G2074" t="s">
        <v>605</v>
      </c>
      <c r="H2074">
        <v>1</v>
      </c>
      <c r="I2074">
        <v>307</v>
      </c>
      <c r="J2074" t="s">
        <v>2638</v>
      </c>
      <c r="K2074" t="s">
        <v>455</v>
      </c>
      <c r="L2074" s="103">
        <v>138968</v>
      </c>
      <c r="M2074">
        <v>0</v>
      </c>
      <c r="N2074" t="s">
        <v>2703</v>
      </c>
      <c r="O2074" t="s">
        <v>545</v>
      </c>
      <c r="P2074" t="s">
        <v>458</v>
      </c>
      <c r="R2074">
        <v>0</v>
      </c>
      <c r="S2074" t="s">
        <v>2068</v>
      </c>
      <c r="T2074" t="s">
        <v>458</v>
      </c>
      <c r="U2074" t="s">
        <v>460</v>
      </c>
      <c r="V2074" t="s">
        <v>458</v>
      </c>
    </row>
    <row r="2075" spans="1:22" x14ac:dyDescent="0.2">
      <c r="A2075" s="102">
        <v>43192</v>
      </c>
      <c r="B2075" t="s">
        <v>2637</v>
      </c>
      <c r="C2075" t="s">
        <v>2637</v>
      </c>
      <c r="E2075" t="s">
        <v>2065</v>
      </c>
      <c r="F2075">
        <v>3013</v>
      </c>
      <c r="G2075" t="s">
        <v>676</v>
      </c>
      <c r="H2075">
        <v>1</v>
      </c>
      <c r="I2075">
        <v>307</v>
      </c>
      <c r="J2075" t="s">
        <v>2638</v>
      </c>
      <c r="K2075" t="s">
        <v>455</v>
      </c>
      <c r="L2075" s="103">
        <v>99460</v>
      </c>
      <c r="M2075">
        <v>0</v>
      </c>
      <c r="N2075" t="s">
        <v>2704</v>
      </c>
      <c r="O2075" t="s">
        <v>545</v>
      </c>
      <c r="P2075" t="s">
        <v>458</v>
      </c>
      <c r="R2075">
        <v>0</v>
      </c>
      <c r="S2075" t="s">
        <v>2068</v>
      </c>
      <c r="T2075" t="s">
        <v>458</v>
      </c>
      <c r="U2075" t="s">
        <v>460</v>
      </c>
      <c r="V2075" t="s">
        <v>458</v>
      </c>
    </row>
    <row r="2076" spans="1:22" x14ac:dyDescent="0.2">
      <c r="A2076" s="102">
        <v>43192</v>
      </c>
      <c r="B2076" t="s">
        <v>2637</v>
      </c>
      <c r="C2076" t="s">
        <v>2637</v>
      </c>
      <c r="E2076" t="s">
        <v>2065</v>
      </c>
      <c r="F2076">
        <v>3008</v>
      </c>
      <c r="G2076" t="s">
        <v>550</v>
      </c>
      <c r="H2076">
        <v>1</v>
      </c>
      <c r="I2076">
        <v>307</v>
      </c>
      <c r="J2076" t="s">
        <v>2638</v>
      </c>
      <c r="K2076" t="s">
        <v>455</v>
      </c>
      <c r="L2076" s="103">
        <v>150042</v>
      </c>
      <c r="M2076">
        <v>0</v>
      </c>
      <c r="N2076" t="s">
        <v>2705</v>
      </c>
      <c r="O2076" t="s">
        <v>545</v>
      </c>
      <c r="P2076" t="s">
        <v>458</v>
      </c>
      <c r="R2076">
        <v>0</v>
      </c>
      <c r="S2076" t="s">
        <v>2068</v>
      </c>
      <c r="T2076" t="s">
        <v>458</v>
      </c>
      <c r="U2076" t="s">
        <v>460</v>
      </c>
      <c r="V2076" t="s">
        <v>458</v>
      </c>
    </row>
    <row r="2077" spans="1:22" x14ac:dyDescent="0.2">
      <c r="A2077" s="102">
        <v>43192</v>
      </c>
      <c r="B2077" t="s">
        <v>2637</v>
      </c>
      <c r="C2077" t="s">
        <v>2637</v>
      </c>
      <c r="E2077" t="s">
        <v>2065</v>
      </c>
      <c r="F2077">
        <v>3001</v>
      </c>
      <c r="G2077" t="s">
        <v>462</v>
      </c>
      <c r="H2077">
        <v>2</v>
      </c>
      <c r="I2077">
        <v>307</v>
      </c>
      <c r="J2077" t="s">
        <v>2638</v>
      </c>
      <c r="K2077" t="s">
        <v>455</v>
      </c>
      <c r="L2077" s="103">
        <v>308303</v>
      </c>
      <c r="M2077">
        <v>0</v>
      </c>
      <c r="N2077" t="s">
        <v>2706</v>
      </c>
      <c r="O2077" t="s">
        <v>545</v>
      </c>
      <c r="P2077" t="s">
        <v>458</v>
      </c>
      <c r="R2077">
        <v>0</v>
      </c>
      <c r="S2077" t="s">
        <v>2068</v>
      </c>
      <c r="T2077" t="s">
        <v>458</v>
      </c>
      <c r="U2077" t="s">
        <v>460</v>
      </c>
      <c r="V2077" t="s">
        <v>458</v>
      </c>
    </row>
    <row r="2078" spans="1:22" x14ac:dyDescent="0.2">
      <c r="A2078" s="102">
        <v>43192</v>
      </c>
      <c r="B2078" t="s">
        <v>2637</v>
      </c>
      <c r="C2078" t="s">
        <v>2637</v>
      </c>
      <c r="E2078" t="s">
        <v>2065</v>
      </c>
      <c r="F2078">
        <v>3005</v>
      </c>
      <c r="G2078" t="s">
        <v>569</v>
      </c>
      <c r="H2078">
        <v>2</v>
      </c>
      <c r="I2078">
        <v>307</v>
      </c>
      <c r="J2078" t="s">
        <v>2638</v>
      </c>
      <c r="K2078" t="s">
        <v>455</v>
      </c>
      <c r="L2078" s="103">
        <v>165864</v>
      </c>
      <c r="M2078">
        <v>0</v>
      </c>
      <c r="N2078" t="s">
        <v>2707</v>
      </c>
      <c r="O2078" t="s">
        <v>545</v>
      </c>
      <c r="P2078" t="s">
        <v>458</v>
      </c>
      <c r="R2078">
        <v>0</v>
      </c>
      <c r="S2078" t="s">
        <v>2068</v>
      </c>
      <c r="T2078" t="s">
        <v>458</v>
      </c>
      <c r="U2078" t="s">
        <v>460</v>
      </c>
      <c r="V2078" t="s">
        <v>458</v>
      </c>
    </row>
    <row r="2079" spans="1:22" x14ac:dyDescent="0.2">
      <c r="A2079" s="102">
        <v>43192</v>
      </c>
      <c r="B2079" t="s">
        <v>2637</v>
      </c>
      <c r="C2079" t="s">
        <v>2637</v>
      </c>
      <c r="E2079" t="s">
        <v>2065</v>
      </c>
      <c r="F2079">
        <v>3006</v>
      </c>
      <c r="G2079" t="s">
        <v>736</v>
      </c>
      <c r="H2079">
        <v>6</v>
      </c>
      <c r="I2079">
        <v>307</v>
      </c>
      <c r="J2079" t="s">
        <v>2638</v>
      </c>
      <c r="K2079" t="s">
        <v>455</v>
      </c>
      <c r="L2079" s="103">
        <v>143812</v>
      </c>
      <c r="M2079">
        <v>0</v>
      </c>
      <c r="N2079" t="s">
        <v>2708</v>
      </c>
      <c r="O2079" t="s">
        <v>545</v>
      </c>
      <c r="P2079" t="s">
        <v>458</v>
      </c>
      <c r="R2079">
        <v>0</v>
      </c>
      <c r="S2079" t="s">
        <v>2068</v>
      </c>
      <c r="T2079" t="s">
        <v>458</v>
      </c>
      <c r="U2079" t="s">
        <v>460</v>
      </c>
      <c r="V2079" t="s">
        <v>458</v>
      </c>
    </row>
    <row r="2080" spans="1:22" x14ac:dyDescent="0.2">
      <c r="A2080" s="102">
        <v>43192</v>
      </c>
      <c r="B2080" t="s">
        <v>2637</v>
      </c>
      <c r="C2080" t="s">
        <v>2637</v>
      </c>
      <c r="E2080" t="s">
        <v>2065</v>
      </c>
      <c r="F2080">
        <v>3012</v>
      </c>
      <c r="G2080" t="s">
        <v>603</v>
      </c>
      <c r="H2080">
        <v>8</v>
      </c>
      <c r="I2080">
        <v>307</v>
      </c>
      <c r="J2080" t="s">
        <v>2638</v>
      </c>
      <c r="K2080" t="s">
        <v>455</v>
      </c>
      <c r="L2080" s="103">
        <v>109895</v>
      </c>
      <c r="M2080">
        <v>0</v>
      </c>
      <c r="N2080" t="s">
        <v>2709</v>
      </c>
      <c r="O2080" t="s">
        <v>545</v>
      </c>
      <c r="P2080" t="s">
        <v>458</v>
      </c>
      <c r="R2080">
        <v>0</v>
      </c>
      <c r="S2080" t="s">
        <v>2068</v>
      </c>
      <c r="T2080" t="s">
        <v>458</v>
      </c>
      <c r="U2080" t="s">
        <v>460</v>
      </c>
      <c r="V2080" t="s">
        <v>458</v>
      </c>
    </row>
    <row r="2081" spans="1:22" x14ac:dyDescent="0.2">
      <c r="A2081" s="102">
        <v>43192</v>
      </c>
      <c r="B2081" t="s">
        <v>2637</v>
      </c>
      <c r="C2081" t="s">
        <v>2637</v>
      </c>
      <c r="E2081" t="s">
        <v>2065</v>
      </c>
      <c r="F2081">
        <v>3002</v>
      </c>
      <c r="G2081" t="s">
        <v>731</v>
      </c>
      <c r="H2081">
        <v>8</v>
      </c>
      <c r="I2081">
        <v>307</v>
      </c>
      <c r="J2081" t="s">
        <v>2638</v>
      </c>
      <c r="K2081" t="s">
        <v>455</v>
      </c>
      <c r="L2081" s="103">
        <v>169207</v>
      </c>
      <c r="M2081">
        <v>0</v>
      </c>
      <c r="N2081" t="s">
        <v>2710</v>
      </c>
      <c r="O2081" t="s">
        <v>545</v>
      </c>
      <c r="P2081" t="s">
        <v>458</v>
      </c>
      <c r="R2081">
        <v>0</v>
      </c>
      <c r="S2081" t="s">
        <v>2068</v>
      </c>
      <c r="T2081" t="s">
        <v>458</v>
      </c>
      <c r="U2081" t="s">
        <v>460</v>
      </c>
      <c r="V2081" t="s">
        <v>458</v>
      </c>
    </row>
    <row r="2082" spans="1:22" x14ac:dyDescent="0.2">
      <c r="A2082" s="102">
        <v>43192</v>
      </c>
      <c r="B2082" t="s">
        <v>2637</v>
      </c>
      <c r="C2082" t="s">
        <v>2637</v>
      </c>
      <c r="E2082" t="s">
        <v>2065</v>
      </c>
      <c r="F2082">
        <v>3003</v>
      </c>
      <c r="G2082" t="s">
        <v>474</v>
      </c>
      <c r="H2082">
        <v>8</v>
      </c>
      <c r="I2082">
        <v>307</v>
      </c>
      <c r="J2082" t="s">
        <v>2638</v>
      </c>
      <c r="K2082" t="s">
        <v>455</v>
      </c>
      <c r="L2082" s="103">
        <v>177755</v>
      </c>
      <c r="M2082">
        <v>0</v>
      </c>
      <c r="N2082" t="s">
        <v>2711</v>
      </c>
      <c r="O2082" t="s">
        <v>545</v>
      </c>
      <c r="P2082" t="s">
        <v>458</v>
      </c>
      <c r="R2082">
        <v>0</v>
      </c>
      <c r="S2082" t="s">
        <v>2068</v>
      </c>
      <c r="T2082" t="s">
        <v>458</v>
      </c>
      <c r="U2082" t="s">
        <v>460</v>
      </c>
      <c r="V2082" t="s">
        <v>458</v>
      </c>
    </row>
    <row r="2083" spans="1:22" x14ac:dyDescent="0.2">
      <c r="A2083" s="102">
        <v>43199</v>
      </c>
      <c r="B2083" t="s">
        <v>2637</v>
      </c>
      <c r="C2083" t="s">
        <v>2637</v>
      </c>
      <c r="E2083" t="s">
        <v>2065</v>
      </c>
      <c r="F2083">
        <v>3009</v>
      </c>
      <c r="G2083" t="s">
        <v>481</v>
      </c>
      <c r="H2083">
        <v>1</v>
      </c>
      <c r="I2083">
        <v>307</v>
      </c>
      <c r="J2083" t="s">
        <v>2638</v>
      </c>
      <c r="K2083" t="s">
        <v>455</v>
      </c>
      <c r="L2083" s="103">
        <v>120926</v>
      </c>
      <c r="M2083">
        <v>0</v>
      </c>
      <c r="N2083" t="s">
        <v>2712</v>
      </c>
      <c r="O2083" t="s">
        <v>545</v>
      </c>
      <c r="P2083" t="s">
        <v>458</v>
      </c>
      <c r="R2083">
        <v>0</v>
      </c>
      <c r="S2083" t="s">
        <v>2068</v>
      </c>
      <c r="T2083" t="s">
        <v>458</v>
      </c>
      <c r="U2083" t="s">
        <v>460</v>
      </c>
      <c r="V2083" t="s">
        <v>458</v>
      </c>
    </row>
    <row r="2084" spans="1:22" x14ac:dyDescent="0.2">
      <c r="A2084" s="102">
        <v>43199</v>
      </c>
      <c r="B2084" t="s">
        <v>2637</v>
      </c>
      <c r="C2084" t="s">
        <v>2637</v>
      </c>
      <c r="E2084" t="s">
        <v>2065</v>
      </c>
      <c r="F2084">
        <v>3006</v>
      </c>
      <c r="G2084" t="s">
        <v>736</v>
      </c>
      <c r="H2084">
        <v>2.5</v>
      </c>
      <c r="I2084">
        <v>307</v>
      </c>
      <c r="J2084" t="s">
        <v>2638</v>
      </c>
      <c r="K2084" t="s">
        <v>455</v>
      </c>
      <c r="L2084" s="103">
        <v>143812</v>
      </c>
      <c r="M2084">
        <v>0</v>
      </c>
      <c r="N2084" t="s">
        <v>2713</v>
      </c>
      <c r="O2084" t="s">
        <v>545</v>
      </c>
      <c r="P2084" t="s">
        <v>458</v>
      </c>
      <c r="R2084">
        <v>0</v>
      </c>
      <c r="S2084" t="s">
        <v>2068</v>
      </c>
      <c r="T2084" t="s">
        <v>458</v>
      </c>
      <c r="U2084" t="s">
        <v>460</v>
      </c>
      <c r="V2084" t="s">
        <v>458</v>
      </c>
    </row>
    <row r="2085" spans="1:22" x14ac:dyDescent="0.2">
      <c r="A2085" s="102">
        <v>43199</v>
      </c>
      <c r="B2085" t="s">
        <v>2637</v>
      </c>
      <c r="C2085" t="s">
        <v>2637</v>
      </c>
      <c r="E2085" t="s">
        <v>2065</v>
      </c>
      <c r="F2085">
        <v>3008</v>
      </c>
      <c r="G2085" t="s">
        <v>550</v>
      </c>
      <c r="H2085">
        <v>3</v>
      </c>
      <c r="I2085">
        <v>307</v>
      </c>
      <c r="J2085" t="s">
        <v>2638</v>
      </c>
      <c r="K2085" t="s">
        <v>455</v>
      </c>
      <c r="L2085" s="103">
        <v>150042</v>
      </c>
      <c r="M2085">
        <v>0</v>
      </c>
      <c r="N2085" t="s">
        <v>2714</v>
      </c>
      <c r="O2085" t="s">
        <v>545</v>
      </c>
      <c r="P2085" t="s">
        <v>458</v>
      </c>
      <c r="R2085">
        <v>0</v>
      </c>
      <c r="S2085" t="s">
        <v>2068</v>
      </c>
      <c r="T2085" t="s">
        <v>458</v>
      </c>
      <c r="U2085" t="s">
        <v>460</v>
      </c>
      <c r="V2085" t="s">
        <v>458</v>
      </c>
    </row>
    <row r="2086" spans="1:22" x14ac:dyDescent="0.2">
      <c r="A2086" s="102">
        <v>43199</v>
      </c>
      <c r="B2086" t="s">
        <v>2637</v>
      </c>
      <c r="C2086" t="s">
        <v>2637</v>
      </c>
      <c r="E2086" t="s">
        <v>2065</v>
      </c>
      <c r="F2086">
        <v>3005</v>
      </c>
      <c r="G2086" t="s">
        <v>569</v>
      </c>
      <c r="H2086">
        <v>3.5</v>
      </c>
      <c r="I2086">
        <v>307</v>
      </c>
      <c r="J2086" t="s">
        <v>2638</v>
      </c>
      <c r="K2086" t="s">
        <v>455</v>
      </c>
      <c r="L2086" s="103">
        <v>165864</v>
      </c>
      <c r="M2086">
        <v>0</v>
      </c>
      <c r="N2086" t="s">
        <v>2715</v>
      </c>
      <c r="O2086" t="s">
        <v>545</v>
      </c>
      <c r="P2086" t="s">
        <v>458</v>
      </c>
      <c r="R2086">
        <v>0</v>
      </c>
      <c r="S2086" t="s">
        <v>2068</v>
      </c>
      <c r="T2086" t="s">
        <v>458</v>
      </c>
      <c r="U2086" t="s">
        <v>460</v>
      </c>
      <c r="V2086" t="s">
        <v>458</v>
      </c>
    </row>
    <row r="2087" spans="1:22" x14ac:dyDescent="0.2">
      <c r="A2087" s="102">
        <v>43199</v>
      </c>
      <c r="B2087" t="s">
        <v>2637</v>
      </c>
      <c r="C2087" t="s">
        <v>2637</v>
      </c>
      <c r="E2087" t="s">
        <v>2065</v>
      </c>
      <c r="F2087">
        <v>3004</v>
      </c>
      <c r="G2087" t="s">
        <v>631</v>
      </c>
      <c r="H2087">
        <v>5.5</v>
      </c>
      <c r="I2087">
        <v>307</v>
      </c>
      <c r="J2087" t="s">
        <v>2638</v>
      </c>
      <c r="K2087" t="s">
        <v>455</v>
      </c>
      <c r="L2087" s="103">
        <v>150581</v>
      </c>
      <c r="M2087">
        <v>0</v>
      </c>
      <c r="N2087" t="s">
        <v>2716</v>
      </c>
      <c r="O2087" t="s">
        <v>545</v>
      </c>
      <c r="P2087" t="s">
        <v>458</v>
      </c>
      <c r="R2087">
        <v>0</v>
      </c>
      <c r="S2087" t="s">
        <v>2068</v>
      </c>
      <c r="T2087" t="s">
        <v>458</v>
      </c>
      <c r="U2087" t="s">
        <v>460</v>
      </c>
      <c r="V2087" t="s">
        <v>458</v>
      </c>
    </row>
    <row r="2088" spans="1:22" x14ac:dyDescent="0.2">
      <c r="A2088" s="102">
        <v>43199</v>
      </c>
      <c r="B2088" t="s">
        <v>2637</v>
      </c>
      <c r="C2088" t="s">
        <v>2637</v>
      </c>
      <c r="E2088" t="s">
        <v>2065</v>
      </c>
      <c r="F2088">
        <v>3003</v>
      </c>
      <c r="G2088" t="s">
        <v>474</v>
      </c>
      <c r="H2088">
        <v>8</v>
      </c>
      <c r="I2088">
        <v>307</v>
      </c>
      <c r="J2088" t="s">
        <v>2638</v>
      </c>
      <c r="K2088" t="s">
        <v>455</v>
      </c>
      <c r="L2088" s="103">
        <v>177755</v>
      </c>
      <c r="M2088">
        <v>0</v>
      </c>
      <c r="N2088" t="s">
        <v>2717</v>
      </c>
      <c r="O2088" t="s">
        <v>545</v>
      </c>
      <c r="P2088" t="s">
        <v>458</v>
      </c>
      <c r="R2088">
        <v>0</v>
      </c>
      <c r="S2088" t="s">
        <v>2068</v>
      </c>
      <c r="T2088" t="s">
        <v>458</v>
      </c>
      <c r="U2088" t="s">
        <v>460</v>
      </c>
      <c r="V2088" t="s">
        <v>458</v>
      </c>
    </row>
    <row r="2089" spans="1:22" x14ac:dyDescent="0.2">
      <c r="A2089" s="102">
        <v>43199</v>
      </c>
      <c r="B2089" t="s">
        <v>2637</v>
      </c>
      <c r="C2089" t="s">
        <v>2637</v>
      </c>
      <c r="E2089" t="s">
        <v>2065</v>
      </c>
      <c r="F2089">
        <v>3001</v>
      </c>
      <c r="G2089" t="s">
        <v>462</v>
      </c>
      <c r="H2089">
        <v>8</v>
      </c>
      <c r="I2089">
        <v>307</v>
      </c>
      <c r="J2089" t="s">
        <v>2638</v>
      </c>
      <c r="K2089" t="s">
        <v>455</v>
      </c>
      <c r="L2089" s="103">
        <v>308303</v>
      </c>
      <c r="M2089">
        <v>0</v>
      </c>
      <c r="N2089" t="s">
        <v>2718</v>
      </c>
      <c r="O2089" t="s">
        <v>545</v>
      </c>
      <c r="P2089" t="s">
        <v>458</v>
      </c>
      <c r="R2089">
        <v>0</v>
      </c>
      <c r="S2089" t="s">
        <v>2068</v>
      </c>
      <c r="T2089" t="s">
        <v>458</v>
      </c>
      <c r="U2089" t="s">
        <v>460</v>
      </c>
      <c r="V2089" t="s">
        <v>458</v>
      </c>
    </row>
    <row r="2090" spans="1:22" x14ac:dyDescent="0.2">
      <c r="A2090" s="102">
        <v>43199</v>
      </c>
      <c r="B2090" t="s">
        <v>2637</v>
      </c>
      <c r="C2090" t="s">
        <v>2637</v>
      </c>
      <c r="E2090" t="s">
        <v>2065</v>
      </c>
      <c r="F2090">
        <v>3002</v>
      </c>
      <c r="G2090" t="s">
        <v>731</v>
      </c>
      <c r="H2090">
        <v>8</v>
      </c>
      <c r="I2090">
        <v>307</v>
      </c>
      <c r="J2090" t="s">
        <v>2638</v>
      </c>
      <c r="K2090" t="s">
        <v>455</v>
      </c>
      <c r="L2090" s="103">
        <v>169207</v>
      </c>
      <c r="M2090">
        <v>0</v>
      </c>
      <c r="N2090" t="s">
        <v>2719</v>
      </c>
      <c r="O2090" t="s">
        <v>545</v>
      </c>
      <c r="P2090" t="s">
        <v>458</v>
      </c>
      <c r="R2090">
        <v>0</v>
      </c>
      <c r="S2090" t="s">
        <v>2068</v>
      </c>
      <c r="T2090" t="s">
        <v>458</v>
      </c>
      <c r="U2090" t="s">
        <v>460</v>
      </c>
      <c r="V2090" t="s">
        <v>458</v>
      </c>
    </row>
    <row r="2091" spans="1:22" x14ac:dyDescent="0.2">
      <c r="A2091" s="102">
        <v>43199</v>
      </c>
      <c r="B2091" t="s">
        <v>2637</v>
      </c>
      <c r="C2091" t="s">
        <v>2637</v>
      </c>
      <c r="E2091" t="s">
        <v>2065</v>
      </c>
      <c r="F2091">
        <v>3011</v>
      </c>
      <c r="G2091" t="s">
        <v>487</v>
      </c>
      <c r="H2091">
        <v>8</v>
      </c>
      <c r="I2091">
        <v>307</v>
      </c>
      <c r="J2091" t="s">
        <v>2638</v>
      </c>
      <c r="K2091" t="s">
        <v>455</v>
      </c>
      <c r="L2091" s="103">
        <v>115059</v>
      </c>
      <c r="M2091">
        <v>0</v>
      </c>
      <c r="N2091" t="s">
        <v>2720</v>
      </c>
      <c r="O2091" t="s">
        <v>545</v>
      </c>
      <c r="P2091" t="s">
        <v>458</v>
      </c>
      <c r="R2091">
        <v>0</v>
      </c>
      <c r="S2091" t="s">
        <v>2068</v>
      </c>
      <c r="T2091" t="s">
        <v>458</v>
      </c>
      <c r="U2091" t="s">
        <v>460</v>
      </c>
      <c r="V2091" t="s">
        <v>458</v>
      </c>
    </row>
    <row r="2092" spans="1:22" x14ac:dyDescent="0.2">
      <c r="A2092" s="102">
        <v>43199</v>
      </c>
      <c r="B2092" t="s">
        <v>2637</v>
      </c>
      <c r="C2092" t="s">
        <v>2637</v>
      </c>
      <c r="E2092" t="s">
        <v>2065</v>
      </c>
      <c r="F2092">
        <v>3013</v>
      </c>
      <c r="G2092" t="s">
        <v>676</v>
      </c>
      <c r="H2092">
        <v>8</v>
      </c>
      <c r="I2092">
        <v>307</v>
      </c>
      <c r="J2092" t="s">
        <v>2638</v>
      </c>
      <c r="K2092" t="s">
        <v>455</v>
      </c>
      <c r="L2092" s="103">
        <v>99460</v>
      </c>
      <c r="M2092">
        <v>0</v>
      </c>
      <c r="N2092" t="s">
        <v>2721</v>
      </c>
      <c r="O2092" t="s">
        <v>545</v>
      </c>
      <c r="P2092" t="s">
        <v>458</v>
      </c>
      <c r="R2092">
        <v>0</v>
      </c>
      <c r="S2092" t="s">
        <v>2068</v>
      </c>
      <c r="T2092" t="s">
        <v>458</v>
      </c>
      <c r="U2092" t="s">
        <v>460</v>
      </c>
      <c r="V2092" t="s">
        <v>458</v>
      </c>
    </row>
    <row r="2093" spans="1:22" x14ac:dyDescent="0.2">
      <c r="A2093" s="102">
        <v>43206</v>
      </c>
      <c r="B2093" t="s">
        <v>2637</v>
      </c>
      <c r="C2093" t="s">
        <v>2637</v>
      </c>
      <c r="E2093" t="s">
        <v>2065</v>
      </c>
      <c r="F2093">
        <v>3011</v>
      </c>
      <c r="G2093" t="s">
        <v>487</v>
      </c>
      <c r="H2093">
        <v>1</v>
      </c>
      <c r="I2093">
        <v>307</v>
      </c>
      <c r="J2093" t="s">
        <v>2638</v>
      </c>
      <c r="K2093" t="s">
        <v>455</v>
      </c>
      <c r="L2093" s="103">
        <v>115059</v>
      </c>
      <c r="M2093">
        <v>0</v>
      </c>
      <c r="N2093" t="s">
        <v>2722</v>
      </c>
      <c r="O2093" t="s">
        <v>545</v>
      </c>
      <c r="P2093" t="s">
        <v>458</v>
      </c>
      <c r="R2093">
        <v>0</v>
      </c>
      <c r="S2093" t="s">
        <v>2068</v>
      </c>
      <c r="T2093" t="s">
        <v>458</v>
      </c>
      <c r="U2093" t="s">
        <v>460</v>
      </c>
      <c r="V2093" t="s">
        <v>458</v>
      </c>
    </row>
    <row r="2094" spans="1:22" x14ac:dyDescent="0.2">
      <c r="A2094" s="102">
        <v>43206</v>
      </c>
      <c r="B2094" t="s">
        <v>2637</v>
      </c>
      <c r="C2094" t="s">
        <v>2637</v>
      </c>
      <c r="E2094" t="s">
        <v>2065</v>
      </c>
      <c r="F2094">
        <v>3006</v>
      </c>
      <c r="G2094" t="s">
        <v>736</v>
      </c>
      <c r="H2094">
        <v>2</v>
      </c>
      <c r="I2094">
        <v>307</v>
      </c>
      <c r="J2094" t="s">
        <v>2638</v>
      </c>
      <c r="K2094" t="s">
        <v>455</v>
      </c>
      <c r="L2094" s="103">
        <v>143812</v>
      </c>
      <c r="M2094">
        <v>0</v>
      </c>
      <c r="N2094" t="s">
        <v>2723</v>
      </c>
      <c r="O2094" t="s">
        <v>545</v>
      </c>
      <c r="P2094" t="s">
        <v>458</v>
      </c>
      <c r="R2094">
        <v>0</v>
      </c>
      <c r="S2094" t="s">
        <v>2068</v>
      </c>
      <c r="T2094" t="s">
        <v>458</v>
      </c>
      <c r="U2094" t="s">
        <v>460</v>
      </c>
      <c r="V2094" t="s">
        <v>458</v>
      </c>
    </row>
    <row r="2095" spans="1:22" x14ac:dyDescent="0.2">
      <c r="A2095" s="102">
        <v>43206</v>
      </c>
      <c r="B2095" t="s">
        <v>2637</v>
      </c>
      <c r="C2095" t="s">
        <v>2637</v>
      </c>
      <c r="E2095" t="s">
        <v>2065</v>
      </c>
      <c r="F2095">
        <v>3005</v>
      </c>
      <c r="G2095" t="s">
        <v>569</v>
      </c>
      <c r="H2095">
        <v>8</v>
      </c>
      <c r="I2095">
        <v>307</v>
      </c>
      <c r="J2095" t="s">
        <v>2638</v>
      </c>
      <c r="K2095" t="s">
        <v>455</v>
      </c>
      <c r="L2095" s="103">
        <v>165864</v>
      </c>
      <c r="M2095">
        <v>0</v>
      </c>
      <c r="N2095" t="s">
        <v>2724</v>
      </c>
      <c r="O2095" t="s">
        <v>545</v>
      </c>
      <c r="P2095" t="s">
        <v>458</v>
      </c>
      <c r="R2095">
        <v>0</v>
      </c>
      <c r="S2095" t="s">
        <v>2068</v>
      </c>
      <c r="T2095" t="s">
        <v>458</v>
      </c>
      <c r="U2095" t="s">
        <v>460</v>
      </c>
      <c r="V2095" t="s">
        <v>458</v>
      </c>
    </row>
    <row r="2096" spans="1:22" x14ac:dyDescent="0.2">
      <c r="A2096" s="102">
        <v>43206</v>
      </c>
      <c r="B2096" t="s">
        <v>2637</v>
      </c>
      <c r="C2096" t="s">
        <v>2637</v>
      </c>
      <c r="E2096" t="s">
        <v>2065</v>
      </c>
      <c r="F2096">
        <v>3008</v>
      </c>
      <c r="G2096" t="s">
        <v>550</v>
      </c>
      <c r="H2096">
        <v>8</v>
      </c>
      <c r="I2096">
        <v>307</v>
      </c>
      <c r="J2096" t="s">
        <v>2638</v>
      </c>
      <c r="K2096" t="s">
        <v>455</v>
      </c>
      <c r="L2096" s="103">
        <v>150042</v>
      </c>
      <c r="M2096">
        <v>0</v>
      </c>
      <c r="N2096" t="s">
        <v>2725</v>
      </c>
      <c r="O2096" t="s">
        <v>545</v>
      </c>
      <c r="P2096" t="s">
        <v>458</v>
      </c>
      <c r="R2096">
        <v>0</v>
      </c>
      <c r="S2096" t="s">
        <v>2068</v>
      </c>
      <c r="T2096" t="s">
        <v>458</v>
      </c>
      <c r="U2096" t="s">
        <v>460</v>
      </c>
      <c r="V2096" t="s">
        <v>458</v>
      </c>
    </row>
    <row r="2097" spans="1:22" x14ac:dyDescent="0.2">
      <c r="A2097" s="102">
        <v>43213</v>
      </c>
      <c r="B2097" t="s">
        <v>2637</v>
      </c>
      <c r="C2097" t="s">
        <v>2637</v>
      </c>
      <c r="E2097" t="s">
        <v>2065</v>
      </c>
      <c r="F2097">
        <v>3005</v>
      </c>
      <c r="G2097" t="s">
        <v>569</v>
      </c>
      <c r="H2097">
        <v>2</v>
      </c>
      <c r="I2097">
        <v>307</v>
      </c>
      <c r="J2097" t="s">
        <v>2638</v>
      </c>
      <c r="K2097" t="s">
        <v>455</v>
      </c>
      <c r="L2097" s="103">
        <v>165864</v>
      </c>
      <c r="M2097">
        <v>0</v>
      </c>
      <c r="N2097" t="s">
        <v>2726</v>
      </c>
      <c r="O2097" t="s">
        <v>545</v>
      </c>
      <c r="P2097" t="s">
        <v>458</v>
      </c>
      <c r="R2097">
        <v>0</v>
      </c>
      <c r="S2097" t="s">
        <v>2068</v>
      </c>
      <c r="T2097" t="s">
        <v>458</v>
      </c>
      <c r="U2097" t="s">
        <v>460</v>
      </c>
      <c r="V2097" t="s">
        <v>458</v>
      </c>
    </row>
    <row r="2098" spans="1:22" x14ac:dyDescent="0.2">
      <c r="A2098" s="102">
        <v>43213</v>
      </c>
      <c r="B2098" t="s">
        <v>2637</v>
      </c>
      <c r="C2098" t="s">
        <v>2637</v>
      </c>
      <c r="E2098" t="s">
        <v>2065</v>
      </c>
      <c r="F2098">
        <v>3011</v>
      </c>
      <c r="G2098" t="s">
        <v>487</v>
      </c>
      <c r="H2098">
        <v>2</v>
      </c>
      <c r="I2098">
        <v>307</v>
      </c>
      <c r="J2098" t="s">
        <v>2638</v>
      </c>
      <c r="K2098" t="s">
        <v>455</v>
      </c>
      <c r="L2098" s="103">
        <v>115059</v>
      </c>
      <c r="M2098">
        <v>0</v>
      </c>
      <c r="N2098" t="s">
        <v>2727</v>
      </c>
      <c r="O2098" t="s">
        <v>545</v>
      </c>
      <c r="P2098" t="s">
        <v>458</v>
      </c>
      <c r="R2098">
        <v>0</v>
      </c>
      <c r="S2098" t="s">
        <v>2068</v>
      </c>
      <c r="T2098" t="s">
        <v>458</v>
      </c>
      <c r="U2098" t="s">
        <v>460</v>
      </c>
      <c r="V2098" t="s">
        <v>458</v>
      </c>
    </row>
    <row r="2099" spans="1:22" x14ac:dyDescent="0.2">
      <c r="A2099" s="102">
        <v>43213</v>
      </c>
      <c r="B2099" t="s">
        <v>2637</v>
      </c>
      <c r="C2099" t="s">
        <v>2637</v>
      </c>
      <c r="E2099" t="s">
        <v>2065</v>
      </c>
      <c r="F2099">
        <v>3013</v>
      </c>
      <c r="G2099" t="s">
        <v>676</v>
      </c>
      <c r="H2099">
        <v>8</v>
      </c>
      <c r="I2099">
        <v>307</v>
      </c>
      <c r="J2099" t="s">
        <v>2638</v>
      </c>
      <c r="K2099" t="s">
        <v>455</v>
      </c>
      <c r="L2099" s="103">
        <v>99460</v>
      </c>
      <c r="M2099">
        <v>0</v>
      </c>
      <c r="N2099" t="s">
        <v>2728</v>
      </c>
      <c r="O2099" t="s">
        <v>545</v>
      </c>
      <c r="P2099" t="s">
        <v>458</v>
      </c>
      <c r="R2099">
        <v>0</v>
      </c>
      <c r="S2099" t="s">
        <v>2068</v>
      </c>
      <c r="T2099" t="s">
        <v>458</v>
      </c>
      <c r="U2099" t="s">
        <v>460</v>
      </c>
      <c r="V2099" t="s">
        <v>458</v>
      </c>
    </row>
    <row r="2100" spans="1:22" x14ac:dyDescent="0.2">
      <c r="A2100" s="102">
        <v>43213</v>
      </c>
      <c r="B2100" t="s">
        <v>2637</v>
      </c>
      <c r="C2100" t="s">
        <v>2637</v>
      </c>
      <c r="E2100" t="s">
        <v>2065</v>
      </c>
      <c r="F2100">
        <v>3007</v>
      </c>
      <c r="G2100" t="s">
        <v>605</v>
      </c>
      <c r="H2100">
        <v>12</v>
      </c>
      <c r="I2100">
        <v>307</v>
      </c>
      <c r="J2100" t="s">
        <v>2638</v>
      </c>
      <c r="K2100" t="s">
        <v>455</v>
      </c>
      <c r="L2100" s="103">
        <v>138968</v>
      </c>
      <c r="M2100">
        <v>0</v>
      </c>
      <c r="N2100" t="s">
        <v>2729</v>
      </c>
      <c r="O2100" t="s">
        <v>545</v>
      </c>
      <c r="P2100" t="s">
        <v>458</v>
      </c>
      <c r="R2100">
        <v>0</v>
      </c>
      <c r="S2100" t="s">
        <v>2068</v>
      </c>
      <c r="T2100" t="s">
        <v>458</v>
      </c>
      <c r="U2100" t="s">
        <v>460</v>
      </c>
      <c r="V2100" t="s">
        <v>458</v>
      </c>
    </row>
    <row r="2101" spans="1:22" x14ac:dyDescent="0.2">
      <c r="A2101" s="102">
        <v>43213</v>
      </c>
      <c r="B2101" t="s">
        <v>2637</v>
      </c>
      <c r="C2101" t="s">
        <v>2637</v>
      </c>
      <c r="E2101" t="s">
        <v>2065</v>
      </c>
      <c r="F2101">
        <v>3008</v>
      </c>
      <c r="G2101" t="s">
        <v>550</v>
      </c>
      <c r="H2101">
        <v>17.5</v>
      </c>
      <c r="I2101">
        <v>307</v>
      </c>
      <c r="J2101" t="s">
        <v>2638</v>
      </c>
      <c r="K2101" t="s">
        <v>455</v>
      </c>
      <c r="L2101" s="103">
        <v>150042</v>
      </c>
      <c r="M2101">
        <v>0</v>
      </c>
      <c r="N2101" t="s">
        <v>2730</v>
      </c>
      <c r="O2101" t="s">
        <v>545</v>
      </c>
      <c r="P2101" t="s">
        <v>458</v>
      </c>
      <c r="R2101">
        <v>0</v>
      </c>
      <c r="S2101" t="s">
        <v>2068</v>
      </c>
      <c r="T2101" t="s">
        <v>458</v>
      </c>
      <c r="U2101" t="s">
        <v>460</v>
      </c>
      <c r="V2101" t="s">
        <v>458</v>
      </c>
    </row>
    <row r="2102" spans="1:22" x14ac:dyDescent="0.2">
      <c r="A2102" s="102">
        <v>43220</v>
      </c>
      <c r="B2102" t="s">
        <v>2637</v>
      </c>
      <c r="C2102" t="s">
        <v>2637</v>
      </c>
      <c r="E2102" t="s">
        <v>2065</v>
      </c>
      <c r="F2102">
        <v>3011</v>
      </c>
      <c r="G2102" t="s">
        <v>487</v>
      </c>
      <c r="H2102">
        <v>2</v>
      </c>
      <c r="I2102">
        <v>307</v>
      </c>
      <c r="J2102" t="s">
        <v>2638</v>
      </c>
      <c r="K2102" t="s">
        <v>455</v>
      </c>
      <c r="L2102" s="103">
        <v>115059</v>
      </c>
      <c r="M2102">
        <v>0</v>
      </c>
      <c r="N2102" t="s">
        <v>2731</v>
      </c>
      <c r="O2102" t="s">
        <v>545</v>
      </c>
      <c r="P2102" t="s">
        <v>458</v>
      </c>
      <c r="R2102">
        <v>0</v>
      </c>
      <c r="S2102" t="s">
        <v>2068</v>
      </c>
      <c r="T2102" t="s">
        <v>458</v>
      </c>
      <c r="U2102" t="s">
        <v>460</v>
      </c>
      <c r="V2102" t="s">
        <v>458</v>
      </c>
    </row>
    <row r="2103" spans="1:22" x14ac:dyDescent="0.2">
      <c r="A2103" s="102">
        <v>43220</v>
      </c>
      <c r="B2103" t="s">
        <v>2637</v>
      </c>
      <c r="C2103" t="s">
        <v>2637</v>
      </c>
      <c r="E2103" t="s">
        <v>2065</v>
      </c>
      <c r="F2103">
        <v>3009</v>
      </c>
      <c r="G2103" t="s">
        <v>481</v>
      </c>
      <c r="H2103">
        <v>4</v>
      </c>
      <c r="I2103">
        <v>307</v>
      </c>
      <c r="J2103" t="s">
        <v>2638</v>
      </c>
      <c r="K2103" t="s">
        <v>455</v>
      </c>
      <c r="L2103" s="103">
        <v>120926</v>
      </c>
      <c r="M2103">
        <v>0</v>
      </c>
      <c r="N2103" t="s">
        <v>2732</v>
      </c>
      <c r="O2103" t="s">
        <v>545</v>
      </c>
      <c r="P2103" t="s">
        <v>458</v>
      </c>
      <c r="R2103">
        <v>0</v>
      </c>
      <c r="S2103" t="s">
        <v>2068</v>
      </c>
      <c r="T2103" t="s">
        <v>458</v>
      </c>
      <c r="U2103" t="s">
        <v>460</v>
      </c>
      <c r="V2103" t="s">
        <v>458</v>
      </c>
    </row>
    <row r="2104" spans="1:22" x14ac:dyDescent="0.2">
      <c r="A2104" s="102">
        <v>43221</v>
      </c>
      <c r="B2104" t="s">
        <v>2637</v>
      </c>
      <c r="C2104" t="s">
        <v>2637</v>
      </c>
      <c r="E2104" t="s">
        <v>2065</v>
      </c>
      <c r="F2104">
        <v>3013</v>
      </c>
      <c r="G2104" t="s">
        <v>676</v>
      </c>
      <c r="H2104">
        <v>1</v>
      </c>
      <c r="I2104">
        <v>307</v>
      </c>
      <c r="J2104" t="s">
        <v>2638</v>
      </c>
      <c r="K2104" t="s">
        <v>455</v>
      </c>
      <c r="L2104" s="103">
        <v>99460</v>
      </c>
      <c r="M2104">
        <v>0</v>
      </c>
      <c r="N2104" t="s">
        <v>2733</v>
      </c>
      <c r="O2104" t="s">
        <v>545</v>
      </c>
      <c r="P2104" t="s">
        <v>458</v>
      </c>
      <c r="R2104">
        <v>0</v>
      </c>
      <c r="S2104" t="s">
        <v>2068</v>
      </c>
      <c r="T2104" t="s">
        <v>458</v>
      </c>
      <c r="U2104" t="s">
        <v>460</v>
      </c>
      <c r="V2104" t="s">
        <v>458</v>
      </c>
    </row>
    <row r="2105" spans="1:22" x14ac:dyDescent="0.2">
      <c r="A2105" s="102">
        <v>43221</v>
      </c>
      <c r="B2105" t="s">
        <v>2637</v>
      </c>
      <c r="C2105" t="s">
        <v>2637</v>
      </c>
      <c r="E2105" t="s">
        <v>2065</v>
      </c>
      <c r="F2105">
        <v>3008</v>
      </c>
      <c r="G2105" t="s">
        <v>550</v>
      </c>
      <c r="H2105">
        <v>1</v>
      </c>
      <c r="I2105">
        <v>307</v>
      </c>
      <c r="J2105" t="s">
        <v>2638</v>
      </c>
      <c r="K2105" t="s">
        <v>455</v>
      </c>
      <c r="L2105" s="103">
        <v>150042</v>
      </c>
      <c r="M2105">
        <v>0</v>
      </c>
      <c r="N2105" t="s">
        <v>2734</v>
      </c>
      <c r="O2105" t="s">
        <v>545</v>
      </c>
      <c r="P2105" t="s">
        <v>458</v>
      </c>
      <c r="R2105">
        <v>0</v>
      </c>
      <c r="S2105" t="s">
        <v>2068</v>
      </c>
      <c r="T2105" t="s">
        <v>458</v>
      </c>
      <c r="U2105" t="s">
        <v>460</v>
      </c>
      <c r="V2105" t="s">
        <v>458</v>
      </c>
    </row>
    <row r="2106" spans="1:22" x14ac:dyDescent="0.2">
      <c r="A2106" s="102">
        <v>43221</v>
      </c>
      <c r="B2106" t="s">
        <v>2637</v>
      </c>
      <c r="C2106" t="s">
        <v>2637</v>
      </c>
      <c r="E2106" t="s">
        <v>2065</v>
      </c>
      <c r="F2106">
        <v>3001</v>
      </c>
      <c r="G2106" t="s">
        <v>462</v>
      </c>
      <c r="H2106">
        <v>5</v>
      </c>
      <c r="I2106">
        <v>307</v>
      </c>
      <c r="J2106" t="s">
        <v>2638</v>
      </c>
      <c r="K2106" t="s">
        <v>455</v>
      </c>
      <c r="L2106" s="103">
        <v>308303</v>
      </c>
      <c r="M2106">
        <v>0</v>
      </c>
      <c r="N2106" t="s">
        <v>2735</v>
      </c>
      <c r="O2106" t="s">
        <v>545</v>
      </c>
      <c r="P2106" t="s">
        <v>458</v>
      </c>
      <c r="R2106">
        <v>0</v>
      </c>
      <c r="S2106" t="s">
        <v>2068</v>
      </c>
      <c r="T2106" t="s">
        <v>458</v>
      </c>
      <c r="U2106" t="s">
        <v>460</v>
      </c>
      <c r="V2106" t="s">
        <v>458</v>
      </c>
    </row>
    <row r="2107" spans="1:22" x14ac:dyDescent="0.2">
      <c r="A2107" s="102">
        <v>43227</v>
      </c>
      <c r="B2107" t="s">
        <v>2637</v>
      </c>
      <c r="C2107" t="s">
        <v>2637</v>
      </c>
      <c r="E2107" t="s">
        <v>2065</v>
      </c>
      <c r="F2107">
        <v>3012</v>
      </c>
      <c r="G2107" t="s">
        <v>603</v>
      </c>
      <c r="H2107">
        <v>8</v>
      </c>
      <c r="I2107">
        <v>307</v>
      </c>
      <c r="J2107" t="s">
        <v>2638</v>
      </c>
      <c r="K2107" t="s">
        <v>455</v>
      </c>
      <c r="L2107" s="103">
        <v>109895</v>
      </c>
      <c r="M2107">
        <v>0</v>
      </c>
      <c r="N2107" t="s">
        <v>2736</v>
      </c>
      <c r="O2107" t="s">
        <v>545</v>
      </c>
      <c r="P2107" t="s">
        <v>458</v>
      </c>
      <c r="R2107">
        <v>0</v>
      </c>
      <c r="S2107" t="s">
        <v>2068</v>
      </c>
      <c r="T2107" t="s">
        <v>458</v>
      </c>
      <c r="U2107" t="s">
        <v>460</v>
      </c>
      <c r="V2107" t="s">
        <v>458</v>
      </c>
    </row>
    <row r="2108" spans="1:22" x14ac:dyDescent="0.2">
      <c r="A2108" s="102">
        <v>43234</v>
      </c>
      <c r="B2108" t="s">
        <v>2637</v>
      </c>
      <c r="C2108" t="s">
        <v>2637</v>
      </c>
      <c r="E2108" t="s">
        <v>2065</v>
      </c>
      <c r="F2108">
        <v>3002</v>
      </c>
      <c r="G2108" t="s">
        <v>731</v>
      </c>
      <c r="H2108">
        <v>2</v>
      </c>
      <c r="I2108">
        <v>307</v>
      </c>
      <c r="J2108" t="s">
        <v>2638</v>
      </c>
      <c r="K2108" t="s">
        <v>455</v>
      </c>
      <c r="L2108" s="103">
        <v>169207</v>
      </c>
      <c r="M2108">
        <v>0</v>
      </c>
      <c r="N2108" t="s">
        <v>2737</v>
      </c>
      <c r="O2108" t="s">
        <v>545</v>
      </c>
      <c r="P2108" t="s">
        <v>458</v>
      </c>
      <c r="R2108">
        <v>0</v>
      </c>
      <c r="S2108" t="s">
        <v>2068</v>
      </c>
      <c r="T2108" t="s">
        <v>458</v>
      </c>
      <c r="U2108" t="s">
        <v>460</v>
      </c>
      <c r="V2108" t="s">
        <v>458</v>
      </c>
    </row>
    <row r="2109" spans="1:22" x14ac:dyDescent="0.2">
      <c r="A2109" s="102">
        <v>43234</v>
      </c>
      <c r="B2109" t="s">
        <v>2637</v>
      </c>
      <c r="C2109" t="s">
        <v>2637</v>
      </c>
      <c r="E2109" t="s">
        <v>2065</v>
      </c>
      <c r="F2109">
        <v>3003</v>
      </c>
      <c r="G2109" t="s">
        <v>474</v>
      </c>
      <c r="H2109">
        <v>12</v>
      </c>
      <c r="I2109">
        <v>307</v>
      </c>
      <c r="J2109" t="s">
        <v>2638</v>
      </c>
      <c r="K2109" t="s">
        <v>455</v>
      </c>
      <c r="L2109" s="103">
        <v>177755</v>
      </c>
      <c r="M2109">
        <v>0</v>
      </c>
      <c r="N2109" t="s">
        <v>2738</v>
      </c>
      <c r="O2109" t="s">
        <v>545</v>
      </c>
      <c r="P2109" t="s">
        <v>458</v>
      </c>
      <c r="R2109">
        <v>0</v>
      </c>
      <c r="S2109" t="s">
        <v>2068</v>
      </c>
      <c r="T2109" t="s">
        <v>458</v>
      </c>
      <c r="U2109" t="s">
        <v>460</v>
      </c>
      <c r="V2109" t="s">
        <v>458</v>
      </c>
    </row>
    <row r="2110" spans="1:22" x14ac:dyDescent="0.2">
      <c r="A2110" s="102">
        <v>43234</v>
      </c>
      <c r="B2110" t="s">
        <v>2637</v>
      </c>
      <c r="C2110" t="s">
        <v>2637</v>
      </c>
      <c r="E2110" t="s">
        <v>2065</v>
      </c>
      <c r="F2110">
        <v>3005</v>
      </c>
      <c r="G2110" t="s">
        <v>569</v>
      </c>
      <c r="H2110">
        <v>17</v>
      </c>
      <c r="I2110">
        <v>307</v>
      </c>
      <c r="J2110" t="s">
        <v>2638</v>
      </c>
      <c r="K2110" t="s">
        <v>455</v>
      </c>
      <c r="L2110" s="103">
        <v>165864</v>
      </c>
      <c r="M2110">
        <v>0</v>
      </c>
      <c r="N2110" t="s">
        <v>2739</v>
      </c>
      <c r="O2110" t="s">
        <v>545</v>
      </c>
      <c r="P2110" t="s">
        <v>458</v>
      </c>
      <c r="R2110">
        <v>0</v>
      </c>
      <c r="S2110" t="s">
        <v>2068</v>
      </c>
      <c r="T2110" t="s">
        <v>458</v>
      </c>
      <c r="U2110" t="s">
        <v>460</v>
      </c>
      <c r="V2110" t="s">
        <v>458</v>
      </c>
    </row>
    <row r="2111" spans="1:22" x14ac:dyDescent="0.2">
      <c r="A2111" s="102">
        <v>43234</v>
      </c>
      <c r="B2111" t="s">
        <v>2637</v>
      </c>
      <c r="C2111" t="s">
        <v>2637</v>
      </c>
      <c r="E2111" t="s">
        <v>2065</v>
      </c>
      <c r="F2111">
        <v>3006</v>
      </c>
      <c r="G2111" t="s">
        <v>736</v>
      </c>
      <c r="H2111">
        <v>20</v>
      </c>
      <c r="I2111">
        <v>307</v>
      </c>
      <c r="J2111" t="s">
        <v>2638</v>
      </c>
      <c r="K2111" t="s">
        <v>455</v>
      </c>
      <c r="L2111" s="103">
        <v>143812</v>
      </c>
      <c r="M2111">
        <v>0</v>
      </c>
      <c r="N2111" t="s">
        <v>2740</v>
      </c>
      <c r="O2111" t="s">
        <v>545</v>
      </c>
      <c r="P2111" t="s">
        <v>458</v>
      </c>
      <c r="R2111">
        <v>0</v>
      </c>
      <c r="S2111" t="s">
        <v>2068</v>
      </c>
      <c r="T2111" t="s">
        <v>458</v>
      </c>
      <c r="U2111" t="s">
        <v>460</v>
      </c>
      <c r="V2111" t="s">
        <v>458</v>
      </c>
    </row>
    <row r="2112" spans="1:22" x14ac:dyDescent="0.2">
      <c r="A2112" s="102">
        <v>43241</v>
      </c>
      <c r="B2112" t="s">
        <v>2637</v>
      </c>
      <c r="C2112" t="s">
        <v>2637</v>
      </c>
      <c r="E2112" t="s">
        <v>2065</v>
      </c>
      <c r="F2112">
        <v>3005</v>
      </c>
      <c r="G2112" t="s">
        <v>569</v>
      </c>
      <c r="H2112">
        <v>1</v>
      </c>
      <c r="I2112">
        <v>307</v>
      </c>
      <c r="J2112" t="s">
        <v>2638</v>
      </c>
      <c r="K2112" t="s">
        <v>455</v>
      </c>
      <c r="L2112" s="103">
        <v>165864</v>
      </c>
      <c r="M2112">
        <v>0</v>
      </c>
      <c r="N2112" t="s">
        <v>2741</v>
      </c>
      <c r="O2112" t="s">
        <v>545</v>
      </c>
      <c r="P2112" t="s">
        <v>458</v>
      </c>
      <c r="R2112">
        <v>0</v>
      </c>
      <c r="S2112" t="s">
        <v>2068</v>
      </c>
      <c r="T2112" t="s">
        <v>458</v>
      </c>
      <c r="U2112" t="s">
        <v>460</v>
      </c>
      <c r="V2112" t="s">
        <v>458</v>
      </c>
    </row>
    <row r="2113" spans="1:22" x14ac:dyDescent="0.2">
      <c r="A2113" s="102">
        <v>43241</v>
      </c>
      <c r="B2113" t="s">
        <v>2637</v>
      </c>
      <c r="C2113" t="s">
        <v>2637</v>
      </c>
      <c r="E2113" t="s">
        <v>2065</v>
      </c>
      <c r="F2113">
        <v>3011</v>
      </c>
      <c r="G2113" t="s">
        <v>487</v>
      </c>
      <c r="H2113">
        <v>8</v>
      </c>
      <c r="I2113">
        <v>307</v>
      </c>
      <c r="J2113" t="s">
        <v>2638</v>
      </c>
      <c r="K2113" t="s">
        <v>455</v>
      </c>
      <c r="L2113" s="103">
        <v>115059</v>
      </c>
      <c r="M2113">
        <v>0</v>
      </c>
      <c r="N2113" t="s">
        <v>2742</v>
      </c>
      <c r="O2113" t="s">
        <v>545</v>
      </c>
      <c r="P2113" t="s">
        <v>458</v>
      </c>
      <c r="R2113">
        <v>0</v>
      </c>
      <c r="S2113" t="s">
        <v>2068</v>
      </c>
      <c r="T2113" t="s">
        <v>458</v>
      </c>
      <c r="U2113" t="s">
        <v>460</v>
      </c>
      <c r="V2113" t="s">
        <v>458</v>
      </c>
    </row>
    <row r="2114" spans="1:22" x14ac:dyDescent="0.2">
      <c r="A2114" s="102">
        <v>43241</v>
      </c>
      <c r="B2114" t="s">
        <v>2637</v>
      </c>
      <c r="C2114" t="s">
        <v>2637</v>
      </c>
      <c r="E2114" t="s">
        <v>2065</v>
      </c>
      <c r="F2114">
        <v>3013</v>
      </c>
      <c r="G2114" t="s">
        <v>676</v>
      </c>
      <c r="H2114">
        <v>8</v>
      </c>
      <c r="I2114">
        <v>307</v>
      </c>
      <c r="J2114" t="s">
        <v>2638</v>
      </c>
      <c r="K2114" t="s">
        <v>455</v>
      </c>
      <c r="L2114" s="103">
        <v>99460</v>
      </c>
      <c r="M2114">
        <v>0</v>
      </c>
      <c r="N2114" t="s">
        <v>2743</v>
      </c>
      <c r="O2114" t="s">
        <v>545</v>
      </c>
      <c r="P2114" t="s">
        <v>458</v>
      </c>
      <c r="R2114">
        <v>0</v>
      </c>
      <c r="S2114" t="s">
        <v>2068</v>
      </c>
      <c r="T2114" t="s">
        <v>458</v>
      </c>
      <c r="U2114" t="s">
        <v>460</v>
      </c>
      <c r="V2114" t="s">
        <v>458</v>
      </c>
    </row>
    <row r="2115" spans="1:22" x14ac:dyDescent="0.2">
      <c r="A2115" s="102">
        <v>43248</v>
      </c>
      <c r="B2115" t="s">
        <v>2637</v>
      </c>
      <c r="C2115" t="s">
        <v>2637</v>
      </c>
      <c r="E2115" t="s">
        <v>2065</v>
      </c>
      <c r="F2115">
        <v>3004</v>
      </c>
      <c r="G2115" t="s">
        <v>631</v>
      </c>
      <c r="H2115">
        <v>1</v>
      </c>
      <c r="I2115">
        <v>307</v>
      </c>
      <c r="J2115" t="s">
        <v>2638</v>
      </c>
      <c r="K2115" t="s">
        <v>455</v>
      </c>
      <c r="L2115" s="103">
        <v>150581</v>
      </c>
      <c r="M2115">
        <v>0</v>
      </c>
      <c r="N2115" t="s">
        <v>2744</v>
      </c>
      <c r="O2115" t="s">
        <v>545</v>
      </c>
      <c r="P2115" t="s">
        <v>458</v>
      </c>
      <c r="R2115">
        <v>0</v>
      </c>
      <c r="S2115" t="s">
        <v>2068</v>
      </c>
      <c r="T2115" t="s">
        <v>458</v>
      </c>
      <c r="U2115" t="s">
        <v>460</v>
      </c>
      <c r="V2115" t="s">
        <v>458</v>
      </c>
    </row>
    <row r="2116" spans="1:22" x14ac:dyDescent="0.2">
      <c r="A2116" s="102">
        <v>43248</v>
      </c>
      <c r="B2116" t="s">
        <v>2637</v>
      </c>
      <c r="C2116" t="s">
        <v>2637</v>
      </c>
      <c r="E2116" t="s">
        <v>2065</v>
      </c>
      <c r="F2116">
        <v>3012</v>
      </c>
      <c r="G2116" t="s">
        <v>603</v>
      </c>
      <c r="H2116">
        <v>8</v>
      </c>
      <c r="I2116">
        <v>307</v>
      </c>
      <c r="J2116" t="s">
        <v>2638</v>
      </c>
      <c r="K2116" t="s">
        <v>455</v>
      </c>
      <c r="L2116" s="103">
        <v>109895</v>
      </c>
      <c r="M2116">
        <v>0</v>
      </c>
      <c r="N2116" t="s">
        <v>2745</v>
      </c>
      <c r="O2116" t="s">
        <v>545</v>
      </c>
      <c r="P2116" t="s">
        <v>458</v>
      </c>
      <c r="R2116">
        <v>0</v>
      </c>
      <c r="S2116" t="s">
        <v>2068</v>
      </c>
      <c r="T2116" t="s">
        <v>458</v>
      </c>
      <c r="U2116" t="s">
        <v>460</v>
      </c>
      <c r="V2116" t="s">
        <v>458</v>
      </c>
    </row>
    <row r="2117" spans="1:22" x14ac:dyDescent="0.2">
      <c r="A2117" s="102">
        <v>43248</v>
      </c>
      <c r="B2117" t="s">
        <v>2637</v>
      </c>
      <c r="C2117" t="s">
        <v>2637</v>
      </c>
      <c r="E2117" t="s">
        <v>2065</v>
      </c>
      <c r="F2117">
        <v>3009</v>
      </c>
      <c r="G2117" t="s">
        <v>481</v>
      </c>
      <c r="H2117">
        <v>8</v>
      </c>
      <c r="I2117">
        <v>307</v>
      </c>
      <c r="J2117" t="s">
        <v>2638</v>
      </c>
      <c r="K2117" t="s">
        <v>455</v>
      </c>
      <c r="L2117" s="103">
        <v>120926</v>
      </c>
      <c r="M2117">
        <v>0</v>
      </c>
      <c r="N2117" t="s">
        <v>2746</v>
      </c>
      <c r="O2117" t="s">
        <v>545</v>
      </c>
      <c r="P2117" t="s">
        <v>458</v>
      </c>
      <c r="R2117">
        <v>0</v>
      </c>
      <c r="S2117" t="s">
        <v>2068</v>
      </c>
      <c r="T2117" t="s">
        <v>458</v>
      </c>
      <c r="U2117" t="s">
        <v>460</v>
      </c>
      <c r="V2117" t="s">
        <v>458</v>
      </c>
    </row>
    <row r="2118" spans="1:22" x14ac:dyDescent="0.2">
      <c r="A2118" s="102">
        <v>43248</v>
      </c>
      <c r="B2118" t="s">
        <v>2637</v>
      </c>
      <c r="C2118" t="s">
        <v>2637</v>
      </c>
      <c r="E2118" t="s">
        <v>2065</v>
      </c>
      <c r="F2118">
        <v>3011</v>
      </c>
      <c r="G2118" t="s">
        <v>487</v>
      </c>
      <c r="H2118">
        <v>8</v>
      </c>
      <c r="I2118">
        <v>307</v>
      </c>
      <c r="J2118" t="s">
        <v>2638</v>
      </c>
      <c r="K2118" t="s">
        <v>455</v>
      </c>
      <c r="L2118" s="103">
        <v>115059</v>
      </c>
      <c r="M2118">
        <v>0</v>
      </c>
      <c r="N2118" t="s">
        <v>2747</v>
      </c>
      <c r="O2118" t="s">
        <v>545</v>
      </c>
      <c r="P2118" t="s">
        <v>458</v>
      </c>
      <c r="R2118">
        <v>0</v>
      </c>
      <c r="S2118" t="s">
        <v>2068</v>
      </c>
      <c r="T2118" t="s">
        <v>458</v>
      </c>
      <c r="U2118" t="s">
        <v>460</v>
      </c>
      <c r="V2118" t="s">
        <v>458</v>
      </c>
    </row>
    <row r="2119" spans="1:22" x14ac:dyDescent="0.2">
      <c r="A2119" s="102">
        <v>43248</v>
      </c>
      <c r="B2119" t="s">
        <v>2637</v>
      </c>
      <c r="C2119" t="s">
        <v>2637</v>
      </c>
      <c r="E2119" t="s">
        <v>2065</v>
      </c>
      <c r="F2119">
        <v>3007</v>
      </c>
      <c r="G2119" t="s">
        <v>605</v>
      </c>
      <c r="H2119">
        <v>9</v>
      </c>
      <c r="I2119">
        <v>307</v>
      </c>
      <c r="J2119" t="s">
        <v>2638</v>
      </c>
      <c r="K2119" t="s">
        <v>455</v>
      </c>
      <c r="L2119" s="103">
        <v>138968</v>
      </c>
      <c r="M2119">
        <v>0</v>
      </c>
      <c r="N2119" t="s">
        <v>2748</v>
      </c>
      <c r="O2119" t="s">
        <v>545</v>
      </c>
      <c r="P2119" t="s">
        <v>458</v>
      </c>
      <c r="R2119">
        <v>0</v>
      </c>
      <c r="S2119" t="s">
        <v>2068</v>
      </c>
      <c r="T2119" t="s">
        <v>458</v>
      </c>
      <c r="U2119" t="s">
        <v>460</v>
      </c>
      <c r="V2119" t="s">
        <v>458</v>
      </c>
    </row>
    <row r="2120" spans="1:22" x14ac:dyDescent="0.2">
      <c r="A2120" s="102">
        <v>43248</v>
      </c>
      <c r="B2120" t="s">
        <v>2637</v>
      </c>
      <c r="C2120" t="s">
        <v>2637</v>
      </c>
      <c r="E2120" t="s">
        <v>2065</v>
      </c>
      <c r="F2120">
        <v>3002</v>
      </c>
      <c r="G2120" t="s">
        <v>731</v>
      </c>
      <c r="H2120">
        <v>10</v>
      </c>
      <c r="I2120">
        <v>307</v>
      </c>
      <c r="J2120" t="s">
        <v>2638</v>
      </c>
      <c r="K2120" t="s">
        <v>455</v>
      </c>
      <c r="L2120" s="103">
        <v>169207</v>
      </c>
      <c r="M2120">
        <v>0</v>
      </c>
      <c r="N2120" t="s">
        <v>2749</v>
      </c>
      <c r="O2120" t="s">
        <v>545</v>
      </c>
      <c r="P2120" t="s">
        <v>458</v>
      </c>
      <c r="R2120">
        <v>0</v>
      </c>
      <c r="S2120" t="s">
        <v>2068</v>
      </c>
      <c r="T2120" t="s">
        <v>458</v>
      </c>
      <c r="U2120" t="s">
        <v>460</v>
      </c>
      <c r="V2120" t="s">
        <v>458</v>
      </c>
    </row>
    <row r="2121" spans="1:22" x14ac:dyDescent="0.2">
      <c r="A2121" s="102">
        <v>43248</v>
      </c>
      <c r="B2121" t="s">
        <v>2637</v>
      </c>
      <c r="C2121" t="s">
        <v>2637</v>
      </c>
      <c r="E2121" t="s">
        <v>2065</v>
      </c>
      <c r="F2121">
        <v>3003</v>
      </c>
      <c r="G2121" t="s">
        <v>474</v>
      </c>
      <c r="H2121">
        <v>10</v>
      </c>
      <c r="I2121">
        <v>307</v>
      </c>
      <c r="J2121" t="s">
        <v>2638</v>
      </c>
      <c r="K2121" t="s">
        <v>455</v>
      </c>
      <c r="L2121" s="103">
        <v>177755</v>
      </c>
      <c r="M2121">
        <v>0</v>
      </c>
      <c r="N2121" t="s">
        <v>2750</v>
      </c>
      <c r="O2121" t="s">
        <v>545</v>
      </c>
      <c r="P2121" t="s">
        <v>458</v>
      </c>
      <c r="R2121">
        <v>0</v>
      </c>
      <c r="S2121" t="s">
        <v>2068</v>
      </c>
      <c r="T2121" t="s">
        <v>458</v>
      </c>
      <c r="U2121" t="s">
        <v>460</v>
      </c>
      <c r="V2121" t="s">
        <v>458</v>
      </c>
    </row>
    <row r="2122" spans="1:22" x14ac:dyDescent="0.2">
      <c r="A2122" s="102">
        <v>43248</v>
      </c>
      <c r="B2122" t="s">
        <v>2637</v>
      </c>
      <c r="C2122" t="s">
        <v>2637</v>
      </c>
      <c r="E2122" t="s">
        <v>2065</v>
      </c>
      <c r="F2122">
        <v>3008</v>
      </c>
      <c r="G2122" t="s">
        <v>550</v>
      </c>
      <c r="H2122">
        <v>14.5</v>
      </c>
      <c r="I2122">
        <v>307</v>
      </c>
      <c r="J2122" t="s">
        <v>2638</v>
      </c>
      <c r="K2122" t="s">
        <v>455</v>
      </c>
      <c r="L2122" s="103">
        <v>150042</v>
      </c>
      <c r="M2122">
        <v>0</v>
      </c>
      <c r="N2122" t="s">
        <v>2751</v>
      </c>
      <c r="O2122" t="s">
        <v>545</v>
      </c>
      <c r="P2122" t="s">
        <v>458</v>
      </c>
      <c r="R2122">
        <v>0</v>
      </c>
      <c r="S2122" t="s">
        <v>2068</v>
      </c>
      <c r="T2122" t="s">
        <v>458</v>
      </c>
      <c r="U2122" t="s">
        <v>460</v>
      </c>
      <c r="V2122" t="s">
        <v>458</v>
      </c>
    </row>
    <row r="2123" spans="1:22" x14ac:dyDescent="0.2">
      <c r="A2123" s="102">
        <v>43248</v>
      </c>
      <c r="B2123" t="s">
        <v>2637</v>
      </c>
      <c r="C2123" t="s">
        <v>2637</v>
      </c>
      <c r="E2123" t="s">
        <v>2065</v>
      </c>
      <c r="F2123">
        <v>3001</v>
      </c>
      <c r="G2123" t="s">
        <v>462</v>
      </c>
      <c r="H2123">
        <v>16</v>
      </c>
      <c r="I2123">
        <v>307</v>
      </c>
      <c r="J2123" t="s">
        <v>2638</v>
      </c>
      <c r="K2123" t="s">
        <v>455</v>
      </c>
      <c r="L2123" s="103">
        <v>308303</v>
      </c>
      <c r="M2123">
        <v>0</v>
      </c>
      <c r="N2123" t="s">
        <v>2752</v>
      </c>
      <c r="O2123" t="s">
        <v>545</v>
      </c>
      <c r="P2123" t="s">
        <v>458</v>
      </c>
      <c r="R2123">
        <v>0</v>
      </c>
      <c r="S2123" t="s">
        <v>2068</v>
      </c>
      <c r="T2123" t="s">
        <v>458</v>
      </c>
      <c r="U2123" t="s">
        <v>460</v>
      </c>
      <c r="V2123" t="s">
        <v>458</v>
      </c>
    </row>
    <row r="2124" spans="1:22" x14ac:dyDescent="0.2">
      <c r="A2124" s="102">
        <v>43248</v>
      </c>
      <c r="B2124" t="s">
        <v>2637</v>
      </c>
      <c r="C2124" t="s">
        <v>2637</v>
      </c>
      <c r="E2124" t="s">
        <v>2065</v>
      </c>
      <c r="F2124">
        <v>3010</v>
      </c>
      <c r="G2124" t="s">
        <v>453</v>
      </c>
      <c r="H2124">
        <v>16</v>
      </c>
      <c r="I2124">
        <v>307</v>
      </c>
      <c r="J2124" t="s">
        <v>2638</v>
      </c>
      <c r="K2124" t="s">
        <v>455</v>
      </c>
      <c r="L2124" s="103">
        <v>121404</v>
      </c>
      <c r="M2124">
        <v>0</v>
      </c>
      <c r="N2124" t="s">
        <v>2753</v>
      </c>
      <c r="O2124" t="s">
        <v>545</v>
      </c>
      <c r="P2124" t="s">
        <v>458</v>
      </c>
      <c r="R2124">
        <v>0</v>
      </c>
      <c r="S2124" t="s">
        <v>2068</v>
      </c>
      <c r="T2124" t="s">
        <v>458</v>
      </c>
      <c r="U2124" t="s">
        <v>460</v>
      </c>
      <c r="V2124" t="s">
        <v>458</v>
      </c>
    </row>
    <row r="2125" spans="1:22" x14ac:dyDescent="0.2">
      <c r="A2125" s="102">
        <v>43248</v>
      </c>
      <c r="B2125" t="s">
        <v>2637</v>
      </c>
      <c r="C2125" t="s">
        <v>2637</v>
      </c>
      <c r="E2125" t="s">
        <v>2065</v>
      </c>
      <c r="F2125">
        <v>3005</v>
      </c>
      <c r="G2125" t="s">
        <v>569</v>
      </c>
      <c r="H2125">
        <v>16</v>
      </c>
      <c r="I2125">
        <v>307</v>
      </c>
      <c r="J2125" t="s">
        <v>2638</v>
      </c>
      <c r="K2125" t="s">
        <v>455</v>
      </c>
      <c r="L2125" s="103">
        <v>165864</v>
      </c>
      <c r="M2125">
        <v>0</v>
      </c>
      <c r="N2125" t="s">
        <v>2754</v>
      </c>
      <c r="O2125" t="s">
        <v>545</v>
      </c>
      <c r="P2125" t="s">
        <v>458</v>
      </c>
      <c r="R2125">
        <v>0</v>
      </c>
      <c r="S2125" t="s">
        <v>2068</v>
      </c>
      <c r="T2125" t="s">
        <v>458</v>
      </c>
      <c r="U2125" t="s">
        <v>460</v>
      </c>
      <c r="V2125" t="s">
        <v>458</v>
      </c>
    </row>
    <row r="2126" spans="1:22" x14ac:dyDescent="0.2">
      <c r="A2126" s="102">
        <v>43248</v>
      </c>
      <c r="B2126" t="s">
        <v>2637</v>
      </c>
      <c r="C2126" t="s">
        <v>2637</v>
      </c>
      <c r="E2126" t="s">
        <v>2065</v>
      </c>
      <c r="F2126">
        <v>3006</v>
      </c>
      <c r="G2126" t="s">
        <v>736</v>
      </c>
      <c r="H2126">
        <v>16</v>
      </c>
      <c r="I2126">
        <v>307</v>
      </c>
      <c r="J2126" t="s">
        <v>2638</v>
      </c>
      <c r="K2126" t="s">
        <v>455</v>
      </c>
      <c r="L2126" s="103">
        <v>143812</v>
      </c>
      <c r="M2126">
        <v>0</v>
      </c>
      <c r="N2126" t="s">
        <v>2755</v>
      </c>
      <c r="O2126" t="s">
        <v>545</v>
      </c>
      <c r="P2126" t="s">
        <v>458</v>
      </c>
      <c r="R2126">
        <v>0</v>
      </c>
      <c r="S2126" t="s">
        <v>2068</v>
      </c>
      <c r="T2126" t="s">
        <v>458</v>
      </c>
      <c r="U2126" t="s">
        <v>460</v>
      </c>
      <c r="V2126" t="s">
        <v>458</v>
      </c>
    </row>
    <row r="2127" spans="1:22" x14ac:dyDescent="0.2">
      <c r="A2127" s="102">
        <v>43248</v>
      </c>
      <c r="B2127" t="s">
        <v>2637</v>
      </c>
      <c r="C2127" t="s">
        <v>2637</v>
      </c>
      <c r="E2127" t="s">
        <v>2065</v>
      </c>
      <c r="F2127">
        <v>3013</v>
      </c>
      <c r="G2127" t="s">
        <v>676</v>
      </c>
      <c r="H2127">
        <v>16</v>
      </c>
      <c r="I2127">
        <v>307</v>
      </c>
      <c r="J2127" t="s">
        <v>2638</v>
      </c>
      <c r="K2127" t="s">
        <v>455</v>
      </c>
      <c r="L2127" s="103">
        <v>99460</v>
      </c>
      <c r="M2127">
        <v>0</v>
      </c>
      <c r="N2127" t="s">
        <v>2756</v>
      </c>
      <c r="O2127" t="s">
        <v>545</v>
      </c>
      <c r="P2127" t="s">
        <v>458</v>
      </c>
      <c r="R2127">
        <v>0</v>
      </c>
      <c r="S2127" t="s">
        <v>2068</v>
      </c>
      <c r="T2127" t="s">
        <v>458</v>
      </c>
      <c r="U2127" t="s">
        <v>460</v>
      </c>
      <c r="V2127" t="s">
        <v>458</v>
      </c>
    </row>
    <row r="2128" spans="1:22" x14ac:dyDescent="0.2">
      <c r="A2128" s="102">
        <v>43255</v>
      </c>
      <c r="B2128" t="s">
        <v>2637</v>
      </c>
      <c r="C2128" t="s">
        <v>2637</v>
      </c>
      <c r="E2128" t="s">
        <v>2065</v>
      </c>
      <c r="F2128">
        <v>3013</v>
      </c>
      <c r="G2128" t="s">
        <v>676</v>
      </c>
      <c r="H2128">
        <v>2</v>
      </c>
      <c r="I2128">
        <v>307</v>
      </c>
      <c r="J2128" t="s">
        <v>2638</v>
      </c>
      <c r="K2128" t="s">
        <v>455</v>
      </c>
      <c r="L2128" s="103">
        <v>99460</v>
      </c>
      <c r="M2128">
        <v>0</v>
      </c>
      <c r="N2128" t="s">
        <v>2757</v>
      </c>
      <c r="O2128" t="s">
        <v>545</v>
      </c>
      <c r="P2128" t="s">
        <v>458</v>
      </c>
      <c r="R2128">
        <v>0</v>
      </c>
      <c r="S2128" t="s">
        <v>2068</v>
      </c>
      <c r="T2128" t="s">
        <v>458</v>
      </c>
      <c r="U2128" t="s">
        <v>460</v>
      </c>
      <c r="V2128" t="s">
        <v>458</v>
      </c>
    </row>
    <row r="2129" spans="1:22" x14ac:dyDescent="0.2">
      <c r="A2129" s="102">
        <v>43255</v>
      </c>
      <c r="B2129" t="s">
        <v>2637</v>
      </c>
      <c r="C2129" t="s">
        <v>2637</v>
      </c>
      <c r="E2129" t="s">
        <v>2065</v>
      </c>
      <c r="F2129">
        <v>3001</v>
      </c>
      <c r="G2129" t="s">
        <v>462</v>
      </c>
      <c r="H2129">
        <v>4</v>
      </c>
      <c r="I2129">
        <v>307</v>
      </c>
      <c r="J2129" t="s">
        <v>2638</v>
      </c>
      <c r="K2129" t="s">
        <v>455</v>
      </c>
      <c r="L2129" s="103">
        <v>308303</v>
      </c>
      <c r="M2129">
        <v>0</v>
      </c>
      <c r="N2129" t="s">
        <v>2758</v>
      </c>
      <c r="O2129" t="s">
        <v>545</v>
      </c>
      <c r="P2129" t="s">
        <v>458</v>
      </c>
      <c r="R2129">
        <v>0</v>
      </c>
      <c r="S2129" t="s">
        <v>2068</v>
      </c>
      <c r="T2129" t="s">
        <v>458</v>
      </c>
      <c r="U2129" t="s">
        <v>460</v>
      </c>
      <c r="V2129" t="s">
        <v>458</v>
      </c>
    </row>
    <row r="2130" spans="1:22" x14ac:dyDescent="0.2">
      <c r="A2130" s="102">
        <v>43262</v>
      </c>
      <c r="B2130" t="s">
        <v>2637</v>
      </c>
      <c r="C2130" t="s">
        <v>2637</v>
      </c>
      <c r="E2130" t="s">
        <v>2065</v>
      </c>
      <c r="F2130">
        <v>3008</v>
      </c>
      <c r="G2130" t="s">
        <v>550</v>
      </c>
      <c r="H2130">
        <v>2</v>
      </c>
      <c r="I2130">
        <v>307</v>
      </c>
      <c r="J2130" t="s">
        <v>2638</v>
      </c>
      <c r="K2130" t="s">
        <v>455</v>
      </c>
      <c r="L2130" s="103">
        <v>150042</v>
      </c>
      <c r="M2130">
        <v>0</v>
      </c>
      <c r="N2130" t="s">
        <v>2759</v>
      </c>
      <c r="O2130" t="s">
        <v>545</v>
      </c>
      <c r="P2130" t="s">
        <v>458</v>
      </c>
      <c r="R2130">
        <v>0</v>
      </c>
      <c r="S2130" t="s">
        <v>2068</v>
      </c>
      <c r="T2130" t="s">
        <v>458</v>
      </c>
      <c r="U2130" t="s">
        <v>460</v>
      </c>
      <c r="V2130" t="s">
        <v>458</v>
      </c>
    </row>
    <row r="2131" spans="1:22" x14ac:dyDescent="0.2">
      <c r="A2131" s="102">
        <v>43262</v>
      </c>
      <c r="B2131" t="s">
        <v>2637</v>
      </c>
      <c r="C2131" t="s">
        <v>2637</v>
      </c>
      <c r="E2131" t="s">
        <v>2065</v>
      </c>
      <c r="F2131">
        <v>3001</v>
      </c>
      <c r="G2131" t="s">
        <v>462</v>
      </c>
      <c r="H2131">
        <v>4</v>
      </c>
      <c r="I2131">
        <v>307</v>
      </c>
      <c r="J2131" t="s">
        <v>2638</v>
      </c>
      <c r="K2131" t="s">
        <v>455</v>
      </c>
      <c r="L2131" s="103">
        <v>308303</v>
      </c>
      <c r="M2131">
        <v>0</v>
      </c>
      <c r="N2131" t="s">
        <v>2760</v>
      </c>
      <c r="O2131" t="s">
        <v>545</v>
      </c>
      <c r="P2131" t="s">
        <v>458</v>
      </c>
      <c r="R2131">
        <v>0</v>
      </c>
      <c r="S2131" t="s">
        <v>2068</v>
      </c>
      <c r="T2131" t="s">
        <v>458</v>
      </c>
      <c r="U2131" t="s">
        <v>460</v>
      </c>
      <c r="V2131" t="s">
        <v>458</v>
      </c>
    </row>
    <row r="2132" spans="1:22" x14ac:dyDescent="0.2">
      <c r="A2132" s="102">
        <v>43262</v>
      </c>
      <c r="B2132" t="s">
        <v>2637</v>
      </c>
      <c r="C2132" t="s">
        <v>2637</v>
      </c>
      <c r="E2132" t="s">
        <v>2065</v>
      </c>
      <c r="F2132">
        <v>3005</v>
      </c>
      <c r="G2132" t="s">
        <v>569</v>
      </c>
      <c r="H2132">
        <v>4</v>
      </c>
      <c r="I2132">
        <v>307</v>
      </c>
      <c r="J2132" t="s">
        <v>2638</v>
      </c>
      <c r="K2132" t="s">
        <v>455</v>
      </c>
      <c r="L2132" s="103">
        <v>165864</v>
      </c>
      <c r="M2132">
        <v>0</v>
      </c>
      <c r="N2132" t="s">
        <v>2761</v>
      </c>
      <c r="O2132" t="s">
        <v>545</v>
      </c>
      <c r="P2132" t="s">
        <v>458</v>
      </c>
      <c r="R2132">
        <v>0</v>
      </c>
      <c r="S2132" t="s">
        <v>2068</v>
      </c>
      <c r="T2132" t="s">
        <v>458</v>
      </c>
      <c r="U2132" t="s">
        <v>460</v>
      </c>
      <c r="V2132" t="s">
        <v>458</v>
      </c>
    </row>
    <row r="2133" spans="1:22" x14ac:dyDescent="0.2">
      <c r="A2133" s="102">
        <v>43262</v>
      </c>
      <c r="B2133" t="s">
        <v>2637</v>
      </c>
      <c r="C2133" t="s">
        <v>2637</v>
      </c>
      <c r="E2133" t="s">
        <v>2065</v>
      </c>
      <c r="F2133">
        <v>3007</v>
      </c>
      <c r="G2133" t="s">
        <v>605</v>
      </c>
      <c r="H2133">
        <v>8</v>
      </c>
      <c r="I2133">
        <v>307</v>
      </c>
      <c r="J2133" t="s">
        <v>2638</v>
      </c>
      <c r="K2133" t="s">
        <v>455</v>
      </c>
      <c r="L2133" s="103">
        <v>138968</v>
      </c>
      <c r="M2133">
        <v>0</v>
      </c>
      <c r="N2133" t="s">
        <v>2762</v>
      </c>
      <c r="O2133" t="s">
        <v>545</v>
      </c>
      <c r="P2133" t="s">
        <v>458</v>
      </c>
      <c r="R2133">
        <v>0</v>
      </c>
      <c r="S2133" t="s">
        <v>2068</v>
      </c>
      <c r="T2133" t="s">
        <v>458</v>
      </c>
      <c r="U2133" t="s">
        <v>460</v>
      </c>
      <c r="V2133" t="s">
        <v>458</v>
      </c>
    </row>
    <row r="2134" spans="1:22" x14ac:dyDescent="0.2">
      <c r="A2134" s="102">
        <v>43262</v>
      </c>
      <c r="B2134" t="s">
        <v>2637</v>
      </c>
      <c r="C2134" t="s">
        <v>2637</v>
      </c>
      <c r="E2134" t="s">
        <v>2065</v>
      </c>
      <c r="F2134">
        <v>3004</v>
      </c>
      <c r="G2134" t="s">
        <v>631</v>
      </c>
      <c r="H2134">
        <v>16</v>
      </c>
      <c r="I2134">
        <v>307</v>
      </c>
      <c r="J2134" t="s">
        <v>2638</v>
      </c>
      <c r="K2134" t="s">
        <v>455</v>
      </c>
      <c r="L2134" s="103">
        <v>150581</v>
      </c>
      <c r="M2134">
        <v>0</v>
      </c>
      <c r="N2134" t="s">
        <v>2763</v>
      </c>
      <c r="O2134" t="s">
        <v>545</v>
      </c>
      <c r="P2134" t="s">
        <v>458</v>
      </c>
      <c r="R2134">
        <v>0</v>
      </c>
      <c r="S2134" t="s">
        <v>2068</v>
      </c>
      <c r="T2134" t="s">
        <v>458</v>
      </c>
      <c r="U2134" t="s">
        <v>460</v>
      </c>
      <c r="V2134" t="s">
        <v>458</v>
      </c>
    </row>
    <row r="2135" spans="1:22" x14ac:dyDescent="0.2">
      <c r="A2135" s="102">
        <v>43269</v>
      </c>
      <c r="B2135" t="s">
        <v>2637</v>
      </c>
      <c r="C2135" t="s">
        <v>2637</v>
      </c>
      <c r="E2135" t="s">
        <v>2065</v>
      </c>
      <c r="F2135">
        <v>3006</v>
      </c>
      <c r="G2135" t="s">
        <v>736</v>
      </c>
      <c r="H2135">
        <v>4</v>
      </c>
      <c r="I2135">
        <v>307</v>
      </c>
      <c r="J2135" t="s">
        <v>2638</v>
      </c>
      <c r="K2135" t="s">
        <v>455</v>
      </c>
      <c r="L2135" s="103">
        <v>143812</v>
      </c>
      <c r="M2135">
        <v>0</v>
      </c>
      <c r="N2135" t="s">
        <v>2764</v>
      </c>
      <c r="O2135" t="s">
        <v>545</v>
      </c>
      <c r="P2135" t="s">
        <v>458</v>
      </c>
      <c r="R2135">
        <v>0</v>
      </c>
      <c r="S2135" t="s">
        <v>2068</v>
      </c>
      <c r="T2135" t="s">
        <v>458</v>
      </c>
      <c r="U2135" t="s">
        <v>460</v>
      </c>
      <c r="V2135" t="s">
        <v>458</v>
      </c>
    </row>
    <row r="2136" spans="1:22" x14ac:dyDescent="0.2">
      <c r="A2136" s="102">
        <v>43269</v>
      </c>
      <c r="B2136" t="s">
        <v>2637</v>
      </c>
      <c r="C2136" t="s">
        <v>2637</v>
      </c>
      <c r="E2136" t="s">
        <v>2065</v>
      </c>
      <c r="F2136">
        <v>3011</v>
      </c>
      <c r="G2136" t="s">
        <v>487</v>
      </c>
      <c r="H2136">
        <v>4</v>
      </c>
      <c r="I2136">
        <v>307</v>
      </c>
      <c r="J2136" t="s">
        <v>2638</v>
      </c>
      <c r="K2136" t="s">
        <v>455</v>
      </c>
      <c r="L2136" s="103">
        <v>115059</v>
      </c>
      <c r="M2136">
        <v>0</v>
      </c>
      <c r="N2136" t="s">
        <v>2765</v>
      </c>
      <c r="O2136" t="s">
        <v>545</v>
      </c>
      <c r="P2136" t="s">
        <v>458</v>
      </c>
      <c r="R2136">
        <v>0</v>
      </c>
      <c r="S2136" t="s">
        <v>2068</v>
      </c>
      <c r="T2136" t="s">
        <v>458</v>
      </c>
      <c r="U2136" t="s">
        <v>460</v>
      </c>
      <c r="V2136" t="s">
        <v>458</v>
      </c>
    </row>
    <row r="2137" spans="1:22" x14ac:dyDescent="0.2">
      <c r="A2137" s="102">
        <v>43269</v>
      </c>
      <c r="B2137" t="s">
        <v>2637</v>
      </c>
      <c r="C2137" t="s">
        <v>2637</v>
      </c>
      <c r="E2137" t="s">
        <v>2065</v>
      </c>
      <c r="F2137">
        <v>3007</v>
      </c>
      <c r="G2137" t="s">
        <v>605</v>
      </c>
      <c r="H2137">
        <v>8</v>
      </c>
      <c r="I2137">
        <v>307</v>
      </c>
      <c r="J2137" t="s">
        <v>2638</v>
      </c>
      <c r="K2137" t="s">
        <v>455</v>
      </c>
      <c r="L2137" s="103">
        <v>138968</v>
      </c>
      <c r="M2137">
        <v>0</v>
      </c>
      <c r="N2137" t="s">
        <v>2766</v>
      </c>
      <c r="O2137" t="s">
        <v>545</v>
      </c>
      <c r="P2137" t="s">
        <v>458</v>
      </c>
      <c r="R2137">
        <v>0</v>
      </c>
      <c r="S2137" t="s">
        <v>2068</v>
      </c>
      <c r="T2137" t="s">
        <v>458</v>
      </c>
      <c r="U2137" t="s">
        <v>460</v>
      </c>
      <c r="V2137" t="s">
        <v>458</v>
      </c>
    </row>
    <row r="2138" spans="1:22" x14ac:dyDescent="0.2">
      <c r="A2138" s="102">
        <v>43269</v>
      </c>
      <c r="B2138" t="s">
        <v>2637</v>
      </c>
      <c r="C2138" t="s">
        <v>2637</v>
      </c>
      <c r="E2138" t="s">
        <v>2065</v>
      </c>
      <c r="F2138">
        <v>3004</v>
      </c>
      <c r="G2138" t="s">
        <v>631</v>
      </c>
      <c r="H2138">
        <v>20</v>
      </c>
      <c r="I2138">
        <v>307</v>
      </c>
      <c r="J2138" t="s">
        <v>2638</v>
      </c>
      <c r="K2138" t="s">
        <v>455</v>
      </c>
      <c r="L2138" s="103">
        <v>150581</v>
      </c>
      <c r="M2138">
        <v>0</v>
      </c>
      <c r="N2138" t="s">
        <v>2767</v>
      </c>
      <c r="O2138" t="s">
        <v>545</v>
      </c>
      <c r="P2138" t="s">
        <v>458</v>
      </c>
      <c r="R2138">
        <v>0</v>
      </c>
      <c r="S2138" t="s">
        <v>2068</v>
      </c>
      <c r="T2138" t="s">
        <v>458</v>
      </c>
      <c r="U2138" t="s">
        <v>460</v>
      </c>
      <c r="V2138" t="s">
        <v>458</v>
      </c>
    </row>
    <row r="2139" spans="1:22" x14ac:dyDescent="0.2">
      <c r="A2139" s="102">
        <v>43269</v>
      </c>
      <c r="B2139" t="s">
        <v>2637</v>
      </c>
      <c r="C2139" t="s">
        <v>2637</v>
      </c>
      <c r="E2139" t="s">
        <v>2065</v>
      </c>
      <c r="F2139">
        <v>3008</v>
      </c>
      <c r="G2139" t="s">
        <v>550</v>
      </c>
      <c r="H2139">
        <v>26.5</v>
      </c>
      <c r="I2139">
        <v>307</v>
      </c>
      <c r="J2139" t="s">
        <v>2638</v>
      </c>
      <c r="K2139" t="s">
        <v>455</v>
      </c>
      <c r="L2139" s="103">
        <v>150042</v>
      </c>
      <c r="M2139">
        <v>0</v>
      </c>
      <c r="N2139" t="s">
        <v>2768</v>
      </c>
      <c r="O2139" t="s">
        <v>545</v>
      </c>
      <c r="P2139" t="s">
        <v>458</v>
      </c>
      <c r="R2139">
        <v>0</v>
      </c>
      <c r="S2139" t="s">
        <v>2068</v>
      </c>
      <c r="T2139" t="s">
        <v>458</v>
      </c>
      <c r="U2139" t="s">
        <v>460</v>
      </c>
      <c r="V2139" t="s">
        <v>458</v>
      </c>
    </row>
    <row r="2140" spans="1:22" x14ac:dyDescent="0.2">
      <c r="A2140" s="102">
        <v>43276</v>
      </c>
      <c r="B2140" t="s">
        <v>2637</v>
      </c>
      <c r="C2140" t="s">
        <v>2637</v>
      </c>
      <c r="E2140" t="s">
        <v>2065</v>
      </c>
      <c r="F2140">
        <v>3009</v>
      </c>
      <c r="G2140" t="s">
        <v>481</v>
      </c>
      <c r="H2140">
        <v>2</v>
      </c>
      <c r="I2140">
        <v>307</v>
      </c>
      <c r="J2140" t="s">
        <v>2638</v>
      </c>
      <c r="K2140" t="s">
        <v>455</v>
      </c>
      <c r="L2140" s="103">
        <v>120926</v>
      </c>
      <c r="M2140">
        <v>0</v>
      </c>
      <c r="N2140" t="s">
        <v>2769</v>
      </c>
      <c r="O2140" t="s">
        <v>545</v>
      </c>
      <c r="P2140" t="s">
        <v>458</v>
      </c>
      <c r="R2140">
        <v>0</v>
      </c>
      <c r="S2140" t="s">
        <v>2068</v>
      </c>
      <c r="T2140" t="s">
        <v>458</v>
      </c>
      <c r="U2140" t="s">
        <v>460</v>
      </c>
      <c r="V2140" t="s">
        <v>458</v>
      </c>
    </row>
    <row r="2141" spans="1:22" x14ac:dyDescent="0.2">
      <c r="A2141" s="102">
        <v>43276</v>
      </c>
      <c r="B2141" t="s">
        <v>2637</v>
      </c>
      <c r="C2141" t="s">
        <v>2637</v>
      </c>
      <c r="E2141" t="s">
        <v>2065</v>
      </c>
      <c r="F2141">
        <v>3007</v>
      </c>
      <c r="G2141" t="s">
        <v>605</v>
      </c>
      <c r="H2141">
        <v>4</v>
      </c>
      <c r="I2141">
        <v>307</v>
      </c>
      <c r="J2141" t="s">
        <v>2638</v>
      </c>
      <c r="K2141" t="s">
        <v>455</v>
      </c>
      <c r="L2141" s="103">
        <v>138968</v>
      </c>
      <c r="M2141">
        <v>0</v>
      </c>
      <c r="N2141" t="s">
        <v>2770</v>
      </c>
      <c r="O2141" t="s">
        <v>545</v>
      </c>
      <c r="P2141" t="s">
        <v>458</v>
      </c>
      <c r="R2141">
        <v>0</v>
      </c>
      <c r="S2141" t="s">
        <v>2068</v>
      </c>
      <c r="T2141" t="s">
        <v>458</v>
      </c>
      <c r="U2141" t="s">
        <v>460</v>
      </c>
      <c r="V2141" t="s">
        <v>458</v>
      </c>
    </row>
    <row r="2142" spans="1:22" x14ac:dyDescent="0.2">
      <c r="A2142" s="102">
        <v>43276</v>
      </c>
      <c r="B2142" t="s">
        <v>2637</v>
      </c>
      <c r="C2142" t="s">
        <v>2637</v>
      </c>
      <c r="E2142" t="s">
        <v>2065</v>
      </c>
      <c r="F2142">
        <v>3008</v>
      </c>
      <c r="G2142" t="s">
        <v>550</v>
      </c>
      <c r="H2142">
        <v>6</v>
      </c>
      <c r="I2142">
        <v>307</v>
      </c>
      <c r="J2142" t="s">
        <v>2638</v>
      </c>
      <c r="K2142" t="s">
        <v>455</v>
      </c>
      <c r="L2142" s="103">
        <v>150042</v>
      </c>
      <c r="M2142">
        <v>0</v>
      </c>
      <c r="N2142" t="s">
        <v>2771</v>
      </c>
      <c r="O2142" t="s">
        <v>545</v>
      </c>
      <c r="P2142" t="s">
        <v>458</v>
      </c>
      <c r="R2142">
        <v>0</v>
      </c>
      <c r="S2142" t="s">
        <v>2068</v>
      </c>
      <c r="T2142" t="s">
        <v>458</v>
      </c>
      <c r="U2142" t="s">
        <v>460</v>
      </c>
      <c r="V2142" t="s">
        <v>458</v>
      </c>
    </row>
    <row r="2143" spans="1:22" x14ac:dyDescent="0.2">
      <c r="A2143" s="102">
        <v>43276</v>
      </c>
      <c r="B2143" t="s">
        <v>2637</v>
      </c>
      <c r="C2143" t="s">
        <v>2637</v>
      </c>
      <c r="E2143" t="s">
        <v>2065</v>
      </c>
      <c r="F2143">
        <v>3006</v>
      </c>
      <c r="G2143" t="s">
        <v>736</v>
      </c>
      <c r="H2143">
        <v>10</v>
      </c>
      <c r="I2143">
        <v>307</v>
      </c>
      <c r="J2143" t="s">
        <v>2638</v>
      </c>
      <c r="K2143" t="s">
        <v>455</v>
      </c>
      <c r="L2143" s="103">
        <v>143812</v>
      </c>
      <c r="M2143">
        <v>0</v>
      </c>
      <c r="N2143" t="s">
        <v>2772</v>
      </c>
      <c r="O2143" t="s">
        <v>545</v>
      </c>
      <c r="P2143" t="s">
        <v>458</v>
      </c>
      <c r="R2143">
        <v>0</v>
      </c>
      <c r="S2143" t="s">
        <v>2068</v>
      </c>
      <c r="T2143" t="s">
        <v>458</v>
      </c>
      <c r="U2143" t="s">
        <v>460</v>
      </c>
      <c r="V2143" t="s">
        <v>458</v>
      </c>
    </row>
    <row r="2144" spans="1:22" x14ac:dyDescent="0.2">
      <c r="A2144" s="102">
        <v>43283</v>
      </c>
      <c r="B2144" t="s">
        <v>2637</v>
      </c>
      <c r="C2144" t="s">
        <v>2637</v>
      </c>
      <c r="E2144" t="s">
        <v>2065</v>
      </c>
      <c r="F2144">
        <v>3008</v>
      </c>
      <c r="G2144" t="s">
        <v>550</v>
      </c>
      <c r="H2144">
        <v>5.5</v>
      </c>
      <c r="I2144">
        <v>307</v>
      </c>
      <c r="J2144" t="s">
        <v>2638</v>
      </c>
      <c r="K2144" t="s">
        <v>455</v>
      </c>
      <c r="L2144" s="103">
        <v>150042</v>
      </c>
      <c r="M2144">
        <v>0</v>
      </c>
      <c r="N2144" t="s">
        <v>2773</v>
      </c>
      <c r="O2144" t="s">
        <v>545</v>
      </c>
      <c r="P2144" t="s">
        <v>458</v>
      </c>
      <c r="R2144">
        <v>0</v>
      </c>
      <c r="S2144" t="s">
        <v>2068</v>
      </c>
      <c r="T2144" t="s">
        <v>458</v>
      </c>
      <c r="U2144" t="s">
        <v>460</v>
      </c>
      <c r="V2144" t="s">
        <v>458</v>
      </c>
    </row>
    <row r="2145" spans="1:22" x14ac:dyDescent="0.2">
      <c r="A2145" s="102">
        <v>43290</v>
      </c>
      <c r="B2145" t="s">
        <v>2637</v>
      </c>
      <c r="C2145" t="s">
        <v>2637</v>
      </c>
      <c r="E2145" t="s">
        <v>2065</v>
      </c>
      <c r="F2145">
        <v>3008</v>
      </c>
      <c r="G2145" t="s">
        <v>550</v>
      </c>
      <c r="H2145">
        <v>4</v>
      </c>
      <c r="I2145">
        <v>307</v>
      </c>
      <c r="J2145" t="s">
        <v>2638</v>
      </c>
      <c r="K2145" t="s">
        <v>455</v>
      </c>
      <c r="L2145" s="103">
        <v>150042</v>
      </c>
      <c r="M2145">
        <v>0</v>
      </c>
      <c r="N2145" t="s">
        <v>2774</v>
      </c>
      <c r="O2145" t="s">
        <v>545</v>
      </c>
      <c r="P2145" t="s">
        <v>458</v>
      </c>
      <c r="R2145">
        <v>0</v>
      </c>
      <c r="S2145" t="s">
        <v>2068</v>
      </c>
      <c r="T2145" t="s">
        <v>458</v>
      </c>
      <c r="U2145" t="s">
        <v>460</v>
      </c>
      <c r="V2145" t="s">
        <v>458</v>
      </c>
    </row>
    <row r="2146" spans="1:22" x14ac:dyDescent="0.2">
      <c r="A2146" s="102">
        <v>43290</v>
      </c>
      <c r="B2146" t="s">
        <v>2637</v>
      </c>
      <c r="C2146" t="s">
        <v>2637</v>
      </c>
      <c r="E2146" t="s">
        <v>2065</v>
      </c>
      <c r="F2146">
        <v>3006</v>
      </c>
      <c r="G2146" t="s">
        <v>736</v>
      </c>
      <c r="H2146">
        <v>8</v>
      </c>
      <c r="I2146">
        <v>307</v>
      </c>
      <c r="J2146" t="s">
        <v>2638</v>
      </c>
      <c r="K2146" t="s">
        <v>455</v>
      </c>
      <c r="L2146" s="103">
        <v>143812</v>
      </c>
      <c r="M2146">
        <v>0</v>
      </c>
      <c r="N2146" t="s">
        <v>2775</v>
      </c>
      <c r="O2146" t="s">
        <v>545</v>
      </c>
      <c r="P2146" t="s">
        <v>458</v>
      </c>
      <c r="R2146">
        <v>0</v>
      </c>
      <c r="S2146" t="s">
        <v>2068</v>
      </c>
      <c r="T2146" t="s">
        <v>458</v>
      </c>
      <c r="U2146" t="s">
        <v>460</v>
      </c>
      <c r="V2146" t="s">
        <v>458</v>
      </c>
    </row>
    <row r="2147" spans="1:22" x14ac:dyDescent="0.2">
      <c r="A2147" s="102">
        <v>43290</v>
      </c>
      <c r="B2147" t="s">
        <v>2637</v>
      </c>
      <c r="C2147" t="s">
        <v>2637</v>
      </c>
      <c r="E2147" t="s">
        <v>2065</v>
      </c>
      <c r="F2147">
        <v>3004</v>
      </c>
      <c r="G2147" t="s">
        <v>631</v>
      </c>
      <c r="H2147">
        <v>16</v>
      </c>
      <c r="I2147">
        <v>307</v>
      </c>
      <c r="J2147" t="s">
        <v>2638</v>
      </c>
      <c r="K2147" t="s">
        <v>455</v>
      </c>
      <c r="L2147" s="103">
        <v>150581</v>
      </c>
      <c r="M2147">
        <v>0</v>
      </c>
      <c r="N2147" t="s">
        <v>2776</v>
      </c>
      <c r="O2147" t="s">
        <v>545</v>
      </c>
      <c r="P2147" t="s">
        <v>458</v>
      </c>
      <c r="R2147">
        <v>0</v>
      </c>
      <c r="S2147" t="s">
        <v>2068</v>
      </c>
      <c r="T2147" t="s">
        <v>458</v>
      </c>
      <c r="U2147" t="s">
        <v>460</v>
      </c>
      <c r="V2147" t="s">
        <v>458</v>
      </c>
    </row>
    <row r="2148" spans="1:22" x14ac:dyDescent="0.2">
      <c r="A2148" s="102">
        <v>43297</v>
      </c>
      <c r="B2148" t="s">
        <v>2637</v>
      </c>
      <c r="C2148" t="s">
        <v>2637</v>
      </c>
      <c r="E2148" t="s">
        <v>2065</v>
      </c>
      <c r="F2148">
        <v>3001</v>
      </c>
      <c r="G2148" t="s">
        <v>462</v>
      </c>
      <c r="H2148">
        <v>2</v>
      </c>
      <c r="I2148">
        <v>307</v>
      </c>
      <c r="J2148" t="s">
        <v>2638</v>
      </c>
      <c r="K2148" t="s">
        <v>455</v>
      </c>
      <c r="L2148" s="103">
        <v>308303</v>
      </c>
      <c r="M2148">
        <v>0</v>
      </c>
      <c r="N2148" t="s">
        <v>2777</v>
      </c>
      <c r="O2148" t="s">
        <v>545</v>
      </c>
      <c r="P2148" t="s">
        <v>458</v>
      </c>
      <c r="R2148">
        <v>0</v>
      </c>
      <c r="S2148" t="s">
        <v>2068</v>
      </c>
      <c r="T2148" t="s">
        <v>458</v>
      </c>
      <c r="U2148" t="s">
        <v>460</v>
      </c>
      <c r="V2148" t="s">
        <v>458</v>
      </c>
    </row>
    <row r="2149" spans="1:22" x14ac:dyDescent="0.2">
      <c r="A2149" s="102">
        <v>43297</v>
      </c>
      <c r="B2149" t="s">
        <v>2637</v>
      </c>
      <c r="C2149" t="s">
        <v>2637</v>
      </c>
      <c r="E2149" t="s">
        <v>2065</v>
      </c>
      <c r="F2149">
        <v>3002</v>
      </c>
      <c r="G2149" t="s">
        <v>731</v>
      </c>
      <c r="H2149">
        <v>4</v>
      </c>
      <c r="I2149">
        <v>307</v>
      </c>
      <c r="J2149" t="s">
        <v>2638</v>
      </c>
      <c r="K2149" t="s">
        <v>455</v>
      </c>
      <c r="L2149" s="103">
        <v>169207</v>
      </c>
      <c r="M2149">
        <v>0</v>
      </c>
      <c r="N2149" t="s">
        <v>2778</v>
      </c>
      <c r="O2149" t="s">
        <v>545</v>
      </c>
      <c r="P2149" t="s">
        <v>458</v>
      </c>
      <c r="R2149">
        <v>0</v>
      </c>
      <c r="S2149" t="s">
        <v>2068</v>
      </c>
      <c r="T2149" t="s">
        <v>458</v>
      </c>
      <c r="U2149" t="s">
        <v>460</v>
      </c>
      <c r="V2149" t="s">
        <v>458</v>
      </c>
    </row>
    <row r="2150" spans="1:22" x14ac:dyDescent="0.2">
      <c r="A2150" s="102">
        <v>43297</v>
      </c>
      <c r="B2150" t="s">
        <v>2637</v>
      </c>
      <c r="C2150" t="s">
        <v>2637</v>
      </c>
      <c r="E2150" t="s">
        <v>2065</v>
      </c>
      <c r="F2150">
        <v>3011</v>
      </c>
      <c r="G2150" t="s">
        <v>487</v>
      </c>
      <c r="H2150">
        <v>4</v>
      </c>
      <c r="I2150">
        <v>307</v>
      </c>
      <c r="J2150" t="s">
        <v>2638</v>
      </c>
      <c r="K2150" t="s">
        <v>455</v>
      </c>
      <c r="L2150" s="103">
        <v>115059</v>
      </c>
      <c r="M2150">
        <v>0</v>
      </c>
      <c r="N2150" t="s">
        <v>2779</v>
      </c>
      <c r="O2150" t="s">
        <v>545</v>
      </c>
      <c r="P2150" t="s">
        <v>458</v>
      </c>
      <c r="R2150">
        <v>0</v>
      </c>
      <c r="S2150" t="s">
        <v>2068</v>
      </c>
      <c r="T2150" t="s">
        <v>458</v>
      </c>
      <c r="U2150" t="s">
        <v>460</v>
      </c>
      <c r="V2150" t="s">
        <v>458</v>
      </c>
    </row>
    <row r="2151" spans="1:22" x14ac:dyDescent="0.2">
      <c r="A2151" s="102">
        <v>43297</v>
      </c>
      <c r="B2151" t="s">
        <v>2637</v>
      </c>
      <c r="C2151" t="s">
        <v>2637</v>
      </c>
      <c r="E2151" t="s">
        <v>2065</v>
      </c>
      <c r="F2151">
        <v>3008</v>
      </c>
      <c r="G2151" t="s">
        <v>550</v>
      </c>
      <c r="H2151">
        <v>4</v>
      </c>
      <c r="I2151">
        <v>307</v>
      </c>
      <c r="J2151" t="s">
        <v>2638</v>
      </c>
      <c r="K2151" t="s">
        <v>455</v>
      </c>
      <c r="L2151" s="103">
        <v>150042</v>
      </c>
      <c r="M2151">
        <v>0</v>
      </c>
      <c r="N2151" t="s">
        <v>2780</v>
      </c>
      <c r="O2151" t="s">
        <v>545</v>
      </c>
      <c r="P2151" t="s">
        <v>458</v>
      </c>
      <c r="R2151">
        <v>0</v>
      </c>
      <c r="S2151" t="s">
        <v>2068</v>
      </c>
      <c r="T2151" t="s">
        <v>458</v>
      </c>
      <c r="U2151" t="s">
        <v>460</v>
      </c>
      <c r="V2151" t="s">
        <v>458</v>
      </c>
    </row>
    <row r="2152" spans="1:22" x14ac:dyDescent="0.2">
      <c r="A2152" s="102">
        <v>43297</v>
      </c>
      <c r="B2152" t="s">
        <v>2637</v>
      </c>
      <c r="C2152" t="s">
        <v>2637</v>
      </c>
      <c r="E2152" t="s">
        <v>2065</v>
      </c>
      <c r="F2152">
        <v>3012</v>
      </c>
      <c r="G2152" t="s">
        <v>603</v>
      </c>
      <c r="H2152">
        <v>5</v>
      </c>
      <c r="I2152">
        <v>307</v>
      </c>
      <c r="J2152" t="s">
        <v>2638</v>
      </c>
      <c r="K2152" t="s">
        <v>455</v>
      </c>
      <c r="L2152" s="103">
        <v>109895</v>
      </c>
      <c r="M2152">
        <v>0</v>
      </c>
      <c r="N2152" t="s">
        <v>2781</v>
      </c>
      <c r="O2152" t="s">
        <v>545</v>
      </c>
      <c r="P2152" t="s">
        <v>458</v>
      </c>
      <c r="R2152">
        <v>0</v>
      </c>
      <c r="S2152" t="s">
        <v>2068</v>
      </c>
      <c r="T2152" t="s">
        <v>458</v>
      </c>
      <c r="U2152" t="s">
        <v>460</v>
      </c>
      <c r="V2152" t="s">
        <v>458</v>
      </c>
    </row>
    <row r="2153" spans="1:22" x14ac:dyDescent="0.2">
      <c r="A2153" s="102">
        <v>43297</v>
      </c>
      <c r="B2153" t="s">
        <v>2637</v>
      </c>
      <c r="C2153" t="s">
        <v>2637</v>
      </c>
      <c r="E2153" t="s">
        <v>2065</v>
      </c>
      <c r="F2153">
        <v>3004</v>
      </c>
      <c r="G2153" t="s">
        <v>631</v>
      </c>
      <c r="H2153">
        <v>8</v>
      </c>
      <c r="I2153">
        <v>307</v>
      </c>
      <c r="J2153" t="s">
        <v>2638</v>
      </c>
      <c r="K2153" t="s">
        <v>455</v>
      </c>
      <c r="L2153" s="103">
        <v>150581</v>
      </c>
      <c r="M2153">
        <v>0</v>
      </c>
      <c r="N2153" t="s">
        <v>2782</v>
      </c>
      <c r="O2153" t="s">
        <v>545</v>
      </c>
      <c r="P2153" t="s">
        <v>458</v>
      </c>
      <c r="R2153">
        <v>0</v>
      </c>
      <c r="S2153" t="s">
        <v>2068</v>
      </c>
      <c r="T2153" t="s">
        <v>458</v>
      </c>
      <c r="U2153" t="s">
        <v>460</v>
      </c>
      <c r="V2153" t="s">
        <v>458</v>
      </c>
    </row>
    <row r="2154" spans="1:22" x14ac:dyDescent="0.2">
      <c r="A2154" s="102">
        <v>43297</v>
      </c>
      <c r="B2154" t="s">
        <v>2637</v>
      </c>
      <c r="C2154" t="s">
        <v>2637</v>
      </c>
      <c r="E2154" t="s">
        <v>2065</v>
      </c>
      <c r="F2154">
        <v>3005</v>
      </c>
      <c r="G2154" t="s">
        <v>569</v>
      </c>
      <c r="H2154">
        <v>10</v>
      </c>
      <c r="I2154">
        <v>307</v>
      </c>
      <c r="J2154" t="s">
        <v>2638</v>
      </c>
      <c r="K2154" t="s">
        <v>455</v>
      </c>
      <c r="L2154" s="103">
        <v>165864</v>
      </c>
      <c r="M2154">
        <v>0</v>
      </c>
      <c r="N2154" t="s">
        <v>2783</v>
      </c>
      <c r="O2154" t="s">
        <v>545</v>
      </c>
      <c r="P2154" t="s">
        <v>458</v>
      </c>
      <c r="R2154">
        <v>0</v>
      </c>
      <c r="S2154" t="s">
        <v>2068</v>
      </c>
      <c r="T2154" t="s">
        <v>458</v>
      </c>
      <c r="U2154" t="s">
        <v>460</v>
      </c>
      <c r="V2154" t="s">
        <v>458</v>
      </c>
    </row>
    <row r="2155" spans="1:22" x14ac:dyDescent="0.2">
      <c r="A2155" s="102">
        <v>43304</v>
      </c>
      <c r="B2155" t="s">
        <v>2637</v>
      </c>
      <c r="C2155" t="s">
        <v>2637</v>
      </c>
      <c r="E2155" t="s">
        <v>2065</v>
      </c>
      <c r="F2155">
        <v>3008</v>
      </c>
      <c r="G2155" t="s">
        <v>550</v>
      </c>
      <c r="H2155">
        <v>1</v>
      </c>
      <c r="I2155">
        <v>307</v>
      </c>
      <c r="J2155" t="s">
        <v>2638</v>
      </c>
      <c r="K2155" t="s">
        <v>455</v>
      </c>
      <c r="L2155" s="103">
        <v>150042</v>
      </c>
      <c r="M2155">
        <v>0</v>
      </c>
      <c r="N2155" t="s">
        <v>2784</v>
      </c>
      <c r="O2155" t="s">
        <v>545</v>
      </c>
      <c r="P2155" t="s">
        <v>458</v>
      </c>
      <c r="R2155">
        <v>0</v>
      </c>
      <c r="S2155" t="s">
        <v>2068</v>
      </c>
      <c r="T2155" t="s">
        <v>458</v>
      </c>
      <c r="U2155" t="s">
        <v>460</v>
      </c>
      <c r="V2155" t="s">
        <v>458</v>
      </c>
    </row>
    <row r="2156" spans="1:22" x14ac:dyDescent="0.2">
      <c r="A2156" s="102">
        <v>43304</v>
      </c>
      <c r="B2156" t="s">
        <v>2637</v>
      </c>
      <c r="C2156" t="s">
        <v>2637</v>
      </c>
      <c r="E2156" t="s">
        <v>2065</v>
      </c>
      <c r="F2156">
        <v>3002</v>
      </c>
      <c r="G2156" t="s">
        <v>731</v>
      </c>
      <c r="H2156">
        <v>4</v>
      </c>
      <c r="I2156">
        <v>307</v>
      </c>
      <c r="J2156" t="s">
        <v>2638</v>
      </c>
      <c r="K2156" t="s">
        <v>455</v>
      </c>
      <c r="L2156" s="103">
        <v>169207</v>
      </c>
      <c r="M2156">
        <v>0</v>
      </c>
      <c r="N2156" t="s">
        <v>2785</v>
      </c>
      <c r="O2156" t="s">
        <v>545</v>
      </c>
      <c r="P2156" t="s">
        <v>458</v>
      </c>
      <c r="R2156">
        <v>0</v>
      </c>
      <c r="S2156" t="s">
        <v>2068</v>
      </c>
      <c r="T2156" t="s">
        <v>458</v>
      </c>
      <c r="U2156" t="s">
        <v>460</v>
      </c>
      <c r="V2156" t="s">
        <v>458</v>
      </c>
    </row>
    <row r="2157" spans="1:22" x14ac:dyDescent="0.2">
      <c r="A2157" s="102">
        <v>43313</v>
      </c>
      <c r="B2157" t="s">
        <v>2637</v>
      </c>
      <c r="C2157" t="s">
        <v>2637</v>
      </c>
      <c r="E2157" t="s">
        <v>2065</v>
      </c>
      <c r="F2157">
        <v>3003</v>
      </c>
      <c r="G2157" t="s">
        <v>474</v>
      </c>
      <c r="H2157">
        <v>8</v>
      </c>
      <c r="I2157">
        <v>307</v>
      </c>
      <c r="J2157" t="s">
        <v>2638</v>
      </c>
      <c r="K2157" t="s">
        <v>455</v>
      </c>
      <c r="L2157" s="103">
        <v>177755</v>
      </c>
      <c r="M2157">
        <v>0</v>
      </c>
      <c r="N2157" t="s">
        <v>2786</v>
      </c>
      <c r="O2157" t="s">
        <v>545</v>
      </c>
      <c r="P2157" t="s">
        <v>458</v>
      </c>
      <c r="R2157">
        <v>0</v>
      </c>
      <c r="S2157" t="s">
        <v>2068</v>
      </c>
      <c r="T2157" t="s">
        <v>458</v>
      </c>
      <c r="U2157" t="s">
        <v>460</v>
      </c>
      <c r="V2157" t="s">
        <v>458</v>
      </c>
    </row>
    <row r="2158" spans="1:22" x14ac:dyDescent="0.2">
      <c r="A2158" s="102">
        <v>43313</v>
      </c>
      <c r="B2158" t="s">
        <v>2637</v>
      </c>
      <c r="C2158" t="s">
        <v>2637</v>
      </c>
      <c r="E2158" t="s">
        <v>2065</v>
      </c>
      <c r="F2158">
        <v>3005</v>
      </c>
      <c r="G2158" t="s">
        <v>569</v>
      </c>
      <c r="H2158">
        <v>9</v>
      </c>
      <c r="I2158">
        <v>307</v>
      </c>
      <c r="J2158" t="s">
        <v>2638</v>
      </c>
      <c r="K2158" t="s">
        <v>455</v>
      </c>
      <c r="L2158" s="103">
        <v>165864</v>
      </c>
      <c r="M2158">
        <v>0</v>
      </c>
      <c r="N2158" t="s">
        <v>2787</v>
      </c>
      <c r="O2158" t="s">
        <v>545</v>
      </c>
      <c r="P2158" t="s">
        <v>458</v>
      </c>
      <c r="R2158">
        <v>0</v>
      </c>
      <c r="S2158" t="s">
        <v>2068</v>
      </c>
      <c r="T2158" t="s">
        <v>458</v>
      </c>
      <c r="U2158" t="s">
        <v>460</v>
      </c>
      <c r="V2158" t="s">
        <v>458</v>
      </c>
    </row>
    <row r="2159" spans="1:22" x14ac:dyDescent="0.2">
      <c r="A2159" s="102">
        <v>43318</v>
      </c>
      <c r="B2159" t="s">
        <v>2637</v>
      </c>
      <c r="C2159" t="s">
        <v>2637</v>
      </c>
      <c r="E2159" t="s">
        <v>2065</v>
      </c>
      <c r="F2159">
        <v>3001</v>
      </c>
      <c r="G2159" t="s">
        <v>462</v>
      </c>
      <c r="H2159">
        <v>1</v>
      </c>
      <c r="I2159">
        <v>307</v>
      </c>
      <c r="J2159" t="s">
        <v>2638</v>
      </c>
      <c r="K2159" t="s">
        <v>455</v>
      </c>
      <c r="L2159" s="103">
        <v>308303</v>
      </c>
      <c r="M2159">
        <v>0</v>
      </c>
      <c r="N2159" t="s">
        <v>2788</v>
      </c>
      <c r="O2159" t="s">
        <v>545</v>
      </c>
      <c r="P2159" t="s">
        <v>458</v>
      </c>
      <c r="R2159">
        <v>0</v>
      </c>
      <c r="S2159" t="s">
        <v>2068</v>
      </c>
      <c r="T2159" t="s">
        <v>458</v>
      </c>
      <c r="U2159" t="s">
        <v>460</v>
      </c>
      <c r="V2159" t="s">
        <v>458</v>
      </c>
    </row>
    <row r="2160" spans="1:22" x14ac:dyDescent="0.2">
      <c r="A2160" s="102">
        <v>43318</v>
      </c>
      <c r="B2160" t="s">
        <v>2637</v>
      </c>
      <c r="C2160" t="s">
        <v>2637</v>
      </c>
      <c r="E2160" t="s">
        <v>2065</v>
      </c>
      <c r="F2160">
        <v>3006</v>
      </c>
      <c r="G2160" t="s">
        <v>736</v>
      </c>
      <c r="H2160">
        <v>3</v>
      </c>
      <c r="I2160">
        <v>307</v>
      </c>
      <c r="J2160" t="s">
        <v>2638</v>
      </c>
      <c r="K2160" t="s">
        <v>455</v>
      </c>
      <c r="L2160" s="103">
        <v>143812</v>
      </c>
      <c r="M2160">
        <v>0</v>
      </c>
      <c r="N2160" t="s">
        <v>2789</v>
      </c>
      <c r="O2160" t="s">
        <v>545</v>
      </c>
      <c r="P2160" t="s">
        <v>458</v>
      </c>
      <c r="R2160">
        <v>0</v>
      </c>
      <c r="S2160" t="s">
        <v>2068</v>
      </c>
      <c r="T2160" t="s">
        <v>458</v>
      </c>
      <c r="U2160" t="s">
        <v>460</v>
      </c>
      <c r="V2160" t="s">
        <v>458</v>
      </c>
    </row>
    <row r="2161" spans="1:22" x14ac:dyDescent="0.2">
      <c r="A2161" s="102">
        <v>43318</v>
      </c>
      <c r="B2161" t="s">
        <v>2637</v>
      </c>
      <c r="C2161" t="s">
        <v>2637</v>
      </c>
      <c r="E2161" t="s">
        <v>2065</v>
      </c>
      <c r="F2161">
        <v>3002</v>
      </c>
      <c r="G2161" t="s">
        <v>731</v>
      </c>
      <c r="H2161">
        <v>8</v>
      </c>
      <c r="I2161">
        <v>307</v>
      </c>
      <c r="J2161" t="s">
        <v>2638</v>
      </c>
      <c r="K2161" t="s">
        <v>455</v>
      </c>
      <c r="L2161" s="103">
        <v>169207</v>
      </c>
      <c r="M2161">
        <v>0</v>
      </c>
      <c r="N2161" t="s">
        <v>2790</v>
      </c>
      <c r="O2161" t="s">
        <v>545</v>
      </c>
      <c r="P2161" t="s">
        <v>458</v>
      </c>
      <c r="R2161">
        <v>0</v>
      </c>
      <c r="S2161" t="s">
        <v>2068</v>
      </c>
      <c r="T2161" t="s">
        <v>458</v>
      </c>
      <c r="U2161" t="s">
        <v>460</v>
      </c>
      <c r="V2161" t="s">
        <v>458</v>
      </c>
    </row>
    <row r="2162" spans="1:22" x14ac:dyDescent="0.2">
      <c r="A2162" s="102">
        <v>43318</v>
      </c>
      <c r="B2162" t="s">
        <v>2637</v>
      </c>
      <c r="C2162" t="s">
        <v>2637</v>
      </c>
      <c r="E2162" t="s">
        <v>2065</v>
      </c>
      <c r="F2162">
        <v>3003</v>
      </c>
      <c r="G2162" t="s">
        <v>474</v>
      </c>
      <c r="H2162">
        <v>8</v>
      </c>
      <c r="I2162">
        <v>307</v>
      </c>
      <c r="J2162" t="s">
        <v>2638</v>
      </c>
      <c r="K2162" t="s">
        <v>455</v>
      </c>
      <c r="L2162" s="103">
        <v>177755</v>
      </c>
      <c r="M2162">
        <v>0</v>
      </c>
      <c r="N2162" t="s">
        <v>2791</v>
      </c>
      <c r="O2162" t="s">
        <v>545</v>
      </c>
      <c r="P2162" t="s">
        <v>458</v>
      </c>
      <c r="R2162">
        <v>0</v>
      </c>
      <c r="S2162" t="s">
        <v>2068</v>
      </c>
      <c r="T2162" t="s">
        <v>458</v>
      </c>
      <c r="U2162" t="s">
        <v>460</v>
      </c>
      <c r="V2162" t="s">
        <v>458</v>
      </c>
    </row>
    <row r="2163" spans="1:22" x14ac:dyDescent="0.2">
      <c r="A2163" s="102">
        <v>43318</v>
      </c>
      <c r="B2163" t="s">
        <v>2637</v>
      </c>
      <c r="C2163" t="s">
        <v>2637</v>
      </c>
      <c r="E2163" t="s">
        <v>2065</v>
      </c>
      <c r="F2163">
        <v>3011</v>
      </c>
      <c r="G2163" t="s">
        <v>487</v>
      </c>
      <c r="H2163">
        <v>9</v>
      </c>
      <c r="I2163">
        <v>307</v>
      </c>
      <c r="J2163" t="s">
        <v>2638</v>
      </c>
      <c r="K2163" t="s">
        <v>455</v>
      </c>
      <c r="L2163" s="103">
        <v>115059</v>
      </c>
      <c r="M2163">
        <v>0</v>
      </c>
      <c r="N2163" t="s">
        <v>2792</v>
      </c>
      <c r="O2163" t="s">
        <v>545</v>
      </c>
      <c r="P2163" t="s">
        <v>458</v>
      </c>
      <c r="R2163">
        <v>0</v>
      </c>
      <c r="S2163" t="s">
        <v>2068</v>
      </c>
      <c r="T2163" t="s">
        <v>458</v>
      </c>
      <c r="U2163" t="s">
        <v>460</v>
      </c>
      <c r="V2163" t="s">
        <v>458</v>
      </c>
    </row>
    <row r="2164" spans="1:22" x14ac:dyDescent="0.2">
      <c r="A2164" s="102">
        <v>43318</v>
      </c>
      <c r="B2164" t="s">
        <v>2637</v>
      </c>
      <c r="C2164" t="s">
        <v>2637</v>
      </c>
      <c r="E2164" t="s">
        <v>2065</v>
      </c>
      <c r="F2164">
        <v>3005</v>
      </c>
      <c r="G2164" t="s">
        <v>569</v>
      </c>
      <c r="H2164">
        <v>12</v>
      </c>
      <c r="I2164">
        <v>307</v>
      </c>
      <c r="J2164" t="s">
        <v>2638</v>
      </c>
      <c r="K2164" t="s">
        <v>455</v>
      </c>
      <c r="L2164" s="103">
        <v>165864</v>
      </c>
      <c r="M2164">
        <v>0</v>
      </c>
      <c r="N2164" t="s">
        <v>2793</v>
      </c>
      <c r="O2164" t="s">
        <v>545</v>
      </c>
      <c r="P2164" t="s">
        <v>458</v>
      </c>
      <c r="R2164">
        <v>0</v>
      </c>
      <c r="S2164" t="s">
        <v>2068</v>
      </c>
      <c r="T2164" t="s">
        <v>458</v>
      </c>
      <c r="U2164" t="s">
        <v>460</v>
      </c>
      <c r="V2164" t="s">
        <v>458</v>
      </c>
    </row>
    <row r="2165" spans="1:22" x14ac:dyDescent="0.2">
      <c r="A2165" s="102">
        <v>43325</v>
      </c>
      <c r="B2165" t="s">
        <v>2637</v>
      </c>
      <c r="C2165" t="s">
        <v>2637</v>
      </c>
      <c r="E2165" t="s">
        <v>2065</v>
      </c>
      <c r="F2165">
        <v>3005</v>
      </c>
      <c r="G2165" t="s">
        <v>569</v>
      </c>
      <c r="H2165">
        <v>5</v>
      </c>
      <c r="I2165">
        <v>307</v>
      </c>
      <c r="J2165" t="s">
        <v>2638</v>
      </c>
      <c r="K2165" t="s">
        <v>455</v>
      </c>
      <c r="L2165" s="103">
        <v>165864</v>
      </c>
      <c r="M2165">
        <v>0</v>
      </c>
      <c r="N2165" t="s">
        <v>2794</v>
      </c>
      <c r="O2165" t="s">
        <v>545</v>
      </c>
      <c r="P2165" t="s">
        <v>458</v>
      </c>
      <c r="R2165">
        <v>0</v>
      </c>
      <c r="S2165" t="s">
        <v>2068</v>
      </c>
      <c r="T2165" t="s">
        <v>458</v>
      </c>
      <c r="U2165" t="s">
        <v>460</v>
      </c>
      <c r="V2165" t="s">
        <v>458</v>
      </c>
    </row>
    <row r="2166" spans="1:22" x14ac:dyDescent="0.2">
      <c r="A2166" s="102">
        <v>43325</v>
      </c>
      <c r="B2166" t="s">
        <v>2637</v>
      </c>
      <c r="C2166" t="s">
        <v>2637</v>
      </c>
      <c r="E2166" t="s">
        <v>2065</v>
      </c>
      <c r="F2166">
        <v>3009</v>
      </c>
      <c r="G2166" t="s">
        <v>481</v>
      </c>
      <c r="H2166">
        <v>8</v>
      </c>
      <c r="I2166">
        <v>307</v>
      </c>
      <c r="J2166" t="s">
        <v>2638</v>
      </c>
      <c r="K2166" t="s">
        <v>455</v>
      </c>
      <c r="L2166" s="103">
        <v>120926</v>
      </c>
      <c r="M2166">
        <v>0</v>
      </c>
      <c r="N2166" t="s">
        <v>2795</v>
      </c>
      <c r="O2166" t="s">
        <v>545</v>
      </c>
      <c r="P2166" t="s">
        <v>458</v>
      </c>
      <c r="R2166">
        <v>0</v>
      </c>
      <c r="S2166" t="s">
        <v>2068</v>
      </c>
      <c r="T2166" t="s">
        <v>458</v>
      </c>
      <c r="U2166" t="s">
        <v>460</v>
      </c>
      <c r="V2166" t="s">
        <v>458</v>
      </c>
    </row>
    <row r="2167" spans="1:22" x14ac:dyDescent="0.2">
      <c r="A2167" s="102">
        <v>43325</v>
      </c>
      <c r="B2167" t="s">
        <v>2637</v>
      </c>
      <c r="C2167" t="s">
        <v>2637</v>
      </c>
      <c r="E2167" t="s">
        <v>2065</v>
      </c>
      <c r="F2167">
        <v>3011</v>
      </c>
      <c r="G2167" t="s">
        <v>487</v>
      </c>
      <c r="H2167">
        <v>12</v>
      </c>
      <c r="I2167">
        <v>307</v>
      </c>
      <c r="J2167" t="s">
        <v>2638</v>
      </c>
      <c r="K2167" t="s">
        <v>455</v>
      </c>
      <c r="L2167" s="103">
        <v>115059</v>
      </c>
      <c r="M2167">
        <v>0</v>
      </c>
      <c r="N2167" t="s">
        <v>2796</v>
      </c>
      <c r="O2167" t="s">
        <v>545</v>
      </c>
      <c r="P2167" t="s">
        <v>458</v>
      </c>
      <c r="R2167">
        <v>0</v>
      </c>
      <c r="S2167" t="s">
        <v>2068</v>
      </c>
      <c r="T2167" t="s">
        <v>458</v>
      </c>
      <c r="U2167" t="s">
        <v>460</v>
      </c>
      <c r="V2167" t="s">
        <v>458</v>
      </c>
    </row>
    <row r="2168" spans="1:22" x14ac:dyDescent="0.2">
      <c r="A2168" s="102">
        <v>43332</v>
      </c>
      <c r="B2168" t="s">
        <v>2637</v>
      </c>
      <c r="C2168" t="s">
        <v>2637</v>
      </c>
      <c r="E2168" t="s">
        <v>2065</v>
      </c>
      <c r="F2168">
        <v>3011</v>
      </c>
      <c r="G2168" t="s">
        <v>487</v>
      </c>
      <c r="H2168">
        <v>1</v>
      </c>
      <c r="I2168">
        <v>307</v>
      </c>
      <c r="J2168" t="s">
        <v>2638</v>
      </c>
      <c r="K2168" t="s">
        <v>455</v>
      </c>
      <c r="L2168" s="103">
        <v>115059</v>
      </c>
      <c r="M2168">
        <v>0</v>
      </c>
      <c r="N2168" t="s">
        <v>2797</v>
      </c>
      <c r="O2168" t="s">
        <v>545</v>
      </c>
      <c r="P2168" t="s">
        <v>458</v>
      </c>
      <c r="R2168">
        <v>0</v>
      </c>
      <c r="S2168" t="s">
        <v>2068</v>
      </c>
      <c r="T2168" t="s">
        <v>458</v>
      </c>
      <c r="U2168" t="s">
        <v>460</v>
      </c>
      <c r="V2168" t="s">
        <v>458</v>
      </c>
    </row>
    <row r="2169" spans="1:22" x14ac:dyDescent="0.2">
      <c r="A2169" s="102">
        <v>43332</v>
      </c>
      <c r="B2169" t="s">
        <v>2637</v>
      </c>
      <c r="C2169" t="s">
        <v>2637</v>
      </c>
      <c r="E2169" t="s">
        <v>2065</v>
      </c>
      <c r="F2169">
        <v>3001</v>
      </c>
      <c r="G2169" t="s">
        <v>462</v>
      </c>
      <c r="H2169">
        <v>8</v>
      </c>
      <c r="I2169">
        <v>307</v>
      </c>
      <c r="J2169" t="s">
        <v>2638</v>
      </c>
      <c r="K2169" t="s">
        <v>455</v>
      </c>
      <c r="L2169" s="103">
        <v>308303</v>
      </c>
      <c r="M2169">
        <v>0</v>
      </c>
      <c r="N2169" t="s">
        <v>2798</v>
      </c>
      <c r="O2169" t="s">
        <v>545</v>
      </c>
      <c r="P2169" t="s">
        <v>458</v>
      </c>
      <c r="R2169">
        <v>0</v>
      </c>
      <c r="S2169" t="s">
        <v>2068</v>
      </c>
      <c r="T2169" t="s">
        <v>458</v>
      </c>
      <c r="U2169" t="s">
        <v>460</v>
      </c>
      <c r="V2169" t="s">
        <v>458</v>
      </c>
    </row>
    <row r="2170" spans="1:22" x14ac:dyDescent="0.2">
      <c r="A2170" s="102">
        <v>43332</v>
      </c>
      <c r="B2170" t="s">
        <v>2637</v>
      </c>
      <c r="C2170" t="s">
        <v>2637</v>
      </c>
      <c r="E2170" t="s">
        <v>2065</v>
      </c>
      <c r="F2170">
        <v>3003</v>
      </c>
      <c r="G2170" t="s">
        <v>474</v>
      </c>
      <c r="H2170">
        <v>8</v>
      </c>
      <c r="I2170">
        <v>307</v>
      </c>
      <c r="J2170" t="s">
        <v>2638</v>
      </c>
      <c r="K2170" t="s">
        <v>455</v>
      </c>
      <c r="L2170" s="103">
        <v>177755</v>
      </c>
      <c r="M2170">
        <v>0</v>
      </c>
      <c r="N2170" t="s">
        <v>2799</v>
      </c>
      <c r="O2170" t="s">
        <v>545</v>
      </c>
      <c r="P2170" t="s">
        <v>458</v>
      </c>
      <c r="R2170">
        <v>0</v>
      </c>
      <c r="S2170" t="s">
        <v>2068</v>
      </c>
      <c r="T2170" t="s">
        <v>458</v>
      </c>
      <c r="U2170" t="s">
        <v>460</v>
      </c>
      <c r="V2170" t="s">
        <v>458</v>
      </c>
    </row>
    <row r="2171" spans="1:22" x14ac:dyDescent="0.2">
      <c r="A2171" s="102">
        <v>43339</v>
      </c>
      <c r="B2171" t="s">
        <v>2637</v>
      </c>
      <c r="C2171" t="s">
        <v>2637</v>
      </c>
      <c r="E2171" t="s">
        <v>2065</v>
      </c>
      <c r="F2171">
        <v>3009</v>
      </c>
      <c r="G2171" t="s">
        <v>481</v>
      </c>
      <c r="H2171">
        <v>10</v>
      </c>
      <c r="I2171">
        <v>307</v>
      </c>
      <c r="J2171" t="s">
        <v>2638</v>
      </c>
      <c r="K2171" t="s">
        <v>455</v>
      </c>
      <c r="L2171" s="103">
        <v>120926</v>
      </c>
      <c r="M2171">
        <v>0</v>
      </c>
      <c r="N2171" t="s">
        <v>2800</v>
      </c>
      <c r="O2171" t="s">
        <v>545</v>
      </c>
      <c r="P2171" t="s">
        <v>458</v>
      </c>
      <c r="R2171">
        <v>0</v>
      </c>
      <c r="S2171" t="s">
        <v>2068</v>
      </c>
      <c r="T2171" t="s">
        <v>458</v>
      </c>
      <c r="U2171" t="s">
        <v>460</v>
      </c>
      <c r="V2171" t="s">
        <v>458</v>
      </c>
    </row>
    <row r="2172" spans="1:22" x14ac:dyDescent="0.2">
      <c r="A2172" s="102">
        <v>43346</v>
      </c>
      <c r="B2172" t="s">
        <v>2637</v>
      </c>
      <c r="C2172" t="s">
        <v>2637</v>
      </c>
      <c r="E2172" t="s">
        <v>2065</v>
      </c>
      <c r="F2172">
        <v>3006</v>
      </c>
      <c r="G2172" t="s">
        <v>736</v>
      </c>
      <c r="H2172">
        <v>1.5</v>
      </c>
      <c r="I2172">
        <v>307</v>
      </c>
      <c r="J2172" t="s">
        <v>2638</v>
      </c>
      <c r="K2172" t="s">
        <v>455</v>
      </c>
      <c r="L2172" s="103">
        <v>143812</v>
      </c>
      <c r="M2172">
        <v>0</v>
      </c>
      <c r="N2172" t="s">
        <v>2801</v>
      </c>
      <c r="O2172" t="s">
        <v>545</v>
      </c>
      <c r="P2172" t="s">
        <v>458</v>
      </c>
      <c r="R2172">
        <v>0</v>
      </c>
      <c r="S2172" t="s">
        <v>2068</v>
      </c>
      <c r="T2172" t="s">
        <v>458</v>
      </c>
      <c r="U2172" t="s">
        <v>460</v>
      </c>
      <c r="V2172" t="s">
        <v>458</v>
      </c>
    </row>
    <row r="2173" spans="1:22" x14ac:dyDescent="0.2">
      <c r="A2173" s="102">
        <v>43346</v>
      </c>
      <c r="B2173" t="s">
        <v>2637</v>
      </c>
      <c r="C2173" t="s">
        <v>2637</v>
      </c>
      <c r="E2173" t="s">
        <v>2065</v>
      </c>
      <c r="F2173">
        <v>1005</v>
      </c>
      <c r="G2173" t="s">
        <v>542</v>
      </c>
      <c r="H2173">
        <v>4</v>
      </c>
      <c r="I2173">
        <v>307</v>
      </c>
      <c r="J2173" t="s">
        <v>2638</v>
      </c>
      <c r="K2173" t="s">
        <v>455</v>
      </c>
      <c r="L2173" s="103">
        <v>322217</v>
      </c>
      <c r="M2173">
        <v>0</v>
      </c>
      <c r="N2173" t="s">
        <v>2802</v>
      </c>
      <c r="O2173" t="s">
        <v>545</v>
      </c>
      <c r="P2173" t="s">
        <v>458</v>
      </c>
      <c r="R2173">
        <v>0</v>
      </c>
      <c r="S2173" t="s">
        <v>2068</v>
      </c>
      <c r="T2173" t="s">
        <v>458</v>
      </c>
      <c r="U2173" t="s">
        <v>460</v>
      </c>
      <c r="V2173" t="s">
        <v>458</v>
      </c>
    </row>
    <row r="2174" spans="1:22" x14ac:dyDescent="0.2">
      <c r="A2174" s="102">
        <v>43353</v>
      </c>
      <c r="B2174" t="s">
        <v>2637</v>
      </c>
      <c r="C2174" t="s">
        <v>2637</v>
      </c>
      <c r="E2174" t="s">
        <v>2065</v>
      </c>
      <c r="F2174">
        <v>3011</v>
      </c>
      <c r="G2174" t="s">
        <v>487</v>
      </c>
      <c r="H2174">
        <v>1</v>
      </c>
      <c r="I2174">
        <v>307</v>
      </c>
      <c r="J2174" t="s">
        <v>2638</v>
      </c>
      <c r="K2174" t="s">
        <v>455</v>
      </c>
      <c r="L2174" s="103">
        <v>115059</v>
      </c>
      <c r="M2174">
        <v>0</v>
      </c>
      <c r="N2174" t="s">
        <v>2803</v>
      </c>
      <c r="O2174" t="s">
        <v>545</v>
      </c>
      <c r="P2174" t="s">
        <v>458</v>
      </c>
      <c r="R2174">
        <v>0</v>
      </c>
      <c r="S2174" t="s">
        <v>2068</v>
      </c>
      <c r="T2174" t="s">
        <v>458</v>
      </c>
      <c r="U2174" t="s">
        <v>460</v>
      </c>
      <c r="V2174" t="s">
        <v>458</v>
      </c>
    </row>
    <row r="2175" spans="1:22" x14ac:dyDescent="0.2">
      <c r="A2175" s="102">
        <v>43353</v>
      </c>
      <c r="B2175" t="s">
        <v>2637</v>
      </c>
      <c r="C2175" t="s">
        <v>2637</v>
      </c>
      <c r="E2175" t="s">
        <v>2065</v>
      </c>
      <c r="F2175">
        <v>3005</v>
      </c>
      <c r="G2175" t="s">
        <v>569</v>
      </c>
      <c r="H2175">
        <v>8</v>
      </c>
      <c r="I2175">
        <v>307</v>
      </c>
      <c r="J2175" t="s">
        <v>2638</v>
      </c>
      <c r="K2175" t="s">
        <v>455</v>
      </c>
      <c r="L2175" s="103">
        <v>165864</v>
      </c>
      <c r="M2175">
        <v>0</v>
      </c>
      <c r="N2175" t="s">
        <v>2804</v>
      </c>
      <c r="O2175" t="s">
        <v>545</v>
      </c>
      <c r="P2175" t="s">
        <v>458</v>
      </c>
      <c r="R2175">
        <v>0</v>
      </c>
      <c r="S2175" t="s">
        <v>2068</v>
      </c>
      <c r="T2175" t="s">
        <v>458</v>
      </c>
      <c r="U2175" t="s">
        <v>460</v>
      </c>
      <c r="V2175" t="s">
        <v>458</v>
      </c>
    </row>
    <row r="2176" spans="1:22" x14ac:dyDescent="0.2">
      <c r="A2176" s="102">
        <v>43353</v>
      </c>
      <c r="B2176" t="s">
        <v>2637</v>
      </c>
      <c r="C2176" t="s">
        <v>2637</v>
      </c>
      <c r="E2176" t="s">
        <v>2065</v>
      </c>
      <c r="F2176">
        <v>3006</v>
      </c>
      <c r="G2176" t="s">
        <v>736</v>
      </c>
      <c r="H2176">
        <v>8</v>
      </c>
      <c r="I2176">
        <v>307</v>
      </c>
      <c r="J2176" t="s">
        <v>2638</v>
      </c>
      <c r="K2176" t="s">
        <v>455</v>
      </c>
      <c r="L2176" s="103">
        <v>143812</v>
      </c>
      <c r="M2176">
        <v>0</v>
      </c>
      <c r="N2176" t="s">
        <v>2805</v>
      </c>
      <c r="O2176" t="s">
        <v>545</v>
      </c>
      <c r="P2176" t="s">
        <v>458</v>
      </c>
      <c r="R2176">
        <v>0</v>
      </c>
      <c r="S2176" t="s">
        <v>2068</v>
      </c>
      <c r="T2176" t="s">
        <v>458</v>
      </c>
      <c r="U2176" t="s">
        <v>460</v>
      </c>
      <c r="V2176" t="s">
        <v>458</v>
      </c>
    </row>
    <row r="2177" spans="1:22" x14ac:dyDescent="0.2">
      <c r="A2177" s="102">
        <v>43353</v>
      </c>
      <c r="B2177" t="s">
        <v>2637</v>
      </c>
      <c r="C2177" t="s">
        <v>2637</v>
      </c>
      <c r="E2177" t="s">
        <v>2065</v>
      </c>
      <c r="F2177">
        <v>3008</v>
      </c>
      <c r="G2177" t="s">
        <v>550</v>
      </c>
      <c r="H2177">
        <v>16</v>
      </c>
      <c r="I2177">
        <v>307</v>
      </c>
      <c r="J2177" t="s">
        <v>2638</v>
      </c>
      <c r="K2177" t="s">
        <v>455</v>
      </c>
      <c r="L2177" s="103">
        <v>150042</v>
      </c>
      <c r="M2177">
        <v>0</v>
      </c>
      <c r="N2177" t="s">
        <v>2806</v>
      </c>
      <c r="O2177" t="s">
        <v>545</v>
      </c>
      <c r="P2177" t="s">
        <v>458</v>
      </c>
      <c r="R2177">
        <v>0</v>
      </c>
      <c r="S2177" t="s">
        <v>2068</v>
      </c>
      <c r="T2177" t="s">
        <v>458</v>
      </c>
      <c r="U2177" t="s">
        <v>460</v>
      </c>
      <c r="V2177" t="s">
        <v>458</v>
      </c>
    </row>
    <row r="2178" spans="1:22" x14ac:dyDescent="0.2">
      <c r="A2178" s="102">
        <v>43360</v>
      </c>
      <c r="B2178" t="s">
        <v>2637</v>
      </c>
      <c r="C2178" t="s">
        <v>2637</v>
      </c>
      <c r="E2178" t="s">
        <v>2065</v>
      </c>
      <c r="F2178">
        <v>3006</v>
      </c>
      <c r="G2178" t="s">
        <v>736</v>
      </c>
      <c r="H2178">
        <v>1</v>
      </c>
      <c r="I2178">
        <v>307</v>
      </c>
      <c r="J2178" t="s">
        <v>2638</v>
      </c>
      <c r="K2178" t="s">
        <v>455</v>
      </c>
      <c r="L2178" s="103">
        <v>143812</v>
      </c>
      <c r="M2178">
        <v>0</v>
      </c>
      <c r="N2178" t="s">
        <v>2807</v>
      </c>
      <c r="O2178" t="s">
        <v>545</v>
      </c>
      <c r="P2178" t="s">
        <v>458</v>
      </c>
      <c r="R2178">
        <v>0</v>
      </c>
      <c r="S2178" t="s">
        <v>2068</v>
      </c>
      <c r="T2178" t="s">
        <v>458</v>
      </c>
      <c r="U2178" t="s">
        <v>460</v>
      </c>
      <c r="V2178" t="s">
        <v>458</v>
      </c>
    </row>
    <row r="2179" spans="1:22" x14ac:dyDescent="0.2">
      <c r="A2179" s="102">
        <v>43360</v>
      </c>
      <c r="B2179" t="s">
        <v>2637</v>
      </c>
      <c r="C2179" t="s">
        <v>2637</v>
      </c>
      <c r="E2179" t="s">
        <v>2065</v>
      </c>
      <c r="F2179">
        <v>3008</v>
      </c>
      <c r="G2179" t="s">
        <v>550</v>
      </c>
      <c r="H2179">
        <v>1</v>
      </c>
      <c r="I2179">
        <v>307</v>
      </c>
      <c r="J2179" t="s">
        <v>2638</v>
      </c>
      <c r="K2179" t="s">
        <v>455</v>
      </c>
      <c r="L2179" s="103">
        <v>150042</v>
      </c>
      <c r="M2179">
        <v>0</v>
      </c>
      <c r="N2179" t="s">
        <v>2808</v>
      </c>
      <c r="O2179" t="s">
        <v>545</v>
      </c>
      <c r="P2179" t="s">
        <v>458</v>
      </c>
      <c r="R2179">
        <v>0</v>
      </c>
      <c r="S2179" t="s">
        <v>2068</v>
      </c>
      <c r="T2179" t="s">
        <v>458</v>
      </c>
      <c r="U2179" t="s">
        <v>460</v>
      </c>
      <c r="V2179" t="s">
        <v>458</v>
      </c>
    </row>
    <row r="2180" spans="1:22" x14ac:dyDescent="0.2">
      <c r="A2180" s="102">
        <v>43360</v>
      </c>
      <c r="B2180" t="s">
        <v>2637</v>
      </c>
      <c r="C2180" t="s">
        <v>2637</v>
      </c>
      <c r="E2180" t="s">
        <v>2065</v>
      </c>
      <c r="F2180">
        <v>3011</v>
      </c>
      <c r="G2180" t="s">
        <v>487</v>
      </c>
      <c r="H2180">
        <v>2</v>
      </c>
      <c r="I2180">
        <v>307</v>
      </c>
      <c r="J2180" t="s">
        <v>2638</v>
      </c>
      <c r="K2180" t="s">
        <v>455</v>
      </c>
      <c r="L2180" s="103">
        <v>115059</v>
      </c>
      <c r="M2180">
        <v>0</v>
      </c>
      <c r="N2180" t="s">
        <v>2809</v>
      </c>
      <c r="O2180" t="s">
        <v>545</v>
      </c>
      <c r="P2180" t="s">
        <v>458</v>
      </c>
      <c r="R2180">
        <v>0</v>
      </c>
      <c r="S2180" t="s">
        <v>2068</v>
      </c>
      <c r="T2180" t="s">
        <v>458</v>
      </c>
      <c r="U2180" t="s">
        <v>460</v>
      </c>
      <c r="V2180" t="s">
        <v>458</v>
      </c>
    </row>
    <row r="2181" spans="1:22" x14ac:dyDescent="0.2">
      <c r="A2181" s="102">
        <v>43360</v>
      </c>
      <c r="B2181" t="s">
        <v>2637</v>
      </c>
      <c r="C2181" t="s">
        <v>2637</v>
      </c>
      <c r="E2181" t="s">
        <v>2065</v>
      </c>
      <c r="F2181">
        <v>3012</v>
      </c>
      <c r="G2181" t="s">
        <v>603</v>
      </c>
      <c r="H2181">
        <v>8</v>
      </c>
      <c r="I2181">
        <v>307</v>
      </c>
      <c r="J2181" t="s">
        <v>2638</v>
      </c>
      <c r="K2181" t="s">
        <v>455</v>
      </c>
      <c r="L2181" s="103">
        <v>109895</v>
      </c>
      <c r="M2181">
        <v>0</v>
      </c>
      <c r="N2181" t="s">
        <v>2810</v>
      </c>
      <c r="O2181" t="s">
        <v>545</v>
      </c>
      <c r="P2181" t="s">
        <v>458</v>
      </c>
      <c r="R2181">
        <v>0</v>
      </c>
      <c r="S2181" t="s">
        <v>2068</v>
      </c>
      <c r="T2181" t="s">
        <v>458</v>
      </c>
      <c r="U2181" t="s">
        <v>460</v>
      </c>
      <c r="V2181" t="s">
        <v>458</v>
      </c>
    </row>
    <row r="2182" spans="1:22" x14ac:dyDescent="0.2">
      <c r="A2182" s="102">
        <v>43360</v>
      </c>
      <c r="B2182" t="s">
        <v>2637</v>
      </c>
      <c r="C2182" t="s">
        <v>2637</v>
      </c>
      <c r="E2182" t="s">
        <v>2065</v>
      </c>
      <c r="F2182">
        <v>3001</v>
      </c>
      <c r="G2182" t="s">
        <v>462</v>
      </c>
      <c r="H2182">
        <v>16</v>
      </c>
      <c r="I2182">
        <v>307</v>
      </c>
      <c r="J2182" t="s">
        <v>2638</v>
      </c>
      <c r="K2182" t="s">
        <v>455</v>
      </c>
      <c r="L2182" s="103">
        <v>308303</v>
      </c>
      <c r="M2182">
        <v>0</v>
      </c>
      <c r="N2182" t="s">
        <v>2811</v>
      </c>
      <c r="O2182" t="s">
        <v>545</v>
      </c>
      <c r="P2182" t="s">
        <v>458</v>
      </c>
      <c r="R2182">
        <v>0</v>
      </c>
      <c r="S2182" t="s">
        <v>2068</v>
      </c>
      <c r="T2182" t="s">
        <v>458</v>
      </c>
      <c r="U2182" t="s">
        <v>460</v>
      </c>
      <c r="V2182" t="s">
        <v>458</v>
      </c>
    </row>
    <row r="2183" spans="1:22" x14ac:dyDescent="0.2">
      <c r="A2183" s="102">
        <v>43367</v>
      </c>
      <c r="B2183" t="s">
        <v>2637</v>
      </c>
      <c r="C2183" t="s">
        <v>2637</v>
      </c>
      <c r="E2183" t="s">
        <v>2065</v>
      </c>
      <c r="F2183">
        <v>3009</v>
      </c>
      <c r="G2183" t="s">
        <v>481</v>
      </c>
      <c r="H2183">
        <v>1</v>
      </c>
      <c r="I2183">
        <v>307</v>
      </c>
      <c r="J2183" t="s">
        <v>2638</v>
      </c>
      <c r="K2183" t="s">
        <v>455</v>
      </c>
      <c r="L2183" s="103">
        <v>120926</v>
      </c>
      <c r="M2183">
        <v>0</v>
      </c>
      <c r="N2183" t="s">
        <v>2812</v>
      </c>
      <c r="O2183" t="s">
        <v>545</v>
      </c>
      <c r="P2183" t="s">
        <v>458</v>
      </c>
      <c r="R2183">
        <v>0</v>
      </c>
      <c r="S2183" t="s">
        <v>2068</v>
      </c>
      <c r="T2183" t="s">
        <v>458</v>
      </c>
      <c r="U2183" t="s">
        <v>460</v>
      </c>
      <c r="V2183" t="s">
        <v>458</v>
      </c>
    </row>
    <row r="2184" spans="1:22" x14ac:dyDescent="0.2">
      <c r="A2184" s="102">
        <v>43367</v>
      </c>
      <c r="B2184" t="s">
        <v>2637</v>
      </c>
      <c r="C2184" t="s">
        <v>2637</v>
      </c>
      <c r="E2184" t="s">
        <v>2065</v>
      </c>
      <c r="F2184">
        <v>3008</v>
      </c>
      <c r="G2184" t="s">
        <v>550</v>
      </c>
      <c r="H2184">
        <v>1</v>
      </c>
      <c r="I2184">
        <v>307</v>
      </c>
      <c r="J2184" t="s">
        <v>2638</v>
      </c>
      <c r="K2184" t="s">
        <v>455</v>
      </c>
      <c r="L2184" s="103">
        <v>150042</v>
      </c>
      <c r="M2184">
        <v>0</v>
      </c>
      <c r="N2184" t="s">
        <v>2813</v>
      </c>
      <c r="O2184" t="s">
        <v>545</v>
      </c>
      <c r="P2184" t="s">
        <v>458</v>
      </c>
      <c r="R2184">
        <v>0</v>
      </c>
      <c r="S2184" t="s">
        <v>2068</v>
      </c>
      <c r="T2184" t="s">
        <v>458</v>
      </c>
      <c r="U2184" t="s">
        <v>460</v>
      </c>
      <c r="V2184" t="s">
        <v>458</v>
      </c>
    </row>
    <row r="2185" spans="1:22" x14ac:dyDescent="0.2">
      <c r="A2185" s="102">
        <v>43367</v>
      </c>
      <c r="B2185" t="s">
        <v>2637</v>
      </c>
      <c r="C2185" t="s">
        <v>2637</v>
      </c>
      <c r="E2185" t="s">
        <v>2065</v>
      </c>
      <c r="F2185">
        <v>3006</v>
      </c>
      <c r="G2185" t="s">
        <v>736</v>
      </c>
      <c r="H2185">
        <v>2</v>
      </c>
      <c r="I2185">
        <v>307</v>
      </c>
      <c r="J2185" t="s">
        <v>2638</v>
      </c>
      <c r="K2185" t="s">
        <v>455</v>
      </c>
      <c r="L2185" s="103">
        <v>143812</v>
      </c>
      <c r="M2185">
        <v>0</v>
      </c>
      <c r="N2185" t="s">
        <v>2814</v>
      </c>
      <c r="O2185" t="s">
        <v>545</v>
      </c>
      <c r="P2185" t="s">
        <v>458</v>
      </c>
      <c r="R2185">
        <v>0</v>
      </c>
      <c r="S2185" t="s">
        <v>2068</v>
      </c>
      <c r="T2185" t="s">
        <v>458</v>
      </c>
      <c r="U2185" t="s">
        <v>460</v>
      </c>
      <c r="V2185" t="s">
        <v>458</v>
      </c>
    </row>
    <row r="2186" spans="1:22" x14ac:dyDescent="0.2">
      <c r="A2186" s="102">
        <v>43367</v>
      </c>
      <c r="B2186" t="s">
        <v>2637</v>
      </c>
      <c r="C2186" t="s">
        <v>2637</v>
      </c>
      <c r="E2186" t="s">
        <v>2065</v>
      </c>
      <c r="F2186">
        <v>3011</v>
      </c>
      <c r="G2186" t="s">
        <v>487</v>
      </c>
      <c r="H2186">
        <v>2</v>
      </c>
      <c r="I2186">
        <v>307</v>
      </c>
      <c r="J2186" t="s">
        <v>2638</v>
      </c>
      <c r="K2186" t="s">
        <v>455</v>
      </c>
      <c r="L2186" s="103">
        <v>115059</v>
      </c>
      <c r="M2186">
        <v>0</v>
      </c>
      <c r="N2186" t="s">
        <v>2815</v>
      </c>
      <c r="O2186" t="s">
        <v>545</v>
      </c>
      <c r="P2186" t="s">
        <v>458</v>
      </c>
      <c r="R2186">
        <v>0</v>
      </c>
      <c r="S2186" t="s">
        <v>2068</v>
      </c>
      <c r="T2186" t="s">
        <v>458</v>
      </c>
      <c r="U2186" t="s">
        <v>460</v>
      </c>
      <c r="V2186" t="s">
        <v>458</v>
      </c>
    </row>
    <row r="2187" spans="1:22" x14ac:dyDescent="0.2">
      <c r="A2187" s="102">
        <v>43374</v>
      </c>
      <c r="B2187" t="s">
        <v>2637</v>
      </c>
      <c r="C2187" t="s">
        <v>2637</v>
      </c>
      <c r="E2187" t="s">
        <v>2065</v>
      </c>
      <c r="F2187">
        <v>3001</v>
      </c>
      <c r="G2187" t="s">
        <v>462</v>
      </c>
      <c r="H2187">
        <v>1</v>
      </c>
      <c r="I2187">
        <v>307</v>
      </c>
      <c r="J2187" t="s">
        <v>2638</v>
      </c>
      <c r="K2187" t="s">
        <v>455</v>
      </c>
      <c r="L2187" s="103">
        <v>308303</v>
      </c>
      <c r="M2187">
        <v>0</v>
      </c>
      <c r="N2187" t="s">
        <v>2816</v>
      </c>
      <c r="O2187" t="s">
        <v>545</v>
      </c>
      <c r="P2187" t="s">
        <v>458</v>
      </c>
      <c r="R2187">
        <v>0</v>
      </c>
      <c r="S2187" t="s">
        <v>2068</v>
      </c>
      <c r="T2187" t="s">
        <v>458</v>
      </c>
      <c r="U2187" t="s">
        <v>460</v>
      </c>
      <c r="V2187" t="s">
        <v>458</v>
      </c>
    </row>
    <row r="2188" spans="1:22" x14ac:dyDescent="0.2">
      <c r="A2188" s="102">
        <v>43374</v>
      </c>
      <c r="B2188" t="s">
        <v>2637</v>
      </c>
      <c r="C2188" t="s">
        <v>2637</v>
      </c>
      <c r="E2188" t="s">
        <v>2065</v>
      </c>
      <c r="F2188">
        <v>3009</v>
      </c>
      <c r="G2188" t="s">
        <v>481</v>
      </c>
      <c r="H2188">
        <v>8</v>
      </c>
      <c r="I2188">
        <v>307</v>
      </c>
      <c r="J2188" t="s">
        <v>2638</v>
      </c>
      <c r="K2188" t="s">
        <v>455</v>
      </c>
      <c r="L2188" s="103">
        <v>120926</v>
      </c>
      <c r="M2188">
        <v>0</v>
      </c>
      <c r="N2188" t="s">
        <v>2817</v>
      </c>
      <c r="O2188" t="s">
        <v>545</v>
      </c>
      <c r="P2188" t="s">
        <v>458</v>
      </c>
      <c r="R2188">
        <v>0</v>
      </c>
      <c r="S2188" t="s">
        <v>2068</v>
      </c>
      <c r="T2188" t="s">
        <v>458</v>
      </c>
      <c r="U2188" t="s">
        <v>460</v>
      </c>
      <c r="V2188" t="s">
        <v>458</v>
      </c>
    </row>
    <row r="2189" spans="1:22" x14ac:dyDescent="0.2">
      <c r="A2189" s="102">
        <v>43374</v>
      </c>
      <c r="B2189" t="s">
        <v>2637</v>
      </c>
      <c r="C2189" t="s">
        <v>2637</v>
      </c>
      <c r="E2189" t="s">
        <v>2065</v>
      </c>
      <c r="F2189">
        <v>3006</v>
      </c>
      <c r="G2189" t="s">
        <v>736</v>
      </c>
      <c r="H2189">
        <v>16</v>
      </c>
      <c r="I2189">
        <v>307</v>
      </c>
      <c r="J2189" t="s">
        <v>2638</v>
      </c>
      <c r="K2189" t="s">
        <v>455</v>
      </c>
      <c r="L2189" s="103">
        <v>143812</v>
      </c>
      <c r="M2189">
        <v>0</v>
      </c>
      <c r="N2189" t="s">
        <v>2818</v>
      </c>
      <c r="O2189" t="s">
        <v>545</v>
      </c>
      <c r="P2189" t="s">
        <v>458</v>
      </c>
      <c r="R2189">
        <v>0</v>
      </c>
      <c r="S2189" t="s">
        <v>2068</v>
      </c>
      <c r="T2189" t="s">
        <v>458</v>
      </c>
      <c r="U2189" t="s">
        <v>460</v>
      </c>
      <c r="V2189" t="s">
        <v>458</v>
      </c>
    </row>
    <row r="2190" spans="1:22" x14ac:dyDescent="0.2">
      <c r="A2190" s="102">
        <v>43374</v>
      </c>
      <c r="B2190" t="s">
        <v>2637</v>
      </c>
      <c r="C2190" t="s">
        <v>2637</v>
      </c>
      <c r="E2190" t="s">
        <v>2065</v>
      </c>
      <c r="F2190">
        <v>3005</v>
      </c>
      <c r="G2190" t="s">
        <v>569</v>
      </c>
      <c r="H2190">
        <v>17</v>
      </c>
      <c r="I2190">
        <v>307</v>
      </c>
      <c r="J2190" t="s">
        <v>2638</v>
      </c>
      <c r="K2190" t="s">
        <v>455</v>
      </c>
      <c r="L2190" s="103">
        <v>165864</v>
      </c>
      <c r="M2190">
        <v>0</v>
      </c>
      <c r="N2190" t="s">
        <v>2819</v>
      </c>
      <c r="O2190" t="s">
        <v>545</v>
      </c>
      <c r="P2190" t="s">
        <v>458</v>
      </c>
      <c r="R2190">
        <v>0</v>
      </c>
      <c r="S2190" t="s">
        <v>2068</v>
      </c>
      <c r="T2190" t="s">
        <v>458</v>
      </c>
      <c r="U2190" t="s">
        <v>460</v>
      </c>
      <c r="V2190" t="s">
        <v>458</v>
      </c>
    </row>
    <row r="2191" spans="1:22" x14ac:dyDescent="0.2">
      <c r="A2191" s="102">
        <v>43374</v>
      </c>
      <c r="B2191" t="s">
        <v>2637</v>
      </c>
      <c r="C2191" t="s">
        <v>2637</v>
      </c>
      <c r="E2191" t="s">
        <v>2065</v>
      </c>
      <c r="F2191">
        <v>3011</v>
      </c>
      <c r="G2191" t="s">
        <v>487</v>
      </c>
      <c r="H2191">
        <v>17</v>
      </c>
      <c r="I2191">
        <v>307</v>
      </c>
      <c r="J2191" t="s">
        <v>2638</v>
      </c>
      <c r="K2191" t="s">
        <v>455</v>
      </c>
      <c r="L2191" s="103">
        <v>115059</v>
      </c>
      <c r="M2191">
        <v>0</v>
      </c>
      <c r="N2191" t="s">
        <v>2820</v>
      </c>
      <c r="O2191" t="s">
        <v>545</v>
      </c>
      <c r="P2191" t="s">
        <v>458</v>
      </c>
      <c r="R2191">
        <v>0</v>
      </c>
      <c r="S2191" t="s">
        <v>2068</v>
      </c>
      <c r="T2191" t="s">
        <v>458</v>
      </c>
      <c r="U2191" t="s">
        <v>460</v>
      </c>
      <c r="V2191" t="s">
        <v>458</v>
      </c>
    </row>
    <row r="2192" spans="1:22" x14ac:dyDescent="0.2">
      <c r="A2192" s="102">
        <v>43374</v>
      </c>
      <c r="B2192" t="s">
        <v>2637</v>
      </c>
      <c r="C2192" t="s">
        <v>2637</v>
      </c>
      <c r="E2192" t="s">
        <v>2065</v>
      </c>
      <c r="F2192">
        <v>3004</v>
      </c>
      <c r="G2192" t="s">
        <v>631</v>
      </c>
      <c r="H2192">
        <v>24</v>
      </c>
      <c r="I2192">
        <v>307</v>
      </c>
      <c r="J2192" t="s">
        <v>2638</v>
      </c>
      <c r="K2192" t="s">
        <v>455</v>
      </c>
      <c r="L2192" s="103">
        <v>150581</v>
      </c>
      <c r="M2192">
        <v>0</v>
      </c>
      <c r="N2192" t="s">
        <v>2821</v>
      </c>
      <c r="O2192" t="s">
        <v>545</v>
      </c>
      <c r="P2192" t="s">
        <v>458</v>
      </c>
      <c r="R2192">
        <v>0</v>
      </c>
      <c r="S2192" t="s">
        <v>2068</v>
      </c>
      <c r="T2192" t="s">
        <v>458</v>
      </c>
      <c r="U2192" t="s">
        <v>460</v>
      </c>
      <c r="V2192" t="s">
        <v>458</v>
      </c>
    </row>
    <row r="2193" spans="1:22" x14ac:dyDescent="0.2">
      <c r="A2193" s="102">
        <v>43374</v>
      </c>
      <c r="B2193" t="s">
        <v>2637</v>
      </c>
      <c r="C2193" t="s">
        <v>2637</v>
      </c>
      <c r="E2193" t="s">
        <v>2065</v>
      </c>
      <c r="F2193">
        <v>3008</v>
      </c>
      <c r="G2193" t="s">
        <v>550</v>
      </c>
      <c r="H2193">
        <v>29.5</v>
      </c>
      <c r="I2193">
        <v>307</v>
      </c>
      <c r="J2193" t="s">
        <v>2638</v>
      </c>
      <c r="K2193" t="s">
        <v>455</v>
      </c>
      <c r="L2193" s="103">
        <v>150042</v>
      </c>
      <c r="M2193">
        <v>0</v>
      </c>
      <c r="N2193" t="s">
        <v>2822</v>
      </c>
      <c r="O2193" t="s">
        <v>545</v>
      </c>
      <c r="P2193" t="s">
        <v>458</v>
      </c>
      <c r="R2193">
        <v>0</v>
      </c>
      <c r="S2193" t="s">
        <v>2068</v>
      </c>
      <c r="T2193" t="s">
        <v>458</v>
      </c>
      <c r="U2193" t="s">
        <v>460</v>
      </c>
      <c r="V2193" t="s">
        <v>458</v>
      </c>
    </row>
    <row r="2194" spans="1:22" x14ac:dyDescent="0.2">
      <c r="A2194" s="102">
        <v>43381</v>
      </c>
      <c r="B2194" t="s">
        <v>2637</v>
      </c>
      <c r="C2194" t="s">
        <v>2637</v>
      </c>
      <c r="E2194" t="s">
        <v>2065</v>
      </c>
      <c r="F2194">
        <v>3001</v>
      </c>
      <c r="G2194" t="s">
        <v>462</v>
      </c>
      <c r="H2194">
        <v>1</v>
      </c>
      <c r="I2194">
        <v>307</v>
      </c>
      <c r="J2194" t="s">
        <v>2638</v>
      </c>
      <c r="K2194" t="s">
        <v>455</v>
      </c>
      <c r="L2194" s="103">
        <v>308303</v>
      </c>
      <c r="M2194">
        <v>0</v>
      </c>
      <c r="N2194" t="s">
        <v>2823</v>
      </c>
      <c r="O2194" t="s">
        <v>545</v>
      </c>
      <c r="P2194" t="s">
        <v>458</v>
      </c>
      <c r="R2194">
        <v>0</v>
      </c>
      <c r="S2194" t="s">
        <v>2068</v>
      </c>
      <c r="T2194" t="s">
        <v>458</v>
      </c>
      <c r="U2194" t="s">
        <v>460</v>
      </c>
      <c r="V2194" t="s">
        <v>458</v>
      </c>
    </row>
    <row r="2195" spans="1:22" x14ac:dyDescent="0.2">
      <c r="A2195" s="102">
        <v>43381</v>
      </c>
      <c r="B2195" t="s">
        <v>2637</v>
      </c>
      <c r="C2195" t="s">
        <v>2637</v>
      </c>
      <c r="E2195" t="s">
        <v>2065</v>
      </c>
      <c r="F2195">
        <v>3007</v>
      </c>
      <c r="G2195" t="s">
        <v>605</v>
      </c>
      <c r="H2195">
        <v>1</v>
      </c>
      <c r="I2195">
        <v>307</v>
      </c>
      <c r="J2195" t="s">
        <v>2638</v>
      </c>
      <c r="K2195" t="s">
        <v>455</v>
      </c>
      <c r="L2195" s="103">
        <v>138968</v>
      </c>
      <c r="M2195">
        <v>0</v>
      </c>
      <c r="N2195" t="s">
        <v>2824</v>
      </c>
      <c r="O2195" t="s">
        <v>545</v>
      </c>
      <c r="P2195" t="s">
        <v>458</v>
      </c>
      <c r="R2195">
        <v>0</v>
      </c>
      <c r="S2195" t="s">
        <v>2068</v>
      </c>
      <c r="T2195" t="s">
        <v>458</v>
      </c>
      <c r="U2195" t="s">
        <v>460</v>
      </c>
      <c r="V2195" t="s">
        <v>458</v>
      </c>
    </row>
    <row r="2196" spans="1:22" x14ac:dyDescent="0.2">
      <c r="A2196" s="102">
        <v>43381</v>
      </c>
      <c r="B2196" t="s">
        <v>2637</v>
      </c>
      <c r="C2196" t="s">
        <v>2637</v>
      </c>
      <c r="E2196" t="s">
        <v>2065</v>
      </c>
      <c r="F2196">
        <v>3013</v>
      </c>
      <c r="G2196" t="s">
        <v>676</v>
      </c>
      <c r="H2196">
        <v>1</v>
      </c>
      <c r="I2196">
        <v>307</v>
      </c>
      <c r="J2196" t="s">
        <v>2638</v>
      </c>
      <c r="K2196" t="s">
        <v>455</v>
      </c>
      <c r="L2196" s="103">
        <v>99460</v>
      </c>
      <c r="M2196">
        <v>0</v>
      </c>
      <c r="N2196" t="s">
        <v>2825</v>
      </c>
      <c r="O2196" t="s">
        <v>545</v>
      </c>
      <c r="P2196" t="s">
        <v>458</v>
      </c>
      <c r="R2196">
        <v>0</v>
      </c>
      <c r="S2196" t="s">
        <v>2068</v>
      </c>
      <c r="T2196" t="s">
        <v>458</v>
      </c>
      <c r="U2196" t="s">
        <v>460</v>
      </c>
      <c r="V2196" t="s">
        <v>458</v>
      </c>
    </row>
    <row r="2197" spans="1:22" x14ac:dyDescent="0.2">
      <c r="A2197" s="102">
        <v>43381</v>
      </c>
      <c r="B2197" t="s">
        <v>2637</v>
      </c>
      <c r="C2197" t="s">
        <v>2637</v>
      </c>
      <c r="E2197" t="s">
        <v>2065</v>
      </c>
      <c r="F2197">
        <v>3012</v>
      </c>
      <c r="G2197" t="s">
        <v>603</v>
      </c>
      <c r="H2197">
        <v>2</v>
      </c>
      <c r="I2197">
        <v>307</v>
      </c>
      <c r="J2197" t="s">
        <v>2638</v>
      </c>
      <c r="K2197" t="s">
        <v>455</v>
      </c>
      <c r="L2197" s="103">
        <v>109895</v>
      </c>
      <c r="M2197">
        <v>0</v>
      </c>
      <c r="N2197" t="s">
        <v>2826</v>
      </c>
      <c r="O2197" t="s">
        <v>545</v>
      </c>
      <c r="P2197" t="s">
        <v>458</v>
      </c>
      <c r="R2197">
        <v>0</v>
      </c>
      <c r="S2197" t="s">
        <v>2068</v>
      </c>
      <c r="T2197" t="s">
        <v>458</v>
      </c>
      <c r="U2197" t="s">
        <v>460</v>
      </c>
      <c r="V2197" t="s">
        <v>458</v>
      </c>
    </row>
    <row r="2198" spans="1:22" x14ac:dyDescent="0.2">
      <c r="A2198" s="102">
        <v>43381</v>
      </c>
      <c r="B2198" t="s">
        <v>2637</v>
      </c>
      <c r="C2198" t="s">
        <v>2637</v>
      </c>
      <c r="E2198" t="s">
        <v>2065</v>
      </c>
      <c r="F2198">
        <v>3006</v>
      </c>
      <c r="G2198" t="s">
        <v>736</v>
      </c>
      <c r="H2198">
        <v>10</v>
      </c>
      <c r="I2198">
        <v>307</v>
      </c>
      <c r="J2198" t="s">
        <v>2638</v>
      </c>
      <c r="K2198" t="s">
        <v>455</v>
      </c>
      <c r="L2198" s="103">
        <v>143812</v>
      </c>
      <c r="M2198">
        <v>0</v>
      </c>
      <c r="N2198" t="s">
        <v>2827</v>
      </c>
      <c r="O2198" t="s">
        <v>545</v>
      </c>
      <c r="P2198" t="s">
        <v>458</v>
      </c>
      <c r="R2198">
        <v>0</v>
      </c>
      <c r="S2198" t="s">
        <v>2068</v>
      </c>
      <c r="T2198" t="s">
        <v>458</v>
      </c>
      <c r="U2198" t="s">
        <v>460</v>
      </c>
      <c r="V2198" t="s">
        <v>458</v>
      </c>
    </row>
    <row r="2199" spans="1:22" x14ac:dyDescent="0.2">
      <c r="A2199" s="102">
        <v>43381</v>
      </c>
      <c r="B2199" t="s">
        <v>2637</v>
      </c>
      <c r="C2199" t="s">
        <v>2637</v>
      </c>
      <c r="E2199" t="s">
        <v>2065</v>
      </c>
      <c r="F2199">
        <v>3004</v>
      </c>
      <c r="G2199" t="s">
        <v>631</v>
      </c>
      <c r="H2199">
        <v>16</v>
      </c>
      <c r="I2199">
        <v>307</v>
      </c>
      <c r="J2199" t="s">
        <v>2638</v>
      </c>
      <c r="K2199" t="s">
        <v>455</v>
      </c>
      <c r="L2199" s="103">
        <v>150581</v>
      </c>
      <c r="M2199">
        <v>0</v>
      </c>
      <c r="N2199" t="s">
        <v>2828</v>
      </c>
      <c r="O2199" t="s">
        <v>545</v>
      </c>
      <c r="P2199" t="s">
        <v>458</v>
      </c>
      <c r="R2199">
        <v>0</v>
      </c>
      <c r="S2199" t="s">
        <v>2068</v>
      </c>
      <c r="T2199" t="s">
        <v>458</v>
      </c>
      <c r="U2199" t="s">
        <v>460</v>
      </c>
      <c r="V2199" t="s">
        <v>458</v>
      </c>
    </row>
    <row r="2200" spans="1:22" x14ac:dyDescent="0.2">
      <c r="A2200" s="102">
        <v>43381</v>
      </c>
      <c r="B2200" t="s">
        <v>2637</v>
      </c>
      <c r="C2200" t="s">
        <v>2637</v>
      </c>
      <c r="E2200" t="s">
        <v>2065</v>
      </c>
      <c r="F2200">
        <v>3011</v>
      </c>
      <c r="G2200" t="s">
        <v>487</v>
      </c>
      <c r="H2200">
        <v>16</v>
      </c>
      <c r="I2200">
        <v>307</v>
      </c>
      <c r="J2200" t="s">
        <v>2638</v>
      </c>
      <c r="K2200" t="s">
        <v>455</v>
      </c>
      <c r="L2200" s="103">
        <v>115059</v>
      </c>
      <c r="M2200">
        <v>0</v>
      </c>
      <c r="N2200" t="s">
        <v>2829</v>
      </c>
      <c r="O2200" t="s">
        <v>545</v>
      </c>
      <c r="P2200" t="s">
        <v>458</v>
      </c>
      <c r="R2200">
        <v>0</v>
      </c>
      <c r="S2200" t="s">
        <v>2068</v>
      </c>
      <c r="T2200" t="s">
        <v>458</v>
      </c>
      <c r="U2200" t="s">
        <v>460</v>
      </c>
      <c r="V2200" t="s">
        <v>458</v>
      </c>
    </row>
    <row r="2201" spans="1:22" x14ac:dyDescent="0.2">
      <c r="A2201" s="102">
        <v>43381</v>
      </c>
      <c r="B2201" t="s">
        <v>2637</v>
      </c>
      <c r="C2201" t="s">
        <v>2637</v>
      </c>
      <c r="E2201" t="s">
        <v>2065</v>
      </c>
      <c r="F2201">
        <v>3005</v>
      </c>
      <c r="G2201" t="s">
        <v>569</v>
      </c>
      <c r="H2201">
        <v>25</v>
      </c>
      <c r="I2201">
        <v>307</v>
      </c>
      <c r="J2201" t="s">
        <v>2638</v>
      </c>
      <c r="K2201" t="s">
        <v>455</v>
      </c>
      <c r="L2201" s="103">
        <v>165864</v>
      </c>
      <c r="M2201">
        <v>0</v>
      </c>
      <c r="N2201" t="s">
        <v>2830</v>
      </c>
      <c r="O2201" t="s">
        <v>545</v>
      </c>
      <c r="P2201" t="s">
        <v>458</v>
      </c>
      <c r="R2201">
        <v>0</v>
      </c>
      <c r="S2201" t="s">
        <v>2068</v>
      </c>
      <c r="T2201" t="s">
        <v>458</v>
      </c>
      <c r="U2201" t="s">
        <v>460</v>
      </c>
      <c r="V2201" t="s">
        <v>458</v>
      </c>
    </row>
    <row r="2202" spans="1:22" x14ac:dyDescent="0.2">
      <c r="A2202" s="102">
        <v>43381</v>
      </c>
      <c r="B2202" t="s">
        <v>2637</v>
      </c>
      <c r="C2202" t="s">
        <v>2637</v>
      </c>
      <c r="E2202" t="s">
        <v>2065</v>
      </c>
      <c r="F2202">
        <v>3008</v>
      </c>
      <c r="G2202" t="s">
        <v>550</v>
      </c>
      <c r="H2202">
        <v>40</v>
      </c>
      <c r="I2202">
        <v>307</v>
      </c>
      <c r="J2202" t="s">
        <v>2638</v>
      </c>
      <c r="K2202" t="s">
        <v>455</v>
      </c>
      <c r="L2202" s="103">
        <v>150042</v>
      </c>
      <c r="M2202">
        <v>0</v>
      </c>
      <c r="N2202" t="s">
        <v>2831</v>
      </c>
      <c r="O2202" t="s">
        <v>545</v>
      </c>
      <c r="P2202" t="s">
        <v>458</v>
      </c>
      <c r="R2202">
        <v>0</v>
      </c>
      <c r="S2202" t="s">
        <v>2068</v>
      </c>
      <c r="T2202" t="s">
        <v>458</v>
      </c>
      <c r="U2202" t="s">
        <v>460</v>
      </c>
      <c r="V2202" t="s">
        <v>458</v>
      </c>
    </row>
    <row r="2203" spans="1:22" x14ac:dyDescent="0.2">
      <c r="A2203" s="102">
        <v>43388</v>
      </c>
      <c r="B2203" t="s">
        <v>2637</v>
      </c>
      <c r="C2203" t="s">
        <v>2637</v>
      </c>
      <c r="E2203" t="s">
        <v>2065</v>
      </c>
      <c r="F2203">
        <v>3001</v>
      </c>
      <c r="G2203" t="s">
        <v>462</v>
      </c>
      <c r="H2203">
        <v>1</v>
      </c>
      <c r="I2203">
        <v>307</v>
      </c>
      <c r="J2203" t="s">
        <v>2638</v>
      </c>
      <c r="K2203" t="s">
        <v>455</v>
      </c>
      <c r="L2203" s="103">
        <v>308303</v>
      </c>
      <c r="M2203">
        <v>0</v>
      </c>
      <c r="N2203" t="s">
        <v>2832</v>
      </c>
      <c r="O2203" t="s">
        <v>545</v>
      </c>
      <c r="P2203" t="s">
        <v>458</v>
      </c>
      <c r="R2203">
        <v>0</v>
      </c>
      <c r="S2203" t="s">
        <v>2068</v>
      </c>
      <c r="T2203" t="s">
        <v>458</v>
      </c>
      <c r="U2203" t="s">
        <v>460</v>
      </c>
      <c r="V2203" t="s">
        <v>458</v>
      </c>
    </row>
    <row r="2204" spans="1:22" x14ac:dyDescent="0.2">
      <c r="A2204" s="102">
        <v>43388</v>
      </c>
      <c r="B2204" t="s">
        <v>2637</v>
      </c>
      <c r="C2204" t="s">
        <v>2637</v>
      </c>
      <c r="E2204" t="s">
        <v>2065</v>
      </c>
      <c r="F2204">
        <v>3003</v>
      </c>
      <c r="G2204" t="s">
        <v>474</v>
      </c>
      <c r="H2204">
        <v>1</v>
      </c>
      <c r="I2204">
        <v>307</v>
      </c>
      <c r="J2204" t="s">
        <v>2638</v>
      </c>
      <c r="K2204" t="s">
        <v>455</v>
      </c>
      <c r="L2204" s="103">
        <v>177755</v>
      </c>
      <c r="M2204">
        <v>0</v>
      </c>
      <c r="N2204" t="s">
        <v>2833</v>
      </c>
      <c r="O2204" t="s">
        <v>545</v>
      </c>
      <c r="P2204" t="s">
        <v>458</v>
      </c>
      <c r="R2204">
        <v>0</v>
      </c>
      <c r="S2204" t="s">
        <v>2068</v>
      </c>
      <c r="T2204" t="s">
        <v>458</v>
      </c>
      <c r="U2204" t="s">
        <v>460</v>
      </c>
      <c r="V2204" t="s">
        <v>458</v>
      </c>
    </row>
    <row r="2205" spans="1:22" x14ac:dyDescent="0.2">
      <c r="A2205" s="102">
        <v>43388</v>
      </c>
      <c r="B2205" t="s">
        <v>2637</v>
      </c>
      <c r="C2205" t="s">
        <v>2637</v>
      </c>
      <c r="E2205" t="s">
        <v>2065</v>
      </c>
      <c r="F2205">
        <v>3009</v>
      </c>
      <c r="G2205" t="s">
        <v>481</v>
      </c>
      <c r="H2205">
        <v>1</v>
      </c>
      <c r="I2205">
        <v>307</v>
      </c>
      <c r="J2205" t="s">
        <v>2638</v>
      </c>
      <c r="K2205" t="s">
        <v>455</v>
      </c>
      <c r="L2205" s="103">
        <v>120926</v>
      </c>
      <c r="M2205">
        <v>0</v>
      </c>
      <c r="N2205" t="s">
        <v>2834</v>
      </c>
      <c r="O2205" t="s">
        <v>545</v>
      </c>
      <c r="P2205" t="s">
        <v>458</v>
      </c>
      <c r="R2205">
        <v>0</v>
      </c>
      <c r="S2205" t="s">
        <v>2068</v>
      </c>
      <c r="T2205" t="s">
        <v>458</v>
      </c>
      <c r="U2205" t="s">
        <v>460</v>
      </c>
      <c r="V2205" t="s">
        <v>458</v>
      </c>
    </row>
    <row r="2206" spans="1:22" x14ac:dyDescent="0.2">
      <c r="A2206" s="102">
        <v>43388</v>
      </c>
      <c r="B2206" t="s">
        <v>2637</v>
      </c>
      <c r="C2206" t="s">
        <v>2637</v>
      </c>
      <c r="E2206" t="s">
        <v>2065</v>
      </c>
      <c r="F2206">
        <v>3004</v>
      </c>
      <c r="G2206" t="s">
        <v>631</v>
      </c>
      <c r="H2206">
        <v>1</v>
      </c>
      <c r="I2206">
        <v>307</v>
      </c>
      <c r="J2206" t="s">
        <v>2638</v>
      </c>
      <c r="K2206" t="s">
        <v>455</v>
      </c>
      <c r="L2206" s="103">
        <v>150581</v>
      </c>
      <c r="M2206">
        <v>0</v>
      </c>
      <c r="N2206" t="s">
        <v>2835</v>
      </c>
      <c r="O2206" t="s">
        <v>545</v>
      </c>
      <c r="P2206" t="s">
        <v>458</v>
      </c>
      <c r="R2206">
        <v>0</v>
      </c>
      <c r="S2206" t="s">
        <v>2068</v>
      </c>
      <c r="T2206" t="s">
        <v>458</v>
      </c>
      <c r="U2206" t="s">
        <v>460</v>
      </c>
      <c r="V2206" t="s">
        <v>458</v>
      </c>
    </row>
    <row r="2207" spans="1:22" x14ac:dyDescent="0.2">
      <c r="A2207" s="102">
        <v>43388</v>
      </c>
      <c r="B2207" t="s">
        <v>2637</v>
      </c>
      <c r="C2207" t="s">
        <v>2637</v>
      </c>
      <c r="E2207" t="s">
        <v>2065</v>
      </c>
      <c r="F2207">
        <v>3008</v>
      </c>
      <c r="G2207" t="s">
        <v>550</v>
      </c>
      <c r="H2207">
        <v>1</v>
      </c>
      <c r="I2207">
        <v>307</v>
      </c>
      <c r="J2207" t="s">
        <v>2638</v>
      </c>
      <c r="K2207" t="s">
        <v>455</v>
      </c>
      <c r="L2207" s="103">
        <v>150042</v>
      </c>
      <c r="M2207">
        <v>0</v>
      </c>
      <c r="N2207" t="s">
        <v>2836</v>
      </c>
      <c r="O2207" t="s">
        <v>545</v>
      </c>
      <c r="P2207" t="s">
        <v>458</v>
      </c>
      <c r="R2207">
        <v>0</v>
      </c>
      <c r="S2207" t="s">
        <v>2068</v>
      </c>
      <c r="T2207" t="s">
        <v>458</v>
      </c>
      <c r="U2207" t="s">
        <v>460</v>
      </c>
      <c r="V2207" t="s">
        <v>458</v>
      </c>
    </row>
    <row r="2208" spans="1:22" x14ac:dyDescent="0.2">
      <c r="A2208" s="102">
        <v>43388</v>
      </c>
      <c r="B2208" t="s">
        <v>2637</v>
      </c>
      <c r="C2208" t="s">
        <v>2637</v>
      </c>
      <c r="E2208" t="s">
        <v>2065</v>
      </c>
      <c r="F2208">
        <v>3012</v>
      </c>
      <c r="G2208" t="s">
        <v>603</v>
      </c>
      <c r="H2208">
        <v>2</v>
      </c>
      <c r="I2208">
        <v>307</v>
      </c>
      <c r="J2208" t="s">
        <v>2638</v>
      </c>
      <c r="K2208" t="s">
        <v>455</v>
      </c>
      <c r="L2208" s="103">
        <v>109895</v>
      </c>
      <c r="M2208">
        <v>0</v>
      </c>
      <c r="N2208" t="s">
        <v>2837</v>
      </c>
      <c r="O2208" t="s">
        <v>545</v>
      </c>
      <c r="P2208" t="s">
        <v>458</v>
      </c>
      <c r="R2208">
        <v>0</v>
      </c>
      <c r="S2208" t="s">
        <v>2068</v>
      </c>
      <c r="T2208" t="s">
        <v>458</v>
      </c>
      <c r="U2208" t="s">
        <v>460</v>
      </c>
      <c r="V2208" t="s">
        <v>458</v>
      </c>
    </row>
    <row r="2209" spans="1:22" x14ac:dyDescent="0.2">
      <c r="A2209" s="102">
        <v>43388</v>
      </c>
      <c r="B2209" t="s">
        <v>2637</v>
      </c>
      <c r="C2209" t="s">
        <v>2637</v>
      </c>
      <c r="E2209" t="s">
        <v>2065</v>
      </c>
      <c r="F2209">
        <v>3006</v>
      </c>
      <c r="G2209" t="s">
        <v>736</v>
      </c>
      <c r="H2209">
        <v>5</v>
      </c>
      <c r="I2209">
        <v>307</v>
      </c>
      <c r="J2209" t="s">
        <v>2638</v>
      </c>
      <c r="K2209" t="s">
        <v>455</v>
      </c>
      <c r="L2209" s="103">
        <v>143812</v>
      </c>
      <c r="M2209">
        <v>0</v>
      </c>
      <c r="N2209" t="s">
        <v>2838</v>
      </c>
      <c r="O2209" t="s">
        <v>545</v>
      </c>
      <c r="P2209" t="s">
        <v>458</v>
      </c>
      <c r="R2209">
        <v>0</v>
      </c>
      <c r="S2209" t="s">
        <v>2068</v>
      </c>
      <c r="T2209" t="s">
        <v>458</v>
      </c>
      <c r="U2209" t="s">
        <v>460</v>
      </c>
      <c r="V2209" t="s">
        <v>458</v>
      </c>
    </row>
    <row r="2210" spans="1:22" x14ac:dyDescent="0.2">
      <c r="A2210" s="102">
        <v>43391</v>
      </c>
      <c r="B2210" t="s">
        <v>2637</v>
      </c>
      <c r="C2210" t="s">
        <v>2637</v>
      </c>
      <c r="E2210" t="s">
        <v>2065</v>
      </c>
      <c r="F2210">
        <v>3001</v>
      </c>
      <c r="G2210" t="s">
        <v>462</v>
      </c>
      <c r="H2210">
        <v>1</v>
      </c>
      <c r="I2210">
        <v>307</v>
      </c>
      <c r="J2210" t="s">
        <v>2638</v>
      </c>
      <c r="K2210" t="s">
        <v>290</v>
      </c>
      <c r="L2210" s="103">
        <v>397692</v>
      </c>
      <c r="M2210">
        <v>0</v>
      </c>
      <c r="N2210" t="s">
        <v>2839</v>
      </c>
      <c r="O2210" t="s">
        <v>1196</v>
      </c>
      <c r="P2210" t="s">
        <v>458</v>
      </c>
      <c r="R2210">
        <v>0</v>
      </c>
      <c r="S2210" t="s">
        <v>2068</v>
      </c>
      <c r="T2210" t="s">
        <v>458</v>
      </c>
      <c r="U2210" t="s">
        <v>460</v>
      </c>
      <c r="V2210" t="s">
        <v>458</v>
      </c>
    </row>
    <row r="2211" spans="1:22" x14ac:dyDescent="0.2">
      <c r="A2211" s="102">
        <v>43396</v>
      </c>
      <c r="B2211" t="s">
        <v>2637</v>
      </c>
      <c r="C2211" t="s">
        <v>2637</v>
      </c>
      <c r="E2211" t="s">
        <v>2065</v>
      </c>
      <c r="F2211">
        <v>3001</v>
      </c>
      <c r="G2211" t="s">
        <v>462</v>
      </c>
      <c r="H2211">
        <v>1</v>
      </c>
      <c r="I2211">
        <v>307</v>
      </c>
      <c r="J2211" t="s">
        <v>2638</v>
      </c>
      <c r="K2211" t="s">
        <v>290</v>
      </c>
      <c r="L2211" s="103">
        <v>397692</v>
      </c>
      <c r="M2211">
        <v>0</v>
      </c>
      <c r="N2211" t="s">
        <v>2840</v>
      </c>
      <c r="O2211" t="s">
        <v>1196</v>
      </c>
      <c r="P2211" t="s">
        <v>458</v>
      </c>
      <c r="R2211">
        <v>0</v>
      </c>
      <c r="S2211" t="s">
        <v>2068</v>
      </c>
      <c r="T2211" t="s">
        <v>458</v>
      </c>
      <c r="U2211" t="s">
        <v>460</v>
      </c>
      <c r="V2211" t="s">
        <v>458</v>
      </c>
    </row>
    <row r="2212" spans="1:22" x14ac:dyDescent="0.2">
      <c r="A2212" s="102">
        <v>43398</v>
      </c>
      <c r="B2212" t="s">
        <v>2637</v>
      </c>
      <c r="C2212" t="s">
        <v>2637</v>
      </c>
      <c r="E2212" t="s">
        <v>2065</v>
      </c>
      <c r="F2212">
        <v>3001</v>
      </c>
      <c r="G2212" t="s">
        <v>462</v>
      </c>
      <c r="H2212">
        <v>1</v>
      </c>
      <c r="I2212">
        <v>307</v>
      </c>
      <c r="J2212" t="s">
        <v>2638</v>
      </c>
      <c r="K2212" t="s">
        <v>290</v>
      </c>
      <c r="L2212" s="103">
        <v>397692</v>
      </c>
      <c r="M2212">
        <v>0</v>
      </c>
      <c r="N2212" t="s">
        <v>2841</v>
      </c>
      <c r="O2212" t="s">
        <v>1196</v>
      </c>
      <c r="P2212" t="s">
        <v>458</v>
      </c>
      <c r="R2212">
        <v>0</v>
      </c>
      <c r="S2212" t="s">
        <v>2068</v>
      </c>
      <c r="T2212" t="s">
        <v>458</v>
      </c>
      <c r="U2212" t="s">
        <v>460</v>
      </c>
      <c r="V2212" t="s">
        <v>458</v>
      </c>
    </row>
    <row r="2213" spans="1:22" x14ac:dyDescent="0.2">
      <c r="A2213" s="102">
        <v>43406</v>
      </c>
      <c r="B2213" t="s">
        <v>2637</v>
      </c>
      <c r="C2213" t="s">
        <v>2637</v>
      </c>
      <c r="E2213" t="s">
        <v>2065</v>
      </c>
      <c r="F2213">
        <v>3003</v>
      </c>
      <c r="G2213" t="s">
        <v>474</v>
      </c>
      <c r="H2213">
        <v>2</v>
      </c>
      <c r="I2213">
        <v>307</v>
      </c>
      <c r="J2213" t="s">
        <v>2638</v>
      </c>
      <c r="K2213" t="s">
        <v>290</v>
      </c>
      <c r="L2213" s="103">
        <v>279205</v>
      </c>
      <c r="M2213">
        <v>0</v>
      </c>
      <c r="N2213" t="s">
        <v>2842</v>
      </c>
      <c r="O2213" t="s">
        <v>934</v>
      </c>
      <c r="P2213" t="s">
        <v>458</v>
      </c>
      <c r="R2213">
        <v>0</v>
      </c>
      <c r="S2213" t="s">
        <v>2068</v>
      </c>
      <c r="T2213" t="s">
        <v>458</v>
      </c>
      <c r="U2213" t="s">
        <v>460</v>
      </c>
      <c r="V2213" t="s">
        <v>458</v>
      </c>
    </row>
    <row r="2214" spans="1:22" x14ac:dyDescent="0.2">
      <c r="A2214" s="102">
        <v>43406</v>
      </c>
      <c r="B2214" t="s">
        <v>2637</v>
      </c>
      <c r="C2214" t="s">
        <v>2637</v>
      </c>
      <c r="E2214" t="s">
        <v>2065</v>
      </c>
      <c r="F2214">
        <v>3001</v>
      </c>
      <c r="G2214" t="s">
        <v>462</v>
      </c>
      <c r="H2214">
        <v>2</v>
      </c>
      <c r="I2214">
        <v>307</v>
      </c>
      <c r="J2214" t="s">
        <v>2638</v>
      </c>
      <c r="K2214" t="s">
        <v>290</v>
      </c>
      <c r="L2214" s="103">
        <v>397692</v>
      </c>
      <c r="M2214">
        <v>0</v>
      </c>
      <c r="N2214" t="s">
        <v>2843</v>
      </c>
      <c r="O2214" t="s">
        <v>464</v>
      </c>
      <c r="P2214" t="s">
        <v>458</v>
      </c>
      <c r="R2214">
        <v>0</v>
      </c>
      <c r="S2214" t="s">
        <v>2068</v>
      </c>
      <c r="T2214" t="s">
        <v>458</v>
      </c>
      <c r="U2214" t="s">
        <v>460</v>
      </c>
      <c r="V2214" t="s">
        <v>458</v>
      </c>
    </row>
    <row r="2215" spans="1:22" x14ac:dyDescent="0.2">
      <c r="A2215" s="102">
        <v>43409</v>
      </c>
      <c r="B2215" t="s">
        <v>2637</v>
      </c>
      <c r="C2215" t="s">
        <v>2637</v>
      </c>
      <c r="E2215" t="s">
        <v>2065</v>
      </c>
      <c r="F2215">
        <v>3012</v>
      </c>
      <c r="G2215" t="s">
        <v>603</v>
      </c>
      <c r="H2215">
        <v>2</v>
      </c>
      <c r="I2215">
        <v>307</v>
      </c>
      <c r="J2215" t="s">
        <v>2638</v>
      </c>
      <c r="K2215" t="s">
        <v>455</v>
      </c>
      <c r="L2215" s="103">
        <v>194216</v>
      </c>
      <c r="M2215">
        <v>0</v>
      </c>
      <c r="N2215" t="s">
        <v>2844</v>
      </c>
      <c r="O2215" t="s">
        <v>1392</v>
      </c>
      <c r="P2215" t="s">
        <v>458</v>
      </c>
      <c r="R2215">
        <v>0</v>
      </c>
      <c r="S2215" t="s">
        <v>2068</v>
      </c>
      <c r="T2215" t="s">
        <v>458</v>
      </c>
      <c r="U2215" t="s">
        <v>460</v>
      </c>
      <c r="V2215" t="s">
        <v>458</v>
      </c>
    </row>
    <row r="2216" spans="1:22" x14ac:dyDescent="0.2">
      <c r="A2216" s="102">
        <v>43409</v>
      </c>
      <c r="B2216" t="s">
        <v>2637</v>
      </c>
      <c r="C2216" t="s">
        <v>2637</v>
      </c>
      <c r="E2216" t="s">
        <v>2065</v>
      </c>
      <c r="F2216">
        <v>3003</v>
      </c>
      <c r="G2216" t="s">
        <v>474</v>
      </c>
      <c r="H2216">
        <v>8</v>
      </c>
      <c r="I2216">
        <v>307</v>
      </c>
      <c r="J2216" t="s">
        <v>2638</v>
      </c>
      <c r="K2216" t="s">
        <v>290</v>
      </c>
      <c r="L2216" s="103">
        <v>279205</v>
      </c>
      <c r="M2216">
        <v>0</v>
      </c>
      <c r="N2216" t="s">
        <v>2845</v>
      </c>
      <c r="O2216" t="s">
        <v>934</v>
      </c>
      <c r="P2216" t="s">
        <v>458</v>
      </c>
      <c r="R2216">
        <v>0</v>
      </c>
      <c r="S2216" t="s">
        <v>2068</v>
      </c>
      <c r="T2216" t="s">
        <v>458</v>
      </c>
      <c r="U2216" t="s">
        <v>460</v>
      </c>
      <c r="V2216" t="s">
        <v>458</v>
      </c>
    </row>
    <row r="2217" spans="1:22" x14ac:dyDescent="0.2">
      <c r="A2217" s="102">
        <v>43409</v>
      </c>
      <c r="B2217" t="s">
        <v>2637</v>
      </c>
      <c r="C2217" t="s">
        <v>2637</v>
      </c>
      <c r="E2217" t="s">
        <v>2065</v>
      </c>
      <c r="F2217">
        <v>3001</v>
      </c>
      <c r="G2217" t="s">
        <v>462</v>
      </c>
      <c r="H2217">
        <v>8</v>
      </c>
      <c r="I2217">
        <v>307</v>
      </c>
      <c r="J2217" t="s">
        <v>2638</v>
      </c>
      <c r="K2217" t="s">
        <v>290</v>
      </c>
      <c r="L2217" s="103">
        <v>397692</v>
      </c>
      <c r="M2217">
        <v>0</v>
      </c>
      <c r="N2217" t="s">
        <v>2846</v>
      </c>
      <c r="O2217" t="s">
        <v>464</v>
      </c>
      <c r="P2217" t="s">
        <v>458</v>
      </c>
      <c r="R2217">
        <v>0</v>
      </c>
      <c r="S2217" t="s">
        <v>2068</v>
      </c>
      <c r="T2217" t="s">
        <v>458</v>
      </c>
      <c r="U2217" t="s">
        <v>460</v>
      </c>
      <c r="V2217" t="s">
        <v>458</v>
      </c>
    </row>
    <row r="2218" spans="1:22" x14ac:dyDescent="0.2">
      <c r="A2218" s="102">
        <v>43411</v>
      </c>
      <c r="B2218" t="s">
        <v>2637</v>
      </c>
      <c r="C2218" t="s">
        <v>2637</v>
      </c>
      <c r="E2218" t="s">
        <v>2065</v>
      </c>
      <c r="F2218">
        <v>3007</v>
      </c>
      <c r="G2218" t="s">
        <v>605</v>
      </c>
      <c r="H2218">
        <v>1</v>
      </c>
      <c r="I2218">
        <v>307</v>
      </c>
      <c r="J2218" t="s">
        <v>2638</v>
      </c>
      <c r="K2218" t="s">
        <v>290</v>
      </c>
      <c r="L2218" s="103">
        <v>225552</v>
      </c>
      <c r="M2218">
        <v>0</v>
      </c>
      <c r="N2218" t="s">
        <v>2847</v>
      </c>
      <c r="O2218" t="s">
        <v>1336</v>
      </c>
      <c r="P2218" t="s">
        <v>458</v>
      </c>
      <c r="R2218">
        <v>0</v>
      </c>
      <c r="S2218" t="s">
        <v>2068</v>
      </c>
      <c r="T2218" t="s">
        <v>458</v>
      </c>
      <c r="U2218" t="s">
        <v>460</v>
      </c>
      <c r="V2218" t="s">
        <v>458</v>
      </c>
    </row>
    <row r="2219" spans="1:22" x14ac:dyDescent="0.2">
      <c r="A2219" s="102">
        <v>43411</v>
      </c>
      <c r="B2219" t="s">
        <v>2637</v>
      </c>
      <c r="C2219" t="s">
        <v>2637</v>
      </c>
      <c r="E2219" t="s">
        <v>2065</v>
      </c>
      <c r="F2219">
        <v>3001</v>
      </c>
      <c r="G2219" t="s">
        <v>462</v>
      </c>
      <c r="H2219">
        <v>1</v>
      </c>
      <c r="I2219">
        <v>307</v>
      </c>
      <c r="J2219" t="s">
        <v>2638</v>
      </c>
      <c r="K2219" t="s">
        <v>290</v>
      </c>
      <c r="L2219" s="103">
        <v>397692</v>
      </c>
      <c r="M2219">
        <v>0</v>
      </c>
      <c r="N2219" t="s">
        <v>2848</v>
      </c>
      <c r="O2219" t="s">
        <v>464</v>
      </c>
      <c r="P2219" t="s">
        <v>458</v>
      </c>
      <c r="R2219">
        <v>0</v>
      </c>
      <c r="S2219" t="s">
        <v>2068</v>
      </c>
      <c r="T2219" t="s">
        <v>458</v>
      </c>
      <c r="U2219" t="s">
        <v>460</v>
      </c>
      <c r="V2219" t="s">
        <v>458</v>
      </c>
    </row>
    <row r="2220" spans="1:22" x14ac:dyDescent="0.2">
      <c r="A2220" s="102">
        <v>43411</v>
      </c>
      <c r="B2220" t="s">
        <v>2637</v>
      </c>
      <c r="C2220" t="s">
        <v>2637</v>
      </c>
      <c r="E2220" t="s">
        <v>2065</v>
      </c>
      <c r="F2220">
        <v>3002</v>
      </c>
      <c r="G2220" t="s">
        <v>731</v>
      </c>
      <c r="H2220">
        <v>2</v>
      </c>
      <c r="I2220">
        <v>307</v>
      </c>
      <c r="J2220" t="s">
        <v>2638</v>
      </c>
      <c r="K2220" t="s">
        <v>455</v>
      </c>
      <c r="L2220" s="103">
        <v>264621</v>
      </c>
      <c r="M2220">
        <v>0</v>
      </c>
      <c r="N2220" t="s">
        <v>2849</v>
      </c>
      <c r="O2220" t="s">
        <v>1333</v>
      </c>
      <c r="P2220" t="s">
        <v>458</v>
      </c>
      <c r="R2220">
        <v>0</v>
      </c>
      <c r="S2220" t="s">
        <v>2068</v>
      </c>
      <c r="T2220" t="s">
        <v>458</v>
      </c>
      <c r="U2220" t="s">
        <v>460</v>
      </c>
      <c r="V2220" t="s">
        <v>458</v>
      </c>
    </row>
    <row r="2221" spans="1:22" x14ac:dyDescent="0.2">
      <c r="A2221" s="102">
        <v>43417</v>
      </c>
      <c r="B2221" t="s">
        <v>2637</v>
      </c>
      <c r="C2221" t="s">
        <v>2637</v>
      </c>
      <c r="E2221" t="s">
        <v>2065</v>
      </c>
      <c r="F2221">
        <v>3004</v>
      </c>
      <c r="G2221" t="s">
        <v>631</v>
      </c>
      <c r="H2221">
        <v>1</v>
      </c>
      <c r="I2221">
        <v>307</v>
      </c>
      <c r="J2221" t="s">
        <v>2638</v>
      </c>
      <c r="K2221" t="s">
        <v>455</v>
      </c>
      <c r="L2221" s="103">
        <v>237280</v>
      </c>
      <c r="M2221">
        <v>0</v>
      </c>
      <c r="N2221" t="s">
        <v>2850</v>
      </c>
      <c r="O2221" t="s">
        <v>1390</v>
      </c>
      <c r="P2221" t="s">
        <v>458</v>
      </c>
      <c r="R2221">
        <v>0</v>
      </c>
      <c r="S2221" t="s">
        <v>2068</v>
      </c>
      <c r="T2221" t="s">
        <v>458</v>
      </c>
      <c r="U2221" t="s">
        <v>460</v>
      </c>
      <c r="V2221" t="s">
        <v>458</v>
      </c>
    </row>
    <row r="2222" spans="1:22" x14ac:dyDescent="0.2">
      <c r="A2222" s="102">
        <v>43418</v>
      </c>
      <c r="B2222" t="s">
        <v>2637</v>
      </c>
      <c r="C2222" t="s">
        <v>2637</v>
      </c>
      <c r="E2222" t="s">
        <v>2065</v>
      </c>
      <c r="F2222">
        <v>3011</v>
      </c>
      <c r="G2222" t="s">
        <v>487</v>
      </c>
      <c r="H2222">
        <v>1</v>
      </c>
      <c r="I2222">
        <v>307</v>
      </c>
      <c r="J2222" t="s">
        <v>2638</v>
      </c>
      <c r="K2222" t="s">
        <v>455</v>
      </c>
      <c r="L2222" s="103">
        <v>198741</v>
      </c>
      <c r="M2222">
        <v>0</v>
      </c>
      <c r="N2222" t="s">
        <v>2851</v>
      </c>
      <c r="O2222" t="s">
        <v>1208</v>
      </c>
      <c r="P2222" t="s">
        <v>458</v>
      </c>
      <c r="R2222">
        <v>0</v>
      </c>
      <c r="S2222" t="s">
        <v>2068</v>
      </c>
      <c r="T2222" t="s">
        <v>458</v>
      </c>
      <c r="U2222" t="s">
        <v>460</v>
      </c>
      <c r="V2222" t="s">
        <v>458</v>
      </c>
    </row>
    <row r="2223" spans="1:22" x14ac:dyDescent="0.2">
      <c r="A2223" s="102">
        <v>43419</v>
      </c>
      <c r="B2223" t="s">
        <v>2637</v>
      </c>
      <c r="C2223" t="s">
        <v>2637</v>
      </c>
      <c r="E2223" t="s">
        <v>2065</v>
      </c>
      <c r="F2223">
        <v>3006</v>
      </c>
      <c r="G2223" t="s">
        <v>736</v>
      </c>
      <c r="H2223">
        <v>1</v>
      </c>
      <c r="I2223">
        <v>307</v>
      </c>
      <c r="J2223" t="s">
        <v>2638</v>
      </c>
      <c r="K2223" t="s">
        <v>455</v>
      </c>
      <c r="L2223" s="103">
        <v>231632</v>
      </c>
      <c r="M2223">
        <v>0</v>
      </c>
      <c r="N2223" t="s">
        <v>2852</v>
      </c>
      <c r="O2223" t="s">
        <v>1116</v>
      </c>
      <c r="P2223" t="s">
        <v>458</v>
      </c>
      <c r="R2223">
        <v>0</v>
      </c>
      <c r="S2223" t="s">
        <v>2068</v>
      </c>
      <c r="T2223" t="s">
        <v>458</v>
      </c>
      <c r="U2223" t="s">
        <v>460</v>
      </c>
      <c r="V2223" t="s">
        <v>458</v>
      </c>
    </row>
    <row r="2224" spans="1:22" x14ac:dyDescent="0.2">
      <c r="A2224" s="102">
        <v>43423</v>
      </c>
      <c r="B2224" t="s">
        <v>2637</v>
      </c>
      <c r="C2224" t="s">
        <v>2637</v>
      </c>
      <c r="E2224" t="s">
        <v>2065</v>
      </c>
      <c r="F2224">
        <v>3001</v>
      </c>
      <c r="G2224" t="s">
        <v>462</v>
      </c>
      <c r="H2224">
        <v>8</v>
      </c>
      <c r="I2224">
        <v>307</v>
      </c>
      <c r="J2224" t="s">
        <v>2638</v>
      </c>
      <c r="K2224" t="s">
        <v>455</v>
      </c>
      <c r="L2224" s="103">
        <v>397692</v>
      </c>
      <c r="M2224">
        <v>0</v>
      </c>
      <c r="N2224" t="s">
        <v>2853</v>
      </c>
      <c r="O2224" t="s">
        <v>469</v>
      </c>
      <c r="P2224" t="s">
        <v>458</v>
      </c>
      <c r="R2224">
        <v>0</v>
      </c>
      <c r="S2224" t="s">
        <v>2068</v>
      </c>
      <c r="T2224" t="s">
        <v>458</v>
      </c>
      <c r="U2224" t="s">
        <v>460</v>
      </c>
      <c r="V2224" t="s">
        <v>458</v>
      </c>
    </row>
    <row r="2225" spans="1:22" x14ac:dyDescent="0.2">
      <c r="A2225" s="102">
        <v>43425</v>
      </c>
      <c r="B2225" t="s">
        <v>2637</v>
      </c>
      <c r="C2225" t="s">
        <v>2637</v>
      </c>
      <c r="E2225" t="s">
        <v>2065</v>
      </c>
      <c r="F2225">
        <v>3003</v>
      </c>
      <c r="G2225" t="s">
        <v>474</v>
      </c>
      <c r="H2225">
        <v>2</v>
      </c>
      <c r="I2225">
        <v>307</v>
      </c>
      <c r="J2225" t="s">
        <v>2638</v>
      </c>
      <c r="K2225" t="s">
        <v>455</v>
      </c>
      <c r="L2225" s="103">
        <v>279205</v>
      </c>
      <c r="M2225">
        <v>0</v>
      </c>
      <c r="N2225" t="s">
        <v>2854</v>
      </c>
      <c r="O2225" t="s">
        <v>476</v>
      </c>
      <c r="P2225" t="s">
        <v>458</v>
      </c>
      <c r="R2225">
        <v>0</v>
      </c>
      <c r="S2225" t="s">
        <v>2068</v>
      </c>
      <c r="T2225" t="s">
        <v>458</v>
      </c>
      <c r="U2225" t="s">
        <v>460</v>
      </c>
      <c r="V2225" t="s">
        <v>458</v>
      </c>
    </row>
    <row r="2226" spans="1:22" x14ac:dyDescent="0.2">
      <c r="A2226" s="102">
        <v>43426</v>
      </c>
      <c r="B2226" t="s">
        <v>2637</v>
      </c>
      <c r="C2226" t="s">
        <v>2637</v>
      </c>
      <c r="E2226" t="s">
        <v>2065</v>
      </c>
      <c r="F2226">
        <v>3010</v>
      </c>
      <c r="G2226" t="s">
        <v>453</v>
      </c>
      <c r="H2226">
        <v>8</v>
      </c>
      <c r="I2226">
        <v>307</v>
      </c>
      <c r="J2226" t="s">
        <v>2638</v>
      </c>
      <c r="K2226" t="s">
        <v>455</v>
      </c>
      <c r="L2226" s="103">
        <v>206940</v>
      </c>
      <c r="M2226">
        <v>0</v>
      </c>
      <c r="N2226" t="s">
        <v>2855</v>
      </c>
      <c r="O2226" t="s">
        <v>467</v>
      </c>
      <c r="P2226" t="s">
        <v>458</v>
      </c>
      <c r="R2226">
        <v>0</v>
      </c>
      <c r="S2226" t="s">
        <v>2068</v>
      </c>
      <c r="T2226" t="s">
        <v>458</v>
      </c>
      <c r="U2226" t="s">
        <v>460</v>
      </c>
      <c r="V2226" t="s">
        <v>458</v>
      </c>
    </row>
    <row r="2227" spans="1:22" x14ac:dyDescent="0.2">
      <c r="A2227" s="102">
        <v>43427</v>
      </c>
      <c r="B2227" t="s">
        <v>2637</v>
      </c>
      <c r="C2227" t="s">
        <v>2637</v>
      </c>
      <c r="E2227" t="s">
        <v>2065</v>
      </c>
      <c r="F2227">
        <v>3009</v>
      </c>
      <c r="G2227" t="s">
        <v>481</v>
      </c>
      <c r="H2227">
        <v>4</v>
      </c>
      <c r="I2227">
        <v>307</v>
      </c>
      <c r="J2227" t="s">
        <v>2638</v>
      </c>
      <c r="K2227" t="s">
        <v>455</v>
      </c>
      <c r="L2227" s="103">
        <v>203576</v>
      </c>
      <c r="M2227">
        <v>0</v>
      </c>
      <c r="N2227" t="s">
        <v>2856</v>
      </c>
      <c r="O2227" t="s">
        <v>483</v>
      </c>
      <c r="P2227" t="s">
        <v>458</v>
      </c>
      <c r="R2227">
        <v>0</v>
      </c>
      <c r="S2227" t="s">
        <v>2068</v>
      </c>
      <c r="T2227" t="s">
        <v>458</v>
      </c>
      <c r="U2227" t="s">
        <v>460</v>
      </c>
      <c r="V2227" t="s">
        <v>458</v>
      </c>
    </row>
    <row r="2228" spans="1:22" x14ac:dyDescent="0.2">
      <c r="A2228" s="102">
        <v>43427</v>
      </c>
      <c r="B2228" t="s">
        <v>2637</v>
      </c>
      <c r="C2228" t="s">
        <v>2637</v>
      </c>
      <c r="E2228" t="s">
        <v>2065</v>
      </c>
      <c r="F2228">
        <v>3004</v>
      </c>
      <c r="G2228" t="s">
        <v>631</v>
      </c>
      <c r="H2228">
        <v>1</v>
      </c>
      <c r="I2228">
        <v>307</v>
      </c>
      <c r="J2228" t="s">
        <v>2638</v>
      </c>
      <c r="K2228" t="s">
        <v>455</v>
      </c>
      <c r="L2228" s="103">
        <v>237280</v>
      </c>
      <c r="M2228">
        <v>0</v>
      </c>
      <c r="N2228" t="s">
        <v>2857</v>
      </c>
      <c r="O2228" t="s">
        <v>1417</v>
      </c>
      <c r="P2228" t="s">
        <v>458</v>
      </c>
      <c r="R2228">
        <v>0</v>
      </c>
      <c r="S2228" t="s">
        <v>2068</v>
      </c>
      <c r="T2228" t="s">
        <v>458</v>
      </c>
      <c r="U2228" t="s">
        <v>460</v>
      </c>
      <c r="V2228" t="s">
        <v>458</v>
      </c>
    </row>
    <row r="2229" spans="1:22" x14ac:dyDescent="0.2">
      <c r="A2229" s="102">
        <v>43430</v>
      </c>
      <c r="B2229" t="s">
        <v>2637</v>
      </c>
      <c r="C2229" t="s">
        <v>2637</v>
      </c>
      <c r="E2229" t="s">
        <v>2065</v>
      </c>
      <c r="F2229">
        <v>3008</v>
      </c>
      <c r="G2229" t="s">
        <v>550</v>
      </c>
      <c r="H2229">
        <v>1</v>
      </c>
      <c r="I2229">
        <v>307</v>
      </c>
      <c r="J2229" t="s">
        <v>2638</v>
      </c>
      <c r="K2229" t="s">
        <v>455</v>
      </c>
      <c r="L2229" s="103">
        <v>236806</v>
      </c>
      <c r="M2229">
        <v>0</v>
      </c>
      <c r="N2229" t="s">
        <v>2858</v>
      </c>
      <c r="O2229" t="s">
        <v>959</v>
      </c>
      <c r="P2229" t="s">
        <v>458</v>
      </c>
      <c r="R2229">
        <v>0</v>
      </c>
      <c r="S2229" t="s">
        <v>2068</v>
      </c>
      <c r="T2229" t="s">
        <v>458</v>
      </c>
      <c r="U2229" t="s">
        <v>460</v>
      </c>
      <c r="V2229" t="s">
        <v>458</v>
      </c>
    </row>
    <row r="2230" spans="1:22" x14ac:dyDescent="0.2">
      <c r="A2230" s="102">
        <v>43431</v>
      </c>
      <c r="B2230" t="s">
        <v>2637</v>
      </c>
      <c r="C2230" t="s">
        <v>2637</v>
      </c>
      <c r="E2230" t="s">
        <v>2065</v>
      </c>
      <c r="F2230">
        <v>3003</v>
      </c>
      <c r="G2230" t="s">
        <v>474</v>
      </c>
      <c r="H2230">
        <v>4</v>
      </c>
      <c r="I2230">
        <v>307</v>
      </c>
      <c r="J2230" t="s">
        <v>2638</v>
      </c>
      <c r="K2230" t="s">
        <v>455</v>
      </c>
      <c r="L2230" s="103">
        <v>279205</v>
      </c>
      <c r="M2230">
        <v>0</v>
      </c>
      <c r="N2230" t="s">
        <v>2859</v>
      </c>
      <c r="O2230" t="s">
        <v>476</v>
      </c>
      <c r="P2230" t="s">
        <v>458</v>
      </c>
      <c r="R2230">
        <v>0</v>
      </c>
      <c r="S2230" t="s">
        <v>2068</v>
      </c>
      <c r="T2230" t="s">
        <v>458</v>
      </c>
      <c r="U2230" t="s">
        <v>460</v>
      </c>
      <c r="V2230" t="s">
        <v>458</v>
      </c>
    </row>
    <row r="2231" spans="1:22" x14ac:dyDescent="0.2">
      <c r="A2231" s="102">
        <v>43431</v>
      </c>
      <c r="B2231" t="s">
        <v>2637</v>
      </c>
      <c r="C2231" t="s">
        <v>2637</v>
      </c>
      <c r="E2231" t="s">
        <v>2065</v>
      </c>
      <c r="F2231">
        <v>3008</v>
      </c>
      <c r="G2231" t="s">
        <v>550</v>
      </c>
      <c r="H2231">
        <v>1</v>
      </c>
      <c r="I2231">
        <v>307</v>
      </c>
      <c r="J2231" t="s">
        <v>2638</v>
      </c>
      <c r="K2231" t="s">
        <v>455</v>
      </c>
      <c r="L2231" s="103">
        <v>236806</v>
      </c>
      <c r="M2231">
        <v>0</v>
      </c>
      <c r="N2231" t="s">
        <v>2860</v>
      </c>
      <c r="O2231" t="s">
        <v>959</v>
      </c>
      <c r="P2231" t="s">
        <v>458</v>
      </c>
      <c r="R2231">
        <v>0</v>
      </c>
      <c r="S2231" t="s">
        <v>2068</v>
      </c>
      <c r="T2231" t="s">
        <v>458</v>
      </c>
      <c r="U2231" t="s">
        <v>460</v>
      </c>
      <c r="V2231" t="s">
        <v>458</v>
      </c>
    </row>
    <row r="2232" spans="1:22" x14ac:dyDescent="0.2">
      <c r="A2232" s="102">
        <v>43432</v>
      </c>
      <c r="B2232" t="s">
        <v>2637</v>
      </c>
      <c r="C2232" t="s">
        <v>2637</v>
      </c>
      <c r="E2232" t="s">
        <v>2065</v>
      </c>
      <c r="F2232">
        <v>3008</v>
      </c>
      <c r="G2232" t="s">
        <v>550</v>
      </c>
      <c r="H2232">
        <v>1</v>
      </c>
      <c r="I2232">
        <v>307</v>
      </c>
      <c r="J2232" t="s">
        <v>2638</v>
      </c>
      <c r="K2232" t="s">
        <v>455</v>
      </c>
      <c r="L2232" s="103">
        <v>236806</v>
      </c>
      <c r="M2232">
        <v>0</v>
      </c>
      <c r="N2232" t="s">
        <v>2861</v>
      </c>
      <c r="O2232" t="s">
        <v>959</v>
      </c>
      <c r="P2232" t="s">
        <v>458</v>
      </c>
      <c r="R2232">
        <v>0</v>
      </c>
      <c r="S2232" t="s">
        <v>2068</v>
      </c>
      <c r="T2232" t="s">
        <v>458</v>
      </c>
      <c r="U2232" t="s">
        <v>460</v>
      </c>
      <c r="V2232" t="s">
        <v>458</v>
      </c>
    </row>
    <row r="2233" spans="1:22" x14ac:dyDescent="0.2">
      <c r="A2233" s="102">
        <v>43433</v>
      </c>
      <c r="B2233" t="s">
        <v>2637</v>
      </c>
      <c r="C2233" t="s">
        <v>2637</v>
      </c>
      <c r="E2233" t="s">
        <v>2065</v>
      </c>
      <c r="F2233">
        <v>3006</v>
      </c>
      <c r="G2233" t="s">
        <v>736</v>
      </c>
      <c r="H2233">
        <v>1</v>
      </c>
      <c r="I2233">
        <v>307</v>
      </c>
      <c r="J2233" t="s">
        <v>2638</v>
      </c>
      <c r="K2233" t="s">
        <v>455</v>
      </c>
      <c r="L2233" s="103">
        <v>231632</v>
      </c>
      <c r="M2233">
        <v>0</v>
      </c>
      <c r="N2233" t="s">
        <v>2862</v>
      </c>
      <c r="O2233" t="s">
        <v>1123</v>
      </c>
      <c r="P2233" t="s">
        <v>458</v>
      </c>
      <c r="R2233">
        <v>0</v>
      </c>
      <c r="S2233" t="s">
        <v>2068</v>
      </c>
      <c r="T2233" t="s">
        <v>458</v>
      </c>
      <c r="U2233" t="s">
        <v>460</v>
      </c>
      <c r="V2233" t="s">
        <v>458</v>
      </c>
    </row>
    <row r="2234" spans="1:22" x14ac:dyDescent="0.2">
      <c r="A2234" s="102">
        <v>43438</v>
      </c>
      <c r="B2234" t="s">
        <v>2637</v>
      </c>
      <c r="C2234" t="s">
        <v>2637</v>
      </c>
      <c r="E2234" t="s">
        <v>2065</v>
      </c>
      <c r="F2234">
        <v>3001</v>
      </c>
      <c r="G2234" t="s">
        <v>462</v>
      </c>
      <c r="H2234">
        <v>8</v>
      </c>
      <c r="I2234">
        <v>307</v>
      </c>
      <c r="J2234" t="s">
        <v>2638</v>
      </c>
      <c r="K2234" t="s">
        <v>455</v>
      </c>
      <c r="L2234" s="103">
        <v>377842</v>
      </c>
      <c r="M2234">
        <v>0</v>
      </c>
      <c r="N2234" t="s">
        <v>2863</v>
      </c>
      <c r="O2234" t="s">
        <v>511</v>
      </c>
      <c r="P2234" t="s">
        <v>458</v>
      </c>
      <c r="R2234">
        <v>0</v>
      </c>
      <c r="S2234" t="s">
        <v>2068</v>
      </c>
      <c r="T2234" t="s">
        <v>458</v>
      </c>
      <c r="U2234" t="s">
        <v>460</v>
      </c>
      <c r="V2234" t="s">
        <v>458</v>
      </c>
    </row>
    <row r="2235" spans="1:22" x14ac:dyDescent="0.2">
      <c r="A2235" s="102">
        <v>43439</v>
      </c>
      <c r="B2235" t="s">
        <v>2637</v>
      </c>
      <c r="C2235" t="s">
        <v>2637</v>
      </c>
      <c r="E2235" t="s">
        <v>2065</v>
      </c>
      <c r="F2235">
        <v>3003</v>
      </c>
      <c r="G2235" t="s">
        <v>474</v>
      </c>
      <c r="H2235">
        <v>4</v>
      </c>
      <c r="I2235">
        <v>307</v>
      </c>
      <c r="J2235" t="s">
        <v>2638</v>
      </c>
      <c r="K2235" t="s">
        <v>455</v>
      </c>
      <c r="L2235" s="103">
        <v>253910</v>
      </c>
      <c r="M2235">
        <v>0</v>
      </c>
      <c r="N2235" t="s">
        <v>2864</v>
      </c>
      <c r="O2235" t="s">
        <v>509</v>
      </c>
      <c r="P2235" t="s">
        <v>458</v>
      </c>
      <c r="R2235">
        <v>0</v>
      </c>
      <c r="S2235" t="s">
        <v>2068</v>
      </c>
      <c r="T2235" t="s">
        <v>458</v>
      </c>
      <c r="U2235" t="s">
        <v>460</v>
      </c>
      <c r="V2235" t="s">
        <v>458</v>
      </c>
    </row>
    <row r="2236" spans="1:22" x14ac:dyDescent="0.2">
      <c r="A2236" s="102">
        <v>43440</v>
      </c>
      <c r="B2236" t="s">
        <v>2637</v>
      </c>
      <c r="C2236" t="s">
        <v>2637</v>
      </c>
      <c r="E2236" t="s">
        <v>2065</v>
      </c>
      <c r="F2236">
        <v>3007</v>
      </c>
      <c r="G2236" t="s">
        <v>605</v>
      </c>
      <c r="H2236">
        <v>4</v>
      </c>
      <c r="I2236">
        <v>307</v>
      </c>
      <c r="J2236" t="s">
        <v>2638</v>
      </c>
      <c r="K2236" t="s">
        <v>455</v>
      </c>
      <c r="L2236" s="103">
        <v>215124</v>
      </c>
      <c r="M2236">
        <v>0</v>
      </c>
      <c r="N2236" t="s">
        <v>2865</v>
      </c>
      <c r="O2236" t="s">
        <v>1731</v>
      </c>
      <c r="P2236" t="s">
        <v>458</v>
      </c>
      <c r="R2236">
        <v>0</v>
      </c>
      <c r="S2236" t="s">
        <v>2068</v>
      </c>
      <c r="T2236" t="s">
        <v>458</v>
      </c>
      <c r="U2236" t="s">
        <v>460</v>
      </c>
      <c r="V2236" t="s">
        <v>458</v>
      </c>
    </row>
    <row r="2237" spans="1:22" x14ac:dyDescent="0.2">
      <c r="A2237" s="102">
        <v>43440</v>
      </c>
      <c r="B2237" t="s">
        <v>2637</v>
      </c>
      <c r="C2237" t="s">
        <v>2637</v>
      </c>
      <c r="E2237" t="s">
        <v>2065</v>
      </c>
      <c r="F2237">
        <v>3006</v>
      </c>
      <c r="G2237" t="s">
        <v>736</v>
      </c>
      <c r="H2237">
        <v>1</v>
      </c>
      <c r="I2237">
        <v>307</v>
      </c>
      <c r="J2237" t="s">
        <v>2638</v>
      </c>
      <c r="K2237" t="s">
        <v>455</v>
      </c>
      <c r="L2237" s="103">
        <v>219968</v>
      </c>
      <c r="M2237">
        <v>0</v>
      </c>
      <c r="N2237" t="s">
        <v>2866</v>
      </c>
      <c r="O2237" t="s">
        <v>1134</v>
      </c>
      <c r="P2237" t="s">
        <v>458</v>
      </c>
      <c r="R2237">
        <v>0</v>
      </c>
      <c r="S2237" t="s">
        <v>2068</v>
      </c>
      <c r="T2237" t="s">
        <v>458</v>
      </c>
      <c r="U2237" t="s">
        <v>460</v>
      </c>
      <c r="V2237" t="s">
        <v>458</v>
      </c>
    </row>
    <row r="2238" spans="1:22" x14ac:dyDescent="0.2">
      <c r="A2238" s="102">
        <v>43440</v>
      </c>
      <c r="B2238" t="s">
        <v>2637</v>
      </c>
      <c r="C2238" t="s">
        <v>2637</v>
      </c>
      <c r="E2238" t="s">
        <v>2065</v>
      </c>
      <c r="F2238">
        <v>3008</v>
      </c>
      <c r="G2238" t="s">
        <v>550</v>
      </c>
      <c r="H2238">
        <v>1</v>
      </c>
      <c r="I2238">
        <v>307</v>
      </c>
      <c r="J2238" t="s">
        <v>2638</v>
      </c>
      <c r="K2238" t="s">
        <v>455</v>
      </c>
      <c r="L2238" s="103">
        <v>226198</v>
      </c>
      <c r="M2238">
        <v>0</v>
      </c>
      <c r="N2238" t="s">
        <v>2867</v>
      </c>
      <c r="O2238" t="s">
        <v>985</v>
      </c>
      <c r="P2238" t="s">
        <v>458</v>
      </c>
      <c r="R2238">
        <v>0</v>
      </c>
      <c r="S2238" t="s">
        <v>2068</v>
      </c>
      <c r="T2238" t="s">
        <v>458</v>
      </c>
      <c r="U2238" t="s">
        <v>460</v>
      </c>
      <c r="V2238" t="s">
        <v>458</v>
      </c>
    </row>
    <row r="2239" spans="1:22" x14ac:dyDescent="0.2">
      <c r="A2239" s="102">
        <v>43441</v>
      </c>
      <c r="B2239" t="s">
        <v>2637</v>
      </c>
      <c r="C2239" t="s">
        <v>2637</v>
      </c>
      <c r="E2239" t="s">
        <v>2065</v>
      </c>
      <c r="F2239">
        <v>3009</v>
      </c>
      <c r="G2239" t="s">
        <v>481</v>
      </c>
      <c r="H2239">
        <v>1</v>
      </c>
      <c r="I2239">
        <v>307</v>
      </c>
      <c r="J2239" t="s">
        <v>2638</v>
      </c>
      <c r="K2239" t="s">
        <v>455</v>
      </c>
      <c r="L2239" s="103">
        <v>197081</v>
      </c>
      <c r="M2239">
        <v>0</v>
      </c>
      <c r="N2239" t="s">
        <v>2868</v>
      </c>
      <c r="O2239" t="s">
        <v>505</v>
      </c>
      <c r="P2239" t="s">
        <v>458</v>
      </c>
      <c r="R2239">
        <v>0</v>
      </c>
      <c r="S2239" t="s">
        <v>2068</v>
      </c>
      <c r="T2239" t="s">
        <v>458</v>
      </c>
      <c r="U2239" t="s">
        <v>460</v>
      </c>
      <c r="V2239" t="s">
        <v>458</v>
      </c>
    </row>
    <row r="2240" spans="1:22" x14ac:dyDescent="0.2">
      <c r="A2240" s="102">
        <v>43441</v>
      </c>
      <c r="B2240" t="s">
        <v>2637</v>
      </c>
      <c r="C2240" t="s">
        <v>2637</v>
      </c>
      <c r="E2240" t="s">
        <v>2065</v>
      </c>
      <c r="F2240">
        <v>3002</v>
      </c>
      <c r="G2240" t="s">
        <v>731</v>
      </c>
      <c r="H2240">
        <v>2</v>
      </c>
      <c r="I2240">
        <v>307</v>
      </c>
      <c r="J2240" t="s">
        <v>2638</v>
      </c>
      <c r="K2240" t="s">
        <v>455</v>
      </c>
      <c r="L2240" s="103">
        <v>245363</v>
      </c>
      <c r="M2240">
        <v>0</v>
      </c>
      <c r="N2240" t="s">
        <v>2869</v>
      </c>
      <c r="O2240" t="s">
        <v>1139</v>
      </c>
      <c r="P2240" t="s">
        <v>458</v>
      </c>
      <c r="R2240">
        <v>0</v>
      </c>
      <c r="S2240" t="s">
        <v>2068</v>
      </c>
      <c r="T2240" t="s">
        <v>458</v>
      </c>
      <c r="U2240" t="s">
        <v>460</v>
      </c>
      <c r="V2240" t="s">
        <v>458</v>
      </c>
    </row>
    <row r="2241" spans="1:22" x14ac:dyDescent="0.2">
      <c r="A2241" s="102">
        <v>43441</v>
      </c>
      <c r="B2241" t="s">
        <v>2637</v>
      </c>
      <c r="C2241" t="s">
        <v>2637</v>
      </c>
      <c r="E2241" t="s">
        <v>2065</v>
      </c>
      <c r="F2241">
        <v>3008</v>
      </c>
      <c r="G2241" t="s">
        <v>550</v>
      </c>
      <c r="H2241">
        <v>2</v>
      </c>
      <c r="I2241">
        <v>307</v>
      </c>
      <c r="J2241" t="s">
        <v>2638</v>
      </c>
      <c r="K2241" t="s">
        <v>455</v>
      </c>
      <c r="L2241" s="103">
        <v>226198</v>
      </c>
      <c r="M2241">
        <v>0</v>
      </c>
      <c r="N2241" t="s">
        <v>2870</v>
      </c>
      <c r="O2241" t="s">
        <v>985</v>
      </c>
      <c r="P2241" t="s">
        <v>458</v>
      </c>
      <c r="R2241">
        <v>0</v>
      </c>
      <c r="S2241" t="s">
        <v>2068</v>
      </c>
      <c r="T2241" t="s">
        <v>458</v>
      </c>
      <c r="U2241" t="s">
        <v>460</v>
      </c>
      <c r="V2241" t="s">
        <v>458</v>
      </c>
    </row>
    <row r="2242" spans="1:22" x14ac:dyDescent="0.2">
      <c r="A2242" s="102">
        <v>43444</v>
      </c>
      <c r="B2242" t="s">
        <v>2637</v>
      </c>
      <c r="C2242" t="s">
        <v>2637</v>
      </c>
      <c r="E2242" t="s">
        <v>2065</v>
      </c>
      <c r="F2242">
        <v>3008</v>
      </c>
      <c r="G2242" t="s">
        <v>550</v>
      </c>
      <c r="H2242">
        <v>1</v>
      </c>
      <c r="I2242">
        <v>307</v>
      </c>
      <c r="J2242" t="s">
        <v>2638</v>
      </c>
      <c r="K2242" t="s">
        <v>455</v>
      </c>
      <c r="L2242" s="103">
        <v>226198</v>
      </c>
      <c r="M2242">
        <v>0</v>
      </c>
      <c r="N2242" t="s">
        <v>2871</v>
      </c>
      <c r="O2242" t="s">
        <v>985</v>
      </c>
      <c r="P2242" t="s">
        <v>458</v>
      </c>
      <c r="R2242">
        <v>0</v>
      </c>
      <c r="S2242" t="s">
        <v>2068</v>
      </c>
      <c r="T2242" t="s">
        <v>458</v>
      </c>
      <c r="U2242" t="s">
        <v>460</v>
      </c>
      <c r="V2242" t="s">
        <v>458</v>
      </c>
    </row>
    <row r="2243" spans="1:22" x14ac:dyDescent="0.2">
      <c r="A2243" s="102">
        <v>43444</v>
      </c>
      <c r="B2243" t="s">
        <v>2637</v>
      </c>
      <c r="C2243" t="s">
        <v>2637</v>
      </c>
      <c r="E2243" t="s">
        <v>2065</v>
      </c>
      <c r="F2243">
        <v>3011</v>
      </c>
      <c r="G2243" t="s">
        <v>487</v>
      </c>
      <c r="H2243">
        <v>1</v>
      </c>
      <c r="I2243">
        <v>307</v>
      </c>
      <c r="J2243" t="s">
        <v>2638</v>
      </c>
      <c r="K2243" t="s">
        <v>455</v>
      </c>
      <c r="L2243" s="103">
        <v>191215</v>
      </c>
      <c r="M2243">
        <v>0</v>
      </c>
      <c r="N2243" t="s">
        <v>2872</v>
      </c>
      <c r="O2243" t="s">
        <v>1136</v>
      </c>
      <c r="P2243" t="s">
        <v>458</v>
      </c>
      <c r="R2243">
        <v>0</v>
      </c>
      <c r="S2243" t="s">
        <v>2068</v>
      </c>
      <c r="T2243" t="s">
        <v>458</v>
      </c>
      <c r="U2243" t="s">
        <v>460</v>
      </c>
      <c r="V2243" t="s">
        <v>458</v>
      </c>
    </row>
    <row r="2244" spans="1:22" x14ac:dyDescent="0.2">
      <c r="A2244" s="102">
        <v>43446</v>
      </c>
      <c r="B2244" t="s">
        <v>2637</v>
      </c>
      <c r="C2244" t="s">
        <v>2637</v>
      </c>
      <c r="E2244" t="s">
        <v>2065</v>
      </c>
      <c r="F2244">
        <v>3003</v>
      </c>
      <c r="G2244" t="s">
        <v>474</v>
      </c>
      <c r="H2244">
        <v>8</v>
      </c>
      <c r="I2244">
        <v>307</v>
      </c>
      <c r="J2244" t="s">
        <v>2638</v>
      </c>
      <c r="K2244" t="s">
        <v>455</v>
      </c>
      <c r="L2244" s="103">
        <v>253910</v>
      </c>
      <c r="M2244">
        <v>0</v>
      </c>
      <c r="N2244" t="s">
        <v>2873</v>
      </c>
      <c r="O2244" t="s">
        <v>509</v>
      </c>
      <c r="P2244" t="s">
        <v>458</v>
      </c>
      <c r="R2244">
        <v>0</v>
      </c>
      <c r="S2244" t="s">
        <v>2068</v>
      </c>
      <c r="T2244" t="s">
        <v>458</v>
      </c>
      <c r="U2244" t="s">
        <v>460</v>
      </c>
      <c r="V2244" t="s">
        <v>458</v>
      </c>
    </row>
    <row r="2245" spans="1:22" x14ac:dyDescent="0.2">
      <c r="A2245" s="102">
        <v>43446</v>
      </c>
      <c r="B2245" t="s">
        <v>2637</v>
      </c>
      <c r="C2245" t="s">
        <v>2637</v>
      </c>
      <c r="E2245" t="s">
        <v>2065</v>
      </c>
      <c r="F2245">
        <v>3006</v>
      </c>
      <c r="G2245" t="s">
        <v>736</v>
      </c>
      <c r="H2245">
        <v>2</v>
      </c>
      <c r="I2245">
        <v>307</v>
      </c>
      <c r="J2245" t="s">
        <v>2638</v>
      </c>
      <c r="K2245" t="s">
        <v>455</v>
      </c>
      <c r="L2245" s="103">
        <v>219968</v>
      </c>
      <c r="M2245">
        <v>0</v>
      </c>
      <c r="N2245" t="s">
        <v>2874</v>
      </c>
      <c r="O2245" t="s">
        <v>1134</v>
      </c>
      <c r="P2245" t="s">
        <v>458</v>
      </c>
      <c r="R2245">
        <v>0</v>
      </c>
      <c r="S2245" t="s">
        <v>2068</v>
      </c>
      <c r="T2245" t="s">
        <v>458</v>
      </c>
      <c r="U2245" t="s">
        <v>460</v>
      </c>
      <c r="V2245" t="s">
        <v>458</v>
      </c>
    </row>
    <row r="2246" spans="1:22" x14ac:dyDescent="0.2">
      <c r="A2246" s="102">
        <v>43446</v>
      </c>
      <c r="B2246" t="s">
        <v>2637</v>
      </c>
      <c r="C2246" t="s">
        <v>2637</v>
      </c>
      <c r="E2246" t="s">
        <v>2065</v>
      </c>
      <c r="F2246">
        <v>3008</v>
      </c>
      <c r="G2246" t="s">
        <v>550</v>
      </c>
      <c r="H2246">
        <v>2</v>
      </c>
      <c r="I2246">
        <v>307</v>
      </c>
      <c r="J2246" t="s">
        <v>2638</v>
      </c>
      <c r="K2246" t="s">
        <v>455</v>
      </c>
      <c r="L2246" s="103">
        <v>226198</v>
      </c>
      <c r="M2246">
        <v>0</v>
      </c>
      <c r="N2246" t="s">
        <v>2875</v>
      </c>
      <c r="O2246" t="s">
        <v>985</v>
      </c>
      <c r="P2246" t="s">
        <v>458</v>
      </c>
      <c r="R2246">
        <v>0</v>
      </c>
      <c r="S2246" t="s">
        <v>2068</v>
      </c>
      <c r="T2246" t="s">
        <v>458</v>
      </c>
      <c r="U2246" t="s">
        <v>460</v>
      </c>
      <c r="V2246" t="s">
        <v>458</v>
      </c>
    </row>
    <row r="2247" spans="1:22" x14ac:dyDescent="0.2">
      <c r="A2247" s="102">
        <v>43447</v>
      </c>
      <c r="B2247" t="s">
        <v>2637</v>
      </c>
      <c r="C2247" t="s">
        <v>2637</v>
      </c>
      <c r="E2247" t="s">
        <v>2065</v>
      </c>
      <c r="F2247">
        <v>3009</v>
      </c>
      <c r="G2247" t="s">
        <v>481</v>
      </c>
      <c r="H2247">
        <v>8</v>
      </c>
      <c r="I2247">
        <v>307</v>
      </c>
      <c r="J2247" t="s">
        <v>2638</v>
      </c>
      <c r="K2247" t="s">
        <v>455</v>
      </c>
      <c r="L2247" s="103">
        <v>197081</v>
      </c>
      <c r="M2247">
        <v>0</v>
      </c>
      <c r="N2247" t="s">
        <v>2876</v>
      </c>
      <c r="O2247" t="s">
        <v>505</v>
      </c>
      <c r="P2247" t="s">
        <v>458</v>
      </c>
      <c r="R2247">
        <v>0</v>
      </c>
      <c r="S2247" t="s">
        <v>2068</v>
      </c>
      <c r="T2247" t="s">
        <v>458</v>
      </c>
      <c r="U2247" t="s">
        <v>460</v>
      </c>
      <c r="V2247" t="s">
        <v>458</v>
      </c>
    </row>
    <row r="2248" spans="1:22" x14ac:dyDescent="0.2">
      <c r="A2248" s="102">
        <v>43447</v>
      </c>
      <c r="B2248" t="s">
        <v>2637</v>
      </c>
      <c r="C2248" t="s">
        <v>2637</v>
      </c>
      <c r="E2248" t="s">
        <v>2065</v>
      </c>
      <c r="F2248">
        <v>3003</v>
      </c>
      <c r="G2248" t="s">
        <v>474</v>
      </c>
      <c r="H2248">
        <v>8</v>
      </c>
      <c r="I2248">
        <v>307</v>
      </c>
      <c r="J2248" t="s">
        <v>2638</v>
      </c>
      <c r="K2248" t="s">
        <v>455</v>
      </c>
      <c r="L2248" s="103">
        <v>253910</v>
      </c>
      <c r="M2248">
        <v>0</v>
      </c>
      <c r="N2248" t="s">
        <v>2877</v>
      </c>
      <c r="O2248" t="s">
        <v>509</v>
      </c>
      <c r="P2248" t="s">
        <v>458</v>
      </c>
      <c r="R2248">
        <v>0</v>
      </c>
      <c r="S2248" t="s">
        <v>2068</v>
      </c>
      <c r="T2248" t="s">
        <v>458</v>
      </c>
      <c r="U2248" t="s">
        <v>460</v>
      </c>
      <c r="V2248" t="s">
        <v>458</v>
      </c>
    </row>
    <row r="2249" spans="1:22" x14ac:dyDescent="0.2">
      <c r="A2249" s="102">
        <v>43452</v>
      </c>
      <c r="B2249" t="s">
        <v>2637</v>
      </c>
      <c r="C2249" t="s">
        <v>2637</v>
      </c>
      <c r="E2249" t="s">
        <v>2065</v>
      </c>
      <c r="F2249">
        <v>3010</v>
      </c>
      <c r="G2249" t="s">
        <v>453</v>
      </c>
      <c r="H2249">
        <v>2</v>
      </c>
      <c r="I2249">
        <v>307</v>
      </c>
      <c r="J2249" t="s">
        <v>2638</v>
      </c>
      <c r="K2249" t="s">
        <v>455</v>
      </c>
      <c r="L2249" s="103">
        <v>197559</v>
      </c>
      <c r="M2249">
        <v>0</v>
      </c>
      <c r="N2249" t="s">
        <v>2878</v>
      </c>
      <c r="O2249" t="s">
        <v>1873</v>
      </c>
      <c r="P2249" t="s">
        <v>458</v>
      </c>
      <c r="R2249">
        <v>0</v>
      </c>
      <c r="S2249" t="s">
        <v>2068</v>
      </c>
      <c r="T2249" t="s">
        <v>458</v>
      </c>
      <c r="U2249" t="s">
        <v>460</v>
      </c>
      <c r="V2249" t="s">
        <v>458</v>
      </c>
    </row>
    <row r="2250" spans="1:22" x14ac:dyDescent="0.2">
      <c r="A2250" s="102">
        <v>43454</v>
      </c>
      <c r="B2250" t="s">
        <v>2637</v>
      </c>
      <c r="C2250" t="s">
        <v>2637</v>
      </c>
      <c r="E2250" t="s">
        <v>2065</v>
      </c>
      <c r="F2250">
        <v>3007</v>
      </c>
      <c r="G2250" t="s">
        <v>605</v>
      </c>
      <c r="H2250">
        <v>4</v>
      </c>
      <c r="I2250">
        <v>307</v>
      </c>
      <c r="J2250" t="s">
        <v>2638</v>
      </c>
      <c r="K2250" t="s">
        <v>455</v>
      </c>
      <c r="L2250" s="103">
        <v>215124</v>
      </c>
      <c r="M2250">
        <v>0</v>
      </c>
      <c r="N2250" t="s">
        <v>2879</v>
      </c>
      <c r="O2250" t="s">
        <v>1357</v>
      </c>
      <c r="P2250" t="s">
        <v>458</v>
      </c>
      <c r="R2250">
        <v>0</v>
      </c>
      <c r="S2250" t="s">
        <v>2068</v>
      </c>
      <c r="T2250" t="s">
        <v>458</v>
      </c>
      <c r="U2250" t="s">
        <v>460</v>
      </c>
      <c r="V2250" t="s">
        <v>458</v>
      </c>
    </row>
    <row r="2251" spans="1:22" x14ac:dyDescent="0.2">
      <c r="A2251" s="102">
        <v>43454</v>
      </c>
      <c r="B2251" t="s">
        <v>2637</v>
      </c>
      <c r="C2251" t="s">
        <v>2637</v>
      </c>
      <c r="E2251" t="s">
        <v>2065</v>
      </c>
      <c r="F2251">
        <v>3010</v>
      </c>
      <c r="G2251" t="s">
        <v>453</v>
      </c>
      <c r="H2251">
        <v>8</v>
      </c>
      <c r="I2251">
        <v>307</v>
      </c>
      <c r="J2251" t="s">
        <v>2638</v>
      </c>
      <c r="K2251" t="s">
        <v>455</v>
      </c>
      <c r="L2251" s="103">
        <v>197559</v>
      </c>
      <c r="M2251">
        <v>0</v>
      </c>
      <c r="N2251" t="s">
        <v>2880</v>
      </c>
      <c r="O2251" t="s">
        <v>1873</v>
      </c>
      <c r="P2251" t="s">
        <v>458</v>
      </c>
      <c r="R2251">
        <v>0</v>
      </c>
      <c r="S2251" t="s">
        <v>2068</v>
      </c>
      <c r="T2251" t="s">
        <v>458</v>
      </c>
      <c r="U2251" t="s">
        <v>460</v>
      </c>
      <c r="V2251" t="s">
        <v>458</v>
      </c>
    </row>
    <row r="2252" spans="1:22" x14ac:dyDescent="0.2">
      <c r="A2252" s="102">
        <v>43454</v>
      </c>
      <c r="B2252" t="s">
        <v>2637</v>
      </c>
      <c r="C2252" t="s">
        <v>2637</v>
      </c>
      <c r="E2252" t="s">
        <v>2065</v>
      </c>
      <c r="F2252">
        <v>3009</v>
      </c>
      <c r="G2252" t="s">
        <v>481</v>
      </c>
      <c r="H2252">
        <v>8</v>
      </c>
      <c r="I2252">
        <v>307</v>
      </c>
      <c r="J2252" t="s">
        <v>2638</v>
      </c>
      <c r="K2252" t="s">
        <v>455</v>
      </c>
      <c r="L2252" s="103">
        <v>197081</v>
      </c>
      <c r="M2252">
        <v>0</v>
      </c>
      <c r="N2252" t="s">
        <v>2881</v>
      </c>
      <c r="O2252" t="s">
        <v>1877</v>
      </c>
      <c r="P2252" t="s">
        <v>458</v>
      </c>
      <c r="R2252">
        <v>0</v>
      </c>
      <c r="S2252" t="s">
        <v>2068</v>
      </c>
      <c r="T2252" t="s">
        <v>458</v>
      </c>
      <c r="U2252" t="s">
        <v>460</v>
      </c>
      <c r="V2252" t="s">
        <v>458</v>
      </c>
    </row>
    <row r="2253" spans="1:22" x14ac:dyDescent="0.2">
      <c r="A2253" s="102">
        <v>43455</v>
      </c>
      <c r="B2253" t="s">
        <v>2637</v>
      </c>
      <c r="C2253" t="s">
        <v>2637</v>
      </c>
      <c r="E2253" t="s">
        <v>2065</v>
      </c>
      <c r="F2253">
        <v>3010</v>
      </c>
      <c r="G2253" t="s">
        <v>453</v>
      </c>
      <c r="H2253">
        <v>8</v>
      </c>
      <c r="I2253">
        <v>307</v>
      </c>
      <c r="J2253" t="s">
        <v>2638</v>
      </c>
      <c r="K2253" t="s">
        <v>455</v>
      </c>
      <c r="L2253" s="103">
        <v>197559</v>
      </c>
      <c r="M2253">
        <v>0</v>
      </c>
      <c r="N2253" t="s">
        <v>2882</v>
      </c>
      <c r="O2253" t="s">
        <v>1873</v>
      </c>
      <c r="P2253" t="s">
        <v>458</v>
      </c>
      <c r="R2253">
        <v>0</v>
      </c>
      <c r="S2253" t="s">
        <v>2068</v>
      </c>
      <c r="T2253" t="s">
        <v>458</v>
      </c>
      <c r="U2253" t="s">
        <v>460</v>
      </c>
      <c r="V2253" t="s">
        <v>458</v>
      </c>
    </row>
    <row r="2254" spans="1:22" x14ac:dyDescent="0.2">
      <c r="A2254" s="102">
        <v>43455</v>
      </c>
      <c r="B2254" t="s">
        <v>2637</v>
      </c>
      <c r="C2254" t="s">
        <v>2637</v>
      </c>
      <c r="E2254" t="s">
        <v>2065</v>
      </c>
      <c r="F2254">
        <v>3009</v>
      </c>
      <c r="G2254" t="s">
        <v>481</v>
      </c>
      <c r="H2254">
        <v>1</v>
      </c>
      <c r="I2254">
        <v>307</v>
      </c>
      <c r="J2254" t="s">
        <v>2638</v>
      </c>
      <c r="K2254" t="s">
        <v>455</v>
      </c>
      <c r="L2254" s="103">
        <v>197081</v>
      </c>
      <c r="M2254">
        <v>0</v>
      </c>
      <c r="N2254" t="s">
        <v>2883</v>
      </c>
      <c r="O2254" t="s">
        <v>1877</v>
      </c>
      <c r="P2254" t="s">
        <v>458</v>
      </c>
      <c r="R2254">
        <v>0</v>
      </c>
      <c r="S2254" t="s">
        <v>2068</v>
      </c>
      <c r="T2254" t="s">
        <v>458</v>
      </c>
      <c r="U2254" t="s">
        <v>460</v>
      </c>
      <c r="V2254" t="s">
        <v>458</v>
      </c>
    </row>
    <row r="2255" spans="1:22" x14ac:dyDescent="0.2">
      <c r="A2255" s="102">
        <v>43458</v>
      </c>
      <c r="B2255" t="s">
        <v>2637</v>
      </c>
      <c r="C2255" t="s">
        <v>2637</v>
      </c>
      <c r="E2255" t="s">
        <v>2065</v>
      </c>
      <c r="F2255">
        <v>1005</v>
      </c>
      <c r="G2255" t="s">
        <v>542</v>
      </c>
      <c r="H2255">
        <v>8</v>
      </c>
      <c r="I2255">
        <v>307</v>
      </c>
      <c r="J2255" t="s">
        <v>2638</v>
      </c>
      <c r="K2255" t="s">
        <v>455</v>
      </c>
      <c r="L2255" s="103">
        <v>398373</v>
      </c>
      <c r="M2255">
        <v>0</v>
      </c>
      <c r="N2255" t="s">
        <v>2884</v>
      </c>
      <c r="O2255" t="s">
        <v>766</v>
      </c>
      <c r="P2255" t="s">
        <v>458</v>
      </c>
      <c r="R2255">
        <v>0</v>
      </c>
      <c r="S2255" t="s">
        <v>2068</v>
      </c>
      <c r="T2255" t="s">
        <v>458</v>
      </c>
      <c r="U2255" t="s">
        <v>460</v>
      </c>
      <c r="V2255" t="s">
        <v>458</v>
      </c>
    </row>
    <row r="2256" spans="1:22" x14ac:dyDescent="0.2">
      <c r="A2256" s="102">
        <v>43458</v>
      </c>
      <c r="B2256" t="s">
        <v>2637</v>
      </c>
      <c r="C2256" t="s">
        <v>2637</v>
      </c>
      <c r="E2256" t="s">
        <v>2065</v>
      </c>
      <c r="F2256">
        <v>3010</v>
      </c>
      <c r="G2256" t="s">
        <v>453</v>
      </c>
      <c r="H2256">
        <v>8</v>
      </c>
      <c r="I2256">
        <v>307</v>
      </c>
      <c r="J2256" t="s">
        <v>2638</v>
      </c>
      <c r="K2256" t="s">
        <v>455</v>
      </c>
      <c r="L2256" s="103">
        <v>197559</v>
      </c>
      <c r="M2256">
        <v>0</v>
      </c>
      <c r="N2256" t="s">
        <v>2885</v>
      </c>
      <c r="O2256" t="s">
        <v>1873</v>
      </c>
      <c r="P2256" t="s">
        <v>458</v>
      </c>
      <c r="R2256">
        <v>0</v>
      </c>
      <c r="S2256" t="s">
        <v>2068</v>
      </c>
      <c r="T2256" t="s">
        <v>458</v>
      </c>
      <c r="U2256" t="s">
        <v>460</v>
      </c>
      <c r="V2256" t="s">
        <v>458</v>
      </c>
    </row>
    <row r="2257" spans="1:22" x14ac:dyDescent="0.2">
      <c r="A2257" s="102">
        <v>43458</v>
      </c>
      <c r="B2257" t="s">
        <v>2637</v>
      </c>
      <c r="C2257" t="s">
        <v>2637</v>
      </c>
      <c r="E2257" t="s">
        <v>2065</v>
      </c>
      <c r="F2257">
        <v>3012</v>
      </c>
      <c r="G2257" t="s">
        <v>603</v>
      </c>
      <c r="H2257">
        <v>8</v>
      </c>
      <c r="I2257">
        <v>307</v>
      </c>
      <c r="J2257" t="s">
        <v>2638</v>
      </c>
      <c r="K2257" t="s">
        <v>455</v>
      </c>
      <c r="L2257" s="103">
        <v>186051</v>
      </c>
      <c r="M2257">
        <v>0</v>
      </c>
      <c r="N2257" t="s">
        <v>2886</v>
      </c>
      <c r="O2257" t="s">
        <v>1460</v>
      </c>
      <c r="P2257" t="s">
        <v>458</v>
      </c>
      <c r="R2257">
        <v>0</v>
      </c>
      <c r="S2257" t="s">
        <v>2068</v>
      </c>
      <c r="T2257" t="s">
        <v>458</v>
      </c>
      <c r="U2257" t="s">
        <v>460</v>
      </c>
      <c r="V2257" t="s">
        <v>458</v>
      </c>
    </row>
    <row r="2258" spans="1:22" x14ac:dyDescent="0.2">
      <c r="A2258" s="102">
        <v>43461</v>
      </c>
      <c r="B2258" t="s">
        <v>2637</v>
      </c>
      <c r="C2258" t="s">
        <v>2637</v>
      </c>
      <c r="E2258" t="s">
        <v>2065</v>
      </c>
      <c r="F2258">
        <v>1005</v>
      </c>
      <c r="G2258" t="s">
        <v>542</v>
      </c>
      <c r="H2258">
        <v>8</v>
      </c>
      <c r="I2258">
        <v>307</v>
      </c>
      <c r="J2258" t="s">
        <v>2638</v>
      </c>
      <c r="K2258" t="s">
        <v>455</v>
      </c>
      <c r="L2258" s="103">
        <v>398373</v>
      </c>
      <c r="M2258">
        <v>0</v>
      </c>
      <c r="N2258" t="s">
        <v>2887</v>
      </c>
      <c r="O2258" t="s">
        <v>766</v>
      </c>
      <c r="P2258" t="s">
        <v>458</v>
      </c>
      <c r="R2258">
        <v>0</v>
      </c>
      <c r="S2258" t="s">
        <v>2068</v>
      </c>
      <c r="T2258" t="s">
        <v>458</v>
      </c>
      <c r="U2258" t="s">
        <v>460</v>
      </c>
      <c r="V2258" t="s">
        <v>458</v>
      </c>
    </row>
    <row r="2259" spans="1:22" x14ac:dyDescent="0.2">
      <c r="A2259" s="102">
        <v>43461</v>
      </c>
      <c r="B2259" t="s">
        <v>2637</v>
      </c>
      <c r="C2259" t="s">
        <v>2637</v>
      </c>
      <c r="E2259" t="s">
        <v>2065</v>
      </c>
      <c r="F2259">
        <v>3007</v>
      </c>
      <c r="G2259" t="s">
        <v>605</v>
      </c>
      <c r="H2259">
        <v>8</v>
      </c>
      <c r="I2259">
        <v>307</v>
      </c>
      <c r="J2259" t="s">
        <v>2638</v>
      </c>
      <c r="K2259" t="s">
        <v>455</v>
      </c>
      <c r="L2259" s="103">
        <v>215124</v>
      </c>
      <c r="M2259">
        <v>0</v>
      </c>
      <c r="N2259" t="s">
        <v>2888</v>
      </c>
      <c r="O2259" t="s">
        <v>1357</v>
      </c>
      <c r="P2259" t="s">
        <v>458</v>
      </c>
      <c r="R2259">
        <v>0</v>
      </c>
      <c r="S2259" t="s">
        <v>2068</v>
      </c>
      <c r="T2259" t="s">
        <v>458</v>
      </c>
      <c r="U2259" t="s">
        <v>460</v>
      </c>
      <c r="V2259" t="s">
        <v>458</v>
      </c>
    </row>
    <row r="2260" spans="1:22" x14ac:dyDescent="0.2">
      <c r="A2260" s="102">
        <v>43461</v>
      </c>
      <c r="B2260" t="s">
        <v>2637</v>
      </c>
      <c r="C2260" t="s">
        <v>2637</v>
      </c>
      <c r="E2260" t="s">
        <v>2065</v>
      </c>
      <c r="F2260">
        <v>3010</v>
      </c>
      <c r="G2260" t="s">
        <v>453</v>
      </c>
      <c r="H2260">
        <v>8</v>
      </c>
      <c r="I2260">
        <v>307</v>
      </c>
      <c r="J2260" t="s">
        <v>2638</v>
      </c>
      <c r="K2260" t="s">
        <v>455</v>
      </c>
      <c r="L2260" s="103">
        <v>197559</v>
      </c>
      <c r="M2260">
        <v>0</v>
      </c>
      <c r="N2260" t="s">
        <v>2889</v>
      </c>
      <c r="O2260" t="s">
        <v>1873</v>
      </c>
      <c r="P2260" t="s">
        <v>458</v>
      </c>
      <c r="R2260">
        <v>0</v>
      </c>
      <c r="S2260" t="s">
        <v>2068</v>
      </c>
      <c r="T2260" t="s">
        <v>458</v>
      </c>
      <c r="U2260" t="s">
        <v>460</v>
      </c>
      <c r="V2260" t="s">
        <v>458</v>
      </c>
    </row>
    <row r="2261" spans="1:22" x14ac:dyDescent="0.2">
      <c r="A2261" s="102">
        <v>43461</v>
      </c>
      <c r="B2261" t="s">
        <v>2637</v>
      </c>
      <c r="C2261" t="s">
        <v>2637</v>
      </c>
      <c r="E2261" t="s">
        <v>2065</v>
      </c>
      <c r="F2261">
        <v>3001</v>
      </c>
      <c r="G2261" t="s">
        <v>462</v>
      </c>
      <c r="H2261">
        <v>8</v>
      </c>
      <c r="I2261">
        <v>307</v>
      </c>
      <c r="J2261" t="s">
        <v>2638</v>
      </c>
      <c r="K2261" t="s">
        <v>455</v>
      </c>
      <c r="L2261" s="103">
        <v>377842</v>
      </c>
      <c r="M2261">
        <v>0</v>
      </c>
      <c r="N2261" t="s">
        <v>2890</v>
      </c>
      <c r="O2261" t="s">
        <v>1875</v>
      </c>
      <c r="P2261" t="s">
        <v>458</v>
      </c>
      <c r="R2261">
        <v>0</v>
      </c>
      <c r="S2261" t="s">
        <v>2068</v>
      </c>
      <c r="T2261" t="s">
        <v>458</v>
      </c>
      <c r="U2261" t="s">
        <v>460</v>
      </c>
      <c r="V2261" t="s">
        <v>458</v>
      </c>
    </row>
    <row r="2262" spans="1:22" x14ac:dyDescent="0.2">
      <c r="A2262" s="102">
        <v>43461</v>
      </c>
      <c r="B2262" t="s">
        <v>2637</v>
      </c>
      <c r="C2262" t="s">
        <v>2637</v>
      </c>
      <c r="E2262" t="s">
        <v>2065</v>
      </c>
      <c r="F2262">
        <v>3009</v>
      </c>
      <c r="G2262" t="s">
        <v>481</v>
      </c>
      <c r="H2262">
        <v>8</v>
      </c>
      <c r="I2262">
        <v>307</v>
      </c>
      <c r="J2262" t="s">
        <v>2638</v>
      </c>
      <c r="K2262" t="s">
        <v>455</v>
      </c>
      <c r="L2262" s="103">
        <v>197081</v>
      </c>
      <c r="M2262">
        <v>0</v>
      </c>
      <c r="N2262" t="s">
        <v>2891</v>
      </c>
      <c r="O2262" t="s">
        <v>1877</v>
      </c>
      <c r="P2262" t="s">
        <v>458</v>
      </c>
      <c r="R2262">
        <v>0</v>
      </c>
      <c r="S2262" t="s">
        <v>2068</v>
      </c>
      <c r="T2262" t="s">
        <v>458</v>
      </c>
      <c r="U2262" t="s">
        <v>460</v>
      </c>
      <c r="V2262" t="s">
        <v>458</v>
      </c>
    </row>
    <row r="2263" spans="1:22" x14ac:dyDescent="0.2">
      <c r="A2263" s="102">
        <v>43461</v>
      </c>
      <c r="B2263" t="s">
        <v>2637</v>
      </c>
      <c r="C2263" t="s">
        <v>2637</v>
      </c>
      <c r="E2263" t="s">
        <v>2065</v>
      </c>
      <c r="F2263">
        <v>3006</v>
      </c>
      <c r="G2263" t="s">
        <v>736</v>
      </c>
      <c r="H2263">
        <v>8</v>
      </c>
      <c r="I2263">
        <v>307</v>
      </c>
      <c r="J2263" t="s">
        <v>2638</v>
      </c>
      <c r="K2263" t="s">
        <v>455</v>
      </c>
      <c r="L2263" s="103">
        <v>219968</v>
      </c>
      <c r="M2263">
        <v>0</v>
      </c>
      <c r="N2263" t="s">
        <v>2892</v>
      </c>
      <c r="O2263" t="s">
        <v>1879</v>
      </c>
      <c r="P2263" t="s">
        <v>458</v>
      </c>
      <c r="R2263">
        <v>0</v>
      </c>
      <c r="S2263" t="s">
        <v>2068</v>
      </c>
      <c r="T2263" t="s">
        <v>458</v>
      </c>
      <c r="U2263" t="s">
        <v>460</v>
      </c>
      <c r="V2263" t="s">
        <v>458</v>
      </c>
    </row>
    <row r="2264" spans="1:22" x14ac:dyDescent="0.2">
      <c r="A2264" s="102">
        <v>43461</v>
      </c>
      <c r="B2264" t="s">
        <v>2637</v>
      </c>
      <c r="C2264" t="s">
        <v>2637</v>
      </c>
      <c r="E2264" t="s">
        <v>2065</v>
      </c>
      <c r="F2264">
        <v>3002</v>
      </c>
      <c r="G2264" t="s">
        <v>731</v>
      </c>
      <c r="H2264">
        <v>8</v>
      </c>
      <c r="I2264">
        <v>307</v>
      </c>
      <c r="J2264" t="s">
        <v>2638</v>
      </c>
      <c r="K2264" t="s">
        <v>455</v>
      </c>
      <c r="L2264" s="103">
        <v>245363</v>
      </c>
      <c r="M2264">
        <v>0</v>
      </c>
      <c r="N2264" t="s">
        <v>2893</v>
      </c>
      <c r="O2264" t="s">
        <v>1988</v>
      </c>
      <c r="P2264" t="s">
        <v>458</v>
      </c>
      <c r="R2264">
        <v>0</v>
      </c>
      <c r="S2264" t="s">
        <v>2068</v>
      </c>
      <c r="T2264" t="s">
        <v>458</v>
      </c>
      <c r="U2264" t="s">
        <v>460</v>
      </c>
      <c r="V2264" t="s">
        <v>458</v>
      </c>
    </row>
    <row r="2265" spans="1:22" x14ac:dyDescent="0.2">
      <c r="A2265" s="102">
        <v>43461</v>
      </c>
      <c r="B2265" t="s">
        <v>2637</v>
      </c>
      <c r="C2265" t="s">
        <v>2637</v>
      </c>
      <c r="E2265" t="s">
        <v>2065</v>
      </c>
      <c r="F2265">
        <v>3004</v>
      </c>
      <c r="G2265" t="s">
        <v>631</v>
      </c>
      <c r="H2265">
        <v>8</v>
      </c>
      <c r="I2265">
        <v>307</v>
      </c>
      <c r="J2265" t="s">
        <v>2638</v>
      </c>
      <c r="K2265" t="s">
        <v>455</v>
      </c>
      <c r="L2265" s="103">
        <v>226737</v>
      </c>
      <c r="M2265">
        <v>0</v>
      </c>
      <c r="N2265" t="s">
        <v>2894</v>
      </c>
      <c r="O2265" t="s">
        <v>695</v>
      </c>
      <c r="P2265" t="s">
        <v>458</v>
      </c>
      <c r="R2265">
        <v>0</v>
      </c>
      <c r="S2265" t="s">
        <v>2068</v>
      </c>
      <c r="T2265" t="s">
        <v>458</v>
      </c>
      <c r="U2265" t="s">
        <v>460</v>
      </c>
      <c r="V2265" t="s">
        <v>458</v>
      </c>
    </row>
    <row r="2266" spans="1:22" x14ac:dyDescent="0.2">
      <c r="A2266" s="102">
        <v>43461</v>
      </c>
      <c r="B2266" t="s">
        <v>2637</v>
      </c>
      <c r="C2266" t="s">
        <v>2637</v>
      </c>
      <c r="E2266" t="s">
        <v>2065</v>
      </c>
      <c r="F2266">
        <v>3013</v>
      </c>
      <c r="G2266" t="s">
        <v>676</v>
      </c>
      <c r="H2266">
        <v>8</v>
      </c>
      <c r="I2266">
        <v>307</v>
      </c>
      <c r="J2266" t="s">
        <v>2638</v>
      </c>
      <c r="K2266" t="s">
        <v>455</v>
      </c>
      <c r="L2266" s="103">
        <v>175616</v>
      </c>
      <c r="M2266">
        <v>0</v>
      </c>
      <c r="N2266" t="s">
        <v>2895</v>
      </c>
      <c r="O2266" t="s">
        <v>1469</v>
      </c>
      <c r="P2266" t="s">
        <v>458</v>
      </c>
      <c r="R2266">
        <v>0</v>
      </c>
      <c r="S2266" t="s">
        <v>2068</v>
      </c>
      <c r="T2266" t="s">
        <v>458</v>
      </c>
      <c r="U2266" t="s">
        <v>460</v>
      </c>
      <c r="V2266" t="s">
        <v>458</v>
      </c>
    </row>
    <row r="2267" spans="1:22" x14ac:dyDescent="0.2">
      <c r="A2267" s="102">
        <v>43461</v>
      </c>
      <c r="B2267" t="s">
        <v>2637</v>
      </c>
      <c r="C2267" t="s">
        <v>2637</v>
      </c>
      <c r="E2267" t="s">
        <v>2065</v>
      </c>
      <c r="F2267">
        <v>3011</v>
      </c>
      <c r="G2267" t="s">
        <v>487</v>
      </c>
      <c r="H2267">
        <v>8</v>
      </c>
      <c r="I2267">
        <v>307</v>
      </c>
      <c r="J2267" t="s">
        <v>2638</v>
      </c>
      <c r="K2267" t="s">
        <v>455</v>
      </c>
      <c r="L2267" s="103">
        <v>191215</v>
      </c>
      <c r="M2267">
        <v>0</v>
      </c>
      <c r="N2267" t="s">
        <v>2896</v>
      </c>
      <c r="O2267" t="s">
        <v>1882</v>
      </c>
      <c r="P2267" t="s">
        <v>458</v>
      </c>
      <c r="R2267">
        <v>0</v>
      </c>
      <c r="S2267" t="s">
        <v>2068</v>
      </c>
      <c r="T2267" t="s">
        <v>458</v>
      </c>
      <c r="U2267" t="s">
        <v>460</v>
      </c>
      <c r="V2267" t="s">
        <v>458</v>
      </c>
    </row>
    <row r="2268" spans="1:22" x14ac:dyDescent="0.2">
      <c r="A2268" s="102">
        <v>43461</v>
      </c>
      <c r="B2268" t="s">
        <v>2637</v>
      </c>
      <c r="C2268" t="s">
        <v>2637</v>
      </c>
      <c r="E2268" t="s">
        <v>2065</v>
      </c>
      <c r="F2268">
        <v>3003</v>
      </c>
      <c r="G2268" t="s">
        <v>474</v>
      </c>
      <c r="H2268">
        <v>8</v>
      </c>
      <c r="I2268">
        <v>307</v>
      </c>
      <c r="J2268" t="s">
        <v>2638</v>
      </c>
      <c r="K2268" t="s">
        <v>455</v>
      </c>
      <c r="L2268" s="103">
        <v>253910</v>
      </c>
      <c r="M2268">
        <v>0</v>
      </c>
      <c r="N2268" t="s">
        <v>2897</v>
      </c>
      <c r="O2268" t="s">
        <v>1991</v>
      </c>
      <c r="P2268" t="s">
        <v>458</v>
      </c>
      <c r="R2268">
        <v>0</v>
      </c>
      <c r="S2268" t="s">
        <v>2068</v>
      </c>
      <c r="T2268" t="s">
        <v>458</v>
      </c>
      <c r="U2268" t="s">
        <v>460</v>
      </c>
      <c r="V2268" t="s">
        <v>458</v>
      </c>
    </row>
    <row r="2269" spans="1:22" x14ac:dyDescent="0.2">
      <c r="A2269" s="102">
        <v>43461</v>
      </c>
      <c r="B2269" t="s">
        <v>2637</v>
      </c>
      <c r="C2269" t="s">
        <v>2637</v>
      </c>
      <c r="E2269" t="s">
        <v>2065</v>
      </c>
      <c r="F2269">
        <v>3012</v>
      </c>
      <c r="G2269" t="s">
        <v>603</v>
      </c>
      <c r="H2269">
        <v>8</v>
      </c>
      <c r="I2269">
        <v>307</v>
      </c>
      <c r="J2269" t="s">
        <v>2638</v>
      </c>
      <c r="K2269" t="s">
        <v>455</v>
      </c>
      <c r="L2269" s="103">
        <v>186051</v>
      </c>
      <c r="M2269">
        <v>0</v>
      </c>
      <c r="N2269" t="s">
        <v>2898</v>
      </c>
      <c r="O2269" t="s">
        <v>1460</v>
      </c>
      <c r="P2269" t="s">
        <v>458</v>
      </c>
      <c r="R2269">
        <v>0</v>
      </c>
      <c r="S2269" t="s">
        <v>2068</v>
      </c>
      <c r="T2269" t="s">
        <v>458</v>
      </c>
      <c r="U2269" t="s">
        <v>460</v>
      </c>
      <c r="V2269" t="s">
        <v>458</v>
      </c>
    </row>
    <row r="2270" spans="1:22" x14ac:dyDescent="0.2">
      <c r="A2270" s="102">
        <v>43462</v>
      </c>
      <c r="B2270" t="s">
        <v>2637</v>
      </c>
      <c r="C2270" t="s">
        <v>2637</v>
      </c>
      <c r="E2270" t="s">
        <v>2065</v>
      </c>
      <c r="F2270">
        <v>1005</v>
      </c>
      <c r="G2270" t="s">
        <v>542</v>
      </c>
      <c r="H2270">
        <v>8</v>
      </c>
      <c r="I2270">
        <v>307</v>
      </c>
      <c r="J2270" t="s">
        <v>2638</v>
      </c>
      <c r="K2270" t="s">
        <v>455</v>
      </c>
      <c r="L2270" s="103">
        <v>398373</v>
      </c>
      <c r="M2270">
        <v>0</v>
      </c>
      <c r="N2270" t="s">
        <v>2899</v>
      </c>
      <c r="O2270" t="s">
        <v>766</v>
      </c>
      <c r="P2270" t="s">
        <v>458</v>
      </c>
      <c r="R2270">
        <v>0</v>
      </c>
      <c r="S2270" t="s">
        <v>2068</v>
      </c>
      <c r="T2270" t="s">
        <v>458</v>
      </c>
      <c r="U2270" t="s">
        <v>460</v>
      </c>
      <c r="V2270" t="s">
        <v>458</v>
      </c>
    </row>
    <row r="2271" spans="1:22" x14ac:dyDescent="0.2">
      <c r="A2271" s="102">
        <v>43462</v>
      </c>
      <c r="B2271" t="s">
        <v>2637</v>
      </c>
      <c r="C2271" t="s">
        <v>2637</v>
      </c>
      <c r="E2271" t="s">
        <v>2065</v>
      </c>
      <c r="F2271">
        <v>3007</v>
      </c>
      <c r="G2271" t="s">
        <v>605</v>
      </c>
      <c r="H2271">
        <v>8</v>
      </c>
      <c r="I2271">
        <v>307</v>
      </c>
      <c r="J2271" t="s">
        <v>2638</v>
      </c>
      <c r="K2271" t="s">
        <v>455</v>
      </c>
      <c r="L2271" s="103">
        <v>215124</v>
      </c>
      <c r="M2271">
        <v>0</v>
      </c>
      <c r="N2271" t="s">
        <v>2900</v>
      </c>
      <c r="O2271" t="s">
        <v>1357</v>
      </c>
      <c r="P2271" t="s">
        <v>458</v>
      </c>
      <c r="R2271">
        <v>0</v>
      </c>
      <c r="S2271" t="s">
        <v>2068</v>
      </c>
      <c r="T2271" t="s">
        <v>458</v>
      </c>
      <c r="U2271" t="s">
        <v>460</v>
      </c>
      <c r="V2271" t="s">
        <v>458</v>
      </c>
    </row>
    <row r="2272" spans="1:22" x14ac:dyDescent="0.2">
      <c r="A2272" s="102">
        <v>43462</v>
      </c>
      <c r="B2272" t="s">
        <v>2637</v>
      </c>
      <c r="C2272" t="s">
        <v>2637</v>
      </c>
      <c r="E2272" t="s">
        <v>2065</v>
      </c>
      <c r="F2272">
        <v>3010</v>
      </c>
      <c r="G2272" t="s">
        <v>453</v>
      </c>
      <c r="H2272">
        <v>8</v>
      </c>
      <c r="I2272">
        <v>307</v>
      </c>
      <c r="J2272" t="s">
        <v>2638</v>
      </c>
      <c r="K2272" t="s">
        <v>455</v>
      </c>
      <c r="L2272" s="103">
        <v>197559</v>
      </c>
      <c r="M2272">
        <v>0</v>
      </c>
      <c r="N2272" t="s">
        <v>2901</v>
      </c>
      <c r="O2272" t="s">
        <v>1873</v>
      </c>
      <c r="P2272" t="s">
        <v>458</v>
      </c>
      <c r="R2272">
        <v>0</v>
      </c>
      <c r="S2272" t="s">
        <v>2068</v>
      </c>
      <c r="T2272" t="s">
        <v>458</v>
      </c>
      <c r="U2272" t="s">
        <v>460</v>
      </c>
      <c r="V2272" t="s">
        <v>458</v>
      </c>
    </row>
    <row r="2273" spans="1:22" x14ac:dyDescent="0.2">
      <c r="A2273" s="102">
        <v>43462</v>
      </c>
      <c r="B2273" t="s">
        <v>2637</v>
      </c>
      <c r="C2273" t="s">
        <v>2637</v>
      </c>
      <c r="E2273" t="s">
        <v>2065</v>
      </c>
      <c r="F2273">
        <v>3001</v>
      </c>
      <c r="G2273" t="s">
        <v>462</v>
      </c>
      <c r="H2273">
        <v>8</v>
      </c>
      <c r="I2273">
        <v>307</v>
      </c>
      <c r="J2273" t="s">
        <v>2638</v>
      </c>
      <c r="K2273" t="s">
        <v>455</v>
      </c>
      <c r="L2273" s="103">
        <v>377842</v>
      </c>
      <c r="M2273">
        <v>0</v>
      </c>
      <c r="N2273" t="s">
        <v>2902</v>
      </c>
      <c r="O2273" t="s">
        <v>1875</v>
      </c>
      <c r="P2273" t="s">
        <v>458</v>
      </c>
      <c r="R2273">
        <v>0</v>
      </c>
      <c r="S2273" t="s">
        <v>2068</v>
      </c>
      <c r="T2273" t="s">
        <v>458</v>
      </c>
      <c r="U2273" t="s">
        <v>460</v>
      </c>
      <c r="V2273" t="s">
        <v>458</v>
      </c>
    </row>
    <row r="2274" spans="1:22" x14ac:dyDescent="0.2">
      <c r="A2274" s="102">
        <v>43462</v>
      </c>
      <c r="B2274" t="s">
        <v>2637</v>
      </c>
      <c r="C2274" t="s">
        <v>2637</v>
      </c>
      <c r="E2274" t="s">
        <v>2065</v>
      </c>
      <c r="F2274">
        <v>3009</v>
      </c>
      <c r="G2274" t="s">
        <v>481</v>
      </c>
      <c r="H2274">
        <v>8</v>
      </c>
      <c r="I2274">
        <v>307</v>
      </c>
      <c r="J2274" t="s">
        <v>2638</v>
      </c>
      <c r="K2274" t="s">
        <v>455</v>
      </c>
      <c r="L2274" s="103">
        <v>197081</v>
      </c>
      <c r="M2274">
        <v>0</v>
      </c>
      <c r="N2274" t="s">
        <v>2903</v>
      </c>
      <c r="O2274" t="s">
        <v>1877</v>
      </c>
      <c r="P2274" t="s">
        <v>458</v>
      </c>
      <c r="R2274">
        <v>0</v>
      </c>
      <c r="S2274" t="s">
        <v>2068</v>
      </c>
      <c r="T2274" t="s">
        <v>458</v>
      </c>
      <c r="U2274" t="s">
        <v>460</v>
      </c>
      <c r="V2274" t="s">
        <v>458</v>
      </c>
    </row>
    <row r="2275" spans="1:22" x14ac:dyDescent="0.2">
      <c r="A2275" s="102">
        <v>43462</v>
      </c>
      <c r="B2275" t="s">
        <v>2637</v>
      </c>
      <c r="C2275" t="s">
        <v>2637</v>
      </c>
      <c r="E2275" t="s">
        <v>2065</v>
      </c>
      <c r="F2275">
        <v>3006</v>
      </c>
      <c r="G2275" t="s">
        <v>736</v>
      </c>
      <c r="H2275">
        <v>8</v>
      </c>
      <c r="I2275">
        <v>307</v>
      </c>
      <c r="J2275" t="s">
        <v>2638</v>
      </c>
      <c r="K2275" t="s">
        <v>455</v>
      </c>
      <c r="L2275" s="103">
        <v>219968</v>
      </c>
      <c r="M2275">
        <v>0</v>
      </c>
      <c r="N2275" t="s">
        <v>2904</v>
      </c>
      <c r="O2275" t="s">
        <v>1879</v>
      </c>
      <c r="P2275" t="s">
        <v>458</v>
      </c>
      <c r="R2275">
        <v>0</v>
      </c>
      <c r="S2275" t="s">
        <v>2068</v>
      </c>
      <c r="T2275" t="s">
        <v>458</v>
      </c>
      <c r="U2275" t="s">
        <v>460</v>
      </c>
      <c r="V2275" t="s">
        <v>458</v>
      </c>
    </row>
    <row r="2276" spans="1:22" x14ac:dyDescent="0.2">
      <c r="A2276" s="102">
        <v>43462</v>
      </c>
      <c r="B2276" t="s">
        <v>2637</v>
      </c>
      <c r="C2276" t="s">
        <v>2637</v>
      </c>
      <c r="E2276" t="s">
        <v>2065</v>
      </c>
      <c r="F2276">
        <v>3002</v>
      </c>
      <c r="G2276" t="s">
        <v>731</v>
      </c>
      <c r="H2276">
        <v>8</v>
      </c>
      <c r="I2276">
        <v>307</v>
      </c>
      <c r="J2276" t="s">
        <v>2638</v>
      </c>
      <c r="K2276" t="s">
        <v>455</v>
      </c>
      <c r="L2276" s="103">
        <v>245363</v>
      </c>
      <c r="M2276">
        <v>0</v>
      </c>
      <c r="N2276" t="s">
        <v>2905</v>
      </c>
      <c r="O2276" t="s">
        <v>1988</v>
      </c>
      <c r="P2276" t="s">
        <v>458</v>
      </c>
      <c r="R2276">
        <v>0</v>
      </c>
      <c r="S2276" t="s">
        <v>2068</v>
      </c>
      <c r="T2276" t="s">
        <v>458</v>
      </c>
      <c r="U2276" t="s">
        <v>460</v>
      </c>
      <c r="V2276" t="s">
        <v>458</v>
      </c>
    </row>
    <row r="2277" spans="1:22" x14ac:dyDescent="0.2">
      <c r="A2277" s="102">
        <v>43462</v>
      </c>
      <c r="B2277" t="s">
        <v>2637</v>
      </c>
      <c r="C2277" t="s">
        <v>2637</v>
      </c>
      <c r="E2277" t="s">
        <v>2065</v>
      </c>
      <c r="F2277">
        <v>3004</v>
      </c>
      <c r="G2277" t="s">
        <v>631</v>
      </c>
      <c r="H2277">
        <v>8</v>
      </c>
      <c r="I2277">
        <v>307</v>
      </c>
      <c r="J2277" t="s">
        <v>2638</v>
      </c>
      <c r="K2277" t="s">
        <v>455</v>
      </c>
      <c r="L2277" s="103">
        <v>226737</v>
      </c>
      <c r="M2277">
        <v>0</v>
      </c>
      <c r="N2277" t="s">
        <v>2906</v>
      </c>
      <c r="O2277" t="s">
        <v>695</v>
      </c>
      <c r="P2277" t="s">
        <v>458</v>
      </c>
      <c r="R2277">
        <v>0</v>
      </c>
      <c r="S2277" t="s">
        <v>2068</v>
      </c>
      <c r="T2277" t="s">
        <v>458</v>
      </c>
      <c r="U2277" t="s">
        <v>460</v>
      </c>
      <c r="V2277" t="s">
        <v>458</v>
      </c>
    </row>
    <row r="2278" spans="1:22" x14ac:dyDescent="0.2">
      <c r="A2278" s="102">
        <v>43462</v>
      </c>
      <c r="B2278" t="s">
        <v>2637</v>
      </c>
      <c r="C2278" t="s">
        <v>2637</v>
      </c>
      <c r="E2278" t="s">
        <v>2065</v>
      </c>
      <c r="F2278">
        <v>3013</v>
      </c>
      <c r="G2278" t="s">
        <v>676</v>
      </c>
      <c r="H2278">
        <v>8</v>
      </c>
      <c r="I2278">
        <v>307</v>
      </c>
      <c r="J2278" t="s">
        <v>2638</v>
      </c>
      <c r="K2278" t="s">
        <v>455</v>
      </c>
      <c r="L2278" s="103">
        <v>175616</v>
      </c>
      <c r="M2278">
        <v>0</v>
      </c>
      <c r="N2278" t="s">
        <v>2907</v>
      </c>
      <c r="O2278" t="s">
        <v>1469</v>
      </c>
      <c r="P2278" t="s">
        <v>458</v>
      </c>
      <c r="R2278">
        <v>0</v>
      </c>
      <c r="S2278" t="s">
        <v>2068</v>
      </c>
      <c r="T2278" t="s">
        <v>458</v>
      </c>
      <c r="U2278" t="s">
        <v>460</v>
      </c>
      <c r="V2278" t="s">
        <v>458</v>
      </c>
    </row>
    <row r="2279" spans="1:22" x14ac:dyDescent="0.2">
      <c r="A2279" s="102">
        <v>43462</v>
      </c>
      <c r="B2279" t="s">
        <v>2637</v>
      </c>
      <c r="C2279" t="s">
        <v>2637</v>
      </c>
      <c r="E2279" t="s">
        <v>2065</v>
      </c>
      <c r="F2279">
        <v>3011</v>
      </c>
      <c r="G2279" t="s">
        <v>487</v>
      </c>
      <c r="H2279">
        <v>8</v>
      </c>
      <c r="I2279">
        <v>307</v>
      </c>
      <c r="J2279" t="s">
        <v>2638</v>
      </c>
      <c r="K2279" t="s">
        <v>455</v>
      </c>
      <c r="L2279" s="103">
        <v>191215</v>
      </c>
      <c r="M2279">
        <v>0</v>
      </c>
      <c r="N2279" t="s">
        <v>2908</v>
      </c>
      <c r="O2279" t="s">
        <v>1882</v>
      </c>
      <c r="P2279" t="s">
        <v>458</v>
      </c>
      <c r="R2279">
        <v>0</v>
      </c>
      <c r="S2279" t="s">
        <v>2068</v>
      </c>
      <c r="T2279" t="s">
        <v>458</v>
      </c>
      <c r="U2279" t="s">
        <v>460</v>
      </c>
      <c r="V2279" t="s">
        <v>458</v>
      </c>
    </row>
    <row r="2280" spans="1:22" x14ac:dyDescent="0.2">
      <c r="A2280" s="102">
        <v>43462</v>
      </c>
      <c r="B2280" t="s">
        <v>2637</v>
      </c>
      <c r="C2280" t="s">
        <v>2637</v>
      </c>
      <c r="E2280" t="s">
        <v>2065</v>
      </c>
      <c r="F2280">
        <v>3003</v>
      </c>
      <c r="G2280" t="s">
        <v>474</v>
      </c>
      <c r="H2280">
        <v>8</v>
      </c>
      <c r="I2280">
        <v>307</v>
      </c>
      <c r="J2280" t="s">
        <v>2638</v>
      </c>
      <c r="K2280" t="s">
        <v>455</v>
      </c>
      <c r="L2280" s="103">
        <v>253910</v>
      </c>
      <c r="M2280">
        <v>0</v>
      </c>
      <c r="N2280" t="s">
        <v>2909</v>
      </c>
      <c r="O2280" t="s">
        <v>1991</v>
      </c>
      <c r="P2280" t="s">
        <v>458</v>
      </c>
      <c r="R2280">
        <v>0</v>
      </c>
      <c r="S2280" t="s">
        <v>2068</v>
      </c>
      <c r="T2280" t="s">
        <v>458</v>
      </c>
      <c r="U2280" t="s">
        <v>460</v>
      </c>
      <c r="V2280" t="s">
        <v>458</v>
      </c>
    </row>
    <row r="2281" spans="1:22" x14ac:dyDescent="0.2">
      <c r="A2281" s="102">
        <v>43462</v>
      </c>
      <c r="B2281" t="s">
        <v>2637</v>
      </c>
      <c r="C2281" t="s">
        <v>2637</v>
      </c>
      <c r="E2281" t="s">
        <v>2065</v>
      </c>
      <c r="F2281">
        <v>3012</v>
      </c>
      <c r="G2281" t="s">
        <v>603</v>
      </c>
      <c r="H2281">
        <v>8</v>
      </c>
      <c r="I2281">
        <v>307</v>
      </c>
      <c r="J2281" t="s">
        <v>2638</v>
      </c>
      <c r="K2281" t="s">
        <v>455</v>
      </c>
      <c r="L2281" s="103">
        <v>186051</v>
      </c>
      <c r="M2281">
        <v>0</v>
      </c>
      <c r="N2281" t="s">
        <v>2910</v>
      </c>
      <c r="O2281" t="s">
        <v>1460</v>
      </c>
      <c r="P2281" t="s">
        <v>458</v>
      </c>
      <c r="R2281">
        <v>0</v>
      </c>
      <c r="S2281" t="s">
        <v>2068</v>
      </c>
      <c r="T2281" t="s">
        <v>458</v>
      </c>
      <c r="U2281" t="s">
        <v>460</v>
      </c>
      <c r="V2281" t="s">
        <v>458</v>
      </c>
    </row>
    <row r="2282" spans="1:22" x14ac:dyDescent="0.2">
      <c r="A2282" s="102">
        <v>43465</v>
      </c>
      <c r="B2282" t="s">
        <v>2637</v>
      </c>
      <c r="C2282" t="s">
        <v>2637</v>
      </c>
      <c r="E2282" t="s">
        <v>2065</v>
      </c>
      <c r="F2282">
        <v>1005</v>
      </c>
      <c r="G2282" t="s">
        <v>542</v>
      </c>
      <c r="H2282">
        <v>8</v>
      </c>
      <c r="I2282">
        <v>307</v>
      </c>
      <c r="J2282" t="s">
        <v>2638</v>
      </c>
      <c r="K2282" t="s">
        <v>455</v>
      </c>
      <c r="L2282" s="103">
        <v>398373</v>
      </c>
      <c r="M2282">
        <v>0</v>
      </c>
      <c r="N2282" t="s">
        <v>2911</v>
      </c>
      <c r="O2282" t="s">
        <v>766</v>
      </c>
      <c r="P2282" t="s">
        <v>458</v>
      </c>
      <c r="R2282">
        <v>0</v>
      </c>
      <c r="S2282" t="s">
        <v>2068</v>
      </c>
      <c r="T2282" t="s">
        <v>458</v>
      </c>
      <c r="U2282" t="s">
        <v>460</v>
      </c>
      <c r="V2282" t="s">
        <v>458</v>
      </c>
    </row>
    <row r="2283" spans="1:22" x14ac:dyDescent="0.2">
      <c r="A2283" s="102">
        <v>43465</v>
      </c>
      <c r="B2283" t="s">
        <v>2637</v>
      </c>
      <c r="C2283" t="s">
        <v>2637</v>
      </c>
      <c r="E2283" t="s">
        <v>2065</v>
      </c>
      <c r="F2283">
        <v>3007</v>
      </c>
      <c r="G2283" t="s">
        <v>605</v>
      </c>
      <c r="H2283">
        <v>8</v>
      </c>
      <c r="I2283">
        <v>307</v>
      </c>
      <c r="J2283" t="s">
        <v>2638</v>
      </c>
      <c r="K2283" t="s">
        <v>455</v>
      </c>
      <c r="L2283" s="103">
        <v>215124</v>
      </c>
      <c r="M2283">
        <v>0</v>
      </c>
      <c r="N2283" t="s">
        <v>2912</v>
      </c>
      <c r="O2283" t="s">
        <v>1357</v>
      </c>
      <c r="P2283" t="s">
        <v>458</v>
      </c>
      <c r="R2283">
        <v>0</v>
      </c>
      <c r="S2283" t="s">
        <v>2068</v>
      </c>
      <c r="T2283" t="s">
        <v>458</v>
      </c>
      <c r="U2283" t="s">
        <v>460</v>
      </c>
      <c r="V2283" t="s">
        <v>458</v>
      </c>
    </row>
    <row r="2284" spans="1:22" x14ac:dyDescent="0.2">
      <c r="A2284" s="102">
        <v>43465</v>
      </c>
      <c r="B2284" t="s">
        <v>2637</v>
      </c>
      <c r="C2284" t="s">
        <v>2637</v>
      </c>
      <c r="E2284" t="s">
        <v>2065</v>
      </c>
      <c r="F2284">
        <v>3010</v>
      </c>
      <c r="G2284" t="s">
        <v>453</v>
      </c>
      <c r="H2284">
        <v>8</v>
      </c>
      <c r="I2284">
        <v>307</v>
      </c>
      <c r="J2284" t="s">
        <v>2638</v>
      </c>
      <c r="K2284" t="s">
        <v>455</v>
      </c>
      <c r="L2284" s="103">
        <v>197559</v>
      </c>
      <c r="M2284">
        <v>0</v>
      </c>
      <c r="N2284" t="s">
        <v>2913</v>
      </c>
      <c r="O2284" t="s">
        <v>1873</v>
      </c>
      <c r="P2284" t="s">
        <v>458</v>
      </c>
      <c r="R2284">
        <v>0</v>
      </c>
      <c r="S2284" t="s">
        <v>2068</v>
      </c>
      <c r="T2284" t="s">
        <v>458</v>
      </c>
      <c r="U2284" t="s">
        <v>460</v>
      </c>
      <c r="V2284" t="s">
        <v>458</v>
      </c>
    </row>
    <row r="2285" spans="1:22" x14ac:dyDescent="0.2">
      <c r="A2285" s="102">
        <v>43465</v>
      </c>
      <c r="B2285" t="s">
        <v>2637</v>
      </c>
      <c r="C2285" t="s">
        <v>2637</v>
      </c>
      <c r="E2285" t="s">
        <v>2065</v>
      </c>
      <c r="F2285">
        <v>3001</v>
      </c>
      <c r="G2285" t="s">
        <v>462</v>
      </c>
      <c r="H2285">
        <v>8</v>
      </c>
      <c r="I2285">
        <v>307</v>
      </c>
      <c r="J2285" t="s">
        <v>2638</v>
      </c>
      <c r="K2285" t="s">
        <v>455</v>
      </c>
      <c r="L2285" s="103">
        <v>377842</v>
      </c>
      <c r="M2285">
        <v>0</v>
      </c>
      <c r="N2285" t="s">
        <v>2914</v>
      </c>
      <c r="O2285" t="s">
        <v>1875</v>
      </c>
      <c r="P2285" t="s">
        <v>458</v>
      </c>
      <c r="R2285">
        <v>0</v>
      </c>
      <c r="S2285" t="s">
        <v>2068</v>
      </c>
      <c r="T2285" t="s">
        <v>458</v>
      </c>
      <c r="U2285" t="s">
        <v>460</v>
      </c>
      <c r="V2285" t="s">
        <v>458</v>
      </c>
    </row>
    <row r="2286" spans="1:22" x14ac:dyDescent="0.2">
      <c r="A2286" s="102">
        <v>43465</v>
      </c>
      <c r="B2286" t="s">
        <v>2637</v>
      </c>
      <c r="C2286" t="s">
        <v>2637</v>
      </c>
      <c r="E2286" t="s">
        <v>2065</v>
      </c>
      <c r="F2286">
        <v>3009</v>
      </c>
      <c r="G2286" t="s">
        <v>481</v>
      </c>
      <c r="H2286">
        <v>8</v>
      </c>
      <c r="I2286">
        <v>307</v>
      </c>
      <c r="J2286" t="s">
        <v>2638</v>
      </c>
      <c r="K2286" t="s">
        <v>455</v>
      </c>
      <c r="L2286" s="103">
        <v>197081</v>
      </c>
      <c r="M2286">
        <v>0</v>
      </c>
      <c r="N2286" t="s">
        <v>2915</v>
      </c>
      <c r="O2286" t="s">
        <v>1877</v>
      </c>
      <c r="P2286" t="s">
        <v>458</v>
      </c>
      <c r="R2286">
        <v>0</v>
      </c>
      <c r="S2286" t="s">
        <v>2068</v>
      </c>
      <c r="T2286" t="s">
        <v>458</v>
      </c>
      <c r="U2286" t="s">
        <v>460</v>
      </c>
      <c r="V2286" t="s">
        <v>458</v>
      </c>
    </row>
    <row r="2287" spans="1:22" x14ac:dyDescent="0.2">
      <c r="A2287" s="102">
        <v>43465</v>
      </c>
      <c r="B2287" t="s">
        <v>2637</v>
      </c>
      <c r="C2287" t="s">
        <v>2637</v>
      </c>
      <c r="E2287" t="s">
        <v>2065</v>
      </c>
      <c r="F2287">
        <v>3006</v>
      </c>
      <c r="G2287" t="s">
        <v>736</v>
      </c>
      <c r="H2287">
        <v>8</v>
      </c>
      <c r="I2287">
        <v>307</v>
      </c>
      <c r="J2287" t="s">
        <v>2638</v>
      </c>
      <c r="K2287" t="s">
        <v>455</v>
      </c>
      <c r="L2287" s="103">
        <v>219968</v>
      </c>
      <c r="M2287">
        <v>0</v>
      </c>
      <c r="N2287" t="s">
        <v>2916</v>
      </c>
      <c r="O2287" t="s">
        <v>1879</v>
      </c>
      <c r="P2287" t="s">
        <v>458</v>
      </c>
      <c r="R2287">
        <v>0</v>
      </c>
      <c r="S2287" t="s">
        <v>2068</v>
      </c>
      <c r="T2287" t="s">
        <v>458</v>
      </c>
      <c r="U2287" t="s">
        <v>460</v>
      </c>
      <c r="V2287" t="s">
        <v>458</v>
      </c>
    </row>
    <row r="2288" spans="1:22" x14ac:dyDescent="0.2">
      <c r="A2288" s="102">
        <v>43465</v>
      </c>
      <c r="B2288" t="s">
        <v>2637</v>
      </c>
      <c r="C2288" t="s">
        <v>2637</v>
      </c>
      <c r="E2288" t="s">
        <v>2065</v>
      </c>
      <c r="F2288">
        <v>3002</v>
      </c>
      <c r="G2288" t="s">
        <v>731</v>
      </c>
      <c r="H2288">
        <v>8</v>
      </c>
      <c r="I2288">
        <v>307</v>
      </c>
      <c r="J2288" t="s">
        <v>2638</v>
      </c>
      <c r="K2288" t="s">
        <v>455</v>
      </c>
      <c r="L2288" s="103">
        <v>245363</v>
      </c>
      <c r="M2288">
        <v>0</v>
      </c>
      <c r="N2288" t="s">
        <v>2917</v>
      </c>
      <c r="O2288" t="s">
        <v>1988</v>
      </c>
      <c r="P2288" t="s">
        <v>458</v>
      </c>
      <c r="R2288">
        <v>0</v>
      </c>
      <c r="S2288" t="s">
        <v>2068</v>
      </c>
      <c r="T2288" t="s">
        <v>458</v>
      </c>
      <c r="U2288" t="s">
        <v>460</v>
      </c>
      <c r="V2288" t="s">
        <v>458</v>
      </c>
    </row>
    <row r="2289" spans="1:22" x14ac:dyDescent="0.2">
      <c r="A2289" s="102">
        <v>43465</v>
      </c>
      <c r="B2289" t="s">
        <v>2637</v>
      </c>
      <c r="C2289" t="s">
        <v>2637</v>
      </c>
      <c r="E2289" t="s">
        <v>2065</v>
      </c>
      <c r="F2289">
        <v>3004</v>
      </c>
      <c r="G2289" t="s">
        <v>631</v>
      </c>
      <c r="H2289">
        <v>8</v>
      </c>
      <c r="I2289">
        <v>307</v>
      </c>
      <c r="J2289" t="s">
        <v>2638</v>
      </c>
      <c r="K2289" t="s">
        <v>455</v>
      </c>
      <c r="L2289" s="103">
        <v>226737</v>
      </c>
      <c r="M2289">
        <v>0</v>
      </c>
      <c r="N2289" t="s">
        <v>2918</v>
      </c>
      <c r="O2289" t="s">
        <v>695</v>
      </c>
      <c r="P2289" t="s">
        <v>458</v>
      </c>
      <c r="R2289">
        <v>0</v>
      </c>
      <c r="S2289" t="s">
        <v>2068</v>
      </c>
      <c r="T2289" t="s">
        <v>458</v>
      </c>
      <c r="U2289" t="s">
        <v>460</v>
      </c>
      <c r="V2289" t="s">
        <v>458</v>
      </c>
    </row>
    <row r="2290" spans="1:22" x14ac:dyDescent="0.2">
      <c r="A2290" s="102">
        <v>43465</v>
      </c>
      <c r="B2290" t="s">
        <v>2637</v>
      </c>
      <c r="C2290" t="s">
        <v>2637</v>
      </c>
      <c r="E2290" t="s">
        <v>2065</v>
      </c>
      <c r="F2290">
        <v>3013</v>
      </c>
      <c r="G2290" t="s">
        <v>676</v>
      </c>
      <c r="H2290">
        <v>8</v>
      </c>
      <c r="I2290">
        <v>307</v>
      </c>
      <c r="J2290" t="s">
        <v>2638</v>
      </c>
      <c r="K2290" t="s">
        <v>455</v>
      </c>
      <c r="L2290" s="103">
        <v>175616</v>
      </c>
      <c r="M2290">
        <v>0</v>
      </c>
      <c r="N2290" t="s">
        <v>2919</v>
      </c>
      <c r="O2290" t="s">
        <v>1469</v>
      </c>
      <c r="P2290" t="s">
        <v>458</v>
      </c>
      <c r="R2290">
        <v>0</v>
      </c>
      <c r="S2290" t="s">
        <v>2068</v>
      </c>
      <c r="T2290" t="s">
        <v>458</v>
      </c>
      <c r="U2290" t="s">
        <v>460</v>
      </c>
      <c r="V2290" t="s">
        <v>458</v>
      </c>
    </row>
    <row r="2291" spans="1:22" x14ac:dyDescent="0.2">
      <c r="A2291" s="102">
        <v>43465</v>
      </c>
      <c r="B2291" t="s">
        <v>2637</v>
      </c>
      <c r="C2291" t="s">
        <v>2637</v>
      </c>
      <c r="E2291" t="s">
        <v>2065</v>
      </c>
      <c r="F2291">
        <v>3011</v>
      </c>
      <c r="G2291" t="s">
        <v>487</v>
      </c>
      <c r="H2291">
        <v>8</v>
      </c>
      <c r="I2291">
        <v>307</v>
      </c>
      <c r="J2291" t="s">
        <v>2638</v>
      </c>
      <c r="K2291" t="s">
        <v>455</v>
      </c>
      <c r="L2291" s="103">
        <v>191215</v>
      </c>
      <c r="M2291">
        <v>0</v>
      </c>
      <c r="N2291" t="s">
        <v>2920</v>
      </c>
      <c r="O2291" t="s">
        <v>1882</v>
      </c>
      <c r="P2291" t="s">
        <v>458</v>
      </c>
      <c r="R2291">
        <v>0</v>
      </c>
      <c r="S2291" t="s">
        <v>2068</v>
      </c>
      <c r="T2291" t="s">
        <v>458</v>
      </c>
      <c r="U2291" t="s">
        <v>460</v>
      </c>
      <c r="V2291" t="s">
        <v>458</v>
      </c>
    </row>
    <row r="2292" spans="1:22" x14ac:dyDescent="0.2">
      <c r="A2292" s="102">
        <v>43465</v>
      </c>
      <c r="B2292" t="s">
        <v>2637</v>
      </c>
      <c r="C2292" t="s">
        <v>2637</v>
      </c>
      <c r="E2292" t="s">
        <v>2065</v>
      </c>
      <c r="F2292">
        <v>3003</v>
      </c>
      <c r="G2292" t="s">
        <v>474</v>
      </c>
      <c r="H2292">
        <v>8</v>
      </c>
      <c r="I2292">
        <v>307</v>
      </c>
      <c r="J2292" t="s">
        <v>2638</v>
      </c>
      <c r="K2292" t="s">
        <v>455</v>
      </c>
      <c r="L2292" s="103">
        <v>253910</v>
      </c>
      <c r="M2292">
        <v>0</v>
      </c>
      <c r="N2292" t="s">
        <v>2921</v>
      </c>
      <c r="O2292" t="s">
        <v>1991</v>
      </c>
      <c r="P2292" t="s">
        <v>458</v>
      </c>
      <c r="R2292">
        <v>0</v>
      </c>
      <c r="S2292" t="s">
        <v>2068</v>
      </c>
      <c r="T2292" t="s">
        <v>458</v>
      </c>
      <c r="U2292" t="s">
        <v>460</v>
      </c>
      <c r="V2292" t="s">
        <v>458</v>
      </c>
    </row>
    <row r="2293" spans="1:22" x14ac:dyDescent="0.2">
      <c r="A2293" s="102">
        <v>43465</v>
      </c>
      <c r="B2293" t="s">
        <v>2637</v>
      </c>
      <c r="C2293" t="s">
        <v>2637</v>
      </c>
      <c r="E2293" t="s">
        <v>2065</v>
      </c>
      <c r="F2293">
        <v>3012</v>
      </c>
      <c r="G2293" t="s">
        <v>603</v>
      </c>
      <c r="H2293">
        <v>8</v>
      </c>
      <c r="I2293">
        <v>307</v>
      </c>
      <c r="J2293" t="s">
        <v>2638</v>
      </c>
      <c r="K2293" t="s">
        <v>455</v>
      </c>
      <c r="L2293" s="103">
        <v>186051</v>
      </c>
      <c r="M2293">
        <v>0</v>
      </c>
      <c r="N2293" t="s">
        <v>2922</v>
      </c>
      <c r="O2293" t="s">
        <v>1460</v>
      </c>
      <c r="P2293" t="s">
        <v>458</v>
      </c>
      <c r="R2293">
        <v>0</v>
      </c>
      <c r="S2293" t="s">
        <v>2068</v>
      </c>
      <c r="T2293" t="s">
        <v>458</v>
      </c>
      <c r="U2293" t="s">
        <v>460</v>
      </c>
      <c r="V2293" t="s">
        <v>458</v>
      </c>
    </row>
    <row r="2294" spans="1:22" x14ac:dyDescent="0.2">
      <c r="A2294" t="s">
        <v>180</v>
      </c>
      <c r="L2294" s="103">
        <v>462710393</v>
      </c>
      <c r="M2294" s="103">
        <v>57166683</v>
      </c>
      <c r="R2294" s="103">
        <v>321570396</v>
      </c>
    </row>
    <row r="2295" spans="1:22" x14ac:dyDescent="0.2">
      <c r="L2295" s="103"/>
      <c r="M2295" s="103"/>
      <c r="R2295" s="103"/>
    </row>
    <row r="2296" spans="1:22" x14ac:dyDescent="0.2">
      <c r="G2296" s="109" t="s">
        <v>2923</v>
      </c>
      <c r="L2296" s="103"/>
      <c r="M2296" s="103"/>
      <c r="R2296" s="103"/>
    </row>
    <row r="2297" spans="1:22" x14ac:dyDescent="0.2">
      <c r="B2297" s="111" t="s">
        <v>429</v>
      </c>
      <c r="C2297" t="s">
        <v>541</v>
      </c>
      <c r="G2297" s="115" t="s">
        <v>2924</v>
      </c>
      <c r="H2297" s="104" t="s">
        <v>2925</v>
      </c>
    </row>
    <row r="2298" spans="1:22" x14ac:dyDescent="0.2">
      <c r="G2298" s="110" t="s">
        <v>2926</v>
      </c>
      <c r="H2298" s="112">
        <v>11</v>
      </c>
    </row>
    <row r="2299" spans="1:22" x14ac:dyDescent="0.2">
      <c r="B2299" s="111" t="s">
        <v>2924</v>
      </c>
      <c r="C2299" t="s">
        <v>2925</v>
      </c>
      <c r="D2299"/>
      <c r="G2299" s="110" t="s">
        <v>554</v>
      </c>
      <c r="H2299" s="112">
        <v>8</v>
      </c>
    </row>
    <row r="2300" spans="1:22" x14ac:dyDescent="0.2">
      <c r="B2300" s="110">
        <v>202.41</v>
      </c>
      <c r="C2300">
        <v>28.5</v>
      </c>
      <c r="D2300"/>
      <c r="G2300" s="110" t="s">
        <v>623</v>
      </c>
      <c r="H2300" s="112">
        <v>21</v>
      </c>
    </row>
    <row r="2301" spans="1:22" x14ac:dyDescent="0.2">
      <c r="B2301" s="110">
        <v>204.31</v>
      </c>
      <c r="C2301">
        <v>18.5</v>
      </c>
      <c r="D2301"/>
      <c r="G2301" s="110" t="s">
        <v>749</v>
      </c>
      <c r="H2301" s="112">
        <v>88.5</v>
      </c>
    </row>
    <row r="2302" spans="1:22" x14ac:dyDescent="0.2">
      <c r="B2302" s="110">
        <v>209.14</v>
      </c>
      <c r="C2302">
        <v>50</v>
      </c>
      <c r="D2302"/>
      <c r="G2302" s="110" t="s">
        <v>769</v>
      </c>
      <c r="H2302" s="112">
        <v>215.5</v>
      </c>
    </row>
    <row r="2303" spans="1:22" x14ac:dyDescent="0.2">
      <c r="B2303" s="110">
        <v>220.05</v>
      </c>
      <c r="C2303">
        <v>387.5</v>
      </c>
      <c r="D2303"/>
      <c r="G2303" s="110" t="s">
        <v>781</v>
      </c>
      <c r="H2303" s="112">
        <v>163.5</v>
      </c>
    </row>
    <row r="2304" spans="1:22" x14ac:dyDescent="0.2">
      <c r="B2304" s="110">
        <v>304.12</v>
      </c>
      <c r="C2304">
        <v>28</v>
      </c>
      <c r="D2304"/>
      <c r="G2304" s="110" t="s">
        <v>896</v>
      </c>
      <c r="H2304" s="112">
        <v>196.5</v>
      </c>
    </row>
    <row r="2305" spans="2:8" x14ac:dyDescent="0.2">
      <c r="B2305" s="110">
        <v>304.27</v>
      </c>
      <c r="C2305">
        <v>271.5</v>
      </c>
      <c r="D2305"/>
      <c r="G2305" s="110" t="s">
        <v>1025</v>
      </c>
      <c r="H2305" s="112">
        <v>784.5</v>
      </c>
    </row>
    <row r="2306" spans="2:8" x14ac:dyDescent="0.2">
      <c r="B2306" s="110">
        <v>308.39999999999998</v>
      </c>
      <c r="C2306">
        <v>1041.5</v>
      </c>
      <c r="D2306"/>
      <c r="G2306" s="110" t="s">
        <v>1156</v>
      </c>
      <c r="H2306" s="112">
        <v>329</v>
      </c>
    </row>
    <row r="2307" spans="2:8" x14ac:dyDescent="0.2">
      <c r="B2307" s="110">
        <v>408.26</v>
      </c>
      <c r="C2307">
        <v>46</v>
      </c>
      <c r="D2307"/>
      <c r="G2307" s="110" t="s">
        <v>1251</v>
      </c>
      <c r="H2307" s="112">
        <v>643</v>
      </c>
    </row>
    <row r="2308" spans="2:8" x14ac:dyDescent="0.2">
      <c r="B2308" s="110">
        <v>502.14</v>
      </c>
      <c r="C2308">
        <v>472</v>
      </c>
      <c r="D2308"/>
      <c r="G2308" s="110" t="s">
        <v>1358</v>
      </c>
      <c r="H2308" s="112">
        <v>2</v>
      </c>
    </row>
    <row r="2309" spans="2:8" x14ac:dyDescent="0.2">
      <c r="B2309" s="110">
        <v>504.12</v>
      </c>
      <c r="C2309">
        <v>6</v>
      </c>
      <c r="D2309"/>
      <c r="G2309" s="110" t="s">
        <v>1470</v>
      </c>
      <c r="H2309" s="112">
        <v>555</v>
      </c>
    </row>
    <row r="2310" spans="2:8" x14ac:dyDescent="0.2">
      <c r="B2310" s="110">
        <v>508.02</v>
      </c>
      <c r="C2310">
        <v>10.5</v>
      </c>
      <c r="D2310"/>
      <c r="G2310" s="110" t="s">
        <v>1484</v>
      </c>
      <c r="H2310" s="112">
        <v>129</v>
      </c>
    </row>
    <row r="2311" spans="2:8" x14ac:dyDescent="0.2">
      <c r="B2311" s="110">
        <v>508.1</v>
      </c>
      <c r="C2311">
        <v>250</v>
      </c>
      <c r="D2311"/>
      <c r="G2311" s="110" t="s">
        <v>1748</v>
      </c>
      <c r="H2311" s="112">
        <v>1117</v>
      </c>
    </row>
    <row r="2312" spans="2:8" x14ac:dyDescent="0.2">
      <c r="B2312" s="110">
        <v>509.05</v>
      </c>
      <c r="C2312">
        <v>186</v>
      </c>
      <c r="D2312"/>
      <c r="G2312" s="110" t="s">
        <v>1957</v>
      </c>
      <c r="H2312" s="112">
        <v>307</v>
      </c>
    </row>
    <row r="2313" spans="2:8" x14ac:dyDescent="0.2">
      <c r="B2313" s="110">
        <v>602.07000000000005</v>
      </c>
      <c r="C2313">
        <v>149</v>
      </c>
      <c r="D2313"/>
      <c r="G2313" s="110" t="s">
        <v>2927</v>
      </c>
      <c r="H2313" s="112">
        <v>36</v>
      </c>
    </row>
    <row r="2314" spans="2:8" x14ac:dyDescent="0.2">
      <c r="B2314" s="110">
        <v>608.01</v>
      </c>
      <c r="C2314">
        <v>1391.5</v>
      </c>
      <c r="D2314"/>
      <c r="G2314" s="110" t="s">
        <v>2005</v>
      </c>
      <c r="H2314" s="112">
        <v>683</v>
      </c>
    </row>
    <row r="2315" spans="2:8" x14ac:dyDescent="0.2">
      <c r="B2315" s="110">
        <v>608.1</v>
      </c>
      <c r="C2315">
        <v>114</v>
      </c>
      <c r="D2315"/>
      <c r="G2315" s="110" t="s">
        <v>2928</v>
      </c>
      <c r="H2315" s="112">
        <v>506</v>
      </c>
    </row>
    <row r="2316" spans="2:8" x14ac:dyDescent="0.2">
      <c r="B2316" s="110">
        <v>608.14</v>
      </c>
      <c r="C2316">
        <v>363</v>
      </c>
      <c r="D2316"/>
      <c r="G2316" s="110" t="s">
        <v>2929</v>
      </c>
      <c r="H2316" s="112">
        <v>51</v>
      </c>
    </row>
    <row r="2317" spans="2:8" x14ac:dyDescent="0.2">
      <c r="B2317" s="110">
        <v>620.08000000000004</v>
      </c>
      <c r="C2317">
        <v>61</v>
      </c>
      <c r="G2317" s="110" t="s">
        <v>2930</v>
      </c>
      <c r="H2317" s="112">
        <v>1068.5</v>
      </c>
    </row>
    <row r="2318" spans="2:8" x14ac:dyDescent="0.2">
      <c r="B2318" s="110">
        <v>620.19000000000005</v>
      </c>
      <c r="C2318">
        <v>13.5</v>
      </c>
      <c r="G2318" s="110" t="s">
        <v>2931</v>
      </c>
      <c r="H2318" s="112">
        <v>20</v>
      </c>
    </row>
    <row r="2319" spans="2:8" x14ac:dyDescent="0.2">
      <c r="B2319" s="110">
        <v>700.57</v>
      </c>
      <c r="C2319">
        <v>19.5</v>
      </c>
      <c r="G2319" s="110" t="s">
        <v>2932</v>
      </c>
      <c r="H2319" s="112">
        <v>67</v>
      </c>
    </row>
    <row r="2320" spans="2:8" x14ac:dyDescent="0.2">
      <c r="B2320" s="110">
        <v>702.05</v>
      </c>
      <c r="C2320">
        <v>1373.52</v>
      </c>
      <c r="G2320" s="110" t="s">
        <v>2933</v>
      </c>
      <c r="H2320" s="112">
        <v>890.5</v>
      </c>
    </row>
    <row r="2321" spans="2:8" x14ac:dyDescent="0.2">
      <c r="B2321" s="110">
        <v>704.06</v>
      </c>
      <c r="C2321">
        <v>12</v>
      </c>
      <c r="G2321" s="110" t="s">
        <v>2049</v>
      </c>
      <c r="H2321" s="112">
        <v>288.5</v>
      </c>
    </row>
    <row r="2322" spans="2:8" x14ac:dyDescent="0.2">
      <c r="B2322" s="110">
        <v>704.08</v>
      </c>
      <c r="C2322">
        <v>12</v>
      </c>
      <c r="G2322" s="113" t="s">
        <v>2934</v>
      </c>
      <c r="H2322" s="114">
        <v>8181</v>
      </c>
    </row>
    <row r="2323" spans="2:8" x14ac:dyDescent="0.2">
      <c r="B2323" s="110">
        <v>708.07</v>
      </c>
      <c r="C2323">
        <v>84</v>
      </c>
    </row>
    <row r="2324" spans="2:8" x14ac:dyDescent="0.2">
      <c r="B2324" s="110">
        <v>708.09</v>
      </c>
      <c r="C2324">
        <v>294.5</v>
      </c>
    </row>
    <row r="2325" spans="2:8" x14ac:dyDescent="0.2">
      <c r="B2325" s="110">
        <v>708.11</v>
      </c>
      <c r="C2325">
        <v>2001</v>
      </c>
    </row>
    <row r="2326" spans="2:8" x14ac:dyDescent="0.2">
      <c r="B2326" s="110">
        <v>708.12</v>
      </c>
      <c r="C2326">
        <v>797.5</v>
      </c>
    </row>
    <row r="2327" spans="2:8" x14ac:dyDescent="0.2">
      <c r="B2327" s="110">
        <v>708.13</v>
      </c>
      <c r="C2327">
        <v>622</v>
      </c>
    </row>
    <row r="2328" spans="2:8" x14ac:dyDescent="0.2">
      <c r="B2328" s="110">
        <v>708.17</v>
      </c>
      <c r="C2328">
        <v>1927.06</v>
      </c>
    </row>
    <row r="2329" spans="2:8" x14ac:dyDescent="0.2">
      <c r="B2329" s="110">
        <v>802.09</v>
      </c>
      <c r="C2329">
        <v>844</v>
      </c>
    </row>
    <row r="2330" spans="2:8" x14ac:dyDescent="0.2">
      <c r="B2330" s="110">
        <v>804.07</v>
      </c>
      <c r="C2330">
        <v>131</v>
      </c>
    </row>
    <row r="2331" spans="2:8" x14ac:dyDescent="0.2">
      <c r="B2331" s="110">
        <v>808.05</v>
      </c>
      <c r="C2331">
        <v>5167.6000000000004</v>
      </c>
    </row>
    <row r="2332" spans="2:8" x14ac:dyDescent="0.2">
      <c r="B2332" s="110">
        <v>808.08</v>
      </c>
      <c r="C2332">
        <v>8</v>
      </c>
    </row>
    <row r="2333" spans="2:8" x14ac:dyDescent="0.2">
      <c r="B2333" s="110">
        <v>808.1</v>
      </c>
      <c r="C2333">
        <v>1461.85</v>
      </c>
    </row>
    <row r="2334" spans="2:8" x14ac:dyDescent="0.2">
      <c r="B2334" s="110">
        <v>808.12</v>
      </c>
      <c r="C2334">
        <v>430.6</v>
      </c>
    </row>
    <row r="2335" spans="2:8" x14ac:dyDescent="0.2">
      <c r="B2335" s="110">
        <v>811.01</v>
      </c>
      <c r="C2335">
        <v>150</v>
      </c>
    </row>
    <row r="2336" spans="2:8" x14ac:dyDescent="0.2">
      <c r="B2336" s="110">
        <v>902.31</v>
      </c>
      <c r="C2336">
        <v>2.5</v>
      </c>
    </row>
    <row r="2337" spans="2:3" x14ac:dyDescent="0.2">
      <c r="B2337" s="110">
        <v>6004.1</v>
      </c>
      <c r="C2337">
        <v>635.5</v>
      </c>
    </row>
    <row r="2338" spans="2:3" x14ac:dyDescent="0.2">
      <c r="B2338" s="110">
        <v>6006.1</v>
      </c>
      <c r="C2338">
        <v>117</v>
      </c>
    </row>
    <row r="2339" spans="2:3" x14ac:dyDescent="0.2">
      <c r="B2339" s="110">
        <v>6019.1</v>
      </c>
      <c r="C2339">
        <v>61.5</v>
      </c>
    </row>
    <row r="2340" spans="2:3" x14ac:dyDescent="0.2">
      <c r="B2340" s="110">
        <v>6045.1</v>
      </c>
      <c r="C2340">
        <v>490.5</v>
      </c>
    </row>
    <row r="2341" spans="2:3" x14ac:dyDescent="0.2">
      <c r="B2341" s="110">
        <v>52246.16</v>
      </c>
      <c r="C2341">
        <v>4</v>
      </c>
    </row>
    <row r="2342" spans="2:3" x14ac:dyDescent="0.2">
      <c r="B2342" s="110">
        <v>52866.16</v>
      </c>
      <c r="C2342">
        <v>100</v>
      </c>
    </row>
    <row r="2343" spans="2:3" x14ac:dyDescent="0.2">
      <c r="B2343" s="110" t="s">
        <v>2934</v>
      </c>
      <c r="C2343">
        <v>21635.129999999997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W3692"/>
  <sheetViews>
    <sheetView workbookViewId="0"/>
  </sheetViews>
  <sheetFormatPr baseColWidth="10" defaultColWidth="8.83203125" defaultRowHeight="15" x14ac:dyDescent="0.2"/>
  <cols>
    <col min="1" max="1" width="11.6640625" bestFit="1" customWidth="1"/>
    <col min="2" max="2" width="13.33203125" bestFit="1" customWidth="1"/>
    <col min="3" max="3" width="17.5" bestFit="1" customWidth="1"/>
    <col min="4" max="5" width="12.6640625" bestFit="1" customWidth="1"/>
    <col min="6" max="6" width="9.83203125" style="108" bestFit="1" customWidth="1"/>
    <col min="7" max="7" width="32.33203125" bestFit="1" customWidth="1"/>
    <col min="8" max="8" width="13.33203125" bestFit="1" customWidth="1"/>
    <col min="9" max="9" width="15.33203125" bestFit="1" customWidth="1"/>
  </cols>
  <sheetData>
    <row r="1" spans="1:23" x14ac:dyDescent="0.2">
      <c r="A1" t="s">
        <v>427</v>
      </c>
      <c r="B1" t="s">
        <v>428</v>
      </c>
      <c r="C1" s="104" t="s">
        <v>429</v>
      </c>
      <c r="D1" s="105" t="s">
        <v>430</v>
      </c>
      <c r="E1" t="s">
        <v>431</v>
      </c>
      <c r="F1" s="108" t="s">
        <v>432</v>
      </c>
      <c r="G1" t="s">
        <v>433</v>
      </c>
      <c r="H1" s="104" t="s">
        <v>434</v>
      </c>
      <c r="I1" t="s">
        <v>435</v>
      </c>
      <c r="J1" t="s">
        <v>436</v>
      </c>
      <c r="K1" t="s">
        <v>437</v>
      </c>
      <c r="L1" t="s">
        <v>438</v>
      </c>
      <c r="M1" t="s">
        <v>439</v>
      </c>
      <c r="N1" t="s">
        <v>440</v>
      </c>
      <c r="O1" t="s">
        <v>441</v>
      </c>
      <c r="P1" t="s">
        <v>442</v>
      </c>
      <c r="Q1" t="s">
        <v>443</v>
      </c>
      <c r="R1" t="s">
        <v>444</v>
      </c>
      <c r="S1" t="s">
        <v>445</v>
      </c>
      <c r="T1" t="s">
        <v>446</v>
      </c>
      <c r="U1" t="s">
        <v>447</v>
      </c>
      <c r="V1" t="s">
        <v>448</v>
      </c>
      <c r="W1" t="s">
        <v>449</v>
      </c>
    </row>
    <row r="2" spans="1:23" x14ac:dyDescent="0.2">
      <c r="A2" s="102">
        <v>42009</v>
      </c>
      <c r="B2" s="102" t="s">
        <v>2935</v>
      </c>
      <c r="C2" t="s">
        <v>541</v>
      </c>
      <c r="D2" s="58">
        <v>8.3800000000000008</v>
      </c>
      <c r="E2" t="s">
        <v>452</v>
      </c>
      <c r="F2" s="108">
        <v>2001</v>
      </c>
      <c r="G2" t="s">
        <v>2936</v>
      </c>
      <c r="H2">
        <v>4</v>
      </c>
      <c r="I2">
        <v>448</v>
      </c>
      <c r="J2" t="s">
        <v>555</v>
      </c>
      <c r="K2" t="s">
        <v>2937</v>
      </c>
      <c r="L2">
        <v>0</v>
      </c>
      <c r="M2">
        <v>0</v>
      </c>
      <c r="N2" t="s">
        <v>2938</v>
      </c>
      <c r="O2" t="s">
        <v>545</v>
      </c>
      <c r="P2" t="s">
        <v>458</v>
      </c>
      <c r="R2">
        <v>0</v>
      </c>
      <c r="S2" t="s">
        <v>459</v>
      </c>
      <c r="T2" t="s">
        <v>458</v>
      </c>
      <c r="U2" t="s">
        <v>460</v>
      </c>
      <c r="V2" t="s">
        <v>458</v>
      </c>
    </row>
    <row r="3" spans="1:23" x14ac:dyDescent="0.2">
      <c r="A3" s="102">
        <v>42023</v>
      </c>
      <c r="B3" s="102" t="s">
        <v>2935</v>
      </c>
      <c r="C3" t="s">
        <v>541</v>
      </c>
      <c r="D3" s="58">
        <v>8.3800000000000008</v>
      </c>
      <c r="E3" t="s">
        <v>452</v>
      </c>
      <c r="F3" s="108">
        <v>2001</v>
      </c>
      <c r="G3" t="s">
        <v>2936</v>
      </c>
      <c r="H3">
        <v>2</v>
      </c>
      <c r="I3">
        <v>448</v>
      </c>
      <c r="J3" t="s">
        <v>555</v>
      </c>
      <c r="K3" t="s">
        <v>2937</v>
      </c>
      <c r="L3">
        <v>0</v>
      </c>
      <c r="M3">
        <v>0</v>
      </c>
      <c r="N3" t="s">
        <v>2939</v>
      </c>
      <c r="O3" t="s">
        <v>545</v>
      </c>
      <c r="P3" t="s">
        <v>458</v>
      </c>
      <c r="R3">
        <v>0</v>
      </c>
      <c r="S3" t="s">
        <v>459</v>
      </c>
      <c r="T3" t="s">
        <v>458</v>
      </c>
      <c r="U3" t="s">
        <v>460</v>
      </c>
      <c r="V3" t="s">
        <v>458</v>
      </c>
    </row>
    <row r="4" spans="1:23" x14ac:dyDescent="0.2">
      <c r="A4" s="102">
        <v>42030</v>
      </c>
      <c r="B4" s="102" t="s">
        <v>2935</v>
      </c>
      <c r="C4" t="s">
        <v>541</v>
      </c>
      <c r="D4" s="58">
        <v>8.3800000000000008</v>
      </c>
      <c r="E4" t="s">
        <v>452</v>
      </c>
      <c r="F4" s="108">
        <v>2001</v>
      </c>
      <c r="G4" t="s">
        <v>2936</v>
      </c>
      <c r="H4">
        <v>4</v>
      </c>
      <c r="I4">
        <v>448</v>
      </c>
      <c r="J4" t="s">
        <v>555</v>
      </c>
      <c r="K4" t="s">
        <v>2937</v>
      </c>
      <c r="L4">
        <v>0</v>
      </c>
      <c r="M4">
        <v>0</v>
      </c>
      <c r="N4" t="s">
        <v>2940</v>
      </c>
      <c r="O4" t="s">
        <v>545</v>
      </c>
      <c r="P4" t="s">
        <v>458</v>
      </c>
      <c r="R4">
        <v>0</v>
      </c>
      <c r="S4" t="s">
        <v>459</v>
      </c>
      <c r="T4" t="s">
        <v>458</v>
      </c>
      <c r="U4" t="s">
        <v>460</v>
      </c>
      <c r="V4" t="s">
        <v>458</v>
      </c>
    </row>
    <row r="5" spans="1:23" x14ac:dyDescent="0.2">
      <c r="A5" s="102">
        <v>42044</v>
      </c>
      <c r="B5" s="102" t="s">
        <v>2935</v>
      </c>
      <c r="C5" t="s">
        <v>541</v>
      </c>
      <c r="D5" s="58">
        <v>8.3800000000000008</v>
      </c>
      <c r="E5" t="s">
        <v>452</v>
      </c>
      <c r="F5" s="108">
        <v>2025</v>
      </c>
      <c r="G5" t="s">
        <v>2941</v>
      </c>
      <c r="H5">
        <v>4</v>
      </c>
      <c r="I5">
        <v>448</v>
      </c>
      <c r="J5" t="s">
        <v>555</v>
      </c>
      <c r="K5" t="s">
        <v>2937</v>
      </c>
      <c r="L5">
        <v>0</v>
      </c>
      <c r="M5">
        <v>0</v>
      </c>
      <c r="N5" t="s">
        <v>2942</v>
      </c>
      <c r="O5" t="s">
        <v>545</v>
      </c>
      <c r="P5" t="s">
        <v>458</v>
      </c>
      <c r="R5">
        <v>0</v>
      </c>
      <c r="S5" t="s">
        <v>459</v>
      </c>
      <c r="T5" t="s">
        <v>458</v>
      </c>
      <c r="U5" t="s">
        <v>460</v>
      </c>
      <c r="V5" t="s">
        <v>458</v>
      </c>
    </row>
    <row r="6" spans="1:23" x14ac:dyDescent="0.2">
      <c r="A6" s="102">
        <v>42114</v>
      </c>
      <c r="B6" s="102" t="s">
        <v>2935</v>
      </c>
      <c r="C6" t="s">
        <v>541</v>
      </c>
      <c r="D6" s="58">
        <v>8.3800000000000008</v>
      </c>
      <c r="E6" t="s">
        <v>452</v>
      </c>
      <c r="F6" s="108">
        <v>2001</v>
      </c>
      <c r="G6" t="s">
        <v>2936</v>
      </c>
      <c r="H6">
        <v>6</v>
      </c>
      <c r="I6">
        <v>448</v>
      </c>
      <c r="J6" t="s">
        <v>555</v>
      </c>
      <c r="K6" t="s">
        <v>2937</v>
      </c>
      <c r="L6">
        <v>0</v>
      </c>
      <c r="M6">
        <v>0</v>
      </c>
      <c r="N6" t="s">
        <v>2943</v>
      </c>
      <c r="O6" t="s">
        <v>545</v>
      </c>
      <c r="P6" t="s">
        <v>458</v>
      </c>
      <c r="R6">
        <v>0</v>
      </c>
      <c r="S6" t="s">
        <v>459</v>
      </c>
      <c r="T6" t="s">
        <v>458</v>
      </c>
      <c r="U6" t="s">
        <v>460</v>
      </c>
      <c r="V6" t="s">
        <v>458</v>
      </c>
    </row>
    <row r="7" spans="1:23" x14ac:dyDescent="0.2">
      <c r="A7" s="102">
        <v>42128</v>
      </c>
      <c r="B7" s="102" t="s">
        <v>2935</v>
      </c>
      <c r="C7" t="s">
        <v>541</v>
      </c>
      <c r="D7" s="58">
        <v>8.3800000000000008</v>
      </c>
      <c r="E7" t="s">
        <v>452</v>
      </c>
      <c r="F7" s="108">
        <v>2001</v>
      </c>
      <c r="G7" t="s">
        <v>2936</v>
      </c>
      <c r="H7">
        <v>6</v>
      </c>
      <c r="I7">
        <v>448</v>
      </c>
      <c r="J7" t="s">
        <v>555</v>
      </c>
      <c r="K7" t="s">
        <v>2937</v>
      </c>
      <c r="L7">
        <v>0</v>
      </c>
      <c r="M7">
        <v>0</v>
      </c>
      <c r="N7" t="s">
        <v>2944</v>
      </c>
      <c r="O7" t="s">
        <v>545</v>
      </c>
      <c r="P7" t="s">
        <v>458</v>
      </c>
      <c r="R7">
        <v>0</v>
      </c>
      <c r="S7" t="s">
        <v>459</v>
      </c>
      <c r="T7" t="s">
        <v>458</v>
      </c>
      <c r="U7" t="s">
        <v>460</v>
      </c>
      <c r="V7" t="s">
        <v>458</v>
      </c>
    </row>
    <row r="8" spans="1:23" x14ac:dyDescent="0.2">
      <c r="A8" s="102">
        <v>42135</v>
      </c>
      <c r="B8" s="102" t="s">
        <v>2935</v>
      </c>
      <c r="C8" t="s">
        <v>541</v>
      </c>
      <c r="D8" s="58">
        <v>8.3800000000000008</v>
      </c>
      <c r="E8" t="s">
        <v>452</v>
      </c>
      <c r="F8" s="108">
        <v>2001</v>
      </c>
      <c r="G8" t="s">
        <v>2936</v>
      </c>
      <c r="H8">
        <v>3</v>
      </c>
      <c r="I8">
        <v>448</v>
      </c>
      <c r="J8" t="s">
        <v>555</v>
      </c>
      <c r="K8" t="s">
        <v>2937</v>
      </c>
      <c r="L8">
        <v>0</v>
      </c>
      <c r="M8">
        <v>0</v>
      </c>
      <c r="N8" t="s">
        <v>2945</v>
      </c>
      <c r="O8" t="s">
        <v>545</v>
      </c>
      <c r="P8" t="s">
        <v>458</v>
      </c>
      <c r="R8">
        <v>0</v>
      </c>
      <c r="S8" t="s">
        <v>459</v>
      </c>
      <c r="T8" t="s">
        <v>458</v>
      </c>
      <c r="U8" t="s">
        <v>460</v>
      </c>
      <c r="V8" t="s">
        <v>458</v>
      </c>
    </row>
    <row r="9" spans="1:23" x14ac:dyDescent="0.2">
      <c r="A9" s="102">
        <v>42142</v>
      </c>
      <c r="B9" s="102" t="s">
        <v>2935</v>
      </c>
      <c r="C9" t="s">
        <v>541</v>
      </c>
      <c r="D9" s="58">
        <v>8.3800000000000008</v>
      </c>
      <c r="E9" t="s">
        <v>452</v>
      </c>
      <c r="F9" s="108">
        <v>2001</v>
      </c>
      <c r="G9" t="s">
        <v>2936</v>
      </c>
      <c r="H9">
        <v>4</v>
      </c>
      <c r="I9">
        <v>448</v>
      </c>
      <c r="J9" t="s">
        <v>555</v>
      </c>
      <c r="K9" t="s">
        <v>2937</v>
      </c>
      <c r="L9">
        <v>0</v>
      </c>
      <c r="M9">
        <v>0</v>
      </c>
      <c r="N9" t="s">
        <v>2946</v>
      </c>
      <c r="O9" t="s">
        <v>545</v>
      </c>
      <c r="P9" t="s">
        <v>458</v>
      </c>
      <c r="R9">
        <v>0</v>
      </c>
      <c r="S9" t="s">
        <v>459</v>
      </c>
      <c r="T9" t="s">
        <v>458</v>
      </c>
      <c r="U9" t="s">
        <v>460</v>
      </c>
      <c r="V9" t="s">
        <v>458</v>
      </c>
    </row>
    <row r="10" spans="1:23" x14ac:dyDescent="0.2">
      <c r="A10" s="102">
        <v>42219</v>
      </c>
      <c r="B10" s="102" t="s">
        <v>2935</v>
      </c>
      <c r="C10" t="s">
        <v>541</v>
      </c>
      <c r="D10" s="58">
        <v>8.3800000000000008</v>
      </c>
      <c r="E10" t="s">
        <v>452</v>
      </c>
      <c r="F10" s="108">
        <v>2001</v>
      </c>
      <c r="G10" t="s">
        <v>2936</v>
      </c>
      <c r="H10">
        <v>1</v>
      </c>
      <c r="I10">
        <v>448</v>
      </c>
      <c r="J10" t="s">
        <v>555</v>
      </c>
      <c r="K10" t="s">
        <v>2937</v>
      </c>
      <c r="L10">
        <v>0</v>
      </c>
      <c r="M10">
        <v>0</v>
      </c>
      <c r="N10" t="s">
        <v>2947</v>
      </c>
      <c r="O10" t="s">
        <v>545</v>
      </c>
      <c r="P10" t="s">
        <v>458</v>
      </c>
      <c r="R10">
        <v>0</v>
      </c>
      <c r="S10" t="s">
        <v>459</v>
      </c>
      <c r="T10" t="s">
        <v>458</v>
      </c>
      <c r="U10" t="s">
        <v>460</v>
      </c>
      <c r="V10" t="s">
        <v>458</v>
      </c>
    </row>
    <row r="11" spans="1:23" x14ac:dyDescent="0.2">
      <c r="A11" s="102">
        <v>42240</v>
      </c>
      <c r="B11" s="102" t="s">
        <v>2935</v>
      </c>
      <c r="C11" t="s">
        <v>541</v>
      </c>
      <c r="D11" s="58">
        <v>8.3800000000000008</v>
      </c>
      <c r="E11" t="s">
        <v>452</v>
      </c>
      <c r="F11" s="108">
        <v>2001</v>
      </c>
      <c r="G11" t="s">
        <v>2936</v>
      </c>
      <c r="H11">
        <v>3</v>
      </c>
      <c r="I11">
        <v>448</v>
      </c>
      <c r="J11" t="s">
        <v>555</v>
      </c>
      <c r="K11" t="s">
        <v>2937</v>
      </c>
      <c r="L11">
        <v>0</v>
      </c>
      <c r="M11">
        <v>0</v>
      </c>
      <c r="N11" t="s">
        <v>2948</v>
      </c>
      <c r="O11" t="s">
        <v>545</v>
      </c>
      <c r="P11" t="s">
        <v>458</v>
      </c>
      <c r="R11">
        <v>0</v>
      </c>
      <c r="S11" t="s">
        <v>459</v>
      </c>
      <c r="T11" t="s">
        <v>458</v>
      </c>
      <c r="U11" t="s">
        <v>460</v>
      </c>
      <c r="V11" t="s">
        <v>458</v>
      </c>
    </row>
    <row r="12" spans="1:23" x14ac:dyDescent="0.2">
      <c r="A12" s="102">
        <v>42275</v>
      </c>
      <c r="B12" s="102" t="s">
        <v>2935</v>
      </c>
      <c r="C12" t="s">
        <v>541</v>
      </c>
      <c r="D12" s="58">
        <v>8.3800000000000008</v>
      </c>
      <c r="E12" t="s">
        <v>452</v>
      </c>
      <c r="F12" s="108">
        <v>2001</v>
      </c>
      <c r="G12" t="s">
        <v>2936</v>
      </c>
      <c r="H12">
        <v>1</v>
      </c>
      <c r="I12">
        <v>448</v>
      </c>
      <c r="J12" t="s">
        <v>555</v>
      </c>
      <c r="K12" t="s">
        <v>2937</v>
      </c>
      <c r="L12">
        <v>0</v>
      </c>
      <c r="M12">
        <v>0</v>
      </c>
      <c r="N12" t="s">
        <v>2949</v>
      </c>
      <c r="O12" t="s">
        <v>545</v>
      </c>
      <c r="P12" t="s">
        <v>458</v>
      </c>
      <c r="R12">
        <v>0</v>
      </c>
      <c r="S12" t="s">
        <v>459</v>
      </c>
      <c r="T12" t="s">
        <v>458</v>
      </c>
      <c r="U12" t="s">
        <v>460</v>
      </c>
      <c r="V12" t="s">
        <v>458</v>
      </c>
    </row>
    <row r="13" spans="1:23" x14ac:dyDescent="0.2">
      <c r="A13" s="102">
        <v>42023</v>
      </c>
      <c r="B13" s="102" t="s">
        <v>540</v>
      </c>
      <c r="C13" t="s">
        <v>541</v>
      </c>
      <c r="D13" s="58">
        <v>202.41</v>
      </c>
      <c r="E13" t="s">
        <v>452</v>
      </c>
      <c r="F13" s="108" t="s">
        <v>2950</v>
      </c>
      <c r="G13" t="s">
        <v>2951</v>
      </c>
      <c r="H13">
        <v>2</v>
      </c>
      <c r="I13">
        <v>440</v>
      </c>
      <c r="J13" t="s">
        <v>555</v>
      </c>
      <c r="K13" t="s">
        <v>2937</v>
      </c>
      <c r="L13">
        <v>0</v>
      </c>
      <c r="M13">
        <v>0</v>
      </c>
      <c r="N13" t="s">
        <v>2952</v>
      </c>
      <c r="O13" t="s">
        <v>545</v>
      </c>
      <c r="P13" t="s">
        <v>458</v>
      </c>
      <c r="R13">
        <v>0</v>
      </c>
      <c r="S13" t="s">
        <v>459</v>
      </c>
      <c r="T13" t="s">
        <v>458</v>
      </c>
      <c r="U13" t="s">
        <v>460</v>
      </c>
      <c r="V13" t="s">
        <v>458</v>
      </c>
    </row>
    <row r="14" spans="1:23" x14ac:dyDescent="0.2">
      <c r="A14" s="102">
        <v>42023</v>
      </c>
      <c r="B14" s="102" t="s">
        <v>540</v>
      </c>
      <c r="C14" t="s">
        <v>541</v>
      </c>
      <c r="D14" s="58">
        <v>202.41</v>
      </c>
      <c r="E14" t="s">
        <v>452</v>
      </c>
      <c r="F14" s="108">
        <v>2009</v>
      </c>
      <c r="G14" t="s">
        <v>2953</v>
      </c>
      <c r="H14">
        <v>1</v>
      </c>
      <c r="I14">
        <v>440</v>
      </c>
      <c r="J14" t="s">
        <v>555</v>
      </c>
      <c r="K14" t="s">
        <v>2937</v>
      </c>
      <c r="L14">
        <v>0</v>
      </c>
      <c r="M14">
        <v>0</v>
      </c>
      <c r="N14" t="s">
        <v>2954</v>
      </c>
      <c r="O14" t="s">
        <v>545</v>
      </c>
      <c r="P14" t="s">
        <v>458</v>
      </c>
      <c r="R14">
        <v>0</v>
      </c>
      <c r="S14" t="s">
        <v>459</v>
      </c>
      <c r="T14" t="s">
        <v>458</v>
      </c>
      <c r="U14" t="s">
        <v>460</v>
      </c>
      <c r="V14" t="s">
        <v>458</v>
      </c>
    </row>
    <row r="15" spans="1:23" x14ac:dyDescent="0.2">
      <c r="A15" s="102">
        <v>42030</v>
      </c>
      <c r="B15" s="102" t="s">
        <v>540</v>
      </c>
      <c r="C15" t="s">
        <v>541</v>
      </c>
      <c r="D15" s="58">
        <v>202.41</v>
      </c>
      <c r="E15" t="s">
        <v>452</v>
      </c>
      <c r="F15" s="108">
        <v>2024</v>
      </c>
      <c r="G15" t="s">
        <v>2955</v>
      </c>
      <c r="H15">
        <v>5</v>
      </c>
      <c r="I15">
        <v>440</v>
      </c>
      <c r="J15" t="s">
        <v>555</v>
      </c>
      <c r="K15" t="s">
        <v>2937</v>
      </c>
      <c r="L15">
        <v>0</v>
      </c>
      <c r="M15">
        <v>0</v>
      </c>
      <c r="N15" t="s">
        <v>2956</v>
      </c>
      <c r="O15" t="s">
        <v>545</v>
      </c>
      <c r="P15" t="s">
        <v>458</v>
      </c>
      <c r="R15">
        <v>0</v>
      </c>
      <c r="S15" t="s">
        <v>459</v>
      </c>
      <c r="T15" t="s">
        <v>458</v>
      </c>
      <c r="U15" t="s">
        <v>460</v>
      </c>
      <c r="V15" t="s">
        <v>458</v>
      </c>
    </row>
    <row r="16" spans="1:23" x14ac:dyDescent="0.2">
      <c r="A16" s="102">
        <v>42030</v>
      </c>
      <c r="B16" s="102" t="s">
        <v>540</v>
      </c>
      <c r="C16" t="s">
        <v>541</v>
      </c>
      <c r="D16" s="58">
        <v>202.41</v>
      </c>
      <c r="E16" t="s">
        <v>452</v>
      </c>
      <c r="F16" s="108" t="s">
        <v>2950</v>
      </c>
      <c r="G16" t="s">
        <v>2951</v>
      </c>
      <c r="H16">
        <v>20</v>
      </c>
      <c r="I16">
        <v>440</v>
      </c>
      <c r="J16" t="s">
        <v>555</v>
      </c>
      <c r="K16" t="s">
        <v>2937</v>
      </c>
      <c r="L16">
        <v>0</v>
      </c>
      <c r="M16">
        <v>0</v>
      </c>
      <c r="N16" t="s">
        <v>2957</v>
      </c>
      <c r="O16" t="s">
        <v>545</v>
      </c>
      <c r="P16" t="s">
        <v>458</v>
      </c>
      <c r="R16">
        <v>0</v>
      </c>
      <c r="S16" t="s">
        <v>459</v>
      </c>
      <c r="T16" t="s">
        <v>458</v>
      </c>
      <c r="U16" t="s">
        <v>460</v>
      </c>
      <c r="V16" t="s">
        <v>458</v>
      </c>
    </row>
    <row r="17" spans="1:22" x14ac:dyDescent="0.2">
      <c r="A17" s="102">
        <v>42030</v>
      </c>
      <c r="B17" s="102" t="s">
        <v>540</v>
      </c>
      <c r="C17" t="s">
        <v>541</v>
      </c>
      <c r="D17" s="58">
        <v>202.41</v>
      </c>
      <c r="E17" t="s">
        <v>452</v>
      </c>
      <c r="F17" s="108" t="s">
        <v>2950</v>
      </c>
      <c r="G17" t="s">
        <v>2951</v>
      </c>
      <c r="H17">
        <v>25</v>
      </c>
      <c r="I17">
        <v>440</v>
      </c>
      <c r="J17" t="s">
        <v>555</v>
      </c>
      <c r="K17" t="s">
        <v>2937</v>
      </c>
      <c r="L17">
        <v>0</v>
      </c>
      <c r="M17">
        <v>0</v>
      </c>
      <c r="N17" t="s">
        <v>2958</v>
      </c>
      <c r="O17" t="s">
        <v>545</v>
      </c>
      <c r="P17" t="s">
        <v>458</v>
      </c>
      <c r="R17">
        <v>0</v>
      </c>
      <c r="S17" t="s">
        <v>459</v>
      </c>
      <c r="T17" t="s">
        <v>458</v>
      </c>
      <c r="U17" t="s">
        <v>460</v>
      </c>
      <c r="V17" t="s">
        <v>458</v>
      </c>
    </row>
    <row r="18" spans="1:22" x14ac:dyDescent="0.2">
      <c r="A18" s="102">
        <v>42030</v>
      </c>
      <c r="B18" s="102" t="s">
        <v>540</v>
      </c>
      <c r="C18" t="s">
        <v>541</v>
      </c>
      <c r="D18" s="58">
        <v>202.41</v>
      </c>
      <c r="E18" t="s">
        <v>452</v>
      </c>
      <c r="F18" s="108" t="s">
        <v>2950</v>
      </c>
      <c r="G18" t="s">
        <v>2951</v>
      </c>
      <c r="H18">
        <v>18</v>
      </c>
      <c r="I18">
        <v>440</v>
      </c>
      <c r="J18" t="s">
        <v>555</v>
      </c>
      <c r="K18" t="s">
        <v>2937</v>
      </c>
      <c r="L18">
        <v>0</v>
      </c>
      <c r="M18">
        <v>0</v>
      </c>
      <c r="N18" t="s">
        <v>2959</v>
      </c>
      <c r="O18" t="s">
        <v>545</v>
      </c>
      <c r="P18" t="s">
        <v>458</v>
      </c>
      <c r="R18">
        <v>0</v>
      </c>
      <c r="S18" t="s">
        <v>459</v>
      </c>
      <c r="T18" t="s">
        <v>458</v>
      </c>
      <c r="U18" t="s">
        <v>460</v>
      </c>
      <c r="V18" t="s">
        <v>458</v>
      </c>
    </row>
    <row r="19" spans="1:22" x14ac:dyDescent="0.2">
      <c r="A19" s="102">
        <v>42037</v>
      </c>
      <c r="B19" s="102" t="s">
        <v>540</v>
      </c>
      <c r="C19" t="s">
        <v>541</v>
      </c>
      <c r="D19" s="58">
        <v>202.41</v>
      </c>
      <c r="E19" t="s">
        <v>452</v>
      </c>
      <c r="F19" s="108">
        <v>2024</v>
      </c>
      <c r="G19" t="s">
        <v>2955</v>
      </c>
      <c r="H19">
        <v>2</v>
      </c>
      <c r="I19">
        <v>440</v>
      </c>
      <c r="J19" t="s">
        <v>555</v>
      </c>
      <c r="K19" t="s">
        <v>2937</v>
      </c>
      <c r="L19">
        <v>0</v>
      </c>
      <c r="M19">
        <v>0</v>
      </c>
      <c r="N19" t="s">
        <v>2960</v>
      </c>
      <c r="O19" t="s">
        <v>545</v>
      </c>
      <c r="P19" t="s">
        <v>458</v>
      </c>
      <c r="R19">
        <v>0</v>
      </c>
      <c r="S19" t="s">
        <v>459</v>
      </c>
      <c r="T19" t="s">
        <v>458</v>
      </c>
      <c r="U19" t="s">
        <v>460</v>
      </c>
      <c r="V19" t="s">
        <v>458</v>
      </c>
    </row>
    <row r="20" spans="1:22" x14ac:dyDescent="0.2">
      <c r="A20" s="102">
        <v>42037</v>
      </c>
      <c r="B20" s="102" t="s">
        <v>540</v>
      </c>
      <c r="C20" t="s">
        <v>541</v>
      </c>
      <c r="D20" s="58">
        <v>202.41</v>
      </c>
      <c r="E20" t="s">
        <v>452</v>
      </c>
      <c r="F20" s="108">
        <v>2024</v>
      </c>
      <c r="G20" t="s">
        <v>2955</v>
      </c>
      <c r="H20">
        <v>2</v>
      </c>
      <c r="I20">
        <v>440</v>
      </c>
      <c r="J20" t="s">
        <v>555</v>
      </c>
      <c r="K20" t="s">
        <v>2937</v>
      </c>
      <c r="L20">
        <v>0</v>
      </c>
      <c r="M20">
        <v>0</v>
      </c>
      <c r="N20" t="s">
        <v>2961</v>
      </c>
      <c r="O20" t="s">
        <v>545</v>
      </c>
      <c r="P20" t="s">
        <v>458</v>
      </c>
      <c r="R20">
        <v>0</v>
      </c>
      <c r="S20" t="s">
        <v>459</v>
      </c>
      <c r="T20" t="s">
        <v>458</v>
      </c>
      <c r="U20" t="s">
        <v>460</v>
      </c>
      <c r="V20" t="s">
        <v>458</v>
      </c>
    </row>
    <row r="21" spans="1:22" x14ac:dyDescent="0.2">
      <c r="A21" s="102">
        <v>42037</v>
      </c>
      <c r="B21" s="102" t="s">
        <v>540</v>
      </c>
      <c r="C21" t="s">
        <v>541</v>
      </c>
      <c r="D21" s="58">
        <v>202.41</v>
      </c>
      <c r="E21" t="s">
        <v>452</v>
      </c>
      <c r="F21" s="108" t="s">
        <v>2950</v>
      </c>
      <c r="G21" t="s">
        <v>2951</v>
      </c>
      <c r="H21">
        <v>27</v>
      </c>
      <c r="I21">
        <v>440</v>
      </c>
      <c r="J21" t="s">
        <v>555</v>
      </c>
      <c r="K21" t="s">
        <v>2937</v>
      </c>
      <c r="L21">
        <v>0</v>
      </c>
      <c r="M21">
        <v>0</v>
      </c>
      <c r="N21" t="s">
        <v>2962</v>
      </c>
      <c r="O21" t="s">
        <v>545</v>
      </c>
      <c r="P21" t="s">
        <v>458</v>
      </c>
      <c r="R21">
        <v>0</v>
      </c>
      <c r="S21" t="s">
        <v>459</v>
      </c>
      <c r="T21" t="s">
        <v>458</v>
      </c>
      <c r="U21" t="s">
        <v>460</v>
      </c>
      <c r="V21" t="s">
        <v>458</v>
      </c>
    </row>
    <row r="22" spans="1:22" x14ac:dyDescent="0.2">
      <c r="A22" s="102">
        <v>42037</v>
      </c>
      <c r="B22" s="102" t="s">
        <v>540</v>
      </c>
      <c r="C22" t="s">
        <v>541</v>
      </c>
      <c r="D22" s="58">
        <v>202.41</v>
      </c>
      <c r="E22" t="s">
        <v>452</v>
      </c>
      <c r="F22" s="108" t="s">
        <v>2950</v>
      </c>
      <c r="G22" t="s">
        <v>2951</v>
      </c>
      <c r="H22">
        <v>4</v>
      </c>
      <c r="I22">
        <v>440</v>
      </c>
      <c r="J22" t="s">
        <v>555</v>
      </c>
      <c r="K22" t="s">
        <v>2937</v>
      </c>
      <c r="L22">
        <v>0</v>
      </c>
      <c r="M22">
        <v>0</v>
      </c>
      <c r="N22" t="s">
        <v>2963</v>
      </c>
      <c r="O22" t="s">
        <v>545</v>
      </c>
      <c r="P22" t="s">
        <v>458</v>
      </c>
      <c r="R22">
        <v>0</v>
      </c>
      <c r="S22" t="s">
        <v>459</v>
      </c>
      <c r="T22" t="s">
        <v>458</v>
      </c>
      <c r="U22" t="s">
        <v>460</v>
      </c>
      <c r="V22" t="s">
        <v>458</v>
      </c>
    </row>
    <row r="23" spans="1:22" x14ac:dyDescent="0.2">
      <c r="A23" s="102">
        <v>42044</v>
      </c>
      <c r="B23" s="102" t="s">
        <v>540</v>
      </c>
      <c r="C23" t="s">
        <v>541</v>
      </c>
      <c r="D23" s="58">
        <v>202.41</v>
      </c>
      <c r="E23" t="s">
        <v>452</v>
      </c>
      <c r="F23" s="108">
        <v>2024</v>
      </c>
      <c r="G23" t="s">
        <v>2955</v>
      </c>
      <c r="H23">
        <v>2</v>
      </c>
      <c r="I23">
        <v>440</v>
      </c>
      <c r="J23" t="s">
        <v>555</v>
      </c>
      <c r="K23" t="s">
        <v>2937</v>
      </c>
      <c r="L23">
        <v>0</v>
      </c>
      <c r="M23">
        <v>0</v>
      </c>
      <c r="N23" t="s">
        <v>2964</v>
      </c>
      <c r="O23" t="s">
        <v>545</v>
      </c>
      <c r="P23" t="s">
        <v>458</v>
      </c>
      <c r="R23">
        <v>0</v>
      </c>
      <c r="S23" t="s">
        <v>459</v>
      </c>
      <c r="T23" t="s">
        <v>458</v>
      </c>
      <c r="U23" t="s">
        <v>460</v>
      </c>
      <c r="V23" t="s">
        <v>458</v>
      </c>
    </row>
    <row r="24" spans="1:22" x14ac:dyDescent="0.2">
      <c r="A24" s="102">
        <v>42051</v>
      </c>
      <c r="B24" s="102" t="s">
        <v>540</v>
      </c>
      <c r="C24" t="s">
        <v>541</v>
      </c>
      <c r="D24" s="58">
        <v>202.41</v>
      </c>
      <c r="E24" t="s">
        <v>452</v>
      </c>
      <c r="F24" s="108" t="s">
        <v>2950</v>
      </c>
      <c r="G24" t="s">
        <v>2951</v>
      </c>
      <c r="H24">
        <v>1</v>
      </c>
      <c r="I24">
        <v>440</v>
      </c>
      <c r="J24" t="s">
        <v>555</v>
      </c>
      <c r="K24" t="s">
        <v>2937</v>
      </c>
      <c r="L24">
        <v>0</v>
      </c>
      <c r="M24">
        <v>0</v>
      </c>
      <c r="N24" t="s">
        <v>2965</v>
      </c>
      <c r="O24" t="s">
        <v>545</v>
      </c>
      <c r="P24" t="s">
        <v>458</v>
      </c>
      <c r="R24">
        <v>0</v>
      </c>
      <c r="S24" t="s">
        <v>459</v>
      </c>
      <c r="T24" t="s">
        <v>458</v>
      </c>
      <c r="U24" t="s">
        <v>460</v>
      </c>
      <c r="V24" t="s">
        <v>458</v>
      </c>
    </row>
    <row r="25" spans="1:22" x14ac:dyDescent="0.2">
      <c r="A25" s="102">
        <v>42065</v>
      </c>
      <c r="B25" s="102" t="s">
        <v>540</v>
      </c>
      <c r="C25" t="s">
        <v>541</v>
      </c>
      <c r="D25" s="58">
        <v>202.41</v>
      </c>
      <c r="E25" t="s">
        <v>452</v>
      </c>
      <c r="F25" s="108">
        <v>2024</v>
      </c>
      <c r="G25" t="s">
        <v>2955</v>
      </c>
      <c r="H25">
        <v>8</v>
      </c>
      <c r="I25">
        <v>440</v>
      </c>
      <c r="J25" t="s">
        <v>555</v>
      </c>
      <c r="K25" t="s">
        <v>2937</v>
      </c>
      <c r="L25">
        <v>0</v>
      </c>
      <c r="M25">
        <v>0</v>
      </c>
      <c r="N25" t="s">
        <v>2966</v>
      </c>
      <c r="O25" t="s">
        <v>545</v>
      </c>
      <c r="P25" t="s">
        <v>458</v>
      </c>
      <c r="R25">
        <v>0</v>
      </c>
      <c r="S25" t="s">
        <v>459</v>
      </c>
      <c r="T25" t="s">
        <v>458</v>
      </c>
      <c r="U25" t="s">
        <v>460</v>
      </c>
      <c r="V25" t="s">
        <v>458</v>
      </c>
    </row>
    <row r="26" spans="1:22" x14ac:dyDescent="0.2">
      <c r="A26" s="102">
        <v>42065</v>
      </c>
      <c r="B26" s="102" t="s">
        <v>540</v>
      </c>
      <c r="C26" t="s">
        <v>541</v>
      </c>
      <c r="D26" s="58">
        <v>202.41</v>
      </c>
      <c r="E26" t="s">
        <v>452</v>
      </c>
      <c r="F26" s="108" t="s">
        <v>2950</v>
      </c>
      <c r="G26" t="s">
        <v>2951</v>
      </c>
      <c r="H26">
        <v>24</v>
      </c>
      <c r="I26">
        <v>440</v>
      </c>
      <c r="J26" t="s">
        <v>555</v>
      </c>
      <c r="K26" t="s">
        <v>2937</v>
      </c>
      <c r="L26">
        <v>0</v>
      </c>
      <c r="M26">
        <v>0</v>
      </c>
      <c r="N26" t="s">
        <v>2967</v>
      </c>
      <c r="O26" t="s">
        <v>545</v>
      </c>
      <c r="P26" t="s">
        <v>458</v>
      </c>
      <c r="R26">
        <v>0</v>
      </c>
      <c r="S26" t="s">
        <v>459</v>
      </c>
      <c r="T26" t="s">
        <v>458</v>
      </c>
      <c r="U26" t="s">
        <v>460</v>
      </c>
      <c r="V26" t="s">
        <v>458</v>
      </c>
    </row>
    <row r="27" spans="1:22" x14ac:dyDescent="0.2">
      <c r="A27" s="102">
        <v>42065</v>
      </c>
      <c r="B27" s="102" t="s">
        <v>540</v>
      </c>
      <c r="C27" t="s">
        <v>541</v>
      </c>
      <c r="D27" s="58">
        <v>202.41</v>
      </c>
      <c r="E27" t="s">
        <v>452</v>
      </c>
      <c r="F27" s="108" t="s">
        <v>2950</v>
      </c>
      <c r="G27" t="s">
        <v>2951</v>
      </c>
      <c r="H27">
        <v>4</v>
      </c>
      <c r="I27">
        <v>440</v>
      </c>
      <c r="J27" t="s">
        <v>555</v>
      </c>
      <c r="K27" t="s">
        <v>2937</v>
      </c>
      <c r="L27">
        <v>0</v>
      </c>
      <c r="M27">
        <v>0</v>
      </c>
      <c r="N27" t="s">
        <v>2968</v>
      </c>
      <c r="O27" t="s">
        <v>545</v>
      </c>
      <c r="P27" t="s">
        <v>458</v>
      </c>
      <c r="R27">
        <v>0</v>
      </c>
      <c r="S27" t="s">
        <v>459</v>
      </c>
      <c r="T27" t="s">
        <v>458</v>
      </c>
      <c r="U27" t="s">
        <v>460</v>
      </c>
      <c r="V27" t="s">
        <v>458</v>
      </c>
    </row>
    <row r="28" spans="1:22" x14ac:dyDescent="0.2">
      <c r="A28" s="102">
        <v>42065</v>
      </c>
      <c r="B28" s="102" t="s">
        <v>540</v>
      </c>
      <c r="C28" t="s">
        <v>541</v>
      </c>
      <c r="D28" s="58">
        <v>202.41</v>
      </c>
      <c r="E28" t="s">
        <v>452</v>
      </c>
      <c r="F28" s="108" t="s">
        <v>2950</v>
      </c>
      <c r="G28" t="s">
        <v>2951</v>
      </c>
      <c r="H28">
        <v>12</v>
      </c>
      <c r="I28">
        <v>440</v>
      </c>
      <c r="J28" t="s">
        <v>555</v>
      </c>
      <c r="K28" t="s">
        <v>2937</v>
      </c>
      <c r="L28">
        <v>0</v>
      </c>
      <c r="M28">
        <v>0</v>
      </c>
      <c r="N28" t="s">
        <v>2969</v>
      </c>
      <c r="O28" t="s">
        <v>545</v>
      </c>
      <c r="P28" t="s">
        <v>458</v>
      </c>
      <c r="R28">
        <v>0</v>
      </c>
      <c r="S28" t="s">
        <v>459</v>
      </c>
      <c r="T28" t="s">
        <v>458</v>
      </c>
      <c r="U28" t="s">
        <v>460</v>
      </c>
      <c r="V28" t="s">
        <v>458</v>
      </c>
    </row>
    <row r="29" spans="1:22" x14ac:dyDescent="0.2">
      <c r="A29" s="102">
        <v>42072</v>
      </c>
      <c r="B29" s="102" t="s">
        <v>540</v>
      </c>
      <c r="C29" t="s">
        <v>541</v>
      </c>
      <c r="D29" s="58">
        <v>202.41</v>
      </c>
      <c r="E29" t="s">
        <v>452</v>
      </c>
      <c r="F29" s="108">
        <v>2024</v>
      </c>
      <c r="G29" t="s">
        <v>2955</v>
      </c>
      <c r="H29">
        <v>1</v>
      </c>
      <c r="I29">
        <v>440</v>
      </c>
      <c r="J29" t="s">
        <v>555</v>
      </c>
      <c r="K29" t="s">
        <v>2937</v>
      </c>
      <c r="L29">
        <v>0</v>
      </c>
      <c r="M29">
        <v>0</v>
      </c>
      <c r="N29" t="s">
        <v>2970</v>
      </c>
      <c r="O29" t="s">
        <v>545</v>
      </c>
      <c r="P29" t="s">
        <v>458</v>
      </c>
      <c r="R29">
        <v>0</v>
      </c>
      <c r="S29" t="s">
        <v>459</v>
      </c>
      <c r="T29" t="s">
        <v>458</v>
      </c>
      <c r="U29" t="s">
        <v>460</v>
      </c>
      <c r="V29" t="s">
        <v>458</v>
      </c>
    </row>
    <row r="30" spans="1:22" x14ac:dyDescent="0.2">
      <c r="A30" s="102">
        <v>42086</v>
      </c>
      <c r="B30" s="102" t="s">
        <v>540</v>
      </c>
      <c r="C30" t="s">
        <v>541</v>
      </c>
      <c r="D30" s="58">
        <v>202.41</v>
      </c>
      <c r="E30" t="s">
        <v>452</v>
      </c>
      <c r="F30" s="108">
        <v>2024</v>
      </c>
      <c r="G30" t="s">
        <v>2955</v>
      </c>
      <c r="H30">
        <v>1</v>
      </c>
      <c r="I30">
        <v>440</v>
      </c>
      <c r="J30" t="s">
        <v>555</v>
      </c>
      <c r="K30" t="s">
        <v>2937</v>
      </c>
      <c r="L30">
        <v>0</v>
      </c>
      <c r="M30">
        <v>0</v>
      </c>
      <c r="N30" t="s">
        <v>2971</v>
      </c>
      <c r="O30" t="s">
        <v>545</v>
      </c>
      <c r="P30" t="s">
        <v>458</v>
      </c>
      <c r="R30">
        <v>0</v>
      </c>
      <c r="S30" t="s">
        <v>459</v>
      </c>
      <c r="T30" t="s">
        <v>458</v>
      </c>
      <c r="U30" t="s">
        <v>460</v>
      </c>
      <c r="V30" t="s">
        <v>458</v>
      </c>
    </row>
    <row r="31" spans="1:22" x14ac:dyDescent="0.2">
      <c r="A31" s="102">
        <v>42093</v>
      </c>
      <c r="B31" s="102" t="s">
        <v>540</v>
      </c>
      <c r="C31" t="s">
        <v>541</v>
      </c>
      <c r="D31" s="58">
        <v>202.41</v>
      </c>
      <c r="E31" t="s">
        <v>452</v>
      </c>
      <c r="F31" s="108">
        <v>2024</v>
      </c>
      <c r="G31" t="s">
        <v>2955</v>
      </c>
      <c r="H31">
        <v>1</v>
      </c>
      <c r="I31">
        <v>440</v>
      </c>
      <c r="J31" t="s">
        <v>555</v>
      </c>
      <c r="K31" t="s">
        <v>2937</v>
      </c>
      <c r="L31">
        <v>0</v>
      </c>
      <c r="M31">
        <v>0</v>
      </c>
      <c r="N31" t="s">
        <v>2972</v>
      </c>
      <c r="O31" t="s">
        <v>545</v>
      </c>
      <c r="P31" t="s">
        <v>458</v>
      </c>
      <c r="R31">
        <v>0</v>
      </c>
      <c r="S31" t="s">
        <v>459</v>
      </c>
      <c r="T31" t="s">
        <v>458</v>
      </c>
      <c r="U31" t="s">
        <v>460</v>
      </c>
      <c r="V31" t="s">
        <v>458</v>
      </c>
    </row>
    <row r="32" spans="1:22" x14ac:dyDescent="0.2">
      <c r="A32" s="102">
        <v>42093</v>
      </c>
      <c r="B32" s="102" t="s">
        <v>540</v>
      </c>
      <c r="C32" t="s">
        <v>541</v>
      </c>
      <c r="D32" s="58">
        <v>202.41</v>
      </c>
      <c r="E32" t="s">
        <v>452</v>
      </c>
      <c r="F32" s="108" t="s">
        <v>2950</v>
      </c>
      <c r="G32" t="s">
        <v>2951</v>
      </c>
      <c r="H32">
        <v>16</v>
      </c>
      <c r="I32">
        <v>440</v>
      </c>
      <c r="J32" t="s">
        <v>555</v>
      </c>
      <c r="K32" t="s">
        <v>2937</v>
      </c>
      <c r="L32">
        <v>0</v>
      </c>
      <c r="M32">
        <v>0</v>
      </c>
      <c r="N32" t="s">
        <v>2973</v>
      </c>
      <c r="O32" t="s">
        <v>545</v>
      </c>
      <c r="P32" t="s">
        <v>458</v>
      </c>
      <c r="R32">
        <v>0</v>
      </c>
      <c r="S32" t="s">
        <v>459</v>
      </c>
      <c r="T32" t="s">
        <v>458</v>
      </c>
      <c r="U32" t="s">
        <v>460</v>
      </c>
      <c r="V32" t="s">
        <v>458</v>
      </c>
    </row>
    <row r="33" spans="1:22" x14ac:dyDescent="0.2">
      <c r="A33" s="102">
        <v>42149</v>
      </c>
      <c r="B33" s="102" t="s">
        <v>540</v>
      </c>
      <c r="C33" t="s">
        <v>541</v>
      </c>
      <c r="D33" s="58">
        <v>202.41</v>
      </c>
      <c r="E33" t="s">
        <v>452</v>
      </c>
      <c r="F33" s="108">
        <v>2024</v>
      </c>
      <c r="G33" t="s">
        <v>2955</v>
      </c>
      <c r="H33">
        <v>13</v>
      </c>
      <c r="I33">
        <v>440</v>
      </c>
      <c r="J33" t="s">
        <v>555</v>
      </c>
      <c r="K33" t="s">
        <v>2937</v>
      </c>
      <c r="L33">
        <v>0</v>
      </c>
      <c r="M33">
        <v>0</v>
      </c>
      <c r="N33" t="s">
        <v>2974</v>
      </c>
      <c r="O33" t="s">
        <v>545</v>
      </c>
      <c r="P33" t="s">
        <v>458</v>
      </c>
      <c r="R33">
        <v>0</v>
      </c>
      <c r="S33" t="s">
        <v>459</v>
      </c>
      <c r="T33" t="s">
        <v>458</v>
      </c>
      <c r="U33" t="s">
        <v>460</v>
      </c>
      <c r="V33" t="s">
        <v>458</v>
      </c>
    </row>
    <row r="34" spans="1:22" x14ac:dyDescent="0.2">
      <c r="A34" s="102">
        <v>42149</v>
      </c>
      <c r="B34" s="102" t="s">
        <v>540</v>
      </c>
      <c r="C34" t="s">
        <v>541</v>
      </c>
      <c r="D34" s="58">
        <v>202.41</v>
      </c>
      <c r="E34" t="s">
        <v>452</v>
      </c>
      <c r="F34" s="108" t="s">
        <v>2950</v>
      </c>
      <c r="G34" t="s">
        <v>2951</v>
      </c>
      <c r="H34">
        <v>23</v>
      </c>
      <c r="I34">
        <v>440</v>
      </c>
      <c r="J34" t="s">
        <v>555</v>
      </c>
      <c r="K34" t="s">
        <v>2937</v>
      </c>
      <c r="L34">
        <v>0</v>
      </c>
      <c r="M34">
        <v>0</v>
      </c>
      <c r="N34" t="s">
        <v>2975</v>
      </c>
      <c r="O34" t="s">
        <v>545</v>
      </c>
      <c r="P34" t="s">
        <v>458</v>
      </c>
      <c r="R34">
        <v>0</v>
      </c>
      <c r="S34" t="s">
        <v>459</v>
      </c>
      <c r="T34" t="s">
        <v>458</v>
      </c>
      <c r="U34" t="s">
        <v>460</v>
      </c>
      <c r="V34" t="s">
        <v>458</v>
      </c>
    </row>
    <row r="35" spans="1:22" x14ac:dyDescent="0.2">
      <c r="A35" s="102">
        <v>42149</v>
      </c>
      <c r="B35" s="102" t="s">
        <v>540</v>
      </c>
      <c r="C35" t="s">
        <v>541</v>
      </c>
      <c r="D35" s="58">
        <v>202.41</v>
      </c>
      <c r="E35" t="s">
        <v>452</v>
      </c>
      <c r="F35" s="108" t="s">
        <v>2950</v>
      </c>
      <c r="G35" t="s">
        <v>2951</v>
      </c>
      <c r="H35">
        <v>8</v>
      </c>
      <c r="I35">
        <v>440</v>
      </c>
      <c r="J35" t="s">
        <v>555</v>
      </c>
      <c r="K35" t="s">
        <v>2937</v>
      </c>
      <c r="L35">
        <v>0</v>
      </c>
      <c r="M35">
        <v>0</v>
      </c>
      <c r="N35" t="s">
        <v>2976</v>
      </c>
      <c r="O35" t="s">
        <v>545</v>
      </c>
      <c r="P35" t="s">
        <v>458</v>
      </c>
      <c r="R35">
        <v>0</v>
      </c>
      <c r="S35" t="s">
        <v>459</v>
      </c>
      <c r="T35" t="s">
        <v>458</v>
      </c>
      <c r="U35" t="s">
        <v>460</v>
      </c>
      <c r="V35" t="s">
        <v>458</v>
      </c>
    </row>
    <row r="36" spans="1:22" x14ac:dyDescent="0.2">
      <c r="A36" s="102">
        <v>42149</v>
      </c>
      <c r="B36" s="102" t="s">
        <v>540</v>
      </c>
      <c r="C36" t="s">
        <v>541</v>
      </c>
      <c r="D36" s="58">
        <v>202.41</v>
      </c>
      <c r="E36" t="s">
        <v>452</v>
      </c>
      <c r="F36" s="108" t="s">
        <v>2950</v>
      </c>
      <c r="G36" t="s">
        <v>2951</v>
      </c>
      <c r="H36">
        <v>26</v>
      </c>
      <c r="I36">
        <v>440</v>
      </c>
      <c r="J36" t="s">
        <v>555</v>
      </c>
      <c r="K36" t="s">
        <v>2937</v>
      </c>
      <c r="L36">
        <v>0</v>
      </c>
      <c r="M36">
        <v>0</v>
      </c>
      <c r="N36" t="s">
        <v>2977</v>
      </c>
      <c r="O36" t="s">
        <v>545</v>
      </c>
      <c r="P36" t="s">
        <v>458</v>
      </c>
      <c r="R36">
        <v>0</v>
      </c>
      <c r="S36" t="s">
        <v>459</v>
      </c>
      <c r="T36" t="s">
        <v>458</v>
      </c>
      <c r="U36" t="s">
        <v>460</v>
      </c>
      <c r="V36" t="s">
        <v>458</v>
      </c>
    </row>
    <row r="37" spans="1:22" x14ac:dyDescent="0.2">
      <c r="A37" s="102">
        <v>42149</v>
      </c>
      <c r="B37" s="102" t="s">
        <v>540</v>
      </c>
      <c r="C37" t="s">
        <v>541</v>
      </c>
      <c r="D37" s="58">
        <v>202.41</v>
      </c>
      <c r="E37" t="s">
        <v>452</v>
      </c>
      <c r="F37" s="108">
        <v>2014</v>
      </c>
      <c r="G37" t="s">
        <v>2978</v>
      </c>
      <c r="H37">
        <v>19</v>
      </c>
      <c r="I37">
        <v>440</v>
      </c>
      <c r="J37" t="s">
        <v>555</v>
      </c>
      <c r="K37" t="s">
        <v>2937</v>
      </c>
      <c r="L37">
        <v>0</v>
      </c>
      <c r="M37">
        <v>0</v>
      </c>
      <c r="N37" t="s">
        <v>2979</v>
      </c>
      <c r="O37" t="s">
        <v>545</v>
      </c>
      <c r="P37" t="s">
        <v>458</v>
      </c>
      <c r="R37">
        <v>0</v>
      </c>
      <c r="S37" t="s">
        <v>459</v>
      </c>
      <c r="T37" t="s">
        <v>458</v>
      </c>
      <c r="U37" t="s">
        <v>460</v>
      </c>
      <c r="V37" t="s">
        <v>458</v>
      </c>
    </row>
    <row r="38" spans="1:22" x14ac:dyDescent="0.2">
      <c r="A38" s="102">
        <v>42156</v>
      </c>
      <c r="B38" s="102" t="s">
        <v>540</v>
      </c>
      <c r="C38" t="s">
        <v>541</v>
      </c>
      <c r="D38" s="58">
        <v>202.41</v>
      </c>
      <c r="E38" t="s">
        <v>452</v>
      </c>
      <c r="F38" s="108">
        <v>2024</v>
      </c>
      <c r="G38" t="s">
        <v>2955</v>
      </c>
      <c r="H38">
        <v>4</v>
      </c>
      <c r="I38">
        <v>440</v>
      </c>
      <c r="J38" t="s">
        <v>555</v>
      </c>
      <c r="K38" t="s">
        <v>2937</v>
      </c>
      <c r="L38">
        <v>0</v>
      </c>
      <c r="M38">
        <v>0</v>
      </c>
      <c r="N38" t="s">
        <v>2980</v>
      </c>
      <c r="O38" t="s">
        <v>545</v>
      </c>
      <c r="P38" t="s">
        <v>458</v>
      </c>
      <c r="R38">
        <v>0</v>
      </c>
      <c r="S38" t="s">
        <v>459</v>
      </c>
      <c r="T38" t="s">
        <v>458</v>
      </c>
      <c r="U38" t="s">
        <v>460</v>
      </c>
      <c r="V38" t="s">
        <v>458</v>
      </c>
    </row>
    <row r="39" spans="1:22" x14ac:dyDescent="0.2">
      <c r="A39" s="102">
        <v>42156</v>
      </c>
      <c r="B39" s="102" t="s">
        <v>540</v>
      </c>
      <c r="C39" t="s">
        <v>541</v>
      </c>
      <c r="D39" s="58">
        <v>202.41</v>
      </c>
      <c r="E39" t="s">
        <v>452</v>
      </c>
      <c r="F39" s="108" t="s">
        <v>2950</v>
      </c>
      <c r="G39" t="s">
        <v>2951</v>
      </c>
      <c r="H39">
        <v>10</v>
      </c>
      <c r="I39">
        <v>440</v>
      </c>
      <c r="J39" t="s">
        <v>555</v>
      </c>
      <c r="K39" t="s">
        <v>2937</v>
      </c>
      <c r="L39">
        <v>0</v>
      </c>
      <c r="M39">
        <v>0</v>
      </c>
      <c r="N39" t="s">
        <v>2981</v>
      </c>
      <c r="O39" t="s">
        <v>545</v>
      </c>
      <c r="P39" t="s">
        <v>458</v>
      </c>
      <c r="R39">
        <v>0</v>
      </c>
      <c r="S39" t="s">
        <v>459</v>
      </c>
      <c r="T39" t="s">
        <v>458</v>
      </c>
      <c r="U39" t="s">
        <v>460</v>
      </c>
      <c r="V39" t="s">
        <v>458</v>
      </c>
    </row>
    <row r="40" spans="1:22" x14ac:dyDescent="0.2">
      <c r="A40" s="102">
        <v>42163</v>
      </c>
      <c r="B40" s="102" t="s">
        <v>540</v>
      </c>
      <c r="C40" t="s">
        <v>541</v>
      </c>
      <c r="D40" s="58">
        <v>202.41</v>
      </c>
      <c r="E40" t="s">
        <v>452</v>
      </c>
      <c r="F40" s="108" t="s">
        <v>2950</v>
      </c>
      <c r="G40" t="s">
        <v>2951</v>
      </c>
      <c r="H40">
        <v>1</v>
      </c>
      <c r="I40">
        <v>440</v>
      </c>
      <c r="J40" t="s">
        <v>555</v>
      </c>
      <c r="K40" t="s">
        <v>2937</v>
      </c>
      <c r="L40">
        <v>0</v>
      </c>
      <c r="M40">
        <v>0</v>
      </c>
      <c r="N40" t="s">
        <v>2982</v>
      </c>
      <c r="O40" t="s">
        <v>545</v>
      </c>
      <c r="P40" t="s">
        <v>458</v>
      </c>
      <c r="R40">
        <v>0</v>
      </c>
      <c r="S40" t="s">
        <v>459</v>
      </c>
      <c r="T40" t="s">
        <v>458</v>
      </c>
      <c r="U40" t="s">
        <v>460</v>
      </c>
      <c r="V40" t="s">
        <v>458</v>
      </c>
    </row>
    <row r="41" spans="1:22" x14ac:dyDescent="0.2">
      <c r="A41" s="102">
        <v>42198</v>
      </c>
      <c r="B41" s="102" t="s">
        <v>540</v>
      </c>
      <c r="C41" t="s">
        <v>541</v>
      </c>
      <c r="D41" s="58">
        <v>202.41</v>
      </c>
      <c r="E41" t="s">
        <v>452</v>
      </c>
      <c r="F41" s="108" t="s">
        <v>2950</v>
      </c>
      <c r="G41" t="s">
        <v>2951</v>
      </c>
      <c r="H41">
        <v>16</v>
      </c>
      <c r="I41">
        <v>440</v>
      </c>
      <c r="J41" t="s">
        <v>555</v>
      </c>
      <c r="K41" t="s">
        <v>2937</v>
      </c>
      <c r="L41">
        <v>0</v>
      </c>
      <c r="M41">
        <v>0</v>
      </c>
      <c r="N41" t="s">
        <v>2983</v>
      </c>
      <c r="O41" t="s">
        <v>545</v>
      </c>
      <c r="P41" t="s">
        <v>458</v>
      </c>
      <c r="R41">
        <v>0</v>
      </c>
      <c r="S41" t="s">
        <v>459</v>
      </c>
      <c r="T41" t="s">
        <v>458</v>
      </c>
      <c r="U41" t="s">
        <v>460</v>
      </c>
      <c r="V41" t="s">
        <v>458</v>
      </c>
    </row>
    <row r="42" spans="1:22" x14ac:dyDescent="0.2">
      <c r="A42" s="102">
        <v>42289</v>
      </c>
      <c r="B42" s="102" t="s">
        <v>540</v>
      </c>
      <c r="C42" t="s">
        <v>541</v>
      </c>
      <c r="D42" s="58">
        <v>202.41</v>
      </c>
      <c r="E42" t="s">
        <v>452</v>
      </c>
      <c r="F42" s="108" t="s">
        <v>2950</v>
      </c>
      <c r="G42" t="s">
        <v>2951</v>
      </c>
      <c r="H42">
        <v>5</v>
      </c>
      <c r="I42">
        <v>440</v>
      </c>
      <c r="J42" t="s">
        <v>555</v>
      </c>
      <c r="K42" t="s">
        <v>2937</v>
      </c>
      <c r="L42">
        <v>0</v>
      </c>
      <c r="M42">
        <v>0</v>
      </c>
      <c r="N42" t="s">
        <v>2984</v>
      </c>
      <c r="O42" t="s">
        <v>545</v>
      </c>
      <c r="P42" t="s">
        <v>458</v>
      </c>
      <c r="R42">
        <v>0</v>
      </c>
      <c r="S42" t="s">
        <v>459</v>
      </c>
      <c r="T42" t="s">
        <v>458</v>
      </c>
      <c r="U42" t="s">
        <v>460</v>
      </c>
      <c r="V42" t="s">
        <v>458</v>
      </c>
    </row>
    <row r="43" spans="1:22" x14ac:dyDescent="0.2">
      <c r="A43" s="102">
        <v>42296</v>
      </c>
      <c r="B43" s="102" t="s">
        <v>540</v>
      </c>
      <c r="C43" t="s">
        <v>541</v>
      </c>
      <c r="D43" s="58">
        <v>202.41</v>
      </c>
      <c r="E43" t="s">
        <v>452</v>
      </c>
      <c r="F43" s="108" t="s">
        <v>2950</v>
      </c>
      <c r="G43" t="s">
        <v>2951</v>
      </c>
      <c r="H43">
        <v>5</v>
      </c>
      <c r="I43">
        <v>440</v>
      </c>
      <c r="J43" t="s">
        <v>555</v>
      </c>
      <c r="K43" t="s">
        <v>2937</v>
      </c>
      <c r="L43">
        <v>0</v>
      </c>
      <c r="M43">
        <v>0</v>
      </c>
      <c r="N43" t="s">
        <v>2985</v>
      </c>
      <c r="O43" t="s">
        <v>545</v>
      </c>
      <c r="P43" t="s">
        <v>458</v>
      </c>
      <c r="R43">
        <v>0</v>
      </c>
      <c r="S43" t="s">
        <v>459</v>
      </c>
      <c r="T43" t="s">
        <v>458</v>
      </c>
      <c r="U43" t="s">
        <v>460</v>
      </c>
      <c r="V43" t="s">
        <v>458</v>
      </c>
    </row>
    <row r="44" spans="1:22" x14ac:dyDescent="0.2">
      <c r="A44" s="102">
        <v>42317</v>
      </c>
      <c r="B44" s="102" t="s">
        <v>540</v>
      </c>
      <c r="C44" t="s">
        <v>541</v>
      </c>
      <c r="D44" s="58">
        <v>202.41</v>
      </c>
      <c r="E44" t="s">
        <v>452</v>
      </c>
      <c r="F44" s="108" t="s">
        <v>2950</v>
      </c>
      <c r="G44" t="s">
        <v>2951</v>
      </c>
      <c r="H44">
        <v>8</v>
      </c>
      <c r="I44">
        <v>440</v>
      </c>
      <c r="J44" t="s">
        <v>555</v>
      </c>
      <c r="K44" t="s">
        <v>2937</v>
      </c>
      <c r="L44">
        <v>0</v>
      </c>
      <c r="M44">
        <v>0</v>
      </c>
      <c r="N44" t="s">
        <v>2986</v>
      </c>
      <c r="O44" t="s">
        <v>545</v>
      </c>
      <c r="P44" t="s">
        <v>458</v>
      </c>
      <c r="R44">
        <v>0</v>
      </c>
      <c r="S44" t="s">
        <v>459</v>
      </c>
      <c r="T44" t="s">
        <v>458</v>
      </c>
      <c r="U44" t="s">
        <v>460</v>
      </c>
      <c r="V44" t="s">
        <v>458</v>
      </c>
    </row>
    <row r="45" spans="1:22" x14ac:dyDescent="0.2">
      <c r="A45" s="102">
        <v>42324</v>
      </c>
      <c r="B45" s="102" t="s">
        <v>540</v>
      </c>
      <c r="C45" t="s">
        <v>541</v>
      </c>
      <c r="D45" s="58">
        <v>202.41</v>
      </c>
      <c r="E45" t="s">
        <v>452</v>
      </c>
      <c r="F45" s="108" t="s">
        <v>2950</v>
      </c>
      <c r="G45" t="s">
        <v>2951</v>
      </c>
      <c r="H45">
        <v>2</v>
      </c>
      <c r="I45">
        <v>440</v>
      </c>
      <c r="J45" t="s">
        <v>555</v>
      </c>
      <c r="K45" t="s">
        <v>2937</v>
      </c>
      <c r="L45">
        <v>0</v>
      </c>
      <c r="M45">
        <v>0</v>
      </c>
      <c r="N45" t="s">
        <v>2987</v>
      </c>
      <c r="O45" t="s">
        <v>545</v>
      </c>
      <c r="P45" t="s">
        <v>458</v>
      </c>
      <c r="R45">
        <v>0</v>
      </c>
      <c r="S45" t="s">
        <v>459</v>
      </c>
      <c r="T45" t="s">
        <v>458</v>
      </c>
      <c r="U45" t="s">
        <v>460</v>
      </c>
      <c r="V45" t="s">
        <v>458</v>
      </c>
    </row>
    <row r="46" spans="1:22" x14ac:dyDescent="0.2">
      <c r="A46" s="102">
        <v>42331</v>
      </c>
      <c r="B46" s="102" t="s">
        <v>540</v>
      </c>
      <c r="C46" t="s">
        <v>541</v>
      </c>
      <c r="D46" s="58">
        <v>202.41</v>
      </c>
      <c r="E46" t="s">
        <v>452</v>
      </c>
      <c r="F46" s="108" t="s">
        <v>2950</v>
      </c>
      <c r="G46" t="s">
        <v>2951</v>
      </c>
      <c r="H46">
        <v>4</v>
      </c>
      <c r="I46">
        <v>440</v>
      </c>
      <c r="J46" t="s">
        <v>555</v>
      </c>
      <c r="K46" t="s">
        <v>2937</v>
      </c>
      <c r="L46">
        <v>0</v>
      </c>
      <c r="M46">
        <v>0</v>
      </c>
      <c r="N46" t="s">
        <v>2988</v>
      </c>
      <c r="O46" t="s">
        <v>545</v>
      </c>
      <c r="P46" t="s">
        <v>458</v>
      </c>
      <c r="R46">
        <v>0</v>
      </c>
      <c r="S46" t="s">
        <v>459</v>
      </c>
      <c r="T46" t="s">
        <v>458</v>
      </c>
      <c r="U46" t="s">
        <v>460</v>
      </c>
      <c r="V46" t="s">
        <v>458</v>
      </c>
    </row>
    <row r="47" spans="1:22" x14ac:dyDescent="0.2">
      <c r="A47" s="102">
        <v>42331</v>
      </c>
      <c r="B47" s="102" t="s">
        <v>540</v>
      </c>
      <c r="C47" t="s">
        <v>541</v>
      </c>
      <c r="D47" s="58">
        <v>202.41</v>
      </c>
      <c r="E47" t="s">
        <v>452</v>
      </c>
      <c r="F47" s="108" t="s">
        <v>2950</v>
      </c>
      <c r="G47" t="s">
        <v>2951</v>
      </c>
      <c r="H47">
        <v>24</v>
      </c>
      <c r="I47">
        <v>440</v>
      </c>
      <c r="J47" t="s">
        <v>555</v>
      </c>
      <c r="K47" t="s">
        <v>2937</v>
      </c>
      <c r="L47">
        <v>0</v>
      </c>
      <c r="M47">
        <v>0</v>
      </c>
      <c r="N47" t="s">
        <v>2989</v>
      </c>
      <c r="O47" t="s">
        <v>545</v>
      </c>
      <c r="P47" t="s">
        <v>458</v>
      </c>
      <c r="R47">
        <v>0</v>
      </c>
      <c r="S47" t="s">
        <v>459</v>
      </c>
      <c r="T47" t="s">
        <v>458</v>
      </c>
      <c r="U47" t="s">
        <v>460</v>
      </c>
      <c r="V47" t="s">
        <v>458</v>
      </c>
    </row>
    <row r="48" spans="1:22" x14ac:dyDescent="0.2">
      <c r="A48" s="102">
        <v>42331</v>
      </c>
      <c r="B48" s="102" t="s">
        <v>540</v>
      </c>
      <c r="C48" t="s">
        <v>541</v>
      </c>
      <c r="D48" s="58">
        <v>202.41</v>
      </c>
      <c r="E48" t="s">
        <v>452</v>
      </c>
      <c r="F48" s="108">
        <v>2014</v>
      </c>
      <c r="G48" t="s">
        <v>2978</v>
      </c>
      <c r="H48">
        <v>24</v>
      </c>
      <c r="I48">
        <v>440</v>
      </c>
      <c r="J48" t="s">
        <v>555</v>
      </c>
      <c r="K48" t="s">
        <v>2937</v>
      </c>
      <c r="L48">
        <v>0</v>
      </c>
      <c r="M48">
        <v>0</v>
      </c>
      <c r="N48" t="s">
        <v>2990</v>
      </c>
      <c r="O48" t="s">
        <v>545</v>
      </c>
      <c r="P48" t="s">
        <v>458</v>
      </c>
      <c r="R48">
        <v>0</v>
      </c>
      <c r="S48" t="s">
        <v>459</v>
      </c>
      <c r="T48" t="s">
        <v>458</v>
      </c>
      <c r="U48" t="s">
        <v>460</v>
      </c>
      <c r="V48" t="s">
        <v>458</v>
      </c>
    </row>
    <row r="49" spans="1:22" x14ac:dyDescent="0.2">
      <c r="A49" s="102">
        <v>42338</v>
      </c>
      <c r="B49" s="102" t="s">
        <v>540</v>
      </c>
      <c r="C49" t="s">
        <v>541</v>
      </c>
      <c r="D49" s="58">
        <v>202.41</v>
      </c>
      <c r="E49" t="s">
        <v>452</v>
      </c>
      <c r="F49" s="108" t="s">
        <v>2950</v>
      </c>
      <c r="G49" t="s">
        <v>2951</v>
      </c>
      <c r="H49">
        <v>5</v>
      </c>
      <c r="I49">
        <v>440</v>
      </c>
      <c r="J49" t="s">
        <v>555</v>
      </c>
      <c r="K49" t="s">
        <v>2937</v>
      </c>
      <c r="L49">
        <v>0</v>
      </c>
      <c r="M49">
        <v>0</v>
      </c>
      <c r="N49" t="s">
        <v>2991</v>
      </c>
      <c r="O49" t="s">
        <v>545</v>
      </c>
      <c r="P49" t="s">
        <v>458</v>
      </c>
      <c r="R49">
        <v>0</v>
      </c>
      <c r="S49" t="s">
        <v>459</v>
      </c>
      <c r="T49" t="s">
        <v>458</v>
      </c>
      <c r="U49" t="s">
        <v>460</v>
      </c>
      <c r="V49" t="s">
        <v>458</v>
      </c>
    </row>
    <row r="50" spans="1:22" x14ac:dyDescent="0.2">
      <c r="A50" s="102">
        <v>42338</v>
      </c>
      <c r="B50" s="102" t="s">
        <v>540</v>
      </c>
      <c r="C50" t="s">
        <v>541</v>
      </c>
      <c r="D50" s="58">
        <v>202.41</v>
      </c>
      <c r="E50" t="s">
        <v>452</v>
      </c>
      <c r="F50" s="108" t="s">
        <v>2950</v>
      </c>
      <c r="G50" t="s">
        <v>2951</v>
      </c>
      <c r="H50">
        <v>8</v>
      </c>
      <c r="I50">
        <v>440</v>
      </c>
      <c r="J50" t="s">
        <v>555</v>
      </c>
      <c r="K50" t="s">
        <v>2937</v>
      </c>
      <c r="L50">
        <v>0</v>
      </c>
      <c r="M50">
        <v>0</v>
      </c>
      <c r="N50" t="s">
        <v>2992</v>
      </c>
      <c r="O50" t="s">
        <v>545</v>
      </c>
      <c r="P50" t="s">
        <v>458</v>
      </c>
      <c r="R50">
        <v>0</v>
      </c>
      <c r="S50" t="s">
        <v>459</v>
      </c>
      <c r="T50" t="s">
        <v>458</v>
      </c>
      <c r="U50" t="s">
        <v>460</v>
      </c>
      <c r="V50" t="s">
        <v>458</v>
      </c>
    </row>
    <row r="51" spans="1:22" x14ac:dyDescent="0.2">
      <c r="A51" s="102">
        <v>42339</v>
      </c>
      <c r="B51" s="102" t="s">
        <v>540</v>
      </c>
      <c r="C51" t="s">
        <v>541</v>
      </c>
      <c r="D51" s="58">
        <v>202.41</v>
      </c>
      <c r="E51" t="s">
        <v>452</v>
      </c>
      <c r="F51" s="108" t="s">
        <v>2950</v>
      </c>
      <c r="G51" t="s">
        <v>2951</v>
      </c>
      <c r="H51">
        <v>13</v>
      </c>
      <c r="I51">
        <v>440</v>
      </c>
      <c r="J51" t="s">
        <v>555</v>
      </c>
      <c r="K51" t="s">
        <v>2937</v>
      </c>
      <c r="L51">
        <v>0</v>
      </c>
      <c r="M51">
        <v>0</v>
      </c>
      <c r="N51" t="s">
        <v>2993</v>
      </c>
      <c r="O51" t="s">
        <v>545</v>
      </c>
      <c r="P51" t="s">
        <v>458</v>
      </c>
      <c r="R51">
        <v>0</v>
      </c>
      <c r="S51" t="s">
        <v>459</v>
      </c>
      <c r="T51" t="s">
        <v>458</v>
      </c>
      <c r="U51" t="s">
        <v>460</v>
      </c>
      <c r="V51" t="s">
        <v>458</v>
      </c>
    </row>
    <row r="52" spans="1:22" x14ac:dyDescent="0.2">
      <c r="A52" s="102">
        <v>42339</v>
      </c>
      <c r="B52" s="102" t="s">
        <v>540</v>
      </c>
      <c r="C52" t="s">
        <v>541</v>
      </c>
      <c r="D52" s="58">
        <v>202.41</v>
      </c>
      <c r="E52" t="s">
        <v>452</v>
      </c>
      <c r="F52" s="108" t="s">
        <v>2950</v>
      </c>
      <c r="G52" t="s">
        <v>2951</v>
      </c>
      <c r="H52">
        <v>32</v>
      </c>
      <c r="I52">
        <v>440</v>
      </c>
      <c r="J52" t="s">
        <v>555</v>
      </c>
      <c r="K52" t="s">
        <v>2937</v>
      </c>
      <c r="L52">
        <v>0</v>
      </c>
      <c r="M52">
        <v>0</v>
      </c>
      <c r="N52" t="s">
        <v>2994</v>
      </c>
      <c r="O52" t="s">
        <v>545</v>
      </c>
      <c r="P52" t="s">
        <v>458</v>
      </c>
      <c r="R52">
        <v>0</v>
      </c>
      <c r="S52" t="s">
        <v>459</v>
      </c>
      <c r="T52" t="s">
        <v>458</v>
      </c>
      <c r="U52" t="s">
        <v>460</v>
      </c>
      <c r="V52" t="s">
        <v>458</v>
      </c>
    </row>
    <row r="53" spans="1:22" x14ac:dyDescent="0.2">
      <c r="A53" s="102">
        <v>42345</v>
      </c>
      <c r="B53" s="102" t="s">
        <v>540</v>
      </c>
      <c r="C53" t="s">
        <v>541</v>
      </c>
      <c r="D53" s="58">
        <v>202.41</v>
      </c>
      <c r="E53" t="s">
        <v>452</v>
      </c>
      <c r="F53" s="108" t="s">
        <v>2950</v>
      </c>
      <c r="G53" t="s">
        <v>2951</v>
      </c>
      <c r="H53">
        <v>2</v>
      </c>
      <c r="I53">
        <v>440</v>
      </c>
      <c r="J53" t="s">
        <v>555</v>
      </c>
      <c r="K53" t="s">
        <v>2937</v>
      </c>
      <c r="L53">
        <v>0</v>
      </c>
      <c r="M53">
        <v>0</v>
      </c>
      <c r="N53" t="s">
        <v>2995</v>
      </c>
      <c r="O53" t="s">
        <v>545</v>
      </c>
      <c r="P53" t="s">
        <v>458</v>
      </c>
      <c r="R53">
        <v>0</v>
      </c>
      <c r="S53" t="s">
        <v>459</v>
      </c>
      <c r="T53" t="s">
        <v>458</v>
      </c>
      <c r="U53" t="s">
        <v>460</v>
      </c>
      <c r="V53" t="s">
        <v>458</v>
      </c>
    </row>
    <row r="54" spans="1:22" x14ac:dyDescent="0.2">
      <c r="A54" s="102">
        <v>42009</v>
      </c>
      <c r="B54" s="102" t="s">
        <v>2996</v>
      </c>
      <c r="C54" t="s">
        <v>541</v>
      </c>
      <c r="D54" s="58">
        <v>208.06</v>
      </c>
      <c r="E54" t="s">
        <v>452</v>
      </c>
      <c r="F54" s="108">
        <v>2023</v>
      </c>
      <c r="G54" t="s">
        <v>2997</v>
      </c>
      <c r="H54">
        <v>29</v>
      </c>
      <c r="I54">
        <v>345</v>
      </c>
      <c r="J54" t="s">
        <v>2998</v>
      </c>
      <c r="K54" t="s">
        <v>2937</v>
      </c>
      <c r="L54">
        <v>0</v>
      </c>
      <c r="M54">
        <v>0</v>
      </c>
      <c r="N54" t="s">
        <v>2999</v>
      </c>
      <c r="O54" t="s">
        <v>545</v>
      </c>
      <c r="P54" t="s">
        <v>458</v>
      </c>
      <c r="R54">
        <v>0</v>
      </c>
      <c r="S54" t="s">
        <v>459</v>
      </c>
      <c r="T54" t="s">
        <v>458</v>
      </c>
      <c r="U54" t="s">
        <v>460</v>
      </c>
      <c r="V54" t="s">
        <v>458</v>
      </c>
    </row>
    <row r="55" spans="1:22" x14ac:dyDescent="0.2">
      <c r="A55" s="102">
        <v>42016</v>
      </c>
      <c r="B55" s="102" t="s">
        <v>2996</v>
      </c>
      <c r="C55" t="s">
        <v>541</v>
      </c>
      <c r="D55" s="58">
        <v>208.06</v>
      </c>
      <c r="E55" t="s">
        <v>452</v>
      </c>
      <c r="F55" s="108">
        <v>2023</v>
      </c>
      <c r="G55" t="s">
        <v>2997</v>
      </c>
      <c r="H55">
        <v>17</v>
      </c>
      <c r="I55">
        <v>345</v>
      </c>
      <c r="J55" t="s">
        <v>2998</v>
      </c>
      <c r="K55" t="s">
        <v>2937</v>
      </c>
      <c r="L55">
        <v>0</v>
      </c>
      <c r="M55">
        <v>0</v>
      </c>
      <c r="N55" t="s">
        <v>3000</v>
      </c>
      <c r="O55" t="s">
        <v>545</v>
      </c>
      <c r="P55" t="s">
        <v>458</v>
      </c>
      <c r="R55">
        <v>0</v>
      </c>
      <c r="S55" t="s">
        <v>459</v>
      </c>
      <c r="T55" t="s">
        <v>458</v>
      </c>
      <c r="U55" t="s">
        <v>460</v>
      </c>
      <c r="V55" t="s">
        <v>458</v>
      </c>
    </row>
    <row r="56" spans="1:22" x14ac:dyDescent="0.2">
      <c r="A56" s="102">
        <v>42016</v>
      </c>
      <c r="B56" s="102" t="s">
        <v>2996</v>
      </c>
      <c r="C56" t="s">
        <v>541</v>
      </c>
      <c r="D56" s="58">
        <v>208.06</v>
      </c>
      <c r="E56" t="s">
        <v>452</v>
      </c>
      <c r="F56" s="108">
        <v>2023</v>
      </c>
      <c r="G56" t="s">
        <v>2997</v>
      </c>
      <c r="H56">
        <v>24</v>
      </c>
      <c r="I56">
        <v>345</v>
      </c>
      <c r="J56" t="s">
        <v>2998</v>
      </c>
      <c r="K56" t="s">
        <v>2937</v>
      </c>
      <c r="L56">
        <v>0</v>
      </c>
      <c r="M56">
        <v>0</v>
      </c>
      <c r="N56" t="s">
        <v>3001</v>
      </c>
      <c r="O56" t="s">
        <v>545</v>
      </c>
      <c r="P56" t="s">
        <v>458</v>
      </c>
      <c r="R56">
        <v>0</v>
      </c>
      <c r="S56" t="s">
        <v>459</v>
      </c>
      <c r="T56" t="s">
        <v>458</v>
      </c>
      <c r="U56" t="s">
        <v>460</v>
      </c>
      <c r="V56" t="s">
        <v>458</v>
      </c>
    </row>
    <row r="57" spans="1:22" x14ac:dyDescent="0.2">
      <c r="A57" s="102">
        <v>42023</v>
      </c>
      <c r="B57" s="102" t="s">
        <v>2996</v>
      </c>
      <c r="C57" t="s">
        <v>541</v>
      </c>
      <c r="D57" s="58">
        <v>208.06</v>
      </c>
      <c r="E57" t="s">
        <v>452</v>
      </c>
      <c r="F57" s="108">
        <v>2023</v>
      </c>
      <c r="G57" t="s">
        <v>2997</v>
      </c>
      <c r="H57">
        <v>31.5</v>
      </c>
      <c r="I57">
        <v>345</v>
      </c>
      <c r="J57" t="s">
        <v>2998</v>
      </c>
      <c r="K57" t="s">
        <v>2937</v>
      </c>
      <c r="L57">
        <v>0</v>
      </c>
      <c r="M57">
        <v>0</v>
      </c>
      <c r="N57" t="s">
        <v>3002</v>
      </c>
      <c r="O57" t="s">
        <v>545</v>
      </c>
      <c r="P57" t="s">
        <v>458</v>
      </c>
      <c r="R57">
        <v>0</v>
      </c>
      <c r="S57" t="s">
        <v>459</v>
      </c>
      <c r="T57" t="s">
        <v>458</v>
      </c>
      <c r="U57" t="s">
        <v>460</v>
      </c>
      <c r="V57" t="s">
        <v>458</v>
      </c>
    </row>
    <row r="58" spans="1:22" x14ac:dyDescent="0.2">
      <c r="A58" s="102">
        <v>42030</v>
      </c>
      <c r="B58" s="102" t="s">
        <v>2996</v>
      </c>
      <c r="C58" t="s">
        <v>541</v>
      </c>
      <c r="D58" s="58">
        <v>208.06</v>
      </c>
      <c r="E58" t="s">
        <v>452</v>
      </c>
      <c r="F58" s="108">
        <v>2023</v>
      </c>
      <c r="G58" t="s">
        <v>2997</v>
      </c>
      <c r="H58">
        <v>32</v>
      </c>
      <c r="I58">
        <v>345</v>
      </c>
      <c r="J58" t="s">
        <v>2998</v>
      </c>
      <c r="K58" t="s">
        <v>2937</v>
      </c>
      <c r="L58">
        <v>0</v>
      </c>
      <c r="M58">
        <v>0</v>
      </c>
      <c r="N58" t="s">
        <v>3003</v>
      </c>
      <c r="O58" t="s">
        <v>545</v>
      </c>
      <c r="P58" t="s">
        <v>458</v>
      </c>
      <c r="R58">
        <v>0</v>
      </c>
      <c r="S58" t="s">
        <v>459</v>
      </c>
      <c r="T58" t="s">
        <v>458</v>
      </c>
      <c r="U58" t="s">
        <v>460</v>
      </c>
      <c r="V58" t="s">
        <v>458</v>
      </c>
    </row>
    <row r="59" spans="1:22" x14ac:dyDescent="0.2">
      <c r="A59" s="102">
        <v>42030</v>
      </c>
      <c r="B59" s="102" t="s">
        <v>2996</v>
      </c>
      <c r="C59" t="s">
        <v>541</v>
      </c>
      <c r="D59" s="58">
        <v>208.06</v>
      </c>
      <c r="E59" t="s">
        <v>452</v>
      </c>
      <c r="F59" s="108">
        <v>2023</v>
      </c>
      <c r="G59" t="s">
        <v>2997</v>
      </c>
      <c r="H59">
        <v>3</v>
      </c>
      <c r="I59">
        <v>345</v>
      </c>
      <c r="J59" t="s">
        <v>2998</v>
      </c>
      <c r="K59" t="s">
        <v>2937</v>
      </c>
      <c r="L59">
        <v>0</v>
      </c>
      <c r="M59">
        <v>0</v>
      </c>
      <c r="N59" t="s">
        <v>3004</v>
      </c>
      <c r="O59" t="s">
        <v>545</v>
      </c>
      <c r="P59" t="s">
        <v>458</v>
      </c>
      <c r="R59">
        <v>0</v>
      </c>
      <c r="S59" t="s">
        <v>459</v>
      </c>
      <c r="T59" t="s">
        <v>458</v>
      </c>
      <c r="U59" t="s">
        <v>460</v>
      </c>
      <c r="V59" t="s">
        <v>458</v>
      </c>
    </row>
    <row r="60" spans="1:22" x14ac:dyDescent="0.2">
      <c r="A60" s="102">
        <v>42037</v>
      </c>
      <c r="B60" s="102" t="s">
        <v>2996</v>
      </c>
      <c r="C60" t="s">
        <v>541</v>
      </c>
      <c r="D60" s="58">
        <v>208.06</v>
      </c>
      <c r="E60" t="s">
        <v>452</v>
      </c>
      <c r="F60" s="108">
        <v>2023</v>
      </c>
      <c r="G60" t="s">
        <v>2997</v>
      </c>
      <c r="H60">
        <v>14</v>
      </c>
      <c r="I60">
        <v>345</v>
      </c>
      <c r="J60" t="s">
        <v>2998</v>
      </c>
      <c r="K60" t="s">
        <v>2937</v>
      </c>
      <c r="L60">
        <v>0</v>
      </c>
      <c r="M60">
        <v>0</v>
      </c>
      <c r="N60" t="s">
        <v>3005</v>
      </c>
      <c r="O60" t="s">
        <v>545</v>
      </c>
      <c r="P60" t="s">
        <v>458</v>
      </c>
      <c r="R60">
        <v>0</v>
      </c>
      <c r="S60" t="s">
        <v>459</v>
      </c>
      <c r="T60" t="s">
        <v>458</v>
      </c>
      <c r="U60" t="s">
        <v>460</v>
      </c>
      <c r="V60" t="s">
        <v>458</v>
      </c>
    </row>
    <row r="61" spans="1:22" x14ac:dyDescent="0.2">
      <c r="A61" s="102">
        <v>42044</v>
      </c>
      <c r="B61" s="102" t="s">
        <v>2996</v>
      </c>
      <c r="C61" t="s">
        <v>541</v>
      </c>
      <c r="D61" s="58">
        <v>208.06</v>
      </c>
      <c r="E61" t="s">
        <v>452</v>
      </c>
      <c r="F61" s="108">
        <v>2023</v>
      </c>
      <c r="G61" t="s">
        <v>2997</v>
      </c>
      <c r="H61">
        <v>8</v>
      </c>
      <c r="I61">
        <v>345</v>
      </c>
      <c r="J61" t="s">
        <v>2998</v>
      </c>
      <c r="K61" t="s">
        <v>2937</v>
      </c>
      <c r="L61">
        <v>0</v>
      </c>
      <c r="M61">
        <v>0</v>
      </c>
      <c r="N61" t="s">
        <v>3006</v>
      </c>
      <c r="O61" t="s">
        <v>545</v>
      </c>
      <c r="P61" t="s">
        <v>458</v>
      </c>
      <c r="R61">
        <v>0</v>
      </c>
      <c r="S61" t="s">
        <v>459</v>
      </c>
      <c r="T61" t="s">
        <v>458</v>
      </c>
      <c r="U61" t="s">
        <v>460</v>
      </c>
      <c r="V61" t="s">
        <v>458</v>
      </c>
    </row>
    <row r="62" spans="1:22" x14ac:dyDescent="0.2">
      <c r="A62" s="102">
        <v>42065</v>
      </c>
      <c r="B62" s="102" t="s">
        <v>2996</v>
      </c>
      <c r="C62" t="s">
        <v>541</v>
      </c>
      <c r="D62" s="58">
        <v>208.06</v>
      </c>
      <c r="E62" t="s">
        <v>452</v>
      </c>
      <c r="F62" s="108">
        <v>2023</v>
      </c>
      <c r="G62" t="s">
        <v>2997</v>
      </c>
      <c r="H62">
        <v>6</v>
      </c>
      <c r="I62">
        <v>345</v>
      </c>
      <c r="J62" t="s">
        <v>2998</v>
      </c>
      <c r="K62" t="s">
        <v>2937</v>
      </c>
      <c r="L62">
        <v>0</v>
      </c>
      <c r="M62">
        <v>0</v>
      </c>
      <c r="N62" t="s">
        <v>3007</v>
      </c>
      <c r="O62" t="s">
        <v>545</v>
      </c>
      <c r="P62" t="s">
        <v>458</v>
      </c>
      <c r="R62">
        <v>0</v>
      </c>
      <c r="S62" t="s">
        <v>459</v>
      </c>
      <c r="T62" t="s">
        <v>458</v>
      </c>
      <c r="U62" t="s">
        <v>460</v>
      </c>
      <c r="V62" t="s">
        <v>458</v>
      </c>
    </row>
    <row r="63" spans="1:22" x14ac:dyDescent="0.2">
      <c r="A63" s="102">
        <v>42086</v>
      </c>
      <c r="B63" s="102" t="s">
        <v>2996</v>
      </c>
      <c r="C63" t="s">
        <v>541</v>
      </c>
      <c r="D63" s="58">
        <v>208.06</v>
      </c>
      <c r="E63" t="s">
        <v>452</v>
      </c>
      <c r="F63" s="108">
        <v>2023</v>
      </c>
      <c r="G63" t="s">
        <v>2997</v>
      </c>
      <c r="H63">
        <v>7</v>
      </c>
      <c r="I63">
        <v>345</v>
      </c>
      <c r="J63" t="s">
        <v>2998</v>
      </c>
      <c r="K63" t="s">
        <v>2937</v>
      </c>
      <c r="L63">
        <v>0</v>
      </c>
      <c r="M63">
        <v>0</v>
      </c>
      <c r="N63" t="s">
        <v>3008</v>
      </c>
      <c r="O63" t="s">
        <v>545</v>
      </c>
      <c r="P63" t="s">
        <v>458</v>
      </c>
      <c r="R63">
        <v>0</v>
      </c>
      <c r="S63" t="s">
        <v>459</v>
      </c>
      <c r="T63" t="s">
        <v>458</v>
      </c>
      <c r="U63" t="s">
        <v>460</v>
      </c>
      <c r="V63" t="s">
        <v>458</v>
      </c>
    </row>
    <row r="64" spans="1:22" x14ac:dyDescent="0.2">
      <c r="A64" s="102">
        <v>42093</v>
      </c>
      <c r="B64" s="102" t="s">
        <v>2996</v>
      </c>
      <c r="C64" t="s">
        <v>541</v>
      </c>
      <c r="D64" s="58">
        <v>208.06</v>
      </c>
      <c r="E64" t="s">
        <v>452</v>
      </c>
      <c r="F64" s="108">
        <v>2023</v>
      </c>
      <c r="G64" t="s">
        <v>2997</v>
      </c>
      <c r="H64">
        <v>3</v>
      </c>
      <c r="I64">
        <v>345</v>
      </c>
      <c r="J64" t="s">
        <v>2998</v>
      </c>
      <c r="K64" t="s">
        <v>2937</v>
      </c>
      <c r="L64">
        <v>0</v>
      </c>
      <c r="M64">
        <v>0</v>
      </c>
      <c r="N64" t="s">
        <v>3009</v>
      </c>
      <c r="O64" t="s">
        <v>545</v>
      </c>
      <c r="P64" t="s">
        <v>458</v>
      </c>
      <c r="R64">
        <v>0</v>
      </c>
      <c r="S64" t="s">
        <v>459</v>
      </c>
      <c r="T64" t="s">
        <v>458</v>
      </c>
      <c r="U64" t="s">
        <v>460</v>
      </c>
      <c r="V64" t="s">
        <v>458</v>
      </c>
    </row>
    <row r="65" spans="1:22" x14ac:dyDescent="0.2">
      <c r="A65" s="102">
        <v>42100</v>
      </c>
      <c r="B65" s="102" t="s">
        <v>2996</v>
      </c>
      <c r="C65" t="s">
        <v>541</v>
      </c>
      <c r="D65" s="58">
        <v>208.06</v>
      </c>
      <c r="E65" t="s">
        <v>452</v>
      </c>
      <c r="F65" s="108">
        <v>2023</v>
      </c>
      <c r="G65" t="s">
        <v>2997</v>
      </c>
      <c r="H65">
        <v>23</v>
      </c>
      <c r="I65">
        <v>345</v>
      </c>
      <c r="J65" t="s">
        <v>2998</v>
      </c>
      <c r="K65" t="s">
        <v>2937</v>
      </c>
      <c r="L65">
        <v>0</v>
      </c>
      <c r="M65">
        <v>0</v>
      </c>
      <c r="N65" t="s">
        <v>3010</v>
      </c>
      <c r="O65" t="s">
        <v>545</v>
      </c>
      <c r="P65" t="s">
        <v>458</v>
      </c>
      <c r="R65">
        <v>0</v>
      </c>
      <c r="S65" t="s">
        <v>459</v>
      </c>
      <c r="T65" t="s">
        <v>458</v>
      </c>
      <c r="U65" t="s">
        <v>460</v>
      </c>
      <c r="V65" t="s">
        <v>458</v>
      </c>
    </row>
    <row r="66" spans="1:22" x14ac:dyDescent="0.2">
      <c r="A66" s="102">
        <v>42100</v>
      </c>
      <c r="B66" s="102" t="s">
        <v>2996</v>
      </c>
      <c r="C66" t="s">
        <v>541</v>
      </c>
      <c r="D66" s="58">
        <v>208.06</v>
      </c>
      <c r="E66" t="s">
        <v>452</v>
      </c>
      <c r="F66" s="108">
        <v>2005</v>
      </c>
      <c r="G66" t="s">
        <v>3011</v>
      </c>
      <c r="H66">
        <v>4</v>
      </c>
      <c r="I66">
        <v>345</v>
      </c>
      <c r="J66" t="s">
        <v>2998</v>
      </c>
      <c r="K66" t="s">
        <v>2937</v>
      </c>
      <c r="L66">
        <v>0</v>
      </c>
      <c r="M66">
        <v>0</v>
      </c>
      <c r="N66" t="s">
        <v>3012</v>
      </c>
      <c r="O66" t="s">
        <v>545</v>
      </c>
      <c r="P66" t="s">
        <v>458</v>
      </c>
      <c r="R66">
        <v>0</v>
      </c>
      <c r="S66" t="s">
        <v>459</v>
      </c>
      <c r="T66" t="s">
        <v>458</v>
      </c>
      <c r="U66" t="s">
        <v>460</v>
      </c>
      <c r="V66" t="s">
        <v>458</v>
      </c>
    </row>
    <row r="67" spans="1:22" x14ac:dyDescent="0.2">
      <c r="A67" s="102">
        <v>42107</v>
      </c>
      <c r="B67" s="102" t="s">
        <v>2996</v>
      </c>
      <c r="C67" t="s">
        <v>541</v>
      </c>
      <c r="D67" s="58">
        <v>208.06</v>
      </c>
      <c r="E67" t="s">
        <v>452</v>
      </c>
      <c r="F67" s="108">
        <v>2023</v>
      </c>
      <c r="G67" t="s">
        <v>2997</v>
      </c>
      <c r="H67">
        <v>5</v>
      </c>
      <c r="I67">
        <v>345</v>
      </c>
      <c r="J67" t="s">
        <v>2998</v>
      </c>
      <c r="K67" t="s">
        <v>2937</v>
      </c>
      <c r="L67">
        <v>0</v>
      </c>
      <c r="M67">
        <v>0</v>
      </c>
      <c r="N67" t="s">
        <v>3013</v>
      </c>
      <c r="O67" t="s">
        <v>545</v>
      </c>
      <c r="P67" t="s">
        <v>458</v>
      </c>
      <c r="R67">
        <v>0</v>
      </c>
      <c r="S67" t="s">
        <v>459</v>
      </c>
      <c r="T67" t="s">
        <v>458</v>
      </c>
      <c r="U67" t="s">
        <v>460</v>
      </c>
      <c r="V67" t="s">
        <v>458</v>
      </c>
    </row>
    <row r="68" spans="1:22" x14ac:dyDescent="0.2">
      <c r="A68" s="102">
        <v>42114</v>
      </c>
      <c r="B68" s="102" t="s">
        <v>2996</v>
      </c>
      <c r="C68" t="s">
        <v>541</v>
      </c>
      <c r="D68" s="58">
        <v>208.06</v>
      </c>
      <c r="E68" t="s">
        <v>452</v>
      </c>
      <c r="F68" s="108">
        <v>2023</v>
      </c>
      <c r="G68" t="s">
        <v>2997</v>
      </c>
      <c r="H68">
        <v>37.5</v>
      </c>
      <c r="I68">
        <v>345</v>
      </c>
      <c r="J68" t="s">
        <v>2998</v>
      </c>
      <c r="K68" t="s">
        <v>2937</v>
      </c>
      <c r="L68">
        <v>0</v>
      </c>
      <c r="M68">
        <v>0</v>
      </c>
      <c r="N68" t="s">
        <v>3014</v>
      </c>
      <c r="O68" t="s">
        <v>545</v>
      </c>
      <c r="P68" t="s">
        <v>458</v>
      </c>
      <c r="R68">
        <v>0</v>
      </c>
      <c r="S68" t="s">
        <v>459</v>
      </c>
      <c r="T68" t="s">
        <v>458</v>
      </c>
      <c r="U68" t="s">
        <v>460</v>
      </c>
      <c r="V68" t="s">
        <v>458</v>
      </c>
    </row>
    <row r="69" spans="1:22" x14ac:dyDescent="0.2">
      <c r="A69" s="102">
        <v>42121</v>
      </c>
      <c r="B69" s="102" t="s">
        <v>2996</v>
      </c>
      <c r="C69" t="s">
        <v>541</v>
      </c>
      <c r="D69" s="58">
        <v>208.06</v>
      </c>
      <c r="E69" t="s">
        <v>452</v>
      </c>
      <c r="F69" s="108">
        <v>2023</v>
      </c>
      <c r="G69" t="s">
        <v>2997</v>
      </c>
      <c r="H69">
        <v>20</v>
      </c>
      <c r="I69">
        <v>345</v>
      </c>
      <c r="J69" t="s">
        <v>2998</v>
      </c>
      <c r="K69" t="s">
        <v>2937</v>
      </c>
      <c r="L69">
        <v>0</v>
      </c>
      <c r="M69">
        <v>0</v>
      </c>
      <c r="N69" t="s">
        <v>3015</v>
      </c>
      <c r="O69" t="s">
        <v>545</v>
      </c>
      <c r="P69" t="s">
        <v>458</v>
      </c>
      <c r="R69">
        <v>0</v>
      </c>
      <c r="S69" t="s">
        <v>459</v>
      </c>
      <c r="T69" t="s">
        <v>458</v>
      </c>
      <c r="U69" t="s">
        <v>460</v>
      </c>
      <c r="V69" t="s">
        <v>458</v>
      </c>
    </row>
    <row r="70" spans="1:22" x14ac:dyDescent="0.2">
      <c r="A70" s="102">
        <v>42128</v>
      </c>
      <c r="B70" s="102" t="s">
        <v>2996</v>
      </c>
      <c r="C70" t="s">
        <v>541</v>
      </c>
      <c r="D70" s="58">
        <v>208.06</v>
      </c>
      <c r="E70" t="s">
        <v>452</v>
      </c>
      <c r="F70" s="108">
        <v>2023</v>
      </c>
      <c r="G70" t="s">
        <v>2997</v>
      </c>
      <c r="H70">
        <v>13</v>
      </c>
      <c r="I70">
        <v>345</v>
      </c>
      <c r="J70" t="s">
        <v>2998</v>
      </c>
      <c r="K70" t="s">
        <v>2937</v>
      </c>
      <c r="L70">
        <v>0</v>
      </c>
      <c r="M70">
        <v>0</v>
      </c>
      <c r="N70" t="s">
        <v>3016</v>
      </c>
      <c r="O70" t="s">
        <v>545</v>
      </c>
      <c r="P70" t="s">
        <v>458</v>
      </c>
      <c r="R70">
        <v>0</v>
      </c>
      <c r="S70" t="s">
        <v>459</v>
      </c>
      <c r="T70" t="s">
        <v>458</v>
      </c>
      <c r="U70" t="s">
        <v>460</v>
      </c>
      <c r="V70" t="s">
        <v>458</v>
      </c>
    </row>
    <row r="71" spans="1:22" x14ac:dyDescent="0.2">
      <c r="A71" s="102">
        <v>42135</v>
      </c>
      <c r="B71" s="102" t="s">
        <v>2996</v>
      </c>
      <c r="C71" t="s">
        <v>541</v>
      </c>
      <c r="D71" s="58">
        <v>208.06</v>
      </c>
      <c r="E71" t="s">
        <v>452</v>
      </c>
      <c r="F71" s="108">
        <v>2023</v>
      </c>
      <c r="G71" t="s">
        <v>2997</v>
      </c>
      <c r="H71">
        <v>8</v>
      </c>
      <c r="I71">
        <v>345</v>
      </c>
      <c r="J71" t="s">
        <v>2998</v>
      </c>
      <c r="K71" t="s">
        <v>2937</v>
      </c>
      <c r="L71">
        <v>0</v>
      </c>
      <c r="M71">
        <v>0</v>
      </c>
      <c r="N71" t="s">
        <v>3017</v>
      </c>
      <c r="O71" t="s">
        <v>545</v>
      </c>
      <c r="P71" t="s">
        <v>458</v>
      </c>
      <c r="R71">
        <v>0</v>
      </c>
      <c r="S71" t="s">
        <v>459</v>
      </c>
      <c r="T71" t="s">
        <v>458</v>
      </c>
      <c r="U71" t="s">
        <v>460</v>
      </c>
      <c r="V71" t="s">
        <v>458</v>
      </c>
    </row>
    <row r="72" spans="1:22" x14ac:dyDescent="0.2">
      <c r="A72" s="102">
        <v>42135</v>
      </c>
      <c r="B72" s="102" t="s">
        <v>2996</v>
      </c>
      <c r="C72" t="s">
        <v>541</v>
      </c>
      <c r="D72" s="58">
        <v>208.06</v>
      </c>
      <c r="E72" t="s">
        <v>452</v>
      </c>
      <c r="F72" s="108">
        <v>2023</v>
      </c>
      <c r="G72" t="s">
        <v>2997</v>
      </c>
      <c r="H72">
        <v>32</v>
      </c>
      <c r="I72">
        <v>345</v>
      </c>
      <c r="J72" t="s">
        <v>2998</v>
      </c>
      <c r="K72" t="s">
        <v>2937</v>
      </c>
      <c r="L72">
        <v>0</v>
      </c>
      <c r="M72">
        <v>0</v>
      </c>
      <c r="N72" t="s">
        <v>3018</v>
      </c>
      <c r="O72" t="s">
        <v>545</v>
      </c>
      <c r="P72" t="s">
        <v>458</v>
      </c>
      <c r="R72">
        <v>0</v>
      </c>
      <c r="S72" t="s">
        <v>459</v>
      </c>
      <c r="T72" t="s">
        <v>458</v>
      </c>
      <c r="U72" t="s">
        <v>460</v>
      </c>
      <c r="V72" t="s">
        <v>458</v>
      </c>
    </row>
    <row r="73" spans="1:22" x14ac:dyDescent="0.2">
      <c r="A73" s="102">
        <v>42135</v>
      </c>
      <c r="B73" s="102" t="s">
        <v>2996</v>
      </c>
      <c r="C73" t="s">
        <v>541</v>
      </c>
      <c r="D73" s="58">
        <v>208.06</v>
      </c>
      <c r="E73" t="s">
        <v>452</v>
      </c>
      <c r="F73" s="108">
        <v>2005</v>
      </c>
      <c r="G73" t="s">
        <v>3011</v>
      </c>
      <c r="H73">
        <v>7.5</v>
      </c>
      <c r="I73">
        <v>345</v>
      </c>
      <c r="J73" t="s">
        <v>2998</v>
      </c>
      <c r="K73" t="s">
        <v>2937</v>
      </c>
      <c r="L73">
        <v>0</v>
      </c>
      <c r="M73">
        <v>0</v>
      </c>
      <c r="N73" t="s">
        <v>3019</v>
      </c>
      <c r="O73" t="s">
        <v>545</v>
      </c>
      <c r="P73" t="s">
        <v>458</v>
      </c>
      <c r="R73">
        <v>0</v>
      </c>
      <c r="S73" t="s">
        <v>459</v>
      </c>
      <c r="T73" t="s">
        <v>458</v>
      </c>
      <c r="U73" t="s">
        <v>460</v>
      </c>
      <c r="V73" t="s">
        <v>458</v>
      </c>
    </row>
    <row r="74" spans="1:22" x14ac:dyDescent="0.2">
      <c r="A74" s="102">
        <v>42142</v>
      </c>
      <c r="B74" s="102" t="s">
        <v>2996</v>
      </c>
      <c r="C74" t="s">
        <v>541</v>
      </c>
      <c r="D74" s="58">
        <v>208.06</v>
      </c>
      <c r="E74" t="s">
        <v>452</v>
      </c>
      <c r="F74" s="108">
        <v>2023</v>
      </c>
      <c r="G74" t="s">
        <v>2997</v>
      </c>
      <c r="H74">
        <v>32</v>
      </c>
      <c r="I74">
        <v>345</v>
      </c>
      <c r="J74" t="s">
        <v>2998</v>
      </c>
      <c r="K74" t="s">
        <v>2937</v>
      </c>
      <c r="L74">
        <v>0</v>
      </c>
      <c r="M74">
        <v>0</v>
      </c>
      <c r="N74" t="s">
        <v>3020</v>
      </c>
      <c r="O74" t="s">
        <v>545</v>
      </c>
      <c r="P74" t="s">
        <v>458</v>
      </c>
      <c r="R74">
        <v>0</v>
      </c>
      <c r="S74" t="s">
        <v>459</v>
      </c>
      <c r="T74" t="s">
        <v>458</v>
      </c>
      <c r="U74" t="s">
        <v>460</v>
      </c>
      <c r="V74" t="s">
        <v>458</v>
      </c>
    </row>
    <row r="75" spans="1:22" x14ac:dyDescent="0.2">
      <c r="A75" s="102">
        <v>42149</v>
      </c>
      <c r="B75" s="102" t="s">
        <v>2996</v>
      </c>
      <c r="C75" t="s">
        <v>541</v>
      </c>
      <c r="D75" s="58">
        <v>208.06</v>
      </c>
      <c r="E75" t="s">
        <v>452</v>
      </c>
      <c r="F75" s="108" t="s">
        <v>2950</v>
      </c>
      <c r="G75" t="s">
        <v>2951</v>
      </c>
      <c r="H75">
        <v>40</v>
      </c>
      <c r="I75">
        <v>345</v>
      </c>
      <c r="J75" t="s">
        <v>2998</v>
      </c>
      <c r="K75" t="s">
        <v>2937</v>
      </c>
      <c r="L75">
        <v>0</v>
      </c>
      <c r="M75">
        <v>0</v>
      </c>
      <c r="N75" t="s">
        <v>3021</v>
      </c>
      <c r="O75" t="s">
        <v>545</v>
      </c>
      <c r="P75" t="s">
        <v>458</v>
      </c>
      <c r="R75">
        <v>0</v>
      </c>
      <c r="S75" t="s">
        <v>459</v>
      </c>
      <c r="T75" t="s">
        <v>458</v>
      </c>
      <c r="U75" t="s">
        <v>460</v>
      </c>
      <c r="V75" t="s">
        <v>458</v>
      </c>
    </row>
    <row r="76" spans="1:22" x14ac:dyDescent="0.2">
      <c r="A76" s="102">
        <v>42149</v>
      </c>
      <c r="B76" s="102" t="s">
        <v>2996</v>
      </c>
      <c r="C76" t="s">
        <v>541</v>
      </c>
      <c r="D76" s="58">
        <v>208.06</v>
      </c>
      <c r="E76" t="s">
        <v>452</v>
      </c>
      <c r="F76" s="108">
        <v>2023</v>
      </c>
      <c r="G76" t="s">
        <v>2997</v>
      </c>
      <c r="H76">
        <v>34</v>
      </c>
      <c r="I76">
        <v>345</v>
      </c>
      <c r="J76" t="s">
        <v>2998</v>
      </c>
      <c r="K76" t="s">
        <v>2937</v>
      </c>
      <c r="L76">
        <v>0</v>
      </c>
      <c r="M76">
        <v>0</v>
      </c>
      <c r="N76" t="s">
        <v>3022</v>
      </c>
      <c r="O76" t="s">
        <v>545</v>
      </c>
      <c r="P76" t="s">
        <v>458</v>
      </c>
      <c r="R76">
        <v>0</v>
      </c>
      <c r="S76" t="s">
        <v>459</v>
      </c>
      <c r="T76" t="s">
        <v>458</v>
      </c>
      <c r="U76" t="s">
        <v>460</v>
      </c>
      <c r="V76" t="s">
        <v>458</v>
      </c>
    </row>
    <row r="77" spans="1:22" x14ac:dyDescent="0.2">
      <c r="A77" s="102">
        <v>42149</v>
      </c>
      <c r="B77" s="102" t="s">
        <v>2996</v>
      </c>
      <c r="C77" t="s">
        <v>541</v>
      </c>
      <c r="D77" s="58">
        <v>208.06</v>
      </c>
      <c r="E77" t="s">
        <v>452</v>
      </c>
      <c r="F77" s="108">
        <v>2023</v>
      </c>
      <c r="G77" t="s">
        <v>2997</v>
      </c>
      <c r="H77">
        <v>1</v>
      </c>
      <c r="I77">
        <v>345</v>
      </c>
      <c r="J77" t="s">
        <v>2998</v>
      </c>
      <c r="K77" t="s">
        <v>2937</v>
      </c>
      <c r="L77">
        <v>0</v>
      </c>
      <c r="M77">
        <v>0</v>
      </c>
      <c r="N77" t="s">
        <v>3023</v>
      </c>
      <c r="O77" t="s">
        <v>545</v>
      </c>
      <c r="P77" t="s">
        <v>458</v>
      </c>
      <c r="R77">
        <v>0</v>
      </c>
      <c r="S77" t="s">
        <v>459</v>
      </c>
      <c r="T77" t="s">
        <v>458</v>
      </c>
      <c r="U77" t="s">
        <v>460</v>
      </c>
      <c r="V77" t="s">
        <v>458</v>
      </c>
    </row>
    <row r="78" spans="1:22" x14ac:dyDescent="0.2">
      <c r="A78" s="102">
        <v>42156</v>
      </c>
      <c r="B78" s="102" t="s">
        <v>2996</v>
      </c>
      <c r="C78" t="s">
        <v>541</v>
      </c>
      <c r="D78" s="58">
        <v>208.06</v>
      </c>
      <c r="E78" t="s">
        <v>452</v>
      </c>
      <c r="F78" s="108">
        <v>2023</v>
      </c>
      <c r="G78" t="s">
        <v>2997</v>
      </c>
      <c r="H78">
        <v>20</v>
      </c>
      <c r="I78">
        <v>345</v>
      </c>
      <c r="J78" t="s">
        <v>2998</v>
      </c>
      <c r="K78" t="s">
        <v>2937</v>
      </c>
      <c r="L78">
        <v>0</v>
      </c>
      <c r="M78">
        <v>0</v>
      </c>
      <c r="N78" t="s">
        <v>3024</v>
      </c>
      <c r="O78" t="s">
        <v>545</v>
      </c>
      <c r="P78" t="s">
        <v>458</v>
      </c>
      <c r="R78">
        <v>0</v>
      </c>
      <c r="S78" t="s">
        <v>459</v>
      </c>
      <c r="T78" t="s">
        <v>458</v>
      </c>
      <c r="U78" t="s">
        <v>460</v>
      </c>
      <c r="V78" t="s">
        <v>458</v>
      </c>
    </row>
    <row r="79" spans="1:22" x14ac:dyDescent="0.2">
      <c r="A79" s="102">
        <v>42163</v>
      </c>
      <c r="B79" s="102" t="s">
        <v>2996</v>
      </c>
      <c r="C79" t="s">
        <v>541</v>
      </c>
      <c r="D79" s="58">
        <v>208.06</v>
      </c>
      <c r="E79" t="s">
        <v>452</v>
      </c>
      <c r="F79" s="108">
        <v>2023</v>
      </c>
      <c r="G79" t="s">
        <v>2997</v>
      </c>
      <c r="H79">
        <v>42.5</v>
      </c>
      <c r="I79">
        <v>345</v>
      </c>
      <c r="J79" t="s">
        <v>2998</v>
      </c>
      <c r="K79" t="s">
        <v>2937</v>
      </c>
      <c r="L79">
        <v>0</v>
      </c>
      <c r="M79">
        <v>0</v>
      </c>
      <c r="N79" t="s">
        <v>3025</v>
      </c>
      <c r="O79" t="s">
        <v>545</v>
      </c>
      <c r="P79" t="s">
        <v>458</v>
      </c>
      <c r="R79">
        <v>0</v>
      </c>
      <c r="S79" t="s">
        <v>459</v>
      </c>
      <c r="T79" t="s">
        <v>458</v>
      </c>
      <c r="U79" t="s">
        <v>460</v>
      </c>
      <c r="V79" t="s">
        <v>458</v>
      </c>
    </row>
    <row r="80" spans="1:22" x14ac:dyDescent="0.2">
      <c r="A80" s="102">
        <v>42163</v>
      </c>
      <c r="B80" s="102" t="s">
        <v>2996</v>
      </c>
      <c r="C80" t="s">
        <v>541</v>
      </c>
      <c r="D80" s="58">
        <v>208.06</v>
      </c>
      <c r="E80" t="s">
        <v>452</v>
      </c>
      <c r="F80" s="108">
        <v>2005</v>
      </c>
      <c r="G80" t="s">
        <v>3011</v>
      </c>
      <c r="H80">
        <v>7</v>
      </c>
      <c r="I80">
        <v>345</v>
      </c>
      <c r="J80" t="s">
        <v>2998</v>
      </c>
      <c r="K80" t="s">
        <v>2937</v>
      </c>
      <c r="L80">
        <v>0</v>
      </c>
      <c r="M80">
        <v>0</v>
      </c>
      <c r="N80" t="s">
        <v>3026</v>
      </c>
      <c r="O80" t="s">
        <v>545</v>
      </c>
      <c r="P80" t="s">
        <v>458</v>
      </c>
      <c r="R80">
        <v>0</v>
      </c>
      <c r="S80" t="s">
        <v>459</v>
      </c>
      <c r="T80" t="s">
        <v>458</v>
      </c>
      <c r="U80" t="s">
        <v>460</v>
      </c>
      <c r="V80" t="s">
        <v>458</v>
      </c>
    </row>
    <row r="81" spans="1:22" x14ac:dyDescent="0.2">
      <c r="A81" s="102">
        <v>42170</v>
      </c>
      <c r="B81" s="102" t="s">
        <v>2996</v>
      </c>
      <c r="C81" t="s">
        <v>541</v>
      </c>
      <c r="D81" s="58">
        <v>208.06</v>
      </c>
      <c r="E81" t="s">
        <v>452</v>
      </c>
      <c r="F81" s="108">
        <v>2023</v>
      </c>
      <c r="G81" t="s">
        <v>2997</v>
      </c>
      <c r="H81">
        <v>34.5</v>
      </c>
      <c r="I81">
        <v>345</v>
      </c>
      <c r="J81" t="s">
        <v>2998</v>
      </c>
      <c r="K81" t="s">
        <v>2937</v>
      </c>
      <c r="L81">
        <v>0</v>
      </c>
      <c r="M81">
        <v>0</v>
      </c>
      <c r="N81" t="s">
        <v>3027</v>
      </c>
      <c r="O81" t="s">
        <v>545</v>
      </c>
      <c r="P81" t="s">
        <v>458</v>
      </c>
      <c r="R81">
        <v>0</v>
      </c>
      <c r="S81" t="s">
        <v>459</v>
      </c>
      <c r="T81" t="s">
        <v>458</v>
      </c>
      <c r="U81" t="s">
        <v>460</v>
      </c>
      <c r="V81" t="s">
        <v>458</v>
      </c>
    </row>
    <row r="82" spans="1:22" x14ac:dyDescent="0.2">
      <c r="A82" s="102">
        <v>42170</v>
      </c>
      <c r="B82" s="102" t="s">
        <v>2996</v>
      </c>
      <c r="C82" t="s">
        <v>541</v>
      </c>
      <c r="D82" s="58">
        <v>208.06</v>
      </c>
      <c r="E82" t="s">
        <v>452</v>
      </c>
      <c r="F82" s="108">
        <v>2023</v>
      </c>
      <c r="G82" t="s">
        <v>2997</v>
      </c>
      <c r="H82">
        <v>2</v>
      </c>
      <c r="I82">
        <v>345</v>
      </c>
      <c r="J82" t="s">
        <v>2998</v>
      </c>
      <c r="K82" t="s">
        <v>2937</v>
      </c>
      <c r="L82">
        <v>0</v>
      </c>
      <c r="M82">
        <v>0</v>
      </c>
      <c r="N82" t="s">
        <v>3028</v>
      </c>
      <c r="O82" t="s">
        <v>545</v>
      </c>
      <c r="P82" t="s">
        <v>458</v>
      </c>
      <c r="R82">
        <v>0</v>
      </c>
      <c r="S82" t="s">
        <v>459</v>
      </c>
      <c r="T82" t="s">
        <v>458</v>
      </c>
      <c r="U82" t="s">
        <v>460</v>
      </c>
      <c r="V82" t="s">
        <v>458</v>
      </c>
    </row>
    <row r="83" spans="1:22" x14ac:dyDescent="0.2">
      <c r="A83" s="102">
        <v>42170</v>
      </c>
      <c r="B83" s="102" t="s">
        <v>2996</v>
      </c>
      <c r="C83" t="s">
        <v>541</v>
      </c>
      <c r="D83" s="58">
        <v>208.06</v>
      </c>
      <c r="E83" t="s">
        <v>452</v>
      </c>
      <c r="F83" s="108">
        <v>2005</v>
      </c>
      <c r="G83" t="s">
        <v>3011</v>
      </c>
      <c r="H83">
        <v>6</v>
      </c>
      <c r="I83">
        <v>345</v>
      </c>
      <c r="J83" t="s">
        <v>2998</v>
      </c>
      <c r="K83" t="s">
        <v>2937</v>
      </c>
      <c r="L83">
        <v>0</v>
      </c>
      <c r="M83">
        <v>0</v>
      </c>
      <c r="N83" t="s">
        <v>3029</v>
      </c>
      <c r="O83" t="s">
        <v>545</v>
      </c>
      <c r="P83" t="s">
        <v>458</v>
      </c>
      <c r="R83">
        <v>0</v>
      </c>
      <c r="S83" t="s">
        <v>459</v>
      </c>
      <c r="T83" t="s">
        <v>458</v>
      </c>
      <c r="U83" t="s">
        <v>460</v>
      </c>
      <c r="V83" t="s">
        <v>458</v>
      </c>
    </row>
    <row r="84" spans="1:22" x14ac:dyDescent="0.2">
      <c r="A84" s="102">
        <v>42177</v>
      </c>
      <c r="B84" s="102" t="s">
        <v>2996</v>
      </c>
      <c r="C84" t="s">
        <v>541</v>
      </c>
      <c r="D84" s="58">
        <v>208.06</v>
      </c>
      <c r="E84" t="s">
        <v>452</v>
      </c>
      <c r="F84" s="108">
        <v>2023</v>
      </c>
      <c r="G84" t="s">
        <v>2997</v>
      </c>
      <c r="H84">
        <v>32</v>
      </c>
      <c r="I84">
        <v>345</v>
      </c>
      <c r="J84" t="s">
        <v>2998</v>
      </c>
      <c r="K84" t="s">
        <v>2937</v>
      </c>
      <c r="L84">
        <v>0</v>
      </c>
      <c r="M84">
        <v>0</v>
      </c>
      <c r="N84" t="s">
        <v>3030</v>
      </c>
      <c r="O84" t="s">
        <v>545</v>
      </c>
      <c r="P84" t="s">
        <v>458</v>
      </c>
      <c r="R84">
        <v>0</v>
      </c>
      <c r="S84" t="s">
        <v>459</v>
      </c>
      <c r="T84" t="s">
        <v>458</v>
      </c>
      <c r="U84" t="s">
        <v>460</v>
      </c>
      <c r="V84" t="s">
        <v>458</v>
      </c>
    </row>
    <row r="85" spans="1:22" x14ac:dyDescent="0.2">
      <c r="A85" s="102">
        <v>42177</v>
      </c>
      <c r="B85" s="102" t="s">
        <v>2996</v>
      </c>
      <c r="C85" t="s">
        <v>541</v>
      </c>
      <c r="D85" s="58">
        <v>208.06</v>
      </c>
      <c r="E85" t="s">
        <v>452</v>
      </c>
      <c r="F85" s="108">
        <v>2023</v>
      </c>
      <c r="G85" t="s">
        <v>2997</v>
      </c>
      <c r="H85">
        <v>7</v>
      </c>
      <c r="I85">
        <v>345</v>
      </c>
      <c r="J85" t="s">
        <v>2998</v>
      </c>
      <c r="K85" t="s">
        <v>2937</v>
      </c>
      <c r="L85">
        <v>0</v>
      </c>
      <c r="M85">
        <v>0</v>
      </c>
      <c r="N85" t="s">
        <v>3031</v>
      </c>
      <c r="O85" t="s">
        <v>545</v>
      </c>
      <c r="P85" t="s">
        <v>458</v>
      </c>
      <c r="R85">
        <v>0</v>
      </c>
      <c r="S85" t="s">
        <v>459</v>
      </c>
      <c r="T85" t="s">
        <v>458</v>
      </c>
      <c r="U85" t="s">
        <v>460</v>
      </c>
      <c r="V85" t="s">
        <v>458</v>
      </c>
    </row>
    <row r="86" spans="1:22" x14ac:dyDescent="0.2">
      <c r="A86" s="102">
        <v>42184</v>
      </c>
      <c r="B86" s="102" t="s">
        <v>2996</v>
      </c>
      <c r="C86" t="s">
        <v>541</v>
      </c>
      <c r="D86" s="58">
        <v>208.06</v>
      </c>
      <c r="E86" t="s">
        <v>452</v>
      </c>
      <c r="F86" s="108">
        <v>2023</v>
      </c>
      <c r="G86" t="s">
        <v>2997</v>
      </c>
      <c r="H86">
        <v>2</v>
      </c>
      <c r="I86">
        <v>345</v>
      </c>
      <c r="J86" t="s">
        <v>2998</v>
      </c>
      <c r="K86" t="s">
        <v>2937</v>
      </c>
      <c r="L86">
        <v>0</v>
      </c>
      <c r="M86">
        <v>0</v>
      </c>
      <c r="N86" t="s">
        <v>3032</v>
      </c>
      <c r="O86" t="s">
        <v>545</v>
      </c>
      <c r="P86" t="s">
        <v>458</v>
      </c>
      <c r="R86">
        <v>0</v>
      </c>
      <c r="S86" t="s">
        <v>459</v>
      </c>
      <c r="T86" t="s">
        <v>458</v>
      </c>
      <c r="U86" t="s">
        <v>460</v>
      </c>
      <c r="V86" t="s">
        <v>458</v>
      </c>
    </row>
    <row r="87" spans="1:22" x14ac:dyDescent="0.2">
      <c r="A87" s="102">
        <v>42186</v>
      </c>
      <c r="B87" s="102" t="s">
        <v>2996</v>
      </c>
      <c r="C87" t="s">
        <v>541</v>
      </c>
      <c r="D87" s="58">
        <v>208.06</v>
      </c>
      <c r="E87" t="s">
        <v>452</v>
      </c>
      <c r="F87" s="108">
        <v>2023</v>
      </c>
      <c r="G87" t="s">
        <v>2997</v>
      </c>
      <c r="H87">
        <v>21</v>
      </c>
      <c r="I87">
        <v>345</v>
      </c>
      <c r="J87" t="s">
        <v>2998</v>
      </c>
      <c r="K87" t="s">
        <v>2937</v>
      </c>
      <c r="L87">
        <v>0</v>
      </c>
      <c r="M87">
        <v>0</v>
      </c>
      <c r="N87" t="s">
        <v>3033</v>
      </c>
      <c r="O87" t="s">
        <v>545</v>
      </c>
      <c r="P87" t="s">
        <v>458</v>
      </c>
      <c r="R87">
        <v>0</v>
      </c>
      <c r="S87" t="s">
        <v>459</v>
      </c>
      <c r="T87" t="s">
        <v>458</v>
      </c>
      <c r="U87" t="s">
        <v>460</v>
      </c>
      <c r="V87" t="s">
        <v>458</v>
      </c>
    </row>
    <row r="88" spans="1:22" x14ac:dyDescent="0.2">
      <c r="A88" s="102">
        <v>42191</v>
      </c>
      <c r="B88" s="102" t="s">
        <v>2996</v>
      </c>
      <c r="C88" t="s">
        <v>541</v>
      </c>
      <c r="D88" s="58">
        <v>208.06</v>
      </c>
      <c r="E88" t="s">
        <v>452</v>
      </c>
      <c r="F88" s="108">
        <v>2023</v>
      </c>
      <c r="G88" t="s">
        <v>2997</v>
      </c>
      <c r="H88">
        <v>17</v>
      </c>
      <c r="I88">
        <v>345</v>
      </c>
      <c r="J88" t="s">
        <v>2998</v>
      </c>
      <c r="K88" t="s">
        <v>2937</v>
      </c>
      <c r="L88">
        <v>0</v>
      </c>
      <c r="M88">
        <v>0</v>
      </c>
      <c r="N88" t="s">
        <v>3034</v>
      </c>
      <c r="O88" t="s">
        <v>545</v>
      </c>
      <c r="P88" t="s">
        <v>458</v>
      </c>
      <c r="R88">
        <v>0</v>
      </c>
      <c r="S88" t="s">
        <v>459</v>
      </c>
      <c r="T88" t="s">
        <v>458</v>
      </c>
      <c r="U88" t="s">
        <v>460</v>
      </c>
      <c r="V88" t="s">
        <v>458</v>
      </c>
    </row>
    <row r="89" spans="1:22" x14ac:dyDescent="0.2">
      <c r="A89" s="102">
        <v>42198</v>
      </c>
      <c r="B89" s="102" t="s">
        <v>2996</v>
      </c>
      <c r="C89" t="s">
        <v>541</v>
      </c>
      <c r="D89" s="58">
        <v>208.06</v>
      </c>
      <c r="E89" t="s">
        <v>452</v>
      </c>
      <c r="F89" s="108">
        <v>2025</v>
      </c>
      <c r="G89" t="s">
        <v>2941</v>
      </c>
      <c r="H89">
        <v>30</v>
      </c>
      <c r="I89">
        <v>345</v>
      </c>
      <c r="J89" t="s">
        <v>2998</v>
      </c>
      <c r="K89" t="s">
        <v>2937</v>
      </c>
      <c r="L89">
        <v>0</v>
      </c>
      <c r="M89">
        <v>0</v>
      </c>
      <c r="N89" t="s">
        <v>3035</v>
      </c>
      <c r="O89" t="s">
        <v>545</v>
      </c>
      <c r="P89" t="s">
        <v>458</v>
      </c>
      <c r="R89">
        <v>0</v>
      </c>
      <c r="S89" t="s">
        <v>459</v>
      </c>
      <c r="T89" t="s">
        <v>458</v>
      </c>
      <c r="U89" t="s">
        <v>460</v>
      </c>
      <c r="V89" t="s">
        <v>458</v>
      </c>
    </row>
    <row r="90" spans="1:22" x14ac:dyDescent="0.2">
      <c r="A90" s="102">
        <v>42198</v>
      </c>
      <c r="B90" s="102" t="s">
        <v>2996</v>
      </c>
      <c r="C90" t="s">
        <v>541</v>
      </c>
      <c r="D90" s="58">
        <v>208.06</v>
      </c>
      <c r="E90" t="s">
        <v>452</v>
      </c>
      <c r="F90" s="108">
        <v>2023</v>
      </c>
      <c r="G90" t="s">
        <v>2997</v>
      </c>
      <c r="H90">
        <v>4</v>
      </c>
      <c r="I90">
        <v>345</v>
      </c>
      <c r="J90" t="s">
        <v>2998</v>
      </c>
      <c r="K90" t="s">
        <v>2937</v>
      </c>
      <c r="L90">
        <v>0</v>
      </c>
      <c r="M90">
        <v>0</v>
      </c>
      <c r="N90" t="s">
        <v>3036</v>
      </c>
      <c r="O90" t="s">
        <v>545</v>
      </c>
      <c r="P90" t="s">
        <v>458</v>
      </c>
      <c r="R90">
        <v>0</v>
      </c>
      <c r="S90" t="s">
        <v>459</v>
      </c>
      <c r="T90" t="s">
        <v>458</v>
      </c>
      <c r="U90" t="s">
        <v>460</v>
      </c>
      <c r="V90" t="s">
        <v>458</v>
      </c>
    </row>
    <row r="91" spans="1:22" x14ac:dyDescent="0.2">
      <c r="A91" s="102">
        <v>42205</v>
      </c>
      <c r="B91" s="102" t="s">
        <v>2996</v>
      </c>
      <c r="C91" t="s">
        <v>541</v>
      </c>
      <c r="D91" s="58">
        <v>208.06</v>
      </c>
      <c r="E91" t="s">
        <v>452</v>
      </c>
      <c r="F91" s="108">
        <v>2025</v>
      </c>
      <c r="G91" t="s">
        <v>2941</v>
      </c>
      <c r="H91">
        <v>31</v>
      </c>
      <c r="I91">
        <v>345</v>
      </c>
      <c r="J91" t="s">
        <v>2998</v>
      </c>
      <c r="K91" t="s">
        <v>2937</v>
      </c>
      <c r="L91">
        <v>0</v>
      </c>
      <c r="M91">
        <v>0</v>
      </c>
      <c r="N91" t="s">
        <v>3037</v>
      </c>
      <c r="O91" t="s">
        <v>545</v>
      </c>
      <c r="P91" t="s">
        <v>458</v>
      </c>
      <c r="R91">
        <v>0</v>
      </c>
      <c r="S91" t="s">
        <v>459</v>
      </c>
      <c r="T91" t="s">
        <v>458</v>
      </c>
      <c r="U91" t="s">
        <v>460</v>
      </c>
      <c r="V91" t="s">
        <v>458</v>
      </c>
    </row>
    <row r="92" spans="1:22" x14ac:dyDescent="0.2">
      <c r="A92" s="102">
        <v>42205</v>
      </c>
      <c r="B92" s="102" t="s">
        <v>2996</v>
      </c>
      <c r="C92" t="s">
        <v>541</v>
      </c>
      <c r="D92" s="58">
        <v>208.06</v>
      </c>
      <c r="E92" t="s">
        <v>452</v>
      </c>
      <c r="F92" s="108">
        <v>2023</v>
      </c>
      <c r="G92" t="s">
        <v>2997</v>
      </c>
      <c r="H92">
        <v>14</v>
      </c>
      <c r="I92">
        <v>345</v>
      </c>
      <c r="J92" t="s">
        <v>2998</v>
      </c>
      <c r="K92" t="s">
        <v>2937</v>
      </c>
      <c r="L92">
        <v>0</v>
      </c>
      <c r="M92">
        <v>0</v>
      </c>
      <c r="N92" t="s">
        <v>3038</v>
      </c>
      <c r="O92" t="s">
        <v>545</v>
      </c>
      <c r="P92" t="s">
        <v>458</v>
      </c>
      <c r="R92">
        <v>0</v>
      </c>
      <c r="S92" t="s">
        <v>459</v>
      </c>
      <c r="T92" t="s">
        <v>458</v>
      </c>
      <c r="U92" t="s">
        <v>460</v>
      </c>
      <c r="V92" t="s">
        <v>458</v>
      </c>
    </row>
    <row r="93" spans="1:22" x14ac:dyDescent="0.2">
      <c r="A93" s="102">
        <v>42212</v>
      </c>
      <c r="B93" s="102" t="s">
        <v>2996</v>
      </c>
      <c r="C93" t="s">
        <v>541</v>
      </c>
      <c r="D93" s="58">
        <v>208.06</v>
      </c>
      <c r="E93" t="s">
        <v>452</v>
      </c>
      <c r="F93" s="108">
        <v>2025</v>
      </c>
      <c r="G93" t="s">
        <v>2941</v>
      </c>
      <c r="H93">
        <v>24</v>
      </c>
      <c r="I93">
        <v>345</v>
      </c>
      <c r="J93" t="s">
        <v>2998</v>
      </c>
      <c r="K93" t="s">
        <v>2937</v>
      </c>
      <c r="L93">
        <v>0</v>
      </c>
      <c r="M93">
        <v>0</v>
      </c>
      <c r="N93" t="s">
        <v>3039</v>
      </c>
      <c r="O93" t="s">
        <v>545</v>
      </c>
      <c r="P93" t="s">
        <v>458</v>
      </c>
      <c r="R93">
        <v>0</v>
      </c>
      <c r="S93" t="s">
        <v>459</v>
      </c>
      <c r="T93" t="s">
        <v>458</v>
      </c>
      <c r="U93" t="s">
        <v>460</v>
      </c>
      <c r="V93" t="s">
        <v>458</v>
      </c>
    </row>
    <row r="94" spans="1:22" x14ac:dyDescent="0.2">
      <c r="A94" s="102">
        <v>42212</v>
      </c>
      <c r="B94" s="102" t="s">
        <v>2996</v>
      </c>
      <c r="C94" t="s">
        <v>541</v>
      </c>
      <c r="D94" s="58">
        <v>208.06</v>
      </c>
      <c r="E94" t="s">
        <v>452</v>
      </c>
      <c r="F94" s="108">
        <v>2023</v>
      </c>
      <c r="G94" t="s">
        <v>2997</v>
      </c>
      <c r="H94">
        <v>5</v>
      </c>
      <c r="I94">
        <v>345</v>
      </c>
      <c r="J94" t="s">
        <v>2998</v>
      </c>
      <c r="K94" t="s">
        <v>2937</v>
      </c>
      <c r="L94">
        <v>0</v>
      </c>
      <c r="M94">
        <v>0</v>
      </c>
      <c r="N94" t="s">
        <v>3040</v>
      </c>
      <c r="O94" t="s">
        <v>545</v>
      </c>
      <c r="P94" t="s">
        <v>458</v>
      </c>
      <c r="R94">
        <v>0</v>
      </c>
      <c r="S94" t="s">
        <v>459</v>
      </c>
      <c r="T94" t="s">
        <v>458</v>
      </c>
      <c r="U94" t="s">
        <v>460</v>
      </c>
      <c r="V94" t="s">
        <v>458</v>
      </c>
    </row>
    <row r="95" spans="1:22" x14ac:dyDescent="0.2">
      <c r="A95" s="102">
        <v>42219</v>
      </c>
      <c r="B95" s="102" t="s">
        <v>2996</v>
      </c>
      <c r="C95" t="s">
        <v>541</v>
      </c>
      <c r="D95" s="58">
        <v>208.06</v>
      </c>
      <c r="E95" t="s">
        <v>452</v>
      </c>
      <c r="F95" s="108">
        <v>2023</v>
      </c>
      <c r="G95" t="s">
        <v>2997</v>
      </c>
      <c r="H95">
        <v>4</v>
      </c>
      <c r="I95">
        <v>345</v>
      </c>
      <c r="J95" t="s">
        <v>2998</v>
      </c>
      <c r="K95" t="s">
        <v>2937</v>
      </c>
      <c r="L95">
        <v>0</v>
      </c>
      <c r="M95">
        <v>0</v>
      </c>
      <c r="N95" t="s">
        <v>3041</v>
      </c>
      <c r="O95" t="s">
        <v>545</v>
      </c>
      <c r="P95" t="s">
        <v>458</v>
      </c>
      <c r="R95">
        <v>0</v>
      </c>
      <c r="S95" t="s">
        <v>459</v>
      </c>
      <c r="T95" t="s">
        <v>458</v>
      </c>
      <c r="U95" t="s">
        <v>460</v>
      </c>
      <c r="V95" t="s">
        <v>458</v>
      </c>
    </row>
    <row r="96" spans="1:22" x14ac:dyDescent="0.2">
      <c r="A96" s="102">
        <v>42233</v>
      </c>
      <c r="B96" s="102" t="s">
        <v>2996</v>
      </c>
      <c r="C96" t="s">
        <v>541</v>
      </c>
      <c r="D96" s="58">
        <v>208.06</v>
      </c>
      <c r="E96" t="s">
        <v>452</v>
      </c>
      <c r="F96" s="108" t="s">
        <v>2950</v>
      </c>
      <c r="G96" t="s">
        <v>2951</v>
      </c>
      <c r="H96">
        <v>16</v>
      </c>
      <c r="I96">
        <v>345</v>
      </c>
      <c r="J96" t="s">
        <v>2998</v>
      </c>
      <c r="K96" t="s">
        <v>2937</v>
      </c>
      <c r="L96">
        <v>0</v>
      </c>
      <c r="M96">
        <v>0</v>
      </c>
      <c r="N96" t="s">
        <v>3042</v>
      </c>
      <c r="O96" t="s">
        <v>545</v>
      </c>
      <c r="P96" t="s">
        <v>458</v>
      </c>
      <c r="R96">
        <v>0</v>
      </c>
      <c r="S96" t="s">
        <v>459</v>
      </c>
      <c r="T96" t="s">
        <v>458</v>
      </c>
      <c r="U96" t="s">
        <v>460</v>
      </c>
      <c r="V96" t="s">
        <v>458</v>
      </c>
    </row>
    <row r="97" spans="1:22" x14ac:dyDescent="0.2">
      <c r="A97" s="102">
        <v>42240</v>
      </c>
      <c r="B97" s="102" t="s">
        <v>2996</v>
      </c>
      <c r="C97" t="s">
        <v>541</v>
      </c>
      <c r="D97" s="58">
        <v>208.06</v>
      </c>
      <c r="E97" t="s">
        <v>452</v>
      </c>
      <c r="F97" s="108">
        <v>2023</v>
      </c>
      <c r="G97" t="s">
        <v>2997</v>
      </c>
      <c r="H97">
        <v>23</v>
      </c>
      <c r="I97">
        <v>345</v>
      </c>
      <c r="J97" t="s">
        <v>2998</v>
      </c>
      <c r="K97" t="s">
        <v>2937</v>
      </c>
      <c r="L97">
        <v>0</v>
      </c>
      <c r="M97">
        <v>0</v>
      </c>
      <c r="N97" t="s">
        <v>3043</v>
      </c>
      <c r="O97" t="s">
        <v>545</v>
      </c>
      <c r="P97" t="s">
        <v>458</v>
      </c>
      <c r="R97">
        <v>0</v>
      </c>
      <c r="S97" t="s">
        <v>459</v>
      </c>
      <c r="T97" t="s">
        <v>458</v>
      </c>
      <c r="U97" t="s">
        <v>460</v>
      </c>
      <c r="V97" t="s">
        <v>458</v>
      </c>
    </row>
    <row r="98" spans="1:22" x14ac:dyDescent="0.2">
      <c r="A98" s="102">
        <v>42240</v>
      </c>
      <c r="B98" s="102" t="s">
        <v>2996</v>
      </c>
      <c r="C98" t="s">
        <v>541</v>
      </c>
      <c r="D98" s="58">
        <v>208.06</v>
      </c>
      <c r="E98" t="s">
        <v>452</v>
      </c>
      <c r="F98" s="108">
        <v>2010</v>
      </c>
      <c r="G98" t="s">
        <v>3044</v>
      </c>
      <c r="H98">
        <v>5</v>
      </c>
      <c r="I98">
        <v>345</v>
      </c>
      <c r="J98" t="s">
        <v>2998</v>
      </c>
      <c r="K98" t="s">
        <v>2937</v>
      </c>
      <c r="L98">
        <v>0</v>
      </c>
      <c r="M98">
        <v>0</v>
      </c>
      <c r="N98" t="s">
        <v>3045</v>
      </c>
      <c r="O98" t="s">
        <v>545</v>
      </c>
      <c r="P98" t="s">
        <v>458</v>
      </c>
      <c r="R98">
        <v>0</v>
      </c>
      <c r="S98" t="s">
        <v>459</v>
      </c>
      <c r="T98" t="s">
        <v>458</v>
      </c>
      <c r="U98" t="s">
        <v>460</v>
      </c>
      <c r="V98" t="s">
        <v>458</v>
      </c>
    </row>
    <row r="99" spans="1:22" x14ac:dyDescent="0.2">
      <c r="A99" s="102">
        <v>42247</v>
      </c>
      <c r="B99" s="102" t="s">
        <v>2996</v>
      </c>
      <c r="C99" t="s">
        <v>541</v>
      </c>
      <c r="D99" s="58">
        <v>208.06</v>
      </c>
      <c r="E99" t="s">
        <v>452</v>
      </c>
      <c r="F99" s="108" t="s">
        <v>2950</v>
      </c>
      <c r="G99" t="s">
        <v>2951</v>
      </c>
      <c r="H99">
        <v>8</v>
      </c>
      <c r="I99">
        <v>345</v>
      </c>
      <c r="J99" t="s">
        <v>2998</v>
      </c>
      <c r="K99" t="s">
        <v>2937</v>
      </c>
      <c r="L99">
        <v>0</v>
      </c>
      <c r="M99">
        <v>0</v>
      </c>
      <c r="N99" t="s">
        <v>3046</v>
      </c>
      <c r="O99" t="s">
        <v>545</v>
      </c>
      <c r="P99" t="s">
        <v>458</v>
      </c>
      <c r="R99">
        <v>0</v>
      </c>
      <c r="S99" t="s">
        <v>459</v>
      </c>
      <c r="T99" t="s">
        <v>458</v>
      </c>
      <c r="U99" t="s">
        <v>460</v>
      </c>
      <c r="V99" t="s">
        <v>458</v>
      </c>
    </row>
    <row r="100" spans="1:22" x14ac:dyDescent="0.2">
      <c r="A100" s="102">
        <v>42247</v>
      </c>
      <c r="B100" s="102" t="s">
        <v>2996</v>
      </c>
      <c r="C100" t="s">
        <v>541</v>
      </c>
      <c r="D100" s="58">
        <v>208.06</v>
      </c>
      <c r="E100" t="s">
        <v>452</v>
      </c>
      <c r="F100" s="108">
        <v>2023</v>
      </c>
      <c r="G100" t="s">
        <v>2997</v>
      </c>
      <c r="H100">
        <v>5</v>
      </c>
      <c r="I100">
        <v>345</v>
      </c>
      <c r="J100" t="s">
        <v>2998</v>
      </c>
      <c r="K100" t="s">
        <v>2937</v>
      </c>
      <c r="L100">
        <v>0</v>
      </c>
      <c r="M100">
        <v>0</v>
      </c>
      <c r="N100" t="s">
        <v>3047</v>
      </c>
      <c r="O100" t="s">
        <v>545</v>
      </c>
      <c r="P100" t="s">
        <v>458</v>
      </c>
      <c r="R100">
        <v>0</v>
      </c>
      <c r="S100" t="s">
        <v>459</v>
      </c>
      <c r="T100" t="s">
        <v>458</v>
      </c>
      <c r="U100" t="s">
        <v>460</v>
      </c>
      <c r="V100" t="s">
        <v>458</v>
      </c>
    </row>
    <row r="101" spans="1:22" x14ac:dyDescent="0.2">
      <c r="A101" s="102">
        <v>42248</v>
      </c>
      <c r="B101" s="102" t="s">
        <v>2996</v>
      </c>
      <c r="C101" t="s">
        <v>541</v>
      </c>
      <c r="D101" s="58">
        <v>208.06</v>
      </c>
      <c r="E101" t="s">
        <v>452</v>
      </c>
      <c r="F101" s="108" t="s">
        <v>2950</v>
      </c>
      <c r="G101" t="s">
        <v>2951</v>
      </c>
      <c r="H101">
        <v>8</v>
      </c>
      <c r="I101">
        <v>345</v>
      </c>
      <c r="J101" t="s">
        <v>2998</v>
      </c>
      <c r="K101" t="s">
        <v>2937</v>
      </c>
      <c r="L101">
        <v>0</v>
      </c>
      <c r="M101">
        <v>0</v>
      </c>
      <c r="N101" t="s">
        <v>3048</v>
      </c>
      <c r="O101" t="s">
        <v>545</v>
      </c>
      <c r="P101" t="s">
        <v>458</v>
      </c>
      <c r="R101">
        <v>0</v>
      </c>
      <c r="S101" t="s">
        <v>459</v>
      </c>
      <c r="T101" t="s">
        <v>458</v>
      </c>
      <c r="U101" t="s">
        <v>460</v>
      </c>
      <c r="V101" t="s">
        <v>458</v>
      </c>
    </row>
    <row r="102" spans="1:22" x14ac:dyDescent="0.2">
      <c r="A102" s="102">
        <v>42248</v>
      </c>
      <c r="B102" s="102" t="s">
        <v>2996</v>
      </c>
      <c r="C102" t="s">
        <v>541</v>
      </c>
      <c r="D102" s="58">
        <v>208.06</v>
      </c>
      <c r="E102" t="s">
        <v>452</v>
      </c>
      <c r="F102" s="108">
        <v>2023</v>
      </c>
      <c r="G102" t="s">
        <v>2997</v>
      </c>
      <c r="H102">
        <v>15</v>
      </c>
      <c r="I102">
        <v>345</v>
      </c>
      <c r="J102" t="s">
        <v>2998</v>
      </c>
      <c r="K102" t="s">
        <v>2937</v>
      </c>
      <c r="L102">
        <v>0</v>
      </c>
      <c r="M102">
        <v>0</v>
      </c>
      <c r="N102" t="s">
        <v>3049</v>
      </c>
      <c r="O102" t="s">
        <v>545</v>
      </c>
      <c r="P102" t="s">
        <v>458</v>
      </c>
      <c r="R102">
        <v>0</v>
      </c>
      <c r="S102" t="s">
        <v>459</v>
      </c>
      <c r="T102" t="s">
        <v>458</v>
      </c>
      <c r="U102" t="s">
        <v>460</v>
      </c>
      <c r="V102" t="s">
        <v>458</v>
      </c>
    </row>
    <row r="103" spans="1:22" x14ac:dyDescent="0.2">
      <c r="A103" s="102">
        <v>42254</v>
      </c>
      <c r="B103" s="102" t="s">
        <v>2996</v>
      </c>
      <c r="C103" t="s">
        <v>541</v>
      </c>
      <c r="D103" s="58">
        <v>208.06</v>
      </c>
      <c r="E103" t="s">
        <v>452</v>
      </c>
      <c r="F103" s="108">
        <v>2023</v>
      </c>
      <c r="G103" t="s">
        <v>2997</v>
      </c>
      <c r="H103">
        <v>7</v>
      </c>
      <c r="I103">
        <v>345</v>
      </c>
      <c r="J103" t="s">
        <v>2998</v>
      </c>
      <c r="K103" t="s">
        <v>2937</v>
      </c>
      <c r="L103">
        <v>0</v>
      </c>
      <c r="M103">
        <v>0</v>
      </c>
      <c r="N103" t="s">
        <v>3050</v>
      </c>
      <c r="O103" t="s">
        <v>545</v>
      </c>
      <c r="P103" t="s">
        <v>458</v>
      </c>
      <c r="R103">
        <v>0</v>
      </c>
      <c r="S103" t="s">
        <v>459</v>
      </c>
      <c r="T103" t="s">
        <v>458</v>
      </c>
      <c r="U103" t="s">
        <v>460</v>
      </c>
      <c r="V103" t="s">
        <v>458</v>
      </c>
    </row>
    <row r="104" spans="1:22" x14ac:dyDescent="0.2">
      <c r="A104" s="102">
        <v>42261</v>
      </c>
      <c r="B104" s="102" t="s">
        <v>2996</v>
      </c>
      <c r="C104" t="s">
        <v>541</v>
      </c>
      <c r="D104" s="58">
        <v>208.06</v>
      </c>
      <c r="E104" t="s">
        <v>452</v>
      </c>
      <c r="F104" s="108">
        <v>2023</v>
      </c>
      <c r="G104" t="s">
        <v>2997</v>
      </c>
      <c r="H104">
        <v>3</v>
      </c>
      <c r="I104">
        <v>345</v>
      </c>
      <c r="J104" t="s">
        <v>2998</v>
      </c>
      <c r="K104" t="s">
        <v>2937</v>
      </c>
      <c r="L104">
        <v>0</v>
      </c>
      <c r="M104">
        <v>0</v>
      </c>
      <c r="N104" t="s">
        <v>3051</v>
      </c>
      <c r="O104" t="s">
        <v>545</v>
      </c>
      <c r="P104" t="s">
        <v>458</v>
      </c>
      <c r="R104">
        <v>0</v>
      </c>
      <c r="S104" t="s">
        <v>459</v>
      </c>
      <c r="T104" t="s">
        <v>458</v>
      </c>
      <c r="U104" t="s">
        <v>460</v>
      </c>
      <c r="V104" t="s">
        <v>458</v>
      </c>
    </row>
    <row r="105" spans="1:22" x14ac:dyDescent="0.2">
      <c r="A105" s="102">
        <v>42261</v>
      </c>
      <c r="B105" s="102" t="s">
        <v>2996</v>
      </c>
      <c r="C105" t="s">
        <v>541</v>
      </c>
      <c r="D105" s="58">
        <v>208.06</v>
      </c>
      <c r="E105" t="s">
        <v>452</v>
      </c>
      <c r="F105" s="108">
        <v>2007</v>
      </c>
      <c r="G105" t="s">
        <v>3052</v>
      </c>
      <c r="H105">
        <v>12</v>
      </c>
      <c r="I105">
        <v>345</v>
      </c>
      <c r="J105" t="s">
        <v>2998</v>
      </c>
      <c r="K105" t="s">
        <v>2937</v>
      </c>
      <c r="L105">
        <v>0</v>
      </c>
      <c r="M105">
        <v>0</v>
      </c>
      <c r="N105" t="s">
        <v>3053</v>
      </c>
      <c r="O105" t="s">
        <v>545</v>
      </c>
      <c r="P105" t="s">
        <v>458</v>
      </c>
      <c r="R105">
        <v>0</v>
      </c>
      <c r="S105" t="s">
        <v>459</v>
      </c>
      <c r="T105" t="s">
        <v>458</v>
      </c>
      <c r="U105" t="s">
        <v>460</v>
      </c>
      <c r="V105" t="s">
        <v>458</v>
      </c>
    </row>
    <row r="106" spans="1:22" x14ac:dyDescent="0.2">
      <c r="A106" s="102">
        <v>42268</v>
      </c>
      <c r="B106" s="102" t="s">
        <v>2996</v>
      </c>
      <c r="C106" t="s">
        <v>541</v>
      </c>
      <c r="D106" s="58">
        <v>208.06</v>
      </c>
      <c r="E106" t="s">
        <v>452</v>
      </c>
      <c r="F106" s="108">
        <v>2023</v>
      </c>
      <c r="G106" t="s">
        <v>2997</v>
      </c>
      <c r="H106">
        <v>6</v>
      </c>
      <c r="I106">
        <v>345</v>
      </c>
      <c r="J106" t="s">
        <v>2998</v>
      </c>
      <c r="K106" t="s">
        <v>2937</v>
      </c>
      <c r="L106">
        <v>0</v>
      </c>
      <c r="M106">
        <v>0</v>
      </c>
      <c r="N106" t="s">
        <v>3054</v>
      </c>
      <c r="O106" t="s">
        <v>545</v>
      </c>
      <c r="P106" t="s">
        <v>458</v>
      </c>
      <c r="R106">
        <v>0</v>
      </c>
      <c r="S106" t="s">
        <v>459</v>
      </c>
      <c r="T106" t="s">
        <v>458</v>
      </c>
      <c r="U106" t="s">
        <v>460</v>
      </c>
      <c r="V106" t="s">
        <v>458</v>
      </c>
    </row>
    <row r="107" spans="1:22" x14ac:dyDescent="0.2">
      <c r="A107" s="102">
        <v>42268</v>
      </c>
      <c r="B107" s="102" t="s">
        <v>2996</v>
      </c>
      <c r="C107" t="s">
        <v>541</v>
      </c>
      <c r="D107" s="58">
        <v>208.06</v>
      </c>
      <c r="E107" t="s">
        <v>452</v>
      </c>
      <c r="F107" s="108">
        <v>2007</v>
      </c>
      <c r="G107" t="s">
        <v>3052</v>
      </c>
      <c r="H107">
        <v>39</v>
      </c>
      <c r="I107">
        <v>345</v>
      </c>
      <c r="J107" t="s">
        <v>2998</v>
      </c>
      <c r="K107" t="s">
        <v>2937</v>
      </c>
      <c r="L107">
        <v>0</v>
      </c>
      <c r="M107">
        <v>0</v>
      </c>
      <c r="N107" t="s">
        <v>3055</v>
      </c>
      <c r="O107" t="s">
        <v>545</v>
      </c>
      <c r="P107" t="s">
        <v>458</v>
      </c>
      <c r="R107">
        <v>0</v>
      </c>
      <c r="S107" t="s">
        <v>459</v>
      </c>
      <c r="T107" t="s">
        <v>458</v>
      </c>
      <c r="U107" t="s">
        <v>460</v>
      </c>
      <c r="V107" t="s">
        <v>458</v>
      </c>
    </row>
    <row r="108" spans="1:22" x14ac:dyDescent="0.2">
      <c r="A108" s="102">
        <v>42275</v>
      </c>
      <c r="B108" s="102" t="s">
        <v>2996</v>
      </c>
      <c r="C108" t="s">
        <v>541</v>
      </c>
      <c r="D108" s="58">
        <v>208.06</v>
      </c>
      <c r="E108" t="s">
        <v>452</v>
      </c>
      <c r="F108" s="108">
        <v>2007</v>
      </c>
      <c r="G108" t="s">
        <v>3052</v>
      </c>
      <c r="H108">
        <v>24</v>
      </c>
      <c r="I108">
        <v>345</v>
      </c>
      <c r="J108" t="s">
        <v>2998</v>
      </c>
      <c r="K108" t="s">
        <v>2937</v>
      </c>
      <c r="L108">
        <v>0</v>
      </c>
      <c r="M108">
        <v>0</v>
      </c>
      <c r="N108" t="s">
        <v>3056</v>
      </c>
      <c r="O108" t="s">
        <v>545</v>
      </c>
      <c r="P108" t="s">
        <v>458</v>
      </c>
      <c r="R108">
        <v>0</v>
      </c>
      <c r="S108" t="s">
        <v>459</v>
      </c>
      <c r="T108" t="s">
        <v>458</v>
      </c>
      <c r="U108" t="s">
        <v>460</v>
      </c>
      <c r="V108" t="s">
        <v>458</v>
      </c>
    </row>
    <row r="109" spans="1:22" x14ac:dyDescent="0.2">
      <c r="A109" s="102">
        <v>42278</v>
      </c>
      <c r="B109" s="102" t="s">
        <v>2996</v>
      </c>
      <c r="C109" t="s">
        <v>541</v>
      </c>
      <c r="D109" s="58">
        <v>208.06</v>
      </c>
      <c r="E109" t="s">
        <v>452</v>
      </c>
      <c r="F109" s="108">
        <v>2025</v>
      </c>
      <c r="G109" t="s">
        <v>2941</v>
      </c>
      <c r="H109">
        <v>16</v>
      </c>
      <c r="I109">
        <v>345</v>
      </c>
      <c r="J109" t="s">
        <v>2998</v>
      </c>
      <c r="K109" t="s">
        <v>2937</v>
      </c>
      <c r="L109">
        <v>0</v>
      </c>
      <c r="M109">
        <v>0</v>
      </c>
      <c r="N109" t="s">
        <v>3057</v>
      </c>
      <c r="O109" t="s">
        <v>545</v>
      </c>
      <c r="P109" t="s">
        <v>458</v>
      </c>
      <c r="R109">
        <v>0</v>
      </c>
      <c r="S109" t="s">
        <v>459</v>
      </c>
      <c r="T109" t="s">
        <v>458</v>
      </c>
      <c r="U109" t="s">
        <v>460</v>
      </c>
      <c r="V109" t="s">
        <v>458</v>
      </c>
    </row>
    <row r="110" spans="1:22" x14ac:dyDescent="0.2">
      <c r="A110" s="102">
        <v>42278</v>
      </c>
      <c r="B110" s="102" t="s">
        <v>2996</v>
      </c>
      <c r="C110" t="s">
        <v>541</v>
      </c>
      <c r="D110" s="58">
        <v>208.06</v>
      </c>
      <c r="E110" t="s">
        <v>452</v>
      </c>
      <c r="F110" s="108">
        <v>2023</v>
      </c>
      <c r="G110" t="s">
        <v>2997</v>
      </c>
      <c r="H110">
        <v>12</v>
      </c>
      <c r="I110">
        <v>345</v>
      </c>
      <c r="J110" t="s">
        <v>2998</v>
      </c>
      <c r="K110" t="s">
        <v>2937</v>
      </c>
      <c r="L110">
        <v>0</v>
      </c>
      <c r="M110">
        <v>0</v>
      </c>
      <c r="N110" t="s">
        <v>3058</v>
      </c>
      <c r="O110" t="s">
        <v>545</v>
      </c>
      <c r="P110" t="s">
        <v>458</v>
      </c>
      <c r="R110">
        <v>0</v>
      </c>
      <c r="S110" t="s">
        <v>459</v>
      </c>
      <c r="T110" t="s">
        <v>458</v>
      </c>
      <c r="U110" t="s">
        <v>460</v>
      </c>
      <c r="V110" t="s">
        <v>458</v>
      </c>
    </row>
    <row r="111" spans="1:22" x14ac:dyDescent="0.2">
      <c r="A111" s="102">
        <v>42278</v>
      </c>
      <c r="B111" s="102" t="s">
        <v>2996</v>
      </c>
      <c r="C111" t="s">
        <v>541</v>
      </c>
      <c r="D111" s="58">
        <v>208.06</v>
      </c>
      <c r="E111" t="s">
        <v>452</v>
      </c>
      <c r="F111" s="108">
        <v>2007</v>
      </c>
      <c r="G111" t="s">
        <v>3052</v>
      </c>
      <c r="H111">
        <v>12</v>
      </c>
      <c r="I111">
        <v>345</v>
      </c>
      <c r="J111" t="s">
        <v>2998</v>
      </c>
      <c r="K111" t="s">
        <v>2937</v>
      </c>
      <c r="L111">
        <v>0</v>
      </c>
      <c r="M111">
        <v>0</v>
      </c>
      <c r="N111" t="s">
        <v>3059</v>
      </c>
      <c r="O111" t="s">
        <v>545</v>
      </c>
      <c r="P111" t="s">
        <v>458</v>
      </c>
      <c r="R111">
        <v>0</v>
      </c>
      <c r="S111" t="s">
        <v>459</v>
      </c>
      <c r="T111" t="s">
        <v>458</v>
      </c>
      <c r="U111" t="s">
        <v>460</v>
      </c>
      <c r="V111" t="s">
        <v>458</v>
      </c>
    </row>
    <row r="112" spans="1:22" x14ac:dyDescent="0.2">
      <c r="A112" s="102">
        <v>42282</v>
      </c>
      <c r="B112" s="102" t="s">
        <v>2996</v>
      </c>
      <c r="C112" t="s">
        <v>541</v>
      </c>
      <c r="D112" s="58">
        <v>208.06</v>
      </c>
      <c r="E112" t="s">
        <v>452</v>
      </c>
      <c r="F112" s="108">
        <v>2025</v>
      </c>
      <c r="G112" t="s">
        <v>2941</v>
      </c>
      <c r="H112">
        <v>16</v>
      </c>
      <c r="I112">
        <v>345</v>
      </c>
      <c r="J112" t="s">
        <v>2998</v>
      </c>
      <c r="K112" t="s">
        <v>2937</v>
      </c>
      <c r="L112">
        <v>0</v>
      </c>
      <c r="M112">
        <v>0</v>
      </c>
      <c r="N112" t="s">
        <v>3060</v>
      </c>
      <c r="O112" t="s">
        <v>545</v>
      </c>
      <c r="P112" t="s">
        <v>458</v>
      </c>
      <c r="R112">
        <v>0</v>
      </c>
      <c r="S112" t="s">
        <v>459</v>
      </c>
      <c r="T112" t="s">
        <v>458</v>
      </c>
      <c r="U112" t="s">
        <v>460</v>
      </c>
      <c r="V112" t="s">
        <v>458</v>
      </c>
    </row>
    <row r="113" spans="1:22" x14ac:dyDescent="0.2">
      <c r="A113" s="102">
        <v>42282</v>
      </c>
      <c r="B113" s="102" t="s">
        <v>2996</v>
      </c>
      <c r="C113" t="s">
        <v>541</v>
      </c>
      <c r="D113" s="58">
        <v>208.06</v>
      </c>
      <c r="E113" t="s">
        <v>452</v>
      </c>
      <c r="F113" s="108">
        <v>2023</v>
      </c>
      <c r="G113" t="s">
        <v>2997</v>
      </c>
      <c r="H113">
        <v>8</v>
      </c>
      <c r="I113">
        <v>345</v>
      </c>
      <c r="J113" t="s">
        <v>2998</v>
      </c>
      <c r="K113" t="s">
        <v>2937</v>
      </c>
      <c r="L113">
        <v>0</v>
      </c>
      <c r="M113">
        <v>0</v>
      </c>
      <c r="N113" t="s">
        <v>3061</v>
      </c>
      <c r="O113" t="s">
        <v>545</v>
      </c>
      <c r="P113" t="s">
        <v>458</v>
      </c>
      <c r="R113">
        <v>0</v>
      </c>
      <c r="S113" t="s">
        <v>459</v>
      </c>
      <c r="T113" t="s">
        <v>458</v>
      </c>
      <c r="U113" t="s">
        <v>460</v>
      </c>
      <c r="V113" t="s">
        <v>458</v>
      </c>
    </row>
    <row r="114" spans="1:22" x14ac:dyDescent="0.2">
      <c r="A114" s="102">
        <v>42282</v>
      </c>
      <c r="B114" s="102" t="s">
        <v>2996</v>
      </c>
      <c r="C114" t="s">
        <v>541</v>
      </c>
      <c r="D114" s="58">
        <v>208.06</v>
      </c>
      <c r="E114" t="s">
        <v>452</v>
      </c>
      <c r="F114" s="108">
        <v>2007</v>
      </c>
      <c r="G114" t="s">
        <v>3052</v>
      </c>
      <c r="H114">
        <v>8</v>
      </c>
      <c r="I114">
        <v>345</v>
      </c>
      <c r="J114" t="s">
        <v>2998</v>
      </c>
      <c r="K114" t="s">
        <v>2937</v>
      </c>
      <c r="L114">
        <v>0</v>
      </c>
      <c r="M114">
        <v>0</v>
      </c>
      <c r="N114" t="s">
        <v>3062</v>
      </c>
      <c r="O114" t="s">
        <v>545</v>
      </c>
      <c r="P114" t="s">
        <v>458</v>
      </c>
      <c r="R114">
        <v>0</v>
      </c>
      <c r="S114" t="s">
        <v>459</v>
      </c>
      <c r="T114" t="s">
        <v>458</v>
      </c>
      <c r="U114" t="s">
        <v>460</v>
      </c>
      <c r="V114" t="s">
        <v>458</v>
      </c>
    </row>
    <row r="115" spans="1:22" x14ac:dyDescent="0.2">
      <c r="A115" s="102">
        <v>42289</v>
      </c>
      <c r="B115" s="102" t="s">
        <v>2996</v>
      </c>
      <c r="C115" t="s">
        <v>541</v>
      </c>
      <c r="D115" s="58">
        <v>208.06</v>
      </c>
      <c r="E115" t="s">
        <v>452</v>
      </c>
      <c r="F115" s="108">
        <v>2023</v>
      </c>
      <c r="G115" t="s">
        <v>2997</v>
      </c>
      <c r="H115">
        <v>15</v>
      </c>
      <c r="I115">
        <v>345</v>
      </c>
      <c r="J115" t="s">
        <v>2998</v>
      </c>
      <c r="K115" t="s">
        <v>2937</v>
      </c>
      <c r="L115">
        <v>0</v>
      </c>
      <c r="M115">
        <v>0</v>
      </c>
      <c r="N115" t="s">
        <v>3063</v>
      </c>
      <c r="O115" t="s">
        <v>545</v>
      </c>
      <c r="P115" t="s">
        <v>458</v>
      </c>
      <c r="R115">
        <v>0</v>
      </c>
      <c r="S115" t="s">
        <v>459</v>
      </c>
      <c r="T115" t="s">
        <v>458</v>
      </c>
      <c r="U115" t="s">
        <v>460</v>
      </c>
      <c r="V115" t="s">
        <v>458</v>
      </c>
    </row>
    <row r="116" spans="1:22" x14ac:dyDescent="0.2">
      <c r="A116" s="102">
        <v>42296</v>
      </c>
      <c r="B116" s="102" t="s">
        <v>2996</v>
      </c>
      <c r="C116" t="s">
        <v>541</v>
      </c>
      <c r="D116" s="58">
        <v>208.06</v>
      </c>
      <c r="E116" t="s">
        <v>452</v>
      </c>
      <c r="F116" s="108">
        <v>2023</v>
      </c>
      <c r="G116" t="s">
        <v>2997</v>
      </c>
      <c r="H116">
        <v>23</v>
      </c>
      <c r="I116">
        <v>345</v>
      </c>
      <c r="J116" t="s">
        <v>2998</v>
      </c>
      <c r="K116" t="s">
        <v>2937</v>
      </c>
      <c r="L116">
        <v>0</v>
      </c>
      <c r="M116">
        <v>0</v>
      </c>
      <c r="N116" t="s">
        <v>3064</v>
      </c>
      <c r="O116" t="s">
        <v>545</v>
      </c>
      <c r="P116" t="s">
        <v>458</v>
      </c>
      <c r="R116">
        <v>0</v>
      </c>
      <c r="S116" t="s">
        <v>459</v>
      </c>
      <c r="T116" t="s">
        <v>458</v>
      </c>
      <c r="U116" t="s">
        <v>460</v>
      </c>
      <c r="V116" t="s">
        <v>458</v>
      </c>
    </row>
    <row r="117" spans="1:22" x14ac:dyDescent="0.2">
      <c r="A117" s="102">
        <v>42296</v>
      </c>
      <c r="B117" s="102" t="s">
        <v>2996</v>
      </c>
      <c r="C117" t="s">
        <v>541</v>
      </c>
      <c r="D117" s="58">
        <v>208.06</v>
      </c>
      <c r="E117" t="s">
        <v>452</v>
      </c>
      <c r="F117" s="108">
        <v>2005</v>
      </c>
      <c r="G117" t="s">
        <v>3011</v>
      </c>
      <c r="H117">
        <v>12</v>
      </c>
      <c r="I117">
        <v>345</v>
      </c>
      <c r="J117" t="s">
        <v>2998</v>
      </c>
      <c r="K117" t="s">
        <v>2937</v>
      </c>
      <c r="L117">
        <v>0</v>
      </c>
      <c r="M117">
        <v>0</v>
      </c>
      <c r="N117" t="s">
        <v>3065</v>
      </c>
      <c r="O117" t="s">
        <v>545</v>
      </c>
      <c r="P117" t="s">
        <v>458</v>
      </c>
      <c r="R117">
        <v>0</v>
      </c>
      <c r="S117" t="s">
        <v>459</v>
      </c>
      <c r="T117" t="s">
        <v>458</v>
      </c>
      <c r="U117" t="s">
        <v>460</v>
      </c>
      <c r="V117" t="s">
        <v>458</v>
      </c>
    </row>
    <row r="118" spans="1:22" x14ac:dyDescent="0.2">
      <c r="A118" s="102">
        <v>42303</v>
      </c>
      <c r="B118" s="102" t="s">
        <v>2996</v>
      </c>
      <c r="C118" t="s">
        <v>541</v>
      </c>
      <c r="D118" s="58">
        <v>208.06</v>
      </c>
      <c r="E118" t="s">
        <v>452</v>
      </c>
      <c r="F118" s="108">
        <v>2023</v>
      </c>
      <c r="G118" t="s">
        <v>2997</v>
      </c>
      <c r="H118">
        <v>32</v>
      </c>
      <c r="I118">
        <v>345</v>
      </c>
      <c r="J118" t="s">
        <v>2998</v>
      </c>
      <c r="K118" t="s">
        <v>2937</v>
      </c>
      <c r="L118">
        <v>0</v>
      </c>
      <c r="M118">
        <v>0</v>
      </c>
      <c r="N118" t="s">
        <v>3066</v>
      </c>
      <c r="O118" t="s">
        <v>545</v>
      </c>
      <c r="P118" t="s">
        <v>458</v>
      </c>
      <c r="R118">
        <v>0</v>
      </c>
      <c r="S118" t="s">
        <v>459</v>
      </c>
      <c r="T118" t="s">
        <v>458</v>
      </c>
      <c r="U118" t="s">
        <v>460</v>
      </c>
      <c r="V118" t="s">
        <v>458</v>
      </c>
    </row>
    <row r="119" spans="1:22" x14ac:dyDescent="0.2">
      <c r="A119" s="102">
        <v>42310</v>
      </c>
      <c r="B119" s="102" t="s">
        <v>2996</v>
      </c>
      <c r="C119" t="s">
        <v>541</v>
      </c>
      <c r="D119" s="58">
        <v>208.06</v>
      </c>
      <c r="E119" t="s">
        <v>452</v>
      </c>
      <c r="F119" s="108">
        <v>2025</v>
      </c>
      <c r="G119" t="s">
        <v>2941</v>
      </c>
      <c r="H119">
        <v>12</v>
      </c>
      <c r="I119">
        <v>345</v>
      </c>
      <c r="J119" t="s">
        <v>2998</v>
      </c>
      <c r="K119" t="s">
        <v>2937</v>
      </c>
      <c r="L119">
        <v>0</v>
      </c>
      <c r="M119">
        <v>0</v>
      </c>
      <c r="N119" t="s">
        <v>3067</v>
      </c>
      <c r="O119" t="s">
        <v>545</v>
      </c>
      <c r="P119" t="s">
        <v>458</v>
      </c>
      <c r="R119">
        <v>0</v>
      </c>
      <c r="S119" t="s">
        <v>459</v>
      </c>
      <c r="T119" t="s">
        <v>458</v>
      </c>
      <c r="U119" t="s">
        <v>460</v>
      </c>
      <c r="V119" t="s">
        <v>458</v>
      </c>
    </row>
    <row r="120" spans="1:22" x14ac:dyDescent="0.2">
      <c r="A120" s="102">
        <v>42310</v>
      </c>
      <c r="B120" s="102" t="s">
        <v>2996</v>
      </c>
      <c r="C120" t="s">
        <v>541</v>
      </c>
      <c r="D120" s="58">
        <v>208.06</v>
      </c>
      <c r="E120" t="s">
        <v>452</v>
      </c>
      <c r="F120" s="108" t="s">
        <v>2950</v>
      </c>
      <c r="G120" t="s">
        <v>2951</v>
      </c>
      <c r="H120">
        <v>8</v>
      </c>
      <c r="I120">
        <v>345</v>
      </c>
      <c r="J120" t="s">
        <v>2998</v>
      </c>
      <c r="K120" t="s">
        <v>2937</v>
      </c>
      <c r="L120">
        <v>0</v>
      </c>
      <c r="M120">
        <v>0</v>
      </c>
      <c r="N120" t="s">
        <v>3068</v>
      </c>
      <c r="O120" t="s">
        <v>545</v>
      </c>
      <c r="P120" t="s">
        <v>458</v>
      </c>
      <c r="R120">
        <v>0</v>
      </c>
      <c r="S120" t="s">
        <v>459</v>
      </c>
      <c r="T120" t="s">
        <v>458</v>
      </c>
      <c r="U120" t="s">
        <v>460</v>
      </c>
      <c r="V120" t="s">
        <v>458</v>
      </c>
    </row>
    <row r="121" spans="1:22" x14ac:dyDescent="0.2">
      <c r="A121" s="102">
        <v>42310</v>
      </c>
      <c r="B121" s="102" t="s">
        <v>2996</v>
      </c>
      <c r="C121" t="s">
        <v>541</v>
      </c>
      <c r="D121" s="58">
        <v>208.06</v>
      </c>
      <c r="E121" t="s">
        <v>452</v>
      </c>
      <c r="F121" s="108">
        <v>2023</v>
      </c>
      <c r="G121" t="s">
        <v>2997</v>
      </c>
      <c r="H121">
        <v>21.5</v>
      </c>
      <c r="I121">
        <v>345</v>
      </c>
      <c r="J121" t="s">
        <v>2998</v>
      </c>
      <c r="K121" t="s">
        <v>2937</v>
      </c>
      <c r="L121">
        <v>0</v>
      </c>
      <c r="M121">
        <v>0</v>
      </c>
      <c r="N121" t="s">
        <v>3069</v>
      </c>
      <c r="O121" t="s">
        <v>545</v>
      </c>
      <c r="P121" t="s">
        <v>458</v>
      </c>
      <c r="R121">
        <v>0</v>
      </c>
      <c r="S121" t="s">
        <v>459</v>
      </c>
      <c r="T121" t="s">
        <v>458</v>
      </c>
      <c r="U121" t="s">
        <v>460</v>
      </c>
      <c r="V121" t="s">
        <v>458</v>
      </c>
    </row>
    <row r="122" spans="1:22" x14ac:dyDescent="0.2">
      <c r="A122" s="102">
        <v>42310</v>
      </c>
      <c r="B122" s="102" t="s">
        <v>2996</v>
      </c>
      <c r="C122" t="s">
        <v>541</v>
      </c>
      <c r="D122" s="58">
        <v>208.06</v>
      </c>
      <c r="E122" t="s">
        <v>452</v>
      </c>
      <c r="F122" s="108" t="s">
        <v>2950</v>
      </c>
      <c r="G122" t="s">
        <v>2951</v>
      </c>
      <c r="H122">
        <v>15</v>
      </c>
      <c r="I122">
        <v>345</v>
      </c>
      <c r="J122" t="s">
        <v>2998</v>
      </c>
      <c r="K122" t="s">
        <v>2937</v>
      </c>
      <c r="L122">
        <v>0</v>
      </c>
      <c r="M122">
        <v>0</v>
      </c>
      <c r="N122" t="s">
        <v>3070</v>
      </c>
      <c r="O122" t="s">
        <v>545</v>
      </c>
      <c r="P122" t="s">
        <v>458</v>
      </c>
      <c r="R122">
        <v>0</v>
      </c>
      <c r="S122" t="s">
        <v>459</v>
      </c>
      <c r="T122" t="s">
        <v>458</v>
      </c>
      <c r="U122" t="s">
        <v>460</v>
      </c>
      <c r="V122" t="s">
        <v>458</v>
      </c>
    </row>
    <row r="123" spans="1:22" x14ac:dyDescent="0.2">
      <c r="A123" s="102">
        <v>42317</v>
      </c>
      <c r="B123" s="102" t="s">
        <v>2996</v>
      </c>
      <c r="C123" t="s">
        <v>541</v>
      </c>
      <c r="D123" s="58">
        <v>208.06</v>
      </c>
      <c r="E123" t="s">
        <v>452</v>
      </c>
      <c r="F123" s="108">
        <v>2025</v>
      </c>
      <c r="G123" t="s">
        <v>2941</v>
      </c>
      <c r="H123">
        <v>29</v>
      </c>
      <c r="I123">
        <v>345</v>
      </c>
      <c r="J123" t="s">
        <v>2998</v>
      </c>
      <c r="K123" t="s">
        <v>2937</v>
      </c>
      <c r="L123">
        <v>0</v>
      </c>
      <c r="M123">
        <v>0</v>
      </c>
      <c r="N123" t="s">
        <v>3071</v>
      </c>
      <c r="O123" t="s">
        <v>545</v>
      </c>
      <c r="P123" t="s">
        <v>458</v>
      </c>
      <c r="R123">
        <v>0</v>
      </c>
      <c r="S123" t="s">
        <v>459</v>
      </c>
      <c r="T123" t="s">
        <v>458</v>
      </c>
      <c r="U123" t="s">
        <v>460</v>
      </c>
      <c r="V123" t="s">
        <v>458</v>
      </c>
    </row>
    <row r="124" spans="1:22" x14ac:dyDescent="0.2">
      <c r="A124" s="102">
        <v>42317</v>
      </c>
      <c r="B124" s="102" t="s">
        <v>2996</v>
      </c>
      <c r="C124" t="s">
        <v>541</v>
      </c>
      <c r="D124" s="58">
        <v>208.06</v>
      </c>
      <c r="E124" t="s">
        <v>452</v>
      </c>
      <c r="F124" s="108">
        <v>2004</v>
      </c>
      <c r="G124" t="s">
        <v>3072</v>
      </c>
      <c r="H124">
        <v>36</v>
      </c>
      <c r="I124">
        <v>345</v>
      </c>
      <c r="J124" t="s">
        <v>2998</v>
      </c>
      <c r="K124" t="s">
        <v>2937</v>
      </c>
      <c r="L124">
        <v>0</v>
      </c>
      <c r="M124">
        <v>0</v>
      </c>
      <c r="N124" t="s">
        <v>3073</v>
      </c>
      <c r="O124" t="s">
        <v>545</v>
      </c>
      <c r="P124" t="s">
        <v>458</v>
      </c>
      <c r="R124">
        <v>0</v>
      </c>
      <c r="S124" t="s">
        <v>459</v>
      </c>
      <c r="T124" t="s">
        <v>458</v>
      </c>
      <c r="U124" t="s">
        <v>460</v>
      </c>
      <c r="V124" t="s">
        <v>458</v>
      </c>
    </row>
    <row r="125" spans="1:22" x14ac:dyDescent="0.2">
      <c r="A125" s="102">
        <v>42317</v>
      </c>
      <c r="B125" s="102" t="s">
        <v>2996</v>
      </c>
      <c r="C125" t="s">
        <v>541</v>
      </c>
      <c r="D125" s="58">
        <v>208.06</v>
      </c>
      <c r="E125" t="s">
        <v>452</v>
      </c>
      <c r="F125" s="108" t="s">
        <v>2950</v>
      </c>
      <c r="G125" t="s">
        <v>2951</v>
      </c>
      <c r="H125">
        <v>34</v>
      </c>
      <c r="I125">
        <v>345</v>
      </c>
      <c r="J125" t="s">
        <v>2998</v>
      </c>
      <c r="K125" t="s">
        <v>2937</v>
      </c>
      <c r="L125">
        <v>0</v>
      </c>
      <c r="M125">
        <v>0</v>
      </c>
      <c r="N125" t="s">
        <v>3074</v>
      </c>
      <c r="O125" t="s">
        <v>545</v>
      </c>
      <c r="P125" t="s">
        <v>458</v>
      </c>
      <c r="R125">
        <v>0</v>
      </c>
      <c r="S125" t="s">
        <v>459</v>
      </c>
      <c r="T125" t="s">
        <v>458</v>
      </c>
      <c r="U125" t="s">
        <v>460</v>
      </c>
      <c r="V125" t="s">
        <v>458</v>
      </c>
    </row>
    <row r="126" spans="1:22" x14ac:dyDescent="0.2">
      <c r="A126" s="102">
        <v>42317</v>
      </c>
      <c r="B126" s="102" t="s">
        <v>2996</v>
      </c>
      <c r="C126" t="s">
        <v>541</v>
      </c>
      <c r="D126" s="58">
        <v>208.06</v>
      </c>
      <c r="E126" t="s">
        <v>452</v>
      </c>
      <c r="F126" s="108">
        <v>2023</v>
      </c>
      <c r="G126" t="s">
        <v>2997</v>
      </c>
      <c r="H126">
        <v>33</v>
      </c>
      <c r="I126">
        <v>345</v>
      </c>
      <c r="J126" t="s">
        <v>2998</v>
      </c>
      <c r="K126" t="s">
        <v>2937</v>
      </c>
      <c r="L126">
        <v>0</v>
      </c>
      <c r="M126">
        <v>0</v>
      </c>
      <c r="N126" t="s">
        <v>3075</v>
      </c>
      <c r="O126" t="s">
        <v>545</v>
      </c>
      <c r="P126" t="s">
        <v>458</v>
      </c>
      <c r="R126">
        <v>0</v>
      </c>
      <c r="S126" t="s">
        <v>459</v>
      </c>
      <c r="T126" t="s">
        <v>458</v>
      </c>
      <c r="U126" t="s">
        <v>460</v>
      </c>
      <c r="V126" t="s">
        <v>458</v>
      </c>
    </row>
    <row r="127" spans="1:22" x14ac:dyDescent="0.2">
      <c r="A127" s="102">
        <v>42317</v>
      </c>
      <c r="B127" s="102" t="s">
        <v>2996</v>
      </c>
      <c r="C127" t="s">
        <v>541</v>
      </c>
      <c r="D127" s="58">
        <v>208.06</v>
      </c>
      <c r="E127" t="s">
        <v>452</v>
      </c>
      <c r="F127" s="108">
        <v>2009</v>
      </c>
      <c r="G127" t="s">
        <v>2953</v>
      </c>
      <c r="H127">
        <v>5</v>
      </c>
      <c r="I127">
        <v>345</v>
      </c>
      <c r="J127" t="s">
        <v>2998</v>
      </c>
      <c r="K127" t="s">
        <v>2937</v>
      </c>
      <c r="L127">
        <v>0</v>
      </c>
      <c r="M127">
        <v>0</v>
      </c>
      <c r="N127" t="s">
        <v>3076</v>
      </c>
      <c r="O127" t="s">
        <v>545</v>
      </c>
      <c r="P127" t="s">
        <v>458</v>
      </c>
      <c r="R127">
        <v>0</v>
      </c>
      <c r="S127" t="s">
        <v>459</v>
      </c>
      <c r="T127" t="s">
        <v>458</v>
      </c>
      <c r="U127" t="s">
        <v>460</v>
      </c>
      <c r="V127" t="s">
        <v>458</v>
      </c>
    </row>
    <row r="128" spans="1:22" x14ac:dyDescent="0.2">
      <c r="A128" s="102">
        <v>42317</v>
      </c>
      <c r="B128" s="102" t="s">
        <v>2996</v>
      </c>
      <c r="C128" t="s">
        <v>541</v>
      </c>
      <c r="D128" s="58">
        <v>208.06</v>
      </c>
      <c r="E128" t="s">
        <v>452</v>
      </c>
      <c r="F128" s="108" t="s">
        <v>2950</v>
      </c>
      <c r="G128" t="s">
        <v>2951</v>
      </c>
      <c r="H128">
        <v>20</v>
      </c>
      <c r="I128">
        <v>345</v>
      </c>
      <c r="J128" t="s">
        <v>2998</v>
      </c>
      <c r="K128" t="s">
        <v>2937</v>
      </c>
      <c r="L128">
        <v>0</v>
      </c>
      <c r="M128">
        <v>0</v>
      </c>
      <c r="N128" t="s">
        <v>3077</v>
      </c>
      <c r="O128" t="s">
        <v>545</v>
      </c>
      <c r="P128" t="s">
        <v>458</v>
      </c>
      <c r="R128">
        <v>0</v>
      </c>
      <c r="S128" t="s">
        <v>459</v>
      </c>
      <c r="T128" t="s">
        <v>458</v>
      </c>
      <c r="U128" t="s">
        <v>460</v>
      </c>
      <c r="V128" t="s">
        <v>458</v>
      </c>
    </row>
    <row r="129" spans="1:22" x14ac:dyDescent="0.2">
      <c r="A129" s="102">
        <v>42331</v>
      </c>
      <c r="B129" s="102" t="s">
        <v>2996</v>
      </c>
      <c r="C129" t="s">
        <v>541</v>
      </c>
      <c r="D129" s="58">
        <v>208.06</v>
      </c>
      <c r="E129" t="s">
        <v>452</v>
      </c>
      <c r="F129" s="108">
        <v>2023</v>
      </c>
      <c r="G129" t="s">
        <v>2997</v>
      </c>
      <c r="H129">
        <v>21</v>
      </c>
      <c r="I129">
        <v>345</v>
      </c>
      <c r="J129" t="s">
        <v>2998</v>
      </c>
      <c r="K129" t="s">
        <v>2937</v>
      </c>
      <c r="L129">
        <v>0</v>
      </c>
      <c r="M129">
        <v>0</v>
      </c>
      <c r="N129" t="s">
        <v>3078</v>
      </c>
      <c r="O129" t="s">
        <v>545</v>
      </c>
      <c r="P129" t="s">
        <v>458</v>
      </c>
      <c r="R129">
        <v>0</v>
      </c>
      <c r="S129" t="s">
        <v>459</v>
      </c>
      <c r="T129" t="s">
        <v>458</v>
      </c>
      <c r="U129" t="s">
        <v>460</v>
      </c>
      <c r="V129" t="s">
        <v>458</v>
      </c>
    </row>
    <row r="130" spans="1:22" x14ac:dyDescent="0.2">
      <c r="A130" s="102">
        <v>42338</v>
      </c>
      <c r="B130" s="102" t="s">
        <v>2996</v>
      </c>
      <c r="C130" t="s">
        <v>541</v>
      </c>
      <c r="D130" s="58">
        <v>208.06</v>
      </c>
      <c r="E130" t="s">
        <v>452</v>
      </c>
      <c r="F130" s="108">
        <v>2004</v>
      </c>
      <c r="G130" t="s">
        <v>3072</v>
      </c>
      <c r="H130">
        <v>8</v>
      </c>
      <c r="I130">
        <v>345</v>
      </c>
      <c r="J130" t="s">
        <v>2998</v>
      </c>
      <c r="K130" t="s">
        <v>2937</v>
      </c>
      <c r="L130">
        <v>0</v>
      </c>
      <c r="M130">
        <v>0</v>
      </c>
      <c r="N130" t="s">
        <v>3079</v>
      </c>
      <c r="O130" t="s">
        <v>545</v>
      </c>
      <c r="P130" t="s">
        <v>458</v>
      </c>
      <c r="R130">
        <v>0</v>
      </c>
      <c r="S130" t="s">
        <v>459</v>
      </c>
      <c r="T130" t="s">
        <v>458</v>
      </c>
      <c r="U130" t="s">
        <v>460</v>
      </c>
      <c r="V130" t="s">
        <v>458</v>
      </c>
    </row>
    <row r="131" spans="1:22" x14ac:dyDescent="0.2">
      <c r="A131" s="102">
        <v>42339</v>
      </c>
      <c r="B131" s="102" t="s">
        <v>2996</v>
      </c>
      <c r="C131" t="s">
        <v>541</v>
      </c>
      <c r="D131" s="58">
        <v>208.06</v>
      </c>
      <c r="E131" t="s">
        <v>452</v>
      </c>
      <c r="F131" s="108">
        <v>2001</v>
      </c>
      <c r="G131" t="s">
        <v>2936</v>
      </c>
      <c r="H131">
        <v>7</v>
      </c>
      <c r="I131">
        <v>345</v>
      </c>
      <c r="J131" t="s">
        <v>2998</v>
      </c>
      <c r="K131" t="s">
        <v>2937</v>
      </c>
      <c r="L131">
        <v>0</v>
      </c>
      <c r="M131">
        <v>0</v>
      </c>
      <c r="N131" t="s">
        <v>3080</v>
      </c>
      <c r="O131" t="s">
        <v>545</v>
      </c>
      <c r="P131" t="s">
        <v>458</v>
      </c>
      <c r="R131">
        <v>0</v>
      </c>
      <c r="S131" t="s">
        <v>459</v>
      </c>
      <c r="T131" t="s">
        <v>458</v>
      </c>
      <c r="U131" t="s">
        <v>460</v>
      </c>
      <c r="V131" t="s">
        <v>458</v>
      </c>
    </row>
    <row r="132" spans="1:22" x14ac:dyDescent="0.2">
      <c r="A132" s="102">
        <v>42339</v>
      </c>
      <c r="B132" s="102" t="s">
        <v>2996</v>
      </c>
      <c r="C132" t="s">
        <v>541</v>
      </c>
      <c r="D132" s="58">
        <v>208.06</v>
      </c>
      <c r="E132" t="s">
        <v>452</v>
      </c>
      <c r="F132" s="108" t="s">
        <v>2950</v>
      </c>
      <c r="G132" t="s">
        <v>2951</v>
      </c>
      <c r="H132">
        <v>14</v>
      </c>
      <c r="I132">
        <v>345</v>
      </c>
      <c r="J132" t="s">
        <v>2998</v>
      </c>
      <c r="K132" t="s">
        <v>2937</v>
      </c>
      <c r="L132">
        <v>0</v>
      </c>
      <c r="M132">
        <v>0</v>
      </c>
      <c r="N132" t="s">
        <v>3081</v>
      </c>
      <c r="O132" t="s">
        <v>545</v>
      </c>
      <c r="P132" t="s">
        <v>458</v>
      </c>
      <c r="R132">
        <v>0</v>
      </c>
      <c r="S132" t="s">
        <v>459</v>
      </c>
      <c r="T132" t="s">
        <v>458</v>
      </c>
      <c r="U132" t="s">
        <v>460</v>
      </c>
      <c r="V132" t="s">
        <v>458</v>
      </c>
    </row>
    <row r="133" spans="1:22" x14ac:dyDescent="0.2">
      <c r="A133" s="102">
        <v>42339</v>
      </c>
      <c r="B133" s="102" t="s">
        <v>2996</v>
      </c>
      <c r="C133" t="s">
        <v>541</v>
      </c>
      <c r="D133" s="58">
        <v>208.06</v>
      </c>
      <c r="E133" t="s">
        <v>452</v>
      </c>
      <c r="F133" s="108">
        <v>2023</v>
      </c>
      <c r="G133" t="s">
        <v>2997</v>
      </c>
      <c r="H133">
        <v>14</v>
      </c>
      <c r="I133">
        <v>345</v>
      </c>
      <c r="J133" t="s">
        <v>2998</v>
      </c>
      <c r="K133" t="s">
        <v>2937</v>
      </c>
      <c r="L133">
        <v>0</v>
      </c>
      <c r="M133">
        <v>0</v>
      </c>
      <c r="N133" t="s">
        <v>3082</v>
      </c>
      <c r="O133" t="s">
        <v>545</v>
      </c>
      <c r="P133" t="s">
        <v>458</v>
      </c>
      <c r="R133">
        <v>0</v>
      </c>
      <c r="S133" t="s">
        <v>459</v>
      </c>
      <c r="T133" t="s">
        <v>458</v>
      </c>
      <c r="U133" t="s">
        <v>460</v>
      </c>
      <c r="V133" t="s">
        <v>458</v>
      </c>
    </row>
    <row r="134" spans="1:22" x14ac:dyDescent="0.2">
      <c r="A134" s="102">
        <v>42345</v>
      </c>
      <c r="B134" s="102" t="s">
        <v>2996</v>
      </c>
      <c r="C134" t="s">
        <v>541</v>
      </c>
      <c r="D134" s="58">
        <v>208.06</v>
      </c>
      <c r="E134" t="s">
        <v>452</v>
      </c>
      <c r="F134" s="108">
        <v>2025</v>
      </c>
      <c r="G134" t="s">
        <v>2941</v>
      </c>
      <c r="H134">
        <v>8</v>
      </c>
      <c r="I134">
        <v>345</v>
      </c>
      <c r="J134" t="s">
        <v>2998</v>
      </c>
      <c r="K134" t="s">
        <v>2937</v>
      </c>
      <c r="L134">
        <v>0</v>
      </c>
      <c r="M134">
        <v>0</v>
      </c>
      <c r="N134" t="s">
        <v>3083</v>
      </c>
      <c r="O134" t="s">
        <v>545</v>
      </c>
      <c r="P134" t="s">
        <v>458</v>
      </c>
      <c r="R134">
        <v>0</v>
      </c>
      <c r="S134" t="s">
        <v>459</v>
      </c>
      <c r="T134" t="s">
        <v>458</v>
      </c>
      <c r="U134" t="s">
        <v>460</v>
      </c>
      <c r="V134" t="s">
        <v>458</v>
      </c>
    </row>
    <row r="135" spans="1:22" x14ac:dyDescent="0.2">
      <c r="A135" s="102">
        <v>42345</v>
      </c>
      <c r="B135" s="102" t="s">
        <v>2996</v>
      </c>
      <c r="C135" t="s">
        <v>541</v>
      </c>
      <c r="D135" s="58">
        <v>208.06</v>
      </c>
      <c r="E135" t="s">
        <v>452</v>
      </c>
      <c r="F135" s="108">
        <v>2001</v>
      </c>
      <c r="G135" t="s">
        <v>2936</v>
      </c>
      <c r="H135">
        <v>8</v>
      </c>
      <c r="I135">
        <v>345</v>
      </c>
      <c r="J135" t="s">
        <v>2998</v>
      </c>
      <c r="K135" t="s">
        <v>2937</v>
      </c>
      <c r="L135">
        <v>0</v>
      </c>
      <c r="M135">
        <v>0</v>
      </c>
      <c r="N135" t="s">
        <v>3084</v>
      </c>
      <c r="O135" t="s">
        <v>545</v>
      </c>
      <c r="P135" t="s">
        <v>458</v>
      </c>
      <c r="R135">
        <v>0</v>
      </c>
      <c r="S135" t="s">
        <v>459</v>
      </c>
      <c r="T135" t="s">
        <v>458</v>
      </c>
      <c r="U135" t="s">
        <v>460</v>
      </c>
      <c r="V135" t="s">
        <v>458</v>
      </c>
    </row>
    <row r="136" spans="1:22" x14ac:dyDescent="0.2">
      <c r="A136" s="102">
        <v>42345</v>
      </c>
      <c r="B136" s="102" t="s">
        <v>2996</v>
      </c>
      <c r="C136" t="s">
        <v>541</v>
      </c>
      <c r="D136" s="58">
        <v>208.06</v>
      </c>
      <c r="E136" t="s">
        <v>452</v>
      </c>
      <c r="F136" s="108" t="s">
        <v>2950</v>
      </c>
      <c r="G136" t="s">
        <v>2951</v>
      </c>
      <c r="H136">
        <v>13</v>
      </c>
      <c r="I136">
        <v>345</v>
      </c>
      <c r="J136" t="s">
        <v>2998</v>
      </c>
      <c r="K136" t="s">
        <v>2937</v>
      </c>
      <c r="L136">
        <v>0</v>
      </c>
      <c r="M136">
        <v>0</v>
      </c>
      <c r="N136" t="s">
        <v>3085</v>
      </c>
      <c r="O136" t="s">
        <v>545</v>
      </c>
      <c r="P136" t="s">
        <v>458</v>
      </c>
      <c r="R136">
        <v>0</v>
      </c>
      <c r="S136" t="s">
        <v>459</v>
      </c>
      <c r="T136" t="s">
        <v>458</v>
      </c>
      <c r="U136" t="s">
        <v>460</v>
      </c>
      <c r="V136" t="s">
        <v>458</v>
      </c>
    </row>
    <row r="137" spans="1:22" x14ac:dyDescent="0.2">
      <c r="A137" s="102">
        <v>42345</v>
      </c>
      <c r="B137" s="102" t="s">
        <v>2996</v>
      </c>
      <c r="C137" t="s">
        <v>541</v>
      </c>
      <c r="D137" s="58">
        <v>208.06</v>
      </c>
      <c r="E137" t="s">
        <v>452</v>
      </c>
      <c r="F137" s="108">
        <v>2023</v>
      </c>
      <c r="G137" t="s">
        <v>2997</v>
      </c>
      <c r="H137">
        <v>13</v>
      </c>
      <c r="I137">
        <v>345</v>
      </c>
      <c r="J137" t="s">
        <v>2998</v>
      </c>
      <c r="K137" t="s">
        <v>2937</v>
      </c>
      <c r="L137">
        <v>0</v>
      </c>
      <c r="M137">
        <v>0</v>
      </c>
      <c r="N137" t="s">
        <v>3086</v>
      </c>
      <c r="O137" t="s">
        <v>545</v>
      </c>
      <c r="P137" t="s">
        <v>458</v>
      </c>
      <c r="R137">
        <v>0</v>
      </c>
      <c r="S137" t="s">
        <v>459</v>
      </c>
      <c r="T137" t="s">
        <v>458</v>
      </c>
      <c r="U137" t="s">
        <v>460</v>
      </c>
      <c r="V137" t="s">
        <v>458</v>
      </c>
    </row>
    <row r="138" spans="1:22" x14ac:dyDescent="0.2">
      <c r="A138" s="102">
        <v>42345</v>
      </c>
      <c r="B138" s="102" t="s">
        <v>2996</v>
      </c>
      <c r="C138" t="s">
        <v>541</v>
      </c>
      <c r="D138" s="58">
        <v>208.06</v>
      </c>
      <c r="E138" t="s">
        <v>452</v>
      </c>
      <c r="F138" s="108">
        <v>2014</v>
      </c>
      <c r="G138" t="s">
        <v>2978</v>
      </c>
      <c r="H138">
        <v>9.5</v>
      </c>
      <c r="I138">
        <v>345</v>
      </c>
      <c r="J138" t="s">
        <v>2998</v>
      </c>
      <c r="K138" t="s">
        <v>2937</v>
      </c>
      <c r="L138">
        <v>0</v>
      </c>
      <c r="M138">
        <v>0</v>
      </c>
      <c r="N138" t="s">
        <v>3087</v>
      </c>
      <c r="O138" t="s">
        <v>545</v>
      </c>
      <c r="P138" t="s">
        <v>458</v>
      </c>
      <c r="R138">
        <v>0</v>
      </c>
      <c r="S138" t="s">
        <v>459</v>
      </c>
      <c r="T138" t="s">
        <v>458</v>
      </c>
      <c r="U138" t="s">
        <v>460</v>
      </c>
      <c r="V138" t="s">
        <v>458</v>
      </c>
    </row>
    <row r="139" spans="1:22" x14ac:dyDescent="0.2">
      <c r="A139" s="102">
        <v>42352</v>
      </c>
      <c r="B139" s="102" t="s">
        <v>2996</v>
      </c>
      <c r="C139" t="s">
        <v>541</v>
      </c>
      <c r="D139" s="58">
        <v>208.06</v>
      </c>
      <c r="E139" t="s">
        <v>452</v>
      </c>
      <c r="F139" s="108">
        <v>2001</v>
      </c>
      <c r="G139" t="s">
        <v>2936</v>
      </c>
      <c r="H139">
        <v>2</v>
      </c>
      <c r="I139">
        <v>345</v>
      </c>
      <c r="J139" t="s">
        <v>2998</v>
      </c>
      <c r="K139" t="s">
        <v>2937</v>
      </c>
      <c r="L139">
        <v>0</v>
      </c>
      <c r="M139">
        <v>0</v>
      </c>
      <c r="N139" t="s">
        <v>3088</v>
      </c>
      <c r="O139" t="s">
        <v>545</v>
      </c>
      <c r="P139" t="s">
        <v>458</v>
      </c>
      <c r="R139">
        <v>0</v>
      </c>
      <c r="S139" t="s">
        <v>459</v>
      </c>
      <c r="T139" t="s">
        <v>458</v>
      </c>
      <c r="U139" t="s">
        <v>460</v>
      </c>
      <c r="V139" t="s">
        <v>458</v>
      </c>
    </row>
    <row r="140" spans="1:22" x14ac:dyDescent="0.2">
      <c r="A140" s="102">
        <v>42352</v>
      </c>
      <c r="B140" s="102" t="s">
        <v>2996</v>
      </c>
      <c r="C140" t="s">
        <v>541</v>
      </c>
      <c r="D140" s="58">
        <v>208.06</v>
      </c>
      <c r="E140" t="s">
        <v>452</v>
      </c>
      <c r="F140" s="108" t="s">
        <v>2950</v>
      </c>
      <c r="G140" t="s">
        <v>2951</v>
      </c>
      <c r="H140">
        <v>3</v>
      </c>
      <c r="I140">
        <v>345</v>
      </c>
      <c r="J140" t="s">
        <v>2998</v>
      </c>
      <c r="K140" t="s">
        <v>2937</v>
      </c>
      <c r="L140">
        <v>0</v>
      </c>
      <c r="M140">
        <v>0</v>
      </c>
      <c r="N140" t="s">
        <v>3089</v>
      </c>
      <c r="O140" t="s">
        <v>545</v>
      </c>
      <c r="P140" t="s">
        <v>458</v>
      </c>
      <c r="R140">
        <v>0</v>
      </c>
      <c r="S140" t="s">
        <v>459</v>
      </c>
      <c r="T140" t="s">
        <v>458</v>
      </c>
      <c r="U140" t="s">
        <v>460</v>
      </c>
      <c r="V140" t="s">
        <v>458</v>
      </c>
    </row>
    <row r="141" spans="1:22" x14ac:dyDescent="0.2">
      <c r="A141" s="102">
        <v>42352</v>
      </c>
      <c r="B141" s="102" t="s">
        <v>2996</v>
      </c>
      <c r="C141" t="s">
        <v>541</v>
      </c>
      <c r="D141" s="58">
        <v>208.06</v>
      </c>
      <c r="E141" t="s">
        <v>452</v>
      </c>
      <c r="F141" s="108">
        <v>2023</v>
      </c>
      <c r="G141" t="s">
        <v>2997</v>
      </c>
      <c r="H141">
        <v>3</v>
      </c>
      <c r="I141">
        <v>345</v>
      </c>
      <c r="J141" t="s">
        <v>2998</v>
      </c>
      <c r="K141" t="s">
        <v>2937</v>
      </c>
      <c r="L141">
        <v>0</v>
      </c>
      <c r="M141">
        <v>0</v>
      </c>
      <c r="N141" t="s">
        <v>3090</v>
      </c>
      <c r="O141" t="s">
        <v>545</v>
      </c>
      <c r="P141" t="s">
        <v>458</v>
      </c>
      <c r="R141">
        <v>0</v>
      </c>
      <c r="S141" t="s">
        <v>459</v>
      </c>
      <c r="T141" t="s">
        <v>458</v>
      </c>
      <c r="U141" t="s">
        <v>460</v>
      </c>
      <c r="V141" t="s">
        <v>458</v>
      </c>
    </row>
    <row r="142" spans="1:22" x14ac:dyDescent="0.2">
      <c r="A142" s="102">
        <v>42359</v>
      </c>
      <c r="B142" s="102" t="s">
        <v>2996</v>
      </c>
      <c r="C142" t="s">
        <v>541</v>
      </c>
      <c r="D142" s="58">
        <v>208.06</v>
      </c>
      <c r="E142" t="s">
        <v>452</v>
      </c>
      <c r="F142" s="108" t="s">
        <v>2950</v>
      </c>
      <c r="G142" t="s">
        <v>2951</v>
      </c>
      <c r="H142">
        <v>8</v>
      </c>
      <c r="I142">
        <v>345</v>
      </c>
      <c r="J142" t="s">
        <v>2998</v>
      </c>
      <c r="K142" t="s">
        <v>2937</v>
      </c>
      <c r="L142">
        <v>0</v>
      </c>
      <c r="M142">
        <v>0</v>
      </c>
      <c r="N142" t="s">
        <v>3091</v>
      </c>
      <c r="O142" t="s">
        <v>545</v>
      </c>
      <c r="P142" t="s">
        <v>458</v>
      </c>
      <c r="R142">
        <v>0</v>
      </c>
      <c r="S142" t="s">
        <v>459</v>
      </c>
      <c r="T142" t="s">
        <v>458</v>
      </c>
      <c r="U142" t="s">
        <v>460</v>
      </c>
      <c r="V142" t="s">
        <v>458</v>
      </c>
    </row>
    <row r="143" spans="1:22" x14ac:dyDescent="0.2">
      <c r="A143" s="102">
        <v>42359</v>
      </c>
      <c r="B143" s="102" t="s">
        <v>2996</v>
      </c>
      <c r="C143" t="s">
        <v>541</v>
      </c>
      <c r="D143" s="58">
        <v>208.06</v>
      </c>
      <c r="E143" t="s">
        <v>452</v>
      </c>
      <c r="F143" s="108">
        <v>2023</v>
      </c>
      <c r="G143" t="s">
        <v>2997</v>
      </c>
      <c r="H143">
        <v>8</v>
      </c>
      <c r="I143">
        <v>345</v>
      </c>
      <c r="J143" t="s">
        <v>2998</v>
      </c>
      <c r="K143" t="s">
        <v>2937</v>
      </c>
      <c r="L143">
        <v>0</v>
      </c>
      <c r="M143">
        <v>0</v>
      </c>
      <c r="N143" t="s">
        <v>3092</v>
      </c>
      <c r="O143" t="s">
        <v>545</v>
      </c>
      <c r="P143" t="s">
        <v>458</v>
      </c>
      <c r="R143">
        <v>0</v>
      </c>
      <c r="S143" t="s">
        <v>459</v>
      </c>
      <c r="T143" t="s">
        <v>458</v>
      </c>
      <c r="U143" t="s">
        <v>460</v>
      </c>
      <c r="V143" t="s">
        <v>458</v>
      </c>
    </row>
    <row r="144" spans="1:22" x14ac:dyDescent="0.2">
      <c r="A144" s="102">
        <v>42373</v>
      </c>
      <c r="B144" s="102" t="s">
        <v>2996</v>
      </c>
      <c r="C144" t="s">
        <v>541</v>
      </c>
      <c r="D144" s="58">
        <v>208.06</v>
      </c>
      <c r="E144" t="s">
        <v>452</v>
      </c>
      <c r="F144" s="108">
        <v>2023</v>
      </c>
      <c r="G144" t="s">
        <v>2997</v>
      </c>
      <c r="H144">
        <v>3</v>
      </c>
      <c r="I144">
        <v>345</v>
      </c>
      <c r="J144" t="s">
        <v>2998</v>
      </c>
      <c r="K144" t="s">
        <v>2937</v>
      </c>
      <c r="L144">
        <v>0</v>
      </c>
      <c r="M144">
        <v>0</v>
      </c>
      <c r="N144" t="s">
        <v>3093</v>
      </c>
      <c r="O144" t="s">
        <v>545</v>
      </c>
      <c r="P144" t="s">
        <v>458</v>
      </c>
      <c r="R144">
        <v>0</v>
      </c>
      <c r="S144" t="s">
        <v>459</v>
      </c>
      <c r="T144" t="s">
        <v>458</v>
      </c>
      <c r="U144" t="s">
        <v>460</v>
      </c>
      <c r="V144" t="s">
        <v>458</v>
      </c>
    </row>
    <row r="145" spans="1:22" x14ac:dyDescent="0.2">
      <c r="A145" s="102">
        <v>42380</v>
      </c>
      <c r="B145" s="102" t="s">
        <v>2996</v>
      </c>
      <c r="C145" t="s">
        <v>541</v>
      </c>
      <c r="D145" s="58">
        <v>208.06</v>
      </c>
      <c r="E145" t="s">
        <v>452</v>
      </c>
      <c r="F145" s="108">
        <v>2023</v>
      </c>
      <c r="G145" t="s">
        <v>2997</v>
      </c>
      <c r="H145">
        <v>5</v>
      </c>
      <c r="I145">
        <v>345</v>
      </c>
      <c r="J145" t="s">
        <v>2998</v>
      </c>
      <c r="K145" t="s">
        <v>2937</v>
      </c>
      <c r="L145">
        <v>0</v>
      </c>
      <c r="M145">
        <v>0</v>
      </c>
      <c r="N145" t="s">
        <v>3094</v>
      </c>
      <c r="O145" t="s">
        <v>545</v>
      </c>
      <c r="P145" t="s">
        <v>458</v>
      </c>
      <c r="R145">
        <v>0</v>
      </c>
      <c r="S145" t="s">
        <v>459</v>
      </c>
      <c r="T145" t="s">
        <v>458</v>
      </c>
      <c r="U145" t="s">
        <v>460</v>
      </c>
      <c r="V145" t="s">
        <v>458</v>
      </c>
    </row>
    <row r="146" spans="1:22" x14ac:dyDescent="0.2">
      <c r="A146" s="102">
        <v>42380</v>
      </c>
      <c r="B146" s="102" t="s">
        <v>2996</v>
      </c>
      <c r="C146" t="s">
        <v>541</v>
      </c>
      <c r="D146" s="58">
        <v>208.06</v>
      </c>
      <c r="E146" t="s">
        <v>452</v>
      </c>
      <c r="F146" s="108">
        <v>2023</v>
      </c>
      <c r="G146" t="s">
        <v>2997</v>
      </c>
      <c r="H146">
        <v>24</v>
      </c>
      <c r="I146">
        <v>345</v>
      </c>
      <c r="J146" t="s">
        <v>2998</v>
      </c>
      <c r="K146" t="s">
        <v>2937</v>
      </c>
      <c r="L146">
        <v>0</v>
      </c>
      <c r="M146">
        <v>0</v>
      </c>
      <c r="N146" t="s">
        <v>3095</v>
      </c>
      <c r="O146" t="s">
        <v>545</v>
      </c>
      <c r="P146" t="s">
        <v>458</v>
      </c>
      <c r="R146">
        <v>0</v>
      </c>
      <c r="S146" t="s">
        <v>459</v>
      </c>
      <c r="T146" t="s">
        <v>458</v>
      </c>
      <c r="U146" t="s">
        <v>460</v>
      </c>
      <c r="V146" t="s">
        <v>458</v>
      </c>
    </row>
    <row r="147" spans="1:22" x14ac:dyDescent="0.2">
      <c r="A147" s="102">
        <v>42387</v>
      </c>
      <c r="B147" s="102" t="s">
        <v>2996</v>
      </c>
      <c r="C147" t="s">
        <v>541</v>
      </c>
      <c r="D147" s="58">
        <v>208.06</v>
      </c>
      <c r="E147" t="s">
        <v>452</v>
      </c>
      <c r="F147" s="108">
        <v>2023</v>
      </c>
      <c r="G147" t="s">
        <v>2997</v>
      </c>
      <c r="H147">
        <v>13</v>
      </c>
      <c r="I147">
        <v>345</v>
      </c>
      <c r="J147" t="s">
        <v>2998</v>
      </c>
      <c r="K147" t="s">
        <v>2937</v>
      </c>
      <c r="L147">
        <v>0</v>
      </c>
      <c r="M147">
        <v>0</v>
      </c>
      <c r="N147" t="s">
        <v>3096</v>
      </c>
      <c r="O147" t="s">
        <v>545</v>
      </c>
      <c r="P147" t="s">
        <v>458</v>
      </c>
      <c r="R147">
        <v>0</v>
      </c>
      <c r="S147" t="s">
        <v>459</v>
      </c>
      <c r="T147" t="s">
        <v>458</v>
      </c>
      <c r="U147" t="s">
        <v>460</v>
      </c>
      <c r="V147" t="s">
        <v>458</v>
      </c>
    </row>
    <row r="148" spans="1:22" x14ac:dyDescent="0.2">
      <c r="A148" s="102">
        <v>42394</v>
      </c>
      <c r="B148" s="102" t="s">
        <v>2996</v>
      </c>
      <c r="C148" t="s">
        <v>541</v>
      </c>
      <c r="D148" s="58">
        <v>208.06</v>
      </c>
      <c r="E148" t="s">
        <v>452</v>
      </c>
      <c r="F148" s="108">
        <v>2023</v>
      </c>
      <c r="G148" t="s">
        <v>2997</v>
      </c>
      <c r="H148">
        <v>16</v>
      </c>
      <c r="I148">
        <v>345</v>
      </c>
      <c r="J148" t="s">
        <v>2998</v>
      </c>
      <c r="K148" t="s">
        <v>2937</v>
      </c>
      <c r="L148">
        <v>0</v>
      </c>
      <c r="M148">
        <v>0</v>
      </c>
      <c r="N148" t="s">
        <v>3097</v>
      </c>
      <c r="O148" t="s">
        <v>545</v>
      </c>
      <c r="P148" t="s">
        <v>458</v>
      </c>
      <c r="R148">
        <v>0</v>
      </c>
      <c r="S148" t="s">
        <v>459</v>
      </c>
      <c r="T148" t="s">
        <v>458</v>
      </c>
      <c r="U148" t="s">
        <v>460</v>
      </c>
      <c r="V148" t="s">
        <v>458</v>
      </c>
    </row>
    <row r="149" spans="1:22" x14ac:dyDescent="0.2">
      <c r="A149" s="102">
        <v>42401</v>
      </c>
      <c r="B149" s="102" t="s">
        <v>2996</v>
      </c>
      <c r="C149" t="s">
        <v>541</v>
      </c>
      <c r="D149" s="58">
        <v>208.06</v>
      </c>
      <c r="E149" t="s">
        <v>452</v>
      </c>
      <c r="F149" s="108">
        <v>2023</v>
      </c>
      <c r="G149" t="s">
        <v>2997</v>
      </c>
      <c r="H149">
        <v>9</v>
      </c>
      <c r="I149">
        <v>345</v>
      </c>
      <c r="J149" t="s">
        <v>2998</v>
      </c>
      <c r="K149" t="s">
        <v>2937</v>
      </c>
      <c r="L149">
        <v>0</v>
      </c>
      <c r="M149">
        <v>0</v>
      </c>
      <c r="N149" t="s">
        <v>3098</v>
      </c>
      <c r="O149" t="s">
        <v>545</v>
      </c>
      <c r="P149" t="s">
        <v>458</v>
      </c>
      <c r="R149">
        <v>0</v>
      </c>
      <c r="S149" t="s">
        <v>459</v>
      </c>
      <c r="T149" t="s">
        <v>458</v>
      </c>
      <c r="U149" t="s">
        <v>460</v>
      </c>
      <c r="V149" t="s">
        <v>458</v>
      </c>
    </row>
    <row r="150" spans="1:22" x14ac:dyDescent="0.2">
      <c r="A150" s="102">
        <v>42408</v>
      </c>
      <c r="B150" s="102" t="s">
        <v>2996</v>
      </c>
      <c r="C150" t="s">
        <v>541</v>
      </c>
      <c r="D150" s="58">
        <v>208.06</v>
      </c>
      <c r="E150" t="s">
        <v>452</v>
      </c>
      <c r="F150" s="108">
        <v>2023</v>
      </c>
      <c r="G150" t="s">
        <v>2997</v>
      </c>
      <c r="H150">
        <v>16</v>
      </c>
      <c r="I150">
        <v>345</v>
      </c>
      <c r="J150" t="s">
        <v>2998</v>
      </c>
      <c r="K150" t="s">
        <v>2937</v>
      </c>
      <c r="L150">
        <v>0</v>
      </c>
      <c r="M150">
        <v>0</v>
      </c>
      <c r="N150" t="s">
        <v>3099</v>
      </c>
      <c r="O150" t="s">
        <v>545</v>
      </c>
      <c r="P150" t="s">
        <v>458</v>
      </c>
      <c r="R150">
        <v>0</v>
      </c>
      <c r="S150" t="s">
        <v>459</v>
      </c>
      <c r="T150" t="s">
        <v>458</v>
      </c>
      <c r="U150" t="s">
        <v>460</v>
      </c>
      <c r="V150" t="s">
        <v>458</v>
      </c>
    </row>
    <row r="151" spans="1:22" x14ac:dyDescent="0.2">
      <c r="A151" s="102">
        <v>42415</v>
      </c>
      <c r="B151" s="102" t="s">
        <v>2996</v>
      </c>
      <c r="C151" t="s">
        <v>541</v>
      </c>
      <c r="D151" s="58">
        <v>208.06</v>
      </c>
      <c r="E151" t="s">
        <v>452</v>
      </c>
      <c r="F151" s="108">
        <v>2023</v>
      </c>
      <c r="G151" t="s">
        <v>2997</v>
      </c>
      <c r="H151">
        <v>14</v>
      </c>
      <c r="I151">
        <v>345</v>
      </c>
      <c r="J151" t="s">
        <v>2998</v>
      </c>
      <c r="K151" t="s">
        <v>2937</v>
      </c>
      <c r="L151">
        <v>0</v>
      </c>
      <c r="M151">
        <v>0</v>
      </c>
      <c r="N151" t="s">
        <v>3100</v>
      </c>
      <c r="O151" t="s">
        <v>545</v>
      </c>
      <c r="P151" t="s">
        <v>458</v>
      </c>
      <c r="R151">
        <v>0</v>
      </c>
      <c r="S151" t="s">
        <v>459</v>
      </c>
      <c r="T151" t="s">
        <v>458</v>
      </c>
      <c r="U151" t="s">
        <v>460</v>
      </c>
      <c r="V151" t="s">
        <v>458</v>
      </c>
    </row>
    <row r="152" spans="1:22" x14ac:dyDescent="0.2">
      <c r="A152" s="102">
        <v>42430</v>
      </c>
      <c r="B152" s="102" t="s">
        <v>2996</v>
      </c>
      <c r="C152" t="s">
        <v>541</v>
      </c>
      <c r="D152" s="58">
        <v>208.06</v>
      </c>
      <c r="E152" t="s">
        <v>452</v>
      </c>
      <c r="F152" s="108">
        <v>2023</v>
      </c>
      <c r="G152" t="s">
        <v>2997</v>
      </c>
      <c r="H152">
        <v>2</v>
      </c>
      <c r="I152">
        <v>345</v>
      </c>
      <c r="J152" t="s">
        <v>2998</v>
      </c>
      <c r="K152" t="s">
        <v>2937</v>
      </c>
      <c r="L152">
        <v>0</v>
      </c>
      <c r="M152">
        <v>0</v>
      </c>
      <c r="N152" t="s">
        <v>3101</v>
      </c>
      <c r="O152" t="s">
        <v>545</v>
      </c>
      <c r="P152" t="s">
        <v>458</v>
      </c>
      <c r="R152">
        <v>0</v>
      </c>
      <c r="S152" t="s">
        <v>459</v>
      </c>
      <c r="T152" t="s">
        <v>458</v>
      </c>
      <c r="U152" t="s">
        <v>460</v>
      </c>
      <c r="V152" t="s">
        <v>458</v>
      </c>
    </row>
    <row r="153" spans="1:22" x14ac:dyDescent="0.2">
      <c r="A153" s="102">
        <v>42436</v>
      </c>
      <c r="B153" s="102" t="s">
        <v>2996</v>
      </c>
      <c r="C153" t="s">
        <v>541</v>
      </c>
      <c r="D153" s="58">
        <v>208.06</v>
      </c>
      <c r="E153" t="s">
        <v>452</v>
      </c>
      <c r="F153" s="108">
        <v>2023</v>
      </c>
      <c r="G153" t="s">
        <v>2997</v>
      </c>
      <c r="H153">
        <v>15</v>
      </c>
      <c r="I153">
        <v>345</v>
      </c>
      <c r="J153" t="s">
        <v>2998</v>
      </c>
      <c r="K153" t="s">
        <v>2937</v>
      </c>
      <c r="L153">
        <v>0</v>
      </c>
      <c r="M153">
        <v>0</v>
      </c>
      <c r="N153" t="s">
        <v>3102</v>
      </c>
      <c r="O153" t="s">
        <v>545</v>
      </c>
      <c r="P153" t="s">
        <v>458</v>
      </c>
      <c r="R153">
        <v>0</v>
      </c>
      <c r="S153" t="s">
        <v>459</v>
      </c>
      <c r="T153" t="s">
        <v>458</v>
      </c>
      <c r="U153" t="s">
        <v>460</v>
      </c>
      <c r="V153" t="s">
        <v>458</v>
      </c>
    </row>
    <row r="154" spans="1:22" x14ac:dyDescent="0.2">
      <c r="A154" s="102">
        <v>42436</v>
      </c>
      <c r="B154" s="102" t="s">
        <v>2996</v>
      </c>
      <c r="C154" t="s">
        <v>541</v>
      </c>
      <c r="D154" s="58">
        <v>208.06</v>
      </c>
      <c r="E154" t="s">
        <v>452</v>
      </c>
      <c r="F154" s="108">
        <v>2005</v>
      </c>
      <c r="G154" t="s">
        <v>3011</v>
      </c>
      <c r="H154">
        <v>5</v>
      </c>
      <c r="I154">
        <v>345</v>
      </c>
      <c r="J154" t="s">
        <v>2998</v>
      </c>
      <c r="K154" t="s">
        <v>2937</v>
      </c>
      <c r="L154">
        <v>0</v>
      </c>
      <c r="M154">
        <v>0</v>
      </c>
      <c r="N154" t="s">
        <v>3103</v>
      </c>
      <c r="O154" t="s">
        <v>545</v>
      </c>
      <c r="P154" t="s">
        <v>458</v>
      </c>
      <c r="R154">
        <v>0</v>
      </c>
      <c r="S154" t="s">
        <v>459</v>
      </c>
      <c r="T154" t="s">
        <v>458</v>
      </c>
      <c r="U154" t="s">
        <v>460</v>
      </c>
      <c r="V154" t="s">
        <v>458</v>
      </c>
    </row>
    <row r="155" spans="1:22" x14ac:dyDescent="0.2">
      <c r="A155" s="102">
        <v>42443</v>
      </c>
      <c r="B155" s="102" t="s">
        <v>2996</v>
      </c>
      <c r="C155" t="s">
        <v>541</v>
      </c>
      <c r="D155" s="58">
        <v>208.06</v>
      </c>
      <c r="E155" t="s">
        <v>452</v>
      </c>
      <c r="F155" s="108">
        <v>2023</v>
      </c>
      <c r="G155" t="s">
        <v>2997</v>
      </c>
      <c r="H155">
        <v>21</v>
      </c>
      <c r="I155">
        <v>345</v>
      </c>
      <c r="J155" t="s">
        <v>2998</v>
      </c>
      <c r="K155" t="s">
        <v>2937</v>
      </c>
      <c r="L155">
        <v>0</v>
      </c>
      <c r="M155">
        <v>0</v>
      </c>
      <c r="N155" t="s">
        <v>3104</v>
      </c>
      <c r="O155" t="s">
        <v>545</v>
      </c>
      <c r="P155" t="s">
        <v>458</v>
      </c>
      <c r="R155">
        <v>0</v>
      </c>
      <c r="S155" t="s">
        <v>459</v>
      </c>
      <c r="T155" t="s">
        <v>458</v>
      </c>
      <c r="U155" t="s">
        <v>460</v>
      </c>
      <c r="V155" t="s">
        <v>458</v>
      </c>
    </row>
    <row r="156" spans="1:22" x14ac:dyDescent="0.2">
      <c r="A156" s="102">
        <v>42443</v>
      </c>
      <c r="B156" s="102" t="s">
        <v>2996</v>
      </c>
      <c r="C156" t="s">
        <v>541</v>
      </c>
      <c r="D156" s="58">
        <v>208.06</v>
      </c>
      <c r="E156" t="s">
        <v>452</v>
      </c>
      <c r="F156" s="108">
        <v>2005</v>
      </c>
      <c r="G156" t="s">
        <v>3011</v>
      </c>
      <c r="H156">
        <v>1</v>
      </c>
      <c r="I156">
        <v>345</v>
      </c>
      <c r="J156" t="s">
        <v>2998</v>
      </c>
      <c r="K156" t="s">
        <v>2937</v>
      </c>
      <c r="L156">
        <v>0</v>
      </c>
      <c r="M156">
        <v>0</v>
      </c>
      <c r="N156" t="s">
        <v>3105</v>
      </c>
      <c r="O156" t="s">
        <v>545</v>
      </c>
      <c r="P156" t="s">
        <v>458</v>
      </c>
      <c r="R156">
        <v>0</v>
      </c>
      <c r="S156" t="s">
        <v>459</v>
      </c>
      <c r="T156" t="s">
        <v>458</v>
      </c>
      <c r="U156" t="s">
        <v>460</v>
      </c>
      <c r="V156" t="s">
        <v>458</v>
      </c>
    </row>
    <row r="157" spans="1:22" x14ac:dyDescent="0.2">
      <c r="A157" s="102">
        <v>42450</v>
      </c>
      <c r="B157" s="102" t="s">
        <v>2996</v>
      </c>
      <c r="C157" t="s">
        <v>541</v>
      </c>
      <c r="D157" s="58">
        <v>208.06</v>
      </c>
      <c r="E157" t="s">
        <v>452</v>
      </c>
      <c r="F157" s="108" t="s">
        <v>2950</v>
      </c>
      <c r="G157" t="s">
        <v>2951</v>
      </c>
      <c r="H157">
        <v>7</v>
      </c>
      <c r="I157">
        <v>345</v>
      </c>
      <c r="J157" t="s">
        <v>2998</v>
      </c>
      <c r="K157" t="s">
        <v>2937</v>
      </c>
      <c r="L157">
        <v>0</v>
      </c>
      <c r="M157">
        <v>0</v>
      </c>
      <c r="N157" t="s">
        <v>3106</v>
      </c>
      <c r="O157" t="s">
        <v>545</v>
      </c>
      <c r="P157" t="s">
        <v>458</v>
      </c>
      <c r="R157">
        <v>0</v>
      </c>
      <c r="S157" t="s">
        <v>459</v>
      </c>
      <c r="T157" t="s">
        <v>458</v>
      </c>
      <c r="U157" t="s">
        <v>460</v>
      </c>
      <c r="V157" t="s">
        <v>458</v>
      </c>
    </row>
    <row r="158" spans="1:22" x14ac:dyDescent="0.2">
      <c r="A158" s="102">
        <v>42450</v>
      </c>
      <c r="B158" s="102" t="s">
        <v>2996</v>
      </c>
      <c r="C158" t="s">
        <v>541</v>
      </c>
      <c r="D158" s="58">
        <v>208.06</v>
      </c>
      <c r="E158" t="s">
        <v>452</v>
      </c>
      <c r="F158" s="108">
        <v>2023</v>
      </c>
      <c r="G158" t="s">
        <v>2997</v>
      </c>
      <c r="H158">
        <v>8</v>
      </c>
      <c r="I158">
        <v>345</v>
      </c>
      <c r="J158" t="s">
        <v>2998</v>
      </c>
      <c r="K158" t="s">
        <v>2937</v>
      </c>
      <c r="L158">
        <v>0</v>
      </c>
      <c r="M158">
        <v>0</v>
      </c>
      <c r="N158" t="s">
        <v>3107</v>
      </c>
      <c r="O158" t="s">
        <v>545</v>
      </c>
      <c r="P158" t="s">
        <v>458</v>
      </c>
      <c r="R158">
        <v>0</v>
      </c>
      <c r="S158" t="s">
        <v>459</v>
      </c>
      <c r="T158" t="s">
        <v>458</v>
      </c>
      <c r="U158" t="s">
        <v>460</v>
      </c>
      <c r="V158" t="s">
        <v>458</v>
      </c>
    </row>
    <row r="159" spans="1:22" x14ac:dyDescent="0.2">
      <c r="A159" s="102">
        <v>42457</v>
      </c>
      <c r="B159" s="102" t="s">
        <v>2996</v>
      </c>
      <c r="C159" t="s">
        <v>541</v>
      </c>
      <c r="D159" s="58">
        <v>208.06</v>
      </c>
      <c r="E159" t="s">
        <v>452</v>
      </c>
      <c r="F159" s="108" t="s">
        <v>2950</v>
      </c>
      <c r="G159" t="s">
        <v>2951</v>
      </c>
      <c r="H159">
        <v>18</v>
      </c>
      <c r="I159">
        <v>345</v>
      </c>
      <c r="J159" t="s">
        <v>2998</v>
      </c>
      <c r="K159" t="s">
        <v>2937</v>
      </c>
      <c r="L159">
        <v>0</v>
      </c>
      <c r="M159">
        <v>0</v>
      </c>
      <c r="N159" t="s">
        <v>3108</v>
      </c>
      <c r="O159" t="s">
        <v>545</v>
      </c>
      <c r="P159" t="s">
        <v>458</v>
      </c>
      <c r="R159">
        <v>0</v>
      </c>
      <c r="S159" t="s">
        <v>459</v>
      </c>
      <c r="T159" t="s">
        <v>458</v>
      </c>
      <c r="U159" t="s">
        <v>460</v>
      </c>
      <c r="V159" t="s">
        <v>458</v>
      </c>
    </row>
    <row r="160" spans="1:22" x14ac:dyDescent="0.2">
      <c r="A160" s="102">
        <v>42464</v>
      </c>
      <c r="B160" s="102" t="s">
        <v>2996</v>
      </c>
      <c r="C160" t="s">
        <v>541</v>
      </c>
      <c r="D160" s="58">
        <v>208.06</v>
      </c>
      <c r="E160" t="s">
        <v>452</v>
      </c>
      <c r="F160" s="108">
        <v>2023</v>
      </c>
      <c r="G160" t="s">
        <v>2997</v>
      </c>
      <c r="H160">
        <v>5</v>
      </c>
      <c r="I160">
        <v>345</v>
      </c>
      <c r="J160" t="s">
        <v>2998</v>
      </c>
      <c r="K160" t="s">
        <v>2937</v>
      </c>
      <c r="L160">
        <v>0</v>
      </c>
      <c r="M160">
        <v>0</v>
      </c>
      <c r="N160" t="s">
        <v>3109</v>
      </c>
      <c r="O160" t="s">
        <v>545</v>
      </c>
      <c r="P160" t="s">
        <v>458</v>
      </c>
      <c r="R160">
        <v>0</v>
      </c>
      <c r="S160" t="s">
        <v>459</v>
      </c>
      <c r="T160" t="s">
        <v>458</v>
      </c>
      <c r="U160" t="s">
        <v>460</v>
      </c>
      <c r="V160" t="s">
        <v>458</v>
      </c>
    </row>
    <row r="161" spans="1:22" x14ac:dyDescent="0.2">
      <c r="A161" s="102">
        <v>42471</v>
      </c>
      <c r="B161" s="102" t="s">
        <v>2996</v>
      </c>
      <c r="C161" t="s">
        <v>541</v>
      </c>
      <c r="D161" s="58">
        <v>208.06</v>
      </c>
      <c r="E161" t="s">
        <v>452</v>
      </c>
      <c r="F161" s="108">
        <v>2023</v>
      </c>
      <c r="G161" t="s">
        <v>2997</v>
      </c>
      <c r="H161">
        <v>16</v>
      </c>
      <c r="I161">
        <v>345</v>
      </c>
      <c r="J161" t="s">
        <v>2998</v>
      </c>
      <c r="K161" t="s">
        <v>2937</v>
      </c>
      <c r="L161">
        <v>0</v>
      </c>
      <c r="M161">
        <v>0</v>
      </c>
      <c r="N161" t="s">
        <v>3110</v>
      </c>
      <c r="O161" t="s">
        <v>545</v>
      </c>
      <c r="P161" t="s">
        <v>458</v>
      </c>
      <c r="R161">
        <v>0</v>
      </c>
      <c r="S161" t="s">
        <v>459</v>
      </c>
      <c r="T161" t="s">
        <v>458</v>
      </c>
      <c r="U161" t="s">
        <v>460</v>
      </c>
      <c r="V161" t="s">
        <v>458</v>
      </c>
    </row>
    <row r="162" spans="1:22" x14ac:dyDescent="0.2">
      <c r="A162" s="102">
        <v>42478</v>
      </c>
      <c r="B162" s="102" t="s">
        <v>2996</v>
      </c>
      <c r="C162" t="s">
        <v>541</v>
      </c>
      <c r="D162" s="58">
        <v>208.06</v>
      </c>
      <c r="E162" t="s">
        <v>452</v>
      </c>
      <c r="F162" s="108">
        <v>2023</v>
      </c>
      <c r="G162" t="s">
        <v>2997</v>
      </c>
      <c r="H162">
        <v>17.5</v>
      </c>
      <c r="I162">
        <v>345</v>
      </c>
      <c r="J162" t="s">
        <v>2998</v>
      </c>
      <c r="K162" t="s">
        <v>2937</v>
      </c>
      <c r="L162">
        <v>0</v>
      </c>
      <c r="M162">
        <v>0</v>
      </c>
      <c r="N162" t="s">
        <v>3111</v>
      </c>
      <c r="O162" t="s">
        <v>545</v>
      </c>
      <c r="P162" t="s">
        <v>458</v>
      </c>
      <c r="R162">
        <v>0</v>
      </c>
      <c r="S162" t="s">
        <v>459</v>
      </c>
      <c r="T162" t="s">
        <v>458</v>
      </c>
      <c r="U162" t="s">
        <v>460</v>
      </c>
      <c r="V162" t="s">
        <v>458</v>
      </c>
    </row>
    <row r="163" spans="1:22" x14ac:dyDescent="0.2">
      <c r="A163" s="102">
        <v>42478</v>
      </c>
      <c r="B163" s="102" t="s">
        <v>2996</v>
      </c>
      <c r="C163" t="s">
        <v>541</v>
      </c>
      <c r="D163" s="58">
        <v>208.06</v>
      </c>
      <c r="E163" t="s">
        <v>452</v>
      </c>
      <c r="F163" s="108">
        <v>2023</v>
      </c>
      <c r="G163" t="s">
        <v>2997</v>
      </c>
      <c r="H163">
        <v>4.5</v>
      </c>
      <c r="I163">
        <v>345</v>
      </c>
      <c r="J163" t="s">
        <v>2998</v>
      </c>
      <c r="K163" t="s">
        <v>2937</v>
      </c>
      <c r="L163">
        <v>0</v>
      </c>
      <c r="M163">
        <v>0</v>
      </c>
      <c r="N163" t="s">
        <v>3112</v>
      </c>
      <c r="O163" t="s">
        <v>545</v>
      </c>
      <c r="P163" t="s">
        <v>458</v>
      </c>
      <c r="R163">
        <v>0</v>
      </c>
      <c r="S163" t="s">
        <v>459</v>
      </c>
      <c r="T163" t="s">
        <v>458</v>
      </c>
      <c r="U163" t="s">
        <v>460</v>
      </c>
      <c r="V163" t="s">
        <v>458</v>
      </c>
    </row>
    <row r="164" spans="1:22" x14ac:dyDescent="0.2">
      <c r="A164" s="102">
        <v>42485</v>
      </c>
      <c r="B164" s="102" t="s">
        <v>2996</v>
      </c>
      <c r="C164" t="s">
        <v>541</v>
      </c>
      <c r="D164" s="58">
        <v>208.06</v>
      </c>
      <c r="E164" t="s">
        <v>452</v>
      </c>
      <c r="F164" s="108">
        <v>2023</v>
      </c>
      <c r="G164" t="s">
        <v>2997</v>
      </c>
      <c r="H164">
        <v>15.5</v>
      </c>
      <c r="I164">
        <v>345</v>
      </c>
      <c r="J164" t="s">
        <v>2998</v>
      </c>
      <c r="K164" t="s">
        <v>2937</v>
      </c>
      <c r="L164">
        <v>0</v>
      </c>
      <c r="M164">
        <v>0</v>
      </c>
      <c r="N164" t="s">
        <v>3113</v>
      </c>
      <c r="O164" t="s">
        <v>545</v>
      </c>
      <c r="P164" t="s">
        <v>458</v>
      </c>
      <c r="R164">
        <v>0</v>
      </c>
      <c r="S164" t="s">
        <v>459</v>
      </c>
      <c r="T164" t="s">
        <v>458</v>
      </c>
      <c r="U164" t="s">
        <v>460</v>
      </c>
      <c r="V164" t="s">
        <v>458</v>
      </c>
    </row>
    <row r="165" spans="1:22" x14ac:dyDescent="0.2">
      <c r="A165" s="102">
        <v>42492</v>
      </c>
      <c r="B165" s="102" t="s">
        <v>2996</v>
      </c>
      <c r="C165" t="s">
        <v>541</v>
      </c>
      <c r="D165" s="58">
        <v>208.06</v>
      </c>
      <c r="E165" t="s">
        <v>452</v>
      </c>
      <c r="F165" s="108">
        <v>2023</v>
      </c>
      <c r="G165" t="s">
        <v>2997</v>
      </c>
      <c r="H165">
        <v>16</v>
      </c>
      <c r="I165">
        <v>345</v>
      </c>
      <c r="J165" t="s">
        <v>2998</v>
      </c>
      <c r="K165" t="s">
        <v>2937</v>
      </c>
      <c r="L165">
        <v>0</v>
      </c>
      <c r="M165">
        <v>0</v>
      </c>
      <c r="N165" t="s">
        <v>3114</v>
      </c>
      <c r="O165" t="s">
        <v>545</v>
      </c>
      <c r="P165" t="s">
        <v>458</v>
      </c>
      <c r="R165">
        <v>0</v>
      </c>
      <c r="S165" t="s">
        <v>459</v>
      </c>
      <c r="T165" t="s">
        <v>458</v>
      </c>
      <c r="U165" t="s">
        <v>460</v>
      </c>
      <c r="V165" t="s">
        <v>458</v>
      </c>
    </row>
    <row r="166" spans="1:22" x14ac:dyDescent="0.2">
      <c r="A166" s="102">
        <v>42499</v>
      </c>
      <c r="B166" s="102" t="s">
        <v>2996</v>
      </c>
      <c r="C166" t="s">
        <v>541</v>
      </c>
      <c r="D166" s="58">
        <v>208.06</v>
      </c>
      <c r="E166" t="s">
        <v>452</v>
      </c>
      <c r="F166" s="108">
        <v>2004</v>
      </c>
      <c r="G166" t="s">
        <v>3072</v>
      </c>
      <c r="H166">
        <v>4</v>
      </c>
      <c r="I166">
        <v>345</v>
      </c>
      <c r="J166" t="s">
        <v>2998</v>
      </c>
      <c r="K166" t="s">
        <v>2937</v>
      </c>
      <c r="L166">
        <v>0</v>
      </c>
      <c r="M166">
        <v>0</v>
      </c>
      <c r="N166" t="s">
        <v>3115</v>
      </c>
      <c r="O166" t="s">
        <v>545</v>
      </c>
      <c r="P166" t="s">
        <v>458</v>
      </c>
      <c r="R166">
        <v>0</v>
      </c>
      <c r="S166" t="s">
        <v>459</v>
      </c>
      <c r="T166" t="s">
        <v>458</v>
      </c>
      <c r="U166" t="s">
        <v>460</v>
      </c>
      <c r="V166" t="s">
        <v>458</v>
      </c>
    </row>
    <row r="167" spans="1:22" x14ac:dyDescent="0.2">
      <c r="A167" s="102">
        <v>42499</v>
      </c>
      <c r="B167" s="102" t="s">
        <v>2996</v>
      </c>
      <c r="C167" t="s">
        <v>541</v>
      </c>
      <c r="D167" s="58">
        <v>208.06</v>
      </c>
      <c r="E167" t="s">
        <v>452</v>
      </c>
      <c r="F167" s="108">
        <v>2023</v>
      </c>
      <c r="G167" t="s">
        <v>2997</v>
      </c>
      <c r="H167">
        <v>8</v>
      </c>
      <c r="I167">
        <v>345</v>
      </c>
      <c r="J167" t="s">
        <v>2998</v>
      </c>
      <c r="K167" t="s">
        <v>2937</v>
      </c>
      <c r="L167">
        <v>0</v>
      </c>
      <c r="M167">
        <v>0</v>
      </c>
      <c r="N167" t="s">
        <v>3116</v>
      </c>
      <c r="O167" t="s">
        <v>545</v>
      </c>
      <c r="P167" t="s">
        <v>458</v>
      </c>
      <c r="R167">
        <v>0</v>
      </c>
      <c r="S167" t="s">
        <v>459</v>
      </c>
      <c r="T167" t="s">
        <v>458</v>
      </c>
      <c r="U167" t="s">
        <v>460</v>
      </c>
      <c r="V167" t="s">
        <v>458</v>
      </c>
    </row>
    <row r="168" spans="1:22" x14ac:dyDescent="0.2">
      <c r="A168" s="102">
        <v>42506</v>
      </c>
      <c r="B168" s="102" t="s">
        <v>2996</v>
      </c>
      <c r="C168" t="s">
        <v>541</v>
      </c>
      <c r="D168" s="58">
        <v>208.06</v>
      </c>
      <c r="E168" t="s">
        <v>452</v>
      </c>
      <c r="F168" s="108">
        <v>2004</v>
      </c>
      <c r="G168" t="s">
        <v>3072</v>
      </c>
      <c r="H168">
        <v>16</v>
      </c>
      <c r="I168">
        <v>345</v>
      </c>
      <c r="J168" t="s">
        <v>2998</v>
      </c>
      <c r="K168" t="s">
        <v>2937</v>
      </c>
      <c r="L168">
        <v>0</v>
      </c>
      <c r="M168">
        <v>0</v>
      </c>
      <c r="N168" t="s">
        <v>3117</v>
      </c>
      <c r="O168" t="s">
        <v>545</v>
      </c>
      <c r="P168" t="s">
        <v>458</v>
      </c>
      <c r="R168">
        <v>0</v>
      </c>
      <c r="S168" t="s">
        <v>459</v>
      </c>
      <c r="T168" t="s">
        <v>458</v>
      </c>
      <c r="U168" t="s">
        <v>460</v>
      </c>
      <c r="V168" t="s">
        <v>458</v>
      </c>
    </row>
    <row r="169" spans="1:22" x14ac:dyDescent="0.2">
      <c r="A169" s="102">
        <v>42506</v>
      </c>
      <c r="B169" s="102" t="s">
        <v>2996</v>
      </c>
      <c r="C169" t="s">
        <v>541</v>
      </c>
      <c r="D169" s="58">
        <v>208.06</v>
      </c>
      <c r="E169" t="s">
        <v>452</v>
      </c>
      <c r="F169" s="108" t="s">
        <v>2950</v>
      </c>
      <c r="G169" t="s">
        <v>2951</v>
      </c>
      <c r="H169">
        <v>20</v>
      </c>
      <c r="I169">
        <v>345</v>
      </c>
      <c r="J169" t="s">
        <v>2998</v>
      </c>
      <c r="K169" t="s">
        <v>2937</v>
      </c>
      <c r="L169">
        <v>0</v>
      </c>
      <c r="M169">
        <v>0</v>
      </c>
      <c r="N169" t="s">
        <v>3118</v>
      </c>
      <c r="O169" t="s">
        <v>545</v>
      </c>
      <c r="P169" t="s">
        <v>458</v>
      </c>
      <c r="R169">
        <v>0</v>
      </c>
      <c r="S169" t="s">
        <v>459</v>
      </c>
      <c r="T169" t="s">
        <v>458</v>
      </c>
      <c r="U169" t="s">
        <v>460</v>
      </c>
      <c r="V169" t="s">
        <v>458</v>
      </c>
    </row>
    <row r="170" spans="1:22" x14ac:dyDescent="0.2">
      <c r="A170" s="102">
        <v>42506</v>
      </c>
      <c r="B170" s="102" t="s">
        <v>2996</v>
      </c>
      <c r="C170" t="s">
        <v>541</v>
      </c>
      <c r="D170" s="58">
        <v>208.06</v>
      </c>
      <c r="E170" t="s">
        <v>452</v>
      </c>
      <c r="F170" s="108">
        <v>2023</v>
      </c>
      <c r="G170" t="s">
        <v>2997</v>
      </c>
      <c r="H170">
        <v>35.5</v>
      </c>
      <c r="I170">
        <v>345</v>
      </c>
      <c r="J170" t="s">
        <v>2998</v>
      </c>
      <c r="K170" t="s">
        <v>2937</v>
      </c>
      <c r="L170">
        <v>0</v>
      </c>
      <c r="M170">
        <v>0</v>
      </c>
      <c r="N170" t="s">
        <v>3119</v>
      </c>
      <c r="O170" t="s">
        <v>545</v>
      </c>
      <c r="P170" t="s">
        <v>458</v>
      </c>
      <c r="R170">
        <v>0</v>
      </c>
      <c r="S170" t="s">
        <v>459</v>
      </c>
      <c r="T170" t="s">
        <v>458</v>
      </c>
      <c r="U170" t="s">
        <v>460</v>
      </c>
      <c r="V170" t="s">
        <v>458</v>
      </c>
    </row>
    <row r="171" spans="1:22" x14ac:dyDescent="0.2">
      <c r="A171" s="102">
        <v>42506</v>
      </c>
      <c r="B171" s="102" t="s">
        <v>2996</v>
      </c>
      <c r="C171" t="s">
        <v>541</v>
      </c>
      <c r="D171" s="58">
        <v>208.06</v>
      </c>
      <c r="E171" t="s">
        <v>452</v>
      </c>
      <c r="F171" s="108" t="s">
        <v>2950</v>
      </c>
      <c r="G171" t="s">
        <v>2951</v>
      </c>
      <c r="H171">
        <v>9.5</v>
      </c>
      <c r="I171">
        <v>345</v>
      </c>
      <c r="J171" t="s">
        <v>2998</v>
      </c>
      <c r="K171" t="s">
        <v>2937</v>
      </c>
      <c r="L171">
        <v>0</v>
      </c>
      <c r="M171">
        <v>0</v>
      </c>
      <c r="N171" t="s">
        <v>3120</v>
      </c>
      <c r="O171" t="s">
        <v>545</v>
      </c>
      <c r="P171" t="s">
        <v>458</v>
      </c>
      <c r="R171">
        <v>0</v>
      </c>
      <c r="S171" t="s">
        <v>459</v>
      </c>
      <c r="T171" t="s">
        <v>458</v>
      </c>
      <c r="U171" t="s">
        <v>460</v>
      </c>
      <c r="V171" t="s">
        <v>458</v>
      </c>
    </row>
    <row r="172" spans="1:22" x14ac:dyDescent="0.2">
      <c r="A172" s="102">
        <v>42506</v>
      </c>
      <c r="B172" s="102" t="s">
        <v>2996</v>
      </c>
      <c r="C172" t="s">
        <v>541</v>
      </c>
      <c r="D172" s="58">
        <v>208.06</v>
      </c>
      <c r="E172" t="s">
        <v>452</v>
      </c>
      <c r="F172" s="108" t="s">
        <v>2950</v>
      </c>
      <c r="G172" t="s">
        <v>2951</v>
      </c>
      <c r="H172">
        <v>8</v>
      </c>
      <c r="I172">
        <v>345</v>
      </c>
      <c r="J172" t="s">
        <v>2998</v>
      </c>
      <c r="K172" t="s">
        <v>2937</v>
      </c>
      <c r="L172">
        <v>0</v>
      </c>
      <c r="M172">
        <v>0</v>
      </c>
      <c r="N172" t="s">
        <v>3121</v>
      </c>
      <c r="O172" t="s">
        <v>545</v>
      </c>
      <c r="P172" t="s">
        <v>458</v>
      </c>
      <c r="R172">
        <v>0</v>
      </c>
      <c r="S172" t="s">
        <v>459</v>
      </c>
      <c r="T172" t="s">
        <v>458</v>
      </c>
      <c r="U172" t="s">
        <v>460</v>
      </c>
      <c r="V172" t="s">
        <v>458</v>
      </c>
    </row>
    <row r="173" spans="1:22" x14ac:dyDescent="0.2">
      <c r="A173" s="102">
        <v>42513</v>
      </c>
      <c r="B173" s="102" t="s">
        <v>2996</v>
      </c>
      <c r="C173" t="s">
        <v>541</v>
      </c>
      <c r="D173" s="58">
        <v>208.06</v>
      </c>
      <c r="E173" t="s">
        <v>452</v>
      </c>
      <c r="F173" s="108" t="s">
        <v>2950</v>
      </c>
      <c r="G173" t="s">
        <v>2951</v>
      </c>
      <c r="H173">
        <v>30</v>
      </c>
      <c r="I173">
        <v>345</v>
      </c>
      <c r="J173" t="s">
        <v>2998</v>
      </c>
      <c r="K173" t="s">
        <v>2937</v>
      </c>
      <c r="L173">
        <v>0</v>
      </c>
      <c r="M173">
        <v>0</v>
      </c>
      <c r="N173" t="s">
        <v>3122</v>
      </c>
      <c r="O173" t="s">
        <v>545</v>
      </c>
      <c r="P173" t="s">
        <v>458</v>
      </c>
      <c r="R173">
        <v>0</v>
      </c>
      <c r="S173" t="s">
        <v>459</v>
      </c>
      <c r="T173" t="s">
        <v>458</v>
      </c>
      <c r="U173" t="s">
        <v>460</v>
      </c>
      <c r="V173" t="s">
        <v>458</v>
      </c>
    </row>
    <row r="174" spans="1:22" x14ac:dyDescent="0.2">
      <c r="A174" s="102">
        <v>42513</v>
      </c>
      <c r="B174" s="102" t="s">
        <v>2996</v>
      </c>
      <c r="C174" t="s">
        <v>541</v>
      </c>
      <c r="D174" s="58">
        <v>208.06</v>
      </c>
      <c r="E174" t="s">
        <v>452</v>
      </c>
      <c r="F174" s="108">
        <v>2023</v>
      </c>
      <c r="G174" t="s">
        <v>2997</v>
      </c>
      <c r="H174">
        <v>28.5</v>
      </c>
      <c r="I174">
        <v>345</v>
      </c>
      <c r="J174" t="s">
        <v>2998</v>
      </c>
      <c r="K174" t="s">
        <v>2937</v>
      </c>
      <c r="L174">
        <v>0</v>
      </c>
      <c r="M174">
        <v>0</v>
      </c>
      <c r="N174" t="s">
        <v>3123</v>
      </c>
      <c r="O174" t="s">
        <v>545</v>
      </c>
      <c r="P174" t="s">
        <v>458</v>
      </c>
      <c r="R174">
        <v>0</v>
      </c>
      <c r="S174" t="s">
        <v>459</v>
      </c>
      <c r="T174" t="s">
        <v>458</v>
      </c>
      <c r="U174" t="s">
        <v>460</v>
      </c>
      <c r="V174" t="s">
        <v>458</v>
      </c>
    </row>
    <row r="175" spans="1:22" x14ac:dyDescent="0.2">
      <c r="A175" s="102">
        <v>42513</v>
      </c>
      <c r="B175" s="102" t="s">
        <v>2996</v>
      </c>
      <c r="C175" t="s">
        <v>541</v>
      </c>
      <c r="D175" s="58">
        <v>208.06</v>
      </c>
      <c r="E175" t="s">
        <v>452</v>
      </c>
      <c r="F175" s="108">
        <v>2005</v>
      </c>
      <c r="G175" t="s">
        <v>3011</v>
      </c>
      <c r="H175">
        <v>3</v>
      </c>
      <c r="I175">
        <v>345</v>
      </c>
      <c r="J175" t="s">
        <v>2998</v>
      </c>
      <c r="K175" t="s">
        <v>2937</v>
      </c>
      <c r="L175">
        <v>0</v>
      </c>
      <c r="M175">
        <v>0</v>
      </c>
      <c r="N175" t="s">
        <v>3124</v>
      </c>
      <c r="O175" t="s">
        <v>545</v>
      </c>
      <c r="P175" t="s">
        <v>458</v>
      </c>
      <c r="R175">
        <v>0</v>
      </c>
      <c r="S175" t="s">
        <v>459</v>
      </c>
      <c r="T175" t="s">
        <v>458</v>
      </c>
      <c r="U175" t="s">
        <v>460</v>
      </c>
      <c r="V175" t="s">
        <v>458</v>
      </c>
    </row>
    <row r="176" spans="1:22" x14ac:dyDescent="0.2">
      <c r="A176" s="102">
        <v>42520</v>
      </c>
      <c r="B176" s="102" t="s">
        <v>2996</v>
      </c>
      <c r="C176" t="s">
        <v>541</v>
      </c>
      <c r="D176" s="58">
        <v>208.06</v>
      </c>
      <c r="E176" t="s">
        <v>452</v>
      </c>
      <c r="F176" s="108">
        <v>2023</v>
      </c>
      <c r="G176" t="s">
        <v>2997</v>
      </c>
      <c r="H176">
        <v>2.5</v>
      </c>
      <c r="I176">
        <v>345</v>
      </c>
      <c r="J176" t="s">
        <v>2998</v>
      </c>
      <c r="K176" t="s">
        <v>2937</v>
      </c>
      <c r="L176">
        <v>0</v>
      </c>
      <c r="M176">
        <v>0</v>
      </c>
      <c r="N176" t="s">
        <v>3125</v>
      </c>
      <c r="O176" t="s">
        <v>545</v>
      </c>
      <c r="P176" t="s">
        <v>458</v>
      </c>
      <c r="R176">
        <v>0</v>
      </c>
      <c r="S176" t="s">
        <v>459</v>
      </c>
      <c r="T176" t="s">
        <v>458</v>
      </c>
      <c r="U176" t="s">
        <v>460</v>
      </c>
      <c r="V176" t="s">
        <v>458</v>
      </c>
    </row>
    <row r="177" spans="1:22" x14ac:dyDescent="0.2">
      <c r="A177" s="102">
        <v>42520</v>
      </c>
      <c r="B177" s="102" t="s">
        <v>2996</v>
      </c>
      <c r="C177" t="s">
        <v>541</v>
      </c>
      <c r="D177" s="58">
        <v>208.06</v>
      </c>
      <c r="E177" t="s">
        <v>452</v>
      </c>
      <c r="F177" s="108">
        <v>2023</v>
      </c>
      <c r="G177" t="s">
        <v>2997</v>
      </c>
      <c r="H177">
        <v>1</v>
      </c>
      <c r="I177">
        <v>345</v>
      </c>
      <c r="J177" t="s">
        <v>2998</v>
      </c>
      <c r="K177" t="s">
        <v>2937</v>
      </c>
      <c r="L177">
        <v>0</v>
      </c>
      <c r="M177">
        <v>0</v>
      </c>
      <c r="N177" t="s">
        <v>3126</v>
      </c>
      <c r="O177" t="s">
        <v>545</v>
      </c>
      <c r="P177" t="s">
        <v>458</v>
      </c>
      <c r="R177">
        <v>0</v>
      </c>
      <c r="S177" t="s">
        <v>459</v>
      </c>
      <c r="T177" t="s">
        <v>458</v>
      </c>
      <c r="U177" t="s">
        <v>460</v>
      </c>
      <c r="V177" t="s">
        <v>458</v>
      </c>
    </row>
    <row r="178" spans="1:22" x14ac:dyDescent="0.2">
      <c r="A178" s="102">
        <v>42520</v>
      </c>
      <c r="B178" s="102" t="s">
        <v>2996</v>
      </c>
      <c r="C178" t="s">
        <v>541</v>
      </c>
      <c r="D178" s="58">
        <v>208.06</v>
      </c>
      <c r="E178" t="s">
        <v>452</v>
      </c>
      <c r="F178" s="108">
        <v>2005</v>
      </c>
      <c r="G178" t="s">
        <v>3011</v>
      </c>
      <c r="H178">
        <v>6</v>
      </c>
      <c r="I178">
        <v>345</v>
      </c>
      <c r="J178" t="s">
        <v>2998</v>
      </c>
      <c r="K178" t="s">
        <v>2937</v>
      </c>
      <c r="L178">
        <v>0</v>
      </c>
      <c r="M178">
        <v>0</v>
      </c>
      <c r="N178" t="s">
        <v>3127</v>
      </c>
      <c r="O178" t="s">
        <v>545</v>
      </c>
      <c r="P178" t="s">
        <v>458</v>
      </c>
      <c r="R178">
        <v>0</v>
      </c>
      <c r="S178" t="s">
        <v>459</v>
      </c>
      <c r="T178" t="s">
        <v>458</v>
      </c>
      <c r="U178" t="s">
        <v>460</v>
      </c>
      <c r="V178" t="s">
        <v>458</v>
      </c>
    </row>
    <row r="179" spans="1:22" x14ac:dyDescent="0.2">
      <c r="A179" s="102">
        <v>42520</v>
      </c>
      <c r="B179" s="102" t="s">
        <v>2996</v>
      </c>
      <c r="C179" t="s">
        <v>541</v>
      </c>
      <c r="D179" s="58">
        <v>208.06</v>
      </c>
      <c r="E179" t="s">
        <v>452</v>
      </c>
      <c r="F179" s="108" t="s">
        <v>2950</v>
      </c>
      <c r="G179" t="s">
        <v>2951</v>
      </c>
      <c r="H179">
        <v>6</v>
      </c>
      <c r="I179">
        <v>345</v>
      </c>
      <c r="J179" t="s">
        <v>2998</v>
      </c>
      <c r="K179" t="s">
        <v>2937</v>
      </c>
      <c r="L179">
        <v>0</v>
      </c>
      <c r="M179">
        <v>0</v>
      </c>
      <c r="N179" t="s">
        <v>3128</v>
      </c>
      <c r="O179" t="s">
        <v>545</v>
      </c>
      <c r="P179" t="s">
        <v>458</v>
      </c>
      <c r="R179">
        <v>0</v>
      </c>
      <c r="S179" t="s">
        <v>459</v>
      </c>
      <c r="T179" t="s">
        <v>458</v>
      </c>
      <c r="U179" t="s">
        <v>460</v>
      </c>
      <c r="V179" t="s">
        <v>458</v>
      </c>
    </row>
    <row r="180" spans="1:22" x14ac:dyDescent="0.2">
      <c r="A180" s="102">
        <v>42522</v>
      </c>
      <c r="B180" s="102" t="s">
        <v>2996</v>
      </c>
      <c r="C180" t="s">
        <v>541</v>
      </c>
      <c r="D180" s="58">
        <v>208.06</v>
      </c>
      <c r="E180" t="s">
        <v>452</v>
      </c>
      <c r="F180" s="108" t="s">
        <v>2950</v>
      </c>
      <c r="G180" t="s">
        <v>2951</v>
      </c>
      <c r="H180">
        <v>24</v>
      </c>
      <c r="I180">
        <v>345</v>
      </c>
      <c r="J180" t="s">
        <v>2998</v>
      </c>
      <c r="K180" t="s">
        <v>2937</v>
      </c>
      <c r="L180">
        <v>0</v>
      </c>
      <c r="M180">
        <v>0</v>
      </c>
      <c r="N180" t="s">
        <v>3129</v>
      </c>
      <c r="O180" t="s">
        <v>545</v>
      </c>
      <c r="P180" t="s">
        <v>458</v>
      </c>
      <c r="R180">
        <v>0</v>
      </c>
      <c r="S180" t="s">
        <v>459</v>
      </c>
      <c r="T180" t="s">
        <v>458</v>
      </c>
      <c r="U180" t="s">
        <v>460</v>
      </c>
      <c r="V180" t="s">
        <v>458</v>
      </c>
    </row>
    <row r="181" spans="1:22" x14ac:dyDescent="0.2">
      <c r="A181" s="102">
        <v>42522</v>
      </c>
      <c r="B181" s="102" t="s">
        <v>2996</v>
      </c>
      <c r="C181" t="s">
        <v>541</v>
      </c>
      <c r="D181" s="58">
        <v>208.06</v>
      </c>
      <c r="E181" t="s">
        <v>452</v>
      </c>
      <c r="F181" s="108">
        <v>2023</v>
      </c>
      <c r="G181" t="s">
        <v>2997</v>
      </c>
      <c r="H181">
        <v>6</v>
      </c>
      <c r="I181">
        <v>345</v>
      </c>
      <c r="J181" t="s">
        <v>2998</v>
      </c>
      <c r="K181" t="s">
        <v>2937</v>
      </c>
      <c r="L181">
        <v>0</v>
      </c>
      <c r="M181">
        <v>0</v>
      </c>
      <c r="N181" t="s">
        <v>3130</v>
      </c>
      <c r="O181" t="s">
        <v>545</v>
      </c>
      <c r="P181" t="s">
        <v>458</v>
      </c>
      <c r="R181">
        <v>0</v>
      </c>
      <c r="S181" t="s">
        <v>459</v>
      </c>
      <c r="T181" t="s">
        <v>458</v>
      </c>
      <c r="U181" t="s">
        <v>460</v>
      </c>
      <c r="V181" t="s">
        <v>458</v>
      </c>
    </row>
    <row r="182" spans="1:22" x14ac:dyDescent="0.2">
      <c r="A182" s="102">
        <v>42522</v>
      </c>
      <c r="B182" s="102" t="s">
        <v>2996</v>
      </c>
      <c r="C182" t="s">
        <v>541</v>
      </c>
      <c r="D182" s="58">
        <v>208.06</v>
      </c>
      <c r="E182" t="s">
        <v>452</v>
      </c>
      <c r="F182" s="108" t="s">
        <v>2950</v>
      </c>
      <c r="G182" t="s">
        <v>2951</v>
      </c>
      <c r="H182">
        <v>4</v>
      </c>
      <c r="I182">
        <v>345</v>
      </c>
      <c r="J182" t="s">
        <v>2998</v>
      </c>
      <c r="K182" t="s">
        <v>2937</v>
      </c>
      <c r="L182">
        <v>0</v>
      </c>
      <c r="M182">
        <v>0</v>
      </c>
      <c r="N182" t="s">
        <v>3131</v>
      </c>
      <c r="O182" t="s">
        <v>545</v>
      </c>
      <c r="P182" t="s">
        <v>458</v>
      </c>
      <c r="R182">
        <v>0</v>
      </c>
      <c r="S182" t="s">
        <v>459</v>
      </c>
      <c r="T182" t="s">
        <v>458</v>
      </c>
      <c r="U182" t="s">
        <v>460</v>
      </c>
      <c r="V182" t="s">
        <v>458</v>
      </c>
    </row>
    <row r="183" spans="1:22" x14ac:dyDescent="0.2">
      <c r="A183" s="102">
        <v>42527</v>
      </c>
      <c r="B183" s="102" t="s">
        <v>2996</v>
      </c>
      <c r="C183" t="s">
        <v>541</v>
      </c>
      <c r="D183" s="58">
        <v>208.06</v>
      </c>
      <c r="E183" t="s">
        <v>452</v>
      </c>
      <c r="F183" s="108" t="s">
        <v>2950</v>
      </c>
      <c r="G183" t="s">
        <v>2951</v>
      </c>
      <c r="H183">
        <v>4</v>
      </c>
      <c r="I183">
        <v>345</v>
      </c>
      <c r="J183" t="s">
        <v>2998</v>
      </c>
      <c r="K183" t="s">
        <v>2937</v>
      </c>
      <c r="L183">
        <v>0</v>
      </c>
      <c r="M183">
        <v>0</v>
      </c>
      <c r="N183" t="s">
        <v>3132</v>
      </c>
      <c r="O183" t="s">
        <v>545</v>
      </c>
      <c r="P183" t="s">
        <v>458</v>
      </c>
      <c r="R183">
        <v>0</v>
      </c>
      <c r="S183" t="s">
        <v>459</v>
      </c>
      <c r="T183" t="s">
        <v>458</v>
      </c>
      <c r="U183" t="s">
        <v>460</v>
      </c>
      <c r="V183" t="s">
        <v>458</v>
      </c>
    </row>
    <row r="184" spans="1:22" x14ac:dyDescent="0.2">
      <c r="A184" s="102">
        <v>42527</v>
      </c>
      <c r="B184" s="102" t="s">
        <v>2996</v>
      </c>
      <c r="C184" t="s">
        <v>541</v>
      </c>
      <c r="D184" s="58">
        <v>208.06</v>
      </c>
      <c r="E184" t="s">
        <v>452</v>
      </c>
      <c r="F184" s="108">
        <v>2023</v>
      </c>
      <c r="G184" t="s">
        <v>2997</v>
      </c>
      <c r="H184">
        <v>3</v>
      </c>
      <c r="I184">
        <v>345</v>
      </c>
      <c r="J184" t="s">
        <v>2998</v>
      </c>
      <c r="K184" t="s">
        <v>2937</v>
      </c>
      <c r="L184">
        <v>0</v>
      </c>
      <c r="M184">
        <v>0</v>
      </c>
      <c r="N184" t="s">
        <v>3133</v>
      </c>
      <c r="O184" t="s">
        <v>545</v>
      </c>
      <c r="P184" t="s">
        <v>458</v>
      </c>
      <c r="R184">
        <v>0</v>
      </c>
      <c r="S184" t="s">
        <v>459</v>
      </c>
      <c r="T184" t="s">
        <v>458</v>
      </c>
      <c r="U184" t="s">
        <v>460</v>
      </c>
      <c r="V184" t="s">
        <v>458</v>
      </c>
    </row>
    <row r="185" spans="1:22" x14ac:dyDescent="0.2">
      <c r="A185" s="102">
        <v>42534</v>
      </c>
      <c r="B185" s="102" t="s">
        <v>2996</v>
      </c>
      <c r="C185" t="s">
        <v>541</v>
      </c>
      <c r="D185" s="58">
        <v>208.06</v>
      </c>
      <c r="E185" t="s">
        <v>452</v>
      </c>
      <c r="F185" s="108">
        <v>2023</v>
      </c>
      <c r="G185" t="s">
        <v>2997</v>
      </c>
      <c r="H185">
        <v>16</v>
      </c>
      <c r="I185">
        <v>345</v>
      </c>
      <c r="J185" t="s">
        <v>2998</v>
      </c>
      <c r="K185" t="s">
        <v>2937</v>
      </c>
      <c r="L185">
        <v>0</v>
      </c>
      <c r="M185">
        <v>0</v>
      </c>
      <c r="N185" t="s">
        <v>3134</v>
      </c>
      <c r="O185" t="s">
        <v>545</v>
      </c>
      <c r="P185" t="s">
        <v>458</v>
      </c>
      <c r="R185">
        <v>0</v>
      </c>
      <c r="S185" t="s">
        <v>459</v>
      </c>
      <c r="T185" t="s">
        <v>458</v>
      </c>
      <c r="U185" t="s">
        <v>460</v>
      </c>
      <c r="V185" t="s">
        <v>458</v>
      </c>
    </row>
    <row r="186" spans="1:22" x14ac:dyDescent="0.2">
      <c r="A186" s="102">
        <v>42541</v>
      </c>
      <c r="B186" s="102" t="s">
        <v>2996</v>
      </c>
      <c r="C186" t="s">
        <v>541</v>
      </c>
      <c r="D186" s="58">
        <v>208.06</v>
      </c>
      <c r="E186" t="s">
        <v>452</v>
      </c>
      <c r="F186" s="108">
        <v>2023</v>
      </c>
      <c r="G186" t="s">
        <v>2997</v>
      </c>
      <c r="H186">
        <v>6</v>
      </c>
      <c r="I186">
        <v>345</v>
      </c>
      <c r="J186" t="s">
        <v>2998</v>
      </c>
      <c r="K186" t="s">
        <v>2937</v>
      </c>
      <c r="L186">
        <v>0</v>
      </c>
      <c r="M186">
        <v>0</v>
      </c>
      <c r="N186" t="s">
        <v>3135</v>
      </c>
      <c r="O186" t="s">
        <v>545</v>
      </c>
      <c r="P186" t="s">
        <v>458</v>
      </c>
      <c r="R186">
        <v>0</v>
      </c>
      <c r="S186" t="s">
        <v>459</v>
      </c>
      <c r="T186" t="s">
        <v>458</v>
      </c>
      <c r="U186" t="s">
        <v>460</v>
      </c>
      <c r="V186" t="s">
        <v>458</v>
      </c>
    </row>
    <row r="187" spans="1:22" x14ac:dyDescent="0.2">
      <c r="A187" s="102">
        <v>42548</v>
      </c>
      <c r="B187" s="102" t="s">
        <v>2996</v>
      </c>
      <c r="C187" t="s">
        <v>541</v>
      </c>
      <c r="D187" s="58">
        <v>208.06</v>
      </c>
      <c r="E187" t="s">
        <v>452</v>
      </c>
      <c r="F187" s="108">
        <v>2001</v>
      </c>
      <c r="G187" t="s">
        <v>2936</v>
      </c>
      <c r="H187">
        <v>6</v>
      </c>
      <c r="I187">
        <v>345</v>
      </c>
      <c r="J187" t="s">
        <v>2998</v>
      </c>
      <c r="K187" t="s">
        <v>2937</v>
      </c>
      <c r="L187">
        <v>0</v>
      </c>
      <c r="M187">
        <v>0</v>
      </c>
      <c r="N187" t="s">
        <v>3136</v>
      </c>
      <c r="O187" t="s">
        <v>545</v>
      </c>
      <c r="P187" t="s">
        <v>458</v>
      </c>
      <c r="R187">
        <v>0</v>
      </c>
      <c r="S187" t="s">
        <v>459</v>
      </c>
      <c r="T187" t="s">
        <v>458</v>
      </c>
      <c r="U187" t="s">
        <v>460</v>
      </c>
      <c r="V187" t="s">
        <v>458</v>
      </c>
    </row>
    <row r="188" spans="1:22" x14ac:dyDescent="0.2">
      <c r="A188" s="102">
        <v>42548</v>
      </c>
      <c r="B188" s="102" t="s">
        <v>2996</v>
      </c>
      <c r="C188" t="s">
        <v>541</v>
      </c>
      <c r="D188" s="58">
        <v>208.06</v>
      </c>
      <c r="E188" t="s">
        <v>452</v>
      </c>
      <c r="F188" s="108">
        <v>2023</v>
      </c>
      <c r="G188" t="s">
        <v>2997</v>
      </c>
      <c r="H188">
        <v>2</v>
      </c>
      <c r="I188">
        <v>345</v>
      </c>
      <c r="J188" t="s">
        <v>2998</v>
      </c>
      <c r="K188" t="s">
        <v>2937</v>
      </c>
      <c r="L188">
        <v>0</v>
      </c>
      <c r="M188">
        <v>0</v>
      </c>
      <c r="N188" t="s">
        <v>3137</v>
      </c>
      <c r="O188" t="s">
        <v>545</v>
      </c>
      <c r="P188" t="s">
        <v>458</v>
      </c>
      <c r="R188">
        <v>0</v>
      </c>
      <c r="S188" t="s">
        <v>459</v>
      </c>
      <c r="T188" t="s">
        <v>458</v>
      </c>
      <c r="U188" t="s">
        <v>460</v>
      </c>
      <c r="V188" t="s">
        <v>458</v>
      </c>
    </row>
    <row r="189" spans="1:22" x14ac:dyDescent="0.2">
      <c r="A189" s="102">
        <v>42552</v>
      </c>
      <c r="B189" s="102" t="s">
        <v>2996</v>
      </c>
      <c r="C189" t="s">
        <v>541</v>
      </c>
      <c r="D189" s="58">
        <v>208.06</v>
      </c>
      <c r="E189" t="s">
        <v>452</v>
      </c>
      <c r="F189" s="108">
        <v>2023</v>
      </c>
      <c r="G189" t="s">
        <v>2997</v>
      </c>
      <c r="H189">
        <v>5</v>
      </c>
      <c r="I189">
        <v>345</v>
      </c>
      <c r="J189" t="s">
        <v>2998</v>
      </c>
      <c r="K189" t="s">
        <v>2937</v>
      </c>
      <c r="L189">
        <v>0</v>
      </c>
      <c r="M189">
        <v>0</v>
      </c>
      <c r="N189" t="s">
        <v>3138</v>
      </c>
      <c r="O189" t="s">
        <v>545</v>
      </c>
      <c r="P189" t="s">
        <v>458</v>
      </c>
      <c r="R189">
        <v>0</v>
      </c>
      <c r="S189" t="s">
        <v>459</v>
      </c>
      <c r="T189" t="s">
        <v>458</v>
      </c>
      <c r="U189" t="s">
        <v>460</v>
      </c>
      <c r="V189" t="s">
        <v>458</v>
      </c>
    </row>
    <row r="190" spans="1:22" x14ac:dyDescent="0.2">
      <c r="A190" s="102">
        <v>42555</v>
      </c>
      <c r="B190" s="102" t="s">
        <v>2996</v>
      </c>
      <c r="C190" t="s">
        <v>541</v>
      </c>
      <c r="D190" s="58">
        <v>208.06</v>
      </c>
      <c r="E190" t="s">
        <v>452</v>
      </c>
      <c r="F190" s="108">
        <v>2023</v>
      </c>
      <c r="G190" t="s">
        <v>2997</v>
      </c>
      <c r="H190">
        <v>2</v>
      </c>
      <c r="I190">
        <v>345</v>
      </c>
      <c r="J190" t="s">
        <v>2998</v>
      </c>
      <c r="K190" t="s">
        <v>2937</v>
      </c>
      <c r="L190">
        <v>0</v>
      </c>
      <c r="M190">
        <v>0</v>
      </c>
      <c r="N190" t="s">
        <v>3139</v>
      </c>
      <c r="O190" t="s">
        <v>545</v>
      </c>
      <c r="P190" t="s">
        <v>458</v>
      </c>
      <c r="R190">
        <v>0</v>
      </c>
      <c r="S190" t="s">
        <v>459</v>
      </c>
      <c r="T190" t="s">
        <v>458</v>
      </c>
      <c r="U190" t="s">
        <v>460</v>
      </c>
      <c r="V190" t="s">
        <v>458</v>
      </c>
    </row>
    <row r="191" spans="1:22" x14ac:dyDescent="0.2">
      <c r="A191" s="102">
        <v>42562</v>
      </c>
      <c r="B191" s="102" t="s">
        <v>2996</v>
      </c>
      <c r="C191" t="s">
        <v>541</v>
      </c>
      <c r="D191" s="58">
        <v>208.06</v>
      </c>
      <c r="E191" t="s">
        <v>452</v>
      </c>
      <c r="F191" s="108">
        <v>2023</v>
      </c>
      <c r="G191" t="s">
        <v>2997</v>
      </c>
      <c r="H191">
        <v>7</v>
      </c>
      <c r="I191">
        <v>345</v>
      </c>
      <c r="J191" t="s">
        <v>2998</v>
      </c>
      <c r="K191" t="s">
        <v>2937</v>
      </c>
      <c r="L191">
        <v>0</v>
      </c>
      <c r="M191">
        <v>0</v>
      </c>
      <c r="N191" t="s">
        <v>3140</v>
      </c>
      <c r="O191" t="s">
        <v>545</v>
      </c>
      <c r="P191" t="s">
        <v>458</v>
      </c>
      <c r="R191">
        <v>0</v>
      </c>
      <c r="S191" t="s">
        <v>459</v>
      </c>
      <c r="T191" t="s">
        <v>458</v>
      </c>
      <c r="U191" t="s">
        <v>460</v>
      </c>
      <c r="V191" t="s">
        <v>458</v>
      </c>
    </row>
    <row r="192" spans="1:22" x14ac:dyDescent="0.2">
      <c r="A192" s="102">
        <v>42576</v>
      </c>
      <c r="B192" s="102" t="s">
        <v>2996</v>
      </c>
      <c r="C192" t="s">
        <v>541</v>
      </c>
      <c r="D192" s="58">
        <v>208.06</v>
      </c>
      <c r="E192" t="s">
        <v>452</v>
      </c>
      <c r="F192" s="108">
        <v>2025</v>
      </c>
      <c r="G192" t="s">
        <v>2941</v>
      </c>
      <c r="H192">
        <v>10</v>
      </c>
      <c r="I192">
        <v>345</v>
      </c>
      <c r="J192" t="s">
        <v>2998</v>
      </c>
      <c r="K192" t="s">
        <v>2937</v>
      </c>
      <c r="L192">
        <v>0</v>
      </c>
      <c r="M192">
        <v>0</v>
      </c>
      <c r="N192" t="s">
        <v>3141</v>
      </c>
      <c r="O192" t="s">
        <v>545</v>
      </c>
      <c r="P192" t="s">
        <v>458</v>
      </c>
      <c r="R192">
        <v>0</v>
      </c>
      <c r="S192" t="s">
        <v>459</v>
      </c>
      <c r="T192" t="s">
        <v>458</v>
      </c>
      <c r="U192" t="s">
        <v>460</v>
      </c>
      <c r="V192" t="s">
        <v>458</v>
      </c>
    </row>
    <row r="193" spans="1:22" x14ac:dyDescent="0.2">
      <c r="A193" s="102">
        <v>42576</v>
      </c>
      <c r="B193" s="102" t="s">
        <v>2996</v>
      </c>
      <c r="C193" t="s">
        <v>541</v>
      </c>
      <c r="D193" s="58">
        <v>208.06</v>
      </c>
      <c r="E193" t="s">
        <v>452</v>
      </c>
      <c r="F193" s="108">
        <v>2023</v>
      </c>
      <c r="G193" t="s">
        <v>2997</v>
      </c>
      <c r="H193">
        <v>5</v>
      </c>
      <c r="I193">
        <v>345</v>
      </c>
      <c r="J193" t="s">
        <v>2998</v>
      </c>
      <c r="K193" t="s">
        <v>2937</v>
      </c>
      <c r="L193">
        <v>0</v>
      </c>
      <c r="M193">
        <v>0</v>
      </c>
      <c r="N193" t="s">
        <v>3142</v>
      </c>
      <c r="O193" t="s">
        <v>545</v>
      </c>
      <c r="P193" t="s">
        <v>458</v>
      </c>
      <c r="R193">
        <v>0</v>
      </c>
      <c r="S193" t="s">
        <v>459</v>
      </c>
      <c r="T193" t="s">
        <v>458</v>
      </c>
      <c r="U193" t="s">
        <v>460</v>
      </c>
      <c r="V193" t="s">
        <v>458</v>
      </c>
    </row>
    <row r="194" spans="1:22" x14ac:dyDescent="0.2">
      <c r="A194" s="102">
        <v>42583</v>
      </c>
      <c r="B194" s="102" t="s">
        <v>2996</v>
      </c>
      <c r="C194" t="s">
        <v>541</v>
      </c>
      <c r="D194" s="58">
        <v>208.06</v>
      </c>
      <c r="E194" t="s">
        <v>452</v>
      </c>
      <c r="F194" s="108">
        <v>2023</v>
      </c>
      <c r="G194" t="s">
        <v>2997</v>
      </c>
      <c r="H194">
        <v>4</v>
      </c>
      <c r="I194">
        <v>345</v>
      </c>
      <c r="J194" t="s">
        <v>2998</v>
      </c>
      <c r="K194" t="s">
        <v>2937</v>
      </c>
      <c r="L194">
        <v>0</v>
      </c>
      <c r="M194">
        <v>0</v>
      </c>
      <c r="N194" t="s">
        <v>3143</v>
      </c>
      <c r="O194" t="s">
        <v>545</v>
      </c>
      <c r="P194" t="s">
        <v>458</v>
      </c>
      <c r="R194">
        <v>0</v>
      </c>
      <c r="S194" t="s">
        <v>459</v>
      </c>
      <c r="T194" t="s">
        <v>458</v>
      </c>
      <c r="U194" t="s">
        <v>460</v>
      </c>
      <c r="V194" t="s">
        <v>458</v>
      </c>
    </row>
    <row r="195" spans="1:22" x14ac:dyDescent="0.2">
      <c r="A195" s="102">
        <v>42604</v>
      </c>
      <c r="B195" s="102" t="s">
        <v>2996</v>
      </c>
      <c r="C195" t="s">
        <v>541</v>
      </c>
      <c r="D195" s="58">
        <v>208.06</v>
      </c>
      <c r="E195" t="s">
        <v>452</v>
      </c>
      <c r="F195" s="108">
        <v>2023</v>
      </c>
      <c r="G195" t="s">
        <v>2997</v>
      </c>
      <c r="H195">
        <v>10</v>
      </c>
      <c r="I195">
        <v>345</v>
      </c>
      <c r="J195" t="s">
        <v>2998</v>
      </c>
      <c r="K195" t="s">
        <v>2937</v>
      </c>
      <c r="L195">
        <v>0</v>
      </c>
      <c r="M195">
        <v>0</v>
      </c>
      <c r="N195" t="s">
        <v>3144</v>
      </c>
      <c r="O195" t="s">
        <v>545</v>
      </c>
      <c r="P195" t="s">
        <v>458</v>
      </c>
      <c r="R195">
        <v>0</v>
      </c>
      <c r="S195" t="s">
        <v>459</v>
      </c>
      <c r="T195" t="s">
        <v>458</v>
      </c>
      <c r="U195" t="s">
        <v>460</v>
      </c>
      <c r="V195" t="s">
        <v>458</v>
      </c>
    </row>
    <row r="196" spans="1:22" x14ac:dyDescent="0.2">
      <c r="A196" s="102">
        <v>42611</v>
      </c>
      <c r="B196" s="102" t="s">
        <v>2996</v>
      </c>
      <c r="C196" t="s">
        <v>541</v>
      </c>
      <c r="D196" s="58">
        <v>208.06</v>
      </c>
      <c r="E196" t="s">
        <v>452</v>
      </c>
      <c r="F196" s="108">
        <v>2023</v>
      </c>
      <c r="G196" t="s">
        <v>2997</v>
      </c>
      <c r="H196">
        <v>5</v>
      </c>
      <c r="I196">
        <v>345</v>
      </c>
      <c r="J196" t="s">
        <v>2998</v>
      </c>
      <c r="K196" t="s">
        <v>2937</v>
      </c>
      <c r="L196">
        <v>0</v>
      </c>
      <c r="M196">
        <v>0</v>
      </c>
      <c r="N196" t="s">
        <v>3145</v>
      </c>
      <c r="O196" t="s">
        <v>545</v>
      </c>
      <c r="P196" t="s">
        <v>458</v>
      </c>
      <c r="R196">
        <v>0</v>
      </c>
      <c r="S196" t="s">
        <v>459</v>
      </c>
      <c r="T196" t="s">
        <v>458</v>
      </c>
      <c r="U196" t="s">
        <v>460</v>
      </c>
      <c r="V196" t="s">
        <v>458</v>
      </c>
    </row>
    <row r="197" spans="1:22" x14ac:dyDescent="0.2">
      <c r="A197" s="102">
        <v>42618</v>
      </c>
      <c r="B197" s="102" t="s">
        <v>2996</v>
      </c>
      <c r="C197" t="s">
        <v>541</v>
      </c>
      <c r="D197" s="58">
        <v>208.06</v>
      </c>
      <c r="E197" t="s">
        <v>452</v>
      </c>
      <c r="F197" s="108">
        <v>2023</v>
      </c>
      <c r="G197" t="s">
        <v>2997</v>
      </c>
      <c r="H197">
        <v>19</v>
      </c>
      <c r="I197">
        <v>345</v>
      </c>
      <c r="J197" t="s">
        <v>2998</v>
      </c>
      <c r="K197" t="s">
        <v>2937</v>
      </c>
      <c r="L197">
        <v>0</v>
      </c>
      <c r="M197">
        <v>0</v>
      </c>
      <c r="N197" t="s">
        <v>3146</v>
      </c>
      <c r="O197" t="s">
        <v>545</v>
      </c>
      <c r="P197" t="s">
        <v>458</v>
      </c>
      <c r="R197">
        <v>0</v>
      </c>
      <c r="S197" t="s">
        <v>459</v>
      </c>
      <c r="T197" t="s">
        <v>458</v>
      </c>
      <c r="U197" t="s">
        <v>460</v>
      </c>
      <c r="V197" t="s">
        <v>458</v>
      </c>
    </row>
    <row r="198" spans="1:22" x14ac:dyDescent="0.2">
      <c r="A198" s="102">
        <v>42625</v>
      </c>
      <c r="B198" s="102" t="s">
        <v>2996</v>
      </c>
      <c r="C198" t="s">
        <v>541</v>
      </c>
      <c r="D198" s="58">
        <v>208.06</v>
      </c>
      <c r="E198" t="s">
        <v>452</v>
      </c>
      <c r="F198" s="108">
        <v>2023</v>
      </c>
      <c r="G198" t="s">
        <v>2997</v>
      </c>
      <c r="H198">
        <v>13</v>
      </c>
      <c r="I198">
        <v>345</v>
      </c>
      <c r="J198" t="s">
        <v>2998</v>
      </c>
      <c r="K198" t="s">
        <v>2937</v>
      </c>
      <c r="L198">
        <v>0</v>
      </c>
      <c r="M198">
        <v>0</v>
      </c>
      <c r="N198" t="s">
        <v>3147</v>
      </c>
      <c r="O198" t="s">
        <v>545</v>
      </c>
      <c r="P198" t="s">
        <v>458</v>
      </c>
      <c r="R198">
        <v>0</v>
      </c>
      <c r="S198" t="s">
        <v>459</v>
      </c>
      <c r="T198" t="s">
        <v>458</v>
      </c>
      <c r="U198" t="s">
        <v>460</v>
      </c>
      <c r="V198" t="s">
        <v>458</v>
      </c>
    </row>
    <row r="199" spans="1:22" x14ac:dyDescent="0.2">
      <c r="A199" s="102">
        <v>42639</v>
      </c>
      <c r="B199" s="102" t="s">
        <v>2996</v>
      </c>
      <c r="C199" t="s">
        <v>541</v>
      </c>
      <c r="D199" s="58">
        <v>208.06</v>
      </c>
      <c r="E199" t="s">
        <v>452</v>
      </c>
      <c r="F199" s="108">
        <v>2023</v>
      </c>
      <c r="G199" t="s">
        <v>2997</v>
      </c>
      <c r="H199">
        <v>3</v>
      </c>
      <c r="I199">
        <v>345</v>
      </c>
      <c r="J199" t="s">
        <v>2998</v>
      </c>
      <c r="K199" t="s">
        <v>2937</v>
      </c>
      <c r="L199">
        <v>0</v>
      </c>
      <c r="M199">
        <v>0</v>
      </c>
      <c r="N199" t="s">
        <v>3148</v>
      </c>
      <c r="O199" t="s">
        <v>545</v>
      </c>
      <c r="P199" t="s">
        <v>458</v>
      </c>
      <c r="R199">
        <v>0</v>
      </c>
      <c r="S199" t="s">
        <v>459</v>
      </c>
      <c r="T199" t="s">
        <v>458</v>
      </c>
      <c r="U199" t="s">
        <v>460</v>
      </c>
      <c r="V199" t="s">
        <v>458</v>
      </c>
    </row>
    <row r="200" spans="1:22" x14ac:dyDescent="0.2">
      <c r="A200" s="102">
        <v>42646</v>
      </c>
      <c r="B200" s="102" t="s">
        <v>2996</v>
      </c>
      <c r="C200" t="s">
        <v>541</v>
      </c>
      <c r="D200" s="58">
        <v>208.06</v>
      </c>
      <c r="E200" t="s">
        <v>452</v>
      </c>
      <c r="F200" s="108">
        <v>2023</v>
      </c>
      <c r="G200" t="s">
        <v>2997</v>
      </c>
      <c r="H200">
        <v>5</v>
      </c>
      <c r="I200">
        <v>345</v>
      </c>
      <c r="J200" t="s">
        <v>2998</v>
      </c>
      <c r="K200" t="s">
        <v>2937</v>
      </c>
      <c r="L200">
        <v>0</v>
      </c>
      <c r="M200">
        <v>0</v>
      </c>
      <c r="N200" t="s">
        <v>3149</v>
      </c>
      <c r="O200" t="s">
        <v>545</v>
      </c>
      <c r="P200" t="s">
        <v>458</v>
      </c>
      <c r="R200">
        <v>0</v>
      </c>
      <c r="S200" t="s">
        <v>459</v>
      </c>
      <c r="T200" t="s">
        <v>458</v>
      </c>
      <c r="U200" t="s">
        <v>460</v>
      </c>
      <c r="V200" t="s">
        <v>458</v>
      </c>
    </row>
    <row r="201" spans="1:22" x14ac:dyDescent="0.2">
      <c r="A201" s="102">
        <v>42653</v>
      </c>
      <c r="B201" s="102" t="s">
        <v>2996</v>
      </c>
      <c r="C201" t="s">
        <v>541</v>
      </c>
      <c r="D201" s="58">
        <v>208.06</v>
      </c>
      <c r="E201" t="s">
        <v>452</v>
      </c>
      <c r="F201" s="108">
        <v>2023</v>
      </c>
      <c r="G201" t="s">
        <v>2997</v>
      </c>
      <c r="H201">
        <v>3</v>
      </c>
      <c r="I201">
        <v>345</v>
      </c>
      <c r="J201" t="s">
        <v>2998</v>
      </c>
      <c r="K201" t="s">
        <v>2937</v>
      </c>
      <c r="L201">
        <v>0</v>
      </c>
      <c r="M201">
        <v>0</v>
      </c>
      <c r="N201" t="s">
        <v>3150</v>
      </c>
      <c r="O201" t="s">
        <v>545</v>
      </c>
      <c r="P201" t="s">
        <v>458</v>
      </c>
      <c r="R201">
        <v>0</v>
      </c>
      <c r="S201" t="s">
        <v>459</v>
      </c>
      <c r="T201" t="s">
        <v>458</v>
      </c>
      <c r="U201" t="s">
        <v>460</v>
      </c>
      <c r="V201" t="s">
        <v>458</v>
      </c>
    </row>
    <row r="202" spans="1:22" x14ac:dyDescent="0.2">
      <c r="A202" s="102">
        <v>42660</v>
      </c>
      <c r="B202" s="102" t="s">
        <v>2996</v>
      </c>
      <c r="C202" t="s">
        <v>541</v>
      </c>
      <c r="D202" s="58">
        <v>208.06</v>
      </c>
      <c r="E202" t="s">
        <v>452</v>
      </c>
      <c r="F202" s="108">
        <v>2023</v>
      </c>
      <c r="G202" t="s">
        <v>2997</v>
      </c>
      <c r="H202">
        <v>21</v>
      </c>
      <c r="I202">
        <v>345</v>
      </c>
      <c r="J202" t="s">
        <v>2998</v>
      </c>
      <c r="K202" t="s">
        <v>2937</v>
      </c>
      <c r="L202">
        <v>0</v>
      </c>
      <c r="M202">
        <v>0</v>
      </c>
      <c r="N202" t="s">
        <v>3151</v>
      </c>
      <c r="O202" t="s">
        <v>545</v>
      </c>
      <c r="P202" t="s">
        <v>458</v>
      </c>
      <c r="R202">
        <v>0</v>
      </c>
      <c r="S202" t="s">
        <v>459</v>
      </c>
      <c r="T202" t="s">
        <v>458</v>
      </c>
      <c r="U202" t="s">
        <v>460</v>
      </c>
      <c r="V202" t="s">
        <v>458</v>
      </c>
    </row>
    <row r="203" spans="1:22" x14ac:dyDescent="0.2">
      <c r="A203" s="102">
        <v>42667</v>
      </c>
      <c r="B203" s="102" t="s">
        <v>2996</v>
      </c>
      <c r="C203" t="s">
        <v>541</v>
      </c>
      <c r="D203" s="58">
        <v>208.06</v>
      </c>
      <c r="E203" t="s">
        <v>452</v>
      </c>
      <c r="F203" s="108">
        <v>2023</v>
      </c>
      <c r="G203" t="s">
        <v>2997</v>
      </c>
      <c r="H203">
        <v>2</v>
      </c>
      <c r="I203">
        <v>345</v>
      </c>
      <c r="J203" t="s">
        <v>2998</v>
      </c>
      <c r="K203" t="s">
        <v>2937</v>
      </c>
      <c r="L203">
        <v>0</v>
      </c>
      <c r="M203">
        <v>0</v>
      </c>
      <c r="N203" t="s">
        <v>3152</v>
      </c>
      <c r="O203" t="s">
        <v>545</v>
      </c>
      <c r="P203" t="s">
        <v>458</v>
      </c>
      <c r="R203">
        <v>0</v>
      </c>
      <c r="S203" t="s">
        <v>459</v>
      </c>
      <c r="T203" t="s">
        <v>458</v>
      </c>
      <c r="U203" t="s">
        <v>460</v>
      </c>
      <c r="V203" t="s">
        <v>458</v>
      </c>
    </row>
    <row r="204" spans="1:22" x14ac:dyDescent="0.2">
      <c r="A204" s="102">
        <v>42675</v>
      </c>
      <c r="B204" s="102" t="s">
        <v>2996</v>
      </c>
      <c r="C204" t="s">
        <v>541</v>
      </c>
      <c r="D204" s="58">
        <v>208.06</v>
      </c>
      <c r="E204" t="s">
        <v>452</v>
      </c>
      <c r="F204" s="108">
        <v>2023</v>
      </c>
      <c r="G204" t="s">
        <v>2997</v>
      </c>
      <c r="H204">
        <v>2</v>
      </c>
      <c r="I204">
        <v>345</v>
      </c>
      <c r="J204" t="s">
        <v>2998</v>
      </c>
      <c r="K204" t="s">
        <v>2937</v>
      </c>
      <c r="L204">
        <v>0</v>
      </c>
      <c r="M204">
        <v>0</v>
      </c>
      <c r="N204" t="s">
        <v>3153</v>
      </c>
      <c r="O204" t="s">
        <v>545</v>
      </c>
      <c r="P204" t="s">
        <v>458</v>
      </c>
      <c r="R204">
        <v>0</v>
      </c>
      <c r="S204" t="s">
        <v>459</v>
      </c>
      <c r="T204" t="s">
        <v>458</v>
      </c>
      <c r="U204" t="s">
        <v>460</v>
      </c>
      <c r="V204" t="s">
        <v>458</v>
      </c>
    </row>
    <row r="205" spans="1:22" x14ac:dyDescent="0.2">
      <c r="A205" s="102">
        <v>42681</v>
      </c>
      <c r="B205" s="102" t="s">
        <v>2996</v>
      </c>
      <c r="C205" t="s">
        <v>541</v>
      </c>
      <c r="D205" s="58">
        <v>208.06</v>
      </c>
      <c r="E205" t="s">
        <v>452</v>
      </c>
      <c r="F205" s="108">
        <v>2023</v>
      </c>
      <c r="G205" t="s">
        <v>2997</v>
      </c>
      <c r="H205">
        <v>2</v>
      </c>
      <c r="I205">
        <v>345</v>
      </c>
      <c r="J205" t="s">
        <v>2998</v>
      </c>
      <c r="K205" t="s">
        <v>2937</v>
      </c>
      <c r="L205">
        <v>0</v>
      </c>
      <c r="M205">
        <v>0</v>
      </c>
      <c r="N205" t="s">
        <v>3154</v>
      </c>
      <c r="O205" t="s">
        <v>545</v>
      </c>
      <c r="P205" t="s">
        <v>458</v>
      </c>
      <c r="R205">
        <v>0</v>
      </c>
      <c r="S205" t="s">
        <v>459</v>
      </c>
      <c r="T205" t="s">
        <v>458</v>
      </c>
      <c r="U205" t="s">
        <v>460</v>
      </c>
      <c r="V205" t="s">
        <v>458</v>
      </c>
    </row>
    <row r="206" spans="1:22" x14ac:dyDescent="0.2">
      <c r="A206" s="102">
        <v>42688</v>
      </c>
      <c r="B206" s="102" t="s">
        <v>2996</v>
      </c>
      <c r="C206" t="s">
        <v>541</v>
      </c>
      <c r="D206" s="58">
        <v>208.06</v>
      </c>
      <c r="E206" t="s">
        <v>452</v>
      </c>
      <c r="F206" s="108">
        <v>2023</v>
      </c>
      <c r="G206" t="s">
        <v>2997</v>
      </c>
      <c r="H206">
        <v>13</v>
      </c>
      <c r="I206">
        <v>345</v>
      </c>
      <c r="J206" t="s">
        <v>2998</v>
      </c>
      <c r="K206" t="s">
        <v>2937</v>
      </c>
      <c r="L206">
        <v>0</v>
      </c>
      <c r="M206">
        <v>0</v>
      </c>
      <c r="N206" t="s">
        <v>3155</v>
      </c>
      <c r="O206" t="s">
        <v>545</v>
      </c>
      <c r="P206" t="s">
        <v>458</v>
      </c>
      <c r="R206">
        <v>0</v>
      </c>
      <c r="S206" t="s">
        <v>459</v>
      </c>
      <c r="T206" t="s">
        <v>458</v>
      </c>
      <c r="U206" t="s">
        <v>460</v>
      </c>
      <c r="V206" t="s">
        <v>458</v>
      </c>
    </row>
    <row r="207" spans="1:22" x14ac:dyDescent="0.2">
      <c r="A207" s="102">
        <v>42695</v>
      </c>
      <c r="B207" s="102" t="s">
        <v>2996</v>
      </c>
      <c r="C207" t="s">
        <v>541</v>
      </c>
      <c r="D207" s="58">
        <v>208.06</v>
      </c>
      <c r="E207" t="s">
        <v>452</v>
      </c>
      <c r="F207" s="108">
        <v>2023</v>
      </c>
      <c r="G207" t="s">
        <v>2997</v>
      </c>
      <c r="H207">
        <v>7</v>
      </c>
      <c r="I207">
        <v>345</v>
      </c>
      <c r="J207" t="s">
        <v>2998</v>
      </c>
      <c r="K207" t="s">
        <v>2937</v>
      </c>
      <c r="L207">
        <v>0</v>
      </c>
      <c r="M207">
        <v>0</v>
      </c>
      <c r="N207" t="s">
        <v>3156</v>
      </c>
      <c r="O207" t="s">
        <v>545</v>
      </c>
      <c r="P207" t="s">
        <v>458</v>
      </c>
      <c r="R207">
        <v>0</v>
      </c>
      <c r="S207" t="s">
        <v>459</v>
      </c>
      <c r="T207" t="s">
        <v>458</v>
      </c>
      <c r="U207" t="s">
        <v>460</v>
      </c>
      <c r="V207" t="s">
        <v>458</v>
      </c>
    </row>
    <row r="208" spans="1:22" x14ac:dyDescent="0.2">
      <c r="A208" s="102">
        <v>42695</v>
      </c>
      <c r="B208" s="102" t="s">
        <v>2996</v>
      </c>
      <c r="C208" t="s">
        <v>541</v>
      </c>
      <c r="D208" s="58">
        <v>208.06</v>
      </c>
      <c r="E208" t="s">
        <v>452</v>
      </c>
      <c r="F208" s="108">
        <v>2023</v>
      </c>
      <c r="G208" t="s">
        <v>2997</v>
      </c>
      <c r="H208">
        <v>24</v>
      </c>
      <c r="I208">
        <v>345</v>
      </c>
      <c r="J208" t="s">
        <v>2998</v>
      </c>
      <c r="K208" t="s">
        <v>2937</v>
      </c>
      <c r="L208">
        <v>0</v>
      </c>
      <c r="M208">
        <v>0</v>
      </c>
      <c r="N208" t="s">
        <v>3157</v>
      </c>
      <c r="O208" t="s">
        <v>545</v>
      </c>
      <c r="P208" t="s">
        <v>458</v>
      </c>
      <c r="R208">
        <v>0</v>
      </c>
      <c r="S208" t="s">
        <v>459</v>
      </c>
      <c r="T208" t="s">
        <v>458</v>
      </c>
      <c r="U208" t="s">
        <v>460</v>
      </c>
      <c r="V208" t="s">
        <v>458</v>
      </c>
    </row>
    <row r="209" spans="1:22" x14ac:dyDescent="0.2">
      <c r="A209" s="102">
        <v>42702</v>
      </c>
      <c r="B209" s="102" t="s">
        <v>2996</v>
      </c>
      <c r="C209" t="s">
        <v>541</v>
      </c>
      <c r="D209" s="58">
        <v>208.06</v>
      </c>
      <c r="E209" t="s">
        <v>452</v>
      </c>
      <c r="F209" s="108">
        <v>2023</v>
      </c>
      <c r="G209" t="s">
        <v>2997</v>
      </c>
      <c r="H209">
        <v>12</v>
      </c>
      <c r="I209">
        <v>345</v>
      </c>
      <c r="J209" t="s">
        <v>2998</v>
      </c>
      <c r="K209" t="s">
        <v>2937</v>
      </c>
      <c r="L209">
        <v>0</v>
      </c>
      <c r="M209">
        <v>0</v>
      </c>
      <c r="N209" t="s">
        <v>3158</v>
      </c>
      <c r="O209" t="s">
        <v>545</v>
      </c>
      <c r="P209" t="s">
        <v>458</v>
      </c>
      <c r="R209">
        <v>0</v>
      </c>
      <c r="S209" t="s">
        <v>459</v>
      </c>
      <c r="T209" t="s">
        <v>458</v>
      </c>
      <c r="U209" t="s">
        <v>460</v>
      </c>
      <c r="V209" t="s">
        <v>458</v>
      </c>
    </row>
    <row r="210" spans="1:22" x14ac:dyDescent="0.2">
      <c r="A210" s="102">
        <v>42705</v>
      </c>
      <c r="B210" s="102" t="s">
        <v>2996</v>
      </c>
      <c r="C210" t="s">
        <v>541</v>
      </c>
      <c r="D210" s="58">
        <v>208.06</v>
      </c>
      <c r="E210" t="s">
        <v>452</v>
      </c>
      <c r="F210" s="108">
        <v>2023</v>
      </c>
      <c r="G210" t="s">
        <v>2997</v>
      </c>
      <c r="H210">
        <v>4</v>
      </c>
      <c r="I210">
        <v>345</v>
      </c>
      <c r="J210" t="s">
        <v>2998</v>
      </c>
      <c r="K210" t="s">
        <v>2937</v>
      </c>
      <c r="L210">
        <v>0</v>
      </c>
      <c r="M210">
        <v>0</v>
      </c>
      <c r="N210" t="s">
        <v>3159</v>
      </c>
      <c r="O210" t="s">
        <v>545</v>
      </c>
      <c r="P210" t="s">
        <v>458</v>
      </c>
      <c r="R210">
        <v>0</v>
      </c>
      <c r="S210" t="s">
        <v>459</v>
      </c>
      <c r="T210" t="s">
        <v>458</v>
      </c>
      <c r="U210" t="s">
        <v>460</v>
      </c>
      <c r="V210" t="s">
        <v>458</v>
      </c>
    </row>
    <row r="211" spans="1:22" x14ac:dyDescent="0.2">
      <c r="A211" s="102">
        <v>42716</v>
      </c>
      <c r="B211" s="102" t="s">
        <v>2996</v>
      </c>
      <c r="C211" t="s">
        <v>541</v>
      </c>
      <c r="D211" s="58">
        <v>208.06</v>
      </c>
      <c r="E211" t="s">
        <v>452</v>
      </c>
      <c r="F211" s="108">
        <v>2023</v>
      </c>
      <c r="G211" t="s">
        <v>2997</v>
      </c>
      <c r="H211">
        <v>7</v>
      </c>
      <c r="I211">
        <v>345</v>
      </c>
      <c r="J211" t="s">
        <v>2998</v>
      </c>
      <c r="K211" t="s">
        <v>2937</v>
      </c>
      <c r="L211">
        <v>0</v>
      </c>
      <c r="M211">
        <v>0</v>
      </c>
      <c r="N211" t="s">
        <v>3160</v>
      </c>
      <c r="O211" t="s">
        <v>545</v>
      </c>
      <c r="P211" t="s">
        <v>458</v>
      </c>
      <c r="R211">
        <v>0</v>
      </c>
      <c r="S211" t="s">
        <v>459</v>
      </c>
      <c r="T211" t="s">
        <v>458</v>
      </c>
      <c r="U211" t="s">
        <v>460</v>
      </c>
      <c r="V211" t="s">
        <v>458</v>
      </c>
    </row>
    <row r="212" spans="1:22" x14ac:dyDescent="0.2">
      <c r="A212" s="102">
        <v>42723</v>
      </c>
      <c r="B212" s="102" t="s">
        <v>2996</v>
      </c>
      <c r="C212" t="s">
        <v>541</v>
      </c>
      <c r="D212" s="58">
        <v>208.06</v>
      </c>
      <c r="E212" t="s">
        <v>452</v>
      </c>
      <c r="F212" s="108">
        <v>2023</v>
      </c>
      <c r="G212" t="s">
        <v>2997</v>
      </c>
      <c r="H212">
        <v>8</v>
      </c>
      <c r="I212">
        <v>345</v>
      </c>
      <c r="J212" t="s">
        <v>2998</v>
      </c>
      <c r="K212" t="s">
        <v>2937</v>
      </c>
      <c r="L212">
        <v>0</v>
      </c>
      <c r="M212">
        <v>0</v>
      </c>
      <c r="N212" t="s">
        <v>3161</v>
      </c>
      <c r="O212" t="s">
        <v>545</v>
      </c>
      <c r="P212" t="s">
        <v>458</v>
      </c>
      <c r="R212">
        <v>0</v>
      </c>
      <c r="S212" t="s">
        <v>459</v>
      </c>
      <c r="T212" t="s">
        <v>458</v>
      </c>
      <c r="U212" t="s">
        <v>460</v>
      </c>
      <c r="V212" t="s">
        <v>458</v>
      </c>
    </row>
    <row r="213" spans="1:22" x14ac:dyDescent="0.2">
      <c r="A213" s="102">
        <v>42723</v>
      </c>
      <c r="B213" s="102" t="s">
        <v>2996</v>
      </c>
      <c r="C213" t="s">
        <v>541</v>
      </c>
      <c r="D213" s="58">
        <v>208.06</v>
      </c>
      <c r="E213" t="s">
        <v>452</v>
      </c>
      <c r="F213" s="108">
        <v>2010</v>
      </c>
      <c r="G213" t="s">
        <v>3044</v>
      </c>
      <c r="H213">
        <v>16</v>
      </c>
      <c r="I213">
        <v>345</v>
      </c>
      <c r="J213" t="s">
        <v>2998</v>
      </c>
      <c r="K213" t="s">
        <v>2937</v>
      </c>
      <c r="L213">
        <v>0</v>
      </c>
      <c r="M213">
        <v>0</v>
      </c>
      <c r="N213" t="s">
        <v>3162</v>
      </c>
      <c r="O213" t="s">
        <v>545</v>
      </c>
      <c r="P213" t="s">
        <v>458</v>
      </c>
      <c r="R213">
        <v>0</v>
      </c>
      <c r="S213" t="s">
        <v>459</v>
      </c>
      <c r="T213" t="s">
        <v>458</v>
      </c>
      <c r="U213" t="s">
        <v>460</v>
      </c>
      <c r="V213" t="s">
        <v>458</v>
      </c>
    </row>
    <row r="214" spans="1:22" x14ac:dyDescent="0.2">
      <c r="A214" s="102">
        <v>42737</v>
      </c>
      <c r="B214" s="102" t="s">
        <v>2996</v>
      </c>
      <c r="C214" t="s">
        <v>541</v>
      </c>
      <c r="D214" s="58">
        <v>208.06</v>
      </c>
      <c r="E214" t="s">
        <v>452</v>
      </c>
      <c r="F214" s="108">
        <v>2023</v>
      </c>
      <c r="G214" t="s">
        <v>2997</v>
      </c>
      <c r="H214">
        <v>24</v>
      </c>
      <c r="I214">
        <v>345</v>
      </c>
      <c r="J214" t="s">
        <v>2998</v>
      </c>
      <c r="K214" t="s">
        <v>2937</v>
      </c>
      <c r="L214">
        <v>0</v>
      </c>
      <c r="M214">
        <v>0</v>
      </c>
      <c r="N214" t="s">
        <v>3163</v>
      </c>
      <c r="O214" t="s">
        <v>545</v>
      </c>
      <c r="P214" t="s">
        <v>458</v>
      </c>
      <c r="R214">
        <v>0</v>
      </c>
      <c r="S214" t="s">
        <v>459</v>
      </c>
      <c r="T214" t="s">
        <v>458</v>
      </c>
      <c r="U214" t="s">
        <v>460</v>
      </c>
      <c r="V214" t="s">
        <v>458</v>
      </c>
    </row>
    <row r="215" spans="1:22" x14ac:dyDescent="0.2">
      <c r="A215" s="102">
        <v>42744</v>
      </c>
      <c r="B215" s="102" t="s">
        <v>2996</v>
      </c>
      <c r="C215" t="s">
        <v>541</v>
      </c>
      <c r="D215" s="58">
        <v>208.06</v>
      </c>
      <c r="E215" t="s">
        <v>452</v>
      </c>
      <c r="F215" s="108">
        <v>2023</v>
      </c>
      <c r="G215" t="s">
        <v>2997</v>
      </c>
      <c r="H215">
        <v>14</v>
      </c>
      <c r="I215">
        <v>345</v>
      </c>
      <c r="J215" t="s">
        <v>2998</v>
      </c>
      <c r="K215" t="s">
        <v>2937</v>
      </c>
      <c r="L215">
        <v>0</v>
      </c>
      <c r="M215">
        <v>0</v>
      </c>
      <c r="N215" t="s">
        <v>3164</v>
      </c>
      <c r="O215" t="s">
        <v>545</v>
      </c>
      <c r="P215" t="s">
        <v>458</v>
      </c>
      <c r="R215">
        <v>0</v>
      </c>
      <c r="S215" t="s">
        <v>459</v>
      </c>
      <c r="T215" t="s">
        <v>458</v>
      </c>
      <c r="U215" t="s">
        <v>460</v>
      </c>
      <c r="V215" t="s">
        <v>458</v>
      </c>
    </row>
    <row r="216" spans="1:22" x14ac:dyDescent="0.2">
      <c r="A216" s="102">
        <v>42751</v>
      </c>
      <c r="B216" s="102" t="s">
        <v>2996</v>
      </c>
      <c r="C216" t="s">
        <v>541</v>
      </c>
      <c r="D216" s="58">
        <v>208.06</v>
      </c>
      <c r="E216" t="s">
        <v>452</v>
      </c>
      <c r="F216" s="108">
        <v>2023</v>
      </c>
      <c r="G216" t="s">
        <v>2997</v>
      </c>
      <c r="H216">
        <v>24</v>
      </c>
      <c r="I216">
        <v>345</v>
      </c>
      <c r="J216" t="s">
        <v>2998</v>
      </c>
      <c r="K216" t="s">
        <v>2937</v>
      </c>
      <c r="L216">
        <v>0</v>
      </c>
      <c r="M216">
        <v>0</v>
      </c>
      <c r="N216" t="s">
        <v>3165</v>
      </c>
      <c r="O216" t="s">
        <v>545</v>
      </c>
      <c r="P216" t="s">
        <v>458</v>
      </c>
      <c r="R216">
        <v>0</v>
      </c>
      <c r="S216" t="s">
        <v>459</v>
      </c>
      <c r="T216" t="s">
        <v>458</v>
      </c>
      <c r="U216" t="s">
        <v>460</v>
      </c>
      <c r="V216" t="s">
        <v>458</v>
      </c>
    </row>
    <row r="217" spans="1:22" x14ac:dyDescent="0.2">
      <c r="A217" s="102">
        <v>42751</v>
      </c>
      <c r="B217" s="102" t="s">
        <v>2996</v>
      </c>
      <c r="C217" t="s">
        <v>541</v>
      </c>
      <c r="D217" s="58">
        <v>208.06</v>
      </c>
      <c r="E217" t="s">
        <v>452</v>
      </c>
      <c r="F217" s="108">
        <v>2023</v>
      </c>
      <c r="G217" t="s">
        <v>2997</v>
      </c>
      <c r="H217">
        <v>6</v>
      </c>
      <c r="I217">
        <v>345</v>
      </c>
      <c r="J217" t="s">
        <v>2998</v>
      </c>
      <c r="K217" t="s">
        <v>2937</v>
      </c>
      <c r="L217">
        <v>0</v>
      </c>
      <c r="M217">
        <v>0</v>
      </c>
      <c r="N217" t="s">
        <v>3166</v>
      </c>
      <c r="O217" t="s">
        <v>545</v>
      </c>
      <c r="P217" t="s">
        <v>458</v>
      </c>
      <c r="R217">
        <v>0</v>
      </c>
      <c r="S217" t="s">
        <v>459</v>
      </c>
      <c r="T217" t="s">
        <v>458</v>
      </c>
      <c r="U217" t="s">
        <v>460</v>
      </c>
      <c r="V217" t="s">
        <v>458</v>
      </c>
    </row>
    <row r="218" spans="1:22" x14ac:dyDescent="0.2">
      <c r="A218" s="102">
        <v>42758</v>
      </c>
      <c r="B218" s="102" t="s">
        <v>2996</v>
      </c>
      <c r="C218" t="s">
        <v>541</v>
      </c>
      <c r="D218" s="58">
        <v>208.06</v>
      </c>
      <c r="E218" t="s">
        <v>452</v>
      </c>
      <c r="F218" s="108">
        <v>2023</v>
      </c>
      <c r="G218" t="s">
        <v>2997</v>
      </c>
      <c r="H218">
        <v>7</v>
      </c>
      <c r="I218">
        <v>345</v>
      </c>
      <c r="J218" t="s">
        <v>2998</v>
      </c>
      <c r="K218" t="s">
        <v>2937</v>
      </c>
      <c r="L218">
        <v>0</v>
      </c>
      <c r="M218">
        <v>0</v>
      </c>
      <c r="N218" t="s">
        <v>3167</v>
      </c>
      <c r="O218" t="s">
        <v>545</v>
      </c>
      <c r="P218" t="s">
        <v>458</v>
      </c>
      <c r="R218">
        <v>0</v>
      </c>
      <c r="S218" t="s">
        <v>459</v>
      </c>
      <c r="T218" t="s">
        <v>458</v>
      </c>
      <c r="U218" t="s">
        <v>460</v>
      </c>
      <c r="V218" t="s">
        <v>458</v>
      </c>
    </row>
    <row r="219" spans="1:22" x14ac:dyDescent="0.2">
      <c r="A219" s="102">
        <v>42758</v>
      </c>
      <c r="B219" s="102" t="s">
        <v>2996</v>
      </c>
      <c r="C219" t="s">
        <v>541</v>
      </c>
      <c r="D219" s="58">
        <v>208.06</v>
      </c>
      <c r="E219" t="s">
        <v>452</v>
      </c>
      <c r="F219" s="108">
        <v>2010</v>
      </c>
      <c r="G219" t="s">
        <v>3044</v>
      </c>
      <c r="H219">
        <v>3</v>
      </c>
      <c r="I219">
        <v>345</v>
      </c>
      <c r="J219" t="s">
        <v>2998</v>
      </c>
      <c r="K219" t="s">
        <v>2937</v>
      </c>
      <c r="L219">
        <v>0</v>
      </c>
      <c r="M219">
        <v>0</v>
      </c>
      <c r="N219" t="s">
        <v>3168</v>
      </c>
      <c r="O219" t="s">
        <v>545</v>
      </c>
      <c r="P219" t="s">
        <v>458</v>
      </c>
      <c r="R219">
        <v>0</v>
      </c>
      <c r="S219" t="s">
        <v>459</v>
      </c>
      <c r="T219" t="s">
        <v>458</v>
      </c>
      <c r="U219" t="s">
        <v>460</v>
      </c>
      <c r="V219" t="s">
        <v>458</v>
      </c>
    </row>
    <row r="220" spans="1:22" x14ac:dyDescent="0.2">
      <c r="A220" s="102">
        <v>42779</v>
      </c>
      <c r="B220" s="102" t="s">
        <v>2996</v>
      </c>
      <c r="C220" t="s">
        <v>541</v>
      </c>
      <c r="D220" s="58">
        <v>208.06</v>
      </c>
      <c r="E220" t="s">
        <v>452</v>
      </c>
      <c r="F220" s="108">
        <v>2023</v>
      </c>
      <c r="G220" t="s">
        <v>2997</v>
      </c>
      <c r="H220">
        <v>28</v>
      </c>
      <c r="I220">
        <v>345</v>
      </c>
      <c r="J220" t="s">
        <v>2998</v>
      </c>
      <c r="K220" t="s">
        <v>2937</v>
      </c>
      <c r="L220">
        <v>0</v>
      </c>
      <c r="M220">
        <v>0</v>
      </c>
      <c r="N220" t="s">
        <v>3169</v>
      </c>
      <c r="O220" t="s">
        <v>545</v>
      </c>
      <c r="P220" t="s">
        <v>458</v>
      </c>
      <c r="R220">
        <v>0</v>
      </c>
      <c r="S220" t="s">
        <v>459</v>
      </c>
      <c r="T220" t="s">
        <v>458</v>
      </c>
      <c r="U220" t="s">
        <v>460</v>
      </c>
      <c r="V220" t="s">
        <v>458</v>
      </c>
    </row>
    <row r="221" spans="1:22" x14ac:dyDescent="0.2">
      <c r="A221" s="102">
        <v>42779</v>
      </c>
      <c r="B221" s="102" t="s">
        <v>2996</v>
      </c>
      <c r="C221" t="s">
        <v>541</v>
      </c>
      <c r="D221" s="58">
        <v>208.06</v>
      </c>
      <c r="E221" t="s">
        <v>452</v>
      </c>
      <c r="F221" s="108">
        <v>2010</v>
      </c>
      <c r="G221" t="s">
        <v>3044</v>
      </c>
      <c r="H221">
        <v>10</v>
      </c>
      <c r="I221">
        <v>345</v>
      </c>
      <c r="J221" t="s">
        <v>2998</v>
      </c>
      <c r="K221" t="s">
        <v>2937</v>
      </c>
      <c r="L221">
        <v>0</v>
      </c>
      <c r="M221">
        <v>0</v>
      </c>
      <c r="N221" t="s">
        <v>3170</v>
      </c>
      <c r="O221" t="s">
        <v>545</v>
      </c>
      <c r="P221" t="s">
        <v>458</v>
      </c>
      <c r="R221">
        <v>0</v>
      </c>
      <c r="S221" t="s">
        <v>459</v>
      </c>
      <c r="T221" t="s">
        <v>458</v>
      </c>
      <c r="U221" t="s">
        <v>460</v>
      </c>
      <c r="V221" t="s">
        <v>458</v>
      </c>
    </row>
    <row r="222" spans="1:22" x14ac:dyDescent="0.2">
      <c r="A222" s="102">
        <v>42786</v>
      </c>
      <c r="B222" s="102" t="s">
        <v>2996</v>
      </c>
      <c r="C222" t="s">
        <v>541</v>
      </c>
      <c r="D222" s="58">
        <v>208.06</v>
      </c>
      <c r="E222" t="s">
        <v>452</v>
      </c>
      <c r="F222" s="108">
        <v>2023</v>
      </c>
      <c r="G222" t="s">
        <v>2997</v>
      </c>
      <c r="H222">
        <v>19</v>
      </c>
      <c r="I222">
        <v>345</v>
      </c>
      <c r="J222" t="s">
        <v>2998</v>
      </c>
      <c r="K222" t="s">
        <v>2937</v>
      </c>
      <c r="L222">
        <v>0</v>
      </c>
      <c r="M222">
        <v>0</v>
      </c>
      <c r="N222" t="s">
        <v>3171</v>
      </c>
      <c r="O222" t="s">
        <v>545</v>
      </c>
      <c r="P222" t="s">
        <v>458</v>
      </c>
      <c r="R222">
        <v>0</v>
      </c>
      <c r="S222" t="s">
        <v>459</v>
      </c>
      <c r="T222" t="s">
        <v>458</v>
      </c>
      <c r="U222" t="s">
        <v>460</v>
      </c>
      <c r="V222" t="s">
        <v>458</v>
      </c>
    </row>
    <row r="223" spans="1:22" x14ac:dyDescent="0.2">
      <c r="A223" s="102">
        <v>42786</v>
      </c>
      <c r="B223" s="102" t="s">
        <v>2996</v>
      </c>
      <c r="C223" t="s">
        <v>541</v>
      </c>
      <c r="D223" s="58">
        <v>208.06</v>
      </c>
      <c r="E223" t="s">
        <v>452</v>
      </c>
      <c r="F223" s="108">
        <v>2010</v>
      </c>
      <c r="G223" t="s">
        <v>3044</v>
      </c>
      <c r="H223">
        <v>3</v>
      </c>
      <c r="I223">
        <v>345</v>
      </c>
      <c r="J223" t="s">
        <v>2998</v>
      </c>
      <c r="K223" t="s">
        <v>2937</v>
      </c>
      <c r="L223">
        <v>0</v>
      </c>
      <c r="M223">
        <v>0</v>
      </c>
      <c r="N223" t="s">
        <v>3172</v>
      </c>
      <c r="O223" t="s">
        <v>545</v>
      </c>
      <c r="P223" t="s">
        <v>458</v>
      </c>
      <c r="R223">
        <v>0</v>
      </c>
      <c r="S223" t="s">
        <v>459</v>
      </c>
      <c r="T223" t="s">
        <v>458</v>
      </c>
      <c r="U223" t="s">
        <v>460</v>
      </c>
      <c r="V223" t="s">
        <v>458</v>
      </c>
    </row>
    <row r="224" spans="1:22" x14ac:dyDescent="0.2">
      <c r="A224" s="102">
        <v>42793</v>
      </c>
      <c r="B224" s="102" t="s">
        <v>2996</v>
      </c>
      <c r="C224" t="s">
        <v>541</v>
      </c>
      <c r="D224" s="58">
        <v>208.06</v>
      </c>
      <c r="E224" t="s">
        <v>452</v>
      </c>
      <c r="F224" s="108">
        <v>2023</v>
      </c>
      <c r="G224" t="s">
        <v>2997</v>
      </c>
      <c r="H224">
        <v>3</v>
      </c>
      <c r="I224">
        <v>345</v>
      </c>
      <c r="J224" t="s">
        <v>2998</v>
      </c>
      <c r="K224" t="s">
        <v>2937</v>
      </c>
      <c r="L224">
        <v>0</v>
      </c>
      <c r="M224">
        <v>0</v>
      </c>
      <c r="N224" t="s">
        <v>3173</v>
      </c>
      <c r="O224" t="s">
        <v>545</v>
      </c>
      <c r="P224" t="s">
        <v>458</v>
      </c>
      <c r="R224">
        <v>0</v>
      </c>
      <c r="S224" t="s">
        <v>459</v>
      </c>
      <c r="T224" t="s">
        <v>458</v>
      </c>
      <c r="U224" t="s">
        <v>460</v>
      </c>
      <c r="V224" t="s">
        <v>458</v>
      </c>
    </row>
    <row r="225" spans="1:22" x14ac:dyDescent="0.2">
      <c r="A225" s="102">
        <v>42795</v>
      </c>
      <c r="B225" s="102" t="s">
        <v>2996</v>
      </c>
      <c r="C225" t="s">
        <v>541</v>
      </c>
      <c r="D225" s="58">
        <v>208.06</v>
      </c>
      <c r="E225" t="s">
        <v>452</v>
      </c>
      <c r="F225" s="108">
        <v>2023</v>
      </c>
      <c r="G225" t="s">
        <v>2997</v>
      </c>
      <c r="H225">
        <v>8</v>
      </c>
      <c r="I225">
        <v>345</v>
      </c>
      <c r="J225" t="s">
        <v>2998</v>
      </c>
      <c r="K225" t="s">
        <v>2937</v>
      </c>
      <c r="L225">
        <v>0</v>
      </c>
      <c r="M225">
        <v>0</v>
      </c>
      <c r="N225" t="s">
        <v>3174</v>
      </c>
      <c r="O225" t="s">
        <v>545</v>
      </c>
      <c r="P225" t="s">
        <v>458</v>
      </c>
      <c r="R225">
        <v>0</v>
      </c>
      <c r="S225" t="s">
        <v>459</v>
      </c>
      <c r="T225" t="s">
        <v>458</v>
      </c>
      <c r="U225" t="s">
        <v>460</v>
      </c>
      <c r="V225" t="s">
        <v>458</v>
      </c>
    </row>
    <row r="226" spans="1:22" x14ac:dyDescent="0.2">
      <c r="A226" s="102">
        <v>42800</v>
      </c>
      <c r="B226" s="102" t="s">
        <v>2996</v>
      </c>
      <c r="C226" t="s">
        <v>541</v>
      </c>
      <c r="D226" s="58">
        <v>208.06</v>
      </c>
      <c r="E226" t="s">
        <v>452</v>
      </c>
      <c r="F226" s="108">
        <v>2023</v>
      </c>
      <c r="G226" t="s">
        <v>2997</v>
      </c>
      <c r="H226">
        <v>2</v>
      </c>
      <c r="I226">
        <v>345</v>
      </c>
      <c r="J226" t="s">
        <v>2998</v>
      </c>
      <c r="K226" t="s">
        <v>2937</v>
      </c>
      <c r="L226">
        <v>0</v>
      </c>
      <c r="M226">
        <v>0</v>
      </c>
      <c r="N226" t="s">
        <v>3175</v>
      </c>
      <c r="O226" t="s">
        <v>545</v>
      </c>
      <c r="P226" t="s">
        <v>458</v>
      </c>
      <c r="R226">
        <v>0</v>
      </c>
      <c r="S226" t="s">
        <v>459</v>
      </c>
      <c r="T226" t="s">
        <v>458</v>
      </c>
      <c r="U226" t="s">
        <v>460</v>
      </c>
      <c r="V226" t="s">
        <v>458</v>
      </c>
    </row>
    <row r="227" spans="1:22" x14ac:dyDescent="0.2">
      <c r="A227" s="102">
        <v>42800</v>
      </c>
      <c r="B227" s="102" t="s">
        <v>2996</v>
      </c>
      <c r="C227" t="s">
        <v>541</v>
      </c>
      <c r="D227" s="58">
        <v>208.06</v>
      </c>
      <c r="E227" t="s">
        <v>452</v>
      </c>
      <c r="F227" s="108">
        <v>2023</v>
      </c>
      <c r="G227" t="s">
        <v>2997</v>
      </c>
      <c r="H227">
        <v>2</v>
      </c>
      <c r="I227">
        <v>345</v>
      </c>
      <c r="J227" t="s">
        <v>2998</v>
      </c>
      <c r="K227" t="s">
        <v>2937</v>
      </c>
      <c r="L227">
        <v>0</v>
      </c>
      <c r="M227">
        <v>0</v>
      </c>
      <c r="N227" t="s">
        <v>3176</v>
      </c>
      <c r="O227" t="s">
        <v>545</v>
      </c>
      <c r="P227" t="s">
        <v>458</v>
      </c>
      <c r="R227">
        <v>0</v>
      </c>
      <c r="S227" t="s">
        <v>459</v>
      </c>
      <c r="T227" t="s">
        <v>458</v>
      </c>
      <c r="U227" t="s">
        <v>460</v>
      </c>
      <c r="V227" t="s">
        <v>458</v>
      </c>
    </row>
    <row r="228" spans="1:22" x14ac:dyDescent="0.2">
      <c r="A228" s="102">
        <v>42800</v>
      </c>
      <c r="B228" s="102" t="s">
        <v>2996</v>
      </c>
      <c r="C228" t="s">
        <v>541</v>
      </c>
      <c r="D228" s="58">
        <v>208.06</v>
      </c>
      <c r="E228" t="s">
        <v>452</v>
      </c>
      <c r="F228" s="108">
        <v>2010</v>
      </c>
      <c r="G228" t="s">
        <v>3044</v>
      </c>
      <c r="H228">
        <v>10</v>
      </c>
      <c r="I228">
        <v>345</v>
      </c>
      <c r="J228" t="s">
        <v>2998</v>
      </c>
      <c r="K228" t="s">
        <v>2937</v>
      </c>
      <c r="L228">
        <v>0</v>
      </c>
      <c r="M228">
        <v>0</v>
      </c>
      <c r="N228" t="s">
        <v>3177</v>
      </c>
      <c r="O228" t="s">
        <v>545</v>
      </c>
      <c r="P228" t="s">
        <v>458</v>
      </c>
      <c r="R228">
        <v>0</v>
      </c>
      <c r="S228" t="s">
        <v>459</v>
      </c>
      <c r="T228" t="s">
        <v>458</v>
      </c>
      <c r="U228" t="s">
        <v>460</v>
      </c>
      <c r="V228" t="s">
        <v>458</v>
      </c>
    </row>
    <row r="229" spans="1:22" x14ac:dyDescent="0.2">
      <c r="A229" s="102">
        <v>42807</v>
      </c>
      <c r="B229" s="102" t="s">
        <v>2996</v>
      </c>
      <c r="C229" t="s">
        <v>541</v>
      </c>
      <c r="D229" s="58">
        <v>208.06</v>
      </c>
      <c r="E229" t="s">
        <v>452</v>
      </c>
      <c r="F229" s="108">
        <v>2023</v>
      </c>
      <c r="G229" t="s">
        <v>2997</v>
      </c>
      <c r="H229">
        <v>17.5</v>
      </c>
      <c r="I229">
        <v>345</v>
      </c>
      <c r="J229" t="s">
        <v>2998</v>
      </c>
      <c r="K229" t="s">
        <v>2937</v>
      </c>
      <c r="L229">
        <v>0</v>
      </c>
      <c r="M229">
        <v>0</v>
      </c>
      <c r="N229" t="s">
        <v>3178</v>
      </c>
      <c r="O229" t="s">
        <v>545</v>
      </c>
      <c r="P229" t="s">
        <v>458</v>
      </c>
      <c r="R229">
        <v>0</v>
      </c>
      <c r="S229" t="s">
        <v>459</v>
      </c>
      <c r="T229" t="s">
        <v>458</v>
      </c>
      <c r="U229" t="s">
        <v>460</v>
      </c>
      <c r="V229" t="s">
        <v>458</v>
      </c>
    </row>
    <row r="230" spans="1:22" x14ac:dyDescent="0.2">
      <c r="A230" s="102">
        <v>42814</v>
      </c>
      <c r="B230" s="102" t="s">
        <v>2996</v>
      </c>
      <c r="C230" t="s">
        <v>541</v>
      </c>
      <c r="D230" s="58">
        <v>208.06</v>
      </c>
      <c r="E230" t="s">
        <v>452</v>
      </c>
      <c r="F230" s="108">
        <v>2023</v>
      </c>
      <c r="G230" t="s">
        <v>2997</v>
      </c>
      <c r="H230">
        <v>9</v>
      </c>
      <c r="I230">
        <v>345</v>
      </c>
      <c r="J230" t="s">
        <v>2998</v>
      </c>
      <c r="K230" t="s">
        <v>2937</v>
      </c>
      <c r="L230">
        <v>0</v>
      </c>
      <c r="M230">
        <v>0</v>
      </c>
      <c r="N230" t="s">
        <v>3179</v>
      </c>
      <c r="O230" t="s">
        <v>545</v>
      </c>
      <c r="P230" t="s">
        <v>458</v>
      </c>
      <c r="R230">
        <v>0</v>
      </c>
      <c r="S230" t="s">
        <v>459</v>
      </c>
      <c r="T230" t="s">
        <v>458</v>
      </c>
      <c r="U230" t="s">
        <v>460</v>
      </c>
      <c r="V230" t="s">
        <v>458</v>
      </c>
    </row>
    <row r="231" spans="1:22" x14ac:dyDescent="0.2">
      <c r="A231" s="102">
        <v>42821</v>
      </c>
      <c r="B231" s="102" t="s">
        <v>2996</v>
      </c>
      <c r="C231" t="s">
        <v>541</v>
      </c>
      <c r="D231" s="58">
        <v>208.06</v>
      </c>
      <c r="E231" t="s">
        <v>452</v>
      </c>
      <c r="F231" s="108">
        <v>2023</v>
      </c>
      <c r="G231" t="s">
        <v>2997</v>
      </c>
      <c r="H231">
        <v>11</v>
      </c>
      <c r="I231">
        <v>345</v>
      </c>
      <c r="J231" t="s">
        <v>2998</v>
      </c>
      <c r="K231" t="s">
        <v>2937</v>
      </c>
      <c r="L231">
        <v>0</v>
      </c>
      <c r="M231">
        <v>0</v>
      </c>
      <c r="N231" t="s">
        <v>3180</v>
      </c>
      <c r="O231" t="s">
        <v>545</v>
      </c>
      <c r="P231" t="s">
        <v>458</v>
      </c>
      <c r="R231">
        <v>0</v>
      </c>
      <c r="S231" t="s">
        <v>459</v>
      </c>
      <c r="T231" t="s">
        <v>458</v>
      </c>
      <c r="U231" t="s">
        <v>460</v>
      </c>
      <c r="V231" t="s">
        <v>458</v>
      </c>
    </row>
    <row r="232" spans="1:22" x14ac:dyDescent="0.2">
      <c r="A232" s="102">
        <v>42821</v>
      </c>
      <c r="B232" s="102" t="s">
        <v>2996</v>
      </c>
      <c r="C232" t="s">
        <v>541</v>
      </c>
      <c r="D232" s="58">
        <v>208.06</v>
      </c>
      <c r="E232" t="s">
        <v>452</v>
      </c>
      <c r="F232" s="108">
        <v>2010</v>
      </c>
      <c r="G232" t="s">
        <v>3044</v>
      </c>
      <c r="H232">
        <v>4</v>
      </c>
      <c r="I232">
        <v>345</v>
      </c>
      <c r="J232" t="s">
        <v>2998</v>
      </c>
      <c r="K232" t="s">
        <v>2937</v>
      </c>
      <c r="L232">
        <v>0</v>
      </c>
      <c r="M232">
        <v>0</v>
      </c>
      <c r="N232" t="s">
        <v>3181</v>
      </c>
      <c r="O232" t="s">
        <v>545</v>
      </c>
      <c r="P232" t="s">
        <v>458</v>
      </c>
      <c r="R232">
        <v>0</v>
      </c>
      <c r="S232" t="s">
        <v>459</v>
      </c>
      <c r="T232" t="s">
        <v>458</v>
      </c>
      <c r="U232" t="s">
        <v>460</v>
      </c>
      <c r="V232" t="s">
        <v>458</v>
      </c>
    </row>
    <row r="233" spans="1:22" x14ac:dyDescent="0.2">
      <c r="A233" s="102">
        <v>42828</v>
      </c>
      <c r="B233" s="102" t="s">
        <v>2996</v>
      </c>
      <c r="C233" t="s">
        <v>541</v>
      </c>
      <c r="D233" s="58">
        <v>208.06</v>
      </c>
      <c r="E233" t="s">
        <v>452</v>
      </c>
      <c r="F233" s="108">
        <v>2023</v>
      </c>
      <c r="G233" t="s">
        <v>2997</v>
      </c>
      <c r="H233">
        <v>7</v>
      </c>
      <c r="I233">
        <v>345</v>
      </c>
      <c r="J233" t="s">
        <v>2998</v>
      </c>
      <c r="K233" t="s">
        <v>2937</v>
      </c>
      <c r="L233">
        <v>0</v>
      </c>
      <c r="M233">
        <v>0</v>
      </c>
      <c r="N233" t="s">
        <v>3182</v>
      </c>
      <c r="O233" t="s">
        <v>545</v>
      </c>
      <c r="P233" t="s">
        <v>458</v>
      </c>
      <c r="R233">
        <v>0</v>
      </c>
      <c r="S233" t="s">
        <v>459</v>
      </c>
      <c r="T233" t="s">
        <v>458</v>
      </c>
      <c r="U233" t="s">
        <v>460</v>
      </c>
      <c r="V233" t="s">
        <v>458</v>
      </c>
    </row>
    <row r="234" spans="1:22" x14ac:dyDescent="0.2">
      <c r="A234" s="102">
        <v>42828</v>
      </c>
      <c r="B234" s="102" t="s">
        <v>2996</v>
      </c>
      <c r="C234" t="s">
        <v>541</v>
      </c>
      <c r="D234" s="58">
        <v>208.06</v>
      </c>
      <c r="E234" t="s">
        <v>452</v>
      </c>
      <c r="F234" s="108">
        <v>2010</v>
      </c>
      <c r="G234" t="s">
        <v>3044</v>
      </c>
      <c r="H234">
        <v>3</v>
      </c>
      <c r="I234">
        <v>345</v>
      </c>
      <c r="J234" t="s">
        <v>2998</v>
      </c>
      <c r="K234" t="s">
        <v>2937</v>
      </c>
      <c r="L234">
        <v>0</v>
      </c>
      <c r="M234">
        <v>0</v>
      </c>
      <c r="N234" t="s">
        <v>3183</v>
      </c>
      <c r="O234" t="s">
        <v>545</v>
      </c>
      <c r="P234" t="s">
        <v>458</v>
      </c>
      <c r="R234">
        <v>0</v>
      </c>
      <c r="S234" t="s">
        <v>459</v>
      </c>
      <c r="T234" t="s">
        <v>458</v>
      </c>
      <c r="U234" t="s">
        <v>460</v>
      </c>
      <c r="V234" t="s">
        <v>458</v>
      </c>
    </row>
    <row r="235" spans="1:22" x14ac:dyDescent="0.2">
      <c r="A235" s="102">
        <v>42842</v>
      </c>
      <c r="B235" s="102" t="s">
        <v>2996</v>
      </c>
      <c r="C235" t="s">
        <v>541</v>
      </c>
      <c r="D235" s="58">
        <v>208.06</v>
      </c>
      <c r="E235" t="s">
        <v>452</v>
      </c>
      <c r="F235" s="108">
        <v>2023</v>
      </c>
      <c r="G235" t="s">
        <v>2997</v>
      </c>
      <c r="H235">
        <v>6</v>
      </c>
      <c r="I235">
        <v>345</v>
      </c>
      <c r="J235" t="s">
        <v>2998</v>
      </c>
      <c r="K235" t="s">
        <v>2937</v>
      </c>
      <c r="L235">
        <v>0</v>
      </c>
      <c r="M235">
        <v>0</v>
      </c>
      <c r="N235" t="s">
        <v>3184</v>
      </c>
      <c r="O235" t="s">
        <v>545</v>
      </c>
      <c r="P235" t="s">
        <v>458</v>
      </c>
      <c r="R235">
        <v>0</v>
      </c>
      <c r="S235" t="s">
        <v>459</v>
      </c>
      <c r="T235" t="s">
        <v>458</v>
      </c>
      <c r="U235" t="s">
        <v>460</v>
      </c>
      <c r="V235" t="s">
        <v>458</v>
      </c>
    </row>
    <row r="236" spans="1:22" x14ac:dyDescent="0.2">
      <c r="A236" s="102">
        <v>42849</v>
      </c>
      <c r="B236" s="102" t="s">
        <v>2996</v>
      </c>
      <c r="C236" t="s">
        <v>541</v>
      </c>
      <c r="D236" s="58">
        <v>208.06</v>
      </c>
      <c r="E236" t="s">
        <v>452</v>
      </c>
      <c r="F236" s="108">
        <v>2023</v>
      </c>
      <c r="G236" t="s">
        <v>2997</v>
      </c>
      <c r="H236">
        <v>1</v>
      </c>
      <c r="I236">
        <v>345</v>
      </c>
      <c r="J236" t="s">
        <v>2998</v>
      </c>
      <c r="K236" t="s">
        <v>2937</v>
      </c>
      <c r="L236">
        <v>0</v>
      </c>
      <c r="M236">
        <v>0</v>
      </c>
      <c r="N236" t="s">
        <v>3185</v>
      </c>
      <c r="O236" t="s">
        <v>545</v>
      </c>
      <c r="P236" t="s">
        <v>458</v>
      </c>
      <c r="R236">
        <v>0</v>
      </c>
      <c r="S236" t="s">
        <v>459</v>
      </c>
      <c r="T236" t="s">
        <v>458</v>
      </c>
      <c r="U236" t="s">
        <v>460</v>
      </c>
      <c r="V236" t="s">
        <v>458</v>
      </c>
    </row>
    <row r="237" spans="1:22" x14ac:dyDescent="0.2">
      <c r="A237" s="102">
        <v>42856</v>
      </c>
      <c r="B237" s="102" t="s">
        <v>2996</v>
      </c>
      <c r="C237" t="s">
        <v>541</v>
      </c>
      <c r="D237" s="58">
        <v>208.06</v>
      </c>
      <c r="E237" t="s">
        <v>452</v>
      </c>
      <c r="F237" s="108">
        <v>2023</v>
      </c>
      <c r="G237" t="s">
        <v>2997</v>
      </c>
      <c r="H237">
        <v>8</v>
      </c>
      <c r="I237">
        <v>345</v>
      </c>
      <c r="J237" t="s">
        <v>2998</v>
      </c>
      <c r="K237" t="s">
        <v>2937</v>
      </c>
      <c r="L237">
        <v>0</v>
      </c>
      <c r="M237">
        <v>0</v>
      </c>
      <c r="N237" t="s">
        <v>3186</v>
      </c>
      <c r="O237" t="s">
        <v>545</v>
      </c>
      <c r="P237" t="s">
        <v>458</v>
      </c>
      <c r="R237">
        <v>0</v>
      </c>
      <c r="S237" t="s">
        <v>459</v>
      </c>
      <c r="T237" t="s">
        <v>458</v>
      </c>
      <c r="U237" t="s">
        <v>460</v>
      </c>
      <c r="V237" t="s">
        <v>458</v>
      </c>
    </row>
    <row r="238" spans="1:22" x14ac:dyDescent="0.2">
      <c r="A238" s="102">
        <v>42856</v>
      </c>
      <c r="B238" s="102" t="s">
        <v>2996</v>
      </c>
      <c r="C238" t="s">
        <v>541</v>
      </c>
      <c r="D238" s="58">
        <v>208.06</v>
      </c>
      <c r="E238" t="s">
        <v>452</v>
      </c>
      <c r="F238" s="108">
        <v>2023</v>
      </c>
      <c r="G238" t="s">
        <v>2997</v>
      </c>
      <c r="H238">
        <v>1</v>
      </c>
      <c r="I238">
        <v>345</v>
      </c>
      <c r="J238" t="s">
        <v>2998</v>
      </c>
      <c r="K238" t="s">
        <v>2937</v>
      </c>
      <c r="L238">
        <v>0</v>
      </c>
      <c r="M238">
        <v>0</v>
      </c>
      <c r="N238" t="s">
        <v>3187</v>
      </c>
      <c r="O238" t="s">
        <v>545</v>
      </c>
      <c r="P238" t="s">
        <v>458</v>
      </c>
      <c r="R238">
        <v>0</v>
      </c>
      <c r="S238" t="s">
        <v>459</v>
      </c>
      <c r="T238" t="s">
        <v>458</v>
      </c>
      <c r="U238" t="s">
        <v>460</v>
      </c>
      <c r="V238" t="s">
        <v>458</v>
      </c>
    </row>
    <row r="239" spans="1:22" x14ac:dyDescent="0.2">
      <c r="A239" s="102">
        <v>42863</v>
      </c>
      <c r="B239" s="102" t="s">
        <v>2996</v>
      </c>
      <c r="C239" t="s">
        <v>541</v>
      </c>
      <c r="D239" s="58">
        <v>208.06</v>
      </c>
      <c r="E239" t="s">
        <v>452</v>
      </c>
      <c r="F239" s="108">
        <v>2023</v>
      </c>
      <c r="G239" t="s">
        <v>2997</v>
      </c>
      <c r="H239">
        <v>10</v>
      </c>
      <c r="I239">
        <v>345</v>
      </c>
      <c r="J239" t="s">
        <v>2998</v>
      </c>
      <c r="K239" t="s">
        <v>2937</v>
      </c>
      <c r="L239">
        <v>0</v>
      </c>
      <c r="M239">
        <v>0</v>
      </c>
      <c r="N239" t="s">
        <v>3188</v>
      </c>
      <c r="O239" t="s">
        <v>545</v>
      </c>
      <c r="P239" t="s">
        <v>458</v>
      </c>
      <c r="R239">
        <v>0</v>
      </c>
      <c r="S239" t="s">
        <v>459</v>
      </c>
      <c r="T239" t="s">
        <v>458</v>
      </c>
      <c r="U239" t="s">
        <v>460</v>
      </c>
      <c r="V239" t="s">
        <v>458</v>
      </c>
    </row>
    <row r="240" spans="1:22" x14ac:dyDescent="0.2">
      <c r="A240" s="102">
        <v>42870</v>
      </c>
      <c r="B240" s="102" t="s">
        <v>2996</v>
      </c>
      <c r="C240" t="s">
        <v>541</v>
      </c>
      <c r="D240" s="58">
        <v>208.06</v>
      </c>
      <c r="E240" t="s">
        <v>452</v>
      </c>
      <c r="F240" s="108">
        <v>2023</v>
      </c>
      <c r="G240" t="s">
        <v>2997</v>
      </c>
      <c r="H240">
        <v>8</v>
      </c>
      <c r="I240">
        <v>345</v>
      </c>
      <c r="J240" t="s">
        <v>2998</v>
      </c>
      <c r="K240" t="s">
        <v>2937</v>
      </c>
      <c r="L240">
        <v>0</v>
      </c>
      <c r="M240">
        <v>0</v>
      </c>
      <c r="N240" t="s">
        <v>3189</v>
      </c>
      <c r="O240" t="s">
        <v>545</v>
      </c>
      <c r="P240" t="s">
        <v>458</v>
      </c>
      <c r="R240">
        <v>0</v>
      </c>
      <c r="S240" t="s">
        <v>459</v>
      </c>
      <c r="T240" t="s">
        <v>458</v>
      </c>
      <c r="U240" t="s">
        <v>460</v>
      </c>
      <c r="V240" t="s">
        <v>458</v>
      </c>
    </row>
    <row r="241" spans="1:22" x14ac:dyDescent="0.2">
      <c r="A241" s="102">
        <v>42877</v>
      </c>
      <c r="B241" s="102" t="s">
        <v>2996</v>
      </c>
      <c r="C241" t="s">
        <v>541</v>
      </c>
      <c r="D241" s="58">
        <v>208.06</v>
      </c>
      <c r="E241" t="s">
        <v>452</v>
      </c>
      <c r="F241" s="108">
        <v>2023</v>
      </c>
      <c r="G241" t="s">
        <v>2997</v>
      </c>
      <c r="H241">
        <v>5</v>
      </c>
      <c r="I241">
        <v>345</v>
      </c>
      <c r="J241" t="s">
        <v>2998</v>
      </c>
      <c r="K241" t="s">
        <v>2937</v>
      </c>
      <c r="L241">
        <v>0</v>
      </c>
      <c r="M241">
        <v>0</v>
      </c>
      <c r="N241" t="s">
        <v>3190</v>
      </c>
      <c r="O241" t="s">
        <v>545</v>
      </c>
      <c r="P241" t="s">
        <v>458</v>
      </c>
      <c r="R241">
        <v>0</v>
      </c>
      <c r="S241" t="s">
        <v>459</v>
      </c>
      <c r="T241" t="s">
        <v>458</v>
      </c>
      <c r="U241" t="s">
        <v>460</v>
      </c>
      <c r="V241" t="s">
        <v>458</v>
      </c>
    </row>
    <row r="242" spans="1:22" x14ac:dyDescent="0.2">
      <c r="A242" s="102">
        <v>42884</v>
      </c>
      <c r="B242" s="102" t="s">
        <v>2996</v>
      </c>
      <c r="C242" t="s">
        <v>541</v>
      </c>
      <c r="D242" s="58">
        <v>208.06</v>
      </c>
      <c r="E242" t="s">
        <v>452</v>
      </c>
      <c r="F242" s="108">
        <v>2023</v>
      </c>
      <c r="G242" t="s">
        <v>2997</v>
      </c>
      <c r="H242">
        <v>3</v>
      </c>
      <c r="I242">
        <v>345</v>
      </c>
      <c r="J242" t="s">
        <v>2998</v>
      </c>
      <c r="K242" t="s">
        <v>2937</v>
      </c>
      <c r="L242">
        <v>0</v>
      </c>
      <c r="M242">
        <v>0</v>
      </c>
      <c r="N242" t="s">
        <v>3191</v>
      </c>
      <c r="O242" t="s">
        <v>545</v>
      </c>
      <c r="P242" t="s">
        <v>458</v>
      </c>
      <c r="R242">
        <v>0</v>
      </c>
      <c r="S242" t="s">
        <v>459</v>
      </c>
      <c r="T242" t="s">
        <v>458</v>
      </c>
      <c r="U242" t="s">
        <v>460</v>
      </c>
      <c r="V242" t="s">
        <v>458</v>
      </c>
    </row>
    <row r="243" spans="1:22" x14ac:dyDescent="0.2">
      <c r="A243" s="102">
        <v>42887</v>
      </c>
      <c r="B243" s="102" t="s">
        <v>2996</v>
      </c>
      <c r="C243" t="s">
        <v>541</v>
      </c>
      <c r="D243" s="58">
        <v>208.06</v>
      </c>
      <c r="E243" t="s">
        <v>452</v>
      </c>
      <c r="F243" s="108">
        <v>2023</v>
      </c>
      <c r="G243" t="s">
        <v>2997</v>
      </c>
      <c r="H243">
        <v>7</v>
      </c>
      <c r="I243">
        <v>345</v>
      </c>
      <c r="J243" t="s">
        <v>2998</v>
      </c>
      <c r="K243" t="s">
        <v>2937</v>
      </c>
      <c r="L243">
        <v>0</v>
      </c>
      <c r="M243">
        <v>0</v>
      </c>
      <c r="N243" t="s">
        <v>3192</v>
      </c>
      <c r="O243" t="s">
        <v>545</v>
      </c>
      <c r="P243" t="s">
        <v>458</v>
      </c>
      <c r="R243">
        <v>0</v>
      </c>
      <c r="S243" t="s">
        <v>459</v>
      </c>
      <c r="T243" t="s">
        <v>458</v>
      </c>
      <c r="U243" t="s">
        <v>460</v>
      </c>
      <c r="V243" t="s">
        <v>458</v>
      </c>
    </row>
    <row r="244" spans="1:22" x14ac:dyDescent="0.2">
      <c r="A244" s="102">
        <v>42891</v>
      </c>
      <c r="B244" s="102" t="s">
        <v>2996</v>
      </c>
      <c r="C244" t="s">
        <v>541</v>
      </c>
      <c r="D244" s="58">
        <v>208.06</v>
      </c>
      <c r="E244" t="s">
        <v>452</v>
      </c>
      <c r="F244" s="108">
        <v>2023</v>
      </c>
      <c r="G244" t="s">
        <v>2997</v>
      </c>
      <c r="H244">
        <v>2</v>
      </c>
      <c r="I244">
        <v>345</v>
      </c>
      <c r="J244" t="s">
        <v>2998</v>
      </c>
      <c r="K244" t="s">
        <v>2937</v>
      </c>
      <c r="L244">
        <v>0</v>
      </c>
      <c r="M244">
        <v>0</v>
      </c>
      <c r="N244" t="s">
        <v>3193</v>
      </c>
      <c r="O244" t="s">
        <v>545</v>
      </c>
      <c r="P244" t="s">
        <v>458</v>
      </c>
      <c r="R244">
        <v>0</v>
      </c>
      <c r="S244" t="s">
        <v>459</v>
      </c>
      <c r="T244" t="s">
        <v>458</v>
      </c>
      <c r="U244" t="s">
        <v>460</v>
      </c>
      <c r="V244" t="s">
        <v>458</v>
      </c>
    </row>
    <row r="245" spans="1:22" x14ac:dyDescent="0.2">
      <c r="A245" s="102">
        <v>42898</v>
      </c>
      <c r="B245" s="102" t="s">
        <v>2996</v>
      </c>
      <c r="C245" t="s">
        <v>541</v>
      </c>
      <c r="D245" s="58">
        <v>208.06</v>
      </c>
      <c r="E245" t="s">
        <v>452</v>
      </c>
      <c r="F245" s="108">
        <v>2023</v>
      </c>
      <c r="G245" t="s">
        <v>2997</v>
      </c>
      <c r="H245">
        <v>3</v>
      </c>
      <c r="I245">
        <v>345</v>
      </c>
      <c r="J245" t="s">
        <v>2998</v>
      </c>
      <c r="K245" t="s">
        <v>2937</v>
      </c>
      <c r="L245">
        <v>0</v>
      </c>
      <c r="M245">
        <v>0</v>
      </c>
      <c r="N245" t="s">
        <v>3194</v>
      </c>
      <c r="O245" t="s">
        <v>545</v>
      </c>
      <c r="P245" t="s">
        <v>458</v>
      </c>
      <c r="R245">
        <v>0</v>
      </c>
      <c r="S245" t="s">
        <v>459</v>
      </c>
      <c r="T245" t="s">
        <v>458</v>
      </c>
      <c r="U245" t="s">
        <v>460</v>
      </c>
      <c r="V245" t="s">
        <v>458</v>
      </c>
    </row>
    <row r="246" spans="1:22" x14ac:dyDescent="0.2">
      <c r="A246" s="102">
        <v>42905</v>
      </c>
      <c r="B246" s="102" t="s">
        <v>2996</v>
      </c>
      <c r="C246" t="s">
        <v>541</v>
      </c>
      <c r="D246" s="58">
        <v>208.06</v>
      </c>
      <c r="E246" t="s">
        <v>452</v>
      </c>
      <c r="F246" s="108">
        <v>2023</v>
      </c>
      <c r="G246" t="s">
        <v>2997</v>
      </c>
      <c r="H246">
        <v>9</v>
      </c>
      <c r="I246">
        <v>345</v>
      </c>
      <c r="J246" t="s">
        <v>2998</v>
      </c>
      <c r="K246" t="s">
        <v>2937</v>
      </c>
      <c r="L246">
        <v>0</v>
      </c>
      <c r="M246">
        <v>0</v>
      </c>
      <c r="N246" t="s">
        <v>3195</v>
      </c>
      <c r="O246" t="s">
        <v>545</v>
      </c>
      <c r="P246" t="s">
        <v>458</v>
      </c>
      <c r="R246">
        <v>0</v>
      </c>
      <c r="S246" t="s">
        <v>459</v>
      </c>
      <c r="T246" t="s">
        <v>458</v>
      </c>
      <c r="U246" t="s">
        <v>460</v>
      </c>
      <c r="V246" t="s">
        <v>458</v>
      </c>
    </row>
    <row r="247" spans="1:22" x14ac:dyDescent="0.2">
      <c r="A247" s="102">
        <v>42933</v>
      </c>
      <c r="B247" s="102" t="s">
        <v>2996</v>
      </c>
      <c r="C247" t="s">
        <v>541</v>
      </c>
      <c r="D247" s="58">
        <v>208.06</v>
      </c>
      <c r="E247" t="s">
        <v>452</v>
      </c>
      <c r="F247" s="108">
        <v>2023</v>
      </c>
      <c r="G247" t="s">
        <v>2997</v>
      </c>
      <c r="H247">
        <v>1</v>
      </c>
      <c r="I247">
        <v>345</v>
      </c>
      <c r="J247" t="s">
        <v>2998</v>
      </c>
      <c r="K247" t="s">
        <v>2937</v>
      </c>
      <c r="L247">
        <v>0</v>
      </c>
      <c r="M247">
        <v>0</v>
      </c>
      <c r="N247" t="s">
        <v>3196</v>
      </c>
      <c r="O247" t="s">
        <v>545</v>
      </c>
      <c r="P247" t="s">
        <v>458</v>
      </c>
      <c r="R247">
        <v>0</v>
      </c>
      <c r="S247" t="s">
        <v>459</v>
      </c>
      <c r="T247" t="s">
        <v>458</v>
      </c>
      <c r="U247" t="s">
        <v>460</v>
      </c>
      <c r="V247" t="s">
        <v>458</v>
      </c>
    </row>
    <row r="248" spans="1:22" x14ac:dyDescent="0.2">
      <c r="A248" s="102">
        <v>42961</v>
      </c>
      <c r="B248" s="102" t="s">
        <v>2996</v>
      </c>
      <c r="C248" t="s">
        <v>541</v>
      </c>
      <c r="D248" s="58">
        <v>208.06</v>
      </c>
      <c r="E248" t="s">
        <v>452</v>
      </c>
      <c r="F248" s="108">
        <v>2023</v>
      </c>
      <c r="G248" t="s">
        <v>2997</v>
      </c>
      <c r="H248">
        <v>2</v>
      </c>
      <c r="I248">
        <v>345</v>
      </c>
      <c r="J248" t="s">
        <v>2998</v>
      </c>
      <c r="K248" t="s">
        <v>2937</v>
      </c>
      <c r="L248">
        <v>0</v>
      </c>
      <c r="M248">
        <v>0</v>
      </c>
      <c r="N248" t="s">
        <v>3197</v>
      </c>
      <c r="O248" t="s">
        <v>545</v>
      </c>
      <c r="P248" t="s">
        <v>458</v>
      </c>
      <c r="R248">
        <v>0</v>
      </c>
      <c r="S248" t="s">
        <v>459</v>
      </c>
      <c r="T248" t="s">
        <v>458</v>
      </c>
      <c r="U248" t="s">
        <v>460</v>
      </c>
      <c r="V248" t="s">
        <v>458</v>
      </c>
    </row>
    <row r="249" spans="1:22" x14ac:dyDescent="0.2">
      <c r="A249" s="102">
        <v>42975</v>
      </c>
      <c r="B249" s="102" t="s">
        <v>2996</v>
      </c>
      <c r="C249" t="s">
        <v>541</v>
      </c>
      <c r="D249" s="58">
        <v>208.06</v>
      </c>
      <c r="E249" t="s">
        <v>452</v>
      </c>
      <c r="F249" s="108">
        <v>2023</v>
      </c>
      <c r="G249" t="s">
        <v>2997</v>
      </c>
      <c r="H249">
        <v>4</v>
      </c>
      <c r="I249">
        <v>345</v>
      </c>
      <c r="J249" t="s">
        <v>2998</v>
      </c>
      <c r="K249" t="s">
        <v>2937</v>
      </c>
      <c r="L249">
        <v>0</v>
      </c>
      <c r="M249">
        <v>0</v>
      </c>
      <c r="N249" t="s">
        <v>3198</v>
      </c>
      <c r="O249" t="s">
        <v>545</v>
      </c>
      <c r="P249" t="s">
        <v>458</v>
      </c>
      <c r="R249">
        <v>0</v>
      </c>
      <c r="S249" t="s">
        <v>459</v>
      </c>
      <c r="T249" t="s">
        <v>458</v>
      </c>
      <c r="U249" t="s">
        <v>460</v>
      </c>
      <c r="V249" t="s">
        <v>458</v>
      </c>
    </row>
    <row r="250" spans="1:22" x14ac:dyDescent="0.2">
      <c r="A250" s="102">
        <v>43003</v>
      </c>
      <c r="B250" s="102" t="s">
        <v>2996</v>
      </c>
      <c r="C250" t="s">
        <v>541</v>
      </c>
      <c r="D250" s="58">
        <v>208.06</v>
      </c>
      <c r="E250" t="s">
        <v>452</v>
      </c>
      <c r="F250" s="108">
        <v>2023</v>
      </c>
      <c r="G250" t="s">
        <v>2997</v>
      </c>
      <c r="H250">
        <v>2</v>
      </c>
      <c r="I250">
        <v>345</v>
      </c>
      <c r="J250" t="s">
        <v>2998</v>
      </c>
      <c r="K250" t="s">
        <v>2937</v>
      </c>
      <c r="L250">
        <v>0</v>
      </c>
      <c r="M250">
        <v>0</v>
      </c>
      <c r="N250" t="s">
        <v>3199</v>
      </c>
      <c r="O250" t="s">
        <v>545</v>
      </c>
      <c r="P250" t="s">
        <v>458</v>
      </c>
      <c r="R250">
        <v>0</v>
      </c>
      <c r="S250" t="s">
        <v>459</v>
      </c>
      <c r="T250" t="s">
        <v>458</v>
      </c>
      <c r="U250" t="s">
        <v>460</v>
      </c>
      <c r="V250" t="s">
        <v>458</v>
      </c>
    </row>
    <row r="251" spans="1:22" x14ac:dyDescent="0.2">
      <c r="A251" s="102">
        <v>43031</v>
      </c>
      <c r="B251" s="102" t="s">
        <v>2996</v>
      </c>
      <c r="C251" t="s">
        <v>541</v>
      </c>
      <c r="D251" s="58">
        <v>208.06</v>
      </c>
      <c r="E251" t="s">
        <v>452</v>
      </c>
      <c r="F251" s="108">
        <v>2023</v>
      </c>
      <c r="G251" t="s">
        <v>2997</v>
      </c>
      <c r="H251">
        <v>1</v>
      </c>
      <c r="I251">
        <v>345</v>
      </c>
      <c r="J251" t="s">
        <v>2998</v>
      </c>
      <c r="K251" t="s">
        <v>2937</v>
      </c>
      <c r="L251">
        <v>0</v>
      </c>
      <c r="M251">
        <v>0</v>
      </c>
      <c r="N251" t="s">
        <v>3200</v>
      </c>
      <c r="O251" t="s">
        <v>545</v>
      </c>
      <c r="P251" t="s">
        <v>458</v>
      </c>
      <c r="R251">
        <v>0</v>
      </c>
      <c r="S251" t="s">
        <v>459</v>
      </c>
      <c r="T251" t="s">
        <v>458</v>
      </c>
      <c r="U251" t="s">
        <v>460</v>
      </c>
      <c r="V251" t="s">
        <v>458</v>
      </c>
    </row>
    <row r="252" spans="1:22" x14ac:dyDescent="0.2">
      <c r="A252" s="102">
        <v>43059</v>
      </c>
      <c r="B252" s="102" t="s">
        <v>2996</v>
      </c>
      <c r="C252" t="s">
        <v>541</v>
      </c>
      <c r="D252" s="58">
        <v>208.06</v>
      </c>
      <c r="E252" t="s">
        <v>452</v>
      </c>
      <c r="F252" s="108">
        <v>2023</v>
      </c>
      <c r="G252" t="s">
        <v>2997</v>
      </c>
      <c r="H252">
        <v>8</v>
      </c>
      <c r="I252">
        <v>345</v>
      </c>
      <c r="J252" t="s">
        <v>2998</v>
      </c>
      <c r="K252" t="s">
        <v>2937</v>
      </c>
      <c r="L252">
        <v>0</v>
      </c>
      <c r="M252">
        <v>0</v>
      </c>
      <c r="N252" t="s">
        <v>3201</v>
      </c>
      <c r="O252" t="s">
        <v>545</v>
      </c>
      <c r="P252" t="s">
        <v>458</v>
      </c>
      <c r="R252">
        <v>0</v>
      </c>
      <c r="S252" t="s">
        <v>459</v>
      </c>
      <c r="T252" t="s">
        <v>458</v>
      </c>
      <c r="U252" t="s">
        <v>460</v>
      </c>
      <c r="V252" t="s">
        <v>458</v>
      </c>
    </row>
    <row r="253" spans="1:22" x14ac:dyDescent="0.2">
      <c r="A253" s="102">
        <v>43066</v>
      </c>
      <c r="B253" s="102" t="s">
        <v>2996</v>
      </c>
      <c r="C253" t="s">
        <v>541</v>
      </c>
      <c r="D253" s="58">
        <v>208.06</v>
      </c>
      <c r="E253" t="s">
        <v>452</v>
      </c>
      <c r="F253" s="108">
        <v>2023</v>
      </c>
      <c r="G253" t="s">
        <v>2997</v>
      </c>
      <c r="H253">
        <v>24</v>
      </c>
      <c r="I253">
        <v>345</v>
      </c>
      <c r="J253" t="s">
        <v>2998</v>
      </c>
      <c r="K253" t="s">
        <v>2937</v>
      </c>
      <c r="L253">
        <v>0</v>
      </c>
      <c r="M253">
        <v>0</v>
      </c>
      <c r="N253" t="s">
        <v>3202</v>
      </c>
      <c r="O253" t="s">
        <v>545</v>
      </c>
      <c r="P253" t="s">
        <v>458</v>
      </c>
      <c r="R253">
        <v>0</v>
      </c>
      <c r="S253" t="s">
        <v>459</v>
      </c>
      <c r="T253" t="s">
        <v>458</v>
      </c>
      <c r="U253" t="s">
        <v>460</v>
      </c>
      <c r="V253" t="s">
        <v>458</v>
      </c>
    </row>
    <row r="254" spans="1:22" x14ac:dyDescent="0.2">
      <c r="A254" s="102">
        <v>43070</v>
      </c>
      <c r="B254" s="102" t="s">
        <v>2996</v>
      </c>
      <c r="C254" t="s">
        <v>541</v>
      </c>
      <c r="D254" s="58">
        <v>208.06</v>
      </c>
      <c r="E254" t="s">
        <v>452</v>
      </c>
      <c r="F254" s="108">
        <v>2023</v>
      </c>
      <c r="G254" t="s">
        <v>2997</v>
      </c>
      <c r="H254">
        <v>8</v>
      </c>
      <c r="I254">
        <v>345</v>
      </c>
      <c r="J254" t="s">
        <v>2998</v>
      </c>
      <c r="K254" t="s">
        <v>2937</v>
      </c>
      <c r="L254">
        <v>0</v>
      </c>
      <c r="M254">
        <v>0</v>
      </c>
      <c r="N254" t="s">
        <v>3203</v>
      </c>
      <c r="O254" t="s">
        <v>545</v>
      </c>
      <c r="P254" t="s">
        <v>458</v>
      </c>
      <c r="R254">
        <v>0</v>
      </c>
      <c r="S254" t="s">
        <v>459</v>
      </c>
      <c r="T254" t="s">
        <v>458</v>
      </c>
      <c r="U254" t="s">
        <v>460</v>
      </c>
      <c r="V254" t="s">
        <v>458</v>
      </c>
    </row>
    <row r="255" spans="1:22" x14ac:dyDescent="0.2">
      <c r="A255" s="102">
        <v>43073</v>
      </c>
      <c r="B255" s="102" t="s">
        <v>2996</v>
      </c>
      <c r="C255" t="s">
        <v>541</v>
      </c>
      <c r="D255" s="58">
        <v>208.06</v>
      </c>
      <c r="E255" t="s">
        <v>452</v>
      </c>
      <c r="F255" s="108">
        <v>2023</v>
      </c>
      <c r="G255" t="s">
        <v>2997</v>
      </c>
      <c r="H255">
        <v>10</v>
      </c>
      <c r="I255">
        <v>345</v>
      </c>
      <c r="J255" t="s">
        <v>2998</v>
      </c>
      <c r="K255" t="s">
        <v>2937</v>
      </c>
      <c r="L255">
        <v>0</v>
      </c>
      <c r="M255">
        <v>0</v>
      </c>
      <c r="N255" t="s">
        <v>3204</v>
      </c>
      <c r="O255" t="s">
        <v>545</v>
      </c>
      <c r="P255" t="s">
        <v>458</v>
      </c>
      <c r="R255">
        <v>0</v>
      </c>
      <c r="S255" t="s">
        <v>459</v>
      </c>
      <c r="T255" t="s">
        <v>458</v>
      </c>
      <c r="U255" t="s">
        <v>460</v>
      </c>
      <c r="V255" t="s">
        <v>458</v>
      </c>
    </row>
    <row r="256" spans="1:22" x14ac:dyDescent="0.2">
      <c r="A256" s="102">
        <v>43087</v>
      </c>
      <c r="B256" s="102" t="s">
        <v>2996</v>
      </c>
      <c r="C256" t="s">
        <v>541</v>
      </c>
      <c r="D256" s="58">
        <v>208.06</v>
      </c>
      <c r="E256" t="s">
        <v>452</v>
      </c>
      <c r="F256" s="108">
        <v>2023</v>
      </c>
      <c r="G256" t="s">
        <v>2997</v>
      </c>
      <c r="H256">
        <v>16</v>
      </c>
      <c r="I256">
        <v>345</v>
      </c>
      <c r="J256" t="s">
        <v>2998</v>
      </c>
      <c r="K256" t="s">
        <v>2937</v>
      </c>
      <c r="L256">
        <v>0</v>
      </c>
      <c r="M256">
        <v>0</v>
      </c>
      <c r="N256" t="s">
        <v>3205</v>
      </c>
      <c r="O256" t="s">
        <v>545</v>
      </c>
      <c r="P256" t="s">
        <v>458</v>
      </c>
      <c r="R256">
        <v>0</v>
      </c>
      <c r="S256" t="s">
        <v>459</v>
      </c>
      <c r="T256" t="s">
        <v>458</v>
      </c>
      <c r="U256" t="s">
        <v>460</v>
      </c>
      <c r="V256" t="s">
        <v>458</v>
      </c>
    </row>
    <row r="257" spans="1:22" x14ac:dyDescent="0.2">
      <c r="A257" s="102">
        <v>43108</v>
      </c>
      <c r="B257" s="102" t="s">
        <v>2996</v>
      </c>
      <c r="C257" t="s">
        <v>541</v>
      </c>
      <c r="D257" s="58">
        <v>208.06</v>
      </c>
      <c r="E257" t="s">
        <v>452</v>
      </c>
      <c r="F257" s="108">
        <v>2023</v>
      </c>
      <c r="G257" t="s">
        <v>2997</v>
      </c>
      <c r="H257">
        <v>1</v>
      </c>
      <c r="I257">
        <v>345</v>
      </c>
      <c r="J257" t="s">
        <v>2998</v>
      </c>
      <c r="K257" t="s">
        <v>2937</v>
      </c>
      <c r="L257" s="103">
        <v>1124</v>
      </c>
      <c r="M257">
        <v>0</v>
      </c>
      <c r="N257" t="s">
        <v>3206</v>
      </c>
      <c r="O257" t="s">
        <v>545</v>
      </c>
      <c r="P257" t="s">
        <v>458</v>
      </c>
      <c r="R257">
        <v>0</v>
      </c>
      <c r="S257" t="s">
        <v>459</v>
      </c>
      <c r="T257" t="s">
        <v>458</v>
      </c>
      <c r="U257" t="s">
        <v>460</v>
      </c>
      <c r="V257" t="s">
        <v>458</v>
      </c>
    </row>
    <row r="258" spans="1:22" x14ac:dyDescent="0.2">
      <c r="A258" s="102">
        <v>43122</v>
      </c>
      <c r="B258" s="102" t="s">
        <v>2996</v>
      </c>
      <c r="C258" t="s">
        <v>541</v>
      </c>
      <c r="D258" s="58">
        <v>208.06</v>
      </c>
      <c r="E258" t="s">
        <v>452</v>
      </c>
      <c r="F258" s="108">
        <v>2023</v>
      </c>
      <c r="G258" t="s">
        <v>2997</v>
      </c>
      <c r="H258">
        <v>5</v>
      </c>
      <c r="I258">
        <v>345</v>
      </c>
      <c r="J258" t="s">
        <v>2998</v>
      </c>
      <c r="K258" t="s">
        <v>2937</v>
      </c>
      <c r="L258" s="103">
        <v>1124</v>
      </c>
      <c r="M258">
        <v>0</v>
      </c>
      <c r="N258" t="s">
        <v>3207</v>
      </c>
      <c r="O258" t="s">
        <v>545</v>
      </c>
      <c r="P258" t="s">
        <v>458</v>
      </c>
      <c r="R258">
        <v>0</v>
      </c>
      <c r="S258" t="s">
        <v>459</v>
      </c>
      <c r="T258" t="s">
        <v>458</v>
      </c>
      <c r="U258" t="s">
        <v>460</v>
      </c>
      <c r="V258" t="s">
        <v>458</v>
      </c>
    </row>
    <row r="259" spans="1:22" x14ac:dyDescent="0.2">
      <c r="A259" s="102">
        <v>43157</v>
      </c>
      <c r="B259" s="102" t="s">
        <v>2996</v>
      </c>
      <c r="C259" t="s">
        <v>541</v>
      </c>
      <c r="D259" s="58">
        <v>208.06</v>
      </c>
      <c r="E259" t="s">
        <v>452</v>
      </c>
      <c r="F259" s="108">
        <v>2023</v>
      </c>
      <c r="G259" t="s">
        <v>2997</v>
      </c>
      <c r="H259">
        <v>9</v>
      </c>
      <c r="I259">
        <v>345</v>
      </c>
      <c r="J259" t="s">
        <v>2998</v>
      </c>
      <c r="K259" t="s">
        <v>2937</v>
      </c>
      <c r="L259" s="103">
        <v>1124</v>
      </c>
      <c r="M259">
        <v>0</v>
      </c>
      <c r="N259" t="s">
        <v>3208</v>
      </c>
      <c r="O259" t="s">
        <v>545</v>
      </c>
      <c r="P259" t="s">
        <v>458</v>
      </c>
      <c r="R259">
        <v>0</v>
      </c>
      <c r="S259" t="s">
        <v>459</v>
      </c>
      <c r="T259" t="s">
        <v>458</v>
      </c>
      <c r="U259" t="s">
        <v>460</v>
      </c>
      <c r="V259" t="s">
        <v>458</v>
      </c>
    </row>
    <row r="260" spans="1:22" x14ac:dyDescent="0.2">
      <c r="A260" s="102">
        <v>43178</v>
      </c>
      <c r="B260" s="102" t="s">
        <v>2996</v>
      </c>
      <c r="C260" t="s">
        <v>541</v>
      </c>
      <c r="D260" s="58">
        <v>208.06</v>
      </c>
      <c r="E260" t="s">
        <v>452</v>
      </c>
      <c r="F260" s="108">
        <v>2023</v>
      </c>
      <c r="G260" t="s">
        <v>2997</v>
      </c>
      <c r="H260">
        <v>12</v>
      </c>
      <c r="I260">
        <v>345</v>
      </c>
      <c r="J260" t="s">
        <v>2998</v>
      </c>
      <c r="K260" t="s">
        <v>2937</v>
      </c>
      <c r="L260" s="103">
        <v>1124</v>
      </c>
      <c r="M260">
        <v>0</v>
      </c>
      <c r="N260" t="s">
        <v>3209</v>
      </c>
      <c r="O260" t="s">
        <v>545</v>
      </c>
      <c r="P260" t="s">
        <v>458</v>
      </c>
      <c r="R260">
        <v>0</v>
      </c>
      <c r="S260" t="s">
        <v>459</v>
      </c>
      <c r="T260" t="s">
        <v>458</v>
      </c>
      <c r="U260" t="s">
        <v>460</v>
      </c>
      <c r="V260" t="s">
        <v>458</v>
      </c>
    </row>
    <row r="261" spans="1:22" x14ac:dyDescent="0.2">
      <c r="A261" s="102">
        <v>43192</v>
      </c>
      <c r="B261" s="102" t="s">
        <v>2996</v>
      </c>
      <c r="C261" t="s">
        <v>541</v>
      </c>
      <c r="D261" s="58">
        <v>208.06</v>
      </c>
      <c r="E261" t="s">
        <v>452</v>
      </c>
      <c r="F261" s="108">
        <v>2023</v>
      </c>
      <c r="G261" t="s">
        <v>2997</v>
      </c>
      <c r="H261">
        <v>6</v>
      </c>
      <c r="I261">
        <v>345</v>
      </c>
      <c r="J261" t="s">
        <v>2998</v>
      </c>
      <c r="K261" t="s">
        <v>2937</v>
      </c>
      <c r="L261" s="103">
        <v>1124</v>
      </c>
      <c r="M261">
        <v>0</v>
      </c>
      <c r="N261" t="s">
        <v>3210</v>
      </c>
      <c r="O261" t="s">
        <v>545</v>
      </c>
      <c r="P261" t="s">
        <v>458</v>
      </c>
      <c r="R261">
        <v>0</v>
      </c>
      <c r="S261" t="s">
        <v>459</v>
      </c>
      <c r="T261" t="s">
        <v>458</v>
      </c>
      <c r="U261" t="s">
        <v>460</v>
      </c>
      <c r="V261" t="s">
        <v>458</v>
      </c>
    </row>
    <row r="262" spans="1:22" x14ac:dyDescent="0.2">
      <c r="A262" s="102">
        <v>42156</v>
      </c>
      <c r="B262" s="102" t="s">
        <v>3211</v>
      </c>
      <c r="C262" t="s">
        <v>541</v>
      </c>
      <c r="D262" s="58">
        <v>208.3</v>
      </c>
      <c r="E262" t="s">
        <v>452</v>
      </c>
      <c r="F262" s="108">
        <v>2004</v>
      </c>
      <c r="G262" t="s">
        <v>3072</v>
      </c>
      <c r="H262">
        <v>14</v>
      </c>
      <c r="I262">
        <v>364</v>
      </c>
      <c r="J262" t="s">
        <v>2998</v>
      </c>
      <c r="K262" t="s">
        <v>2937</v>
      </c>
      <c r="L262">
        <v>0</v>
      </c>
      <c r="M262">
        <v>0</v>
      </c>
      <c r="N262" t="s">
        <v>3212</v>
      </c>
      <c r="O262" t="s">
        <v>545</v>
      </c>
      <c r="P262" t="s">
        <v>458</v>
      </c>
      <c r="R262">
        <v>0</v>
      </c>
      <c r="S262" t="s">
        <v>459</v>
      </c>
      <c r="T262" t="s">
        <v>458</v>
      </c>
      <c r="U262" t="s">
        <v>460</v>
      </c>
      <c r="V262" t="s">
        <v>458</v>
      </c>
    </row>
    <row r="263" spans="1:22" x14ac:dyDescent="0.2">
      <c r="A263" s="102">
        <v>42170</v>
      </c>
      <c r="B263" s="102" t="s">
        <v>3211</v>
      </c>
      <c r="C263" t="s">
        <v>541</v>
      </c>
      <c r="D263" s="58">
        <v>208.3</v>
      </c>
      <c r="E263" t="s">
        <v>452</v>
      </c>
      <c r="F263" s="108">
        <v>2004</v>
      </c>
      <c r="G263" t="s">
        <v>3072</v>
      </c>
      <c r="H263">
        <v>2</v>
      </c>
      <c r="I263">
        <v>364</v>
      </c>
      <c r="J263" t="s">
        <v>2998</v>
      </c>
      <c r="K263" t="s">
        <v>2937</v>
      </c>
      <c r="L263">
        <v>0</v>
      </c>
      <c r="M263">
        <v>0</v>
      </c>
      <c r="N263" t="s">
        <v>3213</v>
      </c>
      <c r="O263" t="s">
        <v>545</v>
      </c>
      <c r="P263" t="s">
        <v>458</v>
      </c>
      <c r="R263">
        <v>0</v>
      </c>
      <c r="S263" t="s">
        <v>459</v>
      </c>
      <c r="T263" t="s">
        <v>458</v>
      </c>
      <c r="U263" t="s">
        <v>460</v>
      </c>
      <c r="V263" t="s">
        <v>458</v>
      </c>
    </row>
    <row r="264" spans="1:22" x14ac:dyDescent="0.2">
      <c r="A264" s="102">
        <v>42177</v>
      </c>
      <c r="B264" s="102" t="s">
        <v>3211</v>
      </c>
      <c r="C264" t="s">
        <v>541</v>
      </c>
      <c r="D264" s="58">
        <v>208.3</v>
      </c>
      <c r="E264" t="s">
        <v>452</v>
      </c>
      <c r="F264" s="108">
        <v>2004</v>
      </c>
      <c r="G264" t="s">
        <v>3072</v>
      </c>
      <c r="H264">
        <v>17.3</v>
      </c>
      <c r="I264">
        <v>364</v>
      </c>
      <c r="J264" t="s">
        <v>2998</v>
      </c>
      <c r="K264" t="s">
        <v>2937</v>
      </c>
      <c r="L264">
        <v>0</v>
      </c>
      <c r="M264">
        <v>0</v>
      </c>
      <c r="N264" t="s">
        <v>3214</v>
      </c>
      <c r="O264" t="s">
        <v>545</v>
      </c>
      <c r="P264" t="s">
        <v>458</v>
      </c>
      <c r="R264">
        <v>0</v>
      </c>
      <c r="S264" t="s">
        <v>459</v>
      </c>
      <c r="T264" t="s">
        <v>458</v>
      </c>
      <c r="U264" t="s">
        <v>460</v>
      </c>
      <c r="V264" t="s">
        <v>458</v>
      </c>
    </row>
    <row r="265" spans="1:22" x14ac:dyDescent="0.2">
      <c r="A265" s="102">
        <v>42186</v>
      </c>
      <c r="B265" s="102" t="s">
        <v>3211</v>
      </c>
      <c r="C265" t="s">
        <v>541</v>
      </c>
      <c r="D265" s="58">
        <v>208.3</v>
      </c>
      <c r="E265" t="s">
        <v>452</v>
      </c>
      <c r="F265" s="108">
        <v>2004</v>
      </c>
      <c r="G265" t="s">
        <v>3072</v>
      </c>
      <c r="H265">
        <v>16</v>
      </c>
      <c r="I265">
        <v>364</v>
      </c>
      <c r="J265" t="s">
        <v>2998</v>
      </c>
      <c r="K265" t="s">
        <v>2937</v>
      </c>
      <c r="L265">
        <v>0</v>
      </c>
      <c r="M265">
        <v>0</v>
      </c>
      <c r="N265" t="s">
        <v>3215</v>
      </c>
      <c r="O265" t="s">
        <v>545</v>
      </c>
      <c r="P265" t="s">
        <v>458</v>
      </c>
      <c r="R265">
        <v>0</v>
      </c>
      <c r="S265" t="s">
        <v>459</v>
      </c>
      <c r="T265" t="s">
        <v>458</v>
      </c>
      <c r="U265" t="s">
        <v>460</v>
      </c>
      <c r="V265" t="s">
        <v>458</v>
      </c>
    </row>
    <row r="266" spans="1:22" x14ac:dyDescent="0.2">
      <c r="A266" s="102">
        <v>42191</v>
      </c>
      <c r="B266" s="102" t="s">
        <v>3211</v>
      </c>
      <c r="C266" t="s">
        <v>541</v>
      </c>
      <c r="D266" s="58">
        <v>208.3</v>
      </c>
      <c r="E266" t="s">
        <v>452</v>
      </c>
      <c r="F266" s="108">
        <v>2004</v>
      </c>
      <c r="G266" t="s">
        <v>3072</v>
      </c>
      <c r="H266">
        <v>24</v>
      </c>
      <c r="I266">
        <v>364</v>
      </c>
      <c r="J266" t="s">
        <v>2998</v>
      </c>
      <c r="K266" t="s">
        <v>2937</v>
      </c>
      <c r="L266">
        <v>0</v>
      </c>
      <c r="M266">
        <v>0</v>
      </c>
      <c r="N266" t="s">
        <v>3216</v>
      </c>
      <c r="O266" t="s">
        <v>545</v>
      </c>
      <c r="P266" t="s">
        <v>458</v>
      </c>
      <c r="R266">
        <v>0</v>
      </c>
      <c r="S266" t="s">
        <v>459</v>
      </c>
      <c r="T266" t="s">
        <v>458</v>
      </c>
      <c r="U266" t="s">
        <v>460</v>
      </c>
      <c r="V266" t="s">
        <v>458</v>
      </c>
    </row>
    <row r="267" spans="1:22" x14ac:dyDescent="0.2">
      <c r="A267" s="102">
        <v>42191</v>
      </c>
      <c r="B267" s="102" t="s">
        <v>3211</v>
      </c>
      <c r="C267" t="s">
        <v>541</v>
      </c>
      <c r="D267" s="58">
        <v>208.3</v>
      </c>
      <c r="E267" t="s">
        <v>452</v>
      </c>
      <c r="F267" s="108" t="s">
        <v>2950</v>
      </c>
      <c r="G267" t="s">
        <v>2951</v>
      </c>
      <c r="H267">
        <v>16</v>
      </c>
      <c r="I267">
        <v>364</v>
      </c>
      <c r="J267" t="s">
        <v>2998</v>
      </c>
      <c r="K267" t="s">
        <v>2937</v>
      </c>
      <c r="L267">
        <v>0</v>
      </c>
      <c r="M267">
        <v>0</v>
      </c>
      <c r="N267" t="s">
        <v>3217</v>
      </c>
      <c r="O267" t="s">
        <v>545</v>
      </c>
      <c r="P267" t="s">
        <v>458</v>
      </c>
      <c r="R267">
        <v>0</v>
      </c>
      <c r="S267" t="s">
        <v>459</v>
      </c>
      <c r="T267" t="s">
        <v>458</v>
      </c>
      <c r="U267" t="s">
        <v>460</v>
      </c>
      <c r="V267" t="s">
        <v>458</v>
      </c>
    </row>
    <row r="268" spans="1:22" x14ac:dyDescent="0.2">
      <c r="A268" s="102">
        <v>42198</v>
      </c>
      <c r="B268" s="102" t="s">
        <v>3211</v>
      </c>
      <c r="C268" t="s">
        <v>541</v>
      </c>
      <c r="D268" s="58">
        <v>208.3</v>
      </c>
      <c r="E268" t="s">
        <v>452</v>
      </c>
      <c r="F268" s="108">
        <v>2004</v>
      </c>
      <c r="G268" t="s">
        <v>3072</v>
      </c>
      <c r="H268">
        <v>24</v>
      </c>
      <c r="I268">
        <v>364</v>
      </c>
      <c r="J268" t="s">
        <v>2998</v>
      </c>
      <c r="K268" t="s">
        <v>2937</v>
      </c>
      <c r="L268">
        <v>0</v>
      </c>
      <c r="M268">
        <v>0</v>
      </c>
      <c r="N268" t="s">
        <v>3218</v>
      </c>
      <c r="O268" t="s">
        <v>545</v>
      </c>
      <c r="P268" t="s">
        <v>458</v>
      </c>
      <c r="R268">
        <v>0</v>
      </c>
      <c r="S268" t="s">
        <v>459</v>
      </c>
      <c r="T268" t="s">
        <v>458</v>
      </c>
      <c r="U268" t="s">
        <v>460</v>
      </c>
      <c r="V268" t="s">
        <v>458</v>
      </c>
    </row>
    <row r="269" spans="1:22" x14ac:dyDescent="0.2">
      <c r="A269" s="102">
        <v>42212</v>
      </c>
      <c r="B269" s="102" t="s">
        <v>3211</v>
      </c>
      <c r="C269" t="s">
        <v>541</v>
      </c>
      <c r="D269" s="58">
        <v>208.3</v>
      </c>
      <c r="E269" t="s">
        <v>452</v>
      </c>
      <c r="F269" s="108">
        <v>2004</v>
      </c>
      <c r="G269" t="s">
        <v>3072</v>
      </c>
      <c r="H269">
        <v>12</v>
      </c>
      <c r="I269">
        <v>364</v>
      </c>
      <c r="J269" t="s">
        <v>2998</v>
      </c>
      <c r="K269" t="s">
        <v>2937</v>
      </c>
      <c r="L269">
        <v>0</v>
      </c>
      <c r="M269">
        <v>0</v>
      </c>
      <c r="N269" t="s">
        <v>3219</v>
      </c>
      <c r="O269" t="s">
        <v>545</v>
      </c>
      <c r="P269" t="s">
        <v>458</v>
      </c>
      <c r="R269">
        <v>0</v>
      </c>
      <c r="S269" t="s">
        <v>459</v>
      </c>
      <c r="T269" t="s">
        <v>458</v>
      </c>
      <c r="U269" t="s">
        <v>460</v>
      </c>
      <c r="V269" t="s">
        <v>458</v>
      </c>
    </row>
    <row r="270" spans="1:22" x14ac:dyDescent="0.2">
      <c r="A270" s="102">
        <v>42226</v>
      </c>
      <c r="B270" s="102" t="s">
        <v>3211</v>
      </c>
      <c r="C270" t="s">
        <v>541</v>
      </c>
      <c r="D270" s="58">
        <v>208.3</v>
      </c>
      <c r="E270" t="s">
        <v>452</v>
      </c>
      <c r="F270" s="108">
        <v>2004</v>
      </c>
      <c r="G270" t="s">
        <v>3072</v>
      </c>
      <c r="H270">
        <v>15</v>
      </c>
      <c r="I270">
        <v>364</v>
      </c>
      <c r="J270" t="s">
        <v>2998</v>
      </c>
      <c r="K270" t="s">
        <v>2937</v>
      </c>
      <c r="L270">
        <v>0</v>
      </c>
      <c r="M270">
        <v>0</v>
      </c>
      <c r="N270" t="s">
        <v>3220</v>
      </c>
      <c r="O270" t="s">
        <v>545</v>
      </c>
      <c r="P270" t="s">
        <v>458</v>
      </c>
      <c r="R270">
        <v>0</v>
      </c>
      <c r="S270" t="s">
        <v>459</v>
      </c>
      <c r="T270" t="s">
        <v>458</v>
      </c>
      <c r="U270" t="s">
        <v>460</v>
      </c>
      <c r="V270" t="s">
        <v>458</v>
      </c>
    </row>
    <row r="271" spans="1:22" x14ac:dyDescent="0.2">
      <c r="A271" s="102">
        <v>42226</v>
      </c>
      <c r="B271" s="102" t="s">
        <v>3211</v>
      </c>
      <c r="C271" t="s">
        <v>541</v>
      </c>
      <c r="D271" s="58">
        <v>208.3</v>
      </c>
      <c r="E271" t="s">
        <v>452</v>
      </c>
      <c r="F271" s="108" t="s">
        <v>2950</v>
      </c>
      <c r="G271" t="s">
        <v>2951</v>
      </c>
      <c r="H271">
        <v>8</v>
      </c>
      <c r="I271">
        <v>364</v>
      </c>
      <c r="J271" t="s">
        <v>2998</v>
      </c>
      <c r="K271" t="s">
        <v>2937</v>
      </c>
      <c r="L271">
        <v>0</v>
      </c>
      <c r="M271">
        <v>0</v>
      </c>
      <c r="N271" t="s">
        <v>3221</v>
      </c>
      <c r="O271" t="s">
        <v>545</v>
      </c>
      <c r="P271" t="s">
        <v>458</v>
      </c>
      <c r="R271">
        <v>0</v>
      </c>
      <c r="S271" t="s">
        <v>459</v>
      </c>
      <c r="T271" t="s">
        <v>458</v>
      </c>
      <c r="U271" t="s">
        <v>460</v>
      </c>
      <c r="V271" t="s">
        <v>458</v>
      </c>
    </row>
    <row r="272" spans="1:22" x14ac:dyDescent="0.2">
      <c r="A272" s="102">
        <v>42233</v>
      </c>
      <c r="B272" s="102" t="s">
        <v>3211</v>
      </c>
      <c r="C272" t="s">
        <v>541</v>
      </c>
      <c r="D272" s="58">
        <v>208.3</v>
      </c>
      <c r="E272" t="s">
        <v>452</v>
      </c>
      <c r="F272" s="108">
        <v>2004</v>
      </c>
      <c r="G272" t="s">
        <v>3072</v>
      </c>
      <c r="H272">
        <v>43</v>
      </c>
      <c r="I272">
        <v>364</v>
      </c>
      <c r="J272" t="s">
        <v>2998</v>
      </c>
      <c r="K272" t="s">
        <v>2937</v>
      </c>
      <c r="L272">
        <v>0</v>
      </c>
      <c r="M272">
        <v>0</v>
      </c>
      <c r="N272" t="s">
        <v>3222</v>
      </c>
      <c r="O272" t="s">
        <v>545</v>
      </c>
      <c r="P272" t="s">
        <v>458</v>
      </c>
      <c r="R272">
        <v>0</v>
      </c>
      <c r="S272" t="s">
        <v>459</v>
      </c>
      <c r="T272" t="s">
        <v>458</v>
      </c>
      <c r="U272" t="s">
        <v>460</v>
      </c>
      <c r="V272" t="s">
        <v>458</v>
      </c>
    </row>
    <row r="273" spans="1:22" x14ac:dyDescent="0.2">
      <c r="A273" s="102">
        <v>42233</v>
      </c>
      <c r="B273" s="102" t="s">
        <v>3211</v>
      </c>
      <c r="C273" t="s">
        <v>541</v>
      </c>
      <c r="D273" s="58">
        <v>208.3</v>
      </c>
      <c r="E273" t="s">
        <v>452</v>
      </c>
      <c r="F273" s="108" t="s">
        <v>2950</v>
      </c>
      <c r="G273" t="s">
        <v>2951</v>
      </c>
      <c r="H273">
        <v>10</v>
      </c>
      <c r="I273">
        <v>364</v>
      </c>
      <c r="J273" t="s">
        <v>2998</v>
      </c>
      <c r="K273" t="s">
        <v>2937</v>
      </c>
      <c r="L273">
        <v>0</v>
      </c>
      <c r="M273">
        <v>0</v>
      </c>
      <c r="N273" t="s">
        <v>3223</v>
      </c>
      <c r="O273" t="s">
        <v>545</v>
      </c>
      <c r="P273" t="s">
        <v>458</v>
      </c>
      <c r="R273">
        <v>0</v>
      </c>
      <c r="S273" t="s">
        <v>459</v>
      </c>
      <c r="T273" t="s">
        <v>458</v>
      </c>
      <c r="U273" t="s">
        <v>460</v>
      </c>
      <c r="V273" t="s">
        <v>458</v>
      </c>
    </row>
    <row r="274" spans="1:22" x14ac:dyDescent="0.2">
      <c r="A274" s="102">
        <v>42233</v>
      </c>
      <c r="B274" s="102" t="s">
        <v>3211</v>
      </c>
      <c r="C274" t="s">
        <v>541</v>
      </c>
      <c r="D274" s="58">
        <v>208.3</v>
      </c>
      <c r="E274" t="s">
        <v>452</v>
      </c>
      <c r="F274" s="108" t="s">
        <v>2950</v>
      </c>
      <c r="G274" t="s">
        <v>2951</v>
      </c>
      <c r="H274">
        <v>28</v>
      </c>
      <c r="I274">
        <v>364</v>
      </c>
      <c r="J274" t="s">
        <v>2998</v>
      </c>
      <c r="K274" t="s">
        <v>2937</v>
      </c>
      <c r="L274">
        <v>0</v>
      </c>
      <c r="M274">
        <v>0</v>
      </c>
      <c r="N274" t="s">
        <v>3224</v>
      </c>
      <c r="O274" t="s">
        <v>545</v>
      </c>
      <c r="P274" t="s">
        <v>458</v>
      </c>
      <c r="R274">
        <v>0</v>
      </c>
      <c r="S274" t="s">
        <v>459</v>
      </c>
      <c r="T274" t="s">
        <v>458</v>
      </c>
      <c r="U274" t="s">
        <v>460</v>
      </c>
      <c r="V274" t="s">
        <v>458</v>
      </c>
    </row>
    <row r="275" spans="1:22" x14ac:dyDescent="0.2">
      <c r="A275" s="102">
        <v>42240</v>
      </c>
      <c r="B275" s="102" t="s">
        <v>3211</v>
      </c>
      <c r="C275" t="s">
        <v>541</v>
      </c>
      <c r="D275" s="58">
        <v>208.3</v>
      </c>
      <c r="E275" t="s">
        <v>452</v>
      </c>
      <c r="F275" s="108">
        <v>2025</v>
      </c>
      <c r="G275" t="s">
        <v>2941</v>
      </c>
      <c r="H275">
        <v>24</v>
      </c>
      <c r="I275">
        <v>364</v>
      </c>
      <c r="J275" t="s">
        <v>2998</v>
      </c>
      <c r="K275" t="s">
        <v>2937</v>
      </c>
      <c r="L275">
        <v>0</v>
      </c>
      <c r="M275">
        <v>0</v>
      </c>
      <c r="N275" t="s">
        <v>3225</v>
      </c>
      <c r="O275" t="s">
        <v>545</v>
      </c>
      <c r="P275" t="s">
        <v>458</v>
      </c>
      <c r="R275">
        <v>0</v>
      </c>
      <c r="S275" t="s">
        <v>459</v>
      </c>
      <c r="T275" t="s">
        <v>458</v>
      </c>
      <c r="U275" t="s">
        <v>460</v>
      </c>
      <c r="V275" t="s">
        <v>458</v>
      </c>
    </row>
    <row r="276" spans="1:22" x14ac:dyDescent="0.2">
      <c r="A276" s="102">
        <v>42240</v>
      </c>
      <c r="B276" s="102" t="s">
        <v>3211</v>
      </c>
      <c r="C276" t="s">
        <v>541</v>
      </c>
      <c r="D276" s="58">
        <v>208.3</v>
      </c>
      <c r="E276" t="s">
        <v>452</v>
      </c>
      <c r="F276" s="108">
        <v>2004</v>
      </c>
      <c r="G276" t="s">
        <v>3072</v>
      </c>
      <c r="H276">
        <v>40</v>
      </c>
      <c r="I276">
        <v>364</v>
      </c>
      <c r="J276" t="s">
        <v>2998</v>
      </c>
      <c r="K276" t="s">
        <v>2937</v>
      </c>
      <c r="L276">
        <v>0</v>
      </c>
      <c r="M276">
        <v>0</v>
      </c>
      <c r="N276" t="s">
        <v>3226</v>
      </c>
      <c r="O276" t="s">
        <v>545</v>
      </c>
      <c r="P276" t="s">
        <v>458</v>
      </c>
      <c r="R276">
        <v>0</v>
      </c>
      <c r="S276" t="s">
        <v>459</v>
      </c>
      <c r="T276" t="s">
        <v>458</v>
      </c>
      <c r="U276" t="s">
        <v>460</v>
      </c>
      <c r="V276" t="s">
        <v>458</v>
      </c>
    </row>
    <row r="277" spans="1:22" x14ac:dyDescent="0.2">
      <c r="A277" s="102">
        <v>42240</v>
      </c>
      <c r="B277" s="102" t="s">
        <v>3211</v>
      </c>
      <c r="C277" t="s">
        <v>541</v>
      </c>
      <c r="D277" s="58">
        <v>208.3</v>
      </c>
      <c r="E277" t="s">
        <v>452</v>
      </c>
      <c r="F277" s="108">
        <v>2009</v>
      </c>
      <c r="G277" t="s">
        <v>2953</v>
      </c>
      <c r="H277">
        <v>16</v>
      </c>
      <c r="I277">
        <v>364</v>
      </c>
      <c r="J277" t="s">
        <v>2998</v>
      </c>
      <c r="K277" t="s">
        <v>2937</v>
      </c>
      <c r="L277">
        <v>0</v>
      </c>
      <c r="M277">
        <v>0</v>
      </c>
      <c r="N277" t="s">
        <v>3227</v>
      </c>
      <c r="O277" t="s">
        <v>545</v>
      </c>
      <c r="P277" t="s">
        <v>458</v>
      </c>
      <c r="R277">
        <v>0</v>
      </c>
      <c r="S277" t="s">
        <v>459</v>
      </c>
      <c r="T277" t="s">
        <v>458</v>
      </c>
      <c r="U277" t="s">
        <v>460</v>
      </c>
      <c r="V277" t="s">
        <v>458</v>
      </c>
    </row>
    <row r="278" spans="1:22" x14ac:dyDescent="0.2">
      <c r="A278" s="102">
        <v>42240</v>
      </c>
      <c r="B278" s="102" t="s">
        <v>3211</v>
      </c>
      <c r="C278" t="s">
        <v>541</v>
      </c>
      <c r="D278" s="58">
        <v>208.3</v>
      </c>
      <c r="E278" t="s">
        <v>452</v>
      </c>
      <c r="F278" s="108" t="s">
        <v>2950</v>
      </c>
      <c r="G278" t="s">
        <v>2951</v>
      </c>
      <c r="H278">
        <v>32</v>
      </c>
      <c r="I278">
        <v>364</v>
      </c>
      <c r="J278" t="s">
        <v>2998</v>
      </c>
      <c r="K278" t="s">
        <v>2937</v>
      </c>
      <c r="L278">
        <v>0</v>
      </c>
      <c r="M278">
        <v>0</v>
      </c>
      <c r="N278" t="s">
        <v>3228</v>
      </c>
      <c r="O278" t="s">
        <v>545</v>
      </c>
      <c r="P278" t="s">
        <v>458</v>
      </c>
      <c r="R278">
        <v>0</v>
      </c>
      <c r="S278" t="s">
        <v>459</v>
      </c>
      <c r="T278" t="s">
        <v>458</v>
      </c>
      <c r="U278" t="s">
        <v>460</v>
      </c>
      <c r="V278" t="s">
        <v>458</v>
      </c>
    </row>
    <row r="279" spans="1:22" x14ac:dyDescent="0.2">
      <c r="A279" s="102">
        <v>42247</v>
      </c>
      <c r="B279" s="102" t="s">
        <v>3211</v>
      </c>
      <c r="C279" t="s">
        <v>541</v>
      </c>
      <c r="D279" s="58">
        <v>208.3</v>
      </c>
      <c r="E279" t="s">
        <v>452</v>
      </c>
      <c r="F279" s="108" t="s">
        <v>2950</v>
      </c>
      <c r="G279" t="s">
        <v>2951</v>
      </c>
      <c r="H279">
        <v>3</v>
      </c>
      <c r="I279">
        <v>364</v>
      </c>
      <c r="J279" t="s">
        <v>2998</v>
      </c>
      <c r="K279" t="s">
        <v>2937</v>
      </c>
      <c r="L279">
        <v>0</v>
      </c>
      <c r="M279">
        <v>0</v>
      </c>
      <c r="N279" t="s">
        <v>3229</v>
      </c>
      <c r="O279" t="s">
        <v>545</v>
      </c>
      <c r="P279" t="s">
        <v>458</v>
      </c>
      <c r="R279">
        <v>0</v>
      </c>
      <c r="S279" t="s">
        <v>459</v>
      </c>
      <c r="T279" t="s">
        <v>458</v>
      </c>
      <c r="U279" t="s">
        <v>460</v>
      </c>
      <c r="V279" t="s">
        <v>458</v>
      </c>
    </row>
    <row r="280" spans="1:22" x14ac:dyDescent="0.2">
      <c r="A280" s="102">
        <v>42248</v>
      </c>
      <c r="B280" s="102" t="s">
        <v>3211</v>
      </c>
      <c r="C280" t="s">
        <v>541</v>
      </c>
      <c r="D280" s="58">
        <v>208.3</v>
      </c>
      <c r="E280" t="s">
        <v>452</v>
      </c>
      <c r="F280" s="108">
        <v>2025</v>
      </c>
      <c r="G280" t="s">
        <v>2941</v>
      </c>
      <c r="H280">
        <v>20</v>
      </c>
      <c r="I280">
        <v>364</v>
      </c>
      <c r="J280" t="s">
        <v>2998</v>
      </c>
      <c r="K280" t="s">
        <v>2937</v>
      </c>
      <c r="L280">
        <v>0</v>
      </c>
      <c r="M280">
        <v>0</v>
      </c>
      <c r="N280" t="s">
        <v>3230</v>
      </c>
      <c r="O280" t="s">
        <v>545</v>
      </c>
      <c r="P280" t="s">
        <v>458</v>
      </c>
      <c r="R280">
        <v>0</v>
      </c>
      <c r="S280" t="s">
        <v>459</v>
      </c>
      <c r="T280" t="s">
        <v>458</v>
      </c>
      <c r="U280" t="s">
        <v>460</v>
      </c>
      <c r="V280" t="s">
        <v>458</v>
      </c>
    </row>
    <row r="281" spans="1:22" x14ac:dyDescent="0.2">
      <c r="A281" s="102">
        <v>42248</v>
      </c>
      <c r="B281" s="102" t="s">
        <v>3211</v>
      </c>
      <c r="C281" t="s">
        <v>541</v>
      </c>
      <c r="D281" s="58">
        <v>208.3</v>
      </c>
      <c r="E281" t="s">
        <v>452</v>
      </c>
      <c r="F281" s="108">
        <v>2004</v>
      </c>
      <c r="G281" t="s">
        <v>3072</v>
      </c>
      <c r="H281">
        <v>16</v>
      </c>
      <c r="I281">
        <v>364</v>
      </c>
      <c r="J281" t="s">
        <v>2998</v>
      </c>
      <c r="K281" t="s">
        <v>2937</v>
      </c>
      <c r="L281">
        <v>0</v>
      </c>
      <c r="M281">
        <v>0</v>
      </c>
      <c r="N281" t="s">
        <v>3231</v>
      </c>
      <c r="O281" t="s">
        <v>545</v>
      </c>
      <c r="P281" t="s">
        <v>458</v>
      </c>
      <c r="R281">
        <v>0</v>
      </c>
      <c r="S281" t="s">
        <v>459</v>
      </c>
      <c r="T281" t="s">
        <v>458</v>
      </c>
      <c r="U281" t="s">
        <v>460</v>
      </c>
      <c r="V281" t="s">
        <v>458</v>
      </c>
    </row>
    <row r="282" spans="1:22" x14ac:dyDescent="0.2">
      <c r="A282" s="102">
        <v>42248</v>
      </c>
      <c r="B282" s="102" t="s">
        <v>3211</v>
      </c>
      <c r="C282" t="s">
        <v>541</v>
      </c>
      <c r="D282" s="58">
        <v>208.3</v>
      </c>
      <c r="E282" t="s">
        <v>452</v>
      </c>
      <c r="F282" s="108" t="s">
        <v>2950</v>
      </c>
      <c r="G282" t="s">
        <v>2951</v>
      </c>
      <c r="H282">
        <v>8</v>
      </c>
      <c r="I282">
        <v>364</v>
      </c>
      <c r="J282" t="s">
        <v>2998</v>
      </c>
      <c r="K282" t="s">
        <v>2937</v>
      </c>
      <c r="L282">
        <v>0</v>
      </c>
      <c r="M282">
        <v>0</v>
      </c>
      <c r="N282" t="s">
        <v>3232</v>
      </c>
      <c r="O282" t="s">
        <v>545</v>
      </c>
      <c r="P282" t="s">
        <v>458</v>
      </c>
      <c r="R282">
        <v>0</v>
      </c>
      <c r="S282" t="s">
        <v>459</v>
      </c>
      <c r="T282" t="s">
        <v>458</v>
      </c>
      <c r="U282" t="s">
        <v>460</v>
      </c>
      <c r="V282" t="s">
        <v>458</v>
      </c>
    </row>
    <row r="283" spans="1:22" x14ac:dyDescent="0.2">
      <c r="A283" s="102">
        <v>42248</v>
      </c>
      <c r="B283" s="102" t="s">
        <v>3211</v>
      </c>
      <c r="C283" t="s">
        <v>541</v>
      </c>
      <c r="D283" s="58">
        <v>208.3</v>
      </c>
      <c r="E283" t="s">
        <v>452</v>
      </c>
      <c r="F283" s="108" t="s">
        <v>2950</v>
      </c>
      <c r="G283" t="s">
        <v>2951</v>
      </c>
      <c r="H283">
        <v>18</v>
      </c>
      <c r="I283">
        <v>364</v>
      </c>
      <c r="J283" t="s">
        <v>2998</v>
      </c>
      <c r="K283" t="s">
        <v>2937</v>
      </c>
      <c r="L283">
        <v>0</v>
      </c>
      <c r="M283">
        <v>0</v>
      </c>
      <c r="N283" t="s">
        <v>3233</v>
      </c>
      <c r="O283" t="s">
        <v>545</v>
      </c>
      <c r="P283" t="s">
        <v>458</v>
      </c>
      <c r="R283">
        <v>0</v>
      </c>
      <c r="S283" t="s">
        <v>459</v>
      </c>
      <c r="T283" t="s">
        <v>458</v>
      </c>
      <c r="U283" t="s">
        <v>460</v>
      </c>
      <c r="V283" t="s">
        <v>458</v>
      </c>
    </row>
    <row r="284" spans="1:22" x14ac:dyDescent="0.2">
      <c r="A284" s="102">
        <v>42254</v>
      </c>
      <c r="B284" s="102" t="s">
        <v>3211</v>
      </c>
      <c r="C284" t="s">
        <v>541</v>
      </c>
      <c r="D284" s="58">
        <v>208.3</v>
      </c>
      <c r="E284" t="s">
        <v>452</v>
      </c>
      <c r="F284" s="108">
        <v>2025</v>
      </c>
      <c r="G284" t="s">
        <v>2941</v>
      </c>
      <c r="H284">
        <v>32</v>
      </c>
      <c r="I284">
        <v>364</v>
      </c>
      <c r="J284" t="s">
        <v>2998</v>
      </c>
      <c r="K284" t="s">
        <v>2937</v>
      </c>
      <c r="L284">
        <v>0</v>
      </c>
      <c r="M284">
        <v>0</v>
      </c>
      <c r="N284" t="s">
        <v>3234</v>
      </c>
      <c r="O284" t="s">
        <v>545</v>
      </c>
      <c r="P284" t="s">
        <v>458</v>
      </c>
      <c r="R284">
        <v>0</v>
      </c>
      <c r="S284" t="s">
        <v>459</v>
      </c>
      <c r="T284" t="s">
        <v>458</v>
      </c>
      <c r="U284" t="s">
        <v>460</v>
      </c>
      <c r="V284" t="s">
        <v>458</v>
      </c>
    </row>
    <row r="285" spans="1:22" x14ac:dyDescent="0.2">
      <c r="A285" s="102">
        <v>42254</v>
      </c>
      <c r="B285" s="102" t="s">
        <v>3211</v>
      </c>
      <c r="C285" t="s">
        <v>541</v>
      </c>
      <c r="D285" s="58">
        <v>208.3</v>
      </c>
      <c r="E285" t="s">
        <v>452</v>
      </c>
      <c r="F285" s="108">
        <v>2004</v>
      </c>
      <c r="G285" t="s">
        <v>3072</v>
      </c>
      <c r="H285">
        <v>41.3</v>
      </c>
      <c r="I285">
        <v>364</v>
      </c>
      <c r="J285" t="s">
        <v>2998</v>
      </c>
      <c r="K285" t="s">
        <v>2937</v>
      </c>
      <c r="L285">
        <v>0</v>
      </c>
      <c r="M285">
        <v>0</v>
      </c>
      <c r="N285" t="s">
        <v>3235</v>
      </c>
      <c r="O285" t="s">
        <v>545</v>
      </c>
      <c r="P285" t="s">
        <v>458</v>
      </c>
      <c r="R285">
        <v>0</v>
      </c>
      <c r="S285" t="s">
        <v>459</v>
      </c>
      <c r="T285" t="s">
        <v>458</v>
      </c>
      <c r="U285" t="s">
        <v>460</v>
      </c>
      <c r="V285" t="s">
        <v>458</v>
      </c>
    </row>
    <row r="286" spans="1:22" x14ac:dyDescent="0.2">
      <c r="A286" s="102">
        <v>42254</v>
      </c>
      <c r="B286" s="102" t="s">
        <v>3211</v>
      </c>
      <c r="C286" t="s">
        <v>541</v>
      </c>
      <c r="D286" s="58">
        <v>208.3</v>
      </c>
      <c r="E286" t="s">
        <v>452</v>
      </c>
      <c r="F286" s="108">
        <v>2009</v>
      </c>
      <c r="G286" t="s">
        <v>2953</v>
      </c>
      <c r="H286">
        <v>36</v>
      </c>
      <c r="I286">
        <v>364</v>
      </c>
      <c r="J286" t="s">
        <v>2998</v>
      </c>
      <c r="K286" t="s">
        <v>2937</v>
      </c>
      <c r="L286">
        <v>0</v>
      </c>
      <c r="M286">
        <v>0</v>
      </c>
      <c r="N286" t="s">
        <v>3236</v>
      </c>
      <c r="O286" t="s">
        <v>545</v>
      </c>
      <c r="P286" t="s">
        <v>458</v>
      </c>
      <c r="R286">
        <v>0</v>
      </c>
      <c r="S286" t="s">
        <v>459</v>
      </c>
      <c r="T286" t="s">
        <v>458</v>
      </c>
      <c r="U286" t="s">
        <v>460</v>
      </c>
      <c r="V286" t="s">
        <v>458</v>
      </c>
    </row>
    <row r="287" spans="1:22" x14ac:dyDescent="0.2">
      <c r="A287" s="102">
        <v>42254</v>
      </c>
      <c r="B287" s="102" t="s">
        <v>3211</v>
      </c>
      <c r="C287" t="s">
        <v>541</v>
      </c>
      <c r="D287" s="58">
        <v>208.3</v>
      </c>
      <c r="E287" t="s">
        <v>452</v>
      </c>
      <c r="F287" s="108">
        <v>2007</v>
      </c>
      <c r="G287" t="s">
        <v>3052</v>
      </c>
      <c r="H287">
        <v>32</v>
      </c>
      <c r="I287">
        <v>364</v>
      </c>
      <c r="J287" t="s">
        <v>2998</v>
      </c>
      <c r="K287" t="s">
        <v>2937</v>
      </c>
      <c r="L287">
        <v>0</v>
      </c>
      <c r="M287">
        <v>0</v>
      </c>
      <c r="N287" t="s">
        <v>3237</v>
      </c>
      <c r="O287" t="s">
        <v>545</v>
      </c>
      <c r="P287" t="s">
        <v>458</v>
      </c>
      <c r="R287">
        <v>0</v>
      </c>
      <c r="S287" t="s">
        <v>459</v>
      </c>
      <c r="T287" t="s">
        <v>458</v>
      </c>
      <c r="U287" t="s">
        <v>460</v>
      </c>
      <c r="V287" t="s">
        <v>458</v>
      </c>
    </row>
    <row r="288" spans="1:22" x14ac:dyDescent="0.2">
      <c r="A288" s="102">
        <v>42254</v>
      </c>
      <c r="B288" s="102" t="s">
        <v>3211</v>
      </c>
      <c r="C288" t="s">
        <v>541</v>
      </c>
      <c r="D288" s="58">
        <v>208.3</v>
      </c>
      <c r="E288" t="s">
        <v>452</v>
      </c>
      <c r="F288" s="108" t="s">
        <v>2950</v>
      </c>
      <c r="G288" t="s">
        <v>2951</v>
      </c>
      <c r="H288">
        <v>36</v>
      </c>
      <c r="I288">
        <v>364</v>
      </c>
      <c r="J288" t="s">
        <v>2998</v>
      </c>
      <c r="K288" t="s">
        <v>2937</v>
      </c>
      <c r="L288">
        <v>0</v>
      </c>
      <c r="M288">
        <v>0</v>
      </c>
      <c r="N288" t="s">
        <v>3238</v>
      </c>
      <c r="O288" t="s">
        <v>545</v>
      </c>
      <c r="P288" t="s">
        <v>458</v>
      </c>
      <c r="R288">
        <v>0</v>
      </c>
      <c r="S288" t="s">
        <v>459</v>
      </c>
      <c r="T288" t="s">
        <v>458</v>
      </c>
      <c r="U288" t="s">
        <v>460</v>
      </c>
      <c r="V288" t="s">
        <v>458</v>
      </c>
    </row>
    <row r="289" spans="1:22" x14ac:dyDescent="0.2">
      <c r="A289" s="102">
        <v>42261</v>
      </c>
      <c r="B289" s="102" t="s">
        <v>3211</v>
      </c>
      <c r="C289" t="s">
        <v>541</v>
      </c>
      <c r="D289" s="58">
        <v>208.3</v>
      </c>
      <c r="E289" t="s">
        <v>452</v>
      </c>
      <c r="F289" s="108">
        <v>2025</v>
      </c>
      <c r="G289" t="s">
        <v>2941</v>
      </c>
      <c r="H289">
        <v>22.55</v>
      </c>
      <c r="I289">
        <v>364</v>
      </c>
      <c r="J289" t="s">
        <v>2998</v>
      </c>
      <c r="K289" t="s">
        <v>2937</v>
      </c>
      <c r="L289">
        <v>0</v>
      </c>
      <c r="M289">
        <v>0</v>
      </c>
      <c r="N289" t="s">
        <v>3239</v>
      </c>
      <c r="O289" t="s">
        <v>545</v>
      </c>
      <c r="P289" t="s">
        <v>458</v>
      </c>
      <c r="R289">
        <v>0</v>
      </c>
      <c r="S289" t="s">
        <v>459</v>
      </c>
      <c r="T289" t="s">
        <v>458</v>
      </c>
      <c r="U289" t="s">
        <v>460</v>
      </c>
      <c r="V289" t="s">
        <v>458</v>
      </c>
    </row>
    <row r="290" spans="1:22" x14ac:dyDescent="0.2">
      <c r="A290" s="102">
        <v>42261</v>
      </c>
      <c r="B290" s="102" t="s">
        <v>3211</v>
      </c>
      <c r="C290" t="s">
        <v>541</v>
      </c>
      <c r="D290" s="58">
        <v>208.3</v>
      </c>
      <c r="E290" t="s">
        <v>452</v>
      </c>
      <c r="F290" s="108">
        <v>2004</v>
      </c>
      <c r="G290" t="s">
        <v>3072</v>
      </c>
      <c r="H290">
        <v>5</v>
      </c>
      <c r="I290">
        <v>364</v>
      </c>
      <c r="J290" t="s">
        <v>2998</v>
      </c>
      <c r="K290" t="s">
        <v>2937</v>
      </c>
      <c r="L290">
        <v>0</v>
      </c>
      <c r="M290">
        <v>0</v>
      </c>
      <c r="N290" t="s">
        <v>3240</v>
      </c>
      <c r="O290" t="s">
        <v>545</v>
      </c>
      <c r="P290" t="s">
        <v>458</v>
      </c>
      <c r="R290">
        <v>0</v>
      </c>
      <c r="S290" t="s">
        <v>459</v>
      </c>
      <c r="T290" t="s">
        <v>458</v>
      </c>
      <c r="U290" t="s">
        <v>460</v>
      </c>
      <c r="V290" t="s">
        <v>458</v>
      </c>
    </row>
    <row r="291" spans="1:22" x14ac:dyDescent="0.2">
      <c r="A291" s="102">
        <v>42261</v>
      </c>
      <c r="B291" s="102" t="s">
        <v>3211</v>
      </c>
      <c r="C291" t="s">
        <v>541</v>
      </c>
      <c r="D291" s="58">
        <v>208.3</v>
      </c>
      <c r="E291" t="s">
        <v>452</v>
      </c>
      <c r="F291" s="108">
        <v>2007</v>
      </c>
      <c r="G291" t="s">
        <v>3052</v>
      </c>
      <c r="H291">
        <v>8</v>
      </c>
      <c r="I291">
        <v>364</v>
      </c>
      <c r="J291" t="s">
        <v>2998</v>
      </c>
      <c r="K291" t="s">
        <v>2937</v>
      </c>
      <c r="L291">
        <v>0</v>
      </c>
      <c r="M291">
        <v>0</v>
      </c>
      <c r="N291" t="s">
        <v>3241</v>
      </c>
      <c r="O291" t="s">
        <v>545</v>
      </c>
      <c r="P291" t="s">
        <v>458</v>
      </c>
      <c r="R291">
        <v>0</v>
      </c>
      <c r="S291" t="s">
        <v>459</v>
      </c>
      <c r="T291" t="s">
        <v>458</v>
      </c>
      <c r="U291" t="s">
        <v>460</v>
      </c>
      <c r="V291" t="s">
        <v>458</v>
      </c>
    </row>
    <row r="292" spans="1:22" x14ac:dyDescent="0.2">
      <c r="A292" s="102">
        <v>42261</v>
      </c>
      <c r="B292" s="102" t="s">
        <v>3211</v>
      </c>
      <c r="C292" t="s">
        <v>541</v>
      </c>
      <c r="D292" s="58">
        <v>208.3</v>
      </c>
      <c r="E292" t="s">
        <v>452</v>
      </c>
      <c r="F292" s="108" t="s">
        <v>2950</v>
      </c>
      <c r="G292" t="s">
        <v>2951</v>
      </c>
      <c r="H292">
        <v>24</v>
      </c>
      <c r="I292">
        <v>364</v>
      </c>
      <c r="J292" t="s">
        <v>2998</v>
      </c>
      <c r="K292" t="s">
        <v>2937</v>
      </c>
      <c r="L292">
        <v>0</v>
      </c>
      <c r="M292">
        <v>0</v>
      </c>
      <c r="N292" t="s">
        <v>3242</v>
      </c>
      <c r="O292" t="s">
        <v>545</v>
      </c>
      <c r="P292" t="s">
        <v>458</v>
      </c>
      <c r="R292">
        <v>0</v>
      </c>
      <c r="S292" t="s">
        <v>459</v>
      </c>
      <c r="T292" t="s">
        <v>458</v>
      </c>
      <c r="U292" t="s">
        <v>460</v>
      </c>
      <c r="V292" t="s">
        <v>458</v>
      </c>
    </row>
    <row r="293" spans="1:22" x14ac:dyDescent="0.2">
      <c r="A293" s="102">
        <v>42282</v>
      </c>
      <c r="B293" s="102" t="s">
        <v>3211</v>
      </c>
      <c r="C293" t="s">
        <v>541</v>
      </c>
      <c r="D293" s="58">
        <v>208.3</v>
      </c>
      <c r="E293" t="s">
        <v>452</v>
      </c>
      <c r="F293" s="108">
        <v>2004</v>
      </c>
      <c r="G293" t="s">
        <v>3072</v>
      </c>
      <c r="H293">
        <v>1</v>
      </c>
      <c r="I293">
        <v>364</v>
      </c>
      <c r="J293" t="s">
        <v>2998</v>
      </c>
      <c r="K293" t="s">
        <v>2937</v>
      </c>
      <c r="L293">
        <v>0</v>
      </c>
      <c r="M293">
        <v>0</v>
      </c>
      <c r="N293" t="s">
        <v>3243</v>
      </c>
      <c r="O293" t="s">
        <v>545</v>
      </c>
      <c r="P293" t="s">
        <v>458</v>
      </c>
      <c r="R293">
        <v>0</v>
      </c>
      <c r="S293" t="s">
        <v>459</v>
      </c>
      <c r="T293" t="s">
        <v>458</v>
      </c>
      <c r="U293" t="s">
        <v>460</v>
      </c>
      <c r="V293" t="s">
        <v>458</v>
      </c>
    </row>
    <row r="294" spans="1:22" x14ac:dyDescent="0.2">
      <c r="A294" s="102">
        <v>42422</v>
      </c>
      <c r="B294" s="102" t="s">
        <v>3211</v>
      </c>
      <c r="C294" t="s">
        <v>541</v>
      </c>
      <c r="D294" s="58">
        <v>208.3</v>
      </c>
      <c r="E294" t="s">
        <v>452</v>
      </c>
      <c r="F294" s="108" t="s">
        <v>2950</v>
      </c>
      <c r="G294" t="s">
        <v>2951</v>
      </c>
      <c r="H294">
        <v>8</v>
      </c>
      <c r="I294">
        <v>364</v>
      </c>
      <c r="J294" t="s">
        <v>2998</v>
      </c>
      <c r="K294" t="s">
        <v>2937</v>
      </c>
      <c r="L294">
        <v>0</v>
      </c>
      <c r="M294">
        <v>0</v>
      </c>
      <c r="N294" t="s">
        <v>3244</v>
      </c>
      <c r="O294" t="s">
        <v>545</v>
      </c>
      <c r="P294" t="s">
        <v>458</v>
      </c>
      <c r="R294">
        <v>0</v>
      </c>
      <c r="S294" t="s">
        <v>459</v>
      </c>
      <c r="T294" t="s">
        <v>458</v>
      </c>
      <c r="U294" t="s">
        <v>460</v>
      </c>
      <c r="V294" t="s">
        <v>458</v>
      </c>
    </row>
    <row r="295" spans="1:22" x14ac:dyDescent="0.2">
      <c r="A295" s="102">
        <v>42422</v>
      </c>
      <c r="B295" s="102" t="s">
        <v>3211</v>
      </c>
      <c r="C295" t="s">
        <v>541</v>
      </c>
      <c r="D295" s="58">
        <v>208.3</v>
      </c>
      <c r="E295" t="s">
        <v>452</v>
      </c>
      <c r="F295" s="108" t="s">
        <v>2950</v>
      </c>
      <c r="G295" t="s">
        <v>2951</v>
      </c>
      <c r="H295">
        <v>1</v>
      </c>
      <c r="I295">
        <v>364</v>
      </c>
      <c r="J295" t="s">
        <v>2998</v>
      </c>
      <c r="K295" t="s">
        <v>2937</v>
      </c>
      <c r="L295">
        <v>0</v>
      </c>
      <c r="M295">
        <v>0</v>
      </c>
      <c r="N295" t="s">
        <v>3245</v>
      </c>
      <c r="O295" t="s">
        <v>545</v>
      </c>
      <c r="P295" t="s">
        <v>458</v>
      </c>
      <c r="R295">
        <v>0</v>
      </c>
      <c r="S295" t="s">
        <v>459</v>
      </c>
      <c r="T295" t="s">
        <v>458</v>
      </c>
      <c r="U295" t="s">
        <v>460</v>
      </c>
      <c r="V295" t="s">
        <v>458</v>
      </c>
    </row>
    <row r="296" spans="1:22" x14ac:dyDescent="0.2">
      <c r="A296" s="102">
        <v>42436</v>
      </c>
      <c r="B296" s="102" t="s">
        <v>3211</v>
      </c>
      <c r="C296" t="s">
        <v>541</v>
      </c>
      <c r="D296" s="58">
        <v>208.3</v>
      </c>
      <c r="E296" t="s">
        <v>452</v>
      </c>
      <c r="F296" s="108" t="s">
        <v>2950</v>
      </c>
      <c r="G296" t="s">
        <v>2951</v>
      </c>
      <c r="H296">
        <v>8</v>
      </c>
      <c r="I296">
        <v>364</v>
      </c>
      <c r="J296" t="s">
        <v>2998</v>
      </c>
      <c r="K296" t="s">
        <v>2937</v>
      </c>
      <c r="L296">
        <v>0</v>
      </c>
      <c r="M296">
        <v>0</v>
      </c>
      <c r="N296" t="s">
        <v>3246</v>
      </c>
      <c r="O296" t="s">
        <v>545</v>
      </c>
      <c r="P296" t="s">
        <v>458</v>
      </c>
      <c r="R296">
        <v>0</v>
      </c>
      <c r="S296" t="s">
        <v>459</v>
      </c>
      <c r="T296" t="s">
        <v>458</v>
      </c>
      <c r="U296" t="s">
        <v>460</v>
      </c>
      <c r="V296" t="s">
        <v>458</v>
      </c>
    </row>
    <row r="297" spans="1:22" x14ac:dyDescent="0.2">
      <c r="A297" s="102">
        <v>42443</v>
      </c>
      <c r="B297" s="102" t="s">
        <v>3211</v>
      </c>
      <c r="C297" t="s">
        <v>541</v>
      </c>
      <c r="D297" s="58">
        <v>208.3</v>
      </c>
      <c r="E297" t="s">
        <v>452</v>
      </c>
      <c r="F297" s="108">
        <v>2004</v>
      </c>
      <c r="G297" t="s">
        <v>3072</v>
      </c>
      <c r="H297">
        <v>2</v>
      </c>
      <c r="I297">
        <v>364</v>
      </c>
      <c r="J297" t="s">
        <v>2998</v>
      </c>
      <c r="K297" t="s">
        <v>2937</v>
      </c>
      <c r="L297">
        <v>0</v>
      </c>
      <c r="M297">
        <v>0</v>
      </c>
      <c r="N297" t="s">
        <v>3247</v>
      </c>
      <c r="O297" t="s">
        <v>545</v>
      </c>
      <c r="P297" t="s">
        <v>458</v>
      </c>
      <c r="R297">
        <v>0</v>
      </c>
      <c r="S297" t="s">
        <v>459</v>
      </c>
      <c r="T297" t="s">
        <v>458</v>
      </c>
      <c r="U297" t="s">
        <v>460</v>
      </c>
      <c r="V297" t="s">
        <v>458</v>
      </c>
    </row>
    <row r="298" spans="1:22" x14ac:dyDescent="0.2">
      <c r="A298" s="102">
        <v>42667</v>
      </c>
      <c r="B298" s="102" t="s">
        <v>3211</v>
      </c>
      <c r="C298" t="s">
        <v>541</v>
      </c>
      <c r="D298" s="58">
        <v>208.3</v>
      </c>
      <c r="E298" t="s">
        <v>452</v>
      </c>
      <c r="F298" s="108">
        <v>2004</v>
      </c>
      <c r="G298" t="s">
        <v>3072</v>
      </c>
      <c r="H298">
        <v>30</v>
      </c>
      <c r="I298">
        <v>364</v>
      </c>
      <c r="J298" t="s">
        <v>2998</v>
      </c>
      <c r="K298" t="s">
        <v>2937</v>
      </c>
      <c r="L298">
        <v>0</v>
      </c>
      <c r="M298">
        <v>0</v>
      </c>
      <c r="N298" t="s">
        <v>3248</v>
      </c>
      <c r="O298" t="s">
        <v>545</v>
      </c>
      <c r="P298" t="s">
        <v>458</v>
      </c>
      <c r="R298">
        <v>0</v>
      </c>
      <c r="S298" t="s">
        <v>459</v>
      </c>
      <c r="T298" t="s">
        <v>458</v>
      </c>
      <c r="U298" t="s">
        <v>460</v>
      </c>
      <c r="V298" t="s">
        <v>458</v>
      </c>
    </row>
    <row r="299" spans="1:22" x14ac:dyDescent="0.2">
      <c r="A299" s="102">
        <v>42674</v>
      </c>
      <c r="B299" s="102" t="s">
        <v>3211</v>
      </c>
      <c r="C299" t="s">
        <v>541</v>
      </c>
      <c r="D299" s="58">
        <v>208.3</v>
      </c>
      <c r="E299" t="s">
        <v>452</v>
      </c>
      <c r="F299" s="108">
        <v>2004</v>
      </c>
      <c r="G299" t="s">
        <v>3072</v>
      </c>
      <c r="H299">
        <v>8</v>
      </c>
      <c r="I299">
        <v>364</v>
      </c>
      <c r="J299" t="s">
        <v>2998</v>
      </c>
      <c r="K299" t="s">
        <v>2937</v>
      </c>
      <c r="L299">
        <v>0</v>
      </c>
      <c r="M299">
        <v>0</v>
      </c>
      <c r="N299" t="s">
        <v>3249</v>
      </c>
      <c r="O299" t="s">
        <v>545</v>
      </c>
      <c r="P299" t="s">
        <v>458</v>
      </c>
      <c r="R299">
        <v>0</v>
      </c>
      <c r="S299" t="s">
        <v>459</v>
      </c>
      <c r="T299" t="s">
        <v>458</v>
      </c>
      <c r="U299" t="s">
        <v>460</v>
      </c>
      <c r="V299" t="s">
        <v>458</v>
      </c>
    </row>
    <row r="300" spans="1:22" x14ac:dyDescent="0.2">
      <c r="A300" s="102">
        <v>42675</v>
      </c>
      <c r="B300" s="102" t="s">
        <v>3211</v>
      </c>
      <c r="C300" t="s">
        <v>541</v>
      </c>
      <c r="D300" s="58">
        <v>208.3</v>
      </c>
      <c r="E300" t="s">
        <v>452</v>
      </c>
      <c r="F300" s="108">
        <v>2004</v>
      </c>
      <c r="G300" t="s">
        <v>3072</v>
      </c>
      <c r="H300">
        <v>8</v>
      </c>
      <c r="I300">
        <v>364</v>
      </c>
      <c r="J300" t="s">
        <v>2998</v>
      </c>
      <c r="K300" t="s">
        <v>2937</v>
      </c>
      <c r="L300">
        <v>0</v>
      </c>
      <c r="M300">
        <v>0</v>
      </c>
      <c r="N300" t="s">
        <v>3250</v>
      </c>
      <c r="O300" t="s">
        <v>545</v>
      </c>
      <c r="P300" t="s">
        <v>458</v>
      </c>
      <c r="R300">
        <v>0</v>
      </c>
      <c r="S300" t="s">
        <v>459</v>
      </c>
      <c r="T300" t="s">
        <v>458</v>
      </c>
      <c r="U300" t="s">
        <v>460</v>
      </c>
      <c r="V300" t="s">
        <v>458</v>
      </c>
    </row>
    <row r="301" spans="1:22" x14ac:dyDescent="0.2">
      <c r="A301" s="102">
        <v>42681</v>
      </c>
      <c r="B301" s="102" t="s">
        <v>3211</v>
      </c>
      <c r="C301" t="s">
        <v>541</v>
      </c>
      <c r="D301" s="58">
        <v>208.3</v>
      </c>
      <c r="E301" t="s">
        <v>452</v>
      </c>
      <c r="F301" s="108">
        <v>2004</v>
      </c>
      <c r="G301" t="s">
        <v>3072</v>
      </c>
      <c r="H301">
        <v>1</v>
      </c>
      <c r="I301">
        <v>364</v>
      </c>
      <c r="J301" t="s">
        <v>2998</v>
      </c>
      <c r="K301" t="s">
        <v>2937</v>
      </c>
      <c r="L301">
        <v>0</v>
      </c>
      <c r="M301">
        <v>0</v>
      </c>
      <c r="N301" t="s">
        <v>3251</v>
      </c>
      <c r="O301" t="s">
        <v>545</v>
      </c>
      <c r="P301" t="s">
        <v>458</v>
      </c>
      <c r="R301">
        <v>0</v>
      </c>
      <c r="S301" t="s">
        <v>459</v>
      </c>
      <c r="T301" t="s">
        <v>458</v>
      </c>
      <c r="U301" t="s">
        <v>460</v>
      </c>
      <c r="V301" t="s">
        <v>458</v>
      </c>
    </row>
    <row r="302" spans="1:22" x14ac:dyDescent="0.2">
      <c r="A302" s="102">
        <v>42688</v>
      </c>
      <c r="B302" s="102" t="s">
        <v>3211</v>
      </c>
      <c r="C302" t="s">
        <v>541</v>
      </c>
      <c r="D302" s="58">
        <v>208.3</v>
      </c>
      <c r="E302" t="s">
        <v>452</v>
      </c>
      <c r="F302" s="108">
        <v>2004</v>
      </c>
      <c r="G302" t="s">
        <v>3072</v>
      </c>
      <c r="H302">
        <v>16</v>
      </c>
      <c r="I302">
        <v>364</v>
      </c>
      <c r="J302" t="s">
        <v>2998</v>
      </c>
      <c r="K302" t="s">
        <v>2937</v>
      </c>
      <c r="L302">
        <v>0</v>
      </c>
      <c r="M302">
        <v>0</v>
      </c>
      <c r="N302" t="s">
        <v>3252</v>
      </c>
      <c r="O302" t="s">
        <v>545</v>
      </c>
      <c r="P302" t="s">
        <v>458</v>
      </c>
      <c r="R302">
        <v>0</v>
      </c>
      <c r="S302" t="s">
        <v>459</v>
      </c>
      <c r="T302" t="s">
        <v>458</v>
      </c>
      <c r="U302" t="s">
        <v>460</v>
      </c>
      <c r="V302" t="s">
        <v>458</v>
      </c>
    </row>
    <row r="303" spans="1:22" x14ac:dyDescent="0.2">
      <c r="A303" s="102">
        <v>42737</v>
      </c>
      <c r="B303" s="102" t="s">
        <v>3211</v>
      </c>
      <c r="C303" t="s">
        <v>541</v>
      </c>
      <c r="D303" s="58">
        <v>208.3</v>
      </c>
      <c r="E303" t="s">
        <v>452</v>
      </c>
      <c r="F303" s="108">
        <v>2004</v>
      </c>
      <c r="G303" t="s">
        <v>3072</v>
      </c>
      <c r="H303">
        <v>25.5</v>
      </c>
      <c r="I303">
        <v>364</v>
      </c>
      <c r="J303" t="s">
        <v>2998</v>
      </c>
      <c r="K303" t="s">
        <v>2937</v>
      </c>
      <c r="L303">
        <v>0</v>
      </c>
      <c r="M303">
        <v>0</v>
      </c>
      <c r="N303" t="s">
        <v>3253</v>
      </c>
      <c r="O303" t="s">
        <v>545</v>
      </c>
      <c r="P303" t="s">
        <v>458</v>
      </c>
      <c r="R303">
        <v>0</v>
      </c>
      <c r="S303" t="s">
        <v>459</v>
      </c>
      <c r="T303" t="s">
        <v>458</v>
      </c>
      <c r="U303" t="s">
        <v>460</v>
      </c>
      <c r="V303" t="s">
        <v>458</v>
      </c>
    </row>
    <row r="304" spans="1:22" x14ac:dyDescent="0.2">
      <c r="A304" s="102">
        <v>42737</v>
      </c>
      <c r="B304" s="102" t="s">
        <v>3211</v>
      </c>
      <c r="C304" t="s">
        <v>541</v>
      </c>
      <c r="D304" s="58">
        <v>208.3</v>
      </c>
      <c r="E304" t="s">
        <v>452</v>
      </c>
      <c r="F304" s="108" t="s">
        <v>2950</v>
      </c>
      <c r="G304" t="s">
        <v>2951</v>
      </c>
      <c r="H304">
        <v>9</v>
      </c>
      <c r="I304">
        <v>364</v>
      </c>
      <c r="J304" t="s">
        <v>2998</v>
      </c>
      <c r="K304" t="s">
        <v>2937</v>
      </c>
      <c r="L304">
        <v>0</v>
      </c>
      <c r="M304">
        <v>0</v>
      </c>
      <c r="N304" t="s">
        <v>3254</v>
      </c>
      <c r="O304" t="s">
        <v>545</v>
      </c>
      <c r="P304" t="s">
        <v>458</v>
      </c>
      <c r="R304">
        <v>0</v>
      </c>
      <c r="S304" t="s">
        <v>459</v>
      </c>
      <c r="T304" t="s">
        <v>458</v>
      </c>
      <c r="U304" t="s">
        <v>460</v>
      </c>
      <c r="V304" t="s">
        <v>458</v>
      </c>
    </row>
    <row r="305" spans="1:22" x14ac:dyDescent="0.2">
      <c r="A305" s="102">
        <v>42737</v>
      </c>
      <c r="B305" s="102" t="s">
        <v>3211</v>
      </c>
      <c r="C305" t="s">
        <v>541</v>
      </c>
      <c r="D305" s="58">
        <v>208.3</v>
      </c>
      <c r="E305" t="s">
        <v>452</v>
      </c>
      <c r="F305" s="108">
        <v>2005</v>
      </c>
      <c r="G305" t="s">
        <v>3011</v>
      </c>
      <c r="H305">
        <v>7</v>
      </c>
      <c r="I305">
        <v>364</v>
      </c>
      <c r="J305" t="s">
        <v>2998</v>
      </c>
      <c r="K305" t="s">
        <v>2937</v>
      </c>
      <c r="L305">
        <v>0</v>
      </c>
      <c r="M305">
        <v>0</v>
      </c>
      <c r="N305" t="s">
        <v>3255</v>
      </c>
      <c r="O305" t="s">
        <v>545</v>
      </c>
      <c r="P305" t="s">
        <v>458</v>
      </c>
      <c r="R305">
        <v>0</v>
      </c>
      <c r="S305" t="s">
        <v>459</v>
      </c>
      <c r="T305" t="s">
        <v>458</v>
      </c>
      <c r="U305" t="s">
        <v>460</v>
      </c>
      <c r="V305" t="s">
        <v>458</v>
      </c>
    </row>
    <row r="306" spans="1:22" x14ac:dyDescent="0.2">
      <c r="A306" s="102">
        <v>42737</v>
      </c>
      <c r="B306" s="102" t="s">
        <v>3211</v>
      </c>
      <c r="C306" t="s">
        <v>541</v>
      </c>
      <c r="D306" s="58">
        <v>208.3</v>
      </c>
      <c r="E306" t="s">
        <v>452</v>
      </c>
      <c r="F306" s="108">
        <v>2009</v>
      </c>
      <c r="G306" t="s">
        <v>2953</v>
      </c>
      <c r="H306">
        <v>7</v>
      </c>
      <c r="I306">
        <v>364</v>
      </c>
      <c r="J306" t="s">
        <v>2998</v>
      </c>
      <c r="K306" t="s">
        <v>2937</v>
      </c>
      <c r="L306">
        <v>0</v>
      </c>
      <c r="M306">
        <v>0</v>
      </c>
      <c r="N306" t="s">
        <v>3256</v>
      </c>
      <c r="O306" t="s">
        <v>545</v>
      </c>
      <c r="P306" t="s">
        <v>458</v>
      </c>
      <c r="R306">
        <v>0</v>
      </c>
      <c r="S306" t="s">
        <v>459</v>
      </c>
      <c r="T306" t="s">
        <v>458</v>
      </c>
      <c r="U306" t="s">
        <v>460</v>
      </c>
      <c r="V306" t="s">
        <v>458</v>
      </c>
    </row>
    <row r="307" spans="1:22" x14ac:dyDescent="0.2">
      <c r="A307" s="102">
        <v>42744</v>
      </c>
      <c r="B307" s="102" t="s">
        <v>3211</v>
      </c>
      <c r="C307" t="s">
        <v>541</v>
      </c>
      <c r="D307" s="58">
        <v>208.3</v>
      </c>
      <c r="E307" t="s">
        <v>452</v>
      </c>
      <c r="F307" s="108">
        <v>2025</v>
      </c>
      <c r="G307" t="s">
        <v>2941</v>
      </c>
      <c r="H307">
        <v>14</v>
      </c>
      <c r="I307">
        <v>364</v>
      </c>
      <c r="J307" t="s">
        <v>2998</v>
      </c>
      <c r="K307" t="s">
        <v>2937</v>
      </c>
      <c r="L307">
        <v>0</v>
      </c>
      <c r="M307">
        <v>0</v>
      </c>
      <c r="N307" t="s">
        <v>3257</v>
      </c>
      <c r="O307" t="s">
        <v>545</v>
      </c>
      <c r="P307" t="s">
        <v>458</v>
      </c>
      <c r="R307">
        <v>0</v>
      </c>
      <c r="S307" t="s">
        <v>459</v>
      </c>
      <c r="T307" t="s">
        <v>458</v>
      </c>
      <c r="U307" t="s">
        <v>460</v>
      </c>
      <c r="V307" t="s">
        <v>458</v>
      </c>
    </row>
    <row r="308" spans="1:22" x14ac:dyDescent="0.2">
      <c r="A308" s="102">
        <v>42744</v>
      </c>
      <c r="B308" s="102" t="s">
        <v>3211</v>
      </c>
      <c r="C308" t="s">
        <v>541</v>
      </c>
      <c r="D308" s="58">
        <v>208.3</v>
      </c>
      <c r="E308" t="s">
        <v>452</v>
      </c>
      <c r="F308" s="108">
        <v>2004</v>
      </c>
      <c r="G308" t="s">
        <v>3072</v>
      </c>
      <c r="H308">
        <v>21</v>
      </c>
      <c r="I308">
        <v>364</v>
      </c>
      <c r="J308" t="s">
        <v>2998</v>
      </c>
      <c r="K308" t="s">
        <v>2937</v>
      </c>
      <c r="L308">
        <v>0</v>
      </c>
      <c r="M308">
        <v>0</v>
      </c>
      <c r="N308" t="s">
        <v>3258</v>
      </c>
      <c r="O308" t="s">
        <v>545</v>
      </c>
      <c r="P308" t="s">
        <v>458</v>
      </c>
      <c r="R308">
        <v>0</v>
      </c>
      <c r="S308" t="s">
        <v>459</v>
      </c>
      <c r="T308" t="s">
        <v>458</v>
      </c>
      <c r="U308" t="s">
        <v>460</v>
      </c>
      <c r="V308" t="s">
        <v>458</v>
      </c>
    </row>
    <row r="309" spans="1:22" x14ac:dyDescent="0.2">
      <c r="A309" s="102">
        <v>42744</v>
      </c>
      <c r="B309" s="102" t="s">
        <v>3211</v>
      </c>
      <c r="C309" t="s">
        <v>541</v>
      </c>
      <c r="D309" s="58">
        <v>208.3</v>
      </c>
      <c r="E309" t="s">
        <v>452</v>
      </c>
      <c r="F309" s="108">
        <v>2004</v>
      </c>
      <c r="G309" t="s">
        <v>3072</v>
      </c>
      <c r="H309">
        <v>12</v>
      </c>
      <c r="I309">
        <v>364</v>
      </c>
      <c r="J309" t="s">
        <v>2998</v>
      </c>
      <c r="K309" t="s">
        <v>2937</v>
      </c>
      <c r="L309">
        <v>0</v>
      </c>
      <c r="M309">
        <v>0</v>
      </c>
      <c r="N309" t="s">
        <v>3259</v>
      </c>
      <c r="O309" t="s">
        <v>545</v>
      </c>
      <c r="P309" t="s">
        <v>458</v>
      </c>
      <c r="R309">
        <v>0</v>
      </c>
      <c r="S309" t="s">
        <v>459</v>
      </c>
      <c r="T309" t="s">
        <v>458</v>
      </c>
      <c r="U309" t="s">
        <v>460</v>
      </c>
      <c r="V309" t="s">
        <v>458</v>
      </c>
    </row>
    <row r="310" spans="1:22" x14ac:dyDescent="0.2">
      <c r="A310" s="102">
        <v>42744</v>
      </c>
      <c r="B310" s="102" t="s">
        <v>3211</v>
      </c>
      <c r="C310" t="s">
        <v>541</v>
      </c>
      <c r="D310" s="58">
        <v>208.3</v>
      </c>
      <c r="E310" t="s">
        <v>452</v>
      </c>
      <c r="F310" s="108" t="s">
        <v>2950</v>
      </c>
      <c r="G310" t="s">
        <v>2951</v>
      </c>
      <c r="H310">
        <v>7</v>
      </c>
      <c r="I310">
        <v>364</v>
      </c>
      <c r="J310" t="s">
        <v>2998</v>
      </c>
      <c r="K310" t="s">
        <v>2937</v>
      </c>
      <c r="L310">
        <v>0</v>
      </c>
      <c r="M310">
        <v>0</v>
      </c>
      <c r="N310" t="s">
        <v>3260</v>
      </c>
      <c r="O310" t="s">
        <v>545</v>
      </c>
      <c r="P310" t="s">
        <v>458</v>
      </c>
      <c r="R310">
        <v>0</v>
      </c>
      <c r="S310" t="s">
        <v>459</v>
      </c>
      <c r="T310" t="s">
        <v>458</v>
      </c>
      <c r="U310" t="s">
        <v>460</v>
      </c>
      <c r="V310" t="s">
        <v>458</v>
      </c>
    </row>
    <row r="311" spans="1:22" x14ac:dyDescent="0.2">
      <c r="A311" s="102">
        <v>42744</v>
      </c>
      <c r="B311" s="102" t="s">
        <v>3211</v>
      </c>
      <c r="C311" t="s">
        <v>541</v>
      </c>
      <c r="D311" s="58">
        <v>208.3</v>
      </c>
      <c r="E311" t="s">
        <v>452</v>
      </c>
      <c r="F311" s="108">
        <v>2005</v>
      </c>
      <c r="G311" t="s">
        <v>3011</v>
      </c>
      <c r="H311">
        <v>5</v>
      </c>
      <c r="I311">
        <v>364</v>
      </c>
      <c r="J311" t="s">
        <v>2998</v>
      </c>
      <c r="K311" t="s">
        <v>2937</v>
      </c>
      <c r="L311">
        <v>0</v>
      </c>
      <c r="M311">
        <v>0</v>
      </c>
      <c r="N311" t="s">
        <v>3261</v>
      </c>
      <c r="O311" t="s">
        <v>545</v>
      </c>
      <c r="P311" t="s">
        <v>458</v>
      </c>
      <c r="R311">
        <v>0</v>
      </c>
      <c r="S311" t="s">
        <v>459</v>
      </c>
      <c r="T311" t="s">
        <v>458</v>
      </c>
      <c r="U311" t="s">
        <v>460</v>
      </c>
      <c r="V311" t="s">
        <v>458</v>
      </c>
    </row>
    <row r="312" spans="1:22" x14ac:dyDescent="0.2">
      <c r="A312" s="102">
        <v>42744</v>
      </c>
      <c r="B312" s="102" t="s">
        <v>3211</v>
      </c>
      <c r="C312" t="s">
        <v>541</v>
      </c>
      <c r="D312" s="58">
        <v>208.3</v>
      </c>
      <c r="E312" t="s">
        <v>452</v>
      </c>
      <c r="F312" s="108">
        <v>2009</v>
      </c>
      <c r="G312" t="s">
        <v>2953</v>
      </c>
      <c r="H312">
        <v>28</v>
      </c>
      <c r="I312">
        <v>364</v>
      </c>
      <c r="J312" t="s">
        <v>2998</v>
      </c>
      <c r="K312" t="s">
        <v>2937</v>
      </c>
      <c r="L312">
        <v>0</v>
      </c>
      <c r="M312">
        <v>0</v>
      </c>
      <c r="N312" t="s">
        <v>3262</v>
      </c>
      <c r="O312" t="s">
        <v>545</v>
      </c>
      <c r="P312" t="s">
        <v>458</v>
      </c>
      <c r="R312">
        <v>0</v>
      </c>
      <c r="S312" t="s">
        <v>459</v>
      </c>
      <c r="T312" t="s">
        <v>458</v>
      </c>
      <c r="U312" t="s">
        <v>460</v>
      </c>
      <c r="V312" t="s">
        <v>458</v>
      </c>
    </row>
    <row r="313" spans="1:22" x14ac:dyDescent="0.2">
      <c r="A313" s="102">
        <v>42751</v>
      </c>
      <c r="B313" s="102" t="s">
        <v>3211</v>
      </c>
      <c r="C313" t="s">
        <v>541</v>
      </c>
      <c r="D313" s="58">
        <v>208.3</v>
      </c>
      <c r="E313" t="s">
        <v>452</v>
      </c>
      <c r="F313" s="108">
        <v>2025</v>
      </c>
      <c r="G313" t="s">
        <v>2941</v>
      </c>
      <c r="H313">
        <v>28</v>
      </c>
      <c r="I313">
        <v>364</v>
      </c>
      <c r="J313" t="s">
        <v>2998</v>
      </c>
      <c r="K313" t="s">
        <v>2937</v>
      </c>
      <c r="L313">
        <v>0</v>
      </c>
      <c r="M313">
        <v>0</v>
      </c>
      <c r="N313" t="s">
        <v>3263</v>
      </c>
      <c r="O313" t="s">
        <v>545</v>
      </c>
      <c r="P313" t="s">
        <v>458</v>
      </c>
      <c r="R313">
        <v>0</v>
      </c>
      <c r="S313" t="s">
        <v>459</v>
      </c>
      <c r="T313" t="s">
        <v>458</v>
      </c>
      <c r="U313" t="s">
        <v>460</v>
      </c>
      <c r="V313" t="s">
        <v>458</v>
      </c>
    </row>
    <row r="314" spans="1:22" x14ac:dyDescent="0.2">
      <c r="A314" s="102">
        <v>42751</v>
      </c>
      <c r="B314" s="102" t="s">
        <v>3211</v>
      </c>
      <c r="C314" t="s">
        <v>541</v>
      </c>
      <c r="D314" s="58">
        <v>208.3</v>
      </c>
      <c r="E314" t="s">
        <v>452</v>
      </c>
      <c r="F314" s="108">
        <v>2004</v>
      </c>
      <c r="G314" t="s">
        <v>3072</v>
      </c>
      <c r="H314">
        <v>5.5</v>
      </c>
      <c r="I314">
        <v>364</v>
      </c>
      <c r="J314" t="s">
        <v>2998</v>
      </c>
      <c r="K314" t="s">
        <v>2937</v>
      </c>
      <c r="L314">
        <v>0</v>
      </c>
      <c r="M314">
        <v>0</v>
      </c>
      <c r="N314" t="s">
        <v>3264</v>
      </c>
      <c r="O314" t="s">
        <v>545</v>
      </c>
      <c r="P314" t="s">
        <v>458</v>
      </c>
      <c r="R314">
        <v>0</v>
      </c>
      <c r="S314" t="s">
        <v>459</v>
      </c>
      <c r="T314" t="s">
        <v>458</v>
      </c>
      <c r="U314" t="s">
        <v>460</v>
      </c>
      <c r="V314" t="s">
        <v>458</v>
      </c>
    </row>
    <row r="315" spans="1:22" x14ac:dyDescent="0.2">
      <c r="A315" s="102">
        <v>42751</v>
      </c>
      <c r="B315" s="102" t="s">
        <v>3211</v>
      </c>
      <c r="C315" t="s">
        <v>541</v>
      </c>
      <c r="D315" s="58">
        <v>208.3</v>
      </c>
      <c r="E315" t="s">
        <v>452</v>
      </c>
      <c r="F315" s="108">
        <v>2006</v>
      </c>
      <c r="G315" t="s">
        <v>3265</v>
      </c>
      <c r="H315">
        <v>35</v>
      </c>
      <c r="I315">
        <v>364</v>
      </c>
      <c r="J315" t="s">
        <v>2998</v>
      </c>
      <c r="K315" t="s">
        <v>2937</v>
      </c>
      <c r="L315">
        <v>0</v>
      </c>
      <c r="M315">
        <v>0</v>
      </c>
      <c r="N315" t="s">
        <v>3266</v>
      </c>
      <c r="O315" t="s">
        <v>545</v>
      </c>
      <c r="P315" t="s">
        <v>458</v>
      </c>
      <c r="R315">
        <v>0</v>
      </c>
      <c r="S315" t="s">
        <v>459</v>
      </c>
      <c r="T315" t="s">
        <v>458</v>
      </c>
      <c r="U315" t="s">
        <v>460</v>
      </c>
      <c r="V315" t="s">
        <v>458</v>
      </c>
    </row>
    <row r="316" spans="1:22" x14ac:dyDescent="0.2">
      <c r="A316" s="102">
        <v>42751</v>
      </c>
      <c r="B316" s="102" t="s">
        <v>3211</v>
      </c>
      <c r="C316" t="s">
        <v>541</v>
      </c>
      <c r="D316" s="58">
        <v>208.3</v>
      </c>
      <c r="E316" t="s">
        <v>452</v>
      </c>
      <c r="F316" s="108">
        <v>2009</v>
      </c>
      <c r="G316" t="s">
        <v>2953</v>
      </c>
      <c r="H316">
        <v>28</v>
      </c>
      <c r="I316">
        <v>364</v>
      </c>
      <c r="J316" t="s">
        <v>2998</v>
      </c>
      <c r="K316" t="s">
        <v>2937</v>
      </c>
      <c r="L316">
        <v>0</v>
      </c>
      <c r="M316">
        <v>0</v>
      </c>
      <c r="N316" t="s">
        <v>3267</v>
      </c>
      <c r="O316" t="s">
        <v>545</v>
      </c>
      <c r="P316" t="s">
        <v>458</v>
      </c>
      <c r="R316">
        <v>0</v>
      </c>
      <c r="S316" t="s">
        <v>459</v>
      </c>
      <c r="T316" t="s">
        <v>458</v>
      </c>
      <c r="U316" t="s">
        <v>460</v>
      </c>
      <c r="V316" t="s">
        <v>458</v>
      </c>
    </row>
    <row r="317" spans="1:22" x14ac:dyDescent="0.2">
      <c r="A317" s="102">
        <v>42751</v>
      </c>
      <c r="B317" s="102" t="s">
        <v>3211</v>
      </c>
      <c r="C317" t="s">
        <v>541</v>
      </c>
      <c r="D317" s="58">
        <v>208.3</v>
      </c>
      <c r="E317" t="s">
        <v>452</v>
      </c>
      <c r="F317" s="108">
        <v>2026</v>
      </c>
      <c r="G317" t="s">
        <v>3268</v>
      </c>
      <c r="H317">
        <v>14</v>
      </c>
      <c r="I317">
        <v>364</v>
      </c>
      <c r="J317" t="s">
        <v>2998</v>
      </c>
      <c r="K317" t="s">
        <v>2937</v>
      </c>
      <c r="L317">
        <v>0</v>
      </c>
      <c r="M317">
        <v>0</v>
      </c>
      <c r="N317" t="s">
        <v>3269</v>
      </c>
      <c r="O317" t="s">
        <v>545</v>
      </c>
      <c r="P317" t="s">
        <v>458</v>
      </c>
      <c r="R317">
        <v>0</v>
      </c>
      <c r="S317" t="s">
        <v>459</v>
      </c>
      <c r="T317" t="s">
        <v>458</v>
      </c>
      <c r="U317" t="s">
        <v>460</v>
      </c>
      <c r="V317" t="s">
        <v>458</v>
      </c>
    </row>
    <row r="318" spans="1:22" x14ac:dyDescent="0.2">
      <c r="A318" s="102">
        <v>42758</v>
      </c>
      <c r="B318" s="102" t="s">
        <v>3211</v>
      </c>
      <c r="C318" t="s">
        <v>541</v>
      </c>
      <c r="D318" s="58">
        <v>208.3</v>
      </c>
      <c r="E318" t="s">
        <v>452</v>
      </c>
      <c r="F318" s="108">
        <v>2025</v>
      </c>
      <c r="G318" t="s">
        <v>2941</v>
      </c>
      <c r="H318">
        <v>31.5</v>
      </c>
      <c r="I318">
        <v>364</v>
      </c>
      <c r="J318" t="s">
        <v>2998</v>
      </c>
      <c r="K318" t="s">
        <v>2937</v>
      </c>
      <c r="L318">
        <v>0</v>
      </c>
      <c r="M318">
        <v>0</v>
      </c>
      <c r="N318" t="s">
        <v>3270</v>
      </c>
      <c r="O318" t="s">
        <v>545</v>
      </c>
      <c r="P318" t="s">
        <v>458</v>
      </c>
      <c r="R318">
        <v>0</v>
      </c>
      <c r="S318" t="s">
        <v>459</v>
      </c>
      <c r="T318" t="s">
        <v>458</v>
      </c>
      <c r="U318" t="s">
        <v>460</v>
      </c>
      <c r="V318" t="s">
        <v>458</v>
      </c>
    </row>
    <row r="319" spans="1:22" x14ac:dyDescent="0.2">
      <c r="A319" s="102">
        <v>42758</v>
      </c>
      <c r="B319" s="102" t="s">
        <v>3211</v>
      </c>
      <c r="C319" t="s">
        <v>541</v>
      </c>
      <c r="D319" s="58">
        <v>208.3</v>
      </c>
      <c r="E319" t="s">
        <v>452</v>
      </c>
      <c r="F319" s="108">
        <v>2004</v>
      </c>
      <c r="G319" t="s">
        <v>3072</v>
      </c>
      <c r="H319">
        <v>15.5</v>
      </c>
      <c r="I319">
        <v>364</v>
      </c>
      <c r="J319" t="s">
        <v>2998</v>
      </c>
      <c r="K319" t="s">
        <v>2937</v>
      </c>
      <c r="L319">
        <v>0</v>
      </c>
      <c r="M319">
        <v>0</v>
      </c>
      <c r="N319" t="s">
        <v>3271</v>
      </c>
      <c r="O319" t="s">
        <v>545</v>
      </c>
      <c r="P319" t="s">
        <v>458</v>
      </c>
      <c r="R319">
        <v>0</v>
      </c>
      <c r="S319" t="s">
        <v>459</v>
      </c>
      <c r="T319" t="s">
        <v>458</v>
      </c>
      <c r="U319" t="s">
        <v>460</v>
      </c>
      <c r="V319" t="s">
        <v>458</v>
      </c>
    </row>
    <row r="320" spans="1:22" x14ac:dyDescent="0.2">
      <c r="A320" s="102">
        <v>42758</v>
      </c>
      <c r="B320" s="102" t="s">
        <v>3211</v>
      </c>
      <c r="C320" t="s">
        <v>541</v>
      </c>
      <c r="D320" s="58">
        <v>208.3</v>
      </c>
      <c r="E320" t="s">
        <v>452</v>
      </c>
      <c r="F320" s="108">
        <v>2006</v>
      </c>
      <c r="G320" t="s">
        <v>3265</v>
      </c>
      <c r="H320">
        <v>20</v>
      </c>
      <c r="I320">
        <v>364</v>
      </c>
      <c r="J320" t="s">
        <v>2998</v>
      </c>
      <c r="K320" t="s">
        <v>2937</v>
      </c>
      <c r="L320">
        <v>0</v>
      </c>
      <c r="M320">
        <v>0</v>
      </c>
      <c r="N320" t="s">
        <v>3272</v>
      </c>
      <c r="O320" t="s">
        <v>545</v>
      </c>
      <c r="P320" t="s">
        <v>458</v>
      </c>
      <c r="R320">
        <v>0</v>
      </c>
      <c r="S320" t="s">
        <v>459</v>
      </c>
      <c r="T320" t="s">
        <v>458</v>
      </c>
      <c r="U320" t="s">
        <v>460</v>
      </c>
      <c r="V320" t="s">
        <v>458</v>
      </c>
    </row>
    <row r="321" spans="1:22" x14ac:dyDescent="0.2">
      <c r="A321" s="102">
        <v>42758</v>
      </c>
      <c r="B321" s="102" t="s">
        <v>3211</v>
      </c>
      <c r="C321" t="s">
        <v>541</v>
      </c>
      <c r="D321" s="58">
        <v>208.3</v>
      </c>
      <c r="E321" t="s">
        <v>452</v>
      </c>
      <c r="F321" s="108">
        <v>2009</v>
      </c>
      <c r="G321" t="s">
        <v>2953</v>
      </c>
      <c r="H321">
        <v>40.5</v>
      </c>
      <c r="I321">
        <v>364</v>
      </c>
      <c r="J321" t="s">
        <v>2998</v>
      </c>
      <c r="K321" t="s">
        <v>2937</v>
      </c>
      <c r="L321">
        <v>0</v>
      </c>
      <c r="M321">
        <v>0</v>
      </c>
      <c r="N321" t="s">
        <v>3273</v>
      </c>
      <c r="O321" t="s">
        <v>545</v>
      </c>
      <c r="P321" t="s">
        <v>458</v>
      </c>
      <c r="R321">
        <v>0</v>
      </c>
      <c r="S321" t="s">
        <v>459</v>
      </c>
      <c r="T321" t="s">
        <v>458</v>
      </c>
      <c r="U321" t="s">
        <v>460</v>
      </c>
      <c r="V321" t="s">
        <v>458</v>
      </c>
    </row>
    <row r="322" spans="1:22" x14ac:dyDescent="0.2">
      <c r="A322" s="102">
        <v>42765</v>
      </c>
      <c r="B322" s="102" t="s">
        <v>3211</v>
      </c>
      <c r="C322" t="s">
        <v>541</v>
      </c>
      <c r="D322" s="58">
        <v>208.3</v>
      </c>
      <c r="E322" t="s">
        <v>452</v>
      </c>
      <c r="F322" s="108">
        <v>2006</v>
      </c>
      <c r="G322" t="s">
        <v>3265</v>
      </c>
      <c r="H322">
        <v>8</v>
      </c>
      <c r="I322">
        <v>364</v>
      </c>
      <c r="J322" t="s">
        <v>2998</v>
      </c>
      <c r="K322" t="s">
        <v>2937</v>
      </c>
      <c r="L322">
        <v>0</v>
      </c>
      <c r="M322">
        <v>0</v>
      </c>
      <c r="N322" t="s">
        <v>3274</v>
      </c>
      <c r="O322" t="s">
        <v>545</v>
      </c>
      <c r="P322" t="s">
        <v>458</v>
      </c>
      <c r="R322">
        <v>0</v>
      </c>
      <c r="S322" t="s">
        <v>459</v>
      </c>
      <c r="T322" t="s">
        <v>458</v>
      </c>
      <c r="U322" t="s">
        <v>460</v>
      </c>
      <c r="V322" t="s">
        <v>458</v>
      </c>
    </row>
    <row r="323" spans="1:22" x14ac:dyDescent="0.2">
      <c r="A323" s="102">
        <v>42765</v>
      </c>
      <c r="B323" s="102" t="s">
        <v>3211</v>
      </c>
      <c r="C323" t="s">
        <v>541</v>
      </c>
      <c r="D323" s="58">
        <v>208.3</v>
      </c>
      <c r="E323" t="s">
        <v>452</v>
      </c>
      <c r="F323" s="108">
        <v>2009</v>
      </c>
      <c r="G323" t="s">
        <v>2953</v>
      </c>
      <c r="H323">
        <v>7</v>
      </c>
      <c r="I323">
        <v>364</v>
      </c>
      <c r="J323" t="s">
        <v>2998</v>
      </c>
      <c r="K323" t="s">
        <v>2937</v>
      </c>
      <c r="L323">
        <v>0</v>
      </c>
      <c r="M323">
        <v>0</v>
      </c>
      <c r="N323" t="s">
        <v>3275</v>
      </c>
      <c r="O323" t="s">
        <v>545</v>
      </c>
      <c r="P323" t="s">
        <v>458</v>
      </c>
      <c r="R323">
        <v>0</v>
      </c>
      <c r="S323" t="s">
        <v>459</v>
      </c>
      <c r="T323" t="s">
        <v>458</v>
      </c>
      <c r="U323" t="s">
        <v>460</v>
      </c>
      <c r="V323" t="s">
        <v>458</v>
      </c>
    </row>
    <row r="324" spans="1:22" x14ac:dyDescent="0.2">
      <c r="A324" s="102">
        <v>42767</v>
      </c>
      <c r="B324" s="102" t="s">
        <v>3211</v>
      </c>
      <c r="C324" t="s">
        <v>541</v>
      </c>
      <c r="D324" s="58">
        <v>208.3</v>
      </c>
      <c r="E324" t="s">
        <v>452</v>
      </c>
      <c r="F324" s="108">
        <v>2006</v>
      </c>
      <c r="G324" t="s">
        <v>3265</v>
      </c>
      <c r="H324">
        <v>10</v>
      </c>
      <c r="I324">
        <v>364</v>
      </c>
      <c r="J324" t="s">
        <v>2998</v>
      </c>
      <c r="K324" t="s">
        <v>2937</v>
      </c>
      <c r="L324">
        <v>0</v>
      </c>
      <c r="M324">
        <v>0</v>
      </c>
      <c r="N324" t="s">
        <v>3276</v>
      </c>
      <c r="O324" t="s">
        <v>545</v>
      </c>
      <c r="P324" t="s">
        <v>458</v>
      </c>
      <c r="R324">
        <v>0</v>
      </c>
      <c r="S324" t="s">
        <v>459</v>
      </c>
      <c r="T324" t="s">
        <v>458</v>
      </c>
      <c r="U324" t="s">
        <v>460</v>
      </c>
      <c r="V324" t="s">
        <v>458</v>
      </c>
    </row>
    <row r="325" spans="1:22" x14ac:dyDescent="0.2">
      <c r="A325" s="102">
        <v>42767</v>
      </c>
      <c r="B325" s="102" t="s">
        <v>3211</v>
      </c>
      <c r="C325" t="s">
        <v>541</v>
      </c>
      <c r="D325" s="58">
        <v>208.3</v>
      </c>
      <c r="E325" t="s">
        <v>452</v>
      </c>
      <c r="F325" s="108">
        <v>2026</v>
      </c>
      <c r="G325" t="s">
        <v>3268</v>
      </c>
      <c r="H325">
        <v>7</v>
      </c>
      <c r="I325">
        <v>364</v>
      </c>
      <c r="J325" t="s">
        <v>2998</v>
      </c>
      <c r="K325" t="s">
        <v>2937</v>
      </c>
      <c r="L325">
        <v>0</v>
      </c>
      <c r="M325">
        <v>0</v>
      </c>
      <c r="N325" t="s">
        <v>3277</v>
      </c>
      <c r="O325" t="s">
        <v>545</v>
      </c>
      <c r="P325" t="s">
        <v>458</v>
      </c>
      <c r="R325">
        <v>0</v>
      </c>
      <c r="S325" t="s">
        <v>459</v>
      </c>
      <c r="T325" t="s">
        <v>458</v>
      </c>
      <c r="U325" t="s">
        <v>460</v>
      </c>
      <c r="V325" t="s">
        <v>458</v>
      </c>
    </row>
    <row r="326" spans="1:22" x14ac:dyDescent="0.2">
      <c r="A326" s="102">
        <v>42779</v>
      </c>
      <c r="B326" s="102" t="s">
        <v>3211</v>
      </c>
      <c r="C326" t="s">
        <v>541</v>
      </c>
      <c r="D326" s="58">
        <v>208.3</v>
      </c>
      <c r="E326" t="s">
        <v>452</v>
      </c>
      <c r="F326" s="108">
        <v>2004</v>
      </c>
      <c r="G326" t="s">
        <v>3072</v>
      </c>
      <c r="H326">
        <v>2</v>
      </c>
      <c r="I326">
        <v>364</v>
      </c>
      <c r="J326" t="s">
        <v>2998</v>
      </c>
      <c r="K326" t="s">
        <v>2937</v>
      </c>
      <c r="L326">
        <v>0</v>
      </c>
      <c r="M326">
        <v>0</v>
      </c>
      <c r="N326" t="s">
        <v>3278</v>
      </c>
      <c r="O326" t="s">
        <v>545</v>
      </c>
      <c r="P326" t="s">
        <v>458</v>
      </c>
      <c r="R326">
        <v>0</v>
      </c>
      <c r="S326" t="s">
        <v>459</v>
      </c>
      <c r="T326" t="s">
        <v>458</v>
      </c>
      <c r="U326" t="s">
        <v>460</v>
      </c>
      <c r="V326" t="s">
        <v>458</v>
      </c>
    </row>
    <row r="327" spans="1:22" x14ac:dyDescent="0.2">
      <c r="A327" s="102">
        <v>42779</v>
      </c>
      <c r="B327" s="102" t="s">
        <v>3211</v>
      </c>
      <c r="C327" t="s">
        <v>541</v>
      </c>
      <c r="D327" s="58">
        <v>208.3</v>
      </c>
      <c r="E327" t="s">
        <v>452</v>
      </c>
      <c r="F327" s="108">
        <v>2009</v>
      </c>
      <c r="G327" t="s">
        <v>2953</v>
      </c>
      <c r="H327">
        <v>20</v>
      </c>
      <c r="I327">
        <v>364</v>
      </c>
      <c r="J327" t="s">
        <v>2998</v>
      </c>
      <c r="K327" t="s">
        <v>2937</v>
      </c>
      <c r="L327">
        <v>0</v>
      </c>
      <c r="M327">
        <v>0</v>
      </c>
      <c r="N327" t="s">
        <v>3279</v>
      </c>
      <c r="O327" t="s">
        <v>545</v>
      </c>
      <c r="P327" t="s">
        <v>458</v>
      </c>
      <c r="R327">
        <v>0</v>
      </c>
      <c r="S327" t="s">
        <v>459</v>
      </c>
      <c r="T327" t="s">
        <v>458</v>
      </c>
      <c r="U327" t="s">
        <v>460</v>
      </c>
      <c r="V327" t="s">
        <v>458</v>
      </c>
    </row>
    <row r="328" spans="1:22" x14ac:dyDescent="0.2">
      <c r="A328" s="102">
        <v>42786</v>
      </c>
      <c r="B328" s="102" t="s">
        <v>3211</v>
      </c>
      <c r="C328" t="s">
        <v>541</v>
      </c>
      <c r="D328" s="58">
        <v>208.3</v>
      </c>
      <c r="E328" t="s">
        <v>452</v>
      </c>
      <c r="F328" s="108">
        <v>2004</v>
      </c>
      <c r="G328" t="s">
        <v>3072</v>
      </c>
      <c r="H328">
        <v>19</v>
      </c>
      <c r="I328">
        <v>364</v>
      </c>
      <c r="J328" t="s">
        <v>2998</v>
      </c>
      <c r="K328" t="s">
        <v>2937</v>
      </c>
      <c r="L328">
        <v>0</v>
      </c>
      <c r="M328">
        <v>0</v>
      </c>
      <c r="N328" t="s">
        <v>3280</v>
      </c>
      <c r="O328" t="s">
        <v>545</v>
      </c>
      <c r="P328" t="s">
        <v>458</v>
      </c>
      <c r="R328">
        <v>0</v>
      </c>
      <c r="S328" t="s">
        <v>459</v>
      </c>
      <c r="T328" t="s">
        <v>458</v>
      </c>
      <c r="U328" t="s">
        <v>460</v>
      </c>
      <c r="V328" t="s">
        <v>458</v>
      </c>
    </row>
    <row r="329" spans="1:22" x14ac:dyDescent="0.2">
      <c r="A329" s="102">
        <v>42786</v>
      </c>
      <c r="B329" s="102" t="s">
        <v>3211</v>
      </c>
      <c r="C329" t="s">
        <v>541</v>
      </c>
      <c r="D329" s="58">
        <v>208.3</v>
      </c>
      <c r="E329" t="s">
        <v>452</v>
      </c>
      <c r="F329" s="108" t="s">
        <v>2950</v>
      </c>
      <c r="G329" t="s">
        <v>2951</v>
      </c>
      <c r="H329">
        <v>4</v>
      </c>
      <c r="I329">
        <v>364</v>
      </c>
      <c r="J329" t="s">
        <v>2998</v>
      </c>
      <c r="K329" t="s">
        <v>2937</v>
      </c>
      <c r="L329">
        <v>0</v>
      </c>
      <c r="M329">
        <v>0</v>
      </c>
      <c r="N329" t="s">
        <v>3281</v>
      </c>
      <c r="O329" t="s">
        <v>545</v>
      </c>
      <c r="P329" t="s">
        <v>458</v>
      </c>
      <c r="R329">
        <v>0</v>
      </c>
      <c r="S329" t="s">
        <v>459</v>
      </c>
      <c r="T329" t="s">
        <v>458</v>
      </c>
      <c r="U329" t="s">
        <v>460</v>
      </c>
      <c r="V329" t="s">
        <v>458</v>
      </c>
    </row>
    <row r="330" spans="1:22" x14ac:dyDescent="0.2">
      <c r="A330" s="102">
        <v>42786</v>
      </c>
      <c r="B330" s="102" t="s">
        <v>3211</v>
      </c>
      <c r="C330" t="s">
        <v>541</v>
      </c>
      <c r="D330" s="58">
        <v>208.3</v>
      </c>
      <c r="E330" t="s">
        <v>452</v>
      </c>
      <c r="F330" s="108">
        <v>2009</v>
      </c>
      <c r="G330" t="s">
        <v>2953</v>
      </c>
      <c r="H330">
        <v>35</v>
      </c>
      <c r="I330">
        <v>364</v>
      </c>
      <c r="J330" t="s">
        <v>2998</v>
      </c>
      <c r="K330" t="s">
        <v>2937</v>
      </c>
      <c r="L330">
        <v>0</v>
      </c>
      <c r="M330">
        <v>0</v>
      </c>
      <c r="N330" t="s">
        <v>3282</v>
      </c>
      <c r="O330" t="s">
        <v>545</v>
      </c>
      <c r="P330" t="s">
        <v>458</v>
      </c>
      <c r="R330">
        <v>0</v>
      </c>
      <c r="S330" t="s">
        <v>459</v>
      </c>
      <c r="T330" t="s">
        <v>458</v>
      </c>
      <c r="U330" t="s">
        <v>460</v>
      </c>
      <c r="V330" t="s">
        <v>458</v>
      </c>
    </row>
    <row r="331" spans="1:22" x14ac:dyDescent="0.2">
      <c r="A331" s="102">
        <v>42795</v>
      </c>
      <c r="B331" s="102" t="s">
        <v>3211</v>
      </c>
      <c r="C331" t="s">
        <v>541</v>
      </c>
      <c r="D331" s="58">
        <v>208.3</v>
      </c>
      <c r="E331" t="s">
        <v>452</v>
      </c>
      <c r="F331" s="108">
        <v>2004</v>
      </c>
      <c r="G331" t="s">
        <v>3072</v>
      </c>
      <c r="H331">
        <v>14</v>
      </c>
      <c r="I331">
        <v>364</v>
      </c>
      <c r="J331" t="s">
        <v>2998</v>
      </c>
      <c r="K331" t="s">
        <v>2937</v>
      </c>
      <c r="L331">
        <v>0</v>
      </c>
      <c r="M331">
        <v>0</v>
      </c>
      <c r="N331" t="s">
        <v>3283</v>
      </c>
      <c r="O331" t="s">
        <v>545</v>
      </c>
      <c r="P331" t="s">
        <v>458</v>
      </c>
      <c r="R331">
        <v>0</v>
      </c>
      <c r="S331" t="s">
        <v>459</v>
      </c>
      <c r="T331" t="s">
        <v>458</v>
      </c>
      <c r="U331" t="s">
        <v>460</v>
      </c>
      <c r="V331" t="s">
        <v>458</v>
      </c>
    </row>
    <row r="332" spans="1:22" x14ac:dyDescent="0.2">
      <c r="A332" s="102">
        <v>42800</v>
      </c>
      <c r="B332" s="102" t="s">
        <v>3211</v>
      </c>
      <c r="C332" t="s">
        <v>541</v>
      </c>
      <c r="D332" s="58">
        <v>208.3</v>
      </c>
      <c r="E332" t="s">
        <v>452</v>
      </c>
      <c r="F332" s="108">
        <v>2004</v>
      </c>
      <c r="G332" t="s">
        <v>3072</v>
      </c>
      <c r="H332">
        <v>16</v>
      </c>
      <c r="I332">
        <v>364</v>
      </c>
      <c r="J332" t="s">
        <v>2998</v>
      </c>
      <c r="K332" t="s">
        <v>2937</v>
      </c>
      <c r="L332">
        <v>0</v>
      </c>
      <c r="M332">
        <v>0</v>
      </c>
      <c r="N332" t="s">
        <v>3284</v>
      </c>
      <c r="O332" t="s">
        <v>545</v>
      </c>
      <c r="P332" t="s">
        <v>458</v>
      </c>
      <c r="R332">
        <v>0</v>
      </c>
      <c r="S332" t="s">
        <v>459</v>
      </c>
      <c r="T332" t="s">
        <v>458</v>
      </c>
      <c r="U332" t="s">
        <v>460</v>
      </c>
      <c r="V332" t="s">
        <v>458</v>
      </c>
    </row>
    <row r="333" spans="1:22" x14ac:dyDescent="0.2">
      <c r="A333" s="102">
        <v>42807</v>
      </c>
      <c r="B333" s="102" t="s">
        <v>3211</v>
      </c>
      <c r="C333" t="s">
        <v>541</v>
      </c>
      <c r="D333" s="58">
        <v>208.3</v>
      </c>
      <c r="E333" t="s">
        <v>452</v>
      </c>
      <c r="F333" s="108">
        <v>2004</v>
      </c>
      <c r="G333" t="s">
        <v>3072</v>
      </c>
      <c r="H333">
        <v>7</v>
      </c>
      <c r="I333">
        <v>364</v>
      </c>
      <c r="J333" t="s">
        <v>2998</v>
      </c>
      <c r="K333" t="s">
        <v>2937</v>
      </c>
      <c r="L333">
        <v>0</v>
      </c>
      <c r="M333">
        <v>0</v>
      </c>
      <c r="N333" t="s">
        <v>3285</v>
      </c>
      <c r="O333" t="s">
        <v>545</v>
      </c>
      <c r="P333" t="s">
        <v>458</v>
      </c>
      <c r="R333">
        <v>0</v>
      </c>
      <c r="S333" t="s">
        <v>459</v>
      </c>
      <c r="T333" t="s">
        <v>458</v>
      </c>
      <c r="U333" t="s">
        <v>460</v>
      </c>
      <c r="V333" t="s">
        <v>458</v>
      </c>
    </row>
    <row r="334" spans="1:22" x14ac:dyDescent="0.2">
      <c r="A334" s="102">
        <v>42814</v>
      </c>
      <c r="B334" s="102" t="s">
        <v>3211</v>
      </c>
      <c r="C334" t="s">
        <v>541</v>
      </c>
      <c r="D334" s="58">
        <v>208.3</v>
      </c>
      <c r="E334" t="s">
        <v>452</v>
      </c>
      <c r="F334" s="108">
        <v>2004</v>
      </c>
      <c r="G334" t="s">
        <v>3072</v>
      </c>
      <c r="H334">
        <v>21</v>
      </c>
      <c r="I334">
        <v>364</v>
      </c>
      <c r="J334" t="s">
        <v>2998</v>
      </c>
      <c r="K334" t="s">
        <v>2937</v>
      </c>
      <c r="L334">
        <v>0</v>
      </c>
      <c r="M334">
        <v>0</v>
      </c>
      <c r="N334" t="s">
        <v>3286</v>
      </c>
      <c r="O334" t="s">
        <v>545</v>
      </c>
      <c r="P334" t="s">
        <v>458</v>
      </c>
      <c r="R334">
        <v>0</v>
      </c>
      <c r="S334" t="s">
        <v>459</v>
      </c>
      <c r="T334" t="s">
        <v>458</v>
      </c>
      <c r="U334" t="s">
        <v>460</v>
      </c>
      <c r="V334" t="s">
        <v>458</v>
      </c>
    </row>
    <row r="335" spans="1:22" x14ac:dyDescent="0.2">
      <c r="A335" s="102">
        <v>42681</v>
      </c>
      <c r="B335" s="102" t="s">
        <v>568</v>
      </c>
      <c r="C335" t="s">
        <v>541</v>
      </c>
      <c r="D335" s="58">
        <v>220.05</v>
      </c>
      <c r="E335" t="s">
        <v>452</v>
      </c>
      <c r="F335" s="108">
        <v>2024</v>
      </c>
      <c r="G335" t="s">
        <v>2955</v>
      </c>
      <c r="H335">
        <v>24</v>
      </c>
      <c r="I335">
        <v>372</v>
      </c>
      <c r="J335" t="s">
        <v>570</v>
      </c>
      <c r="K335" t="s">
        <v>2937</v>
      </c>
      <c r="L335">
        <v>0</v>
      </c>
      <c r="M335">
        <v>0</v>
      </c>
      <c r="N335" t="s">
        <v>3287</v>
      </c>
      <c r="O335" t="s">
        <v>545</v>
      </c>
      <c r="P335" t="s">
        <v>458</v>
      </c>
      <c r="R335">
        <v>0</v>
      </c>
      <c r="S335" t="s">
        <v>459</v>
      </c>
      <c r="T335" t="s">
        <v>458</v>
      </c>
      <c r="U335" t="s">
        <v>460</v>
      </c>
      <c r="V335" t="s">
        <v>458</v>
      </c>
    </row>
    <row r="336" spans="1:22" x14ac:dyDescent="0.2">
      <c r="A336" s="102">
        <v>42681</v>
      </c>
      <c r="B336" s="102" t="s">
        <v>568</v>
      </c>
      <c r="C336" t="s">
        <v>541</v>
      </c>
      <c r="D336" s="58">
        <v>220.05</v>
      </c>
      <c r="E336" t="s">
        <v>452</v>
      </c>
      <c r="F336" s="108">
        <v>2023</v>
      </c>
      <c r="G336" t="s">
        <v>2997</v>
      </c>
      <c r="H336">
        <v>26</v>
      </c>
      <c r="I336">
        <v>372</v>
      </c>
      <c r="J336" t="s">
        <v>570</v>
      </c>
      <c r="K336" t="s">
        <v>2937</v>
      </c>
      <c r="L336">
        <v>0</v>
      </c>
      <c r="M336">
        <v>0</v>
      </c>
      <c r="N336" t="s">
        <v>3288</v>
      </c>
      <c r="O336" t="s">
        <v>545</v>
      </c>
      <c r="P336" t="s">
        <v>458</v>
      </c>
      <c r="R336">
        <v>0</v>
      </c>
      <c r="S336" t="s">
        <v>459</v>
      </c>
      <c r="T336" t="s">
        <v>458</v>
      </c>
      <c r="U336" t="s">
        <v>460</v>
      </c>
      <c r="V336" t="s">
        <v>458</v>
      </c>
    </row>
    <row r="337" spans="1:22" x14ac:dyDescent="0.2">
      <c r="A337" s="102">
        <v>42681</v>
      </c>
      <c r="B337" s="102" t="s">
        <v>568</v>
      </c>
      <c r="C337" t="s">
        <v>541</v>
      </c>
      <c r="D337" s="58">
        <v>220.05</v>
      </c>
      <c r="E337" t="s">
        <v>452</v>
      </c>
      <c r="F337" s="108">
        <v>2014</v>
      </c>
      <c r="G337" t="s">
        <v>2978</v>
      </c>
      <c r="H337">
        <v>6</v>
      </c>
      <c r="I337">
        <v>372</v>
      </c>
      <c r="J337" t="s">
        <v>570</v>
      </c>
      <c r="K337" t="s">
        <v>2937</v>
      </c>
      <c r="L337">
        <v>0</v>
      </c>
      <c r="M337">
        <v>0</v>
      </c>
      <c r="N337" t="s">
        <v>3289</v>
      </c>
      <c r="O337" t="s">
        <v>545</v>
      </c>
      <c r="P337" t="s">
        <v>458</v>
      </c>
      <c r="R337">
        <v>0</v>
      </c>
      <c r="S337" t="s">
        <v>459</v>
      </c>
      <c r="T337" t="s">
        <v>458</v>
      </c>
      <c r="U337" t="s">
        <v>460</v>
      </c>
      <c r="V337" t="s">
        <v>458</v>
      </c>
    </row>
    <row r="338" spans="1:22" x14ac:dyDescent="0.2">
      <c r="A338" s="102">
        <v>42688</v>
      </c>
      <c r="B338" s="102" t="s">
        <v>568</v>
      </c>
      <c r="C338" t="s">
        <v>541</v>
      </c>
      <c r="D338" s="58">
        <v>220.05</v>
      </c>
      <c r="E338" t="s">
        <v>452</v>
      </c>
      <c r="F338" s="108">
        <v>2024</v>
      </c>
      <c r="G338" t="s">
        <v>2955</v>
      </c>
      <c r="H338">
        <v>15</v>
      </c>
      <c r="I338">
        <v>372</v>
      </c>
      <c r="J338" t="s">
        <v>570</v>
      </c>
      <c r="K338" t="s">
        <v>2937</v>
      </c>
      <c r="L338">
        <v>0</v>
      </c>
      <c r="M338">
        <v>0</v>
      </c>
      <c r="N338" t="s">
        <v>3290</v>
      </c>
      <c r="O338" t="s">
        <v>545</v>
      </c>
      <c r="P338" t="s">
        <v>458</v>
      </c>
      <c r="R338">
        <v>0</v>
      </c>
      <c r="S338" t="s">
        <v>459</v>
      </c>
      <c r="T338" t="s">
        <v>458</v>
      </c>
      <c r="U338" t="s">
        <v>460</v>
      </c>
      <c r="V338" t="s">
        <v>458</v>
      </c>
    </row>
    <row r="339" spans="1:22" x14ac:dyDescent="0.2">
      <c r="A339" s="102">
        <v>42688</v>
      </c>
      <c r="B339" s="102" t="s">
        <v>568</v>
      </c>
      <c r="C339" t="s">
        <v>541</v>
      </c>
      <c r="D339" s="58">
        <v>220.05</v>
      </c>
      <c r="E339" t="s">
        <v>452</v>
      </c>
      <c r="F339" s="108">
        <v>2002</v>
      </c>
      <c r="G339" t="s">
        <v>3291</v>
      </c>
      <c r="H339">
        <v>5</v>
      </c>
      <c r="I339">
        <v>372</v>
      </c>
      <c r="J339" t="s">
        <v>570</v>
      </c>
      <c r="K339" t="s">
        <v>2937</v>
      </c>
      <c r="L339">
        <v>0</v>
      </c>
      <c r="M339">
        <v>0</v>
      </c>
      <c r="N339" t="s">
        <v>3292</v>
      </c>
      <c r="O339" t="s">
        <v>545</v>
      </c>
      <c r="P339" t="s">
        <v>458</v>
      </c>
      <c r="R339">
        <v>0</v>
      </c>
      <c r="S339" t="s">
        <v>459</v>
      </c>
      <c r="T339" t="s">
        <v>458</v>
      </c>
      <c r="U339" t="s">
        <v>460</v>
      </c>
      <c r="V339" t="s">
        <v>458</v>
      </c>
    </row>
    <row r="340" spans="1:22" x14ac:dyDescent="0.2">
      <c r="A340" s="102">
        <v>42688</v>
      </c>
      <c r="B340" s="102" t="s">
        <v>568</v>
      </c>
      <c r="C340" t="s">
        <v>541</v>
      </c>
      <c r="D340" s="58">
        <v>220.05</v>
      </c>
      <c r="E340" t="s">
        <v>452</v>
      </c>
      <c r="F340" s="108">
        <v>2023</v>
      </c>
      <c r="G340" t="s">
        <v>2997</v>
      </c>
      <c r="H340">
        <v>25.5</v>
      </c>
      <c r="I340">
        <v>372</v>
      </c>
      <c r="J340" t="s">
        <v>570</v>
      </c>
      <c r="K340" t="s">
        <v>2937</v>
      </c>
      <c r="L340">
        <v>0</v>
      </c>
      <c r="M340">
        <v>0</v>
      </c>
      <c r="N340" t="s">
        <v>3293</v>
      </c>
      <c r="O340" t="s">
        <v>545</v>
      </c>
      <c r="P340" t="s">
        <v>458</v>
      </c>
      <c r="R340">
        <v>0</v>
      </c>
      <c r="S340" t="s">
        <v>459</v>
      </c>
      <c r="T340" t="s">
        <v>458</v>
      </c>
      <c r="U340" t="s">
        <v>460</v>
      </c>
      <c r="V340" t="s">
        <v>458</v>
      </c>
    </row>
    <row r="341" spans="1:22" x14ac:dyDescent="0.2">
      <c r="A341" s="102">
        <v>42688</v>
      </c>
      <c r="B341" s="102" t="s">
        <v>568</v>
      </c>
      <c r="C341" t="s">
        <v>541</v>
      </c>
      <c r="D341" s="58">
        <v>220.05</v>
      </c>
      <c r="E341" t="s">
        <v>452</v>
      </c>
      <c r="F341" s="108">
        <v>2005</v>
      </c>
      <c r="G341" t="s">
        <v>3011</v>
      </c>
      <c r="H341">
        <v>16</v>
      </c>
      <c r="I341">
        <v>372</v>
      </c>
      <c r="J341" t="s">
        <v>570</v>
      </c>
      <c r="K341" t="s">
        <v>2937</v>
      </c>
      <c r="L341">
        <v>0</v>
      </c>
      <c r="M341">
        <v>0</v>
      </c>
      <c r="N341" t="s">
        <v>3294</v>
      </c>
      <c r="O341" t="s">
        <v>545</v>
      </c>
      <c r="P341" t="s">
        <v>458</v>
      </c>
      <c r="R341">
        <v>0</v>
      </c>
      <c r="S341" t="s">
        <v>459</v>
      </c>
      <c r="T341" t="s">
        <v>458</v>
      </c>
      <c r="U341" t="s">
        <v>460</v>
      </c>
      <c r="V341" t="s">
        <v>458</v>
      </c>
    </row>
    <row r="342" spans="1:22" x14ac:dyDescent="0.2">
      <c r="A342" s="102">
        <v>42688</v>
      </c>
      <c r="B342" s="102" t="s">
        <v>568</v>
      </c>
      <c r="C342" t="s">
        <v>541</v>
      </c>
      <c r="D342" s="58">
        <v>220.05</v>
      </c>
      <c r="E342" t="s">
        <v>452</v>
      </c>
      <c r="F342" s="108">
        <v>2014</v>
      </c>
      <c r="G342" t="s">
        <v>2978</v>
      </c>
      <c r="H342">
        <v>16</v>
      </c>
      <c r="I342">
        <v>372</v>
      </c>
      <c r="J342" t="s">
        <v>570</v>
      </c>
      <c r="K342" t="s">
        <v>2937</v>
      </c>
      <c r="L342">
        <v>0</v>
      </c>
      <c r="M342">
        <v>0</v>
      </c>
      <c r="N342" t="s">
        <v>3295</v>
      </c>
      <c r="O342" t="s">
        <v>545</v>
      </c>
      <c r="P342" t="s">
        <v>458</v>
      </c>
      <c r="R342">
        <v>0</v>
      </c>
      <c r="S342" t="s">
        <v>459</v>
      </c>
      <c r="T342" t="s">
        <v>458</v>
      </c>
      <c r="U342" t="s">
        <v>460</v>
      </c>
      <c r="V342" t="s">
        <v>458</v>
      </c>
    </row>
    <row r="343" spans="1:22" x14ac:dyDescent="0.2">
      <c r="A343" s="102">
        <v>42695</v>
      </c>
      <c r="B343" s="102" t="s">
        <v>568</v>
      </c>
      <c r="C343" t="s">
        <v>541</v>
      </c>
      <c r="D343" s="58">
        <v>220.05</v>
      </c>
      <c r="E343" t="s">
        <v>452</v>
      </c>
      <c r="F343" s="108">
        <v>2024</v>
      </c>
      <c r="G343" t="s">
        <v>2955</v>
      </c>
      <c r="H343">
        <v>10</v>
      </c>
      <c r="I343">
        <v>372</v>
      </c>
      <c r="J343" t="s">
        <v>570</v>
      </c>
      <c r="K343" t="s">
        <v>2937</v>
      </c>
      <c r="L343">
        <v>0</v>
      </c>
      <c r="M343">
        <v>0</v>
      </c>
      <c r="N343" t="s">
        <v>3296</v>
      </c>
      <c r="O343" t="s">
        <v>545</v>
      </c>
      <c r="P343" t="s">
        <v>458</v>
      </c>
      <c r="R343">
        <v>0</v>
      </c>
      <c r="S343" t="s">
        <v>459</v>
      </c>
      <c r="T343" t="s">
        <v>458</v>
      </c>
      <c r="U343" t="s">
        <v>460</v>
      </c>
      <c r="V343" t="s">
        <v>458</v>
      </c>
    </row>
    <row r="344" spans="1:22" x14ac:dyDescent="0.2">
      <c r="A344" s="102">
        <v>42695</v>
      </c>
      <c r="B344" s="102" t="s">
        <v>568</v>
      </c>
      <c r="C344" t="s">
        <v>541</v>
      </c>
      <c r="D344" s="58">
        <v>220.05</v>
      </c>
      <c r="E344" t="s">
        <v>452</v>
      </c>
      <c r="F344" s="108">
        <v>2002</v>
      </c>
      <c r="G344" t="s">
        <v>3291</v>
      </c>
      <c r="H344">
        <v>2</v>
      </c>
      <c r="I344">
        <v>372</v>
      </c>
      <c r="J344" t="s">
        <v>570</v>
      </c>
      <c r="K344" t="s">
        <v>2937</v>
      </c>
      <c r="L344">
        <v>0</v>
      </c>
      <c r="M344">
        <v>0</v>
      </c>
      <c r="N344" t="s">
        <v>3297</v>
      </c>
      <c r="O344" t="s">
        <v>545</v>
      </c>
      <c r="P344" t="s">
        <v>458</v>
      </c>
      <c r="R344">
        <v>0</v>
      </c>
      <c r="S344" t="s">
        <v>459</v>
      </c>
      <c r="T344" t="s">
        <v>458</v>
      </c>
      <c r="U344" t="s">
        <v>460</v>
      </c>
      <c r="V344" t="s">
        <v>458</v>
      </c>
    </row>
    <row r="345" spans="1:22" x14ac:dyDescent="0.2">
      <c r="A345" s="102">
        <v>42695</v>
      </c>
      <c r="B345" s="102" t="s">
        <v>568</v>
      </c>
      <c r="C345" t="s">
        <v>541</v>
      </c>
      <c r="D345" s="58">
        <v>220.05</v>
      </c>
      <c r="E345" t="s">
        <v>452</v>
      </c>
      <c r="F345" s="108">
        <v>2023</v>
      </c>
      <c r="G345" t="s">
        <v>2997</v>
      </c>
      <c r="H345">
        <v>5</v>
      </c>
      <c r="I345">
        <v>372</v>
      </c>
      <c r="J345" t="s">
        <v>570</v>
      </c>
      <c r="K345" t="s">
        <v>2937</v>
      </c>
      <c r="L345">
        <v>0</v>
      </c>
      <c r="M345">
        <v>0</v>
      </c>
      <c r="N345" t="s">
        <v>3298</v>
      </c>
      <c r="O345" t="s">
        <v>545</v>
      </c>
      <c r="P345" t="s">
        <v>458</v>
      </c>
      <c r="R345">
        <v>0</v>
      </c>
      <c r="S345" t="s">
        <v>459</v>
      </c>
      <c r="T345" t="s">
        <v>458</v>
      </c>
      <c r="U345" t="s">
        <v>460</v>
      </c>
      <c r="V345" t="s">
        <v>458</v>
      </c>
    </row>
    <row r="346" spans="1:22" x14ac:dyDescent="0.2">
      <c r="A346" s="102">
        <v>42695</v>
      </c>
      <c r="B346" s="102" t="s">
        <v>568</v>
      </c>
      <c r="C346" t="s">
        <v>541</v>
      </c>
      <c r="D346" s="58">
        <v>220.05</v>
      </c>
      <c r="E346" t="s">
        <v>452</v>
      </c>
      <c r="F346" s="108">
        <v>2005</v>
      </c>
      <c r="G346" t="s">
        <v>3011</v>
      </c>
      <c r="H346">
        <v>3</v>
      </c>
      <c r="I346">
        <v>372</v>
      </c>
      <c r="J346" t="s">
        <v>570</v>
      </c>
      <c r="K346" t="s">
        <v>2937</v>
      </c>
      <c r="L346">
        <v>0</v>
      </c>
      <c r="M346">
        <v>0</v>
      </c>
      <c r="N346" t="s">
        <v>3299</v>
      </c>
      <c r="O346" t="s">
        <v>545</v>
      </c>
      <c r="P346" t="s">
        <v>458</v>
      </c>
      <c r="R346">
        <v>0</v>
      </c>
      <c r="S346" t="s">
        <v>459</v>
      </c>
      <c r="T346" t="s">
        <v>458</v>
      </c>
      <c r="U346" t="s">
        <v>460</v>
      </c>
      <c r="V346" t="s">
        <v>458</v>
      </c>
    </row>
    <row r="347" spans="1:22" x14ac:dyDescent="0.2">
      <c r="A347" s="102">
        <v>42695</v>
      </c>
      <c r="B347" s="102" t="s">
        <v>568</v>
      </c>
      <c r="C347" t="s">
        <v>541</v>
      </c>
      <c r="D347" s="58">
        <v>220.05</v>
      </c>
      <c r="E347" t="s">
        <v>452</v>
      </c>
      <c r="F347" s="108">
        <v>2014</v>
      </c>
      <c r="G347" t="s">
        <v>2978</v>
      </c>
      <c r="H347">
        <v>4</v>
      </c>
      <c r="I347">
        <v>372</v>
      </c>
      <c r="J347" t="s">
        <v>570</v>
      </c>
      <c r="K347" t="s">
        <v>2937</v>
      </c>
      <c r="L347">
        <v>0</v>
      </c>
      <c r="M347">
        <v>0</v>
      </c>
      <c r="N347" t="s">
        <v>3300</v>
      </c>
      <c r="O347" t="s">
        <v>545</v>
      </c>
      <c r="P347" t="s">
        <v>458</v>
      </c>
      <c r="R347">
        <v>0</v>
      </c>
      <c r="S347" t="s">
        <v>459</v>
      </c>
      <c r="T347" t="s">
        <v>458</v>
      </c>
      <c r="U347" t="s">
        <v>460</v>
      </c>
      <c r="V347" t="s">
        <v>458</v>
      </c>
    </row>
    <row r="348" spans="1:22" x14ac:dyDescent="0.2">
      <c r="A348" s="102">
        <v>42702</v>
      </c>
      <c r="B348" s="102" t="s">
        <v>568</v>
      </c>
      <c r="C348" t="s">
        <v>541</v>
      </c>
      <c r="D348" s="58">
        <v>220.05</v>
      </c>
      <c r="E348" t="s">
        <v>452</v>
      </c>
      <c r="F348" s="108">
        <v>2024</v>
      </c>
      <c r="G348" t="s">
        <v>2955</v>
      </c>
      <c r="H348">
        <v>3</v>
      </c>
      <c r="I348">
        <v>372</v>
      </c>
      <c r="J348" t="s">
        <v>570</v>
      </c>
      <c r="K348" t="s">
        <v>2937</v>
      </c>
      <c r="L348">
        <v>0</v>
      </c>
      <c r="M348">
        <v>0</v>
      </c>
      <c r="N348" t="s">
        <v>3301</v>
      </c>
      <c r="O348" t="s">
        <v>545</v>
      </c>
      <c r="P348" t="s">
        <v>458</v>
      </c>
      <c r="R348">
        <v>0</v>
      </c>
      <c r="S348" t="s">
        <v>459</v>
      </c>
      <c r="T348" t="s">
        <v>458</v>
      </c>
      <c r="U348" t="s">
        <v>460</v>
      </c>
      <c r="V348" t="s">
        <v>458</v>
      </c>
    </row>
    <row r="349" spans="1:22" x14ac:dyDescent="0.2">
      <c r="A349" s="102">
        <v>42709</v>
      </c>
      <c r="B349" s="102" t="s">
        <v>568</v>
      </c>
      <c r="C349" t="s">
        <v>541</v>
      </c>
      <c r="D349" s="58">
        <v>220.05</v>
      </c>
      <c r="E349" t="s">
        <v>452</v>
      </c>
      <c r="F349" s="108">
        <v>2024</v>
      </c>
      <c r="G349" t="s">
        <v>2955</v>
      </c>
      <c r="H349">
        <v>1</v>
      </c>
      <c r="I349">
        <v>372</v>
      </c>
      <c r="J349" t="s">
        <v>570</v>
      </c>
      <c r="K349" t="s">
        <v>2937</v>
      </c>
      <c r="L349">
        <v>0</v>
      </c>
      <c r="M349">
        <v>0</v>
      </c>
      <c r="N349" t="s">
        <v>3302</v>
      </c>
      <c r="O349" t="s">
        <v>545</v>
      </c>
      <c r="P349" t="s">
        <v>458</v>
      </c>
      <c r="R349">
        <v>0</v>
      </c>
      <c r="S349" t="s">
        <v>459</v>
      </c>
      <c r="T349" t="s">
        <v>458</v>
      </c>
      <c r="U349" t="s">
        <v>460</v>
      </c>
      <c r="V349" t="s">
        <v>458</v>
      </c>
    </row>
    <row r="350" spans="1:22" x14ac:dyDescent="0.2">
      <c r="A350" s="102">
        <v>42009</v>
      </c>
      <c r="B350" s="102" t="s">
        <v>3303</v>
      </c>
      <c r="C350" t="s">
        <v>541</v>
      </c>
      <c r="D350" s="58">
        <v>308.3</v>
      </c>
      <c r="E350" t="s">
        <v>452</v>
      </c>
      <c r="F350" s="108">
        <v>2003</v>
      </c>
      <c r="G350" t="s">
        <v>3304</v>
      </c>
      <c r="H350">
        <v>28</v>
      </c>
      <c r="I350">
        <v>386</v>
      </c>
      <c r="J350" t="s">
        <v>3305</v>
      </c>
      <c r="K350" t="s">
        <v>2937</v>
      </c>
      <c r="L350">
        <v>0</v>
      </c>
      <c r="M350">
        <v>0</v>
      </c>
      <c r="N350" t="s">
        <v>3306</v>
      </c>
      <c r="O350" t="s">
        <v>545</v>
      </c>
      <c r="P350" t="s">
        <v>458</v>
      </c>
      <c r="R350">
        <v>0</v>
      </c>
      <c r="S350" t="s">
        <v>459</v>
      </c>
      <c r="T350" t="s">
        <v>458</v>
      </c>
      <c r="U350" t="s">
        <v>460</v>
      </c>
      <c r="V350" t="s">
        <v>458</v>
      </c>
    </row>
    <row r="351" spans="1:22" x14ac:dyDescent="0.2">
      <c r="A351" s="102">
        <v>42009</v>
      </c>
      <c r="B351" s="102" t="s">
        <v>3303</v>
      </c>
      <c r="C351" t="s">
        <v>541</v>
      </c>
      <c r="D351" s="58">
        <v>308.3</v>
      </c>
      <c r="E351" t="s">
        <v>452</v>
      </c>
      <c r="F351" s="108" t="s">
        <v>2950</v>
      </c>
      <c r="G351" t="s">
        <v>2951</v>
      </c>
      <c r="H351">
        <v>37</v>
      </c>
      <c r="I351">
        <v>386</v>
      </c>
      <c r="J351" t="s">
        <v>3305</v>
      </c>
      <c r="K351" t="s">
        <v>2937</v>
      </c>
      <c r="L351">
        <v>0</v>
      </c>
      <c r="M351">
        <v>0</v>
      </c>
      <c r="N351" t="s">
        <v>3307</v>
      </c>
      <c r="O351" t="s">
        <v>545</v>
      </c>
      <c r="P351" t="s">
        <v>458</v>
      </c>
      <c r="R351">
        <v>0</v>
      </c>
      <c r="S351" t="s">
        <v>459</v>
      </c>
      <c r="T351" t="s">
        <v>458</v>
      </c>
      <c r="U351" t="s">
        <v>460</v>
      </c>
      <c r="V351" t="s">
        <v>458</v>
      </c>
    </row>
    <row r="352" spans="1:22" x14ac:dyDescent="0.2">
      <c r="A352" s="102">
        <v>42009</v>
      </c>
      <c r="B352" s="102" t="s">
        <v>3303</v>
      </c>
      <c r="C352" t="s">
        <v>541</v>
      </c>
      <c r="D352" s="58">
        <v>308.3</v>
      </c>
      <c r="E352" t="s">
        <v>452</v>
      </c>
      <c r="F352" s="108">
        <v>2010</v>
      </c>
      <c r="G352" t="s">
        <v>3044</v>
      </c>
      <c r="H352">
        <v>8</v>
      </c>
      <c r="I352">
        <v>386</v>
      </c>
      <c r="J352" t="s">
        <v>3305</v>
      </c>
      <c r="K352" t="s">
        <v>2937</v>
      </c>
      <c r="L352">
        <v>0</v>
      </c>
      <c r="M352">
        <v>0</v>
      </c>
      <c r="N352" t="s">
        <v>3308</v>
      </c>
      <c r="O352" t="s">
        <v>545</v>
      </c>
      <c r="P352" t="s">
        <v>458</v>
      </c>
      <c r="R352">
        <v>0</v>
      </c>
      <c r="S352" t="s">
        <v>459</v>
      </c>
      <c r="T352" t="s">
        <v>458</v>
      </c>
      <c r="U352" t="s">
        <v>460</v>
      </c>
      <c r="V352" t="s">
        <v>458</v>
      </c>
    </row>
    <row r="353" spans="1:22" x14ac:dyDescent="0.2">
      <c r="A353" s="102">
        <v>42009</v>
      </c>
      <c r="B353" s="102" t="s">
        <v>3303</v>
      </c>
      <c r="C353" t="s">
        <v>541</v>
      </c>
      <c r="D353" s="58">
        <v>308.3</v>
      </c>
      <c r="E353" t="s">
        <v>452</v>
      </c>
      <c r="F353" s="108" t="s">
        <v>2950</v>
      </c>
      <c r="G353" t="s">
        <v>2951</v>
      </c>
      <c r="H353">
        <v>32</v>
      </c>
      <c r="I353">
        <v>386</v>
      </c>
      <c r="J353" t="s">
        <v>3305</v>
      </c>
      <c r="K353" t="s">
        <v>2937</v>
      </c>
      <c r="L353">
        <v>0</v>
      </c>
      <c r="M353">
        <v>0</v>
      </c>
      <c r="N353" t="s">
        <v>3309</v>
      </c>
      <c r="O353" t="s">
        <v>545</v>
      </c>
      <c r="P353" t="s">
        <v>458</v>
      </c>
      <c r="R353">
        <v>0</v>
      </c>
      <c r="S353" t="s">
        <v>459</v>
      </c>
      <c r="T353" t="s">
        <v>458</v>
      </c>
      <c r="U353" t="s">
        <v>460</v>
      </c>
      <c r="V353" t="s">
        <v>458</v>
      </c>
    </row>
    <row r="354" spans="1:22" x14ac:dyDescent="0.2">
      <c r="A354" s="102">
        <v>42016</v>
      </c>
      <c r="B354" s="102" t="s">
        <v>3303</v>
      </c>
      <c r="C354" t="s">
        <v>541</v>
      </c>
      <c r="D354" s="58">
        <v>308.3</v>
      </c>
      <c r="E354" t="s">
        <v>452</v>
      </c>
      <c r="F354" s="108">
        <v>2003</v>
      </c>
      <c r="G354" t="s">
        <v>3304</v>
      </c>
      <c r="H354">
        <v>23</v>
      </c>
      <c r="I354">
        <v>386</v>
      </c>
      <c r="J354" t="s">
        <v>3305</v>
      </c>
      <c r="K354" t="s">
        <v>2937</v>
      </c>
      <c r="L354">
        <v>0</v>
      </c>
      <c r="M354">
        <v>0</v>
      </c>
      <c r="N354" t="s">
        <v>3310</v>
      </c>
      <c r="O354" t="s">
        <v>545</v>
      </c>
      <c r="P354" t="s">
        <v>458</v>
      </c>
      <c r="R354">
        <v>0</v>
      </c>
      <c r="S354" t="s">
        <v>459</v>
      </c>
      <c r="T354" t="s">
        <v>458</v>
      </c>
      <c r="U354" t="s">
        <v>460</v>
      </c>
      <c r="V354" t="s">
        <v>458</v>
      </c>
    </row>
    <row r="355" spans="1:22" x14ac:dyDescent="0.2">
      <c r="A355" s="102">
        <v>42016</v>
      </c>
      <c r="B355" s="102" t="s">
        <v>3303</v>
      </c>
      <c r="C355" t="s">
        <v>541</v>
      </c>
      <c r="D355" s="58">
        <v>308.3</v>
      </c>
      <c r="E355" t="s">
        <v>452</v>
      </c>
      <c r="F355" s="108" t="s">
        <v>2950</v>
      </c>
      <c r="G355" t="s">
        <v>2951</v>
      </c>
      <c r="H355">
        <v>25.5</v>
      </c>
      <c r="I355">
        <v>386</v>
      </c>
      <c r="J355" t="s">
        <v>3305</v>
      </c>
      <c r="K355" t="s">
        <v>2937</v>
      </c>
      <c r="L355">
        <v>0</v>
      </c>
      <c r="M355">
        <v>0</v>
      </c>
      <c r="N355" t="s">
        <v>3311</v>
      </c>
      <c r="O355" t="s">
        <v>545</v>
      </c>
      <c r="P355" t="s">
        <v>458</v>
      </c>
      <c r="R355">
        <v>0</v>
      </c>
      <c r="S355" t="s">
        <v>459</v>
      </c>
      <c r="T355" t="s">
        <v>458</v>
      </c>
      <c r="U355" t="s">
        <v>460</v>
      </c>
      <c r="V355" t="s">
        <v>458</v>
      </c>
    </row>
    <row r="356" spans="1:22" x14ac:dyDescent="0.2">
      <c r="A356" s="102">
        <v>42016</v>
      </c>
      <c r="B356" s="102" t="s">
        <v>3303</v>
      </c>
      <c r="C356" t="s">
        <v>541</v>
      </c>
      <c r="D356" s="58">
        <v>308.3</v>
      </c>
      <c r="E356" t="s">
        <v>452</v>
      </c>
      <c r="F356" s="108">
        <v>2010</v>
      </c>
      <c r="G356" t="s">
        <v>3044</v>
      </c>
      <c r="H356">
        <v>16</v>
      </c>
      <c r="I356">
        <v>386</v>
      </c>
      <c r="J356" t="s">
        <v>3305</v>
      </c>
      <c r="K356" t="s">
        <v>2937</v>
      </c>
      <c r="L356">
        <v>0</v>
      </c>
      <c r="M356">
        <v>0</v>
      </c>
      <c r="N356" t="s">
        <v>3312</v>
      </c>
      <c r="O356" t="s">
        <v>545</v>
      </c>
      <c r="P356" t="s">
        <v>458</v>
      </c>
      <c r="R356">
        <v>0</v>
      </c>
      <c r="S356" t="s">
        <v>459</v>
      </c>
      <c r="T356" t="s">
        <v>458</v>
      </c>
      <c r="U356" t="s">
        <v>460</v>
      </c>
      <c r="V356" t="s">
        <v>458</v>
      </c>
    </row>
    <row r="357" spans="1:22" x14ac:dyDescent="0.2">
      <c r="A357" s="102">
        <v>42016</v>
      </c>
      <c r="B357" s="102" t="s">
        <v>3303</v>
      </c>
      <c r="C357" t="s">
        <v>541</v>
      </c>
      <c r="D357" s="58">
        <v>308.3</v>
      </c>
      <c r="E357" t="s">
        <v>452</v>
      </c>
      <c r="F357" s="108" t="s">
        <v>2950</v>
      </c>
      <c r="G357" t="s">
        <v>2951</v>
      </c>
      <c r="H357">
        <v>40</v>
      </c>
      <c r="I357">
        <v>386</v>
      </c>
      <c r="J357" t="s">
        <v>3305</v>
      </c>
      <c r="K357" t="s">
        <v>2937</v>
      </c>
      <c r="L357">
        <v>0</v>
      </c>
      <c r="M357">
        <v>0</v>
      </c>
      <c r="N357" t="s">
        <v>3313</v>
      </c>
      <c r="O357" t="s">
        <v>545</v>
      </c>
      <c r="P357" t="s">
        <v>458</v>
      </c>
      <c r="R357">
        <v>0</v>
      </c>
      <c r="S357" t="s">
        <v>459</v>
      </c>
      <c r="T357" t="s">
        <v>458</v>
      </c>
      <c r="U357" t="s">
        <v>460</v>
      </c>
      <c r="V357" t="s">
        <v>458</v>
      </c>
    </row>
    <row r="358" spans="1:22" x14ac:dyDescent="0.2">
      <c r="A358" s="102">
        <v>42023</v>
      </c>
      <c r="B358" s="102" t="s">
        <v>3303</v>
      </c>
      <c r="C358" t="s">
        <v>541</v>
      </c>
      <c r="D358" s="58">
        <v>308.3</v>
      </c>
      <c r="E358" t="s">
        <v>452</v>
      </c>
      <c r="F358" s="108" t="s">
        <v>2950</v>
      </c>
      <c r="G358" t="s">
        <v>2951</v>
      </c>
      <c r="H358">
        <v>8</v>
      </c>
      <c r="I358">
        <v>386</v>
      </c>
      <c r="J358" t="s">
        <v>3305</v>
      </c>
      <c r="K358" t="s">
        <v>2937</v>
      </c>
      <c r="L358">
        <v>0</v>
      </c>
      <c r="M358">
        <v>0</v>
      </c>
      <c r="N358" t="s">
        <v>3314</v>
      </c>
      <c r="O358" t="s">
        <v>545</v>
      </c>
      <c r="P358" t="s">
        <v>458</v>
      </c>
      <c r="R358">
        <v>0</v>
      </c>
      <c r="S358" t="s">
        <v>459</v>
      </c>
      <c r="T358" t="s">
        <v>458</v>
      </c>
      <c r="U358" t="s">
        <v>460</v>
      </c>
      <c r="V358" t="s">
        <v>458</v>
      </c>
    </row>
    <row r="359" spans="1:22" x14ac:dyDescent="0.2">
      <c r="A359" s="102">
        <v>42093</v>
      </c>
      <c r="B359" s="102" t="s">
        <v>3303</v>
      </c>
      <c r="C359" t="s">
        <v>541</v>
      </c>
      <c r="D359" s="58">
        <v>308.3</v>
      </c>
      <c r="E359" t="s">
        <v>452</v>
      </c>
      <c r="F359" s="108">
        <v>2001</v>
      </c>
      <c r="G359" t="s">
        <v>2936</v>
      </c>
      <c r="H359">
        <v>4</v>
      </c>
      <c r="I359">
        <v>386</v>
      </c>
      <c r="J359" t="s">
        <v>3305</v>
      </c>
      <c r="K359" t="s">
        <v>2937</v>
      </c>
      <c r="L359">
        <v>0</v>
      </c>
      <c r="M359">
        <v>0</v>
      </c>
      <c r="N359" t="s">
        <v>3315</v>
      </c>
      <c r="O359" t="s">
        <v>545</v>
      </c>
      <c r="P359" t="s">
        <v>458</v>
      </c>
      <c r="R359">
        <v>0</v>
      </c>
      <c r="S359" t="s">
        <v>459</v>
      </c>
      <c r="T359" t="s">
        <v>458</v>
      </c>
      <c r="U359" t="s">
        <v>460</v>
      </c>
      <c r="V359" t="s">
        <v>458</v>
      </c>
    </row>
    <row r="360" spans="1:22" x14ac:dyDescent="0.2">
      <c r="A360" s="102">
        <v>42093</v>
      </c>
      <c r="B360" s="102" t="s">
        <v>3303</v>
      </c>
      <c r="C360" t="s">
        <v>541</v>
      </c>
      <c r="D360" s="58">
        <v>308.3</v>
      </c>
      <c r="E360" t="s">
        <v>452</v>
      </c>
      <c r="F360" s="108">
        <v>2003</v>
      </c>
      <c r="G360" t="s">
        <v>3304</v>
      </c>
      <c r="H360">
        <v>1</v>
      </c>
      <c r="I360">
        <v>386</v>
      </c>
      <c r="J360" t="s">
        <v>3305</v>
      </c>
      <c r="K360" t="s">
        <v>2937</v>
      </c>
      <c r="L360">
        <v>0</v>
      </c>
      <c r="M360">
        <v>0</v>
      </c>
      <c r="N360" t="s">
        <v>3316</v>
      </c>
      <c r="O360" t="s">
        <v>545</v>
      </c>
      <c r="P360" t="s">
        <v>458</v>
      </c>
      <c r="R360">
        <v>0</v>
      </c>
      <c r="S360" t="s">
        <v>459</v>
      </c>
      <c r="T360" t="s">
        <v>458</v>
      </c>
      <c r="U360" t="s">
        <v>460</v>
      </c>
      <c r="V360" t="s">
        <v>458</v>
      </c>
    </row>
    <row r="361" spans="1:22" x14ac:dyDescent="0.2">
      <c r="A361" s="102">
        <v>42095</v>
      </c>
      <c r="B361" s="102" t="s">
        <v>3303</v>
      </c>
      <c r="C361" t="s">
        <v>541</v>
      </c>
      <c r="D361" s="58">
        <v>308.3</v>
      </c>
      <c r="E361" t="s">
        <v>452</v>
      </c>
      <c r="F361" s="108">
        <v>2001</v>
      </c>
      <c r="G361" t="s">
        <v>2936</v>
      </c>
      <c r="H361">
        <v>4</v>
      </c>
      <c r="I361">
        <v>386</v>
      </c>
      <c r="J361" t="s">
        <v>3305</v>
      </c>
      <c r="K361" t="s">
        <v>2937</v>
      </c>
      <c r="L361">
        <v>0</v>
      </c>
      <c r="M361">
        <v>0</v>
      </c>
      <c r="N361" t="s">
        <v>3317</v>
      </c>
      <c r="O361" t="s">
        <v>545</v>
      </c>
      <c r="P361" t="s">
        <v>458</v>
      </c>
      <c r="R361">
        <v>0</v>
      </c>
      <c r="S361" t="s">
        <v>459</v>
      </c>
      <c r="T361" t="s">
        <v>458</v>
      </c>
      <c r="U361" t="s">
        <v>460</v>
      </c>
      <c r="V361" t="s">
        <v>458</v>
      </c>
    </row>
    <row r="362" spans="1:22" x14ac:dyDescent="0.2">
      <c r="A362" s="102">
        <v>42095</v>
      </c>
      <c r="B362" s="102" t="s">
        <v>3303</v>
      </c>
      <c r="C362" t="s">
        <v>541</v>
      </c>
      <c r="D362" s="58">
        <v>308.3</v>
      </c>
      <c r="E362" t="s">
        <v>452</v>
      </c>
      <c r="F362" s="108">
        <v>2003</v>
      </c>
      <c r="G362" t="s">
        <v>3304</v>
      </c>
      <c r="H362">
        <v>1</v>
      </c>
      <c r="I362">
        <v>386</v>
      </c>
      <c r="J362" t="s">
        <v>3305</v>
      </c>
      <c r="K362" t="s">
        <v>2937</v>
      </c>
      <c r="L362">
        <v>0</v>
      </c>
      <c r="M362">
        <v>0</v>
      </c>
      <c r="N362" t="s">
        <v>3318</v>
      </c>
      <c r="O362" t="s">
        <v>545</v>
      </c>
      <c r="P362" t="s">
        <v>458</v>
      </c>
      <c r="R362">
        <v>0</v>
      </c>
      <c r="S362" t="s">
        <v>459</v>
      </c>
      <c r="T362" t="s">
        <v>458</v>
      </c>
      <c r="U362" t="s">
        <v>460</v>
      </c>
      <c r="V362" t="s">
        <v>458</v>
      </c>
    </row>
    <row r="363" spans="1:22" x14ac:dyDescent="0.2">
      <c r="A363" s="102">
        <v>42095</v>
      </c>
      <c r="B363" s="102" t="s">
        <v>3303</v>
      </c>
      <c r="C363" t="s">
        <v>541</v>
      </c>
      <c r="D363" s="58">
        <v>308.3</v>
      </c>
      <c r="E363" t="s">
        <v>452</v>
      </c>
      <c r="F363" s="108" t="s">
        <v>2950</v>
      </c>
      <c r="G363" t="s">
        <v>2951</v>
      </c>
      <c r="H363">
        <v>8</v>
      </c>
      <c r="I363">
        <v>386</v>
      </c>
      <c r="J363" t="s">
        <v>3305</v>
      </c>
      <c r="K363" t="s">
        <v>2937</v>
      </c>
      <c r="L363">
        <v>0</v>
      </c>
      <c r="M363">
        <v>0</v>
      </c>
      <c r="N363" t="s">
        <v>3319</v>
      </c>
      <c r="O363" t="s">
        <v>545</v>
      </c>
      <c r="P363" t="s">
        <v>458</v>
      </c>
      <c r="R363">
        <v>0</v>
      </c>
      <c r="S363" t="s">
        <v>459</v>
      </c>
      <c r="T363" t="s">
        <v>458</v>
      </c>
      <c r="U363" t="s">
        <v>460</v>
      </c>
      <c r="V363" t="s">
        <v>458</v>
      </c>
    </row>
    <row r="364" spans="1:22" x14ac:dyDescent="0.2">
      <c r="A364" s="102">
        <v>42100</v>
      </c>
      <c r="B364" s="102" t="s">
        <v>3303</v>
      </c>
      <c r="C364" t="s">
        <v>541</v>
      </c>
      <c r="D364" s="58">
        <v>308.3</v>
      </c>
      <c r="E364" t="s">
        <v>452</v>
      </c>
      <c r="F364" s="108">
        <v>2003</v>
      </c>
      <c r="G364" t="s">
        <v>3304</v>
      </c>
      <c r="H364">
        <v>1</v>
      </c>
      <c r="I364">
        <v>386</v>
      </c>
      <c r="J364" t="s">
        <v>3305</v>
      </c>
      <c r="K364" t="s">
        <v>2937</v>
      </c>
      <c r="L364">
        <v>0</v>
      </c>
      <c r="M364">
        <v>0</v>
      </c>
      <c r="N364" t="s">
        <v>3320</v>
      </c>
      <c r="O364" t="s">
        <v>545</v>
      </c>
      <c r="P364" t="s">
        <v>458</v>
      </c>
      <c r="R364">
        <v>0</v>
      </c>
      <c r="S364" t="s">
        <v>459</v>
      </c>
      <c r="T364" t="s">
        <v>458</v>
      </c>
      <c r="U364" t="s">
        <v>460</v>
      </c>
      <c r="V364" t="s">
        <v>458</v>
      </c>
    </row>
    <row r="365" spans="1:22" x14ac:dyDescent="0.2">
      <c r="A365" s="102">
        <v>42100</v>
      </c>
      <c r="B365" s="102" t="s">
        <v>3303</v>
      </c>
      <c r="C365" t="s">
        <v>541</v>
      </c>
      <c r="D365" s="58">
        <v>308.3</v>
      </c>
      <c r="E365" t="s">
        <v>452</v>
      </c>
      <c r="F365" s="108" t="s">
        <v>2950</v>
      </c>
      <c r="G365" t="s">
        <v>2951</v>
      </c>
      <c r="H365">
        <v>15</v>
      </c>
      <c r="I365">
        <v>386</v>
      </c>
      <c r="J365" t="s">
        <v>3305</v>
      </c>
      <c r="K365" t="s">
        <v>2937</v>
      </c>
      <c r="L365">
        <v>0</v>
      </c>
      <c r="M365">
        <v>0</v>
      </c>
      <c r="N365" t="s">
        <v>3321</v>
      </c>
      <c r="O365" t="s">
        <v>545</v>
      </c>
      <c r="P365" t="s">
        <v>458</v>
      </c>
      <c r="R365">
        <v>0</v>
      </c>
      <c r="S365" t="s">
        <v>459</v>
      </c>
      <c r="T365" t="s">
        <v>458</v>
      </c>
      <c r="U365" t="s">
        <v>460</v>
      </c>
      <c r="V365" t="s">
        <v>458</v>
      </c>
    </row>
    <row r="366" spans="1:22" x14ac:dyDescent="0.2">
      <c r="A366" s="102">
        <v>42107</v>
      </c>
      <c r="B366" s="102" t="s">
        <v>3303</v>
      </c>
      <c r="C366" t="s">
        <v>541</v>
      </c>
      <c r="D366" s="58">
        <v>308.3</v>
      </c>
      <c r="E366" t="s">
        <v>452</v>
      </c>
      <c r="F366" s="108" t="s">
        <v>2950</v>
      </c>
      <c r="G366" t="s">
        <v>2951</v>
      </c>
      <c r="H366">
        <v>8</v>
      </c>
      <c r="I366">
        <v>386</v>
      </c>
      <c r="J366" t="s">
        <v>3305</v>
      </c>
      <c r="K366" t="s">
        <v>2937</v>
      </c>
      <c r="L366">
        <v>0</v>
      </c>
      <c r="M366">
        <v>0</v>
      </c>
      <c r="N366" t="s">
        <v>3322</v>
      </c>
      <c r="O366" t="s">
        <v>545</v>
      </c>
      <c r="P366" t="s">
        <v>458</v>
      </c>
      <c r="R366">
        <v>0</v>
      </c>
      <c r="S366" t="s">
        <v>459</v>
      </c>
      <c r="T366" t="s">
        <v>458</v>
      </c>
      <c r="U366" t="s">
        <v>460</v>
      </c>
      <c r="V366" t="s">
        <v>458</v>
      </c>
    </row>
    <row r="367" spans="1:22" x14ac:dyDescent="0.2">
      <c r="A367" s="102">
        <v>42114</v>
      </c>
      <c r="B367" s="102" t="s">
        <v>3303</v>
      </c>
      <c r="C367" t="s">
        <v>541</v>
      </c>
      <c r="D367" s="58">
        <v>308.3</v>
      </c>
      <c r="E367" t="s">
        <v>452</v>
      </c>
      <c r="F367" s="108" t="s">
        <v>2950</v>
      </c>
      <c r="G367" t="s">
        <v>2951</v>
      </c>
      <c r="H367">
        <v>25</v>
      </c>
      <c r="I367">
        <v>386</v>
      </c>
      <c r="J367" t="s">
        <v>3305</v>
      </c>
      <c r="K367" t="s">
        <v>2937</v>
      </c>
      <c r="L367">
        <v>0</v>
      </c>
      <c r="M367">
        <v>0</v>
      </c>
      <c r="N367" t="s">
        <v>3323</v>
      </c>
      <c r="O367" t="s">
        <v>545</v>
      </c>
      <c r="P367" t="s">
        <v>458</v>
      </c>
      <c r="R367">
        <v>0</v>
      </c>
      <c r="S367" t="s">
        <v>459</v>
      </c>
      <c r="T367" t="s">
        <v>458</v>
      </c>
      <c r="U367" t="s">
        <v>460</v>
      </c>
      <c r="V367" t="s">
        <v>458</v>
      </c>
    </row>
    <row r="368" spans="1:22" x14ac:dyDescent="0.2">
      <c r="A368" s="102">
        <v>42114</v>
      </c>
      <c r="B368" s="102" t="s">
        <v>3303</v>
      </c>
      <c r="C368" t="s">
        <v>541</v>
      </c>
      <c r="D368" s="58">
        <v>308.3</v>
      </c>
      <c r="E368" t="s">
        <v>452</v>
      </c>
      <c r="F368" s="108" t="s">
        <v>2950</v>
      </c>
      <c r="G368" t="s">
        <v>2951</v>
      </c>
      <c r="H368">
        <v>32</v>
      </c>
      <c r="I368">
        <v>386</v>
      </c>
      <c r="J368" t="s">
        <v>3305</v>
      </c>
      <c r="K368" t="s">
        <v>2937</v>
      </c>
      <c r="L368">
        <v>0</v>
      </c>
      <c r="M368">
        <v>0</v>
      </c>
      <c r="N368" t="s">
        <v>3324</v>
      </c>
      <c r="O368" t="s">
        <v>545</v>
      </c>
      <c r="P368" t="s">
        <v>458</v>
      </c>
      <c r="R368">
        <v>0</v>
      </c>
      <c r="S368" t="s">
        <v>459</v>
      </c>
      <c r="T368" t="s">
        <v>458</v>
      </c>
      <c r="U368" t="s">
        <v>460</v>
      </c>
      <c r="V368" t="s">
        <v>458</v>
      </c>
    </row>
    <row r="369" spans="1:22" x14ac:dyDescent="0.2">
      <c r="A369" s="102">
        <v>42114</v>
      </c>
      <c r="B369" s="102" t="s">
        <v>3303</v>
      </c>
      <c r="C369" t="s">
        <v>541</v>
      </c>
      <c r="D369" s="58">
        <v>308.3</v>
      </c>
      <c r="E369" t="s">
        <v>452</v>
      </c>
      <c r="F369" s="108" t="s">
        <v>2950</v>
      </c>
      <c r="G369" t="s">
        <v>2951</v>
      </c>
      <c r="H369">
        <v>15</v>
      </c>
      <c r="I369">
        <v>386</v>
      </c>
      <c r="J369" t="s">
        <v>3305</v>
      </c>
      <c r="K369" t="s">
        <v>2937</v>
      </c>
      <c r="L369">
        <v>0</v>
      </c>
      <c r="M369">
        <v>0</v>
      </c>
      <c r="N369" t="s">
        <v>3325</v>
      </c>
      <c r="O369" t="s">
        <v>545</v>
      </c>
      <c r="P369" t="s">
        <v>458</v>
      </c>
      <c r="R369">
        <v>0</v>
      </c>
      <c r="S369" t="s">
        <v>459</v>
      </c>
      <c r="T369" t="s">
        <v>458</v>
      </c>
      <c r="U369" t="s">
        <v>460</v>
      </c>
      <c r="V369" t="s">
        <v>458</v>
      </c>
    </row>
    <row r="370" spans="1:22" x14ac:dyDescent="0.2">
      <c r="A370" s="102">
        <v>42114</v>
      </c>
      <c r="B370" s="102" t="s">
        <v>3303</v>
      </c>
      <c r="C370" t="s">
        <v>541</v>
      </c>
      <c r="D370" s="58">
        <v>308.3</v>
      </c>
      <c r="E370" t="s">
        <v>452</v>
      </c>
      <c r="F370" s="108" t="s">
        <v>2950</v>
      </c>
      <c r="G370" t="s">
        <v>2951</v>
      </c>
      <c r="H370">
        <v>12</v>
      </c>
      <c r="I370">
        <v>386</v>
      </c>
      <c r="J370" t="s">
        <v>3305</v>
      </c>
      <c r="K370" t="s">
        <v>2937</v>
      </c>
      <c r="L370">
        <v>0</v>
      </c>
      <c r="M370">
        <v>0</v>
      </c>
      <c r="N370" t="s">
        <v>3326</v>
      </c>
      <c r="O370" t="s">
        <v>545</v>
      </c>
      <c r="P370" t="s">
        <v>458</v>
      </c>
      <c r="R370">
        <v>0</v>
      </c>
      <c r="S370" t="s">
        <v>459</v>
      </c>
      <c r="T370" t="s">
        <v>458</v>
      </c>
      <c r="U370" t="s">
        <v>460</v>
      </c>
      <c r="V370" t="s">
        <v>458</v>
      </c>
    </row>
    <row r="371" spans="1:22" x14ac:dyDescent="0.2">
      <c r="A371" s="102">
        <v>42114</v>
      </c>
      <c r="B371" s="102" t="s">
        <v>3303</v>
      </c>
      <c r="C371" t="s">
        <v>541</v>
      </c>
      <c r="D371" s="58">
        <v>308.3</v>
      </c>
      <c r="E371" t="s">
        <v>452</v>
      </c>
      <c r="F371" s="108" t="s">
        <v>2950</v>
      </c>
      <c r="G371" t="s">
        <v>2951</v>
      </c>
      <c r="H371">
        <v>40</v>
      </c>
      <c r="I371">
        <v>386</v>
      </c>
      <c r="J371" t="s">
        <v>3305</v>
      </c>
      <c r="K371" t="s">
        <v>2937</v>
      </c>
      <c r="L371">
        <v>0</v>
      </c>
      <c r="M371">
        <v>0</v>
      </c>
      <c r="N371" t="s">
        <v>3327</v>
      </c>
      <c r="O371" t="s">
        <v>545</v>
      </c>
      <c r="P371" t="s">
        <v>458</v>
      </c>
      <c r="R371">
        <v>0</v>
      </c>
      <c r="S371" t="s">
        <v>459</v>
      </c>
      <c r="T371" t="s">
        <v>458</v>
      </c>
      <c r="U371" t="s">
        <v>460</v>
      </c>
      <c r="V371" t="s">
        <v>458</v>
      </c>
    </row>
    <row r="372" spans="1:22" x14ac:dyDescent="0.2">
      <c r="A372" s="102">
        <v>42121</v>
      </c>
      <c r="B372" s="102" t="s">
        <v>3303</v>
      </c>
      <c r="C372" t="s">
        <v>541</v>
      </c>
      <c r="D372" s="58">
        <v>308.3</v>
      </c>
      <c r="E372" t="s">
        <v>452</v>
      </c>
      <c r="F372" s="108">
        <v>2003</v>
      </c>
      <c r="G372" t="s">
        <v>3304</v>
      </c>
      <c r="H372">
        <v>4</v>
      </c>
      <c r="I372">
        <v>386</v>
      </c>
      <c r="J372" t="s">
        <v>3305</v>
      </c>
      <c r="K372" t="s">
        <v>2937</v>
      </c>
      <c r="L372">
        <v>0</v>
      </c>
      <c r="M372">
        <v>0</v>
      </c>
      <c r="N372" t="s">
        <v>3328</v>
      </c>
      <c r="O372" t="s">
        <v>545</v>
      </c>
      <c r="P372" t="s">
        <v>458</v>
      </c>
      <c r="R372">
        <v>0</v>
      </c>
      <c r="S372" t="s">
        <v>459</v>
      </c>
      <c r="T372" t="s">
        <v>458</v>
      </c>
      <c r="U372" t="s">
        <v>460</v>
      </c>
      <c r="V372" t="s">
        <v>458</v>
      </c>
    </row>
    <row r="373" spans="1:22" x14ac:dyDescent="0.2">
      <c r="A373" s="102">
        <v>42121</v>
      </c>
      <c r="B373" s="102" t="s">
        <v>3303</v>
      </c>
      <c r="C373" t="s">
        <v>541</v>
      </c>
      <c r="D373" s="58">
        <v>308.3</v>
      </c>
      <c r="E373" t="s">
        <v>452</v>
      </c>
      <c r="F373" s="108" t="s">
        <v>2950</v>
      </c>
      <c r="G373" t="s">
        <v>2951</v>
      </c>
      <c r="H373">
        <v>26</v>
      </c>
      <c r="I373">
        <v>386</v>
      </c>
      <c r="J373" t="s">
        <v>3305</v>
      </c>
      <c r="K373" t="s">
        <v>2937</v>
      </c>
      <c r="L373">
        <v>0</v>
      </c>
      <c r="M373">
        <v>0</v>
      </c>
      <c r="N373" t="s">
        <v>3329</v>
      </c>
      <c r="O373" t="s">
        <v>545</v>
      </c>
      <c r="P373" t="s">
        <v>458</v>
      </c>
      <c r="R373">
        <v>0</v>
      </c>
      <c r="S373" t="s">
        <v>459</v>
      </c>
      <c r="T373" t="s">
        <v>458</v>
      </c>
      <c r="U373" t="s">
        <v>460</v>
      </c>
      <c r="V373" t="s">
        <v>458</v>
      </c>
    </row>
    <row r="374" spans="1:22" x14ac:dyDescent="0.2">
      <c r="A374" s="102">
        <v>42121</v>
      </c>
      <c r="B374" s="102" t="s">
        <v>3303</v>
      </c>
      <c r="C374" t="s">
        <v>541</v>
      </c>
      <c r="D374" s="58">
        <v>308.3</v>
      </c>
      <c r="E374" t="s">
        <v>452</v>
      </c>
      <c r="F374" s="108" t="s">
        <v>2950</v>
      </c>
      <c r="G374" t="s">
        <v>2951</v>
      </c>
      <c r="H374">
        <v>28</v>
      </c>
      <c r="I374">
        <v>386</v>
      </c>
      <c r="J374" t="s">
        <v>3305</v>
      </c>
      <c r="K374" t="s">
        <v>2937</v>
      </c>
      <c r="L374">
        <v>0</v>
      </c>
      <c r="M374">
        <v>0</v>
      </c>
      <c r="N374" t="s">
        <v>3330</v>
      </c>
      <c r="O374" t="s">
        <v>545</v>
      </c>
      <c r="P374" t="s">
        <v>458</v>
      </c>
      <c r="R374">
        <v>0</v>
      </c>
      <c r="S374" t="s">
        <v>459</v>
      </c>
      <c r="T374" t="s">
        <v>458</v>
      </c>
      <c r="U374" t="s">
        <v>460</v>
      </c>
      <c r="V374" t="s">
        <v>458</v>
      </c>
    </row>
    <row r="375" spans="1:22" x14ac:dyDescent="0.2">
      <c r="A375" s="102">
        <v>42121</v>
      </c>
      <c r="B375" s="102" t="s">
        <v>3303</v>
      </c>
      <c r="C375" t="s">
        <v>541</v>
      </c>
      <c r="D375" s="58">
        <v>308.3</v>
      </c>
      <c r="E375" t="s">
        <v>452</v>
      </c>
      <c r="F375" s="108" t="s">
        <v>2950</v>
      </c>
      <c r="G375" t="s">
        <v>2951</v>
      </c>
      <c r="H375">
        <v>18</v>
      </c>
      <c r="I375">
        <v>386</v>
      </c>
      <c r="J375" t="s">
        <v>3305</v>
      </c>
      <c r="K375" t="s">
        <v>2937</v>
      </c>
      <c r="L375">
        <v>0</v>
      </c>
      <c r="M375">
        <v>0</v>
      </c>
      <c r="N375" t="s">
        <v>3331</v>
      </c>
      <c r="O375" t="s">
        <v>545</v>
      </c>
      <c r="P375" t="s">
        <v>458</v>
      </c>
      <c r="R375">
        <v>0</v>
      </c>
      <c r="S375" t="s">
        <v>459</v>
      </c>
      <c r="T375" t="s">
        <v>458</v>
      </c>
      <c r="U375" t="s">
        <v>460</v>
      </c>
      <c r="V375" t="s">
        <v>458</v>
      </c>
    </row>
    <row r="376" spans="1:22" x14ac:dyDescent="0.2">
      <c r="A376" s="102">
        <v>42121</v>
      </c>
      <c r="B376" s="102" t="s">
        <v>3303</v>
      </c>
      <c r="C376" t="s">
        <v>541</v>
      </c>
      <c r="D376" s="58">
        <v>308.3</v>
      </c>
      <c r="E376" t="s">
        <v>452</v>
      </c>
      <c r="F376" s="108" t="s">
        <v>2950</v>
      </c>
      <c r="G376" t="s">
        <v>2951</v>
      </c>
      <c r="H376">
        <v>24</v>
      </c>
      <c r="I376">
        <v>386</v>
      </c>
      <c r="J376" t="s">
        <v>3305</v>
      </c>
      <c r="K376" t="s">
        <v>2937</v>
      </c>
      <c r="L376">
        <v>0</v>
      </c>
      <c r="M376">
        <v>0</v>
      </c>
      <c r="N376" t="s">
        <v>3332</v>
      </c>
      <c r="O376" t="s">
        <v>545</v>
      </c>
      <c r="P376" t="s">
        <v>458</v>
      </c>
      <c r="R376">
        <v>0</v>
      </c>
      <c r="S376" t="s">
        <v>459</v>
      </c>
      <c r="T376" t="s">
        <v>458</v>
      </c>
      <c r="U376" t="s">
        <v>460</v>
      </c>
      <c r="V376" t="s">
        <v>458</v>
      </c>
    </row>
    <row r="377" spans="1:22" x14ac:dyDescent="0.2">
      <c r="A377" s="102">
        <v>42121</v>
      </c>
      <c r="B377" s="102" t="s">
        <v>3303</v>
      </c>
      <c r="C377" t="s">
        <v>541</v>
      </c>
      <c r="D377" s="58">
        <v>308.3</v>
      </c>
      <c r="E377" t="s">
        <v>452</v>
      </c>
      <c r="F377" s="108" t="s">
        <v>2950</v>
      </c>
      <c r="G377" t="s">
        <v>2951</v>
      </c>
      <c r="H377">
        <v>33</v>
      </c>
      <c r="I377">
        <v>386</v>
      </c>
      <c r="J377" t="s">
        <v>3305</v>
      </c>
      <c r="K377" t="s">
        <v>2937</v>
      </c>
      <c r="L377">
        <v>0</v>
      </c>
      <c r="M377">
        <v>0</v>
      </c>
      <c r="N377" t="s">
        <v>3333</v>
      </c>
      <c r="O377" t="s">
        <v>545</v>
      </c>
      <c r="P377" t="s">
        <v>458</v>
      </c>
      <c r="R377">
        <v>0</v>
      </c>
      <c r="S377" t="s">
        <v>459</v>
      </c>
      <c r="T377" t="s">
        <v>458</v>
      </c>
      <c r="U377" t="s">
        <v>460</v>
      </c>
      <c r="V377" t="s">
        <v>458</v>
      </c>
    </row>
    <row r="378" spans="1:22" x14ac:dyDescent="0.2">
      <c r="A378" s="102">
        <v>42121</v>
      </c>
      <c r="B378" s="102" t="s">
        <v>3303</v>
      </c>
      <c r="C378" t="s">
        <v>541</v>
      </c>
      <c r="D378" s="58">
        <v>308.3</v>
      </c>
      <c r="E378" t="s">
        <v>452</v>
      </c>
      <c r="F378" s="108">
        <v>2014</v>
      </c>
      <c r="G378" t="s">
        <v>2978</v>
      </c>
      <c r="H378">
        <v>19</v>
      </c>
      <c r="I378">
        <v>386</v>
      </c>
      <c r="J378" t="s">
        <v>3305</v>
      </c>
      <c r="K378" t="s">
        <v>2937</v>
      </c>
      <c r="L378">
        <v>0</v>
      </c>
      <c r="M378">
        <v>0</v>
      </c>
      <c r="N378" t="s">
        <v>3334</v>
      </c>
      <c r="O378" t="s">
        <v>545</v>
      </c>
      <c r="P378" t="s">
        <v>458</v>
      </c>
      <c r="R378">
        <v>0</v>
      </c>
      <c r="S378" t="s">
        <v>459</v>
      </c>
      <c r="T378" t="s">
        <v>458</v>
      </c>
      <c r="U378" t="s">
        <v>460</v>
      </c>
      <c r="V378" t="s">
        <v>458</v>
      </c>
    </row>
    <row r="379" spans="1:22" x14ac:dyDescent="0.2">
      <c r="A379" s="102">
        <v>42128</v>
      </c>
      <c r="B379" s="102" t="s">
        <v>3303</v>
      </c>
      <c r="C379" t="s">
        <v>541</v>
      </c>
      <c r="D379" s="58">
        <v>308.3</v>
      </c>
      <c r="E379" t="s">
        <v>452</v>
      </c>
      <c r="F379" s="108" t="s">
        <v>2950</v>
      </c>
      <c r="G379" t="s">
        <v>2951</v>
      </c>
      <c r="H379">
        <v>6</v>
      </c>
      <c r="I379">
        <v>386</v>
      </c>
      <c r="J379" t="s">
        <v>3305</v>
      </c>
      <c r="K379" t="s">
        <v>2937</v>
      </c>
      <c r="L379">
        <v>0</v>
      </c>
      <c r="M379">
        <v>0</v>
      </c>
      <c r="N379" t="s">
        <v>3335</v>
      </c>
      <c r="O379" t="s">
        <v>545</v>
      </c>
      <c r="P379" t="s">
        <v>458</v>
      </c>
      <c r="R379">
        <v>0</v>
      </c>
      <c r="S379" t="s">
        <v>459</v>
      </c>
      <c r="T379" t="s">
        <v>458</v>
      </c>
      <c r="U379" t="s">
        <v>460</v>
      </c>
      <c r="V379" t="s">
        <v>458</v>
      </c>
    </row>
    <row r="380" spans="1:22" x14ac:dyDescent="0.2">
      <c r="A380" s="102">
        <v>42135</v>
      </c>
      <c r="B380" s="102" t="s">
        <v>3303</v>
      </c>
      <c r="C380" t="s">
        <v>541</v>
      </c>
      <c r="D380" s="58">
        <v>308.3</v>
      </c>
      <c r="E380" t="s">
        <v>452</v>
      </c>
      <c r="F380" s="108">
        <v>2003</v>
      </c>
      <c r="G380" t="s">
        <v>3304</v>
      </c>
      <c r="H380">
        <v>6</v>
      </c>
      <c r="I380">
        <v>386</v>
      </c>
      <c r="J380" t="s">
        <v>3305</v>
      </c>
      <c r="K380" t="s">
        <v>2937</v>
      </c>
      <c r="L380">
        <v>0</v>
      </c>
      <c r="M380">
        <v>0</v>
      </c>
      <c r="N380" t="s">
        <v>3336</v>
      </c>
      <c r="O380" t="s">
        <v>545</v>
      </c>
      <c r="P380" t="s">
        <v>458</v>
      </c>
      <c r="R380">
        <v>0</v>
      </c>
      <c r="S380" t="s">
        <v>459</v>
      </c>
      <c r="T380" t="s">
        <v>458</v>
      </c>
      <c r="U380" t="s">
        <v>460</v>
      </c>
      <c r="V380" t="s">
        <v>458</v>
      </c>
    </row>
    <row r="381" spans="1:22" x14ac:dyDescent="0.2">
      <c r="A381" s="102">
        <v>42135</v>
      </c>
      <c r="B381" s="102" t="s">
        <v>3303</v>
      </c>
      <c r="C381" t="s">
        <v>541</v>
      </c>
      <c r="D381" s="58">
        <v>308.3</v>
      </c>
      <c r="E381" t="s">
        <v>452</v>
      </c>
      <c r="F381" s="108" t="s">
        <v>2950</v>
      </c>
      <c r="G381" t="s">
        <v>2951</v>
      </c>
      <c r="H381">
        <v>3</v>
      </c>
      <c r="I381">
        <v>386</v>
      </c>
      <c r="J381" t="s">
        <v>3305</v>
      </c>
      <c r="K381" t="s">
        <v>2937</v>
      </c>
      <c r="L381">
        <v>0</v>
      </c>
      <c r="M381">
        <v>0</v>
      </c>
      <c r="N381" t="s">
        <v>3337</v>
      </c>
      <c r="O381" t="s">
        <v>545</v>
      </c>
      <c r="P381" t="s">
        <v>458</v>
      </c>
      <c r="R381">
        <v>0</v>
      </c>
      <c r="S381" t="s">
        <v>459</v>
      </c>
      <c r="T381" t="s">
        <v>458</v>
      </c>
      <c r="U381" t="s">
        <v>460</v>
      </c>
      <c r="V381" t="s">
        <v>458</v>
      </c>
    </row>
    <row r="382" spans="1:22" x14ac:dyDescent="0.2">
      <c r="A382" s="102">
        <v>42135</v>
      </c>
      <c r="B382" s="102" t="s">
        <v>3303</v>
      </c>
      <c r="C382" t="s">
        <v>541</v>
      </c>
      <c r="D382" s="58">
        <v>308.3</v>
      </c>
      <c r="E382" t="s">
        <v>452</v>
      </c>
      <c r="F382" s="108" t="s">
        <v>2950</v>
      </c>
      <c r="G382" t="s">
        <v>2951</v>
      </c>
      <c r="H382">
        <v>10</v>
      </c>
      <c r="I382">
        <v>386</v>
      </c>
      <c r="J382" t="s">
        <v>3305</v>
      </c>
      <c r="K382" t="s">
        <v>2937</v>
      </c>
      <c r="L382">
        <v>0</v>
      </c>
      <c r="M382">
        <v>0</v>
      </c>
      <c r="N382" t="s">
        <v>3338</v>
      </c>
      <c r="O382" t="s">
        <v>545</v>
      </c>
      <c r="P382" t="s">
        <v>458</v>
      </c>
      <c r="R382">
        <v>0</v>
      </c>
      <c r="S382" t="s">
        <v>459</v>
      </c>
      <c r="T382" t="s">
        <v>458</v>
      </c>
      <c r="U382" t="s">
        <v>460</v>
      </c>
      <c r="V382" t="s">
        <v>458</v>
      </c>
    </row>
    <row r="383" spans="1:22" x14ac:dyDescent="0.2">
      <c r="A383" s="102">
        <v>42142</v>
      </c>
      <c r="B383" s="102" t="s">
        <v>3303</v>
      </c>
      <c r="C383" t="s">
        <v>541</v>
      </c>
      <c r="D383" s="58">
        <v>308.3</v>
      </c>
      <c r="E383" t="s">
        <v>452</v>
      </c>
      <c r="F383" s="108">
        <v>2001</v>
      </c>
      <c r="G383" t="s">
        <v>2936</v>
      </c>
      <c r="H383">
        <v>9</v>
      </c>
      <c r="I383">
        <v>386</v>
      </c>
      <c r="J383" t="s">
        <v>3305</v>
      </c>
      <c r="K383" t="s">
        <v>2937</v>
      </c>
      <c r="L383">
        <v>0</v>
      </c>
      <c r="M383">
        <v>0</v>
      </c>
      <c r="N383" t="s">
        <v>3339</v>
      </c>
      <c r="O383" t="s">
        <v>545</v>
      </c>
      <c r="P383" t="s">
        <v>458</v>
      </c>
      <c r="R383">
        <v>0</v>
      </c>
      <c r="S383" t="s">
        <v>459</v>
      </c>
      <c r="T383" t="s">
        <v>458</v>
      </c>
      <c r="U383" t="s">
        <v>460</v>
      </c>
      <c r="V383" t="s">
        <v>458</v>
      </c>
    </row>
    <row r="384" spans="1:22" x14ac:dyDescent="0.2">
      <c r="A384" s="102">
        <v>42142</v>
      </c>
      <c r="B384" s="102" t="s">
        <v>3303</v>
      </c>
      <c r="C384" t="s">
        <v>541</v>
      </c>
      <c r="D384" s="58">
        <v>308.3</v>
      </c>
      <c r="E384" t="s">
        <v>452</v>
      </c>
      <c r="F384" s="108">
        <v>2003</v>
      </c>
      <c r="G384" t="s">
        <v>3304</v>
      </c>
      <c r="H384">
        <v>2</v>
      </c>
      <c r="I384">
        <v>386</v>
      </c>
      <c r="J384" t="s">
        <v>3305</v>
      </c>
      <c r="K384" t="s">
        <v>2937</v>
      </c>
      <c r="L384">
        <v>0</v>
      </c>
      <c r="M384">
        <v>0</v>
      </c>
      <c r="N384" t="s">
        <v>3340</v>
      </c>
      <c r="O384" t="s">
        <v>545</v>
      </c>
      <c r="P384" t="s">
        <v>458</v>
      </c>
      <c r="R384">
        <v>0</v>
      </c>
      <c r="S384" t="s">
        <v>459</v>
      </c>
      <c r="T384" t="s">
        <v>458</v>
      </c>
      <c r="U384" t="s">
        <v>460</v>
      </c>
      <c r="V384" t="s">
        <v>458</v>
      </c>
    </row>
    <row r="385" spans="1:22" x14ac:dyDescent="0.2">
      <c r="A385" s="102">
        <v>42149</v>
      </c>
      <c r="B385" s="102" t="s">
        <v>3303</v>
      </c>
      <c r="C385" t="s">
        <v>541</v>
      </c>
      <c r="D385" s="58">
        <v>308.3</v>
      </c>
      <c r="E385" t="s">
        <v>452</v>
      </c>
      <c r="F385" s="108">
        <v>2001</v>
      </c>
      <c r="G385" t="s">
        <v>2936</v>
      </c>
      <c r="H385">
        <v>7</v>
      </c>
      <c r="I385">
        <v>386</v>
      </c>
      <c r="J385" t="s">
        <v>3305</v>
      </c>
      <c r="K385" t="s">
        <v>2937</v>
      </c>
      <c r="L385">
        <v>0</v>
      </c>
      <c r="M385">
        <v>0</v>
      </c>
      <c r="N385" t="s">
        <v>3341</v>
      </c>
      <c r="O385" t="s">
        <v>545</v>
      </c>
      <c r="P385" t="s">
        <v>458</v>
      </c>
      <c r="R385">
        <v>0</v>
      </c>
      <c r="S385" t="s">
        <v>459</v>
      </c>
      <c r="T385" t="s">
        <v>458</v>
      </c>
      <c r="U385" t="s">
        <v>460</v>
      </c>
      <c r="V385" t="s">
        <v>458</v>
      </c>
    </row>
    <row r="386" spans="1:22" x14ac:dyDescent="0.2">
      <c r="A386" s="102">
        <v>42149</v>
      </c>
      <c r="B386" s="102" t="s">
        <v>3303</v>
      </c>
      <c r="C386" t="s">
        <v>541</v>
      </c>
      <c r="D386" s="58">
        <v>308.3</v>
      </c>
      <c r="E386" t="s">
        <v>452</v>
      </c>
      <c r="F386" s="108">
        <v>2003</v>
      </c>
      <c r="G386" t="s">
        <v>3304</v>
      </c>
      <c r="H386">
        <v>2</v>
      </c>
      <c r="I386">
        <v>386</v>
      </c>
      <c r="J386" t="s">
        <v>3305</v>
      </c>
      <c r="K386" t="s">
        <v>2937</v>
      </c>
      <c r="L386">
        <v>0</v>
      </c>
      <c r="M386">
        <v>0</v>
      </c>
      <c r="N386" t="s">
        <v>3342</v>
      </c>
      <c r="O386" t="s">
        <v>545</v>
      </c>
      <c r="P386" t="s">
        <v>458</v>
      </c>
      <c r="R386">
        <v>0</v>
      </c>
      <c r="S386" t="s">
        <v>459</v>
      </c>
      <c r="T386" t="s">
        <v>458</v>
      </c>
      <c r="U386" t="s">
        <v>460</v>
      </c>
      <c r="V386" t="s">
        <v>458</v>
      </c>
    </row>
    <row r="387" spans="1:22" x14ac:dyDescent="0.2">
      <c r="A387" s="102">
        <v>42149</v>
      </c>
      <c r="B387" s="102" t="s">
        <v>3303</v>
      </c>
      <c r="C387" t="s">
        <v>541</v>
      </c>
      <c r="D387" s="58">
        <v>308.3</v>
      </c>
      <c r="E387" t="s">
        <v>452</v>
      </c>
      <c r="F387" s="108" t="s">
        <v>2950</v>
      </c>
      <c r="G387" t="s">
        <v>2951</v>
      </c>
      <c r="H387">
        <v>18</v>
      </c>
      <c r="I387">
        <v>386</v>
      </c>
      <c r="J387" t="s">
        <v>3305</v>
      </c>
      <c r="K387" t="s">
        <v>2937</v>
      </c>
      <c r="L387">
        <v>0</v>
      </c>
      <c r="M387">
        <v>0</v>
      </c>
      <c r="N387" t="s">
        <v>3343</v>
      </c>
      <c r="O387" t="s">
        <v>545</v>
      </c>
      <c r="P387" t="s">
        <v>458</v>
      </c>
      <c r="R387">
        <v>0</v>
      </c>
      <c r="S387" t="s">
        <v>459</v>
      </c>
      <c r="T387" t="s">
        <v>458</v>
      </c>
      <c r="U387" t="s">
        <v>460</v>
      </c>
      <c r="V387" t="s">
        <v>458</v>
      </c>
    </row>
    <row r="388" spans="1:22" x14ac:dyDescent="0.2">
      <c r="A388" s="102">
        <v>42156</v>
      </c>
      <c r="B388" s="102" t="s">
        <v>3303</v>
      </c>
      <c r="C388" t="s">
        <v>541</v>
      </c>
      <c r="D388" s="58">
        <v>308.3</v>
      </c>
      <c r="E388" t="s">
        <v>452</v>
      </c>
      <c r="F388" s="108">
        <v>2003</v>
      </c>
      <c r="G388" t="s">
        <v>3304</v>
      </c>
      <c r="H388">
        <v>3</v>
      </c>
      <c r="I388">
        <v>386</v>
      </c>
      <c r="J388" t="s">
        <v>3305</v>
      </c>
      <c r="K388" t="s">
        <v>2937</v>
      </c>
      <c r="L388">
        <v>0</v>
      </c>
      <c r="M388">
        <v>0</v>
      </c>
      <c r="N388" t="s">
        <v>3344</v>
      </c>
      <c r="O388" t="s">
        <v>545</v>
      </c>
      <c r="P388" t="s">
        <v>458</v>
      </c>
      <c r="R388">
        <v>0</v>
      </c>
      <c r="S388" t="s">
        <v>459</v>
      </c>
      <c r="T388" t="s">
        <v>458</v>
      </c>
      <c r="U388" t="s">
        <v>460</v>
      </c>
      <c r="V388" t="s">
        <v>458</v>
      </c>
    </row>
    <row r="389" spans="1:22" x14ac:dyDescent="0.2">
      <c r="A389" s="102">
        <v>42156</v>
      </c>
      <c r="B389" s="102" t="s">
        <v>3303</v>
      </c>
      <c r="C389" t="s">
        <v>541</v>
      </c>
      <c r="D389" s="58">
        <v>308.3</v>
      </c>
      <c r="E389" t="s">
        <v>452</v>
      </c>
      <c r="F389" s="108" t="s">
        <v>2950</v>
      </c>
      <c r="G389" t="s">
        <v>2951</v>
      </c>
      <c r="H389">
        <v>16</v>
      </c>
      <c r="I389">
        <v>386</v>
      </c>
      <c r="J389" t="s">
        <v>3305</v>
      </c>
      <c r="K389" t="s">
        <v>2937</v>
      </c>
      <c r="L389">
        <v>0</v>
      </c>
      <c r="M389">
        <v>0</v>
      </c>
      <c r="N389" t="s">
        <v>3345</v>
      </c>
      <c r="O389" t="s">
        <v>545</v>
      </c>
      <c r="P389" t="s">
        <v>458</v>
      </c>
      <c r="R389">
        <v>0</v>
      </c>
      <c r="S389" t="s">
        <v>459</v>
      </c>
      <c r="T389" t="s">
        <v>458</v>
      </c>
      <c r="U389" t="s">
        <v>460</v>
      </c>
      <c r="V389" t="s">
        <v>458</v>
      </c>
    </row>
    <row r="390" spans="1:22" x14ac:dyDescent="0.2">
      <c r="A390" s="102">
        <v>42163</v>
      </c>
      <c r="B390" s="102" t="s">
        <v>3303</v>
      </c>
      <c r="C390" t="s">
        <v>541</v>
      </c>
      <c r="D390" s="58">
        <v>308.3</v>
      </c>
      <c r="E390" t="s">
        <v>452</v>
      </c>
      <c r="F390" s="108">
        <v>2003</v>
      </c>
      <c r="G390" t="s">
        <v>3304</v>
      </c>
      <c r="H390">
        <v>6</v>
      </c>
      <c r="I390">
        <v>386</v>
      </c>
      <c r="J390" t="s">
        <v>3305</v>
      </c>
      <c r="K390" t="s">
        <v>2937</v>
      </c>
      <c r="L390">
        <v>0</v>
      </c>
      <c r="M390">
        <v>0</v>
      </c>
      <c r="N390" t="s">
        <v>3346</v>
      </c>
      <c r="O390" t="s">
        <v>545</v>
      </c>
      <c r="P390" t="s">
        <v>458</v>
      </c>
      <c r="R390">
        <v>0</v>
      </c>
      <c r="S390" t="s">
        <v>459</v>
      </c>
      <c r="T390" t="s">
        <v>458</v>
      </c>
      <c r="U390" t="s">
        <v>460</v>
      </c>
      <c r="V390" t="s">
        <v>458</v>
      </c>
    </row>
    <row r="391" spans="1:22" x14ac:dyDescent="0.2">
      <c r="A391" s="102">
        <v>42163</v>
      </c>
      <c r="B391" s="102" t="s">
        <v>3303</v>
      </c>
      <c r="C391" t="s">
        <v>541</v>
      </c>
      <c r="D391" s="58">
        <v>308.3</v>
      </c>
      <c r="E391" t="s">
        <v>452</v>
      </c>
      <c r="F391" s="108" t="s">
        <v>2950</v>
      </c>
      <c r="G391" t="s">
        <v>2951</v>
      </c>
      <c r="H391">
        <v>8</v>
      </c>
      <c r="I391">
        <v>386</v>
      </c>
      <c r="J391" t="s">
        <v>3305</v>
      </c>
      <c r="K391" t="s">
        <v>2937</v>
      </c>
      <c r="L391">
        <v>0</v>
      </c>
      <c r="M391">
        <v>0</v>
      </c>
      <c r="N391" t="s">
        <v>3347</v>
      </c>
      <c r="O391" t="s">
        <v>545</v>
      </c>
      <c r="P391" t="s">
        <v>458</v>
      </c>
      <c r="R391">
        <v>0</v>
      </c>
      <c r="S391" t="s">
        <v>459</v>
      </c>
      <c r="T391" t="s">
        <v>458</v>
      </c>
      <c r="U391" t="s">
        <v>460</v>
      </c>
      <c r="V391" t="s">
        <v>458</v>
      </c>
    </row>
    <row r="392" spans="1:22" x14ac:dyDescent="0.2">
      <c r="A392" s="102">
        <v>42170</v>
      </c>
      <c r="B392" s="102" t="s">
        <v>3303</v>
      </c>
      <c r="C392" t="s">
        <v>541</v>
      </c>
      <c r="D392" s="58">
        <v>308.3</v>
      </c>
      <c r="E392" t="s">
        <v>452</v>
      </c>
      <c r="F392" s="108">
        <v>2001</v>
      </c>
      <c r="G392" t="s">
        <v>2936</v>
      </c>
      <c r="H392">
        <v>24</v>
      </c>
      <c r="I392">
        <v>386</v>
      </c>
      <c r="J392" t="s">
        <v>3305</v>
      </c>
      <c r="K392" t="s">
        <v>2937</v>
      </c>
      <c r="L392">
        <v>0</v>
      </c>
      <c r="M392">
        <v>0</v>
      </c>
      <c r="N392" t="s">
        <v>3348</v>
      </c>
      <c r="O392" t="s">
        <v>545</v>
      </c>
      <c r="P392" t="s">
        <v>458</v>
      </c>
      <c r="R392">
        <v>0</v>
      </c>
      <c r="S392" t="s">
        <v>459</v>
      </c>
      <c r="T392" t="s">
        <v>458</v>
      </c>
      <c r="U392" t="s">
        <v>460</v>
      </c>
      <c r="V392" t="s">
        <v>458</v>
      </c>
    </row>
    <row r="393" spans="1:22" x14ac:dyDescent="0.2">
      <c r="A393" s="102">
        <v>42170</v>
      </c>
      <c r="B393" s="102" t="s">
        <v>3303</v>
      </c>
      <c r="C393" t="s">
        <v>541</v>
      </c>
      <c r="D393" s="58">
        <v>308.3</v>
      </c>
      <c r="E393" t="s">
        <v>452</v>
      </c>
      <c r="F393" s="108">
        <v>2003</v>
      </c>
      <c r="G393" t="s">
        <v>3304</v>
      </c>
      <c r="H393">
        <v>4</v>
      </c>
      <c r="I393">
        <v>386</v>
      </c>
      <c r="J393" t="s">
        <v>3305</v>
      </c>
      <c r="K393" t="s">
        <v>2937</v>
      </c>
      <c r="L393">
        <v>0</v>
      </c>
      <c r="M393">
        <v>0</v>
      </c>
      <c r="N393" t="s">
        <v>3349</v>
      </c>
      <c r="O393" t="s">
        <v>545</v>
      </c>
      <c r="P393" t="s">
        <v>458</v>
      </c>
      <c r="R393">
        <v>0</v>
      </c>
      <c r="S393" t="s">
        <v>459</v>
      </c>
      <c r="T393" t="s">
        <v>458</v>
      </c>
      <c r="U393" t="s">
        <v>460</v>
      </c>
      <c r="V393" t="s">
        <v>458</v>
      </c>
    </row>
    <row r="394" spans="1:22" x14ac:dyDescent="0.2">
      <c r="A394" s="102">
        <v>42170</v>
      </c>
      <c r="B394" s="102" t="s">
        <v>3303</v>
      </c>
      <c r="C394" t="s">
        <v>541</v>
      </c>
      <c r="D394" s="58">
        <v>308.3</v>
      </c>
      <c r="E394" t="s">
        <v>452</v>
      </c>
      <c r="F394" s="108" t="s">
        <v>2950</v>
      </c>
      <c r="G394" t="s">
        <v>2951</v>
      </c>
      <c r="H394">
        <v>24</v>
      </c>
      <c r="I394">
        <v>386</v>
      </c>
      <c r="J394" t="s">
        <v>3305</v>
      </c>
      <c r="K394" t="s">
        <v>2937</v>
      </c>
      <c r="L394">
        <v>0</v>
      </c>
      <c r="M394">
        <v>0</v>
      </c>
      <c r="N394" t="s">
        <v>3350</v>
      </c>
      <c r="O394" t="s">
        <v>545</v>
      </c>
      <c r="P394" t="s">
        <v>458</v>
      </c>
      <c r="R394">
        <v>0</v>
      </c>
      <c r="S394" t="s">
        <v>459</v>
      </c>
      <c r="T394" t="s">
        <v>458</v>
      </c>
      <c r="U394" t="s">
        <v>460</v>
      </c>
      <c r="V394" t="s">
        <v>458</v>
      </c>
    </row>
    <row r="395" spans="1:22" x14ac:dyDescent="0.2">
      <c r="A395" s="102">
        <v>42177</v>
      </c>
      <c r="B395" s="102" t="s">
        <v>3303</v>
      </c>
      <c r="C395" t="s">
        <v>541</v>
      </c>
      <c r="D395" s="58">
        <v>308.3</v>
      </c>
      <c r="E395" t="s">
        <v>452</v>
      </c>
      <c r="F395" s="108">
        <v>2001</v>
      </c>
      <c r="G395" t="s">
        <v>2936</v>
      </c>
      <c r="H395">
        <v>6</v>
      </c>
      <c r="I395">
        <v>386</v>
      </c>
      <c r="J395" t="s">
        <v>3305</v>
      </c>
      <c r="K395" t="s">
        <v>2937</v>
      </c>
      <c r="L395">
        <v>0</v>
      </c>
      <c r="M395">
        <v>0</v>
      </c>
      <c r="N395" t="s">
        <v>3351</v>
      </c>
      <c r="O395" t="s">
        <v>545</v>
      </c>
      <c r="P395" t="s">
        <v>458</v>
      </c>
      <c r="R395">
        <v>0</v>
      </c>
      <c r="S395" t="s">
        <v>459</v>
      </c>
      <c r="T395" t="s">
        <v>458</v>
      </c>
      <c r="U395" t="s">
        <v>460</v>
      </c>
      <c r="V395" t="s">
        <v>458</v>
      </c>
    </row>
    <row r="396" spans="1:22" x14ac:dyDescent="0.2">
      <c r="A396" s="102">
        <v>42177</v>
      </c>
      <c r="B396" s="102" t="s">
        <v>3303</v>
      </c>
      <c r="C396" t="s">
        <v>541</v>
      </c>
      <c r="D396" s="58">
        <v>308.3</v>
      </c>
      <c r="E396" t="s">
        <v>452</v>
      </c>
      <c r="F396" s="108" t="s">
        <v>2950</v>
      </c>
      <c r="G396" t="s">
        <v>2951</v>
      </c>
      <c r="H396">
        <v>8</v>
      </c>
      <c r="I396">
        <v>386</v>
      </c>
      <c r="J396" t="s">
        <v>3305</v>
      </c>
      <c r="K396" t="s">
        <v>2937</v>
      </c>
      <c r="L396">
        <v>0</v>
      </c>
      <c r="M396">
        <v>0</v>
      </c>
      <c r="N396" t="s">
        <v>3352</v>
      </c>
      <c r="O396" t="s">
        <v>545</v>
      </c>
      <c r="P396" t="s">
        <v>458</v>
      </c>
      <c r="R396">
        <v>0</v>
      </c>
      <c r="S396" t="s">
        <v>459</v>
      </c>
      <c r="T396" t="s">
        <v>458</v>
      </c>
      <c r="U396" t="s">
        <v>460</v>
      </c>
      <c r="V396" t="s">
        <v>458</v>
      </c>
    </row>
    <row r="397" spans="1:22" x14ac:dyDescent="0.2">
      <c r="A397" s="102">
        <v>42184</v>
      </c>
      <c r="B397" s="102" t="s">
        <v>3303</v>
      </c>
      <c r="C397" t="s">
        <v>541</v>
      </c>
      <c r="D397" s="58">
        <v>308.3</v>
      </c>
      <c r="E397" t="s">
        <v>452</v>
      </c>
      <c r="F397" s="108">
        <v>2003</v>
      </c>
      <c r="G397" t="s">
        <v>3304</v>
      </c>
      <c r="H397">
        <v>1</v>
      </c>
      <c r="I397">
        <v>386</v>
      </c>
      <c r="J397" t="s">
        <v>3305</v>
      </c>
      <c r="K397" t="s">
        <v>2937</v>
      </c>
      <c r="L397">
        <v>0</v>
      </c>
      <c r="M397">
        <v>0</v>
      </c>
      <c r="N397" t="s">
        <v>3353</v>
      </c>
      <c r="O397" t="s">
        <v>545</v>
      </c>
      <c r="P397" t="s">
        <v>458</v>
      </c>
      <c r="R397">
        <v>0</v>
      </c>
      <c r="S397" t="s">
        <v>459</v>
      </c>
      <c r="T397" t="s">
        <v>458</v>
      </c>
      <c r="U397" t="s">
        <v>460</v>
      </c>
      <c r="V397" t="s">
        <v>458</v>
      </c>
    </row>
    <row r="398" spans="1:22" x14ac:dyDescent="0.2">
      <c r="A398" s="102">
        <v>42186</v>
      </c>
      <c r="B398" s="102" t="s">
        <v>3303</v>
      </c>
      <c r="C398" t="s">
        <v>541</v>
      </c>
      <c r="D398" s="58">
        <v>308.3</v>
      </c>
      <c r="E398" t="s">
        <v>452</v>
      </c>
      <c r="F398" s="108">
        <v>2001</v>
      </c>
      <c r="G398" t="s">
        <v>2936</v>
      </c>
      <c r="H398">
        <v>4</v>
      </c>
      <c r="I398">
        <v>386</v>
      </c>
      <c r="J398" t="s">
        <v>3305</v>
      </c>
      <c r="K398" t="s">
        <v>2937</v>
      </c>
      <c r="L398">
        <v>0</v>
      </c>
      <c r="M398">
        <v>0</v>
      </c>
      <c r="N398" t="s">
        <v>3354</v>
      </c>
      <c r="O398" t="s">
        <v>545</v>
      </c>
      <c r="P398" t="s">
        <v>458</v>
      </c>
      <c r="R398">
        <v>0</v>
      </c>
      <c r="S398" t="s">
        <v>459</v>
      </c>
      <c r="T398" t="s">
        <v>458</v>
      </c>
      <c r="U398" t="s">
        <v>460</v>
      </c>
      <c r="V398" t="s">
        <v>458</v>
      </c>
    </row>
    <row r="399" spans="1:22" x14ac:dyDescent="0.2">
      <c r="A399" s="102">
        <v>42186</v>
      </c>
      <c r="B399" s="102" t="s">
        <v>3303</v>
      </c>
      <c r="C399" t="s">
        <v>541</v>
      </c>
      <c r="D399" s="58">
        <v>308.3</v>
      </c>
      <c r="E399" t="s">
        <v>452</v>
      </c>
      <c r="F399" s="108">
        <v>2003</v>
      </c>
      <c r="G399" t="s">
        <v>3304</v>
      </c>
      <c r="H399">
        <v>1</v>
      </c>
      <c r="I399">
        <v>386</v>
      </c>
      <c r="J399" t="s">
        <v>3305</v>
      </c>
      <c r="K399" t="s">
        <v>2937</v>
      </c>
      <c r="L399">
        <v>0</v>
      </c>
      <c r="M399">
        <v>0</v>
      </c>
      <c r="N399" t="s">
        <v>3355</v>
      </c>
      <c r="O399" t="s">
        <v>545</v>
      </c>
      <c r="P399" t="s">
        <v>458</v>
      </c>
      <c r="R399">
        <v>0</v>
      </c>
      <c r="S399" t="s">
        <v>459</v>
      </c>
      <c r="T399" t="s">
        <v>458</v>
      </c>
      <c r="U399" t="s">
        <v>460</v>
      </c>
      <c r="V399" t="s">
        <v>458</v>
      </c>
    </row>
    <row r="400" spans="1:22" x14ac:dyDescent="0.2">
      <c r="A400" s="102">
        <v>42186</v>
      </c>
      <c r="B400" s="102" t="s">
        <v>3303</v>
      </c>
      <c r="C400" t="s">
        <v>541</v>
      </c>
      <c r="D400" s="58">
        <v>308.3</v>
      </c>
      <c r="E400" t="s">
        <v>452</v>
      </c>
      <c r="F400" s="108" t="s">
        <v>2950</v>
      </c>
      <c r="G400" t="s">
        <v>2951</v>
      </c>
      <c r="H400">
        <v>8</v>
      </c>
      <c r="I400">
        <v>386</v>
      </c>
      <c r="J400" t="s">
        <v>3305</v>
      </c>
      <c r="K400" t="s">
        <v>2937</v>
      </c>
      <c r="L400">
        <v>0</v>
      </c>
      <c r="M400">
        <v>0</v>
      </c>
      <c r="N400" t="s">
        <v>3356</v>
      </c>
      <c r="O400" t="s">
        <v>545</v>
      </c>
      <c r="P400" t="s">
        <v>458</v>
      </c>
      <c r="R400">
        <v>0</v>
      </c>
      <c r="S400" t="s">
        <v>459</v>
      </c>
      <c r="T400" t="s">
        <v>458</v>
      </c>
      <c r="U400" t="s">
        <v>460</v>
      </c>
      <c r="V400" t="s">
        <v>458</v>
      </c>
    </row>
    <row r="401" spans="1:22" x14ac:dyDescent="0.2">
      <c r="A401" s="102">
        <v>42219</v>
      </c>
      <c r="B401" s="102" t="s">
        <v>3303</v>
      </c>
      <c r="C401" t="s">
        <v>541</v>
      </c>
      <c r="D401" s="58">
        <v>308.3</v>
      </c>
      <c r="E401" t="s">
        <v>452</v>
      </c>
      <c r="F401" s="108">
        <v>2001</v>
      </c>
      <c r="G401" t="s">
        <v>2936</v>
      </c>
      <c r="H401">
        <v>2</v>
      </c>
      <c r="I401">
        <v>386</v>
      </c>
      <c r="J401" t="s">
        <v>3305</v>
      </c>
      <c r="K401" t="s">
        <v>2937</v>
      </c>
      <c r="L401">
        <v>0</v>
      </c>
      <c r="M401">
        <v>0</v>
      </c>
      <c r="N401" t="s">
        <v>3357</v>
      </c>
      <c r="O401" t="s">
        <v>545</v>
      </c>
      <c r="P401" t="s">
        <v>458</v>
      </c>
      <c r="R401">
        <v>0</v>
      </c>
      <c r="S401" t="s">
        <v>459</v>
      </c>
      <c r="T401" t="s">
        <v>458</v>
      </c>
      <c r="U401" t="s">
        <v>460</v>
      </c>
      <c r="V401" t="s">
        <v>458</v>
      </c>
    </row>
    <row r="402" spans="1:22" x14ac:dyDescent="0.2">
      <c r="A402" s="102">
        <v>42380</v>
      </c>
      <c r="B402" s="102" t="s">
        <v>3303</v>
      </c>
      <c r="C402" t="s">
        <v>541</v>
      </c>
      <c r="D402" s="58">
        <v>308.3</v>
      </c>
      <c r="E402" t="s">
        <v>452</v>
      </c>
      <c r="F402" s="108" t="s">
        <v>2950</v>
      </c>
      <c r="G402" t="s">
        <v>2951</v>
      </c>
      <c r="H402">
        <v>2</v>
      </c>
      <c r="I402">
        <v>386</v>
      </c>
      <c r="J402" t="s">
        <v>3305</v>
      </c>
      <c r="K402" t="s">
        <v>2937</v>
      </c>
      <c r="L402">
        <v>0</v>
      </c>
      <c r="M402">
        <v>0</v>
      </c>
      <c r="N402" t="s">
        <v>3358</v>
      </c>
      <c r="O402" t="s">
        <v>545</v>
      </c>
      <c r="P402" t="s">
        <v>458</v>
      </c>
      <c r="R402">
        <v>0</v>
      </c>
      <c r="S402" t="s">
        <v>459</v>
      </c>
      <c r="T402" t="s">
        <v>458</v>
      </c>
      <c r="U402" t="s">
        <v>460</v>
      </c>
      <c r="V402" t="s">
        <v>458</v>
      </c>
    </row>
    <row r="403" spans="1:22" x14ac:dyDescent="0.2">
      <c r="A403" s="102">
        <v>42387</v>
      </c>
      <c r="B403" s="102" t="s">
        <v>3303</v>
      </c>
      <c r="C403" t="s">
        <v>541</v>
      </c>
      <c r="D403" s="58">
        <v>308.3</v>
      </c>
      <c r="E403" t="s">
        <v>452</v>
      </c>
      <c r="F403" s="108">
        <v>2003</v>
      </c>
      <c r="G403" t="s">
        <v>3304</v>
      </c>
      <c r="H403">
        <v>4</v>
      </c>
      <c r="I403">
        <v>386</v>
      </c>
      <c r="J403" t="s">
        <v>3305</v>
      </c>
      <c r="K403" t="s">
        <v>2937</v>
      </c>
      <c r="L403">
        <v>0</v>
      </c>
      <c r="M403">
        <v>0</v>
      </c>
      <c r="N403" t="s">
        <v>3359</v>
      </c>
      <c r="O403" t="s">
        <v>545</v>
      </c>
      <c r="P403" t="s">
        <v>458</v>
      </c>
      <c r="R403">
        <v>0</v>
      </c>
      <c r="S403" t="s">
        <v>459</v>
      </c>
      <c r="T403" t="s">
        <v>458</v>
      </c>
      <c r="U403" t="s">
        <v>460</v>
      </c>
      <c r="V403" t="s">
        <v>458</v>
      </c>
    </row>
    <row r="404" spans="1:22" x14ac:dyDescent="0.2">
      <c r="A404" s="102">
        <v>42387</v>
      </c>
      <c r="B404" s="102" t="s">
        <v>3303</v>
      </c>
      <c r="C404" t="s">
        <v>541</v>
      </c>
      <c r="D404" s="58">
        <v>308.3</v>
      </c>
      <c r="E404" t="s">
        <v>452</v>
      </c>
      <c r="F404" s="108" t="s">
        <v>2950</v>
      </c>
      <c r="G404" t="s">
        <v>2951</v>
      </c>
      <c r="H404">
        <v>24</v>
      </c>
      <c r="I404">
        <v>386</v>
      </c>
      <c r="J404" t="s">
        <v>3305</v>
      </c>
      <c r="K404" t="s">
        <v>2937</v>
      </c>
      <c r="L404">
        <v>0</v>
      </c>
      <c r="M404">
        <v>0</v>
      </c>
      <c r="N404" t="s">
        <v>3360</v>
      </c>
      <c r="O404" t="s">
        <v>545</v>
      </c>
      <c r="P404" t="s">
        <v>458</v>
      </c>
      <c r="R404">
        <v>0</v>
      </c>
      <c r="S404" t="s">
        <v>459</v>
      </c>
      <c r="T404" t="s">
        <v>458</v>
      </c>
      <c r="U404" t="s">
        <v>460</v>
      </c>
      <c r="V404" t="s">
        <v>458</v>
      </c>
    </row>
    <row r="405" spans="1:22" x14ac:dyDescent="0.2">
      <c r="A405" s="102">
        <v>42394</v>
      </c>
      <c r="B405" s="102" t="s">
        <v>3303</v>
      </c>
      <c r="C405" t="s">
        <v>541</v>
      </c>
      <c r="D405" s="58">
        <v>308.3</v>
      </c>
      <c r="E405" t="s">
        <v>452</v>
      </c>
      <c r="F405" s="108">
        <v>2003</v>
      </c>
      <c r="G405" t="s">
        <v>3304</v>
      </c>
      <c r="H405">
        <v>4</v>
      </c>
      <c r="I405">
        <v>386</v>
      </c>
      <c r="J405" t="s">
        <v>3305</v>
      </c>
      <c r="K405" t="s">
        <v>2937</v>
      </c>
      <c r="L405">
        <v>0</v>
      </c>
      <c r="M405">
        <v>0</v>
      </c>
      <c r="N405" t="s">
        <v>3361</v>
      </c>
      <c r="O405" t="s">
        <v>545</v>
      </c>
      <c r="P405" t="s">
        <v>458</v>
      </c>
      <c r="R405">
        <v>0</v>
      </c>
      <c r="S405" t="s">
        <v>459</v>
      </c>
      <c r="T405" t="s">
        <v>458</v>
      </c>
      <c r="U405" t="s">
        <v>460</v>
      </c>
      <c r="V405" t="s">
        <v>458</v>
      </c>
    </row>
    <row r="406" spans="1:22" x14ac:dyDescent="0.2">
      <c r="A406" s="102">
        <v>42394</v>
      </c>
      <c r="B406" s="102" t="s">
        <v>3303</v>
      </c>
      <c r="C406" t="s">
        <v>541</v>
      </c>
      <c r="D406" s="58">
        <v>308.3</v>
      </c>
      <c r="E406" t="s">
        <v>452</v>
      </c>
      <c r="F406" s="108" t="s">
        <v>2950</v>
      </c>
      <c r="G406" t="s">
        <v>2951</v>
      </c>
      <c r="H406">
        <v>37</v>
      </c>
      <c r="I406">
        <v>386</v>
      </c>
      <c r="J406" t="s">
        <v>3305</v>
      </c>
      <c r="K406" t="s">
        <v>2937</v>
      </c>
      <c r="L406">
        <v>0</v>
      </c>
      <c r="M406">
        <v>0</v>
      </c>
      <c r="N406" t="s">
        <v>3362</v>
      </c>
      <c r="O406" t="s">
        <v>545</v>
      </c>
      <c r="P406" t="s">
        <v>458</v>
      </c>
      <c r="R406">
        <v>0</v>
      </c>
      <c r="S406" t="s">
        <v>459</v>
      </c>
      <c r="T406" t="s">
        <v>458</v>
      </c>
      <c r="U406" t="s">
        <v>460</v>
      </c>
      <c r="V406" t="s">
        <v>458</v>
      </c>
    </row>
    <row r="407" spans="1:22" x14ac:dyDescent="0.2">
      <c r="A407" s="102">
        <v>42401</v>
      </c>
      <c r="B407" s="102" t="s">
        <v>3303</v>
      </c>
      <c r="C407" t="s">
        <v>541</v>
      </c>
      <c r="D407" s="58">
        <v>308.3</v>
      </c>
      <c r="E407" t="s">
        <v>452</v>
      </c>
      <c r="F407" s="108">
        <v>2001</v>
      </c>
      <c r="G407" t="s">
        <v>2936</v>
      </c>
      <c r="H407">
        <v>6</v>
      </c>
      <c r="I407">
        <v>386</v>
      </c>
      <c r="J407" t="s">
        <v>3305</v>
      </c>
      <c r="K407" t="s">
        <v>2937</v>
      </c>
      <c r="L407">
        <v>0</v>
      </c>
      <c r="M407">
        <v>0</v>
      </c>
      <c r="N407" t="s">
        <v>3363</v>
      </c>
      <c r="O407" t="s">
        <v>545</v>
      </c>
      <c r="P407" t="s">
        <v>458</v>
      </c>
      <c r="R407">
        <v>0</v>
      </c>
      <c r="S407" t="s">
        <v>459</v>
      </c>
      <c r="T407" t="s">
        <v>458</v>
      </c>
      <c r="U407" t="s">
        <v>460</v>
      </c>
      <c r="V407" t="s">
        <v>458</v>
      </c>
    </row>
    <row r="408" spans="1:22" x14ac:dyDescent="0.2">
      <c r="A408" s="102">
        <v>42401</v>
      </c>
      <c r="B408" s="102" t="s">
        <v>3303</v>
      </c>
      <c r="C408" t="s">
        <v>541</v>
      </c>
      <c r="D408" s="58">
        <v>308.3</v>
      </c>
      <c r="E408" t="s">
        <v>452</v>
      </c>
      <c r="F408" s="108">
        <v>2003</v>
      </c>
      <c r="G408" t="s">
        <v>3304</v>
      </c>
      <c r="H408">
        <v>5</v>
      </c>
      <c r="I408">
        <v>386</v>
      </c>
      <c r="J408" t="s">
        <v>3305</v>
      </c>
      <c r="K408" t="s">
        <v>2937</v>
      </c>
      <c r="L408">
        <v>0</v>
      </c>
      <c r="M408">
        <v>0</v>
      </c>
      <c r="N408" t="s">
        <v>3364</v>
      </c>
      <c r="O408" t="s">
        <v>545</v>
      </c>
      <c r="P408" t="s">
        <v>458</v>
      </c>
      <c r="R408">
        <v>0</v>
      </c>
      <c r="S408" t="s">
        <v>459</v>
      </c>
      <c r="T408" t="s">
        <v>458</v>
      </c>
      <c r="U408" t="s">
        <v>460</v>
      </c>
      <c r="V408" t="s">
        <v>458</v>
      </c>
    </row>
    <row r="409" spans="1:22" x14ac:dyDescent="0.2">
      <c r="A409" s="102">
        <v>42401</v>
      </c>
      <c r="B409" s="102" t="s">
        <v>3303</v>
      </c>
      <c r="C409" t="s">
        <v>541</v>
      </c>
      <c r="D409" s="58">
        <v>308.3</v>
      </c>
      <c r="E409" t="s">
        <v>452</v>
      </c>
      <c r="F409" s="108" t="s">
        <v>2950</v>
      </c>
      <c r="G409" t="s">
        <v>2951</v>
      </c>
      <c r="H409">
        <v>16</v>
      </c>
      <c r="I409">
        <v>386</v>
      </c>
      <c r="J409" t="s">
        <v>3305</v>
      </c>
      <c r="K409" t="s">
        <v>2937</v>
      </c>
      <c r="L409">
        <v>0</v>
      </c>
      <c r="M409">
        <v>0</v>
      </c>
      <c r="N409" t="s">
        <v>3365</v>
      </c>
      <c r="O409" t="s">
        <v>545</v>
      </c>
      <c r="P409" t="s">
        <v>458</v>
      </c>
      <c r="R409">
        <v>0</v>
      </c>
      <c r="S409" t="s">
        <v>459</v>
      </c>
      <c r="T409" t="s">
        <v>458</v>
      </c>
      <c r="U409" t="s">
        <v>460</v>
      </c>
      <c r="V409" t="s">
        <v>458</v>
      </c>
    </row>
    <row r="410" spans="1:22" x14ac:dyDescent="0.2">
      <c r="A410" s="102">
        <v>42401</v>
      </c>
      <c r="B410" s="102" t="s">
        <v>3303</v>
      </c>
      <c r="C410" t="s">
        <v>541</v>
      </c>
      <c r="D410" s="58">
        <v>308.3</v>
      </c>
      <c r="E410" t="s">
        <v>452</v>
      </c>
      <c r="F410" s="108" t="s">
        <v>2950</v>
      </c>
      <c r="G410" t="s">
        <v>2951</v>
      </c>
      <c r="H410">
        <v>8</v>
      </c>
      <c r="I410">
        <v>386</v>
      </c>
      <c r="J410" t="s">
        <v>3305</v>
      </c>
      <c r="K410" t="s">
        <v>2937</v>
      </c>
      <c r="L410">
        <v>0</v>
      </c>
      <c r="M410">
        <v>0</v>
      </c>
      <c r="N410" t="s">
        <v>3366</v>
      </c>
      <c r="O410" t="s">
        <v>545</v>
      </c>
      <c r="P410" t="s">
        <v>458</v>
      </c>
      <c r="R410">
        <v>0</v>
      </c>
      <c r="S410" t="s">
        <v>459</v>
      </c>
      <c r="T410" t="s">
        <v>458</v>
      </c>
      <c r="U410" t="s">
        <v>460</v>
      </c>
      <c r="V410" t="s">
        <v>458</v>
      </c>
    </row>
    <row r="411" spans="1:22" x14ac:dyDescent="0.2">
      <c r="A411" s="102">
        <v>42408</v>
      </c>
      <c r="B411" s="102" t="s">
        <v>3303</v>
      </c>
      <c r="C411" t="s">
        <v>541</v>
      </c>
      <c r="D411" s="58">
        <v>308.3</v>
      </c>
      <c r="E411" t="s">
        <v>452</v>
      </c>
      <c r="F411" s="108">
        <v>2001</v>
      </c>
      <c r="G411" t="s">
        <v>2936</v>
      </c>
      <c r="H411">
        <v>10</v>
      </c>
      <c r="I411">
        <v>386</v>
      </c>
      <c r="J411" t="s">
        <v>3305</v>
      </c>
      <c r="K411" t="s">
        <v>2937</v>
      </c>
      <c r="L411">
        <v>0</v>
      </c>
      <c r="M411">
        <v>0</v>
      </c>
      <c r="N411" t="s">
        <v>3367</v>
      </c>
      <c r="O411" t="s">
        <v>545</v>
      </c>
      <c r="P411" t="s">
        <v>458</v>
      </c>
      <c r="R411">
        <v>0</v>
      </c>
      <c r="S411" t="s">
        <v>459</v>
      </c>
      <c r="T411" t="s">
        <v>458</v>
      </c>
      <c r="U411" t="s">
        <v>460</v>
      </c>
      <c r="V411" t="s">
        <v>458</v>
      </c>
    </row>
    <row r="412" spans="1:22" x14ac:dyDescent="0.2">
      <c r="A412" s="102">
        <v>42408</v>
      </c>
      <c r="B412" s="102" t="s">
        <v>3303</v>
      </c>
      <c r="C412" t="s">
        <v>541</v>
      </c>
      <c r="D412" s="58">
        <v>308.3</v>
      </c>
      <c r="E412" t="s">
        <v>452</v>
      </c>
      <c r="F412" s="108">
        <v>2003</v>
      </c>
      <c r="G412" t="s">
        <v>3304</v>
      </c>
      <c r="H412">
        <v>4</v>
      </c>
      <c r="I412">
        <v>386</v>
      </c>
      <c r="J412" t="s">
        <v>3305</v>
      </c>
      <c r="K412" t="s">
        <v>2937</v>
      </c>
      <c r="L412">
        <v>0</v>
      </c>
      <c r="M412">
        <v>0</v>
      </c>
      <c r="N412" t="s">
        <v>3368</v>
      </c>
      <c r="O412" t="s">
        <v>545</v>
      </c>
      <c r="P412" t="s">
        <v>458</v>
      </c>
      <c r="R412">
        <v>0</v>
      </c>
      <c r="S412" t="s">
        <v>459</v>
      </c>
      <c r="T412" t="s">
        <v>458</v>
      </c>
      <c r="U412" t="s">
        <v>460</v>
      </c>
      <c r="V412" t="s">
        <v>458</v>
      </c>
    </row>
    <row r="413" spans="1:22" x14ac:dyDescent="0.2">
      <c r="A413" s="102">
        <v>42408</v>
      </c>
      <c r="B413" s="102" t="s">
        <v>3303</v>
      </c>
      <c r="C413" t="s">
        <v>541</v>
      </c>
      <c r="D413" s="58">
        <v>308.3</v>
      </c>
      <c r="E413" t="s">
        <v>452</v>
      </c>
      <c r="F413" s="108" t="s">
        <v>2950</v>
      </c>
      <c r="G413" t="s">
        <v>2951</v>
      </c>
      <c r="H413">
        <v>40</v>
      </c>
      <c r="I413">
        <v>386</v>
      </c>
      <c r="J413" t="s">
        <v>3305</v>
      </c>
      <c r="K413" t="s">
        <v>2937</v>
      </c>
      <c r="L413">
        <v>0</v>
      </c>
      <c r="M413">
        <v>0</v>
      </c>
      <c r="N413" t="s">
        <v>3369</v>
      </c>
      <c r="O413" t="s">
        <v>545</v>
      </c>
      <c r="P413" t="s">
        <v>458</v>
      </c>
      <c r="R413">
        <v>0</v>
      </c>
      <c r="S413" t="s">
        <v>459</v>
      </c>
      <c r="T413" t="s">
        <v>458</v>
      </c>
      <c r="U413" t="s">
        <v>460</v>
      </c>
      <c r="V413" t="s">
        <v>458</v>
      </c>
    </row>
    <row r="414" spans="1:22" x14ac:dyDescent="0.2">
      <c r="A414" s="102">
        <v>42408</v>
      </c>
      <c r="B414" s="102" t="s">
        <v>3303</v>
      </c>
      <c r="C414" t="s">
        <v>541</v>
      </c>
      <c r="D414" s="58">
        <v>308.3</v>
      </c>
      <c r="E414" t="s">
        <v>452</v>
      </c>
      <c r="F414" s="108" t="s">
        <v>2950</v>
      </c>
      <c r="G414" t="s">
        <v>2951</v>
      </c>
      <c r="H414">
        <v>32</v>
      </c>
      <c r="I414">
        <v>386</v>
      </c>
      <c r="J414" t="s">
        <v>3305</v>
      </c>
      <c r="K414" t="s">
        <v>2937</v>
      </c>
      <c r="L414">
        <v>0</v>
      </c>
      <c r="M414">
        <v>0</v>
      </c>
      <c r="N414" t="s">
        <v>3370</v>
      </c>
      <c r="O414" t="s">
        <v>545</v>
      </c>
      <c r="P414" t="s">
        <v>458</v>
      </c>
      <c r="R414">
        <v>0</v>
      </c>
      <c r="S414" t="s">
        <v>459</v>
      </c>
      <c r="T414" t="s">
        <v>458</v>
      </c>
      <c r="U414" t="s">
        <v>460</v>
      </c>
      <c r="V414" t="s">
        <v>458</v>
      </c>
    </row>
    <row r="415" spans="1:22" x14ac:dyDescent="0.2">
      <c r="A415" s="102">
        <v>42408</v>
      </c>
      <c r="B415" s="102" t="s">
        <v>3303</v>
      </c>
      <c r="C415" t="s">
        <v>541</v>
      </c>
      <c r="D415" s="58">
        <v>308.3</v>
      </c>
      <c r="E415" t="s">
        <v>452</v>
      </c>
      <c r="F415" s="108">
        <v>2014</v>
      </c>
      <c r="G415" t="s">
        <v>2978</v>
      </c>
      <c r="H415">
        <v>16</v>
      </c>
      <c r="I415">
        <v>386</v>
      </c>
      <c r="J415" t="s">
        <v>3305</v>
      </c>
      <c r="K415" t="s">
        <v>2937</v>
      </c>
      <c r="L415">
        <v>0</v>
      </c>
      <c r="M415">
        <v>0</v>
      </c>
      <c r="N415" t="s">
        <v>3371</v>
      </c>
      <c r="O415" t="s">
        <v>545</v>
      </c>
      <c r="P415" t="s">
        <v>458</v>
      </c>
      <c r="R415">
        <v>0</v>
      </c>
      <c r="S415" t="s">
        <v>459</v>
      </c>
      <c r="T415" t="s">
        <v>458</v>
      </c>
      <c r="U415" t="s">
        <v>460</v>
      </c>
      <c r="V415" t="s">
        <v>458</v>
      </c>
    </row>
    <row r="416" spans="1:22" x14ac:dyDescent="0.2">
      <c r="A416" s="102">
        <v>42415</v>
      </c>
      <c r="B416" s="102" t="s">
        <v>3303</v>
      </c>
      <c r="C416" t="s">
        <v>541</v>
      </c>
      <c r="D416" s="58">
        <v>308.3</v>
      </c>
      <c r="E416" t="s">
        <v>452</v>
      </c>
      <c r="F416" s="108">
        <v>2003</v>
      </c>
      <c r="G416" t="s">
        <v>3304</v>
      </c>
      <c r="H416">
        <v>1</v>
      </c>
      <c r="I416">
        <v>386</v>
      </c>
      <c r="J416" t="s">
        <v>3305</v>
      </c>
      <c r="K416" t="s">
        <v>2937</v>
      </c>
      <c r="L416">
        <v>0</v>
      </c>
      <c r="M416">
        <v>0</v>
      </c>
      <c r="N416" t="s">
        <v>3372</v>
      </c>
      <c r="O416" t="s">
        <v>545</v>
      </c>
      <c r="P416" t="s">
        <v>458</v>
      </c>
      <c r="R416">
        <v>0</v>
      </c>
      <c r="S416" t="s">
        <v>459</v>
      </c>
      <c r="T416" t="s">
        <v>458</v>
      </c>
      <c r="U416" t="s">
        <v>460</v>
      </c>
      <c r="V416" t="s">
        <v>458</v>
      </c>
    </row>
    <row r="417" spans="1:22" x14ac:dyDescent="0.2">
      <c r="A417" s="102">
        <v>42415</v>
      </c>
      <c r="B417" s="102" t="s">
        <v>3303</v>
      </c>
      <c r="C417" t="s">
        <v>541</v>
      </c>
      <c r="D417" s="58">
        <v>308.3</v>
      </c>
      <c r="E417" t="s">
        <v>452</v>
      </c>
      <c r="F417" s="108" t="s">
        <v>2950</v>
      </c>
      <c r="G417" t="s">
        <v>2951</v>
      </c>
      <c r="H417">
        <v>38</v>
      </c>
      <c r="I417">
        <v>386</v>
      </c>
      <c r="J417" t="s">
        <v>3305</v>
      </c>
      <c r="K417" t="s">
        <v>2937</v>
      </c>
      <c r="L417">
        <v>0</v>
      </c>
      <c r="M417">
        <v>0</v>
      </c>
      <c r="N417" t="s">
        <v>3373</v>
      </c>
      <c r="O417" t="s">
        <v>545</v>
      </c>
      <c r="P417" t="s">
        <v>458</v>
      </c>
      <c r="R417">
        <v>0</v>
      </c>
      <c r="S417" t="s">
        <v>459</v>
      </c>
      <c r="T417" t="s">
        <v>458</v>
      </c>
      <c r="U417" t="s">
        <v>460</v>
      </c>
      <c r="V417" t="s">
        <v>458</v>
      </c>
    </row>
    <row r="418" spans="1:22" x14ac:dyDescent="0.2">
      <c r="A418" s="102">
        <v>42415</v>
      </c>
      <c r="B418" s="102" t="s">
        <v>3303</v>
      </c>
      <c r="C418" t="s">
        <v>541</v>
      </c>
      <c r="D418" s="58">
        <v>308.3</v>
      </c>
      <c r="E418" t="s">
        <v>452</v>
      </c>
      <c r="F418" s="108">
        <v>2014</v>
      </c>
      <c r="G418" t="s">
        <v>2978</v>
      </c>
      <c r="H418">
        <v>8</v>
      </c>
      <c r="I418">
        <v>386</v>
      </c>
      <c r="J418" t="s">
        <v>3305</v>
      </c>
      <c r="K418" t="s">
        <v>2937</v>
      </c>
      <c r="L418">
        <v>0</v>
      </c>
      <c r="M418">
        <v>0</v>
      </c>
      <c r="N418" t="s">
        <v>3374</v>
      </c>
      <c r="O418" t="s">
        <v>545</v>
      </c>
      <c r="P418" t="s">
        <v>458</v>
      </c>
      <c r="R418">
        <v>0</v>
      </c>
      <c r="S418" t="s">
        <v>459</v>
      </c>
      <c r="T418" t="s">
        <v>458</v>
      </c>
      <c r="U418" t="s">
        <v>460</v>
      </c>
      <c r="V418" t="s">
        <v>458</v>
      </c>
    </row>
    <row r="419" spans="1:22" x14ac:dyDescent="0.2">
      <c r="A419" s="102">
        <v>42422</v>
      </c>
      <c r="B419" s="102" t="s">
        <v>3303</v>
      </c>
      <c r="C419" t="s">
        <v>541</v>
      </c>
      <c r="D419" s="58">
        <v>308.3</v>
      </c>
      <c r="E419" t="s">
        <v>452</v>
      </c>
      <c r="F419" s="108">
        <v>2003</v>
      </c>
      <c r="G419" t="s">
        <v>3304</v>
      </c>
      <c r="H419">
        <v>4</v>
      </c>
      <c r="I419">
        <v>386</v>
      </c>
      <c r="J419" t="s">
        <v>3305</v>
      </c>
      <c r="K419" t="s">
        <v>2937</v>
      </c>
      <c r="L419">
        <v>0</v>
      </c>
      <c r="M419">
        <v>0</v>
      </c>
      <c r="N419" t="s">
        <v>3375</v>
      </c>
      <c r="O419" t="s">
        <v>545</v>
      </c>
      <c r="P419" t="s">
        <v>458</v>
      </c>
      <c r="R419">
        <v>0</v>
      </c>
      <c r="S419" t="s">
        <v>459</v>
      </c>
      <c r="T419" t="s">
        <v>458</v>
      </c>
      <c r="U419" t="s">
        <v>460</v>
      </c>
      <c r="V419" t="s">
        <v>458</v>
      </c>
    </row>
    <row r="420" spans="1:22" x14ac:dyDescent="0.2">
      <c r="A420" s="102">
        <v>42422</v>
      </c>
      <c r="B420" s="102" t="s">
        <v>3303</v>
      </c>
      <c r="C420" t="s">
        <v>541</v>
      </c>
      <c r="D420" s="58">
        <v>308.3</v>
      </c>
      <c r="E420" t="s">
        <v>452</v>
      </c>
      <c r="F420" s="108" t="s">
        <v>2950</v>
      </c>
      <c r="G420" t="s">
        <v>2951</v>
      </c>
      <c r="H420">
        <v>32</v>
      </c>
      <c r="I420">
        <v>386</v>
      </c>
      <c r="J420" t="s">
        <v>3305</v>
      </c>
      <c r="K420" t="s">
        <v>2937</v>
      </c>
      <c r="L420">
        <v>0</v>
      </c>
      <c r="M420">
        <v>0</v>
      </c>
      <c r="N420" t="s">
        <v>3376</v>
      </c>
      <c r="O420" t="s">
        <v>545</v>
      </c>
      <c r="P420" t="s">
        <v>458</v>
      </c>
      <c r="R420">
        <v>0</v>
      </c>
      <c r="S420" t="s">
        <v>459</v>
      </c>
      <c r="T420" t="s">
        <v>458</v>
      </c>
      <c r="U420" t="s">
        <v>460</v>
      </c>
      <c r="V420" t="s">
        <v>458</v>
      </c>
    </row>
    <row r="421" spans="1:22" x14ac:dyDescent="0.2">
      <c r="A421" s="102">
        <v>42422</v>
      </c>
      <c r="B421" s="102" t="s">
        <v>3303</v>
      </c>
      <c r="C421" t="s">
        <v>541</v>
      </c>
      <c r="D421" s="58">
        <v>308.3</v>
      </c>
      <c r="E421" t="s">
        <v>452</v>
      </c>
      <c r="F421" s="108" t="s">
        <v>2950</v>
      </c>
      <c r="G421" t="s">
        <v>2951</v>
      </c>
      <c r="H421">
        <v>19</v>
      </c>
      <c r="I421">
        <v>386</v>
      </c>
      <c r="J421" t="s">
        <v>3305</v>
      </c>
      <c r="K421" t="s">
        <v>2937</v>
      </c>
      <c r="L421">
        <v>0</v>
      </c>
      <c r="M421">
        <v>0</v>
      </c>
      <c r="N421" t="s">
        <v>3377</v>
      </c>
      <c r="O421" t="s">
        <v>545</v>
      </c>
      <c r="P421" t="s">
        <v>458</v>
      </c>
      <c r="R421">
        <v>0</v>
      </c>
      <c r="S421" t="s">
        <v>459</v>
      </c>
      <c r="T421" t="s">
        <v>458</v>
      </c>
      <c r="U421" t="s">
        <v>460</v>
      </c>
      <c r="V421" t="s">
        <v>458</v>
      </c>
    </row>
    <row r="422" spans="1:22" x14ac:dyDescent="0.2">
      <c r="A422" s="102">
        <v>42422</v>
      </c>
      <c r="B422" s="102" t="s">
        <v>3303</v>
      </c>
      <c r="C422" t="s">
        <v>541</v>
      </c>
      <c r="D422" s="58">
        <v>308.3</v>
      </c>
      <c r="E422" t="s">
        <v>452</v>
      </c>
      <c r="F422" s="108">
        <v>2007</v>
      </c>
      <c r="G422" t="s">
        <v>3052</v>
      </c>
      <c r="H422">
        <v>24</v>
      </c>
      <c r="I422">
        <v>386</v>
      </c>
      <c r="J422" t="s">
        <v>3305</v>
      </c>
      <c r="K422" t="s">
        <v>2937</v>
      </c>
      <c r="L422">
        <v>0</v>
      </c>
      <c r="M422">
        <v>0</v>
      </c>
      <c r="N422" t="s">
        <v>3378</v>
      </c>
      <c r="O422" t="s">
        <v>545</v>
      </c>
      <c r="P422" t="s">
        <v>458</v>
      </c>
      <c r="R422">
        <v>0</v>
      </c>
      <c r="S422" t="s">
        <v>459</v>
      </c>
      <c r="T422" t="s">
        <v>458</v>
      </c>
      <c r="U422" t="s">
        <v>460</v>
      </c>
      <c r="V422" t="s">
        <v>458</v>
      </c>
    </row>
    <row r="423" spans="1:22" x14ac:dyDescent="0.2">
      <c r="A423" s="102">
        <v>42422</v>
      </c>
      <c r="B423" s="102" t="s">
        <v>3303</v>
      </c>
      <c r="C423" t="s">
        <v>541</v>
      </c>
      <c r="D423" s="58">
        <v>308.3</v>
      </c>
      <c r="E423" t="s">
        <v>452</v>
      </c>
      <c r="F423" s="108" t="s">
        <v>2950</v>
      </c>
      <c r="G423" t="s">
        <v>2951</v>
      </c>
      <c r="H423">
        <v>14</v>
      </c>
      <c r="I423">
        <v>386</v>
      </c>
      <c r="J423" t="s">
        <v>3305</v>
      </c>
      <c r="K423" t="s">
        <v>2937</v>
      </c>
      <c r="L423">
        <v>0</v>
      </c>
      <c r="M423">
        <v>0</v>
      </c>
      <c r="N423" t="s">
        <v>3379</v>
      </c>
      <c r="O423" t="s">
        <v>545</v>
      </c>
      <c r="P423" t="s">
        <v>458</v>
      </c>
      <c r="R423">
        <v>0</v>
      </c>
      <c r="S423" t="s">
        <v>459</v>
      </c>
      <c r="T423" t="s">
        <v>458</v>
      </c>
      <c r="U423" t="s">
        <v>460</v>
      </c>
      <c r="V423" t="s">
        <v>458</v>
      </c>
    </row>
    <row r="424" spans="1:22" x14ac:dyDescent="0.2">
      <c r="A424" s="102">
        <v>42422</v>
      </c>
      <c r="B424" s="102" t="s">
        <v>3303</v>
      </c>
      <c r="C424" t="s">
        <v>541</v>
      </c>
      <c r="D424" s="58">
        <v>308.3</v>
      </c>
      <c r="E424" t="s">
        <v>452</v>
      </c>
      <c r="F424" s="108">
        <v>2014</v>
      </c>
      <c r="G424" t="s">
        <v>2978</v>
      </c>
      <c r="H424">
        <v>32</v>
      </c>
      <c r="I424">
        <v>386</v>
      </c>
      <c r="J424" t="s">
        <v>3305</v>
      </c>
      <c r="K424" t="s">
        <v>2937</v>
      </c>
      <c r="L424">
        <v>0</v>
      </c>
      <c r="M424">
        <v>0</v>
      </c>
      <c r="N424" t="s">
        <v>3380</v>
      </c>
      <c r="O424" t="s">
        <v>545</v>
      </c>
      <c r="P424" t="s">
        <v>458</v>
      </c>
      <c r="R424">
        <v>0</v>
      </c>
      <c r="S424" t="s">
        <v>459</v>
      </c>
      <c r="T424" t="s">
        <v>458</v>
      </c>
      <c r="U424" t="s">
        <v>460</v>
      </c>
      <c r="V424" t="s">
        <v>458</v>
      </c>
    </row>
    <row r="425" spans="1:22" x14ac:dyDescent="0.2">
      <c r="A425" s="102">
        <v>42429</v>
      </c>
      <c r="B425" s="102" t="s">
        <v>3303</v>
      </c>
      <c r="C425" t="s">
        <v>541</v>
      </c>
      <c r="D425" s="58">
        <v>308.3</v>
      </c>
      <c r="E425" t="s">
        <v>452</v>
      </c>
      <c r="F425" s="108">
        <v>2003</v>
      </c>
      <c r="G425" t="s">
        <v>3304</v>
      </c>
      <c r="H425">
        <v>3</v>
      </c>
      <c r="I425">
        <v>386</v>
      </c>
      <c r="J425" t="s">
        <v>3305</v>
      </c>
      <c r="K425" t="s">
        <v>2937</v>
      </c>
      <c r="L425">
        <v>0</v>
      </c>
      <c r="M425">
        <v>0</v>
      </c>
      <c r="N425" t="s">
        <v>3381</v>
      </c>
      <c r="O425" t="s">
        <v>545</v>
      </c>
      <c r="P425" t="s">
        <v>458</v>
      </c>
      <c r="R425">
        <v>0</v>
      </c>
      <c r="S425" t="s">
        <v>459</v>
      </c>
      <c r="T425" t="s">
        <v>458</v>
      </c>
      <c r="U425" t="s">
        <v>460</v>
      </c>
      <c r="V425" t="s">
        <v>458</v>
      </c>
    </row>
    <row r="426" spans="1:22" x14ac:dyDescent="0.2">
      <c r="A426" s="102">
        <v>42429</v>
      </c>
      <c r="B426" s="102" t="s">
        <v>3303</v>
      </c>
      <c r="C426" t="s">
        <v>541</v>
      </c>
      <c r="D426" s="58">
        <v>308.3</v>
      </c>
      <c r="E426" t="s">
        <v>452</v>
      </c>
      <c r="F426" s="108" t="s">
        <v>2950</v>
      </c>
      <c r="G426" t="s">
        <v>2951</v>
      </c>
      <c r="H426">
        <v>8</v>
      </c>
      <c r="I426">
        <v>386</v>
      </c>
      <c r="J426" t="s">
        <v>3305</v>
      </c>
      <c r="K426" t="s">
        <v>2937</v>
      </c>
      <c r="L426">
        <v>0</v>
      </c>
      <c r="M426">
        <v>0</v>
      </c>
      <c r="N426" t="s">
        <v>3382</v>
      </c>
      <c r="O426" t="s">
        <v>545</v>
      </c>
      <c r="P426" t="s">
        <v>458</v>
      </c>
      <c r="R426">
        <v>0</v>
      </c>
      <c r="S426" t="s">
        <v>459</v>
      </c>
      <c r="T426" t="s">
        <v>458</v>
      </c>
      <c r="U426" t="s">
        <v>460</v>
      </c>
      <c r="V426" t="s">
        <v>458</v>
      </c>
    </row>
    <row r="427" spans="1:22" x14ac:dyDescent="0.2">
      <c r="A427" s="102">
        <v>42429</v>
      </c>
      <c r="B427" s="102" t="s">
        <v>3303</v>
      </c>
      <c r="C427" t="s">
        <v>541</v>
      </c>
      <c r="D427" s="58">
        <v>308.3</v>
      </c>
      <c r="E427" t="s">
        <v>452</v>
      </c>
      <c r="F427" s="108" t="s">
        <v>2950</v>
      </c>
      <c r="G427" t="s">
        <v>2951</v>
      </c>
      <c r="H427">
        <v>8</v>
      </c>
      <c r="I427">
        <v>386</v>
      </c>
      <c r="J427" t="s">
        <v>3305</v>
      </c>
      <c r="K427" t="s">
        <v>2937</v>
      </c>
      <c r="L427">
        <v>0</v>
      </c>
      <c r="M427">
        <v>0</v>
      </c>
      <c r="N427" t="s">
        <v>3383</v>
      </c>
      <c r="O427" t="s">
        <v>545</v>
      </c>
      <c r="P427" t="s">
        <v>458</v>
      </c>
      <c r="R427">
        <v>0</v>
      </c>
      <c r="S427" t="s">
        <v>459</v>
      </c>
      <c r="T427" t="s">
        <v>458</v>
      </c>
      <c r="U427" t="s">
        <v>460</v>
      </c>
      <c r="V427" t="s">
        <v>458</v>
      </c>
    </row>
    <row r="428" spans="1:22" x14ac:dyDescent="0.2">
      <c r="A428" s="102">
        <v>42429</v>
      </c>
      <c r="B428" s="102" t="s">
        <v>3303</v>
      </c>
      <c r="C428" t="s">
        <v>541</v>
      </c>
      <c r="D428" s="58">
        <v>308.3</v>
      </c>
      <c r="E428" t="s">
        <v>452</v>
      </c>
      <c r="F428" s="108" t="s">
        <v>2950</v>
      </c>
      <c r="G428" t="s">
        <v>2951</v>
      </c>
      <c r="H428">
        <v>3</v>
      </c>
      <c r="I428">
        <v>386</v>
      </c>
      <c r="J428" t="s">
        <v>3305</v>
      </c>
      <c r="K428" t="s">
        <v>2937</v>
      </c>
      <c r="L428">
        <v>0</v>
      </c>
      <c r="M428">
        <v>0</v>
      </c>
      <c r="N428" t="s">
        <v>3384</v>
      </c>
      <c r="O428" t="s">
        <v>545</v>
      </c>
      <c r="P428" t="s">
        <v>458</v>
      </c>
      <c r="R428">
        <v>0</v>
      </c>
      <c r="S428" t="s">
        <v>459</v>
      </c>
      <c r="T428" t="s">
        <v>458</v>
      </c>
      <c r="U428" t="s">
        <v>460</v>
      </c>
      <c r="V428" t="s">
        <v>458</v>
      </c>
    </row>
    <row r="429" spans="1:22" x14ac:dyDescent="0.2">
      <c r="A429" s="102">
        <v>42429</v>
      </c>
      <c r="B429" s="102" t="s">
        <v>3303</v>
      </c>
      <c r="C429" t="s">
        <v>541</v>
      </c>
      <c r="D429" s="58">
        <v>308.3</v>
      </c>
      <c r="E429" t="s">
        <v>452</v>
      </c>
      <c r="F429" s="108">
        <v>2014</v>
      </c>
      <c r="G429" t="s">
        <v>2978</v>
      </c>
      <c r="H429">
        <v>8</v>
      </c>
      <c r="I429">
        <v>386</v>
      </c>
      <c r="J429" t="s">
        <v>3305</v>
      </c>
      <c r="K429" t="s">
        <v>2937</v>
      </c>
      <c r="L429">
        <v>0</v>
      </c>
      <c r="M429">
        <v>0</v>
      </c>
      <c r="N429" t="s">
        <v>3385</v>
      </c>
      <c r="O429" t="s">
        <v>545</v>
      </c>
      <c r="P429" t="s">
        <v>458</v>
      </c>
      <c r="R429">
        <v>0</v>
      </c>
      <c r="S429" t="s">
        <v>459</v>
      </c>
      <c r="T429" t="s">
        <v>458</v>
      </c>
      <c r="U429" t="s">
        <v>460</v>
      </c>
      <c r="V429" t="s">
        <v>458</v>
      </c>
    </row>
    <row r="430" spans="1:22" x14ac:dyDescent="0.2">
      <c r="A430" s="102">
        <v>42430</v>
      </c>
      <c r="B430" s="102" t="s">
        <v>3303</v>
      </c>
      <c r="C430" t="s">
        <v>541</v>
      </c>
      <c r="D430" s="58">
        <v>308.3</v>
      </c>
      <c r="E430" t="s">
        <v>452</v>
      </c>
      <c r="F430" s="108">
        <v>2001</v>
      </c>
      <c r="G430" t="s">
        <v>2936</v>
      </c>
      <c r="H430">
        <v>7</v>
      </c>
      <c r="I430">
        <v>386</v>
      </c>
      <c r="J430" t="s">
        <v>3305</v>
      </c>
      <c r="K430" t="s">
        <v>2937</v>
      </c>
      <c r="L430">
        <v>0</v>
      </c>
      <c r="M430">
        <v>0</v>
      </c>
      <c r="N430" t="s">
        <v>3386</v>
      </c>
      <c r="O430" t="s">
        <v>545</v>
      </c>
      <c r="P430" t="s">
        <v>458</v>
      </c>
      <c r="R430">
        <v>0</v>
      </c>
      <c r="S430" t="s">
        <v>459</v>
      </c>
      <c r="T430" t="s">
        <v>458</v>
      </c>
      <c r="U430" t="s">
        <v>460</v>
      </c>
      <c r="V430" t="s">
        <v>458</v>
      </c>
    </row>
    <row r="431" spans="1:22" x14ac:dyDescent="0.2">
      <c r="A431" s="102">
        <v>42430</v>
      </c>
      <c r="B431" s="102" t="s">
        <v>3303</v>
      </c>
      <c r="C431" t="s">
        <v>541</v>
      </c>
      <c r="D431" s="58">
        <v>308.3</v>
      </c>
      <c r="E431" t="s">
        <v>452</v>
      </c>
      <c r="F431" s="108" t="s">
        <v>2950</v>
      </c>
      <c r="G431" t="s">
        <v>2951</v>
      </c>
      <c r="H431">
        <v>20</v>
      </c>
      <c r="I431">
        <v>386</v>
      </c>
      <c r="J431" t="s">
        <v>3305</v>
      </c>
      <c r="K431" t="s">
        <v>2937</v>
      </c>
      <c r="L431">
        <v>0</v>
      </c>
      <c r="M431">
        <v>0</v>
      </c>
      <c r="N431" t="s">
        <v>3387</v>
      </c>
      <c r="O431" t="s">
        <v>545</v>
      </c>
      <c r="P431" t="s">
        <v>458</v>
      </c>
      <c r="R431">
        <v>0</v>
      </c>
      <c r="S431" t="s">
        <v>459</v>
      </c>
      <c r="T431" t="s">
        <v>458</v>
      </c>
      <c r="U431" t="s">
        <v>460</v>
      </c>
      <c r="V431" t="s">
        <v>458</v>
      </c>
    </row>
    <row r="432" spans="1:22" x14ac:dyDescent="0.2">
      <c r="A432" s="102">
        <v>42430</v>
      </c>
      <c r="B432" s="102" t="s">
        <v>3303</v>
      </c>
      <c r="C432" t="s">
        <v>541</v>
      </c>
      <c r="D432" s="58">
        <v>308.3</v>
      </c>
      <c r="E432" t="s">
        <v>452</v>
      </c>
      <c r="F432" s="108">
        <v>2014</v>
      </c>
      <c r="G432" t="s">
        <v>2978</v>
      </c>
      <c r="H432">
        <v>8</v>
      </c>
      <c r="I432">
        <v>386</v>
      </c>
      <c r="J432" t="s">
        <v>3305</v>
      </c>
      <c r="K432" t="s">
        <v>2937</v>
      </c>
      <c r="L432">
        <v>0</v>
      </c>
      <c r="M432">
        <v>0</v>
      </c>
      <c r="N432" t="s">
        <v>3388</v>
      </c>
      <c r="O432" t="s">
        <v>545</v>
      </c>
      <c r="P432" t="s">
        <v>458</v>
      </c>
      <c r="R432">
        <v>0</v>
      </c>
      <c r="S432" t="s">
        <v>459</v>
      </c>
      <c r="T432" t="s">
        <v>458</v>
      </c>
      <c r="U432" t="s">
        <v>460</v>
      </c>
      <c r="V432" t="s">
        <v>458</v>
      </c>
    </row>
    <row r="433" spans="1:22" x14ac:dyDescent="0.2">
      <c r="A433" s="102">
        <v>42436</v>
      </c>
      <c r="B433" s="102" t="s">
        <v>3303</v>
      </c>
      <c r="C433" t="s">
        <v>541</v>
      </c>
      <c r="D433" s="58">
        <v>308.3</v>
      </c>
      <c r="E433" t="s">
        <v>452</v>
      </c>
      <c r="F433" s="108">
        <v>2001</v>
      </c>
      <c r="G433" t="s">
        <v>2936</v>
      </c>
      <c r="H433">
        <v>9</v>
      </c>
      <c r="I433">
        <v>386</v>
      </c>
      <c r="J433" t="s">
        <v>3305</v>
      </c>
      <c r="K433" t="s">
        <v>2937</v>
      </c>
      <c r="L433">
        <v>0</v>
      </c>
      <c r="M433">
        <v>0</v>
      </c>
      <c r="N433" t="s">
        <v>3389</v>
      </c>
      <c r="O433" t="s">
        <v>545</v>
      </c>
      <c r="P433" t="s">
        <v>458</v>
      </c>
      <c r="R433">
        <v>0</v>
      </c>
      <c r="S433" t="s">
        <v>459</v>
      </c>
      <c r="T433" t="s">
        <v>458</v>
      </c>
      <c r="U433" t="s">
        <v>460</v>
      </c>
      <c r="V433" t="s">
        <v>458</v>
      </c>
    </row>
    <row r="434" spans="1:22" x14ac:dyDescent="0.2">
      <c r="A434" s="102">
        <v>42436</v>
      </c>
      <c r="B434" s="102" t="s">
        <v>3303</v>
      </c>
      <c r="C434" t="s">
        <v>541</v>
      </c>
      <c r="D434" s="58">
        <v>308.3</v>
      </c>
      <c r="E434" t="s">
        <v>452</v>
      </c>
      <c r="F434" s="108">
        <v>2003</v>
      </c>
      <c r="G434" t="s">
        <v>3304</v>
      </c>
      <c r="H434">
        <v>17</v>
      </c>
      <c r="I434">
        <v>386</v>
      </c>
      <c r="J434" t="s">
        <v>3305</v>
      </c>
      <c r="K434" t="s">
        <v>2937</v>
      </c>
      <c r="L434">
        <v>0</v>
      </c>
      <c r="M434">
        <v>0</v>
      </c>
      <c r="N434" t="s">
        <v>3390</v>
      </c>
      <c r="O434" t="s">
        <v>545</v>
      </c>
      <c r="P434" t="s">
        <v>458</v>
      </c>
      <c r="R434">
        <v>0</v>
      </c>
      <c r="S434" t="s">
        <v>459</v>
      </c>
      <c r="T434" t="s">
        <v>458</v>
      </c>
      <c r="U434" t="s">
        <v>460</v>
      </c>
      <c r="V434" t="s">
        <v>458</v>
      </c>
    </row>
    <row r="435" spans="1:22" x14ac:dyDescent="0.2">
      <c r="A435" s="102">
        <v>42436</v>
      </c>
      <c r="B435" s="102" t="s">
        <v>3303</v>
      </c>
      <c r="C435" t="s">
        <v>541</v>
      </c>
      <c r="D435" s="58">
        <v>308.3</v>
      </c>
      <c r="E435" t="s">
        <v>452</v>
      </c>
      <c r="F435" s="108" t="s">
        <v>2950</v>
      </c>
      <c r="G435" t="s">
        <v>2951</v>
      </c>
      <c r="H435">
        <v>8</v>
      </c>
      <c r="I435">
        <v>386</v>
      </c>
      <c r="J435" t="s">
        <v>3305</v>
      </c>
      <c r="K435" t="s">
        <v>2937</v>
      </c>
      <c r="L435">
        <v>0</v>
      </c>
      <c r="M435">
        <v>0</v>
      </c>
      <c r="N435" t="s">
        <v>3391</v>
      </c>
      <c r="O435" t="s">
        <v>545</v>
      </c>
      <c r="P435" t="s">
        <v>458</v>
      </c>
      <c r="R435">
        <v>0</v>
      </c>
      <c r="S435" t="s">
        <v>459</v>
      </c>
      <c r="T435" t="s">
        <v>458</v>
      </c>
      <c r="U435" t="s">
        <v>460</v>
      </c>
      <c r="V435" t="s">
        <v>458</v>
      </c>
    </row>
    <row r="436" spans="1:22" x14ac:dyDescent="0.2">
      <c r="A436" s="102">
        <v>42436</v>
      </c>
      <c r="B436" s="102" t="s">
        <v>3303</v>
      </c>
      <c r="C436" t="s">
        <v>541</v>
      </c>
      <c r="D436" s="58">
        <v>308.3</v>
      </c>
      <c r="E436" t="s">
        <v>452</v>
      </c>
      <c r="F436" s="108" t="s">
        <v>2950</v>
      </c>
      <c r="G436" t="s">
        <v>2951</v>
      </c>
      <c r="H436">
        <v>16</v>
      </c>
      <c r="I436">
        <v>386</v>
      </c>
      <c r="J436" t="s">
        <v>3305</v>
      </c>
      <c r="K436" t="s">
        <v>2937</v>
      </c>
      <c r="L436">
        <v>0</v>
      </c>
      <c r="M436">
        <v>0</v>
      </c>
      <c r="N436" t="s">
        <v>3392</v>
      </c>
      <c r="O436" t="s">
        <v>545</v>
      </c>
      <c r="P436" t="s">
        <v>458</v>
      </c>
      <c r="R436">
        <v>0</v>
      </c>
      <c r="S436" t="s">
        <v>459</v>
      </c>
      <c r="T436" t="s">
        <v>458</v>
      </c>
      <c r="U436" t="s">
        <v>460</v>
      </c>
      <c r="V436" t="s">
        <v>458</v>
      </c>
    </row>
    <row r="437" spans="1:22" x14ac:dyDescent="0.2">
      <c r="A437" s="102">
        <v>42436</v>
      </c>
      <c r="B437" s="102" t="s">
        <v>3303</v>
      </c>
      <c r="C437" t="s">
        <v>541</v>
      </c>
      <c r="D437" s="58">
        <v>308.3</v>
      </c>
      <c r="E437" t="s">
        <v>452</v>
      </c>
      <c r="F437" s="108">
        <v>2014</v>
      </c>
      <c r="G437" t="s">
        <v>2978</v>
      </c>
      <c r="H437">
        <v>20</v>
      </c>
      <c r="I437">
        <v>386</v>
      </c>
      <c r="J437" t="s">
        <v>3305</v>
      </c>
      <c r="K437" t="s">
        <v>2937</v>
      </c>
      <c r="L437">
        <v>0</v>
      </c>
      <c r="M437">
        <v>0</v>
      </c>
      <c r="N437" t="s">
        <v>3393</v>
      </c>
      <c r="O437" t="s">
        <v>545</v>
      </c>
      <c r="P437" t="s">
        <v>458</v>
      </c>
      <c r="R437">
        <v>0</v>
      </c>
      <c r="S437" t="s">
        <v>459</v>
      </c>
      <c r="T437" t="s">
        <v>458</v>
      </c>
      <c r="U437" t="s">
        <v>460</v>
      </c>
      <c r="V437" t="s">
        <v>458</v>
      </c>
    </row>
    <row r="438" spans="1:22" x14ac:dyDescent="0.2">
      <c r="A438" s="102">
        <v>42443</v>
      </c>
      <c r="B438" s="102" t="s">
        <v>3303</v>
      </c>
      <c r="C438" t="s">
        <v>541</v>
      </c>
      <c r="D438" s="58">
        <v>308.3</v>
      </c>
      <c r="E438" t="s">
        <v>452</v>
      </c>
      <c r="F438" s="108">
        <v>2001</v>
      </c>
      <c r="G438" t="s">
        <v>2936</v>
      </c>
      <c r="H438">
        <v>24</v>
      </c>
      <c r="I438">
        <v>386</v>
      </c>
      <c r="J438" t="s">
        <v>3305</v>
      </c>
      <c r="K438" t="s">
        <v>2937</v>
      </c>
      <c r="L438">
        <v>0</v>
      </c>
      <c r="M438">
        <v>0</v>
      </c>
      <c r="N438" t="s">
        <v>3394</v>
      </c>
      <c r="O438" t="s">
        <v>545</v>
      </c>
      <c r="P438" t="s">
        <v>458</v>
      </c>
      <c r="R438">
        <v>0</v>
      </c>
      <c r="S438" t="s">
        <v>459</v>
      </c>
      <c r="T438" t="s">
        <v>458</v>
      </c>
      <c r="U438" t="s">
        <v>460</v>
      </c>
      <c r="V438" t="s">
        <v>458</v>
      </c>
    </row>
    <row r="439" spans="1:22" x14ac:dyDescent="0.2">
      <c r="A439" s="102">
        <v>42443</v>
      </c>
      <c r="B439" s="102" t="s">
        <v>3303</v>
      </c>
      <c r="C439" t="s">
        <v>541</v>
      </c>
      <c r="D439" s="58">
        <v>308.3</v>
      </c>
      <c r="E439" t="s">
        <v>452</v>
      </c>
      <c r="F439" s="108">
        <v>2003</v>
      </c>
      <c r="G439" t="s">
        <v>3304</v>
      </c>
      <c r="H439">
        <v>1</v>
      </c>
      <c r="I439">
        <v>386</v>
      </c>
      <c r="J439" t="s">
        <v>3305</v>
      </c>
      <c r="K439" t="s">
        <v>2937</v>
      </c>
      <c r="L439">
        <v>0</v>
      </c>
      <c r="M439">
        <v>0</v>
      </c>
      <c r="N439" t="s">
        <v>3395</v>
      </c>
      <c r="O439" t="s">
        <v>545</v>
      </c>
      <c r="P439" t="s">
        <v>458</v>
      </c>
      <c r="R439">
        <v>0</v>
      </c>
      <c r="S439" t="s">
        <v>459</v>
      </c>
      <c r="T439" t="s">
        <v>458</v>
      </c>
      <c r="U439" t="s">
        <v>460</v>
      </c>
      <c r="V439" t="s">
        <v>458</v>
      </c>
    </row>
    <row r="440" spans="1:22" x14ac:dyDescent="0.2">
      <c r="A440" s="102">
        <v>42443</v>
      </c>
      <c r="B440" s="102" t="s">
        <v>3303</v>
      </c>
      <c r="C440" t="s">
        <v>541</v>
      </c>
      <c r="D440" s="58">
        <v>308.3</v>
      </c>
      <c r="E440" t="s">
        <v>452</v>
      </c>
      <c r="F440" s="108" t="s">
        <v>2950</v>
      </c>
      <c r="G440" t="s">
        <v>2951</v>
      </c>
      <c r="H440">
        <v>16</v>
      </c>
      <c r="I440">
        <v>386</v>
      </c>
      <c r="J440" t="s">
        <v>3305</v>
      </c>
      <c r="K440" t="s">
        <v>2937</v>
      </c>
      <c r="L440">
        <v>0</v>
      </c>
      <c r="M440">
        <v>0</v>
      </c>
      <c r="N440" t="s">
        <v>3396</v>
      </c>
      <c r="O440" t="s">
        <v>545</v>
      </c>
      <c r="P440" t="s">
        <v>458</v>
      </c>
      <c r="R440">
        <v>0</v>
      </c>
      <c r="S440" t="s">
        <v>459</v>
      </c>
      <c r="T440" t="s">
        <v>458</v>
      </c>
      <c r="U440" t="s">
        <v>460</v>
      </c>
      <c r="V440" t="s">
        <v>458</v>
      </c>
    </row>
    <row r="441" spans="1:22" x14ac:dyDescent="0.2">
      <c r="A441" s="102">
        <v>42450</v>
      </c>
      <c r="B441" s="102" t="s">
        <v>3303</v>
      </c>
      <c r="C441" t="s">
        <v>541</v>
      </c>
      <c r="D441" s="58">
        <v>308.3</v>
      </c>
      <c r="E441" t="s">
        <v>452</v>
      </c>
      <c r="F441" s="108">
        <v>2003</v>
      </c>
      <c r="G441" t="s">
        <v>3304</v>
      </c>
      <c r="H441">
        <v>7</v>
      </c>
      <c r="I441">
        <v>386</v>
      </c>
      <c r="J441" t="s">
        <v>3305</v>
      </c>
      <c r="K441" t="s">
        <v>2937</v>
      </c>
      <c r="L441">
        <v>0</v>
      </c>
      <c r="M441">
        <v>0</v>
      </c>
      <c r="N441" t="s">
        <v>3397</v>
      </c>
      <c r="O441" t="s">
        <v>545</v>
      </c>
      <c r="P441" t="s">
        <v>458</v>
      </c>
      <c r="R441">
        <v>0</v>
      </c>
      <c r="S441" t="s">
        <v>459</v>
      </c>
      <c r="T441" t="s">
        <v>458</v>
      </c>
      <c r="U441" t="s">
        <v>460</v>
      </c>
      <c r="V441" t="s">
        <v>458</v>
      </c>
    </row>
    <row r="442" spans="1:22" x14ac:dyDescent="0.2">
      <c r="A442" s="102">
        <v>42450</v>
      </c>
      <c r="B442" s="102" t="s">
        <v>3303</v>
      </c>
      <c r="C442" t="s">
        <v>541</v>
      </c>
      <c r="D442" s="58">
        <v>308.3</v>
      </c>
      <c r="E442" t="s">
        <v>452</v>
      </c>
      <c r="F442" s="108" t="s">
        <v>2950</v>
      </c>
      <c r="G442" t="s">
        <v>2951</v>
      </c>
      <c r="H442">
        <v>16</v>
      </c>
      <c r="I442">
        <v>386</v>
      </c>
      <c r="J442" t="s">
        <v>3305</v>
      </c>
      <c r="K442" t="s">
        <v>2937</v>
      </c>
      <c r="L442">
        <v>0</v>
      </c>
      <c r="M442">
        <v>0</v>
      </c>
      <c r="N442" t="s">
        <v>3398</v>
      </c>
      <c r="O442" t="s">
        <v>545</v>
      </c>
      <c r="P442" t="s">
        <v>458</v>
      </c>
      <c r="R442">
        <v>0</v>
      </c>
      <c r="S442" t="s">
        <v>459</v>
      </c>
      <c r="T442" t="s">
        <v>458</v>
      </c>
      <c r="U442" t="s">
        <v>460</v>
      </c>
      <c r="V442" t="s">
        <v>458</v>
      </c>
    </row>
    <row r="443" spans="1:22" x14ac:dyDescent="0.2">
      <c r="A443" s="102">
        <v>42457</v>
      </c>
      <c r="B443" s="102" t="s">
        <v>3303</v>
      </c>
      <c r="C443" t="s">
        <v>541</v>
      </c>
      <c r="D443" s="58">
        <v>308.3</v>
      </c>
      <c r="E443" t="s">
        <v>452</v>
      </c>
      <c r="F443" s="108">
        <v>2003</v>
      </c>
      <c r="G443" t="s">
        <v>3304</v>
      </c>
      <c r="H443">
        <v>16</v>
      </c>
      <c r="I443">
        <v>386</v>
      </c>
      <c r="J443" t="s">
        <v>3305</v>
      </c>
      <c r="K443" t="s">
        <v>2937</v>
      </c>
      <c r="L443">
        <v>0</v>
      </c>
      <c r="M443">
        <v>0</v>
      </c>
      <c r="N443" t="s">
        <v>3399</v>
      </c>
      <c r="O443" t="s">
        <v>545</v>
      </c>
      <c r="P443" t="s">
        <v>458</v>
      </c>
      <c r="R443">
        <v>0</v>
      </c>
      <c r="S443" t="s">
        <v>459</v>
      </c>
      <c r="T443" t="s">
        <v>458</v>
      </c>
      <c r="U443" t="s">
        <v>460</v>
      </c>
      <c r="V443" t="s">
        <v>458</v>
      </c>
    </row>
    <row r="444" spans="1:22" x14ac:dyDescent="0.2">
      <c r="A444" s="102">
        <v>42457</v>
      </c>
      <c r="B444" s="102" t="s">
        <v>3303</v>
      </c>
      <c r="C444" t="s">
        <v>541</v>
      </c>
      <c r="D444" s="58">
        <v>308.3</v>
      </c>
      <c r="E444" t="s">
        <v>452</v>
      </c>
      <c r="F444" s="108" t="s">
        <v>2950</v>
      </c>
      <c r="G444" t="s">
        <v>2951</v>
      </c>
      <c r="H444">
        <v>32</v>
      </c>
      <c r="I444">
        <v>386</v>
      </c>
      <c r="J444" t="s">
        <v>3305</v>
      </c>
      <c r="K444" t="s">
        <v>2937</v>
      </c>
      <c r="L444">
        <v>0</v>
      </c>
      <c r="M444">
        <v>0</v>
      </c>
      <c r="N444" t="s">
        <v>3400</v>
      </c>
      <c r="O444" t="s">
        <v>545</v>
      </c>
      <c r="P444" t="s">
        <v>458</v>
      </c>
      <c r="R444">
        <v>0</v>
      </c>
      <c r="S444" t="s">
        <v>459</v>
      </c>
      <c r="T444" t="s">
        <v>458</v>
      </c>
      <c r="U444" t="s">
        <v>460</v>
      </c>
      <c r="V444" t="s">
        <v>458</v>
      </c>
    </row>
    <row r="445" spans="1:22" x14ac:dyDescent="0.2">
      <c r="A445" s="102">
        <v>42457</v>
      </c>
      <c r="B445" s="102" t="s">
        <v>3303</v>
      </c>
      <c r="C445" t="s">
        <v>541</v>
      </c>
      <c r="D445" s="58">
        <v>308.3</v>
      </c>
      <c r="E445" t="s">
        <v>452</v>
      </c>
      <c r="F445" s="108">
        <v>2010</v>
      </c>
      <c r="G445" t="s">
        <v>3044</v>
      </c>
      <c r="H445">
        <v>24</v>
      </c>
      <c r="I445">
        <v>386</v>
      </c>
      <c r="J445" t="s">
        <v>3305</v>
      </c>
      <c r="K445" t="s">
        <v>2937</v>
      </c>
      <c r="L445">
        <v>0</v>
      </c>
      <c r="M445">
        <v>0</v>
      </c>
      <c r="N445" t="s">
        <v>3401</v>
      </c>
      <c r="O445" t="s">
        <v>545</v>
      </c>
      <c r="P445" t="s">
        <v>458</v>
      </c>
      <c r="R445">
        <v>0</v>
      </c>
      <c r="S445" t="s">
        <v>459</v>
      </c>
      <c r="T445" t="s">
        <v>458</v>
      </c>
      <c r="U445" t="s">
        <v>460</v>
      </c>
      <c r="V445" t="s">
        <v>458</v>
      </c>
    </row>
    <row r="446" spans="1:22" x14ac:dyDescent="0.2">
      <c r="A446" s="102">
        <v>42461</v>
      </c>
      <c r="B446" s="102" t="s">
        <v>3303</v>
      </c>
      <c r="C446" t="s">
        <v>541</v>
      </c>
      <c r="D446" s="58">
        <v>308.3</v>
      </c>
      <c r="E446" t="s">
        <v>452</v>
      </c>
      <c r="F446" s="108">
        <v>2003</v>
      </c>
      <c r="G446" t="s">
        <v>3304</v>
      </c>
      <c r="H446">
        <v>2</v>
      </c>
      <c r="I446">
        <v>386</v>
      </c>
      <c r="J446" t="s">
        <v>3305</v>
      </c>
      <c r="K446" t="s">
        <v>2937</v>
      </c>
      <c r="L446">
        <v>0</v>
      </c>
      <c r="M446">
        <v>0</v>
      </c>
      <c r="N446" t="s">
        <v>3402</v>
      </c>
      <c r="O446" t="s">
        <v>545</v>
      </c>
      <c r="P446" t="s">
        <v>458</v>
      </c>
      <c r="R446">
        <v>0</v>
      </c>
      <c r="S446" t="s">
        <v>459</v>
      </c>
      <c r="T446" t="s">
        <v>458</v>
      </c>
      <c r="U446" t="s">
        <v>460</v>
      </c>
      <c r="V446" t="s">
        <v>458</v>
      </c>
    </row>
    <row r="447" spans="1:22" x14ac:dyDescent="0.2">
      <c r="A447" s="102">
        <v>42461</v>
      </c>
      <c r="B447" s="102" t="s">
        <v>3303</v>
      </c>
      <c r="C447" t="s">
        <v>541</v>
      </c>
      <c r="D447" s="58">
        <v>308.3</v>
      </c>
      <c r="E447" t="s">
        <v>452</v>
      </c>
      <c r="F447" s="108" t="s">
        <v>2950</v>
      </c>
      <c r="G447" t="s">
        <v>2951</v>
      </c>
      <c r="H447">
        <v>8</v>
      </c>
      <c r="I447">
        <v>386</v>
      </c>
      <c r="J447" t="s">
        <v>3305</v>
      </c>
      <c r="K447" t="s">
        <v>2937</v>
      </c>
      <c r="L447">
        <v>0</v>
      </c>
      <c r="M447">
        <v>0</v>
      </c>
      <c r="N447" t="s">
        <v>3403</v>
      </c>
      <c r="O447" t="s">
        <v>545</v>
      </c>
      <c r="P447" t="s">
        <v>458</v>
      </c>
      <c r="R447">
        <v>0</v>
      </c>
      <c r="S447" t="s">
        <v>459</v>
      </c>
      <c r="T447" t="s">
        <v>458</v>
      </c>
      <c r="U447" t="s">
        <v>460</v>
      </c>
      <c r="V447" t="s">
        <v>458</v>
      </c>
    </row>
    <row r="448" spans="1:22" x14ac:dyDescent="0.2">
      <c r="A448" s="102">
        <v>42464</v>
      </c>
      <c r="B448" s="102" t="s">
        <v>3303</v>
      </c>
      <c r="C448" t="s">
        <v>541</v>
      </c>
      <c r="D448" s="58">
        <v>308.3</v>
      </c>
      <c r="E448" t="s">
        <v>452</v>
      </c>
      <c r="F448" s="108">
        <v>2001</v>
      </c>
      <c r="G448" t="s">
        <v>2936</v>
      </c>
      <c r="H448">
        <v>3</v>
      </c>
      <c r="I448">
        <v>386</v>
      </c>
      <c r="J448" t="s">
        <v>3305</v>
      </c>
      <c r="K448" t="s">
        <v>2937</v>
      </c>
      <c r="L448">
        <v>0</v>
      </c>
      <c r="M448">
        <v>0</v>
      </c>
      <c r="N448" t="s">
        <v>3404</v>
      </c>
      <c r="O448" t="s">
        <v>545</v>
      </c>
      <c r="P448" t="s">
        <v>458</v>
      </c>
      <c r="R448">
        <v>0</v>
      </c>
      <c r="S448" t="s">
        <v>459</v>
      </c>
      <c r="T448" t="s">
        <v>458</v>
      </c>
      <c r="U448" t="s">
        <v>460</v>
      </c>
      <c r="V448" t="s">
        <v>458</v>
      </c>
    </row>
    <row r="449" spans="1:22" x14ac:dyDescent="0.2">
      <c r="A449" s="102">
        <v>42464</v>
      </c>
      <c r="B449" s="102" t="s">
        <v>3303</v>
      </c>
      <c r="C449" t="s">
        <v>541</v>
      </c>
      <c r="D449" s="58">
        <v>308.3</v>
      </c>
      <c r="E449" t="s">
        <v>452</v>
      </c>
      <c r="F449" s="108" t="s">
        <v>2950</v>
      </c>
      <c r="G449" t="s">
        <v>2951</v>
      </c>
      <c r="H449">
        <v>23</v>
      </c>
      <c r="I449">
        <v>386</v>
      </c>
      <c r="J449" t="s">
        <v>3305</v>
      </c>
      <c r="K449" t="s">
        <v>2937</v>
      </c>
      <c r="L449">
        <v>0</v>
      </c>
      <c r="M449">
        <v>0</v>
      </c>
      <c r="N449" t="s">
        <v>3405</v>
      </c>
      <c r="O449" t="s">
        <v>545</v>
      </c>
      <c r="P449" t="s">
        <v>458</v>
      </c>
      <c r="R449">
        <v>0</v>
      </c>
      <c r="S449" t="s">
        <v>459</v>
      </c>
      <c r="T449" t="s">
        <v>458</v>
      </c>
      <c r="U449" t="s">
        <v>460</v>
      </c>
      <c r="V449" t="s">
        <v>458</v>
      </c>
    </row>
    <row r="450" spans="1:22" x14ac:dyDescent="0.2">
      <c r="A450" s="102">
        <v>42471</v>
      </c>
      <c r="B450" s="102" t="s">
        <v>3303</v>
      </c>
      <c r="C450" t="s">
        <v>541</v>
      </c>
      <c r="D450" s="58">
        <v>308.3</v>
      </c>
      <c r="E450" t="s">
        <v>452</v>
      </c>
      <c r="F450" s="108">
        <v>2001</v>
      </c>
      <c r="G450" t="s">
        <v>2936</v>
      </c>
      <c r="H450">
        <v>2</v>
      </c>
      <c r="I450">
        <v>386</v>
      </c>
      <c r="J450" t="s">
        <v>3305</v>
      </c>
      <c r="K450" t="s">
        <v>2937</v>
      </c>
      <c r="L450">
        <v>0</v>
      </c>
      <c r="M450">
        <v>0</v>
      </c>
      <c r="N450" t="s">
        <v>3406</v>
      </c>
      <c r="O450" t="s">
        <v>545</v>
      </c>
      <c r="P450" t="s">
        <v>458</v>
      </c>
      <c r="R450">
        <v>0</v>
      </c>
      <c r="S450" t="s">
        <v>459</v>
      </c>
      <c r="T450" t="s">
        <v>458</v>
      </c>
      <c r="U450" t="s">
        <v>460</v>
      </c>
      <c r="V450" t="s">
        <v>458</v>
      </c>
    </row>
    <row r="451" spans="1:22" x14ac:dyDescent="0.2">
      <c r="A451" s="102">
        <v>42478</v>
      </c>
      <c r="B451" s="102" t="s">
        <v>3303</v>
      </c>
      <c r="C451" t="s">
        <v>541</v>
      </c>
      <c r="D451" s="58">
        <v>308.3</v>
      </c>
      <c r="E451" t="s">
        <v>452</v>
      </c>
      <c r="F451" s="108">
        <v>2003</v>
      </c>
      <c r="G451" t="s">
        <v>3304</v>
      </c>
      <c r="H451">
        <v>5</v>
      </c>
      <c r="I451">
        <v>386</v>
      </c>
      <c r="J451" t="s">
        <v>3305</v>
      </c>
      <c r="K451" t="s">
        <v>2937</v>
      </c>
      <c r="L451">
        <v>0</v>
      </c>
      <c r="M451">
        <v>0</v>
      </c>
      <c r="N451" t="s">
        <v>3407</v>
      </c>
      <c r="O451" t="s">
        <v>545</v>
      </c>
      <c r="P451" t="s">
        <v>458</v>
      </c>
      <c r="R451">
        <v>0</v>
      </c>
      <c r="S451" t="s">
        <v>459</v>
      </c>
      <c r="T451" t="s">
        <v>458</v>
      </c>
      <c r="U451" t="s">
        <v>460</v>
      </c>
      <c r="V451" t="s">
        <v>458</v>
      </c>
    </row>
    <row r="452" spans="1:22" x14ac:dyDescent="0.2">
      <c r="A452" s="102">
        <v>42478</v>
      </c>
      <c r="B452" s="102" t="s">
        <v>3303</v>
      </c>
      <c r="C452" t="s">
        <v>541</v>
      </c>
      <c r="D452" s="58">
        <v>308.3</v>
      </c>
      <c r="E452" t="s">
        <v>452</v>
      </c>
      <c r="F452" s="108" t="s">
        <v>2950</v>
      </c>
      <c r="G452" t="s">
        <v>2951</v>
      </c>
      <c r="H452">
        <v>32</v>
      </c>
      <c r="I452">
        <v>386</v>
      </c>
      <c r="J452" t="s">
        <v>3305</v>
      </c>
      <c r="K452" t="s">
        <v>2937</v>
      </c>
      <c r="L452">
        <v>0</v>
      </c>
      <c r="M452">
        <v>0</v>
      </c>
      <c r="N452" t="s">
        <v>3408</v>
      </c>
      <c r="O452" t="s">
        <v>545</v>
      </c>
      <c r="P452" t="s">
        <v>458</v>
      </c>
      <c r="R452">
        <v>0</v>
      </c>
      <c r="S452" t="s">
        <v>459</v>
      </c>
      <c r="T452" t="s">
        <v>458</v>
      </c>
      <c r="U452" t="s">
        <v>460</v>
      </c>
      <c r="V452" t="s">
        <v>458</v>
      </c>
    </row>
    <row r="453" spans="1:22" x14ac:dyDescent="0.2">
      <c r="A453" s="102">
        <v>42485</v>
      </c>
      <c r="B453" s="102" t="s">
        <v>3303</v>
      </c>
      <c r="C453" t="s">
        <v>541</v>
      </c>
      <c r="D453" s="58">
        <v>308.3</v>
      </c>
      <c r="E453" t="s">
        <v>452</v>
      </c>
      <c r="F453" s="108">
        <v>2003</v>
      </c>
      <c r="G453" t="s">
        <v>3304</v>
      </c>
      <c r="H453">
        <v>1</v>
      </c>
      <c r="I453">
        <v>386</v>
      </c>
      <c r="J453" t="s">
        <v>3305</v>
      </c>
      <c r="K453" t="s">
        <v>2937</v>
      </c>
      <c r="L453">
        <v>0</v>
      </c>
      <c r="M453">
        <v>0</v>
      </c>
      <c r="N453" t="s">
        <v>3409</v>
      </c>
      <c r="O453" t="s">
        <v>545</v>
      </c>
      <c r="P453" t="s">
        <v>458</v>
      </c>
      <c r="R453">
        <v>0</v>
      </c>
      <c r="S453" t="s">
        <v>459</v>
      </c>
      <c r="T453" t="s">
        <v>458</v>
      </c>
      <c r="U453" t="s">
        <v>460</v>
      </c>
      <c r="V453" t="s">
        <v>458</v>
      </c>
    </row>
    <row r="454" spans="1:22" x14ac:dyDescent="0.2">
      <c r="A454" s="102">
        <v>42485</v>
      </c>
      <c r="B454" s="102" t="s">
        <v>3303</v>
      </c>
      <c r="C454" t="s">
        <v>541</v>
      </c>
      <c r="D454" s="58">
        <v>308.3</v>
      </c>
      <c r="E454" t="s">
        <v>452</v>
      </c>
      <c r="F454" s="108" t="s">
        <v>2950</v>
      </c>
      <c r="G454" t="s">
        <v>2951</v>
      </c>
      <c r="H454">
        <v>40</v>
      </c>
      <c r="I454">
        <v>386</v>
      </c>
      <c r="J454" t="s">
        <v>3305</v>
      </c>
      <c r="K454" t="s">
        <v>2937</v>
      </c>
      <c r="L454">
        <v>0</v>
      </c>
      <c r="M454">
        <v>0</v>
      </c>
      <c r="N454" t="s">
        <v>3410</v>
      </c>
      <c r="O454" t="s">
        <v>545</v>
      </c>
      <c r="P454" t="s">
        <v>458</v>
      </c>
      <c r="R454">
        <v>0</v>
      </c>
      <c r="S454" t="s">
        <v>459</v>
      </c>
      <c r="T454" t="s">
        <v>458</v>
      </c>
      <c r="U454" t="s">
        <v>460</v>
      </c>
      <c r="V454" t="s">
        <v>458</v>
      </c>
    </row>
    <row r="455" spans="1:22" x14ac:dyDescent="0.2">
      <c r="A455" s="102">
        <v>42499</v>
      </c>
      <c r="B455" s="102" t="s">
        <v>3303</v>
      </c>
      <c r="C455" t="s">
        <v>541</v>
      </c>
      <c r="D455" s="58">
        <v>308.3</v>
      </c>
      <c r="E455" t="s">
        <v>452</v>
      </c>
      <c r="F455" s="108">
        <v>2001</v>
      </c>
      <c r="G455" t="s">
        <v>2936</v>
      </c>
      <c r="H455">
        <v>3</v>
      </c>
      <c r="I455">
        <v>386</v>
      </c>
      <c r="J455" t="s">
        <v>3305</v>
      </c>
      <c r="K455" t="s">
        <v>2937</v>
      </c>
      <c r="L455">
        <v>0</v>
      </c>
      <c r="M455">
        <v>0</v>
      </c>
      <c r="N455" t="s">
        <v>3411</v>
      </c>
      <c r="O455" t="s">
        <v>545</v>
      </c>
      <c r="P455" t="s">
        <v>458</v>
      </c>
      <c r="R455">
        <v>0</v>
      </c>
      <c r="S455" t="s">
        <v>459</v>
      </c>
      <c r="T455" t="s">
        <v>458</v>
      </c>
      <c r="U455" t="s">
        <v>460</v>
      </c>
      <c r="V455" t="s">
        <v>458</v>
      </c>
    </row>
    <row r="456" spans="1:22" x14ac:dyDescent="0.2">
      <c r="A456" s="102">
        <v>42499</v>
      </c>
      <c r="B456" s="102" t="s">
        <v>3303</v>
      </c>
      <c r="C456" t="s">
        <v>541</v>
      </c>
      <c r="D456" s="58">
        <v>308.3</v>
      </c>
      <c r="E456" t="s">
        <v>452</v>
      </c>
      <c r="F456" s="108">
        <v>2003</v>
      </c>
      <c r="G456" t="s">
        <v>3304</v>
      </c>
      <c r="H456">
        <v>2</v>
      </c>
      <c r="I456">
        <v>386</v>
      </c>
      <c r="J456" t="s">
        <v>3305</v>
      </c>
      <c r="K456" t="s">
        <v>2937</v>
      </c>
      <c r="L456">
        <v>0</v>
      </c>
      <c r="M456">
        <v>0</v>
      </c>
      <c r="N456" t="s">
        <v>3412</v>
      </c>
      <c r="O456" t="s">
        <v>545</v>
      </c>
      <c r="P456" t="s">
        <v>458</v>
      </c>
      <c r="R456">
        <v>0</v>
      </c>
      <c r="S456" t="s">
        <v>459</v>
      </c>
      <c r="T456" t="s">
        <v>458</v>
      </c>
      <c r="U456" t="s">
        <v>460</v>
      </c>
      <c r="V456" t="s">
        <v>458</v>
      </c>
    </row>
    <row r="457" spans="1:22" x14ac:dyDescent="0.2">
      <c r="A457" s="102">
        <v>42499</v>
      </c>
      <c r="B457" s="102" t="s">
        <v>3303</v>
      </c>
      <c r="C457" t="s">
        <v>541</v>
      </c>
      <c r="D457" s="58">
        <v>308.3</v>
      </c>
      <c r="E457" t="s">
        <v>452</v>
      </c>
      <c r="F457" s="108" t="s">
        <v>2950</v>
      </c>
      <c r="G457" t="s">
        <v>2951</v>
      </c>
      <c r="H457">
        <v>16</v>
      </c>
      <c r="I457">
        <v>386</v>
      </c>
      <c r="J457" t="s">
        <v>3305</v>
      </c>
      <c r="K457" t="s">
        <v>2937</v>
      </c>
      <c r="L457">
        <v>0</v>
      </c>
      <c r="M457">
        <v>0</v>
      </c>
      <c r="N457" t="s">
        <v>3413</v>
      </c>
      <c r="O457" t="s">
        <v>545</v>
      </c>
      <c r="P457" t="s">
        <v>458</v>
      </c>
      <c r="R457">
        <v>0</v>
      </c>
      <c r="S457" t="s">
        <v>459</v>
      </c>
      <c r="T457" t="s">
        <v>458</v>
      </c>
      <c r="U457" t="s">
        <v>460</v>
      </c>
      <c r="V457" t="s">
        <v>458</v>
      </c>
    </row>
    <row r="458" spans="1:22" x14ac:dyDescent="0.2">
      <c r="A458" s="102">
        <v>42506</v>
      </c>
      <c r="B458" s="102" t="s">
        <v>3303</v>
      </c>
      <c r="C458" t="s">
        <v>541</v>
      </c>
      <c r="D458" s="58">
        <v>308.3</v>
      </c>
      <c r="E458" t="s">
        <v>452</v>
      </c>
      <c r="F458" s="108">
        <v>2001</v>
      </c>
      <c r="G458" t="s">
        <v>2936</v>
      </c>
      <c r="H458">
        <v>2</v>
      </c>
      <c r="I458">
        <v>386</v>
      </c>
      <c r="J458" t="s">
        <v>3305</v>
      </c>
      <c r="K458" t="s">
        <v>2937</v>
      </c>
      <c r="L458">
        <v>0</v>
      </c>
      <c r="M458">
        <v>0</v>
      </c>
      <c r="N458" t="s">
        <v>3414</v>
      </c>
      <c r="O458" t="s">
        <v>545</v>
      </c>
      <c r="P458" t="s">
        <v>458</v>
      </c>
      <c r="R458">
        <v>0</v>
      </c>
      <c r="S458" t="s">
        <v>459</v>
      </c>
      <c r="T458" t="s">
        <v>458</v>
      </c>
      <c r="U458" t="s">
        <v>460</v>
      </c>
      <c r="V458" t="s">
        <v>458</v>
      </c>
    </row>
    <row r="459" spans="1:22" x14ac:dyDescent="0.2">
      <c r="A459" s="102">
        <v>42506</v>
      </c>
      <c r="B459" s="102" t="s">
        <v>3303</v>
      </c>
      <c r="C459" t="s">
        <v>541</v>
      </c>
      <c r="D459" s="58">
        <v>308.3</v>
      </c>
      <c r="E459" t="s">
        <v>452</v>
      </c>
      <c r="F459" s="108">
        <v>2003</v>
      </c>
      <c r="G459" t="s">
        <v>3304</v>
      </c>
      <c r="H459">
        <v>3</v>
      </c>
      <c r="I459">
        <v>386</v>
      </c>
      <c r="J459" t="s">
        <v>3305</v>
      </c>
      <c r="K459" t="s">
        <v>2937</v>
      </c>
      <c r="L459">
        <v>0</v>
      </c>
      <c r="M459">
        <v>0</v>
      </c>
      <c r="N459" t="s">
        <v>3415</v>
      </c>
      <c r="O459" t="s">
        <v>545</v>
      </c>
      <c r="P459" t="s">
        <v>458</v>
      </c>
      <c r="R459">
        <v>0</v>
      </c>
      <c r="S459" t="s">
        <v>459</v>
      </c>
      <c r="T459" t="s">
        <v>458</v>
      </c>
      <c r="U459" t="s">
        <v>460</v>
      </c>
      <c r="V459" t="s">
        <v>458</v>
      </c>
    </row>
    <row r="460" spans="1:22" x14ac:dyDescent="0.2">
      <c r="A460" s="102">
        <v>42506</v>
      </c>
      <c r="B460" s="102" t="s">
        <v>3303</v>
      </c>
      <c r="C460" t="s">
        <v>541</v>
      </c>
      <c r="D460" s="58">
        <v>308.3</v>
      </c>
      <c r="E460" t="s">
        <v>452</v>
      </c>
      <c r="F460" s="108" t="s">
        <v>2950</v>
      </c>
      <c r="G460" t="s">
        <v>2951</v>
      </c>
      <c r="H460">
        <v>16</v>
      </c>
      <c r="I460">
        <v>386</v>
      </c>
      <c r="J460" t="s">
        <v>3305</v>
      </c>
      <c r="K460" t="s">
        <v>2937</v>
      </c>
      <c r="L460">
        <v>0</v>
      </c>
      <c r="M460">
        <v>0</v>
      </c>
      <c r="N460" t="s">
        <v>3416</v>
      </c>
      <c r="O460" t="s">
        <v>545</v>
      </c>
      <c r="P460" t="s">
        <v>458</v>
      </c>
      <c r="R460">
        <v>0</v>
      </c>
      <c r="S460" t="s">
        <v>459</v>
      </c>
      <c r="T460" t="s">
        <v>458</v>
      </c>
      <c r="U460" t="s">
        <v>460</v>
      </c>
      <c r="V460" t="s">
        <v>458</v>
      </c>
    </row>
    <row r="461" spans="1:22" x14ac:dyDescent="0.2">
      <c r="A461" s="102">
        <v>42513</v>
      </c>
      <c r="B461" s="102" t="s">
        <v>3303</v>
      </c>
      <c r="C461" t="s">
        <v>541</v>
      </c>
      <c r="D461" s="58">
        <v>308.3</v>
      </c>
      <c r="E461" t="s">
        <v>452</v>
      </c>
      <c r="F461" s="108">
        <v>2003</v>
      </c>
      <c r="G461" t="s">
        <v>3304</v>
      </c>
      <c r="H461">
        <v>2</v>
      </c>
      <c r="I461">
        <v>386</v>
      </c>
      <c r="J461" t="s">
        <v>3305</v>
      </c>
      <c r="K461" t="s">
        <v>2937</v>
      </c>
      <c r="L461">
        <v>0</v>
      </c>
      <c r="M461">
        <v>0</v>
      </c>
      <c r="N461" t="s">
        <v>3417</v>
      </c>
      <c r="O461" t="s">
        <v>545</v>
      </c>
      <c r="P461" t="s">
        <v>458</v>
      </c>
      <c r="R461">
        <v>0</v>
      </c>
      <c r="S461" t="s">
        <v>459</v>
      </c>
      <c r="T461" t="s">
        <v>458</v>
      </c>
      <c r="U461" t="s">
        <v>460</v>
      </c>
      <c r="V461" t="s">
        <v>458</v>
      </c>
    </row>
    <row r="462" spans="1:22" x14ac:dyDescent="0.2">
      <c r="A462" s="102">
        <v>42513</v>
      </c>
      <c r="B462" s="102" t="s">
        <v>3303</v>
      </c>
      <c r="C462" t="s">
        <v>541</v>
      </c>
      <c r="D462" s="58">
        <v>308.3</v>
      </c>
      <c r="E462" t="s">
        <v>452</v>
      </c>
      <c r="F462" s="108" t="s">
        <v>2950</v>
      </c>
      <c r="G462" t="s">
        <v>2951</v>
      </c>
      <c r="H462">
        <v>16</v>
      </c>
      <c r="I462">
        <v>386</v>
      </c>
      <c r="J462" t="s">
        <v>3305</v>
      </c>
      <c r="K462" t="s">
        <v>2937</v>
      </c>
      <c r="L462">
        <v>0</v>
      </c>
      <c r="M462">
        <v>0</v>
      </c>
      <c r="N462" t="s">
        <v>3418</v>
      </c>
      <c r="O462" t="s">
        <v>545</v>
      </c>
      <c r="P462" t="s">
        <v>458</v>
      </c>
      <c r="R462">
        <v>0</v>
      </c>
      <c r="S462" t="s">
        <v>459</v>
      </c>
      <c r="T462" t="s">
        <v>458</v>
      </c>
      <c r="U462" t="s">
        <v>460</v>
      </c>
      <c r="V462" t="s">
        <v>458</v>
      </c>
    </row>
    <row r="463" spans="1:22" x14ac:dyDescent="0.2">
      <c r="A463" s="102">
        <v>42520</v>
      </c>
      <c r="B463" s="102" t="s">
        <v>3303</v>
      </c>
      <c r="C463" t="s">
        <v>541</v>
      </c>
      <c r="D463" s="58">
        <v>308.3</v>
      </c>
      <c r="E463" t="s">
        <v>452</v>
      </c>
      <c r="F463" s="108">
        <v>2003</v>
      </c>
      <c r="G463" t="s">
        <v>3304</v>
      </c>
      <c r="H463">
        <v>1</v>
      </c>
      <c r="I463">
        <v>386</v>
      </c>
      <c r="J463" t="s">
        <v>3305</v>
      </c>
      <c r="K463" t="s">
        <v>2937</v>
      </c>
      <c r="L463">
        <v>0</v>
      </c>
      <c r="M463">
        <v>0</v>
      </c>
      <c r="N463" t="s">
        <v>3419</v>
      </c>
      <c r="O463" t="s">
        <v>545</v>
      </c>
      <c r="P463" t="s">
        <v>458</v>
      </c>
      <c r="R463">
        <v>0</v>
      </c>
      <c r="S463" t="s">
        <v>459</v>
      </c>
      <c r="T463" t="s">
        <v>458</v>
      </c>
      <c r="U463" t="s">
        <v>460</v>
      </c>
      <c r="V463" t="s">
        <v>458</v>
      </c>
    </row>
    <row r="464" spans="1:22" x14ac:dyDescent="0.2">
      <c r="A464" s="102">
        <v>42520</v>
      </c>
      <c r="B464" s="102" t="s">
        <v>3303</v>
      </c>
      <c r="C464" t="s">
        <v>541</v>
      </c>
      <c r="D464" s="58">
        <v>308.3</v>
      </c>
      <c r="E464" t="s">
        <v>452</v>
      </c>
      <c r="F464" s="108" t="s">
        <v>2950</v>
      </c>
      <c r="G464" t="s">
        <v>2951</v>
      </c>
      <c r="H464">
        <v>12</v>
      </c>
      <c r="I464">
        <v>386</v>
      </c>
      <c r="J464" t="s">
        <v>3305</v>
      </c>
      <c r="K464" t="s">
        <v>2937</v>
      </c>
      <c r="L464">
        <v>0</v>
      </c>
      <c r="M464">
        <v>0</v>
      </c>
      <c r="N464" t="s">
        <v>3420</v>
      </c>
      <c r="O464" t="s">
        <v>545</v>
      </c>
      <c r="P464" t="s">
        <v>458</v>
      </c>
      <c r="R464">
        <v>0</v>
      </c>
      <c r="S464" t="s">
        <v>459</v>
      </c>
      <c r="T464" t="s">
        <v>458</v>
      </c>
      <c r="U464" t="s">
        <v>460</v>
      </c>
      <c r="V464" t="s">
        <v>458</v>
      </c>
    </row>
    <row r="465" spans="1:22" x14ac:dyDescent="0.2">
      <c r="A465" s="102">
        <v>42522</v>
      </c>
      <c r="B465" s="102" t="s">
        <v>3303</v>
      </c>
      <c r="C465" t="s">
        <v>541</v>
      </c>
      <c r="D465" s="58">
        <v>308.3</v>
      </c>
      <c r="E465" t="s">
        <v>452</v>
      </c>
      <c r="F465" s="108">
        <v>2003</v>
      </c>
      <c r="G465" t="s">
        <v>3304</v>
      </c>
      <c r="H465">
        <v>1</v>
      </c>
      <c r="I465">
        <v>386</v>
      </c>
      <c r="J465" t="s">
        <v>3305</v>
      </c>
      <c r="K465" t="s">
        <v>2937</v>
      </c>
      <c r="L465">
        <v>0</v>
      </c>
      <c r="M465">
        <v>0</v>
      </c>
      <c r="N465" t="s">
        <v>3421</v>
      </c>
      <c r="O465" t="s">
        <v>545</v>
      </c>
      <c r="P465" t="s">
        <v>458</v>
      </c>
      <c r="R465">
        <v>0</v>
      </c>
      <c r="S465" t="s">
        <v>459</v>
      </c>
      <c r="T465" t="s">
        <v>458</v>
      </c>
      <c r="U465" t="s">
        <v>460</v>
      </c>
      <c r="V465" t="s">
        <v>458</v>
      </c>
    </row>
    <row r="466" spans="1:22" x14ac:dyDescent="0.2">
      <c r="A466" s="102">
        <v>42522</v>
      </c>
      <c r="B466" s="102" t="s">
        <v>3303</v>
      </c>
      <c r="C466" t="s">
        <v>541</v>
      </c>
      <c r="D466" s="58">
        <v>308.3</v>
      </c>
      <c r="E466" t="s">
        <v>452</v>
      </c>
      <c r="F466" s="108" t="s">
        <v>2950</v>
      </c>
      <c r="G466" t="s">
        <v>2951</v>
      </c>
      <c r="H466">
        <v>20</v>
      </c>
      <c r="I466">
        <v>386</v>
      </c>
      <c r="J466" t="s">
        <v>3305</v>
      </c>
      <c r="K466" t="s">
        <v>2937</v>
      </c>
      <c r="L466">
        <v>0</v>
      </c>
      <c r="M466">
        <v>0</v>
      </c>
      <c r="N466" t="s">
        <v>3422</v>
      </c>
      <c r="O466" t="s">
        <v>545</v>
      </c>
      <c r="P466" t="s">
        <v>458</v>
      </c>
      <c r="R466">
        <v>0</v>
      </c>
      <c r="S466" t="s">
        <v>459</v>
      </c>
      <c r="T466" t="s">
        <v>458</v>
      </c>
      <c r="U466" t="s">
        <v>460</v>
      </c>
      <c r="V466" t="s">
        <v>458</v>
      </c>
    </row>
    <row r="467" spans="1:22" x14ac:dyDescent="0.2">
      <c r="A467" s="102">
        <v>42527</v>
      </c>
      <c r="B467" s="102" t="s">
        <v>3303</v>
      </c>
      <c r="C467" t="s">
        <v>541</v>
      </c>
      <c r="D467" s="58">
        <v>308.3</v>
      </c>
      <c r="E467" t="s">
        <v>452</v>
      </c>
      <c r="F467" s="108">
        <v>2001</v>
      </c>
      <c r="G467" t="s">
        <v>2936</v>
      </c>
      <c r="H467">
        <v>1</v>
      </c>
      <c r="I467">
        <v>386</v>
      </c>
      <c r="J467" t="s">
        <v>3305</v>
      </c>
      <c r="K467" t="s">
        <v>2937</v>
      </c>
      <c r="L467">
        <v>0</v>
      </c>
      <c r="M467">
        <v>0</v>
      </c>
      <c r="N467" t="s">
        <v>3423</v>
      </c>
      <c r="O467" t="s">
        <v>545</v>
      </c>
      <c r="P467" t="s">
        <v>458</v>
      </c>
      <c r="R467">
        <v>0</v>
      </c>
      <c r="S467" t="s">
        <v>459</v>
      </c>
      <c r="T467" t="s">
        <v>458</v>
      </c>
      <c r="U467" t="s">
        <v>460</v>
      </c>
      <c r="V467" t="s">
        <v>458</v>
      </c>
    </row>
    <row r="468" spans="1:22" x14ac:dyDescent="0.2">
      <c r="A468" s="102">
        <v>42527</v>
      </c>
      <c r="B468" s="102" t="s">
        <v>3303</v>
      </c>
      <c r="C468" t="s">
        <v>541</v>
      </c>
      <c r="D468" s="58">
        <v>308.3</v>
      </c>
      <c r="E468" t="s">
        <v>452</v>
      </c>
      <c r="F468" s="108">
        <v>2003</v>
      </c>
      <c r="G468" t="s">
        <v>3304</v>
      </c>
      <c r="H468">
        <v>3</v>
      </c>
      <c r="I468">
        <v>386</v>
      </c>
      <c r="J468" t="s">
        <v>3305</v>
      </c>
      <c r="K468" t="s">
        <v>2937</v>
      </c>
      <c r="L468">
        <v>0</v>
      </c>
      <c r="M468">
        <v>0</v>
      </c>
      <c r="N468" t="s">
        <v>3424</v>
      </c>
      <c r="O468" t="s">
        <v>545</v>
      </c>
      <c r="P468" t="s">
        <v>458</v>
      </c>
      <c r="R468">
        <v>0</v>
      </c>
      <c r="S468" t="s">
        <v>459</v>
      </c>
      <c r="T468" t="s">
        <v>458</v>
      </c>
      <c r="U468" t="s">
        <v>460</v>
      </c>
      <c r="V468" t="s">
        <v>458</v>
      </c>
    </row>
    <row r="469" spans="1:22" x14ac:dyDescent="0.2">
      <c r="A469" s="102">
        <v>42527</v>
      </c>
      <c r="B469" s="102" t="s">
        <v>3303</v>
      </c>
      <c r="C469" t="s">
        <v>541</v>
      </c>
      <c r="D469" s="58">
        <v>308.3</v>
      </c>
      <c r="E469" t="s">
        <v>452</v>
      </c>
      <c r="F469" s="108" t="s">
        <v>2950</v>
      </c>
      <c r="G469" t="s">
        <v>2951</v>
      </c>
      <c r="H469">
        <v>16</v>
      </c>
      <c r="I469">
        <v>386</v>
      </c>
      <c r="J469" t="s">
        <v>3305</v>
      </c>
      <c r="K469" t="s">
        <v>2937</v>
      </c>
      <c r="L469">
        <v>0</v>
      </c>
      <c r="M469">
        <v>0</v>
      </c>
      <c r="N469" t="s">
        <v>3425</v>
      </c>
      <c r="O469" t="s">
        <v>545</v>
      </c>
      <c r="P469" t="s">
        <v>458</v>
      </c>
      <c r="R469">
        <v>0</v>
      </c>
      <c r="S469" t="s">
        <v>459</v>
      </c>
      <c r="T469" t="s">
        <v>458</v>
      </c>
      <c r="U469" t="s">
        <v>460</v>
      </c>
      <c r="V469" t="s">
        <v>458</v>
      </c>
    </row>
    <row r="470" spans="1:22" x14ac:dyDescent="0.2">
      <c r="A470" s="102">
        <v>42527</v>
      </c>
      <c r="B470" s="102" t="s">
        <v>3303</v>
      </c>
      <c r="C470" t="s">
        <v>541</v>
      </c>
      <c r="D470" s="58">
        <v>308.3</v>
      </c>
      <c r="E470" t="s">
        <v>452</v>
      </c>
      <c r="F470" s="108" t="s">
        <v>2950</v>
      </c>
      <c r="G470" t="s">
        <v>2951</v>
      </c>
      <c r="H470">
        <v>3</v>
      </c>
      <c r="I470">
        <v>386</v>
      </c>
      <c r="J470" t="s">
        <v>3305</v>
      </c>
      <c r="K470" t="s">
        <v>2937</v>
      </c>
      <c r="L470">
        <v>0</v>
      </c>
      <c r="M470">
        <v>0</v>
      </c>
      <c r="N470" t="s">
        <v>3426</v>
      </c>
      <c r="O470" t="s">
        <v>545</v>
      </c>
      <c r="P470" t="s">
        <v>458</v>
      </c>
      <c r="R470">
        <v>0</v>
      </c>
      <c r="S470" t="s">
        <v>459</v>
      </c>
      <c r="T470" t="s">
        <v>458</v>
      </c>
      <c r="U470" t="s">
        <v>460</v>
      </c>
      <c r="V470" t="s">
        <v>458</v>
      </c>
    </row>
    <row r="471" spans="1:22" x14ac:dyDescent="0.2">
      <c r="A471" s="102">
        <v>42534</v>
      </c>
      <c r="B471" s="102" t="s">
        <v>3303</v>
      </c>
      <c r="C471" t="s">
        <v>541</v>
      </c>
      <c r="D471" s="58">
        <v>308.3</v>
      </c>
      <c r="E471" t="s">
        <v>452</v>
      </c>
      <c r="F471" s="108">
        <v>2001</v>
      </c>
      <c r="G471" t="s">
        <v>2936</v>
      </c>
      <c r="H471">
        <v>2</v>
      </c>
      <c r="I471">
        <v>386</v>
      </c>
      <c r="J471" t="s">
        <v>3305</v>
      </c>
      <c r="K471" t="s">
        <v>2937</v>
      </c>
      <c r="L471">
        <v>0</v>
      </c>
      <c r="M471">
        <v>0</v>
      </c>
      <c r="N471" t="s">
        <v>3427</v>
      </c>
      <c r="O471" t="s">
        <v>545</v>
      </c>
      <c r="P471" t="s">
        <v>458</v>
      </c>
      <c r="R471">
        <v>0</v>
      </c>
      <c r="S471" t="s">
        <v>459</v>
      </c>
      <c r="T471" t="s">
        <v>458</v>
      </c>
      <c r="U471" t="s">
        <v>460</v>
      </c>
      <c r="V471" t="s">
        <v>458</v>
      </c>
    </row>
    <row r="472" spans="1:22" x14ac:dyDescent="0.2">
      <c r="A472" s="102">
        <v>42534</v>
      </c>
      <c r="B472" s="102" t="s">
        <v>3303</v>
      </c>
      <c r="C472" t="s">
        <v>541</v>
      </c>
      <c r="D472" s="58">
        <v>308.3</v>
      </c>
      <c r="E472" t="s">
        <v>452</v>
      </c>
      <c r="F472" s="108">
        <v>2003</v>
      </c>
      <c r="G472" t="s">
        <v>3304</v>
      </c>
      <c r="H472">
        <v>5</v>
      </c>
      <c r="I472">
        <v>386</v>
      </c>
      <c r="J472" t="s">
        <v>3305</v>
      </c>
      <c r="K472" t="s">
        <v>2937</v>
      </c>
      <c r="L472">
        <v>0</v>
      </c>
      <c r="M472">
        <v>0</v>
      </c>
      <c r="N472" t="s">
        <v>3428</v>
      </c>
      <c r="O472" t="s">
        <v>545</v>
      </c>
      <c r="P472" t="s">
        <v>458</v>
      </c>
      <c r="R472">
        <v>0</v>
      </c>
      <c r="S472" t="s">
        <v>459</v>
      </c>
      <c r="T472" t="s">
        <v>458</v>
      </c>
      <c r="U472" t="s">
        <v>460</v>
      </c>
      <c r="V472" t="s">
        <v>458</v>
      </c>
    </row>
    <row r="473" spans="1:22" x14ac:dyDescent="0.2">
      <c r="A473" s="102">
        <v>42534</v>
      </c>
      <c r="B473" s="102" t="s">
        <v>3303</v>
      </c>
      <c r="C473" t="s">
        <v>541</v>
      </c>
      <c r="D473" s="58">
        <v>308.3</v>
      </c>
      <c r="E473" t="s">
        <v>452</v>
      </c>
      <c r="F473" s="108" t="s">
        <v>2950</v>
      </c>
      <c r="G473" t="s">
        <v>2951</v>
      </c>
      <c r="H473">
        <v>20</v>
      </c>
      <c r="I473">
        <v>386</v>
      </c>
      <c r="J473" t="s">
        <v>3305</v>
      </c>
      <c r="K473" t="s">
        <v>2937</v>
      </c>
      <c r="L473">
        <v>0</v>
      </c>
      <c r="M473">
        <v>0</v>
      </c>
      <c r="N473" t="s">
        <v>3429</v>
      </c>
      <c r="O473" t="s">
        <v>545</v>
      </c>
      <c r="P473" t="s">
        <v>458</v>
      </c>
      <c r="R473">
        <v>0</v>
      </c>
      <c r="S473" t="s">
        <v>459</v>
      </c>
      <c r="T473" t="s">
        <v>458</v>
      </c>
      <c r="U473" t="s">
        <v>460</v>
      </c>
      <c r="V473" t="s">
        <v>458</v>
      </c>
    </row>
    <row r="474" spans="1:22" x14ac:dyDescent="0.2">
      <c r="A474" s="102">
        <v>42534</v>
      </c>
      <c r="B474" s="102" t="s">
        <v>3303</v>
      </c>
      <c r="C474" t="s">
        <v>541</v>
      </c>
      <c r="D474" s="58">
        <v>308.3</v>
      </c>
      <c r="E474" t="s">
        <v>452</v>
      </c>
      <c r="F474" s="108" t="s">
        <v>2950</v>
      </c>
      <c r="G474" t="s">
        <v>2951</v>
      </c>
      <c r="H474">
        <v>16</v>
      </c>
      <c r="I474">
        <v>386</v>
      </c>
      <c r="J474" t="s">
        <v>3305</v>
      </c>
      <c r="K474" t="s">
        <v>2937</v>
      </c>
      <c r="L474">
        <v>0</v>
      </c>
      <c r="M474">
        <v>0</v>
      </c>
      <c r="N474" t="s">
        <v>3430</v>
      </c>
      <c r="O474" t="s">
        <v>545</v>
      </c>
      <c r="P474" t="s">
        <v>458</v>
      </c>
      <c r="R474">
        <v>0</v>
      </c>
      <c r="S474" t="s">
        <v>459</v>
      </c>
      <c r="T474" t="s">
        <v>458</v>
      </c>
      <c r="U474" t="s">
        <v>460</v>
      </c>
      <c r="V474" t="s">
        <v>458</v>
      </c>
    </row>
    <row r="475" spans="1:22" x14ac:dyDescent="0.2">
      <c r="A475" s="102">
        <v>42541</v>
      </c>
      <c r="B475" s="102" t="s">
        <v>3303</v>
      </c>
      <c r="C475" t="s">
        <v>541</v>
      </c>
      <c r="D475" s="58">
        <v>308.3</v>
      </c>
      <c r="E475" t="s">
        <v>452</v>
      </c>
      <c r="F475" s="108">
        <v>2003</v>
      </c>
      <c r="G475" t="s">
        <v>3304</v>
      </c>
      <c r="H475">
        <v>2</v>
      </c>
      <c r="I475">
        <v>386</v>
      </c>
      <c r="J475" t="s">
        <v>3305</v>
      </c>
      <c r="K475" t="s">
        <v>2937</v>
      </c>
      <c r="L475">
        <v>0</v>
      </c>
      <c r="M475">
        <v>0</v>
      </c>
      <c r="N475" t="s">
        <v>3431</v>
      </c>
      <c r="O475" t="s">
        <v>545</v>
      </c>
      <c r="P475" t="s">
        <v>458</v>
      </c>
      <c r="R475">
        <v>0</v>
      </c>
      <c r="S475" t="s">
        <v>459</v>
      </c>
      <c r="T475" t="s">
        <v>458</v>
      </c>
      <c r="U475" t="s">
        <v>460</v>
      </c>
      <c r="V475" t="s">
        <v>458</v>
      </c>
    </row>
    <row r="476" spans="1:22" x14ac:dyDescent="0.2">
      <c r="A476" s="102">
        <v>42541</v>
      </c>
      <c r="B476" s="102" t="s">
        <v>3303</v>
      </c>
      <c r="C476" t="s">
        <v>541</v>
      </c>
      <c r="D476" s="58">
        <v>308.3</v>
      </c>
      <c r="E476" t="s">
        <v>452</v>
      </c>
      <c r="F476" s="108" t="s">
        <v>2950</v>
      </c>
      <c r="G476" t="s">
        <v>2951</v>
      </c>
      <c r="H476">
        <v>8</v>
      </c>
      <c r="I476">
        <v>386</v>
      </c>
      <c r="J476" t="s">
        <v>3305</v>
      </c>
      <c r="K476" t="s">
        <v>2937</v>
      </c>
      <c r="L476">
        <v>0</v>
      </c>
      <c r="M476">
        <v>0</v>
      </c>
      <c r="N476" t="s">
        <v>3432</v>
      </c>
      <c r="O476" t="s">
        <v>545</v>
      </c>
      <c r="P476" t="s">
        <v>458</v>
      </c>
      <c r="R476">
        <v>0</v>
      </c>
      <c r="S476" t="s">
        <v>459</v>
      </c>
      <c r="T476" t="s">
        <v>458</v>
      </c>
      <c r="U476" t="s">
        <v>460</v>
      </c>
      <c r="V476" t="s">
        <v>458</v>
      </c>
    </row>
    <row r="477" spans="1:22" x14ac:dyDescent="0.2">
      <c r="A477" s="102">
        <v>42548</v>
      </c>
      <c r="B477" s="102" t="s">
        <v>3303</v>
      </c>
      <c r="C477" t="s">
        <v>541</v>
      </c>
      <c r="D477" s="58">
        <v>308.3</v>
      </c>
      <c r="E477" t="s">
        <v>452</v>
      </c>
      <c r="F477" s="108">
        <v>2003</v>
      </c>
      <c r="G477" t="s">
        <v>3304</v>
      </c>
      <c r="H477">
        <v>1</v>
      </c>
      <c r="I477">
        <v>386</v>
      </c>
      <c r="J477" t="s">
        <v>3305</v>
      </c>
      <c r="K477" t="s">
        <v>2937</v>
      </c>
      <c r="L477">
        <v>0</v>
      </c>
      <c r="M477">
        <v>0</v>
      </c>
      <c r="N477" t="s">
        <v>3433</v>
      </c>
      <c r="O477" t="s">
        <v>545</v>
      </c>
      <c r="P477" t="s">
        <v>458</v>
      </c>
      <c r="R477">
        <v>0</v>
      </c>
      <c r="S477" t="s">
        <v>459</v>
      </c>
      <c r="T477" t="s">
        <v>458</v>
      </c>
      <c r="U477" t="s">
        <v>460</v>
      </c>
      <c r="V477" t="s">
        <v>458</v>
      </c>
    </row>
    <row r="478" spans="1:22" x14ac:dyDescent="0.2">
      <c r="A478" s="102">
        <v>42548</v>
      </c>
      <c r="B478" s="102" t="s">
        <v>3303</v>
      </c>
      <c r="C478" t="s">
        <v>541</v>
      </c>
      <c r="D478" s="58">
        <v>308.3</v>
      </c>
      <c r="E478" t="s">
        <v>452</v>
      </c>
      <c r="F478" s="108" t="s">
        <v>2950</v>
      </c>
      <c r="G478" t="s">
        <v>2951</v>
      </c>
      <c r="H478">
        <v>8</v>
      </c>
      <c r="I478">
        <v>386</v>
      </c>
      <c r="J478" t="s">
        <v>3305</v>
      </c>
      <c r="K478" t="s">
        <v>2937</v>
      </c>
      <c r="L478">
        <v>0</v>
      </c>
      <c r="M478">
        <v>0</v>
      </c>
      <c r="N478" t="s">
        <v>3434</v>
      </c>
      <c r="O478" t="s">
        <v>545</v>
      </c>
      <c r="P478" t="s">
        <v>458</v>
      </c>
      <c r="R478">
        <v>0</v>
      </c>
      <c r="S478" t="s">
        <v>459</v>
      </c>
      <c r="T478" t="s">
        <v>458</v>
      </c>
      <c r="U478" t="s">
        <v>460</v>
      </c>
      <c r="V478" t="s">
        <v>458</v>
      </c>
    </row>
    <row r="479" spans="1:22" x14ac:dyDescent="0.2">
      <c r="A479" s="102">
        <v>42555</v>
      </c>
      <c r="B479" s="102" t="s">
        <v>3303</v>
      </c>
      <c r="C479" t="s">
        <v>541</v>
      </c>
      <c r="D479" s="58">
        <v>308.3</v>
      </c>
      <c r="E479" t="s">
        <v>452</v>
      </c>
      <c r="F479" s="108" t="s">
        <v>2950</v>
      </c>
      <c r="G479" t="s">
        <v>2951</v>
      </c>
      <c r="H479">
        <v>4</v>
      </c>
      <c r="I479">
        <v>386</v>
      </c>
      <c r="J479" t="s">
        <v>3305</v>
      </c>
      <c r="K479" t="s">
        <v>2937</v>
      </c>
      <c r="L479">
        <v>0</v>
      </c>
      <c r="M479">
        <v>0</v>
      </c>
      <c r="N479" t="s">
        <v>3435</v>
      </c>
      <c r="O479" t="s">
        <v>545</v>
      </c>
      <c r="P479" t="s">
        <v>458</v>
      </c>
      <c r="R479">
        <v>0</v>
      </c>
      <c r="S479" t="s">
        <v>459</v>
      </c>
      <c r="T479" t="s">
        <v>458</v>
      </c>
      <c r="U479" t="s">
        <v>460</v>
      </c>
      <c r="V479" t="s">
        <v>458</v>
      </c>
    </row>
    <row r="480" spans="1:22" x14ac:dyDescent="0.2">
      <c r="A480" s="102">
        <v>42562</v>
      </c>
      <c r="B480" s="102" t="s">
        <v>3303</v>
      </c>
      <c r="C480" t="s">
        <v>541</v>
      </c>
      <c r="D480" s="58">
        <v>308.3</v>
      </c>
      <c r="E480" t="s">
        <v>452</v>
      </c>
      <c r="F480" s="108">
        <v>2001</v>
      </c>
      <c r="G480" t="s">
        <v>2936</v>
      </c>
      <c r="H480">
        <v>1</v>
      </c>
      <c r="I480">
        <v>386</v>
      </c>
      <c r="J480" t="s">
        <v>3305</v>
      </c>
      <c r="K480" t="s">
        <v>2937</v>
      </c>
      <c r="L480">
        <v>0</v>
      </c>
      <c r="M480">
        <v>0</v>
      </c>
      <c r="N480" t="s">
        <v>3436</v>
      </c>
      <c r="O480" t="s">
        <v>545</v>
      </c>
      <c r="P480" t="s">
        <v>458</v>
      </c>
      <c r="R480">
        <v>0</v>
      </c>
      <c r="S480" t="s">
        <v>459</v>
      </c>
      <c r="T480" t="s">
        <v>458</v>
      </c>
      <c r="U480" t="s">
        <v>460</v>
      </c>
      <c r="V480" t="s">
        <v>458</v>
      </c>
    </row>
    <row r="481" spans="1:22" x14ac:dyDescent="0.2">
      <c r="A481" s="102">
        <v>42569</v>
      </c>
      <c r="B481" s="102" t="s">
        <v>3303</v>
      </c>
      <c r="C481" t="s">
        <v>541</v>
      </c>
      <c r="D481" s="58">
        <v>308.3</v>
      </c>
      <c r="E481" t="s">
        <v>452</v>
      </c>
      <c r="F481" s="108">
        <v>2003</v>
      </c>
      <c r="G481" t="s">
        <v>3304</v>
      </c>
      <c r="H481">
        <v>3</v>
      </c>
      <c r="I481">
        <v>386</v>
      </c>
      <c r="J481" t="s">
        <v>3305</v>
      </c>
      <c r="K481" t="s">
        <v>2937</v>
      </c>
      <c r="L481">
        <v>0</v>
      </c>
      <c r="M481">
        <v>0</v>
      </c>
      <c r="N481" t="s">
        <v>3437</v>
      </c>
      <c r="O481" t="s">
        <v>545</v>
      </c>
      <c r="P481" t="s">
        <v>458</v>
      </c>
      <c r="R481">
        <v>0</v>
      </c>
      <c r="S481" t="s">
        <v>459</v>
      </c>
      <c r="T481" t="s">
        <v>458</v>
      </c>
      <c r="U481" t="s">
        <v>460</v>
      </c>
      <c r="V481" t="s">
        <v>458</v>
      </c>
    </row>
    <row r="482" spans="1:22" x14ac:dyDescent="0.2">
      <c r="A482" s="102">
        <v>42569</v>
      </c>
      <c r="B482" s="102" t="s">
        <v>3303</v>
      </c>
      <c r="C482" t="s">
        <v>541</v>
      </c>
      <c r="D482" s="58">
        <v>308.3</v>
      </c>
      <c r="E482" t="s">
        <v>452</v>
      </c>
      <c r="F482" s="108" t="s">
        <v>2950</v>
      </c>
      <c r="G482" t="s">
        <v>2951</v>
      </c>
      <c r="H482">
        <v>2</v>
      </c>
      <c r="I482">
        <v>386</v>
      </c>
      <c r="J482" t="s">
        <v>3305</v>
      </c>
      <c r="K482" t="s">
        <v>2937</v>
      </c>
      <c r="L482">
        <v>0</v>
      </c>
      <c r="M482">
        <v>0</v>
      </c>
      <c r="N482" t="s">
        <v>3438</v>
      </c>
      <c r="O482" t="s">
        <v>545</v>
      </c>
      <c r="P482" t="s">
        <v>458</v>
      </c>
      <c r="R482">
        <v>0</v>
      </c>
      <c r="S482" t="s">
        <v>459</v>
      </c>
      <c r="T482" t="s">
        <v>458</v>
      </c>
      <c r="U482" t="s">
        <v>460</v>
      </c>
      <c r="V482" t="s">
        <v>458</v>
      </c>
    </row>
    <row r="483" spans="1:22" x14ac:dyDescent="0.2">
      <c r="A483" s="102">
        <v>42576</v>
      </c>
      <c r="B483" s="102" t="s">
        <v>3303</v>
      </c>
      <c r="C483" t="s">
        <v>541</v>
      </c>
      <c r="D483" s="58">
        <v>308.3</v>
      </c>
      <c r="E483" t="s">
        <v>452</v>
      </c>
      <c r="F483" s="108">
        <v>2003</v>
      </c>
      <c r="G483" t="s">
        <v>3304</v>
      </c>
      <c r="H483">
        <v>5</v>
      </c>
      <c r="I483">
        <v>386</v>
      </c>
      <c r="J483" t="s">
        <v>3305</v>
      </c>
      <c r="K483" t="s">
        <v>2937</v>
      </c>
      <c r="L483">
        <v>0</v>
      </c>
      <c r="M483">
        <v>0</v>
      </c>
      <c r="N483" t="s">
        <v>3439</v>
      </c>
      <c r="O483" t="s">
        <v>545</v>
      </c>
      <c r="P483" t="s">
        <v>458</v>
      </c>
      <c r="R483">
        <v>0</v>
      </c>
      <c r="S483" t="s">
        <v>459</v>
      </c>
      <c r="T483" t="s">
        <v>458</v>
      </c>
      <c r="U483" t="s">
        <v>460</v>
      </c>
      <c r="V483" t="s">
        <v>458</v>
      </c>
    </row>
    <row r="484" spans="1:22" x14ac:dyDescent="0.2">
      <c r="A484" s="102">
        <v>42583</v>
      </c>
      <c r="B484" s="102" t="s">
        <v>3303</v>
      </c>
      <c r="C484" t="s">
        <v>541</v>
      </c>
      <c r="D484" s="58">
        <v>308.3</v>
      </c>
      <c r="E484" t="s">
        <v>452</v>
      </c>
      <c r="F484" s="108">
        <v>2003</v>
      </c>
      <c r="G484" t="s">
        <v>3304</v>
      </c>
      <c r="H484">
        <v>1</v>
      </c>
      <c r="I484">
        <v>386</v>
      </c>
      <c r="J484" t="s">
        <v>3305</v>
      </c>
      <c r="K484" t="s">
        <v>2937</v>
      </c>
      <c r="L484">
        <v>0</v>
      </c>
      <c r="M484">
        <v>0</v>
      </c>
      <c r="N484" t="s">
        <v>3440</v>
      </c>
      <c r="O484" t="s">
        <v>545</v>
      </c>
      <c r="P484" t="s">
        <v>458</v>
      </c>
      <c r="R484">
        <v>0</v>
      </c>
      <c r="S484" t="s">
        <v>459</v>
      </c>
      <c r="T484" t="s">
        <v>458</v>
      </c>
      <c r="U484" t="s">
        <v>460</v>
      </c>
      <c r="V484" t="s">
        <v>458</v>
      </c>
    </row>
    <row r="485" spans="1:22" x14ac:dyDescent="0.2">
      <c r="A485" s="102">
        <v>42009</v>
      </c>
      <c r="B485" s="102" t="s">
        <v>623</v>
      </c>
      <c r="C485" t="s">
        <v>541</v>
      </c>
      <c r="D485" s="58">
        <v>308.39999999999998</v>
      </c>
      <c r="E485" t="s">
        <v>452</v>
      </c>
      <c r="F485" s="108">
        <v>2024</v>
      </c>
      <c r="G485" t="s">
        <v>2955</v>
      </c>
      <c r="H485">
        <v>1.5</v>
      </c>
      <c r="I485">
        <v>269</v>
      </c>
      <c r="J485" t="s">
        <v>3441</v>
      </c>
      <c r="K485" t="s">
        <v>2937</v>
      </c>
      <c r="L485">
        <v>0</v>
      </c>
      <c r="M485">
        <v>0</v>
      </c>
      <c r="N485" t="s">
        <v>3442</v>
      </c>
      <c r="O485" t="s">
        <v>545</v>
      </c>
      <c r="P485" t="s">
        <v>458</v>
      </c>
      <c r="R485">
        <v>0</v>
      </c>
      <c r="S485" t="s">
        <v>459</v>
      </c>
      <c r="T485" t="s">
        <v>458</v>
      </c>
      <c r="U485" t="s">
        <v>460</v>
      </c>
      <c r="V485" t="s">
        <v>458</v>
      </c>
    </row>
    <row r="486" spans="1:22" x14ac:dyDescent="0.2">
      <c r="A486" s="102">
        <v>42016</v>
      </c>
      <c r="B486" s="102" t="s">
        <v>623</v>
      </c>
      <c r="C486" t="s">
        <v>541</v>
      </c>
      <c r="D486" s="58">
        <v>308.39999999999998</v>
      </c>
      <c r="E486" t="s">
        <v>452</v>
      </c>
      <c r="F486" s="108">
        <v>2024</v>
      </c>
      <c r="G486" t="s">
        <v>2955</v>
      </c>
      <c r="H486">
        <v>3</v>
      </c>
      <c r="I486">
        <v>269</v>
      </c>
      <c r="J486" t="s">
        <v>3441</v>
      </c>
      <c r="K486" t="s">
        <v>2937</v>
      </c>
      <c r="L486">
        <v>0</v>
      </c>
      <c r="M486">
        <v>0</v>
      </c>
      <c r="N486" t="s">
        <v>3443</v>
      </c>
      <c r="O486" t="s">
        <v>545</v>
      </c>
      <c r="P486" t="s">
        <v>458</v>
      </c>
      <c r="R486">
        <v>0</v>
      </c>
      <c r="S486" t="s">
        <v>459</v>
      </c>
      <c r="T486" t="s">
        <v>458</v>
      </c>
      <c r="U486" t="s">
        <v>460</v>
      </c>
      <c r="V486" t="s">
        <v>458</v>
      </c>
    </row>
    <row r="487" spans="1:22" x14ac:dyDescent="0.2">
      <c r="A487" s="102">
        <v>42023</v>
      </c>
      <c r="B487" s="102" t="s">
        <v>623</v>
      </c>
      <c r="C487" t="s">
        <v>541</v>
      </c>
      <c r="D487" s="58">
        <v>308.39999999999998</v>
      </c>
      <c r="E487" t="s">
        <v>452</v>
      </c>
      <c r="F487" s="108">
        <v>2024</v>
      </c>
      <c r="G487" t="s">
        <v>2955</v>
      </c>
      <c r="H487">
        <v>5</v>
      </c>
      <c r="I487">
        <v>269</v>
      </c>
      <c r="J487" t="s">
        <v>3441</v>
      </c>
      <c r="K487" t="s">
        <v>2937</v>
      </c>
      <c r="L487">
        <v>0</v>
      </c>
      <c r="M487">
        <v>0</v>
      </c>
      <c r="N487" t="s">
        <v>3444</v>
      </c>
      <c r="O487" t="s">
        <v>545</v>
      </c>
      <c r="P487" t="s">
        <v>458</v>
      </c>
      <c r="R487">
        <v>0</v>
      </c>
      <c r="S487" t="s">
        <v>459</v>
      </c>
      <c r="T487" t="s">
        <v>458</v>
      </c>
      <c r="U487" t="s">
        <v>460</v>
      </c>
      <c r="V487" t="s">
        <v>458</v>
      </c>
    </row>
    <row r="488" spans="1:22" x14ac:dyDescent="0.2">
      <c r="A488" s="102">
        <v>42023</v>
      </c>
      <c r="B488" s="102" t="s">
        <v>623</v>
      </c>
      <c r="C488" t="s">
        <v>541</v>
      </c>
      <c r="D488" s="58">
        <v>308.39999999999998</v>
      </c>
      <c r="E488" t="s">
        <v>452</v>
      </c>
      <c r="F488" s="108">
        <v>2023</v>
      </c>
      <c r="G488" t="s">
        <v>2997</v>
      </c>
      <c r="H488">
        <v>2</v>
      </c>
      <c r="I488">
        <v>269</v>
      </c>
      <c r="J488" t="s">
        <v>3441</v>
      </c>
      <c r="K488" t="s">
        <v>2937</v>
      </c>
      <c r="L488">
        <v>0</v>
      </c>
      <c r="M488">
        <v>0</v>
      </c>
      <c r="N488" t="s">
        <v>3445</v>
      </c>
      <c r="O488" t="s">
        <v>545</v>
      </c>
      <c r="P488" t="s">
        <v>458</v>
      </c>
      <c r="R488">
        <v>0</v>
      </c>
      <c r="S488" t="s">
        <v>459</v>
      </c>
      <c r="T488" t="s">
        <v>458</v>
      </c>
      <c r="U488" t="s">
        <v>460</v>
      </c>
      <c r="V488" t="s">
        <v>458</v>
      </c>
    </row>
    <row r="489" spans="1:22" x14ac:dyDescent="0.2">
      <c r="A489" s="102">
        <v>42023</v>
      </c>
      <c r="B489" s="102" t="s">
        <v>623</v>
      </c>
      <c r="C489" t="s">
        <v>541</v>
      </c>
      <c r="D489" s="58">
        <v>308.39999999999998</v>
      </c>
      <c r="E489" t="s">
        <v>452</v>
      </c>
      <c r="F489" s="108">
        <v>2005</v>
      </c>
      <c r="G489" t="s">
        <v>3011</v>
      </c>
      <c r="H489">
        <v>6</v>
      </c>
      <c r="I489">
        <v>269</v>
      </c>
      <c r="J489" t="s">
        <v>3441</v>
      </c>
      <c r="K489" t="s">
        <v>2937</v>
      </c>
      <c r="L489">
        <v>0</v>
      </c>
      <c r="M489">
        <v>0</v>
      </c>
      <c r="N489" t="s">
        <v>3446</v>
      </c>
      <c r="O489" t="s">
        <v>545</v>
      </c>
      <c r="P489" t="s">
        <v>458</v>
      </c>
      <c r="R489">
        <v>0</v>
      </c>
      <c r="S489" t="s">
        <v>459</v>
      </c>
      <c r="T489" t="s">
        <v>458</v>
      </c>
      <c r="U489" t="s">
        <v>460</v>
      </c>
      <c r="V489" t="s">
        <v>458</v>
      </c>
    </row>
    <row r="490" spans="1:22" x14ac:dyDescent="0.2">
      <c r="A490" s="102">
        <v>42030</v>
      </c>
      <c r="B490" s="102" t="s">
        <v>623</v>
      </c>
      <c r="C490" t="s">
        <v>541</v>
      </c>
      <c r="D490" s="58">
        <v>308.39999999999998</v>
      </c>
      <c r="E490" t="s">
        <v>452</v>
      </c>
      <c r="F490" s="108" t="s">
        <v>2950</v>
      </c>
      <c r="G490" t="s">
        <v>2951</v>
      </c>
      <c r="H490">
        <v>40</v>
      </c>
      <c r="I490">
        <v>269</v>
      </c>
      <c r="J490" t="s">
        <v>3441</v>
      </c>
      <c r="K490" t="s">
        <v>2937</v>
      </c>
      <c r="L490">
        <v>0</v>
      </c>
      <c r="M490">
        <v>0</v>
      </c>
      <c r="N490" t="s">
        <v>3447</v>
      </c>
      <c r="O490" t="s">
        <v>545</v>
      </c>
      <c r="P490" t="s">
        <v>458</v>
      </c>
      <c r="R490">
        <v>0</v>
      </c>
      <c r="S490" t="s">
        <v>459</v>
      </c>
      <c r="T490" t="s">
        <v>458</v>
      </c>
      <c r="U490" t="s">
        <v>460</v>
      </c>
      <c r="V490" t="s">
        <v>458</v>
      </c>
    </row>
    <row r="491" spans="1:22" x14ac:dyDescent="0.2">
      <c r="A491" s="102">
        <v>42030</v>
      </c>
      <c r="B491" s="102" t="s">
        <v>623</v>
      </c>
      <c r="C491" t="s">
        <v>541</v>
      </c>
      <c r="D491" s="58">
        <v>308.39999999999998</v>
      </c>
      <c r="E491" t="s">
        <v>452</v>
      </c>
      <c r="F491" s="108">
        <v>2005</v>
      </c>
      <c r="G491" t="s">
        <v>3011</v>
      </c>
      <c r="H491">
        <v>26</v>
      </c>
      <c r="I491">
        <v>269</v>
      </c>
      <c r="J491" t="s">
        <v>3441</v>
      </c>
      <c r="K491" t="s">
        <v>2937</v>
      </c>
      <c r="L491">
        <v>0</v>
      </c>
      <c r="M491">
        <v>0</v>
      </c>
      <c r="N491" t="s">
        <v>3448</v>
      </c>
      <c r="O491" t="s">
        <v>545</v>
      </c>
      <c r="P491" t="s">
        <v>458</v>
      </c>
      <c r="R491">
        <v>0</v>
      </c>
      <c r="S491" t="s">
        <v>459</v>
      </c>
      <c r="T491" t="s">
        <v>458</v>
      </c>
      <c r="U491" t="s">
        <v>460</v>
      </c>
      <c r="V491" t="s">
        <v>458</v>
      </c>
    </row>
    <row r="492" spans="1:22" x14ac:dyDescent="0.2">
      <c r="A492" s="102">
        <v>42037</v>
      </c>
      <c r="B492" s="102" t="s">
        <v>623</v>
      </c>
      <c r="C492" t="s">
        <v>541</v>
      </c>
      <c r="D492" s="58">
        <v>308.39999999999998</v>
      </c>
      <c r="E492" t="s">
        <v>452</v>
      </c>
      <c r="F492" s="108">
        <v>2024</v>
      </c>
      <c r="G492" t="s">
        <v>2955</v>
      </c>
      <c r="H492">
        <v>4</v>
      </c>
      <c r="I492">
        <v>269</v>
      </c>
      <c r="J492" t="s">
        <v>3441</v>
      </c>
      <c r="K492" t="s">
        <v>2937</v>
      </c>
      <c r="L492">
        <v>0</v>
      </c>
      <c r="M492">
        <v>0</v>
      </c>
      <c r="N492" t="s">
        <v>3449</v>
      </c>
      <c r="O492" t="s">
        <v>545</v>
      </c>
      <c r="P492" t="s">
        <v>458</v>
      </c>
      <c r="R492">
        <v>0</v>
      </c>
      <c r="S492" t="s">
        <v>459</v>
      </c>
      <c r="T492" t="s">
        <v>458</v>
      </c>
      <c r="U492" t="s">
        <v>460</v>
      </c>
      <c r="V492" t="s">
        <v>458</v>
      </c>
    </row>
    <row r="493" spans="1:22" x14ac:dyDescent="0.2">
      <c r="A493" s="102">
        <v>42037</v>
      </c>
      <c r="B493" s="102" t="s">
        <v>623</v>
      </c>
      <c r="C493" t="s">
        <v>541</v>
      </c>
      <c r="D493" s="58">
        <v>308.39999999999998</v>
      </c>
      <c r="E493" t="s">
        <v>452</v>
      </c>
      <c r="F493" s="108" t="s">
        <v>2950</v>
      </c>
      <c r="G493" t="s">
        <v>2951</v>
      </c>
      <c r="H493">
        <v>40</v>
      </c>
      <c r="I493">
        <v>269</v>
      </c>
      <c r="J493" t="s">
        <v>3441</v>
      </c>
      <c r="K493" t="s">
        <v>2937</v>
      </c>
      <c r="L493">
        <v>0</v>
      </c>
      <c r="M493">
        <v>0</v>
      </c>
      <c r="N493" t="s">
        <v>3450</v>
      </c>
      <c r="O493" t="s">
        <v>545</v>
      </c>
      <c r="P493" t="s">
        <v>458</v>
      </c>
      <c r="R493">
        <v>0</v>
      </c>
      <c r="S493" t="s">
        <v>459</v>
      </c>
      <c r="T493" t="s">
        <v>458</v>
      </c>
      <c r="U493" t="s">
        <v>460</v>
      </c>
      <c r="V493" t="s">
        <v>458</v>
      </c>
    </row>
    <row r="494" spans="1:22" x14ac:dyDescent="0.2">
      <c r="A494" s="102">
        <v>42037</v>
      </c>
      <c r="B494" s="102" t="s">
        <v>623</v>
      </c>
      <c r="C494" t="s">
        <v>541</v>
      </c>
      <c r="D494" s="58">
        <v>308.39999999999998</v>
      </c>
      <c r="E494" t="s">
        <v>452</v>
      </c>
      <c r="F494" s="108">
        <v>2023</v>
      </c>
      <c r="G494" t="s">
        <v>2997</v>
      </c>
      <c r="H494">
        <v>3</v>
      </c>
      <c r="I494">
        <v>269</v>
      </c>
      <c r="J494" t="s">
        <v>3441</v>
      </c>
      <c r="K494" t="s">
        <v>2937</v>
      </c>
      <c r="L494">
        <v>0</v>
      </c>
      <c r="M494">
        <v>0</v>
      </c>
      <c r="N494" t="s">
        <v>3451</v>
      </c>
      <c r="O494" t="s">
        <v>545</v>
      </c>
      <c r="P494" t="s">
        <v>458</v>
      </c>
      <c r="R494">
        <v>0</v>
      </c>
      <c r="S494" t="s">
        <v>459</v>
      </c>
      <c r="T494" t="s">
        <v>458</v>
      </c>
      <c r="U494" t="s">
        <v>460</v>
      </c>
      <c r="V494" t="s">
        <v>458</v>
      </c>
    </row>
    <row r="495" spans="1:22" x14ac:dyDescent="0.2">
      <c r="A495" s="102">
        <v>42037</v>
      </c>
      <c r="B495" s="102" t="s">
        <v>623</v>
      </c>
      <c r="C495" t="s">
        <v>541</v>
      </c>
      <c r="D495" s="58">
        <v>308.39999999999998</v>
      </c>
      <c r="E495" t="s">
        <v>452</v>
      </c>
      <c r="F495" s="108">
        <v>2005</v>
      </c>
      <c r="G495" t="s">
        <v>3011</v>
      </c>
      <c r="H495">
        <v>42.5</v>
      </c>
      <c r="I495">
        <v>269</v>
      </c>
      <c r="J495" t="s">
        <v>3441</v>
      </c>
      <c r="K495" t="s">
        <v>2937</v>
      </c>
      <c r="L495">
        <v>0</v>
      </c>
      <c r="M495">
        <v>0</v>
      </c>
      <c r="N495" t="s">
        <v>3452</v>
      </c>
      <c r="O495" t="s">
        <v>545</v>
      </c>
      <c r="P495" t="s">
        <v>458</v>
      </c>
      <c r="R495">
        <v>0</v>
      </c>
      <c r="S495" t="s">
        <v>459</v>
      </c>
      <c r="T495" t="s">
        <v>458</v>
      </c>
      <c r="U495" t="s">
        <v>460</v>
      </c>
      <c r="V495" t="s">
        <v>458</v>
      </c>
    </row>
    <row r="496" spans="1:22" x14ac:dyDescent="0.2">
      <c r="A496" s="102">
        <v>42044</v>
      </c>
      <c r="B496" s="102" t="s">
        <v>623</v>
      </c>
      <c r="C496" t="s">
        <v>541</v>
      </c>
      <c r="D496" s="58">
        <v>308.39999999999998</v>
      </c>
      <c r="E496" t="s">
        <v>452</v>
      </c>
      <c r="F496" s="108">
        <v>2024</v>
      </c>
      <c r="G496" t="s">
        <v>2955</v>
      </c>
      <c r="H496">
        <v>4</v>
      </c>
      <c r="I496">
        <v>269</v>
      </c>
      <c r="J496" t="s">
        <v>3441</v>
      </c>
      <c r="K496" t="s">
        <v>2937</v>
      </c>
      <c r="L496">
        <v>0</v>
      </c>
      <c r="M496">
        <v>0</v>
      </c>
      <c r="N496" t="s">
        <v>3453</v>
      </c>
      <c r="O496" t="s">
        <v>545</v>
      </c>
      <c r="P496" t="s">
        <v>458</v>
      </c>
      <c r="R496">
        <v>0</v>
      </c>
      <c r="S496" t="s">
        <v>459</v>
      </c>
      <c r="T496" t="s">
        <v>458</v>
      </c>
      <c r="U496" t="s">
        <v>460</v>
      </c>
      <c r="V496" t="s">
        <v>458</v>
      </c>
    </row>
    <row r="497" spans="1:22" x14ac:dyDescent="0.2">
      <c r="A497" s="102">
        <v>42044</v>
      </c>
      <c r="B497" s="102" t="s">
        <v>623</v>
      </c>
      <c r="C497" t="s">
        <v>541</v>
      </c>
      <c r="D497" s="58">
        <v>308.39999999999998</v>
      </c>
      <c r="E497" t="s">
        <v>452</v>
      </c>
      <c r="F497" s="108" t="s">
        <v>2950</v>
      </c>
      <c r="G497" t="s">
        <v>2951</v>
      </c>
      <c r="H497">
        <v>32</v>
      </c>
      <c r="I497">
        <v>269</v>
      </c>
      <c r="J497" t="s">
        <v>3441</v>
      </c>
      <c r="K497" t="s">
        <v>2937</v>
      </c>
      <c r="L497">
        <v>0</v>
      </c>
      <c r="M497">
        <v>0</v>
      </c>
      <c r="N497" t="s">
        <v>3454</v>
      </c>
      <c r="O497" t="s">
        <v>545</v>
      </c>
      <c r="P497" t="s">
        <v>458</v>
      </c>
      <c r="R497">
        <v>0</v>
      </c>
      <c r="S497" t="s">
        <v>459</v>
      </c>
      <c r="T497" t="s">
        <v>458</v>
      </c>
      <c r="U497" t="s">
        <v>460</v>
      </c>
      <c r="V497" t="s">
        <v>458</v>
      </c>
    </row>
    <row r="498" spans="1:22" x14ac:dyDescent="0.2">
      <c r="A498" s="102">
        <v>42044</v>
      </c>
      <c r="B498" s="102" t="s">
        <v>623</v>
      </c>
      <c r="C498" t="s">
        <v>541</v>
      </c>
      <c r="D498" s="58">
        <v>308.39999999999998</v>
      </c>
      <c r="E498" t="s">
        <v>452</v>
      </c>
      <c r="F498" s="108">
        <v>2005</v>
      </c>
      <c r="G498" t="s">
        <v>3011</v>
      </c>
      <c r="H498">
        <v>47</v>
      </c>
      <c r="I498">
        <v>269</v>
      </c>
      <c r="J498" t="s">
        <v>3441</v>
      </c>
      <c r="K498" t="s">
        <v>2937</v>
      </c>
      <c r="L498">
        <v>0</v>
      </c>
      <c r="M498">
        <v>0</v>
      </c>
      <c r="N498" t="s">
        <v>3455</v>
      </c>
      <c r="O498" t="s">
        <v>545</v>
      </c>
      <c r="P498" t="s">
        <v>458</v>
      </c>
      <c r="R498">
        <v>0</v>
      </c>
      <c r="S498" t="s">
        <v>459</v>
      </c>
      <c r="T498" t="s">
        <v>458</v>
      </c>
      <c r="U498" t="s">
        <v>460</v>
      </c>
      <c r="V498" t="s">
        <v>458</v>
      </c>
    </row>
    <row r="499" spans="1:22" x14ac:dyDescent="0.2">
      <c r="A499" s="102">
        <v>42044</v>
      </c>
      <c r="B499" s="102" t="s">
        <v>623</v>
      </c>
      <c r="C499" t="s">
        <v>541</v>
      </c>
      <c r="D499" s="58">
        <v>308.39999999999998</v>
      </c>
      <c r="E499" t="s">
        <v>452</v>
      </c>
      <c r="F499" s="108" t="s">
        <v>2950</v>
      </c>
      <c r="G499" t="s">
        <v>2951</v>
      </c>
      <c r="H499">
        <v>42.5</v>
      </c>
      <c r="I499">
        <v>269</v>
      </c>
      <c r="J499" t="s">
        <v>3441</v>
      </c>
      <c r="K499" t="s">
        <v>2937</v>
      </c>
      <c r="L499">
        <v>0</v>
      </c>
      <c r="M499">
        <v>0</v>
      </c>
      <c r="N499" t="s">
        <v>3456</v>
      </c>
      <c r="O499" t="s">
        <v>545</v>
      </c>
      <c r="P499" t="s">
        <v>458</v>
      </c>
      <c r="R499">
        <v>0</v>
      </c>
      <c r="S499" t="s">
        <v>459</v>
      </c>
      <c r="T499" t="s">
        <v>458</v>
      </c>
      <c r="U499" t="s">
        <v>460</v>
      </c>
      <c r="V499" t="s">
        <v>458</v>
      </c>
    </row>
    <row r="500" spans="1:22" x14ac:dyDescent="0.2">
      <c r="A500" s="102">
        <v>42044</v>
      </c>
      <c r="B500" s="102" t="s">
        <v>623</v>
      </c>
      <c r="C500" t="s">
        <v>541</v>
      </c>
      <c r="D500" s="58">
        <v>308.39999999999998</v>
      </c>
      <c r="E500" t="s">
        <v>452</v>
      </c>
      <c r="F500" s="108" t="s">
        <v>2950</v>
      </c>
      <c r="G500" t="s">
        <v>2951</v>
      </c>
      <c r="H500">
        <v>28</v>
      </c>
      <c r="I500">
        <v>269</v>
      </c>
      <c r="J500" t="s">
        <v>3441</v>
      </c>
      <c r="K500" t="s">
        <v>2937</v>
      </c>
      <c r="L500">
        <v>0</v>
      </c>
      <c r="M500">
        <v>0</v>
      </c>
      <c r="N500" t="s">
        <v>3457</v>
      </c>
      <c r="O500" t="s">
        <v>545</v>
      </c>
      <c r="P500" t="s">
        <v>458</v>
      </c>
      <c r="R500">
        <v>0</v>
      </c>
      <c r="S500" t="s">
        <v>459</v>
      </c>
      <c r="T500" t="s">
        <v>458</v>
      </c>
      <c r="U500" t="s">
        <v>460</v>
      </c>
      <c r="V500" t="s">
        <v>458</v>
      </c>
    </row>
    <row r="501" spans="1:22" x14ac:dyDescent="0.2">
      <c r="A501" s="102">
        <v>42051</v>
      </c>
      <c r="B501" s="102" t="s">
        <v>623</v>
      </c>
      <c r="C501" t="s">
        <v>541</v>
      </c>
      <c r="D501" s="58">
        <v>308.39999999999998</v>
      </c>
      <c r="E501" t="s">
        <v>452</v>
      </c>
      <c r="F501" s="108">
        <v>2024</v>
      </c>
      <c r="G501" t="s">
        <v>2955</v>
      </c>
      <c r="H501">
        <v>4</v>
      </c>
      <c r="I501">
        <v>269</v>
      </c>
      <c r="J501" t="s">
        <v>3441</v>
      </c>
      <c r="K501" t="s">
        <v>2937</v>
      </c>
      <c r="L501">
        <v>0</v>
      </c>
      <c r="M501">
        <v>0</v>
      </c>
      <c r="N501" t="s">
        <v>3458</v>
      </c>
      <c r="O501" t="s">
        <v>545</v>
      </c>
      <c r="P501" t="s">
        <v>458</v>
      </c>
      <c r="R501">
        <v>0</v>
      </c>
      <c r="S501" t="s">
        <v>459</v>
      </c>
      <c r="T501" t="s">
        <v>458</v>
      </c>
      <c r="U501" t="s">
        <v>460</v>
      </c>
      <c r="V501" t="s">
        <v>458</v>
      </c>
    </row>
    <row r="502" spans="1:22" x14ac:dyDescent="0.2">
      <c r="A502" s="102">
        <v>42051</v>
      </c>
      <c r="B502" s="102" t="s">
        <v>623</v>
      </c>
      <c r="C502" t="s">
        <v>541</v>
      </c>
      <c r="D502" s="58">
        <v>308.39999999999998</v>
      </c>
      <c r="E502" t="s">
        <v>452</v>
      </c>
      <c r="F502" s="108" t="s">
        <v>2950</v>
      </c>
      <c r="G502" t="s">
        <v>2951</v>
      </c>
      <c r="H502">
        <v>36</v>
      </c>
      <c r="I502">
        <v>269</v>
      </c>
      <c r="J502" t="s">
        <v>3441</v>
      </c>
      <c r="K502" t="s">
        <v>2937</v>
      </c>
      <c r="L502">
        <v>0</v>
      </c>
      <c r="M502">
        <v>0</v>
      </c>
      <c r="N502" t="s">
        <v>3459</v>
      </c>
      <c r="O502" t="s">
        <v>545</v>
      </c>
      <c r="P502" t="s">
        <v>458</v>
      </c>
      <c r="R502">
        <v>0</v>
      </c>
      <c r="S502" t="s">
        <v>459</v>
      </c>
      <c r="T502" t="s">
        <v>458</v>
      </c>
      <c r="U502" t="s">
        <v>460</v>
      </c>
      <c r="V502" t="s">
        <v>458</v>
      </c>
    </row>
    <row r="503" spans="1:22" x14ac:dyDescent="0.2">
      <c r="A503" s="102">
        <v>42051</v>
      </c>
      <c r="B503" s="102" t="s">
        <v>623</v>
      </c>
      <c r="C503" t="s">
        <v>541</v>
      </c>
      <c r="D503" s="58">
        <v>308.39999999999998</v>
      </c>
      <c r="E503" t="s">
        <v>452</v>
      </c>
      <c r="F503" s="108">
        <v>2005</v>
      </c>
      <c r="G503" t="s">
        <v>3011</v>
      </c>
      <c r="H503">
        <v>30.5</v>
      </c>
      <c r="I503">
        <v>269</v>
      </c>
      <c r="J503" t="s">
        <v>3441</v>
      </c>
      <c r="K503" t="s">
        <v>2937</v>
      </c>
      <c r="L503">
        <v>0</v>
      </c>
      <c r="M503">
        <v>0</v>
      </c>
      <c r="N503" t="s">
        <v>3460</v>
      </c>
      <c r="O503" t="s">
        <v>545</v>
      </c>
      <c r="P503" t="s">
        <v>458</v>
      </c>
      <c r="R503">
        <v>0</v>
      </c>
      <c r="S503" t="s">
        <v>459</v>
      </c>
      <c r="T503" t="s">
        <v>458</v>
      </c>
      <c r="U503" t="s">
        <v>460</v>
      </c>
      <c r="V503" t="s">
        <v>458</v>
      </c>
    </row>
    <row r="504" spans="1:22" x14ac:dyDescent="0.2">
      <c r="A504" s="102">
        <v>42051</v>
      </c>
      <c r="B504" s="102" t="s">
        <v>623</v>
      </c>
      <c r="C504" t="s">
        <v>541</v>
      </c>
      <c r="D504" s="58">
        <v>308.39999999999998</v>
      </c>
      <c r="E504" t="s">
        <v>452</v>
      </c>
      <c r="F504" s="108" t="s">
        <v>2950</v>
      </c>
      <c r="G504" t="s">
        <v>2951</v>
      </c>
      <c r="H504">
        <v>23</v>
      </c>
      <c r="I504">
        <v>269</v>
      </c>
      <c r="J504" t="s">
        <v>3441</v>
      </c>
      <c r="K504" t="s">
        <v>2937</v>
      </c>
      <c r="L504">
        <v>0</v>
      </c>
      <c r="M504">
        <v>0</v>
      </c>
      <c r="N504" t="s">
        <v>3461</v>
      </c>
      <c r="O504" t="s">
        <v>545</v>
      </c>
      <c r="P504" t="s">
        <v>458</v>
      </c>
      <c r="R504">
        <v>0</v>
      </c>
      <c r="S504" t="s">
        <v>459</v>
      </c>
      <c r="T504" t="s">
        <v>458</v>
      </c>
      <c r="U504" t="s">
        <v>460</v>
      </c>
      <c r="V504" t="s">
        <v>458</v>
      </c>
    </row>
    <row r="505" spans="1:22" x14ac:dyDescent="0.2">
      <c r="A505" s="102">
        <v>42051</v>
      </c>
      <c r="B505" s="102" t="s">
        <v>623</v>
      </c>
      <c r="C505" t="s">
        <v>541</v>
      </c>
      <c r="D505" s="58">
        <v>308.39999999999998</v>
      </c>
      <c r="E505" t="s">
        <v>452</v>
      </c>
      <c r="F505" s="108">
        <v>2007</v>
      </c>
      <c r="G505" t="s">
        <v>3052</v>
      </c>
      <c r="H505">
        <v>10</v>
      </c>
      <c r="I505">
        <v>269</v>
      </c>
      <c r="J505" t="s">
        <v>3441</v>
      </c>
      <c r="K505" t="s">
        <v>2937</v>
      </c>
      <c r="L505">
        <v>0</v>
      </c>
      <c r="M505">
        <v>0</v>
      </c>
      <c r="N505" t="s">
        <v>3462</v>
      </c>
      <c r="O505" t="s">
        <v>545</v>
      </c>
      <c r="P505" t="s">
        <v>458</v>
      </c>
      <c r="R505">
        <v>0</v>
      </c>
      <c r="S505" t="s">
        <v>459</v>
      </c>
      <c r="T505" t="s">
        <v>458</v>
      </c>
      <c r="U505" t="s">
        <v>460</v>
      </c>
      <c r="V505" t="s">
        <v>458</v>
      </c>
    </row>
    <row r="506" spans="1:22" x14ac:dyDescent="0.2">
      <c r="A506" s="102">
        <v>42051</v>
      </c>
      <c r="B506" s="102" t="s">
        <v>623</v>
      </c>
      <c r="C506" t="s">
        <v>541</v>
      </c>
      <c r="D506" s="58">
        <v>308.39999999999998</v>
      </c>
      <c r="E506" t="s">
        <v>452</v>
      </c>
      <c r="F506" s="108">
        <v>2008</v>
      </c>
      <c r="G506" t="s">
        <v>3463</v>
      </c>
      <c r="H506">
        <v>6</v>
      </c>
      <c r="I506">
        <v>269</v>
      </c>
      <c r="J506" t="s">
        <v>3441</v>
      </c>
      <c r="K506" t="s">
        <v>2937</v>
      </c>
      <c r="L506">
        <v>0</v>
      </c>
      <c r="M506">
        <v>0</v>
      </c>
      <c r="N506" t="s">
        <v>3464</v>
      </c>
      <c r="O506" t="s">
        <v>545</v>
      </c>
      <c r="P506" t="s">
        <v>458</v>
      </c>
      <c r="R506">
        <v>0</v>
      </c>
      <c r="S506" t="s">
        <v>459</v>
      </c>
      <c r="T506" t="s">
        <v>458</v>
      </c>
      <c r="U506" t="s">
        <v>460</v>
      </c>
      <c r="V506" t="s">
        <v>458</v>
      </c>
    </row>
    <row r="507" spans="1:22" x14ac:dyDescent="0.2">
      <c r="A507" s="102">
        <v>42051</v>
      </c>
      <c r="B507" s="102" t="s">
        <v>623</v>
      </c>
      <c r="C507" t="s">
        <v>541</v>
      </c>
      <c r="D507" s="58">
        <v>308.39999999999998</v>
      </c>
      <c r="E507" t="s">
        <v>452</v>
      </c>
      <c r="F507" s="108" t="s">
        <v>2950</v>
      </c>
      <c r="G507" t="s">
        <v>2951</v>
      </c>
      <c r="H507">
        <v>24</v>
      </c>
      <c r="I507">
        <v>269</v>
      </c>
      <c r="J507" t="s">
        <v>3441</v>
      </c>
      <c r="K507" t="s">
        <v>2937</v>
      </c>
      <c r="L507">
        <v>0</v>
      </c>
      <c r="M507">
        <v>0</v>
      </c>
      <c r="N507" t="s">
        <v>3465</v>
      </c>
      <c r="O507" t="s">
        <v>545</v>
      </c>
      <c r="P507" t="s">
        <v>458</v>
      </c>
      <c r="R507">
        <v>0</v>
      </c>
      <c r="S507" t="s">
        <v>459</v>
      </c>
      <c r="T507" t="s">
        <v>458</v>
      </c>
      <c r="U507" t="s">
        <v>460</v>
      </c>
      <c r="V507" t="s">
        <v>458</v>
      </c>
    </row>
    <row r="508" spans="1:22" x14ac:dyDescent="0.2">
      <c r="A508" s="102">
        <v>42268</v>
      </c>
      <c r="B508" s="102" t="s">
        <v>623</v>
      </c>
      <c r="C508" t="s">
        <v>541</v>
      </c>
      <c r="D508" s="58">
        <v>308.39999999999998</v>
      </c>
      <c r="E508" t="s">
        <v>452</v>
      </c>
      <c r="F508" s="108">
        <v>2023</v>
      </c>
      <c r="G508" t="s">
        <v>2997</v>
      </c>
      <c r="H508">
        <v>1.5</v>
      </c>
      <c r="I508">
        <v>269</v>
      </c>
      <c r="J508" t="s">
        <v>3441</v>
      </c>
      <c r="K508" t="s">
        <v>2937</v>
      </c>
      <c r="L508">
        <v>0</v>
      </c>
      <c r="M508">
        <v>0</v>
      </c>
      <c r="N508" t="s">
        <v>3466</v>
      </c>
      <c r="O508" t="s">
        <v>545</v>
      </c>
      <c r="P508" t="s">
        <v>458</v>
      </c>
      <c r="R508">
        <v>0</v>
      </c>
      <c r="S508" t="s">
        <v>459</v>
      </c>
      <c r="T508" t="s">
        <v>458</v>
      </c>
      <c r="U508" t="s">
        <v>460</v>
      </c>
      <c r="V508" t="s">
        <v>458</v>
      </c>
    </row>
    <row r="509" spans="1:22" x14ac:dyDescent="0.2">
      <c r="A509" s="102">
        <v>42296</v>
      </c>
      <c r="B509" s="102" t="s">
        <v>623</v>
      </c>
      <c r="C509" t="s">
        <v>541</v>
      </c>
      <c r="D509" s="58">
        <v>308.39999999999998</v>
      </c>
      <c r="E509" t="s">
        <v>452</v>
      </c>
      <c r="F509" s="108">
        <v>2024</v>
      </c>
      <c r="G509" t="s">
        <v>2955</v>
      </c>
      <c r="H509">
        <v>1</v>
      </c>
      <c r="I509">
        <v>269</v>
      </c>
      <c r="J509" t="s">
        <v>3441</v>
      </c>
      <c r="K509" t="s">
        <v>2937</v>
      </c>
      <c r="L509">
        <v>0</v>
      </c>
      <c r="M509">
        <v>0</v>
      </c>
      <c r="N509" t="s">
        <v>3467</v>
      </c>
      <c r="O509" t="s">
        <v>545</v>
      </c>
      <c r="P509" t="s">
        <v>458</v>
      </c>
      <c r="R509">
        <v>0</v>
      </c>
      <c r="S509" t="s">
        <v>459</v>
      </c>
      <c r="T509" t="s">
        <v>458</v>
      </c>
      <c r="U509" t="s">
        <v>460</v>
      </c>
      <c r="V509" t="s">
        <v>458</v>
      </c>
    </row>
    <row r="510" spans="1:22" x14ac:dyDescent="0.2">
      <c r="A510" s="102">
        <v>42296</v>
      </c>
      <c r="B510" s="102" t="s">
        <v>623</v>
      </c>
      <c r="C510" t="s">
        <v>541</v>
      </c>
      <c r="D510" s="58">
        <v>308.39999999999998</v>
      </c>
      <c r="E510" t="s">
        <v>452</v>
      </c>
      <c r="F510" s="108">
        <v>2023</v>
      </c>
      <c r="G510" t="s">
        <v>2997</v>
      </c>
      <c r="H510">
        <v>1</v>
      </c>
      <c r="I510">
        <v>269</v>
      </c>
      <c r="J510" t="s">
        <v>3441</v>
      </c>
      <c r="K510" t="s">
        <v>2937</v>
      </c>
      <c r="L510">
        <v>0</v>
      </c>
      <c r="M510">
        <v>0</v>
      </c>
      <c r="N510" t="s">
        <v>3468</v>
      </c>
      <c r="O510" t="s">
        <v>545</v>
      </c>
      <c r="P510" t="s">
        <v>458</v>
      </c>
      <c r="R510">
        <v>0</v>
      </c>
      <c r="S510" t="s">
        <v>459</v>
      </c>
      <c r="T510" t="s">
        <v>458</v>
      </c>
      <c r="U510" t="s">
        <v>460</v>
      </c>
      <c r="V510" t="s">
        <v>458</v>
      </c>
    </row>
    <row r="511" spans="1:22" x14ac:dyDescent="0.2">
      <c r="A511" s="102">
        <v>42303</v>
      </c>
      <c r="B511" s="102" t="s">
        <v>623</v>
      </c>
      <c r="C511" t="s">
        <v>541</v>
      </c>
      <c r="D511" s="58">
        <v>308.39999999999998</v>
      </c>
      <c r="E511" t="s">
        <v>452</v>
      </c>
      <c r="F511" s="108">
        <v>2024</v>
      </c>
      <c r="G511" t="s">
        <v>2955</v>
      </c>
      <c r="H511">
        <v>4</v>
      </c>
      <c r="I511">
        <v>269</v>
      </c>
      <c r="J511" t="s">
        <v>3441</v>
      </c>
      <c r="K511" t="s">
        <v>2937</v>
      </c>
      <c r="L511">
        <v>0</v>
      </c>
      <c r="M511">
        <v>0</v>
      </c>
      <c r="N511" t="s">
        <v>3469</v>
      </c>
      <c r="O511" t="s">
        <v>545</v>
      </c>
      <c r="P511" t="s">
        <v>458</v>
      </c>
      <c r="R511">
        <v>0</v>
      </c>
      <c r="S511" t="s">
        <v>459</v>
      </c>
      <c r="T511" t="s">
        <v>458</v>
      </c>
      <c r="U511" t="s">
        <v>460</v>
      </c>
      <c r="V511" t="s">
        <v>458</v>
      </c>
    </row>
    <row r="512" spans="1:22" x14ac:dyDescent="0.2">
      <c r="A512" s="102">
        <v>42310</v>
      </c>
      <c r="B512" s="102" t="s">
        <v>623</v>
      </c>
      <c r="C512" t="s">
        <v>541</v>
      </c>
      <c r="D512" s="58">
        <v>308.39999999999998</v>
      </c>
      <c r="E512" t="s">
        <v>452</v>
      </c>
      <c r="F512" s="108">
        <v>2024</v>
      </c>
      <c r="G512" t="s">
        <v>2955</v>
      </c>
      <c r="H512">
        <v>3</v>
      </c>
      <c r="I512">
        <v>269</v>
      </c>
      <c r="J512" t="s">
        <v>3441</v>
      </c>
      <c r="K512" t="s">
        <v>2937</v>
      </c>
      <c r="L512">
        <v>0</v>
      </c>
      <c r="M512">
        <v>0</v>
      </c>
      <c r="N512" t="s">
        <v>3470</v>
      </c>
      <c r="O512" t="s">
        <v>545</v>
      </c>
      <c r="P512" t="s">
        <v>458</v>
      </c>
      <c r="R512">
        <v>0</v>
      </c>
      <c r="S512" t="s">
        <v>459</v>
      </c>
      <c r="T512" t="s">
        <v>458</v>
      </c>
      <c r="U512" t="s">
        <v>460</v>
      </c>
      <c r="V512" t="s">
        <v>458</v>
      </c>
    </row>
    <row r="513" spans="1:22" x14ac:dyDescent="0.2">
      <c r="A513" s="102">
        <v>42317</v>
      </c>
      <c r="B513" s="102" t="s">
        <v>623</v>
      </c>
      <c r="C513" t="s">
        <v>541</v>
      </c>
      <c r="D513" s="58">
        <v>308.39999999999998</v>
      </c>
      <c r="E513" t="s">
        <v>452</v>
      </c>
      <c r="F513" s="108">
        <v>2024</v>
      </c>
      <c r="G513" t="s">
        <v>2955</v>
      </c>
      <c r="H513">
        <v>3</v>
      </c>
      <c r="I513">
        <v>269</v>
      </c>
      <c r="J513" t="s">
        <v>3441</v>
      </c>
      <c r="K513" t="s">
        <v>2937</v>
      </c>
      <c r="L513">
        <v>0</v>
      </c>
      <c r="M513">
        <v>0</v>
      </c>
      <c r="N513" t="s">
        <v>3471</v>
      </c>
      <c r="O513" t="s">
        <v>545</v>
      </c>
      <c r="P513" t="s">
        <v>458</v>
      </c>
      <c r="R513">
        <v>0</v>
      </c>
      <c r="S513" t="s">
        <v>459</v>
      </c>
      <c r="T513" t="s">
        <v>458</v>
      </c>
      <c r="U513" t="s">
        <v>460</v>
      </c>
      <c r="V513" t="s">
        <v>458</v>
      </c>
    </row>
    <row r="514" spans="1:22" x14ac:dyDescent="0.2">
      <c r="A514" s="102">
        <v>42324</v>
      </c>
      <c r="B514" s="102" t="s">
        <v>623</v>
      </c>
      <c r="C514" t="s">
        <v>541</v>
      </c>
      <c r="D514" s="58">
        <v>308.39999999999998</v>
      </c>
      <c r="E514" t="s">
        <v>452</v>
      </c>
      <c r="F514" s="108">
        <v>2005</v>
      </c>
      <c r="G514" t="s">
        <v>3011</v>
      </c>
      <c r="H514">
        <v>19</v>
      </c>
      <c r="I514">
        <v>269</v>
      </c>
      <c r="J514" t="s">
        <v>3441</v>
      </c>
      <c r="K514" t="s">
        <v>2937</v>
      </c>
      <c r="L514">
        <v>0</v>
      </c>
      <c r="M514">
        <v>0</v>
      </c>
      <c r="N514" t="s">
        <v>3472</v>
      </c>
      <c r="O514" t="s">
        <v>545</v>
      </c>
      <c r="P514" t="s">
        <v>458</v>
      </c>
      <c r="R514">
        <v>0</v>
      </c>
      <c r="S514" t="s">
        <v>459</v>
      </c>
      <c r="T514" t="s">
        <v>458</v>
      </c>
      <c r="U514" t="s">
        <v>460</v>
      </c>
      <c r="V514" t="s">
        <v>458</v>
      </c>
    </row>
    <row r="515" spans="1:22" x14ac:dyDescent="0.2">
      <c r="A515" s="102">
        <v>42331</v>
      </c>
      <c r="B515" s="102" t="s">
        <v>623</v>
      </c>
      <c r="C515" t="s">
        <v>541</v>
      </c>
      <c r="D515" s="58">
        <v>308.39999999999998</v>
      </c>
      <c r="E515" t="s">
        <v>452</v>
      </c>
      <c r="F515" s="108">
        <v>2023</v>
      </c>
      <c r="G515" t="s">
        <v>2997</v>
      </c>
      <c r="H515">
        <v>6</v>
      </c>
      <c r="I515">
        <v>269</v>
      </c>
      <c r="J515" t="s">
        <v>3441</v>
      </c>
      <c r="K515" t="s">
        <v>2937</v>
      </c>
      <c r="L515">
        <v>0</v>
      </c>
      <c r="M515">
        <v>0</v>
      </c>
      <c r="N515" t="s">
        <v>3473</v>
      </c>
      <c r="O515" t="s">
        <v>545</v>
      </c>
      <c r="P515" t="s">
        <v>458</v>
      </c>
      <c r="R515">
        <v>0</v>
      </c>
      <c r="S515" t="s">
        <v>459</v>
      </c>
      <c r="T515" t="s">
        <v>458</v>
      </c>
      <c r="U515" t="s">
        <v>460</v>
      </c>
      <c r="V515" t="s">
        <v>458</v>
      </c>
    </row>
    <row r="516" spans="1:22" x14ac:dyDescent="0.2">
      <c r="A516" s="102">
        <v>42331</v>
      </c>
      <c r="B516" s="102" t="s">
        <v>623</v>
      </c>
      <c r="C516" t="s">
        <v>541</v>
      </c>
      <c r="D516" s="58">
        <v>308.39999999999998</v>
      </c>
      <c r="E516" t="s">
        <v>452</v>
      </c>
      <c r="F516" s="108">
        <v>2023</v>
      </c>
      <c r="G516" t="s">
        <v>2997</v>
      </c>
      <c r="H516">
        <v>1.5</v>
      </c>
      <c r="I516">
        <v>269</v>
      </c>
      <c r="J516" t="s">
        <v>3441</v>
      </c>
      <c r="K516" t="s">
        <v>2937</v>
      </c>
      <c r="L516">
        <v>0</v>
      </c>
      <c r="M516">
        <v>0</v>
      </c>
      <c r="N516" t="s">
        <v>3474</v>
      </c>
      <c r="O516" t="s">
        <v>545</v>
      </c>
      <c r="P516" t="s">
        <v>458</v>
      </c>
      <c r="R516">
        <v>0</v>
      </c>
      <c r="S516" t="s">
        <v>459</v>
      </c>
      <c r="T516" t="s">
        <v>458</v>
      </c>
      <c r="U516" t="s">
        <v>460</v>
      </c>
      <c r="V516" t="s">
        <v>458</v>
      </c>
    </row>
    <row r="517" spans="1:22" x14ac:dyDescent="0.2">
      <c r="A517" s="102">
        <v>42331</v>
      </c>
      <c r="B517" s="102" t="s">
        <v>623</v>
      </c>
      <c r="C517" t="s">
        <v>541</v>
      </c>
      <c r="D517" s="58">
        <v>308.39999999999998</v>
      </c>
      <c r="E517" t="s">
        <v>452</v>
      </c>
      <c r="F517" s="108">
        <v>2005</v>
      </c>
      <c r="G517" t="s">
        <v>3011</v>
      </c>
      <c r="H517">
        <v>22</v>
      </c>
      <c r="I517">
        <v>269</v>
      </c>
      <c r="J517" t="s">
        <v>3441</v>
      </c>
      <c r="K517" t="s">
        <v>2937</v>
      </c>
      <c r="L517">
        <v>0</v>
      </c>
      <c r="M517">
        <v>0</v>
      </c>
      <c r="N517" t="s">
        <v>3475</v>
      </c>
      <c r="O517" t="s">
        <v>545</v>
      </c>
      <c r="P517" t="s">
        <v>458</v>
      </c>
      <c r="R517">
        <v>0</v>
      </c>
      <c r="S517" t="s">
        <v>459</v>
      </c>
      <c r="T517" t="s">
        <v>458</v>
      </c>
      <c r="U517" t="s">
        <v>460</v>
      </c>
      <c r="V517" t="s">
        <v>458</v>
      </c>
    </row>
    <row r="518" spans="1:22" x14ac:dyDescent="0.2">
      <c r="A518" s="102">
        <v>42331</v>
      </c>
      <c r="B518" s="102" t="s">
        <v>623</v>
      </c>
      <c r="C518" t="s">
        <v>541</v>
      </c>
      <c r="D518" s="58">
        <v>308.39999999999998</v>
      </c>
      <c r="E518" t="s">
        <v>452</v>
      </c>
      <c r="F518" s="108" t="s">
        <v>2950</v>
      </c>
      <c r="G518" t="s">
        <v>2951</v>
      </c>
      <c r="H518">
        <v>6</v>
      </c>
      <c r="I518">
        <v>269</v>
      </c>
      <c r="J518" t="s">
        <v>3441</v>
      </c>
      <c r="K518" t="s">
        <v>2937</v>
      </c>
      <c r="L518">
        <v>0</v>
      </c>
      <c r="M518">
        <v>0</v>
      </c>
      <c r="N518" t="s">
        <v>3476</v>
      </c>
      <c r="O518" t="s">
        <v>545</v>
      </c>
      <c r="P518" t="s">
        <v>458</v>
      </c>
      <c r="R518">
        <v>0</v>
      </c>
      <c r="S518" t="s">
        <v>459</v>
      </c>
      <c r="T518" t="s">
        <v>458</v>
      </c>
      <c r="U518" t="s">
        <v>460</v>
      </c>
      <c r="V518" t="s">
        <v>458</v>
      </c>
    </row>
    <row r="519" spans="1:22" x14ac:dyDescent="0.2">
      <c r="A519" s="102">
        <v>42380</v>
      </c>
      <c r="B519" s="102" t="s">
        <v>623</v>
      </c>
      <c r="C519" t="s">
        <v>541</v>
      </c>
      <c r="D519" s="58">
        <v>308.39999999999998</v>
      </c>
      <c r="E519" t="s">
        <v>452</v>
      </c>
      <c r="F519" s="108">
        <v>2024</v>
      </c>
      <c r="G519" t="s">
        <v>2955</v>
      </c>
      <c r="H519">
        <v>1</v>
      </c>
      <c r="I519">
        <v>269</v>
      </c>
      <c r="J519" t="s">
        <v>3441</v>
      </c>
      <c r="K519" t="s">
        <v>2937</v>
      </c>
      <c r="L519">
        <v>0</v>
      </c>
      <c r="M519">
        <v>0</v>
      </c>
      <c r="N519" t="s">
        <v>3477</v>
      </c>
      <c r="O519" t="s">
        <v>545</v>
      </c>
      <c r="P519" t="s">
        <v>458</v>
      </c>
      <c r="R519">
        <v>0</v>
      </c>
      <c r="S519" t="s">
        <v>459</v>
      </c>
      <c r="T519" t="s">
        <v>458</v>
      </c>
      <c r="U519" t="s">
        <v>460</v>
      </c>
      <c r="V519" t="s">
        <v>458</v>
      </c>
    </row>
    <row r="520" spans="1:22" x14ac:dyDescent="0.2">
      <c r="A520" s="102">
        <v>42387</v>
      </c>
      <c r="B520" s="102" t="s">
        <v>623</v>
      </c>
      <c r="C520" t="s">
        <v>541</v>
      </c>
      <c r="D520" s="58">
        <v>308.39999999999998</v>
      </c>
      <c r="E520" t="s">
        <v>452</v>
      </c>
      <c r="F520" s="108">
        <v>2024</v>
      </c>
      <c r="G520" t="s">
        <v>2955</v>
      </c>
      <c r="H520">
        <v>1</v>
      </c>
      <c r="I520">
        <v>269</v>
      </c>
      <c r="J520" t="s">
        <v>3441</v>
      </c>
      <c r="K520" t="s">
        <v>2937</v>
      </c>
      <c r="L520">
        <v>0</v>
      </c>
      <c r="M520">
        <v>0</v>
      </c>
      <c r="N520" t="s">
        <v>3478</v>
      </c>
      <c r="O520" t="s">
        <v>545</v>
      </c>
      <c r="P520" t="s">
        <v>458</v>
      </c>
      <c r="R520">
        <v>0</v>
      </c>
      <c r="S520" t="s">
        <v>459</v>
      </c>
      <c r="T520" t="s">
        <v>458</v>
      </c>
      <c r="U520" t="s">
        <v>460</v>
      </c>
      <c r="V520" t="s">
        <v>458</v>
      </c>
    </row>
    <row r="521" spans="1:22" x14ac:dyDescent="0.2">
      <c r="A521" s="102">
        <v>42394</v>
      </c>
      <c r="B521" s="102" t="s">
        <v>623</v>
      </c>
      <c r="C521" t="s">
        <v>541</v>
      </c>
      <c r="D521" s="58">
        <v>308.39999999999998</v>
      </c>
      <c r="E521" t="s">
        <v>452</v>
      </c>
      <c r="F521" s="108">
        <v>2024</v>
      </c>
      <c r="G521" t="s">
        <v>2955</v>
      </c>
      <c r="H521">
        <v>8</v>
      </c>
      <c r="I521">
        <v>269</v>
      </c>
      <c r="J521" t="s">
        <v>3441</v>
      </c>
      <c r="K521" t="s">
        <v>2937</v>
      </c>
      <c r="L521">
        <v>0</v>
      </c>
      <c r="M521">
        <v>0</v>
      </c>
      <c r="N521" t="s">
        <v>3479</v>
      </c>
      <c r="O521" t="s">
        <v>545</v>
      </c>
      <c r="P521" t="s">
        <v>458</v>
      </c>
      <c r="R521">
        <v>0</v>
      </c>
      <c r="S521" t="s">
        <v>459</v>
      </c>
      <c r="T521" t="s">
        <v>458</v>
      </c>
      <c r="U521" t="s">
        <v>460</v>
      </c>
      <c r="V521" t="s">
        <v>458</v>
      </c>
    </row>
    <row r="522" spans="1:22" x14ac:dyDescent="0.2">
      <c r="A522" s="102">
        <v>42401</v>
      </c>
      <c r="B522" s="102" t="s">
        <v>623</v>
      </c>
      <c r="C522" t="s">
        <v>541</v>
      </c>
      <c r="D522" s="58">
        <v>308.39999999999998</v>
      </c>
      <c r="E522" t="s">
        <v>452</v>
      </c>
      <c r="F522" s="108">
        <v>2024</v>
      </c>
      <c r="G522" t="s">
        <v>2955</v>
      </c>
      <c r="H522">
        <v>8</v>
      </c>
      <c r="I522">
        <v>269</v>
      </c>
      <c r="J522" t="s">
        <v>3441</v>
      </c>
      <c r="K522" t="s">
        <v>2937</v>
      </c>
      <c r="L522">
        <v>0</v>
      </c>
      <c r="M522">
        <v>0</v>
      </c>
      <c r="N522" t="s">
        <v>3480</v>
      </c>
      <c r="O522" t="s">
        <v>545</v>
      </c>
      <c r="P522" t="s">
        <v>458</v>
      </c>
      <c r="R522">
        <v>0</v>
      </c>
      <c r="S522" t="s">
        <v>459</v>
      </c>
      <c r="T522" t="s">
        <v>458</v>
      </c>
      <c r="U522" t="s">
        <v>460</v>
      </c>
      <c r="V522" t="s">
        <v>458</v>
      </c>
    </row>
    <row r="523" spans="1:22" x14ac:dyDescent="0.2">
      <c r="A523" s="102">
        <v>42401</v>
      </c>
      <c r="B523" s="102" t="s">
        <v>623</v>
      </c>
      <c r="C523" t="s">
        <v>541</v>
      </c>
      <c r="D523" s="58">
        <v>308.39999999999998</v>
      </c>
      <c r="E523" t="s">
        <v>452</v>
      </c>
      <c r="F523" s="108">
        <v>2023</v>
      </c>
      <c r="G523" t="s">
        <v>2997</v>
      </c>
      <c r="H523">
        <v>15</v>
      </c>
      <c r="I523">
        <v>269</v>
      </c>
      <c r="J523" t="s">
        <v>3441</v>
      </c>
      <c r="K523" t="s">
        <v>2937</v>
      </c>
      <c r="L523">
        <v>0</v>
      </c>
      <c r="M523">
        <v>0</v>
      </c>
      <c r="N523" t="s">
        <v>3481</v>
      </c>
      <c r="O523" t="s">
        <v>545</v>
      </c>
      <c r="P523" t="s">
        <v>458</v>
      </c>
      <c r="R523">
        <v>0</v>
      </c>
      <c r="S523" t="s">
        <v>459</v>
      </c>
      <c r="T523" t="s">
        <v>458</v>
      </c>
      <c r="U523" t="s">
        <v>460</v>
      </c>
      <c r="V523" t="s">
        <v>458</v>
      </c>
    </row>
    <row r="524" spans="1:22" x14ac:dyDescent="0.2">
      <c r="A524" s="102">
        <v>42401</v>
      </c>
      <c r="B524" s="102" t="s">
        <v>623</v>
      </c>
      <c r="C524" t="s">
        <v>541</v>
      </c>
      <c r="D524" s="58">
        <v>308.39999999999998</v>
      </c>
      <c r="E524" t="s">
        <v>452</v>
      </c>
      <c r="F524" s="108">
        <v>2005</v>
      </c>
      <c r="G524" t="s">
        <v>3011</v>
      </c>
      <c r="H524">
        <v>1</v>
      </c>
      <c r="I524">
        <v>269</v>
      </c>
      <c r="J524" t="s">
        <v>3441</v>
      </c>
      <c r="K524" t="s">
        <v>2937</v>
      </c>
      <c r="L524">
        <v>0</v>
      </c>
      <c r="M524">
        <v>0</v>
      </c>
      <c r="N524" t="s">
        <v>3482</v>
      </c>
      <c r="O524" t="s">
        <v>545</v>
      </c>
      <c r="P524" t="s">
        <v>458</v>
      </c>
      <c r="R524">
        <v>0</v>
      </c>
      <c r="S524" t="s">
        <v>459</v>
      </c>
      <c r="T524" t="s">
        <v>458</v>
      </c>
      <c r="U524" t="s">
        <v>460</v>
      </c>
      <c r="V524" t="s">
        <v>458</v>
      </c>
    </row>
    <row r="525" spans="1:22" x14ac:dyDescent="0.2">
      <c r="A525" s="102">
        <v>42408</v>
      </c>
      <c r="B525" s="102" t="s">
        <v>623</v>
      </c>
      <c r="C525" t="s">
        <v>541</v>
      </c>
      <c r="D525" s="58">
        <v>308.39999999999998</v>
      </c>
      <c r="E525" t="s">
        <v>452</v>
      </c>
      <c r="F525" s="108">
        <v>2024</v>
      </c>
      <c r="G525" t="s">
        <v>2955</v>
      </c>
      <c r="H525">
        <v>15</v>
      </c>
      <c r="I525">
        <v>269</v>
      </c>
      <c r="J525" t="s">
        <v>3441</v>
      </c>
      <c r="K525" t="s">
        <v>2937</v>
      </c>
      <c r="L525">
        <v>0</v>
      </c>
      <c r="M525">
        <v>0</v>
      </c>
      <c r="N525" t="s">
        <v>3483</v>
      </c>
      <c r="O525" t="s">
        <v>545</v>
      </c>
      <c r="P525" t="s">
        <v>458</v>
      </c>
      <c r="R525">
        <v>0</v>
      </c>
      <c r="S525" t="s">
        <v>459</v>
      </c>
      <c r="T525" t="s">
        <v>458</v>
      </c>
      <c r="U525" t="s">
        <v>460</v>
      </c>
      <c r="V525" t="s">
        <v>458</v>
      </c>
    </row>
    <row r="526" spans="1:22" x14ac:dyDescent="0.2">
      <c r="A526" s="102">
        <v>42408</v>
      </c>
      <c r="B526" s="102" t="s">
        <v>623</v>
      </c>
      <c r="C526" t="s">
        <v>541</v>
      </c>
      <c r="D526" s="58">
        <v>308.39999999999998</v>
      </c>
      <c r="E526" t="s">
        <v>452</v>
      </c>
      <c r="F526" s="108">
        <v>2023</v>
      </c>
      <c r="G526" t="s">
        <v>2997</v>
      </c>
      <c r="H526">
        <v>24</v>
      </c>
      <c r="I526">
        <v>269</v>
      </c>
      <c r="J526" t="s">
        <v>3441</v>
      </c>
      <c r="K526" t="s">
        <v>2937</v>
      </c>
      <c r="L526">
        <v>0</v>
      </c>
      <c r="M526">
        <v>0</v>
      </c>
      <c r="N526" t="s">
        <v>3484</v>
      </c>
      <c r="O526" t="s">
        <v>545</v>
      </c>
      <c r="P526" t="s">
        <v>458</v>
      </c>
      <c r="R526">
        <v>0</v>
      </c>
      <c r="S526" t="s">
        <v>459</v>
      </c>
      <c r="T526" t="s">
        <v>458</v>
      </c>
      <c r="U526" t="s">
        <v>460</v>
      </c>
      <c r="V526" t="s">
        <v>458</v>
      </c>
    </row>
    <row r="527" spans="1:22" x14ac:dyDescent="0.2">
      <c r="A527" s="102">
        <v>42408</v>
      </c>
      <c r="B527" s="102" t="s">
        <v>623</v>
      </c>
      <c r="C527" t="s">
        <v>541</v>
      </c>
      <c r="D527" s="58">
        <v>308.39999999999998</v>
      </c>
      <c r="E527" t="s">
        <v>452</v>
      </c>
      <c r="F527" s="108">
        <v>2005</v>
      </c>
      <c r="G527" t="s">
        <v>3011</v>
      </c>
      <c r="H527">
        <v>4</v>
      </c>
      <c r="I527">
        <v>269</v>
      </c>
      <c r="J527" t="s">
        <v>3441</v>
      </c>
      <c r="K527" t="s">
        <v>2937</v>
      </c>
      <c r="L527">
        <v>0</v>
      </c>
      <c r="M527">
        <v>0</v>
      </c>
      <c r="N527" t="s">
        <v>3485</v>
      </c>
      <c r="O527" t="s">
        <v>545</v>
      </c>
      <c r="P527" t="s">
        <v>458</v>
      </c>
      <c r="R527">
        <v>0</v>
      </c>
      <c r="S527" t="s">
        <v>459</v>
      </c>
      <c r="T527" t="s">
        <v>458</v>
      </c>
      <c r="U527" t="s">
        <v>460</v>
      </c>
      <c r="V527" t="s">
        <v>458</v>
      </c>
    </row>
    <row r="528" spans="1:22" x14ac:dyDescent="0.2">
      <c r="A528" s="102">
        <v>42415</v>
      </c>
      <c r="B528" s="102" t="s">
        <v>623</v>
      </c>
      <c r="C528" t="s">
        <v>541</v>
      </c>
      <c r="D528" s="58">
        <v>308.39999999999998</v>
      </c>
      <c r="E528" t="s">
        <v>452</v>
      </c>
      <c r="F528" s="108">
        <v>2024</v>
      </c>
      <c r="G528" t="s">
        <v>2955</v>
      </c>
      <c r="H528">
        <v>15</v>
      </c>
      <c r="I528">
        <v>269</v>
      </c>
      <c r="J528" t="s">
        <v>3441</v>
      </c>
      <c r="K528" t="s">
        <v>2937</v>
      </c>
      <c r="L528">
        <v>0</v>
      </c>
      <c r="M528">
        <v>0</v>
      </c>
      <c r="N528" t="s">
        <v>3486</v>
      </c>
      <c r="O528" t="s">
        <v>545</v>
      </c>
      <c r="P528" t="s">
        <v>458</v>
      </c>
      <c r="R528">
        <v>0</v>
      </c>
      <c r="S528" t="s">
        <v>459</v>
      </c>
      <c r="T528" t="s">
        <v>458</v>
      </c>
      <c r="U528" t="s">
        <v>460</v>
      </c>
      <c r="V528" t="s">
        <v>458</v>
      </c>
    </row>
    <row r="529" spans="1:22" x14ac:dyDescent="0.2">
      <c r="A529" s="102">
        <v>42415</v>
      </c>
      <c r="B529" s="102" t="s">
        <v>623</v>
      </c>
      <c r="C529" t="s">
        <v>541</v>
      </c>
      <c r="D529" s="58">
        <v>308.39999999999998</v>
      </c>
      <c r="E529" t="s">
        <v>452</v>
      </c>
      <c r="F529" s="108">
        <v>2023</v>
      </c>
      <c r="G529" t="s">
        <v>2997</v>
      </c>
      <c r="H529">
        <v>29</v>
      </c>
      <c r="I529">
        <v>269</v>
      </c>
      <c r="J529" t="s">
        <v>3441</v>
      </c>
      <c r="K529" t="s">
        <v>2937</v>
      </c>
      <c r="L529">
        <v>0</v>
      </c>
      <c r="M529">
        <v>0</v>
      </c>
      <c r="N529" t="s">
        <v>3487</v>
      </c>
      <c r="O529" t="s">
        <v>545</v>
      </c>
      <c r="P529" t="s">
        <v>458</v>
      </c>
      <c r="R529">
        <v>0</v>
      </c>
      <c r="S529" t="s">
        <v>459</v>
      </c>
      <c r="T529" t="s">
        <v>458</v>
      </c>
      <c r="U529" t="s">
        <v>460</v>
      </c>
      <c r="V529" t="s">
        <v>458</v>
      </c>
    </row>
    <row r="530" spans="1:22" x14ac:dyDescent="0.2">
      <c r="A530" s="102">
        <v>42415</v>
      </c>
      <c r="B530" s="102" t="s">
        <v>623</v>
      </c>
      <c r="C530" t="s">
        <v>541</v>
      </c>
      <c r="D530" s="58">
        <v>308.39999999999998</v>
      </c>
      <c r="E530" t="s">
        <v>452</v>
      </c>
      <c r="F530" s="108">
        <v>2023</v>
      </c>
      <c r="G530" t="s">
        <v>2997</v>
      </c>
      <c r="H530">
        <v>2</v>
      </c>
      <c r="I530">
        <v>269</v>
      </c>
      <c r="J530" t="s">
        <v>3441</v>
      </c>
      <c r="K530" t="s">
        <v>2937</v>
      </c>
      <c r="L530">
        <v>0</v>
      </c>
      <c r="M530">
        <v>0</v>
      </c>
      <c r="N530" t="s">
        <v>3488</v>
      </c>
      <c r="O530" t="s">
        <v>545</v>
      </c>
      <c r="P530" t="s">
        <v>458</v>
      </c>
      <c r="R530">
        <v>0</v>
      </c>
      <c r="S530" t="s">
        <v>459</v>
      </c>
      <c r="T530" t="s">
        <v>458</v>
      </c>
      <c r="U530" t="s">
        <v>460</v>
      </c>
      <c r="V530" t="s">
        <v>458</v>
      </c>
    </row>
    <row r="531" spans="1:22" x14ac:dyDescent="0.2">
      <c r="A531" s="102">
        <v>42415</v>
      </c>
      <c r="B531" s="102" t="s">
        <v>623</v>
      </c>
      <c r="C531" t="s">
        <v>541</v>
      </c>
      <c r="D531" s="58">
        <v>308.39999999999998</v>
      </c>
      <c r="E531" t="s">
        <v>452</v>
      </c>
      <c r="F531" s="108">
        <v>2005</v>
      </c>
      <c r="G531" t="s">
        <v>3011</v>
      </c>
      <c r="H531">
        <v>7</v>
      </c>
      <c r="I531">
        <v>269</v>
      </c>
      <c r="J531" t="s">
        <v>3441</v>
      </c>
      <c r="K531" t="s">
        <v>2937</v>
      </c>
      <c r="L531">
        <v>0</v>
      </c>
      <c r="M531">
        <v>0</v>
      </c>
      <c r="N531" t="s">
        <v>3489</v>
      </c>
      <c r="O531" t="s">
        <v>545</v>
      </c>
      <c r="P531" t="s">
        <v>458</v>
      </c>
      <c r="R531">
        <v>0</v>
      </c>
      <c r="S531" t="s">
        <v>459</v>
      </c>
      <c r="T531" t="s">
        <v>458</v>
      </c>
      <c r="U531" t="s">
        <v>460</v>
      </c>
      <c r="V531" t="s">
        <v>458</v>
      </c>
    </row>
    <row r="532" spans="1:22" x14ac:dyDescent="0.2">
      <c r="A532" s="102">
        <v>42422</v>
      </c>
      <c r="B532" s="102" t="s">
        <v>623</v>
      </c>
      <c r="C532" t="s">
        <v>541</v>
      </c>
      <c r="D532" s="58">
        <v>308.39999999999998</v>
      </c>
      <c r="E532" t="s">
        <v>452</v>
      </c>
      <c r="F532" s="108">
        <v>2024</v>
      </c>
      <c r="G532" t="s">
        <v>2955</v>
      </c>
      <c r="H532">
        <v>16</v>
      </c>
      <c r="I532">
        <v>269</v>
      </c>
      <c r="J532" t="s">
        <v>3441</v>
      </c>
      <c r="K532" t="s">
        <v>2937</v>
      </c>
      <c r="L532">
        <v>0</v>
      </c>
      <c r="M532">
        <v>0</v>
      </c>
      <c r="N532" t="s">
        <v>3490</v>
      </c>
      <c r="O532" t="s">
        <v>545</v>
      </c>
      <c r="P532" t="s">
        <v>458</v>
      </c>
      <c r="R532">
        <v>0</v>
      </c>
      <c r="S532" t="s">
        <v>459</v>
      </c>
      <c r="T532" t="s">
        <v>458</v>
      </c>
      <c r="U532" t="s">
        <v>460</v>
      </c>
      <c r="V532" t="s">
        <v>458</v>
      </c>
    </row>
    <row r="533" spans="1:22" x14ac:dyDescent="0.2">
      <c r="A533" s="102">
        <v>42422</v>
      </c>
      <c r="B533" s="102" t="s">
        <v>623</v>
      </c>
      <c r="C533" t="s">
        <v>541</v>
      </c>
      <c r="D533" s="58">
        <v>308.39999999999998</v>
      </c>
      <c r="E533" t="s">
        <v>452</v>
      </c>
      <c r="F533" s="108">
        <v>2023</v>
      </c>
      <c r="G533" t="s">
        <v>2997</v>
      </c>
      <c r="H533">
        <v>35</v>
      </c>
      <c r="I533">
        <v>269</v>
      </c>
      <c r="J533" t="s">
        <v>3441</v>
      </c>
      <c r="K533" t="s">
        <v>2937</v>
      </c>
      <c r="L533">
        <v>0</v>
      </c>
      <c r="M533">
        <v>0</v>
      </c>
      <c r="N533" t="s">
        <v>3491</v>
      </c>
      <c r="O533" t="s">
        <v>545</v>
      </c>
      <c r="P533" t="s">
        <v>458</v>
      </c>
      <c r="R533">
        <v>0</v>
      </c>
      <c r="S533" t="s">
        <v>459</v>
      </c>
      <c r="T533" t="s">
        <v>458</v>
      </c>
      <c r="U533" t="s">
        <v>460</v>
      </c>
      <c r="V533" t="s">
        <v>458</v>
      </c>
    </row>
    <row r="534" spans="1:22" x14ac:dyDescent="0.2">
      <c r="A534" s="102">
        <v>42422</v>
      </c>
      <c r="B534" s="102" t="s">
        <v>623</v>
      </c>
      <c r="C534" t="s">
        <v>541</v>
      </c>
      <c r="D534" s="58">
        <v>308.39999999999998</v>
      </c>
      <c r="E534" t="s">
        <v>452</v>
      </c>
      <c r="F534" s="108">
        <v>2023</v>
      </c>
      <c r="G534" t="s">
        <v>2997</v>
      </c>
      <c r="H534">
        <v>2.5</v>
      </c>
      <c r="I534">
        <v>269</v>
      </c>
      <c r="J534" t="s">
        <v>3441</v>
      </c>
      <c r="K534" t="s">
        <v>2937</v>
      </c>
      <c r="L534">
        <v>0</v>
      </c>
      <c r="M534">
        <v>0</v>
      </c>
      <c r="N534" t="s">
        <v>3492</v>
      </c>
      <c r="O534" t="s">
        <v>545</v>
      </c>
      <c r="P534" t="s">
        <v>458</v>
      </c>
      <c r="R534">
        <v>0</v>
      </c>
      <c r="S534" t="s">
        <v>459</v>
      </c>
      <c r="T534" t="s">
        <v>458</v>
      </c>
      <c r="U534" t="s">
        <v>460</v>
      </c>
      <c r="V534" t="s">
        <v>458</v>
      </c>
    </row>
    <row r="535" spans="1:22" x14ac:dyDescent="0.2">
      <c r="A535" s="102">
        <v>42422</v>
      </c>
      <c r="B535" s="102" t="s">
        <v>623</v>
      </c>
      <c r="C535" t="s">
        <v>541</v>
      </c>
      <c r="D535" s="58">
        <v>308.39999999999998</v>
      </c>
      <c r="E535" t="s">
        <v>452</v>
      </c>
      <c r="F535" s="108">
        <v>2005</v>
      </c>
      <c r="G535" t="s">
        <v>3011</v>
      </c>
      <c r="H535">
        <v>36</v>
      </c>
      <c r="I535">
        <v>269</v>
      </c>
      <c r="J535" t="s">
        <v>3441</v>
      </c>
      <c r="K535" t="s">
        <v>2937</v>
      </c>
      <c r="L535">
        <v>0</v>
      </c>
      <c r="M535">
        <v>0</v>
      </c>
      <c r="N535" t="s">
        <v>3493</v>
      </c>
      <c r="O535" t="s">
        <v>545</v>
      </c>
      <c r="P535" t="s">
        <v>458</v>
      </c>
      <c r="R535">
        <v>0</v>
      </c>
      <c r="S535" t="s">
        <v>459</v>
      </c>
      <c r="T535" t="s">
        <v>458</v>
      </c>
      <c r="U535" t="s">
        <v>460</v>
      </c>
      <c r="V535" t="s">
        <v>458</v>
      </c>
    </row>
    <row r="536" spans="1:22" x14ac:dyDescent="0.2">
      <c r="A536" s="102">
        <v>42422</v>
      </c>
      <c r="B536" s="102" t="s">
        <v>623</v>
      </c>
      <c r="C536" t="s">
        <v>541</v>
      </c>
      <c r="D536" s="58">
        <v>308.39999999999998</v>
      </c>
      <c r="E536" t="s">
        <v>452</v>
      </c>
      <c r="F536" s="108" t="s">
        <v>2950</v>
      </c>
      <c r="G536" t="s">
        <v>2951</v>
      </c>
      <c r="H536">
        <v>27</v>
      </c>
      <c r="I536">
        <v>269</v>
      </c>
      <c r="J536" t="s">
        <v>3441</v>
      </c>
      <c r="K536" t="s">
        <v>2937</v>
      </c>
      <c r="L536">
        <v>0</v>
      </c>
      <c r="M536">
        <v>0</v>
      </c>
      <c r="N536" t="s">
        <v>3494</v>
      </c>
      <c r="O536" t="s">
        <v>545</v>
      </c>
      <c r="P536" t="s">
        <v>458</v>
      </c>
      <c r="R536">
        <v>0</v>
      </c>
      <c r="S536" t="s">
        <v>459</v>
      </c>
      <c r="T536" t="s">
        <v>458</v>
      </c>
      <c r="U536" t="s">
        <v>460</v>
      </c>
      <c r="V536" t="s">
        <v>458</v>
      </c>
    </row>
    <row r="537" spans="1:22" x14ac:dyDescent="0.2">
      <c r="A537" s="102">
        <v>42422</v>
      </c>
      <c r="B537" s="102" t="s">
        <v>623</v>
      </c>
      <c r="C537" t="s">
        <v>541</v>
      </c>
      <c r="D537" s="58">
        <v>308.39999999999998</v>
      </c>
      <c r="E537" t="s">
        <v>452</v>
      </c>
      <c r="F537" s="108">
        <v>2010</v>
      </c>
      <c r="G537" t="s">
        <v>3044</v>
      </c>
      <c r="H537">
        <v>32</v>
      </c>
      <c r="I537">
        <v>269</v>
      </c>
      <c r="J537" t="s">
        <v>3441</v>
      </c>
      <c r="K537" t="s">
        <v>2937</v>
      </c>
      <c r="L537">
        <v>0</v>
      </c>
      <c r="M537">
        <v>0</v>
      </c>
      <c r="N537" t="s">
        <v>3495</v>
      </c>
      <c r="O537" t="s">
        <v>545</v>
      </c>
      <c r="P537" t="s">
        <v>458</v>
      </c>
      <c r="R537">
        <v>0</v>
      </c>
      <c r="S537" t="s">
        <v>459</v>
      </c>
      <c r="T537" t="s">
        <v>458</v>
      </c>
      <c r="U537" t="s">
        <v>460</v>
      </c>
      <c r="V537" t="s">
        <v>458</v>
      </c>
    </row>
    <row r="538" spans="1:22" x14ac:dyDescent="0.2">
      <c r="A538" s="102">
        <v>42422</v>
      </c>
      <c r="B538" s="102" t="s">
        <v>623</v>
      </c>
      <c r="C538" t="s">
        <v>541</v>
      </c>
      <c r="D538" s="58">
        <v>308.39999999999998</v>
      </c>
      <c r="E538" t="s">
        <v>452</v>
      </c>
      <c r="F538" s="108" t="s">
        <v>2950</v>
      </c>
      <c r="G538" t="s">
        <v>2951</v>
      </c>
      <c r="H538">
        <v>4</v>
      </c>
      <c r="I538">
        <v>269</v>
      </c>
      <c r="J538" t="s">
        <v>3441</v>
      </c>
      <c r="K538" t="s">
        <v>2937</v>
      </c>
      <c r="L538">
        <v>0</v>
      </c>
      <c r="M538">
        <v>0</v>
      </c>
      <c r="N538" t="s">
        <v>3496</v>
      </c>
      <c r="O538" t="s">
        <v>545</v>
      </c>
      <c r="P538" t="s">
        <v>458</v>
      </c>
      <c r="R538">
        <v>0</v>
      </c>
      <c r="S538" t="s">
        <v>459</v>
      </c>
      <c r="T538" t="s">
        <v>458</v>
      </c>
      <c r="U538" t="s">
        <v>460</v>
      </c>
      <c r="V538" t="s">
        <v>458</v>
      </c>
    </row>
    <row r="539" spans="1:22" x14ac:dyDescent="0.2">
      <c r="A539" s="102">
        <v>42429</v>
      </c>
      <c r="B539" s="102" t="s">
        <v>623</v>
      </c>
      <c r="C539" t="s">
        <v>541</v>
      </c>
      <c r="D539" s="58">
        <v>308.39999999999998</v>
      </c>
      <c r="E539" t="s">
        <v>452</v>
      </c>
      <c r="F539" s="108">
        <v>2024</v>
      </c>
      <c r="G539" t="s">
        <v>2955</v>
      </c>
      <c r="H539">
        <v>4</v>
      </c>
      <c r="I539">
        <v>269</v>
      </c>
      <c r="J539" t="s">
        <v>3441</v>
      </c>
      <c r="K539" t="s">
        <v>2937</v>
      </c>
      <c r="L539">
        <v>0</v>
      </c>
      <c r="M539">
        <v>0</v>
      </c>
      <c r="N539" t="s">
        <v>3497</v>
      </c>
      <c r="O539" t="s">
        <v>545</v>
      </c>
      <c r="P539" t="s">
        <v>458</v>
      </c>
      <c r="R539">
        <v>0</v>
      </c>
      <c r="S539" t="s">
        <v>459</v>
      </c>
      <c r="T539" t="s">
        <v>458</v>
      </c>
      <c r="U539" t="s">
        <v>460</v>
      </c>
      <c r="V539" t="s">
        <v>458</v>
      </c>
    </row>
    <row r="540" spans="1:22" x14ac:dyDescent="0.2">
      <c r="A540" s="102">
        <v>42429</v>
      </c>
      <c r="B540" s="102" t="s">
        <v>623</v>
      </c>
      <c r="C540" t="s">
        <v>541</v>
      </c>
      <c r="D540" s="58">
        <v>308.39999999999998</v>
      </c>
      <c r="E540" t="s">
        <v>452</v>
      </c>
      <c r="F540" s="108">
        <v>2023</v>
      </c>
      <c r="G540" t="s">
        <v>2997</v>
      </c>
      <c r="H540">
        <v>11</v>
      </c>
      <c r="I540">
        <v>269</v>
      </c>
      <c r="J540" t="s">
        <v>3441</v>
      </c>
      <c r="K540" t="s">
        <v>2937</v>
      </c>
      <c r="L540">
        <v>0</v>
      </c>
      <c r="M540">
        <v>0</v>
      </c>
      <c r="N540" t="s">
        <v>3498</v>
      </c>
      <c r="O540" t="s">
        <v>545</v>
      </c>
      <c r="P540" t="s">
        <v>458</v>
      </c>
      <c r="R540">
        <v>0</v>
      </c>
      <c r="S540" t="s">
        <v>459</v>
      </c>
      <c r="T540" t="s">
        <v>458</v>
      </c>
      <c r="U540" t="s">
        <v>460</v>
      </c>
      <c r="V540" t="s">
        <v>458</v>
      </c>
    </row>
    <row r="541" spans="1:22" x14ac:dyDescent="0.2">
      <c r="A541" s="102">
        <v>42429</v>
      </c>
      <c r="B541" s="102" t="s">
        <v>623</v>
      </c>
      <c r="C541" t="s">
        <v>541</v>
      </c>
      <c r="D541" s="58">
        <v>308.39999999999998</v>
      </c>
      <c r="E541" t="s">
        <v>452</v>
      </c>
      <c r="F541" s="108">
        <v>2005</v>
      </c>
      <c r="G541" t="s">
        <v>3011</v>
      </c>
      <c r="H541">
        <v>11</v>
      </c>
      <c r="I541">
        <v>269</v>
      </c>
      <c r="J541" t="s">
        <v>3441</v>
      </c>
      <c r="K541" t="s">
        <v>2937</v>
      </c>
      <c r="L541">
        <v>0</v>
      </c>
      <c r="M541">
        <v>0</v>
      </c>
      <c r="N541" t="s">
        <v>3499</v>
      </c>
      <c r="O541" t="s">
        <v>545</v>
      </c>
      <c r="P541" t="s">
        <v>458</v>
      </c>
      <c r="R541">
        <v>0</v>
      </c>
      <c r="S541" t="s">
        <v>459</v>
      </c>
      <c r="T541" t="s">
        <v>458</v>
      </c>
      <c r="U541" t="s">
        <v>460</v>
      </c>
      <c r="V541" t="s">
        <v>458</v>
      </c>
    </row>
    <row r="542" spans="1:22" x14ac:dyDescent="0.2">
      <c r="A542" s="102">
        <v>42429</v>
      </c>
      <c r="B542" s="102" t="s">
        <v>623</v>
      </c>
      <c r="C542" t="s">
        <v>541</v>
      </c>
      <c r="D542" s="58">
        <v>308.39999999999998</v>
      </c>
      <c r="E542" t="s">
        <v>452</v>
      </c>
      <c r="F542" s="108">
        <v>2010</v>
      </c>
      <c r="G542" t="s">
        <v>3044</v>
      </c>
      <c r="H542">
        <v>8</v>
      </c>
      <c r="I542">
        <v>269</v>
      </c>
      <c r="J542" t="s">
        <v>3441</v>
      </c>
      <c r="K542" t="s">
        <v>2937</v>
      </c>
      <c r="L542">
        <v>0</v>
      </c>
      <c r="M542">
        <v>0</v>
      </c>
      <c r="N542" t="s">
        <v>3500</v>
      </c>
      <c r="O542" t="s">
        <v>545</v>
      </c>
      <c r="P542" t="s">
        <v>458</v>
      </c>
      <c r="R542">
        <v>0</v>
      </c>
      <c r="S542" t="s">
        <v>459</v>
      </c>
      <c r="T542" t="s">
        <v>458</v>
      </c>
      <c r="U542" t="s">
        <v>460</v>
      </c>
      <c r="V542" t="s">
        <v>458</v>
      </c>
    </row>
    <row r="543" spans="1:22" x14ac:dyDescent="0.2">
      <c r="A543" s="102">
        <v>42430</v>
      </c>
      <c r="B543" s="102" t="s">
        <v>623</v>
      </c>
      <c r="C543" t="s">
        <v>541</v>
      </c>
      <c r="D543" s="58">
        <v>308.39999999999998</v>
      </c>
      <c r="E543" t="s">
        <v>452</v>
      </c>
      <c r="F543" s="108">
        <v>2024</v>
      </c>
      <c r="G543" t="s">
        <v>2955</v>
      </c>
      <c r="H543">
        <v>8</v>
      </c>
      <c r="I543">
        <v>269</v>
      </c>
      <c r="J543" t="s">
        <v>3441</v>
      </c>
      <c r="K543" t="s">
        <v>2937</v>
      </c>
      <c r="L543">
        <v>0</v>
      </c>
      <c r="M543">
        <v>0</v>
      </c>
      <c r="N543" t="s">
        <v>3501</v>
      </c>
      <c r="O543" t="s">
        <v>545</v>
      </c>
      <c r="P543" t="s">
        <v>458</v>
      </c>
      <c r="R543">
        <v>0</v>
      </c>
      <c r="S543" t="s">
        <v>459</v>
      </c>
      <c r="T543" t="s">
        <v>458</v>
      </c>
      <c r="U543" t="s">
        <v>460</v>
      </c>
      <c r="V543" t="s">
        <v>458</v>
      </c>
    </row>
    <row r="544" spans="1:22" x14ac:dyDescent="0.2">
      <c r="A544" s="102">
        <v>42430</v>
      </c>
      <c r="B544" s="102" t="s">
        <v>623</v>
      </c>
      <c r="C544" t="s">
        <v>541</v>
      </c>
      <c r="D544" s="58">
        <v>308.39999999999998</v>
      </c>
      <c r="E544" t="s">
        <v>452</v>
      </c>
      <c r="F544" s="108">
        <v>2023</v>
      </c>
      <c r="G544" t="s">
        <v>2997</v>
      </c>
      <c r="H544">
        <v>44</v>
      </c>
      <c r="I544">
        <v>269</v>
      </c>
      <c r="J544" t="s">
        <v>3441</v>
      </c>
      <c r="K544" t="s">
        <v>2937</v>
      </c>
      <c r="L544">
        <v>0</v>
      </c>
      <c r="M544">
        <v>0</v>
      </c>
      <c r="N544" t="s">
        <v>3502</v>
      </c>
      <c r="O544" t="s">
        <v>545</v>
      </c>
      <c r="P544" t="s">
        <v>458</v>
      </c>
      <c r="R544">
        <v>0</v>
      </c>
      <c r="S544" t="s">
        <v>459</v>
      </c>
      <c r="T544" t="s">
        <v>458</v>
      </c>
      <c r="U544" t="s">
        <v>460</v>
      </c>
      <c r="V544" t="s">
        <v>458</v>
      </c>
    </row>
    <row r="545" spans="1:22" x14ac:dyDescent="0.2">
      <c r="A545" s="102">
        <v>42430</v>
      </c>
      <c r="B545" s="102" t="s">
        <v>623</v>
      </c>
      <c r="C545" t="s">
        <v>541</v>
      </c>
      <c r="D545" s="58">
        <v>308.39999999999998</v>
      </c>
      <c r="E545" t="s">
        <v>452</v>
      </c>
      <c r="F545" s="108">
        <v>2005</v>
      </c>
      <c r="G545" t="s">
        <v>3011</v>
      </c>
      <c r="H545">
        <v>46.5</v>
      </c>
      <c r="I545">
        <v>269</v>
      </c>
      <c r="J545" t="s">
        <v>3441</v>
      </c>
      <c r="K545" t="s">
        <v>2937</v>
      </c>
      <c r="L545">
        <v>0</v>
      </c>
      <c r="M545">
        <v>0</v>
      </c>
      <c r="N545" t="s">
        <v>3503</v>
      </c>
      <c r="O545" t="s">
        <v>545</v>
      </c>
      <c r="P545" t="s">
        <v>458</v>
      </c>
      <c r="R545">
        <v>0</v>
      </c>
      <c r="S545" t="s">
        <v>459</v>
      </c>
      <c r="T545" t="s">
        <v>458</v>
      </c>
      <c r="U545" t="s">
        <v>460</v>
      </c>
      <c r="V545" t="s">
        <v>458</v>
      </c>
    </row>
    <row r="546" spans="1:22" x14ac:dyDescent="0.2">
      <c r="A546" s="102">
        <v>42430</v>
      </c>
      <c r="B546" s="102" t="s">
        <v>623</v>
      </c>
      <c r="C546" t="s">
        <v>541</v>
      </c>
      <c r="D546" s="58">
        <v>308.39999999999998</v>
      </c>
      <c r="E546" t="s">
        <v>452</v>
      </c>
      <c r="F546" s="108" t="s">
        <v>2950</v>
      </c>
      <c r="G546" t="s">
        <v>2951</v>
      </c>
      <c r="H546">
        <v>10</v>
      </c>
      <c r="I546">
        <v>269</v>
      </c>
      <c r="J546" t="s">
        <v>3441</v>
      </c>
      <c r="K546" t="s">
        <v>2937</v>
      </c>
      <c r="L546">
        <v>0</v>
      </c>
      <c r="M546">
        <v>0</v>
      </c>
      <c r="N546" t="s">
        <v>3504</v>
      </c>
      <c r="O546" t="s">
        <v>545</v>
      </c>
      <c r="P546" t="s">
        <v>458</v>
      </c>
      <c r="R546">
        <v>0</v>
      </c>
      <c r="S546" t="s">
        <v>459</v>
      </c>
      <c r="T546" t="s">
        <v>458</v>
      </c>
      <c r="U546" t="s">
        <v>460</v>
      </c>
      <c r="V546" t="s">
        <v>458</v>
      </c>
    </row>
    <row r="547" spans="1:22" x14ac:dyDescent="0.2">
      <c r="A547" s="102">
        <v>42430</v>
      </c>
      <c r="B547" s="102" t="s">
        <v>623</v>
      </c>
      <c r="C547" t="s">
        <v>541</v>
      </c>
      <c r="D547" s="58">
        <v>308.39999999999998</v>
      </c>
      <c r="E547" t="s">
        <v>452</v>
      </c>
      <c r="F547" s="108" t="s">
        <v>2950</v>
      </c>
      <c r="G547" t="s">
        <v>2951</v>
      </c>
      <c r="H547">
        <v>41.5</v>
      </c>
      <c r="I547">
        <v>269</v>
      </c>
      <c r="J547" t="s">
        <v>3441</v>
      </c>
      <c r="K547" t="s">
        <v>2937</v>
      </c>
      <c r="L547">
        <v>0</v>
      </c>
      <c r="M547">
        <v>0</v>
      </c>
      <c r="N547" t="s">
        <v>3505</v>
      </c>
      <c r="O547" t="s">
        <v>545</v>
      </c>
      <c r="P547" t="s">
        <v>458</v>
      </c>
      <c r="R547">
        <v>0</v>
      </c>
      <c r="S547" t="s">
        <v>459</v>
      </c>
      <c r="T547" t="s">
        <v>458</v>
      </c>
      <c r="U547" t="s">
        <v>460</v>
      </c>
      <c r="V547" t="s">
        <v>458</v>
      </c>
    </row>
    <row r="548" spans="1:22" x14ac:dyDescent="0.2">
      <c r="A548" s="102">
        <v>42430</v>
      </c>
      <c r="B548" s="102" t="s">
        <v>623</v>
      </c>
      <c r="C548" t="s">
        <v>541</v>
      </c>
      <c r="D548" s="58">
        <v>308.39999999999998</v>
      </c>
      <c r="E548" t="s">
        <v>452</v>
      </c>
      <c r="F548" s="108">
        <v>2010</v>
      </c>
      <c r="G548" t="s">
        <v>3044</v>
      </c>
      <c r="H548">
        <v>32</v>
      </c>
      <c r="I548">
        <v>269</v>
      </c>
      <c r="J548" t="s">
        <v>3441</v>
      </c>
      <c r="K548" t="s">
        <v>2937</v>
      </c>
      <c r="L548">
        <v>0</v>
      </c>
      <c r="M548">
        <v>0</v>
      </c>
      <c r="N548" t="s">
        <v>3506</v>
      </c>
      <c r="O548" t="s">
        <v>545</v>
      </c>
      <c r="P548" t="s">
        <v>458</v>
      </c>
      <c r="R548">
        <v>0</v>
      </c>
      <c r="S548" t="s">
        <v>459</v>
      </c>
      <c r="T548" t="s">
        <v>458</v>
      </c>
      <c r="U548" t="s">
        <v>460</v>
      </c>
      <c r="V548" t="s">
        <v>458</v>
      </c>
    </row>
    <row r="549" spans="1:22" x14ac:dyDescent="0.2">
      <c r="A549" s="102">
        <v>42430</v>
      </c>
      <c r="B549" s="102" t="s">
        <v>623</v>
      </c>
      <c r="C549" t="s">
        <v>541</v>
      </c>
      <c r="D549" s="58">
        <v>308.39999999999998</v>
      </c>
      <c r="E549" t="s">
        <v>452</v>
      </c>
      <c r="F549" s="108" t="s">
        <v>2950</v>
      </c>
      <c r="G549" t="s">
        <v>2951</v>
      </c>
      <c r="H549">
        <v>32</v>
      </c>
      <c r="I549">
        <v>269</v>
      </c>
      <c r="J549" t="s">
        <v>3441</v>
      </c>
      <c r="K549" t="s">
        <v>2937</v>
      </c>
      <c r="L549">
        <v>0</v>
      </c>
      <c r="M549">
        <v>0</v>
      </c>
      <c r="N549" t="s">
        <v>3507</v>
      </c>
      <c r="O549" t="s">
        <v>545</v>
      </c>
      <c r="P549" t="s">
        <v>458</v>
      </c>
      <c r="R549">
        <v>0</v>
      </c>
      <c r="S549" t="s">
        <v>459</v>
      </c>
      <c r="T549" t="s">
        <v>458</v>
      </c>
      <c r="U549" t="s">
        <v>460</v>
      </c>
      <c r="V549" t="s">
        <v>458</v>
      </c>
    </row>
    <row r="550" spans="1:22" x14ac:dyDescent="0.2">
      <c r="A550" s="102">
        <v>42430</v>
      </c>
      <c r="B550" s="102" t="s">
        <v>623</v>
      </c>
      <c r="C550" t="s">
        <v>541</v>
      </c>
      <c r="D550" s="58">
        <v>308.39999999999998</v>
      </c>
      <c r="E550" t="s">
        <v>452</v>
      </c>
      <c r="F550" s="108" t="s">
        <v>2950</v>
      </c>
      <c r="G550" t="s">
        <v>2951</v>
      </c>
      <c r="H550">
        <v>16</v>
      </c>
      <c r="I550">
        <v>269</v>
      </c>
      <c r="J550" t="s">
        <v>3441</v>
      </c>
      <c r="K550" t="s">
        <v>2937</v>
      </c>
      <c r="L550">
        <v>0</v>
      </c>
      <c r="M550">
        <v>0</v>
      </c>
      <c r="N550" t="s">
        <v>3508</v>
      </c>
      <c r="O550" t="s">
        <v>545</v>
      </c>
      <c r="P550" t="s">
        <v>458</v>
      </c>
      <c r="R550">
        <v>0</v>
      </c>
      <c r="S550" t="s">
        <v>459</v>
      </c>
      <c r="T550" t="s">
        <v>458</v>
      </c>
      <c r="U550" t="s">
        <v>460</v>
      </c>
      <c r="V550" t="s">
        <v>458</v>
      </c>
    </row>
    <row r="551" spans="1:22" x14ac:dyDescent="0.2">
      <c r="A551" s="102">
        <v>42430</v>
      </c>
      <c r="B551" s="102" t="s">
        <v>623</v>
      </c>
      <c r="C551" t="s">
        <v>541</v>
      </c>
      <c r="D551" s="58">
        <v>308.39999999999998</v>
      </c>
      <c r="E551" t="s">
        <v>452</v>
      </c>
      <c r="F551" s="108">
        <v>2014</v>
      </c>
      <c r="G551" t="s">
        <v>2978</v>
      </c>
      <c r="H551">
        <v>24</v>
      </c>
      <c r="I551">
        <v>269</v>
      </c>
      <c r="J551" t="s">
        <v>3441</v>
      </c>
      <c r="K551" t="s">
        <v>2937</v>
      </c>
      <c r="L551">
        <v>0</v>
      </c>
      <c r="M551">
        <v>0</v>
      </c>
      <c r="N551" t="s">
        <v>3509</v>
      </c>
      <c r="O551" t="s">
        <v>545</v>
      </c>
      <c r="P551" t="s">
        <v>458</v>
      </c>
      <c r="R551">
        <v>0</v>
      </c>
      <c r="S551" t="s">
        <v>459</v>
      </c>
      <c r="T551" t="s">
        <v>458</v>
      </c>
      <c r="U551" t="s">
        <v>460</v>
      </c>
      <c r="V551" t="s">
        <v>458</v>
      </c>
    </row>
    <row r="552" spans="1:22" x14ac:dyDescent="0.2">
      <c r="A552" s="102">
        <v>42436</v>
      </c>
      <c r="B552" s="102" t="s">
        <v>623</v>
      </c>
      <c r="C552" t="s">
        <v>541</v>
      </c>
      <c r="D552" s="58">
        <v>308.39999999999998</v>
      </c>
      <c r="E552" t="s">
        <v>452</v>
      </c>
      <c r="F552" s="108">
        <v>2024</v>
      </c>
      <c r="G552" t="s">
        <v>2955</v>
      </c>
      <c r="H552">
        <v>15</v>
      </c>
      <c r="I552">
        <v>269</v>
      </c>
      <c r="J552" t="s">
        <v>3441</v>
      </c>
      <c r="K552" t="s">
        <v>2937</v>
      </c>
      <c r="L552">
        <v>0</v>
      </c>
      <c r="M552">
        <v>0</v>
      </c>
      <c r="N552" t="s">
        <v>3510</v>
      </c>
      <c r="O552" t="s">
        <v>545</v>
      </c>
      <c r="P552" t="s">
        <v>458</v>
      </c>
      <c r="R552">
        <v>0</v>
      </c>
      <c r="S552" t="s">
        <v>459</v>
      </c>
      <c r="T552" t="s">
        <v>458</v>
      </c>
      <c r="U552" t="s">
        <v>460</v>
      </c>
      <c r="V552" t="s">
        <v>458</v>
      </c>
    </row>
    <row r="553" spans="1:22" x14ac:dyDescent="0.2">
      <c r="A553" s="102">
        <v>42436</v>
      </c>
      <c r="B553" s="102" t="s">
        <v>623</v>
      </c>
      <c r="C553" t="s">
        <v>541</v>
      </c>
      <c r="D553" s="58">
        <v>308.39999999999998</v>
      </c>
      <c r="E553" t="s">
        <v>452</v>
      </c>
      <c r="F553" s="108">
        <v>2024</v>
      </c>
      <c r="G553" t="s">
        <v>2955</v>
      </c>
      <c r="H553">
        <v>4</v>
      </c>
      <c r="I553">
        <v>269</v>
      </c>
      <c r="J553" t="s">
        <v>3441</v>
      </c>
      <c r="K553" t="s">
        <v>2937</v>
      </c>
      <c r="L553">
        <v>0</v>
      </c>
      <c r="M553">
        <v>0</v>
      </c>
      <c r="N553" t="s">
        <v>3511</v>
      </c>
      <c r="O553" t="s">
        <v>545</v>
      </c>
      <c r="P553" t="s">
        <v>458</v>
      </c>
      <c r="R553">
        <v>0</v>
      </c>
      <c r="S553" t="s">
        <v>459</v>
      </c>
      <c r="T553" t="s">
        <v>458</v>
      </c>
      <c r="U553" t="s">
        <v>460</v>
      </c>
      <c r="V553" t="s">
        <v>458</v>
      </c>
    </row>
    <row r="554" spans="1:22" x14ac:dyDescent="0.2">
      <c r="A554" s="102">
        <v>42436</v>
      </c>
      <c r="B554" s="102" t="s">
        <v>623</v>
      </c>
      <c r="C554" t="s">
        <v>541</v>
      </c>
      <c r="D554" s="58">
        <v>308.39999999999998</v>
      </c>
      <c r="E554" t="s">
        <v>452</v>
      </c>
      <c r="F554" s="108">
        <v>2023</v>
      </c>
      <c r="G554" t="s">
        <v>2997</v>
      </c>
      <c r="H554">
        <v>5</v>
      </c>
      <c r="I554">
        <v>269</v>
      </c>
      <c r="J554" t="s">
        <v>3441</v>
      </c>
      <c r="K554" t="s">
        <v>2937</v>
      </c>
      <c r="L554">
        <v>0</v>
      </c>
      <c r="M554">
        <v>0</v>
      </c>
      <c r="N554" t="s">
        <v>3512</v>
      </c>
      <c r="O554" t="s">
        <v>545</v>
      </c>
      <c r="P554" t="s">
        <v>458</v>
      </c>
      <c r="R554">
        <v>0</v>
      </c>
      <c r="S554" t="s">
        <v>459</v>
      </c>
      <c r="T554" t="s">
        <v>458</v>
      </c>
      <c r="U554" t="s">
        <v>460</v>
      </c>
      <c r="V554" t="s">
        <v>458</v>
      </c>
    </row>
    <row r="555" spans="1:22" x14ac:dyDescent="0.2">
      <c r="A555" s="102">
        <v>42436</v>
      </c>
      <c r="B555" s="102" t="s">
        <v>623</v>
      </c>
      <c r="C555" t="s">
        <v>541</v>
      </c>
      <c r="D555" s="58">
        <v>308.39999999999998</v>
      </c>
      <c r="E555" t="s">
        <v>452</v>
      </c>
      <c r="F555" s="108">
        <v>2023</v>
      </c>
      <c r="G555" t="s">
        <v>2997</v>
      </c>
      <c r="H555">
        <v>10</v>
      </c>
      <c r="I555">
        <v>269</v>
      </c>
      <c r="J555" t="s">
        <v>3441</v>
      </c>
      <c r="K555" t="s">
        <v>2937</v>
      </c>
      <c r="L555">
        <v>0</v>
      </c>
      <c r="M555">
        <v>0</v>
      </c>
      <c r="N555" t="s">
        <v>3513</v>
      </c>
      <c r="O555" t="s">
        <v>545</v>
      </c>
      <c r="P555" t="s">
        <v>458</v>
      </c>
      <c r="R555">
        <v>0</v>
      </c>
      <c r="S555" t="s">
        <v>459</v>
      </c>
      <c r="T555" t="s">
        <v>458</v>
      </c>
      <c r="U555" t="s">
        <v>460</v>
      </c>
      <c r="V555" t="s">
        <v>458</v>
      </c>
    </row>
    <row r="556" spans="1:22" x14ac:dyDescent="0.2">
      <c r="A556" s="102">
        <v>42436</v>
      </c>
      <c r="B556" s="102" t="s">
        <v>623</v>
      </c>
      <c r="C556" t="s">
        <v>541</v>
      </c>
      <c r="D556" s="58">
        <v>308.39999999999998</v>
      </c>
      <c r="E556" t="s">
        <v>452</v>
      </c>
      <c r="F556" s="108">
        <v>2005</v>
      </c>
      <c r="G556" t="s">
        <v>3011</v>
      </c>
      <c r="H556">
        <v>14</v>
      </c>
      <c r="I556">
        <v>269</v>
      </c>
      <c r="J556" t="s">
        <v>3441</v>
      </c>
      <c r="K556" t="s">
        <v>2937</v>
      </c>
      <c r="L556">
        <v>0</v>
      </c>
      <c r="M556">
        <v>0</v>
      </c>
      <c r="N556" t="s">
        <v>3514</v>
      </c>
      <c r="O556" t="s">
        <v>545</v>
      </c>
      <c r="P556" t="s">
        <v>458</v>
      </c>
      <c r="R556">
        <v>0</v>
      </c>
      <c r="S556" t="s">
        <v>459</v>
      </c>
      <c r="T556" t="s">
        <v>458</v>
      </c>
      <c r="U556" t="s">
        <v>460</v>
      </c>
      <c r="V556" t="s">
        <v>458</v>
      </c>
    </row>
    <row r="557" spans="1:22" x14ac:dyDescent="0.2">
      <c r="A557" s="102">
        <v>42436</v>
      </c>
      <c r="B557" s="102" t="s">
        <v>623</v>
      </c>
      <c r="C557" t="s">
        <v>541</v>
      </c>
      <c r="D557" s="58">
        <v>308.39999999999998</v>
      </c>
      <c r="E557" t="s">
        <v>452</v>
      </c>
      <c r="F557" s="108">
        <v>2005</v>
      </c>
      <c r="G557" t="s">
        <v>3011</v>
      </c>
      <c r="H557">
        <v>3</v>
      </c>
      <c r="I557">
        <v>269</v>
      </c>
      <c r="J557" t="s">
        <v>3441</v>
      </c>
      <c r="K557" t="s">
        <v>2937</v>
      </c>
      <c r="L557">
        <v>0</v>
      </c>
      <c r="M557">
        <v>0</v>
      </c>
      <c r="N557" t="s">
        <v>3515</v>
      </c>
      <c r="O557" t="s">
        <v>545</v>
      </c>
      <c r="P557" t="s">
        <v>458</v>
      </c>
      <c r="R557">
        <v>0</v>
      </c>
      <c r="S557" t="s">
        <v>459</v>
      </c>
      <c r="T557" t="s">
        <v>458</v>
      </c>
      <c r="U557" t="s">
        <v>460</v>
      </c>
      <c r="V557" t="s">
        <v>458</v>
      </c>
    </row>
    <row r="558" spans="1:22" x14ac:dyDescent="0.2">
      <c r="A558" s="102">
        <v>42436</v>
      </c>
      <c r="B558" s="102" t="s">
        <v>623</v>
      </c>
      <c r="C558" t="s">
        <v>541</v>
      </c>
      <c r="D558" s="58">
        <v>308.39999999999998</v>
      </c>
      <c r="E558" t="s">
        <v>452</v>
      </c>
      <c r="F558" s="108" t="s">
        <v>2950</v>
      </c>
      <c r="G558" t="s">
        <v>2951</v>
      </c>
      <c r="H558">
        <v>8.5</v>
      </c>
      <c r="I558">
        <v>269</v>
      </c>
      <c r="J558" t="s">
        <v>3441</v>
      </c>
      <c r="K558" t="s">
        <v>2937</v>
      </c>
      <c r="L558">
        <v>0</v>
      </c>
      <c r="M558">
        <v>0</v>
      </c>
      <c r="N558" t="s">
        <v>3516</v>
      </c>
      <c r="O558" t="s">
        <v>545</v>
      </c>
      <c r="P558" t="s">
        <v>458</v>
      </c>
      <c r="R558">
        <v>0</v>
      </c>
      <c r="S558" t="s">
        <v>459</v>
      </c>
      <c r="T558" t="s">
        <v>458</v>
      </c>
      <c r="U558" t="s">
        <v>460</v>
      </c>
      <c r="V558" t="s">
        <v>458</v>
      </c>
    </row>
    <row r="559" spans="1:22" x14ac:dyDescent="0.2">
      <c r="A559" s="102">
        <v>42436</v>
      </c>
      <c r="B559" s="102" t="s">
        <v>623</v>
      </c>
      <c r="C559" t="s">
        <v>541</v>
      </c>
      <c r="D559" s="58">
        <v>308.39999999999998</v>
      </c>
      <c r="E559" t="s">
        <v>452</v>
      </c>
      <c r="F559" s="108">
        <v>2010</v>
      </c>
      <c r="G559" t="s">
        <v>3044</v>
      </c>
      <c r="H559">
        <v>8</v>
      </c>
      <c r="I559">
        <v>269</v>
      </c>
      <c r="J559" t="s">
        <v>3441</v>
      </c>
      <c r="K559" t="s">
        <v>2937</v>
      </c>
      <c r="L559">
        <v>0</v>
      </c>
      <c r="M559">
        <v>0</v>
      </c>
      <c r="N559" t="s">
        <v>3517</v>
      </c>
      <c r="O559" t="s">
        <v>545</v>
      </c>
      <c r="P559" t="s">
        <v>458</v>
      </c>
      <c r="R559">
        <v>0</v>
      </c>
      <c r="S559" t="s">
        <v>459</v>
      </c>
      <c r="T559" t="s">
        <v>458</v>
      </c>
      <c r="U559" t="s">
        <v>460</v>
      </c>
      <c r="V559" t="s">
        <v>458</v>
      </c>
    </row>
    <row r="560" spans="1:22" x14ac:dyDescent="0.2">
      <c r="A560" s="102">
        <v>42436</v>
      </c>
      <c r="B560" s="102" t="s">
        <v>623</v>
      </c>
      <c r="C560" t="s">
        <v>541</v>
      </c>
      <c r="D560" s="58">
        <v>308.39999999999998</v>
      </c>
      <c r="E560" t="s">
        <v>452</v>
      </c>
      <c r="F560" s="108" t="s">
        <v>2950</v>
      </c>
      <c r="G560" t="s">
        <v>2951</v>
      </c>
      <c r="H560">
        <v>22</v>
      </c>
      <c r="I560">
        <v>269</v>
      </c>
      <c r="J560" t="s">
        <v>3441</v>
      </c>
      <c r="K560" t="s">
        <v>2937</v>
      </c>
      <c r="L560">
        <v>0</v>
      </c>
      <c r="M560">
        <v>0</v>
      </c>
      <c r="N560" t="s">
        <v>3518</v>
      </c>
      <c r="O560" t="s">
        <v>545</v>
      </c>
      <c r="P560" t="s">
        <v>458</v>
      </c>
      <c r="R560">
        <v>0</v>
      </c>
      <c r="S560" t="s">
        <v>459</v>
      </c>
      <c r="T560" t="s">
        <v>458</v>
      </c>
      <c r="U560" t="s">
        <v>460</v>
      </c>
      <c r="V560" t="s">
        <v>458</v>
      </c>
    </row>
    <row r="561" spans="1:22" x14ac:dyDescent="0.2">
      <c r="A561" s="102">
        <v>42436</v>
      </c>
      <c r="B561" s="102" t="s">
        <v>623</v>
      </c>
      <c r="C561" t="s">
        <v>541</v>
      </c>
      <c r="D561" s="58">
        <v>308.39999999999998</v>
      </c>
      <c r="E561" t="s">
        <v>452</v>
      </c>
      <c r="F561" s="108" t="s">
        <v>2950</v>
      </c>
      <c r="G561" t="s">
        <v>2951</v>
      </c>
      <c r="H561">
        <v>16</v>
      </c>
      <c r="I561">
        <v>269</v>
      </c>
      <c r="J561" t="s">
        <v>3441</v>
      </c>
      <c r="K561" t="s">
        <v>2937</v>
      </c>
      <c r="L561">
        <v>0</v>
      </c>
      <c r="M561">
        <v>0</v>
      </c>
      <c r="N561" t="s">
        <v>3519</v>
      </c>
      <c r="O561" t="s">
        <v>545</v>
      </c>
      <c r="P561" t="s">
        <v>458</v>
      </c>
      <c r="R561">
        <v>0</v>
      </c>
      <c r="S561" t="s">
        <v>459</v>
      </c>
      <c r="T561" t="s">
        <v>458</v>
      </c>
      <c r="U561" t="s">
        <v>460</v>
      </c>
      <c r="V561" t="s">
        <v>458</v>
      </c>
    </row>
    <row r="562" spans="1:22" x14ac:dyDescent="0.2">
      <c r="A562" s="102">
        <v>42436</v>
      </c>
      <c r="B562" s="102" t="s">
        <v>623</v>
      </c>
      <c r="C562" t="s">
        <v>541</v>
      </c>
      <c r="D562" s="58">
        <v>308.39999999999998</v>
      </c>
      <c r="E562" t="s">
        <v>452</v>
      </c>
      <c r="F562" s="108">
        <v>2014</v>
      </c>
      <c r="G562" t="s">
        <v>2978</v>
      </c>
      <c r="H562">
        <v>16</v>
      </c>
      <c r="I562">
        <v>269</v>
      </c>
      <c r="J562" t="s">
        <v>3441</v>
      </c>
      <c r="K562" t="s">
        <v>2937</v>
      </c>
      <c r="L562">
        <v>0</v>
      </c>
      <c r="M562">
        <v>0</v>
      </c>
      <c r="N562" t="s">
        <v>3520</v>
      </c>
      <c r="O562" t="s">
        <v>545</v>
      </c>
      <c r="P562" t="s">
        <v>458</v>
      </c>
      <c r="R562">
        <v>0</v>
      </c>
      <c r="S562" t="s">
        <v>459</v>
      </c>
      <c r="T562" t="s">
        <v>458</v>
      </c>
      <c r="U562" t="s">
        <v>460</v>
      </c>
      <c r="V562" t="s">
        <v>458</v>
      </c>
    </row>
    <row r="563" spans="1:22" x14ac:dyDescent="0.2">
      <c r="A563" s="102">
        <v>42443</v>
      </c>
      <c r="B563" s="102" t="s">
        <v>623</v>
      </c>
      <c r="C563" t="s">
        <v>541</v>
      </c>
      <c r="D563" s="58">
        <v>308.39999999999998</v>
      </c>
      <c r="E563" t="s">
        <v>452</v>
      </c>
      <c r="F563" s="108">
        <v>2024</v>
      </c>
      <c r="G563" t="s">
        <v>2955</v>
      </c>
      <c r="H563">
        <v>18</v>
      </c>
      <c r="I563">
        <v>269</v>
      </c>
      <c r="J563" t="s">
        <v>3441</v>
      </c>
      <c r="K563" t="s">
        <v>2937</v>
      </c>
      <c r="L563">
        <v>0</v>
      </c>
      <c r="M563">
        <v>0</v>
      </c>
      <c r="N563" t="s">
        <v>3521</v>
      </c>
      <c r="O563" t="s">
        <v>545</v>
      </c>
      <c r="P563" t="s">
        <v>458</v>
      </c>
      <c r="R563">
        <v>0</v>
      </c>
      <c r="S563" t="s">
        <v>459</v>
      </c>
      <c r="T563" t="s">
        <v>458</v>
      </c>
      <c r="U563" t="s">
        <v>460</v>
      </c>
      <c r="V563" t="s">
        <v>458</v>
      </c>
    </row>
    <row r="564" spans="1:22" x14ac:dyDescent="0.2">
      <c r="A564" s="102">
        <v>42443</v>
      </c>
      <c r="B564" s="102" t="s">
        <v>623</v>
      </c>
      <c r="C564" t="s">
        <v>541</v>
      </c>
      <c r="D564" s="58">
        <v>308.39999999999998</v>
      </c>
      <c r="E564" t="s">
        <v>452</v>
      </c>
      <c r="F564" s="108">
        <v>2023</v>
      </c>
      <c r="G564" t="s">
        <v>2997</v>
      </c>
      <c r="H564">
        <v>15</v>
      </c>
      <c r="I564">
        <v>269</v>
      </c>
      <c r="J564" t="s">
        <v>3441</v>
      </c>
      <c r="K564" t="s">
        <v>2937</v>
      </c>
      <c r="L564">
        <v>0</v>
      </c>
      <c r="M564">
        <v>0</v>
      </c>
      <c r="N564" t="s">
        <v>3522</v>
      </c>
      <c r="O564" t="s">
        <v>545</v>
      </c>
      <c r="P564" t="s">
        <v>458</v>
      </c>
      <c r="R564">
        <v>0</v>
      </c>
      <c r="S564" t="s">
        <v>459</v>
      </c>
      <c r="T564" t="s">
        <v>458</v>
      </c>
      <c r="U564" t="s">
        <v>460</v>
      </c>
      <c r="V564" t="s">
        <v>458</v>
      </c>
    </row>
    <row r="565" spans="1:22" x14ac:dyDescent="0.2">
      <c r="A565" s="102">
        <v>42443</v>
      </c>
      <c r="B565" s="102" t="s">
        <v>623</v>
      </c>
      <c r="C565" t="s">
        <v>541</v>
      </c>
      <c r="D565" s="58">
        <v>308.39999999999998</v>
      </c>
      <c r="E565" t="s">
        <v>452</v>
      </c>
      <c r="F565" s="108">
        <v>2010</v>
      </c>
      <c r="G565" t="s">
        <v>3044</v>
      </c>
      <c r="H565">
        <v>4</v>
      </c>
      <c r="I565">
        <v>269</v>
      </c>
      <c r="J565" t="s">
        <v>3441</v>
      </c>
      <c r="K565" t="s">
        <v>2937</v>
      </c>
      <c r="L565">
        <v>0</v>
      </c>
      <c r="M565">
        <v>0</v>
      </c>
      <c r="N565" t="s">
        <v>3523</v>
      </c>
      <c r="O565" t="s">
        <v>545</v>
      </c>
      <c r="P565" t="s">
        <v>458</v>
      </c>
      <c r="R565">
        <v>0</v>
      </c>
      <c r="S565" t="s">
        <v>459</v>
      </c>
      <c r="T565" t="s">
        <v>458</v>
      </c>
      <c r="U565" t="s">
        <v>460</v>
      </c>
      <c r="V565" t="s">
        <v>458</v>
      </c>
    </row>
    <row r="566" spans="1:22" x14ac:dyDescent="0.2">
      <c r="A566" s="102">
        <v>42450</v>
      </c>
      <c r="B566" s="102" t="s">
        <v>623</v>
      </c>
      <c r="C566" t="s">
        <v>541</v>
      </c>
      <c r="D566" s="58">
        <v>308.39999999999998</v>
      </c>
      <c r="E566" t="s">
        <v>452</v>
      </c>
      <c r="F566" s="108">
        <v>2024</v>
      </c>
      <c r="G566" t="s">
        <v>2955</v>
      </c>
      <c r="H566">
        <v>8</v>
      </c>
      <c r="I566">
        <v>269</v>
      </c>
      <c r="J566" t="s">
        <v>3441</v>
      </c>
      <c r="K566" t="s">
        <v>2937</v>
      </c>
      <c r="L566">
        <v>0</v>
      </c>
      <c r="M566">
        <v>0</v>
      </c>
      <c r="N566" t="s">
        <v>3524</v>
      </c>
      <c r="O566" t="s">
        <v>545</v>
      </c>
      <c r="P566" t="s">
        <v>458</v>
      </c>
      <c r="R566">
        <v>0</v>
      </c>
      <c r="S566" t="s">
        <v>459</v>
      </c>
      <c r="T566" t="s">
        <v>458</v>
      </c>
      <c r="U566" t="s">
        <v>460</v>
      </c>
      <c r="V566" t="s">
        <v>458</v>
      </c>
    </row>
    <row r="567" spans="1:22" x14ac:dyDescent="0.2">
      <c r="A567" s="102">
        <v>42450</v>
      </c>
      <c r="B567" s="102" t="s">
        <v>623</v>
      </c>
      <c r="C567" t="s">
        <v>541</v>
      </c>
      <c r="D567" s="58">
        <v>308.39999999999998</v>
      </c>
      <c r="E567" t="s">
        <v>452</v>
      </c>
      <c r="F567" s="108">
        <v>2023</v>
      </c>
      <c r="G567" t="s">
        <v>2997</v>
      </c>
      <c r="H567">
        <v>2</v>
      </c>
      <c r="I567">
        <v>269</v>
      </c>
      <c r="J567" t="s">
        <v>3441</v>
      </c>
      <c r="K567" t="s">
        <v>2937</v>
      </c>
      <c r="L567">
        <v>0</v>
      </c>
      <c r="M567">
        <v>0</v>
      </c>
      <c r="N567" t="s">
        <v>3525</v>
      </c>
      <c r="O567" t="s">
        <v>545</v>
      </c>
      <c r="P567" t="s">
        <v>458</v>
      </c>
      <c r="R567">
        <v>0</v>
      </c>
      <c r="S567" t="s">
        <v>459</v>
      </c>
      <c r="T567" t="s">
        <v>458</v>
      </c>
      <c r="U567" t="s">
        <v>460</v>
      </c>
      <c r="V567" t="s">
        <v>458</v>
      </c>
    </row>
    <row r="568" spans="1:22" x14ac:dyDescent="0.2">
      <c r="A568" s="102">
        <v>42450</v>
      </c>
      <c r="B568" s="102" t="s">
        <v>623</v>
      </c>
      <c r="C568" t="s">
        <v>541</v>
      </c>
      <c r="D568" s="58">
        <v>308.39999999999998</v>
      </c>
      <c r="E568" t="s">
        <v>452</v>
      </c>
      <c r="F568" s="108">
        <v>2005</v>
      </c>
      <c r="G568" t="s">
        <v>3011</v>
      </c>
      <c r="H568">
        <v>2</v>
      </c>
      <c r="I568">
        <v>269</v>
      </c>
      <c r="J568" t="s">
        <v>3441</v>
      </c>
      <c r="K568" t="s">
        <v>2937</v>
      </c>
      <c r="L568">
        <v>0</v>
      </c>
      <c r="M568">
        <v>0</v>
      </c>
      <c r="N568" t="s">
        <v>3526</v>
      </c>
      <c r="O568" t="s">
        <v>545</v>
      </c>
      <c r="P568" t="s">
        <v>458</v>
      </c>
      <c r="R568">
        <v>0</v>
      </c>
      <c r="S568" t="s">
        <v>459</v>
      </c>
      <c r="T568" t="s">
        <v>458</v>
      </c>
      <c r="U568" t="s">
        <v>460</v>
      </c>
      <c r="V568" t="s">
        <v>458</v>
      </c>
    </row>
    <row r="569" spans="1:22" x14ac:dyDescent="0.2">
      <c r="A569" s="102">
        <v>42457</v>
      </c>
      <c r="B569" s="102" t="s">
        <v>623</v>
      </c>
      <c r="C569" t="s">
        <v>541</v>
      </c>
      <c r="D569" s="58">
        <v>308.39999999999998</v>
      </c>
      <c r="E569" t="s">
        <v>452</v>
      </c>
      <c r="F569" s="108">
        <v>2024</v>
      </c>
      <c r="G569" t="s">
        <v>2955</v>
      </c>
      <c r="H569">
        <v>16</v>
      </c>
      <c r="I569">
        <v>269</v>
      </c>
      <c r="J569" t="s">
        <v>3441</v>
      </c>
      <c r="K569" t="s">
        <v>2937</v>
      </c>
      <c r="L569">
        <v>0</v>
      </c>
      <c r="M569">
        <v>0</v>
      </c>
      <c r="N569" t="s">
        <v>3527</v>
      </c>
      <c r="O569" t="s">
        <v>545</v>
      </c>
      <c r="P569" t="s">
        <v>458</v>
      </c>
      <c r="R569">
        <v>0</v>
      </c>
      <c r="S569" t="s">
        <v>459</v>
      </c>
      <c r="T569" t="s">
        <v>458</v>
      </c>
      <c r="U569" t="s">
        <v>460</v>
      </c>
      <c r="V569" t="s">
        <v>458</v>
      </c>
    </row>
    <row r="570" spans="1:22" x14ac:dyDescent="0.2">
      <c r="A570" s="102">
        <v>42461</v>
      </c>
      <c r="B570" s="102" t="s">
        <v>623</v>
      </c>
      <c r="C570" t="s">
        <v>541</v>
      </c>
      <c r="D570" s="58">
        <v>308.39999999999998</v>
      </c>
      <c r="E570" t="s">
        <v>452</v>
      </c>
      <c r="F570" s="108">
        <v>2024</v>
      </c>
      <c r="G570" t="s">
        <v>2955</v>
      </c>
      <c r="H570">
        <v>4</v>
      </c>
      <c r="I570">
        <v>269</v>
      </c>
      <c r="J570" t="s">
        <v>3441</v>
      </c>
      <c r="K570" t="s">
        <v>2937</v>
      </c>
      <c r="L570">
        <v>0</v>
      </c>
      <c r="M570">
        <v>0</v>
      </c>
      <c r="N570" t="s">
        <v>3528</v>
      </c>
      <c r="O570" t="s">
        <v>545</v>
      </c>
      <c r="P570" t="s">
        <v>458</v>
      </c>
      <c r="R570">
        <v>0</v>
      </c>
      <c r="S570" t="s">
        <v>459</v>
      </c>
      <c r="T570" t="s">
        <v>458</v>
      </c>
      <c r="U570" t="s">
        <v>460</v>
      </c>
      <c r="V570" t="s">
        <v>458</v>
      </c>
    </row>
    <row r="571" spans="1:22" x14ac:dyDescent="0.2">
      <c r="A571" s="102">
        <v>42464</v>
      </c>
      <c r="B571" s="102" t="s">
        <v>623</v>
      </c>
      <c r="C571" t="s">
        <v>541</v>
      </c>
      <c r="D571" s="58">
        <v>308.39999999999998</v>
      </c>
      <c r="E571" t="s">
        <v>452</v>
      </c>
      <c r="F571" s="108">
        <v>2024</v>
      </c>
      <c r="G571" t="s">
        <v>2955</v>
      </c>
      <c r="H571">
        <v>10</v>
      </c>
      <c r="I571">
        <v>269</v>
      </c>
      <c r="J571" t="s">
        <v>3441</v>
      </c>
      <c r="K571" t="s">
        <v>2937</v>
      </c>
      <c r="L571">
        <v>0</v>
      </c>
      <c r="M571">
        <v>0</v>
      </c>
      <c r="N571" t="s">
        <v>3529</v>
      </c>
      <c r="O571" t="s">
        <v>545</v>
      </c>
      <c r="P571" t="s">
        <v>458</v>
      </c>
      <c r="R571">
        <v>0</v>
      </c>
      <c r="S571" t="s">
        <v>459</v>
      </c>
      <c r="T571" t="s">
        <v>458</v>
      </c>
      <c r="U571" t="s">
        <v>460</v>
      </c>
      <c r="V571" t="s">
        <v>458</v>
      </c>
    </row>
    <row r="572" spans="1:22" x14ac:dyDescent="0.2">
      <c r="A572" s="102">
        <v>42464</v>
      </c>
      <c r="B572" s="102" t="s">
        <v>623</v>
      </c>
      <c r="C572" t="s">
        <v>541</v>
      </c>
      <c r="D572" s="58">
        <v>308.39999999999998</v>
      </c>
      <c r="E572" t="s">
        <v>452</v>
      </c>
      <c r="F572" s="108">
        <v>2023</v>
      </c>
      <c r="G572" t="s">
        <v>2997</v>
      </c>
      <c r="H572">
        <v>27</v>
      </c>
      <c r="I572">
        <v>269</v>
      </c>
      <c r="J572" t="s">
        <v>3441</v>
      </c>
      <c r="K572" t="s">
        <v>2937</v>
      </c>
      <c r="L572">
        <v>0</v>
      </c>
      <c r="M572">
        <v>0</v>
      </c>
      <c r="N572" t="s">
        <v>3530</v>
      </c>
      <c r="O572" t="s">
        <v>545</v>
      </c>
      <c r="P572" t="s">
        <v>458</v>
      </c>
      <c r="R572">
        <v>0</v>
      </c>
      <c r="S572" t="s">
        <v>459</v>
      </c>
      <c r="T572" t="s">
        <v>458</v>
      </c>
      <c r="U572" t="s">
        <v>460</v>
      </c>
      <c r="V572" t="s">
        <v>458</v>
      </c>
    </row>
    <row r="573" spans="1:22" x14ac:dyDescent="0.2">
      <c r="A573" s="102">
        <v>42464</v>
      </c>
      <c r="B573" s="102" t="s">
        <v>623</v>
      </c>
      <c r="C573" t="s">
        <v>541</v>
      </c>
      <c r="D573" s="58">
        <v>308.39999999999998</v>
      </c>
      <c r="E573" t="s">
        <v>452</v>
      </c>
      <c r="F573" s="108" t="s">
        <v>2950</v>
      </c>
      <c r="G573" t="s">
        <v>2951</v>
      </c>
      <c r="H573">
        <v>16</v>
      </c>
      <c r="I573">
        <v>269</v>
      </c>
      <c r="J573" t="s">
        <v>3441</v>
      </c>
      <c r="K573" t="s">
        <v>2937</v>
      </c>
      <c r="L573">
        <v>0</v>
      </c>
      <c r="M573">
        <v>0</v>
      </c>
      <c r="N573" t="s">
        <v>3531</v>
      </c>
      <c r="O573" t="s">
        <v>545</v>
      </c>
      <c r="P573" t="s">
        <v>458</v>
      </c>
      <c r="R573">
        <v>0</v>
      </c>
      <c r="S573" t="s">
        <v>459</v>
      </c>
      <c r="T573" t="s">
        <v>458</v>
      </c>
      <c r="U573" t="s">
        <v>460</v>
      </c>
      <c r="V573" t="s">
        <v>458</v>
      </c>
    </row>
    <row r="574" spans="1:22" x14ac:dyDescent="0.2">
      <c r="A574" s="102">
        <v>42471</v>
      </c>
      <c r="B574" s="102" t="s">
        <v>623</v>
      </c>
      <c r="C574" t="s">
        <v>541</v>
      </c>
      <c r="D574" s="58">
        <v>308.39999999999998</v>
      </c>
      <c r="E574" t="s">
        <v>452</v>
      </c>
      <c r="F574" s="108" t="s">
        <v>2950</v>
      </c>
      <c r="G574" t="s">
        <v>2951</v>
      </c>
      <c r="H574">
        <v>16</v>
      </c>
      <c r="I574">
        <v>269</v>
      </c>
      <c r="J574" t="s">
        <v>3441</v>
      </c>
      <c r="K574" t="s">
        <v>2937</v>
      </c>
      <c r="L574">
        <v>0</v>
      </c>
      <c r="M574">
        <v>0</v>
      </c>
      <c r="N574" t="s">
        <v>3532</v>
      </c>
      <c r="O574" t="s">
        <v>545</v>
      </c>
      <c r="P574" t="s">
        <v>458</v>
      </c>
      <c r="R574">
        <v>0</v>
      </c>
      <c r="S574" t="s">
        <v>459</v>
      </c>
      <c r="T574" t="s">
        <v>458</v>
      </c>
      <c r="U574" t="s">
        <v>460</v>
      </c>
      <c r="V574" t="s">
        <v>458</v>
      </c>
    </row>
    <row r="575" spans="1:22" x14ac:dyDescent="0.2">
      <c r="A575" s="102">
        <v>42478</v>
      </c>
      <c r="B575" s="102" t="s">
        <v>623</v>
      </c>
      <c r="C575" t="s">
        <v>541</v>
      </c>
      <c r="D575" s="58">
        <v>308.39999999999998</v>
      </c>
      <c r="E575" t="s">
        <v>452</v>
      </c>
      <c r="F575" s="108">
        <v>2024</v>
      </c>
      <c r="G575" t="s">
        <v>2955</v>
      </c>
      <c r="H575">
        <v>10</v>
      </c>
      <c r="I575">
        <v>269</v>
      </c>
      <c r="J575" t="s">
        <v>3441</v>
      </c>
      <c r="K575" t="s">
        <v>2937</v>
      </c>
      <c r="L575">
        <v>0</v>
      </c>
      <c r="M575">
        <v>0</v>
      </c>
      <c r="N575" t="s">
        <v>3533</v>
      </c>
      <c r="O575" t="s">
        <v>545</v>
      </c>
      <c r="P575" t="s">
        <v>458</v>
      </c>
      <c r="R575">
        <v>0</v>
      </c>
      <c r="S575" t="s">
        <v>459</v>
      </c>
      <c r="T575" t="s">
        <v>458</v>
      </c>
      <c r="U575" t="s">
        <v>460</v>
      </c>
      <c r="V575" t="s">
        <v>458</v>
      </c>
    </row>
    <row r="576" spans="1:22" x14ac:dyDescent="0.2">
      <c r="A576" s="102">
        <v>42485</v>
      </c>
      <c r="B576" s="102" t="s">
        <v>623</v>
      </c>
      <c r="C576" t="s">
        <v>541</v>
      </c>
      <c r="D576" s="58">
        <v>308.39999999999998</v>
      </c>
      <c r="E576" t="s">
        <v>452</v>
      </c>
      <c r="F576" s="108">
        <v>2024</v>
      </c>
      <c r="G576" t="s">
        <v>2955</v>
      </c>
      <c r="H576">
        <v>8</v>
      </c>
      <c r="I576">
        <v>269</v>
      </c>
      <c r="J576" t="s">
        <v>3441</v>
      </c>
      <c r="K576" t="s">
        <v>2937</v>
      </c>
      <c r="L576">
        <v>0</v>
      </c>
      <c r="M576">
        <v>0</v>
      </c>
      <c r="N576" t="s">
        <v>3534</v>
      </c>
      <c r="O576" t="s">
        <v>545</v>
      </c>
      <c r="P576" t="s">
        <v>458</v>
      </c>
      <c r="R576">
        <v>0</v>
      </c>
      <c r="S576" t="s">
        <v>459</v>
      </c>
      <c r="T576" t="s">
        <v>458</v>
      </c>
      <c r="U576" t="s">
        <v>460</v>
      </c>
      <c r="V576" t="s">
        <v>458</v>
      </c>
    </row>
    <row r="577" spans="1:22" x14ac:dyDescent="0.2">
      <c r="A577" s="102">
        <v>42485</v>
      </c>
      <c r="B577" s="102" t="s">
        <v>623</v>
      </c>
      <c r="C577" t="s">
        <v>541</v>
      </c>
      <c r="D577" s="58">
        <v>308.39999999999998</v>
      </c>
      <c r="E577" t="s">
        <v>452</v>
      </c>
      <c r="F577" s="108">
        <v>2023</v>
      </c>
      <c r="G577" t="s">
        <v>2997</v>
      </c>
      <c r="H577">
        <v>39.5</v>
      </c>
      <c r="I577">
        <v>269</v>
      </c>
      <c r="J577" t="s">
        <v>3441</v>
      </c>
      <c r="K577" t="s">
        <v>2937</v>
      </c>
      <c r="L577">
        <v>0</v>
      </c>
      <c r="M577">
        <v>0</v>
      </c>
      <c r="N577" t="s">
        <v>3535</v>
      </c>
      <c r="O577" t="s">
        <v>545</v>
      </c>
      <c r="P577" t="s">
        <v>458</v>
      </c>
      <c r="R577">
        <v>0</v>
      </c>
      <c r="S577" t="s">
        <v>459</v>
      </c>
      <c r="T577" t="s">
        <v>458</v>
      </c>
      <c r="U577" t="s">
        <v>460</v>
      </c>
      <c r="V577" t="s">
        <v>458</v>
      </c>
    </row>
    <row r="578" spans="1:22" x14ac:dyDescent="0.2">
      <c r="A578" s="102">
        <v>42485</v>
      </c>
      <c r="B578" s="102" t="s">
        <v>623</v>
      </c>
      <c r="C578" t="s">
        <v>541</v>
      </c>
      <c r="D578" s="58">
        <v>308.39999999999998</v>
      </c>
      <c r="E578" t="s">
        <v>452</v>
      </c>
      <c r="F578" s="108">
        <v>2005</v>
      </c>
      <c r="G578" t="s">
        <v>3011</v>
      </c>
      <c r="H578">
        <v>42</v>
      </c>
      <c r="I578">
        <v>269</v>
      </c>
      <c r="J578" t="s">
        <v>3441</v>
      </c>
      <c r="K578" t="s">
        <v>2937</v>
      </c>
      <c r="L578">
        <v>0</v>
      </c>
      <c r="M578">
        <v>0</v>
      </c>
      <c r="N578" t="s">
        <v>3536</v>
      </c>
      <c r="O578" t="s">
        <v>545</v>
      </c>
      <c r="P578" t="s">
        <v>458</v>
      </c>
      <c r="R578">
        <v>0</v>
      </c>
      <c r="S578" t="s">
        <v>459</v>
      </c>
      <c r="T578" t="s">
        <v>458</v>
      </c>
      <c r="U578" t="s">
        <v>460</v>
      </c>
      <c r="V578" t="s">
        <v>458</v>
      </c>
    </row>
    <row r="579" spans="1:22" x14ac:dyDescent="0.2">
      <c r="A579" s="102">
        <v>42485</v>
      </c>
      <c r="B579" s="102" t="s">
        <v>623</v>
      </c>
      <c r="C579" t="s">
        <v>541</v>
      </c>
      <c r="D579" s="58">
        <v>308.39999999999998</v>
      </c>
      <c r="E579" t="s">
        <v>452</v>
      </c>
      <c r="F579" s="108">
        <v>2014</v>
      </c>
      <c r="G579" t="s">
        <v>2978</v>
      </c>
      <c r="H579">
        <v>16</v>
      </c>
      <c r="I579">
        <v>269</v>
      </c>
      <c r="J579" t="s">
        <v>3441</v>
      </c>
      <c r="K579" t="s">
        <v>2937</v>
      </c>
      <c r="L579">
        <v>0</v>
      </c>
      <c r="M579">
        <v>0</v>
      </c>
      <c r="N579" t="s">
        <v>3537</v>
      </c>
      <c r="O579" t="s">
        <v>545</v>
      </c>
      <c r="P579" t="s">
        <v>458</v>
      </c>
      <c r="R579">
        <v>0</v>
      </c>
      <c r="S579" t="s">
        <v>459</v>
      </c>
      <c r="T579" t="s">
        <v>458</v>
      </c>
      <c r="U579" t="s">
        <v>460</v>
      </c>
      <c r="V579" t="s">
        <v>458</v>
      </c>
    </row>
    <row r="580" spans="1:22" x14ac:dyDescent="0.2">
      <c r="A580" s="102">
        <v>42492</v>
      </c>
      <c r="B580" s="102" t="s">
        <v>623</v>
      </c>
      <c r="C580" t="s">
        <v>541</v>
      </c>
      <c r="D580" s="58">
        <v>308.39999999999998</v>
      </c>
      <c r="E580" t="s">
        <v>452</v>
      </c>
      <c r="F580" s="108" t="s">
        <v>2950</v>
      </c>
      <c r="G580" t="s">
        <v>2951</v>
      </c>
      <c r="H580">
        <v>16</v>
      </c>
      <c r="I580">
        <v>269</v>
      </c>
      <c r="J580" t="s">
        <v>3441</v>
      </c>
      <c r="K580" t="s">
        <v>2937</v>
      </c>
      <c r="L580">
        <v>0</v>
      </c>
      <c r="M580">
        <v>0</v>
      </c>
      <c r="N580" t="s">
        <v>3538</v>
      </c>
      <c r="O580" t="s">
        <v>545</v>
      </c>
      <c r="P580" t="s">
        <v>458</v>
      </c>
      <c r="R580">
        <v>0</v>
      </c>
      <c r="S580" t="s">
        <v>459</v>
      </c>
      <c r="T580" t="s">
        <v>458</v>
      </c>
      <c r="U580" t="s">
        <v>460</v>
      </c>
      <c r="V580" t="s">
        <v>458</v>
      </c>
    </row>
    <row r="581" spans="1:22" x14ac:dyDescent="0.2">
      <c r="A581" s="102">
        <v>42492</v>
      </c>
      <c r="B581" s="102" t="s">
        <v>623</v>
      </c>
      <c r="C581" t="s">
        <v>541</v>
      </c>
      <c r="D581" s="58">
        <v>308.39999999999998</v>
      </c>
      <c r="E581" t="s">
        <v>452</v>
      </c>
      <c r="F581" s="108">
        <v>2023</v>
      </c>
      <c r="G581" t="s">
        <v>2997</v>
      </c>
      <c r="H581">
        <v>23</v>
      </c>
      <c r="I581">
        <v>269</v>
      </c>
      <c r="J581" t="s">
        <v>3441</v>
      </c>
      <c r="K581" t="s">
        <v>2937</v>
      </c>
      <c r="L581">
        <v>0</v>
      </c>
      <c r="M581">
        <v>0</v>
      </c>
      <c r="N581" t="s">
        <v>3539</v>
      </c>
      <c r="O581" t="s">
        <v>545</v>
      </c>
      <c r="P581" t="s">
        <v>458</v>
      </c>
      <c r="R581">
        <v>0</v>
      </c>
      <c r="S581" t="s">
        <v>459</v>
      </c>
      <c r="T581" t="s">
        <v>458</v>
      </c>
      <c r="U581" t="s">
        <v>460</v>
      </c>
      <c r="V581" t="s">
        <v>458</v>
      </c>
    </row>
    <row r="582" spans="1:22" x14ac:dyDescent="0.2">
      <c r="A582" s="102">
        <v>42492</v>
      </c>
      <c r="B582" s="102" t="s">
        <v>623</v>
      </c>
      <c r="C582" t="s">
        <v>541</v>
      </c>
      <c r="D582" s="58">
        <v>308.39999999999998</v>
      </c>
      <c r="E582" t="s">
        <v>452</v>
      </c>
      <c r="F582" s="108">
        <v>2014</v>
      </c>
      <c r="G582" t="s">
        <v>2978</v>
      </c>
      <c r="H582">
        <v>16</v>
      </c>
      <c r="I582">
        <v>269</v>
      </c>
      <c r="J582" t="s">
        <v>3441</v>
      </c>
      <c r="K582" t="s">
        <v>2937</v>
      </c>
      <c r="L582">
        <v>0</v>
      </c>
      <c r="M582">
        <v>0</v>
      </c>
      <c r="N582" t="s">
        <v>3540</v>
      </c>
      <c r="O582" t="s">
        <v>545</v>
      </c>
      <c r="P582" t="s">
        <v>458</v>
      </c>
      <c r="R582">
        <v>0</v>
      </c>
      <c r="S582" t="s">
        <v>459</v>
      </c>
      <c r="T582" t="s">
        <v>458</v>
      </c>
      <c r="U582" t="s">
        <v>460</v>
      </c>
      <c r="V582" t="s">
        <v>458</v>
      </c>
    </row>
    <row r="583" spans="1:22" x14ac:dyDescent="0.2">
      <c r="A583" s="102">
        <v>42499</v>
      </c>
      <c r="B583" s="102" t="s">
        <v>623</v>
      </c>
      <c r="C583" t="s">
        <v>541</v>
      </c>
      <c r="D583" s="58">
        <v>308.39999999999998</v>
      </c>
      <c r="E583" t="s">
        <v>452</v>
      </c>
      <c r="F583" s="108">
        <v>2024</v>
      </c>
      <c r="G583" t="s">
        <v>2955</v>
      </c>
      <c r="H583">
        <v>6</v>
      </c>
      <c r="I583">
        <v>269</v>
      </c>
      <c r="J583" t="s">
        <v>3441</v>
      </c>
      <c r="K583" t="s">
        <v>2937</v>
      </c>
      <c r="L583">
        <v>0</v>
      </c>
      <c r="M583">
        <v>0</v>
      </c>
      <c r="N583" t="s">
        <v>3541</v>
      </c>
      <c r="O583" t="s">
        <v>545</v>
      </c>
      <c r="P583" t="s">
        <v>458</v>
      </c>
      <c r="R583">
        <v>0</v>
      </c>
      <c r="S583" t="s">
        <v>459</v>
      </c>
      <c r="T583" t="s">
        <v>458</v>
      </c>
      <c r="U583" t="s">
        <v>460</v>
      </c>
      <c r="V583" t="s">
        <v>458</v>
      </c>
    </row>
    <row r="584" spans="1:22" x14ac:dyDescent="0.2">
      <c r="A584" s="102">
        <v>42499</v>
      </c>
      <c r="B584" s="102" t="s">
        <v>623</v>
      </c>
      <c r="C584" t="s">
        <v>541</v>
      </c>
      <c r="D584" s="58">
        <v>308.39999999999998</v>
      </c>
      <c r="E584" t="s">
        <v>452</v>
      </c>
      <c r="F584" s="108" t="s">
        <v>2950</v>
      </c>
      <c r="G584" t="s">
        <v>2951</v>
      </c>
      <c r="H584">
        <v>16</v>
      </c>
      <c r="I584">
        <v>269</v>
      </c>
      <c r="J584" t="s">
        <v>3441</v>
      </c>
      <c r="K584" t="s">
        <v>2937</v>
      </c>
      <c r="L584">
        <v>0</v>
      </c>
      <c r="M584">
        <v>0</v>
      </c>
      <c r="N584" t="s">
        <v>3542</v>
      </c>
      <c r="O584" t="s">
        <v>545</v>
      </c>
      <c r="P584" t="s">
        <v>458</v>
      </c>
      <c r="R584">
        <v>0</v>
      </c>
      <c r="S584" t="s">
        <v>459</v>
      </c>
      <c r="T584" t="s">
        <v>458</v>
      </c>
      <c r="U584" t="s">
        <v>460</v>
      </c>
      <c r="V584" t="s">
        <v>458</v>
      </c>
    </row>
    <row r="585" spans="1:22" x14ac:dyDescent="0.2">
      <c r="A585" s="102">
        <v>42499</v>
      </c>
      <c r="B585" s="102" t="s">
        <v>623</v>
      </c>
      <c r="C585" t="s">
        <v>541</v>
      </c>
      <c r="D585" s="58">
        <v>308.39999999999998</v>
      </c>
      <c r="E585" t="s">
        <v>452</v>
      </c>
      <c r="F585" s="108">
        <v>2023</v>
      </c>
      <c r="G585" t="s">
        <v>2997</v>
      </c>
      <c r="H585">
        <v>8</v>
      </c>
      <c r="I585">
        <v>269</v>
      </c>
      <c r="J585" t="s">
        <v>3441</v>
      </c>
      <c r="K585" t="s">
        <v>2937</v>
      </c>
      <c r="L585">
        <v>0</v>
      </c>
      <c r="M585">
        <v>0</v>
      </c>
      <c r="N585" t="s">
        <v>3543</v>
      </c>
      <c r="O585" t="s">
        <v>545</v>
      </c>
      <c r="P585" t="s">
        <v>458</v>
      </c>
      <c r="R585">
        <v>0</v>
      </c>
      <c r="S585" t="s">
        <v>459</v>
      </c>
      <c r="T585" t="s">
        <v>458</v>
      </c>
      <c r="U585" t="s">
        <v>460</v>
      </c>
      <c r="V585" t="s">
        <v>458</v>
      </c>
    </row>
    <row r="586" spans="1:22" x14ac:dyDescent="0.2">
      <c r="A586" s="102">
        <v>42499</v>
      </c>
      <c r="B586" s="102" t="s">
        <v>623</v>
      </c>
      <c r="C586" t="s">
        <v>541</v>
      </c>
      <c r="D586" s="58">
        <v>308.39999999999998</v>
      </c>
      <c r="E586" t="s">
        <v>452</v>
      </c>
      <c r="F586" s="108">
        <v>2023</v>
      </c>
      <c r="G586" t="s">
        <v>2997</v>
      </c>
      <c r="H586">
        <v>24</v>
      </c>
      <c r="I586">
        <v>269</v>
      </c>
      <c r="J586" t="s">
        <v>3441</v>
      </c>
      <c r="K586" t="s">
        <v>2937</v>
      </c>
      <c r="L586">
        <v>0</v>
      </c>
      <c r="M586">
        <v>0</v>
      </c>
      <c r="N586" t="s">
        <v>3544</v>
      </c>
      <c r="O586" t="s">
        <v>545</v>
      </c>
      <c r="P586" t="s">
        <v>458</v>
      </c>
      <c r="R586">
        <v>0</v>
      </c>
      <c r="S586" t="s">
        <v>459</v>
      </c>
      <c r="T586" t="s">
        <v>458</v>
      </c>
      <c r="U586" t="s">
        <v>460</v>
      </c>
      <c r="V586" t="s">
        <v>458</v>
      </c>
    </row>
    <row r="587" spans="1:22" x14ac:dyDescent="0.2">
      <c r="A587" s="102">
        <v>42499</v>
      </c>
      <c r="B587" s="102" t="s">
        <v>623</v>
      </c>
      <c r="C587" t="s">
        <v>541</v>
      </c>
      <c r="D587" s="58">
        <v>308.39999999999998</v>
      </c>
      <c r="E587" t="s">
        <v>452</v>
      </c>
      <c r="F587" s="108">
        <v>2014</v>
      </c>
      <c r="G587" t="s">
        <v>2978</v>
      </c>
      <c r="H587">
        <v>8</v>
      </c>
      <c r="I587">
        <v>269</v>
      </c>
      <c r="J587" t="s">
        <v>3441</v>
      </c>
      <c r="K587" t="s">
        <v>2937</v>
      </c>
      <c r="L587">
        <v>0</v>
      </c>
      <c r="M587">
        <v>0</v>
      </c>
      <c r="N587" t="s">
        <v>3545</v>
      </c>
      <c r="O587" t="s">
        <v>545</v>
      </c>
      <c r="P587" t="s">
        <v>458</v>
      </c>
      <c r="R587">
        <v>0</v>
      </c>
      <c r="S587" t="s">
        <v>459</v>
      </c>
      <c r="T587" t="s">
        <v>458</v>
      </c>
      <c r="U587" t="s">
        <v>460</v>
      </c>
      <c r="V587" t="s">
        <v>458</v>
      </c>
    </row>
    <row r="588" spans="1:22" x14ac:dyDescent="0.2">
      <c r="A588" s="102">
        <v>42506</v>
      </c>
      <c r="B588" s="102" t="s">
        <v>623</v>
      </c>
      <c r="C588" t="s">
        <v>541</v>
      </c>
      <c r="D588" s="58">
        <v>308.39999999999998</v>
      </c>
      <c r="E588" t="s">
        <v>452</v>
      </c>
      <c r="F588" s="108">
        <v>2024</v>
      </c>
      <c r="G588" t="s">
        <v>2955</v>
      </c>
      <c r="H588">
        <v>9</v>
      </c>
      <c r="I588">
        <v>269</v>
      </c>
      <c r="J588" t="s">
        <v>3441</v>
      </c>
      <c r="K588" t="s">
        <v>2937</v>
      </c>
      <c r="L588">
        <v>0</v>
      </c>
      <c r="M588">
        <v>0</v>
      </c>
      <c r="N588" t="s">
        <v>3546</v>
      </c>
      <c r="O588" t="s">
        <v>545</v>
      </c>
      <c r="P588" t="s">
        <v>458</v>
      </c>
      <c r="R588">
        <v>0</v>
      </c>
      <c r="S588" t="s">
        <v>459</v>
      </c>
      <c r="T588" t="s">
        <v>458</v>
      </c>
      <c r="U588" t="s">
        <v>460</v>
      </c>
      <c r="V588" t="s">
        <v>458</v>
      </c>
    </row>
    <row r="589" spans="1:22" x14ac:dyDescent="0.2">
      <c r="A589" s="102">
        <v>42506</v>
      </c>
      <c r="B589" s="102" t="s">
        <v>623</v>
      </c>
      <c r="C589" t="s">
        <v>541</v>
      </c>
      <c r="D589" s="58">
        <v>308.39999999999998</v>
      </c>
      <c r="E589" t="s">
        <v>452</v>
      </c>
      <c r="F589" s="108" t="s">
        <v>2950</v>
      </c>
      <c r="G589" t="s">
        <v>2951</v>
      </c>
      <c r="H589">
        <v>8</v>
      </c>
      <c r="I589">
        <v>269</v>
      </c>
      <c r="J589" t="s">
        <v>3441</v>
      </c>
      <c r="K589" t="s">
        <v>2937</v>
      </c>
      <c r="L589">
        <v>0</v>
      </c>
      <c r="M589">
        <v>0</v>
      </c>
      <c r="N589" t="s">
        <v>3547</v>
      </c>
      <c r="O589" t="s">
        <v>545</v>
      </c>
      <c r="P589" t="s">
        <v>458</v>
      </c>
      <c r="R589">
        <v>0</v>
      </c>
      <c r="S589" t="s">
        <v>459</v>
      </c>
      <c r="T589" t="s">
        <v>458</v>
      </c>
      <c r="U589" t="s">
        <v>460</v>
      </c>
      <c r="V589" t="s">
        <v>458</v>
      </c>
    </row>
    <row r="590" spans="1:22" x14ac:dyDescent="0.2">
      <c r="A590" s="102">
        <v>42513</v>
      </c>
      <c r="B590" s="102" t="s">
        <v>623</v>
      </c>
      <c r="C590" t="s">
        <v>541</v>
      </c>
      <c r="D590" s="58">
        <v>308.39999999999998</v>
      </c>
      <c r="E590" t="s">
        <v>452</v>
      </c>
      <c r="F590" s="108">
        <v>2024</v>
      </c>
      <c r="G590" t="s">
        <v>2955</v>
      </c>
      <c r="H590">
        <v>15</v>
      </c>
      <c r="I590">
        <v>269</v>
      </c>
      <c r="J590" t="s">
        <v>3441</v>
      </c>
      <c r="K590" t="s">
        <v>2937</v>
      </c>
      <c r="L590">
        <v>0</v>
      </c>
      <c r="M590">
        <v>0</v>
      </c>
      <c r="N590" t="s">
        <v>3548</v>
      </c>
      <c r="O590" t="s">
        <v>545</v>
      </c>
      <c r="P590" t="s">
        <v>458</v>
      </c>
      <c r="R590">
        <v>0</v>
      </c>
      <c r="S590" t="s">
        <v>459</v>
      </c>
      <c r="T590" t="s">
        <v>458</v>
      </c>
      <c r="U590" t="s">
        <v>460</v>
      </c>
      <c r="V590" t="s">
        <v>458</v>
      </c>
    </row>
    <row r="591" spans="1:22" x14ac:dyDescent="0.2">
      <c r="A591" s="102">
        <v>42513</v>
      </c>
      <c r="B591" s="102" t="s">
        <v>623</v>
      </c>
      <c r="C591" t="s">
        <v>541</v>
      </c>
      <c r="D591" s="58">
        <v>308.39999999999998</v>
      </c>
      <c r="E591" t="s">
        <v>452</v>
      </c>
      <c r="F591" s="108">
        <v>2023</v>
      </c>
      <c r="G591" t="s">
        <v>2997</v>
      </c>
      <c r="H591">
        <v>6</v>
      </c>
      <c r="I591">
        <v>269</v>
      </c>
      <c r="J591" t="s">
        <v>3441</v>
      </c>
      <c r="K591" t="s">
        <v>2937</v>
      </c>
      <c r="L591">
        <v>0</v>
      </c>
      <c r="M591">
        <v>0</v>
      </c>
      <c r="N591" t="s">
        <v>3549</v>
      </c>
      <c r="O591" t="s">
        <v>545</v>
      </c>
      <c r="P591" t="s">
        <v>458</v>
      </c>
      <c r="R591">
        <v>0</v>
      </c>
      <c r="S591" t="s">
        <v>459</v>
      </c>
      <c r="T591" t="s">
        <v>458</v>
      </c>
      <c r="U591" t="s">
        <v>460</v>
      </c>
      <c r="V591" t="s">
        <v>458</v>
      </c>
    </row>
    <row r="592" spans="1:22" x14ac:dyDescent="0.2">
      <c r="A592" s="102">
        <v>42513</v>
      </c>
      <c r="B592" s="102" t="s">
        <v>623</v>
      </c>
      <c r="C592" t="s">
        <v>541</v>
      </c>
      <c r="D592" s="58">
        <v>308.39999999999998</v>
      </c>
      <c r="E592" t="s">
        <v>452</v>
      </c>
      <c r="F592" s="108">
        <v>2005</v>
      </c>
      <c r="G592" t="s">
        <v>3011</v>
      </c>
      <c r="H592">
        <v>2</v>
      </c>
      <c r="I592">
        <v>269</v>
      </c>
      <c r="J592" t="s">
        <v>3441</v>
      </c>
      <c r="K592" t="s">
        <v>2937</v>
      </c>
      <c r="L592">
        <v>0</v>
      </c>
      <c r="M592">
        <v>0</v>
      </c>
      <c r="N592" t="s">
        <v>3550</v>
      </c>
      <c r="O592" t="s">
        <v>545</v>
      </c>
      <c r="P592" t="s">
        <v>458</v>
      </c>
      <c r="R592">
        <v>0</v>
      </c>
      <c r="S592" t="s">
        <v>459</v>
      </c>
      <c r="T592" t="s">
        <v>458</v>
      </c>
      <c r="U592" t="s">
        <v>460</v>
      </c>
      <c r="V592" t="s">
        <v>458</v>
      </c>
    </row>
    <row r="593" spans="1:22" x14ac:dyDescent="0.2">
      <c r="A593" s="102">
        <v>42513</v>
      </c>
      <c r="B593" s="102" t="s">
        <v>623</v>
      </c>
      <c r="C593" t="s">
        <v>541</v>
      </c>
      <c r="D593" s="58">
        <v>308.39999999999998</v>
      </c>
      <c r="E593" t="s">
        <v>452</v>
      </c>
      <c r="F593" s="108" t="s">
        <v>2950</v>
      </c>
      <c r="G593" t="s">
        <v>2951</v>
      </c>
      <c r="H593">
        <v>14</v>
      </c>
      <c r="I593">
        <v>269</v>
      </c>
      <c r="J593" t="s">
        <v>3441</v>
      </c>
      <c r="K593" t="s">
        <v>2937</v>
      </c>
      <c r="L593">
        <v>0</v>
      </c>
      <c r="M593">
        <v>0</v>
      </c>
      <c r="N593" t="s">
        <v>3551</v>
      </c>
      <c r="O593" t="s">
        <v>545</v>
      </c>
      <c r="P593" t="s">
        <v>458</v>
      </c>
      <c r="R593">
        <v>0</v>
      </c>
      <c r="S593" t="s">
        <v>459</v>
      </c>
      <c r="T593" t="s">
        <v>458</v>
      </c>
      <c r="U593" t="s">
        <v>460</v>
      </c>
      <c r="V593" t="s">
        <v>458</v>
      </c>
    </row>
    <row r="594" spans="1:22" x14ac:dyDescent="0.2">
      <c r="A594" s="102">
        <v>42520</v>
      </c>
      <c r="B594" s="102" t="s">
        <v>623</v>
      </c>
      <c r="C594" t="s">
        <v>541</v>
      </c>
      <c r="D594" s="58">
        <v>308.39999999999998</v>
      </c>
      <c r="E594" t="s">
        <v>452</v>
      </c>
      <c r="F594" s="108">
        <v>2024</v>
      </c>
      <c r="G594" t="s">
        <v>2955</v>
      </c>
      <c r="H594">
        <v>7</v>
      </c>
      <c r="I594">
        <v>269</v>
      </c>
      <c r="J594" t="s">
        <v>3441</v>
      </c>
      <c r="K594" t="s">
        <v>2937</v>
      </c>
      <c r="L594">
        <v>0</v>
      </c>
      <c r="M594">
        <v>0</v>
      </c>
      <c r="N594" t="s">
        <v>3552</v>
      </c>
      <c r="O594" t="s">
        <v>545</v>
      </c>
      <c r="P594" t="s">
        <v>458</v>
      </c>
      <c r="R594">
        <v>0</v>
      </c>
      <c r="S594" t="s">
        <v>459</v>
      </c>
      <c r="T594" t="s">
        <v>458</v>
      </c>
      <c r="U594" t="s">
        <v>460</v>
      </c>
      <c r="V594" t="s">
        <v>458</v>
      </c>
    </row>
    <row r="595" spans="1:22" x14ac:dyDescent="0.2">
      <c r="A595" s="102">
        <v>42520</v>
      </c>
      <c r="B595" s="102" t="s">
        <v>623</v>
      </c>
      <c r="C595" t="s">
        <v>541</v>
      </c>
      <c r="D595" s="58">
        <v>308.39999999999998</v>
      </c>
      <c r="E595" t="s">
        <v>452</v>
      </c>
      <c r="F595" s="108">
        <v>2024</v>
      </c>
      <c r="G595" t="s">
        <v>2955</v>
      </c>
      <c r="H595">
        <v>3</v>
      </c>
      <c r="I595">
        <v>269</v>
      </c>
      <c r="J595" t="s">
        <v>3441</v>
      </c>
      <c r="K595" t="s">
        <v>2937</v>
      </c>
      <c r="L595">
        <v>0</v>
      </c>
      <c r="M595">
        <v>0</v>
      </c>
      <c r="N595" t="s">
        <v>3553</v>
      </c>
      <c r="O595" t="s">
        <v>545</v>
      </c>
      <c r="P595" t="s">
        <v>458</v>
      </c>
      <c r="R595">
        <v>0</v>
      </c>
      <c r="S595" t="s">
        <v>459</v>
      </c>
      <c r="T595" t="s">
        <v>458</v>
      </c>
      <c r="U595" t="s">
        <v>460</v>
      </c>
      <c r="V595" t="s">
        <v>458</v>
      </c>
    </row>
    <row r="596" spans="1:22" x14ac:dyDescent="0.2">
      <c r="A596" s="102">
        <v>42520</v>
      </c>
      <c r="B596" s="102" t="s">
        <v>623</v>
      </c>
      <c r="C596" t="s">
        <v>541</v>
      </c>
      <c r="D596" s="58">
        <v>308.39999999999998</v>
      </c>
      <c r="E596" t="s">
        <v>452</v>
      </c>
      <c r="F596" s="108">
        <v>2023</v>
      </c>
      <c r="G596" t="s">
        <v>2997</v>
      </c>
      <c r="H596">
        <v>16.5</v>
      </c>
      <c r="I596">
        <v>269</v>
      </c>
      <c r="J596" t="s">
        <v>3441</v>
      </c>
      <c r="K596" t="s">
        <v>2937</v>
      </c>
      <c r="L596">
        <v>0</v>
      </c>
      <c r="M596">
        <v>0</v>
      </c>
      <c r="N596" t="s">
        <v>3554</v>
      </c>
      <c r="O596" t="s">
        <v>545</v>
      </c>
      <c r="P596" t="s">
        <v>458</v>
      </c>
      <c r="R596">
        <v>0</v>
      </c>
      <c r="S596" t="s">
        <v>459</v>
      </c>
      <c r="T596" t="s">
        <v>458</v>
      </c>
      <c r="U596" t="s">
        <v>460</v>
      </c>
      <c r="V596" t="s">
        <v>458</v>
      </c>
    </row>
    <row r="597" spans="1:22" x14ac:dyDescent="0.2">
      <c r="A597" s="102">
        <v>42520</v>
      </c>
      <c r="B597" s="102" t="s">
        <v>623</v>
      </c>
      <c r="C597" t="s">
        <v>541</v>
      </c>
      <c r="D597" s="58">
        <v>308.39999999999998</v>
      </c>
      <c r="E597" t="s">
        <v>452</v>
      </c>
      <c r="F597" s="108">
        <v>2023</v>
      </c>
      <c r="G597" t="s">
        <v>2997</v>
      </c>
      <c r="H597">
        <v>3</v>
      </c>
      <c r="I597">
        <v>269</v>
      </c>
      <c r="J597" t="s">
        <v>3441</v>
      </c>
      <c r="K597" t="s">
        <v>2937</v>
      </c>
      <c r="L597">
        <v>0</v>
      </c>
      <c r="M597">
        <v>0</v>
      </c>
      <c r="N597" t="s">
        <v>3555</v>
      </c>
      <c r="O597" t="s">
        <v>545</v>
      </c>
      <c r="P597" t="s">
        <v>458</v>
      </c>
      <c r="R597">
        <v>0</v>
      </c>
      <c r="S597" t="s">
        <v>459</v>
      </c>
      <c r="T597" t="s">
        <v>458</v>
      </c>
      <c r="U597" t="s">
        <v>460</v>
      </c>
      <c r="V597" t="s">
        <v>458</v>
      </c>
    </row>
    <row r="598" spans="1:22" x14ac:dyDescent="0.2">
      <c r="A598" s="102">
        <v>42520</v>
      </c>
      <c r="B598" s="102" t="s">
        <v>623</v>
      </c>
      <c r="C598" t="s">
        <v>541</v>
      </c>
      <c r="D598" s="58">
        <v>308.39999999999998</v>
      </c>
      <c r="E598" t="s">
        <v>452</v>
      </c>
      <c r="F598" s="108">
        <v>2005</v>
      </c>
      <c r="G598" t="s">
        <v>3011</v>
      </c>
      <c r="H598">
        <v>10</v>
      </c>
      <c r="I598">
        <v>269</v>
      </c>
      <c r="J598" t="s">
        <v>3441</v>
      </c>
      <c r="K598" t="s">
        <v>2937</v>
      </c>
      <c r="L598">
        <v>0</v>
      </c>
      <c r="M598">
        <v>0</v>
      </c>
      <c r="N598" t="s">
        <v>3556</v>
      </c>
      <c r="O598" t="s">
        <v>545</v>
      </c>
      <c r="P598" t="s">
        <v>458</v>
      </c>
      <c r="R598">
        <v>0</v>
      </c>
      <c r="S598" t="s">
        <v>459</v>
      </c>
      <c r="T598" t="s">
        <v>458</v>
      </c>
      <c r="U598" t="s">
        <v>460</v>
      </c>
      <c r="V598" t="s">
        <v>458</v>
      </c>
    </row>
    <row r="599" spans="1:22" x14ac:dyDescent="0.2">
      <c r="A599" s="102">
        <v>42520</v>
      </c>
      <c r="B599" s="102" t="s">
        <v>623</v>
      </c>
      <c r="C599" t="s">
        <v>541</v>
      </c>
      <c r="D599" s="58">
        <v>308.39999999999998</v>
      </c>
      <c r="E599" t="s">
        <v>452</v>
      </c>
      <c r="F599" s="108" t="s">
        <v>2950</v>
      </c>
      <c r="G599" t="s">
        <v>2951</v>
      </c>
      <c r="H599">
        <v>18.5</v>
      </c>
      <c r="I599">
        <v>269</v>
      </c>
      <c r="J599" t="s">
        <v>3441</v>
      </c>
      <c r="K599" t="s">
        <v>2937</v>
      </c>
      <c r="L599">
        <v>0</v>
      </c>
      <c r="M599">
        <v>0</v>
      </c>
      <c r="N599" t="s">
        <v>3557</v>
      </c>
      <c r="O599" t="s">
        <v>545</v>
      </c>
      <c r="P599" t="s">
        <v>458</v>
      </c>
      <c r="R599">
        <v>0</v>
      </c>
      <c r="S599" t="s">
        <v>459</v>
      </c>
      <c r="T599" t="s">
        <v>458</v>
      </c>
      <c r="U599" t="s">
        <v>460</v>
      </c>
      <c r="V599" t="s">
        <v>458</v>
      </c>
    </row>
    <row r="600" spans="1:22" x14ac:dyDescent="0.2">
      <c r="A600" s="102">
        <v>42522</v>
      </c>
      <c r="B600" s="102" t="s">
        <v>623</v>
      </c>
      <c r="C600" t="s">
        <v>541</v>
      </c>
      <c r="D600" s="58">
        <v>308.39999999999998</v>
      </c>
      <c r="E600" t="s">
        <v>452</v>
      </c>
      <c r="F600" s="108">
        <v>2024</v>
      </c>
      <c r="G600" t="s">
        <v>2955</v>
      </c>
      <c r="H600">
        <v>6</v>
      </c>
      <c r="I600">
        <v>269</v>
      </c>
      <c r="J600" t="s">
        <v>3441</v>
      </c>
      <c r="K600" t="s">
        <v>2937</v>
      </c>
      <c r="L600">
        <v>0</v>
      </c>
      <c r="M600">
        <v>0</v>
      </c>
      <c r="N600" t="s">
        <v>3558</v>
      </c>
      <c r="O600" t="s">
        <v>545</v>
      </c>
      <c r="P600" t="s">
        <v>458</v>
      </c>
      <c r="R600">
        <v>0</v>
      </c>
      <c r="S600" t="s">
        <v>459</v>
      </c>
      <c r="T600" t="s">
        <v>458</v>
      </c>
      <c r="U600" t="s">
        <v>460</v>
      </c>
      <c r="V600" t="s">
        <v>458</v>
      </c>
    </row>
    <row r="601" spans="1:22" x14ac:dyDescent="0.2">
      <c r="A601" s="102">
        <v>42522</v>
      </c>
      <c r="B601" s="102" t="s">
        <v>623</v>
      </c>
      <c r="C601" t="s">
        <v>541</v>
      </c>
      <c r="D601" s="58">
        <v>308.39999999999998</v>
      </c>
      <c r="E601" t="s">
        <v>452</v>
      </c>
      <c r="F601" s="108">
        <v>2023</v>
      </c>
      <c r="G601" t="s">
        <v>2997</v>
      </c>
      <c r="H601">
        <v>15</v>
      </c>
      <c r="I601">
        <v>269</v>
      </c>
      <c r="J601" t="s">
        <v>3441</v>
      </c>
      <c r="K601" t="s">
        <v>2937</v>
      </c>
      <c r="L601">
        <v>0</v>
      </c>
      <c r="M601">
        <v>0</v>
      </c>
      <c r="N601" t="s">
        <v>3559</v>
      </c>
      <c r="O601" t="s">
        <v>545</v>
      </c>
      <c r="P601" t="s">
        <v>458</v>
      </c>
      <c r="R601">
        <v>0</v>
      </c>
      <c r="S601" t="s">
        <v>459</v>
      </c>
      <c r="T601" t="s">
        <v>458</v>
      </c>
      <c r="U601" t="s">
        <v>460</v>
      </c>
      <c r="V601" t="s">
        <v>458</v>
      </c>
    </row>
    <row r="602" spans="1:22" x14ac:dyDescent="0.2">
      <c r="A602" s="102">
        <v>42522</v>
      </c>
      <c r="B602" s="102" t="s">
        <v>623</v>
      </c>
      <c r="C602" t="s">
        <v>541</v>
      </c>
      <c r="D602" s="58">
        <v>308.39999999999998</v>
      </c>
      <c r="E602" t="s">
        <v>452</v>
      </c>
      <c r="F602" s="108">
        <v>2005</v>
      </c>
      <c r="G602" t="s">
        <v>3011</v>
      </c>
      <c r="H602">
        <v>5</v>
      </c>
      <c r="I602">
        <v>269</v>
      </c>
      <c r="J602" t="s">
        <v>3441</v>
      </c>
      <c r="K602" t="s">
        <v>2937</v>
      </c>
      <c r="L602">
        <v>0</v>
      </c>
      <c r="M602">
        <v>0</v>
      </c>
      <c r="N602" t="s">
        <v>3560</v>
      </c>
      <c r="O602" t="s">
        <v>545</v>
      </c>
      <c r="P602" t="s">
        <v>458</v>
      </c>
      <c r="R602">
        <v>0</v>
      </c>
      <c r="S602" t="s">
        <v>459</v>
      </c>
      <c r="T602" t="s">
        <v>458</v>
      </c>
      <c r="U602" t="s">
        <v>460</v>
      </c>
      <c r="V602" t="s">
        <v>458</v>
      </c>
    </row>
    <row r="603" spans="1:22" x14ac:dyDescent="0.2">
      <c r="A603" s="102">
        <v>42522</v>
      </c>
      <c r="B603" s="102" t="s">
        <v>623</v>
      </c>
      <c r="C603" t="s">
        <v>541</v>
      </c>
      <c r="D603" s="58">
        <v>308.39999999999998</v>
      </c>
      <c r="E603" t="s">
        <v>452</v>
      </c>
      <c r="F603" s="108">
        <v>2005</v>
      </c>
      <c r="G603" t="s">
        <v>3011</v>
      </c>
      <c r="H603">
        <v>3</v>
      </c>
      <c r="I603">
        <v>269</v>
      </c>
      <c r="J603" t="s">
        <v>3441</v>
      </c>
      <c r="K603" t="s">
        <v>2937</v>
      </c>
      <c r="L603">
        <v>0</v>
      </c>
      <c r="M603">
        <v>0</v>
      </c>
      <c r="N603" t="s">
        <v>3561</v>
      </c>
      <c r="O603" t="s">
        <v>545</v>
      </c>
      <c r="P603" t="s">
        <v>458</v>
      </c>
      <c r="R603">
        <v>0</v>
      </c>
      <c r="S603" t="s">
        <v>459</v>
      </c>
      <c r="T603" t="s">
        <v>458</v>
      </c>
      <c r="U603" t="s">
        <v>460</v>
      </c>
      <c r="V603" t="s">
        <v>458</v>
      </c>
    </row>
    <row r="604" spans="1:22" x14ac:dyDescent="0.2">
      <c r="A604" s="102">
        <v>42527</v>
      </c>
      <c r="B604" s="102" t="s">
        <v>623</v>
      </c>
      <c r="C604" t="s">
        <v>541</v>
      </c>
      <c r="D604" s="58">
        <v>308.39999999999998</v>
      </c>
      <c r="E604" t="s">
        <v>452</v>
      </c>
      <c r="F604" s="108" t="s">
        <v>2950</v>
      </c>
      <c r="G604" t="s">
        <v>2951</v>
      </c>
      <c r="H604">
        <v>18</v>
      </c>
      <c r="I604">
        <v>269</v>
      </c>
      <c r="J604" t="s">
        <v>3441</v>
      </c>
      <c r="K604" t="s">
        <v>2937</v>
      </c>
      <c r="L604">
        <v>0</v>
      </c>
      <c r="M604">
        <v>0</v>
      </c>
      <c r="N604" t="s">
        <v>3562</v>
      </c>
      <c r="O604" t="s">
        <v>545</v>
      </c>
      <c r="P604" t="s">
        <v>458</v>
      </c>
      <c r="R604">
        <v>0</v>
      </c>
      <c r="S604" t="s">
        <v>459</v>
      </c>
      <c r="T604" t="s">
        <v>458</v>
      </c>
      <c r="U604" t="s">
        <v>460</v>
      </c>
      <c r="V604" t="s">
        <v>458</v>
      </c>
    </row>
    <row r="605" spans="1:22" x14ac:dyDescent="0.2">
      <c r="A605" s="102">
        <v>42527</v>
      </c>
      <c r="B605" s="102" t="s">
        <v>623</v>
      </c>
      <c r="C605" t="s">
        <v>541</v>
      </c>
      <c r="D605" s="58">
        <v>308.39999999999998</v>
      </c>
      <c r="E605" t="s">
        <v>452</v>
      </c>
      <c r="F605" s="108">
        <v>2023</v>
      </c>
      <c r="G605" t="s">
        <v>2997</v>
      </c>
      <c r="H605">
        <v>39</v>
      </c>
      <c r="I605">
        <v>269</v>
      </c>
      <c r="J605" t="s">
        <v>3441</v>
      </c>
      <c r="K605" t="s">
        <v>2937</v>
      </c>
      <c r="L605">
        <v>0</v>
      </c>
      <c r="M605">
        <v>0</v>
      </c>
      <c r="N605" t="s">
        <v>3563</v>
      </c>
      <c r="O605" t="s">
        <v>545</v>
      </c>
      <c r="P605" t="s">
        <v>458</v>
      </c>
      <c r="R605">
        <v>0</v>
      </c>
      <c r="S605" t="s">
        <v>459</v>
      </c>
      <c r="T605" t="s">
        <v>458</v>
      </c>
      <c r="U605" t="s">
        <v>460</v>
      </c>
      <c r="V605" t="s">
        <v>458</v>
      </c>
    </row>
    <row r="606" spans="1:22" x14ac:dyDescent="0.2">
      <c r="A606" s="102">
        <v>42527</v>
      </c>
      <c r="B606" s="102" t="s">
        <v>623</v>
      </c>
      <c r="C606" t="s">
        <v>541</v>
      </c>
      <c r="D606" s="58">
        <v>308.39999999999998</v>
      </c>
      <c r="E606" t="s">
        <v>452</v>
      </c>
      <c r="F606" s="108">
        <v>2005</v>
      </c>
      <c r="G606" t="s">
        <v>3011</v>
      </c>
      <c r="H606">
        <v>23</v>
      </c>
      <c r="I606">
        <v>269</v>
      </c>
      <c r="J606" t="s">
        <v>3441</v>
      </c>
      <c r="K606" t="s">
        <v>2937</v>
      </c>
      <c r="L606">
        <v>0</v>
      </c>
      <c r="M606">
        <v>0</v>
      </c>
      <c r="N606" t="s">
        <v>3564</v>
      </c>
      <c r="O606" t="s">
        <v>545</v>
      </c>
      <c r="P606" t="s">
        <v>458</v>
      </c>
      <c r="R606">
        <v>0</v>
      </c>
      <c r="S606" t="s">
        <v>459</v>
      </c>
      <c r="T606" t="s">
        <v>458</v>
      </c>
      <c r="U606" t="s">
        <v>460</v>
      </c>
      <c r="V606" t="s">
        <v>458</v>
      </c>
    </row>
    <row r="607" spans="1:22" x14ac:dyDescent="0.2">
      <c r="A607" s="102">
        <v>42527</v>
      </c>
      <c r="B607" s="102" t="s">
        <v>623</v>
      </c>
      <c r="C607" t="s">
        <v>541</v>
      </c>
      <c r="D607" s="58">
        <v>308.39999999999998</v>
      </c>
      <c r="E607" t="s">
        <v>452</v>
      </c>
      <c r="F607" s="108" t="s">
        <v>2950</v>
      </c>
      <c r="G607" t="s">
        <v>2951</v>
      </c>
      <c r="H607">
        <v>24</v>
      </c>
      <c r="I607">
        <v>269</v>
      </c>
      <c r="J607" t="s">
        <v>3441</v>
      </c>
      <c r="K607" t="s">
        <v>2937</v>
      </c>
      <c r="L607">
        <v>0</v>
      </c>
      <c r="M607">
        <v>0</v>
      </c>
      <c r="N607" t="s">
        <v>3565</v>
      </c>
      <c r="O607" t="s">
        <v>545</v>
      </c>
      <c r="P607" t="s">
        <v>458</v>
      </c>
      <c r="R607">
        <v>0</v>
      </c>
      <c r="S607" t="s">
        <v>459</v>
      </c>
      <c r="T607" t="s">
        <v>458</v>
      </c>
      <c r="U607" t="s">
        <v>460</v>
      </c>
      <c r="V607" t="s">
        <v>458</v>
      </c>
    </row>
    <row r="608" spans="1:22" x14ac:dyDescent="0.2">
      <c r="A608" s="102">
        <v>42527</v>
      </c>
      <c r="B608" s="102" t="s">
        <v>623</v>
      </c>
      <c r="C608" t="s">
        <v>541</v>
      </c>
      <c r="D608" s="58">
        <v>308.39999999999998</v>
      </c>
      <c r="E608" t="s">
        <v>452</v>
      </c>
      <c r="F608" s="108">
        <v>2010</v>
      </c>
      <c r="G608" t="s">
        <v>3044</v>
      </c>
      <c r="H608">
        <v>36</v>
      </c>
      <c r="I608">
        <v>269</v>
      </c>
      <c r="J608" t="s">
        <v>3441</v>
      </c>
      <c r="K608" t="s">
        <v>2937</v>
      </c>
      <c r="L608">
        <v>0</v>
      </c>
      <c r="M608">
        <v>0</v>
      </c>
      <c r="N608" t="s">
        <v>3566</v>
      </c>
      <c r="O608" t="s">
        <v>545</v>
      </c>
      <c r="P608" t="s">
        <v>458</v>
      </c>
      <c r="R608">
        <v>0</v>
      </c>
      <c r="S608" t="s">
        <v>459</v>
      </c>
      <c r="T608" t="s">
        <v>458</v>
      </c>
      <c r="U608" t="s">
        <v>460</v>
      </c>
      <c r="V608" t="s">
        <v>458</v>
      </c>
    </row>
    <row r="609" spans="1:22" x14ac:dyDescent="0.2">
      <c r="A609" s="102">
        <v>42527</v>
      </c>
      <c r="B609" s="102" t="s">
        <v>623</v>
      </c>
      <c r="C609" t="s">
        <v>541</v>
      </c>
      <c r="D609" s="58">
        <v>308.39999999999998</v>
      </c>
      <c r="E609" t="s">
        <v>452</v>
      </c>
      <c r="F609" s="108" t="s">
        <v>2950</v>
      </c>
      <c r="G609" t="s">
        <v>2951</v>
      </c>
      <c r="H609">
        <v>40</v>
      </c>
      <c r="I609">
        <v>269</v>
      </c>
      <c r="J609" t="s">
        <v>3441</v>
      </c>
      <c r="K609" t="s">
        <v>2937</v>
      </c>
      <c r="L609">
        <v>0</v>
      </c>
      <c r="M609">
        <v>0</v>
      </c>
      <c r="N609" t="s">
        <v>3567</v>
      </c>
      <c r="O609" t="s">
        <v>545</v>
      </c>
      <c r="P609" t="s">
        <v>458</v>
      </c>
      <c r="R609">
        <v>0</v>
      </c>
      <c r="S609" t="s">
        <v>459</v>
      </c>
      <c r="T609" t="s">
        <v>458</v>
      </c>
      <c r="U609" t="s">
        <v>460</v>
      </c>
      <c r="V609" t="s">
        <v>458</v>
      </c>
    </row>
    <row r="610" spans="1:22" x14ac:dyDescent="0.2">
      <c r="A610" s="102">
        <v>42534</v>
      </c>
      <c r="B610" s="102" t="s">
        <v>623</v>
      </c>
      <c r="C610" t="s">
        <v>541</v>
      </c>
      <c r="D610" s="58">
        <v>308.39999999999998</v>
      </c>
      <c r="E610" t="s">
        <v>452</v>
      </c>
      <c r="F610" s="108">
        <v>2025</v>
      </c>
      <c r="G610" t="s">
        <v>2941</v>
      </c>
      <c r="H610">
        <v>10</v>
      </c>
      <c r="I610">
        <v>269</v>
      </c>
      <c r="J610" t="s">
        <v>3441</v>
      </c>
      <c r="K610" t="s">
        <v>2937</v>
      </c>
      <c r="L610">
        <v>0</v>
      </c>
      <c r="M610">
        <v>0</v>
      </c>
      <c r="N610" t="s">
        <v>3568</v>
      </c>
      <c r="O610" t="s">
        <v>545</v>
      </c>
      <c r="P610" t="s">
        <v>458</v>
      </c>
      <c r="R610">
        <v>0</v>
      </c>
      <c r="S610" t="s">
        <v>459</v>
      </c>
      <c r="T610" t="s">
        <v>458</v>
      </c>
      <c r="U610" t="s">
        <v>460</v>
      </c>
      <c r="V610" t="s">
        <v>458</v>
      </c>
    </row>
    <row r="611" spans="1:22" x14ac:dyDescent="0.2">
      <c r="A611" s="102">
        <v>42534</v>
      </c>
      <c r="B611" s="102" t="s">
        <v>623</v>
      </c>
      <c r="C611" t="s">
        <v>541</v>
      </c>
      <c r="D611" s="58">
        <v>308.39999999999998</v>
      </c>
      <c r="E611" t="s">
        <v>452</v>
      </c>
      <c r="F611" s="108">
        <v>2024</v>
      </c>
      <c r="G611" t="s">
        <v>2955</v>
      </c>
      <c r="H611">
        <v>14</v>
      </c>
      <c r="I611">
        <v>269</v>
      </c>
      <c r="J611" t="s">
        <v>3441</v>
      </c>
      <c r="K611" t="s">
        <v>2937</v>
      </c>
      <c r="L611">
        <v>0</v>
      </c>
      <c r="M611">
        <v>0</v>
      </c>
      <c r="N611" t="s">
        <v>3569</v>
      </c>
      <c r="O611" t="s">
        <v>545</v>
      </c>
      <c r="P611" t="s">
        <v>458</v>
      </c>
      <c r="R611">
        <v>0</v>
      </c>
      <c r="S611" t="s">
        <v>459</v>
      </c>
      <c r="T611" t="s">
        <v>458</v>
      </c>
      <c r="U611" t="s">
        <v>460</v>
      </c>
      <c r="V611" t="s">
        <v>458</v>
      </c>
    </row>
    <row r="612" spans="1:22" x14ac:dyDescent="0.2">
      <c r="A612" s="102">
        <v>42534</v>
      </c>
      <c r="B612" s="102" t="s">
        <v>623</v>
      </c>
      <c r="C612" t="s">
        <v>541</v>
      </c>
      <c r="D612" s="58">
        <v>308.39999999999998</v>
      </c>
      <c r="E612" t="s">
        <v>452</v>
      </c>
      <c r="F612" s="108" t="s">
        <v>2950</v>
      </c>
      <c r="G612" t="s">
        <v>2951</v>
      </c>
      <c r="H612">
        <v>32</v>
      </c>
      <c r="I612">
        <v>269</v>
      </c>
      <c r="J612" t="s">
        <v>3441</v>
      </c>
      <c r="K612" t="s">
        <v>2937</v>
      </c>
      <c r="L612">
        <v>0</v>
      </c>
      <c r="M612">
        <v>0</v>
      </c>
      <c r="N612" t="s">
        <v>3570</v>
      </c>
      <c r="O612" t="s">
        <v>545</v>
      </c>
      <c r="P612" t="s">
        <v>458</v>
      </c>
      <c r="R612">
        <v>0</v>
      </c>
      <c r="S612" t="s">
        <v>459</v>
      </c>
      <c r="T612" t="s">
        <v>458</v>
      </c>
      <c r="U612" t="s">
        <v>460</v>
      </c>
      <c r="V612" t="s">
        <v>458</v>
      </c>
    </row>
    <row r="613" spans="1:22" x14ac:dyDescent="0.2">
      <c r="A613" s="102">
        <v>42534</v>
      </c>
      <c r="B613" s="102" t="s">
        <v>623</v>
      </c>
      <c r="C613" t="s">
        <v>541</v>
      </c>
      <c r="D613" s="58">
        <v>308.39999999999998</v>
      </c>
      <c r="E613" t="s">
        <v>452</v>
      </c>
      <c r="F613" s="108">
        <v>2023</v>
      </c>
      <c r="G613" t="s">
        <v>2997</v>
      </c>
      <c r="H613">
        <v>24</v>
      </c>
      <c r="I613">
        <v>269</v>
      </c>
      <c r="J613" t="s">
        <v>3441</v>
      </c>
      <c r="K613" t="s">
        <v>2937</v>
      </c>
      <c r="L613">
        <v>0</v>
      </c>
      <c r="M613">
        <v>0</v>
      </c>
      <c r="N613" t="s">
        <v>3571</v>
      </c>
      <c r="O613" t="s">
        <v>545</v>
      </c>
      <c r="P613" t="s">
        <v>458</v>
      </c>
      <c r="R613">
        <v>0</v>
      </c>
      <c r="S613" t="s">
        <v>459</v>
      </c>
      <c r="T613" t="s">
        <v>458</v>
      </c>
      <c r="U613" t="s">
        <v>460</v>
      </c>
      <c r="V613" t="s">
        <v>458</v>
      </c>
    </row>
    <row r="614" spans="1:22" x14ac:dyDescent="0.2">
      <c r="A614" s="102">
        <v>42534</v>
      </c>
      <c r="B614" s="102" t="s">
        <v>623</v>
      </c>
      <c r="C614" t="s">
        <v>541</v>
      </c>
      <c r="D614" s="58">
        <v>308.39999999999998</v>
      </c>
      <c r="E614" t="s">
        <v>452</v>
      </c>
      <c r="F614" s="108">
        <v>2023</v>
      </c>
      <c r="G614" t="s">
        <v>2997</v>
      </c>
      <c r="H614">
        <v>2</v>
      </c>
      <c r="I614">
        <v>269</v>
      </c>
      <c r="J614" t="s">
        <v>3441</v>
      </c>
      <c r="K614" t="s">
        <v>2937</v>
      </c>
      <c r="L614">
        <v>0</v>
      </c>
      <c r="M614">
        <v>0</v>
      </c>
      <c r="N614" t="s">
        <v>3572</v>
      </c>
      <c r="O614" t="s">
        <v>545</v>
      </c>
      <c r="P614" t="s">
        <v>458</v>
      </c>
      <c r="R614">
        <v>0</v>
      </c>
      <c r="S614" t="s">
        <v>459</v>
      </c>
      <c r="T614" t="s">
        <v>458</v>
      </c>
      <c r="U614" t="s">
        <v>460</v>
      </c>
      <c r="V614" t="s">
        <v>458</v>
      </c>
    </row>
    <row r="615" spans="1:22" x14ac:dyDescent="0.2">
      <c r="A615" s="102">
        <v>42534</v>
      </c>
      <c r="B615" s="102" t="s">
        <v>623</v>
      </c>
      <c r="C615" t="s">
        <v>541</v>
      </c>
      <c r="D615" s="58">
        <v>308.39999999999998</v>
      </c>
      <c r="E615" t="s">
        <v>452</v>
      </c>
      <c r="F615" s="108">
        <v>2005</v>
      </c>
      <c r="G615" t="s">
        <v>3011</v>
      </c>
      <c r="H615">
        <v>23</v>
      </c>
      <c r="I615">
        <v>269</v>
      </c>
      <c r="J615" t="s">
        <v>3441</v>
      </c>
      <c r="K615" t="s">
        <v>2937</v>
      </c>
      <c r="L615">
        <v>0</v>
      </c>
      <c r="M615">
        <v>0</v>
      </c>
      <c r="N615" t="s">
        <v>3573</v>
      </c>
      <c r="O615" t="s">
        <v>545</v>
      </c>
      <c r="P615" t="s">
        <v>458</v>
      </c>
      <c r="R615">
        <v>0</v>
      </c>
      <c r="S615" t="s">
        <v>459</v>
      </c>
      <c r="T615" t="s">
        <v>458</v>
      </c>
      <c r="U615" t="s">
        <v>460</v>
      </c>
      <c r="V615" t="s">
        <v>458</v>
      </c>
    </row>
    <row r="616" spans="1:22" x14ac:dyDescent="0.2">
      <c r="A616" s="102">
        <v>42534</v>
      </c>
      <c r="B616" s="102" t="s">
        <v>623</v>
      </c>
      <c r="C616" t="s">
        <v>541</v>
      </c>
      <c r="D616" s="58">
        <v>308.39999999999998</v>
      </c>
      <c r="E616" t="s">
        <v>452</v>
      </c>
      <c r="F616" s="108" t="s">
        <v>2950</v>
      </c>
      <c r="G616" t="s">
        <v>2951</v>
      </c>
      <c r="H616">
        <v>10</v>
      </c>
      <c r="I616">
        <v>269</v>
      </c>
      <c r="J616" t="s">
        <v>3441</v>
      </c>
      <c r="K616" t="s">
        <v>2937</v>
      </c>
      <c r="L616">
        <v>0</v>
      </c>
      <c r="M616">
        <v>0</v>
      </c>
      <c r="N616" t="s">
        <v>3574</v>
      </c>
      <c r="O616" t="s">
        <v>545</v>
      </c>
      <c r="P616" t="s">
        <v>458</v>
      </c>
      <c r="R616">
        <v>0</v>
      </c>
      <c r="S616" t="s">
        <v>459</v>
      </c>
      <c r="T616" t="s">
        <v>458</v>
      </c>
      <c r="U616" t="s">
        <v>460</v>
      </c>
      <c r="V616" t="s">
        <v>458</v>
      </c>
    </row>
    <row r="617" spans="1:22" x14ac:dyDescent="0.2">
      <c r="A617" s="102">
        <v>42534</v>
      </c>
      <c r="B617" s="102" t="s">
        <v>623</v>
      </c>
      <c r="C617" t="s">
        <v>541</v>
      </c>
      <c r="D617" s="58">
        <v>308.39999999999998</v>
      </c>
      <c r="E617" t="s">
        <v>452</v>
      </c>
      <c r="F617" s="108">
        <v>2010</v>
      </c>
      <c r="G617" t="s">
        <v>3044</v>
      </c>
      <c r="H617">
        <v>32</v>
      </c>
      <c r="I617">
        <v>269</v>
      </c>
      <c r="J617" t="s">
        <v>3441</v>
      </c>
      <c r="K617" t="s">
        <v>2937</v>
      </c>
      <c r="L617">
        <v>0</v>
      </c>
      <c r="M617">
        <v>0</v>
      </c>
      <c r="N617" t="s">
        <v>3575</v>
      </c>
      <c r="O617" t="s">
        <v>545</v>
      </c>
      <c r="P617" t="s">
        <v>458</v>
      </c>
      <c r="R617">
        <v>0</v>
      </c>
      <c r="S617" t="s">
        <v>459</v>
      </c>
      <c r="T617" t="s">
        <v>458</v>
      </c>
      <c r="U617" t="s">
        <v>460</v>
      </c>
      <c r="V617" t="s">
        <v>458</v>
      </c>
    </row>
    <row r="618" spans="1:22" x14ac:dyDescent="0.2">
      <c r="A618" s="102">
        <v>42541</v>
      </c>
      <c r="B618" s="102" t="s">
        <v>623</v>
      </c>
      <c r="C618" t="s">
        <v>541</v>
      </c>
      <c r="D618" s="58">
        <v>308.39999999999998</v>
      </c>
      <c r="E618" t="s">
        <v>452</v>
      </c>
      <c r="F618" s="108">
        <v>2025</v>
      </c>
      <c r="G618" t="s">
        <v>2941</v>
      </c>
      <c r="H618">
        <v>6</v>
      </c>
      <c r="I618">
        <v>269</v>
      </c>
      <c r="J618" t="s">
        <v>3441</v>
      </c>
      <c r="K618" t="s">
        <v>2937</v>
      </c>
      <c r="L618">
        <v>0</v>
      </c>
      <c r="M618">
        <v>0</v>
      </c>
      <c r="N618" t="s">
        <v>3576</v>
      </c>
      <c r="O618" t="s">
        <v>545</v>
      </c>
      <c r="P618" t="s">
        <v>458</v>
      </c>
      <c r="R618">
        <v>0</v>
      </c>
      <c r="S618" t="s">
        <v>459</v>
      </c>
      <c r="T618" t="s">
        <v>458</v>
      </c>
      <c r="U618" t="s">
        <v>460</v>
      </c>
      <c r="V618" t="s">
        <v>458</v>
      </c>
    </row>
    <row r="619" spans="1:22" x14ac:dyDescent="0.2">
      <c r="A619" s="102">
        <v>42541</v>
      </c>
      <c r="B619" s="102" t="s">
        <v>623</v>
      </c>
      <c r="C619" t="s">
        <v>541</v>
      </c>
      <c r="D619" s="58">
        <v>308.39999999999998</v>
      </c>
      <c r="E619" t="s">
        <v>452</v>
      </c>
      <c r="F619" s="108">
        <v>2024</v>
      </c>
      <c r="G619" t="s">
        <v>2955</v>
      </c>
      <c r="H619">
        <v>17</v>
      </c>
      <c r="I619">
        <v>269</v>
      </c>
      <c r="J619" t="s">
        <v>3441</v>
      </c>
      <c r="K619" t="s">
        <v>2937</v>
      </c>
      <c r="L619">
        <v>0</v>
      </c>
      <c r="M619">
        <v>0</v>
      </c>
      <c r="N619" t="s">
        <v>3577</v>
      </c>
      <c r="O619" t="s">
        <v>545</v>
      </c>
      <c r="P619" t="s">
        <v>458</v>
      </c>
      <c r="R619">
        <v>0</v>
      </c>
      <c r="S619" t="s">
        <v>459</v>
      </c>
      <c r="T619" t="s">
        <v>458</v>
      </c>
      <c r="U619" t="s">
        <v>460</v>
      </c>
      <c r="V619" t="s">
        <v>458</v>
      </c>
    </row>
    <row r="620" spans="1:22" x14ac:dyDescent="0.2">
      <c r="A620" s="102">
        <v>42541</v>
      </c>
      <c r="B620" s="102" t="s">
        <v>623</v>
      </c>
      <c r="C620" t="s">
        <v>541</v>
      </c>
      <c r="D620" s="58">
        <v>308.39999999999998</v>
      </c>
      <c r="E620" t="s">
        <v>452</v>
      </c>
      <c r="F620" s="108" t="s">
        <v>2950</v>
      </c>
      <c r="G620" t="s">
        <v>2951</v>
      </c>
      <c r="H620">
        <v>40</v>
      </c>
      <c r="I620">
        <v>269</v>
      </c>
      <c r="J620" t="s">
        <v>3441</v>
      </c>
      <c r="K620" t="s">
        <v>2937</v>
      </c>
      <c r="L620">
        <v>0</v>
      </c>
      <c r="M620">
        <v>0</v>
      </c>
      <c r="N620" t="s">
        <v>3578</v>
      </c>
      <c r="O620" t="s">
        <v>545</v>
      </c>
      <c r="P620" t="s">
        <v>458</v>
      </c>
      <c r="R620">
        <v>0</v>
      </c>
      <c r="S620" t="s">
        <v>459</v>
      </c>
      <c r="T620" t="s">
        <v>458</v>
      </c>
      <c r="U620" t="s">
        <v>460</v>
      </c>
      <c r="V620" t="s">
        <v>458</v>
      </c>
    </row>
    <row r="621" spans="1:22" x14ac:dyDescent="0.2">
      <c r="A621" s="102">
        <v>42541</v>
      </c>
      <c r="B621" s="102" t="s">
        <v>623</v>
      </c>
      <c r="C621" t="s">
        <v>541</v>
      </c>
      <c r="D621" s="58">
        <v>308.39999999999998</v>
      </c>
      <c r="E621" t="s">
        <v>452</v>
      </c>
      <c r="F621" s="108">
        <v>2023</v>
      </c>
      <c r="G621" t="s">
        <v>2997</v>
      </c>
      <c r="H621">
        <v>31</v>
      </c>
      <c r="I621">
        <v>269</v>
      </c>
      <c r="J621" t="s">
        <v>3441</v>
      </c>
      <c r="K621" t="s">
        <v>2937</v>
      </c>
      <c r="L621">
        <v>0</v>
      </c>
      <c r="M621">
        <v>0</v>
      </c>
      <c r="N621" t="s">
        <v>3579</v>
      </c>
      <c r="O621" t="s">
        <v>545</v>
      </c>
      <c r="P621" t="s">
        <v>458</v>
      </c>
      <c r="R621">
        <v>0</v>
      </c>
      <c r="S621" t="s">
        <v>459</v>
      </c>
      <c r="T621" t="s">
        <v>458</v>
      </c>
      <c r="U621" t="s">
        <v>460</v>
      </c>
      <c r="V621" t="s">
        <v>458</v>
      </c>
    </row>
    <row r="622" spans="1:22" x14ac:dyDescent="0.2">
      <c r="A622" s="102">
        <v>42541</v>
      </c>
      <c r="B622" s="102" t="s">
        <v>623</v>
      </c>
      <c r="C622" t="s">
        <v>541</v>
      </c>
      <c r="D622" s="58">
        <v>308.39999999999998</v>
      </c>
      <c r="E622" t="s">
        <v>452</v>
      </c>
      <c r="F622" s="108">
        <v>2005</v>
      </c>
      <c r="G622" t="s">
        <v>3011</v>
      </c>
      <c r="H622">
        <v>22</v>
      </c>
      <c r="I622">
        <v>269</v>
      </c>
      <c r="J622" t="s">
        <v>3441</v>
      </c>
      <c r="K622" t="s">
        <v>2937</v>
      </c>
      <c r="L622">
        <v>0</v>
      </c>
      <c r="M622">
        <v>0</v>
      </c>
      <c r="N622" t="s">
        <v>3580</v>
      </c>
      <c r="O622" t="s">
        <v>545</v>
      </c>
      <c r="P622" t="s">
        <v>458</v>
      </c>
      <c r="R622">
        <v>0</v>
      </c>
      <c r="S622" t="s">
        <v>459</v>
      </c>
      <c r="T622" t="s">
        <v>458</v>
      </c>
      <c r="U622" t="s">
        <v>460</v>
      </c>
      <c r="V622" t="s">
        <v>458</v>
      </c>
    </row>
    <row r="623" spans="1:22" x14ac:dyDescent="0.2">
      <c r="A623" s="102">
        <v>42541</v>
      </c>
      <c r="B623" s="102" t="s">
        <v>623</v>
      </c>
      <c r="C623" t="s">
        <v>541</v>
      </c>
      <c r="D623" s="58">
        <v>308.39999999999998</v>
      </c>
      <c r="E623" t="s">
        <v>452</v>
      </c>
      <c r="F623" s="108" t="s">
        <v>2950</v>
      </c>
      <c r="G623" t="s">
        <v>2951</v>
      </c>
      <c r="H623">
        <v>41</v>
      </c>
      <c r="I623">
        <v>269</v>
      </c>
      <c r="J623" t="s">
        <v>3441</v>
      </c>
      <c r="K623" t="s">
        <v>2937</v>
      </c>
      <c r="L623">
        <v>0</v>
      </c>
      <c r="M623">
        <v>0</v>
      </c>
      <c r="N623" t="s">
        <v>3581</v>
      </c>
      <c r="O623" t="s">
        <v>545</v>
      </c>
      <c r="P623" t="s">
        <v>458</v>
      </c>
      <c r="R623">
        <v>0</v>
      </c>
      <c r="S623" t="s">
        <v>459</v>
      </c>
      <c r="T623" t="s">
        <v>458</v>
      </c>
      <c r="U623" t="s">
        <v>460</v>
      </c>
      <c r="V623" t="s">
        <v>458</v>
      </c>
    </row>
    <row r="624" spans="1:22" x14ac:dyDescent="0.2">
      <c r="A624" s="102">
        <v>42541</v>
      </c>
      <c r="B624" s="102" t="s">
        <v>623</v>
      </c>
      <c r="C624" t="s">
        <v>541</v>
      </c>
      <c r="D624" s="58">
        <v>308.39999999999998</v>
      </c>
      <c r="E624" t="s">
        <v>452</v>
      </c>
      <c r="F624" s="108">
        <v>2010</v>
      </c>
      <c r="G624" t="s">
        <v>3044</v>
      </c>
      <c r="H624">
        <v>32</v>
      </c>
      <c r="I624">
        <v>269</v>
      </c>
      <c r="J624" t="s">
        <v>3441</v>
      </c>
      <c r="K624" t="s">
        <v>2937</v>
      </c>
      <c r="L624">
        <v>0</v>
      </c>
      <c r="M624">
        <v>0</v>
      </c>
      <c r="N624" t="s">
        <v>3582</v>
      </c>
      <c r="O624" t="s">
        <v>545</v>
      </c>
      <c r="P624" t="s">
        <v>458</v>
      </c>
      <c r="R624">
        <v>0</v>
      </c>
      <c r="S624" t="s">
        <v>459</v>
      </c>
      <c r="T624" t="s">
        <v>458</v>
      </c>
      <c r="U624" t="s">
        <v>460</v>
      </c>
      <c r="V624" t="s">
        <v>458</v>
      </c>
    </row>
    <row r="625" spans="1:22" x14ac:dyDescent="0.2">
      <c r="A625" s="102">
        <v>42541</v>
      </c>
      <c r="B625" s="102" t="s">
        <v>623</v>
      </c>
      <c r="C625" t="s">
        <v>541</v>
      </c>
      <c r="D625" s="58">
        <v>308.39999999999998</v>
      </c>
      <c r="E625" t="s">
        <v>452</v>
      </c>
      <c r="F625" s="108" t="s">
        <v>2950</v>
      </c>
      <c r="G625" t="s">
        <v>2951</v>
      </c>
      <c r="H625">
        <v>32</v>
      </c>
      <c r="I625">
        <v>269</v>
      </c>
      <c r="J625" t="s">
        <v>3441</v>
      </c>
      <c r="K625" t="s">
        <v>2937</v>
      </c>
      <c r="L625">
        <v>0</v>
      </c>
      <c r="M625">
        <v>0</v>
      </c>
      <c r="N625" t="s">
        <v>3583</v>
      </c>
      <c r="O625" t="s">
        <v>545</v>
      </c>
      <c r="P625" t="s">
        <v>458</v>
      </c>
      <c r="R625">
        <v>0</v>
      </c>
      <c r="S625" t="s">
        <v>459</v>
      </c>
      <c r="T625" t="s">
        <v>458</v>
      </c>
      <c r="U625" t="s">
        <v>460</v>
      </c>
      <c r="V625" t="s">
        <v>458</v>
      </c>
    </row>
    <row r="626" spans="1:22" x14ac:dyDescent="0.2">
      <c r="A626" s="102">
        <v>42548</v>
      </c>
      <c r="B626" s="102" t="s">
        <v>623</v>
      </c>
      <c r="C626" t="s">
        <v>541</v>
      </c>
      <c r="D626" s="58">
        <v>308.39999999999998</v>
      </c>
      <c r="E626" t="s">
        <v>452</v>
      </c>
      <c r="F626" s="108">
        <v>2025</v>
      </c>
      <c r="G626" t="s">
        <v>2941</v>
      </c>
      <c r="H626">
        <v>31</v>
      </c>
      <c r="I626">
        <v>269</v>
      </c>
      <c r="J626" t="s">
        <v>3441</v>
      </c>
      <c r="K626" t="s">
        <v>2937</v>
      </c>
      <c r="L626">
        <v>0</v>
      </c>
      <c r="M626">
        <v>0</v>
      </c>
      <c r="N626" t="s">
        <v>3584</v>
      </c>
      <c r="O626" t="s">
        <v>545</v>
      </c>
      <c r="P626" t="s">
        <v>458</v>
      </c>
      <c r="R626">
        <v>0</v>
      </c>
      <c r="S626" t="s">
        <v>459</v>
      </c>
      <c r="T626" t="s">
        <v>458</v>
      </c>
      <c r="U626" t="s">
        <v>460</v>
      </c>
      <c r="V626" t="s">
        <v>458</v>
      </c>
    </row>
    <row r="627" spans="1:22" x14ac:dyDescent="0.2">
      <c r="A627" s="102">
        <v>42548</v>
      </c>
      <c r="B627" s="102" t="s">
        <v>623</v>
      </c>
      <c r="C627" t="s">
        <v>541</v>
      </c>
      <c r="D627" s="58">
        <v>308.39999999999998</v>
      </c>
      <c r="E627" t="s">
        <v>452</v>
      </c>
      <c r="F627" s="108">
        <v>2024</v>
      </c>
      <c r="G627" t="s">
        <v>2955</v>
      </c>
      <c r="H627">
        <v>12</v>
      </c>
      <c r="I627">
        <v>269</v>
      </c>
      <c r="J627" t="s">
        <v>3441</v>
      </c>
      <c r="K627" t="s">
        <v>2937</v>
      </c>
      <c r="L627">
        <v>0</v>
      </c>
      <c r="M627">
        <v>0</v>
      </c>
      <c r="N627" t="s">
        <v>3585</v>
      </c>
      <c r="O627" t="s">
        <v>545</v>
      </c>
      <c r="P627" t="s">
        <v>458</v>
      </c>
      <c r="R627">
        <v>0</v>
      </c>
      <c r="S627" t="s">
        <v>459</v>
      </c>
      <c r="T627" t="s">
        <v>458</v>
      </c>
      <c r="U627" t="s">
        <v>460</v>
      </c>
      <c r="V627" t="s">
        <v>458</v>
      </c>
    </row>
    <row r="628" spans="1:22" x14ac:dyDescent="0.2">
      <c r="A628" s="102">
        <v>42548</v>
      </c>
      <c r="B628" s="102" t="s">
        <v>623</v>
      </c>
      <c r="C628" t="s">
        <v>541</v>
      </c>
      <c r="D628" s="58">
        <v>308.39999999999998</v>
      </c>
      <c r="E628" t="s">
        <v>452</v>
      </c>
      <c r="F628" s="108" t="s">
        <v>2950</v>
      </c>
      <c r="G628" t="s">
        <v>2951</v>
      </c>
      <c r="H628">
        <v>32</v>
      </c>
      <c r="I628">
        <v>269</v>
      </c>
      <c r="J628" t="s">
        <v>3441</v>
      </c>
      <c r="K628" t="s">
        <v>2937</v>
      </c>
      <c r="L628">
        <v>0</v>
      </c>
      <c r="M628">
        <v>0</v>
      </c>
      <c r="N628" t="s">
        <v>3586</v>
      </c>
      <c r="O628" t="s">
        <v>545</v>
      </c>
      <c r="P628" t="s">
        <v>458</v>
      </c>
      <c r="R628">
        <v>0</v>
      </c>
      <c r="S628" t="s">
        <v>459</v>
      </c>
      <c r="T628" t="s">
        <v>458</v>
      </c>
      <c r="U628" t="s">
        <v>460</v>
      </c>
      <c r="V628" t="s">
        <v>458</v>
      </c>
    </row>
    <row r="629" spans="1:22" x14ac:dyDescent="0.2">
      <c r="A629" s="102">
        <v>42548</v>
      </c>
      <c r="B629" s="102" t="s">
        <v>623</v>
      </c>
      <c r="C629" t="s">
        <v>541</v>
      </c>
      <c r="D629" s="58">
        <v>308.39999999999998</v>
      </c>
      <c r="E629" t="s">
        <v>452</v>
      </c>
      <c r="F629" s="108">
        <v>2023</v>
      </c>
      <c r="G629" t="s">
        <v>2997</v>
      </c>
      <c r="H629">
        <v>43</v>
      </c>
      <c r="I629">
        <v>269</v>
      </c>
      <c r="J629" t="s">
        <v>3441</v>
      </c>
      <c r="K629" t="s">
        <v>2937</v>
      </c>
      <c r="L629">
        <v>0</v>
      </c>
      <c r="M629">
        <v>0</v>
      </c>
      <c r="N629" t="s">
        <v>3587</v>
      </c>
      <c r="O629" t="s">
        <v>545</v>
      </c>
      <c r="P629" t="s">
        <v>458</v>
      </c>
      <c r="R629">
        <v>0</v>
      </c>
      <c r="S629" t="s">
        <v>459</v>
      </c>
      <c r="T629" t="s">
        <v>458</v>
      </c>
      <c r="U629" t="s">
        <v>460</v>
      </c>
      <c r="V629" t="s">
        <v>458</v>
      </c>
    </row>
    <row r="630" spans="1:22" x14ac:dyDescent="0.2">
      <c r="A630" s="102">
        <v>42548</v>
      </c>
      <c r="B630" s="102" t="s">
        <v>623</v>
      </c>
      <c r="C630" t="s">
        <v>541</v>
      </c>
      <c r="D630" s="58">
        <v>308.39999999999998</v>
      </c>
      <c r="E630" t="s">
        <v>452</v>
      </c>
      <c r="F630" s="108">
        <v>2005</v>
      </c>
      <c r="G630" t="s">
        <v>3011</v>
      </c>
      <c r="H630">
        <v>37</v>
      </c>
      <c r="I630">
        <v>269</v>
      </c>
      <c r="J630" t="s">
        <v>3441</v>
      </c>
      <c r="K630" t="s">
        <v>2937</v>
      </c>
      <c r="L630">
        <v>0</v>
      </c>
      <c r="M630">
        <v>0</v>
      </c>
      <c r="N630" t="s">
        <v>3588</v>
      </c>
      <c r="O630" t="s">
        <v>545</v>
      </c>
      <c r="P630" t="s">
        <v>458</v>
      </c>
      <c r="R630">
        <v>0</v>
      </c>
      <c r="S630" t="s">
        <v>459</v>
      </c>
      <c r="T630" t="s">
        <v>458</v>
      </c>
      <c r="U630" t="s">
        <v>460</v>
      </c>
      <c r="V630" t="s">
        <v>458</v>
      </c>
    </row>
    <row r="631" spans="1:22" x14ac:dyDescent="0.2">
      <c r="A631" s="102">
        <v>42548</v>
      </c>
      <c r="B631" s="102" t="s">
        <v>623</v>
      </c>
      <c r="C631" t="s">
        <v>541</v>
      </c>
      <c r="D631" s="58">
        <v>308.39999999999998</v>
      </c>
      <c r="E631" t="s">
        <v>452</v>
      </c>
      <c r="F631" s="108" t="s">
        <v>2950</v>
      </c>
      <c r="G631" t="s">
        <v>2951</v>
      </c>
      <c r="H631">
        <v>38</v>
      </c>
      <c r="I631">
        <v>269</v>
      </c>
      <c r="J631" t="s">
        <v>3441</v>
      </c>
      <c r="K631" t="s">
        <v>2937</v>
      </c>
      <c r="L631">
        <v>0</v>
      </c>
      <c r="M631">
        <v>0</v>
      </c>
      <c r="N631" t="s">
        <v>3589</v>
      </c>
      <c r="O631" t="s">
        <v>545</v>
      </c>
      <c r="P631" t="s">
        <v>458</v>
      </c>
      <c r="R631">
        <v>0</v>
      </c>
      <c r="S631" t="s">
        <v>459</v>
      </c>
      <c r="T631" t="s">
        <v>458</v>
      </c>
      <c r="U631" t="s">
        <v>460</v>
      </c>
      <c r="V631" t="s">
        <v>458</v>
      </c>
    </row>
    <row r="632" spans="1:22" x14ac:dyDescent="0.2">
      <c r="A632" s="102">
        <v>42548</v>
      </c>
      <c r="B632" s="102" t="s">
        <v>623</v>
      </c>
      <c r="C632" t="s">
        <v>541</v>
      </c>
      <c r="D632" s="58">
        <v>308.39999999999998</v>
      </c>
      <c r="E632" t="s">
        <v>452</v>
      </c>
      <c r="F632" s="108">
        <v>2010</v>
      </c>
      <c r="G632" t="s">
        <v>3044</v>
      </c>
      <c r="H632">
        <v>32</v>
      </c>
      <c r="I632">
        <v>269</v>
      </c>
      <c r="J632" t="s">
        <v>3441</v>
      </c>
      <c r="K632" t="s">
        <v>2937</v>
      </c>
      <c r="L632">
        <v>0</v>
      </c>
      <c r="M632">
        <v>0</v>
      </c>
      <c r="N632" t="s">
        <v>3590</v>
      </c>
      <c r="O632" t="s">
        <v>545</v>
      </c>
      <c r="P632" t="s">
        <v>458</v>
      </c>
      <c r="R632">
        <v>0</v>
      </c>
      <c r="S632" t="s">
        <v>459</v>
      </c>
      <c r="T632" t="s">
        <v>458</v>
      </c>
      <c r="U632" t="s">
        <v>460</v>
      </c>
      <c r="V632" t="s">
        <v>458</v>
      </c>
    </row>
    <row r="633" spans="1:22" x14ac:dyDescent="0.2">
      <c r="A633" s="102">
        <v>42548</v>
      </c>
      <c r="B633" s="102" t="s">
        <v>623</v>
      </c>
      <c r="C633" t="s">
        <v>541</v>
      </c>
      <c r="D633" s="58">
        <v>308.39999999999998</v>
      </c>
      <c r="E633" t="s">
        <v>452</v>
      </c>
      <c r="F633" s="108" t="s">
        <v>2950</v>
      </c>
      <c r="G633" t="s">
        <v>2951</v>
      </c>
      <c r="H633">
        <v>36</v>
      </c>
      <c r="I633">
        <v>269</v>
      </c>
      <c r="J633" t="s">
        <v>3441</v>
      </c>
      <c r="K633" t="s">
        <v>2937</v>
      </c>
      <c r="L633">
        <v>0</v>
      </c>
      <c r="M633">
        <v>0</v>
      </c>
      <c r="N633" t="s">
        <v>3591</v>
      </c>
      <c r="O633" t="s">
        <v>545</v>
      </c>
      <c r="P633" t="s">
        <v>458</v>
      </c>
      <c r="R633">
        <v>0</v>
      </c>
      <c r="S633" t="s">
        <v>459</v>
      </c>
      <c r="T633" t="s">
        <v>458</v>
      </c>
      <c r="U633" t="s">
        <v>460</v>
      </c>
      <c r="V633" t="s">
        <v>458</v>
      </c>
    </row>
    <row r="634" spans="1:22" x14ac:dyDescent="0.2">
      <c r="A634" s="102">
        <v>42552</v>
      </c>
      <c r="B634" s="102" t="s">
        <v>623</v>
      </c>
      <c r="C634" t="s">
        <v>541</v>
      </c>
      <c r="D634" s="58">
        <v>308.39999999999998</v>
      </c>
      <c r="E634" t="s">
        <v>452</v>
      </c>
      <c r="F634" s="108">
        <v>2024</v>
      </c>
      <c r="G634" t="s">
        <v>2955</v>
      </c>
      <c r="H634">
        <v>1</v>
      </c>
      <c r="I634">
        <v>269</v>
      </c>
      <c r="J634" t="s">
        <v>3441</v>
      </c>
      <c r="K634" t="s">
        <v>2937</v>
      </c>
      <c r="L634">
        <v>0</v>
      </c>
      <c r="M634">
        <v>0</v>
      </c>
      <c r="N634" t="s">
        <v>3592</v>
      </c>
      <c r="O634" t="s">
        <v>545</v>
      </c>
      <c r="P634" t="s">
        <v>458</v>
      </c>
      <c r="R634">
        <v>0</v>
      </c>
      <c r="S634" t="s">
        <v>459</v>
      </c>
      <c r="T634" t="s">
        <v>458</v>
      </c>
      <c r="U634" t="s">
        <v>460</v>
      </c>
      <c r="V634" t="s">
        <v>458</v>
      </c>
    </row>
    <row r="635" spans="1:22" x14ac:dyDescent="0.2">
      <c r="A635" s="102">
        <v>42552</v>
      </c>
      <c r="B635" s="102" t="s">
        <v>623</v>
      </c>
      <c r="C635" t="s">
        <v>541</v>
      </c>
      <c r="D635" s="58">
        <v>308.39999999999998</v>
      </c>
      <c r="E635" t="s">
        <v>452</v>
      </c>
      <c r="F635" s="108">
        <v>2023</v>
      </c>
      <c r="G635" t="s">
        <v>2997</v>
      </c>
      <c r="H635">
        <v>1</v>
      </c>
      <c r="I635">
        <v>269</v>
      </c>
      <c r="J635" t="s">
        <v>3441</v>
      </c>
      <c r="K635" t="s">
        <v>2937</v>
      </c>
      <c r="L635">
        <v>0</v>
      </c>
      <c r="M635">
        <v>0</v>
      </c>
      <c r="N635" t="s">
        <v>3593</v>
      </c>
      <c r="O635" t="s">
        <v>545</v>
      </c>
      <c r="P635" t="s">
        <v>458</v>
      </c>
      <c r="R635">
        <v>0</v>
      </c>
      <c r="S635" t="s">
        <v>459</v>
      </c>
      <c r="T635" t="s">
        <v>458</v>
      </c>
      <c r="U635" t="s">
        <v>460</v>
      </c>
      <c r="V635" t="s">
        <v>458</v>
      </c>
    </row>
    <row r="636" spans="1:22" x14ac:dyDescent="0.2">
      <c r="A636" s="102">
        <v>42555</v>
      </c>
      <c r="B636" s="102" t="s">
        <v>623</v>
      </c>
      <c r="C636" t="s">
        <v>541</v>
      </c>
      <c r="D636" s="58">
        <v>308.39999999999998</v>
      </c>
      <c r="E636" t="s">
        <v>452</v>
      </c>
      <c r="F636" s="108">
        <v>2025</v>
      </c>
      <c r="G636" t="s">
        <v>2941</v>
      </c>
      <c r="H636">
        <v>23</v>
      </c>
      <c r="I636">
        <v>269</v>
      </c>
      <c r="J636" t="s">
        <v>3441</v>
      </c>
      <c r="K636" t="s">
        <v>2937</v>
      </c>
      <c r="L636">
        <v>0</v>
      </c>
      <c r="M636">
        <v>0</v>
      </c>
      <c r="N636" t="s">
        <v>3594</v>
      </c>
      <c r="O636" t="s">
        <v>545</v>
      </c>
      <c r="P636" t="s">
        <v>458</v>
      </c>
      <c r="R636">
        <v>0</v>
      </c>
      <c r="S636" t="s">
        <v>459</v>
      </c>
      <c r="T636" t="s">
        <v>458</v>
      </c>
      <c r="U636" t="s">
        <v>460</v>
      </c>
      <c r="V636" t="s">
        <v>458</v>
      </c>
    </row>
    <row r="637" spans="1:22" x14ac:dyDescent="0.2">
      <c r="A637" s="102">
        <v>42555</v>
      </c>
      <c r="B637" s="102" t="s">
        <v>623</v>
      </c>
      <c r="C637" t="s">
        <v>541</v>
      </c>
      <c r="D637" s="58">
        <v>308.39999999999998</v>
      </c>
      <c r="E637" t="s">
        <v>452</v>
      </c>
      <c r="F637" s="108">
        <v>2024</v>
      </c>
      <c r="G637" t="s">
        <v>2955</v>
      </c>
      <c r="H637">
        <v>10</v>
      </c>
      <c r="I637">
        <v>269</v>
      </c>
      <c r="J637" t="s">
        <v>3441</v>
      </c>
      <c r="K637" t="s">
        <v>2937</v>
      </c>
      <c r="L637">
        <v>0</v>
      </c>
      <c r="M637">
        <v>0</v>
      </c>
      <c r="N637" t="s">
        <v>3595</v>
      </c>
      <c r="O637" t="s">
        <v>545</v>
      </c>
      <c r="P637" t="s">
        <v>458</v>
      </c>
      <c r="R637">
        <v>0</v>
      </c>
      <c r="S637" t="s">
        <v>459</v>
      </c>
      <c r="T637" t="s">
        <v>458</v>
      </c>
      <c r="U637" t="s">
        <v>460</v>
      </c>
      <c r="V637" t="s">
        <v>458</v>
      </c>
    </row>
    <row r="638" spans="1:22" x14ac:dyDescent="0.2">
      <c r="A638" s="102">
        <v>42555</v>
      </c>
      <c r="B638" s="102" t="s">
        <v>623</v>
      </c>
      <c r="C638" t="s">
        <v>541</v>
      </c>
      <c r="D638" s="58">
        <v>308.39999999999998</v>
      </c>
      <c r="E638" t="s">
        <v>452</v>
      </c>
      <c r="F638" s="108" t="s">
        <v>2950</v>
      </c>
      <c r="G638" t="s">
        <v>2951</v>
      </c>
      <c r="H638">
        <v>26</v>
      </c>
      <c r="I638">
        <v>269</v>
      </c>
      <c r="J638" t="s">
        <v>3441</v>
      </c>
      <c r="K638" t="s">
        <v>2937</v>
      </c>
      <c r="L638">
        <v>0</v>
      </c>
      <c r="M638">
        <v>0</v>
      </c>
      <c r="N638" t="s">
        <v>3596</v>
      </c>
      <c r="O638" t="s">
        <v>545</v>
      </c>
      <c r="P638" t="s">
        <v>458</v>
      </c>
      <c r="R638">
        <v>0</v>
      </c>
      <c r="S638" t="s">
        <v>459</v>
      </c>
      <c r="T638" t="s">
        <v>458</v>
      </c>
      <c r="U638" t="s">
        <v>460</v>
      </c>
      <c r="V638" t="s">
        <v>458</v>
      </c>
    </row>
    <row r="639" spans="1:22" x14ac:dyDescent="0.2">
      <c r="A639" s="102">
        <v>42555</v>
      </c>
      <c r="B639" s="102" t="s">
        <v>623</v>
      </c>
      <c r="C639" t="s">
        <v>541</v>
      </c>
      <c r="D639" s="58">
        <v>308.39999999999998</v>
      </c>
      <c r="E639" t="s">
        <v>452</v>
      </c>
      <c r="F639" s="108">
        <v>2023</v>
      </c>
      <c r="G639" t="s">
        <v>2997</v>
      </c>
      <c r="H639">
        <v>33</v>
      </c>
      <c r="I639">
        <v>269</v>
      </c>
      <c r="J639" t="s">
        <v>3441</v>
      </c>
      <c r="K639" t="s">
        <v>2937</v>
      </c>
      <c r="L639">
        <v>0</v>
      </c>
      <c r="M639">
        <v>0</v>
      </c>
      <c r="N639" t="s">
        <v>3597</v>
      </c>
      <c r="O639" t="s">
        <v>545</v>
      </c>
      <c r="P639" t="s">
        <v>458</v>
      </c>
      <c r="R639">
        <v>0</v>
      </c>
      <c r="S639" t="s">
        <v>459</v>
      </c>
      <c r="T639" t="s">
        <v>458</v>
      </c>
      <c r="U639" t="s">
        <v>460</v>
      </c>
      <c r="V639" t="s">
        <v>458</v>
      </c>
    </row>
    <row r="640" spans="1:22" x14ac:dyDescent="0.2">
      <c r="A640" s="102">
        <v>42562</v>
      </c>
      <c r="B640" s="102" t="s">
        <v>623</v>
      </c>
      <c r="C640" t="s">
        <v>541</v>
      </c>
      <c r="D640" s="58">
        <v>308.39999999999998</v>
      </c>
      <c r="E640" t="s">
        <v>452</v>
      </c>
      <c r="F640" s="108">
        <v>2025</v>
      </c>
      <c r="G640" t="s">
        <v>2941</v>
      </c>
      <c r="H640">
        <v>12</v>
      </c>
      <c r="I640">
        <v>269</v>
      </c>
      <c r="J640" t="s">
        <v>3441</v>
      </c>
      <c r="K640" t="s">
        <v>2937</v>
      </c>
      <c r="L640">
        <v>0</v>
      </c>
      <c r="M640">
        <v>0</v>
      </c>
      <c r="N640" t="s">
        <v>3598</v>
      </c>
      <c r="O640" t="s">
        <v>545</v>
      </c>
      <c r="P640" t="s">
        <v>458</v>
      </c>
      <c r="R640">
        <v>0</v>
      </c>
      <c r="S640" t="s">
        <v>459</v>
      </c>
      <c r="T640" t="s">
        <v>458</v>
      </c>
      <c r="U640" t="s">
        <v>460</v>
      </c>
      <c r="V640" t="s">
        <v>458</v>
      </c>
    </row>
    <row r="641" spans="1:22" x14ac:dyDescent="0.2">
      <c r="A641" s="102">
        <v>42562</v>
      </c>
      <c r="B641" s="102" t="s">
        <v>623</v>
      </c>
      <c r="C641" t="s">
        <v>541</v>
      </c>
      <c r="D641" s="58">
        <v>308.39999999999998</v>
      </c>
      <c r="E641" t="s">
        <v>452</v>
      </c>
      <c r="F641" s="108">
        <v>2024</v>
      </c>
      <c r="G641" t="s">
        <v>2955</v>
      </c>
      <c r="H641">
        <v>4</v>
      </c>
      <c r="I641">
        <v>269</v>
      </c>
      <c r="J641" t="s">
        <v>3441</v>
      </c>
      <c r="K641" t="s">
        <v>2937</v>
      </c>
      <c r="L641">
        <v>0</v>
      </c>
      <c r="M641">
        <v>0</v>
      </c>
      <c r="N641" t="s">
        <v>3599</v>
      </c>
      <c r="O641" t="s">
        <v>545</v>
      </c>
      <c r="P641" t="s">
        <v>458</v>
      </c>
      <c r="R641">
        <v>0</v>
      </c>
      <c r="S641" t="s">
        <v>459</v>
      </c>
      <c r="T641" t="s">
        <v>458</v>
      </c>
      <c r="U641" t="s">
        <v>460</v>
      </c>
      <c r="V641" t="s">
        <v>458</v>
      </c>
    </row>
    <row r="642" spans="1:22" x14ac:dyDescent="0.2">
      <c r="A642" s="102">
        <v>42562</v>
      </c>
      <c r="B642" s="102" t="s">
        <v>623</v>
      </c>
      <c r="C642" t="s">
        <v>541</v>
      </c>
      <c r="D642" s="58">
        <v>308.39999999999998</v>
      </c>
      <c r="E642" t="s">
        <v>452</v>
      </c>
      <c r="F642" s="108">
        <v>2023</v>
      </c>
      <c r="G642" t="s">
        <v>2997</v>
      </c>
      <c r="H642">
        <v>1</v>
      </c>
      <c r="I642">
        <v>269</v>
      </c>
      <c r="J642" t="s">
        <v>3441</v>
      </c>
      <c r="K642" t="s">
        <v>2937</v>
      </c>
      <c r="L642">
        <v>0</v>
      </c>
      <c r="M642">
        <v>0</v>
      </c>
      <c r="N642" t="s">
        <v>3600</v>
      </c>
      <c r="O642" t="s">
        <v>545</v>
      </c>
      <c r="P642" t="s">
        <v>458</v>
      </c>
      <c r="R642">
        <v>0</v>
      </c>
      <c r="S642" t="s">
        <v>459</v>
      </c>
      <c r="T642" t="s">
        <v>458</v>
      </c>
      <c r="U642" t="s">
        <v>460</v>
      </c>
      <c r="V642" t="s">
        <v>458</v>
      </c>
    </row>
    <row r="643" spans="1:22" x14ac:dyDescent="0.2">
      <c r="A643" s="102">
        <v>42569</v>
      </c>
      <c r="B643" s="102" t="s">
        <v>623</v>
      </c>
      <c r="C643" t="s">
        <v>541</v>
      </c>
      <c r="D643" s="58">
        <v>308.39999999999998</v>
      </c>
      <c r="E643" t="s">
        <v>452</v>
      </c>
      <c r="F643" s="108">
        <v>2025</v>
      </c>
      <c r="G643" t="s">
        <v>2941</v>
      </c>
      <c r="H643">
        <v>4</v>
      </c>
      <c r="I643">
        <v>269</v>
      </c>
      <c r="J643" t="s">
        <v>3441</v>
      </c>
      <c r="K643" t="s">
        <v>2937</v>
      </c>
      <c r="L643">
        <v>0</v>
      </c>
      <c r="M643">
        <v>0</v>
      </c>
      <c r="N643" t="s">
        <v>3601</v>
      </c>
      <c r="O643" t="s">
        <v>545</v>
      </c>
      <c r="P643" t="s">
        <v>458</v>
      </c>
      <c r="R643">
        <v>0</v>
      </c>
      <c r="S643" t="s">
        <v>459</v>
      </c>
      <c r="T643" t="s">
        <v>458</v>
      </c>
      <c r="U643" t="s">
        <v>460</v>
      </c>
      <c r="V643" t="s">
        <v>458</v>
      </c>
    </row>
    <row r="644" spans="1:22" x14ac:dyDescent="0.2">
      <c r="A644" s="102">
        <v>42569</v>
      </c>
      <c r="B644" s="102" t="s">
        <v>623</v>
      </c>
      <c r="C644" t="s">
        <v>541</v>
      </c>
      <c r="D644" s="58">
        <v>308.39999999999998</v>
      </c>
      <c r="E644" t="s">
        <v>452</v>
      </c>
      <c r="F644" s="108">
        <v>2024</v>
      </c>
      <c r="G644" t="s">
        <v>2955</v>
      </c>
      <c r="H644">
        <v>6</v>
      </c>
      <c r="I644">
        <v>269</v>
      </c>
      <c r="J644" t="s">
        <v>3441</v>
      </c>
      <c r="K644" t="s">
        <v>2937</v>
      </c>
      <c r="L644">
        <v>0</v>
      </c>
      <c r="M644">
        <v>0</v>
      </c>
      <c r="N644" t="s">
        <v>3602</v>
      </c>
      <c r="O644" t="s">
        <v>545</v>
      </c>
      <c r="P644" t="s">
        <v>458</v>
      </c>
      <c r="R644">
        <v>0</v>
      </c>
      <c r="S644" t="s">
        <v>459</v>
      </c>
      <c r="T644" t="s">
        <v>458</v>
      </c>
      <c r="U644" t="s">
        <v>460</v>
      </c>
      <c r="V644" t="s">
        <v>458</v>
      </c>
    </row>
    <row r="645" spans="1:22" x14ac:dyDescent="0.2">
      <c r="A645" s="102">
        <v>42569</v>
      </c>
      <c r="B645" s="102" t="s">
        <v>623</v>
      </c>
      <c r="C645" t="s">
        <v>541</v>
      </c>
      <c r="D645" s="58">
        <v>308.39999999999998</v>
      </c>
      <c r="E645" t="s">
        <v>452</v>
      </c>
      <c r="F645" s="108">
        <v>2023</v>
      </c>
      <c r="G645" t="s">
        <v>2997</v>
      </c>
      <c r="H645">
        <v>3</v>
      </c>
      <c r="I645">
        <v>269</v>
      </c>
      <c r="J645" t="s">
        <v>3441</v>
      </c>
      <c r="K645" t="s">
        <v>2937</v>
      </c>
      <c r="L645">
        <v>0</v>
      </c>
      <c r="M645">
        <v>0</v>
      </c>
      <c r="N645" t="s">
        <v>3603</v>
      </c>
      <c r="O645" t="s">
        <v>545</v>
      </c>
      <c r="P645" t="s">
        <v>458</v>
      </c>
      <c r="R645">
        <v>0</v>
      </c>
      <c r="S645" t="s">
        <v>459</v>
      </c>
      <c r="T645" t="s">
        <v>458</v>
      </c>
      <c r="U645" t="s">
        <v>460</v>
      </c>
      <c r="V645" t="s">
        <v>458</v>
      </c>
    </row>
    <row r="646" spans="1:22" x14ac:dyDescent="0.2">
      <c r="A646" s="102">
        <v>42569</v>
      </c>
      <c r="B646" s="102" t="s">
        <v>623</v>
      </c>
      <c r="C646" t="s">
        <v>541</v>
      </c>
      <c r="D646" s="58">
        <v>308.39999999999998</v>
      </c>
      <c r="E646" t="s">
        <v>452</v>
      </c>
      <c r="F646" s="108">
        <v>2023</v>
      </c>
      <c r="G646" t="s">
        <v>2997</v>
      </c>
      <c r="H646">
        <v>21</v>
      </c>
      <c r="I646">
        <v>269</v>
      </c>
      <c r="J646" t="s">
        <v>3441</v>
      </c>
      <c r="K646" t="s">
        <v>2937</v>
      </c>
      <c r="L646">
        <v>0</v>
      </c>
      <c r="M646">
        <v>0</v>
      </c>
      <c r="N646" t="s">
        <v>3604</v>
      </c>
      <c r="O646" t="s">
        <v>545</v>
      </c>
      <c r="P646" t="s">
        <v>458</v>
      </c>
      <c r="R646">
        <v>0</v>
      </c>
      <c r="S646" t="s">
        <v>459</v>
      </c>
      <c r="T646" t="s">
        <v>458</v>
      </c>
      <c r="U646" t="s">
        <v>460</v>
      </c>
      <c r="V646" t="s">
        <v>458</v>
      </c>
    </row>
    <row r="647" spans="1:22" x14ac:dyDescent="0.2">
      <c r="A647" s="102">
        <v>42576</v>
      </c>
      <c r="B647" s="102" t="s">
        <v>623</v>
      </c>
      <c r="C647" t="s">
        <v>541</v>
      </c>
      <c r="D647" s="58">
        <v>308.39999999999998</v>
      </c>
      <c r="E647" t="s">
        <v>452</v>
      </c>
      <c r="F647" s="108">
        <v>2025</v>
      </c>
      <c r="G647" t="s">
        <v>2941</v>
      </c>
      <c r="H647">
        <v>8</v>
      </c>
      <c r="I647">
        <v>269</v>
      </c>
      <c r="J647" t="s">
        <v>3441</v>
      </c>
      <c r="K647" t="s">
        <v>2937</v>
      </c>
      <c r="L647">
        <v>0</v>
      </c>
      <c r="M647">
        <v>0</v>
      </c>
      <c r="N647" t="s">
        <v>3605</v>
      </c>
      <c r="O647" t="s">
        <v>545</v>
      </c>
      <c r="P647" t="s">
        <v>458</v>
      </c>
      <c r="R647">
        <v>0</v>
      </c>
      <c r="S647" t="s">
        <v>459</v>
      </c>
      <c r="T647" t="s">
        <v>458</v>
      </c>
      <c r="U647" t="s">
        <v>460</v>
      </c>
      <c r="V647" t="s">
        <v>458</v>
      </c>
    </row>
    <row r="648" spans="1:22" x14ac:dyDescent="0.2">
      <c r="A648" s="102">
        <v>42576</v>
      </c>
      <c r="B648" s="102" t="s">
        <v>623</v>
      </c>
      <c r="C648" t="s">
        <v>541</v>
      </c>
      <c r="D648" s="58">
        <v>308.39999999999998</v>
      </c>
      <c r="E648" t="s">
        <v>452</v>
      </c>
      <c r="F648" s="108">
        <v>2024</v>
      </c>
      <c r="G648" t="s">
        <v>2955</v>
      </c>
      <c r="H648">
        <v>8</v>
      </c>
      <c r="I648">
        <v>269</v>
      </c>
      <c r="J648" t="s">
        <v>3441</v>
      </c>
      <c r="K648" t="s">
        <v>2937</v>
      </c>
      <c r="L648">
        <v>0</v>
      </c>
      <c r="M648">
        <v>0</v>
      </c>
      <c r="N648" t="s">
        <v>3606</v>
      </c>
      <c r="O648" t="s">
        <v>545</v>
      </c>
      <c r="P648" t="s">
        <v>458</v>
      </c>
      <c r="R648">
        <v>0</v>
      </c>
      <c r="S648" t="s">
        <v>459</v>
      </c>
      <c r="T648" t="s">
        <v>458</v>
      </c>
      <c r="U648" t="s">
        <v>460</v>
      </c>
      <c r="V648" t="s">
        <v>458</v>
      </c>
    </row>
    <row r="649" spans="1:22" x14ac:dyDescent="0.2">
      <c r="A649" s="102">
        <v>42576</v>
      </c>
      <c r="B649" s="102" t="s">
        <v>623</v>
      </c>
      <c r="C649" t="s">
        <v>541</v>
      </c>
      <c r="D649" s="58">
        <v>308.39999999999998</v>
      </c>
      <c r="E649" t="s">
        <v>452</v>
      </c>
      <c r="F649" s="108">
        <v>2023</v>
      </c>
      <c r="G649" t="s">
        <v>2997</v>
      </c>
      <c r="H649">
        <v>21</v>
      </c>
      <c r="I649">
        <v>269</v>
      </c>
      <c r="J649" t="s">
        <v>3441</v>
      </c>
      <c r="K649" t="s">
        <v>2937</v>
      </c>
      <c r="L649">
        <v>0</v>
      </c>
      <c r="M649">
        <v>0</v>
      </c>
      <c r="N649" t="s">
        <v>3607</v>
      </c>
      <c r="O649" t="s">
        <v>545</v>
      </c>
      <c r="P649" t="s">
        <v>458</v>
      </c>
      <c r="R649">
        <v>0</v>
      </c>
      <c r="S649" t="s">
        <v>459</v>
      </c>
      <c r="T649" t="s">
        <v>458</v>
      </c>
      <c r="U649" t="s">
        <v>460</v>
      </c>
      <c r="V649" t="s">
        <v>458</v>
      </c>
    </row>
    <row r="650" spans="1:22" x14ac:dyDescent="0.2">
      <c r="A650" s="102">
        <v>42576</v>
      </c>
      <c r="B650" s="102" t="s">
        <v>623</v>
      </c>
      <c r="C650" t="s">
        <v>541</v>
      </c>
      <c r="D650" s="58">
        <v>308.39999999999998</v>
      </c>
      <c r="E650" t="s">
        <v>452</v>
      </c>
      <c r="F650" s="108">
        <v>2023</v>
      </c>
      <c r="G650" t="s">
        <v>2997</v>
      </c>
      <c r="H650">
        <v>2</v>
      </c>
      <c r="I650">
        <v>269</v>
      </c>
      <c r="J650" t="s">
        <v>3441</v>
      </c>
      <c r="K650" t="s">
        <v>2937</v>
      </c>
      <c r="L650">
        <v>0</v>
      </c>
      <c r="M650">
        <v>0</v>
      </c>
      <c r="N650" t="s">
        <v>3608</v>
      </c>
      <c r="O650" t="s">
        <v>545</v>
      </c>
      <c r="P650" t="s">
        <v>458</v>
      </c>
      <c r="R650">
        <v>0</v>
      </c>
      <c r="S650" t="s">
        <v>459</v>
      </c>
      <c r="T650" t="s">
        <v>458</v>
      </c>
      <c r="U650" t="s">
        <v>460</v>
      </c>
      <c r="V650" t="s">
        <v>458</v>
      </c>
    </row>
    <row r="651" spans="1:22" x14ac:dyDescent="0.2">
      <c r="A651" s="102">
        <v>42583</v>
      </c>
      <c r="B651" s="102" t="s">
        <v>623</v>
      </c>
      <c r="C651" t="s">
        <v>541</v>
      </c>
      <c r="D651" s="58">
        <v>308.39999999999998</v>
      </c>
      <c r="E651" t="s">
        <v>452</v>
      </c>
      <c r="F651" s="108">
        <v>2024</v>
      </c>
      <c r="G651" t="s">
        <v>2955</v>
      </c>
      <c r="H651">
        <v>13</v>
      </c>
      <c r="I651">
        <v>269</v>
      </c>
      <c r="J651" t="s">
        <v>3441</v>
      </c>
      <c r="K651" t="s">
        <v>2937</v>
      </c>
      <c r="L651">
        <v>0</v>
      </c>
      <c r="M651">
        <v>0</v>
      </c>
      <c r="N651" t="s">
        <v>3609</v>
      </c>
      <c r="O651" t="s">
        <v>545</v>
      </c>
      <c r="P651" t="s">
        <v>458</v>
      </c>
      <c r="R651">
        <v>0</v>
      </c>
      <c r="S651" t="s">
        <v>459</v>
      </c>
      <c r="T651" t="s">
        <v>458</v>
      </c>
      <c r="U651" t="s">
        <v>460</v>
      </c>
      <c r="V651" t="s">
        <v>458</v>
      </c>
    </row>
    <row r="652" spans="1:22" x14ac:dyDescent="0.2">
      <c r="A652" s="102">
        <v>42583</v>
      </c>
      <c r="B652" s="102" t="s">
        <v>623</v>
      </c>
      <c r="C652" t="s">
        <v>541</v>
      </c>
      <c r="D652" s="58">
        <v>308.39999999999998</v>
      </c>
      <c r="E652" t="s">
        <v>452</v>
      </c>
      <c r="F652" s="108">
        <v>2023</v>
      </c>
      <c r="G652" t="s">
        <v>2997</v>
      </c>
      <c r="H652">
        <v>14</v>
      </c>
      <c r="I652">
        <v>269</v>
      </c>
      <c r="J652" t="s">
        <v>3441</v>
      </c>
      <c r="K652" t="s">
        <v>2937</v>
      </c>
      <c r="L652">
        <v>0</v>
      </c>
      <c r="M652">
        <v>0</v>
      </c>
      <c r="N652" t="s">
        <v>3610</v>
      </c>
      <c r="O652" t="s">
        <v>545</v>
      </c>
      <c r="P652" t="s">
        <v>458</v>
      </c>
      <c r="R652">
        <v>0</v>
      </c>
      <c r="S652" t="s">
        <v>459</v>
      </c>
      <c r="T652" t="s">
        <v>458</v>
      </c>
      <c r="U652" t="s">
        <v>460</v>
      </c>
      <c r="V652" t="s">
        <v>458</v>
      </c>
    </row>
    <row r="653" spans="1:22" x14ac:dyDescent="0.2">
      <c r="A653" s="102">
        <v>42583</v>
      </c>
      <c r="B653" s="102" t="s">
        <v>623</v>
      </c>
      <c r="C653" t="s">
        <v>541</v>
      </c>
      <c r="D653" s="58">
        <v>308.39999999999998</v>
      </c>
      <c r="E653" t="s">
        <v>452</v>
      </c>
      <c r="F653" s="108" t="s">
        <v>2950</v>
      </c>
      <c r="G653" t="s">
        <v>2951</v>
      </c>
      <c r="H653">
        <v>8</v>
      </c>
      <c r="I653">
        <v>269</v>
      </c>
      <c r="J653" t="s">
        <v>3441</v>
      </c>
      <c r="K653" t="s">
        <v>2937</v>
      </c>
      <c r="L653">
        <v>0</v>
      </c>
      <c r="M653">
        <v>0</v>
      </c>
      <c r="N653" t="s">
        <v>3611</v>
      </c>
      <c r="O653" t="s">
        <v>545</v>
      </c>
      <c r="P653" t="s">
        <v>458</v>
      </c>
      <c r="R653">
        <v>0</v>
      </c>
      <c r="S653" t="s">
        <v>459</v>
      </c>
      <c r="T653" t="s">
        <v>458</v>
      </c>
      <c r="U653" t="s">
        <v>460</v>
      </c>
      <c r="V653" t="s">
        <v>458</v>
      </c>
    </row>
    <row r="654" spans="1:22" x14ac:dyDescent="0.2">
      <c r="A654" s="102">
        <v>42583</v>
      </c>
      <c r="B654" s="102" t="s">
        <v>623</v>
      </c>
      <c r="C654" t="s">
        <v>541</v>
      </c>
      <c r="D654" s="58">
        <v>308.39999999999998</v>
      </c>
      <c r="E654" t="s">
        <v>452</v>
      </c>
      <c r="F654" s="108">
        <v>2014</v>
      </c>
      <c r="G654" t="s">
        <v>2978</v>
      </c>
      <c r="H654">
        <v>38.5</v>
      </c>
      <c r="I654">
        <v>269</v>
      </c>
      <c r="J654" t="s">
        <v>3441</v>
      </c>
      <c r="K654" t="s">
        <v>2937</v>
      </c>
      <c r="L654">
        <v>0</v>
      </c>
      <c r="M654">
        <v>0</v>
      </c>
      <c r="N654" t="s">
        <v>3612</v>
      </c>
      <c r="O654" t="s">
        <v>545</v>
      </c>
      <c r="P654" t="s">
        <v>458</v>
      </c>
      <c r="R654">
        <v>0</v>
      </c>
      <c r="S654" t="s">
        <v>459</v>
      </c>
      <c r="T654" t="s">
        <v>458</v>
      </c>
      <c r="U654" t="s">
        <v>460</v>
      </c>
      <c r="V654" t="s">
        <v>458</v>
      </c>
    </row>
    <row r="655" spans="1:22" x14ac:dyDescent="0.2">
      <c r="A655" s="102">
        <v>42590</v>
      </c>
      <c r="B655" s="102" t="s">
        <v>623</v>
      </c>
      <c r="C655" t="s">
        <v>541</v>
      </c>
      <c r="D655" s="58">
        <v>308.39999999999998</v>
      </c>
      <c r="E655" t="s">
        <v>452</v>
      </c>
      <c r="F655" s="108">
        <v>2024</v>
      </c>
      <c r="G655" t="s">
        <v>2955</v>
      </c>
      <c r="H655">
        <v>9</v>
      </c>
      <c r="I655">
        <v>269</v>
      </c>
      <c r="J655" t="s">
        <v>3441</v>
      </c>
      <c r="K655" t="s">
        <v>2937</v>
      </c>
      <c r="L655">
        <v>0</v>
      </c>
      <c r="M655">
        <v>0</v>
      </c>
      <c r="N655" t="s">
        <v>3613</v>
      </c>
      <c r="O655" t="s">
        <v>545</v>
      </c>
      <c r="P655" t="s">
        <v>458</v>
      </c>
      <c r="R655">
        <v>0</v>
      </c>
      <c r="S655" t="s">
        <v>459</v>
      </c>
      <c r="T655" t="s">
        <v>458</v>
      </c>
      <c r="U655" t="s">
        <v>460</v>
      </c>
      <c r="V655" t="s">
        <v>458</v>
      </c>
    </row>
    <row r="656" spans="1:22" x14ac:dyDescent="0.2">
      <c r="A656" s="102">
        <v>42590</v>
      </c>
      <c r="B656" s="102" t="s">
        <v>623</v>
      </c>
      <c r="C656" t="s">
        <v>541</v>
      </c>
      <c r="D656" s="58">
        <v>308.39999999999998</v>
      </c>
      <c r="E656" t="s">
        <v>452</v>
      </c>
      <c r="F656" s="108">
        <v>2023</v>
      </c>
      <c r="G656" t="s">
        <v>2997</v>
      </c>
      <c r="H656">
        <v>16</v>
      </c>
      <c r="I656">
        <v>269</v>
      </c>
      <c r="J656" t="s">
        <v>3441</v>
      </c>
      <c r="K656" t="s">
        <v>2937</v>
      </c>
      <c r="L656">
        <v>0</v>
      </c>
      <c r="M656">
        <v>0</v>
      </c>
      <c r="N656" t="s">
        <v>3614</v>
      </c>
      <c r="O656" t="s">
        <v>545</v>
      </c>
      <c r="P656" t="s">
        <v>458</v>
      </c>
      <c r="R656">
        <v>0</v>
      </c>
      <c r="S656" t="s">
        <v>459</v>
      </c>
      <c r="T656" t="s">
        <v>458</v>
      </c>
      <c r="U656" t="s">
        <v>460</v>
      </c>
      <c r="V656" t="s">
        <v>458</v>
      </c>
    </row>
    <row r="657" spans="1:22" x14ac:dyDescent="0.2">
      <c r="A657" s="102">
        <v>42590</v>
      </c>
      <c r="B657" s="102" t="s">
        <v>623</v>
      </c>
      <c r="C657" t="s">
        <v>541</v>
      </c>
      <c r="D657" s="58">
        <v>308.39999999999998</v>
      </c>
      <c r="E657" t="s">
        <v>452</v>
      </c>
      <c r="F657" s="108">
        <v>2023</v>
      </c>
      <c r="G657" t="s">
        <v>2997</v>
      </c>
      <c r="H657">
        <v>2</v>
      </c>
      <c r="I657">
        <v>269</v>
      </c>
      <c r="J657" t="s">
        <v>3441</v>
      </c>
      <c r="K657" t="s">
        <v>2937</v>
      </c>
      <c r="L657">
        <v>0</v>
      </c>
      <c r="M657">
        <v>0</v>
      </c>
      <c r="N657" t="s">
        <v>3615</v>
      </c>
      <c r="O657" t="s">
        <v>545</v>
      </c>
      <c r="P657" t="s">
        <v>458</v>
      </c>
      <c r="R657">
        <v>0</v>
      </c>
      <c r="S657" t="s">
        <v>459</v>
      </c>
      <c r="T657" t="s">
        <v>458</v>
      </c>
      <c r="U657" t="s">
        <v>460</v>
      </c>
      <c r="V657" t="s">
        <v>458</v>
      </c>
    </row>
    <row r="658" spans="1:22" x14ac:dyDescent="0.2">
      <c r="A658" s="102">
        <v>42590</v>
      </c>
      <c r="B658" s="102" t="s">
        <v>623</v>
      </c>
      <c r="C658" t="s">
        <v>541</v>
      </c>
      <c r="D658" s="58">
        <v>308.39999999999998</v>
      </c>
      <c r="E658" t="s">
        <v>452</v>
      </c>
      <c r="F658" s="108" t="s">
        <v>2950</v>
      </c>
      <c r="G658" t="s">
        <v>2951</v>
      </c>
      <c r="H658">
        <v>3</v>
      </c>
      <c r="I658">
        <v>269</v>
      </c>
      <c r="J658" t="s">
        <v>3441</v>
      </c>
      <c r="K658" t="s">
        <v>2937</v>
      </c>
      <c r="L658">
        <v>0</v>
      </c>
      <c r="M658">
        <v>0</v>
      </c>
      <c r="N658" t="s">
        <v>3616</v>
      </c>
      <c r="O658" t="s">
        <v>545</v>
      </c>
      <c r="P658" t="s">
        <v>458</v>
      </c>
      <c r="R658">
        <v>0</v>
      </c>
      <c r="S658" t="s">
        <v>459</v>
      </c>
      <c r="T658" t="s">
        <v>458</v>
      </c>
      <c r="U658" t="s">
        <v>460</v>
      </c>
      <c r="V658" t="s">
        <v>458</v>
      </c>
    </row>
    <row r="659" spans="1:22" x14ac:dyDescent="0.2">
      <c r="A659" s="102">
        <v>42590</v>
      </c>
      <c r="B659" s="102" t="s">
        <v>623</v>
      </c>
      <c r="C659" t="s">
        <v>541</v>
      </c>
      <c r="D659" s="58">
        <v>308.39999999999998</v>
      </c>
      <c r="E659" t="s">
        <v>452</v>
      </c>
      <c r="F659" s="108">
        <v>2014</v>
      </c>
      <c r="G659" t="s">
        <v>2978</v>
      </c>
      <c r="H659">
        <v>28</v>
      </c>
      <c r="I659">
        <v>269</v>
      </c>
      <c r="J659" t="s">
        <v>3441</v>
      </c>
      <c r="K659" t="s">
        <v>2937</v>
      </c>
      <c r="L659">
        <v>0</v>
      </c>
      <c r="M659">
        <v>0</v>
      </c>
      <c r="N659" t="s">
        <v>3617</v>
      </c>
      <c r="O659" t="s">
        <v>545</v>
      </c>
      <c r="P659" t="s">
        <v>458</v>
      </c>
      <c r="R659">
        <v>0</v>
      </c>
      <c r="S659" t="s">
        <v>459</v>
      </c>
      <c r="T659" t="s">
        <v>458</v>
      </c>
      <c r="U659" t="s">
        <v>460</v>
      </c>
      <c r="V659" t="s">
        <v>458</v>
      </c>
    </row>
    <row r="660" spans="1:22" x14ac:dyDescent="0.2">
      <c r="A660" s="102">
        <v>42597</v>
      </c>
      <c r="B660" s="102" t="s">
        <v>623</v>
      </c>
      <c r="C660" t="s">
        <v>541</v>
      </c>
      <c r="D660" s="58">
        <v>308.39999999999998</v>
      </c>
      <c r="E660" t="s">
        <v>452</v>
      </c>
      <c r="F660" s="108">
        <v>2024</v>
      </c>
      <c r="G660" t="s">
        <v>2955</v>
      </c>
      <c r="H660">
        <v>12</v>
      </c>
      <c r="I660">
        <v>269</v>
      </c>
      <c r="J660" t="s">
        <v>3441</v>
      </c>
      <c r="K660" t="s">
        <v>2937</v>
      </c>
      <c r="L660">
        <v>0</v>
      </c>
      <c r="M660">
        <v>0</v>
      </c>
      <c r="N660" t="s">
        <v>3618</v>
      </c>
      <c r="O660" t="s">
        <v>545</v>
      </c>
      <c r="P660" t="s">
        <v>458</v>
      </c>
      <c r="R660">
        <v>0</v>
      </c>
      <c r="S660" t="s">
        <v>459</v>
      </c>
      <c r="T660" t="s">
        <v>458</v>
      </c>
      <c r="U660" t="s">
        <v>460</v>
      </c>
      <c r="V660" t="s">
        <v>458</v>
      </c>
    </row>
    <row r="661" spans="1:22" x14ac:dyDescent="0.2">
      <c r="A661" s="102">
        <v>42597</v>
      </c>
      <c r="B661" s="102" t="s">
        <v>623</v>
      </c>
      <c r="C661" t="s">
        <v>541</v>
      </c>
      <c r="D661" s="58">
        <v>308.39999999999998</v>
      </c>
      <c r="E661" t="s">
        <v>452</v>
      </c>
      <c r="F661" s="108">
        <v>2023</v>
      </c>
      <c r="G661" t="s">
        <v>2997</v>
      </c>
      <c r="H661">
        <v>35</v>
      </c>
      <c r="I661">
        <v>269</v>
      </c>
      <c r="J661" t="s">
        <v>3441</v>
      </c>
      <c r="K661" t="s">
        <v>2937</v>
      </c>
      <c r="L661">
        <v>0</v>
      </c>
      <c r="M661">
        <v>0</v>
      </c>
      <c r="N661" t="s">
        <v>3619</v>
      </c>
      <c r="O661" t="s">
        <v>545</v>
      </c>
      <c r="P661" t="s">
        <v>458</v>
      </c>
      <c r="R661">
        <v>0</v>
      </c>
      <c r="S661" t="s">
        <v>459</v>
      </c>
      <c r="T661" t="s">
        <v>458</v>
      </c>
      <c r="U661" t="s">
        <v>460</v>
      </c>
      <c r="V661" t="s">
        <v>458</v>
      </c>
    </row>
    <row r="662" spans="1:22" x14ac:dyDescent="0.2">
      <c r="A662" s="102">
        <v>42597</v>
      </c>
      <c r="B662" s="102" t="s">
        <v>623</v>
      </c>
      <c r="C662" t="s">
        <v>541</v>
      </c>
      <c r="D662" s="58">
        <v>308.39999999999998</v>
      </c>
      <c r="E662" t="s">
        <v>452</v>
      </c>
      <c r="F662" s="108" t="s">
        <v>2950</v>
      </c>
      <c r="G662" t="s">
        <v>2951</v>
      </c>
      <c r="H662">
        <v>16</v>
      </c>
      <c r="I662">
        <v>269</v>
      </c>
      <c r="J662" t="s">
        <v>3441</v>
      </c>
      <c r="K662" t="s">
        <v>2937</v>
      </c>
      <c r="L662">
        <v>0</v>
      </c>
      <c r="M662">
        <v>0</v>
      </c>
      <c r="N662" t="s">
        <v>3620</v>
      </c>
      <c r="O662" t="s">
        <v>545</v>
      </c>
      <c r="P662" t="s">
        <v>458</v>
      </c>
      <c r="R662">
        <v>0</v>
      </c>
      <c r="S662" t="s">
        <v>459</v>
      </c>
      <c r="T662" t="s">
        <v>458</v>
      </c>
      <c r="U662" t="s">
        <v>460</v>
      </c>
      <c r="V662" t="s">
        <v>458</v>
      </c>
    </row>
    <row r="663" spans="1:22" x14ac:dyDescent="0.2">
      <c r="A663" s="102">
        <v>42604</v>
      </c>
      <c r="B663" s="102" t="s">
        <v>623</v>
      </c>
      <c r="C663" t="s">
        <v>541</v>
      </c>
      <c r="D663" s="58">
        <v>308.39999999999998</v>
      </c>
      <c r="E663" t="s">
        <v>452</v>
      </c>
      <c r="F663" s="108">
        <v>2024</v>
      </c>
      <c r="G663" t="s">
        <v>2955</v>
      </c>
      <c r="H663">
        <v>6</v>
      </c>
      <c r="I663">
        <v>269</v>
      </c>
      <c r="J663" t="s">
        <v>3441</v>
      </c>
      <c r="K663" t="s">
        <v>2937</v>
      </c>
      <c r="L663">
        <v>0</v>
      </c>
      <c r="M663">
        <v>0</v>
      </c>
      <c r="N663" t="s">
        <v>3621</v>
      </c>
      <c r="O663" t="s">
        <v>545</v>
      </c>
      <c r="P663" t="s">
        <v>458</v>
      </c>
      <c r="R663">
        <v>0</v>
      </c>
      <c r="S663" t="s">
        <v>459</v>
      </c>
      <c r="T663" t="s">
        <v>458</v>
      </c>
      <c r="U663" t="s">
        <v>460</v>
      </c>
      <c r="V663" t="s">
        <v>458</v>
      </c>
    </row>
    <row r="664" spans="1:22" x14ac:dyDescent="0.2">
      <c r="A664" s="102">
        <v>42604</v>
      </c>
      <c r="B664" s="102" t="s">
        <v>623</v>
      </c>
      <c r="C664" t="s">
        <v>541</v>
      </c>
      <c r="D664" s="58">
        <v>308.39999999999998</v>
      </c>
      <c r="E664" t="s">
        <v>452</v>
      </c>
      <c r="F664" s="108">
        <v>2023</v>
      </c>
      <c r="G664" t="s">
        <v>2997</v>
      </c>
      <c r="H664">
        <v>3</v>
      </c>
      <c r="I664">
        <v>269</v>
      </c>
      <c r="J664" t="s">
        <v>3441</v>
      </c>
      <c r="K664" t="s">
        <v>2937</v>
      </c>
      <c r="L664">
        <v>0</v>
      </c>
      <c r="M664">
        <v>0</v>
      </c>
      <c r="N664" t="s">
        <v>3622</v>
      </c>
      <c r="O664" t="s">
        <v>545</v>
      </c>
      <c r="P664" t="s">
        <v>458</v>
      </c>
      <c r="R664">
        <v>0</v>
      </c>
      <c r="S664" t="s">
        <v>459</v>
      </c>
      <c r="T664" t="s">
        <v>458</v>
      </c>
      <c r="U664" t="s">
        <v>460</v>
      </c>
      <c r="V664" t="s">
        <v>458</v>
      </c>
    </row>
    <row r="665" spans="1:22" x14ac:dyDescent="0.2">
      <c r="A665" s="102">
        <v>42604</v>
      </c>
      <c r="B665" s="102" t="s">
        <v>623</v>
      </c>
      <c r="C665" t="s">
        <v>541</v>
      </c>
      <c r="D665" s="58">
        <v>308.39999999999998</v>
      </c>
      <c r="E665" t="s">
        <v>452</v>
      </c>
      <c r="F665" s="108">
        <v>2023</v>
      </c>
      <c r="G665" t="s">
        <v>2997</v>
      </c>
      <c r="H665">
        <v>20</v>
      </c>
      <c r="I665">
        <v>269</v>
      </c>
      <c r="J665" t="s">
        <v>3441</v>
      </c>
      <c r="K665" t="s">
        <v>2937</v>
      </c>
      <c r="L665">
        <v>0</v>
      </c>
      <c r="M665">
        <v>0</v>
      </c>
      <c r="N665" t="s">
        <v>3623</v>
      </c>
      <c r="O665" t="s">
        <v>545</v>
      </c>
      <c r="P665" t="s">
        <v>458</v>
      </c>
      <c r="R665">
        <v>0</v>
      </c>
      <c r="S665" t="s">
        <v>459</v>
      </c>
      <c r="T665" t="s">
        <v>458</v>
      </c>
      <c r="U665" t="s">
        <v>460</v>
      </c>
      <c r="V665" t="s">
        <v>458</v>
      </c>
    </row>
    <row r="666" spans="1:22" x14ac:dyDescent="0.2">
      <c r="A666" s="102">
        <v>42604</v>
      </c>
      <c r="B666" s="102" t="s">
        <v>623</v>
      </c>
      <c r="C666" t="s">
        <v>541</v>
      </c>
      <c r="D666" s="58">
        <v>308.39999999999998</v>
      </c>
      <c r="E666" t="s">
        <v>452</v>
      </c>
      <c r="F666" s="108" t="s">
        <v>2950</v>
      </c>
      <c r="G666" t="s">
        <v>2951</v>
      </c>
      <c r="H666">
        <v>40</v>
      </c>
      <c r="I666">
        <v>269</v>
      </c>
      <c r="J666" t="s">
        <v>3441</v>
      </c>
      <c r="K666" t="s">
        <v>2937</v>
      </c>
      <c r="L666">
        <v>0</v>
      </c>
      <c r="M666">
        <v>0</v>
      </c>
      <c r="N666" t="s">
        <v>3624</v>
      </c>
      <c r="O666" t="s">
        <v>545</v>
      </c>
      <c r="P666" t="s">
        <v>458</v>
      </c>
      <c r="R666">
        <v>0</v>
      </c>
      <c r="S666" t="s">
        <v>459</v>
      </c>
      <c r="T666" t="s">
        <v>458</v>
      </c>
      <c r="U666" t="s">
        <v>460</v>
      </c>
      <c r="V666" t="s">
        <v>458</v>
      </c>
    </row>
    <row r="667" spans="1:22" x14ac:dyDescent="0.2">
      <c r="A667" s="102">
        <v>42611</v>
      </c>
      <c r="B667" s="102" t="s">
        <v>623</v>
      </c>
      <c r="C667" t="s">
        <v>541</v>
      </c>
      <c r="D667" s="58">
        <v>308.39999999999998</v>
      </c>
      <c r="E667" t="s">
        <v>452</v>
      </c>
      <c r="F667" s="108">
        <v>2024</v>
      </c>
      <c r="G667" t="s">
        <v>2955</v>
      </c>
      <c r="H667">
        <v>2</v>
      </c>
      <c r="I667">
        <v>269</v>
      </c>
      <c r="J667" t="s">
        <v>3441</v>
      </c>
      <c r="K667" t="s">
        <v>2937</v>
      </c>
      <c r="L667">
        <v>0</v>
      </c>
      <c r="M667">
        <v>0</v>
      </c>
      <c r="N667" t="s">
        <v>3625</v>
      </c>
      <c r="O667" t="s">
        <v>545</v>
      </c>
      <c r="P667" t="s">
        <v>458</v>
      </c>
      <c r="R667">
        <v>0</v>
      </c>
      <c r="S667" t="s">
        <v>459</v>
      </c>
      <c r="T667" t="s">
        <v>458</v>
      </c>
      <c r="U667" t="s">
        <v>460</v>
      </c>
      <c r="V667" t="s">
        <v>458</v>
      </c>
    </row>
    <row r="668" spans="1:22" x14ac:dyDescent="0.2">
      <c r="A668" s="102">
        <v>42611</v>
      </c>
      <c r="B668" s="102" t="s">
        <v>623</v>
      </c>
      <c r="C668" t="s">
        <v>541</v>
      </c>
      <c r="D668" s="58">
        <v>308.39999999999998</v>
      </c>
      <c r="E668" t="s">
        <v>452</v>
      </c>
      <c r="F668" s="108">
        <v>2023</v>
      </c>
      <c r="G668" t="s">
        <v>2997</v>
      </c>
      <c r="H668">
        <v>15</v>
      </c>
      <c r="I668">
        <v>269</v>
      </c>
      <c r="J668" t="s">
        <v>3441</v>
      </c>
      <c r="K668" t="s">
        <v>2937</v>
      </c>
      <c r="L668">
        <v>0</v>
      </c>
      <c r="M668">
        <v>0</v>
      </c>
      <c r="N668" t="s">
        <v>3626</v>
      </c>
      <c r="O668" t="s">
        <v>545</v>
      </c>
      <c r="P668" t="s">
        <v>458</v>
      </c>
      <c r="R668">
        <v>0</v>
      </c>
      <c r="S668" t="s">
        <v>459</v>
      </c>
      <c r="T668" t="s">
        <v>458</v>
      </c>
      <c r="U668" t="s">
        <v>460</v>
      </c>
      <c r="V668" t="s">
        <v>458</v>
      </c>
    </row>
    <row r="669" spans="1:22" x14ac:dyDescent="0.2">
      <c r="A669" s="102">
        <v>42614</v>
      </c>
      <c r="B669" s="102" t="s">
        <v>623</v>
      </c>
      <c r="C669" t="s">
        <v>541</v>
      </c>
      <c r="D669" s="58">
        <v>308.39999999999998</v>
      </c>
      <c r="E669" t="s">
        <v>452</v>
      </c>
      <c r="F669" s="108">
        <v>2024</v>
      </c>
      <c r="G669" t="s">
        <v>2955</v>
      </c>
      <c r="H669">
        <v>2</v>
      </c>
      <c r="I669">
        <v>269</v>
      </c>
      <c r="J669" t="s">
        <v>3441</v>
      </c>
      <c r="K669" t="s">
        <v>2937</v>
      </c>
      <c r="L669">
        <v>0</v>
      </c>
      <c r="M669">
        <v>0</v>
      </c>
      <c r="N669" t="s">
        <v>3627</v>
      </c>
      <c r="O669" t="s">
        <v>545</v>
      </c>
      <c r="P669" t="s">
        <v>458</v>
      </c>
      <c r="R669">
        <v>0</v>
      </c>
      <c r="S669" t="s">
        <v>459</v>
      </c>
      <c r="T669" t="s">
        <v>458</v>
      </c>
      <c r="U669" t="s">
        <v>460</v>
      </c>
      <c r="V669" t="s">
        <v>458</v>
      </c>
    </row>
    <row r="670" spans="1:22" x14ac:dyDescent="0.2">
      <c r="A670" s="102">
        <v>42614</v>
      </c>
      <c r="B670" s="102" t="s">
        <v>623</v>
      </c>
      <c r="C670" t="s">
        <v>541</v>
      </c>
      <c r="D670" s="58">
        <v>308.39999999999998</v>
      </c>
      <c r="E670" t="s">
        <v>452</v>
      </c>
      <c r="F670" s="108">
        <v>2023</v>
      </c>
      <c r="G670" t="s">
        <v>2997</v>
      </c>
      <c r="H670">
        <v>15</v>
      </c>
      <c r="I670">
        <v>269</v>
      </c>
      <c r="J670" t="s">
        <v>3441</v>
      </c>
      <c r="K670" t="s">
        <v>2937</v>
      </c>
      <c r="L670">
        <v>0</v>
      </c>
      <c r="M670">
        <v>0</v>
      </c>
      <c r="N670" t="s">
        <v>3628</v>
      </c>
      <c r="O670" t="s">
        <v>545</v>
      </c>
      <c r="P670" t="s">
        <v>458</v>
      </c>
      <c r="R670">
        <v>0</v>
      </c>
      <c r="S670" t="s">
        <v>459</v>
      </c>
      <c r="T670" t="s">
        <v>458</v>
      </c>
      <c r="U670" t="s">
        <v>460</v>
      </c>
      <c r="V670" t="s">
        <v>458</v>
      </c>
    </row>
    <row r="671" spans="1:22" x14ac:dyDescent="0.2">
      <c r="A671" s="102">
        <v>42614</v>
      </c>
      <c r="B671" s="102" t="s">
        <v>623</v>
      </c>
      <c r="C671" t="s">
        <v>541</v>
      </c>
      <c r="D671" s="58">
        <v>308.39999999999998</v>
      </c>
      <c r="E671" t="s">
        <v>452</v>
      </c>
      <c r="F671" s="108" t="s">
        <v>2950</v>
      </c>
      <c r="G671" t="s">
        <v>2951</v>
      </c>
      <c r="H671">
        <v>16</v>
      </c>
      <c r="I671">
        <v>269</v>
      </c>
      <c r="J671" t="s">
        <v>3441</v>
      </c>
      <c r="K671" t="s">
        <v>2937</v>
      </c>
      <c r="L671">
        <v>0</v>
      </c>
      <c r="M671">
        <v>0</v>
      </c>
      <c r="N671" t="s">
        <v>3629</v>
      </c>
      <c r="O671" t="s">
        <v>545</v>
      </c>
      <c r="P671" t="s">
        <v>458</v>
      </c>
      <c r="R671">
        <v>0</v>
      </c>
      <c r="S671" t="s">
        <v>459</v>
      </c>
      <c r="T671" t="s">
        <v>458</v>
      </c>
      <c r="U671" t="s">
        <v>460</v>
      </c>
      <c r="V671" t="s">
        <v>458</v>
      </c>
    </row>
    <row r="672" spans="1:22" x14ac:dyDescent="0.2">
      <c r="A672" s="102">
        <v>42618</v>
      </c>
      <c r="B672" s="102" t="s">
        <v>623</v>
      </c>
      <c r="C672" t="s">
        <v>541</v>
      </c>
      <c r="D672" s="58">
        <v>308.39999999999998</v>
      </c>
      <c r="E672" t="s">
        <v>452</v>
      </c>
      <c r="F672" s="108">
        <v>2024</v>
      </c>
      <c r="G672" t="s">
        <v>2955</v>
      </c>
      <c r="H672">
        <v>5</v>
      </c>
      <c r="I672">
        <v>269</v>
      </c>
      <c r="J672" t="s">
        <v>3441</v>
      </c>
      <c r="K672" t="s">
        <v>2937</v>
      </c>
      <c r="L672">
        <v>0</v>
      </c>
      <c r="M672">
        <v>0</v>
      </c>
      <c r="N672" t="s">
        <v>3630</v>
      </c>
      <c r="O672" t="s">
        <v>545</v>
      </c>
      <c r="P672" t="s">
        <v>458</v>
      </c>
      <c r="R672">
        <v>0</v>
      </c>
      <c r="S672" t="s">
        <v>459</v>
      </c>
      <c r="T672" t="s">
        <v>458</v>
      </c>
      <c r="U672" t="s">
        <v>460</v>
      </c>
      <c r="V672" t="s">
        <v>458</v>
      </c>
    </row>
    <row r="673" spans="1:22" x14ac:dyDescent="0.2">
      <c r="A673" s="102">
        <v>42618</v>
      </c>
      <c r="B673" s="102" t="s">
        <v>623</v>
      </c>
      <c r="C673" t="s">
        <v>541</v>
      </c>
      <c r="D673" s="58">
        <v>308.39999999999998</v>
      </c>
      <c r="E673" t="s">
        <v>452</v>
      </c>
      <c r="F673" s="108">
        <v>2023</v>
      </c>
      <c r="G673" t="s">
        <v>2997</v>
      </c>
      <c r="H673">
        <v>11</v>
      </c>
      <c r="I673">
        <v>269</v>
      </c>
      <c r="J673" t="s">
        <v>3441</v>
      </c>
      <c r="K673" t="s">
        <v>2937</v>
      </c>
      <c r="L673">
        <v>0</v>
      </c>
      <c r="M673">
        <v>0</v>
      </c>
      <c r="N673" t="s">
        <v>3631</v>
      </c>
      <c r="O673" t="s">
        <v>545</v>
      </c>
      <c r="P673" t="s">
        <v>458</v>
      </c>
      <c r="R673">
        <v>0</v>
      </c>
      <c r="S673" t="s">
        <v>459</v>
      </c>
      <c r="T673" t="s">
        <v>458</v>
      </c>
      <c r="U673" t="s">
        <v>460</v>
      </c>
      <c r="V673" t="s">
        <v>458</v>
      </c>
    </row>
    <row r="674" spans="1:22" x14ac:dyDescent="0.2">
      <c r="A674" s="102">
        <v>42618</v>
      </c>
      <c r="B674" s="102" t="s">
        <v>623</v>
      </c>
      <c r="C674" t="s">
        <v>541</v>
      </c>
      <c r="D674" s="58">
        <v>308.39999999999998</v>
      </c>
      <c r="E674" t="s">
        <v>452</v>
      </c>
      <c r="F674" s="108" t="s">
        <v>2950</v>
      </c>
      <c r="G674" t="s">
        <v>2951</v>
      </c>
      <c r="H674">
        <v>8</v>
      </c>
      <c r="I674">
        <v>269</v>
      </c>
      <c r="J674" t="s">
        <v>3441</v>
      </c>
      <c r="K674" t="s">
        <v>2937</v>
      </c>
      <c r="L674">
        <v>0</v>
      </c>
      <c r="M674">
        <v>0</v>
      </c>
      <c r="N674" t="s">
        <v>3632</v>
      </c>
      <c r="O674" t="s">
        <v>545</v>
      </c>
      <c r="P674" t="s">
        <v>458</v>
      </c>
      <c r="R674">
        <v>0</v>
      </c>
      <c r="S674" t="s">
        <v>459</v>
      </c>
      <c r="T674" t="s">
        <v>458</v>
      </c>
      <c r="U674" t="s">
        <v>460</v>
      </c>
      <c r="V674" t="s">
        <v>458</v>
      </c>
    </row>
    <row r="675" spans="1:22" x14ac:dyDescent="0.2">
      <c r="A675" s="102">
        <v>42625</v>
      </c>
      <c r="B675" s="102" t="s">
        <v>623</v>
      </c>
      <c r="C675" t="s">
        <v>541</v>
      </c>
      <c r="D675" s="58">
        <v>308.39999999999998</v>
      </c>
      <c r="E675" t="s">
        <v>452</v>
      </c>
      <c r="F675" s="108">
        <v>2024</v>
      </c>
      <c r="G675" t="s">
        <v>2955</v>
      </c>
      <c r="H675">
        <v>5</v>
      </c>
      <c r="I675">
        <v>269</v>
      </c>
      <c r="J675" t="s">
        <v>3441</v>
      </c>
      <c r="K675" t="s">
        <v>2937</v>
      </c>
      <c r="L675">
        <v>0</v>
      </c>
      <c r="M675">
        <v>0</v>
      </c>
      <c r="N675" t="s">
        <v>3633</v>
      </c>
      <c r="O675" t="s">
        <v>545</v>
      </c>
      <c r="P675" t="s">
        <v>458</v>
      </c>
      <c r="R675">
        <v>0</v>
      </c>
      <c r="S675" t="s">
        <v>459</v>
      </c>
      <c r="T675" t="s">
        <v>458</v>
      </c>
      <c r="U675" t="s">
        <v>460</v>
      </c>
      <c r="V675" t="s">
        <v>458</v>
      </c>
    </row>
    <row r="676" spans="1:22" x14ac:dyDescent="0.2">
      <c r="A676" s="102">
        <v>42632</v>
      </c>
      <c r="B676" s="102" t="s">
        <v>623</v>
      </c>
      <c r="C676" t="s">
        <v>541</v>
      </c>
      <c r="D676" s="58">
        <v>308.39999999999998</v>
      </c>
      <c r="E676" t="s">
        <v>452</v>
      </c>
      <c r="F676" s="108">
        <v>2024</v>
      </c>
      <c r="G676" t="s">
        <v>2955</v>
      </c>
      <c r="H676">
        <v>4</v>
      </c>
      <c r="I676">
        <v>269</v>
      </c>
      <c r="J676" t="s">
        <v>3441</v>
      </c>
      <c r="K676" t="s">
        <v>2937</v>
      </c>
      <c r="L676">
        <v>0</v>
      </c>
      <c r="M676">
        <v>0</v>
      </c>
      <c r="N676" t="s">
        <v>3634</v>
      </c>
      <c r="O676" t="s">
        <v>545</v>
      </c>
      <c r="P676" t="s">
        <v>458</v>
      </c>
      <c r="R676">
        <v>0</v>
      </c>
      <c r="S676" t="s">
        <v>459</v>
      </c>
      <c r="T676" t="s">
        <v>458</v>
      </c>
      <c r="U676" t="s">
        <v>460</v>
      </c>
      <c r="V676" t="s">
        <v>458</v>
      </c>
    </row>
    <row r="677" spans="1:22" x14ac:dyDescent="0.2">
      <c r="A677" s="102">
        <v>42632</v>
      </c>
      <c r="B677" s="102" t="s">
        <v>623</v>
      </c>
      <c r="C677" t="s">
        <v>541</v>
      </c>
      <c r="D677" s="58">
        <v>308.39999999999998</v>
      </c>
      <c r="E677" t="s">
        <v>452</v>
      </c>
      <c r="F677" s="108">
        <v>2023</v>
      </c>
      <c r="G677" t="s">
        <v>2997</v>
      </c>
      <c r="H677">
        <v>4</v>
      </c>
      <c r="I677">
        <v>269</v>
      </c>
      <c r="J677" t="s">
        <v>3441</v>
      </c>
      <c r="K677" t="s">
        <v>2937</v>
      </c>
      <c r="L677">
        <v>0</v>
      </c>
      <c r="M677">
        <v>0</v>
      </c>
      <c r="N677" t="s">
        <v>3635</v>
      </c>
      <c r="O677" t="s">
        <v>545</v>
      </c>
      <c r="P677" t="s">
        <v>458</v>
      </c>
      <c r="R677">
        <v>0</v>
      </c>
      <c r="S677" t="s">
        <v>459</v>
      </c>
      <c r="T677" t="s">
        <v>458</v>
      </c>
      <c r="U677" t="s">
        <v>460</v>
      </c>
      <c r="V677" t="s">
        <v>458</v>
      </c>
    </row>
    <row r="678" spans="1:22" x14ac:dyDescent="0.2">
      <c r="A678" s="102">
        <v>42639</v>
      </c>
      <c r="B678" s="102" t="s">
        <v>623</v>
      </c>
      <c r="C678" t="s">
        <v>541</v>
      </c>
      <c r="D678" s="58">
        <v>308.39999999999998</v>
      </c>
      <c r="E678" t="s">
        <v>452</v>
      </c>
      <c r="F678" s="108">
        <v>2024</v>
      </c>
      <c r="G678" t="s">
        <v>2955</v>
      </c>
      <c r="H678">
        <v>4</v>
      </c>
      <c r="I678">
        <v>269</v>
      </c>
      <c r="J678" t="s">
        <v>3441</v>
      </c>
      <c r="K678" t="s">
        <v>2937</v>
      </c>
      <c r="L678">
        <v>0</v>
      </c>
      <c r="M678">
        <v>0</v>
      </c>
      <c r="N678" t="s">
        <v>3636</v>
      </c>
      <c r="O678" t="s">
        <v>545</v>
      </c>
      <c r="P678" t="s">
        <v>458</v>
      </c>
      <c r="R678">
        <v>0</v>
      </c>
      <c r="S678" t="s">
        <v>459</v>
      </c>
      <c r="T678" t="s">
        <v>458</v>
      </c>
      <c r="U678" t="s">
        <v>460</v>
      </c>
      <c r="V678" t="s">
        <v>458</v>
      </c>
    </row>
    <row r="679" spans="1:22" x14ac:dyDescent="0.2">
      <c r="A679" s="102">
        <v>42639</v>
      </c>
      <c r="B679" s="102" t="s">
        <v>623</v>
      </c>
      <c r="C679" t="s">
        <v>541</v>
      </c>
      <c r="D679" s="58">
        <v>308.39999999999998</v>
      </c>
      <c r="E679" t="s">
        <v>452</v>
      </c>
      <c r="F679" s="108">
        <v>2023</v>
      </c>
      <c r="G679" t="s">
        <v>2997</v>
      </c>
      <c r="H679">
        <v>1</v>
      </c>
      <c r="I679">
        <v>269</v>
      </c>
      <c r="J679" t="s">
        <v>3441</v>
      </c>
      <c r="K679" t="s">
        <v>2937</v>
      </c>
      <c r="L679">
        <v>0</v>
      </c>
      <c r="M679">
        <v>0</v>
      </c>
      <c r="N679" t="s">
        <v>3637</v>
      </c>
      <c r="O679" t="s">
        <v>545</v>
      </c>
      <c r="P679" t="s">
        <v>458</v>
      </c>
      <c r="R679">
        <v>0</v>
      </c>
      <c r="S679" t="s">
        <v>459</v>
      </c>
      <c r="T679" t="s">
        <v>458</v>
      </c>
      <c r="U679" t="s">
        <v>460</v>
      </c>
      <c r="V679" t="s">
        <v>458</v>
      </c>
    </row>
    <row r="680" spans="1:22" x14ac:dyDescent="0.2">
      <c r="A680" s="102">
        <v>42646</v>
      </c>
      <c r="B680" s="102" t="s">
        <v>623</v>
      </c>
      <c r="C680" t="s">
        <v>541</v>
      </c>
      <c r="D680" s="58">
        <v>308.39999999999998</v>
      </c>
      <c r="E680" t="s">
        <v>452</v>
      </c>
      <c r="F680" s="108">
        <v>2024</v>
      </c>
      <c r="G680" t="s">
        <v>2955</v>
      </c>
      <c r="H680">
        <v>5</v>
      </c>
      <c r="I680">
        <v>269</v>
      </c>
      <c r="J680" t="s">
        <v>3441</v>
      </c>
      <c r="K680" t="s">
        <v>2937</v>
      </c>
      <c r="L680">
        <v>0</v>
      </c>
      <c r="M680">
        <v>0</v>
      </c>
      <c r="N680" t="s">
        <v>3638</v>
      </c>
      <c r="O680" t="s">
        <v>545</v>
      </c>
      <c r="P680" t="s">
        <v>458</v>
      </c>
      <c r="R680">
        <v>0</v>
      </c>
      <c r="S680" t="s">
        <v>459</v>
      </c>
      <c r="T680" t="s">
        <v>458</v>
      </c>
      <c r="U680" t="s">
        <v>460</v>
      </c>
      <c r="V680" t="s">
        <v>458</v>
      </c>
    </row>
    <row r="681" spans="1:22" x14ac:dyDescent="0.2">
      <c r="A681" s="102">
        <v>42649</v>
      </c>
      <c r="B681" s="102" t="s">
        <v>623</v>
      </c>
      <c r="C681" t="s">
        <v>541</v>
      </c>
      <c r="D681" s="58">
        <v>308.39999999999998</v>
      </c>
      <c r="E681" t="s">
        <v>452</v>
      </c>
      <c r="F681" s="108">
        <v>2024</v>
      </c>
      <c r="G681" t="s">
        <v>2955</v>
      </c>
      <c r="H681">
        <v>14</v>
      </c>
      <c r="I681">
        <v>269</v>
      </c>
      <c r="J681" t="s">
        <v>3441</v>
      </c>
      <c r="K681" t="s">
        <v>2937</v>
      </c>
      <c r="L681">
        <v>0</v>
      </c>
      <c r="M681">
        <v>0</v>
      </c>
      <c r="N681" t="s">
        <v>3639</v>
      </c>
      <c r="O681" t="s">
        <v>545</v>
      </c>
      <c r="P681" t="s">
        <v>458</v>
      </c>
      <c r="R681">
        <v>0</v>
      </c>
      <c r="S681" t="s">
        <v>459</v>
      </c>
      <c r="T681" t="s">
        <v>458</v>
      </c>
      <c r="U681" t="s">
        <v>460</v>
      </c>
      <c r="V681" t="s">
        <v>458</v>
      </c>
    </row>
    <row r="682" spans="1:22" x14ac:dyDescent="0.2">
      <c r="A682" s="102">
        <v>42653</v>
      </c>
      <c r="B682" s="102" t="s">
        <v>623</v>
      </c>
      <c r="C682" t="s">
        <v>541</v>
      </c>
      <c r="D682" s="58">
        <v>308.39999999999998</v>
      </c>
      <c r="E682" t="s">
        <v>452</v>
      </c>
      <c r="F682" s="108">
        <v>2024</v>
      </c>
      <c r="G682" t="s">
        <v>2955</v>
      </c>
      <c r="H682">
        <v>16</v>
      </c>
      <c r="I682">
        <v>269</v>
      </c>
      <c r="J682" t="s">
        <v>3441</v>
      </c>
      <c r="K682" t="s">
        <v>2937</v>
      </c>
      <c r="L682">
        <v>0</v>
      </c>
      <c r="M682">
        <v>0</v>
      </c>
      <c r="N682" t="s">
        <v>3640</v>
      </c>
      <c r="O682" t="s">
        <v>545</v>
      </c>
      <c r="P682" t="s">
        <v>458</v>
      </c>
      <c r="R682">
        <v>0</v>
      </c>
      <c r="S682" t="s">
        <v>459</v>
      </c>
      <c r="T682" t="s">
        <v>458</v>
      </c>
      <c r="U682" t="s">
        <v>460</v>
      </c>
      <c r="V682" t="s">
        <v>458</v>
      </c>
    </row>
    <row r="683" spans="1:22" x14ac:dyDescent="0.2">
      <c r="A683" s="102">
        <v>42653</v>
      </c>
      <c r="B683" s="102" t="s">
        <v>623</v>
      </c>
      <c r="C683" t="s">
        <v>541</v>
      </c>
      <c r="D683" s="58">
        <v>308.39999999999998</v>
      </c>
      <c r="E683" t="s">
        <v>452</v>
      </c>
      <c r="F683" s="108">
        <v>2023</v>
      </c>
      <c r="G683" t="s">
        <v>2997</v>
      </c>
      <c r="H683">
        <v>5</v>
      </c>
      <c r="I683">
        <v>269</v>
      </c>
      <c r="J683" t="s">
        <v>3441</v>
      </c>
      <c r="K683" t="s">
        <v>2937</v>
      </c>
      <c r="L683">
        <v>0</v>
      </c>
      <c r="M683">
        <v>0</v>
      </c>
      <c r="N683" t="s">
        <v>3641</v>
      </c>
      <c r="O683" t="s">
        <v>545</v>
      </c>
      <c r="P683" t="s">
        <v>458</v>
      </c>
      <c r="R683">
        <v>0</v>
      </c>
      <c r="S683" t="s">
        <v>459</v>
      </c>
      <c r="T683" t="s">
        <v>458</v>
      </c>
      <c r="U683" t="s">
        <v>460</v>
      </c>
      <c r="V683" t="s">
        <v>458</v>
      </c>
    </row>
    <row r="684" spans="1:22" x14ac:dyDescent="0.2">
      <c r="A684" s="102">
        <v>42653</v>
      </c>
      <c r="B684" s="102" t="s">
        <v>623</v>
      </c>
      <c r="C684" t="s">
        <v>541</v>
      </c>
      <c r="D684" s="58">
        <v>308.39999999999998</v>
      </c>
      <c r="E684" t="s">
        <v>452</v>
      </c>
      <c r="F684" s="108">
        <v>2023</v>
      </c>
      <c r="G684" t="s">
        <v>2997</v>
      </c>
      <c r="H684">
        <v>1</v>
      </c>
      <c r="I684">
        <v>269</v>
      </c>
      <c r="J684" t="s">
        <v>3441</v>
      </c>
      <c r="K684" t="s">
        <v>2937</v>
      </c>
      <c r="L684">
        <v>0</v>
      </c>
      <c r="M684">
        <v>0</v>
      </c>
      <c r="N684" t="s">
        <v>3642</v>
      </c>
      <c r="O684" t="s">
        <v>545</v>
      </c>
      <c r="P684" t="s">
        <v>458</v>
      </c>
      <c r="R684">
        <v>0</v>
      </c>
      <c r="S684" t="s">
        <v>459</v>
      </c>
      <c r="T684" t="s">
        <v>458</v>
      </c>
      <c r="U684" t="s">
        <v>460</v>
      </c>
      <c r="V684" t="s">
        <v>458</v>
      </c>
    </row>
    <row r="685" spans="1:22" x14ac:dyDescent="0.2">
      <c r="A685" s="102">
        <v>42653</v>
      </c>
      <c r="B685" s="102" t="s">
        <v>623</v>
      </c>
      <c r="C685" t="s">
        <v>541</v>
      </c>
      <c r="D685" s="58">
        <v>308.39999999999998</v>
      </c>
      <c r="E685" t="s">
        <v>452</v>
      </c>
      <c r="F685" s="108">
        <v>2005</v>
      </c>
      <c r="G685" t="s">
        <v>3011</v>
      </c>
      <c r="H685">
        <v>33</v>
      </c>
      <c r="I685">
        <v>269</v>
      </c>
      <c r="J685" t="s">
        <v>3441</v>
      </c>
      <c r="K685" t="s">
        <v>2937</v>
      </c>
      <c r="L685">
        <v>0</v>
      </c>
      <c r="M685">
        <v>0</v>
      </c>
      <c r="N685" t="s">
        <v>3643</v>
      </c>
      <c r="O685" t="s">
        <v>545</v>
      </c>
      <c r="P685" t="s">
        <v>458</v>
      </c>
      <c r="R685">
        <v>0</v>
      </c>
      <c r="S685" t="s">
        <v>459</v>
      </c>
      <c r="T685" t="s">
        <v>458</v>
      </c>
      <c r="U685" t="s">
        <v>460</v>
      </c>
      <c r="V685" t="s">
        <v>458</v>
      </c>
    </row>
    <row r="686" spans="1:22" x14ac:dyDescent="0.2">
      <c r="A686" s="102">
        <v>42653</v>
      </c>
      <c r="B686" s="102" t="s">
        <v>623</v>
      </c>
      <c r="C686" t="s">
        <v>541</v>
      </c>
      <c r="D686" s="58">
        <v>308.39999999999998</v>
      </c>
      <c r="E686" t="s">
        <v>452</v>
      </c>
      <c r="F686" s="108">
        <v>2014</v>
      </c>
      <c r="G686" t="s">
        <v>2978</v>
      </c>
      <c r="H686">
        <v>8</v>
      </c>
      <c r="I686">
        <v>269</v>
      </c>
      <c r="J686" t="s">
        <v>3441</v>
      </c>
      <c r="K686" t="s">
        <v>2937</v>
      </c>
      <c r="L686">
        <v>0</v>
      </c>
      <c r="M686">
        <v>0</v>
      </c>
      <c r="N686" t="s">
        <v>3644</v>
      </c>
      <c r="O686" t="s">
        <v>545</v>
      </c>
      <c r="P686" t="s">
        <v>458</v>
      </c>
      <c r="R686">
        <v>0</v>
      </c>
      <c r="S686" t="s">
        <v>459</v>
      </c>
      <c r="T686" t="s">
        <v>458</v>
      </c>
      <c r="U686" t="s">
        <v>460</v>
      </c>
      <c r="V686" t="s">
        <v>458</v>
      </c>
    </row>
    <row r="687" spans="1:22" x14ac:dyDescent="0.2">
      <c r="A687" s="102">
        <v>42660</v>
      </c>
      <c r="B687" s="102" t="s">
        <v>623</v>
      </c>
      <c r="C687" t="s">
        <v>541</v>
      </c>
      <c r="D687" s="58">
        <v>308.39999999999998</v>
      </c>
      <c r="E687" t="s">
        <v>452</v>
      </c>
      <c r="F687" s="108">
        <v>2024</v>
      </c>
      <c r="G687" t="s">
        <v>2955</v>
      </c>
      <c r="H687">
        <v>12</v>
      </c>
      <c r="I687">
        <v>269</v>
      </c>
      <c r="J687" t="s">
        <v>3441</v>
      </c>
      <c r="K687" t="s">
        <v>2937</v>
      </c>
      <c r="L687">
        <v>0</v>
      </c>
      <c r="M687">
        <v>0</v>
      </c>
      <c r="N687" t="s">
        <v>3645</v>
      </c>
      <c r="O687" t="s">
        <v>545</v>
      </c>
      <c r="P687" t="s">
        <v>458</v>
      </c>
      <c r="R687">
        <v>0</v>
      </c>
      <c r="S687" t="s">
        <v>459</v>
      </c>
      <c r="T687" t="s">
        <v>458</v>
      </c>
      <c r="U687" t="s">
        <v>460</v>
      </c>
      <c r="V687" t="s">
        <v>458</v>
      </c>
    </row>
    <row r="688" spans="1:22" x14ac:dyDescent="0.2">
      <c r="A688" s="102">
        <v>42660</v>
      </c>
      <c r="B688" s="102" t="s">
        <v>623</v>
      </c>
      <c r="C688" t="s">
        <v>541</v>
      </c>
      <c r="D688" s="58">
        <v>308.39999999999998</v>
      </c>
      <c r="E688" t="s">
        <v>452</v>
      </c>
      <c r="F688" s="108">
        <v>2023</v>
      </c>
      <c r="G688" t="s">
        <v>2997</v>
      </c>
      <c r="H688">
        <v>5</v>
      </c>
      <c r="I688">
        <v>269</v>
      </c>
      <c r="J688" t="s">
        <v>3441</v>
      </c>
      <c r="K688" t="s">
        <v>2937</v>
      </c>
      <c r="L688">
        <v>0</v>
      </c>
      <c r="M688">
        <v>0</v>
      </c>
      <c r="N688" t="s">
        <v>3646</v>
      </c>
      <c r="O688" t="s">
        <v>545</v>
      </c>
      <c r="P688" t="s">
        <v>458</v>
      </c>
      <c r="R688">
        <v>0</v>
      </c>
      <c r="S688" t="s">
        <v>459</v>
      </c>
      <c r="T688" t="s">
        <v>458</v>
      </c>
      <c r="U688" t="s">
        <v>460</v>
      </c>
      <c r="V688" t="s">
        <v>458</v>
      </c>
    </row>
    <row r="689" spans="1:22" x14ac:dyDescent="0.2">
      <c r="A689" s="102">
        <v>42660</v>
      </c>
      <c r="B689" s="102" t="s">
        <v>623</v>
      </c>
      <c r="C689" t="s">
        <v>541</v>
      </c>
      <c r="D689" s="58">
        <v>308.39999999999998</v>
      </c>
      <c r="E689" t="s">
        <v>452</v>
      </c>
      <c r="F689" s="108">
        <v>2005</v>
      </c>
      <c r="G689" t="s">
        <v>3011</v>
      </c>
      <c r="H689">
        <v>20</v>
      </c>
      <c r="I689">
        <v>269</v>
      </c>
      <c r="J689" t="s">
        <v>3441</v>
      </c>
      <c r="K689" t="s">
        <v>2937</v>
      </c>
      <c r="L689">
        <v>0</v>
      </c>
      <c r="M689">
        <v>0</v>
      </c>
      <c r="N689" t="s">
        <v>3647</v>
      </c>
      <c r="O689" t="s">
        <v>545</v>
      </c>
      <c r="P689" t="s">
        <v>458</v>
      </c>
      <c r="R689">
        <v>0</v>
      </c>
      <c r="S689" t="s">
        <v>459</v>
      </c>
      <c r="T689" t="s">
        <v>458</v>
      </c>
      <c r="U689" t="s">
        <v>460</v>
      </c>
      <c r="V689" t="s">
        <v>458</v>
      </c>
    </row>
    <row r="690" spans="1:22" x14ac:dyDescent="0.2">
      <c r="A690" s="102">
        <v>42660</v>
      </c>
      <c r="B690" s="102" t="s">
        <v>623</v>
      </c>
      <c r="C690" t="s">
        <v>541</v>
      </c>
      <c r="D690" s="58">
        <v>308.39999999999998</v>
      </c>
      <c r="E690" t="s">
        <v>452</v>
      </c>
      <c r="F690" s="108">
        <v>2014</v>
      </c>
      <c r="G690" t="s">
        <v>2978</v>
      </c>
      <c r="H690">
        <v>20</v>
      </c>
      <c r="I690">
        <v>269</v>
      </c>
      <c r="J690" t="s">
        <v>3441</v>
      </c>
      <c r="K690" t="s">
        <v>2937</v>
      </c>
      <c r="L690">
        <v>0</v>
      </c>
      <c r="M690">
        <v>0</v>
      </c>
      <c r="N690" t="s">
        <v>3648</v>
      </c>
      <c r="O690" t="s">
        <v>545</v>
      </c>
      <c r="P690" t="s">
        <v>458</v>
      </c>
      <c r="R690">
        <v>0</v>
      </c>
      <c r="S690" t="s">
        <v>459</v>
      </c>
      <c r="T690" t="s">
        <v>458</v>
      </c>
      <c r="U690" t="s">
        <v>460</v>
      </c>
      <c r="V690" t="s">
        <v>458</v>
      </c>
    </row>
    <row r="691" spans="1:22" x14ac:dyDescent="0.2">
      <c r="A691" s="102">
        <v>42667</v>
      </c>
      <c r="B691" s="102" t="s">
        <v>623</v>
      </c>
      <c r="C691" t="s">
        <v>541</v>
      </c>
      <c r="D691" s="58">
        <v>308.39999999999998</v>
      </c>
      <c r="E691" t="s">
        <v>452</v>
      </c>
      <c r="F691" s="108">
        <v>2024</v>
      </c>
      <c r="G691" t="s">
        <v>2955</v>
      </c>
      <c r="H691">
        <v>12</v>
      </c>
      <c r="I691">
        <v>269</v>
      </c>
      <c r="J691" t="s">
        <v>3441</v>
      </c>
      <c r="K691" t="s">
        <v>2937</v>
      </c>
      <c r="L691">
        <v>0</v>
      </c>
      <c r="M691">
        <v>0</v>
      </c>
      <c r="N691" t="s">
        <v>3649</v>
      </c>
      <c r="O691" t="s">
        <v>545</v>
      </c>
      <c r="P691" t="s">
        <v>458</v>
      </c>
      <c r="R691">
        <v>0</v>
      </c>
      <c r="S691" t="s">
        <v>459</v>
      </c>
      <c r="T691" t="s">
        <v>458</v>
      </c>
      <c r="U691" t="s">
        <v>460</v>
      </c>
      <c r="V691" t="s">
        <v>458</v>
      </c>
    </row>
    <row r="692" spans="1:22" x14ac:dyDescent="0.2">
      <c r="A692" s="102">
        <v>42667</v>
      </c>
      <c r="B692" s="102" t="s">
        <v>623</v>
      </c>
      <c r="C692" t="s">
        <v>541</v>
      </c>
      <c r="D692" s="58">
        <v>308.39999999999998</v>
      </c>
      <c r="E692" t="s">
        <v>452</v>
      </c>
      <c r="F692" s="108" t="s">
        <v>2950</v>
      </c>
      <c r="G692" t="s">
        <v>2951</v>
      </c>
      <c r="H692">
        <v>40</v>
      </c>
      <c r="I692">
        <v>269</v>
      </c>
      <c r="J692" t="s">
        <v>3441</v>
      </c>
      <c r="K692" t="s">
        <v>2937</v>
      </c>
      <c r="L692">
        <v>0</v>
      </c>
      <c r="M692">
        <v>0</v>
      </c>
      <c r="N692" t="s">
        <v>3650</v>
      </c>
      <c r="O692" t="s">
        <v>545</v>
      </c>
      <c r="P692" t="s">
        <v>458</v>
      </c>
      <c r="R692">
        <v>0</v>
      </c>
      <c r="S692" t="s">
        <v>459</v>
      </c>
      <c r="T692" t="s">
        <v>458</v>
      </c>
      <c r="U692" t="s">
        <v>460</v>
      </c>
      <c r="V692" t="s">
        <v>458</v>
      </c>
    </row>
    <row r="693" spans="1:22" x14ac:dyDescent="0.2">
      <c r="A693" s="102">
        <v>42667</v>
      </c>
      <c r="B693" s="102" t="s">
        <v>623</v>
      </c>
      <c r="C693" t="s">
        <v>541</v>
      </c>
      <c r="D693" s="58">
        <v>308.39999999999998</v>
      </c>
      <c r="E693" t="s">
        <v>452</v>
      </c>
      <c r="F693" s="108">
        <v>2005</v>
      </c>
      <c r="G693" t="s">
        <v>3011</v>
      </c>
      <c r="H693">
        <v>9</v>
      </c>
      <c r="I693">
        <v>269</v>
      </c>
      <c r="J693" t="s">
        <v>3441</v>
      </c>
      <c r="K693" t="s">
        <v>2937</v>
      </c>
      <c r="L693">
        <v>0</v>
      </c>
      <c r="M693">
        <v>0</v>
      </c>
      <c r="N693" t="s">
        <v>3651</v>
      </c>
      <c r="O693" t="s">
        <v>545</v>
      </c>
      <c r="P693" t="s">
        <v>458</v>
      </c>
      <c r="R693">
        <v>0</v>
      </c>
      <c r="S693" t="s">
        <v>459</v>
      </c>
      <c r="T693" t="s">
        <v>458</v>
      </c>
      <c r="U693" t="s">
        <v>460</v>
      </c>
      <c r="V693" t="s">
        <v>458</v>
      </c>
    </row>
    <row r="694" spans="1:22" x14ac:dyDescent="0.2">
      <c r="A694" s="102">
        <v>42667</v>
      </c>
      <c r="B694" s="102" t="s">
        <v>623</v>
      </c>
      <c r="C694" t="s">
        <v>541</v>
      </c>
      <c r="D694" s="58">
        <v>308.39999999999998</v>
      </c>
      <c r="E694" t="s">
        <v>452</v>
      </c>
      <c r="F694" s="108" t="s">
        <v>2950</v>
      </c>
      <c r="G694" t="s">
        <v>2951</v>
      </c>
      <c r="H694">
        <v>16</v>
      </c>
      <c r="I694">
        <v>269</v>
      </c>
      <c r="J694" t="s">
        <v>3441</v>
      </c>
      <c r="K694" t="s">
        <v>2937</v>
      </c>
      <c r="L694">
        <v>0</v>
      </c>
      <c r="M694">
        <v>0</v>
      </c>
      <c r="N694" t="s">
        <v>3652</v>
      </c>
      <c r="O694" t="s">
        <v>545</v>
      </c>
      <c r="P694" t="s">
        <v>458</v>
      </c>
      <c r="R694">
        <v>0</v>
      </c>
      <c r="S694" t="s">
        <v>459</v>
      </c>
      <c r="T694" t="s">
        <v>458</v>
      </c>
      <c r="U694" t="s">
        <v>460</v>
      </c>
      <c r="V694" t="s">
        <v>458</v>
      </c>
    </row>
    <row r="695" spans="1:22" x14ac:dyDescent="0.2">
      <c r="A695" s="102">
        <v>42667</v>
      </c>
      <c r="B695" s="102" t="s">
        <v>623</v>
      </c>
      <c r="C695" t="s">
        <v>541</v>
      </c>
      <c r="D695" s="58">
        <v>308.39999999999998</v>
      </c>
      <c r="E695" t="s">
        <v>452</v>
      </c>
      <c r="F695" s="108" t="s">
        <v>2950</v>
      </c>
      <c r="G695" t="s">
        <v>2951</v>
      </c>
      <c r="H695">
        <v>32</v>
      </c>
      <c r="I695">
        <v>269</v>
      </c>
      <c r="J695" t="s">
        <v>3441</v>
      </c>
      <c r="K695" t="s">
        <v>2937</v>
      </c>
      <c r="L695">
        <v>0</v>
      </c>
      <c r="M695">
        <v>0</v>
      </c>
      <c r="N695" t="s">
        <v>3653</v>
      </c>
      <c r="O695" t="s">
        <v>545</v>
      </c>
      <c r="P695" t="s">
        <v>458</v>
      </c>
      <c r="R695">
        <v>0</v>
      </c>
      <c r="S695" t="s">
        <v>459</v>
      </c>
      <c r="T695" t="s">
        <v>458</v>
      </c>
      <c r="U695" t="s">
        <v>460</v>
      </c>
      <c r="V695" t="s">
        <v>458</v>
      </c>
    </row>
    <row r="696" spans="1:22" x14ac:dyDescent="0.2">
      <c r="A696" s="102">
        <v>42667</v>
      </c>
      <c r="B696" s="102" t="s">
        <v>623</v>
      </c>
      <c r="C696" t="s">
        <v>541</v>
      </c>
      <c r="D696" s="58">
        <v>308.39999999999998</v>
      </c>
      <c r="E696" t="s">
        <v>452</v>
      </c>
      <c r="F696" s="108">
        <v>2014</v>
      </c>
      <c r="G696" t="s">
        <v>2978</v>
      </c>
      <c r="H696">
        <v>14</v>
      </c>
      <c r="I696">
        <v>269</v>
      </c>
      <c r="J696" t="s">
        <v>3441</v>
      </c>
      <c r="K696" t="s">
        <v>2937</v>
      </c>
      <c r="L696">
        <v>0</v>
      </c>
      <c r="M696">
        <v>0</v>
      </c>
      <c r="N696" t="s">
        <v>3654</v>
      </c>
      <c r="O696" t="s">
        <v>545</v>
      </c>
      <c r="P696" t="s">
        <v>458</v>
      </c>
      <c r="R696">
        <v>0</v>
      </c>
      <c r="S696" t="s">
        <v>459</v>
      </c>
      <c r="T696" t="s">
        <v>458</v>
      </c>
      <c r="U696" t="s">
        <v>460</v>
      </c>
      <c r="V696" t="s">
        <v>458</v>
      </c>
    </row>
    <row r="697" spans="1:22" x14ac:dyDescent="0.2">
      <c r="A697" s="102">
        <v>42674</v>
      </c>
      <c r="B697" s="102" t="s">
        <v>623</v>
      </c>
      <c r="C697" t="s">
        <v>541</v>
      </c>
      <c r="D697" s="58">
        <v>308.39999999999998</v>
      </c>
      <c r="E697" t="s">
        <v>452</v>
      </c>
      <c r="F697" s="108">
        <v>2024</v>
      </c>
      <c r="G697" t="s">
        <v>2955</v>
      </c>
      <c r="H697">
        <v>3</v>
      </c>
      <c r="I697">
        <v>269</v>
      </c>
      <c r="J697" t="s">
        <v>3441</v>
      </c>
      <c r="K697" t="s">
        <v>2937</v>
      </c>
      <c r="L697">
        <v>0</v>
      </c>
      <c r="M697">
        <v>0</v>
      </c>
      <c r="N697" t="s">
        <v>3655</v>
      </c>
      <c r="O697" t="s">
        <v>545</v>
      </c>
      <c r="P697" t="s">
        <v>458</v>
      </c>
      <c r="R697">
        <v>0</v>
      </c>
      <c r="S697" t="s">
        <v>459</v>
      </c>
      <c r="T697" t="s">
        <v>458</v>
      </c>
      <c r="U697" t="s">
        <v>460</v>
      </c>
      <c r="V697" t="s">
        <v>458</v>
      </c>
    </row>
    <row r="698" spans="1:22" x14ac:dyDescent="0.2">
      <c r="A698" s="102">
        <v>42674</v>
      </c>
      <c r="B698" s="102" t="s">
        <v>623</v>
      </c>
      <c r="C698" t="s">
        <v>541</v>
      </c>
      <c r="D698" s="58">
        <v>308.39999999999998</v>
      </c>
      <c r="E698" t="s">
        <v>452</v>
      </c>
      <c r="F698" s="108" t="s">
        <v>2950</v>
      </c>
      <c r="G698" t="s">
        <v>2951</v>
      </c>
      <c r="H698">
        <v>8</v>
      </c>
      <c r="I698">
        <v>269</v>
      </c>
      <c r="J698" t="s">
        <v>3441</v>
      </c>
      <c r="K698" t="s">
        <v>2937</v>
      </c>
      <c r="L698">
        <v>0</v>
      </c>
      <c r="M698">
        <v>0</v>
      </c>
      <c r="N698" t="s">
        <v>3656</v>
      </c>
      <c r="O698" t="s">
        <v>545</v>
      </c>
      <c r="P698" t="s">
        <v>458</v>
      </c>
      <c r="R698">
        <v>0</v>
      </c>
      <c r="S698" t="s">
        <v>459</v>
      </c>
      <c r="T698" t="s">
        <v>458</v>
      </c>
      <c r="U698" t="s">
        <v>460</v>
      </c>
      <c r="V698" t="s">
        <v>458</v>
      </c>
    </row>
    <row r="699" spans="1:22" x14ac:dyDescent="0.2">
      <c r="A699" s="102">
        <v>42674</v>
      </c>
      <c r="B699" s="102" t="s">
        <v>623</v>
      </c>
      <c r="C699" t="s">
        <v>541</v>
      </c>
      <c r="D699" s="58">
        <v>308.39999999999998</v>
      </c>
      <c r="E699" t="s">
        <v>452</v>
      </c>
      <c r="F699" s="108">
        <v>2005</v>
      </c>
      <c r="G699" t="s">
        <v>3011</v>
      </c>
      <c r="H699">
        <v>8</v>
      </c>
      <c r="I699">
        <v>269</v>
      </c>
      <c r="J699" t="s">
        <v>3441</v>
      </c>
      <c r="K699" t="s">
        <v>2937</v>
      </c>
      <c r="L699">
        <v>0</v>
      </c>
      <c r="M699">
        <v>0</v>
      </c>
      <c r="N699" t="s">
        <v>3657</v>
      </c>
      <c r="O699" t="s">
        <v>545</v>
      </c>
      <c r="P699" t="s">
        <v>458</v>
      </c>
      <c r="R699">
        <v>0</v>
      </c>
      <c r="S699" t="s">
        <v>459</v>
      </c>
      <c r="T699" t="s">
        <v>458</v>
      </c>
      <c r="U699" t="s">
        <v>460</v>
      </c>
      <c r="V699" t="s">
        <v>458</v>
      </c>
    </row>
    <row r="700" spans="1:22" x14ac:dyDescent="0.2">
      <c r="A700" s="102">
        <v>42674</v>
      </c>
      <c r="B700" s="102" t="s">
        <v>623</v>
      </c>
      <c r="C700" t="s">
        <v>541</v>
      </c>
      <c r="D700" s="58">
        <v>308.39999999999998</v>
      </c>
      <c r="E700" t="s">
        <v>452</v>
      </c>
      <c r="F700" s="108" t="s">
        <v>2950</v>
      </c>
      <c r="G700" t="s">
        <v>2951</v>
      </c>
      <c r="H700">
        <v>4.5</v>
      </c>
      <c r="I700">
        <v>269</v>
      </c>
      <c r="J700" t="s">
        <v>3441</v>
      </c>
      <c r="K700" t="s">
        <v>2937</v>
      </c>
      <c r="L700">
        <v>0</v>
      </c>
      <c r="M700">
        <v>0</v>
      </c>
      <c r="N700" t="s">
        <v>3658</v>
      </c>
      <c r="O700" t="s">
        <v>545</v>
      </c>
      <c r="P700" t="s">
        <v>458</v>
      </c>
      <c r="R700">
        <v>0</v>
      </c>
      <c r="S700" t="s">
        <v>459</v>
      </c>
      <c r="T700" t="s">
        <v>458</v>
      </c>
      <c r="U700" t="s">
        <v>460</v>
      </c>
      <c r="V700" t="s">
        <v>458</v>
      </c>
    </row>
    <row r="701" spans="1:22" x14ac:dyDescent="0.2">
      <c r="A701" s="102">
        <v>42674</v>
      </c>
      <c r="B701" s="102" t="s">
        <v>623</v>
      </c>
      <c r="C701" t="s">
        <v>541</v>
      </c>
      <c r="D701" s="58">
        <v>308.39999999999998</v>
      </c>
      <c r="E701" t="s">
        <v>452</v>
      </c>
      <c r="F701" s="108" t="s">
        <v>2950</v>
      </c>
      <c r="G701" t="s">
        <v>2951</v>
      </c>
      <c r="H701">
        <v>8</v>
      </c>
      <c r="I701">
        <v>269</v>
      </c>
      <c r="J701" t="s">
        <v>3441</v>
      </c>
      <c r="K701" t="s">
        <v>2937</v>
      </c>
      <c r="L701">
        <v>0</v>
      </c>
      <c r="M701">
        <v>0</v>
      </c>
      <c r="N701" t="s">
        <v>3659</v>
      </c>
      <c r="O701" t="s">
        <v>545</v>
      </c>
      <c r="P701" t="s">
        <v>458</v>
      </c>
      <c r="R701">
        <v>0</v>
      </c>
      <c r="S701" t="s">
        <v>459</v>
      </c>
      <c r="T701" t="s">
        <v>458</v>
      </c>
      <c r="U701" t="s">
        <v>460</v>
      </c>
      <c r="V701" t="s">
        <v>458</v>
      </c>
    </row>
    <row r="702" spans="1:22" x14ac:dyDescent="0.2">
      <c r="A702" s="102">
        <v>42674</v>
      </c>
      <c r="B702" s="102" t="s">
        <v>623</v>
      </c>
      <c r="C702" t="s">
        <v>541</v>
      </c>
      <c r="D702" s="58">
        <v>308.39999999999998</v>
      </c>
      <c r="E702" t="s">
        <v>452</v>
      </c>
      <c r="F702" s="108">
        <v>2014</v>
      </c>
      <c r="G702" t="s">
        <v>2978</v>
      </c>
      <c r="H702">
        <v>4</v>
      </c>
      <c r="I702">
        <v>269</v>
      </c>
      <c r="J702" t="s">
        <v>3441</v>
      </c>
      <c r="K702" t="s">
        <v>2937</v>
      </c>
      <c r="L702">
        <v>0</v>
      </c>
      <c r="M702">
        <v>0</v>
      </c>
      <c r="N702" t="s">
        <v>3660</v>
      </c>
      <c r="O702" t="s">
        <v>545</v>
      </c>
      <c r="P702" t="s">
        <v>458</v>
      </c>
      <c r="R702">
        <v>0</v>
      </c>
      <c r="S702" t="s">
        <v>459</v>
      </c>
      <c r="T702" t="s">
        <v>458</v>
      </c>
      <c r="U702" t="s">
        <v>460</v>
      </c>
      <c r="V702" t="s">
        <v>458</v>
      </c>
    </row>
    <row r="703" spans="1:22" x14ac:dyDescent="0.2">
      <c r="A703" s="102">
        <v>42675</v>
      </c>
      <c r="B703" s="102" t="s">
        <v>623</v>
      </c>
      <c r="C703" t="s">
        <v>541</v>
      </c>
      <c r="D703" s="58">
        <v>308.39999999999998</v>
      </c>
      <c r="E703" t="s">
        <v>452</v>
      </c>
      <c r="F703" s="108">
        <v>2024</v>
      </c>
      <c r="G703" t="s">
        <v>2955</v>
      </c>
      <c r="H703">
        <v>7</v>
      </c>
      <c r="I703">
        <v>269</v>
      </c>
      <c r="J703" t="s">
        <v>3441</v>
      </c>
      <c r="K703" t="s">
        <v>2937</v>
      </c>
      <c r="L703">
        <v>0</v>
      </c>
      <c r="M703">
        <v>0</v>
      </c>
      <c r="N703" t="s">
        <v>3661</v>
      </c>
      <c r="O703" t="s">
        <v>545</v>
      </c>
      <c r="P703" t="s">
        <v>458</v>
      </c>
      <c r="R703">
        <v>0</v>
      </c>
      <c r="S703" t="s">
        <v>459</v>
      </c>
      <c r="T703" t="s">
        <v>458</v>
      </c>
      <c r="U703" t="s">
        <v>460</v>
      </c>
      <c r="V703" t="s">
        <v>458</v>
      </c>
    </row>
    <row r="704" spans="1:22" x14ac:dyDescent="0.2">
      <c r="A704" s="102">
        <v>42675</v>
      </c>
      <c r="B704" s="102" t="s">
        <v>623</v>
      </c>
      <c r="C704" t="s">
        <v>541</v>
      </c>
      <c r="D704" s="58">
        <v>308.39999999999998</v>
      </c>
      <c r="E704" t="s">
        <v>452</v>
      </c>
      <c r="F704" s="108" t="s">
        <v>2950</v>
      </c>
      <c r="G704" t="s">
        <v>2951</v>
      </c>
      <c r="H704">
        <v>32</v>
      </c>
      <c r="I704">
        <v>269</v>
      </c>
      <c r="J704" t="s">
        <v>3441</v>
      </c>
      <c r="K704" t="s">
        <v>2937</v>
      </c>
      <c r="L704">
        <v>0</v>
      </c>
      <c r="M704">
        <v>0</v>
      </c>
      <c r="N704" t="s">
        <v>3662</v>
      </c>
      <c r="O704" t="s">
        <v>545</v>
      </c>
      <c r="P704" t="s">
        <v>458</v>
      </c>
      <c r="R704">
        <v>0</v>
      </c>
      <c r="S704" t="s">
        <v>459</v>
      </c>
      <c r="T704" t="s">
        <v>458</v>
      </c>
      <c r="U704" t="s">
        <v>460</v>
      </c>
      <c r="V704" t="s">
        <v>458</v>
      </c>
    </row>
    <row r="705" spans="1:22" x14ac:dyDescent="0.2">
      <c r="A705" s="102">
        <v>42675</v>
      </c>
      <c r="B705" s="102" t="s">
        <v>623</v>
      </c>
      <c r="C705" t="s">
        <v>541</v>
      </c>
      <c r="D705" s="58">
        <v>308.39999999999998</v>
      </c>
      <c r="E705" t="s">
        <v>452</v>
      </c>
      <c r="F705" s="108">
        <v>2023</v>
      </c>
      <c r="G705" t="s">
        <v>2997</v>
      </c>
      <c r="H705">
        <v>1</v>
      </c>
      <c r="I705">
        <v>269</v>
      </c>
      <c r="J705" t="s">
        <v>3441</v>
      </c>
      <c r="K705" t="s">
        <v>2937</v>
      </c>
      <c r="L705">
        <v>0</v>
      </c>
      <c r="M705">
        <v>0</v>
      </c>
      <c r="N705" t="s">
        <v>3663</v>
      </c>
      <c r="O705" t="s">
        <v>545</v>
      </c>
      <c r="P705" t="s">
        <v>458</v>
      </c>
      <c r="R705">
        <v>0</v>
      </c>
      <c r="S705" t="s">
        <v>459</v>
      </c>
      <c r="T705" t="s">
        <v>458</v>
      </c>
      <c r="U705" t="s">
        <v>460</v>
      </c>
      <c r="V705" t="s">
        <v>458</v>
      </c>
    </row>
    <row r="706" spans="1:22" x14ac:dyDescent="0.2">
      <c r="A706" s="102">
        <v>42675</v>
      </c>
      <c r="B706" s="102" t="s">
        <v>623</v>
      </c>
      <c r="C706" t="s">
        <v>541</v>
      </c>
      <c r="D706" s="58">
        <v>308.39999999999998</v>
      </c>
      <c r="E706" t="s">
        <v>452</v>
      </c>
      <c r="F706" s="108">
        <v>2023</v>
      </c>
      <c r="G706" t="s">
        <v>2997</v>
      </c>
      <c r="H706">
        <v>3</v>
      </c>
      <c r="I706">
        <v>269</v>
      </c>
      <c r="J706" t="s">
        <v>3441</v>
      </c>
      <c r="K706" t="s">
        <v>2937</v>
      </c>
      <c r="L706">
        <v>0</v>
      </c>
      <c r="M706">
        <v>0</v>
      </c>
      <c r="N706" t="s">
        <v>3664</v>
      </c>
      <c r="O706" t="s">
        <v>545</v>
      </c>
      <c r="P706" t="s">
        <v>458</v>
      </c>
      <c r="R706">
        <v>0</v>
      </c>
      <c r="S706" t="s">
        <v>459</v>
      </c>
      <c r="T706" t="s">
        <v>458</v>
      </c>
      <c r="U706" t="s">
        <v>460</v>
      </c>
      <c r="V706" t="s">
        <v>458</v>
      </c>
    </row>
    <row r="707" spans="1:22" x14ac:dyDescent="0.2">
      <c r="A707" s="102">
        <v>42675</v>
      </c>
      <c r="B707" s="102" t="s">
        <v>623</v>
      </c>
      <c r="C707" t="s">
        <v>541</v>
      </c>
      <c r="D707" s="58">
        <v>308.39999999999998</v>
      </c>
      <c r="E707" t="s">
        <v>452</v>
      </c>
      <c r="F707" s="108">
        <v>2005</v>
      </c>
      <c r="G707" t="s">
        <v>3011</v>
      </c>
      <c r="H707">
        <v>27</v>
      </c>
      <c r="I707">
        <v>269</v>
      </c>
      <c r="J707" t="s">
        <v>3441</v>
      </c>
      <c r="K707" t="s">
        <v>2937</v>
      </c>
      <c r="L707">
        <v>0</v>
      </c>
      <c r="M707">
        <v>0</v>
      </c>
      <c r="N707" t="s">
        <v>3665</v>
      </c>
      <c r="O707" t="s">
        <v>545</v>
      </c>
      <c r="P707" t="s">
        <v>458</v>
      </c>
      <c r="R707">
        <v>0</v>
      </c>
      <c r="S707" t="s">
        <v>459</v>
      </c>
      <c r="T707" t="s">
        <v>458</v>
      </c>
      <c r="U707" t="s">
        <v>460</v>
      </c>
      <c r="V707" t="s">
        <v>458</v>
      </c>
    </row>
    <row r="708" spans="1:22" x14ac:dyDescent="0.2">
      <c r="A708" s="102">
        <v>42675</v>
      </c>
      <c r="B708" s="102" t="s">
        <v>623</v>
      </c>
      <c r="C708" t="s">
        <v>541</v>
      </c>
      <c r="D708" s="58">
        <v>308.39999999999998</v>
      </c>
      <c r="E708" t="s">
        <v>452</v>
      </c>
      <c r="F708" s="108" t="s">
        <v>2950</v>
      </c>
      <c r="G708" t="s">
        <v>2951</v>
      </c>
      <c r="H708">
        <v>33.5</v>
      </c>
      <c r="I708">
        <v>269</v>
      </c>
      <c r="J708" t="s">
        <v>3441</v>
      </c>
      <c r="K708" t="s">
        <v>2937</v>
      </c>
      <c r="L708">
        <v>0</v>
      </c>
      <c r="M708">
        <v>0</v>
      </c>
      <c r="N708" t="s">
        <v>3666</v>
      </c>
      <c r="O708" t="s">
        <v>545</v>
      </c>
      <c r="P708" t="s">
        <v>458</v>
      </c>
      <c r="R708">
        <v>0</v>
      </c>
      <c r="S708" t="s">
        <v>459</v>
      </c>
      <c r="T708" t="s">
        <v>458</v>
      </c>
      <c r="U708" t="s">
        <v>460</v>
      </c>
      <c r="V708" t="s">
        <v>458</v>
      </c>
    </row>
    <row r="709" spans="1:22" x14ac:dyDescent="0.2">
      <c r="A709" s="102">
        <v>42675</v>
      </c>
      <c r="B709" s="102" t="s">
        <v>623</v>
      </c>
      <c r="C709" t="s">
        <v>541</v>
      </c>
      <c r="D709" s="58">
        <v>308.39999999999998</v>
      </c>
      <c r="E709" t="s">
        <v>452</v>
      </c>
      <c r="F709" s="108" t="s">
        <v>2950</v>
      </c>
      <c r="G709" t="s">
        <v>2951</v>
      </c>
      <c r="H709">
        <v>32</v>
      </c>
      <c r="I709">
        <v>269</v>
      </c>
      <c r="J709" t="s">
        <v>3441</v>
      </c>
      <c r="K709" t="s">
        <v>2937</v>
      </c>
      <c r="L709">
        <v>0</v>
      </c>
      <c r="M709">
        <v>0</v>
      </c>
      <c r="N709" t="s">
        <v>3667</v>
      </c>
      <c r="O709" t="s">
        <v>545</v>
      </c>
      <c r="P709" t="s">
        <v>458</v>
      </c>
      <c r="R709">
        <v>0</v>
      </c>
      <c r="S709" t="s">
        <v>459</v>
      </c>
      <c r="T709" t="s">
        <v>458</v>
      </c>
      <c r="U709" t="s">
        <v>460</v>
      </c>
      <c r="V709" t="s">
        <v>458</v>
      </c>
    </row>
    <row r="710" spans="1:22" x14ac:dyDescent="0.2">
      <c r="A710" s="102">
        <v>42675</v>
      </c>
      <c r="B710" s="102" t="s">
        <v>623</v>
      </c>
      <c r="C710" t="s">
        <v>541</v>
      </c>
      <c r="D710" s="58">
        <v>308.39999999999998</v>
      </c>
      <c r="E710" t="s">
        <v>452</v>
      </c>
      <c r="F710" s="108">
        <v>2014</v>
      </c>
      <c r="G710" t="s">
        <v>2978</v>
      </c>
      <c r="H710">
        <v>2</v>
      </c>
      <c r="I710">
        <v>269</v>
      </c>
      <c r="J710" t="s">
        <v>3441</v>
      </c>
      <c r="K710" t="s">
        <v>2937</v>
      </c>
      <c r="L710">
        <v>0</v>
      </c>
      <c r="M710">
        <v>0</v>
      </c>
      <c r="N710" t="s">
        <v>3668</v>
      </c>
      <c r="O710" t="s">
        <v>545</v>
      </c>
      <c r="P710" t="s">
        <v>458</v>
      </c>
      <c r="R710">
        <v>0</v>
      </c>
      <c r="S710" t="s">
        <v>459</v>
      </c>
      <c r="T710" t="s">
        <v>458</v>
      </c>
      <c r="U710" t="s">
        <v>460</v>
      </c>
      <c r="V710" t="s">
        <v>458</v>
      </c>
    </row>
    <row r="711" spans="1:22" x14ac:dyDescent="0.2">
      <c r="A711" s="102">
        <v>42681</v>
      </c>
      <c r="B711" s="102" t="s">
        <v>623</v>
      </c>
      <c r="C711" t="s">
        <v>541</v>
      </c>
      <c r="D711" s="58">
        <v>308.39999999999998</v>
      </c>
      <c r="E711" t="s">
        <v>452</v>
      </c>
      <c r="F711" s="108">
        <v>2024</v>
      </c>
      <c r="G711" t="s">
        <v>2955</v>
      </c>
      <c r="H711">
        <v>5</v>
      </c>
      <c r="I711">
        <v>269</v>
      </c>
      <c r="J711" t="s">
        <v>3441</v>
      </c>
      <c r="K711" t="s">
        <v>2937</v>
      </c>
      <c r="L711">
        <v>0</v>
      </c>
      <c r="M711">
        <v>0</v>
      </c>
      <c r="N711" t="s">
        <v>3669</v>
      </c>
      <c r="O711" t="s">
        <v>545</v>
      </c>
      <c r="P711" t="s">
        <v>458</v>
      </c>
      <c r="R711">
        <v>0</v>
      </c>
      <c r="S711" t="s">
        <v>459</v>
      </c>
      <c r="T711" t="s">
        <v>458</v>
      </c>
      <c r="U711" t="s">
        <v>460</v>
      </c>
      <c r="V711" t="s">
        <v>458</v>
      </c>
    </row>
    <row r="712" spans="1:22" x14ac:dyDescent="0.2">
      <c r="A712" s="102">
        <v>42681</v>
      </c>
      <c r="B712" s="102" t="s">
        <v>623</v>
      </c>
      <c r="C712" t="s">
        <v>541</v>
      </c>
      <c r="D712" s="58">
        <v>308.39999999999998</v>
      </c>
      <c r="E712" t="s">
        <v>452</v>
      </c>
      <c r="F712" s="108" t="s">
        <v>2950</v>
      </c>
      <c r="G712" t="s">
        <v>2951</v>
      </c>
      <c r="H712">
        <v>16</v>
      </c>
      <c r="I712">
        <v>269</v>
      </c>
      <c r="J712" t="s">
        <v>3441</v>
      </c>
      <c r="K712" t="s">
        <v>2937</v>
      </c>
      <c r="L712">
        <v>0</v>
      </c>
      <c r="M712">
        <v>0</v>
      </c>
      <c r="N712" t="s">
        <v>3670</v>
      </c>
      <c r="O712" t="s">
        <v>545</v>
      </c>
      <c r="P712" t="s">
        <v>458</v>
      </c>
      <c r="R712">
        <v>0</v>
      </c>
      <c r="S712" t="s">
        <v>459</v>
      </c>
      <c r="T712" t="s">
        <v>458</v>
      </c>
      <c r="U712" t="s">
        <v>460</v>
      </c>
      <c r="V712" t="s">
        <v>458</v>
      </c>
    </row>
    <row r="713" spans="1:22" x14ac:dyDescent="0.2">
      <c r="A713" s="102">
        <v>42688</v>
      </c>
      <c r="B713" s="102" t="s">
        <v>623</v>
      </c>
      <c r="C713" t="s">
        <v>541</v>
      </c>
      <c r="D713" s="58">
        <v>308.39999999999998</v>
      </c>
      <c r="E713" t="s">
        <v>452</v>
      </c>
      <c r="F713" s="108" t="s">
        <v>2950</v>
      </c>
      <c r="G713" t="s">
        <v>2951</v>
      </c>
      <c r="H713">
        <v>2</v>
      </c>
      <c r="I713">
        <v>269</v>
      </c>
      <c r="J713" t="s">
        <v>3441</v>
      </c>
      <c r="K713" t="s">
        <v>2937</v>
      </c>
      <c r="L713">
        <v>0</v>
      </c>
      <c r="M713">
        <v>0</v>
      </c>
      <c r="N713" t="s">
        <v>3671</v>
      </c>
      <c r="O713" t="s">
        <v>545</v>
      </c>
      <c r="P713" t="s">
        <v>458</v>
      </c>
      <c r="R713">
        <v>0</v>
      </c>
      <c r="S713" t="s">
        <v>459</v>
      </c>
      <c r="T713" t="s">
        <v>458</v>
      </c>
      <c r="U713" t="s">
        <v>460</v>
      </c>
      <c r="V713" t="s">
        <v>458</v>
      </c>
    </row>
    <row r="714" spans="1:22" x14ac:dyDescent="0.2">
      <c r="A714" s="102">
        <v>42695</v>
      </c>
      <c r="B714" s="102" t="s">
        <v>623</v>
      </c>
      <c r="C714" t="s">
        <v>541</v>
      </c>
      <c r="D714" s="58">
        <v>308.39999999999998</v>
      </c>
      <c r="E714" t="s">
        <v>452</v>
      </c>
      <c r="F714" s="108">
        <v>2024</v>
      </c>
      <c r="G714" t="s">
        <v>2955</v>
      </c>
      <c r="H714">
        <v>6</v>
      </c>
      <c r="I714">
        <v>269</v>
      </c>
      <c r="J714" t="s">
        <v>3441</v>
      </c>
      <c r="K714" t="s">
        <v>2937</v>
      </c>
      <c r="L714">
        <v>0</v>
      </c>
      <c r="M714">
        <v>0</v>
      </c>
      <c r="N714" t="s">
        <v>3672</v>
      </c>
      <c r="O714" t="s">
        <v>545</v>
      </c>
      <c r="P714" t="s">
        <v>458</v>
      </c>
      <c r="R714">
        <v>0</v>
      </c>
      <c r="S714" t="s">
        <v>459</v>
      </c>
      <c r="T714" t="s">
        <v>458</v>
      </c>
      <c r="U714" t="s">
        <v>460</v>
      </c>
      <c r="V714" t="s">
        <v>458</v>
      </c>
    </row>
    <row r="715" spans="1:22" x14ac:dyDescent="0.2">
      <c r="A715" s="102">
        <v>42695</v>
      </c>
      <c r="B715" s="102" t="s">
        <v>623</v>
      </c>
      <c r="C715" t="s">
        <v>541</v>
      </c>
      <c r="D715" s="58">
        <v>308.39999999999998</v>
      </c>
      <c r="E715" t="s">
        <v>452</v>
      </c>
      <c r="F715" s="108" t="s">
        <v>2950</v>
      </c>
      <c r="G715" t="s">
        <v>2951</v>
      </c>
      <c r="H715">
        <v>1</v>
      </c>
      <c r="I715">
        <v>269</v>
      </c>
      <c r="J715" t="s">
        <v>3441</v>
      </c>
      <c r="K715" t="s">
        <v>2937</v>
      </c>
      <c r="L715">
        <v>0</v>
      </c>
      <c r="M715">
        <v>0</v>
      </c>
      <c r="N715" t="s">
        <v>3673</v>
      </c>
      <c r="O715" t="s">
        <v>545</v>
      </c>
      <c r="P715" t="s">
        <v>458</v>
      </c>
      <c r="R715">
        <v>0</v>
      </c>
      <c r="S715" t="s">
        <v>459</v>
      </c>
      <c r="T715" t="s">
        <v>458</v>
      </c>
      <c r="U715" t="s">
        <v>460</v>
      </c>
      <c r="V715" t="s">
        <v>458</v>
      </c>
    </row>
    <row r="716" spans="1:22" x14ac:dyDescent="0.2">
      <c r="A716" s="102">
        <v>42695</v>
      </c>
      <c r="B716" s="102" t="s">
        <v>623</v>
      </c>
      <c r="C716" t="s">
        <v>541</v>
      </c>
      <c r="D716" s="58">
        <v>308.39999999999998</v>
      </c>
      <c r="E716" t="s">
        <v>452</v>
      </c>
      <c r="F716" s="108">
        <v>2023</v>
      </c>
      <c r="G716" t="s">
        <v>2997</v>
      </c>
      <c r="H716">
        <v>3</v>
      </c>
      <c r="I716">
        <v>269</v>
      </c>
      <c r="J716" t="s">
        <v>3441</v>
      </c>
      <c r="K716" t="s">
        <v>2937</v>
      </c>
      <c r="L716">
        <v>0</v>
      </c>
      <c r="M716">
        <v>0</v>
      </c>
      <c r="N716" t="s">
        <v>3674</v>
      </c>
      <c r="O716" t="s">
        <v>545</v>
      </c>
      <c r="P716" t="s">
        <v>458</v>
      </c>
      <c r="R716">
        <v>0</v>
      </c>
      <c r="S716" t="s">
        <v>459</v>
      </c>
      <c r="T716" t="s">
        <v>458</v>
      </c>
      <c r="U716" t="s">
        <v>460</v>
      </c>
      <c r="V716" t="s">
        <v>458</v>
      </c>
    </row>
    <row r="717" spans="1:22" x14ac:dyDescent="0.2">
      <c r="A717" s="102">
        <v>42695</v>
      </c>
      <c r="B717" s="102" t="s">
        <v>623</v>
      </c>
      <c r="C717" t="s">
        <v>541</v>
      </c>
      <c r="D717" s="58">
        <v>308.39999999999998</v>
      </c>
      <c r="E717" t="s">
        <v>452</v>
      </c>
      <c r="F717" s="108">
        <v>2023</v>
      </c>
      <c r="G717" t="s">
        <v>2997</v>
      </c>
      <c r="H717">
        <v>2</v>
      </c>
      <c r="I717">
        <v>269</v>
      </c>
      <c r="J717" t="s">
        <v>3441</v>
      </c>
      <c r="K717" t="s">
        <v>2937</v>
      </c>
      <c r="L717">
        <v>0</v>
      </c>
      <c r="M717">
        <v>0</v>
      </c>
      <c r="N717" t="s">
        <v>3675</v>
      </c>
      <c r="O717" t="s">
        <v>545</v>
      </c>
      <c r="P717" t="s">
        <v>458</v>
      </c>
      <c r="R717">
        <v>0</v>
      </c>
      <c r="S717" t="s">
        <v>459</v>
      </c>
      <c r="T717" t="s">
        <v>458</v>
      </c>
      <c r="U717" t="s">
        <v>460</v>
      </c>
      <c r="V717" t="s">
        <v>458</v>
      </c>
    </row>
    <row r="718" spans="1:22" x14ac:dyDescent="0.2">
      <c r="A718" s="102">
        <v>42695</v>
      </c>
      <c r="B718" s="102" t="s">
        <v>623</v>
      </c>
      <c r="C718" t="s">
        <v>541</v>
      </c>
      <c r="D718" s="58">
        <v>308.39999999999998</v>
      </c>
      <c r="E718" t="s">
        <v>452</v>
      </c>
      <c r="F718" s="108">
        <v>2005</v>
      </c>
      <c r="G718" t="s">
        <v>3011</v>
      </c>
      <c r="H718">
        <v>6</v>
      </c>
      <c r="I718">
        <v>269</v>
      </c>
      <c r="J718" t="s">
        <v>3441</v>
      </c>
      <c r="K718" t="s">
        <v>2937</v>
      </c>
      <c r="L718">
        <v>0</v>
      </c>
      <c r="M718">
        <v>0</v>
      </c>
      <c r="N718" t="s">
        <v>3676</v>
      </c>
      <c r="O718" t="s">
        <v>545</v>
      </c>
      <c r="P718" t="s">
        <v>458</v>
      </c>
      <c r="R718">
        <v>0</v>
      </c>
      <c r="S718" t="s">
        <v>459</v>
      </c>
      <c r="T718" t="s">
        <v>458</v>
      </c>
      <c r="U718" t="s">
        <v>460</v>
      </c>
      <c r="V718" t="s">
        <v>458</v>
      </c>
    </row>
    <row r="719" spans="1:22" x14ac:dyDescent="0.2">
      <c r="A719" s="102">
        <v>42695</v>
      </c>
      <c r="B719" s="102" t="s">
        <v>623</v>
      </c>
      <c r="C719" t="s">
        <v>541</v>
      </c>
      <c r="D719" s="58">
        <v>308.39999999999998</v>
      </c>
      <c r="E719" t="s">
        <v>452</v>
      </c>
      <c r="F719" s="108" t="s">
        <v>2950</v>
      </c>
      <c r="G719" t="s">
        <v>2951</v>
      </c>
      <c r="H719">
        <v>29</v>
      </c>
      <c r="I719">
        <v>269</v>
      </c>
      <c r="J719" t="s">
        <v>3441</v>
      </c>
      <c r="K719" t="s">
        <v>2937</v>
      </c>
      <c r="L719">
        <v>0</v>
      </c>
      <c r="M719">
        <v>0</v>
      </c>
      <c r="N719" t="s">
        <v>3677</v>
      </c>
      <c r="O719" t="s">
        <v>545</v>
      </c>
      <c r="P719" t="s">
        <v>458</v>
      </c>
      <c r="R719">
        <v>0</v>
      </c>
      <c r="S719" t="s">
        <v>459</v>
      </c>
      <c r="T719" t="s">
        <v>458</v>
      </c>
      <c r="U719" t="s">
        <v>460</v>
      </c>
      <c r="V719" t="s">
        <v>458</v>
      </c>
    </row>
    <row r="720" spans="1:22" x14ac:dyDescent="0.2">
      <c r="A720" s="102">
        <v>42702</v>
      </c>
      <c r="B720" s="102" t="s">
        <v>623</v>
      </c>
      <c r="C720" t="s">
        <v>541</v>
      </c>
      <c r="D720" s="58">
        <v>308.39999999999998</v>
      </c>
      <c r="E720" t="s">
        <v>452</v>
      </c>
      <c r="F720" s="108">
        <v>2024</v>
      </c>
      <c r="G720" t="s">
        <v>2955</v>
      </c>
      <c r="H720">
        <v>6</v>
      </c>
      <c r="I720">
        <v>269</v>
      </c>
      <c r="J720" t="s">
        <v>3441</v>
      </c>
      <c r="K720" t="s">
        <v>2937</v>
      </c>
      <c r="L720">
        <v>0</v>
      </c>
      <c r="M720">
        <v>0</v>
      </c>
      <c r="N720" t="s">
        <v>3678</v>
      </c>
      <c r="O720" t="s">
        <v>545</v>
      </c>
      <c r="P720" t="s">
        <v>458</v>
      </c>
      <c r="R720">
        <v>0</v>
      </c>
      <c r="S720" t="s">
        <v>459</v>
      </c>
      <c r="T720" t="s">
        <v>458</v>
      </c>
      <c r="U720" t="s">
        <v>460</v>
      </c>
      <c r="V720" t="s">
        <v>458</v>
      </c>
    </row>
    <row r="721" spans="1:22" x14ac:dyDescent="0.2">
      <c r="A721" s="102">
        <v>42702</v>
      </c>
      <c r="B721" s="102" t="s">
        <v>623</v>
      </c>
      <c r="C721" t="s">
        <v>541</v>
      </c>
      <c r="D721" s="58">
        <v>308.39999999999998</v>
      </c>
      <c r="E721" t="s">
        <v>452</v>
      </c>
      <c r="F721" s="108">
        <v>2023</v>
      </c>
      <c r="G721" t="s">
        <v>2997</v>
      </c>
      <c r="H721">
        <v>4</v>
      </c>
      <c r="I721">
        <v>269</v>
      </c>
      <c r="J721" t="s">
        <v>3441</v>
      </c>
      <c r="K721" t="s">
        <v>2937</v>
      </c>
      <c r="L721">
        <v>0</v>
      </c>
      <c r="M721">
        <v>0</v>
      </c>
      <c r="N721" t="s">
        <v>3679</v>
      </c>
      <c r="O721" t="s">
        <v>545</v>
      </c>
      <c r="P721" t="s">
        <v>458</v>
      </c>
      <c r="R721">
        <v>0</v>
      </c>
      <c r="S721" t="s">
        <v>459</v>
      </c>
      <c r="T721" t="s">
        <v>458</v>
      </c>
      <c r="U721" t="s">
        <v>460</v>
      </c>
      <c r="V721" t="s">
        <v>458</v>
      </c>
    </row>
    <row r="722" spans="1:22" x14ac:dyDescent="0.2">
      <c r="A722" s="102">
        <v>42702</v>
      </c>
      <c r="B722" s="102" t="s">
        <v>623</v>
      </c>
      <c r="C722" t="s">
        <v>541</v>
      </c>
      <c r="D722" s="58">
        <v>308.39999999999998</v>
      </c>
      <c r="E722" t="s">
        <v>452</v>
      </c>
      <c r="F722" s="108" t="s">
        <v>2950</v>
      </c>
      <c r="G722" t="s">
        <v>2951</v>
      </c>
      <c r="H722">
        <v>24</v>
      </c>
      <c r="I722">
        <v>269</v>
      </c>
      <c r="J722" t="s">
        <v>3441</v>
      </c>
      <c r="K722" t="s">
        <v>2937</v>
      </c>
      <c r="L722">
        <v>0</v>
      </c>
      <c r="M722">
        <v>0</v>
      </c>
      <c r="N722" t="s">
        <v>3680</v>
      </c>
      <c r="O722" t="s">
        <v>545</v>
      </c>
      <c r="P722" t="s">
        <v>458</v>
      </c>
      <c r="R722">
        <v>0</v>
      </c>
      <c r="S722" t="s">
        <v>459</v>
      </c>
      <c r="T722" t="s">
        <v>458</v>
      </c>
      <c r="U722" t="s">
        <v>460</v>
      </c>
      <c r="V722" t="s">
        <v>458</v>
      </c>
    </row>
    <row r="723" spans="1:22" x14ac:dyDescent="0.2">
      <c r="A723" s="102">
        <v>42705</v>
      </c>
      <c r="B723" s="102" t="s">
        <v>623</v>
      </c>
      <c r="C723" t="s">
        <v>541</v>
      </c>
      <c r="D723" s="58">
        <v>308.39999999999998</v>
      </c>
      <c r="E723" t="s">
        <v>452</v>
      </c>
      <c r="F723" s="108">
        <v>2024</v>
      </c>
      <c r="G723" t="s">
        <v>2955</v>
      </c>
      <c r="H723">
        <v>2</v>
      </c>
      <c r="I723">
        <v>269</v>
      </c>
      <c r="J723" t="s">
        <v>3441</v>
      </c>
      <c r="K723" t="s">
        <v>2937</v>
      </c>
      <c r="L723">
        <v>0</v>
      </c>
      <c r="M723">
        <v>0</v>
      </c>
      <c r="N723" t="s">
        <v>3681</v>
      </c>
      <c r="O723" t="s">
        <v>545</v>
      </c>
      <c r="P723" t="s">
        <v>458</v>
      </c>
      <c r="R723">
        <v>0</v>
      </c>
      <c r="S723" t="s">
        <v>459</v>
      </c>
      <c r="T723" t="s">
        <v>458</v>
      </c>
      <c r="U723" t="s">
        <v>460</v>
      </c>
      <c r="V723" t="s">
        <v>458</v>
      </c>
    </row>
    <row r="724" spans="1:22" x14ac:dyDescent="0.2">
      <c r="A724" s="102">
        <v>42705</v>
      </c>
      <c r="B724" s="102" t="s">
        <v>623</v>
      </c>
      <c r="C724" t="s">
        <v>541</v>
      </c>
      <c r="D724" s="58">
        <v>308.39999999999998</v>
      </c>
      <c r="E724" t="s">
        <v>452</v>
      </c>
      <c r="F724" s="108">
        <v>2023</v>
      </c>
      <c r="G724" t="s">
        <v>2997</v>
      </c>
      <c r="H724">
        <v>7</v>
      </c>
      <c r="I724">
        <v>269</v>
      </c>
      <c r="J724" t="s">
        <v>3441</v>
      </c>
      <c r="K724" t="s">
        <v>2937</v>
      </c>
      <c r="L724">
        <v>0</v>
      </c>
      <c r="M724">
        <v>0</v>
      </c>
      <c r="N724" t="s">
        <v>3682</v>
      </c>
      <c r="O724" t="s">
        <v>545</v>
      </c>
      <c r="P724" t="s">
        <v>458</v>
      </c>
      <c r="R724">
        <v>0</v>
      </c>
      <c r="S724" t="s">
        <v>459</v>
      </c>
      <c r="T724" t="s">
        <v>458</v>
      </c>
      <c r="U724" t="s">
        <v>460</v>
      </c>
      <c r="V724" t="s">
        <v>458</v>
      </c>
    </row>
    <row r="725" spans="1:22" x14ac:dyDescent="0.2">
      <c r="A725" s="102">
        <v>42705</v>
      </c>
      <c r="B725" s="102" t="s">
        <v>623</v>
      </c>
      <c r="C725" t="s">
        <v>541</v>
      </c>
      <c r="D725" s="58">
        <v>308.39999999999998</v>
      </c>
      <c r="E725" t="s">
        <v>452</v>
      </c>
      <c r="F725" s="108" t="s">
        <v>2950</v>
      </c>
      <c r="G725" t="s">
        <v>2951</v>
      </c>
      <c r="H725">
        <v>16</v>
      </c>
      <c r="I725">
        <v>269</v>
      </c>
      <c r="J725" t="s">
        <v>3441</v>
      </c>
      <c r="K725" t="s">
        <v>2937</v>
      </c>
      <c r="L725">
        <v>0</v>
      </c>
      <c r="M725">
        <v>0</v>
      </c>
      <c r="N725" t="s">
        <v>3683</v>
      </c>
      <c r="O725" t="s">
        <v>545</v>
      </c>
      <c r="P725" t="s">
        <v>458</v>
      </c>
      <c r="R725">
        <v>0</v>
      </c>
      <c r="S725" t="s">
        <v>459</v>
      </c>
      <c r="T725" t="s">
        <v>458</v>
      </c>
      <c r="U725" t="s">
        <v>460</v>
      </c>
      <c r="V725" t="s">
        <v>458</v>
      </c>
    </row>
    <row r="726" spans="1:22" x14ac:dyDescent="0.2">
      <c r="A726" s="102">
        <v>42709</v>
      </c>
      <c r="B726" s="102" t="s">
        <v>623</v>
      </c>
      <c r="C726" t="s">
        <v>541</v>
      </c>
      <c r="D726" s="58">
        <v>308.39999999999998</v>
      </c>
      <c r="E726" t="s">
        <v>452</v>
      </c>
      <c r="F726" s="108">
        <v>2024</v>
      </c>
      <c r="G726" t="s">
        <v>2955</v>
      </c>
      <c r="H726">
        <v>4</v>
      </c>
      <c r="I726">
        <v>269</v>
      </c>
      <c r="J726" t="s">
        <v>3441</v>
      </c>
      <c r="K726" t="s">
        <v>2937</v>
      </c>
      <c r="L726">
        <v>0</v>
      </c>
      <c r="M726">
        <v>0</v>
      </c>
      <c r="N726" t="s">
        <v>3684</v>
      </c>
      <c r="O726" t="s">
        <v>545</v>
      </c>
      <c r="P726" t="s">
        <v>458</v>
      </c>
      <c r="R726">
        <v>0</v>
      </c>
      <c r="S726" t="s">
        <v>459</v>
      </c>
      <c r="T726" t="s">
        <v>458</v>
      </c>
      <c r="U726" t="s">
        <v>460</v>
      </c>
      <c r="V726" t="s">
        <v>458</v>
      </c>
    </row>
    <row r="727" spans="1:22" x14ac:dyDescent="0.2">
      <c r="A727" s="102">
        <v>42709</v>
      </c>
      <c r="B727" s="102" t="s">
        <v>623</v>
      </c>
      <c r="C727" t="s">
        <v>541</v>
      </c>
      <c r="D727" s="58">
        <v>308.39999999999998</v>
      </c>
      <c r="E727" t="s">
        <v>452</v>
      </c>
      <c r="F727" s="108">
        <v>2023</v>
      </c>
      <c r="G727" t="s">
        <v>2997</v>
      </c>
      <c r="H727">
        <v>35.5</v>
      </c>
      <c r="I727">
        <v>269</v>
      </c>
      <c r="J727" t="s">
        <v>3441</v>
      </c>
      <c r="K727" t="s">
        <v>2937</v>
      </c>
      <c r="L727">
        <v>0</v>
      </c>
      <c r="M727">
        <v>0</v>
      </c>
      <c r="N727" t="s">
        <v>3685</v>
      </c>
      <c r="O727" t="s">
        <v>545</v>
      </c>
      <c r="P727" t="s">
        <v>458</v>
      </c>
      <c r="R727">
        <v>0</v>
      </c>
      <c r="S727" t="s">
        <v>459</v>
      </c>
      <c r="T727" t="s">
        <v>458</v>
      </c>
      <c r="U727" t="s">
        <v>460</v>
      </c>
      <c r="V727" t="s">
        <v>458</v>
      </c>
    </row>
    <row r="728" spans="1:22" x14ac:dyDescent="0.2">
      <c r="A728" s="102">
        <v>42709</v>
      </c>
      <c r="B728" s="102" t="s">
        <v>623</v>
      </c>
      <c r="C728" t="s">
        <v>541</v>
      </c>
      <c r="D728" s="58">
        <v>308.39999999999998</v>
      </c>
      <c r="E728" t="s">
        <v>452</v>
      </c>
      <c r="F728" s="108" t="s">
        <v>2950</v>
      </c>
      <c r="G728" t="s">
        <v>2951</v>
      </c>
      <c r="H728">
        <v>8</v>
      </c>
      <c r="I728">
        <v>269</v>
      </c>
      <c r="J728" t="s">
        <v>3441</v>
      </c>
      <c r="K728" t="s">
        <v>2937</v>
      </c>
      <c r="L728">
        <v>0</v>
      </c>
      <c r="M728">
        <v>0</v>
      </c>
      <c r="N728" t="s">
        <v>3686</v>
      </c>
      <c r="O728" t="s">
        <v>545</v>
      </c>
      <c r="P728" t="s">
        <v>458</v>
      </c>
      <c r="R728">
        <v>0</v>
      </c>
      <c r="S728" t="s">
        <v>459</v>
      </c>
      <c r="T728" t="s">
        <v>458</v>
      </c>
      <c r="U728" t="s">
        <v>460</v>
      </c>
      <c r="V728" t="s">
        <v>458</v>
      </c>
    </row>
    <row r="729" spans="1:22" x14ac:dyDescent="0.2">
      <c r="A729" s="102">
        <v>42709</v>
      </c>
      <c r="B729" s="102" t="s">
        <v>623</v>
      </c>
      <c r="C729" t="s">
        <v>541</v>
      </c>
      <c r="D729" s="58">
        <v>308.39999999999998</v>
      </c>
      <c r="E729" t="s">
        <v>452</v>
      </c>
      <c r="F729" s="108" t="s">
        <v>2950</v>
      </c>
      <c r="G729" t="s">
        <v>2951</v>
      </c>
      <c r="H729">
        <v>32</v>
      </c>
      <c r="I729">
        <v>269</v>
      </c>
      <c r="J729" t="s">
        <v>3441</v>
      </c>
      <c r="K729" t="s">
        <v>2937</v>
      </c>
      <c r="L729">
        <v>0</v>
      </c>
      <c r="M729">
        <v>0</v>
      </c>
      <c r="N729" t="s">
        <v>3687</v>
      </c>
      <c r="O729" t="s">
        <v>545</v>
      </c>
      <c r="P729" t="s">
        <v>458</v>
      </c>
      <c r="R729">
        <v>0</v>
      </c>
      <c r="S729" t="s">
        <v>459</v>
      </c>
      <c r="T729" t="s">
        <v>458</v>
      </c>
      <c r="U729" t="s">
        <v>460</v>
      </c>
      <c r="V729" t="s">
        <v>458</v>
      </c>
    </row>
    <row r="730" spans="1:22" x14ac:dyDescent="0.2">
      <c r="A730" s="102">
        <v>42709</v>
      </c>
      <c r="B730" s="102" t="s">
        <v>623</v>
      </c>
      <c r="C730" t="s">
        <v>541</v>
      </c>
      <c r="D730" s="58">
        <v>308.39999999999998</v>
      </c>
      <c r="E730" t="s">
        <v>452</v>
      </c>
      <c r="F730" s="108">
        <v>2010</v>
      </c>
      <c r="G730" t="s">
        <v>3044</v>
      </c>
      <c r="H730">
        <v>24</v>
      </c>
      <c r="I730">
        <v>269</v>
      </c>
      <c r="J730" t="s">
        <v>3441</v>
      </c>
      <c r="K730" t="s">
        <v>2937</v>
      </c>
      <c r="L730">
        <v>0</v>
      </c>
      <c r="M730">
        <v>0</v>
      </c>
      <c r="N730" t="s">
        <v>3688</v>
      </c>
      <c r="O730" t="s">
        <v>545</v>
      </c>
      <c r="P730" t="s">
        <v>458</v>
      </c>
      <c r="R730">
        <v>0</v>
      </c>
      <c r="S730" t="s">
        <v>459</v>
      </c>
      <c r="T730" t="s">
        <v>458</v>
      </c>
      <c r="U730" t="s">
        <v>460</v>
      </c>
      <c r="V730" t="s">
        <v>458</v>
      </c>
    </row>
    <row r="731" spans="1:22" x14ac:dyDescent="0.2">
      <c r="A731" s="102">
        <v>42716</v>
      </c>
      <c r="B731" s="102" t="s">
        <v>623</v>
      </c>
      <c r="C731" t="s">
        <v>541</v>
      </c>
      <c r="D731" s="58">
        <v>308.39999999999998</v>
      </c>
      <c r="E731" t="s">
        <v>452</v>
      </c>
      <c r="F731" s="108">
        <v>2024</v>
      </c>
      <c r="G731" t="s">
        <v>2955</v>
      </c>
      <c r="H731">
        <v>7</v>
      </c>
      <c r="I731">
        <v>269</v>
      </c>
      <c r="J731" t="s">
        <v>3441</v>
      </c>
      <c r="K731" t="s">
        <v>2937</v>
      </c>
      <c r="L731">
        <v>0</v>
      </c>
      <c r="M731">
        <v>0</v>
      </c>
      <c r="N731" t="s">
        <v>3689</v>
      </c>
      <c r="O731" t="s">
        <v>545</v>
      </c>
      <c r="P731" t="s">
        <v>458</v>
      </c>
      <c r="R731">
        <v>0</v>
      </c>
      <c r="S731" t="s">
        <v>459</v>
      </c>
      <c r="T731" t="s">
        <v>458</v>
      </c>
      <c r="U731" t="s">
        <v>460</v>
      </c>
      <c r="V731" t="s">
        <v>458</v>
      </c>
    </row>
    <row r="732" spans="1:22" x14ac:dyDescent="0.2">
      <c r="A732" s="102">
        <v>42716</v>
      </c>
      <c r="B732" s="102" t="s">
        <v>623</v>
      </c>
      <c r="C732" t="s">
        <v>541</v>
      </c>
      <c r="D732" s="58">
        <v>308.39999999999998</v>
      </c>
      <c r="E732" t="s">
        <v>452</v>
      </c>
      <c r="F732" s="108">
        <v>2023</v>
      </c>
      <c r="G732" t="s">
        <v>2997</v>
      </c>
      <c r="H732">
        <v>32</v>
      </c>
      <c r="I732">
        <v>269</v>
      </c>
      <c r="J732" t="s">
        <v>3441</v>
      </c>
      <c r="K732" t="s">
        <v>2937</v>
      </c>
      <c r="L732">
        <v>0</v>
      </c>
      <c r="M732">
        <v>0</v>
      </c>
      <c r="N732" t="s">
        <v>3690</v>
      </c>
      <c r="O732" t="s">
        <v>545</v>
      </c>
      <c r="P732" t="s">
        <v>458</v>
      </c>
      <c r="R732">
        <v>0</v>
      </c>
      <c r="S732" t="s">
        <v>459</v>
      </c>
      <c r="T732" t="s">
        <v>458</v>
      </c>
      <c r="U732" t="s">
        <v>460</v>
      </c>
      <c r="V732" t="s">
        <v>458</v>
      </c>
    </row>
    <row r="733" spans="1:22" x14ac:dyDescent="0.2">
      <c r="A733" s="102">
        <v>42716</v>
      </c>
      <c r="B733" s="102" t="s">
        <v>623</v>
      </c>
      <c r="C733" t="s">
        <v>541</v>
      </c>
      <c r="D733" s="58">
        <v>308.39999999999998</v>
      </c>
      <c r="E733" t="s">
        <v>452</v>
      </c>
      <c r="F733" s="108" t="s">
        <v>2950</v>
      </c>
      <c r="G733" t="s">
        <v>2951</v>
      </c>
      <c r="H733">
        <v>8</v>
      </c>
      <c r="I733">
        <v>269</v>
      </c>
      <c r="J733" t="s">
        <v>3441</v>
      </c>
      <c r="K733" t="s">
        <v>2937</v>
      </c>
      <c r="L733">
        <v>0</v>
      </c>
      <c r="M733">
        <v>0</v>
      </c>
      <c r="N733" t="s">
        <v>3691</v>
      </c>
      <c r="O733" t="s">
        <v>545</v>
      </c>
      <c r="P733" t="s">
        <v>458</v>
      </c>
      <c r="R733">
        <v>0</v>
      </c>
      <c r="S733" t="s">
        <v>459</v>
      </c>
      <c r="T733" t="s">
        <v>458</v>
      </c>
      <c r="U733" t="s">
        <v>460</v>
      </c>
      <c r="V733" t="s">
        <v>458</v>
      </c>
    </row>
    <row r="734" spans="1:22" x14ac:dyDescent="0.2">
      <c r="A734" s="102">
        <v>42716</v>
      </c>
      <c r="B734" s="102" t="s">
        <v>623</v>
      </c>
      <c r="C734" t="s">
        <v>541</v>
      </c>
      <c r="D734" s="58">
        <v>308.39999999999998</v>
      </c>
      <c r="E734" t="s">
        <v>452</v>
      </c>
      <c r="F734" s="108" t="s">
        <v>2950</v>
      </c>
      <c r="G734" t="s">
        <v>2951</v>
      </c>
      <c r="H734">
        <v>40</v>
      </c>
      <c r="I734">
        <v>269</v>
      </c>
      <c r="J734" t="s">
        <v>3441</v>
      </c>
      <c r="K734" t="s">
        <v>2937</v>
      </c>
      <c r="L734">
        <v>0</v>
      </c>
      <c r="M734">
        <v>0</v>
      </c>
      <c r="N734" t="s">
        <v>3692</v>
      </c>
      <c r="O734" t="s">
        <v>545</v>
      </c>
      <c r="P734" t="s">
        <v>458</v>
      </c>
      <c r="R734">
        <v>0</v>
      </c>
      <c r="S734" t="s">
        <v>459</v>
      </c>
      <c r="T734" t="s">
        <v>458</v>
      </c>
      <c r="U734" t="s">
        <v>460</v>
      </c>
      <c r="V734" t="s">
        <v>458</v>
      </c>
    </row>
    <row r="735" spans="1:22" x14ac:dyDescent="0.2">
      <c r="A735" s="102">
        <v>42723</v>
      </c>
      <c r="B735" s="102" t="s">
        <v>623</v>
      </c>
      <c r="C735" t="s">
        <v>541</v>
      </c>
      <c r="D735" s="58">
        <v>308.39999999999998</v>
      </c>
      <c r="E735" t="s">
        <v>452</v>
      </c>
      <c r="F735" s="108">
        <v>2024</v>
      </c>
      <c r="G735" t="s">
        <v>2955</v>
      </c>
      <c r="H735">
        <v>10</v>
      </c>
      <c r="I735">
        <v>269</v>
      </c>
      <c r="J735" t="s">
        <v>3441</v>
      </c>
      <c r="K735" t="s">
        <v>2937</v>
      </c>
      <c r="L735">
        <v>0</v>
      </c>
      <c r="M735">
        <v>0</v>
      </c>
      <c r="N735" t="s">
        <v>3693</v>
      </c>
      <c r="O735" t="s">
        <v>545</v>
      </c>
      <c r="P735" t="s">
        <v>458</v>
      </c>
      <c r="R735">
        <v>0</v>
      </c>
      <c r="S735" t="s">
        <v>459</v>
      </c>
      <c r="T735" t="s">
        <v>458</v>
      </c>
      <c r="U735" t="s">
        <v>460</v>
      </c>
      <c r="V735" t="s">
        <v>458</v>
      </c>
    </row>
    <row r="736" spans="1:22" x14ac:dyDescent="0.2">
      <c r="A736" s="102">
        <v>42723</v>
      </c>
      <c r="B736" s="102" t="s">
        <v>623</v>
      </c>
      <c r="C736" t="s">
        <v>541</v>
      </c>
      <c r="D736" s="58">
        <v>308.39999999999998</v>
      </c>
      <c r="E736" t="s">
        <v>452</v>
      </c>
      <c r="F736" s="108">
        <v>2023</v>
      </c>
      <c r="G736" t="s">
        <v>2997</v>
      </c>
      <c r="H736">
        <v>18</v>
      </c>
      <c r="I736">
        <v>269</v>
      </c>
      <c r="J736" t="s">
        <v>3441</v>
      </c>
      <c r="K736" t="s">
        <v>2937</v>
      </c>
      <c r="L736">
        <v>0</v>
      </c>
      <c r="M736">
        <v>0</v>
      </c>
      <c r="N736" t="s">
        <v>3694</v>
      </c>
      <c r="O736" t="s">
        <v>545</v>
      </c>
      <c r="P736" t="s">
        <v>458</v>
      </c>
      <c r="R736">
        <v>0</v>
      </c>
      <c r="S736" t="s">
        <v>459</v>
      </c>
      <c r="T736" t="s">
        <v>458</v>
      </c>
      <c r="U736" t="s">
        <v>460</v>
      </c>
      <c r="V736" t="s">
        <v>458</v>
      </c>
    </row>
    <row r="737" spans="1:22" x14ac:dyDescent="0.2">
      <c r="A737" s="102">
        <v>42723</v>
      </c>
      <c r="B737" s="102" t="s">
        <v>623</v>
      </c>
      <c r="C737" t="s">
        <v>541</v>
      </c>
      <c r="D737" s="58">
        <v>308.39999999999998</v>
      </c>
      <c r="E737" t="s">
        <v>452</v>
      </c>
      <c r="F737" s="108" t="s">
        <v>2950</v>
      </c>
      <c r="G737" t="s">
        <v>2951</v>
      </c>
      <c r="H737">
        <v>24</v>
      </c>
      <c r="I737">
        <v>269</v>
      </c>
      <c r="J737" t="s">
        <v>3441</v>
      </c>
      <c r="K737" t="s">
        <v>2937</v>
      </c>
      <c r="L737">
        <v>0</v>
      </c>
      <c r="M737">
        <v>0</v>
      </c>
      <c r="N737" t="s">
        <v>3695</v>
      </c>
      <c r="O737" t="s">
        <v>545</v>
      </c>
      <c r="P737" t="s">
        <v>458</v>
      </c>
      <c r="R737">
        <v>0</v>
      </c>
      <c r="S737" t="s">
        <v>459</v>
      </c>
      <c r="T737" t="s">
        <v>458</v>
      </c>
      <c r="U737" t="s">
        <v>460</v>
      </c>
      <c r="V737" t="s">
        <v>458</v>
      </c>
    </row>
    <row r="738" spans="1:22" x14ac:dyDescent="0.2">
      <c r="A738" s="102">
        <v>42723</v>
      </c>
      <c r="B738" s="102" t="s">
        <v>623</v>
      </c>
      <c r="C738" t="s">
        <v>541</v>
      </c>
      <c r="D738" s="58">
        <v>308.39999999999998</v>
      </c>
      <c r="E738" t="s">
        <v>452</v>
      </c>
      <c r="F738" s="108">
        <v>2010</v>
      </c>
      <c r="G738" t="s">
        <v>3044</v>
      </c>
      <c r="H738">
        <v>8</v>
      </c>
      <c r="I738">
        <v>269</v>
      </c>
      <c r="J738" t="s">
        <v>3441</v>
      </c>
      <c r="K738" t="s">
        <v>2937</v>
      </c>
      <c r="L738">
        <v>0</v>
      </c>
      <c r="M738">
        <v>0</v>
      </c>
      <c r="N738" t="s">
        <v>3696</v>
      </c>
      <c r="O738" t="s">
        <v>545</v>
      </c>
      <c r="P738" t="s">
        <v>458</v>
      </c>
      <c r="R738">
        <v>0</v>
      </c>
      <c r="S738" t="s">
        <v>459</v>
      </c>
      <c r="T738" t="s">
        <v>458</v>
      </c>
      <c r="U738" t="s">
        <v>460</v>
      </c>
      <c r="V738" t="s">
        <v>458</v>
      </c>
    </row>
    <row r="739" spans="1:22" x14ac:dyDescent="0.2">
      <c r="A739" s="102">
        <v>42737</v>
      </c>
      <c r="B739" s="102" t="s">
        <v>623</v>
      </c>
      <c r="C739" t="s">
        <v>541</v>
      </c>
      <c r="D739" s="58">
        <v>308.39999999999998</v>
      </c>
      <c r="E739" t="s">
        <v>452</v>
      </c>
      <c r="F739" s="108">
        <v>2024</v>
      </c>
      <c r="G739" t="s">
        <v>2955</v>
      </c>
      <c r="H739">
        <v>2</v>
      </c>
      <c r="I739">
        <v>269</v>
      </c>
      <c r="J739" t="s">
        <v>3441</v>
      </c>
      <c r="K739" t="s">
        <v>2937</v>
      </c>
      <c r="L739">
        <v>0</v>
      </c>
      <c r="M739">
        <v>0</v>
      </c>
      <c r="N739" t="s">
        <v>3697</v>
      </c>
      <c r="O739" t="s">
        <v>545</v>
      </c>
      <c r="P739" t="s">
        <v>458</v>
      </c>
      <c r="R739">
        <v>0</v>
      </c>
      <c r="S739" t="s">
        <v>459</v>
      </c>
      <c r="T739" t="s">
        <v>458</v>
      </c>
      <c r="U739" t="s">
        <v>460</v>
      </c>
      <c r="V739" t="s">
        <v>458</v>
      </c>
    </row>
    <row r="740" spans="1:22" x14ac:dyDescent="0.2">
      <c r="A740" s="102">
        <v>42744</v>
      </c>
      <c r="B740" s="102" t="s">
        <v>623</v>
      </c>
      <c r="C740" t="s">
        <v>541</v>
      </c>
      <c r="D740" s="58">
        <v>308.39999999999998</v>
      </c>
      <c r="E740" t="s">
        <v>452</v>
      </c>
      <c r="F740" s="108">
        <v>2024</v>
      </c>
      <c r="G740" t="s">
        <v>2955</v>
      </c>
      <c r="H740">
        <v>10</v>
      </c>
      <c r="I740">
        <v>269</v>
      </c>
      <c r="J740" t="s">
        <v>3441</v>
      </c>
      <c r="K740" t="s">
        <v>2937</v>
      </c>
      <c r="L740">
        <v>0</v>
      </c>
      <c r="M740">
        <v>0</v>
      </c>
      <c r="N740" t="s">
        <v>3698</v>
      </c>
      <c r="O740" t="s">
        <v>545</v>
      </c>
      <c r="P740" t="s">
        <v>458</v>
      </c>
      <c r="R740">
        <v>0</v>
      </c>
      <c r="S740" t="s">
        <v>459</v>
      </c>
      <c r="T740" t="s">
        <v>458</v>
      </c>
      <c r="U740" t="s">
        <v>460</v>
      </c>
      <c r="V740" t="s">
        <v>458</v>
      </c>
    </row>
    <row r="741" spans="1:22" x14ac:dyDescent="0.2">
      <c r="A741" s="102">
        <v>42744</v>
      </c>
      <c r="B741" s="102" t="s">
        <v>623</v>
      </c>
      <c r="C741" t="s">
        <v>541</v>
      </c>
      <c r="D741" s="58">
        <v>308.39999999999998</v>
      </c>
      <c r="E741" t="s">
        <v>452</v>
      </c>
      <c r="F741" s="108">
        <v>2023</v>
      </c>
      <c r="G741" t="s">
        <v>2997</v>
      </c>
      <c r="H741">
        <v>21</v>
      </c>
      <c r="I741">
        <v>269</v>
      </c>
      <c r="J741" t="s">
        <v>3441</v>
      </c>
      <c r="K741" t="s">
        <v>2937</v>
      </c>
      <c r="L741">
        <v>0</v>
      </c>
      <c r="M741">
        <v>0</v>
      </c>
      <c r="N741" t="s">
        <v>3699</v>
      </c>
      <c r="O741" t="s">
        <v>545</v>
      </c>
      <c r="P741" t="s">
        <v>458</v>
      </c>
      <c r="R741">
        <v>0</v>
      </c>
      <c r="S741" t="s">
        <v>459</v>
      </c>
      <c r="T741" t="s">
        <v>458</v>
      </c>
      <c r="U741" t="s">
        <v>460</v>
      </c>
      <c r="V741" t="s">
        <v>458</v>
      </c>
    </row>
    <row r="742" spans="1:22" x14ac:dyDescent="0.2">
      <c r="A742" s="102">
        <v>42751</v>
      </c>
      <c r="B742" s="102" t="s">
        <v>623</v>
      </c>
      <c r="C742" t="s">
        <v>541</v>
      </c>
      <c r="D742" s="58">
        <v>308.39999999999998</v>
      </c>
      <c r="E742" t="s">
        <v>452</v>
      </c>
      <c r="F742" s="108">
        <v>2024</v>
      </c>
      <c r="G742" t="s">
        <v>2955</v>
      </c>
      <c r="H742">
        <v>10</v>
      </c>
      <c r="I742">
        <v>269</v>
      </c>
      <c r="J742" t="s">
        <v>3441</v>
      </c>
      <c r="K742" t="s">
        <v>2937</v>
      </c>
      <c r="L742">
        <v>0</v>
      </c>
      <c r="M742">
        <v>0</v>
      </c>
      <c r="N742" t="s">
        <v>3700</v>
      </c>
      <c r="O742" t="s">
        <v>545</v>
      </c>
      <c r="P742" t="s">
        <v>458</v>
      </c>
      <c r="R742">
        <v>0</v>
      </c>
      <c r="S742" t="s">
        <v>459</v>
      </c>
      <c r="T742" t="s">
        <v>458</v>
      </c>
      <c r="U742" t="s">
        <v>460</v>
      </c>
      <c r="V742" t="s">
        <v>458</v>
      </c>
    </row>
    <row r="743" spans="1:22" x14ac:dyDescent="0.2">
      <c r="A743" s="102">
        <v>42751</v>
      </c>
      <c r="B743" s="102" t="s">
        <v>623</v>
      </c>
      <c r="C743" t="s">
        <v>541</v>
      </c>
      <c r="D743" s="58">
        <v>308.39999999999998</v>
      </c>
      <c r="E743" t="s">
        <v>452</v>
      </c>
      <c r="F743" s="108">
        <v>2023</v>
      </c>
      <c r="G743" t="s">
        <v>2997</v>
      </c>
      <c r="H743">
        <v>1</v>
      </c>
      <c r="I743">
        <v>269</v>
      </c>
      <c r="J743" t="s">
        <v>3441</v>
      </c>
      <c r="K743" t="s">
        <v>2937</v>
      </c>
      <c r="L743">
        <v>0</v>
      </c>
      <c r="M743">
        <v>0</v>
      </c>
      <c r="N743" t="s">
        <v>3701</v>
      </c>
      <c r="O743" t="s">
        <v>545</v>
      </c>
      <c r="P743" t="s">
        <v>458</v>
      </c>
      <c r="R743">
        <v>0</v>
      </c>
      <c r="S743" t="s">
        <v>459</v>
      </c>
      <c r="T743" t="s">
        <v>458</v>
      </c>
      <c r="U743" t="s">
        <v>460</v>
      </c>
      <c r="V743" t="s">
        <v>458</v>
      </c>
    </row>
    <row r="744" spans="1:22" x14ac:dyDescent="0.2">
      <c r="A744" s="102">
        <v>42758</v>
      </c>
      <c r="B744" s="102" t="s">
        <v>623</v>
      </c>
      <c r="C744" t="s">
        <v>541</v>
      </c>
      <c r="D744" s="58">
        <v>308.39999999999998</v>
      </c>
      <c r="E744" t="s">
        <v>452</v>
      </c>
      <c r="F744" s="108">
        <v>2024</v>
      </c>
      <c r="G744" t="s">
        <v>2955</v>
      </c>
      <c r="H744">
        <v>10</v>
      </c>
      <c r="I744">
        <v>269</v>
      </c>
      <c r="J744" t="s">
        <v>3441</v>
      </c>
      <c r="K744" t="s">
        <v>2937</v>
      </c>
      <c r="L744">
        <v>0</v>
      </c>
      <c r="M744">
        <v>0</v>
      </c>
      <c r="N744" t="s">
        <v>3702</v>
      </c>
      <c r="O744" t="s">
        <v>545</v>
      </c>
      <c r="P744" t="s">
        <v>458</v>
      </c>
      <c r="R744">
        <v>0</v>
      </c>
      <c r="S744" t="s">
        <v>459</v>
      </c>
      <c r="T744" t="s">
        <v>458</v>
      </c>
      <c r="U744" t="s">
        <v>460</v>
      </c>
      <c r="V744" t="s">
        <v>458</v>
      </c>
    </row>
    <row r="745" spans="1:22" x14ac:dyDescent="0.2">
      <c r="A745" s="102">
        <v>42758</v>
      </c>
      <c r="B745" s="102" t="s">
        <v>623</v>
      </c>
      <c r="C745" t="s">
        <v>541</v>
      </c>
      <c r="D745" s="58">
        <v>308.39999999999998</v>
      </c>
      <c r="E745" t="s">
        <v>452</v>
      </c>
      <c r="F745" s="108">
        <v>2023</v>
      </c>
      <c r="G745" t="s">
        <v>2997</v>
      </c>
      <c r="H745">
        <v>17</v>
      </c>
      <c r="I745">
        <v>269</v>
      </c>
      <c r="J745" t="s">
        <v>3441</v>
      </c>
      <c r="K745" t="s">
        <v>2937</v>
      </c>
      <c r="L745">
        <v>0</v>
      </c>
      <c r="M745">
        <v>0</v>
      </c>
      <c r="N745" t="s">
        <v>3703</v>
      </c>
      <c r="O745" t="s">
        <v>545</v>
      </c>
      <c r="P745" t="s">
        <v>458</v>
      </c>
      <c r="R745">
        <v>0</v>
      </c>
      <c r="S745" t="s">
        <v>459</v>
      </c>
      <c r="T745" t="s">
        <v>458</v>
      </c>
      <c r="U745" t="s">
        <v>460</v>
      </c>
      <c r="V745" t="s">
        <v>458</v>
      </c>
    </row>
    <row r="746" spans="1:22" x14ac:dyDescent="0.2">
      <c r="A746" s="102">
        <v>42758</v>
      </c>
      <c r="B746" s="102" t="s">
        <v>623</v>
      </c>
      <c r="C746" t="s">
        <v>541</v>
      </c>
      <c r="D746" s="58">
        <v>308.39999999999998</v>
      </c>
      <c r="E746" t="s">
        <v>452</v>
      </c>
      <c r="F746" s="108">
        <v>2005</v>
      </c>
      <c r="G746" t="s">
        <v>3011</v>
      </c>
      <c r="H746">
        <v>28</v>
      </c>
      <c r="I746">
        <v>269</v>
      </c>
      <c r="J746" t="s">
        <v>3441</v>
      </c>
      <c r="K746" t="s">
        <v>2937</v>
      </c>
      <c r="L746">
        <v>0</v>
      </c>
      <c r="M746">
        <v>0</v>
      </c>
      <c r="N746" t="s">
        <v>3704</v>
      </c>
      <c r="O746" t="s">
        <v>545</v>
      </c>
      <c r="P746" t="s">
        <v>458</v>
      </c>
      <c r="R746">
        <v>0</v>
      </c>
      <c r="S746" t="s">
        <v>459</v>
      </c>
      <c r="T746" t="s">
        <v>458</v>
      </c>
      <c r="U746" t="s">
        <v>460</v>
      </c>
      <c r="V746" t="s">
        <v>458</v>
      </c>
    </row>
    <row r="747" spans="1:22" x14ac:dyDescent="0.2">
      <c r="A747" s="102">
        <v>42758</v>
      </c>
      <c r="B747" s="102" t="s">
        <v>623</v>
      </c>
      <c r="C747" t="s">
        <v>541</v>
      </c>
      <c r="D747" s="58">
        <v>308.39999999999998</v>
      </c>
      <c r="E747" t="s">
        <v>452</v>
      </c>
      <c r="F747" s="108">
        <v>2010</v>
      </c>
      <c r="G747" t="s">
        <v>3044</v>
      </c>
      <c r="H747">
        <v>14</v>
      </c>
      <c r="I747">
        <v>269</v>
      </c>
      <c r="J747" t="s">
        <v>3441</v>
      </c>
      <c r="K747" t="s">
        <v>2937</v>
      </c>
      <c r="L747">
        <v>0</v>
      </c>
      <c r="M747">
        <v>0</v>
      </c>
      <c r="N747" t="s">
        <v>3705</v>
      </c>
      <c r="O747" t="s">
        <v>545</v>
      </c>
      <c r="P747" t="s">
        <v>458</v>
      </c>
      <c r="R747">
        <v>0</v>
      </c>
      <c r="S747" t="s">
        <v>459</v>
      </c>
      <c r="T747" t="s">
        <v>458</v>
      </c>
      <c r="U747" t="s">
        <v>460</v>
      </c>
      <c r="V747" t="s">
        <v>458</v>
      </c>
    </row>
    <row r="748" spans="1:22" x14ac:dyDescent="0.2">
      <c r="A748" s="102">
        <v>42765</v>
      </c>
      <c r="B748" s="102" t="s">
        <v>623</v>
      </c>
      <c r="C748" t="s">
        <v>541</v>
      </c>
      <c r="D748" s="58">
        <v>308.39999999999998</v>
      </c>
      <c r="E748" t="s">
        <v>452</v>
      </c>
      <c r="F748" s="108">
        <v>2024</v>
      </c>
      <c r="G748" t="s">
        <v>2955</v>
      </c>
      <c r="H748">
        <v>6</v>
      </c>
      <c r="I748">
        <v>269</v>
      </c>
      <c r="J748" t="s">
        <v>3441</v>
      </c>
      <c r="K748" t="s">
        <v>2937</v>
      </c>
      <c r="L748">
        <v>0</v>
      </c>
      <c r="M748">
        <v>0</v>
      </c>
      <c r="N748" t="s">
        <v>3706</v>
      </c>
      <c r="O748" t="s">
        <v>545</v>
      </c>
      <c r="P748" t="s">
        <v>458</v>
      </c>
      <c r="R748">
        <v>0</v>
      </c>
      <c r="S748" t="s">
        <v>459</v>
      </c>
      <c r="T748" t="s">
        <v>458</v>
      </c>
      <c r="U748" t="s">
        <v>460</v>
      </c>
      <c r="V748" t="s">
        <v>458</v>
      </c>
    </row>
    <row r="749" spans="1:22" x14ac:dyDescent="0.2">
      <c r="A749" s="102">
        <v>42765</v>
      </c>
      <c r="B749" s="102" t="s">
        <v>623</v>
      </c>
      <c r="C749" t="s">
        <v>541</v>
      </c>
      <c r="D749" s="58">
        <v>308.39999999999998</v>
      </c>
      <c r="E749" t="s">
        <v>452</v>
      </c>
      <c r="F749" s="108">
        <v>2023</v>
      </c>
      <c r="G749" t="s">
        <v>2997</v>
      </c>
      <c r="H749">
        <v>11</v>
      </c>
      <c r="I749">
        <v>269</v>
      </c>
      <c r="J749" t="s">
        <v>3441</v>
      </c>
      <c r="K749" t="s">
        <v>2937</v>
      </c>
      <c r="L749">
        <v>0</v>
      </c>
      <c r="M749">
        <v>0</v>
      </c>
      <c r="N749" t="s">
        <v>3707</v>
      </c>
      <c r="O749" t="s">
        <v>545</v>
      </c>
      <c r="P749" t="s">
        <v>458</v>
      </c>
      <c r="R749">
        <v>0</v>
      </c>
      <c r="S749" t="s">
        <v>459</v>
      </c>
      <c r="T749" t="s">
        <v>458</v>
      </c>
      <c r="U749" t="s">
        <v>460</v>
      </c>
      <c r="V749" t="s">
        <v>458</v>
      </c>
    </row>
    <row r="750" spans="1:22" x14ac:dyDescent="0.2">
      <c r="A750" s="102">
        <v>42765</v>
      </c>
      <c r="B750" s="102" t="s">
        <v>623</v>
      </c>
      <c r="C750" t="s">
        <v>541</v>
      </c>
      <c r="D750" s="58">
        <v>308.39999999999998</v>
      </c>
      <c r="E750" t="s">
        <v>452</v>
      </c>
      <c r="F750" s="108">
        <v>2010</v>
      </c>
      <c r="G750" t="s">
        <v>3044</v>
      </c>
      <c r="H750">
        <v>14</v>
      </c>
      <c r="I750">
        <v>269</v>
      </c>
      <c r="J750" t="s">
        <v>3441</v>
      </c>
      <c r="K750" t="s">
        <v>2937</v>
      </c>
      <c r="L750">
        <v>0</v>
      </c>
      <c r="M750">
        <v>0</v>
      </c>
      <c r="N750" t="s">
        <v>3708</v>
      </c>
      <c r="O750" t="s">
        <v>545</v>
      </c>
      <c r="P750" t="s">
        <v>458</v>
      </c>
      <c r="R750">
        <v>0</v>
      </c>
      <c r="S750" t="s">
        <v>459</v>
      </c>
      <c r="T750" t="s">
        <v>458</v>
      </c>
      <c r="U750" t="s">
        <v>460</v>
      </c>
      <c r="V750" t="s">
        <v>458</v>
      </c>
    </row>
    <row r="751" spans="1:22" x14ac:dyDescent="0.2">
      <c r="A751" s="102">
        <v>42765</v>
      </c>
      <c r="B751" s="102" t="s">
        <v>623</v>
      </c>
      <c r="C751" t="s">
        <v>541</v>
      </c>
      <c r="D751" s="58">
        <v>308.39999999999998</v>
      </c>
      <c r="E751" t="s">
        <v>452</v>
      </c>
      <c r="F751" s="108">
        <v>2026</v>
      </c>
      <c r="G751" t="s">
        <v>3268</v>
      </c>
      <c r="H751">
        <v>14</v>
      </c>
      <c r="I751">
        <v>269</v>
      </c>
      <c r="J751" t="s">
        <v>3441</v>
      </c>
      <c r="K751" t="s">
        <v>2937</v>
      </c>
      <c r="L751">
        <v>0</v>
      </c>
      <c r="M751">
        <v>0</v>
      </c>
      <c r="N751" t="s">
        <v>3709</v>
      </c>
      <c r="O751" t="s">
        <v>545</v>
      </c>
      <c r="P751" t="s">
        <v>458</v>
      </c>
      <c r="R751">
        <v>0</v>
      </c>
      <c r="S751" t="s">
        <v>459</v>
      </c>
      <c r="T751" t="s">
        <v>458</v>
      </c>
      <c r="U751" t="s">
        <v>460</v>
      </c>
      <c r="V751" t="s">
        <v>458</v>
      </c>
    </row>
    <row r="752" spans="1:22" x14ac:dyDescent="0.2">
      <c r="A752" s="102">
        <v>42772</v>
      </c>
      <c r="B752" s="102" t="s">
        <v>623</v>
      </c>
      <c r="C752" t="s">
        <v>541</v>
      </c>
      <c r="D752" s="58">
        <v>308.39999999999998</v>
      </c>
      <c r="E752" t="s">
        <v>452</v>
      </c>
      <c r="F752" s="108">
        <v>2025</v>
      </c>
      <c r="G752" t="s">
        <v>2941</v>
      </c>
      <c r="H752">
        <v>17.5</v>
      </c>
      <c r="I752">
        <v>269</v>
      </c>
      <c r="J752" t="s">
        <v>3441</v>
      </c>
      <c r="K752" t="s">
        <v>2937</v>
      </c>
      <c r="L752">
        <v>0</v>
      </c>
      <c r="M752">
        <v>0</v>
      </c>
      <c r="N752" t="s">
        <v>3710</v>
      </c>
      <c r="O752" t="s">
        <v>545</v>
      </c>
      <c r="P752" t="s">
        <v>458</v>
      </c>
      <c r="R752">
        <v>0</v>
      </c>
      <c r="S752" t="s">
        <v>459</v>
      </c>
      <c r="T752" t="s">
        <v>458</v>
      </c>
      <c r="U752" t="s">
        <v>460</v>
      </c>
      <c r="V752" t="s">
        <v>458</v>
      </c>
    </row>
    <row r="753" spans="1:22" x14ac:dyDescent="0.2">
      <c r="A753" s="102">
        <v>42772</v>
      </c>
      <c r="B753" s="102" t="s">
        <v>623</v>
      </c>
      <c r="C753" t="s">
        <v>541</v>
      </c>
      <c r="D753" s="58">
        <v>308.39999999999998</v>
      </c>
      <c r="E753" t="s">
        <v>452</v>
      </c>
      <c r="F753" s="108">
        <v>2024</v>
      </c>
      <c r="G753" t="s">
        <v>2955</v>
      </c>
      <c r="H753">
        <v>15</v>
      </c>
      <c r="I753">
        <v>269</v>
      </c>
      <c r="J753" t="s">
        <v>3441</v>
      </c>
      <c r="K753" t="s">
        <v>2937</v>
      </c>
      <c r="L753">
        <v>0</v>
      </c>
      <c r="M753">
        <v>0</v>
      </c>
      <c r="N753" t="s">
        <v>3711</v>
      </c>
      <c r="O753" t="s">
        <v>545</v>
      </c>
      <c r="P753" t="s">
        <v>458</v>
      </c>
      <c r="R753">
        <v>0</v>
      </c>
      <c r="S753" t="s">
        <v>459</v>
      </c>
      <c r="T753" t="s">
        <v>458</v>
      </c>
      <c r="U753" t="s">
        <v>460</v>
      </c>
      <c r="V753" t="s">
        <v>458</v>
      </c>
    </row>
    <row r="754" spans="1:22" x14ac:dyDescent="0.2">
      <c r="A754" s="102">
        <v>42772</v>
      </c>
      <c r="B754" s="102" t="s">
        <v>623</v>
      </c>
      <c r="C754" t="s">
        <v>541</v>
      </c>
      <c r="D754" s="58">
        <v>308.39999999999998</v>
      </c>
      <c r="E754" t="s">
        <v>452</v>
      </c>
      <c r="F754" s="108">
        <v>2023</v>
      </c>
      <c r="G754" t="s">
        <v>2997</v>
      </c>
      <c r="H754">
        <v>18</v>
      </c>
      <c r="I754">
        <v>269</v>
      </c>
      <c r="J754" t="s">
        <v>3441</v>
      </c>
      <c r="K754" t="s">
        <v>2937</v>
      </c>
      <c r="L754">
        <v>0</v>
      </c>
      <c r="M754">
        <v>0</v>
      </c>
      <c r="N754" t="s">
        <v>3712</v>
      </c>
      <c r="O754" t="s">
        <v>545</v>
      </c>
      <c r="P754" t="s">
        <v>458</v>
      </c>
      <c r="R754">
        <v>0</v>
      </c>
      <c r="S754" t="s">
        <v>459</v>
      </c>
      <c r="T754" t="s">
        <v>458</v>
      </c>
      <c r="U754" t="s">
        <v>460</v>
      </c>
      <c r="V754" t="s">
        <v>458</v>
      </c>
    </row>
    <row r="755" spans="1:22" x14ac:dyDescent="0.2">
      <c r="A755" s="102">
        <v>42772</v>
      </c>
      <c r="B755" s="102" t="s">
        <v>623</v>
      </c>
      <c r="C755" t="s">
        <v>541</v>
      </c>
      <c r="D755" s="58">
        <v>308.39999999999998</v>
      </c>
      <c r="E755" t="s">
        <v>452</v>
      </c>
      <c r="F755" s="108" t="s">
        <v>2950</v>
      </c>
      <c r="G755" t="s">
        <v>2951</v>
      </c>
      <c r="H755">
        <v>15</v>
      </c>
      <c r="I755">
        <v>269</v>
      </c>
      <c r="J755" t="s">
        <v>3441</v>
      </c>
      <c r="K755" t="s">
        <v>2937</v>
      </c>
      <c r="L755">
        <v>0</v>
      </c>
      <c r="M755">
        <v>0</v>
      </c>
      <c r="N755" t="s">
        <v>3713</v>
      </c>
      <c r="O755" t="s">
        <v>545</v>
      </c>
      <c r="P755" t="s">
        <v>458</v>
      </c>
      <c r="R755">
        <v>0</v>
      </c>
      <c r="S755" t="s">
        <v>459</v>
      </c>
      <c r="T755" t="s">
        <v>458</v>
      </c>
      <c r="U755" t="s">
        <v>460</v>
      </c>
      <c r="V755" t="s">
        <v>458</v>
      </c>
    </row>
    <row r="756" spans="1:22" x14ac:dyDescent="0.2">
      <c r="A756" s="102">
        <v>42772</v>
      </c>
      <c r="B756" s="102" t="s">
        <v>623</v>
      </c>
      <c r="C756" t="s">
        <v>541</v>
      </c>
      <c r="D756" s="58">
        <v>308.39999999999998</v>
      </c>
      <c r="E756" t="s">
        <v>452</v>
      </c>
      <c r="F756" s="108">
        <v>2026</v>
      </c>
      <c r="G756" t="s">
        <v>3268</v>
      </c>
      <c r="H756">
        <v>7</v>
      </c>
      <c r="I756">
        <v>269</v>
      </c>
      <c r="J756" t="s">
        <v>3441</v>
      </c>
      <c r="K756" t="s">
        <v>2937</v>
      </c>
      <c r="L756">
        <v>0</v>
      </c>
      <c r="M756">
        <v>0</v>
      </c>
      <c r="N756" t="s">
        <v>3714</v>
      </c>
      <c r="O756" t="s">
        <v>545</v>
      </c>
      <c r="P756" t="s">
        <v>458</v>
      </c>
      <c r="R756">
        <v>0</v>
      </c>
      <c r="S756" t="s">
        <v>459</v>
      </c>
      <c r="T756" t="s">
        <v>458</v>
      </c>
      <c r="U756" t="s">
        <v>460</v>
      </c>
      <c r="V756" t="s">
        <v>458</v>
      </c>
    </row>
    <row r="757" spans="1:22" x14ac:dyDescent="0.2">
      <c r="A757" s="102">
        <v>42779</v>
      </c>
      <c r="B757" s="102" t="s">
        <v>623</v>
      </c>
      <c r="C757" t="s">
        <v>541</v>
      </c>
      <c r="D757" s="58">
        <v>308.39999999999998</v>
      </c>
      <c r="E757" t="s">
        <v>452</v>
      </c>
      <c r="F757" s="108">
        <v>2025</v>
      </c>
      <c r="G757" t="s">
        <v>2941</v>
      </c>
      <c r="H757">
        <v>14</v>
      </c>
      <c r="I757">
        <v>269</v>
      </c>
      <c r="J757" t="s">
        <v>3441</v>
      </c>
      <c r="K757" t="s">
        <v>2937</v>
      </c>
      <c r="L757">
        <v>0</v>
      </c>
      <c r="M757">
        <v>0</v>
      </c>
      <c r="N757" t="s">
        <v>3715</v>
      </c>
      <c r="O757" t="s">
        <v>545</v>
      </c>
      <c r="P757" t="s">
        <v>458</v>
      </c>
      <c r="R757">
        <v>0</v>
      </c>
      <c r="S757" t="s">
        <v>459</v>
      </c>
      <c r="T757" t="s">
        <v>458</v>
      </c>
      <c r="U757" t="s">
        <v>460</v>
      </c>
      <c r="V757" t="s">
        <v>458</v>
      </c>
    </row>
    <row r="758" spans="1:22" x14ac:dyDescent="0.2">
      <c r="A758" s="102">
        <v>42779</v>
      </c>
      <c r="B758" s="102" t="s">
        <v>623</v>
      </c>
      <c r="C758" t="s">
        <v>541</v>
      </c>
      <c r="D758" s="58">
        <v>308.39999999999998</v>
      </c>
      <c r="E758" t="s">
        <v>452</v>
      </c>
      <c r="F758" s="108">
        <v>2024</v>
      </c>
      <c r="G758" t="s">
        <v>2955</v>
      </c>
      <c r="H758">
        <v>12</v>
      </c>
      <c r="I758">
        <v>269</v>
      </c>
      <c r="J758" t="s">
        <v>3441</v>
      </c>
      <c r="K758" t="s">
        <v>2937</v>
      </c>
      <c r="L758">
        <v>0</v>
      </c>
      <c r="M758">
        <v>0</v>
      </c>
      <c r="N758" t="s">
        <v>3716</v>
      </c>
      <c r="O758" t="s">
        <v>545</v>
      </c>
      <c r="P758" t="s">
        <v>458</v>
      </c>
      <c r="R758">
        <v>0</v>
      </c>
      <c r="S758" t="s">
        <v>459</v>
      </c>
      <c r="T758" t="s">
        <v>458</v>
      </c>
      <c r="U758" t="s">
        <v>460</v>
      </c>
      <c r="V758" t="s">
        <v>458</v>
      </c>
    </row>
    <row r="759" spans="1:22" x14ac:dyDescent="0.2">
      <c r="A759" s="102">
        <v>42786</v>
      </c>
      <c r="B759" s="102" t="s">
        <v>623</v>
      </c>
      <c r="C759" t="s">
        <v>541</v>
      </c>
      <c r="D759" s="58">
        <v>308.39999999999998</v>
      </c>
      <c r="E759" t="s">
        <v>452</v>
      </c>
      <c r="F759" s="108">
        <v>2025</v>
      </c>
      <c r="G759" t="s">
        <v>2941</v>
      </c>
      <c r="H759">
        <v>28</v>
      </c>
      <c r="I759">
        <v>269</v>
      </c>
      <c r="J759" t="s">
        <v>3441</v>
      </c>
      <c r="K759" t="s">
        <v>2937</v>
      </c>
      <c r="L759">
        <v>0</v>
      </c>
      <c r="M759">
        <v>0</v>
      </c>
      <c r="N759" t="s">
        <v>3717</v>
      </c>
      <c r="O759" t="s">
        <v>545</v>
      </c>
      <c r="P759" t="s">
        <v>458</v>
      </c>
      <c r="R759">
        <v>0</v>
      </c>
      <c r="S759" t="s">
        <v>459</v>
      </c>
      <c r="T759" t="s">
        <v>458</v>
      </c>
      <c r="U759" t="s">
        <v>460</v>
      </c>
      <c r="V759" t="s">
        <v>458</v>
      </c>
    </row>
    <row r="760" spans="1:22" x14ac:dyDescent="0.2">
      <c r="A760" s="102">
        <v>42786</v>
      </c>
      <c r="B760" s="102" t="s">
        <v>623</v>
      </c>
      <c r="C760" t="s">
        <v>541</v>
      </c>
      <c r="D760" s="58">
        <v>308.39999999999998</v>
      </c>
      <c r="E760" t="s">
        <v>452</v>
      </c>
      <c r="F760" s="108">
        <v>2024</v>
      </c>
      <c r="G760" t="s">
        <v>2955</v>
      </c>
      <c r="H760">
        <v>11</v>
      </c>
      <c r="I760">
        <v>269</v>
      </c>
      <c r="J760" t="s">
        <v>3441</v>
      </c>
      <c r="K760" t="s">
        <v>2937</v>
      </c>
      <c r="L760">
        <v>0</v>
      </c>
      <c r="M760">
        <v>0</v>
      </c>
      <c r="N760" t="s">
        <v>3718</v>
      </c>
      <c r="O760" t="s">
        <v>545</v>
      </c>
      <c r="P760" t="s">
        <v>458</v>
      </c>
      <c r="R760">
        <v>0</v>
      </c>
      <c r="S760" t="s">
        <v>459</v>
      </c>
      <c r="T760" t="s">
        <v>458</v>
      </c>
      <c r="U760" t="s">
        <v>460</v>
      </c>
      <c r="V760" t="s">
        <v>458</v>
      </c>
    </row>
    <row r="761" spans="1:22" x14ac:dyDescent="0.2">
      <c r="A761" s="102">
        <v>42786</v>
      </c>
      <c r="B761" s="102" t="s">
        <v>623</v>
      </c>
      <c r="C761" t="s">
        <v>541</v>
      </c>
      <c r="D761" s="58">
        <v>308.39999999999998</v>
      </c>
      <c r="E761" t="s">
        <v>452</v>
      </c>
      <c r="F761" s="108">
        <v>2023</v>
      </c>
      <c r="G761" t="s">
        <v>2997</v>
      </c>
      <c r="H761">
        <v>13</v>
      </c>
      <c r="I761">
        <v>269</v>
      </c>
      <c r="J761" t="s">
        <v>3441</v>
      </c>
      <c r="K761" t="s">
        <v>2937</v>
      </c>
      <c r="L761">
        <v>0</v>
      </c>
      <c r="M761">
        <v>0</v>
      </c>
      <c r="N761" t="s">
        <v>3719</v>
      </c>
      <c r="O761" t="s">
        <v>545</v>
      </c>
      <c r="P761" t="s">
        <v>458</v>
      </c>
      <c r="R761">
        <v>0</v>
      </c>
      <c r="S761" t="s">
        <v>459</v>
      </c>
      <c r="T761" t="s">
        <v>458</v>
      </c>
      <c r="U761" t="s">
        <v>460</v>
      </c>
      <c r="V761" t="s">
        <v>458</v>
      </c>
    </row>
    <row r="762" spans="1:22" x14ac:dyDescent="0.2">
      <c r="A762" s="102">
        <v>42793</v>
      </c>
      <c r="B762" s="102" t="s">
        <v>623</v>
      </c>
      <c r="C762" t="s">
        <v>541</v>
      </c>
      <c r="D762" s="58">
        <v>308.39999999999998</v>
      </c>
      <c r="E762" t="s">
        <v>452</v>
      </c>
      <c r="F762" s="108">
        <v>2025</v>
      </c>
      <c r="G762" t="s">
        <v>2941</v>
      </c>
      <c r="H762">
        <v>10.5</v>
      </c>
      <c r="I762">
        <v>269</v>
      </c>
      <c r="J762" t="s">
        <v>3441</v>
      </c>
      <c r="K762" t="s">
        <v>2937</v>
      </c>
      <c r="L762">
        <v>0</v>
      </c>
      <c r="M762">
        <v>0</v>
      </c>
      <c r="N762" t="s">
        <v>3720</v>
      </c>
      <c r="O762" t="s">
        <v>545</v>
      </c>
      <c r="P762" t="s">
        <v>458</v>
      </c>
      <c r="R762">
        <v>0</v>
      </c>
      <c r="S762" t="s">
        <v>459</v>
      </c>
      <c r="T762" t="s">
        <v>458</v>
      </c>
      <c r="U762" t="s">
        <v>460</v>
      </c>
      <c r="V762" t="s">
        <v>458</v>
      </c>
    </row>
    <row r="763" spans="1:22" x14ac:dyDescent="0.2">
      <c r="A763" s="102">
        <v>42793</v>
      </c>
      <c r="B763" s="102" t="s">
        <v>623</v>
      </c>
      <c r="C763" t="s">
        <v>541</v>
      </c>
      <c r="D763" s="58">
        <v>308.39999999999998</v>
      </c>
      <c r="E763" t="s">
        <v>452</v>
      </c>
      <c r="F763" s="108">
        <v>2024</v>
      </c>
      <c r="G763" t="s">
        <v>2955</v>
      </c>
      <c r="H763">
        <v>6</v>
      </c>
      <c r="I763">
        <v>269</v>
      </c>
      <c r="J763" t="s">
        <v>3441</v>
      </c>
      <c r="K763" t="s">
        <v>2937</v>
      </c>
      <c r="L763">
        <v>0</v>
      </c>
      <c r="M763">
        <v>0</v>
      </c>
      <c r="N763" t="s">
        <v>3721</v>
      </c>
      <c r="O763" t="s">
        <v>545</v>
      </c>
      <c r="P763" t="s">
        <v>458</v>
      </c>
      <c r="R763">
        <v>0</v>
      </c>
      <c r="S763" t="s">
        <v>459</v>
      </c>
      <c r="T763" t="s">
        <v>458</v>
      </c>
      <c r="U763" t="s">
        <v>460</v>
      </c>
      <c r="V763" t="s">
        <v>458</v>
      </c>
    </row>
    <row r="764" spans="1:22" x14ac:dyDescent="0.2">
      <c r="A764" s="102">
        <v>42793</v>
      </c>
      <c r="B764" s="102" t="s">
        <v>623</v>
      </c>
      <c r="C764" t="s">
        <v>541</v>
      </c>
      <c r="D764" s="58">
        <v>308.39999999999998</v>
      </c>
      <c r="E764" t="s">
        <v>452</v>
      </c>
      <c r="F764" s="108">
        <v>2023</v>
      </c>
      <c r="G764" t="s">
        <v>2997</v>
      </c>
      <c r="H764">
        <v>2</v>
      </c>
      <c r="I764">
        <v>269</v>
      </c>
      <c r="J764" t="s">
        <v>3441</v>
      </c>
      <c r="K764" t="s">
        <v>2937</v>
      </c>
      <c r="L764">
        <v>0</v>
      </c>
      <c r="M764">
        <v>0</v>
      </c>
      <c r="N764" t="s">
        <v>3722</v>
      </c>
      <c r="O764" t="s">
        <v>545</v>
      </c>
      <c r="P764" t="s">
        <v>458</v>
      </c>
      <c r="R764">
        <v>0</v>
      </c>
      <c r="S764" t="s">
        <v>459</v>
      </c>
      <c r="T764" t="s">
        <v>458</v>
      </c>
      <c r="U764" t="s">
        <v>460</v>
      </c>
      <c r="V764" t="s">
        <v>458</v>
      </c>
    </row>
    <row r="765" spans="1:22" x14ac:dyDescent="0.2">
      <c r="A765" s="102">
        <v>42793</v>
      </c>
      <c r="B765" s="102" t="s">
        <v>623</v>
      </c>
      <c r="C765" t="s">
        <v>541</v>
      </c>
      <c r="D765" s="58">
        <v>308.39999999999998</v>
      </c>
      <c r="E765" t="s">
        <v>452</v>
      </c>
      <c r="F765" s="108">
        <v>2023</v>
      </c>
      <c r="G765" t="s">
        <v>2997</v>
      </c>
      <c r="H765">
        <v>9</v>
      </c>
      <c r="I765">
        <v>269</v>
      </c>
      <c r="J765" t="s">
        <v>3441</v>
      </c>
      <c r="K765" t="s">
        <v>2937</v>
      </c>
      <c r="L765">
        <v>0</v>
      </c>
      <c r="M765">
        <v>0</v>
      </c>
      <c r="N765" t="s">
        <v>3723</v>
      </c>
      <c r="O765" t="s">
        <v>545</v>
      </c>
      <c r="P765" t="s">
        <v>458</v>
      </c>
      <c r="R765">
        <v>0</v>
      </c>
      <c r="S765" t="s">
        <v>459</v>
      </c>
      <c r="T765" t="s">
        <v>458</v>
      </c>
      <c r="U765" t="s">
        <v>460</v>
      </c>
      <c r="V765" t="s">
        <v>458</v>
      </c>
    </row>
    <row r="766" spans="1:22" x14ac:dyDescent="0.2">
      <c r="A766" s="102">
        <v>42793</v>
      </c>
      <c r="B766" s="102" t="s">
        <v>623</v>
      </c>
      <c r="C766" t="s">
        <v>541</v>
      </c>
      <c r="D766" s="58">
        <v>308.39999999999998</v>
      </c>
      <c r="E766" t="s">
        <v>452</v>
      </c>
      <c r="F766" s="108" t="s">
        <v>2950</v>
      </c>
      <c r="G766" t="s">
        <v>2951</v>
      </c>
      <c r="H766">
        <v>0.5</v>
      </c>
      <c r="I766">
        <v>269</v>
      </c>
      <c r="J766" t="s">
        <v>3441</v>
      </c>
      <c r="K766" t="s">
        <v>2937</v>
      </c>
      <c r="L766">
        <v>0</v>
      </c>
      <c r="M766">
        <v>0</v>
      </c>
      <c r="N766" t="s">
        <v>3724</v>
      </c>
      <c r="O766" t="s">
        <v>545</v>
      </c>
      <c r="P766" t="s">
        <v>458</v>
      </c>
      <c r="R766">
        <v>0</v>
      </c>
      <c r="S766" t="s">
        <v>459</v>
      </c>
      <c r="T766" t="s">
        <v>458</v>
      </c>
      <c r="U766" t="s">
        <v>460</v>
      </c>
      <c r="V766" t="s">
        <v>458</v>
      </c>
    </row>
    <row r="767" spans="1:22" x14ac:dyDescent="0.2">
      <c r="A767" s="102">
        <v>42793</v>
      </c>
      <c r="B767" s="102" t="s">
        <v>623</v>
      </c>
      <c r="C767" t="s">
        <v>541</v>
      </c>
      <c r="D767" s="58">
        <v>308.39999999999998</v>
      </c>
      <c r="E767" t="s">
        <v>452</v>
      </c>
      <c r="F767" s="108">
        <v>2009</v>
      </c>
      <c r="G767" t="s">
        <v>2953</v>
      </c>
      <c r="H767">
        <v>7</v>
      </c>
      <c r="I767">
        <v>269</v>
      </c>
      <c r="J767" t="s">
        <v>3441</v>
      </c>
      <c r="K767" t="s">
        <v>2937</v>
      </c>
      <c r="L767">
        <v>0</v>
      </c>
      <c r="M767">
        <v>0</v>
      </c>
      <c r="N767" t="s">
        <v>3725</v>
      </c>
      <c r="O767" t="s">
        <v>545</v>
      </c>
      <c r="P767" t="s">
        <v>458</v>
      </c>
      <c r="R767">
        <v>0</v>
      </c>
      <c r="S767" t="s">
        <v>459</v>
      </c>
      <c r="T767" t="s">
        <v>458</v>
      </c>
      <c r="U767" t="s">
        <v>460</v>
      </c>
      <c r="V767" t="s">
        <v>458</v>
      </c>
    </row>
    <row r="768" spans="1:22" x14ac:dyDescent="0.2">
      <c r="A768" s="102">
        <v>42795</v>
      </c>
      <c r="B768" s="102" t="s">
        <v>623</v>
      </c>
      <c r="C768" t="s">
        <v>541</v>
      </c>
      <c r="D768" s="58">
        <v>308.39999999999998</v>
      </c>
      <c r="E768" t="s">
        <v>452</v>
      </c>
      <c r="F768" s="108">
        <v>2025</v>
      </c>
      <c r="G768" t="s">
        <v>2941</v>
      </c>
      <c r="H768">
        <v>21</v>
      </c>
      <c r="I768">
        <v>269</v>
      </c>
      <c r="J768" t="s">
        <v>3441</v>
      </c>
      <c r="K768" t="s">
        <v>2937</v>
      </c>
      <c r="L768">
        <v>0</v>
      </c>
      <c r="M768">
        <v>0</v>
      </c>
      <c r="N768" t="s">
        <v>3726</v>
      </c>
      <c r="O768" t="s">
        <v>545</v>
      </c>
      <c r="P768" t="s">
        <v>458</v>
      </c>
      <c r="R768">
        <v>0</v>
      </c>
      <c r="S768" t="s">
        <v>459</v>
      </c>
      <c r="T768" t="s">
        <v>458</v>
      </c>
      <c r="U768" t="s">
        <v>460</v>
      </c>
      <c r="V768" t="s">
        <v>458</v>
      </c>
    </row>
    <row r="769" spans="1:22" x14ac:dyDescent="0.2">
      <c r="A769" s="102">
        <v>42795</v>
      </c>
      <c r="B769" s="102" t="s">
        <v>623</v>
      </c>
      <c r="C769" t="s">
        <v>541</v>
      </c>
      <c r="D769" s="58">
        <v>308.39999999999998</v>
      </c>
      <c r="E769" t="s">
        <v>452</v>
      </c>
      <c r="F769" s="108">
        <v>2024</v>
      </c>
      <c r="G769" t="s">
        <v>2955</v>
      </c>
      <c r="H769">
        <v>10</v>
      </c>
      <c r="I769">
        <v>269</v>
      </c>
      <c r="J769" t="s">
        <v>3441</v>
      </c>
      <c r="K769" t="s">
        <v>2937</v>
      </c>
      <c r="L769">
        <v>0</v>
      </c>
      <c r="M769">
        <v>0</v>
      </c>
      <c r="N769" t="s">
        <v>3727</v>
      </c>
      <c r="O769" t="s">
        <v>545</v>
      </c>
      <c r="P769" t="s">
        <v>458</v>
      </c>
      <c r="R769">
        <v>0</v>
      </c>
      <c r="S769" t="s">
        <v>459</v>
      </c>
      <c r="T769" t="s">
        <v>458</v>
      </c>
      <c r="U769" t="s">
        <v>460</v>
      </c>
      <c r="V769" t="s">
        <v>458</v>
      </c>
    </row>
    <row r="770" spans="1:22" x14ac:dyDescent="0.2">
      <c r="A770" s="102">
        <v>42795</v>
      </c>
      <c r="B770" s="102" t="s">
        <v>623</v>
      </c>
      <c r="C770" t="s">
        <v>541</v>
      </c>
      <c r="D770" s="58">
        <v>308.39999999999998</v>
      </c>
      <c r="E770" t="s">
        <v>452</v>
      </c>
      <c r="F770" s="108">
        <v>2023</v>
      </c>
      <c r="G770" t="s">
        <v>2997</v>
      </c>
      <c r="H770">
        <v>6</v>
      </c>
      <c r="I770">
        <v>269</v>
      </c>
      <c r="J770" t="s">
        <v>3441</v>
      </c>
      <c r="K770" t="s">
        <v>2937</v>
      </c>
      <c r="L770">
        <v>0</v>
      </c>
      <c r="M770">
        <v>0</v>
      </c>
      <c r="N770" t="s">
        <v>3728</v>
      </c>
      <c r="O770" t="s">
        <v>545</v>
      </c>
      <c r="P770" t="s">
        <v>458</v>
      </c>
      <c r="R770">
        <v>0</v>
      </c>
      <c r="S770" t="s">
        <v>459</v>
      </c>
      <c r="T770" t="s">
        <v>458</v>
      </c>
      <c r="U770" t="s">
        <v>460</v>
      </c>
      <c r="V770" t="s">
        <v>458</v>
      </c>
    </row>
    <row r="771" spans="1:22" x14ac:dyDescent="0.2">
      <c r="A771" s="102">
        <v>42795</v>
      </c>
      <c r="B771" s="102" t="s">
        <v>623</v>
      </c>
      <c r="C771" t="s">
        <v>541</v>
      </c>
      <c r="D771" s="58">
        <v>308.39999999999998</v>
      </c>
      <c r="E771" t="s">
        <v>452</v>
      </c>
      <c r="F771" s="108">
        <v>2005</v>
      </c>
      <c r="G771" t="s">
        <v>3011</v>
      </c>
      <c r="H771">
        <v>21</v>
      </c>
      <c r="I771">
        <v>269</v>
      </c>
      <c r="J771" t="s">
        <v>3441</v>
      </c>
      <c r="K771" t="s">
        <v>2937</v>
      </c>
      <c r="L771">
        <v>0</v>
      </c>
      <c r="M771">
        <v>0</v>
      </c>
      <c r="N771" t="s">
        <v>3729</v>
      </c>
      <c r="O771" t="s">
        <v>545</v>
      </c>
      <c r="P771" t="s">
        <v>458</v>
      </c>
      <c r="R771">
        <v>0</v>
      </c>
      <c r="S771" t="s">
        <v>459</v>
      </c>
      <c r="T771" t="s">
        <v>458</v>
      </c>
      <c r="U771" t="s">
        <v>460</v>
      </c>
      <c r="V771" t="s">
        <v>458</v>
      </c>
    </row>
    <row r="772" spans="1:22" x14ac:dyDescent="0.2">
      <c r="A772" s="102">
        <v>42795</v>
      </c>
      <c r="B772" s="102" t="s">
        <v>623</v>
      </c>
      <c r="C772" t="s">
        <v>541</v>
      </c>
      <c r="D772" s="58">
        <v>308.39999999999998</v>
      </c>
      <c r="E772" t="s">
        <v>452</v>
      </c>
      <c r="F772" s="108" t="s">
        <v>2950</v>
      </c>
      <c r="G772" t="s">
        <v>2951</v>
      </c>
      <c r="H772">
        <v>12.5</v>
      </c>
      <c r="I772">
        <v>269</v>
      </c>
      <c r="J772" t="s">
        <v>3441</v>
      </c>
      <c r="K772" t="s">
        <v>2937</v>
      </c>
      <c r="L772">
        <v>0</v>
      </c>
      <c r="M772">
        <v>0</v>
      </c>
      <c r="N772" t="s">
        <v>3730</v>
      </c>
      <c r="O772" t="s">
        <v>545</v>
      </c>
      <c r="P772" t="s">
        <v>458</v>
      </c>
      <c r="R772">
        <v>0</v>
      </c>
      <c r="S772" t="s">
        <v>459</v>
      </c>
      <c r="T772" t="s">
        <v>458</v>
      </c>
      <c r="U772" t="s">
        <v>460</v>
      </c>
      <c r="V772" t="s">
        <v>458</v>
      </c>
    </row>
    <row r="773" spans="1:22" x14ac:dyDescent="0.2">
      <c r="A773" s="102">
        <v>42795</v>
      </c>
      <c r="B773" s="102" t="s">
        <v>623</v>
      </c>
      <c r="C773" t="s">
        <v>541</v>
      </c>
      <c r="D773" s="58">
        <v>308.39999999999998</v>
      </c>
      <c r="E773" t="s">
        <v>452</v>
      </c>
      <c r="F773" s="108">
        <v>2009</v>
      </c>
      <c r="G773" t="s">
        <v>2953</v>
      </c>
      <c r="H773">
        <v>7</v>
      </c>
      <c r="I773">
        <v>269</v>
      </c>
      <c r="J773" t="s">
        <v>3441</v>
      </c>
      <c r="K773" t="s">
        <v>2937</v>
      </c>
      <c r="L773">
        <v>0</v>
      </c>
      <c r="M773">
        <v>0</v>
      </c>
      <c r="N773" t="s">
        <v>3731</v>
      </c>
      <c r="O773" t="s">
        <v>545</v>
      </c>
      <c r="P773" t="s">
        <v>458</v>
      </c>
      <c r="R773">
        <v>0</v>
      </c>
      <c r="S773" t="s">
        <v>459</v>
      </c>
      <c r="T773" t="s">
        <v>458</v>
      </c>
      <c r="U773" t="s">
        <v>460</v>
      </c>
      <c r="V773" t="s">
        <v>458</v>
      </c>
    </row>
    <row r="774" spans="1:22" x14ac:dyDescent="0.2">
      <c r="A774" s="102">
        <v>42800</v>
      </c>
      <c r="B774" s="102" t="s">
        <v>623</v>
      </c>
      <c r="C774" t="s">
        <v>541</v>
      </c>
      <c r="D774" s="58">
        <v>308.39999999999998</v>
      </c>
      <c r="E774" t="s">
        <v>452</v>
      </c>
      <c r="F774" s="108">
        <v>2025</v>
      </c>
      <c r="G774" t="s">
        <v>2941</v>
      </c>
      <c r="H774">
        <v>17.5</v>
      </c>
      <c r="I774">
        <v>269</v>
      </c>
      <c r="J774" t="s">
        <v>3441</v>
      </c>
      <c r="K774" t="s">
        <v>2937</v>
      </c>
      <c r="L774">
        <v>0</v>
      </c>
      <c r="M774">
        <v>0</v>
      </c>
      <c r="N774" t="s">
        <v>3732</v>
      </c>
      <c r="O774" t="s">
        <v>545</v>
      </c>
      <c r="P774" t="s">
        <v>458</v>
      </c>
      <c r="R774">
        <v>0</v>
      </c>
      <c r="S774" t="s">
        <v>459</v>
      </c>
      <c r="T774" t="s">
        <v>458</v>
      </c>
      <c r="U774" t="s">
        <v>460</v>
      </c>
      <c r="V774" t="s">
        <v>458</v>
      </c>
    </row>
    <row r="775" spans="1:22" x14ac:dyDescent="0.2">
      <c r="A775" s="102">
        <v>42800</v>
      </c>
      <c r="B775" s="102" t="s">
        <v>623</v>
      </c>
      <c r="C775" t="s">
        <v>541</v>
      </c>
      <c r="D775" s="58">
        <v>308.39999999999998</v>
      </c>
      <c r="E775" t="s">
        <v>452</v>
      </c>
      <c r="F775" s="108">
        <v>2024</v>
      </c>
      <c r="G775" t="s">
        <v>2955</v>
      </c>
      <c r="H775">
        <v>15.5</v>
      </c>
      <c r="I775">
        <v>269</v>
      </c>
      <c r="J775" t="s">
        <v>3441</v>
      </c>
      <c r="K775" t="s">
        <v>2937</v>
      </c>
      <c r="L775">
        <v>0</v>
      </c>
      <c r="M775">
        <v>0</v>
      </c>
      <c r="N775" t="s">
        <v>3733</v>
      </c>
      <c r="O775" t="s">
        <v>545</v>
      </c>
      <c r="P775" t="s">
        <v>458</v>
      </c>
      <c r="R775">
        <v>0</v>
      </c>
      <c r="S775" t="s">
        <v>459</v>
      </c>
      <c r="T775" t="s">
        <v>458</v>
      </c>
      <c r="U775" t="s">
        <v>460</v>
      </c>
      <c r="V775" t="s">
        <v>458</v>
      </c>
    </row>
    <row r="776" spans="1:22" x14ac:dyDescent="0.2">
      <c r="A776" s="102">
        <v>42800</v>
      </c>
      <c r="B776" s="102" t="s">
        <v>623</v>
      </c>
      <c r="C776" t="s">
        <v>541</v>
      </c>
      <c r="D776" s="58">
        <v>308.39999999999998</v>
      </c>
      <c r="E776" t="s">
        <v>452</v>
      </c>
      <c r="F776" s="108">
        <v>2023</v>
      </c>
      <c r="G776" t="s">
        <v>2997</v>
      </c>
      <c r="H776">
        <v>31</v>
      </c>
      <c r="I776">
        <v>269</v>
      </c>
      <c r="J776" t="s">
        <v>3441</v>
      </c>
      <c r="K776" t="s">
        <v>2937</v>
      </c>
      <c r="L776">
        <v>0</v>
      </c>
      <c r="M776">
        <v>0</v>
      </c>
      <c r="N776" t="s">
        <v>3734</v>
      </c>
      <c r="O776" t="s">
        <v>545</v>
      </c>
      <c r="P776" t="s">
        <v>458</v>
      </c>
      <c r="R776">
        <v>0</v>
      </c>
      <c r="S776" t="s">
        <v>459</v>
      </c>
      <c r="T776" t="s">
        <v>458</v>
      </c>
      <c r="U776" t="s">
        <v>460</v>
      </c>
      <c r="V776" t="s">
        <v>458</v>
      </c>
    </row>
    <row r="777" spans="1:22" x14ac:dyDescent="0.2">
      <c r="A777" s="102">
        <v>42800</v>
      </c>
      <c r="B777" s="102" t="s">
        <v>623</v>
      </c>
      <c r="C777" t="s">
        <v>541</v>
      </c>
      <c r="D777" s="58">
        <v>308.39999999999998</v>
      </c>
      <c r="E777" t="s">
        <v>452</v>
      </c>
      <c r="F777" s="108">
        <v>2005</v>
      </c>
      <c r="G777" t="s">
        <v>3011</v>
      </c>
      <c r="H777">
        <v>5</v>
      </c>
      <c r="I777">
        <v>269</v>
      </c>
      <c r="J777" t="s">
        <v>3441</v>
      </c>
      <c r="K777" t="s">
        <v>2937</v>
      </c>
      <c r="L777">
        <v>0</v>
      </c>
      <c r="M777">
        <v>0</v>
      </c>
      <c r="N777" t="s">
        <v>3735</v>
      </c>
      <c r="O777" t="s">
        <v>545</v>
      </c>
      <c r="P777" t="s">
        <v>458</v>
      </c>
      <c r="R777">
        <v>0</v>
      </c>
      <c r="S777" t="s">
        <v>459</v>
      </c>
      <c r="T777" t="s">
        <v>458</v>
      </c>
      <c r="U777" t="s">
        <v>460</v>
      </c>
      <c r="V777" t="s">
        <v>458</v>
      </c>
    </row>
    <row r="778" spans="1:22" x14ac:dyDescent="0.2">
      <c r="A778" s="102">
        <v>42800</v>
      </c>
      <c r="B778" s="102" t="s">
        <v>623</v>
      </c>
      <c r="C778" t="s">
        <v>541</v>
      </c>
      <c r="D778" s="58">
        <v>308.39999999999998</v>
      </c>
      <c r="E778" t="s">
        <v>452</v>
      </c>
      <c r="F778" s="108" t="s">
        <v>2950</v>
      </c>
      <c r="G778" t="s">
        <v>2951</v>
      </c>
      <c r="H778">
        <v>14</v>
      </c>
      <c r="I778">
        <v>269</v>
      </c>
      <c r="J778" t="s">
        <v>3441</v>
      </c>
      <c r="K778" t="s">
        <v>2937</v>
      </c>
      <c r="L778">
        <v>0</v>
      </c>
      <c r="M778">
        <v>0</v>
      </c>
      <c r="N778" t="s">
        <v>3736</v>
      </c>
      <c r="O778" t="s">
        <v>545</v>
      </c>
      <c r="P778" t="s">
        <v>458</v>
      </c>
      <c r="R778">
        <v>0</v>
      </c>
      <c r="S778" t="s">
        <v>459</v>
      </c>
      <c r="T778" t="s">
        <v>458</v>
      </c>
      <c r="U778" t="s">
        <v>460</v>
      </c>
      <c r="V778" t="s">
        <v>458</v>
      </c>
    </row>
    <row r="779" spans="1:22" x14ac:dyDescent="0.2">
      <c r="A779" s="102">
        <v>42800</v>
      </c>
      <c r="B779" s="102" t="s">
        <v>623</v>
      </c>
      <c r="C779" t="s">
        <v>541</v>
      </c>
      <c r="D779" s="58">
        <v>308.39999999999998</v>
      </c>
      <c r="E779" t="s">
        <v>452</v>
      </c>
      <c r="F779" s="108" t="s">
        <v>2950</v>
      </c>
      <c r="G779" t="s">
        <v>2951</v>
      </c>
      <c r="H779">
        <v>33</v>
      </c>
      <c r="I779">
        <v>269</v>
      </c>
      <c r="J779" t="s">
        <v>3441</v>
      </c>
      <c r="K779" t="s">
        <v>2937</v>
      </c>
      <c r="L779">
        <v>0</v>
      </c>
      <c r="M779">
        <v>0</v>
      </c>
      <c r="N779" t="s">
        <v>3737</v>
      </c>
      <c r="O779" t="s">
        <v>545</v>
      </c>
      <c r="P779" t="s">
        <v>458</v>
      </c>
      <c r="R779">
        <v>0</v>
      </c>
      <c r="S779" t="s">
        <v>459</v>
      </c>
      <c r="T779" t="s">
        <v>458</v>
      </c>
      <c r="U779" t="s">
        <v>460</v>
      </c>
      <c r="V779" t="s">
        <v>458</v>
      </c>
    </row>
    <row r="780" spans="1:22" x14ac:dyDescent="0.2">
      <c r="A780" s="102">
        <v>42800</v>
      </c>
      <c r="B780" s="102" t="s">
        <v>623</v>
      </c>
      <c r="C780" t="s">
        <v>541</v>
      </c>
      <c r="D780" s="58">
        <v>308.39999999999998</v>
      </c>
      <c r="E780" t="s">
        <v>452</v>
      </c>
      <c r="F780" s="108">
        <v>2010</v>
      </c>
      <c r="G780" t="s">
        <v>3044</v>
      </c>
      <c r="H780">
        <v>18</v>
      </c>
      <c r="I780">
        <v>269</v>
      </c>
      <c r="J780" t="s">
        <v>3441</v>
      </c>
      <c r="K780" t="s">
        <v>2937</v>
      </c>
      <c r="L780">
        <v>0</v>
      </c>
      <c r="M780">
        <v>0</v>
      </c>
      <c r="N780" t="s">
        <v>3738</v>
      </c>
      <c r="O780" t="s">
        <v>545</v>
      </c>
      <c r="P780" t="s">
        <v>458</v>
      </c>
      <c r="R780">
        <v>0</v>
      </c>
      <c r="S780" t="s">
        <v>459</v>
      </c>
      <c r="T780" t="s">
        <v>458</v>
      </c>
      <c r="U780" t="s">
        <v>460</v>
      </c>
      <c r="V780" t="s">
        <v>458</v>
      </c>
    </row>
    <row r="781" spans="1:22" x14ac:dyDescent="0.2">
      <c r="A781" s="102">
        <v>42800</v>
      </c>
      <c r="B781" s="102" t="s">
        <v>623</v>
      </c>
      <c r="C781" t="s">
        <v>541</v>
      </c>
      <c r="D781" s="58">
        <v>308.39999999999998</v>
      </c>
      <c r="E781" t="s">
        <v>452</v>
      </c>
      <c r="F781" s="108">
        <v>2009</v>
      </c>
      <c r="G781" t="s">
        <v>2953</v>
      </c>
      <c r="H781">
        <v>33</v>
      </c>
      <c r="I781">
        <v>269</v>
      </c>
      <c r="J781" t="s">
        <v>3441</v>
      </c>
      <c r="K781" t="s">
        <v>2937</v>
      </c>
      <c r="L781">
        <v>0</v>
      </c>
      <c r="M781">
        <v>0</v>
      </c>
      <c r="N781" t="s">
        <v>3739</v>
      </c>
      <c r="O781" t="s">
        <v>545</v>
      </c>
      <c r="P781" t="s">
        <v>458</v>
      </c>
      <c r="R781">
        <v>0</v>
      </c>
      <c r="S781" t="s">
        <v>459</v>
      </c>
      <c r="T781" t="s">
        <v>458</v>
      </c>
      <c r="U781" t="s">
        <v>460</v>
      </c>
      <c r="V781" t="s">
        <v>458</v>
      </c>
    </row>
    <row r="782" spans="1:22" x14ac:dyDescent="0.2">
      <c r="A782" s="102">
        <v>42807</v>
      </c>
      <c r="B782" s="102" t="s">
        <v>623</v>
      </c>
      <c r="C782" t="s">
        <v>541</v>
      </c>
      <c r="D782" s="58">
        <v>308.39999999999998</v>
      </c>
      <c r="E782" t="s">
        <v>452</v>
      </c>
      <c r="F782" s="108">
        <v>2025</v>
      </c>
      <c r="G782" t="s">
        <v>2941</v>
      </c>
      <c r="H782">
        <v>14</v>
      </c>
      <c r="I782">
        <v>269</v>
      </c>
      <c r="J782" t="s">
        <v>3441</v>
      </c>
      <c r="K782" t="s">
        <v>2937</v>
      </c>
      <c r="L782">
        <v>0</v>
      </c>
      <c r="M782">
        <v>0</v>
      </c>
      <c r="N782" t="s">
        <v>3740</v>
      </c>
      <c r="O782" t="s">
        <v>545</v>
      </c>
      <c r="P782" t="s">
        <v>458</v>
      </c>
      <c r="R782">
        <v>0</v>
      </c>
      <c r="S782" t="s">
        <v>459</v>
      </c>
      <c r="T782" t="s">
        <v>458</v>
      </c>
      <c r="U782" t="s">
        <v>460</v>
      </c>
      <c r="V782" t="s">
        <v>458</v>
      </c>
    </row>
    <row r="783" spans="1:22" x14ac:dyDescent="0.2">
      <c r="A783" s="102">
        <v>42807</v>
      </c>
      <c r="B783" s="102" t="s">
        <v>623</v>
      </c>
      <c r="C783" t="s">
        <v>541</v>
      </c>
      <c r="D783" s="58">
        <v>308.39999999999998</v>
      </c>
      <c r="E783" t="s">
        <v>452</v>
      </c>
      <c r="F783" s="108">
        <v>2024</v>
      </c>
      <c r="G783" t="s">
        <v>2955</v>
      </c>
      <c r="H783">
        <v>13</v>
      </c>
      <c r="I783">
        <v>269</v>
      </c>
      <c r="J783" t="s">
        <v>3441</v>
      </c>
      <c r="K783" t="s">
        <v>2937</v>
      </c>
      <c r="L783">
        <v>0</v>
      </c>
      <c r="M783">
        <v>0</v>
      </c>
      <c r="N783" t="s">
        <v>3741</v>
      </c>
      <c r="O783" t="s">
        <v>545</v>
      </c>
      <c r="P783" t="s">
        <v>458</v>
      </c>
      <c r="R783">
        <v>0</v>
      </c>
      <c r="S783" t="s">
        <v>459</v>
      </c>
      <c r="T783" t="s">
        <v>458</v>
      </c>
      <c r="U783" t="s">
        <v>460</v>
      </c>
      <c r="V783" t="s">
        <v>458</v>
      </c>
    </row>
    <row r="784" spans="1:22" x14ac:dyDescent="0.2">
      <c r="A784" s="102">
        <v>42807</v>
      </c>
      <c r="B784" s="102" t="s">
        <v>623</v>
      </c>
      <c r="C784" t="s">
        <v>541</v>
      </c>
      <c r="D784" s="58">
        <v>308.39999999999998</v>
      </c>
      <c r="E784" t="s">
        <v>452</v>
      </c>
      <c r="F784" s="108">
        <v>2023</v>
      </c>
      <c r="G784" t="s">
        <v>2997</v>
      </c>
      <c r="H784">
        <v>21</v>
      </c>
      <c r="I784">
        <v>269</v>
      </c>
      <c r="J784" t="s">
        <v>3441</v>
      </c>
      <c r="K784" t="s">
        <v>2937</v>
      </c>
      <c r="L784">
        <v>0</v>
      </c>
      <c r="M784">
        <v>0</v>
      </c>
      <c r="N784" t="s">
        <v>3742</v>
      </c>
      <c r="O784" t="s">
        <v>545</v>
      </c>
      <c r="P784" t="s">
        <v>458</v>
      </c>
      <c r="R784">
        <v>0</v>
      </c>
      <c r="S784" t="s">
        <v>459</v>
      </c>
      <c r="T784" t="s">
        <v>458</v>
      </c>
      <c r="U784" t="s">
        <v>460</v>
      </c>
      <c r="V784" t="s">
        <v>458</v>
      </c>
    </row>
    <row r="785" spans="1:22" x14ac:dyDescent="0.2">
      <c r="A785" s="102">
        <v>42807</v>
      </c>
      <c r="B785" s="102" t="s">
        <v>623</v>
      </c>
      <c r="C785" t="s">
        <v>541</v>
      </c>
      <c r="D785" s="58">
        <v>308.39999999999998</v>
      </c>
      <c r="E785" t="s">
        <v>452</v>
      </c>
      <c r="F785" s="108" t="s">
        <v>2950</v>
      </c>
      <c r="G785" t="s">
        <v>2951</v>
      </c>
      <c r="H785">
        <v>28</v>
      </c>
      <c r="I785">
        <v>269</v>
      </c>
      <c r="J785" t="s">
        <v>3441</v>
      </c>
      <c r="K785" t="s">
        <v>2937</v>
      </c>
      <c r="L785">
        <v>0</v>
      </c>
      <c r="M785">
        <v>0</v>
      </c>
      <c r="N785" t="s">
        <v>3743</v>
      </c>
      <c r="O785" t="s">
        <v>545</v>
      </c>
      <c r="P785" t="s">
        <v>458</v>
      </c>
      <c r="R785">
        <v>0</v>
      </c>
      <c r="S785" t="s">
        <v>459</v>
      </c>
      <c r="T785" t="s">
        <v>458</v>
      </c>
      <c r="U785" t="s">
        <v>460</v>
      </c>
      <c r="V785" t="s">
        <v>458</v>
      </c>
    </row>
    <row r="786" spans="1:22" x14ac:dyDescent="0.2">
      <c r="A786" s="102">
        <v>42807</v>
      </c>
      <c r="B786" s="102" t="s">
        <v>623</v>
      </c>
      <c r="C786" t="s">
        <v>541</v>
      </c>
      <c r="D786" s="58">
        <v>308.39999999999998</v>
      </c>
      <c r="E786" t="s">
        <v>452</v>
      </c>
      <c r="F786" s="108" t="s">
        <v>2950</v>
      </c>
      <c r="G786" t="s">
        <v>2951</v>
      </c>
      <c r="H786">
        <v>10</v>
      </c>
      <c r="I786">
        <v>269</v>
      </c>
      <c r="J786" t="s">
        <v>3441</v>
      </c>
      <c r="K786" t="s">
        <v>2937</v>
      </c>
      <c r="L786">
        <v>0</v>
      </c>
      <c r="M786">
        <v>0</v>
      </c>
      <c r="N786" t="s">
        <v>3744</v>
      </c>
      <c r="O786" t="s">
        <v>545</v>
      </c>
      <c r="P786" t="s">
        <v>458</v>
      </c>
      <c r="R786">
        <v>0</v>
      </c>
      <c r="S786" t="s">
        <v>459</v>
      </c>
      <c r="T786" t="s">
        <v>458</v>
      </c>
      <c r="U786" t="s">
        <v>460</v>
      </c>
      <c r="V786" t="s">
        <v>458</v>
      </c>
    </row>
    <row r="787" spans="1:22" x14ac:dyDescent="0.2">
      <c r="A787" s="102">
        <v>42807</v>
      </c>
      <c r="B787" s="102" t="s">
        <v>623</v>
      </c>
      <c r="C787" t="s">
        <v>541</v>
      </c>
      <c r="D787" s="58">
        <v>308.39999999999998</v>
      </c>
      <c r="E787" t="s">
        <v>452</v>
      </c>
      <c r="F787" s="108">
        <v>2010</v>
      </c>
      <c r="G787" t="s">
        <v>3044</v>
      </c>
      <c r="H787">
        <v>21</v>
      </c>
      <c r="I787">
        <v>269</v>
      </c>
      <c r="J787" t="s">
        <v>3441</v>
      </c>
      <c r="K787" t="s">
        <v>2937</v>
      </c>
      <c r="L787">
        <v>0</v>
      </c>
      <c r="M787">
        <v>0</v>
      </c>
      <c r="N787" t="s">
        <v>3745</v>
      </c>
      <c r="O787" t="s">
        <v>545</v>
      </c>
      <c r="P787" t="s">
        <v>458</v>
      </c>
      <c r="R787">
        <v>0</v>
      </c>
      <c r="S787" t="s">
        <v>459</v>
      </c>
      <c r="T787" t="s">
        <v>458</v>
      </c>
      <c r="U787" t="s">
        <v>460</v>
      </c>
      <c r="V787" t="s">
        <v>458</v>
      </c>
    </row>
    <row r="788" spans="1:22" x14ac:dyDescent="0.2">
      <c r="A788" s="102">
        <v>42807</v>
      </c>
      <c r="B788" s="102" t="s">
        <v>623</v>
      </c>
      <c r="C788" t="s">
        <v>541</v>
      </c>
      <c r="D788" s="58">
        <v>308.39999999999998</v>
      </c>
      <c r="E788" t="s">
        <v>452</v>
      </c>
      <c r="F788" s="108">
        <v>2009</v>
      </c>
      <c r="G788" t="s">
        <v>2953</v>
      </c>
      <c r="H788">
        <v>28</v>
      </c>
      <c r="I788">
        <v>269</v>
      </c>
      <c r="J788" t="s">
        <v>3441</v>
      </c>
      <c r="K788" t="s">
        <v>2937</v>
      </c>
      <c r="L788">
        <v>0</v>
      </c>
      <c r="M788">
        <v>0</v>
      </c>
      <c r="N788" t="s">
        <v>3746</v>
      </c>
      <c r="O788" t="s">
        <v>545</v>
      </c>
      <c r="P788" t="s">
        <v>458</v>
      </c>
      <c r="R788">
        <v>0</v>
      </c>
      <c r="S788" t="s">
        <v>459</v>
      </c>
      <c r="T788" t="s">
        <v>458</v>
      </c>
      <c r="U788" t="s">
        <v>460</v>
      </c>
      <c r="V788" t="s">
        <v>458</v>
      </c>
    </row>
    <row r="789" spans="1:22" x14ac:dyDescent="0.2">
      <c r="A789" s="102">
        <v>42814</v>
      </c>
      <c r="B789" s="102" t="s">
        <v>623</v>
      </c>
      <c r="C789" t="s">
        <v>541</v>
      </c>
      <c r="D789" s="58">
        <v>308.39999999999998</v>
      </c>
      <c r="E789" t="s">
        <v>452</v>
      </c>
      <c r="F789" s="108">
        <v>2024</v>
      </c>
      <c r="G789" t="s">
        <v>2955</v>
      </c>
      <c r="H789">
        <v>15</v>
      </c>
      <c r="I789">
        <v>269</v>
      </c>
      <c r="J789" t="s">
        <v>3441</v>
      </c>
      <c r="K789" t="s">
        <v>2937</v>
      </c>
      <c r="L789">
        <v>0</v>
      </c>
      <c r="M789">
        <v>0</v>
      </c>
      <c r="N789" t="s">
        <v>3747</v>
      </c>
      <c r="O789" t="s">
        <v>545</v>
      </c>
      <c r="P789" t="s">
        <v>458</v>
      </c>
      <c r="R789">
        <v>0</v>
      </c>
      <c r="S789" t="s">
        <v>459</v>
      </c>
      <c r="T789" t="s">
        <v>458</v>
      </c>
      <c r="U789" t="s">
        <v>460</v>
      </c>
      <c r="V789" t="s">
        <v>458</v>
      </c>
    </row>
    <row r="790" spans="1:22" x14ac:dyDescent="0.2">
      <c r="A790" s="102">
        <v>42814</v>
      </c>
      <c r="B790" s="102" t="s">
        <v>623</v>
      </c>
      <c r="C790" t="s">
        <v>541</v>
      </c>
      <c r="D790" s="58">
        <v>308.39999999999998</v>
      </c>
      <c r="E790" t="s">
        <v>452</v>
      </c>
      <c r="F790" s="108">
        <v>2023</v>
      </c>
      <c r="G790" t="s">
        <v>2997</v>
      </c>
      <c r="H790">
        <v>21</v>
      </c>
      <c r="I790">
        <v>269</v>
      </c>
      <c r="J790" t="s">
        <v>3441</v>
      </c>
      <c r="K790" t="s">
        <v>2937</v>
      </c>
      <c r="L790">
        <v>0</v>
      </c>
      <c r="M790">
        <v>0</v>
      </c>
      <c r="N790" t="s">
        <v>3748</v>
      </c>
      <c r="O790" t="s">
        <v>545</v>
      </c>
      <c r="P790" t="s">
        <v>458</v>
      </c>
      <c r="R790">
        <v>0</v>
      </c>
      <c r="S790" t="s">
        <v>459</v>
      </c>
      <c r="T790" t="s">
        <v>458</v>
      </c>
      <c r="U790" t="s">
        <v>460</v>
      </c>
      <c r="V790" t="s">
        <v>458</v>
      </c>
    </row>
    <row r="791" spans="1:22" x14ac:dyDescent="0.2">
      <c r="A791" s="102">
        <v>42814</v>
      </c>
      <c r="B791" s="102" t="s">
        <v>623</v>
      </c>
      <c r="C791" t="s">
        <v>541</v>
      </c>
      <c r="D791" s="58">
        <v>308.39999999999998</v>
      </c>
      <c r="E791" t="s">
        <v>452</v>
      </c>
      <c r="F791" s="108">
        <v>2005</v>
      </c>
      <c r="G791" t="s">
        <v>3011</v>
      </c>
      <c r="H791">
        <v>4</v>
      </c>
      <c r="I791">
        <v>269</v>
      </c>
      <c r="J791" t="s">
        <v>3441</v>
      </c>
      <c r="K791" t="s">
        <v>2937</v>
      </c>
      <c r="L791">
        <v>0</v>
      </c>
      <c r="M791">
        <v>0</v>
      </c>
      <c r="N791" t="s">
        <v>3749</v>
      </c>
      <c r="O791" t="s">
        <v>545</v>
      </c>
      <c r="P791" t="s">
        <v>458</v>
      </c>
      <c r="R791">
        <v>0</v>
      </c>
      <c r="S791" t="s">
        <v>459</v>
      </c>
      <c r="T791" t="s">
        <v>458</v>
      </c>
      <c r="U791" t="s">
        <v>460</v>
      </c>
      <c r="V791" t="s">
        <v>458</v>
      </c>
    </row>
    <row r="792" spans="1:22" x14ac:dyDescent="0.2">
      <c r="A792" s="102">
        <v>42814</v>
      </c>
      <c r="B792" s="102" t="s">
        <v>623</v>
      </c>
      <c r="C792" t="s">
        <v>541</v>
      </c>
      <c r="D792" s="58">
        <v>308.39999999999998</v>
      </c>
      <c r="E792" t="s">
        <v>452</v>
      </c>
      <c r="F792" s="108" t="s">
        <v>2950</v>
      </c>
      <c r="G792" t="s">
        <v>2951</v>
      </c>
      <c r="H792">
        <v>27.5</v>
      </c>
      <c r="I792">
        <v>269</v>
      </c>
      <c r="J792" t="s">
        <v>3441</v>
      </c>
      <c r="K792" t="s">
        <v>2937</v>
      </c>
      <c r="L792">
        <v>0</v>
      </c>
      <c r="M792">
        <v>0</v>
      </c>
      <c r="N792" t="s">
        <v>3750</v>
      </c>
      <c r="O792" t="s">
        <v>545</v>
      </c>
      <c r="P792" t="s">
        <v>458</v>
      </c>
      <c r="R792">
        <v>0</v>
      </c>
      <c r="S792" t="s">
        <v>459</v>
      </c>
      <c r="T792" t="s">
        <v>458</v>
      </c>
      <c r="U792" t="s">
        <v>460</v>
      </c>
      <c r="V792" t="s">
        <v>458</v>
      </c>
    </row>
    <row r="793" spans="1:22" x14ac:dyDescent="0.2">
      <c r="A793" s="102">
        <v>42814</v>
      </c>
      <c r="B793" s="102" t="s">
        <v>623</v>
      </c>
      <c r="C793" t="s">
        <v>541</v>
      </c>
      <c r="D793" s="58">
        <v>308.39999999999998</v>
      </c>
      <c r="E793" t="s">
        <v>452</v>
      </c>
      <c r="F793" s="108">
        <v>2009</v>
      </c>
      <c r="G793" t="s">
        <v>2953</v>
      </c>
      <c r="H793">
        <v>35</v>
      </c>
      <c r="I793">
        <v>269</v>
      </c>
      <c r="J793" t="s">
        <v>3441</v>
      </c>
      <c r="K793" t="s">
        <v>2937</v>
      </c>
      <c r="L793">
        <v>0</v>
      </c>
      <c r="M793">
        <v>0</v>
      </c>
      <c r="N793" t="s">
        <v>3751</v>
      </c>
      <c r="O793" t="s">
        <v>545</v>
      </c>
      <c r="P793" t="s">
        <v>458</v>
      </c>
      <c r="R793">
        <v>0</v>
      </c>
      <c r="S793" t="s">
        <v>459</v>
      </c>
      <c r="T793" t="s">
        <v>458</v>
      </c>
      <c r="U793" t="s">
        <v>460</v>
      </c>
      <c r="V793" t="s">
        <v>458</v>
      </c>
    </row>
    <row r="794" spans="1:22" x14ac:dyDescent="0.2">
      <c r="A794" s="102">
        <v>42821</v>
      </c>
      <c r="B794" s="102" t="s">
        <v>623</v>
      </c>
      <c r="C794" t="s">
        <v>541</v>
      </c>
      <c r="D794" s="58">
        <v>308.39999999999998</v>
      </c>
      <c r="E794" t="s">
        <v>452</v>
      </c>
      <c r="F794" s="108">
        <v>2025</v>
      </c>
      <c r="G794" t="s">
        <v>2941</v>
      </c>
      <c r="H794">
        <v>12</v>
      </c>
      <c r="I794">
        <v>269</v>
      </c>
      <c r="J794" t="s">
        <v>3441</v>
      </c>
      <c r="K794" t="s">
        <v>2937</v>
      </c>
      <c r="L794">
        <v>0</v>
      </c>
      <c r="M794">
        <v>0</v>
      </c>
      <c r="N794" t="s">
        <v>3752</v>
      </c>
      <c r="O794" t="s">
        <v>545</v>
      </c>
      <c r="P794" t="s">
        <v>458</v>
      </c>
      <c r="R794">
        <v>0</v>
      </c>
      <c r="S794" t="s">
        <v>459</v>
      </c>
      <c r="T794" t="s">
        <v>458</v>
      </c>
      <c r="U794" t="s">
        <v>460</v>
      </c>
      <c r="V794" t="s">
        <v>458</v>
      </c>
    </row>
    <row r="795" spans="1:22" x14ac:dyDescent="0.2">
      <c r="A795" s="102">
        <v>42821</v>
      </c>
      <c r="B795" s="102" t="s">
        <v>623</v>
      </c>
      <c r="C795" t="s">
        <v>541</v>
      </c>
      <c r="D795" s="58">
        <v>308.39999999999998</v>
      </c>
      <c r="E795" t="s">
        <v>452</v>
      </c>
      <c r="F795" s="108">
        <v>2024</v>
      </c>
      <c r="G795" t="s">
        <v>2955</v>
      </c>
      <c r="H795">
        <v>11</v>
      </c>
      <c r="I795">
        <v>269</v>
      </c>
      <c r="J795" t="s">
        <v>3441</v>
      </c>
      <c r="K795" t="s">
        <v>2937</v>
      </c>
      <c r="L795">
        <v>0</v>
      </c>
      <c r="M795">
        <v>0</v>
      </c>
      <c r="N795" t="s">
        <v>3753</v>
      </c>
      <c r="O795" t="s">
        <v>545</v>
      </c>
      <c r="P795" t="s">
        <v>458</v>
      </c>
      <c r="R795">
        <v>0</v>
      </c>
      <c r="S795" t="s">
        <v>459</v>
      </c>
      <c r="T795" t="s">
        <v>458</v>
      </c>
      <c r="U795" t="s">
        <v>460</v>
      </c>
      <c r="V795" t="s">
        <v>458</v>
      </c>
    </row>
    <row r="796" spans="1:22" x14ac:dyDescent="0.2">
      <c r="A796" s="102">
        <v>42821</v>
      </c>
      <c r="B796" s="102" t="s">
        <v>623</v>
      </c>
      <c r="C796" t="s">
        <v>541</v>
      </c>
      <c r="D796" s="58">
        <v>308.39999999999998</v>
      </c>
      <c r="E796" t="s">
        <v>452</v>
      </c>
      <c r="F796" s="108">
        <v>2023</v>
      </c>
      <c r="G796" t="s">
        <v>2997</v>
      </c>
      <c r="H796">
        <v>20</v>
      </c>
      <c r="I796">
        <v>269</v>
      </c>
      <c r="J796" t="s">
        <v>3441</v>
      </c>
      <c r="K796" t="s">
        <v>2937</v>
      </c>
      <c r="L796">
        <v>0</v>
      </c>
      <c r="M796">
        <v>0</v>
      </c>
      <c r="N796" t="s">
        <v>3754</v>
      </c>
      <c r="O796" t="s">
        <v>545</v>
      </c>
      <c r="P796" t="s">
        <v>458</v>
      </c>
      <c r="R796">
        <v>0</v>
      </c>
      <c r="S796" t="s">
        <v>459</v>
      </c>
      <c r="T796" t="s">
        <v>458</v>
      </c>
      <c r="U796" t="s">
        <v>460</v>
      </c>
      <c r="V796" t="s">
        <v>458</v>
      </c>
    </row>
    <row r="797" spans="1:22" x14ac:dyDescent="0.2">
      <c r="A797" s="102">
        <v>42821</v>
      </c>
      <c r="B797" s="102" t="s">
        <v>623</v>
      </c>
      <c r="C797" t="s">
        <v>541</v>
      </c>
      <c r="D797" s="58">
        <v>308.39999999999998</v>
      </c>
      <c r="E797" t="s">
        <v>452</v>
      </c>
      <c r="F797" s="108" t="s">
        <v>2950</v>
      </c>
      <c r="G797" t="s">
        <v>2951</v>
      </c>
      <c r="H797">
        <v>31</v>
      </c>
      <c r="I797">
        <v>269</v>
      </c>
      <c r="J797" t="s">
        <v>3441</v>
      </c>
      <c r="K797" t="s">
        <v>2937</v>
      </c>
      <c r="L797">
        <v>0</v>
      </c>
      <c r="M797">
        <v>0</v>
      </c>
      <c r="N797" t="s">
        <v>3755</v>
      </c>
      <c r="O797" t="s">
        <v>545</v>
      </c>
      <c r="P797" t="s">
        <v>458</v>
      </c>
      <c r="R797">
        <v>0</v>
      </c>
      <c r="S797" t="s">
        <v>459</v>
      </c>
      <c r="T797" t="s">
        <v>458</v>
      </c>
      <c r="U797" t="s">
        <v>460</v>
      </c>
      <c r="V797" t="s">
        <v>458</v>
      </c>
    </row>
    <row r="798" spans="1:22" x14ac:dyDescent="0.2">
      <c r="A798" s="102">
        <v>42821</v>
      </c>
      <c r="B798" s="102" t="s">
        <v>623</v>
      </c>
      <c r="C798" t="s">
        <v>541</v>
      </c>
      <c r="D798" s="58">
        <v>308.39999999999998</v>
      </c>
      <c r="E798" t="s">
        <v>452</v>
      </c>
      <c r="F798" s="108">
        <v>2010</v>
      </c>
      <c r="G798" t="s">
        <v>3044</v>
      </c>
      <c r="H798">
        <v>10</v>
      </c>
      <c r="I798">
        <v>269</v>
      </c>
      <c r="J798" t="s">
        <v>3441</v>
      </c>
      <c r="K798" t="s">
        <v>2937</v>
      </c>
      <c r="L798">
        <v>0</v>
      </c>
      <c r="M798">
        <v>0</v>
      </c>
      <c r="N798" t="s">
        <v>3756</v>
      </c>
      <c r="O798" t="s">
        <v>545</v>
      </c>
      <c r="P798" t="s">
        <v>458</v>
      </c>
      <c r="R798">
        <v>0</v>
      </c>
      <c r="S798" t="s">
        <v>459</v>
      </c>
      <c r="T798" t="s">
        <v>458</v>
      </c>
      <c r="U798" t="s">
        <v>460</v>
      </c>
      <c r="V798" t="s">
        <v>458</v>
      </c>
    </row>
    <row r="799" spans="1:22" x14ac:dyDescent="0.2">
      <c r="A799" s="102">
        <v>42821</v>
      </c>
      <c r="B799" s="102" t="s">
        <v>623</v>
      </c>
      <c r="C799" t="s">
        <v>541</v>
      </c>
      <c r="D799" s="58">
        <v>308.39999999999998</v>
      </c>
      <c r="E799" t="s">
        <v>452</v>
      </c>
      <c r="F799" s="108">
        <v>2009</v>
      </c>
      <c r="G799" t="s">
        <v>2953</v>
      </c>
      <c r="H799">
        <v>34</v>
      </c>
      <c r="I799">
        <v>269</v>
      </c>
      <c r="J799" t="s">
        <v>3441</v>
      </c>
      <c r="K799" t="s">
        <v>2937</v>
      </c>
      <c r="L799">
        <v>0</v>
      </c>
      <c r="M799">
        <v>0</v>
      </c>
      <c r="N799" t="s">
        <v>3757</v>
      </c>
      <c r="O799" t="s">
        <v>545</v>
      </c>
      <c r="P799" t="s">
        <v>458</v>
      </c>
      <c r="R799">
        <v>0</v>
      </c>
      <c r="S799" t="s">
        <v>459</v>
      </c>
      <c r="T799" t="s">
        <v>458</v>
      </c>
      <c r="U799" t="s">
        <v>460</v>
      </c>
      <c r="V799" t="s">
        <v>458</v>
      </c>
    </row>
    <row r="800" spans="1:22" x14ac:dyDescent="0.2">
      <c r="A800" s="102">
        <v>42828</v>
      </c>
      <c r="B800" s="102" t="s">
        <v>623</v>
      </c>
      <c r="C800" t="s">
        <v>541</v>
      </c>
      <c r="D800" s="58">
        <v>308.39999999999998</v>
      </c>
      <c r="E800" t="s">
        <v>452</v>
      </c>
      <c r="F800" s="108">
        <v>2024</v>
      </c>
      <c r="G800" t="s">
        <v>2955</v>
      </c>
      <c r="H800">
        <v>15</v>
      </c>
      <c r="I800">
        <v>269</v>
      </c>
      <c r="J800" t="s">
        <v>3441</v>
      </c>
      <c r="K800" t="s">
        <v>2937</v>
      </c>
      <c r="L800">
        <v>0</v>
      </c>
      <c r="M800">
        <v>0</v>
      </c>
      <c r="N800" t="s">
        <v>3758</v>
      </c>
      <c r="O800" t="s">
        <v>545</v>
      </c>
      <c r="P800" t="s">
        <v>458</v>
      </c>
      <c r="R800">
        <v>0</v>
      </c>
      <c r="S800" t="s">
        <v>459</v>
      </c>
      <c r="T800" t="s">
        <v>458</v>
      </c>
      <c r="U800" t="s">
        <v>460</v>
      </c>
      <c r="V800" t="s">
        <v>458</v>
      </c>
    </row>
    <row r="801" spans="1:22" x14ac:dyDescent="0.2">
      <c r="A801" s="102">
        <v>42828</v>
      </c>
      <c r="B801" s="102" t="s">
        <v>623</v>
      </c>
      <c r="C801" t="s">
        <v>541</v>
      </c>
      <c r="D801" s="58">
        <v>308.39999999999998</v>
      </c>
      <c r="E801" t="s">
        <v>452</v>
      </c>
      <c r="F801" s="108">
        <v>2023</v>
      </c>
      <c r="G801" t="s">
        <v>2997</v>
      </c>
      <c r="H801">
        <v>16</v>
      </c>
      <c r="I801">
        <v>269</v>
      </c>
      <c r="J801" t="s">
        <v>3441</v>
      </c>
      <c r="K801" t="s">
        <v>2937</v>
      </c>
      <c r="L801">
        <v>0</v>
      </c>
      <c r="M801">
        <v>0</v>
      </c>
      <c r="N801" t="s">
        <v>3759</v>
      </c>
      <c r="O801" t="s">
        <v>545</v>
      </c>
      <c r="P801" t="s">
        <v>458</v>
      </c>
      <c r="R801">
        <v>0</v>
      </c>
      <c r="S801" t="s">
        <v>459</v>
      </c>
      <c r="T801" t="s">
        <v>458</v>
      </c>
      <c r="U801" t="s">
        <v>460</v>
      </c>
      <c r="V801" t="s">
        <v>458</v>
      </c>
    </row>
    <row r="802" spans="1:22" x14ac:dyDescent="0.2">
      <c r="A802" s="102">
        <v>42828</v>
      </c>
      <c r="B802" s="102" t="s">
        <v>623</v>
      </c>
      <c r="C802" t="s">
        <v>541</v>
      </c>
      <c r="D802" s="58">
        <v>308.39999999999998</v>
      </c>
      <c r="E802" t="s">
        <v>452</v>
      </c>
      <c r="F802" s="108">
        <v>2023</v>
      </c>
      <c r="G802" t="s">
        <v>2997</v>
      </c>
      <c r="H802">
        <v>2</v>
      </c>
      <c r="I802">
        <v>269</v>
      </c>
      <c r="J802" t="s">
        <v>3441</v>
      </c>
      <c r="K802" t="s">
        <v>2937</v>
      </c>
      <c r="L802">
        <v>0</v>
      </c>
      <c r="M802">
        <v>0</v>
      </c>
      <c r="N802" t="s">
        <v>3760</v>
      </c>
      <c r="O802" t="s">
        <v>545</v>
      </c>
      <c r="P802" t="s">
        <v>458</v>
      </c>
      <c r="R802">
        <v>0</v>
      </c>
      <c r="S802" t="s">
        <v>459</v>
      </c>
      <c r="T802" t="s">
        <v>458</v>
      </c>
      <c r="U802" t="s">
        <v>460</v>
      </c>
      <c r="V802" t="s">
        <v>458</v>
      </c>
    </row>
    <row r="803" spans="1:22" x14ac:dyDescent="0.2">
      <c r="A803" s="102">
        <v>42828</v>
      </c>
      <c r="B803" s="102" t="s">
        <v>623</v>
      </c>
      <c r="C803" t="s">
        <v>541</v>
      </c>
      <c r="D803" s="58">
        <v>308.39999999999998</v>
      </c>
      <c r="E803" t="s">
        <v>452</v>
      </c>
      <c r="F803" s="108" t="s">
        <v>2950</v>
      </c>
      <c r="G803" t="s">
        <v>2951</v>
      </c>
      <c r="H803">
        <v>7</v>
      </c>
      <c r="I803">
        <v>269</v>
      </c>
      <c r="J803" t="s">
        <v>3441</v>
      </c>
      <c r="K803" t="s">
        <v>2937</v>
      </c>
      <c r="L803">
        <v>0</v>
      </c>
      <c r="M803">
        <v>0</v>
      </c>
      <c r="N803" t="s">
        <v>3761</v>
      </c>
      <c r="O803" t="s">
        <v>545</v>
      </c>
      <c r="P803" t="s">
        <v>458</v>
      </c>
      <c r="R803">
        <v>0</v>
      </c>
      <c r="S803" t="s">
        <v>459</v>
      </c>
      <c r="T803" t="s">
        <v>458</v>
      </c>
      <c r="U803" t="s">
        <v>460</v>
      </c>
      <c r="V803" t="s">
        <v>458</v>
      </c>
    </row>
    <row r="804" spans="1:22" x14ac:dyDescent="0.2">
      <c r="A804" s="102">
        <v>42828</v>
      </c>
      <c r="B804" s="102" t="s">
        <v>623</v>
      </c>
      <c r="C804" t="s">
        <v>541</v>
      </c>
      <c r="D804" s="58">
        <v>308.39999999999998</v>
      </c>
      <c r="E804" t="s">
        <v>452</v>
      </c>
      <c r="F804" s="108">
        <v>2010</v>
      </c>
      <c r="G804" t="s">
        <v>3044</v>
      </c>
      <c r="H804">
        <v>18</v>
      </c>
      <c r="I804">
        <v>269</v>
      </c>
      <c r="J804" t="s">
        <v>3441</v>
      </c>
      <c r="K804" t="s">
        <v>2937</v>
      </c>
      <c r="L804">
        <v>0</v>
      </c>
      <c r="M804">
        <v>0</v>
      </c>
      <c r="N804" t="s">
        <v>3762</v>
      </c>
      <c r="O804" t="s">
        <v>545</v>
      </c>
      <c r="P804" t="s">
        <v>458</v>
      </c>
      <c r="R804">
        <v>0</v>
      </c>
      <c r="S804" t="s">
        <v>459</v>
      </c>
      <c r="T804" t="s">
        <v>458</v>
      </c>
      <c r="U804" t="s">
        <v>460</v>
      </c>
      <c r="V804" t="s">
        <v>458</v>
      </c>
    </row>
    <row r="805" spans="1:22" x14ac:dyDescent="0.2">
      <c r="A805" s="102">
        <v>42828</v>
      </c>
      <c r="B805" s="102" t="s">
        <v>623</v>
      </c>
      <c r="C805" t="s">
        <v>541</v>
      </c>
      <c r="D805" s="58">
        <v>308.39999999999998</v>
      </c>
      <c r="E805" t="s">
        <v>452</v>
      </c>
      <c r="F805" s="108">
        <v>2009</v>
      </c>
      <c r="G805" t="s">
        <v>2953</v>
      </c>
      <c r="H805">
        <v>7</v>
      </c>
      <c r="I805">
        <v>269</v>
      </c>
      <c r="J805" t="s">
        <v>3441</v>
      </c>
      <c r="K805" t="s">
        <v>2937</v>
      </c>
      <c r="L805">
        <v>0</v>
      </c>
      <c r="M805">
        <v>0</v>
      </c>
      <c r="N805" t="s">
        <v>3763</v>
      </c>
      <c r="O805" t="s">
        <v>545</v>
      </c>
      <c r="P805" t="s">
        <v>458</v>
      </c>
      <c r="R805">
        <v>0</v>
      </c>
      <c r="S805" t="s">
        <v>459</v>
      </c>
      <c r="T805" t="s">
        <v>458</v>
      </c>
      <c r="U805" t="s">
        <v>460</v>
      </c>
      <c r="V805" t="s">
        <v>458</v>
      </c>
    </row>
    <row r="806" spans="1:22" x14ac:dyDescent="0.2">
      <c r="A806" s="102">
        <v>42835</v>
      </c>
      <c r="B806" s="102" t="s">
        <v>623</v>
      </c>
      <c r="C806" t="s">
        <v>541</v>
      </c>
      <c r="D806" s="58">
        <v>308.39999999999998</v>
      </c>
      <c r="E806" t="s">
        <v>452</v>
      </c>
      <c r="F806" s="108">
        <v>2025</v>
      </c>
      <c r="G806" t="s">
        <v>2941</v>
      </c>
      <c r="H806">
        <v>14</v>
      </c>
      <c r="I806">
        <v>269</v>
      </c>
      <c r="J806" t="s">
        <v>3441</v>
      </c>
      <c r="K806" t="s">
        <v>2937</v>
      </c>
      <c r="L806">
        <v>0</v>
      </c>
      <c r="M806">
        <v>0</v>
      </c>
      <c r="N806" t="s">
        <v>3764</v>
      </c>
      <c r="O806" t="s">
        <v>545</v>
      </c>
      <c r="P806" t="s">
        <v>458</v>
      </c>
      <c r="R806">
        <v>0</v>
      </c>
      <c r="S806" t="s">
        <v>459</v>
      </c>
      <c r="T806" t="s">
        <v>458</v>
      </c>
      <c r="U806" t="s">
        <v>460</v>
      </c>
      <c r="V806" t="s">
        <v>458</v>
      </c>
    </row>
    <row r="807" spans="1:22" x14ac:dyDescent="0.2">
      <c r="A807" s="102">
        <v>42835</v>
      </c>
      <c r="B807" s="102" t="s">
        <v>623</v>
      </c>
      <c r="C807" t="s">
        <v>541</v>
      </c>
      <c r="D807" s="58">
        <v>308.39999999999998</v>
      </c>
      <c r="E807" t="s">
        <v>452</v>
      </c>
      <c r="F807" s="108">
        <v>2024</v>
      </c>
      <c r="G807" t="s">
        <v>2955</v>
      </c>
      <c r="H807">
        <v>8</v>
      </c>
      <c r="I807">
        <v>269</v>
      </c>
      <c r="J807" t="s">
        <v>3441</v>
      </c>
      <c r="K807" t="s">
        <v>2937</v>
      </c>
      <c r="L807">
        <v>0</v>
      </c>
      <c r="M807">
        <v>0</v>
      </c>
      <c r="N807" t="s">
        <v>3765</v>
      </c>
      <c r="O807" t="s">
        <v>545</v>
      </c>
      <c r="P807" t="s">
        <v>458</v>
      </c>
      <c r="R807">
        <v>0</v>
      </c>
      <c r="S807" t="s">
        <v>459</v>
      </c>
      <c r="T807" t="s">
        <v>458</v>
      </c>
      <c r="U807" t="s">
        <v>460</v>
      </c>
      <c r="V807" t="s">
        <v>458</v>
      </c>
    </row>
    <row r="808" spans="1:22" x14ac:dyDescent="0.2">
      <c r="A808" s="102">
        <v>42835</v>
      </c>
      <c r="B808" s="102" t="s">
        <v>623</v>
      </c>
      <c r="C808" t="s">
        <v>541</v>
      </c>
      <c r="D808" s="58">
        <v>308.39999999999998</v>
      </c>
      <c r="E808" t="s">
        <v>452</v>
      </c>
      <c r="F808" s="108">
        <v>2009</v>
      </c>
      <c r="G808" t="s">
        <v>2953</v>
      </c>
      <c r="H808">
        <v>18</v>
      </c>
      <c r="I808">
        <v>269</v>
      </c>
      <c r="J808" t="s">
        <v>3441</v>
      </c>
      <c r="K808" t="s">
        <v>2937</v>
      </c>
      <c r="L808">
        <v>0</v>
      </c>
      <c r="M808">
        <v>0</v>
      </c>
      <c r="N808" t="s">
        <v>3766</v>
      </c>
      <c r="O808" t="s">
        <v>545</v>
      </c>
      <c r="P808" t="s">
        <v>458</v>
      </c>
      <c r="R808">
        <v>0</v>
      </c>
      <c r="S808" t="s">
        <v>459</v>
      </c>
      <c r="T808" t="s">
        <v>458</v>
      </c>
      <c r="U808" t="s">
        <v>460</v>
      </c>
      <c r="V808" t="s">
        <v>458</v>
      </c>
    </row>
    <row r="809" spans="1:22" x14ac:dyDescent="0.2">
      <c r="A809" s="102">
        <v>42842</v>
      </c>
      <c r="B809" s="102" t="s">
        <v>623</v>
      </c>
      <c r="C809" t="s">
        <v>541</v>
      </c>
      <c r="D809" s="58">
        <v>308.39999999999998</v>
      </c>
      <c r="E809" t="s">
        <v>452</v>
      </c>
      <c r="F809" s="108">
        <v>2025</v>
      </c>
      <c r="G809" t="s">
        <v>2941</v>
      </c>
      <c r="H809">
        <v>3.5</v>
      </c>
      <c r="I809">
        <v>269</v>
      </c>
      <c r="J809" t="s">
        <v>3441</v>
      </c>
      <c r="K809" t="s">
        <v>2937</v>
      </c>
      <c r="L809">
        <v>0</v>
      </c>
      <c r="M809">
        <v>0</v>
      </c>
      <c r="N809" t="s">
        <v>3767</v>
      </c>
      <c r="O809" t="s">
        <v>545</v>
      </c>
      <c r="P809" t="s">
        <v>458</v>
      </c>
      <c r="R809">
        <v>0</v>
      </c>
      <c r="S809" t="s">
        <v>459</v>
      </c>
      <c r="T809" t="s">
        <v>458</v>
      </c>
      <c r="U809" t="s">
        <v>460</v>
      </c>
      <c r="V809" t="s">
        <v>458</v>
      </c>
    </row>
    <row r="810" spans="1:22" x14ac:dyDescent="0.2">
      <c r="A810" s="102">
        <v>42842</v>
      </c>
      <c r="B810" s="102" t="s">
        <v>623</v>
      </c>
      <c r="C810" t="s">
        <v>541</v>
      </c>
      <c r="D810" s="58">
        <v>308.39999999999998</v>
      </c>
      <c r="E810" t="s">
        <v>452</v>
      </c>
      <c r="F810" s="108">
        <v>2024</v>
      </c>
      <c r="G810" t="s">
        <v>2955</v>
      </c>
      <c r="H810">
        <v>12</v>
      </c>
      <c r="I810">
        <v>269</v>
      </c>
      <c r="J810" t="s">
        <v>3441</v>
      </c>
      <c r="K810" t="s">
        <v>2937</v>
      </c>
      <c r="L810">
        <v>0</v>
      </c>
      <c r="M810">
        <v>0</v>
      </c>
      <c r="N810" t="s">
        <v>3768</v>
      </c>
      <c r="O810" t="s">
        <v>545</v>
      </c>
      <c r="P810" t="s">
        <v>458</v>
      </c>
      <c r="R810">
        <v>0</v>
      </c>
      <c r="S810" t="s">
        <v>459</v>
      </c>
      <c r="T810" t="s">
        <v>458</v>
      </c>
      <c r="U810" t="s">
        <v>460</v>
      </c>
      <c r="V810" t="s">
        <v>458</v>
      </c>
    </row>
    <row r="811" spans="1:22" x14ac:dyDescent="0.2">
      <c r="A811" s="102">
        <v>42842</v>
      </c>
      <c r="B811" s="102" t="s">
        <v>623</v>
      </c>
      <c r="C811" t="s">
        <v>541</v>
      </c>
      <c r="D811" s="58">
        <v>308.39999999999998</v>
      </c>
      <c r="E811" t="s">
        <v>452</v>
      </c>
      <c r="F811" s="108">
        <v>2023</v>
      </c>
      <c r="G811" t="s">
        <v>2997</v>
      </c>
      <c r="H811">
        <v>11</v>
      </c>
      <c r="I811">
        <v>269</v>
      </c>
      <c r="J811" t="s">
        <v>3441</v>
      </c>
      <c r="K811" t="s">
        <v>2937</v>
      </c>
      <c r="L811">
        <v>0</v>
      </c>
      <c r="M811">
        <v>0</v>
      </c>
      <c r="N811" t="s">
        <v>3769</v>
      </c>
      <c r="O811" t="s">
        <v>545</v>
      </c>
      <c r="P811" t="s">
        <v>458</v>
      </c>
      <c r="R811">
        <v>0</v>
      </c>
      <c r="S811" t="s">
        <v>459</v>
      </c>
      <c r="T811" t="s">
        <v>458</v>
      </c>
      <c r="U811" t="s">
        <v>460</v>
      </c>
      <c r="V811" t="s">
        <v>458</v>
      </c>
    </row>
    <row r="812" spans="1:22" x14ac:dyDescent="0.2">
      <c r="A812" s="102">
        <v>42842</v>
      </c>
      <c r="B812" s="102" t="s">
        <v>623</v>
      </c>
      <c r="C812" t="s">
        <v>541</v>
      </c>
      <c r="D812" s="58">
        <v>308.39999999999998</v>
      </c>
      <c r="E812" t="s">
        <v>452</v>
      </c>
      <c r="F812" s="108" t="s">
        <v>2950</v>
      </c>
      <c r="G812" t="s">
        <v>2951</v>
      </c>
      <c r="H812">
        <v>4</v>
      </c>
      <c r="I812">
        <v>269</v>
      </c>
      <c r="J812" t="s">
        <v>3441</v>
      </c>
      <c r="K812" t="s">
        <v>2937</v>
      </c>
      <c r="L812">
        <v>0</v>
      </c>
      <c r="M812">
        <v>0</v>
      </c>
      <c r="N812" t="s">
        <v>3770</v>
      </c>
      <c r="O812" t="s">
        <v>545</v>
      </c>
      <c r="P812" t="s">
        <v>458</v>
      </c>
      <c r="R812">
        <v>0</v>
      </c>
      <c r="S812" t="s">
        <v>459</v>
      </c>
      <c r="T812" t="s">
        <v>458</v>
      </c>
      <c r="U812" t="s">
        <v>460</v>
      </c>
      <c r="V812" t="s">
        <v>458</v>
      </c>
    </row>
    <row r="813" spans="1:22" x14ac:dyDescent="0.2">
      <c r="A813" s="102">
        <v>42842</v>
      </c>
      <c r="B813" s="102" t="s">
        <v>623</v>
      </c>
      <c r="C813" t="s">
        <v>541</v>
      </c>
      <c r="D813" s="58">
        <v>308.39999999999998</v>
      </c>
      <c r="E813" t="s">
        <v>452</v>
      </c>
      <c r="F813" s="108">
        <v>2009</v>
      </c>
      <c r="G813" t="s">
        <v>2953</v>
      </c>
      <c r="H813">
        <v>20</v>
      </c>
      <c r="I813">
        <v>269</v>
      </c>
      <c r="J813" t="s">
        <v>3441</v>
      </c>
      <c r="K813" t="s">
        <v>2937</v>
      </c>
      <c r="L813">
        <v>0</v>
      </c>
      <c r="M813">
        <v>0</v>
      </c>
      <c r="N813" t="s">
        <v>3771</v>
      </c>
      <c r="O813" t="s">
        <v>545</v>
      </c>
      <c r="P813" t="s">
        <v>458</v>
      </c>
      <c r="R813">
        <v>0</v>
      </c>
      <c r="S813" t="s">
        <v>459</v>
      </c>
      <c r="T813" t="s">
        <v>458</v>
      </c>
      <c r="U813" t="s">
        <v>460</v>
      </c>
      <c r="V813" t="s">
        <v>458</v>
      </c>
    </row>
    <row r="814" spans="1:22" x14ac:dyDescent="0.2">
      <c r="A814" s="102">
        <v>42849</v>
      </c>
      <c r="B814" s="102" t="s">
        <v>623</v>
      </c>
      <c r="C814" t="s">
        <v>541</v>
      </c>
      <c r="D814" s="58">
        <v>308.39999999999998</v>
      </c>
      <c r="E814" t="s">
        <v>452</v>
      </c>
      <c r="F814" s="108">
        <v>2024</v>
      </c>
      <c r="G814" t="s">
        <v>2955</v>
      </c>
      <c r="H814">
        <v>3</v>
      </c>
      <c r="I814">
        <v>269</v>
      </c>
      <c r="J814" t="s">
        <v>3441</v>
      </c>
      <c r="K814" t="s">
        <v>2937</v>
      </c>
      <c r="L814">
        <v>0</v>
      </c>
      <c r="M814">
        <v>0</v>
      </c>
      <c r="N814" t="s">
        <v>3772</v>
      </c>
      <c r="O814" t="s">
        <v>545</v>
      </c>
      <c r="P814" t="s">
        <v>458</v>
      </c>
      <c r="R814">
        <v>0</v>
      </c>
      <c r="S814" t="s">
        <v>459</v>
      </c>
      <c r="T814" t="s">
        <v>458</v>
      </c>
      <c r="U814" t="s">
        <v>460</v>
      </c>
      <c r="V814" t="s">
        <v>458</v>
      </c>
    </row>
    <row r="815" spans="1:22" x14ac:dyDescent="0.2">
      <c r="A815" s="102">
        <v>42849</v>
      </c>
      <c r="B815" s="102" t="s">
        <v>623</v>
      </c>
      <c r="C815" t="s">
        <v>541</v>
      </c>
      <c r="D815" s="58">
        <v>308.39999999999998</v>
      </c>
      <c r="E815" t="s">
        <v>452</v>
      </c>
      <c r="F815" s="108">
        <v>2023</v>
      </c>
      <c r="G815" t="s">
        <v>2997</v>
      </c>
      <c r="H815">
        <v>20</v>
      </c>
      <c r="I815">
        <v>269</v>
      </c>
      <c r="J815" t="s">
        <v>3441</v>
      </c>
      <c r="K815" t="s">
        <v>2937</v>
      </c>
      <c r="L815">
        <v>0</v>
      </c>
      <c r="M815">
        <v>0</v>
      </c>
      <c r="N815" t="s">
        <v>3773</v>
      </c>
      <c r="O815" t="s">
        <v>545</v>
      </c>
      <c r="P815" t="s">
        <v>458</v>
      </c>
      <c r="R815">
        <v>0</v>
      </c>
      <c r="S815" t="s">
        <v>459</v>
      </c>
      <c r="T815" t="s">
        <v>458</v>
      </c>
      <c r="U815" t="s">
        <v>460</v>
      </c>
      <c r="V815" t="s">
        <v>458</v>
      </c>
    </row>
    <row r="816" spans="1:22" x14ac:dyDescent="0.2">
      <c r="A816" s="102">
        <v>42856</v>
      </c>
      <c r="B816" s="102" t="s">
        <v>623</v>
      </c>
      <c r="C816" t="s">
        <v>541</v>
      </c>
      <c r="D816" s="58">
        <v>308.39999999999998</v>
      </c>
      <c r="E816" t="s">
        <v>452</v>
      </c>
      <c r="F816" s="108">
        <v>2024</v>
      </c>
      <c r="G816" t="s">
        <v>2955</v>
      </c>
      <c r="H816">
        <v>4</v>
      </c>
      <c r="I816">
        <v>269</v>
      </c>
      <c r="J816" t="s">
        <v>3441</v>
      </c>
      <c r="K816" t="s">
        <v>2937</v>
      </c>
      <c r="L816">
        <v>0</v>
      </c>
      <c r="M816">
        <v>0</v>
      </c>
      <c r="N816" t="s">
        <v>3774</v>
      </c>
      <c r="O816" t="s">
        <v>545</v>
      </c>
      <c r="P816" t="s">
        <v>458</v>
      </c>
      <c r="R816">
        <v>0</v>
      </c>
      <c r="S816" t="s">
        <v>459</v>
      </c>
      <c r="T816" t="s">
        <v>458</v>
      </c>
      <c r="U816" t="s">
        <v>460</v>
      </c>
      <c r="V816" t="s">
        <v>458</v>
      </c>
    </row>
    <row r="817" spans="1:22" x14ac:dyDescent="0.2">
      <c r="A817" s="102">
        <v>42856</v>
      </c>
      <c r="B817" s="102" t="s">
        <v>623</v>
      </c>
      <c r="C817" t="s">
        <v>541</v>
      </c>
      <c r="D817" s="58">
        <v>308.39999999999998</v>
      </c>
      <c r="E817" t="s">
        <v>452</v>
      </c>
      <c r="F817" s="108">
        <v>2023</v>
      </c>
      <c r="G817" t="s">
        <v>2997</v>
      </c>
      <c r="H817">
        <v>6</v>
      </c>
      <c r="I817">
        <v>269</v>
      </c>
      <c r="J817" t="s">
        <v>3441</v>
      </c>
      <c r="K817" t="s">
        <v>2937</v>
      </c>
      <c r="L817">
        <v>0</v>
      </c>
      <c r="M817">
        <v>0</v>
      </c>
      <c r="N817" t="s">
        <v>3775</v>
      </c>
      <c r="O817" t="s">
        <v>545</v>
      </c>
      <c r="P817" t="s">
        <v>458</v>
      </c>
      <c r="R817">
        <v>0</v>
      </c>
      <c r="S817" t="s">
        <v>459</v>
      </c>
      <c r="T817" t="s">
        <v>458</v>
      </c>
      <c r="U817" t="s">
        <v>460</v>
      </c>
      <c r="V817" t="s">
        <v>458</v>
      </c>
    </row>
    <row r="818" spans="1:22" x14ac:dyDescent="0.2">
      <c r="A818" s="102">
        <v>42863</v>
      </c>
      <c r="B818" s="102" t="s">
        <v>623</v>
      </c>
      <c r="C818" t="s">
        <v>541</v>
      </c>
      <c r="D818" s="58">
        <v>308.39999999999998</v>
      </c>
      <c r="E818" t="s">
        <v>452</v>
      </c>
      <c r="F818" s="108">
        <v>2024</v>
      </c>
      <c r="G818" t="s">
        <v>2955</v>
      </c>
      <c r="H818">
        <v>5</v>
      </c>
      <c r="I818">
        <v>269</v>
      </c>
      <c r="J818" t="s">
        <v>3441</v>
      </c>
      <c r="K818" t="s">
        <v>2937</v>
      </c>
      <c r="L818">
        <v>0</v>
      </c>
      <c r="M818">
        <v>0</v>
      </c>
      <c r="N818" t="s">
        <v>3776</v>
      </c>
      <c r="O818" t="s">
        <v>545</v>
      </c>
      <c r="P818" t="s">
        <v>458</v>
      </c>
      <c r="R818">
        <v>0</v>
      </c>
      <c r="S818" t="s">
        <v>459</v>
      </c>
      <c r="T818" t="s">
        <v>458</v>
      </c>
      <c r="U818" t="s">
        <v>460</v>
      </c>
      <c r="V818" t="s">
        <v>458</v>
      </c>
    </row>
    <row r="819" spans="1:22" x14ac:dyDescent="0.2">
      <c r="A819" s="102">
        <v>42863</v>
      </c>
      <c r="B819" s="102" t="s">
        <v>623</v>
      </c>
      <c r="C819" t="s">
        <v>541</v>
      </c>
      <c r="D819" s="58">
        <v>308.39999999999998</v>
      </c>
      <c r="E819" t="s">
        <v>452</v>
      </c>
      <c r="F819" s="108">
        <v>2023</v>
      </c>
      <c r="G819" t="s">
        <v>2997</v>
      </c>
      <c r="H819">
        <v>17</v>
      </c>
      <c r="I819">
        <v>269</v>
      </c>
      <c r="J819" t="s">
        <v>3441</v>
      </c>
      <c r="K819" t="s">
        <v>2937</v>
      </c>
      <c r="L819">
        <v>0</v>
      </c>
      <c r="M819">
        <v>0</v>
      </c>
      <c r="N819" t="s">
        <v>3777</v>
      </c>
      <c r="O819" t="s">
        <v>545</v>
      </c>
      <c r="P819" t="s">
        <v>458</v>
      </c>
      <c r="R819">
        <v>0</v>
      </c>
      <c r="S819" t="s">
        <v>459</v>
      </c>
      <c r="T819" t="s">
        <v>458</v>
      </c>
      <c r="U819" t="s">
        <v>460</v>
      </c>
      <c r="V819" t="s">
        <v>458</v>
      </c>
    </row>
    <row r="820" spans="1:22" x14ac:dyDescent="0.2">
      <c r="A820" s="102">
        <v>42863</v>
      </c>
      <c r="B820" s="102" t="s">
        <v>623</v>
      </c>
      <c r="C820" t="s">
        <v>541</v>
      </c>
      <c r="D820" s="58">
        <v>308.39999999999998</v>
      </c>
      <c r="E820" t="s">
        <v>452</v>
      </c>
      <c r="F820" s="108" t="s">
        <v>2950</v>
      </c>
      <c r="G820" t="s">
        <v>2951</v>
      </c>
      <c r="H820">
        <v>4</v>
      </c>
      <c r="I820">
        <v>269</v>
      </c>
      <c r="J820" t="s">
        <v>3441</v>
      </c>
      <c r="K820" t="s">
        <v>2937</v>
      </c>
      <c r="L820">
        <v>0</v>
      </c>
      <c r="M820">
        <v>0</v>
      </c>
      <c r="N820" t="s">
        <v>3778</v>
      </c>
      <c r="O820" t="s">
        <v>545</v>
      </c>
      <c r="P820" t="s">
        <v>458</v>
      </c>
      <c r="R820">
        <v>0</v>
      </c>
      <c r="S820" t="s">
        <v>459</v>
      </c>
      <c r="T820" t="s">
        <v>458</v>
      </c>
      <c r="U820" t="s">
        <v>460</v>
      </c>
      <c r="V820" t="s">
        <v>458</v>
      </c>
    </row>
    <row r="821" spans="1:22" x14ac:dyDescent="0.2">
      <c r="A821" s="102">
        <v>42863</v>
      </c>
      <c r="B821" s="102" t="s">
        <v>623</v>
      </c>
      <c r="C821" t="s">
        <v>541</v>
      </c>
      <c r="D821" s="58">
        <v>308.39999999999998</v>
      </c>
      <c r="E821" t="s">
        <v>452</v>
      </c>
      <c r="F821" s="108">
        <v>2009</v>
      </c>
      <c r="G821" t="s">
        <v>2953</v>
      </c>
      <c r="H821">
        <v>5</v>
      </c>
      <c r="I821">
        <v>269</v>
      </c>
      <c r="J821" t="s">
        <v>3441</v>
      </c>
      <c r="K821" t="s">
        <v>2937</v>
      </c>
      <c r="L821">
        <v>0</v>
      </c>
      <c r="M821">
        <v>0</v>
      </c>
      <c r="N821" t="s">
        <v>3779</v>
      </c>
      <c r="O821" t="s">
        <v>545</v>
      </c>
      <c r="P821" t="s">
        <v>458</v>
      </c>
      <c r="R821">
        <v>0</v>
      </c>
      <c r="S821" t="s">
        <v>459</v>
      </c>
      <c r="T821" t="s">
        <v>458</v>
      </c>
      <c r="U821" t="s">
        <v>460</v>
      </c>
      <c r="V821" t="s">
        <v>458</v>
      </c>
    </row>
    <row r="822" spans="1:22" x14ac:dyDescent="0.2">
      <c r="A822" s="102">
        <v>42870</v>
      </c>
      <c r="B822" s="102" t="s">
        <v>623</v>
      </c>
      <c r="C822" t="s">
        <v>541</v>
      </c>
      <c r="D822" s="58">
        <v>308.39999999999998</v>
      </c>
      <c r="E822" t="s">
        <v>452</v>
      </c>
      <c r="F822" s="108">
        <v>2024</v>
      </c>
      <c r="G822" t="s">
        <v>2955</v>
      </c>
      <c r="H822">
        <v>14</v>
      </c>
      <c r="I822">
        <v>269</v>
      </c>
      <c r="J822" t="s">
        <v>3441</v>
      </c>
      <c r="K822" t="s">
        <v>2937</v>
      </c>
      <c r="L822">
        <v>0</v>
      </c>
      <c r="M822">
        <v>0</v>
      </c>
      <c r="N822" t="s">
        <v>3780</v>
      </c>
      <c r="O822" t="s">
        <v>545</v>
      </c>
      <c r="P822" t="s">
        <v>458</v>
      </c>
      <c r="R822">
        <v>0</v>
      </c>
      <c r="S822" t="s">
        <v>459</v>
      </c>
      <c r="T822" t="s">
        <v>458</v>
      </c>
      <c r="U822" t="s">
        <v>460</v>
      </c>
      <c r="V822" t="s">
        <v>458</v>
      </c>
    </row>
    <row r="823" spans="1:22" x14ac:dyDescent="0.2">
      <c r="A823" s="102">
        <v>42870</v>
      </c>
      <c r="B823" s="102" t="s">
        <v>623</v>
      </c>
      <c r="C823" t="s">
        <v>541</v>
      </c>
      <c r="D823" s="58">
        <v>308.39999999999998</v>
      </c>
      <c r="E823" t="s">
        <v>452</v>
      </c>
      <c r="F823" s="108">
        <v>2023</v>
      </c>
      <c r="G823" t="s">
        <v>2997</v>
      </c>
      <c r="H823">
        <v>7</v>
      </c>
      <c r="I823">
        <v>269</v>
      </c>
      <c r="J823" t="s">
        <v>3441</v>
      </c>
      <c r="K823" t="s">
        <v>2937</v>
      </c>
      <c r="L823">
        <v>0</v>
      </c>
      <c r="M823">
        <v>0</v>
      </c>
      <c r="N823" t="s">
        <v>3781</v>
      </c>
      <c r="O823" t="s">
        <v>545</v>
      </c>
      <c r="P823" t="s">
        <v>458</v>
      </c>
      <c r="R823">
        <v>0</v>
      </c>
      <c r="S823" t="s">
        <v>459</v>
      </c>
      <c r="T823" t="s">
        <v>458</v>
      </c>
      <c r="U823" t="s">
        <v>460</v>
      </c>
      <c r="V823" t="s">
        <v>458</v>
      </c>
    </row>
    <row r="824" spans="1:22" x14ac:dyDescent="0.2">
      <c r="A824" s="102">
        <v>42870</v>
      </c>
      <c r="B824" s="102" t="s">
        <v>623</v>
      </c>
      <c r="C824" t="s">
        <v>541</v>
      </c>
      <c r="D824" s="58">
        <v>308.39999999999998</v>
      </c>
      <c r="E824" t="s">
        <v>452</v>
      </c>
      <c r="F824" s="108">
        <v>2009</v>
      </c>
      <c r="G824" t="s">
        <v>2953</v>
      </c>
      <c r="H824">
        <v>6</v>
      </c>
      <c r="I824">
        <v>269</v>
      </c>
      <c r="J824" t="s">
        <v>3441</v>
      </c>
      <c r="K824" t="s">
        <v>2937</v>
      </c>
      <c r="L824">
        <v>0</v>
      </c>
      <c r="M824">
        <v>0</v>
      </c>
      <c r="N824" t="s">
        <v>3782</v>
      </c>
      <c r="O824" t="s">
        <v>545</v>
      </c>
      <c r="P824" t="s">
        <v>458</v>
      </c>
      <c r="R824">
        <v>0</v>
      </c>
      <c r="S824" t="s">
        <v>459</v>
      </c>
      <c r="T824" t="s">
        <v>458</v>
      </c>
      <c r="U824" t="s">
        <v>460</v>
      </c>
      <c r="V824" t="s">
        <v>458</v>
      </c>
    </row>
    <row r="825" spans="1:22" x14ac:dyDescent="0.2">
      <c r="A825" s="102">
        <v>42877</v>
      </c>
      <c r="B825" s="102" t="s">
        <v>623</v>
      </c>
      <c r="C825" t="s">
        <v>541</v>
      </c>
      <c r="D825" s="58">
        <v>308.39999999999998</v>
      </c>
      <c r="E825" t="s">
        <v>452</v>
      </c>
      <c r="F825" s="108">
        <v>2024</v>
      </c>
      <c r="G825" t="s">
        <v>2955</v>
      </c>
      <c r="H825">
        <v>14</v>
      </c>
      <c r="I825">
        <v>269</v>
      </c>
      <c r="J825" t="s">
        <v>3441</v>
      </c>
      <c r="K825" t="s">
        <v>2937</v>
      </c>
      <c r="L825">
        <v>0</v>
      </c>
      <c r="M825">
        <v>0</v>
      </c>
      <c r="N825" t="s">
        <v>3783</v>
      </c>
      <c r="O825" t="s">
        <v>545</v>
      </c>
      <c r="P825" t="s">
        <v>458</v>
      </c>
      <c r="R825">
        <v>0</v>
      </c>
      <c r="S825" t="s">
        <v>459</v>
      </c>
      <c r="T825" t="s">
        <v>458</v>
      </c>
      <c r="U825" t="s">
        <v>460</v>
      </c>
      <c r="V825" t="s">
        <v>458</v>
      </c>
    </row>
    <row r="826" spans="1:22" x14ac:dyDescent="0.2">
      <c r="A826" s="102">
        <v>42877</v>
      </c>
      <c r="B826" s="102" t="s">
        <v>623</v>
      </c>
      <c r="C826" t="s">
        <v>541</v>
      </c>
      <c r="D826" s="58">
        <v>308.39999999999998</v>
      </c>
      <c r="E826" t="s">
        <v>452</v>
      </c>
      <c r="F826" s="108">
        <v>2023</v>
      </c>
      <c r="G826" t="s">
        <v>2997</v>
      </c>
      <c r="H826">
        <v>10</v>
      </c>
      <c r="I826">
        <v>269</v>
      </c>
      <c r="J826" t="s">
        <v>3441</v>
      </c>
      <c r="K826" t="s">
        <v>2937</v>
      </c>
      <c r="L826">
        <v>0</v>
      </c>
      <c r="M826">
        <v>0</v>
      </c>
      <c r="N826" t="s">
        <v>3784</v>
      </c>
      <c r="O826" t="s">
        <v>545</v>
      </c>
      <c r="P826" t="s">
        <v>458</v>
      </c>
      <c r="R826">
        <v>0</v>
      </c>
      <c r="S826" t="s">
        <v>459</v>
      </c>
      <c r="T826" t="s">
        <v>458</v>
      </c>
      <c r="U826" t="s">
        <v>460</v>
      </c>
      <c r="V826" t="s">
        <v>458</v>
      </c>
    </row>
    <row r="827" spans="1:22" x14ac:dyDescent="0.2">
      <c r="A827" s="102">
        <v>42877</v>
      </c>
      <c r="B827" s="102" t="s">
        <v>623</v>
      </c>
      <c r="C827" t="s">
        <v>541</v>
      </c>
      <c r="D827" s="58">
        <v>308.39999999999998</v>
      </c>
      <c r="E827" t="s">
        <v>452</v>
      </c>
      <c r="F827" s="108">
        <v>2023</v>
      </c>
      <c r="G827" t="s">
        <v>2997</v>
      </c>
      <c r="H827">
        <v>1</v>
      </c>
      <c r="I827">
        <v>269</v>
      </c>
      <c r="J827" t="s">
        <v>3441</v>
      </c>
      <c r="K827" t="s">
        <v>2937</v>
      </c>
      <c r="L827">
        <v>0</v>
      </c>
      <c r="M827">
        <v>0</v>
      </c>
      <c r="N827" t="s">
        <v>3785</v>
      </c>
      <c r="O827" t="s">
        <v>545</v>
      </c>
      <c r="P827" t="s">
        <v>458</v>
      </c>
      <c r="R827">
        <v>0</v>
      </c>
      <c r="S827" t="s">
        <v>459</v>
      </c>
      <c r="T827" t="s">
        <v>458</v>
      </c>
      <c r="U827" t="s">
        <v>460</v>
      </c>
      <c r="V827" t="s">
        <v>458</v>
      </c>
    </row>
    <row r="828" spans="1:22" x14ac:dyDescent="0.2">
      <c r="A828" s="102">
        <v>42884</v>
      </c>
      <c r="B828" s="102" t="s">
        <v>623</v>
      </c>
      <c r="C828" t="s">
        <v>541</v>
      </c>
      <c r="D828" s="58">
        <v>308.39999999999998</v>
      </c>
      <c r="E828" t="s">
        <v>452</v>
      </c>
      <c r="F828" s="108">
        <v>2024</v>
      </c>
      <c r="G828" t="s">
        <v>2955</v>
      </c>
      <c r="H828">
        <v>8</v>
      </c>
      <c r="I828">
        <v>269</v>
      </c>
      <c r="J828" t="s">
        <v>3441</v>
      </c>
      <c r="K828" t="s">
        <v>2937</v>
      </c>
      <c r="L828">
        <v>0</v>
      </c>
      <c r="M828">
        <v>0</v>
      </c>
      <c r="N828" t="s">
        <v>3786</v>
      </c>
      <c r="O828" t="s">
        <v>545</v>
      </c>
      <c r="P828" t="s">
        <v>458</v>
      </c>
      <c r="R828">
        <v>0</v>
      </c>
      <c r="S828" t="s">
        <v>459</v>
      </c>
      <c r="T828" t="s">
        <v>458</v>
      </c>
      <c r="U828" t="s">
        <v>460</v>
      </c>
      <c r="V828" t="s">
        <v>458</v>
      </c>
    </row>
    <row r="829" spans="1:22" x14ac:dyDescent="0.2">
      <c r="A829" s="102">
        <v>42884</v>
      </c>
      <c r="B829" s="102" t="s">
        <v>623</v>
      </c>
      <c r="C829" t="s">
        <v>541</v>
      </c>
      <c r="D829" s="58">
        <v>308.39999999999998</v>
      </c>
      <c r="E829" t="s">
        <v>452</v>
      </c>
      <c r="F829" s="108">
        <v>2023</v>
      </c>
      <c r="G829" t="s">
        <v>2997</v>
      </c>
      <c r="H829">
        <v>2</v>
      </c>
      <c r="I829">
        <v>269</v>
      </c>
      <c r="J829" t="s">
        <v>3441</v>
      </c>
      <c r="K829" t="s">
        <v>2937</v>
      </c>
      <c r="L829">
        <v>0</v>
      </c>
      <c r="M829">
        <v>0</v>
      </c>
      <c r="N829" t="s">
        <v>3787</v>
      </c>
      <c r="O829" t="s">
        <v>545</v>
      </c>
      <c r="P829" t="s">
        <v>458</v>
      </c>
      <c r="R829">
        <v>0</v>
      </c>
      <c r="S829" t="s">
        <v>459</v>
      </c>
      <c r="T829" t="s">
        <v>458</v>
      </c>
      <c r="U829" t="s">
        <v>460</v>
      </c>
      <c r="V829" t="s">
        <v>458</v>
      </c>
    </row>
    <row r="830" spans="1:22" x14ac:dyDescent="0.2">
      <c r="A830" s="102">
        <v>42887</v>
      </c>
      <c r="B830" s="102" t="s">
        <v>623</v>
      </c>
      <c r="C830" t="s">
        <v>541</v>
      </c>
      <c r="D830" s="58">
        <v>308.39999999999998</v>
      </c>
      <c r="E830" t="s">
        <v>452</v>
      </c>
      <c r="F830" s="108">
        <v>2024</v>
      </c>
      <c r="G830" t="s">
        <v>2955</v>
      </c>
      <c r="H830">
        <v>6</v>
      </c>
      <c r="I830">
        <v>269</v>
      </c>
      <c r="J830" t="s">
        <v>3441</v>
      </c>
      <c r="K830" t="s">
        <v>2937</v>
      </c>
      <c r="L830">
        <v>0</v>
      </c>
      <c r="M830">
        <v>0</v>
      </c>
      <c r="N830" t="s">
        <v>3788</v>
      </c>
      <c r="O830" t="s">
        <v>545</v>
      </c>
      <c r="P830" t="s">
        <v>458</v>
      </c>
      <c r="R830">
        <v>0</v>
      </c>
      <c r="S830" t="s">
        <v>459</v>
      </c>
      <c r="T830" t="s">
        <v>458</v>
      </c>
      <c r="U830" t="s">
        <v>460</v>
      </c>
      <c r="V830" t="s">
        <v>458</v>
      </c>
    </row>
    <row r="831" spans="1:22" x14ac:dyDescent="0.2">
      <c r="A831" s="102">
        <v>42891</v>
      </c>
      <c r="B831" s="102" t="s">
        <v>623</v>
      </c>
      <c r="C831" t="s">
        <v>541</v>
      </c>
      <c r="D831" s="58">
        <v>308.39999999999998</v>
      </c>
      <c r="E831" t="s">
        <v>452</v>
      </c>
      <c r="F831" s="108">
        <v>2024</v>
      </c>
      <c r="G831" t="s">
        <v>2955</v>
      </c>
      <c r="H831">
        <v>13</v>
      </c>
      <c r="I831">
        <v>269</v>
      </c>
      <c r="J831" t="s">
        <v>3441</v>
      </c>
      <c r="K831" t="s">
        <v>2937</v>
      </c>
      <c r="L831">
        <v>0</v>
      </c>
      <c r="M831">
        <v>0</v>
      </c>
      <c r="N831" t="s">
        <v>3789</v>
      </c>
      <c r="O831" t="s">
        <v>545</v>
      </c>
      <c r="P831" t="s">
        <v>458</v>
      </c>
      <c r="R831">
        <v>0</v>
      </c>
      <c r="S831" t="s">
        <v>459</v>
      </c>
      <c r="T831" t="s">
        <v>458</v>
      </c>
      <c r="U831" t="s">
        <v>460</v>
      </c>
      <c r="V831" t="s">
        <v>458</v>
      </c>
    </row>
    <row r="832" spans="1:22" x14ac:dyDescent="0.2">
      <c r="A832" s="102">
        <v>42891</v>
      </c>
      <c r="B832" s="102" t="s">
        <v>623</v>
      </c>
      <c r="C832" t="s">
        <v>541</v>
      </c>
      <c r="D832" s="58">
        <v>308.39999999999998</v>
      </c>
      <c r="E832" t="s">
        <v>452</v>
      </c>
      <c r="F832" s="108">
        <v>2023</v>
      </c>
      <c r="G832" t="s">
        <v>2997</v>
      </c>
      <c r="H832">
        <v>16</v>
      </c>
      <c r="I832">
        <v>269</v>
      </c>
      <c r="J832" t="s">
        <v>3441</v>
      </c>
      <c r="K832" t="s">
        <v>2937</v>
      </c>
      <c r="L832">
        <v>0</v>
      </c>
      <c r="M832">
        <v>0</v>
      </c>
      <c r="N832" t="s">
        <v>3790</v>
      </c>
      <c r="O832" t="s">
        <v>545</v>
      </c>
      <c r="P832" t="s">
        <v>458</v>
      </c>
      <c r="R832">
        <v>0</v>
      </c>
      <c r="S832" t="s">
        <v>459</v>
      </c>
      <c r="T832" t="s">
        <v>458</v>
      </c>
      <c r="U832" t="s">
        <v>460</v>
      </c>
      <c r="V832" t="s">
        <v>458</v>
      </c>
    </row>
    <row r="833" spans="1:22" x14ac:dyDescent="0.2">
      <c r="A833" s="102">
        <v>42898</v>
      </c>
      <c r="B833" s="102" t="s">
        <v>623</v>
      </c>
      <c r="C833" t="s">
        <v>541</v>
      </c>
      <c r="D833" s="58">
        <v>308.39999999999998</v>
      </c>
      <c r="E833" t="s">
        <v>452</v>
      </c>
      <c r="F833" s="108">
        <v>2024</v>
      </c>
      <c r="G833" t="s">
        <v>2955</v>
      </c>
      <c r="H833">
        <v>4</v>
      </c>
      <c r="I833">
        <v>269</v>
      </c>
      <c r="J833" t="s">
        <v>3441</v>
      </c>
      <c r="K833" t="s">
        <v>2937</v>
      </c>
      <c r="L833">
        <v>0</v>
      </c>
      <c r="M833">
        <v>0</v>
      </c>
      <c r="N833" t="s">
        <v>3791</v>
      </c>
      <c r="O833" t="s">
        <v>545</v>
      </c>
      <c r="P833" t="s">
        <v>458</v>
      </c>
      <c r="R833">
        <v>0</v>
      </c>
      <c r="S833" t="s">
        <v>459</v>
      </c>
      <c r="T833" t="s">
        <v>458</v>
      </c>
      <c r="U833" t="s">
        <v>460</v>
      </c>
      <c r="V833" t="s">
        <v>458</v>
      </c>
    </row>
    <row r="834" spans="1:22" x14ac:dyDescent="0.2">
      <c r="A834" s="102">
        <v>42905</v>
      </c>
      <c r="B834" s="102" t="s">
        <v>623</v>
      </c>
      <c r="C834" t="s">
        <v>541</v>
      </c>
      <c r="D834" s="58">
        <v>308.39999999999998</v>
      </c>
      <c r="E834" t="s">
        <v>452</v>
      </c>
      <c r="F834" s="108">
        <v>2024</v>
      </c>
      <c r="G834" t="s">
        <v>2955</v>
      </c>
      <c r="H834">
        <v>7</v>
      </c>
      <c r="I834">
        <v>269</v>
      </c>
      <c r="J834" t="s">
        <v>3441</v>
      </c>
      <c r="K834" t="s">
        <v>2937</v>
      </c>
      <c r="L834">
        <v>0</v>
      </c>
      <c r="M834">
        <v>0</v>
      </c>
      <c r="N834" t="s">
        <v>3792</v>
      </c>
      <c r="O834" t="s">
        <v>545</v>
      </c>
      <c r="P834" t="s">
        <v>458</v>
      </c>
      <c r="R834">
        <v>0</v>
      </c>
      <c r="S834" t="s">
        <v>459</v>
      </c>
      <c r="T834" t="s">
        <v>458</v>
      </c>
      <c r="U834" t="s">
        <v>460</v>
      </c>
      <c r="V834" t="s">
        <v>458</v>
      </c>
    </row>
    <row r="835" spans="1:22" x14ac:dyDescent="0.2">
      <c r="A835" s="102">
        <v>42905</v>
      </c>
      <c r="B835" s="102" t="s">
        <v>623</v>
      </c>
      <c r="C835" t="s">
        <v>541</v>
      </c>
      <c r="D835" s="58">
        <v>308.39999999999998</v>
      </c>
      <c r="E835" t="s">
        <v>452</v>
      </c>
      <c r="F835" s="108">
        <v>2023</v>
      </c>
      <c r="G835" t="s">
        <v>2997</v>
      </c>
      <c r="H835">
        <v>12</v>
      </c>
      <c r="I835">
        <v>269</v>
      </c>
      <c r="J835" t="s">
        <v>3441</v>
      </c>
      <c r="K835" t="s">
        <v>2937</v>
      </c>
      <c r="L835">
        <v>0</v>
      </c>
      <c r="M835">
        <v>0</v>
      </c>
      <c r="N835" t="s">
        <v>3793</v>
      </c>
      <c r="O835" t="s">
        <v>545</v>
      </c>
      <c r="P835" t="s">
        <v>458</v>
      </c>
      <c r="R835">
        <v>0</v>
      </c>
      <c r="S835" t="s">
        <v>459</v>
      </c>
      <c r="T835" t="s">
        <v>458</v>
      </c>
      <c r="U835" t="s">
        <v>460</v>
      </c>
      <c r="V835" t="s">
        <v>458</v>
      </c>
    </row>
    <row r="836" spans="1:22" x14ac:dyDescent="0.2">
      <c r="A836" s="102">
        <v>42912</v>
      </c>
      <c r="B836" s="102" t="s">
        <v>623</v>
      </c>
      <c r="C836" t="s">
        <v>541</v>
      </c>
      <c r="D836" s="58">
        <v>308.39999999999998</v>
      </c>
      <c r="E836" t="s">
        <v>452</v>
      </c>
      <c r="F836" s="108">
        <v>2024</v>
      </c>
      <c r="G836" t="s">
        <v>2955</v>
      </c>
      <c r="H836">
        <v>4</v>
      </c>
      <c r="I836">
        <v>269</v>
      </c>
      <c r="J836" t="s">
        <v>3441</v>
      </c>
      <c r="K836" t="s">
        <v>2937</v>
      </c>
      <c r="L836">
        <v>0</v>
      </c>
      <c r="M836">
        <v>0</v>
      </c>
      <c r="N836" t="s">
        <v>3794</v>
      </c>
      <c r="O836" t="s">
        <v>545</v>
      </c>
      <c r="P836" t="s">
        <v>458</v>
      </c>
      <c r="R836">
        <v>0</v>
      </c>
      <c r="S836" t="s">
        <v>459</v>
      </c>
      <c r="T836" t="s">
        <v>458</v>
      </c>
      <c r="U836" t="s">
        <v>460</v>
      </c>
      <c r="V836" t="s">
        <v>458</v>
      </c>
    </row>
    <row r="837" spans="1:22" x14ac:dyDescent="0.2">
      <c r="A837" s="102">
        <v>42919</v>
      </c>
      <c r="B837" s="102" t="s">
        <v>623</v>
      </c>
      <c r="C837" t="s">
        <v>541</v>
      </c>
      <c r="D837" s="58">
        <v>308.39999999999998</v>
      </c>
      <c r="E837" t="s">
        <v>452</v>
      </c>
      <c r="F837" s="108">
        <v>2024</v>
      </c>
      <c r="G837" t="s">
        <v>2955</v>
      </c>
      <c r="H837">
        <v>3</v>
      </c>
      <c r="I837">
        <v>269</v>
      </c>
      <c r="J837" t="s">
        <v>3441</v>
      </c>
      <c r="K837" t="s">
        <v>2937</v>
      </c>
      <c r="L837">
        <v>0</v>
      </c>
      <c r="M837">
        <v>0</v>
      </c>
      <c r="N837" t="s">
        <v>3795</v>
      </c>
      <c r="O837" t="s">
        <v>545</v>
      </c>
      <c r="P837" t="s">
        <v>458</v>
      </c>
      <c r="R837">
        <v>0</v>
      </c>
      <c r="S837" t="s">
        <v>459</v>
      </c>
      <c r="T837" t="s">
        <v>458</v>
      </c>
      <c r="U837" t="s">
        <v>460</v>
      </c>
      <c r="V837" t="s">
        <v>458</v>
      </c>
    </row>
    <row r="838" spans="1:22" x14ac:dyDescent="0.2">
      <c r="A838" s="102">
        <v>42919</v>
      </c>
      <c r="B838" s="102" t="s">
        <v>623</v>
      </c>
      <c r="C838" t="s">
        <v>541</v>
      </c>
      <c r="D838" s="58">
        <v>308.39999999999998</v>
      </c>
      <c r="E838" t="s">
        <v>452</v>
      </c>
      <c r="F838" s="108">
        <v>2023</v>
      </c>
      <c r="G838" t="s">
        <v>2997</v>
      </c>
      <c r="H838">
        <v>15</v>
      </c>
      <c r="I838">
        <v>269</v>
      </c>
      <c r="J838" t="s">
        <v>3441</v>
      </c>
      <c r="K838" t="s">
        <v>2937</v>
      </c>
      <c r="L838">
        <v>0</v>
      </c>
      <c r="M838">
        <v>0</v>
      </c>
      <c r="N838" t="s">
        <v>3796</v>
      </c>
      <c r="O838" t="s">
        <v>545</v>
      </c>
      <c r="P838" t="s">
        <v>458</v>
      </c>
      <c r="R838">
        <v>0</v>
      </c>
      <c r="S838" t="s">
        <v>459</v>
      </c>
      <c r="T838" t="s">
        <v>458</v>
      </c>
      <c r="U838" t="s">
        <v>460</v>
      </c>
      <c r="V838" t="s">
        <v>458</v>
      </c>
    </row>
    <row r="839" spans="1:22" x14ac:dyDescent="0.2">
      <c r="A839" s="102">
        <v>42926</v>
      </c>
      <c r="B839" s="102" t="s">
        <v>623</v>
      </c>
      <c r="C839" t="s">
        <v>541</v>
      </c>
      <c r="D839" s="58">
        <v>308.39999999999998</v>
      </c>
      <c r="E839" t="s">
        <v>452</v>
      </c>
      <c r="F839" s="108">
        <v>2024</v>
      </c>
      <c r="G839" t="s">
        <v>2955</v>
      </c>
      <c r="H839">
        <v>1</v>
      </c>
      <c r="I839">
        <v>269</v>
      </c>
      <c r="J839" t="s">
        <v>3441</v>
      </c>
      <c r="K839" t="s">
        <v>2937</v>
      </c>
      <c r="L839">
        <v>0</v>
      </c>
      <c r="M839">
        <v>0</v>
      </c>
      <c r="N839" t="s">
        <v>3797</v>
      </c>
      <c r="O839" t="s">
        <v>545</v>
      </c>
      <c r="P839" t="s">
        <v>458</v>
      </c>
      <c r="R839">
        <v>0</v>
      </c>
      <c r="S839" t="s">
        <v>459</v>
      </c>
      <c r="T839" t="s">
        <v>458</v>
      </c>
      <c r="U839" t="s">
        <v>460</v>
      </c>
      <c r="V839" t="s">
        <v>458</v>
      </c>
    </row>
    <row r="840" spans="1:22" x14ac:dyDescent="0.2">
      <c r="A840" s="102">
        <v>42926</v>
      </c>
      <c r="B840" s="102" t="s">
        <v>623</v>
      </c>
      <c r="C840" t="s">
        <v>541</v>
      </c>
      <c r="D840" s="58">
        <v>308.39999999999998</v>
      </c>
      <c r="E840" t="s">
        <v>452</v>
      </c>
      <c r="F840" s="108">
        <v>2023</v>
      </c>
      <c r="G840" t="s">
        <v>2997</v>
      </c>
      <c r="H840">
        <v>11</v>
      </c>
      <c r="I840">
        <v>269</v>
      </c>
      <c r="J840" t="s">
        <v>3441</v>
      </c>
      <c r="K840" t="s">
        <v>2937</v>
      </c>
      <c r="L840">
        <v>0</v>
      </c>
      <c r="M840">
        <v>0</v>
      </c>
      <c r="N840" t="s">
        <v>3798</v>
      </c>
      <c r="O840" t="s">
        <v>545</v>
      </c>
      <c r="P840" t="s">
        <v>458</v>
      </c>
      <c r="R840">
        <v>0</v>
      </c>
      <c r="S840" t="s">
        <v>459</v>
      </c>
      <c r="T840" t="s">
        <v>458</v>
      </c>
      <c r="U840" t="s">
        <v>460</v>
      </c>
      <c r="V840" t="s">
        <v>458</v>
      </c>
    </row>
    <row r="841" spans="1:22" x14ac:dyDescent="0.2">
      <c r="A841" s="102">
        <v>42926</v>
      </c>
      <c r="B841" s="102" t="s">
        <v>623</v>
      </c>
      <c r="C841" t="s">
        <v>541</v>
      </c>
      <c r="D841" s="58">
        <v>308.39999999999998</v>
      </c>
      <c r="E841" t="s">
        <v>452</v>
      </c>
      <c r="F841" s="108">
        <v>2023</v>
      </c>
      <c r="G841" t="s">
        <v>2997</v>
      </c>
      <c r="H841">
        <v>4</v>
      </c>
      <c r="I841">
        <v>269</v>
      </c>
      <c r="J841" t="s">
        <v>3441</v>
      </c>
      <c r="K841" t="s">
        <v>2937</v>
      </c>
      <c r="L841">
        <v>0</v>
      </c>
      <c r="M841">
        <v>0</v>
      </c>
      <c r="N841" t="s">
        <v>3799</v>
      </c>
      <c r="O841" t="s">
        <v>545</v>
      </c>
      <c r="P841" t="s">
        <v>458</v>
      </c>
      <c r="R841">
        <v>0</v>
      </c>
      <c r="S841" t="s">
        <v>459</v>
      </c>
      <c r="T841" t="s">
        <v>458</v>
      </c>
      <c r="U841" t="s">
        <v>460</v>
      </c>
      <c r="V841" t="s">
        <v>458</v>
      </c>
    </row>
    <row r="842" spans="1:22" x14ac:dyDescent="0.2">
      <c r="A842" s="102">
        <v>42940</v>
      </c>
      <c r="B842" s="102" t="s">
        <v>623</v>
      </c>
      <c r="C842" t="s">
        <v>541</v>
      </c>
      <c r="D842" s="58">
        <v>308.39999999999998</v>
      </c>
      <c r="E842" t="s">
        <v>452</v>
      </c>
      <c r="F842" s="108">
        <v>2023</v>
      </c>
      <c r="G842" t="s">
        <v>2997</v>
      </c>
      <c r="H842">
        <v>2</v>
      </c>
      <c r="I842">
        <v>269</v>
      </c>
      <c r="J842" t="s">
        <v>3441</v>
      </c>
      <c r="K842" t="s">
        <v>2937</v>
      </c>
      <c r="L842">
        <v>0</v>
      </c>
      <c r="M842">
        <v>0</v>
      </c>
      <c r="N842" t="s">
        <v>3800</v>
      </c>
      <c r="O842" t="s">
        <v>545</v>
      </c>
      <c r="P842" t="s">
        <v>458</v>
      </c>
      <c r="R842">
        <v>0</v>
      </c>
      <c r="S842" t="s">
        <v>459</v>
      </c>
      <c r="T842" t="s">
        <v>458</v>
      </c>
      <c r="U842" t="s">
        <v>460</v>
      </c>
      <c r="V842" t="s">
        <v>458</v>
      </c>
    </row>
    <row r="843" spans="1:22" x14ac:dyDescent="0.2">
      <c r="A843" s="102">
        <v>42948</v>
      </c>
      <c r="B843" s="102" t="s">
        <v>623</v>
      </c>
      <c r="C843" t="s">
        <v>541</v>
      </c>
      <c r="D843" s="58">
        <v>308.39999999999998</v>
      </c>
      <c r="E843" t="s">
        <v>452</v>
      </c>
      <c r="F843" s="108">
        <v>2024</v>
      </c>
      <c r="G843" t="s">
        <v>2955</v>
      </c>
      <c r="H843">
        <v>2</v>
      </c>
      <c r="I843">
        <v>269</v>
      </c>
      <c r="J843" t="s">
        <v>3441</v>
      </c>
      <c r="K843" t="s">
        <v>2937</v>
      </c>
      <c r="L843">
        <v>0</v>
      </c>
      <c r="M843">
        <v>0</v>
      </c>
      <c r="N843" t="s">
        <v>3801</v>
      </c>
      <c r="O843" t="s">
        <v>545</v>
      </c>
      <c r="P843" t="s">
        <v>458</v>
      </c>
      <c r="R843">
        <v>0</v>
      </c>
      <c r="S843" t="s">
        <v>459</v>
      </c>
      <c r="T843" t="s">
        <v>458</v>
      </c>
      <c r="U843" t="s">
        <v>460</v>
      </c>
      <c r="V843" t="s">
        <v>458</v>
      </c>
    </row>
    <row r="844" spans="1:22" x14ac:dyDescent="0.2">
      <c r="A844" s="102">
        <v>42948</v>
      </c>
      <c r="B844" s="102" t="s">
        <v>623</v>
      </c>
      <c r="C844" t="s">
        <v>541</v>
      </c>
      <c r="D844" s="58">
        <v>308.39999999999998</v>
      </c>
      <c r="E844" t="s">
        <v>452</v>
      </c>
      <c r="F844" s="108">
        <v>2023</v>
      </c>
      <c r="G844" t="s">
        <v>2997</v>
      </c>
      <c r="H844">
        <v>2</v>
      </c>
      <c r="I844">
        <v>269</v>
      </c>
      <c r="J844" t="s">
        <v>3441</v>
      </c>
      <c r="K844" t="s">
        <v>2937</v>
      </c>
      <c r="L844">
        <v>0</v>
      </c>
      <c r="M844">
        <v>0</v>
      </c>
      <c r="N844" t="s">
        <v>3802</v>
      </c>
      <c r="O844" t="s">
        <v>545</v>
      </c>
      <c r="P844" t="s">
        <v>458</v>
      </c>
      <c r="R844">
        <v>0</v>
      </c>
      <c r="S844" t="s">
        <v>459</v>
      </c>
      <c r="T844" t="s">
        <v>458</v>
      </c>
      <c r="U844" t="s">
        <v>460</v>
      </c>
      <c r="V844" t="s">
        <v>458</v>
      </c>
    </row>
    <row r="845" spans="1:22" x14ac:dyDescent="0.2">
      <c r="A845" s="102">
        <v>42948</v>
      </c>
      <c r="B845" s="102" t="s">
        <v>623</v>
      </c>
      <c r="C845" t="s">
        <v>541</v>
      </c>
      <c r="D845" s="58">
        <v>308.39999999999998</v>
      </c>
      <c r="E845" t="s">
        <v>452</v>
      </c>
      <c r="F845" s="108">
        <v>2023</v>
      </c>
      <c r="G845" t="s">
        <v>2997</v>
      </c>
      <c r="H845">
        <v>1</v>
      </c>
      <c r="I845">
        <v>269</v>
      </c>
      <c r="J845" t="s">
        <v>3441</v>
      </c>
      <c r="K845" t="s">
        <v>2937</v>
      </c>
      <c r="L845">
        <v>0</v>
      </c>
      <c r="M845">
        <v>0</v>
      </c>
      <c r="N845" t="s">
        <v>3803</v>
      </c>
      <c r="O845" t="s">
        <v>545</v>
      </c>
      <c r="P845" t="s">
        <v>458</v>
      </c>
      <c r="R845">
        <v>0</v>
      </c>
      <c r="S845" t="s">
        <v>459</v>
      </c>
      <c r="T845" t="s">
        <v>458</v>
      </c>
      <c r="U845" t="s">
        <v>460</v>
      </c>
      <c r="V845" t="s">
        <v>458</v>
      </c>
    </row>
    <row r="846" spans="1:22" x14ac:dyDescent="0.2">
      <c r="A846" s="102">
        <v>42954</v>
      </c>
      <c r="B846" s="102" t="s">
        <v>623</v>
      </c>
      <c r="C846" t="s">
        <v>541</v>
      </c>
      <c r="D846" s="58">
        <v>308.39999999999998</v>
      </c>
      <c r="E846" t="s">
        <v>452</v>
      </c>
      <c r="F846" s="108">
        <v>2024</v>
      </c>
      <c r="G846" t="s">
        <v>2955</v>
      </c>
      <c r="H846">
        <v>1</v>
      </c>
      <c r="I846">
        <v>269</v>
      </c>
      <c r="J846" t="s">
        <v>3441</v>
      </c>
      <c r="K846" t="s">
        <v>2937</v>
      </c>
      <c r="L846">
        <v>0</v>
      </c>
      <c r="M846">
        <v>0</v>
      </c>
      <c r="N846" t="s">
        <v>3804</v>
      </c>
      <c r="O846" t="s">
        <v>545</v>
      </c>
      <c r="P846" t="s">
        <v>458</v>
      </c>
      <c r="R846">
        <v>0</v>
      </c>
      <c r="S846" t="s">
        <v>459</v>
      </c>
      <c r="T846" t="s">
        <v>458</v>
      </c>
      <c r="U846" t="s">
        <v>460</v>
      </c>
      <c r="V846" t="s">
        <v>458</v>
      </c>
    </row>
    <row r="847" spans="1:22" x14ac:dyDescent="0.2">
      <c r="A847" s="102">
        <v>42961</v>
      </c>
      <c r="B847" s="102" t="s">
        <v>623</v>
      </c>
      <c r="C847" t="s">
        <v>541</v>
      </c>
      <c r="D847" s="58">
        <v>308.39999999999998</v>
      </c>
      <c r="E847" t="s">
        <v>452</v>
      </c>
      <c r="F847" s="108">
        <v>2024</v>
      </c>
      <c r="G847" t="s">
        <v>2955</v>
      </c>
      <c r="H847">
        <v>2</v>
      </c>
      <c r="I847">
        <v>269</v>
      </c>
      <c r="J847" t="s">
        <v>3441</v>
      </c>
      <c r="K847" t="s">
        <v>2937</v>
      </c>
      <c r="L847">
        <v>0</v>
      </c>
      <c r="M847">
        <v>0</v>
      </c>
      <c r="N847" t="s">
        <v>3805</v>
      </c>
      <c r="O847" t="s">
        <v>545</v>
      </c>
      <c r="P847" t="s">
        <v>458</v>
      </c>
      <c r="R847">
        <v>0</v>
      </c>
      <c r="S847" t="s">
        <v>459</v>
      </c>
      <c r="T847" t="s">
        <v>458</v>
      </c>
      <c r="U847" t="s">
        <v>460</v>
      </c>
      <c r="V847" t="s">
        <v>458</v>
      </c>
    </row>
    <row r="848" spans="1:22" x14ac:dyDescent="0.2">
      <c r="A848" s="102">
        <v>42961</v>
      </c>
      <c r="B848" s="102" t="s">
        <v>623</v>
      </c>
      <c r="C848" t="s">
        <v>541</v>
      </c>
      <c r="D848" s="58">
        <v>308.39999999999998</v>
      </c>
      <c r="E848" t="s">
        <v>452</v>
      </c>
      <c r="F848" s="108">
        <v>2023</v>
      </c>
      <c r="G848" t="s">
        <v>2997</v>
      </c>
      <c r="H848">
        <v>2</v>
      </c>
      <c r="I848">
        <v>269</v>
      </c>
      <c r="J848" t="s">
        <v>3441</v>
      </c>
      <c r="K848" t="s">
        <v>2937</v>
      </c>
      <c r="L848">
        <v>0</v>
      </c>
      <c r="M848">
        <v>0</v>
      </c>
      <c r="N848" t="s">
        <v>3806</v>
      </c>
      <c r="O848" t="s">
        <v>545</v>
      </c>
      <c r="P848" t="s">
        <v>458</v>
      </c>
      <c r="R848">
        <v>0</v>
      </c>
      <c r="S848" t="s">
        <v>459</v>
      </c>
      <c r="T848" t="s">
        <v>458</v>
      </c>
      <c r="U848" t="s">
        <v>460</v>
      </c>
      <c r="V848" t="s">
        <v>458</v>
      </c>
    </row>
    <row r="849" spans="1:22" x14ac:dyDescent="0.2">
      <c r="A849" s="102">
        <v>42968</v>
      </c>
      <c r="B849" s="102" t="s">
        <v>623</v>
      </c>
      <c r="C849" t="s">
        <v>541</v>
      </c>
      <c r="D849" s="58">
        <v>308.39999999999998</v>
      </c>
      <c r="E849" t="s">
        <v>452</v>
      </c>
      <c r="F849" s="108">
        <v>2024</v>
      </c>
      <c r="G849" t="s">
        <v>2955</v>
      </c>
      <c r="H849">
        <v>2</v>
      </c>
      <c r="I849">
        <v>269</v>
      </c>
      <c r="J849" t="s">
        <v>3441</v>
      </c>
      <c r="K849" t="s">
        <v>2937</v>
      </c>
      <c r="L849">
        <v>0</v>
      </c>
      <c r="M849">
        <v>0</v>
      </c>
      <c r="N849" t="s">
        <v>3807</v>
      </c>
      <c r="O849" t="s">
        <v>545</v>
      </c>
      <c r="P849" t="s">
        <v>458</v>
      </c>
      <c r="R849">
        <v>0</v>
      </c>
      <c r="S849" t="s">
        <v>459</v>
      </c>
      <c r="T849" t="s">
        <v>458</v>
      </c>
      <c r="U849" t="s">
        <v>460</v>
      </c>
      <c r="V849" t="s">
        <v>458</v>
      </c>
    </row>
    <row r="850" spans="1:22" x14ac:dyDescent="0.2">
      <c r="A850" s="102">
        <v>42968</v>
      </c>
      <c r="B850" s="102" t="s">
        <v>623</v>
      </c>
      <c r="C850" t="s">
        <v>541</v>
      </c>
      <c r="D850" s="58">
        <v>308.39999999999998</v>
      </c>
      <c r="E850" t="s">
        <v>452</v>
      </c>
      <c r="F850" s="108">
        <v>2023</v>
      </c>
      <c r="G850" t="s">
        <v>2997</v>
      </c>
      <c r="H850">
        <v>3</v>
      </c>
      <c r="I850">
        <v>269</v>
      </c>
      <c r="J850" t="s">
        <v>3441</v>
      </c>
      <c r="K850" t="s">
        <v>2937</v>
      </c>
      <c r="L850">
        <v>0</v>
      </c>
      <c r="M850">
        <v>0</v>
      </c>
      <c r="N850" t="s">
        <v>3808</v>
      </c>
      <c r="O850" t="s">
        <v>545</v>
      </c>
      <c r="P850" t="s">
        <v>458</v>
      </c>
      <c r="R850">
        <v>0</v>
      </c>
      <c r="S850" t="s">
        <v>459</v>
      </c>
      <c r="T850" t="s">
        <v>458</v>
      </c>
      <c r="U850" t="s">
        <v>460</v>
      </c>
      <c r="V850" t="s">
        <v>458</v>
      </c>
    </row>
    <row r="851" spans="1:22" x14ac:dyDescent="0.2">
      <c r="A851" s="102">
        <v>42975</v>
      </c>
      <c r="B851" s="102" t="s">
        <v>623</v>
      </c>
      <c r="C851" t="s">
        <v>541</v>
      </c>
      <c r="D851" s="58">
        <v>308.39999999999998</v>
      </c>
      <c r="E851" t="s">
        <v>452</v>
      </c>
      <c r="F851" s="108">
        <v>2024</v>
      </c>
      <c r="G851" t="s">
        <v>2955</v>
      </c>
      <c r="H851">
        <v>3</v>
      </c>
      <c r="I851">
        <v>269</v>
      </c>
      <c r="J851" t="s">
        <v>3441</v>
      </c>
      <c r="K851" t="s">
        <v>2937</v>
      </c>
      <c r="L851">
        <v>0</v>
      </c>
      <c r="M851">
        <v>0</v>
      </c>
      <c r="N851" t="s">
        <v>3809</v>
      </c>
      <c r="O851" t="s">
        <v>545</v>
      </c>
      <c r="P851" t="s">
        <v>458</v>
      </c>
      <c r="R851">
        <v>0</v>
      </c>
      <c r="S851" t="s">
        <v>459</v>
      </c>
      <c r="T851" t="s">
        <v>458</v>
      </c>
      <c r="U851" t="s">
        <v>460</v>
      </c>
      <c r="V851" t="s">
        <v>458</v>
      </c>
    </row>
    <row r="852" spans="1:22" x14ac:dyDescent="0.2">
      <c r="A852" s="102">
        <v>42975</v>
      </c>
      <c r="B852" s="102" t="s">
        <v>623</v>
      </c>
      <c r="C852" t="s">
        <v>541</v>
      </c>
      <c r="D852" s="58">
        <v>308.39999999999998</v>
      </c>
      <c r="E852" t="s">
        <v>452</v>
      </c>
      <c r="F852" s="108">
        <v>2023</v>
      </c>
      <c r="G852" t="s">
        <v>2997</v>
      </c>
      <c r="H852">
        <v>5.5</v>
      </c>
      <c r="I852">
        <v>269</v>
      </c>
      <c r="J852" t="s">
        <v>3441</v>
      </c>
      <c r="K852" t="s">
        <v>2937</v>
      </c>
      <c r="L852">
        <v>0</v>
      </c>
      <c r="M852">
        <v>0</v>
      </c>
      <c r="N852" t="s">
        <v>3810</v>
      </c>
      <c r="O852" t="s">
        <v>545</v>
      </c>
      <c r="P852" t="s">
        <v>458</v>
      </c>
      <c r="R852">
        <v>0</v>
      </c>
      <c r="S852" t="s">
        <v>459</v>
      </c>
      <c r="T852" t="s">
        <v>458</v>
      </c>
      <c r="U852" t="s">
        <v>460</v>
      </c>
      <c r="V852" t="s">
        <v>458</v>
      </c>
    </row>
    <row r="853" spans="1:22" x14ac:dyDescent="0.2">
      <c r="A853" s="102">
        <v>42975</v>
      </c>
      <c r="B853" s="102" t="s">
        <v>623</v>
      </c>
      <c r="C853" t="s">
        <v>541</v>
      </c>
      <c r="D853" s="58">
        <v>308.39999999999998</v>
      </c>
      <c r="E853" t="s">
        <v>452</v>
      </c>
      <c r="F853" s="108">
        <v>2023</v>
      </c>
      <c r="G853" t="s">
        <v>2997</v>
      </c>
      <c r="H853">
        <v>1.5</v>
      </c>
      <c r="I853">
        <v>269</v>
      </c>
      <c r="J853" t="s">
        <v>3441</v>
      </c>
      <c r="K853" t="s">
        <v>2937</v>
      </c>
      <c r="L853">
        <v>0</v>
      </c>
      <c r="M853">
        <v>0</v>
      </c>
      <c r="N853" t="s">
        <v>3811</v>
      </c>
      <c r="O853" t="s">
        <v>545</v>
      </c>
      <c r="P853" t="s">
        <v>458</v>
      </c>
      <c r="R853">
        <v>0</v>
      </c>
      <c r="S853" t="s">
        <v>459</v>
      </c>
      <c r="T853" t="s">
        <v>458</v>
      </c>
      <c r="U853" t="s">
        <v>460</v>
      </c>
      <c r="V853" t="s">
        <v>458</v>
      </c>
    </row>
    <row r="854" spans="1:22" x14ac:dyDescent="0.2">
      <c r="A854" s="102">
        <v>42979</v>
      </c>
      <c r="B854" s="102" t="s">
        <v>623</v>
      </c>
      <c r="C854" t="s">
        <v>541</v>
      </c>
      <c r="D854" s="58">
        <v>308.39999999999998</v>
      </c>
      <c r="E854" t="s">
        <v>452</v>
      </c>
      <c r="F854" s="108">
        <v>2023</v>
      </c>
      <c r="G854" t="s">
        <v>2997</v>
      </c>
      <c r="H854">
        <v>4</v>
      </c>
      <c r="I854">
        <v>269</v>
      </c>
      <c r="J854" t="s">
        <v>3441</v>
      </c>
      <c r="K854" t="s">
        <v>2937</v>
      </c>
      <c r="L854">
        <v>0</v>
      </c>
      <c r="M854">
        <v>0</v>
      </c>
      <c r="N854" t="s">
        <v>3812</v>
      </c>
      <c r="O854" t="s">
        <v>545</v>
      </c>
      <c r="P854" t="s">
        <v>458</v>
      </c>
      <c r="R854">
        <v>0</v>
      </c>
      <c r="S854" t="s">
        <v>459</v>
      </c>
      <c r="T854" t="s">
        <v>458</v>
      </c>
      <c r="U854" t="s">
        <v>460</v>
      </c>
      <c r="V854" t="s">
        <v>458</v>
      </c>
    </row>
    <row r="855" spans="1:22" x14ac:dyDescent="0.2">
      <c r="A855" s="102">
        <v>42982</v>
      </c>
      <c r="B855" s="102" t="s">
        <v>623</v>
      </c>
      <c r="C855" t="s">
        <v>541</v>
      </c>
      <c r="D855" s="58">
        <v>308.39999999999998</v>
      </c>
      <c r="E855" t="s">
        <v>452</v>
      </c>
      <c r="F855" s="108">
        <v>2023</v>
      </c>
      <c r="G855" t="s">
        <v>2997</v>
      </c>
      <c r="H855">
        <v>4</v>
      </c>
      <c r="I855">
        <v>269</v>
      </c>
      <c r="J855" t="s">
        <v>3441</v>
      </c>
      <c r="K855" t="s">
        <v>2937</v>
      </c>
      <c r="L855">
        <v>0</v>
      </c>
      <c r="M855">
        <v>0</v>
      </c>
      <c r="N855" t="s">
        <v>3813</v>
      </c>
      <c r="O855" t="s">
        <v>545</v>
      </c>
      <c r="P855" t="s">
        <v>458</v>
      </c>
      <c r="R855">
        <v>0</v>
      </c>
      <c r="S855" t="s">
        <v>459</v>
      </c>
      <c r="T855" t="s">
        <v>458</v>
      </c>
      <c r="U855" t="s">
        <v>460</v>
      </c>
      <c r="V855" t="s">
        <v>458</v>
      </c>
    </row>
    <row r="856" spans="1:22" x14ac:dyDescent="0.2">
      <c r="A856" s="102">
        <v>42989</v>
      </c>
      <c r="B856" s="102" t="s">
        <v>623</v>
      </c>
      <c r="C856" t="s">
        <v>541</v>
      </c>
      <c r="D856" s="58">
        <v>308.39999999999998</v>
      </c>
      <c r="E856" t="s">
        <v>452</v>
      </c>
      <c r="F856" s="108">
        <v>2024</v>
      </c>
      <c r="G856" t="s">
        <v>2955</v>
      </c>
      <c r="H856">
        <v>1</v>
      </c>
      <c r="I856">
        <v>269</v>
      </c>
      <c r="J856" t="s">
        <v>3441</v>
      </c>
      <c r="K856" t="s">
        <v>2937</v>
      </c>
      <c r="L856">
        <v>0</v>
      </c>
      <c r="M856">
        <v>0</v>
      </c>
      <c r="N856" t="s">
        <v>3814</v>
      </c>
      <c r="O856" t="s">
        <v>545</v>
      </c>
      <c r="P856" t="s">
        <v>458</v>
      </c>
      <c r="R856">
        <v>0</v>
      </c>
      <c r="S856" t="s">
        <v>459</v>
      </c>
      <c r="T856" t="s">
        <v>458</v>
      </c>
      <c r="U856" t="s">
        <v>460</v>
      </c>
      <c r="V856" t="s">
        <v>458</v>
      </c>
    </row>
    <row r="857" spans="1:22" x14ac:dyDescent="0.2">
      <c r="A857" s="102">
        <v>42989</v>
      </c>
      <c r="B857" s="102" t="s">
        <v>623</v>
      </c>
      <c r="C857" t="s">
        <v>541</v>
      </c>
      <c r="D857" s="58">
        <v>308.39999999999998</v>
      </c>
      <c r="E857" t="s">
        <v>452</v>
      </c>
      <c r="F857" s="108">
        <v>2023</v>
      </c>
      <c r="G857" t="s">
        <v>2997</v>
      </c>
      <c r="H857">
        <v>2</v>
      </c>
      <c r="I857">
        <v>269</v>
      </c>
      <c r="J857" t="s">
        <v>3441</v>
      </c>
      <c r="K857" t="s">
        <v>2937</v>
      </c>
      <c r="L857">
        <v>0</v>
      </c>
      <c r="M857">
        <v>0</v>
      </c>
      <c r="N857" t="s">
        <v>3815</v>
      </c>
      <c r="O857" t="s">
        <v>545</v>
      </c>
      <c r="P857" t="s">
        <v>458</v>
      </c>
      <c r="R857">
        <v>0</v>
      </c>
      <c r="S857" t="s">
        <v>459</v>
      </c>
      <c r="T857" t="s">
        <v>458</v>
      </c>
      <c r="U857" t="s">
        <v>460</v>
      </c>
      <c r="V857" t="s">
        <v>458</v>
      </c>
    </row>
    <row r="858" spans="1:22" x14ac:dyDescent="0.2">
      <c r="A858" s="102">
        <v>43003</v>
      </c>
      <c r="B858" s="102" t="s">
        <v>623</v>
      </c>
      <c r="C858" t="s">
        <v>541</v>
      </c>
      <c r="D858" s="58">
        <v>308.39999999999998</v>
      </c>
      <c r="E858" t="s">
        <v>452</v>
      </c>
      <c r="F858" s="108">
        <v>2023</v>
      </c>
      <c r="G858" t="s">
        <v>2997</v>
      </c>
      <c r="H858">
        <v>13</v>
      </c>
      <c r="I858">
        <v>269</v>
      </c>
      <c r="J858" t="s">
        <v>3441</v>
      </c>
      <c r="K858" t="s">
        <v>2937</v>
      </c>
      <c r="L858">
        <v>0</v>
      </c>
      <c r="M858">
        <v>0</v>
      </c>
      <c r="N858" t="s">
        <v>3816</v>
      </c>
      <c r="O858" t="s">
        <v>545</v>
      </c>
      <c r="P858" t="s">
        <v>458</v>
      </c>
      <c r="R858">
        <v>0</v>
      </c>
      <c r="S858" t="s">
        <v>459</v>
      </c>
      <c r="T858" t="s">
        <v>458</v>
      </c>
      <c r="U858" t="s">
        <v>460</v>
      </c>
      <c r="V858" t="s">
        <v>458</v>
      </c>
    </row>
    <row r="859" spans="1:22" x14ac:dyDescent="0.2">
      <c r="A859" s="102">
        <v>43010</v>
      </c>
      <c r="B859" s="102" t="s">
        <v>623</v>
      </c>
      <c r="C859" t="s">
        <v>541</v>
      </c>
      <c r="D859" s="58">
        <v>308.39999999999998</v>
      </c>
      <c r="E859" t="s">
        <v>452</v>
      </c>
      <c r="F859" s="108">
        <v>2024</v>
      </c>
      <c r="G859" t="s">
        <v>2955</v>
      </c>
      <c r="H859">
        <v>3</v>
      </c>
      <c r="I859">
        <v>269</v>
      </c>
      <c r="J859" t="s">
        <v>3441</v>
      </c>
      <c r="K859" t="s">
        <v>2937</v>
      </c>
      <c r="L859">
        <v>0</v>
      </c>
      <c r="M859">
        <v>0</v>
      </c>
      <c r="N859" t="s">
        <v>3817</v>
      </c>
      <c r="O859" t="s">
        <v>545</v>
      </c>
      <c r="P859" t="s">
        <v>458</v>
      </c>
      <c r="R859">
        <v>0</v>
      </c>
      <c r="S859" t="s">
        <v>459</v>
      </c>
      <c r="T859" t="s">
        <v>458</v>
      </c>
      <c r="U859" t="s">
        <v>460</v>
      </c>
      <c r="V859" t="s">
        <v>458</v>
      </c>
    </row>
    <row r="860" spans="1:22" x14ac:dyDescent="0.2">
      <c r="A860" s="102">
        <v>43010</v>
      </c>
      <c r="B860" s="102" t="s">
        <v>623</v>
      </c>
      <c r="C860" t="s">
        <v>541</v>
      </c>
      <c r="D860" s="58">
        <v>308.39999999999998</v>
      </c>
      <c r="E860" t="s">
        <v>452</v>
      </c>
      <c r="F860" s="108">
        <v>2023</v>
      </c>
      <c r="G860" t="s">
        <v>2997</v>
      </c>
      <c r="H860">
        <v>24</v>
      </c>
      <c r="I860">
        <v>269</v>
      </c>
      <c r="J860" t="s">
        <v>3441</v>
      </c>
      <c r="K860" t="s">
        <v>2937</v>
      </c>
      <c r="L860">
        <v>0</v>
      </c>
      <c r="M860">
        <v>0</v>
      </c>
      <c r="N860" t="s">
        <v>3818</v>
      </c>
      <c r="O860" t="s">
        <v>545</v>
      </c>
      <c r="P860" t="s">
        <v>458</v>
      </c>
      <c r="R860">
        <v>0</v>
      </c>
      <c r="S860" t="s">
        <v>459</v>
      </c>
      <c r="T860" t="s">
        <v>458</v>
      </c>
      <c r="U860" t="s">
        <v>460</v>
      </c>
      <c r="V860" t="s">
        <v>458</v>
      </c>
    </row>
    <row r="861" spans="1:22" x14ac:dyDescent="0.2">
      <c r="A861" s="102">
        <v>43017</v>
      </c>
      <c r="B861" s="102" t="s">
        <v>623</v>
      </c>
      <c r="C861" t="s">
        <v>541</v>
      </c>
      <c r="D861" s="58">
        <v>308.39999999999998</v>
      </c>
      <c r="E861" t="s">
        <v>452</v>
      </c>
      <c r="F861" s="108">
        <v>2024</v>
      </c>
      <c r="G861" t="s">
        <v>2955</v>
      </c>
      <c r="H861">
        <v>3</v>
      </c>
      <c r="I861">
        <v>269</v>
      </c>
      <c r="J861" t="s">
        <v>3441</v>
      </c>
      <c r="K861" t="s">
        <v>2937</v>
      </c>
      <c r="L861">
        <v>0</v>
      </c>
      <c r="M861">
        <v>0</v>
      </c>
      <c r="N861" t="s">
        <v>3819</v>
      </c>
      <c r="O861" t="s">
        <v>545</v>
      </c>
      <c r="P861" t="s">
        <v>458</v>
      </c>
      <c r="R861">
        <v>0</v>
      </c>
      <c r="S861" t="s">
        <v>459</v>
      </c>
      <c r="T861" t="s">
        <v>458</v>
      </c>
      <c r="U861" t="s">
        <v>460</v>
      </c>
      <c r="V861" t="s">
        <v>458</v>
      </c>
    </row>
    <row r="862" spans="1:22" x14ac:dyDescent="0.2">
      <c r="A862" s="102">
        <v>43024</v>
      </c>
      <c r="B862" s="102" t="s">
        <v>623</v>
      </c>
      <c r="C862" t="s">
        <v>541</v>
      </c>
      <c r="D862" s="58">
        <v>308.39999999999998</v>
      </c>
      <c r="E862" t="s">
        <v>452</v>
      </c>
      <c r="F862" s="108">
        <v>2024</v>
      </c>
      <c r="G862" t="s">
        <v>2955</v>
      </c>
      <c r="H862">
        <v>1</v>
      </c>
      <c r="I862">
        <v>269</v>
      </c>
      <c r="J862" t="s">
        <v>3441</v>
      </c>
      <c r="K862" t="s">
        <v>2937</v>
      </c>
      <c r="L862">
        <v>0</v>
      </c>
      <c r="M862">
        <v>0</v>
      </c>
      <c r="N862" t="s">
        <v>3820</v>
      </c>
      <c r="O862" t="s">
        <v>545</v>
      </c>
      <c r="P862" t="s">
        <v>458</v>
      </c>
      <c r="R862">
        <v>0</v>
      </c>
      <c r="S862" t="s">
        <v>459</v>
      </c>
      <c r="T862" t="s">
        <v>458</v>
      </c>
      <c r="U862" t="s">
        <v>460</v>
      </c>
      <c r="V862" t="s">
        <v>458</v>
      </c>
    </row>
    <row r="863" spans="1:22" x14ac:dyDescent="0.2">
      <c r="A863" s="102">
        <v>43031</v>
      </c>
      <c r="B863" s="102" t="s">
        <v>623</v>
      </c>
      <c r="C863" t="s">
        <v>541</v>
      </c>
      <c r="D863" s="58">
        <v>308.39999999999998</v>
      </c>
      <c r="E863" t="s">
        <v>452</v>
      </c>
      <c r="F863" s="108">
        <v>2024</v>
      </c>
      <c r="G863" t="s">
        <v>2955</v>
      </c>
      <c r="H863">
        <v>3</v>
      </c>
      <c r="I863">
        <v>269</v>
      </c>
      <c r="J863" t="s">
        <v>3441</v>
      </c>
      <c r="K863" t="s">
        <v>2937</v>
      </c>
      <c r="L863">
        <v>0</v>
      </c>
      <c r="M863">
        <v>0</v>
      </c>
      <c r="N863" t="s">
        <v>3821</v>
      </c>
      <c r="O863" t="s">
        <v>545</v>
      </c>
      <c r="P863" t="s">
        <v>458</v>
      </c>
      <c r="R863">
        <v>0</v>
      </c>
      <c r="S863" t="s">
        <v>459</v>
      </c>
      <c r="T863" t="s">
        <v>458</v>
      </c>
      <c r="U863" t="s">
        <v>460</v>
      </c>
      <c r="V863" t="s">
        <v>458</v>
      </c>
    </row>
    <row r="864" spans="1:22" x14ac:dyDescent="0.2">
      <c r="A864" s="102">
        <v>43038</v>
      </c>
      <c r="B864" s="102" t="s">
        <v>623</v>
      </c>
      <c r="C864" t="s">
        <v>541</v>
      </c>
      <c r="D864" s="58">
        <v>308.39999999999998</v>
      </c>
      <c r="E864" t="s">
        <v>452</v>
      </c>
      <c r="F864" s="108">
        <v>2024</v>
      </c>
      <c r="G864" t="s">
        <v>2955</v>
      </c>
      <c r="H864">
        <v>2</v>
      </c>
      <c r="I864">
        <v>269</v>
      </c>
      <c r="J864" t="s">
        <v>3441</v>
      </c>
      <c r="K864" t="s">
        <v>2937</v>
      </c>
      <c r="L864">
        <v>0</v>
      </c>
      <c r="M864">
        <v>0</v>
      </c>
      <c r="N864" t="s">
        <v>3822</v>
      </c>
      <c r="O864" t="s">
        <v>545</v>
      </c>
      <c r="P864" t="s">
        <v>458</v>
      </c>
      <c r="R864">
        <v>0</v>
      </c>
      <c r="S864" t="s">
        <v>459</v>
      </c>
      <c r="T864" t="s">
        <v>458</v>
      </c>
      <c r="U864" t="s">
        <v>460</v>
      </c>
      <c r="V864" t="s">
        <v>458</v>
      </c>
    </row>
    <row r="865" spans="1:22" x14ac:dyDescent="0.2">
      <c r="A865" s="102">
        <v>43038</v>
      </c>
      <c r="B865" s="102" t="s">
        <v>623</v>
      </c>
      <c r="C865" t="s">
        <v>541</v>
      </c>
      <c r="D865" s="58">
        <v>308.39999999999998</v>
      </c>
      <c r="E865" t="s">
        <v>452</v>
      </c>
      <c r="F865" s="108">
        <v>2023</v>
      </c>
      <c r="G865" t="s">
        <v>2997</v>
      </c>
      <c r="H865">
        <v>7</v>
      </c>
      <c r="I865">
        <v>269</v>
      </c>
      <c r="J865" t="s">
        <v>3441</v>
      </c>
      <c r="K865" t="s">
        <v>2937</v>
      </c>
      <c r="L865">
        <v>0</v>
      </c>
      <c r="M865">
        <v>0</v>
      </c>
      <c r="N865" t="s">
        <v>3823</v>
      </c>
      <c r="O865" t="s">
        <v>545</v>
      </c>
      <c r="P865" t="s">
        <v>458</v>
      </c>
      <c r="R865">
        <v>0</v>
      </c>
      <c r="S865" t="s">
        <v>459</v>
      </c>
      <c r="T865" t="s">
        <v>458</v>
      </c>
      <c r="U865" t="s">
        <v>460</v>
      </c>
      <c r="V865" t="s">
        <v>458</v>
      </c>
    </row>
    <row r="866" spans="1:22" x14ac:dyDescent="0.2">
      <c r="A866" s="102">
        <v>43040</v>
      </c>
      <c r="B866" s="102" t="s">
        <v>623</v>
      </c>
      <c r="C866" t="s">
        <v>541</v>
      </c>
      <c r="D866" s="58">
        <v>308.39999999999998</v>
      </c>
      <c r="E866" t="s">
        <v>452</v>
      </c>
      <c r="F866" s="108">
        <v>2023</v>
      </c>
      <c r="G866" t="s">
        <v>2997</v>
      </c>
      <c r="H866">
        <v>9</v>
      </c>
      <c r="I866">
        <v>269</v>
      </c>
      <c r="J866" t="s">
        <v>3441</v>
      </c>
      <c r="K866" t="s">
        <v>2937</v>
      </c>
      <c r="L866">
        <v>0</v>
      </c>
      <c r="M866">
        <v>0</v>
      </c>
      <c r="N866" t="s">
        <v>3824</v>
      </c>
      <c r="O866" t="s">
        <v>545</v>
      </c>
      <c r="P866" t="s">
        <v>458</v>
      </c>
      <c r="R866">
        <v>0</v>
      </c>
      <c r="S866" t="s">
        <v>459</v>
      </c>
      <c r="T866" t="s">
        <v>458</v>
      </c>
      <c r="U866" t="s">
        <v>460</v>
      </c>
      <c r="V866" t="s">
        <v>458</v>
      </c>
    </row>
    <row r="867" spans="1:22" x14ac:dyDescent="0.2">
      <c r="A867" s="102">
        <v>43040</v>
      </c>
      <c r="B867" s="102" t="s">
        <v>623</v>
      </c>
      <c r="C867" t="s">
        <v>541</v>
      </c>
      <c r="D867" s="58">
        <v>308.39999999999998</v>
      </c>
      <c r="E867" t="s">
        <v>452</v>
      </c>
      <c r="F867" s="108">
        <v>2005</v>
      </c>
      <c r="G867" t="s">
        <v>3011</v>
      </c>
      <c r="H867">
        <v>9</v>
      </c>
      <c r="I867">
        <v>269</v>
      </c>
      <c r="J867" t="s">
        <v>3441</v>
      </c>
      <c r="K867" t="s">
        <v>2937</v>
      </c>
      <c r="L867">
        <v>0</v>
      </c>
      <c r="M867">
        <v>0</v>
      </c>
      <c r="N867" t="s">
        <v>3825</v>
      </c>
      <c r="O867" t="s">
        <v>545</v>
      </c>
      <c r="P867" t="s">
        <v>458</v>
      </c>
      <c r="R867">
        <v>0</v>
      </c>
      <c r="S867" t="s">
        <v>459</v>
      </c>
      <c r="T867" t="s">
        <v>458</v>
      </c>
      <c r="U867" t="s">
        <v>460</v>
      </c>
      <c r="V867" t="s">
        <v>458</v>
      </c>
    </row>
    <row r="868" spans="1:22" x14ac:dyDescent="0.2">
      <c r="A868" s="102">
        <v>43045</v>
      </c>
      <c r="B868" s="102" t="s">
        <v>623</v>
      </c>
      <c r="C868" t="s">
        <v>541</v>
      </c>
      <c r="D868" s="58">
        <v>308.39999999999998</v>
      </c>
      <c r="E868" t="s">
        <v>452</v>
      </c>
      <c r="F868" s="108">
        <v>2024</v>
      </c>
      <c r="G868" t="s">
        <v>2955</v>
      </c>
      <c r="H868">
        <v>4</v>
      </c>
      <c r="I868">
        <v>269</v>
      </c>
      <c r="J868" t="s">
        <v>3441</v>
      </c>
      <c r="K868" t="s">
        <v>2937</v>
      </c>
      <c r="L868">
        <v>0</v>
      </c>
      <c r="M868">
        <v>0</v>
      </c>
      <c r="N868" t="s">
        <v>3826</v>
      </c>
      <c r="O868" t="s">
        <v>545</v>
      </c>
      <c r="P868" t="s">
        <v>458</v>
      </c>
      <c r="R868">
        <v>0</v>
      </c>
      <c r="S868" t="s">
        <v>459</v>
      </c>
      <c r="T868" t="s">
        <v>458</v>
      </c>
      <c r="U868" t="s">
        <v>460</v>
      </c>
      <c r="V868" t="s">
        <v>458</v>
      </c>
    </row>
    <row r="869" spans="1:22" x14ac:dyDescent="0.2">
      <c r="A869" s="102">
        <v>43045</v>
      </c>
      <c r="B869" s="102" t="s">
        <v>623</v>
      </c>
      <c r="C869" t="s">
        <v>541</v>
      </c>
      <c r="D869" s="58">
        <v>308.39999999999998</v>
      </c>
      <c r="E869" t="s">
        <v>452</v>
      </c>
      <c r="F869" s="108">
        <v>2023</v>
      </c>
      <c r="G869" t="s">
        <v>2997</v>
      </c>
      <c r="H869">
        <v>25</v>
      </c>
      <c r="I869">
        <v>269</v>
      </c>
      <c r="J869" t="s">
        <v>3441</v>
      </c>
      <c r="K869" t="s">
        <v>2937</v>
      </c>
      <c r="L869">
        <v>0</v>
      </c>
      <c r="M869">
        <v>0</v>
      </c>
      <c r="N869" t="s">
        <v>3827</v>
      </c>
      <c r="O869" t="s">
        <v>545</v>
      </c>
      <c r="P869" t="s">
        <v>458</v>
      </c>
      <c r="R869">
        <v>0</v>
      </c>
      <c r="S869" t="s">
        <v>459</v>
      </c>
      <c r="T869" t="s">
        <v>458</v>
      </c>
      <c r="U869" t="s">
        <v>460</v>
      </c>
      <c r="V869" t="s">
        <v>458</v>
      </c>
    </row>
    <row r="870" spans="1:22" x14ac:dyDescent="0.2">
      <c r="A870" s="102">
        <v>43045</v>
      </c>
      <c r="B870" s="102" t="s">
        <v>623</v>
      </c>
      <c r="C870" t="s">
        <v>541</v>
      </c>
      <c r="D870" s="58">
        <v>308.39999999999998</v>
      </c>
      <c r="E870" t="s">
        <v>452</v>
      </c>
      <c r="F870" s="108">
        <v>2005</v>
      </c>
      <c r="G870" t="s">
        <v>3011</v>
      </c>
      <c r="H870">
        <v>1</v>
      </c>
      <c r="I870">
        <v>269</v>
      </c>
      <c r="J870" t="s">
        <v>3441</v>
      </c>
      <c r="K870" t="s">
        <v>2937</v>
      </c>
      <c r="L870">
        <v>0</v>
      </c>
      <c r="M870">
        <v>0</v>
      </c>
      <c r="N870" t="s">
        <v>3828</v>
      </c>
      <c r="O870" t="s">
        <v>545</v>
      </c>
      <c r="P870" t="s">
        <v>458</v>
      </c>
      <c r="R870">
        <v>0</v>
      </c>
      <c r="S870" t="s">
        <v>459</v>
      </c>
      <c r="T870" t="s">
        <v>458</v>
      </c>
      <c r="U870" t="s">
        <v>460</v>
      </c>
      <c r="V870" t="s">
        <v>458</v>
      </c>
    </row>
    <row r="871" spans="1:22" x14ac:dyDescent="0.2">
      <c r="A871" s="102">
        <v>43045</v>
      </c>
      <c r="B871" s="102" t="s">
        <v>623</v>
      </c>
      <c r="C871" t="s">
        <v>541</v>
      </c>
      <c r="D871" s="58">
        <v>308.39999999999998</v>
      </c>
      <c r="E871" t="s">
        <v>452</v>
      </c>
      <c r="F871" s="108">
        <v>2009</v>
      </c>
      <c r="G871" t="s">
        <v>2953</v>
      </c>
      <c r="H871">
        <v>22</v>
      </c>
      <c r="I871">
        <v>269</v>
      </c>
      <c r="J871" t="s">
        <v>3441</v>
      </c>
      <c r="K871" t="s">
        <v>2937</v>
      </c>
      <c r="L871">
        <v>0</v>
      </c>
      <c r="M871">
        <v>0</v>
      </c>
      <c r="N871" t="s">
        <v>3829</v>
      </c>
      <c r="O871" t="s">
        <v>545</v>
      </c>
      <c r="P871" t="s">
        <v>458</v>
      </c>
      <c r="R871">
        <v>0</v>
      </c>
      <c r="S871" t="s">
        <v>459</v>
      </c>
      <c r="T871" t="s">
        <v>458</v>
      </c>
      <c r="U871" t="s">
        <v>460</v>
      </c>
      <c r="V871" t="s">
        <v>458</v>
      </c>
    </row>
    <row r="872" spans="1:22" x14ac:dyDescent="0.2">
      <c r="A872" s="102">
        <v>43052</v>
      </c>
      <c r="B872" s="102" t="s">
        <v>623</v>
      </c>
      <c r="C872" t="s">
        <v>541</v>
      </c>
      <c r="D872" s="58">
        <v>308.39999999999998</v>
      </c>
      <c r="E872" t="s">
        <v>452</v>
      </c>
      <c r="F872" s="108">
        <v>2024</v>
      </c>
      <c r="G872" t="s">
        <v>2955</v>
      </c>
      <c r="H872">
        <v>3</v>
      </c>
      <c r="I872">
        <v>269</v>
      </c>
      <c r="J872" t="s">
        <v>3441</v>
      </c>
      <c r="K872" t="s">
        <v>2937</v>
      </c>
      <c r="L872">
        <v>0</v>
      </c>
      <c r="M872">
        <v>0</v>
      </c>
      <c r="N872" t="s">
        <v>3830</v>
      </c>
      <c r="O872" t="s">
        <v>545</v>
      </c>
      <c r="P872" t="s">
        <v>458</v>
      </c>
      <c r="R872">
        <v>0</v>
      </c>
      <c r="S872" t="s">
        <v>459</v>
      </c>
      <c r="T872" t="s">
        <v>458</v>
      </c>
      <c r="U872" t="s">
        <v>460</v>
      </c>
      <c r="V872" t="s">
        <v>458</v>
      </c>
    </row>
    <row r="873" spans="1:22" x14ac:dyDescent="0.2">
      <c r="A873" s="102">
        <v>43052</v>
      </c>
      <c r="B873" s="102" t="s">
        <v>623</v>
      </c>
      <c r="C873" t="s">
        <v>541</v>
      </c>
      <c r="D873" s="58">
        <v>308.39999999999998</v>
      </c>
      <c r="E873" t="s">
        <v>452</v>
      </c>
      <c r="F873" s="108">
        <v>2023</v>
      </c>
      <c r="G873" t="s">
        <v>2997</v>
      </c>
      <c r="H873">
        <v>5</v>
      </c>
      <c r="I873">
        <v>269</v>
      </c>
      <c r="J873" t="s">
        <v>3441</v>
      </c>
      <c r="K873" t="s">
        <v>2937</v>
      </c>
      <c r="L873">
        <v>0</v>
      </c>
      <c r="M873">
        <v>0</v>
      </c>
      <c r="N873" t="s">
        <v>3831</v>
      </c>
      <c r="O873" t="s">
        <v>545</v>
      </c>
      <c r="P873" t="s">
        <v>458</v>
      </c>
      <c r="R873">
        <v>0</v>
      </c>
      <c r="S873" t="s">
        <v>459</v>
      </c>
      <c r="T873" t="s">
        <v>458</v>
      </c>
      <c r="U873" t="s">
        <v>460</v>
      </c>
      <c r="V873" t="s">
        <v>458</v>
      </c>
    </row>
    <row r="874" spans="1:22" x14ac:dyDescent="0.2">
      <c r="A874" s="102">
        <v>43059</v>
      </c>
      <c r="B874" s="102" t="s">
        <v>623</v>
      </c>
      <c r="C874" t="s">
        <v>541</v>
      </c>
      <c r="D874" s="58">
        <v>308.39999999999998</v>
      </c>
      <c r="E874" t="s">
        <v>452</v>
      </c>
      <c r="F874" s="108">
        <v>2023</v>
      </c>
      <c r="G874" t="s">
        <v>2997</v>
      </c>
      <c r="H874">
        <v>5</v>
      </c>
      <c r="I874">
        <v>269</v>
      </c>
      <c r="J874" t="s">
        <v>3441</v>
      </c>
      <c r="K874" t="s">
        <v>2937</v>
      </c>
      <c r="L874">
        <v>0</v>
      </c>
      <c r="M874">
        <v>0</v>
      </c>
      <c r="N874" t="s">
        <v>3832</v>
      </c>
      <c r="O874" t="s">
        <v>545</v>
      </c>
      <c r="P874" t="s">
        <v>458</v>
      </c>
      <c r="R874">
        <v>0</v>
      </c>
      <c r="S874" t="s">
        <v>459</v>
      </c>
      <c r="T874" t="s">
        <v>458</v>
      </c>
      <c r="U874" t="s">
        <v>460</v>
      </c>
      <c r="V874" t="s">
        <v>458</v>
      </c>
    </row>
    <row r="875" spans="1:22" x14ac:dyDescent="0.2">
      <c r="A875" s="102">
        <v>43080</v>
      </c>
      <c r="B875" s="102" t="s">
        <v>623</v>
      </c>
      <c r="C875" t="s">
        <v>541</v>
      </c>
      <c r="D875" s="58">
        <v>308.39999999999998</v>
      </c>
      <c r="E875" t="s">
        <v>452</v>
      </c>
      <c r="F875" s="108">
        <v>2023</v>
      </c>
      <c r="G875" t="s">
        <v>2997</v>
      </c>
      <c r="H875">
        <v>7</v>
      </c>
      <c r="I875">
        <v>269</v>
      </c>
      <c r="J875" t="s">
        <v>3441</v>
      </c>
      <c r="K875" t="s">
        <v>2937</v>
      </c>
      <c r="L875">
        <v>0</v>
      </c>
      <c r="M875">
        <v>0</v>
      </c>
      <c r="N875" t="s">
        <v>3833</v>
      </c>
      <c r="O875" t="s">
        <v>545</v>
      </c>
      <c r="P875" t="s">
        <v>458</v>
      </c>
      <c r="R875">
        <v>0</v>
      </c>
      <c r="S875" t="s">
        <v>459</v>
      </c>
      <c r="T875" t="s">
        <v>458</v>
      </c>
      <c r="U875" t="s">
        <v>460</v>
      </c>
      <c r="V875" t="s">
        <v>458</v>
      </c>
    </row>
    <row r="876" spans="1:22" x14ac:dyDescent="0.2">
      <c r="A876" s="102">
        <v>43101</v>
      </c>
      <c r="B876" s="102" t="s">
        <v>623</v>
      </c>
      <c r="C876" t="s">
        <v>541</v>
      </c>
      <c r="D876" s="58">
        <v>308.39999999999998</v>
      </c>
      <c r="E876" t="s">
        <v>452</v>
      </c>
      <c r="F876" s="108">
        <v>2024</v>
      </c>
      <c r="G876" t="s">
        <v>2955</v>
      </c>
      <c r="H876">
        <v>4</v>
      </c>
      <c r="I876">
        <v>269</v>
      </c>
      <c r="J876" t="s">
        <v>3441</v>
      </c>
      <c r="K876" t="s">
        <v>2937</v>
      </c>
      <c r="L876" s="103">
        <v>1846</v>
      </c>
      <c r="M876">
        <v>0</v>
      </c>
      <c r="N876" t="s">
        <v>3834</v>
      </c>
      <c r="O876" t="s">
        <v>545</v>
      </c>
      <c r="P876" t="s">
        <v>458</v>
      </c>
      <c r="R876">
        <v>0</v>
      </c>
      <c r="S876" t="s">
        <v>459</v>
      </c>
      <c r="T876" t="s">
        <v>458</v>
      </c>
      <c r="U876" t="s">
        <v>460</v>
      </c>
      <c r="V876" t="s">
        <v>458</v>
      </c>
    </row>
    <row r="877" spans="1:22" x14ac:dyDescent="0.2">
      <c r="A877" s="102">
        <v>43108</v>
      </c>
      <c r="B877" s="102" t="s">
        <v>623</v>
      </c>
      <c r="C877" t="s">
        <v>541</v>
      </c>
      <c r="D877" s="58">
        <v>308.39999999999998</v>
      </c>
      <c r="E877" t="s">
        <v>452</v>
      </c>
      <c r="F877" s="108">
        <v>2023</v>
      </c>
      <c r="G877" t="s">
        <v>2997</v>
      </c>
      <c r="H877">
        <v>5</v>
      </c>
      <c r="I877">
        <v>269</v>
      </c>
      <c r="J877" t="s">
        <v>3441</v>
      </c>
      <c r="K877" t="s">
        <v>2937</v>
      </c>
      <c r="L877" s="103">
        <v>1124</v>
      </c>
      <c r="M877">
        <v>0</v>
      </c>
      <c r="N877" t="s">
        <v>3835</v>
      </c>
      <c r="O877" t="s">
        <v>545</v>
      </c>
      <c r="P877" t="s">
        <v>458</v>
      </c>
      <c r="R877">
        <v>0</v>
      </c>
      <c r="S877" t="s">
        <v>459</v>
      </c>
      <c r="T877" t="s">
        <v>458</v>
      </c>
      <c r="U877" t="s">
        <v>460</v>
      </c>
      <c r="V877" t="s">
        <v>458</v>
      </c>
    </row>
    <row r="878" spans="1:22" x14ac:dyDescent="0.2">
      <c r="A878" s="102">
        <v>43108</v>
      </c>
      <c r="B878" s="102" t="s">
        <v>623</v>
      </c>
      <c r="C878" t="s">
        <v>541</v>
      </c>
      <c r="D878" s="58">
        <v>308.39999999999998</v>
      </c>
      <c r="E878" t="s">
        <v>452</v>
      </c>
      <c r="F878" s="108">
        <v>2024</v>
      </c>
      <c r="G878" t="s">
        <v>2955</v>
      </c>
      <c r="H878">
        <v>3</v>
      </c>
      <c r="I878">
        <v>269</v>
      </c>
      <c r="J878" t="s">
        <v>3441</v>
      </c>
      <c r="K878" t="s">
        <v>2937</v>
      </c>
      <c r="L878" s="103">
        <v>1846</v>
      </c>
      <c r="M878">
        <v>0</v>
      </c>
      <c r="N878" t="s">
        <v>3836</v>
      </c>
      <c r="O878" t="s">
        <v>545</v>
      </c>
      <c r="P878" t="s">
        <v>458</v>
      </c>
      <c r="R878">
        <v>0</v>
      </c>
      <c r="S878" t="s">
        <v>459</v>
      </c>
      <c r="T878" t="s">
        <v>458</v>
      </c>
      <c r="U878" t="s">
        <v>460</v>
      </c>
      <c r="V878" t="s">
        <v>458</v>
      </c>
    </row>
    <row r="879" spans="1:22" x14ac:dyDescent="0.2">
      <c r="A879" s="102">
        <v>43115</v>
      </c>
      <c r="B879" s="102" t="s">
        <v>623</v>
      </c>
      <c r="C879" t="s">
        <v>541</v>
      </c>
      <c r="D879" s="58">
        <v>308.39999999999998</v>
      </c>
      <c r="E879" t="s">
        <v>452</v>
      </c>
      <c r="F879" s="108">
        <v>2023</v>
      </c>
      <c r="G879" t="s">
        <v>2997</v>
      </c>
      <c r="H879">
        <v>2</v>
      </c>
      <c r="I879">
        <v>269</v>
      </c>
      <c r="J879" t="s">
        <v>3441</v>
      </c>
      <c r="K879" t="s">
        <v>2937</v>
      </c>
      <c r="L879" s="103">
        <v>1124</v>
      </c>
      <c r="M879">
        <v>0</v>
      </c>
      <c r="N879" t="s">
        <v>3837</v>
      </c>
      <c r="O879" t="s">
        <v>545</v>
      </c>
      <c r="P879" t="s">
        <v>458</v>
      </c>
      <c r="R879">
        <v>0</v>
      </c>
      <c r="S879" t="s">
        <v>459</v>
      </c>
      <c r="T879" t="s">
        <v>458</v>
      </c>
      <c r="U879" t="s">
        <v>460</v>
      </c>
      <c r="V879" t="s">
        <v>458</v>
      </c>
    </row>
    <row r="880" spans="1:22" x14ac:dyDescent="0.2">
      <c r="A880" s="102">
        <v>43115</v>
      </c>
      <c r="B880" s="102" t="s">
        <v>623</v>
      </c>
      <c r="C880" t="s">
        <v>541</v>
      </c>
      <c r="D880" s="58">
        <v>308.39999999999998</v>
      </c>
      <c r="E880" t="s">
        <v>452</v>
      </c>
      <c r="F880" s="108">
        <v>2023</v>
      </c>
      <c r="G880" t="s">
        <v>2997</v>
      </c>
      <c r="H880">
        <v>3</v>
      </c>
      <c r="I880">
        <v>269</v>
      </c>
      <c r="J880" t="s">
        <v>3441</v>
      </c>
      <c r="K880" t="s">
        <v>2937</v>
      </c>
      <c r="L880" s="103">
        <v>1124</v>
      </c>
      <c r="M880">
        <v>0</v>
      </c>
      <c r="N880" t="s">
        <v>3838</v>
      </c>
      <c r="O880" t="s">
        <v>545</v>
      </c>
      <c r="P880" t="s">
        <v>458</v>
      </c>
      <c r="R880">
        <v>0</v>
      </c>
      <c r="S880" t="s">
        <v>459</v>
      </c>
      <c r="T880" t="s">
        <v>458</v>
      </c>
      <c r="U880" t="s">
        <v>460</v>
      </c>
      <c r="V880" t="s">
        <v>458</v>
      </c>
    </row>
    <row r="881" spans="1:22" x14ac:dyDescent="0.2">
      <c r="A881" s="102">
        <v>43115</v>
      </c>
      <c r="B881" s="102" t="s">
        <v>623</v>
      </c>
      <c r="C881" t="s">
        <v>541</v>
      </c>
      <c r="D881" s="58">
        <v>308.39999999999998</v>
      </c>
      <c r="E881" t="s">
        <v>452</v>
      </c>
      <c r="F881" s="108">
        <v>2024</v>
      </c>
      <c r="G881" t="s">
        <v>2955</v>
      </c>
      <c r="H881">
        <v>3</v>
      </c>
      <c r="I881">
        <v>269</v>
      </c>
      <c r="J881" t="s">
        <v>3441</v>
      </c>
      <c r="K881" t="s">
        <v>2937</v>
      </c>
      <c r="L881" s="103">
        <v>1846</v>
      </c>
      <c r="M881">
        <v>0</v>
      </c>
      <c r="N881" t="s">
        <v>3839</v>
      </c>
      <c r="O881" t="s">
        <v>545</v>
      </c>
      <c r="P881" t="s">
        <v>458</v>
      </c>
      <c r="R881">
        <v>0</v>
      </c>
      <c r="S881" t="s">
        <v>459</v>
      </c>
      <c r="T881" t="s">
        <v>458</v>
      </c>
      <c r="U881" t="s">
        <v>460</v>
      </c>
      <c r="V881" t="s">
        <v>458</v>
      </c>
    </row>
    <row r="882" spans="1:22" x14ac:dyDescent="0.2">
      <c r="A882" s="102">
        <v>43136</v>
      </c>
      <c r="B882" s="102" t="s">
        <v>623</v>
      </c>
      <c r="C882" t="s">
        <v>541</v>
      </c>
      <c r="D882" s="58">
        <v>308.39999999999998</v>
      </c>
      <c r="E882" t="s">
        <v>452</v>
      </c>
      <c r="F882" s="108">
        <v>2024</v>
      </c>
      <c r="G882" t="s">
        <v>2955</v>
      </c>
      <c r="H882">
        <v>3</v>
      </c>
      <c r="I882">
        <v>269</v>
      </c>
      <c r="J882" t="s">
        <v>3441</v>
      </c>
      <c r="K882" t="s">
        <v>2937</v>
      </c>
      <c r="L882" s="103">
        <v>1846</v>
      </c>
      <c r="M882">
        <v>0</v>
      </c>
      <c r="N882" t="s">
        <v>3840</v>
      </c>
      <c r="O882" t="s">
        <v>545</v>
      </c>
      <c r="P882" t="s">
        <v>458</v>
      </c>
      <c r="R882">
        <v>0</v>
      </c>
      <c r="S882" t="s">
        <v>459</v>
      </c>
      <c r="T882" t="s">
        <v>458</v>
      </c>
      <c r="U882" t="s">
        <v>460</v>
      </c>
      <c r="V882" t="s">
        <v>458</v>
      </c>
    </row>
    <row r="883" spans="1:22" x14ac:dyDescent="0.2">
      <c r="A883" s="102">
        <v>43143</v>
      </c>
      <c r="B883" s="102" t="s">
        <v>623</v>
      </c>
      <c r="C883" t="s">
        <v>541</v>
      </c>
      <c r="D883" s="58">
        <v>308.39999999999998</v>
      </c>
      <c r="E883" t="s">
        <v>452</v>
      </c>
      <c r="F883" s="108">
        <v>2024</v>
      </c>
      <c r="G883" t="s">
        <v>2955</v>
      </c>
      <c r="H883">
        <v>3</v>
      </c>
      <c r="I883">
        <v>269</v>
      </c>
      <c r="J883" t="s">
        <v>3441</v>
      </c>
      <c r="K883" t="s">
        <v>2937</v>
      </c>
      <c r="L883" s="103">
        <v>1846</v>
      </c>
      <c r="M883">
        <v>0</v>
      </c>
      <c r="N883" t="s">
        <v>3841</v>
      </c>
      <c r="O883" t="s">
        <v>545</v>
      </c>
      <c r="P883" t="s">
        <v>458</v>
      </c>
      <c r="R883">
        <v>0</v>
      </c>
      <c r="S883" t="s">
        <v>459</v>
      </c>
      <c r="T883" t="s">
        <v>458</v>
      </c>
      <c r="U883" t="s">
        <v>460</v>
      </c>
      <c r="V883" t="s">
        <v>458</v>
      </c>
    </row>
    <row r="884" spans="1:22" x14ac:dyDescent="0.2">
      <c r="A884" s="102">
        <v>43143</v>
      </c>
      <c r="B884" s="102" t="s">
        <v>623</v>
      </c>
      <c r="C884" t="s">
        <v>541</v>
      </c>
      <c r="D884" s="58">
        <v>308.39999999999998</v>
      </c>
      <c r="E884" t="s">
        <v>452</v>
      </c>
      <c r="F884" s="108">
        <v>2023</v>
      </c>
      <c r="G884" t="s">
        <v>2997</v>
      </c>
      <c r="H884">
        <v>9</v>
      </c>
      <c r="I884">
        <v>269</v>
      </c>
      <c r="J884" t="s">
        <v>3441</v>
      </c>
      <c r="K884" t="s">
        <v>2937</v>
      </c>
      <c r="L884" s="103">
        <v>1124</v>
      </c>
      <c r="M884">
        <v>0</v>
      </c>
      <c r="N884" t="s">
        <v>3842</v>
      </c>
      <c r="O884" t="s">
        <v>545</v>
      </c>
      <c r="P884" t="s">
        <v>458</v>
      </c>
      <c r="R884">
        <v>0</v>
      </c>
      <c r="S884" t="s">
        <v>459</v>
      </c>
      <c r="T884" t="s">
        <v>458</v>
      </c>
      <c r="U884" t="s">
        <v>460</v>
      </c>
      <c r="V884" t="s">
        <v>458</v>
      </c>
    </row>
    <row r="885" spans="1:22" x14ac:dyDescent="0.2">
      <c r="A885" s="102">
        <v>43150</v>
      </c>
      <c r="B885" s="102" t="s">
        <v>623</v>
      </c>
      <c r="C885" t="s">
        <v>541</v>
      </c>
      <c r="D885" s="58">
        <v>308.39999999999998</v>
      </c>
      <c r="E885" t="s">
        <v>452</v>
      </c>
      <c r="F885" s="108">
        <v>2024</v>
      </c>
      <c r="G885" t="s">
        <v>2955</v>
      </c>
      <c r="H885">
        <v>3</v>
      </c>
      <c r="I885">
        <v>269</v>
      </c>
      <c r="J885" t="s">
        <v>3441</v>
      </c>
      <c r="K885" t="s">
        <v>2937</v>
      </c>
      <c r="L885" s="103">
        <v>1846</v>
      </c>
      <c r="M885">
        <v>0</v>
      </c>
      <c r="N885" t="s">
        <v>3843</v>
      </c>
      <c r="O885" t="s">
        <v>545</v>
      </c>
      <c r="P885" t="s">
        <v>458</v>
      </c>
      <c r="R885">
        <v>0</v>
      </c>
      <c r="S885" t="s">
        <v>459</v>
      </c>
      <c r="T885" t="s">
        <v>458</v>
      </c>
      <c r="U885" t="s">
        <v>460</v>
      </c>
      <c r="V885" t="s">
        <v>458</v>
      </c>
    </row>
    <row r="886" spans="1:22" x14ac:dyDescent="0.2">
      <c r="A886" s="102">
        <v>43150</v>
      </c>
      <c r="B886" s="102" t="s">
        <v>623</v>
      </c>
      <c r="C886" t="s">
        <v>541</v>
      </c>
      <c r="D886" s="58">
        <v>308.39999999999998</v>
      </c>
      <c r="E886" t="s">
        <v>452</v>
      </c>
      <c r="F886" s="108">
        <v>2023</v>
      </c>
      <c r="G886" t="s">
        <v>2997</v>
      </c>
      <c r="H886">
        <v>22</v>
      </c>
      <c r="I886">
        <v>269</v>
      </c>
      <c r="J886" t="s">
        <v>3441</v>
      </c>
      <c r="K886" t="s">
        <v>2937</v>
      </c>
      <c r="L886" s="103">
        <v>1124</v>
      </c>
      <c r="M886">
        <v>0</v>
      </c>
      <c r="N886" t="s">
        <v>3844</v>
      </c>
      <c r="O886" t="s">
        <v>545</v>
      </c>
      <c r="P886" t="s">
        <v>458</v>
      </c>
      <c r="R886">
        <v>0</v>
      </c>
      <c r="S886" t="s">
        <v>459</v>
      </c>
      <c r="T886" t="s">
        <v>458</v>
      </c>
      <c r="U886" t="s">
        <v>460</v>
      </c>
      <c r="V886" t="s">
        <v>458</v>
      </c>
    </row>
    <row r="887" spans="1:22" x14ac:dyDescent="0.2">
      <c r="A887" s="102">
        <v>43157</v>
      </c>
      <c r="B887" s="102" t="s">
        <v>623</v>
      </c>
      <c r="C887" t="s">
        <v>541</v>
      </c>
      <c r="D887" s="58">
        <v>308.39999999999998</v>
      </c>
      <c r="E887" t="s">
        <v>452</v>
      </c>
      <c r="F887" s="108">
        <v>2024</v>
      </c>
      <c r="G887" t="s">
        <v>2955</v>
      </c>
      <c r="H887">
        <v>3</v>
      </c>
      <c r="I887">
        <v>269</v>
      </c>
      <c r="J887" t="s">
        <v>3441</v>
      </c>
      <c r="K887" t="s">
        <v>2937</v>
      </c>
      <c r="L887" s="103">
        <v>1846</v>
      </c>
      <c r="M887">
        <v>0</v>
      </c>
      <c r="N887" t="s">
        <v>3845</v>
      </c>
      <c r="O887" t="s">
        <v>545</v>
      </c>
      <c r="P887" t="s">
        <v>458</v>
      </c>
      <c r="R887">
        <v>0</v>
      </c>
      <c r="S887" t="s">
        <v>459</v>
      </c>
      <c r="T887" t="s">
        <v>458</v>
      </c>
      <c r="U887" t="s">
        <v>460</v>
      </c>
      <c r="V887" t="s">
        <v>458</v>
      </c>
    </row>
    <row r="888" spans="1:22" x14ac:dyDescent="0.2">
      <c r="A888" s="102">
        <v>43157</v>
      </c>
      <c r="B888" s="102" t="s">
        <v>623</v>
      </c>
      <c r="C888" t="s">
        <v>541</v>
      </c>
      <c r="D888" s="58">
        <v>308.39999999999998</v>
      </c>
      <c r="E888" t="s">
        <v>452</v>
      </c>
      <c r="F888" s="108">
        <v>2023</v>
      </c>
      <c r="G888" t="s">
        <v>2997</v>
      </c>
      <c r="H888">
        <v>8</v>
      </c>
      <c r="I888">
        <v>269</v>
      </c>
      <c r="J888" t="s">
        <v>3441</v>
      </c>
      <c r="K888" t="s">
        <v>2937</v>
      </c>
      <c r="L888" s="103">
        <v>1124</v>
      </c>
      <c r="M888">
        <v>0</v>
      </c>
      <c r="N888" t="s">
        <v>3846</v>
      </c>
      <c r="O888" t="s">
        <v>545</v>
      </c>
      <c r="P888" t="s">
        <v>458</v>
      </c>
      <c r="R888">
        <v>0</v>
      </c>
      <c r="S888" t="s">
        <v>459</v>
      </c>
      <c r="T888" t="s">
        <v>458</v>
      </c>
      <c r="U888" t="s">
        <v>460</v>
      </c>
      <c r="V888" t="s">
        <v>458</v>
      </c>
    </row>
    <row r="889" spans="1:22" x14ac:dyDescent="0.2">
      <c r="A889" s="102">
        <v>43157</v>
      </c>
      <c r="B889" s="102" t="s">
        <v>623</v>
      </c>
      <c r="C889" t="s">
        <v>541</v>
      </c>
      <c r="D889" s="58">
        <v>308.39999999999998</v>
      </c>
      <c r="E889" t="s">
        <v>452</v>
      </c>
      <c r="F889" s="108">
        <v>2023</v>
      </c>
      <c r="G889" t="s">
        <v>2997</v>
      </c>
      <c r="H889">
        <v>3</v>
      </c>
      <c r="I889">
        <v>269</v>
      </c>
      <c r="J889" t="s">
        <v>3441</v>
      </c>
      <c r="K889" t="s">
        <v>2937</v>
      </c>
      <c r="L889" s="103">
        <v>1124</v>
      </c>
      <c r="M889">
        <v>0</v>
      </c>
      <c r="N889" t="s">
        <v>3847</v>
      </c>
      <c r="O889" t="s">
        <v>545</v>
      </c>
      <c r="P889" t="s">
        <v>458</v>
      </c>
      <c r="R889">
        <v>0</v>
      </c>
      <c r="S889" t="s">
        <v>459</v>
      </c>
      <c r="T889" t="s">
        <v>458</v>
      </c>
      <c r="U889" t="s">
        <v>460</v>
      </c>
      <c r="V889" t="s">
        <v>458</v>
      </c>
    </row>
    <row r="890" spans="1:22" x14ac:dyDescent="0.2">
      <c r="A890" s="102">
        <v>43160</v>
      </c>
      <c r="B890" s="102" t="s">
        <v>623</v>
      </c>
      <c r="C890" t="s">
        <v>541</v>
      </c>
      <c r="D890" s="58">
        <v>308.39999999999998</v>
      </c>
      <c r="E890" t="s">
        <v>452</v>
      </c>
      <c r="F890" s="108">
        <v>2023</v>
      </c>
      <c r="G890" t="s">
        <v>2997</v>
      </c>
      <c r="H890">
        <v>3</v>
      </c>
      <c r="I890">
        <v>269</v>
      </c>
      <c r="J890" t="s">
        <v>3441</v>
      </c>
      <c r="K890" t="s">
        <v>2937</v>
      </c>
      <c r="L890" s="103">
        <v>1124</v>
      </c>
      <c r="M890">
        <v>0</v>
      </c>
      <c r="N890" t="s">
        <v>3848</v>
      </c>
      <c r="O890" t="s">
        <v>545</v>
      </c>
      <c r="P890" t="s">
        <v>458</v>
      </c>
      <c r="R890">
        <v>0</v>
      </c>
      <c r="S890" t="s">
        <v>459</v>
      </c>
      <c r="T890" t="s">
        <v>458</v>
      </c>
      <c r="U890" t="s">
        <v>460</v>
      </c>
      <c r="V890" t="s">
        <v>458</v>
      </c>
    </row>
    <row r="891" spans="1:22" x14ac:dyDescent="0.2">
      <c r="A891" s="102">
        <v>43164</v>
      </c>
      <c r="B891" s="102" t="s">
        <v>623</v>
      </c>
      <c r="C891" t="s">
        <v>541</v>
      </c>
      <c r="D891" s="58">
        <v>308.39999999999998</v>
      </c>
      <c r="E891" t="s">
        <v>452</v>
      </c>
      <c r="F891" s="108">
        <v>2023</v>
      </c>
      <c r="G891" t="s">
        <v>2997</v>
      </c>
      <c r="H891">
        <v>13</v>
      </c>
      <c r="I891">
        <v>269</v>
      </c>
      <c r="J891" t="s">
        <v>3441</v>
      </c>
      <c r="K891" t="s">
        <v>2937</v>
      </c>
      <c r="L891" s="103">
        <v>1124</v>
      </c>
      <c r="M891">
        <v>0</v>
      </c>
      <c r="N891" t="s">
        <v>3849</v>
      </c>
      <c r="O891" t="s">
        <v>545</v>
      </c>
      <c r="P891" t="s">
        <v>458</v>
      </c>
      <c r="R891">
        <v>0</v>
      </c>
      <c r="S891" t="s">
        <v>459</v>
      </c>
      <c r="T891" t="s">
        <v>458</v>
      </c>
      <c r="U891" t="s">
        <v>460</v>
      </c>
      <c r="V891" t="s">
        <v>458</v>
      </c>
    </row>
    <row r="892" spans="1:22" x14ac:dyDescent="0.2">
      <c r="A892" s="102">
        <v>43164</v>
      </c>
      <c r="B892" s="102" t="s">
        <v>623</v>
      </c>
      <c r="C892" t="s">
        <v>541</v>
      </c>
      <c r="D892" s="58">
        <v>308.39999999999998</v>
      </c>
      <c r="E892" t="s">
        <v>452</v>
      </c>
      <c r="F892" s="108">
        <v>2017</v>
      </c>
      <c r="G892" t="s">
        <v>3850</v>
      </c>
      <c r="H892">
        <v>2</v>
      </c>
      <c r="I892">
        <v>269</v>
      </c>
      <c r="J892" t="s">
        <v>3441</v>
      </c>
      <c r="K892" t="s">
        <v>2937</v>
      </c>
      <c r="L892">
        <v>338</v>
      </c>
      <c r="M892">
        <v>0</v>
      </c>
      <c r="N892" t="s">
        <v>3851</v>
      </c>
      <c r="O892" t="s">
        <v>545</v>
      </c>
      <c r="P892" t="s">
        <v>458</v>
      </c>
      <c r="R892">
        <v>0</v>
      </c>
      <c r="S892" t="s">
        <v>459</v>
      </c>
      <c r="T892" t="s">
        <v>458</v>
      </c>
      <c r="U892" t="s">
        <v>460</v>
      </c>
      <c r="V892" t="s">
        <v>458</v>
      </c>
    </row>
    <row r="893" spans="1:22" x14ac:dyDescent="0.2">
      <c r="A893" s="102">
        <v>43171</v>
      </c>
      <c r="B893" s="102" t="s">
        <v>623</v>
      </c>
      <c r="C893" t="s">
        <v>541</v>
      </c>
      <c r="D893" s="58">
        <v>308.39999999999998</v>
      </c>
      <c r="E893" t="s">
        <v>452</v>
      </c>
      <c r="F893" s="108">
        <v>2023</v>
      </c>
      <c r="G893" t="s">
        <v>2997</v>
      </c>
      <c r="H893">
        <v>2</v>
      </c>
      <c r="I893">
        <v>269</v>
      </c>
      <c r="J893" t="s">
        <v>3441</v>
      </c>
      <c r="K893" t="s">
        <v>2937</v>
      </c>
      <c r="L893" s="103">
        <v>1124</v>
      </c>
      <c r="M893">
        <v>0</v>
      </c>
      <c r="N893" t="s">
        <v>3852</v>
      </c>
      <c r="O893" t="s">
        <v>545</v>
      </c>
      <c r="P893" t="s">
        <v>458</v>
      </c>
      <c r="R893">
        <v>0</v>
      </c>
      <c r="S893" t="s">
        <v>459</v>
      </c>
      <c r="T893" t="s">
        <v>458</v>
      </c>
      <c r="U893" t="s">
        <v>460</v>
      </c>
      <c r="V893" t="s">
        <v>458</v>
      </c>
    </row>
    <row r="894" spans="1:22" x14ac:dyDescent="0.2">
      <c r="A894" s="102">
        <v>43192</v>
      </c>
      <c r="B894" s="102" t="s">
        <v>623</v>
      </c>
      <c r="C894" t="s">
        <v>541</v>
      </c>
      <c r="D894" s="58">
        <v>308.39999999999998</v>
      </c>
      <c r="E894" t="s">
        <v>452</v>
      </c>
      <c r="F894" s="108">
        <v>2023</v>
      </c>
      <c r="G894" t="s">
        <v>2997</v>
      </c>
      <c r="H894">
        <v>24</v>
      </c>
      <c r="I894">
        <v>269</v>
      </c>
      <c r="J894" t="s">
        <v>3441</v>
      </c>
      <c r="K894" t="s">
        <v>2937</v>
      </c>
      <c r="L894" s="103">
        <v>1124</v>
      </c>
      <c r="M894">
        <v>0</v>
      </c>
      <c r="N894" t="s">
        <v>3853</v>
      </c>
      <c r="O894" t="s">
        <v>545</v>
      </c>
      <c r="P894" t="s">
        <v>458</v>
      </c>
      <c r="R894">
        <v>0</v>
      </c>
      <c r="S894" t="s">
        <v>459</v>
      </c>
      <c r="T894" t="s">
        <v>458</v>
      </c>
      <c r="U894" t="s">
        <v>460</v>
      </c>
      <c r="V894" t="s">
        <v>458</v>
      </c>
    </row>
    <row r="895" spans="1:22" x14ac:dyDescent="0.2">
      <c r="A895" s="102">
        <v>43402</v>
      </c>
      <c r="B895" s="102" t="s">
        <v>623</v>
      </c>
      <c r="C895" t="s">
        <v>541</v>
      </c>
      <c r="D895" s="58">
        <v>308.39999999999998</v>
      </c>
      <c r="E895" t="s">
        <v>452</v>
      </c>
      <c r="F895" s="108">
        <v>2001</v>
      </c>
      <c r="G895" t="s">
        <v>2936</v>
      </c>
      <c r="H895">
        <v>3</v>
      </c>
      <c r="I895">
        <v>275</v>
      </c>
      <c r="J895" t="s">
        <v>3854</v>
      </c>
      <c r="K895" t="s">
        <v>290</v>
      </c>
      <c r="L895" s="103">
        <v>1604</v>
      </c>
      <c r="M895" s="103">
        <v>1924.8</v>
      </c>
      <c r="N895" t="s">
        <v>3855</v>
      </c>
      <c r="O895" t="s">
        <v>934</v>
      </c>
      <c r="P895" t="s">
        <v>458</v>
      </c>
      <c r="R895" s="103">
        <v>5774.4</v>
      </c>
      <c r="S895" t="s">
        <v>459</v>
      </c>
      <c r="T895" t="s">
        <v>458</v>
      </c>
      <c r="U895" t="s">
        <v>460</v>
      </c>
      <c r="V895" t="s">
        <v>458</v>
      </c>
    </row>
    <row r="896" spans="1:22" x14ac:dyDescent="0.2">
      <c r="A896" s="102">
        <v>43402</v>
      </c>
      <c r="B896" s="102" t="s">
        <v>623</v>
      </c>
      <c r="C896" t="s">
        <v>541</v>
      </c>
      <c r="D896" s="58">
        <v>308.39999999999998</v>
      </c>
      <c r="E896" t="s">
        <v>452</v>
      </c>
      <c r="F896" s="108">
        <v>2018</v>
      </c>
      <c r="G896" t="s">
        <v>3856</v>
      </c>
      <c r="H896">
        <v>2</v>
      </c>
      <c r="I896">
        <v>275</v>
      </c>
      <c r="J896" t="s">
        <v>3854</v>
      </c>
      <c r="K896" t="s">
        <v>290</v>
      </c>
      <c r="L896">
        <v>319</v>
      </c>
      <c r="M896">
        <v>382.8</v>
      </c>
      <c r="N896" t="s">
        <v>1456</v>
      </c>
      <c r="O896" t="s">
        <v>489</v>
      </c>
      <c r="P896" t="s">
        <v>458</v>
      </c>
      <c r="R896">
        <v>765.6</v>
      </c>
      <c r="S896" t="s">
        <v>459</v>
      </c>
      <c r="T896" t="s">
        <v>458</v>
      </c>
      <c r="U896" t="s">
        <v>460</v>
      </c>
      <c r="V896" t="s">
        <v>458</v>
      </c>
    </row>
    <row r="897" spans="1:22" x14ac:dyDescent="0.2">
      <c r="A897" s="102">
        <v>43403</v>
      </c>
      <c r="B897" s="102" t="s">
        <v>623</v>
      </c>
      <c r="C897" t="s">
        <v>541</v>
      </c>
      <c r="D897" s="58">
        <v>308.39999999999998</v>
      </c>
      <c r="E897" t="s">
        <v>452</v>
      </c>
      <c r="F897" s="108">
        <v>2001</v>
      </c>
      <c r="G897" t="s">
        <v>2936</v>
      </c>
      <c r="H897">
        <v>4</v>
      </c>
      <c r="I897">
        <v>275</v>
      </c>
      <c r="J897" t="s">
        <v>3854</v>
      </c>
      <c r="K897" t="s">
        <v>290</v>
      </c>
      <c r="L897" s="103">
        <v>1604</v>
      </c>
      <c r="M897" s="103">
        <v>1924.8</v>
      </c>
      <c r="N897" t="s">
        <v>3857</v>
      </c>
      <c r="O897" t="s">
        <v>934</v>
      </c>
      <c r="P897" t="s">
        <v>458</v>
      </c>
      <c r="R897" s="103">
        <v>7699.2</v>
      </c>
      <c r="S897" t="s">
        <v>459</v>
      </c>
      <c r="T897" t="s">
        <v>458</v>
      </c>
      <c r="U897" t="s">
        <v>460</v>
      </c>
      <c r="V897" t="s">
        <v>458</v>
      </c>
    </row>
    <row r="898" spans="1:22" x14ac:dyDescent="0.2">
      <c r="A898" s="102">
        <v>43403</v>
      </c>
      <c r="B898" s="102" t="s">
        <v>623</v>
      </c>
      <c r="C898" t="s">
        <v>541</v>
      </c>
      <c r="D898" s="58">
        <v>308.39999999999998</v>
      </c>
      <c r="E898" t="s">
        <v>452</v>
      </c>
      <c r="F898" s="108">
        <v>2018</v>
      </c>
      <c r="G898" t="s">
        <v>3856</v>
      </c>
      <c r="H898">
        <v>8</v>
      </c>
      <c r="I898">
        <v>275</v>
      </c>
      <c r="J898" t="s">
        <v>3854</v>
      </c>
      <c r="K898" t="s">
        <v>290</v>
      </c>
      <c r="L898">
        <v>319</v>
      </c>
      <c r="M898">
        <v>382.8</v>
      </c>
      <c r="N898" t="s">
        <v>2286</v>
      </c>
      <c r="O898" t="s">
        <v>489</v>
      </c>
      <c r="P898" t="s">
        <v>458</v>
      </c>
      <c r="R898" s="103">
        <v>3062.4</v>
      </c>
      <c r="S898" t="s">
        <v>459</v>
      </c>
      <c r="T898" t="s">
        <v>458</v>
      </c>
      <c r="U898" t="s">
        <v>460</v>
      </c>
      <c r="V898" t="s">
        <v>458</v>
      </c>
    </row>
    <row r="899" spans="1:22" x14ac:dyDescent="0.2">
      <c r="A899" s="102">
        <v>43404</v>
      </c>
      <c r="B899" s="102" t="s">
        <v>623</v>
      </c>
      <c r="C899" t="s">
        <v>541</v>
      </c>
      <c r="D899" s="58">
        <v>308.39999999999998</v>
      </c>
      <c r="E899" t="s">
        <v>452</v>
      </c>
      <c r="F899" s="108">
        <v>2001</v>
      </c>
      <c r="G899" t="s">
        <v>2936</v>
      </c>
      <c r="H899">
        <v>6</v>
      </c>
      <c r="I899">
        <v>275</v>
      </c>
      <c r="J899" t="s">
        <v>3854</v>
      </c>
      <c r="K899" t="s">
        <v>290</v>
      </c>
      <c r="L899" s="103">
        <v>1604</v>
      </c>
      <c r="M899" s="103">
        <v>1924.8</v>
      </c>
      <c r="N899" t="s">
        <v>3858</v>
      </c>
      <c r="O899" t="s">
        <v>934</v>
      </c>
      <c r="P899" t="s">
        <v>458</v>
      </c>
      <c r="R899" s="103">
        <v>11548.8</v>
      </c>
      <c r="S899" t="s">
        <v>459</v>
      </c>
      <c r="T899" t="s">
        <v>458</v>
      </c>
      <c r="U899" t="s">
        <v>460</v>
      </c>
      <c r="V899" t="s">
        <v>458</v>
      </c>
    </row>
    <row r="900" spans="1:22" x14ac:dyDescent="0.2">
      <c r="A900" s="102">
        <v>43404</v>
      </c>
      <c r="B900" s="102" t="s">
        <v>623</v>
      </c>
      <c r="C900" t="s">
        <v>541</v>
      </c>
      <c r="D900" s="58">
        <v>308.39999999999998</v>
      </c>
      <c r="E900" t="s">
        <v>452</v>
      </c>
      <c r="F900" s="108">
        <v>2018</v>
      </c>
      <c r="G900" t="s">
        <v>3856</v>
      </c>
      <c r="H900">
        <v>8</v>
      </c>
      <c r="I900">
        <v>275</v>
      </c>
      <c r="J900" t="s">
        <v>3854</v>
      </c>
      <c r="K900" t="s">
        <v>290</v>
      </c>
      <c r="L900">
        <v>319</v>
      </c>
      <c r="M900">
        <v>382.8</v>
      </c>
      <c r="N900" t="s">
        <v>2293</v>
      </c>
      <c r="O900" t="s">
        <v>489</v>
      </c>
      <c r="P900" t="s">
        <v>458</v>
      </c>
      <c r="R900" s="103">
        <v>3062.4</v>
      </c>
      <c r="S900" t="s">
        <v>459</v>
      </c>
      <c r="T900" t="s">
        <v>458</v>
      </c>
      <c r="U900" t="s">
        <v>460</v>
      </c>
      <c r="V900" t="s">
        <v>458</v>
      </c>
    </row>
    <row r="901" spans="1:22" x14ac:dyDescent="0.2">
      <c r="A901" s="102">
        <v>43406</v>
      </c>
      <c r="B901" s="102" t="s">
        <v>623</v>
      </c>
      <c r="C901" t="s">
        <v>541</v>
      </c>
      <c r="D901" s="58">
        <v>308.39999999999998</v>
      </c>
      <c r="E901" t="s">
        <v>452</v>
      </c>
      <c r="F901" s="108">
        <v>2001</v>
      </c>
      <c r="G901" t="s">
        <v>2936</v>
      </c>
      <c r="H901">
        <v>4</v>
      </c>
      <c r="I901">
        <v>275</v>
      </c>
      <c r="J901" t="s">
        <v>3854</v>
      </c>
      <c r="K901" t="s">
        <v>290</v>
      </c>
      <c r="L901" s="103">
        <v>1604</v>
      </c>
      <c r="M901">
        <v>0</v>
      </c>
      <c r="N901" t="s">
        <v>2526</v>
      </c>
      <c r="O901" t="s">
        <v>1139</v>
      </c>
      <c r="P901" t="s">
        <v>458</v>
      </c>
      <c r="R901">
        <v>0</v>
      </c>
      <c r="S901" t="s">
        <v>459</v>
      </c>
      <c r="T901" t="s">
        <v>458</v>
      </c>
      <c r="U901" t="s">
        <v>460</v>
      </c>
      <c r="V901" t="s">
        <v>458</v>
      </c>
    </row>
    <row r="902" spans="1:22" x14ac:dyDescent="0.2">
      <c r="A902" s="102">
        <v>43409</v>
      </c>
      <c r="B902" s="102" t="s">
        <v>623</v>
      </c>
      <c r="C902" t="s">
        <v>541</v>
      </c>
      <c r="D902" s="58">
        <v>308.39999999999998</v>
      </c>
      <c r="E902" t="s">
        <v>452</v>
      </c>
      <c r="F902" s="108">
        <v>2001</v>
      </c>
      <c r="G902" t="s">
        <v>2936</v>
      </c>
      <c r="H902">
        <v>5</v>
      </c>
      <c r="I902">
        <v>275</v>
      </c>
      <c r="J902" t="s">
        <v>3854</v>
      </c>
      <c r="K902" t="s">
        <v>290</v>
      </c>
      <c r="L902" s="103">
        <v>1604</v>
      </c>
      <c r="M902">
        <v>0</v>
      </c>
      <c r="N902" t="s">
        <v>2892</v>
      </c>
      <c r="O902" t="s">
        <v>1139</v>
      </c>
      <c r="P902" t="s">
        <v>458</v>
      </c>
      <c r="R902">
        <v>0</v>
      </c>
      <c r="S902" t="s">
        <v>459</v>
      </c>
      <c r="T902" t="s">
        <v>458</v>
      </c>
      <c r="U902" t="s">
        <v>460</v>
      </c>
      <c r="V902" t="s">
        <v>458</v>
      </c>
    </row>
    <row r="903" spans="1:22" x14ac:dyDescent="0.2">
      <c r="A903" s="102">
        <v>43410</v>
      </c>
      <c r="B903" s="102" t="s">
        <v>623</v>
      </c>
      <c r="C903" t="s">
        <v>541</v>
      </c>
      <c r="D903" s="58">
        <v>308.39999999999998</v>
      </c>
      <c r="E903" t="s">
        <v>452</v>
      </c>
      <c r="F903" s="108">
        <v>2012</v>
      </c>
      <c r="G903" t="s">
        <v>3859</v>
      </c>
      <c r="H903">
        <v>6</v>
      </c>
      <c r="I903">
        <v>275</v>
      </c>
      <c r="J903" t="s">
        <v>3854</v>
      </c>
      <c r="K903" t="s">
        <v>290</v>
      </c>
      <c r="L903">
        <v>346</v>
      </c>
      <c r="M903">
        <v>0</v>
      </c>
      <c r="N903" t="s">
        <v>3860</v>
      </c>
      <c r="O903" t="s">
        <v>505</v>
      </c>
      <c r="P903" t="s">
        <v>458</v>
      </c>
      <c r="R903">
        <v>0</v>
      </c>
      <c r="S903" t="s">
        <v>459</v>
      </c>
      <c r="T903" t="s">
        <v>458</v>
      </c>
      <c r="U903" t="s">
        <v>460</v>
      </c>
      <c r="V903" t="s">
        <v>458</v>
      </c>
    </row>
    <row r="904" spans="1:22" x14ac:dyDescent="0.2">
      <c r="A904" s="102">
        <v>43410</v>
      </c>
      <c r="B904" s="102" t="s">
        <v>623</v>
      </c>
      <c r="C904" t="s">
        <v>541</v>
      </c>
      <c r="D904" s="58">
        <v>308.39999999999998</v>
      </c>
      <c r="E904" t="s">
        <v>452</v>
      </c>
      <c r="F904" s="108">
        <v>2001</v>
      </c>
      <c r="G904" t="s">
        <v>2936</v>
      </c>
      <c r="H904">
        <v>5</v>
      </c>
      <c r="I904">
        <v>275</v>
      </c>
      <c r="J904" t="s">
        <v>3854</v>
      </c>
      <c r="K904" t="s">
        <v>290</v>
      </c>
      <c r="L904" s="103">
        <v>1604</v>
      </c>
      <c r="M904">
        <v>0</v>
      </c>
      <c r="N904" t="s">
        <v>2904</v>
      </c>
      <c r="O904" t="s">
        <v>1139</v>
      </c>
      <c r="P904" t="s">
        <v>458</v>
      </c>
      <c r="R904">
        <v>0</v>
      </c>
      <c r="S904" t="s">
        <v>459</v>
      </c>
      <c r="T904" t="s">
        <v>458</v>
      </c>
      <c r="U904" t="s">
        <v>460</v>
      </c>
      <c r="V904" t="s">
        <v>458</v>
      </c>
    </row>
    <row r="905" spans="1:22" x14ac:dyDescent="0.2">
      <c r="A905" s="102">
        <v>43411</v>
      </c>
      <c r="B905" s="102" t="s">
        <v>623</v>
      </c>
      <c r="C905" t="s">
        <v>541</v>
      </c>
      <c r="D905" s="58">
        <v>308.39999999999998</v>
      </c>
      <c r="E905" t="s">
        <v>452</v>
      </c>
      <c r="F905" s="108">
        <v>2012</v>
      </c>
      <c r="G905" t="s">
        <v>3859</v>
      </c>
      <c r="H905">
        <v>8</v>
      </c>
      <c r="I905">
        <v>275</v>
      </c>
      <c r="J905" t="s">
        <v>3854</v>
      </c>
      <c r="K905" t="s">
        <v>290</v>
      </c>
      <c r="L905">
        <v>346</v>
      </c>
      <c r="M905">
        <v>0</v>
      </c>
      <c r="N905" t="s">
        <v>3861</v>
      </c>
      <c r="O905" t="s">
        <v>505</v>
      </c>
      <c r="P905" t="s">
        <v>458</v>
      </c>
      <c r="R905">
        <v>0</v>
      </c>
      <c r="S905" t="s">
        <v>459</v>
      </c>
      <c r="T905" t="s">
        <v>458</v>
      </c>
      <c r="U905" t="s">
        <v>460</v>
      </c>
      <c r="V905" t="s">
        <v>458</v>
      </c>
    </row>
    <row r="906" spans="1:22" x14ac:dyDescent="0.2">
      <c r="A906" s="102">
        <v>43411</v>
      </c>
      <c r="B906" s="102" t="s">
        <v>623</v>
      </c>
      <c r="C906" t="s">
        <v>541</v>
      </c>
      <c r="D906" s="58">
        <v>308.39999999999998</v>
      </c>
      <c r="E906" t="s">
        <v>452</v>
      </c>
      <c r="F906" s="108">
        <v>2001</v>
      </c>
      <c r="G906" t="s">
        <v>2936</v>
      </c>
      <c r="H906">
        <v>5</v>
      </c>
      <c r="I906">
        <v>275</v>
      </c>
      <c r="J906" t="s">
        <v>3854</v>
      </c>
      <c r="K906" t="s">
        <v>290</v>
      </c>
      <c r="L906" s="103">
        <v>1604</v>
      </c>
      <c r="M906">
        <v>0</v>
      </c>
      <c r="N906" t="s">
        <v>2916</v>
      </c>
      <c r="O906" t="s">
        <v>1139</v>
      </c>
      <c r="P906" t="s">
        <v>458</v>
      </c>
      <c r="R906">
        <v>0</v>
      </c>
      <c r="S906" t="s">
        <v>459</v>
      </c>
      <c r="T906" t="s">
        <v>458</v>
      </c>
      <c r="U906" t="s">
        <v>460</v>
      </c>
      <c r="V906" t="s">
        <v>458</v>
      </c>
    </row>
    <row r="907" spans="1:22" x14ac:dyDescent="0.2">
      <c r="A907" s="102">
        <v>43412</v>
      </c>
      <c r="B907" s="102" t="s">
        <v>623</v>
      </c>
      <c r="C907" t="s">
        <v>541</v>
      </c>
      <c r="D907" s="58">
        <v>308.39999999999998</v>
      </c>
      <c r="E907" t="s">
        <v>452</v>
      </c>
      <c r="F907" s="108">
        <v>2012</v>
      </c>
      <c r="G907" t="s">
        <v>3859</v>
      </c>
      <c r="H907">
        <v>6</v>
      </c>
      <c r="I907">
        <v>275</v>
      </c>
      <c r="J907" t="s">
        <v>3854</v>
      </c>
      <c r="K907" t="s">
        <v>290</v>
      </c>
      <c r="L907">
        <v>346</v>
      </c>
      <c r="M907">
        <v>0</v>
      </c>
      <c r="N907" t="s">
        <v>3862</v>
      </c>
      <c r="O907" t="s">
        <v>505</v>
      </c>
      <c r="P907" t="s">
        <v>458</v>
      </c>
      <c r="R907">
        <v>0</v>
      </c>
      <c r="S907" t="s">
        <v>459</v>
      </c>
      <c r="T907" t="s">
        <v>458</v>
      </c>
      <c r="U907" t="s">
        <v>460</v>
      </c>
      <c r="V907" t="s">
        <v>458</v>
      </c>
    </row>
    <row r="908" spans="1:22" x14ac:dyDescent="0.2">
      <c r="A908" s="102">
        <v>43412</v>
      </c>
      <c r="B908" s="102" t="s">
        <v>623</v>
      </c>
      <c r="C908" t="s">
        <v>541</v>
      </c>
      <c r="D908" s="58">
        <v>308.39999999999998</v>
      </c>
      <c r="E908" t="s">
        <v>452</v>
      </c>
      <c r="F908" s="108">
        <v>2017</v>
      </c>
      <c r="G908" t="s">
        <v>3850</v>
      </c>
      <c r="H908">
        <v>4.5</v>
      </c>
      <c r="I908">
        <v>275</v>
      </c>
      <c r="J908" t="s">
        <v>3854</v>
      </c>
      <c r="K908" t="s">
        <v>290</v>
      </c>
      <c r="L908">
        <v>328</v>
      </c>
      <c r="M908">
        <v>0</v>
      </c>
      <c r="N908" t="s">
        <v>2521</v>
      </c>
      <c r="O908" t="s">
        <v>681</v>
      </c>
      <c r="P908" t="s">
        <v>458</v>
      </c>
      <c r="R908">
        <v>0</v>
      </c>
      <c r="S908" t="s">
        <v>459</v>
      </c>
      <c r="T908" t="s">
        <v>458</v>
      </c>
      <c r="U908" t="s">
        <v>460</v>
      </c>
      <c r="V908" t="s">
        <v>458</v>
      </c>
    </row>
    <row r="909" spans="1:22" x14ac:dyDescent="0.2">
      <c r="A909" s="102">
        <v>43412</v>
      </c>
      <c r="B909" s="102" t="s">
        <v>623</v>
      </c>
      <c r="C909" t="s">
        <v>541</v>
      </c>
      <c r="D909" s="58">
        <v>308.39999999999998</v>
      </c>
      <c r="E909" t="s">
        <v>452</v>
      </c>
      <c r="F909" s="108">
        <v>2001</v>
      </c>
      <c r="G909" t="s">
        <v>2936</v>
      </c>
      <c r="H909">
        <v>4</v>
      </c>
      <c r="I909">
        <v>275</v>
      </c>
      <c r="J909" t="s">
        <v>3854</v>
      </c>
      <c r="K909" t="s">
        <v>290</v>
      </c>
      <c r="L909" s="103">
        <v>1604</v>
      </c>
      <c r="M909">
        <v>0</v>
      </c>
      <c r="N909" t="s">
        <v>1987</v>
      </c>
      <c r="O909" t="s">
        <v>1139</v>
      </c>
      <c r="P909" t="s">
        <v>458</v>
      </c>
      <c r="R909">
        <v>0</v>
      </c>
      <c r="S909" t="s">
        <v>459</v>
      </c>
      <c r="T909" t="s">
        <v>458</v>
      </c>
      <c r="U909" t="s">
        <v>460</v>
      </c>
      <c r="V909" t="s">
        <v>458</v>
      </c>
    </row>
    <row r="910" spans="1:22" x14ac:dyDescent="0.2">
      <c r="A910" s="102">
        <v>43413</v>
      </c>
      <c r="B910" s="102" t="s">
        <v>623</v>
      </c>
      <c r="C910" t="s">
        <v>541</v>
      </c>
      <c r="D910" s="58">
        <v>308.39999999999998</v>
      </c>
      <c r="E910" t="s">
        <v>452</v>
      </c>
      <c r="F910" s="108">
        <v>2001</v>
      </c>
      <c r="G910" t="s">
        <v>2936</v>
      </c>
      <c r="H910">
        <v>4</v>
      </c>
      <c r="I910">
        <v>275</v>
      </c>
      <c r="J910" t="s">
        <v>3854</v>
      </c>
      <c r="K910" t="s">
        <v>290</v>
      </c>
      <c r="L910" s="103">
        <v>1604</v>
      </c>
      <c r="M910">
        <v>0</v>
      </c>
      <c r="N910" t="s">
        <v>1989</v>
      </c>
      <c r="O910" t="s">
        <v>1139</v>
      </c>
      <c r="P910" t="s">
        <v>458</v>
      </c>
      <c r="R910">
        <v>0</v>
      </c>
      <c r="S910" t="s">
        <v>459</v>
      </c>
      <c r="T910" t="s">
        <v>458</v>
      </c>
      <c r="U910" t="s">
        <v>460</v>
      </c>
      <c r="V910" t="s">
        <v>458</v>
      </c>
    </row>
    <row r="911" spans="1:22" x14ac:dyDescent="0.2">
      <c r="A911" s="102">
        <v>43416</v>
      </c>
      <c r="B911" s="102" t="s">
        <v>623</v>
      </c>
      <c r="C911" t="s">
        <v>541</v>
      </c>
      <c r="D911" s="58">
        <v>308.39999999999998</v>
      </c>
      <c r="E911" t="s">
        <v>452</v>
      </c>
      <c r="F911" s="108">
        <v>2001</v>
      </c>
      <c r="G911" t="s">
        <v>2936</v>
      </c>
      <c r="H911">
        <v>1</v>
      </c>
      <c r="I911">
        <v>275</v>
      </c>
      <c r="J911" t="s">
        <v>3854</v>
      </c>
      <c r="K911" t="s">
        <v>290</v>
      </c>
      <c r="L911" s="103">
        <v>1604</v>
      </c>
      <c r="M911">
        <v>0</v>
      </c>
      <c r="N911" t="s">
        <v>1993</v>
      </c>
      <c r="O911" t="s">
        <v>1139</v>
      </c>
      <c r="P911" t="s">
        <v>458</v>
      </c>
      <c r="R911">
        <v>0</v>
      </c>
      <c r="S911" t="s">
        <v>459</v>
      </c>
      <c r="T911" t="s">
        <v>458</v>
      </c>
      <c r="U911" t="s">
        <v>460</v>
      </c>
      <c r="V911" t="s">
        <v>458</v>
      </c>
    </row>
    <row r="912" spans="1:22" x14ac:dyDescent="0.2">
      <c r="A912" s="102">
        <v>43417</v>
      </c>
      <c r="B912" s="102" t="s">
        <v>623</v>
      </c>
      <c r="C912" t="s">
        <v>541</v>
      </c>
      <c r="D912" s="58">
        <v>308.39999999999998</v>
      </c>
      <c r="E912" t="s">
        <v>452</v>
      </c>
      <c r="F912" s="108">
        <v>2001</v>
      </c>
      <c r="G912" t="s">
        <v>2936</v>
      </c>
      <c r="H912">
        <v>1</v>
      </c>
      <c r="I912">
        <v>275</v>
      </c>
      <c r="J912" t="s">
        <v>3854</v>
      </c>
      <c r="K912" t="s">
        <v>290</v>
      </c>
      <c r="L912" s="103">
        <v>1604</v>
      </c>
      <c r="M912">
        <v>0</v>
      </c>
      <c r="N912" t="s">
        <v>1997</v>
      </c>
      <c r="O912" t="s">
        <v>1139</v>
      </c>
      <c r="P912" t="s">
        <v>458</v>
      </c>
      <c r="R912">
        <v>0</v>
      </c>
      <c r="S912" t="s">
        <v>459</v>
      </c>
      <c r="T912" t="s">
        <v>458</v>
      </c>
      <c r="U912" t="s">
        <v>460</v>
      </c>
      <c r="V912" t="s">
        <v>458</v>
      </c>
    </row>
    <row r="913" spans="1:22" x14ac:dyDescent="0.2">
      <c r="A913" s="102">
        <v>43420</v>
      </c>
      <c r="B913" s="102" t="s">
        <v>623</v>
      </c>
      <c r="C913" t="s">
        <v>541</v>
      </c>
      <c r="D913" s="58">
        <v>308.39999999999998</v>
      </c>
      <c r="E913" t="s">
        <v>452</v>
      </c>
      <c r="F913" s="108">
        <v>2018</v>
      </c>
      <c r="G913" t="s">
        <v>3856</v>
      </c>
      <c r="H913">
        <v>2</v>
      </c>
      <c r="I913">
        <v>275</v>
      </c>
      <c r="J913" t="s">
        <v>3854</v>
      </c>
      <c r="K913" t="s">
        <v>290</v>
      </c>
      <c r="L913">
        <v>319</v>
      </c>
      <c r="M913">
        <v>0</v>
      </c>
      <c r="N913" t="s">
        <v>785</v>
      </c>
      <c r="O913" t="s">
        <v>3863</v>
      </c>
      <c r="P913" t="s">
        <v>458</v>
      </c>
      <c r="R913">
        <v>0</v>
      </c>
      <c r="S913" t="s">
        <v>459</v>
      </c>
      <c r="T913" t="s">
        <v>458</v>
      </c>
      <c r="U913" t="s">
        <v>460</v>
      </c>
      <c r="V913" t="s">
        <v>458</v>
      </c>
    </row>
    <row r="914" spans="1:22" x14ac:dyDescent="0.2">
      <c r="A914" s="102">
        <v>43423</v>
      </c>
      <c r="B914" s="102" t="s">
        <v>623</v>
      </c>
      <c r="C914" t="s">
        <v>541</v>
      </c>
      <c r="D914" s="58">
        <v>308.39999999999998</v>
      </c>
      <c r="E914" t="s">
        <v>452</v>
      </c>
      <c r="F914" s="108">
        <v>2018</v>
      </c>
      <c r="G914" t="s">
        <v>3856</v>
      </c>
      <c r="H914">
        <v>4</v>
      </c>
      <c r="I914">
        <v>275</v>
      </c>
      <c r="J914" t="s">
        <v>3854</v>
      </c>
      <c r="K914" t="s">
        <v>290</v>
      </c>
      <c r="L914">
        <v>319</v>
      </c>
      <c r="M914">
        <v>0</v>
      </c>
      <c r="N914" t="s">
        <v>1548</v>
      </c>
      <c r="O914" t="s">
        <v>3863</v>
      </c>
      <c r="P914" t="s">
        <v>458</v>
      </c>
      <c r="R914">
        <v>0</v>
      </c>
      <c r="S914" t="s">
        <v>459</v>
      </c>
      <c r="T914" t="s">
        <v>458</v>
      </c>
      <c r="U914" t="s">
        <v>460</v>
      </c>
      <c r="V914" t="s">
        <v>458</v>
      </c>
    </row>
    <row r="915" spans="1:22" x14ac:dyDescent="0.2">
      <c r="A915" s="102">
        <v>42009</v>
      </c>
      <c r="B915" s="102" t="s">
        <v>3864</v>
      </c>
      <c r="C915" t="s">
        <v>541</v>
      </c>
      <c r="D915" s="58">
        <v>308.41000000000003</v>
      </c>
      <c r="E915" t="s">
        <v>452</v>
      </c>
      <c r="F915" s="108">
        <v>2024</v>
      </c>
      <c r="G915" t="s">
        <v>2955</v>
      </c>
      <c r="H915">
        <v>8</v>
      </c>
      <c r="I915">
        <v>387</v>
      </c>
      <c r="J915" t="s">
        <v>555</v>
      </c>
      <c r="K915" t="s">
        <v>2937</v>
      </c>
      <c r="L915">
        <v>0</v>
      </c>
      <c r="M915">
        <v>0</v>
      </c>
      <c r="N915" t="s">
        <v>3865</v>
      </c>
      <c r="O915" t="s">
        <v>545</v>
      </c>
      <c r="P915" t="s">
        <v>458</v>
      </c>
      <c r="R915">
        <v>0</v>
      </c>
      <c r="S915" t="s">
        <v>459</v>
      </c>
      <c r="T915" t="s">
        <v>458</v>
      </c>
      <c r="U915" t="s">
        <v>460</v>
      </c>
      <c r="V915" t="s">
        <v>458</v>
      </c>
    </row>
    <row r="916" spans="1:22" x14ac:dyDescent="0.2">
      <c r="A916" s="102">
        <v>42009</v>
      </c>
      <c r="B916" s="102" t="s">
        <v>3864</v>
      </c>
      <c r="C916" t="s">
        <v>541</v>
      </c>
      <c r="D916" s="58">
        <v>308.41000000000003</v>
      </c>
      <c r="E916" t="s">
        <v>452</v>
      </c>
      <c r="F916" s="108">
        <v>2024</v>
      </c>
      <c r="G916" t="s">
        <v>2955</v>
      </c>
      <c r="H916">
        <v>0.5</v>
      </c>
      <c r="I916">
        <v>387</v>
      </c>
      <c r="J916" t="s">
        <v>555</v>
      </c>
      <c r="K916" t="s">
        <v>2937</v>
      </c>
      <c r="L916">
        <v>0</v>
      </c>
      <c r="M916">
        <v>0</v>
      </c>
      <c r="N916" t="s">
        <v>3866</v>
      </c>
      <c r="O916" t="s">
        <v>545</v>
      </c>
      <c r="P916" t="s">
        <v>458</v>
      </c>
      <c r="R916">
        <v>0</v>
      </c>
      <c r="S916" t="s">
        <v>459</v>
      </c>
      <c r="T916" t="s">
        <v>458</v>
      </c>
      <c r="U916" t="s">
        <v>460</v>
      </c>
      <c r="V916" t="s">
        <v>458</v>
      </c>
    </row>
    <row r="917" spans="1:22" x14ac:dyDescent="0.2">
      <c r="A917" s="102">
        <v>42009</v>
      </c>
      <c r="B917" s="102" t="s">
        <v>3864</v>
      </c>
      <c r="C917" t="s">
        <v>541</v>
      </c>
      <c r="D917" s="58">
        <v>308.41000000000003</v>
      </c>
      <c r="E917" t="s">
        <v>452</v>
      </c>
      <c r="F917" s="108">
        <v>2005</v>
      </c>
      <c r="G917" t="s">
        <v>3011</v>
      </c>
      <c r="H917">
        <v>36</v>
      </c>
      <c r="I917">
        <v>387</v>
      </c>
      <c r="J917" t="s">
        <v>555</v>
      </c>
      <c r="K917" t="s">
        <v>2937</v>
      </c>
      <c r="L917">
        <v>0</v>
      </c>
      <c r="M917">
        <v>0</v>
      </c>
      <c r="N917" t="s">
        <v>3867</v>
      </c>
      <c r="O917" t="s">
        <v>545</v>
      </c>
      <c r="P917" t="s">
        <v>458</v>
      </c>
      <c r="R917">
        <v>0</v>
      </c>
      <c r="S917" t="s">
        <v>459</v>
      </c>
      <c r="T917" t="s">
        <v>458</v>
      </c>
      <c r="U917" t="s">
        <v>460</v>
      </c>
      <c r="V917" t="s">
        <v>458</v>
      </c>
    </row>
    <row r="918" spans="1:22" x14ac:dyDescent="0.2">
      <c r="A918" s="102">
        <v>42009</v>
      </c>
      <c r="B918" s="102" t="s">
        <v>3864</v>
      </c>
      <c r="C918" t="s">
        <v>541</v>
      </c>
      <c r="D918" s="58">
        <v>308.41000000000003</v>
      </c>
      <c r="E918" t="s">
        <v>452</v>
      </c>
      <c r="F918" s="108" t="s">
        <v>2950</v>
      </c>
      <c r="G918" t="s">
        <v>2951</v>
      </c>
      <c r="H918">
        <v>3</v>
      </c>
      <c r="I918">
        <v>387</v>
      </c>
      <c r="J918" t="s">
        <v>555</v>
      </c>
      <c r="K918" t="s">
        <v>2937</v>
      </c>
      <c r="L918">
        <v>0</v>
      </c>
      <c r="M918">
        <v>0</v>
      </c>
      <c r="N918" t="s">
        <v>3868</v>
      </c>
      <c r="O918" t="s">
        <v>545</v>
      </c>
      <c r="P918" t="s">
        <v>458</v>
      </c>
      <c r="R918">
        <v>0</v>
      </c>
      <c r="S918" t="s">
        <v>459</v>
      </c>
      <c r="T918" t="s">
        <v>458</v>
      </c>
      <c r="U918" t="s">
        <v>460</v>
      </c>
      <c r="V918" t="s">
        <v>458</v>
      </c>
    </row>
    <row r="919" spans="1:22" x14ac:dyDescent="0.2">
      <c r="A919" s="102">
        <v>42016</v>
      </c>
      <c r="B919" s="102" t="s">
        <v>3864</v>
      </c>
      <c r="C919" t="s">
        <v>541</v>
      </c>
      <c r="D919" s="58">
        <v>308.41000000000003</v>
      </c>
      <c r="E919" t="s">
        <v>452</v>
      </c>
      <c r="F919" s="108">
        <v>2024</v>
      </c>
      <c r="G919" t="s">
        <v>2955</v>
      </c>
      <c r="H919">
        <v>6</v>
      </c>
      <c r="I919">
        <v>387</v>
      </c>
      <c r="J919" t="s">
        <v>555</v>
      </c>
      <c r="K919" t="s">
        <v>2937</v>
      </c>
      <c r="L919">
        <v>0</v>
      </c>
      <c r="M919">
        <v>0</v>
      </c>
      <c r="N919" t="s">
        <v>3869</v>
      </c>
      <c r="O919" t="s">
        <v>545</v>
      </c>
      <c r="P919" t="s">
        <v>458</v>
      </c>
      <c r="R919">
        <v>0</v>
      </c>
      <c r="S919" t="s">
        <v>459</v>
      </c>
      <c r="T919" t="s">
        <v>458</v>
      </c>
      <c r="U919" t="s">
        <v>460</v>
      </c>
      <c r="V919" t="s">
        <v>458</v>
      </c>
    </row>
    <row r="920" spans="1:22" x14ac:dyDescent="0.2">
      <c r="A920" s="102">
        <v>42016</v>
      </c>
      <c r="B920" s="102" t="s">
        <v>3864</v>
      </c>
      <c r="C920" t="s">
        <v>541</v>
      </c>
      <c r="D920" s="58">
        <v>308.41000000000003</v>
      </c>
      <c r="E920" t="s">
        <v>452</v>
      </c>
      <c r="F920" s="108">
        <v>2005</v>
      </c>
      <c r="G920" t="s">
        <v>3011</v>
      </c>
      <c r="H920">
        <v>37</v>
      </c>
      <c r="I920">
        <v>387</v>
      </c>
      <c r="J920" t="s">
        <v>555</v>
      </c>
      <c r="K920" t="s">
        <v>2937</v>
      </c>
      <c r="L920">
        <v>0</v>
      </c>
      <c r="M920">
        <v>0</v>
      </c>
      <c r="N920" t="s">
        <v>3870</v>
      </c>
      <c r="O920" t="s">
        <v>545</v>
      </c>
      <c r="P920" t="s">
        <v>458</v>
      </c>
      <c r="R920">
        <v>0</v>
      </c>
      <c r="S920" t="s">
        <v>459</v>
      </c>
      <c r="T920" t="s">
        <v>458</v>
      </c>
      <c r="U920" t="s">
        <v>460</v>
      </c>
      <c r="V920" t="s">
        <v>458</v>
      </c>
    </row>
    <row r="921" spans="1:22" x14ac:dyDescent="0.2">
      <c r="A921" s="102">
        <v>42016</v>
      </c>
      <c r="B921" s="102" t="s">
        <v>3864</v>
      </c>
      <c r="C921" t="s">
        <v>541</v>
      </c>
      <c r="D921" s="58">
        <v>308.41000000000003</v>
      </c>
      <c r="E921" t="s">
        <v>452</v>
      </c>
      <c r="F921" s="108" t="s">
        <v>2950</v>
      </c>
      <c r="G921" t="s">
        <v>2951</v>
      </c>
      <c r="H921">
        <v>14.5</v>
      </c>
      <c r="I921">
        <v>387</v>
      </c>
      <c r="J921" t="s">
        <v>555</v>
      </c>
      <c r="K921" t="s">
        <v>2937</v>
      </c>
      <c r="L921">
        <v>0</v>
      </c>
      <c r="M921">
        <v>0</v>
      </c>
      <c r="N921" t="s">
        <v>3871</v>
      </c>
      <c r="O921" t="s">
        <v>545</v>
      </c>
      <c r="P921" t="s">
        <v>458</v>
      </c>
      <c r="R921">
        <v>0</v>
      </c>
      <c r="S921" t="s">
        <v>459</v>
      </c>
      <c r="T921" t="s">
        <v>458</v>
      </c>
      <c r="U921" t="s">
        <v>460</v>
      </c>
      <c r="V921" t="s">
        <v>458</v>
      </c>
    </row>
    <row r="922" spans="1:22" x14ac:dyDescent="0.2">
      <c r="A922" s="102">
        <v>42016</v>
      </c>
      <c r="B922" s="102" t="s">
        <v>3864</v>
      </c>
      <c r="C922" t="s">
        <v>541</v>
      </c>
      <c r="D922" s="58">
        <v>308.41000000000003</v>
      </c>
      <c r="E922" t="s">
        <v>452</v>
      </c>
      <c r="F922" s="108" t="s">
        <v>2950</v>
      </c>
      <c r="G922" t="s">
        <v>2951</v>
      </c>
      <c r="H922">
        <v>31</v>
      </c>
      <c r="I922">
        <v>387</v>
      </c>
      <c r="J922" t="s">
        <v>555</v>
      </c>
      <c r="K922" t="s">
        <v>2937</v>
      </c>
      <c r="L922">
        <v>0</v>
      </c>
      <c r="M922">
        <v>0</v>
      </c>
      <c r="N922" t="s">
        <v>3872</v>
      </c>
      <c r="O922" t="s">
        <v>545</v>
      </c>
      <c r="P922" t="s">
        <v>458</v>
      </c>
      <c r="R922">
        <v>0</v>
      </c>
      <c r="S922" t="s">
        <v>459</v>
      </c>
      <c r="T922" t="s">
        <v>458</v>
      </c>
      <c r="U922" t="s">
        <v>460</v>
      </c>
      <c r="V922" t="s">
        <v>458</v>
      </c>
    </row>
    <row r="923" spans="1:22" x14ac:dyDescent="0.2">
      <c r="A923" s="102">
        <v>42023</v>
      </c>
      <c r="B923" s="102" t="s">
        <v>3864</v>
      </c>
      <c r="C923" t="s">
        <v>541</v>
      </c>
      <c r="D923" s="58">
        <v>308.41000000000003</v>
      </c>
      <c r="E923" t="s">
        <v>452</v>
      </c>
      <c r="F923" s="108">
        <v>2024</v>
      </c>
      <c r="G923" t="s">
        <v>2955</v>
      </c>
      <c r="H923">
        <v>1</v>
      </c>
      <c r="I923">
        <v>387</v>
      </c>
      <c r="J923" t="s">
        <v>555</v>
      </c>
      <c r="K923" t="s">
        <v>2937</v>
      </c>
      <c r="L923">
        <v>0</v>
      </c>
      <c r="M923">
        <v>0</v>
      </c>
      <c r="N923" t="s">
        <v>3873</v>
      </c>
      <c r="O923" t="s">
        <v>545</v>
      </c>
      <c r="P923" t="s">
        <v>458</v>
      </c>
      <c r="R923">
        <v>0</v>
      </c>
      <c r="S923" t="s">
        <v>459</v>
      </c>
      <c r="T923" t="s">
        <v>458</v>
      </c>
      <c r="U923" t="s">
        <v>460</v>
      </c>
      <c r="V923" t="s">
        <v>458</v>
      </c>
    </row>
    <row r="924" spans="1:22" x14ac:dyDescent="0.2">
      <c r="A924" s="102">
        <v>42023</v>
      </c>
      <c r="B924" s="102" t="s">
        <v>3864</v>
      </c>
      <c r="C924" t="s">
        <v>541</v>
      </c>
      <c r="D924" s="58">
        <v>308.41000000000003</v>
      </c>
      <c r="E924" t="s">
        <v>452</v>
      </c>
      <c r="F924" s="108">
        <v>2005</v>
      </c>
      <c r="G924" t="s">
        <v>3011</v>
      </c>
      <c r="H924">
        <v>6</v>
      </c>
      <c r="I924">
        <v>387</v>
      </c>
      <c r="J924" t="s">
        <v>555</v>
      </c>
      <c r="K924" t="s">
        <v>2937</v>
      </c>
      <c r="L924">
        <v>0</v>
      </c>
      <c r="M924">
        <v>0</v>
      </c>
      <c r="N924" t="s">
        <v>3874</v>
      </c>
      <c r="O924" t="s">
        <v>545</v>
      </c>
      <c r="P924" t="s">
        <v>458</v>
      </c>
      <c r="R924">
        <v>0</v>
      </c>
      <c r="S924" t="s">
        <v>459</v>
      </c>
      <c r="T924" t="s">
        <v>458</v>
      </c>
      <c r="U924" t="s">
        <v>460</v>
      </c>
      <c r="V924" t="s">
        <v>458</v>
      </c>
    </row>
    <row r="925" spans="1:22" x14ac:dyDescent="0.2">
      <c r="A925" s="102">
        <v>42023</v>
      </c>
      <c r="B925" s="102" t="s">
        <v>3864</v>
      </c>
      <c r="C925" t="s">
        <v>541</v>
      </c>
      <c r="D925" s="58">
        <v>308.41000000000003</v>
      </c>
      <c r="E925" t="s">
        <v>452</v>
      </c>
      <c r="F925" s="108" t="s">
        <v>2950</v>
      </c>
      <c r="G925" t="s">
        <v>2951</v>
      </c>
      <c r="H925">
        <v>8</v>
      </c>
      <c r="I925">
        <v>387</v>
      </c>
      <c r="J925" t="s">
        <v>555</v>
      </c>
      <c r="K925" t="s">
        <v>2937</v>
      </c>
      <c r="L925">
        <v>0</v>
      </c>
      <c r="M925">
        <v>0</v>
      </c>
      <c r="N925" t="s">
        <v>3875</v>
      </c>
      <c r="O925" t="s">
        <v>545</v>
      </c>
      <c r="P925" t="s">
        <v>458</v>
      </c>
      <c r="R925">
        <v>0</v>
      </c>
      <c r="S925" t="s">
        <v>459</v>
      </c>
      <c r="T925" t="s">
        <v>458</v>
      </c>
      <c r="U925" t="s">
        <v>460</v>
      </c>
      <c r="V925" t="s">
        <v>458</v>
      </c>
    </row>
    <row r="926" spans="1:22" x14ac:dyDescent="0.2">
      <c r="A926" s="102">
        <v>42037</v>
      </c>
      <c r="B926" s="102" t="s">
        <v>3864</v>
      </c>
      <c r="C926" t="s">
        <v>541</v>
      </c>
      <c r="D926" s="58">
        <v>308.41000000000003</v>
      </c>
      <c r="E926" t="s">
        <v>452</v>
      </c>
      <c r="F926" s="108">
        <v>2024</v>
      </c>
      <c r="G926" t="s">
        <v>2955</v>
      </c>
      <c r="H926">
        <v>3</v>
      </c>
      <c r="I926">
        <v>387</v>
      </c>
      <c r="J926" t="s">
        <v>555</v>
      </c>
      <c r="K926" t="s">
        <v>2937</v>
      </c>
      <c r="L926">
        <v>0</v>
      </c>
      <c r="M926">
        <v>0</v>
      </c>
      <c r="N926" t="s">
        <v>3876</v>
      </c>
      <c r="O926" t="s">
        <v>545</v>
      </c>
      <c r="P926" t="s">
        <v>458</v>
      </c>
      <c r="R926">
        <v>0</v>
      </c>
      <c r="S926" t="s">
        <v>459</v>
      </c>
      <c r="T926" t="s">
        <v>458</v>
      </c>
      <c r="U926" t="s">
        <v>460</v>
      </c>
      <c r="V926" t="s">
        <v>458</v>
      </c>
    </row>
    <row r="927" spans="1:22" x14ac:dyDescent="0.2">
      <c r="A927" s="102">
        <v>42037</v>
      </c>
      <c r="B927" s="102" t="s">
        <v>3864</v>
      </c>
      <c r="C927" t="s">
        <v>541</v>
      </c>
      <c r="D927" s="58">
        <v>308.41000000000003</v>
      </c>
      <c r="E927" t="s">
        <v>452</v>
      </c>
      <c r="F927" s="108">
        <v>2024</v>
      </c>
      <c r="G927" t="s">
        <v>2955</v>
      </c>
      <c r="H927">
        <v>1</v>
      </c>
      <c r="I927">
        <v>387</v>
      </c>
      <c r="J927" t="s">
        <v>555</v>
      </c>
      <c r="K927" t="s">
        <v>2937</v>
      </c>
      <c r="L927">
        <v>0</v>
      </c>
      <c r="M927">
        <v>0</v>
      </c>
      <c r="N927" t="s">
        <v>3877</v>
      </c>
      <c r="O927" t="s">
        <v>545</v>
      </c>
      <c r="P927" t="s">
        <v>458</v>
      </c>
      <c r="R927">
        <v>0</v>
      </c>
      <c r="S927" t="s">
        <v>459</v>
      </c>
      <c r="T927" t="s">
        <v>458</v>
      </c>
      <c r="U927" t="s">
        <v>460</v>
      </c>
      <c r="V927" t="s">
        <v>458</v>
      </c>
    </row>
    <row r="928" spans="1:22" x14ac:dyDescent="0.2">
      <c r="A928" s="102">
        <v>42037</v>
      </c>
      <c r="B928" s="102" t="s">
        <v>3864</v>
      </c>
      <c r="C928" t="s">
        <v>541</v>
      </c>
      <c r="D928" s="58">
        <v>308.41000000000003</v>
      </c>
      <c r="E928" t="s">
        <v>452</v>
      </c>
      <c r="F928" s="108" t="s">
        <v>2950</v>
      </c>
      <c r="G928" t="s">
        <v>2951</v>
      </c>
      <c r="H928">
        <v>1.5</v>
      </c>
      <c r="I928">
        <v>387</v>
      </c>
      <c r="J928" t="s">
        <v>555</v>
      </c>
      <c r="K928" t="s">
        <v>2937</v>
      </c>
      <c r="L928">
        <v>0</v>
      </c>
      <c r="M928">
        <v>0</v>
      </c>
      <c r="N928" t="s">
        <v>3878</v>
      </c>
      <c r="O928" t="s">
        <v>545</v>
      </c>
      <c r="P928" t="s">
        <v>458</v>
      </c>
      <c r="R928">
        <v>0</v>
      </c>
      <c r="S928" t="s">
        <v>459</v>
      </c>
      <c r="T928" t="s">
        <v>458</v>
      </c>
      <c r="U928" t="s">
        <v>460</v>
      </c>
      <c r="V928" t="s">
        <v>458</v>
      </c>
    </row>
    <row r="929" spans="1:22" x14ac:dyDescent="0.2">
      <c r="A929" s="102">
        <v>42051</v>
      </c>
      <c r="B929" s="102" t="s">
        <v>3864</v>
      </c>
      <c r="C929" t="s">
        <v>541</v>
      </c>
      <c r="D929" s="58">
        <v>308.41000000000003</v>
      </c>
      <c r="E929" t="s">
        <v>452</v>
      </c>
      <c r="F929" s="108">
        <v>2024</v>
      </c>
      <c r="G929" t="s">
        <v>2955</v>
      </c>
      <c r="H929">
        <v>2</v>
      </c>
      <c r="I929">
        <v>387</v>
      </c>
      <c r="J929" t="s">
        <v>555</v>
      </c>
      <c r="K929" t="s">
        <v>2937</v>
      </c>
      <c r="L929">
        <v>0</v>
      </c>
      <c r="M929">
        <v>0</v>
      </c>
      <c r="N929" t="s">
        <v>3879</v>
      </c>
      <c r="O929" t="s">
        <v>545</v>
      </c>
      <c r="P929" t="s">
        <v>458</v>
      </c>
      <c r="R929">
        <v>0</v>
      </c>
      <c r="S929" t="s">
        <v>459</v>
      </c>
      <c r="T929" t="s">
        <v>458</v>
      </c>
      <c r="U929" t="s">
        <v>460</v>
      </c>
      <c r="V929" t="s">
        <v>458</v>
      </c>
    </row>
    <row r="930" spans="1:22" x14ac:dyDescent="0.2">
      <c r="A930" s="102">
        <v>42058</v>
      </c>
      <c r="B930" s="102" t="s">
        <v>3864</v>
      </c>
      <c r="C930" t="s">
        <v>541</v>
      </c>
      <c r="D930" s="58">
        <v>308.41000000000003</v>
      </c>
      <c r="E930" t="s">
        <v>452</v>
      </c>
      <c r="F930" s="108">
        <v>2024</v>
      </c>
      <c r="G930" t="s">
        <v>2955</v>
      </c>
      <c r="H930">
        <v>2</v>
      </c>
      <c r="I930">
        <v>387</v>
      </c>
      <c r="J930" t="s">
        <v>555</v>
      </c>
      <c r="K930" t="s">
        <v>2937</v>
      </c>
      <c r="L930">
        <v>0</v>
      </c>
      <c r="M930">
        <v>0</v>
      </c>
      <c r="N930" t="s">
        <v>3880</v>
      </c>
      <c r="O930" t="s">
        <v>545</v>
      </c>
      <c r="P930" t="s">
        <v>458</v>
      </c>
      <c r="R930">
        <v>0</v>
      </c>
      <c r="S930" t="s">
        <v>459</v>
      </c>
      <c r="T930" t="s">
        <v>458</v>
      </c>
      <c r="U930" t="s">
        <v>460</v>
      </c>
      <c r="V930" t="s">
        <v>458</v>
      </c>
    </row>
    <row r="931" spans="1:22" x14ac:dyDescent="0.2">
      <c r="A931" s="102">
        <v>42058</v>
      </c>
      <c r="B931" s="102" t="s">
        <v>3864</v>
      </c>
      <c r="C931" t="s">
        <v>541</v>
      </c>
      <c r="D931" s="58">
        <v>308.41000000000003</v>
      </c>
      <c r="E931" t="s">
        <v>452</v>
      </c>
      <c r="F931" s="108">
        <v>2024</v>
      </c>
      <c r="G931" t="s">
        <v>2955</v>
      </c>
      <c r="H931">
        <v>2</v>
      </c>
      <c r="I931">
        <v>387</v>
      </c>
      <c r="J931" t="s">
        <v>555</v>
      </c>
      <c r="K931" t="s">
        <v>2937</v>
      </c>
      <c r="L931">
        <v>0</v>
      </c>
      <c r="M931">
        <v>0</v>
      </c>
      <c r="N931" t="s">
        <v>3881</v>
      </c>
      <c r="O931" t="s">
        <v>545</v>
      </c>
      <c r="P931" t="s">
        <v>458</v>
      </c>
      <c r="R931">
        <v>0</v>
      </c>
      <c r="S931" t="s">
        <v>459</v>
      </c>
      <c r="T931" t="s">
        <v>458</v>
      </c>
      <c r="U931" t="s">
        <v>460</v>
      </c>
      <c r="V931" t="s">
        <v>458</v>
      </c>
    </row>
    <row r="932" spans="1:22" x14ac:dyDescent="0.2">
      <c r="A932" s="102">
        <v>42065</v>
      </c>
      <c r="B932" s="102" t="s">
        <v>3864</v>
      </c>
      <c r="C932" t="s">
        <v>541</v>
      </c>
      <c r="D932" s="58">
        <v>308.41000000000003</v>
      </c>
      <c r="E932" t="s">
        <v>452</v>
      </c>
      <c r="F932" s="108">
        <v>2024</v>
      </c>
      <c r="G932" t="s">
        <v>2955</v>
      </c>
      <c r="H932">
        <v>2</v>
      </c>
      <c r="I932">
        <v>387</v>
      </c>
      <c r="J932" t="s">
        <v>555</v>
      </c>
      <c r="K932" t="s">
        <v>2937</v>
      </c>
      <c r="L932">
        <v>0</v>
      </c>
      <c r="M932">
        <v>0</v>
      </c>
      <c r="N932" t="s">
        <v>3882</v>
      </c>
      <c r="O932" t="s">
        <v>545</v>
      </c>
      <c r="P932" t="s">
        <v>458</v>
      </c>
      <c r="R932">
        <v>0</v>
      </c>
      <c r="S932" t="s">
        <v>459</v>
      </c>
      <c r="T932" t="s">
        <v>458</v>
      </c>
      <c r="U932" t="s">
        <v>460</v>
      </c>
      <c r="V932" t="s">
        <v>458</v>
      </c>
    </row>
    <row r="933" spans="1:22" x14ac:dyDescent="0.2">
      <c r="A933" s="102">
        <v>42065</v>
      </c>
      <c r="B933" s="102" t="s">
        <v>3864</v>
      </c>
      <c r="C933" t="s">
        <v>541</v>
      </c>
      <c r="D933" s="58">
        <v>308.41000000000003</v>
      </c>
      <c r="E933" t="s">
        <v>452</v>
      </c>
      <c r="F933" s="108">
        <v>2005</v>
      </c>
      <c r="G933" t="s">
        <v>3011</v>
      </c>
      <c r="H933">
        <v>4</v>
      </c>
      <c r="I933">
        <v>387</v>
      </c>
      <c r="J933" t="s">
        <v>555</v>
      </c>
      <c r="K933" t="s">
        <v>2937</v>
      </c>
      <c r="L933">
        <v>0</v>
      </c>
      <c r="M933">
        <v>0</v>
      </c>
      <c r="N933" t="s">
        <v>3883</v>
      </c>
      <c r="O933" t="s">
        <v>545</v>
      </c>
      <c r="P933" t="s">
        <v>458</v>
      </c>
      <c r="R933">
        <v>0</v>
      </c>
      <c r="S933" t="s">
        <v>459</v>
      </c>
      <c r="T933" t="s">
        <v>458</v>
      </c>
      <c r="U933" t="s">
        <v>460</v>
      </c>
      <c r="V933" t="s">
        <v>458</v>
      </c>
    </row>
    <row r="934" spans="1:22" x14ac:dyDescent="0.2">
      <c r="A934" s="102">
        <v>42065</v>
      </c>
      <c r="B934" s="102" t="s">
        <v>3864</v>
      </c>
      <c r="C934" t="s">
        <v>541</v>
      </c>
      <c r="D934" s="58">
        <v>308.41000000000003</v>
      </c>
      <c r="E934" t="s">
        <v>452</v>
      </c>
      <c r="F934" s="108" t="s">
        <v>2950</v>
      </c>
      <c r="G934" t="s">
        <v>2951</v>
      </c>
      <c r="H934">
        <v>14</v>
      </c>
      <c r="I934">
        <v>387</v>
      </c>
      <c r="J934" t="s">
        <v>555</v>
      </c>
      <c r="K934" t="s">
        <v>2937</v>
      </c>
      <c r="L934">
        <v>0</v>
      </c>
      <c r="M934">
        <v>0</v>
      </c>
      <c r="N934" t="s">
        <v>3884</v>
      </c>
      <c r="O934" t="s">
        <v>545</v>
      </c>
      <c r="P934" t="s">
        <v>458</v>
      </c>
      <c r="R934">
        <v>0</v>
      </c>
      <c r="S934" t="s">
        <v>459</v>
      </c>
      <c r="T934" t="s">
        <v>458</v>
      </c>
      <c r="U934" t="s">
        <v>460</v>
      </c>
      <c r="V934" t="s">
        <v>458</v>
      </c>
    </row>
    <row r="935" spans="1:22" x14ac:dyDescent="0.2">
      <c r="A935" s="102">
        <v>42065</v>
      </c>
      <c r="B935" s="102" t="s">
        <v>3864</v>
      </c>
      <c r="C935" t="s">
        <v>541</v>
      </c>
      <c r="D935" s="58">
        <v>308.41000000000003</v>
      </c>
      <c r="E935" t="s">
        <v>452</v>
      </c>
      <c r="F935" s="108" t="s">
        <v>2950</v>
      </c>
      <c r="G935" t="s">
        <v>2951</v>
      </c>
      <c r="H935">
        <v>5</v>
      </c>
      <c r="I935">
        <v>387</v>
      </c>
      <c r="J935" t="s">
        <v>555</v>
      </c>
      <c r="K935" t="s">
        <v>2937</v>
      </c>
      <c r="L935">
        <v>0</v>
      </c>
      <c r="M935">
        <v>0</v>
      </c>
      <c r="N935" t="s">
        <v>3885</v>
      </c>
      <c r="O935" t="s">
        <v>545</v>
      </c>
      <c r="P935" t="s">
        <v>458</v>
      </c>
      <c r="R935">
        <v>0</v>
      </c>
      <c r="S935" t="s">
        <v>459</v>
      </c>
      <c r="T935" t="s">
        <v>458</v>
      </c>
      <c r="U935" t="s">
        <v>460</v>
      </c>
      <c r="V935" t="s">
        <v>458</v>
      </c>
    </row>
    <row r="936" spans="1:22" x14ac:dyDescent="0.2">
      <c r="A936" s="102">
        <v>42072</v>
      </c>
      <c r="B936" s="102" t="s">
        <v>3864</v>
      </c>
      <c r="C936" t="s">
        <v>541</v>
      </c>
      <c r="D936" s="58">
        <v>308.41000000000003</v>
      </c>
      <c r="E936" t="s">
        <v>452</v>
      </c>
      <c r="F936" s="108">
        <v>2024</v>
      </c>
      <c r="G936" t="s">
        <v>2955</v>
      </c>
      <c r="H936">
        <v>2</v>
      </c>
      <c r="I936">
        <v>387</v>
      </c>
      <c r="J936" t="s">
        <v>555</v>
      </c>
      <c r="K936" t="s">
        <v>2937</v>
      </c>
      <c r="L936">
        <v>0</v>
      </c>
      <c r="M936">
        <v>0</v>
      </c>
      <c r="N936" t="s">
        <v>3886</v>
      </c>
      <c r="O936" t="s">
        <v>545</v>
      </c>
      <c r="P936" t="s">
        <v>458</v>
      </c>
      <c r="R936">
        <v>0</v>
      </c>
      <c r="S936" t="s">
        <v>459</v>
      </c>
      <c r="T936" t="s">
        <v>458</v>
      </c>
      <c r="U936" t="s">
        <v>460</v>
      </c>
      <c r="V936" t="s">
        <v>458</v>
      </c>
    </row>
    <row r="937" spans="1:22" x14ac:dyDescent="0.2">
      <c r="A937" s="102">
        <v>42072</v>
      </c>
      <c r="B937" s="102" t="s">
        <v>3864</v>
      </c>
      <c r="C937" t="s">
        <v>541</v>
      </c>
      <c r="D937" s="58">
        <v>308.41000000000003</v>
      </c>
      <c r="E937" t="s">
        <v>452</v>
      </c>
      <c r="F937" s="108" t="s">
        <v>2950</v>
      </c>
      <c r="G937" t="s">
        <v>2951</v>
      </c>
      <c r="H937">
        <v>1.5</v>
      </c>
      <c r="I937">
        <v>387</v>
      </c>
      <c r="J937" t="s">
        <v>555</v>
      </c>
      <c r="K937" t="s">
        <v>2937</v>
      </c>
      <c r="L937">
        <v>0</v>
      </c>
      <c r="M937">
        <v>0</v>
      </c>
      <c r="N937" t="s">
        <v>3887</v>
      </c>
      <c r="O937" t="s">
        <v>545</v>
      </c>
      <c r="P937" t="s">
        <v>458</v>
      </c>
      <c r="R937">
        <v>0</v>
      </c>
      <c r="S937" t="s">
        <v>459</v>
      </c>
      <c r="T937" t="s">
        <v>458</v>
      </c>
      <c r="U937" t="s">
        <v>460</v>
      </c>
      <c r="V937" t="s">
        <v>458</v>
      </c>
    </row>
    <row r="938" spans="1:22" x14ac:dyDescent="0.2">
      <c r="A938" s="102">
        <v>42072</v>
      </c>
      <c r="B938" s="102" t="s">
        <v>3864</v>
      </c>
      <c r="C938" t="s">
        <v>541</v>
      </c>
      <c r="D938" s="58">
        <v>308.41000000000003</v>
      </c>
      <c r="E938" t="s">
        <v>452</v>
      </c>
      <c r="F938" s="108">
        <v>2014</v>
      </c>
      <c r="G938" t="s">
        <v>2978</v>
      </c>
      <c r="H938">
        <v>28</v>
      </c>
      <c r="I938">
        <v>387</v>
      </c>
      <c r="J938" t="s">
        <v>555</v>
      </c>
      <c r="K938" t="s">
        <v>2937</v>
      </c>
      <c r="L938">
        <v>0</v>
      </c>
      <c r="M938">
        <v>0</v>
      </c>
      <c r="N938" t="s">
        <v>3888</v>
      </c>
      <c r="O938" t="s">
        <v>545</v>
      </c>
      <c r="P938" t="s">
        <v>458</v>
      </c>
      <c r="R938">
        <v>0</v>
      </c>
      <c r="S938" t="s">
        <v>459</v>
      </c>
      <c r="T938" t="s">
        <v>458</v>
      </c>
      <c r="U938" t="s">
        <v>460</v>
      </c>
      <c r="V938" t="s">
        <v>458</v>
      </c>
    </row>
    <row r="939" spans="1:22" x14ac:dyDescent="0.2">
      <c r="A939" s="102">
        <v>42079</v>
      </c>
      <c r="B939" s="102" t="s">
        <v>3864</v>
      </c>
      <c r="C939" t="s">
        <v>541</v>
      </c>
      <c r="D939" s="58">
        <v>308.41000000000003</v>
      </c>
      <c r="E939" t="s">
        <v>452</v>
      </c>
      <c r="F939" s="108">
        <v>2024</v>
      </c>
      <c r="G939" t="s">
        <v>2955</v>
      </c>
      <c r="H939">
        <v>1</v>
      </c>
      <c r="I939">
        <v>387</v>
      </c>
      <c r="J939" t="s">
        <v>555</v>
      </c>
      <c r="K939" t="s">
        <v>2937</v>
      </c>
      <c r="L939">
        <v>0</v>
      </c>
      <c r="M939">
        <v>0</v>
      </c>
      <c r="N939" t="s">
        <v>3889</v>
      </c>
      <c r="O939" t="s">
        <v>545</v>
      </c>
      <c r="P939" t="s">
        <v>458</v>
      </c>
      <c r="R939">
        <v>0</v>
      </c>
      <c r="S939" t="s">
        <v>459</v>
      </c>
      <c r="T939" t="s">
        <v>458</v>
      </c>
      <c r="U939" t="s">
        <v>460</v>
      </c>
      <c r="V939" t="s">
        <v>458</v>
      </c>
    </row>
    <row r="940" spans="1:22" x14ac:dyDescent="0.2">
      <c r="A940" s="102">
        <v>42079</v>
      </c>
      <c r="B940" s="102" t="s">
        <v>3864</v>
      </c>
      <c r="C940" t="s">
        <v>541</v>
      </c>
      <c r="D940" s="58">
        <v>308.41000000000003</v>
      </c>
      <c r="E940" t="s">
        <v>452</v>
      </c>
      <c r="F940" s="108">
        <v>2014</v>
      </c>
      <c r="G940" t="s">
        <v>2978</v>
      </c>
      <c r="H940">
        <v>39</v>
      </c>
      <c r="I940">
        <v>387</v>
      </c>
      <c r="J940" t="s">
        <v>555</v>
      </c>
      <c r="K940" t="s">
        <v>2937</v>
      </c>
      <c r="L940">
        <v>0</v>
      </c>
      <c r="M940">
        <v>0</v>
      </c>
      <c r="N940" t="s">
        <v>3890</v>
      </c>
      <c r="O940" t="s">
        <v>545</v>
      </c>
      <c r="P940" t="s">
        <v>458</v>
      </c>
      <c r="R940">
        <v>0</v>
      </c>
      <c r="S940" t="s">
        <v>459</v>
      </c>
      <c r="T940" t="s">
        <v>458</v>
      </c>
      <c r="U940" t="s">
        <v>460</v>
      </c>
      <c r="V940" t="s">
        <v>458</v>
      </c>
    </row>
    <row r="941" spans="1:22" x14ac:dyDescent="0.2">
      <c r="A941" s="102">
        <v>42086</v>
      </c>
      <c r="B941" s="102" t="s">
        <v>3864</v>
      </c>
      <c r="C941" t="s">
        <v>541</v>
      </c>
      <c r="D941" s="58">
        <v>308.41000000000003</v>
      </c>
      <c r="E941" t="s">
        <v>452</v>
      </c>
      <c r="F941" s="108">
        <v>2024</v>
      </c>
      <c r="G941" t="s">
        <v>2955</v>
      </c>
      <c r="H941">
        <v>1</v>
      </c>
      <c r="I941">
        <v>387</v>
      </c>
      <c r="J941" t="s">
        <v>555</v>
      </c>
      <c r="K941" t="s">
        <v>2937</v>
      </c>
      <c r="L941">
        <v>0</v>
      </c>
      <c r="M941">
        <v>0</v>
      </c>
      <c r="N941" t="s">
        <v>3891</v>
      </c>
      <c r="O941" t="s">
        <v>545</v>
      </c>
      <c r="P941" t="s">
        <v>458</v>
      </c>
      <c r="R941">
        <v>0</v>
      </c>
      <c r="S941" t="s">
        <v>459</v>
      </c>
      <c r="T941" t="s">
        <v>458</v>
      </c>
      <c r="U941" t="s">
        <v>460</v>
      </c>
      <c r="V941" t="s">
        <v>458</v>
      </c>
    </row>
    <row r="942" spans="1:22" x14ac:dyDescent="0.2">
      <c r="A942" s="102">
        <v>42086</v>
      </c>
      <c r="B942" s="102" t="s">
        <v>3864</v>
      </c>
      <c r="C942" t="s">
        <v>541</v>
      </c>
      <c r="D942" s="58">
        <v>308.41000000000003</v>
      </c>
      <c r="E942" t="s">
        <v>452</v>
      </c>
      <c r="F942" s="108">
        <v>2024</v>
      </c>
      <c r="G942" t="s">
        <v>2955</v>
      </c>
      <c r="H942">
        <v>1</v>
      </c>
      <c r="I942">
        <v>387</v>
      </c>
      <c r="J942" t="s">
        <v>555</v>
      </c>
      <c r="K942" t="s">
        <v>2937</v>
      </c>
      <c r="L942">
        <v>0</v>
      </c>
      <c r="M942">
        <v>0</v>
      </c>
      <c r="N942" t="s">
        <v>3892</v>
      </c>
      <c r="O942" t="s">
        <v>545</v>
      </c>
      <c r="P942" t="s">
        <v>458</v>
      </c>
      <c r="R942">
        <v>0</v>
      </c>
      <c r="S942" t="s">
        <v>459</v>
      </c>
      <c r="T942" t="s">
        <v>458</v>
      </c>
      <c r="U942" t="s">
        <v>460</v>
      </c>
      <c r="V942" t="s">
        <v>458</v>
      </c>
    </row>
    <row r="943" spans="1:22" x14ac:dyDescent="0.2">
      <c r="A943" s="102">
        <v>42086</v>
      </c>
      <c r="B943" s="102" t="s">
        <v>3864</v>
      </c>
      <c r="C943" t="s">
        <v>541</v>
      </c>
      <c r="D943" s="58">
        <v>308.41000000000003</v>
      </c>
      <c r="E943" t="s">
        <v>452</v>
      </c>
      <c r="F943" s="108" t="s">
        <v>2950</v>
      </c>
      <c r="G943" t="s">
        <v>2951</v>
      </c>
      <c r="H943">
        <v>1</v>
      </c>
      <c r="I943">
        <v>387</v>
      </c>
      <c r="J943" t="s">
        <v>555</v>
      </c>
      <c r="K943" t="s">
        <v>2937</v>
      </c>
      <c r="L943">
        <v>0</v>
      </c>
      <c r="M943">
        <v>0</v>
      </c>
      <c r="N943" t="s">
        <v>3893</v>
      </c>
      <c r="O943" t="s">
        <v>545</v>
      </c>
      <c r="P943" t="s">
        <v>458</v>
      </c>
      <c r="R943">
        <v>0</v>
      </c>
      <c r="S943" t="s">
        <v>459</v>
      </c>
      <c r="T943" t="s">
        <v>458</v>
      </c>
      <c r="U943" t="s">
        <v>460</v>
      </c>
      <c r="V943" t="s">
        <v>458</v>
      </c>
    </row>
    <row r="944" spans="1:22" x14ac:dyDescent="0.2">
      <c r="A944" s="102">
        <v>42093</v>
      </c>
      <c r="B944" s="102" t="s">
        <v>3864</v>
      </c>
      <c r="C944" t="s">
        <v>541</v>
      </c>
      <c r="D944" s="58">
        <v>308.41000000000003</v>
      </c>
      <c r="E944" t="s">
        <v>452</v>
      </c>
      <c r="F944" s="108">
        <v>2005</v>
      </c>
      <c r="G944" t="s">
        <v>3011</v>
      </c>
      <c r="H944">
        <v>0.5</v>
      </c>
      <c r="I944">
        <v>387</v>
      </c>
      <c r="J944" t="s">
        <v>555</v>
      </c>
      <c r="K944" t="s">
        <v>2937</v>
      </c>
      <c r="L944">
        <v>0</v>
      </c>
      <c r="M944">
        <v>0</v>
      </c>
      <c r="N944" t="s">
        <v>3894</v>
      </c>
      <c r="O944" t="s">
        <v>545</v>
      </c>
      <c r="P944" t="s">
        <v>458</v>
      </c>
      <c r="R944">
        <v>0</v>
      </c>
      <c r="S944" t="s">
        <v>459</v>
      </c>
      <c r="T944" t="s">
        <v>458</v>
      </c>
      <c r="U944" t="s">
        <v>460</v>
      </c>
      <c r="V944" t="s">
        <v>458</v>
      </c>
    </row>
    <row r="945" spans="1:22" x14ac:dyDescent="0.2">
      <c r="A945" s="102">
        <v>42100</v>
      </c>
      <c r="B945" s="102" t="s">
        <v>3864</v>
      </c>
      <c r="C945" t="s">
        <v>541</v>
      </c>
      <c r="D945" s="58">
        <v>308.41000000000003</v>
      </c>
      <c r="E945" t="s">
        <v>452</v>
      </c>
      <c r="F945" s="108">
        <v>2024</v>
      </c>
      <c r="G945" t="s">
        <v>2955</v>
      </c>
      <c r="H945">
        <v>1</v>
      </c>
      <c r="I945">
        <v>387</v>
      </c>
      <c r="J945" t="s">
        <v>555</v>
      </c>
      <c r="K945" t="s">
        <v>2937</v>
      </c>
      <c r="L945">
        <v>0</v>
      </c>
      <c r="M945">
        <v>0</v>
      </c>
      <c r="N945" t="s">
        <v>3895</v>
      </c>
      <c r="O945" t="s">
        <v>545</v>
      </c>
      <c r="P945" t="s">
        <v>458</v>
      </c>
      <c r="R945">
        <v>0</v>
      </c>
      <c r="S945" t="s">
        <v>459</v>
      </c>
      <c r="T945" t="s">
        <v>458</v>
      </c>
      <c r="U945" t="s">
        <v>460</v>
      </c>
      <c r="V945" t="s">
        <v>458</v>
      </c>
    </row>
    <row r="946" spans="1:22" x14ac:dyDescent="0.2">
      <c r="A946" s="102">
        <v>42128</v>
      </c>
      <c r="B946" s="102" t="s">
        <v>3864</v>
      </c>
      <c r="C946" t="s">
        <v>541</v>
      </c>
      <c r="D946" s="58">
        <v>308.41000000000003</v>
      </c>
      <c r="E946" t="s">
        <v>452</v>
      </c>
      <c r="F946" s="108">
        <v>2005</v>
      </c>
      <c r="G946" t="s">
        <v>3011</v>
      </c>
      <c r="H946">
        <v>5</v>
      </c>
      <c r="I946">
        <v>387</v>
      </c>
      <c r="J946" t="s">
        <v>555</v>
      </c>
      <c r="K946" t="s">
        <v>2937</v>
      </c>
      <c r="L946">
        <v>0</v>
      </c>
      <c r="M946">
        <v>0</v>
      </c>
      <c r="N946" t="s">
        <v>3896</v>
      </c>
      <c r="O946" t="s">
        <v>545</v>
      </c>
      <c r="P946" t="s">
        <v>458</v>
      </c>
      <c r="R946">
        <v>0</v>
      </c>
      <c r="S946" t="s">
        <v>459</v>
      </c>
      <c r="T946" t="s">
        <v>458</v>
      </c>
      <c r="U946" t="s">
        <v>460</v>
      </c>
      <c r="V946" t="s">
        <v>458</v>
      </c>
    </row>
    <row r="947" spans="1:22" x14ac:dyDescent="0.2">
      <c r="A947" s="102">
        <v>42135</v>
      </c>
      <c r="B947" s="102" t="s">
        <v>3864</v>
      </c>
      <c r="C947" t="s">
        <v>541</v>
      </c>
      <c r="D947" s="58">
        <v>308.41000000000003</v>
      </c>
      <c r="E947" t="s">
        <v>452</v>
      </c>
      <c r="F947" s="108">
        <v>2005</v>
      </c>
      <c r="G947" t="s">
        <v>3011</v>
      </c>
      <c r="H947">
        <v>31</v>
      </c>
      <c r="I947">
        <v>387</v>
      </c>
      <c r="J947" t="s">
        <v>555</v>
      </c>
      <c r="K947" t="s">
        <v>2937</v>
      </c>
      <c r="L947">
        <v>0</v>
      </c>
      <c r="M947">
        <v>0</v>
      </c>
      <c r="N947" t="s">
        <v>3897</v>
      </c>
      <c r="O947" t="s">
        <v>545</v>
      </c>
      <c r="P947" t="s">
        <v>458</v>
      </c>
      <c r="R947">
        <v>0</v>
      </c>
      <c r="S947" t="s">
        <v>459</v>
      </c>
      <c r="T947" t="s">
        <v>458</v>
      </c>
      <c r="U947" t="s">
        <v>460</v>
      </c>
      <c r="V947" t="s">
        <v>458</v>
      </c>
    </row>
    <row r="948" spans="1:22" x14ac:dyDescent="0.2">
      <c r="A948" s="102">
        <v>42135</v>
      </c>
      <c r="B948" s="102" t="s">
        <v>3864</v>
      </c>
      <c r="C948" t="s">
        <v>541</v>
      </c>
      <c r="D948" s="58">
        <v>308.41000000000003</v>
      </c>
      <c r="E948" t="s">
        <v>452</v>
      </c>
      <c r="F948" s="108" t="s">
        <v>2950</v>
      </c>
      <c r="G948" t="s">
        <v>2951</v>
      </c>
      <c r="H948">
        <v>18</v>
      </c>
      <c r="I948">
        <v>387</v>
      </c>
      <c r="J948" t="s">
        <v>555</v>
      </c>
      <c r="K948" t="s">
        <v>2937</v>
      </c>
      <c r="L948">
        <v>0</v>
      </c>
      <c r="M948">
        <v>0</v>
      </c>
      <c r="N948" t="s">
        <v>3898</v>
      </c>
      <c r="O948" t="s">
        <v>545</v>
      </c>
      <c r="P948" t="s">
        <v>458</v>
      </c>
      <c r="R948">
        <v>0</v>
      </c>
      <c r="S948" t="s">
        <v>459</v>
      </c>
      <c r="T948" t="s">
        <v>458</v>
      </c>
      <c r="U948" t="s">
        <v>460</v>
      </c>
      <c r="V948" t="s">
        <v>458</v>
      </c>
    </row>
    <row r="949" spans="1:22" x14ac:dyDescent="0.2">
      <c r="A949" s="102">
        <v>42142</v>
      </c>
      <c r="B949" s="102" t="s">
        <v>3864</v>
      </c>
      <c r="C949" t="s">
        <v>541</v>
      </c>
      <c r="D949" s="58">
        <v>308.41000000000003</v>
      </c>
      <c r="E949" t="s">
        <v>452</v>
      </c>
      <c r="F949" s="108">
        <v>2024</v>
      </c>
      <c r="G949" t="s">
        <v>2955</v>
      </c>
      <c r="H949">
        <v>2</v>
      </c>
      <c r="I949">
        <v>387</v>
      </c>
      <c r="J949" t="s">
        <v>555</v>
      </c>
      <c r="K949" t="s">
        <v>2937</v>
      </c>
      <c r="L949">
        <v>0</v>
      </c>
      <c r="M949">
        <v>0</v>
      </c>
      <c r="N949" t="s">
        <v>3899</v>
      </c>
      <c r="O949" t="s">
        <v>545</v>
      </c>
      <c r="P949" t="s">
        <v>458</v>
      </c>
      <c r="R949">
        <v>0</v>
      </c>
      <c r="S949" t="s">
        <v>459</v>
      </c>
      <c r="T949" t="s">
        <v>458</v>
      </c>
      <c r="U949" t="s">
        <v>460</v>
      </c>
      <c r="V949" t="s">
        <v>458</v>
      </c>
    </row>
    <row r="950" spans="1:22" x14ac:dyDescent="0.2">
      <c r="A950" s="102">
        <v>42142</v>
      </c>
      <c r="B950" s="102" t="s">
        <v>3864</v>
      </c>
      <c r="C950" t="s">
        <v>541</v>
      </c>
      <c r="D950" s="58">
        <v>308.41000000000003</v>
      </c>
      <c r="E950" t="s">
        <v>452</v>
      </c>
      <c r="F950" s="108">
        <v>2005</v>
      </c>
      <c r="G950" t="s">
        <v>3011</v>
      </c>
      <c r="H950">
        <v>7</v>
      </c>
      <c r="I950">
        <v>387</v>
      </c>
      <c r="J950" t="s">
        <v>555</v>
      </c>
      <c r="K950" t="s">
        <v>2937</v>
      </c>
      <c r="L950">
        <v>0</v>
      </c>
      <c r="M950">
        <v>0</v>
      </c>
      <c r="N950" t="s">
        <v>3900</v>
      </c>
      <c r="O950" t="s">
        <v>545</v>
      </c>
      <c r="P950" t="s">
        <v>458</v>
      </c>
      <c r="R950">
        <v>0</v>
      </c>
      <c r="S950" t="s">
        <v>459</v>
      </c>
      <c r="T950" t="s">
        <v>458</v>
      </c>
      <c r="U950" t="s">
        <v>460</v>
      </c>
      <c r="V950" t="s">
        <v>458</v>
      </c>
    </row>
    <row r="951" spans="1:22" x14ac:dyDescent="0.2">
      <c r="A951" s="102">
        <v>42142</v>
      </c>
      <c r="B951" s="102" t="s">
        <v>3864</v>
      </c>
      <c r="C951" t="s">
        <v>541</v>
      </c>
      <c r="D951" s="58">
        <v>308.41000000000003</v>
      </c>
      <c r="E951" t="s">
        <v>452</v>
      </c>
      <c r="F951" s="108" t="s">
        <v>2950</v>
      </c>
      <c r="G951" t="s">
        <v>2951</v>
      </c>
      <c r="H951">
        <v>10</v>
      </c>
      <c r="I951">
        <v>387</v>
      </c>
      <c r="J951" t="s">
        <v>555</v>
      </c>
      <c r="K951" t="s">
        <v>2937</v>
      </c>
      <c r="L951">
        <v>0</v>
      </c>
      <c r="M951">
        <v>0</v>
      </c>
      <c r="N951" t="s">
        <v>3901</v>
      </c>
      <c r="O951" t="s">
        <v>545</v>
      </c>
      <c r="P951" t="s">
        <v>458</v>
      </c>
      <c r="R951">
        <v>0</v>
      </c>
      <c r="S951" t="s">
        <v>459</v>
      </c>
      <c r="T951" t="s">
        <v>458</v>
      </c>
      <c r="U951" t="s">
        <v>460</v>
      </c>
      <c r="V951" t="s">
        <v>458</v>
      </c>
    </row>
    <row r="952" spans="1:22" x14ac:dyDescent="0.2">
      <c r="A952" s="102">
        <v>42149</v>
      </c>
      <c r="B952" s="102" t="s">
        <v>3864</v>
      </c>
      <c r="C952" t="s">
        <v>541</v>
      </c>
      <c r="D952" s="58">
        <v>308.41000000000003</v>
      </c>
      <c r="E952" t="s">
        <v>452</v>
      </c>
      <c r="F952" s="108">
        <v>2024</v>
      </c>
      <c r="G952" t="s">
        <v>2955</v>
      </c>
      <c r="H952">
        <v>1</v>
      </c>
      <c r="I952">
        <v>387</v>
      </c>
      <c r="J952" t="s">
        <v>555</v>
      </c>
      <c r="K952" t="s">
        <v>2937</v>
      </c>
      <c r="L952">
        <v>0</v>
      </c>
      <c r="M952">
        <v>0</v>
      </c>
      <c r="N952" t="s">
        <v>3902</v>
      </c>
      <c r="O952" t="s">
        <v>545</v>
      </c>
      <c r="P952" t="s">
        <v>458</v>
      </c>
      <c r="R952">
        <v>0</v>
      </c>
      <c r="S952" t="s">
        <v>459</v>
      </c>
      <c r="T952" t="s">
        <v>458</v>
      </c>
      <c r="U952" t="s">
        <v>460</v>
      </c>
      <c r="V952" t="s">
        <v>458</v>
      </c>
    </row>
    <row r="953" spans="1:22" x14ac:dyDescent="0.2">
      <c r="A953" s="102">
        <v>42156</v>
      </c>
      <c r="B953" s="102" t="s">
        <v>3864</v>
      </c>
      <c r="C953" t="s">
        <v>541</v>
      </c>
      <c r="D953" s="58">
        <v>308.41000000000003</v>
      </c>
      <c r="E953" t="s">
        <v>452</v>
      </c>
      <c r="F953" s="108">
        <v>2024</v>
      </c>
      <c r="G953" t="s">
        <v>2955</v>
      </c>
      <c r="H953">
        <v>2</v>
      </c>
      <c r="I953">
        <v>387</v>
      </c>
      <c r="J953" t="s">
        <v>555</v>
      </c>
      <c r="K953" t="s">
        <v>2937</v>
      </c>
      <c r="L953">
        <v>0</v>
      </c>
      <c r="M953">
        <v>0</v>
      </c>
      <c r="N953" t="s">
        <v>3903</v>
      </c>
      <c r="O953" t="s">
        <v>545</v>
      </c>
      <c r="P953" t="s">
        <v>458</v>
      </c>
      <c r="R953">
        <v>0</v>
      </c>
      <c r="S953" t="s">
        <v>459</v>
      </c>
      <c r="T953" t="s">
        <v>458</v>
      </c>
      <c r="U953" t="s">
        <v>460</v>
      </c>
      <c r="V953" t="s">
        <v>458</v>
      </c>
    </row>
    <row r="954" spans="1:22" x14ac:dyDescent="0.2">
      <c r="A954" s="102">
        <v>42163</v>
      </c>
      <c r="B954" s="102" t="s">
        <v>3864</v>
      </c>
      <c r="C954" t="s">
        <v>541</v>
      </c>
      <c r="D954" s="58">
        <v>308.41000000000003</v>
      </c>
      <c r="E954" t="s">
        <v>452</v>
      </c>
      <c r="F954" s="108">
        <v>2024</v>
      </c>
      <c r="G954" t="s">
        <v>2955</v>
      </c>
      <c r="H954">
        <v>2</v>
      </c>
      <c r="I954">
        <v>387</v>
      </c>
      <c r="J954" t="s">
        <v>555</v>
      </c>
      <c r="K954" t="s">
        <v>2937</v>
      </c>
      <c r="L954">
        <v>0</v>
      </c>
      <c r="M954">
        <v>0</v>
      </c>
      <c r="N954" t="s">
        <v>3904</v>
      </c>
      <c r="O954" t="s">
        <v>545</v>
      </c>
      <c r="P954" t="s">
        <v>458</v>
      </c>
      <c r="R954">
        <v>0</v>
      </c>
      <c r="S954" t="s">
        <v>459</v>
      </c>
      <c r="T954" t="s">
        <v>458</v>
      </c>
      <c r="U954" t="s">
        <v>460</v>
      </c>
      <c r="V954" t="s">
        <v>458</v>
      </c>
    </row>
    <row r="955" spans="1:22" x14ac:dyDescent="0.2">
      <c r="A955" s="102">
        <v>42163</v>
      </c>
      <c r="B955" s="102" t="s">
        <v>3864</v>
      </c>
      <c r="C955" t="s">
        <v>541</v>
      </c>
      <c r="D955" s="58">
        <v>308.41000000000003</v>
      </c>
      <c r="E955" t="s">
        <v>452</v>
      </c>
      <c r="F955" s="108">
        <v>2024</v>
      </c>
      <c r="G955" t="s">
        <v>2955</v>
      </c>
      <c r="H955">
        <v>2</v>
      </c>
      <c r="I955">
        <v>387</v>
      </c>
      <c r="J955" t="s">
        <v>555</v>
      </c>
      <c r="K955" t="s">
        <v>2937</v>
      </c>
      <c r="L955">
        <v>0</v>
      </c>
      <c r="M955">
        <v>0</v>
      </c>
      <c r="N955" t="s">
        <v>3905</v>
      </c>
      <c r="O955" t="s">
        <v>545</v>
      </c>
      <c r="P955" t="s">
        <v>458</v>
      </c>
      <c r="R955">
        <v>0</v>
      </c>
      <c r="S955" t="s">
        <v>459</v>
      </c>
      <c r="T955" t="s">
        <v>458</v>
      </c>
      <c r="U955" t="s">
        <v>460</v>
      </c>
      <c r="V955" t="s">
        <v>458</v>
      </c>
    </row>
    <row r="956" spans="1:22" x14ac:dyDescent="0.2">
      <c r="A956" s="102">
        <v>42163</v>
      </c>
      <c r="B956" s="102" t="s">
        <v>3864</v>
      </c>
      <c r="C956" t="s">
        <v>541</v>
      </c>
      <c r="D956" s="58">
        <v>308.41000000000003</v>
      </c>
      <c r="E956" t="s">
        <v>452</v>
      </c>
      <c r="F956" s="108" t="s">
        <v>2950</v>
      </c>
      <c r="G956" t="s">
        <v>2951</v>
      </c>
      <c r="H956">
        <v>13</v>
      </c>
      <c r="I956">
        <v>387</v>
      </c>
      <c r="J956" t="s">
        <v>555</v>
      </c>
      <c r="K956" t="s">
        <v>2937</v>
      </c>
      <c r="L956">
        <v>0</v>
      </c>
      <c r="M956">
        <v>0</v>
      </c>
      <c r="N956" t="s">
        <v>3906</v>
      </c>
      <c r="O956" t="s">
        <v>545</v>
      </c>
      <c r="P956" t="s">
        <v>458</v>
      </c>
      <c r="R956">
        <v>0</v>
      </c>
      <c r="S956" t="s">
        <v>459</v>
      </c>
      <c r="T956" t="s">
        <v>458</v>
      </c>
      <c r="U956" t="s">
        <v>460</v>
      </c>
      <c r="V956" t="s">
        <v>458</v>
      </c>
    </row>
    <row r="957" spans="1:22" x14ac:dyDescent="0.2">
      <c r="A957" s="102">
        <v>42170</v>
      </c>
      <c r="B957" s="102" t="s">
        <v>3864</v>
      </c>
      <c r="C957" t="s">
        <v>541</v>
      </c>
      <c r="D957" s="58">
        <v>308.41000000000003</v>
      </c>
      <c r="E957" t="s">
        <v>452</v>
      </c>
      <c r="F957" s="108">
        <v>2024</v>
      </c>
      <c r="G957" t="s">
        <v>2955</v>
      </c>
      <c r="H957">
        <v>8</v>
      </c>
      <c r="I957">
        <v>387</v>
      </c>
      <c r="J957" t="s">
        <v>555</v>
      </c>
      <c r="K957" t="s">
        <v>2937</v>
      </c>
      <c r="L957">
        <v>0</v>
      </c>
      <c r="M957">
        <v>0</v>
      </c>
      <c r="N957" t="s">
        <v>3907</v>
      </c>
      <c r="O957" t="s">
        <v>545</v>
      </c>
      <c r="P957" t="s">
        <v>458</v>
      </c>
      <c r="R957">
        <v>0</v>
      </c>
      <c r="S957" t="s">
        <v>459</v>
      </c>
      <c r="T957" t="s">
        <v>458</v>
      </c>
      <c r="U957" t="s">
        <v>460</v>
      </c>
      <c r="V957" t="s">
        <v>458</v>
      </c>
    </row>
    <row r="958" spans="1:22" x14ac:dyDescent="0.2">
      <c r="A958" s="102">
        <v>42170</v>
      </c>
      <c r="B958" s="102" t="s">
        <v>3864</v>
      </c>
      <c r="C958" t="s">
        <v>541</v>
      </c>
      <c r="D958" s="58">
        <v>308.41000000000003</v>
      </c>
      <c r="E958" t="s">
        <v>452</v>
      </c>
      <c r="F958" s="108" t="s">
        <v>2950</v>
      </c>
      <c r="G958" t="s">
        <v>2951</v>
      </c>
      <c r="H958">
        <v>2</v>
      </c>
      <c r="I958">
        <v>387</v>
      </c>
      <c r="J958" t="s">
        <v>555</v>
      </c>
      <c r="K958" t="s">
        <v>2937</v>
      </c>
      <c r="L958">
        <v>0</v>
      </c>
      <c r="M958">
        <v>0</v>
      </c>
      <c r="N958" t="s">
        <v>3908</v>
      </c>
      <c r="O958" t="s">
        <v>545</v>
      </c>
      <c r="P958" t="s">
        <v>458</v>
      </c>
      <c r="R958">
        <v>0</v>
      </c>
      <c r="S958" t="s">
        <v>459</v>
      </c>
      <c r="T958" t="s">
        <v>458</v>
      </c>
      <c r="U958" t="s">
        <v>460</v>
      </c>
      <c r="V958" t="s">
        <v>458</v>
      </c>
    </row>
    <row r="959" spans="1:22" x14ac:dyDescent="0.2">
      <c r="A959" s="102">
        <v>42177</v>
      </c>
      <c r="B959" s="102" t="s">
        <v>3864</v>
      </c>
      <c r="C959" t="s">
        <v>541</v>
      </c>
      <c r="D959" s="58">
        <v>308.41000000000003</v>
      </c>
      <c r="E959" t="s">
        <v>452</v>
      </c>
      <c r="F959" s="108">
        <v>2024</v>
      </c>
      <c r="G959" t="s">
        <v>2955</v>
      </c>
      <c r="H959">
        <v>2</v>
      </c>
      <c r="I959">
        <v>387</v>
      </c>
      <c r="J959" t="s">
        <v>555</v>
      </c>
      <c r="K959" t="s">
        <v>2937</v>
      </c>
      <c r="L959">
        <v>0</v>
      </c>
      <c r="M959">
        <v>0</v>
      </c>
      <c r="N959" t="s">
        <v>3909</v>
      </c>
      <c r="O959" t="s">
        <v>545</v>
      </c>
      <c r="P959" t="s">
        <v>458</v>
      </c>
      <c r="R959">
        <v>0</v>
      </c>
      <c r="S959" t="s">
        <v>459</v>
      </c>
      <c r="T959" t="s">
        <v>458</v>
      </c>
      <c r="U959" t="s">
        <v>460</v>
      </c>
      <c r="V959" t="s">
        <v>458</v>
      </c>
    </row>
    <row r="960" spans="1:22" x14ac:dyDescent="0.2">
      <c r="A960" s="102">
        <v>42177</v>
      </c>
      <c r="B960" s="102" t="s">
        <v>3864</v>
      </c>
      <c r="C960" t="s">
        <v>541</v>
      </c>
      <c r="D960" s="58">
        <v>308.41000000000003</v>
      </c>
      <c r="E960" t="s">
        <v>452</v>
      </c>
      <c r="F960" s="108" t="s">
        <v>2950</v>
      </c>
      <c r="G960" t="s">
        <v>2951</v>
      </c>
      <c r="H960">
        <v>38</v>
      </c>
      <c r="I960">
        <v>387</v>
      </c>
      <c r="J960" t="s">
        <v>555</v>
      </c>
      <c r="K960" t="s">
        <v>2937</v>
      </c>
      <c r="L960">
        <v>0</v>
      </c>
      <c r="M960">
        <v>0</v>
      </c>
      <c r="N960" t="s">
        <v>3910</v>
      </c>
      <c r="O960" t="s">
        <v>545</v>
      </c>
      <c r="P960" t="s">
        <v>458</v>
      </c>
      <c r="R960">
        <v>0</v>
      </c>
      <c r="S960" t="s">
        <v>459</v>
      </c>
      <c r="T960" t="s">
        <v>458</v>
      </c>
      <c r="U960" t="s">
        <v>460</v>
      </c>
      <c r="V960" t="s">
        <v>458</v>
      </c>
    </row>
    <row r="961" spans="1:22" x14ac:dyDescent="0.2">
      <c r="A961" s="102">
        <v>42191</v>
      </c>
      <c r="B961" s="102" t="s">
        <v>3864</v>
      </c>
      <c r="C961" t="s">
        <v>541</v>
      </c>
      <c r="D961" s="58">
        <v>308.41000000000003</v>
      </c>
      <c r="E961" t="s">
        <v>452</v>
      </c>
      <c r="F961" s="108">
        <v>2005</v>
      </c>
      <c r="G961" t="s">
        <v>3011</v>
      </c>
      <c r="H961">
        <v>5</v>
      </c>
      <c r="I961">
        <v>387</v>
      </c>
      <c r="J961" t="s">
        <v>555</v>
      </c>
      <c r="K961" t="s">
        <v>2937</v>
      </c>
      <c r="L961">
        <v>0</v>
      </c>
      <c r="M961">
        <v>0</v>
      </c>
      <c r="N961" t="s">
        <v>3911</v>
      </c>
      <c r="O961" t="s">
        <v>545</v>
      </c>
      <c r="P961" t="s">
        <v>458</v>
      </c>
      <c r="R961">
        <v>0</v>
      </c>
      <c r="S961" t="s">
        <v>459</v>
      </c>
      <c r="T961" t="s">
        <v>458</v>
      </c>
      <c r="U961" t="s">
        <v>460</v>
      </c>
      <c r="V961" t="s">
        <v>458</v>
      </c>
    </row>
    <row r="962" spans="1:22" x14ac:dyDescent="0.2">
      <c r="A962" s="102">
        <v>42191</v>
      </c>
      <c r="B962" s="102" t="s">
        <v>3864</v>
      </c>
      <c r="C962" t="s">
        <v>541</v>
      </c>
      <c r="D962" s="58">
        <v>308.41000000000003</v>
      </c>
      <c r="E962" t="s">
        <v>452</v>
      </c>
      <c r="F962" s="108" t="s">
        <v>2950</v>
      </c>
      <c r="G962" t="s">
        <v>2951</v>
      </c>
      <c r="H962">
        <v>32</v>
      </c>
      <c r="I962">
        <v>387</v>
      </c>
      <c r="J962" t="s">
        <v>555</v>
      </c>
      <c r="K962" t="s">
        <v>2937</v>
      </c>
      <c r="L962">
        <v>0</v>
      </c>
      <c r="M962">
        <v>0</v>
      </c>
      <c r="N962" t="s">
        <v>3912</v>
      </c>
      <c r="O962" t="s">
        <v>545</v>
      </c>
      <c r="P962" t="s">
        <v>458</v>
      </c>
      <c r="R962">
        <v>0</v>
      </c>
      <c r="S962" t="s">
        <v>459</v>
      </c>
      <c r="T962" t="s">
        <v>458</v>
      </c>
      <c r="U962" t="s">
        <v>460</v>
      </c>
      <c r="V962" t="s">
        <v>458</v>
      </c>
    </row>
    <row r="963" spans="1:22" x14ac:dyDescent="0.2">
      <c r="A963" s="102">
        <v>42212</v>
      </c>
      <c r="B963" s="102" t="s">
        <v>3864</v>
      </c>
      <c r="C963" t="s">
        <v>541</v>
      </c>
      <c r="D963" s="58">
        <v>308.41000000000003</v>
      </c>
      <c r="E963" t="s">
        <v>452</v>
      </c>
      <c r="F963" s="108">
        <v>2024</v>
      </c>
      <c r="G963" t="s">
        <v>2955</v>
      </c>
      <c r="H963">
        <v>2</v>
      </c>
      <c r="I963">
        <v>387</v>
      </c>
      <c r="J963" t="s">
        <v>555</v>
      </c>
      <c r="K963" t="s">
        <v>2937</v>
      </c>
      <c r="L963">
        <v>0</v>
      </c>
      <c r="M963">
        <v>0</v>
      </c>
      <c r="N963" t="s">
        <v>3913</v>
      </c>
      <c r="O963" t="s">
        <v>545</v>
      </c>
      <c r="P963" t="s">
        <v>458</v>
      </c>
      <c r="R963">
        <v>0</v>
      </c>
      <c r="S963" t="s">
        <v>459</v>
      </c>
      <c r="T963" t="s">
        <v>458</v>
      </c>
      <c r="U963" t="s">
        <v>460</v>
      </c>
      <c r="V963" t="s">
        <v>458</v>
      </c>
    </row>
    <row r="964" spans="1:22" x14ac:dyDescent="0.2">
      <c r="A964" s="102">
        <v>42219</v>
      </c>
      <c r="B964" s="102" t="s">
        <v>3864</v>
      </c>
      <c r="C964" t="s">
        <v>541</v>
      </c>
      <c r="D964" s="58">
        <v>308.41000000000003</v>
      </c>
      <c r="E964" t="s">
        <v>452</v>
      </c>
      <c r="F964" s="108">
        <v>2024</v>
      </c>
      <c r="G964" t="s">
        <v>2955</v>
      </c>
      <c r="H964">
        <v>2</v>
      </c>
      <c r="I964">
        <v>387</v>
      </c>
      <c r="J964" t="s">
        <v>555</v>
      </c>
      <c r="K964" t="s">
        <v>2937</v>
      </c>
      <c r="L964">
        <v>0</v>
      </c>
      <c r="M964">
        <v>0</v>
      </c>
      <c r="N964" t="s">
        <v>3914</v>
      </c>
      <c r="O964" t="s">
        <v>545</v>
      </c>
      <c r="P964" t="s">
        <v>458</v>
      </c>
      <c r="R964">
        <v>0</v>
      </c>
      <c r="S964" t="s">
        <v>459</v>
      </c>
      <c r="T964" t="s">
        <v>458</v>
      </c>
      <c r="U964" t="s">
        <v>460</v>
      </c>
      <c r="V964" t="s">
        <v>458</v>
      </c>
    </row>
    <row r="965" spans="1:22" x14ac:dyDescent="0.2">
      <c r="A965" s="102">
        <v>42233</v>
      </c>
      <c r="B965" s="102" t="s">
        <v>3864</v>
      </c>
      <c r="C965" t="s">
        <v>541</v>
      </c>
      <c r="D965" s="58">
        <v>308.41000000000003</v>
      </c>
      <c r="E965" t="s">
        <v>452</v>
      </c>
      <c r="F965" s="108">
        <v>2024</v>
      </c>
      <c r="G965" t="s">
        <v>2955</v>
      </c>
      <c r="H965">
        <v>1</v>
      </c>
      <c r="I965">
        <v>387</v>
      </c>
      <c r="J965" t="s">
        <v>555</v>
      </c>
      <c r="K965" t="s">
        <v>2937</v>
      </c>
      <c r="L965">
        <v>0</v>
      </c>
      <c r="M965">
        <v>0</v>
      </c>
      <c r="N965" t="s">
        <v>3915</v>
      </c>
      <c r="O965" t="s">
        <v>545</v>
      </c>
      <c r="P965" t="s">
        <v>458</v>
      </c>
      <c r="R965">
        <v>0</v>
      </c>
      <c r="S965" t="s">
        <v>459</v>
      </c>
      <c r="T965" t="s">
        <v>458</v>
      </c>
      <c r="U965" t="s">
        <v>460</v>
      </c>
      <c r="V965" t="s">
        <v>458</v>
      </c>
    </row>
    <row r="966" spans="1:22" x14ac:dyDescent="0.2">
      <c r="A966" s="102">
        <v>42233</v>
      </c>
      <c r="B966" s="102" t="s">
        <v>3864</v>
      </c>
      <c r="C966" t="s">
        <v>541</v>
      </c>
      <c r="D966" s="58">
        <v>308.41000000000003</v>
      </c>
      <c r="E966" t="s">
        <v>452</v>
      </c>
      <c r="F966" s="108">
        <v>2005</v>
      </c>
      <c r="G966" t="s">
        <v>3011</v>
      </c>
      <c r="H966">
        <v>1</v>
      </c>
      <c r="I966">
        <v>387</v>
      </c>
      <c r="J966" t="s">
        <v>555</v>
      </c>
      <c r="K966" t="s">
        <v>2937</v>
      </c>
      <c r="L966">
        <v>0</v>
      </c>
      <c r="M966">
        <v>0</v>
      </c>
      <c r="N966" t="s">
        <v>3916</v>
      </c>
      <c r="O966" t="s">
        <v>545</v>
      </c>
      <c r="P966" t="s">
        <v>458</v>
      </c>
      <c r="R966">
        <v>0</v>
      </c>
      <c r="S966" t="s">
        <v>459</v>
      </c>
      <c r="T966" t="s">
        <v>458</v>
      </c>
      <c r="U966" t="s">
        <v>460</v>
      </c>
      <c r="V966" t="s">
        <v>458</v>
      </c>
    </row>
    <row r="967" spans="1:22" x14ac:dyDescent="0.2">
      <c r="A967" s="102">
        <v>42233</v>
      </c>
      <c r="B967" s="102" t="s">
        <v>3864</v>
      </c>
      <c r="C967" t="s">
        <v>541</v>
      </c>
      <c r="D967" s="58">
        <v>308.41000000000003</v>
      </c>
      <c r="E967" t="s">
        <v>452</v>
      </c>
      <c r="F967" s="108" t="s">
        <v>2950</v>
      </c>
      <c r="G967" t="s">
        <v>2951</v>
      </c>
      <c r="H967">
        <v>0.5</v>
      </c>
      <c r="I967">
        <v>387</v>
      </c>
      <c r="J967" t="s">
        <v>555</v>
      </c>
      <c r="K967" t="s">
        <v>2937</v>
      </c>
      <c r="L967">
        <v>0</v>
      </c>
      <c r="M967">
        <v>0</v>
      </c>
      <c r="N967" t="s">
        <v>3917</v>
      </c>
      <c r="O967" t="s">
        <v>545</v>
      </c>
      <c r="P967" t="s">
        <v>458</v>
      </c>
      <c r="R967">
        <v>0</v>
      </c>
      <c r="S967" t="s">
        <v>459</v>
      </c>
      <c r="T967" t="s">
        <v>458</v>
      </c>
      <c r="U967" t="s">
        <v>460</v>
      </c>
      <c r="V967" t="s">
        <v>458</v>
      </c>
    </row>
    <row r="968" spans="1:22" x14ac:dyDescent="0.2">
      <c r="A968" s="102">
        <v>42240</v>
      </c>
      <c r="B968" s="102" t="s">
        <v>3864</v>
      </c>
      <c r="C968" t="s">
        <v>541</v>
      </c>
      <c r="D968" s="58">
        <v>308.41000000000003</v>
      </c>
      <c r="E968" t="s">
        <v>452</v>
      </c>
      <c r="F968" s="108">
        <v>2024</v>
      </c>
      <c r="G968" t="s">
        <v>2955</v>
      </c>
      <c r="H968">
        <v>2</v>
      </c>
      <c r="I968">
        <v>387</v>
      </c>
      <c r="J968" t="s">
        <v>555</v>
      </c>
      <c r="K968" t="s">
        <v>2937</v>
      </c>
      <c r="L968">
        <v>0</v>
      </c>
      <c r="M968">
        <v>0</v>
      </c>
      <c r="N968" t="s">
        <v>3918</v>
      </c>
      <c r="O968" t="s">
        <v>545</v>
      </c>
      <c r="P968" t="s">
        <v>458</v>
      </c>
      <c r="R968">
        <v>0</v>
      </c>
      <c r="S968" t="s">
        <v>459</v>
      </c>
      <c r="T968" t="s">
        <v>458</v>
      </c>
      <c r="U968" t="s">
        <v>460</v>
      </c>
      <c r="V968" t="s">
        <v>458</v>
      </c>
    </row>
    <row r="969" spans="1:22" x14ac:dyDescent="0.2">
      <c r="A969" s="102">
        <v>42261</v>
      </c>
      <c r="B969" s="102" t="s">
        <v>3864</v>
      </c>
      <c r="C969" t="s">
        <v>541</v>
      </c>
      <c r="D969" s="58">
        <v>308.41000000000003</v>
      </c>
      <c r="E969" t="s">
        <v>452</v>
      </c>
      <c r="F969" s="108" t="s">
        <v>2950</v>
      </c>
      <c r="G969" t="s">
        <v>2951</v>
      </c>
      <c r="H969">
        <v>8</v>
      </c>
      <c r="I969">
        <v>387</v>
      </c>
      <c r="J969" t="s">
        <v>555</v>
      </c>
      <c r="K969" t="s">
        <v>2937</v>
      </c>
      <c r="L969">
        <v>0</v>
      </c>
      <c r="M969">
        <v>0</v>
      </c>
      <c r="N969" t="s">
        <v>3919</v>
      </c>
      <c r="O969" t="s">
        <v>545</v>
      </c>
      <c r="P969" t="s">
        <v>458</v>
      </c>
      <c r="R969">
        <v>0</v>
      </c>
      <c r="S969" t="s">
        <v>459</v>
      </c>
      <c r="T969" t="s">
        <v>458</v>
      </c>
      <c r="U969" t="s">
        <v>460</v>
      </c>
      <c r="V969" t="s">
        <v>458</v>
      </c>
    </row>
    <row r="970" spans="1:22" x14ac:dyDescent="0.2">
      <c r="A970" s="102">
        <v>42268</v>
      </c>
      <c r="B970" s="102" t="s">
        <v>3864</v>
      </c>
      <c r="C970" t="s">
        <v>541</v>
      </c>
      <c r="D970" s="58">
        <v>308.41000000000003</v>
      </c>
      <c r="E970" t="s">
        <v>452</v>
      </c>
      <c r="F970" s="108">
        <v>2024</v>
      </c>
      <c r="G970" t="s">
        <v>2955</v>
      </c>
      <c r="H970">
        <v>8</v>
      </c>
      <c r="I970">
        <v>387</v>
      </c>
      <c r="J970" t="s">
        <v>555</v>
      </c>
      <c r="K970" t="s">
        <v>2937</v>
      </c>
      <c r="L970">
        <v>0</v>
      </c>
      <c r="M970">
        <v>0</v>
      </c>
      <c r="N970" t="s">
        <v>3920</v>
      </c>
      <c r="O970" t="s">
        <v>545</v>
      </c>
      <c r="P970" t="s">
        <v>458</v>
      </c>
      <c r="R970">
        <v>0</v>
      </c>
      <c r="S970" t="s">
        <v>459</v>
      </c>
      <c r="T970" t="s">
        <v>458</v>
      </c>
      <c r="U970" t="s">
        <v>460</v>
      </c>
      <c r="V970" t="s">
        <v>458</v>
      </c>
    </row>
    <row r="971" spans="1:22" x14ac:dyDescent="0.2">
      <c r="A971" s="102">
        <v>42268</v>
      </c>
      <c r="B971" s="102" t="s">
        <v>3864</v>
      </c>
      <c r="C971" t="s">
        <v>541</v>
      </c>
      <c r="D971" s="58">
        <v>308.41000000000003</v>
      </c>
      <c r="E971" t="s">
        <v>452</v>
      </c>
      <c r="F971" s="108" t="s">
        <v>2950</v>
      </c>
      <c r="G971" t="s">
        <v>2951</v>
      </c>
      <c r="H971">
        <v>12</v>
      </c>
      <c r="I971">
        <v>387</v>
      </c>
      <c r="J971" t="s">
        <v>555</v>
      </c>
      <c r="K971" t="s">
        <v>2937</v>
      </c>
      <c r="L971">
        <v>0</v>
      </c>
      <c r="M971">
        <v>0</v>
      </c>
      <c r="N971" t="s">
        <v>3921</v>
      </c>
      <c r="O971" t="s">
        <v>545</v>
      </c>
      <c r="P971" t="s">
        <v>458</v>
      </c>
      <c r="R971">
        <v>0</v>
      </c>
      <c r="S971" t="s">
        <v>459</v>
      </c>
      <c r="T971" t="s">
        <v>458</v>
      </c>
      <c r="U971" t="s">
        <v>460</v>
      </c>
      <c r="V971" t="s">
        <v>458</v>
      </c>
    </row>
    <row r="972" spans="1:22" x14ac:dyDescent="0.2">
      <c r="A972" s="102">
        <v>42275</v>
      </c>
      <c r="B972" s="102" t="s">
        <v>3864</v>
      </c>
      <c r="C972" t="s">
        <v>541</v>
      </c>
      <c r="D972" s="58">
        <v>308.41000000000003</v>
      </c>
      <c r="E972" t="s">
        <v>452</v>
      </c>
      <c r="F972" s="108">
        <v>2024</v>
      </c>
      <c r="G972" t="s">
        <v>2955</v>
      </c>
      <c r="H972">
        <v>6</v>
      </c>
      <c r="I972">
        <v>387</v>
      </c>
      <c r="J972" t="s">
        <v>555</v>
      </c>
      <c r="K972" t="s">
        <v>2937</v>
      </c>
      <c r="L972">
        <v>0</v>
      </c>
      <c r="M972">
        <v>0</v>
      </c>
      <c r="N972" t="s">
        <v>3922</v>
      </c>
      <c r="O972" t="s">
        <v>545</v>
      </c>
      <c r="P972" t="s">
        <v>458</v>
      </c>
      <c r="R972">
        <v>0</v>
      </c>
      <c r="S972" t="s">
        <v>459</v>
      </c>
      <c r="T972" t="s">
        <v>458</v>
      </c>
      <c r="U972" t="s">
        <v>460</v>
      </c>
      <c r="V972" t="s">
        <v>458</v>
      </c>
    </row>
    <row r="973" spans="1:22" x14ac:dyDescent="0.2">
      <c r="A973" s="102">
        <v>42275</v>
      </c>
      <c r="B973" s="102" t="s">
        <v>3864</v>
      </c>
      <c r="C973" t="s">
        <v>541</v>
      </c>
      <c r="D973" s="58">
        <v>308.41000000000003</v>
      </c>
      <c r="E973" t="s">
        <v>452</v>
      </c>
      <c r="F973" s="108" t="s">
        <v>2950</v>
      </c>
      <c r="G973" t="s">
        <v>2951</v>
      </c>
      <c r="H973">
        <v>16</v>
      </c>
      <c r="I973">
        <v>387</v>
      </c>
      <c r="J973" t="s">
        <v>555</v>
      </c>
      <c r="K973" t="s">
        <v>2937</v>
      </c>
      <c r="L973">
        <v>0</v>
      </c>
      <c r="M973">
        <v>0</v>
      </c>
      <c r="N973" t="s">
        <v>3923</v>
      </c>
      <c r="O973" t="s">
        <v>545</v>
      </c>
      <c r="P973" t="s">
        <v>458</v>
      </c>
      <c r="R973">
        <v>0</v>
      </c>
      <c r="S973" t="s">
        <v>459</v>
      </c>
      <c r="T973" t="s">
        <v>458</v>
      </c>
      <c r="U973" t="s">
        <v>460</v>
      </c>
      <c r="V973" t="s">
        <v>458</v>
      </c>
    </row>
    <row r="974" spans="1:22" x14ac:dyDescent="0.2">
      <c r="A974" s="102">
        <v>42275</v>
      </c>
      <c r="B974" s="102" t="s">
        <v>3864</v>
      </c>
      <c r="C974" t="s">
        <v>541</v>
      </c>
      <c r="D974" s="58">
        <v>308.41000000000003</v>
      </c>
      <c r="E974" t="s">
        <v>452</v>
      </c>
      <c r="F974" s="108" t="s">
        <v>2950</v>
      </c>
      <c r="G974" t="s">
        <v>2951</v>
      </c>
      <c r="H974">
        <v>2</v>
      </c>
      <c r="I974">
        <v>387</v>
      </c>
      <c r="J974" t="s">
        <v>555</v>
      </c>
      <c r="K974" t="s">
        <v>2937</v>
      </c>
      <c r="L974">
        <v>0</v>
      </c>
      <c r="M974">
        <v>0</v>
      </c>
      <c r="N974" t="s">
        <v>3924</v>
      </c>
      <c r="O974" t="s">
        <v>545</v>
      </c>
      <c r="P974" t="s">
        <v>458</v>
      </c>
      <c r="R974">
        <v>0</v>
      </c>
      <c r="S974" t="s">
        <v>459</v>
      </c>
      <c r="T974" t="s">
        <v>458</v>
      </c>
      <c r="U974" t="s">
        <v>460</v>
      </c>
      <c r="V974" t="s">
        <v>458</v>
      </c>
    </row>
    <row r="975" spans="1:22" x14ac:dyDescent="0.2">
      <c r="A975" s="102">
        <v>42278</v>
      </c>
      <c r="B975" s="102" t="s">
        <v>3864</v>
      </c>
      <c r="C975" t="s">
        <v>541</v>
      </c>
      <c r="D975" s="58">
        <v>308.41000000000003</v>
      </c>
      <c r="E975" t="s">
        <v>452</v>
      </c>
      <c r="F975" s="108">
        <v>2024</v>
      </c>
      <c r="G975" t="s">
        <v>2955</v>
      </c>
      <c r="H975">
        <v>4</v>
      </c>
      <c r="I975">
        <v>387</v>
      </c>
      <c r="J975" t="s">
        <v>555</v>
      </c>
      <c r="K975" t="s">
        <v>2937</v>
      </c>
      <c r="L975">
        <v>0</v>
      </c>
      <c r="M975">
        <v>0</v>
      </c>
      <c r="N975" t="s">
        <v>3925</v>
      </c>
      <c r="O975" t="s">
        <v>545</v>
      </c>
      <c r="P975" t="s">
        <v>458</v>
      </c>
      <c r="R975">
        <v>0</v>
      </c>
      <c r="S975" t="s">
        <v>459</v>
      </c>
      <c r="T975" t="s">
        <v>458</v>
      </c>
      <c r="U975" t="s">
        <v>460</v>
      </c>
      <c r="V975" t="s">
        <v>458</v>
      </c>
    </row>
    <row r="976" spans="1:22" x14ac:dyDescent="0.2">
      <c r="A976" s="102">
        <v>42278</v>
      </c>
      <c r="B976" s="102" t="s">
        <v>3864</v>
      </c>
      <c r="C976" t="s">
        <v>541</v>
      </c>
      <c r="D976" s="58">
        <v>308.41000000000003</v>
      </c>
      <c r="E976" t="s">
        <v>452</v>
      </c>
      <c r="F976" s="108">
        <v>2005</v>
      </c>
      <c r="G976" t="s">
        <v>3011</v>
      </c>
      <c r="H976">
        <v>9</v>
      </c>
      <c r="I976">
        <v>387</v>
      </c>
      <c r="J976" t="s">
        <v>555</v>
      </c>
      <c r="K976" t="s">
        <v>2937</v>
      </c>
      <c r="L976">
        <v>0</v>
      </c>
      <c r="M976">
        <v>0</v>
      </c>
      <c r="N976" t="s">
        <v>3926</v>
      </c>
      <c r="O976" t="s">
        <v>545</v>
      </c>
      <c r="P976" t="s">
        <v>458</v>
      </c>
      <c r="R976">
        <v>0</v>
      </c>
      <c r="S976" t="s">
        <v>459</v>
      </c>
      <c r="T976" t="s">
        <v>458</v>
      </c>
      <c r="U976" t="s">
        <v>460</v>
      </c>
      <c r="V976" t="s">
        <v>458</v>
      </c>
    </row>
    <row r="977" spans="1:22" x14ac:dyDescent="0.2">
      <c r="A977" s="102">
        <v>42282</v>
      </c>
      <c r="B977" s="102" t="s">
        <v>3864</v>
      </c>
      <c r="C977" t="s">
        <v>541</v>
      </c>
      <c r="D977" s="58">
        <v>308.41000000000003</v>
      </c>
      <c r="E977" t="s">
        <v>452</v>
      </c>
      <c r="F977" s="108">
        <v>2024</v>
      </c>
      <c r="G977" t="s">
        <v>2955</v>
      </c>
      <c r="H977">
        <v>4</v>
      </c>
      <c r="I977">
        <v>387</v>
      </c>
      <c r="J977" t="s">
        <v>555</v>
      </c>
      <c r="K977" t="s">
        <v>2937</v>
      </c>
      <c r="L977">
        <v>0</v>
      </c>
      <c r="M977">
        <v>0</v>
      </c>
      <c r="N977" t="s">
        <v>3927</v>
      </c>
      <c r="O977" t="s">
        <v>545</v>
      </c>
      <c r="P977" t="s">
        <v>458</v>
      </c>
      <c r="R977">
        <v>0</v>
      </c>
      <c r="S977" t="s">
        <v>459</v>
      </c>
      <c r="T977" t="s">
        <v>458</v>
      </c>
      <c r="U977" t="s">
        <v>460</v>
      </c>
      <c r="V977" t="s">
        <v>458</v>
      </c>
    </row>
    <row r="978" spans="1:22" x14ac:dyDescent="0.2">
      <c r="A978" s="102">
        <v>42282</v>
      </c>
      <c r="B978" s="102" t="s">
        <v>3864</v>
      </c>
      <c r="C978" t="s">
        <v>541</v>
      </c>
      <c r="D978" s="58">
        <v>308.41000000000003</v>
      </c>
      <c r="E978" t="s">
        <v>452</v>
      </c>
      <c r="F978" s="108">
        <v>2005</v>
      </c>
      <c r="G978" t="s">
        <v>3011</v>
      </c>
      <c r="H978">
        <v>10</v>
      </c>
      <c r="I978">
        <v>387</v>
      </c>
      <c r="J978" t="s">
        <v>555</v>
      </c>
      <c r="K978" t="s">
        <v>2937</v>
      </c>
      <c r="L978">
        <v>0</v>
      </c>
      <c r="M978">
        <v>0</v>
      </c>
      <c r="N978" t="s">
        <v>3928</v>
      </c>
      <c r="O978" t="s">
        <v>545</v>
      </c>
      <c r="P978" t="s">
        <v>458</v>
      </c>
      <c r="R978">
        <v>0</v>
      </c>
      <c r="S978" t="s">
        <v>459</v>
      </c>
      <c r="T978" t="s">
        <v>458</v>
      </c>
      <c r="U978" t="s">
        <v>460</v>
      </c>
      <c r="V978" t="s">
        <v>458</v>
      </c>
    </row>
    <row r="979" spans="1:22" x14ac:dyDescent="0.2">
      <c r="A979" s="102">
        <v>42282</v>
      </c>
      <c r="B979" s="102" t="s">
        <v>3864</v>
      </c>
      <c r="C979" t="s">
        <v>541</v>
      </c>
      <c r="D979" s="58">
        <v>308.41000000000003</v>
      </c>
      <c r="E979" t="s">
        <v>452</v>
      </c>
      <c r="F979" s="108" t="s">
        <v>2950</v>
      </c>
      <c r="G979" t="s">
        <v>2951</v>
      </c>
      <c r="H979">
        <v>4</v>
      </c>
      <c r="I979">
        <v>387</v>
      </c>
      <c r="J979" t="s">
        <v>555</v>
      </c>
      <c r="K979" t="s">
        <v>2937</v>
      </c>
      <c r="L979">
        <v>0</v>
      </c>
      <c r="M979">
        <v>0</v>
      </c>
      <c r="N979" t="s">
        <v>3929</v>
      </c>
      <c r="O979" t="s">
        <v>545</v>
      </c>
      <c r="P979" t="s">
        <v>458</v>
      </c>
      <c r="R979">
        <v>0</v>
      </c>
      <c r="S979" t="s">
        <v>459</v>
      </c>
      <c r="T979" t="s">
        <v>458</v>
      </c>
      <c r="U979" t="s">
        <v>460</v>
      </c>
      <c r="V979" t="s">
        <v>458</v>
      </c>
    </row>
    <row r="980" spans="1:22" x14ac:dyDescent="0.2">
      <c r="A980" s="102">
        <v>42289</v>
      </c>
      <c r="B980" s="102" t="s">
        <v>3864</v>
      </c>
      <c r="C980" t="s">
        <v>541</v>
      </c>
      <c r="D980" s="58">
        <v>308.41000000000003</v>
      </c>
      <c r="E980" t="s">
        <v>452</v>
      </c>
      <c r="F980" s="108">
        <v>2024</v>
      </c>
      <c r="G980" t="s">
        <v>2955</v>
      </c>
      <c r="H980">
        <v>2</v>
      </c>
      <c r="I980">
        <v>387</v>
      </c>
      <c r="J980" t="s">
        <v>555</v>
      </c>
      <c r="K980" t="s">
        <v>2937</v>
      </c>
      <c r="L980">
        <v>0</v>
      </c>
      <c r="M980">
        <v>0</v>
      </c>
      <c r="N980" t="s">
        <v>3930</v>
      </c>
      <c r="O980" t="s">
        <v>545</v>
      </c>
      <c r="P980" t="s">
        <v>458</v>
      </c>
      <c r="R980">
        <v>0</v>
      </c>
      <c r="S980" t="s">
        <v>459</v>
      </c>
      <c r="T980" t="s">
        <v>458</v>
      </c>
      <c r="U980" t="s">
        <v>460</v>
      </c>
      <c r="V980" t="s">
        <v>458</v>
      </c>
    </row>
    <row r="981" spans="1:22" x14ac:dyDescent="0.2">
      <c r="A981" s="102">
        <v>42289</v>
      </c>
      <c r="B981" s="102" t="s">
        <v>3864</v>
      </c>
      <c r="C981" t="s">
        <v>541</v>
      </c>
      <c r="D981" s="58">
        <v>308.41000000000003</v>
      </c>
      <c r="E981" t="s">
        <v>452</v>
      </c>
      <c r="F981" s="108">
        <v>2005</v>
      </c>
      <c r="G981" t="s">
        <v>3011</v>
      </c>
      <c r="H981">
        <v>9</v>
      </c>
      <c r="I981">
        <v>387</v>
      </c>
      <c r="J981" t="s">
        <v>555</v>
      </c>
      <c r="K981" t="s">
        <v>2937</v>
      </c>
      <c r="L981">
        <v>0</v>
      </c>
      <c r="M981">
        <v>0</v>
      </c>
      <c r="N981" t="s">
        <v>3931</v>
      </c>
      <c r="O981" t="s">
        <v>545</v>
      </c>
      <c r="P981" t="s">
        <v>458</v>
      </c>
      <c r="R981">
        <v>0</v>
      </c>
      <c r="S981" t="s">
        <v>459</v>
      </c>
      <c r="T981" t="s">
        <v>458</v>
      </c>
      <c r="U981" t="s">
        <v>460</v>
      </c>
      <c r="V981" t="s">
        <v>458</v>
      </c>
    </row>
    <row r="982" spans="1:22" x14ac:dyDescent="0.2">
      <c r="A982" s="102">
        <v>42289</v>
      </c>
      <c r="B982" s="102" t="s">
        <v>3864</v>
      </c>
      <c r="C982" t="s">
        <v>541</v>
      </c>
      <c r="D982" s="58">
        <v>308.41000000000003</v>
      </c>
      <c r="E982" t="s">
        <v>452</v>
      </c>
      <c r="F982" s="108" t="s">
        <v>2950</v>
      </c>
      <c r="G982" t="s">
        <v>2951</v>
      </c>
      <c r="H982">
        <v>12</v>
      </c>
      <c r="I982">
        <v>387</v>
      </c>
      <c r="J982" t="s">
        <v>555</v>
      </c>
      <c r="K982" t="s">
        <v>2937</v>
      </c>
      <c r="L982">
        <v>0</v>
      </c>
      <c r="M982">
        <v>0</v>
      </c>
      <c r="N982" t="s">
        <v>3932</v>
      </c>
      <c r="O982" t="s">
        <v>545</v>
      </c>
      <c r="P982" t="s">
        <v>458</v>
      </c>
      <c r="R982">
        <v>0</v>
      </c>
      <c r="S982" t="s">
        <v>459</v>
      </c>
      <c r="T982" t="s">
        <v>458</v>
      </c>
      <c r="U982" t="s">
        <v>460</v>
      </c>
      <c r="V982" t="s">
        <v>458</v>
      </c>
    </row>
    <row r="983" spans="1:22" x14ac:dyDescent="0.2">
      <c r="A983" s="102">
        <v>42296</v>
      </c>
      <c r="B983" s="102" t="s">
        <v>3864</v>
      </c>
      <c r="C983" t="s">
        <v>541</v>
      </c>
      <c r="D983" s="58">
        <v>308.41000000000003</v>
      </c>
      <c r="E983" t="s">
        <v>452</v>
      </c>
      <c r="F983" s="108">
        <v>2024</v>
      </c>
      <c r="G983" t="s">
        <v>2955</v>
      </c>
      <c r="H983">
        <v>7</v>
      </c>
      <c r="I983">
        <v>387</v>
      </c>
      <c r="J983" t="s">
        <v>555</v>
      </c>
      <c r="K983" t="s">
        <v>2937</v>
      </c>
      <c r="L983">
        <v>0</v>
      </c>
      <c r="M983">
        <v>0</v>
      </c>
      <c r="N983" t="s">
        <v>3933</v>
      </c>
      <c r="O983" t="s">
        <v>545</v>
      </c>
      <c r="P983" t="s">
        <v>458</v>
      </c>
      <c r="R983">
        <v>0</v>
      </c>
      <c r="S983" t="s">
        <v>459</v>
      </c>
      <c r="T983" t="s">
        <v>458</v>
      </c>
      <c r="U983" t="s">
        <v>460</v>
      </c>
      <c r="V983" t="s">
        <v>458</v>
      </c>
    </row>
    <row r="984" spans="1:22" x14ac:dyDescent="0.2">
      <c r="A984" s="102">
        <v>42296</v>
      </c>
      <c r="B984" s="102" t="s">
        <v>3864</v>
      </c>
      <c r="C984" t="s">
        <v>541</v>
      </c>
      <c r="D984" s="58">
        <v>308.41000000000003</v>
      </c>
      <c r="E984" t="s">
        <v>452</v>
      </c>
      <c r="F984" s="108">
        <v>2005</v>
      </c>
      <c r="G984" t="s">
        <v>3011</v>
      </c>
      <c r="H984">
        <v>9</v>
      </c>
      <c r="I984">
        <v>387</v>
      </c>
      <c r="J984" t="s">
        <v>555</v>
      </c>
      <c r="K984" t="s">
        <v>2937</v>
      </c>
      <c r="L984">
        <v>0</v>
      </c>
      <c r="M984">
        <v>0</v>
      </c>
      <c r="N984" t="s">
        <v>3934</v>
      </c>
      <c r="O984" t="s">
        <v>545</v>
      </c>
      <c r="P984" t="s">
        <v>458</v>
      </c>
      <c r="R984">
        <v>0</v>
      </c>
      <c r="S984" t="s">
        <v>459</v>
      </c>
      <c r="T984" t="s">
        <v>458</v>
      </c>
      <c r="U984" t="s">
        <v>460</v>
      </c>
      <c r="V984" t="s">
        <v>458</v>
      </c>
    </row>
    <row r="985" spans="1:22" x14ac:dyDescent="0.2">
      <c r="A985" s="102">
        <v>42296</v>
      </c>
      <c r="B985" s="102" t="s">
        <v>3864</v>
      </c>
      <c r="C985" t="s">
        <v>541</v>
      </c>
      <c r="D985" s="58">
        <v>308.41000000000003</v>
      </c>
      <c r="E985" t="s">
        <v>452</v>
      </c>
      <c r="F985" s="108" t="s">
        <v>2950</v>
      </c>
      <c r="G985" t="s">
        <v>2951</v>
      </c>
      <c r="H985">
        <v>6</v>
      </c>
      <c r="I985">
        <v>387</v>
      </c>
      <c r="J985" t="s">
        <v>555</v>
      </c>
      <c r="K985" t="s">
        <v>2937</v>
      </c>
      <c r="L985">
        <v>0</v>
      </c>
      <c r="M985">
        <v>0</v>
      </c>
      <c r="N985" t="s">
        <v>3935</v>
      </c>
      <c r="O985" t="s">
        <v>545</v>
      </c>
      <c r="P985" t="s">
        <v>458</v>
      </c>
      <c r="R985">
        <v>0</v>
      </c>
      <c r="S985" t="s">
        <v>459</v>
      </c>
      <c r="T985" t="s">
        <v>458</v>
      </c>
      <c r="U985" t="s">
        <v>460</v>
      </c>
      <c r="V985" t="s">
        <v>458</v>
      </c>
    </row>
    <row r="986" spans="1:22" x14ac:dyDescent="0.2">
      <c r="A986" s="102">
        <v>42303</v>
      </c>
      <c r="B986" s="102" t="s">
        <v>3864</v>
      </c>
      <c r="C986" t="s">
        <v>541</v>
      </c>
      <c r="D986" s="58">
        <v>308.41000000000003</v>
      </c>
      <c r="E986" t="s">
        <v>452</v>
      </c>
      <c r="F986" s="108">
        <v>2024</v>
      </c>
      <c r="G986" t="s">
        <v>2955</v>
      </c>
      <c r="H986">
        <v>5</v>
      </c>
      <c r="I986">
        <v>387</v>
      </c>
      <c r="J986" t="s">
        <v>555</v>
      </c>
      <c r="K986" t="s">
        <v>2937</v>
      </c>
      <c r="L986">
        <v>0</v>
      </c>
      <c r="M986">
        <v>0</v>
      </c>
      <c r="N986" t="s">
        <v>3936</v>
      </c>
      <c r="O986" t="s">
        <v>545</v>
      </c>
      <c r="P986" t="s">
        <v>458</v>
      </c>
      <c r="R986">
        <v>0</v>
      </c>
      <c r="S986" t="s">
        <v>459</v>
      </c>
      <c r="T986" t="s">
        <v>458</v>
      </c>
      <c r="U986" t="s">
        <v>460</v>
      </c>
      <c r="V986" t="s">
        <v>458</v>
      </c>
    </row>
    <row r="987" spans="1:22" x14ac:dyDescent="0.2">
      <c r="A987" s="102">
        <v>42303</v>
      </c>
      <c r="B987" s="102" t="s">
        <v>3864</v>
      </c>
      <c r="C987" t="s">
        <v>541</v>
      </c>
      <c r="D987" s="58">
        <v>308.41000000000003</v>
      </c>
      <c r="E987" t="s">
        <v>452</v>
      </c>
      <c r="F987" s="108" t="s">
        <v>2950</v>
      </c>
      <c r="G987" t="s">
        <v>2951</v>
      </c>
      <c r="H987">
        <v>24</v>
      </c>
      <c r="I987">
        <v>387</v>
      </c>
      <c r="J987" t="s">
        <v>555</v>
      </c>
      <c r="K987" t="s">
        <v>2937</v>
      </c>
      <c r="L987">
        <v>0</v>
      </c>
      <c r="M987">
        <v>0</v>
      </c>
      <c r="N987" t="s">
        <v>3937</v>
      </c>
      <c r="O987" t="s">
        <v>545</v>
      </c>
      <c r="P987" t="s">
        <v>458</v>
      </c>
      <c r="R987">
        <v>0</v>
      </c>
      <c r="S987" t="s">
        <v>459</v>
      </c>
      <c r="T987" t="s">
        <v>458</v>
      </c>
      <c r="U987" t="s">
        <v>460</v>
      </c>
      <c r="V987" t="s">
        <v>458</v>
      </c>
    </row>
    <row r="988" spans="1:22" x14ac:dyDescent="0.2">
      <c r="A988" s="102">
        <v>42310</v>
      </c>
      <c r="B988" s="102" t="s">
        <v>3864</v>
      </c>
      <c r="C988" t="s">
        <v>541</v>
      </c>
      <c r="D988" s="58">
        <v>308.41000000000003</v>
      </c>
      <c r="E988" t="s">
        <v>452</v>
      </c>
      <c r="F988" s="108" t="s">
        <v>2950</v>
      </c>
      <c r="G988" t="s">
        <v>2951</v>
      </c>
      <c r="H988">
        <v>16</v>
      </c>
      <c r="I988">
        <v>387</v>
      </c>
      <c r="J988" t="s">
        <v>555</v>
      </c>
      <c r="K988" t="s">
        <v>2937</v>
      </c>
      <c r="L988">
        <v>0</v>
      </c>
      <c r="M988">
        <v>0</v>
      </c>
      <c r="N988" t="s">
        <v>3938</v>
      </c>
      <c r="O988" t="s">
        <v>545</v>
      </c>
      <c r="P988" t="s">
        <v>458</v>
      </c>
      <c r="R988">
        <v>0</v>
      </c>
      <c r="S988" t="s">
        <v>459</v>
      </c>
      <c r="T988" t="s">
        <v>458</v>
      </c>
      <c r="U988" t="s">
        <v>460</v>
      </c>
      <c r="V988" t="s">
        <v>458</v>
      </c>
    </row>
    <row r="989" spans="1:22" x14ac:dyDescent="0.2">
      <c r="A989" s="102">
        <v>42317</v>
      </c>
      <c r="B989" s="102" t="s">
        <v>3864</v>
      </c>
      <c r="C989" t="s">
        <v>541</v>
      </c>
      <c r="D989" s="58">
        <v>308.41000000000003</v>
      </c>
      <c r="E989" t="s">
        <v>452</v>
      </c>
      <c r="F989" s="108">
        <v>2005</v>
      </c>
      <c r="G989" t="s">
        <v>3011</v>
      </c>
      <c r="H989">
        <v>34</v>
      </c>
      <c r="I989">
        <v>387</v>
      </c>
      <c r="J989" t="s">
        <v>555</v>
      </c>
      <c r="K989" t="s">
        <v>2937</v>
      </c>
      <c r="L989">
        <v>0</v>
      </c>
      <c r="M989">
        <v>0</v>
      </c>
      <c r="N989" t="s">
        <v>3939</v>
      </c>
      <c r="O989" t="s">
        <v>545</v>
      </c>
      <c r="P989" t="s">
        <v>458</v>
      </c>
      <c r="R989">
        <v>0</v>
      </c>
      <c r="S989" t="s">
        <v>459</v>
      </c>
      <c r="T989" t="s">
        <v>458</v>
      </c>
      <c r="U989" t="s">
        <v>460</v>
      </c>
      <c r="V989" t="s">
        <v>458</v>
      </c>
    </row>
    <row r="990" spans="1:22" x14ac:dyDescent="0.2">
      <c r="A990" s="102">
        <v>42317</v>
      </c>
      <c r="B990" s="102" t="s">
        <v>3864</v>
      </c>
      <c r="C990" t="s">
        <v>541</v>
      </c>
      <c r="D990" s="58">
        <v>308.41000000000003</v>
      </c>
      <c r="E990" t="s">
        <v>452</v>
      </c>
      <c r="F990" s="108" t="s">
        <v>2950</v>
      </c>
      <c r="G990" t="s">
        <v>2951</v>
      </c>
      <c r="H990">
        <v>24</v>
      </c>
      <c r="I990">
        <v>387</v>
      </c>
      <c r="J990" t="s">
        <v>555</v>
      </c>
      <c r="K990" t="s">
        <v>2937</v>
      </c>
      <c r="L990">
        <v>0</v>
      </c>
      <c r="M990">
        <v>0</v>
      </c>
      <c r="N990" t="s">
        <v>3940</v>
      </c>
      <c r="O990" t="s">
        <v>545</v>
      </c>
      <c r="P990" t="s">
        <v>458</v>
      </c>
      <c r="R990">
        <v>0</v>
      </c>
      <c r="S990" t="s">
        <v>459</v>
      </c>
      <c r="T990" t="s">
        <v>458</v>
      </c>
      <c r="U990" t="s">
        <v>460</v>
      </c>
      <c r="V990" t="s">
        <v>458</v>
      </c>
    </row>
    <row r="991" spans="1:22" x14ac:dyDescent="0.2">
      <c r="A991" s="102">
        <v>42317</v>
      </c>
      <c r="B991" s="102" t="s">
        <v>3864</v>
      </c>
      <c r="C991" t="s">
        <v>541</v>
      </c>
      <c r="D991" s="58">
        <v>308.41000000000003</v>
      </c>
      <c r="E991" t="s">
        <v>452</v>
      </c>
      <c r="F991" s="108" t="s">
        <v>2950</v>
      </c>
      <c r="G991" t="s">
        <v>2951</v>
      </c>
      <c r="H991">
        <v>22</v>
      </c>
      <c r="I991">
        <v>387</v>
      </c>
      <c r="J991" t="s">
        <v>555</v>
      </c>
      <c r="K991" t="s">
        <v>2937</v>
      </c>
      <c r="L991">
        <v>0</v>
      </c>
      <c r="M991">
        <v>0</v>
      </c>
      <c r="N991" t="s">
        <v>3941</v>
      </c>
      <c r="O991" t="s">
        <v>545</v>
      </c>
      <c r="P991" t="s">
        <v>458</v>
      </c>
      <c r="R991">
        <v>0</v>
      </c>
      <c r="S991" t="s">
        <v>459</v>
      </c>
      <c r="T991" t="s">
        <v>458</v>
      </c>
      <c r="U991" t="s">
        <v>460</v>
      </c>
      <c r="V991" t="s">
        <v>458</v>
      </c>
    </row>
    <row r="992" spans="1:22" x14ac:dyDescent="0.2">
      <c r="A992" s="102">
        <v>42317</v>
      </c>
      <c r="B992" s="102" t="s">
        <v>3864</v>
      </c>
      <c r="C992" t="s">
        <v>541</v>
      </c>
      <c r="D992" s="58">
        <v>308.41000000000003</v>
      </c>
      <c r="E992" t="s">
        <v>452</v>
      </c>
      <c r="F992" s="108">
        <v>2014</v>
      </c>
      <c r="G992" t="s">
        <v>2978</v>
      </c>
      <c r="H992">
        <v>4</v>
      </c>
      <c r="I992">
        <v>387</v>
      </c>
      <c r="J992" t="s">
        <v>555</v>
      </c>
      <c r="K992" t="s">
        <v>2937</v>
      </c>
      <c r="L992">
        <v>0</v>
      </c>
      <c r="M992">
        <v>0</v>
      </c>
      <c r="N992" t="s">
        <v>3942</v>
      </c>
      <c r="O992" t="s">
        <v>545</v>
      </c>
      <c r="P992" t="s">
        <v>458</v>
      </c>
      <c r="R992">
        <v>0</v>
      </c>
      <c r="S992" t="s">
        <v>459</v>
      </c>
      <c r="T992" t="s">
        <v>458</v>
      </c>
      <c r="U992" t="s">
        <v>460</v>
      </c>
      <c r="V992" t="s">
        <v>458</v>
      </c>
    </row>
    <row r="993" spans="1:22" x14ac:dyDescent="0.2">
      <c r="A993" s="102">
        <v>42324</v>
      </c>
      <c r="B993" s="102" t="s">
        <v>3864</v>
      </c>
      <c r="C993" t="s">
        <v>541</v>
      </c>
      <c r="D993" s="58">
        <v>308.41000000000003</v>
      </c>
      <c r="E993" t="s">
        <v>452</v>
      </c>
      <c r="F993" s="108">
        <v>2005</v>
      </c>
      <c r="G993" t="s">
        <v>3011</v>
      </c>
      <c r="H993">
        <v>8</v>
      </c>
      <c r="I993">
        <v>387</v>
      </c>
      <c r="J993" t="s">
        <v>555</v>
      </c>
      <c r="K993" t="s">
        <v>2937</v>
      </c>
      <c r="L993">
        <v>0</v>
      </c>
      <c r="M993">
        <v>0</v>
      </c>
      <c r="N993" t="s">
        <v>3943</v>
      </c>
      <c r="O993" t="s">
        <v>545</v>
      </c>
      <c r="P993" t="s">
        <v>458</v>
      </c>
      <c r="R993">
        <v>0</v>
      </c>
      <c r="S993" t="s">
        <v>459</v>
      </c>
      <c r="T993" t="s">
        <v>458</v>
      </c>
      <c r="U993" t="s">
        <v>460</v>
      </c>
      <c r="V993" t="s">
        <v>458</v>
      </c>
    </row>
    <row r="994" spans="1:22" x14ac:dyDescent="0.2">
      <c r="A994" s="102">
        <v>42324</v>
      </c>
      <c r="B994" s="102" t="s">
        <v>3864</v>
      </c>
      <c r="C994" t="s">
        <v>541</v>
      </c>
      <c r="D994" s="58">
        <v>308.41000000000003</v>
      </c>
      <c r="E994" t="s">
        <v>452</v>
      </c>
      <c r="F994" s="108">
        <v>2005</v>
      </c>
      <c r="G994" t="s">
        <v>3011</v>
      </c>
      <c r="H994">
        <v>3</v>
      </c>
      <c r="I994">
        <v>387</v>
      </c>
      <c r="J994" t="s">
        <v>555</v>
      </c>
      <c r="K994" t="s">
        <v>2937</v>
      </c>
      <c r="L994">
        <v>0</v>
      </c>
      <c r="M994">
        <v>0</v>
      </c>
      <c r="N994" t="s">
        <v>3944</v>
      </c>
      <c r="O994" t="s">
        <v>545</v>
      </c>
      <c r="P994" t="s">
        <v>458</v>
      </c>
      <c r="R994">
        <v>0</v>
      </c>
      <c r="S994" t="s">
        <v>459</v>
      </c>
      <c r="T994" t="s">
        <v>458</v>
      </c>
      <c r="U994" t="s">
        <v>460</v>
      </c>
      <c r="V994" t="s">
        <v>458</v>
      </c>
    </row>
    <row r="995" spans="1:22" x14ac:dyDescent="0.2">
      <c r="A995" s="102">
        <v>42324</v>
      </c>
      <c r="B995" s="102" t="s">
        <v>3864</v>
      </c>
      <c r="C995" t="s">
        <v>541</v>
      </c>
      <c r="D995" s="58">
        <v>308.41000000000003</v>
      </c>
      <c r="E995" t="s">
        <v>452</v>
      </c>
      <c r="F995" s="108" t="s">
        <v>2950</v>
      </c>
      <c r="G995" t="s">
        <v>2951</v>
      </c>
      <c r="H995">
        <v>16</v>
      </c>
      <c r="I995">
        <v>387</v>
      </c>
      <c r="J995" t="s">
        <v>555</v>
      </c>
      <c r="K995" t="s">
        <v>2937</v>
      </c>
      <c r="L995">
        <v>0</v>
      </c>
      <c r="M995">
        <v>0</v>
      </c>
      <c r="N995" t="s">
        <v>3945</v>
      </c>
      <c r="O995" t="s">
        <v>545</v>
      </c>
      <c r="P995" t="s">
        <v>458</v>
      </c>
      <c r="R995">
        <v>0</v>
      </c>
      <c r="S995" t="s">
        <v>459</v>
      </c>
      <c r="T995" t="s">
        <v>458</v>
      </c>
      <c r="U995" t="s">
        <v>460</v>
      </c>
      <c r="V995" t="s">
        <v>458</v>
      </c>
    </row>
    <row r="996" spans="1:22" x14ac:dyDescent="0.2">
      <c r="A996" s="102">
        <v>42324</v>
      </c>
      <c r="B996" s="102" t="s">
        <v>3864</v>
      </c>
      <c r="C996" t="s">
        <v>541</v>
      </c>
      <c r="D996" s="58">
        <v>308.41000000000003</v>
      </c>
      <c r="E996" t="s">
        <v>452</v>
      </c>
      <c r="F996" s="108" t="s">
        <v>2950</v>
      </c>
      <c r="G996" t="s">
        <v>2951</v>
      </c>
      <c r="H996">
        <v>8</v>
      </c>
      <c r="I996">
        <v>387</v>
      </c>
      <c r="J996" t="s">
        <v>555</v>
      </c>
      <c r="K996" t="s">
        <v>2937</v>
      </c>
      <c r="L996">
        <v>0</v>
      </c>
      <c r="M996">
        <v>0</v>
      </c>
      <c r="N996" t="s">
        <v>3946</v>
      </c>
      <c r="O996" t="s">
        <v>545</v>
      </c>
      <c r="P996" t="s">
        <v>458</v>
      </c>
      <c r="R996">
        <v>0</v>
      </c>
      <c r="S996" t="s">
        <v>459</v>
      </c>
      <c r="T996" t="s">
        <v>458</v>
      </c>
      <c r="U996" t="s">
        <v>460</v>
      </c>
      <c r="V996" t="s">
        <v>458</v>
      </c>
    </row>
    <row r="997" spans="1:22" x14ac:dyDescent="0.2">
      <c r="A997" s="102">
        <v>42324</v>
      </c>
      <c r="B997" s="102" t="s">
        <v>3864</v>
      </c>
      <c r="C997" t="s">
        <v>541</v>
      </c>
      <c r="D997" s="58">
        <v>308.41000000000003</v>
      </c>
      <c r="E997" t="s">
        <v>452</v>
      </c>
      <c r="F997" s="108">
        <v>2014</v>
      </c>
      <c r="G997" t="s">
        <v>2978</v>
      </c>
      <c r="H997">
        <v>8</v>
      </c>
      <c r="I997">
        <v>387</v>
      </c>
      <c r="J997" t="s">
        <v>555</v>
      </c>
      <c r="K997" t="s">
        <v>2937</v>
      </c>
      <c r="L997">
        <v>0</v>
      </c>
      <c r="M997">
        <v>0</v>
      </c>
      <c r="N997" t="s">
        <v>3947</v>
      </c>
      <c r="O997" t="s">
        <v>545</v>
      </c>
      <c r="P997" t="s">
        <v>458</v>
      </c>
      <c r="R997">
        <v>0</v>
      </c>
      <c r="S997" t="s">
        <v>459</v>
      </c>
      <c r="T997" t="s">
        <v>458</v>
      </c>
      <c r="U997" t="s">
        <v>460</v>
      </c>
      <c r="V997" t="s">
        <v>458</v>
      </c>
    </row>
    <row r="998" spans="1:22" x14ac:dyDescent="0.2">
      <c r="A998" s="102">
        <v>42331</v>
      </c>
      <c r="B998" s="102" t="s">
        <v>3864</v>
      </c>
      <c r="C998" t="s">
        <v>541</v>
      </c>
      <c r="D998" s="58">
        <v>308.41000000000003</v>
      </c>
      <c r="E998" t="s">
        <v>452</v>
      </c>
      <c r="F998" s="108">
        <v>2005</v>
      </c>
      <c r="G998" t="s">
        <v>3011</v>
      </c>
      <c r="H998">
        <v>2</v>
      </c>
      <c r="I998">
        <v>387</v>
      </c>
      <c r="J998" t="s">
        <v>555</v>
      </c>
      <c r="K998" t="s">
        <v>2937</v>
      </c>
      <c r="L998">
        <v>0</v>
      </c>
      <c r="M998">
        <v>0</v>
      </c>
      <c r="N998" t="s">
        <v>3948</v>
      </c>
      <c r="O998" t="s">
        <v>545</v>
      </c>
      <c r="P998" t="s">
        <v>458</v>
      </c>
      <c r="R998">
        <v>0</v>
      </c>
      <c r="S998" t="s">
        <v>459</v>
      </c>
      <c r="T998" t="s">
        <v>458</v>
      </c>
      <c r="U998" t="s">
        <v>460</v>
      </c>
      <c r="V998" t="s">
        <v>458</v>
      </c>
    </row>
    <row r="999" spans="1:22" x14ac:dyDescent="0.2">
      <c r="A999" s="102">
        <v>42394</v>
      </c>
      <c r="B999" s="102" t="s">
        <v>3864</v>
      </c>
      <c r="C999" t="s">
        <v>541</v>
      </c>
      <c r="D999" s="58">
        <v>308.41000000000003</v>
      </c>
      <c r="E999" t="s">
        <v>452</v>
      </c>
      <c r="F999" s="108" t="s">
        <v>2950</v>
      </c>
      <c r="G999" t="s">
        <v>2951</v>
      </c>
      <c r="H999">
        <v>4</v>
      </c>
      <c r="I999">
        <v>387</v>
      </c>
      <c r="J999" t="s">
        <v>555</v>
      </c>
      <c r="K999" t="s">
        <v>2937</v>
      </c>
      <c r="L999">
        <v>0</v>
      </c>
      <c r="M999">
        <v>0</v>
      </c>
      <c r="N999" t="s">
        <v>3949</v>
      </c>
      <c r="O999" t="s">
        <v>545</v>
      </c>
      <c r="P999" t="s">
        <v>458</v>
      </c>
      <c r="R999">
        <v>0</v>
      </c>
      <c r="S999" t="s">
        <v>459</v>
      </c>
      <c r="T999" t="s">
        <v>458</v>
      </c>
      <c r="U999" t="s">
        <v>460</v>
      </c>
      <c r="V999" t="s">
        <v>458</v>
      </c>
    </row>
    <row r="1000" spans="1:22" x14ac:dyDescent="0.2">
      <c r="A1000" s="102">
        <v>42415</v>
      </c>
      <c r="B1000" s="102" t="s">
        <v>3864</v>
      </c>
      <c r="C1000" t="s">
        <v>541</v>
      </c>
      <c r="D1000" s="58">
        <v>308.41000000000003</v>
      </c>
      <c r="E1000" t="s">
        <v>452</v>
      </c>
      <c r="F1000" s="108" t="s">
        <v>2950</v>
      </c>
      <c r="G1000" t="s">
        <v>2951</v>
      </c>
      <c r="H1000">
        <v>6</v>
      </c>
      <c r="I1000">
        <v>387</v>
      </c>
      <c r="J1000" t="s">
        <v>555</v>
      </c>
      <c r="K1000" t="s">
        <v>2937</v>
      </c>
      <c r="L1000">
        <v>0</v>
      </c>
      <c r="M1000">
        <v>0</v>
      </c>
      <c r="N1000" t="s">
        <v>3950</v>
      </c>
      <c r="O1000" t="s">
        <v>545</v>
      </c>
      <c r="P1000" t="s">
        <v>458</v>
      </c>
      <c r="R1000">
        <v>0</v>
      </c>
      <c r="S1000" t="s">
        <v>459</v>
      </c>
      <c r="T1000" t="s">
        <v>458</v>
      </c>
      <c r="U1000" t="s">
        <v>460</v>
      </c>
      <c r="V1000" t="s">
        <v>458</v>
      </c>
    </row>
    <row r="1001" spans="1:22" x14ac:dyDescent="0.2">
      <c r="A1001" s="102">
        <v>42422</v>
      </c>
      <c r="B1001" s="102" t="s">
        <v>3864</v>
      </c>
      <c r="C1001" t="s">
        <v>541</v>
      </c>
      <c r="D1001" s="58">
        <v>308.41000000000003</v>
      </c>
      <c r="E1001" t="s">
        <v>452</v>
      </c>
      <c r="F1001" s="108" t="s">
        <v>2950</v>
      </c>
      <c r="G1001" t="s">
        <v>2951</v>
      </c>
      <c r="H1001">
        <v>6</v>
      </c>
      <c r="I1001">
        <v>387</v>
      </c>
      <c r="J1001" t="s">
        <v>555</v>
      </c>
      <c r="K1001" t="s">
        <v>2937</v>
      </c>
      <c r="L1001">
        <v>0</v>
      </c>
      <c r="M1001">
        <v>0</v>
      </c>
      <c r="N1001" t="s">
        <v>3951</v>
      </c>
      <c r="O1001" t="s">
        <v>545</v>
      </c>
      <c r="P1001" t="s">
        <v>458</v>
      </c>
      <c r="R1001">
        <v>0</v>
      </c>
      <c r="S1001" t="s">
        <v>459</v>
      </c>
      <c r="T1001" t="s">
        <v>458</v>
      </c>
      <c r="U1001" t="s">
        <v>460</v>
      </c>
      <c r="V1001" t="s">
        <v>458</v>
      </c>
    </row>
    <row r="1002" spans="1:22" x14ac:dyDescent="0.2">
      <c r="A1002" s="102">
        <v>42422</v>
      </c>
      <c r="B1002" s="102" t="s">
        <v>3864</v>
      </c>
      <c r="C1002" t="s">
        <v>541</v>
      </c>
      <c r="D1002" s="58">
        <v>308.41000000000003</v>
      </c>
      <c r="E1002" t="s">
        <v>452</v>
      </c>
      <c r="F1002" s="108" t="s">
        <v>2950</v>
      </c>
      <c r="G1002" t="s">
        <v>2951</v>
      </c>
      <c r="H1002">
        <v>1</v>
      </c>
      <c r="I1002">
        <v>387</v>
      </c>
      <c r="J1002" t="s">
        <v>555</v>
      </c>
      <c r="K1002" t="s">
        <v>2937</v>
      </c>
      <c r="L1002">
        <v>0</v>
      </c>
      <c r="M1002">
        <v>0</v>
      </c>
      <c r="N1002" t="s">
        <v>3952</v>
      </c>
      <c r="O1002" t="s">
        <v>545</v>
      </c>
      <c r="P1002" t="s">
        <v>458</v>
      </c>
      <c r="R1002">
        <v>0</v>
      </c>
      <c r="S1002" t="s">
        <v>459</v>
      </c>
      <c r="T1002" t="s">
        <v>458</v>
      </c>
      <c r="U1002" t="s">
        <v>460</v>
      </c>
      <c r="V1002" t="s">
        <v>458</v>
      </c>
    </row>
    <row r="1003" spans="1:22" x14ac:dyDescent="0.2">
      <c r="A1003" s="102">
        <v>42436</v>
      </c>
      <c r="B1003" s="102" t="s">
        <v>3864</v>
      </c>
      <c r="C1003" t="s">
        <v>541</v>
      </c>
      <c r="D1003" s="58">
        <v>308.41000000000003</v>
      </c>
      <c r="E1003" t="s">
        <v>452</v>
      </c>
      <c r="F1003" s="108" t="s">
        <v>2950</v>
      </c>
      <c r="G1003" t="s">
        <v>2951</v>
      </c>
      <c r="H1003">
        <v>8</v>
      </c>
      <c r="I1003">
        <v>387</v>
      </c>
      <c r="J1003" t="s">
        <v>555</v>
      </c>
      <c r="K1003" t="s">
        <v>2937</v>
      </c>
      <c r="L1003">
        <v>0</v>
      </c>
      <c r="M1003">
        <v>0</v>
      </c>
      <c r="N1003" t="s">
        <v>3953</v>
      </c>
      <c r="O1003" t="s">
        <v>545</v>
      </c>
      <c r="P1003" t="s">
        <v>458</v>
      </c>
      <c r="R1003">
        <v>0</v>
      </c>
      <c r="S1003" t="s">
        <v>459</v>
      </c>
      <c r="T1003" t="s">
        <v>458</v>
      </c>
      <c r="U1003" t="s">
        <v>460</v>
      </c>
      <c r="V1003" t="s">
        <v>458</v>
      </c>
    </row>
    <row r="1004" spans="1:22" x14ac:dyDescent="0.2">
      <c r="A1004" s="102">
        <v>42443</v>
      </c>
      <c r="B1004" s="102" t="s">
        <v>3864</v>
      </c>
      <c r="C1004" t="s">
        <v>541</v>
      </c>
      <c r="D1004" s="58">
        <v>308.41000000000003</v>
      </c>
      <c r="E1004" t="s">
        <v>452</v>
      </c>
      <c r="F1004" s="108" t="s">
        <v>2950</v>
      </c>
      <c r="G1004" t="s">
        <v>2951</v>
      </c>
      <c r="H1004">
        <v>8</v>
      </c>
      <c r="I1004">
        <v>387</v>
      </c>
      <c r="J1004" t="s">
        <v>555</v>
      </c>
      <c r="K1004" t="s">
        <v>2937</v>
      </c>
      <c r="L1004">
        <v>0</v>
      </c>
      <c r="M1004">
        <v>0</v>
      </c>
      <c r="N1004" t="s">
        <v>3954</v>
      </c>
      <c r="O1004" t="s">
        <v>545</v>
      </c>
      <c r="P1004" t="s">
        <v>458</v>
      </c>
      <c r="R1004">
        <v>0</v>
      </c>
      <c r="S1004" t="s">
        <v>459</v>
      </c>
      <c r="T1004" t="s">
        <v>458</v>
      </c>
      <c r="U1004" t="s">
        <v>460</v>
      </c>
      <c r="V1004" t="s">
        <v>458</v>
      </c>
    </row>
    <row r="1005" spans="1:22" x14ac:dyDescent="0.2">
      <c r="A1005" s="102">
        <v>42450</v>
      </c>
      <c r="B1005" s="102" t="s">
        <v>3864</v>
      </c>
      <c r="C1005" t="s">
        <v>541</v>
      </c>
      <c r="D1005" s="58">
        <v>308.41000000000003</v>
      </c>
      <c r="E1005" t="s">
        <v>452</v>
      </c>
      <c r="F1005" s="108" t="s">
        <v>2950</v>
      </c>
      <c r="G1005" t="s">
        <v>2951</v>
      </c>
      <c r="H1005">
        <v>16</v>
      </c>
      <c r="I1005">
        <v>387</v>
      </c>
      <c r="J1005" t="s">
        <v>555</v>
      </c>
      <c r="K1005" t="s">
        <v>2937</v>
      </c>
      <c r="L1005">
        <v>0</v>
      </c>
      <c r="M1005">
        <v>0</v>
      </c>
      <c r="N1005" t="s">
        <v>3955</v>
      </c>
      <c r="O1005" t="s">
        <v>545</v>
      </c>
      <c r="P1005" t="s">
        <v>458</v>
      </c>
      <c r="R1005">
        <v>0</v>
      </c>
      <c r="S1005" t="s">
        <v>459</v>
      </c>
      <c r="T1005" t="s">
        <v>458</v>
      </c>
      <c r="U1005" t="s">
        <v>460</v>
      </c>
      <c r="V1005" t="s">
        <v>458</v>
      </c>
    </row>
    <row r="1006" spans="1:22" x14ac:dyDescent="0.2">
      <c r="A1006" s="102">
        <v>42457</v>
      </c>
      <c r="B1006" s="102" t="s">
        <v>3864</v>
      </c>
      <c r="C1006" t="s">
        <v>541</v>
      </c>
      <c r="D1006" s="58">
        <v>308.41000000000003</v>
      </c>
      <c r="E1006" t="s">
        <v>452</v>
      </c>
      <c r="F1006" s="108" t="s">
        <v>2950</v>
      </c>
      <c r="G1006" t="s">
        <v>2951</v>
      </c>
      <c r="H1006">
        <v>8.5</v>
      </c>
      <c r="I1006">
        <v>387</v>
      </c>
      <c r="J1006" t="s">
        <v>555</v>
      </c>
      <c r="K1006" t="s">
        <v>2937</v>
      </c>
      <c r="L1006">
        <v>0</v>
      </c>
      <c r="M1006">
        <v>0</v>
      </c>
      <c r="N1006" t="s">
        <v>3956</v>
      </c>
      <c r="O1006" t="s">
        <v>545</v>
      </c>
      <c r="P1006" t="s">
        <v>458</v>
      </c>
      <c r="R1006">
        <v>0</v>
      </c>
      <c r="S1006" t="s">
        <v>459</v>
      </c>
      <c r="T1006" t="s">
        <v>458</v>
      </c>
      <c r="U1006" t="s">
        <v>460</v>
      </c>
      <c r="V1006" t="s">
        <v>458</v>
      </c>
    </row>
    <row r="1007" spans="1:22" x14ac:dyDescent="0.2">
      <c r="A1007" s="102">
        <v>42461</v>
      </c>
      <c r="B1007" s="102" t="s">
        <v>3864</v>
      </c>
      <c r="C1007" t="s">
        <v>541</v>
      </c>
      <c r="D1007" s="58">
        <v>308.41000000000003</v>
      </c>
      <c r="E1007" t="s">
        <v>452</v>
      </c>
      <c r="F1007" s="108" t="s">
        <v>2950</v>
      </c>
      <c r="G1007" t="s">
        <v>2951</v>
      </c>
      <c r="H1007">
        <v>8</v>
      </c>
      <c r="I1007">
        <v>387</v>
      </c>
      <c r="J1007" t="s">
        <v>555</v>
      </c>
      <c r="K1007" t="s">
        <v>2937</v>
      </c>
      <c r="L1007">
        <v>0</v>
      </c>
      <c r="M1007">
        <v>0</v>
      </c>
      <c r="N1007" t="s">
        <v>3957</v>
      </c>
      <c r="O1007" t="s">
        <v>545</v>
      </c>
      <c r="P1007" t="s">
        <v>458</v>
      </c>
      <c r="R1007">
        <v>0</v>
      </c>
      <c r="S1007" t="s">
        <v>459</v>
      </c>
      <c r="T1007" t="s">
        <v>458</v>
      </c>
      <c r="U1007" t="s">
        <v>460</v>
      </c>
      <c r="V1007" t="s">
        <v>458</v>
      </c>
    </row>
    <row r="1008" spans="1:22" x14ac:dyDescent="0.2">
      <c r="A1008" s="102">
        <v>42464</v>
      </c>
      <c r="B1008" s="102" t="s">
        <v>3864</v>
      </c>
      <c r="C1008" t="s">
        <v>541</v>
      </c>
      <c r="D1008" s="58">
        <v>308.41000000000003</v>
      </c>
      <c r="E1008" t="s">
        <v>452</v>
      </c>
      <c r="F1008" s="108" t="s">
        <v>2950</v>
      </c>
      <c r="G1008" t="s">
        <v>2951</v>
      </c>
      <c r="H1008">
        <v>32</v>
      </c>
      <c r="I1008">
        <v>387</v>
      </c>
      <c r="J1008" t="s">
        <v>555</v>
      </c>
      <c r="K1008" t="s">
        <v>2937</v>
      </c>
      <c r="L1008">
        <v>0</v>
      </c>
      <c r="M1008">
        <v>0</v>
      </c>
      <c r="N1008" t="s">
        <v>3958</v>
      </c>
      <c r="O1008" t="s">
        <v>545</v>
      </c>
      <c r="P1008" t="s">
        <v>458</v>
      </c>
      <c r="R1008">
        <v>0</v>
      </c>
      <c r="S1008" t="s">
        <v>459</v>
      </c>
      <c r="T1008" t="s">
        <v>458</v>
      </c>
      <c r="U1008" t="s">
        <v>460</v>
      </c>
      <c r="V1008" t="s">
        <v>458</v>
      </c>
    </row>
    <row r="1009" spans="1:22" x14ac:dyDescent="0.2">
      <c r="A1009" s="102">
        <v>42464</v>
      </c>
      <c r="B1009" s="102" t="s">
        <v>3864</v>
      </c>
      <c r="C1009" t="s">
        <v>541</v>
      </c>
      <c r="D1009" s="58">
        <v>308.41000000000003</v>
      </c>
      <c r="E1009" t="s">
        <v>452</v>
      </c>
      <c r="F1009" s="108">
        <v>2009</v>
      </c>
      <c r="G1009" t="s">
        <v>2953</v>
      </c>
      <c r="H1009">
        <v>16</v>
      </c>
      <c r="I1009">
        <v>387</v>
      </c>
      <c r="J1009" t="s">
        <v>555</v>
      </c>
      <c r="K1009" t="s">
        <v>2937</v>
      </c>
      <c r="L1009">
        <v>0</v>
      </c>
      <c r="M1009">
        <v>0</v>
      </c>
      <c r="N1009" t="s">
        <v>3959</v>
      </c>
      <c r="O1009" t="s">
        <v>545</v>
      </c>
      <c r="P1009" t="s">
        <v>458</v>
      </c>
      <c r="R1009">
        <v>0</v>
      </c>
      <c r="S1009" t="s">
        <v>459</v>
      </c>
      <c r="T1009" t="s">
        <v>458</v>
      </c>
      <c r="U1009" t="s">
        <v>460</v>
      </c>
      <c r="V1009" t="s">
        <v>458</v>
      </c>
    </row>
    <row r="1010" spans="1:22" x14ac:dyDescent="0.2">
      <c r="A1010" s="102">
        <v>42478</v>
      </c>
      <c r="B1010" s="102" t="s">
        <v>3864</v>
      </c>
      <c r="C1010" t="s">
        <v>541</v>
      </c>
      <c r="D1010" s="58">
        <v>308.41000000000003</v>
      </c>
      <c r="E1010" t="s">
        <v>452</v>
      </c>
      <c r="F1010" s="108" t="s">
        <v>2950</v>
      </c>
      <c r="G1010" t="s">
        <v>2951</v>
      </c>
      <c r="H1010">
        <v>4</v>
      </c>
      <c r="I1010">
        <v>387</v>
      </c>
      <c r="J1010" t="s">
        <v>555</v>
      </c>
      <c r="K1010" t="s">
        <v>2937</v>
      </c>
      <c r="L1010">
        <v>0</v>
      </c>
      <c r="M1010">
        <v>0</v>
      </c>
      <c r="N1010" t="s">
        <v>3960</v>
      </c>
      <c r="O1010" t="s">
        <v>545</v>
      </c>
      <c r="P1010" t="s">
        <v>458</v>
      </c>
      <c r="R1010">
        <v>0</v>
      </c>
      <c r="S1010" t="s">
        <v>459</v>
      </c>
      <c r="T1010" t="s">
        <v>458</v>
      </c>
      <c r="U1010" t="s">
        <v>460</v>
      </c>
      <c r="V1010" t="s">
        <v>458</v>
      </c>
    </row>
    <row r="1011" spans="1:22" x14ac:dyDescent="0.2">
      <c r="A1011" s="102">
        <v>42485</v>
      </c>
      <c r="B1011" s="102" t="s">
        <v>3864</v>
      </c>
      <c r="C1011" t="s">
        <v>541</v>
      </c>
      <c r="D1011" s="58">
        <v>308.41000000000003</v>
      </c>
      <c r="E1011" t="s">
        <v>452</v>
      </c>
      <c r="F1011" s="108" t="s">
        <v>2950</v>
      </c>
      <c r="G1011" t="s">
        <v>2951</v>
      </c>
      <c r="H1011">
        <v>12</v>
      </c>
      <c r="I1011">
        <v>387</v>
      </c>
      <c r="J1011" t="s">
        <v>555</v>
      </c>
      <c r="K1011" t="s">
        <v>2937</v>
      </c>
      <c r="L1011">
        <v>0</v>
      </c>
      <c r="M1011">
        <v>0</v>
      </c>
      <c r="N1011" t="s">
        <v>3961</v>
      </c>
      <c r="O1011" t="s">
        <v>545</v>
      </c>
      <c r="P1011" t="s">
        <v>458</v>
      </c>
      <c r="R1011">
        <v>0</v>
      </c>
      <c r="S1011" t="s">
        <v>459</v>
      </c>
      <c r="T1011" t="s">
        <v>458</v>
      </c>
      <c r="U1011" t="s">
        <v>460</v>
      </c>
      <c r="V1011" t="s">
        <v>458</v>
      </c>
    </row>
    <row r="1012" spans="1:22" x14ac:dyDescent="0.2">
      <c r="A1012" s="102">
        <v>42492</v>
      </c>
      <c r="B1012" s="102" t="s">
        <v>3864</v>
      </c>
      <c r="C1012" t="s">
        <v>541</v>
      </c>
      <c r="D1012" s="58">
        <v>308.41000000000003</v>
      </c>
      <c r="E1012" t="s">
        <v>452</v>
      </c>
      <c r="F1012" s="108" t="s">
        <v>2950</v>
      </c>
      <c r="G1012" t="s">
        <v>2951</v>
      </c>
      <c r="H1012">
        <v>8</v>
      </c>
      <c r="I1012">
        <v>387</v>
      </c>
      <c r="J1012" t="s">
        <v>555</v>
      </c>
      <c r="K1012" t="s">
        <v>2937</v>
      </c>
      <c r="L1012">
        <v>0</v>
      </c>
      <c r="M1012">
        <v>0</v>
      </c>
      <c r="N1012" t="s">
        <v>3962</v>
      </c>
      <c r="O1012" t="s">
        <v>545</v>
      </c>
      <c r="P1012" t="s">
        <v>458</v>
      </c>
      <c r="R1012">
        <v>0</v>
      </c>
      <c r="S1012" t="s">
        <v>459</v>
      </c>
      <c r="T1012" t="s">
        <v>458</v>
      </c>
      <c r="U1012" t="s">
        <v>460</v>
      </c>
      <c r="V1012" t="s">
        <v>458</v>
      </c>
    </row>
    <row r="1013" spans="1:22" x14ac:dyDescent="0.2">
      <c r="A1013" s="102">
        <v>42499</v>
      </c>
      <c r="B1013" s="102" t="s">
        <v>3864</v>
      </c>
      <c r="C1013" t="s">
        <v>541</v>
      </c>
      <c r="D1013" s="58">
        <v>308.41000000000003</v>
      </c>
      <c r="E1013" t="s">
        <v>452</v>
      </c>
      <c r="F1013" s="108">
        <v>2024</v>
      </c>
      <c r="G1013" t="s">
        <v>2955</v>
      </c>
      <c r="H1013">
        <v>2</v>
      </c>
      <c r="I1013">
        <v>387</v>
      </c>
      <c r="J1013" t="s">
        <v>555</v>
      </c>
      <c r="K1013" t="s">
        <v>2937</v>
      </c>
      <c r="L1013">
        <v>0</v>
      </c>
      <c r="M1013">
        <v>0</v>
      </c>
      <c r="N1013" t="s">
        <v>3963</v>
      </c>
      <c r="O1013" t="s">
        <v>545</v>
      </c>
      <c r="P1013" t="s">
        <v>458</v>
      </c>
      <c r="R1013">
        <v>0</v>
      </c>
      <c r="S1013" t="s">
        <v>459</v>
      </c>
      <c r="T1013" t="s">
        <v>458</v>
      </c>
      <c r="U1013" t="s">
        <v>460</v>
      </c>
      <c r="V1013" t="s">
        <v>458</v>
      </c>
    </row>
    <row r="1014" spans="1:22" x14ac:dyDescent="0.2">
      <c r="A1014" s="102">
        <v>42506</v>
      </c>
      <c r="B1014" s="102" t="s">
        <v>3864</v>
      </c>
      <c r="C1014" t="s">
        <v>541</v>
      </c>
      <c r="D1014" s="58">
        <v>308.41000000000003</v>
      </c>
      <c r="E1014" t="s">
        <v>452</v>
      </c>
      <c r="F1014" s="108">
        <v>2024</v>
      </c>
      <c r="G1014" t="s">
        <v>2955</v>
      </c>
      <c r="H1014">
        <v>1</v>
      </c>
      <c r="I1014">
        <v>387</v>
      </c>
      <c r="J1014" t="s">
        <v>555</v>
      </c>
      <c r="K1014" t="s">
        <v>2937</v>
      </c>
      <c r="L1014">
        <v>0</v>
      </c>
      <c r="M1014">
        <v>0</v>
      </c>
      <c r="N1014" t="s">
        <v>3964</v>
      </c>
      <c r="O1014" t="s">
        <v>545</v>
      </c>
      <c r="P1014" t="s">
        <v>458</v>
      </c>
      <c r="R1014">
        <v>0</v>
      </c>
      <c r="S1014" t="s">
        <v>459</v>
      </c>
      <c r="T1014" t="s">
        <v>458</v>
      </c>
      <c r="U1014" t="s">
        <v>460</v>
      </c>
      <c r="V1014" t="s">
        <v>458</v>
      </c>
    </row>
    <row r="1015" spans="1:22" x14ac:dyDescent="0.2">
      <c r="A1015" s="102">
        <v>42513</v>
      </c>
      <c r="B1015" s="102" t="s">
        <v>3864</v>
      </c>
      <c r="C1015" t="s">
        <v>541</v>
      </c>
      <c r="D1015" s="58">
        <v>308.41000000000003</v>
      </c>
      <c r="E1015" t="s">
        <v>452</v>
      </c>
      <c r="F1015" s="108">
        <v>2024</v>
      </c>
      <c r="G1015" t="s">
        <v>2955</v>
      </c>
      <c r="H1015">
        <v>1</v>
      </c>
      <c r="I1015">
        <v>387</v>
      </c>
      <c r="J1015" t="s">
        <v>555</v>
      </c>
      <c r="K1015" t="s">
        <v>2937</v>
      </c>
      <c r="L1015">
        <v>0</v>
      </c>
      <c r="M1015">
        <v>0</v>
      </c>
      <c r="N1015" t="s">
        <v>3965</v>
      </c>
      <c r="O1015" t="s">
        <v>545</v>
      </c>
      <c r="P1015" t="s">
        <v>458</v>
      </c>
      <c r="R1015">
        <v>0</v>
      </c>
      <c r="S1015" t="s">
        <v>459</v>
      </c>
      <c r="T1015" t="s">
        <v>458</v>
      </c>
      <c r="U1015" t="s">
        <v>460</v>
      </c>
      <c r="V1015" t="s">
        <v>458</v>
      </c>
    </row>
    <row r="1016" spans="1:22" x14ac:dyDescent="0.2">
      <c r="A1016" s="102">
        <v>42513</v>
      </c>
      <c r="B1016" s="102" t="s">
        <v>3864</v>
      </c>
      <c r="C1016" t="s">
        <v>541</v>
      </c>
      <c r="D1016" s="58">
        <v>308.41000000000003</v>
      </c>
      <c r="E1016" t="s">
        <v>452</v>
      </c>
      <c r="F1016" s="108" t="s">
        <v>2950</v>
      </c>
      <c r="G1016" t="s">
        <v>2951</v>
      </c>
      <c r="H1016">
        <v>18</v>
      </c>
      <c r="I1016">
        <v>387</v>
      </c>
      <c r="J1016" t="s">
        <v>555</v>
      </c>
      <c r="K1016" t="s">
        <v>2937</v>
      </c>
      <c r="L1016">
        <v>0</v>
      </c>
      <c r="M1016">
        <v>0</v>
      </c>
      <c r="N1016" t="s">
        <v>3966</v>
      </c>
      <c r="O1016" t="s">
        <v>545</v>
      </c>
      <c r="P1016" t="s">
        <v>458</v>
      </c>
      <c r="R1016">
        <v>0</v>
      </c>
      <c r="S1016" t="s">
        <v>459</v>
      </c>
      <c r="T1016" t="s">
        <v>458</v>
      </c>
      <c r="U1016" t="s">
        <v>460</v>
      </c>
      <c r="V1016" t="s">
        <v>458</v>
      </c>
    </row>
    <row r="1017" spans="1:22" x14ac:dyDescent="0.2">
      <c r="A1017" s="102">
        <v>42807</v>
      </c>
      <c r="B1017" s="102" t="s">
        <v>3864</v>
      </c>
      <c r="C1017" t="s">
        <v>541</v>
      </c>
      <c r="D1017" s="58">
        <v>308.41000000000003</v>
      </c>
      <c r="E1017" t="s">
        <v>452</v>
      </c>
      <c r="F1017" s="108" t="s">
        <v>2950</v>
      </c>
      <c r="G1017" t="s">
        <v>2951</v>
      </c>
      <c r="H1017">
        <v>11</v>
      </c>
      <c r="I1017">
        <v>387</v>
      </c>
      <c r="J1017" t="s">
        <v>555</v>
      </c>
      <c r="K1017" t="s">
        <v>2937</v>
      </c>
      <c r="L1017">
        <v>0</v>
      </c>
      <c r="M1017">
        <v>0</v>
      </c>
      <c r="N1017" t="s">
        <v>3967</v>
      </c>
      <c r="O1017" t="s">
        <v>545</v>
      </c>
      <c r="P1017" t="s">
        <v>458</v>
      </c>
      <c r="R1017">
        <v>0</v>
      </c>
      <c r="S1017" t="s">
        <v>459</v>
      </c>
      <c r="T1017" t="s">
        <v>458</v>
      </c>
      <c r="U1017" t="s">
        <v>460</v>
      </c>
      <c r="V1017" t="s">
        <v>458</v>
      </c>
    </row>
    <row r="1018" spans="1:22" x14ac:dyDescent="0.2">
      <c r="A1018" s="102">
        <v>42814</v>
      </c>
      <c r="B1018" s="102" t="s">
        <v>3864</v>
      </c>
      <c r="C1018" t="s">
        <v>541</v>
      </c>
      <c r="D1018" s="58">
        <v>308.41000000000003</v>
      </c>
      <c r="E1018" t="s">
        <v>452</v>
      </c>
      <c r="F1018" s="108" t="s">
        <v>2950</v>
      </c>
      <c r="G1018" t="s">
        <v>2951</v>
      </c>
      <c r="H1018">
        <v>2</v>
      </c>
      <c r="I1018">
        <v>387</v>
      </c>
      <c r="J1018" t="s">
        <v>555</v>
      </c>
      <c r="K1018" t="s">
        <v>2937</v>
      </c>
      <c r="L1018">
        <v>0</v>
      </c>
      <c r="M1018">
        <v>0</v>
      </c>
      <c r="N1018" t="s">
        <v>3968</v>
      </c>
      <c r="O1018" t="s">
        <v>545</v>
      </c>
      <c r="P1018" t="s">
        <v>458</v>
      </c>
      <c r="R1018">
        <v>0</v>
      </c>
      <c r="S1018" t="s">
        <v>459</v>
      </c>
      <c r="T1018" t="s">
        <v>458</v>
      </c>
      <c r="U1018" t="s">
        <v>460</v>
      </c>
      <c r="V1018" t="s">
        <v>458</v>
      </c>
    </row>
    <row r="1019" spans="1:22" x14ac:dyDescent="0.2">
      <c r="A1019" s="102">
        <v>42821</v>
      </c>
      <c r="B1019" s="102" t="s">
        <v>3864</v>
      </c>
      <c r="C1019" t="s">
        <v>541</v>
      </c>
      <c r="D1019" s="58">
        <v>308.41000000000003</v>
      </c>
      <c r="E1019" t="s">
        <v>452</v>
      </c>
      <c r="F1019" s="108" t="s">
        <v>2950</v>
      </c>
      <c r="G1019" t="s">
        <v>2951</v>
      </c>
      <c r="H1019">
        <v>0.5</v>
      </c>
      <c r="I1019">
        <v>387</v>
      </c>
      <c r="J1019" t="s">
        <v>555</v>
      </c>
      <c r="K1019" t="s">
        <v>2937</v>
      </c>
      <c r="L1019">
        <v>0</v>
      </c>
      <c r="M1019">
        <v>0</v>
      </c>
      <c r="N1019" t="s">
        <v>3969</v>
      </c>
      <c r="O1019" t="s">
        <v>545</v>
      </c>
      <c r="P1019" t="s">
        <v>458</v>
      </c>
      <c r="R1019">
        <v>0</v>
      </c>
      <c r="S1019" t="s">
        <v>459</v>
      </c>
      <c r="T1019" t="s">
        <v>458</v>
      </c>
      <c r="U1019" t="s">
        <v>460</v>
      </c>
      <c r="V1019" t="s">
        <v>458</v>
      </c>
    </row>
    <row r="1020" spans="1:22" x14ac:dyDescent="0.2">
      <c r="A1020" s="102">
        <v>42009</v>
      </c>
      <c r="B1020" s="102" t="s">
        <v>3970</v>
      </c>
      <c r="C1020" t="s">
        <v>541</v>
      </c>
      <c r="D1020" s="58">
        <v>408.04</v>
      </c>
      <c r="E1020" t="s">
        <v>452</v>
      </c>
      <c r="F1020" s="108">
        <v>2001</v>
      </c>
      <c r="G1020" t="s">
        <v>2936</v>
      </c>
      <c r="H1020">
        <v>11</v>
      </c>
      <c r="I1020">
        <v>494</v>
      </c>
      <c r="J1020" t="s">
        <v>555</v>
      </c>
      <c r="K1020" t="s">
        <v>2937</v>
      </c>
      <c r="L1020">
        <v>0</v>
      </c>
      <c r="M1020">
        <v>0</v>
      </c>
      <c r="N1020" t="s">
        <v>3971</v>
      </c>
      <c r="O1020" t="s">
        <v>545</v>
      </c>
      <c r="P1020" t="s">
        <v>458</v>
      </c>
      <c r="R1020">
        <v>0</v>
      </c>
      <c r="S1020" t="s">
        <v>459</v>
      </c>
      <c r="T1020" t="s">
        <v>458</v>
      </c>
      <c r="U1020" t="s">
        <v>460</v>
      </c>
      <c r="V1020" t="s">
        <v>458</v>
      </c>
    </row>
    <row r="1021" spans="1:22" x14ac:dyDescent="0.2">
      <c r="A1021" s="102">
        <v>42016</v>
      </c>
      <c r="B1021" s="102" t="s">
        <v>3970</v>
      </c>
      <c r="C1021" t="s">
        <v>541</v>
      </c>
      <c r="D1021" s="58">
        <v>408.04</v>
      </c>
      <c r="E1021" t="s">
        <v>452</v>
      </c>
      <c r="F1021" s="108" t="s">
        <v>2950</v>
      </c>
      <c r="G1021" t="s">
        <v>2951</v>
      </c>
      <c r="H1021">
        <v>2</v>
      </c>
      <c r="I1021">
        <v>494</v>
      </c>
      <c r="J1021" t="s">
        <v>555</v>
      </c>
      <c r="K1021" t="s">
        <v>2937</v>
      </c>
      <c r="L1021">
        <v>0</v>
      </c>
      <c r="M1021">
        <v>0</v>
      </c>
      <c r="N1021" t="s">
        <v>3972</v>
      </c>
      <c r="O1021" t="s">
        <v>545</v>
      </c>
      <c r="P1021" t="s">
        <v>458</v>
      </c>
      <c r="R1021">
        <v>0</v>
      </c>
      <c r="S1021" t="s">
        <v>459</v>
      </c>
      <c r="T1021" t="s">
        <v>458</v>
      </c>
      <c r="U1021" t="s">
        <v>460</v>
      </c>
      <c r="V1021" t="s">
        <v>458</v>
      </c>
    </row>
    <row r="1022" spans="1:22" x14ac:dyDescent="0.2">
      <c r="A1022" s="102">
        <v>42016</v>
      </c>
      <c r="B1022" s="102" t="s">
        <v>3970</v>
      </c>
      <c r="C1022" t="s">
        <v>541</v>
      </c>
      <c r="D1022" s="58">
        <v>408.04</v>
      </c>
      <c r="E1022" t="s">
        <v>452</v>
      </c>
      <c r="F1022" s="108">
        <v>2009</v>
      </c>
      <c r="G1022" t="s">
        <v>2953</v>
      </c>
      <c r="H1022">
        <v>31</v>
      </c>
      <c r="I1022">
        <v>494</v>
      </c>
      <c r="J1022" t="s">
        <v>555</v>
      </c>
      <c r="K1022" t="s">
        <v>2937</v>
      </c>
      <c r="L1022">
        <v>0</v>
      </c>
      <c r="M1022">
        <v>0</v>
      </c>
      <c r="N1022" t="s">
        <v>3973</v>
      </c>
      <c r="O1022" t="s">
        <v>545</v>
      </c>
      <c r="P1022" t="s">
        <v>458</v>
      </c>
      <c r="R1022">
        <v>0</v>
      </c>
      <c r="S1022" t="s">
        <v>459</v>
      </c>
      <c r="T1022" t="s">
        <v>458</v>
      </c>
      <c r="U1022" t="s">
        <v>460</v>
      </c>
      <c r="V1022" t="s">
        <v>458</v>
      </c>
    </row>
    <row r="1023" spans="1:22" x14ac:dyDescent="0.2">
      <c r="A1023" s="102">
        <v>42023</v>
      </c>
      <c r="B1023" s="102" t="s">
        <v>3970</v>
      </c>
      <c r="C1023" t="s">
        <v>541</v>
      </c>
      <c r="D1023" s="58">
        <v>408.04</v>
      </c>
      <c r="E1023" t="s">
        <v>452</v>
      </c>
      <c r="F1023" s="108">
        <v>2001</v>
      </c>
      <c r="G1023" t="s">
        <v>2936</v>
      </c>
      <c r="H1023">
        <v>2</v>
      </c>
      <c r="I1023">
        <v>494</v>
      </c>
      <c r="J1023" t="s">
        <v>555</v>
      </c>
      <c r="K1023" t="s">
        <v>2937</v>
      </c>
      <c r="L1023">
        <v>0</v>
      </c>
      <c r="M1023">
        <v>0</v>
      </c>
      <c r="N1023" t="s">
        <v>3974</v>
      </c>
      <c r="O1023" t="s">
        <v>545</v>
      </c>
      <c r="P1023" t="s">
        <v>458</v>
      </c>
      <c r="R1023">
        <v>0</v>
      </c>
      <c r="S1023" t="s">
        <v>459</v>
      </c>
      <c r="T1023" t="s">
        <v>458</v>
      </c>
      <c r="U1023" t="s">
        <v>460</v>
      </c>
      <c r="V1023" t="s">
        <v>458</v>
      </c>
    </row>
    <row r="1024" spans="1:22" x14ac:dyDescent="0.2">
      <c r="A1024" s="102">
        <v>42037</v>
      </c>
      <c r="B1024" s="102" t="s">
        <v>3970</v>
      </c>
      <c r="C1024" t="s">
        <v>541</v>
      </c>
      <c r="D1024" s="58">
        <v>408.04</v>
      </c>
      <c r="E1024" t="s">
        <v>452</v>
      </c>
      <c r="F1024" s="108">
        <v>2001</v>
      </c>
      <c r="G1024" t="s">
        <v>2936</v>
      </c>
      <c r="H1024">
        <v>10</v>
      </c>
      <c r="I1024">
        <v>494</v>
      </c>
      <c r="J1024" t="s">
        <v>555</v>
      </c>
      <c r="K1024" t="s">
        <v>2937</v>
      </c>
      <c r="L1024">
        <v>0</v>
      </c>
      <c r="M1024">
        <v>0</v>
      </c>
      <c r="N1024" t="s">
        <v>3975</v>
      </c>
      <c r="O1024" t="s">
        <v>545</v>
      </c>
      <c r="P1024" t="s">
        <v>458</v>
      </c>
      <c r="R1024">
        <v>0</v>
      </c>
      <c r="S1024" t="s">
        <v>459</v>
      </c>
      <c r="T1024" t="s">
        <v>458</v>
      </c>
      <c r="U1024" t="s">
        <v>460</v>
      </c>
      <c r="V1024" t="s">
        <v>458</v>
      </c>
    </row>
    <row r="1025" spans="1:22" x14ac:dyDescent="0.2">
      <c r="A1025" s="102">
        <v>42072</v>
      </c>
      <c r="B1025" s="102" t="s">
        <v>3970</v>
      </c>
      <c r="C1025" t="s">
        <v>541</v>
      </c>
      <c r="D1025" s="58">
        <v>408.04</v>
      </c>
      <c r="E1025" t="s">
        <v>452</v>
      </c>
      <c r="F1025" s="108">
        <v>2001</v>
      </c>
      <c r="G1025" t="s">
        <v>2936</v>
      </c>
      <c r="H1025">
        <v>13</v>
      </c>
      <c r="I1025">
        <v>494</v>
      </c>
      <c r="J1025" t="s">
        <v>555</v>
      </c>
      <c r="K1025" t="s">
        <v>2937</v>
      </c>
      <c r="L1025">
        <v>0</v>
      </c>
      <c r="M1025">
        <v>0</v>
      </c>
      <c r="N1025" t="s">
        <v>3976</v>
      </c>
      <c r="O1025" t="s">
        <v>545</v>
      </c>
      <c r="P1025" t="s">
        <v>458</v>
      </c>
      <c r="R1025">
        <v>0</v>
      </c>
      <c r="S1025" t="s">
        <v>459</v>
      </c>
      <c r="T1025" t="s">
        <v>458</v>
      </c>
      <c r="U1025" t="s">
        <v>460</v>
      </c>
      <c r="V1025" t="s">
        <v>458</v>
      </c>
    </row>
    <row r="1026" spans="1:22" x14ac:dyDescent="0.2">
      <c r="A1026" s="102">
        <v>42079</v>
      </c>
      <c r="B1026" s="102" t="s">
        <v>3970</v>
      </c>
      <c r="C1026" t="s">
        <v>541</v>
      </c>
      <c r="D1026" s="58">
        <v>408.04</v>
      </c>
      <c r="E1026" t="s">
        <v>452</v>
      </c>
      <c r="F1026" s="108">
        <v>2001</v>
      </c>
      <c r="G1026" t="s">
        <v>2936</v>
      </c>
      <c r="H1026">
        <v>24</v>
      </c>
      <c r="I1026">
        <v>494</v>
      </c>
      <c r="J1026" t="s">
        <v>555</v>
      </c>
      <c r="K1026" t="s">
        <v>2937</v>
      </c>
      <c r="L1026">
        <v>0</v>
      </c>
      <c r="M1026">
        <v>0</v>
      </c>
      <c r="N1026" t="s">
        <v>3977</v>
      </c>
      <c r="O1026" t="s">
        <v>545</v>
      </c>
      <c r="P1026" t="s">
        <v>458</v>
      </c>
      <c r="R1026">
        <v>0</v>
      </c>
      <c r="S1026" t="s">
        <v>459</v>
      </c>
      <c r="T1026" t="s">
        <v>458</v>
      </c>
      <c r="U1026" t="s">
        <v>460</v>
      </c>
      <c r="V1026" t="s">
        <v>458</v>
      </c>
    </row>
    <row r="1027" spans="1:22" x14ac:dyDescent="0.2">
      <c r="A1027" s="102">
        <v>42079</v>
      </c>
      <c r="B1027" s="102" t="s">
        <v>3970</v>
      </c>
      <c r="C1027" t="s">
        <v>541</v>
      </c>
      <c r="D1027" s="58">
        <v>408.04</v>
      </c>
      <c r="E1027" t="s">
        <v>452</v>
      </c>
      <c r="F1027" s="108" t="s">
        <v>2950</v>
      </c>
      <c r="G1027" t="s">
        <v>2951</v>
      </c>
      <c r="H1027">
        <v>4</v>
      </c>
      <c r="I1027">
        <v>494</v>
      </c>
      <c r="J1027" t="s">
        <v>555</v>
      </c>
      <c r="K1027" t="s">
        <v>2937</v>
      </c>
      <c r="L1027">
        <v>0</v>
      </c>
      <c r="M1027">
        <v>0</v>
      </c>
      <c r="N1027" t="s">
        <v>3978</v>
      </c>
      <c r="O1027" t="s">
        <v>545</v>
      </c>
      <c r="P1027" t="s">
        <v>458</v>
      </c>
      <c r="R1027">
        <v>0</v>
      </c>
      <c r="S1027" t="s">
        <v>459</v>
      </c>
      <c r="T1027" t="s">
        <v>458</v>
      </c>
      <c r="U1027" t="s">
        <v>460</v>
      </c>
      <c r="V1027" t="s">
        <v>458</v>
      </c>
    </row>
    <row r="1028" spans="1:22" x14ac:dyDescent="0.2">
      <c r="A1028" s="102">
        <v>42079</v>
      </c>
      <c r="B1028" s="102" t="s">
        <v>3970</v>
      </c>
      <c r="C1028" t="s">
        <v>541</v>
      </c>
      <c r="D1028" s="58">
        <v>408.04</v>
      </c>
      <c r="E1028" t="s">
        <v>452</v>
      </c>
      <c r="F1028" s="108">
        <v>2008</v>
      </c>
      <c r="G1028" t="s">
        <v>3463</v>
      </c>
      <c r="H1028">
        <v>20</v>
      </c>
      <c r="I1028">
        <v>494</v>
      </c>
      <c r="J1028" t="s">
        <v>555</v>
      </c>
      <c r="K1028" t="s">
        <v>2937</v>
      </c>
      <c r="L1028">
        <v>0</v>
      </c>
      <c r="M1028">
        <v>0</v>
      </c>
      <c r="N1028" t="s">
        <v>3979</v>
      </c>
      <c r="O1028" t="s">
        <v>545</v>
      </c>
      <c r="P1028" t="s">
        <v>458</v>
      </c>
      <c r="R1028">
        <v>0</v>
      </c>
      <c r="S1028" t="s">
        <v>459</v>
      </c>
      <c r="T1028" t="s">
        <v>458</v>
      </c>
      <c r="U1028" t="s">
        <v>460</v>
      </c>
      <c r="V1028" t="s">
        <v>458</v>
      </c>
    </row>
    <row r="1029" spans="1:22" x14ac:dyDescent="0.2">
      <c r="A1029" s="102">
        <v>42079</v>
      </c>
      <c r="B1029" s="102" t="s">
        <v>3970</v>
      </c>
      <c r="C1029" t="s">
        <v>541</v>
      </c>
      <c r="D1029" s="58">
        <v>408.04</v>
      </c>
      <c r="E1029" t="s">
        <v>452</v>
      </c>
      <c r="F1029" s="108">
        <v>2008</v>
      </c>
      <c r="G1029" t="s">
        <v>3463</v>
      </c>
      <c r="H1029">
        <v>4</v>
      </c>
      <c r="I1029">
        <v>494</v>
      </c>
      <c r="J1029" t="s">
        <v>555</v>
      </c>
      <c r="K1029" t="s">
        <v>2937</v>
      </c>
      <c r="L1029">
        <v>0</v>
      </c>
      <c r="M1029">
        <v>0</v>
      </c>
      <c r="N1029" t="s">
        <v>3980</v>
      </c>
      <c r="O1029" t="s">
        <v>545</v>
      </c>
      <c r="P1029" t="s">
        <v>458</v>
      </c>
      <c r="R1029">
        <v>0</v>
      </c>
      <c r="S1029" t="s">
        <v>459</v>
      </c>
      <c r="T1029" t="s">
        <v>458</v>
      </c>
      <c r="U1029" t="s">
        <v>460</v>
      </c>
      <c r="V1029" t="s">
        <v>458</v>
      </c>
    </row>
    <row r="1030" spans="1:22" x14ac:dyDescent="0.2">
      <c r="A1030" s="102">
        <v>42095</v>
      </c>
      <c r="B1030" s="102" t="s">
        <v>3970</v>
      </c>
      <c r="C1030" t="s">
        <v>541</v>
      </c>
      <c r="D1030" s="58">
        <v>408.04</v>
      </c>
      <c r="E1030" t="s">
        <v>452</v>
      </c>
      <c r="F1030" s="108" t="s">
        <v>2950</v>
      </c>
      <c r="G1030" t="s">
        <v>2951</v>
      </c>
      <c r="H1030">
        <v>3</v>
      </c>
      <c r="I1030">
        <v>494</v>
      </c>
      <c r="J1030" t="s">
        <v>555</v>
      </c>
      <c r="K1030" t="s">
        <v>2937</v>
      </c>
      <c r="L1030">
        <v>0</v>
      </c>
      <c r="M1030">
        <v>0</v>
      </c>
      <c r="N1030" t="s">
        <v>3981</v>
      </c>
      <c r="O1030" t="s">
        <v>545</v>
      </c>
      <c r="P1030" t="s">
        <v>458</v>
      </c>
      <c r="R1030">
        <v>0</v>
      </c>
      <c r="S1030" t="s">
        <v>459</v>
      </c>
      <c r="T1030" t="s">
        <v>458</v>
      </c>
      <c r="U1030" t="s">
        <v>460</v>
      </c>
      <c r="V1030" t="s">
        <v>458</v>
      </c>
    </row>
    <row r="1031" spans="1:22" x14ac:dyDescent="0.2">
      <c r="A1031" s="102">
        <v>42184</v>
      </c>
      <c r="B1031" s="102" t="s">
        <v>3970</v>
      </c>
      <c r="C1031" t="s">
        <v>541</v>
      </c>
      <c r="D1031" s="58">
        <v>408.04</v>
      </c>
      <c r="E1031" t="s">
        <v>452</v>
      </c>
      <c r="F1031" s="108">
        <v>2003</v>
      </c>
      <c r="G1031" t="s">
        <v>3304</v>
      </c>
      <c r="H1031">
        <v>1</v>
      </c>
      <c r="I1031">
        <v>494</v>
      </c>
      <c r="J1031" t="s">
        <v>555</v>
      </c>
      <c r="K1031" t="s">
        <v>2937</v>
      </c>
      <c r="L1031">
        <v>0</v>
      </c>
      <c r="M1031">
        <v>0</v>
      </c>
      <c r="N1031" t="s">
        <v>3982</v>
      </c>
      <c r="O1031" t="s">
        <v>545</v>
      </c>
      <c r="P1031" t="s">
        <v>458</v>
      </c>
      <c r="R1031">
        <v>0</v>
      </c>
      <c r="S1031" t="s">
        <v>459</v>
      </c>
      <c r="T1031" t="s">
        <v>458</v>
      </c>
      <c r="U1031" t="s">
        <v>460</v>
      </c>
      <c r="V1031" t="s">
        <v>458</v>
      </c>
    </row>
    <row r="1032" spans="1:22" x14ac:dyDescent="0.2">
      <c r="A1032" s="102">
        <v>42186</v>
      </c>
      <c r="B1032" s="102" t="s">
        <v>3970</v>
      </c>
      <c r="C1032" t="s">
        <v>541</v>
      </c>
      <c r="D1032" s="58">
        <v>408.04</v>
      </c>
      <c r="E1032" t="s">
        <v>452</v>
      </c>
      <c r="F1032" s="108">
        <v>2003</v>
      </c>
      <c r="G1032" t="s">
        <v>3304</v>
      </c>
      <c r="H1032">
        <v>2</v>
      </c>
      <c r="I1032">
        <v>494</v>
      </c>
      <c r="J1032" t="s">
        <v>555</v>
      </c>
      <c r="K1032" t="s">
        <v>2937</v>
      </c>
      <c r="L1032">
        <v>0</v>
      </c>
      <c r="M1032">
        <v>0</v>
      </c>
      <c r="N1032" t="s">
        <v>3983</v>
      </c>
      <c r="O1032" t="s">
        <v>545</v>
      </c>
      <c r="P1032" t="s">
        <v>458</v>
      </c>
      <c r="R1032">
        <v>0</v>
      </c>
      <c r="S1032" t="s">
        <v>459</v>
      </c>
      <c r="T1032" t="s">
        <v>458</v>
      </c>
      <c r="U1032" t="s">
        <v>460</v>
      </c>
      <c r="V1032" t="s">
        <v>458</v>
      </c>
    </row>
    <row r="1033" spans="1:22" x14ac:dyDescent="0.2">
      <c r="A1033" s="102">
        <v>42186</v>
      </c>
      <c r="B1033" s="102" t="s">
        <v>3970</v>
      </c>
      <c r="C1033" t="s">
        <v>541</v>
      </c>
      <c r="D1033" s="58">
        <v>408.04</v>
      </c>
      <c r="E1033" t="s">
        <v>452</v>
      </c>
      <c r="F1033" s="108" t="s">
        <v>2950</v>
      </c>
      <c r="G1033" t="s">
        <v>2951</v>
      </c>
      <c r="H1033">
        <v>8</v>
      </c>
      <c r="I1033">
        <v>494</v>
      </c>
      <c r="J1033" t="s">
        <v>555</v>
      </c>
      <c r="K1033" t="s">
        <v>2937</v>
      </c>
      <c r="L1033">
        <v>0</v>
      </c>
      <c r="M1033">
        <v>0</v>
      </c>
      <c r="N1033" t="s">
        <v>3984</v>
      </c>
      <c r="O1033" t="s">
        <v>545</v>
      </c>
      <c r="P1033" t="s">
        <v>458</v>
      </c>
      <c r="R1033">
        <v>0</v>
      </c>
      <c r="S1033" t="s">
        <v>459</v>
      </c>
      <c r="T1033" t="s">
        <v>458</v>
      </c>
      <c r="U1033" t="s">
        <v>460</v>
      </c>
      <c r="V1033" t="s">
        <v>458</v>
      </c>
    </row>
    <row r="1034" spans="1:22" x14ac:dyDescent="0.2">
      <c r="A1034" s="102">
        <v>42191</v>
      </c>
      <c r="B1034" s="102" t="s">
        <v>3970</v>
      </c>
      <c r="C1034" t="s">
        <v>541</v>
      </c>
      <c r="D1034" s="58">
        <v>408.04</v>
      </c>
      <c r="E1034" t="s">
        <v>452</v>
      </c>
      <c r="F1034" s="108">
        <v>2001</v>
      </c>
      <c r="G1034" t="s">
        <v>2936</v>
      </c>
      <c r="H1034">
        <v>14</v>
      </c>
      <c r="I1034">
        <v>494</v>
      </c>
      <c r="J1034" t="s">
        <v>555</v>
      </c>
      <c r="K1034" t="s">
        <v>2937</v>
      </c>
      <c r="L1034">
        <v>0</v>
      </c>
      <c r="M1034">
        <v>0</v>
      </c>
      <c r="N1034" t="s">
        <v>3985</v>
      </c>
      <c r="O1034" t="s">
        <v>545</v>
      </c>
      <c r="P1034" t="s">
        <v>458</v>
      </c>
      <c r="R1034">
        <v>0</v>
      </c>
      <c r="S1034" t="s">
        <v>459</v>
      </c>
      <c r="T1034" t="s">
        <v>458</v>
      </c>
      <c r="U1034" t="s">
        <v>460</v>
      </c>
      <c r="V1034" t="s">
        <v>458</v>
      </c>
    </row>
    <row r="1035" spans="1:22" x14ac:dyDescent="0.2">
      <c r="A1035" s="102">
        <v>42191</v>
      </c>
      <c r="B1035" s="102" t="s">
        <v>3970</v>
      </c>
      <c r="C1035" t="s">
        <v>541</v>
      </c>
      <c r="D1035" s="58">
        <v>408.04</v>
      </c>
      <c r="E1035" t="s">
        <v>452</v>
      </c>
      <c r="F1035" s="108">
        <v>2001</v>
      </c>
      <c r="G1035" t="s">
        <v>2936</v>
      </c>
      <c r="H1035">
        <v>13</v>
      </c>
      <c r="I1035">
        <v>494</v>
      </c>
      <c r="J1035" t="s">
        <v>555</v>
      </c>
      <c r="K1035" t="s">
        <v>2937</v>
      </c>
      <c r="L1035">
        <v>0</v>
      </c>
      <c r="M1035">
        <v>0</v>
      </c>
      <c r="N1035" t="s">
        <v>3986</v>
      </c>
      <c r="O1035" t="s">
        <v>545</v>
      </c>
      <c r="P1035" t="s">
        <v>458</v>
      </c>
      <c r="R1035">
        <v>0</v>
      </c>
      <c r="S1035" t="s">
        <v>459</v>
      </c>
      <c r="T1035" t="s">
        <v>458</v>
      </c>
      <c r="U1035" t="s">
        <v>460</v>
      </c>
      <c r="V1035" t="s">
        <v>458</v>
      </c>
    </row>
    <row r="1036" spans="1:22" x14ac:dyDescent="0.2">
      <c r="A1036" s="102">
        <v>42191</v>
      </c>
      <c r="B1036" s="102" t="s">
        <v>3970</v>
      </c>
      <c r="C1036" t="s">
        <v>541</v>
      </c>
      <c r="D1036" s="58">
        <v>408.04</v>
      </c>
      <c r="E1036" t="s">
        <v>452</v>
      </c>
      <c r="F1036" s="108">
        <v>2003</v>
      </c>
      <c r="G1036" t="s">
        <v>3304</v>
      </c>
      <c r="H1036">
        <v>1</v>
      </c>
      <c r="I1036">
        <v>494</v>
      </c>
      <c r="J1036" t="s">
        <v>555</v>
      </c>
      <c r="K1036" t="s">
        <v>2937</v>
      </c>
      <c r="L1036">
        <v>0</v>
      </c>
      <c r="M1036">
        <v>0</v>
      </c>
      <c r="N1036" t="s">
        <v>3987</v>
      </c>
      <c r="O1036" t="s">
        <v>545</v>
      </c>
      <c r="P1036" t="s">
        <v>458</v>
      </c>
      <c r="R1036">
        <v>0</v>
      </c>
      <c r="S1036" t="s">
        <v>459</v>
      </c>
      <c r="T1036" t="s">
        <v>458</v>
      </c>
      <c r="U1036" t="s">
        <v>460</v>
      </c>
      <c r="V1036" t="s">
        <v>458</v>
      </c>
    </row>
    <row r="1037" spans="1:22" x14ac:dyDescent="0.2">
      <c r="A1037" s="102">
        <v>42191</v>
      </c>
      <c r="B1037" s="102" t="s">
        <v>3970</v>
      </c>
      <c r="C1037" t="s">
        <v>541</v>
      </c>
      <c r="D1037" s="58">
        <v>408.04</v>
      </c>
      <c r="E1037" t="s">
        <v>452</v>
      </c>
      <c r="F1037" s="108" t="s">
        <v>2950</v>
      </c>
      <c r="G1037" t="s">
        <v>2951</v>
      </c>
      <c r="H1037">
        <v>40</v>
      </c>
      <c r="I1037">
        <v>494</v>
      </c>
      <c r="J1037" t="s">
        <v>555</v>
      </c>
      <c r="K1037" t="s">
        <v>2937</v>
      </c>
      <c r="L1037">
        <v>0</v>
      </c>
      <c r="M1037">
        <v>0</v>
      </c>
      <c r="N1037" t="s">
        <v>3988</v>
      </c>
      <c r="O1037" t="s">
        <v>545</v>
      </c>
      <c r="P1037" t="s">
        <v>458</v>
      </c>
      <c r="R1037">
        <v>0</v>
      </c>
      <c r="S1037" t="s">
        <v>459</v>
      </c>
      <c r="T1037" t="s">
        <v>458</v>
      </c>
      <c r="U1037" t="s">
        <v>460</v>
      </c>
      <c r="V1037" t="s">
        <v>458</v>
      </c>
    </row>
    <row r="1038" spans="1:22" x14ac:dyDescent="0.2">
      <c r="A1038" s="102">
        <v>42198</v>
      </c>
      <c r="B1038" s="102" t="s">
        <v>3970</v>
      </c>
      <c r="C1038" t="s">
        <v>541</v>
      </c>
      <c r="D1038" s="58">
        <v>408.04</v>
      </c>
      <c r="E1038" t="s">
        <v>452</v>
      </c>
      <c r="F1038" s="108">
        <v>2003</v>
      </c>
      <c r="G1038" t="s">
        <v>3304</v>
      </c>
      <c r="H1038">
        <v>1</v>
      </c>
      <c r="I1038">
        <v>494</v>
      </c>
      <c r="J1038" t="s">
        <v>555</v>
      </c>
      <c r="K1038" t="s">
        <v>2937</v>
      </c>
      <c r="L1038">
        <v>0</v>
      </c>
      <c r="M1038">
        <v>0</v>
      </c>
      <c r="N1038" t="s">
        <v>3989</v>
      </c>
      <c r="O1038" t="s">
        <v>545</v>
      </c>
      <c r="P1038" t="s">
        <v>458</v>
      </c>
      <c r="R1038">
        <v>0</v>
      </c>
      <c r="S1038" t="s">
        <v>459</v>
      </c>
      <c r="T1038" t="s">
        <v>458</v>
      </c>
      <c r="U1038" t="s">
        <v>460</v>
      </c>
      <c r="V1038" t="s">
        <v>458</v>
      </c>
    </row>
    <row r="1039" spans="1:22" x14ac:dyDescent="0.2">
      <c r="A1039" s="102">
        <v>42198</v>
      </c>
      <c r="B1039" s="102" t="s">
        <v>3970</v>
      </c>
      <c r="C1039" t="s">
        <v>541</v>
      </c>
      <c r="D1039" s="58">
        <v>408.04</v>
      </c>
      <c r="E1039" t="s">
        <v>452</v>
      </c>
      <c r="F1039" s="108" t="s">
        <v>2950</v>
      </c>
      <c r="G1039" t="s">
        <v>2951</v>
      </c>
      <c r="H1039">
        <v>16</v>
      </c>
      <c r="I1039">
        <v>494</v>
      </c>
      <c r="J1039" t="s">
        <v>555</v>
      </c>
      <c r="K1039" t="s">
        <v>2937</v>
      </c>
      <c r="L1039">
        <v>0</v>
      </c>
      <c r="M1039">
        <v>0</v>
      </c>
      <c r="N1039" t="s">
        <v>3990</v>
      </c>
      <c r="O1039" t="s">
        <v>545</v>
      </c>
      <c r="P1039" t="s">
        <v>458</v>
      </c>
      <c r="R1039">
        <v>0</v>
      </c>
      <c r="S1039" t="s">
        <v>459</v>
      </c>
      <c r="T1039" t="s">
        <v>458</v>
      </c>
      <c r="U1039" t="s">
        <v>460</v>
      </c>
      <c r="V1039" t="s">
        <v>458</v>
      </c>
    </row>
    <row r="1040" spans="1:22" x14ac:dyDescent="0.2">
      <c r="A1040" s="102">
        <v>42198</v>
      </c>
      <c r="B1040" s="102" t="s">
        <v>3970</v>
      </c>
      <c r="C1040" t="s">
        <v>541</v>
      </c>
      <c r="D1040" s="58">
        <v>408.04</v>
      </c>
      <c r="E1040" t="s">
        <v>452</v>
      </c>
      <c r="F1040" s="108" t="s">
        <v>2950</v>
      </c>
      <c r="G1040" t="s">
        <v>2951</v>
      </c>
      <c r="H1040">
        <v>32</v>
      </c>
      <c r="I1040">
        <v>494</v>
      </c>
      <c r="J1040" t="s">
        <v>555</v>
      </c>
      <c r="K1040" t="s">
        <v>2937</v>
      </c>
      <c r="L1040">
        <v>0</v>
      </c>
      <c r="M1040">
        <v>0</v>
      </c>
      <c r="N1040" t="s">
        <v>3991</v>
      </c>
      <c r="O1040" t="s">
        <v>545</v>
      </c>
      <c r="P1040" t="s">
        <v>458</v>
      </c>
      <c r="R1040">
        <v>0</v>
      </c>
      <c r="S1040" t="s">
        <v>459</v>
      </c>
      <c r="T1040" t="s">
        <v>458</v>
      </c>
      <c r="U1040" t="s">
        <v>460</v>
      </c>
      <c r="V1040" t="s">
        <v>458</v>
      </c>
    </row>
    <row r="1041" spans="1:22" x14ac:dyDescent="0.2">
      <c r="A1041" s="102">
        <v>42205</v>
      </c>
      <c r="B1041" s="102" t="s">
        <v>3970</v>
      </c>
      <c r="C1041" t="s">
        <v>541</v>
      </c>
      <c r="D1041" s="58">
        <v>408.04</v>
      </c>
      <c r="E1041" t="s">
        <v>452</v>
      </c>
      <c r="F1041" s="108">
        <v>2001</v>
      </c>
      <c r="G1041" t="s">
        <v>2936</v>
      </c>
      <c r="H1041">
        <v>16</v>
      </c>
      <c r="I1041">
        <v>494</v>
      </c>
      <c r="J1041" t="s">
        <v>555</v>
      </c>
      <c r="K1041" t="s">
        <v>2937</v>
      </c>
      <c r="L1041">
        <v>0</v>
      </c>
      <c r="M1041">
        <v>0</v>
      </c>
      <c r="N1041" t="s">
        <v>3992</v>
      </c>
      <c r="O1041" t="s">
        <v>545</v>
      </c>
      <c r="P1041" t="s">
        <v>458</v>
      </c>
      <c r="R1041">
        <v>0</v>
      </c>
      <c r="S1041" t="s">
        <v>459</v>
      </c>
      <c r="T1041" t="s">
        <v>458</v>
      </c>
      <c r="U1041" t="s">
        <v>460</v>
      </c>
      <c r="V1041" t="s">
        <v>458</v>
      </c>
    </row>
    <row r="1042" spans="1:22" x14ac:dyDescent="0.2">
      <c r="A1042" s="102">
        <v>42205</v>
      </c>
      <c r="B1042" s="102" t="s">
        <v>3970</v>
      </c>
      <c r="C1042" t="s">
        <v>541</v>
      </c>
      <c r="D1042" s="58">
        <v>408.04</v>
      </c>
      <c r="E1042" t="s">
        <v>452</v>
      </c>
      <c r="F1042" s="108">
        <v>2003</v>
      </c>
      <c r="G1042" t="s">
        <v>3304</v>
      </c>
      <c r="H1042">
        <v>4</v>
      </c>
      <c r="I1042">
        <v>494</v>
      </c>
      <c r="J1042" t="s">
        <v>555</v>
      </c>
      <c r="K1042" t="s">
        <v>2937</v>
      </c>
      <c r="L1042">
        <v>0</v>
      </c>
      <c r="M1042">
        <v>0</v>
      </c>
      <c r="N1042" t="s">
        <v>3993</v>
      </c>
      <c r="O1042" t="s">
        <v>545</v>
      </c>
      <c r="P1042" t="s">
        <v>458</v>
      </c>
      <c r="R1042">
        <v>0</v>
      </c>
      <c r="S1042" t="s">
        <v>459</v>
      </c>
      <c r="T1042" t="s">
        <v>458</v>
      </c>
      <c r="U1042" t="s">
        <v>460</v>
      </c>
      <c r="V1042" t="s">
        <v>458</v>
      </c>
    </row>
    <row r="1043" spans="1:22" x14ac:dyDescent="0.2">
      <c r="A1043" s="102">
        <v>42205</v>
      </c>
      <c r="B1043" s="102" t="s">
        <v>3970</v>
      </c>
      <c r="C1043" t="s">
        <v>541</v>
      </c>
      <c r="D1043" s="58">
        <v>408.04</v>
      </c>
      <c r="E1043" t="s">
        <v>452</v>
      </c>
      <c r="F1043" s="108" t="s">
        <v>2950</v>
      </c>
      <c r="G1043" t="s">
        <v>2951</v>
      </c>
      <c r="H1043">
        <v>20</v>
      </c>
      <c r="I1043">
        <v>494</v>
      </c>
      <c r="J1043" t="s">
        <v>555</v>
      </c>
      <c r="K1043" t="s">
        <v>2937</v>
      </c>
      <c r="L1043">
        <v>0</v>
      </c>
      <c r="M1043">
        <v>0</v>
      </c>
      <c r="N1043" t="s">
        <v>3994</v>
      </c>
      <c r="O1043" t="s">
        <v>545</v>
      </c>
      <c r="P1043" t="s">
        <v>458</v>
      </c>
      <c r="R1043">
        <v>0</v>
      </c>
      <c r="S1043" t="s">
        <v>459</v>
      </c>
      <c r="T1043" t="s">
        <v>458</v>
      </c>
      <c r="U1043" t="s">
        <v>460</v>
      </c>
      <c r="V1043" t="s">
        <v>458</v>
      </c>
    </row>
    <row r="1044" spans="1:22" x14ac:dyDescent="0.2">
      <c r="A1044" s="102">
        <v>42205</v>
      </c>
      <c r="B1044" s="102" t="s">
        <v>3970</v>
      </c>
      <c r="C1044" t="s">
        <v>541</v>
      </c>
      <c r="D1044" s="58">
        <v>408.04</v>
      </c>
      <c r="E1044" t="s">
        <v>452</v>
      </c>
      <c r="F1044" s="108">
        <v>2014</v>
      </c>
      <c r="G1044" t="s">
        <v>2978</v>
      </c>
      <c r="H1044">
        <v>11</v>
      </c>
      <c r="I1044">
        <v>494</v>
      </c>
      <c r="J1044" t="s">
        <v>555</v>
      </c>
      <c r="K1044" t="s">
        <v>2937</v>
      </c>
      <c r="L1044">
        <v>0</v>
      </c>
      <c r="M1044">
        <v>0</v>
      </c>
      <c r="N1044" t="s">
        <v>3995</v>
      </c>
      <c r="O1044" t="s">
        <v>545</v>
      </c>
      <c r="P1044" t="s">
        <v>458</v>
      </c>
      <c r="R1044">
        <v>0</v>
      </c>
      <c r="S1044" t="s">
        <v>459</v>
      </c>
      <c r="T1044" t="s">
        <v>458</v>
      </c>
      <c r="U1044" t="s">
        <v>460</v>
      </c>
      <c r="V1044" t="s">
        <v>458</v>
      </c>
    </row>
    <row r="1045" spans="1:22" x14ac:dyDescent="0.2">
      <c r="A1045" s="102">
        <v>42212</v>
      </c>
      <c r="B1045" s="102" t="s">
        <v>3970</v>
      </c>
      <c r="C1045" t="s">
        <v>541</v>
      </c>
      <c r="D1045" s="58">
        <v>408.04</v>
      </c>
      <c r="E1045" t="s">
        <v>452</v>
      </c>
      <c r="F1045" s="108">
        <v>2001</v>
      </c>
      <c r="G1045" t="s">
        <v>2936</v>
      </c>
      <c r="H1045">
        <v>2</v>
      </c>
      <c r="I1045">
        <v>494</v>
      </c>
      <c r="J1045" t="s">
        <v>555</v>
      </c>
      <c r="K1045" t="s">
        <v>2937</v>
      </c>
      <c r="L1045">
        <v>0</v>
      </c>
      <c r="M1045">
        <v>0</v>
      </c>
      <c r="N1045" t="s">
        <v>3996</v>
      </c>
      <c r="O1045" t="s">
        <v>545</v>
      </c>
      <c r="P1045" t="s">
        <v>458</v>
      </c>
      <c r="R1045">
        <v>0</v>
      </c>
      <c r="S1045" t="s">
        <v>459</v>
      </c>
      <c r="T1045" t="s">
        <v>458</v>
      </c>
      <c r="U1045" t="s">
        <v>460</v>
      </c>
      <c r="V1045" t="s">
        <v>458</v>
      </c>
    </row>
    <row r="1046" spans="1:22" x14ac:dyDescent="0.2">
      <c r="A1046" s="102">
        <v>42212</v>
      </c>
      <c r="B1046" s="102" t="s">
        <v>3970</v>
      </c>
      <c r="C1046" t="s">
        <v>541</v>
      </c>
      <c r="D1046" s="58">
        <v>408.04</v>
      </c>
      <c r="E1046" t="s">
        <v>452</v>
      </c>
      <c r="F1046" s="108">
        <v>2003</v>
      </c>
      <c r="G1046" t="s">
        <v>3304</v>
      </c>
      <c r="H1046">
        <v>3</v>
      </c>
      <c r="I1046">
        <v>494</v>
      </c>
      <c r="J1046" t="s">
        <v>555</v>
      </c>
      <c r="K1046" t="s">
        <v>2937</v>
      </c>
      <c r="L1046">
        <v>0</v>
      </c>
      <c r="M1046">
        <v>0</v>
      </c>
      <c r="N1046" t="s">
        <v>3997</v>
      </c>
      <c r="O1046" t="s">
        <v>545</v>
      </c>
      <c r="P1046" t="s">
        <v>458</v>
      </c>
      <c r="R1046">
        <v>0</v>
      </c>
      <c r="S1046" t="s">
        <v>459</v>
      </c>
      <c r="T1046" t="s">
        <v>458</v>
      </c>
      <c r="U1046" t="s">
        <v>460</v>
      </c>
      <c r="V1046" t="s">
        <v>458</v>
      </c>
    </row>
    <row r="1047" spans="1:22" x14ac:dyDescent="0.2">
      <c r="A1047" s="102">
        <v>42212</v>
      </c>
      <c r="B1047" s="102" t="s">
        <v>3970</v>
      </c>
      <c r="C1047" t="s">
        <v>541</v>
      </c>
      <c r="D1047" s="58">
        <v>408.04</v>
      </c>
      <c r="E1047" t="s">
        <v>452</v>
      </c>
      <c r="F1047" s="108" t="s">
        <v>2950</v>
      </c>
      <c r="G1047" t="s">
        <v>2951</v>
      </c>
      <c r="H1047">
        <v>24</v>
      </c>
      <c r="I1047">
        <v>494</v>
      </c>
      <c r="J1047" t="s">
        <v>555</v>
      </c>
      <c r="K1047" t="s">
        <v>2937</v>
      </c>
      <c r="L1047">
        <v>0</v>
      </c>
      <c r="M1047">
        <v>0</v>
      </c>
      <c r="N1047" t="s">
        <v>3998</v>
      </c>
      <c r="O1047" t="s">
        <v>545</v>
      </c>
      <c r="P1047" t="s">
        <v>458</v>
      </c>
      <c r="R1047">
        <v>0</v>
      </c>
      <c r="S1047" t="s">
        <v>459</v>
      </c>
      <c r="T1047" t="s">
        <v>458</v>
      </c>
      <c r="U1047" t="s">
        <v>460</v>
      </c>
      <c r="V1047" t="s">
        <v>458</v>
      </c>
    </row>
    <row r="1048" spans="1:22" x14ac:dyDescent="0.2">
      <c r="A1048" s="102">
        <v>42212</v>
      </c>
      <c r="B1048" s="102" t="s">
        <v>3970</v>
      </c>
      <c r="C1048" t="s">
        <v>541</v>
      </c>
      <c r="D1048" s="58">
        <v>408.04</v>
      </c>
      <c r="E1048" t="s">
        <v>452</v>
      </c>
      <c r="F1048" s="108">
        <v>2014</v>
      </c>
      <c r="G1048" t="s">
        <v>2978</v>
      </c>
      <c r="H1048">
        <v>11</v>
      </c>
      <c r="I1048">
        <v>494</v>
      </c>
      <c r="J1048" t="s">
        <v>555</v>
      </c>
      <c r="K1048" t="s">
        <v>2937</v>
      </c>
      <c r="L1048">
        <v>0</v>
      </c>
      <c r="M1048">
        <v>0</v>
      </c>
      <c r="N1048" t="s">
        <v>3999</v>
      </c>
      <c r="O1048" t="s">
        <v>545</v>
      </c>
      <c r="P1048" t="s">
        <v>458</v>
      </c>
      <c r="R1048">
        <v>0</v>
      </c>
      <c r="S1048" t="s">
        <v>459</v>
      </c>
      <c r="T1048" t="s">
        <v>458</v>
      </c>
      <c r="U1048" t="s">
        <v>460</v>
      </c>
      <c r="V1048" t="s">
        <v>458</v>
      </c>
    </row>
    <row r="1049" spans="1:22" x14ac:dyDescent="0.2">
      <c r="A1049" s="102">
        <v>42219</v>
      </c>
      <c r="B1049" s="102" t="s">
        <v>3970</v>
      </c>
      <c r="C1049" t="s">
        <v>541</v>
      </c>
      <c r="D1049" s="58">
        <v>408.04</v>
      </c>
      <c r="E1049" t="s">
        <v>452</v>
      </c>
      <c r="F1049" s="108">
        <v>2003</v>
      </c>
      <c r="G1049" t="s">
        <v>3304</v>
      </c>
      <c r="H1049">
        <v>4</v>
      </c>
      <c r="I1049">
        <v>494</v>
      </c>
      <c r="J1049" t="s">
        <v>555</v>
      </c>
      <c r="K1049" t="s">
        <v>2937</v>
      </c>
      <c r="L1049">
        <v>0</v>
      </c>
      <c r="M1049">
        <v>0</v>
      </c>
      <c r="N1049" t="s">
        <v>4000</v>
      </c>
      <c r="O1049" t="s">
        <v>545</v>
      </c>
      <c r="P1049" t="s">
        <v>458</v>
      </c>
      <c r="R1049">
        <v>0</v>
      </c>
      <c r="S1049" t="s">
        <v>459</v>
      </c>
      <c r="T1049" t="s">
        <v>458</v>
      </c>
      <c r="U1049" t="s">
        <v>460</v>
      </c>
      <c r="V1049" t="s">
        <v>458</v>
      </c>
    </row>
    <row r="1050" spans="1:22" x14ac:dyDescent="0.2">
      <c r="A1050" s="102">
        <v>42219</v>
      </c>
      <c r="B1050" s="102" t="s">
        <v>3970</v>
      </c>
      <c r="C1050" t="s">
        <v>541</v>
      </c>
      <c r="D1050" s="58">
        <v>408.04</v>
      </c>
      <c r="E1050" t="s">
        <v>452</v>
      </c>
      <c r="F1050" s="108" t="s">
        <v>2950</v>
      </c>
      <c r="G1050" t="s">
        <v>2951</v>
      </c>
      <c r="H1050">
        <v>36</v>
      </c>
      <c r="I1050">
        <v>494</v>
      </c>
      <c r="J1050" t="s">
        <v>555</v>
      </c>
      <c r="K1050" t="s">
        <v>2937</v>
      </c>
      <c r="L1050">
        <v>0</v>
      </c>
      <c r="M1050">
        <v>0</v>
      </c>
      <c r="N1050" t="s">
        <v>4001</v>
      </c>
      <c r="O1050" t="s">
        <v>545</v>
      </c>
      <c r="P1050" t="s">
        <v>458</v>
      </c>
      <c r="R1050">
        <v>0</v>
      </c>
      <c r="S1050" t="s">
        <v>459</v>
      </c>
      <c r="T1050" t="s">
        <v>458</v>
      </c>
      <c r="U1050" t="s">
        <v>460</v>
      </c>
      <c r="V1050" t="s">
        <v>458</v>
      </c>
    </row>
    <row r="1051" spans="1:22" x14ac:dyDescent="0.2">
      <c r="A1051" s="102">
        <v>42219</v>
      </c>
      <c r="B1051" s="102" t="s">
        <v>3970</v>
      </c>
      <c r="C1051" t="s">
        <v>541</v>
      </c>
      <c r="D1051" s="58">
        <v>408.04</v>
      </c>
      <c r="E1051" t="s">
        <v>452</v>
      </c>
      <c r="F1051" s="108" t="s">
        <v>2950</v>
      </c>
      <c r="G1051" t="s">
        <v>2951</v>
      </c>
      <c r="H1051">
        <v>8</v>
      </c>
      <c r="I1051">
        <v>494</v>
      </c>
      <c r="J1051" t="s">
        <v>555</v>
      </c>
      <c r="K1051" t="s">
        <v>2937</v>
      </c>
      <c r="L1051">
        <v>0</v>
      </c>
      <c r="M1051">
        <v>0</v>
      </c>
      <c r="N1051" t="s">
        <v>4002</v>
      </c>
      <c r="O1051" t="s">
        <v>545</v>
      </c>
      <c r="P1051" t="s">
        <v>458</v>
      </c>
      <c r="R1051">
        <v>0</v>
      </c>
      <c r="S1051" t="s">
        <v>459</v>
      </c>
      <c r="T1051" t="s">
        <v>458</v>
      </c>
      <c r="U1051" t="s">
        <v>460</v>
      </c>
      <c r="V1051" t="s">
        <v>458</v>
      </c>
    </row>
    <row r="1052" spans="1:22" x14ac:dyDescent="0.2">
      <c r="A1052" s="102">
        <v>42219</v>
      </c>
      <c r="B1052" s="102" t="s">
        <v>3970</v>
      </c>
      <c r="C1052" t="s">
        <v>541</v>
      </c>
      <c r="D1052" s="58">
        <v>408.04</v>
      </c>
      <c r="E1052" t="s">
        <v>452</v>
      </c>
      <c r="F1052" s="108" t="s">
        <v>2950</v>
      </c>
      <c r="G1052" t="s">
        <v>2951</v>
      </c>
      <c r="H1052">
        <v>16</v>
      </c>
      <c r="I1052">
        <v>494</v>
      </c>
      <c r="J1052" t="s">
        <v>555</v>
      </c>
      <c r="K1052" t="s">
        <v>2937</v>
      </c>
      <c r="L1052">
        <v>0</v>
      </c>
      <c r="M1052">
        <v>0</v>
      </c>
      <c r="N1052" t="s">
        <v>4003</v>
      </c>
      <c r="O1052" t="s">
        <v>545</v>
      </c>
      <c r="P1052" t="s">
        <v>458</v>
      </c>
      <c r="R1052">
        <v>0</v>
      </c>
      <c r="S1052" t="s">
        <v>459</v>
      </c>
      <c r="T1052" t="s">
        <v>458</v>
      </c>
      <c r="U1052" t="s">
        <v>460</v>
      </c>
      <c r="V1052" t="s">
        <v>458</v>
      </c>
    </row>
    <row r="1053" spans="1:22" x14ac:dyDescent="0.2">
      <c r="A1053" s="102">
        <v>42219</v>
      </c>
      <c r="B1053" s="102" t="s">
        <v>3970</v>
      </c>
      <c r="C1053" t="s">
        <v>541</v>
      </c>
      <c r="D1053" s="58">
        <v>408.04</v>
      </c>
      <c r="E1053" t="s">
        <v>452</v>
      </c>
      <c r="F1053" s="108">
        <v>2014</v>
      </c>
      <c r="G1053" t="s">
        <v>2978</v>
      </c>
      <c r="H1053">
        <v>16</v>
      </c>
      <c r="I1053">
        <v>494</v>
      </c>
      <c r="J1053" t="s">
        <v>555</v>
      </c>
      <c r="K1053" t="s">
        <v>2937</v>
      </c>
      <c r="L1053">
        <v>0</v>
      </c>
      <c r="M1053">
        <v>0</v>
      </c>
      <c r="N1053" t="s">
        <v>4004</v>
      </c>
      <c r="O1053" t="s">
        <v>545</v>
      </c>
      <c r="P1053" t="s">
        <v>458</v>
      </c>
      <c r="R1053">
        <v>0</v>
      </c>
      <c r="S1053" t="s">
        <v>459</v>
      </c>
      <c r="T1053" t="s">
        <v>458</v>
      </c>
      <c r="U1053" t="s">
        <v>460</v>
      </c>
      <c r="V1053" t="s">
        <v>458</v>
      </c>
    </row>
    <row r="1054" spans="1:22" x14ac:dyDescent="0.2">
      <c r="A1054" s="102">
        <v>42226</v>
      </c>
      <c r="B1054" s="102" t="s">
        <v>3970</v>
      </c>
      <c r="C1054" t="s">
        <v>541</v>
      </c>
      <c r="D1054" s="58">
        <v>408.04</v>
      </c>
      <c r="E1054" t="s">
        <v>452</v>
      </c>
      <c r="F1054" s="108">
        <v>2001</v>
      </c>
      <c r="G1054" t="s">
        <v>2936</v>
      </c>
      <c r="H1054">
        <v>6</v>
      </c>
      <c r="I1054">
        <v>494</v>
      </c>
      <c r="J1054" t="s">
        <v>555</v>
      </c>
      <c r="K1054" t="s">
        <v>2937</v>
      </c>
      <c r="L1054">
        <v>0</v>
      </c>
      <c r="M1054">
        <v>0</v>
      </c>
      <c r="N1054" t="s">
        <v>4005</v>
      </c>
      <c r="O1054" t="s">
        <v>545</v>
      </c>
      <c r="P1054" t="s">
        <v>458</v>
      </c>
      <c r="R1054">
        <v>0</v>
      </c>
      <c r="S1054" t="s">
        <v>459</v>
      </c>
      <c r="T1054" t="s">
        <v>458</v>
      </c>
      <c r="U1054" t="s">
        <v>460</v>
      </c>
      <c r="V1054" t="s">
        <v>458</v>
      </c>
    </row>
    <row r="1055" spans="1:22" x14ac:dyDescent="0.2">
      <c r="A1055" s="102">
        <v>42226</v>
      </c>
      <c r="B1055" s="102" t="s">
        <v>3970</v>
      </c>
      <c r="C1055" t="s">
        <v>541</v>
      </c>
      <c r="D1055" s="58">
        <v>408.04</v>
      </c>
      <c r="E1055" t="s">
        <v>452</v>
      </c>
      <c r="F1055" s="108">
        <v>2003</v>
      </c>
      <c r="G1055" t="s">
        <v>3304</v>
      </c>
      <c r="H1055">
        <v>19</v>
      </c>
      <c r="I1055">
        <v>494</v>
      </c>
      <c r="J1055" t="s">
        <v>555</v>
      </c>
      <c r="K1055" t="s">
        <v>2937</v>
      </c>
      <c r="L1055">
        <v>0</v>
      </c>
      <c r="M1055">
        <v>0</v>
      </c>
      <c r="N1055" t="s">
        <v>4006</v>
      </c>
      <c r="O1055" t="s">
        <v>545</v>
      </c>
      <c r="P1055" t="s">
        <v>458</v>
      </c>
      <c r="R1055">
        <v>0</v>
      </c>
      <c r="S1055" t="s">
        <v>459</v>
      </c>
      <c r="T1055" t="s">
        <v>458</v>
      </c>
      <c r="U1055" t="s">
        <v>460</v>
      </c>
      <c r="V1055" t="s">
        <v>458</v>
      </c>
    </row>
    <row r="1056" spans="1:22" x14ac:dyDescent="0.2">
      <c r="A1056" s="102">
        <v>42226</v>
      </c>
      <c r="B1056" s="102" t="s">
        <v>3970</v>
      </c>
      <c r="C1056" t="s">
        <v>541</v>
      </c>
      <c r="D1056" s="58">
        <v>408.04</v>
      </c>
      <c r="E1056" t="s">
        <v>452</v>
      </c>
      <c r="F1056" s="108" t="s">
        <v>2950</v>
      </c>
      <c r="G1056" t="s">
        <v>2951</v>
      </c>
      <c r="H1056">
        <v>32.5</v>
      </c>
      <c r="I1056">
        <v>494</v>
      </c>
      <c r="J1056" t="s">
        <v>555</v>
      </c>
      <c r="K1056" t="s">
        <v>2937</v>
      </c>
      <c r="L1056">
        <v>0</v>
      </c>
      <c r="M1056">
        <v>0</v>
      </c>
      <c r="N1056" t="s">
        <v>4007</v>
      </c>
      <c r="O1056" t="s">
        <v>545</v>
      </c>
      <c r="P1056" t="s">
        <v>458</v>
      </c>
      <c r="R1056">
        <v>0</v>
      </c>
      <c r="S1056" t="s">
        <v>459</v>
      </c>
      <c r="T1056" t="s">
        <v>458</v>
      </c>
      <c r="U1056" t="s">
        <v>460</v>
      </c>
      <c r="V1056" t="s">
        <v>458</v>
      </c>
    </row>
    <row r="1057" spans="1:22" x14ac:dyDescent="0.2">
      <c r="A1057" s="102">
        <v>42226</v>
      </c>
      <c r="B1057" s="102" t="s">
        <v>3970</v>
      </c>
      <c r="C1057" t="s">
        <v>541</v>
      </c>
      <c r="D1057" s="58">
        <v>408.04</v>
      </c>
      <c r="E1057" t="s">
        <v>452</v>
      </c>
      <c r="F1057" s="108" t="s">
        <v>2950</v>
      </c>
      <c r="G1057" t="s">
        <v>2951</v>
      </c>
      <c r="H1057">
        <v>24</v>
      </c>
      <c r="I1057">
        <v>494</v>
      </c>
      <c r="J1057" t="s">
        <v>555</v>
      </c>
      <c r="K1057" t="s">
        <v>2937</v>
      </c>
      <c r="L1057">
        <v>0</v>
      </c>
      <c r="M1057">
        <v>0</v>
      </c>
      <c r="N1057" t="s">
        <v>4008</v>
      </c>
      <c r="O1057" t="s">
        <v>545</v>
      </c>
      <c r="P1057" t="s">
        <v>458</v>
      </c>
      <c r="R1057">
        <v>0</v>
      </c>
      <c r="S1057" t="s">
        <v>459</v>
      </c>
      <c r="T1057" t="s">
        <v>458</v>
      </c>
      <c r="U1057" t="s">
        <v>460</v>
      </c>
      <c r="V1057" t="s">
        <v>458</v>
      </c>
    </row>
    <row r="1058" spans="1:22" x14ac:dyDescent="0.2">
      <c r="A1058" s="102">
        <v>42226</v>
      </c>
      <c r="B1058" s="102" t="s">
        <v>3970</v>
      </c>
      <c r="C1058" t="s">
        <v>541</v>
      </c>
      <c r="D1058" s="58">
        <v>408.04</v>
      </c>
      <c r="E1058" t="s">
        <v>452</v>
      </c>
      <c r="F1058" s="108" t="s">
        <v>2950</v>
      </c>
      <c r="G1058" t="s">
        <v>2951</v>
      </c>
      <c r="H1058">
        <v>15</v>
      </c>
      <c r="I1058">
        <v>494</v>
      </c>
      <c r="J1058" t="s">
        <v>555</v>
      </c>
      <c r="K1058" t="s">
        <v>2937</v>
      </c>
      <c r="L1058">
        <v>0</v>
      </c>
      <c r="M1058">
        <v>0</v>
      </c>
      <c r="N1058" t="s">
        <v>4009</v>
      </c>
      <c r="O1058" t="s">
        <v>545</v>
      </c>
      <c r="P1058" t="s">
        <v>458</v>
      </c>
      <c r="R1058">
        <v>0</v>
      </c>
      <c r="S1058" t="s">
        <v>459</v>
      </c>
      <c r="T1058" t="s">
        <v>458</v>
      </c>
      <c r="U1058" t="s">
        <v>460</v>
      </c>
      <c r="V1058" t="s">
        <v>458</v>
      </c>
    </row>
    <row r="1059" spans="1:22" x14ac:dyDescent="0.2">
      <c r="A1059" s="102">
        <v>42226</v>
      </c>
      <c r="B1059" s="102" t="s">
        <v>3970</v>
      </c>
      <c r="C1059" t="s">
        <v>541</v>
      </c>
      <c r="D1059" s="58">
        <v>408.04</v>
      </c>
      <c r="E1059" t="s">
        <v>452</v>
      </c>
      <c r="F1059" s="108" t="s">
        <v>2950</v>
      </c>
      <c r="G1059" t="s">
        <v>2951</v>
      </c>
      <c r="H1059">
        <v>1</v>
      </c>
      <c r="I1059">
        <v>494</v>
      </c>
      <c r="J1059" t="s">
        <v>555</v>
      </c>
      <c r="K1059" t="s">
        <v>2937</v>
      </c>
      <c r="L1059">
        <v>0</v>
      </c>
      <c r="M1059">
        <v>0</v>
      </c>
      <c r="N1059" t="s">
        <v>4010</v>
      </c>
      <c r="O1059" t="s">
        <v>545</v>
      </c>
      <c r="P1059" t="s">
        <v>458</v>
      </c>
      <c r="R1059">
        <v>0</v>
      </c>
      <c r="S1059" t="s">
        <v>459</v>
      </c>
      <c r="T1059" t="s">
        <v>458</v>
      </c>
      <c r="U1059" t="s">
        <v>460</v>
      </c>
      <c r="V1059" t="s">
        <v>458</v>
      </c>
    </row>
    <row r="1060" spans="1:22" x14ac:dyDescent="0.2">
      <c r="A1060" s="102">
        <v>42226</v>
      </c>
      <c r="B1060" s="102" t="s">
        <v>3970</v>
      </c>
      <c r="C1060" t="s">
        <v>541</v>
      </c>
      <c r="D1060" s="58">
        <v>408.04</v>
      </c>
      <c r="E1060" t="s">
        <v>452</v>
      </c>
      <c r="F1060" s="108">
        <v>2014</v>
      </c>
      <c r="G1060" t="s">
        <v>2978</v>
      </c>
      <c r="H1060">
        <v>29</v>
      </c>
      <c r="I1060">
        <v>494</v>
      </c>
      <c r="J1060" t="s">
        <v>555</v>
      </c>
      <c r="K1060" t="s">
        <v>2937</v>
      </c>
      <c r="L1060">
        <v>0</v>
      </c>
      <c r="M1060">
        <v>0</v>
      </c>
      <c r="N1060" t="s">
        <v>4011</v>
      </c>
      <c r="O1060" t="s">
        <v>545</v>
      </c>
      <c r="P1060" t="s">
        <v>458</v>
      </c>
      <c r="R1060">
        <v>0</v>
      </c>
      <c r="S1060" t="s">
        <v>459</v>
      </c>
      <c r="T1060" t="s">
        <v>458</v>
      </c>
      <c r="U1060" t="s">
        <v>460</v>
      </c>
      <c r="V1060" t="s">
        <v>458</v>
      </c>
    </row>
    <row r="1061" spans="1:22" x14ac:dyDescent="0.2">
      <c r="A1061" s="102">
        <v>42233</v>
      </c>
      <c r="B1061" s="102" t="s">
        <v>3970</v>
      </c>
      <c r="C1061" t="s">
        <v>541</v>
      </c>
      <c r="D1061" s="58">
        <v>408.04</v>
      </c>
      <c r="E1061" t="s">
        <v>452</v>
      </c>
      <c r="F1061" s="108">
        <v>2001</v>
      </c>
      <c r="G1061" t="s">
        <v>2936</v>
      </c>
      <c r="H1061">
        <v>9</v>
      </c>
      <c r="I1061">
        <v>494</v>
      </c>
      <c r="J1061" t="s">
        <v>555</v>
      </c>
      <c r="K1061" t="s">
        <v>2937</v>
      </c>
      <c r="L1061">
        <v>0</v>
      </c>
      <c r="M1061">
        <v>0</v>
      </c>
      <c r="N1061" t="s">
        <v>4012</v>
      </c>
      <c r="O1061" t="s">
        <v>545</v>
      </c>
      <c r="P1061" t="s">
        <v>458</v>
      </c>
      <c r="R1061">
        <v>0</v>
      </c>
      <c r="S1061" t="s">
        <v>459</v>
      </c>
      <c r="T1061" t="s">
        <v>458</v>
      </c>
      <c r="U1061" t="s">
        <v>460</v>
      </c>
      <c r="V1061" t="s">
        <v>458</v>
      </c>
    </row>
    <row r="1062" spans="1:22" x14ac:dyDescent="0.2">
      <c r="A1062" s="102">
        <v>42233</v>
      </c>
      <c r="B1062" s="102" t="s">
        <v>3970</v>
      </c>
      <c r="C1062" t="s">
        <v>541</v>
      </c>
      <c r="D1062" s="58">
        <v>408.04</v>
      </c>
      <c r="E1062" t="s">
        <v>452</v>
      </c>
      <c r="F1062" s="108" t="s">
        <v>2950</v>
      </c>
      <c r="G1062" t="s">
        <v>2951</v>
      </c>
      <c r="H1062">
        <v>6</v>
      </c>
      <c r="I1062">
        <v>494</v>
      </c>
      <c r="J1062" t="s">
        <v>555</v>
      </c>
      <c r="K1062" t="s">
        <v>2937</v>
      </c>
      <c r="L1062">
        <v>0</v>
      </c>
      <c r="M1062">
        <v>0</v>
      </c>
      <c r="N1062" t="s">
        <v>4013</v>
      </c>
      <c r="O1062" t="s">
        <v>545</v>
      </c>
      <c r="P1062" t="s">
        <v>458</v>
      </c>
      <c r="R1062">
        <v>0</v>
      </c>
      <c r="S1062" t="s">
        <v>459</v>
      </c>
      <c r="T1062" t="s">
        <v>458</v>
      </c>
      <c r="U1062" t="s">
        <v>460</v>
      </c>
      <c r="V1062" t="s">
        <v>458</v>
      </c>
    </row>
    <row r="1063" spans="1:22" x14ac:dyDescent="0.2">
      <c r="A1063" s="102">
        <v>42240</v>
      </c>
      <c r="B1063" s="102" t="s">
        <v>3970</v>
      </c>
      <c r="C1063" t="s">
        <v>541</v>
      </c>
      <c r="D1063" s="58">
        <v>408.04</v>
      </c>
      <c r="E1063" t="s">
        <v>452</v>
      </c>
      <c r="F1063" s="108">
        <v>2001</v>
      </c>
      <c r="G1063" t="s">
        <v>2936</v>
      </c>
      <c r="H1063">
        <v>6</v>
      </c>
      <c r="I1063">
        <v>494</v>
      </c>
      <c r="J1063" t="s">
        <v>555</v>
      </c>
      <c r="K1063" t="s">
        <v>2937</v>
      </c>
      <c r="L1063">
        <v>0</v>
      </c>
      <c r="M1063">
        <v>0</v>
      </c>
      <c r="N1063" t="s">
        <v>4014</v>
      </c>
      <c r="O1063" t="s">
        <v>545</v>
      </c>
      <c r="P1063" t="s">
        <v>458</v>
      </c>
      <c r="R1063">
        <v>0</v>
      </c>
      <c r="S1063" t="s">
        <v>459</v>
      </c>
      <c r="T1063" t="s">
        <v>458</v>
      </c>
      <c r="U1063" t="s">
        <v>460</v>
      </c>
      <c r="V1063" t="s">
        <v>458</v>
      </c>
    </row>
    <row r="1064" spans="1:22" x14ac:dyDescent="0.2">
      <c r="A1064" s="102">
        <v>42240</v>
      </c>
      <c r="B1064" s="102" t="s">
        <v>3970</v>
      </c>
      <c r="C1064" t="s">
        <v>541</v>
      </c>
      <c r="D1064" s="58">
        <v>408.04</v>
      </c>
      <c r="E1064" t="s">
        <v>452</v>
      </c>
      <c r="F1064" s="108" t="s">
        <v>2950</v>
      </c>
      <c r="G1064" t="s">
        <v>2951</v>
      </c>
      <c r="H1064">
        <v>22</v>
      </c>
      <c r="I1064">
        <v>494</v>
      </c>
      <c r="J1064" t="s">
        <v>555</v>
      </c>
      <c r="K1064" t="s">
        <v>2937</v>
      </c>
      <c r="L1064">
        <v>0</v>
      </c>
      <c r="M1064">
        <v>0</v>
      </c>
      <c r="N1064" t="s">
        <v>4015</v>
      </c>
      <c r="O1064" t="s">
        <v>545</v>
      </c>
      <c r="P1064" t="s">
        <v>458</v>
      </c>
      <c r="R1064">
        <v>0</v>
      </c>
      <c r="S1064" t="s">
        <v>459</v>
      </c>
      <c r="T1064" t="s">
        <v>458</v>
      </c>
      <c r="U1064" t="s">
        <v>460</v>
      </c>
      <c r="V1064" t="s">
        <v>458</v>
      </c>
    </row>
    <row r="1065" spans="1:22" x14ac:dyDescent="0.2">
      <c r="A1065" s="102">
        <v>42240</v>
      </c>
      <c r="B1065" s="102" t="s">
        <v>3970</v>
      </c>
      <c r="C1065" t="s">
        <v>541</v>
      </c>
      <c r="D1065" s="58">
        <v>408.04</v>
      </c>
      <c r="E1065" t="s">
        <v>452</v>
      </c>
      <c r="F1065" s="108" t="s">
        <v>2950</v>
      </c>
      <c r="G1065" t="s">
        <v>2951</v>
      </c>
      <c r="H1065">
        <v>16</v>
      </c>
      <c r="I1065">
        <v>494</v>
      </c>
      <c r="J1065" t="s">
        <v>555</v>
      </c>
      <c r="K1065" t="s">
        <v>2937</v>
      </c>
      <c r="L1065">
        <v>0</v>
      </c>
      <c r="M1065">
        <v>0</v>
      </c>
      <c r="N1065" t="s">
        <v>4016</v>
      </c>
      <c r="O1065" t="s">
        <v>545</v>
      </c>
      <c r="P1065" t="s">
        <v>458</v>
      </c>
      <c r="R1065">
        <v>0</v>
      </c>
      <c r="S1065" t="s">
        <v>459</v>
      </c>
      <c r="T1065" t="s">
        <v>458</v>
      </c>
      <c r="U1065" t="s">
        <v>460</v>
      </c>
      <c r="V1065" t="s">
        <v>458</v>
      </c>
    </row>
    <row r="1066" spans="1:22" x14ac:dyDescent="0.2">
      <c r="A1066" s="102">
        <v>42247</v>
      </c>
      <c r="B1066" s="102" t="s">
        <v>3970</v>
      </c>
      <c r="C1066" t="s">
        <v>541</v>
      </c>
      <c r="D1066" s="58">
        <v>408.04</v>
      </c>
      <c r="E1066" t="s">
        <v>452</v>
      </c>
      <c r="F1066" s="108" t="s">
        <v>2950</v>
      </c>
      <c r="G1066" t="s">
        <v>2951</v>
      </c>
      <c r="H1066">
        <v>7</v>
      </c>
      <c r="I1066">
        <v>494</v>
      </c>
      <c r="J1066" t="s">
        <v>555</v>
      </c>
      <c r="K1066" t="s">
        <v>2937</v>
      </c>
      <c r="L1066">
        <v>0</v>
      </c>
      <c r="M1066">
        <v>0</v>
      </c>
      <c r="N1066" t="s">
        <v>4017</v>
      </c>
      <c r="O1066" t="s">
        <v>545</v>
      </c>
      <c r="P1066" t="s">
        <v>458</v>
      </c>
      <c r="R1066">
        <v>0</v>
      </c>
      <c r="S1066" t="s">
        <v>459</v>
      </c>
      <c r="T1066" t="s">
        <v>458</v>
      </c>
      <c r="U1066" t="s">
        <v>460</v>
      </c>
      <c r="V1066" t="s">
        <v>458</v>
      </c>
    </row>
    <row r="1067" spans="1:22" x14ac:dyDescent="0.2">
      <c r="A1067" s="102">
        <v>42247</v>
      </c>
      <c r="B1067" s="102" t="s">
        <v>3970</v>
      </c>
      <c r="C1067" t="s">
        <v>541</v>
      </c>
      <c r="D1067" s="58">
        <v>408.04</v>
      </c>
      <c r="E1067" t="s">
        <v>452</v>
      </c>
      <c r="F1067" s="108" t="s">
        <v>2950</v>
      </c>
      <c r="G1067" t="s">
        <v>2951</v>
      </c>
      <c r="H1067">
        <v>1</v>
      </c>
      <c r="I1067">
        <v>494</v>
      </c>
      <c r="J1067" t="s">
        <v>555</v>
      </c>
      <c r="K1067" t="s">
        <v>2937</v>
      </c>
      <c r="L1067">
        <v>0</v>
      </c>
      <c r="M1067">
        <v>0</v>
      </c>
      <c r="N1067" t="s">
        <v>4018</v>
      </c>
      <c r="O1067" t="s">
        <v>545</v>
      </c>
      <c r="P1067" t="s">
        <v>458</v>
      </c>
      <c r="R1067">
        <v>0</v>
      </c>
      <c r="S1067" t="s">
        <v>459</v>
      </c>
      <c r="T1067" t="s">
        <v>458</v>
      </c>
      <c r="U1067" t="s">
        <v>460</v>
      </c>
      <c r="V1067" t="s">
        <v>458</v>
      </c>
    </row>
    <row r="1068" spans="1:22" x14ac:dyDescent="0.2">
      <c r="A1068" s="102">
        <v>42247</v>
      </c>
      <c r="B1068" s="102" t="s">
        <v>3970</v>
      </c>
      <c r="C1068" t="s">
        <v>541</v>
      </c>
      <c r="D1068" s="58">
        <v>408.04</v>
      </c>
      <c r="E1068" t="s">
        <v>452</v>
      </c>
      <c r="F1068" s="108">
        <v>2014</v>
      </c>
      <c r="G1068" t="s">
        <v>2978</v>
      </c>
      <c r="H1068">
        <v>8</v>
      </c>
      <c r="I1068">
        <v>494</v>
      </c>
      <c r="J1068" t="s">
        <v>555</v>
      </c>
      <c r="K1068" t="s">
        <v>2937</v>
      </c>
      <c r="L1068">
        <v>0</v>
      </c>
      <c r="M1068">
        <v>0</v>
      </c>
      <c r="N1068" t="s">
        <v>4019</v>
      </c>
      <c r="O1068" t="s">
        <v>545</v>
      </c>
      <c r="P1068" t="s">
        <v>458</v>
      </c>
      <c r="R1068">
        <v>0</v>
      </c>
      <c r="S1068" t="s">
        <v>459</v>
      </c>
      <c r="T1068" t="s">
        <v>458</v>
      </c>
      <c r="U1068" t="s">
        <v>460</v>
      </c>
      <c r="V1068" t="s">
        <v>458</v>
      </c>
    </row>
    <row r="1069" spans="1:22" x14ac:dyDescent="0.2">
      <c r="A1069" s="102">
        <v>42248</v>
      </c>
      <c r="B1069" s="102" t="s">
        <v>3970</v>
      </c>
      <c r="C1069" t="s">
        <v>541</v>
      </c>
      <c r="D1069" s="58">
        <v>408.04</v>
      </c>
      <c r="E1069" t="s">
        <v>452</v>
      </c>
      <c r="F1069" s="108">
        <v>2001</v>
      </c>
      <c r="G1069" t="s">
        <v>2936</v>
      </c>
      <c r="H1069">
        <v>7</v>
      </c>
      <c r="I1069">
        <v>494</v>
      </c>
      <c r="J1069" t="s">
        <v>555</v>
      </c>
      <c r="K1069" t="s">
        <v>2937</v>
      </c>
      <c r="L1069">
        <v>0</v>
      </c>
      <c r="M1069">
        <v>0</v>
      </c>
      <c r="N1069" t="s">
        <v>4020</v>
      </c>
      <c r="O1069" t="s">
        <v>545</v>
      </c>
      <c r="P1069" t="s">
        <v>458</v>
      </c>
      <c r="R1069">
        <v>0</v>
      </c>
      <c r="S1069" t="s">
        <v>459</v>
      </c>
      <c r="T1069" t="s">
        <v>458</v>
      </c>
      <c r="U1069" t="s">
        <v>460</v>
      </c>
      <c r="V1069" t="s">
        <v>458</v>
      </c>
    </row>
    <row r="1070" spans="1:22" x14ac:dyDescent="0.2">
      <c r="A1070" s="102">
        <v>42248</v>
      </c>
      <c r="B1070" s="102" t="s">
        <v>3970</v>
      </c>
      <c r="C1070" t="s">
        <v>541</v>
      </c>
      <c r="D1070" s="58">
        <v>408.04</v>
      </c>
      <c r="E1070" t="s">
        <v>452</v>
      </c>
      <c r="F1070" s="108">
        <v>2003</v>
      </c>
      <c r="G1070" t="s">
        <v>3304</v>
      </c>
      <c r="H1070">
        <v>3</v>
      </c>
      <c r="I1070">
        <v>494</v>
      </c>
      <c r="J1070" t="s">
        <v>555</v>
      </c>
      <c r="K1070" t="s">
        <v>2937</v>
      </c>
      <c r="L1070">
        <v>0</v>
      </c>
      <c r="M1070">
        <v>0</v>
      </c>
      <c r="N1070" t="s">
        <v>4021</v>
      </c>
      <c r="O1070" t="s">
        <v>545</v>
      </c>
      <c r="P1070" t="s">
        <v>458</v>
      </c>
      <c r="R1070">
        <v>0</v>
      </c>
      <c r="S1070" t="s">
        <v>459</v>
      </c>
      <c r="T1070" t="s">
        <v>458</v>
      </c>
      <c r="U1070" t="s">
        <v>460</v>
      </c>
      <c r="V1070" t="s">
        <v>458</v>
      </c>
    </row>
    <row r="1071" spans="1:22" x14ac:dyDescent="0.2">
      <c r="A1071" s="102">
        <v>42248</v>
      </c>
      <c r="B1071" s="102" t="s">
        <v>3970</v>
      </c>
      <c r="C1071" t="s">
        <v>541</v>
      </c>
      <c r="D1071" s="58">
        <v>408.04</v>
      </c>
      <c r="E1071" t="s">
        <v>452</v>
      </c>
      <c r="F1071" s="108" t="s">
        <v>2950</v>
      </c>
      <c r="G1071" t="s">
        <v>2951</v>
      </c>
      <c r="H1071">
        <v>24</v>
      </c>
      <c r="I1071">
        <v>494</v>
      </c>
      <c r="J1071" t="s">
        <v>555</v>
      </c>
      <c r="K1071" t="s">
        <v>2937</v>
      </c>
      <c r="L1071">
        <v>0</v>
      </c>
      <c r="M1071">
        <v>0</v>
      </c>
      <c r="N1071" t="s">
        <v>4022</v>
      </c>
      <c r="O1071" t="s">
        <v>545</v>
      </c>
      <c r="P1071" t="s">
        <v>458</v>
      </c>
      <c r="R1071">
        <v>0</v>
      </c>
      <c r="S1071" t="s">
        <v>459</v>
      </c>
      <c r="T1071" t="s">
        <v>458</v>
      </c>
      <c r="U1071" t="s">
        <v>460</v>
      </c>
      <c r="V1071" t="s">
        <v>458</v>
      </c>
    </row>
    <row r="1072" spans="1:22" x14ac:dyDescent="0.2">
      <c r="A1072" s="102">
        <v>42248</v>
      </c>
      <c r="B1072" s="102" t="s">
        <v>3970</v>
      </c>
      <c r="C1072" t="s">
        <v>541</v>
      </c>
      <c r="D1072" s="58">
        <v>408.04</v>
      </c>
      <c r="E1072" t="s">
        <v>452</v>
      </c>
      <c r="F1072" s="108" t="s">
        <v>2950</v>
      </c>
      <c r="G1072" t="s">
        <v>2951</v>
      </c>
      <c r="H1072">
        <v>16</v>
      </c>
      <c r="I1072">
        <v>494</v>
      </c>
      <c r="J1072" t="s">
        <v>555</v>
      </c>
      <c r="K1072" t="s">
        <v>2937</v>
      </c>
      <c r="L1072">
        <v>0</v>
      </c>
      <c r="M1072">
        <v>0</v>
      </c>
      <c r="N1072" t="s">
        <v>4023</v>
      </c>
      <c r="O1072" t="s">
        <v>545</v>
      </c>
      <c r="P1072" t="s">
        <v>458</v>
      </c>
      <c r="R1072">
        <v>0</v>
      </c>
      <c r="S1072" t="s">
        <v>459</v>
      </c>
      <c r="T1072" t="s">
        <v>458</v>
      </c>
      <c r="U1072" t="s">
        <v>460</v>
      </c>
      <c r="V1072" t="s">
        <v>458</v>
      </c>
    </row>
    <row r="1073" spans="1:22" x14ac:dyDescent="0.2">
      <c r="A1073" s="102">
        <v>42248</v>
      </c>
      <c r="B1073" s="102" t="s">
        <v>3970</v>
      </c>
      <c r="C1073" t="s">
        <v>541</v>
      </c>
      <c r="D1073" s="58">
        <v>408.04</v>
      </c>
      <c r="E1073" t="s">
        <v>452</v>
      </c>
      <c r="F1073" s="108" t="s">
        <v>2950</v>
      </c>
      <c r="G1073" t="s">
        <v>2951</v>
      </c>
      <c r="H1073">
        <v>9</v>
      </c>
      <c r="I1073">
        <v>494</v>
      </c>
      <c r="J1073" t="s">
        <v>555</v>
      </c>
      <c r="K1073" t="s">
        <v>2937</v>
      </c>
      <c r="L1073">
        <v>0</v>
      </c>
      <c r="M1073">
        <v>0</v>
      </c>
      <c r="N1073" t="s">
        <v>4024</v>
      </c>
      <c r="O1073" t="s">
        <v>545</v>
      </c>
      <c r="P1073" t="s">
        <v>458</v>
      </c>
      <c r="R1073">
        <v>0</v>
      </c>
      <c r="S1073" t="s">
        <v>459</v>
      </c>
      <c r="T1073" t="s">
        <v>458</v>
      </c>
      <c r="U1073" t="s">
        <v>460</v>
      </c>
      <c r="V1073" t="s">
        <v>458</v>
      </c>
    </row>
    <row r="1074" spans="1:22" x14ac:dyDescent="0.2">
      <c r="A1074" s="102">
        <v>42254</v>
      </c>
      <c r="B1074" s="102" t="s">
        <v>3970</v>
      </c>
      <c r="C1074" t="s">
        <v>541</v>
      </c>
      <c r="D1074" s="58">
        <v>408.04</v>
      </c>
      <c r="E1074" t="s">
        <v>452</v>
      </c>
      <c r="F1074" s="108" t="s">
        <v>2950</v>
      </c>
      <c r="G1074" t="s">
        <v>2951</v>
      </c>
      <c r="H1074">
        <v>38</v>
      </c>
      <c r="I1074">
        <v>494</v>
      </c>
      <c r="J1074" t="s">
        <v>555</v>
      </c>
      <c r="K1074" t="s">
        <v>2937</v>
      </c>
      <c r="L1074">
        <v>0</v>
      </c>
      <c r="M1074">
        <v>0</v>
      </c>
      <c r="N1074" t="s">
        <v>4025</v>
      </c>
      <c r="O1074" t="s">
        <v>545</v>
      </c>
      <c r="P1074" t="s">
        <v>458</v>
      </c>
      <c r="R1074">
        <v>0</v>
      </c>
      <c r="S1074" t="s">
        <v>459</v>
      </c>
      <c r="T1074" t="s">
        <v>458</v>
      </c>
      <c r="U1074" t="s">
        <v>460</v>
      </c>
      <c r="V1074" t="s">
        <v>458</v>
      </c>
    </row>
    <row r="1075" spans="1:22" x14ac:dyDescent="0.2">
      <c r="A1075" s="102">
        <v>42254</v>
      </c>
      <c r="B1075" s="102" t="s">
        <v>3970</v>
      </c>
      <c r="C1075" t="s">
        <v>541</v>
      </c>
      <c r="D1075" s="58">
        <v>408.04</v>
      </c>
      <c r="E1075" t="s">
        <v>452</v>
      </c>
      <c r="F1075" s="108" t="s">
        <v>2950</v>
      </c>
      <c r="G1075" t="s">
        <v>2951</v>
      </c>
      <c r="H1075">
        <v>22</v>
      </c>
      <c r="I1075">
        <v>494</v>
      </c>
      <c r="J1075" t="s">
        <v>555</v>
      </c>
      <c r="K1075" t="s">
        <v>2937</v>
      </c>
      <c r="L1075">
        <v>0</v>
      </c>
      <c r="M1075">
        <v>0</v>
      </c>
      <c r="N1075" t="s">
        <v>4026</v>
      </c>
      <c r="O1075" t="s">
        <v>545</v>
      </c>
      <c r="P1075" t="s">
        <v>458</v>
      </c>
      <c r="R1075">
        <v>0</v>
      </c>
      <c r="S1075" t="s">
        <v>459</v>
      </c>
      <c r="T1075" t="s">
        <v>458</v>
      </c>
      <c r="U1075" t="s">
        <v>460</v>
      </c>
      <c r="V1075" t="s">
        <v>458</v>
      </c>
    </row>
    <row r="1076" spans="1:22" x14ac:dyDescent="0.2">
      <c r="A1076" s="102">
        <v>42261</v>
      </c>
      <c r="B1076" s="102" t="s">
        <v>3970</v>
      </c>
      <c r="C1076" t="s">
        <v>541</v>
      </c>
      <c r="D1076" s="58">
        <v>408.04</v>
      </c>
      <c r="E1076" t="s">
        <v>452</v>
      </c>
      <c r="F1076" s="108">
        <v>2003</v>
      </c>
      <c r="G1076" t="s">
        <v>3304</v>
      </c>
      <c r="H1076">
        <v>3</v>
      </c>
      <c r="I1076">
        <v>494</v>
      </c>
      <c r="J1076" t="s">
        <v>555</v>
      </c>
      <c r="K1076" t="s">
        <v>2937</v>
      </c>
      <c r="L1076">
        <v>0</v>
      </c>
      <c r="M1076">
        <v>0</v>
      </c>
      <c r="N1076" t="s">
        <v>4027</v>
      </c>
      <c r="O1076" t="s">
        <v>545</v>
      </c>
      <c r="P1076" t="s">
        <v>458</v>
      </c>
      <c r="R1076">
        <v>0</v>
      </c>
      <c r="S1076" t="s">
        <v>459</v>
      </c>
      <c r="T1076" t="s">
        <v>458</v>
      </c>
      <c r="U1076" t="s">
        <v>460</v>
      </c>
      <c r="V1076" t="s">
        <v>458</v>
      </c>
    </row>
    <row r="1077" spans="1:22" x14ac:dyDescent="0.2">
      <c r="A1077" s="102">
        <v>42261</v>
      </c>
      <c r="B1077" s="102" t="s">
        <v>3970</v>
      </c>
      <c r="C1077" t="s">
        <v>541</v>
      </c>
      <c r="D1077" s="58">
        <v>408.04</v>
      </c>
      <c r="E1077" t="s">
        <v>452</v>
      </c>
      <c r="F1077" s="108" t="s">
        <v>2950</v>
      </c>
      <c r="G1077" t="s">
        <v>2951</v>
      </c>
      <c r="H1077">
        <v>38</v>
      </c>
      <c r="I1077">
        <v>494</v>
      </c>
      <c r="J1077" t="s">
        <v>555</v>
      </c>
      <c r="K1077" t="s">
        <v>2937</v>
      </c>
      <c r="L1077">
        <v>0</v>
      </c>
      <c r="M1077">
        <v>0</v>
      </c>
      <c r="N1077" t="s">
        <v>4028</v>
      </c>
      <c r="O1077" t="s">
        <v>545</v>
      </c>
      <c r="P1077" t="s">
        <v>458</v>
      </c>
      <c r="R1077">
        <v>0</v>
      </c>
      <c r="S1077" t="s">
        <v>459</v>
      </c>
      <c r="T1077" t="s">
        <v>458</v>
      </c>
      <c r="U1077" t="s">
        <v>460</v>
      </c>
      <c r="V1077" t="s">
        <v>458</v>
      </c>
    </row>
    <row r="1078" spans="1:22" x14ac:dyDescent="0.2">
      <c r="A1078" s="102">
        <v>42261</v>
      </c>
      <c r="B1078" s="102" t="s">
        <v>3970</v>
      </c>
      <c r="C1078" t="s">
        <v>541</v>
      </c>
      <c r="D1078" s="58">
        <v>408.04</v>
      </c>
      <c r="E1078" t="s">
        <v>452</v>
      </c>
      <c r="F1078" s="108" t="s">
        <v>2950</v>
      </c>
      <c r="G1078" t="s">
        <v>2951</v>
      </c>
      <c r="H1078">
        <v>8</v>
      </c>
      <c r="I1078">
        <v>494</v>
      </c>
      <c r="J1078" t="s">
        <v>555</v>
      </c>
      <c r="K1078" t="s">
        <v>2937</v>
      </c>
      <c r="L1078">
        <v>0</v>
      </c>
      <c r="M1078">
        <v>0</v>
      </c>
      <c r="N1078" t="s">
        <v>4029</v>
      </c>
      <c r="O1078" t="s">
        <v>545</v>
      </c>
      <c r="P1078" t="s">
        <v>458</v>
      </c>
      <c r="R1078">
        <v>0</v>
      </c>
      <c r="S1078" t="s">
        <v>459</v>
      </c>
      <c r="T1078" t="s">
        <v>458</v>
      </c>
      <c r="U1078" t="s">
        <v>460</v>
      </c>
      <c r="V1078" t="s">
        <v>458</v>
      </c>
    </row>
    <row r="1079" spans="1:22" x14ac:dyDescent="0.2">
      <c r="A1079" s="102">
        <v>42261</v>
      </c>
      <c r="B1079" s="102" t="s">
        <v>3970</v>
      </c>
      <c r="C1079" t="s">
        <v>541</v>
      </c>
      <c r="D1079" s="58">
        <v>408.04</v>
      </c>
      <c r="E1079" t="s">
        <v>452</v>
      </c>
      <c r="F1079" s="108" t="s">
        <v>2950</v>
      </c>
      <c r="G1079" t="s">
        <v>2951</v>
      </c>
      <c r="H1079">
        <v>9</v>
      </c>
      <c r="I1079">
        <v>494</v>
      </c>
      <c r="J1079" t="s">
        <v>555</v>
      </c>
      <c r="K1079" t="s">
        <v>2937</v>
      </c>
      <c r="L1079">
        <v>0</v>
      </c>
      <c r="M1079">
        <v>0</v>
      </c>
      <c r="N1079" t="s">
        <v>4030</v>
      </c>
      <c r="O1079" t="s">
        <v>545</v>
      </c>
      <c r="P1079" t="s">
        <v>458</v>
      </c>
      <c r="R1079">
        <v>0</v>
      </c>
      <c r="S1079" t="s">
        <v>459</v>
      </c>
      <c r="T1079" t="s">
        <v>458</v>
      </c>
      <c r="U1079" t="s">
        <v>460</v>
      </c>
      <c r="V1079" t="s">
        <v>458</v>
      </c>
    </row>
    <row r="1080" spans="1:22" x14ac:dyDescent="0.2">
      <c r="A1080" s="102">
        <v>42261</v>
      </c>
      <c r="B1080" s="102" t="s">
        <v>3970</v>
      </c>
      <c r="C1080" t="s">
        <v>541</v>
      </c>
      <c r="D1080" s="58">
        <v>408.04</v>
      </c>
      <c r="E1080" t="s">
        <v>452</v>
      </c>
      <c r="F1080" s="108">
        <v>2014</v>
      </c>
      <c r="G1080" t="s">
        <v>2978</v>
      </c>
      <c r="H1080">
        <v>8</v>
      </c>
      <c r="I1080">
        <v>494</v>
      </c>
      <c r="J1080" t="s">
        <v>555</v>
      </c>
      <c r="K1080" t="s">
        <v>2937</v>
      </c>
      <c r="L1080">
        <v>0</v>
      </c>
      <c r="M1080">
        <v>0</v>
      </c>
      <c r="N1080" t="s">
        <v>4031</v>
      </c>
      <c r="O1080" t="s">
        <v>545</v>
      </c>
      <c r="P1080" t="s">
        <v>458</v>
      </c>
      <c r="R1080">
        <v>0</v>
      </c>
      <c r="S1080" t="s">
        <v>459</v>
      </c>
      <c r="T1080" t="s">
        <v>458</v>
      </c>
      <c r="U1080" t="s">
        <v>460</v>
      </c>
      <c r="V1080" t="s">
        <v>458</v>
      </c>
    </row>
    <row r="1081" spans="1:22" x14ac:dyDescent="0.2">
      <c r="A1081" s="102">
        <v>42268</v>
      </c>
      <c r="B1081" s="102" t="s">
        <v>3970</v>
      </c>
      <c r="C1081" t="s">
        <v>541</v>
      </c>
      <c r="D1081" s="58">
        <v>408.04</v>
      </c>
      <c r="E1081" t="s">
        <v>452</v>
      </c>
      <c r="F1081" s="108">
        <v>2001</v>
      </c>
      <c r="G1081" t="s">
        <v>2936</v>
      </c>
      <c r="H1081">
        <v>10</v>
      </c>
      <c r="I1081">
        <v>494</v>
      </c>
      <c r="J1081" t="s">
        <v>555</v>
      </c>
      <c r="K1081" t="s">
        <v>2937</v>
      </c>
      <c r="L1081">
        <v>0</v>
      </c>
      <c r="M1081">
        <v>0</v>
      </c>
      <c r="N1081" t="s">
        <v>4032</v>
      </c>
      <c r="O1081" t="s">
        <v>545</v>
      </c>
      <c r="P1081" t="s">
        <v>458</v>
      </c>
      <c r="R1081">
        <v>0</v>
      </c>
      <c r="S1081" t="s">
        <v>459</v>
      </c>
      <c r="T1081" t="s">
        <v>458</v>
      </c>
      <c r="U1081" t="s">
        <v>460</v>
      </c>
      <c r="V1081" t="s">
        <v>458</v>
      </c>
    </row>
    <row r="1082" spans="1:22" x14ac:dyDescent="0.2">
      <c r="A1082" s="102">
        <v>42275</v>
      </c>
      <c r="B1082" s="102" t="s">
        <v>3970</v>
      </c>
      <c r="C1082" t="s">
        <v>541</v>
      </c>
      <c r="D1082" s="58">
        <v>408.04</v>
      </c>
      <c r="E1082" t="s">
        <v>452</v>
      </c>
      <c r="F1082" s="108">
        <v>2001</v>
      </c>
      <c r="G1082" t="s">
        <v>2936</v>
      </c>
      <c r="H1082">
        <v>2</v>
      </c>
      <c r="I1082">
        <v>494</v>
      </c>
      <c r="J1082" t="s">
        <v>555</v>
      </c>
      <c r="K1082" t="s">
        <v>2937</v>
      </c>
      <c r="L1082">
        <v>0</v>
      </c>
      <c r="M1082">
        <v>0</v>
      </c>
      <c r="N1082" t="s">
        <v>4033</v>
      </c>
      <c r="O1082" t="s">
        <v>545</v>
      </c>
      <c r="P1082" t="s">
        <v>458</v>
      </c>
      <c r="R1082">
        <v>0</v>
      </c>
      <c r="S1082" t="s">
        <v>459</v>
      </c>
      <c r="T1082" t="s">
        <v>458</v>
      </c>
      <c r="U1082" t="s">
        <v>460</v>
      </c>
      <c r="V1082" t="s">
        <v>458</v>
      </c>
    </row>
    <row r="1083" spans="1:22" x14ac:dyDescent="0.2">
      <c r="A1083" s="102">
        <v>42275</v>
      </c>
      <c r="B1083" s="102" t="s">
        <v>3970</v>
      </c>
      <c r="C1083" t="s">
        <v>541</v>
      </c>
      <c r="D1083" s="58">
        <v>408.04</v>
      </c>
      <c r="E1083" t="s">
        <v>452</v>
      </c>
      <c r="F1083" s="108">
        <v>2003</v>
      </c>
      <c r="G1083" t="s">
        <v>3304</v>
      </c>
      <c r="H1083">
        <v>3</v>
      </c>
      <c r="I1083">
        <v>494</v>
      </c>
      <c r="J1083" t="s">
        <v>555</v>
      </c>
      <c r="K1083" t="s">
        <v>2937</v>
      </c>
      <c r="L1083">
        <v>0</v>
      </c>
      <c r="M1083">
        <v>0</v>
      </c>
      <c r="N1083" t="s">
        <v>4034</v>
      </c>
      <c r="O1083" t="s">
        <v>545</v>
      </c>
      <c r="P1083" t="s">
        <v>458</v>
      </c>
      <c r="R1083">
        <v>0</v>
      </c>
      <c r="S1083" t="s">
        <v>459</v>
      </c>
      <c r="T1083" t="s">
        <v>458</v>
      </c>
      <c r="U1083" t="s">
        <v>460</v>
      </c>
      <c r="V1083" t="s">
        <v>458</v>
      </c>
    </row>
    <row r="1084" spans="1:22" x14ac:dyDescent="0.2">
      <c r="A1084" s="102">
        <v>42275</v>
      </c>
      <c r="B1084" s="102" t="s">
        <v>3970</v>
      </c>
      <c r="C1084" t="s">
        <v>541</v>
      </c>
      <c r="D1084" s="58">
        <v>408.04</v>
      </c>
      <c r="E1084" t="s">
        <v>452</v>
      </c>
      <c r="F1084" s="108" t="s">
        <v>2950</v>
      </c>
      <c r="G1084" t="s">
        <v>2951</v>
      </c>
      <c r="H1084">
        <v>23</v>
      </c>
      <c r="I1084">
        <v>494</v>
      </c>
      <c r="J1084" t="s">
        <v>555</v>
      </c>
      <c r="K1084" t="s">
        <v>2937</v>
      </c>
      <c r="L1084">
        <v>0</v>
      </c>
      <c r="M1084">
        <v>0</v>
      </c>
      <c r="N1084" t="s">
        <v>4035</v>
      </c>
      <c r="O1084" t="s">
        <v>545</v>
      </c>
      <c r="P1084" t="s">
        <v>458</v>
      </c>
      <c r="R1084">
        <v>0</v>
      </c>
      <c r="S1084" t="s">
        <v>459</v>
      </c>
      <c r="T1084" t="s">
        <v>458</v>
      </c>
      <c r="U1084" t="s">
        <v>460</v>
      </c>
      <c r="V1084" t="s">
        <v>458</v>
      </c>
    </row>
    <row r="1085" spans="1:22" x14ac:dyDescent="0.2">
      <c r="A1085" s="102">
        <v>42275</v>
      </c>
      <c r="B1085" s="102" t="s">
        <v>3970</v>
      </c>
      <c r="C1085" t="s">
        <v>541</v>
      </c>
      <c r="D1085" s="58">
        <v>408.04</v>
      </c>
      <c r="E1085" t="s">
        <v>452</v>
      </c>
      <c r="F1085" s="108" t="s">
        <v>2950</v>
      </c>
      <c r="G1085" t="s">
        <v>2951</v>
      </c>
      <c r="H1085">
        <v>10</v>
      </c>
      <c r="I1085">
        <v>494</v>
      </c>
      <c r="J1085" t="s">
        <v>555</v>
      </c>
      <c r="K1085" t="s">
        <v>2937</v>
      </c>
      <c r="L1085">
        <v>0</v>
      </c>
      <c r="M1085">
        <v>0</v>
      </c>
      <c r="N1085" t="s">
        <v>4036</v>
      </c>
      <c r="O1085" t="s">
        <v>545</v>
      </c>
      <c r="P1085" t="s">
        <v>458</v>
      </c>
      <c r="R1085">
        <v>0</v>
      </c>
      <c r="S1085" t="s">
        <v>459</v>
      </c>
      <c r="T1085" t="s">
        <v>458</v>
      </c>
      <c r="U1085" t="s">
        <v>460</v>
      </c>
      <c r="V1085" t="s">
        <v>458</v>
      </c>
    </row>
    <row r="1086" spans="1:22" x14ac:dyDescent="0.2">
      <c r="A1086" s="102">
        <v>42275</v>
      </c>
      <c r="B1086" s="102" t="s">
        <v>3970</v>
      </c>
      <c r="C1086" t="s">
        <v>541</v>
      </c>
      <c r="D1086" s="58">
        <v>408.04</v>
      </c>
      <c r="E1086" t="s">
        <v>452</v>
      </c>
      <c r="F1086" s="108" t="s">
        <v>2950</v>
      </c>
      <c r="G1086" t="s">
        <v>2951</v>
      </c>
      <c r="H1086">
        <v>3</v>
      </c>
      <c r="I1086">
        <v>494</v>
      </c>
      <c r="J1086" t="s">
        <v>555</v>
      </c>
      <c r="K1086" t="s">
        <v>2937</v>
      </c>
      <c r="L1086">
        <v>0</v>
      </c>
      <c r="M1086">
        <v>0</v>
      </c>
      <c r="N1086" t="s">
        <v>4037</v>
      </c>
      <c r="O1086" t="s">
        <v>545</v>
      </c>
      <c r="P1086" t="s">
        <v>458</v>
      </c>
      <c r="R1086">
        <v>0</v>
      </c>
      <c r="S1086" t="s">
        <v>459</v>
      </c>
      <c r="T1086" t="s">
        <v>458</v>
      </c>
      <c r="U1086" t="s">
        <v>460</v>
      </c>
      <c r="V1086" t="s">
        <v>458</v>
      </c>
    </row>
    <row r="1087" spans="1:22" x14ac:dyDescent="0.2">
      <c r="A1087" s="102">
        <v>42278</v>
      </c>
      <c r="B1087" s="102" t="s">
        <v>3970</v>
      </c>
      <c r="C1087" t="s">
        <v>541</v>
      </c>
      <c r="D1087" s="58">
        <v>408.04</v>
      </c>
      <c r="E1087" t="s">
        <v>452</v>
      </c>
      <c r="F1087" s="108">
        <v>2001</v>
      </c>
      <c r="G1087" t="s">
        <v>2936</v>
      </c>
      <c r="H1087">
        <v>6</v>
      </c>
      <c r="I1087">
        <v>494</v>
      </c>
      <c r="J1087" t="s">
        <v>555</v>
      </c>
      <c r="K1087" t="s">
        <v>2937</v>
      </c>
      <c r="L1087">
        <v>0</v>
      </c>
      <c r="M1087">
        <v>0</v>
      </c>
      <c r="N1087" t="s">
        <v>4038</v>
      </c>
      <c r="O1087" t="s">
        <v>545</v>
      </c>
      <c r="P1087" t="s">
        <v>458</v>
      </c>
      <c r="R1087">
        <v>0</v>
      </c>
      <c r="S1087" t="s">
        <v>459</v>
      </c>
      <c r="T1087" t="s">
        <v>458</v>
      </c>
      <c r="U1087" t="s">
        <v>460</v>
      </c>
      <c r="V1087" t="s">
        <v>458</v>
      </c>
    </row>
    <row r="1088" spans="1:22" x14ac:dyDescent="0.2">
      <c r="A1088" s="102">
        <v>42278</v>
      </c>
      <c r="B1088" s="102" t="s">
        <v>3970</v>
      </c>
      <c r="C1088" t="s">
        <v>541</v>
      </c>
      <c r="D1088" s="58">
        <v>408.04</v>
      </c>
      <c r="E1088" t="s">
        <v>452</v>
      </c>
      <c r="F1088" s="108">
        <v>2003</v>
      </c>
      <c r="G1088" t="s">
        <v>3304</v>
      </c>
      <c r="H1088">
        <v>2</v>
      </c>
      <c r="I1088">
        <v>494</v>
      </c>
      <c r="J1088" t="s">
        <v>555</v>
      </c>
      <c r="K1088" t="s">
        <v>2937</v>
      </c>
      <c r="L1088">
        <v>0</v>
      </c>
      <c r="M1088">
        <v>0</v>
      </c>
      <c r="N1088" t="s">
        <v>4039</v>
      </c>
      <c r="O1088" t="s">
        <v>545</v>
      </c>
      <c r="P1088" t="s">
        <v>458</v>
      </c>
      <c r="R1088">
        <v>0</v>
      </c>
      <c r="S1088" t="s">
        <v>459</v>
      </c>
      <c r="T1088" t="s">
        <v>458</v>
      </c>
      <c r="U1088" t="s">
        <v>460</v>
      </c>
      <c r="V1088" t="s">
        <v>458</v>
      </c>
    </row>
    <row r="1089" spans="1:22" x14ac:dyDescent="0.2">
      <c r="A1089" s="102">
        <v>42278</v>
      </c>
      <c r="B1089" s="102" t="s">
        <v>3970</v>
      </c>
      <c r="C1089" t="s">
        <v>541</v>
      </c>
      <c r="D1089" s="58">
        <v>408.04</v>
      </c>
      <c r="E1089" t="s">
        <v>452</v>
      </c>
      <c r="F1089" s="108" t="s">
        <v>2950</v>
      </c>
      <c r="G1089" t="s">
        <v>2951</v>
      </c>
      <c r="H1089">
        <v>15</v>
      </c>
      <c r="I1089">
        <v>494</v>
      </c>
      <c r="J1089" t="s">
        <v>555</v>
      </c>
      <c r="K1089" t="s">
        <v>2937</v>
      </c>
      <c r="L1089">
        <v>0</v>
      </c>
      <c r="M1089">
        <v>0</v>
      </c>
      <c r="N1089" t="s">
        <v>4040</v>
      </c>
      <c r="O1089" t="s">
        <v>545</v>
      </c>
      <c r="P1089" t="s">
        <v>458</v>
      </c>
      <c r="R1089">
        <v>0</v>
      </c>
      <c r="S1089" t="s">
        <v>459</v>
      </c>
      <c r="T1089" t="s">
        <v>458</v>
      </c>
      <c r="U1089" t="s">
        <v>460</v>
      </c>
      <c r="V1089" t="s">
        <v>458</v>
      </c>
    </row>
    <row r="1090" spans="1:22" x14ac:dyDescent="0.2">
      <c r="A1090" s="102">
        <v>42278</v>
      </c>
      <c r="B1090" s="102" t="s">
        <v>3970</v>
      </c>
      <c r="C1090" t="s">
        <v>541</v>
      </c>
      <c r="D1090" s="58">
        <v>408.04</v>
      </c>
      <c r="E1090" t="s">
        <v>452</v>
      </c>
      <c r="F1090" s="108" t="s">
        <v>2950</v>
      </c>
      <c r="G1090" t="s">
        <v>2951</v>
      </c>
      <c r="H1090">
        <v>8</v>
      </c>
      <c r="I1090">
        <v>494</v>
      </c>
      <c r="J1090" t="s">
        <v>555</v>
      </c>
      <c r="K1090" t="s">
        <v>2937</v>
      </c>
      <c r="L1090">
        <v>0</v>
      </c>
      <c r="M1090">
        <v>0</v>
      </c>
      <c r="N1090" t="s">
        <v>4041</v>
      </c>
      <c r="O1090" t="s">
        <v>545</v>
      </c>
      <c r="P1090" t="s">
        <v>458</v>
      </c>
      <c r="R1090">
        <v>0</v>
      </c>
      <c r="S1090" t="s">
        <v>459</v>
      </c>
      <c r="T1090" t="s">
        <v>458</v>
      </c>
      <c r="U1090" t="s">
        <v>460</v>
      </c>
      <c r="V1090" t="s">
        <v>458</v>
      </c>
    </row>
    <row r="1091" spans="1:22" x14ac:dyDescent="0.2">
      <c r="A1091" s="102">
        <v>42282</v>
      </c>
      <c r="B1091" s="102" t="s">
        <v>3970</v>
      </c>
      <c r="C1091" t="s">
        <v>541</v>
      </c>
      <c r="D1091" s="58">
        <v>408.04</v>
      </c>
      <c r="E1091" t="s">
        <v>452</v>
      </c>
      <c r="F1091" s="108">
        <v>2025</v>
      </c>
      <c r="G1091" t="s">
        <v>2941</v>
      </c>
      <c r="H1091">
        <v>23</v>
      </c>
      <c r="I1091">
        <v>494</v>
      </c>
      <c r="J1091" t="s">
        <v>555</v>
      </c>
      <c r="K1091" t="s">
        <v>2937</v>
      </c>
      <c r="L1091">
        <v>0</v>
      </c>
      <c r="M1091">
        <v>0</v>
      </c>
      <c r="N1091" t="s">
        <v>4042</v>
      </c>
      <c r="O1091" t="s">
        <v>545</v>
      </c>
      <c r="P1091" t="s">
        <v>458</v>
      </c>
      <c r="R1091">
        <v>0</v>
      </c>
      <c r="S1091" t="s">
        <v>459</v>
      </c>
      <c r="T1091" t="s">
        <v>458</v>
      </c>
      <c r="U1091" t="s">
        <v>460</v>
      </c>
      <c r="V1091" t="s">
        <v>458</v>
      </c>
    </row>
    <row r="1092" spans="1:22" x14ac:dyDescent="0.2">
      <c r="A1092" s="102">
        <v>42282</v>
      </c>
      <c r="B1092" s="102" t="s">
        <v>3970</v>
      </c>
      <c r="C1092" t="s">
        <v>541</v>
      </c>
      <c r="D1092" s="58">
        <v>408.04</v>
      </c>
      <c r="E1092" t="s">
        <v>452</v>
      </c>
      <c r="F1092" s="108">
        <v>2001</v>
      </c>
      <c r="G1092" t="s">
        <v>2936</v>
      </c>
      <c r="H1092">
        <v>8</v>
      </c>
      <c r="I1092">
        <v>494</v>
      </c>
      <c r="J1092" t="s">
        <v>555</v>
      </c>
      <c r="K1092" t="s">
        <v>2937</v>
      </c>
      <c r="L1092">
        <v>0</v>
      </c>
      <c r="M1092">
        <v>0</v>
      </c>
      <c r="N1092" t="s">
        <v>4043</v>
      </c>
      <c r="O1092" t="s">
        <v>545</v>
      </c>
      <c r="P1092" t="s">
        <v>458</v>
      </c>
      <c r="R1092">
        <v>0</v>
      </c>
      <c r="S1092" t="s">
        <v>459</v>
      </c>
      <c r="T1092" t="s">
        <v>458</v>
      </c>
      <c r="U1092" t="s">
        <v>460</v>
      </c>
      <c r="V1092" t="s">
        <v>458</v>
      </c>
    </row>
    <row r="1093" spans="1:22" x14ac:dyDescent="0.2">
      <c r="A1093" s="102">
        <v>42282</v>
      </c>
      <c r="B1093" s="102" t="s">
        <v>3970</v>
      </c>
      <c r="C1093" t="s">
        <v>541</v>
      </c>
      <c r="D1093" s="58">
        <v>408.04</v>
      </c>
      <c r="E1093" t="s">
        <v>452</v>
      </c>
      <c r="F1093" s="108">
        <v>2003</v>
      </c>
      <c r="G1093" t="s">
        <v>3304</v>
      </c>
      <c r="H1093">
        <v>3</v>
      </c>
      <c r="I1093">
        <v>494</v>
      </c>
      <c r="J1093" t="s">
        <v>555</v>
      </c>
      <c r="K1093" t="s">
        <v>2937</v>
      </c>
      <c r="L1093">
        <v>0</v>
      </c>
      <c r="M1093">
        <v>0</v>
      </c>
      <c r="N1093" t="s">
        <v>4044</v>
      </c>
      <c r="O1093" t="s">
        <v>545</v>
      </c>
      <c r="P1093" t="s">
        <v>458</v>
      </c>
      <c r="R1093">
        <v>0</v>
      </c>
      <c r="S1093" t="s">
        <v>459</v>
      </c>
      <c r="T1093" t="s">
        <v>458</v>
      </c>
      <c r="U1093" t="s">
        <v>460</v>
      </c>
      <c r="V1093" t="s">
        <v>458</v>
      </c>
    </row>
    <row r="1094" spans="1:22" x14ac:dyDescent="0.2">
      <c r="A1094" s="102">
        <v>42282</v>
      </c>
      <c r="B1094" s="102" t="s">
        <v>3970</v>
      </c>
      <c r="C1094" t="s">
        <v>541</v>
      </c>
      <c r="D1094" s="58">
        <v>408.04</v>
      </c>
      <c r="E1094" t="s">
        <v>452</v>
      </c>
      <c r="F1094" s="108" t="s">
        <v>2950</v>
      </c>
      <c r="G1094" t="s">
        <v>2951</v>
      </c>
      <c r="H1094">
        <v>39</v>
      </c>
      <c r="I1094">
        <v>494</v>
      </c>
      <c r="J1094" t="s">
        <v>555</v>
      </c>
      <c r="K1094" t="s">
        <v>2937</v>
      </c>
      <c r="L1094">
        <v>0</v>
      </c>
      <c r="M1094">
        <v>0</v>
      </c>
      <c r="N1094" t="s">
        <v>4045</v>
      </c>
      <c r="O1094" t="s">
        <v>545</v>
      </c>
      <c r="P1094" t="s">
        <v>458</v>
      </c>
      <c r="R1094">
        <v>0</v>
      </c>
      <c r="S1094" t="s">
        <v>459</v>
      </c>
      <c r="T1094" t="s">
        <v>458</v>
      </c>
      <c r="U1094" t="s">
        <v>460</v>
      </c>
      <c r="V1094" t="s">
        <v>458</v>
      </c>
    </row>
    <row r="1095" spans="1:22" x14ac:dyDescent="0.2">
      <c r="A1095" s="102">
        <v>42282</v>
      </c>
      <c r="B1095" s="102" t="s">
        <v>3970</v>
      </c>
      <c r="C1095" t="s">
        <v>541</v>
      </c>
      <c r="D1095" s="58">
        <v>408.04</v>
      </c>
      <c r="E1095" t="s">
        <v>452</v>
      </c>
      <c r="F1095" s="108">
        <v>2009</v>
      </c>
      <c r="G1095" t="s">
        <v>2953</v>
      </c>
      <c r="H1095">
        <v>32</v>
      </c>
      <c r="I1095">
        <v>494</v>
      </c>
      <c r="J1095" t="s">
        <v>555</v>
      </c>
      <c r="K1095" t="s">
        <v>2937</v>
      </c>
      <c r="L1095">
        <v>0</v>
      </c>
      <c r="M1095">
        <v>0</v>
      </c>
      <c r="N1095" t="s">
        <v>4046</v>
      </c>
      <c r="O1095" t="s">
        <v>545</v>
      </c>
      <c r="P1095" t="s">
        <v>458</v>
      </c>
      <c r="R1095">
        <v>0</v>
      </c>
      <c r="S1095" t="s">
        <v>459</v>
      </c>
      <c r="T1095" t="s">
        <v>458</v>
      </c>
      <c r="U1095" t="s">
        <v>460</v>
      </c>
      <c r="V1095" t="s">
        <v>458</v>
      </c>
    </row>
    <row r="1096" spans="1:22" x14ac:dyDescent="0.2">
      <c r="A1096" s="102">
        <v>42289</v>
      </c>
      <c r="B1096" s="102" t="s">
        <v>3970</v>
      </c>
      <c r="C1096" t="s">
        <v>541</v>
      </c>
      <c r="D1096" s="58">
        <v>408.04</v>
      </c>
      <c r="E1096" t="s">
        <v>452</v>
      </c>
      <c r="F1096" s="108">
        <v>2025</v>
      </c>
      <c r="G1096" t="s">
        <v>2941</v>
      </c>
      <c r="H1096">
        <v>40</v>
      </c>
      <c r="I1096">
        <v>494</v>
      </c>
      <c r="J1096" t="s">
        <v>555</v>
      </c>
      <c r="K1096" t="s">
        <v>2937</v>
      </c>
      <c r="L1096">
        <v>0</v>
      </c>
      <c r="M1096">
        <v>0</v>
      </c>
      <c r="N1096" t="s">
        <v>4047</v>
      </c>
      <c r="O1096" t="s">
        <v>545</v>
      </c>
      <c r="P1096" t="s">
        <v>458</v>
      </c>
      <c r="R1096">
        <v>0</v>
      </c>
      <c r="S1096" t="s">
        <v>459</v>
      </c>
      <c r="T1096" t="s">
        <v>458</v>
      </c>
      <c r="U1096" t="s">
        <v>460</v>
      </c>
      <c r="V1096" t="s">
        <v>458</v>
      </c>
    </row>
    <row r="1097" spans="1:22" x14ac:dyDescent="0.2">
      <c r="A1097" s="102">
        <v>42289</v>
      </c>
      <c r="B1097" s="102" t="s">
        <v>3970</v>
      </c>
      <c r="C1097" t="s">
        <v>541</v>
      </c>
      <c r="D1097" s="58">
        <v>408.04</v>
      </c>
      <c r="E1097" t="s">
        <v>452</v>
      </c>
      <c r="F1097" s="108">
        <v>2001</v>
      </c>
      <c r="G1097" t="s">
        <v>2936</v>
      </c>
      <c r="H1097">
        <v>7</v>
      </c>
      <c r="I1097">
        <v>494</v>
      </c>
      <c r="J1097" t="s">
        <v>555</v>
      </c>
      <c r="K1097" t="s">
        <v>2937</v>
      </c>
      <c r="L1097">
        <v>0</v>
      </c>
      <c r="M1097">
        <v>0</v>
      </c>
      <c r="N1097" t="s">
        <v>4048</v>
      </c>
      <c r="O1097" t="s">
        <v>545</v>
      </c>
      <c r="P1097" t="s">
        <v>458</v>
      </c>
      <c r="R1097">
        <v>0</v>
      </c>
      <c r="S1097" t="s">
        <v>459</v>
      </c>
      <c r="T1097" t="s">
        <v>458</v>
      </c>
      <c r="U1097" t="s">
        <v>460</v>
      </c>
      <c r="V1097" t="s">
        <v>458</v>
      </c>
    </row>
    <row r="1098" spans="1:22" x14ac:dyDescent="0.2">
      <c r="A1098" s="102">
        <v>42289</v>
      </c>
      <c r="B1098" s="102" t="s">
        <v>3970</v>
      </c>
      <c r="C1098" t="s">
        <v>541</v>
      </c>
      <c r="D1098" s="58">
        <v>408.04</v>
      </c>
      <c r="E1098" t="s">
        <v>452</v>
      </c>
      <c r="F1098" s="108">
        <v>2003</v>
      </c>
      <c r="G1098" t="s">
        <v>3304</v>
      </c>
      <c r="H1098">
        <v>8</v>
      </c>
      <c r="I1098">
        <v>494</v>
      </c>
      <c r="J1098" t="s">
        <v>555</v>
      </c>
      <c r="K1098" t="s">
        <v>2937</v>
      </c>
      <c r="L1098">
        <v>0</v>
      </c>
      <c r="M1098">
        <v>0</v>
      </c>
      <c r="N1098" t="s">
        <v>4049</v>
      </c>
      <c r="O1098" t="s">
        <v>545</v>
      </c>
      <c r="P1098" t="s">
        <v>458</v>
      </c>
      <c r="R1098">
        <v>0</v>
      </c>
      <c r="S1098" t="s">
        <v>459</v>
      </c>
      <c r="T1098" t="s">
        <v>458</v>
      </c>
      <c r="U1098" t="s">
        <v>460</v>
      </c>
      <c r="V1098" t="s">
        <v>458</v>
      </c>
    </row>
    <row r="1099" spans="1:22" x14ac:dyDescent="0.2">
      <c r="A1099" s="102">
        <v>42289</v>
      </c>
      <c r="B1099" s="102" t="s">
        <v>3970</v>
      </c>
      <c r="C1099" t="s">
        <v>541</v>
      </c>
      <c r="D1099" s="58">
        <v>408.04</v>
      </c>
      <c r="E1099" t="s">
        <v>452</v>
      </c>
      <c r="F1099" s="108" t="s">
        <v>2950</v>
      </c>
      <c r="G1099" t="s">
        <v>2951</v>
      </c>
      <c r="H1099">
        <v>38</v>
      </c>
      <c r="I1099">
        <v>494</v>
      </c>
      <c r="J1099" t="s">
        <v>555</v>
      </c>
      <c r="K1099" t="s">
        <v>2937</v>
      </c>
      <c r="L1099">
        <v>0</v>
      </c>
      <c r="M1099">
        <v>0</v>
      </c>
      <c r="N1099" t="s">
        <v>4050</v>
      </c>
      <c r="O1099" t="s">
        <v>545</v>
      </c>
      <c r="P1099" t="s">
        <v>458</v>
      </c>
      <c r="R1099">
        <v>0</v>
      </c>
      <c r="S1099" t="s">
        <v>459</v>
      </c>
      <c r="T1099" t="s">
        <v>458</v>
      </c>
      <c r="U1099" t="s">
        <v>460</v>
      </c>
      <c r="V1099" t="s">
        <v>458</v>
      </c>
    </row>
    <row r="1100" spans="1:22" x14ac:dyDescent="0.2">
      <c r="A1100" s="102">
        <v>42289</v>
      </c>
      <c r="B1100" s="102" t="s">
        <v>3970</v>
      </c>
      <c r="C1100" t="s">
        <v>541</v>
      </c>
      <c r="D1100" s="58">
        <v>408.04</v>
      </c>
      <c r="E1100" t="s">
        <v>452</v>
      </c>
      <c r="F1100" s="108" t="s">
        <v>2950</v>
      </c>
      <c r="G1100" t="s">
        <v>2951</v>
      </c>
      <c r="H1100">
        <v>12</v>
      </c>
      <c r="I1100">
        <v>494</v>
      </c>
      <c r="J1100" t="s">
        <v>555</v>
      </c>
      <c r="K1100" t="s">
        <v>2937</v>
      </c>
      <c r="L1100">
        <v>0</v>
      </c>
      <c r="M1100">
        <v>0</v>
      </c>
      <c r="N1100" t="s">
        <v>4051</v>
      </c>
      <c r="O1100" t="s">
        <v>545</v>
      </c>
      <c r="P1100" t="s">
        <v>458</v>
      </c>
      <c r="R1100">
        <v>0</v>
      </c>
      <c r="S1100" t="s">
        <v>459</v>
      </c>
      <c r="T1100" t="s">
        <v>458</v>
      </c>
      <c r="U1100" t="s">
        <v>460</v>
      </c>
      <c r="V1100" t="s">
        <v>458</v>
      </c>
    </row>
    <row r="1101" spans="1:22" x14ac:dyDescent="0.2">
      <c r="A1101" s="102">
        <v>42289</v>
      </c>
      <c r="B1101" s="102" t="s">
        <v>3970</v>
      </c>
      <c r="C1101" t="s">
        <v>541</v>
      </c>
      <c r="D1101" s="58">
        <v>408.04</v>
      </c>
      <c r="E1101" t="s">
        <v>452</v>
      </c>
      <c r="F1101" s="108" t="s">
        <v>2950</v>
      </c>
      <c r="G1101" t="s">
        <v>2951</v>
      </c>
      <c r="H1101">
        <v>27</v>
      </c>
      <c r="I1101">
        <v>494</v>
      </c>
      <c r="J1101" t="s">
        <v>555</v>
      </c>
      <c r="K1101" t="s">
        <v>2937</v>
      </c>
      <c r="L1101">
        <v>0</v>
      </c>
      <c r="M1101">
        <v>0</v>
      </c>
      <c r="N1101" t="s">
        <v>4052</v>
      </c>
      <c r="O1101" t="s">
        <v>545</v>
      </c>
      <c r="P1101" t="s">
        <v>458</v>
      </c>
      <c r="R1101">
        <v>0</v>
      </c>
      <c r="S1101" t="s">
        <v>459</v>
      </c>
      <c r="T1101" t="s">
        <v>458</v>
      </c>
      <c r="U1101" t="s">
        <v>460</v>
      </c>
      <c r="V1101" t="s">
        <v>458</v>
      </c>
    </row>
    <row r="1102" spans="1:22" x14ac:dyDescent="0.2">
      <c r="A1102" s="102">
        <v>42289</v>
      </c>
      <c r="B1102" s="102" t="s">
        <v>3970</v>
      </c>
      <c r="C1102" t="s">
        <v>541</v>
      </c>
      <c r="D1102" s="58">
        <v>408.04</v>
      </c>
      <c r="E1102" t="s">
        <v>452</v>
      </c>
      <c r="F1102" s="108">
        <v>2010</v>
      </c>
      <c r="G1102" t="s">
        <v>3044</v>
      </c>
      <c r="H1102">
        <v>4</v>
      </c>
      <c r="I1102">
        <v>494</v>
      </c>
      <c r="J1102" t="s">
        <v>555</v>
      </c>
      <c r="K1102" t="s">
        <v>2937</v>
      </c>
      <c r="L1102">
        <v>0</v>
      </c>
      <c r="M1102">
        <v>0</v>
      </c>
      <c r="N1102" t="s">
        <v>4053</v>
      </c>
      <c r="O1102" t="s">
        <v>545</v>
      </c>
      <c r="P1102" t="s">
        <v>458</v>
      </c>
      <c r="R1102">
        <v>0</v>
      </c>
      <c r="S1102" t="s">
        <v>459</v>
      </c>
      <c r="T1102" t="s">
        <v>458</v>
      </c>
      <c r="U1102" t="s">
        <v>460</v>
      </c>
      <c r="V1102" t="s">
        <v>458</v>
      </c>
    </row>
    <row r="1103" spans="1:22" x14ac:dyDescent="0.2">
      <c r="A1103" s="102">
        <v>42289</v>
      </c>
      <c r="B1103" s="102" t="s">
        <v>3970</v>
      </c>
      <c r="C1103" t="s">
        <v>541</v>
      </c>
      <c r="D1103" s="58">
        <v>408.04</v>
      </c>
      <c r="E1103" t="s">
        <v>452</v>
      </c>
      <c r="F1103" s="108">
        <v>2009</v>
      </c>
      <c r="G1103" t="s">
        <v>2953</v>
      </c>
      <c r="H1103">
        <v>36</v>
      </c>
      <c r="I1103">
        <v>494</v>
      </c>
      <c r="J1103" t="s">
        <v>555</v>
      </c>
      <c r="K1103" t="s">
        <v>2937</v>
      </c>
      <c r="L1103">
        <v>0</v>
      </c>
      <c r="M1103">
        <v>0</v>
      </c>
      <c r="N1103" t="s">
        <v>4054</v>
      </c>
      <c r="O1103" t="s">
        <v>545</v>
      </c>
      <c r="P1103" t="s">
        <v>458</v>
      </c>
      <c r="R1103">
        <v>0</v>
      </c>
      <c r="S1103" t="s">
        <v>459</v>
      </c>
      <c r="T1103" t="s">
        <v>458</v>
      </c>
      <c r="U1103" t="s">
        <v>460</v>
      </c>
      <c r="V1103" t="s">
        <v>458</v>
      </c>
    </row>
    <row r="1104" spans="1:22" x14ac:dyDescent="0.2">
      <c r="A1104" s="102">
        <v>42296</v>
      </c>
      <c r="B1104" s="102" t="s">
        <v>3970</v>
      </c>
      <c r="C1104" t="s">
        <v>541</v>
      </c>
      <c r="D1104" s="58">
        <v>408.04</v>
      </c>
      <c r="E1104" t="s">
        <v>452</v>
      </c>
      <c r="F1104" s="108">
        <v>2025</v>
      </c>
      <c r="G1104" t="s">
        <v>2941</v>
      </c>
      <c r="H1104">
        <v>30</v>
      </c>
      <c r="I1104">
        <v>494</v>
      </c>
      <c r="J1104" t="s">
        <v>555</v>
      </c>
      <c r="K1104" t="s">
        <v>2937</v>
      </c>
      <c r="L1104">
        <v>0</v>
      </c>
      <c r="M1104">
        <v>0</v>
      </c>
      <c r="N1104" t="s">
        <v>4055</v>
      </c>
      <c r="O1104" t="s">
        <v>545</v>
      </c>
      <c r="P1104" t="s">
        <v>458</v>
      </c>
      <c r="R1104">
        <v>0</v>
      </c>
      <c r="S1104" t="s">
        <v>459</v>
      </c>
      <c r="T1104" t="s">
        <v>458</v>
      </c>
      <c r="U1104" t="s">
        <v>460</v>
      </c>
      <c r="V1104" t="s">
        <v>458</v>
      </c>
    </row>
    <row r="1105" spans="1:22" x14ac:dyDescent="0.2">
      <c r="A1105" s="102">
        <v>42296</v>
      </c>
      <c r="B1105" s="102" t="s">
        <v>3970</v>
      </c>
      <c r="C1105" t="s">
        <v>541</v>
      </c>
      <c r="D1105" s="58">
        <v>408.04</v>
      </c>
      <c r="E1105" t="s">
        <v>452</v>
      </c>
      <c r="F1105" s="108">
        <v>2001</v>
      </c>
      <c r="G1105" t="s">
        <v>2936</v>
      </c>
      <c r="H1105">
        <v>6</v>
      </c>
      <c r="I1105">
        <v>494</v>
      </c>
      <c r="J1105" t="s">
        <v>555</v>
      </c>
      <c r="K1105" t="s">
        <v>2937</v>
      </c>
      <c r="L1105">
        <v>0</v>
      </c>
      <c r="M1105">
        <v>0</v>
      </c>
      <c r="N1105" t="s">
        <v>4056</v>
      </c>
      <c r="O1105" t="s">
        <v>545</v>
      </c>
      <c r="P1105" t="s">
        <v>458</v>
      </c>
      <c r="R1105">
        <v>0</v>
      </c>
      <c r="S1105" t="s">
        <v>459</v>
      </c>
      <c r="T1105" t="s">
        <v>458</v>
      </c>
      <c r="U1105" t="s">
        <v>460</v>
      </c>
      <c r="V1105" t="s">
        <v>458</v>
      </c>
    </row>
    <row r="1106" spans="1:22" x14ac:dyDescent="0.2">
      <c r="A1106" s="102">
        <v>42296</v>
      </c>
      <c r="B1106" s="102" t="s">
        <v>3970</v>
      </c>
      <c r="C1106" t="s">
        <v>541</v>
      </c>
      <c r="D1106" s="58">
        <v>408.04</v>
      </c>
      <c r="E1106" t="s">
        <v>452</v>
      </c>
      <c r="F1106" s="108">
        <v>2003</v>
      </c>
      <c r="G1106" t="s">
        <v>3304</v>
      </c>
      <c r="H1106">
        <v>6</v>
      </c>
      <c r="I1106">
        <v>494</v>
      </c>
      <c r="J1106" t="s">
        <v>555</v>
      </c>
      <c r="K1106" t="s">
        <v>2937</v>
      </c>
      <c r="L1106">
        <v>0</v>
      </c>
      <c r="M1106">
        <v>0</v>
      </c>
      <c r="N1106" t="s">
        <v>4057</v>
      </c>
      <c r="O1106" t="s">
        <v>545</v>
      </c>
      <c r="P1106" t="s">
        <v>458</v>
      </c>
      <c r="R1106">
        <v>0</v>
      </c>
      <c r="S1106" t="s">
        <v>459</v>
      </c>
      <c r="T1106" t="s">
        <v>458</v>
      </c>
      <c r="U1106" t="s">
        <v>460</v>
      </c>
      <c r="V1106" t="s">
        <v>458</v>
      </c>
    </row>
    <row r="1107" spans="1:22" x14ac:dyDescent="0.2">
      <c r="A1107" s="102">
        <v>42296</v>
      </c>
      <c r="B1107" s="102" t="s">
        <v>3970</v>
      </c>
      <c r="C1107" t="s">
        <v>541</v>
      </c>
      <c r="D1107" s="58">
        <v>408.04</v>
      </c>
      <c r="E1107" t="s">
        <v>452</v>
      </c>
      <c r="F1107" s="108" t="s">
        <v>2950</v>
      </c>
      <c r="G1107" t="s">
        <v>2951</v>
      </c>
      <c r="H1107">
        <v>30</v>
      </c>
      <c r="I1107">
        <v>494</v>
      </c>
      <c r="J1107" t="s">
        <v>555</v>
      </c>
      <c r="K1107" t="s">
        <v>2937</v>
      </c>
      <c r="L1107">
        <v>0</v>
      </c>
      <c r="M1107">
        <v>0</v>
      </c>
      <c r="N1107" t="s">
        <v>4058</v>
      </c>
      <c r="O1107" t="s">
        <v>545</v>
      </c>
      <c r="P1107" t="s">
        <v>458</v>
      </c>
      <c r="R1107">
        <v>0</v>
      </c>
      <c r="S1107" t="s">
        <v>459</v>
      </c>
      <c r="T1107" t="s">
        <v>458</v>
      </c>
      <c r="U1107" t="s">
        <v>460</v>
      </c>
      <c r="V1107" t="s">
        <v>458</v>
      </c>
    </row>
    <row r="1108" spans="1:22" x14ac:dyDescent="0.2">
      <c r="A1108" s="102">
        <v>42296</v>
      </c>
      <c r="B1108" s="102" t="s">
        <v>3970</v>
      </c>
      <c r="C1108" t="s">
        <v>541</v>
      </c>
      <c r="D1108" s="58">
        <v>408.04</v>
      </c>
      <c r="E1108" t="s">
        <v>452</v>
      </c>
      <c r="F1108" s="108" t="s">
        <v>2950</v>
      </c>
      <c r="G1108" t="s">
        <v>2951</v>
      </c>
      <c r="H1108">
        <v>6</v>
      </c>
      <c r="I1108">
        <v>494</v>
      </c>
      <c r="J1108" t="s">
        <v>555</v>
      </c>
      <c r="K1108" t="s">
        <v>2937</v>
      </c>
      <c r="L1108">
        <v>0</v>
      </c>
      <c r="M1108">
        <v>0</v>
      </c>
      <c r="N1108" t="s">
        <v>4059</v>
      </c>
      <c r="O1108" t="s">
        <v>545</v>
      </c>
      <c r="P1108" t="s">
        <v>458</v>
      </c>
      <c r="R1108">
        <v>0</v>
      </c>
      <c r="S1108" t="s">
        <v>459</v>
      </c>
      <c r="T1108" t="s">
        <v>458</v>
      </c>
      <c r="U1108" t="s">
        <v>460</v>
      </c>
      <c r="V1108" t="s">
        <v>458</v>
      </c>
    </row>
    <row r="1109" spans="1:22" x14ac:dyDescent="0.2">
      <c r="A1109" s="102">
        <v>42296</v>
      </c>
      <c r="B1109" s="102" t="s">
        <v>3970</v>
      </c>
      <c r="C1109" t="s">
        <v>541</v>
      </c>
      <c r="D1109" s="58">
        <v>408.04</v>
      </c>
      <c r="E1109" t="s">
        <v>452</v>
      </c>
      <c r="F1109" s="108" t="s">
        <v>2950</v>
      </c>
      <c r="G1109" t="s">
        <v>2951</v>
      </c>
      <c r="H1109">
        <v>6</v>
      </c>
      <c r="I1109">
        <v>494</v>
      </c>
      <c r="J1109" t="s">
        <v>555</v>
      </c>
      <c r="K1109" t="s">
        <v>2937</v>
      </c>
      <c r="L1109">
        <v>0</v>
      </c>
      <c r="M1109">
        <v>0</v>
      </c>
      <c r="N1109" t="s">
        <v>4060</v>
      </c>
      <c r="O1109" t="s">
        <v>545</v>
      </c>
      <c r="P1109" t="s">
        <v>458</v>
      </c>
      <c r="R1109">
        <v>0</v>
      </c>
      <c r="S1109" t="s">
        <v>459</v>
      </c>
      <c r="T1109" t="s">
        <v>458</v>
      </c>
      <c r="U1109" t="s">
        <v>460</v>
      </c>
      <c r="V1109" t="s">
        <v>458</v>
      </c>
    </row>
    <row r="1110" spans="1:22" x14ac:dyDescent="0.2">
      <c r="A1110" s="102">
        <v>42296</v>
      </c>
      <c r="B1110" s="102" t="s">
        <v>3970</v>
      </c>
      <c r="C1110" t="s">
        <v>541</v>
      </c>
      <c r="D1110" s="58">
        <v>408.04</v>
      </c>
      <c r="E1110" t="s">
        <v>452</v>
      </c>
      <c r="F1110" s="108">
        <v>2009</v>
      </c>
      <c r="G1110" t="s">
        <v>2953</v>
      </c>
      <c r="H1110">
        <v>12</v>
      </c>
      <c r="I1110">
        <v>494</v>
      </c>
      <c r="J1110" t="s">
        <v>555</v>
      </c>
      <c r="K1110" t="s">
        <v>2937</v>
      </c>
      <c r="L1110">
        <v>0</v>
      </c>
      <c r="M1110">
        <v>0</v>
      </c>
      <c r="N1110" t="s">
        <v>4061</v>
      </c>
      <c r="O1110" t="s">
        <v>545</v>
      </c>
      <c r="P1110" t="s">
        <v>458</v>
      </c>
      <c r="R1110">
        <v>0</v>
      </c>
      <c r="S1110" t="s">
        <v>459</v>
      </c>
      <c r="T1110" t="s">
        <v>458</v>
      </c>
      <c r="U1110" t="s">
        <v>460</v>
      </c>
      <c r="V1110" t="s">
        <v>458</v>
      </c>
    </row>
    <row r="1111" spans="1:22" x14ac:dyDescent="0.2">
      <c r="A1111" s="102">
        <v>42303</v>
      </c>
      <c r="B1111" s="102" t="s">
        <v>3970</v>
      </c>
      <c r="C1111" t="s">
        <v>541</v>
      </c>
      <c r="D1111" s="58">
        <v>408.04</v>
      </c>
      <c r="E1111" t="s">
        <v>452</v>
      </c>
      <c r="F1111" s="108" t="s">
        <v>2950</v>
      </c>
      <c r="G1111" t="s">
        <v>2951</v>
      </c>
      <c r="H1111">
        <v>16</v>
      </c>
      <c r="I1111">
        <v>494</v>
      </c>
      <c r="J1111" t="s">
        <v>555</v>
      </c>
      <c r="K1111" t="s">
        <v>2937</v>
      </c>
      <c r="L1111">
        <v>0</v>
      </c>
      <c r="M1111">
        <v>0</v>
      </c>
      <c r="N1111" t="s">
        <v>2250</v>
      </c>
      <c r="O1111" t="s">
        <v>545</v>
      </c>
      <c r="P1111" t="s">
        <v>458</v>
      </c>
      <c r="R1111">
        <v>0</v>
      </c>
      <c r="S1111" t="s">
        <v>459</v>
      </c>
      <c r="T1111" t="s">
        <v>458</v>
      </c>
      <c r="U1111" t="s">
        <v>460</v>
      </c>
      <c r="V1111" t="s">
        <v>458</v>
      </c>
    </row>
    <row r="1112" spans="1:22" x14ac:dyDescent="0.2">
      <c r="A1112" s="102">
        <v>42303</v>
      </c>
      <c r="B1112" s="102" t="s">
        <v>3970</v>
      </c>
      <c r="C1112" t="s">
        <v>541</v>
      </c>
      <c r="D1112" s="58">
        <v>408.04</v>
      </c>
      <c r="E1112" t="s">
        <v>452</v>
      </c>
      <c r="F1112" s="108">
        <v>2025</v>
      </c>
      <c r="G1112" t="s">
        <v>2941</v>
      </c>
      <c r="H1112">
        <v>32</v>
      </c>
      <c r="I1112">
        <v>494</v>
      </c>
      <c r="J1112" t="s">
        <v>555</v>
      </c>
      <c r="K1112" t="s">
        <v>2937</v>
      </c>
      <c r="L1112">
        <v>0</v>
      </c>
      <c r="M1112">
        <v>0</v>
      </c>
      <c r="N1112" t="s">
        <v>4062</v>
      </c>
      <c r="O1112" t="s">
        <v>545</v>
      </c>
      <c r="P1112" t="s">
        <v>458</v>
      </c>
      <c r="R1112">
        <v>0</v>
      </c>
      <c r="S1112" t="s">
        <v>459</v>
      </c>
      <c r="T1112" t="s">
        <v>458</v>
      </c>
      <c r="U1112" t="s">
        <v>460</v>
      </c>
      <c r="V1112" t="s">
        <v>458</v>
      </c>
    </row>
    <row r="1113" spans="1:22" x14ac:dyDescent="0.2">
      <c r="A1113" s="102">
        <v>42303</v>
      </c>
      <c r="B1113" s="102" t="s">
        <v>3970</v>
      </c>
      <c r="C1113" t="s">
        <v>541</v>
      </c>
      <c r="D1113" s="58">
        <v>408.04</v>
      </c>
      <c r="E1113" t="s">
        <v>452</v>
      </c>
      <c r="F1113" s="108">
        <v>2001</v>
      </c>
      <c r="G1113" t="s">
        <v>2936</v>
      </c>
      <c r="H1113">
        <v>8</v>
      </c>
      <c r="I1113">
        <v>494</v>
      </c>
      <c r="J1113" t="s">
        <v>555</v>
      </c>
      <c r="K1113" t="s">
        <v>2937</v>
      </c>
      <c r="L1113">
        <v>0</v>
      </c>
      <c r="M1113">
        <v>0</v>
      </c>
      <c r="N1113" t="s">
        <v>4063</v>
      </c>
      <c r="O1113" t="s">
        <v>545</v>
      </c>
      <c r="P1113" t="s">
        <v>458</v>
      </c>
      <c r="R1113">
        <v>0</v>
      </c>
      <c r="S1113" t="s">
        <v>459</v>
      </c>
      <c r="T1113" t="s">
        <v>458</v>
      </c>
      <c r="U1113" t="s">
        <v>460</v>
      </c>
      <c r="V1113" t="s">
        <v>458</v>
      </c>
    </row>
    <row r="1114" spans="1:22" x14ac:dyDescent="0.2">
      <c r="A1114" s="102">
        <v>42303</v>
      </c>
      <c r="B1114" s="102" t="s">
        <v>3970</v>
      </c>
      <c r="C1114" t="s">
        <v>541</v>
      </c>
      <c r="D1114" s="58">
        <v>408.04</v>
      </c>
      <c r="E1114" t="s">
        <v>452</v>
      </c>
      <c r="F1114" s="108">
        <v>2003</v>
      </c>
      <c r="G1114" t="s">
        <v>3304</v>
      </c>
      <c r="H1114">
        <v>3</v>
      </c>
      <c r="I1114">
        <v>494</v>
      </c>
      <c r="J1114" t="s">
        <v>555</v>
      </c>
      <c r="K1114" t="s">
        <v>2937</v>
      </c>
      <c r="L1114">
        <v>0</v>
      </c>
      <c r="M1114">
        <v>0</v>
      </c>
      <c r="N1114" t="s">
        <v>4064</v>
      </c>
      <c r="O1114" t="s">
        <v>545</v>
      </c>
      <c r="P1114" t="s">
        <v>458</v>
      </c>
      <c r="R1114">
        <v>0</v>
      </c>
      <c r="S1114" t="s">
        <v>459</v>
      </c>
      <c r="T1114" t="s">
        <v>458</v>
      </c>
      <c r="U1114" t="s">
        <v>460</v>
      </c>
      <c r="V1114" t="s">
        <v>458</v>
      </c>
    </row>
    <row r="1115" spans="1:22" x14ac:dyDescent="0.2">
      <c r="A1115" s="102">
        <v>42303</v>
      </c>
      <c r="B1115" s="102" t="s">
        <v>3970</v>
      </c>
      <c r="C1115" t="s">
        <v>541</v>
      </c>
      <c r="D1115" s="58">
        <v>408.04</v>
      </c>
      <c r="E1115" t="s">
        <v>452</v>
      </c>
      <c r="F1115" s="108" t="s">
        <v>2950</v>
      </c>
      <c r="G1115" t="s">
        <v>2951</v>
      </c>
      <c r="H1115">
        <v>28</v>
      </c>
      <c r="I1115">
        <v>494</v>
      </c>
      <c r="J1115" t="s">
        <v>555</v>
      </c>
      <c r="K1115" t="s">
        <v>2937</v>
      </c>
      <c r="L1115">
        <v>0</v>
      </c>
      <c r="M1115">
        <v>0</v>
      </c>
      <c r="N1115" t="s">
        <v>4065</v>
      </c>
      <c r="O1115" t="s">
        <v>545</v>
      </c>
      <c r="P1115" t="s">
        <v>458</v>
      </c>
      <c r="R1115">
        <v>0</v>
      </c>
      <c r="S1115" t="s">
        <v>459</v>
      </c>
      <c r="T1115" t="s">
        <v>458</v>
      </c>
      <c r="U1115" t="s">
        <v>460</v>
      </c>
      <c r="V1115" t="s">
        <v>458</v>
      </c>
    </row>
    <row r="1116" spans="1:22" x14ac:dyDescent="0.2">
      <c r="A1116" s="102">
        <v>42303</v>
      </c>
      <c r="B1116" s="102" t="s">
        <v>3970</v>
      </c>
      <c r="C1116" t="s">
        <v>541</v>
      </c>
      <c r="D1116" s="58">
        <v>408.04</v>
      </c>
      <c r="E1116" t="s">
        <v>452</v>
      </c>
      <c r="F1116" s="108">
        <v>2009</v>
      </c>
      <c r="G1116" t="s">
        <v>2953</v>
      </c>
      <c r="H1116">
        <v>32</v>
      </c>
      <c r="I1116">
        <v>494</v>
      </c>
      <c r="J1116" t="s">
        <v>555</v>
      </c>
      <c r="K1116" t="s">
        <v>2937</v>
      </c>
      <c r="L1116">
        <v>0</v>
      </c>
      <c r="M1116">
        <v>0</v>
      </c>
      <c r="N1116" t="s">
        <v>4066</v>
      </c>
      <c r="O1116" t="s">
        <v>545</v>
      </c>
      <c r="P1116" t="s">
        <v>458</v>
      </c>
      <c r="R1116">
        <v>0</v>
      </c>
      <c r="S1116" t="s">
        <v>459</v>
      </c>
      <c r="T1116" t="s">
        <v>458</v>
      </c>
      <c r="U1116" t="s">
        <v>460</v>
      </c>
      <c r="V1116" t="s">
        <v>458</v>
      </c>
    </row>
    <row r="1117" spans="1:22" x14ac:dyDescent="0.2">
      <c r="A1117" s="102">
        <v>42310</v>
      </c>
      <c r="B1117" s="102" t="s">
        <v>3970</v>
      </c>
      <c r="C1117" t="s">
        <v>541</v>
      </c>
      <c r="D1117" s="58">
        <v>408.04</v>
      </c>
      <c r="E1117" t="s">
        <v>452</v>
      </c>
      <c r="F1117" s="108">
        <v>2025</v>
      </c>
      <c r="G1117" t="s">
        <v>2941</v>
      </c>
      <c r="H1117">
        <v>28</v>
      </c>
      <c r="I1117">
        <v>494</v>
      </c>
      <c r="J1117" t="s">
        <v>555</v>
      </c>
      <c r="K1117" t="s">
        <v>2937</v>
      </c>
      <c r="L1117">
        <v>0</v>
      </c>
      <c r="M1117">
        <v>0</v>
      </c>
      <c r="N1117" t="s">
        <v>4067</v>
      </c>
      <c r="O1117" t="s">
        <v>545</v>
      </c>
      <c r="P1117" t="s">
        <v>458</v>
      </c>
      <c r="R1117">
        <v>0</v>
      </c>
      <c r="S1117" t="s">
        <v>459</v>
      </c>
      <c r="T1117" t="s">
        <v>458</v>
      </c>
      <c r="U1117" t="s">
        <v>460</v>
      </c>
      <c r="V1117" t="s">
        <v>458</v>
      </c>
    </row>
    <row r="1118" spans="1:22" x14ac:dyDescent="0.2">
      <c r="A1118" s="102">
        <v>42310</v>
      </c>
      <c r="B1118" s="102" t="s">
        <v>3970</v>
      </c>
      <c r="C1118" t="s">
        <v>541</v>
      </c>
      <c r="D1118" s="58">
        <v>408.04</v>
      </c>
      <c r="E1118" t="s">
        <v>452</v>
      </c>
      <c r="F1118" s="108">
        <v>2001</v>
      </c>
      <c r="G1118" t="s">
        <v>2936</v>
      </c>
      <c r="H1118">
        <v>7</v>
      </c>
      <c r="I1118">
        <v>494</v>
      </c>
      <c r="J1118" t="s">
        <v>555</v>
      </c>
      <c r="K1118" t="s">
        <v>2937</v>
      </c>
      <c r="L1118">
        <v>0</v>
      </c>
      <c r="M1118">
        <v>0</v>
      </c>
      <c r="N1118" t="s">
        <v>4068</v>
      </c>
      <c r="O1118" t="s">
        <v>545</v>
      </c>
      <c r="P1118" t="s">
        <v>458</v>
      </c>
      <c r="R1118">
        <v>0</v>
      </c>
      <c r="S1118" t="s">
        <v>459</v>
      </c>
      <c r="T1118" t="s">
        <v>458</v>
      </c>
      <c r="U1118" t="s">
        <v>460</v>
      </c>
      <c r="V1118" t="s">
        <v>458</v>
      </c>
    </row>
    <row r="1119" spans="1:22" x14ac:dyDescent="0.2">
      <c r="A1119" s="102">
        <v>42310</v>
      </c>
      <c r="B1119" s="102" t="s">
        <v>3970</v>
      </c>
      <c r="C1119" t="s">
        <v>541</v>
      </c>
      <c r="D1119" s="58">
        <v>408.04</v>
      </c>
      <c r="E1119" t="s">
        <v>452</v>
      </c>
      <c r="F1119" s="108">
        <v>2003</v>
      </c>
      <c r="G1119" t="s">
        <v>3304</v>
      </c>
      <c r="H1119">
        <v>3</v>
      </c>
      <c r="I1119">
        <v>494</v>
      </c>
      <c r="J1119" t="s">
        <v>555</v>
      </c>
      <c r="K1119" t="s">
        <v>2937</v>
      </c>
      <c r="L1119">
        <v>0</v>
      </c>
      <c r="M1119">
        <v>0</v>
      </c>
      <c r="N1119" t="s">
        <v>4069</v>
      </c>
      <c r="O1119" t="s">
        <v>545</v>
      </c>
      <c r="P1119" t="s">
        <v>458</v>
      </c>
      <c r="R1119">
        <v>0</v>
      </c>
      <c r="S1119" t="s">
        <v>459</v>
      </c>
      <c r="T1119" t="s">
        <v>458</v>
      </c>
      <c r="U1119" t="s">
        <v>460</v>
      </c>
      <c r="V1119" t="s">
        <v>458</v>
      </c>
    </row>
    <row r="1120" spans="1:22" x14ac:dyDescent="0.2">
      <c r="A1120" s="102">
        <v>42310</v>
      </c>
      <c r="B1120" s="102" t="s">
        <v>3970</v>
      </c>
      <c r="C1120" t="s">
        <v>541</v>
      </c>
      <c r="D1120" s="58">
        <v>408.04</v>
      </c>
      <c r="E1120" t="s">
        <v>452</v>
      </c>
      <c r="F1120" s="108" t="s">
        <v>2950</v>
      </c>
      <c r="G1120" t="s">
        <v>2951</v>
      </c>
      <c r="H1120">
        <v>37</v>
      </c>
      <c r="I1120">
        <v>494</v>
      </c>
      <c r="J1120" t="s">
        <v>555</v>
      </c>
      <c r="K1120" t="s">
        <v>2937</v>
      </c>
      <c r="L1120">
        <v>0</v>
      </c>
      <c r="M1120">
        <v>0</v>
      </c>
      <c r="N1120" t="s">
        <v>4070</v>
      </c>
      <c r="O1120" t="s">
        <v>545</v>
      </c>
      <c r="P1120" t="s">
        <v>458</v>
      </c>
      <c r="R1120">
        <v>0</v>
      </c>
      <c r="S1120" t="s">
        <v>459</v>
      </c>
      <c r="T1120" t="s">
        <v>458</v>
      </c>
      <c r="U1120" t="s">
        <v>460</v>
      </c>
      <c r="V1120" t="s">
        <v>458</v>
      </c>
    </row>
    <row r="1121" spans="1:22" x14ac:dyDescent="0.2">
      <c r="A1121" s="102">
        <v>42310</v>
      </c>
      <c r="B1121" s="102" t="s">
        <v>3970</v>
      </c>
      <c r="C1121" t="s">
        <v>541</v>
      </c>
      <c r="D1121" s="58">
        <v>408.04</v>
      </c>
      <c r="E1121" t="s">
        <v>452</v>
      </c>
      <c r="F1121" s="108" t="s">
        <v>2950</v>
      </c>
      <c r="G1121" t="s">
        <v>2951</v>
      </c>
      <c r="H1121">
        <v>28</v>
      </c>
      <c r="I1121">
        <v>494</v>
      </c>
      <c r="J1121" t="s">
        <v>555</v>
      </c>
      <c r="K1121" t="s">
        <v>2937</v>
      </c>
      <c r="L1121">
        <v>0</v>
      </c>
      <c r="M1121">
        <v>0</v>
      </c>
      <c r="N1121" t="s">
        <v>4071</v>
      </c>
      <c r="O1121" t="s">
        <v>545</v>
      </c>
      <c r="P1121" t="s">
        <v>458</v>
      </c>
      <c r="R1121">
        <v>0</v>
      </c>
      <c r="S1121" t="s">
        <v>459</v>
      </c>
      <c r="T1121" t="s">
        <v>458</v>
      </c>
      <c r="U1121" t="s">
        <v>460</v>
      </c>
      <c r="V1121" t="s">
        <v>458</v>
      </c>
    </row>
    <row r="1122" spans="1:22" x14ac:dyDescent="0.2">
      <c r="A1122" s="102">
        <v>42310</v>
      </c>
      <c r="B1122" s="102" t="s">
        <v>3970</v>
      </c>
      <c r="C1122" t="s">
        <v>541</v>
      </c>
      <c r="D1122" s="58">
        <v>408.04</v>
      </c>
      <c r="E1122" t="s">
        <v>452</v>
      </c>
      <c r="F1122" s="108">
        <v>2009</v>
      </c>
      <c r="G1122" t="s">
        <v>2953</v>
      </c>
      <c r="H1122">
        <v>23</v>
      </c>
      <c r="I1122">
        <v>494</v>
      </c>
      <c r="J1122" t="s">
        <v>555</v>
      </c>
      <c r="K1122" t="s">
        <v>2937</v>
      </c>
      <c r="L1122">
        <v>0</v>
      </c>
      <c r="M1122">
        <v>0</v>
      </c>
      <c r="N1122" t="s">
        <v>4072</v>
      </c>
      <c r="O1122" t="s">
        <v>545</v>
      </c>
      <c r="P1122" t="s">
        <v>458</v>
      </c>
      <c r="R1122">
        <v>0</v>
      </c>
      <c r="S1122" t="s">
        <v>459</v>
      </c>
      <c r="T1122" t="s">
        <v>458</v>
      </c>
      <c r="U1122" t="s">
        <v>460</v>
      </c>
      <c r="V1122" t="s">
        <v>458</v>
      </c>
    </row>
    <row r="1123" spans="1:22" x14ac:dyDescent="0.2">
      <c r="A1123" s="102">
        <v>42310</v>
      </c>
      <c r="B1123" s="102" t="s">
        <v>3970</v>
      </c>
      <c r="C1123" t="s">
        <v>541</v>
      </c>
      <c r="D1123" s="58">
        <v>408.04</v>
      </c>
      <c r="E1123" t="s">
        <v>452</v>
      </c>
      <c r="F1123" s="108">
        <v>2014</v>
      </c>
      <c r="G1123" t="s">
        <v>2978</v>
      </c>
      <c r="H1123">
        <v>7</v>
      </c>
      <c r="I1123">
        <v>494</v>
      </c>
      <c r="J1123" t="s">
        <v>555</v>
      </c>
      <c r="K1123" t="s">
        <v>2937</v>
      </c>
      <c r="L1123">
        <v>0</v>
      </c>
      <c r="M1123">
        <v>0</v>
      </c>
      <c r="N1123" t="s">
        <v>4073</v>
      </c>
      <c r="O1123" t="s">
        <v>545</v>
      </c>
      <c r="P1123" t="s">
        <v>458</v>
      </c>
      <c r="R1123">
        <v>0</v>
      </c>
      <c r="S1123" t="s">
        <v>459</v>
      </c>
      <c r="T1123" t="s">
        <v>458</v>
      </c>
      <c r="U1123" t="s">
        <v>460</v>
      </c>
      <c r="V1123" t="s">
        <v>458</v>
      </c>
    </row>
    <row r="1124" spans="1:22" x14ac:dyDescent="0.2">
      <c r="A1124" s="102">
        <v>42317</v>
      </c>
      <c r="B1124" s="102" t="s">
        <v>3970</v>
      </c>
      <c r="C1124" t="s">
        <v>541</v>
      </c>
      <c r="D1124" s="58">
        <v>408.04</v>
      </c>
      <c r="E1124" t="s">
        <v>452</v>
      </c>
      <c r="F1124" s="108">
        <v>2001</v>
      </c>
      <c r="G1124" t="s">
        <v>2936</v>
      </c>
      <c r="H1124">
        <v>6</v>
      </c>
      <c r="I1124">
        <v>494</v>
      </c>
      <c r="J1124" t="s">
        <v>555</v>
      </c>
      <c r="K1124" t="s">
        <v>2937</v>
      </c>
      <c r="L1124">
        <v>0</v>
      </c>
      <c r="M1124">
        <v>0</v>
      </c>
      <c r="N1124" t="s">
        <v>4074</v>
      </c>
      <c r="O1124" t="s">
        <v>545</v>
      </c>
      <c r="P1124" t="s">
        <v>458</v>
      </c>
      <c r="R1124">
        <v>0</v>
      </c>
      <c r="S1124" t="s">
        <v>459</v>
      </c>
      <c r="T1124" t="s">
        <v>458</v>
      </c>
      <c r="U1124" t="s">
        <v>460</v>
      </c>
      <c r="V1124" t="s">
        <v>458</v>
      </c>
    </row>
    <row r="1125" spans="1:22" x14ac:dyDescent="0.2">
      <c r="A1125" s="102">
        <v>42317</v>
      </c>
      <c r="B1125" s="102" t="s">
        <v>3970</v>
      </c>
      <c r="C1125" t="s">
        <v>541</v>
      </c>
      <c r="D1125" s="58">
        <v>408.04</v>
      </c>
      <c r="E1125" t="s">
        <v>452</v>
      </c>
      <c r="F1125" s="108">
        <v>2003</v>
      </c>
      <c r="G1125" t="s">
        <v>3304</v>
      </c>
      <c r="H1125">
        <v>4</v>
      </c>
      <c r="I1125">
        <v>494</v>
      </c>
      <c r="J1125" t="s">
        <v>555</v>
      </c>
      <c r="K1125" t="s">
        <v>2937</v>
      </c>
      <c r="L1125">
        <v>0</v>
      </c>
      <c r="M1125">
        <v>0</v>
      </c>
      <c r="N1125" t="s">
        <v>4075</v>
      </c>
      <c r="O1125" t="s">
        <v>545</v>
      </c>
      <c r="P1125" t="s">
        <v>458</v>
      </c>
      <c r="R1125">
        <v>0</v>
      </c>
      <c r="S1125" t="s">
        <v>459</v>
      </c>
      <c r="T1125" t="s">
        <v>458</v>
      </c>
      <c r="U1125" t="s">
        <v>460</v>
      </c>
      <c r="V1125" t="s">
        <v>458</v>
      </c>
    </row>
    <row r="1126" spans="1:22" x14ac:dyDescent="0.2">
      <c r="A1126" s="102">
        <v>42317</v>
      </c>
      <c r="B1126" s="102" t="s">
        <v>3970</v>
      </c>
      <c r="C1126" t="s">
        <v>541</v>
      </c>
      <c r="D1126" s="58">
        <v>408.04</v>
      </c>
      <c r="E1126" t="s">
        <v>452</v>
      </c>
      <c r="F1126" s="108" t="s">
        <v>2950</v>
      </c>
      <c r="G1126" t="s">
        <v>2951</v>
      </c>
      <c r="H1126">
        <v>30</v>
      </c>
      <c r="I1126">
        <v>494</v>
      </c>
      <c r="J1126" t="s">
        <v>555</v>
      </c>
      <c r="K1126" t="s">
        <v>2937</v>
      </c>
      <c r="L1126">
        <v>0</v>
      </c>
      <c r="M1126">
        <v>0</v>
      </c>
      <c r="N1126" t="s">
        <v>4076</v>
      </c>
      <c r="O1126" t="s">
        <v>545</v>
      </c>
      <c r="P1126" t="s">
        <v>458</v>
      </c>
      <c r="R1126">
        <v>0</v>
      </c>
      <c r="S1126" t="s">
        <v>459</v>
      </c>
      <c r="T1126" t="s">
        <v>458</v>
      </c>
      <c r="U1126" t="s">
        <v>460</v>
      </c>
      <c r="V1126" t="s">
        <v>458</v>
      </c>
    </row>
    <row r="1127" spans="1:22" x14ac:dyDescent="0.2">
      <c r="A1127" s="102">
        <v>42317</v>
      </c>
      <c r="B1127" s="102" t="s">
        <v>3970</v>
      </c>
      <c r="C1127" t="s">
        <v>541</v>
      </c>
      <c r="D1127" s="58">
        <v>408.04</v>
      </c>
      <c r="E1127" t="s">
        <v>452</v>
      </c>
      <c r="F1127" s="108">
        <v>2014</v>
      </c>
      <c r="G1127" t="s">
        <v>2978</v>
      </c>
      <c r="H1127">
        <v>4</v>
      </c>
      <c r="I1127">
        <v>494</v>
      </c>
      <c r="J1127" t="s">
        <v>555</v>
      </c>
      <c r="K1127" t="s">
        <v>2937</v>
      </c>
      <c r="L1127">
        <v>0</v>
      </c>
      <c r="M1127">
        <v>0</v>
      </c>
      <c r="N1127" t="s">
        <v>4077</v>
      </c>
      <c r="O1127" t="s">
        <v>545</v>
      </c>
      <c r="P1127" t="s">
        <v>458</v>
      </c>
      <c r="R1127">
        <v>0</v>
      </c>
      <c r="S1127" t="s">
        <v>459</v>
      </c>
      <c r="T1127" t="s">
        <v>458</v>
      </c>
      <c r="U1127" t="s">
        <v>460</v>
      </c>
      <c r="V1127" t="s">
        <v>458</v>
      </c>
    </row>
    <row r="1128" spans="1:22" x14ac:dyDescent="0.2">
      <c r="A1128" s="102">
        <v>42324</v>
      </c>
      <c r="B1128" s="102" t="s">
        <v>3970</v>
      </c>
      <c r="C1128" t="s">
        <v>541</v>
      </c>
      <c r="D1128" s="58">
        <v>408.04</v>
      </c>
      <c r="E1128" t="s">
        <v>452</v>
      </c>
      <c r="F1128" s="108">
        <v>2025</v>
      </c>
      <c r="G1128" t="s">
        <v>2941</v>
      </c>
      <c r="H1128">
        <v>12</v>
      </c>
      <c r="I1128">
        <v>494</v>
      </c>
      <c r="J1128" t="s">
        <v>555</v>
      </c>
      <c r="K1128" t="s">
        <v>2937</v>
      </c>
      <c r="L1128">
        <v>0</v>
      </c>
      <c r="M1128">
        <v>0</v>
      </c>
      <c r="N1128" t="s">
        <v>4078</v>
      </c>
      <c r="O1128" t="s">
        <v>545</v>
      </c>
      <c r="P1128" t="s">
        <v>458</v>
      </c>
      <c r="R1128">
        <v>0</v>
      </c>
      <c r="S1128" t="s">
        <v>459</v>
      </c>
      <c r="T1128" t="s">
        <v>458</v>
      </c>
      <c r="U1128" t="s">
        <v>460</v>
      </c>
      <c r="V1128" t="s">
        <v>458</v>
      </c>
    </row>
    <row r="1129" spans="1:22" x14ac:dyDescent="0.2">
      <c r="A1129" s="102">
        <v>42324</v>
      </c>
      <c r="B1129" s="102" t="s">
        <v>3970</v>
      </c>
      <c r="C1129" t="s">
        <v>541</v>
      </c>
      <c r="D1129" s="58">
        <v>408.04</v>
      </c>
      <c r="E1129" t="s">
        <v>452</v>
      </c>
      <c r="F1129" s="108">
        <v>2001</v>
      </c>
      <c r="G1129" t="s">
        <v>2936</v>
      </c>
      <c r="H1129">
        <v>8</v>
      </c>
      <c r="I1129">
        <v>494</v>
      </c>
      <c r="J1129" t="s">
        <v>555</v>
      </c>
      <c r="K1129" t="s">
        <v>2937</v>
      </c>
      <c r="L1129">
        <v>0</v>
      </c>
      <c r="M1129">
        <v>0</v>
      </c>
      <c r="N1129" t="s">
        <v>4079</v>
      </c>
      <c r="O1129" t="s">
        <v>545</v>
      </c>
      <c r="P1129" t="s">
        <v>458</v>
      </c>
      <c r="R1129">
        <v>0</v>
      </c>
      <c r="S1129" t="s">
        <v>459</v>
      </c>
      <c r="T1129" t="s">
        <v>458</v>
      </c>
      <c r="U1129" t="s">
        <v>460</v>
      </c>
      <c r="V1129" t="s">
        <v>458</v>
      </c>
    </row>
    <row r="1130" spans="1:22" x14ac:dyDescent="0.2">
      <c r="A1130" s="102">
        <v>42324</v>
      </c>
      <c r="B1130" s="102" t="s">
        <v>3970</v>
      </c>
      <c r="C1130" t="s">
        <v>541</v>
      </c>
      <c r="D1130" s="58">
        <v>408.04</v>
      </c>
      <c r="E1130" t="s">
        <v>452</v>
      </c>
      <c r="F1130" s="108">
        <v>2003</v>
      </c>
      <c r="G1130" t="s">
        <v>3304</v>
      </c>
      <c r="H1130">
        <v>4</v>
      </c>
      <c r="I1130">
        <v>494</v>
      </c>
      <c r="J1130" t="s">
        <v>555</v>
      </c>
      <c r="K1130" t="s">
        <v>2937</v>
      </c>
      <c r="L1130">
        <v>0</v>
      </c>
      <c r="M1130">
        <v>0</v>
      </c>
      <c r="N1130" t="s">
        <v>4080</v>
      </c>
      <c r="O1130" t="s">
        <v>545</v>
      </c>
      <c r="P1130" t="s">
        <v>458</v>
      </c>
      <c r="R1130">
        <v>0</v>
      </c>
      <c r="S1130" t="s">
        <v>459</v>
      </c>
      <c r="T1130" t="s">
        <v>458</v>
      </c>
      <c r="U1130" t="s">
        <v>460</v>
      </c>
      <c r="V1130" t="s">
        <v>458</v>
      </c>
    </row>
    <row r="1131" spans="1:22" x14ac:dyDescent="0.2">
      <c r="A1131" s="102">
        <v>42324</v>
      </c>
      <c r="B1131" s="102" t="s">
        <v>3970</v>
      </c>
      <c r="C1131" t="s">
        <v>541</v>
      </c>
      <c r="D1131" s="58">
        <v>408.04</v>
      </c>
      <c r="E1131" t="s">
        <v>452</v>
      </c>
      <c r="F1131" s="108" t="s">
        <v>2950</v>
      </c>
      <c r="G1131" t="s">
        <v>2951</v>
      </c>
      <c r="H1131">
        <v>38</v>
      </c>
      <c r="I1131">
        <v>494</v>
      </c>
      <c r="J1131" t="s">
        <v>555</v>
      </c>
      <c r="K1131" t="s">
        <v>2937</v>
      </c>
      <c r="L1131">
        <v>0</v>
      </c>
      <c r="M1131">
        <v>0</v>
      </c>
      <c r="N1131" t="s">
        <v>4081</v>
      </c>
      <c r="O1131" t="s">
        <v>545</v>
      </c>
      <c r="P1131" t="s">
        <v>458</v>
      </c>
      <c r="R1131">
        <v>0</v>
      </c>
      <c r="S1131" t="s">
        <v>459</v>
      </c>
      <c r="T1131" t="s">
        <v>458</v>
      </c>
      <c r="U1131" t="s">
        <v>460</v>
      </c>
      <c r="V1131" t="s">
        <v>458</v>
      </c>
    </row>
    <row r="1132" spans="1:22" x14ac:dyDescent="0.2">
      <c r="A1132" s="102">
        <v>42324</v>
      </c>
      <c r="B1132" s="102" t="s">
        <v>3970</v>
      </c>
      <c r="C1132" t="s">
        <v>541</v>
      </c>
      <c r="D1132" s="58">
        <v>408.04</v>
      </c>
      <c r="E1132" t="s">
        <v>452</v>
      </c>
      <c r="F1132" s="108" t="s">
        <v>2950</v>
      </c>
      <c r="G1132" t="s">
        <v>2951</v>
      </c>
      <c r="H1132">
        <v>22</v>
      </c>
      <c r="I1132">
        <v>494</v>
      </c>
      <c r="J1132" t="s">
        <v>555</v>
      </c>
      <c r="K1132" t="s">
        <v>2937</v>
      </c>
      <c r="L1132">
        <v>0</v>
      </c>
      <c r="M1132">
        <v>0</v>
      </c>
      <c r="N1132" t="s">
        <v>4082</v>
      </c>
      <c r="O1132" t="s">
        <v>545</v>
      </c>
      <c r="P1132" t="s">
        <v>458</v>
      </c>
      <c r="R1132">
        <v>0</v>
      </c>
      <c r="S1132" t="s">
        <v>459</v>
      </c>
      <c r="T1132" t="s">
        <v>458</v>
      </c>
      <c r="U1132" t="s">
        <v>460</v>
      </c>
      <c r="V1132" t="s">
        <v>458</v>
      </c>
    </row>
    <row r="1133" spans="1:22" x14ac:dyDescent="0.2">
      <c r="A1133" s="102">
        <v>42331</v>
      </c>
      <c r="B1133" s="102" t="s">
        <v>3970</v>
      </c>
      <c r="C1133" t="s">
        <v>541</v>
      </c>
      <c r="D1133" s="58">
        <v>408.04</v>
      </c>
      <c r="E1133" t="s">
        <v>452</v>
      </c>
      <c r="F1133" s="108">
        <v>2025</v>
      </c>
      <c r="G1133" t="s">
        <v>2941</v>
      </c>
      <c r="H1133">
        <v>36</v>
      </c>
      <c r="I1133">
        <v>494</v>
      </c>
      <c r="J1133" t="s">
        <v>555</v>
      </c>
      <c r="K1133" t="s">
        <v>2937</v>
      </c>
      <c r="L1133">
        <v>0</v>
      </c>
      <c r="M1133">
        <v>0</v>
      </c>
      <c r="N1133" t="s">
        <v>4083</v>
      </c>
      <c r="O1133" t="s">
        <v>545</v>
      </c>
      <c r="P1133" t="s">
        <v>458</v>
      </c>
      <c r="R1133">
        <v>0</v>
      </c>
      <c r="S1133" t="s">
        <v>459</v>
      </c>
      <c r="T1133" t="s">
        <v>458</v>
      </c>
      <c r="U1133" t="s">
        <v>460</v>
      </c>
      <c r="V1133" t="s">
        <v>458</v>
      </c>
    </row>
    <row r="1134" spans="1:22" x14ac:dyDescent="0.2">
      <c r="A1134" s="102">
        <v>42331</v>
      </c>
      <c r="B1134" s="102" t="s">
        <v>3970</v>
      </c>
      <c r="C1134" t="s">
        <v>541</v>
      </c>
      <c r="D1134" s="58">
        <v>408.04</v>
      </c>
      <c r="E1134" t="s">
        <v>452</v>
      </c>
      <c r="F1134" s="108">
        <v>2001</v>
      </c>
      <c r="G1134" t="s">
        <v>2936</v>
      </c>
      <c r="H1134">
        <v>7</v>
      </c>
      <c r="I1134">
        <v>494</v>
      </c>
      <c r="J1134" t="s">
        <v>555</v>
      </c>
      <c r="K1134" t="s">
        <v>2937</v>
      </c>
      <c r="L1134">
        <v>0</v>
      </c>
      <c r="M1134">
        <v>0</v>
      </c>
      <c r="N1134" t="s">
        <v>4084</v>
      </c>
      <c r="O1134" t="s">
        <v>545</v>
      </c>
      <c r="P1134" t="s">
        <v>458</v>
      </c>
      <c r="R1134">
        <v>0</v>
      </c>
      <c r="S1134" t="s">
        <v>459</v>
      </c>
      <c r="T1134" t="s">
        <v>458</v>
      </c>
      <c r="U1134" t="s">
        <v>460</v>
      </c>
      <c r="V1134" t="s">
        <v>458</v>
      </c>
    </row>
    <row r="1135" spans="1:22" x14ac:dyDescent="0.2">
      <c r="A1135" s="102">
        <v>42331</v>
      </c>
      <c r="B1135" s="102" t="s">
        <v>3970</v>
      </c>
      <c r="C1135" t="s">
        <v>541</v>
      </c>
      <c r="D1135" s="58">
        <v>408.04</v>
      </c>
      <c r="E1135" t="s">
        <v>452</v>
      </c>
      <c r="F1135" s="108">
        <v>2003</v>
      </c>
      <c r="G1135" t="s">
        <v>3304</v>
      </c>
      <c r="H1135">
        <v>1</v>
      </c>
      <c r="I1135">
        <v>494</v>
      </c>
      <c r="J1135" t="s">
        <v>555</v>
      </c>
      <c r="K1135" t="s">
        <v>2937</v>
      </c>
      <c r="L1135">
        <v>0</v>
      </c>
      <c r="M1135">
        <v>0</v>
      </c>
      <c r="N1135" t="s">
        <v>4085</v>
      </c>
      <c r="O1135" t="s">
        <v>545</v>
      </c>
      <c r="P1135" t="s">
        <v>458</v>
      </c>
      <c r="R1135">
        <v>0</v>
      </c>
      <c r="S1135" t="s">
        <v>459</v>
      </c>
      <c r="T1135" t="s">
        <v>458</v>
      </c>
      <c r="U1135" t="s">
        <v>460</v>
      </c>
      <c r="V1135" t="s">
        <v>458</v>
      </c>
    </row>
    <row r="1136" spans="1:22" x14ac:dyDescent="0.2">
      <c r="A1136" s="102">
        <v>42331</v>
      </c>
      <c r="B1136" s="102" t="s">
        <v>3970</v>
      </c>
      <c r="C1136" t="s">
        <v>541</v>
      </c>
      <c r="D1136" s="58">
        <v>408.04</v>
      </c>
      <c r="E1136" t="s">
        <v>452</v>
      </c>
      <c r="F1136" s="108" t="s">
        <v>2950</v>
      </c>
      <c r="G1136" t="s">
        <v>2951</v>
      </c>
      <c r="H1136">
        <v>38</v>
      </c>
      <c r="I1136">
        <v>494</v>
      </c>
      <c r="J1136" t="s">
        <v>555</v>
      </c>
      <c r="K1136" t="s">
        <v>2937</v>
      </c>
      <c r="L1136">
        <v>0</v>
      </c>
      <c r="M1136">
        <v>0</v>
      </c>
      <c r="N1136" t="s">
        <v>4086</v>
      </c>
      <c r="O1136" t="s">
        <v>545</v>
      </c>
      <c r="P1136" t="s">
        <v>458</v>
      </c>
      <c r="R1136">
        <v>0</v>
      </c>
      <c r="S1136" t="s">
        <v>459</v>
      </c>
      <c r="T1136" t="s">
        <v>458</v>
      </c>
      <c r="U1136" t="s">
        <v>460</v>
      </c>
      <c r="V1136" t="s">
        <v>458</v>
      </c>
    </row>
    <row r="1137" spans="1:22" x14ac:dyDescent="0.2">
      <c r="A1137" s="102">
        <v>42331</v>
      </c>
      <c r="B1137" s="102" t="s">
        <v>3970</v>
      </c>
      <c r="C1137" t="s">
        <v>541</v>
      </c>
      <c r="D1137" s="58">
        <v>408.04</v>
      </c>
      <c r="E1137" t="s">
        <v>452</v>
      </c>
      <c r="F1137" s="108" t="s">
        <v>2950</v>
      </c>
      <c r="G1137" t="s">
        <v>2951</v>
      </c>
      <c r="H1137">
        <v>38</v>
      </c>
      <c r="I1137">
        <v>494</v>
      </c>
      <c r="J1137" t="s">
        <v>555</v>
      </c>
      <c r="K1137" t="s">
        <v>2937</v>
      </c>
      <c r="L1137">
        <v>0</v>
      </c>
      <c r="M1137">
        <v>0</v>
      </c>
      <c r="N1137" t="s">
        <v>4087</v>
      </c>
      <c r="O1137" t="s">
        <v>545</v>
      </c>
      <c r="P1137" t="s">
        <v>458</v>
      </c>
      <c r="R1137">
        <v>0</v>
      </c>
      <c r="S1137" t="s">
        <v>459</v>
      </c>
      <c r="T1137" t="s">
        <v>458</v>
      </c>
      <c r="U1137" t="s">
        <v>460</v>
      </c>
      <c r="V1137" t="s">
        <v>458</v>
      </c>
    </row>
    <row r="1138" spans="1:22" x14ac:dyDescent="0.2">
      <c r="A1138" s="102">
        <v>42338</v>
      </c>
      <c r="B1138" s="102" t="s">
        <v>3970</v>
      </c>
      <c r="C1138" t="s">
        <v>541</v>
      </c>
      <c r="D1138" s="58">
        <v>408.04</v>
      </c>
      <c r="E1138" t="s">
        <v>452</v>
      </c>
      <c r="F1138" s="108">
        <v>2001</v>
      </c>
      <c r="G1138" t="s">
        <v>2936</v>
      </c>
      <c r="H1138">
        <v>3</v>
      </c>
      <c r="I1138">
        <v>494</v>
      </c>
      <c r="J1138" t="s">
        <v>555</v>
      </c>
      <c r="K1138" t="s">
        <v>2937</v>
      </c>
      <c r="L1138">
        <v>0</v>
      </c>
      <c r="M1138">
        <v>0</v>
      </c>
      <c r="N1138" t="s">
        <v>4088</v>
      </c>
      <c r="O1138" t="s">
        <v>545</v>
      </c>
      <c r="P1138" t="s">
        <v>458</v>
      </c>
      <c r="R1138">
        <v>0</v>
      </c>
      <c r="S1138" t="s">
        <v>459</v>
      </c>
      <c r="T1138" t="s">
        <v>458</v>
      </c>
      <c r="U1138" t="s">
        <v>460</v>
      </c>
      <c r="V1138" t="s">
        <v>458</v>
      </c>
    </row>
    <row r="1139" spans="1:22" x14ac:dyDescent="0.2">
      <c r="A1139" s="102">
        <v>42338</v>
      </c>
      <c r="B1139" s="102" t="s">
        <v>3970</v>
      </c>
      <c r="C1139" t="s">
        <v>541</v>
      </c>
      <c r="D1139" s="58">
        <v>408.04</v>
      </c>
      <c r="E1139" t="s">
        <v>452</v>
      </c>
      <c r="F1139" s="108" t="s">
        <v>2950</v>
      </c>
      <c r="G1139" t="s">
        <v>2951</v>
      </c>
      <c r="H1139">
        <v>8</v>
      </c>
      <c r="I1139">
        <v>494</v>
      </c>
      <c r="J1139" t="s">
        <v>555</v>
      </c>
      <c r="K1139" t="s">
        <v>2937</v>
      </c>
      <c r="L1139">
        <v>0</v>
      </c>
      <c r="M1139">
        <v>0</v>
      </c>
      <c r="N1139" t="s">
        <v>4089</v>
      </c>
      <c r="O1139" t="s">
        <v>545</v>
      </c>
      <c r="P1139" t="s">
        <v>458</v>
      </c>
      <c r="R1139">
        <v>0</v>
      </c>
      <c r="S1139" t="s">
        <v>459</v>
      </c>
      <c r="T1139" t="s">
        <v>458</v>
      </c>
      <c r="U1139" t="s">
        <v>460</v>
      </c>
      <c r="V1139" t="s">
        <v>458</v>
      </c>
    </row>
    <row r="1140" spans="1:22" x14ac:dyDescent="0.2">
      <c r="A1140" s="102">
        <v>42339</v>
      </c>
      <c r="B1140" s="102" t="s">
        <v>3970</v>
      </c>
      <c r="C1140" t="s">
        <v>541</v>
      </c>
      <c r="D1140" s="58">
        <v>408.04</v>
      </c>
      <c r="E1140" t="s">
        <v>452</v>
      </c>
      <c r="F1140" s="108">
        <v>2025</v>
      </c>
      <c r="G1140" t="s">
        <v>2941</v>
      </c>
      <c r="H1140">
        <v>12</v>
      </c>
      <c r="I1140">
        <v>494</v>
      </c>
      <c r="J1140" t="s">
        <v>555</v>
      </c>
      <c r="K1140" t="s">
        <v>2937</v>
      </c>
      <c r="L1140">
        <v>0</v>
      </c>
      <c r="M1140">
        <v>0</v>
      </c>
      <c r="N1140" t="s">
        <v>4090</v>
      </c>
      <c r="O1140" t="s">
        <v>545</v>
      </c>
      <c r="P1140" t="s">
        <v>458</v>
      </c>
      <c r="R1140">
        <v>0</v>
      </c>
      <c r="S1140" t="s">
        <v>459</v>
      </c>
      <c r="T1140" t="s">
        <v>458</v>
      </c>
      <c r="U1140" t="s">
        <v>460</v>
      </c>
      <c r="V1140" t="s">
        <v>458</v>
      </c>
    </row>
    <row r="1141" spans="1:22" x14ac:dyDescent="0.2">
      <c r="A1141" s="102">
        <v>42339</v>
      </c>
      <c r="B1141" s="102" t="s">
        <v>3970</v>
      </c>
      <c r="C1141" t="s">
        <v>541</v>
      </c>
      <c r="D1141" s="58">
        <v>408.04</v>
      </c>
      <c r="E1141" t="s">
        <v>452</v>
      </c>
      <c r="F1141" s="108">
        <v>2003</v>
      </c>
      <c r="G1141" t="s">
        <v>3304</v>
      </c>
      <c r="H1141">
        <v>2</v>
      </c>
      <c r="I1141">
        <v>494</v>
      </c>
      <c r="J1141" t="s">
        <v>555</v>
      </c>
      <c r="K1141" t="s">
        <v>2937</v>
      </c>
      <c r="L1141">
        <v>0</v>
      </c>
      <c r="M1141">
        <v>0</v>
      </c>
      <c r="N1141" t="s">
        <v>4091</v>
      </c>
      <c r="O1141" t="s">
        <v>545</v>
      </c>
      <c r="P1141" t="s">
        <v>458</v>
      </c>
      <c r="R1141">
        <v>0</v>
      </c>
      <c r="S1141" t="s">
        <v>459</v>
      </c>
      <c r="T1141" t="s">
        <v>458</v>
      </c>
      <c r="U1141" t="s">
        <v>460</v>
      </c>
      <c r="V1141" t="s">
        <v>458</v>
      </c>
    </row>
    <row r="1142" spans="1:22" x14ac:dyDescent="0.2">
      <c r="A1142" s="102">
        <v>42339</v>
      </c>
      <c r="B1142" s="102" t="s">
        <v>3970</v>
      </c>
      <c r="C1142" t="s">
        <v>541</v>
      </c>
      <c r="D1142" s="58">
        <v>408.04</v>
      </c>
      <c r="E1142" t="s">
        <v>452</v>
      </c>
      <c r="F1142" s="108" t="s">
        <v>2950</v>
      </c>
      <c r="G1142" t="s">
        <v>2951</v>
      </c>
      <c r="H1142">
        <v>15</v>
      </c>
      <c r="I1142">
        <v>494</v>
      </c>
      <c r="J1142" t="s">
        <v>555</v>
      </c>
      <c r="K1142" t="s">
        <v>2937</v>
      </c>
      <c r="L1142">
        <v>0</v>
      </c>
      <c r="M1142">
        <v>0</v>
      </c>
      <c r="N1142" t="s">
        <v>4092</v>
      </c>
      <c r="O1142" t="s">
        <v>545</v>
      </c>
      <c r="P1142" t="s">
        <v>458</v>
      </c>
      <c r="R1142">
        <v>0</v>
      </c>
      <c r="S1142" t="s">
        <v>459</v>
      </c>
      <c r="T1142" t="s">
        <v>458</v>
      </c>
      <c r="U1142" t="s">
        <v>460</v>
      </c>
      <c r="V1142" t="s">
        <v>458</v>
      </c>
    </row>
    <row r="1143" spans="1:22" x14ac:dyDescent="0.2">
      <c r="A1143" s="102">
        <v>42345</v>
      </c>
      <c r="B1143" s="102" t="s">
        <v>3970</v>
      </c>
      <c r="C1143" t="s">
        <v>541</v>
      </c>
      <c r="D1143" s="58">
        <v>408.04</v>
      </c>
      <c r="E1143" t="s">
        <v>452</v>
      </c>
      <c r="F1143" s="108">
        <v>2025</v>
      </c>
      <c r="G1143" t="s">
        <v>2941</v>
      </c>
      <c r="H1143">
        <v>24</v>
      </c>
      <c r="I1143">
        <v>494</v>
      </c>
      <c r="J1143" t="s">
        <v>555</v>
      </c>
      <c r="K1143" t="s">
        <v>2937</v>
      </c>
      <c r="L1143">
        <v>0</v>
      </c>
      <c r="M1143">
        <v>0</v>
      </c>
      <c r="N1143" t="s">
        <v>4093</v>
      </c>
      <c r="O1143" t="s">
        <v>545</v>
      </c>
      <c r="P1143" t="s">
        <v>458</v>
      </c>
      <c r="R1143">
        <v>0</v>
      </c>
      <c r="S1143" t="s">
        <v>459</v>
      </c>
      <c r="T1143" t="s">
        <v>458</v>
      </c>
      <c r="U1143" t="s">
        <v>460</v>
      </c>
      <c r="V1143" t="s">
        <v>458</v>
      </c>
    </row>
    <row r="1144" spans="1:22" x14ac:dyDescent="0.2">
      <c r="A1144" s="102">
        <v>42345</v>
      </c>
      <c r="B1144" s="102" t="s">
        <v>3970</v>
      </c>
      <c r="C1144" t="s">
        <v>541</v>
      </c>
      <c r="D1144" s="58">
        <v>408.04</v>
      </c>
      <c r="E1144" t="s">
        <v>452</v>
      </c>
      <c r="F1144" s="108">
        <v>2003</v>
      </c>
      <c r="G1144" t="s">
        <v>3304</v>
      </c>
      <c r="H1144">
        <v>4</v>
      </c>
      <c r="I1144">
        <v>494</v>
      </c>
      <c r="J1144" t="s">
        <v>555</v>
      </c>
      <c r="K1144" t="s">
        <v>2937</v>
      </c>
      <c r="L1144">
        <v>0</v>
      </c>
      <c r="M1144">
        <v>0</v>
      </c>
      <c r="N1144" t="s">
        <v>4094</v>
      </c>
      <c r="O1144" t="s">
        <v>545</v>
      </c>
      <c r="P1144" t="s">
        <v>458</v>
      </c>
      <c r="R1144">
        <v>0</v>
      </c>
      <c r="S1144" t="s">
        <v>459</v>
      </c>
      <c r="T1144" t="s">
        <v>458</v>
      </c>
      <c r="U1144" t="s">
        <v>460</v>
      </c>
      <c r="V1144" t="s">
        <v>458</v>
      </c>
    </row>
    <row r="1145" spans="1:22" x14ac:dyDescent="0.2">
      <c r="A1145" s="102">
        <v>42345</v>
      </c>
      <c r="B1145" s="102" t="s">
        <v>3970</v>
      </c>
      <c r="C1145" t="s">
        <v>541</v>
      </c>
      <c r="D1145" s="58">
        <v>408.04</v>
      </c>
      <c r="E1145" t="s">
        <v>452</v>
      </c>
      <c r="F1145" s="108" t="s">
        <v>2950</v>
      </c>
      <c r="G1145" t="s">
        <v>2951</v>
      </c>
      <c r="H1145">
        <v>23</v>
      </c>
      <c r="I1145">
        <v>494</v>
      </c>
      <c r="J1145" t="s">
        <v>555</v>
      </c>
      <c r="K1145" t="s">
        <v>2937</v>
      </c>
      <c r="L1145">
        <v>0</v>
      </c>
      <c r="M1145">
        <v>0</v>
      </c>
      <c r="N1145" t="s">
        <v>4095</v>
      </c>
      <c r="O1145" t="s">
        <v>545</v>
      </c>
      <c r="P1145" t="s">
        <v>458</v>
      </c>
      <c r="R1145">
        <v>0</v>
      </c>
      <c r="S1145" t="s">
        <v>459</v>
      </c>
      <c r="T1145" t="s">
        <v>458</v>
      </c>
      <c r="U1145" t="s">
        <v>460</v>
      </c>
      <c r="V1145" t="s">
        <v>458</v>
      </c>
    </row>
    <row r="1146" spans="1:22" x14ac:dyDescent="0.2">
      <c r="A1146" s="102">
        <v>42345</v>
      </c>
      <c r="B1146" s="102" t="s">
        <v>3970</v>
      </c>
      <c r="C1146" t="s">
        <v>541</v>
      </c>
      <c r="D1146" s="58">
        <v>408.04</v>
      </c>
      <c r="E1146" t="s">
        <v>452</v>
      </c>
      <c r="F1146" s="108">
        <v>2009</v>
      </c>
      <c r="G1146" t="s">
        <v>2953</v>
      </c>
      <c r="H1146">
        <v>28</v>
      </c>
      <c r="I1146">
        <v>494</v>
      </c>
      <c r="J1146" t="s">
        <v>555</v>
      </c>
      <c r="K1146" t="s">
        <v>2937</v>
      </c>
      <c r="L1146">
        <v>0</v>
      </c>
      <c r="M1146">
        <v>0</v>
      </c>
      <c r="N1146" t="s">
        <v>4096</v>
      </c>
      <c r="O1146" t="s">
        <v>545</v>
      </c>
      <c r="P1146" t="s">
        <v>458</v>
      </c>
      <c r="R1146">
        <v>0</v>
      </c>
      <c r="S1146" t="s">
        <v>459</v>
      </c>
      <c r="T1146" t="s">
        <v>458</v>
      </c>
      <c r="U1146" t="s">
        <v>460</v>
      </c>
      <c r="V1146" t="s">
        <v>458</v>
      </c>
    </row>
    <row r="1147" spans="1:22" x14ac:dyDescent="0.2">
      <c r="A1147" s="102">
        <v>42352</v>
      </c>
      <c r="B1147" s="102" t="s">
        <v>3970</v>
      </c>
      <c r="C1147" t="s">
        <v>541</v>
      </c>
      <c r="D1147" s="58">
        <v>408.04</v>
      </c>
      <c r="E1147" t="s">
        <v>452</v>
      </c>
      <c r="F1147" s="108">
        <v>2003</v>
      </c>
      <c r="G1147" t="s">
        <v>3304</v>
      </c>
      <c r="H1147">
        <v>4</v>
      </c>
      <c r="I1147">
        <v>494</v>
      </c>
      <c r="J1147" t="s">
        <v>555</v>
      </c>
      <c r="K1147" t="s">
        <v>2937</v>
      </c>
      <c r="L1147">
        <v>0</v>
      </c>
      <c r="M1147">
        <v>0</v>
      </c>
      <c r="N1147" t="s">
        <v>4097</v>
      </c>
      <c r="O1147" t="s">
        <v>545</v>
      </c>
      <c r="P1147" t="s">
        <v>458</v>
      </c>
      <c r="R1147">
        <v>0</v>
      </c>
      <c r="S1147" t="s">
        <v>459</v>
      </c>
      <c r="T1147" t="s">
        <v>458</v>
      </c>
      <c r="U1147" t="s">
        <v>460</v>
      </c>
      <c r="V1147" t="s">
        <v>458</v>
      </c>
    </row>
    <row r="1148" spans="1:22" x14ac:dyDescent="0.2">
      <c r="A1148" s="102">
        <v>42352</v>
      </c>
      <c r="B1148" s="102" t="s">
        <v>3970</v>
      </c>
      <c r="C1148" t="s">
        <v>541</v>
      </c>
      <c r="D1148" s="58">
        <v>408.04</v>
      </c>
      <c r="E1148" t="s">
        <v>452</v>
      </c>
      <c r="F1148" s="108" t="s">
        <v>2950</v>
      </c>
      <c r="G1148" t="s">
        <v>2951</v>
      </c>
      <c r="H1148">
        <v>16</v>
      </c>
      <c r="I1148">
        <v>494</v>
      </c>
      <c r="J1148" t="s">
        <v>555</v>
      </c>
      <c r="K1148" t="s">
        <v>2937</v>
      </c>
      <c r="L1148">
        <v>0</v>
      </c>
      <c r="M1148">
        <v>0</v>
      </c>
      <c r="N1148" t="s">
        <v>4098</v>
      </c>
      <c r="O1148" t="s">
        <v>545</v>
      </c>
      <c r="P1148" t="s">
        <v>458</v>
      </c>
      <c r="R1148">
        <v>0</v>
      </c>
      <c r="S1148" t="s">
        <v>459</v>
      </c>
      <c r="T1148" t="s">
        <v>458</v>
      </c>
      <c r="U1148" t="s">
        <v>460</v>
      </c>
      <c r="V1148" t="s">
        <v>458</v>
      </c>
    </row>
    <row r="1149" spans="1:22" x14ac:dyDescent="0.2">
      <c r="A1149" s="102">
        <v>42359</v>
      </c>
      <c r="B1149" s="102" t="s">
        <v>3970</v>
      </c>
      <c r="C1149" t="s">
        <v>541</v>
      </c>
      <c r="D1149" s="58">
        <v>408.04</v>
      </c>
      <c r="E1149" t="s">
        <v>452</v>
      </c>
      <c r="F1149" s="108">
        <v>2025</v>
      </c>
      <c r="G1149" t="s">
        <v>2941</v>
      </c>
      <c r="H1149">
        <v>32</v>
      </c>
      <c r="I1149">
        <v>494</v>
      </c>
      <c r="J1149" t="s">
        <v>555</v>
      </c>
      <c r="K1149" t="s">
        <v>2937</v>
      </c>
      <c r="L1149">
        <v>0</v>
      </c>
      <c r="M1149">
        <v>0</v>
      </c>
      <c r="N1149" t="s">
        <v>4099</v>
      </c>
      <c r="O1149" t="s">
        <v>545</v>
      </c>
      <c r="P1149" t="s">
        <v>458</v>
      </c>
      <c r="R1149">
        <v>0</v>
      </c>
      <c r="S1149" t="s">
        <v>459</v>
      </c>
      <c r="T1149" t="s">
        <v>458</v>
      </c>
      <c r="U1149" t="s">
        <v>460</v>
      </c>
      <c r="V1149" t="s">
        <v>458</v>
      </c>
    </row>
    <row r="1150" spans="1:22" x14ac:dyDescent="0.2">
      <c r="A1150" s="102">
        <v>42359</v>
      </c>
      <c r="B1150" s="102" t="s">
        <v>3970</v>
      </c>
      <c r="C1150" t="s">
        <v>541</v>
      </c>
      <c r="D1150" s="58">
        <v>408.04</v>
      </c>
      <c r="E1150" t="s">
        <v>452</v>
      </c>
      <c r="F1150" s="108" t="s">
        <v>2950</v>
      </c>
      <c r="G1150" t="s">
        <v>2951</v>
      </c>
      <c r="H1150">
        <v>1</v>
      </c>
      <c r="I1150">
        <v>494</v>
      </c>
      <c r="J1150" t="s">
        <v>555</v>
      </c>
      <c r="K1150" t="s">
        <v>2937</v>
      </c>
      <c r="L1150">
        <v>0</v>
      </c>
      <c r="M1150">
        <v>0</v>
      </c>
      <c r="N1150" t="s">
        <v>4100</v>
      </c>
      <c r="O1150" t="s">
        <v>545</v>
      </c>
      <c r="P1150" t="s">
        <v>458</v>
      </c>
      <c r="R1150">
        <v>0</v>
      </c>
      <c r="S1150" t="s">
        <v>459</v>
      </c>
      <c r="T1150" t="s">
        <v>458</v>
      </c>
      <c r="U1150" t="s">
        <v>460</v>
      </c>
      <c r="V1150" t="s">
        <v>458</v>
      </c>
    </row>
    <row r="1151" spans="1:22" x14ac:dyDescent="0.2">
      <c r="A1151" s="102">
        <v>42359</v>
      </c>
      <c r="B1151" s="102" t="s">
        <v>3970</v>
      </c>
      <c r="C1151" t="s">
        <v>541</v>
      </c>
      <c r="D1151" s="58">
        <v>408.04</v>
      </c>
      <c r="E1151" t="s">
        <v>452</v>
      </c>
      <c r="F1151" s="108" t="s">
        <v>2950</v>
      </c>
      <c r="G1151" t="s">
        <v>2951</v>
      </c>
      <c r="H1151">
        <v>24</v>
      </c>
      <c r="I1151">
        <v>494</v>
      </c>
      <c r="J1151" t="s">
        <v>555</v>
      </c>
      <c r="K1151" t="s">
        <v>2937</v>
      </c>
      <c r="L1151">
        <v>0</v>
      </c>
      <c r="M1151">
        <v>0</v>
      </c>
      <c r="N1151" t="s">
        <v>4101</v>
      </c>
      <c r="O1151" t="s">
        <v>545</v>
      </c>
      <c r="P1151" t="s">
        <v>458</v>
      </c>
      <c r="R1151">
        <v>0</v>
      </c>
      <c r="S1151" t="s">
        <v>459</v>
      </c>
      <c r="T1151" t="s">
        <v>458</v>
      </c>
      <c r="U1151" t="s">
        <v>460</v>
      </c>
      <c r="V1151" t="s">
        <v>458</v>
      </c>
    </row>
    <row r="1152" spans="1:22" x14ac:dyDescent="0.2">
      <c r="A1152" s="102">
        <v>42373</v>
      </c>
      <c r="B1152" s="102" t="s">
        <v>3970</v>
      </c>
      <c r="C1152" t="s">
        <v>541</v>
      </c>
      <c r="D1152" s="58">
        <v>408.04</v>
      </c>
      <c r="E1152" t="s">
        <v>452</v>
      </c>
      <c r="F1152" s="108">
        <v>2003</v>
      </c>
      <c r="G1152" t="s">
        <v>3304</v>
      </c>
      <c r="H1152">
        <v>5</v>
      </c>
      <c r="I1152">
        <v>494</v>
      </c>
      <c r="J1152" t="s">
        <v>555</v>
      </c>
      <c r="K1152" t="s">
        <v>2937</v>
      </c>
      <c r="L1152">
        <v>0</v>
      </c>
      <c r="M1152">
        <v>0</v>
      </c>
      <c r="N1152" t="s">
        <v>4102</v>
      </c>
      <c r="O1152" t="s">
        <v>545</v>
      </c>
      <c r="P1152" t="s">
        <v>458</v>
      </c>
      <c r="R1152">
        <v>0</v>
      </c>
      <c r="S1152" t="s">
        <v>459</v>
      </c>
      <c r="T1152" t="s">
        <v>458</v>
      </c>
      <c r="U1152" t="s">
        <v>460</v>
      </c>
      <c r="V1152" t="s">
        <v>458</v>
      </c>
    </row>
    <row r="1153" spans="1:22" x14ac:dyDescent="0.2">
      <c r="A1153" s="102">
        <v>42373</v>
      </c>
      <c r="B1153" s="102" t="s">
        <v>3970</v>
      </c>
      <c r="C1153" t="s">
        <v>541</v>
      </c>
      <c r="D1153" s="58">
        <v>408.04</v>
      </c>
      <c r="E1153" t="s">
        <v>452</v>
      </c>
      <c r="F1153" s="108" t="s">
        <v>2950</v>
      </c>
      <c r="G1153" t="s">
        <v>2951</v>
      </c>
      <c r="H1153">
        <v>6</v>
      </c>
      <c r="I1153">
        <v>494</v>
      </c>
      <c r="J1153" t="s">
        <v>555</v>
      </c>
      <c r="K1153" t="s">
        <v>2937</v>
      </c>
      <c r="L1153">
        <v>0</v>
      </c>
      <c r="M1153">
        <v>0</v>
      </c>
      <c r="N1153" t="s">
        <v>4103</v>
      </c>
      <c r="O1153" t="s">
        <v>545</v>
      </c>
      <c r="P1153" t="s">
        <v>458</v>
      </c>
      <c r="R1153">
        <v>0</v>
      </c>
      <c r="S1153" t="s">
        <v>459</v>
      </c>
      <c r="T1153" t="s">
        <v>458</v>
      </c>
      <c r="U1153" t="s">
        <v>460</v>
      </c>
      <c r="V1153" t="s">
        <v>458</v>
      </c>
    </row>
    <row r="1154" spans="1:22" x14ac:dyDescent="0.2">
      <c r="A1154" s="102">
        <v>42184</v>
      </c>
      <c r="B1154" s="102" t="s">
        <v>4104</v>
      </c>
      <c r="C1154" t="s">
        <v>541</v>
      </c>
      <c r="D1154" s="58">
        <v>408.12</v>
      </c>
      <c r="E1154" t="s">
        <v>452</v>
      </c>
      <c r="F1154" s="108">
        <v>2003</v>
      </c>
      <c r="G1154" t="s">
        <v>3304</v>
      </c>
      <c r="H1154">
        <v>1</v>
      </c>
      <c r="I1154">
        <v>454</v>
      </c>
      <c r="J1154" t="s">
        <v>555</v>
      </c>
      <c r="K1154" t="s">
        <v>2937</v>
      </c>
      <c r="L1154">
        <v>0</v>
      </c>
      <c r="M1154">
        <v>0</v>
      </c>
      <c r="N1154" t="s">
        <v>4105</v>
      </c>
      <c r="O1154" t="s">
        <v>545</v>
      </c>
      <c r="P1154" t="s">
        <v>458</v>
      </c>
      <c r="R1154">
        <v>0</v>
      </c>
      <c r="S1154" t="s">
        <v>459</v>
      </c>
      <c r="T1154" t="s">
        <v>458</v>
      </c>
      <c r="U1154" t="s">
        <v>460</v>
      </c>
      <c r="V1154" t="s">
        <v>458</v>
      </c>
    </row>
    <row r="1155" spans="1:22" x14ac:dyDescent="0.2">
      <c r="A1155" s="102">
        <v>42191</v>
      </c>
      <c r="B1155" s="102" t="s">
        <v>4104</v>
      </c>
      <c r="C1155" t="s">
        <v>541</v>
      </c>
      <c r="D1155" s="58">
        <v>408.12</v>
      </c>
      <c r="E1155" t="s">
        <v>452</v>
      </c>
      <c r="F1155" s="108">
        <v>2003</v>
      </c>
      <c r="G1155" t="s">
        <v>3304</v>
      </c>
      <c r="H1155">
        <v>24</v>
      </c>
      <c r="I1155">
        <v>454</v>
      </c>
      <c r="J1155" t="s">
        <v>555</v>
      </c>
      <c r="K1155" t="s">
        <v>2937</v>
      </c>
      <c r="L1155">
        <v>0</v>
      </c>
      <c r="M1155">
        <v>0</v>
      </c>
      <c r="N1155" t="s">
        <v>4106</v>
      </c>
      <c r="O1155" t="s">
        <v>545</v>
      </c>
      <c r="P1155" t="s">
        <v>458</v>
      </c>
      <c r="R1155">
        <v>0</v>
      </c>
      <c r="S1155" t="s">
        <v>459</v>
      </c>
      <c r="T1155" t="s">
        <v>458</v>
      </c>
      <c r="U1155" t="s">
        <v>460</v>
      </c>
      <c r="V1155" t="s">
        <v>458</v>
      </c>
    </row>
    <row r="1156" spans="1:22" x14ac:dyDescent="0.2">
      <c r="A1156" s="102">
        <v>42198</v>
      </c>
      <c r="B1156" s="102" t="s">
        <v>4104</v>
      </c>
      <c r="C1156" t="s">
        <v>541</v>
      </c>
      <c r="D1156" s="58">
        <v>408.12</v>
      </c>
      <c r="E1156" t="s">
        <v>452</v>
      </c>
      <c r="F1156" s="108">
        <v>2003</v>
      </c>
      <c r="G1156" t="s">
        <v>3304</v>
      </c>
      <c r="H1156">
        <v>11</v>
      </c>
      <c r="I1156">
        <v>454</v>
      </c>
      <c r="J1156" t="s">
        <v>555</v>
      </c>
      <c r="K1156" t="s">
        <v>2937</v>
      </c>
      <c r="L1156">
        <v>0</v>
      </c>
      <c r="M1156">
        <v>0</v>
      </c>
      <c r="N1156" t="s">
        <v>4107</v>
      </c>
      <c r="O1156" t="s">
        <v>545</v>
      </c>
      <c r="P1156" t="s">
        <v>458</v>
      </c>
      <c r="R1156">
        <v>0</v>
      </c>
      <c r="S1156" t="s">
        <v>459</v>
      </c>
      <c r="T1156" t="s">
        <v>458</v>
      </c>
      <c r="U1156" t="s">
        <v>460</v>
      </c>
      <c r="V1156" t="s">
        <v>458</v>
      </c>
    </row>
    <row r="1157" spans="1:22" x14ac:dyDescent="0.2">
      <c r="A1157" s="102">
        <v>42198</v>
      </c>
      <c r="B1157" s="102" t="s">
        <v>4104</v>
      </c>
      <c r="C1157" t="s">
        <v>541</v>
      </c>
      <c r="D1157" s="58">
        <v>408.12</v>
      </c>
      <c r="E1157" t="s">
        <v>452</v>
      </c>
      <c r="F1157" s="108">
        <v>2010</v>
      </c>
      <c r="G1157" t="s">
        <v>3044</v>
      </c>
      <c r="H1157">
        <v>16</v>
      </c>
      <c r="I1157">
        <v>454</v>
      </c>
      <c r="J1157" t="s">
        <v>555</v>
      </c>
      <c r="K1157" t="s">
        <v>2937</v>
      </c>
      <c r="L1157">
        <v>0</v>
      </c>
      <c r="M1157">
        <v>0</v>
      </c>
      <c r="N1157" t="s">
        <v>4108</v>
      </c>
      <c r="O1157" t="s">
        <v>545</v>
      </c>
      <c r="P1157" t="s">
        <v>458</v>
      </c>
      <c r="R1157">
        <v>0</v>
      </c>
      <c r="S1157" t="s">
        <v>459</v>
      </c>
      <c r="T1157" t="s">
        <v>458</v>
      </c>
      <c r="U1157" t="s">
        <v>460</v>
      </c>
      <c r="V1157" t="s">
        <v>458</v>
      </c>
    </row>
    <row r="1158" spans="1:22" x14ac:dyDescent="0.2">
      <c r="A1158" s="102">
        <v>42205</v>
      </c>
      <c r="B1158" s="102" t="s">
        <v>4104</v>
      </c>
      <c r="C1158" t="s">
        <v>541</v>
      </c>
      <c r="D1158" s="58">
        <v>408.12</v>
      </c>
      <c r="E1158" t="s">
        <v>452</v>
      </c>
      <c r="F1158" s="108">
        <v>2003</v>
      </c>
      <c r="G1158" t="s">
        <v>3304</v>
      </c>
      <c r="H1158">
        <v>24</v>
      </c>
      <c r="I1158">
        <v>454</v>
      </c>
      <c r="J1158" t="s">
        <v>555</v>
      </c>
      <c r="K1158" t="s">
        <v>2937</v>
      </c>
      <c r="L1158">
        <v>0</v>
      </c>
      <c r="M1158">
        <v>0</v>
      </c>
      <c r="N1158" t="s">
        <v>4109</v>
      </c>
      <c r="O1158" t="s">
        <v>545</v>
      </c>
      <c r="P1158" t="s">
        <v>458</v>
      </c>
      <c r="R1158">
        <v>0</v>
      </c>
      <c r="S1158" t="s">
        <v>459</v>
      </c>
      <c r="T1158" t="s">
        <v>458</v>
      </c>
      <c r="U1158" t="s">
        <v>460</v>
      </c>
      <c r="V1158" t="s">
        <v>458</v>
      </c>
    </row>
    <row r="1159" spans="1:22" x14ac:dyDescent="0.2">
      <c r="A1159" s="102">
        <v>42205</v>
      </c>
      <c r="B1159" s="102" t="s">
        <v>4104</v>
      </c>
      <c r="C1159" t="s">
        <v>541</v>
      </c>
      <c r="D1159" s="58">
        <v>408.12</v>
      </c>
      <c r="E1159" t="s">
        <v>452</v>
      </c>
      <c r="F1159" s="108">
        <v>2010</v>
      </c>
      <c r="G1159" t="s">
        <v>3044</v>
      </c>
      <c r="H1159">
        <v>10</v>
      </c>
      <c r="I1159">
        <v>454</v>
      </c>
      <c r="J1159" t="s">
        <v>555</v>
      </c>
      <c r="K1159" t="s">
        <v>2937</v>
      </c>
      <c r="L1159">
        <v>0</v>
      </c>
      <c r="M1159">
        <v>0</v>
      </c>
      <c r="N1159" t="s">
        <v>4110</v>
      </c>
      <c r="O1159" t="s">
        <v>545</v>
      </c>
      <c r="P1159" t="s">
        <v>458</v>
      </c>
      <c r="R1159">
        <v>0</v>
      </c>
      <c r="S1159" t="s">
        <v>459</v>
      </c>
      <c r="T1159" t="s">
        <v>458</v>
      </c>
      <c r="U1159" t="s">
        <v>460</v>
      </c>
      <c r="V1159" t="s">
        <v>458</v>
      </c>
    </row>
    <row r="1160" spans="1:22" x14ac:dyDescent="0.2">
      <c r="A1160" s="102">
        <v>42205</v>
      </c>
      <c r="B1160" s="102" t="s">
        <v>4104</v>
      </c>
      <c r="C1160" t="s">
        <v>541</v>
      </c>
      <c r="D1160" s="58">
        <v>408.12</v>
      </c>
      <c r="E1160" t="s">
        <v>452</v>
      </c>
      <c r="F1160" s="108" t="s">
        <v>2950</v>
      </c>
      <c r="G1160" t="s">
        <v>2951</v>
      </c>
      <c r="H1160">
        <v>24</v>
      </c>
      <c r="I1160">
        <v>454</v>
      </c>
      <c r="J1160" t="s">
        <v>555</v>
      </c>
      <c r="K1160" t="s">
        <v>2937</v>
      </c>
      <c r="L1160">
        <v>0</v>
      </c>
      <c r="M1160">
        <v>0</v>
      </c>
      <c r="N1160" t="s">
        <v>4111</v>
      </c>
      <c r="O1160" t="s">
        <v>545</v>
      </c>
      <c r="P1160" t="s">
        <v>458</v>
      </c>
      <c r="R1160">
        <v>0</v>
      </c>
      <c r="S1160" t="s">
        <v>459</v>
      </c>
      <c r="T1160" t="s">
        <v>458</v>
      </c>
      <c r="U1160" t="s">
        <v>460</v>
      </c>
      <c r="V1160" t="s">
        <v>458</v>
      </c>
    </row>
    <row r="1161" spans="1:22" x14ac:dyDescent="0.2">
      <c r="A1161" s="102">
        <v>42212</v>
      </c>
      <c r="B1161" s="102" t="s">
        <v>4104</v>
      </c>
      <c r="C1161" t="s">
        <v>541</v>
      </c>
      <c r="D1161" s="58">
        <v>408.12</v>
      </c>
      <c r="E1161" t="s">
        <v>452</v>
      </c>
      <c r="F1161" s="108">
        <v>2003</v>
      </c>
      <c r="G1161" t="s">
        <v>3304</v>
      </c>
      <c r="H1161">
        <v>20</v>
      </c>
      <c r="I1161">
        <v>454</v>
      </c>
      <c r="J1161" t="s">
        <v>555</v>
      </c>
      <c r="K1161" t="s">
        <v>2937</v>
      </c>
      <c r="L1161">
        <v>0</v>
      </c>
      <c r="M1161">
        <v>0</v>
      </c>
      <c r="N1161" t="s">
        <v>4112</v>
      </c>
      <c r="O1161" t="s">
        <v>545</v>
      </c>
      <c r="P1161" t="s">
        <v>458</v>
      </c>
      <c r="R1161">
        <v>0</v>
      </c>
      <c r="S1161" t="s">
        <v>459</v>
      </c>
      <c r="T1161" t="s">
        <v>458</v>
      </c>
      <c r="U1161" t="s">
        <v>460</v>
      </c>
      <c r="V1161" t="s">
        <v>458</v>
      </c>
    </row>
    <row r="1162" spans="1:22" x14ac:dyDescent="0.2">
      <c r="A1162" s="102">
        <v>42212</v>
      </c>
      <c r="B1162" s="102" t="s">
        <v>4104</v>
      </c>
      <c r="C1162" t="s">
        <v>541</v>
      </c>
      <c r="D1162" s="58">
        <v>408.12</v>
      </c>
      <c r="E1162" t="s">
        <v>452</v>
      </c>
      <c r="F1162" s="108" t="s">
        <v>2950</v>
      </c>
      <c r="G1162" t="s">
        <v>2951</v>
      </c>
      <c r="H1162">
        <v>24</v>
      </c>
      <c r="I1162">
        <v>454</v>
      </c>
      <c r="J1162" t="s">
        <v>555</v>
      </c>
      <c r="K1162" t="s">
        <v>2937</v>
      </c>
      <c r="L1162">
        <v>0</v>
      </c>
      <c r="M1162">
        <v>0</v>
      </c>
      <c r="N1162" t="s">
        <v>4113</v>
      </c>
      <c r="O1162" t="s">
        <v>545</v>
      </c>
      <c r="P1162" t="s">
        <v>458</v>
      </c>
      <c r="R1162">
        <v>0</v>
      </c>
      <c r="S1162" t="s">
        <v>459</v>
      </c>
      <c r="T1162" t="s">
        <v>458</v>
      </c>
      <c r="U1162" t="s">
        <v>460</v>
      </c>
      <c r="V1162" t="s">
        <v>458</v>
      </c>
    </row>
    <row r="1163" spans="1:22" x14ac:dyDescent="0.2">
      <c r="A1163" s="102">
        <v>42212</v>
      </c>
      <c r="B1163" s="102" t="s">
        <v>4104</v>
      </c>
      <c r="C1163" t="s">
        <v>541</v>
      </c>
      <c r="D1163" s="58">
        <v>408.12</v>
      </c>
      <c r="E1163" t="s">
        <v>452</v>
      </c>
      <c r="F1163" s="108">
        <v>2010</v>
      </c>
      <c r="G1163" t="s">
        <v>3044</v>
      </c>
      <c r="H1163">
        <v>32</v>
      </c>
      <c r="I1163">
        <v>454</v>
      </c>
      <c r="J1163" t="s">
        <v>555</v>
      </c>
      <c r="K1163" t="s">
        <v>2937</v>
      </c>
      <c r="L1163">
        <v>0</v>
      </c>
      <c r="M1163">
        <v>0</v>
      </c>
      <c r="N1163" t="s">
        <v>4114</v>
      </c>
      <c r="O1163" t="s">
        <v>545</v>
      </c>
      <c r="P1163" t="s">
        <v>458</v>
      </c>
      <c r="R1163">
        <v>0</v>
      </c>
      <c r="S1163" t="s">
        <v>459</v>
      </c>
      <c r="T1163" t="s">
        <v>458</v>
      </c>
      <c r="U1163" t="s">
        <v>460</v>
      </c>
      <c r="V1163" t="s">
        <v>458</v>
      </c>
    </row>
    <row r="1164" spans="1:22" x14ac:dyDescent="0.2">
      <c r="A1164" s="102">
        <v>42212</v>
      </c>
      <c r="B1164" s="102" t="s">
        <v>4104</v>
      </c>
      <c r="C1164" t="s">
        <v>541</v>
      </c>
      <c r="D1164" s="58">
        <v>408.12</v>
      </c>
      <c r="E1164" t="s">
        <v>452</v>
      </c>
      <c r="F1164" s="108" t="s">
        <v>2950</v>
      </c>
      <c r="G1164" t="s">
        <v>2951</v>
      </c>
      <c r="H1164">
        <v>24</v>
      </c>
      <c r="I1164">
        <v>454</v>
      </c>
      <c r="J1164" t="s">
        <v>555</v>
      </c>
      <c r="K1164" t="s">
        <v>2937</v>
      </c>
      <c r="L1164">
        <v>0</v>
      </c>
      <c r="M1164">
        <v>0</v>
      </c>
      <c r="N1164" t="s">
        <v>4115</v>
      </c>
      <c r="O1164" t="s">
        <v>545</v>
      </c>
      <c r="P1164" t="s">
        <v>458</v>
      </c>
      <c r="R1164">
        <v>0</v>
      </c>
      <c r="S1164" t="s">
        <v>459</v>
      </c>
      <c r="T1164" t="s">
        <v>458</v>
      </c>
      <c r="U1164" t="s">
        <v>460</v>
      </c>
      <c r="V1164" t="s">
        <v>458</v>
      </c>
    </row>
    <row r="1165" spans="1:22" x14ac:dyDescent="0.2">
      <c r="A1165" s="102">
        <v>42219</v>
      </c>
      <c r="B1165" s="102" t="s">
        <v>4104</v>
      </c>
      <c r="C1165" t="s">
        <v>541</v>
      </c>
      <c r="D1165" s="58">
        <v>408.12</v>
      </c>
      <c r="E1165" t="s">
        <v>452</v>
      </c>
      <c r="F1165" s="108">
        <v>2003</v>
      </c>
      <c r="G1165" t="s">
        <v>3304</v>
      </c>
      <c r="H1165">
        <v>6</v>
      </c>
      <c r="I1165">
        <v>454</v>
      </c>
      <c r="J1165" t="s">
        <v>555</v>
      </c>
      <c r="K1165" t="s">
        <v>2937</v>
      </c>
      <c r="L1165">
        <v>0</v>
      </c>
      <c r="M1165">
        <v>0</v>
      </c>
      <c r="N1165" t="s">
        <v>4116</v>
      </c>
      <c r="O1165" t="s">
        <v>545</v>
      </c>
      <c r="P1165" t="s">
        <v>458</v>
      </c>
      <c r="R1165">
        <v>0</v>
      </c>
      <c r="S1165" t="s">
        <v>459</v>
      </c>
      <c r="T1165" t="s">
        <v>458</v>
      </c>
      <c r="U1165" t="s">
        <v>460</v>
      </c>
      <c r="V1165" t="s">
        <v>458</v>
      </c>
    </row>
    <row r="1166" spans="1:22" x14ac:dyDescent="0.2">
      <c r="A1166" s="102">
        <v>42219</v>
      </c>
      <c r="B1166" s="102" t="s">
        <v>4104</v>
      </c>
      <c r="C1166" t="s">
        <v>541</v>
      </c>
      <c r="D1166" s="58">
        <v>408.12</v>
      </c>
      <c r="E1166" t="s">
        <v>452</v>
      </c>
      <c r="F1166" s="108" t="s">
        <v>2950</v>
      </c>
      <c r="G1166" t="s">
        <v>2951</v>
      </c>
      <c r="H1166">
        <v>23</v>
      </c>
      <c r="I1166">
        <v>454</v>
      </c>
      <c r="J1166" t="s">
        <v>555</v>
      </c>
      <c r="K1166" t="s">
        <v>2937</v>
      </c>
      <c r="L1166">
        <v>0</v>
      </c>
      <c r="M1166">
        <v>0</v>
      </c>
      <c r="N1166" t="s">
        <v>4117</v>
      </c>
      <c r="O1166" t="s">
        <v>545</v>
      </c>
      <c r="P1166" t="s">
        <v>458</v>
      </c>
      <c r="R1166">
        <v>0</v>
      </c>
      <c r="S1166" t="s">
        <v>459</v>
      </c>
      <c r="T1166" t="s">
        <v>458</v>
      </c>
      <c r="U1166" t="s">
        <v>460</v>
      </c>
      <c r="V1166" t="s">
        <v>458</v>
      </c>
    </row>
    <row r="1167" spans="1:22" x14ac:dyDescent="0.2">
      <c r="A1167" s="102">
        <v>42219</v>
      </c>
      <c r="B1167" s="102" t="s">
        <v>4104</v>
      </c>
      <c r="C1167" t="s">
        <v>541</v>
      </c>
      <c r="D1167" s="58">
        <v>408.12</v>
      </c>
      <c r="E1167" t="s">
        <v>452</v>
      </c>
      <c r="F1167" s="108">
        <v>2010</v>
      </c>
      <c r="G1167" t="s">
        <v>3044</v>
      </c>
      <c r="H1167">
        <v>8</v>
      </c>
      <c r="I1167">
        <v>454</v>
      </c>
      <c r="J1167" t="s">
        <v>555</v>
      </c>
      <c r="K1167" t="s">
        <v>2937</v>
      </c>
      <c r="L1167">
        <v>0</v>
      </c>
      <c r="M1167">
        <v>0</v>
      </c>
      <c r="N1167" t="s">
        <v>4118</v>
      </c>
      <c r="O1167" t="s">
        <v>545</v>
      </c>
      <c r="P1167" t="s">
        <v>458</v>
      </c>
      <c r="R1167">
        <v>0</v>
      </c>
      <c r="S1167" t="s">
        <v>459</v>
      </c>
      <c r="T1167" t="s">
        <v>458</v>
      </c>
      <c r="U1167" t="s">
        <v>460</v>
      </c>
      <c r="V1167" t="s">
        <v>458</v>
      </c>
    </row>
    <row r="1168" spans="1:22" x14ac:dyDescent="0.2">
      <c r="A1168" s="102">
        <v>42219</v>
      </c>
      <c r="B1168" s="102" t="s">
        <v>4104</v>
      </c>
      <c r="C1168" t="s">
        <v>541</v>
      </c>
      <c r="D1168" s="58">
        <v>408.12</v>
      </c>
      <c r="E1168" t="s">
        <v>452</v>
      </c>
      <c r="F1168" s="108" t="s">
        <v>2950</v>
      </c>
      <c r="G1168" t="s">
        <v>2951</v>
      </c>
      <c r="H1168">
        <v>8</v>
      </c>
      <c r="I1168">
        <v>454</v>
      </c>
      <c r="J1168" t="s">
        <v>555</v>
      </c>
      <c r="K1168" t="s">
        <v>2937</v>
      </c>
      <c r="L1168">
        <v>0</v>
      </c>
      <c r="M1168">
        <v>0</v>
      </c>
      <c r="N1168" t="s">
        <v>4119</v>
      </c>
      <c r="O1168" t="s">
        <v>545</v>
      </c>
      <c r="P1168" t="s">
        <v>458</v>
      </c>
      <c r="R1168">
        <v>0</v>
      </c>
      <c r="S1168" t="s">
        <v>459</v>
      </c>
      <c r="T1168" t="s">
        <v>458</v>
      </c>
      <c r="U1168" t="s">
        <v>460</v>
      </c>
      <c r="V1168" t="s">
        <v>458</v>
      </c>
    </row>
    <row r="1169" spans="1:22" x14ac:dyDescent="0.2">
      <c r="A1169" s="102">
        <v>42226</v>
      </c>
      <c r="B1169" s="102" t="s">
        <v>4104</v>
      </c>
      <c r="C1169" t="s">
        <v>541</v>
      </c>
      <c r="D1169" s="58">
        <v>408.12</v>
      </c>
      <c r="E1169" t="s">
        <v>452</v>
      </c>
      <c r="F1169" s="108" t="s">
        <v>2950</v>
      </c>
      <c r="G1169" t="s">
        <v>2951</v>
      </c>
      <c r="H1169">
        <v>8</v>
      </c>
      <c r="I1169">
        <v>454</v>
      </c>
      <c r="J1169" t="s">
        <v>555</v>
      </c>
      <c r="K1169" t="s">
        <v>2937</v>
      </c>
      <c r="L1169">
        <v>0</v>
      </c>
      <c r="M1169">
        <v>0</v>
      </c>
      <c r="N1169" t="s">
        <v>4120</v>
      </c>
      <c r="O1169" t="s">
        <v>545</v>
      </c>
      <c r="P1169" t="s">
        <v>458</v>
      </c>
      <c r="R1169">
        <v>0</v>
      </c>
      <c r="S1169" t="s">
        <v>459</v>
      </c>
      <c r="T1169" t="s">
        <v>458</v>
      </c>
      <c r="U1169" t="s">
        <v>460</v>
      </c>
      <c r="V1169" t="s">
        <v>458</v>
      </c>
    </row>
    <row r="1170" spans="1:22" x14ac:dyDescent="0.2">
      <c r="A1170" s="102">
        <v>42233</v>
      </c>
      <c r="B1170" s="102" t="s">
        <v>4104</v>
      </c>
      <c r="C1170" t="s">
        <v>541</v>
      </c>
      <c r="D1170" s="58">
        <v>408.12</v>
      </c>
      <c r="E1170" t="s">
        <v>452</v>
      </c>
      <c r="F1170" s="108" t="s">
        <v>2950</v>
      </c>
      <c r="G1170" t="s">
        <v>2951</v>
      </c>
      <c r="H1170">
        <v>8</v>
      </c>
      <c r="I1170">
        <v>454</v>
      </c>
      <c r="J1170" t="s">
        <v>555</v>
      </c>
      <c r="K1170" t="s">
        <v>2937</v>
      </c>
      <c r="L1170">
        <v>0</v>
      </c>
      <c r="M1170">
        <v>0</v>
      </c>
      <c r="N1170" t="s">
        <v>4121</v>
      </c>
      <c r="O1170" t="s">
        <v>545</v>
      </c>
      <c r="P1170" t="s">
        <v>458</v>
      </c>
      <c r="R1170">
        <v>0</v>
      </c>
      <c r="S1170" t="s">
        <v>459</v>
      </c>
      <c r="T1170" t="s">
        <v>458</v>
      </c>
      <c r="U1170" t="s">
        <v>460</v>
      </c>
      <c r="V1170" t="s">
        <v>458</v>
      </c>
    </row>
    <row r="1171" spans="1:22" x14ac:dyDescent="0.2">
      <c r="A1171" s="102">
        <v>42233</v>
      </c>
      <c r="B1171" s="102" t="s">
        <v>4104</v>
      </c>
      <c r="C1171" t="s">
        <v>541</v>
      </c>
      <c r="D1171" s="58">
        <v>408.12</v>
      </c>
      <c r="E1171" t="s">
        <v>452</v>
      </c>
      <c r="F1171" s="108" t="s">
        <v>2950</v>
      </c>
      <c r="G1171" t="s">
        <v>2951</v>
      </c>
      <c r="H1171">
        <v>16</v>
      </c>
      <c r="I1171">
        <v>454</v>
      </c>
      <c r="J1171" t="s">
        <v>555</v>
      </c>
      <c r="K1171" t="s">
        <v>2937</v>
      </c>
      <c r="L1171">
        <v>0</v>
      </c>
      <c r="M1171">
        <v>0</v>
      </c>
      <c r="N1171" t="s">
        <v>4122</v>
      </c>
      <c r="O1171" t="s">
        <v>545</v>
      </c>
      <c r="P1171" t="s">
        <v>458</v>
      </c>
      <c r="R1171">
        <v>0</v>
      </c>
      <c r="S1171" t="s">
        <v>459</v>
      </c>
      <c r="T1171" t="s">
        <v>458</v>
      </c>
      <c r="U1171" t="s">
        <v>460</v>
      </c>
      <c r="V1171" t="s">
        <v>458</v>
      </c>
    </row>
    <row r="1172" spans="1:22" x14ac:dyDescent="0.2">
      <c r="A1172" s="102">
        <v>42324</v>
      </c>
      <c r="B1172" s="102" t="s">
        <v>4104</v>
      </c>
      <c r="C1172" t="s">
        <v>541</v>
      </c>
      <c r="D1172" s="58">
        <v>408.12</v>
      </c>
      <c r="E1172" t="s">
        <v>452</v>
      </c>
      <c r="F1172" s="108">
        <v>2003</v>
      </c>
      <c r="G1172" t="s">
        <v>3304</v>
      </c>
      <c r="H1172">
        <v>2</v>
      </c>
      <c r="I1172">
        <v>454</v>
      </c>
      <c r="J1172" t="s">
        <v>555</v>
      </c>
      <c r="K1172" t="s">
        <v>2937</v>
      </c>
      <c r="L1172">
        <v>0</v>
      </c>
      <c r="M1172">
        <v>0</v>
      </c>
      <c r="N1172" t="s">
        <v>4123</v>
      </c>
      <c r="O1172" t="s">
        <v>545</v>
      </c>
      <c r="P1172" t="s">
        <v>458</v>
      </c>
      <c r="R1172">
        <v>0</v>
      </c>
      <c r="S1172" t="s">
        <v>459</v>
      </c>
      <c r="T1172" t="s">
        <v>458</v>
      </c>
      <c r="U1172" t="s">
        <v>460</v>
      </c>
      <c r="V1172" t="s">
        <v>458</v>
      </c>
    </row>
    <row r="1173" spans="1:22" x14ac:dyDescent="0.2">
      <c r="A1173" s="102">
        <v>42324</v>
      </c>
      <c r="B1173" s="102" t="s">
        <v>4104</v>
      </c>
      <c r="C1173" t="s">
        <v>541</v>
      </c>
      <c r="D1173" s="58">
        <v>408.12</v>
      </c>
      <c r="E1173" t="s">
        <v>452</v>
      </c>
      <c r="F1173" s="108" t="s">
        <v>2950</v>
      </c>
      <c r="G1173" t="s">
        <v>2951</v>
      </c>
      <c r="H1173">
        <v>15</v>
      </c>
      <c r="I1173">
        <v>454</v>
      </c>
      <c r="J1173" t="s">
        <v>555</v>
      </c>
      <c r="K1173" t="s">
        <v>2937</v>
      </c>
      <c r="L1173">
        <v>0</v>
      </c>
      <c r="M1173">
        <v>0</v>
      </c>
      <c r="N1173" t="s">
        <v>4124</v>
      </c>
      <c r="O1173" t="s">
        <v>545</v>
      </c>
      <c r="P1173" t="s">
        <v>458</v>
      </c>
      <c r="R1173">
        <v>0</v>
      </c>
      <c r="S1173" t="s">
        <v>459</v>
      </c>
      <c r="T1173" t="s">
        <v>458</v>
      </c>
      <c r="U1173" t="s">
        <v>460</v>
      </c>
      <c r="V1173" t="s">
        <v>458</v>
      </c>
    </row>
    <row r="1174" spans="1:22" x14ac:dyDescent="0.2">
      <c r="A1174" s="102">
        <v>42331</v>
      </c>
      <c r="B1174" s="102" t="s">
        <v>4104</v>
      </c>
      <c r="C1174" t="s">
        <v>541</v>
      </c>
      <c r="D1174" s="58">
        <v>408.12</v>
      </c>
      <c r="E1174" t="s">
        <v>452</v>
      </c>
      <c r="F1174" s="108">
        <v>2003</v>
      </c>
      <c r="G1174" t="s">
        <v>3304</v>
      </c>
      <c r="H1174">
        <v>1</v>
      </c>
      <c r="I1174">
        <v>454</v>
      </c>
      <c r="J1174" t="s">
        <v>555</v>
      </c>
      <c r="K1174" t="s">
        <v>2937</v>
      </c>
      <c r="L1174">
        <v>0</v>
      </c>
      <c r="M1174">
        <v>0</v>
      </c>
      <c r="N1174" t="s">
        <v>4125</v>
      </c>
      <c r="O1174" t="s">
        <v>545</v>
      </c>
      <c r="P1174" t="s">
        <v>458</v>
      </c>
      <c r="R1174">
        <v>0</v>
      </c>
      <c r="S1174" t="s">
        <v>459</v>
      </c>
      <c r="T1174" t="s">
        <v>458</v>
      </c>
      <c r="U1174" t="s">
        <v>460</v>
      </c>
      <c r="V1174" t="s">
        <v>458</v>
      </c>
    </row>
    <row r="1175" spans="1:22" x14ac:dyDescent="0.2">
      <c r="A1175" s="102">
        <v>42373</v>
      </c>
      <c r="B1175" s="102" t="s">
        <v>4104</v>
      </c>
      <c r="C1175" t="s">
        <v>541</v>
      </c>
      <c r="D1175" s="58">
        <v>408.12</v>
      </c>
      <c r="E1175" t="s">
        <v>452</v>
      </c>
      <c r="F1175" s="108">
        <v>2003</v>
      </c>
      <c r="G1175" t="s">
        <v>3304</v>
      </c>
      <c r="H1175">
        <v>23</v>
      </c>
      <c r="I1175">
        <v>454</v>
      </c>
      <c r="J1175" t="s">
        <v>555</v>
      </c>
      <c r="K1175" t="s">
        <v>2937</v>
      </c>
      <c r="L1175">
        <v>0</v>
      </c>
      <c r="M1175">
        <v>0</v>
      </c>
      <c r="N1175" t="s">
        <v>4126</v>
      </c>
      <c r="O1175" t="s">
        <v>545</v>
      </c>
      <c r="P1175" t="s">
        <v>458</v>
      </c>
      <c r="R1175">
        <v>0</v>
      </c>
      <c r="S1175" t="s">
        <v>459</v>
      </c>
      <c r="T1175" t="s">
        <v>458</v>
      </c>
      <c r="U1175" t="s">
        <v>460</v>
      </c>
      <c r="V1175" t="s">
        <v>458</v>
      </c>
    </row>
    <row r="1176" spans="1:22" x14ac:dyDescent="0.2">
      <c r="A1176" s="102">
        <v>42373</v>
      </c>
      <c r="B1176" s="102" t="s">
        <v>4104</v>
      </c>
      <c r="C1176" t="s">
        <v>541</v>
      </c>
      <c r="D1176" s="58">
        <v>408.12</v>
      </c>
      <c r="E1176" t="s">
        <v>452</v>
      </c>
      <c r="F1176" s="108" t="s">
        <v>2950</v>
      </c>
      <c r="G1176" t="s">
        <v>2951</v>
      </c>
      <c r="H1176">
        <v>10</v>
      </c>
      <c r="I1176">
        <v>454</v>
      </c>
      <c r="J1176" t="s">
        <v>555</v>
      </c>
      <c r="K1176" t="s">
        <v>2937</v>
      </c>
      <c r="L1176">
        <v>0</v>
      </c>
      <c r="M1176">
        <v>0</v>
      </c>
      <c r="N1176" t="s">
        <v>4127</v>
      </c>
      <c r="O1176" t="s">
        <v>545</v>
      </c>
      <c r="P1176" t="s">
        <v>458</v>
      </c>
      <c r="R1176">
        <v>0</v>
      </c>
      <c r="S1176" t="s">
        <v>459</v>
      </c>
      <c r="T1176" t="s">
        <v>458</v>
      </c>
      <c r="U1176" t="s">
        <v>460</v>
      </c>
      <c r="V1176" t="s">
        <v>458</v>
      </c>
    </row>
    <row r="1177" spans="1:22" x14ac:dyDescent="0.2">
      <c r="A1177" s="102">
        <v>42380</v>
      </c>
      <c r="B1177" s="102" t="s">
        <v>4104</v>
      </c>
      <c r="C1177" t="s">
        <v>541</v>
      </c>
      <c r="D1177" s="58">
        <v>408.12</v>
      </c>
      <c r="E1177" t="s">
        <v>452</v>
      </c>
      <c r="F1177" s="108">
        <v>2003</v>
      </c>
      <c r="G1177" t="s">
        <v>3304</v>
      </c>
      <c r="H1177">
        <v>25</v>
      </c>
      <c r="I1177">
        <v>454</v>
      </c>
      <c r="J1177" t="s">
        <v>555</v>
      </c>
      <c r="K1177" t="s">
        <v>2937</v>
      </c>
      <c r="L1177">
        <v>0</v>
      </c>
      <c r="M1177">
        <v>0</v>
      </c>
      <c r="N1177" t="s">
        <v>4128</v>
      </c>
      <c r="O1177" t="s">
        <v>545</v>
      </c>
      <c r="P1177" t="s">
        <v>458</v>
      </c>
      <c r="R1177">
        <v>0</v>
      </c>
      <c r="S1177" t="s">
        <v>459</v>
      </c>
      <c r="T1177" t="s">
        <v>458</v>
      </c>
      <c r="U1177" t="s">
        <v>460</v>
      </c>
      <c r="V1177" t="s">
        <v>458</v>
      </c>
    </row>
    <row r="1178" spans="1:22" x14ac:dyDescent="0.2">
      <c r="A1178" s="102">
        <v>42387</v>
      </c>
      <c r="B1178" s="102" t="s">
        <v>4104</v>
      </c>
      <c r="C1178" t="s">
        <v>541</v>
      </c>
      <c r="D1178" s="58">
        <v>408.12</v>
      </c>
      <c r="E1178" t="s">
        <v>452</v>
      </c>
      <c r="F1178" s="108">
        <v>2003</v>
      </c>
      <c r="G1178" t="s">
        <v>3304</v>
      </c>
      <c r="H1178">
        <v>27</v>
      </c>
      <c r="I1178">
        <v>454</v>
      </c>
      <c r="J1178" t="s">
        <v>555</v>
      </c>
      <c r="K1178" t="s">
        <v>2937</v>
      </c>
      <c r="L1178">
        <v>0</v>
      </c>
      <c r="M1178">
        <v>0</v>
      </c>
      <c r="N1178" t="s">
        <v>4129</v>
      </c>
      <c r="O1178" t="s">
        <v>545</v>
      </c>
      <c r="P1178" t="s">
        <v>458</v>
      </c>
      <c r="R1178">
        <v>0</v>
      </c>
      <c r="S1178" t="s">
        <v>459</v>
      </c>
      <c r="T1178" t="s">
        <v>458</v>
      </c>
      <c r="U1178" t="s">
        <v>460</v>
      </c>
      <c r="V1178" t="s">
        <v>458</v>
      </c>
    </row>
    <row r="1179" spans="1:22" x14ac:dyDescent="0.2">
      <c r="A1179" s="102">
        <v>42387</v>
      </c>
      <c r="B1179" s="102" t="s">
        <v>4104</v>
      </c>
      <c r="C1179" t="s">
        <v>541</v>
      </c>
      <c r="D1179" s="58">
        <v>408.12</v>
      </c>
      <c r="E1179" t="s">
        <v>452</v>
      </c>
      <c r="F1179" s="108">
        <v>2010</v>
      </c>
      <c r="G1179" t="s">
        <v>3044</v>
      </c>
      <c r="H1179">
        <v>12</v>
      </c>
      <c r="I1179">
        <v>454</v>
      </c>
      <c r="J1179" t="s">
        <v>555</v>
      </c>
      <c r="K1179" t="s">
        <v>2937</v>
      </c>
      <c r="L1179">
        <v>0</v>
      </c>
      <c r="M1179">
        <v>0</v>
      </c>
      <c r="N1179" t="s">
        <v>4130</v>
      </c>
      <c r="O1179" t="s">
        <v>545</v>
      </c>
      <c r="P1179" t="s">
        <v>458</v>
      </c>
      <c r="R1179">
        <v>0</v>
      </c>
      <c r="S1179" t="s">
        <v>459</v>
      </c>
      <c r="T1179" t="s">
        <v>458</v>
      </c>
      <c r="U1179" t="s">
        <v>460</v>
      </c>
      <c r="V1179" t="s">
        <v>458</v>
      </c>
    </row>
    <row r="1180" spans="1:22" x14ac:dyDescent="0.2">
      <c r="A1180" s="102">
        <v>42387</v>
      </c>
      <c r="B1180" s="102" t="s">
        <v>4104</v>
      </c>
      <c r="C1180" t="s">
        <v>541</v>
      </c>
      <c r="D1180" s="58">
        <v>408.12</v>
      </c>
      <c r="E1180" t="s">
        <v>452</v>
      </c>
      <c r="F1180" s="108">
        <v>2014</v>
      </c>
      <c r="G1180" t="s">
        <v>2978</v>
      </c>
      <c r="H1180">
        <v>20</v>
      </c>
      <c r="I1180">
        <v>454</v>
      </c>
      <c r="J1180" t="s">
        <v>555</v>
      </c>
      <c r="K1180" t="s">
        <v>2937</v>
      </c>
      <c r="L1180">
        <v>0</v>
      </c>
      <c r="M1180">
        <v>0</v>
      </c>
      <c r="N1180" t="s">
        <v>4131</v>
      </c>
      <c r="O1180" t="s">
        <v>545</v>
      </c>
      <c r="P1180" t="s">
        <v>458</v>
      </c>
      <c r="R1180">
        <v>0</v>
      </c>
      <c r="S1180" t="s">
        <v>459</v>
      </c>
      <c r="T1180" t="s">
        <v>458</v>
      </c>
      <c r="U1180" t="s">
        <v>460</v>
      </c>
      <c r="V1180" t="s">
        <v>458</v>
      </c>
    </row>
    <row r="1181" spans="1:22" x14ac:dyDescent="0.2">
      <c r="A1181" s="102">
        <v>42009</v>
      </c>
      <c r="B1181" s="102" t="s">
        <v>4132</v>
      </c>
      <c r="C1181" t="s">
        <v>541</v>
      </c>
      <c r="D1181" s="58">
        <v>408.15</v>
      </c>
      <c r="E1181" t="s">
        <v>452</v>
      </c>
      <c r="F1181" s="108">
        <v>2024</v>
      </c>
      <c r="G1181" t="s">
        <v>2955</v>
      </c>
      <c r="H1181">
        <v>4</v>
      </c>
      <c r="I1181">
        <v>43</v>
      </c>
      <c r="J1181" t="s">
        <v>555</v>
      </c>
      <c r="K1181" t="s">
        <v>2937</v>
      </c>
      <c r="L1181">
        <v>0</v>
      </c>
      <c r="M1181">
        <v>0</v>
      </c>
      <c r="N1181" t="s">
        <v>4133</v>
      </c>
      <c r="O1181" t="s">
        <v>545</v>
      </c>
      <c r="P1181" t="s">
        <v>458</v>
      </c>
      <c r="R1181">
        <v>0</v>
      </c>
      <c r="S1181" t="s">
        <v>459</v>
      </c>
      <c r="T1181" t="s">
        <v>458</v>
      </c>
      <c r="U1181" t="s">
        <v>460</v>
      </c>
      <c r="V1181" t="s">
        <v>458</v>
      </c>
    </row>
    <row r="1182" spans="1:22" x14ac:dyDescent="0.2">
      <c r="A1182" s="102">
        <v>42009</v>
      </c>
      <c r="B1182" s="102" t="s">
        <v>4132</v>
      </c>
      <c r="C1182" t="s">
        <v>541</v>
      </c>
      <c r="D1182" s="58">
        <v>408.15</v>
      </c>
      <c r="E1182" t="s">
        <v>452</v>
      </c>
      <c r="F1182" s="108" t="s">
        <v>2950</v>
      </c>
      <c r="G1182" t="s">
        <v>2951</v>
      </c>
      <c r="H1182">
        <v>8</v>
      </c>
      <c r="I1182">
        <v>43</v>
      </c>
      <c r="J1182" t="s">
        <v>555</v>
      </c>
      <c r="K1182" t="s">
        <v>2937</v>
      </c>
      <c r="L1182">
        <v>0</v>
      </c>
      <c r="M1182">
        <v>0</v>
      </c>
      <c r="N1182" t="s">
        <v>4134</v>
      </c>
      <c r="O1182" t="s">
        <v>545</v>
      </c>
      <c r="P1182" t="s">
        <v>458</v>
      </c>
      <c r="R1182">
        <v>0</v>
      </c>
      <c r="S1182" t="s">
        <v>459</v>
      </c>
      <c r="T1182" t="s">
        <v>458</v>
      </c>
      <c r="U1182" t="s">
        <v>460</v>
      </c>
      <c r="V1182" t="s">
        <v>458</v>
      </c>
    </row>
    <row r="1183" spans="1:22" x14ac:dyDescent="0.2">
      <c r="A1183" s="102">
        <v>42016</v>
      </c>
      <c r="B1183" s="102" t="s">
        <v>4132</v>
      </c>
      <c r="C1183" t="s">
        <v>541</v>
      </c>
      <c r="D1183" s="58">
        <v>408.15</v>
      </c>
      <c r="E1183" t="s">
        <v>452</v>
      </c>
      <c r="F1183" s="108">
        <v>2024</v>
      </c>
      <c r="G1183" t="s">
        <v>2955</v>
      </c>
      <c r="H1183">
        <v>10</v>
      </c>
      <c r="I1183">
        <v>43</v>
      </c>
      <c r="J1183" t="s">
        <v>555</v>
      </c>
      <c r="K1183" t="s">
        <v>2937</v>
      </c>
      <c r="L1183">
        <v>0</v>
      </c>
      <c r="M1183">
        <v>0</v>
      </c>
      <c r="N1183" t="s">
        <v>4135</v>
      </c>
      <c r="O1183" t="s">
        <v>545</v>
      </c>
      <c r="P1183" t="s">
        <v>458</v>
      </c>
      <c r="R1183">
        <v>0</v>
      </c>
      <c r="S1183" t="s">
        <v>459</v>
      </c>
      <c r="T1183" t="s">
        <v>458</v>
      </c>
      <c r="U1183" t="s">
        <v>460</v>
      </c>
      <c r="V1183" t="s">
        <v>458</v>
      </c>
    </row>
    <row r="1184" spans="1:22" x14ac:dyDescent="0.2">
      <c r="A1184" s="102">
        <v>42016</v>
      </c>
      <c r="B1184" s="102" t="s">
        <v>4132</v>
      </c>
      <c r="C1184" t="s">
        <v>541</v>
      </c>
      <c r="D1184" s="58">
        <v>408.15</v>
      </c>
      <c r="E1184" t="s">
        <v>452</v>
      </c>
      <c r="F1184" s="108" t="s">
        <v>2950</v>
      </c>
      <c r="G1184" t="s">
        <v>2951</v>
      </c>
      <c r="H1184">
        <v>20</v>
      </c>
      <c r="I1184">
        <v>43</v>
      </c>
      <c r="J1184" t="s">
        <v>555</v>
      </c>
      <c r="K1184" t="s">
        <v>2937</v>
      </c>
      <c r="L1184">
        <v>0</v>
      </c>
      <c r="M1184">
        <v>0</v>
      </c>
      <c r="N1184" t="s">
        <v>4136</v>
      </c>
      <c r="O1184" t="s">
        <v>545</v>
      </c>
      <c r="P1184" t="s">
        <v>458</v>
      </c>
      <c r="R1184">
        <v>0</v>
      </c>
      <c r="S1184" t="s">
        <v>459</v>
      </c>
      <c r="T1184" t="s">
        <v>458</v>
      </c>
      <c r="U1184" t="s">
        <v>460</v>
      </c>
      <c r="V1184" t="s">
        <v>458</v>
      </c>
    </row>
    <row r="1185" spans="1:22" x14ac:dyDescent="0.2">
      <c r="A1185" s="102">
        <v>42016</v>
      </c>
      <c r="B1185" s="102" t="s">
        <v>4132</v>
      </c>
      <c r="C1185" t="s">
        <v>541</v>
      </c>
      <c r="D1185" s="58">
        <v>408.15</v>
      </c>
      <c r="E1185" t="s">
        <v>452</v>
      </c>
      <c r="F1185" s="108" t="s">
        <v>2950</v>
      </c>
      <c r="G1185" t="s">
        <v>2951</v>
      </c>
      <c r="H1185">
        <v>31</v>
      </c>
      <c r="I1185">
        <v>43</v>
      </c>
      <c r="J1185" t="s">
        <v>555</v>
      </c>
      <c r="K1185" t="s">
        <v>2937</v>
      </c>
      <c r="L1185">
        <v>0</v>
      </c>
      <c r="M1185">
        <v>0</v>
      </c>
      <c r="N1185" t="s">
        <v>4137</v>
      </c>
      <c r="O1185" t="s">
        <v>545</v>
      </c>
      <c r="P1185" t="s">
        <v>458</v>
      </c>
      <c r="R1185">
        <v>0</v>
      </c>
      <c r="S1185" t="s">
        <v>459</v>
      </c>
      <c r="T1185" t="s">
        <v>458</v>
      </c>
      <c r="U1185" t="s">
        <v>460</v>
      </c>
      <c r="V1185" t="s">
        <v>458</v>
      </c>
    </row>
    <row r="1186" spans="1:22" x14ac:dyDescent="0.2">
      <c r="A1186" s="102">
        <v>42023</v>
      </c>
      <c r="B1186" s="102" t="s">
        <v>4132</v>
      </c>
      <c r="C1186" t="s">
        <v>541</v>
      </c>
      <c r="D1186" s="58">
        <v>408.15</v>
      </c>
      <c r="E1186" t="s">
        <v>452</v>
      </c>
      <c r="F1186" s="108">
        <v>2024</v>
      </c>
      <c r="G1186" t="s">
        <v>2955</v>
      </c>
      <c r="H1186">
        <v>12</v>
      </c>
      <c r="I1186">
        <v>43</v>
      </c>
      <c r="J1186" t="s">
        <v>555</v>
      </c>
      <c r="K1186" t="s">
        <v>2937</v>
      </c>
      <c r="L1186">
        <v>0</v>
      </c>
      <c r="M1186">
        <v>0</v>
      </c>
      <c r="N1186" t="s">
        <v>4138</v>
      </c>
      <c r="O1186" t="s">
        <v>545</v>
      </c>
      <c r="P1186" t="s">
        <v>458</v>
      </c>
      <c r="R1186">
        <v>0</v>
      </c>
      <c r="S1186" t="s">
        <v>459</v>
      </c>
      <c r="T1186" t="s">
        <v>458</v>
      </c>
      <c r="U1186" t="s">
        <v>460</v>
      </c>
      <c r="V1186" t="s">
        <v>458</v>
      </c>
    </row>
    <row r="1187" spans="1:22" x14ac:dyDescent="0.2">
      <c r="A1187" s="102">
        <v>42023</v>
      </c>
      <c r="B1187" s="102" t="s">
        <v>4132</v>
      </c>
      <c r="C1187" t="s">
        <v>541</v>
      </c>
      <c r="D1187" s="58">
        <v>408.15</v>
      </c>
      <c r="E1187" t="s">
        <v>452</v>
      </c>
      <c r="F1187" s="108">
        <v>2024</v>
      </c>
      <c r="G1187" t="s">
        <v>2955</v>
      </c>
      <c r="H1187">
        <v>16</v>
      </c>
      <c r="I1187">
        <v>43</v>
      </c>
      <c r="J1187" t="s">
        <v>555</v>
      </c>
      <c r="K1187" t="s">
        <v>2937</v>
      </c>
      <c r="L1187">
        <v>0</v>
      </c>
      <c r="M1187">
        <v>0</v>
      </c>
      <c r="N1187" t="s">
        <v>4139</v>
      </c>
      <c r="O1187" t="s">
        <v>545</v>
      </c>
      <c r="P1187" t="s">
        <v>458</v>
      </c>
      <c r="R1187">
        <v>0</v>
      </c>
      <c r="S1187" t="s">
        <v>459</v>
      </c>
      <c r="T1187" t="s">
        <v>458</v>
      </c>
      <c r="U1187" t="s">
        <v>460</v>
      </c>
      <c r="V1187" t="s">
        <v>458</v>
      </c>
    </row>
    <row r="1188" spans="1:22" x14ac:dyDescent="0.2">
      <c r="A1188" s="102">
        <v>42023</v>
      </c>
      <c r="B1188" s="102" t="s">
        <v>4132</v>
      </c>
      <c r="C1188" t="s">
        <v>541</v>
      </c>
      <c r="D1188" s="58">
        <v>408.15</v>
      </c>
      <c r="E1188" t="s">
        <v>452</v>
      </c>
      <c r="F1188" s="108" t="s">
        <v>2950</v>
      </c>
      <c r="G1188" t="s">
        <v>2951</v>
      </c>
      <c r="H1188">
        <v>15</v>
      </c>
      <c r="I1188">
        <v>43</v>
      </c>
      <c r="J1188" t="s">
        <v>555</v>
      </c>
      <c r="K1188" t="s">
        <v>2937</v>
      </c>
      <c r="L1188">
        <v>0</v>
      </c>
      <c r="M1188">
        <v>0</v>
      </c>
      <c r="N1188" t="s">
        <v>4140</v>
      </c>
      <c r="O1188" t="s">
        <v>545</v>
      </c>
      <c r="P1188" t="s">
        <v>458</v>
      </c>
      <c r="R1188">
        <v>0</v>
      </c>
      <c r="S1188" t="s">
        <v>459</v>
      </c>
      <c r="T1188" t="s">
        <v>458</v>
      </c>
      <c r="U1188" t="s">
        <v>460</v>
      </c>
      <c r="V1188" t="s">
        <v>458</v>
      </c>
    </row>
    <row r="1189" spans="1:22" x14ac:dyDescent="0.2">
      <c r="A1189" s="102">
        <v>42030</v>
      </c>
      <c r="B1189" s="102" t="s">
        <v>4132</v>
      </c>
      <c r="C1189" t="s">
        <v>541</v>
      </c>
      <c r="D1189" s="58">
        <v>408.15</v>
      </c>
      <c r="E1189" t="s">
        <v>452</v>
      </c>
      <c r="F1189" s="108">
        <v>2024</v>
      </c>
      <c r="G1189" t="s">
        <v>2955</v>
      </c>
      <c r="H1189">
        <v>4</v>
      </c>
      <c r="I1189">
        <v>43</v>
      </c>
      <c r="J1189" t="s">
        <v>555</v>
      </c>
      <c r="K1189" t="s">
        <v>2937</v>
      </c>
      <c r="L1189">
        <v>0</v>
      </c>
      <c r="M1189">
        <v>0</v>
      </c>
      <c r="N1189" t="s">
        <v>4141</v>
      </c>
      <c r="O1189" t="s">
        <v>545</v>
      </c>
      <c r="P1189" t="s">
        <v>458</v>
      </c>
      <c r="R1189">
        <v>0</v>
      </c>
      <c r="S1189" t="s">
        <v>459</v>
      </c>
      <c r="T1189" t="s">
        <v>458</v>
      </c>
      <c r="U1189" t="s">
        <v>460</v>
      </c>
      <c r="V1189" t="s">
        <v>458</v>
      </c>
    </row>
    <row r="1190" spans="1:22" x14ac:dyDescent="0.2">
      <c r="A1190" s="102">
        <v>42030</v>
      </c>
      <c r="B1190" s="102" t="s">
        <v>4132</v>
      </c>
      <c r="C1190" t="s">
        <v>541</v>
      </c>
      <c r="D1190" s="58">
        <v>408.15</v>
      </c>
      <c r="E1190" t="s">
        <v>452</v>
      </c>
      <c r="F1190" s="108" t="s">
        <v>2950</v>
      </c>
      <c r="G1190" t="s">
        <v>2951</v>
      </c>
      <c r="H1190">
        <v>16</v>
      </c>
      <c r="I1190">
        <v>43</v>
      </c>
      <c r="J1190" t="s">
        <v>555</v>
      </c>
      <c r="K1190" t="s">
        <v>2937</v>
      </c>
      <c r="L1190">
        <v>0</v>
      </c>
      <c r="M1190">
        <v>0</v>
      </c>
      <c r="N1190" t="s">
        <v>4142</v>
      </c>
      <c r="O1190" t="s">
        <v>545</v>
      </c>
      <c r="P1190" t="s">
        <v>458</v>
      </c>
      <c r="R1190">
        <v>0</v>
      </c>
      <c r="S1190" t="s">
        <v>459</v>
      </c>
      <c r="T1190" t="s">
        <v>458</v>
      </c>
      <c r="U1190" t="s">
        <v>460</v>
      </c>
      <c r="V1190" t="s">
        <v>458</v>
      </c>
    </row>
    <row r="1191" spans="1:22" x14ac:dyDescent="0.2">
      <c r="A1191" s="102">
        <v>42030</v>
      </c>
      <c r="B1191" s="102" t="s">
        <v>4132</v>
      </c>
      <c r="C1191" t="s">
        <v>541</v>
      </c>
      <c r="D1191" s="58">
        <v>408.15</v>
      </c>
      <c r="E1191" t="s">
        <v>452</v>
      </c>
      <c r="F1191" s="108" t="s">
        <v>2950</v>
      </c>
      <c r="G1191" t="s">
        <v>2951</v>
      </c>
      <c r="H1191">
        <v>19</v>
      </c>
      <c r="I1191">
        <v>43</v>
      </c>
      <c r="J1191" t="s">
        <v>555</v>
      </c>
      <c r="K1191" t="s">
        <v>2937</v>
      </c>
      <c r="L1191">
        <v>0</v>
      </c>
      <c r="M1191">
        <v>0</v>
      </c>
      <c r="N1191" t="s">
        <v>4143</v>
      </c>
      <c r="O1191" t="s">
        <v>545</v>
      </c>
      <c r="P1191" t="s">
        <v>458</v>
      </c>
      <c r="R1191">
        <v>0</v>
      </c>
      <c r="S1191" t="s">
        <v>459</v>
      </c>
      <c r="T1191" t="s">
        <v>458</v>
      </c>
      <c r="U1191" t="s">
        <v>460</v>
      </c>
      <c r="V1191" t="s">
        <v>458</v>
      </c>
    </row>
    <row r="1192" spans="1:22" x14ac:dyDescent="0.2">
      <c r="A1192" s="102">
        <v>42030</v>
      </c>
      <c r="B1192" s="102" t="s">
        <v>4132</v>
      </c>
      <c r="C1192" t="s">
        <v>541</v>
      </c>
      <c r="D1192" s="58">
        <v>408.15</v>
      </c>
      <c r="E1192" t="s">
        <v>452</v>
      </c>
      <c r="F1192" s="108">
        <v>2014</v>
      </c>
      <c r="G1192" t="s">
        <v>2978</v>
      </c>
      <c r="H1192">
        <v>5</v>
      </c>
      <c r="I1192">
        <v>43</v>
      </c>
      <c r="J1192" t="s">
        <v>555</v>
      </c>
      <c r="K1192" t="s">
        <v>2937</v>
      </c>
      <c r="L1192">
        <v>0</v>
      </c>
      <c r="M1192">
        <v>0</v>
      </c>
      <c r="N1192" t="s">
        <v>4144</v>
      </c>
      <c r="O1192" t="s">
        <v>545</v>
      </c>
      <c r="P1192" t="s">
        <v>458</v>
      </c>
      <c r="R1192">
        <v>0</v>
      </c>
      <c r="S1192" t="s">
        <v>459</v>
      </c>
      <c r="T1192" t="s">
        <v>458</v>
      </c>
      <c r="U1192" t="s">
        <v>460</v>
      </c>
      <c r="V1192" t="s">
        <v>458</v>
      </c>
    </row>
    <row r="1193" spans="1:22" x14ac:dyDescent="0.2">
      <c r="A1193" s="102">
        <v>42037</v>
      </c>
      <c r="B1193" s="102" t="s">
        <v>4132</v>
      </c>
      <c r="C1193" t="s">
        <v>541</v>
      </c>
      <c r="D1193" s="58">
        <v>408.15</v>
      </c>
      <c r="E1193" t="s">
        <v>452</v>
      </c>
      <c r="F1193" s="108">
        <v>2024</v>
      </c>
      <c r="G1193" t="s">
        <v>2955</v>
      </c>
      <c r="H1193">
        <v>9</v>
      </c>
      <c r="I1193">
        <v>43</v>
      </c>
      <c r="J1193" t="s">
        <v>555</v>
      </c>
      <c r="K1193" t="s">
        <v>2937</v>
      </c>
      <c r="L1193">
        <v>0</v>
      </c>
      <c r="M1193">
        <v>0</v>
      </c>
      <c r="N1193" t="s">
        <v>4145</v>
      </c>
      <c r="O1193" t="s">
        <v>545</v>
      </c>
      <c r="P1193" t="s">
        <v>458</v>
      </c>
      <c r="R1193">
        <v>0</v>
      </c>
      <c r="S1193" t="s">
        <v>459</v>
      </c>
      <c r="T1193" t="s">
        <v>458</v>
      </c>
      <c r="U1193" t="s">
        <v>460</v>
      </c>
      <c r="V1193" t="s">
        <v>458</v>
      </c>
    </row>
    <row r="1194" spans="1:22" x14ac:dyDescent="0.2">
      <c r="A1194" s="102">
        <v>42037</v>
      </c>
      <c r="B1194" s="102" t="s">
        <v>4132</v>
      </c>
      <c r="C1194" t="s">
        <v>541</v>
      </c>
      <c r="D1194" s="58">
        <v>408.15</v>
      </c>
      <c r="E1194" t="s">
        <v>452</v>
      </c>
      <c r="F1194" s="108">
        <v>2024</v>
      </c>
      <c r="G1194" t="s">
        <v>2955</v>
      </c>
      <c r="H1194">
        <v>2</v>
      </c>
      <c r="I1194">
        <v>43</v>
      </c>
      <c r="J1194" t="s">
        <v>555</v>
      </c>
      <c r="K1194" t="s">
        <v>2937</v>
      </c>
      <c r="L1194">
        <v>0</v>
      </c>
      <c r="M1194">
        <v>0</v>
      </c>
      <c r="N1194" t="s">
        <v>4146</v>
      </c>
      <c r="O1194" t="s">
        <v>545</v>
      </c>
      <c r="P1194" t="s">
        <v>458</v>
      </c>
      <c r="R1194">
        <v>0</v>
      </c>
      <c r="S1194" t="s">
        <v>459</v>
      </c>
      <c r="T1194" t="s">
        <v>458</v>
      </c>
      <c r="U1194" t="s">
        <v>460</v>
      </c>
      <c r="V1194" t="s">
        <v>458</v>
      </c>
    </row>
    <row r="1195" spans="1:22" x14ac:dyDescent="0.2">
      <c r="A1195" s="102">
        <v>42037</v>
      </c>
      <c r="B1195" s="102" t="s">
        <v>4132</v>
      </c>
      <c r="C1195" t="s">
        <v>541</v>
      </c>
      <c r="D1195" s="58">
        <v>408.15</v>
      </c>
      <c r="E1195" t="s">
        <v>452</v>
      </c>
      <c r="F1195" s="108" t="s">
        <v>2950</v>
      </c>
      <c r="G1195" t="s">
        <v>2951</v>
      </c>
      <c r="H1195">
        <v>10</v>
      </c>
      <c r="I1195">
        <v>43</v>
      </c>
      <c r="J1195" t="s">
        <v>555</v>
      </c>
      <c r="K1195" t="s">
        <v>2937</v>
      </c>
      <c r="L1195">
        <v>0</v>
      </c>
      <c r="M1195">
        <v>0</v>
      </c>
      <c r="N1195" t="s">
        <v>4147</v>
      </c>
      <c r="O1195" t="s">
        <v>545</v>
      </c>
      <c r="P1195" t="s">
        <v>458</v>
      </c>
      <c r="R1195">
        <v>0</v>
      </c>
      <c r="S1195" t="s">
        <v>459</v>
      </c>
      <c r="T1195" t="s">
        <v>458</v>
      </c>
      <c r="U1195" t="s">
        <v>460</v>
      </c>
      <c r="V1195" t="s">
        <v>458</v>
      </c>
    </row>
    <row r="1196" spans="1:22" x14ac:dyDescent="0.2">
      <c r="A1196" s="102">
        <v>42037</v>
      </c>
      <c r="B1196" s="102" t="s">
        <v>4132</v>
      </c>
      <c r="C1196" t="s">
        <v>541</v>
      </c>
      <c r="D1196" s="58">
        <v>408.15</v>
      </c>
      <c r="E1196" t="s">
        <v>452</v>
      </c>
      <c r="F1196" s="108" t="s">
        <v>2950</v>
      </c>
      <c r="G1196" t="s">
        <v>2951</v>
      </c>
      <c r="H1196">
        <v>17</v>
      </c>
      <c r="I1196">
        <v>43</v>
      </c>
      <c r="J1196" t="s">
        <v>555</v>
      </c>
      <c r="K1196" t="s">
        <v>2937</v>
      </c>
      <c r="L1196">
        <v>0</v>
      </c>
      <c r="M1196">
        <v>0</v>
      </c>
      <c r="N1196" t="s">
        <v>4148</v>
      </c>
      <c r="O1196" t="s">
        <v>545</v>
      </c>
      <c r="P1196" t="s">
        <v>458</v>
      </c>
      <c r="R1196">
        <v>0</v>
      </c>
      <c r="S1196" t="s">
        <v>459</v>
      </c>
      <c r="T1196" t="s">
        <v>458</v>
      </c>
      <c r="U1196" t="s">
        <v>460</v>
      </c>
      <c r="V1196" t="s">
        <v>458</v>
      </c>
    </row>
    <row r="1197" spans="1:22" x14ac:dyDescent="0.2">
      <c r="A1197" s="102">
        <v>42037</v>
      </c>
      <c r="B1197" s="102" t="s">
        <v>4132</v>
      </c>
      <c r="C1197" t="s">
        <v>541</v>
      </c>
      <c r="D1197" s="58">
        <v>408.15</v>
      </c>
      <c r="E1197" t="s">
        <v>452</v>
      </c>
      <c r="F1197" s="108" t="s">
        <v>2950</v>
      </c>
      <c r="G1197" t="s">
        <v>2951</v>
      </c>
      <c r="H1197">
        <v>34</v>
      </c>
      <c r="I1197">
        <v>43</v>
      </c>
      <c r="J1197" t="s">
        <v>555</v>
      </c>
      <c r="K1197" t="s">
        <v>2937</v>
      </c>
      <c r="L1197">
        <v>0</v>
      </c>
      <c r="M1197">
        <v>0</v>
      </c>
      <c r="N1197" t="s">
        <v>4149</v>
      </c>
      <c r="O1197" t="s">
        <v>545</v>
      </c>
      <c r="P1197" t="s">
        <v>458</v>
      </c>
      <c r="R1197">
        <v>0</v>
      </c>
      <c r="S1197" t="s">
        <v>459</v>
      </c>
      <c r="T1197" t="s">
        <v>458</v>
      </c>
      <c r="U1197" t="s">
        <v>460</v>
      </c>
      <c r="V1197" t="s">
        <v>458</v>
      </c>
    </row>
    <row r="1198" spans="1:22" x14ac:dyDescent="0.2">
      <c r="A1198" s="102">
        <v>42037</v>
      </c>
      <c r="B1198" s="102" t="s">
        <v>4132</v>
      </c>
      <c r="C1198" t="s">
        <v>541</v>
      </c>
      <c r="D1198" s="58">
        <v>408.15</v>
      </c>
      <c r="E1198" t="s">
        <v>452</v>
      </c>
      <c r="F1198" s="108">
        <v>2008</v>
      </c>
      <c r="G1198" t="s">
        <v>3463</v>
      </c>
      <c r="H1198">
        <v>13.5</v>
      </c>
      <c r="I1198">
        <v>43</v>
      </c>
      <c r="J1198" t="s">
        <v>555</v>
      </c>
      <c r="K1198" t="s">
        <v>2937</v>
      </c>
      <c r="L1198">
        <v>0</v>
      </c>
      <c r="M1198">
        <v>0</v>
      </c>
      <c r="N1198" t="s">
        <v>4150</v>
      </c>
      <c r="O1198" t="s">
        <v>545</v>
      </c>
      <c r="P1198" t="s">
        <v>458</v>
      </c>
      <c r="R1198">
        <v>0</v>
      </c>
      <c r="S1198" t="s">
        <v>459</v>
      </c>
      <c r="T1198" t="s">
        <v>458</v>
      </c>
      <c r="U1198" t="s">
        <v>460</v>
      </c>
      <c r="V1198" t="s">
        <v>458</v>
      </c>
    </row>
    <row r="1199" spans="1:22" x14ac:dyDescent="0.2">
      <c r="A1199" s="102">
        <v>42037</v>
      </c>
      <c r="B1199" s="102" t="s">
        <v>4132</v>
      </c>
      <c r="C1199" t="s">
        <v>541</v>
      </c>
      <c r="D1199" s="58">
        <v>408.15</v>
      </c>
      <c r="E1199" t="s">
        <v>452</v>
      </c>
      <c r="F1199" s="108">
        <v>2014</v>
      </c>
      <c r="G1199" t="s">
        <v>2978</v>
      </c>
      <c r="H1199">
        <v>10</v>
      </c>
      <c r="I1199">
        <v>43</v>
      </c>
      <c r="J1199" t="s">
        <v>555</v>
      </c>
      <c r="K1199" t="s">
        <v>2937</v>
      </c>
      <c r="L1199">
        <v>0</v>
      </c>
      <c r="M1199">
        <v>0</v>
      </c>
      <c r="N1199" t="s">
        <v>4151</v>
      </c>
      <c r="O1199" t="s">
        <v>545</v>
      </c>
      <c r="P1199" t="s">
        <v>458</v>
      </c>
      <c r="R1199">
        <v>0</v>
      </c>
      <c r="S1199" t="s">
        <v>459</v>
      </c>
      <c r="T1199" t="s">
        <v>458</v>
      </c>
      <c r="U1199" t="s">
        <v>460</v>
      </c>
      <c r="V1199" t="s">
        <v>458</v>
      </c>
    </row>
    <row r="1200" spans="1:22" x14ac:dyDescent="0.2">
      <c r="A1200" s="102">
        <v>42044</v>
      </c>
      <c r="B1200" s="102" t="s">
        <v>4132</v>
      </c>
      <c r="C1200" t="s">
        <v>541</v>
      </c>
      <c r="D1200" s="58">
        <v>408.15</v>
      </c>
      <c r="E1200" t="s">
        <v>452</v>
      </c>
      <c r="F1200" s="108">
        <v>2024</v>
      </c>
      <c r="G1200" t="s">
        <v>2955</v>
      </c>
      <c r="H1200">
        <v>4</v>
      </c>
      <c r="I1200">
        <v>43</v>
      </c>
      <c r="J1200" t="s">
        <v>555</v>
      </c>
      <c r="K1200" t="s">
        <v>2937</v>
      </c>
      <c r="L1200">
        <v>0</v>
      </c>
      <c r="M1200">
        <v>0</v>
      </c>
      <c r="N1200" t="s">
        <v>4152</v>
      </c>
      <c r="O1200" t="s">
        <v>545</v>
      </c>
      <c r="P1200" t="s">
        <v>458</v>
      </c>
      <c r="R1200">
        <v>0</v>
      </c>
      <c r="S1200" t="s">
        <v>459</v>
      </c>
      <c r="T1200" t="s">
        <v>458</v>
      </c>
      <c r="U1200" t="s">
        <v>460</v>
      </c>
      <c r="V1200" t="s">
        <v>458</v>
      </c>
    </row>
    <row r="1201" spans="1:22" x14ac:dyDescent="0.2">
      <c r="A1201" s="102">
        <v>42044</v>
      </c>
      <c r="B1201" s="102" t="s">
        <v>4132</v>
      </c>
      <c r="C1201" t="s">
        <v>541</v>
      </c>
      <c r="D1201" s="58">
        <v>408.15</v>
      </c>
      <c r="E1201" t="s">
        <v>452</v>
      </c>
      <c r="F1201" s="108" t="s">
        <v>2950</v>
      </c>
      <c r="G1201" t="s">
        <v>2951</v>
      </c>
      <c r="H1201">
        <v>12</v>
      </c>
      <c r="I1201">
        <v>43</v>
      </c>
      <c r="J1201" t="s">
        <v>555</v>
      </c>
      <c r="K1201" t="s">
        <v>2937</v>
      </c>
      <c r="L1201">
        <v>0</v>
      </c>
      <c r="M1201">
        <v>0</v>
      </c>
      <c r="N1201" t="s">
        <v>4153</v>
      </c>
      <c r="O1201" t="s">
        <v>545</v>
      </c>
      <c r="P1201" t="s">
        <v>458</v>
      </c>
      <c r="R1201">
        <v>0</v>
      </c>
      <c r="S1201" t="s">
        <v>459</v>
      </c>
      <c r="T1201" t="s">
        <v>458</v>
      </c>
      <c r="U1201" t="s">
        <v>460</v>
      </c>
      <c r="V1201" t="s">
        <v>458</v>
      </c>
    </row>
    <row r="1202" spans="1:22" x14ac:dyDescent="0.2">
      <c r="A1202" s="102">
        <v>42044</v>
      </c>
      <c r="B1202" s="102" t="s">
        <v>4132</v>
      </c>
      <c r="C1202" t="s">
        <v>541</v>
      </c>
      <c r="D1202" s="58">
        <v>408.15</v>
      </c>
      <c r="E1202" t="s">
        <v>452</v>
      </c>
      <c r="F1202" s="108">
        <v>2014</v>
      </c>
      <c r="G1202" t="s">
        <v>2978</v>
      </c>
      <c r="H1202">
        <v>19</v>
      </c>
      <c r="I1202">
        <v>43</v>
      </c>
      <c r="J1202" t="s">
        <v>555</v>
      </c>
      <c r="K1202" t="s">
        <v>2937</v>
      </c>
      <c r="L1202">
        <v>0</v>
      </c>
      <c r="M1202">
        <v>0</v>
      </c>
      <c r="N1202" t="s">
        <v>4154</v>
      </c>
      <c r="O1202" t="s">
        <v>545</v>
      </c>
      <c r="P1202" t="s">
        <v>458</v>
      </c>
      <c r="R1202">
        <v>0</v>
      </c>
      <c r="S1202" t="s">
        <v>459</v>
      </c>
      <c r="T1202" t="s">
        <v>458</v>
      </c>
      <c r="U1202" t="s">
        <v>460</v>
      </c>
      <c r="V1202" t="s">
        <v>458</v>
      </c>
    </row>
    <row r="1203" spans="1:22" x14ac:dyDescent="0.2">
      <c r="A1203" s="102">
        <v>42051</v>
      </c>
      <c r="B1203" s="102" t="s">
        <v>4132</v>
      </c>
      <c r="C1203" t="s">
        <v>541</v>
      </c>
      <c r="D1203" s="58">
        <v>408.15</v>
      </c>
      <c r="E1203" t="s">
        <v>452</v>
      </c>
      <c r="F1203" s="108">
        <v>2024</v>
      </c>
      <c r="G1203" t="s">
        <v>2955</v>
      </c>
      <c r="H1203">
        <v>7</v>
      </c>
      <c r="I1203">
        <v>43</v>
      </c>
      <c r="J1203" t="s">
        <v>555</v>
      </c>
      <c r="K1203" t="s">
        <v>2937</v>
      </c>
      <c r="L1203">
        <v>0</v>
      </c>
      <c r="M1203">
        <v>0</v>
      </c>
      <c r="N1203" t="s">
        <v>4155</v>
      </c>
      <c r="O1203" t="s">
        <v>545</v>
      </c>
      <c r="P1203" t="s">
        <v>458</v>
      </c>
      <c r="R1203">
        <v>0</v>
      </c>
      <c r="S1203" t="s">
        <v>459</v>
      </c>
      <c r="T1203" t="s">
        <v>458</v>
      </c>
      <c r="U1203" t="s">
        <v>460</v>
      </c>
      <c r="V1203" t="s">
        <v>458</v>
      </c>
    </row>
    <row r="1204" spans="1:22" x14ac:dyDescent="0.2">
      <c r="A1204" s="102">
        <v>42051</v>
      </c>
      <c r="B1204" s="102" t="s">
        <v>4132</v>
      </c>
      <c r="C1204" t="s">
        <v>541</v>
      </c>
      <c r="D1204" s="58">
        <v>408.15</v>
      </c>
      <c r="E1204" t="s">
        <v>452</v>
      </c>
      <c r="F1204" s="108">
        <v>2024</v>
      </c>
      <c r="G1204" t="s">
        <v>2955</v>
      </c>
      <c r="H1204">
        <v>2</v>
      </c>
      <c r="I1204">
        <v>43</v>
      </c>
      <c r="J1204" t="s">
        <v>555</v>
      </c>
      <c r="K1204" t="s">
        <v>2937</v>
      </c>
      <c r="L1204">
        <v>0</v>
      </c>
      <c r="M1204">
        <v>0</v>
      </c>
      <c r="N1204" t="s">
        <v>4156</v>
      </c>
      <c r="O1204" t="s">
        <v>545</v>
      </c>
      <c r="P1204" t="s">
        <v>458</v>
      </c>
      <c r="R1204">
        <v>0</v>
      </c>
      <c r="S1204" t="s">
        <v>459</v>
      </c>
      <c r="T1204" t="s">
        <v>458</v>
      </c>
      <c r="U1204" t="s">
        <v>460</v>
      </c>
      <c r="V1204" t="s">
        <v>458</v>
      </c>
    </row>
    <row r="1205" spans="1:22" x14ac:dyDescent="0.2">
      <c r="A1205" s="102">
        <v>42051</v>
      </c>
      <c r="B1205" s="102" t="s">
        <v>4132</v>
      </c>
      <c r="C1205" t="s">
        <v>541</v>
      </c>
      <c r="D1205" s="58">
        <v>408.15</v>
      </c>
      <c r="E1205" t="s">
        <v>452</v>
      </c>
      <c r="F1205" s="108" t="s">
        <v>2950</v>
      </c>
      <c r="G1205" t="s">
        <v>2951</v>
      </c>
      <c r="H1205">
        <v>32</v>
      </c>
      <c r="I1205">
        <v>43</v>
      </c>
      <c r="J1205" t="s">
        <v>555</v>
      </c>
      <c r="K1205" t="s">
        <v>2937</v>
      </c>
      <c r="L1205">
        <v>0</v>
      </c>
      <c r="M1205">
        <v>0</v>
      </c>
      <c r="N1205" t="s">
        <v>4157</v>
      </c>
      <c r="O1205" t="s">
        <v>545</v>
      </c>
      <c r="P1205" t="s">
        <v>458</v>
      </c>
      <c r="R1205">
        <v>0</v>
      </c>
      <c r="S1205" t="s">
        <v>459</v>
      </c>
      <c r="T1205" t="s">
        <v>458</v>
      </c>
      <c r="U1205" t="s">
        <v>460</v>
      </c>
      <c r="V1205" t="s">
        <v>458</v>
      </c>
    </row>
    <row r="1206" spans="1:22" x14ac:dyDescent="0.2">
      <c r="A1206" s="102">
        <v>42051</v>
      </c>
      <c r="B1206" s="102" t="s">
        <v>4132</v>
      </c>
      <c r="C1206" t="s">
        <v>541</v>
      </c>
      <c r="D1206" s="58">
        <v>408.15</v>
      </c>
      <c r="E1206" t="s">
        <v>452</v>
      </c>
      <c r="F1206" s="108" t="s">
        <v>2950</v>
      </c>
      <c r="G1206" t="s">
        <v>2951</v>
      </c>
      <c r="H1206">
        <v>5</v>
      </c>
      <c r="I1206">
        <v>43</v>
      </c>
      <c r="J1206" t="s">
        <v>555</v>
      </c>
      <c r="K1206" t="s">
        <v>2937</v>
      </c>
      <c r="L1206">
        <v>0</v>
      </c>
      <c r="M1206">
        <v>0</v>
      </c>
      <c r="N1206" t="s">
        <v>4158</v>
      </c>
      <c r="O1206" t="s">
        <v>545</v>
      </c>
      <c r="P1206" t="s">
        <v>458</v>
      </c>
      <c r="R1206">
        <v>0</v>
      </c>
      <c r="S1206" t="s">
        <v>459</v>
      </c>
      <c r="T1206" t="s">
        <v>458</v>
      </c>
      <c r="U1206" t="s">
        <v>460</v>
      </c>
      <c r="V1206" t="s">
        <v>458</v>
      </c>
    </row>
    <row r="1207" spans="1:22" x14ac:dyDescent="0.2">
      <c r="A1207" s="102">
        <v>42051</v>
      </c>
      <c r="B1207" s="102" t="s">
        <v>4132</v>
      </c>
      <c r="C1207" t="s">
        <v>541</v>
      </c>
      <c r="D1207" s="58">
        <v>408.15</v>
      </c>
      <c r="E1207" t="s">
        <v>452</v>
      </c>
      <c r="F1207" s="108" t="s">
        <v>2950</v>
      </c>
      <c r="G1207" t="s">
        <v>2951</v>
      </c>
      <c r="H1207">
        <v>33</v>
      </c>
      <c r="I1207">
        <v>43</v>
      </c>
      <c r="J1207" t="s">
        <v>555</v>
      </c>
      <c r="K1207" t="s">
        <v>2937</v>
      </c>
      <c r="L1207">
        <v>0</v>
      </c>
      <c r="M1207">
        <v>0</v>
      </c>
      <c r="N1207" t="s">
        <v>4159</v>
      </c>
      <c r="O1207" t="s">
        <v>545</v>
      </c>
      <c r="P1207" t="s">
        <v>458</v>
      </c>
      <c r="R1207">
        <v>0</v>
      </c>
      <c r="S1207" t="s">
        <v>459</v>
      </c>
      <c r="T1207" t="s">
        <v>458</v>
      </c>
      <c r="U1207" t="s">
        <v>460</v>
      </c>
      <c r="V1207" t="s">
        <v>458</v>
      </c>
    </row>
    <row r="1208" spans="1:22" x14ac:dyDescent="0.2">
      <c r="A1208" s="102">
        <v>42058</v>
      </c>
      <c r="B1208" s="102" t="s">
        <v>4132</v>
      </c>
      <c r="C1208" t="s">
        <v>541</v>
      </c>
      <c r="D1208" s="58">
        <v>408.15</v>
      </c>
      <c r="E1208" t="s">
        <v>452</v>
      </c>
      <c r="F1208" s="108">
        <v>2024</v>
      </c>
      <c r="G1208" t="s">
        <v>2955</v>
      </c>
      <c r="H1208">
        <v>15</v>
      </c>
      <c r="I1208">
        <v>43</v>
      </c>
      <c r="J1208" t="s">
        <v>555</v>
      </c>
      <c r="K1208" t="s">
        <v>2937</v>
      </c>
      <c r="L1208">
        <v>0</v>
      </c>
      <c r="M1208">
        <v>0</v>
      </c>
      <c r="N1208" t="s">
        <v>4160</v>
      </c>
      <c r="O1208" t="s">
        <v>545</v>
      </c>
      <c r="P1208" t="s">
        <v>458</v>
      </c>
      <c r="R1208">
        <v>0</v>
      </c>
      <c r="S1208" t="s">
        <v>459</v>
      </c>
      <c r="T1208" t="s">
        <v>458</v>
      </c>
      <c r="U1208" t="s">
        <v>460</v>
      </c>
      <c r="V1208" t="s">
        <v>458</v>
      </c>
    </row>
    <row r="1209" spans="1:22" x14ac:dyDescent="0.2">
      <c r="A1209" s="102">
        <v>42058</v>
      </c>
      <c r="B1209" s="102" t="s">
        <v>4132</v>
      </c>
      <c r="C1209" t="s">
        <v>541</v>
      </c>
      <c r="D1209" s="58">
        <v>408.15</v>
      </c>
      <c r="E1209" t="s">
        <v>452</v>
      </c>
      <c r="F1209" s="108" t="s">
        <v>2950</v>
      </c>
      <c r="G1209" t="s">
        <v>2951</v>
      </c>
      <c r="H1209">
        <v>36</v>
      </c>
      <c r="I1209">
        <v>43</v>
      </c>
      <c r="J1209" t="s">
        <v>555</v>
      </c>
      <c r="K1209" t="s">
        <v>2937</v>
      </c>
      <c r="L1209">
        <v>0</v>
      </c>
      <c r="M1209">
        <v>0</v>
      </c>
      <c r="N1209" t="s">
        <v>4161</v>
      </c>
      <c r="O1209" t="s">
        <v>545</v>
      </c>
      <c r="P1209" t="s">
        <v>458</v>
      </c>
      <c r="R1209">
        <v>0</v>
      </c>
      <c r="S1209" t="s">
        <v>459</v>
      </c>
      <c r="T1209" t="s">
        <v>458</v>
      </c>
      <c r="U1209" t="s">
        <v>460</v>
      </c>
      <c r="V1209" t="s">
        <v>458</v>
      </c>
    </row>
    <row r="1210" spans="1:22" x14ac:dyDescent="0.2">
      <c r="A1210" s="102">
        <v>42058</v>
      </c>
      <c r="B1210" s="102" t="s">
        <v>4132</v>
      </c>
      <c r="C1210" t="s">
        <v>541</v>
      </c>
      <c r="D1210" s="58">
        <v>408.15</v>
      </c>
      <c r="E1210" t="s">
        <v>452</v>
      </c>
      <c r="F1210" s="108" t="s">
        <v>2950</v>
      </c>
      <c r="G1210" t="s">
        <v>2951</v>
      </c>
      <c r="H1210">
        <v>22</v>
      </c>
      <c r="I1210">
        <v>43</v>
      </c>
      <c r="J1210" t="s">
        <v>555</v>
      </c>
      <c r="K1210" t="s">
        <v>2937</v>
      </c>
      <c r="L1210">
        <v>0</v>
      </c>
      <c r="M1210">
        <v>0</v>
      </c>
      <c r="N1210" t="s">
        <v>4162</v>
      </c>
      <c r="O1210" t="s">
        <v>545</v>
      </c>
      <c r="P1210" t="s">
        <v>458</v>
      </c>
      <c r="R1210">
        <v>0</v>
      </c>
      <c r="S1210" t="s">
        <v>459</v>
      </c>
      <c r="T1210" t="s">
        <v>458</v>
      </c>
      <c r="U1210" t="s">
        <v>460</v>
      </c>
      <c r="V1210" t="s">
        <v>458</v>
      </c>
    </row>
    <row r="1211" spans="1:22" x14ac:dyDescent="0.2">
      <c r="A1211" s="102">
        <v>42058</v>
      </c>
      <c r="B1211" s="102" t="s">
        <v>4132</v>
      </c>
      <c r="C1211" t="s">
        <v>541</v>
      </c>
      <c r="D1211" s="58">
        <v>408.15</v>
      </c>
      <c r="E1211" t="s">
        <v>452</v>
      </c>
      <c r="F1211" s="108" t="s">
        <v>2950</v>
      </c>
      <c r="G1211" t="s">
        <v>2951</v>
      </c>
      <c r="H1211">
        <v>40</v>
      </c>
      <c r="I1211">
        <v>43</v>
      </c>
      <c r="J1211" t="s">
        <v>555</v>
      </c>
      <c r="K1211" t="s">
        <v>2937</v>
      </c>
      <c r="L1211">
        <v>0</v>
      </c>
      <c r="M1211">
        <v>0</v>
      </c>
      <c r="N1211" t="s">
        <v>4163</v>
      </c>
      <c r="O1211" t="s">
        <v>545</v>
      </c>
      <c r="P1211" t="s">
        <v>458</v>
      </c>
      <c r="R1211">
        <v>0</v>
      </c>
      <c r="S1211" t="s">
        <v>459</v>
      </c>
      <c r="T1211" t="s">
        <v>458</v>
      </c>
      <c r="U1211" t="s">
        <v>460</v>
      </c>
      <c r="V1211" t="s">
        <v>458</v>
      </c>
    </row>
    <row r="1212" spans="1:22" x14ac:dyDescent="0.2">
      <c r="A1212" s="102">
        <v>42058</v>
      </c>
      <c r="B1212" s="102" t="s">
        <v>4132</v>
      </c>
      <c r="C1212" t="s">
        <v>541</v>
      </c>
      <c r="D1212" s="58">
        <v>408.15</v>
      </c>
      <c r="E1212" t="s">
        <v>452</v>
      </c>
      <c r="F1212" s="108">
        <v>2010</v>
      </c>
      <c r="G1212" t="s">
        <v>3044</v>
      </c>
      <c r="H1212">
        <v>24</v>
      </c>
      <c r="I1212">
        <v>43</v>
      </c>
      <c r="J1212" t="s">
        <v>555</v>
      </c>
      <c r="K1212" t="s">
        <v>2937</v>
      </c>
      <c r="L1212">
        <v>0</v>
      </c>
      <c r="M1212">
        <v>0</v>
      </c>
      <c r="N1212" t="s">
        <v>4164</v>
      </c>
      <c r="O1212" t="s">
        <v>545</v>
      </c>
      <c r="P1212" t="s">
        <v>458</v>
      </c>
      <c r="R1212">
        <v>0</v>
      </c>
      <c r="S1212" t="s">
        <v>459</v>
      </c>
      <c r="T1212" t="s">
        <v>458</v>
      </c>
      <c r="U1212" t="s">
        <v>460</v>
      </c>
      <c r="V1212" t="s">
        <v>458</v>
      </c>
    </row>
    <row r="1213" spans="1:22" x14ac:dyDescent="0.2">
      <c r="A1213" s="102">
        <v>42058</v>
      </c>
      <c r="B1213" s="102" t="s">
        <v>4132</v>
      </c>
      <c r="C1213" t="s">
        <v>541</v>
      </c>
      <c r="D1213" s="58">
        <v>408.15</v>
      </c>
      <c r="E1213" t="s">
        <v>452</v>
      </c>
      <c r="F1213" s="108">
        <v>2014</v>
      </c>
      <c r="G1213" t="s">
        <v>2978</v>
      </c>
      <c r="H1213">
        <v>12</v>
      </c>
      <c r="I1213">
        <v>43</v>
      </c>
      <c r="J1213" t="s">
        <v>555</v>
      </c>
      <c r="K1213" t="s">
        <v>2937</v>
      </c>
      <c r="L1213">
        <v>0</v>
      </c>
      <c r="M1213">
        <v>0</v>
      </c>
      <c r="N1213" t="s">
        <v>4165</v>
      </c>
      <c r="O1213" t="s">
        <v>545</v>
      </c>
      <c r="P1213" t="s">
        <v>458</v>
      </c>
      <c r="R1213">
        <v>0</v>
      </c>
      <c r="S1213" t="s">
        <v>459</v>
      </c>
      <c r="T1213" t="s">
        <v>458</v>
      </c>
      <c r="U1213" t="s">
        <v>460</v>
      </c>
      <c r="V1213" t="s">
        <v>458</v>
      </c>
    </row>
    <row r="1214" spans="1:22" x14ac:dyDescent="0.2">
      <c r="A1214" s="102">
        <v>42065</v>
      </c>
      <c r="B1214" s="102" t="s">
        <v>4132</v>
      </c>
      <c r="C1214" t="s">
        <v>541</v>
      </c>
      <c r="D1214" s="58">
        <v>408.15</v>
      </c>
      <c r="E1214" t="s">
        <v>452</v>
      </c>
      <c r="F1214" s="108">
        <v>2024</v>
      </c>
      <c r="G1214" t="s">
        <v>2955</v>
      </c>
      <c r="H1214">
        <v>16</v>
      </c>
      <c r="I1214">
        <v>43</v>
      </c>
      <c r="J1214" t="s">
        <v>555</v>
      </c>
      <c r="K1214" t="s">
        <v>2937</v>
      </c>
      <c r="L1214">
        <v>0</v>
      </c>
      <c r="M1214">
        <v>0</v>
      </c>
      <c r="N1214" t="s">
        <v>4166</v>
      </c>
      <c r="O1214" t="s">
        <v>545</v>
      </c>
      <c r="P1214" t="s">
        <v>458</v>
      </c>
      <c r="R1214">
        <v>0</v>
      </c>
      <c r="S1214" t="s">
        <v>459</v>
      </c>
      <c r="T1214" t="s">
        <v>458</v>
      </c>
      <c r="U1214" t="s">
        <v>460</v>
      </c>
      <c r="V1214" t="s">
        <v>458</v>
      </c>
    </row>
    <row r="1215" spans="1:22" x14ac:dyDescent="0.2">
      <c r="A1215" s="102">
        <v>42065</v>
      </c>
      <c r="B1215" s="102" t="s">
        <v>4132</v>
      </c>
      <c r="C1215" t="s">
        <v>541</v>
      </c>
      <c r="D1215" s="58">
        <v>408.15</v>
      </c>
      <c r="E1215" t="s">
        <v>452</v>
      </c>
      <c r="F1215" s="108" t="s">
        <v>2950</v>
      </c>
      <c r="G1215" t="s">
        <v>2951</v>
      </c>
      <c r="H1215">
        <v>22</v>
      </c>
      <c r="I1215">
        <v>43</v>
      </c>
      <c r="J1215" t="s">
        <v>555</v>
      </c>
      <c r="K1215" t="s">
        <v>2937</v>
      </c>
      <c r="L1215">
        <v>0</v>
      </c>
      <c r="M1215">
        <v>0</v>
      </c>
      <c r="N1215" t="s">
        <v>4167</v>
      </c>
      <c r="O1215" t="s">
        <v>545</v>
      </c>
      <c r="P1215" t="s">
        <v>458</v>
      </c>
      <c r="R1215">
        <v>0</v>
      </c>
      <c r="S1215" t="s">
        <v>459</v>
      </c>
      <c r="T1215" t="s">
        <v>458</v>
      </c>
      <c r="U1215" t="s">
        <v>460</v>
      </c>
      <c r="V1215" t="s">
        <v>458</v>
      </c>
    </row>
    <row r="1216" spans="1:22" x14ac:dyDescent="0.2">
      <c r="A1216" s="102">
        <v>42065</v>
      </c>
      <c r="B1216" s="102" t="s">
        <v>4132</v>
      </c>
      <c r="C1216" t="s">
        <v>541</v>
      </c>
      <c r="D1216" s="58">
        <v>408.15</v>
      </c>
      <c r="E1216" t="s">
        <v>452</v>
      </c>
      <c r="F1216" s="108" t="s">
        <v>2950</v>
      </c>
      <c r="G1216" t="s">
        <v>2951</v>
      </c>
      <c r="H1216">
        <v>29</v>
      </c>
      <c r="I1216">
        <v>43</v>
      </c>
      <c r="J1216" t="s">
        <v>555</v>
      </c>
      <c r="K1216" t="s">
        <v>2937</v>
      </c>
      <c r="L1216">
        <v>0</v>
      </c>
      <c r="M1216">
        <v>0</v>
      </c>
      <c r="N1216" t="s">
        <v>4168</v>
      </c>
      <c r="O1216" t="s">
        <v>545</v>
      </c>
      <c r="P1216" t="s">
        <v>458</v>
      </c>
      <c r="R1216">
        <v>0</v>
      </c>
      <c r="S1216" t="s">
        <v>459</v>
      </c>
      <c r="T1216" t="s">
        <v>458</v>
      </c>
      <c r="U1216" t="s">
        <v>460</v>
      </c>
      <c r="V1216" t="s">
        <v>458</v>
      </c>
    </row>
    <row r="1217" spans="1:22" x14ac:dyDescent="0.2">
      <c r="A1217" s="102">
        <v>42065</v>
      </c>
      <c r="B1217" s="102" t="s">
        <v>4132</v>
      </c>
      <c r="C1217" t="s">
        <v>541</v>
      </c>
      <c r="D1217" s="58">
        <v>408.15</v>
      </c>
      <c r="E1217" t="s">
        <v>452</v>
      </c>
      <c r="F1217" s="108">
        <v>2014</v>
      </c>
      <c r="G1217" t="s">
        <v>2978</v>
      </c>
      <c r="H1217">
        <v>28</v>
      </c>
      <c r="I1217">
        <v>43</v>
      </c>
      <c r="J1217" t="s">
        <v>555</v>
      </c>
      <c r="K1217" t="s">
        <v>2937</v>
      </c>
      <c r="L1217">
        <v>0</v>
      </c>
      <c r="M1217">
        <v>0</v>
      </c>
      <c r="N1217" t="s">
        <v>4169</v>
      </c>
      <c r="O1217" t="s">
        <v>545</v>
      </c>
      <c r="P1217" t="s">
        <v>458</v>
      </c>
      <c r="R1217">
        <v>0</v>
      </c>
      <c r="S1217" t="s">
        <v>459</v>
      </c>
      <c r="T1217" t="s">
        <v>458</v>
      </c>
      <c r="U1217" t="s">
        <v>460</v>
      </c>
      <c r="V1217" t="s">
        <v>458</v>
      </c>
    </row>
    <row r="1218" spans="1:22" x14ac:dyDescent="0.2">
      <c r="A1218" s="102">
        <v>42072</v>
      </c>
      <c r="B1218" s="102" t="s">
        <v>4132</v>
      </c>
      <c r="C1218" t="s">
        <v>541</v>
      </c>
      <c r="D1218" s="58">
        <v>408.15</v>
      </c>
      <c r="E1218" t="s">
        <v>452</v>
      </c>
      <c r="F1218" s="108">
        <v>2024</v>
      </c>
      <c r="G1218" t="s">
        <v>2955</v>
      </c>
      <c r="H1218">
        <v>20</v>
      </c>
      <c r="I1218">
        <v>43</v>
      </c>
      <c r="J1218" t="s">
        <v>555</v>
      </c>
      <c r="K1218" t="s">
        <v>2937</v>
      </c>
      <c r="L1218">
        <v>0</v>
      </c>
      <c r="M1218">
        <v>0</v>
      </c>
      <c r="N1218" t="s">
        <v>4170</v>
      </c>
      <c r="O1218" t="s">
        <v>545</v>
      </c>
      <c r="P1218" t="s">
        <v>458</v>
      </c>
      <c r="R1218">
        <v>0</v>
      </c>
      <c r="S1218" t="s">
        <v>459</v>
      </c>
      <c r="T1218" t="s">
        <v>458</v>
      </c>
      <c r="U1218" t="s">
        <v>460</v>
      </c>
      <c r="V1218" t="s">
        <v>458</v>
      </c>
    </row>
    <row r="1219" spans="1:22" x14ac:dyDescent="0.2">
      <c r="A1219" s="102">
        <v>42072</v>
      </c>
      <c r="B1219" s="102" t="s">
        <v>4132</v>
      </c>
      <c r="C1219" t="s">
        <v>541</v>
      </c>
      <c r="D1219" s="58">
        <v>408.15</v>
      </c>
      <c r="E1219" t="s">
        <v>452</v>
      </c>
      <c r="F1219" s="108">
        <v>2005</v>
      </c>
      <c r="G1219" t="s">
        <v>3011</v>
      </c>
      <c r="H1219">
        <v>32</v>
      </c>
      <c r="I1219">
        <v>43</v>
      </c>
      <c r="J1219" t="s">
        <v>555</v>
      </c>
      <c r="K1219" t="s">
        <v>2937</v>
      </c>
      <c r="L1219">
        <v>0</v>
      </c>
      <c r="M1219">
        <v>0</v>
      </c>
      <c r="N1219" t="s">
        <v>4171</v>
      </c>
      <c r="O1219" t="s">
        <v>545</v>
      </c>
      <c r="P1219" t="s">
        <v>458</v>
      </c>
      <c r="R1219">
        <v>0</v>
      </c>
      <c r="S1219" t="s">
        <v>459</v>
      </c>
      <c r="T1219" t="s">
        <v>458</v>
      </c>
      <c r="U1219" t="s">
        <v>460</v>
      </c>
      <c r="V1219" t="s">
        <v>458</v>
      </c>
    </row>
    <row r="1220" spans="1:22" x14ac:dyDescent="0.2">
      <c r="A1220" s="102">
        <v>42072</v>
      </c>
      <c r="B1220" s="102" t="s">
        <v>4132</v>
      </c>
      <c r="C1220" t="s">
        <v>541</v>
      </c>
      <c r="D1220" s="58">
        <v>408.15</v>
      </c>
      <c r="E1220" t="s">
        <v>452</v>
      </c>
      <c r="F1220" s="108" t="s">
        <v>2950</v>
      </c>
      <c r="G1220" t="s">
        <v>2951</v>
      </c>
      <c r="H1220">
        <v>19</v>
      </c>
      <c r="I1220">
        <v>43</v>
      </c>
      <c r="J1220" t="s">
        <v>555</v>
      </c>
      <c r="K1220" t="s">
        <v>2937</v>
      </c>
      <c r="L1220">
        <v>0</v>
      </c>
      <c r="M1220">
        <v>0</v>
      </c>
      <c r="N1220" t="s">
        <v>4172</v>
      </c>
      <c r="O1220" t="s">
        <v>545</v>
      </c>
      <c r="P1220" t="s">
        <v>458</v>
      </c>
      <c r="R1220">
        <v>0</v>
      </c>
      <c r="S1220" t="s">
        <v>459</v>
      </c>
      <c r="T1220" t="s">
        <v>458</v>
      </c>
      <c r="U1220" t="s">
        <v>460</v>
      </c>
      <c r="V1220" t="s">
        <v>458</v>
      </c>
    </row>
    <row r="1221" spans="1:22" x14ac:dyDescent="0.2">
      <c r="A1221" s="102">
        <v>42072</v>
      </c>
      <c r="B1221" s="102" t="s">
        <v>4132</v>
      </c>
      <c r="C1221" t="s">
        <v>541</v>
      </c>
      <c r="D1221" s="58">
        <v>408.15</v>
      </c>
      <c r="E1221" t="s">
        <v>452</v>
      </c>
      <c r="F1221" s="108" t="s">
        <v>2950</v>
      </c>
      <c r="G1221" t="s">
        <v>2951</v>
      </c>
      <c r="H1221">
        <v>40</v>
      </c>
      <c r="I1221">
        <v>43</v>
      </c>
      <c r="J1221" t="s">
        <v>555</v>
      </c>
      <c r="K1221" t="s">
        <v>2937</v>
      </c>
      <c r="L1221">
        <v>0</v>
      </c>
      <c r="M1221">
        <v>0</v>
      </c>
      <c r="N1221" t="s">
        <v>4173</v>
      </c>
      <c r="O1221" t="s">
        <v>545</v>
      </c>
      <c r="P1221" t="s">
        <v>458</v>
      </c>
      <c r="R1221">
        <v>0</v>
      </c>
      <c r="S1221" t="s">
        <v>459</v>
      </c>
      <c r="T1221" t="s">
        <v>458</v>
      </c>
      <c r="U1221" t="s">
        <v>460</v>
      </c>
      <c r="V1221" t="s">
        <v>458</v>
      </c>
    </row>
    <row r="1222" spans="1:22" x14ac:dyDescent="0.2">
      <c r="A1222" s="102">
        <v>42072</v>
      </c>
      <c r="B1222" s="102" t="s">
        <v>4132</v>
      </c>
      <c r="C1222" t="s">
        <v>541</v>
      </c>
      <c r="D1222" s="58">
        <v>408.15</v>
      </c>
      <c r="E1222" t="s">
        <v>452</v>
      </c>
      <c r="F1222" s="108">
        <v>2014</v>
      </c>
      <c r="G1222" t="s">
        <v>2978</v>
      </c>
      <c r="H1222">
        <v>4</v>
      </c>
      <c r="I1222">
        <v>43</v>
      </c>
      <c r="J1222" t="s">
        <v>555</v>
      </c>
      <c r="K1222" t="s">
        <v>2937</v>
      </c>
      <c r="L1222">
        <v>0</v>
      </c>
      <c r="M1222">
        <v>0</v>
      </c>
      <c r="N1222" t="s">
        <v>4174</v>
      </c>
      <c r="O1222" t="s">
        <v>545</v>
      </c>
      <c r="P1222" t="s">
        <v>458</v>
      </c>
      <c r="R1222">
        <v>0</v>
      </c>
      <c r="S1222" t="s">
        <v>459</v>
      </c>
      <c r="T1222" t="s">
        <v>458</v>
      </c>
      <c r="U1222" t="s">
        <v>460</v>
      </c>
      <c r="V1222" t="s">
        <v>458</v>
      </c>
    </row>
    <row r="1223" spans="1:22" x14ac:dyDescent="0.2">
      <c r="A1223" s="102">
        <v>42079</v>
      </c>
      <c r="B1223" s="102" t="s">
        <v>4132</v>
      </c>
      <c r="C1223" t="s">
        <v>541</v>
      </c>
      <c r="D1223" s="58">
        <v>408.15</v>
      </c>
      <c r="E1223" t="s">
        <v>452</v>
      </c>
      <c r="F1223" s="108">
        <v>2024</v>
      </c>
      <c r="G1223" t="s">
        <v>2955</v>
      </c>
      <c r="H1223">
        <v>8</v>
      </c>
      <c r="I1223">
        <v>43</v>
      </c>
      <c r="J1223" t="s">
        <v>555</v>
      </c>
      <c r="K1223" t="s">
        <v>2937</v>
      </c>
      <c r="L1223">
        <v>0</v>
      </c>
      <c r="M1223">
        <v>0</v>
      </c>
      <c r="N1223" t="s">
        <v>4175</v>
      </c>
      <c r="O1223" t="s">
        <v>545</v>
      </c>
      <c r="P1223" t="s">
        <v>458</v>
      </c>
      <c r="R1223">
        <v>0</v>
      </c>
      <c r="S1223" t="s">
        <v>459</v>
      </c>
      <c r="T1223" t="s">
        <v>458</v>
      </c>
      <c r="U1223" t="s">
        <v>460</v>
      </c>
      <c r="V1223" t="s">
        <v>458</v>
      </c>
    </row>
    <row r="1224" spans="1:22" x14ac:dyDescent="0.2">
      <c r="A1224" s="102">
        <v>42079</v>
      </c>
      <c r="B1224" s="102" t="s">
        <v>4132</v>
      </c>
      <c r="C1224" t="s">
        <v>541</v>
      </c>
      <c r="D1224" s="58">
        <v>408.15</v>
      </c>
      <c r="E1224" t="s">
        <v>452</v>
      </c>
      <c r="F1224" s="108">
        <v>2024</v>
      </c>
      <c r="G1224" t="s">
        <v>2955</v>
      </c>
      <c r="H1224">
        <v>24</v>
      </c>
      <c r="I1224">
        <v>43</v>
      </c>
      <c r="J1224" t="s">
        <v>555</v>
      </c>
      <c r="K1224" t="s">
        <v>2937</v>
      </c>
      <c r="L1224">
        <v>0</v>
      </c>
      <c r="M1224">
        <v>0</v>
      </c>
      <c r="N1224" t="s">
        <v>4176</v>
      </c>
      <c r="O1224" t="s">
        <v>545</v>
      </c>
      <c r="P1224" t="s">
        <v>458</v>
      </c>
      <c r="R1224">
        <v>0</v>
      </c>
      <c r="S1224" t="s">
        <v>459</v>
      </c>
      <c r="T1224" t="s">
        <v>458</v>
      </c>
      <c r="U1224" t="s">
        <v>460</v>
      </c>
      <c r="V1224" t="s">
        <v>458</v>
      </c>
    </row>
    <row r="1225" spans="1:22" x14ac:dyDescent="0.2">
      <c r="A1225" s="102">
        <v>42079</v>
      </c>
      <c r="B1225" s="102" t="s">
        <v>4132</v>
      </c>
      <c r="C1225" t="s">
        <v>541</v>
      </c>
      <c r="D1225" s="58">
        <v>408.15</v>
      </c>
      <c r="E1225" t="s">
        <v>452</v>
      </c>
      <c r="F1225" s="108">
        <v>2005</v>
      </c>
      <c r="G1225" t="s">
        <v>3011</v>
      </c>
      <c r="H1225">
        <v>1</v>
      </c>
      <c r="I1225">
        <v>43</v>
      </c>
      <c r="J1225" t="s">
        <v>555</v>
      </c>
      <c r="K1225" t="s">
        <v>2937</v>
      </c>
      <c r="L1225">
        <v>0</v>
      </c>
      <c r="M1225">
        <v>0</v>
      </c>
      <c r="N1225" t="s">
        <v>4177</v>
      </c>
      <c r="O1225" t="s">
        <v>545</v>
      </c>
      <c r="P1225" t="s">
        <v>458</v>
      </c>
      <c r="R1225">
        <v>0</v>
      </c>
      <c r="S1225" t="s">
        <v>459</v>
      </c>
      <c r="T1225" t="s">
        <v>458</v>
      </c>
      <c r="U1225" t="s">
        <v>460</v>
      </c>
      <c r="V1225" t="s">
        <v>458</v>
      </c>
    </row>
    <row r="1226" spans="1:22" x14ac:dyDescent="0.2">
      <c r="A1226" s="102">
        <v>42079</v>
      </c>
      <c r="B1226" s="102" t="s">
        <v>4132</v>
      </c>
      <c r="C1226" t="s">
        <v>541</v>
      </c>
      <c r="D1226" s="58">
        <v>408.15</v>
      </c>
      <c r="E1226" t="s">
        <v>452</v>
      </c>
      <c r="F1226" s="108" t="s">
        <v>2950</v>
      </c>
      <c r="G1226" t="s">
        <v>2951</v>
      </c>
      <c r="H1226">
        <v>12.5</v>
      </c>
      <c r="I1226">
        <v>43</v>
      </c>
      <c r="J1226" t="s">
        <v>555</v>
      </c>
      <c r="K1226" t="s">
        <v>2937</v>
      </c>
      <c r="L1226">
        <v>0</v>
      </c>
      <c r="M1226">
        <v>0</v>
      </c>
      <c r="N1226" t="s">
        <v>4178</v>
      </c>
      <c r="O1226" t="s">
        <v>545</v>
      </c>
      <c r="P1226" t="s">
        <v>458</v>
      </c>
      <c r="R1226">
        <v>0</v>
      </c>
      <c r="S1226" t="s">
        <v>459</v>
      </c>
      <c r="T1226" t="s">
        <v>458</v>
      </c>
      <c r="U1226" t="s">
        <v>460</v>
      </c>
      <c r="V1226" t="s">
        <v>458</v>
      </c>
    </row>
    <row r="1227" spans="1:22" x14ac:dyDescent="0.2">
      <c r="A1227" s="102">
        <v>42079</v>
      </c>
      <c r="B1227" s="102" t="s">
        <v>4132</v>
      </c>
      <c r="C1227" t="s">
        <v>541</v>
      </c>
      <c r="D1227" s="58">
        <v>408.15</v>
      </c>
      <c r="E1227" t="s">
        <v>452</v>
      </c>
      <c r="F1227" s="108">
        <v>2010</v>
      </c>
      <c r="G1227" t="s">
        <v>3044</v>
      </c>
      <c r="H1227">
        <v>16</v>
      </c>
      <c r="I1227">
        <v>43</v>
      </c>
      <c r="J1227" t="s">
        <v>555</v>
      </c>
      <c r="K1227" t="s">
        <v>2937</v>
      </c>
      <c r="L1227">
        <v>0</v>
      </c>
      <c r="M1227">
        <v>0</v>
      </c>
      <c r="N1227" t="s">
        <v>4179</v>
      </c>
      <c r="O1227" t="s">
        <v>545</v>
      </c>
      <c r="P1227" t="s">
        <v>458</v>
      </c>
      <c r="R1227">
        <v>0</v>
      </c>
      <c r="S1227" t="s">
        <v>459</v>
      </c>
      <c r="T1227" t="s">
        <v>458</v>
      </c>
      <c r="U1227" t="s">
        <v>460</v>
      </c>
      <c r="V1227" t="s">
        <v>458</v>
      </c>
    </row>
    <row r="1228" spans="1:22" x14ac:dyDescent="0.2">
      <c r="A1228" s="102">
        <v>42079</v>
      </c>
      <c r="B1228" s="102" t="s">
        <v>4132</v>
      </c>
      <c r="C1228" t="s">
        <v>541</v>
      </c>
      <c r="D1228" s="58">
        <v>408.15</v>
      </c>
      <c r="E1228" t="s">
        <v>452</v>
      </c>
      <c r="F1228" s="108" t="s">
        <v>2950</v>
      </c>
      <c r="G1228" t="s">
        <v>2951</v>
      </c>
      <c r="H1228">
        <v>4</v>
      </c>
      <c r="I1228">
        <v>43</v>
      </c>
      <c r="J1228" t="s">
        <v>555</v>
      </c>
      <c r="K1228" t="s">
        <v>2937</v>
      </c>
      <c r="L1228">
        <v>0</v>
      </c>
      <c r="M1228">
        <v>0</v>
      </c>
      <c r="N1228" t="s">
        <v>4180</v>
      </c>
      <c r="O1228" t="s">
        <v>545</v>
      </c>
      <c r="P1228" t="s">
        <v>458</v>
      </c>
      <c r="R1228">
        <v>0</v>
      </c>
      <c r="S1228" t="s">
        <v>459</v>
      </c>
      <c r="T1228" t="s">
        <v>458</v>
      </c>
      <c r="U1228" t="s">
        <v>460</v>
      </c>
      <c r="V1228" t="s">
        <v>458</v>
      </c>
    </row>
    <row r="1229" spans="1:22" x14ac:dyDescent="0.2">
      <c r="A1229" s="102">
        <v>42079</v>
      </c>
      <c r="B1229" s="102" t="s">
        <v>4132</v>
      </c>
      <c r="C1229" t="s">
        <v>541</v>
      </c>
      <c r="D1229" s="58">
        <v>408.15</v>
      </c>
      <c r="E1229" t="s">
        <v>452</v>
      </c>
      <c r="F1229" s="108">
        <v>2014</v>
      </c>
      <c r="G1229" t="s">
        <v>2978</v>
      </c>
      <c r="H1229">
        <v>12</v>
      </c>
      <c r="I1229">
        <v>43</v>
      </c>
      <c r="J1229" t="s">
        <v>555</v>
      </c>
      <c r="K1229" t="s">
        <v>2937</v>
      </c>
      <c r="L1229">
        <v>0</v>
      </c>
      <c r="M1229">
        <v>0</v>
      </c>
      <c r="N1229" t="s">
        <v>4181</v>
      </c>
      <c r="O1229" t="s">
        <v>545</v>
      </c>
      <c r="P1229" t="s">
        <v>458</v>
      </c>
      <c r="R1229">
        <v>0</v>
      </c>
      <c r="S1229" t="s">
        <v>459</v>
      </c>
      <c r="T1229" t="s">
        <v>458</v>
      </c>
      <c r="U1229" t="s">
        <v>460</v>
      </c>
      <c r="V1229" t="s">
        <v>458</v>
      </c>
    </row>
    <row r="1230" spans="1:22" x14ac:dyDescent="0.2">
      <c r="A1230" s="102">
        <v>42086</v>
      </c>
      <c r="B1230" s="102" t="s">
        <v>4132</v>
      </c>
      <c r="C1230" t="s">
        <v>541</v>
      </c>
      <c r="D1230" s="58">
        <v>408.15</v>
      </c>
      <c r="E1230" t="s">
        <v>452</v>
      </c>
      <c r="F1230" s="108">
        <v>2024</v>
      </c>
      <c r="G1230" t="s">
        <v>2955</v>
      </c>
      <c r="H1230">
        <v>17</v>
      </c>
      <c r="I1230">
        <v>43</v>
      </c>
      <c r="J1230" t="s">
        <v>555</v>
      </c>
      <c r="K1230" t="s">
        <v>2937</v>
      </c>
      <c r="L1230">
        <v>0</v>
      </c>
      <c r="M1230">
        <v>0</v>
      </c>
      <c r="N1230" t="s">
        <v>4182</v>
      </c>
      <c r="O1230" t="s">
        <v>545</v>
      </c>
      <c r="P1230" t="s">
        <v>458</v>
      </c>
      <c r="R1230">
        <v>0</v>
      </c>
      <c r="S1230" t="s">
        <v>459</v>
      </c>
      <c r="T1230" t="s">
        <v>458</v>
      </c>
      <c r="U1230" t="s">
        <v>460</v>
      </c>
      <c r="V1230" t="s">
        <v>458</v>
      </c>
    </row>
    <row r="1231" spans="1:22" x14ac:dyDescent="0.2">
      <c r="A1231" s="102">
        <v>42086</v>
      </c>
      <c r="B1231" s="102" t="s">
        <v>4132</v>
      </c>
      <c r="C1231" t="s">
        <v>541</v>
      </c>
      <c r="D1231" s="58">
        <v>408.15</v>
      </c>
      <c r="E1231" t="s">
        <v>452</v>
      </c>
      <c r="F1231" s="108">
        <v>2024</v>
      </c>
      <c r="G1231" t="s">
        <v>2955</v>
      </c>
      <c r="H1231">
        <v>2</v>
      </c>
      <c r="I1231">
        <v>43</v>
      </c>
      <c r="J1231" t="s">
        <v>555</v>
      </c>
      <c r="K1231" t="s">
        <v>2937</v>
      </c>
      <c r="L1231">
        <v>0</v>
      </c>
      <c r="M1231">
        <v>0</v>
      </c>
      <c r="N1231" t="s">
        <v>4183</v>
      </c>
      <c r="O1231" t="s">
        <v>545</v>
      </c>
      <c r="P1231" t="s">
        <v>458</v>
      </c>
      <c r="R1231">
        <v>0</v>
      </c>
      <c r="S1231" t="s">
        <v>459</v>
      </c>
      <c r="T1231" t="s">
        <v>458</v>
      </c>
      <c r="U1231" t="s">
        <v>460</v>
      </c>
      <c r="V1231" t="s">
        <v>458</v>
      </c>
    </row>
    <row r="1232" spans="1:22" x14ac:dyDescent="0.2">
      <c r="A1232" s="102">
        <v>42086</v>
      </c>
      <c r="B1232" s="102" t="s">
        <v>4132</v>
      </c>
      <c r="C1232" t="s">
        <v>541</v>
      </c>
      <c r="D1232" s="58">
        <v>408.15</v>
      </c>
      <c r="E1232" t="s">
        <v>452</v>
      </c>
      <c r="F1232" s="108" t="s">
        <v>2950</v>
      </c>
      <c r="G1232" t="s">
        <v>2951</v>
      </c>
      <c r="H1232">
        <v>13</v>
      </c>
      <c r="I1232">
        <v>43</v>
      </c>
      <c r="J1232" t="s">
        <v>555</v>
      </c>
      <c r="K1232" t="s">
        <v>2937</v>
      </c>
      <c r="L1232">
        <v>0</v>
      </c>
      <c r="M1232">
        <v>0</v>
      </c>
      <c r="N1232" t="s">
        <v>4184</v>
      </c>
      <c r="O1232" t="s">
        <v>545</v>
      </c>
      <c r="P1232" t="s">
        <v>458</v>
      </c>
      <c r="R1232">
        <v>0</v>
      </c>
      <c r="S1232" t="s">
        <v>459</v>
      </c>
      <c r="T1232" t="s">
        <v>458</v>
      </c>
      <c r="U1232" t="s">
        <v>460</v>
      </c>
      <c r="V1232" t="s">
        <v>458</v>
      </c>
    </row>
    <row r="1233" spans="1:22" x14ac:dyDescent="0.2">
      <c r="A1233" s="102">
        <v>42086</v>
      </c>
      <c r="B1233" s="102" t="s">
        <v>4132</v>
      </c>
      <c r="C1233" t="s">
        <v>541</v>
      </c>
      <c r="D1233" s="58">
        <v>408.15</v>
      </c>
      <c r="E1233" t="s">
        <v>452</v>
      </c>
      <c r="F1233" s="108" t="s">
        <v>2950</v>
      </c>
      <c r="G1233" t="s">
        <v>2951</v>
      </c>
      <c r="H1233">
        <v>1</v>
      </c>
      <c r="I1233">
        <v>43</v>
      </c>
      <c r="J1233" t="s">
        <v>555</v>
      </c>
      <c r="K1233" t="s">
        <v>2937</v>
      </c>
      <c r="L1233">
        <v>0</v>
      </c>
      <c r="M1233">
        <v>0</v>
      </c>
      <c r="N1233" t="s">
        <v>4185</v>
      </c>
      <c r="O1233" t="s">
        <v>545</v>
      </c>
      <c r="P1233" t="s">
        <v>458</v>
      </c>
      <c r="R1233">
        <v>0</v>
      </c>
      <c r="S1233" t="s">
        <v>459</v>
      </c>
      <c r="T1233" t="s">
        <v>458</v>
      </c>
      <c r="U1233" t="s">
        <v>460</v>
      </c>
      <c r="V1233" t="s">
        <v>458</v>
      </c>
    </row>
    <row r="1234" spans="1:22" x14ac:dyDescent="0.2">
      <c r="A1234" s="102">
        <v>42093</v>
      </c>
      <c r="B1234" s="102" t="s">
        <v>4132</v>
      </c>
      <c r="C1234" t="s">
        <v>541</v>
      </c>
      <c r="D1234" s="58">
        <v>408.15</v>
      </c>
      <c r="E1234" t="s">
        <v>452</v>
      </c>
      <c r="F1234" s="108">
        <v>2024</v>
      </c>
      <c r="G1234" t="s">
        <v>2955</v>
      </c>
      <c r="H1234">
        <v>8</v>
      </c>
      <c r="I1234">
        <v>43</v>
      </c>
      <c r="J1234" t="s">
        <v>555</v>
      </c>
      <c r="K1234" t="s">
        <v>2937</v>
      </c>
      <c r="L1234">
        <v>0</v>
      </c>
      <c r="M1234">
        <v>0</v>
      </c>
      <c r="N1234" t="s">
        <v>4186</v>
      </c>
      <c r="O1234" t="s">
        <v>545</v>
      </c>
      <c r="P1234" t="s">
        <v>458</v>
      </c>
      <c r="R1234">
        <v>0</v>
      </c>
      <c r="S1234" t="s">
        <v>459</v>
      </c>
      <c r="T1234" t="s">
        <v>458</v>
      </c>
      <c r="U1234" t="s">
        <v>460</v>
      </c>
      <c r="V1234" t="s">
        <v>458</v>
      </c>
    </row>
    <row r="1235" spans="1:22" x14ac:dyDescent="0.2">
      <c r="A1235" s="102">
        <v>42093</v>
      </c>
      <c r="B1235" s="102" t="s">
        <v>4132</v>
      </c>
      <c r="C1235" t="s">
        <v>541</v>
      </c>
      <c r="D1235" s="58">
        <v>408.15</v>
      </c>
      <c r="E1235" t="s">
        <v>452</v>
      </c>
      <c r="F1235" s="108">
        <v>2024</v>
      </c>
      <c r="G1235" t="s">
        <v>2955</v>
      </c>
      <c r="H1235">
        <v>1</v>
      </c>
      <c r="I1235">
        <v>43</v>
      </c>
      <c r="J1235" t="s">
        <v>555</v>
      </c>
      <c r="K1235" t="s">
        <v>2937</v>
      </c>
      <c r="L1235">
        <v>0</v>
      </c>
      <c r="M1235">
        <v>0</v>
      </c>
      <c r="N1235" t="s">
        <v>4187</v>
      </c>
      <c r="O1235" t="s">
        <v>545</v>
      </c>
      <c r="P1235" t="s">
        <v>458</v>
      </c>
      <c r="R1235">
        <v>0</v>
      </c>
      <c r="S1235" t="s">
        <v>459</v>
      </c>
      <c r="T1235" t="s">
        <v>458</v>
      </c>
      <c r="U1235" t="s">
        <v>460</v>
      </c>
      <c r="V1235" t="s">
        <v>458</v>
      </c>
    </row>
    <row r="1236" spans="1:22" x14ac:dyDescent="0.2">
      <c r="A1236" s="102">
        <v>42093</v>
      </c>
      <c r="B1236" s="102" t="s">
        <v>4132</v>
      </c>
      <c r="C1236" t="s">
        <v>541</v>
      </c>
      <c r="D1236" s="58">
        <v>408.15</v>
      </c>
      <c r="E1236" t="s">
        <v>452</v>
      </c>
      <c r="F1236" s="108" t="s">
        <v>2950</v>
      </c>
      <c r="G1236" t="s">
        <v>2951</v>
      </c>
      <c r="H1236">
        <v>10</v>
      </c>
      <c r="I1236">
        <v>43</v>
      </c>
      <c r="J1236" t="s">
        <v>555</v>
      </c>
      <c r="K1236" t="s">
        <v>2937</v>
      </c>
      <c r="L1236">
        <v>0</v>
      </c>
      <c r="M1236">
        <v>0</v>
      </c>
      <c r="N1236" t="s">
        <v>4188</v>
      </c>
      <c r="O1236" t="s">
        <v>545</v>
      </c>
      <c r="P1236" t="s">
        <v>458</v>
      </c>
      <c r="R1236">
        <v>0</v>
      </c>
      <c r="S1236" t="s">
        <v>459</v>
      </c>
      <c r="T1236" t="s">
        <v>458</v>
      </c>
      <c r="U1236" t="s">
        <v>460</v>
      </c>
      <c r="V1236" t="s">
        <v>458</v>
      </c>
    </row>
    <row r="1237" spans="1:22" x14ac:dyDescent="0.2">
      <c r="A1237" s="102">
        <v>42095</v>
      </c>
      <c r="B1237" s="102" t="s">
        <v>4132</v>
      </c>
      <c r="C1237" t="s">
        <v>541</v>
      </c>
      <c r="D1237" s="58">
        <v>408.15</v>
      </c>
      <c r="E1237" t="s">
        <v>452</v>
      </c>
      <c r="F1237" s="108">
        <v>2024</v>
      </c>
      <c r="G1237" t="s">
        <v>2955</v>
      </c>
      <c r="H1237">
        <v>12</v>
      </c>
      <c r="I1237">
        <v>43</v>
      </c>
      <c r="J1237" t="s">
        <v>555</v>
      </c>
      <c r="K1237" t="s">
        <v>2937</v>
      </c>
      <c r="L1237">
        <v>0</v>
      </c>
      <c r="M1237">
        <v>0</v>
      </c>
      <c r="N1237" t="s">
        <v>4189</v>
      </c>
      <c r="O1237" t="s">
        <v>545</v>
      </c>
      <c r="P1237" t="s">
        <v>458</v>
      </c>
      <c r="R1237">
        <v>0</v>
      </c>
      <c r="S1237" t="s">
        <v>459</v>
      </c>
      <c r="T1237" t="s">
        <v>458</v>
      </c>
      <c r="U1237" t="s">
        <v>460</v>
      </c>
      <c r="V1237" t="s">
        <v>458</v>
      </c>
    </row>
    <row r="1238" spans="1:22" x14ac:dyDescent="0.2">
      <c r="A1238" s="102">
        <v>42095</v>
      </c>
      <c r="B1238" s="102" t="s">
        <v>4132</v>
      </c>
      <c r="C1238" t="s">
        <v>541</v>
      </c>
      <c r="D1238" s="58">
        <v>408.15</v>
      </c>
      <c r="E1238" t="s">
        <v>452</v>
      </c>
      <c r="F1238" s="108">
        <v>2024</v>
      </c>
      <c r="G1238" t="s">
        <v>2955</v>
      </c>
      <c r="H1238">
        <v>2</v>
      </c>
      <c r="I1238">
        <v>43</v>
      </c>
      <c r="J1238" t="s">
        <v>555</v>
      </c>
      <c r="K1238" t="s">
        <v>2937</v>
      </c>
      <c r="L1238">
        <v>0</v>
      </c>
      <c r="M1238">
        <v>0</v>
      </c>
      <c r="N1238" t="s">
        <v>4190</v>
      </c>
      <c r="O1238" t="s">
        <v>545</v>
      </c>
      <c r="P1238" t="s">
        <v>458</v>
      </c>
      <c r="R1238">
        <v>0</v>
      </c>
      <c r="S1238" t="s">
        <v>459</v>
      </c>
      <c r="T1238" t="s">
        <v>458</v>
      </c>
      <c r="U1238" t="s">
        <v>460</v>
      </c>
      <c r="V1238" t="s">
        <v>458</v>
      </c>
    </row>
    <row r="1239" spans="1:22" x14ac:dyDescent="0.2">
      <c r="A1239" s="102">
        <v>42095</v>
      </c>
      <c r="B1239" s="102" t="s">
        <v>4132</v>
      </c>
      <c r="C1239" t="s">
        <v>541</v>
      </c>
      <c r="D1239" s="58">
        <v>408.15</v>
      </c>
      <c r="E1239" t="s">
        <v>452</v>
      </c>
      <c r="F1239" s="108">
        <v>2005</v>
      </c>
      <c r="G1239" t="s">
        <v>3011</v>
      </c>
      <c r="H1239">
        <v>7</v>
      </c>
      <c r="I1239">
        <v>43</v>
      </c>
      <c r="J1239" t="s">
        <v>555</v>
      </c>
      <c r="K1239" t="s">
        <v>2937</v>
      </c>
      <c r="L1239">
        <v>0</v>
      </c>
      <c r="M1239">
        <v>0</v>
      </c>
      <c r="N1239" t="s">
        <v>4191</v>
      </c>
      <c r="O1239" t="s">
        <v>545</v>
      </c>
      <c r="P1239" t="s">
        <v>458</v>
      </c>
      <c r="R1239">
        <v>0</v>
      </c>
      <c r="S1239" t="s">
        <v>459</v>
      </c>
      <c r="T1239" t="s">
        <v>458</v>
      </c>
      <c r="U1239" t="s">
        <v>460</v>
      </c>
      <c r="V1239" t="s">
        <v>458</v>
      </c>
    </row>
    <row r="1240" spans="1:22" x14ac:dyDescent="0.2">
      <c r="A1240" s="102">
        <v>42095</v>
      </c>
      <c r="B1240" s="102" t="s">
        <v>4132</v>
      </c>
      <c r="C1240" t="s">
        <v>541</v>
      </c>
      <c r="D1240" s="58">
        <v>408.15</v>
      </c>
      <c r="E1240" t="s">
        <v>452</v>
      </c>
      <c r="F1240" s="108" t="s">
        <v>2950</v>
      </c>
      <c r="G1240" t="s">
        <v>2951</v>
      </c>
      <c r="H1240">
        <v>22</v>
      </c>
      <c r="I1240">
        <v>43</v>
      </c>
      <c r="J1240" t="s">
        <v>555</v>
      </c>
      <c r="K1240" t="s">
        <v>2937</v>
      </c>
      <c r="L1240">
        <v>0</v>
      </c>
      <c r="M1240">
        <v>0</v>
      </c>
      <c r="N1240" t="s">
        <v>4192</v>
      </c>
      <c r="O1240" t="s">
        <v>545</v>
      </c>
      <c r="P1240" t="s">
        <v>458</v>
      </c>
      <c r="R1240">
        <v>0</v>
      </c>
      <c r="S1240" t="s">
        <v>459</v>
      </c>
      <c r="T1240" t="s">
        <v>458</v>
      </c>
      <c r="U1240" t="s">
        <v>460</v>
      </c>
      <c r="V1240" t="s">
        <v>458</v>
      </c>
    </row>
    <row r="1241" spans="1:22" x14ac:dyDescent="0.2">
      <c r="A1241" s="102">
        <v>42095</v>
      </c>
      <c r="B1241" s="102" t="s">
        <v>4132</v>
      </c>
      <c r="C1241" t="s">
        <v>541</v>
      </c>
      <c r="D1241" s="58">
        <v>408.15</v>
      </c>
      <c r="E1241" t="s">
        <v>452</v>
      </c>
      <c r="F1241" s="108" t="s">
        <v>2950</v>
      </c>
      <c r="G1241" t="s">
        <v>2951</v>
      </c>
      <c r="H1241">
        <v>16</v>
      </c>
      <c r="I1241">
        <v>43</v>
      </c>
      <c r="J1241" t="s">
        <v>555</v>
      </c>
      <c r="K1241" t="s">
        <v>2937</v>
      </c>
      <c r="L1241">
        <v>0</v>
      </c>
      <c r="M1241">
        <v>0</v>
      </c>
      <c r="N1241" t="s">
        <v>4193</v>
      </c>
      <c r="O1241" t="s">
        <v>545</v>
      </c>
      <c r="P1241" t="s">
        <v>458</v>
      </c>
      <c r="R1241">
        <v>0</v>
      </c>
      <c r="S1241" t="s">
        <v>459</v>
      </c>
      <c r="T1241" t="s">
        <v>458</v>
      </c>
      <c r="U1241" t="s">
        <v>460</v>
      </c>
      <c r="V1241" t="s">
        <v>458</v>
      </c>
    </row>
    <row r="1242" spans="1:22" x14ac:dyDescent="0.2">
      <c r="A1242" s="102">
        <v>42100</v>
      </c>
      <c r="B1242" s="102" t="s">
        <v>4132</v>
      </c>
      <c r="C1242" t="s">
        <v>541</v>
      </c>
      <c r="D1242" s="58">
        <v>408.15</v>
      </c>
      <c r="E1242" t="s">
        <v>452</v>
      </c>
      <c r="F1242" s="108">
        <v>2024</v>
      </c>
      <c r="G1242" t="s">
        <v>2955</v>
      </c>
      <c r="H1242">
        <v>20</v>
      </c>
      <c r="I1242">
        <v>43</v>
      </c>
      <c r="J1242" t="s">
        <v>555</v>
      </c>
      <c r="K1242" t="s">
        <v>2937</v>
      </c>
      <c r="L1242">
        <v>0</v>
      </c>
      <c r="M1242">
        <v>0</v>
      </c>
      <c r="N1242" t="s">
        <v>4194</v>
      </c>
      <c r="O1242" t="s">
        <v>545</v>
      </c>
      <c r="P1242" t="s">
        <v>458</v>
      </c>
      <c r="R1242">
        <v>0</v>
      </c>
      <c r="S1242" t="s">
        <v>459</v>
      </c>
      <c r="T1242" t="s">
        <v>458</v>
      </c>
      <c r="U1242" t="s">
        <v>460</v>
      </c>
      <c r="V1242" t="s">
        <v>458</v>
      </c>
    </row>
    <row r="1243" spans="1:22" x14ac:dyDescent="0.2">
      <c r="A1243" s="102">
        <v>42100</v>
      </c>
      <c r="B1243" s="102" t="s">
        <v>4132</v>
      </c>
      <c r="C1243" t="s">
        <v>541</v>
      </c>
      <c r="D1243" s="58">
        <v>408.15</v>
      </c>
      <c r="E1243" t="s">
        <v>452</v>
      </c>
      <c r="F1243" s="108">
        <v>2023</v>
      </c>
      <c r="G1243" t="s">
        <v>2997</v>
      </c>
      <c r="H1243">
        <v>3</v>
      </c>
      <c r="I1243">
        <v>43</v>
      </c>
      <c r="J1243" t="s">
        <v>555</v>
      </c>
      <c r="K1243" t="s">
        <v>2937</v>
      </c>
      <c r="L1243">
        <v>0</v>
      </c>
      <c r="M1243">
        <v>0</v>
      </c>
      <c r="N1243" t="s">
        <v>4195</v>
      </c>
      <c r="O1243" t="s">
        <v>545</v>
      </c>
      <c r="P1243" t="s">
        <v>458</v>
      </c>
      <c r="R1243">
        <v>0</v>
      </c>
      <c r="S1243" t="s">
        <v>459</v>
      </c>
      <c r="T1243" t="s">
        <v>458</v>
      </c>
      <c r="U1243" t="s">
        <v>460</v>
      </c>
      <c r="V1243" t="s">
        <v>458</v>
      </c>
    </row>
    <row r="1244" spans="1:22" x14ac:dyDescent="0.2">
      <c r="A1244" s="102">
        <v>42100</v>
      </c>
      <c r="B1244" s="102" t="s">
        <v>4132</v>
      </c>
      <c r="C1244" t="s">
        <v>541</v>
      </c>
      <c r="D1244" s="58">
        <v>408.15</v>
      </c>
      <c r="E1244" t="s">
        <v>452</v>
      </c>
      <c r="F1244" s="108">
        <v>2005</v>
      </c>
      <c r="G1244" t="s">
        <v>3011</v>
      </c>
      <c r="H1244">
        <v>36</v>
      </c>
      <c r="I1244">
        <v>43</v>
      </c>
      <c r="J1244" t="s">
        <v>555</v>
      </c>
      <c r="K1244" t="s">
        <v>2937</v>
      </c>
      <c r="L1244">
        <v>0</v>
      </c>
      <c r="M1244">
        <v>0</v>
      </c>
      <c r="N1244" t="s">
        <v>4196</v>
      </c>
      <c r="O1244" t="s">
        <v>545</v>
      </c>
      <c r="P1244" t="s">
        <v>458</v>
      </c>
      <c r="R1244">
        <v>0</v>
      </c>
      <c r="S1244" t="s">
        <v>459</v>
      </c>
      <c r="T1244" t="s">
        <v>458</v>
      </c>
      <c r="U1244" t="s">
        <v>460</v>
      </c>
      <c r="V1244" t="s">
        <v>458</v>
      </c>
    </row>
    <row r="1245" spans="1:22" x14ac:dyDescent="0.2">
      <c r="A1245" s="102">
        <v>42100</v>
      </c>
      <c r="B1245" s="102" t="s">
        <v>4132</v>
      </c>
      <c r="C1245" t="s">
        <v>541</v>
      </c>
      <c r="D1245" s="58">
        <v>408.15</v>
      </c>
      <c r="E1245" t="s">
        <v>452</v>
      </c>
      <c r="F1245" s="108" t="s">
        <v>2950</v>
      </c>
      <c r="G1245" t="s">
        <v>2951</v>
      </c>
      <c r="H1245">
        <v>43</v>
      </c>
      <c r="I1245">
        <v>43</v>
      </c>
      <c r="J1245" t="s">
        <v>555</v>
      </c>
      <c r="K1245" t="s">
        <v>2937</v>
      </c>
      <c r="L1245">
        <v>0</v>
      </c>
      <c r="M1245">
        <v>0</v>
      </c>
      <c r="N1245" t="s">
        <v>4197</v>
      </c>
      <c r="O1245" t="s">
        <v>545</v>
      </c>
      <c r="P1245" t="s">
        <v>458</v>
      </c>
      <c r="R1245">
        <v>0</v>
      </c>
      <c r="S1245" t="s">
        <v>459</v>
      </c>
      <c r="T1245" t="s">
        <v>458</v>
      </c>
      <c r="U1245" t="s">
        <v>460</v>
      </c>
      <c r="V1245" t="s">
        <v>458</v>
      </c>
    </row>
    <row r="1246" spans="1:22" x14ac:dyDescent="0.2">
      <c r="A1246" s="102">
        <v>42100</v>
      </c>
      <c r="B1246" s="102" t="s">
        <v>4132</v>
      </c>
      <c r="C1246" t="s">
        <v>541</v>
      </c>
      <c r="D1246" s="58">
        <v>408.15</v>
      </c>
      <c r="E1246" t="s">
        <v>452</v>
      </c>
      <c r="F1246" s="108">
        <v>2008</v>
      </c>
      <c r="G1246" t="s">
        <v>3463</v>
      </c>
      <c r="H1246">
        <v>6</v>
      </c>
      <c r="I1246">
        <v>43</v>
      </c>
      <c r="J1246" t="s">
        <v>555</v>
      </c>
      <c r="K1246" t="s">
        <v>2937</v>
      </c>
      <c r="L1246">
        <v>0</v>
      </c>
      <c r="M1246">
        <v>0</v>
      </c>
      <c r="N1246" t="s">
        <v>4198</v>
      </c>
      <c r="O1246" t="s">
        <v>545</v>
      </c>
      <c r="P1246" t="s">
        <v>458</v>
      </c>
      <c r="R1246">
        <v>0</v>
      </c>
      <c r="S1246" t="s">
        <v>459</v>
      </c>
      <c r="T1246" t="s">
        <v>458</v>
      </c>
      <c r="U1246" t="s">
        <v>460</v>
      </c>
      <c r="V1246" t="s">
        <v>458</v>
      </c>
    </row>
    <row r="1247" spans="1:22" x14ac:dyDescent="0.2">
      <c r="A1247" s="102">
        <v>42114</v>
      </c>
      <c r="B1247" s="102" t="s">
        <v>4132</v>
      </c>
      <c r="C1247" t="s">
        <v>541</v>
      </c>
      <c r="D1247" s="58">
        <v>408.15</v>
      </c>
      <c r="E1247" t="s">
        <v>452</v>
      </c>
      <c r="F1247" s="108" t="s">
        <v>2950</v>
      </c>
      <c r="G1247" t="s">
        <v>2951</v>
      </c>
      <c r="H1247">
        <v>8</v>
      </c>
      <c r="I1247">
        <v>43</v>
      </c>
      <c r="J1247" t="s">
        <v>555</v>
      </c>
      <c r="K1247" t="s">
        <v>2937</v>
      </c>
      <c r="L1247">
        <v>0</v>
      </c>
      <c r="M1247">
        <v>0</v>
      </c>
      <c r="N1247" t="s">
        <v>4199</v>
      </c>
      <c r="O1247" t="s">
        <v>545</v>
      </c>
      <c r="P1247" t="s">
        <v>458</v>
      </c>
      <c r="R1247">
        <v>0</v>
      </c>
      <c r="S1247" t="s">
        <v>459</v>
      </c>
      <c r="T1247" t="s">
        <v>458</v>
      </c>
      <c r="U1247" t="s">
        <v>460</v>
      </c>
      <c r="V1247" t="s">
        <v>458</v>
      </c>
    </row>
    <row r="1248" spans="1:22" x14ac:dyDescent="0.2">
      <c r="A1248" s="102">
        <v>42121</v>
      </c>
      <c r="B1248" s="102" t="s">
        <v>4132</v>
      </c>
      <c r="C1248" t="s">
        <v>541</v>
      </c>
      <c r="D1248" s="58">
        <v>408.15</v>
      </c>
      <c r="E1248" t="s">
        <v>452</v>
      </c>
      <c r="F1248" s="108" t="s">
        <v>2950</v>
      </c>
      <c r="G1248" t="s">
        <v>2951</v>
      </c>
      <c r="H1248">
        <v>12</v>
      </c>
      <c r="I1248">
        <v>43</v>
      </c>
      <c r="J1248" t="s">
        <v>555</v>
      </c>
      <c r="K1248" t="s">
        <v>2937</v>
      </c>
      <c r="L1248">
        <v>0</v>
      </c>
      <c r="M1248">
        <v>0</v>
      </c>
      <c r="N1248" t="s">
        <v>4200</v>
      </c>
      <c r="O1248" t="s">
        <v>545</v>
      </c>
      <c r="P1248" t="s">
        <v>458</v>
      </c>
      <c r="R1248">
        <v>0</v>
      </c>
      <c r="S1248" t="s">
        <v>459</v>
      </c>
      <c r="T1248" t="s">
        <v>458</v>
      </c>
      <c r="U1248" t="s">
        <v>460</v>
      </c>
      <c r="V1248" t="s">
        <v>458</v>
      </c>
    </row>
    <row r="1249" spans="1:22" x14ac:dyDescent="0.2">
      <c r="A1249" s="102">
        <v>42135</v>
      </c>
      <c r="B1249" s="102" t="s">
        <v>4132</v>
      </c>
      <c r="C1249" t="s">
        <v>541</v>
      </c>
      <c r="D1249" s="58">
        <v>408.15</v>
      </c>
      <c r="E1249" t="s">
        <v>452</v>
      </c>
      <c r="F1249" s="108" t="s">
        <v>2950</v>
      </c>
      <c r="G1249" t="s">
        <v>2951</v>
      </c>
      <c r="H1249">
        <v>12</v>
      </c>
      <c r="I1249">
        <v>43</v>
      </c>
      <c r="J1249" t="s">
        <v>555</v>
      </c>
      <c r="K1249" t="s">
        <v>2937</v>
      </c>
      <c r="L1249">
        <v>0</v>
      </c>
      <c r="M1249">
        <v>0</v>
      </c>
      <c r="N1249" t="s">
        <v>4201</v>
      </c>
      <c r="O1249" t="s">
        <v>545</v>
      </c>
      <c r="P1249" t="s">
        <v>458</v>
      </c>
      <c r="R1249">
        <v>0</v>
      </c>
      <c r="S1249" t="s">
        <v>459</v>
      </c>
      <c r="T1249" t="s">
        <v>458</v>
      </c>
      <c r="U1249" t="s">
        <v>460</v>
      </c>
      <c r="V1249" t="s">
        <v>458</v>
      </c>
    </row>
    <row r="1250" spans="1:22" x14ac:dyDescent="0.2">
      <c r="A1250" s="102">
        <v>42135</v>
      </c>
      <c r="B1250" s="102" t="s">
        <v>4132</v>
      </c>
      <c r="C1250" t="s">
        <v>541</v>
      </c>
      <c r="D1250" s="58">
        <v>408.15</v>
      </c>
      <c r="E1250" t="s">
        <v>452</v>
      </c>
      <c r="F1250" s="108" t="s">
        <v>2950</v>
      </c>
      <c r="G1250" t="s">
        <v>2951</v>
      </c>
      <c r="H1250">
        <v>22</v>
      </c>
      <c r="I1250">
        <v>43</v>
      </c>
      <c r="J1250" t="s">
        <v>555</v>
      </c>
      <c r="K1250" t="s">
        <v>2937</v>
      </c>
      <c r="L1250">
        <v>0</v>
      </c>
      <c r="M1250">
        <v>0</v>
      </c>
      <c r="N1250" t="s">
        <v>4202</v>
      </c>
      <c r="O1250" t="s">
        <v>545</v>
      </c>
      <c r="P1250" t="s">
        <v>458</v>
      </c>
      <c r="R1250">
        <v>0</v>
      </c>
      <c r="S1250" t="s">
        <v>459</v>
      </c>
      <c r="T1250" t="s">
        <v>458</v>
      </c>
      <c r="U1250" t="s">
        <v>460</v>
      </c>
      <c r="V1250" t="s">
        <v>458</v>
      </c>
    </row>
    <row r="1251" spans="1:22" x14ac:dyDescent="0.2">
      <c r="A1251" s="102">
        <v>42135</v>
      </c>
      <c r="B1251" s="102" t="s">
        <v>4132</v>
      </c>
      <c r="C1251" t="s">
        <v>541</v>
      </c>
      <c r="D1251" s="58">
        <v>408.15</v>
      </c>
      <c r="E1251" t="s">
        <v>452</v>
      </c>
      <c r="F1251" s="108" t="s">
        <v>2950</v>
      </c>
      <c r="G1251" t="s">
        <v>2951</v>
      </c>
      <c r="H1251">
        <v>6</v>
      </c>
      <c r="I1251">
        <v>43</v>
      </c>
      <c r="J1251" t="s">
        <v>555</v>
      </c>
      <c r="K1251" t="s">
        <v>2937</v>
      </c>
      <c r="L1251">
        <v>0</v>
      </c>
      <c r="M1251">
        <v>0</v>
      </c>
      <c r="N1251" t="s">
        <v>4203</v>
      </c>
      <c r="O1251" t="s">
        <v>545</v>
      </c>
      <c r="P1251" t="s">
        <v>458</v>
      </c>
      <c r="R1251">
        <v>0</v>
      </c>
      <c r="S1251" t="s">
        <v>459</v>
      </c>
      <c r="T1251" t="s">
        <v>458</v>
      </c>
      <c r="U1251" t="s">
        <v>460</v>
      </c>
      <c r="V1251" t="s">
        <v>458</v>
      </c>
    </row>
    <row r="1252" spans="1:22" x14ac:dyDescent="0.2">
      <c r="A1252" s="102">
        <v>42142</v>
      </c>
      <c r="B1252" s="102" t="s">
        <v>4132</v>
      </c>
      <c r="C1252" t="s">
        <v>541</v>
      </c>
      <c r="D1252" s="58">
        <v>408.15</v>
      </c>
      <c r="E1252" t="s">
        <v>452</v>
      </c>
      <c r="F1252" s="108">
        <v>2024</v>
      </c>
      <c r="G1252" t="s">
        <v>2955</v>
      </c>
      <c r="H1252">
        <v>20</v>
      </c>
      <c r="I1252">
        <v>43</v>
      </c>
      <c r="J1252" t="s">
        <v>555</v>
      </c>
      <c r="K1252" t="s">
        <v>2937</v>
      </c>
      <c r="L1252">
        <v>0</v>
      </c>
      <c r="M1252">
        <v>0</v>
      </c>
      <c r="N1252" t="s">
        <v>4204</v>
      </c>
      <c r="O1252" t="s">
        <v>545</v>
      </c>
      <c r="P1252" t="s">
        <v>458</v>
      </c>
      <c r="R1252">
        <v>0</v>
      </c>
      <c r="S1252" t="s">
        <v>459</v>
      </c>
      <c r="T1252" t="s">
        <v>458</v>
      </c>
      <c r="U1252" t="s">
        <v>460</v>
      </c>
      <c r="V1252" t="s">
        <v>458</v>
      </c>
    </row>
    <row r="1253" spans="1:22" x14ac:dyDescent="0.2">
      <c r="A1253" s="102">
        <v>42142</v>
      </c>
      <c r="B1253" s="102" t="s">
        <v>4132</v>
      </c>
      <c r="C1253" t="s">
        <v>541</v>
      </c>
      <c r="D1253" s="58">
        <v>408.15</v>
      </c>
      <c r="E1253" t="s">
        <v>452</v>
      </c>
      <c r="F1253" s="108" t="s">
        <v>2950</v>
      </c>
      <c r="G1253" t="s">
        <v>2951</v>
      </c>
      <c r="H1253">
        <v>2</v>
      </c>
      <c r="I1253">
        <v>43</v>
      </c>
      <c r="J1253" t="s">
        <v>555</v>
      </c>
      <c r="K1253" t="s">
        <v>2937</v>
      </c>
      <c r="L1253">
        <v>0</v>
      </c>
      <c r="M1253">
        <v>0</v>
      </c>
      <c r="N1253" t="s">
        <v>4205</v>
      </c>
      <c r="O1253" t="s">
        <v>545</v>
      </c>
      <c r="P1253" t="s">
        <v>458</v>
      </c>
      <c r="R1253">
        <v>0</v>
      </c>
      <c r="S1253" t="s">
        <v>459</v>
      </c>
      <c r="T1253" t="s">
        <v>458</v>
      </c>
      <c r="U1253" t="s">
        <v>460</v>
      </c>
      <c r="V1253" t="s">
        <v>458</v>
      </c>
    </row>
    <row r="1254" spans="1:22" x14ac:dyDescent="0.2">
      <c r="A1254" s="102">
        <v>42142</v>
      </c>
      <c r="B1254" s="102" t="s">
        <v>4132</v>
      </c>
      <c r="C1254" t="s">
        <v>541</v>
      </c>
      <c r="D1254" s="58">
        <v>408.15</v>
      </c>
      <c r="E1254" t="s">
        <v>452</v>
      </c>
      <c r="F1254" s="108" t="s">
        <v>2950</v>
      </c>
      <c r="G1254" t="s">
        <v>2951</v>
      </c>
      <c r="H1254">
        <v>3</v>
      </c>
      <c r="I1254">
        <v>43</v>
      </c>
      <c r="J1254" t="s">
        <v>555</v>
      </c>
      <c r="K1254" t="s">
        <v>2937</v>
      </c>
      <c r="L1254">
        <v>0</v>
      </c>
      <c r="M1254">
        <v>0</v>
      </c>
      <c r="N1254" t="s">
        <v>4206</v>
      </c>
      <c r="O1254" t="s">
        <v>545</v>
      </c>
      <c r="P1254" t="s">
        <v>458</v>
      </c>
      <c r="R1254">
        <v>0</v>
      </c>
      <c r="S1254" t="s">
        <v>459</v>
      </c>
      <c r="T1254" t="s">
        <v>458</v>
      </c>
      <c r="U1254" t="s">
        <v>460</v>
      </c>
      <c r="V1254" t="s">
        <v>458</v>
      </c>
    </row>
    <row r="1255" spans="1:22" x14ac:dyDescent="0.2">
      <c r="A1255" s="102">
        <v>42142</v>
      </c>
      <c r="B1255" s="102" t="s">
        <v>4132</v>
      </c>
      <c r="C1255" t="s">
        <v>541</v>
      </c>
      <c r="D1255" s="58">
        <v>408.15</v>
      </c>
      <c r="E1255" t="s">
        <v>452</v>
      </c>
      <c r="F1255" s="108" t="s">
        <v>2950</v>
      </c>
      <c r="G1255" t="s">
        <v>2951</v>
      </c>
      <c r="H1255">
        <v>7</v>
      </c>
      <c r="I1255">
        <v>43</v>
      </c>
      <c r="J1255" t="s">
        <v>555</v>
      </c>
      <c r="K1255" t="s">
        <v>2937</v>
      </c>
      <c r="L1255">
        <v>0</v>
      </c>
      <c r="M1255">
        <v>0</v>
      </c>
      <c r="N1255" t="s">
        <v>4207</v>
      </c>
      <c r="O1255" t="s">
        <v>545</v>
      </c>
      <c r="P1255" t="s">
        <v>458</v>
      </c>
      <c r="R1255">
        <v>0</v>
      </c>
      <c r="S1255" t="s">
        <v>459</v>
      </c>
      <c r="T1255" t="s">
        <v>458</v>
      </c>
      <c r="U1255" t="s">
        <v>460</v>
      </c>
      <c r="V1255" t="s">
        <v>458</v>
      </c>
    </row>
    <row r="1256" spans="1:22" x14ac:dyDescent="0.2">
      <c r="A1256" s="102">
        <v>42149</v>
      </c>
      <c r="B1256" s="102" t="s">
        <v>4132</v>
      </c>
      <c r="C1256" t="s">
        <v>541</v>
      </c>
      <c r="D1256" s="58">
        <v>408.15</v>
      </c>
      <c r="E1256" t="s">
        <v>452</v>
      </c>
      <c r="F1256" s="108">
        <v>2024</v>
      </c>
      <c r="G1256" t="s">
        <v>2955</v>
      </c>
      <c r="H1256">
        <v>15</v>
      </c>
      <c r="I1256">
        <v>43</v>
      </c>
      <c r="J1256" t="s">
        <v>555</v>
      </c>
      <c r="K1256" t="s">
        <v>2937</v>
      </c>
      <c r="L1256">
        <v>0</v>
      </c>
      <c r="M1256">
        <v>0</v>
      </c>
      <c r="N1256" t="s">
        <v>4208</v>
      </c>
      <c r="O1256" t="s">
        <v>545</v>
      </c>
      <c r="P1256" t="s">
        <v>458</v>
      </c>
      <c r="R1256">
        <v>0</v>
      </c>
      <c r="S1256" t="s">
        <v>459</v>
      </c>
      <c r="T1256" t="s">
        <v>458</v>
      </c>
      <c r="U1256" t="s">
        <v>460</v>
      </c>
      <c r="V1256" t="s">
        <v>458</v>
      </c>
    </row>
    <row r="1257" spans="1:22" x14ac:dyDescent="0.2">
      <c r="A1257" s="102">
        <v>42149</v>
      </c>
      <c r="B1257" s="102" t="s">
        <v>4132</v>
      </c>
      <c r="C1257" t="s">
        <v>541</v>
      </c>
      <c r="D1257" s="58">
        <v>408.15</v>
      </c>
      <c r="E1257" t="s">
        <v>452</v>
      </c>
      <c r="F1257" s="108" t="s">
        <v>2950</v>
      </c>
      <c r="G1257" t="s">
        <v>2951</v>
      </c>
      <c r="H1257">
        <v>8</v>
      </c>
      <c r="I1257">
        <v>43</v>
      </c>
      <c r="J1257" t="s">
        <v>555</v>
      </c>
      <c r="K1257" t="s">
        <v>2937</v>
      </c>
      <c r="L1257">
        <v>0</v>
      </c>
      <c r="M1257">
        <v>0</v>
      </c>
      <c r="N1257" t="s">
        <v>4209</v>
      </c>
      <c r="O1257" t="s">
        <v>545</v>
      </c>
      <c r="P1257" t="s">
        <v>458</v>
      </c>
      <c r="R1257">
        <v>0</v>
      </c>
      <c r="S1257" t="s">
        <v>459</v>
      </c>
      <c r="T1257" t="s">
        <v>458</v>
      </c>
      <c r="U1257" t="s">
        <v>460</v>
      </c>
      <c r="V1257" t="s">
        <v>458</v>
      </c>
    </row>
    <row r="1258" spans="1:22" x14ac:dyDescent="0.2">
      <c r="A1258" s="102">
        <v>42156</v>
      </c>
      <c r="B1258" s="102" t="s">
        <v>4132</v>
      </c>
      <c r="C1258" t="s">
        <v>541</v>
      </c>
      <c r="D1258" s="58">
        <v>408.15</v>
      </c>
      <c r="E1258" t="s">
        <v>452</v>
      </c>
      <c r="F1258" s="108">
        <v>2024</v>
      </c>
      <c r="G1258" t="s">
        <v>2955</v>
      </c>
      <c r="H1258">
        <v>8</v>
      </c>
      <c r="I1258">
        <v>43</v>
      </c>
      <c r="J1258" t="s">
        <v>555</v>
      </c>
      <c r="K1258" t="s">
        <v>2937</v>
      </c>
      <c r="L1258">
        <v>0</v>
      </c>
      <c r="M1258">
        <v>0</v>
      </c>
      <c r="N1258" t="s">
        <v>4210</v>
      </c>
      <c r="O1258" t="s">
        <v>545</v>
      </c>
      <c r="P1258" t="s">
        <v>458</v>
      </c>
      <c r="R1258">
        <v>0</v>
      </c>
      <c r="S1258" t="s">
        <v>459</v>
      </c>
      <c r="T1258" t="s">
        <v>458</v>
      </c>
      <c r="U1258" t="s">
        <v>460</v>
      </c>
      <c r="V1258" t="s">
        <v>458</v>
      </c>
    </row>
    <row r="1259" spans="1:22" x14ac:dyDescent="0.2">
      <c r="A1259" s="102">
        <v>42156</v>
      </c>
      <c r="B1259" s="102" t="s">
        <v>4132</v>
      </c>
      <c r="C1259" t="s">
        <v>541</v>
      </c>
      <c r="D1259" s="58">
        <v>408.15</v>
      </c>
      <c r="E1259" t="s">
        <v>452</v>
      </c>
      <c r="F1259" s="108" t="s">
        <v>2950</v>
      </c>
      <c r="G1259" t="s">
        <v>2951</v>
      </c>
      <c r="H1259">
        <v>5</v>
      </c>
      <c r="I1259">
        <v>43</v>
      </c>
      <c r="J1259" t="s">
        <v>555</v>
      </c>
      <c r="K1259" t="s">
        <v>2937</v>
      </c>
      <c r="L1259">
        <v>0</v>
      </c>
      <c r="M1259">
        <v>0</v>
      </c>
      <c r="N1259" t="s">
        <v>4211</v>
      </c>
      <c r="O1259" t="s">
        <v>545</v>
      </c>
      <c r="P1259" t="s">
        <v>458</v>
      </c>
      <c r="R1259">
        <v>0</v>
      </c>
      <c r="S1259" t="s">
        <v>459</v>
      </c>
      <c r="T1259" t="s">
        <v>458</v>
      </c>
      <c r="U1259" t="s">
        <v>460</v>
      </c>
      <c r="V1259" t="s">
        <v>458</v>
      </c>
    </row>
    <row r="1260" spans="1:22" x14ac:dyDescent="0.2">
      <c r="A1260" s="102">
        <v>42163</v>
      </c>
      <c r="B1260" s="102" t="s">
        <v>4132</v>
      </c>
      <c r="C1260" t="s">
        <v>541</v>
      </c>
      <c r="D1260" s="58">
        <v>408.15</v>
      </c>
      <c r="E1260" t="s">
        <v>452</v>
      </c>
      <c r="F1260" s="108">
        <v>2024</v>
      </c>
      <c r="G1260" t="s">
        <v>2955</v>
      </c>
      <c r="H1260">
        <v>13</v>
      </c>
      <c r="I1260">
        <v>43</v>
      </c>
      <c r="J1260" t="s">
        <v>555</v>
      </c>
      <c r="K1260" t="s">
        <v>2937</v>
      </c>
      <c r="L1260">
        <v>0</v>
      </c>
      <c r="M1260">
        <v>0</v>
      </c>
      <c r="N1260" t="s">
        <v>4212</v>
      </c>
      <c r="O1260" t="s">
        <v>545</v>
      </c>
      <c r="P1260" t="s">
        <v>458</v>
      </c>
      <c r="R1260">
        <v>0</v>
      </c>
      <c r="S1260" t="s">
        <v>459</v>
      </c>
      <c r="T1260" t="s">
        <v>458</v>
      </c>
      <c r="U1260" t="s">
        <v>460</v>
      </c>
      <c r="V1260" t="s">
        <v>458</v>
      </c>
    </row>
    <row r="1261" spans="1:22" x14ac:dyDescent="0.2">
      <c r="A1261" s="102">
        <v>42163</v>
      </c>
      <c r="B1261" s="102" t="s">
        <v>4132</v>
      </c>
      <c r="C1261" t="s">
        <v>541</v>
      </c>
      <c r="D1261" s="58">
        <v>408.15</v>
      </c>
      <c r="E1261" t="s">
        <v>452</v>
      </c>
      <c r="F1261" s="108" t="s">
        <v>2950</v>
      </c>
      <c r="G1261" t="s">
        <v>2951</v>
      </c>
      <c r="H1261">
        <v>8</v>
      </c>
      <c r="I1261">
        <v>43</v>
      </c>
      <c r="J1261" t="s">
        <v>555</v>
      </c>
      <c r="K1261" t="s">
        <v>2937</v>
      </c>
      <c r="L1261">
        <v>0</v>
      </c>
      <c r="M1261">
        <v>0</v>
      </c>
      <c r="N1261" t="s">
        <v>4213</v>
      </c>
      <c r="O1261" t="s">
        <v>545</v>
      </c>
      <c r="P1261" t="s">
        <v>458</v>
      </c>
      <c r="R1261">
        <v>0</v>
      </c>
      <c r="S1261" t="s">
        <v>459</v>
      </c>
      <c r="T1261" t="s">
        <v>458</v>
      </c>
      <c r="U1261" t="s">
        <v>460</v>
      </c>
      <c r="V1261" t="s">
        <v>458</v>
      </c>
    </row>
    <row r="1262" spans="1:22" x14ac:dyDescent="0.2">
      <c r="A1262" s="102">
        <v>42163</v>
      </c>
      <c r="B1262" s="102" t="s">
        <v>4132</v>
      </c>
      <c r="C1262" t="s">
        <v>541</v>
      </c>
      <c r="D1262" s="58">
        <v>408.15</v>
      </c>
      <c r="E1262" t="s">
        <v>452</v>
      </c>
      <c r="F1262" s="108" t="s">
        <v>2950</v>
      </c>
      <c r="G1262" t="s">
        <v>2951</v>
      </c>
      <c r="H1262">
        <v>8</v>
      </c>
      <c r="I1262">
        <v>43</v>
      </c>
      <c r="J1262" t="s">
        <v>555</v>
      </c>
      <c r="K1262" t="s">
        <v>2937</v>
      </c>
      <c r="L1262">
        <v>0</v>
      </c>
      <c r="M1262">
        <v>0</v>
      </c>
      <c r="N1262" t="s">
        <v>4214</v>
      </c>
      <c r="O1262" t="s">
        <v>545</v>
      </c>
      <c r="P1262" t="s">
        <v>458</v>
      </c>
      <c r="R1262">
        <v>0</v>
      </c>
      <c r="S1262" t="s">
        <v>459</v>
      </c>
      <c r="T1262" t="s">
        <v>458</v>
      </c>
      <c r="U1262" t="s">
        <v>460</v>
      </c>
      <c r="V1262" t="s">
        <v>458</v>
      </c>
    </row>
    <row r="1263" spans="1:22" x14ac:dyDescent="0.2">
      <c r="A1263" s="102">
        <v>42163</v>
      </c>
      <c r="B1263" s="102" t="s">
        <v>4132</v>
      </c>
      <c r="C1263" t="s">
        <v>541</v>
      </c>
      <c r="D1263" s="58">
        <v>408.15</v>
      </c>
      <c r="E1263" t="s">
        <v>452</v>
      </c>
      <c r="F1263" s="108">
        <v>2008</v>
      </c>
      <c r="G1263" t="s">
        <v>3463</v>
      </c>
      <c r="H1263">
        <v>17</v>
      </c>
      <c r="I1263">
        <v>43</v>
      </c>
      <c r="J1263" t="s">
        <v>555</v>
      </c>
      <c r="K1263" t="s">
        <v>2937</v>
      </c>
      <c r="L1263">
        <v>0</v>
      </c>
      <c r="M1263">
        <v>0</v>
      </c>
      <c r="N1263" t="s">
        <v>4215</v>
      </c>
      <c r="O1263" t="s">
        <v>545</v>
      </c>
      <c r="P1263" t="s">
        <v>458</v>
      </c>
      <c r="R1263">
        <v>0</v>
      </c>
      <c r="S1263" t="s">
        <v>459</v>
      </c>
      <c r="T1263" t="s">
        <v>458</v>
      </c>
      <c r="U1263" t="s">
        <v>460</v>
      </c>
      <c r="V1263" t="s">
        <v>458</v>
      </c>
    </row>
    <row r="1264" spans="1:22" x14ac:dyDescent="0.2">
      <c r="A1264" s="102">
        <v>42163</v>
      </c>
      <c r="B1264" s="102" t="s">
        <v>4132</v>
      </c>
      <c r="C1264" t="s">
        <v>541</v>
      </c>
      <c r="D1264" s="58">
        <v>408.15</v>
      </c>
      <c r="E1264" t="s">
        <v>452</v>
      </c>
      <c r="F1264" s="108">
        <v>2014</v>
      </c>
      <c r="G1264" t="s">
        <v>2978</v>
      </c>
      <c r="H1264">
        <v>8</v>
      </c>
      <c r="I1264">
        <v>43</v>
      </c>
      <c r="J1264" t="s">
        <v>555</v>
      </c>
      <c r="K1264" t="s">
        <v>2937</v>
      </c>
      <c r="L1264">
        <v>0</v>
      </c>
      <c r="M1264">
        <v>0</v>
      </c>
      <c r="N1264" t="s">
        <v>4216</v>
      </c>
      <c r="O1264" t="s">
        <v>545</v>
      </c>
      <c r="P1264" t="s">
        <v>458</v>
      </c>
      <c r="R1264">
        <v>0</v>
      </c>
      <c r="S1264" t="s">
        <v>459</v>
      </c>
      <c r="T1264" t="s">
        <v>458</v>
      </c>
      <c r="U1264" t="s">
        <v>460</v>
      </c>
      <c r="V1264" t="s">
        <v>458</v>
      </c>
    </row>
    <row r="1265" spans="1:22" x14ac:dyDescent="0.2">
      <c r="A1265" s="102">
        <v>42170</v>
      </c>
      <c r="B1265" s="102" t="s">
        <v>4132</v>
      </c>
      <c r="C1265" t="s">
        <v>541</v>
      </c>
      <c r="D1265" s="58">
        <v>408.15</v>
      </c>
      <c r="E1265" t="s">
        <v>452</v>
      </c>
      <c r="F1265" s="108">
        <v>2024</v>
      </c>
      <c r="G1265" t="s">
        <v>2955</v>
      </c>
      <c r="H1265">
        <v>16</v>
      </c>
      <c r="I1265">
        <v>43</v>
      </c>
      <c r="J1265" t="s">
        <v>555</v>
      </c>
      <c r="K1265" t="s">
        <v>2937</v>
      </c>
      <c r="L1265">
        <v>0</v>
      </c>
      <c r="M1265">
        <v>0</v>
      </c>
      <c r="N1265" t="s">
        <v>4217</v>
      </c>
      <c r="O1265" t="s">
        <v>545</v>
      </c>
      <c r="P1265" t="s">
        <v>458</v>
      </c>
      <c r="R1265">
        <v>0</v>
      </c>
      <c r="S1265" t="s">
        <v>459</v>
      </c>
      <c r="T1265" t="s">
        <v>458</v>
      </c>
      <c r="U1265" t="s">
        <v>460</v>
      </c>
      <c r="V1265" t="s">
        <v>458</v>
      </c>
    </row>
    <row r="1266" spans="1:22" x14ac:dyDescent="0.2">
      <c r="A1266" s="102">
        <v>42170</v>
      </c>
      <c r="B1266" s="102" t="s">
        <v>4132</v>
      </c>
      <c r="C1266" t="s">
        <v>541</v>
      </c>
      <c r="D1266" s="58">
        <v>408.15</v>
      </c>
      <c r="E1266" t="s">
        <v>452</v>
      </c>
      <c r="F1266" s="108" t="s">
        <v>2950</v>
      </c>
      <c r="G1266" t="s">
        <v>2951</v>
      </c>
      <c r="H1266">
        <v>5</v>
      </c>
      <c r="I1266">
        <v>43</v>
      </c>
      <c r="J1266" t="s">
        <v>555</v>
      </c>
      <c r="K1266" t="s">
        <v>2937</v>
      </c>
      <c r="L1266">
        <v>0</v>
      </c>
      <c r="M1266">
        <v>0</v>
      </c>
      <c r="N1266" t="s">
        <v>4218</v>
      </c>
      <c r="O1266" t="s">
        <v>545</v>
      </c>
      <c r="P1266" t="s">
        <v>458</v>
      </c>
      <c r="R1266">
        <v>0</v>
      </c>
      <c r="S1266" t="s">
        <v>459</v>
      </c>
      <c r="T1266" t="s">
        <v>458</v>
      </c>
      <c r="U1266" t="s">
        <v>460</v>
      </c>
      <c r="V1266" t="s">
        <v>458</v>
      </c>
    </row>
    <row r="1267" spans="1:22" x14ac:dyDescent="0.2">
      <c r="A1267" s="102">
        <v>42170</v>
      </c>
      <c r="B1267" s="102" t="s">
        <v>4132</v>
      </c>
      <c r="C1267" t="s">
        <v>541</v>
      </c>
      <c r="D1267" s="58">
        <v>408.15</v>
      </c>
      <c r="E1267" t="s">
        <v>452</v>
      </c>
      <c r="F1267" s="108" t="s">
        <v>2950</v>
      </c>
      <c r="G1267" t="s">
        <v>2951</v>
      </c>
      <c r="H1267">
        <v>3</v>
      </c>
      <c r="I1267">
        <v>43</v>
      </c>
      <c r="J1267" t="s">
        <v>555</v>
      </c>
      <c r="K1267" t="s">
        <v>2937</v>
      </c>
      <c r="L1267">
        <v>0</v>
      </c>
      <c r="M1267">
        <v>0</v>
      </c>
      <c r="N1267" t="s">
        <v>4219</v>
      </c>
      <c r="O1267" t="s">
        <v>545</v>
      </c>
      <c r="P1267" t="s">
        <v>458</v>
      </c>
      <c r="R1267">
        <v>0</v>
      </c>
      <c r="S1267" t="s">
        <v>459</v>
      </c>
      <c r="T1267" t="s">
        <v>458</v>
      </c>
      <c r="U1267" t="s">
        <v>460</v>
      </c>
      <c r="V1267" t="s">
        <v>458</v>
      </c>
    </row>
    <row r="1268" spans="1:22" x14ac:dyDescent="0.2">
      <c r="A1268" s="102">
        <v>42170</v>
      </c>
      <c r="B1268" s="102" t="s">
        <v>4132</v>
      </c>
      <c r="C1268" t="s">
        <v>541</v>
      </c>
      <c r="D1268" s="58">
        <v>408.15</v>
      </c>
      <c r="E1268" t="s">
        <v>452</v>
      </c>
      <c r="F1268" s="108">
        <v>2008</v>
      </c>
      <c r="G1268" t="s">
        <v>3463</v>
      </c>
      <c r="H1268">
        <v>36</v>
      </c>
      <c r="I1268">
        <v>43</v>
      </c>
      <c r="J1268" t="s">
        <v>555</v>
      </c>
      <c r="K1268" t="s">
        <v>2937</v>
      </c>
      <c r="L1268">
        <v>0</v>
      </c>
      <c r="M1268">
        <v>0</v>
      </c>
      <c r="N1268" t="s">
        <v>4220</v>
      </c>
      <c r="O1268" t="s">
        <v>545</v>
      </c>
      <c r="P1268" t="s">
        <v>458</v>
      </c>
      <c r="R1268">
        <v>0</v>
      </c>
      <c r="S1268" t="s">
        <v>459</v>
      </c>
      <c r="T1268" t="s">
        <v>458</v>
      </c>
      <c r="U1268" t="s">
        <v>460</v>
      </c>
      <c r="V1268" t="s">
        <v>458</v>
      </c>
    </row>
    <row r="1269" spans="1:22" x14ac:dyDescent="0.2">
      <c r="A1269" s="102">
        <v>42177</v>
      </c>
      <c r="B1269" s="102" t="s">
        <v>4132</v>
      </c>
      <c r="C1269" t="s">
        <v>541</v>
      </c>
      <c r="D1269" s="58">
        <v>408.15</v>
      </c>
      <c r="E1269" t="s">
        <v>452</v>
      </c>
      <c r="F1269" s="108">
        <v>2024</v>
      </c>
      <c r="G1269" t="s">
        <v>2955</v>
      </c>
      <c r="H1269">
        <v>10</v>
      </c>
      <c r="I1269">
        <v>43</v>
      </c>
      <c r="J1269" t="s">
        <v>555</v>
      </c>
      <c r="K1269" t="s">
        <v>2937</v>
      </c>
      <c r="L1269">
        <v>0</v>
      </c>
      <c r="M1269">
        <v>0</v>
      </c>
      <c r="N1269" t="s">
        <v>4221</v>
      </c>
      <c r="O1269" t="s">
        <v>545</v>
      </c>
      <c r="P1269" t="s">
        <v>458</v>
      </c>
      <c r="R1269">
        <v>0</v>
      </c>
      <c r="S1269" t="s">
        <v>459</v>
      </c>
      <c r="T1269" t="s">
        <v>458</v>
      </c>
      <c r="U1269" t="s">
        <v>460</v>
      </c>
      <c r="V1269" t="s">
        <v>458</v>
      </c>
    </row>
    <row r="1270" spans="1:22" x14ac:dyDescent="0.2">
      <c r="A1270" s="102">
        <v>42177</v>
      </c>
      <c r="B1270" s="102" t="s">
        <v>4132</v>
      </c>
      <c r="C1270" t="s">
        <v>541</v>
      </c>
      <c r="D1270" s="58">
        <v>408.15</v>
      </c>
      <c r="E1270" t="s">
        <v>452</v>
      </c>
      <c r="F1270" s="108" t="s">
        <v>2950</v>
      </c>
      <c r="G1270" t="s">
        <v>2951</v>
      </c>
      <c r="H1270">
        <v>19</v>
      </c>
      <c r="I1270">
        <v>43</v>
      </c>
      <c r="J1270" t="s">
        <v>555</v>
      </c>
      <c r="K1270" t="s">
        <v>2937</v>
      </c>
      <c r="L1270">
        <v>0</v>
      </c>
      <c r="M1270">
        <v>0</v>
      </c>
      <c r="N1270" t="s">
        <v>4222</v>
      </c>
      <c r="O1270" t="s">
        <v>545</v>
      </c>
      <c r="P1270" t="s">
        <v>458</v>
      </c>
      <c r="R1270">
        <v>0</v>
      </c>
      <c r="S1270" t="s">
        <v>459</v>
      </c>
      <c r="T1270" t="s">
        <v>458</v>
      </c>
      <c r="U1270" t="s">
        <v>460</v>
      </c>
      <c r="V1270" t="s">
        <v>458</v>
      </c>
    </row>
    <row r="1271" spans="1:22" x14ac:dyDescent="0.2">
      <c r="A1271" s="102">
        <v>42177</v>
      </c>
      <c r="B1271" s="102" t="s">
        <v>4132</v>
      </c>
      <c r="C1271" t="s">
        <v>541</v>
      </c>
      <c r="D1271" s="58">
        <v>408.15</v>
      </c>
      <c r="E1271" t="s">
        <v>452</v>
      </c>
      <c r="F1271" s="108">
        <v>2010</v>
      </c>
      <c r="G1271" t="s">
        <v>3044</v>
      </c>
      <c r="H1271">
        <v>16</v>
      </c>
      <c r="I1271">
        <v>43</v>
      </c>
      <c r="J1271" t="s">
        <v>555</v>
      </c>
      <c r="K1271" t="s">
        <v>2937</v>
      </c>
      <c r="L1271">
        <v>0</v>
      </c>
      <c r="M1271">
        <v>0</v>
      </c>
      <c r="N1271" t="s">
        <v>4223</v>
      </c>
      <c r="O1271" t="s">
        <v>545</v>
      </c>
      <c r="P1271" t="s">
        <v>458</v>
      </c>
      <c r="R1271">
        <v>0</v>
      </c>
      <c r="S1271" t="s">
        <v>459</v>
      </c>
      <c r="T1271" t="s">
        <v>458</v>
      </c>
      <c r="U1271" t="s">
        <v>460</v>
      </c>
      <c r="V1271" t="s">
        <v>458</v>
      </c>
    </row>
    <row r="1272" spans="1:22" x14ac:dyDescent="0.2">
      <c r="A1272" s="102">
        <v>42177</v>
      </c>
      <c r="B1272" s="102" t="s">
        <v>4132</v>
      </c>
      <c r="C1272" t="s">
        <v>541</v>
      </c>
      <c r="D1272" s="58">
        <v>408.15</v>
      </c>
      <c r="E1272" t="s">
        <v>452</v>
      </c>
      <c r="F1272" s="108">
        <v>2008</v>
      </c>
      <c r="G1272" t="s">
        <v>3463</v>
      </c>
      <c r="H1272">
        <v>40</v>
      </c>
      <c r="I1272">
        <v>43</v>
      </c>
      <c r="J1272" t="s">
        <v>555</v>
      </c>
      <c r="K1272" t="s">
        <v>2937</v>
      </c>
      <c r="L1272">
        <v>0</v>
      </c>
      <c r="M1272">
        <v>0</v>
      </c>
      <c r="N1272" t="s">
        <v>4224</v>
      </c>
      <c r="O1272" t="s">
        <v>545</v>
      </c>
      <c r="P1272" t="s">
        <v>458</v>
      </c>
      <c r="R1272">
        <v>0</v>
      </c>
      <c r="S1272" t="s">
        <v>459</v>
      </c>
      <c r="T1272" t="s">
        <v>458</v>
      </c>
      <c r="U1272" t="s">
        <v>460</v>
      </c>
      <c r="V1272" t="s">
        <v>458</v>
      </c>
    </row>
    <row r="1273" spans="1:22" x14ac:dyDescent="0.2">
      <c r="A1273" s="102">
        <v>42177</v>
      </c>
      <c r="B1273" s="102" t="s">
        <v>4132</v>
      </c>
      <c r="C1273" t="s">
        <v>541</v>
      </c>
      <c r="D1273" s="58">
        <v>408.15</v>
      </c>
      <c r="E1273" t="s">
        <v>452</v>
      </c>
      <c r="F1273" s="108" t="s">
        <v>2950</v>
      </c>
      <c r="G1273" t="s">
        <v>2951</v>
      </c>
      <c r="H1273">
        <v>36</v>
      </c>
      <c r="I1273">
        <v>43</v>
      </c>
      <c r="J1273" t="s">
        <v>555</v>
      </c>
      <c r="K1273" t="s">
        <v>2937</v>
      </c>
      <c r="L1273">
        <v>0</v>
      </c>
      <c r="M1273">
        <v>0</v>
      </c>
      <c r="N1273" t="s">
        <v>4225</v>
      </c>
      <c r="O1273" t="s">
        <v>545</v>
      </c>
      <c r="P1273" t="s">
        <v>458</v>
      </c>
      <c r="R1273">
        <v>0</v>
      </c>
      <c r="S1273" t="s">
        <v>459</v>
      </c>
      <c r="T1273" t="s">
        <v>458</v>
      </c>
      <c r="U1273" t="s">
        <v>460</v>
      </c>
      <c r="V1273" t="s">
        <v>458</v>
      </c>
    </row>
    <row r="1274" spans="1:22" x14ac:dyDescent="0.2">
      <c r="A1274" s="102">
        <v>42184</v>
      </c>
      <c r="B1274" s="102" t="s">
        <v>4132</v>
      </c>
      <c r="C1274" t="s">
        <v>541</v>
      </c>
      <c r="D1274" s="58">
        <v>408.15</v>
      </c>
      <c r="E1274" t="s">
        <v>452</v>
      </c>
      <c r="F1274" s="108">
        <v>2024</v>
      </c>
      <c r="G1274" t="s">
        <v>2955</v>
      </c>
      <c r="H1274">
        <v>8</v>
      </c>
      <c r="I1274">
        <v>43</v>
      </c>
      <c r="J1274" t="s">
        <v>555</v>
      </c>
      <c r="K1274" t="s">
        <v>2937</v>
      </c>
      <c r="L1274">
        <v>0</v>
      </c>
      <c r="M1274">
        <v>0</v>
      </c>
      <c r="N1274" t="s">
        <v>4226</v>
      </c>
      <c r="O1274" t="s">
        <v>545</v>
      </c>
      <c r="P1274" t="s">
        <v>458</v>
      </c>
      <c r="R1274">
        <v>0</v>
      </c>
      <c r="S1274" t="s">
        <v>459</v>
      </c>
      <c r="T1274" t="s">
        <v>458</v>
      </c>
      <c r="U1274" t="s">
        <v>460</v>
      </c>
      <c r="V1274" t="s">
        <v>458</v>
      </c>
    </row>
    <row r="1275" spans="1:22" x14ac:dyDescent="0.2">
      <c r="A1275" s="102">
        <v>42184</v>
      </c>
      <c r="B1275" s="102" t="s">
        <v>4132</v>
      </c>
      <c r="C1275" t="s">
        <v>541</v>
      </c>
      <c r="D1275" s="58">
        <v>408.15</v>
      </c>
      <c r="E1275" t="s">
        <v>452</v>
      </c>
      <c r="F1275" s="108" t="s">
        <v>2950</v>
      </c>
      <c r="G1275" t="s">
        <v>2951</v>
      </c>
      <c r="H1275">
        <v>16</v>
      </c>
      <c r="I1275">
        <v>43</v>
      </c>
      <c r="J1275" t="s">
        <v>555</v>
      </c>
      <c r="K1275" t="s">
        <v>2937</v>
      </c>
      <c r="L1275">
        <v>0</v>
      </c>
      <c r="M1275">
        <v>0</v>
      </c>
      <c r="N1275" t="s">
        <v>4227</v>
      </c>
      <c r="O1275" t="s">
        <v>545</v>
      </c>
      <c r="P1275" t="s">
        <v>458</v>
      </c>
      <c r="R1275">
        <v>0</v>
      </c>
      <c r="S1275" t="s">
        <v>459</v>
      </c>
      <c r="T1275" t="s">
        <v>458</v>
      </c>
      <c r="U1275" t="s">
        <v>460</v>
      </c>
      <c r="V1275" t="s">
        <v>458</v>
      </c>
    </row>
    <row r="1276" spans="1:22" x14ac:dyDescent="0.2">
      <c r="A1276" s="102">
        <v>42184</v>
      </c>
      <c r="B1276" s="102" t="s">
        <v>4132</v>
      </c>
      <c r="C1276" t="s">
        <v>541</v>
      </c>
      <c r="D1276" s="58">
        <v>408.15</v>
      </c>
      <c r="E1276" t="s">
        <v>452</v>
      </c>
      <c r="F1276" s="108">
        <v>2010</v>
      </c>
      <c r="G1276" t="s">
        <v>3044</v>
      </c>
      <c r="H1276">
        <v>8</v>
      </c>
      <c r="I1276">
        <v>43</v>
      </c>
      <c r="J1276" t="s">
        <v>555</v>
      </c>
      <c r="K1276" t="s">
        <v>2937</v>
      </c>
      <c r="L1276">
        <v>0</v>
      </c>
      <c r="M1276">
        <v>0</v>
      </c>
      <c r="N1276" t="s">
        <v>4228</v>
      </c>
      <c r="O1276" t="s">
        <v>545</v>
      </c>
      <c r="P1276" t="s">
        <v>458</v>
      </c>
      <c r="R1276">
        <v>0</v>
      </c>
      <c r="S1276" t="s">
        <v>459</v>
      </c>
      <c r="T1276" t="s">
        <v>458</v>
      </c>
      <c r="U1276" t="s">
        <v>460</v>
      </c>
      <c r="V1276" t="s">
        <v>458</v>
      </c>
    </row>
    <row r="1277" spans="1:22" x14ac:dyDescent="0.2">
      <c r="A1277" s="102">
        <v>42184</v>
      </c>
      <c r="B1277" s="102" t="s">
        <v>4132</v>
      </c>
      <c r="C1277" t="s">
        <v>541</v>
      </c>
      <c r="D1277" s="58">
        <v>408.15</v>
      </c>
      <c r="E1277" t="s">
        <v>452</v>
      </c>
      <c r="F1277" s="108">
        <v>2008</v>
      </c>
      <c r="G1277" t="s">
        <v>3463</v>
      </c>
      <c r="H1277">
        <v>16</v>
      </c>
      <c r="I1277">
        <v>43</v>
      </c>
      <c r="J1277" t="s">
        <v>555</v>
      </c>
      <c r="K1277" t="s">
        <v>2937</v>
      </c>
      <c r="L1277">
        <v>0</v>
      </c>
      <c r="M1277">
        <v>0</v>
      </c>
      <c r="N1277" t="s">
        <v>4229</v>
      </c>
      <c r="O1277" t="s">
        <v>545</v>
      </c>
      <c r="P1277" t="s">
        <v>458</v>
      </c>
      <c r="R1277">
        <v>0</v>
      </c>
      <c r="S1277" t="s">
        <v>459</v>
      </c>
      <c r="T1277" t="s">
        <v>458</v>
      </c>
      <c r="U1277" t="s">
        <v>460</v>
      </c>
      <c r="V1277" t="s">
        <v>458</v>
      </c>
    </row>
    <row r="1278" spans="1:22" x14ac:dyDescent="0.2">
      <c r="A1278" s="102">
        <v>42184</v>
      </c>
      <c r="B1278" s="102" t="s">
        <v>4132</v>
      </c>
      <c r="C1278" t="s">
        <v>541</v>
      </c>
      <c r="D1278" s="58">
        <v>408.15</v>
      </c>
      <c r="E1278" t="s">
        <v>452</v>
      </c>
      <c r="F1278" s="108" t="s">
        <v>2950</v>
      </c>
      <c r="G1278" t="s">
        <v>2951</v>
      </c>
      <c r="H1278">
        <v>16</v>
      </c>
      <c r="I1278">
        <v>43</v>
      </c>
      <c r="J1278" t="s">
        <v>555</v>
      </c>
      <c r="K1278" t="s">
        <v>2937</v>
      </c>
      <c r="L1278">
        <v>0</v>
      </c>
      <c r="M1278">
        <v>0</v>
      </c>
      <c r="N1278" t="s">
        <v>4230</v>
      </c>
      <c r="O1278" t="s">
        <v>545</v>
      </c>
      <c r="P1278" t="s">
        <v>458</v>
      </c>
      <c r="R1278">
        <v>0</v>
      </c>
      <c r="S1278" t="s">
        <v>459</v>
      </c>
      <c r="T1278" t="s">
        <v>458</v>
      </c>
      <c r="U1278" t="s">
        <v>460</v>
      </c>
      <c r="V1278" t="s">
        <v>458</v>
      </c>
    </row>
    <row r="1279" spans="1:22" x14ac:dyDescent="0.2">
      <c r="A1279" s="102">
        <v>42186</v>
      </c>
      <c r="B1279" s="102" t="s">
        <v>4132</v>
      </c>
      <c r="C1279" t="s">
        <v>541</v>
      </c>
      <c r="D1279" s="58">
        <v>408.15</v>
      </c>
      <c r="E1279" t="s">
        <v>452</v>
      </c>
      <c r="F1279" s="108">
        <v>2024</v>
      </c>
      <c r="G1279" t="s">
        <v>2955</v>
      </c>
      <c r="H1279">
        <v>8</v>
      </c>
      <c r="I1279">
        <v>43</v>
      </c>
      <c r="J1279" t="s">
        <v>555</v>
      </c>
      <c r="K1279" t="s">
        <v>2937</v>
      </c>
      <c r="L1279">
        <v>0</v>
      </c>
      <c r="M1279">
        <v>0</v>
      </c>
      <c r="N1279" t="s">
        <v>4231</v>
      </c>
      <c r="O1279" t="s">
        <v>545</v>
      </c>
      <c r="P1279" t="s">
        <v>458</v>
      </c>
      <c r="R1279">
        <v>0</v>
      </c>
      <c r="S1279" t="s">
        <v>459</v>
      </c>
      <c r="T1279" t="s">
        <v>458</v>
      </c>
      <c r="U1279" t="s">
        <v>460</v>
      </c>
      <c r="V1279" t="s">
        <v>458</v>
      </c>
    </row>
    <row r="1280" spans="1:22" x14ac:dyDescent="0.2">
      <c r="A1280" s="102">
        <v>42186</v>
      </c>
      <c r="B1280" s="102" t="s">
        <v>4132</v>
      </c>
      <c r="C1280" t="s">
        <v>541</v>
      </c>
      <c r="D1280" s="58">
        <v>408.15</v>
      </c>
      <c r="E1280" t="s">
        <v>452</v>
      </c>
      <c r="F1280" s="108" t="s">
        <v>2950</v>
      </c>
      <c r="G1280" t="s">
        <v>2951</v>
      </c>
      <c r="H1280">
        <v>26</v>
      </c>
      <c r="I1280">
        <v>43</v>
      </c>
      <c r="J1280" t="s">
        <v>555</v>
      </c>
      <c r="K1280" t="s">
        <v>2937</v>
      </c>
      <c r="L1280">
        <v>0</v>
      </c>
      <c r="M1280">
        <v>0</v>
      </c>
      <c r="N1280" t="s">
        <v>4232</v>
      </c>
      <c r="O1280" t="s">
        <v>545</v>
      </c>
      <c r="P1280" t="s">
        <v>458</v>
      </c>
      <c r="R1280">
        <v>0</v>
      </c>
      <c r="S1280" t="s">
        <v>459</v>
      </c>
      <c r="T1280" t="s">
        <v>458</v>
      </c>
      <c r="U1280" t="s">
        <v>460</v>
      </c>
      <c r="V1280" t="s">
        <v>458</v>
      </c>
    </row>
    <row r="1281" spans="1:22" x14ac:dyDescent="0.2">
      <c r="A1281" s="102">
        <v>42186</v>
      </c>
      <c r="B1281" s="102" t="s">
        <v>4132</v>
      </c>
      <c r="C1281" t="s">
        <v>541</v>
      </c>
      <c r="D1281" s="58">
        <v>408.15</v>
      </c>
      <c r="E1281" t="s">
        <v>452</v>
      </c>
      <c r="F1281" s="108" t="s">
        <v>2950</v>
      </c>
      <c r="G1281" t="s">
        <v>2951</v>
      </c>
      <c r="H1281">
        <v>4</v>
      </c>
      <c r="I1281">
        <v>43</v>
      </c>
      <c r="J1281" t="s">
        <v>555</v>
      </c>
      <c r="K1281" t="s">
        <v>2937</v>
      </c>
      <c r="L1281">
        <v>0</v>
      </c>
      <c r="M1281">
        <v>0</v>
      </c>
      <c r="N1281" t="s">
        <v>4233</v>
      </c>
      <c r="O1281" t="s">
        <v>545</v>
      </c>
      <c r="P1281" t="s">
        <v>458</v>
      </c>
      <c r="R1281">
        <v>0</v>
      </c>
      <c r="S1281" t="s">
        <v>459</v>
      </c>
      <c r="T1281" t="s">
        <v>458</v>
      </c>
      <c r="U1281" t="s">
        <v>460</v>
      </c>
      <c r="V1281" t="s">
        <v>458</v>
      </c>
    </row>
    <row r="1282" spans="1:22" x14ac:dyDescent="0.2">
      <c r="A1282" s="102">
        <v>42186</v>
      </c>
      <c r="B1282" s="102" t="s">
        <v>4132</v>
      </c>
      <c r="C1282" t="s">
        <v>541</v>
      </c>
      <c r="D1282" s="58">
        <v>408.15</v>
      </c>
      <c r="E1282" t="s">
        <v>452</v>
      </c>
      <c r="F1282" s="108">
        <v>2010</v>
      </c>
      <c r="G1282" t="s">
        <v>3044</v>
      </c>
      <c r="H1282">
        <v>16</v>
      </c>
      <c r="I1282">
        <v>43</v>
      </c>
      <c r="J1282" t="s">
        <v>555</v>
      </c>
      <c r="K1282" t="s">
        <v>2937</v>
      </c>
      <c r="L1282">
        <v>0</v>
      </c>
      <c r="M1282">
        <v>0</v>
      </c>
      <c r="N1282" t="s">
        <v>4234</v>
      </c>
      <c r="O1282" t="s">
        <v>545</v>
      </c>
      <c r="P1282" t="s">
        <v>458</v>
      </c>
      <c r="R1282">
        <v>0</v>
      </c>
      <c r="S1282" t="s">
        <v>459</v>
      </c>
      <c r="T1282" t="s">
        <v>458</v>
      </c>
      <c r="U1282" t="s">
        <v>460</v>
      </c>
      <c r="V1282" t="s">
        <v>458</v>
      </c>
    </row>
    <row r="1283" spans="1:22" x14ac:dyDescent="0.2">
      <c r="A1283" s="102">
        <v>42186</v>
      </c>
      <c r="B1283" s="102" t="s">
        <v>4132</v>
      </c>
      <c r="C1283" t="s">
        <v>541</v>
      </c>
      <c r="D1283" s="58">
        <v>408.15</v>
      </c>
      <c r="E1283" t="s">
        <v>452</v>
      </c>
      <c r="F1283" s="108" t="s">
        <v>2950</v>
      </c>
      <c r="G1283" t="s">
        <v>2951</v>
      </c>
      <c r="H1283">
        <v>26</v>
      </c>
      <c r="I1283">
        <v>43</v>
      </c>
      <c r="J1283" t="s">
        <v>555</v>
      </c>
      <c r="K1283" t="s">
        <v>2937</v>
      </c>
      <c r="L1283">
        <v>0</v>
      </c>
      <c r="M1283">
        <v>0</v>
      </c>
      <c r="N1283" t="s">
        <v>4235</v>
      </c>
      <c r="O1283" t="s">
        <v>545</v>
      </c>
      <c r="P1283" t="s">
        <v>458</v>
      </c>
      <c r="R1283">
        <v>0</v>
      </c>
      <c r="S1283" t="s">
        <v>459</v>
      </c>
      <c r="T1283" t="s">
        <v>458</v>
      </c>
      <c r="U1283" t="s">
        <v>460</v>
      </c>
      <c r="V1283" t="s">
        <v>458</v>
      </c>
    </row>
    <row r="1284" spans="1:22" x14ac:dyDescent="0.2">
      <c r="A1284" s="102">
        <v>42186</v>
      </c>
      <c r="B1284" s="102" t="s">
        <v>4132</v>
      </c>
      <c r="C1284" t="s">
        <v>541</v>
      </c>
      <c r="D1284" s="58">
        <v>408.15</v>
      </c>
      <c r="E1284" t="s">
        <v>452</v>
      </c>
      <c r="F1284" s="108">
        <v>2014</v>
      </c>
      <c r="G1284" t="s">
        <v>2978</v>
      </c>
      <c r="H1284">
        <v>1</v>
      </c>
      <c r="I1284">
        <v>43</v>
      </c>
      <c r="J1284" t="s">
        <v>555</v>
      </c>
      <c r="K1284" t="s">
        <v>2937</v>
      </c>
      <c r="L1284">
        <v>0</v>
      </c>
      <c r="M1284">
        <v>0</v>
      </c>
      <c r="N1284" t="s">
        <v>4236</v>
      </c>
      <c r="O1284" t="s">
        <v>545</v>
      </c>
      <c r="P1284" t="s">
        <v>458</v>
      </c>
      <c r="R1284">
        <v>0</v>
      </c>
      <c r="S1284" t="s">
        <v>459</v>
      </c>
      <c r="T1284" t="s">
        <v>458</v>
      </c>
      <c r="U1284" t="s">
        <v>460</v>
      </c>
      <c r="V1284" t="s">
        <v>458</v>
      </c>
    </row>
    <row r="1285" spans="1:22" x14ac:dyDescent="0.2">
      <c r="A1285" s="102">
        <v>42191</v>
      </c>
      <c r="B1285" s="102" t="s">
        <v>4132</v>
      </c>
      <c r="C1285" t="s">
        <v>541</v>
      </c>
      <c r="D1285" s="58">
        <v>408.15</v>
      </c>
      <c r="E1285" t="s">
        <v>452</v>
      </c>
      <c r="F1285" s="108">
        <v>2024</v>
      </c>
      <c r="G1285" t="s">
        <v>2955</v>
      </c>
      <c r="H1285">
        <v>3</v>
      </c>
      <c r="I1285">
        <v>43</v>
      </c>
      <c r="J1285" t="s">
        <v>555</v>
      </c>
      <c r="K1285" t="s">
        <v>2937</v>
      </c>
      <c r="L1285">
        <v>0</v>
      </c>
      <c r="M1285">
        <v>0</v>
      </c>
      <c r="N1285" t="s">
        <v>4237</v>
      </c>
      <c r="O1285" t="s">
        <v>545</v>
      </c>
      <c r="P1285" t="s">
        <v>458</v>
      </c>
      <c r="R1285">
        <v>0</v>
      </c>
      <c r="S1285" t="s">
        <v>459</v>
      </c>
      <c r="T1285" t="s">
        <v>458</v>
      </c>
      <c r="U1285" t="s">
        <v>460</v>
      </c>
      <c r="V1285" t="s">
        <v>458</v>
      </c>
    </row>
    <row r="1286" spans="1:22" x14ac:dyDescent="0.2">
      <c r="A1286" s="102">
        <v>42191</v>
      </c>
      <c r="B1286" s="102" t="s">
        <v>4132</v>
      </c>
      <c r="C1286" t="s">
        <v>541</v>
      </c>
      <c r="D1286" s="58">
        <v>408.15</v>
      </c>
      <c r="E1286" t="s">
        <v>452</v>
      </c>
      <c r="F1286" s="108">
        <v>2024</v>
      </c>
      <c r="G1286" t="s">
        <v>2955</v>
      </c>
      <c r="H1286">
        <v>24</v>
      </c>
      <c r="I1286">
        <v>43</v>
      </c>
      <c r="J1286" t="s">
        <v>555</v>
      </c>
      <c r="K1286" t="s">
        <v>2937</v>
      </c>
      <c r="L1286">
        <v>0</v>
      </c>
      <c r="M1286">
        <v>0</v>
      </c>
      <c r="N1286" t="s">
        <v>4238</v>
      </c>
      <c r="O1286" t="s">
        <v>545</v>
      </c>
      <c r="P1286" t="s">
        <v>458</v>
      </c>
      <c r="R1286">
        <v>0</v>
      </c>
      <c r="S1286" t="s">
        <v>459</v>
      </c>
      <c r="T1286" t="s">
        <v>458</v>
      </c>
      <c r="U1286" t="s">
        <v>460</v>
      </c>
      <c r="V1286" t="s">
        <v>458</v>
      </c>
    </row>
    <row r="1287" spans="1:22" x14ac:dyDescent="0.2">
      <c r="A1287" s="102">
        <v>42191</v>
      </c>
      <c r="B1287" s="102" t="s">
        <v>4132</v>
      </c>
      <c r="C1287" t="s">
        <v>541</v>
      </c>
      <c r="D1287" s="58">
        <v>408.15</v>
      </c>
      <c r="E1287" t="s">
        <v>452</v>
      </c>
      <c r="F1287" s="108" t="s">
        <v>2950</v>
      </c>
      <c r="G1287" t="s">
        <v>2951</v>
      </c>
      <c r="H1287">
        <v>4</v>
      </c>
      <c r="I1287">
        <v>43</v>
      </c>
      <c r="J1287" t="s">
        <v>555</v>
      </c>
      <c r="K1287" t="s">
        <v>2937</v>
      </c>
      <c r="L1287">
        <v>0</v>
      </c>
      <c r="M1287">
        <v>0</v>
      </c>
      <c r="N1287" t="s">
        <v>4239</v>
      </c>
      <c r="O1287" t="s">
        <v>545</v>
      </c>
      <c r="P1287" t="s">
        <v>458</v>
      </c>
      <c r="R1287">
        <v>0</v>
      </c>
      <c r="S1287" t="s">
        <v>459</v>
      </c>
      <c r="T1287" t="s">
        <v>458</v>
      </c>
      <c r="U1287" t="s">
        <v>460</v>
      </c>
      <c r="V1287" t="s">
        <v>458</v>
      </c>
    </row>
    <row r="1288" spans="1:22" x14ac:dyDescent="0.2">
      <c r="A1288" s="102">
        <v>42198</v>
      </c>
      <c r="B1288" s="102" t="s">
        <v>4132</v>
      </c>
      <c r="C1288" t="s">
        <v>541</v>
      </c>
      <c r="D1288" s="58">
        <v>408.15</v>
      </c>
      <c r="E1288" t="s">
        <v>452</v>
      </c>
      <c r="F1288" s="108">
        <v>2024</v>
      </c>
      <c r="G1288" t="s">
        <v>2955</v>
      </c>
      <c r="H1288">
        <v>2</v>
      </c>
      <c r="I1288">
        <v>43</v>
      </c>
      <c r="J1288" t="s">
        <v>555</v>
      </c>
      <c r="K1288" t="s">
        <v>2937</v>
      </c>
      <c r="L1288">
        <v>0</v>
      </c>
      <c r="M1288">
        <v>0</v>
      </c>
      <c r="N1288" t="s">
        <v>4240</v>
      </c>
      <c r="O1288" t="s">
        <v>545</v>
      </c>
      <c r="P1288" t="s">
        <v>458</v>
      </c>
      <c r="R1288">
        <v>0</v>
      </c>
      <c r="S1288" t="s">
        <v>459</v>
      </c>
      <c r="T1288" t="s">
        <v>458</v>
      </c>
      <c r="U1288" t="s">
        <v>460</v>
      </c>
      <c r="V1288" t="s">
        <v>458</v>
      </c>
    </row>
    <row r="1289" spans="1:22" x14ac:dyDescent="0.2">
      <c r="A1289" s="102">
        <v>42198</v>
      </c>
      <c r="B1289" s="102" t="s">
        <v>4132</v>
      </c>
      <c r="C1289" t="s">
        <v>541</v>
      </c>
      <c r="D1289" s="58">
        <v>408.15</v>
      </c>
      <c r="E1289" t="s">
        <v>452</v>
      </c>
      <c r="F1289" s="108">
        <v>2024</v>
      </c>
      <c r="G1289" t="s">
        <v>2955</v>
      </c>
      <c r="H1289">
        <v>2</v>
      </c>
      <c r="I1289">
        <v>43</v>
      </c>
      <c r="J1289" t="s">
        <v>555</v>
      </c>
      <c r="K1289" t="s">
        <v>2937</v>
      </c>
      <c r="L1289">
        <v>0</v>
      </c>
      <c r="M1289">
        <v>0</v>
      </c>
      <c r="N1289" t="s">
        <v>4241</v>
      </c>
      <c r="O1289" t="s">
        <v>545</v>
      </c>
      <c r="P1289" t="s">
        <v>458</v>
      </c>
      <c r="R1289">
        <v>0</v>
      </c>
      <c r="S1289" t="s">
        <v>459</v>
      </c>
      <c r="T1289" t="s">
        <v>458</v>
      </c>
      <c r="U1289" t="s">
        <v>460</v>
      </c>
      <c r="V1289" t="s">
        <v>458</v>
      </c>
    </row>
    <row r="1290" spans="1:22" x14ac:dyDescent="0.2">
      <c r="A1290" s="102">
        <v>42198</v>
      </c>
      <c r="B1290" s="102" t="s">
        <v>4132</v>
      </c>
      <c r="C1290" t="s">
        <v>541</v>
      </c>
      <c r="D1290" s="58">
        <v>408.15</v>
      </c>
      <c r="E1290" t="s">
        <v>452</v>
      </c>
      <c r="F1290" s="108" t="s">
        <v>2950</v>
      </c>
      <c r="G1290" t="s">
        <v>2951</v>
      </c>
      <c r="H1290">
        <v>32.5</v>
      </c>
      <c r="I1290">
        <v>43</v>
      </c>
      <c r="J1290" t="s">
        <v>555</v>
      </c>
      <c r="K1290" t="s">
        <v>2937</v>
      </c>
      <c r="L1290">
        <v>0</v>
      </c>
      <c r="M1290">
        <v>0</v>
      </c>
      <c r="N1290" t="s">
        <v>4242</v>
      </c>
      <c r="O1290" t="s">
        <v>545</v>
      </c>
      <c r="P1290" t="s">
        <v>458</v>
      </c>
      <c r="R1290">
        <v>0</v>
      </c>
      <c r="S1290" t="s">
        <v>459</v>
      </c>
      <c r="T1290" t="s">
        <v>458</v>
      </c>
      <c r="U1290" t="s">
        <v>460</v>
      </c>
      <c r="V1290" t="s">
        <v>458</v>
      </c>
    </row>
    <row r="1291" spans="1:22" x14ac:dyDescent="0.2">
      <c r="A1291" s="102">
        <v>42198</v>
      </c>
      <c r="B1291" s="102" t="s">
        <v>4132</v>
      </c>
      <c r="C1291" t="s">
        <v>541</v>
      </c>
      <c r="D1291" s="58">
        <v>408.15</v>
      </c>
      <c r="E1291" t="s">
        <v>452</v>
      </c>
      <c r="F1291" s="108" t="s">
        <v>2950</v>
      </c>
      <c r="G1291" t="s">
        <v>2951</v>
      </c>
      <c r="H1291">
        <v>16</v>
      </c>
      <c r="I1291">
        <v>43</v>
      </c>
      <c r="J1291" t="s">
        <v>555</v>
      </c>
      <c r="K1291" t="s">
        <v>2937</v>
      </c>
      <c r="L1291">
        <v>0</v>
      </c>
      <c r="M1291">
        <v>0</v>
      </c>
      <c r="N1291" t="s">
        <v>4243</v>
      </c>
      <c r="O1291" t="s">
        <v>545</v>
      </c>
      <c r="P1291" t="s">
        <v>458</v>
      </c>
      <c r="R1291">
        <v>0</v>
      </c>
      <c r="S1291" t="s">
        <v>459</v>
      </c>
      <c r="T1291" t="s">
        <v>458</v>
      </c>
      <c r="U1291" t="s">
        <v>460</v>
      </c>
      <c r="V1291" t="s">
        <v>458</v>
      </c>
    </row>
    <row r="1292" spans="1:22" x14ac:dyDescent="0.2">
      <c r="A1292" s="102">
        <v>42205</v>
      </c>
      <c r="B1292" s="102" t="s">
        <v>4132</v>
      </c>
      <c r="C1292" t="s">
        <v>541</v>
      </c>
      <c r="D1292" s="58">
        <v>408.15</v>
      </c>
      <c r="E1292" t="s">
        <v>452</v>
      </c>
      <c r="F1292" s="108">
        <v>2024</v>
      </c>
      <c r="G1292" t="s">
        <v>2955</v>
      </c>
      <c r="H1292">
        <v>2</v>
      </c>
      <c r="I1292">
        <v>43</v>
      </c>
      <c r="J1292" t="s">
        <v>555</v>
      </c>
      <c r="K1292" t="s">
        <v>2937</v>
      </c>
      <c r="L1292">
        <v>0</v>
      </c>
      <c r="M1292">
        <v>0</v>
      </c>
      <c r="N1292" t="s">
        <v>4244</v>
      </c>
      <c r="O1292" t="s">
        <v>545</v>
      </c>
      <c r="P1292" t="s">
        <v>458</v>
      </c>
      <c r="R1292">
        <v>0</v>
      </c>
      <c r="S1292" t="s">
        <v>459</v>
      </c>
      <c r="T1292" t="s">
        <v>458</v>
      </c>
      <c r="U1292" t="s">
        <v>460</v>
      </c>
      <c r="V1292" t="s">
        <v>458</v>
      </c>
    </row>
    <row r="1293" spans="1:22" x14ac:dyDescent="0.2">
      <c r="A1293" s="102">
        <v>42205</v>
      </c>
      <c r="B1293" s="102" t="s">
        <v>4132</v>
      </c>
      <c r="C1293" t="s">
        <v>541</v>
      </c>
      <c r="D1293" s="58">
        <v>408.15</v>
      </c>
      <c r="E1293" t="s">
        <v>452</v>
      </c>
      <c r="F1293" s="108">
        <v>2024</v>
      </c>
      <c r="G1293" t="s">
        <v>2955</v>
      </c>
      <c r="H1293">
        <v>10</v>
      </c>
      <c r="I1293">
        <v>43</v>
      </c>
      <c r="J1293" t="s">
        <v>555</v>
      </c>
      <c r="K1293" t="s">
        <v>2937</v>
      </c>
      <c r="L1293">
        <v>0</v>
      </c>
      <c r="M1293">
        <v>0</v>
      </c>
      <c r="N1293" t="s">
        <v>4245</v>
      </c>
      <c r="O1293" t="s">
        <v>545</v>
      </c>
      <c r="P1293" t="s">
        <v>458</v>
      </c>
      <c r="R1293">
        <v>0</v>
      </c>
      <c r="S1293" t="s">
        <v>459</v>
      </c>
      <c r="T1293" t="s">
        <v>458</v>
      </c>
      <c r="U1293" t="s">
        <v>460</v>
      </c>
      <c r="V1293" t="s">
        <v>458</v>
      </c>
    </row>
    <row r="1294" spans="1:22" x14ac:dyDescent="0.2">
      <c r="A1294" s="102">
        <v>42205</v>
      </c>
      <c r="B1294" s="102" t="s">
        <v>4132</v>
      </c>
      <c r="C1294" t="s">
        <v>541</v>
      </c>
      <c r="D1294" s="58">
        <v>408.15</v>
      </c>
      <c r="E1294" t="s">
        <v>452</v>
      </c>
      <c r="F1294" s="108" t="s">
        <v>2950</v>
      </c>
      <c r="G1294" t="s">
        <v>2951</v>
      </c>
      <c r="H1294">
        <v>21</v>
      </c>
      <c r="I1294">
        <v>43</v>
      </c>
      <c r="J1294" t="s">
        <v>555</v>
      </c>
      <c r="K1294" t="s">
        <v>2937</v>
      </c>
      <c r="L1294">
        <v>0</v>
      </c>
      <c r="M1294">
        <v>0</v>
      </c>
      <c r="N1294" t="s">
        <v>4246</v>
      </c>
      <c r="O1294" t="s">
        <v>545</v>
      </c>
      <c r="P1294" t="s">
        <v>458</v>
      </c>
      <c r="R1294">
        <v>0</v>
      </c>
      <c r="S1294" t="s">
        <v>459</v>
      </c>
      <c r="T1294" t="s">
        <v>458</v>
      </c>
      <c r="U1294" t="s">
        <v>460</v>
      </c>
      <c r="V1294" t="s">
        <v>458</v>
      </c>
    </row>
    <row r="1295" spans="1:22" x14ac:dyDescent="0.2">
      <c r="A1295" s="102">
        <v>42205</v>
      </c>
      <c r="B1295" s="102" t="s">
        <v>4132</v>
      </c>
      <c r="C1295" t="s">
        <v>541</v>
      </c>
      <c r="D1295" s="58">
        <v>408.15</v>
      </c>
      <c r="E1295" t="s">
        <v>452</v>
      </c>
      <c r="F1295" s="108" t="s">
        <v>2950</v>
      </c>
      <c r="G1295" t="s">
        <v>2951</v>
      </c>
      <c r="H1295">
        <v>40</v>
      </c>
      <c r="I1295">
        <v>43</v>
      </c>
      <c r="J1295" t="s">
        <v>555</v>
      </c>
      <c r="K1295" t="s">
        <v>2937</v>
      </c>
      <c r="L1295">
        <v>0</v>
      </c>
      <c r="M1295">
        <v>0</v>
      </c>
      <c r="N1295" t="s">
        <v>4247</v>
      </c>
      <c r="O1295" t="s">
        <v>545</v>
      </c>
      <c r="P1295" t="s">
        <v>458</v>
      </c>
      <c r="R1295">
        <v>0</v>
      </c>
      <c r="S1295" t="s">
        <v>459</v>
      </c>
      <c r="T1295" t="s">
        <v>458</v>
      </c>
      <c r="U1295" t="s">
        <v>460</v>
      </c>
      <c r="V1295" t="s">
        <v>458</v>
      </c>
    </row>
    <row r="1296" spans="1:22" x14ac:dyDescent="0.2">
      <c r="A1296" s="102">
        <v>42212</v>
      </c>
      <c r="B1296" s="102" t="s">
        <v>4132</v>
      </c>
      <c r="C1296" t="s">
        <v>541</v>
      </c>
      <c r="D1296" s="58">
        <v>408.15</v>
      </c>
      <c r="E1296" t="s">
        <v>452</v>
      </c>
      <c r="F1296" s="108">
        <v>2024</v>
      </c>
      <c r="G1296" t="s">
        <v>2955</v>
      </c>
      <c r="H1296">
        <v>8</v>
      </c>
      <c r="I1296">
        <v>43</v>
      </c>
      <c r="J1296" t="s">
        <v>555</v>
      </c>
      <c r="K1296" t="s">
        <v>2937</v>
      </c>
      <c r="L1296">
        <v>0</v>
      </c>
      <c r="M1296">
        <v>0</v>
      </c>
      <c r="N1296" t="s">
        <v>4248</v>
      </c>
      <c r="O1296" t="s">
        <v>545</v>
      </c>
      <c r="P1296" t="s">
        <v>458</v>
      </c>
      <c r="R1296">
        <v>0</v>
      </c>
      <c r="S1296" t="s">
        <v>459</v>
      </c>
      <c r="T1296" t="s">
        <v>458</v>
      </c>
      <c r="U1296" t="s">
        <v>460</v>
      </c>
      <c r="V1296" t="s">
        <v>458</v>
      </c>
    </row>
    <row r="1297" spans="1:22" x14ac:dyDescent="0.2">
      <c r="A1297" s="102">
        <v>42212</v>
      </c>
      <c r="B1297" s="102" t="s">
        <v>4132</v>
      </c>
      <c r="C1297" t="s">
        <v>541</v>
      </c>
      <c r="D1297" s="58">
        <v>408.15</v>
      </c>
      <c r="E1297" t="s">
        <v>452</v>
      </c>
      <c r="F1297" s="108" t="s">
        <v>2950</v>
      </c>
      <c r="G1297" t="s">
        <v>2951</v>
      </c>
      <c r="H1297">
        <v>8</v>
      </c>
      <c r="I1297">
        <v>43</v>
      </c>
      <c r="J1297" t="s">
        <v>555</v>
      </c>
      <c r="K1297" t="s">
        <v>2937</v>
      </c>
      <c r="L1297">
        <v>0</v>
      </c>
      <c r="M1297">
        <v>0</v>
      </c>
      <c r="N1297" t="s">
        <v>4249</v>
      </c>
      <c r="O1297" t="s">
        <v>545</v>
      </c>
      <c r="P1297" t="s">
        <v>458</v>
      </c>
      <c r="R1297">
        <v>0</v>
      </c>
      <c r="S1297" t="s">
        <v>459</v>
      </c>
      <c r="T1297" t="s">
        <v>458</v>
      </c>
      <c r="U1297" t="s">
        <v>460</v>
      </c>
      <c r="V1297" t="s">
        <v>458</v>
      </c>
    </row>
    <row r="1298" spans="1:22" x14ac:dyDescent="0.2">
      <c r="A1298" s="102">
        <v>42212</v>
      </c>
      <c r="B1298" s="102" t="s">
        <v>4132</v>
      </c>
      <c r="C1298" t="s">
        <v>541</v>
      </c>
      <c r="D1298" s="58">
        <v>408.15</v>
      </c>
      <c r="E1298" t="s">
        <v>452</v>
      </c>
      <c r="F1298" s="108" t="s">
        <v>2950</v>
      </c>
      <c r="G1298" t="s">
        <v>2951</v>
      </c>
      <c r="H1298">
        <v>2</v>
      </c>
      <c r="I1298">
        <v>43</v>
      </c>
      <c r="J1298" t="s">
        <v>555</v>
      </c>
      <c r="K1298" t="s">
        <v>2937</v>
      </c>
      <c r="L1298">
        <v>0</v>
      </c>
      <c r="M1298">
        <v>0</v>
      </c>
      <c r="N1298" t="s">
        <v>4250</v>
      </c>
      <c r="O1298" t="s">
        <v>545</v>
      </c>
      <c r="P1298" t="s">
        <v>458</v>
      </c>
      <c r="R1298">
        <v>0</v>
      </c>
      <c r="S1298" t="s">
        <v>459</v>
      </c>
      <c r="T1298" t="s">
        <v>458</v>
      </c>
      <c r="U1298" t="s">
        <v>460</v>
      </c>
      <c r="V1298" t="s">
        <v>458</v>
      </c>
    </row>
    <row r="1299" spans="1:22" x14ac:dyDescent="0.2">
      <c r="A1299" s="102">
        <v>42214</v>
      </c>
      <c r="B1299" s="102" t="s">
        <v>4132</v>
      </c>
      <c r="C1299" t="s">
        <v>541</v>
      </c>
      <c r="D1299" s="58">
        <v>408.15</v>
      </c>
      <c r="E1299" t="s">
        <v>452</v>
      </c>
      <c r="F1299" s="108" t="s">
        <v>2950</v>
      </c>
      <c r="G1299" t="s">
        <v>2951</v>
      </c>
      <c r="H1299">
        <v>10</v>
      </c>
      <c r="I1299">
        <v>43</v>
      </c>
      <c r="J1299" t="s">
        <v>555</v>
      </c>
      <c r="K1299" t="s">
        <v>2937</v>
      </c>
      <c r="L1299">
        <v>0</v>
      </c>
      <c r="M1299">
        <v>0</v>
      </c>
      <c r="N1299" t="s">
        <v>4251</v>
      </c>
      <c r="O1299" t="s">
        <v>545</v>
      </c>
      <c r="P1299" t="s">
        <v>458</v>
      </c>
      <c r="R1299">
        <v>0</v>
      </c>
      <c r="S1299" t="s">
        <v>459</v>
      </c>
      <c r="T1299" t="s">
        <v>458</v>
      </c>
      <c r="U1299" t="s">
        <v>460</v>
      </c>
      <c r="V1299" t="s">
        <v>458</v>
      </c>
    </row>
    <row r="1300" spans="1:22" x14ac:dyDescent="0.2">
      <c r="A1300" s="102">
        <v>42219</v>
      </c>
      <c r="B1300" s="102" t="s">
        <v>4132</v>
      </c>
      <c r="C1300" t="s">
        <v>541</v>
      </c>
      <c r="D1300" s="58">
        <v>408.15</v>
      </c>
      <c r="E1300" t="s">
        <v>452</v>
      </c>
      <c r="F1300" s="108">
        <v>2024</v>
      </c>
      <c r="G1300" t="s">
        <v>2955</v>
      </c>
      <c r="H1300">
        <v>10</v>
      </c>
      <c r="I1300">
        <v>43</v>
      </c>
      <c r="J1300" t="s">
        <v>555</v>
      </c>
      <c r="K1300" t="s">
        <v>2937</v>
      </c>
      <c r="L1300">
        <v>0</v>
      </c>
      <c r="M1300">
        <v>0</v>
      </c>
      <c r="N1300" t="s">
        <v>4252</v>
      </c>
      <c r="O1300" t="s">
        <v>545</v>
      </c>
      <c r="P1300" t="s">
        <v>458</v>
      </c>
      <c r="R1300">
        <v>0</v>
      </c>
      <c r="S1300" t="s">
        <v>459</v>
      </c>
      <c r="T1300" t="s">
        <v>458</v>
      </c>
      <c r="U1300" t="s">
        <v>460</v>
      </c>
      <c r="V1300" t="s">
        <v>458</v>
      </c>
    </row>
    <row r="1301" spans="1:22" x14ac:dyDescent="0.2">
      <c r="A1301" s="102">
        <v>42219</v>
      </c>
      <c r="B1301" s="102" t="s">
        <v>4132</v>
      </c>
      <c r="C1301" t="s">
        <v>541</v>
      </c>
      <c r="D1301" s="58">
        <v>408.15</v>
      </c>
      <c r="E1301" t="s">
        <v>452</v>
      </c>
      <c r="F1301" s="108">
        <v>2010</v>
      </c>
      <c r="G1301" t="s">
        <v>3044</v>
      </c>
      <c r="H1301">
        <v>12</v>
      </c>
      <c r="I1301">
        <v>43</v>
      </c>
      <c r="J1301" t="s">
        <v>555</v>
      </c>
      <c r="K1301" t="s">
        <v>2937</v>
      </c>
      <c r="L1301">
        <v>0</v>
      </c>
      <c r="M1301">
        <v>0</v>
      </c>
      <c r="N1301" t="s">
        <v>4253</v>
      </c>
      <c r="O1301" t="s">
        <v>545</v>
      </c>
      <c r="P1301" t="s">
        <v>458</v>
      </c>
      <c r="R1301">
        <v>0</v>
      </c>
      <c r="S1301" t="s">
        <v>459</v>
      </c>
      <c r="T1301" t="s">
        <v>458</v>
      </c>
      <c r="U1301" t="s">
        <v>460</v>
      </c>
      <c r="V1301" t="s">
        <v>458</v>
      </c>
    </row>
    <row r="1302" spans="1:22" x14ac:dyDescent="0.2">
      <c r="A1302" s="102">
        <v>42226</v>
      </c>
      <c r="B1302" s="102" t="s">
        <v>4132</v>
      </c>
      <c r="C1302" t="s">
        <v>541</v>
      </c>
      <c r="D1302" s="58">
        <v>408.15</v>
      </c>
      <c r="E1302" t="s">
        <v>452</v>
      </c>
      <c r="F1302" s="108">
        <v>2024</v>
      </c>
      <c r="G1302" t="s">
        <v>2955</v>
      </c>
      <c r="H1302">
        <v>8</v>
      </c>
      <c r="I1302">
        <v>43</v>
      </c>
      <c r="J1302" t="s">
        <v>555</v>
      </c>
      <c r="K1302" t="s">
        <v>2937</v>
      </c>
      <c r="L1302">
        <v>0</v>
      </c>
      <c r="M1302">
        <v>0</v>
      </c>
      <c r="N1302" t="s">
        <v>4254</v>
      </c>
      <c r="O1302" t="s">
        <v>545</v>
      </c>
      <c r="P1302" t="s">
        <v>458</v>
      </c>
      <c r="R1302">
        <v>0</v>
      </c>
      <c r="S1302" t="s">
        <v>459</v>
      </c>
      <c r="T1302" t="s">
        <v>458</v>
      </c>
      <c r="U1302" t="s">
        <v>460</v>
      </c>
      <c r="V1302" t="s">
        <v>458</v>
      </c>
    </row>
    <row r="1303" spans="1:22" x14ac:dyDescent="0.2">
      <c r="A1303" s="102">
        <v>42233</v>
      </c>
      <c r="B1303" s="102" t="s">
        <v>4132</v>
      </c>
      <c r="C1303" t="s">
        <v>541</v>
      </c>
      <c r="D1303" s="58">
        <v>408.15</v>
      </c>
      <c r="E1303" t="s">
        <v>452</v>
      </c>
      <c r="F1303" s="108">
        <v>2024</v>
      </c>
      <c r="G1303" t="s">
        <v>2955</v>
      </c>
      <c r="H1303">
        <v>10</v>
      </c>
      <c r="I1303">
        <v>43</v>
      </c>
      <c r="J1303" t="s">
        <v>555</v>
      </c>
      <c r="K1303" t="s">
        <v>2937</v>
      </c>
      <c r="L1303">
        <v>0</v>
      </c>
      <c r="M1303">
        <v>0</v>
      </c>
      <c r="N1303" t="s">
        <v>4255</v>
      </c>
      <c r="O1303" t="s">
        <v>545</v>
      </c>
      <c r="P1303" t="s">
        <v>458</v>
      </c>
      <c r="R1303">
        <v>0</v>
      </c>
      <c r="S1303" t="s">
        <v>459</v>
      </c>
      <c r="T1303" t="s">
        <v>458</v>
      </c>
      <c r="U1303" t="s">
        <v>460</v>
      </c>
      <c r="V1303" t="s">
        <v>458</v>
      </c>
    </row>
    <row r="1304" spans="1:22" x14ac:dyDescent="0.2">
      <c r="A1304" s="102">
        <v>42233</v>
      </c>
      <c r="B1304" s="102" t="s">
        <v>4132</v>
      </c>
      <c r="C1304" t="s">
        <v>541</v>
      </c>
      <c r="D1304" s="58">
        <v>408.15</v>
      </c>
      <c r="E1304" t="s">
        <v>452</v>
      </c>
      <c r="F1304" s="108">
        <v>2005</v>
      </c>
      <c r="G1304" t="s">
        <v>3011</v>
      </c>
      <c r="H1304">
        <v>8</v>
      </c>
      <c r="I1304">
        <v>43</v>
      </c>
      <c r="J1304" t="s">
        <v>555</v>
      </c>
      <c r="K1304" t="s">
        <v>2937</v>
      </c>
      <c r="L1304">
        <v>0</v>
      </c>
      <c r="M1304">
        <v>0</v>
      </c>
      <c r="N1304" t="s">
        <v>4256</v>
      </c>
      <c r="O1304" t="s">
        <v>545</v>
      </c>
      <c r="P1304" t="s">
        <v>458</v>
      </c>
      <c r="R1304">
        <v>0</v>
      </c>
      <c r="S1304" t="s">
        <v>459</v>
      </c>
      <c r="T1304" t="s">
        <v>458</v>
      </c>
      <c r="U1304" t="s">
        <v>460</v>
      </c>
      <c r="V1304" t="s">
        <v>458</v>
      </c>
    </row>
    <row r="1305" spans="1:22" x14ac:dyDescent="0.2">
      <c r="A1305" s="102">
        <v>42233</v>
      </c>
      <c r="B1305" s="102" t="s">
        <v>4132</v>
      </c>
      <c r="C1305" t="s">
        <v>541</v>
      </c>
      <c r="D1305" s="58">
        <v>408.15</v>
      </c>
      <c r="E1305" t="s">
        <v>452</v>
      </c>
      <c r="F1305" s="108">
        <v>2010</v>
      </c>
      <c r="G1305" t="s">
        <v>3044</v>
      </c>
      <c r="H1305">
        <v>16</v>
      </c>
      <c r="I1305">
        <v>43</v>
      </c>
      <c r="J1305" t="s">
        <v>555</v>
      </c>
      <c r="K1305" t="s">
        <v>2937</v>
      </c>
      <c r="L1305">
        <v>0</v>
      </c>
      <c r="M1305">
        <v>0</v>
      </c>
      <c r="N1305" t="s">
        <v>4257</v>
      </c>
      <c r="O1305" t="s">
        <v>545</v>
      </c>
      <c r="P1305" t="s">
        <v>458</v>
      </c>
      <c r="R1305">
        <v>0</v>
      </c>
      <c r="S1305" t="s">
        <v>459</v>
      </c>
      <c r="T1305" t="s">
        <v>458</v>
      </c>
      <c r="U1305" t="s">
        <v>460</v>
      </c>
      <c r="V1305" t="s">
        <v>458</v>
      </c>
    </row>
    <row r="1306" spans="1:22" x14ac:dyDescent="0.2">
      <c r="A1306" s="102">
        <v>42233</v>
      </c>
      <c r="B1306" s="102" t="s">
        <v>4132</v>
      </c>
      <c r="C1306" t="s">
        <v>541</v>
      </c>
      <c r="D1306" s="58">
        <v>408.15</v>
      </c>
      <c r="E1306" t="s">
        <v>452</v>
      </c>
      <c r="F1306" s="108">
        <v>2008</v>
      </c>
      <c r="G1306" t="s">
        <v>3463</v>
      </c>
      <c r="H1306">
        <v>18</v>
      </c>
      <c r="I1306">
        <v>43</v>
      </c>
      <c r="J1306" t="s">
        <v>555</v>
      </c>
      <c r="K1306" t="s">
        <v>2937</v>
      </c>
      <c r="L1306">
        <v>0</v>
      </c>
      <c r="M1306">
        <v>0</v>
      </c>
      <c r="N1306" t="s">
        <v>4258</v>
      </c>
      <c r="O1306" t="s">
        <v>545</v>
      </c>
      <c r="P1306" t="s">
        <v>458</v>
      </c>
      <c r="R1306">
        <v>0</v>
      </c>
      <c r="S1306" t="s">
        <v>459</v>
      </c>
      <c r="T1306" t="s">
        <v>458</v>
      </c>
      <c r="U1306" t="s">
        <v>460</v>
      </c>
      <c r="V1306" t="s">
        <v>458</v>
      </c>
    </row>
    <row r="1307" spans="1:22" x14ac:dyDescent="0.2">
      <c r="A1307" s="102">
        <v>42240</v>
      </c>
      <c r="B1307" s="102" t="s">
        <v>4132</v>
      </c>
      <c r="C1307" t="s">
        <v>541</v>
      </c>
      <c r="D1307" s="58">
        <v>408.15</v>
      </c>
      <c r="E1307" t="s">
        <v>452</v>
      </c>
      <c r="F1307" s="108">
        <v>2008</v>
      </c>
      <c r="G1307" t="s">
        <v>3463</v>
      </c>
      <c r="H1307">
        <v>6</v>
      </c>
      <c r="I1307">
        <v>43</v>
      </c>
      <c r="J1307" t="s">
        <v>555</v>
      </c>
      <c r="K1307" t="s">
        <v>2937</v>
      </c>
      <c r="L1307">
        <v>0</v>
      </c>
      <c r="M1307">
        <v>0</v>
      </c>
      <c r="N1307" t="s">
        <v>4259</v>
      </c>
      <c r="O1307" t="s">
        <v>545</v>
      </c>
      <c r="P1307" t="s">
        <v>458</v>
      </c>
      <c r="R1307">
        <v>0</v>
      </c>
      <c r="S1307" t="s">
        <v>459</v>
      </c>
      <c r="T1307" t="s">
        <v>458</v>
      </c>
      <c r="U1307" t="s">
        <v>460</v>
      </c>
      <c r="V1307" t="s">
        <v>458</v>
      </c>
    </row>
    <row r="1308" spans="1:22" x14ac:dyDescent="0.2">
      <c r="A1308" s="102">
        <v>42254</v>
      </c>
      <c r="B1308" s="102" t="s">
        <v>4132</v>
      </c>
      <c r="C1308" t="s">
        <v>541</v>
      </c>
      <c r="D1308" s="58">
        <v>408.15</v>
      </c>
      <c r="E1308" t="s">
        <v>452</v>
      </c>
      <c r="F1308" s="108">
        <v>2024</v>
      </c>
      <c r="G1308" t="s">
        <v>2955</v>
      </c>
      <c r="H1308">
        <v>2</v>
      </c>
      <c r="I1308">
        <v>43</v>
      </c>
      <c r="J1308" t="s">
        <v>555</v>
      </c>
      <c r="K1308" t="s">
        <v>2937</v>
      </c>
      <c r="L1308">
        <v>0</v>
      </c>
      <c r="M1308">
        <v>0</v>
      </c>
      <c r="N1308" t="s">
        <v>4260</v>
      </c>
      <c r="O1308" t="s">
        <v>545</v>
      </c>
      <c r="P1308" t="s">
        <v>458</v>
      </c>
      <c r="R1308">
        <v>0</v>
      </c>
      <c r="S1308" t="s">
        <v>459</v>
      </c>
      <c r="T1308" t="s">
        <v>458</v>
      </c>
      <c r="U1308" t="s">
        <v>460</v>
      </c>
      <c r="V1308" t="s">
        <v>458</v>
      </c>
    </row>
    <row r="1309" spans="1:22" x14ac:dyDescent="0.2">
      <c r="A1309" s="102">
        <v>42261</v>
      </c>
      <c r="B1309" s="102" t="s">
        <v>4132</v>
      </c>
      <c r="C1309" t="s">
        <v>541</v>
      </c>
      <c r="D1309" s="58">
        <v>408.15</v>
      </c>
      <c r="E1309" t="s">
        <v>452</v>
      </c>
      <c r="F1309" s="108">
        <v>2024</v>
      </c>
      <c r="G1309" t="s">
        <v>2955</v>
      </c>
      <c r="H1309">
        <v>2</v>
      </c>
      <c r="I1309">
        <v>43</v>
      </c>
      <c r="J1309" t="s">
        <v>555</v>
      </c>
      <c r="K1309" t="s">
        <v>2937</v>
      </c>
      <c r="L1309">
        <v>0</v>
      </c>
      <c r="M1309">
        <v>0</v>
      </c>
      <c r="N1309" t="s">
        <v>4261</v>
      </c>
      <c r="O1309" t="s">
        <v>545</v>
      </c>
      <c r="P1309" t="s">
        <v>458</v>
      </c>
      <c r="R1309">
        <v>0</v>
      </c>
      <c r="S1309" t="s">
        <v>459</v>
      </c>
      <c r="T1309" t="s">
        <v>458</v>
      </c>
      <c r="U1309" t="s">
        <v>460</v>
      </c>
      <c r="V1309" t="s">
        <v>458</v>
      </c>
    </row>
    <row r="1310" spans="1:22" x14ac:dyDescent="0.2">
      <c r="A1310" s="102">
        <v>42261</v>
      </c>
      <c r="B1310" s="102" t="s">
        <v>4132</v>
      </c>
      <c r="C1310" t="s">
        <v>541</v>
      </c>
      <c r="D1310" s="58">
        <v>408.15</v>
      </c>
      <c r="E1310" t="s">
        <v>452</v>
      </c>
      <c r="F1310" s="108" t="s">
        <v>2950</v>
      </c>
      <c r="G1310" t="s">
        <v>2951</v>
      </c>
      <c r="H1310">
        <v>17</v>
      </c>
      <c r="I1310">
        <v>43</v>
      </c>
      <c r="J1310" t="s">
        <v>555</v>
      </c>
      <c r="K1310" t="s">
        <v>2937</v>
      </c>
      <c r="L1310">
        <v>0</v>
      </c>
      <c r="M1310">
        <v>0</v>
      </c>
      <c r="N1310" t="s">
        <v>4262</v>
      </c>
      <c r="O1310" t="s">
        <v>545</v>
      </c>
      <c r="P1310" t="s">
        <v>458</v>
      </c>
      <c r="R1310">
        <v>0</v>
      </c>
      <c r="S1310" t="s">
        <v>459</v>
      </c>
      <c r="T1310" t="s">
        <v>458</v>
      </c>
      <c r="U1310" t="s">
        <v>460</v>
      </c>
      <c r="V1310" t="s">
        <v>458</v>
      </c>
    </row>
    <row r="1311" spans="1:22" x14ac:dyDescent="0.2">
      <c r="A1311" s="102">
        <v>42261</v>
      </c>
      <c r="B1311" s="102" t="s">
        <v>4132</v>
      </c>
      <c r="C1311" t="s">
        <v>541</v>
      </c>
      <c r="D1311" s="58">
        <v>408.15</v>
      </c>
      <c r="E1311" t="s">
        <v>452</v>
      </c>
      <c r="F1311" s="108" t="s">
        <v>2950</v>
      </c>
      <c r="G1311" t="s">
        <v>2951</v>
      </c>
      <c r="H1311">
        <v>11</v>
      </c>
      <c r="I1311">
        <v>43</v>
      </c>
      <c r="J1311" t="s">
        <v>555</v>
      </c>
      <c r="K1311" t="s">
        <v>2937</v>
      </c>
      <c r="L1311">
        <v>0</v>
      </c>
      <c r="M1311">
        <v>0</v>
      </c>
      <c r="N1311" t="s">
        <v>4263</v>
      </c>
      <c r="O1311" t="s">
        <v>545</v>
      </c>
      <c r="P1311" t="s">
        <v>458</v>
      </c>
      <c r="R1311">
        <v>0</v>
      </c>
      <c r="S1311" t="s">
        <v>459</v>
      </c>
      <c r="T1311" t="s">
        <v>458</v>
      </c>
      <c r="U1311" t="s">
        <v>460</v>
      </c>
      <c r="V1311" t="s">
        <v>458</v>
      </c>
    </row>
    <row r="1312" spans="1:22" x14ac:dyDescent="0.2">
      <c r="A1312" s="102">
        <v>42268</v>
      </c>
      <c r="B1312" s="102" t="s">
        <v>4132</v>
      </c>
      <c r="C1312" t="s">
        <v>541</v>
      </c>
      <c r="D1312" s="58">
        <v>408.15</v>
      </c>
      <c r="E1312" t="s">
        <v>452</v>
      </c>
      <c r="F1312" s="108" t="s">
        <v>2950</v>
      </c>
      <c r="G1312" t="s">
        <v>2951</v>
      </c>
      <c r="H1312">
        <v>8</v>
      </c>
      <c r="I1312">
        <v>43</v>
      </c>
      <c r="J1312" t="s">
        <v>555</v>
      </c>
      <c r="K1312" t="s">
        <v>2937</v>
      </c>
      <c r="L1312">
        <v>0</v>
      </c>
      <c r="M1312">
        <v>0</v>
      </c>
      <c r="N1312" t="s">
        <v>4264</v>
      </c>
      <c r="O1312" t="s">
        <v>545</v>
      </c>
      <c r="P1312" t="s">
        <v>458</v>
      </c>
      <c r="R1312">
        <v>0</v>
      </c>
      <c r="S1312" t="s">
        <v>459</v>
      </c>
      <c r="T1312" t="s">
        <v>458</v>
      </c>
      <c r="U1312" t="s">
        <v>460</v>
      </c>
      <c r="V1312" t="s">
        <v>458</v>
      </c>
    </row>
    <row r="1313" spans="1:22" x14ac:dyDescent="0.2">
      <c r="A1313" s="102">
        <v>42268</v>
      </c>
      <c r="B1313" s="102" t="s">
        <v>4132</v>
      </c>
      <c r="C1313" t="s">
        <v>541</v>
      </c>
      <c r="D1313" s="58">
        <v>408.15</v>
      </c>
      <c r="E1313" t="s">
        <v>452</v>
      </c>
      <c r="F1313" s="108">
        <v>2014</v>
      </c>
      <c r="G1313" t="s">
        <v>2978</v>
      </c>
      <c r="H1313">
        <v>12</v>
      </c>
      <c r="I1313">
        <v>43</v>
      </c>
      <c r="J1313" t="s">
        <v>555</v>
      </c>
      <c r="K1313" t="s">
        <v>2937</v>
      </c>
      <c r="L1313">
        <v>0</v>
      </c>
      <c r="M1313">
        <v>0</v>
      </c>
      <c r="N1313" t="s">
        <v>4265</v>
      </c>
      <c r="O1313" t="s">
        <v>545</v>
      </c>
      <c r="P1313" t="s">
        <v>458</v>
      </c>
      <c r="R1313">
        <v>0</v>
      </c>
      <c r="S1313" t="s">
        <v>459</v>
      </c>
      <c r="T1313" t="s">
        <v>458</v>
      </c>
      <c r="U1313" t="s">
        <v>460</v>
      </c>
      <c r="V1313" t="s">
        <v>458</v>
      </c>
    </row>
    <row r="1314" spans="1:22" x14ac:dyDescent="0.2">
      <c r="A1314" s="102">
        <v>42286</v>
      </c>
      <c r="B1314" s="102" t="s">
        <v>4132</v>
      </c>
      <c r="C1314" t="s">
        <v>541</v>
      </c>
      <c r="D1314" s="58">
        <v>408.15</v>
      </c>
      <c r="E1314" t="s">
        <v>452</v>
      </c>
      <c r="F1314" s="108" t="s">
        <v>2950</v>
      </c>
      <c r="G1314" t="s">
        <v>2951</v>
      </c>
      <c r="H1314">
        <v>36</v>
      </c>
      <c r="I1314">
        <v>43</v>
      </c>
      <c r="J1314" t="s">
        <v>555</v>
      </c>
      <c r="K1314" t="s">
        <v>2937</v>
      </c>
      <c r="L1314">
        <v>0</v>
      </c>
      <c r="M1314">
        <v>0</v>
      </c>
      <c r="N1314" t="s">
        <v>4266</v>
      </c>
      <c r="O1314" t="s">
        <v>545</v>
      </c>
      <c r="P1314" t="s">
        <v>458</v>
      </c>
      <c r="R1314">
        <v>0</v>
      </c>
      <c r="S1314" t="s">
        <v>459</v>
      </c>
      <c r="T1314" t="s">
        <v>458</v>
      </c>
      <c r="U1314" t="s">
        <v>460</v>
      </c>
      <c r="V1314" t="s">
        <v>458</v>
      </c>
    </row>
    <row r="1315" spans="1:22" x14ac:dyDescent="0.2">
      <c r="A1315" s="102">
        <v>42310</v>
      </c>
      <c r="B1315" s="102" t="s">
        <v>4132</v>
      </c>
      <c r="C1315" t="s">
        <v>541</v>
      </c>
      <c r="D1315" s="58">
        <v>408.15</v>
      </c>
      <c r="E1315" t="s">
        <v>452</v>
      </c>
      <c r="F1315" s="108">
        <v>2024</v>
      </c>
      <c r="G1315" t="s">
        <v>2955</v>
      </c>
      <c r="H1315">
        <v>6</v>
      </c>
      <c r="I1315">
        <v>43</v>
      </c>
      <c r="J1315" t="s">
        <v>555</v>
      </c>
      <c r="K1315" t="s">
        <v>2937</v>
      </c>
      <c r="L1315">
        <v>0</v>
      </c>
      <c r="M1315">
        <v>0</v>
      </c>
      <c r="N1315" t="s">
        <v>4267</v>
      </c>
      <c r="O1315" t="s">
        <v>545</v>
      </c>
      <c r="P1315" t="s">
        <v>458</v>
      </c>
      <c r="R1315">
        <v>0</v>
      </c>
      <c r="S1315" t="s">
        <v>459</v>
      </c>
      <c r="T1315" t="s">
        <v>458</v>
      </c>
      <c r="U1315" t="s">
        <v>460</v>
      </c>
      <c r="V1315" t="s">
        <v>458</v>
      </c>
    </row>
    <row r="1316" spans="1:22" x14ac:dyDescent="0.2">
      <c r="A1316" s="102">
        <v>42317</v>
      </c>
      <c r="B1316" s="102" t="s">
        <v>4132</v>
      </c>
      <c r="C1316" t="s">
        <v>541</v>
      </c>
      <c r="D1316" s="58">
        <v>408.15</v>
      </c>
      <c r="E1316" t="s">
        <v>452</v>
      </c>
      <c r="F1316" s="108">
        <v>2024</v>
      </c>
      <c r="G1316" t="s">
        <v>2955</v>
      </c>
      <c r="H1316">
        <v>4</v>
      </c>
      <c r="I1316">
        <v>43</v>
      </c>
      <c r="J1316" t="s">
        <v>555</v>
      </c>
      <c r="K1316" t="s">
        <v>2937</v>
      </c>
      <c r="L1316">
        <v>0</v>
      </c>
      <c r="M1316">
        <v>0</v>
      </c>
      <c r="N1316" t="s">
        <v>4268</v>
      </c>
      <c r="O1316" t="s">
        <v>545</v>
      </c>
      <c r="P1316" t="s">
        <v>458</v>
      </c>
      <c r="R1316">
        <v>0</v>
      </c>
      <c r="S1316" t="s">
        <v>459</v>
      </c>
      <c r="T1316" t="s">
        <v>458</v>
      </c>
      <c r="U1316" t="s">
        <v>460</v>
      </c>
      <c r="V1316" t="s">
        <v>458</v>
      </c>
    </row>
    <row r="1317" spans="1:22" x14ac:dyDescent="0.2">
      <c r="A1317" s="102">
        <v>42317</v>
      </c>
      <c r="B1317" s="102" t="s">
        <v>4132</v>
      </c>
      <c r="C1317" t="s">
        <v>541</v>
      </c>
      <c r="D1317" s="58">
        <v>408.15</v>
      </c>
      <c r="E1317" t="s">
        <v>452</v>
      </c>
      <c r="F1317" s="108">
        <v>2024</v>
      </c>
      <c r="G1317" t="s">
        <v>2955</v>
      </c>
      <c r="H1317">
        <v>2</v>
      </c>
      <c r="I1317">
        <v>43</v>
      </c>
      <c r="J1317" t="s">
        <v>555</v>
      </c>
      <c r="K1317" t="s">
        <v>2937</v>
      </c>
      <c r="L1317">
        <v>0</v>
      </c>
      <c r="M1317">
        <v>0</v>
      </c>
      <c r="N1317" t="s">
        <v>4269</v>
      </c>
      <c r="O1317" t="s">
        <v>545</v>
      </c>
      <c r="P1317" t="s">
        <v>458</v>
      </c>
      <c r="R1317">
        <v>0</v>
      </c>
      <c r="S1317" t="s">
        <v>459</v>
      </c>
      <c r="T1317" t="s">
        <v>458</v>
      </c>
      <c r="U1317" t="s">
        <v>460</v>
      </c>
      <c r="V1317" t="s">
        <v>458</v>
      </c>
    </row>
    <row r="1318" spans="1:22" x14ac:dyDescent="0.2">
      <c r="A1318" s="102">
        <v>42317</v>
      </c>
      <c r="B1318" s="102" t="s">
        <v>4132</v>
      </c>
      <c r="C1318" t="s">
        <v>541</v>
      </c>
      <c r="D1318" s="58">
        <v>408.15</v>
      </c>
      <c r="E1318" t="s">
        <v>452</v>
      </c>
      <c r="F1318" s="108" t="s">
        <v>2950</v>
      </c>
      <c r="G1318" t="s">
        <v>2951</v>
      </c>
      <c r="H1318">
        <v>8</v>
      </c>
      <c r="I1318">
        <v>43</v>
      </c>
      <c r="J1318" t="s">
        <v>555</v>
      </c>
      <c r="K1318" t="s">
        <v>2937</v>
      </c>
      <c r="L1318">
        <v>0</v>
      </c>
      <c r="M1318">
        <v>0</v>
      </c>
      <c r="N1318" t="s">
        <v>4270</v>
      </c>
      <c r="O1318" t="s">
        <v>545</v>
      </c>
      <c r="P1318" t="s">
        <v>458</v>
      </c>
      <c r="R1318">
        <v>0</v>
      </c>
      <c r="S1318" t="s">
        <v>459</v>
      </c>
      <c r="T1318" t="s">
        <v>458</v>
      </c>
      <c r="U1318" t="s">
        <v>460</v>
      </c>
      <c r="V1318" t="s">
        <v>458</v>
      </c>
    </row>
    <row r="1319" spans="1:22" x14ac:dyDescent="0.2">
      <c r="A1319" s="102">
        <v>42317</v>
      </c>
      <c r="B1319" s="102" t="s">
        <v>4132</v>
      </c>
      <c r="C1319" t="s">
        <v>541</v>
      </c>
      <c r="D1319" s="58">
        <v>408.15</v>
      </c>
      <c r="E1319" t="s">
        <v>452</v>
      </c>
      <c r="F1319" s="108" t="s">
        <v>2950</v>
      </c>
      <c r="G1319" t="s">
        <v>2951</v>
      </c>
      <c r="H1319">
        <v>22.5</v>
      </c>
      <c r="I1319">
        <v>43</v>
      </c>
      <c r="J1319" t="s">
        <v>555</v>
      </c>
      <c r="K1319" t="s">
        <v>2937</v>
      </c>
      <c r="L1319">
        <v>0</v>
      </c>
      <c r="M1319">
        <v>0</v>
      </c>
      <c r="N1319" t="s">
        <v>4271</v>
      </c>
      <c r="O1319" t="s">
        <v>545</v>
      </c>
      <c r="P1319" t="s">
        <v>458</v>
      </c>
      <c r="R1319">
        <v>0</v>
      </c>
      <c r="S1319" t="s">
        <v>459</v>
      </c>
      <c r="T1319" t="s">
        <v>458</v>
      </c>
      <c r="U1319" t="s">
        <v>460</v>
      </c>
      <c r="V1319" t="s">
        <v>458</v>
      </c>
    </row>
    <row r="1320" spans="1:22" x14ac:dyDescent="0.2">
      <c r="A1320" s="102">
        <v>42317</v>
      </c>
      <c r="B1320" s="102" t="s">
        <v>4132</v>
      </c>
      <c r="C1320" t="s">
        <v>541</v>
      </c>
      <c r="D1320" s="58">
        <v>408.15</v>
      </c>
      <c r="E1320" t="s">
        <v>452</v>
      </c>
      <c r="F1320" s="108">
        <v>2014</v>
      </c>
      <c r="G1320" t="s">
        <v>2978</v>
      </c>
      <c r="H1320">
        <v>32</v>
      </c>
      <c r="I1320">
        <v>43</v>
      </c>
      <c r="J1320" t="s">
        <v>555</v>
      </c>
      <c r="K1320" t="s">
        <v>2937</v>
      </c>
      <c r="L1320">
        <v>0</v>
      </c>
      <c r="M1320">
        <v>0</v>
      </c>
      <c r="N1320" t="s">
        <v>4272</v>
      </c>
      <c r="O1320" t="s">
        <v>545</v>
      </c>
      <c r="P1320" t="s">
        <v>458</v>
      </c>
      <c r="R1320">
        <v>0</v>
      </c>
      <c r="S1320" t="s">
        <v>459</v>
      </c>
      <c r="T1320" t="s">
        <v>458</v>
      </c>
      <c r="U1320" t="s">
        <v>460</v>
      </c>
      <c r="V1320" t="s">
        <v>458</v>
      </c>
    </row>
    <row r="1321" spans="1:22" x14ac:dyDescent="0.2">
      <c r="A1321" s="102">
        <v>42324</v>
      </c>
      <c r="B1321" s="102" t="s">
        <v>4132</v>
      </c>
      <c r="C1321" t="s">
        <v>541</v>
      </c>
      <c r="D1321" s="58">
        <v>408.15</v>
      </c>
      <c r="E1321" t="s">
        <v>452</v>
      </c>
      <c r="F1321" s="108">
        <v>2024</v>
      </c>
      <c r="G1321" t="s">
        <v>2955</v>
      </c>
      <c r="H1321">
        <v>6</v>
      </c>
      <c r="I1321">
        <v>43</v>
      </c>
      <c r="J1321" t="s">
        <v>555</v>
      </c>
      <c r="K1321" t="s">
        <v>2937</v>
      </c>
      <c r="L1321">
        <v>0</v>
      </c>
      <c r="M1321">
        <v>0</v>
      </c>
      <c r="N1321" t="s">
        <v>4273</v>
      </c>
      <c r="O1321" t="s">
        <v>545</v>
      </c>
      <c r="P1321" t="s">
        <v>458</v>
      </c>
      <c r="R1321">
        <v>0</v>
      </c>
      <c r="S1321" t="s">
        <v>459</v>
      </c>
      <c r="T1321" t="s">
        <v>458</v>
      </c>
      <c r="U1321" t="s">
        <v>460</v>
      </c>
      <c r="V1321" t="s">
        <v>458</v>
      </c>
    </row>
    <row r="1322" spans="1:22" x14ac:dyDescent="0.2">
      <c r="A1322" s="102">
        <v>42331</v>
      </c>
      <c r="B1322" s="102" t="s">
        <v>4132</v>
      </c>
      <c r="C1322" t="s">
        <v>541</v>
      </c>
      <c r="D1322" s="58">
        <v>408.15</v>
      </c>
      <c r="E1322" t="s">
        <v>452</v>
      </c>
      <c r="F1322" s="108">
        <v>2024</v>
      </c>
      <c r="G1322" t="s">
        <v>2955</v>
      </c>
      <c r="H1322">
        <v>6</v>
      </c>
      <c r="I1322">
        <v>43</v>
      </c>
      <c r="J1322" t="s">
        <v>555</v>
      </c>
      <c r="K1322" t="s">
        <v>2937</v>
      </c>
      <c r="L1322">
        <v>0</v>
      </c>
      <c r="M1322">
        <v>0</v>
      </c>
      <c r="N1322" t="s">
        <v>4274</v>
      </c>
      <c r="O1322" t="s">
        <v>545</v>
      </c>
      <c r="P1322" t="s">
        <v>458</v>
      </c>
      <c r="R1322">
        <v>0</v>
      </c>
      <c r="S1322" t="s">
        <v>459</v>
      </c>
      <c r="T1322" t="s">
        <v>458</v>
      </c>
      <c r="U1322" t="s">
        <v>460</v>
      </c>
      <c r="V1322" t="s">
        <v>458</v>
      </c>
    </row>
    <row r="1323" spans="1:22" x14ac:dyDescent="0.2">
      <c r="A1323" s="102">
        <v>42331</v>
      </c>
      <c r="B1323" s="102" t="s">
        <v>4132</v>
      </c>
      <c r="C1323" t="s">
        <v>541</v>
      </c>
      <c r="D1323" s="58">
        <v>408.15</v>
      </c>
      <c r="E1323" t="s">
        <v>452</v>
      </c>
      <c r="F1323" s="108" t="s">
        <v>2950</v>
      </c>
      <c r="G1323" t="s">
        <v>2951</v>
      </c>
      <c r="H1323">
        <v>4</v>
      </c>
      <c r="I1323">
        <v>43</v>
      </c>
      <c r="J1323" t="s">
        <v>555</v>
      </c>
      <c r="K1323" t="s">
        <v>2937</v>
      </c>
      <c r="L1323">
        <v>0</v>
      </c>
      <c r="M1323">
        <v>0</v>
      </c>
      <c r="N1323" t="s">
        <v>4275</v>
      </c>
      <c r="O1323" t="s">
        <v>545</v>
      </c>
      <c r="P1323" t="s">
        <v>458</v>
      </c>
      <c r="R1323">
        <v>0</v>
      </c>
      <c r="S1323" t="s">
        <v>459</v>
      </c>
      <c r="T1323" t="s">
        <v>458</v>
      </c>
      <c r="U1323" t="s">
        <v>460</v>
      </c>
      <c r="V1323" t="s">
        <v>458</v>
      </c>
    </row>
    <row r="1324" spans="1:22" x14ac:dyDescent="0.2">
      <c r="A1324" s="102">
        <v>42338</v>
      </c>
      <c r="B1324" s="102" t="s">
        <v>4132</v>
      </c>
      <c r="C1324" t="s">
        <v>541</v>
      </c>
      <c r="D1324" s="58">
        <v>408.15</v>
      </c>
      <c r="E1324" t="s">
        <v>452</v>
      </c>
      <c r="F1324" s="108">
        <v>2024</v>
      </c>
      <c r="G1324" t="s">
        <v>2955</v>
      </c>
      <c r="H1324">
        <v>2</v>
      </c>
      <c r="I1324">
        <v>43</v>
      </c>
      <c r="J1324" t="s">
        <v>555</v>
      </c>
      <c r="K1324" t="s">
        <v>2937</v>
      </c>
      <c r="L1324">
        <v>0</v>
      </c>
      <c r="M1324">
        <v>0</v>
      </c>
      <c r="N1324" t="s">
        <v>4276</v>
      </c>
      <c r="O1324" t="s">
        <v>545</v>
      </c>
      <c r="P1324" t="s">
        <v>458</v>
      </c>
      <c r="R1324">
        <v>0</v>
      </c>
      <c r="S1324" t="s">
        <v>459</v>
      </c>
      <c r="T1324" t="s">
        <v>458</v>
      </c>
      <c r="U1324" t="s">
        <v>460</v>
      </c>
      <c r="V1324" t="s">
        <v>458</v>
      </c>
    </row>
    <row r="1325" spans="1:22" x14ac:dyDescent="0.2">
      <c r="A1325" s="102">
        <v>42339</v>
      </c>
      <c r="B1325" s="102" t="s">
        <v>4132</v>
      </c>
      <c r="C1325" t="s">
        <v>541</v>
      </c>
      <c r="D1325" s="58">
        <v>408.15</v>
      </c>
      <c r="E1325" t="s">
        <v>452</v>
      </c>
      <c r="F1325" s="108">
        <v>2003</v>
      </c>
      <c r="G1325" t="s">
        <v>3304</v>
      </c>
      <c r="H1325">
        <v>4</v>
      </c>
      <c r="I1325">
        <v>43</v>
      </c>
      <c r="J1325" t="s">
        <v>555</v>
      </c>
      <c r="K1325" t="s">
        <v>2937</v>
      </c>
      <c r="L1325">
        <v>0</v>
      </c>
      <c r="M1325">
        <v>0</v>
      </c>
      <c r="N1325" t="s">
        <v>4277</v>
      </c>
      <c r="O1325" t="s">
        <v>545</v>
      </c>
      <c r="P1325" t="s">
        <v>458</v>
      </c>
      <c r="R1325">
        <v>0</v>
      </c>
      <c r="S1325" t="s">
        <v>459</v>
      </c>
      <c r="T1325" t="s">
        <v>458</v>
      </c>
      <c r="U1325" t="s">
        <v>460</v>
      </c>
      <c r="V1325" t="s">
        <v>458</v>
      </c>
    </row>
    <row r="1326" spans="1:22" x14ac:dyDescent="0.2">
      <c r="A1326" s="102">
        <v>42339</v>
      </c>
      <c r="B1326" s="102" t="s">
        <v>4132</v>
      </c>
      <c r="C1326" t="s">
        <v>541</v>
      </c>
      <c r="D1326" s="58">
        <v>408.15</v>
      </c>
      <c r="E1326" t="s">
        <v>452</v>
      </c>
      <c r="F1326" s="108" t="s">
        <v>2950</v>
      </c>
      <c r="G1326" t="s">
        <v>2951</v>
      </c>
      <c r="H1326">
        <v>14</v>
      </c>
      <c r="I1326">
        <v>43</v>
      </c>
      <c r="J1326" t="s">
        <v>555</v>
      </c>
      <c r="K1326" t="s">
        <v>2937</v>
      </c>
      <c r="L1326">
        <v>0</v>
      </c>
      <c r="M1326">
        <v>0</v>
      </c>
      <c r="N1326" t="s">
        <v>4278</v>
      </c>
      <c r="O1326" t="s">
        <v>545</v>
      </c>
      <c r="P1326" t="s">
        <v>458</v>
      </c>
      <c r="R1326">
        <v>0</v>
      </c>
      <c r="S1326" t="s">
        <v>459</v>
      </c>
      <c r="T1326" t="s">
        <v>458</v>
      </c>
      <c r="U1326" t="s">
        <v>460</v>
      </c>
      <c r="V1326" t="s">
        <v>458</v>
      </c>
    </row>
    <row r="1327" spans="1:22" x14ac:dyDescent="0.2">
      <c r="A1327" s="102">
        <v>42339</v>
      </c>
      <c r="B1327" s="102" t="s">
        <v>4132</v>
      </c>
      <c r="C1327" t="s">
        <v>541</v>
      </c>
      <c r="D1327" s="58">
        <v>408.15</v>
      </c>
      <c r="E1327" t="s">
        <v>452</v>
      </c>
      <c r="F1327" s="108" t="s">
        <v>2950</v>
      </c>
      <c r="G1327" t="s">
        <v>2951</v>
      </c>
      <c r="H1327">
        <v>1</v>
      </c>
      <c r="I1327">
        <v>43</v>
      </c>
      <c r="J1327" t="s">
        <v>555</v>
      </c>
      <c r="K1327" t="s">
        <v>2937</v>
      </c>
      <c r="L1327">
        <v>0</v>
      </c>
      <c r="M1327">
        <v>0</v>
      </c>
      <c r="N1327" t="s">
        <v>4279</v>
      </c>
      <c r="O1327" t="s">
        <v>545</v>
      </c>
      <c r="P1327" t="s">
        <v>458</v>
      </c>
      <c r="R1327">
        <v>0</v>
      </c>
      <c r="S1327" t="s">
        <v>459</v>
      </c>
      <c r="T1327" t="s">
        <v>458</v>
      </c>
      <c r="U1327" t="s">
        <v>460</v>
      </c>
      <c r="V1327" t="s">
        <v>458</v>
      </c>
    </row>
    <row r="1328" spans="1:22" x14ac:dyDescent="0.2">
      <c r="A1328" s="102">
        <v>42352</v>
      </c>
      <c r="B1328" s="102" t="s">
        <v>4132</v>
      </c>
      <c r="C1328" t="s">
        <v>541</v>
      </c>
      <c r="D1328" s="58">
        <v>408.15</v>
      </c>
      <c r="E1328" t="s">
        <v>452</v>
      </c>
      <c r="F1328" s="108" t="s">
        <v>2950</v>
      </c>
      <c r="G1328" t="s">
        <v>2951</v>
      </c>
      <c r="H1328">
        <v>8</v>
      </c>
      <c r="I1328">
        <v>43</v>
      </c>
      <c r="J1328" t="s">
        <v>555</v>
      </c>
      <c r="K1328" t="s">
        <v>2937</v>
      </c>
      <c r="L1328">
        <v>0</v>
      </c>
      <c r="M1328">
        <v>0</v>
      </c>
      <c r="N1328" t="s">
        <v>4280</v>
      </c>
      <c r="O1328" t="s">
        <v>545</v>
      </c>
      <c r="P1328" t="s">
        <v>458</v>
      </c>
      <c r="R1328">
        <v>0</v>
      </c>
      <c r="S1328" t="s">
        <v>459</v>
      </c>
      <c r="T1328" t="s">
        <v>458</v>
      </c>
      <c r="U1328" t="s">
        <v>460</v>
      </c>
      <c r="V1328" t="s">
        <v>458</v>
      </c>
    </row>
    <row r="1329" spans="1:22" x14ac:dyDescent="0.2">
      <c r="A1329" s="102">
        <v>42352</v>
      </c>
      <c r="B1329" s="102" t="s">
        <v>4132</v>
      </c>
      <c r="C1329" t="s">
        <v>541</v>
      </c>
      <c r="D1329" s="58">
        <v>408.15</v>
      </c>
      <c r="E1329" t="s">
        <v>452</v>
      </c>
      <c r="F1329" s="108">
        <v>2014</v>
      </c>
      <c r="G1329" t="s">
        <v>2978</v>
      </c>
      <c r="H1329">
        <v>2</v>
      </c>
      <c r="I1329">
        <v>43</v>
      </c>
      <c r="J1329" t="s">
        <v>555</v>
      </c>
      <c r="K1329" t="s">
        <v>2937</v>
      </c>
      <c r="L1329">
        <v>0</v>
      </c>
      <c r="M1329">
        <v>0</v>
      </c>
      <c r="N1329" t="s">
        <v>4281</v>
      </c>
      <c r="O1329" t="s">
        <v>545</v>
      </c>
      <c r="P1329" t="s">
        <v>458</v>
      </c>
      <c r="R1329">
        <v>0</v>
      </c>
      <c r="S1329" t="s">
        <v>459</v>
      </c>
      <c r="T1329" t="s">
        <v>458</v>
      </c>
      <c r="U1329" t="s">
        <v>460</v>
      </c>
      <c r="V1329" t="s">
        <v>458</v>
      </c>
    </row>
    <row r="1330" spans="1:22" x14ac:dyDescent="0.2">
      <c r="A1330" s="102">
        <v>42380</v>
      </c>
      <c r="B1330" s="102" t="s">
        <v>4132</v>
      </c>
      <c r="C1330" t="s">
        <v>541</v>
      </c>
      <c r="D1330" s="58">
        <v>408.15</v>
      </c>
      <c r="E1330" t="s">
        <v>452</v>
      </c>
      <c r="F1330" s="108">
        <v>2024</v>
      </c>
      <c r="G1330" t="s">
        <v>2955</v>
      </c>
      <c r="H1330">
        <v>3</v>
      </c>
      <c r="I1330">
        <v>43</v>
      </c>
      <c r="J1330" t="s">
        <v>555</v>
      </c>
      <c r="K1330" t="s">
        <v>2937</v>
      </c>
      <c r="L1330">
        <v>0</v>
      </c>
      <c r="M1330">
        <v>0</v>
      </c>
      <c r="N1330" t="s">
        <v>4282</v>
      </c>
      <c r="O1330" t="s">
        <v>545</v>
      </c>
      <c r="P1330" t="s">
        <v>458</v>
      </c>
      <c r="R1330">
        <v>0</v>
      </c>
      <c r="S1330" t="s">
        <v>459</v>
      </c>
      <c r="T1330" t="s">
        <v>458</v>
      </c>
      <c r="U1330" t="s">
        <v>460</v>
      </c>
      <c r="V1330" t="s">
        <v>458</v>
      </c>
    </row>
    <row r="1331" spans="1:22" x14ac:dyDescent="0.2">
      <c r="A1331" s="102">
        <v>42387</v>
      </c>
      <c r="B1331" s="102" t="s">
        <v>4132</v>
      </c>
      <c r="C1331" t="s">
        <v>541</v>
      </c>
      <c r="D1331" s="58">
        <v>408.15</v>
      </c>
      <c r="E1331" t="s">
        <v>452</v>
      </c>
      <c r="F1331" s="108">
        <v>2024</v>
      </c>
      <c r="G1331" t="s">
        <v>2955</v>
      </c>
      <c r="H1331">
        <v>5</v>
      </c>
      <c r="I1331">
        <v>43</v>
      </c>
      <c r="J1331" t="s">
        <v>555</v>
      </c>
      <c r="K1331" t="s">
        <v>2937</v>
      </c>
      <c r="L1331">
        <v>0</v>
      </c>
      <c r="M1331">
        <v>0</v>
      </c>
      <c r="N1331" t="s">
        <v>4283</v>
      </c>
      <c r="O1331" t="s">
        <v>545</v>
      </c>
      <c r="P1331" t="s">
        <v>458</v>
      </c>
      <c r="R1331">
        <v>0</v>
      </c>
      <c r="S1331" t="s">
        <v>459</v>
      </c>
      <c r="T1331" t="s">
        <v>458</v>
      </c>
      <c r="U1331" t="s">
        <v>460</v>
      </c>
      <c r="V1331" t="s">
        <v>458</v>
      </c>
    </row>
    <row r="1332" spans="1:22" x14ac:dyDescent="0.2">
      <c r="A1332" s="102">
        <v>42387</v>
      </c>
      <c r="B1332" s="102" t="s">
        <v>4132</v>
      </c>
      <c r="C1332" t="s">
        <v>541</v>
      </c>
      <c r="D1332" s="58">
        <v>408.15</v>
      </c>
      <c r="E1332" t="s">
        <v>452</v>
      </c>
      <c r="F1332" s="108" t="s">
        <v>2950</v>
      </c>
      <c r="G1332" t="s">
        <v>2951</v>
      </c>
      <c r="H1332">
        <v>4</v>
      </c>
      <c r="I1332">
        <v>43</v>
      </c>
      <c r="J1332" t="s">
        <v>555</v>
      </c>
      <c r="K1332" t="s">
        <v>2937</v>
      </c>
      <c r="L1332">
        <v>0</v>
      </c>
      <c r="M1332">
        <v>0</v>
      </c>
      <c r="N1332" t="s">
        <v>4284</v>
      </c>
      <c r="O1332" t="s">
        <v>545</v>
      </c>
      <c r="P1332" t="s">
        <v>458</v>
      </c>
      <c r="R1332">
        <v>0</v>
      </c>
      <c r="S1332" t="s">
        <v>459</v>
      </c>
      <c r="T1332" t="s">
        <v>458</v>
      </c>
      <c r="U1332" t="s">
        <v>460</v>
      </c>
      <c r="V1332" t="s">
        <v>458</v>
      </c>
    </row>
    <row r="1333" spans="1:22" x14ac:dyDescent="0.2">
      <c r="A1333" s="102">
        <v>42394</v>
      </c>
      <c r="B1333" s="102" t="s">
        <v>4132</v>
      </c>
      <c r="C1333" t="s">
        <v>541</v>
      </c>
      <c r="D1333" s="58">
        <v>408.15</v>
      </c>
      <c r="E1333" t="s">
        <v>452</v>
      </c>
      <c r="F1333" s="108">
        <v>2024</v>
      </c>
      <c r="G1333" t="s">
        <v>2955</v>
      </c>
      <c r="H1333">
        <v>15</v>
      </c>
      <c r="I1333">
        <v>43</v>
      </c>
      <c r="J1333" t="s">
        <v>555</v>
      </c>
      <c r="K1333" t="s">
        <v>2937</v>
      </c>
      <c r="L1333">
        <v>0</v>
      </c>
      <c r="M1333">
        <v>0</v>
      </c>
      <c r="N1333" t="s">
        <v>4285</v>
      </c>
      <c r="O1333" t="s">
        <v>545</v>
      </c>
      <c r="P1333" t="s">
        <v>458</v>
      </c>
      <c r="R1333">
        <v>0</v>
      </c>
      <c r="S1333" t="s">
        <v>459</v>
      </c>
      <c r="T1333" t="s">
        <v>458</v>
      </c>
      <c r="U1333" t="s">
        <v>460</v>
      </c>
      <c r="V1333" t="s">
        <v>458</v>
      </c>
    </row>
    <row r="1334" spans="1:22" x14ac:dyDescent="0.2">
      <c r="A1334" s="102">
        <v>42394</v>
      </c>
      <c r="B1334" s="102" t="s">
        <v>4132</v>
      </c>
      <c r="C1334" t="s">
        <v>541</v>
      </c>
      <c r="D1334" s="58">
        <v>408.15</v>
      </c>
      <c r="E1334" t="s">
        <v>452</v>
      </c>
      <c r="F1334" s="108" t="s">
        <v>2950</v>
      </c>
      <c r="G1334" t="s">
        <v>2951</v>
      </c>
      <c r="H1334">
        <v>8</v>
      </c>
      <c r="I1334">
        <v>43</v>
      </c>
      <c r="J1334" t="s">
        <v>555</v>
      </c>
      <c r="K1334" t="s">
        <v>2937</v>
      </c>
      <c r="L1334">
        <v>0</v>
      </c>
      <c r="M1334">
        <v>0</v>
      </c>
      <c r="N1334" t="s">
        <v>4286</v>
      </c>
      <c r="O1334" t="s">
        <v>545</v>
      </c>
      <c r="P1334" t="s">
        <v>458</v>
      </c>
      <c r="R1334">
        <v>0</v>
      </c>
      <c r="S1334" t="s">
        <v>459</v>
      </c>
      <c r="T1334" t="s">
        <v>458</v>
      </c>
      <c r="U1334" t="s">
        <v>460</v>
      </c>
      <c r="V1334" t="s">
        <v>458</v>
      </c>
    </row>
    <row r="1335" spans="1:22" x14ac:dyDescent="0.2">
      <c r="A1335" s="102">
        <v>42394</v>
      </c>
      <c r="B1335" s="102" t="s">
        <v>4132</v>
      </c>
      <c r="C1335" t="s">
        <v>541</v>
      </c>
      <c r="D1335" s="58">
        <v>408.15</v>
      </c>
      <c r="E1335" t="s">
        <v>452</v>
      </c>
      <c r="F1335" s="108" t="s">
        <v>2950</v>
      </c>
      <c r="G1335" t="s">
        <v>2951</v>
      </c>
      <c r="H1335">
        <v>5</v>
      </c>
      <c r="I1335">
        <v>43</v>
      </c>
      <c r="J1335" t="s">
        <v>555</v>
      </c>
      <c r="K1335" t="s">
        <v>2937</v>
      </c>
      <c r="L1335">
        <v>0</v>
      </c>
      <c r="M1335">
        <v>0</v>
      </c>
      <c r="N1335" t="s">
        <v>4287</v>
      </c>
      <c r="O1335" t="s">
        <v>545</v>
      </c>
      <c r="P1335" t="s">
        <v>458</v>
      </c>
      <c r="R1335">
        <v>0</v>
      </c>
      <c r="S1335" t="s">
        <v>459</v>
      </c>
      <c r="T1335" t="s">
        <v>458</v>
      </c>
      <c r="U1335" t="s">
        <v>460</v>
      </c>
      <c r="V1335" t="s">
        <v>458</v>
      </c>
    </row>
    <row r="1336" spans="1:22" x14ac:dyDescent="0.2">
      <c r="A1336" s="102">
        <v>42394</v>
      </c>
      <c r="B1336" s="102" t="s">
        <v>4132</v>
      </c>
      <c r="C1336" t="s">
        <v>541</v>
      </c>
      <c r="D1336" s="58">
        <v>408.15</v>
      </c>
      <c r="E1336" t="s">
        <v>452</v>
      </c>
      <c r="F1336" s="108">
        <v>2014</v>
      </c>
      <c r="G1336" t="s">
        <v>2978</v>
      </c>
      <c r="H1336">
        <v>8</v>
      </c>
      <c r="I1336">
        <v>43</v>
      </c>
      <c r="J1336" t="s">
        <v>555</v>
      </c>
      <c r="K1336" t="s">
        <v>2937</v>
      </c>
      <c r="L1336">
        <v>0</v>
      </c>
      <c r="M1336">
        <v>0</v>
      </c>
      <c r="N1336" t="s">
        <v>4288</v>
      </c>
      <c r="O1336" t="s">
        <v>545</v>
      </c>
      <c r="P1336" t="s">
        <v>458</v>
      </c>
      <c r="R1336">
        <v>0</v>
      </c>
      <c r="S1336" t="s">
        <v>459</v>
      </c>
      <c r="T1336" t="s">
        <v>458</v>
      </c>
      <c r="U1336" t="s">
        <v>460</v>
      </c>
      <c r="V1336" t="s">
        <v>458</v>
      </c>
    </row>
    <row r="1337" spans="1:22" x14ac:dyDescent="0.2">
      <c r="A1337" s="102">
        <v>42401</v>
      </c>
      <c r="B1337" s="102" t="s">
        <v>4132</v>
      </c>
      <c r="C1337" t="s">
        <v>541</v>
      </c>
      <c r="D1337" s="58">
        <v>408.15</v>
      </c>
      <c r="E1337" t="s">
        <v>452</v>
      </c>
      <c r="F1337" s="108">
        <v>2024</v>
      </c>
      <c r="G1337" t="s">
        <v>2955</v>
      </c>
      <c r="H1337">
        <v>15</v>
      </c>
      <c r="I1337">
        <v>43</v>
      </c>
      <c r="J1337" t="s">
        <v>555</v>
      </c>
      <c r="K1337" t="s">
        <v>2937</v>
      </c>
      <c r="L1337">
        <v>0</v>
      </c>
      <c r="M1337">
        <v>0</v>
      </c>
      <c r="N1337" t="s">
        <v>4289</v>
      </c>
      <c r="O1337" t="s">
        <v>545</v>
      </c>
      <c r="P1337" t="s">
        <v>458</v>
      </c>
      <c r="R1337">
        <v>0</v>
      </c>
      <c r="S1337" t="s">
        <v>459</v>
      </c>
      <c r="T1337" t="s">
        <v>458</v>
      </c>
      <c r="U1337" t="s">
        <v>460</v>
      </c>
      <c r="V1337" t="s">
        <v>458</v>
      </c>
    </row>
    <row r="1338" spans="1:22" x14ac:dyDescent="0.2">
      <c r="A1338" s="102">
        <v>42401</v>
      </c>
      <c r="B1338" s="102" t="s">
        <v>4132</v>
      </c>
      <c r="C1338" t="s">
        <v>541</v>
      </c>
      <c r="D1338" s="58">
        <v>408.15</v>
      </c>
      <c r="E1338" t="s">
        <v>452</v>
      </c>
      <c r="F1338" s="108">
        <v>2003</v>
      </c>
      <c r="G1338" t="s">
        <v>3304</v>
      </c>
      <c r="H1338">
        <v>6</v>
      </c>
      <c r="I1338">
        <v>43</v>
      </c>
      <c r="J1338" t="s">
        <v>555</v>
      </c>
      <c r="K1338" t="s">
        <v>2937</v>
      </c>
      <c r="L1338">
        <v>0</v>
      </c>
      <c r="M1338">
        <v>0</v>
      </c>
      <c r="N1338" t="s">
        <v>4290</v>
      </c>
      <c r="O1338" t="s">
        <v>545</v>
      </c>
      <c r="P1338" t="s">
        <v>458</v>
      </c>
      <c r="R1338">
        <v>0</v>
      </c>
      <c r="S1338" t="s">
        <v>459</v>
      </c>
      <c r="T1338" t="s">
        <v>458</v>
      </c>
      <c r="U1338" t="s">
        <v>460</v>
      </c>
      <c r="V1338" t="s">
        <v>458</v>
      </c>
    </row>
    <row r="1339" spans="1:22" x14ac:dyDescent="0.2">
      <c r="A1339" s="102">
        <v>42401</v>
      </c>
      <c r="B1339" s="102" t="s">
        <v>4132</v>
      </c>
      <c r="C1339" t="s">
        <v>541</v>
      </c>
      <c r="D1339" s="58">
        <v>408.15</v>
      </c>
      <c r="E1339" t="s">
        <v>452</v>
      </c>
      <c r="F1339" s="108" t="s">
        <v>2950</v>
      </c>
      <c r="G1339" t="s">
        <v>2951</v>
      </c>
      <c r="H1339">
        <v>13</v>
      </c>
      <c r="I1339">
        <v>43</v>
      </c>
      <c r="J1339" t="s">
        <v>555</v>
      </c>
      <c r="K1339" t="s">
        <v>2937</v>
      </c>
      <c r="L1339">
        <v>0</v>
      </c>
      <c r="M1339">
        <v>0</v>
      </c>
      <c r="N1339" t="s">
        <v>4291</v>
      </c>
      <c r="O1339" t="s">
        <v>545</v>
      </c>
      <c r="P1339" t="s">
        <v>458</v>
      </c>
      <c r="R1339">
        <v>0</v>
      </c>
      <c r="S1339" t="s">
        <v>459</v>
      </c>
      <c r="T1339" t="s">
        <v>458</v>
      </c>
      <c r="U1339" t="s">
        <v>460</v>
      </c>
      <c r="V1339" t="s">
        <v>458</v>
      </c>
    </row>
    <row r="1340" spans="1:22" x14ac:dyDescent="0.2">
      <c r="A1340" s="102">
        <v>42401</v>
      </c>
      <c r="B1340" s="102" t="s">
        <v>4132</v>
      </c>
      <c r="C1340" t="s">
        <v>541</v>
      </c>
      <c r="D1340" s="58">
        <v>408.15</v>
      </c>
      <c r="E1340" t="s">
        <v>452</v>
      </c>
      <c r="F1340" s="108" t="s">
        <v>2950</v>
      </c>
      <c r="G1340" t="s">
        <v>2951</v>
      </c>
      <c r="H1340">
        <v>6</v>
      </c>
      <c r="I1340">
        <v>43</v>
      </c>
      <c r="J1340" t="s">
        <v>555</v>
      </c>
      <c r="K1340" t="s">
        <v>2937</v>
      </c>
      <c r="L1340">
        <v>0</v>
      </c>
      <c r="M1340">
        <v>0</v>
      </c>
      <c r="N1340" t="s">
        <v>4292</v>
      </c>
      <c r="O1340" t="s">
        <v>545</v>
      </c>
      <c r="P1340" t="s">
        <v>458</v>
      </c>
      <c r="R1340">
        <v>0</v>
      </c>
      <c r="S1340" t="s">
        <v>459</v>
      </c>
      <c r="T1340" t="s">
        <v>458</v>
      </c>
      <c r="U1340" t="s">
        <v>460</v>
      </c>
      <c r="V1340" t="s">
        <v>458</v>
      </c>
    </row>
    <row r="1341" spans="1:22" x14ac:dyDescent="0.2">
      <c r="A1341" s="102">
        <v>42408</v>
      </c>
      <c r="B1341" s="102" t="s">
        <v>4132</v>
      </c>
      <c r="C1341" t="s">
        <v>541</v>
      </c>
      <c r="D1341" s="58">
        <v>408.15</v>
      </c>
      <c r="E1341" t="s">
        <v>452</v>
      </c>
      <c r="F1341" s="108">
        <v>2024</v>
      </c>
      <c r="G1341" t="s">
        <v>2955</v>
      </c>
      <c r="H1341">
        <v>10</v>
      </c>
      <c r="I1341">
        <v>43</v>
      </c>
      <c r="J1341" t="s">
        <v>555</v>
      </c>
      <c r="K1341" t="s">
        <v>2937</v>
      </c>
      <c r="L1341">
        <v>0</v>
      </c>
      <c r="M1341">
        <v>0</v>
      </c>
      <c r="N1341" t="s">
        <v>4293</v>
      </c>
      <c r="O1341" t="s">
        <v>545</v>
      </c>
      <c r="P1341" t="s">
        <v>458</v>
      </c>
      <c r="R1341">
        <v>0</v>
      </c>
      <c r="S1341" t="s">
        <v>459</v>
      </c>
      <c r="T1341" t="s">
        <v>458</v>
      </c>
      <c r="U1341" t="s">
        <v>460</v>
      </c>
      <c r="V1341" t="s">
        <v>458</v>
      </c>
    </row>
    <row r="1342" spans="1:22" x14ac:dyDescent="0.2">
      <c r="A1342" s="102">
        <v>42408</v>
      </c>
      <c r="B1342" s="102" t="s">
        <v>4132</v>
      </c>
      <c r="C1342" t="s">
        <v>541</v>
      </c>
      <c r="D1342" s="58">
        <v>408.15</v>
      </c>
      <c r="E1342" t="s">
        <v>452</v>
      </c>
      <c r="F1342" s="108">
        <v>2003</v>
      </c>
      <c r="G1342" t="s">
        <v>3304</v>
      </c>
      <c r="H1342">
        <v>21</v>
      </c>
      <c r="I1342">
        <v>43</v>
      </c>
      <c r="J1342" t="s">
        <v>555</v>
      </c>
      <c r="K1342" t="s">
        <v>2937</v>
      </c>
      <c r="L1342">
        <v>0</v>
      </c>
      <c r="M1342">
        <v>0</v>
      </c>
      <c r="N1342" t="s">
        <v>4294</v>
      </c>
      <c r="O1342" t="s">
        <v>545</v>
      </c>
      <c r="P1342" t="s">
        <v>458</v>
      </c>
      <c r="R1342">
        <v>0</v>
      </c>
      <c r="S1342" t="s">
        <v>459</v>
      </c>
      <c r="T1342" t="s">
        <v>458</v>
      </c>
      <c r="U1342" t="s">
        <v>460</v>
      </c>
      <c r="V1342" t="s">
        <v>458</v>
      </c>
    </row>
    <row r="1343" spans="1:22" x14ac:dyDescent="0.2">
      <c r="A1343" s="102">
        <v>42408</v>
      </c>
      <c r="B1343" s="102" t="s">
        <v>4132</v>
      </c>
      <c r="C1343" t="s">
        <v>541</v>
      </c>
      <c r="D1343" s="58">
        <v>408.15</v>
      </c>
      <c r="E1343" t="s">
        <v>452</v>
      </c>
      <c r="F1343" s="108" t="s">
        <v>2950</v>
      </c>
      <c r="G1343" t="s">
        <v>2951</v>
      </c>
      <c r="H1343">
        <v>10</v>
      </c>
      <c r="I1343">
        <v>43</v>
      </c>
      <c r="J1343" t="s">
        <v>555</v>
      </c>
      <c r="K1343" t="s">
        <v>2937</v>
      </c>
      <c r="L1343">
        <v>0</v>
      </c>
      <c r="M1343">
        <v>0</v>
      </c>
      <c r="N1343" t="s">
        <v>4295</v>
      </c>
      <c r="O1343" t="s">
        <v>545</v>
      </c>
      <c r="P1343" t="s">
        <v>458</v>
      </c>
      <c r="R1343">
        <v>0</v>
      </c>
      <c r="S1343" t="s">
        <v>459</v>
      </c>
      <c r="T1343" t="s">
        <v>458</v>
      </c>
      <c r="U1343" t="s">
        <v>460</v>
      </c>
      <c r="V1343" t="s">
        <v>458</v>
      </c>
    </row>
    <row r="1344" spans="1:22" x14ac:dyDescent="0.2">
      <c r="A1344" s="102">
        <v>42408</v>
      </c>
      <c r="B1344" s="102" t="s">
        <v>4132</v>
      </c>
      <c r="C1344" t="s">
        <v>541</v>
      </c>
      <c r="D1344" s="58">
        <v>408.15</v>
      </c>
      <c r="E1344" t="s">
        <v>452</v>
      </c>
      <c r="F1344" s="108" t="s">
        <v>2950</v>
      </c>
      <c r="G1344" t="s">
        <v>2951</v>
      </c>
      <c r="H1344">
        <v>35.5</v>
      </c>
      <c r="I1344">
        <v>43</v>
      </c>
      <c r="J1344" t="s">
        <v>555</v>
      </c>
      <c r="K1344" t="s">
        <v>2937</v>
      </c>
      <c r="L1344">
        <v>0</v>
      </c>
      <c r="M1344">
        <v>0</v>
      </c>
      <c r="N1344" t="s">
        <v>4296</v>
      </c>
      <c r="O1344" t="s">
        <v>545</v>
      </c>
      <c r="P1344" t="s">
        <v>458</v>
      </c>
      <c r="R1344">
        <v>0</v>
      </c>
      <c r="S1344" t="s">
        <v>459</v>
      </c>
      <c r="T1344" t="s">
        <v>458</v>
      </c>
      <c r="U1344" t="s">
        <v>460</v>
      </c>
      <c r="V1344" t="s">
        <v>458</v>
      </c>
    </row>
    <row r="1345" spans="1:22" x14ac:dyDescent="0.2">
      <c r="A1345" s="102">
        <v>42408</v>
      </c>
      <c r="B1345" s="102" t="s">
        <v>4132</v>
      </c>
      <c r="C1345" t="s">
        <v>541</v>
      </c>
      <c r="D1345" s="58">
        <v>408.15</v>
      </c>
      <c r="E1345" t="s">
        <v>452</v>
      </c>
      <c r="F1345" s="108">
        <v>2010</v>
      </c>
      <c r="G1345" t="s">
        <v>3044</v>
      </c>
      <c r="H1345">
        <v>40</v>
      </c>
      <c r="I1345">
        <v>43</v>
      </c>
      <c r="J1345" t="s">
        <v>555</v>
      </c>
      <c r="K1345" t="s">
        <v>2937</v>
      </c>
      <c r="L1345">
        <v>0</v>
      </c>
      <c r="M1345">
        <v>0</v>
      </c>
      <c r="N1345" t="s">
        <v>4297</v>
      </c>
      <c r="O1345" t="s">
        <v>545</v>
      </c>
      <c r="P1345" t="s">
        <v>458</v>
      </c>
      <c r="R1345">
        <v>0</v>
      </c>
      <c r="S1345" t="s">
        <v>459</v>
      </c>
      <c r="T1345" t="s">
        <v>458</v>
      </c>
      <c r="U1345" t="s">
        <v>460</v>
      </c>
      <c r="V1345" t="s">
        <v>458</v>
      </c>
    </row>
    <row r="1346" spans="1:22" x14ac:dyDescent="0.2">
      <c r="A1346" s="102">
        <v>42408</v>
      </c>
      <c r="B1346" s="102" t="s">
        <v>4132</v>
      </c>
      <c r="C1346" t="s">
        <v>541</v>
      </c>
      <c r="D1346" s="58">
        <v>408.15</v>
      </c>
      <c r="E1346" t="s">
        <v>452</v>
      </c>
      <c r="F1346" s="108">
        <v>2014</v>
      </c>
      <c r="G1346" t="s">
        <v>2978</v>
      </c>
      <c r="H1346">
        <v>4</v>
      </c>
      <c r="I1346">
        <v>43</v>
      </c>
      <c r="J1346" t="s">
        <v>555</v>
      </c>
      <c r="K1346" t="s">
        <v>2937</v>
      </c>
      <c r="L1346">
        <v>0</v>
      </c>
      <c r="M1346">
        <v>0</v>
      </c>
      <c r="N1346" t="s">
        <v>4298</v>
      </c>
      <c r="O1346" t="s">
        <v>545</v>
      </c>
      <c r="P1346" t="s">
        <v>458</v>
      </c>
      <c r="R1346">
        <v>0</v>
      </c>
      <c r="S1346" t="s">
        <v>459</v>
      </c>
      <c r="T1346" t="s">
        <v>458</v>
      </c>
      <c r="U1346" t="s">
        <v>460</v>
      </c>
      <c r="V1346" t="s">
        <v>458</v>
      </c>
    </row>
    <row r="1347" spans="1:22" x14ac:dyDescent="0.2">
      <c r="A1347" s="102">
        <v>42415</v>
      </c>
      <c r="B1347" s="102" t="s">
        <v>4132</v>
      </c>
      <c r="C1347" t="s">
        <v>541</v>
      </c>
      <c r="D1347" s="58">
        <v>408.15</v>
      </c>
      <c r="E1347" t="s">
        <v>452</v>
      </c>
      <c r="F1347" s="108">
        <v>2024</v>
      </c>
      <c r="G1347" t="s">
        <v>2955</v>
      </c>
      <c r="H1347">
        <v>10</v>
      </c>
      <c r="I1347">
        <v>43</v>
      </c>
      <c r="J1347" t="s">
        <v>555</v>
      </c>
      <c r="K1347" t="s">
        <v>2937</v>
      </c>
      <c r="L1347">
        <v>0</v>
      </c>
      <c r="M1347">
        <v>0</v>
      </c>
      <c r="N1347" t="s">
        <v>4299</v>
      </c>
      <c r="O1347" t="s">
        <v>545</v>
      </c>
      <c r="P1347" t="s">
        <v>458</v>
      </c>
      <c r="R1347">
        <v>0</v>
      </c>
      <c r="S1347" t="s">
        <v>459</v>
      </c>
      <c r="T1347" t="s">
        <v>458</v>
      </c>
      <c r="U1347" t="s">
        <v>460</v>
      </c>
      <c r="V1347" t="s">
        <v>458</v>
      </c>
    </row>
    <row r="1348" spans="1:22" x14ac:dyDescent="0.2">
      <c r="A1348" s="102">
        <v>42415</v>
      </c>
      <c r="B1348" s="102" t="s">
        <v>4132</v>
      </c>
      <c r="C1348" t="s">
        <v>541</v>
      </c>
      <c r="D1348" s="58">
        <v>408.15</v>
      </c>
      <c r="E1348" t="s">
        <v>452</v>
      </c>
      <c r="F1348" s="108">
        <v>2003</v>
      </c>
      <c r="G1348" t="s">
        <v>3304</v>
      </c>
      <c r="H1348">
        <v>33.5</v>
      </c>
      <c r="I1348">
        <v>43</v>
      </c>
      <c r="J1348" t="s">
        <v>555</v>
      </c>
      <c r="K1348" t="s">
        <v>2937</v>
      </c>
      <c r="L1348">
        <v>0</v>
      </c>
      <c r="M1348">
        <v>0</v>
      </c>
      <c r="N1348" t="s">
        <v>4300</v>
      </c>
      <c r="O1348" t="s">
        <v>545</v>
      </c>
      <c r="P1348" t="s">
        <v>458</v>
      </c>
      <c r="R1348">
        <v>0</v>
      </c>
      <c r="S1348" t="s">
        <v>459</v>
      </c>
      <c r="T1348" t="s">
        <v>458</v>
      </c>
      <c r="U1348" t="s">
        <v>460</v>
      </c>
      <c r="V1348" t="s">
        <v>458</v>
      </c>
    </row>
    <row r="1349" spans="1:22" x14ac:dyDescent="0.2">
      <c r="A1349" s="102">
        <v>42415</v>
      </c>
      <c r="B1349" s="102" t="s">
        <v>4132</v>
      </c>
      <c r="C1349" t="s">
        <v>541</v>
      </c>
      <c r="D1349" s="58">
        <v>408.15</v>
      </c>
      <c r="E1349" t="s">
        <v>452</v>
      </c>
      <c r="F1349" s="108" t="s">
        <v>2950</v>
      </c>
      <c r="G1349" t="s">
        <v>2951</v>
      </c>
      <c r="H1349">
        <v>14</v>
      </c>
      <c r="I1349">
        <v>43</v>
      </c>
      <c r="J1349" t="s">
        <v>555</v>
      </c>
      <c r="K1349" t="s">
        <v>2937</v>
      </c>
      <c r="L1349">
        <v>0</v>
      </c>
      <c r="M1349">
        <v>0</v>
      </c>
      <c r="N1349" t="s">
        <v>4301</v>
      </c>
      <c r="O1349" t="s">
        <v>545</v>
      </c>
      <c r="P1349" t="s">
        <v>458</v>
      </c>
      <c r="R1349">
        <v>0</v>
      </c>
      <c r="S1349" t="s">
        <v>459</v>
      </c>
      <c r="T1349" t="s">
        <v>458</v>
      </c>
      <c r="U1349" t="s">
        <v>460</v>
      </c>
      <c r="V1349" t="s">
        <v>458</v>
      </c>
    </row>
    <row r="1350" spans="1:22" x14ac:dyDescent="0.2">
      <c r="A1350" s="102">
        <v>42415</v>
      </c>
      <c r="B1350" s="102" t="s">
        <v>4132</v>
      </c>
      <c r="C1350" t="s">
        <v>541</v>
      </c>
      <c r="D1350" s="58">
        <v>408.15</v>
      </c>
      <c r="E1350" t="s">
        <v>452</v>
      </c>
      <c r="F1350" s="108" t="s">
        <v>2950</v>
      </c>
      <c r="G1350" t="s">
        <v>2951</v>
      </c>
      <c r="H1350">
        <v>42</v>
      </c>
      <c r="I1350">
        <v>43</v>
      </c>
      <c r="J1350" t="s">
        <v>555</v>
      </c>
      <c r="K1350" t="s">
        <v>2937</v>
      </c>
      <c r="L1350">
        <v>0</v>
      </c>
      <c r="M1350">
        <v>0</v>
      </c>
      <c r="N1350" t="s">
        <v>4302</v>
      </c>
      <c r="O1350" t="s">
        <v>545</v>
      </c>
      <c r="P1350" t="s">
        <v>458</v>
      </c>
      <c r="R1350">
        <v>0</v>
      </c>
      <c r="S1350" t="s">
        <v>459</v>
      </c>
      <c r="T1350" t="s">
        <v>458</v>
      </c>
      <c r="U1350" t="s">
        <v>460</v>
      </c>
      <c r="V1350" t="s">
        <v>458</v>
      </c>
    </row>
    <row r="1351" spans="1:22" x14ac:dyDescent="0.2">
      <c r="A1351" s="102">
        <v>42415</v>
      </c>
      <c r="B1351" s="102" t="s">
        <v>4132</v>
      </c>
      <c r="C1351" t="s">
        <v>541</v>
      </c>
      <c r="D1351" s="58">
        <v>408.15</v>
      </c>
      <c r="E1351" t="s">
        <v>452</v>
      </c>
      <c r="F1351" s="108">
        <v>2010</v>
      </c>
      <c r="G1351" t="s">
        <v>3044</v>
      </c>
      <c r="H1351">
        <v>47.7</v>
      </c>
      <c r="I1351">
        <v>43</v>
      </c>
      <c r="J1351" t="s">
        <v>555</v>
      </c>
      <c r="K1351" t="s">
        <v>2937</v>
      </c>
      <c r="L1351">
        <v>0</v>
      </c>
      <c r="M1351">
        <v>0</v>
      </c>
      <c r="N1351" t="s">
        <v>4303</v>
      </c>
      <c r="O1351" t="s">
        <v>545</v>
      </c>
      <c r="P1351" t="s">
        <v>458</v>
      </c>
      <c r="R1351">
        <v>0</v>
      </c>
      <c r="S1351" t="s">
        <v>459</v>
      </c>
      <c r="T1351" t="s">
        <v>458</v>
      </c>
      <c r="U1351" t="s">
        <v>460</v>
      </c>
      <c r="V1351" t="s">
        <v>458</v>
      </c>
    </row>
    <row r="1352" spans="1:22" x14ac:dyDescent="0.2">
      <c r="A1352" s="102">
        <v>42415</v>
      </c>
      <c r="B1352" s="102" t="s">
        <v>4132</v>
      </c>
      <c r="C1352" t="s">
        <v>541</v>
      </c>
      <c r="D1352" s="58">
        <v>408.15</v>
      </c>
      <c r="E1352" t="s">
        <v>452</v>
      </c>
      <c r="F1352" s="108">
        <v>2014</v>
      </c>
      <c r="G1352" t="s">
        <v>2978</v>
      </c>
      <c r="H1352">
        <v>41</v>
      </c>
      <c r="I1352">
        <v>43</v>
      </c>
      <c r="J1352" t="s">
        <v>555</v>
      </c>
      <c r="K1352" t="s">
        <v>2937</v>
      </c>
      <c r="L1352">
        <v>0</v>
      </c>
      <c r="M1352">
        <v>0</v>
      </c>
      <c r="N1352" t="s">
        <v>4304</v>
      </c>
      <c r="O1352" t="s">
        <v>545</v>
      </c>
      <c r="P1352" t="s">
        <v>458</v>
      </c>
      <c r="R1352">
        <v>0</v>
      </c>
      <c r="S1352" t="s">
        <v>459</v>
      </c>
      <c r="T1352" t="s">
        <v>458</v>
      </c>
      <c r="U1352" t="s">
        <v>460</v>
      </c>
      <c r="V1352" t="s">
        <v>458</v>
      </c>
    </row>
    <row r="1353" spans="1:22" x14ac:dyDescent="0.2">
      <c r="A1353" s="102">
        <v>42422</v>
      </c>
      <c r="B1353" s="102" t="s">
        <v>4132</v>
      </c>
      <c r="C1353" t="s">
        <v>541</v>
      </c>
      <c r="D1353" s="58">
        <v>408.15</v>
      </c>
      <c r="E1353" t="s">
        <v>452</v>
      </c>
      <c r="F1353" s="108">
        <v>2024</v>
      </c>
      <c r="G1353" t="s">
        <v>2955</v>
      </c>
      <c r="H1353">
        <v>4</v>
      </c>
      <c r="I1353">
        <v>43</v>
      </c>
      <c r="J1353" t="s">
        <v>555</v>
      </c>
      <c r="K1353" t="s">
        <v>2937</v>
      </c>
      <c r="L1353">
        <v>0</v>
      </c>
      <c r="M1353">
        <v>0</v>
      </c>
      <c r="N1353" t="s">
        <v>4305</v>
      </c>
      <c r="O1353" t="s">
        <v>545</v>
      </c>
      <c r="P1353" t="s">
        <v>458</v>
      </c>
      <c r="R1353">
        <v>0</v>
      </c>
      <c r="S1353" t="s">
        <v>459</v>
      </c>
      <c r="T1353" t="s">
        <v>458</v>
      </c>
      <c r="U1353" t="s">
        <v>460</v>
      </c>
      <c r="V1353" t="s">
        <v>458</v>
      </c>
    </row>
    <row r="1354" spans="1:22" x14ac:dyDescent="0.2">
      <c r="A1354" s="102">
        <v>42422</v>
      </c>
      <c r="B1354" s="102" t="s">
        <v>4132</v>
      </c>
      <c r="C1354" t="s">
        <v>541</v>
      </c>
      <c r="D1354" s="58">
        <v>408.15</v>
      </c>
      <c r="E1354" t="s">
        <v>452</v>
      </c>
      <c r="F1354" s="108" t="s">
        <v>2950</v>
      </c>
      <c r="G1354" t="s">
        <v>2951</v>
      </c>
      <c r="H1354">
        <v>5</v>
      </c>
      <c r="I1354">
        <v>43</v>
      </c>
      <c r="J1354" t="s">
        <v>555</v>
      </c>
      <c r="K1354" t="s">
        <v>2937</v>
      </c>
      <c r="L1354">
        <v>0</v>
      </c>
      <c r="M1354">
        <v>0</v>
      </c>
      <c r="N1354" t="s">
        <v>4306</v>
      </c>
      <c r="O1354" t="s">
        <v>545</v>
      </c>
      <c r="P1354" t="s">
        <v>458</v>
      </c>
      <c r="R1354">
        <v>0</v>
      </c>
      <c r="S1354" t="s">
        <v>459</v>
      </c>
      <c r="T1354" t="s">
        <v>458</v>
      </c>
      <c r="U1354" t="s">
        <v>460</v>
      </c>
      <c r="V1354" t="s">
        <v>458</v>
      </c>
    </row>
    <row r="1355" spans="1:22" x14ac:dyDescent="0.2">
      <c r="A1355" s="102">
        <v>42436</v>
      </c>
      <c r="B1355" s="102" t="s">
        <v>4132</v>
      </c>
      <c r="C1355" t="s">
        <v>541</v>
      </c>
      <c r="D1355" s="58">
        <v>408.15</v>
      </c>
      <c r="E1355" t="s">
        <v>452</v>
      </c>
      <c r="F1355" s="108">
        <v>2024</v>
      </c>
      <c r="G1355" t="s">
        <v>2955</v>
      </c>
      <c r="H1355">
        <v>6</v>
      </c>
      <c r="I1355">
        <v>43</v>
      </c>
      <c r="J1355" t="s">
        <v>555</v>
      </c>
      <c r="K1355" t="s">
        <v>2937</v>
      </c>
      <c r="L1355">
        <v>0</v>
      </c>
      <c r="M1355">
        <v>0</v>
      </c>
      <c r="N1355" t="s">
        <v>4307</v>
      </c>
      <c r="O1355" t="s">
        <v>545</v>
      </c>
      <c r="P1355" t="s">
        <v>458</v>
      </c>
      <c r="R1355">
        <v>0</v>
      </c>
      <c r="S1355" t="s">
        <v>459</v>
      </c>
      <c r="T1355" t="s">
        <v>458</v>
      </c>
      <c r="U1355" t="s">
        <v>460</v>
      </c>
      <c r="V1355" t="s">
        <v>458</v>
      </c>
    </row>
    <row r="1356" spans="1:22" x14ac:dyDescent="0.2">
      <c r="A1356" s="102">
        <v>42436</v>
      </c>
      <c r="B1356" s="102" t="s">
        <v>4132</v>
      </c>
      <c r="C1356" t="s">
        <v>541</v>
      </c>
      <c r="D1356" s="58">
        <v>408.15</v>
      </c>
      <c r="E1356" t="s">
        <v>452</v>
      </c>
      <c r="F1356" s="108" t="s">
        <v>2950</v>
      </c>
      <c r="G1356" t="s">
        <v>2951</v>
      </c>
      <c r="H1356">
        <v>18</v>
      </c>
      <c r="I1356">
        <v>43</v>
      </c>
      <c r="J1356" t="s">
        <v>555</v>
      </c>
      <c r="K1356" t="s">
        <v>2937</v>
      </c>
      <c r="L1356">
        <v>0</v>
      </c>
      <c r="M1356">
        <v>0</v>
      </c>
      <c r="N1356" t="s">
        <v>4308</v>
      </c>
      <c r="O1356" t="s">
        <v>545</v>
      </c>
      <c r="P1356" t="s">
        <v>458</v>
      </c>
      <c r="R1356">
        <v>0</v>
      </c>
      <c r="S1356" t="s">
        <v>459</v>
      </c>
      <c r="T1356" t="s">
        <v>458</v>
      </c>
      <c r="U1356" t="s">
        <v>460</v>
      </c>
      <c r="V1356" t="s">
        <v>458</v>
      </c>
    </row>
    <row r="1357" spans="1:22" x14ac:dyDescent="0.2">
      <c r="A1357" s="102">
        <v>42436</v>
      </c>
      <c r="B1357" s="102" t="s">
        <v>4132</v>
      </c>
      <c r="C1357" t="s">
        <v>541</v>
      </c>
      <c r="D1357" s="58">
        <v>408.15</v>
      </c>
      <c r="E1357" t="s">
        <v>452</v>
      </c>
      <c r="F1357" s="108">
        <v>2010</v>
      </c>
      <c r="G1357" t="s">
        <v>3044</v>
      </c>
      <c r="H1357">
        <v>8</v>
      </c>
      <c r="I1357">
        <v>43</v>
      </c>
      <c r="J1357" t="s">
        <v>555</v>
      </c>
      <c r="K1357" t="s">
        <v>2937</v>
      </c>
      <c r="L1357">
        <v>0</v>
      </c>
      <c r="M1357">
        <v>0</v>
      </c>
      <c r="N1357" t="s">
        <v>4309</v>
      </c>
      <c r="O1357" t="s">
        <v>545</v>
      </c>
      <c r="P1357" t="s">
        <v>458</v>
      </c>
      <c r="R1357">
        <v>0</v>
      </c>
      <c r="S1357" t="s">
        <v>459</v>
      </c>
      <c r="T1357" t="s">
        <v>458</v>
      </c>
      <c r="U1357" t="s">
        <v>460</v>
      </c>
      <c r="V1357" t="s">
        <v>458</v>
      </c>
    </row>
    <row r="1358" spans="1:22" x14ac:dyDescent="0.2">
      <c r="A1358" s="102">
        <v>42436</v>
      </c>
      <c r="B1358" s="102" t="s">
        <v>4132</v>
      </c>
      <c r="C1358" t="s">
        <v>541</v>
      </c>
      <c r="D1358" s="58">
        <v>408.15</v>
      </c>
      <c r="E1358" t="s">
        <v>452</v>
      </c>
      <c r="F1358" s="108" t="s">
        <v>2950</v>
      </c>
      <c r="G1358" t="s">
        <v>2951</v>
      </c>
      <c r="H1358">
        <v>8</v>
      </c>
      <c r="I1358">
        <v>43</v>
      </c>
      <c r="J1358" t="s">
        <v>555</v>
      </c>
      <c r="K1358" t="s">
        <v>2937</v>
      </c>
      <c r="L1358">
        <v>0</v>
      </c>
      <c r="M1358">
        <v>0</v>
      </c>
      <c r="N1358" t="s">
        <v>4310</v>
      </c>
      <c r="O1358" t="s">
        <v>545</v>
      </c>
      <c r="P1358" t="s">
        <v>458</v>
      </c>
      <c r="R1358">
        <v>0</v>
      </c>
      <c r="S1358" t="s">
        <v>459</v>
      </c>
      <c r="T1358" t="s">
        <v>458</v>
      </c>
      <c r="U1358" t="s">
        <v>460</v>
      </c>
      <c r="V1358" t="s">
        <v>458</v>
      </c>
    </row>
    <row r="1359" spans="1:22" x14ac:dyDescent="0.2">
      <c r="A1359" s="102">
        <v>42436</v>
      </c>
      <c r="B1359" s="102" t="s">
        <v>4132</v>
      </c>
      <c r="C1359" t="s">
        <v>541</v>
      </c>
      <c r="D1359" s="58">
        <v>408.15</v>
      </c>
      <c r="E1359" t="s">
        <v>452</v>
      </c>
      <c r="F1359" s="108">
        <v>2014</v>
      </c>
      <c r="G1359" t="s">
        <v>2978</v>
      </c>
      <c r="H1359">
        <v>4</v>
      </c>
      <c r="I1359">
        <v>43</v>
      </c>
      <c r="J1359" t="s">
        <v>555</v>
      </c>
      <c r="K1359" t="s">
        <v>2937</v>
      </c>
      <c r="L1359">
        <v>0</v>
      </c>
      <c r="M1359">
        <v>0</v>
      </c>
      <c r="N1359" t="s">
        <v>4311</v>
      </c>
      <c r="O1359" t="s">
        <v>545</v>
      </c>
      <c r="P1359" t="s">
        <v>458</v>
      </c>
      <c r="R1359">
        <v>0</v>
      </c>
      <c r="S1359" t="s">
        <v>459</v>
      </c>
      <c r="T1359" t="s">
        <v>458</v>
      </c>
      <c r="U1359" t="s">
        <v>460</v>
      </c>
      <c r="V1359" t="s">
        <v>458</v>
      </c>
    </row>
    <row r="1360" spans="1:22" x14ac:dyDescent="0.2">
      <c r="A1360" s="102">
        <v>42443</v>
      </c>
      <c r="B1360" s="102" t="s">
        <v>4132</v>
      </c>
      <c r="C1360" t="s">
        <v>541</v>
      </c>
      <c r="D1360" s="58">
        <v>408.15</v>
      </c>
      <c r="E1360" t="s">
        <v>452</v>
      </c>
      <c r="F1360" s="108">
        <v>2024</v>
      </c>
      <c r="G1360" t="s">
        <v>2955</v>
      </c>
      <c r="H1360">
        <v>10</v>
      </c>
      <c r="I1360">
        <v>43</v>
      </c>
      <c r="J1360" t="s">
        <v>555</v>
      </c>
      <c r="K1360" t="s">
        <v>2937</v>
      </c>
      <c r="L1360">
        <v>0</v>
      </c>
      <c r="M1360">
        <v>0</v>
      </c>
      <c r="N1360" t="s">
        <v>4312</v>
      </c>
      <c r="O1360" t="s">
        <v>545</v>
      </c>
      <c r="P1360" t="s">
        <v>458</v>
      </c>
      <c r="R1360">
        <v>0</v>
      </c>
      <c r="S1360" t="s">
        <v>459</v>
      </c>
      <c r="T1360" t="s">
        <v>458</v>
      </c>
      <c r="U1360" t="s">
        <v>460</v>
      </c>
      <c r="V1360" t="s">
        <v>458</v>
      </c>
    </row>
    <row r="1361" spans="1:22" x14ac:dyDescent="0.2">
      <c r="A1361" s="102">
        <v>42443</v>
      </c>
      <c r="B1361" s="102" t="s">
        <v>4132</v>
      </c>
      <c r="C1361" t="s">
        <v>541</v>
      </c>
      <c r="D1361" s="58">
        <v>408.15</v>
      </c>
      <c r="E1361" t="s">
        <v>452</v>
      </c>
      <c r="F1361" s="108" t="s">
        <v>2950</v>
      </c>
      <c r="G1361" t="s">
        <v>2951</v>
      </c>
      <c r="H1361">
        <v>11</v>
      </c>
      <c r="I1361">
        <v>43</v>
      </c>
      <c r="J1361" t="s">
        <v>555</v>
      </c>
      <c r="K1361" t="s">
        <v>2937</v>
      </c>
      <c r="L1361">
        <v>0</v>
      </c>
      <c r="M1361">
        <v>0</v>
      </c>
      <c r="N1361" t="s">
        <v>4313</v>
      </c>
      <c r="O1361" t="s">
        <v>545</v>
      </c>
      <c r="P1361" t="s">
        <v>458</v>
      </c>
      <c r="R1361">
        <v>0</v>
      </c>
      <c r="S1361" t="s">
        <v>459</v>
      </c>
      <c r="T1361" t="s">
        <v>458</v>
      </c>
      <c r="U1361" t="s">
        <v>460</v>
      </c>
      <c r="V1361" t="s">
        <v>458</v>
      </c>
    </row>
    <row r="1362" spans="1:22" x14ac:dyDescent="0.2">
      <c r="A1362" s="102">
        <v>42443</v>
      </c>
      <c r="B1362" s="102" t="s">
        <v>4132</v>
      </c>
      <c r="C1362" t="s">
        <v>541</v>
      </c>
      <c r="D1362" s="58">
        <v>408.15</v>
      </c>
      <c r="E1362" t="s">
        <v>452</v>
      </c>
      <c r="F1362" s="108" t="s">
        <v>2950</v>
      </c>
      <c r="G1362" t="s">
        <v>2951</v>
      </c>
      <c r="H1362">
        <v>17</v>
      </c>
      <c r="I1362">
        <v>43</v>
      </c>
      <c r="J1362" t="s">
        <v>555</v>
      </c>
      <c r="K1362" t="s">
        <v>2937</v>
      </c>
      <c r="L1362">
        <v>0</v>
      </c>
      <c r="M1362">
        <v>0</v>
      </c>
      <c r="N1362" t="s">
        <v>4314</v>
      </c>
      <c r="O1362" t="s">
        <v>545</v>
      </c>
      <c r="P1362" t="s">
        <v>458</v>
      </c>
      <c r="R1362">
        <v>0</v>
      </c>
      <c r="S1362" t="s">
        <v>459</v>
      </c>
      <c r="T1362" t="s">
        <v>458</v>
      </c>
      <c r="U1362" t="s">
        <v>460</v>
      </c>
      <c r="V1362" t="s">
        <v>458</v>
      </c>
    </row>
    <row r="1363" spans="1:22" x14ac:dyDescent="0.2">
      <c r="A1363" s="102">
        <v>42443</v>
      </c>
      <c r="B1363" s="102" t="s">
        <v>4132</v>
      </c>
      <c r="C1363" t="s">
        <v>541</v>
      </c>
      <c r="D1363" s="58">
        <v>408.15</v>
      </c>
      <c r="E1363" t="s">
        <v>452</v>
      </c>
      <c r="F1363" s="108">
        <v>2010</v>
      </c>
      <c r="G1363" t="s">
        <v>3044</v>
      </c>
      <c r="H1363">
        <v>12</v>
      </c>
      <c r="I1363">
        <v>43</v>
      </c>
      <c r="J1363" t="s">
        <v>555</v>
      </c>
      <c r="K1363" t="s">
        <v>2937</v>
      </c>
      <c r="L1363">
        <v>0</v>
      </c>
      <c r="M1363">
        <v>0</v>
      </c>
      <c r="N1363" t="s">
        <v>4315</v>
      </c>
      <c r="O1363" t="s">
        <v>545</v>
      </c>
      <c r="P1363" t="s">
        <v>458</v>
      </c>
      <c r="R1363">
        <v>0</v>
      </c>
      <c r="S1363" t="s">
        <v>459</v>
      </c>
      <c r="T1363" t="s">
        <v>458</v>
      </c>
      <c r="U1363" t="s">
        <v>460</v>
      </c>
      <c r="V1363" t="s">
        <v>458</v>
      </c>
    </row>
    <row r="1364" spans="1:22" x14ac:dyDescent="0.2">
      <c r="A1364" s="102">
        <v>42443</v>
      </c>
      <c r="B1364" s="102" t="s">
        <v>4132</v>
      </c>
      <c r="C1364" t="s">
        <v>541</v>
      </c>
      <c r="D1364" s="58">
        <v>408.15</v>
      </c>
      <c r="E1364" t="s">
        <v>452</v>
      </c>
      <c r="F1364" s="108" t="s">
        <v>2950</v>
      </c>
      <c r="G1364" t="s">
        <v>2951</v>
      </c>
      <c r="H1364">
        <v>32</v>
      </c>
      <c r="I1364">
        <v>43</v>
      </c>
      <c r="J1364" t="s">
        <v>555</v>
      </c>
      <c r="K1364" t="s">
        <v>2937</v>
      </c>
      <c r="L1364">
        <v>0</v>
      </c>
      <c r="M1364">
        <v>0</v>
      </c>
      <c r="N1364" t="s">
        <v>4316</v>
      </c>
      <c r="O1364" t="s">
        <v>545</v>
      </c>
      <c r="P1364" t="s">
        <v>458</v>
      </c>
      <c r="R1364">
        <v>0</v>
      </c>
      <c r="S1364" t="s">
        <v>459</v>
      </c>
      <c r="T1364" t="s">
        <v>458</v>
      </c>
      <c r="U1364" t="s">
        <v>460</v>
      </c>
      <c r="V1364" t="s">
        <v>458</v>
      </c>
    </row>
    <row r="1365" spans="1:22" x14ac:dyDescent="0.2">
      <c r="A1365" s="102">
        <v>42443</v>
      </c>
      <c r="B1365" s="102" t="s">
        <v>4132</v>
      </c>
      <c r="C1365" t="s">
        <v>541</v>
      </c>
      <c r="D1365" s="58">
        <v>408.15</v>
      </c>
      <c r="E1365" t="s">
        <v>452</v>
      </c>
      <c r="F1365" s="108" t="s">
        <v>2950</v>
      </c>
      <c r="G1365" t="s">
        <v>2951</v>
      </c>
      <c r="H1365">
        <v>32</v>
      </c>
      <c r="I1365">
        <v>43</v>
      </c>
      <c r="J1365" t="s">
        <v>555</v>
      </c>
      <c r="K1365" t="s">
        <v>2937</v>
      </c>
      <c r="L1365">
        <v>0</v>
      </c>
      <c r="M1365">
        <v>0</v>
      </c>
      <c r="N1365" t="s">
        <v>4317</v>
      </c>
      <c r="O1365" t="s">
        <v>545</v>
      </c>
      <c r="P1365" t="s">
        <v>458</v>
      </c>
      <c r="R1365">
        <v>0</v>
      </c>
      <c r="S1365" t="s">
        <v>459</v>
      </c>
      <c r="T1365" t="s">
        <v>458</v>
      </c>
      <c r="U1365" t="s">
        <v>460</v>
      </c>
      <c r="V1365" t="s">
        <v>458</v>
      </c>
    </row>
    <row r="1366" spans="1:22" x14ac:dyDescent="0.2">
      <c r="A1366" s="102">
        <v>42443</v>
      </c>
      <c r="B1366" s="102" t="s">
        <v>4132</v>
      </c>
      <c r="C1366" t="s">
        <v>541</v>
      </c>
      <c r="D1366" s="58">
        <v>408.15</v>
      </c>
      <c r="E1366" t="s">
        <v>452</v>
      </c>
      <c r="F1366" s="108">
        <v>2014</v>
      </c>
      <c r="G1366" t="s">
        <v>2978</v>
      </c>
      <c r="H1366">
        <v>32</v>
      </c>
      <c r="I1366">
        <v>43</v>
      </c>
      <c r="J1366" t="s">
        <v>555</v>
      </c>
      <c r="K1366" t="s">
        <v>2937</v>
      </c>
      <c r="L1366">
        <v>0</v>
      </c>
      <c r="M1366">
        <v>0</v>
      </c>
      <c r="N1366" t="s">
        <v>4318</v>
      </c>
      <c r="O1366" t="s">
        <v>545</v>
      </c>
      <c r="P1366" t="s">
        <v>458</v>
      </c>
      <c r="R1366">
        <v>0</v>
      </c>
      <c r="S1366" t="s">
        <v>459</v>
      </c>
      <c r="T1366" t="s">
        <v>458</v>
      </c>
      <c r="U1366" t="s">
        <v>460</v>
      </c>
      <c r="V1366" t="s">
        <v>458</v>
      </c>
    </row>
    <row r="1367" spans="1:22" x14ac:dyDescent="0.2">
      <c r="A1367" s="102">
        <v>42450</v>
      </c>
      <c r="B1367" s="102" t="s">
        <v>4132</v>
      </c>
      <c r="C1367" t="s">
        <v>541</v>
      </c>
      <c r="D1367" s="58">
        <v>408.15</v>
      </c>
      <c r="E1367" t="s">
        <v>452</v>
      </c>
      <c r="F1367" s="108">
        <v>2024</v>
      </c>
      <c r="G1367" t="s">
        <v>2955</v>
      </c>
      <c r="H1367">
        <v>8</v>
      </c>
      <c r="I1367">
        <v>43</v>
      </c>
      <c r="J1367" t="s">
        <v>555</v>
      </c>
      <c r="K1367" t="s">
        <v>2937</v>
      </c>
      <c r="L1367">
        <v>0</v>
      </c>
      <c r="M1367">
        <v>0</v>
      </c>
      <c r="N1367" t="s">
        <v>4319</v>
      </c>
      <c r="O1367" t="s">
        <v>545</v>
      </c>
      <c r="P1367" t="s">
        <v>458</v>
      </c>
      <c r="R1367">
        <v>0</v>
      </c>
      <c r="S1367" t="s">
        <v>459</v>
      </c>
      <c r="T1367" t="s">
        <v>458</v>
      </c>
      <c r="U1367" t="s">
        <v>460</v>
      </c>
      <c r="V1367" t="s">
        <v>458</v>
      </c>
    </row>
    <row r="1368" spans="1:22" x14ac:dyDescent="0.2">
      <c r="A1368" s="102">
        <v>42450</v>
      </c>
      <c r="B1368" s="102" t="s">
        <v>4132</v>
      </c>
      <c r="C1368" t="s">
        <v>541</v>
      </c>
      <c r="D1368" s="58">
        <v>408.15</v>
      </c>
      <c r="E1368" t="s">
        <v>452</v>
      </c>
      <c r="F1368" s="108" t="s">
        <v>2950</v>
      </c>
      <c r="G1368" t="s">
        <v>2951</v>
      </c>
      <c r="H1368">
        <v>12</v>
      </c>
      <c r="I1368">
        <v>43</v>
      </c>
      <c r="J1368" t="s">
        <v>555</v>
      </c>
      <c r="K1368" t="s">
        <v>2937</v>
      </c>
      <c r="L1368">
        <v>0</v>
      </c>
      <c r="M1368">
        <v>0</v>
      </c>
      <c r="N1368" t="s">
        <v>4320</v>
      </c>
      <c r="O1368" t="s">
        <v>545</v>
      </c>
      <c r="P1368" t="s">
        <v>458</v>
      </c>
      <c r="R1368">
        <v>0</v>
      </c>
      <c r="S1368" t="s">
        <v>459</v>
      </c>
      <c r="T1368" t="s">
        <v>458</v>
      </c>
      <c r="U1368" t="s">
        <v>460</v>
      </c>
      <c r="V1368" t="s">
        <v>458</v>
      </c>
    </row>
    <row r="1369" spans="1:22" x14ac:dyDescent="0.2">
      <c r="A1369" s="102">
        <v>42450</v>
      </c>
      <c r="B1369" s="102" t="s">
        <v>4132</v>
      </c>
      <c r="C1369" t="s">
        <v>541</v>
      </c>
      <c r="D1369" s="58">
        <v>408.15</v>
      </c>
      <c r="E1369" t="s">
        <v>452</v>
      </c>
      <c r="F1369" s="108" t="s">
        <v>2950</v>
      </c>
      <c r="G1369" t="s">
        <v>2951</v>
      </c>
      <c r="H1369">
        <v>10</v>
      </c>
      <c r="I1369">
        <v>43</v>
      </c>
      <c r="J1369" t="s">
        <v>555</v>
      </c>
      <c r="K1369" t="s">
        <v>2937</v>
      </c>
      <c r="L1369">
        <v>0</v>
      </c>
      <c r="M1369">
        <v>0</v>
      </c>
      <c r="N1369" t="s">
        <v>4321</v>
      </c>
      <c r="O1369" t="s">
        <v>545</v>
      </c>
      <c r="P1369" t="s">
        <v>458</v>
      </c>
      <c r="R1369">
        <v>0</v>
      </c>
      <c r="S1369" t="s">
        <v>459</v>
      </c>
      <c r="T1369" t="s">
        <v>458</v>
      </c>
      <c r="U1369" t="s">
        <v>460</v>
      </c>
      <c r="V1369" t="s">
        <v>458</v>
      </c>
    </row>
    <row r="1370" spans="1:22" x14ac:dyDescent="0.2">
      <c r="A1370" s="102">
        <v>42450</v>
      </c>
      <c r="B1370" s="102" t="s">
        <v>4132</v>
      </c>
      <c r="C1370" t="s">
        <v>541</v>
      </c>
      <c r="D1370" s="58">
        <v>408.15</v>
      </c>
      <c r="E1370" t="s">
        <v>452</v>
      </c>
      <c r="F1370" s="108" t="s">
        <v>2950</v>
      </c>
      <c r="G1370" t="s">
        <v>2951</v>
      </c>
      <c r="H1370">
        <v>16</v>
      </c>
      <c r="I1370">
        <v>43</v>
      </c>
      <c r="J1370" t="s">
        <v>555</v>
      </c>
      <c r="K1370" t="s">
        <v>2937</v>
      </c>
      <c r="L1370">
        <v>0</v>
      </c>
      <c r="M1370">
        <v>0</v>
      </c>
      <c r="N1370" t="s">
        <v>4322</v>
      </c>
      <c r="O1370" t="s">
        <v>545</v>
      </c>
      <c r="P1370" t="s">
        <v>458</v>
      </c>
      <c r="R1370">
        <v>0</v>
      </c>
      <c r="S1370" t="s">
        <v>459</v>
      </c>
      <c r="T1370" t="s">
        <v>458</v>
      </c>
      <c r="U1370" t="s">
        <v>460</v>
      </c>
      <c r="V1370" t="s">
        <v>458</v>
      </c>
    </row>
    <row r="1371" spans="1:22" x14ac:dyDescent="0.2">
      <c r="A1371" s="102">
        <v>42450</v>
      </c>
      <c r="B1371" s="102" t="s">
        <v>4132</v>
      </c>
      <c r="C1371" t="s">
        <v>541</v>
      </c>
      <c r="D1371" s="58">
        <v>408.15</v>
      </c>
      <c r="E1371" t="s">
        <v>452</v>
      </c>
      <c r="F1371" s="108" t="s">
        <v>2950</v>
      </c>
      <c r="G1371" t="s">
        <v>2951</v>
      </c>
      <c r="H1371">
        <v>20</v>
      </c>
      <c r="I1371">
        <v>43</v>
      </c>
      <c r="J1371" t="s">
        <v>555</v>
      </c>
      <c r="K1371" t="s">
        <v>2937</v>
      </c>
      <c r="L1371">
        <v>0</v>
      </c>
      <c r="M1371">
        <v>0</v>
      </c>
      <c r="N1371" t="s">
        <v>4323</v>
      </c>
      <c r="O1371" t="s">
        <v>545</v>
      </c>
      <c r="P1371" t="s">
        <v>458</v>
      </c>
      <c r="R1371">
        <v>0</v>
      </c>
      <c r="S1371" t="s">
        <v>459</v>
      </c>
      <c r="T1371" t="s">
        <v>458</v>
      </c>
      <c r="U1371" t="s">
        <v>460</v>
      </c>
      <c r="V1371" t="s">
        <v>458</v>
      </c>
    </row>
    <row r="1372" spans="1:22" x14ac:dyDescent="0.2">
      <c r="A1372" s="102">
        <v>42450</v>
      </c>
      <c r="B1372" s="102" t="s">
        <v>4132</v>
      </c>
      <c r="C1372" t="s">
        <v>541</v>
      </c>
      <c r="D1372" s="58">
        <v>408.15</v>
      </c>
      <c r="E1372" t="s">
        <v>452</v>
      </c>
      <c r="F1372" s="108">
        <v>2014</v>
      </c>
      <c r="G1372" t="s">
        <v>2978</v>
      </c>
      <c r="H1372">
        <v>32</v>
      </c>
      <c r="I1372">
        <v>43</v>
      </c>
      <c r="J1372" t="s">
        <v>555</v>
      </c>
      <c r="K1372" t="s">
        <v>2937</v>
      </c>
      <c r="L1372">
        <v>0</v>
      </c>
      <c r="M1372">
        <v>0</v>
      </c>
      <c r="N1372" t="s">
        <v>4324</v>
      </c>
      <c r="O1372" t="s">
        <v>545</v>
      </c>
      <c r="P1372" t="s">
        <v>458</v>
      </c>
      <c r="R1372">
        <v>0</v>
      </c>
      <c r="S1372" t="s">
        <v>459</v>
      </c>
      <c r="T1372" t="s">
        <v>458</v>
      </c>
      <c r="U1372" t="s">
        <v>460</v>
      </c>
      <c r="V1372" t="s">
        <v>458</v>
      </c>
    </row>
    <row r="1373" spans="1:22" x14ac:dyDescent="0.2">
      <c r="A1373" s="102">
        <v>42466</v>
      </c>
      <c r="B1373" s="102" t="s">
        <v>4132</v>
      </c>
      <c r="C1373" t="s">
        <v>541</v>
      </c>
      <c r="D1373" s="58">
        <v>408.15</v>
      </c>
      <c r="E1373" t="s">
        <v>452</v>
      </c>
      <c r="F1373" s="108">
        <v>2014</v>
      </c>
      <c r="G1373" t="s">
        <v>2978</v>
      </c>
      <c r="H1373">
        <v>26</v>
      </c>
      <c r="I1373">
        <v>43</v>
      </c>
      <c r="J1373" t="s">
        <v>555</v>
      </c>
      <c r="K1373" t="s">
        <v>2937</v>
      </c>
      <c r="L1373">
        <v>0</v>
      </c>
      <c r="M1373">
        <v>0</v>
      </c>
      <c r="N1373" t="s">
        <v>4325</v>
      </c>
      <c r="O1373" t="s">
        <v>545</v>
      </c>
      <c r="P1373" t="s">
        <v>458</v>
      </c>
      <c r="R1373">
        <v>0</v>
      </c>
      <c r="S1373" t="s">
        <v>459</v>
      </c>
      <c r="T1373" t="s">
        <v>458</v>
      </c>
      <c r="U1373" t="s">
        <v>460</v>
      </c>
      <c r="V1373" t="s">
        <v>458</v>
      </c>
    </row>
    <row r="1374" spans="1:22" x14ac:dyDescent="0.2">
      <c r="A1374" s="102">
        <v>42478</v>
      </c>
      <c r="B1374" s="102" t="s">
        <v>4132</v>
      </c>
      <c r="C1374" t="s">
        <v>541</v>
      </c>
      <c r="D1374" s="58">
        <v>408.15</v>
      </c>
      <c r="E1374" t="s">
        <v>452</v>
      </c>
      <c r="F1374" s="108">
        <v>2024</v>
      </c>
      <c r="G1374" t="s">
        <v>2955</v>
      </c>
      <c r="H1374">
        <v>2</v>
      </c>
      <c r="I1374">
        <v>43</v>
      </c>
      <c r="J1374" t="s">
        <v>555</v>
      </c>
      <c r="K1374" t="s">
        <v>2937</v>
      </c>
      <c r="L1374">
        <v>0</v>
      </c>
      <c r="M1374">
        <v>0</v>
      </c>
      <c r="N1374" t="s">
        <v>4326</v>
      </c>
      <c r="O1374" t="s">
        <v>545</v>
      </c>
      <c r="P1374" t="s">
        <v>458</v>
      </c>
      <c r="R1374">
        <v>0</v>
      </c>
      <c r="S1374" t="s">
        <v>459</v>
      </c>
      <c r="T1374" t="s">
        <v>458</v>
      </c>
      <c r="U1374" t="s">
        <v>460</v>
      </c>
      <c r="V1374" t="s">
        <v>458</v>
      </c>
    </row>
    <row r="1375" spans="1:22" x14ac:dyDescent="0.2">
      <c r="A1375" s="102">
        <v>42485</v>
      </c>
      <c r="B1375" s="102" t="s">
        <v>4132</v>
      </c>
      <c r="C1375" t="s">
        <v>541</v>
      </c>
      <c r="D1375" s="58">
        <v>408.15</v>
      </c>
      <c r="E1375" t="s">
        <v>452</v>
      </c>
      <c r="F1375" s="108">
        <v>2024</v>
      </c>
      <c r="G1375" t="s">
        <v>2955</v>
      </c>
      <c r="H1375">
        <v>2</v>
      </c>
      <c r="I1375">
        <v>43</v>
      </c>
      <c r="J1375" t="s">
        <v>555</v>
      </c>
      <c r="K1375" t="s">
        <v>2937</v>
      </c>
      <c r="L1375">
        <v>0</v>
      </c>
      <c r="M1375">
        <v>0</v>
      </c>
      <c r="N1375" t="s">
        <v>4327</v>
      </c>
      <c r="O1375" t="s">
        <v>545</v>
      </c>
      <c r="P1375" t="s">
        <v>458</v>
      </c>
      <c r="R1375">
        <v>0</v>
      </c>
      <c r="S1375" t="s">
        <v>459</v>
      </c>
      <c r="T1375" t="s">
        <v>458</v>
      </c>
      <c r="U1375" t="s">
        <v>460</v>
      </c>
      <c r="V1375" t="s">
        <v>458</v>
      </c>
    </row>
    <row r="1376" spans="1:22" x14ac:dyDescent="0.2">
      <c r="A1376" s="102">
        <v>42506</v>
      </c>
      <c r="B1376" s="102" t="s">
        <v>4132</v>
      </c>
      <c r="C1376" t="s">
        <v>541</v>
      </c>
      <c r="D1376" s="58">
        <v>408.15</v>
      </c>
      <c r="E1376" t="s">
        <v>452</v>
      </c>
      <c r="F1376" s="108">
        <v>2024</v>
      </c>
      <c r="G1376" t="s">
        <v>2955</v>
      </c>
      <c r="H1376">
        <v>3</v>
      </c>
      <c r="I1376">
        <v>43</v>
      </c>
      <c r="J1376" t="s">
        <v>555</v>
      </c>
      <c r="K1376" t="s">
        <v>2937</v>
      </c>
      <c r="L1376">
        <v>0</v>
      </c>
      <c r="M1376">
        <v>0</v>
      </c>
      <c r="N1376" t="s">
        <v>4328</v>
      </c>
      <c r="O1376" t="s">
        <v>545</v>
      </c>
      <c r="P1376" t="s">
        <v>458</v>
      </c>
      <c r="R1376">
        <v>0</v>
      </c>
      <c r="S1376" t="s">
        <v>459</v>
      </c>
      <c r="T1376" t="s">
        <v>458</v>
      </c>
      <c r="U1376" t="s">
        <v>460</v>
      </c>
      <c r="V1376" t="s">
        <v>458</v>
      </c>
    </row>
    <row r="1377" spans="1:22" x14ac:dyDescent="0.2">
      <c r="A1377" s="102">
        <v>42513</v>
      </c>
      <c r="B1377" s="102" t="s">
        <v>4132</v>
      </c>
      <c r="C1377" t="s">
        <v>541</v>
      </c>
      <c r="D1377" s="58">
        <v>408.15</v>
      </c>
      <c r="E1377" t="s">
        <v>452</v>
      </c>
      <c r="F1377" s="108">
        <v>2024</v>
      </c>
      <c r="G1377" t="s">
        <v>2955</v>
      </c>
      <c r="H1377">
        <v>5</v>
      </c>
      <c r="I1377">
        <v>43</v>
      </c>
      <c r="J1377" t="s">
        <v>555</v>
      </c>
      <c r="K1377" t="s">
        <v>2937</v>
      </c>
      <c r="L1377">
        <v>0</v>
      </c>
      <c r="M1377">
        <v>0</v>
      </c>
      <c r="N1377" t="s">
        <v>4329</v>
      </c>
      <c r="O1377" t="s">
        <v>545</v>
      </c>
      <c r="P1377" t="s">
        <v>458</v>
      </c>
      <c r="R1377">
        <v>0</v>
      </c>
      <c r="S1377" t="s">
        <v>459</v>
      </c>
      <c r="T1377" t="s">
        <v>458</v>
      </c>
      <c r="U1377" t="s">
        <v>460</v>
      </c>
      <c r="V1377" t="s">
        <v>458</v>
      </c>
    </row>
    <row r="1378" spans="1:22" x14ac:dyDescent="0.2">
      <c r="A1378" s="102">
        <v>42513</v>
      </c>
      <c r="B1378" s="102" t="s">
        <v>4132</v>
      </c>
      <c r="C1378" t="s">
        <v>541</v>
      </c>
      <c r="D1378" s="58">
        <v>408.15</v>
      </c>
      <c r="E1378" t="s">
        <v>452</v>
      </c>
      <c r="F1378" s="108">
        <v>2024</v>
      </c>
      <c r="G1378" t="s">
        <v>2955</v>
      </c>
      <c r="H1378">
        <v>3</v>
      </c>
      <c r="I1378">
        <v>43</v>
      </c>
      <c r="J1378" t="s">
        <v>555</v>
      </c>
      <c r="K1378" t="s">
        <v>2937</v>
      </c>
      <c r="L1378">
        <v>0</v>
      </c>
      <c r="M1378">
        <v>0</v>
      </c>
      <c r="N1378" t="s">
        <v>4330</v>
      </c>
      <c r="O1378" t="s">
        <v>545</v>
      </c>
      <c r="P1378" t="s">
        <v>458</v>
      </c>
      <c r="R1378">
        <v>0</v>
      </c>
      <c r="S1378" t="s">
        <v>459</v>
      </c>
      <c r="T1378" t="s">
        <v>458</v>
      </c>
      <c r="U1378" t="s">
        <v>460</v>
      </c>
      <c r="V1378" t="s">
        <v>458</v>
      </c>
    </row>
    <row r="1379" spans="1:22" x14ac:dyDescent="0.2">
      <c r="A1379" s="102">
        <v>42513</v>
      </c>
      <c r="B1379" s="102" t="s">
        <v>4132</v>
      </c>
      <c r="C1379" t="s">
        <v>541</v>
      </c>
      <c r="D1379" s="58">
        <v>408.15</v>
      </c>
      <c r="E1379" t="s">
        <v>452</v>
      </c>
      <c r="F1379" s="108" t="s">
        <v>2950</v>
      </c>
      <c r="G1379" t="s">
        <v>2951</v>
      </c>
      <c r="H1379">
        <v>5</v>
      </c>
      <c r="I1379">
        <v>43</v>
      </c>
      <c r="J1379" t="s">
        <v>555</v>
      </c>
      <c r="K1379" t="s">
        <v>2937</v>
      </c>
      <c r="L1379">
        <v>0</v>
      </c>
      <c r="M1379">
        <v>0</v>
      </c>
      <c r="N1379" t="s">
        <v>4331</v>
      </c>
      <c r="O1379" t="s">
        <v>545</v>
      </c>
      <c r="P1379" t="s">
        <v>458</v>
      </c>
      <c r="R1379">
        <v>0</v>
      </c>
      <c r="S1379" t="s">
        <v>459</v>
      </c>
      <c r="T1379" t="s">
        <v>458</v>
      </c>
      <c r="U1379" t="s">
        <v>460</v>
      </c>
      <c r="V1379" t="s">
        <v>458</v>
      </c>
    </row>
    <row r="1380" spans="1:22" x14ac:dyDescent="0.2">
      <c r="A1380" s="102">
        <v>42513</v>
      </c>
      <c r="B1380" s="102" t="s">
        <v>4132</v>
      </c>
      <c r="C1380" t="s">
        <v>541</v>
      </c>
      <c r="D1380" s="58">
        <v>408.15</v>
      </c>
      <c r="E1380" t="s">
        <v>452</v>
      </c>
      <c r="F1380" s="108" t="s">
        <v>2950</v>
      </c>
      <c r="G1380" t="s">
        <v>2951</v>
      </c>
      <c r="H1380">
        <v>3</v>
      </c>
      <c r="I1380">
        <v>43</v>
      </c>
      <c r="J1380" t="s">
        <v>555</v>
      </c>
      <c r="K1380" t="s">
        <v>2937</v>
      </c>
      <c r="L1380">
        <v>0</v>
      </c>
      <c r="M1380">
        <v>0</v>
      </c>
      <c r="N1380" t="s">
        <v>4332</v>
      </c>
      <c r="O1380" t="s">
        <v>545</v>
      </c>
      <c r="P1380" t="s">
        <v>458</v>
      </c>
      <c r="R1380">
        <v>0</v>
      </c>
      <c r="S1380" t="s">
        <v>459</v>
      </c>
      <c r="T1380" t="s">
        <v>458</v>
      </c>
      <c r="U1380" t="s">
        <v>460</v>
      </c>
      <c r="V1380" t="s">
        <v>458</v>
      </c>
    </row>
    <row r="1381" spans="1:22" x14ac:dyDescent="0.2">
      <c r="A1381" s="102">
        <v>42520</v>
      </c>
      <c r="B1381" s="102" t="s">
        <v>4132</v>
      </c>
      <c r="C1381" t="s">
        <v>541</v>
      </c>
      <c r="D1381" s="58">
        <v>408.15</v>
      </c>
      <c r="E1381" t="s">
        <v>452</v>
      </c>
      <c r="F1381" s="108">
        <v>2024</v>
      </c>
      <c r="G1381" t="s">
        <v>2955</v>
      </c>
      <c r="H1381">
        <v>1</v>
      </c>
      <c r="I1381">
        <v>43</v>
      </c>
      <c r="J1381" t="s">
        <v>555</v>
      </c>
      <c r="K1381" t="s">
        <v>2937</v>
      </c>
      <c r="L1381">
        <v>0</v>
      </c>
      <c r="M1381">
        <v>0</v>
      </c>
      <c r="N1381" t="s">
        <v>4333</v>
      </c>
      <c r="O1381" t="s">
        <v>545</v>
      </c>
      <c r="P1381" t="s">
        <v>458</v>
      </c>
      <c r="R1381">
        <v>0</v>
      </c>
      <c r="S1381" t="s">
        <v>459</v>
      </c>
      <c r="T1381" t="s">
        <v>458</v>
      </c>
      <c r="U1381" t="s">
        <v>460</v>
      </c>
      <c r="V1381" t="s">
        <v>458</v>
      </c>
    </row>
    <row r="1382" spans="1:22" x14ac:dyDescent="0.2">
      <c r="A1382" s="102">
        <v>42522</v>
      </c>
      <c r="B1382" s="102" t="s">
        <v>4132</v>
      </c>
      <c r="C1382" t="s">
        <v>541</v>
      </c>
      <c r="D1382" s="58">
        <v>408.15</v>
      </c>
      <c r="E1382" t="s">
        <v>452</v>
      </c>
      <c r="F1382" s="108">
        <v>2024</v>
      </c>
      <c r="G1382" t="s">
        <v>2955</v>
      </c>
      <c r="H1382">
        <v>6</v>
      </c>
      <c r="I1382">
        <v>43</v>
      </c>
      <c r="J1382" t="s">
        <v>555</v>
      </c>
      <c r="K1382" t="s">
        <v>2937</v>
      </c>
      <c r="L1382">
        <v>0</v>
      </c>
      <c r="M1382">
        <v>0</v>
      </c>
      <c r="N1382" t="s">
        <v>4334</v>
      </c>
      <c r="O1382" t="s">
        <v>545</v>
      </c>
      <c r="P1382" t="s">
        <v>458</v>
      </c>
      <c r="R1382">
        <v>0</v>
      </c>
      <c r="S1382" t="s">
        <v>459</v>
      </c>
      <c r="T1382" t="s">
        <v>458</v>
      </c>
      <c r="U1382" t="s">
        <v>460</v>
      </c>
      <c r="V1382" t="s">
        <v>458</v>
      </c>
    </row>
    <row r="1383" spans="1:22" x14ac:dyDescent="0.2">
      <c r="A1383" s="102">
        <v>42522</v>
      </c>
      <c r="B1383" s="102" t="s">
        <v>4132</v>
      </c>
      <c r="C1383" t="s">
        <v>541</v>
      </c>
      <c r="D1383" s="58">
        <v>408.15</v>
      </c>
      <c r="E1383" t="s">
        <v>452</v>
      </c>
      <c r="F1383" s="108" t="s">
        <v>2950</v>
      </c>
      <c r="G1383" t="s">
        <v>2951</v>
      </c>
      <c r="H1383">
        <v>1</v>
      </c>
      <c r="I1383">
        <v>43</v>
      </c>
      <c r="J1383" t="s">
        <v>555</v>
      </c>
      <c r="K1383" t="s">
        <v>2937</v>
      </c>
      <c r="L1383">
        <v>0</v>
      </c>
      <c r="M1383">
        <v>0</v>
      </c>
      <c r="N1383" t="s">
        <v>4335</v>
      </c>
      <c r="O1383" t="s">
        <v>545</v>
      </c>
      <c r="P1383" t="s">
        <v>458</v>
      </c>
      <c r="R1383">
        <v>0</v>
      </c>
      <c r="S1383" t="s">
        <v>459</v>
      </c>
      <c r="T1383" t="s">
        <v>458</v>
      </c>
      <c r="U1383" t="s">
        <v>460</v>
      </c>
      <c r="V1383" t="s">
        <v>458</v>
      </c>
    </row>
    <row r="1384" spans="1:22" x14ac:dyDescent="0.2">
      <c r="A1384" s="102">
        <v>42527</v>
      </c>
      <c r="B1384" s="102" t="s">
        <v>4132</v>
      </c>
      <c r="C1384" t="s">
        <v>541</v>
      </c>
      <c r="D1384" s="58">
        <v>408.15</v>
      </c>
      <c r="E1384" t="s">
        <v>452</v>
      </c>
      <c r="F1384" s="108" t="s">
        <v>2950</v>
      </c>
      <c r="G1384" t="s">
        <v>2951</v>
      </c>
      <c r="H1384">
        <v>13</v>
      </c>
      <c r="I1384">
        <v>43</v>
      </c>
      <c r="J1384" t="s">
        <v>555</v>
      </c>
      <c r="K1384" t="s">
        <v>2937</v>
      </c>
      <c r="L1384">
        <v>0</v>
      </c>
      <c r="M1384">
        <v>0</v>
      </c>
      <c r="N1384" t="s">
        <v>4336</v>
      </c>
      <c r="O1384" t="s">
        <v>545</v>
      </c>
      <c r="P1384" t="s">
        <v>458</v>
      </c>
      <c r="R1384">
        <v>0</v>
      </c>
      <c r="S1384" t="s">
        <v>459</v>
      </c>
      <c r="T1384" t="s">
        <v>458</v>
      </c>
      <c r="U1384" t="s">
        <v>460</v>
      </c>
      <c r="V1384" t="s">
        <v>458</v>
      </c>
    </row>
    <row r="1385" spans="1:22" x14ac:dyDescent="0.2">
      <c r="A1385" s="102">
        <v>42534</v>
      </c>
      <c r="B1385" s="102" t="s">
        <v>4132</v>
      </c>
      <c r="C1385" t="s">
        <v>541</v>
      </c>
      <c r="D1385" s="58">
        <v>408.15</v>
      </c>
      <c r="E1385" t="s">
        <v>452</v>
      </c>
      <c r="F1385" s="108" t="s">
        <v>2950</v>
      </c>
      <c r="G1385" t="s">
        <v>2951</v>
      </c>
      <c r="H1385">
        <v>14.5</v>
      </c>
      <c r="I1385">
        <v>43</v>
      </c>
      <c r="J1385" t="s">
        <v>555</v>
      </c>
      <c r="K1385" t="s">
        <v>2937</v>
      </c>
      <c r="L1385">
        <v>0</v>
      </c>
      <c r="M1385">
        <v>0</v>
      </c>
      <c r="N1385" t="s">
        <v>4337</v>
      </c>
      <c r="O1385" t="s">
        <v>545</v>
      </c>
      <c r="P1385" t="s">
        <v>458</v>
      </c>
      <c r="R1385">
        <v>0</v>
      </c>
      <c r="S1385" t="s">
        <v>459</v>
      </c>
      <c r="T1385" t="s">
        <v>458</v>
      </c>
      <c r="U1385" t="s">
        <v>460</v>
      </c>
      <c r="V1385" t="s">
        <v>458</v>
      </c>
    </row>
    <row r="1386" spans="1:22" x14ac:dyDescent="0.2">
      <c r="A1386" s="102">
        <v>42541</v>
      </c>
      <c r="B1386" s="102" t="s">
        <v>4132</v>
      </c>
      <c r="C1386" t="s">
        <v>541</v>
      </c>
      <c r="D1386" s="58">
        <v>408.15</v>
      </c>
      <c r="E1386" t="s">
        <v>452</v>
      </c>
      <c r="F1386" s="108">
        <v>2024</v>
      </c>
      <c r="G1386" t="s">
        <v>2955</v>
      </c>
      <c r="H1386">
        <v>10</v>
      </c>
      <c r="I1386">
        <v>43</v>
      </c>
      <c r="J1386" t="s">
        <v>555</v>
      </c>
      <c r="K1386" t="s">
        <v>2937</v>
      </c>
      <c r="L1386">
        <v>0</v>
      </c>
      <c r="M1386">
        <v>0</v>
      </c>
      <c r="N1386" t="s">
        <v>4338</v>
      </c>
      <c r="O1386" t="s">
        <v>545</v>
      </c>
      <c r="P1386" t="s">
        <v>458</v>
      </c>
      <c r="R1386">
        <v>0</v>
      </c>
      <c r="S1386" t="s">
        <v>459</v>
      </c>
      <c r="T1386" t="s">
        <v>458</v>
      </c>
      <c r="U1386" t="s">
        <v>460</v>
      </c>
      <c r="V1386" t="s">
        <v>458</v>
      </c>
    </row>
    <row r="1387" spans="1:22" x14ac:dyDescent="0.2">
      <c r="A1387" s="102">
        <v>42541</v>
      </c>
      <c r="B1387" s="102" t="s">
        <v>4132</v>
      </c>
      <c r="C1387" t="s">
        <v>541</v>
      </c>
      <c r="D1387" s="58">
        <v>408.15</v>
      </c>
      <c r="E1387" t="s">
        <v>452</v>
      </c>
      <c r="F1387" s="108" t="s">
        <v>2950</v>
      </c>
      <c r="G1387" t="s">
        <v>2951</v>
      </c>
      <c r="H1387">
        <v>3</v>
      </c>
      <c r="I1387">
        <v>43</v>
      </c>
      <c r="J1387" t="s">
        <v>555</v>
      </c>
      <c r="K1387" t="s">
        <v>2937</v>
      </c>
      <c r="L1387">
        <v>0</v>
      </c>
      <c r="M1387">
        <v>0</v>
      </c>
      <c r="N1387" t="s">
        <v>4339</v>
      </c>
      <c r="O1387" t="s">
        <v>545</v>
      </c>
      <c r="P1387" t="s">
        <v>458</v>
      </c>
      <c r="R1387">
        <v>0</v>
      </c>
      <c r="S1387" t="s">
        <v>459</v>
      </c>
      <c r="T1387" t="s">
        <v>458</v>
      </c>
      <c r="U1387" t="s">
        <v>460</v>
      </c>
      <c r="V1387" t="s">
        <v>458</v>
      </c>
    </row>
    <row r="1388" spans="1:22" x14ac:dyDescent="0.2">
      <c r="A1388" s="102">
        <v>42548</v>
      </c>
      <c r="B1388" s="102" t="s">
        <v>4132</v>
      </c>
      <c r="C1388" t="s">
        <v>541</v>
      </c>
      <c r="D1388" s="58">
        <v>408.15</v>
      </c>
      <c r="E1388" t="s">
        <v>452</v>
      </c>
      <c r="F1388" s="108">
        <v>2024</v>
      </c>
      <c r="G1388" t="s">
        <v>2955</v>
      </c>
      <c r="H1388">
        <v>8</v>
      </c>
      <c r="I1388">
        <v>43</v>
      </c>
      <c r="J1388" t="s">
        <v>555</v>
      </c>
      <c r="K1388" t="s">
        <v>2937</v>
      </c>
      <c r="L1388">
        <v>0</v>
      </c>
      <c r="M1388">
        <v>0</v>
      </c>
      <c r="N1388" t="s">
        <v>4340</v>
      </c>
      <c r="O1388" t="s">
        <v>545</v>
      </c>
      <c r="P1388" t="s">
        <v>458</v>
      </c>
      <c r="R1388">
        <v>0</v>
      </c>
      <c r="S1388" t="s">
        <v>459</v>
      </c>
      <c r="T1388" t="s">
        <v>458</v>
      </c>
      <c r="U1388" t="s">
        <v>460</v>
      </c>
      <c r="V1388" t="s">
        <v>458</v>
      </c>
    </row>
    <row r="1389" spans="1:22" x14ac:dyDescent="0.2">
      <c r="A1389" s="102">
        <v>42548</v>
      </c>
      <c r="B1389" s="102" t="s">
        <v>4132</v>
      </c>
      <c r="C1389" t="s">
        <v>541</v>
      </c>
      <c r="D1389" s="58">
        <v>408.15</v>
      </c>
      <c r="E1389" t="s">
        <v>452</v>
      </c>
      <c r="F1389" s="108" t="s">
        <v>2950</v>
      </c>
      <c r="G1389" t="s">
        <v>2951</v>
      </c>
      <c r="H1389">
        <v>8</v>
      </c>
      <c r="I1389">
        <v>43</v>
      </c>
      <c r="J1389" t="s">
        <v>555</v>
      </c>
      <c r="K1389" t="s">
        <v>2937</v>
      </c>
      <c r="L1389">
        <v>0</v>
      </c>
      <c r="M1389">
        <v>0</v>
      </c>
      <c r="N1389" t="s">
        <v>4341</v>
      </c>
      <c r="O1389" t="s">
        <v>545</v>
      </c>
      <c r="P1389" t="s">
        <v>458</v>
      </c>
      <c r="R1389">
        <v>0</v>
      </c>
      <c r="S1389" t="s">
        <v>459</v>
      </c>
      <c r="T1389" t="s">
        <v>458</v>
      </c>
      <c r="U1389" t="s">
        <v>460</v>
      </c>
      <c r="V1389" t="s">
        <v>458</v>
      </c>
    </row>
    <row r="1390" spans="1:22" x14ac:dyDescent="0.2">
      <c r="A1390" s="102">
        <v>42555</v>
      </c>
      <c r="B1390" s="102" t="s">
        <v>4132</v>
      </c>
      <c r="C1390" t="s">
        <v>541</v>
      </c>
      <c r="D1390" s="58">
        <v>408.15</v>
      </c>
      <c r="E1390" t="s">
        <v>452</v>
      </c>
      <c r="F1390" s="108" t="s">
        <v>2950</v>
      </c>
      <c r="G1390" t="s">
        <v>2951</v>
      </c>
      <c r="H1390">
        <v>1</v>
      </c>
      <c r="I1390">
        <v>43</v>
      </c>
      <c r="J1390" t="s">
        <v>555</v>
      </c>
      <c r="K1390" t="s">
        <v>2937</v>
      </c>
      <c r="L1390">
        <v>0</v>
      </c>
      <c r="M1390">
        <v>0</v>
      </c>
      <c r="N1390" t="s">
        <v>4342</v>
      </c>
      <c r="O1390" t="s">
        <v>545</v>
      </c>
      <c r="P1390" t="s">
        <v>458</v>
      </c>
      <c r="R1390">
        <v>0</v>
      </c>
      <c r="S1390" t="s">
        <v>459</v>
      </c>
      <c r="T1390" t="s">
        <v>458</v>
      </c>
      <c r="U1390" t="s">
        <v>460</v>
      </c>
      <c r="V1390" t="s">
        <v>458</v>
      </c>
    </row>
    <row r="1391" spans="1:22" x14ac:dyDescent="0.2">
      <c r="A1391" s="102">
        <v>42583</v>
      </c>
      <c r="B1391" s="102" t="s">
        <v>4132</v>
      </c>
      <c r="C1391" t="s">
        <v>541</v>
      </c>
      <c r="D1391" s="58">
        <v>408.15</v>
      </c>
      <c r="E1391" t="s">
        <v>452</v>
      </c>
      <c r="F1391" s="108">
        <v>2024</v>
      </c>
      <c r="G1391" t="s">
        <v>2955</v>
      </c>
      <c r="H1391">
        <v>10</v>
      </c>
      <c r="I1391">
        <v>43</v>
      </c>
      <c r="J1391" t="s">
        <v>555</v>
      </c>
      <c r="K1391" t="s">
        <v>2937</v>
      </c>
      <c r="L1391">
        <v>0</v>
      </c>
      <c r="M1391">
        <v>0</v>
      </c>
      <c r="N1391" t="s">
        <v>4343</v>
      </c>
      <c r="O1391" t="s">
        <v>545</v>
      </c>
      <c r="P1391" t="s">
        <v>458</v>
      </c>
      <c r="R1391">
        <v>0</v>
      </c>
      <c r="S1391" t="s">
        <v>459</v>
      </c>
      <c r="T1391" t="s">
        <v>458</v>
      </c>
      <c r="U1391" t="s">
        <v>460</v>
      </c>
      <c r="V1391" t="s">
        <v>458</v>
      </c>
    </row>
    <row r="1392" spans="1:22" x14ac:dyDescent="0.2">
      <c r="A1392" s="102">
        <v>42583</v>
      </c>
      <c r="B1392" s="102" t="s">
        <v>4132</v>
      </c>
      <c r="C1392" t="s">
        <v>541</v>
      </c>
      <c r="D1392" s="58">
        <v>408.15</v>
      </c>
      <c r="E1392" t="s">
        <v>452</v>
      </c>
      <c r="F1392" s="108">
        <v>2024</v>
      </c>
      <c r="G1392" t="s">
        <v>2955</v>
      </c>
      <c r="H1392">
        <v>2</v>
      </c>
      <c r="I1392">
        <v>43</v>
      </c>
      <c r="J1392" t="s">
        <v>555</v>
      </c>
      <c r="K1392" t="s">
        <v>2937</v>
      </c>
      <c r="L1392">
        <v>0</v>
      </c>
      <c r="M1392">
        <v>0</v>
      </c>
      <c r="N1392" t="s">
        <v>4344</v>
      </c>
      <c r="O1392" t="s">
        <v>545</v>
      </c>
      <c r="P1392" t="s">
        <v>458</v>
      </c>
      <c r="R1392">
        <v>0</v>
      </c>
      <c r="S1392" t="s">
        <v>459</v>
      </c>
      <c r="T1392" t="s">
        <v>458</v>
      </c>
      <c r="U1392" t="s">
        <v>460</v>
      </c>
      <c r="V1392" t="s">
        <v>458</v>
      </c>
    </row>
    <row r="1393" spans="1:22" x14ac:dyDescent="0.2">
      <c r="A1393" s="102">
        <v>42590</v>
      </c>
      <c r="B1393" s="102" t="s">
        <v>4132</v>
      </c>
      <c r="C1393" t="s">
        <v>541</v>
      </c>
      <c r="D1393" s="58">
        <v>408.15</v>
      </c>
      <c r="E1393" t="s">
        <v>452</v>
      </c>
      <c r="F1393" s="108">
        <v>2024</v>
      </c>
      <c r="G1393" t="s">
        <v>2955</v>
      </c>
      <c r="H1393">
        <v>9</v>
      </c>
      <c r="I1393">
        <v>43</v>
      </c>
      <c r="J1393" t="s">
        <v>555</v>
      </c>
      <c r="K1393" t="s">
        <v>2937</v>
      </c>
      <c r="L1393">
        <v>0</v>
      </c>
      <c r="M1393">
        <v>0</v>
      </c>
      <c r="N1393" t="s">
        <v>4345</v>
      </c>
      <c r="O1393" t="s">
        <v>545</v>
      </c>
      <c r="P1393" t="s">
        <v>458</v>
      </c>
      <c r="R1393">
        <v>0</v>
      </c>
      <c r="S1393" t="s">
        <v>459</v>
      </c>
      <c r="T1393" t="s">
        <v>458</v>
      </c>
      <c r="U1393" t="s">
        <v>460</v>
      </c>
      <c r="V1393" t="s">
        <v>458</v>
      </c>
    </row>
    <row r="1394" spans="1:22" x14ac:dyDescent="0.2">
      <c r="A1394" s="102">
        <v>42590</v>
      </c>
      <c r="B1394" s="102" t="s">
        <v>4132</v>
      </c>
      <c r="C1394" t="s">
        <v>541</v>
      </c>
      <c r="D1394" s="58">
        <v>408.15</v>
      </c>
      <c r="E1394" t="s">
        <v>452</v>
      </c>
      <c r="F1394" s="108" t="s">
        <v>2950</v>
      </c>
      <c r="G1394" t="s">
        <v>2951</v>
      </c>
      <c r="H1394">
        <v>7</v>
      </c>
      <c r="I1394">
        <v>43</v>
      </c>
      <c r="J1394" t="s">
        <v>555</v>
      </c>
      <c r="K1394" t="s">
        <v>2937</v>
      </c>
      <c r="L1394">
        <v>0</v>
      </c>
      <c r="M1394">
        <v>0</v>
      </c>
      <c r="N1394" t="s">
        <v>4346</v>
      </c>
      <c r="O1394" t="s">
        <v>545</v>
      </c>
      <c r="P1394" t="s">
        <v>458</v>
      </c>
      <c r="R1394">
        <v>0</v>
      </c>
      <c r="S1394" t="s">
        <v>459</v>
      </c>
      <c r="T1394" t="s">
        <v>458</v>
      </c>
      <c r="U1394" t="s">
        <v>460</v>
      </c>
      <c r="V1394" t="s">
        <v>458</v>
      </c>
    </row>
    <row r="1395" spans="1:22" x14ac:dyDescent="0.2">
      <c r="A1395" s="102">
        <v>42597</v>
      </c>
      <c r="B1395" s="102" t="s">
        <v>4132</v>
      </c>
      <c r="C1395" t="s">
        <v>541</v>
      </c>
      <c r="D1395" s="58">
        <v>408.15</v>
      </c>
      <c r="E1395" t="s">
        <v>452</v>
      </c>
      <c r="F1395" s="108">
        <v>2024</v>
      </c>
      <c r="G1395" t="s">
        <v>2955</v>
      </c>
      <c r="H1395">
        <v>10</v>
      </c>
      <c r="I1395">
        <v>43</v>
      </c>
      <c r="J1395" t="s">
        <v>555</v>
      </c>
      <c r="K1395" t="s">
        <v>2937</v>
      </c>
      <c r="L1395">
        <v>0</v>
      </c>
      <c r="M1395">
        <v>0</v>
      </c>
      <c r="N1395" t="s">
        <v>4347</v>
      </c>
      <c r="O1395" t="s">
        <v>545</v>
      </c>
      <c r="P1395" t="s">
        <v>458</v>
      </c>
      <c r="R1395">
        <v>0</v>
      </c>
      <c r="S1395" t="s">
        <v>459</v>
      </c>
      <c r="T1395" t="s">
        <v>458</v>
      </c>
      <c r="U1395" t="s">
        <v>460</v>
      </c>
      <c r="V1395" t="s">
        <v>458</v>
      </c>
    </row>
    <row r="1396" spans="1:22" x14ac:dyDescent="0.2">
      <c r="A1396" s="102">
        <v>42597</v>
      </c>
      <c r="B1396" s="102" t="s">
        <v>4132</v>
      </c>
      <c r="C1396" t="s">
        <v>541</v>
      </c>
      <c r="D1396" s="58">
        <v>408.15</v>
      </c>
      <c r="E1396" t="s">
        <v>452</v>
      </c>
      <c r="F1396" s="108" t="s">
        <v>2950</v>
      </c>
      <c r="G1396" t="s">
        <v>2951</v>
      </c>
      <c r="H1396">
        <v>28</v>
      </c>
      <c r="I1396">
        <v>43</v>
      </c>
      <c r="J1396" t="s">
        <v>555</v>
      </c>
      <c r="K1396" t="s">
        <v>2937</v>
      </c>
      <c r="L1396">
        <v>0</v>
      </c>
      <c r="M1396">
        <v>0</v>
      </c>
      <c r="N1396" t="s">
        <v>4348</v>
      </c>
      <c r="O1396" t="s">
        <v>545</v>
      </c>
      <c r="P1396" t="s">
        <v>458</v>
      </c>
      <c r="R1396">
        <v>0</v>
      </c>
      <c r="S1396" t="s">
        <v>459</v>
      </c>
      <c r="T1396" t="s">
        <v>458</v>
      </c>
      <c r="U1396" t="s">
        <v>460</v>
      </c>
      <c r="V1396" t="s">
        <v>458</v>
      </c>
    </row>
    <row r="1397" spans="1:22" x14ac:dyDescent="0.2">
      <c r="A1397" s="102">
        <v>42597</v>
      </c>
      <c r="B1397" s="102" t="s">
        <v>4132</v>
      </c>
      <c r="C1397" t="s">
        <v>541</v>
      </c>
      <c r="D1397" s="58">
        <v>408.15</v>
      </c>
      <c r="E1397" t="s">
        <v>452</v>
      </c>
      <c r="F1397" s="108">
        <v>2010</v>
      </c>
      <c r="G1397" t="s">
        <v>3044</v>
      </c>
      <c r="H1397">
        <v>4</v>
      </c>
      <c r="I1397">
        <v>43</v>
      </c>
      <c r="J1397" t="s">
        <v>555</v>
      </c>
      <c r="K1397" t="s">
        <v>2937</v>
      </c>
      <c r="L1397">
        <v>0</v>
      </c>
      <c r="M1397">
        <v>0</v>
      </c>
      <c r="N1397" t="s">
        <v>4349</v>
      </c>
      <c r="O1397" t="s">
        <v>545</v>
      </c>
      <c r="P1397" t="s">
        <v>458</v>
      </c>
      <c r="R1397">
        <v>0</v>
      </c>
      <c r="S1397" t="s">
        <v>459</v>
      </c>
      <c r="T1397" t="s">
        <v>458</v>
      </c>
      <c r="U1397" t="s">
        <v>460</v>
      </c>
      <c r="V1397" t="s">
        <v>458</v>
      </c>
    </row>
    <row r="1398" spans="1:22" x14ac:dyDescent="0.2">
      <c r="A1398" s="102">
        <v>42597</v>
      </c>
      <c r="B1398" s="102" t="s">
        <v>4132</v>
      </c>
      <c r="C1398" t="s">
        <v>541</v>
      </c>
      <c r="D1398" s="58">
        <v>408.15</v>
      </c>
      <c r="E1398" t="s">
        <v>452</v>
      </c>
      <c r="F1398" s="108">
        <v>2014</v>
      </c>
      <c r="G1398" t="s">
        <v>2978</v>
      </c>
      <c r="H1398">
        <v>12</v>
      </c>
      <c r="I1398">
        <v>43</v>
      </c>
      <c r="J1398" t="s">
        <v>555</v>
      </c>
      <c r="K1398" t="s">
        <v>2937</v>
      </c>
      <c r="L1398">
        <v>0</v>
      </c>
      <c r="M1398">
        <v>0</v>
      </c>
      <c r="N1398" t="s">
        <v>4350</v>
      </c>
      <c r="O1398" t="s">
        <v>545</v>
      </c>
      <c r="P1398" t="s">
        <v>458</v>
      </c>
      <c r="R1398">
        <v>0</v>
      </c>
      <c r="S1398" t="s">
        <v>459</v>
      </c>
      <c r="T1398" t="s">
        <v>458</v>
      </c>
      <c r="U1398" t="s">
        <v>460</v>
      </c>
      <c r="V1398" t="s">
        <v>458</v>
      </c>
    </row>
    <row r="1399" spans="1:22" x14ac:dyDescent="0.2">
      <c r="A1399" s="102">
        <v>42604</v>
      </c>
      <c r="B1399" s="102" t="s">
        <v>4132</v>
      </c>
      <c r="C1399" t="s">
        <v>541</v>
      </c>
      <c r="D1399" s="58">
        <v>408.15</v>
      </c>
      <c r="E1399" t="s">
        <v>452</v>
      </c>
      <c r="F1399" s="108">
        <v>2024</v>
      </c>
      <c r="G1399" t="s">
        <v>2955</v>
      </c>
      <c r="H1399">
        <v>7</v>
      </c>
      <c r="I1399">
        <v>43</v>
      </c>
      <c r="J1399" t="s">
        <v>555</v>
      </c>
      <c r="K1399" t="s">
        <v>2937</v>
      </c>
      <c r="L1399">
        <v>0</v>
      </c>
      <c r="M1399">
        <v>0</v>
      </c>
      <c r="N1399" t="s">
        <v>4351</v>
      </c>
      <c r="O1399" t="s">
        <v>545</v>
      </c>
      <c r="P1399" t="s">
        <v>458</v>
      </c>
      <c r="R1399">
        <v>0</v>
      </c>
      <c r="S1399" t="s">
        <v>459</v>
      </c>
      <c r="T1399" t="s">
        <v>458</v>
      </c>
      <c r="U1399" t="s">
        <v>460</v>
      </c>
      <c r="V1399" t="s">
        <v>458</v>
      </c>
    </row>
    <row r="1400" spans="1:22" x14ac:dyDescent="0.2">
      <c r="A1400" s="102">
        <v>42604</v>
      </c>
      <c r="B1400" s="102" t="s">
        <v>4132</v>
      </c>
      <c r="C1400" t="s">
        <v>541</v>
      </c>
      <c r="D1400" s="58">
        <v>408.15</v>
      </c>
      <c r="E1400" t="s">
        <v>452</v>
      </c>
      <c r="F1400" s="108" t="s">
        <v>2950</v>
      </c>
      <c r="G1400" t="s">
        <v>2951</v>
      </c>
      <c r="H1400">
        <v>16.5</v>
      </c>
      <c r="I1400">
        <v>43</v>
      </c>
      <c r="J1400" t="s">
        <v>555</v>
      </c>
      <c r="K1400" t="s">
        <v>2937</v>
      </c>
      <c r="L1400">
        <v>0</v>
      </c>
      <c r="M1400">
        <v>0</v>
      </c>
      <c r="N1400" t="s">
        <v>4352</v>
      </c>
      <c r="O1400" t="s">
        <v>545</v>
      </c>
      <c r="P1400" t="s">
        <v>458</v>
      </c>
      <c r="R1400">
        <v>0</v>
      </c>
      <c r="S1400" t="s">
        <v>459</v>
      </c>
      <c r="T1400" t="s">
        <v>458</v>
      </c>
      <c r="U1400" t="s">
        <v>460</v>
      </c>
      <c r="V1400" t="s">
        <v>458</v>
      </c>
    </row>
    <row r="1401" spans="1:22" x14ac:dyDescent="0.2">
      <c r="A1401" s="102">
        <v>42604</v>
      </c>
      <c r="B1401" s="102" t="s">
        <v>4132</v>
      </c>
      <c r="C1401" t="s">
        <v>541</v>
      </c>
      <c r="D1401" s="58">
        <v>408.15</v>
      </c>
      <c r="E1401" t="s">
        <v>452</v>
      </c>
      <c r="F1401" s="108">
        <v>2010</v>
      </c>
      <c r="G1401" t="s">
        <v>3044</v>
      </c>
      <c r="H1401">
        <v>4</v>
      </c>
      <c r="I1401">
        <v>43</v>
      </c>
      <c r="J1401" t="s">
        <v>555</v>
      </c>
      <c r="K1401" t="s">
        <v>2937</v>
      </c>
      <c r="L1401">
        <v>0</v>
      </c>
      <c r="M1401">
        <v>0</v>
      </c>
      <c r="N1401" t="s">
        <v>4353</v>
      </c>
      <c r="O1401" t="s">
        <v>545</v>
      </c>
      <c r="P1401" t="s">
        <v>458</v>
      </c>
      <c r="R1401">
        <v>0</v>
      </c>
      <c r="S1401" t="s">
        <v>459</v>
      </c>
      <c r="T1401" t="s">
        <v>458</v>
      </c>
      <c r="U1401" t="s">
        <v>460</v>
      </c>
      <c r="V1401" t="s">
        <v>458</v>
      </c>
    </row>
    <row r="1402" spans="1:22" x14ac:dyDescent="0.2">
      <c r="A1402" s="102">
        <v>42604</v>
      </c>
      <c r="B1402" s="102" t="s">
        <v>4132</v>
      </c>
      <c r="C1402" t="s">
        <v>541</v>
      </c>
      <c r="D1402" s="58">
        <v>408.15</v>
      </c>
      <c r="E1402" t="s">
        <v>452</v>
      </c>
      <c r="F1402" s="108">
        <v>2014</v>
      </c>
      <c r="G1402" t="s">
        <v>2978</v>
      </c>
      <c r="H1402">
        <v>8</v>
      </c>
      <c r="I1402">
        <v>43</v>
      </c>
      <c r="J1402" t="s">
        <v>555</v>
      </c>
      <c r="K1402" t="s">
        <v>2937</v>
      </c>
      <c r="L1402">
        <v>0</v>
      </c>
      <c r="M1402">
        <v>0</v>
      </c>
      <c r="N1402" t="s">
        <v>4354</v>
      </c>
      <c r="O1402" t="s">
        <v>545</v>
      </c>
      <c r="P1402" t="s">
        <v>458</v>
      </c>
      <c r="R1402">
        <v>0</v>
      </c>
      <c r="S1402" t="s">
        <v>459</v>
      </c>
      <c r="T1402" t="s">
        <v>458</v>
      </c>
      <c r="U1402" t="s">
        <v>460</v>
      </c>
      <c r="V1402" t="s">
        <v>458</v>
      </c>
    </row>
    <row r="1403" spans="1:22" x14ac:dyDescent="0.2">
      <c r="A1403" s="102">
        <v>42614</v>
      </c>
      <c r="B1403" s="102" t="s">
        <v>4132</v>
      </c>
      <c r="C1403" t="s">
        <v>541</v>
      </c>
      <c r="D1403" s="58">
        <v>408.15</v>
      </c>
      <c r="E1403" t="s">
        <v>452</v>
      </c>
      <c r="F1403" s="108">
        <v>2024</v>
      </c>
      <c r="G1403" t="s">
        <v>2955</v>
      </c>
      <c r="H1403">
        <v>8</v>
      </c>
      <c r="I1403">
        <v>43</v>
      </c>
      <c r="J1403" t="s">
        <v>555</v>
      </c>
      <c r="K1403" t="s">
        <v>2937</v>
      </c>
      <c r="L1403">
        <v>0</v>
      </c>
      <c r="M1403">
        <v>0</v>
      </c>
      <c r="N1403" t="s">
        <v>4355</v>
      </c>
      <c r="O1403" t="s">
        <v>545</v>
      </c>
      <c r="P1403" t="s">
        <v>458</v>
      </c>
      <c r="R1403">
        <v>0</v>
      </c>
      <c r="S1403" t="s">
        <v>459</v>
      </c>
      <c r="T1403" t="s">
        <v>458</v>
      </c>
      <c r="U1403" t="s">
        <v>460</v>
      </c>
      <c r="V1403" t="s">
        <v>458</v>
      </c>
    </row>
    <row r="1404" spans="1:22" x14ac:dyDescent="0.2">
      <c r="A1404" s="102">
        <v>42618</v>
      </c>
      <c r="B1404" s="102" t="s">
        <v>4132</v>
      </c>
      <c r="C1404" t="s">
        <v>541</v>
      </c>
      <c r="D1404" s="58">
        <v>408.15</v>
      </c>
      <c r="E1404" t="s">
        <v>452</v>
      </c>
      <c r="F1404" s="108">
        <v>2024</v>
      </c>
      <c r="G1404" t="s">
        <v>2955</v>
      </c>
      <c r="H1404">
        <v>15</v>
      </c>
      <c r="I1404">
        <v>43</v>
      </c>
      <c r="J1404" t="s">
        <v>555</v>
      </c>
      <c r="K1404" t="s">
        <v>2937</v>
      </c>
      <c r="L1404">
        <v>0</v>
      </c>
      <c r="M1404">
        <v>0</v>
      </c>
      <c r="N1404" t="s">
        <v>4356</v>
      </c>
      <c r="O1404" t="s">
        <v>545</v>
      </c>
      <c r="P1404" t="s">
        <v>458</v>
      </c>
      <c r="R1404">
        <v>0</v>
      </c>
      <c r="S1404" t="s">
        <v>459</v>
      </c>
      <c r="T1404" t="s">
        <v>458</v>
      </c>
      <c r="U1404" t="s">
        <v>460</v>
      </c>
      <c r="V1404" t="s">
        <v>458</v>
      </c>
    </row>
    <row r="1405" spans="1:22" x14ac:dyDescent="0.2">
      <c r="A1405" s="102">
        <v>42625</v>
      </c>
      <c r="B1405" s="102" t="s">
        <v>4132</v>
      </c>
      <c r="C1405" t="s">
        <v>541</v>
      </c>
      <c r="D1405" s="58">
        <v>408.15</v>
      </c>
      <c r="E1405" t="s">
        <v>452</v>
      </c>
      <c r="F1405" s="108">
        <v>2024</v>
      </c>
      <c r="G1405" t="s">
        <v>2955</v>
      </c>
      <c r="H1405">
        <v>15</v>
      </c>
      <c r="I1405">
        <v>43</v>
      </c>
      <c r="J1405" t="s">
        <v>555</v>
      </c>
      <c r="K1405" t="s">
        <v>2937</v>
      </c>
      <c r="L1405">
        <v>0</v>
      </c>
      <c r="M1405">
        <v>0</v>
      </c>
      <c r="N1405" t="s">
        <v>4357</v>
      </c>
      <c r="O1405" t="s">
        <v>545</v>
      </c>
      <c r="P1405" t="s">
        <v>458</v>
      </c>
      <c r="R1405">
        <v>0</v>
      </c>
      <c r="S1405" t="s">
        <v>459</v>
      </c>
      <c r="T1405" t="s">
        <v>458</v>
      </c>
      <c r="U1405" t="s">
        <v>460</v>
      </c>
      <c r="V1405" t="s">
        <v>458</v>
      </c>
    </row>
    <row r="1406" spans="1:22" x14ac:dyDescent="0.2">
      <c r="A1406" s="102">
        <v>42625</v>
      </c>
      <c r="B1406" s="102" t="s">
        <v>4132</v>
      </c>
      <c r="C1406" t="s">
        <v>541</v>
      </c>
      <c r="D1406" s="58">
        <v>408.15</v>
      </c>
      <c r="E1406" t="s">
        <v>452</v>
      </c>
      <c r="F1406" s="108">
        <v>2005</v>
      </c>
      <c r="G1406" t="s">
        <v>3011</v>
      </c>
      <c r="H1406">
        <v>1</v>
      </c>
      <c r="I1406">
        <v>43</v>
      </c>
      <c r="J1406" t="s">
        <v>555</v>
      </c>
      <c r="K1406" t="s">
        <v>2937</v>
      </c>
      <c r="L1406">
        <v>0</v>
      </c>
      <c r="M1406">
        <v>0</v>
      </c>
      <c r="N1406" t="s">
        <v>4358</v>
      </c>
      <c r="O1406" t="s">
        <v>545</v>
      </c>
      <c r="P1406" t="s">
        <v>458</v>
      </c>
      <c r="R1406">
        <v>0</v>
      </c>
      <c r="S1406" t="s">
        <v>459</v>
      </c>
      <c r="T1406" t="s">
        <v>458</v>
      </c>
      <c r="U1406" t="s">
        <v>460</v>
      </c>
      <c r="V1406" t="s">
        <v>458</v>
      </c>
    </row>
    <row r="1407" spans="1:22" x14ac:dyDescent="0.2">
      <c r="A1407" s="102">
        <v>42632</v>
      </c>
      <c r="B1407" s="102" t="s">
        <v>4132</v>
      </c>
      <c r="C1407" t="s">
        <v>541</v>
      </c>
      <c r="D1407" s="58">
        <v>408.15</v>
      </c>
      <c r="E1407" t="s">
        <v>452</v>
      </c>
      <c r="F1407" s="108">
        <v>2024</v>
      </c>
      <c r="G1407" t="s">
        <v>2955</v>
      </c>
      <c r="H1407">
        <v>12</v>
      </c>
      <c r="I1407">
        <v>43</v>
      </c>
      <c r="J1407" t="s">
        <v>555</v>
      </c>
      <c r="K1407" t="s">
        <v>2937</v>
      </c>
      <c r="L1407">
        <v>0</v>
      </c>
      <c r="M1407">
        <v>0</v>
      </c>
      <c r="N1407" t="s">
        <v>4359</v>
      </c>
      <c r="O1407" t="s">
        <v>545</v>
      </c>
      <c r="P1407" t="s">
        <v>458</v>
      </c>
      <c r="R1407">
        <v>0</v>
      </c>
      <c r="S1407" t="s">
        <v>459</v>
      </c>
      <c r="T1407" t="s">
        <v>458</v>
      </c>
      <c r="U1407" t="s">
        <v>460</v>
      </c>
      <c r="V1407" t="s">
        <v>458</v>
      </c>
    </row>
    <row r="1408" spans="1:22" x14ac:dyDescent="0.2">
      <c r="A1408" s="102">
        <v>42639</v>
      </c>
      <c r="B1408" s="102" t="s">
        <v>4132</v>
      </c>
      <c r="C1408" t="s">
        <v>541</v>
      </c>
      <c r="D1408" s="58">
        <v>408.15</v>
      </c>
      <c r="E1408" t="s">
        <v>452</v>
      </c>
      <c r="F1408" s="108">
        <v>2024</v>
      </c>
      <c r="G1408" t="s">
        <v>2955</v>
      </c>
      <c r="H1408">
        <v>15</v>
      </c>
      <c r="I1408">
        <v>43</v>
      </c>
      <c r="J1408" t="s">
        <v>555</v>
      </c>
      <c r="K1408" t="s">
        <v>2937</v>
      </c>
      <c r="L1408">
        <v>0</v>
      </c>
      <c r="M1408">
        <v>0</v>
      </c>
      <c r="N1408" t="s">
        <v>4360</v>
      </c>
      <c r="O1408" t="s">
        <v>545</v>
      </c>
      <c r="P1408" t="s">
        <v>458</v>
      </c>
      <c r="R1408">
        <v>0</v>
      </c>
      <c r="S1408" t="s">
        <v>459</v>
      </c>
      <c r="T1408" t="s">
        <v>458</v>
      </c>
      <c r="U1408" t="s">
        <v>460</v>
      </c>
      <c r="V1408" t="s">
        <v>458</v>
      </c>
    </row>
    <row r="1409" spans="1:22" x14ac:dyDescent="0.2">
      <c r="A1409" s="102">
        <v>42639</v>
      </c>
      <c r="B1409" s="102" t="s">
        <v>4132</v>
      </c>
      <c r="C1409" t="s">
        <v>541</v>
      </c>
      <c r="D1409" s="58">
        <v>408.15</v>
      </c>
      <c r="E1409" t="s">
        <v>452</v>
      </c>
      <c r="F1409" s="108">
        <v>2005</v>
      </c>
      <c r="G1409" t="s">
        <v>3011</v>
      </c>
      <c r="H1409">
        <v>42</v>
      </c>
      <c r="I1409">
        <v>43</v>
      </c>
      <c r="J1409" t="s">
        <v>555</v>
      </c>
      <c r="K1409" t="s">
        <v>2937</v>
      </c>
      <c r="L1409">
        <v>0</v>
      </c>
      <c r="M1409">
        <v>0</v>
      </c>
      <c r="N1409" t="s">
        <v>4361</v>
      </c>
      <c r="O1409" t="s">
        <v>545</v>
      </c>
      <c r="P1409" t="s">
        <v>458</v>
      </c>
      <c r="R1409">
        <v>0</v>
      </c>
      <c r="S1409" t="s">
        <v>459</v>
      </c>
      <c r="T1409" t="s">
        <v>458</v>
      </c>
      <c r="U1409" t="s">
        <v>460</v>
      </c>
      <c r="V1409" t="s">
        <v>458</v>
      </c>
    </row>
    <row r="1410" spans="1:22" x14ac:dyDescent="0.2">
      <c r="A1410" s="102">
        <v>42639</v>
      </c>
      <c r="B1410" s="102" t="s">
        <v>4132</v>
      </c>
      <c r="C1410" t="s">
        <v>541</v>
      </c>
      <c r="D1410" s="58">
        <v>408.15</v>
      </c>
      <c r="E1410" t="s">
        <v>452</v>
      </c>
      <c r="F1410" s="108">
        <v>2014</v>
      </c>
      <c r="G1410" t="s">
        <v>2978</v>
      </c>
      <c r="H1410">
        <v>8</v>
      </c>
      <c r="I1410">
        <v>43</v>
      </c>
      <c r="J1410" t="s">
        <v>555</v>
      </c>
      <c r="K1410" t="s">
        <v>2937</v>
      </c>
      <c r="L1410">
        <v>0</v>
      </c>
      <c r="M1410">
        <v>0</v>
      </c>
      <c r="N1410" t="s">
        <v>4362</v>
      </c>
      <c r="O1410" t="s">
        <v>545</v>
      </c>
      <c r="P1410" t="s">
        <v>458</v>
      </c>
      <c r="R1410">
        <v>0</v>
      </c>
      <c r="S1410" t="s">
        <v>459</v>
      </c>
      <c r="T1410" t="s">
        <v>458</v>
      </c>
      <c r="U1410" t="s">
        <v>460</v>
      </c>
      <c r="V1410" t="s">
        <v>458</v>
      </c>
    </row>
    <row r="1411" spans="1:22" x14ac:dyDescent="0.2">
      <c r="A1411" s="102">
        <v>42646</v>
      </c>
      <c r="B1411" s="102" t="s">
        <v>4132</v>
      </c>
      <c r="C1411" t="s">
        <v>541</v>
      </c>
      <c r="D1411" s="58">
        <v>408.15</v>
      </c>
      <c r="E1411" t="s">
        <v>452</v>
      </c>
      <c r="F1411" s="108">
        <v>2024</v>
      </c>
      <c r="G1411" t="s">
        <v>2955</v>
      </c>
      <c r="H1411">
        <v>15</v>
      </c>
      <c r="I1411">
        <v>43</v>
      </c>
      <c r="J1411" t="s">
        <v>555</v>
      </c>
      <c r="K1411" t="s">
        <v>2937</v>
      </c>
      <c r="L1411">
        <v>0</v>
      </c>
      <c r="M1411">
        <v>0</v>
      </c>
      <c r="N1411" t="s">
        <v>4363</v>
      </c>
      <c r="O1411" t="s">
        <v>545</v>
      </c>
      <c r="P1411" t="s">
        <v>458</v>
      </c>
      <c r="R1411">
        <v>0</v>
      </c>
      <c r="S1411" t="s">
        <v>459</v>
      </c>
      <c r="T1411" t="s">
        <v>458</v>
      </c>
      <c r="U1411" t="s">
        <v>460</v>
      </c>
      <c r="V1411" t="s">
        <v>458</v>
      </c>
    </row>
    <row r="1412" spans="1:22" x14ac:dyDescent="0.2">
      <c r="A1412" s="102">
        <v>42646</v>
      </c>
      <c r="B1412" s="102" t="s">
        <v>4132</v>
      </c>
      <c r="C1412" t="s">
        <v>541</v>
      </c>
      <c r="D1412" s="58">
        <v>408.15</v>
      </c>
      <c r="E1412" t="s">
        <v>452</v>
      </c>
      <c r="F1412" s="108" t="s">
        <v>2950</v>
      </c>
      <c r="G1412" t="s">
        <v>2951</v>
      </c>
      <c r="H1412">
        <v>40</v>
      </c>
      <c r="I1412">
        <v>43</v>
      </c>
      <c r="J1412" t="s">
        <v>555</v>
      </c>
      <c r="K1412" t="s">
        <v>2937</v>
      </c>
      <c r="L1412">
        <v>0</v>
      </c>
      <c r="M1412">
        <v>0</v>
      </c>
      <c r="N1412" t="s">
        <v>4364</v>
      </c>
      <c r="O1412" t="s">
        <v>545</v>
      </c>
      <c r="P1412" t="s">
        <v>458</v>
      </c>
      <c r="R1412">
        <v>0</v>
      </c>
      <c r="S1412" t="s">
        <v>459</v>
      </c>
      <c r="T1412" t="s">
        <v>458</v>
      </c>
      <c r="U1412" t="s">
        <v>460</v>
      </c>
      <c r="V1412" t="s">
        <v>458</v>
      </c>
    </row>
    <row r="1413" spans="1:22" x14ac:dyDescent="0.2">
      <c r="A1413" s="102">
        <v>42646</v>
      </c>
      <c r="B1413" s="102" t="s">
        <v>4132</v>
      </c>
      <c r="C1413" t="s">
        <v>541</v>
      </c>
      <c r="D1413" s="58">
        <v>408.15</v>
      </c>
      <c r="E1413" t="s">
        <v>452</v>
      </c>
      <c r="F1413" s="108">
        <v>2023</v>
      </c>
      <c r="G1413" t="s">
        <v>2997</v>
      </c>
      <c r="H1413">
        <v>5</v>
      </c>
      <c r="I1413">
        <v>43</v>
      </c>
      <c r="J1413" t="s">
        <v>555</v>
      </c>
      <c r="K1413" t="s">
        <v>2937</v>
      </c>
      <c r="L1413">
        <v>0</v>
      </c>
      <c r="M1413">
        <v>0</v>
      </c>
      <c r="N1413" t="s">
        <v>4365</v>
      </c>
      <c r="O1413" t="s">
        <v>545</v>
      </c>
      <c r="P1413" t="s">
        <v>458</v>
      </c>
      <c r="R1413">
        <v>0</v>
      </c>
      <c r="S1413" t="s">
        <v>459</v>
      </c>
      <c r="T1413" t="s">
        <v>458</v>
      </c>
      <c r="U1413" t="s">
        <v>460</v>
      </c>
      <c r="V1413" t="s">
        <v>458</v>
      </c>
    </row>
    <row r="1414" spans="1:22" x14ac:dyDescent="0.2">
      <c r="A1414" s="102">
        <v>42646</v>
      </c>
      <c r="B1414" s="102" t="s">
        <v>4132</v>
      </c>
      <c r="C1414" t="s">
        <v>541</v>
      </c>
      <c r="D1414" s="58">
        <v>408.15</v>
      </c>
      <c r="E1414" t="s">
        <v>452</v>
      </c>
      <c r="F1414" s="108">
        <v>2005</v>
      </c>
      <c r="G1414" t="s">
        <v>3011</v>
      </c>
      <c r="H1414">
        <v>52.5</v>
      </c>
      <c r="I1414">
        <v>43</v>
      </c>
      <c r="J1414" t="s">
        <v>555</v>
      </c>
      <c r="K1414" t="s">
        <v>2937</v>
      </c>
      <c r="L1414">
        <v>0</v>
      </c>
      <c r="M1414">
        <v>0</v>
      </c>
      <c r="N1414" t="s">
        <v>4366</v>
      </c>
      <c r="O1414" t="s">
        <v>545</v>
      </c>
      <c r="P1414" t="s">
        <v>458</v>
      </c>
      <c r="R1414">
        <v>0</v>
      </c>
      <c r="S1414" t="s">
        <v>459</v>
      </c>
      <c r="T1414" t="s">
        <v>458</v>
      </c>
      <c r="U1414" t="s">
        <v>460</v>
      </c>
      <c r="V1414" t="s">
        <v>458</v>
      </c>
    </row>
    <row r="1415" spans="1:22" x14ac:dyDescent="0.2">
      <c r="A1415" s="102">
        <v>42646</v>
      </c>
      <c r="B1415" s="102" t="s">
        <v>4132</v>
      </c>
      <c r="C1415" t="s">
        <v>541</v>
      </c>
      <c r="D1415" s="58">
        <v>408.15</v>
      </c>
      <c r="E1415" t="s">
        <v>452</v>
      </c>
      <c r="F1415" s="108" t="s">
        <v>2950</v>
      </c>
      <c r="G1415" t="s">
        <v>2951</v>
      </c>
      <c r="H1415">
        <v>52</v>
      </c>
      <c r="I1415">
        <v>43</v>
      </c>
      <c r="J1415" t="s">
        <v>555</v>
      </c>
      <c r="K1415" t="s">
        <v>2937</v>
      </c>
      <c r="L1415">
        <v>0</v>
      </c>
      <c r="M1415">
        <v>0</v>
      </c>
      <c r="N1415" t="s">
        <v>4367</v>
      </c>
      <c r="O1415" t="s">
        <v>545</v>
      </c>
      <c r="P1415" t="s">
        <v>458</v>
      </c>
      <c r="R1415">
        <v>0</v>
      </c>
      <c r="S1415" t="s">
        <v>459</v>
      </c>
      <c r="T1415" t="s">
        <v>458</v>
      </c>
      <c r="U1415" t="s">
        <v>460</v>
      </c>
      <c r="V1415" t="s">
        <v>458</v>
      </c>
    </row>
    <row r="1416" spans="1:22" x14ac:dyDescent="0.2">
      <c r="A1416" s="102">
        <v>42646</v>
      </c>
      <c r="B1416" s="102" t="s">
        <v>4132</v>
      </c>
      <c r="C1416" t="s">
        <v>541</v>
      </c>
      <c r="D1416" s="58">
        <v>408.15</v>
      </c>
      <c r="E1416" t="s">
        <v>452</v>
      </c>
      <c r="F1416" s="108">
        <v>2010</v>
      </c>
      <c r="G1416" t="s">
        <v>3044</v>
      </c>
      <c r="H1416">
        <v>36</v>
      </c>
      <c r="I1416">
        <v>43</v>
      </c>
      <c r="J1416" t="s">
        <v>555</v>
      </c>
      <c r="K1416" t="s">
        <v>2937</v>
      </c>
      <c r="L1416">
        <v>0</v>
      </c>
      <c r="M1416">
        <v>0</v>
      </c>
      <c r="N1416" t="s">
        <v>4368</v>
      </c>
      <c r="O1416" t="s">
        <v>545</v>
      </c>
      <c r="P1416" t="s">
        <v>458</v>
      </c>
      <c r="R1416">
        <v>0</v>
      </c>
      <c r="S1416" t="s">
        <v>459</v>
      </c>
      <c r="T1416" t="s">
        <v>458</v>
      </c>
      <c r="U1416" t="s">
        <v>460</v>
      </c>
      <c r="V1416" t="s">
        <v>458</v>
      </c>
    </row>
    <row r="1417" spans="1:22" x14ac:dyDescent="0.2">
      <c r="A1417" s="102">
        <v>42646</v>
      </c>
      <c r="B1417" s="102" t="s">
        <v>4132</v>
      </c>
      <c r="C1417" t="s">
        <v>541</v>
      </c>
      <c r="D1417" s="58">
        <v>408.15</v>
      </c>
      <c r="E1417" t="s">
        <v>452</v>
      </c>
      <c r="F1417" s="108" t="s">
        <v>2950</v>
      </c>
      <c r="G1417" t="s">
        <v>2951</v>
      </c>
      <c r="H1417">
        <v>40</v>
      </c>
      <c r="I1417">
        <v>43</v>
      </c>
      <c r="J1417" t="s">
        <v>555</v>
      </c>
      <c r="K1417" t="s">
        <v>2937</v>
      </c>
      <c r="L1417">
        <v>0</v>
      </c>
      <c r="M1417">
        <v>0</v>
      </c>
      <c r="N1417" t="s">
        <v>4369</v>
      </c>
      <c r="O1417" t="s">
        <v>545</v>
      </c>
      <c r="P1417" t="s">
        <v>458</v>
      </c>
      <c r="R1417">
        <v>0</v>
      </c>
      <c r="S1417" t="s">
        <v>459</v>
      </c>
      <c r="T1417" t="s">
        <v>458</v>
      </c>
      <c r="U1417" t="s">
        <v>460</v>
      </c>
      <c r="V1417" t="s">
        <v>458</v>
      </c>
    </row>
    <row r="1418" spans="1:22" x14ac:dyDescent="0.2">
      <c r="A1418" s="102">
        <v>42646</v>
      </c>
      <c r="B1418" s="102" t="s">
        <v>4132</v>
      </c>
      <c r="C1418" t="s">
        <v>541</v>
      </c>
      <c r="D1418" s="58">
        <v>408.15</v>
      </c>
      <c r="E1418" t="s">
        <v>452</v>
      </c>
      <c r="F1418" s="108">
        <v>2014</v>
      </c>
      <c r="G1418" t="s">
        <v>2978</v>
      </c>
      <c r="H1418">
        <v>45.5</v>
      </c>
      <c r="I1418">
        <v>43</v>
      </c>
      <c r="J1418" t="s">
        <v>555</v>
      </c>
      <c r="K1418" t="s">
        <v>2937</v>
      </c>
      <c r="L1418">
        <v>0</v>
      </c>
      <c r="M1418">
        <v>0</v>
      </c>
      <c r="N1418" t="s">
        <v>4370</v>
      </c>
      <c r="O1418" t="s">
        <v>545</v>
      </c>
      <c r="P1418" t="s">
        <v>458</v>
      </c>
      <c r="R1418">
        <v>0</v>
      </c>
      <c r="S1418" t="s">
        <v>459</v>
      </c>
      <c r="T1418" t="s">
        <v>458</v>
      </c>
      <c r="U1418" t="s">
        <v>460</v>
      </c>
      <c r="V1418" t="s">
        <v>458</v>
      </c>
    </row>
    <row r="1419" spans="1:22" x14ac:dyDescent="0.2">
      <c r="A1419" s="102">
        <v>42649</v>
      </c>
      <c r="B1419" s="102" t="s">
        <v>4132</v>
      </c>
      <c r="C1419" t="s">
        <v>541</v>
      </c>
      <c r="D1419" s="58">
        <v>408.15</v>
      </c>
      <c r="E1419" t="s">
        <v>452</v>
      </c>
      <c r="F1419" s="108">
        <v>2024</v>
      </c>
      <c r="G1419" t="s">
        <v>2955</v>
      </c>
      <c r="H1419">
        <v>10</v>
      </c>
      <c r="I1419">
        <v>43</v>
      </c>
      <c r="J1419" t="s">
        <v>555</v>
      </c>
      <c r="K1419" t="s">
        <v>2937</v>
      </c>
      <c r="L1419">
        <v>0</v>
      </c>
      <c r="M1419">
        <v>0</v>
      </c>
      <c r="N1419" t="s">
        <v>4371</v>
      </c>
      <c r="O1419" t="s">
        <v>545</v>
      </c>
      <c r="P1419" t="s">
        <v>458</v>
      </c>
      <c r="R1419">
        <v>0</v>
      </c>
      <c r="S1419" t="s">
        <v>459</v>
      </c>
      <c r="T1419" t="s">
        <v>458</v>
      </c>
      <c r="U1419" t="s">
        <v>460</v>
      </c>
      <c r="V1419" t="s">
        <v>458</v>
      </c>
    </row>
    <row r="1420" spans="1:22" x14ac:dyDescent="0.2">
      <c r="A1420" s="102">
        <v>42649</v>
      </c>
      <c r="B1420" s="102" t="s">
        <v>4132</v>
      </c>
      <c r="C1420" t="s">
        <v>541</v>
      </c>
      <c r="D1420" s="58">
        <v>408.15</v>
      </c>
      <c r="E1420" t="s">
        <v>452</v>
      </c>
      <c r="F1420" s="108">
        <v>2024</v>
      </c>
      <c r="G1420" t="s">
        <v>2955</v>
      </c>
      <c r="H1420">
        <v>10</v>
      </c>
      <c r="I1420">
        <v>43</v>
      </c>
      <c r="J1420" t="s">
        <v>555</v>
      </c>
      <c r="K1420" t="s">
        <v>2937</v>
      </c>
      <c r="L1420">
        <v>0</v>
      </c>
      <c r="M1420">
        <v>0</v>
      </c>
      <c r="N1420" t="s">
        <v>4372</v>
      </c>
      <c r="O1420" t="s">
        <v>545</v>
      </c>
      <c r="P1420" t="s">
        <v>458</v>
      </c>
      <c r="R1420">
        <v>0</v>
      </c>
      <c r="S1420" t="s">
        <v>459</v>
      </c>
      <c r="T1420" t="s">
        <v>458</v>
      </c>
      <c r="U1420" t="s">
        <v>460</v>
      </c>
      <c r="V1420" t="s">
        <v>458</v>
      </c>
    </row>
    <row r="1421" spans="1:22" x14ac:dyDescent="0.2">
      <c r="A1421" s="102">
        <v>42653</v>
      </c>
      <c r="B1421" s="102" t="s">
        <v>4132</v>
      </c>
      <c r="C1421" t="s">
        <v>541</v>
      </c>
      <c r="D1421" s="58">
        <v>408.15</v>
      </c>
      <c r="E1421" t="s">
        <v>452</v>
      </c>
      <c r="F1421" s="108">
        <v>2024</v>
      </c>
      <c r="G1421" t="s">
        <v>2955</v>
      </c>
      <c r="H1421">
        <v>1</v>
      </c>
      <c r="I1421">
        <v>43</v>
      </c>
      <c r="J1421" t="s">
        <v>555</v>
      </c>
      <c r="K1421" t="s">
        <v>2937</v>
      </c>
      <c r="L1421">
        <v>0</v>
      </c>
      <c r="M1421">
        <v>0</v>
      </c>
      <c r="N1421" t="s">
        <v>4373</v>
      </c>
      <c r="O1421" t="s">
        <v>545</v>
      </c>
      <c r="P1421" t="s">
        <v>458</v>
      </c>
      <c r="R1421">
        <v>0</v>
      </c>
      <c r="S1421" t="s">
        <v>459</v>
      </c>
      <c r="T1421" t="s">
        <v>458</v>
      </c>
      <c r="U1421" t="s">
        <v>460</v>
      </c>
      <c r="V1421" t="s">
        <v>458</v>
      </c>
    </row>
    <row r="1422" spans="1:22" x14ac:dyDescent="0.2">
      <c r="A1422" s="102">
        <v>42675</v>
      </c>
      <c r="B1422" s="102" t="s">
        <v>4132</v>
      </c>
      <c r="C1422" t="s">
        <v>541</v>
      </c>
      <c r="D1422" s="58">
        <v>408.15</v>
      </c>
      <c r="E1422" t="s">
        <v>452</v>
      </c>
      <c r="F1422" s="108">
        <v>2024</v>
      </c>
      <c r="G1422" t="s">
        <v>2955</v>
      </c>
      <c r="H1422">
        <v>1</v>
      </c>
      <c r="I1422">
        <v>43</v>
      </c>
      <c r="J1422" t="s">
        <v>555</v>
      </c>
      <c r="K1422" t="s">
        <v>2937</v>
      </c>
      <c r="L1422">
        <v>0</v>
      </c>
      <c r="M1422">
        <v>0</v>
      </c>
      <c r="N1422" t="s">
        <v>4374</v>
      </c>
      <c r="O1422" t="s">
        <v>545</v>
      </c>
      <c r="P1422" t="s">
        <v>458</v>
      </c>
      <c r="R1422">
        <v>0</v>
      </c>
      <c r="S1422" t="s">
        <v>459</v>
      </c>
      <c r="T1422" t="s">
        <v>458</v>
      </c>
      <c r="U1422" t="s">
        <v>460</v>
      </c>
      <c r="V1422" t="s">
        <v>458</v>
      </c>
    </row>
    <row r="1423" spans="1:22" x14ac:dyDescent="0.2">
      <c r="A1423" s="102">
        <v>42709</v>
      </c>
      <c r="B1423" s="102" t="s">
        <v>4132</v>
      </c>
      <c r="C1423" t="s">
        <v>541</v>
      </c>
      <c r="D1423" s="58">
        <v>408.15</v>
      </c>
      <c r="E1423" t="s">
        <v>452</v>
      </c>
      <c r="F1423" s="108">
        <v>2024</v>
      </c>
      <c r="G1423" t="s">
        <v>2955</v>
      </c>
      <c r="H1423">
        <v>1</v>
      </c>
      <c r="I1423">
        <v>43</v>
      </c>
      <c r="J1423" t="s">
        <v>555</v>
      </c>
      <c r="K1423" t="s">
        <v>2937</v>
      </c>
      <c r="L1423">
        <v>0</v>
      </c>
      <c r="M1423">
        <v>0</v>
      </c>
      <c r="N1423" t="s">
        <v>4375</v>
      </c>
      <c r="O1423" t="s">
        <v>545</v>
      </c>
      <c r="P1423" t="s">
        <v>458</v>
      </c>
      <c r="R1423">
        <v>0</v>
      </c>
      <c r="S1423" t="s">
        <v>459</v>
      </c>
      <c r="T1423" t="s">
        <v>458</v>
      </c>
      <c r="U1423" t="s">
        <v>460</v>
      </c>
      <c r="V1423" t="s">
        <v>458</v>
      </c>
    </row>
    <row r="1424" spans="1:22" x14ac:dyDescent="0.2">
      <c r="A1424" s="102">
        <v>42716</v>
      </c>
      <c r="B1424" s="102" t="s">
        <v>4132</v>
      </c>
      <c r="C1424" t="s">
        <v>541</v>
      </c>
      <c r="D1424" s="58">
        <v>408.15</v>
      </c>
      <c r="E1424" t="s">
        <v>452</v>
      </c>
      <c r="F1424" s="108">
        <v>2024</v>
      </c>
      <c r="G1424" t="s">
        <v>2955</v>
      </c>
      <c r="H1424">
        <v>1</v>
      </c>
      <c r="I1424">
        <v>43</v>
      </c>
      <c r="J1424" t="s">
        <v>555</v>
      </c>
      <c r="K1424" t="s">
        <v>2937</v>
      </c>
      <c r="L1424">
        <v>0</v>
      </c>
      <c r="M1424">
        <v>0</v>
      </c>
      <c r="N1424" t="s">
        <v>4376</v>
      </c>
      <c r="O1424" t="s">
        <v>545</v>
      </c>
      <c r="P1424" t="s">
        <v>458</v>
      </c>
      <c r="R1424">
        <v>0</v>
      </c>
      <c r="S1424" t="s">
        <v>459</v>
      </c>
      <c r="T1424" t="s">
        <v>458</v>
      </c>
      <c r="U1424" t="s">
        <v>460</v>
      </c>
      <c r="V1424" t="s">
        <v>458</v>
      </c>
    </row>
    <row r="1425" spans="1:22" x14ac:dyDescent="0.2">
      <c r="A1425" s="102">
        <v>42723</v>
      </c>
      <c r="B1425" s="102" t="s">
        <v>4132</v>
      </c>
      <c r="C1425" t="s">
        <v>541</v>
      </c>
      <c r="D1425" s="58">
        <v>408.15</v>
      </c>
      <c r="E1425" t="s">
        <v>452</v>
      </c>
      <c r="F1425" s="108">
        <v>2024</v>
      </c>
      <c r="G1425" t="s">
        <v>2955</v>
      </c>
      <c r="H1425">
        <v>5</v>
      </c>
      <c r="I1425">
        <v>43</v>
      </c>
      <c r="J1425" t="s">
        <v>555</v>
      </c>
      <c r="K1425" t="s">
        <v>2937</v>
      </c>
      <c r="L1425">
        <v>0</v>
      </c>
      <c r="M1425">
        <v>0</v>
      </c>
      <c r="N1425" t="s">
        <v>4377</v>
      </c>
      <c r="O1425" t="s">
        <v>545</v>
      </c>
      <c r="P1425" t="s">
        <v>458</v>
      </c>
      <c r="R1425">
        <v>0</v>
      </c>
      <c r="S1425" t="s">
        <v>459</v>
      </c>
      <c r="T1425" t="s">
        <v>458</v>
      </c>
      <c r="U1425" t="s">
        <v>460</v>
      </c>
      <c r="V1425" t="s">
        <v>458</v>
      </c>
    </row>
    <row r="1426" spans="1:22" x14ac:dyDescent="0.2">
      <c r="A1426" s="102">
        <v>42723</v>
      </c>
      <c r="B1426" s="102" t="s">
        <v>4132</v>
      </c>
      <c r="C1426" t="s">
        <v>541</v>
      </c>
      <c r="D1426" s="58">
        <v>408.15</v>
      </c>
      <c r="E1426" t="s">
        <v>452</v>
      </c>
      <c r="F1426" s="108">
        <v>2005</v>
      </c>
      <c r="G1426" t="s">
        <v>3011</v>
      </c>
      <c r="H1426">
        <v>16</v>
      </c>
      <c r="I1426">
        <v>43</v>
      </c>
      <c r="J1426" t="s">
        <v>555</v>
      </c>
      <c r="K1426" t="s">
        <v>2937</v>
      </c>
      <c r="L1426">
        <v>0</v>
      </c>
      <c r="M1426">
        <v>0</v>
      </c>
      <c r="N1426" t="s">
        <v>4378</v>
      </c>
      <c r="O1426" t="s">
        <v>545</v>
      </c>
      <c r="P1426" t="s">
        <v>458</v>
      </c>
      <c r="R1426">
        <v>0</v>
      </c>
      <c r="S1426" t="s">
        <v>459</v>
      </c>
      <c r="T1426" t="s">
        <v>458</v>
      </c>
      <c r="U1426" t="s">
        <v>460</v>
      </c>
      <c r="V1426" t="s">
        <v>458</v>
      </c>
    </row>
    <row r="1427" spans="1:22" x14ac:dyDescent="0.2">
      <c r="A1427" s="102">
        <v>42723</v>
      </c>
      <c r="B1427" s="102" t="s">
        <v>4132</v>
      </c>
      <c r="C1427" t="s">
        <v>541</v>
      </c>
      <c r="D1427" s="58">
        <v>408.15</v>
      </c>
      <c r="E1427" t="s">
        <v>452</v>
      </c>
      <c r="F1427" s="108">
        <v>2014</v>
      </c>
      <c r="G1427" t="s">
        <v>2978</v>
      </c>
      <c r="H1427">
        <v>8</v>
      </c>
      <c r="I1427">
        <v>43</v>
      </c>
      <c r="J1427" t="s">
        <v>555</v>
      </c>
      <c r="K1427" t="s">
        <v>2937</v>
      </c>
      <c r="L1427">
        <v>0</v>
      </c>
      <c r="M1427">
        <v>0</v>
      </c>
      <c r="N1427" t="s">
        <v>4379</v>
      </c>
      <c r="O1427" t="s">
        <v>545</v>
      </c>
      <c r="P1427" t="s">
        <v>458</v>
      </c>
      <c r="R1427">
        <v>0</v>
      </c>
      <c r="S1427" t="s">
        <v>459</v>
      </c>
      <c r="T1427" t="s">
        <v>458</v>
      </c>
      <c r="U1427" t="s">
        <v>460</v>
      </c>
      <c r="V1427" t="s">
        <v>458</v>
      </c>
    </row>
    <row r="1428" spans="1:22" x14ac:dyDescent="0.2">
      <c r="A1428" s="102">
        <v>42800</v>
      </c>
      <c r="B1428" s="102" t="s">
        <v>4132</v>
      </c>
      <c r="C1428" t="s">
        <v>541</v>
      </c>
      <c r="D1428" s="58">
        <v>408.15</v>
      </c>
      <c r="E1428" t="s">
        <v>452</v>
      </c>
      <c r="F1428" s="108">
        <v>2005</v>
      </c>
      <c r="G1428" t="s">
        <v>3011</v>
      </c>
      <c r="H1428">
        <v>2</v>
      </c>
      <c r="I1428">
        <v>43</v>
      </c>
      <c r="J1428" t="s">
        <v>555</v>
      </c>
      <c r="K1428" t="s">
        <v>2937</v>
      </c>
      <c r="L1428">
        <v>0</v>
      </c>
      <c r="M1428">
        <v>0</v>
      </c>
      <c r="N1428" t="s">
        <v>4380</v>
      </c>
      <c r="O1428" t="s">
        <v>545</v>
      </c>
      <c r="P1428" t="s">
        <v>458</v>
      </c>
      <c r="R1428">
        <v>0</v>
      </c>
      <c r="S1428" t="s">
        <v>459</v>
      </c>
      <c r="T1428" t="s">
        <v>458</v>
      </c>
      <c r="U1428" t="s">
        <v>460</v>
      </c>
      <c r="V1428" t="s">
        <v>458</v>
      </c>
    </row>
    <row r="1429" spans="1:22" x14ac:dyDescent="0.2">
      <c r="A1429" s="102">
        <v>43413</v>
      </c>
      <c r="B1429" s="102" t="s">
        <v>4132</v>
      </c>
      <c r="C1429" t="s">
        <v>541</v>
      </c>
      <c r="D1429" s="58">
        <v>408.15</v>
      </c>
      <c r="E1429" t="s">
        <v>452</v>
      </c>
      <c r="F1429" s="108">
        <v>2012</v>
      </c>
      <c r="G1429" t="s">
        <v>3859</v>
      </c>
      <c r="H1429">
        <v>4</v>
      </c>
      <c r="I1429">
        <v>55</v>
      </c>
      <c r="J1429" t="s">
        <v>4381</v>
      </c>
      <c r="K1429" t="s">
        <v>290</v>
      </c>
      <c r="L1429">
        <v>346</v>
      </c>
      <c r="M1429">
        <v>0</v>
      </c>
      <c r="N1429" t="s">
        <v>4382</v>
      </c>
      <c r="O1429" t="s">
        <v>505</v>
      </c>
      <c r="P1429" t="s">
        <v>458</v>
      </c>
      <c r="R1429">
        <v>0</v>
      </c>
      <c r="S1429" t="s">
        <v>459</v>
      </c>
      <c r="T1429" t="s">
        <v>458</v>
      </c>
      <c r="U1429" t="s">
        <v>460</v>
      </c>
      <c r="V1429" t="s">
        <v>458</v>
      </c>
    </row>
    <row r="1430" spans="1:22" x14ac:dyDescent="0.2">
      <c r="A1430" s="102">
        <v>43416</v>
      </c>
      <c r="B1430" s="102" t="s">
        <v>4132</v>
      </c>
      <c r="C1430" t="s">
        <v>541</v>
      </c>
      <c r="D1430" s="58">
        <v>408.15</v>
      </c>
      <c r="E1430" t="s">
        <v>452</v>
      </c>
      <c r="F1430" s="108">
        <v>2012</v>
      </c>
      <c r="G1430" t="s">
        <v>3859</v>
      </c>
      <c r="H1430">
        <v>4</v>
      </c>
      <c r="I1430">
        <v>55</v>
      </c>
      <c r="J1430" t="s">
        <v>4381</v>
      </c>
      <c r="K1430" t="s">
        <v>290</v>
      </c>
      <c r="L1430">
        <v>346</v>
      </c>
      <c r="M1430">
        <v>0</v>
      </c>
      <c r="N1430" t="s">
        <v>4383</v>
      </c>
      <c r="O1430" t="s">
        <v>505</v>
      </c>
      <c r="P1430" t="s">
        <v>458</v>
      </c>
      <c r="R1430">
        <v>0</v>
      </c>
      <c r="S1430" t="s">
        <v>459</v>
      </c>
      <c r="T1430" t="s">
        <v>458</v>
      </c>
      <c r="U1430" t="s">
        <v>460</v>
      </c>
      <c r="V1430" t="s">
        <v>458</v>
      </c>
    </row>
    <row r="1431" spans="1:22" x14ac:dyDescent="0.2">
      <c r="A1431" s="102">
        <v>43417</v>
      </c>
      <c r="B1431" s="102" t="s">
        <v>4132</v>
      </c>
      <c r="C1431" t="s">
        <v>541</v>
      </c>
      <c r="D1431" s="58">
        <v>408.15</v>
      </c>
      <c r="E1431" t="s">
        <v>452</v>
      </c>
      <c r="F1431" s="108">
        <v>2012</v>
      </c>
      <c r="G1431" t="s">
        <v>3859</v>
      </c>
      <c r="H1431">
        <v>8</v>
      </c>
      <c r="I1431">
        <v>55</v>
      </c>
      <c r="J1431" t="s">
        <v>4381</v>
      </c>
      <c r="K1431" t="s">
        <v>290</v>
      </c>
      <c r="L1431">
        <v>346</v>
      </c>
      <c r="M1431">
        <v>0</v>
      </c>
      <c r="N1431" t="s">
        <v>4384</v>
      </c>
      <c r="O1431" t="s">
        <v>505</v>
      </c>
      <c r="P1431" t="s">
        <v>458</v>
      </c>
      <c r="R1431">
        <v>0</v>
      </c>
      <c r="S1431" t="s">
        <v>459</v>
      </c>
      <c r="T1431" t="s">
        <v>458</v>
      </c>
      <c r="U1431" t="s">
        <v>460</v>
      </c>
      <c r="V1431" t="s">
        <v>458</v>
      </c>
    </row>
    <row r="1432" spans="1:22" x14ac:dyDescent="0.2">
      <c r="A1432" s="102">
        <v>43418</v>
      </c>
      <c r="B1432" s="102" t="s">
        <v>4132</v>
      </c>
      <c r="C1432" t="s">
        <v>541</v>
      </c>
      <c r="D1432" s="58">
        <v>408.15</v>
      </c>
      <c r="E1432" t="s">
        <v>452</v>
      </c>
      <c r="F1432" s="108">
        <v>2012</v>
      </c>
      <c r="G1432" t="s">
        <v>3859</v>
      </c>
      <c r="H1432">
        <v>8</v>
      </c>
      <c r="I1432">
        <v>55</v>
      </c>
      <c r="J1432" t="s">
        <v>4381</v>
      </c>
      <c r="K1432" t="s">
        <v>290</v>
      </c>
      <c r="L1432">
        <v>346</v>
      </c>
      <c r="M1432">
        <v>0</v>
      </c>
      <c r="N1432" t="s">
        <v>4385</v>
      </c>
      <c r="O1432" t="s">
        <v>505</v>
      </c>
      <c r="P1432" t="s">
        <v>458</v>
      </c>
      <c r="R1432">
        <v>0</v>
      </c>
      <c r="S1432" t="s">
        <v>459</v>
      </c>
      <c r="T1432" t="s">
        <v>458</v>
      </c>
      <c r="U1432" t="s">
        <v>460</v>
      </c>
      <c r="V1432" t="s">
        <v>458</v>
      </c>
    </row>
    <row r="1433" spans="1:22" x14ac:dyDescent="0.2">
      <c r="A1433" s="102">
        <v>43419</v>
      </c>
      <c r="B1433" s="102" t="s">
        <v>4132</v>
      </c>
      <c r="C1433" t="s">
        <v>541</v>
      </c>
      <c r="D1433" s="58">
        <v>408.15</v>
      </c>
      <c r="E1433" t="s">
        <v>452</v>
      </c>
      <c r="F1433" s="108">
        <v>2012</v>
      </c>
      <c r="G1433" t="s">
        <v>3859</v>
      </c>
      <c r="H1433">
        <v>8</v>
      </c>
      <c r="I1433">
        <v>55</v>
      </c>
      <c r="J1433" t="s">
        <v>4381</v>
      </c>
      <c r="K1433" t="s">
        <v>290</v>
      </c>
      <c r="L1433">
        <v>346</v>
      </c>
      <c r="M1433">
        <v>0</v>
      </c>
      <c r="N1433" t="s">
        <v>4386</v>
      </c>
      <c r="O1433" t="s">
        <v>505</v>
      </c>
      <c r="P1433" t="s">
        <v>458</v>
      </c>
      <c r="R1433">
        <v>0</v>
      </c>
      <c r="S1433" t="s">
        <v>459</v>
      </c>
      <c r="T1433" t="s">
        <v>458</v>
      </c>
      <c r="U1433" t="s">
        <v>460</v>
      </c>
      <c r="V1433" t="s">
        <v>458</v>
      </c>
    </row>
    <row r="1434" spans="1:22" x14ac:dyDescent="0.2">
      <c r="A1434" s="102">
        <v>43435</v>
      </c>
      <c r="B1434" s="102" t="s">
        <v>4132</v>
      </c>
      <c r="C1434" t="s">
        <v>541</v>
      </c>
      <c r="D1434" s="58">
        <v>408.15</v>
      </c>
      <c r="E1434" t="s">
        <v>452</v>
      </c>
      <c r="F1434" s="108">
        <v>2012</v>
      </c>
      <c r="G1434" t="s">
        <v>3859</v>
      </c>
      <c r="H1434">
        <v>-32</v>
      </c>
      <c r="I1434">
        <v>55</v>
      </c>
      <c r="J1434" t="s">
        <v>4381</v>
      </c>
      <c r="K1434" t="s">
        <v>2937</v>
      </c>
      <c r="L1434">
        <v>381</v>
      </c>
      <c r="M1434">
        <v>0</v>
      </c>
      <c r="N1434" t="s">
        <v>4387</v>
      </c>
      <c r="O1434" t="s">
        <v>4388</v>
      </c>
      <c r="P1434" t="s">
        <v>458</v>
      </c>
      <c r="R1434">
        <v>0</v>
      </c>
      <c r="S1434" t="s">
        <v>459</v>
      </c>
      <c r="T1434" t="s">
        <v>458</v>
      </c>
      <c r="U1434" t="s">
        <v>460</v>
      </c>
      <c r="V1434" t="s">
        <v>458</v>
      </c>
    </row>
    <row r="1435" spans="1:22" x14ac:dyDescent="0.2">
      <c r="A1435" s="102">
        <v>43438</v>
      </c>
      <c r="B1435" s="102" t="s">
        <v>4132</v>
      </c>
      <c r="C1435" t="s">
        <v>541</v>
      </c>
      <c r="D1435" s="58">
        <v>408.15</v>
      </c>
      <c r="E1435" t="s">
        <v>452</v>
      </c>
      <c r="F1435" s="108">
        <v>2011</v>
      </c>
      <c r="G1435" t="s">
        <v>4389</v>
      </c>
      <c r="H1435">
        <v>8</v>
      </c>
      <c r="I1435">
        <v>58</v>
      </c>
      <c r="J1435" t="s">
        <v>4390</v>
      </c>
      <c r="K1435" t="s">
        <v>2937</v>
      </c>
      <c r="L1435">
        <v>379</v>
      </c>
      <c r="M1435">
        <v>0</v>
      </c>
      <c r="N1435" t="s">
        <v>1601</v>
      </c>
      <c r="O1435" t="s">
        <v>4391</v>
      </c>
      <c r="P1435" t="s">
        <v>458</v>
      </c>
      <c r="R1435">
        <v>0</v>
      </c>
      <c r="S1435" t="s">
        <v>459</v>
      </c>
      <c r="T1435" t="s">
        <v>458</v>
      </c>
      <c r="U1435" t="s">
        <v>460</v>
      </c>
      <c r="V1435" t="s">
        <v>458</v>
      </c>
    </row>
    <row r="1436" spans="1:22" x14ac:dyDescent="0.2">
      <c r="A1436" s="102">
        <v>43438</v>
      </c>
      <c r="B1436" s="102" t="s">
        <v>4132</v>
      </c>
      <c r="C1436" t="s">
        <v>541</v>
      </c>
      <c r="D1436" s="58">
        <v>408.15</v>
      </c>
      <c r="E1436" t="s">
        <v>452</v>
      </c>
      <c r="F1436" s="108">
        <v>2011</v>
      </c>
      <c r="G1436" t="s">
        <v>4389</v>
      </c>
      <c r="H1436">
        <v>-8</v>
      </c>
      <c r="I1436">
        <v>58</v>
      </c>
      <c r="J1436" t="s">
        <v>4390</v>
      </c>
      <c r="K1436" t="s">
        <v>2937</v>
      </c>
      <c r="L1436">
        <v>379</v>
      </c>
      <c r="M1436">
        <v>0</v>
      </c>
      <c r="N1436" t="s">
        <v>4392</v>
      </c>
      <c r="O1436" t="s">
        <v>4393</v>
      </c>
      <c r="P1436" t="s">
        <v>458</v>
      </c>
      <c r="R1436">
        <v>0</v>
      </c>
      <c r="S1436" t="s">
        <v>459</v>
      </c>
      <c r="T1436" t="s">
        <v>458</v>
      </c>
      <c r="U1436" t="s">
        <v>460</v>
      </c>
      <c r="V1436" t="s">
        <v>458</v>
      </c>
    </row>
    <row r="1437" spans="1:22" x14ac:dyDescent="0.2">
      <c r="A1437" s="102">
        <v>43462</v>
      </c>
      <c r="B1437" s="102" t="s">
        <v>4132</v>
      </c>
      <c r="C1437" t="s">
        <v>541</v>
      </c>
      <c r="D1437" s="58">
        <v>408.15</v>
      </c>
      <c r="E1437" t="s">
        <v>452</v>
      </c>
      <c r="F1437" s="108">
        <v>2011</v>
      </c>
      <c r="G1437" t="s">
        <v>4389</v>
      </c>
      <c r="H1437">
        <v>8</v>
      </c>
      <c r="I1437">
        <v>55</v>
      </c>
      <c r="J1437" t="s">
        <v>4381</v>
      </c>
      <c r="K1437" t="s">
        <v>2937</v>
      </c>
      <c r="L1437">
        <v>379</v>
      </c>
      <c r="M1437">
        <v>0</v>
      </c>
      <c r="N1437" t="s">
        <v>1962</v>
      </c>
      <c r="O1437" t="s">
        <v>4394</v>
      </c>
      <c r="P1437" t="s">
        <v>458</v>
      </c>
      <c r="R1437">
        <v>0</v>
      </c>
      <c r="S1437" t="s">
        <v>459</v>
      </c>
      <c r="T1437" t="s">
        <v>458</v>
      </c>
      <c r="U1437" t="s">
        <v>460</v>
      </c>
      <c r="V1437" t="s">
        <v>458</v>
      </c>
    </row>
    <row r="1438" spans="1:22" x14ac:dyDescent="0.2">
      <c r="A1438" s="102">
        <v>43462</v>
      </c>
      <c r="B1438" s="102" t="s">
        <v>4132</v>
      </c>
      <c r="C1438" t="s">
        <v>541</v>
      </c>
      <c r="D1438" s="58">
        <v>408.15</v>
      </c>
      <c r="E1438" t="s">
        <v>452</v>
      </c>
      <c r="F1438" s="108">
        <v>2011</v>
      </c>
      <c r="G1438" t="s">
        <v>4389</v>
      </c>
      <c r="H1438">
        <v>-8</v>
      </c>
      <c r="I1438">
        <v>55</v>
      </c>
      <c r="J1438" t="s">
        <v>4381</v>
      </c>
      <c r="K1438" t="s">
        <v>2937</v>
      </c>
      <c r="L1438">
        <v>379</v>
      </c>
      <c r="M1438">
        <v>0</v>
      </c>
      <c r="N1438" t="s">
        <v>4395</v>
      </c>
      <c r="O1438" t="s">
        <v>4396</v>
      </c>
      <c r="P1438" t="s">
        <v>458</v>
      </c>
      <c r="R1438">
        <v>0</v>
      </c>
      <c r="S1438" t="s">
        <v>459</v>
      </c>
      <c r="T1438" t="s">
        <v>458</v>
      </c>
      <c r="U1438" t="s">
        <v>460</v>
      </c>
      <c r="V1438" t="s">
        <v>458</v>
      </c>
    </row>
    <row r="1439" spans="1:22" x14ac:dyDescent="0.2">
      <c r="A1439" s="102">
        <v>42009</v>
      </c>
      <c r="B1439" s="102" t="s">
        <v>4397</v>
      </c>
      <c r="C1439" t="s">
        <v>541</v>
      </c>
      <c r="D1439" s="58">
        <v>408.22</v>
      </c>
      <c r="E1439" t="s">
        <v>452</v>
      </c>
      <c r="F1439" s="108">
        <v>2001</v>
      </c>
      <c r="G1439" t="s">
        <v>2936</v>
      </c>
      <c r="H1439">
        <v>2</v>
      </c>
      <c r="I1439">
        <v>470</v>
      </c>
      <c r="J1439" t="s">
        <v>555</v>
      </c>
      <c r="K1439" t="s">
        <v>2937</v>
      </c>
      <c r="L1439">
        <v>0</v>
      </c>
      <c r="M1439">
        <v>0</v>
      </c>
      <c r="N1439" t="s">
        <v>4398</v>
      </c>
      <c r="O1439" t="s">
        <v>545</v>
      </c>
      <c r="P1439" t="s">
        <v>458</v>
      </c>
      <c r="R1439">
        <v>0</v>
      </c>
      <c r="S1439" t="s">
        <v>459</v>
      </c>
      <c r="T1439" t="s">
        <v>458</v>
      </c>
      <c r="U1439" t="s">
        <v>460</v>
      </c>
      <c r="V1439" t="s">
        <v>458</v>
      </c>
    </row>
    <row r="1440" spans="1:22" x14ac:dyDescent="0.2">
      <c r="A1440" s="102">
        <v>42016</v>
      </c>
      <c r="B1440" s="102" t="s">
        <v>4397</v>
      </c>
      <c r="C1440" t="s">
        <v>541</v>
      </c>
      <c r="D1440" s="58">
        <v>408.22</v>
      </c>
      <c r="E1440" t="s">
        <v>452</v>
      </c>
      <c r="F1440" s="108">
        <v>2001</v>
      </c>
      <c r="G1440" t="s">
        <v>2936</v>
      </c>
      <c r="H1440">
        <v>24</v>
      </c>
      <c r="I1440">
        <v>470</v>
      </c>
      <c r="J1440" t="s">
        <v>555</v>
      </c>
      <c r="K1440" t="s">
        <v>2937</v>
      </c>
      <c r="L1440">
        <v>0</v>
      </c>
      <c r="M1440">
        <v>0</v>
      </c>
      <c r="N1440" t="s">
        <v>4399</v>
      </c>
      <c r="O1440" t="s">
        <v>545</v>
      </c>
      <c r="P1440" t="s">
        <v>458</v>
      </c>
      <c r="R1440">
        <v>0</v>
      </c>
      <c r="S1440" t="s">
        <v>459</v>
      </c>
      <c r="T1440" t="s">
        <v>458</v>
      </c>
      <c r="U1440" t="s">
        <v>460</v>
      </c>
      <c r="V1440" t="s">
        <v>458</v>
      </c>
    </row>
    <row r="1441" spans="1:22" x14ac:dyDescent="0.2">
      <c r="A1441" s="102">
        <v>42016</v>
      </c>
      <c r="B1441" s="102" t="s">
        <v>4397</v>
      </c>
      <c r="C1441" t="s">
        <v>541</v>
      </c>
      <c r="D1441" s="58">
        <v>408.22</v>
      </c>
      <c r="E1441" t="s">
        <v>452</v>
      </c>
      <c r="F1441" s="108">
        <v>2001</v>
      </c>
      <c r="G1441" t="s">
        <v>2936</v>
      </c>
      <c r="H1441">
        <v>8</v>
      </c>
      <c r="I1441">
        <v>470</v>
      </c>
      <c r="J1441" t="s">
        <v>555</v>
      </c>
      <c r="K1441" t="s">
        <v>2937</v>
      </c>
      <c r="L1441">
        <v>0</v>
      </c>
      <c r="M1441">
        <v>0</v>
      </c>
      <c r="N1441" t="s">
        <v>4400</v>
      </c>
      <c r="O1441" t="s">
        <v>545</v>
      </c>
      <c r="P1441" t="s">
        <v>458</v>
      </c>
      <c r="R1441">
        <v>0</v>
      </c>
      <c r="S1441" t="s">
        <v>459</v>
      </c>
      <c r="T1441" t="s">
        <v>458</v>
      </c>
      <c r="U1441" t="s">
        <v>460</v>
      </c>
      <c r="V1441" t="s">
        <v>458</v>
      </c>
    </row>
    <row r="1442" spans="1:22" x14ac:dyDescent="0.2">
      <c r="A1442" s="102">
        <v>42023</v>
      </c>
      <c r="B1442" s="102" t="s">
        <v>4397</v>
      </c>
      <c r="C1442" t="s">
        <v>541</v>
      </c>
      <c r="D1442" s="58">
        <v>408.22</v>
      </c>
      <c r="E1442" t="s">
        <v>452</v>
      </c>
      <c r="F1442" s="108">
        <v>2001</v>
      </c>
      <c r="G1442" t="s">
        <v>2936</v>
      </c>
      <c r="H1442">
        <v>4</v>
      </c>
      <c r="I1442">
        <v>470</v>
      </c>
      <c r="J1442" t="s">
        <v>555</v>
      </c>
      <c r="K1442" t="s">
        <v>2937</v>
      </c>
      <c r="L1442">
        <v>0</v>
      </c>
      <c r="M1442">
        <v>0</v>
      </c>
      <c r="N1442" t="s">
        <v>4401</v>
      </c>
      <c r="O1442" t="s">
        <v>545</v>
      </c>
      <c r="P1442" t="s">
        <v>458</v>
      </c>
      <c r="R1442">
        <v>0</v>
      </c>
      <c r="S1442" t="s">
        <v>459</v>
      </c>
      <c r="T1442" t="s">
        <v>458</v>
      </c>
      <c r="U1442" t="s">
        <v>460</v>
      </c>
      <c r="V1442" t="s">
        <v>458</v>
      </c>
    </row>
    <row r="1443" spans="1:22" x14ac:dyDescent="0.2">
      <c r="A1443" s="102">
        <v>42023</v>
      </c>
      <c r="B1443" s="102" t="s">
        <v>4397</v>
      </c>
      <c r="C1443" t="s">
        <v>541</v>
      </c>
      <c r="D1443" s="58">
        <v>408.22</v>
      </c>
      <c r="E1443" t="s">
        <v>452</v>
      </c>
      <c r="F1443" s="108">
        <v>2023</v>
      </c>
      <c r="G1443" t="s">
        <v>2997</v>
      </c>
      <c r="H1443">
        <v>1</v>
      </c>
      <c r="I1443">
        <v>470</v>
      </c>
      <c r="J1443" t="s">
        <v>555</v>
      </c>
      <c r="K1443" t="s">
        <v>2937</v>
      </c>
      <c r="L1443">
        <v>0</v>
      </c>
      <c r="M1443">
        <v>0</v>
      </c>
      <c r="N1443" t="s">
        <v>4402</v>
      </c>
      <c r="O1443" t="s">
        <v>545</v>
      </c>
      <c r="P1443" t="s">
        <v>458</v>
      </c>
      <c r="R1443">
        <v>0</v>
      </c>
      <c r="S1443" t="s">
        <v>459</v>
      </c>
      <c r="T1443" t="s">
        <v>458</v>
      </c>
      <c r="U1443" t="s">
        <v>460</v>
      </c>
      <c r="V1443" t="s">
        <v>458</v>
      </c>
    </row>
    <row r="1444" spans="1:22" x14ac:dyDescent="0.2">
      <c r="A1444" s="102">
        <v>42030</v>
      </c>
      <c r="B1444" s="102" t="s">
        <v>4397</v>
      </c>
      <c r="C1444" t="s">
        <v>541</v>
      </c>
      <c r="D1444" s="58">
        <v>408.22</v>
      </c>
      <c r="E1444" t="s">
        <v>452</v>
      </c>
      <c r="F1444" s="108">
        <v>2001</v>
      </c>
      <c r="G1444" t="s">
        <v>2936</v>
      </c>
      <c r="H1444">
        <v>4</v>
      </c>
      <c r="I1444">
        <v>470</v>
      </c>
      <c r="J1444" t="s">
        <v>555</v>
      </c>
      <c r="K1444" t="s">
        <v>2937</v>
      </c>
      <c r="L1444">
        <v>0</v>
      </c>
      <c r="M1444">
        <v>0</v>
      </c>
      <c r="N1444" t="s">
        <v>4403</v>
      </c>
      <c r="O1444" t="s">
        <v>545</v>
      </c>
      <c r="P1444" t="s">
        <v>458</v>
      </c>
      <c r="R1444">
        <v>0</v>
      </c>
      <c r="S1444" t="s">
        <v>459</v>
      </c>
      <c r="T1444" t="s">
        <v>458</v>
      </c>
      <c r="U1444" t="s">
        <v>460</v>
      </c>
      <c r="V1444" t="s">
        <v>458</v>
      </c>
    </row>
    <row r="1445" spans="1:22" x14ac:dyDescent="0.2">
      <c r="A1445" s="102">
        <v>42037</v>
      </c>
      <c r="B1445" s="102" t="s">
        <v>4397</v>
      </c>
      <c r="C1445" t="s">
        <v>541</v>
      </c>
      <c r="D1445" s="58">
        <v>408.22</v>
      </c>
      <c r="E1445" t="s">
        <v>452</v>
      </c>
      <c r="F1445" s="108">
        <v>2001</v>
      </c>
      <c r="G1445" t="s">
        <v>2936</v>
      </c>
      <c r="H1445">
        <v>6</v>
      </c>
      <c r="I1445">
        <v>470</v>
      </c>
      <c r="J1445" t="s">
        <v>555</v>
      </c>
      <c r="K1445" t="s">
        <v>2937</v>
      </c>
      <c r="L1445">
        <v>0</v>
      </c>
      <c r="M1445">
        <v>0</v>
      </c>
      <c r="N1445" t="s">
        <v>4404</v>
      </c>
      <c r="O1445" t="s">
        <v>545</v>
      </c>
      <c r="P1445" t="s">
        <v>458</v>
      </c>
      <c r="R1445">
        <v>0</v>
      </c>
      <c r="S1445" t="s">
        <v>459</v>
      </c>
      <c r="T1445" t="s">
        <v>458</v>
      </c>
      <c r="U1445" t="s">
        <v>460</v>
      </c>
      <c r="V1445" t="s">
        <v>458</v>
      </c>
    </row>
    <row r="1446" spans="1:22" x14ac:dyDescent="0.2">
      <c r="A1446" s="102">
        <v>42037</v>
      </c>
      <c r="B1446" s="102" t="s">
        <v>4397</v>
      </c>
      <c r="C1446" t="s">
        <v>541</v>
      </c>
      <c r="D1446" s="58">
        <v>408.22</v>
      </c>
      <c r="E1446" t="s">
        <v>452</v>
      </c>
      <c r="F1446" s="108">
        <v>2001</v>
      </c>
      <c r="G1446" t="s">
        <v>2936</v>
      </c>
      <c r="H1446">
        <v>9</v>
      </c>
      <c r="I1446">
        <v>470</v>
      </c>
      <c r="J1446" t="s">
        <v>555</v>
      </c>
      <c r="K1446" t="s">
        <v>2937</v>
      </c>
      <c r="L1446">
        <v>0</v>
      </c>
      <c r="M1446">
        <v>0</v>
      </c>
      <c r="N1446" t="s">
        <v>4405</v>
      </c>
      <c r="O1446" t="s">
        <v>545</v>
      </c>
      <c r="P1446" t="s">
        <v>458</v>
      </c>
      <c r="R1446">
        <v>0</v>
      </c>
      <c r="S1446" t="s">
        <v>459</v>
      </c>
      <c r="T1446" t="s">
        <v>458</v>
      </c>
      <c r="U1446" t="s">
        <v>460</v>
      </c>
      <c r="V1446" t="s">
        <v>458</v>
      </c>
    </row>
    <row r="1447" spans="1:22" x14ac:dyDescent="0.2">
      <c r="A1447" s="102">
        <v>42037</v>
      </c>
      <c r="B1447" s="102" t="s">
        <v>4397</v>
      </c>
      <c r="C1447" t="s">
        <v>541</v>
      </c>
      <c r="D1447" s="58">
        <v>408.22</v>
      </c>
      <c r="E1447" t="s">
        <v>452</v>
      </c>
      <c r="F1447" s="108">
        <v>2023</v>
      </c>
      <c r="G1447" t="s">
        <v>2997</v>
      </c>
      <c r="H1447">
        <v>15</v>
      </c>
      <c r="I1447">
        <v>470</v>
      </c>
      <c r="J1447" t="s">
        <v>555</v>
      </c>
      <c r="K1447" t="s">
        <v>2937</v>
      </c>
      <c r="L1447">
        <v>0</v>
      </c>
      <c r="M1447">
        <v>0</v>
      </c>
      <c r="N1447" t="s">
        <v>4406</v>
      </c>
      <c r="O1447" t="s">
        <v>545</v>
      </c>
      <c r="P1447" t="s">
        <v>458</v>
      </c>
      <c r="R1447">
        <v>0</v>
      </c>
      <c r="S1447" t="s">
        <v>459</v>
      </c>
      <c r="T1447" t="s">
        <v>458</v>
      </c>
      <c r="U1447" t="s">
        <v>460</v>
      </c>
      <c r="V1447" t="s">
        <v>458</v>
      </c>
    </row>
    <row r="1448" spans="1:22" x14ac:dyDescent="0.2">
      <c r="A1448" s="102">
        <v>42037</v>
      </c>
      <c r="B1448" s="102" t="s">
        <v>4397</v>
      </c>
      <c r="C1448" t="s">
        <v>541</v>
      </c>
      <c r="D1448" s="58">
        <v>408.22</v>
      </c>
      <c r="E1448" t="s">
        <v>452</v>
      </c>
      <c r="F1448" s="108" t="s">
        <v>2950</v>
      </c>
      <c r="G1448" t="s">
        <v>2951</v>
      </c>
      <c r="H1448">
        <v>26</v>
      </c>
      <c r="I1448">
        <v>470</v>
      </c>
      <c r="J1448" t="s">
        <v>555</v>
      </c>
      <c r="K1448" t="s">
        <v>2937</v>
      </c>
      <c r="L1448">
        <v>0</v>
      </c>
      <c r="M1448">
        <v>0</v>
      </c>
      <c r="N1448" t="s">
        <v>4407</v>
      </c>
      <c r="O1448" t="s">
        <v>545</v>
      </c>
      <c r="P1448" t="s">
        <v>458</v>
      </c>
      <c r="R1448">
        <v>0</v>
      </c>
      <c r="S1448" t="s">
        <v>459</v>
      </c>
      <c r="T1448" t="s">
        <v>458</v>
      </c>
      <c r="U1448" t="s">
        <v>460</v>
      </c>
      <c r="V1448" t="s">
        <v>458</v>
      </c>
    </row>
    <row r="1449" spans="1:22" x14ac:dyDescent="0.2">
      <c r="A1449" s="102">
        <v>42044</v>
      </c>
      <c r="B1449" s="102" t="s">
        <v>4397</v>
      </c>
      <c r="C1449" t="s">
        <v>541</v>
      </c>
      <c r="D1449" s="58">
        <v>408.22</v>
      </c>
      <c r="E1449" t="s">
        <v>452</v>
      </c>
      <c r="F1449" s="108">
        <v>2001</v>
      </c>
      <c r="G1449" t="s">
        <v>2936</v>
      </c>
      <c r="H1449">
        <v>8</v>
      </c>
      <c r="I1449">
        <v>470</v>
      </c>
      <c r="J1449" t="s">
        <v>555</v>
      </c>
      <c r="K1449" t="s">
        <v>2937</v>
      </c>
      <c r="L1449">
        <v>0</v>
      </c>
      <c r="M1449">
        <v>0</v>
      </c>
      <c r="N1449" t="s">
        <v>4408</v>
      </c>
      <c r="O1449" t="s">
        <v>545</v>
      </c>
      <c r="P1449" t="s">
        <v>458</v>
      </c>
      <c r="R1449">
        <v>0</v>
      </c>
      <c r="S1449" t="s">
        <v>459</v>
      </c>
      <c r="T1449" t="s">
        <v>458</v>
      </c>
      <c r="U1449" t="s">
        <v>460</v>
      </c>
      <c r="V1449" t="s">
        <v>458</v>
      </c>
    </row>
    <row r="1450" spans="1:22" x14ac:dyDescent="0.2">
      <c r="A1450" s="102">
        <v>42044</v>
      </c>
      <c r="B1450" s="102" t="s">
        <v>4397</v>
      </c>
      <c r="C1450" t="s">
        <v>541</v>
      </c>
      <c r="D1450" s="58">
        <v>408.22</v>
      </c>
      <c r="E1450" t="s">
        <v>452</v>
      </c>
      <c r="F1450" s="108">
        <v>2001</v>
      </c>
      <c r="G1450" t="s">
        <v>2936</v>
      </c>
      <c r="H1450">
        <v>10</v>
      </c>
      <c r="I1450">
        <v>470</v>
      </c>
      <c r="J1450" t="s">
        <v>555</v>
      </c>
      <c r="K1450" t="s">
        <v>2937</v>
      </c>
      <c r="L1450">
        <v>0</v>
      </c>
      <c r="M1450">
        <v>0</v>
      </c>
      <c r="N1450" t="s">
        <v>4409</v>
      </c>
      <c r="O1450" t="s">
        <v>545</v>
      </c>
      <c r="P1450" t="s">
        <v>458</v>
      </c>
      <c r="R1450">
        <v>0</v>
      </c>
      <c r="S1450" t="s">
        <v>459</v>
      </c>
      <c r="T1450" t="s">
        <v>458</v>
      </c>
      <c r="U1450" t="s">
        <v>460</v>
      </c>
      <c r="V1450" t="s">
        <v>458</v>
      </c>
    </row>
    <row r="1451" spans="1:22" x14ac:dyDescent="0.2">
      <c r="A1451" s="102">
        <v>42044</v>
      </c>
      <c r="B1451" s="102" t="s">
        <v>4397</v>
      </c>
      <c r="C1451" t="s">
        <v>541</v>
      </c>
      <c r="D1451" s="58">
        <v>408.22</v>
      </c>
      <c r="E1451" t="s">
        <v>452</v>
      </c>
      <c r="F1451" s="108" t="s">
        <v>2950</v>
      </c>
      <c r="G1451" t="s">
        <v>2951</v>
      </c>
      <c r="H1451">
        <v>24</v>
      </c>
      <c r="I1451">
        <v>470</v>
      </c>
      <c r="J1451" t="s">
        <v>555</v>
      </c>
      <c r="K1451" t="s">
        <v>2937</v>
      </c>
      <c r="L1451">
        <v>0</v>
      </c>
      <c r="M1451">
        <v>0</v>
      </c>
      <c r="N1451" t="s">
        <v>4410</v>
      </c>
      <c r="O1451" t="s">
        <v>545</v>
      </c>
      <c r="P1451" t="s">
        <v>458</v>
      </c>
      <c r="R1451">
        <v>0</v>
      </c>
      <c r="S1451" t="s">
        <v>459</v>
      </c>
      <c r="T1451" t="s">
        <v>458</v>
      </c>
      <c r="U1451" t="s">
        <v>460</v>
      </c>
      <c r="V1451" t="s">
        <v>458</v>
      </c>
    </row>
    <row r="1452" spans="1:22" x14ac:dyDescent="0.2">
      <c r="A1452" s="102">
        <v>42044</v>
      </c>
      <c r="B1452" s="102" t="s">
        <v>4397</v>
      </c>
      <c r="C1452" t="s">
        <v>541</v>
      </c>
      <c r="D1452" s="58">
        <v>408.22</v>
      </c>
      <c r="E1452" t="s">
        <v>452</v>
      </c>
      <c r="F1452" s="108">
        <v>2023</v>
      </c>
      <c r="G1452" t="s">
        <v>2997</v>
      </c>
      <c r="H1452">
        <v>31.5</v>
      </c>
      <c r="I1452">
        <v>470</v>
      </c>
      <c r="J1452" t="s">
        <v>555</v>
      </c>
      <c r="K1452" t="s">
        <v>2937</v>
      </c>
      <c r="L1452">
        <v>0</v>
      </c>
      <c r="M1452">
        <v>0</v>
      </c>
      <c r="N1452" t="s">
        <v>4411</v>
      </c>
      <c r="O1452" t="s">
        <v>545</v>
      </c>
      <c r="P1452" t="s">
        <v>458</v>
      </c>
      <c r="R1452">
        <v>0</v>
      </c>
      <c r="S1452" t="s">
        <v>459</v>
      </c>
      <c r="T1452" t="s">
        <v>458</v>
      </c>
      <c r="U1452" t="s">
        <v>460</v>
      </c>
      <c r="V1452" t="s">
        <v>458</v>
      </c>
    </row>
    <row r="1453" spans="1:22" x14ac:dyDescent="0.2">
      <c r="A1453" s="102">
        <v>42044</v>
      </c>
      <c r="B1453" s="102" t="s">
        <v>4397</v>
      </c>
      <c r="C1453" t="s">
        <v>541</v>
      </c>
      <c r="D1453" s="58">
        <v>408.22</v>
      </c>
      <c r="E1453" t="s">
        <v>452</v>
      </c>
      <c r="F1453" s="108" t="s">
        <v>2950</v>
      </c>
      <c r="G1453" t="s">
        <v>2951</v>
      </c>
      <c r="H1453">
        <v>24</v>
      </c>
      <c r="I1453">
        <v>470</v>
      </c>
      <c r="J1453" t="s">
        <v>555</v>
      </c>
      <c r="K1453" t="s">
        <v>2937</v>
      </c>
      <c r="L1453">
        <v>0</v>
      </c>
      <c r="M1453">
        <v>0</v>
      </c>
      <c r="N1453" t="s">
        <v>4412</v>
      </c>
      <c r="O1453" t="s">
        <v>545</v>
      </c>
      <c r="P1453" t="s">
        <v>458</v>
      </c>
      <c r="R1453">
        <v>0</v>
      </c>
      <c r="S1453" t="s">
        <v>459</v>
      </c>
      <c r="T1453" t="s">
        <v>458</v>
      </c>
      <c r="U1453" t="s">
        <v>460</v>
      </c>
      <c r="V1453" t="s">
        <v>458</v>
      </c>
    </row>
    <row r="1454" spans="1:22" x14ac:dyDescent="0.2">
      <c r="A1454" s="102">
        <v>42051</v>
      </c>
      <c r="B1454" s="102" t="s">
        <v>4397</v>
      </c>
      <c r="C1454" t="s">
        <v>541</v>
      </c>
      <c r="D1454" s="58">
        <v>408.22</v>
      </c>
      <c r="E1454" t="s">
        <v>452</v>
      </c>
      <c r="F1454" s="108">
        <v>2001</v>
      </c>
      <c r="G1454" t="s">
        <v>2936</v>
      </c>
      <c r="H1454">
        <v>5</v>
      </c>
      <c r="I1454">
        <v>470</v>
      </c>
      <c r="J1454" t="s">
        <v>555</v>
      </c>
      <c r="K1454" t="s">
        <v>2937</v>
      </c>
      <c r="L1454">
        <v>0</v>
      </c>
      <c r="M1454">
        <v>0</v>
      </c>
      <c r="N1454" t="s">
        <v>4413</v>
      </c>
      <c r="O1454" t="s">
        <v>545</v>
      </c>
      <c r="P1454" t="s">
        <v>458</v>
      </c>
      <c r="R1454">
        <v>0</v>
      </c>
      <c r="S1454" t="s">
        <v>459</v>
      </c>
      <c r="T1454" t="s">
        <v>458</v>
      </c>
      <c r="U1454" t="s">
        <v>460</v>
      </c>
      <c r="V1454" t="s">
        <v>458</v>
      </c>
    </row>
    <row r="1455" spans="1:22" x14ac:dyDescent="0.2">
      <c r="A1455" s="102">
        <v>42051</v>
      </c>
      <c r="B1455" s="102" t="s">
        <v>4397</v>
      </c>
      <c r="C1455" t="s">
        <v>541</v>
      </c>
      <c r="D1455" s="58">
        <v>408.22</v>
      </c>
      <c r="E1455" t="s">
        <v>452</v>
      </c>
      <c r="F1455" s="108">
        <v>2001</v>
      </c>
      <c r="G1455" t="s">
        <v>2936</v>
      </c>
      <c r="H1455">
        <v>8</v>
      </c>
      <c r="I1455">
        <v>470</v>
      </c>
      <c r="J1455" t="s">
        <v>555</v>
      </c>
      <c r="K1455" t="s">
        <v>2937</v>
      </c>
      <c r="L1455">
        <v>0</v>
      </c>
      <c r="M1455">
        <v>0</v>
      </c>
      <c r="N1455" t="s">
        <v>4414</v>
      </c>
      <c r="O1455" t="s">
        <v>545</v>
      </c>
      <c r="P1455" t="s">
        <v>458</v>
      </c>
      <c r="R1455">
        <v>0</v>
      </c>
      <c r="S1455" t="s">
        <v>459</v>
      </c>
      <c r="T1455" t="s">
        <v>458</v>
      </c>
      <c r="U1455" t="s">
        <v>460</v>
      </c>
      <c r="V1455" t="s">
        <v>458</v>
      </c>
    </row>
    <row r="1456" spans="1:22" x14ac:dyDescent="0.2">
      <c r="A1456" s="102">
        <v>42051</v>
      </c>
      <c r="B1456" s="102" t="s">
        <v>4397</v>
      </c>
      <c r="C1456" t="s">
        <v>541</v>
      </c>
      <c r="D1456" s="58">
        <v>408.22</v>
      </c>
      <c r="E1456" t="s">
        <v>452</v>
      </c>
      <c r="F1456" s="108" t="s">
        <v>2950</v>
      </c>
      <c r="G1456" t="s">
        <v>2951</v>
      </c>
      <c r="H1456">
        <v>4</v>
      </c>
      <c r="I1456">
        <v>470</v>
      </c>
      <c r="J1456" t="s">
        <v>555</v>
      </c>
      <c r="K1456" t="s">
        <v>2937</v>
      </c>
      <c r="L1456">
        <v>0</v>
      </c>
      <c r="M1456">
        <v>0</v>
      </c>
      <c r="N1456" t="s">
        <v>4415</v>
      </c>
      <c r="O1456" t="s">
        <v>545</v>
      </c>
      <c r="P1456" t="s">
        <v>458</v>
      </c>
      <c r="R1456">
        <v>0</v>
      </c>
      <c r="S1456" t="s">
        <v>459</v>
      </c>
      <c r="T1456" t="s">
        <v>458</v>
      </c>
      <c r="U1456" t="s">
        <v>460</v>
      </c>
      <c r="V1456" t="s">
        <v>458</v>
      </c>
    </row>
    <row r="1457" spans="1:22" x14ac:dyDescent="0.2">
      <c r="A1457" s="102">
        <v>42051</v>
      </c>
      <c r="B1457" s="102" t="s">
        <v>4397</v>
      </c>
      <c r="C1457" t="s">
        <v>541</v>
      </c>
      <c r="D1457" s="58">
        <v>408.22</v>
      </c>
      <c r="E1457" t="s">
        <v>452</v>
      </c>
      <c r="F1457" s="108">
        <v>2023</v>
      </c>
      <c r="G1457" t="s">
        <v>2997</v>
      </c>
      <c r="H1457">
        <v>32</v>
      </c>
      <c r="I1457">
        <v>470</v>
      </c>
      <c r="J1457" t="s">
        <v>555</v>
      </c>
      <c r="K1457" t="s">
        <v>2937</v>
      </c>
      <c r="L1457">
        <v>0</v>
      </c>
      <c r="M1457">
        <v>0</v>
      </c>
      <c r="N1457" t="s">
        <v>4416</v>
      </c>
      <c r="O1457" t="s">
        <v>545</v>
      </c>
      <c r="P1457" t="s">
        <v>458</v>
      </c>
      <c r="R1457">
        <v>0</v>
      </c>
      <c r="S1457" t="s">
        <v>459</v>
      </c>
      <c r="T1457" t="s">
        <v>458</v>
      </c>
      <c r="U1457" t="s">
        <v>460</v>
      </c>
      <c r="V1457" t="s">
        <v>458</v>
      </c>
    </row>
    <row r="1458" spans="1:22" x14ac:dyDescent="0.2">
      <c r="A1458" s="102">
        <v>42051</v>
      </c>
      <c r="B1458" s="102" t="s">
        <v>4397</v>
      </c>
      <c r="C1458" t="s">
        <v>541</v>
      </c>
      <c r="D1458" s="58">
        <v>408.22</v>
      </c>
      <c r="E1458" t="s">
        <v>452</v>
      </c>
      <c r="F1458" s="108">
        <v>2007</v>
      </c>
      <c r="G1458" t="s">
        <v>3052</v>
      </c>
      <c r="H1458">
        <v>8</v>
      </c>
      <c r="I1458">
        <v>470</v>
      </c>
      <c r="J1458" t="s">
        <v>555</v>
      </c>
      <c r="K1458" t="s">
        <v>2937</v>
      </c>
      <c r="L1458">
        <v>0</v>
      </c>
      <c r="M1458">
        <v>0</v>
      </c>
      <c r="N1458" t="s">
        <v>4417</v>
      </c>
      <c r="O1458" t="s">
        <v>545</v>
      </c>
      <c r="P1458" t="s">
        <v>458</v>
      </c>
      <c r="R1458">
        <v>0</v>
      </c>
      <c r="S1458" t="s">
        <v>459</v>
      </c>
      <c r="T1458" t="s">
        <v>458</v>
      </c>
      <c r="U1458" t="s">
        <v>460</v>
      </c>
      <c r="V1458" t="s">
        <v>458</v>
      </c>
    </row>
    <row r="1459" spans="1:22" x14ac:dyDescent="0.2">
      <c r="A1459" s="102">
        <v>42051</v>
      </c>
      <c r="B1459" s="102" t="s">
        <v>4397</v>
      </c>
      <c r="C1459" t="s">
        <v>541</v>
      </c>
      <c r="D1459" s="58">
        <v>408.22</v>
      </c>
      <c r="E1459" t="s">
        <v>452</v>
      </c>
      <c r="F1459" s="108">
        <v>2008</v>
      </c>
      <c r="G1459" t="s">
        <v>3463</v>
      </c>
      <c r="H1459">
        <v>12</v>
      </c>
      <c r="I1459">
        <v>470</v>
      </c>
      <c r="J1459" t="s">
        <v>555</v>
      </c>
      <c r="K1459" t="s">
        <v>2937</v>
      </c>
      <c r="L1459">
        <v>0</v>
      </c>
      <c r="M1459">
        <v>0</v>
      </c>
      <c r="N1459" t="s">
        <v>4418</v>
      </c>
      <c r="O1459" t="s">
        <v>545</v>
      </c>
      <c r="P1459" t="s">
        <v>458</v>
      </c>
      <c r="R1459">
        <v>0</v>
      </c>
      <c r="S1459" t="s">
        <v>459</v>
      </c>
      <c r="T1459" t="s">
        <v>458</v>
      </c>
      <c r="U1459" t="s">
        <v>460</v>
      </c>
      <c r="V1459" t="s">
        <v>458</v>
      </c>
    </row>
    <row r="1460" spans="1:22" x14ac:dyDescent="0.2">
      <c r="A1460" s="102">
        <v>42051</v>
      </c>
      <c r="B1460" s="102" t="s">
        <v>4397</v>
      </c>
      <c r="C1460" t="s">
        <v>541</v>
      </c>
      <c r="D1460" s="58">
        <v>408.22</v>
      </c>
      <c r="E1460" t="s">
        <v>452</v>
      </c>
      <c r="F1460" s="108" t="s">
        <v>2950</v>
      </c>
      <c r="G1460" t="s">
        <v>2951</v>
      </c>
      <c r="H1460">
        <v>8</v>
      </c>
      <c r="I1460">
        <v>470</v>
      </c>
      <c r="J1460" t="s">
        <v>555</v>
      </c>
      <c r="K1460" t="s">
        <v>2937</v>
      </c>
      <c r="L1460">
        <v>0</v>
      </c>
      <c r="M1460">
        <v>0</v>
      </c>
      <c r="N1460" t="s">
        <v>4419</v>
      </c>
      <c r="O1460" t="s">
        <v>545</v>
      </c>
      <c r="P1460" t="s">
        <v>458</v>
      </c>
      <c r="R1460">
        <v>0</v>
      </c>
      <c r="S1460" t="s">
        <v>459</v>
      </c>
      <c r="T1460" t="s">
        <v>458</v>
      </c>
      <c r="U1460" t="s">
        <v>460</v>
      </c>
      <c r="V1460" t="s">
        <v>458</v>
      </c>
    </row>
    <row r="1461" spans="1:22" x14ac:dyDescent="0.2">
      <c r="A1461" s="102">
        <v>42051</v>
      </c>
      <c r="B1461" s="102" t="s">
        <v>4397</v>
      </c>
      <c r="C1461" t="s">
        <v>541</v>
      </c>
      <c r="D1461" s="58">
        <v>408.22</v>
      </c>
      <c r="E1461" t="s">
        <v>452</v>
      </c>
      <c r="F1461" s="108">
        <v>2014</v>
      </c>
      <c r="G1461" t="s">
        <v>2978</v>
      </c>
      <c r="H1461">
        <v>3</v>
      </c>
      <c r="I1461">
        <v>470</v>
      </c>
      <c r="J1461" t="s">
        <v>555</v>
      </c>
      <c r="K1461" t="s">
        <v>2937</v>
      </c>
      <c r="L1461">
        <v>0</v>
      </c>
      <c r="M1461">
        <v>0</v>
      </c>
      <c r="N1461" t="s">
        <v>4420</v>
      </c>
      <c r="O1461" t="s">
        <v>545</v>
      </c>
      <c r="P1461" t="s">
        <v>458</v>
      </c>
      <c r="R1461">
        <v>0</v>
      </c>
      <c r="S1461" t="s">
        <v>459</v>
      </c>
      <c r="T1461" t="s">
        <v>458</v>
      </c>
      <c r="U1461" t="s">
        <v>460</v>
      </c>
      <c r="V1461" t="s">
        <v>458</v>
      </c>
    </row>
    <row r="1462" spans="1:22" x14ac:dyDescent="0.2">
      <c r="A1462" s="102">
        <v>42058</v>
      </c>
      <c r="B1462" s="102" t="s">
        <v>4397</v>
      </c>
      <c r="C1462" t="s">
        <v>541</v>
      </c>
      <c r="D1462" s="58">
        <v>408.22</v>
      </c>
      <c r="E1462" t="s">
        <v>452</v>
      </c>
      <c r="F1462" s="108" t="s">
        <v>2950</v>
      </c>
      <c r="G1462" t="s">
        <v>2951</v>
      </c>
      <c r="H1462">
        <v>40</v>
      </c>
      <c r="I1462">
        <v>470</v>
      </c>
      <c r="J1462" t="s">
        <v>555</v>
      </c>
      <c r="K1462" t="s">
        <v>2937</v>
      </c>
      <c r="L1462">
        <v>0</v>
      </c>
      <c r="M1462">
        <v>0</v>
      </c>
      <c r="N1462" t="s">
        <v>4421</v>
      </c>
      <c r="O1462" t="s">
        <v>545</v>
      </c>
      <c r="P1462" t="s">
        <v>458</v>
      </c>
      <c r="R1462">
        <v>0</v>
      </c>
      <c r="S1462" t="s">
        <v>459</v>
      </c>
      <c r="T1462" t="s">
        <v>458</v>
      </c>
      <c r="U1462" t="s">
        <v>460</v>
      </c>
      <c r="V1462" t="s">
        <v>458</v>
      </c>
    </row>
    <row r="1463" spans="1:22" x14ac:dyDescent="0.2">
      <c r="A1463" s="102">
        <v>42058</v>
      </c>
      <c r="B1463" s="102" t="s">
        <v>4397</v>
      </c>
      <c r="C1463" t="s">
        <v>541</v>
      </c>
      <c r="D1463" s="58">
        <v>408.22</v>
      </c>
      <c r="E1463" t="s">
        <v>452</v>
      </c>
      <c r="F1463" s="108">
        <v>2023</v>
      </c>
      <c r="G1463" t="s">
        <v>2997</v>
      </c>
      <c r="H1463">
        <v>46.5</v>
      </c>
      <c r="I1463">
        <v>470</v>
      </c>
      <c r="J1463" t="s">
        <v>555</v>
      </c>
      <c r="K1463" t="s">
        <v>2937</v>
      </c>
      <c r="L1463">
        <v>0</v>
      </c>
      <c r="M1463">
        <v>0</v>
      </c>
      <c r="N1463" t="s">
        <v>4422</v>
      </c>
      <c r="O1463" t="s">
        <v>545</v>
      </c>
      <c r="P1463" t="s">
        <v>458</v>
      </c>
      <c r="R1463">
        <v>0</v>
      </c>
      <c r="S1463" t="s">
        <v>459</v>
      </c>
      <c r="T1463" t="s">
        <v>458</v>
      </c>
      <c r="U1463" t="s">
        <v>460</v>
      </c>
      <c r="V1463" t="s">
        <v>458</v>
      </c>
    </row>
    <row r="1464" spans="1:22" x14ac:dyDescent="0.2">
      <c r="A1464" s="102">
        <v>42058</v>
      </c>
      <c r="B1464" s="102" t="s">
        <v>4397</v>
      </c>
      <c r="C1464" t="s">
        <v>541</v>
      </c>
      <c r="D1464" s="58">
        <v>408.22</v>
      </c>
      <c r="E1464" t="s">
        <v>452</v>
      </c>
      <c r="F1464" s="108">
        <v>2010</v>
      </c>
      <c r="G1464" t="s">
        <v>3044</v>
      </c>
      <c r="H1464">
        <v>16</v>
      </c>
      <c r="I1464">
        <v>470</v>
      </c>
      <c r="J1464" t="s">
        <v>555</v>
      </c>
      <c r="K1464" t="s">
        <v>2937</v>
      </c>
      <c r="L1464">
        <v>0</v>
      </c>
      <c r="M1464">
        <v>0</v>
      </c>
      <c r="N1464" t="s">
        <v>4423</v>
      </c>
      <c r="O1464" t="s">
        <v>545</v>
      </c>
      <c r="P1464" t="s">
        <v>458</v>
      </c>
      <c r="R1464">
        <v>0</v>
      </c>
      <c r="S1464" t="s">
        <v>459</v>
      </c>
      <c r="T1464" t="s">
        <v>458</v>
      </c>
      <c r="U1464" t="s">
        <v>460</v>
      </c>
      <c r="V1464" t="s">
        <v>458</v>
      </c>
    </row>
    <row r="1465" spans="1:22" x14ac:dyDescent="0.2">
      <c r="A1465" s="102">
        <v>42058</v>
      </c>
      <c r="B1465" s="102" t="s">
        <v>4397</v>
      </c>
      <c r="C1465" t="s">
        <v>541</v>
      </c>
      <c r="D1465" s="58">
        <v>408.22</v>
      </c>
      <c r="E1465" t="s">
        <v>452</v>
      </c>
      <c r="F1465" s="108">
        <v>2007</v>
      </c>
      <c r="G1465" t="s">
        <v>3052</v>
      </c>
      <c r="H1465">
        <v>24</v>
      </c>
      <c r="I1465">
        <v>470</v>
      </c>
      <c r="J1465" t="s">
        <v>555</v>
      </c>
      <c r="K1465" t="s">
        <v>2937</v>
      </c>
      <c r="L1465">
        <v>0</v>
      </c>
      <c r="M1465">
        <v>0</v>
      </c>
      <c r="N1465" t="s">
        <v>4424</v>
      </c>
      <c r="O1465" t="s">
        <v>545</v>
      </c>
      <c r="P1465" t="s">
        <v>458</v>
      </c>
      <c r="R1465">
        <v>0</v>
      </c>
      <c r="S1465" t="s">
        <v>459</v>
      </c>
      <c r="T1465" t="s">
        <v>458</v>
      </c>
      <c r="U1465" t="s">
        <v>460</v>
      </c>
      <c r="V1465" t="s">
        <v>458</v>
      </c>
    </row>
    <row r="1466" spans="1:22" x14ac:dyDescent="0.2">
      <c r="A1466" s="102">
        <v>42058</v>
      </c>
      <c r="B1466" s="102" t="s">
        <v>4397</v>
      </c>
      <c r="C1466" t="s">
        <v>541</v>
      </c>
      <c r="D1466" s="58">
        <v>408.22</v>
      </c>
      <c r="E1466" t="s">
        <v>452</v>
      </c>
      <c r="F1466" s="108">
        <v>2008</v>
      </c>
      <c r="G1466" t="s">
        <v>3463</v>
      </c>
      <c r="H1466">
        <v>31</v>
      </c>
      <c r="I1466">
        <v>470</v>
      </c>
      <c r="J1466" t="s">
        <v>555</v>
      </c>
      <c r="K1466" t="s">
        <v>2937</v>
      </c>
      <c r="L1466">
        <v>0</v>
      </c>
      <c r="M1466">
        <v>0</v>
      </c>
      <c r="N1466" t="s">
        <v>4425</v>
      </c>
      <c r="O1466" t="s">
        <v>545</v>
      </c>
      <c r="P1466" t="s">
        <v>458</v>
      </c>
      <c r="R1466">
        <v>0</v>
      </c>
      <c r="S1466" t="s">
        <v>459</v>
      </c>
      <c r="T1466" t="s">
        <v>458</v>
      </c>
      <c r="U1466" t="s">
        <v>460</v>
      </c>
      <c r="V1466" t="s">
        <v>458</v>
      </c>
    </row>
    <row r="1467" spans="1:22" x14ac:dyDescent="0.2">
      <c r="A1467" s="102">
        <v>42058</v>
      </c>
      <c r="B1467" s="102" t="s">
        <v>4397</v>
      </c>
      <c r="C1467" t="s">
        <v>541</v>
      </c>
      <c r="D1467" s="58">
        <v>408.22</v>
      </c>
      <c r="E1467" t="s">
        <v>452</v>
      </c>
      <c r="F1467" s="108" t="s">
        <v>2950</v>
      </c>
      <c r="G1467" t="s">
        <v>2951</v>
      </c>
      <c r="H1467">
        <v>38</v>
      </c>
      <c r="I1467">
        <v>470</v>
      </c>
      <c r="J1467" t="s">
        <v>555</v>
      </c>
      <c r="K1467" t="s">
        <v>2937</v>
      </c>
      <c r="L1467">
        <v>0</v>
      </c>
      <c r="M1467">
        <v>0</v>
      </c>
      <c r="N1467" t="s">
        <v>4426</v>
      </c>
      <c r="O1467" t="s">
        <v>545</v>
      </c>
      <c r="P1467" t="s">
        <v>458</v>
      </c>
      <c r="R1467">
        <v>0</v>
      </c>
      <c r="S1467" t="s">
        <v>459</v>
      </c>
      <c r="T1467" t="s">
        <v>458</v>
      </c>
      <c r="U1467" t="s">
        <v>460</v>
      </c>
      <c r="V1467" t="s">
        <v>458</v>
      </c>
    </row>
    <row r="1468" spans="1:22" x14ac:dyDescent="0.2">
      <c r="A1468" s="102">
        <v>42065</v>
      </c>
      <c r="B1468" s="102" t="s">
        <v>4397</v>
      </c>
      <c r="C1468" t="s">
        <v>541</v>
      </c>
      <c r="D1468" s="58">
        <v>408.22</v>
      </c>
      <c r="E1468" t="s">
        <v>452</v>
      </c>
      <c r="F1468" s="108">
        <v>2001</v>
      </c>
      <c r="G1468" t="s">
        <v>2936</v>
      </c>
      <c r="H1468">
        <v>6</v>
      </c>
      <c r="I1468">
        <v>470</v>
      </c>
      <c r="J1468" t="s">
        <v>555</v>
      </c>
      <c r="K1468" t="s">
        <v>2937</v>
      </c>
      <c r="L1468">
        <v>0</v>
      </c>
      <c r="M1468">
        <v>0</v>
      </c>
      <c r="N1468" t="s">
        <v>4427</v>
      </c>
      <c r="O1468" t="s">
        <v>545</v>
      </c>
      <c r="P1468" t="s">
        <v>458</v>
      </c>
      <c r="R1468">
        <v>0</v>
      </c>
      <c r="S1468" t="s">
        <v>459</v>
      </c>
      <c r="T1468" t="s">
        <v>458</v>
      </c>
      <c r="U1468" t="s">
        <v>460</v>
      </c>
      <c r="V1468" t="s">
        <v>458</v>
      </c>
    </row>
    <row r="1469" spans="1:22" x14ac:dyDescent="0.2">
      <c r="A1469" s="102">
        <v>42065</v>
      </c>
      <c r="B1469" s="102" t="s">
        <v>4397</v>
      </c>
      <c r="C1469" t="s">
        <v>541</v>
      </c>
      <c r="D1469" s="58">
        <v>408.22</v>
      </c>
      <c r="E1469" t="s">
        <v>452</v>
      </c>
      <c r="F1469" s="108">
        <v>2001</v>
      </c>
      <c r="G1469" t="s">
        <v>2936</v>
      </c>
      <c r="H1469">
        <v>6</v>
      </c>
      <c r="I1469">
        <v>470</v>
      </c>
      <c r="J1469" t="s">
        <v>555</v>
      </c>
      <c r="K1469" t="s">
        <v>2937</v>
      </c>
      <c r="L1469">
        <v>0</v>
      </c>
      <c r="M1469">
        <v>0</v>
      </c>
      <c r="N1469" t="s">
        <v>4428</v>
      </c>
      <c r="O1469" t="s">
        <v>545</v>
      </c>
      <c r="P1469" t="s">
        <v>458</v>
      </c>
      <c r="R1469">
        <v>0</v>
      </c>
      <c r="S1469" t="s">
        <v>459</v>
      </c>
      <c r="T1469" t="s">
        <v>458</v>
      </c>
      <c r="U1469" t="s">
        <v>460</v>
      </c>
      <c r="V1469" t="s">
        <v>458</v>
      </c>
    </row>
    <row r="1470" spans="1:22" x14ac:dyDescent="0.2">
      <c r="A1470" s="102">
        <v>42065</v>
      </c>
      <c r="B1470" s="102" t="s">
        <v>4397</v>
      </c>
      <c r="C1470" t="s">
        <v>541</v>
      </c>
      <c r="D1470" s="58">
        <v>408.22</v>
      </c>
      <c r="E1470" t="s">
        <v>452</v>
      </c>
      <c r="F1470" s="108" t="s">
        <v>2950</v>
      </c>
      <c r="G1470" t="s">
        <v>2951</v>
      </c>
      <c r="H1470">
        <v>8</v>
      </c>
      <c r="I1470">
        <v>470</v>
      </c>
      <c r="J1470" t="s">
        <v>555</v>
      </c>
      <c r="K1470" t="s">
        <v>2937</v>
      </c>
      <c r="L1470">
        <v>0</v>
      </c>
      <c r="M1470">
        <v>0</v>
      </c>
      <c r="N1470" t="s">
        <v>4429</v>
      </c>
      <c r="O1470" t="s">
        <v>545</v>
      </c>
      <c r="P1470" t="s">
        <v>458</v>
      </c>
      <c r="R1470">
        <v>0</v>
      </c>
      <c r="S1470" t="s">
        <v>459</v>
      </c>
      <c r="T1470" t="s">
        <v>458</v>
      </c>
      <c r="U1470" t="s">
        <v>460</v>
      </c>
      <c r="V1470" t="s">
        <v>458</v>
      </c>
    </row>
    <row r="1471" spans="1:22" x14ac:dyDescent="0.2">
      <c r="A1471" s="102">
        <v>42065</v>
      </c>
      <c r="B1471" s="102" t="s">
        <v>4397</v>
      </c>
      <c r="C1471" t="s">
        <v>541</v>
      </c>
      <c r="D1471" s="58">
        <v>408.22</v>
      </c>
      <c r="E1471" t="s">
        <v>452</v>
      </c>
      <c r="F1471" s="108">
        <v>2007</v>
      </c>
      <c r="G1471" t="s">
        <v>3052</v>
      </c>
      <c r="H1471">
        <v>24</v>
      </c>
      <c r="I1471">
        <v>470</v>
      </c>
      <c r="J1471" t="s">
        <v>555</v>
      </c>
      <c r="K1471" t="s">
        <v>2937</v>
      </c>
      <c r="L1471">
        <v>0</v>
      </c>
      <c r="M1471">
        <v>0</v>
      </c>
      <c r="N1471" t="s">
        <v>4430</v>
      </c>
      <c r="O1471" t="s">
        <v>545</v>
      </c>
      <c r="P1471" t="s">
        <v>458</v>
      </c>
      <c r="R1471">
        <v>0</v>
      </c>
      <c r="S1471" t="s">
        <v>459</v>
      </c>
      <c r="T1471" t="s">
        <v>458</v>
      </c>
      <c r="U1471" t="s">
        <v>460</v>
      </c>
      <c r="V1471" t="s">
        <v>458</v>
      </c>
    </row>
    <row r="1472" spans="1:22" x14ac:dyDescent="0.2">
      <c r="A1472" s="102">
        <v>42065</v>
      </c>
      <c r="B1472" s="102" t="s">
        <v>4397</v>
      </c>
      <c r="C1472" t="s">
        <v>541</v>
      </c>
      <c r="D1472" s="58">
        <v>408.22</v>
      </c>
      <c r="E1472" t="s">
        <v>452</v>
      </c>
      <c r="F1472" s="108">
        <v>2008</v>
      </c>
      <c r="G1472" t="s">
        <v>3463</v>
      </c>
      <c r="H1472">
        <v>17</v>
      </c>
      <c r="I1472">
        <v>470</v>
      </c>
      <c r="J1472" t="s">
        <v>555</v>
      </c>
      <c r="K1472" t="s">
        <v>2937</v>
      </c>
      <c r="L1472">
        <v>0</v>
      </c>
      <c r="M1472">
        <v>0</v>
      </c>
      <c r="N1472" t="s">
        <v>4431</v>
      </c>
      <c r="O1472" t="s">
        <v>545</v>
      </c>
      <c r="P1472" t="s">
        <v>458</v>
      </c>
      <c r="R1472">
        <v>0</v>
      </c>
      <c r="S1472" t="s">
        <v>459</v>
      </c>
      <c r="T1472" t="s">
        <v>458</v>
      </c>
      <c r="U1472" t="s">
        <v>460</v>
      </c>
      <c r="V1472" t="s">
        <v>458</v>
      </c>
    </row>
    <row r="1473" spans="1:22" x14ac:dyDescent="0.2">
      <c r="A1473" s="102">
        <v>42065</v>
      </c>
      <c r="B1473" s="102" t="s">
        <v>4397</v>
      </c>
      <c r="C1473" t="s">
        <v>541</v>
      </c>
      <c r="D1473" s="58">
        <v>408.22</v>
      </c>
      <c r="E1473" t="s">
        <v>452</v>
      </c>
      <c r="F1473" s="108" t="s">
        <v>2950</v>
      </c>
      <c r="G1473" t="s">
        <v>2951</v>
      </c>
      <c r="H1473">
        <v>16</v>
      </c>
      <c r="I1473">
        <v>470</v>
      </c>
      <c r="J1473" t="s">
        <v>555</v>
      </c>
      <c r="K1473" t="s">
        <v>2937</v>
      </c>
      <c r="L1473">
        <v>0</v>
      </c>
      <c r="M1473">
        <v>0</v>
      </c>
      <c r="N1473" t="s">
        <v>4432</v>
      </c>
      <c r="O1473" t="s">
        <v>545</v>
      </c>
      <c r="P1473" t="s">
        <v>458</v>
      </c>
      <c r="R1473">
        <v>0</v>
      </c>
      <c r="S1473" t="s">
        <v>459</v>
      </c>
      <c r="T1473" t="s">
        <v>458</v>
      </c>
      <c r="U1473" t="s">
        <v>460</v>
      </c>
      <c r="V1473" t="s">
        <v>458</v>
      </c>
    </row>
    <row r="1474" spans="1:22" x14ac:dyDescent="0.2">
      <c r="A1474" s="102">
        <v>42065</v>
      </c>
      <c r="B1474" s="102" t="s">
        <v>4397</v>
      </c>
      <c r="C1474" t="s">
        <v>541</v>
      </c>
      <c r="D1474" s="58">
        <v>408.22</v>
      </c>
      <c r="E1474" t="s">
        <v>452</v>
      </c>
      <c r="F1474" s="108" t="s">
        <v>2950</v>
      </c>
      <c r="G1474" t="s">
        <v>2951</v>
      </c>
      <c r="H1474">
        <v>26</v>
      </c>
      <c r="I1474">
        <v>470</v>
      </c>
      <c r="J1474" t="s">
        <v>555</v>
      </c>
      <c r="K1474" t="s">
        <v>2937</v>
      </c>
      <c r="L1474">
        <v>0</v>
      </c>
      <c r="M1474">
        <v>0</v>
      </c>
      <c r="N1474" t="s">
        <v>4433</v>
      </c>
      <c r="O1474" t="s">
        <v>545</v>
      </c>
      <c r="P1474" t="s">
        <v>458</v>
      </c>
      <c r="R1474">
        <v>0</v>
      </c>
      <c r="S1474" t="s">
        <v>459</v>
      </c>
      <c r="T1474" t="s">
        <v>458</v>
      </c>
      <c r="U1474" t="s">
        <v>460</v>
      </c>
      <c r="V1474" t="s">
        <v>458</v>
      </c>
    </row>
    <row r="1475" spans="1:22" x14ac:dyDescent="0.2">
      <c r="A1475" s="102">
        <v>42065</v>
      </c>
      <c r="B1475" s="102" t="s">
        <v>4397</v>
      </c>
      <c r="C1475" t="s">
        <v>541</v>
      </c>
      <c r="D1475" s="58">
        <v>408.22</v>
      </c>
      <c r="E1475" t="s">
        <v>452</v>
      </c>
      <c r="F1475" s="108">
        <v>2014</v>
      </c>
      <c r="G1475" t="s">
        <v>2978</v>
      </c>
      <c r="H1475">
        <v>4</v>
      </c>
      <c r="I1475">
        <v>470</v>
      </c>
      <c r="J1475" t="s">
        <v>555</v>
      </c>
      <c r="K1475" t="s">
        <v>2937</v>
      </c>
      <c r="L1475">
        <v>0</v>
      </c>
      <c r="M1475">
        <v>0</v>
      </c>
      <c r="N1475" t="s">
        <v>4434</v>
      </c>
      <c r="O1475" t="s">
        <v>545</v>
      </c>
      <c r="P1475" t="s">
        <v>458</v>
      </c>
      <c r="R1475">
        <v>0</v>
      </c>
      <c r="S1475" t="s">
        <v>459</v>
      </c>
      <c r="T1475" t="s">
        <v>458</v>
      </c>
      <c r="U1475" t="s">
        <v>460</v>
      </c>
      <c r="V1475" t="s">
        <v>458</v>
      </c>
    </row>
    <row r="1476" spans="1:22" x14ac:dyDescent="0.2">
      <c r="A1476" s="102">
        <v>42072</v>
      </c>
      <c r="B1476" s="102" t="s">
        <v>4397</v>
      </c>
      <c r="C1476" t="s">
        <v>541</v>
      </c>
      <c r="D1476" s="58">
        <v>408.22</v>
      </c>
      <c r="E1476" t="s">
        <v>452</v>
      </c>
      <c r="F1476" s="108">
        <v>2001</v>
      </c>
      <c r="G1476" t="s">
        <v>2936</v>
      </c>
      <c r="H1476">
        <v>15</v>
      </c>
      <c r="I1476">
        <v>470</v>
      </c>
      <c r="J1476" t="s">
        <v>555</v>
      </c>
      <c r="K1476" t="s">
        <v>2937</v>
      </c>
      <c r="L1476">
        <v>0</v>
      </c>
      <c r="M1476">
        <v>0</v>
      </c>
      <c r="N1476" t="s">
        <v>4435</v>
      </c>
      <c r="O1476" t="s">
        <v>545</v>
      </c>
      <c r="P1476" t="s">
        <v>458</v>
      </c>
      <c r="R1476">
        <v>0</v>
      </c>
      <c r="S1476" t="s">
        <v>459</v>
      </c>
      <c r="T1476" t="s">
        <v>458</v>
      </c>
      <c r="U1476" t="s">
        <v>460</v>
      </c>
      <c r="V1476" t="s">
        <v>458</v>
      </c>
    </row>
    <row r="1477" spans="1:22" x14ac:dyDescent="0.2">
      <c r="A1477" s="102">
        <v>42072</v>
      </c>
      <c r="B1477" s="102" t="s">
        <v>4397</v>
      </c>
      <c r="C1477" t="s">
        <v>541</v>
      </c>
      <c r="D1477" s="58">
        <v>408.22</v>
      </c>
      <c r="E1477" t="s">
        <v>452</v>
      </c>
      <c r="F1477" s="108">
        <v>2001</v>
      </c>
      <c r="G1477" t="s">
        <v>2936</v>
      </c>
      <c r="H1477">
        <v>10</v>
      </c>
      <c r="I1477">
        <v>470</v>
      </c>
      <c r="J1477" t="s">
        <v>555</v>
      </c>
      <c r="K1477" t="s">
        <v>2937</v>
      </c>
      <c r="L1477">
        <v>0</v>
      </c>
      <c r="M1477">
        <v>0</v>
      </c>
      <c r="N1477" t="s">
        <v>4436</v>
      </c>
      <c r="O1477" t="s">
        <v>545</v>
      </c>
      <c r="P1477" t="s">
        <v>458</v>
      </c>
      <c r="R1477">
        <v>0</v>
      </c>
      <c r="S1477" t="s">
        <v>459</v>
      </c>
      <c r="T1477" t="s">
        <v>458</v>
      </c>
      <c r="U1477" t="s">
        <v>460</v>
      </c>
      <c r="V1477" t="s">
        <v>458</v>
      </c>
    </row>
    <row r="1478" spans="1:22" x14ac:dyDescent="0.2">
      <c r="A1478" s="102">
        <v>42086</v>
      </c>
      <c r="B1478" s="102" t="s">
        <v>4397</v>
      </c>
      <c r="C1478" t="s">
        <v>541</v>
      </c>
      <c r="D1478" s="58">
        <v>408.22</v>
      </c>
      <c r="E1478" t="s">
        <v>452</v>
      </c>
      <c r="F1478" s="108">
        <v>2001</v>
      </c>
      <c r="G1478" t="s">
        <v>2936</v>
      </c>
      <c r="H1478">
        <v>2</v>
      </c>
      <c r="I1478">
        <v>470</v>
      </c>
      <c r="J1478" t="s">
        <v>555</v>
      </c>
      <c r="K1478" t="s">
        <v>2937</v>
      </c>
      <c r="L1478">
        <v>0</v>
      </c>
      <c r="M1478">
        <v>0</v>
      </c>
      <c r="N1478" t="s">
        <v>4437</v>
      </c>
      <c r="O1478" t="s">
        <v>545</v>
      </c>
      <c r="P1478" t="s">
        <v>458</v>
      </c>
      <c r="R1478">
        <v>0</v>
      </c>
      <c r="S1478" t="s">
        <v>459</v>
      </c>
      <c r="T1478" t="s">
        <v>458</v>
      </c>
      <c r="U1478" t="s">
        <v>460</v>
      </c>
      <c r="V1478" t="s">
        <v>458</v>
      </c>
    </row>
    <row r="1479" spans="1:22" x14ac:dyDescent="0.2">
      <c r="A1479" s="102">
        <v>42086</v>
      </c>
      <c r="B1479" s="102" t="s">
        <v>4397</v>
      </c>
      <c r="C1479" t="s">
        <v>541</v>
      </c>
      <c r="D1479" s="58">
        <v>408.22</v>
      </c>
      <c r="E1479" t="s">
        <v>452</v>
      </c>
      <c r="F1479" s="108" t="s">
        <v>2950</v>
      </c>
      <c r="G1479" t="s">
        <v>2951</v>
      </c>
      <c r="H1479">
        <v>4</v>
      </c>
      <c r="I1479">
        <v>470</v>
      </c>
      <c r="J1479" t="s">
        <v>555</v>
      </c>
      <c r="K1479" t="s">
        <v>2937</v>
      </c>
      <c r="L1479">
        <v>0</v>
      </c>
      <c r="M1479">
        <v>0</v>
      </c>
      <c r="N1479" t="s">
        <v>4438</v>
      </c>
      <c r="O1479" t="s">
        <v>545</v>
      </c>
      <c r="P1479" t="s">
        <v>458</v>
      </c>
      <c r="R1479">
        <v>0</v>
      </c>
      <c r="S1479" t="s">
        <v>459</v>
      </c>
      <c r="T1479" t="s">
        <v>458</v>
      </c>
      <c r="U1479" t="s">
        <v>460</v>
      </c>
      <c r="V1479" t="s">
        <v>458</v>
      </c>
    </row>
    <row r="1480" spans="1:22" x14ac:dyDescent="0.2">
      <c r="A1480" s="102">
        <v>42086</v>
      </c>
      <c r="B1480" s="102" t="s">
        <v>4397</v>
      </c>
      <c r="C1480" t="s">
        <v>541</v>
      </c>
      <c r="D1480" s="58">
        <v>408.22</v>
      </c>
      <c r="E1480" t="s">
        <v>452</v>
      </c>
      <c r="F1480" s="108">
        <v>2005</v>
      </c>
      <c r="G1480" t="s">
        <v>3011</v>
      </c>
      <c r="H1480">
        <v>10</v>
      </c>
      <c r="I1480">
        <v>470</v>
      </c>
      <c r="J1480" t="s">
        <v>555</v>
      </c>
      <c r="K1480" t="s">
        <v>2937</v>
      </c>
      <c r="L1480">
        <v>0</v>
      </c>
      <c r="M1480">
        <v>0</v>
      </c>
      <c r="N1480" t="s">
        <v>4439</v>
      </c>
      <c r="O1480" t="s">
        <v>545</v>
      </c>
      <c r="P1480" t="s">
        <v>458</v>
      </c>
      <c r="R1480">
        <v>0</v>
      </c>
      <c r="S1480" t="s">
        <v>459</v>
      </c>
      <c r="T1480" t="s">
        <v>458</v>
      </c>
      <c r="U1480" t="s">
        <v>460</v>
      </c>
      <c r="V1480" t="s">
        <v>458</v>
      </c>
    </row>
    <row r="1481" spans="1:22" x14ac:dyDescent="0.2">
      <c r="A1481" s="102">
        <v>42086</v>
      </c>
      <c r="B1481" s="102" t="s">
        <v>4397</v>
      </c>
      <c r="C1481" t="s">
        <v>541</v>
      </c>
      <c r="D1481" s="58">
        <v>408.22</v>
      </c>
      <c r="E1481" t="s">
        <v>452</v>
      </c>
      <c r="F1481" s="108" t="s">
        <v>2950</v>
      </c>
      <c r="G1481" t="s">
        <v>2951</v>
      </c>
      <c r="H1481">
        <v>5</v>
      </c>
      <c r="I1481">
        <v>470</v>
      </c>
      <c r="J1481" t="s">
        <v>555</v>
      </c>
      <c r="K1481" t="s">
        <v>2937</v>
      </c>
      <c r="L1481">
        <v>0</v>
      </c>
      <c r="M1481">
        <v>0</v>
      </c>
      <c r="N1481" t="s">
        <v>4440</v>
      </c>
      <c r="O1481" t="s">
        <v>545</v>
      </c>
      <c r="P1481" t="s">
        <v>458</v>
      </c>
      <c r="R1481">
        <v>0</v>
      </c>
      <c r="S1481" t="s">
        <v>459</v>
      </c>
      <c r="T1481" t="s">
        <v>458</v>
      </c>
      <c r="U1481" t="s">
        <v>460</v>
      </c>
      <c r="V1481" t="s">
        <v>458</v>
      </c>
    </row>
    <row r="1482" spans="1:22" x14ac:dyDescent="0.2">
      <c r="A1482" s="102">
        <v>42093</v>
      </c>
      <c r="B1482" s="102" t="s">
        <v>4397</v>
      </c>
      <c r="C1482" t="s">
        <v>541</v>
      </c>
      <c r="D1482" s="58">
        <v>408.22</v>
      </c>
      <c r="E1482" t="s">
        <v>452</v>
      </c>
      <c r="F1482" s="108">
        <v>2001</v>
      </c>
      <c r="G1482" t="s">
        <v>2936</v>
      </c>
      <c r="H1482">
        <v>4</v>
      </c>
      <c r="I1482">
        <v>470</v>
      </c>
      <c r="J1482" t="s">
        <v>555</v>
      </c>
      <c r="K1482" t="s">
        <v>2937</v>
      </c>
      <c r="L1482">
        <v>0</v>
      </c>
      <c r="M1482">
        <v>0</v>
      </c>
      <c r="N1482" t="s">
        <v>4441</v>
      </c>
      <c r="O1482" t="s">
        <v>545</v>
      </c>
      <c r="P1482" t="s">
        <v>458</v>
      </c>
      <c r="R1482">
        <v>0</v>
      </c>
      <c r="S1482" t="s">
        <v>459</v>
      </c>
      <c r="T1482" t="s">
        <v>458</v>
      </c>
      <c r="U1482" t="s">
        <v>460</v>
      </c>
      <c r="V1482" t="s">
        <v>458</v>
      </c>
    </row>
    <row r="1483" spans="1:22" x14ac:dyDescent="0.2">
      <c r="A1483" s="102">
        <v>42093</v>
      </c>
      <c r="B1483" s="102" t="s">
        <v>4397</v>
      </c>
      <c r="C1483" t="s">
        <v>541</v>
      </c>
      <c r="D1483" s="58">
        <v>408.22</v>
      </c>
      <c r="E1483" t="s">
        <v>452</v>
      </c>
      <c r="F1483" s="108" t="s">
        <v>2950</v>
      </c>
      <c r="G1483" t="s">
        <v>2951</v>
      </c>
      <c r="H1483">
        <v>16</v>
      </c>
      <c r="I1483">
        <v>470</v>
      </c>
      <c r="J1483" t="s">
        <v>555</v>
      </c>
      <c r="K1483" t="s">
        <v>2937</v>
      </c>
      <c r="L1483">
        <v>0</v>
      </c>
      <c r="M1483">
        <v>0</v>
      </c>
      <c r="N1483" t="s">
        <v>4442</v>
      </c>
      <c r="O1483" t="s">
        <v>545</v>
      </c>
      <c r="P1483" t="s">
        <v>458</v>
      </c>
      <c r="R1483">
        <v>0</v>
      </c>
      <c r="S1483" t="s">
        <v>459</v>
      </c>
      <c r="T1483" t="s">
        <v>458</v>
      </c>
      <c r="U1483" t="s">
        <v>460</v>
      </c>
      <c r="V1483" t="s">
        <v>458</v>
      </c>
    </row>
    <row r="1484" spans="1:22" x14ac:dyDescent="0.2">
      <c r="A1484" s="102">
        <v>42093</v>
      </c>
      <c r="B1484" s="102" t="s">
        <v>4397</v>
      </c>
      <c r="C1484" t="s">
        <v>541</v>
      </c>
      <c r="D1484" s="58">
        <v>408.22</v>
      </c>
      <c r="E1484" t="s">
        <v>452</v>
      </c>
      <c r="F1484" s="108">
        <v>2023</v>
      </c>
      <c r="G1484" t="s">
        <v>2997</v>
      </c>
      <c r="H1484">
        <v>6</v>
      </c>
      <c r="I1484">
        <v>470</v>
      </c>
      <c r="J1484" t="s">
        <v>555</v>
      </c>
      <c r="K1484" t="s">
        <v>2937</v>
      </c>
      <c r="L1484">
        <v>0</v>
      </c>
      <c r="M1484">
        <v>0</v>
      </c>
      <c r="N1484" t="s">
        <v>4443</v>
      </c>
      <c r="O1484" t="s">
        <v>545</v>
      </c>
      <c r="P1484" t="s">
        <v>458</v>
      </c>
      <c r="R1484">
        <v>0</v>
      </c>
      <c r="S1484" t="s">
        <v>459</v>
      </c>
      <c r="T1484" t="s">
        <v>458</v>
      </c>
      <c r="U1484" t="s">
        <v>460</v>
      </c>
      <c r="V1484" t="s">
        <v>458</v>
      </c>
    </row>
    <row r="1485" spans="1:22" x14ac:dyDescent="0.2">
      <c r="A1485" s="102">
        <v>42093</v>
      </c>
      <c r="B1485" s="102" t="s">
        <v>4397</v>
      </c>
      <c r="C1485" t="s">
        <v>541</v>
      </c>
      <c r="D1485" s="58">
        <v>408.22</v>
      </c>
      <c r="E1485" t="s">
        <v>452</v>
      </c>
      <c r="F1485" s="108">
        <v>2005</v>
      </c>
      <c r="G1485" t="s">
        <v>3011</v>
      </c>
      <c r="H1485">
        <v>6</v>
      </c>
      <c r="I1485">
        <v>470</v>
      </c>
      <c r="J1485" t="s">
        <v>555</v>
      </c>
      <c r="K1485" t="s">
        <v>2937</v>
      </c>
      <c r="L1485">
        <v>0</v>
      </c>
      <c r="M1485">
        <v>0</v>
      </c>
      <c r="N1485" t="s">
        <v>4444</v>
      </c>
      <c r="O1485" t="s">
        <v>545</v>
      </c>
      <c r="P1485" t="s">
        <v>458</v>
      </c>
      <c r="R1485">
        <v>0</v>
      </c>
      <c r="S1485" t="s">
        <v>459</v>
      </c>
      <c r="T1485" t="s">
        <v>458</v>
      </c>
      <c r="U1485" t="s">
        <v>460</v>
      </c>
      <c r="V1485" t="s">
        <v>458</v>
      </c>
    </row>
    <row r="1486" spans="1:22" x14ac:dyDescent="0.2">
      <c r="A1486" s="102">
        <v>42093</v>
      </c>
      <c r="B1486" s="102" t="s">
        <v>4397</v>
      </c>
      <c r="C1486" t="s">
        <v>541</v>
      </c>
      <c r="D1486" s="58">
        <v>408.22</v>
      </c>
      <c r="E1486" t="s">
        <v>452</v>
      </c>
      <c r="F1486" s="108" t="s">
        <v>2950</v>
      </c>
      <c r="G1486" t="s">
        <v>2951</v>
      </c>
      <c r="H1486">
        <v>16</v>
      </c>
      <c r="I1486">
        <v>470</v>
      </c>
      <c r="J1486" t="s">
        <v>555</v>
      </c>
      <c r="K1486" t="s">
        <v>2937</v>
      </c>
      <c r="L1486">
        <v>0</v>
      </c>
      <c r="M1486">
        <v>0</v>
      </c>
      <c r="N1486" t="s">
        <v>4445</v>
      </c>
      <c r="O1486" t="s">
        <v>545</v>
      </c>
      <c r="P1486" t="s">
        <v>458</v>
      </c>
      <c r="R1486">
        <v>0</v>
      </c>
      <c r="S1486" t="s">
        <v>459</v>
      </c>
      <c r="T1486" t="s">
        <v>458</v>
      </c>
      <c r="U1486" t="s">
        <v>460</v>
      </c>
      <c r="V1486" t="s">
        <v>458</v>
      </c>
    </row>
    <row r="1487" spans="1:22" x14ac:dyDescent="0.2">
      <c r="A1487" s="102">
        <v>42095</v>
      </c>
      <c r="B1487" s="102" t="s">
        <v>4397</v>
      </c>
      <c r="C1487" t="s">
        <v>541</v>
      </c>
      <c r="D1487" s="58">
        <v>408.22</v>
      </c>
      <c r="E1487" t="s">
        <v>452</v>
      </c>
      <c r="F1487" s="108">
        <v>2001</v>
      </c>
      <c r="G1487" t="s">
        <v>2936</v>
      </c>
      <c r="H1487">
        <v>8</v>
      </c>
      <c r="I1487">
        <v>470</v>
      </c>
      <c r="J1487" t="s">
        <v>555</v>
      </c>
      <c r="K1487" t="s">
        <v>2937</v>
      </c>
      <c r="L1487">
        <v>0</v>
      </c>
      <c r="M1487">
        <v>0</v>
      </c>
      <c r="N1487" t="s">
        <v>4446</v>
      </c>
      <c r="O1487" t="s">
        <v>545</v>
      </c>
      <c r="P1487" t="s">
        <v>458</v>
      </c>
      <c r="R1487">
        <v>0</v>
      </c>
      <c r="S1487" t="s">
        <v>459</v>
      </c>
      <c r="T1487" t="s">
        <v>458</v>
      </c>
      <c r="U1487" t="s">
        <v>460</v>
      </c>
      <c r="V1487" t="s">
        <v>458</v>
      </c>
    </row>
    <row r="1488" spans="1:22" x14ac:dyDescent="0.2">
      <c r="A1488" s="102">
        <v>42095</v>
      </c>
      <c r="B1488" s="102" t="s">
        <v>4397</v>
      </c>
      <c r="C1488" t="s">
        <v>541</v>
      </c>
      <c r="D1488" s="58">
        <v>408.22</v>
      </c>
      <c r="E1488" t="s">
        <v>452</v>
      </c>
      <c r="F1488" s="108" t="s">
        <v>2950</v>
      </c>
      <c r="G1488" t="s">
        <v>2951</v>
      </c>
      <c r="H1488">
        <v>23</v>
      </c>
      <c r="I1488">
        <v>470</v>
      </c>
      <c r="J1488" t="s">
        <v>555</v>
      </c>
      <c r="K1488" t="s">
        <v>2937</v>
      </c>
      <c r="L1488">
        <v>0</v>
      </c>
      <c r="M1488">
        <v>0</v>
      </c>
      <c r="N1488" t="s">
        <v>4447</v>
      </c>
      <c r="O1488" t="s">
        <v>545</v>
      </c>
      <c r="P1488" t="s">
        <v>458</v>
      </c>
      <c r="R1488">
        <v>0</v>
      </c>
      <c r="S1488" t="s">
        <v>459</v>
      </c>
      <c r="T1488" t="s">
        <v>458</v>
      </c>
      <c r="U1488" t="s">
        <v>460</v>
      </c>
      <c r="V1488" t="s">
        <v>458</v>
      </c>
    </row>
    <row r="1489" spans="1:22" x14ac:dyDescent="0.2">
      <c r="A1489" s="102">
        <v>42095</v>
      </c>
      <c r="B1489" s="102" t="s">
        <v>4397</v>
      </c>
      <c r="C1489" t="s">
        <v>541</v>
      </c>
      <c r="D1489" s="58">
        <v>408.22</v>
      </c>
      <c r="E1489" t="s">
        <v>452</v>
      </c>
      <c r="F1489" s="108">
        <v>2023</v>
      </c>
      <c r="G1489" t="s">
        <v>2997</v>
      </c>
      <c r="H1489">
        <v>27.5</v>
      </c>
      <c r="I1489">
        <v>470</v>
      </c>
      <c r="J1489" t="s">
        <v>555</v>
      </c>
      <c r="K1489" t="s">
        <v>2937</v>
      </c>
      <c r="L1489">
        <v>0</v>
      </c>
      <c r="M1489">
        <v>0</v>
      </c>
      <c r="N1489" t="s">
        <v>4448</v>
      </c>
      <c r="O1489" t="s">
        <v>545</v>
      </c>
      <c r="P1489" t="s">
        <v>458</v>
      </c>
      <c r="R1489">
        <v>0</v>
      </c>
      <c r="S1489" t="s">
        <v>459</v>
      </c>
      <c r="T1489" t="s">
        <v>458</v>
      </c>
      <c r="U1489" t="s">
        <v>460</v>
      </c>
      <c r="V1489" t="s">
        <v>458</v>
      </c>
    </row>
    <row r="1490" spans="1:22" x14ac:dyDescent="0.2">
      <c r="A1490" s="102">
        <v>42095</v>
      </c>
      <c r="B1490" s="102" t="s">
        <v>4397</v>
      </c>
      <c r="C1490" t="s">
        <v>541</v>
      </c>
      <c r="D1490" s="58">
        <v>408.22</v>
      </c>
      <c r="E1490" t="s">
        <v>452</v>
      </c>
      <c r="F1490" s="108" t="s">
        <v>2950</v>
      </c>
      <c r="G1490" t="s">
        <v>2951</v>
      </c>
      <c r="H1490">
        <v>24</v>
      </c>
      <c r="I1490">
        <v>470</v>
      </c>
      <c r="J1490" t="s">
        <v>555</v>
      </c>
      <c r="K1490" t="s">
        <v>2937</v>
      </c>
      <c r="L1490">
        <v>0</v>
      </c>
      <c r="M1490">
        <v>0</v>
      </c>
      <c r="N1490" t="s">
        <v>4449</v>
      </c>
      <c r="O1490" t="s">
        <v>545</v>
      </c>
      <c r="P1490" t="s">
        <v>458</v>
      </c>
      <c r="R1490">
        <v>0</v>
      </c>
      <c r="S1490" t="s">
        <v>459</v>
      </c>
      <c r="T1490" t="s">
        <v>458</v>
      </c>
      <c r="U1490" t="s">
        <v>460</v>
      </c>
      <c r="V1490" t="s">
        <v>458</v>
      </c>
    </row>
    <row r="1491" spans="1:22" x14ac:dyDescent="0.2">
      <c r="A1491" s="102">
        <v>42095</v>
      </c>
      <c r="B1491" s="102" t="s">
        <v>4397</v>
      </c>
      <c r="C1491" t="s">
        <v>541</v>
      </c>
      <c r="D1491" s="58">
        <v>408.22</v>
      </c>
      <c r="E1491" t="s">
        <v>452</v>
      </c>
      <c r="F1491" s="108" t="s">
        <v>2950</v>
      </c>
      <c r="G1491" t="s">
        <v>2951</v>
      </c>
      <c r="H1491">
        <v>24</v>
      </c>
      <c r="I1491">
        <v>470</v>
      </c>
      <c r="J1491" t="s">
        <v>555</v>
      </c>
      <c r="K1491" t="s">
        <v>2937</v>
      </c>
      <c r="L1491">
        <v>0</v>
      </c>
      <c r="M1491">
        <v>0</v>
      </c>
      <c r="N1491" t="s">
        <v>4450</v>
      </c>
      <c r="O1491" t="s">
        <v>545</v>
      </c>
      <c r="P1491" t="s">
        <v>458</v>
      </c>
      <c r="R1491">
        <v>0</v>
      </c>
      <c r="S1491" t="s">
        <v>459</v>
      </c>
      <c r="T1491" t="s">
        <v>458</v>
      </c>
      <c r="U1491" t="s">
        <v>460</v>
      </c>
      <c r="V1491" t="s">
        <v>458</v>
      </c>
    </row>
    <row r="1492" spans="1:22" x14ac:dyDescent="0.2">
      <c r="A1492" s="102">
        <v>42100</v>
      </c>
      <c r="B1492" s="102" t="s">
        <v>4397</v>
      </c>
      <c r="C1492" t="s">
        <v>541</v>
      </c>
      <c r="D1492" s="58">
        <v>408.22</v>
      </c>
      <c r="E1492" t="s">
        <v>452</v>
      </c>
      <c r="F1492" s="108">
        <v>2001</v>
      </c>
      <c r="G1492" t="s">
        <v>2936</v>
      </c>
      <c r="H1492">
        <v>26</v>
      </c>
      <c r="I1492">
        <v>470</v>
      </c>
      <c r="J1492" t="s">
        <v>555</v>
      </c>
      <c r="K1492" t="s">
        <v>2937</v>
      </c>
      <c r="L1492">
        <v>0</v>
      </c>
      <c r="M1492">
        <v>0</v>
      </c>
      <c r="N1492" t="s">
        <v>4451</v>
      </c>
      <c r="O1492" t="s">
        <v>545</v>
      </c>
      <c r="P1492" t="s">
        <v>458</v>
      </c>
      <c r="R1492">
        <v>0</v>
      </c>
      <c r="S1492" t="s">
        <v>459</v>
      </c>
      <c r="T1492" t="s">
        <v>458</v>
      </c>
      <c r="U1492" t="s">
        <v>460</v>
      </c>
      <c r="V1492" t="s">
        <v>458</v>
      </c>
    </row>
    <row r="1493" spans="1:22" x14ac:dyDescent="0.2">
      <c r="A1493" s="102">
        <v>42107</v>
      </c>
      <c r="B1493" s="102" t="s">
        <v>4397</v>
      </c>
      <c r="C1493" t="s">
        <v>541</v>
      </c>
      <c r="D1493" s="58">
        <v>408.22</v>
      </c>
      <c r="E1493" t="s">
        <v>452</v>
      </c>
      <c r="F1493" s="108">
        <v>2023</v>
      </c>
      <c r="G1493" t="s">
        <v>2997</v>
      </c>
      <c r="H1493">
        <v>3</v>
      </c>
      <c r="I1493">
        <v>470</v>
      </c>
      <c r="J1493" t="s">
        <v>555</v>
      </c>
      <c r="K1493" t="s">
        <v>2937</v>
      </c>
      <c r="L1493">
        <v>0</v>
      </c>
      <c r="M1493">
        <v>0</v>
      </c>
      <c r="N1493" t="s">
        <v>4452</v>
      </c>
      <c r="O1493" t="s">
        <v>545</v>
      </c>
      <c r="P1493" t="s">
        <v>458</v>
      </c>
      <c r="R1493">
        <v>0</v>
      </c>
      <c r="S1493" t="s">
        <v>459</v>
      </c>
      <c r="T1493" t="s">
        <v>458</v>
      </c>
      <c r="U1493" t="s">
        <v>460</v>
      </c>
      <c r="V1493" t="s">
        <v>458</v>
      </c>
    </row>
    <row r="1494" spans="1:22" x14ac:dyDescent="0.2">
      <c r="A1494" s="102">
        <v>42114</v>
      </c>
      <c r="B1494" s="102" t="s">
        <v>4397</v>
      </c>
      <c r="C1494" t="s">
        <v>541</v>
      </c>
      <c r="D1494" s="58">
        <v>408.22</v>
      </c>
      <c r="E1494" t="s">
        <v>452</v>
      </c>
      <c r="F1494" s="108">
        <v>2001</v>
      </c>
      <c r="G1494" t="s">
        <v>2936</v>
      </c>
      <c r="H1494">
        <v>6</v>
      </c>
      <c r="I1494">
        <v>470</v>
      </c>
      <c r="J1494" t="s">
        <v>555</v>
      </c>
      <c r="K1494" t="s">
        <v>2937</v>
      </c>
      <c r="L1494">
        <v>0</v>
      </c>
      <c r="M1494">
        <v>0</v>
      </c>
      <c r="N1494" t="s">
        <v>4453</v>
      </c>
      <c r="O1494" t="s">
        <v>545</v>
      </c>
      <c r="P1494" t="s">
        <v>458</v>
      </c>
      <c r="R1494">
        <v>0</v>
      </c>
      <c r="S1494" t="s">
        <v>459</v>
      </c>
      <c r="T1494" t="s">
        <v>458</v>
      </c>
      <c r="U1494" t="s">
        <v>460</v>
      </c>
      <c r="V1494" t="s">
        <v>458</v>
      </c>
    </row>
    <row r="1495" spans="1:22" x14ac:dyDescent="0.2">
      <c r="A1495" s="102">
        <v>42114</v>
      </c>
      <c r="B1495" s="102" t="s">
        <v>4397</v>
      </c>
      <c r="C1495" t="s">
        <v>541</v>
      </c>
      <c r="D1495" s="58">
        <v>408.22</v>
      </c>
      <c r="E1495" t="s">
        <v>452</v>
      </c>
      <c r="F1495" s="108">
        <v>2023</v>
      </c>
      <c r="G1495" t="s">
        <v>2997</v>
      </c>
      <c r="H1495">
        <v>2</v>
      </c>
      <c r="I1495">
        <v>470</v>
      </c>
      <c r="J1495" t="s">
        <v>555</v>
      </c>
      <c r="K1495" t="s">
        <v>2937</v>
      </c>
      <c r="L1495">
        <v>0</v>
      </c>
      <c r="M1495">
        <v>0</v>
      </c>
      <c r="N1495" t="s">
        <v>4454</v>
      </c>
      <c r="O1495" t="s">
        <v>545</v>
      </c>
      <c r="P1495" t="s">
        <v>458</v>
      </c>
      <c r="R1495">
        <v>0</v>
      </c>
      <c r="S1495" t="s">
        <v>459</v>
      </c>
      <c r="T1495" t="s">
        <v>458</v>
      </c>
      <c r="U1495" t="s">
        <v>460</v>
      </c>
      <c r="V1495" t="s">
        <v>458</v>
      </c>
    </row>
    <row r="1496" spans="1:22" x14ac:dyDescent="0.2">
      <c r="A1496" s="102">
        <v>42121</v>
      </c>
      <c r="B1496" s="102" t="s">
        <v>4397</v>
      </c>
      <c r="C1496" t="s">
        <v>541</v>
      </c>
      <c r="D1496" s="58">
        <v>408.22</v>
      </c>
      <c r="E1496" t="s">
        <v>452</v>
      </c>
      <c r="F1496" s="108">
        <v>2001</v>
      </c>
      <c r="G1496" t="s">
        <v>2936</v>
      </c>
      <c r="H1496">
        <v>1</v>
      </c>
      <c r="I1496">
        <v>470</v>
      </c>
      <c r="J1496" t="s">
        <v>555</v>
      </c>
      <c r="K1496" t="s">
        <v>2937</v>
      </c>
      <c r="L1496">
        <v>0</v>
      </c>
      <c r="M1496">
        <v>0</v>
      </c>
      <c r="N1496" t="s">
        <v>4455</v>
      </c>
      <c r="O1496" t="s">
        <v>545</v>
      </c>
      <c r="P1496" t="s">
        <v>458</v>
      </c>
      <c r="R1496">
        <v>0</v>
      </c>
      <c r="S1496" t="s">
        <v>459</v>
      </c>
      <c r="T1496" t="s">
        <v>458</v>
      </c>
      <c r="U1496" t="s">
        <v>460</v>
      </c>
      <c r="V1496" t="s">
        <v>458</v>
      </c>
    </row>
    <row r="1497" spans="1:22" x14ac:dyDescent="0.2">
      <c r="A1497" s="102">
        <v>42121</v>
      </c>
      <c r="B1497" s="102" t="s">
        <v>4397</v>
      </c>
      <c r="C1497" t="s">
        <v>541</v>
      </c>
      <c r="D1497" s="58">
        <v>408.22</v>
      </c>
      <c r="E1497" t="s">
        <v>452</v>
      </c>
      <c r="F1497" s="108">
        <v>2023</v>
      </c>
      <c r="G1497" t="s">
        <v>2997</v>
      </c>
      <c r="H1497">
        <v>2</v>
      </c>
      <c r="I1497">
        <v>470</v>
      </c>
      <c r="J1497" t="s">
        <v>555</v>
      </c>
      <c r="K1497" t="s">
        <v>2937</v>
      </c>
      <c r="L1497">
        <v>0</v>
      </c>
      <c r="M1497">
        <v>0</v>
      </c>
      <c r="N1497" t="s">
        <v>4456</v>
      </c>
      <c r="O1497" t="s">
        <v>545</v>
      </c>
      <c r="P1497" t="s">
        <v>458</v>
      </c>
      <c r="R1497">
        <v>0</v>
      </c>
      <c r="S1497" t="s">
        <v>459</v>
      </c>
      <c r="T1497" t="s">
        <v>458</v>
      </c>
      <c r="U1497" t="s">
        <v>460</v>
      </c>
      <c r="V1497" t="s">
        <v>458</v>
      </c>
    </row>
    <row r="1498" spans="1:22" x14ac:dyDescent="0.2">
      <c r="A1498" s="102">
        <v>42128</v>
      </c>
      <c r="B1498" s="102" t="s">
        <v>4397</v>
      </c>
      <c r="C1498" t="s">
        <v>541</v>
      </c>
      <c r="D1498" s="58">
        <v>408.22</v>
      </c>
      <c r="E1498" t="s">
        <v>452</v>
      </c>
      <c r="F1498" s="108">
        <v>2023</v>
      </c>
      <c r="G1498" t="s">
        <v>2997</v>
      </c>
      <c r="H1498">
        <v>9</v>
      </c>
      <c r="I1498">
        <v>470</v>
      </c>
      <c r="J1498" t="s">
        <v>555</v>
      </c>
      <c r="K1498" t="s">
        <v>2937</v>
      </c>
      <c r="L1498">
        <v>0</v>
      </c>
      <c r="M1498">
        <v>0</v>
      </c>
      <c r="N1498" t="s">
        <v>4457</v>
      </c>
      <c r="O1498" t="s">
        <v>545</v>
      </c>
      <c r="P1498" t="s">
        <v>458</v>
      </c>
      <c r="R1498">
        <v>0</v>
      </c>
      <c r="S1498" t="s">
        <v>459</v>
      </c>
      <c r="T1498" t="s">
        <v>458</v>
      </c>
      <c r="U1498" t="s">
        <v>460</v>
      </c>
      <c r="V1498" t="s">
        <v>458</v>
      </c>
    </row>
    <row r="1499" spans="1:22" x14ac:dyDescent="0.2">
      <c r="A1499" s="102">
        <v>42135</v>
      </c>
      <c r="B1499" s="102" t="s">
        <v>4397</v>
      </c>
      <c r="C1499" t="s">
        <v>541</v>
      </c>
      <c r="D1499" s="58">
        <v>408.22</v>
      </c>
      <c r="E1499" t="s">
        <v>452</v>
      </c>
      <c r="F1499" s="108">
        <v>2001</v>
      </c>
      <c r="G1499" t="s">
        <v>2936</v>
      </c>
      <c r="H1499">
        <v>3</v>
      </c>
      <c r="I1499">
        <v>470</v>
      </c>
      <c r="J1499" t="s">
        <v>555</v>
      </c>
      <c r="K1499" t="s">
        <v>2937</v>
      </c>
      <c r="L1499">
        <v>0</v>
      </c>
      <c r="M1499">
        <v>0</v>
      </c>
      <c r="N1499" t="s">
        <v>4458</v>
      </c>
      <c r="O1499" t="s">
        <v>545</v>
      </c>
      <c r="P1499" t="s">
        <v>458</v>
      </c>
      <c r="R1499">
        <v>0</v>
      </c>
      <c r="S1499" t="s">
        <v>459</v>
      </c>
      <c r="T1499" t="s">
        <v>458</v>
      </c>
      <c r="U1499" t="s">
        <v>460</v>
      </c>
      <c r="V1499" t="s">
        <v>458</v>
      </c>
    </row>
    <row r="1500" spans="1:22" x14ac:dyDescent="0.2">
      <c r="A1500" s="102">
        <v>42149</v>
      </c>
      <c r="B1500" s="102" t="s">
        <v>4397</v>
      </c>
      <c r="C1500" t="s">
        <v>541</v>
      </c>
      <c r="D1500" s="58">
        <v>408.22</v>
      </c>
      <c r="E1500" t="s">
        <v>452</v>
      </c>
      <c r="F1500" s="108">
        <v>2001</v>
      </c>
      <c r="G1500" t="s">
        <v>2936</v>
      </c>
      <c r="H1500">
        <v>5</v>
      </c>
      <c r="I1500">
        <v>470</v>
      </c>
      <c r="J1500" t="s">
        <v>555</v>
      </c>
      <c r="K1500" t="s">
        <v>2937</v>
      </c>
      <c r="L1500">
        <v>0</v>
      </c>
      <c r="M1500">
        <v>0</v>
      </c>
      <c r="N1500" t="s">
        <v>4459</v>
      </c>
      <c r="O1500" t="s">
        <v>545</v>
      </c>
      <c r="P1500" t="s">
        <v>458</v>
      </c>
      <c r="R1500">
        <v>0</v>
      </c>
      <c r="S1500" t="s">
        <v>459</v>
      </c>
      <c r="T1500" t="s">
        <v>458</v>
      </c>
      <c r="U1500" t="s">
        <v>460</v>
      </c>
      <c r="V1500" t="s">
        <v>458</v>
      </c>
    </row>
    <row r="1501" spans="1:22" x14ac:dyDescent="0.2">
      <c r="A1501" s="102">
        <v>42149</v>
      </c>
      <c r="B1501" s="102" t="s">
        <v>4397</v>
      </c>
      <c r="C1501" t="s">
        <v>541</v>
      </c>
      <c r="D1501" s="58">
        <v>408.22</v>
      </c>
      <c r="E1501" t="s">
        <v>452</v>
      </c>
      <c r="F1501" s="108">
        <v>2001</v>
      </c>
      <c r="G1501" t="s">
        <v>2936</v>
      </c>
      <c r="H1501">
        <v>5</v>
      </c>
      <c r="I1501">
        <v>470</v>
      </c>
      <c r="J1501" t="s">
        <v>555</v>
      </c>
      <c r="K1501" t="s">
        <v>2937</v>
      </c>
      <c r="L1501">
        <v>0</v>
      </c>
      <c r="M1501">
        <v>0</v>
      </c>
      <c r="N1501" t="s">
        <v>4460</v>
      </c>
      <c r="O1501" t="s">
        <v>545</v>
      </c>
      <c r="P1501" t="s">
        <v>458</v>
      </c>
      <c r="R1501">
        <v>0</v>
      </c>
      <c r="S1501" t="s">
        <v>459</v>
      </c>
      <c r="T1501" t="s">
        <v>458</v>
      </c>
      <c r="U1501" t="s">
        <v>460</v>
      </c>
      <c r="V1501" t="s">
        <v>458</v>
      </c>
    </row>
    <row r="1502" spans="1:22" x14ac:dyDescent="0.2">
      <c r="A1502" s="102">
        <v>42156</v>
      </c>
      <c r="B1502" s="102" t="s">
        <v>4397</v>
      </c>
      <c r="C1502" t="s">
        <v>541</v>
      </c>
      <c r="D1502" s="58">
        <v>408.22</v>
      </c>
      <c r="E1502" t="s">
        <v>452</v>
      </c>
      <c r="F1502" s="108">
        <v>2001</v>
      </c>
      <c r="G1502" t="s">
        <v>2936</v>
      </c>
      <c r="H1502">
        <v>6</v>
      </c>
      <c r="I1502">
        <v>470</v>
      </c>
      <c r="J1502" t="s">
        <v>555</v>
      </c>
      <c r="K1502" t="s">
        <v>2937</v>
      </c>
      <c r="L1502">
        <v>0</v>
      </c>
      <c r="M1502">
        <v>0</v>
      </c>
      <c r="N1502" t="s">
        <v>4461</v>
      </c>
      <c r="O1502" t="s">
        <v>545</v>
      </c>
      <c r="P1502" t="s">
        <v>458</v>
      </c>
      <c r="R1502">
        <v>0</v>
      </c>
      <c r="S1502" t="s">
        <v>459</v>
      </c>
      <c r="T1502" t="s">
        <v>458</v>
      </c>
      <c r="U1502" t="s">
        <v>460</v>
      </c>
      <c r="V1502" t="s">
        <v>458</v>
      </c>
    </row>
    <row r="1503" spans="1:22" x14ac:dyDescent="0.2">
      <c r="A1503" s="102">
        <v>42156</v>
      </c>
      <c r="B1503" s="102" t="s">
        <v>4397</v>
      </c>
      <c r="C1503" t="s">
        <v>541</v>
      </c>
      <c r="D1503" s="58">
        <v>408.22</v>
      </c>
      <c r="E1503" t="s">
        <v>452</v>
      </c>
      <c r="F1503" s="108">
        <v>2023</v>
      </c>
      <c r="G1503" t="s">
        <v>2997</v>
      </c>
      <c r="H1503">
        <v>3</v>
      </c>
      <c r="I1503">
        <v>470</v>
      </c>
      <c r="J1503" t="s">
        <v>555</v>
      </c>
      <c r="K1503" t="s">
        <v>2937</v>
      </c>
      <c r="L1503">
        <v>0</v>
      </c>
      <c r="M1503">
        <v>0</v>
      </c>
      <c r="N1503" t="s">
        <v>4462</v>
      </c>
      <c r="O1503" t="s">
        <v>545</v>
      </c>
      <c r="P1503" t="s">
        <v>458</v>
      </c>
      <c r="R1503">
        <v>0</v>
      </c>
      <c r="S1503" t="s">
        <v>459</v>
      </c>
      <c r="T1503" t="s">
        <v>458</v>
      </c>
      <c r="U1503" t="s">
        <v>460</v>
      </c>
      <c r="V1503" t="s">
        <v>458</v>
      </c>
    </row>
    <row r="1504" spans="1:22" x14ac:dyDescent="0.2">
      <c r="A1504" s="102">
        <v>42163</v>
      </c>
      <c r="B1504" s="102" t="s">
        <v>4397</v>
      </c>
      <c r="C1504" t="s">
        <v>541</v>
      </c>
      <c r="D1504" s="58">
        <v>408.22</v>
      </c>
      <c r="E1504" t="s">
        <v>452</v>
      </c>
      <c r="F1504" s="108">
        <v>2001</v>
      </c>
      <c r="G1504" t="s">
        <v>2936</v>
      </c>
      <c r="H1504">
        <v>3</v>
      </c>
      <c r="I1504">
        <v>470</v>
      </c>
      <c r="J1504" t="s">
        <v>555</v>
      </c>
      <c r="K1504" t="s">
        <v>2937</v>
      </c>
      <c r="L1504">
        <v>0</v>
      </c>
      <c r="M1504">
        <v>0</v>
      </c>
      <c r="N1504" t="s">
        <v>4463</v>
      </c>
      <c r="O1504" t="s">
        <v>545</v>
      </c>
      <c r="P1504" t="s">
        <v>458</v>
      </c>
      <c r="R1504">
        <v>0</v>
      </c>
      <c r="S1504" t="s">
        <v>459</v>
      </c>
      <c r="T1504" t="s">
        <v>458</v>
      </c>
      <c r="U1504" t="s">
        <v>460</v>
      </c>
      <c r="V1504" t="s">
        <v>458</v>
      </c>
    </row>
    <row r="1505" spans="1:22" x14ac:dyDescent="0.2">
      <c r="A1505" s="102">
        <v>42170</v>
      </c>
      <c r="B1505" s="102" t="s">
        <v>4397</v>
      </c>
      <c r="C1505" t="s">
        <v>541</v>
      </c>
      <c r="D1505" s="58">
        <v>408.22</v>
      </c>
      <c r="E1505" t="s">
        <v>452</v>
      </c>
      <c r="F1505" s="108">
        <v>2001</v>
      </c>
      <c r="G1505" t="s">
        <v>2936</v>
      </c>
      <c r="H1505">
        <v>5</v>
      </c>
      <c r="I1505">
        <v>470</v>
      </c>
      <c r="J1505" t="s">
        <v>555</v>
      </c>
      <c r="K1505" t="s">
        <v>2937</v>
      </c>
      <c r="L1505">
        <v>0</v>
      </c>
      <c r="M1505">
        <v>0</v>
      </c>
      <c r="N1505" t="s">
        <v>4464</v>
      </c>
      <c r="O1505" t="s">
        <v>545</v>
      </c>
      <c r="P1505" t="s">
        <v>458</v>
      </c>
      <c r="R1505">
        <v>0</v>
      </c>
      <c r="S1505" t="s">
        <v>459</v>
      </c>
      <c r="T1505" t="s">
        <v>458</v>
      </c>
      <c r="U1505" t="s">
        <v>460</v>
      </c>
      <c r="V1505" t="s">
        <v>458</v>
      </c>
    </row>
    <row r="1506" spans="1:22" x14ac:dyDescent="0.2">
      <c r="A1506" s="102">
        <v>42170</v>
      </c>
      <c r="B1506" s="102" t="s">
        <v>4397</v>
      </c>
      <c r="C1506" t="s">
        <v>541</v>
      </c>
      <c r="D1506" s="58">
        <v>408.22</v>
      </c>
      <c r="E1506" t="s">
        <v>452</v>
      </c>
      <c r="F1506" s="108">
        <v>2023</v>
      </c>
      <c r="G1506" t="s">
        <v>2997</v>
      </c>
      <c r="H1506">
        <v>2</v>
      </c>
      <c r="I1506">
        <v>470</v>
      </c>
      <c r="J1506" t="s">
        <v>555</v>
      </c>
      <c r="K1506" t="s">
        <v>2937</v>
      </c>
      <c r="L1506">
        <v>0</v>
      </c>
      <c r="M1506">
        <v>0</v>
      </c>
      <c r="N1506" t="s">
        <v>4465</v>
      </c>
      <c r="O1506" t="s">
        <v>545</v>
      </c>
      <c r="P1506" t="s">
        <v>458</v>
      </c>
      <c r="R1506">
        <v>0</v>
      </c>
      <c r="S1506" t="s">
        <v>459</v>
      </c>
      <c r="T1506" t="s">
        <v>458</v>
      </c>
      <c r="U1506" t="s">
        <v>460</v>
      </c>
      <c r="V1506" t="s">
        <v>458</v>
      </c>
    </row>
    <row r="1507" spans="1:22" x14ac:dyDescent="0.2">
      <c r="A1507" s="102">
        <v>42170</v>
      </c>
      <c r="B1507" s="102" t="s">
        <v>4397</v>
      </c>
      <c r="C1507" t="s">
        <v>541</v>
      </c>
      <c r="D1507" s="58">
        <v>408.22</v>
      </c>
      <c r="E1507" t="s">
        <v>452</v>
      </c>
      <c r="F1507" s="108">
        <v>2023</v>
      </c>
      <c r="G1507" t="s">
        <v>2997</v>
      </c>
      <c r="H1507">
        <v>7</v>
      </c>
      <c r="I1507">
        <v>470</v>
      </c>
      <c r="J1507" t="s">
        <v>555</v>
      </c>
      <c r="K1507" t="s">
        <v>2937</v>
      </c>
      <c r="L1507">
        <v>0</v>
      </c>
      <c r="M1507">
        <v>0</v>
      </c>
      <c r="N1507" t="s">
        <v>4466</v>
      </c>
      <c r="O1507" t="s">
        <v>545</v>
      </c>
      <c r="P1507" t="s">
        <v>458</v>
      </c>
      <c r="R1507">
        <v>0</v>
      </c>
      <c r="S1507" t="s">
        <v>459</v>
      </c>
      <c r="T1507" t="s">
        <v>458</v>
      </c>
      <c r="U1507" t="s">
        <v>460</v>
      </c>
      <c r="V1507" t="s">
        <v>458</v>
      </c>
    </row>
    <row r="1508" spans="1:22" x14ac:dyDescent="0.2">
      <c r="A1508" s="102">
        <v>42177</v>
      </c>
      <c r="B1508" s="102" t="s">
        <v>4397</v>
      </c>
      <c r="C1508" t="s">
        <v>541</v>
      </c>
      <c r="D1508" s="58">
        <v>408.22</v>
      </c>
      <c r="E1508" t="s">
        <v>452</v>
      </c>
      <c r="F1508" s="108">
        <v>2001</v>
      </c>
      <c r="G1508" t="s">
        <v>2936</v>
      </c>
      <c r="H1508">
        <v>7</v>
      </c>
      <c r="I1508">
        <v>470</v>
      </c>
      <c r="J1508" t="s">
        <v>555</v>
      </c>
      <c r="K1508" t="s">
        <v>2937</v>
      </c>
      <c r="L1508">
        <v>0</v>
      </c>
      <c r="M1508">
        <v>0</v>
      </c>
      <c r="N1508" t="s">
        <v>4467</v>
      </c>
      <c r="O1508" t="s">
        <v>545</v>
      </c>
      <c r="P1508" t="s">
        <v>458</v>
      </c>
      <c r="R1508">
        <v>0</v>
      </c>
      <c r="S1508" t="s">
        <v>459</v>
      </c>
      <c r="T1508" t="s">
        <v>458</v>
      </c>
      <c r="U1508" t="s">
        <v>460</v>
      </c>
      <c r="V1508" t="s">
        <v>458</v>
      </c>
    </row>
    <row r="1509" spans="1:22" x14ac:dyDescent="0.2">
      <c r="A1509" s="102">
        <v>42177</v>
      </c>
      <c r="B1509" s="102" t="s">
        <v>4397</v>
      </c>
      <c r="C1509" t="s">
        <v>541</v>
      </c>
      <c r="D1509" s="58">
        <v>408.22</v>
      </c>
      <c r="E1509" t="s">
        <v>452</v>
      </c>
      <c r="F1509" s="108">
        <v>2023</v>
      </c>
      <c r="G1509" t="s">
        <v>2997</v>
      </c>
      <c r="H1509">
        <v>1</v>
      </c>
      <c r="I1509">
        <v>470</v>
      </c>
      <c r="J1509" t="s">
        <v>555</v>
      </c>
      <c r="K1509" t="s">
        <v>2937</v>
      </c>
      <c r="L1509">
        <v>0</v>
      </c>
      <c r="M1509">
        <v>0</v>
      </c>
      <c r="N1509" t="s">
        <v>4468</v>
      </c>
      <c r="O1509" t="s">
        <v>545</v>
      </c>
      <c r="P1509" t="s">
        <v>458</v>
      </c>
      <c r="R1509">
        <v>0</v>
      </c>
      <c r="S1509" t="s">
        <v>459</v>
      </c>
      <c r="T1509" t="s">
        <v>458</v>
      </c>
      <c r="U1509" t="s">
        <v>460</v>
      </c>
      <c r="V1509" t="s">
        <v>458</v>
      </c>
    </row>
    <row r="1510" spans="1:22" x14ac:dyDescent="0.2">
      <c r="A1510" s="102">
        <v>42184</v>
      </c>
      <c r="B1510" s="102" t="s">
        <v>4397</v>
      </c>
      <c r="C1510" t="s">
        <v>541</v>
      </c>
      <c r="D1510" s="58">
        <v>408.22</v>
      </c>
      <c r="E1510" t="s">
        <v>452</v>
      </c>
      <c r="F1510" s="108">
        <v>2001</v>
      </c>
      <c r="G1510" t="s">
        <v>2936</v>
      </c>
      <c r="H1510">
        <v>1</v>
      </c>
      <c r="I1510">
        <v>470</v>
      </c>
      <c r="J1510" t="s">
        <v>555</v>
      </c>
      <c r="K1510" t="s">
        <v>2937</v>
      </c>
      <c r="L1510">
        <v>0</v>
      </c>
      <c r="M1510">
        <v>0</v>
      </c>
      <c r="N1510" t="s">
        <v>4469</v>
      </c>
      <c r="O1510" t="s">
        <v>545</v>
      </c>
      <c r="P1510" t="s">
        <v>458</v>
      </c>
      <c r="R1510">
        <v>0</v>
      </c>
      <c r="S1510" t="s">
        <v>459</v>
      </c>
      <c r="T1510" t="s">
        <v>458</v>
      </c>
      <c r="U1510" t="s">
        <v>460</v>
      </c>
      <c r="V1510" t="s">
        <v>458</v>
      </c>
    </row>
    <row r="1511" spans="1:22" x14ac:dyDescent="0.2">
      <c r="A1511" s="102">
        <v>42184</v>
      </c>
      <c r="B1511" s="102" t="s">
        <v>4397</v>
      </c>
      <c r="C1511" t="s">
        <v>541</v>
      </c>
      <c r="D1511" s="58">
        <v>408.22</v>
      </c>
      <c r="E1511" t="s">
        <v>452</v>
      </c>
      <c r="F1511" s="108">
        <v>2023</v>
      </c>
      <c r="G1511" t="s">
        <v>2997</v>
      </c>
      <c r="H1511">
        <v>10</v>
      </c>
      <c r="I1511">
        <v>470</v>
      </c>
      <c r="J1511" t="s">
        <v>555</v>
      </c>
      <c r="K1511" t="s">
        <v>2937</v>
      </c>
      <c r="L1511">
        <v>0</v>
      </c>
      <c r="M1511">
        <v>0</v>
      </c>
      <c r="N1511" t="s">
        <v>4470</v>
      </c>
      <c r="O1511" t="s">
        <v>545</v>
      </c>
      <c r="P1511" t="s">
        <v>458</v>
      </c>
      <c r="R1511">
        <v>0</v>
      </c>
      <c r="S1511" t="s">
        <v>459</v>
      </c>
      <c r="T1511" t="s">
        <v>458</v>
      </c>
      <c r="U1511" t="s">
        <v>460</v>
      </c>
      <c r="V1511" t="s">
        <v>458</v>
      </c>
    </row>
    <row r="1512" spans="1:22" x14ac:dyDescent="0.2">
      <c r="A1512" s="102">
        <v>42186</v>
      </c>
      <c r="B1512" s="102" t="s">
        <v>4397</v>
      </c>
      <c r="C1512" t="s">
        <v>541</v>
      </c>
      <c r="D1512" s="58">
        <v>408.22</v>
      </c>
      <c r="E1512" t="s">
        <v>452</v>
      </c>
      <c r="F1512" s="108">
        <v>2001</v>
      </c>
      <c r="G1512" t="s">
        <v>2936</v>
      </c>
      <c r="H1512">
        <v>4</v>
      </c>
      <c r="I1512">
        <v>470</v>
      </c>
      <c r="J1512" t="s">
        <v>555</v>
      </c>
      <c r="K1512" t="s">
        <v>2937</v>
      </c>
      <c r="L1512">
        <v>0</v>
      </c>
      <c r="M1512">
        <v>0</v>
      </c>
      <c r="N1512" t="s">
        <v>4471</v>
      </c>
      <c r="O1512" t="s">
        <v>545</v>
      </c>
      <c r="P1512" t="s">
        <v>458</v>
      </c>
      <c r="R1512">
        <v>0</v>
      </c>
      <c r="S1512" t="s">
        <v>459</v>
      </c>
      <c r="T1512" t="s">
        <v>458</v>
      </c>
      <c r="U1512" t="s">
        <v>460</v>
      </c>
      <c r="V1512" t="s">
        <v>458</v>
      </c>
    </row>
    <row r="1513" spans="1:22" x14ac:dyDescent="0.2">
      <c r="A1513" s="102">
        <v>42186</v>
      </c>
      <c r="B1513" s="102" t="s">
        <v>4397</v>
      </c>
      <c r="C1513" t="s">
        <v>541</v>
      </c>
      <c r="D1513" s="58">
        <v>408.22</v>
      </c>
      <c r="E1513" t="s">
        <v>452</v>
      </c>
      <c r="F1513" s="108">
        <v>2023</v>
      </c>
      <c r="G1513" t="s">
        <v>2997</v>
      </c>
      <c r="H1513">
        <v>4</v>
      </c>
      <c r="I1513">
        <v>470</v>
      </c>
      <c r="J1513" t="s">
        <v>555</v>
      </c>
      <c r="K1513" t="s">
        <v>2937</v>
      </c>
      <c r="L1513">
        <v>0</v>
      </c>
      <c r="M1513">
        <v>0</v>
      </c>
      <c r="N1513" t="s">
        <v>4472</v>
      </c>
      <c r="O1513" t="s">
        <v>545</v>
      </c>
      <c r="P1513" t="s">
        <v>458</v>
      </c>
      <c r="R1513">
        <v>0</v>
      </c>
      <c r="S1513" t="s">
        <v>459</v>
      </c>
      <c r="T1513" t="s">
        <v>458</v>
      </c>
      <c r="U1513" t="s">
        <v>460</v>
      </c>
      <c r="V1513" t="s">
        <v>458</v>
      </c>
    </row>
    <row r="1514" spans="1:22" x14ac:dyDescent="0.2">
      <c r="A1514" s="102">
        <v>42191</v>
      </c>
      <c r="B1514" s="102" t="s">
        <v>4397</v>
      </c>
      <c r="C1514" t="s">
        <v>541</v>
      </c>
      <c r="D1514" s="58">
        <v>408.22</v>
      </c>
      <c r="E1514" t="s">
        <v>452</v>
      </c>
      <c r="F1514" s="108">
        <v>2001</v>
      </c>
      <c r="G1514" t="s">
        <v>2936</v>
      </c>
      <c r="H1514">
        <v>5</v>
      </c>
      <c r="I1514">
        <v>470</v>
      </c>
      <c r="J1514" t="s">
        <v>555</v>
      </c>
      <c r="K1514" t="s">
        <v>2937</v>
      </c>
      <c r="L1514">
        <v>0</v>
      </c>
      <c r="M1514">
        <v>0</v>
      </c>
      <c r="N1514" t="s">
        <v>4473</v>
      </c>
      <c r="O1514" t="s">
        <v>545</v>
      </c>
      <c r="P1514" t="s">
        <v>458</v>
      </c>
      <c r="R1514">
        <v>0</v>
      </c>
      <c r="S1514" t="s">
        <v>459</v>
      </c>
      <c r="T1514" t="s">
        <v>458</v>
      </c>
      <c r="U1514" t="s">
        <v>460</v>
      </c>
      <c r="V1514" t="s">
        <v>458</v>
      </c>
    </row>
    <row r="1515" spans="1:22" x14ac:dyDescent="0.2">
      <c r="A1515" s="102">
        <v>42191</v>
      </c>
      <c r="B1515" s="102" t="s">
        <v>4397</v>
      </c>
      <c r="C1515" t="s">
        <v>541</v>
      </c>
      <c r="D1515" s="58">
        <v>408.22</v>
      </c>
      <c r="E1515" t="s">
        <v>452</v>
      </c>
      <c r="F1515" s="108">
        <v>2023</v>
      </c>
      <c r="G1515" t="s">
        <v>2997</v>
      </c>
      <c r="H1515">
        <v>23</v>
      </c>
      <c r="I1515">
        <v>470</v>
      </c>
      <c r="J1515" t="s">
        <v>555</v>
      </c>
      <c r="K1515" t="s">
        <v>2937</v>
      </c>
      <c r="L1515">
        <v>0</v>
      </c>
      <c r="M1515">
        <v>0</v>
      </c>
      <c r="N1515" t="s">
        <v>4474</v>
      </c>
      <c r="O1515" t="s">
        <v>545</v>
      </c>
      <c r="P1515" t="s">
        <v>458</v>
      </c>
      <c r="R1515">
        <v>0</v>
      </c>
      <c r="S1515" t="s">
        <v>459</v>
      </c>
      <c r="T1515" t="s">
        <v>458</v>
      </c>
      <c r="U1515" t="s">
        <v>460</v>
      </c>
      <c r="V1515" t="s">
        <v>458</v>
      </c>
    </row>
    <row r="1516" spans="1:22" x14ac:dyDescent="0.2">
      <c r="A1516" s="102">
        <v>42198</v>
      </c>
      <c r="B1516" s="102" t="s">
        <v>4397</v>
      </c>
      <c r="C1516" t="s">
        <v>541</v>
      </c>
      <c r="D1516" s="58">
        <v>408.22</v>
      </c>
      <c r="E1516" t="s">
        <v>452</v>
      </c>
      <c r="F1516" s="108">
        <v>2001</v>
      </c>
      <c r="G1516" t="s">
        <v>2936</v>
      </c>
      <c r="H1516">
        <v>3</v>
      </c>
      <c r="I1516">
        <v>470</v>
      </c>
      <c r="J1516" t="s">
        <v>555</v>
      </c>
      <c r="K1516" t="s">
        <v>2937</v>
      </c>
      <c r="L1516">
        <v>0</v>
      </c>
      <c r="M1516">
        <v>0</v>
      </c>
      <c r="N1516" t="s">
        <v>4475</v>
      </c>
      <c r="O1516" t="s">
        <v>545</v>
      </c>
      <c r="P1516" t="s">
        <v>458</v>
      </c>
      <c r="R1516">
        <v>0</v>
      </c>
      <c r="S1516" t="s">
        <v>459</v>
      </c>
      <c r="T1516" t="s">
        <v>458</v>
      </c>
      <c r="U1516" t="s">
        <v>460</v>
      </c>
      <c r="V1516" t="s">
        <v>458</v>
      </c>
    </row>
    <row r="1517" spans="1:22" x14ac:dyDescent="0.2">
      <c r="A1517" s="102">
        <v>42198</v>
      </c>
      <c r="B1517" s="102" t="s">
        <v>4397</v>
      </c>
      <c r="C1517" t="s">
        <v>541</v>
      </c>
      <c r="D1517" s="58">
        <v>408.22</v>
      </c>
      <c r="E1517" t="s">
        <v>452</v>
      </c>
      <c r="F1517" s="108">
        <v>2023</v>
      </c>
      <c r="G1517" t="s">
        <v>2997</v>
      </c>
      <c r="H1517">
        <v>4</v>
      </c>
      <c r="I1517">
        <v>470</v>
      </c>
      <c r="J1517" t="s">
        <v>555</v>
      </c>
      <c r="K1517" t="s">
        <v>2937</v>
      </c>
      <c r="L1517">
        <v>0</v>
      </c>
      <c r="M1517">
        <v>0</v>
      </c>
      <c r="N1517" t="s">
        <v>4476</v>
      </c>
      <c r="O1517" t="s">
        <v>545</v>
      </c>
      <c r="P1517" t="s">
        <v>458</v>
      </c>
      <c r="R1517">
        <v>0</v>
      </c>
      <c r="S1517" t="s">
        <v>459</v>
      </c>
      <c r="T1517" t="s">
        <v>458</v>
      </c>
      <c r="U1517" t="s">
        <v>460</v>
      </c>
      <c r="V1517" t="s">
        <v>458</v>
      </c>
    </row>
    <row r="1518" spans="1:22" x14ac:dyDescent="0.2">
      <c r="A1518" s="102">
        <v>42198</v>
      </c>
      <c r="B1518" s="102" t="s">
        <v>4397</v>
      </c>
      <c r="C1518" t="s">
        <v>541</v>
      </c>
      <c r="D1518" s="58">
        <v>408.22</v>
      </c>
      <c r="E1518" t="s">
        <v>452</v>
      </c>
      <c r="F1518" s="108">
        <v>2023</v>
      </c>
      <c r="G1518" t="s">
        <v>2997</v>
      </c>
      <c r="H1518">
        <v>32</v>
      </c>
      <c r="I1518">
        <v>470</v>
      </c>
      <c r="J1518" t="s">
        <v>555</v>
      </c>
      <c r="K1518" t="s">
        <v>2937</v>
      </c>
      <c r="L1518">
        <v>0</v>
      </c>
      <c r="M1518">
        <v>0</v>
      </c>
      <c r="N1518" t="s">
        <v>4477</v>
      </c>
      <c r="O1518" t="s">
        <v>545</v>
      </c>
      <c r="P1518" t="s">
        <v>458</v>
      </c>
      <c r="R1518">
        <v>0</v>
      </c>
      <c r="S1518" t="s">
        <v>459</v>
      </c>
      <c r="T1518" t="s">
        <v>458</v>
      </c>
      <c r="U1518" t="s">
        <v>460</v>
      </c>
      <c r="V1518" t="s">
        <v>458</v>
      </c>
    </row>
    <row r="1519" spans="1:22" x14ac:dyDescent="0.2">
      <c r="A1519" s="102">
        <v>42212</v>
      </c>
      <c r="B1519" s="102" t="s">
        <v>4397</v>
      </c>
      <c r="C1519" t="s">
        <v>541</v>
      </c>
      <c r="D1519" s="58">
        <v>408.22</v>
      </c>
      <c r="E1519" t="s">
        <v>452</v>
      </c>
      <c r="F1519" s="108">
        <v>2023</v>
      </c>
      <c r="G1519" t="s">
        <v>2997</v>
      </c>
      <c r="H1519">
        <v>8.5</v>
      </c>
      <c r="I1519">
        <v>470</v>
      </c>
      <c r="J1519" t="s">
        <v>555</v>
      </c>
      <c r="K1519" t="s">
        <v>2937</v>
      </c>
      <c r="L1519">
        <v>0</v>
      </c>
      <c r="M1519">
        <v>0</v>
      </c>
      <c r="N1519" t="s">
        <v>4478</v>
      </c>
      <c r="O1519" t="s">
        <v>545</v>
      </c>
      <c r="P1519" t="s">
        <v>458</v>
      </c>
      <c r="R1519">
        <v>0</v>
      </c>
      <c r="S1519" t="s">
        <v>459</v>
      </c>
      <c r="T1519" t="s">
        <v>458</v>
      </c>
      <c r="U1519" t="s">
        <v>460</v>
      </c>
      <c r="V1519" t="s">
        <v>458</v>
      </c>
    </row>
    <row r="1520" spans="1:22" x14ac:dyDescent="0.2">
      <c r="A1520" s="102">
        <v>42212</v>
      </c>
      <c r="B1520" s="102" t="s">
        <v>4397</v>
      </c>
      <c r="C1520" t="s">
        <v>541</v>
      </c>
      <c r="D1520" s="58">
        <v>408.22</v>
      </c>
      <c r="E1520" t="s">
        <v>452</v>
      </c>
      <c r="F1520" s="108">
        <v>2023</v>
      </c>
      <c r="G1520" t="s">
        <v>2997</v>
      </c>
      <c r="H1520">
        <v>1.5</v>
      </c>
      <c r="I1520">
        <v>470</v>
      </c>
      <c r="J1520" t="s">
        <v>555</v>
      </c>
      <c r="K1520" t="s">
        <v>2937</v>
      </c>
      <c r="L1520">
        <v>0</v>
      </c>
      <c r="M1520">
        <v>0</v>
      </c>
      <c r="N1520" t="s">
        <v>4479</v>
      </c>
      <c r="O1520" t="s">
        <v>545</v>
      </c>
      <c r="P1520" t="s">
        <v>458</v>
      </c>
      <c r="R1520">
        <v>0</v>
      </c>
      <c r="S1520" t="s">
        <v>459</v>
      </c>
      <c r="T1520" t="s">
        <v>458</v>
      </c>
      <c r="U1520" t="s">
        <v>460</v>
      </c>
      <c r="V1520" t="s">
        <v>458</v>
      </c>
    </row>
    <row r="1521" spans="1:22" x14ac:dyDescent="0.2">
      <c r="A1521" s="102">
        <v>42219</v>
      </c>
      <c r="B1521" s="102" t="s">
        <v>4397</v>
      </c>
      <c r="C1521" t="s">
        <v>541</v>
      </c>
      <c r="D1521" s="58">
        <v>408.22</v>
      </c>
      <c r="E1521" t="s">
        <v>452</v>
      </c>
      <c r="F1521" s="108">
        <v>2001</v>
      </c>
      <c r="G1521" t="s">
        <v>2936</v>
      </c>
      <c r="H1521">
        <v>8</v>
      </c>
      <c r="I1521">
        <v>470</v>
      </c>
      <c r="J1521" t="s">
        <v>555</v>
      </c>
      <c r="K1521" t="s">
        <v>2937</v>
      </c>
      <c r="L1521">
        <v>0</v>
      </c>
      <c r="M1521">
        <v>0</v>
      </c>
      <c r="N1521" t="s">
        <v>4480</v>
      </c>
      <c r="O1521" t="s">
        <v>545</v>
      </c>
      <c r="P1521" t="s">
        <v>458</v>
      </c>
      <c r="R1521">
        <v>0</v>
      </c>
      <c r="S1521" t="s">
        <v>459</v>
      </c>
      <c r="T1521" t="s">
        <v>458</v>
      </c>
      <c r="U1521" t="s">
        <v>460</v>
      </c>
      <c r="V1521" t="s">
        <v>458</v>
      </c>
    </row>
    <row r="1522" spans="1:22" x14ac:dyDescent="0.2">
      <c r="A1522" s="102">
        <v>42219</v>
      </c>
      <c r="B1522" s="102" t="s">
        <v>4397</v>
      </c>
      <c r="C1522" t="s">
        <v>541</v>
      </c>
      <c r="D1522" s="58">
        <v>408.22</v>
      </c>
      <c r="E1522" t="s">
        <v>452</v>
      </c>
      <c r="F1522" s="108">
        <v>2023</v>
      </c>
      <c r="G1522" t="s">
        <v>2997</v>
      </c>
      <c r="H1522">
        <v>14.5</v>
      </c>
      <c r="I1522">
        <v>470</v>
      </c>
      <c r="J1522" t="s">
        <v>555</v>
      </c>
      <c r="K1522" t="s">
        <v>2937</v>
      </c>
      <c r="L1522">
        <v>0</v>
      </c>
      <c r="M1522">
        <v>0</v>
      </c>
      <c r="N1522" t="s">
        <v>4481</v>
      </c>
      <c r="O1522" t="s">
        <v>545</v>
      </c>
      <c r="P1522" t="s">
        <v>458</v>
      </c>
      <c r="R1522">
        <v>0</v>
      </c>
      <c r="S1522" t="s">
        <v>459</v>
      </c>
      <c r="T1522" t="s">
        <v>458</v>
      </c>
      <c r="U1522" t="s">
        <v>460</v>
      </c>
      <c r="V1522" t="s">
        <v>458</v>
      </c>
    </row>
    <row r="1523" spans="1:22" x14ac:dyDescent="0.2">
      <c r="A1523" s="102">
        <v>42226</v>
      </c>
      <c r="B1523" s="102" t="s">
        <v>4397</v>
      </c>
      <c r="C1523" t="s">
        <v>541</v>
      </c>
      <c r="D1523" s="58">
        <v>408.22</v>
      </c>
      <c r="E1523" t="s">
        <v>452</v>
      </c>
      <c r="F1523" s="108">
        <v>2001</v>
      </c>
      <c r="G1523" t="s">
        <v>2936</v>
      </c>
      <c r="H1523">
        <v>4</v>
      </c>
      <c r="I1523">
        <v>470</v>
      </c>
      <c r="J1523" t="s">
        <v>555</v>
      </c>
      <c r="K1523" t="s">
        <v>2937</v>
      </c>
      <c r="L1523">
        <v>0</v>
      </c>
      <c r="M1523">
        <v>0</v>
      </c>
      <c r="N1523" t="s">
        <v>4482</v>
      </c>
      <c r="O1523" t="s">
        <v>545</v>
      </c>
      <c r="P1523" t="s">
        <v>458</v>
      </c>
      <c r="R1523">
        <v>0</v>
      </c>
      <c r="S1523" t="s">
        <v>459</v>
      </c>
      <c r="T1523" t="s">
        <v>458</v>
      </c>
      <c r="U1523" t="s">
        <v>460</v>
      </c>
      <c r="V1523" t="s">
        <v>458</v>
      </c>
    </row>
    <row r="1524" spans="1:22" x14ac:dyDescent="0.2">
      <c r="A1524" s="102">
        <v>42226</v>
      </c>
      <c r="B1524" s="102" t="s">
        <v>4397</v>
      </c>
      <c r="C1524" t="s">
        <v>541</v>
      </c>
      <c r="D1524" s="58">
        <v>408.22</v>
      </c>
      <c r="E1524" t="s">
        <v>452</v>
      </c>
      <c r="F1524" s="108">
        <v>2023</v>
      </c>
      <c r="G1524" t="s">
        <v>2997</v>
      </c>
      <c r="H1524">
        <v>13</v>
      </c>
      <c r="I1524">
        <v>470</v>
      </c>
      <c r="J1524" t="s">
        <v>555</v>
      </c>
      <c r="K1524" t="s">
        <v>2937</v>
      </c>
      <c r="L1524">
        <v>0</v>
      </c>
      <c r="M1524">
        <v>0</v>
      </c>
      <c r="N1524" t="s">
        <v>4483</v>
      </c>
      <c r="O1524" t="s">
        <v>545</v>
      </c>
      <c r="P1524" t="s">
        <v>458</v>
      </c>
      <c r="R1524">
        <v>0</v>
      </c>
      <c r="S1524" t="s">
        <v>459</v>
      </c>
      <c r="T1524" t="s">
        <v>458</v>
      </c>
      <c r="U1524" t="s">
        <v>460</v>
      </c>
      <c r="V1524" t="s">
        <v>458</v>
      </c>
    </row>
    <row r="1525" spans="1:22" x14ac:dyDescent="0.2">
      <c r="A1525" s="102">
        <v>42233</v>
      </c>
      <c r="B1525" s="102" t="s">
        <v>4397</v>
      </c>
      <c r="C1525" t="s">
        <v>541</v>
      </c>
      <c r="D1525" s="58">
        <v>408.22</v>
      </c>
      <c r="E1525" t="s">
        <v>452</v>
      </c>
      <c r="F1525" s="108">
        <v>2001</v>
      </c>
      <c r="G1525" t="s">
        <v>2936</v>
      </c>
      <c r="H1525">
        <v>15</v>
      </c>
      <c r="I1525">
        <v>470</v>
      </c>
      <c r="J1525" t="s">
        <v>555</v>
      </c>
      <c r="K1525" t="s">
        <v>2937</v>
      </c>
      <c r="L1525">
        <v>0</v>
      </c>
      <c r="M1525">
        <v>0</v>
      </c>
      <c r="N1525" t="s">
        <v>4484</v>
      </c>
      <c r="O1525" t="s">
        <v>545</v>
      </c>
      <c r="P1525" t="s">
        <v>458</v>
      </c>
      <c r="R1525">
        <v>0</v>
      </c>
      <c r="S1525" t="s">
        <v>459</v>
      </c>
      <c r="T1525" t="s">
        <v>458</v>
      </c>
      <c r="U1525" t="s">
        <v>460</v>
      </c>
      <c r="V1525" t="s">
        <v>458</v>
      </c>
    </row>
    <row r="1526" spans="1:22" x14ac:dyDescent="0.2">
      <c r="A1526" s="102">
        <v>42233</v>
      </c>
      <c r="B1526" s="102" t="s">
        <v>4397</v>
      </c>
      <c r="C1526" t="s">
        <v>541</v>
      </c>
      <c r="D1526" s="58">
        <v>408.22</v>
      </c>
      <c r="E1526" t="s">
        <v>452</v>
      </c>
      <c r="F1526" s="108">
        <v>2023</v>
      </c>
      <c r="G1526" t="s">
        <v>2997</v>
      </c>
      <c r="H1526">
        <v>22.5</v>
      </c>
      <c r="I1526">
        <v>470</v>
      </c>
      <c r="J1526" t="s">
        <v>555</v>
      </c>
      <c r="K1526" t="s">
        <v>2937</v>
      </c>
      <c r="L1526">
        <v>0</v>
      </c>
      <c r="M1526">
        <v>0</v>
      </c>
      <c r="N1526" t="s">
        <v>4485</v>
      </c>
      <c r="O1526" t="s">
        <v>545</v>
      </c>
      <c r="P1526" t="s">
        <v>458</v>
      </c>
      <c r="R1526">
        <v>0</v>
      </c>
      <c r="S1526" t="s">
        <v>459</v>
      </c>
      <c r="T1526" t="s">
        <v>458</v>
      </c>
      <c r="U1526" t="s">
        <v>460</v>
      </c>
      <c r="V1526" t="s">
        <v>458</v>
      </c>
    </row>
    <row r="1527" spans="1:22" x14ac:dyDescent="0.2">
      <c r="A1527" s="102">
        <v>42233</v>
      </c>
      <c r="B1527" s="102" t="s">
        <v>4397</v>
      </c>
      <c r="C1527" t="s">
        <v>541</v>
      </c>
      <c r="D1527" s="58">
        <v>408.22</v>
      </c>
      <c r="E1527" t="s">
        <v>452</v>
      </c>
      <c r="F1527" s="108">
        <v>2005</v>
      </c>
      <c r="G1527" t="s">
        <v>3011</v>
      </c>
      <c r="H1527">
        <v>13</v>
      </c>
      <c r="I1527">
        <v>470</v>
      </c>
      <c r="J1527" t="s">
        <v>555</v>
      </c>
      <c r="K1527" t="s">
        <v>2937</v>
      </c>
      <c r="L1527">
        <v>0</v>
      </c>
      <c r="M1527">
        <v>0</v>
      </c>
      <c r="N1527" t="s">
        <v>4486</v>
      </c>
      <c r="O1527" t="s">
        <v>545</v>
      </c>
      <c r="P1527" t="s">
        <v>458</v>
      </c>
      <c r="R1527">
        <v>0</v>
      </c>
      <c r="S1527" t="s">
        <v>459</v>
      </c>
      <c r="T1527" t="s">
        <v>458</v>
      </c>
      <c r="U1527" t="s">
        <v>460</v>
      </c>
      <c r="V1527" t="s">
        <v>458</v>
      </c>
    </row>
    <row r="1528" spans="1:22" x14ac:dyDescent="0.2">
      <c r="A1528" s="102">
        <v>42240</v>
      </c>
      <c r="B1528" s="102" t="s">
        <v>4397</v>
      </c>
      <c r="C1528" t="s">
        <v>541</v>
      </c>
      <c r="D1528" s="58">
        <v>408.22</v>
      </c>
      <c r="E1528" t="s">
        <v>452</v>
      </c>
      <c r="F1528" s="108">
        <v>2001</v>
      </c>
      <c r="G1528" t="s">
        <v>2936</v>
      </c>
      <c r="H1528">
        <v>11</v>
      </c>
      <c r="I1528">
        <v>470</v>
      </c>
      <c r="J1528" t="s">
        <v>555</v>
      </c>
      <c r="K1528" t="s">
        <v>2937</v>
      </c>
      <c r="L1528">
        <v>0</v>
      </c>
      <c r="M1528">
        <v>0</v>
      </c>
      <c r="N1528" t="s">
        <v>4487</v>
      </c>
      <c r="O1528" t="s">
        <v>545</v>
      </c>
      <c r="P1528" t="s">
        <v>458</v>
      </c>
      <c r="R1528">
        <v>0</v>
      </c>
      <c r="S1528" t="s">
        <v>459</v>
      </c>
      <c r="T1528" t="s">
        <v>458</v>
      </c>
      <c r="U1528" t="s">
        <v>460</v>
      </c>
      <c r="V1528" t="s">
        <v>458</v>
      </c>
    </row>
    <row r="1529" spans="1:22" x14ac:dyDescent="0.2">
      <c r="A1529" s="102">
        <v>42247</v>
      </c>
      <c r="B1529" s="102" t="s">
        <v>4397</v>
      </c>
      <c r="C1529" t="s">
        <v>541</v>
      </c>
      <c r="D1529" s="58">
        <v>408.22</v>
      </c>
      <c r="E1529" t="s">
        <v>452</v>
      </c>
      <c r="F1529" s="108">
        <v>2001</v>
      </c>
      <c r="G1529" t="s">
        <v>2936</v>
      </c>
      <c r="H1529">
        <v>3</v>
      </c>
      <c r="I1529">
        <v>470</v>
      </c>
      <c r="J1529" t="s">
        <v>555</v>
      </c>
      <c r="K1529" t="s">
        <v>2937</v>
      </c>
      <c r="L1529">
        <v>0</v>
      </c>
      <c r="M1529">
        <v>0</v>
      </c>
      <c r="N1529" t="s">
        <v>4488</v>
      </c>
      <c r="O1529" t="s">
        <v>545</v>
      </c>
      <c r="P1529" t="s">
        <v>458</v>
      </c>
      <c r="R1529">
        <v>0</v>
      </c>
      <c r="S1529" t="s">
        <v>459</v>
      </c>
      <c r="T1529" t="s">
        <v>458</v>
      </c>
      <c r="U1529" t="s">
        <v>460</v>
      </c>
      <c r="V1529" t="s">
        <v>458</v>
      </c>
    </row>
    <row r="1530" spans="1:22" x14ac:dyDescent="0.2">
      <c r="A1530" s="102">
        <v>42248</v>
      </c>
      <c r="B1530" s="102" t="s">
        <v>4397</v>
      </c>
      <c r="C1530" t="s">
        <v>541</v>
      </c>
      <c r="D1530" s="58">
        <v>408.22</v>
      </c>
      <c r="E1530" t="s">
        <v>452</v>
      </c>
      <c r="F1530" s="108">
        <v>2001</v>
      </c>
      <c r="G1530" t="s">
        <v>2936</v>
      </c>
      <c r="H1530">
        <v>8</v>
      </c>
      <c r="I1530">
        <v>470</v>
      </c>
      <c r="J1530" t="s">
        <v>555</v>
      </c>
      <c r="K1530" t="s">
        <v>2937</v>
      </c>
      <c r="L1530">
        <v>0</v>
      </c>
      <c r="M1530">
        <v>0</v>
      </c>
      <c r="N1530" t="s">
        <v>4489</v>
      </c>
      <c r="O1530" t="s">
        <v>545</v>
      </c>
      <c r="P1530" t="s">
        <v>458</v>
      </c>
      <c r="R1530">
        <v>0</v>
      </c>
      <c r="S1530" t="s">
        <v>459</v>
      </c>
      <c r="T1530" t="s">
        <v>458</v>
      </c>
      <c r="U1530" t="s">
        <v>460</v>
      </c>
      <c r="V1530" t="s">
        <v>458</v>
      </c>
    </row>
    <row r="1531" spans="1:22" x14ac:dyDescent="0.2">
      <c r="A1531" s="102">
        <v>42248</v>
      </c>
      <c r="B1531" s="102" t="s">
        <v>4397</v>
      </c>
      <c r="C1531" t="s">
        <v>541</v>
      </c>
      <c r="D1531" s="58">
        <v>408.22</v>
      </c>
      <c r="E1531" t="s">
        <v>452</v>
      </c>
      <c r="F1531" s="108">
        <v>2023</v>
      </c>
      <c r="G1531" t="s">
        <v>2997</v>
      </c>
      <c r="H1531">
        <v>5</v>
      </c>
      <c r="I1531">
        <v>470</v>
      </c>
      <c r="J1531" t="s">
        <v>555</v>
      </c>
      <c r="K1531" t="s">
        <v>2937</v>
      </c>
      <c r="L1531">
        <v>0</v>
      </c>
      <c r="M1531">
        <v>0</v>
      </c>
      <c r="N1531" t="s">
        <v>4490</v>
      </c>
      <c r="O1531" t="s">
        <v>545</v>
      </c>
      <c r="P1531" t="s">
        <v>458</v>
      </c>
      <c r="R1531">
        <v>0</v>
      </c>
      <c r="S1531" t="s">
        <v>459</v>
      </c>
      <c r="T1531" t="s">
        <v>458</v>
      </c>
      <c r="U1531" t="s">
        <v>460</v>
      </c>
      <c r="V1531" t="s">
        <v>458</v>
      </c>
    </row>
    <row r="1532" spans="1:22" x14ac:dyDescent="0.2">
      <c r="A1532" s="102">
        <v>42248</v>
      </c>
      <c r="B1532" s="102" t="s">
        <v>4397</v>
      </c>
      <c r="C1532" t="s">
        <v>541</v>
      </c>
      <c r="D1532" s="58">
        <v>408.22</v>
      </c>
      <c r="E1532" t="s">
        <v>452</v>
      </c>
      <c r="F1532" s="108">
        <v>2005</v>
      </c>
      <c r="G1532" t="s">
        <v>3011</v>
      </c>
      <c r="H1532">
        <v>4</v>
      </c>
      <c r="I1532">
        <v>470</v>
      </c>
      <c r="J1532" t="s">
        <v>555</v>
      </c>
      <c r="K1532" t="s">
        <v>2937</v>
      </c>
      <c r="L1532">
        <v>0</v>
      </c>
      <c r="M1532">
        <v>0</v>
      </c>
      <c r="N1532" t="s">
        <v>4491</v>
      </c>
      <c r="O1532" t="s">
        <v>545</v>
      </c>
      <c r="P1532" t="s">
        <v>458</v>
      </c>
      <c r="R1532">
        <v>0</v>
      </c>
      <c r="S1532" t="s">
        <v>459</v>
      </c>
      <c r="T1532" t="s">
        <v>458</v>
      </c>
      <c r="U1532" t="s">
        <v>460</v>
      </c>
      <c r="V1532" t="s">
        <v>458</v>
      </c>
    </row>
    <row r="1533" spans="1:22" x14ac:dyDescent="0.2">
      <c r="A1533" s="102">
        <v>42254</v>
      </c>
      <c r="B1533" s="102" t="s">
        <v>4397</v>
      </c>
      <c r="C1533" t="s">
        <v>541</v>
      </c>
      <c r="D1533" s="58">
        <v>408.22</v>
      </c>
      <c r="E1533" t="s">
        <v>452</v>
      </c>
      <c r="F1533" s="108">
        <v>2023</v>
      </c>
      <c r="G1533" t="s">
        <v>2997</v>
      </c>
      <c r="H1533">
        <v>32</v>
      </c>
      <c r="I1533">
        <v>470</v>
      </c>
      <c r="J1533" t="s">
        <v>555</v>
      </c>
      <c r="K1533" t="s">
        <v>2937</v>
      </c>
      <c r="L1533">
        <v>0</v>
      </c>
      <c r="M1533">
        <v>0</v>
      </c>
      <c r="N1533" t="s">
        <v>4492</v>
      </c>
      <c r="O1533" t="s">
        <v>545</v>
      </c>
      <c r="P1533" t="s">
        <v>458</v>
      </c>
      <c r="R1533">
        <v>0</v>
      </c>
      <c r="S1533" t="s">
        <v>459</v>
      </c>
      <c r="T1533" t="s">
        <v>458</v>
      </c>
      <c r="U1533" t="s">
        <v>460</v>
      </c>
      <c r="V1533" t="s">
        <v>458</v>
      </c>
    </row>
    <row r="1534" spans="1:22" x14ac:dyDescent="0.2">
      <c r="A1534" s="102">
        <v>42254</v>
      </c>
      <c r="B1534" s="102" t="s">
        <v>4397</v>
      </c>
      <c r="C1534" t="s">
        <v>541</v>
      </c>
      <c r="D1534" s="58">
        <v>408.22</v>
      </c>
      <c r="E1534" t="s">
        <v>452</v>
      </c>
      <c r="F1534" s="108">
        <v>2005</v>
      </c>
      <c r="G1534" t="s">
        <v>3011</v>
      </c>
      <c r="H1534">
        <v>14</v>
      </c>
      <c r="I1534">
        <v>470</v>
      </c>
      <c r="J1534" t="s">
        <v>555</v>
      </c>
      <c r="K1534" t="s">
        <v>2937</v>
      </c>
      <c r="L1534">
        <v>0</v>
      </c>
      <c r="M1534">
        <v>0</v>
      </c>
      <c r="N1534" t="s">
        <v>4493</v>
      </c>
      <c r="O1534" t="s">
        <v>545</v>
      </c>
      <c r="P1534" t="s">
        <v>458</v>
      </c>
      <c r="R1534">
        <v>0</v>
      </c>
      <c r="S1534" t="s">
        <v>459</v>
      </c>
      <c r="T1534" t="s">
        <v>458</v>
      </c>
      <c r="U1534" t="s">
        <v>460</v>
      </c>
      <c r="V1534" t="s">
        <v>458</v>
      </c>
    </row>
    <row r="1535" spans="1:22" x14ac:dyDescent="0.2">
      <c r="A1535" s="102">
        <v>42261</v>
      </c>
      <c r="B1535" s="102" t="s">
        <v>4397</v>
      </c>
      <c r="C1535" t="s">
        <v>541</v>
      </c>
      <c r="D1535" s="58">
        <v>408.22</v>
      </c>
      <c r="E1535" t="s">
        <v>452</v>
      </c>
      <c r="F1535" s="108">
        <v>2023</v>
      </c>
      <c r="G1535" t="s">
        <v>2997</v>
      </c>
      <c r="H1535">
        <v>8</v>
      </c>
      <c r="I1535">
        <v>470</v>
      </c>
      <c r="J1535" t="s">
        <v>555</v>
      </c>
      <c r="K1535" t="s">
        <v>2937</v>
      </c>
      <c r="L1535">
        <v>0</v>
      </c>
      <c r="M1535">
        <v>0</v>
      </c>
      <c r="N1535" t="s">
        <v>4494</v>
      </c>
      <c r="O1535" t="s">
        <v>545</v>
      </c>
      <c r="P1535" t="s">
        <v>458</v>
      </c>
      <c r="R1535">
        <v>0</v>
      </c>
      <c r="S1535" t="s">
        <v>459</v>
      </c>
      <c r="T1535" t="s">
        <v>458</v>
      </c>
      <c r="U1535" t="s">
        <v>460</v>
      </c>
      <c r="V1535" t="s">
        <v>458</v>
      </c>
    </row>
    <row r="1536" spans="1:22" x14ac:dyDescent="0.2">
      <c r="A1536" s="102">
        <v>42268</v>
      </c>
      <c r="B1536" s="102" t="s">
        <v>4397</v>
      </c>
      <c r="C1536" t="s">
        <v>541</v>
      </c>
      <c r="D1536" s="58">
        <v>408.22</v>
      </c>
      <c r="E1536" t="s">
        <v>452</v>
      </c>
      <c r="F1536" s="108">
        <v>2001</v>
      </c>
      <c r="G1536" t="s">
        <v>2936</v>
      </c>
      <c r="H1536">
        <v>10</v>
      </c>
      <c r="I1536">
        <v>470</v>
      </c>
      <c r="J1536" t="s">
        <v>555</v>
      </c>
      <c r="K1536" t="s">
        <v>2937</v>
      </c>
      <c r="L1536">
        <v>0</v>
      </c>
      <c r="M1536">
        <v>0</v>
      </c>
      <c r="N1536" t="s">
        <v>4495</v>
      </c>
      <c r="O1536" t="s">
        <v>545</v>
      </c>
      <c r="P1536" t="s">
        <v>458</v>
      </c>
      <c r="R1536">
        <v>0</v>
      </c>
      <c r="S1536" t="s">
        <v>459</v>
      </c>
      <c r="T1536" t="s">
        <v>458</v>
      </c>
      <c r="U1536" t="s">
        <v>460</v>
      </c>
      <c r="V1536" t="s">
        <v>458</v>
      </c>
    </row>
    <row r="1537" spans="1:22" x14ac:dyDescent="0.2">
      <c r="A1537" s="102">
        <v>42268</v>
      </c>
      <c r="B1537" s="102" t="s">
        <v>4397</v>
      </c>
      <c r="C1537" t="s">
        <v>541</v>
      </c>
      <c r="D1537" s="58">
        <v>408.22</v>
      </c>
      <c r="E1537" t="s">
        <v>452</v>
      </c>
      <c r="F1537" s="108" t="s">
        <v>2950</v>
      </c>
      <c r="G1537" t="s">
        <v>2951</v>
      </c>
      <c r="H1537">
        <v>24</v>
      </c>
      <c r="I1537">
        <v>470</v>
      </c>
      <c r="J1537" t="s">
        <v>555</v>
      </c>
      <c r="K1537" t="s">
        <v>2937</v>
      </c>
      <c r="L1537">
        <v>0</v>
      </c>
      <c r="M1537">
        <v>0</v>
      </c>
      <c r="N1537" t="s">
        <v>4496</v>
      </c>
      <c r="O1537" t="s">
        <v>545</v>
      </c>
      <c r="P1537" t="s">
        <v>458</v>
      </c>
      <c r="R1537">
        <v>0</v>
      </c>
      <c r="S1537" t="s">
        <v>459</v>
      </c>
      <c r="T1537" t="s">
        <v>458</v>
      </c>
      <c r="U1537" t="s">
        <v>460</v>
      </c>
      <c r="V1537" t="s">
        <v>458</v>
      </c>
    </row>
    <row r="1538" spans="1:22" x14ac:dyDescent="0.2">
      <c r="A1538" s="102">
        <v>42268</v>
      </c>
      <c r="B1538" s="102" t="s">
        <v>4397</v>
      </c>
      <c r="C1538" t="s">
        <v>541</v>
      </c>
      <c r="D1538" s="58">
        <v>408.22</v>
      </c>
      <c r="E1538" t="s">
        <v>452</v>
      </c>
      <c r="F1538" s="108">
        <v>2023</v>
      </c>
      <c r="G1538" t="s">
        <v>2997</v>
      </c>
      <c r="H1538">
        <v>3</v>
      </c>
      <c r="I1538">
        <v>470</v>
      </c>
      <c r="J1538" t="s">
        <v>555</v>
      </c>
      <c r="K1538" t="s">
        <v>2937</v>
      </c>
      <c r="L1538">
        <v>0</v>
      </c>
      <c r="M1538">
        <v>0</v>
      </c>
      <c r="N1538" t="s">
        <v>4497</v>
      </c>
      <c r="O1538" t="s">
        <v>545</v>
      </c>
      <c r="P1538" t="s">
        <v>458</v>
      </c>
      <c r="R1538">
        <v>0</v>
      </c>
      <c r="S1538" t="s">
        <v>459</v>
      </c>
      <c r="T1538" t="s">
        <v>458</v>
      </c>
      <c r="U1538" t="s">
        <v>460</v>
      </c>
      <c r="V1538" t="s">
        <v>458</v>
      </c>
    </row>
    <row r="1539" spans="1:22" x14ac:dyDescent="0.2">
      <c r="A1539" s="102">
        <v>42268</v>
      </c>
      <c r="B1539" s="102" t="s">
        <v>4397</v>
      </c>
      <c r="C1539" t="s">
        <v>541</v>
      </c>
      <c r="D1539" s="58">
        <v>408.22</v>
      </c>
      <c r="E1539" t="s">
        <v>452</v>
      </c>
      <c r="F1539" s="108">
        <v>2023</v>
      </c>
      <c r="G1539" t="s">
        <v>2997</v>
      </c>
      <c r="H1539">
        <v>12</v>
      </c>
      <c r="I1539">
        <v>470</v>
      </c>
      <c r="J1539" t="s">
        <v>555</v>
      </c>
      <c r="K1539" t="s">
        <v>2937</v>
      </c>
      <c r="L1539">
        <v>0</v>
      </c>
      <c r="M1539">
        <v>0</v>
      </c>
      <c r="N1539" t="s">
        <v>4498</v>
      </c>
      <c r="O1539" t="s">
        <v>545</v>
      </c>
      <c r="P1539" t="s">
        <v>458</v>
      </c>
      <c r="R1539">
        <v>0</v>
      </c>
      <c r="S1539" t="s">
        <v>459</v>
      </c>
      <c r="T1539" t="s">
        <v>458</v>
      </c>
      <c r="U1539" t="s">
        <v>460</v>
      </c>
      <c r="V1539" t="s">
        <v>458</v>
      </c>
    </row>
    <row r="1540" spans="1:22" x14ac:dyDescent="0.2">
      <c r="A1540" s="102">
        <v>42275</v>
      </c>
      <c r="B1540" s="102" t="s">
        <v>4397</v>
      </c>
      <c r="C1540" t="s">
        <v>541</v>
      </c>
      <c r="D1540" s="58">
        <v>408.22</v>
      </c>
      <c r="E1540" t="s">
        <v>452</v>
      </c>
      <c r="F1540" s="108">
        <v>2001</v>
      </c>
      <c r="G1540" t="s">
        <v>2936</v>
      </c>
      <c r="H1540">
        <v>6</v>
      </c>
      <c r="I1540">
        <v>470</v>
      </c>
      <c r="J1540" t="s">
        <v>555</v>
      </c>
      <c r="K1540" t="s">
        <v>2937</v>
      </c>
      <c r="L1540">
        <v>0</v>
      </c>
      <c r="M1540">
        <v>0</v>
      </c>
      <c r="N1540" t="s">
        <v>4499</v>
      </c>
      <c r="O1540" t="s">
        <v>545</v>
      </c>
      <c r="P1540" t="s">
        <v>458</v>
      </c>
      <c r="R1540">
        <v>0</v>
      </c>
      <c r="S1540" t="s">
        <v>459</v>
      </c>
      <c r="T1540" t="s">
        <v>458</v>
      </c>
      <c r="U1540" t="s">
        <v>460</v>
      </c>
      <c r="V1540" t="s">
        <v>458</v>
      </c>
    </row>
    <row r="1541" spans="1:22" x14ac:dyDescent="0.2">
      <c r="A1541" s="102">
        <v>42282</v>
      </c>
      <c r="B1541" s="102" t="s">
        <v>4397</v>
      </c>
      <c r="C1541" t="s">
        <v>541</v>
      </c>
      <c r="D1541" s="58">
        <v>408.22</v>
      </c>
      <c r="E1541" t="s">
        <v>452</v>
      </c>
      <c r="F1541" s="108">
        <v>2001</v>
      </c>
      <c r="G1541" t="s">
        <v>2936</v>
      </c>
      <c r="H1541">
        <v>8</v>
      </c>
      <c r="I1541">
        <v>470</v>
      </c>
      <c r="J1541" t="s">
        <v>555</v>
      </c>
      <c r="K1541" t="s">
        <v>2937</v>
      </c>
      <c r="L1541">
        <v>0</v>
      </c>
      <c r="M1541">
        <v>0</v>
      </c>
      <c r="N1541" t="s">
        <v>4500</v>
      </c>
      <c r="O1541" t="s">
        <v>545</v>
      </c>
      <c r="P1541" t="s">
        <v>458</v>
      </c>
      <c r="R1541">
        <v>0</v>
      </c>
      <c r="S1541" t="s">
        <v>459</v>
      </c>
      <c r="T1541" t="s">
        <v>458</v>
      </c>
      <c r="U1541" t="s">
        <v>460</v>
      </c>
      <c r="V1541" t="s">
        <v>458</v>
      </c>
    </row>
    <row r="1542" spans="1:22" x14ac:dyDescent="0.2">
      <c r="A1542" s="102">
        <v>42317</v>
      </c>
      <c r="B1542" s="102" t="s">
        <v>4397</v>
      </c>
      <c r="C1542" t="s">
        <v>541</v>
      </c>
      <c r="D1542" s="58">
        <v>408.22</v>
      </c>
      <c r="E1542" t="s">
        <v>452</v>
      </c>
      <c r="F1542" s="108">
        <v>2001</v>
      </c>
      <c r="G1542" t="s">
        <v>2936</v>
      </c>
      <c r="H1542">
        <v>2</v>
      </c>
      <c r="I1542">
        <v>470</v>
      </c>
      <c r="J1542" t="s">
        <v>555</v>
      </c>
      <c r="K1542" t="s">
        <v>2937</v>
      </c>
      <c r="L1542">
        <v>0</v>
      </c>
      <c r="M1542">
        <v>0</v>
      </c>
      <c r="N1542" t="s">
        <v>4501</v>
      </c>
      <c r="O1542" t="s">
        <v>545</v>
      </c>
      <c r="P1542" t="s">
        <v>458</v>
      </c>
      <c r="R1542">
        <v>0</v>
      </c>
      <c r="S1542" t="s">
        <v>459</v>
      </c>
      <c r="T1542" t="s">
        <v>458</v>
      </c>
      <c r="U1542" t="s">
        <v>460</v>
      </c>
      <c r="V1542" t="s">
        <v>458</v>
      </c>
    </row>
    <row r="1543" spans="1:22" x14ac:dyDescent="0.2">
      <c r="A1543" s="102">
        <v>42324</v>
      </c>
      <c r="B1543" s="102" t="s">
        <v>4397</v>
      </c>
      <c r="C1543" t="s">
        <v>541</v>
      </c>
      <c r="D1543" s="58">
        <v>408.22</v>
      </c>
      <c r="E1543" t="s">
        <v>452</v>
      </c>
      <c r="F1543" s="108">
        <v>2001</v>
      </c>
      <c r="G1543" t="s">
        <v>2936</v>
      </c>
      <c r="H1543">
        <v>8</v>
      </c>
      <c r="I1543">
        <v>470</v>
      </c>
      <c r="J1543" t="s">
        <v>555</v>
      </c>
      <c r="K1543" t="s">
        <v>2937</v>
      </c>
      <c r="L1543">
        <v>0</v>
      </c>
      <c r="M1543">
        <v>0</v>
      </c>
      <c r="N1543" t="s">
        <v>4502</v>
      </c>
      <c r="O1543" t="s">
        <v>545</v>
      </c>
      <c r="P1543" t="s">
        <v>458</v>
      </c>
      <c r="R1543">
        <v>0</v>
      </c>
      <c r="S1543" t="s">
        <v>459</v>
      </c>
      <c r="T1543" t="s">
        <v>458</v>
      </c>
      <c r="U1543" t="s">
        <v>460</v>
      </c>
      <c r="V1543" t="s">
        <v>458</v>
      </c>
    </row>
    <row r="1544" spans="1:22" x14ac:dyDescent="0.2">
      <c r="A1544" s="102">
        <v>42331</v>
      </c>
      <c r="B1544" s="102" t="s">
        <v>4397</v>
      </c>
      <c r="C1544" t="s">
        <v>541</v>
      </c>
      <c r="D1544" s="58">
        <v>408.22</v>
      </c>
      <c r="E1544" t="s">
        <v>452</v>
      </c>
      <c r="F1544" s="108">
        <v>2001</v>
      </c>
      <c r="G1544" t="s">
        <v>2936</v>
      </c>
      <c r="H1544">
        <v>6</v>
      </c>
      <c r="I1544">
        <v>470</v>
      </c>
      <c r="J1544" t="s">
        <v>555</v>
      </c>
      <c r="K1544" t="s">
        <v>2937</v>
      </c>
      <c r="L1544">
        <v>0</v>
      </c>
      <c r="M1544">
        <v>0</v>
      </c>
      <c r="N1544" t="s">
        <v>4503</v>
      </c>
      <c r="O1544" t="s">
        <v>545</v>
      </c>
      <c r="P1544" t="s">
        <v>458</v>
      </c>
      <c r="R1544">
        <v>0</v>
      </c>
      <c r="S1544" t="s">
        <v>459</v>
      </c>
      <c r="T1544" t="s">
        <v>458</v>
      </c>
      <c r="U1544" t="s">
        <v>460</v>
      </c>
      <c r="V1544" t="s">
        <v>458</v>
      </c>
    </row>
    <row r="1545" spans="1:22" x14ac:dyDescent="0.2">
      <c r="A1545" s="102">
        <v>42338</v>
      </c>
      <c r="B1545" s="102" t="s">
        <v>4397</v>
      </c>
      <c r="C1545" t="s">
        <v>541</v>
      </c>
      <c r="D1545" s="58">
        <v>408.22</v>
      </c>
      <c r="E1545" t="s">
        <v>452</v>
      </c>
      <c r="F1545" s="108">
        <v>2001</v>
      </c>
      <c r="G1545" t="s">
        <v>2936</v>
      </c>
      <c r="H1545">
        <v>1</v>
      </c>
      <c r="I1545">
        <v>470</v>
      </c>
      <c r="J1545" t="s">
        <v>555</v>
      </c>
      <c r="K1545" t="s">
        <v>2937</v>
      </c>
      <c r="L1545">
        <v>0</v>
      </c>
      <c r="M1545">
        <v>0</v>
      </c>
      <c r="N1545" t="s">
        <v>4504</v>
      </c>
      <c r="O1545" t="s">
        <v>545</v>
      </c>
      <c r="P1545" t="s">
        <v>458</v>
      </c>
      <c r="R1545">
        <v>0</v>
      </c>
      <c r="S1545" t="s">
        <v>459</v>
      </c>
      <c r="T1545" t="s">
        <v>458</v>
      </c>
      <c r="U1545" t="s">
        <v>460</v>
      </c>
      <c r="V1545" t="s">
        <v>458</v>
      </c>
    </row>
    <row r="1546" spans="1:22" x14ac:dyDescent="0.2">
      <c r="A1546" s="102">
        <v>42338</v>
      </c>
      <c r="B1546" s="102" t="s">
        <v>4397</v>
      </c>
      <c r="C1546" t="s">
        <v>541</v>
      </c>
      <c r="D1546" s="58">
        <v>408.22</v>
      </c>
      <c r="E1546" t="s">
        <v>452</v>
      </c>
      <c r="F1546" s="108">
        <v>2023</v>
      </c>
      <c r="G1546" t="s">
        <v>2997</v>
      </c>
      <c r="H1546">
        <v>8</v>
      </c>
      <c r="I1546">
        <v>470</v>
      </c>
      <c r="J1546" t="s">
        <v>555</v>
      </c>
      <c r="K1546" t="s">
        <v>2937</v>
      </c>
      <c r="L1546">
        <v>0</v>
      </c>
      <c r="M1546">
        <v>0</v>
      </c>
      <c r="N1546" t="s">
        <v>4505</v>
      </c>
      <c r="O1546" t="s">
        <v>545</v>
      </c>
      <c r="P1546" t="s">
        <v>458</v>
      </c>
      <c r="R1546">
        <v>0</v>
      </c>
      <c r="S1546" t="s">
        <v>459</v>
      </c>
      <c r="T1546" t="s">
        <v>458</v>
      </c>
      <c r="U1546" t="s">
        <v>460</v>
      </c>
      <c r="V1546" t="s">
        <v>458</v>
      </c>
    </row>
    <row r="1547" spans="1:22" x14ac:dyDescent="0.2">
      <c r="A1547" s="102">
        <v>42339</v>
      </c>
      <c r="B1547" s="102" t="s">
        <v>4397</v>
      </c>
      <c r="C1547" t="s">
        <v>541</v>
      </c>
      <c r="D1547" s="58">
        <v>408.22</v>
      </c>
      <c r="E1547" t="s">
        <v>452</v>
      </c>
      <c r="F1547" s="108" t="s">
        <v>2950</v>
      </c>
      <c r="G1547" t="s">
        <v>2951</v>
      </c>
      <c r="H1547">
        <v>16</v>
      </c>
      <c r="I1547">
        <v>470</v>
      </c>
      <c r="J1547" t="s">
        <v>555</v>
      </c>
      <c r="K1547" t="s">
        <v>2937</v>
      </c>
      <c r="L1547">
        <v>0</v>
      </c>
      <c r="M1547">
        <v>0</v>
      </c>
      <c r="N1547" t="s">
        <v>4506</v>
      </c>
      <c r="O1547" t="s">
        <v>545</v>
      </c>
      <c r="P1547" t="s">
        <v>458</v>
      </c>
      <c r="R1547">
        <v>0</v>
      </c>
      <c r="S1547" t="s">
        <v>459</v>
      </c>
      <c r="T1547" t="s">
        <v>458</v>
      </c>
      <c r="U1547" t="s">
        <v>460</v>
      </c>
      <c r="V1547" t="s">
        <v>458</v>
      </c>
    </row>
    <row r="1548" spans="1:22" x14ac:dyDescent="0.2">
      <c r="A1548" s="102">
        <v>42339</v>
      </c>
      <c r="B1548" s="102" t="s">
        <v>4397</v>
      </c>
      <c r="C1548" t="s">
        <v>541</v>
      </c>
      <c r="D1548" s="58">
        <v>408.22</v>
      </c>
      <c r="E1548" t="s">
        <v>452</v>
      </c>
      <c r="F1548" s="108">
        <v>2023</v>
      </c>
      <c r="G1548" t="s">
        <v>2997</v>
      </c>
      <c r="H1548">
        <v>16</v>
      </c>
      <c r="I1548">
        <v>470</v>
      </c>
      <c r="J1548" t="s">
        <v>555</v>
      </c>
      <c r="K1548" t="s">
        <v>2937</v>
      </c>
      <c r="L1548">
        <v>0</v>
      </c>
      <c r="M1548">
        <v>0</v>
      </c>
      <c r="N1548" t="s">
        <v>4507</v>
      </c>
      <c r="O1548" t="s">
        <v>545</v>
      </c>
      <c r="P1548" t="s">
        <v>458</v>
      </c>
      <c r="R1548">
        <v>0</v>
      </c>
      <c r="S1548" t="s">
        <v>459</v>
      </c>
      <c r="T1548" t="s">
        <v>458</v>
      </c>
      <c r="U1548" t="s">
        <v>460</v>
      </c>
      <c r="V1548" t="s">
        <v>458</v>
      </c>
    </row>
    <row r="1549" spans="1:22" x14ac:dyDescent="0.2">
      <c r="A1549" s="102">
        <v>42345</v>
      </c>
      <c r="B1549" s="102" t="s">
        <v>4397</v>
      </c>
      <c r="C1549" t="s">
        <v>541</v>
      </c>
      <c r="D1549" s="58">
        <v>408.22</v>
      </c>
      <c r="E1549" t="s">
        <v>452</v>
      </c>
      <c r="F1549" s="108">
        <v>2001</v>
      </c>
      <c r="G1549" t="s">
        <v>2936</v>
      </c>
      <c r="H1549">
        <v>6</v>
      </c>
      <c r="I1549">
        <v>470</v>
      </c>
      <c r="J1549" t="s">
        <v>555</v>
      </c>
      <c r="K1549" t="s">
        <v>2937</v>
      </c>
      <c r="L1549">
        <v>0</v>
      </c>
      <c r="M1549">
        <v>0</v>
      </c>
      <c r="N1549" t="s">
        <v>4508</v>
      </c>
      <c r="O1549" t="s">
        <v>545</v>
      </c>
      <c r="P1549" t="s">
        <v>458</v>
      </c>
      <c r="R1549">
        <v>0</v>
      </c>
      <c r="S1549" t="s">
        <v>459</v>
      </c>
      <c r="T1549" t="s">
        <v>458</v>
      </c>
      <c r="U1549" t="s">
        <v>460</v>
      </c>
      <c r="V1549" t="s">
        <v>458</v>
      </c>
    </row>
    <row r="1550" spans="1:22" x14ac:dyDescent="0.2">
      <c r="A1550" s="102">
        <v>42345</v>
      </c>
      <c r="B1550" s="102" t="s">
        <v>4397</v>
      </c>
      <c r="C1550" t="s">
        <v>541</v>
      </c>
      <c r="D1550" s="58">
        <v>408.22</v>
      </c>
      <c r="E1550" t="s">
        <v>452</v>
      </c>
      <c r="F1550" s="108" t="s">
        <v>2950</v>
      </c>
      <c r="G1550" t="s">
        <v>2951</v>
      </c>
      <c r="H1550">
        <v>19</v>
      </c>
      <c r="I1550">
        <v>470</v>
      </c>
      <c r="J1550" t="s">
        <v>555</v>
      </c>
      <c r="K1550" t="s">
        <v>2937</v>
      </c>
      <c r="L1550">
        <v>0</v>
      </c>
      <c r="M1550">
        <v>0</v>
      </c>
      <c r="N1550" t="s">
        <v>4509</v>
      </c>
      <c r="O1550" t="s">
        <v>545</v>
      </c>
      <c r="P1550" t="s">
        <v>458</v>
      </c>
      <c r="R1550">
        <v>0</v>
      </c>
      <c r="S1550" t="s">
        <v>459</v>
      </c>
      <c r="T1550" t="s">
        <v>458</v>
      </c>
      <c r="U1550" t="s">
        <v>460</v>
      </c>
      <c r="V1550" t="s">
        <v>458</v>
      </c>
    </row>
    <row r="1551" spans="1:22" x14ac:dyDescent="0.2">
      <c r="A1551" s="102">
        <v>42345</v>
      </c>
      <c r="B1551" s="102" t="s">
        <v>4397</v>
      </c>
      <c r="C1551" t="s">
        <v>541</v>
      </c>
      <c r="D1551" s="58">
        <v>408.22</v>
      </c>
      <c r="E1551" t="s">
        <v>452</v>
      </c>
      <c r="F1551" s="108">
        <v>2023</v>
      </c>
      <c r="G1551" t="s">
        <v>2997</v>
      </c>
      <c r="H1551">
        <v>19</v>
      </c>
      <c r="I1551">
        <v>470</v>
      </c>
      <c r="J1551" t="s">
        <v>555</v>
      </c>
      <c r="K1551" t="s">
        <v>2937</v>
      </c>
      <c r="L1551">
        <v>0</v>
      </c>
      <c r="M1551">
        <v>0</v>
      </c>
      <c r="N1551" t="s">
        <v>4510</v>
      </c>
      <c r="O1551" t="s">
        <v>545</v>
      </c>
      <c r="P1551" t="s">
        <v>458</v>
      </c>
      <c r="R1551">
        <v>0</v>
      </c>
      <c r="S1551" t="s">
        <v>459</v>
      </c>
      <c r="T1551" t="s">
        <v>458</v>
      </c>
      <c r="U1551" t="s">
        <v>460</v>
      </c>
      <c r="V1551" t="s">
        <v>458</v>
      </c>
    </row>
    <row r="1552" spans="1:22" x14ac:dyDescent="0.2">
      <c r="A1552" s="102">
        <v>42345</v>
      </c>
      <c r="B1552" s="102" t="s">
        <v>4397</v>
      </c>
      <c r="C1552" t="s">
        <v>541</v>
      </c>
      <c r="D1552" s="58">
        <v>408.22</v>
      </c>
      <c r="E1552" t="s">
        <v>452</v>
      </c>
      <c r="F1552" s="108">
        <v>2005</v>
      </c>
      <c r="G1552" t="s">
        <v>3011</v>
      </c>
      <c r="H1552">
        <v>3</v>
      </c>
      <c r="I1552">
        <v>470</v>
      </c>
      <c r="J1552" t="s">
        <v>555</v>
      </c>
      <c r="K1552" t="s">
        <v>2937</v>
      </c>
      <c r="L1552">
        <v>0</v>
      </c>
      <c r="M1552">
        <v>0</v>
      </c>
      <c r="N1552" t="s">
        <v>4511</v>
      </c>
      <c r="O1552" t="s">
        <v>545</v>
      </c>
      <c r="P1552" t="s">
        <v>458</v>
      </c>
      <c r="R1552">
        <v>0</v>
      </c>
      <c r="S1552" t="s">
        <v>459</v>
      </c>
      <c r="T1552" t="s">
        <v>458</v>
      </c>
      <c r="U1552" t="s">
        <v>460</v>
      </c>
      <c r="V1552" t="s">
        <v>458</v>
      </c>
    </row>
    <row r="1553" spans="1:22" x14ac:dyDescent="0.2">
      <c r="A1553" s="102">
        <v>42352</v>
      </c>
      <c r="B1553" s="102" t="s">
        <v>4397</v>
      </c>
      <c r="C1553" t="s">
        <v>541</v>
      </c>
      <c r="D1553" s="58">
        <v>408.22</v>
      </c>
      <c r="E1553" t="s">
        <v>452</v>
      </c>
      <c r="F1553" s="108">
        <v>2001</v>
      </c>
      <c r="G1553" t="s">
        <v>2936</v>
      </c>
      <c r="H1553">
        <v>4</v>
      </c>
      <c r="I1553">
        <v>470</v>
      </c>
      <c r="J1553" t="s">
        <v>555</v>
      </c>
      <c r="K1553" t="s">
        <v>2937</v>
      </c>
      <c r="L1553">
        <v>0</v>
      </c>
      <c r="M1553">
        <v>0</v>
      </c>
      <c r="N1553" t="s">
        <v>4512</v>
      </c>
      <c r="O1553" t="s">
        <v>545</v>
      </c>
      <c r="P1553" t="s">
        <v>458</v>
      </c>
      <c r="R1553">
        <v>0</v>
      </c>
      <c r="S1553" t="s">
        <v>459</v>
      </c>
      <c r="T1553" t="s">
        <v>458</v>
      </c>
      <c r="U1553" t="s">
        <v>460</v>
      </c>
      <c r="V1553" t="s">
        <v>458</v>
      </c>
    </row>
    <row r="1554" spans="1:22" x14ac:dyDescent="0.2">
      <c r="A1554" s="102">
        <v>42352</v>
      </c>
      <c r="B1554" s="102" t="s">
        <v>4397</v>
      </c>
      <c r="C1554" t="s">
        <v>541</v>
      </c>
      <c r="D1554" s="58">
        <v>408.22</v>
      </c>
      <c r="E1554" t="s">
        <v>452</v>
      </c>
      <c r="F1554" s="108" t="s">
        <v>2950</v>
      </c>
      <c r="G1554" t="s">
        <v>2951</v>
      </c>
      <c r="H1554">
        <v>13</v>
      </c>
      <c r="I1554">
        <v>470</v>
      </c>
      <c r="J1554" t="s">
        <v>555</v>
      </c>
      <c r="K1554" t="s">
        <v>2937</v>
      </c>
      <c r="L1554">
        <v>0</v>
      </c>
      <c r="M1554">
        <v>0</v>
      </c>
      <c r="N1554" t="s">
        <v>4513</v>
      </c>
      <c r="O1554" t="s">
        <v>545</v>
      </c>
      <c r="P1554" t="s">
        <v>458</v>
      </c>
      <c r="R1554">
        <v>0</v>
      </c>
      <c r="S1554" t="s">
        <v>459</v>
      </c>
      <c r="T1554" t="s">
        <v>458</v>
      </c>
      <c r="U1554" t="s">
        <v>460</v>
      </c>
      <c r="V1554" t="s">
        <v>458</v>
      </c>
    </row>
    <row r="1555" spans="1:22" x14ac:dyDescent="0.2">
      <c r="A1555" s="102">
        <v>42352</v>
      </c>
      <c r="B1555" s="102" t="s">
        <v>4397</v>
      </c>
      <c r="C1555" t="s">
        <v>541</v>
      </c>
      <c r="D1555" s="58">
        <v>408.22</v>
      </c>
      <c r="E1555" t="s">
        <v>452</v>
      </c>
      <c r="F1555" s="108">
        <v>2023</v>
      </c>
      <c r="G1555" t="s">
        <v>2997</v>
      </c>
      <c r="H1555">
        <v>13</v>
      </c>
      <c r="I1555">
        <v>470</v>
      </c>
      <c r="J1555" t="s">
        <v>555</v>
      </c>
      <c r="K1555" t="s">
        <v>2937</v>
      </c>
      <c r="L1555">
        <v>0</v>
      </c>
      <c r="M1555">
        <v>0</v>
      </c>
      <c r="N1555" t="s">
        <v>4514</v>
      </c>
      <c r="O1555" t="s">
        <v>545</v>
      </c>
      <c r="P1555" t="s">
        <v>458</v>
      </c>
      <c r="R1555">
        <v>0</v>
      </c>
      <c r="S1555" t="s">
        <v>459</v>
      </c>
      <c r="T1555" t="s">
        <v>458</v>
      </c>
      <c r="U1555" t="s">
        <v>460</v>
      </c>
      <c r="V1555" t="s">
        <v>458</v>
      </c>
    </row>
    <row r="1556" spans="1:22" x14ac:dyDescent="0.2">
      <c r="A1556" s="102">
        <v>42359</v>
      </c>
      <c r="B1556" s="102" t="s">
        <v>4397</v>
      </c>
      <c r="C1556" t="s">
        <v>541</v>
      </c>
      <c r="D1556" s="58">
        <v>408.22</v>
      </c>
      <c r="E1556" t="s">
        <v>452</v>
      </c>
      <c r="F1556" s="108">
        <v>2001</v>
      </c>
      <c r="G1556" t="s">
        <v>2936</v>
      </c>
      <c r="H1556">
        <v>3</v>
      </c>
      <c r="I1556">
        <v>470</v>
      </c>
      <c r="J1556" t="s">
        <v>555</v>
      </c>
      <c r="K1556" t="s">
        <v>2937</v>
      </c>
      <c r="L1556">
        <v>0</v>
      </c>
      <c r="M1556">
        <v>0</v>
      </c>
      <c r="N1556" t="s">
        <v>4515</v>
      </c>
      <c r="O1556" t="s">
        <v>545</v>
      </c>
      <c r="P1556" t="s">
        <v>458</v>
      </c>
      <c r="R1556">
        <v>0</v>
      </c>
      <c r="S1556" t="s">
        <v>459</v>
      </c>
      <c r="T1556" t="s">
        <v>458</v>
      </c>
      <c r="U1556" t="s">
        <v>460</v>
      </c>
      <c r="V1556" t="s">
        <v>458</v>
      </c>
    </row>
    <row r="1557" spans="1:22" x14ac:dyDescent="0.2">
      <c r="A1557" s="102">
        <v>42373</v>
      </c>
      <c r="B1557" s="102" t="s">
        <v>4397</v>
      </c>
      <c r="C1557" t="s">
        <v>541</v>
      </c>
      <c r="D1557" s="58">
        <v>408.22</v>
      </c>
      <c r="E1557" t="s">
        <v>452</v>
      </c>
      <c r="F1557" s="108">
        <v>2023</v>
      </c>
      <c r="G1557" t="s">
        <v>2997</v>
      </c>
      <c r="H1557">
        <v>4</v>
      </c>
      <c r="I1557">
        <v>470</v>
      </c>
      <c r="J1557" t="s">
        <v>555</v>
      </c>
      <c r="K1557" t="s">
        <v>2937</v>
      </c>
      <c r="L1557">
        <v>0</v>
      </c>
      <c r="M1557">
        <v>0</v>
      </c>
      <c r="N1557" t="s">
        <v>4516</v>
      </c>
      <c r="O1557" t="s">
        <v>545</v>
      </c>
      <c r="P1557" t="s">
        <v>458</v>
      </c>
      <c r="R1557">
        <v>0</v>
      </c>
      <c r="S1557" t="s">
        <v>459</v>
      </c>
      <c r="T1557" t="s">
        <v>458</v>
      </c>
      <c r="U1557" t="s">
        <v>460</v>
      </c>
      <c r="V1557" t="s">
        <v>458</v>
      </c>
    </row>
    <row r="1558" spans="1:22" x14ac:dyDescent="0.2">
      <c r="A1558" s="102">
        <v>42422</v>
      </c>
      <c r="B1558" s="102" t="s">
        <v>4397</v>
      </c>
      <c r="C1558" t="s">
        <v>541</v>
      </c>
      <c r="D1558" s="58">
        <v>408.22</v>
      </c>
      <c r="E1558" t="s">
        <v>452</v>
      </c>
      <c r="F1558" s="108">
        <v>2023</v>
      </c>
      <c r="G1558" t="s">
        <v>2997</v>
      </c>
      <c r="H1558">
        <v>1</v>
      </c>
      <c r="I1558">
        <v>470</v>
      </c>
      <c r="J1558" t="s">
        <v>555</v>
      </c>
      <c r="K1558" t="s">
        <v>2937</v>
      </c>
      <c r="L1558">
        <v>0</v>
      </c>
      <c r="M1558">
        <v>0</v>
      </c>
      <c r="N1558" t="s">
        <v>4517</v>
      </c>
      <c r="O1558" t="s">
        <v>545</v>
      </c>
      <c r="P1558" t="s">
        <v>458</v>
      </c>
      <c r="R1558">
        <v>0</v>
      </c>
      <c r="S1558" t="s">
        <v>459</v>
      </c>
      <c r="T1558" t="s">
        <v>458</v>
      </c>
      <c r="U1558" t="s">
        <v>460</v>
      </c>
      <c r="V1558" t="s">
        <v>458</v>
      </c>
    </row>
    <row r="1559" spans="1:22" x14ac:dyDescent="0.2">
      <c r="A1559" s="102">
        <v>42422</v>
      </c>
      <c r="B1559" s="102" t="s">
        <v>4397</v>
      </c>
      <c r="C1559" t="s">
        <v>541</v>
      </c>
      <c r="D1559" s="58">
        <v>408.22</v>
      </c>
      <c r="E1559" t="s">
        <v>452</v>
      </c>
      <c r="F1559" s="108">
        <v>2023</v>
      </c>
      <c r="G1559" t="s">
        <v>2997</v>
      </c>
      <c r="H1559">
        <v>3</v>
      </c>
      <c r="I1559">
        <v>470</v>
      </c>
      <c r="J1559" t="s">
        <v>555</v>
      </c>
      <c r="K1559" t="s">
        <v>2937</v>
      </c>
      <c r="L1559">
        <v>0</v>
      </c>
      <c r="M1559">
        <v>0</v>
      </c>
      <c r="N1559" t="s">
        <v>4518</v>
      </c>
      <c r="O1559" t="s">
        <v>545</v>
      </c>
      <c r="P1559" t="s">
        <v>458</v>
      </c>
      <c r="R1559">
        <v>0</v>
      </c>
      <c r="S1559" t="s">
        <v>459</v>
      </c>
      <c r="T1559" t="s">
        <v>458</v>
      </c>
      <c r="U1559" t="s">
        <v>460</v>
      </c>
      <c r="V1559" t="s">
        <v>458</v>
      </c>
    </row>
    <row r="1560" spans="1:22" x14ac:dyDescent="0.2">
      <c r="A1560" s="102">
        <v>42436</v>
      </c>
      <c r="B1560" s="102" t="s">
        <v>4397</v>
      </c>
      <c r="C1560" t="s">
        <v>541</v>
      </c>
      <c r="D1560" s="58">
        <v>408.22</v>
      </c>
      <c r="E1560" t="s">
        <v>452</v>
      </c>
      <c r="F1560" s="108" t="s">
        <v>2950</v>
      </c>
      <c r="G1560" t="s">
        <v>2951</v>
      </c>
      <c r="H1560">
        <v>28</v>
      </c>
      <c r="I1560">
        <v>470</v>
      </c>
      <c r="J1560" t="s">
        <v>555</v>
      </c>
      <c r="K1560" t="s">
        <v>2937</v>
      </c>
      <c r="L1560">
        <v>0</v>
      </c>
      <c r="M1560">
        <v>0</v>
      </c>
      <c r="N1560" t="s">
        <v>4519</v>
      </c>
      <c r="O1560" t="s">
        <v>545</v>
      </c>
      <c r="P1560" t="s">
        <v>458</v>
      </c>
      <c r="R1560">
        <v>0</v>
      </c>
      <c r="S1560" t="s">
        <v>459</v>
      </c>
      <c r="T1560" t="s">
        <v>458</v>
      </c>
      <c r="U1560" t="s">
        <v>460</v>
      </c>
      <c r="V1560" t="s">
        <v>458</v>
      </c>
    </row>
    <row r="1561" spans="1:22" x14ac:dyDescent="0.2">
      <c r="A1561" s="102">
        <v>42436</v>
      </c>
      <c r="B1561" s="102" t="s">
        <v>4397</v>
      </c>
      <c r="C1561" t="s">
        <v>541</v>
      </c>
      <c r="D1561" s="58">
        <v>408.22</v>
      </c>
      <c r="E1561" t="s">
        <v>452</v>
      </c>
      <c r="F1561" s="108">
        <v>2023</v>
      </c>
      <c r="G1561" t="s">
        <v>2997</v>
      </c>
      <c r="H1561">
        <v>5.5</v>
      </c>
      <c r="I1561">
        <v>470</v>
      </c>
      <c r="J1561" t="s">
        <v>555</v>
      </c>
      <c r="K1561" t="s">
        <v>2937</v>
      </c>
      <c r="L1561">
        <v>0</v>
      </c>
      <c r="M1561">
        <v>0</v>
      </c>
      <c r="N1561" t="s">
        <v>4520</v>
      </c>
      <c r="O1561" t="s">
        <v>545</v>
      </c>
      <c r="P1561" t="s">
        <v>458</v>
      </c>
      <c r="R1561">
        <v>0</v>
      </c>
      <c r="S1561" t="s">
        <v>459</v>
      </c>
      <c r="T1561" t="s">
        <v>458</v>
      </c>
      <c r="U1561" t="s">
        <v>460</v>
      </c>
      <c r="V1561" t="s">
        <v>458</v>
      </c>
    </row>
    <row r="1562" spans="1:22" x14ac:dyDescent="0.2">
      <c r="A1562" s="102">
        <v>42135</v>
      </c>
      <c r="B1562" s="102" t="s">
        <v>696</v>
      </c>
      <c r="C1562" t="s">
        <v>541</v>
      </c>
      <c r="D1562" s="58">
        <v>408.26</v>
      </c>
      <c r="E1562" t="s">
        <v>452</v>
      </c>
      <c r="F1562" s="108" t="s">
        <v>2950</v>
      </c>
      <c r="G1562" t="s">
        <v>2951</v>
      </c>
      <c r="H1562">
        <v>24</v>
      </c>
      <c r="I1562">
        <v>478</v>
      </c>
      <c r="J1562" t="s">
        <v>555</v>
      </c>
      <c r="K1562" t="s">
        <v>2937</v>
      </c>
      <c r="L1562">
        <v>0</v>
      </c>
      <c r="M1562">
        <v>0</v>
      </c>
      <c r="N1562" t="s">
        <v>4521</v>
      </c>
      <c r="O1562" t="s">
        <v>545</v>
      </c>
      <c r="P1562" t="s">
        <v>458</v>
      </c>
      <c r="R1562">
        <v>0</v>
      </c>
      <c r="S1562" t="s">
        <v>459</v>
      </c>
      <c r="T1562" t="s">
        <v>458</v>
      </c>
      <c r="U1562" t="s">
        <v>460</v>
      </c>
      <c r="V1562" t="s">
        <v>458</v>
      </c>
    </row>
    <row r="1563" spans="1:22" x14ac:dyDescent="0.2">
      <c r="A1563" s="102">
        <v>42093</v>
      </c>
      <c r="B1563" s="102" t="s">
        <v>4522</v>
      </c>
      <c r="C1563" t="s">
        <v>541</v>
      </c>
      <c r="D1563" s="58">
        <v>408.29</v>
      </c>
      <c r="E1563" t="s">
        <v>452</v>
      </c>
      <c r="F1563" s="108">
        <v>2024</v>
      </c>
      <c r="G1563" t="s">
        <v>2955</v>
      </c>
      <c r="H1563">
        <v>1</v>
      </c>
      <c r="I1563">
        <v>48</v>
      </c>
      <c r="J1563" t="s">
        <v>555</v>
      </c>
      <c r="K1563" t="s">
        <v>2937</v>
      </c>
      <c r="L1563">
        <v>0</v>
      </c>
      <c r="M1563">
        <v>0</v>
      </c>
      <c r="N1563" t="s">
        <v>4523</v>
      </c>
      <c r="O1563" t="s">
        <v>545</v>
      </c>
      <c r="P1563" t="s">
        <v>458</v>
      </c>
      <c r="R1563">
        <v>0</v>
      </c>
      <c r="S1563" t="s">
        <v>459</v>
      </c>
      <c r="T1563" t="s">
        <v>458</v>
      </c>
      <c r="U1563" t="s">
        <v>460</v>
      </c>
      <c r="V1563" t="s">
        <v>458</v>
      </c>
    </row>
    <row r="1564" spans="1:22" x14ac:dyDescent="0.2">
      <c r="A1564" s="102">
        <v>42100</v>
      </c>
      <c r="B1564" s="102" t="s">
        <v>4522</v>
      </c>
      <c r="C1564" t="s">
        <v>541</v>
      </c>
      <c r="D1564" s="58">
        <v>408.29</v>
      </c>
      <c r="E1564" t="s">
        <v>452</v>
      </c>
      <c r="F1564" s="108" t="s">
        <v>2950</v>
      </c>
      <c r="G1564" t="s">
        <v>2951</v>
      </c>
      <c r="H1564">
        <v>32</v>
      </c>
      <c r="I1564">
        <v>48</v>
      </c>
      <c r="J1564" t="s">
        <v>555</v>
      </c>
      <c r="K1564" t="s">
        <v>2937</v>
      </c>
      <c r="L1564">
        <v>0</v>
      </c>
      <c r="M1564">
        <v>0</v>
      </c>
      <c r="N1564" t="s">
        <v>4524</v>
      </c>
      <c r="O1564" t="s">
        <v>545</v>
      </c>
      <c r="P1564" t="s">
        <v>458</v>
      </c>
      <c r="R1564">
        <v>0</v>
      </c>
      <c r="S1564" t="s">
        <v>459</v>
      </c>
      <c r="T1564" t="s">
        <v>458</v>
      </c>
      <c r="U1564" t="s">
        <v>460</v>
      </c>
      <c r="V1564" t="s">
        <v>458</v>
      </c>
    </row>
    <row r="1565" spans="1:22" x14ac:dyDescent="0.2">
      <c r="A1565" s="102">
        <v>42100</v>
      </c>
      <c r="B1565" s="102" t="s">
        <v>4522</v>
      </c>
      <c r="C1565" t="s">
        <v>541</v>
      </c>
      <c r="D1565" s="58">
        <v>408.29</v>
      </c>
      <c r="E1565" t="s">
        <v>452</v>
      </c>
      <c r="F1565" s="108" t="s">
        <v>2950</v>
      </c>
      <c r="G1565" t="s">
        <v>2951</v>
      </c>
      <c r="H1565">
        <v>16</v>
      </c>
      <c r="I1565">
        <v>48</v>
      </c>
      <c r="J1565" t="s">
        <v>555</v>
      </c>
      <c r="K1565" t="s">
        <v>2937</v>
      </c>
      <c r="L1565">
        <v>0</v>
      </c>
      <c r="M1565">
        <v>0</v>
      </c>
      <c r="N1565" t="s">
        <v>4525</v>
      </c>
      <c r="O1565" t="s">
        <v>545</v>
      </c>
      <c r="P1565" t="s">
        <v>458</v>
      </c>
      <c r="R1565">
        <v>0</v>
      </c>
      <c r="S1565" t="s">
        <v>459</v>
      </c>
      <c r="T1565" t="s">
        <v>458</v>
      </c>
      <c r="U1565" t="s">
        <v>460</v>
      </c>
      <c r="V1565" t="s">
        <v>458</v>
      </c>
    </row>
    <row r="1566" spans="1:22" x14ac:dyDescent="0.2">
      <c r="A1566" s="102">
        <v>42121</v>
      </c>
      <c r="B1566" s="102" t="s">
        <v>4522</v>
      </c>
      <c r="C1566" t="s">
        <v>541</v>
      </c>
      <c r="D1566" s="58">
        <v>408.29</v>
      </c>
      <c r="E1566" t="s">
        <v>452</v>
      </c>
      <c r="F1566" s="108">
        <v>2001</v>
      </c>
      <c r="G1566" t="s">
        <v>2936</v>
      </c>
      <c r="H1566">
        <v>2</v>
      </c>
      <c r="I1566">
        <v>48</v>
      </c>
      <c r="J1566" t="s">
        <v>555</v>
      </c>
      <c r="K1566" t="s">
        <v>2937</v>
      </c>
      <c r="L1566">
        <v>0</v>
      </c>
      <c r="M1566">
        <v>0</v>
      </c>
      <c r="N1566" t="s">
        <v>4526</v>
      </c>
      <c r="O1566" t="s">
        <v>545</v>
      </c>
      <c r="P1566" t="s">
        <v>458</v>
      </c>
      <c r="R1566">
        <v>0</v>
      </c>
      <c r="S1566" t="s">
        <v>459</v>
      </c>
      <c r="T1566" t="s">
        <v>458</v>
      </c>
      <c r="U1566" t="s">
        <v>460</v>
      </c>
      <c r="V1566" t="s">
        <v>458</v>
      </c>
    </row>
    <row r="1567" spans="1:22" x14ac:dyDescent="0.2">
      <c r="A1567" s="102">
        <v>42121</v>
      </c>
      <c r="B1567" s="102" t="s">
        <v>4522</v>
      </c>
      <c r="C1567" t="s">
        <v>541</v>
      </c>
      <c r="D1567" s="58">
        <v>408.29</v>
      </c>
      <c r="E1567" t="s">
        <v>452</v>
      </c>
      <c r="F1567" s="108">
        <v>2001</v>
      </c>
      <c r="G1567" t="s">
        <v>2936</v>
      </c>
      <c r="H1567">
        <v>1</v>
      </c>
      <c r="I1567">
        <v>48</v>
      </c>
      <c r="J1567" t="s">
        <v>555</v>
      </c>
      <c r="K1567" t="s">
        <v>2937</v>
      </c>
      <c r="L1567">
        <v>0</v>
      </c>
      <c r="M1567">
        <v>0</v>
      </c>
      <c r="N1567" t="s">
        <v>4527</v>
      </c>
      <c r="O1567" t="s">
        <v>545</v>
      </c>
      <c r="P1567" t="s">
        <v>458</v>
      </c>
      <c r="R1567">
        <v>0</v>
      </c>
      <c r="S1567" t="s">
        <v>459</v>
      </c>
      <c r="T1567" t="s">
        <v>458</v>
      </c>
      <c r="U1567" t="s">
        <v>460</v>
      </c>
      <c r="V1567" t="s">
        <v>458</v>
      </c>
    </row>
    <row r="1568" spans="1:22" x14ac:dyDescent="0.2">
      <c r="A1568" s="102">
        <v>42128</v>
      </c>
      <c r="B1568" s="102" t="s">
        <v>4522</v>
      </c>
      <c r="C1568" t="s">
        <v>541</v>
      </c>
      <c r="D1568" s="58">
        <v>408.29</v>
      </c>
      <c r="E1568" t="s">
        <v>452</v>
      </c>
      <c r="F1568" s="108">
        <v>2001</v>
      </c>
      <c r="G1568" t="s">
        <v>2936</v>
      </c>
      <c r="H1568">
        <v>9</v>
      </c>
      <c r="I1568">
        <v>48</v>
      </c>
      <c r="J1568" t="s">
        <v>555</v>
      </c>
      <c r="K1568" t="s">
        <v>2937</v>
      </c>
      <c r="L1568">
        <v>0</v>
      </c>
      <c r="M1568">
        <v>0</v>
      </c>
      <c r="N1568" t="s">
        <v>4528</v>
      </c>
      <c r="O1568" t="s">
        <v>545</v>
      </c>
      <c r="P1568" t="s">
        <v>458</v>
      </c>
      <c r="R1568">
        <v>0</v>
      </c>
      <c r="S1568" t="s">
        <v>459</v>
      </c>
      <c r="T1568" t="s">
        <v>458</v>
      </c>
      <c r="U1568" t="s">
        <v>460</v>
      </c>
      <c r="V1568" t="s">
        <v>458</v>
      </c>
    </row>
    <row r="1569" spans="1:22" x14ac:dyDescent="0.2">
      <c r="A1569" s="102">
        <v>42128</v>
      </c>
      <c r="B1569" s="102" t="s">
        <v>4522</v>
      </c>
      <c r="C1569" t="s">
        <v>541</v>
      </c>
      <c r="D1569" s="58">
        <v>408.29</v>
      </c>
      <c r="E1569" t="s">
        <v>452</v>
      </c>
      <c r="F1569" s="108">
        <v>2003</v>
      </c>
      <c r="G1569" t="s">
        <v>3304</v>
      </c>
      <c r="H1569">
        <v>7</v>
      </c>
      <c r="I1569">
        <v>48</v>
      </c>
      <c r="J1569" t="s">
        <v>555</v>
      </c>
      <c r="K1569" t="s">
        <v>2937</v>
      </c>
      <c r="L1569">
        <v>0</v>
      </c>
      <c r="M1569">
        <v>0</v>
      </c>
      <c r="N1569" t="s">
        <v>4529</v>
      </c>
      <c r="O1569" t="s">
        <v>545</v>
      </c>
      <c r="P1569" t="s">
        <v>458</v>
      </c>
      <c r="R1569">
        <v>0</v>
      </c>
      <c r="S1569" t="s">
        <v>459</v>
      </c>
      <c r="T1569" t="s">
        <v>458</v>
      </c>
      <c r="U1569" t="s">
        <v>460</v>
      </c>
      <c r="V1569" t="s">
        <v>458</v>
      </c>
    </row>
    <row r="1570" spans="1:22" x14ac:dyDescent="0.2">
      <c r="A1570" s="102">
        <v>42128</v>
      </c>
      <c r="B1570" s="102" t="s">
        <v>4522</v>
      </c>
      <c r="C1570" t="s">
        <v>541</v>
      </c>
      <c r="D1570" s="58">
        <v>408.29</v>
      </c>
      <c r="E1570" t="s">
        <v>452</v>
      </c>
      <c r="F1570" s="108" t="s">
        <v>2950</v>
      </c>
      <c r="G1570" t="s">
        <v>2951</v>
      </c>
      <c r="H1570">
        <v>16</v>
      </c>
      <c r="I1570">
        <v>48</v>
      </c>
      <c r="J1570" t="s">
        <v>555</v>
      </c>
      <c r="K1570" t="s">
        <v>2937</v>
      </c>
      <c r="L1570">
        <v>0</v>
      </c>
      <c r="M1570">
        <v>0</v>
      </c>
      <c r="N1570" t="s">
        <v>4530</v>
      </c>
      <c r="O1570" t="s">
        <v>545</v>
      </c>
      <c r="P1570" t="s">
        <v>458</v>
      </c>
      <c r="R1570">
        <v>0</v>
      </c>
      <c r="S1570" t="s">
        <v>459</v>
      </c>
      <c r="T1570" t="s">
        <v>458</v>
      </c>
      <c r="U1570" t="s">
        <v>460</v>
      </c>
      <c r="V1570" t="s">
        <v>458</v>
      </c>
    </row>
    <row r="1571" spans="1:22" x14ac:dyDescent="0.2">
      <c r="A1571" s="102">
        <v>42128</v>
      </c>
      <c r="B1571" s="102" t="s">
        <v>4522</v>
      </c>
      <c r="C1571" t="s">
        <v>541</v>
      </c>
      <c r="D1571" s="58">
        <v>408.29</v>
      </c>
      <c r="E1571" t="s">
        <v>452</v>
      </c>
      <c r="F1571" s="108" t="s">
        <v>2950</v>
      </c>
      <c r="G1571" t="s">
        <v>2951</v>
      </c>
      <c r="H1571">
        <v>4</v>
      </c>
      <c r="I1571">
        <v>48</v>
      </c>
      <c r="J1571" t="s">
        <v>555</v>
      </c>
      <c r="K1571" t="s">
        <v>2937</v>
      </c>
      <c r="L1571">
        <v>0</v>
      </c>
      <c r="M1571">
        <v>0</v>
      </c>
      <c r="N1571" t="s">
        <v>4531</v>
      </c>
      <c r="O1571" t="s">
        <v>545</v>
      </c>
      <c r="P1571" t="s">
        <v>458</v>
      </c>
      <c r="R1571">
        <v>0</v>
      </c>
      <c r="S1571" t="s">
        <v>459</v>
      </c>
      <c r="T1571" t="s">
        <v>458</v>
      </c>
      <c r="U1571" t="s">
        <v>460</v>
      </c>
      <c r="V1571" t="s">
        <v>458</v>
      </c>
    </row>
    <row r="1572" spans="1:22" x14ac:dyDescent="0.2">
      <c r="A1572" s="102">
        <v>42130</v>
      </c>
      <c r="B1572" s="102" t="s">
        <v>4522</v>
      </c>
      <c r="C1572" t="s">
        <v>541</v>
      </c>
      <c r="D1572" s="58">
        <v>408.29</v>
      </c>
      <c r="E1572" t="s">
        <v>452</v>
      </c>
      <c r="F1572" s="108">
        <v>2004</v>
      </c>
      <c r="G1572" t="s">
        <v>3072</v>
      </c>
      <c r="H1572">
        <v>26</v>
      </c>
      <c r="I1572">
        <v>48</v>
      </c>
      <c r="J1572" t="s">
        <v>555</v>
      </c>
      <c r="K1572" t="s">
        <v>2937</v>
      </c>
      <c r="L1572">
        <v>0</v>
      </c>
      <c r="M1572">
        <v>0</v>
      </c>
      <c r="N1572" t="s">
        <v>4532</v>
      </c>
      <c r="O1572" t="s">
        <v>545</v>
      </c>
      <c r="P1572" t="s">
        <v>458</v>
      </c>
      <c r="R1572">
        <v>0</v>
      </c>
      <c r="S1572" t="s">
        <v>459</v>
      </c>
      <c r="T1572" t="s">
        <v>458</v>
      </c>
      <c r="U1572" t="s">
        <v>460</v>
      </c>
      <c r="V1572" t="s">
        <v>458</v>
      </c>
    </row>
    <row r="1573" spans="1:22" x14ac:dyDescent="0.2">
      <c r="A1573" s="102">
        <v>42135</v>
      </c>
      <c r="B1573" s="102" t="s">
        <v>4522</v>
      </c>
      <c r="C1573" t="s">
        <v>541</v>
      </c>
      <c r="D1573" s="58">
        <v>408.29</v>
      </c>
      <c r="E1573" t="s">
        <v>452</v>
      </c>
      <c r="F1573" s="108">
        <v>2001</v>
      </c>
      <c r="G1573" t="s">
        <v>2936</v>
      </c>
      <c r="H1573">
        <v>7</v>
      </c>
      <c r="I1573">
        <v>48</v>
      </c>
      <c r="J1573" t="s">
        <v>555</v>
      </c>
      <c r="K1573" t="s">
        <v>2937</v>
      </c>
      <c r="L1573">
        <v>0</v>
      </c>
      <c r="M1573">
        <v>0</v>
      </c>
      <c r="N1573" t="s">
        <v>4533</v>
      </c>
      <c r="O1573" t="s">
        <v>545</v>
      </c>
      <c r="P1573" t="s">
        <v>458</v>
      </c>
      <c r="R1573">
        <v>0</v>
      </c>
      <c r="S1573" t="s">
        <v>459</v>
      </c>
      <c r="T1573" t="s">
        <v>458</v>
      </c>
      <c r="U1573" t="s">
        <v>460</v>
      </c>
      <c r="V1573" t="s">
        <v>458</v>
      </c>
    </row>
    <row r="1574" spans="1:22" x14ac:dyDescent="0.2">
      <c r="A1574" s="102">
        <v>42135</v>
      </c>
      <c r="B1574" s="102" t="s">
        <v>4522</v>
      </c>
      <c r="C1574" t="s">
        <v>541</v>
      </c>
      <c r="D1574" s="58">
        <v>408.29</v>
      </c>
      <c r="E1574" t="s">
        <v>452</v>
      </c>
      <c r="F1574" s="108">
        <v>2001</v>
      </c>
      <c r="G1574" t="s">
        <v>2936</v>
      </c>
      <c r="H1574">
        <v>10</v>
      </c>
      <c r="I1574">
        <v>48</v>
      </c>
      <c r="J1574" t="s">
        <v>555</v>
      </c>
      <c r="K1574" t="s">
        <v>2937</v>
      </c>
      <c r="L1574">
        <v>0</v>
      </c>
      <c r="M1574">
        <v>0</v>
      </c>
      <c r="N1574" t="s">
        <v>4534</v>
      </c>
      <c r="O1574" t="s">
        <v>545</v>
      </c>
      <c r="P1574" t="s">
        <v>458</v>
      </c>
      <c r="R1574">
        <v>0</v>
      </c>
      <c r="S1574" t="s">
        <v>459</v>
      </c>
      <c r="T1574" t="s">
        <v>458</v>
      </c>
      <c r="U1574" t="s">
        <v>460</v>
      </c>
      <c r="V1574" t="s">
        <v>458</v>
      </c>
    </row>
    <row r="1575" spans="1:22" x14ac:dyDescent="0.2">
      <c r="A1575" s="102">
        <v>42135</v>
      </c>
      <c r="B1575" s="102" t="s">
        <v>4522</v>
      </c>
      <c r="C1575" t="s">
        <v>541</v>
      </c>
      <c r="D1575" s="58">
        <v>408.29</v>
      </c>
      <c r="E1575" t="s">
        <v>452</v>
      </c>
      <c r="F1575" s="108">
        <v>2004</v>
      </c>
      <c r="G1575" t="s">
        <v>3072</v>
      </c>
      <c r="H1575">
        <v>27</v>
      </c>
      <c r="I1575">
        <v>48</v>
      </c>
      <c r="J1575" t="s">
        <v>555</v>
      </c>
      <c r="K1575" t="s">
        <v>2937</v>
      </c>
      <c r="L1575">
        <v>0</v>
      </c>
      <c r="M1575">
        <v>0</v>
      </c>
      <c r="N1575" t="s">
        <v>4535</v>
      </c>
      <c r="O1575" t="s">
        <v>545</v>
      </c>
      <c r="P1575" t="s">
        <v>458</v>
      </c>
      <c r="R1575">
        <v>0</v>
      </c>
      <c r="S1575" t="s">
        <v>459</v>
      </c>
      <c r="T1575" t="s">
        <v>458</v>
      </c>
      <c r="U1575" t="s">
        <v>460</v>
      </c>
      <c r="V1575" t="s">
        <v>458</v>
      </c>
    </row>
    <row r="1576" spans="1:22" x14ac:dyDescent="0.2">
      <c r="A1576" s="102">
        <v>42135</v>
      </c>
      <c r="B1576" s="102" t="s">
        <v>4522</v>
      </c>
      <c r="C1576" t="s">
        <v>541</v>
      </c>
      <c r="D1576" s="58">
        <v>408.29</v>
      </c>
      <c r="E1576" t="s">
        <v>452</v>
      </c>
      <c r="F1576" s="108">
        <v>2004</v>
      </c>
      <c r="G1576" t="s">
        <v>3072</v>
      </c>
      <c r="H1576">
        <v>17.5</v>
      </c>
      <c r="I1576">
        <v>48</v>
      </c>
      <c r="J1576" t="s">
        <v>555</v>
      </c>
      <c r="K1576" t="s">
        <v>2937</v>
      </c>
      <c r="L1576">
        <v>0</v>
      </c>
      <c r="M1576">
        <v>0</v>
      </c>
      <c r="N1576" t="s">
        <v>4536</v>
      </c>
      <c r="O1576" t="s">
        <v>545</v>
      </c>
      <c r="P1576" t="s">
        <v>458</v>
      </c>
      <c r="R1576">
        <v>0</v>
      </c>
      <c r="S1576" t="s">
        <v>459</v>
      </c>
      <c r="T1576" t="s">
        <v>458</v>
      </c>
      <c r="U1576" t="s">
        <v>460</v>
      </c>
      <c r="V1576" t="s">
        <v>458</v>
      </c>
    </row>
    <row r="1577" spans="1:22" x14ac:dyDescent="0.2">
      <c r="A1577" s="102">
        <v>42135</v>
      </c>
      <c r="B1577" s="102" t="s">
        <v>4522</v>
      </c>
      <c r="C1577" t="s">
        <v>541</v>
      </c>
      <c r="D1577" s="58">
        <v>408.29</v>
      </c>
      <c r="E1577" t="s">
        <v>452</v>
      </c>
      <c r="F1577" s="108">
        <v>2003</v>
      </c>
      <c r="G1577" t="s">
        <v>3304</v>
      </c>
      <c r="H1577">
        <v>20</v>
      </c>
      <c r="I1577">
        <v>48</v>
      </c>
      <c r="J1577" t="s">
        <v>555</v>
      </c>
      <c r="K1577" t="s">
        <v>2937</v>
      </c>
      <c r="L1577">
        <v>0</v>
      </c>
      <c r="M1577">
        <v>0</v>
      </c>
      <c r="N1577" t="s">
        <v>4537</v>
      </c>
      <c r="O1577" t="s">
        <v>545</v>
      </c>
      <c r="P1577" t="s">
        <v>458</v>
      </c>
      <c r="R1577">
        <v>0</v>
      </c>
      <c r="S1577" t="s">
        <v>459</v>
      </c>
      <c r="T1577" t="s">
        <v>458</v>
      </c>
      <c r="U1577" t="s">
        <v>460</v>
      </c>
      <c r="V1577" t="s">
        <v>458</v>
      </c>
    </row>
    <row r="1578" spans="1:22" x14ac:dyDescent="0.2">
      <c r="A1578" s="102">
        <v>42135</v>
      </c>
      <c r="B1578" s="102" t="s">
        <v>4522</v>
      </c>
      <c r="C1578" t="s">
        <v>541</v>
      </c>
      <c r="D1578" s="58">
        <v>408.29</v>
      </c>
      <c r="E1578" t="s">
        <v>452</v>
      </c>
      <c r="F1578" s="108" t="s">
        <v>2950</v>
      </c>
      <c r="G1578" t="s">
        <v>2951</v>
      </c>
      <c r="H1578">
        <v>40</v>
      </c>
      <c r="I1578">
        <v>48</v>
      </c>
      <c r="J1578" t="s">
        <v>555</v>
      </c>
      <c r="K1578" t="s">
        <v>2937</v>
      </c>
      <c r="L1578">
        <v>0</v>
      </c>
      <c r="M1578">
        <v>0</v>
      </c>
      <c r="N1578" t="s">
        <v>4538</v>
      </c>
      <c r="O1578" t="s">
        <v>545</v>
      </c>
      <c r="P1578" t="s">
        <v>458</v>
      </c>
      <c r="R1578">
        <v>0</v>
      </c>
      <c r="S1578" t="s">
        <v>459</v>
      </c>
      <c r="T1578" t="s">
        <v>458</v>
      </c>
      <c r="U1578" t="s">
        <v>460</v>
      </c>
      <c r="V1578" t="s">
        <v>458</v>
      </c>
    </row>
    <row r="1579" spans="1:22" x14ac:dyDescent="0.2">
      <c r="A1579" s="102">
        <v>42135</v>
      </c>
      <c r="B1579" s="102" t="s">
        <v>4522</v>
      </c>
      <c r="C1579" t="s">
        <v>541</v>
      </c>
      <c r="D1579" s="58">
        <v>408.29</v>
      </c>
      <c r="E1579" t="s">
        <v>452</v>
      </c>
      <c r="F1579" s="108" t="s">
        <v>2950</v>
      </c>
      <c r="G1579" t="s">
        <v>2951</v>
      </c>
      <c r="H1579">
        <v>10</v>
      </c>
      <c r="I1579">
        <v>48</v>
      </c>
      <c r="J1579" t="s">
        <v>555</v>
      </c>
      <c r="K1579" t="s">
        <v>2937</v>
      </c>
      <c r="L1579">
        <v>0</v>
      </c>
      <c r="M1579">
        <v>0</v>
      </c>
      <c r="N1579" t="s">
        <v>4539</v>
      </c>
      <c r="O1579" t="s">
        <v>545</v>
      </c>
      <c r="P1579" t="s">
        <v>458</v>
      </c>
      <c r="R1579">
        <v>0</v>
      </c>
      <c r="S1579" t="s">
        <v>459</v>
      </c>
      <c r="T1579" t="s">
        <v>458</v>
      </c>
      <c r="U1579" t="s">
        <v>460</v>
      </c>
      <c r="V1579" t="s">
        <v>458</v>
      </c>
    </row>
    <row r="1580" spans="1:22" x14ac:dyDescent="0.2">
      <c r="A1580" s="102">
        <v>42135</v>
      </c>
      <c r="B1580" s="102" t="s">
        <v>4522</v>
      </c>
      <c r="C1580" t="s">
        <v>541</v>
      </c>
      <c r="D1580" s="58">
        <v>408.29</v>
      </c>
      <c r="E1580" t="s">
        <v>452</v>
      </c>
      <c r="F1580" s="108" t="s">
        <v>2950</v>
      </c>
      <c r="G1580" t="s">
        <v>2951</v>
      </c>
      <c r="H1580">
        <v>14</v>
      </c>
      <c r="I1580">
        <v>48</v>
      </c>
      <c r="J1580" t="s">
        <v>555</v>
      </c>
      <c r="K1580" t="s">
        <v>2937</v>
      </c>
      <c r="L1580">
        <v>0</v>
      </c>
      <c r="M1580">
        <v>0</v>
      </c>
      <c r="N1580" t="s">
        <v>4540</v>
      </c>
      <c r="O1580" t="s">
        <v>545</v>
      </c>
      <c r="P1580" t="s">
        <v>458</v>
      </c>
      <c r="R1580">
        <v>0</v>
      </c>
      <c r="S1580" t="s">
        <v>459</v>
      </c>
      <c r="T1580" t="s">
        <v>458</v>
      </c>
      <c r="U1580" t="s">
        <v>460</v>
      </c>
      <c r="V1580" t="s">
        <v>458</v>
      </c>
    </row>
    <row r="1581" spans="1:22" x14ac:dyDescent="0.2">
      <c r="A1581" s="102">
        <v>42135</v>
      </c>
      <c r="B1581" s="102" t="s">
        <v>4522</v>
      </c>
      <c r="C1581" t="s">
        <v>541</v>
      </c>
      <c r="D1581" s="58">
        <v>408.29</v>
      </c>
      <c r="E1581" t="s">
        <v>452</v>
      </c>
      <c r="F1581" s="108" t="s">
        <v>2950</v>
      </c>
      <c r="G1581" t="s">
        <v>2951</v>
      </c>
      <c r="H1581">
        <v>16</v>
      </c>
      <c r="I1581">
        <v>48</v>
      </c>
      <c r="J1581" t="s">
        <v>555</v>
      </c>
      <c r="K1581" t="s">
        <v>2937</v>
      </c>
      <c r="L1581">
        <v>0</v>
      </c>
      <c r="M1581">
        <v>0</v>
      </c>
      <c r="N1581" t="s">
        <v>4541</v>
      </c>
      <c r="O1581" t="s">
        <v>545</v>
      </c>
      <c r="P1581" t="s">
        <v>458</v>
      </c>
      <c r="R1581">
        <v>0</v>
      </c>
      <c r="S1581" t="s">
        <v>459</v>
      </c>
      <c r="T1581" t="s">
        <v>458</v>
      </c>
      <c r="U1581" t="s">
        <v>460</v>
      </c>
      <c r="V1581" t="s">
        <v>458</v>
      </c>
    </row>
    <row r="1582" spans="1:22" x14ac:dyDescent="0.2">
      <c r="A1582" s="102">
        <v>42135</v>
      </c>
      <c r="B1582" s="102" t="s">
        <v>4522</v>
      </c>
      <c r="C1582" t="s">
        <v>541</v>
      </c>
      <c r="D1582" s="58">
        <v>408.29</v>
      </c>
      <c r="E1582" t="s">
        <v>452</v>
      </c>
      <c r="F1582" s="108" t="s">
        <v>2950</v>
      </c>
      <c r="G1582" t="s">
        <v>2951</v>
      </c>
      <c r="H1582">
        <v>27</v>
      </c>
      <c r="I1582">
        <v>48</v>
      </c>
      <c r="J1582" t="s">
        <v>555</v>
      </c>
      <c r="K1582" t="s">
        <v>2937</v>
      </c>
      <c r="L1582">
        <v>0</v>
      </c>
      <c r="M1582">
        <v>0</v>
      </c>
      <c r="N1582" t="s">
        <v>4542</v>
      </c>
      <c r="O1582" t="s">
        <v>545</v>
      </c>
      <c r="P1582" t="s">
        <v>458</v>
      </c>
      <c r="R1582">
        <v>0</v>
      </c>
      <c r="S1582" t="s">
        <v>459</v>
      </c>
      <c r="T1582" t="s">
        <v>458</v>
      </c>
      <c r="U1582" t="s">
        <v>460</v>
      </c>
      <c r="V1582" t="s">
        <v>458</v>
      </c>
    </row>
    <row r="1583" spans="1:22" x14ac:dyDescent="0.2">
      <c r="A1583" s="102">
        <v>42142</v>
      </c>
      <c r="B1583" s="102" t="s">
        <v>4522</v>
      </c>
      <c r="C1583" t="s">
        <v>541</v>
      </c>
      <c r="D1583" s="58">
        <v>408.29</v>
      </c>
      <c r="E1583" t="s">
        <v>452</v>
      </c>
      <c r="F1583" s="108">
        <v>2004</v>
      </c>
      <c r="G1583" t="s">
        <v>3072</v>
      </c>
      <c r="H1583">
        <v>40</v>
      </c>
      <c r="I1583">
        <v>48</v>
      </c>
      <c r="J1583" t="s">
        <v>555</v>
      </c>
      <c r="K1583" t="s">
        <v>2937</v>
      </c>
      <c r="L1583">
        <v>0</v>
      </c>
      <c r="M1583">
        <v>0</v>
      </c>
      <c r="N1583" t="s">
        <v>4543</v>
      </c>
      <c r="O1583" t="s">
        <v>545</v>
      </c>
      <c r="P1583" t="s">
        <v>458</v>
      </c>
      <c r="R1583">
        <v>0</v>
      </c>
      <c r="S1583" t="s">
        <v>459</v>
      </c>
      <c r="T1583" t="s">
        <v>458</v>
      </c>
      <c r="U1583" t="s">
        <v>460</v>
      </c>
      <c r="V1583" t="s">
        <v>458</v>
      </c>
    </row>
    <row r="1584" spans="1:22" x14ac:dyDescent="0.2">
      <c r="A1584" s="102">
        <v>42142</v>
      </c>
      <c r="B1584" s="102" t="s">
        <v>4522</v>
      </c>
      <c r="C1584" t="s">
        <v>541</v>
      </c>
      <c r="D1584" s="58">
        <v>408.29</v>
      </c>
      <c r="E1584" t="s">
        <v>452</v>
      </c>
      <c r="F1584" s="108">
        <v>2003</v>
      </c>
      <c r="G1584" t="s">
        <v>3304</v>
      </c>
      <c r="H1584">
        <v>8</v>
      </c>
      <c r="I1584">
        <v>48</v>
      </c>
      <c r="J1584" t="s">
        <v>555</v>
      </c>
      <c r="K1584" t="s">
        <v>2937</v>
      </c>
      <c r="L1584">
        <v>0</v>
      </c>
      <c r="M1584">
        <v>0</v>
      </c>
      <c r="N1584" t="s">
        <v>4544</v>
      </c>
      <c r="O1584" t="s">
        <v>545</v>
      </c>
      <c r="P1584" t="s">
        <v>458</v>
      </c>
      <c r="R1584">
        <v>0</v>
      </c>
      <c r="S1584" t="s">
        <v>459</v>
      </c>
      <c r="T1584" t="s">
        <v>458</v>
      </c>
      <c r="U1584" t="s">
        <v>460</v>
      </c>
      <c r="V1584" t="s">
        <v>458</v>
      </c>
    </row>
    <row r="1585" spans="1:22" x14ac:dyDescent="0.2">
      <c r="A1585" s="102">
        <v>42142</v>
      </c>
      <c r="B1585" s="102" t="s">
        <v>4522</v>
      </c>
      <c r="C1585" t="s">
        <v>541</v>
      </c>
      <c r="D1585" s="58">
        <v>408.29</v>
      </c>
      <c r="E1585" t="s">
        <v>452</v>
      </c>
      <c r="F1585" s="108" t="s">
        <v>2950</v>
      </c>
      <c r="G1585" t="s">
        <v>2951</v>
      </c>
      <c r="H1585">
        <v>40</v>
      </c>
      <c r="I1585">
        <v>48</v>
      </c>
      <c r="J1585" t="s">
        <v>555</v>
      </c>
      <c r="K1585" t="s">
        <v>2937</v>
      </c>
      <c r="L1585">
        <v>0</v>
      </c>
      <c r="M1585">
        <v>0</v>
      </c>
      <c r="N1585" t="s">
        <v>4545</v>
      </c>
      <c r="O1585" t="s">
        <v>545</v>
      </c>
      <c r="P1585" t="s">
        <v>458</v>
      </c>
      <c r="R1585">
        <v>0</v>
      </c>
      <c r="S1585" t="s">
        <v>459</v>
      </c>
      <c r="T1585" t="s">
        <v>458</v>
      </c>
      <c r="U1585" t="s">
        <v>460</v>
      </c>
      <c r="V1585" t="s">
        <v>458</v>
      </c>
    </row>
    <row r="1586" spans="1:22" x14ac:dyDescent="0.2">
      <c r="A1586" s="102">
        <v>42142</v>
      </c>
      <c r="B1586" s="102" t="s">
        <v>4522</v>
      </c>
      <c r="C1586" t="s">
        <v>541</v>
      </c>
      <c r="D1586" s="58">
        <v>408.29</v>
      </c>
      <c r="E1586" t="s">
        <v>452</v>
      </c>
      <c r="F1586" s="108" t="s">
        <v>2950</v>
      </c>
      <c r="G1586" t="s">
        <v>2951</v>
      </c>
      <c r="H1586">
        <v>31</v>
      </c>
      <c r="I1586">
        <v>48</v>
      </c>
      <c r="J1586" t="s">
        <v>555</v>
      </c>
      <c r="K1586" t="s">
        <v>2937</v>
      </c>
      <c r="L1586">
        <v>0</v>
      </c>
      <c r="M1586">
        <v>0</v>
      </c>
      <c r="N1586" t="s">
        <v>4546</v>
      </c>
      <c r="O1586" t="s">
        <v>545</v>
      </c>
      <c r="P1586" t="s">
        <v>458</v>
      </c>
      <c r="R1586">
        <v>0</v>
      </c>
      <c r="S1586" t="s">
        <v>459</v>
      </c>
      <c r="T1586" t="s">
        <v>458</v>
      </c>
      <c r="U1586" t="s">
        <v>460</v>
      </c>
      <c r="V1586" t="s">
        <v>458</v>
      </c>
    </row>
    <row r="1587" spans="1:22" x14ac:dyDescent="0.2">
      <c r="A1587" s="102">
        <v>42142</v>
      </c>
      <c r="B1587" s="102" t="s">
        <v>4522</v>
      </c>
      <c r="C1587" t="s">
        <v>541</v>
      </c>
      <c r="D1587" s="58">
        <v>408.29</v>
      </c>
      <c r="E1587" t="s">
        <v>452</v>
      </c>
      <c r="F1587" s="108">
        <v>2014</v>
      </c>
      <c r="G1587" t="s">
        <v>2978</v>
      </c>
      <c r="H1587">
        <v>16</v>
      </c>
      <c r="I1587">
        <v>48</v>
      </c>
      <c r="J1587" t="s">
        <v>555</v>
      </c>
      <c r="K1587" t="s">
        <v>2937</v>
      </c>
      <c r="L1587">
        <v>0</v>
      </c>
      <c r="M1587">
        <v>0</v>
      </c>
      <c r="N1587" t="s">
        <v>4547</v>
      </c>
      <c r="O1587" t="s">
        <v>545</v>
      </c>
      <c r="P1587" t="s">
        <v>458</v>
      </c>
      <c r="R1587">
        <v>0</v>
      </c>
      <c r="S1587" t="s">
        <v>459</v>
      </c>
      <c r="T1587" t="s">
        <v>458</v>
      </c>
      <c r="U1587" t="s">
        <v>460</v>
      </c>
      <c r="V1587" t="s">
        <v>458</v>
      </c>
    </row>
    <row r="1588" spans="1:22" x14ac:dyDescent="0.2">
      <c r="A1588" s="102">
        <v>42149</v>
      </c>
      <c r="B1588" s="102" t="s">
        <v>4522</v>
      </c>
      <c r="C1588" t="s">
        <v>541</v>
      </c>
      <c r="D1588" s="58">
        <v>408.29</v>
      </c>
      <c r="E1588" t="s">
        <v>452</v>
      </c>
      <c r="F1588" s="108">
        <v>2004</v>
      </c>
      <c r="G1588" t="s">
        <v>3072</v>
      </c>
      <c r="H1588">
        <v>4</v>
      </c>
      <c r="I1588">
        <v>48</v>
      </c>
      <c r="J1588" t="s">
        <v>555</v>
      </c>
      <c r="K1588" t="s">
        <v>2937</v>
      </c>
      <c r="L1588">
        <v>0</v>
      </c>
      <c r="M1588">
        <v>0</v>
      </c>
      <c r="N1588" t="s">
        <v>4548</v>
      </c>
      <c r="O1588" t="s">
        <v>545</v>
      </c>
      <c r="P1588" t="s">
        <v>458</v>
      </c>
      <c r="R1588">
        <v>0</v>
      </c>
      <c r="S1588" t="s">
        <v>459</v>
      </c>
      <c r="T1588" t="s">
        <v>458</v>
      </c>
      <c r="U1588" t="s">
        <v>460</v>
      </c>
      <c r="V1588" t="s">
        <v>458</v>
      </c>
    </row>
    <row r="1589" spans="1:22" x14ac:dyDescent="0.2">
      <c r="A1589" s="102">
        <v>42149</v>
      </c>
      <c r="B1589" s="102" t="s">
        <v>4522</v>
      </c>
      <c r="C1589" t="s">
        <v>541</v>
      </c>
      <c r="D1589" s="58">
        <v>408.29</v>
      </c>
      <c r="E1589" t="s">
        <v>452</v>
      </c>
      <c r="F1589" s="108" t="s">
        <v>2950</v>
      </c>
      <c r="G1589" t="s">
        <v>2951</v>
      </c>
      <c r="H1589">
        <v>8</v>
      </c>
      <c r="I1589">
        <v>48</v>
      </c>
      <c r="J1589" t="s">
        <v>555</v>
      </c>
      <c r="K1589" t="s">
        <v>2937</v>
      </c>
      <c r="L1589">
        <v>0</v>
      </c>
      <c r="M1589">
        <v>0</v>
      </c>
      <c r="N1589" t="s">
        <v>4549</v>
      </c>
      <c r="O1589" t="s">
        <v>545</v>
      </c>
      <c r="P1589" t="s">
        <v>458</v>
      </c>
      <c r="R1589">
        <v>0</v>
      </c>
      <c r="S1589" t="s">
        <v>459</v>
      </c>
      <c r="T1589" t="s">
        <v>458</v>
      </c>
      <c r="U1589" t="s">
        <v>460</v>
      </c>
      <c r="V1589" t="s">
        <v>458</v>
      </c>
    </row>
    <row r="1590" spans="1:22" x14ac:dyDescent="0.2">
      <c r="A1590" s="102">
        <v>42156</v>
      </c>
      <c r="B1590" s="102" t="s">
        <v>4522</v>
      </c>
      <c r="C1590" t="s">
        <v>541</v>
      </c>
      <c r="D1590" s="58">
        <v>408.29</v>
      </c>
      <c r="E1590" t="s">
        <v>452</v>
      </c>
      <c r="F1590" s="108">
        <v>2001</v>
      </c>
      <c r="G1590" t="s">
        <v>2936</v>
      </c>
      <c r="H1590">
        <v>3</v>
      </c>
      <c r="I1590">
        <v>48</v>
      </c>
      <c r="J1590" t="s">
        <v>555</v>
      </c>
      <c r="K1590" t="s">
        <v>2937</v>
      </c>
      <c r="L1590">
        <v>0</v>
      </c>
      <c r="M1590">
        <v>0</v>
      </c>
      <c r="N1590" t="s">
        <v>4550</v>
      </c>
      <c r="O1590" t="s">
        <v>545</v>
      </c>
      <c r="P1590" t="s">
        <v>458</v>
      </c>
      <c r="R1590">
        <v>0</v>
      </c>
      <c r="S1590" t="s">
        <v>459</v>
      </c>
      <c r="T1590" t="s">
        <v>458</v>
      </c>
      <c r="U1590" t="s">
        <v>460</v>
      </c>
      <c r="V1590" t="s">
        <v>458</v>
      </c>
    </row>
    <row r="1591" spans="1:22" x14ac:dyDescent="0.2">
      <c r="A1591" s="102">
        <v>42156</v>
      </c>
      <c r="B1591" s="102" t="s">
        <v>4522</v>
      </c>
      <c r="C1591" t="s">
        <v>541</v>
      </c>
      <c r="D1591" s="58">
        <v>408.29</v>
      </c>
      <c r="E1591" t="s">
        <v>452</v>
      </c>
      <c r="F1591" s="108">
        <v>2004</v>
      </c>
      <c r="G1591" t="s">
        <v>3072</v>
      </c>
      <c r="H1591">
        <v>4</v>
      </c>
      <c r="I1591">
        <v>48</v>
      </c>
      <c r="J1591" t="s">
        <v>555</v>
      </c>
      <c r="K1591" t="s">
        <v>2937</v>
      </c>
      <c r="L1591">
        <v>0</v>
      </c>
      <c r="M1591">
        <v>0</v>
      </c>
      <c r="N1591" t="s">
        <v>4551</v>
      </c>
      <c r="O1591" t="s">
        <v>545</v>
      </c>
      <c r="P1591" t="s">
        <v>458</v>
      </c>
      <c r="R1591">
        <v>0</v>
      </c>
      <c r="S1591" t="s">
        <v>459</v>
      </c>
      <c r="T1591" t="s">
        <v>458</v>
      </c>
      <c r="U1591" t="s">
        <v>460</v>
      </c>
      <c r="V1591" t="s">
        <v>458</v>
      </c>
    </row>
    <row r="1592" spans="1:22" x14ac:dyDescent="0.2">
      <c r="A1592" s="102">
        <v>42156</v>
      </c>
      <c r="B1592" s="102" t="s">
        <v>4522</v>
      </c>
      <c r="C1592" t="s">
        <v>541</v>
      </c>
      <c r="D1592" s="58">
        <v>408.29</v>
      </c>
      <c r="E1592" t="s">
        <v>452</v>
      </c>
      <c r="F1592" s="108" t="s">
        <v>2950</v>
      </c>
      <c r="G1592" t="s">
        <v>2951</v>
      </c>
      <c r="H1592">
        <v>4</v>
      </c>
      <c r="I1592">
        <v>48</v>
      </c>
      <c r="J1592" t="s">
        <v>555</v>
      </c>
      <c r="K1592" t="s">
        <v>2937</v>
      </c>
      <c r="L1592">
        <v>0</v>
      </c>
      <c r="M1592">
        <v>0</v>
      </c>
      <c r="N1592" t="s">
        <v>4552</v>
      </c>
      <c r="O1592" t="s">
        <v>545</v>
      </c>
      <c r="P1592" t="s">
        <v>458</v>
      </c>
      <c r="R1592">
        <v>0</v>
      </c>
      <c r="S1592" t="s">
        <v>459</v>
      </c>
      <c r="T1592" t="s">
        <v>458</v>
      </c>
      <c r="U1592" t="s">
        <v>460</v>
      </c>
      <c r="V1592" t="s">
        <v>458</v>
      </c>
    </row>
    <row r="1593" spans="1:22" x14ac:dyDescent="0.2">
      <c r="A1593" s="102">
        <v>42156</v>
      </c>
      <c r="B1593" s="102" t="s">
        <v>4522</v>
      </c>
      <c r="C1593" t="s">
        <v>541</v>
      </c>
      <c r="D1593" s="58">
        <v>408.29</v>
      </c>
      <c r="E1593" t="s">
        <v>452</v>
      </c>
      <c r="F1593" s="108">
        <v>2014</v>
      </c>
      <c r="G1593" t="s">
        <v>2978</v>
      </c>
      <c r="H1593">
        <v>8</v>
      </c>
      <c r="I1593">
        <v>48</v>
      </c>
      <c r="J1593" t="s">
        <v>555</v>
      </c>
      <c r="K1593" t="s">
        <v>2937</v>
      </c>
      <c r="L1593">
        <v>0</v>
      </c>
      <c r="M1593">
        <v>0</v>
      </c>
      <c r="N1593" t="s">
        <v>4553</v>
      </c>
      <c r="O1593" t="s">
        <v>545</v>
      </c>
      <c r="P1593" t="s">
        <v>458</v>
      </c>
      <c r="R1593">
        <v>0</v>
      </c>
      <c r="S1593" t="s">
        <v>459</v>
      </c>
      <c r="T1593" t="s">
        <v>458</v>
      </c>
      <c r="U1593" t="s">
        <v>460</v>
      </c>
      <c r="V1593" t="s">
        <v>458</v>
      </c>
    </row>
    <row r="1594" spans="1:22" x14ac:dyDescent="0.2">
      <c r="A1594" s="102">
        <v>42163</v>
      </c>
      <c r="B1594" s="102" t="s">
        <v>4522</v>
      </c>
      <c r="C1594" t="s">
        <v>541</v>
      </c>
      <c r="D1594" s="58">
        <v>408.29</v>
      </c>
      <c r="E1594" t="s">
        <v>452</v>
      </c>
      <c r="F1594" s="108">
        <v>2004</v>
      </c>
      <c r="G1594" t="s">
        <v>3072</v>
      </c>
      <c r="H1594">
        <v>24</v>
      </c>
      <c r="I1594">
        <v>48</v>
      </c>
      <c r="J1594" t="s">
        <v>555</v>
      </c>
      <c r="K1594" t="s">
        <v>2937</v>
      </c>
      <c r="L1594">
        <v>0</v>
      </c>
      <c r="M1594">
        <v>0</v>
      </c>
      <c r="N1594" t="s">
        <v>4554</v>
      </c>
      <c r="O1594" t="s">
        <v>545</v>
      </c>
      <c r="P1594" t="s">
        <v>458</v>
      </c>
      <c r="R1594">
        <v>0</v>
      </c>
      <c r="S1594" t="s">
        <v>459</v>
      </c>
      <c r="T1594" t="s">
        <v>458</v>
      </c>
      <c r="U1594" t="s">
        <v>460</v>
      </c>
      <c r="V1594" t="s">
        <v>458</v>
      </c>
    </row>
    <row r="1595" spans="1:22" x14ac:dyDescent="0.2">
      <c r="A1595" s="102">
        <v>42163</v>
      </c>
      <c r="B1595" s="102" t="s">
        <v>4522</v>
      </c>
      <c r="C1595" t="s">
        <v>541</v>
      </c>
      <c r="D1595" s="58">
        <v>408.29</v>
      </c>
      <c r="E1595" t="s">
        <v>452</v>
      </c>
      <c r="F1595" s="108">
        <v>2004</v>
      </c>
      <c r="G1595" t="s">
        <v>3072</v>
      </c>
      <c r="H1595">
        <v>16</v>
      </c>
      <c r="I1595">
        <v>48</v>
      </c>
      <c r="J1595" t="s">
        <v>555</v>
      </c>
      <c r="K1595" t="s">
        <v>2937</v>
      </c>
      <c r="L1595">
        <v>0</v>
      </c>
      <c r="M1595">
        <v>0</v>
      </c>
      <c r="N1595" t="s">
        <v>4555</v>
      </c>
      <c r="O1595" t="s">
        <v>545</v>
      </c>
      <c r="P1595" t="s">
        <v>458</v>
      </c>
      <c r="R1595">
        <v>0</v>
      </c>
      <c r="S1595" t="s">
        <v>459</v>
      </c>
      <c r="T1595" t="s">
        <v>458</v>
      </c>
      <c r="U1595" t="s">
        <v>460</v>
      </c>
      <c r="V1595" t="s">
        <v>458</v>
      </c>
    </row>
    <row r="1596" spans="1:22" x14ac:dyDescent="0.2">
      <c r="A1596" s="102">
        <v>42170</v>
      </c>
      <c r="B1596" s="102" t="s">
        <v>4522</v>
      </c>
      <c r="C1596" t="s">
        <v>541</v>
      </c>
      <c r="D1596" s="58">
        <v>408.29</v>
      </c>
      <c r="E1596" t="s">
        <v>452</v>
      </c>
      <c r="F1596" s="108">
        <v>2004</v>
      </c>
      <c r="G1596" t="s">
        <v>3072</v>
      </c>
      <c r="H1596">
        <v>37</v>
      </c>
      <c r="I1596">
        <v>48</v>
      </c>
      <c r="J1596" t="s">
        <v>555</v>
      </c>
      <c r="K1596" t="s">
        <v>2937</v>
      </c>
      <c r="L1596">
        <v>0</v>
      </c>
      <c r="M1596">
        <v>0</v>
      </c>
      <c r="N1596" t="s">
        <v>4556</v>
      </c>
      <c r="O1596" t="s">
        <v>545</v>
      </c>
      <c r="P1596" t="s">
        <v>458</v>
      </c>
      <c r="R1596">
        <v>0</v>
      </c>
      <c r="S1596" t="s">
        <v>459</v>
      </c>
      <c r="T1596" t="s">
        <v>458</v>
      </c>
      <c r="U1596" t="s">
        <v>460</v>
      </c>
      <c r="V1596" t="s">
        <v>458</v>
      </c>
    </row>
    <row r="1597" spans="1:22" x14ac:dyDescent="0.2">
      <c r="A1597" s="102">
        <v>42170</v>
      </c>
      <c r="B1597" s="102" t="s">
        <v>4522</v>
      </c>
      <c r="C1597" t="s">
        <v>541</v>
      </c>
      <c r="D1597" s="58">
        <v>408.29</v>
      </c>
      <c r="E1597" t="s">
        <v>452</v>
      </c>
      <c r="F1597" s="108" t="s">
        <v>2950</v>
      </c>
      <c r="G1597" t="s">
        <v>2951</v>
      </c>
      <c r="H1597">
        <v>16</v>
      </c>
      <c r="I1597">
        <v>48</v>
      </c>
      <c r="J1597" t="s">
        <v>555</v>
      </c>
      <c r="K1597" t="s">
        <v>2937</v>
      </c>
      <c r="L1597">
        <v>0</v>
      </c>
      <c r="M1597">
        <v>0</v>
      </c>
      <c r="N1597" t="s">
        <v>4557</v>
      </c>
      <c r="O1597" t="s">
        <v>545</v>
      </c>
      <c r="P1597" t="s">
        <v>458</v>
      </c>
      <c r="R1597">
        <v>0</v>
      </c>
      <c r="S1597" t="s">
        <v>459</v>
      </c>
      <c r="T1597" t="s">
        <v>458</v>
      </c>
      <c r="U1597" t="s">
        <v>460</v>
      </c>
      <c r="V1597" t="s">
        <v>458</v>
      </c>
    </row>
    <row r="1598" spans="1:22" x14ac:dyDescent="0.2">
      <c r="A1598" s="102">
        <v>42170</v>
      </c>
      <c r="B1598" s="102" t="s">
        <v>4522</v>
      </c>
      <c r="C1598" t="s">
        <v>541</v>
      </c>
      <c r="D1598" s="58">
        <v>408.29</v>
      </c>
      <c r="E1598" t="s">
        <v>452</v>
      </c>
      <c r="F1598" s="108">
        <v>2010</v>
      </c>
      <c r="G1598" t="s">
        <v>3044</v>
      </c>
      <c r="H1598">
        <v>8</v>
      </c>
      <c r="I1598">
        <v>48</v>
      </c>
      <c r="J1598" t="s">
        <v>555</v>
      </c>
      <c r="K1598" t="s">
        <v>2937</v>
      </c>
      <c r="L1598">
        <v>0</v>
      </c>
      <c r="M1598">
        <v>0</v>
      </c>
      <c r="N1598" t="s">
        <v>4558</v>
      </c>
      <c r="O1598" t="s">
        <v>545</v>
      </c>
      <c r="P1598" t="s">
        <v>458</v>
      </c>
      <c r="R1598">
        <v>0</v>
      </c>
      <c r="S1598" t="s">
        <v>459</v>
      </c>
      <c r="T1598" t="s">
        <v>458</v>
      </c>
      <c r="U1598" t="s">
        <v>460</v>
      </c>
      <c r="V1598" t="s">
        <v>458</v>
      </c>
    </row>
    <row r="1599" spans="1:22" x14ac:dyDescent="0.2">
      <c r="A1599" s="102">
        <v>42177</v>
      </c>
      <c r="B1599" s="102" t="s">
        <v>4522</v>
      </c>
      <c r="C1599" t="s">
        <v>541</v>
      </c>
      <c r="D1599" s="58">
        <v>408.29</v>
      </c>
      <c r="E1599" t="s">
        <v>452</v>
      </c>
      <c r="F1599" s="108">
        <v>2001</v>
      </c>
      <c r="G1599" t="s">
        <v>2936</v>
      </c>
      <c r="H1599">
        <v>2</v>
      </c>
      <c r="I1599">
        <v>48</v>
      </c>
      <c r="J1599" t="s">
        <v>555</v>
      </c>
      <c r="K1599" t="s">
        <v>2937</v>
      </c>
      <c r="L1599">
        <v>0</v>
      </c>
      <c r="M1599">
        <v>0</v>
      </c>
      <c r="N1599" t="s">
        <v>4559</v>
      </c>
      <c r="O1599" t="s">
        <v>545</v>
      </c>
      <c r="P1599" t="s">
        <v>458</v>
      </c>
      <c r="R1599">
        <v>0</v>
      </c>
      <c r="S1599" t="s">
        <v>459</v>
      </c>
      <c r="T1599" t="s">
        <v>458</v>
      </c>
      <c r="U1599" t="s">
        <v>460</v>
      </c>
      <c r="V1599" t="s">
        <v>458</v>
      </c>
    </row>
    <row r="1600" spans="1:22" x14ac:dyDescent="0.2">
      <c r="A1600" s="102">
        <v>42177</v>
      </c>
      <c r="B1600" s="102" t="s">
        <v>4522</v>
      </c>
      <c r="C1600" t="s">
        <v>541</v>
      </c>
      <c r="D1600" s="58">
        <v>408.29</v>
      </c>
      <c r="E1600" t="s">
        <v>452</v>
      </c>
      <c r="F1600" s="108">
        <v>2004</v>
      </c>
      <c r="G1600" t="s">
        <v>3072</v>
      </c>
      <c r="H1600">
        <v>24</v>
      </c>
      <c r="I1600">
        <v>48</v>
      </c>
      <c r="J1600" t="s">
        <v>555</v>
      </c>
      <c r="K1600" t="s">
        <v>2937</v>
      </c>
      <c r="L1600">
        <v>0</v>
      </c>
      <c r="M1600">
        <v>0</v>
      </c>
      <c r="N1600" t="s">
        <v>4560</v>
      </c>
      <c r="O1600" t="s">
        <v>545</v>
      </c>
      <c r="P1600" t="s">
        <v>458</v>
      </c>
      <c r="R1600">
        <v>0</v>
      </c>
      <c r="S1600" t="s">
        <v>459</v>
      </c>
      <c r="T1600" t="s">
        <v>458</v>
      </c>
      <c r="U1600" t="s">
        <v>460</v>
      </c>
      <c r="V1600" t="s">
        <v>458</v>
      </c>
    </row>
    <row r="1601" spans="1:22" x14ac:dyDescent="0.2">
      <c r="A1601" s="102">
        <v>42177</v>
      </c>
      <c r="B1601" s="102" t="s">
        <v>4522</v>
      </c>
      <c r="C1601" t="s">
        <v>541</v>
      </c>
      <c r="D1601" s="58">
        <v>408.29</v>
      </c>
      <c r="E1601" t="s">
        <v>452</v>
      </c>
      <c r="F1601" s="108" t="s">
        <v>2950</v>
      </c>
      <c r="G1601" t="s">
        <v>2951</v>
      </c>
      <c r="H1601">
        <v>24</v>
      </c>
      <c r="I1601">
        <v>48</v>
      </c>
      <c r="J1601" t="s">
        <v>555</v>
      </c>
      <c r="K1601" t="s">
        <v>2937</v>
      </c>
      <c r="L1601">
        <v>0</v>
      </c>
      <c r="M1601">
        <v>0</v>
      </c>
      <c r="N1601" t="s">
        <v>4561</v>
      </c>
      <c r="O1601" t="s">
        <v>545</v>
      </c>
      <c r="P1601" t="s">
        <v>458</v>
      </c>
      <c r="R1601">
        <v>0</v>
      </c>
      <c r="S1601" t="s">
        <v>459</v>
      </c>
      <c r="T1601" t="s">
        <v>458</v>
      </c>
      <c r="U1601" t="s">
        <v>460</v>
      </c>
      <c r="V1601" t="s">
        <v>458</v>
      </c>
    </row>
    <row r="1602" spans="1:22" x14ac:dyDescent="0.2">
      <c r="A1602" s="102">
        <v>42184</v>
      </c>
      <c r="B1602" s="102" t="s">
        <v>4522</v>
      </c>
      <c r="C1602" t="s">
        <v>541</v>
      </c>
      <c r="D1602" s="58">
        <v>408.29</v>
      </c>
      <c r="E1602" t="s">
        <v>452</v>
      </c>
      <c r="F1602" s="108">
        <v>2004</v>
      </c>
      <c r="G1602" t="s">
        <v>3072</v>
      </c>
      <c r="H1602">
        <v>17.3</v>
      </c>
      <c r="I1602">
        <v>48</v>
      </c>
      <c r="J1602" t="s">
        <v>555</v>
      </c>
      <c r="K1602" t="s">
        <v>2937</v>
      </c>
      <c r="L1602">
        <v>0</v>
      </c>
      <c r="M1602">
        <v>0</v>
      </c>
      <c r="N1602" t="s">
        <v>4562</v>
      </c>
      <c r="O1602" t="s">
        <v>545</v>
      </c>
      <c r="P1602" t="s">
        <v>458</v>
      </c>
      <c r="R1602">
        <v>0</v>
      </c>
      <c r="S1602" t="s">
        <v>459</v>
      </c>
      <c r="T1602" t="s">
        <v>458</v>
      </c>
      <c r="U1602" t="s">
        <v>460</v>
      </c>
      <c r="V1602" t="s">
        <v>458</v>
      </c>
    </row>
    <row r="1603" spans="1:22" x14ac:dyDescent="0.2">
      <c r="A1603" s="102">
        <v>42184</v>
      </c>
      <c r="B1603" s="102" t="s">
        <v>4522</v>
      </c>
      <c r="C1603" t="s">
        <v>541</v>
      </c>
      <c r="D1603" s="58">
        <v>408.29</v>
      </c>
      <c r="E1603" t="s">
        <v>452</v>
      </c>
      <c r="F1603" s="108" t="s">
        <v>2950</v>
      </c>
      <c r="G1603" t="s">
        <v>2951</v>
      </c>
      <c r="H1603">
        <v>8</v>
      </c>
      <c r="I1603">
        <v>48</v>
      </c>
      <c r="J1603" t="s">
        <v>555</v>
      </c>
      <c r="K1603" t="s">
        <v>2937</v>
      </c>
      <c r="L1603">
        <v>0</v>
      </c>
      <c r="M1603">
        <v>0</v>
      </c>
      <c r="N1603" t="s">
        <v>4563</v>
      </c>
      <c r="O1603" t="s">
        <v>545</v>
      </c>
      <c r="P1603" t="s">
        <v>458</v>
      </c>
      <c r="R1603">
        <v>0</v>
      </c>
      <c r="S1603" t="s">
        <v>459</v>
      </c>
      <c r="T1603" t="s">
        <v>458</v>
      </c>
      <c r="U1603" t="s">
        <v>460</v>
      </c>
      <c r="V1603" t="s">
        <v>458</v>
      </c>
    </row>
    <row r="1604" spans="1:22" x14ac:dyDescent="0.2">
      <c r="A1604" s="102">
        <v>42184</v>
      </c>
      <c r="B1604" s="102" t="s">
        <v>4522</v>
      </c>
      <c r="C1604" t="s">
        <v>541</v>
      </c>
      <c r="D1604" s="58">
        <v>408.29</v>
      </c>
      <c r="E1604" t="s">
        <v>452</v>
      </c>
      <c r="F1604" s="108" t="s">
        <v>2950</v>
      </c>
      <c r="G1604" t="s">
        <v>2951</v>
      </c>
      <c r="H1604">
        <v>7</v>
      </c>
      <c r="I1604">
        <v>48</v>
      </c>
      <c r="J1604" t="s">
        <v>555</v>
      </c>
      <c r="K1604" t="s">
        <v>2937</v>
      </c>
      <c r="L1604">
        <v>0</v>
      </c>
      <c r="M1604">
        <v>0</v>
      </c>
      <c r="N1604" t="s">
        <v>4564</v>
      </c>
      <c r="O1604" t="s">
        <v>545</v>
      </c>
      <c r="P1604" t="s">
        <v>458</v>
      </c>
      <c r="R1604">
        <v>0</v>
      </c>
      <c r="S1604" t="s">
        <v>459</v>
      </c>
      <c r="T1604" t="s">
        <v>458</v>
      </c>
      <c r="U1604" t="s">
        <v>460</v>
      </c>
      <c r="V1604" t="s">
        <v>458</v>
      </c>
    </row>
    <row r="1605" spans="1:22" x14ac:dyDescent="0.2">
      <c r="A1605" s="102">
        <v>42186</v>
      </c>
      <c r="B1605" s="102" t="s">
        <v>4522</v>
      </c>
      <c r="C1605" t="s">
        <v>541</v>
      </c>
      <c r="D1605" s="58">
        <v>408.29</v>
      </c>
      <c r="E1605" t="s">
        <v>452</v>
      </c>
      <c r="F1605" s="108">
        <v>2004</v>
      </c>
      <c r="G1605" t="s">
        <v>3072</v>
      </c>
      <c r="H1605">
        <v>8</v>
      </c>
      <c r="I1605">
        <v>48</v>
      </c>
      <c r="J1605" t="s">
        <v>555</v>
      </c>
      <c r="K1605" t="s">
        <v>2937</v>
      </c>
      <c r="L1605">
        <v>0</v>
      </c>
      <c r="M1605">
        <v>0</v>
      </c>
      <c r="N1605" t="s">
        <v>4565</v>
      </c>
      <c r="O1605" t="s">
        <v>545</v>
      </c>
      <c r="P1605" t="s">
        <v>458</v>
      </c>
      <c r="R1605">
        <v>0</v>
      </c>
      <c r="S1605" t="s">
        <v>459</v>
      </c>
      <c r="T1605" t="s">
        <v>458</v>
      </c>
      <c r="U1605" t="s">
        <v>460</v>
      </c>
      <c r="V1605" t="s">
        <v>458</v>
      </c>
    </row>
    <row r="1606" spans="1:22" x14ac:dyDescent="0.2">
      <c r="A1606" s="102">
        <v>42186</v>
      </c>
      <c r="B1606" s="102" t="s">
        <v>4522</v>
      </c>
      <c r="C1606" t="s">
        <v>541</v>
      </c>
      <c r="D1606" s="58">
        <v>408.29</v>
      </c>
      <c r="E1606" t="s">
        <v>452</v>
      </c>
      <c r="F1606" s="108" t="s">
        <v>2950</v>
      </c>
      <c r="G1606" t="s">
        <v>2951</v>
      </c>
      <c r="H1606">
        <v>8</v>
      </c>
      <c r="I1606">
        <v>48</v>
      </c>
      <c r="J1606" t="s">
        <v>555</v>
      </c>
      <c r="K1606" t="s">
        <v>2937</v>
      </c>
      <c r="L1606">
        <v>0</v>
      </c>
      <c r="M1606">
        <v>0</v>
      </c>
      <c r="N1606" t="s">
        <v>4566</v>
      </c>
      <c r="O1606" t="s">
        <v>545</v>
      </c>
      <c r="P1606" t="s">
        <v>458</v>
      </c>
      <c r="R1606">
        <v>0</v>
      </c>
      <c r="S1606" t="s">
        <v>459</v>
      </c>
      <c r="T1606" t="s">
        <v>458</v>
      </c>
      <c r="U1606" t="s">
        <v>460</v>
      </c>
      <c r="V1606" t="s">
        <v>458</v>
      </c>
    </row>
    <row r="1607" spans="1:22" x14ac:dyDescent="0.2">
      <c r="A1607" s="102">
        <v>42191</v>
      </c>
      <c r="B1607" s="102" t="s">
        <v>4522</v>
      </c>
      <c r="C1607" t="s">
        <v>541</v>
      </c>
      <c r="D1607" s="58">
        <v>408.29</v>
      </c>
      <c r="E1607" t="s">
        <v>452</v>
      </c>
      <c r="F1607" s="108">
        <v>2004</v>
      </c>
      <c r="G1607" t="s">
        <v>3072</v>
      </c>
      <c r="H1607">
        <v>16</v>
      </c>
      <c r="I1607">
        <v>48</v>
      </c>
      <c r="J1607" t="s">
        <v>555</v>
      </c>
      <c r="K1607" t="s">
        <v>2937</v>
      </c>
      <c r="L1607">
        <v>0</v>
      </c>
      <c r="M1607">
        <v>0</v>
      </c>
      <c r="N1607" t="s">
        <v>4567</v>
      </c>
      <c r="O1607" t="s">
        <v>545</v>
      </c>
      <c r="P1607" t="s">
        <v>458</v>
      </c>
      <c r="R1607">
        <v>0</v>
      </c>
      <c r="S1607" t="s">
        <v>459</v>
      </c>
      <c r="T1607" t="s">
        <v>458</v>
      </c>
      <c r="U1607" t="s">
        <v>460</v>
      </c>
      <c r="V1607" t="s">
        <v>458</v>
      </c>
    </row>
    <row r="1608" spans="1:22" x14ac:dyDescent="0.2">
      <c r="A1608" s="102">
        <v>42191</v>
      </c>
      <c r="B1608" s="102" t="s">
        <v>4522</v>
      </c>
      <c r="C1608" t="s">
        <v>541</v>
      </c>
      <c r="D1608" s="58">
        <v>408.29</v>
      </c>
      <c r="E1608" t="s">
        <v>452</v>
      </c>
      <c r="F1608" s="108" t="s">
        <v>2950</v>
      </c>
      <c r="G1608" t="s">
        <v>2951</v>
      </c>
      <c r="H1608">
        <v>4</v>
      </c>
      <c r="I1608">
        <v>48</v>
      </c>
      <c r="J1608" t="s">
        <v>555</v>
      </c>
      <c r="K1608" t="s">
        <v>2937</v>
      </c>
      <c r="L1608">
        <v>0</v>
      </c>
      <c r="M1608">
        <v>0</v>
      </c>
      <c r="N1608" t="s">
        <v>4568</v>
      </c>
      <c r="O1608" t="s">
        <v>545</v>
      </c>
      <c r="P1608" t="s">
        <v>458</v>
      </c>
      <c r="R1608">
        <v>0</v>
      </c>
      <c r="S1608" t="s">
        <v>459</v>
      </c>
      <c r="T1608" t="s">
        <v>458</v>
      </c>
      <c r="U1608" t="s">
        <v>460</v>
      </c>
      <c r="V1608" t="s">
        <v>458</v>
      </c>
    </row>
    <row r="1609" spans="1:22" x14ac:dyDescent="0.2">
      <c r="A1609" s="102">
        <v>42198</v>
      </c>
      <c r="B1609" s="102" t="s">
        <v>4522</v>
      </c>
      <c r="C1609" t="s">
        <v>541</v>
      </c>
      <c r="D1609" s="58">
        <v>408.29</v>
      </c>
      <c r="E1609" t="s">
        <v>452</v>
      </c>
      <c r="F1609" s="108">
        <v>2004</v>
      </c>
      <c r="G1609" t="s">
        <v>3072</v>
      </c>
      <c r="H1609">
        <v>16</v>
      </c>
      <c r="I1609">
        <v>48</v>
      </c>
      <c r="J1609" t="s">
        <v>555</v>
      </c>
      <c r="K1609" t="s">
        <v>2937</v>
      </c>
      <c r="L1609">
        <v>0</v>
      </c>
      <c r="M1609">
        <v>0</v>
      </c>
      <c r="N1609" t="s">
        <v>4569</v>
      </c>
      <c r="O1609" t="s">
        <v>545</v>
      </c>
      <c r="P1609" t="s">
        <v>458</v>
      </c>
      <c r="R1609">
        <v>0</v>
      </c>
      <c r="S1609" t="s">
        <v>459</v>
      </c>
      <c r="T1609" t="s">
        <v>458</v>
      </c>
      <c r="U1609" t="s">
        <v>460</v>
      </c>
      <c r="V1609" t="s">
        <v>458</v>
      </c>
    </row>
    <row r="1610" spans="1:22" x14ac:dyDescent="0.2">
      <c r="A1610" s="102">
        <v>42198</v>
      </c>
      <c r="B1610" s="102" t="s">
        <v>4522</v>
      </c>
      <c r="C1610" t="s">
        <v>541</v>
      </c>
      <c r="D1610" s="58">
        <v>408.29</v>
      </c>
      <c r="E1610" t="s">
        <v>452</v>
      </c>
      <c r="F1610" s="108">
        <v>2003</v>
      </c>
      <c r="G1610" t="s">
        <v>3304</v>
      </c>
      <c r="H1610">
        <v>22</v>
      </c>
      <c r="I1610">
        <v>48</v>
      </c>
      <c r="J1610" t="s">
        <v>555</v>
      </c>
      <c r="K1610" t="s">
        <v>2937</v>
      </c>
      <c r="L1610">
        <v>0</v>
      </c>
      <c r="M1610">
        <v>0</v>
      </c>
      <c r="N1610" t="s">
        <v>4570</v>
      </c>
      <c r="O1610" t="s">
        <v>545</v>
      </c>
      <c r="P1610" t="s">
        <v>458</v>
      </c>
      <c r="R1610">
        <v>0</v>
      </c>
      <c r="S1610" t="s">
        <v>459</v>
      </c>
      <c r="T1610" t="s">
        <v>458</v>
      </c>
      <c r="U1610" t="s">
        <v>460</v>
      </c>
      <c r="V1610" t="s">
        <v>458</v>
      </c>
    </row>
    <row r="1611" spans="1:22" x14ac:dyDescent="0.2">
      <c r="A1611" s="102">
        <v>42198</v>
      </c>
      <c r="B1611" s="102" t="s">
        <v>4522</v>
      </c>
      <c r="C1611" t="s">
        <v>541</v>
      </c>
      <c r="D1611" s="58">
        <v>408.29</v>
      </c>
      <c r="E1611" t="s">
        <v>452</v>
      </c>
      <c r="F1611" s="108" t="s">
        <v>2950</v>
      </c>
      <c r="G1611" t="s">
        <v>2951</v>
      </c>
      <c r="H1611">
        <v>24</v>
      </c>
      <c r="I1611">
        <v>48</v>
      </c>
      <c r="J1611" t="s">
        <v>555</v>
      </c>
      <c r="K1611" t="s">
        <v>2937</v>
      </c>
      <c r="L1611">
        <v>0</v>
      </c>
      <c r="M1611">
        <v>0</v>
      </c>
      <c r="N1611" t="s">
        <v>4571</v>
      </c>
      <c r="O1611" t="s">
        <v>545</v>
      </c>
      <c r="P1611" t="s">
        <v>458</v>
      </c>
      <c r="R1611">
        <v>0</v>
      </c>
      <c r="S1611" t="s">
        <v>459</v>
      </c>
      <c r="T1611" t="s">
        <v>458</v>
      </c>
      <c r="U1611" t="s">
        <v>460</v>
      </c>
      <c r="V1611" t="s">
        <v>458</v>
      </c>
    </row>
    <row r="1612" spans="1:22" x14ac:dyDescent="0.2">
      <c r="A1612" s="102">
        <v>42198</v>
      </c>
      <c r="B1612" s="102" t="s">
        <v>4522</v>
      </c>
      <c r="C1612" t="s">
        <v>541</v>
      </c>
      <c r="D1612" s="58">
        <v>408.29</v>
      </c>
      <c r="E1612" t="s">
        <v>452</v>
      </c>
      <c r="F1612" s="108" t="s">
        <v>2950</v>
      </c>
      <c r="G1612" t="s">
        <v>2951</v>
      </c>
      <c r="H1612">
        <v>40</v>
      </c>
      <c r="I1612">
        <v>48</v>
      </c>
      <c r="J1612" t="s">
        <v>555</v>
      </c>
      <c r="K1612" t="s">
        <v>2937</v>
      </c>
      <c r="L1612">
        <v>0</v>
      </c>
      <c r="M1612">
        <v>0</v>
      </c>
      <c r="N1612" t="s">
        <v>4572</v>
      </c>
      <c r="O1612" t="s">
        <v>545</v>
      </c>
      <c r="P1612" t="s">
        <v>458</v>
      </c>
      <c r="R1612">
        <v>0</v>
      </c>
      <c r="S1612" t="s">
        <v>459</v>
      </c>
      <c r="T1612" t="s">
        <v>458</v>
      </c>
      <c r="U1612" t="s">
        <v>460</v>
      </c>
      <c r="V1612" t="s">
        <v>458</v>
      </c>
    </row>
    <row r="1613" spans="1:22" x14ac:dyDescent="0.2">
      <c r="A1613" s="102">
        <v>42198</v>
      </c>
      <c r="B1613" s="102" t="s">
        <v>4522</v>
      </c>
      <c r="C1613" t="s">
        <v>541</v>
      </c>
      <c r="D1613" s="58">
        <v>408.29</v>
      </c>
      <c r="E1613" t="s">
        <v>452</v>
      </c>
      <c r="F1613" s="108">
        <v>2010</v>
      </c>
      <c r="G1613" t="s">
        <v>3044</v>
      </c>
      <c r="H1613">
        <v>16</v>
      </c>
      <c r="I1613">
        <v>48</v>
      </c>
      <c r="J1613" t="s">
        <v>555</v>
      </c>
      <c r="K1613" t="s">
        <v>2937</v>
      </c>
      <c r="L1613">
        <v>0</v>
      </c>
      <c r="M1613">
        <v>0</v>
      </c>
      <c r="N1613" t="s">
        <v>4573</v>
      </c>
      <c r="O1613" t="s">
        <v>545</v>
      </c>
      <c r="P1613" t="s">
        <v>458</v>
      </c>
      <c r="R1613">
        <v>0</v>
      </c>
      <c r="S1613" t="s">
        <v>459</v>
      </c>
      <c r="T1613" t="s">
        <v>458</v>
      </c>
      <c r="U1613" t="s">
        <v>460</v>
      </c>
      <c r="V1613" t="s">
        <v>458</v>
      </c>
    </row>
    <row r="1614" spans="1:22" x14ac:dyDescent="0.2">
      <c r="A1614" s="102">
        <v>42198</v>
      </c>
      <c r="B1614" s="102" t="s">
        <v>4522</v>
      </c>
      <c r="C1614" t="s">
        <v>541</v>
      </c>
      <c r="D1614" s="58">
        <v>408.29</v>
      </c>
      <c r="E1614" t="s">
        <v>452</v>
      </c>
      <c r="F1614" s="108" t="s">
        <v>2950</v>
      </c>
      <c r="G1614" t="s">
        <v>2951</v>
      </c>
      <c r="H1614">
        <v>32</v>
      </c>
      <c r="I1614">
        <v>48</v>
      </c>
      <c r="J1614" t="s">
        <v>555</v>
      </c>
      <c r="K1614" t="s">
        <v>2937</v>
      </c>
      <c r="L1614">
        <v>0</v>
      </c>
      <c r="M1614">
        <v>0</v>
      </c>
      <c r="N1614" t="s">
        <v>4574</v>
      </c>
      <c r="O1614" t="s">
        <v>545</v>
      </c>
      <c r="P1614" t="s">
        <v>458</v>
      </c>
      <c r="R1614">
        <v>0</v>
      </c>
      <c r="S1614" t="s">
        <v>459</v>
      </c>
      <c r="T1614" t="s">
        <v>458</v>
      </c>
      <c r="U1614" t="s">
        <v>460</v>
      </c>
      <c r="V1614" t="s">
        <v>458</v>
      </c>
    </row>
    <row r="1615" spans="1:22" x14ac:dyDescent="0.2">
      <c r="A1615" s="102">
        <v>42198</v>
      </c>
      <c r="B1615" s="102" t="s">
        <v>4522</v>
      </c>
      <c r="C1615" t="s">
        <v>541</v>
      </c>
      <c r="D1615" s="58">
        <v>408.29</v>
      </c>
      <c r="E1615" t="s">
        <v>452</v>
      </c>
      <c r="F1615" s="108">
        <v>2014</v>
      </c>
      <c r="G1615" t="s">
        <v>2978</v>
      </c>
      <c r="H1615">
        <v>8</v>
      </c>
      <c r="I1615">
        <v>48</v>
      </c>
      <c r="J1615" t="s">
        <v>555</v>
      </c>
      <c r="K1615" t="s">
        <v>2937</v>
      </c>
      <c r="L1615">
        <v>0</v>
      </c>
      <c r="M1615">
        <v>0</v>
      </c>
      <c r="N1615" t="s">
        <v>4575</v>
      </c>
      <c r="O1615" t="s">
        <v>545</v>
      </c>
      <c r="P1615" t="s">
        <v>458</v>
      </c>
      <c r="R1615">
        <v>0</v>
      </c>
      <c r="S1615" t="s">
        <v>459</v>
      </c>
      <c r="T1615" t="s">
        <v>458</v>
      </c>
      <c r="U1615" t="s">
        <v>460</v>
      </c>
      <c r="V1615" t="s">
        <v>458</v>
      </c>
    </row>
    <row r="1616" spans="1:22" x14ac:dyDescent="0.2">
      <c r="A1616" s="102">
        <v>42205</v>
      </c>
      <c r="B1616" s="102" t="s">
        <v>4522</v>
      </c>
      <c r="C1616" t="s">
        <v>541</v>
      </c>
      <c r="D1616" s="58">
        <v>408.29</v>
      </c>
      <c r="E1616" t="s">
        <v>452</v>
      </c>
      <c r="F1616" s="108">
        <v>2004</v>
      </c>
      <c r="G1616" t="s">
        <v>3072</v>
      </c>
      <c r="H1616">
        <v>40</v>
      </c>
      <c r="I1616">
        <v>48</v>
      </c>
      <c r="J1616" t="s">
        <v>555</v>
      </c>
      <c r="K1616" t="s">
        <v>2937</v>
      </c>
      <c r="L1616">
        <v>0</v>
      </c>
      <c r="M1616">
        <v>0</v>
      </c>
      <c r="N1616" t="s">
        <v>4576</v>
      </c>
      <c r="O1616" t="s">
        <v>545</v>
      </c>
      <c r="P1616" t="s">
        <v>458</v>
      </c>
      <c r="R1616">
        <v>0</v>
      </c>
      <c r="S1616" t="s">
        <v>459</v>
      </c>
      <c r="T1616" t="s">
        <v>458</v>
      </c>
      <c r="U1616" t="s">
        <v>460</v>
      </c>
      <c r="V1616" t="s">
        <v>458</v>
      </c>
    </row>
    <row r="1617" spans="1:22" x14ac:dyDescent="0.2">
      <c r="A1617" s="102">
        <v>42205</v>
      </c>
      <c r="B1617" s="102" t="s">
        <v>4522</v>
      </c>
      <c r="C1617" t="s">
        <v>541</v>
      </c>
      <c r="D1617" s="58">
        <v>408.29</v>
      </c>
      <c r="E1617" t="s">
        <v>452</v>
      </c>
      <c r="F1617" s="108">
        <v>2003</v>
      </c>
      <c r="G1617" t="s">
        <v>3304</v>
      </c>
      <c r="H1617">
        <v>6</v>
      </c>
      <c r="I1617">
        <v>48</v>
      </c>
      <c r="J1617" t="s">
        <v>555</v>
      </c>
      <c r="K1617" t="s">
        <v>2937</v>
      </c>
      <c r="L1617">
        <v>0</v>
      </c>
      <c r="M1617">
        <v>0</v>
      </c>
      <c r="N1617" t="s">
        <v>4577</v>
      </c>
      <c r="O1617" t="s">
        <v>545</v>
      </c>
      <c r="P1617" t="s">
        <v>458</v>
      </c>
      <c r="R1617">
        <v>0</v>
      </c>
      <c r="S1617" t="s">
        <v>459</v>
      </c>
      <c r="T1617" t="s">
        <v>458</v>
      </c>
      <c r="U1617" t="s">
        <v>460</v>
      </c>
      <c r="V1617" t="s">
        <v>458</v>
      </c>
    </row>
    <row r="1618" spans="1:22" x14ac:dyDescent="0.2">
      <c r="A1618" s="102">
        <v>42205</v>
      </c>
      <c r="B1618" s="102" t="s">
        <v>4522</v>
      </c>
      <c r="C1618" t="s">
        <v>541</v>
      </c>
      <c r="D1618" s="58">
        <v>408.29</v>
      </c>
      <c r="E1618" t="s">
        <v>452</v>
      </c>
      <c r="F1618" s="108" t="s">
        <v>2950</v>
      </c>
      <c r="G1618" t="s">
        <v>2951</v>
      </c>
      <c r="H1618">
        <v>16</v>
      </c>
      <c r="I1618">
        <v>48</v>
      </c>
      <c r="J1618" t="s">
        <v>555</v>
      </c>
      <c r="K1618" t="s">
        <v>2937</v>
      </c>
      <c r="L1618">
        <v>0</v>
      </c>
      <c r="M1618">
        <v>0</v>
      </c>
      <c r="N1618" t="s">
        <v>4578</v>
      </c>
      <c r="O1618" t="s">
        <v>545</v>
      </c>
      <c r="P1618" t="s">
        <v>458</v>
      </c>
      <c r="R1618">
        <v>0</v>
      </c>
      <c r="S1618" t="s">
        <v>459</v>
      </c>
      <c r="T1618" t="s">
        <v>458</v>
      </c>
      <c r="U1618" t="s">
        <v>460</v>
      </c>
      <c r="V1618" t="s">
        <v>458</v>
      </c>
    </row>
    <row r="1619" spans="1:22" x14ac:dyDescent="0.2">
      <c r="A1619" s="102">
        <v>42205</v>
      </c>
      <c r="B1619" s="102" t="s">
        <v>4522</v>
      </c>
      <c r="C1619" t="s">
        <v>541</v>
      </c>
      <c r="D1619" s="58">
        <v>408.29</v>
      </c>
      <c r="E1619" t="s">
        <v>452</v>
      </c>
      <c r="F1619" s="108" t="s">
        <v>2950</v>
      </c>
      <c r="G1619" t="s">
        <v>2951</v>
      </c>
      <c r="H1619">
        <v>38</v>
      </c>
      <c r="I1619">
        <v>48</v>
      </c>
      <c r="J1619" t="s">
        <v>555</v>
      </c>
      <c r="K1619" t="s">
        <v>2937</v>
      </c>
      <c r="L1619">
        <v>0</v>
      </c>
      <c r="M1619">
        <v>0</v>
      </c>
      <c r="N1619" t="s">
        <v>4579</v>
      </c>
      <c r="O1619" t="s">
        <v>545</v>
      </c>
      <c r="P1619" t="s">
        <v>458</v>
      </c>
      <c r="R1619">
        <v>0</v>
      </c>
      <c r="S1619" t="s">
        <v>459</v>
      </c>
      <c r="T1619" t="s">
        <v>458</v>
      </c>
      <c r="U1619" t="s">
        <v>460</v>
      </c>
      <c r="V1619" t="s">
        <v>458</v>
      </c>
    </row>
    <row r="1620" spans="1:22" x14ac:dyDescent="0.2">
      <c r="A1620" s="102">
        <v>42205</v>
      </c>
      <c r="B1620" s="102" t="s">
        <v>4522</v>
      </c>
      <c r="C1620" t="s">
        <v>541</v>
      </c>
      <c r="D1620" s="58">
        <v>408.29</v>
      </c>
      <c r="E1620" t="s">
        <v>452</v>
      </c>
      <c r="F1620" s="108">
        <v>2010</v>
      </c>
      <c r="G1620" t="s">
        <v>3044</v>
      </c>
      <c r="H1620">
        <v>20</v>
      </c>
      <c r="I1620">
        <v>48</v>
      </c>
      <c r="J1620" t="s">
        <v>555</v>
      </c>
      <c r="K1620" t="s">
        <v>2937</v>
      </c>
      <c r="L1620">
        <v>0</v>
      </c>
      <c r="M1620">
        <v>0</v>
      </c>
      <c r="N1620" t="s">
        <v>4580</v>
      </c>
      <c r="O1620" t="s">
        <v>545</v>
      </c>
      <c r="P1620" t="s">
        <v>458</v>
      </c>
      <c r="R1620">
        <v>0</v>
      </c>
      <c r="S1620" t="s">
        <v>459</v>
      </c>
      <c r="T1620" t="s">
        <v>458</v>
      </c>
      <c r="U1620" t="s">
        <v>460</v>
      </c>
      <c r="V1620" t="s">
        <v>458</v>
      </c>
    </row>
    <row r="1621" spans="1:22" x14ac:dyDescent="0.2">
      <c r="A1621" s="102">
        <v>42205</v>
      </c>
      <c r="B1621" s="102" t="s">
        <v>4522</v>
      </c>
      <c r="C1621" t="s">
        <v>541</v>
      </c>
      <c r="D1621" s="58">
        <v>408.29</v>
      </c>
      <c r="E1621" t="s">
        <v>452</v>
      </c>
      <c r="F1621" s="108" t="s">
        <v>2950</v>
      </c>
      <c r="G1621" t="s">
        <v>2951</v>
      </c>
      <c r="H1621">
        <v>39</v>
      </c>
      <c r="I1621">
        <v>48</v>
      </c>
      <c r="J1621" t="s">
        <v>555</v>
      </c>
      <c r="K1621" t="s">
        <v>2937</v>
      </c>
      <c r="L1621">
        <v>0</v>
      </c>
      <c r="M1621">
        <v>0</v>
      </c>
      <c r="N1621" t="s">
        <v>4581</v>
      </c>
      <c r="O1621" t="s">
        <v>545</v>
      </c>
      <c r="P1621" t="s">
        <v>458</v>
      </c>
      <c r="R1621">
        <v>0</v>
      </c>
      <c r="S1621" t="s">
        <v>459</v>
      </c>
      <c r="T1621" t="s">
        <v>458</v>
      </c>
      <c r="U1621" t="s">
        <v>460</v>
      </c>
      <c r="V1621" t="s">
        <v>458</v>
      </c>
    </row>
    <row r="1622" spans="1:22" x14ac:dyDescent="0.2">
      <c r="A1622" s="102">
        <v>42205</v>
      </c>
      <c r="B1622" s="102" t="s">
        <v>4522</v>
      </c>
      <c r="C1622" t="s">
        <v>541</v>
      </c>
      <c r="D1622" s="58">
        <v>408.29</v>
      </c>
      <c r="E1622" t="s">
        <v>452</v>
      </c>
      <c r="F1622" s="108">
        <v>2014</v>
      </c>
      <c r="G1622" t="s">
        <v>2978</v>
      </c>
      <c r="H1622">
        <v>12</v>
      </c>
      <c r="I1622">
        <v>48</v>
      </c>
      <c r="J1622" t="s">
        <v>555</v>
      </c>
      <c r="K1622" t="s">
        <v>2937</v>
      </c>
      <c r="L1622">
        <v>0</v>
      </c>
      <c r="M1622">
        <v>0</v>
      </c>
      <c r="N1622" t="s">
        <v>4582</v>
      </c>
      <c r="O1622" t="s">
        <v>545</v>
      </c>
      <c r="P1622" t="s">
        <v>458</v>
      </c>
      <c r="R1622">
        <v>0</v>
      </c>
      <c r="S1622" t="s">
        <v>459</v>
      </c>
      <c r="T1622" t="s">
        <v>458</v>
      </c>
      <c r="U1622" t="s">
        <v>460</v>
      </c>
      <c r="V1622" t="s">
        <v>458</v>
      </c>
    </row>
    <row r="1623" spans="1:22" x14ac:dyDescent="0.2">
      <c r="A1623" s="102">
        <v>42212</v>
      </c>
      <c r="B1623" s="102" t="s">
        <v>4522</v>
      </c>
      <c r="C1623" t="s">
        <v>541</v>
      </c>
      <c r="D1623" s="58">
        <v>408.29</v>
      </c>
      <c r="E1623" t="s">
        <v>452</v>
      </c>
      <c r="F1623" s="108">
        <v>2004</v>
      </c>
      <c r="G1623" t="s">
        <v>3072</v>
      </c>
      <c r="H1623">
        <v>4</v>
      </c>
      <c r="I1623">
        <v>48</v>
      </c>
      <c r="J1623" t="s">
        <v>555</v>
      </c>
      <c r="K1623" t="s">
        <v>2937</v>
      </c>
      <c r="L1623">
        <v>0</v>
      </c>
      <c r="M1623">
        <v>0</v>
      </c>
      <c r="N1623" t="s">
        <v>4583</v>
      </c>
      <c r="O1623" t="s">
        <v>545</v>
      </c>
      <c r="P1623" t="s">
        <v>458</v>
      </c>
      <c r="R1623">
        <v>0</v>
      </c>
      <c r="S1623" t="s">
        <v>459</v>
      </c>
      <c r="T1623" t="s">
        <v>458</v>
      </c>
      <c r="U1623" t="s">
        <v>460</v>
      </c>
      <c r="V1623" t="s">
        <v>458</v>
      </c>
    </row>
    <row r="1624" spans="1:22" x14ac:dyDescent="0.2">
      <c r="A1624" s="102">
        <v>42212</v>
      </c>
      <c r="B1624" s="102" t="s">
        <v>4522</v>
      </c>
      <c r="C1624" t="s">
        <v>541</v>
      </c>
      <c r="D1624" s="58">
        <v>408.29</v>
      </c>
      <c r="E1624" t="s">
        <v>452</v>
      </c>
      <c r="F1624" s="108">
        <v>2003</v>
      </c>
      <c r="G1624" t="s">
        <v>3304</v>
      </c>
      <c r="H1624">
        <v>3</v>
      </c>
      <c r="I1624">
        <v>48</v>
      </c>
      <c r="J1624" t="s">
        <v>555</v>
      </c>
      <c r="K1624" t="s">
        <v>2937</v>
      </c>
      <c r="L1624">
        <v>0</v>
      </c>
      <c r="M1624">
        <v>0</v>
      </c>
      <c r="N1624" t="s">
        <v>4584</v>
      </c>
      <c r="O1624" t="s">
        <v>545</v>
      </c>
      <c r="P1624" t="s">
        <v>458</v>
      </c>
      <c r="R1624">
        <v>0</v>
      </c>
      <c r="S1624" t="s">
        <v>459</v>
      </c>
      <c r="T1624" t="s">
        <v>458</v>
      </c>
      <c r="U1624" t="s">
        <v>460</v>
      </c>
      <c r="V1624" t="s">
        <v>458</v>
      </c>
    </row>
    <row r="1625" spans="1:22" x14ac:dyDescent="0.2">
      <c r="A1625" s="102">
        <v>42212</v>
      </c>
      <c r="B1625" s="102" t="s">
        <v>4522</v>
      </c>
      <c r="C1625" t="s">
        <v>541</v>
      </c>
      <c r="D1625" s="58">
        <v>408.29</v>
      </c>
      <c r="E1625" t="s">
        <v>452</v>
      </c>
      <c r="F1625" s="108" t="s">
        <v>2950</v>
      </c>
      <c r="G1625" t="s">
        <v>2951</v>
      </c>
      <c r="H1625">
        <v>8</v>
      </c>
      <c r="I1625">
        <v>48</v>
      </c>
      <c r="J1625" t="s">
        <v>555</v>
      </c>
      <c r="K1625" t="s">
        <v>2937</v>
      </c>
      <c r="L1625">
        <v>0</v>
      </c>
      <c r="M1625">
        <v>0</v>
      </c>
      <c r="N1625" t="s">
        <v>4585</v>
      </c>
      <c r="O1625" t="s">
        <v>545</v>
      </c>
      <c r="P1625" t="s">
        <v>458</v>
      </c>
      <c r="R1625">
        <v>0</v>
      </c>
      <c r="S1625" t="s">
        <v>459</v>
      </c>
      <c r="T1625" t="s">
        <v>458</v>
      </c>
      <c r="U1625" t="s">
        <v>460</v>
      </c>
      <c r="V1625" t="s">
        <v>458</v>
      </c>
    </row>
    <row r="1626" spans="1:22" x14ac:dyDescent="0.2">
      <c r="A1626" s="102">
        <v>42212</v>
      </c>
      <c r="B1626" s="102" t="s">
        <v>4522</v>
      </c>
      <c r="C1626" t="s">
        <v>541</v>
      </c>
      <c r="D1626" s="58">
        <v>408.29</v>
      </c>
      <c r="E1626" t="s">
        <v>452</v>
      </c>
      <c r="F1626" s="108" t="s">
        <v>2950</v>
      </c>
      <c r="G1626" t="s">
        <v>2951</v>
      </c>
      <c r="H1626">
        <v>31</v>
      </c>
      <c r="I1626">
        <v>48</v>
      </c>
      <c r="J1626" t="s">
        <v>555</v>
      </c>
      <c r="K1626" t="s">
        <v>2937</v>
      </c>
      <c r="L1626">
        <v>0</v>
      </c>
      <c r="M1626">
        <v>0</v>
      </c>
      <c r="N1626" t="s">
        <v>4586</v>
      </c>
      <c r="O1626" t="s">
        <v>545</v>
      </c>
      <c r="P1626" t="s">
        <v>458</v>
      </c>
      <c r="R1626">
        <v>0</v>
      </c>
      <c r="S1626" t="s">
        <v>459</v>
      </c>
      <c r="T1626" t="s">
        <v>458</v>
      </c>
      <c r="U1626" t="s">
        <v>460</v>
      </c>
      <c r="V1626" t="s">
        <v>458</v>
      </c>
    </row>
    <row r="1627" spans="1:22" x14ac:dyDescent="0.2">
      <c r="A1627" s="102">
        <v>42219</v>
      </c>
      <c r="B1627" s="102" t="s">
        <v>4522</v>
      </c>
      <c r="C1627" t="s">
        <v>541</v>
      </c>
      <c r="D1627" s="58">
        <v>408.29</v>
      </c>
      <c r="E1627" t="s">
        <v>452</v>
      </c>
      <c r="F1627" s="108">
        <v>2003</v>
      </c>
      <c r="G1627" t="s">
        <v>3304</v>
      </c>
      <c r="H1627">
        <v>11</v>
      </c>
      <c r="I1627">
        <v>48</v>
      </c>
      <c r="J1627" t="s">
        <v>555</v>
      </c>
      <c r="K1627" t="s">
        <v>2937</v>
      </c>
      <c r="L1627">
        <v>0</v>
      </c>
      <c r="M1627">
        <v>0</v>
      </c>
      <c r="N1627" t="s">
        <v>4587</v>
      </c>
      <c r="O1627" t="s">
        <v>545</v>
      </c>
      <c r="P1627" t="s">
        <v>458</v>
      </c>
      <c r="R1627">
        <v>0</v>
      </c>
      <c r="S1627" t="s">
        <v>459</v>
      </c>
      <c r="T1627" t="s">
        <v>458</v>
      </c>
      <c r="U1627" t="s">
        <v>460</v>
      </c>
      <c r="V1627" t="s">
        <v>458</v>
      </c>
    </row>
    <row r="1628" spans="1:22" x14ac:dyDescent="0.2">
      <c r="A1628" s="102">
        <v>42219</v>
      </c>
      <c r="B1628" s="102" t="s">
        <v>4522</v>
      </c>
      <c r="C1628" t="s">
        <v>541</v>
      </c>
      <c r="D1628" s="58">
        <v>408.29</v>
      </c>
      <c r="E1628" t="s">
        <v>452</v>
      </c>
      <c r="F1628" s="108" t="s">
        <v>2950</v>
      </c>
      <c r="G1628" t="s">
        <v>2951</v>
      </c>
      <c r="H1628">
        <v>8</v>
      </c>
      <c r="I1628">
        <v>48</v>
      </c>
      <c r="J1628" t="s">
        <v>555</v>
      </c>
      <c r="K1628" t="s">
        <v>2937</v>
      </c>
      <c r="L1628">
        <v>0</v>
      </c>
      <c r="M1628">
        <v>0</v>
      </c>
      <c r="N1628" t="s">
        <v>4588</v>
      </c>
      <c r="O1628" t="s">
        <v>545</v>
      </c>
      <c r="P1628" t="s">
        <v>458</v>
      </c>
      <c r="R1628">
        <v>0</v>
      </c>
      <c r="S1628" t="s">
        <v>459</v>
      </c>
      <c r="T1628" t="s">
        <v>458</v>
      </c>
      <c r="U1628" t="s">
        <v>460</v>
      </c>
      <c r="V1628" t="s">
        <v>458</v>
      </c>
    </row>
    <row r="1629" spans="1:22" x14ac:dyDescent="0.2">
      <c r="A1629" s="102">
        <v>42219</v>
      </c>
      <c r="B1629" s="102" t="s">
        <v>4522</v>
      </c>
      <c r="C1629" t="s">
        <v>541</v>
      </c>
      <c r="D1629" s="58">
        <v>408.29</v>
      </c>
      <c r="E1629" t="s">
        <v>452</v>
      </c>
      <c r="F1629" s="108" t="s">
        <v>2950</v>
      </c>
      <c r="G1629" t="s">
        <v>2951</v>
      </c>
      <c r="H1629">
        <v>2</v>
      </c>
      <c r="I1629">
        <v>48</v>
      </c>
      <c r="J1629" t="s">
        <v>555</v>
      </c>
      <c r="K1629" t="s">
        <v>2937</v>
      </c>
      <c r="L1629">
        <v>0</v>
      </c>
      <c r="M1629">
        <v>0</v>
      </c>
      <c r="N1629" t="s">
        <v>4589</v>
      </c>
      <c r="O1629" t="s">
        <v>545</v>
      </c>
      <c r="P1629" t="s">
        <v>458</v>
      </c>
      <c r="R1629">
        <v>0</v>
      </c>
      <c r="S1629" t="s">
        <v>459</v>
      </c>
      <c r="T1629" t="s">
        <v>458</v>
      </c>
      <c r="U1629" t="s">
        <v>460</v>
      </c>
      <c r="V1629" t="s">
        <v>458</v>
      </c>
    </row>
    <row r="1630" spans="1:22" x14ac:dyDescent="0.2">
      <c r="A1630" s="102">
        <v>42219</v>
      </c>
      <c r="B1630" s="102" t="s">
        <v>4522</v>
      </c>
      <c r="C1630" t="s">
        <v>541</v>
      </c>
      <c r="D1630" s="58">
        <v>408.29</v>
      </c>
      <c r="E1630" t="s">
        <v>452</v>
      </c>
      <c r="F1630" s="108" t="s">
        <v>2950</v>
      </c>
      <c r="G1630" t="s">
        <v>2951</v>
      </c>
      <c r="H1630">
        <v>32</v>
      </c>
      <c r="I1630">
        <v>48</v>
      </c>
      <c r="J1630" t="s">
        <v>555</v>
      </c>
      <c r="K1630" t="s">
        <v>2937</v>
      </c>
      <c r="L1630">
        <v>0</v>
      </c>
      <c r="M1630">
        <v>0</v>
      </c>
      <c r="N1630" t="s">
        <v>4590</v>
      </c>
      <c r="O1630" t="s">
        <v>545</v>
      </c>
      <c r="P1630" t="s">
        <v>458</v>
      </c>
      <c r="R1630">
        <v>0</v>
      </c>
      <c r="S1630" t="s">
        <v>459</v>
      </c>
      <c r="T1630" t="s">
        <v>458</v>
      </c>
      <c r="U1630" t="s">
        <v>460</v>
      </c>
      <c r="V1630" t="s">
        <v>458</v>
      </c>
    </row>
    <row r="1631" spans="1:22" x14ac:dyDescent="0.2">
      <c r="A1631" s="102">
        <v>42219</v>
      </c>
      <c r="B1631" s="102" t="s">
        <v>4522</v>
      </c>
      <c r="C1631" t="s">
        <v>541</v>
      </c>
      <c r="D1631" s="58">
        <v>408.29</v>
      </c>
      <c r="E1631" t="s">
        <v>452</v>
      </c>
      <c r="F1631" s="108">
        <v>2014</v>
      </c>
      <c r="G1631" t="s">
        <v>2978</v>
      </c>
      <c r="H1631">
        <v>20</v>
      </c>
      <c r="I1631">
        <v>48</v>
      </c>
      <c r="J1631" t="s">
        <v>555</v>
      </c>
      <c r="K1631" t="s">
        <v>2937</v>
      </c>
      <c r="L1631">
        <v>0</v>
      </c>
      <c r="M1631">
        <v>0</v>
      </c>
      <c r="N1631" t="s">
        <v>4591</v>
      </c>
      <c r="O1631" t="s">
        <v>545</v>
      </c>
      <c r="P1631" t="s">
        <v>458</v>
      </c>
      <c r="R1631">
        <v>0</v>
      </c>
      <c r="S1631" t="s">
        <v>459</v>
      </c>
      <c r="T1631" t="s">
        <v>458</v>
      </c>
      <c r="U1631" t="s">
        <v>460</v>
      </c>
      <c r="V1631" t="s">
        <v>458</v>
      </c>
    </row>
    <row r="1632" spans="1:22" x14ac:dyDescent="0.2">
      <c r="A1632" s="102">
        <v>42226</v>
      </c>
      <c r="B1632" s="102" t="s">
        <v>4522</v>
      </c>
      <c r="C1632" t="s">
        <v>541</v>
      </c>
      <c r="D1632" s="58">
        <v>408.29</v>
      </c>
      <c r="E1632" t="s">
        <v>452</v>
      </c>
      <c r="F1632" s="108">
        <v>2004</v>
      </c>
      <c r="G1632" t="s">
        <v>3072</v>
      </c>
      <c r="H1632">
        <v>1</v>
      </c>
      <c r="I1632">
        <v>48</v>
      </c>
      <c r="J1632" t="s">
        <v>555</v>
      </c>
      <c r="K1632" t="s">
        <v>2937</v>
      </c>
      <c r="L1632">
        <v>0</v>
      </c>
      <c r="M1632">
        <v>0</v>
      </c>
      <c r="N1632" t="s">
        <v>4592</v>
      </c>
      <c r="O1632" t="s">
        <v>545</v>
      </c>
      <c r="P1632" t="s">
        <v>458</v>
      </c>
      <c r="R1632">
        <v>0</v>
      </c>
      <c r="S1632" t="s">
        <v>459</v>
      </c>
      <c r="T1632" t="s">
        <v>458</v>
      </c>
      <c r="U1632" t="s">
        <v>460</v>
      </c>
      <c r="V1632" t="s">
        <v>458</v>
      </c>
    </row>
    <row r="1633" spans="1:22" x14ac:dyDescent="0.2">
      <c r="A1633" s="102">
        <v>42226</v>
      </c>
      <c r="B1633" s="102" t="s">
        <v>4522</v>
      </c>
      <c r="C1633" t="s">
        <v>541</v>
      </c>
      <c r="D1633" s="58">
        <v>408.29</v>
      </c>
      <c r="E1633" t="s">
        <v>452</v>
      </c>
      <c r="F1633" s="108">
        <v>2003</v>
      </c>
      <c r="G1633" t="s">
        <v>3304</v>
      </c>
      <c r="H1633">
        <v>6</v>
      </c>
      <c r="I1633">
        <v>48</v>
      </c>
      <c r="J1633" t="s">
        <v>555</v>
      </c>
      <c r="K1633" t="s">
        <v>2937</v>
      </c>
      <c r="L1633">
        <v>0</v>
      </c>
      <c r="M1633">
        <v>0</v>
      </c>
      <c r="N1633" t="s">
        <v>4593</v>
      </c>
      <c r="O1633" t="s">
        <v>545</v>
      </c>
      <c r="P1633" t="s">
        <v>458</v>
      </c>
      <c r="R1633">
        <v>0</v>
      </c>
      <c r="S1633" t="s">
        <v>459</v>
      </c>
      <c r="T1633" t="s">
        <v>458</v>
      </c>
      <c r="U1633" t="s">
        <v>460</v>
      </c>
      <c r="V1633" t="s">
        <v>458</v>
      </c>
    </row>
    <row r="1634" spans="1:22" x14ac:dyDescent="0.2">
      <c r="A1634" s="102">
        <v>42226</v>
      </c>
      <c r="B1634" s="102" t="s">
        <v>4522</v>
      </c>
      <c r="C1634" t="s">
        <v>541</v>
      </c>
      <c r="D1634" s="58">
        <v>408.29</v>
      </c>
      <c r="E1634" t="s">
        <v>452</v>
      </c>
      <c r="F1634" s="108" t="s">
        <v>2950</v>
      </c>
      <c r="G1634" t="s">
        <v>2951</v>
      </c>
      <c r="H1634">
        <v>32</v>
      </c>
      <c r="I1634">
        <v>48</v>
      </c>
      <c r="J1634" t="s">
        <v>555</v>
      </c>
      <c r="K1634" t="s">
        <v>2937</v>
      </c>
      <c r="L1634">
        <v>0</v>
      </c>
      <c r="M1634">
        <v>0</v>
      </c>
      <c r="N1634" t="s">
        <v>4594</v>
      </c>
      <c r="O1634" t="s">
        <v>545</v>
      </c>
      <c r="P1634" t="s">
        <v>458</v>
      </c>
      <c r="R1634">
        <v>0</v>
      </c>
      <c r="S1634" t="s">
        <v>459</v>
      </c>
      <c r="T1634" t="s">
        <v>458</v>
      </c>
      <c r="U1634" t="s">
        <v>460</v>
      </c>
      <c r="V1634" t="s">
        <v>458</v>
      </c>
    </row>
    <row r="1635" spans="1:22" x14ac:dyDescent="0.2">
      <c r="A1635" s="102">
        <v>42226</v>
      </c>
      <c r="B1635" s="102" t="s">
        <v>4522</v>
      </c>
      <c r="C1635" t="s">
        <v>541</v>
      </c>
      <c r="D1635" s="58">
        <v>408.29</v>
      </c>
      <c r="E1635" t="s">
        <v>452</v>
      </c>
      <c r="F1635" s="108">
        <v>2014</v>
      </c>
      <c r="G1635" t="s">
        <v>2978</v>
      </c>
      <c r="H1635">
        <v>4</v>
      </c>
      <c r="I1635">
        <v>48</v>
      </c>
      <c r="J1635" t="s">
        <v>555</v>
      </c>
      <c r="K1635" t="s">
        <v>2937</v>
      </c>
      <c r="L1635">
        <v>0</v>
      </c>
      <c r="M1635">
        <v>0</v>
      </c>
      <c r="N1635" t="s">
        <v>4595</v>
      </c>
      <c r="O1635" t="s">
        <v>545</v>
      </c>
      <c r="P1635" t="s">
        <v>458</v>
      </c>
      <c r="R1635">
        <v>0</v>
      </c>
      <c r="S1635" t="s">
        <v>459</v>
      </c>
      <c r="T1635" t="s">
        <v>458</v>
      </c>
      <c r="U1635" t="s">
        <v>460</v>
      </c>
      <c r="V1635" t="s">
        <v>458</v>
      </c>
    </row>
    <row r="1636" spans="1:22" x14ac:dyDescent="0.2">
      <c r="A1636" s="102">
        <v>42240</v>
      </c>
      <c r="B1636" s="102" t="s">
        <v>4522</v>
      </c>
      <c r="C1636" t="s">
        <v>541</v>
      </c>
      <c r="D1636" s="58">
        <v>408.29</v>
      </c>
      <c r="E1636" t="s">
        <v>452</v>
      </c>
      <c r="F1636" s="108" t="s">
        <v>2950</v>
      </c>
      <c r="G1636" t="s">
        <v>2951</v>
      </c>
      <c r="H1636">
        <v>8</v>
      </c>
      <c r="I1636">
        <v>48</v>
      </c>
      <c r="J1636" t="s">
        <v>555</v>
      </c>
      <c r="K1636" t="s">
        <v>2937</v>
      </c>
      <c r="L1636">
        <v>0</v>
      </c>
      <c r="M1636">
        <v>0</v>
      </c>
      <c r="N1636" t="s">
        <v>4596</v>
      </c>
      <c r="O1636" t="s">
        <v>545</v>
      </c>
      <c r="P1636" t="s">
        <v>458</v>
      </c>
      <c r="R1636">
        <v>0</v>
      </c>
      <c r="S1636" t="s">
        <v>459</v>
      </c>
      <c r="T1636" t="s">
        <v>458</v>
      </c>
      <c r="U1636" t="s">
        <v>460</v>
      </c>
      <c r="V1636" t="s">
        <v>458</v>
      </c>
    </row>
    <row r="1637" spans="1:22" x14ac:dyDescent="0.2">
      <c r="A1637" s="102">
        <v>42247</v>
      </c>
      <c r="B1637" s="102" t="s">
        <v>4522</v>
      </c>
      <c r="C1637" t="s">
        <v>541</v>
      </c>
      <c r="D1637" s="58">
        <v>408.29</v>
      </c>
      <c r="E1637" t="s">
        <v>452</v>
      </c>
      <c r="F1637" s="108">
        <v>2004</v>
      </c>
      <c r="G1637" t="s">
        <v>3072</v>
      </c>
      <c r="H1637">
        <v>8</v>
      </c>
      <c r="I1637">
        <v>48</v>
      </c>
      <c r="J1637" t="s">
        <v>555</v>
      </c>
      <c r="K1637" t="s">
        <v>2937</v>
      </c>
      <c r="L1637">
        <v>0</v>
      </c>
      <c r="M1637">
        <v>0</v>
      </c>
      <c r="N1637" t="s">
        <v>4597</v>
      </c>
      <c r="O1637" t="s">
        <v>545</v>
      </c>
      <c r="P1637" t="s">
        <v>458</v>
      </c>
      <c r="R1637">
        <v>0</v>
      </c>
      <c r="S1637" t="s">
        <v>459</v>
      </c>
      <c r="T1637" t="s">
        <v>458</v>
      </c>
      <c r="U1637" t="s">
        <v>460</v>
      </c>
      <c r="V1637" t="s">
        <v>458</v>
      </c>
    </row>
    <row r="1638" spans="1:22" x14ac:dyDescent="0.2">
      <c r="A1638" s="102">
        <v>42248</v>
      </c>
      <c r="B1638" s="102" t="s">
        <v>4522</v>
      </c>
      <c r="C1638" t="s">
        <v>541</v>
      </c>
      <c r="D1638" s="58">
        <v>408.29</v>
      </c>
      <c r="E1638" t="s">
        <v>452</v>
      </c>
      <c r="F1638" s="108">
        <v>2004</v>
      </c>
      <c r="G1638" t="s">
        <v>3072</v>
      </c>
      <c r="H1638">
        <v>16</v>
      </c>
      <c r="I1638">
        <v>48</v>
      </c>
      <c r="J1638" t="s">
        <v>555</v>
      </c>
      <c r="K1638" t="s">
        <v>2937</v>
      </c>
      <c r="L1638">
        <v>0</v>
      </c>
      <c r="M1638">
        <v>0</v>
      </c>
      <c r="N1638" t="s">
        <v>4598</v>
      </c>
      <c r="O1638" t="s">
        <v>545</v>
      </c>
      <c r="P1638" t="s">
        <v>458</v>
      </c>
      <c r="R1638">
        <v>0</v>
      </c>
      <c r="S1638" t="s">
        <v>459</v>
      </c>
      <c r="T1638" t="s">
        <v>458</v>
      </c>
      <c r="U1638" t="s">
        <v>460</v>
      </c>
      <c r="V1638" t="s">
        <v>458</v>
      </c>
    </row>
    <row r="1639" spans="1:22" x14ac:dyDescent="0.2">
      <c r="A1639" s="102">
        <v>42248</v>
      </c>
      <c r="B1639" s="102" t="s">
        <v>4522</v>
      </c>
      <c r="C1639" t="s">
        <v>541</v>
      </c>
      <c r="D1639" s="58">
        <v>408.29</v>
      </c>
      <c r="E1639" t="s">
        <v>452</v>
      </c>
      <c r="F1639" s="108" t="s">
        <v>2950</v>
      </c>
      <c r="G1639" t="s">
        <v>2951</v>
      </c>
      <c r="H1639">
        <v>8</v>
      </c>
      <c r="I1639">
        <v>48</v>
      </c>
      <c r="J1639" t="s">
        <v>555</v>
      </c>
      <c r="K1639" t="s">
        <v>2937</v>
      </c>
      <c r="L1639">
        <v>0</v>
      </c>
      <c r="M1639">
        <v>0</v>
      </c>
      <c r="N1639" t="s">
        <v>4599</v>
      </c>
      <c r="O1639" t="s">
        <v>545</v>
      </c>
      <c r="P1639" t="s">
        <v>458</v>
      </c>
      <c r="R1639">
        <v>0</v>
      </c>
      <c r="S1639" t="s">
        <v>459</v>
      </c>
      <c r="T1639" t="s">
        <v>458</v>
      </c>
      <c r="U1639" t="s">
        <v>460</v>
      </c>
      <c r="V1639" t="s">
        <v>458</v>
      </c>
    </row>
    <row r="1640" spans="1:22" x14ac:dyDescent="0.2">
      <c r="A1640" s="102">
        <v>42254</v>
      </c>
      <c r="B1640" s="102" t="s">
        <v>4522</v>
      </c>
      <c r="C1640" t="s">
        <v>541</v>
      </c>
      <c r="D1640" s="58">
        <v>408.29</v>
      </c>
      <c r="E1640" t="s">
        <v>452</v>
      </c>
      <c r="F1640" s="108" t="s">
        <v>2950</v>
      </c>
      <c r="G1640" t="s">
        <v>2951</v>
      </c>
      <c r="H1640">
        <v>32</v>
      </c>
      <c r="I1640">
        <v>48</v>
      </c>
      <c r="J1640" t="s">
        <v>555</v>
      </c>
      <c r="K1640" t="s">
        <v>2937</v>
      </c>
      <c r="L1640">
        <v>0</v>
      </c>
      <c r="M1640">
        <v>0</v>
      </c>
      <c r="N1640" t="s">
        <v>4600</v>
      </c>
      <c r="O1640" t="s">
        <v>545</v>
      </c>
      <c r="P1640" t="s">
        <v>458</v>
      </c>
      <c r="R1640">
        <v>0</v>
      </c>
      <c r="S1640" t="s">
        <v>459</v>
      </c>
      <c r="T1640" t="s">
        <v>458</v>
      </c>
      <c r="U1640" t="s">
        <v>460</v>
      </c>
      <c r="V1640" t="s">
        <v>458</v>
      </c>
    </row>
    <row r="1641" spans="1:22" x14ac:dyDescent="0.2">
      <c r="A1641" s="102">
        <v>42254</v>
      </c>
      <c r="B1641" s="102" t="s">
        <v>4522</v>
      </c>
      <c r="C1641" t="s">
        <v>541</v>
      </c>
      <c r="D1641" s="58">
        <v>408.29</v>
      </c>
      <c r="E1641" t="s">
        <v>452</v>
      </c>
      <c r="F1641" s="108">
        <v>2005</v>
      </c>
      <c r="G1641" t="s">
        <v>3011</v>
      </c>
      <c r="H1641">
        <v>14</v>
      </c>
      <c r="I1641">
        <v>48</v>
      </c>
      <c r="J1641" t="s">
        <v>555</v>
      </c>
      <c r="K1641" t="s">
        <v>2937</v>
      </c>
      <c r="L1641">
        <v>0</v>
      </c>
      <c r="M1641">
        <v>0</v>
      </c>
      <c r="N1641" t="s">
        <v>4601</v>
      </c>
      <c r="O1641" t="s">
        <v>545</v>
      </c>
      <c r="P1641" t="s">
        <v>458</v>
      </c>
      <c r="R1641">
        <v>0</v>
      </c>
      <c r="S1641" t="s">
        <v>459</v>
      </c>
      <c r="T1641" t="s">
        <v>458</v>
      </c>
      <c r="U1641" t="s">
        <v>460</v>
      </c>
      <c r="V1641" t="s">
        <v>458</v>
      </c>
    </row>
    <row r="1642" spans="1:22" x14ac:dyDescent="0.2">
      <c r="A1642" s="102">
        <v>42261</v>
      </c>
      <c r="B1642" s="102" t="s">
        <v>4522</v>
      </c>
      <c r="C1642" t="s">
        <v>541</v>
      </c>
      <c r="D1642" s="58">
        <v>408.29</v>
      </c>
      <c r="E1642" t="s">
        <v>452</v>
      </c>
      <c r="F1642" s="108">
        <v>2004</v>
      </c>
      <c r="G1642" t="s">
        <v>3072</v>
      </c>
      <c r="H1642">
        <v>29.5</v>
      </c>
      <c r="I1642">
        <v>48</v>
      </c>
      <c r="J1642" t="s">
        <v>555</v>
      </c>
      <c r="K1642" t="s">
        <v>2937</v>
      </c>
      <c r="L1642">
        <v>0</v>
      </c>
      <c r="M1642">
        <v>0</v>
      </c>
      <c r="N1642" t="s">
        <v>4602</v>
      </c>
      <c r="O1642" t="s">
        <v>545</v>
      </c>
      <c r="P1642" t="s">
        <v>458</v>
      </c>
      <c r="R1642">
        <v>0</v>
      </c>
      <c r="S1642" t="s">
        <v>459</v>
      </c>
      <c r="T1642" t="s">
        <v>458</v>
      </c>
      <c r="U1642" t="s">
        <v>460</v>
      </c>
      <c r="V1642" t="s">
        <v>458</v>
      </c>
    </row>
    <row r="1643" spans="1:22" x14ac:dyDescent="0.2">
      <c r="A1643" s="102">
        <v>42261</v>
      </c>
      <c r="B1643" s="102" t="s">
        <v>4522</v>
      </c>
      <c r="C1643" t="s">
        <v>541</v>
      </c>
      <c r="D1643" s="58">
        <v>408.29</v>
      </c>
      <c r="E1643" t="s">
        <v>452</v>
      </c>
      <c r="F1643" s="108" t="s">
        <v>2950</v>
      </c>
      <c r="G1643" t="s">
        <v>2951</v>
      </c>
      <c r="H1643">
        <v>40</v>
      </c>
      <c r="I1643">
        <v>48</v>
      </c>
      <c r="J1643" t="s">
        <v>555</v>
      </c>
      <c r="K1643" t="s">
        <v>2937</v>
      </c>
      <c r="L1643">
        <v>0</v>
      </c>
      <c r="M1643">
        <v>0</v>
      </c>
      <c r="N1643" t="s">
        <v>4603</v>
      </c>
      <c r="O1643" t="s">
        <v>545</v>
      </c>
      <c r="P1643" t="s">
        <v>458</v>
      </c>
      <c r="R1643">
        <v>0</v>
      </c>
      <c r="S1643" t="s">
        <v>459</v>
      </c>
      <c r="T1643" t="s">
        <v>458</v>
      </c>
      <c r="U1643" t="s">
        <v>460</v>
      </c>
      <c r="V1643" t="s">
        <v>458</v>
      </c>
    </row>
    <row r="1644" spans="1:22" x14ac:dyDescent="0.2">
      <c r="A1644" s="102">
        <v>42261</v>
      </c>
      <c r="B1644" s="102" t="s">
        <v>4522</v>
      </c>
      <c r="C1644" t="s">
        <v>541</v>
      </c>
      <c r="D1644" s="58">
        <v>408.29</v>
      </c>
      <c r="E1644" t="s">
        <v>452</v>
      </c>
      <c r="F1644" s="108">
        <v>2005</v>
      </c>
      <c r="G1644" t="s">
        <v>3011</v>
      </c>
      <c r="H1644">
        <v>40</v>
      </c>
      <c r="I1644">
        <v>48</v>
      </c>
      <c r="J1644" t="s">
        <v>555</v>
      </c>
      <c r="K1644" t="s">
        <v>2937</v>
      </c>
      <c r="L1644">
        <v>0</v>
      </c>
      <c r="M1644">
        <v>0</v>
      </c>
      <c r="N1644" t="s">
        <v>4604</v>
      </c>
      <c r="O1644" t="s">
        <v>545</v>
      </c>
      <c r="P1644" t="s">
        <v>458</v>
      </c>
      <c r="R1644">
        <v>0</v>
      </c>
      <c r="S1644" t="s">
        <v>459</v>
      </c>
      <c r="T1644" t="s">
        <v>458</v>
      </c>
      <c r="U1644" t="s">
        <v>460</v>
      </c>
      <c r="V1644" t="s">
        <v>458</v>
      </c>
    </row>
    <row r="1645" spans="1:22" x14ac:dyDescent="0.2">
      <c r="A1645" s="102">
        <v>42261</v>
      </c>
      <c r="B1645" s="102" t="s">
        <v>4522</v>
      </c>
      <c r="C1645" t="s">
        <v>541</v>
      </c>
      <c r="D1645" s="58">
        <v>408.29</v>
      </c>
      <c r="E1645" t="s">
        <v>452</v>
      </c>
      <c r="F1645" s="108" t="s">
        <v>2950</v>
      </c>
      <c r="G1645" t="s">
        <v>2951</v>
      </c>
      <c r="H1645">
        <v>10</v>
      </c>
      <c r="I1645">
        <v>48</v>
      </c>
      <c r="J1645" t="s">
        <v>555</v>
      </c>
      <c r="K1645" t="s">
        <v>2937</v>
      </c>
      <c r="L1645">
        <v>0</v>
      </c>
      <c r="M1645">
        <v>0</v>
      </c>
      <c r="N1645" t="s">
        <v>4605</v>
      </c>
      <c r="O1645" t="s">
        <v>545</v>
      </c>
      <c r="P1645" t="s">
        <v>458</v>
      </c>
      <c r="R1645">
        <v>0</v>
      </c>
      <c r="S1645" t="s">
        <v>459</v>
      </c>
      <c r="T1645" t="s">
        <v>458</v>
      </c>
      <c r="U1645" t="s">
        <v>460</v>
      </c>
      <c r="V1645" t="s">
        <v>458</v>
      </c>
    </row>
    <row r="1646" spans="1:22" x14ac:dyDescent="0.2">
      <c r="A1646" s="102">
        <v>42261</v>
      </c>
      <c r="B1646" s="102" t="s">
        <v>4522</v>
      </c>
      <c r="C1646" t="s">
        <v>541</v>
      </c>
      <c r="D1646" s="58">
        <v>408.29</v>
      </c>
      <c r="E1646" t="s">
        <v>452</v>
      </c>
      <c r="F1646" s="108" t="s">
        <v>2950</v>
      </c>
      <c r="G1646" t="s">
        <v>2951</v>
      </c>
      <c r="H1646">
        <v>15</v>
      </c>
      <c r="I1646">
        <v>48</v>
      </c>
      <c r="J1646" t="s">
        <v>555</v>
      </c>
      <c r="K1646" t="s">
        <v>2937</v>
      </c>
      <c r="L1646">
        <v>0</v>
      </c>
      <c r="M1646">
        <v>0</v>
      </c>
      <c r="N1646" t="s">
        <v>4606</v>
      </c>
      <c r="O1646" t="s">
        <v>545</v>
      </c>
      <c r="P1646" t="s">
        <v>458</v>
      </c>
      <c r="R1646">
        <v>0</v>
      </c>
      <c r="S1646" t="s">
        <v>459</v>
      </c>
      <c r="T1646" t="s">
        <v>458</v>
      </c>
      <c r="U1646" t="s">
        <v>460</v>
      </c>
      <c r="V1646" t="s">
        <v>458</v>
      </c>
    </row>
    <row r="1647" spans="1:22" x14ac:dyDescent="0.2">
      <c r="A1647" s="102">
        <v>42268</v>
      </c>
      <c r="B1647" s="102" t="s">
        <v>4522</v>
      </c>
      <c r="C1647" t="s">
        <v>541</v>
      </c>
      <c r="D1647" s="58">
        <v>408.29</v>
      </c>
      <c r="E1647" t="s">
        <v>452</v>
      </c>
      <c r="F1647" s="108">
        <v>2004</v>
      </c>
      <c r="G1647" t="s">
        <v>3072</v>
      </c>
      <c r="H1647">
        <v>14.5</v>
      </c>
      <c r="I1647">
        <v>48</v>
      </c>
      <c r="J1647" t="s">
        <v>555</v>
      </c>
      <c r="K1647" t="s">
        <v>2937</v>
      </c>
      <c r="L1647">
        <v>0</v>
      </c>
      <c r="M1647">
        <v>0</v>
      </c>
      <c r="N1647" t="s">
        <v>4607</v>
      </c>
      <c r="O1647" t="s">
        <v>545</v>
      </c>
      <c r="P1647" t="s">
        <v>458</v>
      </c>
      <c r="R1647">
        <v>0</v>
      </c>
      <c r="S1647" t="s">
        <v>459</v>
      </c>
      <c r="T1647" t="s">
        <v>458</v>
      </c>
      <c r="U1647" t="s">
        <v>460</v>
      </c>
      <c r="V1647" t="s">
        <v>458</v>
      </c>
    </row>
    <row r="1648" spans="1:22" x14ac:dyDescent="0.2">
      <c r="A1648" s="102">
        <v>42268</v>
      </c>
      <c r="B1648" s="102" t="s">
        <v>4522</v>
      </c>
      <c r="C1648" t="s">
        <v>541</v>
      </c>
      <c r="D1648" s="58">
        <v>408.29</v>
      </c>
      <c r="E1648" t="s">
        <v>452</v>
      </c>
      <c r="F1648" s="108" t="s">
        <v>2950</v>
      </c>
      <c r="G1648" t="s">
        <v>2951</v>
      </c>
      <c r="H1648">
        <v>16</v>
      </c>
      <c r="I1648">
        <v>48</v>
      </c>
      <c r="J1648" t="s">
        <v>555</v>
      </c>
      <c r="K1648" t="s">
        <v>2937</v>
      </c>
      <c r="L1648">
        <v>0</v>
      </c>
      <c r="M1648">
        <v>0</v>
      </c>
      <c r="N1648" t="s">
        <v>4608</v>
      </c>
      <c r="O1648" t="s">
        <v>545</v>
      </c>
      <c r="P1648" t="s">
        <v>458</v>
      </c>
      <c r="R1648">
        <v>0</v>
      </c>
      <c r="S1648" t="s">
        <v>459</v>
      </c>
      <c r="T1648" t="s">
        <v>458</v>
      </c>
      <c r="U1648" t="s">
        <v>460</v>
      </c>
      <c r="V1648" t="s">
        <v>458</v>
      </c>
    </row>
    <row r="1649" spans="1:22" x14ac:dyDescent="0.2">
      <c r="A1649" s="102">
        <v>42268</v>
      </c>
      <c r="B1649" s="102" t="s">
        <v>4522</v>
      </c>
      <c r="C1649" t="s">
        <v>541</v>
      </c>
      <c r="D1649" s="58">
        <v>408.29</v>
      </c>
      <c r="E1649" t="s">
        <v>452</v>
      </c>
      <c r="F1649" s="108">
        <v>2005</v>
      </c>
      <c r="G1649" t="s">
        <v>3011</v>
      </c>
      <c r="H1649">
        <v>4</v>
      </c>
      <c r="I1649">
        <v>48</v>
      </c>
      <c r="J1649" t="s">
        <v>555</v>
      </c>
      <c r="K1649" t="s">
        <v>2937</v>
      </c>
      <c r="L1649">
        <v>0</v>
      </c>
      <c r="M1649">
        <v>0</v>
      </c>
      <c r="N1649" t="s">
        <v>4609</v>
      </c>
      <c r="O1649" t="s">
        <v>545</v>
      </c>
      <c r="P1649" t="s">
        <v>458</v>
      </c>
      <c r="R1649">
        <v>0</v>
      </c>
      <c r="S1649" t="s">
        <v>459</v>
      </c>
      <c r="T1649" t="s">
        <v>458</v>
      </c>
      <c r="U1649" t="s">
        <v>460</v>
      </c>
      <c r="V1649" t="s">
        <v>458</v>
      </c>
    </row>
    <row r="1650" spans="1:22" x14ac:dyDescent="0.2">
      <c r="A1650" s="102">
        <v>42268</v>
      </c>
      <c r="B1650" s="102" t="s">
        <v>4522</v>
      </c>
      <c r="C1650" t="s">
        <v>541</v>
      </c>
      <c r="D1650" s="58">
        <v>408.29</v>
      </c>
      <c r="E1650" t="s">
        <v>452</v>
      </c>
      <c r="F1650" s="108" t="s">
        <v>2950</v>
      </c>
      <c r="G1650" t="s">
        <v>2951</v>
      </c>
      <c r="H1650">
        <v>9</v>
      </c>
      <c r="I1650">
        <v>48</v>
      </c>
      <c r="J1650" t="s">
        <v>555</v>
      </c>
      <c r="K1650" t="s">
        <v>2937</v>
      </c>
      <c r="L1650">
        <v>0</v>
      </c>
      <c r="M1650">
        <v>0</v>
      </c>
      <c r="N1650" t="s">
        <v>4610</v>
      </c>
      <c r="O1650" t="s">
        <v>545</v>
      </c>
      <c r="P1650" t="s">
        <v>458</v>
      </c>
      <c r="R1650">
        <v>0</v>
      </c>
      <c r="S1650" t="s">
        <v>459</v>
      </c>
      <c r="T1650" t="s">
        <v>458</v>
      </c>
      <c r="U1650" t="s">
        <v>460</v>
      </c>
      <c r="V1650" t="s">
        <v>458</v>
      </c>
    </row>
    <row r="1651" spans="1:22" x14ac:dyDescent="0.2">
      <c r="A1651" s="102">
        <v>42278</v>
      </c>
      <c r="B1651" s="102" t="s">
        <v>4522</v>
      </c>
      <c r="C1651" t="s">
        <v>541</v>
      </c>
      <c r="D1651" s="58">
        <v>408.29</v>
      </c>
      <c r="E1651" t="s">
        <v>452</v>
      </c>
      <c r="F1651" s="108">
        <v>2004</v>
      </c>
      <c r="G1651" t="s">
        <v>3072</v>
      </c>
      <c r="H1651">
        <v>16</v>
      </c>
      <c r="I1651">
        <v>48</v>
      </c>
      <c r="J1651" t="s">
        <v>555</v>
      </c>
      <c r="K1651" t="s">
        <v>2937</v>
      </c>
      <c r="L1651">
        <v>0</v>
      </c>
      <c r="M1651">
        <v>0</v>
      </c>
      <c r="N1651" t="s">
        <v>4611</v>
      </c>
      <c r="O1651" t="s">
        <v>545</v>
      </c>
      <c r="P1651" t="s">
        <v>458</v>
      </c>
      <c r="R1651">
        <v>0</v>
      </c>
      <c r="S1651" t="s">
        <v>459</v>
      </c>
      <c r="T1651" t="s">
        <v>458</v>
      </c>
      <c r="U1651" t="s">
        <v>460</v>
      </c>
      <c r="V1651" t="s">
        <v>458</v>
      </c>
    </row>
    <row r="1652" spans="1:22" x14ac:dyDescent="0.2">
      <c r="A1652" s="102">
        <v>42278</v>
      </c>
      <c r="B1652" s="102" t="s">
        <v>4522</v>
      </c>
      <c r="C1652" t="s">
        <v>541</v>
      </c>
      <c r="D1652" s="58">
        <v>408.29</v>
      </c>
      <c r="E1652" t="s">
        <v>452</v>
      </c>
      <c r="F1652" s="108" t="s">
        <v>2950</v>
      </c>
      <c r="G1652" t="s">
        <v>2951</v>
      </c>
      <c r="H1652">
        <v>8</v>
      </c>
      <c r="I1652">
        <v>48</v>
      </c>
      <c r="J1652" t="s">
        <v>555</v>
      </c>
      <c r="K1652" t="s">
        <v>2937</v>
      </c>
      <c r="L1652">
        <v>0</v>
      </c>
      <c r="M1652">
        <v>0</v>
      </c>
      <c r="N1652" t="s">
        <v>4612</v>
      </c>
      <c r="O1652" t="s">
        <v>545</v>
      </c>
      <c r="P1652" t="s">
        <v>458</v>
      </c>
      <c r="R1652">
        <v>0</v>
      </c>
      <c r="S1652" t="s">
        <v>459</v>
      </c>
      <c r="T1652" t="s">
        <v>458</v>
      </c>
      <c r="U1652" t="s">
        <v>460</v>
      </c>
      <c r="V1652" t="s">
        <v>458</v>
      </c>
    </row>
    <row r="1653" spans="1:22" x14ac:dyDescent="0.2">
      <c r="A1653" s="102">
        <v>42282</v>
      </c>
      <c r="B1653" s="102" t="s">
        <v>4522</v>
      </c>
      <c r="C1653" t="s">
        <v>541</v>
      </c>
      <c r="D1653" s="58">
        <v>408.29</v>
      </c>
      <c r="E1653" t="s">
        <v>452</v>
      </c>
      <c r="F1653" s="108">
        <v>2004</v>
      </c>
      <c r="G1653" t="s">
        <v>3072</v>
      </c>
      <c r="H1653">
        <v>39</v>
      </c>
      <c r="I1653">
        <v>48</v>
      </c>
      <c r="J1653" t="s">
        <v>555</v>
      </c>
      <c r="K1653" t="s">
        <v>2937</v>
      </c>
      <c r="L1653">
        <v>0</v>
      </c>
      <c r="M1653">
        <v>0</v>
      </c>
      <c r="N1653" t="s">
        <v>4613</v>
      </c>
      <c r="O1653" t="s">
        <v>545</v>
      </c>
      <c r="P1653" t="s">
        <v>458</v>
      </c>
      <c r="R1653">
        <v>0</v>
      </c>
      <c r="S1653" t="s">
        <v>459</v>
      </c>
      <c r="T1653" t="s">
        <v>458</v>
      </c>
      <c r="U1653" t="s">
        <v>460</v>
      </c>
      <c r="V1653" t="s">
        <v>458</v>
      </c>
    </row>
    <row r="1654" spans="1:22" x14ac:dyDescent="0.2">
      <c r="A1654" s="102">
        <v>42282</v>
      </c>
      <c r="B1654" s="102" t="s">
        <v>4522</v>
      </c>
      <c r="C1654" t="s">
        <v>541</v>
      </c>
      <c r="D1654" s="58">
        <v>408.29</v>
      </c>
      <c r="E1654" t="s">
        <v>452</v>
      </c>
      <c r="F1654" s="108" t="s">
        <v>2950</v>
      </c>
      <c r="G1654" t="s">
        <v>2951</v>
      </c>
      <c r="H1654">
        <v>24</v>
      </c>
      <c r="I1654">
        <v>48</v>
      </c>
      <c r="J1654" t="s">
        <v>555</v>
      </c>
      <c r="K1654" t="s">
        <v>2937</v>
      </c>
      <c r="L1654">
        <v>0</v>
      </c>
      <c r="M1654">
        <v>0</v>
      </c>
      <c r="N1654" t="s">
        <v>4614</v>
      </c>
      <c r="O1654" t="s">
        <v>545</v>
      </c>
      <c r="P1654" t="s">
        <v>458</v>
      </c>
      <c r="R1654">
        <v>0</v>
      </c>
      <c r="S1654" t="s">
        <v>459</v>
      </c>
      <c r="T1654" t="s">
        <v>458</v>
      </c>
      <c r="U1654" t="s">
        <v>460</v>
      </c>
      <c r="V1654" t="s">
        <v>458</v>
      </c>
    </row>
    <row r="1655" spans="1:22" x14ac:dyDescent="0.2">
      <c r="A1655" s="102">
        <v>42289</v>
      </c>
      <c r="B1655" s="102" t="s">
        <v>4522</v>
      </c>
      <c r="C1655" t="s">
        <v>541</v>
      </c>
      <c r="D1655" s="58">
        <v>408.29</v>
      </c>
      <c r="E1655" t="s">
        <v>452</v>
      </c>
      <c r="F1655" s="108">
        <v>2004</v>
      </c>
      <c r="G1655" t="s">
        <v>3072</v>
      </c>
      <c r="H1655">
        <v>24</v>
      </c>
      <c r="I1655">
        <v>48</v>
      </c>
      <c r="J1655" t="s">
        <v>555</v>
      </c>
      <c r="K1655" t="s">
        <v>2937</v>
      </c>
      <c r="L1655">
        <v>0</v>
      </c>
      <c r="M1655">
        <v>0</v>
      </c>
      <c r="N1655" t="s">
        <v>4615</v>
      </c>
      <c r="O1655" t="s">
        <v>545</v>
      </c>
      <c r="P1655" t="s">
        <v>458</v>
      </c>
      <c r="R1655">
        <v>0</v>
      </c>
      <c r="S1655" t="s">
        <v>459</v>
      </c>
      <c r="T1655" t="s">
        <v>458</v>
      </c>
      <c r="U1655" t="s">
        <v>460</v>
      </c>
      <c r="V1655" t="s">
        <v>458</v>
      </c>
    </row>
    <row r="1656" spans="1:22" x14ac:dyDescent="0.2">
      <c r="A1656" s="102">
        <v>42289</v>
      </c>
      <c r="B1656" s="102" t="s">
        <v>4522</v>
      </c>
      <c r="C1656" t="s">
        <v>541</v>
      </c>
      <c r="D1656" s="58">
        <v>408.29</v>
      </c>
      <c r="E1656" t="s">
        <v>452</v>
      </c>
      <c r="F1656" s="108" t="s">
        <v>2950</v>
      </c>
      <c r="G1656" t="s">
        <v>2951</v>
      </c>
      <c r="H1656">
        <v>16</v>
      </c>
      <c r="I1656">
        <v>48</v>
      </c>
      <c r="J1656" t="s">
        <v>555</v>
      </c>
      <c r="K1656" t="s">
        <v>2937</v>
      </c>
      <c r="L1656">
        <v>0</v>
      </c>
      <c r="M1656">
        <v>0</v>
      </c>
      <c r="N1656" t="s">
        <v>4616</v>
      </c>
      <c r="O1656" t="s">
        <v>545</v>
      </c>
      <c r="P1656" t="s">
        <v>458</v>
      </c>
      <c r="R1656">
        <v>0</v>
      </c>
      <c r="S1656" t="s">
        <v>459</v>
      </c>
      <c r="T1656" t="s">
        <v>458</v>
      </c>
      <c r="U1656" t="s">
        <v>460</v>
      </c>
      <c r="V1656" t="s">
        <v>458</v>
      </c>
    </row>
    <row r="1657" spans="1:22" x14ac:dyDescent="0.2">
      <c r="A1657" s="102">
        <v>42296</v>
      </c>
      <c r="B1657" s="102" t="s">
        <v>4522</v>
      </c>
      <c r="C1657" t="s">
        <v>541</v>
      </c>
      <c r="D1657" s="58">
        <v>408.29</v>
      </c>
      <c r="E1657" t="s">
        <v>452</v>
      </c>
      <c r="F1657" s="108">
        <v>2004</v>
      </c>
      <c r="G1657" t="s">
        <v>3072</v>
      </c>
      <c r="H1657">
        <v>20</v>
      </c>
      <c r="I1657">
        <v>48</v>
      </c>
      <c r="J1657" t="s">
        <v>555</v>
      </c>
      <c r="K1657" t="s">
        <v>2937</v>
      </c>
      <c r="L1657">
        <v>0</v>
      </c>
      <c r="M1657">
        <v>0</v>
      </c>
      <c r="N1657" t="s">
        <v>4617</v>
      </c>
      <c r="O1657" t="s">
        <v>545</v>
      </c>
      <c r="P1657" t="s">
        <v>458</v>
      </c>
      <c r="R1657">
        <v>0</v>
      </c>
      <c r="S1657" t="s">
        <v>459</v>
      </c>
      <c r="T1657" t="s">
        <v>458</v>
      </c>
      <c r="U1657" t="s">
        <v>460</v>
      </c>
      <c r="V1657" t="s">
        <v>458</v>
      </c>
    </row>
    <row r="1658" spans="1:22" x14ac:dyDescent="0.2">
      <c r="A1658" s="102">
        <v>42296</v>
      </c>
      <c r="B1658" s="102" t="s">
        <v>4522</v>
      </c>
      <c r="C1658" t="s">
        <v>541</v>
      </c>
      <c r="D1658" s="58">
        <v>408.29</v>
      </c>
      <c r="E1658" t="s">
        <v>452</v>
      </c>
      <c r="F1658" s="108" t="s">
        <v>2950</v>
      </c>
      <c r="G1658" t="s">
        <v>2951</v>
      </c>
      <c r="H1658">
        <v>34</v>
      </c>
      <c r="I1658">
        <v>48</v>
      </c>
      <c r="J1658" t="s">
        <v>555</v>
      </c>
      <c r="K1658" t="s">
        <v>2937</v>
      </c>
      <c r="L1658">
        <v>0</v>
      </c>
      <c r="M1658">
        <v>0</v>
      </c>
      <c r="N1658" t="s">
        <v>4618</v>
      </c>
      <c r="O1658" t="s">
        <v>545</v>
      </c>
      <c r="P1658" t="s">
        <v>458</v>
      </c>
      <c r="R1658">
        <v>0</v>
      </c>
      <c r="S1658" t="s">
        <v>459</v>
      </c>
      <c r="T1658" t="s">
        <v>458</v>
      </c>
      <c r="U1658" t="s">
        <v>460</v>
      </c>
      <c r="V1658" t="s">
        <v>458</v>
      </c>
    </row>
    <row r="1659" spans="1:22" x14ac:dyDescent="0.2">
      <c r="A1659" s="102">
        <v>42296</v>
      </c>
      <c r="B1659" s="102" t="s">
        <v>4522</v>
      </c>
      <c r="C1659" t="s">
        <v>541</v>
      </c>
      <c r="D1659" s="58">
        <v>408.29</v>
      </c>
      <c r="E1659" t="s">
        <v>452</v>
      </c>
      <c r="F1659" s="108" t="s">
        <v>2950</v>
      </c>
      <c r="G1659" t="s">
        <v>2951</v>
      </c>
      <c r="H1659">
        <v>3</v>
      </c>
      <c r="I1659">
        <v>48</v>
      </c>
      <c r="J1659" t="s">
        <v>555</v>
      </c>
      <c r="K1659" t="s">
        <v>2937</v>
      </c>
      <c r="L1659">
        <v>0</v>
      </c>
      <c r="M1659">
        <v>0</v>
      </c>
      <c r="N1659" t="s">
        <v>4619</v>
      </c>
      <c r="O1659" t="s">
        <v>545</v>
      </c>
      <c r="P1659" t="s">
        <v>458</v>
      </c>
      <c r="R1659">
        <v>0</v>
      </c>
      <c r="S1659" t="s">
        <v>459</v>
      </c>
      <c r="T1659" t="s">
        <v>458</v>
      </c>
      <c r="U1659" t="s">
        <v>460</v>
      </c>
      <c r="V1659" t="s">
        <v>458</v>
      </c>
    </row>
    <row r="1660" spans="1:22" x14ac:dyDescent="0.2">
      <c r="A1660" s="102">
        <v>42296</v>
      </c>
      <c r="B1660" s="102" t="s">
        <v>4522</v>
      </c>
      <c r="C1660" t="s">
        <v>541</v>
      </c>
      <c r="D1660" s="58">
        <v>408.29</v>
      </c>
      <c r="E1660" t="s">
        <v>452</v>
      </c>
      <c r="F1660" s="108">
        <v>2014</v>
      </c>
      <c r="G1660" t="s">
        <v>2978</v>
      </c>
      <c r="H1660">
        <v>8</v>
      </c>
      <c r="I1660">
        <v>48</v>
      </c>
      <c r="J1660" t="s">
        <v>555</v>
      </c>
      <c r="K1660" t="s">
        <v>2937</v>
      </c>
      <c r="L1660">
        <v>0</v>
      </c>
      <c r="M1660">
        <v>0</v>
      </c>
      <c r="N1660" t="s">
        <v>4620</v>
      </c>
      <c r="O1660" t="s">
        <v>545</v>
      </c>
      <c r="P1660" t="s">
        <v>458</v>
      </c>
      <c r="R1660">
        <v>0</v>
      </c>
      <c r="S1660" t="s">
        <v>459</v>
      </c>
      <c r="T1660" t="s">
        <v>458</v>
      </c>
      <c r="U1660" t="s">
        <v>460</v>
      </c>
      <c r="V1660" t="s">
        <v>458</v>
      </c>
    </row>
    <row r="1661" spans="1:22" x14ac:dyDescent="0.2">
      <c r="A1661" s="102">
        <v>42303</v>
      </c>
      <c r="B1661" s="102" t="s">
        <v>4522</v>
      </c>
      <c r="C1661" t="s">
        <v>541</v>
      </c>
      <c r="D1661" s="58">
        <v>408.29</v>
      </c>
      <c r="E1661" t="s">
        <v>452</v>
      </c>
      <c r="F1661" s="108">
        <v>2004</v>
      </c>
      <c r="G1661" t="s">
        <v>3072</v>
      </c>
      <c r="H1661">
        <v>24</v>
      </c>
      <c r="I1661">
        <v>48</v>
      </c>
      <c r="J1661" t="s">
        <v>555</v>
      </c>
      <c r="K1661" t="s">
        <v>2937</v>
      </c>
      <c r="L1661">
        <v>0</v>
      </c>
      <c r="M1661">
        <v>0</v>
      </c>
      <c r="N1661" t="s">
        <v>4621</v>
      </c>
      <c r="O1661" t="s">
        <v>545</v>
      </c>
      <c r="P1661" t="s">
        <v>458</v>
      </c>
      <c r="R1661">
        <v>0</v>
      </c>
      <c r="S1661" t="s">
        <v>459</v>
      </c>
      <c r="T1661" t="s">
        <v>458</v>
      </c>
      <c r="U1661" t="s">
        <v>460</v>
      </c>
      <c r="V1661" t="s">
        <v>458</v>
      </c>
    </row>
    <row r="1662" spans="1:22" x14ac:dyDescent="0.2">
      <c r="A1662" s="102">
        <v>42303</v>
      </c>
      <c r="B1662" s="102" t="s">
        <v>4522</v>
      </c>
      <c r="C1662" t="s">
        <v>541</v>
      </c>
      <c r="D1662" s="58">
        <v>408.29</v>
      </c>
      <c r="E1662" t="s">
        <v>452</v>
      </c>
      <c r="F1662" s="108" t="s">
        <v>2950</v>
      </c>
      <c r="G1662" t="s">
        <v>2951</v>
      </c>
      <c r="H1662">
        <v>29</v>
      </c>
      <c r="I1662">
        <v>48</v>
      </c>
      <c r="J1662" t="s">
        <v>555</v>
      </c>
      <c r="K1662" t="s">
        <v>2937</v>
      </c>
      <c r="L1662">
        <v>0</v>
      </c>
      <c r="M1662">
        <v>0</v>
      </c>
      <c r="N1662" t="s">
        <v>4622</v>
      </c>
      <c r="O1662" t="s">
        <v>545</v>
      </c>
      <c r="P1662" t="s">
        <v>458</v>
      </c>
      <c r="R1662">
        <v>0</v>
      </c>
      <c r="S1662" t="s">
        <v>459</v>
      </c>
      <c r="T1662" t="s">
        <v>458</v>
      </c>
      <c r="U1662" t="s">
        <v>460</v>
      </c>
      <c r="V1662" t="s">
        <v>458</v>
      </c>
    </row>
    <row r="1663" spans="1:22" x14ac:dyDescent="0.2">
      <c r="A1663" s="102">
        <v>42303</v>
      </c>
      <c r="B1663" s="102" t="s">
        <v>4522</v>
      </c>
      <c r="C1663" t="s">
        <v>541</v>
      </c>
      <c r="D1663" s="58">
        <v>408.29</v>
      </c>
      <c r="E1663" t="s">
        <v>452</v>
      </c>
      <c r="F1663" s="108" t="s">
        <v>2950</v>
      </c>
      <c r="G1663" t="s">
        <v>2951</v>
      </c>
      <c r="H1663">
        <v>24</v>
      </c>
      <c r="I1663">
        <v>48</v>
      </c>
      <c r="J1663" t="s">
        <v>555</v>
      </c>
      <c r="K1663" t="s">
        <v>2937</v>
      </c>
      <c r="L1663">
        <v>0</v>
      </c>
      <c r="M1663">
        <v>0</v>
      </c>
      <c r="N1663" t="s">
        <v>4623</v>
      </c>
      <c r="O1663" t="s">
        <v>545</v>
      </c>
      <c r="P1663" t="s">
        <v>458</v>
      </c>
      <c r="R1663">
        <v>0</v>
      </c>
      <c r="S1663" t="s">
        <v>459</v>
      </c>
      <c r="T1663" t="s">
        <v>458</v>
      </c>
      <c r="U1663" t="s">
        <v>460</v>
      </c>
      <c r="V1663" t="s">
        <v>458</v>
      </c>
    </row>
    <row r="1664" spans="1:22" x14ac:dyDescent="0.2">
      <c r="A1664" s="102">
        <v>42303</v>
      </c>
      <c r="B1664" s="102" t="s">
        <v>4522</v>
      </c>
      <c r="C1664" t="s">
        <v>541</v>
      </c>
      <c r="D1664" s="58">
        <v>408.29</v>
      </c>
      <c r="E1664" t="s">
        <v>452</v>
      </c>
      <c r="F1664" s="108">
        <v>2014</v>
      </c>
      <c r="G1664" t="s">
        <v>2978</v>
      </c>
      <c r="H1664">
        <v>32</v>
      </c>
      <c r="I1664">
        <v>48</v>
      </c>
      <c r="J1664" t="s">
        <v>555</v>
      </c>
      <c r="K1664" t="s">
        <v>2937</v>
      </c>
      <c r="L1664">
        <v>0</v>
      </c>
      <c r="M1664">
        <v>0</v>
      </c>
      <c r="N1664" t="s">
        <v>4624</v>
      </c>
      <c r="O1664" t="s">
        <v>545</v>
      </c>
      <c r="P1664" t="s">
        <v>458</v>
      </c>
      <c r="R1664">
        <v>0</v>
      </c>
      <c r="S1664" t="s">
        <v>459</v>
      </c>
      <c r="T1664" t="s">
        <v>458</v>
      </c>
      <c r="U1664" t="s">
        <v>460</v>
      </c>
      <c r="V1664" t="s">
        <v>458</v>
      </c>
    </row>
    <row r="1665" spans="1:22" x14ac:dyDescent="0.2">
      <c r="A1665" s="102">
        <v>42310</v>
      </c>
      <c r="B1665" s="102" t="s">
        <v>4522</v>
      </c>
      <c r="C1665" t="s">
        <v>541</v>
      </c>
      <c r="D1665" s="58">
        <v>408.29</v>
      </c>
      <c r="E1665" t="s">
        <v>452</v>
      </c>
      <c r="F1665" s="108">
        <v>2004</v>
      </c>
      <c r="G1665" t="s">
        <v>3072</v>
      </c>
      <c r="H1665">
        <v>8</v>
      </c>
      <c r="I1665">
        <v>48</v>
      </c>
      <c r="J1665" t="s">
        <v>555</v>
      </c>
      <c r="K1665" t="s">
        <v>2937</v>
      </c>
      <c r="L1665">
        <v>0</v>
      </c>
      <c r="M1665">
        <v>0</v>
      </c>
      <c r="N1665" t="s">
        <v>4625</v>
      </c>
      <c r="O1665" t="s">
        <v>545</v>
      </c>
      <c r="P1665" t="s">
        <v>458</v>
      </c>
      <c r="R1665">
        <v>0</v>
      </c>
      <c r="S1665" t="s">
        <v>459</v>
      </c>
      <c r="T1665" t="s">
        <v>458</v>
      </c>
      <c r="U1665" t="s">
        <v>460</v>
      </c>
      <c r="V1665" t="s">
        <v>458</v>
      </c>
    </row>
    <row r="1666" spans="1:22" x14ac:dyDescent="0.2">
      <c r="A1666" s="102">
        <v>42317</v>
      </c>
      <c r="B1666" s="102" t="s">
        <v>4522</v>
      </c>
      <c r="C1666" t="s">
        <v>541</v>
      </c>
      <c r="D1666" s="58">
        <v>408.29</v>
      </c>
      <c r="E1666" t="s">
        <v>452</v>
      </c>
      <c r="F1666" s="108">
        <v>2025</v>
      </c>
      <c r="G1666" t="s">
        <v>2941</v>
      </c>
      <c r="H1666">
        <v>7</v>
      </c>
      <c r="I1666">
        <v>48</v>
      </c>
      <c r="J1666" t="s">
        <v>555</v>
      </c>
      <c r="K1666" t="s">
        <v>2937</v>
      </c>
      <c r="L1666">
        <v>0</v>
      </c>
      <c r="M1666">
        <v>0</v>
      </c>
      <c r="N1666" t="s">
        <v>4626</v>
      </c>
      <c r="O1666" t="s">
        <v>545</v>
      </c>
      <c r="P1666" t="s">
        <v>458</v>
      </c>
      <c r="R1666">
        <v>0</v>
      </c>
      <c r="S1666" t="s">
        <v>459</v>
      </c>
      <c r="T1666" t="s">
        <v>458</v>
      </c>
      <c r="U1666" t="s">
        <v>460</v>
      </c>
      <c r="V1666" t="s">
        <v>458</v>
      </c>
    </row>
    <row r="1667" spans="1:22" x14ac:dyDescent="0.2">
      <c r="A1667" s="102">
        <v>42324</v>
      </c>
      <c r="B1667" s="102" t="s">
        <v>4522</v>
      </c>
      <c r="C1667" t="s">
        <v>541</v>
      </c>
      <c r="D1667" s="58">
        <v>408.29</v>
      </c>
      <c r="E1667" t="s">
        <v>452</v>
      </c>
      <c r="F1667" s="108">
        <v>2025</v>
      </c>
      <c r="G1667" t="s">
        <v>2941</v>
      </c>
      <c r="H1667">
        <v>12</v>
      </c>
      <c r="I1667">
        <v>48</v>
      </c>
      <c r="J1667" t="s">
        <v>555</v>
      </c>
      <c r="K1667" t="s">
        <v>2937</v>
      </c>
      <c r="L1667">
        <v>0</v>
      </c>
      <c r="M1667">
        <v>0</v>
      </c>
      <c r="N1667" t="s">
        <v>4627</v>
      </c>
      <c r="O1667" t="s">
        <v>545</v>
      </c>
      <c r="P1667" t="s">
        <v>458</v>
      </c>
      <c r="R1667">
        <v>0</v>
      </c>
      <c r="S1667" t="s">
        <v>459</v>
      </c>
      <c r="T1667" t="s">
        <v>458</v>
      </c>
      <c r="U1667" t="s">
        <v>460</v>
      </c>
      <c r="V1667" t="s">
        <v>458</v>
      </c>
    </row>
    <row r="1668" spans="1:22" x14ac:dyDescent="0.2">
      <c r="A1668" s="102">
        <v>42324</v>
      </c>
      <c r="B1668" s="102" t="s">
        <v>4522</v>
      </c>
      <c r="C1668" t="s">
        <v>541</v>
      </c>
      <c r="D1668" s="58">
        <v>408.29</v>
      </c>
      <c r="E1668" t="s">
        <v>452</v>
      </c>
      <c r="F1668" s="108">
        <v>2004</v>
      </c>
      <c r="G1668" t="s">
        <v>3072</v>
      </c>
      <c r="H1668">
        <v>36</v>
      </c>
      <c r="I1668">
        <v>48</v>
      </c>
      <c r="J1668" t="s">
        <v>555</v>
      </c>
      <c r="K1668" t="s">
        <v>2937</v>
      </c>
      <c r="L1668">
        <v>0</v>
      </c>
      <c r="M1668">
        <v>0</v>
      </c>
      <c r="N1668" t="s">
        <v>4628</v>
      </c>
      <c r="O1668" t="s">
        <v>545</v>
      </c>
      <c r="P1668" t="s">
        <v>458</v>
      </c>
      <c r="R1668">
        <v>0</v>
      </c>
      <c r="S1668" t="s">
        <v>459</v>
      </c>
      <c r="T1668" t="s">
        <v>458</v>
      </c>
      <c r="U1668" t="s">
        <v>460</v>
      </c>
      <c r="V1668" t="s">
        <v>458</v>
      </c>
    </row>
    <row r="1669" spans="1:22" x14ac:dyDescent="0.2">
      <c r="A1669" s="102">
        <v>42324</v>
      </c>
      <c r="B1669" s="102" t="s">
        <v>4522</v>
      </c>
      <c r="C1669" t="s">
        <v>541</v>
      </c>
      <c r="D1669" s="58">
        <v>408.29</v>
      </c>
      <c r="E1669" t="s">
        <v>452</v>
      </c>
      <c r="F1669" s="108" t="s">
        <v>2950</v>
      </c>
      <c r="G1669" t="s">
        <v>2951</v>
      </c>
      <c r="H1669">
        <v>40</v>
      </c>
      <c r="I1669">
        <v>48</v>
      </c>
      <c r="J1669" t="s">
        <v>555</v>
      </c>
      <c r="K1669" t="s">
        <v>2937</v>
      </c>
      <c r="L1669">
        <v>0</v>
      </c>
      <c r="M1669">
        <v>0</v>
      </c>
      <c r="N1669" t="s">
        <v>4629</v>
      </c>
      <c r="O1669" t="s">
        <v>545</v>
      </c>
      <c r="P1669" t="s">
        <v>458</v>
      </c>
      <c r="R1669">
        <v>0</v>
      </c>
      <c r="S1669" t="s">
        <v>459</v>
      </c>
      <c r="T1669" t="s">
        <v>458</v>
      </c>
      <c r="U1669" t="s">
        <v>460</v>
      </c>
      <c r="V1669" t="s">
        <v>458</v>
      </c>
    </row>
    <row r="1670" spans="1:22" x14ac:dyDescent="0.2">
      <c r="A1670" s="102">
        <v>42324</v>
      </c>
      <c r="B1670" s="102" t="s">
        <v>4522</v>
      </c>
      <c r="C1670" t="s">
        <v>541</v>
      </c>
      <c r="D1670" s="58">
        <v>408.29</v>
      </c>
      <c r="E1670" t="s">
        <v>452</v>
      </c>
      <c r="F1670" s="108" t="s">
        <v>2950</v>
      </c>
      <c r="G1670" t="s">
        <v>2951</v>
      </c>
      <c r="H1670">
        <v>32</v>
      </c>
      <c r="I1670">
        <v>48</v>
      </c>
      <c r="J1670" t="s">
        <v>555</v>
      </c>
      <c r="K1670" t="s">
        <v>2937</v>
      </c>
      <c r="L1670">
        <v>0</v>
      </c>
      <c r="M1670">
        <v>0</v>
      </c>
      <c r="N1670" t="s">
        <v>4630</v>
      </c>
      <c r="O1670" t="s">
        <v>545</v>
      </c>
      <c r="P1670" t="s">
        <v>458</v>
      </c>
      <c r="R1670">
        <v>0</v>
      </c>
      <c r="S1670" t="s">
        <v>459</v>
      </c>
      <c r="T1670" t="s">
        <v>458</v>
      </c>
      <c r="U1670" t="s">
        <v>460</v>
      </c>
      <c r="V1670" t="s">
        <v>458</v>
      </c>
    </row>
    <row r="1671" spans="1:22" x14ac:dyDescent="0.2">
      <c r="A1671" s="102">
        <v>42324</v>
      </c>
      <c r="B1671" s="102" t="s">
        <v>4522</v>
      </c>
      <c r="C1671" t="s">
        <v>541</v>
      </c>
      <c r="D1671" s="58">
        <v>408.29</v>
      </c>
      <c r="E1671" t="s">
        <v>452</v>
      </c>
      <c r="F1671" s="108">
        <v>2014</v>
      </c>
      <c r="G1671" t="s">
        <v>2978</v>
      </c>
      <c r="H1671">
        <v>24</v>
      </c>
      <c r="I1671">
        <v>48</v>
      </c>
      <c r="J1671" t="s">
        <v>555</v>
      </c>
      <c r="K1671" t="s">
        <v>2937</v>
      </c>
      <c r="L1671">
        <v>0</v>
      </c>
      <c r="M1671">
        <v>0</v>
      </c>
      <c r="N1671" t="s">
        <v>4631</v>
      </c>
      <c r="O1671" t="s">
        <v>545</v>
      </c>
      <c r="P1671" t="s">
        <v>458</v>
      </c>
      <c r="R1671">
        <v>0</v>
      </c>
      <c r="S1671" t="s">
        <v>459</v>
      </c>
      <c r="T1671" t="s">
        <v>458</v>
      </c>
      <c r="U1671" t="s">
        <v>460</v>
      </c>
      <c r="V1671" t="s">
        <v>458</v>
      </c>
    </row>
    <row r="1672" spans="1:22" x14ac:dyDescent="0.2">
      <c r="A1672" s="102">
        <v>42331</v>
      </c>
      <c r="B1672" s="102" t="s">
        <v>4522</v>
      </c>
      <c r="C1672" t="s">
        <v>541</v>
      </c>
      <c r="D1672" s="58">
        <v>408.29</v>
      </c>
      <c r="E1672" t="s">
        <v>452</v>
      </c>
      <c r="F1672" s="108">
        <v>2004</v>
      </c>
      <c r="G1672" t="s">
        <v>3072</v>
      </c>
      <c r="H1672">
        <v>20</v>
      </c>
      <c r="I1672">
        <v>48</v>
      </c>
      <c r="J1672" t="s">
        <v>555</v>
      </c>
      <c r="K1672" t="s">
        <v>2937</v>
      </c>
      <c r="L1672">
        <v>0</v>
      </c>
      <c r="M1672">
        <v>0</v>
      </c>
      <c r="N1672" t="s">
        <v>4632</v>
      </c>
      <c r="O1672" t="s">
        <v>545</v>
      </c>
      <c r="P1672" t="s">
        <v>458</v>
      </c>
      <c r="R1672">
        <v>0</v>
      </c>
      <c r="S1672" t="s">
        <v>459</v>
      </c>
      <c r="T1672" t="s">
        <v>458</v>
      </c>
      <c r="U1672" t="s">
        <v>460</v>
      </c>
      <c r="V1672" t="s">
        <v>458</v>
      </c>
    </row>
    <row r="1673" spans="1:22" x14ac:dyDescent="0.2">
      <c r="A1673" s="102">
        <v>42331</v>
      </c>
      <c r="B1673" s="102" t="s">
        <v>4522</v>
      </c>
      <c r="C1673" t="s">
        <v>541</v>
      </c>
      <c r="D1673" s="58">
        <v>408.29</v>
      </c>
      <c r="E1673" t="s">
        <v>452</v>
      </c>
      <c r="F1673" s="108">
        <v>2004</v>
      </c>
      <c r="G1673" t="s">
        <v>3072</v>
      </c>
      <c r="H1673">
        <v>20</v>
      </c>
      <c r="I1673">
        <v>48</v>
      </c>
      <c r="J1673" t="s">
        <v>555</v>
      </c>
      <c r="K1673" t="s">
        <v>2937</v>
      </c>
      <c r="L1673">
        <v>0</v>
      </c>
      <c r="M1673">
        <v>0</v>
      </c>
      <c r="N1673" t="s">
        <v>4633</v>
      </c>
      <c r="O1673" t="s">
        <v>545</v>
      </c>
      <c r="P1673" t="s">
        <v>458</v>
      </c>
      <c r="R1673">
        <v>0</v>
      </c>
      <c r="S1673" t="s">
        <v>459</v>
      </c>
      <c r="T1673" t="s">
        <v>458</v>
      </c>
      <c r="U1673" t="s">
        <v>460</v>
      </c>
      <c r="V1673" t="s">
        <v>458</v>
      </c>
    </row>
    <row r="1674" spans="1:22" x14ac:dyDescent="0.2">
      <c r="A1674" s="102">
        <v>42331</v>
      </c>
      <c r="B1674" s="102" t="s">
        <v>4522</v>
      </c>
      <c r="C1674" t="s">
        <v>541</v>
      </c>
      <c r="D1674" s="58">
        <v>408.29</v>
      </c>
      <c r="E1674" t="s">
        <v>452</v>
      </c>
      <c r="F1674" s="108" t="s">
        <v>2950</v>
      </c>
      <c r="G1674" t="s">
        <v>2951</v>
      </c>
      <c r="H1674">
        <v>15</v>
      </c>
      <c r="I1674">
        <v>48</v>
      </c>
      <c r="J1674" t="s">
        <v>555</v>
      </c>
      <c r="K1674" t="s">
        <v>2937</v>
      </c>
      <c r="L1674">
        <v>0</v>
      </c>
      <c r="M1674">
        <v>0</v>
      </c>
      <c r="N1674" t="s">
        <v>4634</v>
      </c>
      <c r="O1674" t="s">
        <v>545</v>
      </c>
      <c r="P1674" t="s">
        <v>458</v>
      </c>
      <c r="R1674">
        <v>0</v>
      </c>
      <c r="S1674" t="s">
        <v>459</v>
      </c>
      <c r="T1674" t="s">
        <v>458</v>
      </c>
      <c r="U1674" t="s">
        <v>460</v>
      </c>
      <c r="V1674" t="s">
        <v>458</v>
      </c>
    </row>
    <row r="1675" spans="1:22" x14ac:dyDescent="0.2">
      <c r="A1675" s="102">
        <v>42331</v>
      </c>
      <c r="B1675" s="102" t="s">
        <v>4522</v>
      </c>
      <c r="C1675" t="s">
        <v>541</v>
      </c>
      <c r="D1675" s="58">
        <v>408.29</v>
      </c>
      <c r="E1675" t="s">
        <v>452</v>
      </c>
      <c r="F1675" s="108" t="s">
        <v>2950</v>
      </c>
      <c r="G1675" t="s">
        <v>2951</v>
      </c>
      <c r="H1675">
        <v>16</v>
      </c>
      <c r="I1675">
        <v>48</v>
      </c>
      <c r="J1675" t="s">
        <v>555</v>
      </c>
      <c r="K1675" t="s">
        <v>2937</v>
      </c>
      <c r="L1675">
        <v>0</v>
      </c>
      <c r="M1675">
        <v>0</v>
      </c>
      <c r="N1675" t="s">
        <v>4635</v>
      </c>
      <c r="O1675" t="s">
        <v>545</v>
      </c>
      <c r="P1675" t="s">
        <v>458</v>
      </c>
      <c r="R1675">
        <v>0</v>
      </c>
      <c r="S1675" t="s">
        <v>459</v>
      </c>
      <c r="T1675" t="s">
        <v>458</v>
      </c>
      <c r="U1675" t="s">
        <v>460</v>
      </c>
      <c r="V1675" t="s">
        <v>458</v>
      </c>
    </row>
    <row r="1676" spans="1:22" x14ac:dyDescent="0.2">
      <c r="A1676" s="102">
        <v>42331</v>
      </c>
      <c r="B1676" s="102" t="s">
        <v>4522</v>
      </c>
      <c r="C1676" t="s">
        <v>541</v>
      </c>
      <c r="D1676" s="58">
        <v>408.29</v>
      </c>
      <c r="E1676" t="s">
        <v>452</v>
      </c>
      <c r="F1676" s="108">
        <v>2014</v>
      </c>
      <c r="G1676" t="s">
        <v>2978</v>
      </c>
      <c r="H1676">
        <v>16</v>
      </c>
      <c r="I1676">
        <v>48</v>
      </c>
      <c r="J1676" t="s">
        <v>555</v>
      </c>
      <c r="K1676" t="s">
        <v>2937</v>
      </c>
      <c r="L1676">
        <v>0</v>
      </c>
      <c r="M1676">
        <v>0</v>
      </c>
      <c r="N1676" t="s">
        <v>4636</v>
      </c>
      <c r="O1676" t="s">
        <v>545</v>
      </c>
      <c r="P1676" t="s">
        <v>458</v>
      </c>
      <c r="R1676">
        <v>0</v>
      </c>
      <c r="S1676" t="s">
        <v>459</v>
      </c>
      <c r="T1676" t="s">
        <v>458</v>
      </c>
      <c r="U1676" t="s">
        <v>460</v>
      </c>
      <c r="V1676" t="s">
        <v>458</v>
      </c>
    </row>
    <row r="1677" spans="1:22" x14ac:dyDescent="0.2">
      <c r="A1677" s="102">
        <v>42339</v>
      </c>
      <c r="B1677" s="102" t="s">
        <v>4522</v>
      </c>
      <c r="C1677" t="s">
        <v>541</v>
      </c>
      <c r="D1677" s="58">
        <v>408.29</v>
      </c>
      <c r="E1677" t="s">
        <v>452</v>
      </c>
      <c r="F1677" s="108">
        <v>2004</v>
      </c>
      <c r="G1677" t="s">
        <v>3072</v>
      </c>
      <c r="H1677">
        <v>31</v>
      </c>
      <c r="I1677">
        <v>48</v>
      </c>
      <c r="J1677" t="s">
        <v>555</v>
      </c>
      <c r="K1677" t="s">
        <v>2937</v>
      </c>
      <c r="L1677">
        <v>0</v>
      </c>
      <c r="M1677">
        <v>0</v>
      </c>
      <c r="N1677" t="s">
        <v>4637</v>
      </c>
      <c r="O1677" t="s">
        <v>545</v>
      </c>
      <c r="P1677" t="s">
        <v>458</v>
      </c>
      <c r="R1677">
        <v>0</v>
      </c>
      <c r="S1677" t="s">
        <v>459</v>
      </c>
      <c r="T1677" t="s">
        <v>458</v>
      </c>
      <c r="U1677" t="s">
        <v>460</v>
      </c>
      <c r="V1677" t="s">
        <v>458</v>
      </c>
    </row>
    <row r="1678" spans="1:22" x14ac:dyDescent="0.2">
      <c r="A1678" s="102">
        <v>42339</v>
      </c>
      <c r="B1678" s="102" t="s">
        <v>4522</v>
      </c>
      <c r="C1678" t="s">
        <v>541</v>
      </c>
      <c r="D1678" s="58">
        <v>408.29</v>
      </c>
      <c r="E1678" t="s">
        <v>452</v>
      </c>
      <c r="F1678" s="108" t="s">
        <v>2950</v>
      </c>
      <c r="G1678" t="s">
        <v>2951</v>
      </c>
      <c r="H1678">
        <v>6</v>
      </c>
      <c r="I1678">
        <v>48</v>
      </c>
      <c r="J1678" t="s">
        <v>555</v>
      </c>
      <c r="K1678" t="s">
        <v>2937</v>
      </c>
      <c r="L1678">
        <v>0</v>
      </c>
      <c r="M1678">
        <v>0</v>
      </c>
      <c r="N1678" t="s">
        <v>4638</v>
      </c>
      <c r="O1678" t="s">
        <v>545</v>
      </c>
      <c r="P1678" t="s">
        <v>458</v>
      </c>
      <c r="R1678">
        <v>0</v>
      </c>
      <c r="S1678" t="s">
        <v>459</v>
      </c>
      <c r="T1678" t="s">
        <v>458</v>
      </c>
      <c r="U1678" t="s">
        <v>460</v>
      </c>
      <c r="V1678" t="s">
        <v>458</v>
      </c>
    </row>
    <row r="1679" spans="1:22" x14ac:dyDescent="0.2">
      <c r="A1679" s="102">
        <v>42345</v>
      </c>
      <c r="B1679" s="102" t="s">
        <v>4522</v>
      </c>
      <c r="C1679" t="s">
        <v>541</v>
      </c>
      <c r="D1679" s="58">
        <v>408.29</v>
      </c>
      <c r="E1679" t="s">
        <v>452</v>
      </c>
      <c r="F1679" s="108">
        <v>2004</v>
      </c>
      <c r="G1679" t="s">
        <v>3072</v>
      </c>
      <c r="H1679">
        <v>31.5</v>
      </c>
      <c r="I1679">
        <v>48</v>
      </c>
      <c r="J1679" t="s">
        <v>555</v>
      </c>
      <c r="K1679" t="s">
        <v>2937</v>
      </c>
      <c r="L1679">
        <v>0</v>
      </c>
      <c r="M1679">
        <v>0</v>
      </c>
      <c r="N1679" t="s">
        <v>4639</v>
      </c>
      <c r="O1679" t="s">
        <v>545</v>
      </c>
      <c r="P1679" t="s">
        <v>458</v>
      </c>
      <c r="R1679">
        <v>0</v>
      </c>
      <c r="S1679" t="s">
        <v>459</v>
      </c>
      <c r="T1679" t="s">
        <v>458</v>
      </c>
      <c r="U1679" t="s">
        <v>460</v>
      </c>
      <c r="V1679" t="s">
        <v>458</v>
      </c>
    </row>
    <row r="1680" spans="1:22" x14ac:dyDescent="0.2">
      <c r="A1680" s="102">
        <v>42345</v>
      </c>
      <c r="B1680" s="102" t="s">
        <v>4522</v>
      </c>
      <c r="C1680" t="s">
        <v>541</v>
      </c>
      <c r="D1680" s="58">
        <v>408.29</v>
      </c>
      <c r="E1680" t="s">
        <v>452</v>
      </c>
      <c r="F1680" s="108" t="s">
        <v>2950</v>
      </c>
      <c r="G1680" t="s">
        <v>2951</v>
      </c>
      <c r="H1680">
        <v>8</v>
      </c>
      <c r="I1680">
        <v>48</v>
      </c>
      <c r="J1680" t="s">
        <v>555</v>
      </c>
      <c r="K1680" t="s">
        <v>2937</v>
      </c>
      <c r="L1680">
        <v>0</v>
      </c>
      <c r="M1680">
        <v>0</v>
      </c>
      <c r="N1680" t="s">
        <v>4640</v>
      </c>
      <c r="O1680" t="s">
        <v>545</v>
      </c>
      <c r="P1680" t="s">
        <v>458</v>
      </c>
      <c r="R1680">
        <v>0</v>
      </c>
      <c r="S1680" t="s">
        <v>459</v>
      </c>
      <c r="T1680" t="s">
        <v>458</v>
      </c>
      <c r="U1680" t="s">
        <v>460</v>
      </c>
      <c r="V1680" t="s">
        <v>458</v>
      </c>
    </row>
    <row r="1681" spans="1:22" x14ac:dyDescent="0.2">
      <c r="A1681" s="102">
        <v>42352</v>
      </c>
      <c r="B1681" s="102" t="s">
        <v>4522</v>
      </c>
      <c r="C1681" t="s">
        <v>541</v>
      </c>
      <c r="D1681" s="58">
        <v>408.29</v>
      </c>
      <c r="E1681" t="s">
        <v>452</v>
      </c>
      <c r="F1681" s="108">
        <v>2001</v>
      </c>
      <c r="G1681" t="s">
        <v>2936</v>
      </c>
      <c r="H1681">
        <v>10</v>
      </c>
      <c r="I1681">
        <v>48</v>
      </c>
      <c r="J1681" t="s">
        <v>555</v>
      </c>
      <c r="K1681" t="s">
        <v>2937</v>
      </c>
      <c r="L1681">
        <v>0</v>
      </c>
      <c r="M1681">
        <v>0</v>
      </c>
      <c r="N1681" t="s">
        <v>4641</v>
      </c>
      <c r="O1681" t="s">
        <v>545</v>
      </c>
      <c r="P1681" t="s">
        <v>458</v>
      </c>
      <c r="R1681">
        <v>0</v>
      </c>
      <c r="S1681" t="s">
        <v>459</v>
      </c>
      <c r="T1681" t="s">
        <v>458</v>
      </c>
      <c r="U1681" t="s">
        <v>460</v>
      </c>
      <c r="V1681" t="s">
        <v>458</v>
      </c>
    </row>
    <row r="1682" spans="1:22" x14ac:dyDescent="0.2">
      <c r="A1682" s="102">
        <v>42352</v>
      </c>
      <c r="B1682" s="102" t="s">
        <v>4522</v>
      </c>
      <c r="C1682" t="s">
        <v>541</v>
      </c>
      <c r="D1682" s="58">
        <v>408.29</v>
      </c>
      <c r="E1682" t="s">
        <v>452</v>
      </c>
      <c r="F1682" s="108">
        <v>2004</v>
      </c>
      <c r="G1682" t="s">
        <v>3072</v>
      </c>
      <c r="H1682">
        <v>40</v>
      </c>
      <c r="I1682">
        <v>48</v>
      </c>
      <c r="J1682" t="s">
        <v>555</v>
      </c>
      <c r="K1682" t="s">
        <v>2937</v>
      </c>
      <c r="L1682">
        <v>0</v>
      </c>
      <c r="M1682">
        <v>0</v>
      </c>
      <c r="N1682" t="s">
        <v>4642</v>
      </c>
      <c r="O1682" t="s">
        <v>545</v>
      </c>
      <c r="P1682" t="s">
        <v>458</v>
      </c>
      <c r="R1682">
        <v>0</v>
      </c>
      <c r="S1682" t="s">
        <v>459</v>
      </c>
      <c r="T1682" t="s">
        <v>458</v>
      </c>
      <c r="U1682" t="s">
        <v>460</v>
      </c>
      <c r="V1682" t="s">
        <v>458</v>
      </c>
    </row>
    <row r="1683" spans="1:22" x14ac:dyDescent="0.2">
      <c r="A1683" s="102">
        <v>42352</v>
      </c>
      <c r="B1683" s="102" t="s">
        <v>4522</v>
      </c>
      <c r="C1683" t="s">
        <v>541</v>
      </c>
      <c r="D1683" s="58">
        <v>408.29</v>
      </c>
      <c r="E1683" t="s">
        <v>452</v>
      </c>
      <c r="F1683" s="108" t="s">
        <v>2950</v>
      </c>
      <c r="G1683" t="s">
        <v>2951</v>
      </c>
      <c r="H1683">
        <v>40</v>
      </c>
      <c r="I1683">
        <v>48</v>
      </c>
      <c r="J1683" t="s">
        <v>555</v>
      </c>
      <c r="K1683" t="s">
        <v>2937</v>
      </c>
      <c r="L1683">
        <v>0</v>
      </c>
      <c r="M1683">
        <v>0</v>
      </c>
      <c r="N1683" t="s">
        <v>4643</v>
      </c>
      <c r="O1683" t="s">
        <v>545</v>
      </c>
      <c r="P1683" t="s">
        <v>458</v>
      </c>
      <c r="R1683">
        <v>0</v>
      </c>
      <c r="S1683" t="s">
        <v>459</v>
      </c>
      <c r="T1683" t="s">
        <v>458</v>
      </c>
      <c r="U1683" t="s">
        <v>460</v>
      </c>
      <c r="V1683" t="s">
        <v>458</v>
      </c>
    </row>
    <row r="1684" spans="1:22" x14ac:dyDescent="0.2">
      <c r="A1684" s="102">
        <v>42359</v>
      </c>
      <c r="B1684" s="102" t="s">
        <v>4522</v>
      </c>
      <c r="C1684" t="s">
        <v>541</v>
      </c>
      <c r="D1684" s="58">
        <v>408.29</v>
      </c>
      <c r="E1684" t="s">
        <v>452</v>
      </c>
      <c r="F1684" s="108">
        <v>2001</v>
      </c>
      <c r="G1684" t="s">
        <v>2936</v>
      </c>
      <c r="H1684">
        <v>9</v>
      </c>
      <c r="I1684">
        <v>48</v>
      </c>
      <c r="J1684" t="s">
        <v>555</v>
      </c>
      <c r="K1684" t="s">
        <v>2937</v>
      </c>
      <c r="L1684">
        <v>0</v>
      </c>
      <c r="M1684">
        <v>0</v>
      </c>
      <c r="N1684" t="s">
        <v>4644</v>
      </c>
      <c r="O1684" t="s">
        <v>545</v>
      </c>
      <c r="P1684" t="s">
        <v>458</v>
      </c>
      <c r="R1684">
        <v>0</v>
      </c>
      <c r="S1684" t="s">
        <v>459</v>
      </c>
      <c r="T1684" t="s">
        <v>458</v>
      </c>
      <c r="U1684" t="s">
        <v>460</v>
      </c>
      <c r="V1684" t="s">
        <v>458</v>
      </c>
    </row>
    <row r="1685" spans="1:22" x14ac:dyDescent="0.2">
      <c r="A1685" s="102">
        <v>42359</v>
      </c>
      <c r="B1685" s="102" t="s">
        <v>4522</v>
      </c>
      <c r="C1685" t="s">
        <v>541</v>
      </c>
      <c r="D1685" s="58">
        <v>408.29</v>
      </c>
      <c r="E1685" t="s">
        <v>452</v>
      </c>
      <c r="F1685" s="108">
        <v>2004</v>
      </c>
      <c r="G1685" t="s">
        <v>3072</v>
      </c>
      <c r="H1685">
        <v>42.3</v>
      </c>
      <c r="I1685">
        <v>48</v>
      </c>
      <c r="J1685" t="s">
        <v>555</v>
      </c>
      <c r="K1685" t="s">
        <v>2937</v>
      </c>
      <c r="L1685">
        <v>0</v>
      </c>
      <c r="M1685">
        <v>0</v>
      </c>
      <c r="N1685" t="s">
        <v>4645</v>
      </c>
      <c r="O1685" t="s">
        <v>545</v>
      </c>
      <c r="P1685" t="s">
        <v>458</v>
      </c>
      <c r="R1685">
        <v>0</v>
      </c>
      <c r="S1685" t="s">
        <v>459</v>
      </c>
      <c r="T1685" t="s">
        <v>458</v>
      </c>
      <c r="U1685" t="s">
        <v>460</v>
      </c>
      <c r="V1685" t="s">
        <v>458</v>
      </c>
    </row>
    <row r="1686" spans="1:22" x14ac:dyDescent="0.2">
      <c r="A1686" s="102">
        <v>42359</v>
      </c>
      <c r="B1686" s="102" t="s">
        <v>4522</v>
      </c>
      <c r="C1686" t="s">
        <v>541</v>
      </c>
      <c r="D1686" s="58">
        <v>408.29</v>
      </c>
      <c r="E1686" t="s">
        <v>452</v>
      </c>
      <c r="F1686" s="108" t="s">
        <v>2950</v>
      </c>
      <c r="G1686" t="s">
        <v>2951</v>
      </c>
      <c r="H1686">
        <v>16</v>
      </c>
      <c r="I1686">
        <v>48</v>
      </c>
      <c r="J1686" t="s">
        <v>555</v>
      </c>
      <c r="K1686" t="s">
        <v>2937</v>
      </c>
      <c r="L1686">
        <v>0</v>
      </c>
      <c r="M1686">
        <v>0</v>
      </c>
      <c r="N1686" t="s">
        <v>4646</v>
      </c>
      <c r="O1686" t="s">
        <v>545</v>
      </c>
      <c r="P1686" t="s">
        <v>458</v>
      </c>
      <c r="R1686">
        <v>0</v>
      </c>
      <c r="S1686" t="s">
        <v>459</v>
      </c>
      <c r="T1686" t="s">
        <v>458</v>
      </c>
      <c r="U1686" t="s">
        <v>460</v>
      </c>
      <c r="V1686" t="s">
        <v>458</v>
      </c>
    </row>
    <row r="1687" spans="1:22" x14ac:dyDescent="0.2">
      <c r="A1687" s="102">
        <v>42359</v>
      </c>
      <c r="B1687" s="102" t="s">
        <v>4522</v>
      </c>
      <c r="C1687" t="s">
        <v>541</v>
      </c>
      <c r="D1687" s="58">
        <v>408.29</v>
      </c>
      <c r="E1687" t="s">
        <v>452</v>
      </c>
      <c r="F1687" s="108">
        <v>2023</v>
      </c>
      <c r="G1687" t="s">
        <v>2997</v>
      </c>
      <c r="H1687">
        <v>16</v>
      </c>
      <c r="I1687">
        <v>48</v>
      </c>
      <c r="J1687" t="s">
        <v>555</v>
      </c>
      <c r="K1687" t="s">
        <v>2937</v>
      </c>
      <c r="L1687">
        <v>0</v>
      </c>
      <c r="M1687">
        <v>0</v>
      </c>
      <c r="N1687" t="s">
        <v>4647</v>
      </c>
      <c r="O1687" t="s">
        <v>545</v>
      </c>
      <c r="P1687" t="s">
        <v>458</v>
      </c>
      <c r="R1687">
        <v>0</v>
      </c>
      <c r="S1687" t="s">
        <v>459</v>
      </c>
      <c r="T1687" t="s">
        <v>458</v>
      </c>
      <c r="U1687" t="s">
        <v>460</v>
      </c>
      <c r="V1687" t="s">
        <v>458</v>
      </c>
    </row>
    <row r="1688" spans="1:22" x14ac:dyDescent="0.2">
      <c r="A1688" s="102">
        <v>42359</v>
      </c>
      <c r="B1688" s="102" t="s">
        <v>4522</v>
      </c>
      <c r="C1688" t="s">
        <v>541</v>
      </c>
      <c r="D1688" s="58">
        <v>408.29</v>
      </c>
      <c r="E1688" t="s">
        <v>452</v>
      </c>
      <c r="F1688" s="108" t="s">
        <v>2950</v>
      </c>
      <c r="G1688" t="s">
        <v>2951</v>
      </c>
      <c r="H1688">
        <v>40</v>
      </c>
      <c r="I1688">
        <v>48</v>
      </c>
      <c r="J1688" t="s">
        <v>555</v>
      </c>
      <c r="K1688" t="s">
        <v>2937</v>
      </c>
      <c r="L1688">
        <v>0</v>
      </c>
      <c r="M1688">
        <v>0</v>
      </c>
      <c r="N1688" t="s">
        <v>4648</v>
      </c>
      <c r="O1688" t="s">
        <v>545</v>
      </c>
      <c r="P1688" t="s">
        <v>458</v>
      </c>
      <c r="R1688">
        <v>0</v>
      </c>
      <c r="S1688" t="s">
        <v>459</v>
      </c>
      <c r="T1688" t="s">
        <v>458</v>
      </c>
      <c r="U1688" t="s">
        <v>460</v>
      </c>
      <c r="V1688" t="s">
        <v>458</v>
      </c>
    </row>
    <row r="1689" spans="1:22" x14ac:dyDescent="0.2">
      <c r="A1689" s="102">
        <v>42373</v>
      </c>
      <c r="B1689" s="102" t="s">
        <v>4522</v>
      </c>
      <c r="C1689" t="s">
        <v>541</v>
      </c>
      <c r="D1689" s="58">
        <v>408.29</v>
      </c>
      <c r="E1689" t="s">
        <v>452</v>
      </c>
      <c r="F1689" s="108">
        <v>2025</v>
      </c>
      <c r="G1689" t="s">
        <v>2941</v>
      </c>
      <c r="H1689">
        <v>8</v>
      </c>
      <c r="I1689">
        <v>48</v>
      </c>
      <c r="J1689" t="s">
        <v>555</v>
      </c>
      <c r="K1689" t="s">
        <v>2937</v>
      </c>
      <c r="L1689">
        <v>0</v>
      </c>
      <c r="M1689">
        <v>0</v>
      </c>
      <c r="N1689" t="s">
        <v>4649</v>
      </c>
      <c r="O1689" t="s">
        <v>545</v>
      </c>
      <c r="P1689" t="s">
        <v>458</v>
      </c>
      <c r="R1689">
        <v>0</v>
      </c>
      <c r="S1689" t="s">
        <v>459</v>
      </c>
      <c r="T1689" t="s">
        <v>458</v>
      </c>
      <c r="U1689" t="s">
        <v>460</v>
      </c>
      <c r="V1689" t="s">
        <v>458</v>
      </c>
    </row>
    <row r="1690" spans="1:22" x14ac:dyDescent="0.2">
      <c r="A1690" s="102">
        <v>42373</v>
      </c>
      <c r="B1690" s="102" t="s">
        <v>4522</v>
      </c>
      <c r="C1690" t="s">
        <v>541</v>
      </c>
      <c r="D1690" s="58">
        <v>408.29</v>
      </c>
      <c r="E1690" t="s">
        <v>452</v>
      </c>
      <c r="F1690" s="108">
        <v>2001</v>
      </c>
      <c r="G1690" t="s">
        <v>2936</v>
      </c>
      <c r="H1690">
        <v>3</v>
      </c>
      <c r="I1690">
        <v>48</v>
      </c>
      <c r="J1690" t="s">
        <v>555</v>
      </c>
      <c r="K1690" t="s">
        <v>2937</v>
      </c>
      <c r="L1690">
        <v>0</v>
      </c>
      <c r="M1690">
        <v>0</v>
      </c>
      <c r="N1690" t="s">
        <v>4650</v>
      </c>
      <c r="O1690" t="s">
        <v>545</v>
      </c>
      <c r="P1690" t="s">
        <v>458</v>
      </c>
      <c r="R1690">
        <v>0</v>
      </c>
      <c r="S1690" t="s">
        <v>459</v>
      </c>
      <c r="T1690" t="s">
        <v>458</v>
      </c>
      <c r="U1690" t="s">
        <v>460</v>
      </c>
      <c r="V1690" t="s">
        <v>458</v>
      </c>
    </row>
    <row r="1691" spans="1:22" x14ac:dyDescent="0.2">
      <c r="A1691" s="102">
        <v>42373</v>
      </c>
      <c r="B1691" s="102" t="s">
        <v>4522</v>
      </c>
      <c r="C1691" t="s">
        <v>541</v>
      </c>
      <c r="D1691" s="58">
        <v>408.29</v>
      </c>
      <c r="E1691" t="s">
        <v>452</v>
      </c>
      <c r="F1691" s="108">
        <v>2004</v>
      </c>
      <c r="G1691" t="s">
        <v>3072</v>
      </c>
      <c r="H1691">
        <v>40</v>
      </c>
      <c r="I1691">
        <v>48</v>
      </c>
      <c r="J1691" t="s">
        <v>555</v>
      </c>
      <c r="K1691" t="s">
        <v>2937</v>
      </c>
      <c r="L1691">
        <v>0</v>
      </c>
      <c r="M1691">
        <v>0</v>
      </c>
      <c r="N1691" t="s">
        <v>4651</v>
      </c>
      <c r="O1691" t="s">
        <v>545</v>
      </c>
      <c r="P1691" t="s">
        <v>458</v>
      </c>
      <c r="R1691">
        <v>0</v>
      </c>
      <c r="S1691" t="s">
        <v>459</v>
      </c>
      <c r="T1691" t="s">
        <v>458</v>
      </c>
      <c r="U1691" t="s">
        <v>460</v>
      </c>
      <c r="V1691" t="s">
        <v>458</v>
      </c>
    </row>
    <row r="1692" spans="1:22" x14ac:dyDescent="0.2">
      <c r="A1692" s="102">
        <v>42373</v>
      </c>
      <c r="B1692" s="102" t="s">
        <v>4522</v>
      </c>
      <c r="C1692" t="s">
        <v>541</v>
      </c>
      <c r="D1692" s="58">
        <v>408.29</v>
      </c>
      <c r="E1692" t="s">
        <v>452</v>
      </c>
      <c r="F1692" s="108" t="s">
        <v>2950</v>
      </c>
      <c r="G1692" t="s">
        <v>2951</v>
      </c>
      <c r="H1692">
        <v>8</v>
      </c>
      <c r="I1692">
        <v>48</v>
      </c>
      <c r="J1692" t="s">
        <v>555</v>
      </c>
      <c r="K1692" t="s">
        <v>2937</v>
      </c>
      <c r="L1692">
        <v>0</v>
      </c>
      <c r="M1692">
        <v>0</v>
      </c>
      <c r="N1692" t="s">
        <v>4652</v>
      </c>
      <c r="O1692" t="s">
        <v>545</v>
      </c>
      <c r="P1692" t="s">
        <v>458</v>
      </c>
      <c r="R1692">
        <v>0</v>
      </c>
      <c r="S1692" t="s">
        <v>459</v>
      </c>
      <c r="T1692" t="s">
        <v>458</v>
      </c>
      <c r="U1692" t="s">
        <v>460</v>
      </c>
      <c r="V1692" t="s">
        <v>458</v>
      </c>
    </row>
    <row r="1693" spans="1:22" x14ac:dyDescent="0.2">
      <c r="A1693" s="102">
        <v>42373</v>
      </c>
      <c r="B1693" s="102" t="s">
        <v>4522</v>
      </c>
      <c r="C1693" t="s">
        <v>541</v>
      </c>
      <c r="D1693" s="58">
        <v>408.29</v>
      </c>
      <c r="E1693" t="s">
        <v>452</v>
      </c>
      <c r="F1693" s="108" t="s">
        <v>2950</v>
      </c>
      <c r="G1693" t="s">
        <v>2951</v>
      </c>
      <c r="H1693">
        <v>36</v>
      </c>
      <c r="I1693">
        <v>48</v>
      </c>
      <c r="J1693" t="s">
        <v>555</v>
      </c>
      <c r="K1693" t="s">
        <v>2937</v>
      </c>
      <c r="L1693">
        <v>0</v>
      </c>
      <c r="M1693">
        <v>0</v>
      </c>
      <c r="N1693" t="s">
        <v>4653</v>
      </c>
      <c r="O1693" t="s">
        <v>545</v>
      </c>
      <c r="P1693" t="s">
        <v>458</v>
      </c>
      <c r="R1693">
        <v>0</v>
      </c>
      <c r="S1693" t="s">
        <v>459</v>
      </c>
      <c r="T1693" t="s">
        <v>458</v>
      </c>
      <c r="U1693" t="s">
        <v>460</v>
      </c>
      <c r="V1693" t="s">
        <v>458</v>
      </c>
    </row>
    <row r="1694" spans="1:22" x14ac:dyDescent="0.2">
      <c r="A1694" s="102">
        <v>42373</v>
      </c>
      <c r="B1694" s="102" t="s">
        <v>4522</v>
      </c>
      <c r="C1694" t="s">
        <v>541</v>
      </c>
      <c r="D1694" s="58">
        <v>408.29</v>
      </c>
      <c r="E1694" t="s">
        <v>452</v>
      </c>
      <c r="F1694" s="108" t="s">
        <v>2950</v>
      </c>
      <c r="G1694" t="s">
        <v>2951</v>
      </c>
      <c r="H1694">
        <v>32</v>
      </c>
      <c r="I1694">
        <v>48</v>
      </c>
      <c r="J1694" t="s">
        <v>555</v>
      </c>
      <c r="K1694" t="s">
        <v>2937</v>
      </c>
      <c r="L1694">
        <v>0</v>
      </c>
      <c r="M1694">
        <v>0</v>
      </c>
      <c r="N1694" t="s">
        <v>4654</v>
      </c>
      <c r="O1694" t="s">
        <v>545</v>
      </c>
      <c r="P1694" t="s">
        <v>458</v>
      </c>
      <c r="R1694">
        <v>0</v>
      </c>
      <c r="S1694" t="s">
        <v>459</v>
      </c>
      <c r="T1694" t="s">
        <v>458</v>
      </c>
      <c r="U1694" t="s">
        <v>460</v>
      </c>
      <c r="V1694" t="s">
        <v>458</v>
      </c>
    </row>
    <row r="1695" spans="1:22" x14ac:dyDescent="0.2">
      <c r="A1695" s="102">
        <v>42373</v>
      </c>
      <c r="B1695" s="102" t="s">
        <v>4522</v>
      </c>
      <c r="C1695" t="s">
        <v>541</v>
      </c>
      <c r="D1695" s="58">
        <v>408.29</v>
      </c>
      <c r="E1695" t="s">
        <v>452</v>
      </c>
      <c r="F1695" s="108" t="s">
        <v>2950</v>
      </c>
      <c r="G1695" t="s">
        <v>2951</v>
      </c>
      <c r="H1695">
        <v>16</v>
      </c>
      <c r="I1695">
        <v>48</v>
      </c>
      <c r="J1695" t="s">
        <v>555</v>
      </c>
      <c r="K1695" t="s">
        <v>2937</v>
      </c>
      <c r="L1695">
        <v>0</v>
      </c>
      <c r="M1695">
        <v>0</v>
      </c>
      <c r="N1695" t="s">
        <v>4655</v>
      </c>
      <c r="O1695" t="s">
        <v>545</v>
      </c>
      <c r="P1695" t="s">
        <v>458</v>
      </c>
      <c r="R1695">
        <v>0</v>
      </c>
      <c r="S1695" t="s">
        <v>459</v>
      </c>
      <c r="T1695" t="s">
        <v>458</v>
      </c>
      <c r="U1695" t="s">
        <v>460</v>
      </c>
      <c r="V1695" t="s">
        <v>458</v>
      </c>
    </row>
    <row r="1696" spans="1:22" x14ac:dyDescent="0.2">
      <c r="A1696" s="102">
        <v>42380</v>
      </c>
      <c r="B1696" s="102" t="s">
        <v>4522</v>
      </c>
      <c r="C1696" t="s">
        <v>541</v>
      </c>
      <c r="D1696" s="58">
        <v>408.29</v>
      </c>
      <c r="E1696" t="s">
        <v>452</v>
      </c>
      <c r="F1696" s="108">
        <v>2025</v>
      </c>
      <c r="G1696" t="s">
        <v>2941</v>
      </c>
      <c r="H1696">
        <v>40</v>
      </c>
      <c r="I1696">
        <v>48</v>
      </c>
      <c r="J1696" t="s">
        <v>555</v>
      </c>
      <c r="K1696" t="s">
        <v>2937</v>
      </c>
      <c r="L1696">
        <v>0</v>
      </c>
      <c r="M1696">
        <v>0</v>
      </c>
      <c r="N1696" t="s">
        <v>4656</v>
      </c>
      <c r="O1696" t="s">
        <v>545</v>
      </c>
      <c r="P1696" t="s">
        <v>458</v>
      </c>
      <c r="R1696">
        <v>0</v>
      </c>
      <c r="S1696" t="s">
        <v>459</v>
      </c>
      <c r="T1696" t="s">
        <v>458</v>
      </c>
      <c r="U1696" t="s">
        <v>460</v>
      </c>
      <c r="V1696" t="s">
        <v>458</v>
      </c>
    </row>
    <row r="1697" spans="1:22" x14ac:dyDescent="0.2">
      <c r="A1697" s="102">
        <v>42380</v>
      </c>
      <c r="B1697" s="102" t="s">
        <v>4522</v>
      </c>
      <c r="C1697" t="s">
        <v>541</v>
      </c>
      <c r="D1697" s="58">
        <v>408.29</v>
      </c>
      <c r="E1697" t="s">
        <v>452</v>
      </c>
      <c r="F1697" s="108">
        <v>2004</v>
      </c>
      <c r="G1697" t="s">
        <v>3072</v>
      </c>
      <c r="H1697">
        <v>43</v>
      </c>
      <c r="I1697">
        <v>48</v>
      </c>
      <c r="J1697" t="s">
        <v>555</v>
      </c>
      <c r="K1697" t="s">
        <v>2937</v>
      </c>
      <c r="L1697">
        <v>0</v>
      </c>
      <c r="M1697">
        <v>0</v>
      </c>
      <c r="N1697" t="s">
        <v>4657</v>
      </c>
      <c r="O1697" t="s">
        <v>545</v>
      </c>
      <c r="P1697" t="s">
        <v>458</v>
      </c>
      <c r="R1697">
        <v>0</v>
      </c>
      <c r="S1697" t="s">
        <v>459</v>
      </c>
      <c r="T1697" t="s">
        <v>458</v>
      </c>
      <c r="U1697" t="s">
        <v>460</v>
      </c>
      <c r="V1697" t="s">
        <v>458</v>
      </c>
    </row>
    <row r="1698" spans="1:22" x14ac:dyDescent="0.2">
      <c r="A1698" s="102">
        <v>42380</v>
      </c>
      <c r="B1698" s="102" t="s">
        <v>4522</v>
      </c>
      <c r="C1698" t="s">
        <v>541</v>
      </c>
      <c r="D1698" s="58">
        <v>408.29</v>
      </c>
      <c r="E1698" t="s">
        <v>452</v>
      </c>
      <c r="F1698" s="108" t="s">
        <v>2950</v>
      </c>
      <c r="G1698" t="s">
        <v>2951</v>
      </c>
      <c r="H1698">
        <v>38</v>
      </c>
      <c r="I1698">
        <v>48</v>
      </c>
      <c r="J1698" t="s">
        <v>555</v>
      </c>
      <c r="K1698" t="s">
        <v>2937</v>
      </c>
      <c r="L1698">
        <v>0</v>
      </c>
      <c r="M1698">
        <v>0</v>
      </c>
      <c r="N1698" t="s">
        <v>4658</v>
      </c>
      <c r="O1698" t="s">
        <v>545</v>
      </c>
      <c r="P1698" t="s">
        <v>458</v>
      </c>
      <c r="R1698">
        <v>0</v>
      </c>
      <c r="S1698" t="s">
        <v>459</v>
      </c>
      <c r="T1698" t="s">
        <v>458</v>
      </c>
      <c r="U1698" t="s">
        <v>460</v>
      </c>
      <c r="V1698" t="s">
        <v>458</v>
      </c>
    </row>
    <row r="1699" spans="1:22" x14ac:dyDescent="0.2">
      <c r="A1699" s="102">
        <v>42380</v>
      </c>
      <c r="B1699" s="102" t="s">
        <v>4522</v>
      </c>
      <c r="C1699" t="s">
        <v>541</v>
      </c>
      <c r="D1699" s="58">
        <v>408.29</v>
      </c>
      <c r="E1699" t="s">
        <v>452</v>
      </c>
      <c r="F1699" s="108" t="s">
        <v>2950</v>
      </c>
      <c r="G1699" t="s">
        <v>2951</v>
      </c>
      <c r="H1699">
        <v>32</v>
      </c>
      <c r="I1699">
        <v>48</v>
      </c>
      <c r="J1699" t="s">
        <v>555</v>
      </c>
      <c r="K1699" t="s">
        <v>2937</v>
      </c>
      <c r="L1699">
        <v>0</v>
      </c>
      <c r="M1699">
        <v>0</v>
      </c>
      <c r="N1699" t="s">
        <v>4659</v>
      </c>
      <c r="O1699" t="s">
        <v>545</v>
      </c>
      <c r="P1699" t="s">
        <v>458</v>
      </c>
      <c r="R1699">
        <v>0</v>
      </c>
      <c r="S1699" t="s">
        <v>459</v>
      </c>
      <c r="T1699" t="s">
        <v>458</v>
      </c>
      <c r="U1699" t="s">
        <v>460</v>
      </c>
      <c r="V1699" t="s">
        <v>458</v>
      </c>
    </row>
    <row r="1700" spans="1:22" x14ac:dyDescent="0.2">
      <c r="A1700" s="102">
        <v>42387</v>
      </c>
      <c r="B1700" s="102" t="s">
        <v>4522</v>
      </c>
      <c r="C1700" t="s">
        <v>541</v>
      </c>
      <c r="D1700" s="58">
        <v>408.29</v>
      </c>
      <c r="E1700" t="s">
        <v>452</v>
      </c>
      <c r="F1700" s="108">
        <v>2025</v>
      </c>
      <c r="G1700" t="s">
        <v>2941</v>
      </c>
      <c r="H1700">
        <v>40</v>
      </c>
      <c r="I1700">
        <v>48</v>
      </c>
      <c r="J1700" t="s">
        <v>555</v>
      </c>
      <c r="K1700" t="s">
        <v>2937</v>
      </c>
      <c r="L1700">
        <v>0</v>
      </c>
      <c r="M1700">
        <v>0</v>
      </c>
      <c r="N1700" t="s">
        <v>4660</v>
      </c>
      <c r="O1700" t="s">
        <v>545</v>
      </c>
      <c r="P1700" t="s">
        <v>458</v>
      </c>
      <c r="R1700">
        <v>0</v>
      </c>
      <c r="S1700" t="s">
        <v>459</v>
      </c>
      <c r="T1700" t="s">
        <v>458</v>
      </c>
      <c r="U1700" t="s">
        <v>460</v>
      </c>
      <c r="V1700" t="s">
        <v>458</v>
      </c>
    </row>
    <row r="1701" spans="1:22" x14ac:dyDescent="0.2">
      <c r="A1701" s="102">
        <v>42387</v>
      </c>
      <c r="B1701" s="102" t="s">
        <v>4522</v>
      </c>
      <c r="C1701" t="s">
        <v>541</v>
      </c>
      <c r="D1701" s="58">
        <v>408.29</v>
      </c>
      <c r="E1701" t="s">
        <v>452</v>
      </c>
      <c r="F1701" s="108">
        <v>2001</v>
      </c>
      <c r="G1701" t="s">
        <v>2936</v>
      </c>
      <c r="H1701">
        <v>4</v>
      </c>
      <c r="I1701">
        <v>48</v>
      </c>
      <c r="J1701" t="s">
        <v>555</v>
      </c>
      <c r="K1701" t="s">
        <v>2937</v>
      </c>
      <c r="L1701">
        <v>0</v>
      </c>
      <c r="M1701">
        <v>0</v>
      </c>
      <c r="N1701" t="s">
        <v>4661</v>
      </c>
      <c r="O1701" t="s">
        <v>545</v>
      </c>
      <c r="P1701" t="s">
        <v>458</v>
      </c>
      <c r="R1701">
        <v>0</v>
      </c>
      <c r="S1701" t="s">
        <v>459</v>
      </c>
      <c r="T1701" t="s">
        <v>458</v>
      </c>
      <c r="U1701" t="s">
        <v>460</v>
      </c>
      <c r="V1701" t="s">
        <v>458</v>
      </c>
    </row>
    <row r="1702" spans="1:22" x14ac:dyDescent="0.2">
      <c r="A1702" s="102">
        <v>42387</v>
      </c>
      <c r="B1702" s="102" t="s">
        <v>4522</v>
      </c>
      <c r="C1702" t="s">
        <v>541</v>
      </c>
      <c r="D1702" s="58">
        <v>408.29</v>
      </c>
      <c r="E1702" t="s">
        <v>452</v>
      </c>
      <c r="F1702" s="108">
        <v>2004</v>
      </c>
      <c r="G1702" t="s">
        <v>3072</v>
      </c>
      <c r="H1702">
        <v>38</v>
      </c>
      <c r="I1702">
        <v>48</v>
      </c>
      <c r="J1702" t="s">
        <v>555</v>
      </c>
      <c r="K1702" t="s">
        <v>2937</v>
      </c>
      <c r="L1702">
        <v>0</v>
      </c>
      <c r="M1702">
        <v>0</v>
      </c>
      <c r="N1702" t="s">
        <v>4662</v>
      </c>
      <c r="O1702" t="s">
        <v>545</v>
      </c>
      <c r="P1702" t="s">
        <v>458</v>
      </c>
      <c r="R1702">
        <v>0</v>
      </c>
      <c r="S1702" t="s">
        <v>459</v>
      </c>
      <c r="T1702" t="s">
        <v>458</v>
      </c>
      <c r="U1702" t="s">
        <v>460</v>
      </c>
      <c r="V1702" t="s">
        <v>458</v>
      </c>
    </row>
    <row r="1703" spans="1:22" x14ac:dyDescent="0.2">
      <c r="A1703" s="102">
        <v>42387</v>
      </c>
      <c r="B1703" s="102" t="s">
        <v>4522</v>
      </c>
      <c r="C1703" t="s">
        <v>541</v>
      </c>
      <c r="D1703" s="58">
        <v>408.29</v>
      </c>
      <c r="E1703" t="s">
        <v>452</v>
      </c>
      <c r="F1703" s="108" t="s">
        <v>2950</v>
      </c>
      <c r="G1703" t="s">
        <v>2951</v>
      </c>
      <c r="H1703">
        <v>16</v>
      </c>
      <c r="I1703">
        <v>48</v>
      </c>
      <c r="J1703" t="s">
        <v>555</v>
      </c>
      <c r="K1703" t="s">
        <v>2937</v>
      </c>
      <c r="L1703">
        <v>0</v>
      </c>
      <c r="M1703">
        <v>0</v>
      </c>
      <c r="N1703" t="s">
        <v>4663</v>
      </c>
      <c r="O1703" t="s">
        <v>545</v>
      </c>
      <c r="P1703" t="s">
        <v>458</v>
      </c>
      <c r="R1703">
        <v>0</v>
      </c>
      <c r="S1703" t="s">
        <v>459</v>
      </c>
      <c r="T1703" t="s">
        <v>458</v>
      </c>
      <c r="U1703" t="s">
        <v>460</v>
      </c>
      <c r="V1703" t="s">
        <v>458</v>
      </c>
    </row>
    <row r="1704" spans="1:22" x14ac:dyDescent="0.2">
      <c r="A1704" s="102">
        <v>42387</v>
      </c>
      <c r="B1704" s="102" t="s">
        <v>4522</v>
      </c>
      <c r="C1704" t="s">
        <v>541</v>
      </c>
      <c r="D1704" s="58">
        <v>408.29</v>
      </c>
      <c r="E1704" t="s">
        <v>452</v>
      </c>
      <c r="F1704" s="108" t="s">
        <v>2950</v>
      </c>
      <c r="G1704" t="s">
        <v>2951</v>
      </c>
      <c r="H1704">
        <v>22</v>
      </c>
      <c r="I1704">
        <v>48</v>
      </c>
      <c r="J1704" t="s">
        <v>555</v>
      </c>
      <c r="K1704" t="s">
        <v>2937</v>
      </c>
      <c r="L1704">
        <v>0</v>
      </c>
      <c r="M1704">
        <v>0</v>
      </c>
      <c r="N1704" t="s">
        <v>4664</v>
      </c>
      <c r="O1704" t="s">
        <v>545</v>
      </c>
      <c r="P1704" t="s">
        <v>458</v>
      </c>
      <c r="R1704">
        <v>0</v>
      </c>
      <c r="S1704" t="s">
        <v>459</v>
      </c>
      <c r="T1704" t="s">
        <v>458</v>
      </c>
      <c r="U1704" t="s">
        <v>460</v>
      </c>
      <c r="V1704" t="s">
        <v>458</v>
      </c>
    </row>
    <row r="1705" spans="1:22" x14ac:dyDescent="0.2">
      <c r="A1705" s="102">
        <v>42387</v>
      </c>
      <c r="B1705" s="102" t="s">
        <v>4522</v>
      </c>
      <c r="C1705" t="s">
        <v>541</v>
      </c>
      <c r="D1705" s="58">
        <v>408.29</v>
      </c>
      <c r="E1705" t="s">
        <v>452</v>
      </c>
      <c r="F1705" s="108" t="s">
        <v>2950</v>
      </c>
      <c r="G1705" t="s">
        <v>2951</v>
      </c>
      <c r="H1705">
        <v>40</v>
      </c>
      <c r="I1705">
        <v>48</v>
      </c>
      <c r="J1705" t="s">
        <v>555</v>
      </c>
      <c r="K1705" t="s">
        <v>2937</v>
      </c>
      <c r="L1705">
        <v>0</v>
      </c>
      <c r="M1705">
        <v>0</v>
      </c>
      <c r="N1705" t="s">
        <v>4665</v>
      </c>
      <c r="O1705" t="s">
        <v>545</v>
      </c>
      <c r="P1705" t="s">
        <v>458</v>
      </c>
      <c r="R1705">
        <v>0</v>
      </c>
      <c r="S1705" t="s">
        <v>459</v>
      </c>
      <c r="T1705" t="s">
        <v>458</v>
      </c>
      <c r="U1705" t="s">
        <v>460</v>
      </c>
      <c r="V1705" t="s">
        <v>458</v>
      </c>
    </row>
    <row r="1706" spans="1:22" x14ac:dyDescent="0.2">
      <c r="A1706" s="102">
        <v>42394</v>
      </c>
      <c r="B1706" s="102" t="s">
        <v>4522</v>
      </c>
      <c r="C1706" t="s">
        <v>541</v>
      </c>
      <c r="D1706" s="58">
        <v>408.29</v>
      </c>
      <c r="E1706" t="s">
        <v>452</v>
      </c>
      <c r="F1706" s="108">
        <v>2025</v>
      </c>
      <c r="G1706" t="s">
        <v>2941</v>
      </c>
      <c r="H1706">
        <v>40</v>
      </c>
      <c r="I1706">
        <v>48</v>
      </c>
      <c r="J1706" t="s">
        <v>555</v>
      </c>
      <c r="K1706" t="s">
        <v>2937</v>
      </c>
      <c r="L1706">
        <v>0</v>
      </c>
      <c r="M1706">
        <v>0</v>
      </c>
      <c r="N1706" t="s">
        <v>4666</v>
      </c>
      <c r="O1706" t="s">
        <v>545</v>
      </c>
      <c r="P1706" t="s">
        <v>458</v>
      </c>
      <c r="R1706">
        <v>0</v>
      </c>
      <c r="S1706" t="s">
        <v>459</v>
      </c>
      <c r="T1706" t="s">
        <v>458</v>
      </c>
      <c r="U1706" t="s">
        <v>460</v>
      </c>
      <c r="V1706" t="s">
        <v>458</v>
      </c>
    </row>
    <row r="1707" spans="1:22" x14ac:dyDescent="0.2">
      <c r="A1707" s="102">
        <v>42394</v>
      </c>
      <c r="B1707" s="102" t="s">
        <v>4522</v>
      </c>
      <c r="C1707" t="s">
        <v>541</v>
      </c>
      <c r="D1707" s="58">
        <v>408.29</v>
      </c>
      <c r="E1707" t="s">
        <v>452</v>
      </c>
      <c r="F1707" s="108">
        <v>2001</v>
      </c>
      <c r="G1707" t="s">
        <v>2936</v>
      </c>
      <c r="H1707">
        <v>2</v>
      </c>
      <c r="I1707">
        <v>48</v>
      </c>
      <c r="J1707" t="s">
        <v>555</v>
      </c>
      <c r="K1707" t="s">
        <v>2937</v>
      </c>
      <c r="L1707">
        <v>0</v>
      </c>
      <c r="M1707">
        <v>0</v>
      </c>
      <c r="N1707" t="s">
        <v>4667</v>
      </c>
      <c r="O1707" t="s">
        <v>545</v>
      </c>
      <c r="P1707" t="s">
        <v>458</v>
      </c>
      <c r="R1707">
        <v>0</v>
      </c>
      <c r="S1707" t="s">
        <v>459</v>
      </c>
      <c r="T1707" t="s">
        <v>458</v>
      </c>
      <c r="U1707" t="s">
        <v>460</v>
      </c>
      <c r="V1707" t="s">
        <v>458</v>
      </c>
    </row>
    <row r="1708" spans="1:22" x14ac:dyDescent="0.2">
      <c r="A1708" s="102">
        <v>42394</v>
      </c>
      <c r="B1708" s="102" t="s">
        <v>4522</v>
      </c>
      <c r="C1708" t="s">
        <v>541</v>
      </c>
      <c r="D1708" s="58">
        <v>408.29</v>
      </c>
      <c r="E1708" t="s">
        <v>452</v>
      </c>
      <c r="F1708" s="108">
        <v>2004</v>
      </c>
      <c r="G1708" t="s">
        <v>3072</v>
      </c>
      <c r="H1708">
        <v>40</v>
      </c>
      <c r="I1708">
        <v>48</v>
      </c>
      <c r="J1708" t="s">
        <v>555</v>
      </c>
      <c r="K1708" t="s">
        <v>2937</v>
      </c>
      <c r="L1708">
        <v>0</v>
      </c>
      <c r="M1708">
        <v>0</v>
      </c>
      <c r="N1708" t="s">
        <v>4668</v>
      </c>
      <c r="O1708" t="s">
        <v>545</v>
      </c>
      <c r="P1708" t="s">
        <v>458</v>
      </c>
      <c r="R1708">
        <v>0</v>
      </c>
      <c r="S1708" t="s">
        <v>459</v>
      </c>
      <c r="T1708" t="s">
        <v>458</v>
      </c>
      <c r="U1708" t="s">
        <v>460</v>
      </c>
      <c r="V1708" t="s">
        <v>458</v>
      </c>
    </row>
    <row r="1709" spans="1:22" x14ac:dyDescent="0.2">
      <c r="A1709" s="102">
        <v>42394</v>
      </c>
      <c r="B1709" s="102" t="s">
        <v>4522</v>
      </c>
      <c r="C1709" t="s">
        <v>541</v>
      </c>
      <c r="D1709" s="58">
        <v>408.29</v>
      </c>
      <c r="E1709" t="s">
        <v>452</v>
      </c>
      <c r="F1709" s="108" t="s">
        <v>2950</v>
      </c>
      <c r="G1709" t="s">
        <v>2951</v>
      </c>
      <c r="H1709">
        <v>37</v>
      </c>
      <c r="I1709">
        <v>48</v>
      </c>
      <c r="J1709" t="s">
        <v>555</v>
      </c>
      <c r="K1709" t="s">
        <v>2937</v>
      </c>
      <c r="L1709">
        <v>0</v>
      </c>
      <c r="M1709">
        <v>0</v>
      </c>
      <c r="N1709" t="s">
        <v>4669</v>
      </c>
      <c r="O1709" t="s">
        <v>545</v>
      </c>
      <c r="P1709" t="s">
        <v>458</v>
      </c>
      <c r="R1709">
        <v>0</v>
      </c>
      <c r="S1709" t="s">
        <v>459</v>
      </c>
      <c r="T1709" t="s">
        <v>458</v>
      </c>
      <c r="U1709" t="s">
        <v>460</v>
      </c>
      <c r="V1709" t="s">
        <v>458</v>
      </c>
    </row>
    <row r="1710" spans="1:22" x14ac:dyDescent="0.2">
      <c r="A1710" s="102">
        <v>42394</v>
      </c>
      <c r="B1710" s="102" t="s">
        <v>4522</v>
      </c>
      <c r="C1710" t="s">
        <v>541</v>
      </c>
      <c r="D1710" s="58">
        <v>408.29</v>
      </c>
      <c r="E1710" t="s">
        <v>452</v>
      </c>
      <c r="F1710" s="108">
        <v>2009</v>
      </c>
      <c r="G1710" t="s">
        <v>2953</v>
      </c>
      <c r="H1710">
        <v>4</v>
      </c>
      <c r="I1710">
        <v>48</v>
      </c>
      <c r="J1710" t="s">
        <v>555</v>
      </c>
      <c r="K1710" t="s">
        <v>2937</v>
      </c>
      <c r="L1710">
        <v>0</v>
      </c>
      <c r="M1710">
        <v>0</v>
      </c>
      <c r="N1710" t="s">
        <v>4670</v>
      </c>
      <c r="O1710" t="s">
        <v>545</v>
      </c>
      <c r="P1710" t="s">
        <v>458</v>
      </c>
      <c r="R1710">
        <v>0</v>
      </c>
      <c r="S1710" t="s">
        <v>459</v>
      </c>
      <c r="T1710" t="s">
        <v>458</v>
      </c>
      <c r="U1710" t="s">
        <v>460</v>
      </c>
      <c r="V1710" t="s">
        <v>458</v>
      </c>
    </row>
    <row r="1711" spans="1:22" x14ac:dyDescent="0.2">
      <c r="A1711" s="102">
        <v>42394</v>
      </c>
      <c r="B1711" s="102" t="s">
        <v>4522</v>
      </c>
      <c r="C1711" t="s">
        <v>541</v>
      </c>
      <c r="D1711" s="58">
        <v>408.29</v>
      </c>
      <c r="E1711" t="s">
        <v>452</v>
      </c>
      <c r="F1711" s="108" t="s">
        <v>2950</v>
      </c>
      <c r="G1711" t="s">
        <v>2951</v>
      </c>
      <c r="H1711">
        <v>40</v>
      </c>
      <c r="I1711">
        <v>48</v>
      </c>
      <c r="J1711" t="s">
        <v>555</v>
      </c>
      <c r="K1711" t="s">
        <v>2937</v>
      </c>
      <c r="L1711">
        <v>0</v>
      </c>
      <c r="M1711">
        <v>0</v>
      </c>
      <c r="N1711" t="s">
        <v>4671</v>
      </c>
      <c r="O1711" t="s">
        <v>545</v>
      </c>
      <c r="P1711" t="s">
        <v>458</v>
      </c>
      <c r="R1711">
        <v>0</v>
      </c>
      <c r="S1711" t="s">
        <v>459</v>
      </c>
      <c r="T1711" t="s">
        <v>458</v>
      </c>
      <c r="U1711" t="s">
        <v>460</v>
      </c>
      <c r="V1711" t="s">
        <v>458</v>
      </c>
    </row>
    <row r="1712" spans="1:22" x14ac:dyDescent="0.2">
      <c r="A1712" s="102">
        <v>42401</v>
      </c>
      <c r="B1712" s="102" t="s">
        <v>4522</v>
      </c>
      <c r="C1712" t="s">
        <v>541</v>
      </c>
      <c r="D1712" s="58">
        <v>408.29</v>
      </c>
      <c r="E1712" t="s">
        <v>452</v>
      </c>
      <c r="F1712" s="108">
        <v>2025</v>
      </c>
      <c r="G1712" t="s">
        <v>2941</v>
      </c>
      <c r="H1712">
        <v>40</v>
      </c>
      <c r="I1712">
        <v>48</v>
      </c>
      <c r="J1712" t="s">
        <v>555</v>
      </c>
      <c r="K1712" t="s">
        <v>2937</v>
      </c>
      <c r="L1712">
        <v>0</v>
      </c>
      <c r="M1712">
        <v>0</v>
      </c>
      <c r="N1712" t="s">
        <v>4672</v>
      </c>
      <c r="O1712" t="s">
        <v>545</v>
      </c>
      <c r="P1712" t="s">
        <v>458</v>
      </c>
      <c r="R1712">
        <v>0</v>
      </c>
      <c r="S1712" t="s">
        <v>459</v>
      </c>
      <c r="T1712" t="s">
        <v>458</v>
      </c>
      <c r="U1712" t="s">
        <v>460</v>
      </c>
      <c r="V1712" t="s">
        <v>458</v>
      </c>
    </row>
    <row r="1713" spans="1:22" x14ac:dyDescent="0.2">
      <c r="A1713" s="102">
        <v>42401</v>
      </c>
      <c r="B1713" s="102" t="s">
        <v>4522</v>
      </c>
      <c r="C1713" t="s">
        <v>541</v>
      </c>
      <c r="D1713" s="58">
        <v>408.29</v>
      </c>
      <c r="E1713" t="s">
        <v>452</v>
      </c>
      <c r="F1713" s="108">
        <v>2001</v>
      </c>
      <c r="G1713" t="s">
        <v>2936</v>
      </c>
      <c r="H1713">
        <v>5</v>
      </c>
      <c r="I1713">
        <v>48</v>
      </c>
      <c r="J1713" t="s">
        <v>555</v>
      </c>
      <c r="K1713" t="s">
        <v>2937</v>
      </c>
      <c r="L1713">
        <v>0</v>
      </c>
      <c r="M1713">
        <v>0</v>
      </c>
      <c r="N1713" t="s">
        <v>4673</v>
      </c>
      <c r="O1713" t="s">
        <v>545</v>
      </c>
      <c r="P1713" t="s">
        <v>458</v>
      </c>
      <c r="R1713">
        <v>0</v>
      </c>
      <c r="S1713" t="s">
        <v>459</v>
      </c>
      <c r="T1713" t="s">
        <v>458</v>
      </c>
      <c r="U1713" t="s">
        <v>460</v>
      </c>
      <c r="V1713" t="s">
        <v>458</v>
      </c>
    </row>
    <row r="1714" spans="1:22" x14ac:dyDescent="0.2">
      <c r="A1714" s="102">
        <v>42401</v>
      </c>
      <c r="B1714" s="102" t="s">
        <v>4522</v>
      </c>
      <c r="C1714" t="s">
        <v>541</v>
      </c>
      <c r="D1714" s="58">
        <v>408.29</v>
      </c>
      <c r="E1714" t="s">
        <v>452</v>
      </c>
      <c r="F1714" s="108">
        <v>2004</v>
      </c>
      <c r="G1714" t="s">
        <v>3072</v>
      </c>
      <c r="H1714">
        <v>44.05</v>
      </c>
      <c r="I1714">
        <v>48</v>
      </c>
      <c r="J1714" t="s">
        <v>555</v>
      </c>
      <c r="K1714" t="s">
        <v>2937</v>
      </c>
      <c r="L1714">
        <v>0</v>
      </c>
      <c r="M1714">
        <v>0</v>
      </c>
      <c r="N1714" t="s">
        <v>4674</v>
      </c>
      <c r="O1714" t="s">
        <v>545</v>
      </c>
      <c r="P1714" t="s">
        <v>458</v>
      </c>
      <c r="R1714">
        <v>0</v>
      </c>
      <c r="S1714" t="s">
        <v>459</v>
      </c>
      <c r="T1714" t="s">
        <v>458</v>
      </c>
      <c r="U1714" t="s">
        <v>460</v>
      </c>
      <c r="V1714" t="s">
        <v>458</v>
      </c>
    </row>
    <row r="1715" spans="1:22" x14ac:dyDescent="0.2">
      <c r="A1715" s="102">
        <v>42401</v>
      </c>
      <c r="B1715" s="102" t="s">
        <v>4522</v>
      </c>
      <c r="C1715" t="s">
        <v>541</v>
      </c>
      <c r="D1715" s="58">
        <v>408.29</v>
      </c>
      <c r="E1715" t="s">
        <v>452</v>
      </c>
      <c r="F1715" s="108" t="s">
        <v>2950</v>
      </c>
      <c r="G1715" t="s">
        <v>2951</v>
      </c>
      <c r="H1715">
        <v>40</v>
      </c>
      <c r="I1715">
        <v>48</v>
      </c>
      <c r="J1715" t="s">
        <v>555</v>
      </c>
      <c r="K1715" t="s">
        <v>2937</v>
      </c>
      <c r="L1715">
        <v>0</v>
      </c>
      <c r="M1715">
        <v>0</v>
      </c>
      <c r="N1715" t="s">
        <v>4675</v>
      </c>
      <c r="O1715" t="s">
        <v>545</v>
      </c>
      <c r="P1715" t="s">
        <v>458</v>
      </c>
      <c r="R1715">
        <v>0</v>
      </c>
      <c r="S1715" t="s">
        <v>459</v>
      </c>
      <c r="T1715" t="s">
        <v>458</v>
      </c>
      <c r="U1715" t="s">
        <v>460</v>
      </c>
      <c r="V1715" t="s">
        <v>458</v>
      </c>
    </row>
    <row r="1716" spans="1:22" x14ac:dyDescent="0.2">
      <c r="A1716" s="102">
        <v>42401</v>
      </c>
      <c r="B1716" s="102" t="s">
        <v>4522</v>
      </c>
      <c r="C1716" t="s">
        <v>541</v>
      </c>
      <c r="D1716" s="58">
        <v>408.29</v>
      </c>
      <c r="E1716" t="s">
        <v>452</v>
      </c>
      <c r="F1716" s="108" t="s">
        <v>2950</v>
      </c>
      <c r="G1716" t="s">
        <v>2951</v>
      </c>
      <c r="H1716">
        <v>24</v>
      </c>
      <c r="I1716">
        <v>48</v>
      </c>
      <c r="J1716" t="s">
        <v>555</v>
      </c>
      <c r="K1716" t="s">
        <v>2937</v>
      </c>
      <c r="L1716">
        <v>0</v>
      </c>
      <c r="M1716">
        <v>0</v>
      </c>
      <c r="N1716" t="s">
        <v>4676</v>
      </c>
      <c r="O1716" t="s">
        <v>545</v>
      </c>
      <c r="P1716" t="s">
        <v>458</v>
      </c>
      <c r="R1716">
        <v>0</v>
      </c>
      <c r="S1716" t="s">
        <v>459</v>
      </c>
      <c r="T1716" t="s">
        <v>458</v>
      </c>
      <c r="U1716" t="s">
        <v>460</v>
      </c>
      <c r="V1716" t="s">
        <v>458</v>
      </c>
    </row>
    <row r="1717" spans="1:22" x14ac:dyDescent="0.2">
      <c r="A1717" s="102">
        <v>42408</v>
      </c>
      <c r="B1717" s="102" t="s">
        <v>4522</v>
      </c>
      <c r="C1717" t="s">
        <v>541</v>
      </c>
      <c r="D1717" s="58">
        <v>408.29</v>
      </c>
      <c r="E1717" t="s">
        <v>452</v>
      </c>
      <c r="F1717" s="108">
        <v>2025</v>
      </c>
      <c r="G1717" t="s">
        <v>2941</v>
      </c>
      <c r="H1717">
        <v>40</v>
      </c>
      <c r="I1717">
        <v>48</v>
      </c>
      <c r="J1717" t="s">
        <v>555</v>
      </c>
      <c r="K1717" t="s">
        <v>2937</v>
      </c>
      <c r="L1717">
        <v>0</v>
      </c>
      <c r="M1717">
        <v>0</v>
      </c>
      <c r="N1717" t="s">
        <v>4677</v>
      </c>
      <c r="O1717" t="s">
        <v>545</v>
      </c>
      <c r="P1717" t="s">
        <v>458</v>
      </c>
      <c r="R1717">
        <v>0</v>
      </c>
      <c r="S1717" t="s">
        <v>459</v>
      </c>
      <c r="T1717" t="s">
        <v>458</v>
      </c>
      <c r="U1717" t="s">
        <v>460</v>
      </c>
      <c r="V1717" t="s">
        <v>458</v>
      </c>
    </row>
    <row r="1718" spans="1:22" x14ac:dyDescent="0.2">
      <c r="A1718" s="102">
        <v>42408</v>
      </c>
      <c r="B1718" s="102" t="s">
        <v>4522</v>
      </c>
      <c r="C1718" t="s">
        <v>541</v>
      </c>
      <c r="D1718" s="58">
        <v>408.29</v>
      </c>
      <c r="E1718" t="s">
        <v>452</v>
      </c>
      <c r="F1718" s="108">
        <v>2001</v>
      </c>
      <c r="G1718" t="s">
        <v>2936</v>
      </c>
      <c r="H1718">
        <v>5</v>
      </c>
      <c r="I1718">
        <v>48</v>
      </c>
      <c r="J1718" t="s">
        <v>555</v>
      </c>
      <c r="K1718" t="s">
        <v>2937</v>
      </c>
      <c r="L1718">
        <v>0</v>
      </c>
      <c r="M1718">
        <v>0</v>
      </c>
      <c r="N1718" t="s">
        <v>4678</v>
      </c>
      <c r="O1718" t="s">
        <v>545</v>
      </c>
      <c r="P1718" t="s">
        <v>458</v>
      </c>
      <c r="R1718">
        <v>0</v>
      </c>
      <c r="S1718" t="s">
        <v>459</v>
      </c>
      <c r="T1718" t="s">
        <v>458</v>
      </c>
      <c r="U1718" t="s">
        <v>460</v>
      </c>
      <c r="V1718" t="s">
        <v>458</v>
      </c>
    </row>
    <row r="1719" spans="1:22" x14ac:dyDescent="0.2">
      <c r="A1719" s="102">
        <v>42408</v>
      </c>
      <c r="B1719" s="102" t="s">
        <v>4522</v>
      </c>
      <c r="C1719" t="s">
        <v>541</v>
      </c>
      <c r="D1719" s="58">
        <v>408.29</v>
      </c>
      <c r="E1719" t="s">
        <v>452</v>
      </c>
      <c r="F1719" s="108" t="s">
        <v>2950</v>
      </c>
      <c r="G1719" t="s">
        <v>2951</v>
      </c>
      <c r="H1719">
        <v>38</v>
      </c>
      <c r="I1719">
        <v>48</v>
      </c>
      <c r="J1719" t="s">
        <v>555</v>
      </c>
      <c r="K1719" t="s">
        <v>2937</v>
      </c>
      <c r="L1719">
        <v>0</v>
      </c>
      <c r="M1719">
        <v>0</v>
      </c>
      <c r="N1719" t="s">
        <v>4679</v>
      </c>
      <c r="O1719" t="s">
        <v>545</v>
      </c>
      <c r="P1719" t="s">
        <v>458</v>
      </c>
      <c r="R1719">
        <v>0</v>
      </c>
      <c r="S1719" t="s">
        <v>459</v>
      </c>
      <c r="T1719" t="s">
        <v>458</v>
      </c>
      <c r="U1719" t="s">
        <v>460</v>
      </c>
      <c r="V1719" t="s">
        <v>458</v>
      </c>
    </row>
    <row r="1720" spans="1:22" x14ac:dyDescent="0.2">
      <c r="A1720" s="102">
        <v>42408</v>
      </c>
      <c r="B1720" s="102" t="s">
        <v>4522</v>
      </c>
      <c r="C1720" t="s">
        <v>541</v>
      </c>
      <c r="D1720" s="58">
        <v>408.29</v>
      </c>
      <c r="E1720" t="s">
        <v>452</v>
      </c>
      <c r="F1720" s="108">
        <v>2006</v>
      </c>
      <c r="G1720" t="s">
        <v>3265</v>
      </c>
      <c r="H1720">
        <v>32</v>
      </c>
      <c r="I1720">
        <v>48</v>
      </c>
      <c r="J1720" t="s">
        <v>555</v>
      </c>
      <c r="K1720" t="s">
        <v>2937</v>
      </c>
      <c r="L1720">
        <v>0</v>
      </c>
      <c r="M1720">
        <v>0</v>
      </c>
      <c r="N1720" t="s">
        <v>4680</v>
      </c>
      <c r="O1720" t="s">
        <v>545</v>
      </c>
      <c r="P1720" t="s">
        <v>458</v>
      </c>
      <c r="R1720">
        <v>0</v>
      </c>
      <c r="S1720" t="s">
        <v>459</v>
      </c>
      <c r="T1720" t="s">
        <v>458</v>
      </c>
      <c r="U1720" t="s">
        <v>460</v>
      </c>
      <c r="V1720" t="s">
        <v>458</v>
      </c>
    </row>
    <row r="1721" spans="1:22" x14ac:dyDescent="0.2">
      <c r="A1721" s="102">
        <v>42408</v>
      </c>
      <c r="B1721" s="102" t="s">
        <v>4522</v>
      </c>
      <c r="C1721" t="s">
        <v>541</v>
      </c>
      <c r="D1721" s="58">
        <v>408.29</v>
      </c>
      <c r="E1721" t="s">
        <v>452</v>
      </c>
      <c r="F1721" s="108" t="s">
        <v>2950</v>
      </c>
      <c r="G1721" t="s">
        <v>2951</v>
      </c>
      <c r="H1721">
        <v>24</v>
      </c>
      <c r="I1721">
        <v>48</v>
      </c>
      <c r="J1721" t="s">
        <v>555</v>
      </c>
      <c r="K1721" t="s">
        <v>2937</v>
      </c>
      <c r="L1721">
        <v>0</v>
      </c>
      <c r="M1721">
        <v>0</v>
      </c>
      <c r="N1721" t="s">
        <v>4681</v>
      </c>
      <c r="O1721" t="s">
        <v>545</v>
      </c>
      <c r="P1721" t="s">
        <v>458</v>
      </c>
      <c r="R1721">
        <v>0</v>
      </c>
      <c r="S1721" t="s">
        <v>459</v>
      </c>
      <c r="T1721" t="s">
        <v>458</v>
      </c>
      <c r="U1721" t="s">
        <v>460</v>
      </c>
      <c r="V1721" t="s">
        <v>458</v>
      </c>
    </row>
    <row r="1722" spans="1:22" x14ac:dyDescent="0.2">
      <c r="A1722" s="102">
        <v>42415</v>
      </c>
      <c r="B1722" s="102" t="s">
        <v>4522</v>
      </c>
      <c r="C1722" t="s">
        <v>541</v>
      </c>
      <c r="D1722" s="58">
        <v>408.29</v>
      </c>
      <c r="E1722" t="s">
        <v>452</v>
      </c>
      <c r="F1722" s="108">
        <v>2025</v>
      </c>
      <c r="G1722" t="s">
        <v>2941</v>
      </c>
      <c r="H1722">
        <v>40</v>
      </c>
      <c r="I1722">
        <v>48</v>
      </c>
      <c r="J1722" t="s">
        <v>555</v>
      </c>
      <c r="K1722" t="s">
        <v>2937</v>
      </c>
      <c r="L1722">
        <v>0</v>
      </c>
      <c r="M1722">
        <v>0</v>
      </c>
      <c r="N1722" t="s">
        <v>4682</v>
      </c>
      <c r="O1722" t="s">
        <v>545</v>
      </c>
      <c r="P1722" t="s">
        <v>458</v>
      </c>
      <c r="R1722">
        <v>0</v>
      </c>
      <c r="S1722" t="s">
        <v>459</v>
      </c>
      <c r="T1722" t="s">
        <v>458</v>
      </c>
      <c r="U1722" t="s">
        <v>460</v>
      </c>
      <c r="V1722" t="s">
        <v>458</v>
      </c>
    </row>
    <row r="1723" spans="1:22" x14ac:dyDescent="0.2">
      <c r="A1723" s="102">
        <v>42415</v>
      </c>
      <c r="B1723" s="102" t="s">
        <v>4522</v>
      </c>
      <c r="C1723" t="s">
        <v>541</v>
      </c>
      <c r="D1723" s="58">
        <v>408.29</v>
      </c>
      <c r="E1723" t="s">
        <v>452</v>
      </c>
      <c r="F1723" s="108">
        <v>2001</v>
      </c>
      <c r="G1723" t="s">
        <v>2936</v>
      </c>
      <c r="H1723">
        <v>1</v>
      </c>
      <c r="I1723">
        <v>48</v>
      </c>
      <c r="J1723" t="s">
        <v>555</v>
      </c>
      <c r="K1723" t="s">
        <v>2937</v>
      </c>
      <c r="L1723">
        <v>0</v>
      </c>
      <c r="M1723">
        <v>0</v>
      </c>
      <c r="N1723" t="s">
        <v>4683</v>
      </c>
      <c r="O1723" t="s">
        <v>545</v>
      </c>
      <c r="P1723" t="s">
        <v>458</v>
      </c>
      <c r="R1723">
        <v>0</v>
      </c>
      <c r="S1723" t="s">
        <v>459</v>
      </c>
      <c r="T1723" t="s">
        <v>458</v>
      </c>
      <c r="U1723" t="s">
        <v>460</v>
      </c>
      <c r="V1723" t="s">
        <v>458</v>
      </c>
    </row>
    <row r="1724" spans="1:22" x14ac:dyDescent="0.2">
      <c r="A1724" s="102">
        <v>42415</v>
      </c>
      <c r="B1724" s="102" t="s">
        <v>4522</v>
      </c>
      <c r="C1724" t="s">
        <v>541</v>
      </c>
      <c r="D1724" s="58">
        <v>408.29</v>
      </c>
      <c r="E1724" t="s">
        <v>452</v>
      </c>
      <c r="F1724" s="108">
        <v>2004</v>
      </c>
      <c r="G1724" t="s">
        <v>3072</v>
      </c>
      <c r="H1724">
        <v>41.85</v>
      </c>
      <c r="I1724">
        <v>48</v>
      </c>
      <c r="J1724" t="s">
        <v>555</v>
      </c>
      <c r="K1724" t="s">
        <v>2937</v>
      </c>
      <c r="L1724">
        <v>0</v>
      </c>
      <c r="M1724">
        <v>0</v>
      </c>
      <c r="N1724" t="s">
        <v>4684</v>
      </c>
      <c r="O1724" t="s">
        <v>545</v>
      </c>
      <c r="P1724" t="s">
        <v>458</v>
      </c>
      <c r="R1724">
        <v>0</v>
      </c>
      <c r="S1724" t="s">
        <v>459</v>
      </c>
      <c r="T1724" t="s">
        <v>458</v>
      </c>
      <c r="U1724" t="s">
        <v>460</v>
      </c>
      <c r="V1724" t="s">
        <v>458</v>
      </c>
    </row>
    <row r="1725" spans="1:22" x14ac:dyDescent="0.2">
      <c r="A1725" s="102">
        <v>42415</v>
      </c>
      <c r="B1725" s="102" t="s">
        <v>4522</v>
      </c>
      <c r="C1725" t="s">
        <v>541</v>
      </c>
      <c r="D1725" s="58">
        <v>408.29</v>
      </c>
      <c r="E1725" t="s">
        <v>452</v>
      </c>
      <c r="F1725" s="108" t="s">
        <v>2950</v>
      </c>
      <c r="G1725" t="s">
        <v>2951</v>
      </c>
      <c r="H1725">
        <v>32</v>
      </c>
      <c r="I1725">
        <v>48</v>
      </c>
      <c r="J1725" t="s">
        <v>555</v>
      </c>
      <c r="K1725" t="s">
        <v>2937</v>
      </c>
      <c r="L1725">
        <v>0</v>
      </c>
      <c r="M1725">
        <v>0</v>
      </c>
      <c r="N1725" t="s">
        <v>4685</v>
      </c>
      <c r="O1725" t="s">
        <v>545</v>
      </c>
      <c r="P1725" t="s">
        <v>458</v>
      </c>
      <c r="R1725">
        <v>0</v>
      </c>
      <c r="S1725" t="s">
        <v>459</v>
      </c>
      <c r="T1725" t="s">
        <v>458</v>
      </c>
      <c r="U1725" t="s">
        <v>460</v>
      </c>
      <c r="V1725" t="s">
        <v>458</v>
      </c>
    </row>
    <row r="1726" spans="1:22" x14ac:dyDescent="0.2">
      <c r="A1726" s="102">
        <v>42415</v>
      </c>
      <c r="B1726" s="102" t="s">
        <v>4522</v>
      </c>
      <c r="C1726" t="s">
        <v>541</v>
      </c>
      <c r="D1726" s="58">
        <v>408.29</v>
      </c>
      <c r="E1726" t="s">
        <v>452</v>
      </c>
      <c r="F1726" s="108" t="s">
        <v>2950</v>
      </c>
      <c r="G1726" t="s">
        <v>2951</v>
      </c>
      <c r="H1726">
        <v>32</v>
      </c>
      <c r="I1726">
        <v>48</v>
      </c>
      <c r="J1726" t="s">
        <v>555</v>
      </c>
      <c r="K1726" t="s">
        <v>2937</v>
      </c>
      <c r="L1726">
        <v>0</v>
      </c>
      <c r="M1726">
        <v>0</v>
      </c>
      <c r="N1726" t="s">
        <v>4686</v>
      </c>
      <c r="O1726" t="s">
        <v>545</v>
      </c>
      <c r="P1726" t="s">
        <v>458</v>
      </c>
      <c r="R1726">
        <v>0</v>
      </c>
      <c r="S1726" t="s">
        <v>459</v>
      </c>
      <c r="T1726" t="s">
        <v>458</v>
      </c>
      <c r="U1726" t="s">
        <v>460</v>
      </c>
      <c r="V1726" t="s">
        <v>458</v>
      </c>
    </row>
    <row r="1727" spans="1:22" x14ac:dyDescent="0.2">
      <c r="A1727" s="102">
        <v>42422</v>
      </c>
      <c r="B1727" s="102" t="s">
        <v>4522</v>
      </c>
      <c r="C1727" t="s">
        <v>541</v>
      </c>
      <c r="D1727" s="58">
        <v>408.29</v>
      </c>
      <c r="E1727" t="s">
        <v>452</v>
      </c>
      <c r="F1727" s="108">
        <v>2025</v>
      </c>
      <c r="G1727" t="s">
        <v>2941</v>
      </c>
      <c r="H1727">
        <v>32</v>
      </c>
      <c r="I1727">
        <v>48</v>
      </c>
      <c r="J1727" t="s">
        <v>555</v>
      </c>
      <c r="K1727" t="s">
        <v>2937</v>
      </c>
      <c r="L1727">
        <v>0</v>
      </c>
      <c r="M1727">
        <v>0</v>
      </c>
      <c r="N1727" t="s">
        <v>4687</v>
      </c>
      <c r="O1727" t="s">
        <v>545</v>
      </c>
      <c r="P1727" t="s">
        <v>458</v>
      </c>
      <c r="R1727">
        <v>0</v>
      </c>
      <c r="S1727" t="s">
        <v>459</v>
      </c>
      <c r="T1727" t="s">
        <v>458</v>
      </c>
      <c r="U1727" t="s">
        <v>460</v>
      </c>
      <c r="V1727" t="s">
        <v>458</v>
      </c>
    </row>
    <row r="1728" spans="1:22" x14ac:dyDescent="0.2">
      <c r="A1728" s="102">
        <v>42422</v>
      </c>
      <c r="B1728" s="102" t="s">
        <v>4522</v>
      </c>
      <c r="C1728" t="s">
        <v>541</v>
      </c>
      <c r="D1728" s="58">
        <v>408.29</v>
      </c>
      <c r="E1728" t="s">
        <v>452</v>
      </c>
      <c r="F1728" s="108">
        <v>2004</v>
      </c>
      <c r="G1728" t="s">
        <v>3072</v>
      </c>
      <c r="H1728">
        <v>32</v>
      </c>
      <c r="I1728">
        <v>48</v>
      </c>
      <c r="J1728" t="s">
        <v>555</v>
      </c>
      <c r="K1728" t="s">
        <v>2937</v>
      </c>
      <c r="L1728">
        <v>0</v>
      </c>
      <c r="M1728">
        <v>0</v>
      </c>
      <c r="N1728" t="s">
        <v>4688</v>
      </c>
      <c r="O1728" t="s">
        <v>545</v>
      </c>
      <c r="P1728" t="s">
        <v>458</v>
      </c>
      <c r="R1728">
        <v>0</v>
      </c>
      <c r="S1728" t="s">
        <v>459</v>
      </c>
      <c r="T1728" t="s">
        <v>458</v>
      </c>
      <c r="U1728" t="s">
        <v>460</v>
      </c>
      <c r="V1728" t="s">
        <v>458</v>
      </c>
    </row>
    <row r="1729" spans="1:22" x14ac:dyDescent="0.2">
      <c r="A1729" s="102">
        <v>42422</v>
      </c>
      <c r="B1729" s="102" t="s">
        <v>4522</v>
      </c>
      <c r="C1729" t="s">
        <v>541</v>
      </c>
      <c r="D1729" s="58">
        <v>408.29</v>
      </c>
      <c r="E1729" t="s">
        <v>452</v>
      </c>
      <c r="F1729" s="108" t="s">
        <v>2950</v>
      </c>
      <c r="G1729" t="s">
        <v>2951</v>
      </c>
      <c r="H1729">
        <v>20</v>
      </c>
      <c r="I1729">
        <v>48</v>
      </c>
      <c r="J1729" t="s">
        <v>555</v>
      </c>
      <c r="K1729" t="s">
        <v>2937</v>
      </c>
      <c r="L1729">
        <v>0</v>
      </c>
      <c r="M1729">
        <v>0</v>
      </c>
      <c r="N1729" t="s">
        <v>4689</v>
      </c>
      <c r="O1729" t="s">
        <v>545</v>
      </c>
      <c r="P1729" t="s">
        <v>458</v>
      </c>
      <c r="R1729">
        <v>0</v>
      </c>
      <c r="S1729" t="s">
        <v>459</v>
      </c>
      <c r="T1729" t="s">
        <v>458</v>
      </c>
      <c r="U1729" t="s">
        <v>460</v>
      </c>
      <c r="V1729" t="s">
        <v>458</v>
      </c>
    </row>
    <row r="1730" spans="1:22" x14ac:dyDescent="0.2">
      <c r="A1730" s="102">
        <v>42422</v>
      </c>
      <c r="B1730" s="102" t="s">
        <v>4522</v>
      </c>
      <c r="C1730" t="s">
        <v>541</v>
      </c>
      <c r="D1730" s="58">
        <v>408.29</v>
      </c>
      <c r="E1730" t="s">
        <v>452</v>
      </c>
      <c r="F1730" s="108" t="s">
        <v>2950</v>
      </c>
      <c r="G1730" t="s">
        <v>2951</v>
      </c>
      <c r="H1730">
        <v>32</v>
      </c>
      <c r="I1730">
        <v>48</v>
      </c>
      <c r="J1730" t="s">
        <v>555</v>
      </c>
      <c r="K1730" t="s">
        <v>2937</v>
      </c>
      <c r="L1730">
        <v>0</v>
      </c>
      <c r="M1730">
        <v>0</v>
      </c>
      <c r="N1730" t="s">
        <v>4690</v>
      </c>
      <c r="O1730" t="s">
        <v>545</v>
      </c>
      <c r="P1730" t="s">
        <v>458</v>
      </c>
      <c r="R1730">
        <v>0</v>
      </c>
      <c r="S1730" t="s">
        <v>459</v>
      </c>
      <c r="T1730" t="s">
        <v>458</v>
      </c>
      <c r="U1730" t="s">
        <v>460</v>
      </c>
      <c r="V1730" t="s">
        <v>458</v>
      </c>
    </row>
    <row r="1731" spans="1:22" x14ac:dyDescent="0.2">
      <c r="A1731" s="102">
        <v>42429</v>
      </c>
      <c r="B1731" s="102" t="s">
        <v>4522</v>
      </c>
      <c r="C1731" t="s">
        <v>541</v>
      </c>
      <c r="D1731" s="58">
        <v>408.29</v>
      </c>
      <c r="E1731" t="s">
        <v>452</v>
      </c>
      <c r="F1731" s="108">
        <v>2025</v>
      </c>
      <c r="G1731" t="s">
        <v>2941</v>
      </c>
      <c r="H1731">
        <v>8</v>
      </c>
      <c r="I1731">
        <v>48</v>
      </c>
      <c r="J1731" t="s">
        <v>555</v>
      </c>
      <c r="K1731" t="s">
        <v>2937</v>
      </c>
      <c r="L1731">
        <v>0</v>
      </c>
      <c r="M1731">
        <v>0</v>
      </c>
      <c r="N1731" t="s">
        <v>4691</v>
      </c>
      <c r="O1731" t="s">
        <v>545</v>
      </c>
      <c r="P1731" t="s">
        <v>458</v>
      </c>
      <c r="R1731">
        <v>0</v>
      </c>
      <c r="S1731" t="s">
        <v>459</v>
      </c>
      <c r="T1731" t="s">
        <v>458</v>
      </c>
      <c r="U1731" t="s">
        <v>460</v>
      </c>
      <c r="V1731" t="s">
        <v>458</v>
      </c>
    </row>
    <row r="1732" spans="1:22" x14ac:dyDescent="0.2">
      <c r="A1732" s="102">
        <v>42429</v>
      </c>
      <c r="B1732" s="102" t="s">
        <v>4522</v>
      </c>
      <c r="C1732" t="s">
        <v>541</v>
      </c>
      <c r="D1732" s="58">
        <v>408.29</v>
      </c>
      <c r="E1732" t="s">
        <v>452</v>
      </c>
      <c r="F1732" s="108">
        <v>2001</v>
      </c>
      <c r="G1732" t="s">
        <v>2936</v>
      </c>
      <c r="H1732">
        <v>1</v>
      </c>
      <c r="I1732">
        <v>48</v>
      </c>
      <c r="J1732" t="s">
        <v>555</v>
      </c>
      <c r="K1732" t="s">
        <v>2937</v>
      </c>
      <c r="L1732">
        <v>0</v>
      </c>
      <c r="M1732">
        <v>0</v>
      </c>
      <c r="N1732" t="s">
        <v>4692</v>
      </c>
      <c r="O1732" t="s">
        <v>545</v>
      </c>
      <c r="P1732" t="s">
        <v>458</v>
      </c>
      <c r="R1732">
        <v>0</v>
      </c>
      <c r="S1732" t="s">
        <v>459</v>
      </c>
      <c r="T1732" t="s">
        <v>458</v>
      </c>
      <c r="U1732" t="s">
        <v>460</v>
      </c>
      <c r="V1732" t="s">
        <v>458</v>
      </c>
    </row>
    <row r="1733" spans="1:22" x14ac:dyDescent="0.2">
      <c r="A1733" s="102">
        <v>42429</v>
      </c>
      <c r="B1733" s="102" t="s">
        <v>4522</v>
      </c>
      <c r="C1733" t="s">
        <v>541</v>
      </c>
      <c r="D1733" s="58">
        <v>408.29</v>
      </c>
      <c r="E1733" t="s">
        <v>452</v>
      </c>
      <c r="F1733" s="108">
        <v>2004</v>
      </c>
      <c r="G1733" t="s">
        <v>3072</v>
      </c>
      <c r="H1733">
        <v>8</v>
      </c>
      <c r="I1733">
        <v>48</v>
      </c>
      <c r="J1733" t="s">
        <v>555</v>
      </c>
      <c r="K1733" t="s">
        <v>2937</v>
      </c>
      <c r="L1733">
        <v>0</v>
      </c>
      <c r="M1733">
        <v>0</v>
      </c>
      <c r="N1733" t="s">
        <v>4693</v>
      </c>
      <c r="O1733" t="s">
        <v>545</v>
      </c>
      <c r="P1733" t="s">
        <v>458</v>
      </c>
      <c r="R1733">
        <v>0</v>
      </c>
      <c r="S1733" t="s">
        <v>459</v>
      </c>
      <c r="T1733" t="s">
        <v>458</v>
      </c>
      <c r="U1733" t="s">
        <v>460</v>
      </c>
      <c r="V1733" t="s">
        <v>458</v>
      </c>
    </row>
    <row r="1734" spans="1:22" x14ac:dyDescent="0.2">
      <c r="A1734" s="102">
        <v>42429</v>
      </c>
      <c r="B1734" s="102" t="s">
        <v>4522</v>
      </c>
      <c r="C1734" t="s">
        <v>541</v>
      </c>
      <c r="D1734" s="58">
        <v>408.29</v>
      </c>
      <c r="E1734" t="s">
        <v>452</v>
      </c>
      <c r="F1734" s="108" t="s">
        <v>2950</v>
      </c>
      <c r="G1734" t="s">
        <v>2951</v>
      </c>
      <c r="H1734">
        <v>6</v>
      </c>
      <c r="I1734">
        <v>48</v>
      </c>
      <c r="J1734" t="s">
        <v>555</v>
      </c>
      <c r="K1734" t="s">
        <v>2937</v>
      </c>
      <c r="L1734">
        <v>0</v>
      </c>
      <c r="M1734">
        <v>0</v>
      </c>
      <c r="N1734" t="s">
        <v>4694</v>
      </c>
      <c r="O1734" t="s">
        <v>545</v>
      </c>
      <c r="P1734" t="s">
        <v>458</v>
      </c>
      <c r="R1734">
        <v>0</v>
      </c>
      <c r="S1734" t="s">
        <v>459</v>
      </c>
      <c r="T1734" t="s">
        <v>458</v>
      </c>
      <c r="U1734" t="s">
        <v>460</v>
      </c>
      <c r="V1734" t="s">
        <v>458</v>
      </c>
    </row>
    <row r="1735" spans="1:22" x14ac:dyDescent="0.2">
      <c r="A1735" s="102">
        <v>42429</v>
      </c>
      <c r="B1735" s="102" t="s">
        <v>4522</v>
      </c>
      <c r="C1735" t="s">
        <v>541</v>
      </c>
      <c r="D1735" s="58">
        <v>408.29</v>
      </c>
      <c r="E1735" t="s">
        <v>452</v>
      </c>
      <c r="F1735" s="108" t="s">
        <v>2950</v>
      </c>
      <c r="G1735" t="s">
        <v>2951</v>
      </c>
      <c r="H1735">
        <v>8</v>
      </c>
      <c r="I1735">
        <v>48</v>
      </c>
      <c r="J1735" t="s">
        <v>555</v>
      </c>
      <c r="K1735" t="s">
        <v>2937</v>
      </c>
      <c r="L1735">
        <v>0</v>
      </c>
      <c r="M1735">
        <v>0</v>
      </c>
      <c r="N1735" t="s">
        <v>4695</v>
      </c>
      <c r="O1735" t="s">
        <v>545</v>
      </c>
      <c r="P1735" t="s">
        <v>458</v>
      </c>
      <c r="R1735">
        <v>0</v>
      </c>
      <c r="S1735" t="s">
        <v>459</v>
      </c>
      <c r="T1735" t="s">
        <v>458</v>
      </c>
      <c r="U1735" t="s">
        <v>460</v>
      </c>
      <c r="V1735" t="s">
        <v>458</v>
      </c>
    </row>
    <row r="1736" spans="1:22" x14ac:dyDescent="0.2">
      <c r="A1736" s="102">
        <v>42430</v>
      </c>
      <c r="B1736" s="102" t="s">
        <v>4522</v>
      </c>
      <c r="C1736" t="s">
        <v>541</v>
      </c>
      <c r="D1736" s="58">
        <v>408.29</v>
      </c>
      <c r="E1736" t="s">
        <v>452</v>
      </c>
      <c r="F1736" s="108">
        <v>2025</v>
      </c>
      <c r="G1736" t="s">
        <v>2941</v>
      </c>
      <c r="H1736">
        <v>32</v>
      </c>
      <c r="I1736">
        <v>48</v>
      </c>
      <c r="J1736" t="s">
        <v>555</v>
      </c>
      <c r="K1736" t="s">
        <v>2937</v>
      </c>
      <c r="L1736">
        <v>0</v>
      </c>
      <c r="M1736">
        <v>0</v>
      </c>
      <c r="N1736" t="s">
        <v>4696</v>
      </c>
      <c r="O1736" t="s">
        <v>545</v>
      </c>
      <c r="P1736" t="s">
        <v>458</v>
      </c>
      <c r="R1736">
        <v>0</v>
      </c>
      <c r="S1736" t="s">
        <v>459</v>
      </c>
      <c r="T1736" t="s">
        <v>458</v>
      </c>
      <c r="U1736" t="s">
        <v>460</v>
      </c>
      <c r="V1736" t="s">
        <v>458</v>
      </c>
    </row>
    <row r="1737" spans="1:22" x14ac:dyDescent="0.2">
      <c r="A1737" s="102">
        <v>42430</v>
      </c>
      <c r="B1737" s="102" t="s">
        <v>4522</v>
      </c>
      <c r="C1737" t="s">
        <v>541</v>
      </c>
      <c r="D1737" s="58">
        <v>408.29</v>
      </c>
      <c r="E1737" t="s">
        <v>452</v>
      </c>
      <c r="F1737" s="108">
        <v>2004</v>
      </c>
      <c r="G1737" t="s">
        <v>3072</v>
      </c>
      <c r="H1737">
        <v>32</v>
      </c>
      <c r="I1737">
        <v>48</v>
      </c>
      <c r="J1737" t="s">
        <v>555</v>
      </c>
      <c r="K1737" t="s">
        <v>2937</v>
      </c>
      <c r="L1737">
        <v>0</v>
      </c>
      <c r="M1737">
        <v>0</v>
      </c>
      <c r="N1737" t="s">
        <v>4697</v>
      </c>
      <c r="O1737" t="s">
        <v>545</v>
      </c>
      <c r="P1737" t="s">
        <v>458</v>
      </c>
      <c r="R1737">
        <v>0</v>
      </c>
      <c r="S1737" t="s">
        <v>459</v>
      </c>
      <c r="T1737" t="s">
        <v>458</v>
      </c>
      <c r="U1737" t="s">
        <v>460</v>
      </c>
      <c r="V1737" t="s">
        <v>458</v>
      </c>
    </row>
    <row r="1738" spans="1:22" x14ac:dyDescent="0.2">
      <c r="A1738" s="102">
        <v>42430</v>
      </c>
      <c r="B1738" s="102" t="s">
        <v>4522</v>
      </c>
      <c r="C1738" t="s">
        <v>541</v>
      </c>
      <c r="D1738" s="58">
        <v>408.29</v>
      </c>
      <c r="E1738" t="s">
        <v>452</v>
      </c>
      <c r="F1738" s="108" t="s">
        <v>2950</v>
      </c>
      <c r="G1738" t="s">
        <v>2951</v>
      </c>
      <c r="H1738">
        <v>15</v>
      </c>
      <c r="I1738">
        <v>48</v>
      </c>
      <c r="J1738" t="s">
        <v>555</v>
      </c>
      <c r="K1738" t="s">
        <v>2937</v>
      </c>
      <c r="L1738">
        <v>0</v>
      </c>
      <c r="M1738">
        <v>0</v>
      </c>
      <c r="N1738" t="s">
        <v>4698</v>
      </c>
      <c r="O1738" t="s">
        <v>545</v>
      </c>
      <c r="P1738" t="s">
        <v>458</v>
      </c>
      <c r="R1738">
        <v>0</v>
      </c>
      <c r="S1738" t="s">
        <v>459</v>
      </c>
      <c r="T1738" t="s">
        <v>458</v>
      </c>
      <c r="U1738" t="s">
        <v>460</v>
      </c>
      <c r="V1738" t="s">
        <v>458</v>
      </c>
    </row>
    <row r="1739" spans="1:22" x14ac:dyDescent="0.2">
      <c r="A1739" s="102">
        <v>42430</v>
      </c>
      <c r="B1739" s="102" t="s">
        <v>4522</v>
      </c>
      <c r="C1739" t="s">
        <v>541</v>
      </c>
      <c r="D1739" s="58">
        <v>408.29</v>
      </c>
      <c r="E1739" t="s">
        <v>452</v>
      </c>
      <c r="F1739" s="108" t="s">
        <v>2950</v>
      </c>
      <c r="G1739" t="s">
        <v>2951</v>
      </c>
      <c r="H1739">
        <v>26</v>
      </c>
      <c r="I1739">
        <v>48</v>
      </c>
      <c r="J1739" t="s">
        <v>555</v>
      </c>
      <c r="K1739" t="s">
        <v>2937</v>
      </c>
      <c r="L1739">
        <v>0</v>
      </c>
      <c r="M1739">
        <v>0</v>
      </c>
      <c r="N1739" t="s">
        <v>4699</v>
      </c>
      <c r="O1739" t="s">
        <v>545</v>
      </c>
      <c r="P1739" t="s">
        <v>458</v>
      </c>
      <c r="R1739">
        <v>0</v>
      </c>
      <c r="S1739" t="s">
        <v>459</v>
      </c>
      <c r="T1739" t="s">
        <v>458</v>
      </c>
      <c r="U1739" t="s">
        <v>460</v>
      </c>
      <c r="V1739" t="s">
        <v>458</v>
      </c>
    </row>
    <row r="1740" spans="1:22" x14ac:dyDescent="0.2">
      <c r="A1740" s="102">
        <v>42436</v>
      </c>
      <c r="B1740" s="102" t="s">
        <v>4522</v>
      </c>
      <c r="C1740" t="s">
        <v>541</v>
      </c>
      <c r="D1740" s="58">
        <v>408.29</v>
      </c>
      <c r="E1740" t="s">
        <v>452</v>
      </c>
      <c r="F1740" s="108">
        <v>2001</v>
      </c>
      <c r="G1740" t="s">
        <v>2936</v>
      </c>
      <c r="H1740">
        <v>5</v>
      </c>
      <c r="I1740">
        <v>48</v>
      </c>
      <c r="J1740" t="s">
        <v>555</v>
      </c>
      <c r="K1740" t="s">
        <v>2937</v>
      </c>
      <c r="L1740">
        <v>0</v>
      </c>
      <c r="M1740">
        <v>0</v>
      </c>
      <c r="N1740" t="s">
        <v>4700</v>
      </c>
      <c r="O1740" t="s">
        <v>545</v>
      </c>
      <c r="P1740" t="s">
        <v>458</v>
      </c>
      <c r="R1740">
        <v>0</v>
      </c>
      <c r="S1740" t="s">
        <v>459</v>
      </c>
      <c r="T1740" t="s">
        <v>458</v>
      </c>
      <c r="U1740" t="s">
        <v>460</v>
      </c>
      <c r="V1740" t="s">
        <v>458</v>
      </c>
    </row>
    <row r="1741" spans="1:22" x14ac:dyDescent="0.2">
      <c r="A1741" s="102">
        <v>42436</v>
      </c>
      <c r="B1741" s="102" t="s">
        <v>4522</v>
      </c>
      <c r="C1741" t="s">
        <v>541</v>
      </c>
      <c r="D1741" s="58">
        <v>408.29</v>
      </c>
      <c r="E1741" t="s">
        <v>452</v>
      </c>
      <c r="F1741" s="108">
        <v>2004</v>
      </c>
      <c r="G1741" t="s">
        <v>3072</v>
      </c>
      <c r="H1741">
        <v>37.299999999999997</v>
      </c>
      <c r="I1741">
        <v>48</v>
      </c>
      <c r="J1741" t="s">
        <v>555</v>
      </c>
      <c r="K1741" t="s">
        <v>2937</v>
      </c>
      <c r="L1741">
        <v>0</v>
      </c>
      <c r="M1741">
        <v>0</v>
      </c>
      <c r="N1741" t="s">
        <v>4701</v>
      </c>
      <c r="O1741" t="s">
        <v>545</v>
      </c>
      <c r="P1741" t="s">
        <v>458</v>
      </c>
      <c r="R1741">
        <v>0</v>
      </c>
      <c r="S1741" t="s">
        <v>459</v>
      </c>
      <c r="T1741" t="s">
        <v>458</v>
      </c>
      <c r="U1741" t="s">
        <v>460</v>
      </c>
      <c r="V1741" t="s">
        <v>458</v>
      </c>
    </row>
    <row r="1742" spans="1:22" x14ac:dyDescent="0.2">
      <c r="A1742" s="102">
        <v>42436</v>
      </c>
      <c r="B1742" s="102" t="s">
        <v>4522</v>
      </c>
      <c r="C1742" t="s">
        <v>541</v>
      </c>
      <c r="D1742" s="58">
        <v>408.29</v>
      </c>
      <c r="E1742" t="s">
        <v>452</v>
      </c>
      <c r="F1742" s="108" t="s">
        <v>2950</v>
      </c>
      <c r="G1742" t="s">
        <v>2951</v>
      </c>
      <c r="H1742">
        <v>12</v>
      </c>
      <c r="I1742">
        <v>48</v>
      </c>
      <c r="J1742" t="s">
        <v>555</v>
      </c>
      <c r="K1742" t="s">
        <v>2937</v>
      </c>
      <c r="L1742">
        <v>0</v>
      </c>
      <c r="M1742">
        <v>0</v>
      </c>
      <c r="N1742" t="s">
        <v>4702</v>
      </c>
      <c r="O1742" t="s">
        <v>545</v>
      </c>
      <c r="P1742" t="s">
        <v>458</v>
      </c>
      <c r="R1742">
        <v>0</v>
      </c>
      <c r="S1742" t="s">
        <v>459</v>
      </c>
      <c r="T1742" t="s">
        <v>458</v>
      </c>
      <c r="U1742" t="s">
        <v>460</v>
      </c>
      <c r="V1742" t="s">
        <v>458</v>
      </c>
    </row>
    <row r="1743" spans="1:22" x14ac:dyDescent="0.2">
      <c r="A1743" s="102">
        <v>42443</v>
      </c>
      <c r="B1743" s="102" t="s">
        <v>4522</v>
      </c>
      <c r="C1743" t="s">
        <v>541</v>
      </c>
      <c r="D1743" s="58">
        <v>408.29</v>
      </c>
      <c r="E1743" t="s">
        <v>452</v>
      </c>
      <c r="F1743" s="108">
        <v>2004</v>
      </c>
      <c r="G1743" t="s">
        <v>3072</v>
      </c>
      <c r="H1743">
        <v>31</v>
      </c>
      <c r="I1743">
        <v>48</v>
      </c>
      <c r="J1743" t="s">
        <v>555</v>
      </c>
      <c r="K1743" t="s">
        <v>2937</v>
      </c>
      <c r="L1743">
        <v>0</v>
      </c>
      <c r="M1743">
        <v>0</v>
      </c>
      <c r="N1743" t="s">
        <v>4703</v>
      </c>
      <c r="O1743" t="s">
        <v>545</v>
      </c>
      <c r="P1743" t="s">
        <v>458</v>
      </c>
      <c r="R1743">
        <v>0</v>
      </c>
      <c r="S1743" t="s">
        <v>459</v>
      </c>
      <c r="T1743" t="s">
        <v>458</v>
      </c>
      <c r="U1743" t="s">
        <v>460</v>
      </c>
      <c r="V1743" t="s">
        <v>458</v>
      </c>
    </row>
    <row r="1744" spans="1:22" x14ac:dyDescent="0.2">
      <c r="A1744" s="102">
        <v>42443</v>
      </c>
      <c r="B1744" s="102" t="s">
        <v>4522</v>
      </c>
      <c r="C1744" t="s">
        <v>541</v>
      </c>
      <c r="D1744" s="58">
        <v>408.29</v>
      </c>
      <c r="E1744" t="s">
        <v>452</v>
      </c>
      <c r="F1744" s="108" t="s">
        <v>2950</v>
      </c>
      <c r="G1744" t="s">
        <v>2951</v>
      </c>
      <c r="H1744">
        <v>16</v>
      </c>
      <c r="I1744">
        <v>48</v>
      </c>
      <c r="J1744" t="s">
        <v>555</v>
      </c>
      <c r="K1744" t="s">
        <v>2937</v>
      </c>
      <c r="L1744">
        <v>0</v>
      </c>
      <c r="M1744">
        <v>0</v>
      </c>
      <c r="N1744" t="s">
        <v>4704</v>
      </c>
      <c r="O1744" t="s">
        <v>545</v>
      </c>
      <c r="P1744" t="s">
        <v>458</v>
      </c>
      <c r="R1744">
        <v>0</v>
      </c>
      <c r="S1744" t="s">
        <v>459</v>
      </c>
      <c r="T1744" t="s">
        <v>458</v>
      </c>
      <c r="U1744" t="s">
        <v>460</v>
      </c>
      <c r="V1744" t="s">
        <v>458</v>
      </c>
    </row>
    <row r="1745" spans="1:22" x14ac:dyDescent="0.2">
      <c r="A1745" s="102">
        <v>42450</v>
      </c>
      <c r="B1745" s="102" t="s">
        <v>4522</v>
      </c>
      <c r="C1745" t="s">
        <v>541</v>
      </c>
      <c r="D1745" s="58">
        <v>408.29</v>
      </c>
      <c r="E1745" t="s">
        <v>452</v>
      </c>
      <c r="F1745" s="108">
        <v>2025</v>
      </c>
      <c r="G1745" t="s">
        <v>2941</v>
      </c>
      <c r="H1745">
        <v>32</v>
      </c>
      <c r="I1745">
        <v>48</v>
      </c>
      <c r="J1745" t="s">
        <v>555</v>
      </c>
      <c r="K1745" t="s">
        <v>2937</v>
      </c>
      <c r="L1745">
        <v>0</v>
      </c>
      <c r="M1745">
        <v>0</v>
      </c>
      <c r="N1745" t="s">
        <v>4705</v>
      </c>
      <c r="O1745" t="s">
        <v>545</v>
      </c>
      <c r="P1745" t="s">
        <v>458</v>
      </c>
      <c r="R1745">
        <v>0</v>
      </c>
      <c r="S1745" t="s">
        <v>459</v>
      </c>
      <c r="T1745" t="s">
        <v>458</v>
      </c>
      <c r="U1745" t="s">
        <v>460</v>
      </c>
      <c r="V1745" t="s">
        <v>458</v>
      </c>
    </row>
    <row r="1746" spans="1:22" x14ac:dyDescent="0.2">
      <c r="A1746" s="102">
        <v>42450</v>
      </c>
      <c r="B1746" s="102" t="s">
        <v>4522</v>
      </c>
      <c r="C1746" t="s">
        <v>541</v>
      </c>
      <c r="D1746" s="58">
        <v>408.29</v>
      </c>
      <c r="E1746" t="s">
        <v>452</v>
      </c>
      <c r="F1746" s="108">
        <v>2004</v>
      </c>
      <c r="G1746" t="s">
        <v>3072</v>
      </c>
      <c r="H1746">
        <v>27</v>
      </c>
      <c r="I1746">
        <v>48</v>
      </c>
      <c r="J1746" t="s">
        <v>555</v>
      </c>
      <c r="K1746" t="s">
        <v>2937</v>
      </c>
      <c r="L1746">
        <v>0</v>
      </c>
      <c r="M1746">
        <v>0</v>
      </c>
      <c r="N1746" t="s">
        <v>4706</v>
      </c>
      <c r="O1746" t="s">
        <v>545</v>
      </c>
      <c r="P1746" t="s">
        <v>458</v>
      </c>
      <c r="R1746">
        <v>0</v>
      </c>
      <c r="S1746" t="s">
        <v>459</v>
      </c>
      <c r="T1746" t="s">
        <v>458</v>
      </c>
      <c r="U1746" t="s">
        <v>460</v>
      </c>
      <c r="V1746" t="s">
        <v>458</v>
      </c>
    </row>
    <row r="1747" spans="1:22" x14ac:dyDescent="0.2">
      <c r="A1747" s="102">
        <v>42450</v>
      </c>
      <c r="B1747" s="102" t="s">
        <v>4522</v>
      </c>
      <c r="C1747" t="s">
        <v>541</v>
      </c>
      <c r="D1747" s="58">
        <v>408.29</v>
      </c>
      <c r="E1747" t="s">
        <v>452</v>
      </c>
      <c r="F1747" s="108" t="s">
        <v>2950</v>
      </c>
      <c r="G1747" t="s">
        <v>2951</v>
      </c>
      <c r="H1747">
        <v>21</v>
      </c>
      <c r="I1747">
        <v>48</v>
      </c>
      <c r="J1747" t="s">
        <v>555</v>
      </c>
      <c r="K1747" t="s">
        <v>2937</v>
      </c>
      <c r="L1747">
        <v>0</v>
      </c>
      <c r="M1747">
        <v>0</v>
      </c>
      <c r="N1747" t="s">
        <v>4707</v>
      </c>
      <c r="O1747" t="s">
        <v>545</v>
      </c>
      <c r="P1747" t="s">
        <v>458</v>
      </c>
      <c r="R1747">
        <v>0</v>
      </c>
      <c r="S1747" t="s">
        <v>459</v>
      </c>
      <c r="T1747" t="s">
        <v>458</v>
      </c>
      <c r="U1747" t="s">
        <v>460</v>
      </c>
      <c r="V1747" t="s">
        <v>458</v>
      </c>
    </row>
    <row r="1748" spans="1:22" x14ac:dyDescent="0.2">
      <c r="A1748" s="102">
        <v>42450</v>
      </c>
      <c r="B1748" s="102" t="s">
        <v>4522</v>
      </c>
      <c r="C1748" t="s">
        <v>541</v>
      </c>
      <c r="D1748" s="58">
        <v>408.29</v>
      </c>
      <c r="E1748" t="s">
        <v>452</v>
      </c>
      <c r="F1748" s="108" t="s">
        <v>2950</v>
      </c>
      <c r="G1748" t="s">
        <v>2951</v>
      </c>
      <c r="H1748">
        <v>16</v>
      </c>
      <c r="I1748">
        <v>48</v>
      </c>
      <c r="J1748" t="s">
        <v>555</v>
      </c>
      <c r="K1748" t="s">
        <v>2937</v>
      </c>
      <c r="L1748">
        <v>0</v>
      </c>
      <c r="M1748">
        <v>0</v>
      </c>
      <c r="N1748" t="s">
        <v>4708</v>
      </c>
      <c r="O1748" t="s">
        <v>545</v>
      </c>
      <c r="P1748" t="s">
        <v>458</v>
      </c>
      <c r="R1748">
        <v>0</v>
      </c>
      <c r="S1748" t="s">
        <v>459</v>
      </c>
      <c r="T1748" t="s">
        <v>458</v>
      </c>
      <c r="U1748" t="s">
        <v>460</v>
      </c>
      <c r="V1748" t="s">
        <v>458</v>
      </c>
    </row>
    <row r="1749" spans="1:22" x14ac:dyDescent="0.2">
      <c r="A1749" s="102">
        <v>42457</v>
      </c>
      <c r="B1749" s="102" t="s">
        <v>4522</v>
      </c>
      <c r="C1749" t="s">
        <v>541</v>
      </c>
      <c r="D1749" s="58">
        <v>408.29</v>
      </c>
      <c r="E1749" t="s">
        <v>452</v>
      </c>
      <c r="F1749" s="108">
        <v>2025</v>
      </c>
      <c r="G1749" t="s">
        <v>2941</v>
      </c>
      <c r="H1749">
        <v>8</v>
      </c>
      <c r="I1749">
        <v>48</v>
      </c>
      <c r="J1749" t="s">
        <v>555</v>
      </c>
      <c r="K1749" t="s">
        <v>2937</v>
      </c>
      <c r="L1749">
        <v>0</v>
      </c>
      <c r="M1749">
        <v>0</v>
      </c>
      <c r="N1749" t="s">
        <v>4709</v>
      </c>
      <c r="O1749" t="s">
        <v>545</v>
      </c>
      <c r="P1749" t="s">
        <v>458</v>
      </c>
      <c r="R1749">
        <v>0</v>
      </c>
      <c r="S1749" t="s">
        <v>459</v>
      </c>
      <c r="T1749" t="s">
        <v>458</v>
      </c>
      <c r="U1749" t="s">
        <v>460</v>
      </c>
      <c r="V1749" t="s">
        <v>458</v>
      </c>
    </row>
    <row r="1750" spans="1:22" x14ac:dyDescent="0.2">
      <c r="A1750" s="102">
        <v>42457</v>
      </c>
      <c r="B1750" s="102" t="s">
        <v>4522</v>
      </c>
      <c r="C1750" t="s">
        <v>541</v>
      </c>
      <c r="D1750" s="58">
        <v>408.29</v>
      </c>
      <c r="E1750" t="s">
        <v>452</v>
      </c>
      <c r="F1750" s="108">
        <v>2001</v>
      </c>
      <c r="G1750" t="s">
        <v>2936</v>
      </c>
      <c r="H1750">
        <v>4</v>
      </c>
      <c r="I1750">
        <v>48</v>
      </c>
      <c r="J1750" t="s">
        <v>555</v>
      </c>
      <c r="K1750" t="s">
        <v>2937</v>
      </c>
      <c r="L1750">
        <v>0</v>
      </c>
      <c r="M1750">
        <v>0</v>
      </c>
      <c r="N1750" t="s">
        <v>4710</v>
      </c>
      <c r="O1750" t="s">
        <v>545</v>
      </c>
      <c r="P1750" t="s">
        <v>458</v>
      </c>
      <c r="R1750">
        <v>0</v>
      </c>
      <c r="S1750" t="s">
        <v>459</v>
      </c>
      <c r="T1750" t="s">
        <v>458</v>
      </c>
      <c r="U1750" t="s">
        <v>460</v>
      </c>
      <c r="V1750" t="s">
        <v>458</v>
      </c>
    </row>
    <row r="1751" spans="1:22" x14ac:dyDescent="0.2">
      <c r="A1751" s="102">
        <v>42457</v>
      </c>
      <c r="B1751" s="102" t="s">
        <v>4522</v>
      </c>
      <c r="C1751" t="s">
        <v>541</v>
      </c>
      <c r="D1751" s="58">
        <v>408.29</v>
      </c>
      <c r="E1751" t="s">
        <v>452</v>
      </c>
      <c r="F1751" s="108">
        <v>2004</v>
      </c>
      <c r="G1751" t="s">
        <v>3072</v>
      </c>
      <c r="H1751">
        <v>33</v>
      </c>
      <c r="I1751">
        <v>48</v>
      </c>
      <c r="J1751" t="s">
        <v>555</v>
      </c>
      <c r="K1751" t="s">
        <v>2937</v>
      </c>
      <c r="L1751">
        <v>0</v>
      </c>
      <c r="M1751">
        <v>0</v>
      </c>
      <c r="N1751" t="s">
        <v>4711</v>
      </c>
      <c r="O1751" t="s">
        <v>545</v>
      </c>
      <c r="P1751" t="s">
        <v>458</v>
      </c>
      <c r="R1751">
        <v>0</v>
      </c>
      <c r="S1751" t="s">
        <v>459</v>
      </c>
      <c r="T1751" t="s">
        <v>458</v>
      </c>
      <c r="U1751" t="s">
        <v>460</v>
      </c>
      <c r="V1751" t="s">
        <v>458</v>
      </c>
    </row>
    <row r="1752" spans="1:22" x14ac:dyDescent="0.2">
      <c r="A1752" s="102">
        <v>42457</v>
      </c>
      <c r="B1752" s="102" t="s">
        <v>4522</v>
      </c>
      <c r="C1752" t="s">
        <v>541</v>
      </c>
      <c r="D1752" s="58">
        <v>408.29</v>
      </c>
      <c r="E1752" t="s">
        <v>452</v>
      </c>
      <c r="F1752" s="108" t="s">
        <v>2950</v>
      </c>
      <c r="G1752" t="s">
        <v>2951</v>
      </c>
      <c r="H1752">
        <v>8</v>
      </c>
      <c r="I1752">
        <v>48</v>
      </c>
      <c r="J1752" t="s">
        <v>555</v>
      </c>
      <c r="K1752" t="s">
        <v>2937</v>
      </c>
      <c r="L1752">
        <v>0</v>
      </c>
      <c r="M1752">
        <v>0</v>
      </c>
      <c r="N1752" t="s">
        <v>4712</v>
      </c>
      <c r="O1752" t="s">
        <v>545</v>
      </c>
      <c r="P1752" t="s">
        <v>458</v>
      </c>
      <c r="R1752">
        <v>0</v>
      </c>
      <c r="S1752" t="s">
        <v>459</v>
      </c>
      <c r="T1752" t="s">
        <v>458</v>
      </c>
      <c r="U1752" t="s">
        <v>460</v>
      </c>
      <c r="V1752" t="s">
        <v>458</v>
      </c>
    </row>
    <row r="1753" spans="1:22" x14ac:dyDescent="0.2">
      <c r="A1753" s="102">
        <v>42457</v>
      </c>
      <c r="B1753" s="102" t="s">
        <v>4522</v>
      </c>
      <c r="C1753" t="s">
        <v>541</v>
      </c>
      <c r="D1753" s="58">
        <v>408.29</v>
      </c>
      <c r="E1753" t="s">
        <v>452</v>
      </c>
      <c r="F1753" s="108" t="s">
        <v>2950</v>
      </c>
      <c r="G1753" t="s">
        <v>2951</v>
      </c>
      <c r="H1753">
        <v>24</v>
      </c>
      <c r="I1753">
        <v>48</v>
      </c>
      <c r="J1753" t="s">
        <v>555</v>
      </c>
      <c r="K1753" t="s">
        <v>2937</v>
      </c>
      <c r="L1753">
        <v>0</v>
      </c>
      <c r="M1753">
        <v>0</v>
      </c>
      <c r="N1753" t="s">
        <v>4713</v>
      </c>
      <c r="O1753" t="s">
        <v>545</v>
      </c>
      <c r="P1753" t="s">
        <v>458</v>
      </c>
      <c r="R1753">
        <v>0</v>
      </c>
      <c r="S1753" t="s">
        <v>459</v>
      </c>
      <c r="T1753" t="s">
        <v>458</v>
      </c>
      <c r="U1753" t="s">
        <v>460</v>
      </c>
      <c r="V1753" t="s">
        <v>458</v>
      </c>
    </row>
    <row r="1754" spans="1:22" x14ac:dyDescent="0.2">
      <c r="A1754" s="102">
        <v>42461</v>
      </c>
      <c r="B1754" s="102" t="s">
        <v>4522</v>
      </c>
      <c r="C1754" t="s">
        <v>541</v>
      </c>
      <c r="D1754" s="58">
        <v>408.29</v>
      </c>
      <c r="E1754" t="s">
        <v>452</v>
      </c>
      <c r="F1754" s="108">
        <v>2001</v>
      </c>
      <c r="G1754" t="s">
        <v>2936</v>
      </c>
      <c r="H1754">
        <v>2</v>
      </c>
      <c r="I1754">
        <v>48</v>
      </c>
      <c r="J1754" t="s">
        <v>555</v>
      </c>
      <c r="K1754" t="s">
        <v>2937</v>
      </c>
      <c r="L1754">
        <v>0</v>
      </c>
      <c r="M1754">
        <v>0</v>
      </c>
      <c r="N1754" t="s">
        <v>4714</v>
      </c>
      <c r="O1754" t="s">
        <v>545</v>
      </c>
      <c r="P1754" t="s">
        <v>458</v>
      </c>
      <c r="R1754">
        <v>0</v>
      </c>
      <c r="S1754" t="s">
        <v>459</v>
      </c>
      <c r="T1754" t="s">
        <v>458</v>
      </c>
      <c r="U1754" t="s">
        <v>460</v>
      </c>
      <c r="V1754" t="s">
        <v>458</v>
      </c>
    </row>
    <row r="1755" spans="1:22" x14ac:dyDescent="0.2">
      <c r="A1755" s="102">
        <v>42461</v>
      </c>
      <c r="B1755" s="102" t="s">
        <v>4522</v>
      </c>
      <c r="C1755" t="s">
        <v>541</v>
      </c>
      <c r="D1755" s="58">
        <v>408.29</v>
      </c>
      <c r="E1755" t="s">
        <v>452</v>
      </c>
      <c r="F1755" s="108">
        <v>2004</v>
      </c>
      <c r="G1755" t="s">
        <v>3072</v>
      </c>
      <c r="H1755">
        <v>8</v>
      </c>
      <c r="I1755">
        <v>48</v>
      </c>
      <c r="J1755" t="s">
        <v>555</v>
      </c>
      <c r="K1755" t="s">
        <v>2937</v>
      </c>
      <c r="L1755">
        <v>0</v>
      </c>
      <c r="M1755">
        <v>0</v>
      </c>
      <c r="N1755" t="s">
        <v>4715</v>
      </c>
      <c r="O1755" t="s">
        <v>545</v>
      </c>
      <c r="P1755" t="s">
        <v>458</v>
      </c>
      <c r="R1755">
        <v>0</v>
      </c>
      <c r="S1755" t="s">
        <v>459</v>
      </c>
      <c r="T1755" t="s">
        <v>458</v>
      </c>
      <c r="U1755" t="s">
        <v>460</v>
      </c>
      <c r="V1755" t="s">
        <v>458</v>
      </c>
    </row>
    <row r="1756" spans="1:22" x14ac:dyDescent="0.2">
      <c r="A1756" s="102">
        <v>42461</v>
      </c>
      <c r="B1756" s="102" t="s">
        <v>4522</v>
      </c>
      <c r="C1756" t="s">
        <v>541</v>
      </c>
      <c r="D1756" s="58">
        <v>408.29</v>
      </c>
      <c r="E1756" t="s">
        <v>452</v>
      </c>
      <c r="F1756" s="108" t="s">
        <v>2950</v>
      </c>
      <c r="G1756" t="s">
        <v>2951</v>
      </c>
      <c r="H1756">
        <v>8</v>
      </c>
      <c r="I1756">
        <v>48</v>
      </c>
      <c r="J1756" t="s">
        <v>555</v>
      </c>
      <c r="K1756" t="s">
        <v>2937</v>
      </c>
      <c r="L1756">
        <v>0</v>
      </c>
      <c r="M1756">
        <v>0</v>
      </c>
      <c r="N1756" t="s">
        <v>4716</v>
      </c>
      <c r="O1756" t="s">
        <v>545</v>
      </c>
      <c r="P1756" t="s">
        <v>458</v>
      </c>
      <c r="R1756">
        <v>0</v>
      </c>
      <c r="S1756" t="s">
        <v>459</v>
      </c>
      <c r="T1756" t="s">
        <v>458</v>
      </c>
      <c r="U1756" t="s">
        <v>460</v>
      </c>
      <c r="V1756" t="s">
        <v>458</v>
      </c>
    </row>
    <row r="1757" spans="1:22" x14ac:dyDescent="0.2">
      <c r="A1757" s="102">
        <v>42461</v>
      </c>
      <c r="B1757" s="102" t="s">
        <v>4522</v>
      </c>
      <c r="C1757" t="s">
        <v>541</v>
      </c>
      <c r="D1757" s="58">
        <v>408.29</v>
      </c>
      <c r="E1757" t="s">
        <v>452</v>
      </c>
      <c r="F1757" s="108" t="s">
        <v>2950</v>
      </c>
      <c r="G1757" t="s">
        <v>2951</v>
      </c>
      <c r="H1757">
        <v>8</v>
      </c>
      <c r="I1757">
        <v>48</v>
      </c>
      <c r="J1757" t="s">
        <v>555</v>
      </c>
      <c r="K1757" t="s">
        <v>2937</v>
      </c>
      <c r="L1757">
        <v>0</v>
      </c>
      <c r="M1757">
        <v>0</v>
      </c>
      <c r="N1757" t="s">
        <v>4717</v>
      </c>
      <c r="O1757" t="s">
        <v>545</v>
      </c>
      <c r="P1757" t="s">
        <v>458</v>
      </c>
      <c r="R1757">
        <v>0</v>
      </c>
      <c r="S1757" t="s">
        <v>459</v>
      </c>
      <c r="T1757" t="s">
        <v>458</v>
      </c>
      <c r="U1757" t="s">
        <v>460</v>
      </c>
      <c r="V1757" t="s">
        <v>458</v>
      </c>
    </row>
    <row r="1758" spans="1:22" x14ac:dyDescent="0.2">
      <c r="A1758" s="102">
        <v>42464</v>
      </c>
      <c r="B1758" s="102" t="s">
        <v>4522</v>
      </c>
      <c r="C1758" t="s">
        <v>541</v>
      </c>
      <c r="D1758" s="58">
        <v>408.29</v>
      </c>
      <c r="E1758" t="s">
        <v>452</v>
      </c>
      <c r="F1758" s="108">
        <v>2001</v>
      </c>
      <c r="G1758" t="s">
        <v>2936</v>
      </c>
      <c r="H1758">
        <v>4</v>
      </c>
      <c r="I1758">
        <v>48</v>
      </c>
      <c r="J1758" t="s">
        <v>555</v>
      </c>
      <c r="K1758" t="s">
        <v>2937</v>
      </c>
      <c r="L1758">
        <v>0</v>
      </c>
      <c r="M1758">
        <v>0</v>
      </c>
      <c r="N1758" t="s">
        <v>4718</v>
      </c>
      <c r="O1758" t="s">
        <v>545</v>
      </c>
      <c r="P1758" t="s">
        <v>458</v>
      </c>
      <c r="R1758">
        <v>0</v>
      </c>
      <c r="S1758" t="s">
        <v>459</v>
      </c>
      <c r="T1758" t="s">
        <v>458</v>
      </c>
      <c r="U1758" t="s">
        <v>460</v>
      </c>
      <c r="V1758" t="s">
        <v>458</v>
      </c>
    </row>
    <row r="1759" spans="1:22" x14ac:dyDescent="0.2">
      <c r="A1759" s="102">
        <v>42464</v>
      </c>
      <c r="B1759" s="102" t="s">
        <v>4522</v>
      </c>
      <c r="C1759" t="s">
        <v>541</v>
      </c>
      <c r="D1759" s="58">
        <v>408.29</v>
      </c>
      <c r="E1759" t="s">
        <v>452</v>
      </c>
      <c r="F1759" s="108">
        <v>2004</v>
      </c>
      <c r="G1759" t="s">
        <v>3072</v>
      </c>
      <c r="H1759">
        <v>31</v>
      </c>
      <c r="I1759">
        <v>48</v>
      </c>
      <c r="J1759" t="s">
        <v>555</v>
      </c>
      <c r="K1759" t="s">
        <v>2937</v>
      </c>
      <c r="L1759">
        <v>0</v>
      </c>
      <c r="M1759">
        <v>0</v>
      </c>
      <c r="N1759" t="s">
        <v>4719</v>
      </c>
      <c r="O1759" t="s">
        <v>545</v>
      </c>
      <c r="P1759" t="s">
        <v>458</v>
      </c>
      <c r="R1759">
        <v>0</v>
      </c>
      <c r="S1759" t="s">
        <v>459</v>
      </c>
      <c r="T1759" t="s">
        <v>458</v>
      </c>
      <c r="U1759" t="s">
        <v>460</v>
      </c>
      <c r="V1759" t="s">
        <v>458</v>
      </c>
    </row>
    <row r="1760" spans="1:22" x14ac:dyDescent="0.2">
      <c r="A1760" s="102">
        <v>42464</v>
      </c>
      <c r="B1760" s="102" t="s">
        <v>4522</v>
      </c>
      <c r="C1760" t="s">
        <v>541</v>
      </c>
      <c r="D1760" s="58">
        <v>408.29</v>
      </c>
      <c r="E1760" t="s">
        <v>452</v>
      </c>
      <c r="F1760" s="108" t="s">
        <v>2950</v>
      </c>
      <c r="G1760" t="s">
        <v>2951</v>
      </c>
      <c r="H1760">
        <v>32</v>
      </c>
      <c r="I1760">
        <v>48</v>
      </c>
      <c r="J1760" t="s">
        <v>555</v>
      </c>
      <c r="K1760" t="s">
        <v>2937</v>
      </c>
      <c r="L1760">
        <v>0</v>
      </c>
      <c r="M1760">
        <v>0</v>
      </c>
      <c r="N1760" t="s">
        <v>4720</v>
      </c>
      <c r="O1760" t="s">
        <v>545</v>
      </c>
      <c r="P1760" t="s">
        <v>458</v>
      </c>
      <c r="R1760">
        <v>0</v>
      </c>
      <c r="S1760" t="s">
        <v>459</v>
      </c>
      <c r="T1760" t="s">
        <v>458</v>
      </c>
      <c r="U1760" t="s">
        <v>460</v>
      </c>
      <c r="V1760" t="s">
        <v>458</v>
      </c>
    </row>
    <row r="1761" spans="1:22" x14ac:dyDescent="0.2">
      <c r="A1761" s="102">
        <v>42464</v>
      </c>
      <c r="B1761" s="102" t="s">
        <v>4522</v>
      </c>
      <c r="C1761" t="s">
        <v>541</v>
      </c>
      <c r="D1761" s="58">
        <v>408.29</v>
      </c>
      <c r="E1761" t="s">
        <v>452</v>
      </c>
      <c r="F1761" s="108" t="s">
        <v>2950</v>
      </c>
      <c r="G1761" t="s">
        <v>2951</v>
      </c>
      <c r="H1761">
        <v>24</v>
      </c>
      <c r="I1761">
        <v>48</v>
      </c>
      <c r="J1761" t="s">
        <v>555</v>
      </c>
      <c r="K1761" t="s">
        <v>2937</v>
      </c>
      <c r="L1761">
        <v>0</v>
      </c>
      <c r="M1761">
        <v>0</v>
      </c>
      <c r="N1761" t="s">
        <v>4721</v>
      </c>
      <c r="O1761" t="s">
        <v>545</v>
      </c>
      <c r="P1761" t="s">
        <v>458</v>
      </c>
      <c r="R1761">
        <v>0</v>
      </c>
      <c r="S1761" t="s">
        <v>459</v>
      </c>
      <c r="T1761" t="s">
        <v>458</v>
      </c>
      <c r="U1761" t="s">
        <v>460</v>
      </c>
      <c r="V1761" t="s">
        <v>458</v>
      </c>
    </row>
    <row r="1762" spans="1:22" x14ac:dyDescent="0.2">
      <c r="A1762" s="102">
        <v>42471</v>
      </c>
      <c r="B1762" s="102" t="s">
        <v>4522</v>
      </c>
      <c r="C1762" t="s">
        <v>541</v>
      </c>
      <c r="D1762" s="58">
        <v>408.29</v>
      </c>
      <c r="E1762" t="s">
        <v>452</v>
      </c>
      <c r="F1762" s="108">
        <v>2004</v>
      </c>
      <c r="G1762" t="s">
        <v>3072</v>
      </c>
      <c r="H1762">
        <v>16</v>
      </c>
      <c r="I1762">
        <v>48</v>
      </c>
      <c r="J1762" t="s">
        <v>555</v>
      </c>
      <c r="K1762" t="s">
        <v>2937</v>
      </c>
      <c r="L1762">
        <v>0</v>
      </c>
      <c r="M1762">
        <v>0</v>
      </c>
      <c r="N1762" t="s">
        <v>4722</v>
      </c>
      <c r="O1762" t="s">
        <v>545</v>
      </c>
      <c r="P1762" t="s">
        <v>458</v>
      </c>
      <c r="R1762">
        <v>0</v>
      </c>
      <c r="S1762" t="s">
        <v>459</v>
      </c>
      <c r="T1762" t="s">
        <v>458</v>
      </c>
      <c r="U1762" t="s">
        <v>460</v>
      </c>
      <c r="V1762" t="s">
        <v>458</v>
      </c>
    </row>
    <row r="1763" spans="1:22" x14ac:dyDescent="0.2">
      <c r="A1763" s="102">
        <v>42471</v>
      </c>
      <c r="B1763" s="102" t="s">
        <v>4522</v>
      </c>
      <c r="C1763" t="s">
        <v>541</v>
      </c>
      <c r="D1763" s="58">
        <v>408.29</v>
      </c>
      <c r="E1763" t="s">
        <v>452</v>
      </c>
      <c r="F1763" s="108" t="s">
        <v>2950</v>
      </c>
      <c r="G1763" t="s">
        <v>2951</v>
      </c>
      <c r="H1763">
        <v>16</v>
      </c>
      <c r="I1763">
        <v>48</v>
      </c>
      <c r="J1763" t="s">
        <v>555</v>
      </c>
      <c r="K1763" t="s">
        <v>2937</v>
      </c>
      <c r="L1763">
        <v>0</v>
      </c>
      <c r="M1763">
        <v>0</v>
      </c>
      <c r="N1763" t="s">
        <v>4723</v>
      </c>
      <c r="O1763" t="s">
        <v>545</v>
      </c>
      <c r="P1763" t="s">
        <v>458</v>
      </c>
      <c r="R1763">
        <v>0</v>
      </c>
      <c r="S1763" t="s">
        <v>459</v>
      </c>
      <c r="T1763" t="s">
        <v>458</v>
      </c>
      <c r="U1763" t="s">
        <v>460</v>
      </c>
      <c r="V1763" t="s">
        <v>458</v>
      </c>
    </row>
    <row r="1764" spans="1:22" x14ac:dyDescent="0.2">
      <c r="A1764" s="102">
        <v>42471</v>
      </c>
      <c r="B1764" s="102" t="s">
        <v>4522</v>
      </c>
      <c r="C1764" t="s">
        <v>541</v>
      </c>
      <c r="D1764" s="58">
        <v>408.29</v>
      </c>
      <c r="E1764" t="s">
        <v>452</v>
      </c>
      <c r="F1764" s="108" t="s">
        <v>2950</v>
      </c>
      <c r="G1764" t="s">
        <v>2951</v>
      </c>
      <c r="H1764">
        <v>16</v>
      </c>
      <c r="I1764">
        <v>48</v>
      </c>
      <c r="J1764" t="s">
        <v>555</v>
      </c>
      <c r="K1764" t="s">
        <v>2937</v>
      </c>
      <c r="L1764">
        <v>0</v>
      </c>
      <c r="M1764">
        <v>0</v>
      </c>
      <c r="N1764" t="s">
        <v>4724</v>
      </c>
      <c r="O1764" t="s">
        <v>545</v>
      </c>
      <c r="P1764" t="s">
        <v>458</v>
      </c>
      <c r="R1764">
        <v>0</v>
      </c>
      <c r="S1764" t="s">
        <v>459</v>
      </c>
      <c r="T1764" t="s">
        <v>458</v>
      </c>
      <c r="U1764" t="s">
        <v>460</v>
      </c>
      <c r="V1764" t="s">
        <v>458</v>
      </c>
    </row>
    <row r="1765" spans="1:22" x14ac:dyDescent="0.2">
      <c r="A1765" s="102">
        <v>42478</v>
      </c>
      <c r="B1765" s="102" t="s">
        <v>4522</v>
      </c>
      <c r="C1765" t="s">
        <v>541</v>
      </c>
      <c r="D1765" s="58">
        <v>408.29</v>
      </c>
      <c r="E1765" t="s">
        <v>452</v>
      </c>
      <c r="F1765" s="108">
        <v>2025</v>
      </c>
      <c r="G1765" t="s">
        <v>2941</v>
      </c>
      <c r="H1765">
        <v>4</v>
      </c>
      <c r="I1765">
        <v>48</v>
      </c>
      <c r="J1765" t="s">
        <v>555</v>
      </c>
      <c r="K1765" t="s">
        <v>2937</v>
      </c>
      <c r="L1765">
        <v>0</v>
      </c>
      <c r="M1765">
        <v>0</v>
      </c>
      <c r="N1765" t="s">
        <v>4725</v>
      </c>
      <c r="O1765" t="s">
        <v>545</v>
      </c>
      <c r="P1765" t="s">
        <v>458</v>
      </c>
      <c r="R1765">
        <v>0</v>
      </c>
      <c r="S1765" t="s">
        <v>459</v>
      </c>
      <c r="T1765" t="s">
        <v>458</v>
      </c>
      <c r="U1765" t="s">
        <v>460</v>
      </c>
      <c r="V1765" t="s">
        <v>458</v>
      </c>
    </row>
    <row r="1766" spans="1:22" x14ac:dyDescent="0.2">
      <c r="A1766" s="102">
        <v>42478</v>
      </c>
      <c r="B1766" s="102" t="s">
        <v>4522</v>
      </c>
      <c r="C1766" t="s">
        <v>541</v>
      </c>
      <c r="D1766" s="58">
        <v>408.29</v>
      </c>
      <c r="E1766" t="s">
        <v>452</v>
      </c>
      <c r="F1766" s="108">
        <v>2004</v>
      </c>
      <c r="G1766" t="s">
        <v>3072</v>
      </c>
      <c r="H1766">
        <v>40</v>
      </c>
      <c r="I1766">
        <v>48</v>
      </c>
      <c r="J1766" t="s">
        <v>555</v>
      </c>
      <c r="K1766" t="s">
        <v>2937</v>
      </c>
      <c r="L1766">
        <v>0</v>
      </c>
      <c r="M1766">
        <v>0</v>
      </c>
      <c r="N1766" t="s">
        <v>4726</v>
      </c>
      <c r="O1766" t="s">
        <v>545</v>
      </c>
      <c r="P1766" t="s">
        <v>458</v>
      </c>
      <c r="R1766">
        <v>0</v>
      </c>
      <c r="S1766" t="s">
        <v>459</v>
      </c>
      <c r="T1766" t="s">
        <v>458</v>
      </c>
      <c r="U1766" t="s">
        <v>460</v>
      </c>
      <c r="V1766" t="s">
        <v>458</v>
      </c>
    </row>
    <row r="1767" spans="1:22" x14ac:dyDescent="0.2">
      <c r="A1767" s="102">
        <v>42478</v>
      </c>
      <c r="B1767" s="102" t="s">
        <v>4522</v>
      </c>
      <c r="C1767" t="s">
        <v>541</v>
      </c>
      <c r="D1767" s="58">
        <v>408.29</v>
      </c>
      <c r="E1767" t="s">
        <v>452</v>
      </c>
      <c r="F1767" s="108">
        <v>2003</v>
      </c>
      <c r="G1767" t="s">
        <v>3304</v>
      </c>
      <c r="H1767">
        <v>13</v>
      </c>
      <c r="I1767">
        <v>48</v>
      </c>
      <c r="J1767" t="s">
        <v>555</v>
      </c>
      <c r="K1767" t="s">
        <v>2937</v>
      </c>
      <c r="L1767">
        <v>0</v>
      </c>
      <c r="M1767">
        <v>0</v>
      </c>
      <c r="N1767" t="s">
        <v>4727</v>
      </c>
      <c r="O1767" t="s">
        <v>545</v>
      </c>
      <c r="P1767" t="s">
        <v>458</v>
      </c>
      <c r="R1767">
        <v>0</v>
      </c>
      <c r="S1767" t="s">
        <v>459</v>
      </c>
      <c r="T1767" t="s">
        <v>458</v>
      </c>
      <c r="U1767" t="s">
        <v>460</v>
      </c>
      <c r="V1767" t="s">
        <v>458</v>
      </c>
    </row>
    <row r="1768" spans="1:22" x14ac:dyDescent="0.2">
      <c r="A1768" s="102">
        <v>42478</v>
      </c>
      <c r="B1768" s="102" t="s">
        <v>4522</v>
      </c>
      <c r="C1768" t="s">
        <v>541</v>
      </c>
      <c r="D1768" s="58">
        <v>408.29</v>
      </c>
      <c r="E1768" t="s">
        <v>452</v>
      </c>
      <c r="F1768" s="108" t="s">
        <v>2950</v>
      </c>
      <c r="G1768" t="s">
        <v>2951</v>
      </c>
      <c r="H1768">
        <v>32</v>
      </c>
      <c r="I1768">
        <v>48</v>
      </c>
      <c r="J1768" t="s">
        <v>555</v>
      </c>
      <c r="K1768" t="s">
        <v>2937</v>
      </c>
      <c r="L1768">
        <v>0</v>
      </c>
      <c r="M1768">
        <v>0</v>
      </c>
      <c r="N1768" t="s">
        <v>4728</v>
      </c>
      <c r="O1768" t="s">
        <v>545</v>
      </c>
      <c r="P1768" t="s">
        <v>458</v>
      </c>
      <c r="R1768">
        <v>0</v>
      </c>
      <c r="S1768" t="s">
        <v>459</v>
      </c>
      <c r="T1768" t="s">
        <v>458</v>
      </c>
      <c r="U1768" t="s">
        <v>460</v>
      </c>
      <c r="V1768" t="s">
        <v>458</v>
      </c>
    </row>
    <row r="1769" spans="1:22" x14ac:dyDescent="0.2">
      <c r="A1769" s="102">
        <v>42478</v>
      </c>
      <c r="B1769" s="102" t="s">
        <v>4522</v>
      </c>
      <c r="C1769" t="s">
        <v>541</v>
      </c>
      <c r="D1769" s="58">
        <v>408.29</v>
      </c>
      <c r="E1769" t="s">
        <v>452</v>
      </c>
      <c r="F1769" s="108" t="s">
        <v>2950</v>
      </c>
      <c r="G1769" t="s">
        <v>2951</v>
      </c>
      <c r="H1769">
        <v>40</v>
      </c>
      <c r="I1769">
        <v>48</v>
      </c>
      <c r="J1769" t="s">
        <v>555</v>
      </c>
      <c r="K1769" t="s">
        <v>2937</v>
      </c>
      <c r="L1769">
        <v>0</v>
      </c>
      <c r="M1769">
        <v>0</v>
      </c>
      <c r="N1769" t="s">
        <v>4729</v>
      </c>
      <c r="O1769" t="s">
        <v>545</v>
      </c>
      <c r="P1769" t="s">
        <v>458</v>
      </c>
      <c r="R1769">
        <v>0</v>
      </c>
      <c r="S1769" t="s">
        <v>459</v>
      </c>
      <c r="T1769" t="s">
        <v>458</v>
      </c>
      <c r="U1769" t="s">
        <v>460</v>
      </c>
      <c r="V1769" t="s">
        <v>458</v>
      </c>
    </row>
    <row r="1770" spans="1:22" x14ac:dyDescent="0.2">
      <c r="A1770" s="102">
        <v>42478</v>
      </c>
      <c r="B1770" s="102" t="s">
        <v>4522</v>
      </c>
      <c r="C1770" t="s">
        <v>541</v>
      </c>
      <c r="D1770" s="58">
        <v>408.29</v>
      </c>
      <c r="E1770" t="s">
        <v>452</v>
      </c>
      <c r="F1770" s="108">
        <v>2014</v>
      </c>
      <c r="G1770" t="s">
        <v>2978</v>
      </c>
      <c r="H1770">
        <v>32</v>
      </c>
      <c r="I1770">
        <v>48</v>
      </c>
      <c r="J1770" t="s">
        <v>555</v>
      </c>
      <c r="K1770" t="s">
        <v>2937</v>
      </c>
      <c r="L1770">
        <v>0</v>
      </c>
      <c r="M1770">
        <v>0</v>
      </c>
      <c r="N1770" t="s">
        <v>4730</v>
      </c>
      <c r="O1770" t="s">
        <v>545</v>
      </c>
      <c r="P1770" t="s">
        <v>458</v>
      </c>
      <c r="R1770">
        <v>0</v>
      </c>
      <c r="S1770" t="s">
        <v>459</v>
      </c>
      <c r="T1770" t="s">
        <v>458</v>
      </c>
      <c r="U1770" t="s">
        <v>460</v>
      </c>
      <c r="V1770" t="s">
        <v>458</v>
      </c>
    </row>
    <row r="1771" spans="1:22" x14ac:dyDescent="0.2">
      <c r="A1771" s="102">
        <v>42485</v>
      </c>
      <c r="B1771" s="102" t="s">
        <v>4522</v>
      </c>
      <c r="C1771" t="s">
        <v>541</v>
      </c>
      <c r="D1771" s="58">
        <v>408.29</v>
      </c>
      <c r="E1771" t="s">
        <v>452</v>
      </c>
      <c r="F1771" s="108">
        <v>2001</v>
      </c>
      <c r="G1771" t="s">
        <v>2936</v>
      </c>
      <c r="H1771">
        <v>3</v>
      </c>
      <c r="I1771">
        <v>48</v>
      </c>
      <c r="J1771" t="s">
        <v>555</v>
      </c>
      <c r="K1771" t="s">
        <v>2937</v>
      </c>
      <c r="L1771">
        <v>0</v>
      </c>
      <c r="M1771">
        <v>0</v>
      </c>
      <c r="N1771" t="s">
        <v>4731</v>
      </c>
      <c r="O1771" t="s">
        <v>545</v>
      </c>
      <c r="P1771" t="s">
        <v>458</v>
      </c>
      <c r="R1771">
        <v>0</v>
      </c>
      <c r="S1771" t="s">
        <v>459</v>
      </c>
      <c r="T1771" t="s">
        <v>458</v>
      </c>
      <c r="U1771" t="s">
        <v>460</v>
      </c>
      <c r="V1771" t="s">
        <v>458</v>
      </c>
    </row>
    <row r="1772" spans="1:22" x14ac:dyDescent="0.2">
      <c r="A1772" s="102">
        <v>42485</v>
      </c>
      <c r="B1772" s="102" t="s">
        <v>4522</v>
      </c>
      <c r="C1772" t="s">
        <v>541</v>
      </c>
      <c r="D1772" s="58">
        <v>408.29</v>
      </c>
      <c r="E1772" t="s">
        <v>452</v>
      </c>
      <c r="F1772" s="108">
        <v>2004</v>
      </c>
      <c r="G1772" t="s">
        <v>3072</v>
      </c>
      <c r="H1772">
        <v>39.6</v>
      </c>
      <c r="I1772">
        <v>48</v>
      </c>
      <c r="J1772" t="s">
        <v>555</v>
      </c>
      <c r="K1772" t="s">
        <v>2937</v>
      </c>
      <c r="L1772">
        <v>0</v>
      </c>
      <c r="M1772">
        <v>0</v>
      </c>
      <c r="N1772" t="s">
        <v>4732</v>
      </c>
      <c r="O1772" t="s">
        <v>545</v>
      </c>
      <c r="P1772" t="s">
        <v>458</v>
      </c>
      <c r="R1772">
        <v>0</v>
      </c>
      <c r="S1772" t="s">
        <v>459</v>
      </c>
      <c r="T1772" t="s">
        <v>458</v>
      </c>
      <c r="U1772" t="s">
        <v>460</v>
      </c>
      <c r="V1772" t="s">
        <v>458</v>
      </c>
    </row>
    <row r="1773" spans="1:22" x14ac:dyDescent="0.2">
      <c r="A1773" s="102">
        <v>42485</v>
      </c>
      <c r="B1773" s="102" t="s">
        <v>4522</v>
      </c>
      <c r="C1773" t="s">
        <v>541</v>
      </c>
      <c r="D1773" s="58">
        <v>408.29</v>
      </c>
      <c r="E1773" t="s">
        <v>452</v>
      </c>
      <c r="F1773" s="108" t="s">
        <v>2950</v>
      </c>
      <c r="G1773" t="s">
        <v>2951</v>
      </c>
      <c r="H1773">
        <v>40</v>
      </c>
      <c r="I1773">
        <v>48</v>
      </c>
      <c r="J1773" t="s">
        <v>555</v>
      </c>
      <c r="K1773" t="s">
        <v>2937</v>
      </c>
      <c r="L1773">
        <v>0</v>
      </c>
      <c r="M1773">
        <v>0</v>
      </c>
      <c r="N1773" t="s">
        <v>4733</v>
      </c>
      <c r="O1773" t="s">
        <v>545</v>
      </c>
      <c r="P1773" t="s">
        <v>458</v>
      </c>
      <c r="R1773">
        <v>0</v>
      </c>
      <c r="S1773" t="s">
        <v>459</v>
      </c>
      <c r="T1773" t="s">
        <v>458</v>
      </c>
      <c r="U1773" t="s">
        <v>460</v>
      </c>
      <c r="V1773" t="s">
        <v>458</v>
      </c>
    </row>
    <row r="1774" spans="1:22" x14ac:dyDescent="0.2">
      <c r="A1774" s="102">
        <v>42485</v>
      </c>
      <c r="B1774" s="102" t="s">
        <v>4522</v>
      </c>
      <c r="C1774" t="s">
        <v>541</v>
      </c>
      <c r="D1774" s="58">
        <v>408.29</v>
      </c>
      <c r="E1774" t="s">
        <v>452</v>
      </c>
      <c r="F1774" s="108">
        <v>2009</v>
      </c>
      <c r="G1774" t="s">
        <v>2953</v>
      </c>
      <c r="H1774">
        <v>16</v>
      </c>
      <c r="I1774">
        <v>48</v>
      </c>
      <c r="J1774" t="s">
        <v>555</v>
      </c>
      <c r="K1774" t="s">
        <v>2937</v>
      </c>
      <c r="L1774">
        <v>0</v>
      </c>
      <c r="M1774">
        <v>0</v>
      </c>
      <c r="N1774" t="s">
        <v>4734</v>
      </c>
      <c r="O1774" t="s">
        <v>545</v>
      </c>
      <c r="P1774" t="s">
        <v>458</v>
      </c>
      <c r="R1774">
        <v>0</v>
      </c>
      <c r="S1774" t="s">
        <v>459</v>
      </c>
      <c r="T1774" t="s">
        <v>458</v>
      </c>
      <c r="U1774" t="s">
        <v>460</v>
      </c>
      <c r="V1774" t="s">
        <v>458</v>
      </c>
    </row>
    <row r="1775" spans="1:22" x14ac:dyDescent="0.2">
      <c r="A1775" s="102">
        <v>42485</v>
      </c>
      <c r="B1775" s="102" t="s">
        <v>4522</v>
      </c>
      <c r="C1775" t="s">
        <v>541</v>
      </c>
      <c r="D1775" s="58">
        <v>408.29</v>
      </c>
      <c r="E1775" t="s">
        <v>452</v>
      </c>
      <c r="F1775" s="108" t="s">
        <v>2950</v>
      </c>
      <c r="G1775" t="s">
        <v>2951</v>
      </c>
      <c r="H1775">
        <v>40</v>
      </c>
      <c r="I1775">
        <v>48</v>
      </c>
      <c r="J1775" t="s">
        <v>555</v>
      </c>
      <c r="K1775" t="s">
        <v>2937</v>
      </c>
      <c r="L1775">
        <v>0</v>
      </c>
      <c r="M1775">
        <v>0</v>
      </c>
      <c r="N1775" t="s">
        <v>4735</v>
      </c>
      <c r="O1775" t="s">
        <v>545</v>
      </c>
      <c r="P1775" t="s">
        <v>458</v>
      </c>
      <c r="R1775">
        <v>0</v>
      </c>
      <c r="S1775" t="s">
        <v>459</v>
      </c>
      <c r="T1775" t="s">
        <v>458</v>
      </c>
      <c r="U1775" t="s">
        <v>460</v>
      </c>
      <c r="V1775" t="s">
        <v>458</v>
      </c>
    </row>
    <row r="1776" spans="1:22" x14ac:dyDescent="0.2">
      <c r="A1776" s="102">
        <v>42485</v>
      </c>
      <c r="B1776" s="102" t="s">
        <v>4522</v>
      </c>
      <c r="C1776" t="s">
        <v>541</v>
      </c>
      <c r="D1776" s="58">
        <v>408.29</v>
      </c>
      <c r="E1776" t="s">
        <v>452</v>
      </c>
      <c r="F1776" s="108" t="s">
        <v>2950</v>
      </c>
      <c r="G1776" t="s">
        <v>2951</v>
      </c>
      <c r="H1776">
        <v>40</v>
      </c>
      <c r="I1776">
        <v>48</v>
      </c>
      <c r="J1776" t="s">
        <v>555</v>
      </c>
      <c r="K1776" t="s">
        <v>2937</v>
      </c>
      <c r="L1776">
        <v>0</v>
      </c>
      <c r="M1776">
        <v>0</v>
      </c>
      <c r="N1776" t="s">
        <v>4736</v>
      </c>
      <c r="O1776" t="s">
        <v>545</v>
      </c>
      <c r="P1776" t="s">
        <v>458</v>
      </c>
      <c r="R1776">
        <v>0</v>
      </c>
      <c r="S1776" t="s">
        <v>459</v>
      </c>
      <c r="T1776" t="s">
        <v>458</v>
      </c>
      <c r="U1776" t="s">
        <v>460</v>
      </c>
      <c r="V1776" t="s">
        <v>458</v>
      </c>
    </row>
    <row r="1777" spans="1:22" x14ac:dyDescent="0.2">
      <c r="A1777" s="102">
        <v>42485</v>
      </c>
      <c r="B1777" s="102" t="s">
        <v>4522</v>
      </c>
      <c r="C1777" t="s">
        <v>541</v>
      </c>
      <c r="D1777" s="58">
        <v>408.29</v>
      </c>
      <c r="E1777" t="s">
        <v>452</v>
      </c>
      <c r="F1777" s="108">
        <v>2014</v>
      </c>
      <c r="G1777" t="s">
        <v>2978</v>
      </c>
      <c r="H1777">
        <v>24</v>
      </c>
      <c r="I1777">
        <v>48</v>
      </c>
      <c r="J1777" t="s">
        <v>555</v>
      </c>
      <c r="K1777" t="s">
        <v>2937</v>
      </c>
      <c r="L1777">
        <v>0</v>
      </c>
      <c r="M1777">
        <v>0</v>
      </c>
      <c r="N1777" t="s">
        <v>4737</v>
      </c>
      <c r="O1777" t="s">
        <v>545</v>
      </c>
      <c r="P1777" t="s">
        <v>458</v>
      </c>
      <c r="R1777">
        <v>0</v>
      </c>
      <c r="S1777" t="s">
        <v>459</v>
      </c>
      <c r="T1777" t="s">
        <v>458</v>
      </c>
      <c r="U1777" t="s">
        <v>460</v>
      </c>
      <c r="V1777" t="s">
        <v>458</v>
      </c>
    </row>
    <row r="1778" spans="1:22" x14ac:dyDescent="0.2">
      <c r="A1778" s="102">
        <v>42488</v>
      </c>
      <c r="B1778" s="102" t="s">
        <v>4522</v>
      </c>
      <c r="C1778" t="s">
        <v>541</v>
      </c>
      <c r="D1778" s="58">
        <v>408.29</v>
      </c>
      <c r="E1778" t="s">
        <v>452</v>
      </c>
      <c r="F1778" s="108">
        <v>2025</v>
      </c>
      <c r="G1778" t="s">
        <v>2941</v>
      </c>
      <c r="H1778">
        <v>32</v>
      </c>
      <c r="I1778">
        <v>48</v>
      </c>
      <c r="J1778" t="s">
        <v>555</v>
      </c>
      <c r="K1778" t="s">
        <v>2937</v>
      </c>
      <c r="L1778">
        <v>0</v>
      </c>
      <c r="M1778">
        <v>0</v>
      </c>
      <c r="N1778" t="s">
        <v>4738</v>
      </c>
      <c r="O1778" t="s">
        <v>545</v>
      </c>
      <c r="P1778" t="s">
        <v>458</v>
      </c>
      <c r="R1778">
        <v>0</v>
      </c>
      <c r="S1778" t="s">
        <v>459</v>
      </c>
      <c r="T1778" t="s">
        <v>458</v>
      </c>
      <c r="U1778" t="s">
        <v>460</v>
      </c>
      <c r="V1778" t="s">
        <v>458</v>
      </c>
    </row>
    <row r="1779" spans="1:22" x14ac:dyDescent="0.2">
      <c r="A1779" s="102">
        <v>42492</v>
      </c>
      <c r="B1779" s="102" t="s">
        <v>4522</v>
      </c>
      <c r="C1779" t="s">
        <v>541</v>
      </c>
      <c r="D1779" s="58">
        <v>408.29</v>
      </c>
      <c r="E1779" t="s">
        <v>452</v>
      </c>
      <c r="F1779" s="108">
        <v>2025</v>
      </c>
      <c r="G1779" t="s">
        <v>2941</v>
      </c>
      <c r="H1779">
        <v>16</v>
      </c>
      <c r="I1779">
        <v>48</v>
      </c>
      <c r="J1779" t="s">
        <v>555</v>
      </c>
      <c r="K1779" t="s">
        <v>2937</v>
      </c>
      <c r="L1779">
        <v>0</v>
      </c>
      <c r="M1779">
        <v>0</v>
      </c>
      <c r="N1779" t="s">
        <v>4739</v>
      </c>
      <c r="O1779" t="s">
        <v>545</v>
      </c>
      <c r="P1779" t="s">
        <v>458</v>
      </c>
      <c r="R1779">
        <v>0</v>
      </c>
      <c r="S1779" t="s">
        <v>459</v>
      </c>
      <c r="T1779" t="s">
        <v>458</v>
      </c>
      <c r="U1779" t="s">
        <v>460</v>
      </c>
      <c r="V1779" t="s">
        <v>458</v>
      </c>
    </row>
    <row r="1780" spans="1:22" x14ac:dyDescent="0.2">
      <c r="A1780" s="102">
        <v>42492</v>
      </c>
      <c r="B1780" s="102" t="s">
        <v>4522</v>
      </c>
      <c r="C1780" t="s">
        <v>541</v>
      </c>
      <c r="D1780" s="58">
        <v>408.29</v>
      </c>
      <c r="E1780" t="s">
        <v>452</v>
      </c>
      <c r="F1780" s="108" t="s">
        <v>2950</v>
      </c>
      <c r="G1780" t="s">
        <v>2951</v>
      </c>
      <c r="H1780">
        <v>8</v>
      </c>
      <c r="I1780">
        <v>48</v>
      </c>
      <c r="J1780" t="s">
        <v>555</v>
      </c>
      <c r="K1780" t="s">
        <v>2937</v>
      </c>
      <c r="L1780">
        <v>0</v>
      </c>
      <c r="M1780">
        <v>0</v>
      </c>
      <c r="N1780" t="s">
        <v>4740</v>
      </c>
      <c r="O1780" t="s">
        <v>545</v>
      </c>
      <c r="P1780" t="s">
        <v>458</v>
      </c>
      <c r="R1780">
        <v>0</v>
      </c>
      <c r="S1780" t="s">
        <v>459</v>
      </c>
      <c r="T1780" t="s">
        <v>458</v>
      </c>
      <c r="U1780" t="s">
        <v>460</v>
      </c>
      <c r="V1780" t="s">
        <v>458</v>
      </c>
    </row>
    <row r="1781" spans="1:22" x14ac:dyDescent="0.2">
      <c r="A1781" s="102">
        <v>42492</v>
      </c>
      <c r="B1781" s="102" t="s">
        <v>4522</v>
      </c>
      <c r="C1781" t="s">
        <v>541</v>
      </c>
      <c r="D1781" s="58">
        <v>408.29</v>
      </c>
      <c r="E1781" t="s">
        <v>452</v>
      </c>
      <c r="F1781" s="108">
        <v>2009</v>
      </c>
      <c r="G1781" t="s">
        <v>2953</v>
      </c>
      <c r="H1781">
        <v>20</v>
      </c>
      <c r="I1781">
        <v>48</v>
      </c>
      <c r="J1781" t="s">
        <v>555</v>
      </c>
      <c r="K1781" t="s">
        <v>2937</v>
      </c>
      <c r="L1781">
        <v>0</v>
      </c>
      <c r="M1781">
        <v>0</v>
      </c>
      <c r="N1781" t="s">
        <v>4741</v>
      </c>
      <c r="O1781" t="s">
        <v>545</v>
      </c>
      <c r="P1781" t="s">
        <v>458</v>
      </c>
      <c r="R1781">
        <v>0</v>
      </c>
      <c r="S1781" t="s">
        <v>459</v>
      </c>
      <c r="T1781" t="s">
        <v>458</v>
      </c>
      <c r="U1781" t="s">
        <v>460</v>
      </c>
      <c r="V1781" t="s">
        <v>458</v>
      </c>
    </row>
    <row r="1782" spans="1:22" x14ac:dyDescent="0.2">
      <c r="A1782" s="102">
        <v>42499</v>
      </c>
      <c r="B1782" s="102" t="s">
        <v>4522</v>
      </c>
      <c r="C1782" t="s">
        <v>541</v>
      </c>
      <c r="D1782" s="58">
        <v>408.29</v>
      </c>
      <c r="E1782" t="s">
        <v>452</v>
      </c>
      <c r="F1782" s="108">
        <v>2004</v>
      </c>
      <c r="G1782" t="s">
        <v>3072</v>
      </c>
      <c r="H1782">
        <v>35</v>
      </c>
      <c r="I1782">
        <v>48</v>
      </c>
      <c r="J1782" t="s">
        <v>555</v>
      </c>
      <c r="K1782" t="s">
        <v>2937</v>
      </c>
      <c r="L1782">
        <v>0</v>
      </c>
      <c r="M1782">
        <v>0</v>
      </c>
      <c r="N1782" t="s">
        <v>4742</v>
      </c>
      <c r="O1782" t="s">
        <v>545</v>
      </c>
      <c r="P1782" t="s">
        <v>458</v>
      </c>
      <c r="R1782">
        <v>0</v>
      </c>
      <c r="S1782" t="s">
        <v>459</v>
      </c>
      <c r="T1782" t="s">
        <v>458</v>
      </c>
      <c r="U1782" t="s">
        <v>460</v>
      </c>
      <c r="V1782" t="s">
        <v>458</v>
      </c>
    </row>
    <row r="1783" spans="1:22" x14ac:dyDescent="0.2">
      <c r="A1783" s="102">
        <v>42499</v>
      </c>
      <c r="B1783" s="102" t="s">
        <v>4522</v>
      </c>
      <c r="C1783" t="s">
        <v>541</v>
      </c>
      <c r="D1783" s="58">
        <v>408.29</v>
      </c>
      <c r="E1783" t="s">
        <v>452</v>
      </c>
      <c r="F1783" s="108" t="s">
        <v>2950</v>
      </c>
      <c r="G1783" t="s">
        <v>2951</v>
      </c>
      <c r="H1783">
        <v>16</v>
      </c>
      <c r="I1783">
        <v>48</v>
      </c>
      <c r="J1783" t="s">
        <v>555</v>
      </c>
      <c r="K1783" t="s">
        <v>2937</v>
      </c>
      <c r="L1783">
        <v>0</v>
      </c>
      <c r="M1783">
        <v>0</v>
      </c>
      <c r="N1783" t="s">
        <v>4743</v>
      </c>
      <c r="O1783" t="s">
        <v>545</v>
      </c>
      <c r="P1783" t="s">
        <v>458</v>
      </c>
      <c r="R1783">
        <v>0</v>
      </c>
      <c r="S1783" t="s">
        <v>459</v>
      </c>
      <c r="T1783" t="s">
        <v>458</v>
      </c>
      <c r="U1783" t="s">
        <v>460</v>
      </c>
      <c r="V1783" t="s">
        <v>458</v>
      </c>
    </row>
    <row r="1784" spans="1:22" x14ac:dyDescent="0.2">
      <c r="A1784" s="102">
        <v>42506</v>
      </c>
      <c r="B1784" s="102" t="s">
        <v>4522</v>
      </c>
      <c r="C1784" t="s">
        <v>541</v>
      </c>
      <c r="D1784" s="58">
        <v>408.29</v>
      </c>
      <c r="E1784" t="s">
        <v>452</v>
      </c>
      <c r="F1784" s="108">
        <v>2025</v>
      </c>
      <c r="G1784" t="s">
        <v>2941</v>
      </c>
      <c r="H1784">
        <v>32</v>
      </c>
      <c r="I1784">
        <v>48</v>
      </c>
      <c r="J1784" t="s">
        <v>555</v>
      </c>
      <c r="K1784" t="s">
        <v>2937</v>
      </c>
      <c r="L1784">
        <v>0</v>
      </c>
      <c r="M1784">
        <v>0</v>
      </c>
      <c r="N1784" t="s">
        <v>4744</v>
      </c>
      <c r="O1784" t="s">
        <v>545</v>
      </c>
      <c r="P1784" t="s">
        <v>458</v>
      </c>
      <c r="R1784">
        <v>0</v>
      </c>
      <c r="S1784" t="s">
        <v>459</v>
      </c>
      <c r="T1784" t="s">
        <v>458</v>
      </c>
      <c r="U1784" t="s">
        <v>460</v>
      </c>
      <c r="V1784" t="s">
        <v>458</v>
      </c>
    </row>
    <row r="1785" spans="1:22" x14ac:dyDescent="0.2">
      <c r="A1785" s="102">
        <v>42506</v>
      </c>
      <c r="B1785" s="102" t="s">
        <v>4522</v>
      </c>
      <c r="C1785" t="s">
        <v>541</v>
      </c>
      <c r="D1785" s="58">
        <v>408.29</v>
      </c>
      <c r="E1785" t="s">
        <v>452</v>
      </c>
      <c r="F1785" s="108">
        <v>2004</v>
      </c>
      <c r="G1785" t="s">
        <v>3072</v>
      </c>
      <c r="H1785">
        <v>4</v>
      </c>
      <c r="I1785">
        <v>48</v>
      </c>
      <c r="J1785" t="s">
        <v>555</v>
      </c>
      <c r="K1785" t="s">
        <v>2937</v>
      </c>
      <c r="L1785">
        <v>0</v>
      </c>
      <c r="M1785">
        <v>0</v>
      </c>
      <c r="N1785" t="s">
        <v>4745</v>
      </c>
      <c r="O1785" t="s">
        <v>545</v>
      </c>
      <c r="P1785" t="s">
        <v>458</v>
      </c>
      <c r="R1785">
        <v>0</v>
      </c>
      <c r="S1785" t="s">
        <v>459</v>
      </c>
      <c r="T1785" t="s">
        <v>458</v>
      </c>
      <c r="U1785" t="s">
        <v>460</v>
      </c>
      <c r="V1785" t="s">
        <v>458</v>
      </c>
    </row>
    <row r="1786" spans="1:22" x14ac:dyDescent="0.2">
      <c r="A1786" s="102">
        <v>42506</v>
      </c>
      <c r="B1786" s="102" t="s">
        <v>4522</v>
      </c>
      <c r="C1786" t="s">
        <v>541</v>
      </c>
      <c r="D1786" s="58">
        <v>408.29</v>
      </c>
      <c r="E1786" t="s">
        <v>452</v>
      </c>
      <c r="F1786" s="108" t="s">
        <v>2950</v>
      </c>
      <c r="G1786" t="s">
        <v>2951</v>
      </c>
      <c r="H1786">
        <v>16</v>
      </c>
      <c r="I1786">
        <v>48</v>
      </c>
      <c r="J1786" t="s">
        <v>555</v>
      </c>
      <c r="K1786" t="s">
        <v>2937</v>
      </c>
      <c r="L1786">
        <v>0</v>
      </c>
      <c r="M1786">
        <v>0</v>
      </c>
      <c r="N1786" t="s">
        <v>4746</v>
      </c>
      <c r="O1786" t="s">
        <v>545</v>
      </c>
      <c r="P1786" t="s">
        <v>458</v>
      </c>
      <c r="R1786">
        <v>0</v>
      </c>
      <c r="S1786" t="s">
        <v>459</v>
      </c>
      <c r="T1786" t="s">
        <v>458</v>
      </c>
      <c r="U1786" t="s">
        <v>460</v>
      </c>
      <c r="V1786" t="s">
        <v>458</v>
      </c>
    </row>
    <row r="1787" spans="1:22" x14ac:dyDescent="0.2">
      <c r="A1787" s="102">
        <v>42522</v>
      </c>
      <c r="B1787" s="102" t="s">
        <v>4522</v>
      </c>
      <c r="C1787" t="s">
        <v>541</v>
      </c>
      <c r="D1787" s="58">
        <v>408.29</v>
      </c>
      <c r="E1787" t="s">
        <v>452</v>
      </c>
      <c r="F1787" s="108">
        <v>2004</v>
      </c>
      <c r="G1787" t="s">
        <v>3072</v>
      </c>
      <c r="H1787">
        <v>15</v>
      </c>
      <c r="I1787">
        <v>48</v>
      </c>
      <c r="J1787" t="s">
        <v>555</v>
      </c>
      <c r="K1787" t="s">
        <v>2937</v>
      </c>
      <c r="L1787">
        <v>0</v>
      </c>
      <c r="M1787">
        <v>0</v>
      </c>
      <c r="N1787" t="s">
        <v>4747</v>
      </c>
      <c r="O1787" t="s">
        <v>545</v>
      </c>
      <c r="P1787" t="s">
        <v>458</v>
      </c>
      <c r="R1787">
        <v>0</v>
      </c>
      <c r="S1787" t="s">
        <v>459</v>
      </c>
      <c r="T1787" t="s">
        <v>458</v>
      </c>
      <c r="U1787" t="s">
        <v>460</v>
      </c>
      <c r="V1787" t="s">
        <v>458</v>
      </c>
    </row>
    <row r="1788" spans="1:22" x14ac:dyDescent="0.2">
      <c r="A1788" s="102">
        <v>42527</v>
      </c>
      <c r="B1788" s="102" t="s">
        <v>4522</v>
      </c>
      <c r="C1788" t="s">
        <v>541</v>
      </c>
      <c r="D1788" s="58">
        <v>408.29</v>
      </c>
      <c r="E1788" t="s">
        <v>452</v>
      </c>
      <c r="F1788" s="108" t="s">
        <v>2950</v>
      </c>
      <c r="G1788" t="s">
        <v>2951</v>
      </c>
      <c r="H1788">
        <v>2</v>
      </c>
      <c r="I1788">
        <v>48</v>
      </c>
      <c r="J1788" t="s">
        <v>555</v>
      </c>
      <c r="K1788" t="s">
        <v>2937</v>
      </c>
      <c r="L1788">
        <v>0</v>
      </c>
      <c r="M1788">
        <v>0</v>
      </c>
      <c r="N1788" t="s">
        <v>4748</v>
      </c>
      <c r="O1788" t="s">
        <v>545</v>
      </c>
      <c r="P1788" t="s">
        <v>458</v>
      </c>
      <c r="R1788">
        <v>0</v>
      </c>
      <c r="S1788" t="s">
        <v>459</v>
      </c>
      <c r="T1788" t="s">
        <v>458</v>
      </c>
      <c r="U1788" t="s">
        <v>460</v>
      </c>
      <c r="V1788" t="s">
        <v>458</v>
      </c>
    </row>
    <row r="1789" spans="1:22" x14ac:dyDescent="0.2">
      <c r="A1789" s="102">
        <v>42541</v>
      </c>
      <c r="B1789" s="102" t="s">
        <v>4522</v>
      </c>
      <c r="C1789" t="s">
        <v>541</v>
      </c>
      <c r="D1789" s="58">
        <v>408.29</v>
      </c>
      <c r="E1789" t="s">
        <v>452</v>
      </c>
      <c r="F1789" s="108">
        <v>2004</v>
      </c>
      <c r="G1789" t="s">
        <v>3072</v>
      </c>
      <c r="H1789">
        <v>15</v>
      </c>
      <c r="I1789">
        <v>48</v>
      </c>
      <c r="J1789" t="s">
        <v>555</v>
      </c>
      <c r="K1789" t="s">
        <v>2937</v>
      </c>
      <c r="L1789">
        <v>0</v>
      </c>
      <c r="M1789">
        <v>0</v>
      </c>
      <c r="N1789" t="s">
        <v>4749</v>
      </c>
      <c r="O1789" t="s">
        <v>545</v>
      </c>
      <c r="P1789" t="s">
        <v>458</v>
      </c>
      <c r="R1789">
        <v>0</v>
      </c>
      <c r="S1789" t="s">
        <v>459</v>
      </c>
      <c r="T1789" t="s">
        <v>458</v>
      </c>
      <c r="U1789" t="s">
        <v>460</v>
      </c>
      <c r="V1789" t="s">
        <v>458</v>
      </c>
    </row>
    <row r="1790" spans="1:22" x14ac:dyDescent="0.2">
      <c r="A1790" s="102">
        <v>42583</v>
      </c>
      <c r="B1790" s="102" t="s">
        <v>4522</v>
      </c>
      <c r="C1790" t="s">
        <v>541</v>
      </c>
      <c r="D1790" s="58">
        <v>408.29</v>
      </c>
      <c r="E1790" t="s">
        <v>452</v>
      </c>
      <c r="F1790" s="108">
        <v>2004</v>
      </c>
      <c r="G1790" t="s">
        <v>3072</v>
      </c>
      <c r="H1790">
        <v>1</v>
      </c>
      <c r="I1790">
        <v>48</v>
      </c>
      <c r="J1790" t="s">
        <v>555</v>
      </c>
      <c r="K1790" t="s">
        <v>2937</v>
      </c>
      <c r="L1790">
        <v>0</v>
      </c>
      <c r="M1790">
        <v>0</v>
      </c>
      <c r="N1790" t="s">
        <v>4750</v>
      </c>
      <c r="O1790" t="s">
        <v>545</v>
      </c>
      <c r="P1790" t="s">
        <v>458</v>
      </c>
      <c r="R1790">
        <v>0</v>
      </c>
      <c r="S1790" t="s">
        <v>459</v>
      </c>
      <c r="T1790" t="s">
        <v>458</v>
      </c>
      <c r="U1790" t="s">
        <v>460</v>
      </c>
      <c r="V1790" t="s">
        <v>458</v>
      </c>
    </row>
    <row r="1791" spans="1:22" x14ac:dyDescent="0.2">
      <c r="A1791" s="102">
        <v>42597</v>
      </c>
      <c r="B1791" s="102" t="s">
        <v>4522</v>
      </c>
      <c r="C1791" t="s">
        <v>541</v>
      </c>
      <c r="D1791" s="58">
        <v>408.29</v>
      </c>
      <c r="E1791" t="s">
        <v>452</v>
      </c>
      <c r="F1791" s="108">
        <v>2005</v>
      </c>
      <c r="G1791" t="s">
        <v>3011</v>
      </c>
      <c r="H1791">
        <v>36</v>
      </c>
      <c r="I1791">
        <v>48</v>
      </c>
      <c r="J1791" t="s">
        <v>555</v>
      </c>
      <c r="K1791" t="s">
        <v>2937</v>
      </c>
      <c r="L1791">
        <v>0</v>
      </c>
      <c r="M1791">
        <v>0</v>
      </c>
      <c r="N1791" t="s">
        <v>4751</v>
      </c>
      <c r="O1791" t="s">
        <v>545</v>
      </c>
      <c r="P1791" t="s">
        <v>458</v>
      </c>
      <c r="R1791">
        <v>0</v>
      </c>
      <c r="S1791" t="s">
        <v>459</v>
      </c>
      <c r="T1791" t="s">
        <v>458</v>
      </c>
      <c r="U1791" t="s">
        <v>460</v>
      </c>
      <c r="V1791" t="s">
        <v>458</v>
      </c>
    </row>
    <row r="1792" spans="1:22" x14ac:dyDescent="0.2">
      <c r="A1792" s="102">
        <v>42597</v>
      </c>
      <c r="B1792" s="102" t="s">
        <v>4522</v>
      </c>
      <c r="C1792" t="s">
        <v>541</v>
      </c>
      <c r="D1792" s="58">
        <v>408.29</v>
      </c>
      <c r="E1792" t="s">
        <v>452</v>
      </c>
      <c r="F1792" s="108" t="s">
        <v>2950</v>
      </c>
      <c r="G1792" t="s">
        <v>2951</v>
      </c>
      <c r="H1792">
        <v>28</v>
      </c>
      <c r="I1792">
        <v>48</v>
      </c>
      <c r="J1792" t="s">
        <v>555</v>
      </c>
      <c r="K1792" t="s">
        <v>2937</v>
      </c>
      <c r="L1792">
        <v>0</v>
      </c>
      <c r="M1792">
        <v>0</v>
      </c>
      <c r="N1792" t="s">
        <v>4752</v>
      </c>
      <c r="O1792" t="s">
        <v>545</v>
      </c>
      <c r="P1792" t="s">
        <v>458</v>
      </c>
      <c r="R1792">
        <v>0</v>
      </c>
      <c r="S1792" t="s">
        <v>459</v>
      </c>
      <c r="T1792" t="s">
        <v>458</v>
      </c>
      <c r="U1792" t="s">
        <v>460</v>
      </c>
      <c r="V1792" t="s">
        <v>458</v>
      </c>
    </row>
    <row r="1793" spans="1:22" x14ac:dyDescent="0.2">
      <c r="A1793" s="102">
        <v>42604</v>
      </c>
      <c r="B1793" s="102" t="s">
        <v>4522</v>
      </c>
      <c r="C1793" t="s">
        <v>541</v>
      </c>
      <c r="D1793" s="58">
        <v>408.29</v>
      </c>
      <c r="E1793" t="s">
        <v>452</v>
      </c>
      <c r="F1793" s="108">
        <v>2004</v>
      </c>
      <c r="G1793" t="s">
        <v>3072</v>
      </c>
      <c r="H1793">
        <v>15</v>
      </c>
      <c r="I1793">
        <v>48</v>
      </c>
      <c r="J1793" t="s">
        <v>555</v>
      </c>
      <c r="K1793" t="s">
        <v>2937</v>
      </c>
      <c r="L1793">
        <v>0</v>
      </c>
      <c r="M1793">
        <v>0</v>
      </c>
      <c r="N1793" t="s">
        <v>4753</v>
      </c>
      <c r="O1793" t="s">
        <v>545</v>
      </c>
      <c r="P1793" t="s">
        <v>458</v>
      </c>
      <c r="R1793">
        <v>0</v>
      </c>
      <c r="S1793" t="s">
        <v>459</v>
      </c>
      <c r="T1793" t="s">
        <v>458</v>
      </c>
      <c r="U1793" t="s">
        <v>460</v>
      </c>
      <c r="V1793" t="s">
        <v>458</v>
      </c>
    </row>
    <row r="1794" spans="1:22" x14ac:dyDescent="0.2">
      <c r="A1794" s="102">
        <v>42604</v>
      </c>
      <c r="B1794" s="102" t="s">
        <v>4522</v>
      </c>
      <c r="C1794" t="s">
        <v>541</v>
      </c>
      <c r="D1794" s="58">
        <v>408.29</v>
      </c>
      <c r="E1794" t="s">
        <v>452</v>
      </c>
      <c r="F1794" s="108" t="s">
        <v>2950</v>
      </c>
      <c r="G1794" t="s">
        <v>2951</v>
      </c>
      <c r="H1794">
        <v>16</v>
      </c>
      <c r="I1794">
        <v>48</v>
      </c>
      <c r="J1794" t="s">
        <v>555</v>
      </c>
      <c r="K1794" t="s">
        <v>2937</v>
      </c>
      <c r="L1794">
        <v>0</v>
      </c>
      <c r="M1794">
        <v>0</v>
      </c>
      <c r="N1794" t="s">
        <v>4754</v>
      </c>
      <c r="O1794" t="s">
        <v>545</v>
      </c>
      <c r="P1794" t="s">
        <v>458</v>
      </c>
      <c r="R1794">
        <v>0</v>
      </c>
      <c r="S1794" t="s">
        <v>459</v>
      </c>
      <c r="T1794" t="s">
        <v>458</v>
      </c>
      <c r="U1794" t="s">
        <v>460</v>
      </c>
      <c r="V1794" t="s">
        <v>458</v>
      </c>
    </row>
    <row r="1795" spans="1:22" x14ac:dyDescent="0.2">
      <c r="A1795" s="102">
        <v>42604</v>
      </c>
      <c r="B1795" s="102" t="s">
        <v>4522</v>
      </c>
      <c r="C1795" t="s">
        <v>541</v>
      </c>
      <c r="D1795" s="58">
        <v>408.29</v>
      </c>
      <c r="E1795" t="s">
        <v>452</v>
      </c>
      <c r="F1795" s="108">
        <v>2005</v>
      </c>
      <c r="G1795" t="s">
        <v>3011</v>
      </c>
      <c r="H1795">
        <v>32</v>
      </c>
      <c r="I1795">
        <v>48</v>
      </c>
      <c r="J1795" t="s">
        <v>555</v>
      </c>
      <c r="K1795" t="s">
        <v>2937</v>
      </c>
      <c r="L1795">
        <v>0</v>
      </c>
      <c r="M1795">
        <v>0</v>
      </c>
      <c r="N1795" t="s">
        <v>4755</v>
      </c>
      <c r="O1795" t="s">
        <v>545</v>
      </c>
      <c r="P1795" t="s">
        <v>458</v>
      </c>
      <c r="R1795">
        <v>0</v>
      </c>
      <c r="S1795" t="s">
        <v>459</v>
      </c>
      <c r="T1795" t="s">
        <v>458</v>
      </c>
      <c r="U1795" t="s">
        <v>460</v>
      </c>
      <c r="V1795" t="s">
        <v>458</v>
      </c>
    </row>
    <row r="1796" spans="1:22" x14ac:dyDescent="0.2">
      <c r="A1796" s="102">
        <v>42604</v>
      </c>
      <c r="B1796" s="102" t="s">
        <v>4522</v>
      </c>
      <c r="C1796" t="s">
        <v>541</v>
      </c>
      <c r="D1796" s="58">
        <v>408.29</v>
      </c>
      <c r="E1796" t="s">
        <v>452</v>
      </c>
      <c r="F1796" s="108" t="s">
        <v>2950</v>
      </c>
      <c r="G1796" t="s">
        <v>2951</v>
      </c>
      <c r="H1796">
        <v>16</v>
      </c>
      <c r="I1796">
        <v>48</v>
      </c>
      <c r="J1796" t="s">
        <v>555</v>
      </c>
      <c r="K1796" t="s">
        <v>2937</v>
      </c>
      <c r="L1796">
        <v>0</v>
      </c>
      <c r="M1796">
        <v>0</v>
      </c>
      <c r="N1796" t="s">
        <v>4756</v>
      </c>
      <c r="O1796" t="s">
        <v>545</v>
      </c>
      <c r="P1796" t="s">
        <v>458</v>
      </c>
      <c r="R1796">
        <v>0</v>
      </c>
      <c r="S1796" t="s">
        <v>459</v>
      </c>
      <c r="T1796" t="s">
        <v>458</v>
      </c>
      <c r="U1796" t="s">
        <v>460</v>
      </c>
      <c r="V1796" t="s">
        <v>458</v>
      </c>
    </row>
    <row r="1797" spans="1:22" x14ac:dyDescent="0.2">
      <c r="A1797" s="102">
        <v>42611</v>
      </c>
      <c r="B1797" s="102" t="s">
        <v>4522</v>
      </c>
      <c r="C1797" t="s">
        <v>541</v>
      </c>
      <c r="D1797" s="58">
        <v>408.29</v>
      </c>
      <c r="E1797" t="s">
        <v>452</v>
      </c>
      <c r="F1797" s="108">
        <v>2004</v>
      </c>
      <c r="G1797" t="s">
        <v>3072</v>
      </c>
      <c r="H1797">
        <v>31.6</v>
      </c>
      <c r="I1797">
        <v>48</v>
      </c>
      <c r="J1797" t="s">
        <v>555</v>
      </c>
      <c r="K1797" t="s">
        <v>2937</v>
      </c>
      <c r="L1797">
        <v>0</v>
      </c>
      <c r="M1797">
        <v>0</v>
      </c>
      <c r="N1797" t="s">
        <v>4757</v>
      </c>
      <c r="O1797" t="s">
        <v>545</v>
      </c>
      <c r="P1797" t="s">
        <v>458</v>
      </c>
      <c r="R1797">
        <v>0</v>
      </c>
      <c r="S1797" t="s">
        <v>459</v>
      </c>
      <c r="T1797" t="s">
        <v>458</v>
      </c>
      <c r="U1797" t="s">
        <v>460</v>
      </c>
      <c r="V1797" t="s">
        <v>458</v>
      </c>
    </row>
    <row r="1798" spans="1:22" x14ac:dyDescent="0.2">
      <c r="A1798" s="102">
        <v>42611</v>
      </c>
      <c r="B1798" s="102" t="s">
        <v>4522</v>
      </c>
      <c r="C1798" t="s">
        <v>541</v>
      </c>
      <c r="D1798" s="58">
        <v>408.29</v>
      </c>
      <c r="E1798" t="s">
        <v>452</v>
      </c>
      <c r="F1798" s="108" t="s">
        <v>2950</v>
      </c>
      <c r="G1798" t="s">
        <v>2951</v>
      </c>
      <c r="H1798">
        <v>24</v>
      </c>
      <c r="I1798">
        <v>48</v>
      </c>
      <c r="J1798" t="s">
        <v>555</v>
      </c>
      <c r="K1798" t="s">
        <v>2937</v>
      </c>
      <c r="L1798">
        <v>0</v>
      </c>
      <c r="M1798">
        <v>0</v>
      </c>
      <c r="N1798" t="s">
        <v>4758</v>
      </c>
      <c r="O1798" t="s">
        <v>545</v>
      </c>
      <c r="P1798" t="s">
        <v>458</v>
      </c>
      <c r="R1798">
        <v>0</v>
      </c>
      <c r="S1798" t="s">
        <v>459</v>
      </c>
      <c r="T1798" t="s">
        <v>458</v>
      </c>
      <c r="U1798" t="s">
        <v>460</v>
      </c>
      <c r="V1798" t="s">
        <v>458</v>
      </c>
    </row>
    <row r="1799" spans="1:22" x14ac:dyDescent="0.2">
      <c r="A1799" s="102">
        <v>42611</v>
      </c>
      <c r="B1799" s="102" t="s">
        <v>4522</v>
      </c>
      <c r="C1799" t="s">
        <v>541</v>
      </c>
      <c r="D1799" s="58">
        <v>408.29</v>
      </c>
      <c r="E1799" t="s">
        <v>452</v>
      </c>
      <c r="F1799" s="108">
        <v>2005</v>
      </c>
      <c r="G1799" t="s">
        <v>3011</v>
      </c>
      <c r="H1799">
        <v>24</v>
      </c>
      <c r="I1799">
        <v>48</v>
      </c>
      <c r="J1799" t="s">
        <v>555</v>
      </c>
      <c r="K1799" t="s">
        <v>2937</v>
      </c>
      <c r="L1799">
        <v>0</v>
      </c>
      <c r="M1799">
        <v>0</v>
      </c>
      <c r="N1799" t="s">
        <v>4759</v>
      </c>
      <c r="O1799" t="s">
        <v>545</v>
      </c>
      <c r="P1799" t="s">
        <v>458</v>
      </c>
      <c r="R1799">
        <v>0</v>
      </c>
      <c r="S1799" t="s">
        <v>459</v>
      </c>
      <c r="T1799" t="s">
        <v>458</v>
      </c>
      <c r="U1799" t="s">
        <v>460</v>
      </c>
      <c r="V1799" t="s">
        <v>458</v>
      </c>
    </row>
    <row r="1800" spans="1:22" x14ac:dyDescent="0.2">
      <c r="A1800" s="102">
        <v>42611</v>
      </c>
      <c r="B1800" s="102" t="s">
        <v>4522</v>
      </c>
      <c r="C1800" t="s">
        <v>541</v>
      </c>
      <c r="D1800" s="58">
        <v>408.29</v>
      </c>
      <c r="E1800" t="s">
        <v>452</v>
      </c>
      <c r="F1800" s="108" t="s">
        <v>2950</v>
      </c>
      <c r="G1800" t="s">
        <v>2951</v>
      </c>
      <c r="H1800">
        <v>24</v>
      </c>
      <c r="I1800">
        <v>48</v>
      </c>
      <c r="J1800" t="s">
        <v>555</v>
      </c>
      <c r="K1800" t="s">
        <v>2937</v>
      </c>
      <c r="L1800">
        <v>0</v>
      </c>
      <c r="M1800">
        <v>0</v>
      </c>
      <c r="N1800" t="s">
        <v>4760</v>
      </c>
      <c r="O1800" t="s">
        <v>545</v>
      </c>
      <c r="P1800" t="s">
        <v>458</v>
      </c>
      <c r="R1800">
        <v>0</v>
      </c>
      <c r="S1800" t="s">
        <v>459</v>
      </c>
      <c r="T1800" t="s">
        <v>458</v>
      </c>
      <c r="U1800" t="s">
        <v>460</v>
      </c>
      <c r="V1800" t="s">
        <v>458</v>
      </c>
    </row>
    <row r="1801" spans="1:22" x14ac:dyDescent="0.2">
      <c r="A1801" s="102">
        <v>42614</v>
      </c>
      <c r="B1801" s="102" t="s">
        <v>4522</v>
      </c>
      <c r="C1801" t="s">
        <v>541</v>
      </c>
      <c r="D1801" s="58">
        <v>408.29</v>
      </c>
      <c r="E1801" t="s">
        <v>452</v>
      </c>
      <c r="F1801" s="108" t="s">
        <v>2950</v>
      </c>
      <c r="G1801" t="s">
        <v>2951</v>
      </c>
      <c r="H1801">
        <v>16</v>
      </c>
      <c r="I1801">
        <v>48</v>
      </c>
      <c r="J1801" t="s">
        <v>555</v>
      </c>
      <c r="K1801" t="s">
        <v>2937</v>
      </c>
      <c r="L1801">
        <v>0</v>
      </c>
      <c r="M1801">
        <v>0</v>
      </c>
      <c r="N1801" t="s">
        <v>4761</v>
      </c>
      <c r="O1801" t="s">
        <v>545</v>
      </c>
      <c r="P1801" t="s">
        <v>458</v>
      </c>
      <c r="R1801">
        <v>0</v>
      </c>
      <c r="S1801" t="s">
        <v>459</v>
      </c>
      <c r="T1801" t="s">
        <v>458</v>
      </c>
      <c r="U1801" t="s">
        <v>460</v>
      </c>
      <c r="V1801" t="s">
        <v>458</v>
      </c>
    </row>
    <row r="1802" spans="1:22" x14ac:dyDescent="0.2">
      <c r="A1802" s="102">
        <v>42614</v>
      </c>
      <c r="B1802" s="102" t="s">
        <v>4522</v>
      </c>
      <c r="C1802" t="s">
        <v>541</v>
      </c>
      <c r="D1802" s="58">
        <v>408.29</v>
      </c>
      <c r="E1802" t="s">
        <v>452</v>
      </c>
      <c r="F1802" s="108">
        <v>2005</v>
      </c>
      <c r="G1802" t="s">
        <v>3011</v>
      </c>
      <c r="H1802">
        <v>16</v>
      </c>
      <c r="I1802">
        <v>48</v>
      </c>
      <c r="J1802" t="s">
        <v>555</v>
      </c>
      <c r="K1802" t="s">
        <v>2937</v>
      </c>
      <c r="L1802">
        <v>0</v>
      </c>
      <c r="M1802">
        <v>0</v>
      </c>
      <c r="N1802" t="s">
        <v>4762</v>
      </c>
      <c r="O1802" t="s">
        <v>545</v>
      </c>
      <c r="P1802" t="s">
        <v>458</v>
      </c>
      <c r="R1802">
        <v>0</v>
      </c>
      <c r="S1802" t="s">
        <v>459</v>
      </c>
      <c r="T1802" t="s">
        <v>458</v>
      </c>
      <c r="U1802" t="s">
        <v>460</v>
      </c>
      <c r="V1802" t="s">
        <v>458</v>
      </c>
    </row>
    <row r="1803" spans="1:22" x14ac:dyDescent="0.2">
      <c r="A1803" s="102">
        <v>42614</v>
      </c>
      <c r="B1803" s="102" t="s">
        <v>4522</v>
      </c>
      <c r="C1803" t="s">
        <v>541</v>
      </c>
      <c r="D1803" s="58">
        <v>408.29</v>
      </c>
      <c r="E1803" t="s">
        <v>452</v>
      </c>
      <c r="F1803" s="108" t="s">
        <v>2950</v>
      </c>
      <c r="G1803" t="s">
        <v>2951</v>
      </c>
      <c r="H1803">
        <v>16</v>
      </c>
      <c r="I1803">
        <v>48</v>
      </c>
      <c r="J1803" t="s">
        <v>555</v>
      </c>
      <c r="K1803" t="s">
        <v>2937</v>
      </c>
      <c r="L1803">
        <v>0</v>
      </c>
      <c r="M1803">
        <v>0</v>
      </c>
      <c r="N1803" t="s">
        <v>4763</v>
      </c>
      <c r="O1803" t="s">
        <v>545</v>
      </c>
      <c r="P1803" t="s">
        <v>458</v>
      </c>
      <c r="R1803">
        <v>0</v>
      </c>
      <c r="S1803" t="s">
        <v>459</v>
      </c>
      <c r="T1803" t="s">
        <v>458</v>
      </c>
      <c r="U1803" t="s">
        <v>460</v>
      </c>
      <c r="V1803" t="s">
        <v>458</v>
      </c>
    </row>
    <row r="1804" spans="1:22" x14ac:dyDescent="0.2">
      <c r="A1804" s="102">
        <v>42618</v>
      </c>
      <c r="B1804" s="102" t="s">
        <v>4522</v>
      </c>
      <c r="C1804" t="s">
        <v>541</v>
      </c>
      <c r="D1804" s="58">
        <v>408.29</v>
      </c>
      <c r="E1804" t="s">
        <v>452</v>
      </c>
      <c r="F1804" s="108" t="s">
        <v>2950</v>
      </c>
      <c r="G1804" t="s">
        <v>2951</v>
      </c>
      <c r="H1804">
        <v>39</v>
      </c>
      <c r="I1804">
        <v>48</v>
      </c>
      <c r="J1804" t="s">
        <v>555</v>
      </c>
      <c r="K1804" t="s">
        <v>2937</v>
      </c>
      <c r="L1804">
        <v>0</v>
      </c>
      <c r="M1804">
        <v>0</v>
      </c>
      <c r="N1804" t="s">
        <v>4764</v>
      </c>
      <c r="O1804" t="s">
        <v>545</v>
      </c>
      <c r="P1804" t="s">
        <v>458</v>
      </c>
      <c r="R1804">
        <v>0</v>
      </c>
      <c r="S1804" t="s">
        <v>459</v>
      </c>
      <c r="T1804" t="s">
        <v>458</v>
      </c>
      <c r="U1804" t="s">
        <v>460</v>
      </c>
      <c r="V1804" t="s">
        <v>458</v>
      </c>
    </row>
    <row r="1805" spans="1:22" x14ac:dyDescent="0.2">
      <c r="A1805" s="102">
        <v>42618</v>
      </c>
      <c r="B1805" s="102" t="s">
        <v>4522</v>
      </c>
      <c r="C1805" t="s">
        <v>541</v>
      </c>
      <c r="D1805" s="58">
        <v>408.29</v>
      </c>
      <c r="E1805" t="s">
        <v>452</v>
      </c>
      <c r="F1805" s="108">
        <v>2005</v>
      </c>
      <c r="G1805" t="s">
        <v>3011</v>
      </c>
      <c r="H1805">
        <v>26</v>
      </c>
      <c r="I1805">
        <v>48</v>
      </c>
      <c r="J1805" t="s">
        <v>555</v>
      </c>
      <c r="K1805" t="s">
        <v>2937</v>
      </c>
      <c r="L1805">
        <v>0</v>
      </c>
      <c r="M1805">
        <v>0</v>
      </c>
      <c r="N1805" t="s">
        <v>4765</v>
      </c>
      <c r="O1805" t="s">
        <v>545</v>
      </c>
      <c r="P1805" t="s">
        <v>458</v>
      </c>
      <c r="R1805">
        <v>0</v>
      </c>
      <c r="S1805" t="s">
        <v>459</v>
      </c>
      <c r="T1805" t="s">
        <v>458</v>
      </c>
      <c r="U1805" t="s">
        <v>460</v>
      </c>
      <c r="V1805" t="s">
        <v>458</v>
      </c>
    </row>
    <row r="1806" spans="1:22" x14ac:dyDescent="0.2">
      <c r="A1806" s="102">
        <v>42618</v>
      </c>
      <c r="B1806" s="102" t="s">
        <v>4522</v>
      </c>
      <c r="C1806" t="s">
        <v>541</v>
      </c>
      <c r="D1806" s="58">
        <v>408.29</v>
      </c>
      <c r="E1806" t="s">
        <v>452</v>
      </c>
      <c r="F1806" s="108" t="s">
        <v>2950</v>
      </c>
      <c r="G1806" t="s">
        <v>2951</v>
      </c>
      <c r="H1806">
        <v>38</v>
      </c>
      <c r="I1806">
        <v>48</v>
      </c>
      <c r="J1806" t="s">
        <v>555</v>
      </c>
      <c r="K1806" t="s">
        <v>2937</v>
      </c>
      <c r="L1806">
        <v>0</v>
      </c>
      <c r="M1806">
        <v>0</v>
      </c>
      <c r="N1806" t="s">
        <v>4766</v>
      </c>
      <c r="O1806" t="s">
        <v>545</v>
      </c>
      <c r="P1806" t="s">
        <v>458</v>
      </c>
      <c r="R1806">
        <v>0</v>
      </c>
      <c r="S1806" t="s">
        <v>459</v>
      </c>
      <c r="T1806" t="s">
        <v>458</v>
      </c>
      <c r="U1806" t="s">
        <v>460</v>
      </c>
      <c r="V1806" t="s">
        <v>458</v>
      </c>
    </row>
    <row r="1807" spans="1:22" x14ac:dyDescent="0.2">
      <c r="A1807" s="102">
        <v>42618</v>
      </c>
      <c r="B1807" s="102" t="s">
        <v>4522</v>
      </c>
      <c r="C1807" t="s">
        <v>541</v>
      </c>
      <c r="D1807" s="58">
        <v>408.29</v>
      </c>
      <c r="E1807" t="s">
        <v>452</v>
      </c>
      <c r="F1807" s="108">
        <v>2014</v>
      </c>
      <c r="G1807" t="s">
        <v>2978</v>
      </c>
      <c r="H1807">
        <v>20</v>
      </c>
      <c r="I1807">
        <v>48</v>
      </c>
      <c r="J1807" t="s">
        <v>555</v>
      </c>
      <c r="K1807" t="s">
        <v>2937</v>
      </c>
      <c r="L1807">
        <v>0</v>
      </c>
      <c r="M1807">
        <v>0</v>
      </c>
      <c r="N1807" t="s">
        <v>4767</v>
      </c>
      <c r="O1807" t="s">
        <v>545</v>
      </c>
      <c r="P1807" t="s">
        <v>458</v>
      </c>
      <c r="R1807">
        <v>0</v>
      </c>
      <c r="S1807" t="s">
        <v>459</v>
      </c>
      <c r="T1807" t="s">
        <v>458</v>
      </c>
      <c r="U1807" t="s">
        <v>460</v>
      </c>
      <c r="V1807" t="s">
        <v>458</v>
      </c>
    </row>
    <row r="1808" spans="1:22" x14ac:dyDescent="0.2">
      <c r="A1808" s="102">
        <v>42625</v>
      </c>
      <c r="B1808" s="102" t="s">
        <v>4522</v>
      </c>
      <c r="C1808" t="s">
        <v>541</v>
      </c>
      <c r="D1808" s="58">
        <v>408.29</v>
      </c>
      <c r="E1808" t="s">
        <v>452</v>
      </c>
      <c r="F1808" s="108" t="s">
        <v>2950</v>
      </c>
      <c r="G1808" t="s">
        <v>2951</v>
      </c>
      <c r="H1808">
        <v>38</v>
      </c>
      <c r="I1808">
        <v>48</v>
      </c>
      <c r="J1808" t="s">
        <v>555</v>
      </c>
      <c r="K1808" t="s">
        <v>2937</v>
      </c>
      <c r="L1808">
        <v>0</v>
      </c>
      <c r="M1808">
        <v>0</v>
      </c>
      <c r="N1808" t="s">
        <v>4768</v>
      </c>
      <c r="O1808" t="s">
        <v>545</v>
      </c>
      <c r="P1808" t="s">
        <v>458</v>
      </c>
      <c r="R1808">
        <v>0</v>
      </c>
      <c r="S1808" t="s">
        <v>459</v>
      </c>
      <c r="T1808" t="s">
        <v>458</v>
      </c>
      <c r="U1808" t="s">
        <v>460</v>
      </c>
      <c r="V1808" t="s">
        <v>458</v>
      </c>
    </row>
    <row r="1809" spans="1:22" x14ac:dyDescent="0.2">
      <c r="A1809" s="102">
        <v>42625</v>
      </c>
      <c r="B1809" s="102" t="s">
        <v>4522</v>
      </c>
      <c r="C1809" t="s">
        <v>541</v>
      </c>
      <c r="D1809" s="58">
        <v>408.29</v>
      </c>
      <c r="E1809" t="s">
        <v>452</v>
      </c>
      <c r="F1809" s="108">
        <v>2005</v>
      </c>
      <c r="G1809" t="s">
        <v>3011</v>
      </c>
      <c r="H1809">
        <v>3</v>
      </c>
      <c r="I1809">
        <v>48</v>
      </c>
      <c r="J1809" t="s">
        <v>555</v>
      </c>
      <c r="K1809" t="s">
        <v>2937</v>
      </c>
      <c r="L1809">
        <v>0</v>
      </c>
      <c r="M1809">
        <v>0</v>
      </c>
      <c r="N1809" t="s">
        <v>4769</v>
      </c>
      <c r="O1809" t="s">
        <v>545</v>
      </c>
      <c r="P1809" t="s">
        <v>458</v>
      </c>
      <c r="R1809">
        <v>0</v>
      </c>
      <c r="S1809" t="s">
        <v>459</v>
      </c>
      <c r="T1809" t="s">
        <v>458</v>
      </c>
      <c r="U1809" t="s">
        <v>460</v>
      </c>
      <c r="V1809" t="s">
        <v>458</v>
      </c>
    </row>
    <row r="1810" spans="1:22" x14ac:dyDescent="0.2">
      <c r="A1810" s="102">
        <v>42625</v>
      </c>
      <c r="B1810" s="102" t="s">
        <v>4522</v>
      </c>
      <c r="C1810" t="s">
        <v>541</v>
      </c>
      <c r="D1810" s="58">
        <v>408.29</v>
      </c>
      <c r="E1810" t="s">
        <v>452</v>
      </c>
      <c r="F1810" s="108" t="s">
        <v>2950</v>
      </c>
      <c r="G1810" t="s">
        <v>2951</v>
      </c>
      <c r="H1810">
        <v>14</v>
      </c>
      <c r="I1810">
        <v>48</v>
      </c>
      <c r="J1810" t="s">
        <v>555</v>
      </c>
      <c r="K1810" t="s">
        <v>2937</v>
      </c>
      <c r="L1810">
        <v>0</v>
      </c>
      <c r="M1810">
        <v>0</v>
      </c>
      <c r="N1810" t="s">
        <v>4770</v>
      </c>
      <c r="O1810" t="s">
        <v>545</v>
      </c>
      <c r="P1810" t="s">
        <v>458</v>
      </c>
      <c r="R1810">
        <v>0</v>
      </c>
      <c r="S1810" t="s">
        <v>459</v>
      </c>
      <c r="T1810" t="s">
        <v>458</v>
      </c>
      <c r="U1810" t="s">
        <v>460</v>
      </c>
      <c r="V1810" t="s">
        <v>458</v>
      </c>
    </row>
    <row r="1811" spans="1:22" x14ac:dyDescent="0.2">
      <c r="A1811" s="102">
        <v>42625</v>
      </c>
      <c r="B1811" s="102" t="s">
        <v>4522</v>
      </c>
      <c r="C1811" t="s">
        <v>541</v>
      </c>
      <c r="D1811" s="58">
        <v>408.29</v>
      </c>
      <c r="E1811" t="s">
        <v>452</v>
      </c>
      <c r="F1811" s="108">
        <v>2014</v>
      </c>
      <c r="G1811" t="s">
        <v>2978</v>
      </c>
      <c r="H1811">
        <v>24</v>
      </c>
      <c r="I1811">
        <v>48</v>
      </c>
      <c r="J1811" t="s">
        <v>555</v>
      </c>
      <c r="K1811" t="s">
        <v>2937</v>
      </c>
      <c r="L1811">
        <v>0</v>
      </c>
      <c r="M1811">
        <v>0</v>
      </c>
      <c r="N1811" t="s">
        <v>4771</v>
      </c>
      <c r="O1811" t="s">
        <v>545</v>
      </c>
      <c r="P1811" t="s">
        <v>458</v>
      </c>
      <c r="R1811">
        <v>0</v>
      </c>
      <c r="S1811" t="s">
        <v>459</v>
      </c>
      <c r="T1811" t="s">
        <v>458</v>
      </c>
      <c r="U1811" t="s">
        <v>460</v>
      </c>
      <c r="V1811" t="s">
        <v>458</v>
      </c>
    </row>
    <row r="1812" spans="1:22" x14ac:dyDescent="0.2">
      <c r="A1812" s="102">
        <v>42632</v>
      </c>
      <c r="B1812" s="102" t="s">
        <v>4522</v>
      </c>
      <c r="C1812" t="s">
        <v>541</v>
      </c>
      <c r="D1812" s="58">
        <v>408.29</v>
      </c>
      <c r="E1812" t="s">
        <v>452</v>
      </c>
      <c r="F1812" s="108">
        <v>2004</v>
      </c>
      <c r="G1812" t="s">
        <v>3072</v>
      </c>
      <c r="H1812">
        <v>10</v>
      </c>
      <c r="I1812">
        <v>48</v>
      </c>
      <c r="J1812" t="s">
        <v>555</v>
      </c>
      <c r="K1812" t="s">
        <v>2937</v>
      </c>
      <c r="L1812">
        <v>0</v>
      </c>
      <c r="M1812">
        <v>0</v>
      </c>
      <c r="N1812" t="s">
        <v>4772</v>
      </c>
      <c r="O1812" t="s">
        <v>545</v>
      </c>
      <c r="P1812" t="s">
        <v>458</v>
      </c>
      <c r="R1812">
        <v>0</v>
      </c>
      <c r="S1812" t="s">
        <v>459</v>
      </c>
      <c r="T1812" t="s">
        <v>458</v>
      </c>
      <c r="U1812" t="s">
        <v>460</v>
      </c>
      <c r="V1812" t="s">
        <v>458</v>
      </c>
    </row>
    <row r="1813" spans="1:22" x14ac:dyDescent="0.2">
      <c r="A1813" s="102">
        <v>42632</v>
      </c>
      <c r="B1813" s="102" t="s">
        <v>4522</v>
      </c>
      <c r="C1813" t="s">
        <v>541</v>
      </c>
      <c r="D1813" s="58">
        <v>408.29</v>
      </c>
      <c r="E1813" t="s">
        <v>452</v>
      </c>
      <c r="F1813" s="108" t="s">
        <v>2950</v>
      </c>
      <c r="G1813" t="s">
        <v>2951</v>
      </c>
      <c r="H1813">
        <v>8</v>
      </c>
      <c r="I1813">
        <v>48</v>
      </c>
      <c r="J1813" t="s">
        <v>555</v>
      </c>
      <c r="K1813" t="s">
        <v>2937</v>
      </c>
      <c r="L1813">
        <v>0</v>
      </c>
      <c r="M1813">
        <v>0</v>
      </c>
      <c r="N1813" t="s">
        <v>4773</v>
      </c>
      <c r="O1813" t="s">
        <v>545</v>
      </c>
      <c r="P1813" t="s">
        <v>458</v>
      </c>
      <c r="R1813">
        <v>0</v>
      </c>
      <c r="S1813" t="s">
        <v>459</v>
      </c>
      <c r="T1813" t="s">
        <v>458</v>
      </c>
      <c r="U1813" t="s">
        <v>460</v>
      </c>
      <c r="V1813" t="s">
        <v>458</v>
      </c>
    </row>
    <row r="1814" spans="1:22" x14ac:dyDescent="0.2">
      <c r="A1814" s="102">
        <v>42639</v>
      </c>
      <c r="B1814" s="102" t="s">
        <v>4522</v>
      </c>
      <c r="C1814" t="s">
        <v>541</v>
      </c>
      <c r="D1814" s="58">
        <v>408.29</v>
      </c>
      <c r="E1814" t="s">
        <v>452</v>
      </c>
      <c r="F1814" s="108">
        <v>2004</v>
      </c>
      <c r="G1814" t="s">
        <v>3072</v>
      </c>
      <c r="H1814">
        <v>38.6</v>
      </c>
      <c r="I1814">
        <v>48</v>
      </c>
      <c r="J1814" t="s">
        <v>555</v>
      </c>
      <c r="K1814" t="s">
        <v>2937</v>
      </c>
      <c r="L1814">
        <v>0</v>
      </c>
      <c r="M1814">
        <v>0</v>
      </c>
      <c r="N1814" t="s">
        <v>4774</v>
      </c>
      <c r="O1814" t="s">
        <v>545</v>
      </c>
      <c r="P1814" t="s">
        <v>458</v>
      </c>
      <c r="R1814">
        <v>0</v>
      </c>
      <c r="S1814" t="s">
        <v>459</v>
      </c>
      <c r="T1814" t="s">
        <v>458</v>
      </c>
      <c r="U1814" t="s">
        <v>460</v>
      </c>
      <c r="V1814" t="s">
        <v>458</v>
      </c>
    </row>
    <row r="1815" spans="1:22" x14ac:dyDescent="0.2">
      <c r="A1815" s="102">
        <v>42639</v>
      </c>
      <c r="B1815" s="102" t="s">
        <v>4522</v>
      </c>
      <c r="C1815" t="s">
        <v>541</v>
      </c>
      <c r="D1815" s="58">
        <v>408.29</v>
      </c>
      <c r="E1815" t="s">
        <v>452</v>
      </c>
      <c r="F1815" s="108" t="s">
        <v>2950</v>
      </c>
      <c r="G1815" t="s">
        <v>2951</v>
      </c>
      <c r="H1815">
        <v>36</v>
      </c>
      <c r="I1815">
        <v>48</v>
      </c>
      <c r="J1815" t="s">
        <v>555</v>
      </c>
      <c r="K1815" t="s">
        <v>2937</v>
      </c>
      <c r="L1815">
        <v>0</v>
      </c>
      <c r="M1815">
        <v>0</v>
      </c>
      <c r="N1815" t="s">
        <v>4775</v>
      </c>
      <c r="O1815" t="s">
        <v>545</v>
      </c>
      <c r="P1815" t="s">
        <v>458</v>
      </c>
      <c r="R1815">
        <v>0</v>
      </c>
      <c r="S1815" t="s">
        <v>459</v>
      </c>
      <c r="T1815" t="s">
        <v>458</v>
      </c>
      <c r="U1815" t="s">
        <v>460</v>
      </c>
      <c r="V1815" t="s">
        <v>458</v>
      </c>
    </row>
    <row r="1816" spans="1:22" x14ac:dyDescent="0.2">
      <c r="A1816" s="102">
        <v>42639</v>
      </c>
      <c r="B1816" s="102" t="s">
        <v>4522</v>
      </c>
      <c r="C1816" t="s">
        <v>541</v>
      </c>
      <c r="D1816" s="58">
        <v>408.29</v>
      </c>
      <c r="E1816" t="s">
        <v>452</v>
      </c>
      <c r="F1816" s="108" t="s">
        <v>2950</v>
      </c>
      <c r="G1816" t="s">
        <v>2951</v>
      </c>
      <c r="H1816">
        <v>40</v>
      </c>
      <c r="I1816">
        <v>48</v>
      </c>
      <c r="J1816" t="s">
        <v>555</v>
      </c>
      <c r="K1816" t="s">
        <v>2937</v>
      </c>
      <c r="L1816">
        <v>0</v>
      </c>
      <c r="M1816">
        <v>0</v>
      </c>
      <c r="N1816" t="s">
        <v>4776</v>
      </c>
      <c r="O1816" t="s">
        <v>545</v>
      </c>
      <c r="P1816" t="s">
        <v>458</v>
      </c>
      <c r="R1816">
        <v>0</v>
      </c>
      <c r="S1816" t="s">
        <v>459</v>
      </c>
      <c r="T1816" t="s">
        <v>458</v>
      </c>
      <c r="U1816" t="s">
        <v>460</v>
      </c>
      <c r="V1816" t="s">
        <v>458</v>
      </c>
    </row>
    <row r="1817" spans="1:22" x14ac:dyDescent="0.2">
      <c r="A1817" s="102">
        <v>42639</v>
      </c>
      <c r="B1817" s="102" t="s">
        <v>4522</v>
      </c>
      <c r="C1817" t="s">
        <v>541</v>
      </c>
      <c r="D1817" s="58">
        <v>408.29</v>
      </c>
      <c r="E1817" t="s">
        <v>452</v>
      </c>
      <c r="F1817" s="108">
        <v>2014</v>
      </c>
      <c r="G1817" t="s">
        <v>2978</v>
      </c>
      <c r="H1817">
        <v>16</v>
      </c>
      <c r="I1817">
        <v>48</v>
      </c>
      <c r="J1817" t="s">
        <v>555</v>
      </c>
      <c r="K1817" t="s">
        <v>2937</v>
      </c>
      <c r="L1817">
        <v>0</v>
      </c>
      <c r="M1817">
        <v>0</v>
      </c>
      <c r="N1817" t="s">
        <v>4777</v>
      </c>
      <c r="O1817" t="s">
        <v>545</v>
      </c>
      <c r="P1817" t="s">
        <v>458</v>
      </c>
      <c r="R1817">
        <v>0</v>
      </c>
      <c r="S1817" t="s">
        <v>459</v>
      </c>
      <c r="T1817" t="s">
        <v>458</v>
      </c>
      <c r="U1817" t="s">
        <v>460</v>
      </c>
      <c r="V1817" t="s">
        <v>458</v>
      </c>
    </row>
    <row r="1818" spans="1:22" x14ac:dyDescent="0.2">
      <c r="A1818" s="102">
        <v>42646</v>
      </c>
      <c r="B1818" s="102" t="s">
        <v>4522</v>
      </c>
      <c r="C1818" t="s">
        <v>541</v>
      </c>
      <c r="D1818" s="58">
        <v>408.29</v>
      </c>
      <c r="E1818" t="s">
        <v>452</v>
      </c>
      <c r="F1818" s="108">
        <v>2014</v>
      </c>
      <c r="G1818" t="s">
        <v>2978</v>
      </c>
      <c r="H1818">
        <v>4</v>
      </c>
      <c r="I1818">
        <v>48</v>
      </c>
      <c r="J1818" t="s">
        <v>555</v>
      </c>
      <c r="K1818" t="s">
        <v>2937</v>
      </c>
      <c r="L1818">
        <v>0</v>
      </c>
      <c r="M1818">
        <v>0</v>
      </c>
      <c r="N1818" t="s">
        <v>4778</v>
      </c>
      <c r="O1818" t="s">
        <v>545</v>
      </c>
      <c r="P1818" t="s">
        <v>458</v>
      </c>
      <c r="R1818">
        <v>0</v>
      </c>
      <c r="S1818" t="s">
        <v>459</v>
      </c>
      <c r="T1818" t="s">
        <v>458</v>
      </c>
      <c r="U1818" t="s">
        <v>460</v>
      </c>
      <c r="V1818" t="s">
        <v>458</v>
      </c>
    </row>
    <row r="1819" spans="1:22" x14ac:dyDescent="0.2">
      <c r="A1819" s="102">
        <v>42653</v>
      </c>
      <c r="B1819" s="102" t="s">
        <v>4522</v>
      </c>
      <c r="C1819" t="s">
        <v>541</v>
      </c>
      <c r="D1819" s="58">
        <v>408.29</v>
      </c>
      <c r="E1819" t="s">
        <v>452</v>
      </c>
      <c r="F1819" s="108" t="s">
        <v>2950</v>
      </c>
      <c r="G1819" t="s">
        <v>2951</v>
      </c>
      <c r="H1819">
        <v>17</v>
      </c>
      <c r="I1819">
        <v>48</v>
      </c>
      <c r="J1819" t="s">
        <v>555</v>
      </c>
      <c r="K1819" t="s">
        <v>2937</v>
      </c>
      <c r="L1819">
        <v>0</v>
      </c>
      <c r="M1819">
        <v>0</v>
      </c>
      <c r="N1819" t="s">
        <v>4779</v>
      </c>
      <c r="O1819" t="s">
        <v>545</v>
      </c>
      <c r="P1819" t="s">
        <v>458</v>
      </c>
      <c r="R1819">
        <v>0</v>
      </c>
      <c r="S1819" t="s">
        <v>459</v>
      </c>
      <c r="T1819" t="s">
        <v>458</v>
      </c>
      <c r="U1819" t="s">
        <v>460</v>
      </c>
      <c r="V1819" t="s">
        <v>458</v>
      </c>
    </row>
    <row r="1820" spans="1:22" x14ac:dyDescent="0.2">
      <c r="A1820" s="102">
        <v>42653</v>
      </c>
      <c r="B1820" s="102" t="s">
        <v>4522</v>
      </c>
      <c r="C1820" t="s">
        <v>541</v>
      </c>
      <c r="D1820" s="58">
        <v>408.29</v>
      </c>
      <c r="E1820" t="s">
        <v>452</v>
      </c>
      <c r="F1820" s="108">
        <v>2010</v>
      </c>
      <c r="G1820" t="s">
        <v>3044</v>
      </c>
      <c r="H1820">
        <v>24</v>
      </c>
      <c r="I1820">
        <v>48</v>
      </c>
      <c r="J1820" t="s">
        <v>555</v>
      </c>
      <c r="K1820" t="s">
        <v>2937</v>
      </c>
      <c r="L1820">
        <v>0</v>
      </c>
      <c r="M1820">
        <v>0</v>
      </c>
      <c r="N1820" t="s">
        <v>4780</v>
      </c>
      <c r="O1820" t="s">
        <v>545</v>
      </c>
      <c r="P1820" t="s">
        <v>458</v>
      </c>
      <c r="R1820">
        <v>0</v>
      </c>
      <c r="S1820" t="s">
        <v>459</v>
      </c>
      <c r="T1820" t="s">
        <v>458</v>
      </c>
      <c r="U1820" t="s">
        <v>460</v>
      </c>
      <c r="V1820" t="s">
        <v>458</v>
      </c>
    </row>
    <row r="1821" spans="1:22" x14ac:dyDescent="0.2">
      <c r="A1821" s="102">
        <v>42653</v>
      </c>
      <c r="B1821" s="102" t="s">
        <v>4522</v>
      </c>
      <c r="C1821" t="s">
        <v>541</v>
      </c>
      <c r="D1821" s="58">
        <v>408.29</v>
      </c>
      <c r="E1821" t="s">
        <v>452</v>
      </c>
      <c r="F1821" s="108" t="s">
        <v>2950</v>
      </c>
      <c r="G1821" t="s">
        <v>2951</v>
      </c>
      <c r="H1821">
        <v>20</v>
      </c>
      <c r="I1821">
        <v>48</v>
      </c>
      <c r="J1821" t="s">
        <v>555</v>
      </c>
      <c r="K1821" t="s">
        <v>2937</v>
      </c>
      <c r="L1821">
        <v>0</v>
      </c>
      <c r="M1821">
        <v>0</v>
      </c>
      <c r="N1821" t="s">
        <v>4781</v>
      </c>
      <c r="O1821" t="s">
        <v>545</v>
      </c>
      <c r="P1821" t="s">
        <v>458</v>
      </c>
      <c r="R1821">
        <v>0</v>
      </c>
      <c r="S1821" t="s">
        <v>459</v>
      </c>
      <c r="T1821" t="s">
        <v>458</v>
      </c>
      <c r="U1821" t="s">
        <v>460</v>
      </c>
      <c r="V1821" t="s">
        <v>458</v>
      </c>
    </row>
    <row r="1822" spans="1:22" x14ac:dyDescent="0.2">
      <c r="A1822" s="102">
        <v>42660</v>
      </c>
      <c r="B1822" s="102" t="s">
        <v>4522</v>
      </c>
      <c r="C1822" t="s">
        <v>541</v>
      </c>
      <c r="D1822" s="58">
        <v>408.29</v>
      </c>
      <c r="E1822" t="s">
        <v>452</v>
      </c>
      <c r="F1822" s="108">
        <v>2004</v>
      </c>
      <c r="G1822" t="s">
        <v>3072</v>
      </c>
      <c r="H1822">
        <v>1</v>
      </c>
      <c r="I1822">
        <v>48</v>
      </c>
      <c r="J1822" t="s">
        <v>555</v>
      </c>
      <c r="K1822" t="s">
        <v>2937</v>
      </c>
      <c r="L1822">
        <v>0</v>
      </c>
      <c r="M1822">
        <v>0</v>
      </c>
      <c r="N1822" t="s">
        <v>4782</v>
      </c>
      <c r="O1822" t="s">
        <v>545</v>
      </c>
      <c r="P1822" t="s">
        <v>458</v>
      </c>
      <c r="R1822">
        <v>0</v>
      </c>
      <c r="S1822" t="s">
        <v>459</v>
      </c>
      <c r="T1822" t="s">
        <v>458</v>
      </c>
      <c r="U1822" t="s">
        <v>460</v>
      </c>
      <c r="V1822" t="s">
        <v>458</v>
      </c>
    </row>
    <row r="1823" spans="1:22" x14ac:dyDescent="0.2">
      <c r="A1823" s="102">
        <v>42660</v>
      </c>
      <c r="B1823" s="102" t="s">
        <v>4522</v>
      </c>
      <c r="C1823" t="s">
        <v>541</v>
      </c>
      <c r="D1823" s="58">
        <v>408.29</v>
      </c>
      <c r="E1823" t="s">
        <v>452</v>
      </c>
      <c r="F1823" s="108" t="s">
        <v>2950</v>
      </c>
      <c r="G1823" t="s">
        <v>2951</v>
      </c>
      <c r="H1823">
        <v>30</v>
      </c>
      <c r="I1823">
        <v>48</v>
      </c>
      <c r="J1823" t="s">
        <v>555</v>
      </c>
      <c r="K1823" t="s">
        <v>2937</v>
      </c>
      <c r="L1823">
        <v>0</v>
      </c>
      <c r="M1823">
        <v>0</v>
      </c>
      <c r="N1823" t="s">
        <v>4783</v>
      </c>
      <c r="O1823" t="s">
        <v>545</v>
      </c>
      <c r="P1823" t="s">
        <v>458</v>
      </c>
      <c r="R1823">
        <v>0</v>
      </c>
      <c r="S1823" t="s">
        <v>459</v>
      </c>
      <c r="T1823" t="s">
        <v>458</v>
      </c>
      <c r="U1823" t="s">
        <v>460</v>
      </c>
      <c r="V1823" t="s">
        <v>458</v>
      </c>
    </row>
    <row r="1824" spans="1:22" x14ac:dyDescent="0.2">
      <c r="A1824" s="102">
        <v>42660</v>
      </c>
      <c r="B1824" s="102" t="s">
        <v>4522</v>
      </c>
      <c r="C1824" t="s">
        <v>541</v>
      </c>
      <c r="D1824" s="58">
        <v>408.29</v>
      </c>
      <c r="E1824" t="s">
        <v>452</v>
      </c>
      <c r="F1824" s="108">
        <v>2010</v>
      </c>
      <c r="G1824" t="s">
        <v>3044</v>
      </c>
      <c r="H1824">
        <v>16</v>
      </c>
      <c r="I1824">
        <v>48</v>
      </c>
      <c r="J1824" t="s">
        <v>555</v>
      </c>
      <c r="K1824" t="s">
        <v>2937</v>
      </c>
      <c r="L1824">
        <v>0</v>
      </c>
      <c r="M1824">
        <v>0</v>
      </c>
      <c r="N1824" t="s">
        <v>4784</v>
      </c>
      <c r="O1824" t="s">
        <v>545</v>
      </c>
      <c r="P1824" t="s">
        <v>458</v>
      </c>
      <c r="R1824">
        <v>0</v>
      </c>
      <c r="S1824" t="s">
        <v>459</v>
      </c>
      <c r="T1824" t="s">
        <v>458</v>
      </c>
      <c r="U1824" t="s">
        <v>460</v>
      </c>
      <c r="V1824" t="s">
        <v>458</v>
      </c>
    </row>
    <row r="1825" spans="1:22" x14ac:dyDescent="0.2">
      <c r="A1825" s="102">
        <v>42660</v>
      </c>
      <c r="B1825" s="102" t="s">
        <v>4522</v>
      </c>
      <c r="C1825" t="s">
        <v>541</v>
      </c>
      <c r="D1825" s="58">
        <v>408.29</v>
      </c>
      <c r="E1825" t="s">
        <v>452</v>
      </c>
      <c r="F1825" s="108" t="s">
        <v>2950</v>
      </c>
      <c r="G1825" t="s">
        <v>2951</v>
      </c>
      <c r="H1825">
        <v>36</v>
      </c>
      <c r="I1825">
        <v>48</v>
      </c>
      <c r="J1825" t="s">
        <v>555</v>
      </c>
      <c r="K1825" t="s">
        <v>2937</v>
      </c>
      <c r="L1825">
        <v>0</v>
      </c>
      <c r="M1825">
        <v>0</v>
      </c>
      <c r="N1825" t="s">
        <v>4785</v>
      </c>
      <c r="O1825" t="s">
        <v>545</v>
      </c>
      <c r="P1825" t="s">
        <v>458</v>
      </c>
      <c r="R1825">
        <v>0</v>
      </c>
      <c r="S1825" t="s">
        <v>459</v>
      </c>
      <c r="T1825" t="s">
        <v>458</v>
      </c>
      <c r="U1825" t="s">
        <v>460</v>
      </c>
      <c r="V1825" t="s">
        <v>458</v>
      </c>
    </row>
    <row r="1826" spans="1:22" x14ac:dyDescent="0.2">
      <c r="A1826" s="102">
        <v>42667</v>
      </c>
      <c r="B1826" s="102" t="s">
        <v>4522</v>
      </c>
      <c r="C1826" t="s">
        <v>541</v>
      </c>
      <c r="D1826" s="58">
        <v>408.29</v>
      </c>
      <c r="E1826" t="s">
        <v>452</v>
      </c>
      <c r="F1826" s="108">
        <v>2010</v>
      </c>
      <c r="G1826" t="s">
        <v>3044</v>
      </c>
      <c r="H1826">
        <v>6</v>
      </c>
      <c r="I1826">
        <v>48</v>
      </c>
      <c r="J1826" t="s">
        <v>555</v>
      </c>
      <c r="K1826" t="s">
        <v>2937</v>
      </c>
      <c r="L1826">
        <v>0</v>
      </c>
      <c r="M1826">
        <v>0</v>
      </c>
      <c r="N1826" t="s">
        <v>4786</v>
      </c>
      <c r="O1826" t="s">
        <v>545</v>
      </c>
      <c r="P1826" t="s">
        <v>458</v>
      </c>
      <c r="R1826">
        <v>0</v>
      </c>
      <c r="S1826" t="s">
        <v>459</v>
      </c>
      <c r="T1826" t="s">
        <v>458</v>
      </c>
      <c r="U1826" t="s">
        <v>460</v>
      </c>
      <c r="V1826" t="s">
        <v>458</v>
      </c>
    </row>
    <row r="1827" spans="1:22" x14ac:dyDescent="0.2">
      <c r="A1827" s="102">
        <v>42681</v>
      </c>
      <c r="B1827" s="102" t="s">
        <v>4522</v>
      </c>
      <c r="C1827" t="s">
        <v>541</v>
      </c>
      <c r="D1827" s="58">
        <v>408.29</v>
      </c>
      <c r="E1827" t="s">
        <v>452</v>
      </c>
      <c r="F1827" s="108">
        <v>2025</v>
      </c>
      <c r="G1827" t="s">
        <v>2941</v>
      </c>
      <c r="H1827">
        <v>4</v>
      </c>
      <c r="I1827">
        <v>48</v>
      </c>
      <c r="J1827" t="s">
        <v>555</v>
      </c>
      <c r="K1827" t="s">
        <v>2937</v>
      </c>
      <c r="L1827">
        <v>0</v>
      </c>
      <c r="M1827">
        <v>0</v>
      </c>
      <c r="N1827" t="s">
        <v>4787</v>
      </c>
      <c r="O1827" t="s">
        <v>545</v>
      </c>
      <c r="P1827" t="s">
        <v>458</v>
      </c>
      <c r="R1827">
        <v>0</v>
      </c>
      <c r="S1827" t="s">
        <v>459</v>
      </c>
      <c r="T1827" t="s">
        <v>458</v>
      </c>
      <c r="U1827" t="s">
        <v>460</v>
      </c>
      <c r="V1827" t="s">
        <v>458</v>
      </c>
    </row>
    <row r="1828" spans="1:22" x14ac:dyDescent="0.2">
      <c r="A1828" s="102">
        <v>42681</v>
      </c>
      <c r="B1828" s="102" t="s">
        <v>4522</v>
      </c>
      <c r="C1828" t="s">
        <v>541</v>
      </c>
      <c r="D1828" s="58">
        <v>408.29</v>
      </c>
      <c r="E1828" t="s">
        <v>452</v>
      </c>
      <c r="F1828" s="108" t="s">
        <v>2950</v>
      </c>
      <c r="G1828" t="s">
        <v>2951</v>
      </c>
      <c r="H1828">
        <v>2</v>
      </c>
      <c r="I1828">
        <v>48</v>
      </c>
      <c r="J1828" t="s">
        <v>555</v>
      </c>
      <c r="K1828" t="s">
        <v>2937</v>
      </c>
      <c r="L1828">
        <v>0</v>
      </c>
      <c r="M1828">
        <v>0</v>
      </c>
      <c r="N1828" t="s">
        <v>4788</v>
      </c>
      <c r="O1828" t="s">
        <v>545</v>
      </c>
      <c r="P1828" t="s">
        <v>458</v>
      </c>
      <c r="R1828">
        <v>0</v>
      </c>
      <c r="S1828" t="s">
        <v>459</v>
      </c>
      <c r="T1828" t="s">
        <v>458</v>
      </c>
      <c r="U1828" t="s">
        <v>460</v>
      </c>
      <c r="V1828" t="s">
        <v>458</v>
      </c>
    </row>
    <row r="1829" spans="1:22" x14ac:dyDescent="0.2">
      <c r="A1829" s="102">
        <v>42688</v>
      </c>
      <c r="B1829" s="102" t="s">
        <v>4522</v>
      </c>
      <c r="C1829" t="s">
        <v>541</v>
      </c>
      <c r="D1829" s="58">
        <v>408.29</v>
      </c>
      <c r="E1829" t="s">
        <v>452</v>
      </c>
      <c r="F1829" s="108">
        <v>2025</v>
      </c>
      <c r="G1829" t="s">
        <v>2941</v>
      </c>
      <c r="H1829">
        <v>8</v>
      </c>
      <c r="I1829">
        <v>48</v>
      </c>
      <c r="J1829" t="s">
        <v>555</v>
      </c>
      <c r="K1829" t="s">
        <v>2937</v>
      </c>
      <c r="L1829">
        <v>0</v>
      </c>
      <c r="M1829">
        <v>0</v>
      </c>
      <c r="N1829" t="s">
        <v>4789</v>
      </c>
      <c r="O1829" t="s">
        <v>545</v>
      </c>
      <c r="P1829" t="s">
        <v>458</v>
      </c>
      <c r="R1829">
        <v>0</v>
      </c>
      <c r="S1829" t="s">
        <v>459</v>
      </c>
      <c r="T1829" t="s">
        <v>458</v>
      </c>
      <c r="U1829" t="s">
        <v>460</v>
      </c>
      <c r="V1829" t="s">
        <v>458</v>
      </c>
    </row>
    <row r="1830" spans="1:22" x14ac:dyDescent="0.2">
      <c r="A1830" s="102">
        <v>42688</v>
      </c>
      <c r="B1830" s="102" t="s">
        <v>4522</v>
      </c>
      <c r="C1830" t="s">
        <v>541</v>
      </c>
      <c r="D1830" s="58">
        <v>408.29</v>
      </c>
      <c r="E1830" t="s">
        <v>452</v>
      </c>
      <c r="F1830" s="108">
        <v>2004</v>
      </c>
      <c r="G1830" t="s">
        <v>3072</v>
      </c>
      <c r="H1830">
        <v>8</v>
      </c>
      <c r="I1830">
        <v>48</v>
      </c>
      <c r="J1830" t="s">
        <v>555</v>
      </c>
      <c r="K1830" t="s">
        <v>2937</v>
      </c>
      <c r="L1830">
        <v>0</v>
      </c>
      <c r="M1830">
        <v>0</v>
      </c>
      <c r="N1830" t="s">
        <v>4790</v>
      </c>
      <c r="O1830" t="s">
        <v>545</v>
      </c>
      <c r="P1830" t="s">
        <v>458</v>
      </c>
      <c r="R1830">
        <v>0</v>
      </c>
      <c r="S1830" t="s">
        <v>459</v>
      </c>
      <c r="T1830" t="s">
        <v>458</v>
      </c>
      <c r="U1830" t="s">
        <v>460</v>
      </c>
      <c r="V1830" t="s">
        <v>458</v>
      </c>
    </row>
    <row r="1831" spans="1:22" x14ac:dyDescent="0.2">
      <c r="A1831" s="102">
        <v>42688</v>
      </c>
      <c r="B1831" s="102" t="s">
        <v>4522</v>
      </c>
      <c r="C1831" t="s">
        <v>541</v>
      </c>
      <c r="D1831" s="58">
        <v>408.29</v>
      </c>
      <c r="E1831" t="s">
        <v>452</v>
      </c>
      <c r="F1831" s="108" t="s">
        <v>2950</v>
      </c>
      <c r="G1831" t="s">
        <v>2951</v>
      </c>
      <c r="H1831">
        <v>40</v>
      </c>
      <c r="I1831">
        <v>48</v>
      </c>
      <c r="J1831" t="s">
        <v>555</v>
      </c>
      <c r="K1831" t="s">
        <v>2937</v>
      </c>
      <c r="L1831">
        <v>0</v>
      </c>
      <c r="M1831">
        <v>0</v>
      </c>
      <c r="N1831" t="s">
        <v>4791</v>
      </c>
      <c r="O1831" t="s">
        <v>545</v>
      </c>
      <c r="P1831" t="s">
        <v>458</v>
      </c>
      <c r="R1831">
        <v>0</v>
      </c>
      <c r="S1831" t="s">
        <v>459</v>
      </c>
      <c r="T1831" t="s">
        <v>458</v>
      </c>
      <c r="U1831" t="s">
        <v>460</v>
      </c>
      <c r="V1831" t="s">
        <v>458</v>
      </c>
    </row>
    <row r="1832" spans="1:22" x14ac:dyDescent="0.2">
      <c r="A1832" s="102">
        <v>42695</v>
      </c>
      <c r="B1832" s="102" t="s">
        <v>4522</v>
      </c>
      <c r="C1832" t="s">
        <v>541</v>
      </c>
      <c r="D1832" s="58">
        <v>408.29</v>
      </c>
      <c r="E1832" t="s">
        <v>452</v>
      </c>
      <c r="F1832" s="108">
        <v>2025</v>
      </c>
      <c r="G1832" t="s">
        <v>2941</v>
      </c>
      <c r="H1832">
        <v>16</v>
      </c>
      <c r="I1832">
        <v>48</v>
      </c>
      <c r="J1832" t="s">
        <v>555</v>
      </c>
      <c r="K1832" t="s">
        <v>2937</v>
      </c>
      <c r="L1832">
        <v>0</v>
      </c>
      <c r="M1832">
        <v>0</v>
      </c>
      <c r="N1832" t="s">
        <v>4792</v>
      </c>
      <c r="O1832" t="s">
        <v>545</v>
      </c>
      <c r="P1832" t="s">
        <v>458</v>
      </c>
      <c r="R1832">
        <v>0</v>
      </c>
      <c r="S1832" t="s">
        <v>459</v>
      </c>
      <c r="T1832" t="s">
        <v>458</v>
      </c>
      <c r="U1832" t="s">
        <v>460</v>
      </c>
      <c r="V1832" t="s">
        <v>458</v>
      </c>
    </row>
    <row r="1833" spans="1:22" x14ac:dyDescent="0.2">
      <c r="A1833" s="102">
        <v>42695</v>
      </c>
      <c r="B1833" s="102" t="s">
        <v>4522</v>
      </c>
      <c r="C1833" t="s">
        <v>541</v>
      </c>
      <c r="D1833" s="58">
        <v>408.29</v>
      </c>
      <c r="E1833" t="s">
        <v>452</v>
      </c>
      <c r="F1833" s="108" t="s">
        <v>2950</v>
      </c>
      <c r="G1833" t="s">
        <v>2951</v>
      </c>
      <c r="H1833">
        <v>20</v>
      </c>
      <c r="I1833">
        <v>48</v>
      </c>
      <c r="J1833" t="s">
        <v>555</v>
      </c>
      <c r="K1833" t="s">
        <v>2937</v>
      </c>
      <c r="L1833">
        <v>0</v>
      </c>
      <c r="M1833">
        <v>0</v>
      </c>
      <c r="N1833" t="s">
        <v>4793</v>
      </c>
      <c r="O1833" t="s">
        <v>545</v>
      </c>
      <c r="P1833" t="s">
        <v>458</v>
      </c>
      <c r="R1833">
        <v>0</v>
      </c>
      <c r="S1833" t="s">
        <v>459</v>
      </c>
      <c r="T1833" t="s">
        <v>458</v>
      </c>
      <c r="U1833" t="s">
        <v>460</v>
      </c>
      <c r="V1833" t="s">
        <v>458</v>
      </c>
    </row>
    <row r="1834" spans="1:22" x14ac:dyDescent="0.2">
      <c r="A1834" s="102">
        <v>42695</v>
      </c>
      <c r="B1834" s="102" t="s">
        <v>4522</v>
      </c>
      <c r="C1834" t="s">
        <v>541</v>
      </c>
      <c r="D1834" s="58">
        <v>408.29</v>
      </c>
      <c r="E1834" t="s">
        <v>452</v>
      </c>
      <c r="F1834" s="108">
        <v>2009</v>
      </c>
      <c r="G1834" t="s">
        <v>2953</v>
      </c>
      <c r="H1834">
        <v>8</v>
      </c>
      <c r="I1834">
        <v>48</v>
      </c>
      <c r="J1834" t="s">
        <v>555</v>
      </c>
      <c r="K1834" t="s">
        <v>2937</v>
      </c>
      <c r="L1834">
        <v>0</v>
      </c>
      <c r="M1834">
        <v>0</v>
      </c>
      <c r="N1834" t="s">
        <v>4794</v>
      </c>
      <c r="O1834" t="s">
        <v>545</v>
      </c>
      <c r="P1834" t="s">
        <v>458</v>
      </c>
      <c r="R1834">
        <v>0</v>
      </c>
      <c r="S1834" t="s">
        <v>459</v>
      </c>
      <c r="T1834" t="s">
        <v>458</v>
      </c>
      <c r="U1834" t="s">
        <v>460</v>
      </c>
      <c r="V1834" t="s">
        <v>458</v>
      </c>
    </row>
    <row r="1835" spans="1:22" x14ac:dyDescent="0.2">
      <c r="A1835" s="102">
        <v>42702</v>
      </c>
      <c r="B1835" s="102" t="s">
        <v>4522</v>
      </c>
      <c r="C1835" t="s">
        <v>541</v>
      </c>
      <c r="D1835" s="58">
        <v>408.29</v>
      </c>
      <c r="E1835" t="s">
        <v>452</v>
      </c>
      <c r="F1835" s="108">
        <v>2025</v>
      </c>
      <c r="G1835" t="s">
        <v>2941</v>
      </c>
      <c r="H1835">
        <v>4</v>
      </c>
      <c r="I1835">
        <v>48</v>
      </c>
      <c r="J1835" t="s">
        <v>555</v>
      </c>
      <c r="K1835" t="s">
        <v>2937</v>
      </c>
      <c r="L1835">
        <v>0</v>
      </c>
      <c r="M1835">
        <v>0</v>
      </c>
      <c r="N1835" t="s">
        <v>4795</v>
      </c>
      <c r="O1835" t="s">
        <v>545</v>
      </c>
      <c r="P1835" t="s">
        <v>458</v>
      </c>
      <c r="R1835">
        <v>0</v>
      </c>
      <c r="S1835" t="s">
        <v>459</v>
      </c>
      <c r="T1835" t="s">
        <v>458</v>
      </c>
      <c r="U1835" t="s">
        <v>460</v>
      </c>
      <c r="V1835" t="s">
        <v>458</v>
      </c>
    </row>
    <row r="1836" spans="1:22" x14ac:dyDescent="0.2">
      <c r="A1836" s="102">
        <v>42702</v>
      </c>
      <c r="B1836" s="102" t="s">
        <v>4522</v>
      </c>
      <c r="C1836" t="s">
        <v>541</v>
      </c>
      <c r="D1836" s="58">
        <v>408.29</v>
      </c>
      <c r="E1836" t="s">
        <v>452</v>
      </c>
      <c r="F1836" s="108" t="s">
        <v>2950</v>
      </c>
      <c r="G1836" t="s">
        <v>2951</v>
      </c>
      <c r="H1836">
        <v>24</v>
      </c>
      <c r="I1836">
        <v>48</v>
      </c>
      <c r="J1836" t="s">
        <v>555</v>
      </c>
      <c r="K1836" t="s">
        <v>2937</v>
      </c>
      <c r="L1836">
        <v>0</v>
      </c>
      <c r="M1836">
        <v>0</v>
      </c>
      <c r="N1836" t="s">
        <v>4796</v>
      </c>
      <c r="O1836" t="s">
        <v>545</v>
      </c>
      <c r="P1836" t="s">
        <v>458</v>
      </c>
      <c r="R1836">
        <v>0</v>
      </c>
      <c r="S1836" t="s">
        <v>459</v>
      </c>
      <c r="T1836" t="s">
        <v>458</v>
      </c>
      <c r="U1836" t="s">
        <v>460</v>
      </c>
      <c r="V1836" t="s">
        <v>458</v>
      </c>
    </row>
    <row r="1837" spans="1:22" x14ac:dyDescent="0.2">
      <c r="A1837" s="102">
        <v>42702</v>
      </c>
      <c r="B1837" s="102" t="s">
        <v>4522</v>
      </c>
      <c r="C1837" t="s">
        <v>541</v>
      </c>
      <c r="D1837" s="58">
        <v>408.29</v>
      </c>
      <c r="E1837" t="s">
        <v>452</v>
      </c>
      <c r="F1837" s="108">
        <v>2009</v>
      </c>
      <c r="G1837" t="s">
        <v>2953</v>
      </c>
      <c r="H1837">
        <v>12</v>
      </c>
      <c r="I1837">
        <v>48</v>
      </c>
      <c r="J1837" t="s">
        <v>555</v>
      </c>
      <c r="K1837" t="s">
        <v>2937</v>
      </c>
      <c r="L1837">
        <v>0</v>
      </c>
      <c r="M1837">
        <v>0</v>
      </c>
      <c r="N1837" t="s">
        <v>4797</v>
      </c>
      <c r="O1837" t="s">
        <v>545</v>
      </c>
      <c r="P1837" t="s">
        <v>458</v>
      </c>
      <c r="R1837">
        <v>0</v>
      </c>
      <c r="S1837" t="s">
        <v>459</v>
      </c>
      <c r="T1837" t="s">
        <v>458</v>
      </c>
      <c r="U1837" t="s">
        <v>460</v>
      </c>
      <c r="V1837" t="s">
        <v>458</v>
      </c>
    </row>
    <row r="1838" spans="1:22" x14ac:dyDescent="0.2">
      <c r="A1838" s="102">
        <v>42705</v>
      </c>
      <c r="B1838" s="102" t="s">
        <v>4522</v>
      </c>
      <c r="C1838" t="s">
        <v>541</v>
      </c>
      <c r="D1838" s="58">
        <v>408.29</v>
      </c>
      <c r="E1838" t="s">
        <v>452</v>
      </c>
      <c r="F1838" s="108">
        <v>2025</v>
      </c>
      <c r="G1838" t="s">
        <v>2941</v>
      </c>
      <c r="H1838">
        <v>8</v>
      </c>
      <c r="I1838">
        <v>48</v>
      </c>
      <c r="J1838" t="s">
        <v>555</v>
      </c>
      <c r="K1838" t="s">
        <v>2937</v>
      </c>
      <c r="L1838">
        <v>0</v>
      </c>
      <c r="M1838">
        <v>0</v>
      </c>
      <c r="N1838" t="s">
        <v>4798</v>
      </c>
      <c r="O1838" t="s">
        <v>545</v>
      </c>
      <c r="P1838" t="s">
        <v>458</v>
      </c>
      <c r="R1838">
        <v>0</v>
      </c>
      <c r="S1838" t="s">
        <v>459</v>
      </c>
      <c r="T1838" t="s">
        <v>458</v>
      </c>
      <c r="U1838" t="s">
        <v>460</v>
      </c>
      <c r="V1838" t="s">
        <v>458</v>
      </c>
    </row>
    <row r="1839" spans="1:22" x14ac:dyDescent="0.2">
      <c r="A1839" s="102">
        <v>42705</v>
      </c>
      <c r="B1839" s="102" t="s">
        <v>4522</v>
      </c>
      <c r="C1839" t="s">
        <v>541</v>
      </c>
      <c r="D1839" s="58">
        <v>408.29</v>
      </c>
      <c r="E1839" t="s">
        <v>452</v>
      </c>
      <c r="F1839" s="108">
        <v>2004</v>
      </c>
      <c r="G1839" t="s">
        <v>3072</v>
      </c>
      <c r="H1839">
        <v>15</v>
      </c>
      <c r="I1839">
        <v>48</v>
      </c>
      <c r="J1839" t="s">
        <v>555</v>
      </c>
      <c r="K1839" t="s">
        <v>2937</v>
      </c>
      <c r="L1839">
        <v>0</v>
      </c>
      <c r="M1839">
        <v>0</v>
      </c>
      <c r="N1839" t="s">
        <v>4799</v>
      </c>
      <c r="O1839" t="s">
        <v>545</v>
      </c>
      <c r="P1839" t="s">
        <v>458</v>
      </c>
      <c r="R1839">
        <v>0</v>
      </c>
      <c r="S1839" t="s">
        <v>459</v>
      </c>
      <c r="T1839" t="s">
        <v>458</v>
      </c>
      <c r="U1839" t="s">
        <v>460</v>
      </c>
      <c r="V1839" t="s">
        <v>458</v>
      </c>
    </row>
    <row r="1840" spans="1:22" x14ac:dyDescent="0.2">
      <c r="A1840" s="102">
        <v>42705</v>
      </c>
      <c r="B1840" s="102" t="s">
        <v>4522</v>
      </c>
      <c r="C1840" t="s">
        <v>541</v>
      </c>
      <c r="D1840" s="58">
        <v>408.29</v>
      </c>
      <c r="E1840" t="s">
        <v>452</v>
      </c>
      <c r="F1840" s="108" t="s">
        <v>2950</v>
      </c>
      <c r="G1840" t="s">
        <v>2951</v>
      </c>
      <c r="H1840">
        <v>16</v>
      </c>
      <c r="I1840">
        <v>48</v>
      </c>
      <c r="J1840" t="s">
        <v>555</v>
      </c>
      <c r="K1840" t="s">
        <v>2937</v>
      </c>
      <c r="L1840">
        <v>0</v>
      </c>
      <c r="M1840">
        <v>0</v>
      </c>
      <c r="N1840" t="s">
        <v>4800</v>
      </c>
      <c r="O1840" t="s">
        <v>545</v>
      </c>
      <c r="P1840" t="s">
        <v>458</v>
      </c>
      <c r="R1840">
        <v>0</v>
      </c>
      <c r="S1840" t="s">
        <v>459</v>
      </c>
      <c r="T1840" t="s">
        <v>458</v>
      </c>
      <c r="U1840" t="s">
        <v>460</v>
      </c>
      <c r="V1840" t="s">
        <v>458</v>
      </c>
    </row>
    <row r="1841" spans="1:22" x14ac:dyDescent="0.2">
      <c r="A1841" s="102">
        <v>42705</v>
      </c>
      <c r="B1841" s="102" t="s">
        <v>4522</v>
      </c>
      <c r="C1841" t="s">
        <v>541</v>
      </c>
      <c r="D1841" s="58">
        <v>408.29</v>
      </c>
      <c r="E1841" t="s">
        <v>452</v>
      </c>
      <c r="F1841" s="108">
        <v>2006</v>
      </c>
      <c r="G1841" t="s">
        <v>3265</v>
      </c>
      <c r="H1841">
        <v>16</v>
      </c>
      <c r="I1841">
        <v>48</v>
      </c>
      <c r="J1841" t="s">
        <v>555</v>
      </c>
      <c r="K1841" t="s">
        <v>2937</v>
      </c>
      <c r="L1841">
        <v>0</v>
      </c>
      <c r="M1841">
        <v>0</v>
      </c>
      <c r="N1841" t="s">
        <v>4801</v>
      </c>
      <c r="O1841" t="s">
        <v>545</v>
      </c>
      <c r="P1841" t="s">
        <v>458</v>
      </c>
      <c r="R1841">
        <v>0</v>
      </c>
      <c r="S1841" t="s">
        <v>459</v>
      </c>
      <c r="T1841" t="s">
        <v>458</v>
      </c>
      <c r="U1841" t="s">
        <v>460</v>
      </c>
      <c r="V1841" t="s">
        <v>458</v>
      </c>
    </row>
    <row r="1842" spans="1:22" x14ac:dyDescent="0.2">
      <c r="A1842" s="102">
        <v>42709</v>
      </c>
      <c r="B1842" s="102" t="s">
        <v>4522</v>
      </c>
      <c r="C1842" t="s">
        <v>541</v>
      </c>
      <c r="D1842" s="58">
        <v>408.29</v>
      </c>
      <c r="E1842" t="s">
        <v>452</v>
      </c>
      <c r="F1842" s="108">
        <v>2025</v>
      </c>
      <c r="G1842" t="s">
        <v>2941</v>
      </c>
      <c r="H1842">
        <v>20</v>
      </c>
      <c r="I1842">
        <v>48</v>
      </c>
      <c r="J1842" t="s">
        <v>555</v>
      </c>
      <c r="K1842" t="s">
        <v>2937</v>
      </c>
      <c r="L1842">
        <v>0</v>
      </c>
      <c r="M1842">
        <v>0</v>
      </c>
      <c r="N1842" t="s">
        <v>4802</v>
      </c>
      <c r="O1842" t="s">
        <v>545</v>
      </c>
      <c r="P1842" t="s">
        <v>458</v>
      </c>
      <c r="R1842">
        <v>0</v>
      </c>
      <c r="S1842" t="s">
        <v>459</v>
      </c>
      <c r="T1842" t="s">
        <v>458</v>
      </c>
      <c r="U1842" t="s">
        <v>460</v>
      </c>
      <c r="V1842" t="s">
        <v>458</v>
      </c>
    </row>
    <row r="1843" spans="1:22" x14ac:dyDescent="0.2">
      <c r="A1843" s="102">
        <v>42709</v>
      </c>
      <c r="B1843" s="102" t="s">
        <v>4522</v>
      </c>
      <c r="C1843" t="s">
        <v>541</v>
      </c>
      <c r="D1843" s="58">
        <v>408.29</v>
      </c>
      <c r="E1843" t="s">
        <v>452</v>
      </c>
      <c r="F1843" s="108">
        <v>2004</v>
      </c>
      <c r="G1843" t="s">
        <v>3072</v>
      </c>
      <c r="H1843">
        <v>26.8</v>
      </c>
      <c r="I1843">
        <v>48</v>
      </c>
      <c r="J1843" t="s">
        <v>555</v>
      </c>
      <c r="K1843" t="s">
        <v>2937</v>
      </c>
      <c r="L1843">
        <v>0</v>
      </c>
      <c r="M1843">
        <v>0</v>
      </c>
      <c r="N1843" t="s">
        <v>4803</v>
      </c>
      <c r="O1843" t="s">
        <v>545</v>
      </c>
      <c r="P1843" t="s">
        <v>458</v>
      </c>
      <c r="R1843">
        <v>0</v>
      </c>
      <c r="S1843" t="s">
        <v>459</v>
      </c>
      <c r="T1843" t="s">
        <v>458</v>
      </c>
      <c r="U1843" t="s">
        <v>460</v>
      </c>
      <c r="V1843" t="s">
        <v>458</v>
      </c>
    </row>
    <row r="1844" spans="1:22" x14ac:dyDescent="0.2">
      <c r="A1844" s="102">
        <v>42709</v>
      </c>
      <c r="B1844" s="102" t="s">
        <v>4522</v>
      </c>
      <c r="C1844" t="s">
        <v>541</v>
      </c>
      <c r="D1844" s="58">
        <v>408.29</v>
      </c>
      <c r="E1844" t="s">
        <v>452</v>
      </c>
      <c r="F1844" s="108" t="s">
        <v>2950</v>
      </c>
      <c r="G1844" t="s">
        <v>2951</v>
      </c>
      <c r="H1844">
        <v>14</v>
      </c>
      <c r="I1844">
        <v>48</v>
      </c>
      <c r="J1844" t="s">
        <v>555</v>
      </c>
      <c r="K1844" t="s">
        <v>2937</v>
      </c>
      <c r="L1844">
        <v>0</v>
      </c>
      <c r="M1844">
        <v>0</v>
      </c>
      <c r="N1844" t="s">
        <v>4804</v>
      </c>
      <c r="O1844" t="s">
        <v>545</v>
      </c>
      <c r="P1844" t="s">
        <v>458</v>
      </c>
      <c r="R1844">
        <v>0</v>
      </c>
      <c r="S1844" t="s">
        <v>459</v>
      </c>
      <c r="T1844" t="s">
        <v>458</v>
      </c>
      <c r="U1844" t="s">
        <v>460</v>
      </c>
      <c r="V1844" t="s">
        <v>458</v>
      </c>
    </row>
    <row r="1845" spans="1:22" x14ac:dyDescent="0.2">
      <c r="A1845" s="102">
        <v>42709</v>
      </c>
      <c r="B1845" s="102" t="s">
        <v>4522</v>
      </c>
      <c r="C1845" t="s">
        <v>541</v>
      </c>
      <c r="D1845" s="58">
        <v>408.29</v>
      </c>
      <c r="E1845" t="s">
        <v>452</v>
      </c>
      <c r="F1845" s="108">
        <v>2006</v>
      </c>
      <c r="G1845" t="s">
        <v>3265</v>
      </c>
      <c r="H1845">
        <v>28</v>
      </c>
      <c r="I1845">
        <v>48</v>
      </c>
      <c r="J1845" t="s">
        <v>555</v>
      </c>
      <c r="K1845" t="s">
        <v>2937</v>
      </c>
      <c r="L1845">
        <v>0</v>
      </c>
      <c r="M1845">
        <v>0</v>
      </c>
      <c r="N1845" t="s">
        <v>4805</v>
      </c>
      <c r="O1845" t="s">
        <v>545</v>
      </c>
      <c r="P1845" t="s">
        <v>458</v>
      </c>
      <c r="R1845">
        <v>0</v>
      </c>
      <c r="S1845" t="s">
        <v>459</v>
      </c>
      <c r="T1845" t="s">
        <v>458</v>
      </c>
      <c r="U1845" t="s">
        <v>460</v>
      </c>
      <c r="V1845" t="s">
        <v>458</v>
      </c>
    </row>
    <row r="1846" spans="1:22" x14ac:dyDescent="0.2">
      <c r="A1846" s="102">
        <v>42716</v>
      </c>
      <c r="B1846" s="102" t="s">
        <v>4522</v>
      </c>
      <c r="C1846" t="s">
        <v>541</v>
      </c>
      <c r="D1846" s="58">
        <v>408.29</v>
      </c>
      <c r="E1846" t="s">
        <v>452</v>
      </c>
      <c r="F1846" s="108">
        <v>2025</v>
      </c>
      <c r="G1846" t="s">
        <v>2941</v>
      </c>
      <c r="H1846">
        <v>40</v>
      </c>
      <c r="I1846">
        <v>48</v>
      </c>
      <c r="J1846" t="s">
        <v>555</v>
      </c>
      <c r="K1846" t="s">
        <v>2937</v>
      </c>
      <c r="L1846">
        <v>0</v>
      </c>
      <c r="M1846">
        <v>0</v>
      </c>
      <c r="N1846" t="s">
        <v>4806</v>
      </c>
      <c r="O1846" t="s">
        <v>545</v>
      </c>
      <c r="P1846" t="s">
        <v>458</v>
      </c>
      <c r="R1846">
        <v>0</v>
      </c>
      <c r="S1846" t="s">
        <v>459</v>
      </c>
      <c r="T1846" t="s">
        <v>458</v>
      </c>
      <c r="U1846" t="s">
        <v>460</v>
      </c>
      <c r="V1846" t="s">
        <v>458</v>
      </c>
    </row>
    <row r="1847" spans="1:22" x14ac:dyDescent="0.2">
      <c r="A1847" s="102">
        <v>42716</v>
      </c>
      <c r="B1847" s="102" t="s">
        <v>4522</v>
      </c>
      <c r="C1847" t="s">
        <v>541</v>
      </c>
      <c r="D1847" s="58">
        <v>408.29</v>
      </c>
      <c r="E1847" t="s">
        <v>452</v>
      </c>
      <c r="F1847" s="108">
        <v>2004</v>
      </c>
      <c r="G1847" t="s">
        <v>3072</v>
      </c>
      <c r="H1847">
        <v>37</v>
      </c>
      <c r="I1847">
        <v>48</v>
      </c>
      <c r="J1847" t="s">
        <v>555</v>
      </c>
      <c r="K1847" t="s">
        <v>2937</v>
      </c>
      <c r="L1847">
        <v>0</v>
      </c>
      <c r="M1847">
        <v>0</v>
      </c>
      <c r="N1847" t="s">
        <v>4807</v>
      </c>
      <c r="O1847" t="s">
        <v>545</v>
      </c>
      <c r="P1847" t="s">
        <v>458</v>
      </c>
      <c r="R1847">
        <v>0</v>
      </c>
      <c r="S1847" t="s">
        <v>459</v>
      </c>
      <c r="T1847" t="s">
        <v>458</v>
      </c>
      <c r="U1847" t="s">
        <v>460</v>
      </c>
      <c r="V1847" t="s">
        <v>458</v>
      </c>
    </row>
    <row r="1848" spans="1:22" x14ac:dyDescent="0.2">
      <c r="A1848" s="102">
        <v>42716</v>
      </c>
      <c r="B1848" s="102" t="s">
        <v>4522</v>
      </c>
      <c r="C1848" t="s">
        <v>541</v>
      </c>
      <c r="D1848" s="58">
        <v>408.29</v>
      </c>
      <c r="E1848" t="s">
        <v>452</v>
      </c>
      <c r="F1848" s="108" t="s">
        <v>2950</v>
      </c>
      <c r="G1848" t="s">
        <v>2951</v>
      </c>
      <c r="H1848">
        <v>12</v>
      </c>
      <c r="I1848">
        <v>48</v>
      </c>
      <c r="J1848" t="s">
        <v>555</v>
      </c>
      <c r="K1848" t="s">
        <v>2937</v>
      </c>
      <c r="L1848">
        <v>0</v>
      </c>
      <c r="M1848">
        <v>0</v>
      </c>
      <c r="N1848" t="s">
        <v>4808</v>
      </c>
      <c r="O1848" t="s">
        <v>545</v>
      </c>
      <c r="P1848" t="s">
        <v>458</v>
      </c>
      <c r="R1848">
        <v>0</v>
      </c>
      <c r="S1848" t="s">
        <v>459</v>
      </c>
      <c r="T1848" t="s">
        <v>458</v>
      </c>
      <c r="U1848" t="s">
        <v>460</v>
      </c>
      <c r="V1848" t="s">
        <v>458</v>
      </c>
    </row>
    <row r="1849" spans="1:22" x14ac:dyDescent="0.2">
      <c r="A1849" s="102">
        <v>42716</v>
      </c>
      <c r="B1849" s="102" t="s">
        <v>4522</v>
      </c>
      <c r="C1849" t="s">
        <v>541</v>
      </c>
      <c r="D1849" s="58">
        <v>408.29</v>
      </c>
      <c r="E1849" t="s">
        <v>452</v>
      </c>
      <c r="F1849" s="108">
        <v>2006</v>
      </c>
      <c r="G1849" t="s">
        <v>3265</v>
      </c>
      <c r="H1849">
        <v>40</v>
      </c>
      <c r="I1849">
        <v>48</v>
      </c>
      <c r="J1849" t="s">
        <v>555</v>
      </c>
      <c r="K1849" t="s">
        <v>2937</v>
      </c>
      <c r="L1849">
        <v>0</v>
      </c>
      <c r="M1849">
        <v>0</v>
      </c>
      <c r="N1849" t="s">
        <v>4809</v>
      </c>
      <c r="O1849" t="s">
        <v>545</v>
      </c>
      <c r="P1849" t="s">
        <v>458</v>
      </c>
      <c r="R1849">
        <v>0</v>
      </c>
      <c r="S1849" t="s">
        <v>459</v>
      </c>
      <c r="T1849" t="s">
        <v>458</v>
      </c>
      <c r="U1849" t="s">
        <v>460</v>
      </c>
      <c r="V1849" t="s">
        <v>458</v>
      </c>
    </row>
    <row r="1850" spans="1:22" x14ac:dyDescent="0.2">
      <c r="A1850" s="102">
        <v>42716</v>
      </c>
      <c r="B1850" s="102" t="s">
        <v>4522</v>
      </c>
      <c r="C1850" t="s">
        <v>541</v>
      </c>
      <c r="D1850" s="58">
        <v>408.29</v>
      </c>
      <c r="E1850" t="s">
        <v>452</v>
      </c>
      <c r="F1850" s="108">
        <v>2009</v>
      </c>
      <c r="G1850" t="s">
        <v>2953</v>
      </c>
      <c r="H1850">
        <v>32</v>
      </c>
      <c r="I1850">
        <v>48</v>
      </c>
      <c r="J1850" t="s">
        <v>555</v>
      </c>
      <c r="K1850" t="s">
        <v>2937</v>
      </c>
      <c r="L1850">
        <v>0</v>
      </c>
      <c r="M1850">
        <v>0</v>
      </c>
      <c r="N1850" t="s">
        <v>4810</v>
      </c>
      <c r="O1850" t="s">
        <v>545</v>
      </c>
      <c r="P1850" t="s">
        <v>458</v>
      </c>
      <c r="R1850">
        <v>0</v>
      </c>
      <c r="S1850" t="s">
        <v>459</v>
      </c>
      <c r="T1850" t="s">
        <v>458</v>
      </c>
      <c r="U1850" t="s">
        <v>460</v>
      </c>
      <c r="V1850" t="s">
        <v>458</v>
      </c>
    </row>
    <row r="1851" spans="1:22" x14ac:dyDescent="0.2">
      <c r="A1851" s="102">
        <v>42723</v>
      </c>
      <c r="B1851" s="102" t="s">
        <v>4522</v>
      </c>
      <c r="C1851" t="s">
        <v>541</v>
      </c>
      <c r="D1851" s="58">
        <v>408.29</v>
      </c>
      <c r="E1851" t="s">
        <v>452</v>
      </c>
      <c r="F1851" s="108">
        <v>2025</v>
      </c>
      <c r="G1851" t="s">
        <v>2941</v>
      </c>
      <c r="H1851">
        <v>38</v>
      </c>
      <c r="I1851">
        <v>48</v>
      </c>
      <c r="J1851" t="s">
        <v>555</v>
      </c>
      <c r="K1851" t="s">
        <v>2937</v>
      </c>
      <c r="L1851">
        <v>0</v>
      </c>
      <c r="M1851">
        <v>0</v>
      </c>
      <c r="N1851" t="s">
        <v>4811</v>
      </c>
      <c r="O1851" t="s">
        <v>545</v>
      </c>
      <c r="P1851" t="s">
        <v>458</v>
      </c>
      <c r="R1851">
        <v>0</v>
      </c>
      <c r="S1851" t="s">
        <v>459</v>
      </c>
      <c r="T1851" t="s">
        <v>458</v>
      </c>
      <c r="U1851" t="s">
        <v>460</v>
      </c>
      <c r="V1851" t="s">
        <v>458</v>
      </c>
    </row>
    <row r="1852" spans="1:22" x14ac:dyDescent="0.2">
      <c r="A1852" s="102">
        <v>42723</v>
      </c>
      <c r="B1852" s="102" t="s">
        <v>4522</v>
      </c>
      <c r="C1852" t="s">
        <v>541</v>
      </c>
      <c r="D1852" s="58">
        <v>408.29</v>
      </c>
      <c r="E1852" t="s">
        <v>452</v>
      </c>
      <c r="F1852" s="108">
        <v>2004</v>
      </c>
      <c r="G1852" t="s">
        <v>3072</v>
      </c>
      <c r="H1852">
        <v>29</v>
      </c>
      <c r="I1852">
        <v>48</v>
      </c>
      <c r="J1852" t="s">
        <v>555</v>
      </c>
      <c r="K1852" t="s">
        <v>2937</v>
      </c>
      <c r="L1852">
        <v>0</v>
      </c>
      <c r="M1852">
        <v>0</v>
      </c>
      <c r="N1852" t="s">
        <v>4812</v>
      </c>
      <c r="O1852" t="s">
        <v>545</v>
      </c>
      <c r="P1852" t="s">
        <v>458</v>
      </c>
      <c r="R1852">
        <v>0</v>
      </c>
      <c r="S1852" t="s">
        <v>459</v>
      </c>
      <c r="T1852" t="s">
        <v>458</v>
      </c>
      <c r="U1852" t="s">
        <v>460</v>
      </c>
      <c r="V1852" t="s">
        <v>458</v>
      </c>
    </row>
    <row r="1853" spans="1:22" x14ac:dyDescent="0.2">
      <c r="A1853" s="102">
        <v>42723</v>
      </c>
      <c r="B1853" s="102" t="s">
        <v>4522</v>
      </c>
      <c r="C1853" t="s">
        <v>541</v>
      </c>
      <c r="D1853" s="58">
        <v>408.29</v>
      </c>
      <c r="E1853" t="s">
        <v>452</v>
      </c>
      <c r="F1853" s="108" t="s">
        <v>2950</v>
      </c>
      <c r="G1853" t="s">
        <v>2951</v>
      </c>
      <c r="H1853">
        <v>12</v>
      </c>
      <c r="I1853">
        <v>48</v>
      </c>
      <c r="J1853" t="s">
        <v>555</v>
      </c>
      <c r="K1853" t="s">
        <v>2937</v>
      </c>
      <c r="L1853">
        <v>0</v>
      </c>
      <c r="M1853">
        <v>0</v>
      </c>
      <c r="N1853" t="s">
        <v>4813</v>
      </c>
      <c r="O1853" t="s">
        <v>545</v>
      </c>
      <c r="P1853" t="s">
        <v>458</v>
      </c>
      <c r="R1853">
        <v>0</v>
      </c>
      <c r="S1853" t="s">
        <v>459</v>
      </c>
      <c r="T1853" t="s">
        <v>458</v>
      </c>
      <c r="U1853" t="s">
        <v>460</v>
      </c>
      <c r="V1853" t="s">
        <v>458</v>
      </c>
    </row>
    <row r="1854" spans="1:22" x14ac:dyDescent="0.2">
      <c r="A1854" s="102">
        <v>42723</v>
      </c>
      <c r="B1854" s="102" t="s">
        <v>4522</v>
      </c>
      <c r="C1854" t="s">
        <v>541</v>
      </c>
      <c r="D1854" s="58">
        <v>408.29</v>
      </c>
      <c r="E1854" t="s">
        <v>452</v>
      </c>
      <c r="F1854" s="108">
        <v>2009</v>
      </c>
      <c r="G1854" t="s">
        <v>2953</v>
      </c>
      <c r="H1854">
        <v>30</v>
      </c>
      <c r="I1854">
        <v>48</v>
      </c>
      <c r="J1854" t="s">
        <v>555</v>
      </c>
      <c r="K1854" t="s">
        <v>2937</v>
      </c>
      <c r="L1854">
        <v>0</v>
      </c>
      <c r="M1854">
        <v>0</v>
      </c>
      <c r="N1854" t="s">
        <v>4814</v>
      </c>
      <c r="O1854" t="s">
        <v>545</v>
      </c>
      <c r="P1854" t="s">
        <v>458</v>
      </c>
      <c r="R1854">
        <v>0</v>
      </c>
      <c r="S1854" t="s">
        <v>459</v>
      </c>
      <c r="T1854" t="s">
        <v>458</v>
      </c>
      <c r="U1854" t="s">
        <v>460</v>
      </c>
      <c r="V1854" t="s">
        <v>458</v>
      </c>
    </row>
    <row r="1855" spans="1:22" x14ac:dyDescent="0.2">
      <c r="A1855" s="102">
        <v>42737</v>
      </c>
      <c r="B1855" s="102" t="s">
        <v>4522</v>
      </c>
      <c r="C1855" t="s">
        <v>541</v>
      </c>
      <c r="D1855" s="58">
        <v>408.29</v>
      </c>
      <c r="E1855" t="s">
        <v>452</v>
      </c>
      <c r="F1855" s="108">
        <v>2025</v>
      </c>
      <c r="G1855" t="s">
        <v>2941</v>
      </c>
      <c r="H1855">
        <v>10.5</v>
      </c>
      <c r="I1855">
        <v>48</v>
      </c>
      <c r="J1855" t="s">
        <v>555</v>
      </c>
      <c r="K1855" t="s">
        <v>2937</v>
      </c>
      <c r="L1855">
        <v>0</v>
      </c>
      <c r="M1855">
        <v>0</v>
      </c>
      <c r="N1855" t="s">
        <v>4815</v>
      </c>
      <c r="O1855" t="s">
        <v>545</v>
      </c>
      <c r="P1855" t="s">
        <v>458</v>
      </c>
      <c r="R1855">
        <v>0</v>
      </c>
      <c r="S1855" t="s">
        <v>459</v>
      </c>
      <c r="T1855" t="s">
        <v>458</v>
      </c>
      <c r="U1855" t="s">
        <v>460</v>
      </c>
      <c r="V1855" t="s">
        <v>458</v>
      </c>
    </row>
    <row r="1856" spans="1:22" x14ac:dyDescent="0.2">
      <c r="A1856" s="102">
        <v>42744</v>
      </c>
      <c r="B1856" s="102" t="s">
        <v>4522</v>
      </c>
      <c r="C1856" t="s">
        <v>541</v>
      </c>
      <c r="D1856" s="58">
        <v>408.29</v>
      </c>
      <c r="E1856" t="s">
        <v>452</v>
      </c>
      <c r="F1856" s="108">
        <v>2025</v>
      </c>
      <c r="G1856" t="s">
        <v>2941</v>
      </c>
      <c r="H1856">
        <v>12</v>
      </c>
      <c r="I1856">
        <v>48</v>
      </c>
      <c r="J1856" t="s">
        <v>555</v>
      </c>
      <c r="K1856" t="s">
        <v>2937</v>
      </c>
      <c r="L1856">
        <v>0</v>
      </c>
      <c r="M1856">
        <v>0</v>
      </c>
      <c r="N1856" t="s">
        <v>4816</v>
      </c>
      <c r="O1856" t="s">
        <v>545</v>
      </c>
      <c r="P1856" t="s">
        <v>458</v>
      </c>
      <c r="R1856">
        <v>0</v>
      </c>
      <c r="S1856" t="s">
        <v>459</v>
      </c>
      <c r="T1856" t="s">
        <v>458</v>
      </c>
      <c r="U1856" t="s">
        <v>460</v>
      </c>
      <c r="V1856" t="s">
        <v>458</v>
      </c>
    </row>
    <row r="1857" spans="1:22" x14ac:dyDescent="0.2">
      <c r="A1857" s="102">
        <v>42744</v>
      </c>
      <c r="B1857" s="102" t="s">
        <v>4522</v>
      </c>
      <c r="C1857" t="s">
        <v>541</v>
      </c>
      <c r="D1857" s="58">
        <v>408.29</v>
      </c>
      <c r="E1857" t="s">
        <v>452</v>
      </c>
      <c r="F1857" s="108">
        <v>2006</v>
      </c>
      <c r="G1857" t="s">
        <v>3265</v>
      </c>
      <c r="H1857">
        <v>35</v>
      </c>
      <c r="I1857">
        <v>48</v>
      </c>
      <c r="J1857" t="s">
        <v>555</v>
      </c>
      <c r="K1857" t="s">
        <v>2937</v>
      </c>
      <c r="L1857">
        <v>0</v>
      </c>
      <c r="M1857">
        <v>0</v>
      </c>
      <c r="N1857" t="s">
        <v>4817</v>
      </c>
      <c r="O1857" t="s">
        <v>545</v>
      </c>
      <c r="P1857" t="s">
        <v>458</v>
      </c>
      <c r="R1857">
        <v>0</v>
      </c>
      <c r="S1857" t="s">
        <v>459</v>
      </c>
      <c r="T1857" t="s">
        <v>458</v>
      </c>
      <c r="U1857" t="s">
        <v>460</v>
      </c>
      <c r="V1857" t="s">
        <v>458</v>
      </c>
    </row>
    <row r="1858" spans="1:22" x14ac:dyDescent="0.2">
      <c r="A1858" s="102">
        <v>42767</v>
      </c>
      <c r="B1858" s="102" t="s">
        <v>4522</v>
      </c>
      <c r="C1858" t="s">
        <v>541</v>
      </c>
      <c r="D1858" s="58">
        <v>408.29</v>
      </c>
      <c r="E1858" t="s">
        <v>452</v>
      </c>
      <c r="F1858" s="108">
        <v>2009</v>
      </c>
      <c r="G1858" t="s">
        <v>2953</v>
      </c>
      <c r="H1858">
        <v>14</v>
      </c>
      <c r="I1858">
        <v>48</v>
      </c>
      <c r="J1858" t="s">
        <v>555</v>
      </c>
      <c r="K1858" t="s">
        <v>2937</v>
      </c>
      <c r="L1858">
        <v>0</v>
      </c>
      <c r="M1858">
        <v>0</v>
      </c>
      <c r="N1858" t="s">
        <v>4818</v>
      </c>
      <c r="O1858" t="s">
        <v>545</v>
      </c>
      <c r="P1858" t="s">
        <v>458</v>
      </c>
      <c r="R1858">
        <v>0</v>
      </c>
      <c r="S1858" t="s">
        <v>459</v>
      </c>
      <c r="T1858" t="s">
        <v>458</v>
      </c>
      <c r="U1858" t="s">
        <v>460</v>
      </c>
      <c r="V1858" t="s">
        <v>458</v>
      </c>
    </row>
    <row r="1859" spans="1:22" x14ac:dyDescent="0.2">
      <c r="A1859" s="102">
        <v>42772</v>
      </c>
      <c r="B1859" s="102" t="s">
        <v>4522</v>
      </c>
      <c r="C1859" t="s">
        <v>541</v>
      </c>
      <c r="D1859" s="58">
        <v>408.29</v>
      </c>
      <c r="E1859" t="s">
        <v>452</v>
      </c>
      <c r="F1859" s="108">
        <v>2010</v>
      </c>
      <c r="G1859" t="s">
        <v>3044</v>
      </c>
      <c r="H1859">
        <v>14</v>
      </c>
      <c r="I1859">
        <v>48</v>
      </c>
      <c r="J1859" t="s">
        <v>555</v>
      </c>
      <c r="K1859" t="s">
        <v>2937</v>
      </c>
      <c r="L1859">
        <v>0</v>
      </c>
      <c r="M1859">
        <v>0</v>
      </c>
      <c r="N1859" t="s">
        <v>4819</v>
      </c>
      <c r="O1859" t="s">
        <v>545</v>
      </c>
      <c r="P1859" t="s">
        <v>458</v>
      </c>
      <c r="R1859">
        <v>0</v>
      </c>
      <c r="S1859" t="s">
        <v>459</v>
      </c>
      <c r="T1859" t="s">
        <v>458</v>
      </c>
      <c r="U1859" t="s">
        <v>460</v>
      </c>
      <c r="V1859" t="s">
        <v>458</v>
      </c>
    </row>
    <row r="1860" spans="1:22" x14ac:dyDescent="0.2">
      <c r="A1860" s="102">
        <v>42772</v>
      </c>
      <c r="B1860" s="102" t="s">
        <v>4522</v>
      </c>
      <c r="C1860" t="s">
        <v>541</v>
      </c>
      <c r="D1860" s="58">
        <v>408.29</v>
      </c>
      <c r="E1860" t="s">
        <v>452</v>
      </c>
      <c r="F1860" s="108">
        <v>2009</v>
      </c>
      <c r="G1860" t="s">
        <v>2953</v>
      </c>
      <c r="H1860">
        <v>21</v>
      </c>
      <c r="I1860">
        <v>48</v>
      </c>
      <c r="J1860" t="s">
        <v>555</v>
      </c>
      <c r="K1860" t="s">
        <v>2937</v>
      </c>
      <c r="L1860">
        <v>0</v>
      </c>
      <c r="M1860">
        <v>0</v>
      </c>
      <c r="N1860" t="s">
        <v>4820</v>
      </c>
      <c r="O1860" t="s">
        <v>545</v>
      </c>
      <c r="P1860" t="s">
        <v>458</v>
      </c>
      <c r="R1860">
        <v>0</v>
      </c>
      <c r="S1860" t="s">
        <v>459</v>
      </c>
      <c r="T1860" t="s">
        <v>458</v>
      </c>
      <c r="U1860" t="s">
        <v>460</v>
      </c>
      <c r="V1860" t="s">
        <v>458</v>
      </c>
    </row>
    <row r="1861" spans="1:22" x14ac:dyDescent="0.2">
      <c r="A1861" s="102">
        <v>42842</v>
      </c>
      <c r="B1861" s="102" t="s">
        <v>4522</v>
      </c>
      <c r="C1861" t="s">
        <v>541</v>
      </c>
      <c r="D1861" s="58">
        <v>408.29</v>
      </c>
      <c r="E1861" t="s">
        <v>452</v>
      </c>
      <c r="F1861" s="108">
        <v>2025</v>
      </c>
      <c r="G1861" t="s">
        <v>2941</v>
      </c>
      <c r="H1861">
        <v>14</v>
      </c>
      <c r="I1861">
        <v>48</v>
      </c>
      <c r="J1861" t="s">
        <v>555</v>
      </c>
      <c r="K1861" t="s">
        <v>2937</v>
      </c>
      <c r="L1861">
        <v>0</v>
      </c>
      <c r="M1861">
        <v>0</v>
      </c>
      <c r="N1861" t="s">
        <v>4821</v>
      </c>
      <c r="O1861" t="s">
        <v>545</v>
      </c>
      <c r="P1861" t="s">
        <v>458</v>
      </c>
      <c r="R1861">
        <v>0</v>
      </c>
      <c r="S1861" t="s">
        <v>459</v>
      </c>
      <c r="T1861" t="s">
        <v>458</v>
      </c>
      <c r="U1861" t="s">
        <v>460</v>
      </c>
      <c r="V1861" t="s">
        <v>458</v>
      </c>
    </row>
    <row r="1862" spans="1:22" x14ac:dyDescent="0.2">
      <c r="A1862" s="102">
        <v>42849</v>
      </c>
      <c r="B1862" s="102" t="s">
        <v>4522</v>
      </c>
      <c r="C1862" t="s">
        <v>541</v>
      </c>
      <c r="D1862" s="58">
        <v>408.29</v>
      </c>
      <c r="E1862" t="s">
        <v>452</v>
      </c>
      <c r="F1862" s="108">
        <v>2025</v>
      </c>
      <c r="G1862" t="s">
        <v>2941</v>
      </c>
      <c r="H1862">
        <v>9</v>
      </c>
      <c r="I1862">
        <v>48</v>
      </c>
      <c r="J1862" t="s">
        <v>555</v>
      </c>
      <c r="K1862" t="s">
        <v>2937</v>
      </c>
      <c r="L1862">
        <v>0</v>
      </c>
      <c r="M1862">
        <v>0</v>
      </c>
      <c r="N1862" t="s">
        <v>4822</v>
      </c>
      <c r="O1862" t="s">
        <v>545</v>
      </c>
      <c r="P1862" t="s">
        <v>458</v>
      </c>
      <c r="R1862">
        <v>0</v>
      </c>
      <c r="S1862" t="s">
        <v>459</v>
      </c>
      <c r="T1862" t="s">
        <v>458</v>
      </c>
      <c r="U1862" t="s">
        <v>460</v>
      </c>
      <c r="V1862" t="s">
        <v>458</v>
      </c>
    </row>
    <row r="1863" spans="1:22" x14ac:dyDescent="0.2">
      <c r="A1863" s="102">
        <v>42849</v>
      </c>
      <c r="B1863" s="102" t="s">
        <v>4522</v>
      </c>
      <c r="C1863" t="s">
        <v>541</v>
      </c>
      <c r="D1863" s="58">
        <v>408.29</v>
      </c>
      <c r="E1863" t="s">
        <v>452</v>
      </c>
      <c r="F1863" s="108">
        <v>2004</v>
      </c>
      <c r="G1863" t="s">
        <v>3072</v>
      </c>
      <c r="H1863">
        <v>7</v>
      </c>
      <c r="I1863">
        <v>48</v>
      </c>
      <c r="J1863" t="s">
        <v>555</v>
      </c>
      <c r="K1863" t="s">
        <v>2937</v>
      </c>
      <c r="L1863">
        <v>0</v>
      </c>
      <c r="M1863">
        <v>0</v>
      </c>
      <c r="N1863" t="s">
        <v>4823</v>
      </c>
      <c r="O1863" t="s">
        <v>545</v>
      </c>
      <c r="P1863" t="s">
        <v>458</v>
      </c>
      <c r="R1863">
        <v>0</v>
      </c>
      <c r="S1863" t="s">
        <v>459</v>
      </c>
      <c r="T1863" t="s">
        <v>458</v>
      </c>
      <c r="U1863" t="s">
        <v>460</v>
      </c>
      <c r="V1863" t="s">
        <v>458</v>
      </c>
    </row>
    <row r="1864" spans="1:22" x14ac:dyDescent="0.2">
      <c r="A1864" s="102">
        <v>42849</v>
      </c>
      <c r="B1864" s="102" t="s">
        <v>4522</v>
      </c>
      <c r="C1864" t="s">
        <v>541</v>
      </c>
      <c r="D1864" s="58">
        <v>408.29</v>
      </c>
      <c r="E1864" t="s">
        <v>452</v>
      </c>
      <c r="F1864" s="108">
        <v>2010</v>
      </c>
      <c r="G1864" t="s">
        <v>3044</v>
      </c>
      <c r="H1864">
        <v>7</v>
      </c>
      <c r="I1864">
        <v>48</v>
      </c>
      <c r="J1864" t="s">
        <v>555</v>
      </c>
      <c r="K1864" t="s">
        <v>2937</v>
      </c>
      <c r="L1864">
        <v>0</v>
      </c>
      <c r="M1864">
        <v>0</v>
      </c>
      <c r="N1864" t="s">
        <v>4824</v>
      </c>
      <c r="O1864" t="s">
        <v>545</v>
      </c>
      <c r="P1864" t="s">
        <v>458</v>
      </c>
      <c r="R1864">
        <v>0</v>
      </c>
      <c r="S1864" t="s">
        <v>459</v>
      </c>
      <c r="T1864" t="s">
        <v>458</v>
      </c>
      <c r="U1864" t="s">
        <v>460</v>
      </c>
      <c r="V1864" t="s">
        <v>458</v>
      </c>
    </row>
    <row r="1865" spans="1:22" x14ac:dyDescent="0.2">
      <c r="A1865" s="102">
        <v>42919</v>
      </c>
      <c r="B1865" s="102" t="s">
        <v>4522</v>
      </c>
      <c r="C1865" t="s">
        <v>541</v>
      </c>
      <c r="D1865" s="58">
        <v>408.29</v>
      </c>
      <c r="E1865" t="s">
        <v>452</v>
      </c>
      <c r="F1865" s="108" t="s">
        <v>2950</v>
      </c>
      <c r="G1865" t="s">
        <v>2951</v>
      </c>
      <c r="H1865">
        <v>14.5</v>
      </c>
      <c r="I1865">
        <v>48</v>
      </c>
      <c r="J1865" t="s">
        <v>555</v>
      </c>
      <c r="K1865" t="s">
        <v>2937</v>
      </c>
      <c r="L1865">
        <v>0</v>
      </c>
      <c r="M1865">
        <v>0</v>
      </c>
      <c r="N1865" t="s">
        <v>4825</v>
      </c>
      <c r="O1865" t="s">
        <v>545</v>
      </c>
      <c r="P1865" t="s">
        <v>458</v>
      </c>
      <c r="R1865">
        <v>0</v>
      </c>
      <c r="S1865" t="s">
        <v>459</v>
      </c>
      <c r="T1865" t="s">
        <v>458</v>
      </c>
      <c r="U1865" t="s">
        <v>460</v>
      </c>
      <c r="V1865" t="s">
        <v>458</v>
      </c>
    </row>
    <row r="1866" spans="1:22" x14ac:dyDescent="0.2">
      <c r="A1866" s="102">
        <v>43122</v>
      </c>
      <c r="B1866" s="102" t="s">
        <v>4522</v>
      </c>
      <c r="C1866" t="s">
        <v>541</v>
      </c>
      <c r="D1866" s="58">
        <v>408.29</v>
      </c>
      <c r="E1866" t="s">
        <v>452</v>
      </c>
      <c r="F1866" s="108">
        <v>2014</v>
      </c>
      <c r="G1866" t="s">
        <v>2978</v>
      </c>
      <c r="H1866">
        <v>8</v>
      </c>
      <c r="I1866">
        <v>48</v>
      </c>
      <c r="J1866" t="s">
        <v>555</v>
      </c>
      <c r="K1866" t="s">
        <v>2937</v>
      </c>
      <c r="L1866">
        <v>409</v>
      </c>
      <c r="M1866">
        <v>0</v>
      </c>
      <c r="N1866" t="s">
        <v>4826</v>
      </c>
      <c r="O1866" t="s">
        <v>545</v>
      </c>
      <c r="P1866" t="s">
        <v>458</v>
      </c>
      <c r="R1866">
        <v>0</v>
      </c>
      <c r="S1866" t="s">
        <v>459</v>
      </c>
      <c r="T1866" t="s">
        <v>458</v>
      </c>
      <c r="U1866" t="s">
        <v>460</v>
      </c>
      <c r="V1866" t="s">
        <v>458</v>
      </c>
    </row>
    <row r="1867" spans="1:22" x14ac:dyDescent="0.2">
      <c r="A1867" s="102">
        <v>43122</v>
      </c>
      <c r="B1867" s="102" t="s">
        <v>4522</v>
      </c>
      <c r="C1867" t="s">
        <v>541</v>
      </c>
      <c r="D1867" s="58">
        <v>408.29</v>
      </c>
      <c r="E1867" t="s">
        <v>452</v>
      </c>
      <c r="F1867" s="108">
        <v>2010</v>
      </c>
      <c r="G1867" t="s">
        <v>3044</v>
      </c>
      <c r="H1867">
        <v>3</v>
      </c>
      <c r="I1867">
        <v>48</v>
      </c>
      <c r="J1867" t="s">
        <v>555</v>
      </c>
      <c r="K1867" t="s">
        <v>2937</v>
      </c>
      <c r="L1867">
        <v>559</v>
      </c>
      <c r="M1867">
        <v>0</v>
      </c>
      <c r="N1867" t="s">
        <v>4827</v>
      </c>
      <c r="O1867" t="s">
        <v>545</v>
      </c>
      <c r="P1867" t="s">
        <v>458</v>
      </c>
      <c r="R1867">
        <v>0</v>
      </c>
      <c r="S1867" t="s">
        <v>459</v>
      </c>
      <c r="T1867" t="s">
        <v>458</v>
      </c>
      <c r="U1867" t="s">
        <v>460</v>
      </c>
      <c r="V1867" t="s">
        <v>458</v>
      </c>
    </row>
    <row r="1868" spans="1:22" x14ac:dyDescent="0.2">
      <c r="A1868" s="102">
        <v>43122</v>
      </c>
      <c r="B1868" s="102" t="s">
        <v>4522</v>
      </c>
      <c r="C1868" t="s">
        <v>541</v>
      </c>
      <c r="D1868" s="58">
        <v>408.29</v>
      </c>
      <c r="E1868" t="s">
        <v>452</v>
      </c>
      <c r="F1868" s="108">
        <v>2006</v>
      </c>
      <c r="G1868" t="s">
        <v>3265</v>
      </c>
      <c r="H1868">
        <v>14</v>
      </c>
      <c r="I1868">
        <v>48</v>
      </c>
      <c r="J1868" t="s">
        <v>555</v>
      </c>
      <c r="K1868" t="s">
        <v>2937</v>
      </c>
      <c r="L1868">
        <v>878</v>
      </c>
      <c r="M1868">
        <v>0</v>
      </c>
      <c r="N1868" t="s">
        <v>4828</v>
      </c>
      <c r="O1868" t="s">
        <v>545</v>
      </c>
      <c r="P1868" t="s">
        <v>458</v>
      </c>
      <c r="R1868">
        <v>0</v>
      </c>
      <c r="S1868" t="s">
        <v>459</v>
      </c>
      <c r="T1868" t="s">
        <v>458</v>
      </c>
      <c r="U1868" t="s">
        <v>460</v>
      </c>
      <c r="V1868" t="s">
        <v>458</v>
      </c>
    </row>
    <row r="1869" spans="1:22" x14ac:dyDescent="0.2">
      <c r="A1869" s="102">
        <v>43171</v>
      </c>
      <c r="B1869" s="102" t="s">
        <v>4522</v>
      </c>
      <c r="C1869" t="s">
        <v>541</v>
      </c>
      <c r="D1869" s="58">
        <v>408.29</v>
      </c>
      <c r="E1869" t="s">
        <v>452</v>
      </c>
      <c r="F1869" s="108">
        <v>2006</v>
      </c>
      <c r="G1869" t="s">
        <v>3265</v>
      </c>
      <c r="H1869">
        <v>1</v>
      </c>
      <c r="I1869">
        <v>48</v>
      </c>
      <c r="J1869" t="s">
        <v>555</v>
      </c>
      <c r="K1869" t="s">
        <v>2937</v>
      </c>
      <c r="L1869">
        <v>878</v>
      </c>
      <c r="M1869">
        <v>0</v>
      </c>
      <c r="N1869" t="s">
        <v>4829</v>
      </c>
      <c r="O1869" t="s">
        <v>545</v>
      </c>
      <c r="P1869" t="s">
        <v>458</v>
      </c>
      <c r="R1869">
        <v>0</v>
      </c>
      <c r="S1869" t="s">
        <v>459</v>
      </c>
      <c r="T1869" t="s">
        <v>458</v>
      </c>
      <c r="U1869" t="s">
        <v>460</v>
      </c>
      <c r="V1869" t="s">
        <v>458</v>
      </c>
    </row>
    <row r="1870" spans="1:22" x14ac:dyDescent="0.2">
      <c r="A1870" s="102">
        <v>43178</v>
      </c>
      <c r="B1870" s="102" t="s">
        <v>4522</v>
      </c>
      <c r="C1870" t="s">
        <v>541</v>
      </c>
      <c r="D1870" s="58">
        <v>408.29</v>
      </c>
      <c r="E1870" t="s">
        <v>452</v>
      </c>
      <c r="F1870" s="108">
        <v>2013</v>
      </c>
      <c r="G1870" t="s">
        <v>4830</v>
      </c>
      <c r="H1870">
        <v>17</v>
      </c>
      <c r="I1870">
        <v>48</v>
      </c>
      <c r="J1870" t="s">
        <v>555</v>
      </c>
      <c r="K1870" t="s">
        <v>2937</v>
      </c>
      <c r="L1870">
        <v>357</v>
      </c>
      <c r="M1870">
        <v>0</v>
      </c>
      <c r="N1870" t="s">
        <v>4831</v>
      </c>
      <c r="O1870" t="s">
        <v>545</v>
      </c>
      <c r="P1870" t="s">
        <v>458</v>
      </c>
      <c r="R1870">
        <v>0</v>
      </c>
      <c r="S1870" t="s">
        <v>459</v>
      </c>
      <c r="T1870" t="s">
        <v>458</v>
      </c>
      <c r="U1870" t="s">
        <v>460</v>
      </c>
      <c r="V1870" t="s">
        <v>458</v>
      </c>
    </row>
    <row r="1871" spans="1:22" x14ac:dyDescent="0.2">
      <c r="A1871" s="102">
        <v>43178</v>
      </c>
      <c r="B1871" s="102" t="s">
        <v>4522</v>
      </c>
      <c r="C1871" t="s">
        <v>541</v>
      </c>
      <c r="D1871" s="58">
        <v>408.29</v>
      </c>
      <c r="E1871" t="s">
        <v>452</v>
      </c>
      <c r="F1871" s="108">
        <v>2006</v>
      </c>
      <c r="G1871" t="s">
        <v>3265</v>
      </c>
      <c r="H1871">
        <v>1</v>
      </c>
      <c r="I1871">
        <v>48</v>
      </c>
      <c r="J1871" t="s">
        <v>555</v>
      </c>
      <c r="K1871" t="s">
        <v>2937</v>
      </c>
      <c r="L1871">
        <v>878</v>
      </c>
      <c r="M1871">
        <v>0</v>
      </c>
      <c r="N1871" t="s">
        <v>4832</v>
      </c>
      <c r="O1871" t="s">
        <v>545</v>
      </c>
      <c r="P1871" t="s">
        <v>458</v>
      </c>
      <c r="R1871">
        <v>0</v>
      </c>
      <c r="S1871" t="s">
        <v>459</v>
      </c>
      <c r="T1871" t="s">
        <v>458</v>
      </c>
      <c r="U1871" t="s">
        <v>460</v>
      </c>
      <c r="V1871" t="s">
        <v>458</v>
      </c>
    </row>
    <row r="1872" spans="1:22" x14ac:dyDescent="0.2">
      <c r="A1872" s="102">
        <v>43290</v>
      </c>
      <c r="B1872" s="102" t="s">
        <v>4522</v>
      </c>
      <c r="C1872" t="s">
        <v>541</v>
      </c>
      <c r="D1872" s="58">
        <v>408.29</v>
      </c>
      <c r="E1872" t="s">
        <v>452</v>
      </c>
      <c r="F1872" s="108">
        <v>2017</v>
      </c>
      <c r="G1872" t="s">
        <v>3850</v>
      </c>
      <c r="H1872">
        <v>8</v>
      </c>
      <c r="I1872">
        <v>48</v>
      </c>
      <c r="J1872" t="s">
        <v>555</v>
      </c>
      <c r="K1872" t="s">
        <v>2937</v>
      </c>
      <c r="L1872">
        <v>338</v>
      </c>
      <c r="M1872">
        <v>0</v>
      </c>
      <c r="N1872" t="s">
        <v>4833</v>
      </c>
      <c r="O1872" t="s">
        <v>545</v>
      </c>
      <c r="P1872" t="s">
        <v>458</v>
      </c>
      <c r="R1872">
        <v>0</v>
      </c>
      <c r="S1872" t="s">
        <v>459</v>
      </c>
      <c r="T1872" t="s">
        <v>458</v>
      </c>
      <c r="U1872" t="s">
        <v>460</v>
      </c>
      <c r="V1872" t="s">
        <v>458</v>
      </c>
    </row>
    <row r="1873" spans="1:22" x14ac:dyDescent="0.2">
      <c r="A1873" s="102">
        <v>42009</v>
      </c>
      <c r="B1873" s="102" t="s">
        <v>4834</v>
      </c>
      <c r="C1873" t="s">
        <v>541</v>
      </c>
      <c r="D1873" s="58">
        <v>508.01</v>
      </c>
      <c r="E1873" t="s">
        <v>452</v>
      </c>
      <c r="F1873" s="108">
        <v>2002</v>
      </c>
      <c r="G1873" t="s">
        <v>3291</v>
      </c>
      <c r="H1873">
        <v>3</v>
      </c>
      <c r="I1873">
        <v>45</v>
      </c>
      <c r="J1873" t="s">
        <v>555</v>
      </c>
      <c r="K1873" t="s">
        <v>2937</v>
      </c>
      <c r="L1873">
        <v>0</v>
      </c>
      <c r="M1873">
        <v>0</v>
      </c>
      <c r="N1873" t="s">
        <v>4835</v>
      </c>
      <c r="O1873" t="s">
        <v>545</v>
      </c>
      <c r="P1873" t="s">
        <v>458</v>
      </c>
      <c r="R1873">
        <v>0</v>
      </c>
      <c r="S1873" t="s">
        <v>459</v>
      </c>
      <c r="T1873" t="s">
        <v>458</v>
      </c>
      <c r="U1873" t="s">
        <v>460</v>
      </c>
      <c r="V1873" t="s">
        <v>458</v>
      </c>
    </row>
    <row r="1874" spans="1:22" x14ac:dyDescent="0.2">
      <c r="A1874" s="102">
        <v>42009</v>
      </c>
      <c r="B1874" s="102" t="s">
        <v>4834</v>
      </c>
      <c r="C1874" t="s">
        <v>541</v>
      </c>
      <c r="D1874" s="58">
        <v>508.01</v>
      </c>
      <c r="E1874" t="s">
        <v>452</v>
      </c>
      <c r="F1874" s="108">
        <v>2002</v>
      </c>
      <c r="G1874" t="s">
        <v>3291</v>
      </c>
      <c r="H1874">
        <v>7</v>
      </c>
      <c r="I1874">
        <v>45</v>
      </c>
      <c r="J1874" t="s">
        <v>555</v>
      </c>
      <c r="K1874" t="s">
        <v>2937</v>
      </c>
      <c r="L1874">
        <v>0</v>
      </c>
      <c r="M1874">
        <v>0</v>
      </c>
      <c r="N1874" t="s">
        <v>4836</v>
      </c>
      <c r="O1874" t="s">
        <v>545</v>
      </c>
      <c r="P1874" t="s">
        <v>458</v>
      </c>
      <c r="R1874">
        <v>0</v>
      </c>
      <c r="S1874" t="s">
        <v>459</v>
      </c>
      <c r="T1874" t="s">
        <v>458</v>
      </c>
      <c r="U1874" t="s">
        <v>460</v>
      </c>
      <c r="V1874" t="s">
        <v>458</v>
      </c>
    </row>
    <row r="1875" spans="1:22" x14ac:dyDescent="0.2">
      <c r="A1875" s="102">
        <v>42016</v>
      </c>
      <c r="B1875" s="102" t="s">
        <v>4834</v>
      </c>
      <c r="C1875" t="s">
        <v>541</v>
      </c>
      <c r="D1875" s="58">
        <v>508.01</v>
      </c>
      <c r="E1875" t="s">
        <v>452</v>
      </c>
      <c r="F1875" s="108">
        <v>2002</v>
      </c>
      <c r="G1875" t="s">
        <v>3291</v>
      </c>
      <c r="H1875">
        <v>5</v>
      </c>
      <c r="I1875">
        <v>45</v>
      </c>
      <c r="J1875" t="s">
        <v>555</v>
      </c>
      <c r="K1875" t="s">
        <v>2937</v>
      </c>
      <c r="L1875">
        <v>0</v>
      </c>
      <c r="M1875">
        <v>0</v>
      </c>
      <c r="N1875" t="s">
        <v>4837</v>
      </c>
      <c r="O1875" t="s">
        <v>545</v>
      </c>
      <c r="P1875" t="s">
        <v>458</v>
      </c>
      <c r="R1875">
        <v>0</v>
      </c>
      <c r="S1875" t="s">
        <v>459</v>
      </c>
      <c r="T1875" t="s">
        <v>458</v>
      </c>
      <c r="U1875" t="s">
        <v>460</v>
      </c>
      <c r="V1875" t="s">
        <v>458</v>
      </c>
    </row>
    <row r="1876" spans="1:22" x14ac:dyDescent="0.2">
      <c r="A1876" s="102">
        <v>42016</v>
      </c>
      <c r="B1876" s="102" t="s">
        <v>4834</v>
      </c>
      <c r="C1876" t="s">
        <v>541</v>
      </c>
      <c r="D1876" s="58">
        <v>508.01</v>
      </c>
      <c r="E1876" t="s">
        <v>452</v>
      </c>
      <c r="F1876" s="108">
        <v>2002</v>
      </c>
      <c r="G1876" t="s">
        <v>3291</v>
      </c>
      <c r="H1876">
        <v>3</v>
      </c>
      <c r="I1876">
        <v>45</v>
      </c>
      <c r="J1876" t="s">
        <v>555</v>
      </c>
      <c r="K1876" t="s">
        <v>2937</v>
      </c>
      <c r="L1876">
        <v>0</v>
      </c>
      <c r="M1876">
        <v>0</v>
      </c>
      <c r="N1876" t="s">
        <v>4838</v>
      </c>
      <c r="O1876" t="s">
        <v>545</v>
      </c>
      <c r="P1876" t="s">
        <v>458</v>
      </c>
      <c r="R1876">
        <v>0</v>
      </c>
      <c r="S1876" t="s">
        <v>459</v>
      </c>
      <c r="T1876" t="s">
        <v>458</v>
      </c>
      <c r="U1876" t="s">
        <v>460</v>
      </c>
      <c r="V1876" t="s">
        <v>458</v>
      </c>
    </row>
    <row r="1877" spans="1:22" x14ac:dyDescent="0.2">
      <c r="A1877" s="102">
        <v>42023</v>
      </c>
      <c r="B1877" s="102" t="s">
        <v>4834</v>
      </c>
      <c r="C1877" t="s">
        <v>541</v>
      </c>
      <c r="D1877" s="58">
        <v>508.01</v>
      </c>
      <c r="E1877" t="s">
        <v>452</v>
      </c>
      <c r="F1877" s="108">
        <v>2002</v>
      </c>
      <c r="G1877" t="s">
        <v>3291</v>
      </c>
      <c r="H1877">
        <v>10</v>
      </c>
      <c r="I1877">
        <v>45</v>
      </c>
      <c r="J1877" t="s">
        <v>555</v>
      </c>
      <c r="K1877" t="s">
        <v>2937</v>
      </c>
      <c r="L1877">
        <v>0</v>
      </c>
      <c r="M1877">
        <v>0</v>
      </c>
      <c r="N1877" t="s">
        <v>4839</v>
      </c>
      <c r="O1877" t="s">
        <v>545</v>
      </c>
      <c r="P1877" t="s">
        <v>458</v>
      </c>
      <c r="R1877">
        <v>0</v>
      </c>
      <c r="S1877" t="s">
        <v>459</v>
      </c>
      <c r="T1877" t="s">
        <v>458</v>
      </c>
      <c r="U1877" t="s">
        <v>460</v>
      </c>
      <c r="V1877" t="s">
        <v>458</v>
      </c>
    </row>
    <row r="1878" spans="1:22" x14ac:dyDescent="0.2">
      <c r="A1878" s="102">
        <v>42030</v>
      </c>
      <c r="B1878" s="102" t="s">
        <v>4834</v>
      </c>
      <c r="C1878" t="s">
        <v>541</v>
      </c>
      <c r="D1878" s="58">
        <v>508.01</v>
      </c>
      <c r="E1878" t="s">
        <v>452</v>
      </c>
      <c r="F1878" s="108">
        <v>2002</v>
      </c>
      <c r="G1878" t="s">
        <v>3291</v>
      </c>
      <c r="H1878">
        <v>25</v>
      </c>
      <c r="I1878">
        <v>45</v>
      </c>
      <c r="J1878" t="s">
        <v>555</v>
      </c>
      <c r="K1878" t="s">
        <v>2937</v>
      </c>
      <c r="L1878">
        <v>0</v>
      </c>
      <c r="M1878">
        <v>0</v>
      </c>
      <c r="N1878" t="s">
        <v>4840</v>
      </c>
      <c r="O1878" t="s">
        <v>545</v>
      </c>
      <c r="P1878" t="s">
        <v>458</v>
      </c>
      <c r="R1878">
        <v>0</v>
      </c>
      <c r="S1878" t="s">
        <v>459</v>
      </c>
      <c r="T1878" t="s">
        <v>458</v>
      </c>
      <c r="U1878" t="s">
        <v>460</v>
      </c>
      <c r="V1878" t="s">
        <v>458</v>
      </c>
    </row>
    <row r="1879" spans="1:22" x14ac:dyDescent="0.2">
      <c r="A1879" s="102">
        <v>42030</v>
      </c>
      <c r="B1879" s="102" t="s">
        <v>4834</v>
      </c>
      <c r="C1879" t="s">
        <v>541</v>
      </c>
      <c r="D1879" s="58">
        <v>508.01</v>
      </c>
      <c r="E1879" t="s">
        <v>452</v>
      </c>
      <c r="F1879" s="108">
        <v>2009</v>
      </c>
      <c r="G1879" t="s">
        <v>2953</v>
      </c>
      <c r="H1879">
        <v>4</v>
      </c>
      <c r="I1879">
        <v>45</v>
      </c>
      <c r="J1879" t="s">
        <v>555</v>
      </c>
      <c r="K1879" t="s">
        <v>2937</v>
      </c>
      <c r="L1879">
        <v>0</v>
      </c>
      <c r="M1879">
        <v>0</v>
      </c>
      <c r="N1879" t="s">
        <v>4841</v>
      </c>
      <c r="O1879" t="s">
        <v>545</v>
      </c>
      <c r="P1879" t="s">
        <v>458</v>
      </c>
      <c r="R1879">
        <v>0</v>
      </c>
      <c r="S1879" t="s">
        <v>459</v>
      </c>
      <c r="T1879" t="s">
        <v>458</v>
      </c>
      <c r="U1879" t="s">
        <v>460</v>
      </c>
      <c r="V1879" t="s">
        <v>458</v>
      </c>
    </row>
    <row r="1880" spans="1:22" x14ac:dyDescent="0.2">
      <c r="A1880" s="102">
        <v>42030</v>
      </c>
      <c r="B1880" s="102" t="s">
        <v>4834</v>
      </c>
      <c r="C1880" t="s">
        <v>541</v>
      </c>
      <c r="D1880" s="58">
        <v>508.01</v>
      </c>
      <c r="E1880" t="s">
        <v>452</v>
      </c>
      <c r="F1880" s="108" t="s">
        <v>2950</v>
      </c>
      <c r="G1880" t="s">
        <v>2951</v>
      </c>
      <c r="H1880">
        <v>6</v>
      </c>
      <c r="I1880">
        <v>45</v>
      </c>
      <c r="J1880" t="s">
        <v>555</v>
      </c>
      <c r="K1880" t="s">
        <v>2937</v>
      </c>
      <c r="L1880">
        <v>0</v>
      </c>
      <c r="M1880">
        <v>0</v>
      </c>
      <c r="N1880" t="s">
        <v>4842</v>
      </c>
      <c r="O1880" t="s">
        <v>545</v>
      </c>
      <c r="P1880" t="s">
        <v>458</v>
      </c>
      <c r="R1880">
        <v>0</v>
      </c>
      <c r="S1880" t="s">
        <v>459</v>
      </c>
      <c r="T1880" t="s">
        <v>458</v>
      </c>
      <c r="U1880" t="s">
        <v>460</v>
      </c>
      <c r="V1880" t="s">
        <v>458</v>
      </c>
    </row>
    <row r="1881" spans="1:22" x14ac:dyDescent="0.2">
      <c r="A1881" s="102">
        <v>42037</v>
      </c>
      <c r="B1881" s="102" t="s">
        <v>4834</v>
      </c>
      <c r="C1881" t="s">
        <v>541</v>
      </c>
      <c r="D1881" s="58">
        <v>508.01</v>
      </c>
      <c r="E1881" t="s">
        <v>452</v>
      </c>
      <c r="F1881" s="108">
        <v>2002</v>
      </c>
      <c r="G1881" t="s">
        <v>3291</v>
      </c>
      <c r="H1881">
        <v>8</v>
      </c>
      <c r="I1881">
        <v>45</v>
      </c>
      <c r="J1881" t="s">
        <v>555</v>
      </c>
      <c r="K1881" t="s">
        <v>2937</v>
      </c>
      <c r="L1881">
        <v>0</v>
      </c>
      <c r="M1881">
        <v>0</v>
      </c>
      <c r="N1881" t="s">
        <v>4843</v>
      </c>
      <c r="O1881" t="s">
        <v>545</v>
      </c>
      <c r="P1881" t="s">
        <v>458</v>
      </c>
      <c r="R1881">
        <v>0</v>
      </c>
      <c r="S1881" t="s">
        <v>459</v>
      </c>
      <c r="T1881" t="s">
        <v>458</v>
      </c>
      <c r="U1881" t="s">
        <v>460</v>
      </c>
      <c r="V1881" t="s">
        <v>458</v>
      </c>
    </row>
    <row r="1882" spans="1:22" x14ac:dyDescent="0.2">
      <c r="A1882" s="102">
        <v>42044</v>
      </c>
      <c r="B1882" s="102" t="s">
        <v>4834</v>
      </c>
      <c r="C1882" t="s">
        <v>541</v>
      </c>
      <c r="D1882" s="58">
        <v>508.01</v>
      </c>
      <c r="E1882" t="s">
        <v>452</v>
      </c>
      <c r="F1882" s="108">
        <v>2002</v>
      </c>
      <c r="G1882" t="s">
        <v>3291</v>
      </c>
      <c r="H1882">
        <v>14</v>
      </c>
      <c r="I1882">
        <v>45</v>
      </c>
      <c r="J1882" t="s">
        <v>555</v>
      </c>
      <c r="K1882" t="s">
        <v>2937</v>
      </c>
      <c r="L1882">
        <v>0</v>
      </c>
      <c r="M1882">
        <v>0</v>
      </c>
      <c r="N1882" t="s">
        <v>4844</v>
      </c>
      <c r="O1882" t="s">
        <v>545</v>
      </c>
      <c r="P1882" t="s">
        <v>458</v>
      </c>
      <c r="R1882">
        <v>0</v>
      </c>
      <c r="S1882" t="s">
        <v>459</v>
      </c>
      <c r="T1882" t="s">
        <v>458</v>
      </c>
      <c r="U1882" t="s">
        <v>460</v>
      </c>
      <c r="V1882" t="s">
        <v>458</v>
      </c>
    </row>
    <row r="1883" spans="1:22" x14ac:dyDescent="0.2">
      <c r="A1883" s="102">
        <v>42051</v>
      </c>
      <c r="B1883" s="102" t="s">
        <v>4834</v>
      </c>
      <c r="C1883" t="s">
        <v>541</v>
      </c>
      <c r="D1883" s="58">
        <v>508.01</v>
      </c>
      <c r="E1883" t="s">
        <v>452</v>
      </c>
      <c r="F1883" s="108">
        <v>2002</v>
      </c>
      <c r="G1883" t="s">
        <v>3291</v>
      </c>
      <c r="H1883">
        <v>11</v>
      </c>
      <c r="I1883">
        <v>45</v>
      </c>
      <c r="J1883" t="s">
        <v>555</v>
      </c>
      <c r="K1883" t="s">
        <v>2937</v>
      </c>
      <c r="L1883">
        <v>0</v>
      </c>
      <c r="M1883">
        <v>0</v>
      </c>
      <c r="N1883" t="s">
        <v>4845</v>
      </c>
      <c r="O1883" t="s">
        <v>545</v>
      </c>
      <c r="P1883" t="s">
        <v>458</v>
      </c>
      <c r="R1883">
        <v>0</v>
      </c>
      <c r="S1883" t="s">
        <v>459</v>
      </c>
      <c r="T1883" t="s">
        <v>458</v>
      </c>
      <c r="U1883" t="s">
        <v>460</v>
      </c>
      <c r="V1883" t="s">
        <v>458</v>
      </c>
    </row>
    <row r="1884" spans="1:22" x14ac:dyDescent="0.2">
      <c r="A1884" s="102">
        <v>42058</v>
      </c>
      <c r="B1884" s="102" t="s">
        <v>4834</v>
      </c>
      <c r="C1884" t="s">
        <v>541</v>
      </c>
      <c r="D1884" s="58">
        <v>508.01</v>
      </c>
      <c r="E1884" t="s">
        <v>452</v>
      </c>
      <c r="F1884" s="108">
        <v>2002</v>
      </c>
      <c r="G1884" t="s">
        <v>3291</v>
      </c>
      <c r="H1884">
        <v>9</v>
      </c>
      <c r="I1884">
        <v>45</v>
      </c>
      <c r="J1884" t="s">
        <v>555</v>
      </c>
      <c r="K1884" t="s">
        <v>2937</v>
      </c>
      <c r="L1884">
        <v>0</v>
      </c>
      <c r="M1884">
        <v>0</v>
      </c>
      <c r="N1884" t="s">
        <v>4846</v>
      </c>
      <c r="O1884" t="s">
        <v>545</v>
      </c>
      <c r="P1884" t="s">
        <v>458</v>
      </c>
      <c r="R1884">
        <v>0</v>
      </c>
      <c r="S1884" t="s">
        <v>459</v>
      </c>
      <c r="T1884" t="s">
        <v>458</v>
      </c>
      <c r="U1884" t="s">
        <v>460</v>
      </c>
      <c r="V1884" t="s">
        <v>458</v>
      </c>
    </row>
    <row r="1885" spans="1:22" x14ac:dyDescent="0.2">
      <c r="A1885" s="102">
        <v>42065</v>
      </c>
      <c r="B1885" s="102" t="s">
        <v>4834</v>
      </c>
      <c r="C1885" t="s">
        <v>541</v>
      </c>
      <c r="D1885" s="58">
        <v>508.01</v>
      </c>
      <c r="E1885" t="s">
        <v>452</v>
      </c>
      <c r="F1885" s="108">
        <v>2002</v>
      </c>
      <c r="G1885" t="s">
        <v>3291</v>
      </c>
      <c r="H1885">
        <v>10</v>
      </c>
      <c r="I1885">
        <v>45</v>
      </c>
      <c r="J1885" t="s">
        <v>555</v>
      </c>
      <c r="K1885" t="s">
        <v>2937</v>
      </c>
      <c r="L1885">
        <v>0</v>
      </c>
      <c r="M1885">
        <v>0</v>
      </c>
      <c r="N1885" t="s">
        <v>4847</v>
      </c>
      <c r="O1885" t="s">
        <v>545</v>
      </c>
      <c r="P1885" t="s">
        <v>458</v>
      </c>
      <c r="R1885">
        <v>0</v>
      </c>
      <c r="S1885" t="s">
        <v>459</v>
      </c>
      <c r="T1885" t="s">
        <v>458</v>
      </c>
      <c r="U1885" t="s">
        <v>460</v>
      </c>
      <c r="V1885" t="s">
        <v>458</v>
      </c>
    </row>
    <row r="1886" spans="1:22" x14ac:dyDescent="0.2">
      <c r="A1886" s="102">
        <v>42072</v>
      </c>
      <c r="B1886" s="102" t="s">
        <v>4834</v>
      </c>
      <c r="C1886" t="s">
        <v>541</v>
      </c>
      <c r="D1886" s="58">
        <v>508.01</v>
      </c>
      <c r="E1886" t="s">
        <v>452</v>
      </c>
      <c r="F1886" s="108">
        <v>2002</v>
      </c>
      <c r="G1886" t="s">
        <v>3291</v>
      </c>
      <c r="H1886">
        <v>15</v>
      </c>
      <c r="I1886">
        <v>45</v>
      </c>
      <c r="J1886" t="s">
        <v>555</v>
      </c>
      <c r="K1886" t="s">
        <v>2937</v>
      </c>
      <c r="L1886">
        <v>0</v>
      </c>
      <c r="M1886">
        <v>0</v>
      </c>
      <c r="N1886" t="s">
        <v>4848</v>
      </c>
      <c r="O1886" t="s">
        <v>545</v>
      </c>
      <c r="P1886" t="s">
        <v>458</v>
      </c>
      <c r="R1886">
        <v>0</v>
      </c>
      <c r="S1886" t="s">
        <v>459</v>
      </c>
      <c r="T1886" t="s">
        <v>458</v>
      </c>
      <c r="U1886" t="s">
        <v>460</v>
      </c>
      <c r="V1886" t="s">
        <v>458</v>
      </c>
    </row>
    <row r="1887" spans="1:22" x14ac:dyDescent="0.2">
      <c r="A1887" s="102">
        <v>42072</v>
      </c>
      <c r="B1887" s="102" t="s">
        <v>4834</v>
      </c>
      <c r="C1887" t="s">
        <v>541</v>
      </c>
      <c r="D1887" s="58">
        <v>508.01</v>
      </c>
      <c r="E1887" t="s">
        <v>452</v>
      </c>
      <c r="F1887" s="108">
        <v>2023</v>
      </c>
      <c r="G1887" t="s">
        <v>2997</v>
      </c>
      <c r="H1887">
        <v>24</v>
      </c>
      <c r="I1887">
        <v>45</v>
      </c>
      <c r="J1887" t="s">
        <v>555</v>
      </c>
      <c r="K1887" t="s">
        <v>2937</v>
      </c>
      <c r="L1887">
        <v>0</v>
      </c>
      <c r="M1887">
        <v>0</v>
      </c>
      <c r="N1887" t="s">
        <v>4849</v>
      </c>
      <c r="O1887" t="s">
        <v>545</v>
      </c>
      <c r="P1887" t="s">
        <v>458</v>
      </c>
      <c r="R1887">
        <v>0</v>
      </c>
      <c r="S1887" t="s">
        <v>459</v>
      </c>
      <c r="T1887" t="s">
        <v>458</v>
      </c>
      <c r="U1887" t="s">
        <v>460</v>
      </c>
      <c r="V1887" t="s">
        <v>458</v>
      </c>
    </row>
    <row r="1888" spans="1:22" x14ac:dyDescent="0.2">
      <c r="A1888" s="102">
        <v>42072</v>
      </c>
      <c r="B1888" s="102" t="s">
        <v>4834</v>
      </c>
      <c r="C1888" t="s">
        <v>541</v>
      </c>
      <c r="D1888" s="58">
        <v>508.01</v>
      </c>
      <c r="E1888" t="s">
        <v>452</v>
      </c>
      <c r="F1888" s="108" t="s">
        <v>2950</v>
      </c>
      <c r="G1888" t="s">
        <v>2951</v>
      </c>
      <c r="H1888">
        <v>8</v>
      </c>
      <c r="I1888">
        <v>45</v>
      </c>
      <c r="J1888" t="s">
        <v>555</v>
      </c>
      <c r="K1888" t="s">
        <v>2937</v>
      </c>
      <c r="L1888">
        <v>0</v>
      </c>
      <c r="M1888">
        <v>0</v>
      </c>
      <c r="N1888" t="s">
        <v>4850</v>
      </c>
      <c r="O1888" t="s">
        <v>545</v>
      </c>
      <c r="P1888" t="s">
        <v>458</v>
      </c>
      <c r="R1888">
        <v>0</v>
      </c>
      <c r="S1888" t="s">
        <v>459</v>
      </c>
      <c r="T1888" t="s">
        <v>458</v>
      </c>
      <c r="U1888" t="s">
        <v>460</v>
      </c>
      <c r="V1888" t="s">
        <v>458</v>
      </c>
    </row>
    <row r="1889" spans="1:22" x14ac:dyDescent="0.2">
      <c r="A1889" s="102">
        <v>42079</v>
      </c>
      <c r="B1889" s="102" t="s">
        <v>4834</v>
      </c>
      <c r="C1889" t="s">
        <v>541</v>
      </c>
      <c r="D1889" s="58">
        <v>508.01</v>
      </c>
      <c r="E1889" t="s">
        <v>452</v>
      </c>
      <c r="F1889" s="108">
        <v>2001</v>
      </c>
      <c r="G1889" t="s">
        <v>2936</v>
      </c>
      <c r="H1889">
        <v>5</v>
      </c>
      <c r="I1889">
        <v>45</v>
      </c>
      <c r="J1889" t="s">
        <v>555</v>
      </c>
      <c r="K1889" t="s">
        <v>2937</v>
      </c>
      <c r="L1889">
        <v>0</v>
      </c>
      <c r="M1889">
        <v>0</v>
      </c>
      <c r="N1889" t="s">
        <v>4851</v>
      </c>
      <c r="O1889" t="s">
        <v>545</v>
      </c>
      <c r="P1889" t="s">
        <v>458</v>
      </c>
      <c r="R1889">
        <v>0</v>
      </c>
      <c r="S1889" t="s">
        <v>459</v>
      </c>
      <c r="T1889" t="s">
        <v>458</v>
      </c>
      <c r="U1889" t="s">
        <v>460</v>
      </c>
      <c r="V1889" t="s">
        <v>458</v>
      </c>
    </row>
    <row r="1890" spans="1:22" x14ac:dyDescent="0.2">
      <c r="A1890" s="102">
        <v>42079</v>
      </c>
      <c r="B1890" s="102" t="s">
        <v>4834</v>
      </c>
      <c r="C1890" t="s">
        <v>541</v>
      </c>
      <c r="D1890" s="58">
        <v>508.01</v>
      </c>
      <c r="E1890" t="s">
        <v>452</v>
      </c>
      <c r="F1890" s="108">
        <v>2002</v>
      </c>
      <c r="G1890" t="s">
        <v>3291</v>
      </c>
      <c r="H1890">
        <v>21</v>
      </c>
      <c r="I1890">
        <v>45</v>
      </c>
      <c r="J1890" t="s">
        <v>555</v>
      </c>
      <c r="K1890" t="s">
        <v>2937</v>
      </c>
      <c r="L1890">
        <v>0</v>
      </c>
      <c r="M1890">
        <v>0</v>
      </c>
      <c r="N1890" t="s">
        <v>4852</v>
      </c>
      <c r="O1890" t="s">
        <v>545</v>
      </c>
      <c r="P1890" t="s">
        <v>458</v>
      </c>
      <c r="R1890">
        <v>0</v>
      </c>
      <c r="S1890" t="s">
        <v>459</v>
      </c>
      <c r="T1890" t="s">
        <v>458</v>
      </c>
      <c r="U1890" t="s">
        <v>460</v>
      </c>
      <c r="V1890" t="s">
        <v>458</v>
      </c>
    </row>
    <row r="1891" spans="1:22" x14ac:dyDescent="0.2">
      <c r="A1891" s="102">
        <v>42079</v>
      </c>
      <c r="B1891" s="102" t="s">
        <v>4834</v>
      </c>
      <c r="C1891" t="s">
        <v>541</v>
      </c>
      <c r="D1891" s="58">
        <v>508.01</v>
      </c>
      <c r="E1891" t="s">
        <v>452</v>
      </c>
      <c r="F1891" s="108">
        <v>2023</v>
      </c>
      <c r="G1891" t="s">
        <v>2997</v>
      </c>
      <c r="H1891">
        <v>37</v>
      </c>
      <c r="I1891">
        <v>45</v>
      </c>
      <c r="J1891" t="s">
        <v>555</v>
      </c>
      <c r="K1891" t="s">
        <v>2937</v>
      </c>
      <c r="L1891">
        <v>0</v>
      </c>
      <c r="M1891">
        <v>0</v>
      </c>
      <c r="N1891" t="s">
        <v>4853</v>
      </c>
      <c r="O1891" t="s">
        <v>545</v>
      </c>
      <c r="P1891" t="s">
        <v>458</v>
      </c>
      <c r="R1891">
        <v>0</v>
      </c>
      <c r="S1891" t="s">
        <v>459</v>
      </c>
      <c r="T1891" t="s">
        <v>458</v>
      </c>
      <c r="U1891" t="s">
        <v>460</v>
      </c>
      <c r="V1891" t="s">
        <v>458</v>
      </c>
    </row>
    <row r="1892" spans="1:22" x14ac:dyDescent="0.2">
      <c r="A1892" s="102">
        <v>42079</v>
      </c>
      <c r="B1892" s="102" t="s">
        <v>4834</v>
      </c>
      <c r="C1892" t="s">
        <v>541</v>
      </c>
      <c r="D1892" s="58">
        <v>508.01</v>
      </c>
      <c r="E1892" t="s">
        <v>452</v>
      </c>
      <c r="F1892" s="108" t="s">
        <v>2950</v>
      </c>
      <c r="G1892" t="s">
        <v>2951</v>
      </c>
      <c r="H1892">
        <v>18.5</v>
      </c>
      <c r="I1892">
        <v>45</v>
      </c>
      <c r="J1892" t="s">
        <v>555</v>
      </c>
      <c r="K1892" t="s">
        <v>2937</v>
      </c>
      <c r="L1892">
        <v>0</v>
      </c>
      <c r="M1892">
        <v>0</v>
      </c>
      <c r="N1892" t="s">
        <v>4854</v>
      </c>
      <c r="O1892" t="s">
        <v>545</v>
      </c>
      <c r="P1892" t="s">
        <v>458</v>
      </c>
      <c r="R1892">
        <v>0</v>
      </c>
      <c r="S1892" t="s">
        <v>459</v>
      </c>
      <c r="T1892" t="s">
        <v>458</v>
      </c>
      <c r="U1892" t="s">
        <v>460</v>
      </c>
      <c r="V1892" t="s">
        <v>458</v>
      </c>
    </row>
    <row r="1893" spans="1:22" x14ac:dyDescent="0.2">
      <c r="A1893" s="102">
        <v>42086</v>
      </c>
      <c r="B1893" s="102" t="s">
        <v>4834</v>
      </c>
      <c r="C1893" t="s">
        <v>541</v>
      </c>
      <c r="D1893" s="58">
        <v>508.01</v>
      </c>
      <c r="E1893" t="s">
        <v>452</v>
      </c>
      <c r="F1893" s="108">
        <v>2002</v>
      </c>
      <c r="G1893" t="s">
        <v>3291</v>
      </c>
      <c r="H1893">
        <v>2</v>
      </c>
      <c r="I1893">
        <v>45</v>
      </c>
      <c r="J1893" t="s">
        <v>555</v>
      </c>
      <c r="K1893" t="s">
        <v>2937</v>
      </c>
      <c r="L1893">
        <v>0</v>
      </c>
      <c r="M1893">
        <v>0</v>
      </c>
      <c r="N1893" t="s">
        <v>4855</v>
      </c>
      <c r="O1893" t="s">
        <v>545</v>
      </c>
      <c r="P1893" t="s">
        <v>458</v>
      </c>
      <c r="R1893">
        <v>0</v>
      </c>
      <c r="S1893" t="s">
        <v>459</v>
      </c>
      <c r="T1893" t="s">
        <v>458</v>
      </c>
      <c r="U1893" t="s">
        <v>460</v>
      </c>
      <c r="V1893" t="s">
        <v>458</v>
      </c>
    </row>
    <row r="1894" spans="1:22" x14ac:dyDescent="0.2">
      <c r="A1894" s="102">
        <v>42086</v>
      </c>
      <c r="B1894" s="102" t="s">
        <v>4834</v>
      </c>
      <c r="C1894" t="s">
        <v>541</v>
      </c>
      <c r="D1894" s="58">
        <v>508.01</v>
      </c>
      <c r="E1894" t="s">
        <v>452</v>
      </c>
      <c r="F1894" s="108">
        <v>2009</v>
      </c>
      <c r="G1894" t="s">
        <v>2953</v>
      </c>
      <c r="H1894">
        <v>8</v>
      </c>
      <c r="I1894">
        <v>45</v>
      </c>
      <c r="J1894" t="s">
        <v>555</v>
      </c>
      <c r="K1894" t="s">
        <v>2937</v>
      </c>
      <c r="L1894">
        <v>0</v>
      </c>
      <c r="M1894">
        <v>0</v>
      </c>
      <c r="N1894" t="s">
        <v>4856</v>
      </c>
      <c r="O1894" t="s">
        <v>545</v>
      </c>
      <c r="P1894" t="s">
        <v>458</v>
      </c>
      <c r="R1894">
        <v>0</v>
      </c>
      <c r="S1894" t="s">
        <v>459</v>
      </c>
      <c r="T1894" t="s">
        <v>458</v>
      </c>
      <c r="U1894" t="s">
        <v>460</v>
      </c>
      <c r="V1894" t="s">
        <v>458</v>
      </c>
    </row>
    <row r="1895" spans="1:22" x14ac:dyDescent="0.2">
      <c r="A1895" s="102">
        <v>42093</v>
      </c>
      <c r="B1895" s="102" t="s">
        <v>4834</v>
      </c>
      <c r="C1895" t="s">
        <v>541</v>
      </c>
      <c r="D1895" s="58">
        <v>508.01</v>
      </c>
      <c r="E1895" t="s">
        <v>452</v>
      </c>
      <c r="F1895" s="108">
        <v>2002</v>
      </c>
      <c r="G1895" t="s">
        <v>3291</v>
      </c>
      <c r="H1895">
        <v>2</v>
      </c>
      <c r="I1895">
        <v>45</v>
      </c>
      <c r="J1895" t="s">
        <v>555</v>
      </c>
      <c r="K1895" t="s">
        <v>2937</v>
      </c>
      <c r="L1895">
        <v>0</v>
      </c>
      <c r="M1895">
        <v>0</v>
      </c>
      <c r="N1895" t="s">
        <v>4857</v>
      </c>
      <c r="O1895" t="s">
        <v>545</v>
      </c>
      <c r="P1895" t="s">
        <v>458</v>
      </c>
      <c r="R1895">
        <v>0</v>
      </c>
      <c r="S1895" t="s">
        <v>459</v>
      </c>
      <c r="T1895" t="s">
        <v>458</v>
      </c>
      <c r="U1895" t="s">
        <v>460</v>
      </c>
      <c r="V1895" t="s">
        <v>458</v>
      </c>
    </row>
    <row r="1896" spans="1:22" x14ac:dyDescent="0.2">
      <c r="A1896" s="102">
        <v>42093</v>
      </c>
      <c r="B1896" s="102" t="s">
        <v>4834</v>
      </c>
      <c r="C1896" t="s">
        <v>541</v>
      </c>
      <c r="D1896" s="58">
        <v>508.01</v>
      </c>
      <c r="E1896" t="s">
        <v>452</v>
      </c>
      <c r="F1896" s="108">
        <v>2002</v>
      </c>
      <c r="G1896" t="s">
        <v>3291</v>
      </c>
      <c r="H1896">
        <v>3</v>
      </c>
      <c r="I1896">
        <v>45</v>
      </c>
      <c r="J1896" t="s">
        <v>555</v>
      </c>
      <c r="K1896" t="s">
        <v>2937</v>
      </c>
      <c r="L1896">
        <v>0</v>
      </c>
      <c r="M1896">
        <v>0</v>
      </c>
      <c r="N1896" t="s">
        <v>4858</v>
      </c>
      <c r="O1896" t="s">
        <v>545</v>
      </c>
      <c r="P1896" t="s">
        <v>458</v>
      </c>
      <c r="R1896">
        <v>0</v>
      </c>
      <c r="S1896" t="s">
        <v>459</v>
      </c>
      <c r="T1896" t="s">
        <v>458</v>
      </c>
      <c r="U1896" t="s">
        <v>460</v>
      </c>
      <c r="V1896" t="s">
        <v>458</v>
      </c>
    </row>
    <row r="1897" spans="1:22" x14ac:dyDescent="0.2">
      <c r="A1897" s="102">
        <v>42093</v>
      </c>
      <c r="B1897" s="102" t="s">
        <v>4834</v>
      </c>
      <c r="C1897" t="s">
        <v>541</v>
      </c>
      <c r="D1897" s="58">
        <v>508.01</v>
      </c>
      <c r="E1897" t="s">
        <v>452</v>
      </c>
      <c r="F1897" s="108">
        <v>2009</v>
      </c>
      <c r="G1897" t="s">
        <v>2953</v>
      </c>
      <c r="H1897">
        <v>4</v>
      </c>
      <c r="I1897">
        <v>45</v>
      </c>
      <c r="J1897" t="s">
        <v>555</v>
      </c>
      <c r="K1897" t="s">
        <v>2937</v>
      </c>
      <c r="L1897">
        <v>0</v>
      </c>
      <c r="M1897">
        <v>0</v>
      </c>
      <c r="N1897" t="s">
        <v>4859</v>
      </c>
      <c r="O1897" t="s">
        <v>545</v>
      </c>
      <c r="P1897" t="s">
        <v>458</v>
      </c>
      <c r="R1897">
        <v>0</v>
      </c>
      <c r="S1897" t="s">
        <v>459</v>
      </c>
      <c r="T1897" t="s">
        <v>458</v>
      </c>
      <c r="U1897" t="s">
        <v>460</v>
      </c>
      <c r="V1897" t="s">
        <v>458</v>
      </c>
    </row>
    <row r="1898" spans="1:22" x14ac:dyDescent="0.2">
      <c r="A1898" s="102">
        <v>42095</v>
      </c>
      <c r="B1898" s="102" t="s">
        <v>4834</v>
      </c>
      <c r="C1898" t="s">
        <v>541</v>
      </c>
      <c r="D1898" s="58">
        <v>508.01</v>
      </c>
      <c r="E1898" t="s">
        <v>452</v>
      </c>
      <c r="F1898" s="108">
        <v>2002</v>
      </c>
      <c r="G1898" t="s">
        <v>3291</v>
      </c>
      <c r="H1898">
        <v>2</v>
      </c>
      <c r="I1898">
        <v>45</v>
      </c>
      <c r="J1898" t="s">
        <v>555</v>
      </c>
      <c r="K1898" t="s">
        <v>2937</v>
      </c>
      <c r="L1898">
        <v>0</v>
      </c>
      <c r="M1898">
        <v>0</v>
      </c>
      <c r="N1898" t="s">
        <v>4860</v>
      </c>
      <c r="O1898" t="s">
        <v>545</v>
      </c>
      <c r="P1898" t="s">
        <v>458</v>
      </c>
      <c r="R1898">
        <v>0</v>
      </c>
      <c r="S1898" t="s">
        <v>459</v>
      </c>
      <c r="T1898" t="s">
        <v>458</v>
      </c>
      <c r="U1898" t="s">
        <v>460</v>
      </c>
      <c r="V1898" t="s">
        <v>458</v>
      </c>
    </row>
    <row r="1899" spans="1:22" x14ac:dyDescent="0.2">
      <c r="A1899" s="102">
        <v>42100</v>
      </c>
      <c r="B1899" s="102" t="s">
        <v>4834</v>
      </c>
      <c r="C1899" t="s">
        <v>541</v>
      </c>
      <c r="D1899" s="58">
        <v>508.01</v>
      </c>
      <c r="E1899" t="s">
        <v>452</v>
      </c>
      <c r="F1899" s="108">
        <v>2002</v>
      </c>
      <c r="G1899" t="s">
        <v>3291</v>
      </c>
      <c r="H1899">
        <v>3</v>
      </c>
      <c r="I1899">
        <v>45</v>
      </c>
      <c r="J1899" t="s">
        <v>555</v>
      </c>
      <c r="K1899" t="s">
        <v>2937</v>
      </c>
      <c r="L1899">
        <v>0</v>
      </c>
      <c r="M1899">
        <v>0</v>
      </c>
      <c r="N1899" t="s">
        <v>4861</v>
      </c>
      <c r="O1899" t="s">
        <v>545</v>
      </c>
      <c r="P1899" t="s">
        <v>458</v>
      </c>
      <c r="R1899">
        <v>0</v>
      </c>
      <c r="S1899" t="s">
        <v>459</v>
      </c>
      <c r="T1899" t="s">
        <v>458</v>
      </c>
      <c r="U1899" t="s">
        <v>460</v>
      </c>
      <c r="V1899" t="s">
        <v>458</v>
      </c>
    </row>
    <row r="1900" spans="1:22" x14ac:dyDescent="0.2">
      <c r="A1900" s="102">
        <v>42100</v>
      </c>
      <c r="B1900" s="102" t="s">
        <v>4834</v>
      </c>
      <c r="C1900" t="s">
        <v>541</v>
      </c>
      <c r="D1900" s="58">
        <v>508.01</v>
      </c>
      <c r="E1900" t="s">
        <v>452</v>
      </c>
      <c r="F1900" s="108">
        <v>2002</v>
      </c>
      <c r="G1900" t="s">
        <v>3291</v>
      </c>
      <c r="H1900">
        <v>2</v>
      </c>
      <c r="I1900">
        <v>45</v>
      </c>
      <c r="J1900" t="s">
        <v>555</v>
      </c>
      <c r="K1900" t="s">
        <v>2937</v>
      </c>
      <c r="L1900">
        <v>0</v>
      </c>
      <c r="M1900">
        <v>0</v>
      </c>
      <c r="N1900" t="s">
        <v>4862</v>
      </c>
      <c r="O1900" t="s">
        <v>545</v>
      </c>
      <c r="P1900" t="s">
        <v>458</v>
      </c>
      <c r="R1900">
        <v>0</v>
      </c>
      <c r="S1900" t="s">
        <v>459</v>
      </c>
      <c r="T1900" t="s">
        <v>458</v>
      </c>
      <c r="U1900" t="s">
        <v>460</v>
      </c>
      <c r="V1900" t="s">
        <v>458</v>
      </c>
    </row>
    <row r="1901" spans="1:22" x14ac:dyDescent="0.2">
      <c r="A1901" s="102">
        <v>42100</v>
      </c>
      <c r="B1901" s="102" t="s">
        <v>4834</v>
      </c>
      <c r="C1901" t="s">
        <v>541</v>
      </c>
      <c r="D1901" s="58">
        <v>508.01</v>
      </c>
      <c r="E1901" t="s">
        <v>452</v>
      </c>
      <c r="F1901" s="108">
        <v>2023</v>
      </c>
      <c r="G1901" t="s">
        <v>2997</v>
      </c>
      <c r="H1901">
        <v>3</v>
      </c>
      <c r="I1901">
        <v>45</v>
      </c>
      <c r="J1901" t="s">
        <v>555</v>
      </c>
      <c r="K1901" t="s">
        <v>2937</v>
      </c>
      <c r="L1901">
        <v>0</v>
      </c>
      <c r="M1901">
        <v>0</v>
      </c>
      <c r="N1901" t="s">
        <v>4863</v>
      </c>
      <c r="O1901" t="s">
        <v>545</v>
      </c>
      <c r="P1901" t="s">
        <v>458</v>
      </c>
      <c r="R1901">
        <v>0</v>
      </c>
      <c r="S1901" t="s">
        <v>459</v>
      </c>
      <c r="T1901" t="s">
        <v>458</v>
      </c>
      <c r="U1901" t="s">
        <v>460</v>
      </c>
      <c r="V1901" t="s">
        <v>458</v>
      </c>
    </row>
    <row r="1902" spans="1:22" x14ac:dyDescent="0.2">
      <c r="A1902" s="102">
        <v>42100</v>
      </c>
      <c r="B1902" s="102" t="s">
        <v>4834</v>
      </c>
      <c r="C1902" t="s">
        <v>541</v>
      </c>
      <c r="D1902" s="58">
        <v>508.01</v>
      </c>
      <c r="E1902" t="s">
        <v>452</v>
      </c>
      <c r="F1902" s="108" t="s">
        <v>2950</v>
      </c>
      <c r="G1902" t="s">
        <v>2951</v>
      </c>
      <c r="H1902">
        <v>32</v>
      </c>
      <c r="I1902">
        <v>45</v>
      </c>
      <c r="J1902" t="s">
        <v>555</v>
      </c>
      <c r="K1902" t="s">
        <v>2937</v>
      </c>
      <c r="L1902">
        <v>0</v>
      </c>
      <c r="M1902">
        <v>0</v>
      </c>
      <c r="N1902" t="s">
        <v>4864</v>
      </c>
      <c r="O1902" t="s">
        <v>545</v>
      </c>
      <c r="P1902" t="s">
        <v>458</v>
      </c>
      <c r="R1902">
        <v>0</v>
      </c>
      <c r="S1902" t="s">
        <v>459</v>
      </c>
      <c r="T1902" t="s">
        <v>458</v>
      </c>
      <c r="U1902" t="s">
        <v>460</v>
      </c>
      <c r="V1902" t="s">
        <v>458</v>
      </c>
    </row>
    <row r="1903" spans="1:22" x14ac:dyDescent="0.2">
      <c r="A1903" s="102">
        <v>42100</v>
      </c>
      <c r="B1903" s="102" t="s">
        <v>4834</v>
      </c>
      <c r="C1903" t="s">
        <v>541</v>
      </c>
      <c r="D1903" s="58">
        <v>508.01</v>
      </c>
      <c r="E1903" t="s">
        <v>452</v>
      </c>
      <c r="F1903" s="108" t="s">
        <v>2950</v>
      </c>
      <c r="G1903" t="s">
        <v>2951</v>
      </c>
      <c r="H1903">
        <v>26.5</v>
      </c>
      <c r="I1903">
        <v>45</v>
      </c>
      <c r="J1903" t="s">
        <v>555</v>
      </c>
      <c r="K1903" t="s">
        <v>2937</v>
      </c>
      <c r="L1903">
        <v>0</v>
      </c>
      <c r="M1903">
        <v>0</v>
      </c>
      <c r="N1903" t="s">
        <v>4865</v>
      </c>
      <c r="O1903" t="s">
        <v>545</v>
      </c>
      <c r="P1903" t="s">
        <v>458</v>
      </c>
      <c r="R1903">
        <v>0</v>
      </c>
      <c r="S1903" t="s">
        <v>459</v>
      </c>
      <c r="T1903" t="s">
        <v>458</v>
      </c>
      <c r="U1903" t="s">
        <v>460</v>
      </c>
      <c r="V1903" t="s">
        <v>458</v>
      </c>
    </row>
    <row r="1904" spans="1:22" x14ac:dyDescent="0.2">
      <c r="A1904" s="102">
        <v>42114</v>
      </c>
      <c r="B1904" s="102" t="s">
        <v>4834</v>
      </c>
      <c r="C1904" t="s">
        <v>541</v>
      </c>
      <c r="D1904" s="58">
        <v>508.01</v>
      </c>
      <c r="E1904" t="s">
        <v>452</v>
      </c>
      <c r="F1904" s="108">
        <v>2002</v>
      </c>
      <c r="G1904" t="s">
        <v>3291</v>
      </c>
      <c r="H1904">
        <v>10</v>
      </c>
      <c r="I1904">
        <v>45</v>
      </c>
      <c r="J1904" t="s">
        <v>555</v>
      </c>
      <c r="K1904" t="s">
        <v>2937</v>
      </c>
      <c r="L1904">
        <v>0</v>
      </c>
      <c r="M1904">
        <v>0</v>
      </c>
      <c r="N1904" t="s">
        <v>4866</v>
      </c>
      <c r="O1904" t="s">
        <v>545</v>
      </c>
      <c r="P1904" t="s">
        <v>458</v>
      </c>
      <c r="R1904">
        <v>0</v>
      </c>
      <c r="S1904" t="s">
        <v>459</v>
      </c>
      <c r="T1904" t="s">
        <v>458</v>
      </c>
      <c r="U1904" t="s">
        <v>460</v>
      </c>
      <c r="V1904" t="s">
        <v>458</v>
      </c>
    </row>
    <row r="1905" spans="1:22" x14ac:dyDescent="0.2">
      <c r="A1905" s="102">
        <v>42121</v>
      </c>
      <c r="B1905" s="102" t="s">
        <v>4834</v>
      </c>
      <c r="C1905" t="s">
        <v>541</v>
      </c>
      <c r="D1905" s="58">
        <v>508.01</v>
      </c>
      <c r="E1905" t="s">
        <v>452</v>
      </c>
      <c r="F1905" s="108">
        <v>2002</v>
      </c>
      <c r="G1905" t="s">
        <v>3291</v>
      </c>
      <c r="H1905">
        <v>24</v>
      </c>
      <c r="I1905">
        <v>45</v>
      </c>
      <c r="J1905" t="s">
        <v>555</v>
      </c>
      <c r="K1905" t="s">
        <v>2937</v>
      </c>
      <c r="L1905">
        <v>0</v>
      </c>
      <c r="M1905">
        <v>0</v>
      </c>
      <c r="N1905" t="s">
        <v>4867</v>
      </c>
      <c r="O1905" t="s">
        <v>545</v>
      </c>
      <c r="P1905" t="s">
        <v>458</v>
      </c>
      <c r="R1905">
        <v>0</v>
      </c>
      <c r="S1905" t="s">
        <v>459</v>
      </c>
      <c r="T1905" t="s">
        <v>458</v>
      </c>
      <c r="U1905" t="s">
        <v>460</v>
      </c>
      <c r="V1905" t="s">
        <v>458</v>
      </c>
    </row>
    <row r="1906" spans="1:22" x14ac:dyDescent="0.2">
      <c r="A1906" s="102">
        <v>42128</v>
      </c>
      <c r="B1906" s="102" t="s">
        <v>4834</v>
      </c>
      <c r="C1906" t="s">
        <v>541</v>
      </c>
      <c r="D1906" s="58">
        <v>508.01</v>
      </c>
      <c r="E1906" t="s">
        <v>452</v>
      </c>
      <c r="F1906" s="108">
        <v>2002</v>
      </c>
      <c r="G1906" t="s">
        <v>3291</v>
      </c>
      <c r="H1906">
        <v>4</v>
      </c>
      <c r="I1906">
        <v>45</v>
      </c>
      <c r="J1906" t="s">
        <v>555</v>
      </c>
      <c r="K1906" t="s">
        <v>2937</v>
      </c>
      <c r="L1906">
        <v>0</v>
      </c>
      <c r="M1906">
        <v>0</v>
      </c>
      <c r="N1906" t="s">
        <v>4868</v>
      </c>
      <c r="O1906" t="s">
        <v>545</v>
      </c>
      <c r="P1906" t="s">
        <v>458</v>
      </c>
      <c r="R1906">
        <v>0</v>
      </c>
      <c r="S1906" t="s">
        <v>459</v>
      </c>
      <c r="T1906" t="s">
        <v>458</v>
      </c>
      <c r="U1906" t="s">
        <v>460</v>
      </c>
      <c r="V1906" t="s">
        <v>458</v>
      </c>
    </row>
    <row r="1907" spans="1:22" x14ac:dyDescent="0.2">
      <c r="A1907" s="102">
        <v>42135</v>
      </c>
      <c r="B1907" s="102" t="s">
        <v>4834</v>
      </c>
      <c r="C1907" t="s">
        <v>541</v>
      </c>
      <c r="D1907" s="58">
        <v>508.01</v>
      </c>
      <c r="E1907" t="s">
        <v>452</v>
      </c>
      <c r="F1907" s="108">
        <v>2002</v>
      </c>
      <c r="G1907" t="s">
        <v>3291</v>
      </c>
      <c r="H1907">
        <v>3</v>
      </c>
      <c r="I1907">
        <v>45</v>
      </c>
      <c r="J1907" t="s">
        <v>555</v>
      </c>
      <c r="K1907" t="s">
        <v>2937</v>
      </c>
      <c r="L1907">
        <v>0</v>
      </c>
      <c r="M1907">
        <v>0</v>
      </c>
      <c r="N1907" t="s">
        <v>4869</v>
      </c>
      <c r="O1907" t="s">
        <v>545</v>
      </c>
      <c r="P1907" t="s">
        <v>458</v>
      </c>
      <c r="R1907">
        <v>0</v>
      </c>
      <c r="S1907" t="s">
        <v>459</v>
      </c>
      <c r="T1907" t="s">
        <v>458</v>
      </c>
      <c r="U1907" t="s">
        <v>460</v>
      </c>
      <c r="V1907" t="s">
        <v>458</v>
      </c>
    </row>
    <row r="1908" spans="1:22" x14ac:dyDescent="0.2">
      <c r="A1908" s="102">
        <v>42149</v>
      </c>
      <c r="B1908" s="102" t="s">
        <v>4834</v>
      </c>
      <c r="C1908" t="s">
        <v>541</v>
      </c>
      <c r="D1908" s="58">
        <v>508.01</v>
      </c>
      <c r="E1908" t="s">
        <v>452</v>
      </c>
      <c r="F1908" s="108">
        <v>2001</v>
      </c>
      <c r="G1908" t="s">
        <v>2936</v>
      </c>
      <c r="H1908">
        <v>3</v>
      </c>
      <c r="I1908">
        <v>45</v>
      </c>
      <c r="J1908" t="s">
        <v>555</v>
      </c>
      <c r="K1908" t="s">
        <v>2937</v>
      </c>
      <c r="L1908">
        <v>0</v>
      </c>
      <c r="M1908">
        <v>0</v>
      </c>
      <c r="N1908" t="s">
        <v>4870</v>
      </c>
      <c r="O1908" t="s">
        <v>545</v>
      </c>
      <c r="P1908" t="s">
        <v>458</v>
      </c>
      <c r="R1908">
        <v>0</v>
      </c>
      <c r="S1908" t="s">
        <v>459</v>
      </c>
      <c r="T1908" t="s">
        <v>458</v>
      </c>
      <c r="U1908" t="s">
        <v>460</v>
      </c>
      <c r="V1908" t="s">
        <v>458</v>
      </c>
    </row>
    <row r="1909" spans="1:22" x14ac:dyDescent="0.2">
      <c r="A1909" s="102">
        <v>42149</v>
      </c>
      <c r="B1909" s="102" t="s">
        <v>4834</v>
      </c>
      <c r="C1909" t="s">
        <v>541</v>
      </c>
      <c r="D1909" s="58">
        <v>508.01</v>
      </c>
      <c r="E1909" t="s">
        <v>452</v>
      </c>
      <c r="F1909" s="108">
        <v>2002</v>
      </c>
      <c r="G1909" t="s">
        <v>3291</v>
      </c>
      <c r="H1909">
        <v>4</v>
      </c>
      <c r="I1909">
        <v>45</v>
      </c>
      <c r="J1909" t="s">
        <v>555</v>
      </c>
      <c r="K1909" t="s">
        <v>2937</v>
      </c>
      <c r="L1909">
        <v>0</v>
      </c>
      <c r="M1909">
        <v>0</v>
      </c>
      <c r="N1909" t="s">
        <v>4871</v>
      </c>
      <c r="O1909" t="s">
        <v>545</v>
      </c>
      <c r="P1909" t="s">
        <v>458</v>
      </c>
      <c r="R1909">
        <v>0</v>
      </c>
      <c r="S1909" t="s">
        <v>459</v>
      </c>
      <c r="T1909" t="s">
        <v>458</v>
      </c>
      <c r="U1909" t="s">
        <v>460</v>
      </c>
      <c r="V1909" t="s">
        <v>458</v>
      </c>
    </row>
    <row r="1910" spans="1:22" x14ac:dyDescent="0.2">
      <c r="A1910" s="102">
        <v>42156</v>
      </c>
      <c r="B1910" s="102" t="s">
        <v>4834</v>
      </c>
      <c r="C1910" t="s">
        <v>541</v>
      </c>
      <c r="D1910" s="58">
        <v>508.01</v>
      </c>
      <c r="E1910" t="s">
        <v>452</v>
      </c>
      <c r="F1910" s="108">
        <v>2002</v>
      </c>
      <c r="G1910" t="s">
        <v>3291</v>
      </c>
      <c r="H1910">
        <v>2</v>
      </c>
      <c r="I1910">
        <v>45</v>
      </c>
      <c r="J1910" t="s">
        <v>555</v>
      </c>
      <c r="K1910" t="s">
        <v>2937</v>
      </c>
      <c r="L1910">
        <v>0</v>
      </c>
      <c r="M1910">
        <v>0</v>
      </c>
      <c r="N1910" t="s">
        <v>4872</v>
      </c>
      <c r="O1910" t="s">
        <v>545</v>
      </c>
      <c r="P1910" t="s">
        <v>458</v>
      </c>
      <c r="R1910">
        <v>0</v>
      </c>
      <c r="S1910" t="s">
        <v>459</v>
      </c>
      <c r="T1910" t="s">
        <v>458</v>
      </c>
      <c r="U1910" t="s">
        <v>460</v>
      </c>
      <c r="V1910" t="s">
        <v>458</v>
      </c>
    </row>
    <row r="1911" spans="1:22" x14ac:dyDescent="0.2">
      <c r="A1911" s="102">
        <v>42163</v>
      </c>
      <c r="B1911" s="102" t="s">
        <v>4834</v>
      </c>
      <c r="C1911" t="s">
        <v>541</v>
      </c>
      <c r="D1911" s="58">
        <v>508.01</v>
      </c>
      <c r="E1911" t="s">
        <v>452</v>
      </c>
      <c r="F1911" s="108">
        <v>2002</v>
      </c>
      <c r="G1911" t="s">
        <v>3291</v>
      </c>
      <c r="H1911">
        <v>5</v>
      </c>
      <c r="I1911">
        <v>45</v>
      </c>
      <c r="J1911" t="s">
        <v>555</v>
      </c>
      <c r="K1911" t="s">
        <v>2937</v>
      </c>
      <c r="L1911">
        <v>0</v>
      </c>
      <c r="M1911">
        <v>0</v>
      </c>
      <c r="N1911" t="s">
        <v>4873</v>
      </c>
      <c r="O1911" t="s">
        <v>545</v>
      </c>
      <c r="P1911" t="s">
        <v>458</v>
      </c>
      <c r="R1911">
        <v>0</v>
      </c>
      <c r="S1911" t="s">
        <v>459</v>
      </c>
      <c r="T1911" t="s">
        <v>458</v>
      </c>
      <c r="U1911" t="s">
        <v>460</v>
      </c>
      <c r="V1911" t="s">
        <v>458</v>
      </c>
    </row>
    <row r="1912" spans="1:22" x14ac:dyDescent="0.2">
      <c r="A1912" s="102">
        <v>42163</v>
      </c>
      <c r="B1912" s="102" t="s">
        <v>4834</v>
      </c>
      <c r="C1912" t="s">
        <v>541</v>
      </c>
      <c r="D1912" s="58">
        <v>508.01</v>
      </c>
      <c r="E1912" t="s">
        <v>452</v>
      </c>
      <c r="F1912" s="108">
        <v>2014</v>
      </c>
      <c r="G1912" t="s">
        <v>2978</v>
      </c>
      <c r="H1912">
        <v>12</v>
      </c>
      <c r="I1912">
        <v>45</v>
      </c>
      <c r="J1912" t="s">
        <v>555</v>
      </c>
      <c r="K1912" t="s">
        <v>2937</v>
      </c>
      <c r="L1912">
        <v>0</v>
      </c>
      <c r="M1912">
        <v>0</v>
      </c>
      <c r="N1912" t="s">
        <v>4874</v>
      </c>
      <c r="O1912" t="s">
        <v>545</v>
      </c>
      <c r="P1912" t="s">
        <v>458</v>
      </c>
      <c r="R1912">
        <v>0</v>
      </c>
      <c r="S1912" t="s">
        <v>459</v>
      </c>
      <c r="T1912" t="s">
        <v>458</v>
      </c>
      <c r="U1912" t="s">
        <v>460</v>
      </c>
      <c r="V1912" t="s">
        <v>458</v>
      </c>
    </row>
    <row r="1913" spans="1:22" x14ac:dyDescent="0.2">
      <c r="A1913" s="102">
        <v>42170</v>
      </c>
      <c r="B1913" s="102" t="s">
        <v>4834</v>
      </c>
      <c r="C1913" t="s">
        <v>541</v>
      </c>
      <c r="D1913" s="58">
        <v>508.01</v>
      </c>
      <c r="E1913" t="s">
        <v>452</v>
      </c>
      <c r="F1913" s="108">
        <v>2002</v>
      </c>
      <c r="G1913" t="s">
        <v>3291</v>
      </c>
      <c r="H1913">
        <v>1</v>
      </c>
      <c r="I1913">
        <v>45</v>
      </c>
      <c r="J1913" t="s">
        <v>555</v>
      </c>
      <c r="K1913" t="s">
        <v>2937</v>
      </c>
      <c r="L1913">
        <v>0</v>
      </c>
      <c r="M1913">
        <v>0</v>
      </c>
      <c r="N1913" t="s">
        <v>4875</v>
      </c>
      <c r="O1913" t="s">
        <v>545</v>
      </c>
      <c r="P1913" t="s">
        <v>458</v>
      </c>
      <c r="R1913">
        <v>0</v>
      </c>
      <c r="S1913" t="s">
        <v>459</v>
      </c>
      <c r="T1913" t="s">
        <v>458</v>
      </c>
      <c r="U1913" t="s">
        <v>460</v>
      </c>
      <c r="V1913" t="s">
        <v>458</v>
      </c>
    </row>
    <row r="1914" spans="1:22" x14ac:dyDescent="0.2">
      <c r="A1914" s="102">
        <v>42177</v>
      </c>
      <c r="B1914" s="102" t="s">
        <v>4834</v>
      </c>
      <c r="C1914" t="s">
        <v>541</v>
      </c>
      <c r="D1914" s="58">
        <v>508.01</v>
      </c>
      <c r="E1914" t="s">
        <v>452</v>
      </c>
      <c r="F1914" s="108">
        <v>2002</v>
      </c>
      <c r="G1914" t="s">
        <v>3291</v>
      </c>
      <c r="H1914">
        <v>1</v>
      </c>
      <c r="I1914">
        <v>45</v>
      </c>
      <c r="J1914" t="s">
        <v>555</v>
      </c>
      <c r="K1914" t="s">
        <v>2937</v>
      </c>
      <c r="L1914">
        <v>0</v>
      </c>
      <c r="M1914">
        <v>0</v>
      </c>
      <c r="N1914" t="s">
        <v>4876</v>
      </c>
      <c r="O1914" t="s">
        <v>545</v>
      </c>
      <c r="P1914" t="s">
        <v>458</v>
      </c>
      <c r="R1914">
        <v>0</v>
      </c>
      <c r="S1914" t="s">
        <v>459</v>
      </c>
      <c r="T1914" t="s">
        <v>458</v>
      </c>
      <c r="U1914" t="s">
        <v>460</v>
      </c>
      <c r="V1914" t="s">
        <v>458</v>
      </c>
    </row>
    <row r="1915" spans="1:22" x14ac:dyDescent="0.2">
      <c r="A1915" s="102">
        <v>42184</v>
      </c>
      <c r="B1915" s="102" t="s">
        <v>4834</v>
      </c>
      <c r="C1915" t="s">
        <v>541</v>
      </c>
      <c r="D1915" s="58">
        <v>508.01</v>
      </c>
      <c r="E1915" t="s">
        <v>452</v>
      </c>
      <c r="F1915" s="108">
        <v>2002</v>
      </c>
      <c r="G1915" t="s">
        <v>3291</v>
      </c>
      <c r="H1915">
        <v>2</v>
      </c>
      <c r="I1915">
        <v>45</v>
      </c>
      <c r="J1915" t="s">
        <v>555</v>
      </c>
      <c r="K1915" t="s">
        <v>2937</v>
      </c>
      <c r="L1915">
        <v>0</v>
      </c>
      <c r="M1915">
        <v>0</v>
      </c>
      <c r="N1915" t="s">
        <v>4877</v>
      </c>
      <c r="O1915" t="s">
        <v>545</v>
      </c>
      <c r="P1915" t="s">
        <v>458</v>
      </c>
      <c r="R1915">
        <v>0</v>
      </c>
      <c r="S1915" t="s">
        <v>459</v>
      </c>
      <c r="T1915" t="s">
        <v>458</v>
      </c>
      <c r="U1915" t="s">
        <v>460</v>
      </c>
      <c r="V1915" t="s">
        <v>458</v>
      </c>
    </row>
    <row r="1916" spans="1:22" x14ac:dyDescent="0.2">
      <c r="A1916" s="102">
        <v>42186</v>
      </c>
      <c r="B1916" s="102" t="s">
        <v>4834</v>
      </c>
      <c r="C1916" t="s">
        <v>541</v>
      </c>
      <c r="D1916" s="58">
        <v>508.01</v>
      </c>
      <c r="E1916" t="s">
        <v>452</v>
      </c>
      <c r="F1916" s="108">
        <v>2008</v>
      </c>
      <c r="G1916" t="s">
        <v>3463</v>
      </c>
      <c r="H1916">
        <v>16</v>
      </c>
      <c r="I1916">
        <v>45</v>
      </c>
      <c r="J1916" t="s">
        <v>555</v>
      </c>
      <c r="K1916" t="s">
        <v>2937</v>
      </c>
      <c r="L1916">
        <v>0</v>
      </c>
      <c r="M1916">
        <v>0</v>
      </c>
      <c r="N1916" t="s">
        <v>4878</v>
      </c>
      <c r="O1916" t="s">
        <v>545</v>
      </c>
      <c r="P1916" t="s">
        <v>458</v>
      </c>
      <c r="R1916">
        <v>0</v>
      </c>
      <c r="S1916" t="s">
        <v>459</v>
      </c>
      <c r="T1916" t="s">
        <v>458</v>
      </c>
      <c r="U1916" t="s">
        <v>460</v>
      </c>
      <c r="V1916" t="s">
        <v>458</v>
      </c>
    </row>
    <row r="1917" spans="1:22" x14ac:dyDescent="0.2">
      <c r="A1917" s="102">
        <v>42191</v>
      </c>
      <c r="B1917" s="102" t="s">
        <v>4834</v>
      </c>
      <c r="C1917" t="s">
        <v>541</v>
      </c>
      <c r="D1917" s="58">
        <v>508.01</v>
      </c>
      <c r="E1917" t="s">
        <v>452</v>
      </c>
      <c r="F1917" s="108">
        <v>2008</v>
      </c>
      <c r="G1917" t="s">
        <v>3463</v>
      </c>
      <c r="H1917">
        <v>7.5</v>
      </c>
      <c r="I1917">
        <v>45</v>
      </c>
      <c r="J1917" t="s">
        <v>555</v>
      </c>
      <c r="K1917" t="s">
        <v>2937</v>
      </c>
      <c r="L1917">
        <v>0</v>
      </c>
      <c r="M1917">
        <v>0</v>
      </c>
      <c r="N1917" t="s">
        <v>4879</v>
      </c>
      <c r="O1917" t="s">
        <v>545</v>
      </c>
      <c r="P1917" t="s">
        <v>458</v>
      </c>
      <c r="R1917">
        <v>0</v>
      </c>
      <c r="S1917" t="s">
        <v>459</v>
      </c>
      <c r="T1917" t="s">
        <v>458</v>
      </c>
      <c r="U1917" t="s">
        <v>460</v>
      </c>
      <c r="V1917" t="s">
        <v>458</v>
      </c>
    </row>
    <row r="1918" spans="1:22" x14ac:dyDescent="0.2">
      <c r="A1918" s="102">
        <v>42198</v>
      </c>
      <c r="B1918" s="102" t="s">
        <v>4834</v>
      </c>
      <c r="C1918" t="s">
        <v>541</v>
      </c>
      <c r="D1918" s="58">
        <v>508.01</v>
      </c>
      <c r="E1918" t="s">
        <v>452</v>
      </c>
      <c r="F1918" s="108">
        <v>2001</v>
      </c>
      <c r="G1918" t="s">
        <v>2936</v>
      </c>
      <c r="H1918">
        <v>2</v>
      </c>
      <c r="I1918">
        <v>45</v>
      </c>
      <c r="J1918" t="s">
        <v>555</v>
      </c>
      <c r="K1918" t="s">
        <v>2937</v>
      </c>
      <c r="L1918">
        <v>0</v>
      </c>
      <c r="M1918">
        <v>0</v>
      </c>
      <c r="N1918" t="s">
        <v>4880</v>
      </c>
      <c r="O1918" t="s">
        <v>545</v>
      </c>
      <c r="P1918" t="s">
        <v>458</v>
      </c>
      <c r="R1918">
        <v>0</v>
      </c>
      <c r="S1918" t="s">
        <v>459</v>
      </c>
      <c r="T1918" t="s">
        <v>458</v>
      </c>
      <c r="U1918" t="s">
        <v>460</v>
      </c>
      <c r="V1918" t="s">
        <v>458</v>
      </c>
    </row>
    <row r="1919" spans="1:22" x14ac:dyDescent="0.2">
      <c r="A1919" s="102">
        <v>42198</v>
      </c>
      <c r="B1919" s="102" t="s">
        <v>4834</v>
      </c>
      <c r="C1919" t="s">
        <v>541</v>
      </c>
      <c r="D1919" s="58">
        <v>508.01</v>
      </c>
      <c r="E1919" t="s">
        <v>452</v>
      </c>
      <c r="F1919" s="108">
        <v>2014</v>
      </c>
      <c r="G1919" t="s">
        <v>2978</v>
      </c>
      <c r="H1919">
        <v>8</v>
      </c>
      <c r="I1919">
        <v>45</v>
      </c>
      <c r="J1919" t="s">
        <v>555</v>
      </c>
      <c r="K1919" t="s">
        <v>2937</v>
      </c>
      <c r="L1919">
        <v>0</v>
      </c>
      <c r="M1919">
        <v>0</v>
      </c>
      <c r="N1919" t="s">
        <v>4881</v>
      </c>
      <c r="O1919" t="s">
        <v>545</v>
      </c>
      <c r="P1919" t="s">
        <v>458</v>
      </c>
      <c r="R1919">
        <v>0</v>
      </c>
      <c r="S1919" t="s">
        <v>459</v>
      </c>
      <c r="T1919" t="s">
        <v>458</v>
      </c>
      <c r="U1919" t="s">
        <v>460</v>
      </c>
      <c r="V1919" t="s">
        <v>458</v>
      </c>
    </row>
    <row r="1920" spans="1:22" x14ac:dyDescent="0.2">
      <c r="A1920" s="102">
        <v>42205</v>
      </c>
      <c r="B1920" s="102" t="s">
        <v>4834</v>
      </c>
      <c r="C1920" t="s">
        <v>541</v>
      </c>
      <c r="D1920" s="58">
        <v>508.01</v>
      </c>
      <c r="E1920" t="s">
        <v>452</v>
      </c>
      <c r="F1920" s="108">
        <v>2001</v>
      </c>
      <c r="G1920" t="s">
        <v>2936</v>
      </c>
      <c r="H1920">
        <v>2</v>
      </c>
      <c r="I1920">
        <v>45</v>
      </c>
      <c r="J1920" t="s">
        <v>555</v>
      </c>
      <c r="K1920" t="s">
        <v>2937</v>
      </c>
      <c r="L1920">
        <v>0</v>
      </c>
      <c r="M1920">
        <v>0</v>
      </c>
      <c r="N1920" t="s">
        <v>4882</v>
      </c>
      <c r="O1920" t="s">
        <v>545</v>
      </c>
      <c r="P1920" t="s">
        <v>458</v>
      </c>
      <c r="R1920">
        <v>0</v>
      </c>
      <c r="S1920" t="s">
        <v>459</v>
      </c>
      <c r="T1920" t="s">
        <v>458</v>
      </c>
      <c r="U1920" t="s">
        <v>460</v>
      </c>
      <c r="V1920" t="s">
        <v>458</v>
      </c>
    </row>
    <row r="1921" spans="1:22" x14ac:dyDescent="0.2">
      <c r="A1921" s="102">
        <v>42205</v>
      </c>
      <c r="B1921" s="102" t="s">
        <v>4834</v>
      </c>
      <c r="C1921" t="s">
        <v>541</v>
      </c>
      <c r="D1921" s="58">
        <v>508.01</v>
      </c>
      <c r="E1921" t="s">
        <v>452</v>
      </c>
      <c r="F1921" s="108">
        <v>2002</v>
      </c>
      <c r="G1921" t="s">
        <v>3291</v>
      </c>
      <c r="H1921">
        <v>15</v>
      </c>
      <c r="I1921">
        <v>45</v>
      </c>
      <c r="J1921" t="s">
        <v>555</v>
      </c>
      <c r="K1921" t="s">
        <v>2937</v>
      </c>
      <c r="L1921">
        <v>0</v>
      </c>
      <c r="M1921">
        <v>0</v>
      </c>
      <c r="N1921" t="s">
        <v>4883</v>
      </c>
      <c r="O1921" t="s">
        <v>545</v>
      </c>
      <c r="P1921" t="s">
        <v>458</v>
      </c>
      <c r="R1921">
        <v>0</v>
      </c>
      <c r="S1921" t="s">
        <v>459</v>
      </c>
      <c r="T1921" t="s">
        <v>458</v>
      </c>
      <c r="U1921" t="s">
        <v>460</v>
      </c>
      <c r="V1921" t="s">
        <v>458</v>
      </c>
    </row>
    <row r="1922" spans="1:22" x14ac:dyDescent="0.2">
      <c r="A1922" s="102">
        <v>42205</v>
      </c>
      <c r="B1922" s="102" t="s">
        <v>4834</v>
      </c>
      <c r="C1922" t="s">
        <v>541</v>
      </c>
      <c r="D1922" s="58">
        <v>508.01</v>
      </c>
      <c r="E1922" t="s">
        <v>452</v>
      </c>
      <c r="F1922" s="108">
        <v>2002</v>
      </c>
      <c r="G1922" t="s">
        <v>3291</v>
      </c>
      <c r="H1922">
        <v>7</v>
      </c>
      <c r="I1922">
        <v>45</v>
      </c>
      <c r="J1922" t="s">
        <v>555</v>
      </c>
      <c r="K1922" t="s">
        <v>2937</v>
      </c>
      <c r="L1922">
        <v>0</v>
      </c>
      <c r="M1922">
        <v>0</v>
      </c>
      <c r="N1922" t="s">
        <v>4884</v>
      </c>
      <c r="O1922" t="s">
        <v>545</v>
      </c>
      <c r="P1922" t="s">
        <v>458</v>
      </c>
      <c r="R1922">
        <v>0</v>
      </c>
      <c r="S1922" t="s">
        <v>459</v>
      </c>
      <c r="T1922" t="s">
        <v>458</v>
      </c>
      <c r="U1922" t="s">
        <v>460</v>
      </c>
      <c r="V1922" t="s">
        <v>458</v>
      </c>
    </row>
    <row r="1923" spans="1:22" x14ac:dyDescent="0.2">
      <c r="A1923" s="102">
        <v>42205</v>
      </c>
      <c r="B1923" s="102" t="s">
        <v>4834</v>
      </c>
      <c r="C1923" t="s">
        <v>541</v>
      </c>
      <c r="D1923" s="58">
        <v>508.01</v>
      </c>
      <c r="E1923" t="s">
        <v>452</v>
      </c>
      <c r="F1923" s="108">
        <v>2023</v>
      </c>
      <c r="G1923" t="s">
        <v>2997</v>
      </c>
      <c r="H1923">
        <v>11</v>
      </c>
      <c r="I1923">
        <v>45</v>
      </c>
      <c r="J1923" t="s">
        <v>555</v>
      </c>
      <c r="K1923" t="s">
        <v>2937</v>
      </c>
      <c r="L1923">
        <v>0</v>
      </c>
      <c r="M1923">
        <v>0</v>
      </c>
      <c r="N1923" t="s">
        <v>4885</v>
      </c>
      <c r="O1923" t="s">
        <v>545</v>
      </c>
      <c r="P1923" t="s">
        <v>458</v>
      </c>
      <c r="R1923">
        <v>0</v>
      </c>
      <c r="S1923" t="s">
        <v>459</v>
      </c>
      <c r="T1923" t="s">
        <v>458</v>
      </c>
      <c r="U1923" t="s">
        <v>460</v>
      </c>
      <c r="V1923" t="s">
        <v>458</v>
      </c>
    </row>
    <row r="1924" spans="1:22" x14ac:dyDescent="0.2">
      <c r="A1924" s="102">
        <v>42205</v>
      </c>
      <c r="B1924" s="102" t="s">
        <v>4834</v>
      </c>
      <c r="C1924" t="s">
        <v>541</v>
      </c>
      <c r="D1924" s="58">
        <v>508.01</v>
      </c>
      <c r="E1924" t="s">
        <v>452</v>
      </c>
      <c r="F1924" s="108">
        <v>2008</v>
      </c>
      <c r="G1924" t="s">
        <v>3463</v>
      </c>
      <c r="H1924">
        <v>23</v>
      </c>
      <c r="I1924">
        <v>45</v>
      </c>
      <c r="J1924" t="s">
        <v>555</v>
      </c>
      <c r="K1924" t="s">
        <v>2937</v>
      </c>
      <c r="L1924">
        <v>0</v>
      </c>
      <c r="M1924">
        <v>0</v>
      </c>
      <c r="N1924" t="s">
        <v>4886</v>
      </c>
      <c r="O1924" t="s">
        <v>545</v>
      </c>
      <c r="P1924" t="s">
        <v>458</v>
      </c>
      <c r="R1924">
        <v>0</v>
      </c>
      <c r="S1924" t="s">
        <v>459</v>
      </c>
      <c r="T1924" t="s">
        <v>458</v>
      </c>
      <c r="U1924" t="s">
        <v>460</v>
      </c>
      <c r="V1924" t="s">
        <v>458</v>
      </c>
    </row>
    <row r="1925" spans="1:22" x14ac:dyDescent="0.2">
      <c r="A1925" s="102">
        <v>42212</v>
      </c>
      <c r="B1925" s="102" t="s">
        <v>4834</v>
      </c>
      <c r="C1925" t="s">
        <v>541</v>
      </c>
      <c r="D1925" s="58">
        <v>508.01</v>
      </c>
      <c r="E1925" t="s">
        <v>452</v>
      </c>
      <c r="F1925" s="108">
        <v>2002</v>
      </c>
      <c r="G1925" t="s">
        <v>3291</v>
      </c>
      <c r="H1925">
        <v>4</v>
      </c>
      <c r="I1925">
        <v>45</v>
      </c>
      <c r="J1925" t="s">
        <v>555</v>
      </c>
      <c r="K1925" t="s">
        <v>2937</v>
      </c>
      <c r="L1925">
        <v>0</v>
      </c>
      <c r="M1925">
        <v>0</v>
      </c>
      <c r="N1925" t="s">
        <v>4887</v>
      </c>
      <c r="O1925" t="s">
        <v>545</v>
      </c>
      <c r="P1925" t="s">
        <v>458</v>
      </c>
      <c r="R1925">
        <v>0</v>
      </c>
      <c r="S1925" t="s">
        <v>459</v>
      </c>
      <c r="T1925" t="s">
        <v>458</v>
      </c>
      <c r="U1925" t="s">
        <v>460</v>
      </c>
      <c r="V1925" t="s">
        <v>458</v>
      </c>
    </row>
    <row r="1926" spans="1:22" x14ac:dyDescent="0.2">
      <c r="A1926" s="102">
        <v>42212</v>
      </c>
      <c r="B1926" s="102" t="s">
        <v>4834</v>
      </c>
      <c r="C1926" t="s">
        <v>541</v>
      </c>
      <c r="D1926" s="58">
        <v>508.01</v>
      </c>
      <c r="E1926" t="s">
        <v>452</v>
      </c>
      <c r="F1926" s="108">
        <v>2008</v>
      </c>
      <c r="G1926" t="s">
        <v>3463</v>
      </c>
      <c r="H1926">
        <v>7</v>
      </c>
      <c r="I1926">
        <v>45</v>
      </c>
      <c r="J1926" t="s">
        <v>555</v>
      </c>
      <c r="K1926" t="s">
        <v>2937</v>
      </c>
      <c r="L1926">
        <v>0</v>
      </c>
      <c r="M1926">
        <v>0</v>
      </c>
      <c r="N1926" t="s">
        <v>4888</v>
      </c>
      <c r="O1926" t="s">
        <v>545</v>
      </c>
      <c r="P1926" t="s">
        <v>458</v>
      </c>
      <c r="R1926">
        <v>0</v>
      </c>
      <c r="S1926" t="s">
        <v>459</v>
      </c>
      <c r="T1926" t="s">
        <v>458</v>
      </c>
      <c r="U1926" t="s">
        <v>460</v>
      </c>
      <c r="V1926" t="s">
        <v>458</v>
      </c>
    </row>
    <row r="1927" spans="1:22" x14ac:dyDescent="0.2">
      <c r="A1927" s="102">
        <v>42219</v>
      </c>
      <c r="B1927" s="102" t="s">
        <v>4834</v>
      </c>
      <c r="C1927" t="s">
        <v>541</v>
      </c>
      <c r="D1927" s="58">
        <v>508.01</v>
      </c>
      <c r="E1927" t="s">
        <v>452</v>
      </c>
      <c r="F1927" s="108">
        <v>2001</v>
      </c>
      <c r="G1927" t="s">
        <v>2936</v>
      </c>
      <c r="H1927">
        <v>6</v>
      </c>
      <c r="I1927">
        <v>45</v>
      </c>
      <c r="J1927" t="s">
        <v>555</v>
      </c>
      <c r="K1927" t="s">
        <v>2937</v>
      </c>
      <c r="L1927">
        <v>0</v>
      </c>
      <c r="M1927">
        <v>0</v>
      </c>
      <c r="N1927" t="s">
        <v>4889</v>
      </c>
      <c r="O1927" t="s">
        <v>545</v>
      </c>
      <c r="P1927" t="s">
        <v>458</v>
      </c>
      <c r="R1927">
        <v>0</v>
      </c>
      <c r="S1927" t="s">
        <v>459</v>
      </c>
      <c r="T1927" t="s">
        <v>458</v>
      </c>
      <c r="U1927" t="s">
        <v>460</v>
      </c>
      <c r="V1927" t="s">
        <v>458</v>
      </c>
    </row>
    <row r="1928" spans="1:22" x14ac:dyDescent="0.2">
      <c r="A1928" s="102">
        <v>42226</v>
      </c>
      <c r="B1928" s="102" t="s">
        <v>4834</v>
      </c>
      <c r="C1928" t="s">
        <v>541</v>
      </c>
      <c r="D1928" s="58">
        <v>508.01</v>
      </c>
      <c r="E1928" t="s">
        <v>452</v>
      </c>
      <c r="F1928" s="108">
        <v>2001</v>
      </c>
      <c r="G1928" t="s">
        <v>2936</v>
      </c>
      <c r="H1928">
        <v>8</v>
      </c>
      <c r="I1928">
        <v>45</v>
      </c>
      <c r="J1928" t="s">
        <v>555</v>
      </c>
      <c r="K1928" t="s">
        <v>2937</v>
      </c>
      <c r="L1928">
        <v>0</v>
      </c>
      <c r="M1928">
        <v>0</v>
      </c>
      <c r="N1928" t="s">
        <v>4890</v>
      </c>
      <c r="O1928" t="s">
        <v>545</v>
      </c>
      <c r="P1928" t="s">
        <v>458</v>
      </c>
      <c r="R1928">
        <v>0</v>
      </c>
      <c r="S1928" t="s">
        <v>459</v>
      </c>
      <c r="T1928" t="s">
        <v>458</v>
      </c>
      <c r="U1928" t="s">
        <v>460</v>
      </c>
      <c r="V1928" t="s">
        <v>458</v>
      </c>
    </row>
    <row r="1929" spans="1:22" x14ac:dyDescent="0.2">
      <c r="A1929" s="102">
        <v>42226</v>
      </c>
      <c r="B1929" s="102" t="s">
        <v>4834</v>
      </c>
      <c r="C1929" t="s">
        <v>541</v>
      </c>
      <c r="D1929" s="58">
        <v>508.01</v>
      </c>
      <c r="E1929" t="s">
        <v>452</v>
      </c>
      <c r="F1929" s="108">
        <v>2003</v>
      </c>
      <c r="G1929" t="s">
        <v>3304</v>
      </c>
      <c r="H1929">
        <v>1</v>
      </c>
      <c r="I1929">
        <v>45</v>
      </c>
      <c r="J1929" t="s">
        <v>555</v>
      </c>
      <c r="K1929" t="s">
        <v>2937</v>
      </c>
      <c r="L1929">
        <v>0</v>
      </c>
      <c r="M1929">
        <v>0</v>
      </c>
      <c r="N1929" t="s">
        <v>4891</v>
      </c>
      <c r="O1929" t="s">
        <v>545</v>
      </c>
      <c r="P1929" t="s">
        <v>458</v>
      </c>
      <c r="R1929">
        <v>0</v>
      </c>
      <c r="S1929" t="s">
        <v>459</v>
      </c>
      <c r="T1929" t="s">
        <v>458</v>
      </c>
      <c r="U1929" t="s">
        <v>460</v>
      </c>
      <c r="V1929" t="s">
        <v>458</v>
      </c>
    </row>
    <row r="1930" spans="1:22" x14ac:dyDescent="0.2">
      <c r="A1930" s="102">
        <v>42233</v>
      </c>
      <c r="B1930" s="102" t="s">
        <v>4834</v>
      </c>
      <c r="C1930" t="s">
        <v>541</v>
      </c>
      <c r="D1930" s="58">
        <v>508.01</v>
      </c>
      <c r="E1930" t="s">
        <v>452</v>
      </c>
      <c r="F1930" s="108">
        <v>2001</v>
      </c>
      <c r="G1930" t="s">
        <v>2936</v>
      </c>
      <c r="H1930">
        <v>11</v>
      </c>
      <c r="I1930">
        <v>45</v>
      </c>
      <c r="J1930" t="s">
        <v>555</v>
      </c>
      <c r="K1930" t="s">
        <v>2937</v>
      </c>
      <c r="L1930">
        <v>0</v>
      </c>
      <c r="M1930">
        <v>0</v>
      </c>
      <c r="N1930" t="s">
        <v>4892</v>
      </c>
      <c r="O1930" t="s">
        <v>545</v>
      </c>
      <c r="P1930" t="s">
        <v>458</v>
      </c>
      <c r="R1930">
        <v>0</v>
      </c>
      <c r="S1930" t="s">
        <v>459</v>
      </c>
      <c r="T1930" t="s">
        <v>458</v>
      </c>
      <c r="U1930" t="s">
        <v>460</v>
      </c>
      <c r="V1930" t="s">
        <v>458</v>
      </c>
    </row>
    <row r="1931" spans="1:22" x14ac:dyDescent="0.2">
      <c r="A1931" s="102">
        <v>42233</v>
      </c>
      <c r="B1931" s="102" t="s">
        <v>4834</v>
      </c>
      <c r="C1931" t="s">
        <v>541</v>
      </c>
      <c r="D1931" s="58">
        <v>508.01</v>
      </c>
      <c r="E1931" t="s">
        <v>452</v>
      </c>
      <c r="F1931" s="108">
        <v>2003</v>
      </c>
      <c r="G1931" t="s">
        <v>3304</v>
      </c>
      <c r="H1931">
        <v>26</v>
      </c>
      <c r="I1931">
        <v>45</v>
      </c>
      <c r="J1931" t="s">
        <v>555</v>
      </c>
      <c r="K1931" t="s">
        <v>2937</v>
      </c>
      <c r="L1931">
        <v>0</v>
      </c>
      <c r="M1931">
        <v>0</v>
      </c>
      <c r="N1931" t="s">
        <v>4893</v>
      </c>
      <c r="O1931" t="s">
        <v>545</v>
      </c>
      <c r="P1931" t="s">
        <v>458</v>
      </c>
      <c r="R1931">
        <v>0</v>
      </c>
      <c r="S1931" t="s">
        <v>459</v>
      </c>
      <c r="T1931" t="s">
        <v>458</v>
      </c>
      <c r="U1931" t="s">
        <v>460</v>
      </c>
      <c r="V1931" t="s">
        <v>458</v>
      </c>
    </row>
    <row r="1932" spans="1:22" x14ac:dyDescent="0.2">
      <c r="A1932" s="102">
        <v>42233</v>
      </c>
      <c r="B1932" s="102" t="s">
        <v>4834</v>
      </c>
      <c r="C1932" t="s">
        <v>541</v>
      </c>
      <c r="D1932" s="58">
        <v>508.01</v>
      </c>
      <c r="E1932" t="s">
        <v>452</v>
      </c>
      <c r="F1932" s="108" t="s">
        <v>2950</v>
      </c>
      <c r="G1932" t="s">
        <v>2951</v>
      </c>
      <c r="H1932">
        <v>32</v>
      </c>
      <c r="I1932">
        <v>45</v>
      </c>
      <c r="J1932" t="s">
        <v>555</v>
      </c>
      <c r="K1932" t="s">
        <v>2937</v>
      </c>
      <c r="L1932">
        <v>0</v>
      </c>
      <c r="M1932">
        <v>0</v>
      </c>
      <c r="N1932" t="s">
        <v>4894</v>
      </c>
      <c r="O1932" t="s">
        <v>545</v>
      </c>
      <c r="P1932" t="s">
        <v>458</v>
      </c>
      <c r="R1932">
        <v>0</v>
      </c>
      <c r="S1932" t="s">
        <v>459</v>
      </c>
      <c r="T1932" t="s">
        <v>458</v>
      </c>
      <c r="U1932" t="s">
        <v>460</v>
      </c>
      <c r="V1932" t="s">
        <v>458</v>
      </c>
    </row>
    <row r="1933" spans="1:22" x14ac:dyDescent="0.2">
      <c r="A1933" s="102">
        <v>42233</v>
      </c>
      <c r="B1933" s="102" t="s">
        <v>4834</v>
      </c>
      <c r="C1933" t="s">
        <v>541</v>
      </c>
      <c r="D1933" s="58">
        <v>508.01</v>
      </c>
      <c r="E1933" t="s">
        <v>452</v>
      </c>
      <c r="F1933" s="108">
        <v>2002</v>
      </c>
      <c r="G1933" t="s">
        <v>3291</v>
      </c>
      <c r="H1933">
        <v>3</v>
      </c>
      <c r="I1933">
        <v>45</v>
      </c>
      <c r="J1933" t="s">
        <v>555</v>
      </c>
      <c r="K1933" t="s">
        <v>2937</v>
      </c>
      <c r="L1933">
        <v>0</v>
      </c>
      <c r="M1933">
        <v>0</v>
      </c>
      <c r="N1933" t="s">
        <v>4895</v>
      </c>
      <c r="O1933" t="s">
        <v>545</v>
      </c>
      <c r="P1933" t="s">
        <v>458</v>
      </c>
      <c r="R1933">
        <v>0</v>
      </c>
      <c r="S1933" t="s">
        <v>459</v>
      </c>
      <c r="T1933" t="s">
        <v>458</v>
      </c>
      <c r="U1933" t="s">
        <v>460</v>
      </c>
      <c r="V1933" t="s">
        <v>458</v>
      </c>
    </row>
    <row r="1934" spans="1:22" x14ac:dyDescent="0.2">
      <c r="A1934" s="102">
        <v>42233</v>
      </c>
      <c r="B1934" s="102" t="s">
        <v>4834</v>
      </c>
      <c r="C1934" t="s">
        <v>541</v>
      </c>
      <c r="D1934" s="58">
        <v>508.01</v>
      </c>
      <c r="E1934" t="s">
        <v>452</v>
      </c>
      <c r="F1934" s="108" t="s">
        <v>2950</v>
      </c>
      <c r="G1934" t="s">
        <v>2951</v>
      </c>
      <c r="H1934">
        <v>24</v>
      </c>
      <c r="I1934">
        <v>45</v>
      </c>
      <c r="J1934" t="s">
        <v>555</v>
      </c>
      <c r="K1934" t="s">
        <v>2937</v>
      </c>
      <c r="L1934">
        <v>0</v>
      </c>
      <c r="M1934">
        <v>0</v>
      </c>
      <c r="N1934" t="s">
        <v>4896</v>
      </c>
      <c r="O1934" t="s">
        <v>545</v>
      </c>
      <c r="P1934" t="s">
        <v>458</v>
      </c>
      <c r="R1934">
        <v>0</v>
      </c>
      <c r="S1934" t="s">
        <v>459</v>
      </c>
      <c r="T1934" t="s">
        <v>458</v>
      </c>
      <c r="U1934" t="s">
        <v>460</v>
      </c>
      <c r="V1934" t="s">
        <v>458</v>
      </c>
    </row>
    <row r="1935" spans="1:22" x14ac:dyDescent="0.2">
      <c r="A1935" s="102">
        <v>42233</v>
      </c>
      <c r="B1935" s="102" t="s">
        <v>4834</v>
      </c>
      <c r="C1935" t="s">
        <v>541</v>
      </c>
      <c r="D1935" s="58">
        <v>508.01</v>
      </c>
      <c r="E1935" t="s">
        <v>452</v>
      </c>
      <c r="F1935" s="108">
        <v>2007</v>
      </c>
      <c r="G1935" t="s">
        <v>3052</v>
      </c>
      <c r="H1935">
        <v>16</v>
      </c>
      <c r="I1935">
        <v>45</v>
      </c>
      <c r="J1935" t="s">
        <v>555</v>
      </c>
      <c r="K1935" t="s">
        <v>2937</v>
      </c>
      <c r="L1935">
        <v>0</v>
      </c>
      <c r="M1935">
        <v>0</v>
      </c>
      <c r="N1935" t="s">
        <v>4897</v>
      </c>
      <c r="O1935" t="s">
        <v>545</v>
      </c>
      <c r="P1935" t="s">
        <v>458</v>
      </c>
      <c r="R1935">
        <v>0</v>
      </c>
      <c r="S1935" t="s">
        <v>459</v>
      </c>
      <c r="T1935" t="s">
        <v>458</v>
      </c>
      <c r="U1935" t="s">
        <v>460</v>
      </c>
      <c r="V1935" t="s">
        <v>458</v>
      </c>
    </row>
    <row r="1936" spans="1:22" x14ac:dyDescent="0.2">
      <c r="A1936" s="102">
        <v>42233</v>
      </c>
      <c r="B1936" s="102" t="s">
        <v>4834</v>
      </c>
      <c r="C1936" t="s">
        <v>541</v>
      </c>
      <c r="D1936" s="58">
        <v>508.01</v>
      </c>
      <c r="E1936" t="s">
        <v>452</v>
      </c>
      <c r="F1936" s="108">
        <v>2014</v>
      </c>
      <c r="G1936" t="s">
        <v>2978</v>
      </c>
      <c r="H1936">
        <v>32</v>
      </c>
      <c r="I1936">
        <v>45</v>
      </c>
      <c r="J1936" t="s">
        <v>555</v>
      </c>
      <c r="K1936" t="s">
        <v>2937</v>
      </c>
      <c r="L1936">
        <v>0</v>
      </c>
      <c r="M1936">
        <v>0</v>
      </c>
      <c r="N1936" t="s">
        <v>4898</v>
      </c>
      <c r="O1936" t="s">
        <v>545</v>
      </c>
      <c r="P1936" t="s">
        <v>458</v>
      </c>
      <c r="R1936">
        <v>0</v>
      </c>
      <c r="S1936" t="s">
        <v>459</v>
      </c>
      <c r="T1936" t="s">
        <v>458</v>
      </c>
      <c r="U1936" t="s">
        <v>460</v>
      </c>
      <c r="V1936" t="s">
        <v>458</v>
      </c>
    </row>
    <row r="1937" spans="1:22" x14ac:dyDescent="0.2">
      <c r="A1937" s="102">
        <v>42240</v>
      </c>
      <c r="B1937" s="102" t="s">
        <v>4834</v>
      </c>
      <c r="C1937" t="s">
        <v>541</v>
      </c>
      <c r="D1937" s="58">
        <v>508.01</v>
      </c>
      <c r="E1937" t="s">
        <v>452</v>
      </c>
      <c r="F1937" s="108">
        <v>2001</v>
      </c>
      <c r="G1937" t="s">
        <v>2936</v>
      </c>
      <c r="H1937">
        <v>11</v>
      </c>
      <c r="I1937">
        <v>45</v>
      </c>
      <c r="J1937" t="s">
        <v>555</v>
      </c>
      <c r="K1937" t="s">
        <v>2937</v>
      </c>
      <c r="L1937">
        <v>0</v>
      </c>
      <c r="M1937">
        <v>0</v>
      </c>
      <c r="N1937" t="s">
        <v>4899</v>
      </c>
      <c r="O1937" t="s">
        <v>545</v>
      </c>
      <c r="P1937" t="s">
        <v>458</v>
      </c>
      <c r="R1937">
        <v>0</v>
      </c>
      <c r="S1937" t="s">
        <v>459</v>
      </c>
      <c r="T1937" t="s">
        <v>458</v>
      </c>
      <c r="U1937" t="s">
        <v>460</v>
      </c>
      <c r="V1937" t="s">
        <v>458</v>
      </c>
    </row>
    <row r="1938" spans="1:22" x14ac:dyDescent="0.2">
      <c r="A1938" s="102">
        <v>42240</v>
      </c>
      <c r="B1938" s="102" t="s">
        <v>4834</v>
      </c>
      <c r="C1938" t="s">
        <v>541</v>
      </c>
      <c r="D1938" s="58">
        <v>508.01</v>
      </c>
      <c r="E1938" t="s">
        <v>452</v>
      </c>
      <c r="F1938" s="108">
        <v>2003</v>
      </c>
      <c r="G1938" t="s">
        <v>3304</v>
      </c>
      <c r="H1938">
        <v>34</v>
      </c>
      <c r="I1938">
        <v>45</v>
      </c>
      <c r="J1938" t="s">
        <v>555</v>
      </c>
      <c r="K1938" t="s">
        <v>2937</v>
      </c>
      <c r="L1938">
        <v>0</v>
      </c>
      <c r="M1938">
        <v>0</v>
      </c>
      <c r="N1938" t="s">
        <v>4900</v>
      </c>
      <c r="O1938" t="s">
        <v>545</v>
      </c>
      <c r="P1938" t="s">
        <v>458</v>
      </c>
      <c r="R1938">
        <v>0</v>
      </c>
      <c r="S1938" t="s">
        <v>459</v>
      </c>
      <c r="T1938" t="s">
        <v>458</v>
      </c>
      <c r="U1938" t="s">
        <v>460</v>
      </c>
      <c r="V1938" t="s">
        <v>458</v>
      </c>
    </row>
    <row r="1939" spans="1:22" x14ac:dyDescent="0.2">
      <c r="A1939" s="102">
        <v>42240</v>
      </c>
      <c r="B1939" s="102" t="s">
        <v>4834</v>
      </c>
      <c r="C1939" t="s">
        <v>541</v>
      </c>
      <c r="D1939" s="58">
        <v>508.01</v>
      </c>
      <c r="E1939" t="s">
        <v>452</v>
      </c>
      <c r="F1939" s="108">
        <v>2002</v>
      </c>
      <c r="G1939" t="s">
        <v>3291</v>
      </c>
      <c r="H1939">
        <v>4</v>
      </c>
      <c r="I1939">
        <v>45</v>
      </c>
      <c r="J1939" t="s">
        <v>555</v>
      </c>
      <c r="K1939" t="s">
        <v>2937</v>
      </c>
      <c r="L1939">
        <v>0</v>
      </c>
      <c r="M1939">
        <v>0</v>
      </c>
      <c r="N1939" t="s">
        <v>4901</v>
      </c>
      <c r="O1939" t="s">
        <v>545</v>
      </c>
      <c r="P1939" t="s">
        <v>458</v>
      </c>
      <c r="R1939">
        <v>0</v>
      </c>
      <c r="S1939" t="s">
        <v>459</v>
      </c>
      <c r="T1939" t="s">
        <v>458</v>
      </c>
      <c r="U1939" t="s">
        <v>460</v>
      </c>
      <c r="V1939" t="s">
        <v>458</v>
      </c>
    </row>
    <row r="1940" spans="1:22" x14ac:dyDescent="0.2">
      <c r="A1940" s="102">
        <v>42240</v>
      </c>
      <c r="B1940" s="102" t="s">
        <v>4834</v>
      </c>
      <c r="C1940" t="s">
        <v>541</v>
      </c>
      <c r="D1940" s="58">
        <v>508.01</v>
      </c>
      <c r="E1940" t="s">
        <v>452</v>
      </c>
      <c r="F1940" s="108">
        <v>2005</v>
      </c>
      <c r="G1940" t="s">
        <v>3011</v>
      </c>
      <c r="H1940">
        <v>7</v>
      </c>
      <c r="I1940">
        <v>45</v>
      </c>
      <c r="J1940" t="s">
        <v>555</v>
      </c>
      <c r="K1940" t="s">
        <v>2937</v>
      </c>
      <c r="L1940">
        <v>0</v>
      </c>
      <c r="M1940">
        <v>0</v>
      </c>
      <c r="N1940" t="s">
        <v>4902</v>
      </c>
      <c r="O1940" t="s">
        <v>545</v>
      </c>
      <c r="P1940" t="s">
        <v>458</v>
      </c>
      <c r="R1940">
        <v>0</v>
      </c>
      <c r="S1940" t="s">
        <v>459</v>
      </c>
      <c r="T1940" t="s">
        <v>458</v>
      </c>
      <c r="U1940" t="s">
        <v>460</v>
      </c>
      <c r="V1940" t="s">
        <v>458</v>
      </c>
    </row>
    <row r="1941" spans="1:22" x14ac:dyDescent="0.2">
      <c r="A1941" s="102">
        <v>42240</v>
      </c>
      <c r="B1941" s="102" t="s">
        <v>4834</v>
      </c>
      <c r="C1941" t="s">
        <v>541</v>
      </c>
      <c r="D1941" s="58">
        <v>508.01</v>
      </c>
      <c r="E1941" t="s">
        <v>452</v>
      </c>
      <c r="F1941" s="108" t="s">
        <v>2950</v>
      </c>
      <c r="G1941" t="s">
        <v>2951</v>
      </c>
      <c r="H1941">
        <v>24</v>
      </c>
      <c r="I1941">
        <v>45</v>
      </c>
      <c r="J1941" t="s">
        <v>555</v>
      </c>
      <c r="K1941" t="s">
        <v>2937</v>
      </c>
      <c r="L1941">
        <v>0</v>
      </c>
      <c r="M1941">
        <v>0</v>
      </c>
      <c r="N1941" t="s">
        <v>4903</v>
      </c>
      <c r="O1941" t="s">
        <v>545</v>
      </c>
      <c r="P1941" t="s">
        <v>458</v>
      </c>
      <c r="R1941">
        <v>0</v>
      </c>
      <c r="S1941" t="s">
        <v>459</v>
      </c>
      <c r="T1941" t="s">
        <v>458</v>
      </c>
      <c r="U1941" t="s">
        <v>460</v>
      </c>
      <c r="V1941" t="s">
        <v>458</v>
      </c>
    </row>
    <row r="1942" spans="1:22" x14ac:dyDescent="0.2">
      <c r="A1942" s="102">
        <v>42240</v>
      </c>
      <c r="B1942" s="102" t="s">
        <v>4834</v>
      </c>
      <c r="C1942" t="s">
        <v>541</v>
      </c>
      <c r="D1942" s="58">
        <v>508.01</v>
      </c>
      <c r="E1942" t="s">
        <v>452</v>
      </c>
      <c r="F1942" s="108">
        <v>2010</v>
      </c>
      <c r="G1942" t="s">
        <v>3044</v>
      </c>
      <c r="H1942">
        <v>35</v>
      </c>
      <c r="I1942">
        <v>45</v>
      </c>
      <c r="J1942" t="s">
        <v>555</v>
      </c>
      <c r="K1942" t="s">
        <v>2937</v>
      </c>
      <c r="L1942">
        <v>0</v>
      </c>
      <c r="M1942">
        <v>0</v>
      </c>
      <c r="N1942" t="s">
        <v>4904</v>
      </c>
      <c r="O1942" t="s">
        <v>545</v>
      </c>
      <c r="P1942" t="s">
        <v>458</v>
      </c>
      <c r="R1942">
        <v>0</v>
      </c>
      <c r="S1942" t="s">
        <v>459</v>
      </c>
      <c r="T1942" t="s">
        <v>458</v>
      </c>
      <c r="U1942" t="s">
        <v>460</v>
      </c>
      <c r="V1942" t="s">
        <v>458</v>
      </c>
    </row>
    <row r="1943" spans="1:22" x14ac:dyDescent="0.2">
      <c r="A1943" s="102">
        <v>42240</v>
      </c>
      <c r="B1943" s="102" t="s">
        <v>4834</v>
      </c>
      <c r="C1943" t="s">
        <v>541</v>
      </c>
      <c r="D1943" s="58">
        <v>508.01</v>
      </c>
      <c r="E1943" t="s">
        <v>452</v>
      </c>
      <c r="F1943" s="108">
        <v>2007</v>
      </c>
      <c r="G1943" t="s">
        <v>3052</v>
      </c>
      <c r="H1943">
        <v>24</v>
      </c>
      <c r="I1943">
        <v>45</v>
      </c>
      <c r="J1943" t="s">
        <v>555</v>
      </c>
      <c r="K1943" t="s">
        <v>2937</v>
      </c>
      <c r="L1943">
        <v>0</v>
      </c>
      <c r="M1943">
        <v>0</v>
      </c>
      <c r="N1943" t="s">
        <v>4905</v>
      </c>
      <c r="O1943" t="s">
        <v>545</v>
      </c>
      <c r="P1943" t="s">
        <v>458</v>
      </c>
      <c r="R1943">
        <v>0</v>
      </c>
      <c r="S1943" t="s">
        <v>459</v>
      </c>
      <c r="T1943" t="s">
        <v>458</v>
      </c>
      <c r="U1943" t="s">
        <v>460</v>
      </c>
      <c r="V1943" t="s">
        <v>458</v>
      </c>
    </row>
    <row r="1944" spans="1:22" x14ac:dyDescent="0.2">
      <c r="A1944" s="102">
        <v>42240</v>
      </c>
      <c r="B1944" s="102" t="s">
        <v>4834</v>
      </c>
      <c r="C1944" t="s">
        <v>541</v>
      </c>
      <c r="D1944" s="58">
        <v>508.01</v>
      </c>
      <c r="E1944" t="s">
        <v>452</v>
      </c>
      <c r="F1944" s="108">
        <v>2014</v>
      </c>
      <c r="G1944" t="s">
        <v>2978</v>
      </c>
      <c r="H1944">
        <v>47</v>
      </c>
      <c r="I1944">
        <v>45</v>
      </c>
      <c r="J1944" t="s">
        <v>555</v>
      </c>
      <c r="K1944" t="s">
        <v>2937</v>
      </c>
      <c r="L1944">
        <v>0</v>
      </c>
      <c r="M1944">
        <v>0</v>
      </c>
      <c r="N1944" t="s">
        <v>4906</v>
      </c>
      <c r="O1944" t="s">
        <v>545</v>
      </c>
      <c r="P1944" t="s">
        <v>458</v>
      </c>
      <c r="R1944">
        <v>0</v>
      </c>
      <c r="S1944" t="s">
        <v>459</v>
      </c>
      <c r="T1944" t="s">
        <v>458</v>
      </c>
      <c r="U1944" t="s">
        <v>460</v>
      </c>
      <c r="V1944" t="s">
        <v>458</v>
      </c>
    </row>
    <row r="1945" spans="1:22" x14ac:dyDescent="0.2">
      <c r="A1945" s="102">
        <v>42247</v>
      </c>
      <c r="B1945" s="102" t="s">
        <v>4834</v>
      </c>
      <c r="C1945" t="s">
        <v>541</v>
      </c>
      <c r="D1945" s="58">
        <v>508.01</v>
      </c>
      <c r="E1945" t="s">
        <v>452</v>
      </c>
      <c r="F1945" s="108">
        <v>2001</v>
      </c>
      <c r="G1945" t="s">
        <v>2936</v>
      </c>
      <c r="H1945">
        <v>3</v>
      </c>
      <c r="I1945">
        <v>45</v>
      </c>
      <c r="J1945" t="s">
        <v>555</v>
      </c>
      <c r="K1945" t="s">
        <v>2937</v>
      </c>
      <c r="L1945">
        <v>0</v>
      </c>
      <c r="M1945">
        <v>0</v>
      </c>
      <c r="N1945" t="s">
        <v>4907</v>
      </c>
      <c r="O1945" t="s">
        <v>545</v>
      </c>
      <c r="P1945" t="s">
        <v>458</v>
      </c>
      <c r="R1945">
        <v>0</v>
      </c>
      <c r="S1945" t="s">
        <v>459</v>
      </c>
      <c r="T1945" t="s">
        <v>458</v>
      </c>
      <c r="U1945" t="s">
        <v>460</v>
      </c>
      <c r="V1945" t="s">
        <v>458</v>
      </c>
    </row>
    <row r="1946" spans="1:22" x14ac:dyDescent="0.2">
      <c r="A1946" s="102">
        <v>42248</v>
      </c>
      <c r="B1946" s="102" t="s">
        <v>4834</v>
      </c>
      <c r="C1946" t="s">
        <v>541</v>
      </c>
      <c r="D1946" s="58">
        <v>508.01</v>
      </c>
      <c r="E1946" t="s">
        <v>452</v>
      </c>
      <c r="F1946" s="108">
        <v>2001</v>
      </c>
      <c r="G1946" t="s">
        <v>2936</v>
      </c>
      <c r="H1946">
        <v>6</v>
      </c>
      <c r="I1946">
        <v>45</v>
      </c>
      <c r="J1946" t="s">
        <v>555</v>
      </c>
      <c r="K1946" t="s">
        <v>2937</v>
      </c>
      <c r="L1946">
        <v>0</v>
      </c>
      <c r="M1946">
        <v>0</v>
      </c>
      <c r="N1946" t="s">
        <v>4908</v>
      </c>
      <c r="O1946" t="s">
        <v>545</v>
      </c>
      <c r="P1946" t="s">
        <v>458</v>
      </c>
      <c r="R1946">
        <v>0</v>
      </c>
      <c r="S1946" t="s">
        <v>459</v>
      </c>
      <c r="T1946" t="s">
        <v>458</v>
      </c>
      <c r="U1946" t="s">
        <v>460</v>
      </c>
      <c r="V1946" t="s">
        <v>458</v>
      </c>
    </row>
    <row r="1947" spans="1:22" x14ac:dyDescent="0.2">
      <c r="A1947" s="102">
        <v>42248</v>
      </c>
      <c r="B1947" s="102" t="s">
        <v>4834</v>
      </c>
      <c r="C1947" t="s">
        <v>541</v>
      </c>
      <c r="D1947" s="58">
        <v>508.01</v>
      </c>
      <c r="E1947" t="s">
        <v>452</v>
      </c>
      <c r="F1947" s="108">
        <v>2014</v>
      </c>
      <c r="G1947" t="s">
        <v>2978</v>
      </c>
      <c r="H1947">
        <v>24</v>
      </c>
      <c r="I1947">
        <v>45</v>
      </c>
      <c r="J1947" t="s">
        <v>555</v>
      </c>
      <c r="K1947" t="s">
        <v>2937</v>
      </c>
      <c r="L1947">
        <v>0</v>
      </c>
      <c r="M1947">
        <v>0</v>
      </c>
      <c r="N1947" t="s">
        <v>4909</v>
      </c>
      <c r="O1947" t="s">
        <v>545</v>
      </c>
      <c r="P1947" t="s">
        <v>458</v>
      </c>
      <c r="R1947">
        <v>0</v>
      </c>
      <c r="S1947" t="s">
        <v>459</v>
      </c>
      <c r="T1947" t="s">
        <v>458</v>
      </c>
      <c r="U1947" t="s">
        <v>460</v>
      </c>
      <c r="V1947" t="s">
        <v>458</v>
      </c>
    </row>
    <row r="1948" spans="1:22" x14ac:dyDescent="0.2">
      <c r="A1948" s="102">
        <v>42254</v>
      </c>
      <c r="B1948" s="102" t="s">
        <v>4834</v>
      </c>
      <c r="C1948" t="s">
        <v>541</v>
      </c>
      <c r="D1948" s="58">
        <v>508.01</v>
      </c>
      <c r="E1948" t="s">
        <v>452</v>
      </c>
      <c r="F1948" s="108">
        <v>2024</v>
      </c>
      <c r="G1948" t="s">
        <v>2955</v>
      </c>
      <c r="H1948">
        <v>10</v>
      </c>
      <c r="I1948">
        <v>45</v>
      </c>
      <c r="J1948" t="s">
        <v>555</v>
      </c>
      <c r="K1948" t="s">
        <v>2937</v>
      </c>
      <c r="L1948">
        <v>0</v>
      </c>
      <c r="M1948">
        <v>0</v>
      </c>
      <c r="N1948" t="s">
        <v>4910</v>
      </c>
      <c r="O1948" t="s">
        <v>545</v>
      </c>
      <c r="P1948" t="s">
        <v>458</v>
      </c>
      <c r="R1948">
        <v>0</v>
      </c>
      <c r="S1948" t="s">
        <v>459</v>
      </c>
      <c r="T1948" t="s">
        <v>458</v>
      </c>
      <c r="U1948" t="s">
        <v>460</v>
      </c>
      <c r="V1948" t="s">
        <v>458</v>
      </c>
    </row>
    <row r="1949" spans="1:22" x14ac:dyDescent="0.2">
      <c r="A1949" s="102">
        <v>42254</v>
      </c>
      <c r="B1949" s="102" t="s">
        <v>4834</v>
      </c>
      <c r="C1949" t="s">
        <v>541</v>
      </c>
      <c r="D1949" s="58">
        <v>508.01</v>
      </c>
      <c r="E1949" t="s">
        <v>452</v>
      </c>
      <c r="F1949" s="108">
        <v>2002</v>
      </c>
      <c r="G1949" t="s">
        <v>3291</v>
      </c>
      <c r="H1949">
        <v>22</v>
      </c>
      <c r="I1949">
        <v>45</v>
      </c>
      <c r="J1949" t="s">
        <v>555</v>
      </c>
      <c r="K1949" t="s">
        <v>2937</v>
      </c>
      <c r="L1949">
        <v>0</v>
      </c>
      <c r="M1949">
        <v>0</v>
      </c>
      <c r="N1949" t="s">
        <v>4911</v>
      </c>
      <c r="O1949" t="s">
        <v>545</v>
      </c>
      <c r="P1949" t="s">
        <v>458</v>
      </c>
      <c r="R1949">
        <v>0</v>
      </c>
      <c r="S1949" t="s">
        <v>459</v>
      </c>
      <c r="T1949" t="s">
        <v>458</v>
      </c>
      <c r="U1949" t="s">
        <v>460</v>
      </c>
      <c r="V1949" t="s">
        <v>458</v>
      </c>
    </row>
    <row r="1950" spans="1:22" x14ac:dyDescent="0.2">
      <c r="A1950" s="102">
        <v>42254</v>
      </c>
      <c r="B1950" s="102" t="s">
        <v>4834</v>
      </c>
      <c r="C1950" t="s">
        <v>541</v>
      </c>
      <c r="D1950" s="58">
        <v>508.01</v>
      </c>
      <c r="E1950" t="s">
        <v>452</v>
      </c>
      <c r="F1950" s="108">
        <v>2005</v>
      </c>
      <c r="G1950" t="s">
        <v>3011</v>
      </c>
      <c r="H1950">
        <v>9</v>
      </c>
      <c r="I1950">
        <v>45</v>
      </c>
      <c r="J1950" t="s">
        <v>555</v>
      </c>
      <c r="K1950" t="s">
        <v>2937</v>
      </c>
      <c r="L1950">
        <v>0</v>
      </c>
      <c r="M1950">
        <v>0</v>
      </c>
      <c r="N1950" t="s">
        <v>4912</v>
      </c>
      <c r="O1950" t="s">
        <v>545</v>
      </c>
      <c r="P1950" t="s">
        <v>458</v>
      </c>
      <c r="R1950">
        <v>0</v>
      </c>
      <c r="S1950" t="s">
        <v>459</v>
      </c>
      <c r="T1950" t="s">
        <v>458</v>
      </c>
      <c r="U1950" t="s">
        <v>460</v>
      </c>
      <c r="V1950" t="s">
        <v>458</v>
      </c>
    </row>
    <row r="1951" spans="1:22" x14ac:dyDescent="0.2">
      <c r="A1951" s="102">
        <v>42254</v>
      </c>
      <c r="B1951" s="102" t="s">
        <v>4834</v>
      </c>
      <c r="C1951" t="s">
        <v>541</v>
      </c>
      <c r="D1951" s="58">
        <v>508.01</v>
      </c>
      <c r="E1951" t="s">
        <v>452</v>
      </c>
      <c r="F1951" s="108">
        <v>2014</v>
      </c>
      <c r="G1951" t="s">
        <v>2978</v>
      </c>
      <c r="H1951">
        <v>24</v>
      </c>
      <c r="I1951">
        <v>45</v>
      </c>
      <c r="J1951" t="s">
        <v>555</v>
      </c>
      <c r="K1951" t="s">
        <v>2937</v>
      </c>
      <c r="L1951">
        <v>0</v>
      </c>
      <c r="M1951">
        <v>0</v>
      </c>
      <c r="N1951" t="s">
        <v>4913</v>
      </c>
      <c r="O1951" t="s">
        <v>545</v>
      </c>
      <c r="P1951" t="s">
        <v>458</v>
      </c>
      <c r="R1951">
        <v>0</v>
      </c>
      <c r="S1951" t="s">
        <v>459</v>
      </c>
      <c r="T1951" t="s">
        <v>458</v>
      </c>
      <c r="U1951" t="s">
        <v>460</v>
      </c>
      <c r="V1951" t="s">
        <v>458</v>
      </c>
    </row>
    <row r="1952" spans="1:22" x14ac:dyDescent="0.2">
      <c r="A1952" s="102">
        <v>42261</v>
      </c>
      <c r="B1952" s="102" t="s">
        <v>4834</v>
      </c>
      <c r="C1952" t="s">
        <v>541</v>
      </c>
      <c r="D1952" s="58">
        <v>508.01</v>
      </c>
      <c r="E1952" t="s">
        <v>452</v>
      </c>
      <c r="F1952" s="108">
        <v>2024</v>
      </c>
      <c r="G1952" t="s">
        <v>2955</v>
      </c>
      <c r="H1952">
        <v>2</v>
      </c>
      <c r="I1952">
        <v>45</v>
      </c>
      <c r="J1952" t="s">
        <v>555</v>
      </c>
      <c r="K1952" t="s">
        <v>2937</v>
      </c>
      <c r="L1952">
        <v>0</v>
      </c>
      <c r="M1952">
        <v>0</v>
      </c>
      <c r="N1952" t="s">
        <v>4914</v>
      </c>
      <c r="O1952" t="s">
        <v>545</v>
      </c>
      <c r="P1952" t="s">
        <v>458</v>
      </c>
      <c r="R1952">
        <v>0</v>
      </c>
      <c r="S1952" t="s">
        <v>459</v>
      </c>
      <c r="T1952" t="s">
        <v>458</v>
      </c>
      <c r="U1952" t="s">
        <v>460</v>
      </c>
      <c r="V1952" t="s">
        <v>458</v>
      </c>
    </row>
    <row r="1953" spans="1:22" x14ac:dyDescent="0.2">
      <c r="A1953" s="102">
        <v>42261</v>
      </c>
      <c r="B1953" s="102" t="s">
        <v>4834</v>
      </c>
      <c r="C1953" t="s">
        <v>541</v>
      </c>
      <c r="D1953" s="58">
        <v>508.01</v>
      </c>
      <c r="E1953" t="s">
        <v>452</v>
      </c>
      <c r="F1953" s="108">
        <v>2003</v>
      </c>
      <c r="G1953" t="s">
        <v>3304</v>
      </c>
      <c r="H1953">
        <v>3</v>
      </c>
      <c r="I1953">
        <v>45</v>
      </c>
      <c r="J1953" t="s">
        <v>555</v>
      </c>
      <c r="K1953" t="s">
        <v>2937</v>
      </c>
      <c r="L1953">
        <v>0</v>
      </c>
      <c r="M1953">
        <v>0</v>
      </c>
      <c r="N1953" t="s">
        <v>4915</v>
      </c>
      <c r="O1953" t="s">
        <v>545</v>
      </c>
      <c r="P1953" t="s">
        <v>458</v>
      </c>
      <c r="R1953">
        <v>0</v>
      </c>
      <c r="S1953" t="s">
        <v>459</v>
      </c>
      <c r="T1953" t="s">
        <v>458</v>
      </c>
      <c r="U1953" t="s">
        <v>460</v>
      </c>
      <c r="V1953" t="s">
        <v>458</v>
      </c>
    </row>
    <row r="1954" spans="1:22" x14ac:dyDescent="0.2">
      <c r="A1954" s="102">
        <v>42261</v>
      </c>
      <c r="B1954" s="102" t="s">
        <v>4834</v>
      </c>
      <c r="C1954" t="s">
        <v>541</v>
      </c>
      <c r="D1954" s="58">
        <v>508.01</v>
      </c>
      <c r="E1954" t="s">
        <v>452</v>
      </c>
      <c r="F1954" s="108">
        <v>2002</v>
      </c>
      <c r="G1954" t="s">
        <v>3291</v>
      </c>
      <c r="H1954">
        <v>6</v>
      </c>
      <c r="I1954">
        <v>45</v>
      </c>
      <c r="J1954" t="s">
        <v>555</v>
      </c>
      <c r="K1954" t="s">
        <v>2937</v>
      </c>
      <c r="L1954">
        <v>0</v>
      </c>
      <c r="M1954">
        <v>0</v>
      </c>
      <c r="N1954" t="s">
        <v>4916</v>
      </c>
      <c r="O1954" t="s">
        <v>545</v>
      </c>
      <c r="P1954" t="s">
        <v>458</v>
      </c>
      <c r="R1954">
        <v>0</v>
      </c>
      <c r="S1954" t="s">
        <v>459</v>
      </c>
      <c r="T1954" t="s">
        <v>458</v>
      </c>
      <c r="U1954" t="s">
        <v>460</v>
      </c>
      <c r="V1954" t="s">
        <v>458</v>
      </c>
    </row>
    <row r="1955" spans="1:22" x14ac:dyDescent="0.2">
      <c r="A1955" s="102">
        <v>42268</v>
      </c>
      <c r="B1955" s="102" t="s">
        <v>4834</v>
      </c>
      <c r="C1955" t="s">
        <v>541</v>
      </c>
      <c r="D1955" s="58">
        <v>508.01</v>
      </c>
      <c r="E1955" t="s">
        <v>452</v>
      </c>
      <c r="F1955" s="108">
        <v>2001</v>
      </c>
      <c r="G1955" t="s">
        <v>2936</v>
      </c>
      <c r="H1955">
        <v>10</v>
      </c>
      <c r="I1955">
        <v>45</v>
      </c>
      <c r="J1955" t="s">
        <v>555</v>
      </c>
      <c r="K1955" t="s">
        <v>2937</v>
      </c>
      <c r="L1955">
        <v>0</v>
      </c>
      <c r="M1955">
        <v>0</v>
      </c>
      <c r="N1955" t="s">
        <v>4917</v>
      </c>
      <c r="O1955" t="s">
        <v>545</v>
      </c>
      <c r="P1955" t="s">
        <v>458</v>
      </c>
      <c r="R1955">
        <v>0</v>
      </c>
      <c r="S1955" t="s">
        <v>459</v>
      </c>
      <c r="T1955" t="s">
        <v>458</v>
      </c>
      <c r="U1955" t="s">
        <v>460</v>
      </c>
      <c r="V1955" t="s">
        <v>458</v>
      </c>
    </row>
    <row r="1956" spans="1:22" x14ac:dyDescent="0.2">
      <c r="A1956" s="102">
        <v>42268</v>
      </c>
      <c r="B1956" s="102" t="s">
        <v>4834</v>
      </c>
      <c r="C1956" t="s">
        <v>541</v>
      </c>
      <c r="D1956" s="58">
        <v>508.01</v>
      </c>
      <c r="E1956" t="s">
        <v>452</v>
      </c>
      <c r="F1956" s="108">
        <v>2003</v>
      </c>
      <c r="G1956" t="s">
        <v>3304</v>
      </c>
      <c r="H1956">
        <v>8</v>
      </c>
      <c r="I1956">
        <v>45</v>
      </c>
      <c r="J1956" t="s">
        <v>555</v>
      </c>
      <c r="K1956" t="s">
        <v>2937</v>
      </c>
      <c r="L1956">
        <v>0</v>
      </c>
      <c r="M1956">
        <v>0</v>
      </c>
      <c r="N1956" t="s">
        <v>4918</v>
      </c>
      <c r="O1956" t="s">
        <v>545</v>
      </c>
      <c r="P1956" t="s">
        <v>458</v>
      </c>
      <c r="R1956">
        <v>0</v>
      </c>
      <c r="S1956" t="s">
        <v>459</v>
      </c>
      <c r="T1956" t="s">
        <v>458</v>
      </c>
      <c r="U1956" t="s">
        <v>460</v>
      </c>
      <c r="V1956" t="s">
        <v>458</v>
      </c>
    </row>
    <row r="1957" spans="1:22" x14ac:dyDescent="0.2">
      <c r="A1957" s="102">
        <v>42268</v>
      </c>
      <c r="B1957" s="102" t="s">
        <v>4834</v>
      </c>
      <c r="C1957" t="s">
        <v>541</v>
      </c>
      <c r="D1957" s="58">
        <v>508.01</v>
      </c>
      <c r="E1957" t="s">
        <v>452</v>
      </c>
      <c r="F1957" s="108">
        <v>2003</v>
      </c>
      <c r="G1957" t="s">
        <v>3304</v>
      </c>
      <c r="H1957">
        <v>12</v>
      </c>
      <c r="I1957">
        <v>45</v>
      </c>
      <c r="J1957" t="s">
        <v>555</v>
      </c>
      <c r="K1957" t="s">
        <v>2937</v>
      </c>
      <c r="L1957">
        <v>0</v>
      </c>
      <c r="M1957">
        <v>0</v>
      </c>
      <c r="N1957" t="s">
        <v>4919</v>
      </c>
      <c r="O1957" t="s">
        <v>545</v>
      </c>
      <c r="P1957" t="s">
        <v>458</v>
      </c>
      <c r="R1957">
        <v>0</v>
      </c>
      <c r="S1957" t="s">
        <v>459</v>
      </c>
      <c r="T1957" t="s">
        <v>458</v>
      </c>
      <c r="U1957" t="s">
        <v>460</v>
      </c>
      <c r="V1957" t="s">
        <v>458</v>
      </c>
    </row>
    <row r="1958" spans="1:22" x14ac:dyDescent="0.2">
      <c r="A1958" s="102">
        <v>42268</v>
      </c>
      <c r="B1958" s="102" t="s">
        <v>4834</v>
      </c>
      <c r="C1958" t="s">
        <v>541</v>
      </c>
      <c r="D1958" s="58">
        <v>508.01</v>
      </c>
      <c r="E1958" t="s">
        <v>452</v>
      </c>
      <c r="F1958" s="108" t="s">
        <v>2950</v>
      </c>
      <c r="G1958" t="s">
        <v>2951</v>
      </c>
      <c r="H1958">
        <v>40</v>
      </c>
      <c r="I1958">
        <v>45</v>
      </c>
      <c r="J1958" t="s">
        <v>555</v>
      </c>
      <c r="K1958" t="s">
        <v>2937</v>
      </c>
      <c r="L1958">
        <v>0</v>
      </c>
      <c r="M1958">
        <v>0</v>
      </c>
      <c r="N1958" t="s">
        <v>4920</v>
      </c>
      <c r="O1958" t="s">
        <v>545</v>
      </c>
      <c r="P1958" t="s">
        <v>458</v>
      </c>
      <c r="R1958">
        <v>0</v>
      </c>
      <c r="S1958" t="s">
        <v>459</v>
      </c>
      <c r="T1958" t="s">
        <v>458</v>
      </c>
      <c r="U1958" t="s">
        <v>460</v>
      </c>
      <c r="V1958" t="s">
        <v>458</v>
      </c>
    </row>
    <row r="1959" spans="1:22" x14ac:dyDescent="0.2">
      <c r="A1959" s="102">
        <v>42268</v>
      </c>
      <c r="B1959" s="102" t="s">
        <v>4834</v>
      </c>
      <c r="C1959" t="s">
        <v>541</v>
      </c>
      <c r="D1959" s="58">
        <v>508.01</v>
      </c>
      <c r="E1959" t="s">
        <v>452</v>
      </c>
      <c r="F1959" s="108">
        <v>2002</v>
      </c>
      <c r="G1959" t="s">
        <v>3291</v>
      </c>
      <c r="H1959">
        <v>1</v>
      </c>
      <c r="I1959">
        <v>45</v>
      </c>
      <c r="J1959" t="s">
        <v>555</v>
      </c>
      <c r="K1959" t="s">
        <v>2937</v>
      </c>
      <c r="L1959">
        <v>0</v>
      </c>
      <c r="M1959">
        <v>0</v>
      </c>
      <c r="N1959" t="s">
        <v>4921</v>
      </c>
      <c r="O1959" t="s">
        <v>545</v>
      </c>
      <c r="P1959" t="s">
        <v>458</v>
      </c>
      <c r="R1959">
        <v>0</v>
      </c>
      <c r="S1959" t="s">
        <v>459</v>
      </c>
      <c r="T1959" t="s">
        <v>458</v>
      </c>
      <c r="U1959" t="s">
        <v>460</v>
      </c>
      <c r="V1959" t="s">
        <v>458</v>
      </c>
    </row>
    <row r="1960" spans="1:22" x14ac:dyDescent="0.2">
      <c r="A1960" s="102">
        <v>42268</v>
      </c>
      <c r="B1960" s="102" t="s">
        <v>4834</v>
      </c>
      <c r="C1960" t="s">
        <v>541</v>
      </c>
      <c r="D1960" s="58">
        <v>508.01</v>
      </c>
      <c r="E1960" t="s">
        <v>452</v>
      </c>
      <c r="F1960" s="108" t="s">
        <v>2950</v>
      </c>
      <c r="G1960" t="s">
        <v>2951</v>
      </c>
      <c r="H1960">
        <v>32</v>
      </c>
      <c r="I1960">
        <v>45</v>
      </c>
      <c r="J1960" t="s">
        <v>555</v>
      </c>
      <c r="K1960" t="s">
        <v>2937</v>
      </c>
      <c r="L1960">
        <v>0</v>
      </c>
      <c r="M1960">
        <v>0</v>
      </c>
      <c r="N1960" t="s">
        <v>4922</v>
      </c>
      <c r="O1960" t="s">
        <v>545</v>
      </c>
      <c r="P1960" t="s">
        <v>458</v>
      </c>
      <c r="R1960">
        <v>0</v>
      </c>
      <c r="S1960" t="s">
        <v>459</v>
      </c>
      <c r="T1960" t="s">
        <v>458</v>
      </c>
      <c r="U1960" t="s">
        <v>460</v>
      </c>
      <c r="V1960" t="s">
        <v>458</v>
      </c>
    </row>
    <row r="1961" spans="1:22" x14ac:dyDescent="0.2">
      <c r="A1961" s="102">
        <v>42268</v>
      </c>
      <c r="B1961" s="102" t="s">
        <v>4834</v>
      </c>
      <c r="C1961" t="s">
        <v>541</v>
      </c>
      <c r="D1961" s="58">
        <v>508.01</v>
      </c>
      <c r="E1961" t="s">
        <v>452</v>
      </c>
      <c r="F1961" s="108" t="s">
        <v>2950</v>
      </c>
      <c r="G1961" t="s">
        <v>2951</v>
      </c>
      <c r="H1961">
        <v>40</v>
      </c>
      <c r="I1961">
        <v>45</v>
      </c>
      <c r="J1961" t="s">
        <v>555</v>
      </c>
      <c r="K1961" t="s">
        <v>2937</v>
      </c>
      <c r="L1961">
        <v>0</v>
      </c>
      <c r="M1961">
        <v>0</v>
      </c>
      <c r="N1961" t="s">
        <v>4923</v>
      </c>
      <c r="O1961" t="s">
        <v>545</v>
      </c>
      <c r="P1961" t="s">
        <v>458</v>
      </c>
      <c r="R1961">
        <v>0</v>
      </c>
      <c r="S1961" t="s">
        <v>459</v>
      </c>
      <c r="T1961" t="s">
        <v>458</v>
      </c>
      <c r="U1961" t="s">
        <v>460</v>
      </c>
      <c r="V1961" t="s">
        <v>458</v>
      </c>
    </row>
    <row r="1962" spans="1:22" x14ac:dyDescent="0.2">
      <c r="A1962" s="102">
        <v>42268</v>
      </c>
      <c r="B1962" s="102" t="s">
        <v>4834</v>
      </c>
      <c r="C1962" t="s">
        <v>541</v>
      </c>
      <c r="D1962" s="58">
        <v>508.01</v>
      </c>
      <c r="E1962" t="s">
        <v>452</v>
      </c>
      <c r="F1962" s="108" t="s">
        <v>2950</v>
      </c>
      <c r="G1962" t="s">
        <v>2951</v>
      </c>
      <c r="H1962">
        <v>19</v>
      </c>
      <c r="I1962">
        <v>45</v>
      </c>
      <c r="J1962" t="s">
        <v>555</v>
      </c>
      <c r="K1962" t="s">
        <v>2937</v>
      </c>
      <c r="L1962">
        <v>0</v>
      </c>
      <c r="M1962">
        <v>0</v>
      </c>
      <c r="N1962" t="s">
        <v>4924</v>
      </c>
      <c r="O1962" t="s">
        <v>545</v>
      </c>
      <c r="P1962" t="s">
        <v>458</v>
      </c>
      <c r="R1962">
        <v>0</v>
      </c>
      <c r="S1962" t="s">
        <v>459</v>
      </c>
      <c r="T1962" t="s">
        <v>458</v>
      </c>
      <c r="U1962" t="s">
        <v>460</v>
      </c>
      <c r="V1962" t="s">
        <v>458</v>
      </c>
    </row>
    <row r="1963" spans="1:22" x14ac:dyDescent="0.2">
      <c r="A1963" s="102">
        <v>42275</v>
      </c>
      <c r="B1963" s="102" t="s">
        <v>4834</v>
      </c>
      <c r="C1963" t="s">
        <v>541</v>
      </c>
      <c r="D1963" s="58">
        <v>508.01</v>
      </c>
      <c r="E1963" t="s">
        <v>452</v>
      </c>
      <c r="F1963" s="108">
        <v>2001</v>
      </c>
      <c r="G1963" t="s">
        <v>2936</v>
      </c>
      <c r="H1963">
        <v>9</v>
      </c>
      <c r="I1963">
        <v>45</v>
      </c>
      <c r="J1963" t="s">
        <v>555</v>
      </c>
      <c r="K1963" t="s">
        <v>2937</v>
      </c>
      <c r="L1963">
        <v>0</v>
      </c>
      <c r="M1963">
        <v>0</v>
      </c>
      <c r="N1963" t="s">
        <v>4925</v>
      </c>
      <c r="O1963" t="s">
        <v>545</v>
      </c>
      <c r="P1963" t="s">
        <v>458</v>
      </c>
      <c r="R1963">
        <v>0</v>
      </c>
      <c r="S1963" t="s">
        <v>459</v>
      </c>
      <c r="T1963" t="s">
        <v>458</v>
      </c>
      <c r="U1963" t="s">
        <v>460</v>
      </c>
      <c r="V1963" t="s">
        <v>458</v>
      </c>
    </row>
    <row r="1964" spans="1:22" x14ac:dyDescent="0.2">
      <c r="A1964" s="102">
        <v>42275</v>
      </c>
      <c r="B1964" s="102" t="s">
        <v>4834</v>
      </c>
      <c r="C1964" t="s">
        <v>541</v>
      </c>
      <c r="D1964" s="58">
        <v>508.01</v>
      </c>
      <c r="E1964" t="s">
        <v>452</v>
      </c>
      <c r="F1964" s="108">
        <v>2003</v>
      </c>
      <c r="G1964" t="s">
        <v>3304</v>
      </c>
      <c r="H1964">
        <v>12</v>
      </c>
      <c r="I1964">
        <v>45</v>
      </c>
      <c r="J1964" t="s">
        <v>555</v>
      </c>
      <c r="K1964" t="s">
        <v>2937</v>
      </c>
      <c r="L1964">
        <v>0</v>
      </c>
      <c r="M1964">
        <v>0</v>
      </c>
      <c r="N1964" t="s">
        <v>4926</v>
      </c>
      <c r="O1964" t="s">
        <v>545</v>
      </c>
      <c r="P1964" t="s">
        <v>458</v>
      </c>
      <c r="R1964">
        <v>0</v>
      </c>
      <c r="S1964" t="s">
        <v>459</v>
      </c>
      <c r="T1964" t="s">
        <v>458</v>
      </c>
      <c r="U1964" t="s">
        <v>460</v>
      </c>
      <c r="V1964" t="s">
        <v>458</v>
      </c>
    </row>
    <row r="1965" spans="1:22" x14ac:dyDescent="0.2">
      <c r="A1965" s="102">
        <v>42278</v>
      </c>
      <c r="B1965" s="102" t="s">
        <v>4834</v>
      </c>
      <c r="C1965" t="s">
        <v>541</v>
      </c>
      <c r="D1965" s="58">
        <v>508.01</v>
      </c>
      <c r="E1965" t="s">
        <v>452</v>
      </c>
      <c r="F1965" s="108">
        <v>2001</v>
      </c>
      <c r="G1965" t="s">
        <v>2936</v>
      </c>
      <c r="H1965">
        <v>6</v>
      </c>
      <c r="I1965">
        <v>45</v>
      </c>
      <c r="J1965" t="s">
        <v>555</v>
      </c>
      <c r="K1965" t="s">
        <v>2937</v>
      </c>
      <c r="L1965">
        <v>0</v>
      </c>
      <c r="M1965">
        <v>0</v>
      </c>
      <c r="N1965" t="s">
        <v>4927</v>
      </c>
      <c r="O1965" t="s">
        <v>545</v>
      </c>
      <c r="P1965" t="s">
        <v>458</v>
      </c>
      <c r="R1965">
        <v>0</v>
      </c>
      <c r="S1965" t="s">
        <v>459</v>
      </c>
      <c r="T1965" t="s">
        <v>458</v>
      </c>
      <c r="U1965" t="s">
        <v>460</v>
      </c>
      <c r="V1965" t="s">
        <v>458</v>
      </c>
    </row>
    <row r="1966" spans="1:22" x14ac:dyDescent="0.2">
      <c r="A1966" s="102">
        <v>42278</v>
      </c>
      <c r="B1966" s="102" t="s">
        <v>4834</v>
      </c>
      <c r="C1966" t="s">
        <v>541</v>
      </c>
      <c r="D1966" s="58">
        <v>508.01</v>
      </c>
      <c r="E1966" t="s">
        <v>452</v>
      </c>
      <c r="F1966" s="108">
        <v>2003</v>
      </c>
      <c r="G1966" t="s">
        <v>3304</v>
      </c>
      <c r="H1966">
        <v>8</v>
      </c>
      <c r="I1966">
        <v>45</v>
      </c>
      <c r="J1966" t="s">
        <v>555</v>
      </c>
      <c r="K1966" t="s">
        <v>2937</v>
      </c>
      <c r="L1966">
        <v>0</v>
      </c>
      <c r="M1966">
        <v>0</v>
      </c>
      <c r="N1966" t="s">
        <v>4928</v>
      </c>
      <c r="O1966" t="s">
        <v>545</v>
      </c>
      <c r="P1966" t="s">
        <v>458</v>
      </c>
      <c r="R1966">
        <v>0</v>
      </c>
      <c r="S1966" t="s">
        <v>459</v>
      </c>
      <c r="T1966" t="s">
        <v>458</v>
      </c>
      <c r="U1966" t="s">
        <v>460</v>
      </c>
      <c r="V1966" t="s">
        <v>458</v>
      </c>
    </row>
    <row r="1967" spans="1:22" x14ac:dyDescent="0.2">
      <c r="A1967" s="102">
        <v>42282</v>
      </c>
      <c r="B1967" s="102" t="s">
        <v>4834</v>
      </c>
      <c r="C1967" t="s">
        <v>541</v>
      </c>
      <c r="D1967" s="58">
        <v>508.01</v>
      </c>
      <c r="E1967" t="s">
        <v>452</v>
      </c>
      <c r="F1967" s="108">
        <v>2003</v>
      </c>
      <c r="G1967" t="s">
        <v>3304</v>
      </c>
      <c r="H1967">
        <v>12</v>
      </c>
      <c r="I1967">
        <v>45</v>
      </c>
      <c r="J1967" t="s">
        <v>555</v>
      </c>
      <c r="K1967" t="s">
        <v>2937</v>
      </c>
      <c r="L1967">
        <v>0</v>
      </c>
      <c r="M1967">
        <v>0</v>
      </c>
      <c r="N1967" t="s">
        <v>4929</v>
      </c>
      <c r="O1967" t="s">
        <v>545</v>
      </c>
      <c r="P1967" t="s">
        <v>458</v>
      </c>
      <c r="R1967">
        <v>0</v>
      </c>
      <c r="S1967" t="s">
        <v>459</v>
      </c>
      <c r="T1967" t="s">
        <v>458</v>
      </c>
      <c r="U1967" t="s">
        <v>460</v>
      </c>
      <c r="V1967" t="s">
        <v>458</v>
      </c>
    </row>
    <row r="1968" spans="1:22" x14ac:dyDescent="0.2">
      <c r="A1968" s="102">
        <v>42282</v>
      </c>
      <c r="B1968" s="102" t="s">
        <v>4834</v>
      </c>
      <c r="C1968" t="s">
        <v>541</v>
      </c>
      <c r="D1968" s="58">
        <v>508.01</v>
      </c>
      <c r="E1968" t="s">
        <v>452</v>
      </c>
      <c r="F1968" s="108" t="s">
        <v>2950</v>
      </c>
      <c r="G1968" t="s">
        <v>2951</v>
      </c>
      <c r="H1968">
        <v>32</v>
      </c>
      <c r="I1968">
        <v>45</v>
      </c>
      <c r="J1968" t="s">
        <v>555</v>
      </c>
      <c r="K1968" t="s">
        <v>2937</v>
      </c>
      <c r="L1968">
        <v>0</v>
      </c>
      <c r="M1968">
        <v>0</v>
      </c>
      <c r="N1968" t="s">
        <v>4930</v>
      </c>
      <c r="O1968" t="s">
        <v>545</v>
      </c>
      <c r="P1968" t="s">
        <v>458</v>
      </c>
      <c r="R1968">
        <v>0</v>
      </c>
      <c r="S1968" t="s">
        <v>459</v>
      </c>
      <c r="T1968" t="s">
        <v>458</v>
      </c>
      <c r="U1968" t="s">
        <v>460</v>
      </c>
      <c r="V1968" t="s">
        <v>458</v>
      </c>
    </row>
    <row r="1969" spans="1:22" x14ac:dyDescent="0.2">
      <c r="A1969" s="102">
        <v>42289</v>
      </c>
      <c r="B1969" s="102" t="s">
        <v>4834</v>
      </c>
      <c r="C1969" t="s">
        <v>541</v>
      </c>
      <c r="D1969" s="58">
        <v>508.01</v>
      </c>
      <c r="E1969" t="s">
        <v>452</v>
      </c>
      <c r="F1969" s="108">
        <v>2001</v>
      </c>
      <c r="G1969" t="s">
        <v>2936</v>
      </c>
      <c r="H1969">
        <v>2</v>
      </c>
      <c r="I1969">
        <v>45</v>
      </c>
      <c r="J1969" t="s">
        <v>555</v>
      </c>
      <c r="K1969" t="s">
        <v>2937</v>
      </c>
      <c r="L1969">
        <v>0</v>
      </c>
      <c r="M1969">
        <v>0</v>
      </c>
      <c r="N1969" t="s">
        <v>4931</v>
      </c>
      <c r="O1969" t="s">
        <v>545</v>
      </c>
      <c r="P1969" t="s">
        <v>458</v>
      </c>
      <c r="R1969">
        <v>0</v>
      </c>
      <c r="S1969" t="s">
        <v>459</v>
      </c>
      <c r="T1969" t="s">
        <v>458</v>
      </c>
      <c r="U1969" t="s">
        <v>460</v>
      </c>
      <c r="V1969" t="s">
        <v>458</v>
      </c>
    </row>
    <row r="1970" spans="1:22" x14ac:dyDescent="0.2">
      <c r="A1970" s="102">
        <v>42289</v>
      </c>
      <c r="B1970" s="102" t="s">
        <v>4834</v>
      </c>
      <c r="C1970" t="s">
        <v>541</v>
      </c>
      <c r="D1970" s="58">
        <v>508.01</v>
      </c>
      <c r="E1970" t="s">
        <v>452</v>
      </c>
      <c r="F1970" s="108">
        <v>2003</v>
      </c>
      <c r="G1970" t="s">
        <v>3304</v>
      </c>
      <c r="H1970">
        <v>12</v>
      </c>
      <c r="I1970">
        <v>45</v>
      </c>
      <c r="J1970" t="s">
        <v>555</v>
      </c>
      <c r="K1970" t="s">
        <v>2937</v>
      </c>
      <c r="L1970">
        <v>0</v>
      </c>
      <c r="M1970">
        <v>0</v>
      </c>
      <c r="N1970" t="s">
        <v>4932</v>
      </c>
      <c r="O1970" t="s">
        <v>545</v>
      </c>
      <c r="P1970" t="s">
        <v>458</v>
      </c>
      <c r="R1970">
        <v>0</v>
      </c>
      <c r="S1970" t="s">
        <v>459</v>
      </c>
      <c r="T1970" t="s">
        <v>458</v>
      </c>
      <c r="U1970" t="s">
        <v>460</v>
      </c>
      <c r="V1970" t="s">
        <v>458</v>
      </c>
    </row>
    <row r="1971" spans="1:22" x14ac:dyDescent="0.2">
      <c r="A1971" s="102">
        <v>42289</v>
      </c>
      <c r="B1971" s="102" t="s">
        <v>4834</v>
      </c>
      <c r="C1971" t="s">
        <v>541</v>
      </c>
      <c r="D1971" s="58">
        <v>508.01</v>
      </c>
      <c r="E1971" t="s">
        <v>452</v>
      </c>
      <c r="F1971" s="108">
        <v>2003</v>
      </c>
      <c r="G1971" t="s">
        <v>3304</v>
      </c>
      <c r="H1971">
        <v>4</v>
      </c>
      <c r="I1971">
        <v>45</v>
      </c>
      <c r="J1971" t="s">
        <v>555</v>
      </c>
      <c r="K1971" t="s">
        <v>2937</v>
      </c>
      <c r="L1971">
        <v>0</v>
      </c>
      <c r="M1971">
        <v>0</v>
      </c>
      <c r="N1971" t="s">
        <v>4933</v>
      </c>
      <c r="O1971" t="s">
        <v>545</v>
      </c>
      <c r="P1971" t="s">
        <v>458</v>
      </c>
      <c r="R1971">
        <v>0</v>
      </c>
      <c r="S1971" t="s">
        <v>459</v>
      </c>
      <c r="T1971" t="s">
        <v>458</v>
      </c>
      <c r="U1971" t="s">
        <v>460</v>
      </c>
      <c r="V1971" t="s">
        <v>458</v>
      </c>
    </row>
    <row r="1972" spans="1:22" x14ac:dyDescent="0.2">
      <c r="A1972" s="102">
        <v>42289</v>
      </c>
      <c r="B1972" s="102" t="s">
        <v>4834</v>
      </c>
      <c r="C1972" t="s">
        <v>541</v>
      </c>
      <c r="D1972" s="58">
        <v>508.01</v>
      </c>
      <c r="E1972" t="s">
        <v>452</v>
      </c>
      <c r="F1972" s="108" t="s">
        <v>2950</v>
      </c>
      <c r="G1972" t="s">
        <v>2951</v>
      </c>
      <c r="H1972">
        <v>12</v>
      </c>
      <c r="I1972">
        <v>45</v>
      </c>
      <c r="J1972" t="s">
        <v>555</v>
      </c>
      <c r="K1972" t="s">
        <v>2937</v>
      </c>
      <c r="L1972">
        <v>0</v>
      </c>
      <c r="M1972">
        <v>0</v>
      </c>
      <c r="N1972" t="s">
        <v>4934</v>
      </c>
      <c r="O1972" t="s">
        <v>545</v>
      </c>
      <c r="P1972" t="s">
        <v>458</v>
      </c>
      <c r="R1972">
        <v>0</v>
      </c>
      <c r="S1972" t="s">
        <v>459</v>
      </c>
      <c r="T1972" t="s">
        <v>458</v>
      </c>
      <c r="U1972" t="s">
        <v>460</v>
      </c>
      <c r="V1972" t="s">
        <v>458</v>
      </c>
    </row>
    <row r="1973" spans="1:22" x14ac:dyDescent="0.2">
      <c r="A1973" s="102">
        <v>42289</v>
      </c>
      <c r="B1973" s="102" t="s">
        <v>4834</v>
      </c>
      <c r="C1973" t="s">
        <v>541</v>
      </c>
      <c r="D1973" s="58">
        <v>508.01</v>
      </c>
      <c r="E1973" t="s">
        <v>452</v>
      </c>
      <c r="F1973" s="108" t="s">
        <v>2950</v>
      </c>
      <c r="G1973" t="s">
        <v>2951</v>
      </c>
      <c r="H1973">
        <v>8</v>
      </c>
      <c r="I1973">
        <v>45</v>
      </c>
      <c r="J1973" t="s">
        <v>555</v>
      </c>
      <c r="K1973" t="s">
        <v>2937</v>
      </c>
      <c r="L1973">
        <v>0</v>
      </c>
      <c r="M1973">
        <v>0</v>
      </c>
      <c r="N1973" t="s">
        <v>4935</v>
      </c>
      <c r="O1973" t="s">
        <v>545</v>
      </c>
      <c r="P1973" t="s">
        <v>458</v>
      </c>
      <c r="R1973">
        <v>0</v>
      </c>
      <c r="S1973" t="s">
        <v>459</v>
      </c>
      <c r="T1973" t="s">
        <v>458</v>
      </c>
      <c r="U1973" t="s">
        <v>460</v>
      </c>
      <c r="V1973" t="s">
        <v>458</v>
      </c>
    </row>
    <row r="1974" spans="1:22" x14ac:dyDescent="0.2">
      <c r="A1974" s="102">
        <v>42296</v>
      </c>
      <c r="B1974" s="102" t="s">
        <v>4834</v>
      </c>
      <c r="C1974" t="s">
        <v>541</v>
      </c>
      <c r="D1974" s="58">
        <v>508.01</v>
      </c>
      <c r="E1974" t="s">
        <v>452</v>
      </c>
      <c r="F1974" s="108">
        <v>2001</v>
      </c>
      <c r="G1974" t="s">
        <v>2936</v>
      </c>
      <c r="H1974">
        <v>12</v>
      </c>
      <c r="I1974">
        <v>45</v>
      </c>
      <c r="J1974" t="s">
        <v>555</v>
      </c>
      <c r="K1974" t="s">
        <v>2937</v>
      </c>
      <c r="L1974">
        <v>0</v>
      </c>
      <c r="M1974">
        <v>0</v>
      </c>
      <c r="N1974" t="s">
        <v>4936</v>
      </c>
      <c r="O1974" t="s">
        <v>545</v>
      </c>
      <c r="P1974" t="s">
        <v>458</v>
      </c>
      <c r="R1974">
        <v>0</v>
      </c>
      <c r="S1974" t="s">
        <v>459</v>
      </c>
      <c r="T1974" t="s">
        <v>458</v>
      </c>
      <c r="U1974" t="s">
        <v>460</v>
      </c>
      <c r="V1974" t="s">
        <v>458</v>
      </c>
    </row>
    <row r="1975" spans="1:22" x14ac:dyDescent="0.2">
      <c r="A1975" s="102">
        <v>42303</v>
      </c>
      <c r="B1975" s="102" t="s">
        <v>4834</v>
      </c>
      <c r="C1975" t="s">
        <v>541</v>
      </c>
      <c r="D1975" s="58">
        <v>508.01</v>
      </c>
      <c r="E1975" t="s">
        <v>452</v>
      </c>
      <c r="F1975" s="108" t="s">
        <v>2950</v>
      </c>
      <c r="G1975" t="s">
        <v>2951</v>
      </c>
      <c r="H1975">
        <v>3</v>
      </c>
      <c r="I1975">
        <v>45</v>
      </c>
      <c r="J1975" t="s">
        <v>555</v>
      </c>
      <c r="K1975" t="s">
        <v>2937</v>
      </c>
      <c r="L1975">
        <v>0</v>
      </c>
      <c r="M1975">
        <v>0</v>
      </c>
      <c r="N1975" t="s">
        <v>2837</v>
      </c>
      <c r="O1975" t="s">
        <v>545</v>
      </c>
      <c r="P1975" t="s">
        <v>458</v>
      </c>
      <c r="R1975">
        <v>0</v>
      </c>
      <c r="S1975" t="s">
        <v>459</v>
      </c>
      <c r="T1975" t="s">
        <v>458</v>
      </c>
      <c r="U1975" t="s">
        <v>460</v>
      </c>
      <c r="V1975" t="s">
        <v>458</v>
      </c>
    </row>
    <row r="1976" spans="1:22" x14ac:dyDescent="0.2">
      <c r="A1976" s="102">
        <v>42303</v>
      </c>
      <c r="B1976" s="102" t="s">
        <v>4834</v>
      </c>
      <c r="C1976" t="s">
        <v>541</v>
      </c>
      <c r="D1976" s="58">
        <v>508.01</v>
      </c>
      <c r="E1976" t="s">
        <v>452</v>
      </c>
      <c r="F1976" s="108">
        <v>2001</v>
      </c>
      <c r="G1976" t="s">
        <v>2936</v>
      </c>
      <c r="H1976">
        <v>7</v>
      </c>
      <c r="I1976">
        <v>45</v>
      </c>
      <c r="J1976" t="s">
        <v>555</v>
      </c>
      <c r="K1976" t="s">
        <v>2937</v>
      </c>
      <c r="L1976">
        <v>0</v>
      </c>
      <c r="M1976">
        <v>0</v>
      </c>
      <c r="N1976" t="s">
        <v>4937</v>
      </c>
      <c r="O1976" t="s">
        <v>545</v>
      </c>
      <c r="P1976" t="s">
        <v>458</v>
      </c>
      <c r="R1976">
        <v>0</v>
      </c>
      <c r="S1976" t="s">
        <v>459</v>
      </c>
      <c r="T1976" t="s">
        <v>458</v>
      </c>
      <c r="U1976" t="s">
        <v>460</v>
      </c>
      <c r="V1976" t="s">
        <v>458</v>
      </c>
    </row>
    <row r="1977" spans="1:22" x14ac:dyDescent="0.2">
      <c r="A1977" s="102">
        <v>42303</v>
      </c>
      <c r="B1977" s="102" t="s">
        <v>4834</v>
      </c>
      <c r="C1977" t="s">
        <v>541</v>
      </c>
      <c r="D1977" s="58">
        <v>508.01</v>
      </c>
      <c r="E1977" t="s">
        <v>452</v>
      </c>
      <c r="F1977" s="108">
        <v>2003</v>
      </c>
      <c r="G1977" t="s">
        <v>3304</v>
      </c>
      <c r="H1977">
        <v>13</v>
      </c>
      <c r="I1977">
        <v>45</v>
      </c>
      <c r="J1977" t="s">
        <v>555</v>
      </c>
      <c r="K1977" t="s">
        <v>2937</v>
      </c>
      <c r="L1977">
        <v>0</v>
      </c>
      <c r="M1977">
        <v>0</v>
      </c>
      <c r="N1977" t="s">
        <v>4938</v>
      </c>
      <c r="O1977" t="s">
        <v>545</v>
      </c>
      <c r="P1977" t="s">
        <v>458</v>
      </c>
      <c r="R1977">
        <v>0</v>
      </c>
      <c r="S1977" t="s">
        <v>459</v>
      </c>
      <c r="T1977" t="s">
        <v>458</v>
      </c>
      <c r="U1977" t="s">
        <v>460</v>
      </c>
      <c r="V1977" t="s">
        <v>458</v>
      </c>
    </row>
    <row r="1978" spans="1:22" x14ac:dyDescent="0.2">
      <c r="A1978" s="102">
        <v>42310</v>
      </c>
      <c r="B1978" s="102" t="s">
        <v>4834</v>
      </c>
      <c r="C1978" t="s">
        <v>541</v>
      </c>
      <c r="D1978" s="58">
        <v>508.01</v>
      </c>
      <c r="E1978" t="s">
        <v>452</v>
      </c>
      <c r="F1978" s="108">
        <v>2001</v>
      </c>
      <c r="G1978" t="s">
        <v>2936</v>
      </c>
      <c r="H1978">
        <v>14</v>
      </c>
      <c r="I1978">
        <v>45</v>
      </c>
      <c r="J1978" t="s">
        <v>555</v>
      </c>
      <c r="K1978" t="s">
        <v>2937</v>
      </c>
      <c r="L1978">
        <v>0</v>
      </c>
      <c r="M1978">
        <v>0</v>
      </c>
      <c r="N1978" t="s">
        <v>4939</v>
      </c>
      <c r="O1978" t="s">
        <v>545</v>
      </c>
      <c r="P1978" t="s">
        <v>458</v>
      </c>
      <c r="R1978">
        <v>0</v>
      </c>
      <c r="S1978" t="s">
        <v>459</v>
      </c>
      <c r="T1978" t="s">
        <v>458</v>
      </c>
      <c r="U1978" t="s">
        <v>460</v>
      </c>
      <c r="V1978" t="s">
        <v>458</v>
      </c>
    </row>
    <row r="1979" spans="1:22" x14ac:dyDescent="0.2">
      <c r="A1979" s="102">
        <v>42310</v>
      </c>
      <c r="B1979" s="102" t="s">
        <v>4834</v>
      </c>
      <c r="C1979" t="s">
        <v>541</v>
      </c>
      <c r="D1979" s="58">
        <v>508.01</v>
      </c>
      <c r="E1979" t="s">
        <v>452</v>
      </c>
      <c r="F1979" s="108">
        <v>2003</v>
      </c>
      <c r="G1979" t="s">
        <v>3304</v>
      </c>
      <c r="H1979">
        <v>26</v>
      </c>
      <c r="I1979">
        <v>45</v>
      </c>
      <c r="J1979" t="s">
        <v>555</v>
      </c>
      <c r="K1979" t="s">
        <v>2937</v>
      </c>
      <c r="L1979">
        <v>0</v>
      </c>
      <c r="M1979">
        <v>0</v>
      </c>
      <c r="N1979" t="s">
        <v>4940</v>
      </c>
      <c r="O1979" t="s">
        <v>545</v>
      </c>
      <c r="P1979" t="s">
        <v>458</v>
      </c>
      <c r="R1979">
        <v>0</v>
      </c>
      <c r="S1979" t="s">
        <v>459</v>
      </c>
      <c r="T1979" t="s">
        <v>458</v>
      </c>
      <c r="U1979" t="s">
        <v>460</v>
      </c>
      <c r="V1979" t="s">
        <v>458</v>
      </c>
    </row>
    <row r="1980" spans="1:22" x14ac:dyDescent="0.2">
      <c r="A1980" s="102">
        <v>42310</v>
      </c>
      <c r="B1980" s="102" t="s">
        <v>4834</v>
      </c>
      <c r="C1980" t="s">
        <v>541</v>
      </c>
      <c r="D1980" s="58">
        <v>508.01</v>
      </c>
      <c r="E1980" t="s">
        <v>452</v>
      </c>
      <c r="F1980" s="108" t="s">
        <v>2950</v>
      </c>
      <c r="G1980" t="s">
        <v>2951</v>
      </c>
      <c r="H1980">
        <v>8</v>
      </c>
      <c r="I1980">
        <v>45</v>
      </c>
      <c r="J1980" t="s">
        <v>555</v>
      </c>
      <c r="K1980" t="s">
        <v>2937</v>
      </c>
      <c r="L1980">
        <v>0</v>
      </c>
      <c r="M1980">
        <v>0</v>
      </c>
      <c r="N1980" t="s">
        <v>4941</v>
      </c>
      <c r="O1980" t="s">
        <v>545</v>
      </c>
      <c r="P1980" t="s">
        <v>458</v>
      </c>
      <c r="R1980">
        <v>0</v>
      </c>
      <c r="S1980" t="s">
        <v>459</v>
      </c>
      <c r="T1980" t="s">
        <v>458</v>
      </c>
      <c r="U1980" t="s">
        <v>460</v>
      </c>
      <c r="V1980" t="s">
        <v>458</v>
      </c>
    </row>
    <row r="1981" spans="1:22" x14ac:dyDescent="0.2">
      <c r="A1981" s="102">
        <v>42310</v>
      </c>
      <c r="B1981" s="102" t="s">
        <v>4834</v>
      </c>
      <c r="C1981" t="s">
        <v>541</v>
      </c>
      <c r="D1981" s="58">
        <v>508.01</v>
      </c>
      <c r="E1981" t="s">
        <v>452</v>
      </c>
      <c r="F1981" s="108">
        <v>2010</v>
      </c>
      <c r="G1981" t="s">
        <v>3044</v>
      </c>
      <c r="H1981">
        <v>16</v>
      </c>
      <c r="I1981">
        <v>45</v>
      </c>
      <c r="J1981" t="s">
        <v>555</v>
      </c>
      <c r="K1981" t="s">
        <v>2937</v>
      </c>
      <c r="L1981">
        <v>0</v>
      </c>
      <c r="M1981">
        <v>0</v>
      </c>
      <c r="N1981" t="s">
        <v>4942</v>
      </c>
      <c r="O1981" t="s">
        <v>545</v>
      </c>
      <c r="P1981" t="s">
        <v>458</v>
      </c>
      <c r="R1981">
        <v>0</v>
      </c>
      <c r="S1981" t="s">
        <v>459</v>
      </c>
      <c r="T1981" t="s">
        <v>458</v>
      </c>
      <c r="U1981" t="s">
        <v>460</v>
      </c>
      <c r="V1981" t="s">
        <v>458</v>
      </c>
    </row>
    <row r="1982" spans="1:22" x14ac:dyDescent="0.2">
      <c r="A1982" s="102">
        <v>42310</v>
      </c>
      <c r="B1982" s="102" t="s">
        <v>4834</v>
      </c>
      <c r="C1982" t="s">
        <v>541</v>
      </c>
      <c r="D1982" s="58">
        <v>508.01</v>
      </c>
      <c r="E1982" t="s">
        <v>452</v>
      </c>
      <c r="F1982" s="108" t="s">
        <v>2950</v>
      </c>
      <c r="G1982" t="s">
        <v>2951</v>
      </c>
      <c r="H1982">
        <v>8</v>
      </c>
      <c r="I1982">
        <v>45</v>
      </c>
      <c r="J1982" t="s">
        <v>555</v>
      </c>
      <c r="K1982" t="s">
        <v>2937</v>
      </c>
      <c r="L1982">
        <v>0</v>
      </c>
      <c r="M1982">
        <v>0</v>
      </c>
      <c r="N1982" t="s">
        <v>4943</v>
      </c>
      <c r="O1982" t="s">
        <v>545</v>
      </c>
      <c r="P1982" t="s">
        <v>458</v>
      </c>
      <c r="R1982">
        <v>0</v>
      </c>
      <c r="S1982" t="s">
        <v>459</v>
      </c>
      <c r="T1982" t="s">
        <v>458</v>
      </c>
      <c r="U1982" t="s">
        <v>460</v>
      </c>
      <c r="V1982" t="s">
        <v>458</v>
      </c>
    </row>
    <row r="1983" spans="1:22" x14ac:dyDescent="0.2">
      <c r="A1983" s="102">
        <v>42310</v>
      </c>
      <c r="B1983" s="102" t="s">
        <v>4834</v>
      </c>
      <c r="C1983" t="s">
        <v>541</v>
      </c>
      <c r="D1983" s="58">
        <v>508.01</v>
      </c>
      <c r="E1983" t="s">
        <v>452</v>
      </c>
      <c r="F1983" s="108">
        <v>2014</v>
      </c>
      <c r="G1983" t="s">
        <v>2978</v>
      </c>
      <c r="H1983">
        <v>32</v>
      </c>
      <c r="I1983">
        <v>45</v>
      </c>
      <c r="J1983" t="s">
        <v>555</v>
      </c>
      <c r="K1983" t="s">
        <v>2937</v>
      </c>
      <c r="L1983">
        <v>0</v>
      </c>
      <c r="M1983">
        <v>0</v>
      </c>
      <c r="N1983" t="s">
        <v>4944</v>
      </c>
      <c r="O1983" t="s">
        <v>545</v>
      </c>
      <c r="P1983" t="s">
        <v>458</v>
      </c>
      <c r="R1983">
        <v>0</v>
      </c>
      <c r="S1983" t="s">
        <v>459</v>
      </c>
      <c r="T1983" t="s">
        <v>458</v>
      </c>
      <c r="U1983" t="s">
        <v>460</v>
      </c>
      <c r="V1983" t="s">
        <v>458</v>
      </c>
    </row>
    <row r="1984" spans="1:22" x14ac:dyDescent="0.2">
      <c r="A1984" s="102">
        <v>42317</v>
      </c>
      <c r="B1984" s="102" t="s">
        <v>4834</v>
      </c>
      <c r="C1984" t="s">
        <v>541</v>
      </c>
      <c r="D1984" s="58">
        <v>508.01</v>
      </c>
      <c r="E1984" t="s">
        <v>452</v>
      </c>
      <c r="F1984" s="108">
        <v>2001</v>
      </c>
      <c r="G1984" t="s">
        <v>2936</v>
      </c>
      <c r="H1984">
        <v>14</v>
      </c>
      <c r="I1984">
        <v>45</v>
      </c>
      <c r="J1984" t="s">
        <v>555</v>
      </c>
      <c r="K1984" t="s">
        <v>2937</v>
      </c>
      <c r="L1984">
        <v>0</v>
      </c>
      <c r="M1984">
        <v>0</v>
      </c>
      <c r="N1984" t="s">
        <v>4945</v>
      </c>
      <c r="O1984" t="s">
        <v>545</v>
      </c>
      <c r="P1984" t="s">
        <v>458</v>
      </c>
      <c r="R1984">
        <v>0</v>
      </c>
      <c r="S1984" t="s">
        <v>459</v>
      </c>
      <c r="T1984" t="s">
        <v>458</v>
      </c>
      <c r="U1984" t="s">
        <v>460</v>
      </c>
      <c r="V1984" t="s">
        <v>458</v>
      </c>
    </row>
    <row r="1985" spans="1:22" x14ac:dyDescent="0.2">
      <c r="A1985" s="102">
        <v>42317</v>
      </c>
      <c r="B1985" s="102" t="s">
        <v>4834</v>
      </c>
      <c r="C1985" t="s">
        <v>541</v>
      </c>
      <c r="D1985" s="58">
        <v>508.01</v>
      </c>
      <c r="E1985" t="s">
        <v>452</v>
      </c>
      <c r="F1985" s="108">
        <v>2003</v>
      </c>
      <c r="G1985" t="s">
        <v>3304</v>
      </c>
      <c r="H1985">
        <v>16</v>
      </c>
      <c r="I1985">
        <v>45</v>
      </c>
      <c r="J1985" t="s">
        <v>555</v>
      </c>
      <c r="K1985" t="s">
        <v>2937</v>
      </c>
      <c r="L1985">
        <v>0</v>
      </c>
      <c r="M1985">
        <v>0</v>
      </c>
      <c r="N1985" t="s">
        <v>4946</v>
      </c>
      <c r="O1985" t="s">
        <v>545</v>
      </c>
      <c r="P1985" t="s">
        <v>458</v>
      </c>
      <c r="R1985">
        <v>0</v>
      </c>
      <c r="S1985" t="s">
        <v>459</v>
      </c>
      <c r="T1985" t="s">
        <v>458</v>
      </c>
      <c r="U1985" t="s">
        <v>460</v>
      </c>
      <c r="V1985" t="s">
        <v>458</v>
      </c>
    </row>
    <row r="1986" spans="1:22" x14ac:dyDescent="0.2">
      <c r="A1986" s="102">
        <v>42317</v>
      </c>
      <c r="B1986" s="102" t="s">
        <v>4834</v>
      </c>
      <c r="C1986" t="s">
        <v>541</v>
      </c>
      <c r="D1986" s="58">
        <v>508.01</v>
      </c>
      <c r="E1986" t="s">
        <v>452</v>
      </c>
      <c r="F1986" s="108" t="s">
        <v>2950</v>
      </c>
      <c r="G1986" t="s">
        <v>2951</v>
      </c>
      <c r="H1986">
        <v>20</v>
      </c>
      <c r="I1986">
        <v>45</v>
      </c>
      <c r="J1986" t="s">
        <v>555</v>
      </c>
      <c r="K1986" t="s">
        <v>2937</v>
      </c>
      <c r="L1986">
        <v>0</v>
      </c>
      <c r="M1986">
        <v>0</v>
      </c>
      <c r="N1986" t="s">
        <v>4947</v>
      </c>
      <c r="O1986" t="s">
        <v>545</v>
      </c>
      <c r="P1986" t="s">
        <v>458</v>
      </c>
      <c r="R1986">
        <v>0</v>
      </c>
      <c r="S1986" t="s">
        <v>459</v>
      </c>
      <c r="T1986" t="s">
        <v>458</v>
      </c>
      <c r="U1986" t="s">
        <v>460</v>
      </c>
      <c r="V1986" t="s">
        <v>458</v>
      </c>
    </row>
    <row r="1987" spans="1:22" x14ac:dyDescent="0.2">
      <c r="A1987" s="102">
        <v>42324</v>
      </c>
      <c r="B1987" s="102" t="s">
        <v>4834</v>
      </c>
      <c r="C1987" t="s">
        <v>541</v>
      </c>
      <c r="D1987" s="58">
        <v>508.01</v>
      </c>
      <c r="E1987" t="s">
        <v>452</v>
      </c>
      <c r="F1987" s="108">
        <v>2001</v>
      </c>
      <c r="G1987" t="s">
        <v>2936</v>
      </c>
      <c r="H1987">
        <v>9</v>
      </c>
      <c r="I1987">
        <v>45</v>
      </c>
      <c r="J1987" t="s">
        <v>555</v>
      </c>
      <c r="K1987" t="s">
        <v>2937</v>
      </c>
      <c r="L1987">
        <v>0</v>
      </c>
      <c r="M1987">
        <v>0</v>
      </c>
      <c r="N1987" t="s">
        <v>4948</v>
      </c>
      <c r="O1987" t="s">
        <v>545</v>
      </c>
      <c r="P1987" t="s">
        <v>458</v>
      </c>
      <c r="R1987">
        <v>0</v>
      </c>
      <c r="S1987" t="s">
        <v>459</v>
      </c>
      <c r="T1987" t="s">
        <v>458</v>
      </c>
      <c r="U1987" t="s">
        <v>460</v>
      </c>
      <c r="V1987" t="s">
        <v>458</v>
      </c>
    </row>
    <row r="1988" spans="1:22" x14ac:dyDescent="0.2">
      <c r="A1988" s="102">
        <v>42324</v>
      </c>
      <c r="B1988" s="102" t="s">
        <v>4834</v>
      </c>
      <c r="C1988" t="s">
        <v>541</v>
      </c>
      <c r="D1988" s="58">
        <v>508.01</v>
      </c>
      <c r="E1988" t="s">
        <v>452</v>
      </c>
      <c r="F1988" s="108">
        <v>2003</v>
      </c>
      <c r="G1988" t="s">
        <v>3304</v>
      </c>
      <c r="H1988">
        <v>21</v>
      </c>
      <c r="I1988">
        <v>45</v>
      </c>
      <c r="J1988" t="s">
        <v>555</v>
      </c>
      <c r="K1988" t="s">
        <v>2937</v>
      </c>
      <c r="L1988">
        <v>0</v>
      </c>
      <c r="M1988">
        <v>0</v>
      </c>
      <c r="N1988" t="s">
        <v>4949</v>
      </c>
      <c r="O1988" t="s">
        <v>545</v>
      </c>
      <c r="P1988" t="s">
        <v>458</v>
      </c>
      <c r="R1988">
        <v>0</v>
      </c>
      <c r="S1988" t="s">
        <v>459</v>
      </c>
      <c r="T1988" t="s">
        <v>458</v>
      </c>
      <c r="U1988" t="s">
        <v>460</v>
      </c>
      <c r="V1988" t="s">
        <v>458</v>
      </c>
    </row>
    <row r="1989" spans="1:22" x14ac:dyDescent="0.2">
      <c r="A1989" s="102">
        <v>42324</v>
      </c>
      <c r="B1989" s="102" t="s">
        <v>4834</v>
      </c>
      <c r="C1989" t="s">
        <v>541</v>
      </c>
      <c r="D1989" s="58">
        <v>508.01</v>
      </c>
      <c r="E1989" t="s">
        <v>452</v>
      </c>
      <c r="F1989" s="108">
        <v>2009</v>
      </c>
      <c r="G1989" t="s">
        <v>2953</v>
      </c>
      <c r="H1989">
        <v>40</v>
      </c>
      <c r="I1989">
        <v>45</v>
      </c>
      <c r="J1989" t="s">
        <v>555</v>
      </c>
      <c r="K1989" t="s">
        <v>2937</v>
      </c>
      <c r="L1989">
        <v>0</v>
      </c>
      <c r="M1989">
        <v>0</v>
      </c>
      <c r="N1989" t="s">
        <v>4950</v>
      </c>
      <c r="O1989" t="s">
        <v>545</v>
      </c>
      <c r="P1989" t="s">
        <v>458</v>
      </c>
      <c r="R1989">
        <v>0</v>
      </c>
      <c r="S1989" t="s">
        <v>459</v>
      </c>
      <c r="T1989" t="s">
        <v>458</v>
      </c>
      <c r="U1989" t="s">
        <v>460</v>
      </c>
      <c r="V1989" t="s">
        <v>458</v>
      </c>
    </row>
    <row r="1990" spans="1:22" x14ac:dyDescent="0.2">
      <c r="A1990" s="102">
        <v>42324</v>
      </c>
      <c r="B1990" s="102" t="s">
        <v>4834</v>
      </c>
      <c r="C1990" t="s">
        <v>541</v>
      </c>
      <c r="D1990" s="58">
        <v>508.01</v>
      </c>
      <c r="E1990" t="s">
        <v>452</v>
      </c>
      <c r="F1990" s="108" t="s">
        <v>2950</v>
      </c>
      <c r="G1990" t="s">
        <v>2951</v>
      </c>
      <c r="H1990">
        <v>16</v>
      </c>
      <c r="I1990">
        <v>45</v>
      </c>
      <c r="J1990" t="s">
        <v>555</v>
      </c>
      <c r="K1990" t="s">
        <v>2937</v>
      </c>
      <c r="L1990">
        <v>0</v>
      </c>
      <c r="M1990">
        <v>0</v>
      </c>
      <c r="N1990" t="s">
        <v>4951</v>
      </c>
      <c r="O1990" t="s">
        <v>545</v>
      </c>
      <c r="P1990" t="s">
        <v>458</v>
      </c>
      <c r="R1990">
        <v>0</v>
      </c>
      <c r="S1990" t="s">
        <v>459</v>
      </c>
      <c r="T1990" t="s">
        <v>458</v>
      </c>
      <c r="U1990" t="s">
        <v>460</v>
      </c>
      <c r="V1990" t="s">
        <v>458</v>
      </c>
    </row>
    <row r="1991" spans="1:22" x14ac:dyDescent="0.2">
      <c r="A1991" s="102">
        <v>42331</v>
      </c>
      <c r="B1991" s="102" t="s">
        <v>4834</v>
      </c>
      <c r="C1991" t="s">
        <v>541</v>
      </c>
      <c r="D1991" s="58">
        <v>508.01</v>
      </c>
      <c r="E1991" t="s">
        <v>452</v>
      </c>
      <c r="F1991" s="108">
        <v>2001</v>
      </c>
      <c r="G1991" t="s">
        <v>2936</v>
      </c>
      <c r="H1991">
        <v>13</v>
      </c>
      <c r="I1991">
        <v>45</v>
      </c>
      <c r="J1991" t="s">
        <v>555</v>
      </c>
      <c r="K1991" t="s">
        <v>2937</v>
      </c>
      <c r="L1991">
        <v>0</v>
      </c>
      <c r="M1991">
        <v>0</v>
      </c>
      <c r="N1991" t="s">
        <v>4952</v>
      </c>
      <c r="O1991" t="s">
        <v>545</v>
      </c>
      <c r="P1991" t="s">
        <v>458</v>
      </c>
      <c r="R1991">
        <v>0</v>
      </c>
      <c r="S1991" t="s">
        <v>459</v>
      </c>
      <c r="T1991" t="s">
        <v>458</v>
      </c>
      <c r="U1991" t="s">
        <v>460</v>
      </c>
      <c r="V1991" t="s">
        <v>458</v>
      </c>
    </row>
    <row r="1992" spans="1:22" x14ac:dyDescent="0.2">
      <c r="A1992" s="102">
        <v>42331</v>
      </c>
      <c r="B1992" s="102" t="s">
        <v>4834</v>
      </c>
      <c r="C1992" t="s">
        <v>541</v>
      </c>
      <c r="D1992" s="58">
        <v>508.01</v>
      </c>
      <c r="E1992" t="s">
        <v>452</v>
      </c>
      <c r="F1992" s="108">
        <v>2003</v>
      </c>
      <c r="G1992" t="s">
        <v>3304</v>
      </c>
      <c r="H1992">
        <v>21</v>
      </c>
      <c r="I1992">
        <v>45</v>
      </c>
      <c r="J1992" t="s">
        <v>555</v>
      </c>
      <c r="K1992" t="s">
        <v>2937</v>
      </c>
      <c r="L1992">
        <v>0</v>
      </c>
      <c r="M1992">
        <v>0</v>
      </c>
      <c r="N1992" t="s">
        <v>4953</v>
      </c>
      <c r="O1992" t="s">
        <v>545</v>
      </c>
      <c r="P1992" t="s">
        <v>458</v>
      </c>
      <c r="R1992">
        <v>0</v>
      </c>
      <c r="S1992" t="s">
        <v>459</v>
      </c>
      <c r="T1992" t="s">
        <v>458</v>
      </c>
      <c r="U1992" t="s">
        <v>460</v>
      </c>
      <c r="V1992" t="s">
        <v>458</v>
      </c>
    </row>
    <row r="1993" spans="1:22" x14ac:dyDescent="0.2">
      <c r="A1993" s="102">
        <v>42331</v>
      </c>
      <c r="B1993" s="102" t="s">
        <v>4834</v>
      </c>
      <c r="C1993" t="s">
        <v>541</v>
      </c>
      <c r="D1993" s="58">
        <v>508.01</v>
      </c>
      <c r="E1993" t="s">
        <v>452</v>
      </c>
      <c r="F1993" s="108" t="s">
        <v>2950</v>
      </c>
      <c r="G1993" t="s">
        <v>2951</v>
      </c>
      <c r="H1993">
        <v>20</v>
      </c>
      <c r="I1993">
        <v>45</v>
      </c>
      <c r="J1993" t="s">
        <v>555</v>
      </c>
      <c r="K1993" t="s">
        <v>2937</v>
      </c>
      <c r="L1993">
        <v>0</v>
      </c>
      <c r="M1993">
        <v>0</v>
      </c>
      <c r="N1993" t="s">
        <v>4954</v>
      </c>
      <c r="O1993" t="s">
        <v>545</v>
      </c>
      <c r="P1993" t="s">
        <v>458</v>
      </c>
      <c r="R1993">
        <v>0</v>
      </c>
      <c r="S1993" t="s">
        <v>459</v>
      </c>
      <c r="T1993" t="s">
        <v>458</v>
      </c>
      <c r="U1993" t="s">
        <v>460</v>
      </c>
      <c r="V1993" t="s">
        <v>458</v>
      </c>
    </row>
    <row r="1994" spans="1:22" x14ac:dyDescent="0.2">
      <c r="A1994" s="102">
        <v>42331</v>
      </c>
      <c r="B1994" s="102" t="s">
        <v>4834</v>
      </c>
      <c r="C1994" t="s">
        <v>541</v>
      </c>
      <c r="D1994" s="58">
        <v>508.01</v>
      </c>
      <c r="E1994" t="s">
        <v>452</v>
      </c>
      <c r="F1994" s="108">
        <v>2010</v>
      </c>
      <c r="G1994" t="s">
        <v>3044</v>
      </c>
      <c r="H1994">
        <v>4</v>
      </c>
      <c r="I1994">
        <v>45</v>
      </c>
      <c r="J1994" t="s">
        <v>555</v>
      </c>
      <c r="K1994" t="s">
        <v>2937</v>
      </c>
      <c r="L1994">
        <v>0</v>
      </c>
      <c r="M1994">
        <v>0</v>
      </c>
      <c r="N1994" t="s">
        <v>4955</v>
      </c>
      <c r="O1994" t="s">
        <v>545</v>
      </c>
      <c r="P1994" t="s">
        <v>458</v>
      </c>
      <c r="R1994">
        <v>0</v>
      </c>
      <c r="S1994" t="s">
        <v>459</v>
      </c>
      <c r="T1994" t="s">
        <v>458</v>
      </c>
      <c r="U1994" t="s">
        <v>460</v>
      </c>
      <c r="V1994" t="s">
        <v>458</v>
      </c>
    </row>
    <row r="1995" spans="1:22" x14ac:dyDescent="0.2">
      <c r="A1995" s="102">
        <v>42331</v>
      </c>
      <c r="B1995" s="102" t="s">
        <v>4834</v>
      </c>
      <c r="C1995" t="s">
        <v>541</v>
      </c>
      <c r="D1995" s="58">
        <v>508.01</v>
      </c>
      <c r="E1995" t="s">
        <v>452</v>
      </c>
      <c r="F1995" s="108" t="s">
        <v>2950</v>
      </c>
      <c r="G1995" t="s">
        <v>2951</v>
      </c>
      <c r="H1995">
        <v>8</v>
      </c>
      <c r="I1995">
        <v>45</v>
      </c>
      <c r="J1995" t="s">
        <v>555</v>
      </c>
      <c r="K1995" t="s">
        <v>2937</v>
      </c>
      <c r="L1995">
        <v>0</v>
      </c>
      <c r="M1995">
        <v>0</v>
      </c>
      <c r="N1995" t="s">
        <v>4956</v>
      </c>
      <c r="O1995" t="s">
        <v>545</v>
      </c>
      <c r="P1995" t="s">
        <v>458</v>
      </c>
      <c r="R1995">
        <v>0</v>
      </c>
      <c r="S1995" t="s">
        <v>459</v>
      </c>
      <c r="T1995" t="s">
        <v>458</v>
      </c>
      <c r="U1995" t="s">
        <v>460</v>
      </c>
      <c r="V1995" t="s">
        <v>458</v>
      </c>
    </row>
    <row r="1996" spans="1:22" x14ac:dyDescent="0.2">
      <c r="A1996" s="102">
        <v>42338</v>
      </c>
      <c r="B1996" s="102" t="s">
        <v>4834</v>
      </c>
      <c r="C1996" t="s">
        <v>541</v>
      </c>
      <c r="D1996" s="58">
        <v>508.01</v>
      </c>
      <c r="E1996" t="s">
        <v>452</v>
      </c>
      <c r="F1996" s="108">
        <v>2001</v>
      </c>
      <c r="G1996" t="s">
        <v>2936</v>
      </c>
      <c r="H1996">
        <v>1</v>
      </c>
      <c r="I1996">
        <v>45</v>
      </c>
      <c r="J1996" t="s">
        <v>555</v>
      </c>
      <c r="K1996" t="s">
        <v>2937</v>
      </c>
      <c r="L1996">
        <v>0</v>
      </c>
      <c r="M1996">
        <v>0</v>
      </c>
      <c r="N1996" t="s">
        <v>4957</v>
      </c>
      <c r="O1996" t="s">
        <v>545</v>
      </c>
      <c r="P1996" t="s">
        <v>458</v>
      </c>
      <c r="R1996">
        <v>0</v>
      </c>
      <c r="S1996" t="s">
        <v>459</v>
      </c>
      <c r="T1996" t="s">
        <v>458</v>
      </c>
      <c r="U1996" t="s">
        <v>460</v>
      </c>
      <c r="V1996" t="s">
        <v>458</v>
      </c>
    </row>
    <row r="1997" spans="1:22" x14ac:dyDescent="0.2">
      <c r="A1997" s="102">
        <v>42339</v>
      </c>
      <c r="B1997" s="102" t="s">
        <v>4834</v>
      </c>
      <c r="C1997" t="s">
        <v>541</v>
      </c>
      <c r="D1997" s="58">
        <v>508.01</v>
      </c>
      <c r="E1997" t="s">
        <v>452</v>
      </c>
      <c r="F1997" s="108">
        <v>2001</v>
      </c>
      <c r="G1997" t="s">
        <v>2936</v>
      </c>
      <c r="H1997">
        <v>2</v>
      </c>
      <c r="I1997">
        <v>45</v>
      </c>
      <c r="J1997" t="s">
        <v>555</v>
      </c>
      <c r="K1997" t="s">
        <v>2937</v>
      </c>
      <c r="L1997">
        <v>0</v>
      </c>
      <c r="M1997">
        <v>0</v>
      </c>
      <c r="N1997" t="s">
        <v>4958</v>
      </c>
      <c r="O1997" t="s">
        <v>545</v>
      </c>
      <c r="P1997" t="s">
        <v>458</v>
      </c>
      <c r="R1997">
        <v>0</v>
      </c>
      <c r="S1997" t="s">
        <v>459</v>
      </c>
      <c r="T1997" t="s">
        <v>458</v>
      </c>
      <c r="U1997" t="s">
        <v>460</v>
      </c>
      <c r="V1997" t="s">
        <v>458</v>
      </c>
    </row>
    <row r="1998" spans="1:22" x14ac:dyDescent="0.2">
      <c r="A1998" s="102">
        <v>42339</v>
      </c>
      <c r="B1998" s="102" t="s">
        <v>4834</v>
      </c>
      <c r="C1998" t="s">
        <v>541</v>
      </c>
      <c r="D1998" s="58">
        <v>508.01</v>
      </c>
      <c r="E1998" t="s">
        <v>452</v>
      </c>
      <c r="F1998" s="108">
        <v>2003</v>
      </c>
      <c r="G1998" t="s">
        <v>3304</v>
      </c>
      <c r="H1998">
        <v>22</v>
      </c>
      <c r="I1998">
        <v>45</v>
      </c>
      <c r="J1998" t="s">
        <v>555</v>
      </c>
      <c r="K1998" t="s">
        <v>2937</v>
      </c>
      <c r="L1998">
        <v>0</v>
      </c>
      <c r="M1998">
        <v>0</v>
      </c>
      <c r="N1998" t="s">
        <v>4959</v>
      </c>
      <c r="O1998" t="s">
        <v>545</v>
      </c>
      <c r="P1998" t="s">
        <v>458</v>
      </c>
      <c r="R1998">
        <v>0</v>
      </c>
      <c r="S1998" t="s">
        <v>459</v>
      </c>
      <c r="T1998" t="s">
        <v>458</v>
      </c>
      <c r="U1998" t="s">
        <v>460</v>
      </c>
      <c r="V1998" t="s">
        <v>458</v>
      </c>
    </row>
    <row r="1999" spans="1:22" x14ac:dyDescent="0.2">
      <c r="A1999" s="102">
        <v>42339</v>
      </c>
      <c r="B1999" s="102" t="s">
        <v>4834</v>
      </c>
      <c r="C1999" t="s">
        <v>541</v>
      </c>
      <c r="D1999" s="58">
        <v>508.01</v>
      </c>
      <c r="E1999" t="s">
        <v>452</v>
      </c>
      <c r="F1999" s="108" t="s">
        <v>2950</v>
      </c>
      <c r="G1999" t="s">
        <v>2951</v>
      </c>
      <c r="H1999">
        <v>8</v>
      </c>
      <c r="I1999">
        <v>45</v>
      </c>
      <c r="J1999" t="s">
        <v>555</v>
      </c>
      <c r="K1999" t="s">
        <v>2937</v>
      </c>
      <c r="L1999">
        <v>0</v>
      </c>
      <c r="M1999">
        <v>0</v>
      </c>
      <c r="N1999" t="s">
        <v>4960</v>
      </c>
      <c r="O1999" t="s">
        <v>545</v>
      </c>
      <c r="P1999" t="s">
        <v>458</v>
      </c>
      <c r="R1999">
        <v>0</v>
      </c>
      <c r="S1999" t="s">
        <v>459</v>
      </c>
      <c r="T1999" t="s">
        <v>458</v>
      </c>
      <c r="U1999" t="s">
        <v>460</v>
      </c>
      <c r="V1999" t="s">
        <v>458</v>
      </c>
    </row>
    <row r="2000" spans="1:22" x14ac:dyDescent="0.2">
      <c r="A2000" s="102">
        <v>42345</v>
      </c>
      <c r="B2000" s="102" t="s">
        <v>4834</v>
      </c>
      <c r="C2000" t="s">
        <v>541</v>
      </c>
      <c r="D2000" s="58">
        <v>508.01</v>
      </c>
      <c r="E2000" t="s">
        <v>452</v>
      </c>
      <c r="F2000" s="108">
        <v>2001</v>
      </c>
      <c r="G2000" t="s">
        <v>2936</v>
      </c>
      <c r="H2000">
        <v>10</v>
      </c>
      <c r="I2000">
        <v>45</v>
      </c>
      <c r="J2000" t="s">
        <v>555</v>
      </c>
      <c r="K2000" t="s">
        <v>2937</v>
      </c>
      <c r="L2000">
        <v>0</v>
      </c>
      <c r="M2000">
        <v>0</v>
      </c>
      <c r="N2000" t="s">
        <v>4961</v>
      </c>
      <c r="O2000" t="s">
        <v>545</v>
      </c>
      <c r="P2000" t="s">
        <v>458</v>
      </c>
      <c r="R2000">
        <v>0</v>
      </c>
      <c r="S2000" t="s">
        <v>459</v>
      </c>
      <c r="T2000" t="s">
        <v>458</v>
      </c>
      <c r="U2000" t="s">
        <v>460</v>
      </c>
      <c r="V2000" t="s">
        <v>458</v>
      </c>
    </row>
    <row r="2001" spans="1:22" x14ac:dyDescent="0.2">
      <c r="A2001" s="102">
        <v>42345</v>
      </c>
      <c r="B2001" s="102" t="s">
        <v>4834</v>
      </c>
      <c r="C2001" t="s">
        <v>541</v>
      </c>
      <c r="D2001" s="58">
        <v>508.01</v>
      </c>
      <c r="E2001" t="s">
        <v>452</v>
      </c>
      <c r="F2001" s="108">
        <v>2003</v>
      </c>
      <c r="G2001" t="s">
        <v>3304</v>
      </c>
      <c r="H2001">
        <v>22</v>
      </c>
      <c r="I2001">
        <v>45</v>
      </c>
      <c r="J2001" t="s">
        <v>555</v>
      </c>
      <c r="K2001" t="s">
        <v>2937</v>
      </c>
      <c r="L2001">
        <v>0</v>
      </c>
      <c r="M2001">
        <v>0</v>
      </c>
      <c r="N2001" t="s">
        <v>4962</v>
      </c>
      <c r="O2001" t="s">
        <v>545</v>
      </c>
      <c r="P2001" t="s">
        <v>458</v>
      </c>
      <c r="R2001">
        <v>0</v>
      </c>
      <c r="S2001" t="s">
        <v>459</v>
      </c>
      <c r="T2001" t="s">
        <v>458</v>
      </c>
      <c r="U2001" t="s">
        <v>460</v>
      </c>
      <c r="V2001" t="s">
        <v>458</v>
      </c>
    </row>
    <row r="2002" spans="1:22" x14ac:dyDescent="0.2">
      <c r="A2002" s="102">
        <v>42345</v>
      </c>
      <c r="B2002" s="102" t="s">
        <v>4834</v>
      </c>
      <c r="C2002" t="s">
        <v>541</v>
      </c>
      <c r="D2002" s="58">
        <v>508.01</v>
      </c>
      <c r="E2002" t="s">
        <v>452</v>
      </c>
      <c r="F2002" s="108" t="s">
        <v>2950</v>
      </c>
      <c r="G2002" t="s">
        <v>2951</v>
      </c>
      <c r="H2002">
        <v>7</v>
      </c>
      <c r="I2002">
        <v>45</v>
      </c>
      <c r="J2002" t="s">
        <v>555</v>
      </c>
      <c r="K2002" t="s">
        <v>2937</v>
      </c>
      <c r="L2002">
        <v>0</v>
      </c>
      <c r="M2002">
        <v>0</v>
      </c>
      <c r="N2002" t="s">
        <v>4963</v>
      </c>
      <c r="O2002" t="s">
        <v>545</v>
      </c>
      <c r="P2002" t="s">
        <v>458</v>
      </c>
      <c r="R2002">
        <v>0</v>
      </c>
      <c r="S2002" t="s">
        <v>459</v>
      </c>
      <c r="T2002" t="s">
        <v>458</v>
      </c>
      <c r="U2002" t="s">
        <v>460</v>
      </c>
      <c r="V2002" t="s">
        <v>458</v>
      </c>
    </row>
    <row r="2003" spans="1:22" x14ac:dyDescent="0.2">
      <c r="A2003" s="102">
        <v>42345</v>
      </c>
      <c r="B2003" s="102" t="s">
        <v>4834</v>
      </c>
      <c r="C2003" t="s">
        <v>541</v>
      </c>
      <c r="D2003" s="58">
        <v>508.01</v>
      </c>
      <c r="E2003" t="s">
        <v>452</v>
      </c>
      <c r="F2003" s="108" t="s">
        <v>2950</v>
      </c>
      <c r="G2003" t="s">
        <v>2951</v>
      </c>
      <c r="H2003">
        <v>5</v>
      </c>
      <c r="I2003">
        <v>45</v>
      </c>
      <c r="J2003" t="s">
        <v>555</v>
      </c>
      <c r="K2003" t="s">
        <v>2937</v>
      </c>
      <c r="L2003">
        <v>0</v>
      </c>
      <c r="M2003">
        <v>0</v>
      </c>
      <c r="N2003" t="s">
        <v>4964</v>
      </c>
      <c r="O2003" t="s">
        <v>545</v>
      </c>
      <c r="P2003" t="s">
        <v>458</v>
      </c>
      <c r="R2003">
        <v>0</v>
      </c>
      <c r="S2003" t="s">
        <v>459</v>
      </c>
      <c r="T2003" t="s">
        <v>458</v>
      </c>
      <c r="U2003" t="s">
        <v>460</v>
      </c>
      <c r="V2003" t="s">
        <v>458</v>
      </c>
    </row>
    <row r="2004" spans="1:22" x14ac:dyDescent="0.2">
      <c r="A2004" s="102">
        <v>42345</v>
      </c>
      <c r="B2004" s="102" t="s">
        <v>4834</v>
      </c>
      <c r="C2004" t="s">
        <v>541</v>
      </c>
      <c r="D2004" s="58">
        <v>508.01</v>
      </c>
      <c r="E2004" t="s">
        <v>452</v>
      </c>
      <c r="F2004" s="108">
        <v>2010</v>
      </c>
      <c r="G2004" t="s">
        <v>3044</v>
      </c>
      <c r="H2004">
        <v>16</v>
      </c>
      <c r="I2004">
        <v>45</v>
      </c>
      <c r="J2004" t="s">
        <v>555</v>
      </c>
      <c r="K2004" t="s">
        <v>2937</v>
      </c>
      <c r="L2004">
        <v>0</v>
      </c>
      <c r="M2004">
        <v>0</v>
      </c>
      <c r="N2004" t="s">
        <v>4965</v>
      </c>
      <c r="O2004" t="s">
        <v>545</v>
      </c>
      <c r="P2004" t="s">
        <v>458</v>
      </c>
      <c r="R2004">
        <v>0</v>
      </c>
      <c r="S2004" t="s">
        <v>459</v>
      </c>
      <c r="T2004" t="s">
        <v>458</v>
      </c>
      <c r="U2004" t="s">
        <v>460</v>
      </c>
      <c r="V2004" t="s">
        <v>458</v>
      </c>
    </row>
    <row r="2005" spans="1:22" x14ac:dyDescent="0.2">
      <c r="A2005" s="102">
        <v>42352</v>
      </c>
      <c r="B2005" s="102" t="s">
        <v>4834</v>
      </c>
      <c r="C2005" t="s">
        <v>541</v>
      </c>
      <c r="D2005" s="58">
        <v>508.01</v>
      </c>
      <c r="E2005" t="s">
        <v>452</v>
      </c>
      <c r="F2005" s="108">
        <v>2025</v>
      </c>
      <c r="G2005" t="s">
        <v>2941</v>
      </c>
      <c r="H2005">
        <v>40</v>
      </c>
      <c r="I2005">
        <v>45</v>
      </c>
      <c r="J2005" t="s">
        <v>555</v>
      </c>
      <c r="K2005" t="s">
        <v>2937</v>
      </c>
      <c r="L2005">
        <v>0</v>
      </c>
      <c r="M2005">
        <v>0</v>
      </c>
      <c r="N2005" t="s">
        <v>4966</v>
      </c>
      <c r="O2005" t="s">
        <v>545</v>
      </c>
      <c r="P2005" t="s">
        <v>458</v>
      </c>
      <c r="R2005">
        <v>0</v>
      </c>
      <c r="S2005" t="s">
        <v>459</v>
      </c>
      <c r="T2005" t="s">
        <v>458</v>
      </c>
      <c r="U2005" t="s">
        <v>460</v>
      </c>
      <c r="V2005" t="s">
        <v>458</v>
      </c>
    </row>
    <row r="2006" spans="1:22" x14ac:dyDescent="0.2">
      <c r="A2006" s="102">
        <v>42352</v>
      </c>
      <c r="B2006" s="102" t="s">
        <v>4834</v>
      </c>
      <c r="C2006" t="s">
        <v>541</v>
      </c>
      <c r="D2006" s="58">
        <v>508.01</v>
      </c>
      <c r="E2006" t="s">
        <v>452</v>
      </c>
      <c r="F2006" s="108">
        <v>2001</v>
      </c>
      <c r="G2006" t="s">
        <v>2936</v>
      </c>
      <c r="H2006">
        <v>15</v>
      </c>
      <c r="I2006">
        <v>45</v>
      </c>
      <c r="J2006" t="s">
        <v>555</v>
      </c>
      <c r="K2006" t="s">
        <v>2937</v>
      </c>
      <c r="L2006">
        <v>0</v>
      </c>
      <c r="M2006">
        <v>0</v>
      </c>
      <c r="N2006" t="s">
        <v>4967</v>
      </c>
      <c r="O2006" t="s">
        <v>545</v>
      </c>
      <c r="P2006" t="s">
        <v>458</v>
      </c>
      <c r="R2006">
        <v>0</v>
      </c>
      <c r="S2006" t="s">
        <v>459</v>
      </c>
      <c r="T2006" t="s">
        <v>458</v>
      </c>
      <c r="U2006" t="s">
        <v>460</v>
      </c>
      <c r="V2006" t="s">
        <v>458</v>
      </c>
    </row>
    <row r="2007" spans="1:22" x14ac:dyDescent="0.2">
      <c r="A2007" s="102">
        <v>42352</v>
      </c>
      <c r="B2007" s="102" t="s">
        <v>4834</v>
      </c>
      <c r="C2007" t="s">
        <v>541</v>
      </c>
      <c r="D2007" s="58">
        <v>508.01</v>
      </c>
      <c r="E2007" t="s">
        <v>452</v>
      </c>
      <c r="F2007" s="108">
        <v>2003</v>
      </c>
      <c r="G2007" t="s">
        <v>3304</v>
      </c>
      <c r="H2007">
        <v>24</v>
      </c>
      <c r="I2007">
        <v>45</v>
      </c>
      <c r="J2007" t="s">
        <v>555</v>
      </c>
      <c r="K2007" t="s">
        <v>2937</v>
      </c>
      <c r="L2007">
        <v>0</v>
      </c>
      <c r="M2007">
        <v>0</v>
      </c>
      <c r="N2007" t="s">
        <v>4968</v>
      </c>
      <c r="O2007" t="s">
        <v>545</v>
      </c>
      <c r="P2007" t="s">
        <v>458</v>
      </c>
      <c r="R2007">
        <v>0</v>
      </c>
      <c r="S2007" t="s">
        <v>459</v>
      </c>
      <c r="T2007" t="s">
        <v>458</v>
      </c>
      <c r="U2007" t="s">
        <v>460</v>
      </c>
      <c r="V2007" t="s">
        <v>458</v>
      </c>
    </row>
    <row r="2008" spans="1:22" x14ac:dyDescent="0.2">
      <c r="A2008" s="102">
        <v>42352</v>
      </c>
      <c r="B2008" s="102" t="s">
        <v>4834</v>
      </c>
      <c r="C2008" t="s">
        <v>541</v>
      </c>
      <c r="D2008" s="58">
        <v>508.01</v>
      </c>
      <c r="E2008" t="s">
        <v>452</v>
      </c>
      <c r="F2008" s="108" t="s">
        <v>2950</v>
      </c>
      <c r="G2008" t="s">
        <v>2951</v>
      </c>
      <c r="H2008">
        <v>20</v>
      </c>
      <c r="I2008">
        <v>45</v>
      </c>
      <c r="J2008" t="s">
        <v>555</v>
      </c>
      <c r="K2008" t="s">
        <v>2937</v>
      </c>
      <c r="L2008">
        <v>0</v>
      </c>
      <c r="M2008">
        <v>0</v>
      </c>
      <c r="N2008" t="s">
        <v>4969</v>
      </c>
      <c r="O2008" t="s">
        <v>545</v>
      </c>
      <c r="P2008" t="s">
        <v>458</v>
      </c>
      <c r="R2008">
        <v>0</v>
      </c>
      <c r="S2008" t="s">
        <v>459</v>
      </c>
      <c r="T2008" t="s">
        <v>458</v>
      </c>
      <c r="U2008" t="s">
        <v>460</v>
      </c>
      <c r="V2008" t="s">
        <v>458</v>
      </c>
    </row>
    <row r="2009" spans="1:22" x14ac:dyDescent="0.2">
      <c r="A2009" s="102">
        <v>42352</v>
      </c>
      <c r="B2009" s="102" t="s">
        <v>4834</v>
      </c>
      <c r="C2009" t="s">
        <v>541</v>
      </c>
      <c r="D2009" s="58">
        <v>508.01</v>
      </c>
      <c r="E2009" t="s">
        <v>452</v>
      </c>
      <c r="F2009" s="108" t="s">
        <v>2950</v>
      </c>
      <c r="G2009" t="s">
        <v>2951</v>
      </c>
      <c r="H2009">
        <v>26.5</v>
      </c>
      <c r="I2009">
        <v>45</v>
      </c>
      <c r="J2009" t="s">
        <v>555</v>
      </c>
      <c r="K2009" t="s">
        <v>2937</v>
      </c>
      <c r="L2009">
        <v>0</v>
      </c>
      <c r="M2009">
        <v>0</v>
      </c>
      <c r="N2009" t="s">
        <v>4970</v>
      </c>
      <c r="O2009" t="s">
        <v>545</v>
      </c>
      <c r="P2009" t="s">
        <v>458</v>
      </c>
      <c r="R2009">
        <v>0</v>
      </c>
      <c r="S2009" t="s">
        <v>459</v>
      </c>
      <c r="T2009" t="s">
        <v>458</v>
      </c>
      <c r="U2009" t="s">
        <v>460</v>
      </c>
      <c r="V2009" t="s">
        <v>458</v>
      </c>
    </row>
    <row r="2010" spans="1:22" x14ac:dyDescent="0.2">
      <c r="A2010" s="102">
        <v>42352</v>
      </c>
      <c r="B2010" s="102" t="s">
        <v>4834</v>
      </c>
      <c r="C2010" t="s">
        <v>541</v>
      </c>
      <c r="D2010" s="58">
        <v>508.01</v>
      </c>
      <c r="E2010" t="s">
        <v>452</v>
      </c>
      <c r="F2010" s="108">
        <v>2010</v>
      </c>
      <c r="G2010" t="s">
        <v>3044</v>
      </c>
      <c r="H2010">
        <v>42.5</v>
      </c>
      <c r="I2010">
        <v>45</v>
      </c>
      <c r="J2010" t="s">
        <v>555</v>
      </c>
      <c r="K2010" t="s">
        <v>2937</v>
      </c>
      <c r="L2010">
        <v>0</v>
      </c>
      <c r="M2010">
        <v>0</v>
      </c>
      <c r="N2010" t="s">
        <v>4971</v>
      </c>
      <c r="O2010" t="s">
        <v>545</v>
      </c>
      <c r="P2010" t="s">
        <v>458</v>
      </c>
      <c r="R2010">
        <v>0</v>
      </c>
      <c r="S2010" t="s">
        <v>459</v>
      </c>
      <c r="T2010" t="s">
        <v>458</v>
      </c>
      <c r="U2010" t="s">
        <v>460</v>
      </c>
      <c r="V2010" t="s">
        <v>458</v>
      </c>
    </row>
    <row r="2011" spans="1:22" x14ac:dyDescent="0.2">
      <c r="A2011" s="102">
        <v>42352</v>
      </c>
      <c r="B2011" s="102" t="s">
        <v>4834</v>
      </c>
      <c r="C2011" t="s">
        <v>541</v>
      </c>
      <c r="D2011" s="58">
        <v>508.01</v>
      </c>
      <c r="E2011" t="s">
        <v>452</v>
      </c>
      <c r="F2011" s="108">
        <v>2007</v>
      </c>
      <c r="G2011" t="s">
        <v>3052</v>
      </c>
      <c r="H2011">
        <v>8</v>
      </c>
      <c r="I2011">
        <v>45</v>
      </c>
      <c r="J2011" t="s">
        <v>555</v>
      </c>
      <c r="K2011" t="s">
        <v>2937</v>
      </c>
      <c r="L2011">
        <v>0</v>
      </c>
      <c r="M2011">
        <v>0</v>
      </c>
      <c r="N2011" t="s">
        <v>4972</v>
      </c>
      <c r="O2011" t="s">
        <v>545</v>
      </c>
      <c r="P2011" t="s">
        <v>458</v>
      </c>
      <c r="R2011">
        <v>0</v>
      </c>
      <c r="S2011" t="s">
        <v>459</v>
      </c>
      <c r="T2011" t="s">
        <v>458</v>
      </c>
      <c r="U2011" t="s">
        <v>460</v>
      </c>
      <c r="V2011" t="s">
        <v>458</v>
      </c>
    </row>
    <row r="2012" spans="1:22" x14ac:dyDescent="0.2">
      <c r="A2012" s="102">
        <v>42352</v>
      </c>
      <c r="B2012" s="102" t="s">
        <v>4834</v>
      </c>
      <c r="C2012" t="s">
        <v>541</v>
      </c>
      <c r="D2012" s="58">
        <v>508.01</v>
      </c>
      <c r="E2012" t="s">
        <v>452</v>
      </c>
      <c r="F2012" s="108">
        <v>2014</v>
      </c>
      <c r="G2012" t="s">
        <v>2978</v>
      </c>
      <c r="H2012">
        <v>16</v>
      </c>
      <c r="I2012">
        <v>45</v>
      </c>
      <c r="J2012" t="s">
        <v>555</v>
      </c>
      <c r="K2012" t="s">
        <v>2937</v>
      </c>
      <c r="L2012">
        <v>0</v>
      </c>
      <c r="M2012">
        <v>0</v>
      </c>
      <c r="N2012" t="s">
        <v>4973</v>
      </c>
      <c r="O2012" t="s">
        <v>545</v>
      </c>
      <c r="P2012" t="s">
        <v>458</v>
      </c>
      <c r="R2012">
        <v>0</v>
      </c>
      <c r="S2012" t="s">
        <v>459</v>
      </c>
      <c r="T2012" t="s">
        <v>458</v>
      </c>
      <c r="U2012" t="s">
        <v>460</v>
      </c>
      <c r="V2012" t="s">
        <v>458</v>
      </c>
    </row>
    <row r="2013" spans="1:22" x14ac:dyDescent="0.2">
      <c r="A2013" s="102">
        <v>42359</v>
      </c>
      <c r="B2013" s="102" t="s">
        <v>4834</v>
      </c>
      <c r="C2013" t="s">
        <v>541</v>
      </c>
      <c r="D2013" s="58">
        <v>508.01</v>
      </c>
      <c r="E2013" t="s">
        <v>452</v>
      </c>
      <c r="F2013" s="108">
        <v>2001</v>
      </c>
      <c r="G2013" t="s">
        <v>2936</v>
      </c>
      <c r="H2013">
        <v>18</v>
      </c>
      <c r="I2013">
        <v>45</v>
      </c>
      <c r="J2013" t="s">
        <v>555</v>
      </c>
      <c r="K2013" t="s">
        <v>2937</v>
      </c>
      <c r="L2013">
        <v>0</v>
      </c>
      <c r="M2013">
        <v>0</v>
      </c>
      <c r="N2013" t="s">
        <v>4974</v>
      </c>
      <c r="O2013" t="s">
        <v>545</v>
      </c>
      <c r="P2013" t="s">
        <v>458</v>
      </c>
      <c r="R2013">
        <v>0</v>
      </c>
      <c r="S2013" t="s">
        <v>459</v>
      </c>
      <c r="T2013" t="s">
        <v>458</v>
      </c>
      <c r="U2013" t="s">
        <v>460</v>
      </c>
      <c r="V2013" t="s">
        <v>458</v>
      </c>
    </row>
    <row r="2014" spans="1:22" x14ac:dyDescent="0.2">
      <c r="A2014" s="102">
        <v>42359</v>
      </c>
      <c r="B2014" s="102" t="s">
        <v>4834</v>
      </c>
      <c r="C2014" t="s">
        <v>541</v>
      </c>
      <c r="D2014" s="58">
        <v>508.01</v>
      </c>
      <c r="E2014" t="s">
        <v>452</v>
      </c>
      <c r="F2014" s="108">
        <v>2003</v>
      </c>
      <c r="G2014" t="s">
        <v>3304</v>
      </c>
      <c r="H2014">
        <v>45.5</v>
      </c>
      <c r="I2014">
        <v>45</v>
      </c>
      <c r="J2014" t="s">
        <v>555</v>
      </c>
      <c r="K2014" t="s">
        <v>2937</v>
      </c>
      <c r="L2014">
        <v>0</v>
      </c>
      <c r="M2014">
        <v>0</v>
      </c>
      <c r="N2014" t="s">
        <v>4975</v>
      </c>
      <c r="O2014" t="s">
        <v>545</v>
      </c>
      <c r="P2014" t="s">
        <v>458</v>
      </c>
      <c r="R2014">
        <v>0</v>
      </c>
      <c r="S2014" t="s">
        <v>459</v>
      </c>
      <c r="T2014" t="s">
        <v>458</v>
      </c>
      <c r="U2014" t="s">
        <v>460</v>
      </c>
      <c r="V2014" t="s">
        <v>458</v>
      </c>
    </row>
    <row r="2015" spans="1:22" x14ac:dyDescent="0.2">
      <c r="A2015" s="102">
        <v>42359</v>
      </c>
      <c r="B2015" s="102" t="s">
        <v>4834</v>
      </c>
      <c r="C2015" t="s">
        <v>541</v>
      </c>
      <c r="D2015" s="58">
        <v>508.01</v>
      </c>
      <c r="E2015" t="s">
        <v>452</v>
      </c>
      <c r="F2015" s="108" t="s">
        <v>2950</v>
      </c>
      <c r="G2015" t="s">
        <v>2951</v>
      </c>
      <c r="H2015">
        <v>39</v>
      </c>
      <c r="I2015">
        <v>45</v>
      </c>
      <c r="J2015" t="s">
        <v>555</v>
      </c>
      <c r="K2015" t="s">
        <v>2937</v>
      </c>
      <c r="L2015">
        <v>0</v>
      </c>
      <c r="M2015">
        <v>0</v>
      </c>
      <c r="N2015" t="s">
        <v>4976</v>
      </c>
      <c r="O2015" t="s">
        <v>545</v>
      </c>
      <c r="P2015" t="s">
        <v>458</v>
      </c>
      <c r="R2015">
        <v>0</v>
      </c>
      <c r="S2015" t="s">
        <v>459</v>
      </c>
      <c r="T2015" t="s">
        <v>458</v>
      </c>
      <c r="U2015" t="s">
        <v>460</v>
      </c>
      <c r="V2015" t="s">
        <v>458</v>
      </c>
    </row>
    <row r="2016" spans="1:22" x14ac:dyDescent="0.2">
      <c r="A2016" s="102">
        <v>42359</v>
      </c>
      <c r="B2016" s="102" t="s">
        <v>4834</v>
      </c>
      <c r="C2016" t="s">
        <v>541</v>
      </c>
      <c r="D2016" s="58">
        <v>508.01</v>
      </c>
      <c r="E2016" t="s">
        <v>452</v>
      </c>
      <c r="F2016" s="108" t="s">
        <v>2950</v>
      </c>
      <c r="G2016" t="s">
        <v>2951</v>
      </c>
      <c r="H2016">
        <v>26</v>
      </c>
      <c r="I2016">
        <v>45</v>
      </c>
      <c r="J2016" t="s">
        <v>555</v>
      </c>
      <c r="K2016" t="s">
        <v>2937</v>
      </c>
      <c r="L2016">
        <v>0</v>
      </c>
      <c r="M2016">
        <v>0</v>
      </c>
      <c r="N2016" t="s">
        <v>4977</v>
      </c>
      <c r="O2016" t="s">
        <v>545</v>
      </c>
      <c r="P2016" t="s">
        <v>458</v>
      </c>
      <c r="R2016">
        <v>0</v>
      </c>
      <c r="S2016" t="s">
        <v>459</v>
      </c>
      <c r="T2016" t="s">
        <v>458</v>
      </c>
      <c r="U2016" t="s">
        <v>460</v>
      </c>
      <c r="V2016" t="s">
        <v>458</v>
      </c>
    </row>
    <row r="2017" spans="1:22" x14ac:dyDescent="0.2">
      <c r="A2017" s="102">
        <v>42359</v>
      </c>
      <c r="B2017" s="102" t="s">
        <v>4834</v>
      </c>
      <c r="C2017" t="s">
        <v>541</v>
      </c>
      <c r="D2017" s="58">
        <v>508.01</v>
      </c>
      <c r="E2017" t="s">
        <v>452</v>
      </c>
      <c r="F2017" s="108" t="s">
        <v>2950</v>
      </c>
      <c r="G2017" t="s">
        <v>2951</v>
      </c>
      <c r="H2017">
        <v>12</v>
      </c>
      <c r="I2017">
        <v>45</v>
      </c>
      <c r="J2017" t="s">
        <v>555</v>
      </c>
      <c r="K2017" t="s">
        <v>2937</v>
      </c>
      <c r="L2017">
        <v>0</v>
      </c>
      <c r="M2017">
        <v>0</v>
      </c>
      <c r="N2017" t="s">
        <v>4978</v>
      </c>
      <c r="O2017" t="s">
        <v>545</v>
      </c>
      <c r="P2017" t="s">
        <v>458</v>
      </c>
      <c r="R2017">
        <v>0</v>
      </c>
      <c r="S2017" t="s">
        <v>459</v>
      </c>
      <c r="T2017" t="s">
        <v>458</v>
      </c>
      <c r="U2017" t="s">
        <v>460</v>
      </c>
      <c r="V2017" t="s">
        <v>458</v>
      </c>
    </row>
    <row r="2018" spans="1:22" x14ac:dyDescent="0.2">
      <c r="A2018" s="102">
        <v>42359</v>
      </c>
      <c r="B2018" s="102" t="s">
        <v>4834</v>
      </c>
      <c r="C2018" t="s">
        <v>541</v>
      </c>
      <c r="D2018" s="58">
        <v>508.01</v>
      </c>
      <c r="E2018" t="s">
        <v>452</v>
      </c>
      <c r="F2018" s="108">
        <v>2010</v>
      </c>
      <c r="G2018" t="s">
        <v>3044</v>
      </c>
      <c r="H2018">
        <v>48.5</v>
      </c>
      <c r="I2018">
        <v>45</v>
      </c>
      <c r="J2018" t="s">
        <v>555</v>
      </c>
      <c r="K2018" t="s">
        <v>2937</v>
      </c>
      <c r="L2018">
        <v>0</v>
      </c>
      <c r="M2018">
        <v>0</v>
      </c>
      <c r="N2018" t="s">
        <v>4979</v>
      </c>
      <c r="O2018" t="s">
        <v>545</v>
      </c>
      <c r="P2018" t="s">
        <v>458</v>
      </c>
      <c r="R2018">
        <v>0</v>
      </c>
      <c r="S2018" t="s">
        <v>459</v>
      </c>
      <c r="T2018" t="s">
        <v>458</v>
      </c>
      <c r="U2018" t="s">
        <v>460</v>
      </c>
      <c r="V2018" t="s">
        <v>458</v>
      </c>
    </row>
    <row r="2019" spans="1:22" x14ac:dyDescent="0.2">
      <c r="A2019" s="102">
        <v>42359</v>
      </c>
      <c r="B2019" s="102" t="s">
        <v>4834</v>
      </c>
      <c r="C2019" t="s">
        <v>541</v>
      </c>
      <c r="D2019" s="58">
        <v>508.01</v>
      </c>
      <c r="E2019" t="s">
        <v>452</v>
      </c>
      <c r="F2019" s="108" t="s">
        <v>2950</v>
      </c>
      <c r="G2019" t="s">
        <v>2951</v>
      </c>
      <c r="H2019">
        <v>8</v>
      </c>
      <c r="I2019">
        <v>45</v>
      </c>
      <c r="J2019" t="s">
        <v>555</v>
      </c>
      <c r="K2019" t="s">
        <v>2937</v>
      </c>
      <c r="L2019">
        <v>0</v>
      </c>
      <c r="M2019">
        <v>0</v>
      </c>
      <c r="N2019" t="s">
        <v>4980</v>
      </c>
      <c r="O2019" t="s">
        <v>545</v>
      </c>
      <c r="P2019" t="s">
        <v>458</v>
      </c>
      <c r="R2019">
        <v>0</v>
      </c>
      <c r="S2019" t="s">
        <v>459</v>
      </c>
      <c r="T2019" t="s">
        <v>458</v>
      </c>
      <c r="U2019" t="s">
        <v>460</v>
      </c>
      <c r="V2019" t="s">
        <v>458</v>
      </c>
    </row>
    <row r="2020" spans="1:22" x14ac:dyDescent="0.2">
      <c r="A2020" s="102">
        <v>42359</v>
      </c>
      <c r="B2020" s="102" t="s">
        <v>4834</v>
      </c>
      <c r="C2020" t="s">
        <v>541</v>
      </c>
      <c r="D2020" s="58">
        <v>508.01</v>
      </c>
      <c r="E2020" t="s">
        <v>452</v>
      </c>
      <c r="F2020" s="108">
        <v>2014</v>
      </c>
      <c r="G2020" t="s">
        <v>2978</v>
      </c>
      <c r="H2020">
        <v>48</v>
      </c>
      <c r="I2020">
        <v>45</v>
      </c>
      <c r="J2020" t="s">
        <v>555</v>
      </c>
      <c r="K2020" t="s">
        <v>2937</v>
      </c>
      <c r="L2020">
        <v>0</v>
      </c>
      <c r="M2020">
        <v>0</v>
      </c>
      <c r="N2020" t="s">
        <v>4981</v>
      </c>
      <c r="O2020" t="s">
        <v>545</v>
      </c>
      <c r="P2020" t="s">
        <v>458</v>
      </c>
      <c r="R2020">
        <v>0</v>
      </c>
      <c r="S2020" t="s">
        <v>459</v>
      </c>
      <c r="T2020" t="s">
        <v>458</v>
      </c>
      <c r="U2020" t="s">
        <v>460</v>
      </c>
      <c r="V2020" t="s">
        <v>458</v>
      </c>
    </row>
    <row r="2021" spans="1:22" x14ac:dyDescent="0.2">
      <c r="A2021" s="102">
        <v>42373</v>
      </c>
      <c r="B2021" s="102" t="s">
        <v>4834</v>
      </c>
      <c r="C2021" t="s">
        <v>541</v>
      </c>
      <c r="D2021" s="58">
        <v>508.01</v>
      </c>
      <c r="E2021" t="s">
        <v>452</v>
      </c>
      <c r="F2021" s="108">
        <v>2001</v>
      </c>
      <c r="G2021" t="s">
        <v>2936</v>
      </c>
      <c r="H2021">
        <v>15</v>
      </c>
      <c r="I2021">
        <v>45</v>
      </c>
      <c r="J2021" t="s">
        <v>555</v>
      </c>
      <c r="K2021" t="s">
        <v>2937</v>
      </c>
      <c r="L2021">
        <v>0</v>
      </c>
      <c r="M2021">
        <v>0</v>
      </c>
      <c r="N2021" t="s">
        <v>4982</v>
      </c>
      <c r="O2021" t="s">
        <v>545</v>
      </c>
      <c r="P2021" t="s">
        <v>458</v>
      </c>
      <c r="R2021">
        <v>0</v>
      </c>
      <c r="S2021" t="s">
        <v>459</v>
      </c>
      <c r="T2021" t="s">
        <v>458</v>
      </c>
      <c r="U2021" t="s">
        <v>460</v>
      </c>
      <c r="V2021" t="s">
        <v>458</v>
      </c>
    </row>
    <row r="2022" spans="1:22" x14ac:dyDescent="0.2">
      <c r="A2022" s="102">
        <v>42373</v>
      </c>
      <c r="B2022" s="102" t="s">
        <v>4834</v>
      </c>
      <c r="C2022" t="s">
        <v>541</v>
      </c>
      <c r="D2022" s="58">
        <v>508.01</v>
      </c>
      <c r="E2022" t="s">
        <v>452</v>
      </c>
      <c r="F2022" s="108">
        <v>2003</v>
      </c>
      <c r="G2022" t="s">
        <v>3304</v>
      </c>
      <c r="H2022">
        <v>4</v>
      </c>
      <c r="I2022">
        <v>45</v>
      </c>
      <c r="J2022" t="s">
        <v>555</v>
      </c>
      <c r="K2022" t="s">
        <v>2937</v>
      </c>
      <c r="L2022">
        <v>0</v>
      </c>
      <c r="M2022">
        <v>0</v>
      </c>
      <c r="N2022" t="s">
        <v>4983</v>
      </c>
      <c r="O2022" t="s">
        <v>545</v>
      </c>
      <c r="P2022" t="s">
        <v>458</v>
      </c>
      <c r="R2022">
        <v>0</v>
      </c>
      <c r="S2022" t="s">
        <v>459</v>
      </c>
      <c r="T2022" t="s">
        <v>458</v>
      </c>
      <c r="U2022" t="s">
        <v>460</v>
      </c>
      <c r="V2022" t="s">
        <v>458</v>
      </c>
    </row>
    <row r="2023" spans="1:22" x14ac:dyDescent="0.2">
      <c r="A2023" s="102">
        <v>42373</v>
      </c>
      <c r="B2023" s="102" t="s">
        <v>4834</v>
      </c>
      <c r="C2023" t="s">
        <v>541</v>
      </c>
      <c r="D2023" s="58">
        <v>508.01</v>
      </c>
      <c r="E2023" t="s">
        <v>452</v>
      </c>
      <c r="F2023" s="108">
        <v>2014</v>
      </c>
      <c r="G2023" t="s">
        <v>2978</v>
      </c>
      <c r="H2023">
        <v>16</v>
      </c>
      <c r="I2023">
        <v>45</v>
      </c>
      <c r="J2023" t="s">
        <v>555</v>
      </c>
      <c r="K2023" t="s">
        <v>2937</v>
      </c>
      <c r="L2023">
        <v>0</v>
      </c>
      <c r="M2023">
        <v>0</v>
      </c>
      <c r="N2023" t="s">
        <v>4984</v>
      </c>
      <c r="O2023" t="s">
        <v>545</v>
      </c>
      <c r="P2023" t="s">
        <v>458</v>
      </c>
      <c r="R2023">
        <v>0</v>
      </c>
      <c r="S2023" t="s">
        <v>459</v>
      </c>
      <c r="T2023" t="s">
        <v>458</v>
      </c>
      <c r="U2023" t="s">
        <v>460</v>
      </c>
      <c r="V2023" t="s">
        <v>458</v>
      </c>
    </row>
    <row r="2024" spans="1:22" x14ac:dyDescent="0.2">
      <c r="A2024" s="102">
        <v>42380</v>
      </c>
      <c r="B2024" s="102" t="s">
        <v>4834</v>
      </c>
      <c r="C2024" t="s">
        <v>541</v>
      </c>
      <c r="D2024" s="58">
        <v>508.01</v>
      </c>
      <c r="E2024" t="s">
        <v>452</v>
      </c>
      <c r="F2024" s="108">
        <v>2001</v>
      </c>
      <c r="G2024" t="s">
        <v>2936</v>
      </c>
      <c r="H2024">
        <v>24</v>
      </c>
      <c r="I2024">
        <v>45</v>
      </c>
      <c r="J2024" t="s">
        <v>555</v>
      </c>
      <c r="K2024" t="s">
        <v>2937</v>
      </c>
      <c r="L2024">
        <v>0</v>
      </c>
      <c r="M2024">
        <v>0</v>
      </c>
      <c r="N2024" t="s">
        <v>4985</v>
      </c>
      <c r="O2024" t="s">
        <v>545</v>
      </c>
      <c r="P2024" t="s">
        <v>458</v>
      </c>
      <c r="R2024">
        <v>0</v>
      </c>
      <c r="S2024" t="s">
        <v>459</v>
      </c>
      <c r="T2024" t="s">
        <v>458</v>
      </c>
      <c r="U2024" t="s">
        <v>460</v>
      </c>
      <c r="V2024" t="s">
        <v>458</v>
      </c>
    </row>
    <row r="2025" spans="1:22" x14ac:dyDescent="0.2">
      <c r="A2025" s="102">
        <v>42380</v>
      </c>
      <c r="B2025" s="102" t="s">
        <v>4834</v>
      </c>
      <c r="C2025" t="s">
        <v>541</v>
      </c>
      <c r="D2025" s="58">
        <v>508.01</v>
      </c>
      <c r="E2025" t="s">
        <v>452</v>
      </c>
      <c r="F2025" s="108">
        <v>2003</v>
      </c>
      <c r="G2025" t="s">
        <v>3304</v>
      </c>
      <c r="H2025">
        <v>6</v>
      </c>
      <c r="I2025">
        <v>45</v>
      </c>
      <c r="J2025" t="s">
        <v>555</v>
      </c>
      <c r="K2025" t="s">
        <v>2937</v>
      </c>
      <c r="L2025">
        <v>0</v>
      </c>
      <c r="M2025">
        <v>0</v>
      </c>
      <c r="N2025" t="s">
        <v>4986</v>
      </c>
      <c r="O2025" t="s">
        <v>545</v>
      </c>
      <c r="P2025" t="s">
        <v>458</v>
      </c>
      <c r="R2025">
        <v>0</v>
      </c>
      <c r="S2025" t="s">
        <v>459</v>
      </c>
      <c r="T2025" t="s">
        <v>458</v>
      </c>
      <c r="U2025" t="s">
        <v>460</v>
      </c>
      <c r="V2025" t="s">
        <v>458</v>
      </c>
    </row>
    <row r="2026" spans="1:22" x14ac:dyDescent="0.2">
      <c r="A2026" s="102">
        <v>42387</v>
      </c>
      <c r="B2026" s="102" t="s">
        <v>4834</v>
      </c>
      <c r="C2026" t="s">
        <v>541</v>
      </c>
      <c r="D2026" s="58">
        <v>508.01</v>
      </c>
      <c r="E2026" t="s">
        <v>452</v>
      </c>
      <c r="F2026" s="108">
        <v>2001</v>
      </c>
      <c r="G2026" t="s">
        <v>2936</v>
      </c>
      <c r="H2026">
        <v>9</v>
      </c>
      <c r="I2026">
        <v>45</v>
      </c>
      <c r="J2026" t="s">
        <v>555</v>
      </c>
      <c r="K2026" t="s">
        <v>2937</v>
      </c>
      <c r="L2026">
        <v>0</v>
      </c>
      <c r="M2026">
        <v>0</v>
      </c>
      <c r="N2026" t="s">
        <v>4987</v>
      </c>
      <c r="O2026" t="s">
        <v>545</v>
      </c>
      <c r="P2026" t="s">
        <v>458</v>
      </c>
      <c r="R2026">
        <v>0</v>
      </c>
      <c r="S2026" t="s">
        <v>459</v>
      </c>
      <c r="T2026" t="s">
        <v>458</v>
      </c>
      <c r="U2026" t="s">
        <v>460</v>
      </c>
      <c r="V2026" t="s">
        <v>458</v>
      </c>
    </row>
    <row r="2027" spans="1:22" x14ac:dyDescent="0.2">
      <c r="A2027" s="102">
        <v>42387</v>
      </c>
      <c r="B2027" s="102" t="s">
        <v>4834</v>
      </c>
      <c r="C2027" t="s">
        <v>541</v>
      </c>
      <c r="D2027" s="58">
        <v>508.01</v>
      </c>
      <c r="E2027" t="s">
        <v>452</v>
      </c>
      <c r="F2027" s="108">
        <v>2003</v>
      </c>
      <c r="G2027" t="s">
        <v>3304</v>
      </c>
      <c r="H2027">
        <v>4</v>
      </c>
      <c r="I2027">
        <v>45</v>
      </c>
      <c r="J2027" t="s">
        <v>555</v>
      </c>
      <c r="K2027" t="s">
        <v>2937</v>
      </c>
      <c r="L2027">
        <v>0</v>
      </c>
      <c r="M2027">
        <v>0</v>
      </c>
      <c r="N2027" t="s">
        <v>4988</v>
      </c>
      <c r="O2027" t="s">
        <v>545</v>
      </c>
      <c r="P2027" t="s">
        <v>458</v>
      </c>
      <c r="R2027">
        <v>0</v>
      </c>
      <c r="S2027" t="s">
        <v>459</v>
      </c>
      <c r="T2027" t="s">
        <v>458</v>
      </c>
      <c r="U2027" t="s">
        <v>460</v>
      </c>
      <c r="V2027" t="s">
        <v>458</v>
      </c>
    </row>
    <row r="2028" spans="1:22" x14ac:dyDescent="0.2">
      <c r="A2028" s="102">
        <v>42387</v>
      </c>
      <c r="B2028" s="102" t="s">
        <v>4834</v>
      </c>
      <c r="C2028" t="s">
        <v>541</v>
      </c>
      <c r="D2028" s="58">
        <v>508.01</v>
      </c>
      <c r="E2028" t="s">
        <v>452</v>
      </c>
      <c r="F2028" s="108" t="s">
        <v>2950</v>
      </c>
      <c r="G2028" t="s">
        <v>2951</v>
      </c>
      <c r="H2028">
        <v>16</v>
      </c>
      <c r="I2028">
        <v>45</v>
      </c>
      <c r="J2028" t="s">
        <v>555</v>
      </c>
      <c r="K2028" t="s">
        <v>2937</v>
      </c>
      <c r="L2028">
        <v>0</v>
      </c>
      <c r="M2028">
        <v>0</v>
      </c>
      <c r="N2028" t="s">
        <v>4989</v>
      </c>
      <c r="O2028" t="s">
        <v>545</v>
      </c>
      <c r="P2028" t="s">
        <v>458</v>
      </c>
      <c r="R2028">
        <v>0</v>
      </c>
      <c r="S2028" t="s">
        <v>459</v>
      </c>
      <c r="T2028" t="s">
        <v>458</v>
      </c>
      <c r="U2028" t="s">
        <v>460</v>
      </c>
      <c r="V2028" t="s">
        <v>458</v>
      </c>
    </row>
    <row r="2029" spans="1:22" x14ac:dyDescent="0.2">
      <c r="A2029" s="102">
        <v>42387</v>
      </c>
      <c r="B2029" s="102" t="s">
        <v>4834</v>
      </c>
      <c r="C2029" t="s">
        <v>541</v>
      </c>
      <c r="D2029" s="58">
        <v>508.01</v>
      </c>
      <c r="E2029" t="s">
        <v>452</v>
      </c>
      <c r="F2029" s="108" t="s">
        <v>2950</v>
      </c>
      <c r="G2029" t="s">
        <v>2951</v>
      </c>
      <c r="H2029">
        <v>24</v>
      </c>
      <c r="I2029">
        <v>45</v>
      </c>
      <c r="J2029" t="s">
        <v>555</v>
      </c>
      <c r="K2029" t="s">
        <v>2937</v>
      </c>
      <c r="L2029">
        <v>0</v>
      </c>
      <c r="M2029">
        <v>0</v>
      </c>
      <c r="N2029" t="s">
        <v>4990</v>
      </c>
      <c r="O2029" t="s">
        <v>545</v>
      </c>
      <c r="P2029" t="s">
        <v>458</v>
      </c>
      <c r="R2029">
        <v>0</v>
      </c>
      <c r="S2029" t="s">
        <v>459</v>
      </c>
      <c r="T2029" t="s">
        <v>458</v>
      </c>
      <c r="U2029" t="s">
        <v>460</v>
      </c>
      <c r="V2029" t="s">
        <v>458</v>
      </c>
    </row>
    <row r="2030" spans="1:22" x14ac:dyDescent="0.2">
      <c r="A2030" s="102">
        <v>42387</v>
      </c>
      <c r="B2030" s="102" t="s">
        <v>4834</v>
      </c>
      <c r="C2030" t="s">
        <v>541</v>
      </c>
      <c r="D2030" s="58">
        <v>508.01</v>
      </c>
      <c r="E2030" t="s">
        <v>452</v>
      </c>
      <c r="F2030" s="108">
        <v>2014</v>
      </c>
      <c r="G2030" t="s">
        <v>2978</v>
      </c>
      <c r="H2030">
        <v>16</v>
      </c>
      <c r="I2030">
        <v>45</v>
      </c>
      <c r="J2030" t="s">
        <v>555</v>
      </c>
      <c r="K2030" t="s">
        <v>2937</v>
      </c>
      <c r="L2030">
        <v>0</v>
      </c>
      <c r="M2030">
        <v>0</v>
      </c>
      <c r="N2030" t="s">
        <v>4991</v>
      </c>
      <c r="O2030" t="s">
        <v>545</v>
      </c>
      <c r="P2030" t="s">
        <v>458</v>
      </c>
      <c r="R2030">
        <v>0</v>
      </c>
      <c r="S2030" t="s">
        <v>459</v>
      </c>
      <c r="T2030" t="s">
        <v>458</v>
      </c>
      <c r="U2030" t="s">
        <v>460</v>
      </c>
      <c r="V2030" t="s">
        <v>458</v>
      </c>
    </row>
    <row r="2031" spans="1:22" x14ac:dyDescent="0.2">
      <c r="A2031" s="102">
        <v>42394</v>
      </c>
      <c r="B2031" s="102" t="s">
        <v>4834</v>
      </c>
      <c r="C2031" t="s">
        <v>541</v>
      </c>
      <c r="D2031" s="58">
        <v>508.01</v>
      </c>
      <c r="E2031" t="s">
        <v>452</v>
      </c>
      <c r="F2031" s="108">
        <v>2001</v>
      </c>
      <c r="G2031" t="s">
        <v>2936</v>
      </c>
      <c r="H2031">
        <v>5</v>
      </c>
      <c r="I2031">
        <v>45</v>
      </c>
      <c r="J2031" t="s">
        <v>555</v>
      </c>
      <c r="K2031" t="s">
        <v>2937</v>
      </c>
      <c r="L2031">
        <v>0</v>
      </c>
      <c r="M2031">
        <v>0</v>
      </c>
      <c r="N2031" t="s">
        <v>4992</v>
      </c>
      <c r="O2031" t="s">
        <v>545</v>
      </c>
      <c r="P2031" t="s">
        <v>458</v>
      </c>
      <c r="R2031">
        <v>0</v>
      </c>
      <c r="S2031" t="s">
        <v>459</v>
      </c>
      <c r="T2031" t="s">
        <v>458</v>
      </c>
      <c r="U2031" t="s">
        <v>460</v>
      </c>
      <c r="V2031" t="s">
        <v>458</v>
      </c>
    </row>
    <row r="2032" spans="1:22" x14ac:dyDescent="0.2">
      <c r="A2032" s="102">
        <v>42394</v>
      </c>
      <c r="B2032" s="102" t="s">
        <v>4834</v>
      </c>
      <c r="C2032" t="s">
        <v>541</v>
      </c>
      <c r="D2032" s="58">
        <v>508.01</v>
      </c>
      <c r="E2032" t="s">
        <v>452</v>
      </c>
      <c r="F2032" s="108">
        <v>2003</v>
      </c>
      <c r="G2032" t="s">
        <v>3304</v>
      </c>
      <c r="H2032">
        <v>30</v>
      </c>
      <c r="I2032">
        <v>45</v>
      </c>
      <c r="J2032" t="s">
        <v>555</v>
      </c>
      <c r="K2032" t="s">
        <v>2937</v>
      </c>
      <c r="L2032">
        <v>0</v>
      </c>
      <c r="M2032">
        <v>0</v>
      </c>
      <c r="N2032" t="s">
        <v>4993</v>
      </c>
      <c r="O2032" t="s">
        <v>545</v>
      </c>
      <c r="P2032" t="s">
        <v>458</v>
      </c>
      <c r="R2032">
        <v>0</v>
      </c>
      <c r="S2032" t="s">
        <v>459</v>
      </c>
      <c r="T2032" t="s">
        <v>458</v>
      </c>
      <c r="U2032" t="s">
        <v>460</v>
      </c>
      <c r="V2032" t="s">
        <v>458</v>
      </c>
    </row>
    <row r="2033" spans="1:22" x14ac:dyDescent="0.2">
      <c r="A2033" s="102">
        <v>42394</v>
      </c>
      <c r="B2033" s="102" t="s">
        <v>4834</v>
      </c>
      <c r="C2033" t="s">
        <v>541</v>
      </c>
      <c r="D2033" s="58">
        <v>508.01</v>
      </c>
      <c r="E2033" t="s">
        <v>452</v>
      </c>
      <c r="F2033" s="108" t="s">
        <v>2950</v>
      </c>
      <c r="G2033" t="s">
        <v>2951</v>
      </c>
      <c r="H2033">
        <v>3</v>
      </c>
      <c r="I2033">
        <v>45</v>
      </c>
      <c r="J2033" t="s">
        <v>555</v>
      </c>
      <c r="K2033" t="s">
        <v>2937</v>
      </c>
      <c r="L2033">
        <v>0</v>
      </c>
      <c r="M2033">
        <v>0</v>
      </c>
      <c r="N2033" t="s">
        <v>4994</v>
      </c>
      <c r="O2033" t="s">
        <v>545</v>
      </c>
      <c r="P2033" t="s">
        <v>458</v>
      </c>
      <c r="R2033">
        <v>0</v>
      </c>
      <c r="S2033" t="s">
        <v>459</v>
      </c>
      <c r="T2033" t="s">
        <v>458</v>
      </c>
      <c r="U2033" t="s">
        <v>460</v>
      </c>
      <c r="V2033" t="s">
        <v>458</v>
      </c>
    </row>
    <row r="2034" spans="1:22" x14ac:dyDescent="0.2">
      <c r="A2034" s="102">
        <v>42394</v>
      </c>
      <c r="B2034" s="102" t="s">
        <v>4834</v>
      </c>
      <c r="C2034" t="s">
        <v>541</v>
      </c>
      <c r="D2034" s="58">
        <v>508.01</v>
      </c>
      <c r="E2034" t="s">
        <v>452</v>
      </c>
      <c r="F2034" s="108" t="s">
        <v>2950</v>
      </c>
      <c r="G2034" t="s">
        <v>2951</v>
      </c>
      <c r="H2034">
        <v>22</v>
      </c>
      <c r="I2034">
        <v>45</v>
      </c>
      <c r="J2034" t="s">
        <v>555</v>
      </c>
      <c r="K2034" t="s">
        <v>2937</v>
      </c>
      <c r="L2034">
        <v>0</v>
      </c>
      <c r="M2034">
        <v>0</v>
      </c>
      <c r="N2034" t="s">
        <v>4995</v>
      </c>
      <c r="O2034" t="s">
        <v>545</v>
      </c>
      <c r="P2034" t="s">
        <v>458</v>
      </c>
      <c r="R2034">
        <v>0</v>
      </c>
      <c r="S2034" t="s">
        <v>459</v>
      </c>
      <c r="T2034" t="s">
        <v>458</v>
      </c>
      <c r="U2034" t="s">
        <v>460</v>
      </c>
      <c r="V2034" t="s">
        <v>458</v>
      </c>
    </row>
    <row r="2035" spans="1:22" x14ac:dyDescent="0.2">
      <c r="A2035" s="102">
        <v>42394</v>
      </c>
      <c r="B2035" s="102" t="s">
        <v>4834</v>
      </c>
      <c r="C2035" t="s">
        <v>541</v>
      </c>
      <c r="D2035" s="58">
        <v>508.01</v>
      </c>
      <c r="E2035" t="s">
        <v>452</v>
      </c>
      <c r="F2035" s="108" t="s">
        <v>2950</v>
      </c>
      <c r="G2035" t="s">
        <v>2951</v>
      </c>
      <c r="H2035">
        <v>15.5</v>
      </c>
      <c r="I2035">
        <v>45</v>
      </c>
      <c r="J2035" t="s">
        <v>555</v>
      </c>
      <c r="K2035" t="s">
        <v>2937</v>
      </c>
      <c r="L2035">
        <v>0</v>
      </c>
      <c r="M2035">
        <v>0</v>
      </c>
      <c r="N2035" t="s">
        <v>4996</v>
      </c>
      <c r="O2035" t="s">
        <v>545</v>
      </c>
      <c r="P2035" t="s">
        <v>458</v>
      </c>
      <c r="R2035">
        <v>0</v>
      </c>
      <c r="S2035" t="s">
        <v>459</v>
      </c>
      <c r="T2035" t="s">
        <v>458</v>
      </c>
      <c r="U2035" t="s">
        <v>460</v>
      </c>
      <c r="V2035" t="s">
        <v>458</v>
      </c>
    </row>
    <row r="2036" spans="1:22" x14ac:dyDescent="0.2">
      <c r="A2036" s="102">
        <v>42394</v>
      </c>
      <c r="B2036" s="102" t="s">
        <v>4834</v>
      </c>
      <c r="C2036" t="s">
        <v>541</v>
      </c>
      <c r="D2036" s="58">
        <v>508.01</v>
      </c>
      <c r="E2036" t="s">
        <v>452</v>
      </c>
      <c r="F2036" s="108" t="s">
        <v>2950</v>
      </c>
      <c r="G2036" t="s">
        <v>2951</v>
      </c>
      <c r="H2036">
        <v>40</v>
      </c>
      <c r="I2036">
        <v>45</v>
      </c>
      <c r="J2036" t="s">
        <v>555</v>
      </c>
      <c r="K2036" t="s">
        <v>2937</v>
      </c>
      <c r="L2036">
        <v>0</v>
      </c>
      <c r="M2036">
        <v>0</v>
      </c>
      <c r="N2036" t="s">
        <v>4997</v>
      </c>
      <c r="O2036" t="s">
        <v>545</v>
      </c>
      <c r="P2036" t="s">
        <v>458</v>
      </c>
      <c r="R2036">
        <v>0</v>
      </c>
      <c r="S2036" t="s">
        <v>459</v>
      </c>
      <c r="T2036" t="s">
        <v>458</v>
      </c>
      <c r="U2036" t="s">
        <v>460</v>
      </c>
      <c r="V2036" t="s">
        <v>458</v>
      </c>
    </row>
    <row r="2037" spans="1:22" x14ac:dyDescent="0.2">
      <c r="A2037" s="102">
        <v>42394</v>
      </c>
      <c r="B2037" s="102" t="s">
        <v>4834</v>
      </c>
      <c r="C2037" t="s">
        <v>541</v>
      </c>
      <c r="D2037" s="58">
        <v>508.01</v>
      </c>
      <c r="E2037" t="s">
        <v>452</v>
      </c>
      <c r="F2037" s="108" t="s">
        <v>2950</v>
      </c>
      <c r="G2037" t="s">
        <v>2951</v>
      </c>
      <c r="H2037">
        <v>36</v>
      </c>
      <c r="I2037">
        <v>45</v>
      </c>
      <c r="J2037" t="s">
        <v>555</v>
      </c>
      <c r="K2037" t="s">
        <v>2937</v>
      </c>
      <c r="L2037">
        <v>0</v>
      </c>
      <c r="M2037">
        <v>0</v>
      </c>
      <c r="N2037" t="s">
        <v>4998</v>
      </c>
      <c r="O2037" t="s">
        <v>545</v>
      </c>
      <c r="P2037" t="s">
        <v>458</v>
      </c>
      <c r="R2037">
        <v>0</v>
      </c>
      <c r="S2037" t="s">
        <v>459</v>
      </c>
      <c r="T2037" t="s">
        <v>458</v>
      </c>
      <c r="U2037" t="s">
        <v>460</v>
      </c>
      <c r="V2037" t="s">
        <v>458</v>
      </c>
    </row>
    <row r="2038" spans="1:22" x14ac:dyDescent="0.2">
      <c r="A2038" s="102">
        <v>42394</v>
      </c>
      <c r="B2038" s="102" t="s">
        <v>4834</v>
      </c>
      <c r="C2038" t="s">
        <v>541</v>
      </c>
      <c r="D2038" s="58">
        <v>508.01</v>
      </c>
      <c r="E2038" t="s">
        <v>452</v>
      </c>
      <c r="F2038" s="108">
        <v>2014</v>
      </c>
      <c r="G2038" t="s">
        <v>2978</v>
      </c>
      <c r="H2038">
        <v>32</v>
      </c>
      <c r="I2038">
        <v>45</v>
      </c>
      <c r="J2038" t="s">
        <v>555</v>
      </c>
      <c r="K2038" t="s">
        <v>2937</v>
      </c>
      <c r="L2038">
        <v>0</v>
      </c>
      <c r="M2038">
        <v>0</v>
      </c>
      <c r="N2038" t="s">
        <v>4999</v>
      </c>
      <c r="O2038" t="s">
        <v>545</v>
      </c>
      <c r="P2038" t="s">
        <v>458</v>
      </c>
      <c r="R2038">
        <v>0</v>
      </c>
      <c r="S2038" t="s">
        <v>459</v>
      </c>
      <c r="T2038" t="s">
        <v>458</v>
      </c>
      <c r="U2038" t="s">
        <v>460</v>
      </c>
      <c r="V2038" t="s">
        <v>458</v>
      </c>
    </row>
    <row r="2039" spans="1:22" x14ac:dyDescent="0.2">
      <c r="A2039" s="102">
        <v>42401</v>
      </c>
      <c r="B2039" s="102" t="s">
        <v>4834</v>
      </c>
      <c r="C2039" t="s">
        <v>541</v>
      </c>
      <c r="D2039" s="58">
        <v>508.01</v>
      </c>
      <c r="E2039" t="s">
        <v>452</v>
      </c>
      <c r="F2039" s="108">
        <v>2001</v>
      </c>
      <c r="G2039" t="s">
        <v>2936</v>
      </c>
      <c r="H2039">
        <v>8</v>
      </c>
      <c r="I2039">
        <v>45</v>
      </c>
      <c r="J2039" t="s">
        <v>555</v>
      </c>
      <c r="K2039" t="s">
        <v>2937</v>
      </c>
      <c r="L2039">
        <v>0</v>
      </c>
      <c r="M2039">
        <v>0</v>
      </c>
      <c r="N2039" t="s">
        <v>5000</v>
      </c>
      <c r="O2039" t="s">
        <v>545</v>
      </c>
      <c r="P2039" t="s">
        <v>458</v>
      </c>
      <c r="R2039">
        <v>0</v>
      </c>
      <c r="S2039" t="s">
        <v>459</v>
      </c>
      <c r="T2039" t="s">
        <v>458</v>
      </c>
      <c r="U2039" t="s">
        <v>460</v>
      </c>
      <c r="V2039" t="s">
        <v>458</v>
      </c>
    </row>
    <row r="2040" spans="1:22" x14ac:dyDescent="0.2">
      <c r="A2040" s="102">
        <v>42401</v>
      </c>
      <c r="B2040" s="102" t="s">
        <v>4834</v>
      </c>
      <c r="C2040" t="s">
        <v>541</v>
      </c>
      <c r="D2040" s="58">
        <v>508.01</v>
      </c>
      <c r="E2040" t="s">
        <v>452</v>
      </c>
      <c r="F2040" s="108">
        <v>2003</v>
      </c>
      <c r="G2040" t="s">
        <v>3304</v>
      </c>
      <c r="H2040">
        <v>24</v>
      </c>
      <c r="I2040">
        <v>45</v>
      </c>
      <c r="J2040" t="s">
        <v>555</v>
      </c>
      <c r="K2040" t="s">
        <v>2937</v>
      </c>
      <c r="L2040">
        <v>0</v>
      </c>
      <c r="M2040">
        <v>0</v>
      </c>
      <c r="N2040" t="s">
        <v>5001</v>
      </c>
      <c r="O2040" t="s">
        <v>545</v>
      </c>
      <c r="P2040" t="s">
        <v>458</v>
      </c>
      <c r="R2040">
        <v>0</v>
      </c>
      <c r="S2040" t="s">
        <v>459</v>
      </c>
      <c r="T2040" t="s">
        <v>458</v>
      </c>
      <c r="U2040" t="s">
        <v>460</v>
      </c>
      <c r="V2040" t="s">
        <v>458</v>
      </c>
    </row>
    <row r="2041" spans="1:22" x14ac:dyDescent="0.2">
      <c r="A2041" s="102">
        <v>42401</v>
      </c>
      <c r="B2041" s="102" t="s">
        <v>4834</v>
      </c>
      <c r="C2041" t="s">
        <v>541</v>
      </c>
      <c r="D2041" s="58">
        <v>508.01</v>
      </c>
      <c r="E2041" t="s">
        <v>452</v>
      </c>
      <c r="F2041" s="108" t="s">
        <v>2950</v>
      </c>
      <c r="G2041" t="s">
        <v>2951</v>
      </c>
      <c r="H2041">
        <v>20</v>
      </c>
      <c r="I2041">
        <v>45</v>
      </c>
      <c r="J2041" t="s">
        <v>555</v>
      </c>
      <c r="K2041" t="s">
        <v>2937</v>
      </c>
      <c r="L2041">
        <v>0</v>
      </c>
      <c r="M2041">
        <v>0</v>
      </c>
      <c r="N2041" t="s">
        <v>5002</v>
      </c>
      <c r="O2041" t="s">
        <v>545</v>
      </c>
      <c r="P2041" t="s">
        <v>458</v>
      </c>
      <c r="R2041">
        <v>0</v>
      </c>
      <c r="S2041" t="s">
        <v>459</v>
      </c>
      <c r="T2041" t="s">
        <v>458</v>
      </c>
      <c r="U2041" t="s">
        <v>460</v>
      </c>
      <c r="V2041" t="s">
        <v>458</v>
      </c>
    </row>
    <row r="2042" spans="1:22" x14ac:dyDescent="0.2">
      <c r="A2042" s="102">
        <v>42401</v>
      </c>
      <c r="B2042" s="102" t="s">
        <v>4834</v>
      </c>
      <c r="C2042" t="s">
        <v>541</v>
      </c>
      <c r="D2042" s="58">
        <v>508.01</v>
      </c>
      <c r="E2042" t="s">
        <v>452</v>
      </c>
      <c r="F2042" s="108" t="s">
        <v>2950</v>
      </c>
      <c r="G2042" t="s">
        <v>2951</v>
      </c>
      <c r="H2042">
        <v>23</v>
      </c>
      <c r="I2042">
        <v>45</v>
      </c>
      <c r="J2042" t="s">
        <v>555</v>
      </c>
      <c r="K2042" t="s">
        <v>2937</v>
      </c>
      <c r="L2042">
        <v>0</v>
      </c>
      <c r="M2042">
        <v>0</v>
      </c>
      <c r="N2042" t="s">
        <v>5003</v>
      </c>
      <c r="O2042" t="s">
        <v>545</v>
      </c>
      <c r="P2042" t="s">
        <v>458</v>
      </c>
      <c r="R2042">
        <v>0</v>
      </c>
      <c r="S2042" t="s">
        <v>459</v>
      </c>
      <c r="T2042" t="s">
        <v>458</v>
      </c>
      <c r="U2042" t="s">
        <v>460</v>
      </c>
      <c r="V2042" t="s">
        <v>458</v>
      </c>
    </row>
    <row r="2043" spans="1:22" x14ac:dyDescent="0.2">
      <c r="A2043" s="102">
        <v>42401</v>
      </c>
      <c r="B2043" s="102" t="s">
        <v>4834</v>
      </c>
      <c r="C2043" t="s">
        <v>541</v>
      </c>
      <c r="D2043" s="58">
        <v>508.01</v>
      </c>
      <c r="E2043" t="s">
        <v>452</v>
      </c>
      <c r="F2043" s="108">
        <v>2010</v>
      </c>
      <c r="G2043" t="s">
        <v>3044</v>
      </c>
      <c r="H2043">
        <v>40</v>
      </c>
      <c r="I2043">
        <v>45</v>
      </c>
      <c r="J2043" t="s">
        <v>555</v>
      </c>
      <c r="K2043" t="s">
        <v>2937</v>
      </c>
      <c r="L2043">
        <v>0</v>
      </c>
      <c r="M2043">
        <v>0</v>
      </c>
      <c r="N2043" t="s">
        <v>5004</v>
      </c>
      <c r="O2043" t="s">
        <v>545</v>
      </c>
      <c r="P2043" t="s">
        <v>458</v>
      </c>
      <c r="R2043">
        <v>0</v>
      </c>
      <c r="S2043" t="s">
        <v>459</v>
      </c>
      <c r="T2043" t="s">
        <v>458</v>
      </c>
      <c r="U2043" t="s">
        <v>460</v>
      </c>
      <c r="V2043" t="s">
        <v>458</v>
      </c>
    </row>
    <row r="2044" spans="1:22" x14ac:dyDescent="0.2">
      <c r="A2044" s="102">
        <v>42401</v>
      </c>
      <c r="B2044" s="102" t="s">
        <v>4834</v>
      </c>
      <c r="C2044" t="s">
        <v>541</v>
      </c>
      <c r="D2044" s="58">
        <v>508.01</v>
      </c>
      <c r="E2044" t="s">
        <v>452</v>
      </c>
      <c r="F2044" s="108">
        <v>2009</v>
      </c>
      <c r="G2044" t="s">
        <v>2953</v>
      </c>
      <c r="H2044">
        <v>8</v>
      </c>
      <c r="I2044">
        <v>45</v>
      </c>
      <c r="J2044" t="s">
        <v>555</v>
      </c>
      <c r="K2044" t="s">
        <v>2937</v>
      </c>
      <c r="L2044">
        <v>0</v>
      </c>
      <c r="M2044">
        <v>0</v>
      </c>
      <c r="N2044" t="s">
        <v>5005</v>
      </c>
      <c r="O2044" t="s">
        <v>545</v>
      </c>
      <c r="P2044" t="s">
        <v>458</v>
      </c>
      <c r="R2044">
        <v>0</v>
      </c>
      <c r="S2044" t="s">
        <v>459</v>
      </c>
      <c r="T2044" t="s">
        <v>458</v>
      </c>
      <c r="U2044" t="s">
        <v>460</v>
      </c>
      <c r="V2044" t="s">
        <v>458</v>
      </c>
    </row>
    <row r="2045" spans="1:22" x14ac:dyDescent="0.2">
      <c r="A2045" s="102">
        <v>42401</v>
      </c>
      <c r="B2045" s="102" t="s">
        <v>4834</v>
      </c>
      <c r="C2045" t="s">
        <v>541</v>
      </c>
      <c r="D2045" s="58">
        <v>508.01</v>
      </c>
      <c r="E2045" t="s">
        <v>452</v>
      </c>
      <c r="F2045" s="108" t="s">
        <v>2950</v>
      </c>
      <c r="G2045" t="s">
        <v>2951</v>
      </c>
      <c r="H2045">
        <v>32</v>
      </c>
      <c r="I2045">
        <v>45</v>
      </c>
      <c r="J2045" t="s">
        <v>555</v>
      </c>
      <c r="K2045" t="s">
        <v>2937</v>
      </c>
      <c r="L2045">
        <v>0</v>
      </c>
      <c r="M2045">
        <v>0</v>
      </c>
      <c r="N2045" t="s">
        <v>5006</v>
      </c>
      <c r="O2045" t="s">
        <v>545</v>
      </c>
      <c r="P2045" t="s">
        <v>458</v>
      </c>
      <c r="R2045">
        <v>0</v>
      </c>
      <c r="S2045" t="s">
        <v>459</v>
      </c>
      <c r="T2045" t="s">
        <v>458</v>
      </c>
      <c r="U2045" t="s">
        <v>460</v>
      </c>
      <c r="V2045" t="s">
        <v>458</v>
      </c>
    </row>
    <row r="2046" spans="1:22" x14ac:dyDescent="0.2">
      <c r="A2046" s="102">
        <v>42401</v>
      </c>
      <c r="B2046" s="102" t="s">
        <v>4834</v>
      </c>
      <c r="C2046" t="s">
        <v>541</v>
      </c>
      <c r="D2046" s="58">
        <v>508.01</v>
      </c>
      <c r="E2046" t="s">
        <v>452</v>
      </c>
      <c r="F2046" s="108" t="s">
        <v>2950</v>
      </c>
      <c r="G2046" t="s">
        <v>2951</v>
      </c>
      <c r="H2046">
        <v>24</v>
      </c>
      <c r="I2046">
        <v>45</v>
      </c>
      <c r="J2046" t="s">
        <v>555</v>
      </c>
      <c r="K2046" t="s">
        <v>2937</v>
      </c>
      <c r="L2046">
        <v>0</v>
      </c>
      <c r="M2046">
        <v>0</v>
      </c>
      <c r="N2046" t="s">
        <v>5007</v>
      </c>
      <c r="O2046" t="s">
        <v>545</v>
      </c>
      <c r="P2046" t="s">
        <v>458</v>
      </c>
      <c r="R2046">
        <v>0</v>
      </c>
      <c r="S2046" t="s">
        <v>459</v>
      </c>
      <c r="T2046" t="s">
        <v>458</v>
      </c>
      <c r="U2046" t="s">
        <v>460</v>
      </c>
      <c r="V2046" t="s">
        <v>458</v>
      </c>
    </row>
    <row r="2047" spans="1:22" x14ac:dyDescent="0.2">
      <c r="A2047" s="102">
        <v>42401</v>
      </c>
      <c r="B2047" s="102" t="s">
        <v>4834</v>
      </c>
      <c r="C2047" t="s">
        <v>541</v>
      </c>
      <c r="D2047" s="58">
        <v>508.01</v>
      </c>
      <c r="E2047" t="s">
        <v>452</v>
      </c>
      <c r="F2047" s="108">
        <v>2014</v>
      </c>
      <c r="G2047" t="s">
        <v>2978</v>
      </c>
      <c r="H2047">
        <v>30</v>
      </c>
      <c r="I2047">
        <v>45</v>
      </c>
      <c r="J2047" t="s">
        <v>555</v>
      </c>
      <c r="K2047" t="s">
        <v>2937</v>
      </c>
      <c r="L2047">
        <v>0</v>
      </c>
      <c r="M2047">
        <v>0</v>
      </c>
      <c r="N2047" t="s">
        <v>5008</v>
      </c>
      <c r="O2047" t="s">
        <v>545</v>
      </c>
      <c r="P2047" t="s">
        <v>458</v>
      </c>
      <c r="R2047">
        <v>0</v>
      </c>
      <c r="S2047" t="s">
        <v>459</v>
      </c>
      <c r="T2047" t="s">
        <v>458</v>
      </c>
      <c r="U2047" t="s">
        <v>460</v>
      </c>
      <c r="V2047" t="s">
        <v>458</v>
      </c>
    </row>
    <row r="2048" spans="1:22" x14ac:dyDescent="0.2">
      <c r="A2048" s="102">
        <v>42408</v>
      </c>
      <c r="B2048" s="102" t="s">
        <v>4834</v>
      </c>
      <c r="C2048" t="s">
        <v>541</v>
      </c>
      <c r="D2048" s="58">
        <v>508.01</v>
      </c>
      <c r="E2048" t="s">
        <v>452</v>
      </c>
      <c r="F2048" s="108">
        <v>2003</v>
      </c>
      <c r="G2048" t="s">
        <v>3304</v>
      </c>
      <c r="H2048">
        <v>6</v>
      </c>
      <c r="I2048">
        <v>45</v>
      </c>
      <c r="J2048" t="s">
        <v>555</v>
      </c>
      <c r="K2048" t="s">
        <v>2937</v>
      </c>
      <c r="L2048">
        <v>0</v>
      </c>
      <c r="M2048">
        <v>0</v>
      </c>
      <c r="N2048" t="s">
        <v>5009</v>
      </c>
      <c r="O2048" t="s">
        <v>545</v>
      </c>
      <c r="P2048" t="s">
        <v>458</v>
      </c>
      <c r="R2048">
        <v>0</v>
      </c>
      <c r="S2048" t="s">
        <v>459</v>
      </c>
      <c r="T2048" t="s">
        <v>458</v>
      </c>
      <c r="U2048" t="s">
        <v>460</v>
      </c>
      <c r="V2048" t="s">
        <v>458</v>
      </c>
    </row>
    <row r="2049" spans="1:22" x14ac:dyDescent="0.2">
      <c r="A2049" s="102">
        <v>42408</v>
      </c>
      <c r="B2049" s="102" t="s">
        <v>4834</v>
      </c>
      <c r="C2049" t="s">
        <v>541</v>
      </c>
      <c r="D2049" s="58">
        <v>508.01</v>
      </c>
      <c r="E2049" t="s">
        <v>452</v>
      </c>
      <c r="F2049" s="108" t="s">
        <v>2950</v>
      </c>
      <c r="G2049" t="s">
        <v>2951</v>
      </c>
      <c r="H2049">
        <v>16</v>
      </c>
      <c r="I2049">
        <v>45</v>
      </c>
      <c r="J2049" t="s">
        <v>555</v>
      </c>
      <c r="K2049" t="s">
        <v>2937</v>
      </c>
      <c r="L2049">
        <v>0</v>
      </c>
      <c r="M2049">
        <v>0</v>
      </c>
      <c r="N2049" t="s">
        <v>5010</v>
      </c>
      <c r="O2049" t="s">
        <v>545</v>
      </c>
      <c r="P2049" t="s">
        <v>458</v>
      </c>
      <c r="R2049">
        <v>0</v>
      </c>
      <c r="S2049" t="s">
        <v>459</v>
      </c>
      <c r="T2049" t="s">
        <v>458</v>
      </c>
      <c r="U2049" t="s">
        <v>460</v>
      </c>
      <c r="V2049" t="s">
        <v>458</v>
      </c>
    </row>
    <row r="2050" spans="1:22" x14ac:dyDescent="0.2">
      <c r="A2050" s="102">
        <v>42415</v>
      </c>
      <c r="B2050" s="102" t="s">
        <v>4834</v>
      </c>
      <c r="C2050" t="s">
        <v>541</v>
      </c>
      <c r="D2050" s="58">
        <v>508.01</v>
      </c>
      <c r="E2050" t="s">
        <v>452</v>
      </c>
      <c r="F2050" s="108">
        <v>2001</v>
      </c>
      <c r="G2050" t="s">
        <v>2936</v>
      </c>
      <c r="H2050">
        <v>3</v>
      </c>
      <c r="I2050">
        <v>45</v>
      </c>
      <c r="J2050" t="s">
        <v>555</v>
      </c>
      <c r="K2050" t="s">
        <v>2937</v>
      </c>
      <c r="L2050">
        <v>0</v>
      </c>
      <c r="M2050">
        <v>0</v>
      </c>
      <c r="N2050" t="s">
        <v>5011</v>
      </c>
      <c r="O2050" t="s">
        <v>545</v>
      </c>
      <c r="P2050" t="s">
        <v>458</v>
      </c>
      <c r="R2050">
        <v>0</v>
      </c>
      <c r="S2050" t="s">
        <v>459</v>
      </c>
      <c r="T2050" t="s">
        <v>458</v>
      </c>
      <c r="U2050" t="s">
        <v>460</v>
      </c>
      <c r="V2050" t="s">
        <v>458</v>
      </c>
    </row>
    <row r="2051" spans="1:22" x14ac:dyDescent="0.2">
      <c r="A2051" s="102">
        <v>42415</v>
      </c>
      <c r="B2051" s="102" t="s">
        <v>4834</v>
      </c>
      <c r="C2051" t="s">
        <v>541</v>
      </c>
      <c r="D2051" s="58">
        <v>508.01</v>
      </c>
      <c r="E2051" t="s">
        <v>452</v>
      </c>
      <c r="F2051" s="108">
        <v>2003</v>
      </c>
      <c r="G2051" t="s">
        <v>3304</v>
      </c>
      <c r="H2051">
        <v>5</v>
      </c>
      <c r="I2051">
        <v>45</v>
      </c>
      <c r="J2051" t="s">
        <v>555</v>
      </c>
      <c r="K2051" t="s">
        <v>2937</v>
      </c>
      <c r="L2051">
        <v>0</v>
      </c>
      <c r="M2051">
        <v>0</v>
      </c>
      <c r="N2051" t="s">
        <v>5012</v>
      </c>
      <c r="O2051" t="s">
        <v>545</v>
      </c>
      <c r="P2051" t="s">
        <v>458</v>
      </c>
      <c r="R2051">
        <v>0</v>
      </c>
      <c r="S2051" t="s">
        <v>459</v>
      </c>
      <c r="T2051" t="s">
        <v>458</v>
      </c>
      <c r="U2051" t="s">
        <v>460</v>
      </c>
      <c r="V2051" t="s">
        <v>458</v>
      </c>
    </row>
    <row r="2052" spans="1:22" x14ac:dyDescent="0.2">
      <c r="A2052" s="102">
        <v>42415</v>
      </c>
      <c r="B2052" s="102" t="s">
        <v>4834</v>
      </c>
      <c r="C2052" t="s">
        <v>541</v>
      </c>
      <c r="D2052" s="58">
        <v>508.01</v>
      </c>
      <c r="E2052" t="s">
        <v>452</v>
      </c>
      <c r="F2052" s="108" t="s">
        <v>2950</v>
      </c>
      <c r="G2052" t="s">
        <v>2951</v>
      </c>
      <c r="H2052">
        <v>8</v>
      </c>
      <c r="I2052">
        <v>45</v>
      </c>
      <c r="J2052" t="s">
        <v>555</v>
      </c>
      <c r="K2052" t="s">
        <v>2937</v>
      </c>
      <c r="L2052">
        <v>0</v>
      </c>
      <c r="M2052">
        <v>0</v>
      </c>
      <c r="N2052" t="s">
        <v>5013</v>
      </c>
      <c r="O2052" t="s">
        <v>545</v>
      </c>
      <c r="P2052" t="s">
        <v>458</v>
      </c>
      <c r="R2052">
        <v>0</v>
      </c>
      <c r="S2052" t="s">
        <v>459</v>
      </c>
      <c r="T2052" t="s">
        <v>458</v>
      </c>
      <c r="U2052" t="s">
        <v>460</v>
      </c>
      <c r="V2052" t="s">
        <v>458</v>
      </c>
    </row>
    <row r="2053" spans="1:22" x14ac:dyDescent="0.2">
      <c r="A2053" s="102">
        <v>42422</v>
      </c>
      <c r="B2053" s="102" t="s">
        <v>4834</v>
      </c>
      <c r="C2053" t="s">
        <v>541</v>
      </c>
      <c r="D2053" s="58">
        <v>508.01</v>
      </c>
      <c r="E2053" t="s">
        <v>452</v>
      </c>
      <c r="F2053" s="108">
        <v>2003</v>
      </c>
      <c r="G2053" t="s">
        <v>3304</v>
      </c>
      <c r="H2053">
        <v>9</v>
      </c>
      <c r="I2053">
        <v>45</v>
      </c>
      <c r="J2053" t="s">
        <v>555</v>
      </c>
      <c r="K2053" t="s">
        <v>2937</v>
      </c>
      <c r="L2053">
        <v>0</v>
      </c>
      <c r="M2053">
        <v>0</v>
      </c>
      <c r="N2053" t="s">
        <v>5014</v>
      </c>
      <c r="O2053" t="s">
        <v>545</v>
      </c>
      <c r="P2053" t="s">
        <v>458</v>
      </c>
      <c r="R2053">
        <v>0</v>
      </c>
      <c r="S2053" t="s">
        <v>459</v>
      </c>
      <c r="T2053" t="s">
        <v>458</v>
      </c>
      <c r="U2053" t="s">
        <v>460</v>
      </c>
      <c r="V2053" t="s">
        <v>458</v>
      </c>
    </row>
    <row r="2054" spans="1:22" x14ac:dyDescent="0.2">
      <c r="A2054" s="102">
        <v>42422</v>
      </c>
      <c r="B2054" s="102" t="s">
        <v>4834</v>
      </c>
      <c r="C2054" t="s">
        <v>541</v>
      </c>
      <c r="D2054" s="58">
        <v>508.01</v>
      </c>
      <c r="E2054" t="s">
        <v>452</v>
      </c>
      <c r="F2054" s="108" t="s">
        <v>2950</v>
      </c>
      <c r="G2054" t="s">
        <v>2951</v>
      </c>
      <c r="H2054">
        <v>2</v>
      </c>
      <c r="I2054">
        <v>45</v>
      </c>
      <c r="J2054" t="s">
        <v>555</v>
      </c>
      <c r="K2054" t="s">
        <v>2937</v>
      </c>
      <c r="L2054">
        <v>0</v>
      </c>
      <c r="M2054">
        <v>0</v>
      </c>
      <c r="N2054" t="s">
        <v>5015</v>
      </c>
      <c r="O2054" t="s">
        <v>545</v>
      </c>
      <c r="P2054" t="s">
        <v>458</v>
      </c>
      <c r="R2054">
        <v>0</v>
      </c>
      <c r="S2054" t="s">
        <v>459</v>
      </c>
      <c r="T2054" t="s">
        <v>458</v>
      </c>
      <c r="U2054" t="s">
        <v>460</v>
      </c>
      <c r="V2054" t="s">
        <v>458</v>
      </c>
    </row>
    <row r="2055" spans="1:22" x14ac:dyDescent="0.2">
      <c r="A2055" s="102">
        <v>42422</v>
      </c>
      <c r="B2055" s="102" t="s">
        <v>4834</v>
      </c>
      <c r="C2055" t="s">
        <v>541</v>
      </c>
      <c r="D2055" s="58">
        <v>508.01</v>
      </c>
      <c r="E2055" t="s">
        <v>452</v>
      </c>
      <c r="F2055" s="108" t="s">
        <v>2950</v>
      </c>
      <c r="G2055" t="s">
        <v>2951</v>
      </c>
      <c r="H2055">
        <v>10</v>
      </c>
      <c r="I2055">
        <v>45</v>
      </c>
      <c r="J2055" t="s">
        <v>555</v>
      </c>
      <c r="K2055" t="s">
        <v>2937</v>
      </c>
      <c r="L2055">
        <v>0</v>
      </c>
      <c r="M2055">
        <v>0</v>
      </c>
      <c r="N2055" t="s">
        <v>5016</v>
      </c>
      <c r="O2055" t="s">
        <v>545</v>
      </c>
      <c r="P2055" t="s">
        <v>458</v>
      </c>
      <c r="R2055">
        <v>0</v>
      </c>
      <c r="S2055" t="s">
        <v>459</v>
      </c>
      <c r="T2055" t="s">
        <v>458</v>
      </c>
      <c r="U2055" t="s">
        <v>460</v>
      </c>
      <c r="V2055" t="s">
        <v>458</v>
      </c>
    </row>
    <row r="2056" spans="1:22" x14ac:dyDescent="0.2">
      <c r="A2056" s="102">
        <v>42429</v>
      </c>
      <c r="B2056" s="102" t="s">
        <v>4834</v>
      </c>
      <c r="C2056" t="s">
        <v>541</v>
      </c>
      <c r="D2056" s="58">
        <v>508.01</v>
      </c>
      <c r="E2056" t="s">
        <v>452</v>
      </c>
      <c r="F2056" s="108">
        <v>2003</v>
      </c>
      <c r="G2056" t="s">
        <v>3304</v>
      </c>
      <c r="H2056">
        <v>3</v>
      </c>
      <c r="I2056">
        <v>45</v>
      </c>
      <c r="J2056" t="s">
        <v>555</v>
      </c>
      <c r="K2056" t="s">
        <v>2937</v>
      </c>
      <c r="L2056">
        <v>0</v>
      </c>
      <c r="M2056">
        <v>0</v>
      </c>
      <c r="N2056" t="s">
        <v>5017</v>
      </c>
      <c r="O2056" t="s">
        <v>545</v>
      </c>
      <c r="P2056" t="s">
        <v>458</v>
      </c>
      <c r="R2056">
        <v>0</v>
      </c>
      <c r="S2056" t="s">
        <v>459</v>
      </c>
      <c r="T2056" t="s">
        <v>458</v>
      </c>
      <c r="U2056" t="s">
        <v>460</v>
      </c>
      <c r="V2056" t="s">
        <v>458</v>
      </c>
    </row>
    <row r="2057" spans="1:22" x14ac:dyDescent="0.2">
      <c r="A2057" s="102">
        <v>42429</v>
      </c>
      <c r="B2057" s="102" t="s">
        <v>4834</v>
      </c>
      <c r="C2057" t="s">
        <v>541</v>
      </c>
      <c r="D2057" s="58">
        <v>508.01</v>
      </c>
      <c r="E2057" t="s">
        <v>452</v>
      </c>
      <c r="F2057" s="108" t="s">
        <v>2950</v>
      </c>
      <c r="G2057" t="s">
        <v>2951</v>
      </c>
      <c r="H2057">
        <v>5</v>
      </c>
      <c r="I2057">
        <v>45</v>
      </c>
      <c r="J2057" t="s">
        <v>555</v>
      </c>
      <c r="K2057" t="s">
        <v>2937</v>
      </c>
      <c r="L2057">
        <v>0</v>
      </c>
      <c r="M2057">
        <v>0</v>
      </c>
      <c r="N2057" t="s">
        <v>5018</v>
      </c>
      <c r="O2057" t="s">
        <v>545</v>
      </c>
      <c r="P2057" t="s">
        <v>458</v>
      </c>
      <c r="R2057">
        <v>0</v>
      </c>
      <c r="S2057" t="s">
        <v>459</v>
      </c>
      <c r="T2057" t="s">
        <v>458</v>
      </c>
      <c r="U2057" t="s">
        <v>460</v>
      </c>
      <c r="V2057" t="s">
        <v>458</v>
      </c>
    </row>
    <row r="2058" spans="1:22" x14ac:dyDescent="0.2">
      <c r="A2058" s="102">
        <v>42430</v>
      </c>
      <c r="B2058" s="102" t="s">
        <v>4834</v>
      </c>
      <c r="C2058" t="s">
        <v>541</v>
      </c>
      <c r="D2058" s="58">
        <v>508.01</v>
      </c>
      <c r="E2058" t="s">
        <v>452</v>
      </c>
      <c r="F2058" s="108">
        <v>2001</v>
      </c>
      <c r="G2058" t="s">
        <v>2936</v>
      </c>
      <c r="H2058">
        <v>6</v>
      </c>
      <c r="I2058">
        <v>45</v>
      </c>
      <c r="J2058" t="s">
        <v>555</v>
      </c>
      <c r="K2058" t="s">
        <v>2937</v>
      </c>
      <c r="L2058">
        <v>0</v>
      </c>
      <c r="M2058">
        <v>0</v>
      </c>
      <c r="N2058" t="s">
        <v>5019</v>
      </c>
      <c r="O2058" t="s">
        <v>545</v>
      </c>
      <c r="P2058" t="s">
        <v>458</v>
      </c>
      <c r="R2058">
        <v>0</v>
      </c>
      <c r="S2058" t="s">
        <v>459</v>
      </c>
      <c r="T2058" t="s">
        <v>458</v>
      </c>
      <c r="U2058" t="s">
        <v>460</v>
      </c>
      <c r="V2058" t="s">
        <v>458</v>
      </c>
    </row>
    <row r="2059" spans="1:22" x14ac:dyDescent="0.2">
      <c r="A2059" s="102">
        <v>42430</v>
      </c>
      <c r="B2059" s="102" t="s">
        <v>4834</v>
      </c>
      <c r="C2059" t="s">
        <v>541</v>
      </c>
      <c r="D2059" s="58">
        <v>508.01</v>
      </c>
      <c r="E2059" t="s">
        <v>452</v>
      </c>
      <c r="F2059" s="108">
        <v>2003</v>
      </c>
      <c r="G2059" t="s">
        <v>3304</v>
      </c>
      <c r="H2059">
        <v>5</v>
      </c>
      <c r="I2059">
        <v>45</v>
      </c>
      <c r="J2059" t="s">
        <v>555</v>
      </c>
      <c r="K2059" t="s">
        <v>2937</v>
      </c>
      <c r="L2059">
        <v>0</v>
      </c>
      <c r="M2059">
        <v>0</v>
      </c>
      <c r="N2059" t="s">
        <v>5020</v>
      </c>
      <c r="O2059" t="s">
        <v>545</v>
      </c>
      <c r="P2059" t="s">
        <v>458</v>
      </c>
      <c r="R2059">
        <v>0</v>
      </c>
      <c r="S2059" t="s">
        <v>459</v>
      </c>
      <c r="T2059" t="s">
        <v>458</v>
      </c>
      <c r="U2059" t="s">
        <v>460</v>
      </c>
      <c r="V2059" t="s">
        <v>458</v>
      </c>
    </row>
    <row r="2060" spans="1:22" x14ac:dyDescent="0.2">
      <c r="A2060" s="102">
        <v>42430</v>
      </c>
      <c r="B2060" s="102" t="s">
        <v>4834</v>
      </c>
      <c r="C2060" t="s">
        <v>541</v>
      </c>
      <c r="D2060" s="58">
        <v>508.01</v>
      </c>
      <c r="E2060" t="s">
        <v>452</v>
      </c>
      <c r="F2060" s="108" t="s">
        <v>2950</v>
      </c>
      <c r="G2060" t="s">
        <v>2951</v>
      </c>
      <c r="H2060">
        <v>16</v>
      </c>
      <c r="I2060">
        <v>45</v>
      </c>
      <c r="J2060" t="s">
        <v>555</v>
      </c>
      <c r="K2060" t="s">
        <v>2937</v>
      </c>
      <c r="L2060">
        <v>0</v>
      </c>
      <c r="M2060">
        <v>0</v>
      </c>
      <c r="N2060" t="s">
        <v>5021</v>
      </c>
      <c r="O2060" t="s">
        <v>545</v>
      </c>
      <c r="P2060" t="s">
        <v>458</v>
      </c>
      <c r="R2060">
        <v>0</v>
      </c>
      <c r="S2060" t="s">
        <v>459</v>
      </c>
      <c r="T2060" t="s">
        <v>458</v>
      </c>
      <c r="U2060" t="s">
        <v>460</v>
      </c>
      <c r="V2060" t="s">
        <v>458</v>
      </c>
    </row>
    <row r="2061" spans="1:22" x14ac:dyDescent="0.2">
      <c r="A2061" s="102">
        <v>42430</v>
      </c>
      <c r="B2061" s="102" t="s">
        <v>4834</v>
      </c>
      <c r="C2061" t="s">
        <v>541</v>
      </c>
      <c r="D2061" s="58">
        <v>508.01</v>
      </c>
      <c r="E2061" t="s">
        <v>452</v>
      </c>
      <c r="F2061" s="108" t="s">
        <v>2950</v>
      </c>
      <c r="G2061" t="s">
        <v>2951</v>
      </c>
      <c r="H2061">
        <v>16</v>
      </c>
      <c r="I2061">
        <v>45</v>
      </c>
      <c r="J2061" t="s">
        <v>555</v>
      </c>
      <c r="K2061" t="s">
        <v>2937</v>
      </c>
      <c r="L2061">
        <v>0</v>
      </c>
      <c r="M2061">
        <v>0</v>
      </c>
      <c r="N2061" t="s">
        <v>5022</v>
      </c>
      <c r="O2061" t="s">
        <v>545</v>
      </c>
      <c r="P2061" t="s">
        <v>458</v>
      </c>
      <c r="R2061">
        <v>0</v>
      </c>
      <c r="S2061" t="s">
        <v>459</v>
      </c>
      <c r="T2061" t="s">
        <v>458</v>
      </c>
      <c r="U2061" t="s">
        <v>460</v>
      </c>
      <c r="V2061" t="s">
        <v>458</v>
      </c>
    </row>
    <row r="2062" spans="1:22" x14ac:dyDescent="0.2">
      <c r="A2062" s="102">
        <v>42436</v>
      </c>
      <c r="B2062" s="102" t="s">
        <v>4834</v>
      </c>
      <c r="C2062" t="s">
        <v>541</v>
      </c>
      <c r="D2062" s="58">
        <v>508.01</v>
      </c>
      <c r="E2062" t="s">
        <v>452</v>
      </c>
      <c r="F2062" s="108">
        <v>2003</v>
      </c>
      <c r="G2062" t="s">
        <v>3304</v>
      </c>
      <c r="H2062">
        <v>4</v>
      </c>
      <c r="I2062">
        <v>45</v>
      </c>
      <c r="J2062" t="s">
        <v>555</v>
      </c>
      <c r="K2062" t="s">
        <v>2937</v>
      </c>
      <c r="L2062">
        <v>0</v>
      </c>
      <c r="M2062">
        <v>0</v>
      </c>
      <c r="N2062" t="s">
        <v>5023</v>
      </c>
      <c r="O2062" t="s">
        <v>545</v>
      </c>
      <c r="P2062" t="s">
        <v>458</v>
      </c>
      <c r="R2062">
        <v>0</v>
      </c>
      <c r="S2062" t="s">
        <v>459</v>
      </c>
      <c r="T2062" t="s">
        <v>458</v>
      </c>
      <c r="U2062" t="s">
        <v>460</v>
      </c>
      <c r="V2062" t="s">
        <v>458</v>
      </c>
    </row>
    <row r="2063" spans="1:22" x14ac:dyDescent="0.2">
      <c r="A2063" s="102">
        <v>42443</v>
      </c>
      <c r="B2063" s="102" t="s">
        <v>4834</v>
      </c>
      <c r="C2063" t="s">
        <v>541</v>
      </c>
      <c r="D2063" s="58">
        <v>508.01</v>
      </c>
      <c r="E2063" t="s">
        <v>452</v>
      </c>
      <c r="F2063" s="108">
        <v>2025</v>
      </c>
      <c r="G2063" t="s">
        <v>2941</v>
      </c>
      <c r="H2063">
        <v>9</v>
      </c>
      <c r="I2063">
        <v>45</v>
      </c>
      <c r="J2063" t="s">
        <v>555</v>
      </c>
      <c r="K2063" t="s">
        <v>2937</v>
      </c>
      <c r="L2063">
        <v>0</v>
      </c>
      <c r="M2063">
        <v>0</v>
      </c>
      <c r="N2063" t="s">
        <v>5024</v>
      </c>
      <c r="O2063" t="s">
        <v>545</v>
      </c>
      <c r="P2063" t="s">
        <v>458</v>
      </c>
      <c r="R2063">
        <v>0</v>
      </c>
      <c r="S2063" t="s">
        <v>459</v>
      </c>
      <c r="T2063" t="s">
        <v>458</v>
      </c>
      <c r="U2063" t="s">
        <v>460</v>
      </c>
      <c r="V2063" t="s">
        <v>458</v>
      </c>
    </row>
    <row r="2064" spans="1:22" x14ac:dyDescent="0.2">
      <c r="A2064" s="102">
        <v>42443</v>
      </c>
      <c r="B2064" s="102" t="s">
        <v>4834</v>
      </c>
      <c r="C2064" t="s">
        <v>541</v>
      </c>
      <c r="D2064" s="58">
        <v>508.01</v>
      </c>
      <c r="E2064" t="s">
        <v>452</v>
      </c>
      <c r="F2064" s="108">
        <v>2001</v>
      </c>
      <c r="G2064" t="s">
        <v>2936</v>
      </c>
      <c r="H2064">
        <v>2</v>
      </c>
      <c r="I2064">
        <v>45</v>
      </c>
      <c r="J2064" t="s">
        <v>555</v>
      </c>
      <c r="K2064" t="s">
        <v>2937</v>
      </c>
      <c r="L2064">
        <v>0</v>
      </c>
      <c r="M2064">
        <v>0</v>
      </c>
      <c r="N2064" t="s">
        <v>5025</v>
      </c>
      <c r="O2064" t="s">
        <v>545</v>
      </c>
      <c r="P2064" t="s">
        <v>458</v>
      </c>
      <c r="R2064">
        <v>0</v>
      </c>
      <c r="S2064" t="s">
        <v>459</v>
      </c>
      <c r="T2064" t="s">
        <v>458</v>
      </c>
      <c r="U2064" t="s">
        <v>460</v>
      </c>
      <c r="V2064" t="s">
        <v>458</v>
      </c>
    </row>
    <row r="2065" spans="1:22" x14ac:dyDescent="0.2">
      <c r="A2065" s="102">
        <v>42443</v>
      </c>
      <c r="B2065" s="102" t="s">
        <v>4834</v>
      </c>
      <c r="C2065" t="s">
        <v>541</v>
      </c>
      <c r="D2065" s="58">
        <v>508.01</v>
      </c>
      <c r="E2065" t="s">
        <v>452</v>
      </c>
      <c r="F2065" s="108">
        <v>2003</v>
      </c>
      <c r="G2065" t="s">
        <v>3304</v>
      </c>
      <c r="H2065">
        <v>24</v>
      </c>
      <c r="I2065">
        <v>45</v>
      </c>
      <c r="J2065" t="s">
        <v>555</v>
      </c>
      <c r="K2065" t="s">
        <v>2937</v>
      </c>
      <c r="L2065">
        <v>0</v>
      </c>
      <c r="M2065">
        <v>0</v>
      </c>
      <c r="N2065" t="s">
        <v>5026</v>
      </c>
      <c r="O2065" t="s">
        <v>545</v>
      </c>
      <c r="P2065" t="s">
        <v>458</v>
      </c>
      <c r="R2065">
        <v>0</v>
      </c>
      <c r="S2065" t="s">
        <v>459</v>
      </c>
      <c r="T2065" t="s">
        <v>458</v>
      </c>
      <c r="U2065" t="s">
        <v>460</v>
      </c>
      <c r="V2065" t="s">
        <v>458</v>
      </c>
    </row>
    <row r="2066" spans="1:22" x14ac:dyDescent="0.2">
      <c r="A2066" s="102">
        <v>42443</v>
      </c>
      <c r="B2066" s="102" t="s">
        <v>4834</v>
      </c>
      <c r="C2066" t="s">
        <v>541</v>
      </c>
      <c r="D2066" s="58">
        <v>508.01</v>
      </c>
      <c r="E2066" t="s">
        <v>452</v>
      </c>
      <c r="F2066" s="108" t="s">
        <v>2950</v>
      </c>
      <c r="G2066" t="s">
        <v>2951</v>
      </c>
      <c r="H2066">
        <v>24</v>
      </c>
      <c r="I2066">
        <v>45</v>
      </c>
      <c r="J2066" t="s">
        <v>555</v>
      </c>
      <c r="K2066" t="s">
        <v>2937</v>
      </c>
      <c r="L2066">
        <v>0</v>
      </c>
      <c r="M2066">
        <v>0</v>
      </c>
      <c r="N2066" t="s">
        <v>5027</v>
      </c>
      <c r="O2066" t="s">
        <v>545</v>
      </c>
      <c r="P2066" t="s">
        <v>458</v>
      </c>
      <c r="R2066">
        <v>0</v>
      </c>
      <c r="S2066" t="s">
        <v>459</v>
      </c>
      <c r="T2066" t="s">
        <v>458</v>
      </c>
      <c r="U2066" t="s">
        <v>460</v>
      </c>
      <c r="V2066" t="s">
        <v>458</v>
      </c>
    </row>
    <row r="2067" spans="1:22" x14ac:dyDescent="0.2">
      <c r="A2067" s="102">
        <v>42443</v>
      </c>
      <c r="B2067" s="102" t="s">
        <v>4834</v>
      </c>
      <c r="C2067" t="s">
        <v>541</v>
      </c>
      <c r="D2067" s="58">
        <v>508.01</v>
      </c>
      <c r="E2067" t="s">
        <v>452</v>
      </c>
      <c r="F2067" s="108">
        <v>2010</v>
      </c>
      <c r="G2067" t="s">
        <v>3044</v>
      </c>
      <c r="H2067">
        <v>12</v>
      </c>
      <c r="I2067">
        <v>45</v>
      </c>
      <c r="J2067" t="s">
        <v>555</v>
      </c>
      <c r="K2067" t="s">
        <v>2937</v>
      </c>
      <c r="L2067">
        <v>0</v>
      </c>
      <c r="M2067">
        <v>0</v>
      </c>
      <c r="N2067" t="s">
        <v>5028</v>
      </c>
      <c r="O2067" t="s">
        <v>545</v>
      </c>
      <c r="P2067" t="s">
        <v>458</v>
      </c>
      <c r="R2067">
        <v>0</v>
      </c>
      <c r="S2067" t="s">
        <v>459</v>
      </c>
      <c r="T2067" t="s">
        <v>458</v>
      </c>
      <c r="U2067" t="s">
        <v>460</v>
      </c>
      <c r="V2067" t="s">
        <v>458</v>
      </c>
    </row>
    <row r="2068" spans="1:22" x14ac:dyDescent="0.2">
      <c r="A2068" s="102">
        <v>42450</v>
      </c>
      <c r="B2068" s="102" t="s">
        <v>4834</v>
      </c>
      <c r="C2068" t="s">
        <v>541</v>
      </c>
      <c r="D2068" s="58">
        <v>508.01</v>
      </c>
      <c r="E2068" t="s">
        <v>452</v>
      </c>
      <c r="F2068" s="108">
        <v>2001</v>
      </c>
      <c r="G2068" t="s">
        <v>2936</v>
      </c>
      <c r="H2068">
        <v>4</v>
      </c>
      <c r="I2068">
        <v>45</v>
      </c>
      <c r="J2068" t="s">
        <v>555</v>
      </c>
      <c r="K2068" t="s">
        <v>2937</v>
      </c>
      <c r="L2068">
        <v>0</v>
      </c>
      <c r="M2068">
        <v>0</v>
      </c>
      <c r="N2068" t="s">
        <v>5029</v>
      </c>
      <c r="O2068" t="s">
        <v>545</v>
      </c>
      <c r="P2068" t="s">
        <v>458</v>
      </c>
      <c r="R2068">
        <v>0</v>
      </c>
      <c r="S2068" t="s">
        <v>459</v>
      </c>
      <c r="T2068" t="s">
        <v>458</v>
      </c>
      <c r="U2068" t="s">
        <v>460</v>
      </c>
      <c r="V2068" t="s">
        <v>458</v>
      </c>
    </row>
    <row r="2069" spans="1:22" x14ac:dyDescent="0.2">
      <c r="A2069" s="102">
        <v>42450</v>
      </c>
      <c r="B2069" s="102" t="s">
        <v>4834</v>
      </c>
      <c r="C2069" t="s">
        <v>541</v>
      </c>
      <c r="D2069" s="58">
        <v>508.01</v>
      </c>
      <c r="E2069" t="s">
        <v>452</v>
      </c>
      <c r="F2069" s="108">
        <v>2003</v>
      </c>
      <c r="G2069" t="s">
        <v>3304</v>
      </c>
      <c r="H2069">
        <v>25</v>
      </c>
      <c r="I2069">
        <v>45</v>
      </c>
      <c r="J2069" t="s">
        <v>555</v>
      </c>
      <c r="K2069" t="s">
        <v>2937</v>
      </c>
      <c r="L2069">
        <v>0</v>
      </c>
      <c r="M2069">
        <v>0</v>
      </c>
      <c r="N2069" t="s">
        <v>5030</v>
      </c>
      <c r="O2069" t="s">
        <v>545</v>
      </c>
      <c r="P2069" t="s">
        <v>458</v>
      </c>
      <c r="R2069">
        <v>0</v>
      </c>
      <c r="S2069" t="s">
        <v>459</v>
      </c>
      <c r="T2069" t="s">
        <v>458</v>
      </c>
      <c r="U2069" t="s">
        <v>460</v>
      </c>
      <c r="V2069" t="s">
        <v>458</v>
      </c>
    </row>
    <row r="2070" spans="1:22" x14ac:dyDescent="0.2">
      <c r="A2070" s="102">
        <v>42450</v>
      </c>
      <c r="B2070" s="102" t="s">
        <v>4834</v>
      </c>
      <c r="C2070" t="s">
        <v>541</v>
      </c>
      <c r="D2070" s="58">
        <v>508.01</v>
      </c>
      <c r="E2070" t="s">
        <v>452</v>
      </c>
      <c r="F2070" s="108" t="s">
        <v>2950</v>
      </c>
      <c r="G2070" t="s">
        <v>2951</v>
      </c>
      <c r="H2070">
        <v>16</v>
      </c>
      <c r="I2070">
        <v>45</v>
      </c>
      <c r="J2070" t="s">
        <v>555</v>
      </c>
      <c r="K2070" t="s">
        <v>2937</v>
      </c>
      <c r="L2070">
        <v>0</v>
      </c>
      <c r="M2070">
        <v>0</v>
      </c>
      <c r="N2070" t="s">
        <v>5031</v>
      </c>
      <c r="O2070" t="s">
        <v>545</v>
      </c>
      <c r="P2070" t="s">
        <v>458</v>
      </c>
      <c r="R2070">
        <v>0</v>
      </c>
      <c r="S2070" t="s">
        <v>459</v>
      </c>
      <c r="T2070" t="s">
        <v>458</v>
      </c>
      <c r="U2070" t="s">
        <v>460</v>
      </c>
      <c r="V2070" t="s">
        <v>458</v>
      </c>
    </row>
    <row r="2071" spans="1:22" x14ac:dyDescent="0.2">
      <c r="A2071" s="102">
        <v>42450</v>
      </c>
      <c r="B2071" s="102" t="s">
        <v>4834</v>
      </c>
      <c r="C2071" t="s">
        <v>541</v>
      </c>
      <c r="D2071" s="58">
        <v>508.01</v>
      </c>
      <c r="E2071" t="s">
        <v>452</v>
      </c>
      <c r="F2071" s="108">
        <v>2010</v>
      </c>
      <c r="G2071" t="s">
        <v>3044</v>
      </c>
      <c r="H2071">
        <v>40</v>
      </c>
      <c r="I2071">
        <v>45</v>
      </c>
      <c r="J2071" t="s">
        <v>555</v>
      </c>
      <c r="K2071" t="s">
        <v>2937</v>
      </c>
      <c r="L2071">
        <v>0</v>
      </c>
      <c r="M2071">
        <v>0</v>
      </c>
      <c r="N2071" t="s">
        <v>5032</v>
      </c>
      <c r="O2071" t="s">
        <v>545</v>
      </c>
      <c r="P2071" t="s">
        <v>458</v>
      </c>
      <c r="R2071">
        <v>0</v>
      </c>
      <c r="S2071" t="s">
        <v>459</v>
      </c>
      <c r="T2071" t="s">
        <v>458</v>
      </c>
      <c r="U2071" t="s">
        <v>460</v>
      </c>
      <c r="V2071" t="s">
        <v>458</v>
      </c>
    </row>
    <row r="2072" spans="1:22" x14ac:dyDescent="0.2">
      <c r="A2072" s="102">
        <v>42457</v>
      </c>
      <c r="B2072" s="102" t="s">
        <v>4834</v>
      </c>
      <c r="C2072" t="s">
        <v>541</v>
      </c>
      <c r="D2072" s="58">
        <v>508.01</v>
      </c>
      <c r="E2072" t="s">
        <v>452</v>
      </c>
      <c r="F2072" s="108">
        <v>2001</v>
      </c>
      <c r="G2072" t="s">
        <v>2936</v>
      </c>
      <c r="H2072">
        <v>8</v>
      </c>
      <c r="I2072">
        <v>45</v>
      </c>
      <c r="J2072" t="s">
        <v>555</v>
      </c>
      <c r="K2072" t="s">
        <v>2937</v>
      </c>
      <c r="L2072">
        <v>0</v>
      </c>
      <c r="M2072">
        <v>0</v>
      </c>
      <c r="N2072" t="s">
        <v>5033</v>
      </c>
      <c r="O2072" t="s">
        <v>545</v>
      </c>
      <c r="P2072" t="s">
        <v>458</v>
      </c>
      <c r="R2072">
        <v>0</v>
      </c>
      <c r="S2072" t="s">
        <v>459</v>
      </c>
      <c r="T2072" t="s">
        <v>458</v>
      </c>
      <c r="U2072" t="s">
        <v>460</v>
      </c>
      <c r="V2072" t="s">
        <v>458</v>
      </c>
    </row>
    <row r="2073" spans="1:22" x14ac:dyDescent="0.2">
      <c r="A2073" s="102">
        <v>42457</v>
      </c>
      <c r="B2073" s="102" t="s">
        <v>4834</v>
      </c>
      <c r="C2073" t="s">
        <v>541</v>
      </c>
      <c r="D2073" s="58">
        <v>508.01</v>
      </c>
      <c r="E2073" t="s">
        <v>452</v>
      </c>
      <c r="F2073" s="108">
        <v>2003</v>
      </c>
      <c r="G2073" t="s">
        <v>3304</v>
      </c>
      <c r="H2073">
        <v>15</v>
      </c>
      <c r="I2073">
        <v>45</v>
      </c>
      <c r="J2073" t="s">
        <v>555</v>
      </c>
      <c r="K2073" t="s">
        <v>2937</v>
      </c>
      <c r="L2073">
        <v>0</v>
      </c>
      <c r="M2073">
        <v>0</v>
      </c>
      <c r="N2073" t="s">
        <v>5034</v>
      </c>
      <c r="O2073" t="s">
        <v>545</v>
      </c>
      <c r="P2073" t="s">
        <v>458</v>
      </c>
      <c r="R2073">
        <v>0</v>
      </c>
      <c r="S2073" t="s">
        <v>459</v>
      </c>
      <c r="T2073" t="s">
        <v>458</v>
      </c>
      <c r="U2073" t="s">
        <v>460</v>
      </c>
      <c r="V2073" t="s">
        <v>458</v>
      </c>
    </row>
    <row r="2074" spans="1:22" x14ac:dyDescent="0.2">
      <c r="A2074" s="102">
        <v>42457</v>
      </c>
      <c r="B2074" s="102" t="s">
        <v>4834</v>
      </c>
      <c r="C2074" t="s">
        <v>541</v>
      </c>
      <c r="D2074" s="58">
        <v>508.01</v>
      </c>
      <c r="E2074" t="s">
        <v>452</v>
      </c>
      <c r="F2074" s="108">
        <v>2010</v>
      </c>
      <c r="G2074" t="s">
        <v>3044</v>
      </c>
      <c r="H2074">
        <v>8</v>
      </c>
      <c r="I2074">
        <v>45</v>
      </c>
      <c r="J2074" t="s">
        <v>555</v>
      </c>
      <c r="K2074" t="s">
        <v>2937</v>
      </c>
      <c r="L2074">
        <v>0</v>
      </c>
      <c r="M2074">
        <v>0</v>
      </c>
      <c r="N2074" t="s">
        <v>5035</v>
      </c>
      <c r="O2074" t="s">
        <v>545</v>
      </c>
      <c r="P2074" t="s">
        <v>458</v>
      </c>
      <c r="R2074">
        <v>0</v>
      </c>
      <c r="S2074" t="s">
        <v>459</v>
      </c>
      <c r="T2074" t="s">
        <v>458</v>
      </c>
      <c r="U2074" t="s">
        <v>460</v>
      </c>
      <c r="V2074" t="s">
        <v>458</v>
      </c>
    </row>
    <row r="2075" spans="1:22" x14ac:dyDescent="0.2">
      <c r="A2075" s="102">
        <v>42457</v>
      </c>
      <c r="B2075" s="102" t="s">
        <v>4834</v>
      </c>
      <c r="C2075" t="s">
        <v>541</v>
      </c>
      <c r="D2075" s="58">
        <v>508.01</v>
      </c>
      <c r="E2075" t="s">
        <v>452</v>
      </c>
      <c r="F2075" s="108">
        <v>2014</v>
      </c>
      <c r="G2075" t="s">
        <v>2978</v>
      </c>
      <c r="H2075">
        <v>8</v>
      </c>
      <c r="I2075">
        <v>45</v>
      </c>
      <c r="J2075" t="s">
        <v>555</v>
      </c>
      <c r="K2075" t="s">
        <v>2937</v>
      </c>
      <c r="L2075">
        <v>0</v>
      </c>
      <c r="M2075">
        <v>0</v>
      </c>
      <c r="N2075" t="s">
        <v>5036</v>
      </c>
      <c r="O2075" t="s">
        <v>545</v>
      </c>
      <c r="P2075" t="s">
        <v>458</v>
      </c>
      <c r="R2075">
        <v>0</v>
      </c>
      <c r="S2075" t="s">
        <v>459</v>
      </c>
      <c r="T2075" t="s">
        <v>458</v>
      </c>
      <c r="U2075" t="s">
        <v>460</v>
      </c>
      <c r="V2075" t="s">
        <v>458</v>
      </c>
    </row>
    <row r="2076" spans="1:22" x14ac:dyDescent="0.2">
      <c r="A2076" s="102">
        <v>42461</v>
      </c>
      <c r="B2076" s="102" t="s">
        <v>4834</v>
      </c>
      <c r="C2076" t="s">
        <v>541</v>
      </c>
      <c r="D2076" s="58">
        <v>508.01</v>
      </c>
      <c r="E2076" t="s">
        <v>452</v>
      </c>
      <c r="F2076" s="108">
        <v>2003</v>
      </c>
      <c r="G2076" t="s">
        <v>3304</v>
      </c>
      <c r="H2076">
        <v>6</v>
      </c>
      <c r="I2076">
        <v>45</v>
      </c>
      <c r="J2076" t="s">
        <v>555</v>
      </c>
      <c r="K2076" t="s">
        <v>2937</v>
      </c>
      <c r="L2076">
        <v>0</v>
      </c>
      <c r="M2076">
        <v>0</v>
      </c>
      <c r="N2076" t="s">
        <v>5037</v>
      </c>
      <c r="O2076" t="s">
        <v>545</v>
      </c>
      <c r="P2076" t="s">
        <v>458</v>
      </c>
      <c r="R2076">
        <v>0</v>
      </c>
      <c r="S2076" t="s">
        <v>459</v>
      </c>
      <c r="T2076" t="s">
        <v>458</v>
      </c>
      <c r="U2076" t="s">
        <v>460</v>
      </c>
      <c r="V2076" t="s">
        <v>458</v>
      </c>
    </row>
    <row r="2077" spans="1:22" x14ac:dyDescent="0.2">
      <c r="A2077" s="102">
        <v>42461</v>
      </c>
      <c r="B2077" s="102" t="s">
        <v>4834</v>
      </c>
      <c r="C2077" t="s">
        <v>541</v>
      </c>
      <c r="D2077" s="58">
        <v>508.01</v>
      </c>
      <c r="E2077" t="s">
        <v>452</v>
      </c>
      <c r="F2077" s="108">
        <v>2010</v>
      </c>
      <c r="G2077" t="s">
        <v>3044</v>
      </c>
      <c r="H2077">
        <v>8</v>
      </c>
      <c r="I2077">
        <v>45</v>
      </c>
      <c r="J2077" t="s">
        <v>555</v>
      </c>
      <c r="K2077" t="s">
        <v>2937</v>
      </c>
      <c r="L2077">
        <v>0</v>
      </c>
      <c r="M2077">
        <v>0</v>
      </c>
      <c r="N2077" t="s">
        <v>5038</v>
      </c>
      <c r="O2077" t="s">
        <v>545</v>
      </c>
      <c r="P2077" t="s">
        <v>458</v>
      </c>
      <c r="R2077">
        <v>0</v>
      </c>
      <c r="S2077" t="s">
        <v>459</v>
      </c>
      <c r="T2077" t="s">
        <v>458</v>
      </c>
      <c r="U2077" t="s">
        <v>460</v>
      </c>
      <c r="V2077" t="s">
        <v>458</v>
      </c>
    </row>
    <row r="2078" spans="1:22" x14ac:dyDescent="0.2">
      <c r="A2078" s="102">
        <v>42464</v>
      </c>
      <c r="B2078" s="102" t="s">
        <v>4834</v>
      </c>
      <c r="C2078" t="s">
        <v>541</v>
      </c>
      <c r="D2078" s="58">
        <v>508.01</v>
      </c>
      <c r="E2078" t="s">
        <v>452</v>
      </c>
      <c r="F2078" s="108" t="s">
        <v>2950</v>
      </c>
      <c r="G2078" t="s">
        <v>2951</v>
      </c>
      <c r="H2078">
        <v>1</v>
      </c>
      <c r="I2078">
        <v>45</v>
      </c>
      <c r="J2078" t="s">
        <v>555</v>
      </c>
      <c r="K2078" t="s">
        <v>2937</v>
      </c>
      <c r="L2078">
        <v>0</v>
      </c>
      <c r="M2078">
        <v>0</v>
      </c>
      <c r="N2078" t="s">
        <v>5039</v>
      </c>
      <c r="O2078" t="s">
        <v>545</v>
      </c>
      <c r="P2078" t="s">
        <v>458</v>
      </c>
      <c r="R2078">
        <v>0</v>
      </c>
      <c r="S2078" t="s">
        <v>459</v>
      </c>
      <c r="T2078" t="s">
        <v>458</v>
      </c>
      <c r="U2078" t="s">
        <v>460</v>
      </c>
      <c r="V2078" t="s">
        <v>458</v>
      </c>
    </row>
    <row r="2079" spans="1:22" x14ac:dyDescent="0.2">
      <c r="A2079" s="102">
        <v>42464</v>
      </c>
      <c r="B2079" s="102" t="s">
        <v>4834</v>
      </c>
      <c r="C2079" t="s">
        <v>541</v>
      </c>
      <c r="D2079" s="58">
        <v>508.01</v>
      </c>
      <c r="E2079" t="s">
        <v>452</v>
      </c>
      <c r="F2079" s="108">
        <v>2010</v>
      </c>
      <c r="G2079" t="s">
        <v>3044</v>
      </c>
      <c r="H2079">
        <v>8</v>
      </c>
      <c r="I2079">
        <v>45</v>
      </c>
      <c r="J2079" t="s">
        <v>555</v>
      </c>
      <c r="K2079" t="s">
        <v>2937</v>
      </c>
      <c r="L2079">
        <v>0</v>
      </c>
      <c r="M2079">
        <v>0</v>
      </c>
      <c r="N2079" t="s">
        <v>5040</v>
      </c>
      <c r="O2079" t="s">
        <v>545</v>
      </c>
      <c r="P2079" t="s">
        <v>458</v>
      </c>
      <c r="R2079">
        <v>0</v>
      </c>
      <c r="S2079" t="s">
        <v>459</v>
      </c>
      <c r="T2079" t="s">
        <v>458</v>
      </c>
      <c r="U2079" t="s">
        <v>460</v>
      </c>
      <c r="V2079" t="s">
        <v>458</v>
      </c>
    </row>
    <row r="2080" spans="1:22" x14ac:dyDescent="0.2">
      <c r="A2080" s="102">
        <v>42471</v>
      </c>
      <c r="B2080" s="102" t="s">
        <v>4834</v>
      </c>
      <c r="C2080" t="s">
        <v>541</v>
      </c>
      <c r="D2080" s="58">
        <v>508.01</v>
      </c>
      <c r="E2080" t="s">
        <v>452</v>
      </c>
      <c r="F2080" s="108">
        <v>2001</v>
      </c>
      <c r="G2080" t="s">
        <v>2936</v>
      </c>
      <c r="H2080">
        <v>2</v>
      </c>
      <c r="I2080">
        <v>45</v>
      </c>
      <c r="J2080" t="s">
        <v>555</v>
      </c>
      <c r="K2080" t="s">
        <v>2937</v>
      </c>
      <c r="L2080">
        <v>0</v>
      </c>
      <c r="M2080">
        <v>0</v>
      </c>
      <c r="N2080" t="s">
        <v>5041</v>
      </c>
      <c r="O2080" t="s">
        <v>545</v>
      </c>
      <c r="P2080" t="s">
        <v>458</v>
      </c>
      <c r="R2080">
        <v>0</v>
      </c>
      <c r="S2080" t="s">
        <v>459</v>
      </c>
      <c r="T2080" t="s">
        <v>458</v>
      </c>
      <c r="U2080" t="s">
        <v>460</v>
      </c>
      <c r="V2080" t="s">
        <v>458</v>
      </c>
    </row>
    <row r="2081" spans="1:22" x14ac:dyDescent="0.2">
      <c r="A2081" s="102">
        <v>42478</v>
      </c>
      <c r="B2081" s="102" t="s">
        <v>4834</v>
      </c>
      <c r="C2081" t="s">
        <v>541</v>
      </c>
      <c r="D2081" s="58">
        <v>508.01</v>
      </c>
      <c r="E2081" t="s">
        <v>452</v>
      </c>
      <c r="F2081" s="108">
        <v>2001</v>
      </c>
      <c r="G2081" t="s">
        <v>2936</v>
      </c>
      <c r="H2081">
        <v>10</v>
      </c>
      <c r="I2081">
        <v>45</v>
      </c>
      <c r="J2081" t="s">
        <v>555</v>
      </c>
      <c r="K2081" t="s">
        <v>2937</v>
      </c>
      <c r="L2081">
        <v>0</v>
      </c>
      <c r="M2081">
        <v>0</v>
      </c>
      <c r="N2081" t="s">
        <v>5042</v>
      </c>
      <c r="O2081" t="s">
        <v>545</v>
      </c>
      <c r="P2081" t="s">
        <v>458</v>
      </c>
      <c r="R2081">
        <v>0</v>
      </c>
      <c r="S2081" t="s">
        <v>459</v>
      </c>
      <c r="T2081" t="s">
        <v>458</v>
      </c>
      <c r="U2081" t="s">
        <v>460</v>
      </c>
      <c r="V2081" t="s">
        <v>458</v>
      </c>
    </row>
    <row r="2082" spans="1:22" x14ac:dyDescent="0.2">
      <c r="A2082" s="102">
        <v>42478</v>
      </c>
      <c r="B2082" s="102" t="s">
        <v>4834</v>
      </c>
      <c r="C2082" t="s">
        <v>541</v>
      </c>
      <c r="D2082" s="58">
        <v>508.01</v>
      </c>
      <c r="E2082" t="s">
        <v>452</v>
      </c>
      <c r="F2082" s="108">
        <v>2003</v>
      </c>
      <c r="G2082" t="s">
        <v>3304</v>
      </c>
      <c r="H2082">
        <v>20</v>
      </c>
      <c r="I2082">
        <v>45</v>
      </c>
      <c r="J2082" t="s">
        <v>555</v>
      </c>
      <c r="K2082" t="s">
        <v>2937</v>
      </c>
      <c r="L2082">
        <v>0</v>
      </c>
      <c r="M2082">
        <v>0</v>
      </c>
      <c r="N2082" t="s">
        <v>5043</v>
      </c>
      <c r="O2082" t="s">
        <v>545</v>
      </c>
      <c r="P2082" t="s">
        <v>458</v>
      </c>
      <c r="R2082">
        <v>0</v>
      </c>
      <c r="S2082" t="s">
        <v>459</v>
      </c>
      <c r="T2082" t="s">
        <v>458</v>
      </c>
      <c r="U2082" t="s">
        <v>460</v>
      </c>
      <c r="V2082" t="s">
        <v>458</v>
      </c>
    </row>
    <row r="2083" spans="1:22" x14ac:dyDescent="0.2">
      <c r="A2083" s="102">
        <v>42478</v>
      </c>
      <c r="B2083" s="102" t="s">
        <v>4834</v>
      </c>
      <c r="C2083" t="s">
        <v>541</v>
      </c>
      <c r="D2083" s="58">
        <v>508.01</v>
      </c>
      <c r="E2083" t="s">
        <v>452</v>
      </c>
      <c r="F2083" s="108" t="s">
        <v>2950</v>
      </c>
      <c r="G2083" t="s">
        <v>2951</v>
      </c>
      <c r="H2083">
        <v>6</v>
      </c>
      <c r="I2083">
        <v>45</v>
      </c>
      <c r="J2083" t="s">
        <v>555</v>
      </c>
      <c r="K2083" t="s">
        <v>2937</v>
      </c>
      <c r="L2083">
        <v>0</v>
      </c>
      <c r="M2083">
        <v>0</v>
      </c>
      <c r="N2083" t="s">
        <v>5044</v>
      </c>
      <c r="O2083" t="s">
        <v>545</v>
      </c>
      <c r="P2083" t="s">
        <v>458</v>
      </c>
      <c r="R2083">
        <v>0</v>
      </c>
      <c r="S2083" t="s">
        <v>459</v>
      </c>
      <c r="T2083" t="s">
        <v>458</v>
      </c>
      <c r="U2083" t="s">
        <v>460</v>
      </c>
      <c r="V2083" t="s">
        <v>458</v>
      </c>
    </row>
    <row r="2084" spans="1:22" x14ac:dyDescent="0.2">
      <c r="A2084" s="102">
        <v>42478</v>
      </c>
      <c r="B2084" s="102" t="s">
        <v>4834</v>
      </c>
      <c r="C2084" t="s">
        <v>541</v>
      </c>
      <c r="D2084" s="58">
        <v>508.01</v>
      </c>
      <c r="E2084" t="s">
        <v>452</v>
      </c>
      <c r="F2084" s="108">
        <v>2010</v>
      </c>
      <c r="G2084" t="s">
        <v>3044</v>
      </c>
      <c r="H2084">
        <v>32</v>
      </c>
      <c r="I2084">
        <v>45</v>
      </c>
      <c r="J2084" t="s">
        <v>555</v>
      </c>
      <c r="K2084" t="s">
        <v>2937</v>
      </c>
      <c r="L2084">
        <v>0</v>
      </c>
      <c r="M2084">
        <v>0</v>
      </c>
      <c r="N2084" t="s">
        <v>5045</v>
      </c>
      <c r="O2084" t="s">
        <v>545</v>
      </c>
      <c r="P2084" t="s">
        <v>458</v>
      </c>
      <c r="R2084">
        <v>0</v>
      </c>
      <c r="S2084" t="s">
        <v>459</v>
      </c>
      <c r="T2084" t="s">
        <v>458</v>
      </c>
      <c r="U2084" t="s">
        <v>460</v>
      </c>
      <c r="V2084" t="s">
        <v>458</v>
      </c>
    </row>
    <row r="2085" spans="1:22" x14ac:dyDescent="0.2">
      <c r="A2085" s="102">
        <v>42478</v>
      </c>
      <c r="B2085" s="102" t="s">
        <v>4834</v>
      </c>
      <c r="C2085" t="s">
        <v>541</v>
      </c>
      <c r="D2085" s="58">
        <v>508.01</v>
      </c>
      <c r="E2085" t="s">
        <v>452</v>
      </c>
      <c r="F2085" s="108">
        <v>2009</v>
      </c>
      <c r="G2085" t="s">
        <v>2953</v>
      </c>
      <c r="H2085">
        <v>40</v>
      </c>
      <c r="I2085">
        <v>45</v>
      </c>
      <c r="J2085" t="s">
        <v>555</v>
      </c>
      <c r="K2085" t="s">
        <v>2937</v>
      </c>
      <c r="L2085">
        <v>0</v>
      </c>
      <c r="M2085">
        <v>0</v>
      </c>
      <c r="N2085" t="s">
        <v>5046</v>
      </c>
      <c r="O2085" t="s">
        <v>545</v>
      </c>
      <c r="P2085" t="s">
        <v>458</v>
      </c>
      <c r="R2085">
        <v>0</v>
      </c>
      <c r="S2085" t="s">
        <v>459</v>
      </c>
      <c r="T2085" t="s">
        <v>458</v>
      </c>
      <c r="U2085" t="s">
        <v>460</v>
      </c>
      <c r="V2085" t="s">
        <v>458</v>
      </c>
    </row>
    <row r="2086" spans="1:22" x14ac:dyDescent="0.2">
      <c r="A2086" s="102">
        <v>42478</v>
      </c>
      <c r="B2086" s="102" t="s">
        <v>4834</v>
      </c>
      <c r="C2086" t="s">
        <v>541</v>
      </c>
      <c r="D2086" s="58">
        <v>508.01</v>
      </c>
      <c r="E2086" t="s">
        <v>452</v>
      </c>
      <c r="F2086" s="108" t="s">
        <v>2950</v>
      </c>
      <c r="G2086" t="s">
        <v>2951</v>
      </c>
      <c r="H2086">
        <v>24</v>
      </c>
      <c r="I2086">
        <v>45</v>
      </c>
      <c r="J2086" t="s">
        <v>555</v>
      </c>
      <c r="K2086" t="s">
        <v>2937</v>
      </c>
      <c r="L2086">
        <v>0</v>
      </c>
      <c r="M2086">
        <v>0</v>
      </c>
      <c r="N2086" t="s">
        <v>5047</v>
      </c>
      <c r="O2086" t="s">
        <v>545</v>
      </c>
      <c r="P2086" t="s">
        <v>458</v>
      </c>
      <c r="R2086">
        <v>0</v>
      </c>
      <c r="S2086" t="s">
        <v>459</v>
      </c>
      <c r="T2086" t="s">
        <v>458</v>
      </c>
      <c r="U2086" t="s">
        <v>460</v>
      </c>
      <c r="V2086" t="s">
        <v>458</v>
      </c>
    </row>
    <row r="2087" spans="1:22" x14ac:dyDescent="0.2">
      <c r="A2087" s="102">
        <v>42485</v>
      </c>
      <c r="B2087" s="102" t="s">
        <v>4834</v>
      </c>
      <c r="C2087" t="s">
        <v>541</v>
      </c>
      <c r="D2087" s="58">
        <v>508.01</v>
      </c>
      <c r="E2087" t="s">
        <v>452</v>
      </c>
      <c r="F2087" s="108">
        <v>2001</v>
      </c>
      <c r="G2087" t="s">
        <v>2936</v>
      </c>
      <c r="H2087">
        <v>16</v>
      </c>
      <c r="I2087">
        <v>45</v>
      </c>
      <c r="J2087" t="s">
        <v>555</v>
      </c>
      <c r="K2087" t="s">
        <v>2937</v>
      </c>
      <c r="L2087">
        <v>0</v>
      </c>
      <c r="M2087">
        <v>0</v>
      </c>
      <c r="N2087" t="s">
        <v>5048</v>
      </c>
      <c r="O2087" t="s">
        <v>545</v>
      </c>
      <c r="P2087" t="s">
        <v>458</v>
      </c>
      <c r="R2087">
        <v>0</v>
      </c>
      <c r="S2087" t="s">
        <v>459</v>
      </c>
      <c r="T2087" t="s">
        <v>458</v>
      </c>
      <c r="U2087" t="s">
        <v>460</v>
      </c>
      <c r="V2087" t="s">
        <v>458</v>
      </c>
    </row>
    <row r="2088" spans="1:22" x14ac:dyDescent="0.2">
      <c r="A2088" s="102">
        <v>42485</v>
      </c>
      <c r="B2088" s="102" t="s">
        <v>4834</v>
      </c>
      <c r="C2088" t="s">
        <v>541</v>
      </c>
      <c r="D2088" s="58">
        <v>508.01</v>
      </c>
      <c r="E2088" t="s">
        <v>452</v>
      </c>
      <c r="F2088" s="108">
        <v>2003</v>
      </c>
      <c r="G2088" t="s">
        <v>3304</v>
      </c>
      <c r="H2088">
        <v>24.5</v>
      </c>
      <c r="I2088">
        <v>45</v>
      </c>
      <c r="J2088" t="s">
        <v>555</v>
      </c>
      <c r="K2088" t="s">
        <v>2937</v>
      </c>
      <c r="L2088">
        <v>0</v>
      </c>
      <c r="M2088">
        <v>0</v>
      </c>
      <c r="N2088" t="s">
        <v>5049</v>
      </c>
      <c r="O2088" t="s">
        <v>545</v>
      </c>
      <c r="P2088" t="s">
        <v>458</v>
      </c>
      <c r="R2088">
        <v>0</v>
      </c>
      <c r="S2088" t="s">
        <v>459</v>
      </c>
      <c r="T2088" t="s">
        <v>458</v>
      </c>
      <c r="U2088" t="s">
        <v>460</v>
      </c>
      <c r="V2088" t="s">
        <v>458</v>
      </c>
    </row>
    <row r="2089" spans="1:22" x14ac:dyDescent="0.2">
      <c r="A2089" s="102">
        <v>42485</v>
      </c>
      <c r="B2089" s="102" t="s">
        <v>4834</v>
      </c>
      <c r="C2089" t="s">
        <v>541</v>
      </c>
      <c r="D2089" s="58">
        <v>508.01</v>
      </c>
      <c r="E2089" t="s">
        <v>452</v>
      </c>
      <c r="F2089" s="108" t="s">
        <v>2950</v>
      </c>
      <c r="G2089" t="s">
        <v>2951</v>
      </c>
      <c r="H2089">
        <v>20</v>
      </c>
      <c r="I2089">
        <v>45</v>
      </c>
      <c r="J2089" t="s">
        <v>555</v>
      </c>
      <c r="K2089" t="s">
        <v>2937</v>
      </c>
      <c r="L2089">
        <v>0</v>
      </c>
      <c r="M2089">
        <v>0</v>
      </c>
      <c r="N2089" t="s">
        <v>5050</v>
      </c>
      <c r="O2089" t="s">
        <v>545</v>
      </c>
      <c r="P2089" t="s">
        <v>458</v>
      </c>
      <c r="R2089">
        <v>0</v>
      </c>
      <c r="S2089" t="s">
        <v>459</v>
      </c>
      <c r="T2089" t="s">
        <v>458</v>
      </c>
      <c r="U2089" t="s">
        <v>460</v>
      </c>
      <c r="V2089" t="s">
        <v>458</v>
      </c>
    </row>
    <row r="2090" spans="1:22" x14ac:dyDescent="0.2">
      <c r="A2090" s="102">
        <v>42485</v>
      </c>
      <c r="B2090" s="102" t="s">
        <v>4834</v>
      </c>
      <c r="C2090" t="s">
        <v>541</v>
      </c>
      <c r="D2090" s="58">
        <v>508.01</v>
      </c>
      <c r="E2090" t="s">
        <v>452</v>
      </c>
      <c r="F2090" s="108">
        <v>2010</v>
      </c>
      <c r="G2090" t="s">
        <v>3044</v>
      </c>
      <c r="H2090">
        <v>24</v>
      </c>
      <c r="I2090">
        <v>45</v>
      </c>
      <c r="J2090" t="s">
        <v>555</v>
      </c>
      <c r="K2090" t="s">
        <v>2937</v>
      </c>
      <c r="L2090">
        <v>0</v>
      </c>
      <c r="M2090">
        <v>0</v>
      </c>
      <c r="N2090" t="s">
        <v>5051</v>
      </c>
      <c r="O2090" t="s">
        <v>545</v>
      </c>
      <c r="P2090" t="s">
        <v>458</v>
      </c>
      <c r="R2090">
        <v>0</v>
      </c>
      <c r="S2090" t="s">
        <v>459</v>
      </c>
      <c r="T2090" t="s">
        <v>458</v>
      </c>
      <c r="U2090" t="s">
        <v>460</v>
      </c>
      <c r="V2090" t="s">
        <v>458</v>
      </c>
    </row>
    <row r="2091" spans="1:22" x14ac:dyDescent="0.2">
      <c r="A2091" s="102">
        <v>42492</v>
      </c>
      <c r="B2091" s="102" t="s">
        <v>4834</v>
      </c>
      <c r="C2091" t="s">
        <v>541</v>
      </c>
      <c r="D2091" s="58">
        <v>508.01</v>
      </c>
      <c r="E2091" t="s">
        <v>452</v>
      </c>
      <c r="F2091" s="108">
        <v>2001</v>
      </c>
      <c r="G2091" t="s">
        <v>2936</v>
      </c>
      <c r="H2091">
        <v>9</v>
      </c>
      <c r="I2091">
        <v>45</v>
      </c>
      <c r="J2091" t="s">
        <v>555</v>
      </c>
      <c r="K2091" t="s">
        <v>2937</v>
      </c>
      <c r="L2091">
        <v>0</v>
      </c>
      <c r="M2091">
        <v>0</v>
      </c>
      <c r="N2091" t="s">
        <v>5052</v>
      </c>
      <c r="O2091" t="s">
        <v>545</v>
      </c>
      <c r="P2091" t="s">
        <v>458</v>
      </c>
      <c r="R2091">
        <v>0</v>
      </c>
      <c r="S2091" t="s">
        <v>459</v>
      </c>
      <c r="T2091" t="s">
        <v>458</v>
      </c>
      <c r="U2091" t="s">
        <v>460</v>
      </c>
      <c r="V2091" t="s">
        <v>458</v>
      </c>
    </row>
    <row r="2092" spans="1:22" x14ac:dyDescent="0.2">
      <c r="A2092" s="102">
        <v>42492</v>
      </c>
      <c r="B2092" s="102" t="s">
        <v>4834</v>
      </c>
      <c r="C2092" t="s">
        <v>541</v>
      </c>
      <c r="D2092" s="58">
        <v>508.01</v>
      </c>
      <c r="E2092" t="s">
        <v>452</v>
      </c>
      <c r="F2092" s="108">
        <v>2001</v>
      </c>
      <c r="G2092" t="s">
        <v>2936</v>
      </c>
      <c r="H2092">
        <v>7</v>
      </c>
      <c r="I2092">
        <v>45</v>
      </c>
      <c r="J2092" t="s">
        <v>555</v>
      </c>
      <c r="K2092" t="s">
        <v>2937</v>
      </c>
      <c r="L2092">
        <v>0</v>
      </c>
      <c r="M2092">
        <v>0</v>
      </c>
      <c r="N2092" t="s">
        <v>5053</v>
      </c>
      <c r="O2092" t="s">
        <v>545</v>
      </c>
      <c r="P2092" t="s">
        <v>458</v>
      </c>
      <c r="R2092">
        <v>0</v>
      </c>
      <c r="S2092" t="s">
        <v>459</v>
      </c>
      <c r="T2092" t="s">
        <v>458</v>
      </c>
      <c r="U2092" t="s">
        <v>460</v>
      </c>
      <c r="V2092" t="s">
        <v>458</v>
      </c>
    </row>
    <row r="2093" spans="1:22" x14ac:dyDescent="0.2">
      <c r="A2093" s="102">
        <v>42492</v>
      </c>
      <c r="B2093" s="102" t="s">
        <v>4834</v>
      </c>
      <c r="C2093" t="s">
        <v>541</v>
      </c>
      <c r="D2093" s="58">
        <v>508.01</v>
      </c>
      <c r="E2093" t="s">
        <v>452</v>
      </c>
      <c r="F2093" s="108">
        <v>2003</v>
      </c>
      <c r="G2093" t="s">
        <v>3304</v>
      </c>
      <c r="H2093">
        <v>8</v>
      </c>
      <c r="I2093">
        <v>45</v>
      </c>
      <c r="J2093" t="s">
        <v>555</v>
      </c>
      <c r="K2093" t="s">
        <v>2937</v>
      </c>
      <c r="L2093">
        <v>0</v>
      </c>
      <c r="M2093">
        <v>0</v>
      </c>
      <c r="N2093" t="s">
        <v>5054</v>
      </c>
      <c r="O2093" t="s">
        <v>545</v>
      </c>
      <c r="P2093" t="s">
        <v>458</v>
      </c>
      <c r="R2093">
        <v>0</v>
      </c>
      <c r="S2093" t="s">
        <v>459</v>
      </c>
      <c r="T2093" t="s">
        <v>458</v>
      </c>
      <c r="U2093" t="s">
        <v>460</v>
      </c>
      <c r="V2093" t="s">
        <v>458</v>
      </c>
    </row>
    <row r="2094" spans="1:22" x14ac:dyDescent="0.2">
      <c r="A2094" s="102">
        <v>42492</v>
      </c>
      <c r="B2094" s="102" t="s">
        <v>4834</v>
      </c>
      <c r="C2094" t="s">
        <v>541</v>
      </c>
      <c r="D2094" s="58">
        <v>508.01</v>
      </c>
      <c r="E2094" t="s">
        <v>452</v>
      </c>
      <c r="F2094" s="108">
        <v>2010</v>
      </c>
      <c r="G2094" t="s">
        <v>3044</v>
      </c>
      <c r="H2094">
        <v>16</v>
      </c>
      <c r="I2094">
        <v>45</v>
      </c>
      <c r="J2094" t="s">
        <v>555</v>
      </c>
      <c r="K2094" t="s">
        <v>2937</v>
      </c>
      <c r="L2094">
        <v>0</v>
      </c>
      <c r="M2094">
        <v>0</v>
      </c>
      <c r="N2094" t="s">
        <v>5055</v>
      </c>
      <c r="O2094" t="s">
        <v>545</v>
      </c>
      <c r="P2094" t="s">
        <v>458</v>
      </c>
      <c r="R2094">
        <v>0</v>
      </c>
      <c r="S2094" t="s">
        <v>459</v>
      </c>
      <c r="T2094" t="s">
        <v>458</v>
      </c>
      <c r="U2094" t="s">
        <v>460</v>
      </c>
      <c r="V2094" t="s">
        <v>458</v>
      </c>
    </row>
    <row r="2095" spans="1:22" x14ac:dyDescent="0.2">
      <c r="A2095" s="102">
        <v>42499</v>
      </c>
      <c r="B2095" s="102" t="s">
        <v>4834</v>
      </c>
      <c r="C2095" t="s">
        <v>541</v>
      </c>
      <c r="D2095" s="58">
        <v>508.01</v>
      </c>
      <c r="E2095" t="s">
        <v>452</v>
      </c>
      <c r="F2095" s="108">
        <v>2001</v>
      </c>
      <c r="G2095" t="s">
        <v>2936</v>
      </c>
      <c r="H2095">
        <v>5</v>
      </c>
      <c r="I2095">
        <v>45</v>
      </c>
      <c r="J2095" t="s">
        <v>555</v>
      </c>
      <c r="K2095" t="s">
        <v>2937</v>
      </c>
      <c r="L2095">
        <v>0</v>
      </c>
      <c r="M2095">
        <v>0</v>
      </c>
      <c r="N2095" t="s">
        <v>5056</v>
      </c>
      <c r="O2095" t="s">
        <v>545</v>
      </c>
      <c r="P2095" t="s">
        <v>458</v>
      </c>
      <c r="R2095">
        <v>0</v>
      </c>
      <c r="S2095" t="s">
        <v>459</v>
      </c>
      <c r="T2095" t="s">
        <v>458</v>
      </c>
      <c r="U2095" t="s">
        <v>460</v>
      </c>
      <c r="V2095" t="s">
        <v>458</v>
      </c>
    </row>
    <row r="2096" spans="1:22" x14ac:dyDescent="0.2">
      <c r="A2096" s="102">
        <v>42499</v>
      </c>
      <c r="B2096" s="102" t="s">
        <v>4834</v>
      </c>
      <c r="C2096" t="s">
        <v>541</v>
      </c>
      <c r="D2096" s="58">
        <v>508.01</v>
      </c>
      <c r="E2096" t="s">
        <v>452</v>
      </c>
      <c r="F2096" s="108">
        <v>2001</v>
      </c>
      <c r="G2096" t="s">
        <v>2936</v>
      </c>
      <c r="H2096">
        <v>6</v>
      </c>
      <c r="I2096">
        <v>45</v>
      </c>
      <c r="J2096" t="s">
        <v>555</v>
      </c>
      <c r="K2096" t="s">
        <v>2937</v>
      </c>
      <c r="L2096">
        <v>0</v>
      </c>
      <c r="M2096">
        <v>0</v>
      </c>
      <c r="N2096" t="s">
        <v>5057</v>
      </c>
      <c r="O2096" t="s">
        <v>545</v>
      </c>
      <c r="P2096" t="s">
        <v>458</v>
      </c>
      <c r="R2096">
        <v>0</v>
      </c>
      <c r="S2096" t="s">
        <v>459</v>
      </c>
      <c r="T2096" t="s">
        <v>458</v>
      </c>
      <c r="U2096" t="s">
        <v>460</v>
      </c>
      <c r="V2096" t="s">
        <v>458</v>
      </c>
    </row>
    <row r="2097" spans="1:22" x14ac:dyDescent="0.2">
      <c r="A2097" s="102">
        <v>42499</v>
      </c>
      <c r="B2097" s="102" t="s">
        <v>4834</v>
      </c>
      <c r="C2097" t="s">
        <v>541</v>
      </c>
      <c r="D2097" s="58">
        <v>508.01</v>
      </c>
      <c r="E2097" t="s">
        <v>452</v>
      </c>
      <c r="F2097" s="108">
        <v>2003</v>
      </c>
      <c r="G2097" t="s">
        <v>3304</v>
      </c>
      <c r="H2097">
        <v>33</v>
      </c>
      <c r="I2097">
        <v>45</v>
      </c>
      <c r="J2097" t="s">
        <v>555</v>
      </c>
      <c r="K2097" t="s">
        <v>2937</v>
      </c>
      <c r="L2097">
        <v>0</v>
      </c>
      <c r="M2097">
        <v>0</v>
      </c>
      <c r="N2097" t="s">
        <v>5058</v>
      </c>
      <c r="O2097" t="s">
        <v>545</v>
      </c>
      <c r="P2097" t="s">
        <v>458</v>
      </c>
      <c r="R2097">
        <v>0</v>
      </c>
      <c r="S2097" t="s">
        <v>459</v>
      </c>
      <c r="T2097" t="s">
        <v>458</v>
      </c>
      <c r="U2097" t="s">
        <v>460</v>
      </c>
      <c r="V2097" t="s">
        <v>458</v>
      </c>
    </row>
    <row r="2098" spans="1:22" x14ac:dyDescent="0.2">
      <c r="A2098" s="102">
        <v>42499</v>
      </c>
      <c r="B2098" s="102" t="s">
        <v>4834</v>
      </c>
      <c r="C2098" t="s">
        <v>541</v>
      </c>
      <c r="D2098" s="58">
        <v>508.01</v>
      </c>
      <c r="E2098" t="s">
        <v>452</v>
      </c>
      <c r="F2098" s="108" t="s">
        <v>2950</v>
      </c>
      <c r="G2098" t="s">
        <v>2951</v>
      </c>
      <c r="H2098">
        <v>24</v>
      </c>
      <c r="I2098">
        <v>45</v>
      </c>
      <c r="J2098" t="s">
        <v>555</v>
      </c>
      <c r="K2098" t="s">
        <v>2937</v>
      </c>
      <c r="L2098">
        <v>0</v>
      </c>
      <c r="M2098">
        <v>0</v>
      </c>
      <c r="N2098" t="s">
        <v>5059</v>
      </c>
      <c r="O2098" t="s">
        <v>545</v>
      </c>
      <c r="P2098" t="s">
        <v>458</v>
      </c>
      <c r="R2098">
        <v>0</v>
      </c>
      <c r="S2098" t="s">
        <v>459</v>
      </c>
      <c r="T2098" t="s">
        <v>458</v>
      </c>
      <c r="U2098" t="s">
        <v>460</v>
      </c>
      <c r="V2098" t="s">
        <v>458</v>
      </c>
    </row>
    <row r="2099" spans="1:22" x14ac:dyDescent="0.2">
      <c r="A2099" s="102">
        <v>42499</v>
      </c>
      <c r="B2099" s="102" t="s">
        <v>4834</v>
      </c>
      <c r="C2099" t="s">
        <v>541</v>
      </c>
      <c r="D2099" s="58">
        <v>508.01</v>
      </c>
      <c r="E2099" t="s">
        <v>452</v>
      </c>
      <c r="F2099" s="108">
        <v>2010</v>
      </c>
      <c r="G2099" t="s">
        <v>3044</v>
      </c>
      <c r="H2099">
        <v>24</v>
      </c>
      <c r="I2099">
        <v>45</v>
      </c>
      <c r="J2099" t="s">
        <v>555</v>
      </c>
      <c r="K2099" t="s">
        <v>2937</v>
      </c>
      <c r="L2099">
        <v>0</v>
      </c>
      <c r="M2099">
        <v>0</v>
      </c>
      <c r="N2099" t="s">
        <v>5060</v>
      </c>
      <c r="O2099" t="s">
        <v>545</v>
      </c>
      <c r="P2099" t="s">
        <v>458</v>
      </c>
      <c r="R2099">
        <v>0</v>
      </c>
      <c r="S2099" t="s">
        <v>459</v>
      </c>
      <c r="T2099" t="s">
        <v>458</v>
      </c>
      <c r="U2099" t="s">
        <v>460</v>
      </c>
      <c r="V2099" t="s">
        <v>458</v>
      </c>
    </row>
    <row r="2100" spans="1:22" x14ac:dyDescent="0.2">
      <c r="A2100" s="102">
        <v>42499</v>
      </c>
      <c r="B2100" s="102" t="s">
        <v>4834</v>
      </c>
      <c r="C2100" t="s">
        <v>541</v>
      </c>
      <c r="D2100" s="58">
        <v>508.01</v>
      </c>
      <c r="E2100" t="s">
        <v>452</v>
      </c>
      <c r="F2100" s="108" t="s">
        <v>2950</v>
      </c>
      <c r="G2100" t="s">
        <v>2951</v>
      </c>
      <c r="H2100">
        <v>32</v>
      </c>
      <c r="I2100">
        <v>45</v>
      </c>
      <c r="J2100" t="s">
        <v>555</v>
      </c>
      <c r="K2100" t="s">
        <v>2937</v>
      </c>
      <c r="L2100">
        <v>0</v>
      </c>
      <c r="M2100">
        <v>0</v>
      </c>
      <c r="N2100" t="s">
        <v>5061</v>
      </c>
      <c r="O2100" t="s">
        <v>545</v>
      </c>
      <c r="P2100" t="s">
        <v>458</v>
      </c>
      <c r="R2100">
        <v>0</v>
      </c>
      <c r="S2100" t="s">
        <v>459</v>
      </c>
      <c r="T2100" t="s">
        <v>458</v>
      </c>
      <c r="U2100" t="s">
        <v>460</v>
      </c>
      <c r="V2100" t="s">
        <v>458</v>
      </c>
    </row>
    <row r="2101" spans="1:22" x14ac:dyDescent="0.2">
      <c r="A2101" s="102">
        <v>42506</v>
      </c>
      <c r="B2101" s="102" t="s">
        <v>4834</v>
      </c>
      <c r="C2101" t="s">
        <v>541</v>
      </c>
      <c r="D2101" s="58">
        <v>508.01</v>
      </c>
      <c r="E2101" t="s">
        <v>452</v>
      </c>
      <c r="F2101" s="108">
        <v>2001</v>
      </c>
      <c r="G2101" t="s">
        <v>2936</v>
      </c>
      <c r="H2101">
        <v>12</v>
      </c>
      <c r="I2101">
        <v>45</v>
      </c>
      <c r="J2101" t="s">
        <v>555</v>
      </c>
      <c r="K2101" t="s">
        <v>2937</v>
      </c>
      <c r="L2101">
        <v>0</v>
      </c>
      <c r="M2101">
        <v>0</v>
      </c>
      <c r="N2101" t="s">
        <v>5062</v>
      </c>
      <c r="O2101" t="s">
        <v>545</v>
      </c>
      <c r="P2101" t="s">
        <v>458</v>
      </c>
      <c r="R2101">
        <v>0</v>
      </c>
      <c r="S2101" t="s">
        <v>459</v>
      </c>
      <c r="T2101" t="s">
        <v>458</v>
      </c>
      <c r="U2101" t="s">
        <v>460</v>
      </c>
      <c r="V2101" t="s">
        <v>458</v>
      </c>
    </row>
    <row r="2102" spans="1:22" x14ac:dyDescent="0.2">
      <c r="A2102" s="102">
        <v>42506</v>
      </c>
      <c r="B2102" s="102" t="s">
        <v>4834</v>
      </c>
      <c r="C2102" t="s">
        <v>541</v>
      </c>
      <c r="D2102" s="58">
        <v>508.01</v>
      </c>
      <c r="E2102" t="s">
        <v>452</v>
      </c>
      <c r="F2102" s="108">
        <v>2001</v>
      </c>
      <c r="G2102" t="s">
        <v>2936</v>
      </c>
      <c r="H2102">
        <v>6</v>
      </c>
      <c r="I2102">
        <v>45</v>
      </c>
      <c r="J2102" t="s">
        <v>555</v>
      </c>
      <c r="K2102" t="s">
        <v>2937</v>
      </c>
      <c r="L2102">
        <v>0</v>
      </c>
      <c r="M2102">
        <v>0</v>
      </c>
      <c r="N2102" t="s">
        <v>5063</v>
      </c>
      <c r="O2102" t="s">
        <v>545</v>
      </c>
      <c r="P2102" t="s">
        <v>458</v>
      </c>
      <c r="R2102">
        <v>0</v>
      </c>
      <c r="S2102" t="s">
        <v>459</v>
      </c>
      <c r="T2102" t="s">
        <v>458</v>
      </c>
      <c r="U2102" t="s">
        <v>460</v>
      </c>
      <c r="V2102" t="s">
        <v>458</v>
      </c>
    </row>
    <row r="2103" spans="1:22" x14ac:dyDescent="0.2">
      <c r="A2103" s="102">
        <v>42506</v>
      </c>
      <c r="B2103" s="102" t="s">
        <v>4834</v>
      </c>
      <c r="C2103" t="s">
        <v>541</v>
      </c>
      <c r="D2103" s="58">
        <v>508.01</v>
      </c>
      <c r="E2103" t="s">
        <v>452</v>
      </c>
      <c r="F2103" s="108">
        <v>2003</v>
      </c>
      <c r="G2103" t="s">
        <v>3304</v>
      </c>
      <c r="H2103">
        <v>19</v>
      </c>
      <c r="I2103">
        <v>45</v>
      </c>
      <c r="J2103" t="s">
        <v>555</v>
      </c>
      <c r="K2103" t="s">
        <v>2937</v>
      </c>
      <c r="L2103">
        <v>0</v>
      </c>
      <c r="M2103">
        <v>0</v>
      </c>
      <c r="N2103" t="s">
        <v>5064</v>
      </c>
      <c r="O2103" t="s">
        <v>545</v>
      </c>
      <c r="P2103" t="s">
        <v>458</v>
      </c>
      <c r="R2103">
        <v>0</v>
      </c>
      <c r="S2103" t="s">
        <v>459</v>
      </c>
      <c r="T2103" t="s">
        <v>458</v>
      </c>
      <c r="U2103" t="s">
        <v>460</v>
      </c>
      <c r="V2103" t="s">
        <v>458</v>
      </c>
    </row>
    <row r="2104" spans="1:22" x14ac:dyDescent="0.2">
      <c r="A2104" s="102">
        <v>42506</v>
      </c>
      <c r="B2104" s="102" t="s">
        <v>4834</v>
      </c>
      <c r="C2104" t="s">
        <v>541</v>
      </c>
      <c r="D2104" s="58">
        <v>508.01</v>
      </c>
      <c r="E2104" t="s">
        <v>452</v>
      </c>
      <c r="F2104" s="108" t="s">
        <v>2950</v>
      </c>
      <c r="G2104" t="s">
        <v>2951</v>
      </c>
      <c r="H2104">
        <v>16</v>
      </c>
      <c r="I2104">
        <v>45</v>
      </c>
      <c r="J2104" t="s">
        <v>555</v>
      </c>
      <c r="K2104" t="s">
        <v>2937</v>
      </c>
      <c r="L2104">
        <v>0</v>
      </c>
      <c r="M2104">
        <v>0</v>
      </c>
      <c r="N2104" t="s">
        <v>5065</v>
      </c>
      <c r="O2104" t="s">
        <v>545</v>
      </c>
      <c r="P2104" t="s">
        <v>458</v>
      </c>
      <c r="R2104">
        <v>0</v>
      </c>
      <c r="S2104" t="s">
        <v>459</v>
      </c>
      <c r="T2104" t="s">
        <v>458</v>
      </c>
      <c r="U2104" t="s">
        <v>460</v>
      </c>
      <c r="V2104" t="s">
        <v>458</v>
      </c>
    </row>
    <row r="2105" spans="1:22" x14ac:dyDescent="0.2">
      <c r="A2105" s="102">
        <v>42506</v>
      </c>
      <c r="B2105" s="102" t="s">
        <v>4834</v>
      </c>
      <c r="C2105" t="s">
        <v>541</v>
      </c>
      <c r="D2105" s="58">
        <v>508.01</v>
      </c>
      <c r="E2105" t="s">
        <v>452</v>
      </c>
      <c r="F2105" s="108">
        <v>2010</v>
      </c>
      <c r="G2105" t="s">
        <v>3044</v>
      </c>
      <c r="H2105">
        <v>20</v>
      </c>
      <c r="I2105">
        <v>45</v>
      </c>
      <c r="J2105" t="s">
        <v>555</v>
      </c>
      <c r="K2105" t="s">
        <v>2937</v>
      </c>
      <c r="L2105">
        <v>0</v>
      </c>
      <c r="M2105">
        <v>0</v>
      </c>
      <c r="N2105" t="s">
        <v>5066</v>
      </c>
      <c r="O2105" t="s">
        <v>545</v>
      </c>
      <c r="P2105" t="s">
        <v>458</v>
      </c>
      <c r="R2105">
        <v>0</v>
      </c>
      <c r="S2105" t="s">
        <v>459</v>
      </c>
      <c r="T2105" t="s">
        <v>458</v>
      </c>
      <c r="U2105" t="s">
        <v>460</v>
      </c>
      <c r="V2105" t="s">
        <v>458</v>
      </c>
    </row>
    <row r="2106" spans="1:22" x14ac:dyDescent="0.2">
      <c r="A2106" s="102">
        <v>42506</v>
      </c>
      <c r="B2106" s="102" t="s">
        <v>4834</v>
      </c>
      <c r="C2106" t="s">
        <v>541</v>
      </c>
      <c r="D2106" s="58">
        <v>508.01</v>
      </c>
      <c r="E2106" t="s">
        <v>452</v>
      </c>
      <c r="F2106" s="108">
        <v>2009</v>
      </c>
      <c r="G2106" t="s">
        <v>2953</v>
      </c>
      <c r="H2106">
        <v>7</v>
      </c>
      <c r="I2106">
        <v>45</v>
      </c>
      <c r="J2106" t="s">
        <v>555</v>
      </c>
      <c r="K2106" t="s">
        <v>2937</v>
      </c>
      <c r="L2106">
        <v>0</v>
      </c>
      <c r="M2106">
        <v>0</v>
      </c>
      <c r="N2106" t="s">
        <v>5067</v>
      </c>
      <c r="O2106" t="s">
        <v>545</v>
      </c>
      <c r="P2106" t="s">
        <v>458</v>
      </c>
      <c r="R2106">
        <v>0</v>
      </c>
      <c r="S2106" t="s">
        <v>459</v>
      </c>
      <c r="T2106" t="s">
        <v>458</v>
      </c>
      <c r="U2106" t="s">
        <v>460</v>
      </c>
      <c r="V2106" t="s">
        <v>458</v>
      </c>
    </row>
    <row r="2107" spans="1:22" x14ac:dyDescent="0.2">
      <c r="A2107" s="102">
        <v>42513</v>
      </c>
      <c r="B2107" s="102" t="s">
        <v>4834</v>
      </c>
      <c r="C2107" t="s">
        <v>541</v>
      </c>
      <c r="D2107" s="58">
        <v>508.01</v>
      </c>
      <c r="E2107" t="s">
        <v>452</v>
      </c>
      <c r="F2107" s="108">
        <v>2001</v>
      </c>
      <c r="G2107" t="s">
        <v>2936</v>
      </c>
      <c r="H2107">
        <v>24</v>
      </c>
      <c r="I2107">
        <v>45</v>
      </c>
      <c r="J2107" t="s">
        <v>555</v>
      </c>
      <c r="K2107" t="s">
        <v>2937</v>
      </c>
      <c r="L2107">
        <v>0</v>
      </c>
      <c r="M2107">
        <v>0</v>
      </c>
      <c r="N2107" t="s">
        <v>5068</v>
      </c>
      <c r="O2107" t="s">
        <v>545</v>
      </c>
      <c r="P2107" t="s">
        <v>458</v>
      </c>
      <c r="R2107">
        <v>0</v>
      </c>
      <c r="S2107" t="s">
        <v>459</v>
      </c>
      <c r="T2107" t="s">
        <v>458</v>
      </c>
      <c r="U2107" t="s">
        <v>460</v>
      </c>
      <c r="V2107" t="s">
        <v>458</v>
      </c>
    </row>
    <row r="2108" spans="1:22" x14ac:dyDescent="0.2">
      <c r="A2108" s="102">
        <v>42513</v>
      </c>
      <c r="B2108" s="102" t="s">
        <v>4834</v>
      </c>
      <c r="C2108" t="s">
        <v>541</v>
      </c>
      <c r="D2108" s="58">
        <v>508.01</v>
      </c>
      <c r="E2108" t="s">
        <v>452</v>
      </c>
      <c r="F2108" s="108">
        <v>2001</v>
      </c>
      <c r="G2108" t="s">
        <v>2936</v>
      </c>
      <c r="H2108">
        <v>14</v>
      </c>
      <c r="I2108">
        <v>45</v>
      </c>
      <c r="J2108" t="s">
        <v>555</v>
      </c>
      <c r="K2108" t="s">
        <v>2937</v>
      </c>
      <c r="L2108">
        <v>0</v>
      </c>
      <c r="M2108">
        <v>0</v>
      </c>
      <c r="N2108" t="s">
        <v>5069</v>
      </c>
      <c r="O2108" t="s">
        <v>545</v>
      </c>
      <c r="P2108" t="s">
        <v>458</v>
      </c>
      <c r="R2108">
        <v>0</v>
      </c>
      <c r="S2108" t="s">
        <v>459</v>
      </c>
      <c r="T2108" t="s">
        <v>458</v>
      </c>
      <c r="U2108" t="s">
        <v>460</v>
      </c>
      <c r="V2108" t="s">
        <v>458</v>
      </c>
    </row>
    <row r="2109" spans="1:22" x14ac:dyDescent="0.2">
      <c r="A2109" s="102">
        <v>42513</v>
      </c>
      <c r="B2109" s="102" t="s">
        <v>4834</v>
      </c>
      <c r="C2109" t="s">
        <v>541</v>
      </c>
      <c r="D2109" s="58">
        <v>508.01</v>
      </c>
      <c r="E2109" t="s">
        <v>452</v>
      </c>
      <c r="F2109" s="108">
        <v>2003</v>
      </c>
      <c r="G2109" t="s">
        <v>3304</v>
      </c>
      <c r="H2109">
        <v>27</v>
      </c>
      <c r="I2109">
        <v>45</v>
      </c>
      <c r="J2109" t="s">
        <v>555</v>
      </c>
      <c r="K2109" t="s">
        <v>2937</v>
      </c>
      <c r="L2109">
        <v>0</v>
      </c>
      <c r="M2109">
        <v>0</v>
      </c>
      <c r="N2109" t="s">
        <v>5070</v>
      </c>
      <c r="O2109" t="s">
        <v>545</v>
      </c>
      <c r="P2109" t="s">
        <v>458</v>
      </c>
      <c r="R2109">
        <v>0</v>
      </c>
      <c r="S2109" t="s">
        <v>459</v>
      </c>
      <c r="T2109" t="s">
        <v>458</v>
      </c>
      <c r="U2109" t="s">
        <v>460</v>
      </c>
      <c r="V2109" t="s">
        <v>458</v>
      </c>
    </row>
    <row r="2110" spans="1:22" x14ac:dyDescent="0.2">
      <c r="A2110" s="102">
        <v>42513</v>
      </c>
      <c r="B2110" s="102" t="s">
        <v>4834</v>
      </c>
      <c r="C2110" t="s">
        <v>541</v>
      </c>
      <c r="D2110" s="58">
        <v>508.01</v>
      </c>
      <c r="E2110" t="s">
        <v>452</v>
      </c>
      <c r="F2110" s="108" t="s">
        <v>2950</v>
      </c>
      <c r="G2110" t="s">
        <v>2951</v>
      </c>
      <c r="H2110">
        <v>8</v>
      </c>
      <c r="I2110">
        <v>45</v>
      </c>
      <c r="J2110" t="s">
        <v>555</v>
      </c>
      <c r="K2110" t="s">
        <v>2937</v>
      </c>
      <c r="L2110">
        <v>0</v>
      </c>
      <c r="M2110">
        <v>0</v>
      </c>
      <c r="N2110" t="s">
        <v>5071</v>
      </c>
      <c r="O2110" t="s">
        <v>545</v>
      </c>
      <c r="P2110" t="s">
        <v>458</v>
      </c>
      <c r="R2110">
        <v>0</v>
      </c>
      <c r="S2110" t="s">
        <v>459</v>
      </c>
      <c r="T2110" t="s">
        <v>458</v>
      </c>
      <c r="U2110" t="s">
        <v>460</v>
      </c>
      <c r="V2110" t="s">
        <v>458</v>
      </c>
    </row>
    <row r="2111" spans="1:22" x14ac:dyDescent="0.2">
      <c r="A2111" s="102">
        <v>42520</v>
      </c>
      <c r="B2111" s="102" t="s">
        <v>4834</v>
      </c>
      <c r="C2111" t="s">
        <v>541</v>
      </c>
      <c r="D2111" s="58">
        <v>508.01</v>
      </c>
      <c r="E2111" t="s">
        <v>452</v>
      </c>
      <c r="F2111" s="108">
        <v>2001</v>
      </c>
      <c r="G2111" t="s">
        <v>2936</v>
      </c>
      <c r="H2111">
        <v>6</v>
      </c>
      <c r="I2111">
        <v>45</v>
      </c>
      <c r="J2111" t="s">
        <v>555</v>
      </c>
      <c r="K2111" t="s">
        <v>2937</v>
      </c>
      <c r="L2111">
        <v>0</v>
      </c>
      <c r="M2111">
        <v>0</v>
      </c>
      <c r="N2111" t="s">
        <v>5072</v>
      </c>
      <c r="O2111" t="s">
        <v>545</v>
      </c>
      <c r="P2111" t="s">
        <v>458</v>
      </c>
      <c r="R2111">
        <v>0</v>
      </c>
      <c r="S2111" t="s">
        <v>459</v>
      </c>
      <c r="T2111" t="s">
        <v>458</v>
      </c>
      <c r="U2111" t="s">
        <v>460</v>
      </c>
      <c r="V2111" t="s">
        <v>458</v>
      </c>
    </row>
    <row r="2112" spans="1:22" x14ac:dyDescent="0.2">
      <c r="A2112" s="102">
        <v>42520</v>
      </c>
      <c r="B2112" s="102" t="s">
        <v>4834</v>
      </c>
      <c r="C2112" t="s">
        <v>541</v>
      </c>
      <c r="D2112" s="58">
        <v>508.01</v>
      </c>
      <c r="E2112" t="s">
        <v>452</v>
      </c>
      <c r="F2112" s="108">
        <v>2003</v>
      </c>
      <c r="G2112" t="s">
        <v>3304</v>
      </c>
      <c r="H2112">
        <v>13</v>
      </c>
      <c r="I2112">
        <v>45</v>
      </c>
      <c r="J2112" t="s">
        <v>555</v>
      </c>
      <c r="K2112" t="s">
        <v>2937</v>
      </c>
      <c r="L2112">
        <v>0</v>
      </c>
      <c r="M2112">
        <v>0</v>
      </c>
      <c r="N2112" t="s">
        <v>5073</v>
      </c>
      <c r="O2112" t="s">
        <v>545</v>
      </c>
      <c r="P2112" t="s">
        <v>458</v>
      </c>
      <c r="R2112">
        <v>0</v>
      </c>
      <c r="S2112" t="s">
        <v>459</v>
      </c>
      <c r="T2112" t="s">
        <v>458</v>
      </c>
      <c r="U2112" t="s">
        <v>460</v>
      </c>
      <c r="V2112" t="s">
        <v>458</v>
      </c>
    </row>
    <row r="2113" spans="1:22" x14ac:dyDescent="0.2">
      <c r="A2113" s="102">
        <v>42520</v>
      </c>
      <c r="B2113" s="102" t="s">
        <v>4834</v>
      </c>
      <c r="C2113" t="s">
        <v>541</v>
      </c>
      <c r="D2113" s="58">
        <v>508.01</v>
      </c>
      <c r="E2113" t="s">
        <v>452</v>
      </c>
      <c r="F2113" s="108" t="s">
        <v>2950</v>
      </c>
      <c r="G2113" t="s">
        <v>2951</v>
      </c>
      <c r="H2113">
        <v>4</v>
      </c>
      <c r="I2113">
        <v>45</v>
      </c>
      <c r="J2113" t="s">
        <v>555</v>
      </c>
      <c r="K2113" t="s">
        <v>2937</v>
      </c>
      <c r="L2113">
        <v>0</v>
      </c>
      <c r="M2113">
        <v>0</v>
      </c>
      <c r="N2113" t="s">
        <v>5074</v>
      </c>
      <c r="O2113" t="s">
        <v>545</v>
      </c>
      <c r="P2113" t="s">
        <v>458</v>
      </c>
      <c r="R2113">
        <v>0</v>
      </c>
      <c r="S2113" t="s">
        <v>459</v>
      </c>
      <c r="T2113" t="s">
        <v>458</v>
      </c>
      <c r="U2113" t="s">
        <v>460</v>
      </c>
      <c r="V2113" t="s">
        <v>458</v>
      </c>
    </row>
    <row r="2114" spans="1:22" x14ac:dyDescent="0.2">
      <c r="A2114" s="102">
        <v>42522</v>
      </c>
      <c r="B2114" s="102" t="s">
        <v>4834</v>
      </c>
      <c r="C2114" t="s">
        <v>541</v>
      </c>
      <c r="D2114" s="58">
        <v>508.01</v>
      </c>
      <c r="E2114" t="s">
        <v>452</v>
      </c>
      <c r="F2114" s="108">
        <v>2001</v>
      </c>
      <c r="G2114" t="s">
        <v>2936</v>
      </c>
      <c r="H2114">
        <v>5</v>
      </c>
      <c r="I2114">
        <v>45</v>
      </c>
      <c r="J2114" t="s">
        <v>555</v>
      </c>
      <c r="K2114" t="s">
        <v>2937</v>
      </c>
      <c r="L2114">
        <v>0</v>
      </c>
      <c r="M2114">
        <v>0</v>
      </c>
      <c r="N2114" t="s">
        <v>5075</v>
      </c>
      <c r="O2114" t="s">
        <v>545</v>
      </c>
      <c r="P2114" t="s">
        <v>458</v>
      </c>
      <c r="R2114">
        <v>0</v>
      </c>
      <c r="S2114" t="s">
        <v>459</v>
      </c>
      <c r="T2114" t="s">
        <v>458</v>
      </c>
      <c r="U2114" t="s">
        <v>460</v>
      </c>
      <c r="V2114" t="s">
        <v>458</v>
      </c>
    </row>
    <row r="2115" spans="1:22" x14ac:dyDescent="0.2">
      <c r="A2115" s="102">
        <v>42522</v>
      </c>
      <c r="B2115" s="102" t="s">
        <v>4834</v>
      </c>
      <c r="C2115" t="s">
        <v>541</v>
      </c>
      <c r="D2115" s="58">
        <v>508.01</v>
      </c>
      <c r="E2115" t="s">
        <v>452</v>
      </c>
      <c r="F2115" s="108">
        <v>2001</v>
      </c>
      <c r="G2115" t="s">
        <v>2936</v>
      </c>
      <c r="H2115">
        <v>1</v>
      </c>
      <c r="I2115">
        <v>45</v>
      </c>
      <c r="J2115" t="s">
        <v>555</v>
      </c>
      <c r="K2115" t="s">
        <v>2937</v>
      </c>
      <c r="L2115">
        <v>0</v>
      </c>
      <c r="M2115">
        <v>0</v>
      </c>
      <c r="N2115" t="s">
        <v>5076</v>
      </c>
      <c r="O2115" t="s">
        <v>545</v>
      </c>
      <c r="P2115" t="s">
        <v>458</v>
      </c>
      <c r="R2115">
        <v>0</v>
      </c>
      <c r="S2115" t="s">
        <v>459</v>
      </c>
      <c r="T2115" t="s">
        <v>458</v>
      </c>
      <c r="U2115" t="s">
        <v>460</v>
      </c>
      <c r="V2115" t="s">
        <v>458</v>
      </c>
    </row>
    <row r="2116" spans="1:22" x14ac:dyDescent="0.2">
      <c r="A2116" s="102">
        <v>42522</v>
      </c>
      <c r="B2116" s="102" t="s">
        <v>4834</v>
      </c>
      <c r="C2116" t="s">
        <v>541</v>
      </c>
      <c r="D2116" s="58">
        <v>508.01</v>
      </c>
      <c r="E2116" t="s">
        <v>452</v>
      </c>
      <c r="F2116" s="108">
        <v>2003</v>
      </c>
      <c r="G2116" t="s">
        <v>3304</v>
      </c>
      <c r="H2116">
        <v>14</v>
      </c>
      <c r="I2116">
        <v>45</v>
      </c>
      <c r="J2116" t="s">
        <v>555</v>
      </c>
      <c r="K2116" t="s">
        <v>2937</v>
      </c>
      <c r="L2116">
        <v>0</v>
      </c>
      <c r="M2116">
        <v>0</v>
      </c>
      <c r="N2116" t="s">
        <v>5077</v>
      </c>
      <c r="O2116" t="s">
        <v>545</v>
      </c>
      <c r="P2116" t="s">
        <v>458</v>
      </c>
      <c r="R2116">
        <v>0</v>
      </c>
      <c r="S2116" t="s">
        <v>459</v>
      </c>
      <c r="T2116" t="s">
        <v>458</v>
      </c>
      <c r="U2116" t="s">
        <v>460</v>
      </c>
      <c r="V2116" t="s">
        <v>458</v>
      </c>
    </row>
    <row r="2117" spans="1:22" x14ac:dyDescent="0.2">
      <c r="A2117" s="102">
        <v>42522</v>
      </c>
      <c r="B2117" s="102" t="s">
        <v>4834</v>
      </c>
      <c r="C2117" t="s">
        <v>541</v>
      </c>
      <c r="D2117" s="58">
        <v>508.01</v>
      </c>
      <c r="E2117" t="s">
        <v>452</v>
      </c>
      <c r="F2117" s="108">
        <v>2010</v>
      </c>
      <c r="G2117" t="s">
        <v>3044</v>
      </c>
      <c r="H2117">
        <v>16</v>
      </c>
      <c r="I2117">
        <v>45</v>
      </c>
      <c r="J2117" t="s">
        <v>555</v>
      </c>
      <c r="K2117" t="s">
        <v>2937</v>
      </c>
      <c r="L2117">
        <v>0</v>
      </c>
      <c r="M2117">
        <v>0</v>
      </c>
      <c r="N2117" t="s">
        <v>5078</v>
      </c>
      <c r="O2117" t="s">
        <v>545</v>
      </c>
      <c r="P2117" t="s">
        <v>458</v>
      </c>
      <c r="R2117">
        <v>0</v>
      </c>
      <c r="S2117" t="s">
        <v>459</v>
      </c>
      <c r="T2117" t="s">
        <v>458</v>
      </c>
      <c r="U2117" t="s">
        <v>460</v>
      </c>
      <c r="V2117" t="s">
        <v>458</v>
      </c>
    </row>
    <row r="2118" spans="1:22" x14ac:dyDescent="0.2">
      <c r="A2118" s="102">
        <v>42522</v>
      </c>
      <c r="B2118" s="102" t="s">
        <v>4834</v>
      </c>
      <c r="C2118" t="s">
        <v>541</v>
      </c>
      <c r="D2118" s="58">
        <v>508.01</v>
      </c>
      <c r="E2118" t="s">
        <v>452</v>
      </c>
      <c r="F2118" s="108" t="s">
        <v>2950</v>
      </c>
      <c r="G2118" t="s">
        <v>2951</v>
      </c>
      <c r="H2118">
        <v>11</v>
      </c>
      <c r="I2118">
        <v>45</v>
      </c>
      <c r="J2118" t="s">
        <v>555</v>
      </c>
      <c r="K2118" t="s">
        <v>2937</v>
      </c>
      <c r="L2118">
        <v>0</v>
      </c>
      <c r="M2118">
        <v>0</v>
      </c>
      <c r="N2118" t="s">
        <v>5079</v>
      </c>
      <c r="O2118" t="s">
        <v>545</v>
      </c>
      <c r="P2118" t="s">
        <v>458</v>
      </c>
      <c r="R2118">
        <v>0</v>
      </c>
      <c r="S2118" t="s">
        <v>459</v>
      </c>
      <c r="T2118" t="s">
        <v>458</v>
      </c>
      <c r="U2118" t="s">
        <v>460</v>
      </c>
      <c r="V2118" t="s">
        <v>458</v>
      </c>
    </row>
    <row r="2119" spans="1:22" x14ac:dyDescent="0.2">
      <c r="A2119" s="102">
        <v>42527</v>
      </c>
      <c r="B2119" s="102" t="s">
        <v>4834</v>
      </c>
      <c r="C2119" t="s">
        <v>541</v>
      </c>
      <c r="D2119" s="58">
        <v>508.01</v>
      </c>
      <c r="E2119" t="s">
        <v>452</v>
      </c>
      <c r="F2119" s="108">
        <v>2001</v>
      </c>
      <c r="G2119" t="s">
        <v>2936</v>
      </c>
      <c r="H2119">
        <v>2</v>
      </c>
      <c r="I2119">
        <v>45</v>
      </c>
      <c r="J2119" t="s">
        <v>555</v>
      </c>
      <c r="K2119" t="s">
        <v>2937</v>
      </c>
      <c r="L2119">
        <v>0</v>
      </c>
      <c r="M2119">
        <v>0</v>
      </c>
      <c r="N2119" t="s">
        <v>5080</v>
      </c>
      <c r="O2119" t="s">
        <v>545</v>
      </c>
      <c r="P2119" t="s">
        <v>458</v>
      </c>
      <c r="R2119">
        <v>0</v>
      </c>
      <c r="S2119" t="s">
        <v>459</v>
      </c>
      <c r="T2119" t="s">
        <v>458</v>
      </c>
      <c r="U2119" t="s">
        <v>460</v>
      </c>
      <c r="V2119" t="s">
        <v>458</v>
      </c>
    </row>
    <row r="2120" spans="1:22" x14ac:dyDescent="0.2">
      <c r="A2120" s="102">
        <v>42527</v>
      </c>
      <c r="B2120" s="102" t="s">
        <v>4834</v>
      </c>
      <c r="C2120" t="s">
        <v>541</v>
      </c>
      <c r="D2120" s="58">
        <v>508.01</v>
      </c>
      <c r="E2120" t="s">
        <v>452</v>
      </c>
      <c r="F2120" s="108">
        <v>2001</v>
      </c>
      <c r="G2120" t="s">
        <v>2936</v>
      </c>
      <c r="H2120">
        <v>6</v>
      </c>
      <c r="I2120">
        <v>45</v>
      </c>
      <c r="J2120" t="s">
        <v>555</v>
      </c>
      <c r="K2120" t="s">
        <v>2937</v>
      </c>
      <c r="L2120">
        <v>0</v>
      </c>
      <c r="M2120">
        <v>0</v>
      </c>
      <c r="N2120" t="s">
        <v>5081</v>
      </c>
      <c r="O2120" t="s">
        <v>545</v>
      </c>
      <c r="P2120" t="s">
        <v>458</v>
      </c>
      <c r="R2120">
        <v>0</v>
      </c>
      <c r="S2120" t="s">
        <v>459</v>
      </c>
      <c r="T2120" t="s">
        <v>458</v>
      </c>
      <c r="U2120" t="s">
        <v>460</v>
      </c>
      <c r="V2120" t="s">
        <v>458</v>
      </c>
    </row>
    <row r="2121" spans="1:22" x14ac:dyDescent="0.2">
      <c r="A2121" s="102">
        <v>42527</v>
      </c>
      <c r="B2121" s="102" t="s">
        <v>4834</v>
      </c>
      <c r="C2121" t="s">
        <v>541</v>
      </c>
      <c r="D2121" s="58">
        <v>508.01</v>
      </c>
      <c r="E2121" t="s">
        <v>452</v>
      </c>
      <c r="F2121" s="108">
        <v>2003</v>
      </c>
      <c r="G2121" t="s">
        <v>3304</v>
      </c>
      <c r="H2121">
        <v>24</v>
      </c>
      <c r="I2121">
        <v>45</v>
      </c>
      <c r="J2121" t="s">
        <v>555</v>
      </c>
      <c r="K2121" t="s">
        <v>2937</v>
      </c>
      <c r="L2121">
        <v>0</v>
      </c>
      <c r="M2121">
        <v>0</v>
      </c>
      <c r="N2121" t="s">
        <v>5082</v>
      </c>
      <c r="O2121" t="s">
        <v>545</v>
      </c>
      <c r="P2121" t="s">
        <v>458</v>
      </c>
      <c r="R2121">
        <v>0</v>
      </c>
      <c r="S2121" t="s">
        <v>459</v>
      </c>
      <c r="T2121" t="s">
        <v>458</v>
      </c>
      <c r="U2121" t="s">
        <v>460</v>
      </c>
      <c r="V2121" t="s">
        <v>458</v>
      </c>
    </row>
    <row r="2122" spans="1:22" x14ac:dyDescent="0.2">
      <c r="A2122" s="102">
        <v>42534</v>
      </c>
      <c r="B2122" s="102" t="s">
        <v>4834</v>
      </c>
      <c r="C2122" t="s">
        <v>541</v>
      </c>
      <c r="D2122" s="58">
        <v>508.01</v>
      </c>
      <c r="E2122" t="s">
        <v>452</v>
      </c>
      <c r="F2122" s="108">
        <v>2001</v>
      </c>
      <c r="G2122" t="s">
        <v>2936</v>
      </c>
      <c r="H2122">
        <v>5</v>
      </c>
      <c r="I2122">
        <v>45</v>
      </c>
      <c r="J2122" t="s">
        <v>555</v>
      </c>
      <c r="K2122" t="s">
        <v>2937</v>
      </c>
      <c r="L2122">
        <v>0</v>
      </c>
      <c r="M2122">
        <v>0</v>
      </c>
      <c r="N2122" t="s">
        <v>5083</v>
      </c>
      <c r="O2122" t="s">
        <v>545</v>
      </c>
      <c r="P2122" t="s">
        <v>458</v>
      </c>
      <c r="R2122">
        <v>0</v>
      </c>
      <c r="S2122" t="s">
        <v>459</v>
      </c>
      <c r="T2122" t="s">
        <v>458</v>
      </c>
      <c r="U2122" t="s">
        <v>460</v>
      </c>
      <c r="V2122" t="s">
        <v>458</v>
      </c>
    </row>
    <row r="2123" spans="1:22" x14ac:dyDescent="0.2">
      <c r="A2123" s="102">
        <v>42534</v>
      </c>
      <c r="B2123" s="102" t="s">
        <v>4834</v>
      </c>
      <c r="C2123" t="s">
        <v>541</v>
      </c>
      <c r="D2123" s="58">
        <v>508.01</v>
      </c>
      <c r="E2123" t="s">
        <v>452</v>
      </c>
      <c r="F2123" s="108">
        <v>2001</v>
      </c>
      <c r="G2123" t="s">
        <v>2936</v>
      </c>
      <c r="H2123">
        <v>8</v>
      </c>
      <c r="I2123">
        <v>45</v>
      </c>
      <c r="J2123" t="s">
        <v>555</v>
      </c>
      <c r="K2123" t="s">
        <v>2937</v>
      </c>
      <c r="L2123">
        <v>0</v>
      </c>
      <c r="M2123">
        <v>0</v>
      </c>
      <c r="N2123" t="s">
        <v>5084</v>
      </c>
      <c r="O2123" t="s">
        <v>545</v>
      </c>
      <c r="P2123" t="s">
        <v>458</v>
      </c>
      <c r="R2123">
        <v>0</v>
      </c>
      <c r="S2123" t="s">
        <v>459</v>
      </c>
      <c r="T2123" t="s">
        <v>458</v>
      </c>
      <c r="U2123" t="s">
        <v>460</v>
      </c>
      <c r="V2123" t="s">
        <v>458</v>
      </c>
    </row>
    <row r="2124" spans="1:22" x14ac:dyDescent="0.2">
      <c r="A2124" s="102">
        <v>42534</v>
      </c>
      <c r="B2124" s="102" t="s">
        <v>4834</v>
      </c>
      <c r="C2124" t="s">
        <v>541</v>
      </c>
      <c r="D2124" s="58">
        <v>508.01</v>
      </c>
      <c r="E2124" t="s">
        <v>452</v>
      </c>
      <c r="F2124" s="108">
        <v>2003</v>
      </c>
      <c r="G2124" t="s">
        <v>3304</v>
      </c>
      <c r="H2124">
        <v>33</v>
      </c>
      <c r="I2124">
        <v>45</v>
      </c>
      <c r="J2124" t="s">
        <v>555</v>
      </c>
      <c r="K2124" t="s">
        <v>2937</v>
      </c>
      <c r="L2124">
        <v>0</v>
      </c>
      <c r="M2124">
        <v>0</v>
      </c>
      <c r="N2124" t="s">
        <v>5085</v>
      </c>
      <c r="O2124" t="s">
        <v>545</v>
      </c>
      <c r="P2124" t="s">
        <v>458</v>
      </c>
      <c r="R2124">
        <v>0</v>
      </c>
      <c r="S2124" t="s">
        <v>459</v>
      </c>
      <c r="T2124" t="s">
        <v>458</v>
      </c>
      <c r="U2124" t="s">
        <v>460</v>
      </c>
      <c r="V2124" t="s">
        <v>458</v>
      </c>
    </row>
    <row r="2125" spans="1:22" x14ac:dyDescent="0.2">
      <c r="A2125" s="102">
        <v>42534</v>
      </c>
      <c r="B2125" s="102" t="s">
        <v>4834</v>
      </c>
      <c r="C2125" t="s">
        <v>541</v>
      </c>
      <c r="D2125" s="58">
        <v>508.01</v>
      </c>
      <c r="E2125" t="s">
        <v>452</v>
      </c>
      <c r="F2125" s="108" t="s">
        <v>2950</v>
      </c>
      <c r="G2125" t="s">
        <v>2951</v>
      </c>
      <c r="H2125">
        <v>16</v>
      </c>
      <c r="I2125">
        <v>45</v>
      </c>
      <c r="J2125" t="s">
        <v>555</v>
      </c>
      <c r="K2125" t="s">
        <v>2937</v>
      </c>
      <c r="L2125">
        <v>0</v>
      </c>
      <c r="M2125">
        <v>0</v>
      </c>
      <c r="N2125" t="s">
        <v>5086</v>
      </c>
      <c r="O2125" t="s">
        <v>545</v>
      </c>
      <c r="P2125" t="s">
        <v>458</v>
      </c>
      <c r="R2125">
        <v>0</v>
      </c>
      <c r="S2125" t="s">
        <v>459</v>
      </c>
      <c r="T2125" t="s">
        <v>458</v>
      </c>
      <c r="U2125" t="s">
        <v>460</v>
      </c>
      <c r="V2125" t="s">
        <v>458</v>
      </c>
    </row>
    <row r="2126" spans="1:22" x14ac:dyDescent="0.2">
      <c r="A2126" s="102">
        <v>42541</v>
      </c>
      <c r="B2126" s="102" t="s">
        <v>4834</v>
      </c>
      <c r="C2126" t="s">
        <v>541</v>
      </c>
      <c r="D2126" s="58">
        <v>508.01</v>
      </c>
      <c r="E2126" t="s">
        <v>452</v>
      </c>
      <c r="F2126" s="108">
        <v>2001</v>
      </c>
      <c r="G2126" t="s">
        <v>2936</v>
      </c>
      <c r="H2126">
        <v>2</v>
      </c>
      <c r="I2126">
        <v>45</v>
      </c>
      <c r="J2126" t="s">
        <v>555</v>
      </c>
      <c r="K2126" t="s">
        <v>2937</v>
      </c>
      <c r="L2126">
        <v>0</v>
      </c>
      <c r="M2126">
        <v>0</v>
      </c>
      <c r="N2126" t="s">
        <v>5087</v>
      </c>
      <c r="O2126" t="s">
        <v>545</v>
      </c>
      <c r="P2126" t="s">
        <v>458</v>
      </c>
      <c r="R2126">
        <v>0</v>
      </c>
      <c r="S2126" t="s">
        <v>459</v>
      </c>
      <c r="T2126" t="s">
        <v>458</v>
      </c>
      <c r="U2126" t="s">
        <v>460</v>
      </c>
      <c r="V2126" t="s">
        <v>458</v>
      </c>
    </row>
    <row r="2127" spans="1:22" x14ac:dyDescent="0.2">
      <c r="A2127" s="102">
        <v>42541</v>
      </c>
      <c r="B2127" s="102" t="s">
        <v>4834</v>
      </c>
      <c r="C2127" t="s">
        <v>541</v>
      </c>
      <c r="D2127" s="58">
        <v>508.01</v>
      </c>
      <c r="E2127" t="s">
        <v>452</v>
      </c>
      <c r="F2127" s="108">
        <v>2003</v>
      </c>
      <c r="G2127" t="s">
        <v>3304</v>
      </c>
      <c r="H2127">
        <v>25</v>
      </c>
      <c r="I2127">
        <v>45</v>
      </c>
      <c r="J2127" t="s">
        <v>555</v>
      </c>
      <c r="K2127" t="s">
        <v>2937</v>
      </c>
      <c r="L2127">
        <v>0</v>
      </c>
      <c r="M2127">
        <v>0</v>
      </c>
      <c r="N2127" t="s">
        <v>5088</v>
      </c>
      <c r="O2127" t="s">
        <v>545</v>
      </c>
      <c r="P2127" t="s">
        <v>458</v>
      </c>
      <c r="R2127">
        <v>0</v>
      </c>
      <c r="S2127" t="s">
        <v>459</v>
      </c>
      <c r="T2127" t="s">
        <v>458</v>
      </c>
      <c r="U2127" t="s">
        <v>460</v>
      </c>
      <c r="V2127" t="s">
        <v>458</v>
      </c>
    </row>
    <row r="2128" spans="1:22" x14ac:dyDescent="0.2">
      <c r="A2128" s="102">
        <v>42541</v>
      </c>
      <c r="B2128" s="102" t="s">
        <v>4834</v>
      </c>
      <c r="C2128" t="s">
        <v>541</v>
      </c>
      <c r="D2128" s="58">
        <v>508.01</v>
      </c>
      <c r="E2128" t="s">
        <v>452</v>
      </c>
      <c r="F2128" s="108" t="s">
        <v>2950</v>
      </c>
      <c r="G2128" t="s">
        <v>2951</v>
      </c>
      <c r="H2128">
        <v>32</v>
      </c>
      <c r="I2128">
        <v>45</v>
      </c>
      <c r="J2128" t="s">
        <v>555</v>
      </c>
      <c r="K2128" t="s">
        <v>2937</v>
      </c>
      <c r="L2128">
        <v>0</v>
      </c>
      <c r="M2128">
        <v>0</v>
      </c>
      <c r="N2128" t="s">
        <v>5089</v>
      </c>
      <c r="O2128" t="s">
        <v>545</v>
      </c>
      <c r="P2128" t="s">
        <v>458</v>
      </c>
      <c r="R2128">
        <v>0</v>
      </c>
      <c r="S2128" t="s">
        <v>459</v>
      </c>
      <c r="T2128" t="s">
        <v>458</v>
      </c>
      <c r="U2128" t="s">
        <v>460</v>
      </c>
      <c r="V2128" t="s">
        <v>458</v>
      </c>
    </row>
    <row r="2129" spans="1:22" x14ac:dyDescent="0.2">
      <c r="A2129" s="102">
        <v>42548</v>
      </c>
      <c r="B2129" s="102" t="s">
        <v>4834</v>
      </c>
      <c r="C2129" t="s">
        <v>541</v>
      </c>
      <c r="D2129" s="58">
        <v>508.01</v>
      </c>
      <c r="E2129" t="s">
        <v>452</v>
      </c>
      <c r="F2129" s="108">
        <v>2001</v>
      </c>
      <c r="G2129" t="s">
        <v>2936</v>
      </c>
      <c r="H2129">
        <v>21</v>
      </c>
      <c r="I2129">
        <v>45</v>
      </c>
      <c r="J2129" t="s">
        <v>555</v>
      </c>
      <c r="K2129" t="s">
        <v>2937</v>
      </c>
      <c r="L2129">
        <v>0</v>
      </c>
      <c r="M2129">
        <v>0</v>
      </c>
      <c r="N2129" t="s">
        <v>5090</v>
      </c>
      <c r="O2129" t="s">
        <v>545</v>
      </c>
      <c r="P2129" t="s">
        <v>458</v>
      </c>
      <c r="R2129">
        <v>0</v>
      </c>
      <c r="S2129" t="s">
        <v>459</v>
      </c>
      <c r="T2129" t="s">
        <v>458</v>
      </c>
      <c r="U2129" t="s">
        <v>460</v>
      </c>
      <c r="V2129" t="s">
        <v>458</v>
      </c>
    </row>
    <row r="2130" spans="1:22" x14ac:dyDescent="0.2">
      <c r="A2130" s="102">
        <v>42548</v>
      </c>
      <c r="B2130" s="102" t="s">
        <v>4834</v>
      </c>
      <c r="C2130" t="s">
        <v>541</v>
      </c>
      <c r="D2130" s="58">
        <v>508.01</v>
      </c>
      <c r="E2130" t="s">
        <v>452</v>
      </c>
      <c r="F2130" s="108">
        <v>2003</v>
      </c>
      <c r="G2130" t="s">
        <v>3304</v>
      </c>
      <c r="H2130">
        <v>5</v>
      </c>
      <c r="I2130">
        <v>45</v>
      </c>
      <c r="J2130" t="s">
        <v>555</v>
      </c>
      <c r="K2130" t="s">
        <v>2937</v>
      </c>
      <c r="L2130">
        <v>0</v>
      </c>
      <c r="M2130">
        <v>0</v>
      </c>
      <c r="N2130" t="s">
        <v>5091</v>
      </c>
      <c r="O2130" t="s">
        <v>545</v>
      </c>
      <c r="P2130" t="s">
        <v>458</v>
      </c>
      <c r="R2130">
        <v>0</v>
      </c>
      <c r="S2130" t="s">
        <v>459</v>
      </c>
      <c r="T2130" t="s">
        <v>458</v>
      </c>
      <c r="U2130" t="s">
        <v>460</v>
      </c>
      <c r="V2130" t="s">
        <v>458</v>
      </c>
    </row>
    <row r="2131" spans="1:22" x14ac:dyDescent="0.2">
      <c r="A2131" s="102">
        <v>42548</v>
      </c>
      <c r="B2131" s="102" t="s">
        <v>4834</v>
      </c>
      <c r="C2131" t="s">
        <v>541</v>
      </c>
      <c r="D2131" s="58">
        <v>508.01</v>
      </c>
      <c r="E2131" t="s">
        <v>452</v>
      </c>
      <c r="F2131" s="108" t="s">
        <v>2950</v>
      </c>
      <c r="G2131" t="s">
        <v>2951</v>
      </c>
      <c r="H2131">
        <v>24</v>
      </c>
      <c r="I2131">
        <v>45</v>
      </c>
      <c r="J2131" t="s">
        <v>555</v>
      </c>
      <c r="K2131" t="s">
        <v>2937</v>
      </c>
      <c r="L2131">
        <v>0</v>
      </c>
      <c r="M2131">
        <v>0</v>
      </c>
      <c r="N2131" t="s">
        <v>5092</v>
      </c>
      <c r="O2131" t="s">
        <v>545</v>
      </c>
      <c r="P2131" t="s">
        <v>458</v>
      </c>
      <c r="R2131">
        <v>0</v>
      </c>
      <c r="S2131" t="s">
        <v>459</v>
      </c>
      <c r="T2131" t="s">
        <v>458</v>
      </c>
      <c r="U2131" t="s">
        <v>460</v>
      </c>
      <c r="V2131" t="s">
        <v>458</v>
      </c>
    </row>
    <row r="2132" spans="1:22" x14ac:dyDescent="0.2">
      <c r="A2132" s="102">
        <v>42552</v>
      </c>
      <c r="B2132" s="102" t="s">
        <v>4834</v>
      </c>
      <c r="C2132" t="s">
        <v>541</v>
      </c>
      <c r="D2132" s="58">
        <v>508.01</v>
      </c>
      <c r="E2132" t="s">
        <v>452</v>
      </c>
      <c r="F2132" s="108">
        <v>2003</v>
      </c>
      <c r="G2132" t="s">
        <v>3304</v>
      </c>
      <c r="H2132">
        <v>7</v>
      </c>
      <c r="I2132">
        <v>45</v>
      </c>
      <c r="J2132" t="s">
        <v>555</v>
      </c>
      <c r="K2132" t="s">
        <v>2937</v>
      </c>
      <c r="L2132">
        <v>0</v>
      </c>
      <c r="M2132">
        <v>0</v>
      </c>
      <c r="N2132" t="s">
        <v>5093</v>
      </c>
      <c r="O2132" t="s">
        <v>545</v>
      </c>
      <c r="P2132" t="s">
        <v>458</v>
      </c>
      <c r="R2132">
        <v>0</v>
      </c>
      <c r="S2132" t="s">
        <v>459</v>
      </c>
      <c r="T2132" t="s">
        <v>458</v>
      </c>
      <c r="U2132" t="s">
        <v>460</v>
      </c>
      <c r="V2132" t="s">
        <v>458</v>
      </c>
    </row>
    <row r="2133" spans="1:22" x14ac:dyDescent="0.2">
      <c r="A2133" s="102">
        <v>42552</v>
      </c>
      <c r="B2133" s="102" t="s">
        <v>4834</v>
      </c>
      <c r="C2133" t="s">
        <v>541</v>
      </c>
      <c r="D2133" s="58">
        <v>508.01</v>
      </c>
      <c r="E2133" t="s">
        <v>452</v>
      </c>
      <c r="F2133" s="108">
        <v>2010</v>
      </c>
      <c r="G2133" t="s">
        <v>3044</v>
      </c>
      <c r="H2133">
        <v>8</v>
      </c>
      <c r="I2133">
        <v>45</v>
      </c>
      <c r="J2133" t="s">
        <v>555</v>
      </c>
      <c r="K2133" t="s">
        <v>2937</v>
      </c>
      <c r="L2133">
        <v>0</v>
      </c>
      <c r="M2133">
        <v>0</v>
      </c>
      <c r="N2133" t="s">
        <v>5094</v>
      </c>
      <c r="O2133" t="s">
        <v>545</v>
      </c>
      <c r="P2133" t="s">
        <v>458</v>
      </c>
      <c r="R2133">
        <v>0</v>
      </c>
      <c r="S2133" t="s">
        <v>459</v>
      </c>
      <c r="T2133" t="s">
        <v>458</v>
      </c>
      <c r="U2133" t="s">
        <v>460</v>
      </c>
      <c r="V2133" t="s">
        <v>458</v>
      </c>
    </row>
    <row r="2134" spans="1:22" x14ac:dyDescent="0.2">
      <c r="A2134" s="102">
        <v>42555</v>
      </c>
      <c r="B2134" s="102" t="s">
        <v>4834</v>
      </c>
      <c r="C2134" t="s">
        <v>541</v>
      </c>
      <c r="D2134" s="58">
        <v>508.01</v>
      </c>
      <c r="E2134" t="s">
        <v>452</v>
      </c>
      <c r="F2134" s="108">
        <v>2001</v>
      </c>
      <c r="G2134" t="s">
        <v>2936</v>
      </c>
      <c r="H2134">
        <v>5</v>
      </c>
      <c r="I2134">
        <v>45</v>
      </c>
      <c r="J2134" t="s">
        <v>555</v>
      </c>
      <c r="K2134" t="s">
        <v>2937</v>
      </c>
      <c r="L2134">
        <v>0</v>
      </c>
      <c r="M2134">
        <v>0</v>
      </c>
      <c r="N2134" t="s">
        <v>5095</v>
      </c>
      <c r="O2134" t="s">
        <v>545</v>
      </c>
      <c r="P2134" t="s">
        <v>458</v>
      </c>
      <c r="R2134">
        <v>0</v>
      </c>
      <c r="S2134" t="s">
        <v>459</v>
      </c>
      <c r="T2134" t="s">
        <v>458</v>
      </c>
      <c r="U2134" t="s">
        <v>460</v>
      </c>
      <c r="V2134" t="s">
        <v>458</v>
      </c>
    </row>
    <row r="2135" spans="1:22" x14ac:dyDescent="0.2">
      <c r="A2135" s="102">
        <v>42555</v>
      </c>
      <c r="B2135" s="102" t="s">
        <v>4834</v>
      </c>
      <c r="C2135" t="s">
        <v>541</v>
      </c>
      <c r="D2135" s="58">
        <v>508.01</v>
      </c>
      <c r="E2135" t="s">
        <v>452</v>
      </c>
      <c r="F2135" s="108">
        <v>2003</v>
      </c>
      <c r="G2135" t="s">
        <v>3304</v>
      </c>
      <c r="H2135">
        <v>23</v>
      </c>
      <c r="I2135">
        <v>45</v>
      </c>
      <c r="J2135" t="s">
        <v>555</v>
      </c>
      <c r="K2135" t="s">
        <v>2937</v>
      </c>
      <c r="L2135">
        <v>0</v>
      </c>
      <c r="M2135">
        <v>0</v>
      </c>
      <c r="N2135" t="s">
        <v>5096</v>
      </c>
      <c r="O2135" t="s">
        <v>545</v>
      </c>
      <c r="P2135" t="s">
        <v>458</v>
      </c>
      <c r="R2135">
        <v>0</v>
      </c>
      <c r="S2135" t="s">
        <v>459</v>
      </c>
      <c r="T2135" t="s">
        <v>458</v>
      </c>
      <c r="U2135" t="s">
        <v>460</v>
      </c>
      <c r="V2135" t="s">
        <v>458</v>
      </c>
    </row>
    <row r="2136" spans="1:22" x14ac:dyDescent="0.2">
      <c r="A2136" s="102">
        <v>42555</v>
      </c>
      <c r="B2136" s="102" t="s">
        <v>4834</v>
      </c>
      <c r="C2136" t="s">
        <v>541</v>
      </c>
      <c r="D2136" s="58">
        <v>508.01</v>
      </c>
      <c r="E2136" t="s">
        <v>452</v>
      </c>
      <c r="F2136" s="108" t="s">
        <v>2950</v>
      </c>
      <c r="G2136" t="s">
        <v>2951</v>
      </c>
      <c r="H2136">
        <v>25</v>
      </c>
      <c r="I2136">
        <v>45</v>
      </c>
      <c r="J2136" t="s">
        <v>555</v>
      </c>
      <c r="K2136" t="s">
        <v>2937</v>
      </c>
      <c r="L2136">
        <v>0</v>
      </c>
      <c r="M2136">
        <v>0</v>
      </c>
      <c r="N2136" t="s">
        <v>5097</v>
      </c>
      <c r="O2136" t="s">
        <v>545</v>
      </c>
      <c r="P2136" t="s">
        <v>458</v>
      </c>
      <c r="R2136">
        <v>0</v>
      </c>
      <c r="S2136" t="s">
        <v>459</v>
      </c>
      <c r="T2136" t="s">
        <v>458</v>
      </c>
      <c r="U2136" t="s">
        <v>460</v>
      </c>
      <c r="V2136" t="s">
        <v>458</v>
      </c>
    </row>
    <row r="2137" spans="1:22" x14ac:dyDescent="0.2">
      <c r="A2137" s="102">
        <v>42555</v>
      </c>
      <c r="B2137" s="102" t="s">
        <v>4834</v>
      </c>
      <c r="C2137" t="s">
        <v>541</v>
      </c>
      <c r="D2137" s="58">
        <v>508.01</v>
      </c>
      <c r="E2137" t="s">
        <v>452</v>
      </c>
      <c r="F2137" s="108">
        <v>2010</v>
      </c>
      <c r="G2137" t="s">
        <v>3044</v>
      </c>
      <c r="H2137">
        <v>40</v>
      </c>
      <c r="I2137">
        <v>45</v>
      </c>
      <c r="J2137" t="s">
        <v>555</v>
      </c>
      <c r="K2137" t="s">
        <v>2937</v>
      </c>
      <c r="L2137">
        <v>0</v>
      </c>
      <c r="M2137">
        <v>0</v>
      </c>
      <c r="N2137" t="s">
        <v>5098</v>
      </c>
      <c r="O2137" t="s">
        <v>545</v>
      </c>
      <c r="P2137" t="s">
        <v>458</v>
      </c>
      <c r="R2137">
        <v>0</v>
      </c>
      <c r="S2137" t="s">
        <v>459</v>
      </c>
      <c r="T2137" t="s">
        <v>458</v>
      </c>
      <c r="U2137" t="s">
        <v>460</v>
      </c>
      <c r="V2137" t="s">
        <v>458</v>
      </c>
    </row>
    <row r="2138" spans="1:22" x14ac:dyDescent="0.2">
      <c r="A2138" s="102">
        <v>42562</v>
      </c>
      <c r="B2138" s="102" t="s">
        <v>4834</v>
      </c>
      <c r="C2138" t="s">
        <v>541</v>
      </c>
      <c r="D2138" s="58">
        <v>508.01</v>
      </c>
      <c r="E2138" t="s">
        <v>452</v>
      </c>
      <c r="F2138" s="108">
        <v>2001</v>
      </c>
      <c r="G2138" t="s">
        <v>2936</v>
      </c>
      <c r="H2138">
        <v>6</v>
      </c>
      <c r="I2138">
        <v>45</v>
      </c>
      <c r="J2138" t="s">
        <v>555</v>
      </c>
      <c r="K2138" t="s">
        <v>2937</v>
      </c>
      <c r="L2138">
        <v>0</v>
      </c>
      <c r="M2138">
        <v>0</v>
      </c>
      <c r="N2138" t="s">
        <v>5099</v>
      </c>
      <c r="O2138" t="s">
        <v>545</v>
      </c>
      <c r="P2138" t="s">
        <v>458</v>
      </c>
      <c r="R2138">
        <v>0</v>
      </c>
      <c r="S2138" t="s">
        <v>459</v>
      </c>
      <c r="T2138" t="s">
        <v>458</v>
      </c>
      <c r="U2138" t="s">
        <v>460</v>
      </c>
      <c r="V2138" t="s">
        <v>458</v>
      </c>
    </row>
    <row r="2139" spans="1:22" x14ac:dyDescent="0.2">
      <c r="A2139" s="102">
        <v>42562</v>
      </c>
      <c r="B2139" s="102" t="s">
        <v>4834</v>
      </c>
      <c r="C2139" t="s">
        <v>541</v>
      </c>
      <c r="D2139" s="58">
        <v>508.01</v>
      </c>
      <c r="E2139" t="s">
        <v>452</v>
      </c>
      <c r="F2139" s="108">
        <v>2003</v>
      </c>
      <c r="G2139" t="s">
        <v>3304</v>
      </c>
      <c r="H2139">
        <v>23</v>
      </c>
      <c r="I2139">
        <v>45</v>
      </c>
      <c r="J2139" t="s">
        <v>555</v>
      </c>
      <c r="K2139" t="s">
        <v>2937</v>
      </c>
      <c r="L2139">
        <v>0</v>
      </c>
      <c r="M2139">
        <v>0</v>
      </c>
      <c r="N2139" t="s">
        <v>5100</v>
      </c>
      <c r="O2139" t="s">
        <v>545</v>
      </c>
      <c r="P2139" t="s">
        <v>458</v>
      </c>
      <c r="R2139">
        <v>0</v>
      </c>
      <c r="S2139" t="s">
        <v>459</v>
      </c>
      <c r="T2139" t="s">
        <v>458</v>
      </c>
      <c r="U2139" t="s">
        <v>460</v>
      </c>
      <c r="V2139" t="s">
        <v>458</v>
      </c>
    </row>
    <row r="2140" spans="1:22" x14ac:dyDescent="0.2">
      <c r="A2140" s="102">
        <v>42562</v>
      </c>
      <c r="B2140" s="102" t="s">
        <v>4834</v>
      </c>
      <c r="C2140" t="s">
        <v>541</v>
      </c>
      <c r="D2140" s="58">
        <v>508.01</v>
      </c>
      <c r="E2140" t="s">
        <v>452</v>
      </c>
      <c r="F2140" s="108" t="s">
        <v>2950</v>
      </c>
      <c r="G2140" t="s">
        <v>2951</v>
      </c>
      <c r="H2140">
        <v>40</v>
      </c>
      <c r="I2140">
        <v>45</v>
      </c>
      <c r="J2140" t="s">
        <v>555</v>
      </c>
      <c r="K2140" t="s">
        <v>2937</v>
      </c>
      <c r="L2140">
        <v>0</v>
      </c>
      <c r="M2140">
        <v>0</v>
      </c>
      <c r="N2140" t="s">
        <v>5101</v>
      </c>
      <c r="O2140" t="s">
        <v>545</v>
      </c>
      <c r="P2140" t="s">
        <v>458</v>
      </c>
      <c r="R2140">
        <v>0</v>
      </c>
      <c r="S2140" t="s">
        <v>459</v>
      </c>
      <c r="T2140" t="s">
        <v>458</v>
      </c>
      <c r="U2140" t="s">
        <v>460</v>
      </c>
      <c r="V2140" t="s">
        <v>458</v>
      </c>
    </row>
    <row r="2141" spans="1:22" x14ac:dyDescent="0.2">
      <c r="A2141" s="102">
        <v>42562</v>
      </c>
      <c r="B2141" s="102" t="s">
        <v>4834</v>
      </c>
      <c r="C2141" t="s">
        <v>541</v>
      </c>
      <c r="D2141" s="58">
        <v>508.01</v>
      </c>
      <c r="E2141" t="s">
        <v>452</v>
      </c>
      <c r="F2141" s="108">
        <v>2010</v>
      </c>
      <c r="G2141" t="s">
        <v>3044</v>
      </c>
      <c r="H2141">
        <v>12</v>
      </c>
      <c r="I2141">
        <v>45</v>
      </c>
      <c r="J2141" t="s">
        <v>555</v>
      </c>
      <c r="K2141" t="s">
        <v>2937</v>
      </c>
      <c r="L2141">
        <v>0</v>
      </c>
      <c r="M2141">
        <v>0</v>
      </c>
      <c r="N2141" t="s">
        <v>5102</v>
      </c>
      <c r="O2141" t="s">
        <v>545</v>
      </c>
      <c r="P2141" t="s">
        <v>458</v>
      </c>
      <c r="R2141">
        <v>0</v>
      </c>
      <c r="S2141" t="s">
        <v>459</v>
      </c>
      <c r="T2141" t="s">
        <v>458</v>
      </c>
      <c r="U2141" t="s">
        <v>460</v>
      </c>
      <c r="V2141" t="s">
        <v>458</v>
      </c>
    </row>
    <row r="2142" spans="1:22" x14ac:dyDescent="0.2">
      <c r="A2142" s="102">
        <v>42569</v>
      </c>
      <c r="B2142" s="102" t="s">
        <v>4834</v>
      </c>
      <c r="C2142" t="s">
        <v>541</v>
      </c>
      <c r="D2142" s="58">
        <v>508.01</v>
      </c>
      <c r="E2142" t="s">
        <v>452</v>
      </c>
      <c r="F2142" s="108">
        <v>2003</v>
      </c>
      <c r="G2142" t="s">
        <v>3304</v>
      </c>
      <c r="H2142">
        <v>6</v>
      </c>
      <c r="I2142">
        <v>45</v>
      </c>
      <c r="J2142" t="s">
        <v>555</v>
      </c>
      <c r="K2142" t="s">
        <v>2937</v>
      </c>
      <c r="L2142">
        <v>0</v>
      </c>
      <c r="M2142">
        <v>0</v>
      </c>
      <c r="N2142" t="s">
        <v>5103</v>
      </c>
      <c r="O2142" t="s">
        <v>545</v>
      </c>
      <c r="P2142" t="s">
        <v>458</v>
      </c>
      <c r="R2142">
        <v>0</v>
      </c>
      <c r="S2142" t="s">
        <v>459</v>
      </c>
      <c r="T2142" t="s">
        <v>458</v>
      </c>
      <c r="U2142" t="s">
        <v>460</v>
      </c>
      <c r="V2142" t="s">
        <v>458</v>
      </c>
    </row>
    <row r="2143" spans="1:22" x14ac:dyDescent="0.2">
      <c r="A2143" s="102">
        <v>42569</v>
      </c>
      <c r="B2143" s="102" t="s">
        <v>4834</v>
      </c>
      <c r="C2143" t="s">
        <v>541</v>
      </c>
      <c r="D2143" s="58">
        <v>508.01</v>
      </c>
      <c r="E2143" t="s">
        <v>452</v>
      </c>
      <c r="F2143" s="108" t="s">
        <v>2950</v>
      </c>
      <c r="G2143" t="s">
        <v>2951</v>
      </c>
      <c r="H2143">
        <v>14</v>
      </c>
      <c r="I2143">
        <v>45</v>
      </c>
      <c r="J2143" t="s">
        <v>555</v>
      </c>
      <c r="K2143" t="s">
        <v>2937</v>
      </c>
      <c r="L2143">
        <v>0</v>
      </c>
      <c r="M2143">
        <v>0</v>
      </c>
      <c r="N2143" t="s">
        <v>5104</v>
      </c>
      <c r="O2143" t="s">
        <v>545</v>
      </c>
      <c r="P2143" t="s">
        <v>458</v>
      </c>
      <c r="R2143">
        <v>0</v>
      </c>
      <c r="S2143" t="s">
        <v>459</v>
      </c>
      <c r="T2143" t="s">
        <v>458</v>
      </c>
      <c r="U2143" t="s">
        <v>460</v>
      </c>
      <c r="V2143" t="s">
        <v>458</v>
      </c>
    </row>
    <row r="2144" spans="1:22" x14ac:dyDescent="0.2">
      <c r="A2144" s="102">
        <v>42569</v>
      </c>
      <c r="B2144" s="102" t="s">
        <v>4834</v>
      </c>
      <c r="C2144" t="s">
        <v>541</v>
      </c>
      <c r="D2144" s="58">
        <v>508.01</v>
      </c>
      <c r="E2144" t="s">
        <v>452</v>
      </c>
      <c r="F2144" s="108">
        <v>2010</v>
      </c>
      <c r="G2144" t="s">
        <v>3044</v>
      </c>
      <c r="H2144">
        <v>8</v>
      </c>
      <c r="I2144">
        <v>45</v>
      </c>
      <c r="J2144" t="s">
        <v>555</v>
      </c>
      <c r="K2144" t="s">
        <v>2937</v>
      </c>
      <c r="L2144">
        <v>0</v>
      </c>
      <c r="M2144">
        <v>0</v>
      </c>
      <c r="N2144" t="s">
        <v>5105</v>
      </c>
      <c r="O2144" t="s">
        <v>545</v>
      </c>
      <c r="P2144" t="s">
        <v>458</v>
      </c>
      <c r="R2144">
        <v>0</v>
      </c>
      <c r="S2144" t="s">
        <v>459</v>
      </c>
      <c r="T2144" t="s">
        <v>458</v>
      </c>
      <c r="U2144" t="s">
        <v>460</v>
      </c>
      <c r="V2144" t="s">
        <v>458</v>
      </c>
    </row>
    <row r="2145" spans="1:22" x14ac:dyDescent="0.2">
      <c r="A2145" s="102">
        <v>42576</v>
      </c>
      <c r="B2145" s="102" t="s">
        <v>4834</v>
      </c>
      <c r="C2145" t="s">
        <v>541</v>
      </c>
      <c r="D2145" s="58">
        <v>508.01</v>
      </c>
      <c r="E2145" t="s">
        <v>452</v>
      </c>
      <c r="F2145" s="108">
        <v>2001</v>
      </c>
      <c r="G2145" t="s">
        <v>2936</v>
      </c>
      <c r="H2145">
        <v>5</v>
      </c>
      <c r="I2145">
        <v>45</v>
      </c>
      <c r="J2145" t="s">
        <v>555</v>
      </c>
      <c r="K2145" t="s">
        <v>2937</v>
      </c>
      <c r="L2145">
        <v>0</v>
      </c>
      <c r="M2145">
        <v>0</v>
      </c>
      <c r="N2145" t="s">
        <v>5106</v>
      </c>
      <c r="O2145" t="s">
        <v>545</v>
      </c>
      <c r="P2145" t="s">
        <v>458</v>
      </c>
      <c r="R2145">
        <v>0</v>
      </c>
      <c r="S2145" t="s">
        <v>459</v>
      </c>
      <c r="T2145" t="s">
        <v>458</v>
      </c>
      <c r="U2145" t="s">
        <v>460</v>
      </c>
      <c r="V2145" t="s">
        <v>458</v>
      </c>
    </row>
    <row r="2146" spans="1:22" x14ac:dyDescent="0.2">
      <c r="A2146" s="102">
        <v>42576</v>
      </c>
      <c r="B2146" s="102" t="s">
        <v>4834</v>
      </c>
      <c r="C2146" t="s">
        <v>541</v>
      </c>
      <c r="D2146" s="58">
        <v>508.01</v>
      </c>
      <c r="E2146" t="s">
        <v>452</v>
      </c>
      <c r="F2146" s="108">
        <v>2003</v>
      </c>
      <c r="G2146" t="s">
        <v>3304</v>
      </c>
      <c r="H2146">
        <v>17</v>
      </c>
      <c r="I2146">
        <v>45</v>
      </c>
      <c r="J2146" t="s">
        <v>555</v>
      </c>
      <c r="K2146" t="s">
        <v>2937</v>
      </c>
      <c r="L2146">
        <v>0</v>
      </c>
      <c r="M2146">
        <v>0</v>
      </c>
      <c r="N2146" t="s">
        <v>5107</v>
      </c>
      <c r="O2146" t="s">
        <v>545</v>
      </c>
      <c r="P2146" t="s">
        <v>458</v>
      </c>
      <c r="R2146">
        <v>0</v>
      </c>
      <c r="S2146" t="s">
        <v>459</v>
      </c>
      <c r="T2146" t="s">
        <v>458</v>
      </c>
      <c r="U2146" t="s">
        <v>460</v>
      </c>
      <c r="V2146" t="s">
        <v>458</v>
      </c>
    </row>
    <row r="2147" spans="1:22" x14ac:dyDescent="0.2">
      <c r="A2147" s="102">
        <v>42576</v>
      </c>
      <c r="B2147" s="102" t="s">
        <v>4834</v>
      </c>
      <c r="C2147" t="s">
        <v>541</v>
      </c>
      <c r="D2147" s="58">
        <v>508.01</v>
      </c>
      <c r="E2147" t="s">
        <v>452</v>
      </c>
      <c r="F2147" s="108" t="s">
        <v>2950</v>
      </c>
      <c r="G2147" t="s">
        <v>2951</v>
      </c>
      <c r="H2147">
        <v>40</v>
      </c>
      <c r="I2147">
        <v>45</v>
      </c>
      <c r="J2147" t="s">
        <v>555</v>
      </c>
      <c r="K2147" t="s">
        <v>2937</v>
      </c>
      <c r="L2147">
        <v>0</v>
      </c>
      <c r="M2147">
        <v>0</v>
      </c>
      <c r="N2147" t="s">
        <v>5108</v>
      </c>
      <c r="O2147" t="s">
        <v>545</v>
      </c>
      <c r="P2147" t="s">
        <v>458</v>
      </c>
      <c r="R2147">
        <v>0</v>
      </c>
      <c r="S2147" t="s">
        <v>459</v>
      </c>
      <c r="T2147" t="s">
        <v>458</v>
      </c>
      <c r="U2147" t="s">
        <v>460</v>
      </c>
      <c r="V2147" t="s">
        <v>458</v>
      </c>
    </row>
    <row r="2148" spans="1:22" x14ac:dyDescent="0.2">
      <c r="A2148" s="102">
        <v>42576</v>
      </c>
      <c r="B2148" s="102" t="s">
        <v>4834</v>
      </c>
      <c r="C2148" t="s">
        <v>541</v>
      </c>
      <c r="D2148" s="58">
        <v>508.01</v>
      </c>
      <c r="E2148" t="s">
        <v>452</v>
      </c>
      <c r="F2148" s="108">
        <v>2010</v>
      </c>
      <c r="G2148" t="s">
        <v>3044</v>
      </c>
      <c r="H2148">
        <v>12</v>
      </c>
      <c r="I2148">
        <v>45</v>
      </c>
      <c r="J2148" t="s">
        <v>555</v>
      </c>
      <c r="K2148" t="s">
        <v>2937</v>
      </c>
      <c r="L2148">
        <v>0</v>
      </c>
      <c r="M2148">
        <v>0</v>
      </c>
      <c r="N2148" t="s">
        <v>5109</v>
      </c>
      <c r="O2148" t="s">
        <v>545</v>
      </c>
      <c r="P2148" t="s">
        <v>458</v>
      </c>
      <c r="R2148">
        <v>0</v>
      </c>
      <c r="S2148" t="s">
        <v>459</v>
      </c>
      <c r="T2148" t="s">
        <v>458</v>
      </c>
      <c r="U2148" t="s">
        <v>460</v>
      </c>
      <c r="V2148" t="s">
        <v>458</v>
      </c>
    </row>
    <row r="2149" spans="1:22" x14ac:dyDescent="0.2">
      <c r="A2149" s="102">
        <v>42583</v>
      </c>
      <c r="B2149" s="102" t="s">
        <v>4834</v>
      </c>
      <c r="C2149" t="s">
        <v>541</v>
      </c>
      <c r="D2149" s="58">
        <v>508.01</v>
      </c>
      <c r="E2149" t="s">
        <v>452</v>
      </c>
      <c r="F2149" s="108">
        <v>2001</v>
      </c>
      <c r="G2149" t="s">
        <v>2936</v>
      </c>
      <c r="H2149">
        <v>7</v>
      </c>
      <c r="I2149">
        <v>45</v>
      </c>
      <c r="J2149" t="s">
        <v>555</v>
      </c>
      <c r="K2149" t="s">
        <v>2937</v>
      </c>
      <c r="L2149">
        <v>0</v>
      </c>
      <c r="M2149">
        <v>0</v>
      </c>
      <c r="N2149" t="s">
        <v>5110</v>
      </c>
      <c r="O2149" t="s">
        <v>545</v>
      </c>
      <c r="P2149" t="s">
        <v>458</v>
      </c>
      <c r="R2149">
        <v>0</v>
      </c>
      <c r="S2149" t="s">
        <v>459</v>
      </c>
      <c r="T2149" t="s">
        <v>458</v>
      </c>
      <c r="U2149" t="s">
        <v>460</v>
      </c>
      <c r="V2149" t="s">
        <v>458</v>
      </c>
    </row>
    <row r="2150" spans="1:22" x14ac:dyDescent="0.2">
      <c r="A2150" s="102">
        <v>42583</v>
      </c>
      <c r="B2150" s="102" t="s">
        <v>4834</v>
      </c>
      <c r="C2150" t="s">
        <v>541</v>
      </c>
      <c r="D2150" s="58">
        <v>508.01</v>
      </c>
      <c r="E2150" t="s">
        <v>452</v>
      </c>
      <c r="F2150" s="108">
        <v>2003</v>
      </c>
      <c r="G2150" t="s">
        <v>3304</v>
      </c>
      <c r="H2150">
        <v>14</v>
      </c>
      <c r="I2150">
        <v>45</v>
      </c>
      <c r="J2150" t="s">
        <v>555</v>
      </c>
      <c r="K2150" t="s">
        <v>2937</v>
      </c>
      <c r="L2150">
        <v>0</v>
      </c>
      <c r="M2150">
        <v>0</v>
      </c>
      <c r="N2150" t="s">
        <v>5111</v>
      </c>
      <c r="O2150" t="s">
        <v>545</v>
      </c>
      <c r="P2150" t="s">
        <v>458</v>
      </c>
      <c r="R2150">
        <v>0</v>
      </c>
      <c r="S2150" t="s">
        <v>459</v>
      </c>
      <c r="T2150" t="s">
        <v>458</v>
      </c>
      <c r="U2150" t="s">
        <v>460</v>
      </c>
      <c r="V2150" t="s">
        <v>458</v>
      </c>
    </row>
    <row r="2151" spans="1:22" x14ac:dyDescent="0.2">
      <c r="A2151" s="102">
        <v>42583</v>
      </c>
      <c r="B2151" s="102" t="s">
        <v>4834</v>
      </c>
      <c r="C2151" t="s">
        <v>541</v>
      </c>
      <c r="D2151" s="58">
        <v>508.01</v>
      </c>
      <c r="E2151" t="s">
        <v>452</v>
      </c>
      <c r="F2151" s="108" t="s">
        <v>2950</v>
      </c>
      <c r="G2151" t="s">
        <v>2951</v>
      </c>
      <c r="H2151">
        <v>40</v>
      </c>
      <c r="I2151">
        <v>45</v>
      </c>
      <c r="J2151" t="s">
        <v>555</v>
      </c>
      <c r="K2151" t="s">
        <v>2937</v>
      </c>
      <c r="L2151">
        <v>0</v>
      </c>
      <c r="M2151">
        <v>0</v>
      </c>
      <c r="N2151" t="s">
        <v>5112</v>
      </c>
      <c r="O2151" t="s">
        <v>545</v>
      </c>
      <c r="P2151" t="s">
        <v>458</v>
      </c>
      <c r="R2151">
        <v>0</v>
      </c>
      <c r="S2151" t="s">
        <v>459</v>
      </c>
      <c r="T2151" t="s">
        <v>458</v>
      </c>
      <c r="U2151" t="s">
        <v>460</v>
      </c>
      <c r="V2151" t="s">
        <v>458</v>
      </c>
    </row>
    <row r="2152" spans="1:22" x14ac:dyDescent="0.2">
      <c r="A2152" s="102">
        <v>42583</v>
      </c>
      <c r="B2152" s="102" t="s">
        <v>4834</v>
      </c>
      <c r="C2152" t="s">
        <v>541</v>
      </c>
      <c r="D2152" s="58">
        <v>508.01</v>
      </c>
      <c r="E2152" t="s">
        <v>452</v>
      </c>
      <c r="F2152" s="108">
        <v>2010</v>
      </c>
      <c r="G2152" t="s">
        <v>3044</v>
      </c>
      <c r="H2152">
        <v>8</v>
      </c>
      <c r="I2152">
        <v>45</v>
      </c>
      <c r="J2152" t="s">
        <v>555</v>
      </c>
      <c r="K2152" t="s">
        <v>2937</v>
      </c>
      <c r="L2152">
        <v>0</v>
      </c>
      <c r="M2152">
        <v>0</v>
      </c>
      <c r="N2152" t="s">
        <v>5113</v>
      </c>
      <c r="O2152" t="s">
        <v>545</v>
      </c>
      <c r="P2152" t="s">
        <v>458</v>
      </c>
      <c r="R2152">
        <v>0</v>
      </c>
      <c r="S2152" t="s">
        <v>459</v>
      </c>
      <c r="T2152" t="s">
        <v>458</v>
      </c>
      <c r="U2152" t="s">
        <v>460</v>
      </c>
      <c r="V2152" t="s">
        <v>458</v>
      </c>
    </row>
    <row r="2153" spans="1:22" x14ac:dyDescent="0.2">
      <c r="A2153" s="102">
        <v>42583</v>
      </c>
      <c r="B2153" s="102" t="s">
        <v>4834</v>
      </c>
      <c r="C2153" t="s">
        <v>541</v>
      </c>
      <c r="D2153" s="58">
        <v>508.01</v>
      </c>
      <c r="E2153" t="s">
        <v>452</v>
      </c>
      <c r="F2153" s="108" t="s">
        <v>2950</v>
      </c>
      <c r="G2153" t="s">
        <v>2951</v>
      </c>
      <c r="H2153">
        <v>8</v>
      </c>
      <c r="I2153">
        <v>45</v>
      </c>
      <c r="J2153" t="s">
        <v>555</v>
      </c>
      <c r="K2153" t="s">
        <v>2937</v>
      </c>
      <c r="L2153">
        <v>0</v>
      </c>
      <c r="M2153">
        <v>0</v>
      </c>
      <c r="N2153" t="s">
        <v>5114</v>
      </c>
      <c r="O2153" t="s">
        <v>545</v>
      </c>
      <c r="P2153" t="s">
        <v>458</v>
      </c>
      <c r="R2153">
        <v>0</v>
      </c>
      <c r="S2153" t="s">
        <v>459</v>
      </c>
      <c r="T2153" t="s">
        <v>458</v>
      </c>
      <c r="U2153" t="s">
        <v>460</v>
      </c>
      <c r="V2153" t="s">
        <v>458</v>
      </c>
    </row>
    <row r="2154" spans="1:22" x14ac:dyDescent="0.2">
      <c r="A2154" s="102">
        <v>42590</v>
      </c>
      <c r="B2154" s="102" t="s">
        <v>4834</v>
      </c>
      <c r="C2154" t="s">
        <v>541</v>
      </c>
      <c r="D2154" s="58">
        <v>508.01</v>
      </c>
      <c r="E2154" t="s">
        <v>452</v>
      </c>
      <c r="F2154" s="108">
        <v>2001</v>
      </c>
      <c r="G2154" t="s">
        <v>2936</v>
      </c>
      <c r="H2154">
        <v>2</v>
      </c>
      <c r="I2154">
        <v>45</v>
      </c>
      <c r="J2154" t="s">
        <v>555</v>
      </c>
      <c r="K2154" t="s">
        <v>2937</v>
      </c>
      <c r="L2154">
        <v>0</v>
      </c>
      <c r="M2154">
        <v>0</v>
      </c>
      <c r="N2154" t="s">
        <v>5115</v>
      </c>
      <c r="O2154" t="s">
        <v>545</v>
      </c>
      <c r="P2154" t="s">
        <v>458</v>
      </c>
      <c r="R2154">
        <v>0</v>
      </c>
      <c r="S2154" t="s">
        <v>459</v>
      </c>
      <c r="T2154" t="s">
        <v>458</v>
      </c>
      <c r="U2154" t="s">
        <v>460</v>
      </c>
      <c r="V2154" t="s">
        <v>458</v>
      </c>
    </row>
    <row r="2155" spans="1:22" x14ac:dyDescent="0.2">
      <c r="A2155" s="102">
        <v>42590</v>
      </c>
      <c r="B2155" s="102" t="s">
        <v>4834</v>
      </c>
      <c r="C2155" t="s">
        <v>541</v>
      </c>
      <c r="D2155" s="58">
        <v>508.01</v>
      </c>
      <c r="E2155" t="s">
        <v>452</v>
      </c>
      <c r="F2155" s="108">
        <v>2003</v>
      </c>
      <c r="G2155" t="s">
        <v>3304</v>
      </c>
      <c r="H2155">
        <v>20</v>
      </c>
      <c r="I2155">
        <v>45</v>
      </c>
      <c r="J2155" t="s">
        <v>555</v>
      </c>
      <c r="K2155" t="s">
        <v>2937</v>
      </c>
      <c r="L2155">
        <v>0</v>
      </c>
      <c r="M2155">
        <v>0</v>
      </c>
      <c r="N2155" t="s">
        <v>5116</v>
      </c>
      <c r="O2155" t="s">
        <v>545</v>
      </c>
      <c r="P2155" t="s">
        <v>458</v>
      </c>
      <c r="R2155">
        <v>0</v>
      </c>
      <c r="S2155" t="s">
        <v>459</v>
      </c>
      <c r="T2155" t="s">
        <v>458</v>
      </c>
      <c r="U2155" t="s">
        <v>460</v>
      </c>
      <c r="V2155" t="s">
        <v>458</v>
      </c>
    </row>
    <row r="2156" spans="1:22" x14ac:dyDescent="0.2">
      <c r="A2156" s="102">
        <v>42590</v>
      </c>
      <c r="B2156" s="102" t="s">
        <v>4834</v>
      </c>
      <c r="C2156" t="s">
        <v>541</v>
      </c>
      <c r="D2156" s="58">
        <v>508.01</v>
      </c>
      <c r="E2156" t="s">
        <v>452</v>
      </c>
      <c r="F2156" s="108" t="s">
        <v>2950</v>
      </c>
      <c r="G2156" t="s">
        <v>2951</v>
      </c>
      <c r="H2156">
        <v>32</v>
      </c>
      <c r="I2156">
        <v>45</v>
      </c>
      <c r="J2156" t="s">
        <v>555</v>
      </c>
      <c r="K2156" t="s">
        <v>2937</v>
      </c>
      <c r="L2156">
        <v>0</v>
      </c>
      <c r="M2156">
        <v>0</v>
      </c>
      <c r="N2156" t="s">
        <v>5117</v>
      </c>
      <c r="O2156" t="s">
        <v>545</v>
      </c>
      <c r="P2156" t="s">
        <v>458</v>
      </c>
      <c r="R2156">
        <v>0</v>
      </c>
      <c r="S2156" t="s">
        <v>459</v>
      </c>
      <c r="T2156" t="s">
        <v>458</v>
      </c>
      <c r="U2156" t="s">
        <v>460</v>
      </c>
      <c r="V2156" t="s">
        <v>458</v>
      </c>
    </row>
    <row r="2157" spans="1:22" x14ac:dyDescent="0.2">
      <c r="A2157" s="102">
        <v>42590</v>
      </c>
      <c r="B2157" s="102" t="s">
        <v>4834</v>
      </c>
      <c r="C2157" t="s">
        <v>541</v>
      </c>
      <c r="D2157" s="58">
        <v>508.01</v>
      </c>
      <c r="E2157" t="s">
        <v>452</v>
      </c>
      <c r="F2157" s="108" t="s">
        <v>2950</v>
      </c>
      <c r="G2157" t="s">
        <v>2951</v>
      </c>
      <c r="H2157">
        <v>32</v>
      </c>
      <c r="I2157">
        <v>45</v>
      </c>
      <c r="J2157" t="s">
        <v>555</v>
      </c>
      <c r="K2157" t="s">
        <v>2937</v>
      </c>
      <c r="L2157">
        <v>0</v>
      </c>
      <c r="M2157">
        <v>0</v>
      </c>
      <c r="N2157" t="s">
        <v>5118</v>
      </c>
      <c r="O2157" t="s">
        <v>545</v>
      </c>
      <c r="P2157" t="s">
        <v>458</v>
      </c>
      <c r="R2157">
        <v>0</v>
      </c>
      <c r="S2157" t="s">
        <v>459</v>
      </c>
      <c r="T2157" t="s">
        <v>458</v>
      </c>
      <c r="U2157" t="s">
        <v>460</v>
      </c>
      <c r="V2157" t="s">
        <v>458</v>
      </c>
    </row>
    <row r="2158" spans="1:22" x14ac:dyDescent="0.2">
      <c r="A2158" s="102">
        <v>42597</v>
      </c>
      <c r="B2158" s="102" t="s">
        <v>4834</v>
      </c>
      <c r="C2158" t="s">
        <v>541</v>
      </c>
      <c r="D2158" s="58">
        <v>508.01</v>
      </c>
      <c r="E2158" t="s">
        <v>452</v>
      </c>
      <c r="F2158" s="108">
        <v>2001</v>
      </c>
      <c r="G2158" t="s">
        <v>2936</v>
      </c>
      <c r="H2158">
        <v>12</v>
      </c>
      <c r="I2158">
        <v>45</v>
      </c>
      <c r="J2158" t="s">
        <v>555</v>
      </c>
      <c r="K2158" t="s">
        <v>2937</v>
      </c>
      <c r="L2158">
        <v>0</v>
      </c>
      <c r="M2158">
        <v>0</v>
      </c>
      <c r="N2158" t="s">
        <v>5119</v>
      </c>
      <c r="O2158" t="s">
        <v>545</v>
      </c>
      <c r="P2158" t="s">
        <v>458</v>
      </c>
      <c r="R2158">
        <v>0</v>
      </c>
      <c r="S2158" t="s">
        <v>459</v>
      </c>
      <c r="T2158" t="s">
        <v>458</v>
      </c>
      <c r="U2158" t="s">
        <v>460</v>
      </c>
      <c r="V2158" t="s">
        <v>458</v>
      </c>
    </row>
    <row r="2159" spans="1:22" x14ac:dyDescent="0.2">
      <c r="A2159" s="102">
        <v>42597</v>
      </c>
      <c r="B2159" s="102" t="s">
        <v>4834</v>
      </c>
      <c r="C2159" t="s">
        <v>541</v>
      </c>
      <c r="D2159" s="58">
        <v>508.01</v>
      </c>
      <c r="E2159" t="s">
        <v>452</v>
      </c>
      <c r="F2159" s="108">
        <v>2003</v>
      </c>
      <c r="G2159" t="s">
        <v>3304</v>
      </c>
      <c r="H2159">
        <v>20</v>
      </c>
      <c r="I2159">
        <v>45</v>
      </c>
      <c r="J2159" t="s">
        <v>555</v>
      </c>
      <c r="K2159" t="s">
        <v>2937</v>
      </c>
      <c r="L2159">
        <v>0</v>
      </c>
      <c r="M2159">
        <v>0</v>
      </c>
      <c r="N2159" t="s">
        <v>5120</v>
      </c>
      <c r="O2159" t="s">
        <v>545</v>
      </c>
      <c r="P2159" t="s">
        <v>458</v>
      </c>
      <c r="R2159">
        <v>0</v>
      </c>
      <c r="S2159" t="s">
        <v>459</v>
      </c>
      <c r="T2159" t="s">
        <v>458</v>
      </c>
      <c r="U2159" t="s">
        <v>460</v>
      </c>
      <c r="V2159" t="s">
        <v>458</v>
      </c>
    </row>
    <row r="2160" spans="1:22" x14ac:dyDescent="0.2">
      <c r="A2160" s="102">
        <v>42597</v>
      </c>
      <c r="B2160" s="102" t="s">
        <v>4834</v>
      </c>
      <c r="C2160" t="s">
        <v>541</v>
      </c>
      <c r="D2160" s="58">
        <v>508.01</v>
      </c>
      <c r="E2160" t="s">
        <v>452</v>
      </c>
      <c r="F2160" s="108" t="s">
        <v>2950</v>
      </c>
      <c r="G2160" t="s">
        <v>2951</v>
      </c>
      <c r="H2160">
        <v>24</v>
      </c>
      <c r="I2160">
        <v>45</v>
      </c>
      <c r="J2160" t="s">
        <v>555</v>
      </c>
      <c r="K2160" t="s">
        <v>2937</v>
      </c>
      <c r="L2160">
        <v>0</v>
      </c>
      <c r="M2160">
        <v>0</v>
      </c>
      <c r="N2160" t="s">
        <v>5121</v>
      </c>
      <c r="O2160" t="s">
        <v>545</v>
      </c>
      <c r="P2160" t="s">
        <v>458</v>
      </c>
      <c r="R2160">
        <v>0</v>
      </c>
      <c r="S2160" t="s">
        <v>459</v>
      </c>
      <c r="T2160" t="s">
        <v>458</v>
      </c>
      <c r="U2160" t="s">
        <v>460</v>
      </c>
      <c r="V2160" t="s">
        <v>458</v>
      </c>
    </row>
    <row r="2161" spans="1:22" x14ac:dyDescent="0.2">
      <c r="A2161" s="102">
        <v>42604</v>
      </c>
      <c r="B2161" s="102" t="s">
        <v>4834</v>
      </c>
      <c r="C2161" t="s">
        <v>541</v>
      </c>
      <c r="D2161" s="58">
        <v>508.01</v>
      </c>
      <c r="E2161" t="s">
        <v>452</v>
      </c>
      <c r="F2161" s="108">
        <v>2001</v>
      </c>
      <c r="G2161" t="s">
        <v>2936</v>
      </c>
      <c r="H2161">
        <v>1</v>
      </c>
      <c r="I2161">
        <v>45</v>
      </c>
      <c r="J2161" t="s">
        <v>555</v>
      </c>
      <c r="K2161" t="s">
        <v>2937</v>
      </c>
      <c r="L2161">
        <v>0</v>
      </c>
      <c r="M2161">
        <v>0</v>
      </c>
      <c r="N2161" t="s">
        <v>5122</v>
      </c>
      <c r="O2161" t="s">
        <v>545</v>
      </c>
      <c r="P2161" t="s">
        <v>458</v>
      </c>
      <c r="R2161">
        <v>0</v>
      </c>
      <c r="S2161" t="s">
        <v>459</v>
      </c>
      <c r="T2161" t="s">
        <v>458</v>
      </c>
      <c r="U2161" t="s">
        <v>460</v>
      </c>
      <c r="V2161" t="s">
        <v>458</v>
      </c>
    </row>
    <row r="2162" spans="1:22" x14ac:dyDescent="0.2">
      <c r="A2162" s="102">
        <v>42604</v>
      </c>
      <c r="B2162" s="102" t="s">
        <v>4834</v>
      </c>
      <c r="C2162" t="s">
        <v>541</v>
      </c>
      <c r="D2162" s="58">
        <v>508.01</v>
      </c>
      <c r="E2162" t="s">
        <v>452</v>
      </c>
      <c r="F2162" s="108">
        <v>2003</v>
      </c>
      <c r="G2162" t="s">
        <v>3304</v>
      </c>
      <c r="H2162">
        <v>6</v>
      </c>
      <c r="I2162">
        <v>45</v>
      </c>
      <c r="J2162" t="s">
        <v>555</v>
      </c>
      <c r="K2162" t="s">
        <v>2937</v>
      </c>
      <c r="L2162">
        <v>0</v>
      </c>
      <c r="M2162">
        <v>0</v>
      </c>
      <c r="N2162" t="s">
        <v>5123</v>
      </c>
      <c r="O2162" t="s">
        <v>545</v>
      </c>
      <c r="P2162" t="s">
        <v>458</v>
      </c>
      <c r="R2162">
        <v>0</v>
      </c>
      <c r="S2162" t="s">
        <v>459</v>
      </c>
      <c r="T2162" t="s">
        <v>458</v>
      </c>
      <c r="U2162" t="s">
        <v>460</v>
      </c>
      <c r="V2162" t="s">
        <v>458</v>
      </c>
    </row>
    <row r="2163" spans="1:22" x14ac:dyDescent="0.2">
      <c r="A2163" s="102">
        <v>42604</v>
      </c>
      <c r="B2163" s="102" t="s">
        <v>4834</v>
      </c>
      <c r="C2163" t="s">
        <v>541</v>
      </c>
      <c r="D2163" s="58">
        <v>508.01</v>
      </c>
      <c r="E2163" t="s">
        <v>452</v>
      </c>
      <c r="F2163" s="108" t="s">
        <v>2950</v>
      </c>
      <c r="G2163" t="s">
        <v>2951</v>
      </c>
      <c r="H2163">
        <v>38</v>
      </c>
      <c r="I2163">
        <v>45</v>
      </c>
      <c r="J2163" t="s">
        <v>555</v>
      </c>
      <c r="K2163" t="s">
        <v>2937</v>
      </c>
      <c r="L2163">
        <v>0</v>
      </c>
      <c r="M2163">
        <v>0</v>
      </c>
      <c r="N2163" t="s">
        <v>5124</v>
      </c>
      <c r="O2163" t="s">
        <v>545</v>
      </c>
      <c r="P2163" t="s">
        <v>458</v>
      </c>
      <c r="R2163">
        <v>0</v>
      </c>
      <c r="S2163" t="s">
        <v>459</v>
      </c>
      <c r="T2163" t="s">
        <v>458</v>
      </c>
      <c r="U2163" t="s">
        <v>460</v>
      </c>
      <c r="V2163" t="s">
        <v>458</v>
      </c>
    </row>
    <row r="2164" spans="1:22" x14ac:dyDescent="0.2">
      <c r="A2164" s="102">
        <v>42611</v>
      </c>
      <c r="B2164" s="102" t="s">
        <v>4834</v>
      </c>
      <c r="C2164" t="s">
        <v>541</v>
      </c>
      <c r="D2164" s="58">
        <v>508.01</v>
      </c>
      <c r="E2164" t="s">
        <v>452</v>
      </c>
      <c r="F2164" s="108">
        <v>2003</v>
      </c>
      <c r="G2164" t="s">
        <v>3304</v>
      </c>
      <c r="H2164">
        <v>3</v>
      </c>
      <c r="I2164">
        <v>45</v>
      </c>
      <c r="J2164" t="s">
        <v>555</v>
      </c>
      <c r="K2164" t="s">
        <v>2937</v>
      </c>
      <c r="L2164">
        <v>0</v>
      </c>
      <c r="M2164">
        <v>0</v>
      </c>
      <c r="N2164" t="s">
        <v>5125</v>
      </c>
      <c r="O2164" t="s">
        <v>545</v>
      </c>
      <c r="P2164" t="s">
        <v>458</v>
      </c>
      <c r="R2164">
        <v>0</v>
      </c>
      <c r="S2164" t="s">
        <v>459</v>
      </c>
      <c r="T2164" t="s">
        <v>458</v>
      </c>
      <c r="U2164" t="s">
        <v>460</v>
      </c>
      <c r="V2164" t="s">
        <v>458</v>
      </c>
    </row>
    <row r="2165" spans="1:22" x14ac:dyDescent="0.2">
      <c r="A2165" s="102">
        <v>42611</v>
      </c>
      <c r="B2165" s="102" t="s">
        <v>4834</v>
      </c>
      <c r="C2165" t="s">
        <v>541</v>
      </c>
      <c r="D2165" s="58">
        <v>508.01</v>
      </c>
      <c r="E2165" t="s">
        <v>452</v>
      </c>
      <c r="F2165" s="108" t="s">
        <v>2950</v>
      </c>
      <c r="G2165" t="s">
        <v>2951</v>
      </c>
      <c r="H2165">
        <v>8</v>
      </c>
      <c r="I2165">
        <v>45</v>
      </c>
      <c r="J2165" t="s">
        <v>555</v>
      </c>
      <c r="K2165" t="s">
        <v>2937</v>
      </c>
      <c r="L2165">
        <v>0</v>
      </c>
      <c r="M2165">
        <v>0</v>
      </c>
      <c r="N2165" t="s">
        <v>5126</v>
      </c>
      <c r="O2165" t="s">
        <v>545</v>
      </c>
      <c r="P2165" t="s">
        <v>458</v>
      </c>
      <c r="R2165">
        <v>0</v>
      </c>
      <c r="S2165" t="s">
        <v>459</v>
      </c>
      <c r="T2165" t="s">
        <v>458</v>
      </c>
      <c r="U2165" t="s">
        <v>460</v>
      </c>
      <c r="V2165" t="s">
        <v>458</v>
      </c>
    </row>
    <row r="2166" spans="1:22" x14ac:dyDescent="0.2">
      <c r="A2166" s="102">
        <v>42614</v>
      </c>
      <c r="B2166" s="102" t="s">
        <v>4834</v>
      </c>
      <c r="C2166" t="s">
        <v>541</v>
      </c>
      <c r="D2166" s="58">
        <v>508.01</v>
      </c>
      <c r="E2166" t="s">
        <v>452</v>
      </c>
      <c r="F2166" s="108">
        <v>2001</v>
      </c>
      <c r="G2166" t="s">
        <v>2936</v>
      </c>
      <c r="H2166">
        <v>3</v>
      </c>
      <c r="I2166">
        <v>45</v>
      </c>
      <c r="J2166" t="s">
        <v>555</v>
      </c>
      <c r="K2166" t="s">
        <v>2937</v>
      </c>
      <c r="L2166">
        <v>0</v>
      </c>
      <c r="M2166">
        <v>0</v>
      </c>
      <c r="N2166" t="s">
        <v>5127</v>
      </c>
      <c r="O2166" t="s">
        <v>545</v>
      </c>
      <c r="P2166" t="s">
        <v>458</v>
      </c>
      <c r="R2166">
        <v>0</v>
      </c>
      <c r="S2166" t="s">
        <v>459</v>
      </c>
      <c r="T2166" t="s">
        <v>458</v>
      </c>
      <c r="U2166" t="s">
        <v>460</v>
      </c>
      <c r="V2166" t="s">
        <v>458</v>
      </c>
    </row>
    <row r="2167" spans="1:22" x14ac:dyDescent="0.2">
      <c r="A2167" s="102">
        <v>42614</v>
      </c>
      <c r="B2167" s="102" t="s">
        <v>4834</v>
      </c>
      <c r="C2167" t="s">
        <v>541</v>
      </c>
      <c r="D2167" s="58">
        <v>508.01</v>
      </c>
      <c r="E2167" t="s">
        <v>452</v>
      </c>
      <c r="F2167" s="108">
        <v>2003</v>
      </c>
      <c r="G2167" t="s">
        <v>3304</v>
      </c>
      <c r="H2167">
        <v>3</v>
      </c>
      <c r="I2167">
        <v>45</v>
      </c>
      <c r="J2167" t="s">
        <v>555</v>
      </c>
      <c r="K2167" t="s">
        <v>2937</v>
      </c>
      <c r="L2167">
        <v>0</v>
      </c>
      <c r="M2167">
        <v>0</v>
      </c>
      <c r="N2167" t="s">
        <v>5128</v>
      </c>
      <c r="O2167" t="s">
        <v>545</v>
      </c>
      <c r="P2167" t="s">
        <v>458</v>
      </c>
      <c r="R2167">
        <v>0</v>
      </c>
      <c r="S2167" t="s">
        <v>459</v>
      </c>
      <c r="T2167" t="s">
        <v>458</v>
      </c>
      <c r="U2167" t="s">
        <v>460</v>
      </c>
      <c r="V2167" t="s">
        <v>458</v>
      </c>
    </row>
    <row r="2168" spans="1:22" x14ac:dyDescent="0.2">
      <c r="A2168" s="102">
        <v>42614</v>
      </c>
      <c r="B2168" s="102" t="s">
        <v>4834</v>
      </c>
      <c r="C2168" t="s">
        <v>541</v>
      </c>
      <c r="D2168" s="58">
        <v>508.01</v>
      </c>
      <c r="E2168" t="s">
        <v>452</v>
      </c>
      <c r="F2168" s="108" t="s">
        <v>2950</v>
      </c>
      <c r="G2168" t="s">
        <v>2951</v>
      </c>
      <c r="H2168">
        <v>4</v>
      </c>
      <c r="I2168">
        <v>45</v>
      </c>
      <c r="J2168" t="s">
        <v>555</v>
      </c>
      <c r="K2168" t="s">
        <v>2937</v>
      </c>
      <c r="L2168">
        <v>0</v>
      </c>
      <c r="M2168">
        <v>0</v>
      </c>
      <c r="N2168" t="s">
        <v>5129</v>
      </c>
      <c r="O2168" t="s">
        <v>545</v>
      </c>
      <c r="P2168" t="s">
        <v>458</v>
      </c>
      <c r="R2168">
        <v>0</v>
      </c>
      <c r="S2168" t="s">
        <v>459</v>
      </c>
      <c r="T2168" t="s">
        <v>458</v>
      </c>
      <c r="U2168" t="s">
        <v>460</v>
      </c>
      <c r="V2168" t="s">
        <v>458</v>
      </c>
    </row>
    <row r="2169" spans="1:22" x14ac:dyDescent="0.2">
      <c r="A2169" s="102">
        <v>42618</v>
      </c>
      <c r="B2169" s="102" t="s">
        <v>4834</v>
      </c>
      <c r="C2169" t="s">
        <v>541</v>
      </c>
      <c r="D2169" s="58">
        <v>508.01</v>
      </c>
      <c r="E2169" t="s">
        <v>452</v>
      </c>
      <c r="F2169" s="108">
        <v>2001</v>
      </c>
      <c r="G2169" t="s">
        <v>2936</v>
      </c>
      <c r="H2169">
        <v>7</v>
      </c>
      <c r="I2169">
        <v>45</v>
      </c>
      <c r="J2169" t="s">
        <v>555</v>
      </c>
      <c r="K2169" t="s">
        <v>2937</v>
      </c>
      <c r="L2169">
        <v>0</v>
      </c>
      <c r="M2169">
        <v>0</v>
      </c>
      <c r="N2169" t="s">
        <v>5130</v>
      </c>
      <c r="O2169" t="s">
        <v>545</v>
      </c>
      <c r="P2169" t="s">
        <v>458</v>
      </c>
      <c r="R2169">
        <v>0</v>
      </c>
      <c r="S2169" t="s">
        <v>459</v>
      </c>
      <c r="T2169" t="s">
        <v>458</v>
      </c>
      <c r="U2169" t="s">
        <v>460</v>
      </c>
      <c r="V2169" t="s">
        <v>458</v>
      </c>
    </row>
    <row r="2170" spans="1:22" x14ac:dyDescent="0.2">
      <c r="A2170" s="102">
        <v>42618</v>
      </c>
      <c r="B2170" s="102" t="s">
        <v>4834</v>
      </c>
      <c r="C2170" t="s">
        <v>541</v>
      </c>
      <c r="D2170" s="58">
        <v>508.01</v>
      </c>
      <c r="E2170" t="s">
        <v>452</v>
      </c>
      <c r="F2170" s="108">
        <v>2003</v>
      </c>
      <c r="G2170" t="s">
        <v>3304</v>
      </c>
      <c r="H2170">
        <v>4</v>
      </c>
      <c r="I2170">
        <v>45</v>
      </c>
      <c r="J2170" t="s">
        <v>555</v>
      </c>
      <c r="K2170" t="s">
        <v>2937</v>
      </c>
      <c r="L2170">
        <v>0</v>
      </c>
      <c r="M2170">
        <v>0</v>
      </c>
      <c r="N2170" t="s">
        <v>5131</v>
      </c>
      <c r="O2170" t="s">
        <v>545</v>
      </c>
      <c r="P2170" t="s">
        <v>458</v>
      </c>
      <c r="R2170">
        <v>0</v>
      </c>
      <c r="S2170" t="s">
        <v>459</v>
      </c>
      <c r="T2170" t="s">
        <v>458</v>
      </c>
      <c r="U2170" t="s">
        <v>460</v>
      </c>
      <c r="V2170" t="s">
        <v>458</v>
      </c>
    </row>
    <row r="2171" spans="1:22" x14ac:dyDescent="0.2">
      <c r="A2171" s="102">
        <v>42625</v>
      </c>
      <c r="B2171" s="102" t="s">
        <v>4834</v>
      </c>
      <c r="C2171" t="s">
        <v>541</v>
      </c>
      <c r="D2171" s="58">
        <v>508.01</v>
      </c>
      <c r="E2171" t="s">
        <v>452</v>
      </c>
      <c r="F2171" s="108">
        <v>2001</v>
      </c>
      <c r="G2171" t="s">
        <v>2936</v>
      </c>
      <c r="H2171">
        <v>11</v>
      </c>
      <c r="I2171">
        <v>45</v>
      </c>
      <c r="J2171" t="s">
        <v>555</v>
      </c>
      <c r="K2171" t="s">
        <v>2937</v>
      </c>
      <c r="L2171">
        <v>0</v>
      </c>
      <c r="M2171">
        <v>0</v>
      </c>
      <c r="N2171" t="s">
        <v>5132</v>
      </c>
      <c r="O2171" t="s">
        <v>545</v>
      </c>
      <c r="P2171" t="s">
        <v>458</v>
      </c>
      <c r="R2171">
        <v>0</v>
      </c>
      <c r="S2171" t="s">
        <v>459</v>
      </c>
      <c r="T2171" t="s">
        <v>458</v>
      </c>
      <c r="U2171" t="s">
        <v>460</v>
      </c>
      <c r="V2171" t="s">
        <v>458</v>
      </c>
    </row>
    <row r="2172" spans="1:22" x14ac:dyDescent="0.2">
      <c r="A2172" s="102">
        <v>42625</v>
      </c>
      <c r="B2172" s="102" t="s">
        <v>4834</v>
      </c>
      <c r="C2172" t="s">
        <v>541</v>
      </c>
      <c r="D2172" s="58">
        <v>508.01</v>
      </c>
      <c r="E2172" t="s">
        <v>452</v>
      </c>
      <c r="F2172" s="108">
        <v>2003</v>
      </c>
      <c r="G2172" t="s">
        <v>3304</v>
      </c>
      <c r="H2172">
        <v>3</v>
      </c>
      <c r="I2172">
        <v>45</v>
      </c>
      <c r="J2172" t="s">
        <v>555</v>
      </c>
      <c r="K2172" t="s">
        <v>2937</v>
      </c>
      <c r="L2172">
        <v>0</v>
      </c>
      <c r="M2172">
        <v>0</v>
      </c>
      <c r="N2172" t="s">
        <v>5133</v>
      </c>
      <c r="O2172" t="s">
        <v>545</v>
      </c>
      <c r="P2172" t="s">
        <v>458</v>
      </c>
      <c r="R2172">
        <v>0</v>
      </c>
      <c r="S2172" t="s">
        <v>459</v>
      </c>
      <c r="T2172" t="s">
        <v>458</v>
      </c>
      <c r="U2172" t="s">
        <v>460</v>
      </c>
      <c r="V2172" t="s">
        <v>458</v>
      </c>
    </row>
    <row r="2173" spans="1:22" x14ac:dyDescent="0.2">
      <c r="A2173" s="102">
        <v>42632</v>
      </c>
      <c r="B2173" s="102" t="s">
        <v>4834</v>
      </c>
      <c r="C2173" t="s">
        <v>541</v>
      </c>
      <c r="D2173" s="58">
        <v>508.01</v>
      </c>
      <c r="E2173" t="s">
        <v>452</v>
      </c>
      <c r="F2173" s="108">
        <v>2001</v>
      </c>
      <c r="G2173" t="s">
        <v>2936</v>
      </c>
      <c r="H2173">
        <v>6</v>
      </c>
      <c r="I2173">
        <v>45</v>
      </c>
      <c r="J2173" t="s">
        <v>555</v>
      </c>
      <c r="K2173" t="s">
        <v>2937</v>
      </c>
      <c r="L2173">
        <v>0</v>
      </c>
      <c r="M2173">
        <v>0</v>
      </c>
      <c r="N2173" t="s">
        <v>5134</v>
      </c>
      <c r="O2173" t="s">
        <v>545</v>
      </c>
      <c r="P2173" t="s">
        <v>458</v>
      </c>
      <c r="R2173">
        <v>0</v>
      </c>
      <c r="S2173" t="s">
        <v>459</v>
      </c>
      <c r="T2173" t="s">
        <v>458</v>
      </c>
      <c r="U2173" t="s">
        <v>460</v>
      </c>
      <c r="V2173" t="s">
        <v>458</v>
      </c>
    </row>
    <row r="2174" spans="1:22" x14ac:dyDescent="0.2">
      <c r="A2174" s="102">
        <v>42632</v>
      </c>
      <c r="B2174" s="102" t="s">
        <v>4834</v>
      </c>
      <c r="C2174" t="s">
        <v>541</v>
      </c>
      <c r="D2174" s="58">
        <v>508.01</v>
      </c>
      <c r="E2174" t="s">
        <v>452</v>
      </c>
      <c r="F2174" s="108">
        <v>2003</v>
      </c>
      <c r="G2174" t="s">
        <v>3304</v>
      </c>
      <c r="H2174">
        <v>3</v>
      </c>
      <c r="I2174">
        <v>45</v>
      </c>
      <c r="J2174" t="s">
        <v>555</v>
      </c>
      <c r="K2174" t="s">
        <v>2937</v>
      </c>
      <c r="L2174">
        <v>0</v>
      </c>
      <c r="M2174">
        <v>0</v>
      </c>
      <c r="N2174" t="s">
        <v>5135</v>
      </c>
      <c r="O2174" t="s">
        <v>545</v>
      </c>
      <c r="P2174" t="s">
        <v>458</v>
      </c>
      <c r="R2174">
        <v>0</v>
      </c>
      <c r="S2174" t="s">
        <v>459</v>
      </c>
      <c r="T2174" t="s">
        <v>458</v>
      </c>
      <c r="U2174" t="s">
        <v>460</v>
      </c>
      <c r="V2174" t="s">
        <v>458</v>
      </c>
    </row>
    <row r="2175" spans="1:22" x14ac:dyDescent="0.2">
      <c r="A2175" s="102">
        <v>42639</v>
      </c>
      <c r="B2175" s="102" t="s">
        <v>4834</v>
      </c>
      <c r="C2175" t="s">
        <v>541</v>
      </c>
      <c r="D2175" s="58">
        <v>508.01</v>
      </c>
      <c r="E2175" t="s">
        <v>452</v>
      </c>
      <c r="F2175" s="108">
        <v>2001</v>
      </c>
      <c r="G2175" t="s">
        <v>2936</v>
      </c>
      <c r="H2175">
        <v>8</v>
      </c>
      <c r="I2175">
        <v>45</v>
      </c>
      <c r="J2175" t="s">
        <v>555</v>
      </c>
      <c r="K2175" t="s">
        <v>2937</v>
      </c>
      <c r="L2175">
        <v>0</v>
      </c>
      <c r="M2175">
        <v>0</v>
      </c>
      <c r="N2175" t="s">
        <v>5136</v>
      </c>
      <c r="O2175" t="s">
        <v>545</v>
      </c>
      <c r="P2175" t="s">
        <v>458</v>
      </c>
      <c r="R2175">
        <v>0</v>
      </c>
      <c r="S2175" t="s">
        <v>459</v>
      </c>
      <c r="T2175" t="s">
        <v>458</v>
      </c>
      <c r="U2175" t="s">
        <v>460</v>
      </c>
      <c r="V2175" t="s">
        <v>458</v>
      </c>
    </row>
    <row r="2176" spans="1:22" x14ac:dyDescent="0.2">
      <c r="A2176" s="102">
        <v>42639</v>
      </c>
      <c r="B2176" s="102" t="s">
        <v>4834</v>
      </c>
      <c r="C2176" t="s">
        <v>541</v>
      </c>
      <c r="D2176" s="58">
        <v>508.01</v>
      </c>
      <c r="E2176" t="s">
        <v>452</v>
      </c>
      <c r="F2176" s="108">
        <v>2003</v>
      </c>
      <c r="G2176" t="s">
        <v>3304</v>
      </c>
      <c r="H2176">
        <v>9</v>
      </c>
      <c r="I2176">
        <v>45</v>
      </c>
      <c r="J2176" t="s">
        <v>555</v>
      </c>
      <c r="K2176" t="s">
        <v>2937</v>
      </c>
      <c r="L2176">
        <v>0</v>
      </c>
      <c r="M2176">
        <v>0</v>
      </c>
      <c r="N2176" t="s">
        <v>5137</v>
      </c>
      <c r="O2176" t="s">
        <v>545</v>
      </c>
      <c r="P2176" t="s">
        <v>458</v>
      </c>
      <c r="R2176">
        <v>0</v>
      </c>
      <c r="S2176" t="s">
        <v>459</v>
      </c>
      <c r="T2176" t="s">
        <v>458</v>
      </c>
      <c r="U2176" t="s">
        <v>460</v>
      </c>
      <c r="V2176" t="s">
        <v>458</v>
      </c>
    </row>
    <row r="2177" spans="1:22" x14ac:dyDescent="0.2">
      <c r="A2177" s="102">
        <v>42639</v>
      </c>
      <c r="B2177" s="102" t="s">
        <v>4834</v>
      </c>
      <c r="C2177" t="s">
        <v>541</v>
      </c>
      <c r="D2177" s="58">
        <v>508.01</v>
      </c>
      <c r="E2177" t="s">
        <v>452</v>
      </c>
      <c r="F2177" s="108" t="s">
        <v>2950</v>
      </c>
      <c r="G2177" t="s">
        <v>2951</v>
      </c>
      <c r="H2177">
        <v>16</v>
      </c>
      <c r="I2177">
        <v>45</v>
      </c>
      <c r="J2177" t="s">
        <v>555</v>
      </c>
      <c r="K2177" t="s">
        <v>2937</v>
      </c>
      <c r="L2177">
        <v>0</v>
      </c>
      <c r="M2177">
        <v>0</v>
      </c>
      <c r="N2177" t="s">
        <v>5138</v>
      </c>
      <c r="O2177" t="s">
        <v>545</v>
      </c>
      <c r="P2177" t="s">
        <v>458</v>
      </c>
      <c r="R2177">
        <v>0</v>
      </c>
      <c r="S2177" t="s">
        <v>459</v>
      </c>
      <c r="T2177" t="s">
        <v>458</v>
      </c>
      <c r="U2177" t="s">
        <v>460</v>
      </c>
      <c r="V2177" t="s">
        <v>458</v>
      </c>
    </row>
    <row r="2178" spans="1:22" x14ac:dyDescent="0.2">
      <c r="A2178" s="102">
        <v>42639</v>
      </c>
      <c r="B2178" s="102" t="s">
        <v>4834</v>
      </c>
      <c r="C2178" t="s">
        <v>541</v>
      </c>
      <c r="D2178" s="58">
        <v>508.01</v>
      </c>
      <c r="E2178" t="s">
        <v>452</v>
      </c>
      <c r="F2178" s="108" t="s">
        <v>2950</v>
      </c>
      <c r="G2178" t="s">
        <v>2951</v>
      </c>
      <c r="H2178">
        <v>4</v>
      </c>
      <c r="I2178">
        <v>45</v>
      </c>
      <c r="J2178" t="s">
        <v>555</v>
      </c>
      <c r="K2178" t="s">
        <v>2937</v>
      </c>
      <c r="L2178">
        <v>0</v>
      </c>
      <c r="M2178">
        <v>0</v>
      </c>
      <c r="N2178" t="s">
        <v>5139</v>
      </c>
      <c r="O2178" t="s">
        <v>545</v>
      </c>
      <c r="P2178" t="s">
        <v>458</v>
      </c>
      <c r="R2178">
        <v>0</v>
      </c>
      <c r="S2178" t="s">
        <v>459</v>
      </c>
      <c r="T2178" t="s">
        <v>458</v>
      </c>
      <c r="U2178" t="s">
        <v>460</v>
      </c>
      <c r="V2178" t="s">
        <v>458</v>
      </c>
    </row>
    <row r="2179" spans="1:22" x14ac:dyDescent="0.2">
      <c r="A2179" s="102">
        <v>42646</v>
      </c>
      <c r="B2179" s="102" t="s">
        <v>4834</v>
      </c>
      <c r="C2179" t="s">
        <v>541</v>
      </c>
      <c r="D2179" s="58">
        <v>508.01</v>
      </c>
      <c r="E2179" t="s">
        <v>452</v>
      </c>
      <c r="F2179" s="108">
        <v>2003</v>
      </c>
      <c r="G2179" t="s">
        <v>3304</v>
      </c>
      <c r="H2179">
        <v>17</v>
      </c>
      <c r="I2179">
        <v>45</v>
      </c>
      <c r="J2179" t="s">
        <v>555</v>
      </c>
      <c r="K2179" t="s">
        <v>2937</v>
      </c>
      <c r="L2179">
        <v>0</v>
      </c>
      <c r="M2179">
        <v>0</v>
      </c>
      <c r="N2179" t="s">
        <v>5140</v>
      </c>
      <c r="O2179" t="s">
        <v>545</v>
      </c>
      <c r="P2179" t="s">
        <v>458</v>
      </c>
      <c r="R2179">
        <v>0</v>
      </c>
      <c r="S2179" t="s">
        <v>459</v>
      </c>
      <c r="T2179" t="s">
        <v>458</v>
      </c>
      <c r="U2179" t="s">
        <v>460</v>
      </c>
      <c r="V2179" t="s">
        <v>458</v>
      </c>
    </row>
    <row r="2180" spans="1:22" x14ac:dyDescent="0.2">
      <c r="A2180" s="102">
        <v>42646</v>
      </c>
      <c r="B2180" s="102" t="s">
        <v>4834</v>
      </c>
      <c r="C2180" t="s">
        <v>541</v>
      </c>
      <c r="D2180" s="58">
        <v>508.01</v>
      </c>
      <c r="E2180" t="s">
        <v>452</v>
      </c>
      <c r="F2180" s="108">
        <v>2003</v>
      </c>
      <c r="G2180" t="s">
        <v>3304</v>
      </c>
      <c r="H2180">
        <v>2</v>
      </c>
      <c r="I2180">
        <v>45</v>
      </c>
      <c r="J2180" t="s">
        <v>555</v>
      </c>
      <c r="K2180" t="s">
        <v>2937</v>
      </c>
      <c r="L2180">
        <v>0</v>
      </c>
      <c r="M2180">
        <v>0</v>
      </c>
      <c r="N2180" t="s">
        <v>5141</v>
      </c>
      <c r="O2180" t="s">
        <v>545</v>
      </c>
      <c r="P2180" t="s">
        <v>458</v>
      </c>
      <c r="R2180">
        <v>0</v>
      </c>
      <c r="S2180" t="s">
        <v>459</v>
      </c>
      <c r="T2180" t="s">
        <v>458</v>
      </c>
      <c r="U2180" t="s">
        <v>460</v>
      </c>
      <c r="V2180" t="s">
        <v>458</v>
      </c>
    </row>
    <row r="2181" spans="1:22" x14ac:dyDescent="0.2">
      <c r="A2181" s="102">
        <v>42646</v>
      </c>
      <c r="B2181" s="102" t="s">
        <v>4834</v>
      </c>
      <c r="C2181" t="s">
        <v>541</v>
      </c>
      <c r="D2181" s="58">
        <v>508.01</v>
      </c>
      <c r="E2181" t="s">
        <v>452</v>
      </c>
      <c r="F2181" s="108" t="s">
        <v>2950</v>
      </c>
      <c r="G2181" t="s">
        <v>2951</v>
      </c>
      <c r="H2181">
        <v>24</v>
      </c>
      <c r="I2181">
        <v>45</v>
      </c>
      <c r="J2181" t="s">
        <v>555</v>
      </c>
      <c r="K2181" t="s">
        <v>2937</v>
      </c>
      <c r="L2181">
        <v>0</v>
      </c>
      <c r="M2181">
        <v>0</v>
      </c>
      <c r="N2181" t="s">
        <v>5142</v>
      </c>
      <c r="O2181" t="s">
        <v>545</v>
      </c>
      <c r="P2181" t="s">
        <v>458</v>
      </c>
      <c r="R2181">
        <v>0</v>
      </c>
      <c r="S2181" t="s">
        <v>459</v>
      </c>
      <c r="T2181" t="s">
        <v>458</v>
      </c>
      <c r="U2181" t="s">
        <v>460</v>
      </c>
      <c r="V2181" t="s">
        <v>458</v>
      </c>
    </row>
    <row r="2182" spans="1:22" x14ac:dyDescent="0.2">
      <c r="A2182" s="102">
        <v>42653</v>
      </c>
      <c r="B2182" s="102" t="s">
        <v>4834</v>
      </c>
      <c r="C2182" t="s">
        <v>541</v>
      </c>
      <c r="D2182" s="58">
        <v>508.01</v>
      </c>
      <c r="E2182" t="s">
        <v>452</v>
      </c>
      <c r="F2182" s="108">
        <v>2003</v>
      </c>
      <c r="G2182" t="s">
        <v>3304</v>
      </c>
      <c r="H2182">
        <v>8</v>
      </c>
      <c r="I2182">
        <v>45</v>
      </c>
      <c r="J2182" t="s">
        <v>555</v>
      </c>
      <c r="K2182" t="s">
        <v>2937</v>
      </c>
      <c r="L2182">
        <v>0</v>
      </c>
      <c r="M2182">
        <v>0</v>
      </c>
      <c r="N2182" t="s">
        <v>5143</v>
      </c>
      <c r="O2182" t="s">
        <v>545</v>
      </c>
      <c r="P2182" t="s">
        <v>458</v>
      </c>
      <c r="R2182">
        <v>0</v>
      </c>
      <c r="S2182" t="s">
        <v>459</v>
      </c>
      <c r="T2182" t="s">
        <v>458</v>
      </c>
      <c r="U2182" t="s">
        <v>460</v>
      </c>
      <c r="V2182" t="s">
        <v>458</v>
      </c>
    </row>
    <row r="2183" spans="1:22" x14ac:dyDescent="0.2">
      <c r="A2183" s="102">
        <v>42653</v>
      </c>
      <c r="B2183" s="102" t="s">
        <v>4834</v>
      </c>
      <c r="C2183" t="s">
        <v>541</v>
      </c>
      <c r="D2183" s="58">
        <v>508.01</v>
      </c>
      <c r="E2183" t="s">
        <v>452</v>
      </c>
      <c r="F2183" s="108" t="s">
        <v>2950</v>
      </c>
      <c r="G2183" t="s">
        <v>2951</v>
      </c>
      <c r="H2183">
        <v>40</v>
      </c>
      <c r="I2183">
        <v>45</v>
      </c>
      <c r="J2183" t="s">
        <v>555</v>
      </c>
      <c r="K2183" t="s">
        <v>2937</v>
      </c>
      <c r="L2183">
        <v>0</v>
      </c>
      <c r="M2183">
        <v>0</v>
      </c>
      <c r="N2183" t="s">
        <v>5144</v>
      </c>
      <c r="O2183" t="s">
        <v>545</v>
      </c>
      <c r="P2183" t="s">
        <v>458</v>
      </c>
      <c r="R2183">
        <v>0</v>
      </c>
      <c r="S2183" t="s">
        <v>459</v>
      </c>
      <c r="T2183" t="s">
        <v>458</v>
      </c>
      <c r="U2183" t="s">
        <v>460</v>
      </c>
      <c r="V2183" t="s">
        <v>458</v>
      </c>
    </row>
    <row r="2184" spans="1:22" x14ac:dyDescent="0.2">
      <c r="A2184" s="102">
        <v>42660</v>
      </c>
      <c r="B2184" s="102" t="s">
        <v>4834</v>
      </c>
      <c r="C2184" t="s">
        <v>541</v>
      </c>
      <c r="D2184" s="58">
        <v>508.01</v>
      </c>
      <c r="E2184" t="s">
        <v>452</v>
      </c>
      <c r="F2184" s="108">
        <v>2003</v>
      </c>
      <c r="G2184" t="s">
        <v>3304</v>
      </c>
      <c r="H2184">
        <v>21</v>
      </c>
      <c r="I2184">
        <v>45</v>
      </c>
      <c r="J2184" t="s">
        <v>555</v>
      </c>
      <c r="K2184" t="s">
        <v>2937</v>
      </c>
      <c r="L2184">
        <v>0</v>
      </c>
      <c r="M2184">
        <v>0</v>
      </c>
      <c r="N2184" t="s">
        <v>5145</v>
      </c>
      <c r="O2184" t="s">
        <v>545</v>
      </c>
      <c r="P2184" t="s">
        <v>458</v>
      </c>
      <c r="R2184">
        <v>0</v>
      </c>
      <c r="S2184" t="s">
        <v>459</v>
      </c>
      <c r="T2184" t="s">
        <v>458</v>
      </c>
      <c r="U2184" t="s">
        <v>460</v>
      </c>
      <c r="V2184" t="s">
        <v>458</v>
      </c>
    </row>
    <row r="2185" spans="1:22" x14ac:dyDescent="0.2">
      <c r="A2185" s="102">
        <v>42660</v>
      </c>
      <c r="B2185" s="102" t="s">
        <v>4834</v>
      </c>
      <c r="C2185" t="s">
        <v>541</v>
      </c>
      <c r="D2185" s="58">
        <v>508.01</v>
      </c>
      <c r="E2185" t="s">
        <v>452</v>
      </c>
      <c r="F2185" s="108" t="s">
        <v>2950</v>
      </c>
      <c r="G2185" t="s">
        <v>2951</v>
      </c>
      <c r="H2185">
        <v>24</v>
      </c>
      <c r="I2185">
        <v>45</v>
      </c>
      <c r="J2185" t="s">
        <v>555</v>
      </c>
      <c r="K2185" t="s">
        <v>2937</v>
      </c>
      <c r="L2185">
        <v>0</v>
      </c>
      <c r="M2185">
        <v>0</v>
      </c>
      <c r="N2185" t="s">
        <v>5146</v>
      </c>
      <c r="O2185" t="s">
        <v>545</v>
      </c>
      <c r="P2185" t="s">
        <v>458</v>
      </c>
      <c r="R2185">
        <v>0</v>
      </c>
      <c r="S2185" t="s">
        <v>459</v>
      </c>
      <c r="T2185" t="s">
        <v>458</v>
      </c>
      <c r="U2185" t="s">
        <v>460</v>
      </c>
      <c r="V2185" t="s">
        <v>458</v>
      </c>
    </row>
    <row r="2186" spans="1:22" x14ac:dyDescent="0.2">
      <c r="A2186" s="102">
        <v>42667</v>
      </c>
      <c r="B2186" s="102" t="s">
        <v>4834</v>
      </c>
      <c r="C2186" t="s">
        <v>541</v>
      </c>
      <c r="D2186" s="58">
        <v>508.01</v>
      </c>
      <c r="E2186" t="s">
        <v>452</v>
      </c>
      <c r="F2186" s="108">
        <v>2003</v>
      </c>
      <c r="G2186" t="s">
        <v>3304</v>
      </c>
      <c r="H2186">
        <v>15</v>
      </c>
      <c r="I2186">
        <v>45</v>
      </c>
      <c r="J2186" t="s">
        <v>555</v>
      </c>
      <c r="K2186" t="s">
        <v>2937</v>
      </c>
      <c r="L2186">
        <v>0</v>
      </c>
      <c r="M2186">
        <v>0</v>
      </c>
      <c r="N2186" t="s">
        <v>5147</v>
      </c>
      <c r="O2186" t="s">
        <v>545</v>
      </c>
      <c r="P2186" t="s">
        <v>458</v>
      </c>
      <c r="R2186">
        <v>0</v>
      </c>
      <c r="S2186" t="s">
        <v>459</v>
      </c>
      <c r="T2186" t="s">
        <v>458</v>
      </c>
      <c r="U2186" t="s">
        <v>460</v>
      </c>
      <c r="V2186" t="s">
        <v>458</v>
      </c>
    </row>
    <row r="2187" spans="1:22" x14ac:dyDescent="0.2">
      <c r="A2187" s="102">
        <v>42667</v>
      </c>
      <c r="B2187" s="102" t="s">
        <v>4834</v>
      </c>
      <c r="C2187" t="s">
        <v>541</v>
      </c>
      <c r="D2187" s="58">
        <v>508.01</v>
      </c>
      <c r="E2187" t="s">
        <v>452</v>
      </c>
      <c r="F2187" s="108">
        <v>2003</v>
      </c>
      <c r="G2187" t="s">
        <v>3304</v>
      </c>
      <c r="H2187">
        <v>1</v>
      </c>
      <c r="I2187">
        <v>45</v>
      </c>
      <c r="J2187" t="s">
        <v>555</v>
      </c>
      <c r="K2187" t="s">
        <v>2937</v>
      </c>
      <c r="L2187">
        <v>0</v>
      </c>
      <c r="M2187">
        <v>0</v>
      </c>
      <c r="N2187" t="s">
        <v>5148</v>
      </c>
      <c r="O2187" t="s">
        <v>545</v>
      </c>
      <c r="P2187" t="s">
        <v>458</v>
      </c>
      <c r="R2187">
        <v>0</v>
      </c>
      <c r="S2187" t="s">
        <v>459</v>
      </c>
      <c r="T2187" t="s">
        <v>458</v>
      </c>
      <c r="U2187" t="s">
        <v>460</v>
      </c>
      <c r="V2187" t="s">
        <v>458</v>
      </c>
    </row>
    <row r="2188" spans="1:22" x14ac:dyDescent="0.2">
      <c r="A2188" s="102">
        <v>42667</v>
      </c>
      <c r="B2188" s="102" t="s">
        <v>4834</v>
      </c>
      <c r="C2188" t="s">
        <v>541</v>
      </c>
      <c r="D2188" s="58">
        <v>508.01</v>
      </c>
      <c r="E2188" t="s">
        <v>452</v>
      </c>
      <c r="F2188" s="108" t="s">
        <v>2950</v>
      </c>
      <c r="G2188" t="s">
        <v>2951</v>
      </c>
      <c r="H2188">
        <v>32</v>
      </c>
      <c r="I2188">
        <v>45</v>
      </c>
      <c r="J2188" t="s">
        <v>555</v>
      </c>
      <c r="K2188" t="s">
        <v>2937</v>
      </c>
      <c r="L2188">
        <v>0</v>
      </c>
      <c r="M2188">
        <v>0</v>
      </c>
      <c r="N2188" t="s">
        <v>5149</v>
      </c>
      <c r="O2188" t="s">
        <v>545</v>
      </c>
      <c r="P2188" t="s">
        <v>458</v>
      </c>
      <c r="R2188">
        <v>0</v>
      </c>
      <c r="S2188" t="s">
        <v>459</v>
      </c>
      <c r="T2188" t="s">
        <v>458</v>
      </c>
      <c r="U2188" t="s">
        <v>460</v>
      </c>
      <c r="V2188" t="s">
        <v>458</v>
      </c>
    </row>
    <row r="2189" spans="1:22" x14ac:dyDescent="0.2">
      <c r="A2189" s="102">
        <v>42674</v>
      </c>
      <c r="B2189" s="102" t="s">
        <v>4834</v>
      </c>
      <c r="C2189" t="s">
        <v>541</v>
      </c>
      <c r="D2189" s="58">
        <v>508.01</v>
      </c>
      <c r="E2189" t="s">
        <v>452</v>
      </c>
      <c r="F2189" s="108">
        <v>2001</v>
      </c>
      <c r="G2189" t="s">
        <v>2936</v>
      </c>
      <c r="H2189">
        <v>1</v>
      </c>
      <c r="I2189">
        <v>45</v>
      </c>
      <c r="J2189" t="s">
        <v>555</v>
      </c>
      <c r="K2189" t="s">
        <v>2937</v>
      </c>
      <c r="L2189">
        <v>0</v>
      </c>
      <c r="M2189">
        <v>0</v>
      </c>
      <c r="N2189" t="s">
        <v>5150</v>
      </c>
      <c r="O2189" t="s">
        <v>545</v>
      </c>
      <c r="P2189" t="s">
        <v>458</v>
      </c>
      <c r="R2189">
        <v>0</v>
      </c>
      <c r="S2189" t="s">
        <v>459</v>
      </c>
      <c r="T2189" t="s">
        <v>458</v>
      </c>
      <c r="U2189" t="s">
        <v>460</v>
      </c>
      <c r="V2189" t="s">
        <v>458</v>
      </c>
    </row>
    <row r="2190" spans="1:22" x14ac:dyDescent="0.2">
      <c r="A2190" s="102">
        <v>42674</v>
      </c>
      <c r="B2190" s="102" t="s">
        <v>4834</v>
      </c>
      <c r="C2190" t="s">
        <v>541</v>
      </c>
      <c r="D2190" s="58">
        <v>508.01</v>
      </c>
      <c r="E2190" t="s">
        <v>452</v>
      </c>
      <c r="F2190" s="108" t="s">
        <v>2950</v>
      </c>
      <c r="G2190" t="s">
        <v>2951</v>
      </c>
      <c r="H2190">
        <v>4</v>
      </c>
      <c r="I2190">
        <v>45</v>
      </c>
      <c r="J2190" t="s">
        <v>555</v>
      </c>
      <c r="K2190" t="s">
        <v>2937</v>
      </c>
      <c r="L2190">
        <v>0</v>
      </c>
      <c r="M2190">
        <v>0</v>
      </c>
      <c r="N2190" t="s">
        <v>5151</v>
      </c>
      <c r="O2190" t="s">
        <v>545</v>
      </c>
      <c r="P2190" t="s">
        <v>458</v>
      </c>
      <c r="R2190">
        <v>0</v>
      </c>
      <c r="S2190" t="s">
        <v>459</v>
      </c>
      <c r="T2190" t="s">
        <v>458</v>
      </c>
      <c r="U2190" t="s">
        <v>460</v>
      </c>
      <c r="V2190" t="s">
        <v>458</v>
      </c>
    </row>
    <row r="2191" spans="1:22" x14ac:dyDescent="0.2">
      <c r="A2191" s="102">
        <v>42675</v>
      </c>
      <c r="B2191" s="102" t="s">
        <v>4834</v>
      </c>
      <c r="C2191" t="s">
        <v>541</v>
      </c>
      <c r="D2191" s="58">
        <v>508.01</v>
      </c>
      <c r="E2191" t="s">
        <v>452</v>
      </c>
      <c r="F2191" s="108">
        <v>2001</v>
      </c>
      <c r="G2191" t="s">
        <v>2936</v>
      </c>
      <c r="H2191">
        <v>3</v>
      </c>
      <c r="I2191">
        <v>45</v>
      </c>
      <c r="J2191" t="s">
        <v>555</v>
      </c>
      <c r="K2191" t="s">
        <v>2937</v>
      </c>
      <c r="L2191">
        <v>0</v>
      </c>
      <c r="M2191">
        <v>0</v>
      </c>
      <c r="N2191" t="s">
        <v>5152</v>
      </c>
      <c r="O2191" t="s">
        <v>545</v>
      </c>
      <c r="P2191" t="s">
        <v>458</v>
      </c>
      <c r="R2191">
        <v>0</v>
      </c>
      <c r="S2191" t="s">
        <v>459</v>
      </c>
      <c r="T2191" t="s">
        <v>458</v>
      </c>
      <c r="U2191" t="s">
        <v>460</v>
      </c>
      <c r="V2191" t="s">
        <v>458</v>
      </c>
    </row>
    <row r="2192" spans="1:22" x14ac:dyDescent="0.2">
      <c r="A2192" s="102">
        <v>42675</v>
      </c>
      <c r="B2192" s="102" t="s">
        <v>4834</v>
      </c>
      <c r="C2192" t="s">
        <v>541</v>
      </c>
      <c r="D2192" s="58">
        <v>508.01</v>
      </c>
      <c r="E2192" t="s">
        <v>452</v>
      </c>
      <c r="F2192" s="108">
        <v>2003</v>
      </c>
      <c r="G2192" t="s">
        <v>3304</v>
      </c>
      <c r="H2192">
        <v>17</v>
      </c>
      <c r="I2192">
        <v>45</v>
      </c>
      <c r="J2192" t="s">
        <v>555</v>
      </c>
      <c r="K2192" t="s">
        <v>2937</v>
      </c>
      <c r="L2192">
        <v>0</v>
      </c>
      <c r="M2192">
        <v>0</v>
      </c>
      <c r="N2192" t="s">
        <v>5153</v>
      </c>
      <c r="O2192" t="s">
        <v>545</v>
      </c>
      <c r="P2192" t="s">
        <v>458</v>
      </c>
      <c r="R2192">
        <v>0</v>
      </c>
      <c r="S2192" t="s">
        <v>459</v>
      </c>
      <c r="T2192" t="s">
        <v>458</v>
      </c>
      <c r="U2192" t="s">
        <v>460</v>
      </c>
      <c r="V2192" t="s">
        <v>458</v>
      </c>
    </row>
    <row r="2193" spans="1:22" x14ac:dyDescent="0.2">
      <c r="A2193" s="102">
        <v>42681</v>
      </c>
      <c r="B2193" s="102" t="s">
        <v>4834</v>
      </c>
      <c r="C2193" t="s">
        <v>541</v>
      </c>
      <c r="D2193" s="58">
        <v>508.01</v>
      </c>
      <c r="E2193" t="s">
        <v>452</v>
      </c>
      <c r="F2193" s="108">
        <v>2001</v>
      </c>
      <c r="G2193" t="s">
        <v>2936</v>
      </c>
      <c r="H2193">
        <v>4</v>
      </c>
      <c r="I2193">
        <v>45</v>
      </c>
      <c r="J2193" t="s">
        <v>555</v>
      </c>
      <c r="K2193" t="s">
        <v>2937</v>
      </c>
      <c r="L2193">
        <v>0</v>
      </c>
      <c r="M2193">
        <v>0</v>
      </c>
      <c r="N2193" t="s">
        <v>5154</v>
      </c>
      <c r="O2193" t="s">
        <v>545</v>
      </c>
      <c r="P2193" t="s">
        <v>458</v>
      </c>
      <c r="R2193">
        <v>0</v>
      </c>
      <c r="S2193" t="s">
        <v>459</v>
      </c>
      <c r="T2193" t="s">
        <v>458</v>
      </c>
      <c r="U2193" t="s">
        <v>460</v>
      </c>
      <c r="V2193" t="s">
        <v>458</v>
      </c>
    </row>
    <row r="2194" spans="1:22" x14ac:dyDescent="0.2">
      <c r="A2194" s="102">
        <v>42681</v>
      </c>
      <c r="B2194" s="102" t="s">
        <v>4834</v>
      </c>
      <c r="C2194" t="s">
        <v>541</v>
      </c>
      <c r="D2194" s="58">
        <v>508.01</v>
      </c>
      <c r="E2194" t="s">
        <v>452</v>
      </c>
      <c r="F2194" s="108">
        <v>2003</v>
      </c>
      <c r="G2194" t="s">
        <v>3304</v>
      </c>
      <c r="H2194">
        <v>8</v>
      </c>
      <c r="I2194">
        <v>45</v>
      </c>
      <c r="J2194" t="s">
        <v>555</v>
      </c>
      <c r="K2194" t="s">
        <v>2937</v>
      </c>
      <c r="L2194">
        <v>0</v>
      </c>
      <c r="M2194">
        <v>0</v>
      </c>
      <c r="N2194" t="s">
        <v>5155</v>
      </c>
      <c r="O2194" t="s">
        <v>545</v>
      </c>
      <c r="P2194" t="s">
        <v>458</v>
      </c>
      <c r="R2194">
        <v>0</v>
      </c>
      <c r="S2194" t="s">
        <v>459</v>
      </c>
      <c r="T2194" t="s">
        <v>458</v>
      </c>
      <c r="U2194" t="s">
        <v>460</v>
      </c>
      <c r="V2194" t="s">
        <v>458</v>
      </c>
    </row>
    <row r="2195" spans="1:22" x14ac:dyDescent="0.2">
      <c r="A2195" s="102">
        <v>42681</v>
      </c>
      <c r="B2195" s="102" t="s">
        <v>4834</v>
      </c>
      <c r="C2195" t="s">
        <v>541</v>
      </c>
      <c r="D2195" s="58">
        <v>508.01</v>
      </c>
      <c r="E2195" t="s">
        <v>452</v>
      </c>
      <c r="F2195" s="108">
        <v>2010</v>
      </c>
      <c r="G2195" t="s">
        <v>3044</v>
      </c>
      <c r="H2195">
        <v>4</v>
      </c>
      <c r="I2195">
        <v>45</v>
      </c>
      <c r="J2195" t="s">
        <v>555</v>
      </c>
      <c r="K2195" t="s">
        <v>2937</v>
      </c>
      <c r="L2195">
        <v>0</v>
      </c>
      <c r="M2195">
        <v>0</v>
      </c>
      <c r="N2195" t="s">
        <v>5156</v>
      </c>
      <c r="O2195" t="s">
        <v>545</v>
      </c>
      <c r="P2195" t="s">
        <v>458</v>
      </c>
      <c r="R2195">
        <v>0</v>
      </c>
      <c r="S2195" t="s">
        <v>459</v>
      </c>
      <c r="T2195" t="s">
        <v>458</v>
      </c>
      <c r="U2195" t="s">
        <v>460</v>
      </c>
      <c r="V2195" t="s">
        <v>458</v>
      </c>
    </row>
    <row r="2196" spans="1:22" x14ac:dyDescent="0.2">
      <c r="A2196" s="102">
        <v>42688</v>
      </c>
      <c r="B2196" s="102" t="s">
        <v>4834</v>
      </c>
      <c r="C2196" t="s">
        <v>541</v>
      </c>
      <c r="D2196" s="58">
        <v>508.01</v>
      </c>
      <c r="E2196" t="s">
        <v>452</v>
      </c>
      <c r="F2196" s="108">
        <v>2003</v>
      </c>
      <c r="G2196" t="s">
        <v>3304</v>
      </c>
      <c r="H2196">
        <v>25</v>
      </c>
      <c r="I2196">
        <v>45</v>
      </c>
      <c r="J2196" t="s">
        <v>555</v>
      </c>
      <c r="K2196" t="s">
        <v>2937</v>
      </c>
      <c r="L2196">
        <v>0</v>
      </c>
      <c r="M2196">
        <v>0</v>
      </c>
      <c r="N2196" t="s">
        <v>5157</v>
      </c>
      <c r="O2196" t="s">
        <v>545</v>
      </c>
      <c r="P2196" t="s">
        <v>458</v>
      </c>
      <c r="R2196">
        <v>0</v>
      </c>
      <c r="S2196" t="s">
        <v>459</v>
      </c>
      <c r="T2196" t="s">
        <v>458</v>
      </c>
      <c r="U2196" t="s">
        <v>460</v>
      </c>
      <c r="V2196" t="s">
        <v>458</v>
      </c>
    </row>
    <row r="2197" spans="1:22" x14ac:dyDescent="0.2">
      <c r="A2197" s="102">
        <v>42688</v>
      </c>
      <c r="B2197" s="102" t="s">
        <v>4834</v>
      </c>
      <c r="C2197" t="s">
        <v>541</v>
      </c>
      <c r="D2197" s="58">
        <v>508.01</v>
      </c>
      <c r="E2197" t="s">
        <v>452</v>
      </c>
      <c r="F2197" s="108">
        <v>2003</v>
      </c>
      <c r="G2197" t="s">
        <v>3304</v>
      </c>
      <c r="H2197">
        <v>3</v>
      </c>
      <c r="I2197">
        <v>45</v>
      </c>
      <c r="J2197" t="s">
        <v>555</v>
      </c>
      <c r="K2197" t="s">
        <v>2937</v>
      </c>
      <c r="L2197">
        <v>0</v>
      </c>
      <c r="M2197">
        <v>0</v>
      </c>
      <c r="N2197" t="s">
        <v>5158</v>
      </c>
      <c r="O2197" t="s">
        <v>545</v>
      </c>
      <c r="P2197" t="s">
        <v>458</v>
      </c>
      <c r="R2197">
        <v>0</v>
      </c>
      <c r="S2197" t="s">
        <v>459</v>
      </c>
      <c r="T2197" t="s">
        <v>458</v>
      </c>
      <c r="U2197" t="s">
        <v>460</v>
      </c>
      <c r="V2197" t="s">
        <v>458</v>
      </c>
    </row>
    <row r="2198" spans="1:22" x14ac:dyDescent="0.2">
      <c r="A2198" s="102">
        <v>42688</v>
      </c>
      <c r="B2198" s="102" t="s">
        <v>4834</v>
      </c>
      <c r="C2198" t="s">
        <v>541</v>
      </c>
      <c r="D2198" s="58">
        <v>508.01</v>
      </c>
      <c r="E2198" t="s">
        <v>452</v>
      </c>
      <c r="F2198" s="108">
        <v>2010</v>
      </c>
      <c r="G2198" t="s">
        <v>3044</v>
      </c>
      <c r="H2198">
        <v>24</v>
      </c>
      <c r="I2198">
        <v>45</v>
      </c>
      <c r="J2198" t="s">
        <v>555</v>
      </c>
      <c r="K2198" t="s">
        <v>2937</v>
      </c>
      <c r="L2198">
        <v>0</v>
      </c>
      <c r="M2198">
        <v>0</v>
      </c>
      <c r="N2198" t="s">
        <v>5159</v>
      </c>
      <c r="O2198" t="s">
        <v>545</v>
      </c>
      <c r="P2198" t="s">
        <v>458</v>
      </c>
      <c r="R2198">
        <v>0</v>
      </c>
      <c r="S2198" t="s">
        <v>459</v>
      </c>
      <c r="T2198" t="s">
        <v>458</v>
      </c>
      <c r="U2198" t="s">
        <v>460</v>
      </c>
      <c r="V2198" t="s">
        <v>458</v>
      </c>
    </row>
    <row r="2199" spans="1:22" x14ac:dyDescent="0.2">
      <c r="A2199" s="102">
        <v>42695</v>
      </c>
      <c r="B2199" s="102" t="s">
        <v>4834</v>
      </c>
      <c r="C2199" t="s">
        <v>541</v>
      </c>
      <c r="D2199" s="58">
        <v>508.01</v>
      </c>
      <c r="E2199" t="s">
        <v>452</v>
      </c>
      <c r="F2199" s="108">
        <v>2001</v>
      </c>
      <c r="G2199" t="s">
        <v>2936</v>
      </c>
      <c r="H2199">
        <v>3</v>
      </c>
      <c r="I2199">
        <v>45</v>
      </c>
      <c r="J2199" t="s">
        <v>555</v>
      </c>
      <c r="K2199" t="s">
        <v>2937</v>
      </c>
      <c r="L2199">
        <v>0</v>
      </c>
      <c r="M2199">
        <v>0</v>
      </c>
      <c r="N2199" t="s">
        <v>5160</v>
      </c>
      <c r="O2199" t="s">
        <v>545</v>
      </c>
      <c r="P2199" t="s">
        <v>458</v>
      </c>
      <c r="R2199">
        <v>0</v>
      </c>
      <c r="S2199" t="s">
        <v>459</v>
      </c>
      <c r="T2199" t="s">
        <v>458</v>
      </c>
      <c r="U2199" t="s">
        <v>460</v>
      </c>
      <c r="V2199" t="s">
        <v>458</v>
      </c>
    </row>
    <row r="2200" spans="1:22" x14ac:dyDescent="0.2">
      <c r="A2200" s="102">
        <v>42695</v>
      </c>
      <c r="B2200" s="102" t="s">
        <v>4834</v>
      </c>
      <c r="C2200" t="s">
        <v>541</v>
      </c>
      <c r="D2200" s="58">
        <v>508.01</v>
      </c>
      <c r="E2200" t="s">
        <v>452</v>
      </c>
      <c r="F2200" s="108">
        <v>2003</v>
      </c>
      <c r="G2200" t="s">
        <v>3304</v>
      </c>
      <c r="H2200">
        <v>7</v>
      </c>
      <c r="I2200">
        <v>45</v>
      </c>
      <c r="J2200" t="s">
        <v>555</v>
      </c>
      <c r="K2200" t="s">
        <v>2937</v>
      </c>
      <c r="L2200">
        <v>0</v>
      </c>
      <c r="M2200">
        <v>0</v>
      </c>
      <c r="N2200" t="s">
        <v>5161</v>
      </c>
      <c r="O2200" t="s">
        <v>545</v>
      </c>
      <c r="P2200" t="s">
        <v>458</v>
      </c>
      <c r="R2200">
        <v>0</v>
      </c>
      <c r="S2200" t="s">
        <v>459</v>
      </c>
      <c r="T2200" t="s">
        <v>458</v>
      </c>
      <c r="U2200" t="s">
        <v>460</v>
      </c>
      <c r="V2200" t="s">
        <v>458</v>
      </c>
    </row>
    <row r="2201" spans="1:22" x14ac:dyDescent="0.2">
      <c r="A2201" s="102">
        <v>42695</v>
      </c>
      <c r="B2201" s="102" t="s">
        <v>4834</v>
      </c>
      <c r="C2201" t="s">
        <v>541</v>
      </c>
      <c r="D2201" s="58">
        <v>508.01</v>
      </c>
      <c r="E2201" t="s">
        <v>452</v>
      </c>
      <c r="F2201" s="108">
        <v>2010</v>
      </c>
      <c r="G2201" t="s">
        <v>3044</v>
      </c>
      <c r="H2201">
        <v>40</v>
      </c>
      <c r="I2201">
        <v>45</v>
      </c>
      <c r="J2201" t="s">
        <v>555</v>
      </c>
      <c r="K2201" t="s">
        <v>2937</v>
      </c>
      <c r="L2201">
        <v>0</v>
      </c>
      <c r="M2201">
        <v>0</v>
      </c>
      <c r="N2201" t="s">
        <v>5162</v>
      </c>
      <c r="O2201" t="s">
        <v>545</v>
      </c>
      <c r="P2201" t="s">
        <v>458</v>
      </c>
      <c r="R2201">
        <v>0</v>
      </c>
      <c r="S2201" t="s">
        <v>459</v>
      </c>
      <c r="T2201" t="s">
        <v>458</v>
      </c>
      <c r="U2201" t="s">
        <v>460</v>
      </c>
      <c r="V2201" t="s">
        <v>458</v>
      </c>
    </row>
    <row r="2202" spans="1:22" x14ac:dyDescent="0.2">
      <c r="A2202" s="102">
        <v>42702</v>
      </c>
      <c r="B2202" s="102" t="s">
        <v>4834</v>
      </c>
      <c r="C2202" t="s">
        <v>541</v>
      </c>
      <c r="D2202" s="58">
        <v>508.01</v>
      </c>
      <c r="E2202" t="s">
        <v>452</v>
      </c>
      <c r="F2202" s="108">
        <v>2003</v>
      </c>
      <c r="G2202" t="s">
        <v>3304</v>
      </c>
      <c r="H2202">
        <v>4</v>
      </c>
      <c r="I2202">
        <v>45</v>
      </c>
      <c r="J2202" t="s">
        <v>555</v>
      </c>
      <c r="K2202" t="s">
        <v>2937</v>
      </c>
      <c r="L2202">
        <v>0</v>
      </c>
      <c r="M2202">
        <v>0</v>
      </c>
      <c r="N2202" t="s">
        <v>5163</v>
      </c>
      <c r="O2202" t="s">
        <v>545</v>
      </c>
      <c r="P2202" t="s">
        <v>458</v>
      </c>
      <c r="R2202">
        <v>0</v>
      </c>
      <c r="S2202" t="s">
        <v>459</v>
      </c>
      <c r="T2202" t="s">
        <v>458</v>
      </c>
      <c r="U2202" t="s">
        <v>460</v>
      </c>
      <c r="V2202" t="s">
        <v>458</v>
      </c>
    </row>
    <row r="2203" spans="1:22" x14ac:dyDescent="0.2">
      <c r="A2203" s="102">
        <v>42705</v>
      </c>
      <c r="B2203" s="102" t="s">
        <v>4834</v>
      </c>
      <c r="C2203" t="s">
        <v>541</v>
      </c>
      <c r="D2203" s="58">
        <v>508.01</v>
      </c>
      <c r="E2203" t="s">
        <v>452</v>
      </c>
      <c r="F2203" s="108">
        <v>2001</v>
      </c>
      <c r="G2203" t="s">
        <v>2936</v>
      </c>
      <c r="H2203">
        <v>4</v>
      </c>
      <c r="I2203">
        <v>45</v>
      </c>
      <c r="J2203" t="s">
        <v>555</v>
      </c>
      <c r="K2203" t="s">
        <v>2937</v>
      </c>
      <c r="L2203">
        <v>0</v>
      </c>
      <c r="M2203">
        <v>0</v>
      </c>
      <c r="N2203" t="s">
        <v>5164</v>
      </c>
      <c r="O2203" t="s">
        <v>545</v>
      </c>
      <c r="P2203" t="s">
        <v>458</v>
      </c>
      <c r="R2203">
        <v>0</v>
      </c>
      <c r="S2203" t="s">
        <v>459</v>
      </c>
      <c r="T2203" t="s">
        <v>458</v>
      </c>
      <c r="U2203" t="s">
        <v>460</v>
      </c>
      <c r="V2203" t="s">
        <v>458</v>
      </c>
    </row>
    <row r="2204" spans="1:22" x14ac:dyDescent="0.2">
      <c r="A2204" s="102">
        <v>42709</v>
      </c>
      <c r="B2204" s="102" t="s">
        <v>4834</v>
      </c>
      <c r="C2204" t="s">
        <v>541</v>
      </c>
      <c r="D2204" s="58">
        <v>508.01</v>
      </c>
      <c r="E2204" t="s">
        <v>452</v>
      </c>
      <c r="F2204" s="108">
        <v>2001</v>
      </c>
      <c r="G2204" t="s">
        <v>2936</v>
      </c>
      <c r="H2204">
        <v>5</v>
      </c>
      <c r="I2204">
        <v>45</v>
      </c>
      <c r="J2204" t="s">
        <v>555</v>
      </c>
      <c r="K2204" t="s">
        <v>2937</v>
      </c>
      <c r="L2204">
        <v>0</v>
      </c>
      <c r="M2204">
        <v>0</v>
      </c>
      <c r="N2204" t="s">
        <v>5165</v>
      </c>
      <c r="O2204" t="s">
        <v>545</v>
      </c>
      <c r="P2204" t="s">
        <v>458</v>
      </c>
      <c r="R2204">
        <v>0</v>
      </c>
      <c r="S2204" t="s">
        <v>459</v>
      </c>
      <c r="T2204" t="s">
        <v>458</v>
      </c>
      <c r="U2204" t="s">
        <v>460</v>
      </c>
      <c r="V2204" t="s">
        <v>458</v>
      </c>
    </row>
    <row r="2205" spans="1:22" x14ac:dyDescent="0.2">
      <c r="A2205" s="102">
        <v>42709</v>
      </c>
      <c r="B2205" s="102" t="s">
        <v>4834</v>
      </c>
      <c r="C2205" t="s">
        <v>541</v>
      </c>
      <c r="D2205" s="58">
        <v>508.01</v>
      </c>
      <c r="E2205" t="s">
        <v>452</v>
      </c>
      <c r="F2205" s="108">
        <v>2003</v>
      </c>
      <c r="G2205" t="s">
        <v>3304</v>
      </c>
      <c r="H2205">
        <v>16</v>
      </c>
      <c r="I2205">
        <v>45</v>
      </c>
      <c r="J2205" t="s">
        <v>555</v>
      </c>
      <c r="K2205" t="s">
        <v>2937</v>
      </c>
      <c r="L2205">
        <v>0</v>
      </c>
      <c r="M2205">
        <v>0</v>
      </c>
      <c r="N2205" t="s">
        <v>5166</v>
      </c>
      <c r="O2205" t="s">
        <v>545</v>
      </c>
      <c r="P2205" t="s">
        <v>458</v>
      </c>
      <c r="R2205">
        <v>0</v>
      </c>
      <c r="S2205" t="s">
        <v>459</v>
      </c>
      <c r="T2205" t="s">
        <v>458</v>
      </c>
      <c r="U2205" t="s">
        <v>460</v>
      </c>
      <c r="V2205" t="s">
        <v>458</v>
      </c>
    </row>
    <row r="2206" spans="1:22" x14ac:dyDescent="0.2">
      <c r="A2206" s="102">
        <v>42709</v>
      </c>
      <c r="B2206" s="102" t="s">
        <v>4834</v>
      </c>
      <c r="C2206" t="s">
        <v>541</v>
      </c>
      <c r="D2206" s="58">
        <v>508.01</v>
      </c>
      <c r="E2206" t="s">
        <v>452</v>
      </c>
      <c r="F2206" s="108" t="s">
        <v>2950</v>
      </c>
      <c r="G2206" t="s">
        <v>2951</v>
      </c>
      <c r="H2206">
        <v>18</v>
      </c>
      <c r="I2206">
        <v>45</v>
      </c>
      <c r="J2206" t="s">
        <v>555</v>
      </c>
      <c r="K2206" t="s">
        <v>2937</v>
      </c>
      <c r="L2206">
        <v>0</v>
      </c>
      <c r="M2206">
        <v>0</v>
      </c>
      <c r="N2206" t="s">
        <v>5167</v>
      </c>
      <c r="O2206" t="s">
        <v>545</v>
      </c>
      <c r="P2206" t="s">
        <v>458</v>
      </c>
      <c r="R2206">
        <v>0</v>
      </c>
      <c r="S2206" t="s">
        <v>459</v>
      </c>
      <c r="T2206" t="s">
        <v>458</v>
      </c>
      <c r="U2206" t="s">
        <v>460</v>
      </c>
      <c r="V2206" t="s">
        <v>458</v>
      </c>
    </row>
    <row r="2207" spans="1:22" x14ac:dyDescent="0.2">
      <c r="A2207" s="102">
        <v>42709</v>
      </c>
      <c r="B2207" s="102" t="s">
        <v>4834</v>
      </c>
      <c r="C2207" t="s">
        <v>541</v>
      </c>
      <c r="D2207" s="58">
        <v>508.01</v>
      </c>
      <c r="E2207" t="s">
        <v>452</v>
      </c>
      <c r="F2207" s="108">
        <v>2009</v>
      </c>
      <c r="G2207" t="s">
        <v>2953</v>
      </c>
      <c r="H2207">
        <v>31</v>
      </c>
      <c r="I2207">
        <v>45</v>
      </c>
      <c r="J2207" t="s">
        <v>555</v>
      </c>
      <c r="K2207" t="s">
        <v>2937</v>
      </c>
      <c r="L2207">
        <v>0</v>
      </c>
      <c r="M2207">
        <v>0</v>
      </c>
      <c r="N2207" t="s">
        <v>5168</v>
      </c>
      <c r="O2207" t="s">
        <v>545</v>
      </c>
      <c r="P2207" t="s">
        <v>458</v>
      </c>
      <c r="R2207">
        <v>0</v>
      </c>
      <c r="S2207" t="s">
        <v>459</v>
      </c>
      <c r="T2207" t="s">
        <v>458</v>
      </c>
      <c r="U2207" t="s">
        <v>460</v>
      </c>
      <c r="V2207" t="s">
        <v>458</v>
      </c>
    </row>
    <row r="2208" spans="1:22" x14ac:dyDescent="0.2">
      <c r="A2208" s="102">
        <v>42716</v>
      </c>
      <c r="B2208" s="102" t="s">
        <v>4834</v>
      </c>
      <c r="C2208" t="s">
        <v>541</v>
      </c>
      <c r="D2208" s="58">
        <v>508.01</v>
      </c>
      <c r="E2208" t="s">
        <v>452</v>
      </c>
      <c r="F2208" s="108">
        <v>2003</v>
      </c>
      <c r="G2208" t="s">
        <v>3304</v>
      </c>
      <c r="H2208">
        <v>7</v>
      </c>
      <c r="I2208">
        <v>45</v>
      </c>
      <c r="J2208" t="s">
        <v>555</v>
      </c>
      <c r="K2208" t="s">
        <v>2937</v>
      </c>
      <c r="L2208">
        <v>0</v>
      </c>
      <c r="M2208">
        <v>0</v>
      </c>
      <c r="N2208" t="s">
        <v>5169</v>
      </c>
      <c r="O2208" t="s">
        <v>545</v>
      </c>
      <c r="P2208" t="s">
        <v>458</v>
      </c>
      <c r="R2208">
        <v>0</v>
      </c>
      <c r="S2208" t="s">
        <v>459</v>
      </c>
      <c r="T2208" t="s">
        <v>458</v>
      </c>
      <c r="U2208" t="s">
        <v>460</v>
      </c>
      <c r="V2208" t="s">
        <v>458</v>
      </c>
    </row>
    <row r="2209" spans="1:22" x14ac:dyDescent="0.2">
      <c r="A2209" s="102">
        <v>42716</v>
      </c>
      <c r="B2209" s="102" t="s">
        <v>4834</v>
      </c>
      <c r="C2209" t="s">
        <v>541</v>
      </c>
      <c r="D2209" s="58">
        <v>508.01</v>
      </c>
      <c r="E2209" t="s">
        <v>452</v>
      </c>
      <c r="F2209" s="108" t="s">
        <v>2950</v>
      </c>
      <c r="G2209" t="s">
        <v>2951</v>
      </c>
      <c r="H2209">
        <v>26</v>
      </c>
      <c r="I2209">
        <v>45</v>
      </c>
      <c r="J2209" t="s">
        <v>555</v>
      </c>
      <c r="K2209" t="s">
        <v>2937</v>
      </c>
      <c r="L2209">
        <v>0</v>
      </c>
      <c r="M2209">
        <v>0</v>
      </c>
      <c r="N2209" t="s">
        <v>5170</v>
      </c>
      <c r="O2209" t="s">
        <v>545</v>
      </c>
      <c r="P2209" t="s">
        <v>458</v>
      </c>
      <c r="R2209">
        <v>0</v>
      </c>
      <c r="S2209" t="s">
        <v>459</v>
      </c>
      <c r="T2209" t="s">
        <v>458</v>
      </c>
      <c r="U2209" t="s">
        <v>460</v>
      </c>
      <c r="V2209" t="s">
        <v>458</v>
      </c>
    </row>
    <row r="2210" spans="1:22" x14ac:dyDescent="0.2">
      <c r="A2210" s="102">
        <v>42723</v>
      </c>
      <c r="B2210" s="102" t="s">
        <v>4834</v>
      </c>
      <c r="C2210" t="s">
        <v>541</v>
      </c>
      <c r="D2210" s="58">
        <v>508.01</v>
      </c>
      <c r="E2210" t="s">
        <v>452</v>
      </c>
      <c r="F2210" s="108">
        <v>2014</v>
      </c>
      <c r="G2210" t="s">
        <v>2978</v>
      </c>
      <c r="H2210">
        <v>16</v>
      </c>
      <c r="I2210">
        <v>45</v>
      </c>
      <c r="J2210" t="s">
        <v>555</v>
      </c>
      <c r="K2210" t="s">
        <v>2937</v>
      </c>
      <c r="L2210">
        <v>0</v>
      </c>
      <c r="M2210">
        <v>0</v>
      </c>
      <c r="N2210" t="s">
        <v>5171</v>
      </c>
      <c r="O2210" t="s">
        <v>545</v>
      </c>
      <c r="P2210" t="s">
        <v>458</v>
      </c>
      <c r="R2210">
        <v>0</v>
      </c>
      <c r="S2210" t="s">
        <v>459</v>
      </c>
      <c r="T2210" t="s">
        <v>458</v>
      </c>
      <c r="U2210" t="s">
        <v>460</v>
      </c>
      <c r="V2210" t="s">
        <v>458</v>
      </c>
    </row>
    <row r="2211" spans="1:22" x14ac:dyDescent="0.2">
      <c r="A2211" s="102">
        <v>42723</v>
      </c>
      <c r="B2211" s="102" t="s">
        <v>4834</v>
      </c>
      <c r="C2211" t="s">
        <v>541</v>
      </c>
      <c r="D2211" s="58">
        <v>508.01</v>
      </c>
      <c r="E2211" t="s">
        <v>452</v>
      </c>
      <c r="F2211" s="108">
        <v>2001</v>
      </c>
      <c r="G2211" t="s">
        <v>2936</v>
      </c>
      <c r="H2211">
        <v>2</v>
      </c>
      <c r="I2211">
        <v>45</v>
      </c>
      <c r="J2211" t="s">
        <v>555</v>
      </c>
      <c r="K2211" t="s">
        <v>2937</v>
      </c>
      <c r="L2211">
        <v>0</v>
      </c>
      <c r="M2211">
        <v>0</v>
      </c>
      <c r="N2211" t="s">
        <v>5172</v>
      </c>
      <c r="O2211" t="s">
        <v>545</v>
      </c>
      <c r="P2211" t="s">
        <v>458</v>
      </c>
      <c r="R2211">
        <v>0</v>
      </c>
      <c r="S2211" t="s">
        <v>459</v>
      </c>
      <c r="T2211" t="s">
        <v>458</v>
      </c>
      <c r="U2211" t="s">
        <v>460</v>
      </c>
      <c r="V2211" t="s">
        <v>458</v>
      </c>
    </row>
    <row r="2212" spans="1:22" x14ac:dyDescent="0.2">
      <c r="A2212" s="102">
        <v>42723</v>
      </c>
      <c r="B2212" s="102" t="s">
        <v>4834</v>
      </c>
      <c r="C2212" t="s">
        <v>541</v>
      </c>
      <c r="D2212" s="58">
        <v>508.01</v>
      </c>
      <c r="E2212" t="s">
        <v>452</v>
      </c>
      <c r="F2212" s="108">
        <v>2003</v>
      </c>
      <c r="G2212" t="s">
        <v>3304</v>
      </c>
      <c r="H2212">
        <v>25</v>
      </c>
      <c r="I2212">
        <v>45</v>
      </c>
      <c r="J2212" t="s">
        <v>555</v>
      </c>
      <c r="K2212" t="s">
        <v>2937</v>
      </c>
      <c r="L2212">
        <v>0</v>
      </c>
      <c r="M2212">
        <v>0</v>
      </c>
      <c r="N2212" t="s">
        <v>5173</v>
      </c>
      <c r="O2212" t="s">
        <v>545</v>
      </c>
      <c r="P2212" t="s">
        <v>458</v>
      </c>
      <c r="R2212">
        <v>0</v>
      </c>
      <c r="S2212" t="s">
        <v>459</v>
      </c>
      <c r="T2212" t="s">
        <v>458</v>
      </c>
      <c r="U2212" t="s">
        <v>460</v>
      </c>
      <c r="V2212" t="s">
        <v>458</v>
      </c>
    </row>
    <row r="2213" spans="1:22" x14ac:dyDescent="0.2">
      <c r="A2213" s="102">
        <v>42723</v>
      </c>
      <c r="B2213" s="102" t="s">
        <v>4834</v>
      </c>
      <c r="C2213" t="s">
        <v>541</v>
      </c>
      <c r="D2213" s="58">
        <v>508.01</v>
      </c>
      <c r="E2213" t="s">
        <v>452</v>
      </c>
      <c r="F2213" s="108">
        <v>2010</v>
      </c>
      <c r="G2213" t="s">
        <v>3044</v>
      </c>
      <c r="H2213">
        <v>8</v>
      </c>
      <c r="I2213">
        <v>45</v>
      </c>
      <c r="J2213" t="s">
        <v>555</v>
      </c>
      <c r="K2213" t="s">
        <v>2937</v>
      </c>
      <c r="L2213">
        <v>0</v>
      </c>
      <c r="M2213">
        <v>0</v>
      </c>
      <c r="N2213" t="s">
        <v>5174</v>
      </c>
      <c r="O2213" t="s">
        <v>545</v>
      </c>
      <c r="P2213" t="s">
        <v>458</v>
      </c>
      <c r="R2213">
        <v>0</v>
      </c>
      <c r="S2213" t="s">
        <v>459</v>
      </c>
      <c r="T2213" t="s">
        <v>458</v>
      </c>
      <c r="U2213" t="s">
        <v>460</v>
      </c>
      <c r="V2213" t="s">
        <v>458</v>
      </c>
    </row>
    <row r="2214" spans="1:22" x14ac:dyDescent="0.2">
      <c r="A2214" s="102">
        <v>42737</v>
      </c>
      <c r="B2214" s="102" t="s">
        <v>4834</v>
      </c>
      <c r="C2214" t="s">
        <v>541</v>
      </c>
      <c r="D2214" s="58">
        <v>508.01</v>
      </c>
      <c r="E2214" t="s">
        <v>452</v>
      </c>
      <c r="F2214" s="108">
        <v>2001</v>
      </c>
      <c r="G2214" t="s">
        <v>2936</v>
      </c>
      <c r="H2214">
        <v>3</v>
      </c>
      <c r="I2214">
        <v>45</v>
      </c>
      <c r="J2214" t="s">
        <v>555</v>
      </c>
      <c r="K2214" t="s">
        <v>2937</v>
      </c>
      <c r="L2214">
        <v>0</v>
      </c>
      <c r="M2214">
        <v>0</v>
      </c>
      <c r="N2214" t="s">
        <v>5175</v>
      </c>
      <c r="O2214" t="s">
        <v>545</v>
      </c>
      <c r="P2214" t="s">
        <v>458</v>
      </c>
      <c r="R2214">
        <v>0</v>
      </c>
      <c r="S2214" t="s">
        <v>459</v>
      </c>
      <c r="T2214" t="s">
        <v>458</v>
      </c>
      <c r="U2214" t="s">
        <v>460</v>
      </c>
      <c r="V2214" t="s">
        <v>458</v>
      </c>
    </row>
    <row r="2215" spans="1:22" x14ac:dyDescent="0.2">
      <c r="A2215" s="102">
        <v>42737</v>
      </c>
      <c r="B2215" s="102" t="s">
        <v>4834</v>
      </c>
      <c r="C2215" t="s">
        <v>541</v>
      </c>
      <c r="D2215" s="58">
        <v>508.01</v>
      </c>
      <c r="E2215" t="s">
        <v>452</v>
      </c>
      <c r="F2215" s="108">
        <v>2003</v>
      </c>
      <c r="G2215" t="s">
        <v>3304</v>
      </c>
      <c r="H2215">
        <v>15</v>
      </c>
      <c r="I2215">
        <v>45</v>
      </c>
      <c r="J2215" t="s">
        <v>555</v>
      </c>
      <c r="K2215" t="s">
        <v>2937</v>
      </c>
      <c r="L2215">
        <v>0</v>
      </c>
      <c r="M2215">
        <v>0</v>
      </c>
      <c r="N2215" t="s">
        <v>5176</v>
      </c>
      <c r="O2215" t="s">
        <v>545</v>
      </c>
      <c r="P2215" t="s">
        <v>458</v>
      </c>
      <c r="R2215">
        <v>0</v>
      </c>
      <c r="S2215" t="s">
        <v>459</v>
      </c>
      <c r="T2215" t="s">
        <v>458</v>
      </c>
      <c r="U2215" t="s">
        <v>460</v>
      </c>
      <c r="V2215" t="s">
        <v>458</v>
      </c>
    </row>
    <row r="2216" spans="1:22" x14ac:dyDescent="0.2">
      <c r="A2216" s="102">
        <v>42737</v>
      </c>
      <c r="B2216" s="102" t="s">
        <v>4834</v>
      </c>
      <c r="C2216" t="s">
        <v>541</v>
      </c>
      <c r="D2216" s="58">
        <v>508.01</v>
      </c>
      <c r="E2216" t="s">
        <v>452</v>
      </c>
      <c r="F2216" s="108">
        <v>2009</v>
      </c>
      <c r="G2216" t="s">
        <v>2953</v>
      </c>
      <c r="H2216">
        <v>13</v>
      </c>
      <c r="I2216">
        <v>45</v>
      </c>
      <c r="J2216" t="s">
        <v>555</v>
      </c>
      <c r="K2216" t="s">
        <v>2937</v>
      </c>
      <c r="L2216">
        <v>0</v>
      </c>
      <c r="M2216">
        <v>0</v>
      </c>
      <c r="N2216" t="s">
        <v>5177</v>
      </c>
      <c r="O2216" t="s">
        <v>545</v>
      </c>
      <c r="P2216" t="s">
        <v>458</v>
      </c>
      <c r="R2216">
        <v>0</v>
      </c>
      <c r="S2216" t="s">
        <v>459</v>
      </c>
      <c r="T2216" t="s">
        <v>458</v>
      </c>
      <c r="U2216" t="s">
        <v>460</v>
      </c>
      <c r="V2216" t="s">
        <v>458</v>
      </c>
    </row>
    <row r="2217" spans="1:22" x14ac:dyDescent="0.2">
      <c r="A2217" s="102">
        <v>42737</v>
      </c>
      <c r="B2217" s="102" t="s">
        <v>4834</v>
      </c>
      <c r="C2217" t="s">
        <v>541</v>
      </c>
      <c r="D2217" s="58">
        <v>508.01</v>
      </c>
      <c r="E2217" t="s">
        <v>452</v>
      </c>
      <c r="F2217" s="108">
        <v>2026</v>
      </c>
      <c r="G2217" t="s">
        <v>3268</v>
      </c>
      <c r="H2217">
        <v>21</v>
      </c>
      <c r="I2217">
        <v>45</v>
      </c>
      <c r="J2217" t="s">
        <v>555</v>
      </c>
      <c r="K2217" t="s">
        <v>2937</v>
      </c>
      <c r="L2217">
        <v>0</v>
      </c>
      <c r="M2217">
        <v>0</v>
      </c>
      <c r="N2217" t="s">
        <v>5178</v>
      </c>
      <c r="O2217" t="s">
        <v>545</v>
      </c>
      <c r="P2217" t="s">
        <v>458</v>
      </c>
      <c r="R2217">
        <v>0</v>
      </c>
      <c r="S2217" t="s">
        <v>459</v>
      </c>
      <c r="T2217" t="s">
        <v>458</v>
      </c>
      <c r="U2217" t="s">
        <v>460</v>
      </c>
      <c r="V2217" t="s">
        <v>458</v>
      </c>
    </row>
    <row r="2218" spans="1:22" x14ac:dyDescent="0.2">
      <c r="A2218" s="102">
        <v>42744</v>
      </c>
      <c r="B2218" s="102" t="s">
        <v>4834</v>
      </c>
      <c r="C2218" t="s">
        <v>541</v>
      </c>
      <c r="D2218" s="58">
        <v>508.01</v>
      </c>
      <c r="E2218" t="s">
        <v>452</v>
      </c>
      <c r="F2218" s="108">
        <v>2001</v>
      </c>
      <c r="G2218" t="s">
        <v>2936</v>
      </c>
      <c r="H2218">
        <v>6</v>
      </c>
      <c r="I2218">
        <v>45</v>
      </c>
      <c r="J2218" t="s">
        <v>555</v>
      </c>
      <c r="K2218" t="s">
        <v>2937</v>
      </c>
      <c r="L2218">
        <v>0</v>
      </c>
      <c r="M2218">
        <v>0</v>
      </c>
      <c r="N2218" t="s">
        <v>5179</v>
      </c>
      <c r="O2218" t="s">
        <v>545</v>
      </c>
      <c r="P2218" t="s">
        <v>458</v>
      </c>
      <c r="R2218">
        <v>0</v>
      </c>
      <c r="S2218" t="s">
        <v>459</v>
      </c>
      <c r="T2218" t="s">
        <v>458</v>
      </c>
      <c r="U2218" t="s">
        <v>460</v>
      </c>
      <c r="V2218" t="s">
        <v>458</v>
      </c>
    </row>
    <row r="2219" spans="1:22" x14ac:dyDescent="0.2">
      <c r="A2219" s="102">
        <v>42744</v>
      </c>
      <c r="B2219" s="102" t="s">
        <v>4834</v>
      </c>
      <c r="C2219" t="s">
        <v>541</v>
      </c>
      <c r="D2219" s="58">
        <v>508.01</v>
      </c>
      <c r="E2219" t="s">
        <v>452</v>
      </c>
      <c r="F2219" s="108">
        <v>2003</v>
      </c>
      <c r="G2219" t="s">
        <v>3304</v>
      </c>
      <c r="H2219">
        <v>23</v>
      </c>
      <c r="I2219">
        <v>45</v>
      </c>
      <c r="J2219" t="s">
        <v>555</v>
      </c>
      <c r="K2219" t="s">
        <v>2937</v>
      </c>
      <c r="L2219">
        <v>0</v>
      </c>
      <c r="M2219">
        <v>0</v>
      </c>
      <c r="N2219" t="s">
        <v>5180</v>
      </c>
      <c r="O2219" t="s">
        <v>545</v>
      </c>
      <c r="P2219" t="s">
        <v>458</v>
      </c>
      <c r="R2219">
        <v>0</v>
      </c>
      <c r="S2219" t="s">
        <v>459</v>
      </c>
      <c r="T2219" t="s">
        <v>458</v>
      </c>
      <c r="U2219" t="s">
        <v>460</v>
      </c>
      <c r="V2219" t="s">
        <v>458</v>
      </c>
    </row>
    <row r="2220" spans="1:22" x14ac:dyDescent="0.2">
      <c r="A2220" s="102">
        <v>42751</v>
      </c>
      <c r="B2220" s="102" t="s">
        <v>4834</v>
      </c>
      <c r="C2220" t="s">
        <v>541</v>
      </c>
      <c r="D2220" s="58">
        <v>508.01</v>
      </c>
      <c r="E2220" t="s">
        <v>452</v>
      </c>
      <c r="F2220" s="108">
        <v>2001</v>
      </c>
      <c r="G2220" t="s">
        <v>2936</v>
      </c>
      <c r="H2220">
        <v>5</v>
      </c>
      <c r="I2220">
        <v>45</v>
      </c>
      <c r="J2220" t="s">
        <v>555</v>
      </c>
      <c r="K2220" t="s">
        <v>2937</v>
      </c>
      <c r="L2220">
        <v>0</v>
      </c>
      <c r="M2220">
        <v>0</v>
      </c>
      <c r="N2220" t="s">
        <v>5181</v>
      </c>
      <c r="O2220" t="s">
        <v>545</v>
      </c>
      <c r="P2220" t="s">
        <v>458</v>
      </c>
      <c r="R2220">
        <v>0</v>
      </c>
      <c r="S2220" t="s">
        <v>459</v>
      </c>
      <c r="T2220" t="s">
        <v>458</v>
      </c>
      <c r="U2220" t="s">
        <v>460</v>
      </c>
      <c r="V2220" t="s">
        <v>458</v>
      </c>
    </row>
    <row r="2221" spans="1:22" x14ac:dyDescent="0.2">
      <c r="A2221" s="102">
        <v>42751</v>
      </c>
      <c r="B2221" s="102" t="s">
        <v>4834</v>
      </c>
      <c r="C2221" t="s">
        <v>541</v>
      </c>
      <c r="D2221" s="58">
        <v>508.01</v>
      </c>
      <c r="E2221" t="s">
        <v>452</v>
      </c>
      <c r="F2221" s="108">
        <v>2003</v>
      </c>
      <c r="G2221" t="s">
        <v>3304</v>
      </c>
      <c r="H2221">
        <v>1</v>
      </c>
      <c r="I2221">
        <v>45</v>
      </c>
      <c r="J2221" t="s">
        <v>555</v>
      </c>
      <c r="K2221" t="s">
        <v>2937</v>
      </c>
      <c r="L2221">
        <v>0</v>
      </c>
      <c r="M2221">
        <v>0</v>
      </c>
      <c r="N2221" t="s">
        <v>5182</v>
      </c>
      <c r="O2221" t="s">
        <v>545</v>
      </c>
      <c r="P2221" t="s">
        <v>458</v>
      </c>
      <c r="R2221">
        <v>0</v>
      </c>
      <c r="S2221" t="s">
        <v>459</v>
      </c>
      <c r="T2221" t="s">
        <v>458</v>
      </c>
      <c r="U2221" t="s">
        <v>460</v>
      </c>
      <c r="V2221" t="s">
        <v>458</v>
      </c>
    </row>
    <row r="2222" spans="1:22" x14ac:dyDescent="0.2">
      <c r="A2222" s="102">
        <v>42758</v>
      </c>
      <c r="B2222" s="102" t="s">
        <v>4834</v>
      </c>
      <c r="C2222" t="s">
        <v>541</v>
      </c>
      <c r="D2222" s="58">
        <v>508.01</v>
      </c>
      <c r="E2222" t="s">
        <v>452</v>
      </c>
      <c r="F2222" s="108">
        <v>2001</v>
      </c>
      <c r="G2222" t="s">
        <v>2936</v>
      </c>
      <c r="H2222">
        <v>1</v>
      </c>
      <c r="I2222">
        <v>45</v>
      </c>
      <c r="J2222" t="s">
        <v>555</v>
      </c>
      <c r="K2222" t="s">
        <v>2937</v>
      </c>
      <c r="L2222">
        <v>0</v>
      </c>
      <c r="M2222">
        <v>0</v>
      </c>
      <c r="N2222" t="s">
        <v>5183</v>
      </c>
      <c r="O2222" t="s">
        <v>545</v>
      </c>
      <c r="P2222" t="s">
        <v>458</v>
      </c>
      <c r="R2222">
        <v>0</v>
      </c>
      <c r="S2222" t="s">
        <v>459</v>
      </c>
      <c r="T2222" t="s">
        <v>458</v>
      </c>
      <c r="U2222" t="s">
        <v>460</v>
      </c>
      <c r="V2222" t="s">
        <v>458</v>
      </c>
    </row>
    <row r="2223" spans="1:22" x14ac:dyDescent="0.2">
      <c r="A2223" s="102">
        <v>42758</v>
      </c>
      <c r="B2223" s="102" t="s">
        <v>4834</v>
      </c>
      <c r="C2223" t="s">
        <v>541</v>
      </c>
      <c r="D2223" s="58">
        <v>508.01</v>
      </c>
      <c r="E2223" t="s">
        <v>452</v>
      </c>
      <c r="F2223" s="108">
        <v>2003</v>
      </c>
      <c r="G2223" t="s">
        <v>3304</v>
      </c>
      <c r="H2223">
        <v>5</v>
      </c>
      <c r="I2223">
        <v>45</v>
      </c>
      <c r="J2223" t="s">
        <v>555</v>
      </c>
      <c r="K2223" t="s">
        <v>2937</v>
      </c>
      <c r="L2223">
        <v>0</v>
      </c>
      <c r="M2223">
        <v>0</v>
      </c>
      <c r="N2223" t="s">
        <v>5184</v>
      </c>
      <c r="O2223" t="s">
        <v>545</v>
      </c>
      <c r="P2223" t="s">
        <v>458</v>
      </c>
      <c r="R2223">
        <v>0</v>
      </c>
      <c r="S2223" t="s">
        <v>459</v>
      </c>
      <c r="T2223" t="s">
        <v>458</v>
      </c>
      <c r="U2223" t="s">
        <v>460</v>
      </c>
      <c r="V2223" t="s">
        <v>458</v>
      </c>
    </row>
    <row r="2224" spans="1:22" x14ac:dyDescent="0.2">
      <c r="A2224" s="102">
        <v>42765</v>
      </c>
      <c r="B2224" s="102" t="s">
        <v>4834</v>
      </c>
      <c r="C2224" t="s">
        <v>541</v>
      </c>
      <c r="D2224" s="58">
        <v>508.01</v>
      </c>
      <c r="E2224" t="s">
        <v>452</v>
      </c>
      <c r="F2224" s="108">
        <v>2001</v>
      </c>
      <c r="G2224" t="s">
        <v>2936</v>
      </c>
      <c r="H2224">
        <v>4</v>
      </c>
      <c r="I2224">
        <v>45</v>
      </c>
      <c r="J2224" t="s">
        <v>555</v>
      </c>
      <c r="K2224" t="s">
        <v>2937</v>
      </c>
      <c r="L2224">
        <v>0</v>
      </c>
      <c r="M2224">
        <v>0</v>
      </c>
      <c r="N2224" t="s">
        <v>5185</v>
      </c>
      <c r="O2224" t="s">
        <v>545</v>
      </c>
      <c r="P2224" t="s">
        <v>458</v>
      </c>
      <c r="R2224">
        <v>0</v>
      </c>
      <c r="S2224" t="s">
        <v>459</v>
      </c>
      <c r="T2224" t="s">
        <v>458</v>
      </c>
      <c r="U2224" t="s">
        <v>460</v>
      </c>
      <c r="V2224" t="s">
        <v>458</v>
      </c>
    </row>
    <row r="2225" spans="1:22" x14ac:dyDescent="0.2">
      <c r="A2225" s="102">
        <v>42765</v>
      </c>
      <c r="B2225" s="102" t="s">
        <v>4834</v>
      </c>
      <c r="C2225" t="s">
        <v>541</v>
      </c>
      <c r="D2225" s="58">
        <v>508.01</v>
      </c>
      <c r="E2225" t="s">
        <v>452</v>
      </c>
      <c r="F2225" s="108">
        <v>2003</v>
      </c>
      <c r="G2225" t="s">
        <v>3304</v>
      </c>
      <c r="H2225">
        <v>1</v>
      </c>
      <c r="I2225">
        <v>45</v>
      </c>
      <c r="J2225" t="s">
        <v>555</v>
      </c>
      <c r="K2225" t="s">
        <v>2937</v>
      </c>
      <c r="L2225">
        <v>0</v>
      </c>
      <c r="M2225">
        <v>0</v>
      </c>
      <c r="N2225" t="s">
        <v>5186</v>
      </c>
      <c r="O2225" t="s">
        <v>545</v>
      </c>
      <c r="P2225" t="s">
        <v>458</v>
      </c>
      <c r="R2225">
        <v>0</v>
      </c>
      <c r="S2225" t="s">
        <v>459</v>
      </c>
      <c r="T2225" t="s">
        <v>458</v>
      </c>
      <c r="U2225" t="s">
        <v>460</v>
      </c>
      <c r="V2225" t="s">
        <v>458</v>
      </c>
    </row>
    <row r="2226" spans="1:22" x14ac:dyDescent="0.2">
      <c r="A2226" s="102">
        <v>42767</v>
      </c>
      <c r="B2226" s="102" t="s">
        <v>4834</v>
      </c>
      <c r="C2226" t="s">
        <v>541</v>
      </c>
      <c r="D2226" s="58">
        <v>508.01</v>
      </c>
      <c r="E2226" t="s">
        <v>452</v>
      </c>
      <c r="F2226" s="108">
        <v>2001</v>
      </c>
      <c r="G2226" t="s">
        <v>2936</v>
      </c>
      <c r="H2226">
        <v>4</v>
      </c>
      <c r="I2226">
        <v>45</v>
      </c>
      <c r="J2226" t="s">
        <v>555</v>
      </c>
      <c r="K2226" t="s">
        <v>2937</v>
      </c>
      <c r="L2226">
        <v>0</v>
      </c>
      <c r="M2226">
        <v>0</v>
      </c>
      <c r="N2226" t="s">
        <v>5187</v>
      </c>
      <c r="O2226" t="s">
        <v>545</v>
      </c>
      <c r="P2226" t="s">
        <v>458</v>
      </c>
      <c r="R2226">
        <v>0</v>
      </c>
      <c r="S2226" t="s">
        <v>459</v>
      </c>
      <c r="T2226" t="s">
        <v>458</v>
      </c>
      <c r="U2226" t="s">
        <v>460</v>
      </c>
      <c r="V2226" t="s">
        <v>458</v>
      </c>
    </row>
    <row r="2227" spans="1:22" x14ac:dyDescent="0.2">
      <c r="A2227" s="102">
        <v>42772</v>
      </c>
      <c r="B2227" s="102" t="s">
        <v>4834</v>
      </c>
      <c r="C2227" t="s">
        <v>541</v>
      </c>
      <c r="D2227" s="58">
        <v>508.01</v>
      </c>
      <c r="E2227" t="s">
        <v>452</v>
      </c>
      <c r="F2227" s="108">
        <v>2001</v>
      </c>
      <c r="G2227" t="s">
        <v>2936</v>
      </c>
      <c r="H2227">
        <v>6</v>
      </c>
      <c r="I2227">
        <v>45</v>
      </c>
      <c r="J2227" t="s">
        <v>555</v>
      </c>
      <c r="K2227" t="s">
        <v>2937</v>
      </c>
      <c r="L2227">
        <v>0</v>
      </c>
      <c r="M2227">
        <v>0</v>
      </c>
      <c r="N2227" t="s">
        <v>5188</v>
      </c>
      <c r="O2227" t="s">
        <v>545</v>
      </c>
      <c r="P2227" t="s">
        <v>458</v>
      </c>
      <c r="R2227">
        <v>0</v>
      </c>
      <c r="S2227" t="s">
        <v>459</v>
      </c>
      <c r="T2227" t="s">
        <v>458</v>
      </c>
      <c r="U2227" t="s">
        <v>460</v>
      </c>
      <c r="V2227" t="s">
        <v>458</v>
      </c>
    </row>
    <row r="2228" spans="1:22" x14ac:dyDescent="0.2">
      <c r="A2228" s="102">
        <v>42772</v>
      </c>
      <c r="B2228" s="102" t="s">
        <v>4834</v>
      </c>
      <c r="C2228" t="s">
        <v>541</v>
      </c>
      <c r="D2228" s="58">
        <v>508.01</v>
      </c>
      <c r="E2228" t="s">
        <v>452</v>
      </c>
      <c r="F2228" s="108">
        <v>2003</v>
      </c>
      <c r="G2228" t="s">
        <v>3304</v>
      </c>
      <c r="H2228">
        <v>5</v>
      </c>
      <c r="I2228">
        <v>45</v>
      </c>
      <c r="J2228" t="s">
        <v>555</v>
      </c>
      <c r="K2228" t="s">
        <v>2937</v>
      </c>
      <c r="L2228">
        <v>0</v>
      </c>
      <c r="M2228">
        <v>0</v>
      </c>
      <c r="N2228" t="s">
        <v>5189</v>
      </c>
      <c r="O2228" t="s">
        <v>545</v>
      </c>
      <c r="P2228" t="s">
        <v>458</v>
      </c>
      <c r="R2228">
        <v>0</v>
      </c>
      <c r="S2228" t="s">
        <v>459</v>
      </c>
      <c r="T2228" t="s">
        <v>458</v>
      </c>
      <c r="U2228" t="s">
        <v>460</v>
      </c>
      <c r="V2228" t="s">
        <v>458</v>
      </c>
    </row>
    <row r="2229" spans="1:22" x14ac:dyDescent="0.2">
      <c r="A2229" s="102">
        <v>42779</v>
      </c>
      <c r="B2229" s="102" t="s">
        <v>4834</v>
      </c>
      <c r="C2229" t="s">
        <v>541</v>
      </c>
      <c r="D2229" s="58">
        <v>508.01</v>
      </c>
      <c r="E2229" t="s">
        <v>452</v>
      </c>
      <c r="F2229" s="108">
        <v>2001</v>
      </c>
      <c r="G2229" t="s">
        <v>2936</v>
      </c>
      <c r="H2229">
        <v>4</v>
      </c>
      <c r="I2229">
        <v>45</v>
      </c>
      <c r="J2229" t="s">
        <v>555</v>
      </c>
      <c r="K2229" t="s">
        <v>2937</v>
      </c>
      <c r="L2229">
        <v>0</v>
      </c>
      <c r="M2229">
        <v>0</v>
      </c>
      <c r="N2229" t="s">
        <v>5190</v>
      </c>
      <c r="O2229" t="s">
        <v>545</v>
      </c>
      <c r="P2229" t="s">
        <v>458</v>
      </c>
      <c r="R2229">
        <v>0</v>
      </c>
      <c r="S2229" t="s">
        <v>459</v>
      </c>
      <c r="T2229" t="s">
        <v>458</v>
      </c>
      <c r="U2229" t="s">
        <v>460</v>
      </c>
      <c r="V2229" t="s">
        <v>458</v>
      </c>
    </row>
    <row r="2230" spans="1:22" x14ac:dyDescent="0.2">
      <c r="A2230" s="102">
        <v>42779</v>
      </c>
      <c r="B2230" s="102" t="s">
        <v>4834</v>
      </c>
      <c r="C2230" t="s">
        <v>541</v>
      </c>
      <c r="D2230" s="58">
        <v>508.01</v>
      </c>
      <c r="E2230" t="s">
        <v>452</v>
      </c>
      <c r="F2230" s="108">
        <v>2003</v>
      </c>
      <c r="G2230" t="s">
        <v>3304</v>
      </c>
      <c r="H2230">
        <v>10</v>
      </c>
      <c r="I2230">
        <v>45</v>
      </c>
      <c r="J2230" t="s">
        <v>555</v>
      </c>
      <c r="K2230" t="s">
        <v>2937</v>
      </c>
      <c r="L2230">
        <v>0</v>
      </c>
      <c r="M2230">
        <v>0</v>
      </c>
      <c r="N2230" t="s">
        <v>5191</v>
      </c>
      <c r="O2230" t="s">
        <v>545</v>
      </c>
      <c r="P2230" t="s">
        <v>458</v>
      </c>
      <c r="R2230">
        <v>0</v>
      </c>
      <c r="S2230" t="s">
        <v>459</v>
      </c>
      <c r="T2230" t="s">
        <v>458</v>
      </c>
      <c r="U2230" t="s">
        <v>460</v>
      </c>
      <c r="V2230" t="s">
        <v>458</v>
      </c>
    </row>
    <row r="2231" spans="1:22" x14ac:dyDescent="0.2">
      <c r="A2231" s="102">
        <v>42779</v>
      </c>
      <c r="B2231" s="102" t="s">
        <v>4834</v>
      </c>
      <c r="C2231" t="s">
        <v>541</v>
      </c>
      <c r="D2231" s="58">
        <v>508.01</v>
      </c>
      <c r="E2231" t="s">
        <v>452</v>
      </c>
      <c r="F2231" s="108">
        <v>2010</v>
      </c>
      <c r="G2231" t="s">
        <v>3044</v>
      </c>
      <c r="H2231">
        <v>7</v>
      </c>
      <c r="I2231">
        <v>45</v>
      </c>
      <c r="J2231" t="s">
        <v>555</v>
      </c>
      <c r="K2231" t="s">
        <v>2937</v>
      </c>
      <c r="L2231">
        <v>0</v>
      </c>
      <c r="M2231">
        <v>0</v>
      </c>
      <c r="N2231" t="s">
        <v>5192</v>
      </c>
      <c r="O2231" t="s">
        <v>545</v>
      </c>
      <c r="P2231" t="s">
        <v>458</v>
      </c>
      <c r="R2231">
        <v>0</v>
      </c>
      <c r="S2231" t="s">
        <v>459</v>
      </c>
      <c r="T2231" t="s">
        <v>458</v>
      </c>
      <c r="U2231" t="s">
        <v>460</v>
      </c>
      <c r="V2231" t="s">
        <v>458</v>
      </c>
    </row>
    <row r="2232" spans="1:22" x14ac:dyDescent="0.2">
      <c r="A2232" s="102">
        <v>42786</v>
      </c>
      <c r="B2232" s="102" t="s">
        <v>4834</v>
      </c>
      <c r="C2232" t="s">
        <v>541</v>
      </c>
      <c r="D2232" s="58">
        <v>508.01</v>
      </c>
      <c r="E2232" t="s">
        <v>452</v>
      </c>
      <c r="F2232" s="108">
        <v>2003</v>
      </c>
      <c r="G2232" t="s">
        <v>3304</v>
      </c>
      <c r="H2232">
        <v>4</v>
      </c>
      <c r="I2232">
        <v>45</v>
      </c>
      <c r="J2232" t="s">
        <v>555</v>
      </c>
      <c r="K2232" t="s">
        <v>2937</v>
      </c>
      <c r="L2232">
        <v>0</v>
      </c>
      <c r="M2232">
        <v>0</v>
      </c>
      <c r="N2232" t="s">
        <v>5193</v>
      </c>
      <c r="O2232" t="s">
        <v>545</v>
      </c>
      <c r="P2232" t="s">
        <v>458</v>
      </c>
      <c r="R2232">
        <v>0</v>
      </c>
      <c r="S2232" t="s">
        <v>459</v>
      </c>
      <c r="T2232" t="s">
        <v>458</v>
      </c>
      <c r="U2232" t="s">
        <v>460</v>
      </c>
      <c r="V2232" t="s">
        <v>458</v>
      </c>
    </row>
    <row r="2233" spans="1:22" x14ac:dyDescent="0.2">
      <c r="A2233" s="102">
        <v>42793</v>
      </c>
      <c r="B2233" s="102" t="s">
        <v>4834</v>
      </c>
      <c r="C2233" t="s">
        <v>541</v>
      </c>
      <c r="D2233" s="58">
        <v>508.01</v>
      </c>
      <c r="E2233" t="s">
        <v>452</v>
      </c>
      <c r="F2233" s="108">
        <v>2001</v>
      </c>
      <c r="G2233" t="s">
        <v>2936</v>
      </c>
      <c r="H2233">
        <v>1</v>
      </c>
      <c r="I2233">
        <v>45</v>
      </c>
      <c r="J2233" t="s">
        <v>555</v>
      </c>
      <c r="K2233" t="s">
        <v>2937</v>
      </c>
      <c r="L2233">
        <v>0</v>
      </c>
      <c r="M2233">
        <v>0</v>
      </c>
      <c r="N2233" t="s">
        <v>5194</v>
      </c>
      <c r="O2233" t="s">
        <v>545</v>
      </c>
      <c r="P2233" t="s">
        <v>458</v>
      </c>
      <c r="R2233">
        <v>0</v>
      </c>
      <c r="S2233" t="s">
        <v>459</v>
      </c>
      <c r="T2233" t="s">
        <v>458</v>
      </c>
      <c r="U2233" t="s">
        <v>460</v>
      </c>
      <c r="V2233" t="s">
        <v>458</v>
      </c>
    </row>
    <row r="2234" spans="1:22" x14ac:dyDescent="0.2">
      <c r="A2234" s="102">
        <v>42793</v>
      </c>
      <c r="B2234" s="102" t="s">
        <v>4834</v>
      </c>
      <c r="C2234" t="s">
        <v>541</v>
      </c>
      <c r="D2234" s="58">
        <v>508.01</v>
      </c>
      <c r="E2234" t="s">
        <v>452</v>
      </c>
      <c r="F2234" s="108">
        <v>2010</v>
      </c>
      <c r="G2234" t="s">
        <v>3044</v>
      </c>
      <c r="H2234">
        <v>7</v>
      </c>
      <c r="I2234">
        <v>45</v>
      </c>
      <c r="J2234" t="s">
        <v>555</v>
      </c>
      <c r="K2234" t="s">
        <v>2937</v>
      </c>
      <c r="L2234">
        <v>0</v>
      </c>
      <c r="M2234">
        <v>0</v>
      </c>
      <c r="N2234" t="s">
        <v>5195</v>
      </c>
      <c r="O2234" t="s">
        <v>545</v>
      </c>
      <c r="P2234" t="s">
        <v>458</v>
      </c>
      <c r="R2234">
        <v>0</v>
      </c>
      <c r="S2234" t="s">
        <v>459</v>
      </c>
      <c r="T2234" t="s">
        <v>458</v>
      </c>
      <c r="U2234" t="s">
        <v>460</v>
      </c>
      <c r="V2234" t="s">
        <v>458</v>
      </c>
    </row>
    <row r="2235" spans="1:22" x14ac:dyDescent="0.2">
      <c r="A2235" s="102">
        <v>42800</v>
      </c>
      <c r="B2235" s="102" t="s">
        <v>4834</v>
      </c>
      <c r="C2235" t="s">
        <v>541</v>
      </c>
      <c r="D2235" s="58">
        <v>508.01</v>
      </c>
      <c r="E2235" t="s">
        <v>452</v>
      </c>
      <c r="F2235" s="108">
        <v>2003</v>
      </c>
      <c r="G2235" t="s">
        <v>3304</v>
      </c>
      <c r="H2235">
        <v>11</v>
      </c>
      <c r="I2235">
        <v>45</v>
      </c>
      <c r="J2235" t="s">
        <v>555</v>
      </c>
      <c r="K2235" t="s">
        <v>2937</v>
      </c>
      <c r="L2235">
        <v>0</v>
      </c>
      <c r="M2235">
        <v>0</v>
      </c>
      <c r="N2235" t="s">
        <v>5196</v>
      </c>
      <c r="O2235" t="s">
        <v>545</v>
      </c>
      <c r="P2235" t="s">
        <v>458</v>
      </c>
      <c r="R2235">
        <v>0</v>
      </c>
      <c r="S2235" t="s">
        <v>459</v>
      </c>
      <c r="T2235" t="s">
        <v>458</v>
      </c>
      <c r="U2235" t="s">
        <v>460</v>
      </c>
      <c r="V2235" t="s">
        <v>458</v>
      </c>
    </row>
    <row r="2236" spans="1:22" x14ac:dyDescent="0.2">
      <c r="A2236" s="102">
        <v>42803</v>
      </c>
      <c r="B2236" s="102" t="s">
        <v>4834</v>
      </c>
      <c r="C2236" t="s">
        <v>541</v>
      </c>
      <c r="D2236" s="58">
        <v>508.01</v>
      </c>
      <c r="E2236" t="s">
        <v>452</v>
      </c>
      <c r="F2236" s="108">
        <v>2001</v>
      </c>
      <c r="G2236" t="s">
        <v>2936</v>
      </c>
      <c r="H2236">
        <v>6</v>
      </c>
      <c r="I2236">
        <v>45</v>
      </c>
      <c r="J2236" t="s">
        <v>555</v>
      </c>
      <c r="K2236" t="s">
        <v>2937</v>
      </c>
      <c r="L2236">
        <v>0</v>
      </c>
      <c r="M2236">
        <v>0</v>
      </c>
      <c r="N2236" t="s">
        <v>5197</v>
      </c>
      <c r="O2236" t="s">
        <v>545</v>
      </c>
      <c r="P2236" t="s">
        <v>458</v>
      </c>
      <c r="R2236">
        <v>0</v>
      </c>
      <c r="S2236" t="s">
        <v>459</v>
      </c>
      <c r="T2236" t="s">
        <v>458</v>
      </c>
      <c r="U2236" t="s">
        <v>460</v>
      </c>
      <c r="V2236" t="s">
        <v>458</v>
      </c>
    </row>
    <row r="2237" spans="1:22" x14ac:dyDescent="0.2">
      <c r="A2237" s="102">
        <v>42807</v>
      </c>
      <c r="B2237" s="102" t="s">
        <v>4834</v>
      </c>
      <c r="C2237" t="s">
        <v>541</v>
      </c>
      <c r="D2237" s="58">
        <v>508.01</v>
      </c>
      <c r="E2237" t="s">
        <v>452</v>
      </c>
      <c r="F2237" s="108">
        <v>2001</v>
      </c>
      <c r="G2237" t="s">
        <v>2936</v>
      </c>
      <c r="H2237">
        <v>4</v>
      </c>
      <c r="I2237">
        <v>45</v>
      </c>
      <c r="J2237" t="s">
        <v>555</v>
      </c>
      <c r="K2237" t="s">
        <v>2937</v>
      </c>
      <c r="L2237">
        <v>0</v>
      </c>
      <c r="M2237">
        <v>0</v>
      </c>
      <c r="N2237" t="s">
        <v>5198</v>
      </c>
      <c r="O2237" t="s">
        <v>545</v>
      </c>
      <c r="P2237" t="s">
        <v>458</v>
      </c>
      <c r="R2237">
        <v>0</v>
      </c>
      <c r="S2237" t="s">
        <v>459</v>
      </c>
      <c r="T2237" t="s">
        <v>458</v>
      </c>
      <c r="U2237" t="s">
        <v>460</v>
      </c>
      <c r="V2237" t="s">
        <v>458</v>
      </c>
    </row>
    <row r="2238" spans="1:22" x14ac:dyDescent="0.2">
      <c r="A2238" s="102">
        <v>42807</v>
      </c>
      <c r="B2238" s="102" t="s">
        <v>4834</v>
      </c>
      <c r="C2238" t="s">
        <v>541</v>
      </c>
      <c r="D2238" s="58">
        <v>508.01</v>
      </c>
      <c r="E2238" t="s">
        <v>452</v>
      </c>
      <c r="F2238" s="108">
        <v>2003</v>
      </c>
      <c r="G2238" t="s">
        <v>3304</v>
      </c>
      <c r="H2238">
        <v>1</v>
      </c>
      <c r="I2238">
        <v>45</v>
      </c>
      <c r="J2238" t="s">
        <v>555</v>
      </c>
      <c r="K2238" t="s">
        <v>2937</v>
      </c>
      <c r="L2238">
        <v>0</v>
      </c>
      <c r="M2238">
        <v>0</v>
      </c>
      <c r="N2238" t="s">
        <v>5199</v>
      </c>
      <c r="O2238" t="s">
        <v>545</v>
      </c>
      <c r="P2238" t="s">
        <v>458</v>
      </c>
      <c r="R2238">
        <v>0</v>
      </c>
      <c r="S2238" t="s">
        <v>459</v>
      </c>
      <c r="T2238" t="s">
        <v>458</v>
      </c>
      <c r="U2238" t="s">
        <v>460</v>
      </c>
      <c r="V2238" t="s">
        <v>458</v>
      </c>
    </row>
    <row r="2239" spans="1:22" x14ac:dyDescent="0.2">
      <c r="A2239" s="102">
        <v>42814</v>
      </c>
      <c r="B2239" s="102" t="s">
        <v>4834</v>
      </c>
      <c r="C2239" t="s">
        <v>541</v>
      </c>
      <c r="D2239" s="58">
        <v>508.01</v>
      </c>
      <c r="E2239" t="s">
        <v>452</v>
      </c>
      <c r="F2239" s="108">
        <v>2001</v>
      </c>
      <c r="G2239" t="s">
        <v>2936</v>
      </c>
      <c r="H2239">
        <v>1</v>
      </c>
      <c r="I2239">
        <v>45</v>
      </c>
      <c r="J2239" t="s">
        <v>555</v>
      </c>
      <c r="K2239" t="s">
        <v>2937</v>
      </c>
      <c r="L2239">
        <v>0</v>
      </c>
      <c r="M2239">
        <v>0</v>
      </c>
      <c r="N2239" t="s">
        <v>5200</v>
      </c>
      <c r="O2239" t="s">
        <v>545</v>
      </c>
      <c r="P2239" t="s">
        <v>458</v>
      </c>
      <c r="R2239">
        <v>0</v>
      </c>
      <c r="S2239" t="s">
        <v>459</v>
      </c>
      <c r="T2239" t="s">
        <v>458</v>
      </c>
      <c r="U2239" t="s">
        <v>460</v>
      </c>
      <c r="V2239" t="s">
        <v>458</v>
      </c>
    </row>
    <row r="2240" spans="1:22" x14ac:dyDescent="0.2">
      <c r="A2240" s="102">
        <v>42821</v>
      </c>
      <c r="B2240" s="102" t="s">
        <v>4834</v>
      </c>
      <c r="C2240" t="s">
        <v>541</v>
      </c>
      <c r="D2240" s="58">
        <v>508.01</v>
      </c>
      <c r="E2240" t="s">
        <v>452</v>
      </c>
      <c r="F2240" s="108">
        <v>2001</v>
      </c>
      <c r="G2240" t="s">
        <v>2936</v>
      </c>
      <c r="H2240">
        <v>4</v>
      </c>
      <c r="I2240">
        <v>45</v>
      </c>
      <c r="J2240" t="s">
        <v>555</v>
      </c>
      <c r="K2240" t="s">
        <v>2937</v>
      </c>
      <c r="L2240">
        <v>0</v>
      </c>
      <c r="M2240">
        <v>0</v>
      </c>
      <c r="N2240" t="s">
        <v>5201</v>
      </c>
      <c r="O2240" t="s">
        <v>545</v>
      </c>
      <c r="P2240" t="s">
        <v>458</v>
      </c>
      <c r="R2240">
        <v>0</v>
      </c>
      <c r="S2240" t="s">
        <v>459</v>
      </c>
      <c r="T2240" t="s">
        <v>458</v>
      </c>
      <c r="U2240" t="s">
        <v>460</v>
      </c>
      <c r="V2240" t="s">
        <v>458</v>
      </c>
    </row>
    <row r="2241" spans="1:22" x14ac:dyDescent="0.2">
      <c r="A2241" s="102">
        <v>42842</v>
      </c>
      <c r="B2241" s="102" t="s">
        <v>4834</v>
      </c>
      <c r="C2241" t="s">
        <v>541</v>
      </c>
      <c r="D2241" s="58">
        <v>508.01</v>
      </c>
      <c r="E2241" t="s">
        <v>452</v>
      </c>
      <c r="F2241" s="108">
        <v>2003</v>
      </c>
      <c r="G2241" t="s">
        <v>3304</v>
      </c>
      <c r="H2241">
        <v>4</v>
      </c>
      <c r="I2241">
        <v>45</v>
      </c>
      <c r="J2241" t="s">
        <v>555</v>
      </c>
      <c r="K2241" t="s">
        <v>2937</v>
      </c>
      <c r="L2241">
        <v>0</v>
      </c>
      <c r="M2241">
        <v>0</v>
      </c>
      <c r="N2241" t="s">
        <v>5202</v>
      </c>
      <c r="O2241" t="s">
        <v>545</v>
      </c>
      <c r="P2241" t="s">
        <v>458</v>
      </c>
      <c r="R2241">
        <v>0</v>
      </c>
      <c r="S2241" t="s">
        <v>459</v>
      </c>
      <c r="T2241" t="s">
        <v>458</v>
      </c>
      <c r="U2241" t="s">
        <v>460</v>
      </c>
      <c r="V2241" t="s">
        <v>458</v>
      </c>
    </row>
    <row r="2242" spans="1:22" x14ac:dyDescent="0.2">
      <c r="A2242" s="102">
        <v>42849</v>
      </c>
      <c r="B2242" s="102" t="s">
        <v>4834</v>
      </c>
      <c r="C2242" t="s">
        <v>541</v>
      </c>
      <c r="D2242" s="58">
        <v>508.01</v>
      </c>
      <c r="E2242" t="s">
        <v>452</v>
      </c>
      <c r="F2242" s="108">
        <v>2001</v>
      </c>
      <c r="G2242" t="s">
        <v>2936</v>
      </c>
      <c r="H2242">
        <v>4</v>
      </c>
      <c r="I2242">
        <v>45</v>
      </c>
      <c r="J2242" t="s">
        <v>555</v>
      </c>
      <c r="K2242" t="s">
        <v>2937</v>
      </c>
      <c r="L2242">
        <v>0</v>
      </c>
      <c r="M2242">
        <v>0</v>
      </c>
      <c r="N2242" t="s">
        <v>5203</v>
      </c>
      <c r="O2242" t="s">
        <v>545</v>
      </c>
      <c r="P2242" t="s">
        <v>458</v>
      </c>
      <c r="R2242">
        <v>0</v>
      </c>
      <c r="S2242" t="s">
        <v>459</v>
      </c>
      <c r="T2242" t="s">
        <v>458</v>
      </c>
      <c r="U2242" t="s">
        <v>460</v>
      </c>
      <c r="V2242" t="s">
        <v>458</v>
      </c>
    </row>
    <row r="2243" spans="1:22" x14ac:dyDescent="0.2">
      <c r="A2243" s="102">
        <v>42849</v>
      </c>
      <c r="B2243" s="102" t="s">
        <v>4834</v>
      </c>
      <c r="C2243" t="s">
        <v>541</v>
      </c>
      <c r="D2243" s="58">
        <v>508.01</v>
      </c>
      <c r="E2243" t="s">
        <v>452</v>
      </c>
      <c r="F2243" s="108">
        <v>2003</v>
      </c>
      <c r="G2243" t="s">
        <v>3304</v>
      </c>
      <c r="H2243">
        <v>3</v>
      </c>
      <c r="I2243">
        <v>45</v>
      </c>
      <c r="J2243" t="s">
        <v>555</v>
      </c>
      <c r="K2243" t="s">
        <v>2937</v>
      </c>
      <c r="L2243">
        <v>0</v>
      </c>
      <c r="M2243">
        <v>0</v>
      </c>
      <c r="N2243" t="s">
        <v>5204</v>
      </c>
      <c r="O2243" t="s">
        <v>545</v>
      </c>
      <c r="P2243" t="s">
        <v>458</v>
      </c>
      <c r="R2243">
        <v>0</v>
      </c>
      <c r="S2243" t="s">
        <v>459</v>
      </c>
      <c r="T2243" t="s">
        <v>458</v>
      </c>
      <c r="U2243" t="s">
        <v>460</v>
      </c>
      <c r="V2243" t="s">
        <v>458</v>
      </c>
    </row>
    <row r="2244" spans="1:22" x14ac:dyDescent="0.2">
      <c r="A2244" s="102">
        <v>42856</v>
      </c>
      <c r="B2244" s="102" t="s">
        <v>4834</v>
      </c>
      <c r="C2244" t="s">
        <v>541</v>
      </c>
      <c r="D2244" s="58">
        <v>508.01</v>
      </c>
      <c r="E2244" t="s">
        <v>452</v>
      </c>
      <c r="F2244" s="108">
        <v>2001</v>
      </c>
      <c r="G2244" t="s">
        <v>2936</v>
      </c>
      <c r="H2244">
        <v>1</v>
      </c>
      <c r="I2244">
        <v>45</v>
      </c>
      <c r="J2244" t="s">
        <v>555</v>
      </c>
      <c r="K2244" t="s">
        <v>2937</v>
      </c>
      <c r="L2244">
        <v>0</v>
      </c>
      <c r="M2244">
        <v>0</v>
      </c>
      <c r="N2244" t="s">
        <v>5205</v>
      </c>
      <c r="O2244" t="s">
        <v>545</v>
      </c>
      <c r="P2244" t="s">
        <v>458</v>
      </c>
      <c r="R2244">
        <v>0</v>
      </c>
      <c r="S2244" t="s">
        <v>459</v>
      </c>
      <c r="T2244" t="s">
        <v>458</v>
      </c>
      <c r="U2244" t="s">
        <v>460</v>
      </c>
      <c r="V2244" t="s">
        <v>458</v>
      </c>
    </row>
    <row r="2245" spans="1:22" x14ac:dyDescent="0.2">
      <c r="A2245" s="102">
        <v>42870</v>
      </c>
      <c r="B2245" s="102" t="s">
        <v>4834</v>
      </c>
      <c r="C2245" t="s">
        <v>541</v>
      </c>
      <c r="D2245" s="58">
        <v>508.01</v>
      </c>
      <c r="E2245" t="s">
        <v>452</v>
      </c>
      <c r="F2245" s="108">
        <v>2001</v>
      </c>
      <c r="G2245" t="s">
        <v>2936</v>
      </c>
      <c r="H2245">
        <v>4</v>
      </c>
      <c r="I2245">
        <v>45</v>
      </c>
      <c r="J2245" t="s">
        <v>555</v>
      </c>
      <c r="K2245" t="s">
        <v>2937</v>
      </c>
      <c r="L2245">
        <v>0</v>
      </c>
      <c r="M2245">
        <v>0</v>
      </c>
      <c r="N2245" t="s">
        <v>5206</v>
      </c>
      <c r="O2245" t="s">
        <v>545</v>
      </c>
      <c r="P2245" t="s">
        <v>458</v>
      </c>
      <c r="R2245">
        <v>0</v>
      </c>
      <c r="S2245" t="s">
        <v>459</v>
      </c>
      <c r="T2245" t="s">
        <v>458</v>
      </c>
      <c r="U2245" t="s">
        <v>460</v>
      </c>
      <c r="V2245" t="s">
        <v>458</v>
      </c>
    </row>
    <row r="2246" spans="1:22" x14ac:dyDescent="0.2">
      <c r="A2246" s="102">
        <v>42884</v>
      </c>
      <c r="B2246" s="102" t="s">
        <v>4834</v>
      </c>
      <c r="C2246" t="s">
        <v>541</v>
      </c>
      <c r="D2246" s="58">
        <v>508.01</v>
      </c>
      <c r="E2246" t="s">
        <v>452</v>
      </c>
      <c r="F2246" s="108">
        <v>2001</v>
      </c>
      <c r="G2246" t="s">
        <v>2936</v>
      </c>
      <c r="H2246">
        <v>4</v>
      </c>
      <c r="I2246">
        <v>45</v>
      </c>
      <c r="J2246" t="s">
        <v>555</v>
      </c>
      <c r="K2246" t="s">
        <v>2937</v>
      </c>
      <c r="L2246">
        <v>0</v>
      </c>
      <c r="M2246">
        <v>0</v>
      </c>
      <c r="N2246" t="s">
        <v>5207</v>
      </c>
      <c r="O2246" t="s">
        <v>545</v>
      </c>
      <c r="P2246" t="s">
        <v>458</v>
      </c>
      <c r="R2246">
        <v>0</v>
      </c>
      <c r="S2246" t="s">
        <v>459</v>
      </c>
      <c r="T2246" t="s">
        <v>458</v>
      </c>
      <c r="U2246" t="s">
        <v>460</v>
      </c>
      <c r="V2246" t="s">
        <v>458</v>
      </c>
    </row>
    <row r="2247" spans="1:22" x14ac:dyDescent="0.2">
      <c r="A2247" s="102">
        <v>42919</v>
      </c>
      <c r="B2247" s="102" t="s">
        <v>4834</v>
      </c>
      <c r="C2247" t="s">
        <v>541</v>
      </c>
      <c r="D2247" s="58">
        <v>508.01</v>
      </c>
      <c r="E2247" t="s">
        <v>452</v>
      </c>
      <c r="F2247" s="108">
        <v>2001</v>
      </c>
      <c r="G2247" t="s">
        <v>2936</v>
      </c>
      <c r="H2247">
        <v>4</v>
      </c>
      <c r="I2247">
        <v>45</v>
      </c>
      <c r="J2247" t="s">
        <v>555</v>
      </c>
      <c r="K2247" t="s">
        <v>2937</v>
      </c>
      <c r="L2247">
        <v>0</v>
      </c>
      <c r="M2247">
        <v>0</v>
      </c>
      <c r="N2247" t="s">
        <v>5208</v>
      </c>
      <c r="O2247" t="s">
        <v>545</v>
      </c>
      <c r="P2247" t="s">
        <v>458</v>
      </c>
      <c r="R2247">
        <v>0</v>
      </c>
      <c r="S2247" t="s">
        <v>459</v>
      </c>
      <c r="T2247" t="s">
        <v>458</v>
      </c>
      <c r="U2247" t="s">
        <v>460</v>
      </c>
      <c r="V2247" t="s">
        <v>458</v>
      </c>
    </row>
    <row r="2248" spans="1:22" x14ac:dyDescent="0.2">
      <c r="A2248" s="102">
        <v>42940</v>
      </c>
      <c r="B2248" s="102" t="s">
        <v>4834</v>
      </c>
      <c r="C2248" t="s">
        <v>541</v>
      </c>
      <c r="D2248" s="58">
        <v>508.01</v>
      </c>
      <c r="E2248" t="s">
        <v>452</v>
      </c>
      <c r="F2248" s="108">
        <v>2003</v>
      </c>
      <c r="G2248" t="s">
        <v>3304</v>
      </c>
      <c r="H2248">
        <v>4</v>
      </c>
      <c r="I2248">
        <v>45</v>
      </c>
      <c r="J2248" t="s">
        <v>555</v>
      </c>
      <c r="K2248" t="s">
        <v>2937</v>
      </c>
      <c r="L2248">
        <v>0</v>
      </c>
      <c r="M2248">
        <v>0</v>
      </c>
      <c r="N2248" t="s">
        <v>5209</v>
      </c>
      <c r="O2248" t="s">
        <v>545</v>
      </c>
      <c r="P2248" t="s">
        <v>458</v>
      </c>
      <c r="R2248">
        <v>0</v>
      </c>
      <c r="S2248" t="s">
        <v>459</v>
      </c>
      <c r="T2248" t="s">
        <v>458</v>
      </c>
      <c r="U2248" t="s">
        <v>460</v>
      </c>
      <c r="V2248" t="s">
        <v>458</v>
      </c>
    </row>
    <row r="2249" spans="1:22" x14ac:dyDescent="0.2">
      <c r="A2249" s="102">
        <v>42948</v>
      </c>
      <c r="B2249" s="102" t="s">
        <v>4834</v>
      </c>
      <c r="C2249" t="s">
        <v>541</v>
      </c>
      <c r="D2249" s="58">
        <v>508.01</v>
      </c>
      <c r="E2249" t="s">
        <v>452</v>
      </c>
      <c r="F2249" s="108">
        <v>2001</v>
      </c>
      <c r="G2249" t="s">
        <v>2936</v>
      </c>
      <c r="H2249">
        <v>4</v>
      </c>
      <c r="I2249">
        <v>45</v>
      </c>
      <c r="J2249" t="s">
        <v>555</v>
      </c>
      <c r="K2249" t="s">
        <v>2937</v>
      </c>
      <c r="L2249">
        <v>0</v>
      </c>
      <c r="M2249">
        <v>0</v>
      </c>
      <c r="N2249" t="s">
        <v>5210</v>
      </c>
      <c r="O2249" t="s">
        <v>545</v>
      </c>
      <c r="P2249" t="s">
        <v>458</v>
      </c>
      <c r="R2249">
        <v>0</v>
      </c>
      <c r="S2249" t="s">
        <v>459</v>
      </c>
      <c r="T2249" t="s">
        <v>458</v>
      </c>
      <c r="U2249" t="s">
        <v>460</v>
      </c>
      <c r="V2249" t="s">
        <v>458</v>
      </c>
    </row>
    <row r="2250" spans="1:22" x14ac:dyDescent="0.2">
      <c r="A2250" s="102">
        <v>42954</v>
      </c>
      <c r="B2250" s="102" t="s">
        <v>4834</v>
      </c>
      <c r="C2250" t="s">
        <v>541</v>
      </c>
      <c r="D2250" s="58">
        <v>508.01</v>
      </c>
      <c r="E2250" t="s">
        <v>452</v>
      </c>
      <c r="F2250" s="108">
        <v>2003</v>
      </c>
      <c r="G2250" t="s">
        <v>3304</v>
      </c>
      <c r="H2250">
        <v>3</v>
      </c>
      <c r="I2250">
        <v>45</v>
      </c>
      <c r="J2250" t="s">
        <v>555</v>
      </c>
      <c r="K2250" t="s">
        <v>2937</v>
      </c>
      <c r="L2250">
        <v>0</v>
      </c>
      <c r="M2250">
        <v>0</v>
      </c>
      <c r="N2250" t="s">
        <v>5211</v>
      </c>
      <c r="O2250" t="s">
        <v>545</v>
      </c>
      <c r="P2250" t="s">
        <v>458</v>
      </c>
      <c r="R2250">
        <v>0</v>
      </c>
      <c r="S2250" t="s">
        <v>459</v>
      </c>
      <c r="T2250" t="s">
        <v>458</v>
      </c>
      <c r="U2250" t="s">
        <v>460</v>
      </c>
      <c r="V2250" t="s">
        <v>458</v>
      </c>
    </row>
    <row r="2251" spans="1:22" x14ac:dyDescent="0.2">
      <c r="A2251" s="102">
        <v>42961</v>
      </c>
      <c r="B2251" s="102" t="s">
        <v>4834</v>
      </c>
      <c r="C2251" t="s">
        <v>541</v>
      </c>
      <c r="D2251" s="58">
        <v>508.01</v>
      </c>
      <c r="E2251" t="s">
        <v>452</v>
      </c>
      <c r="F2251" s="108">
        <v>2001</v>
      </c>
      <c r="G2251" t="s">
        <v>2936</v>
      </c>
      <c r="H2251">
        <v>1</v>
      </c>
      <c r="I2251">
        <v>45</v>
      </c>
      <c r="J2251" t="s">
        <v>555</v>
      </c>
      <c r="K2251" t="s">
        <v>2937</v>
      </c>
      <c r="L2251">
        <v>0</v>
      </c>
      <c r="M2251">
        <v>0</v>
      </c>
      <c r="N2251" t="s">
        <v>5212</v>
      </c>
      <c r="O2251" t="s">
        <v>545</v>
      </c>
      <c r="P2251" t="s">
        <v>458</v>
      </c>
      <c r="R2251">
        <v>0</v>
      </c>
      <c r="S2251" t="s">
        <v>459</v>
      </c>
      <c r="T2251" t="s">
        <v>458</v>
      </c>
      <c r="U2251" t="s">
        <v>460</v>
      </c>
      <c r="V2251" t="s">
        <v>458</v>
      </c>
    </row>
    <row r="2252" spans="1:22" x14ac:dyDescent="0.2">
      <c r="A2252" s="102">
        <v>42961</v>
      </c>
      <c r="B2252" s="102" t="s">
        <v>4834</v>
      </c>
      <c r="C2252" t="s">
        <v>541</v>
      </c>
      <c r="D2252" s="58">
        <v>508.01</v>
      </c>
      <c r="E2252" t="s">
        <v>452</v>
      </c>
      <c r="F2252" s="108">
        <v>2003</v>
      </c>
      <c r="G2252" t="s">
        <v>3304</v>
      </c>
      <c r="H2252">
        <v>7</v>
      </c>
      <c r="I2252">
        <v>45</v>
      </c>
      <c r="J2252" t="s">
        <v>555</v>
      </c>
      <c r="K2252" t="s">
        <v>2937</v>
      </c>
      <c r="L2252">
        <v>0</v>
      </c>
      <c r="M2252">
        <v>0</v>
      </c>
      <c r="N2252" t="s">
        <v>5213</v>
      </c>
      <c r="O2252" t="s">
        <v>545</v>
      </c>
      <c r="P2252" t="s">
        <v>458</v>
      </c>
      <c r="R2252">
        <v>0</v>
      </c>
      <c r="S2252" t="s">
        <v>459</v>
      </c>
      <c r="T2252" t="s">
        <v>458</v>
      </c>
      <c r="U2252" t="s">
        <v>460</v>
      </c>
      <c r="V2252" t="s">
        <v>458</v>
      </c>
    </row>
    <row r="2253" spans="1:22" x14ac:dyDescent="0.2">
      <c r="A2253" s="102">
        <v>42968</v>
      </c>
      <c r="B2253" s="102" t="s">
        <v>4834</v>
      </c>
      <c r="C2253" t="s">
        <v>541</v>
      </c>
      <c r="D2253" s="58">
        <v>508.01</v>
      </c>
      <c r="E2253" t="s">
        <v>452</v>
      </c>
      <c r="F2253" s="108">
        <v>2003</v>
      </c>
      <c r="G2253" t="s">
        <v>3304</v>
      </c>
      <c r="H2253">
        <v>12</v>
      </c>
      <c r="I2253">
        <v>45</v>
      </c>
      <c r="J2253" t="s">
        <v>555</v>
      </c>
      <c r="K2253" t="s">
        <v>2937</v>
      </c>
      <c r="L2253">
        <v>0</v>
      </c>
      <c r="M2253">
        <v>0</v>
      </c>
      <c r="N2253" t="s">
        <v>5214</v>
      </c>
      <c r="O2253" t="s">
        <v>545</v>
      </c>
      <c r="P2253" t="s">
        <v>458</v>
      </c>
      <c r="R2253">
        <v>0</v>
      </c>
      <c r="S2253" t="s">
        <v>459</v>
      </c>
      <c r="T2253" t="s">
        <v>458</v>
      </c>
      <c r="U2253" t="s">
        <v>460</v>
      </c>
      <c r="V2253" t="s">
        <v>458</v>
      </c>
    </row>
    <row r="2254" spans="1:22" x14ac:dyDescent="0.2">
      <c r="A2254" s="102">
        <v>42968</v>
      </c>
      <c r="B2254" s="102" t="s">
        <v>4834</v>
      </c>
      <c r="C2254" t="s">
        <v>541</v>
      </c>
      <c r="D2254" s="58">
        <v>508.01</v>
      </c>
      <c r="E2254" t="s">
        <v>452</v>
      </c>
      <c r="F2254" s="108">
        <v>2010</v>
      </c>
      <c r="G2254" t="s">
        <v>3044</v>
      </c>
      <c r="H2254">
        <v>11</v>
      </c>
      <c r="I2254">
        <v>45</v>
      </c>
      <c r="J2254" t="s">
        <v>555</v>
      </c>
      <c r="K2254" t="s">
        <v>2937</v>
      </c>
      <c r="L2254">
        <v>0</v>
      </c>
      <c r="M2254">
        <v>0</v>
      </c>
      <c r="N2254" t="s">
        <v>5215</v>
      </c>
      <c r="O2254" t="s">
        <v>545</v>
      </c>
      <c r="P2254" t="s">
        <v>458</v>
      </c>
      <c r="R2254">
        <v>0</v>
      </c>
      <c r="S2254" t="s">
        <v>459</v>
      </c>
      <c r="T2254" t="s">
        <v>458</v>
      </c>
      <c r="U2254" t="s">
        <v>460</v>
      </c>
      <c r="V2254" t="s">
        <v>458</v>
      </c>
    </row>
    <row r="2255" spans="1:22" x14ac:dyDescent="0.2">
      <c r="A2255" s="102">
        <v>42975</v>
      </c>
      <c r="B2255" s="102" t="s">
        <v>4834</v>
      </c>
      <c r="C2255" t="s">
        <v>541</v>
      </c>
      <c r="D2255" s="58">
        <v>508.01</v>
      </c>
      <c r="E2255" t="s">
        <v>452</v>
      </c>
      <c r="F2255" s="108">
        <v>2001</v>
      </c>
      <c r="G2255" t="s">
        <v>2936</v>
      </c>
      <c r="H2255">
        <v>7</v>
      </c>
      <c r="I2255">
        <v>45</v>
      </c>
      <c r="J2255" t="s">
        <v>555</v>
      </c>
      <c r="K2255" t="s">
        <v>2937</v>
      </c>
      <c r="L2255">
        <v>0</v>
      </c>
      <c r="M2255">
        <v>0</v>
      </c>
      <c r="N2255" t="s">
        <v>5216</v>
      </c>
      <c r="O2255" t="s">
        <v>545</v>
      </c>
      <c r="P2255" t="s">
        <v>458</v>
      </c>
      <c r="R2255">
        <v>0</v>
      </c>
      <c r="S2255" t="s">
        <v>459</v>
      </c>
      <c r="T2255" t="s">
        <v>458</v>
      </c>
      <c r="U2255" t="s">
        <v>460</v>
      </c>
      <c r="V2255" t="s">
        <v>458</v>
      </c>
    </row>
    <row r="2256" spans="1:22" x14ac:dyDescent="0.2">
      <c r="A2256" s="102">
        <v>42975</v>
      </c>
      <c r="B2256" s="102" t="s">
        <v>4834</v>
      </c>
      <c r="C2256" t="s">
        <v>541</v>
      </c>
      <c r="D2256" s="58">
        <v>508.01</v>
      </c>
      <c r="E2256" t="s">
        <v>452</v>
      </c>
      <c r="F2256" s="108">
        <v>2003</v>
      </c>
      <c r="G2256" t="s">
        <v>3304</v>
      </c>
      <c r="H2256">
        <v>9</v>
      </c>
      <c r="I2256">
        <v>45</v>
      </c>
      <c r="J2256" t="s">
        <v>555</v>
      </c>
      <c r="K2256" t="s">
        <v>2937</v>
      </c>
      <c r="L2256">
        <v>0</v>
      </c>
      <c r="M2256">
        <v>0</v>
      </c>
      <c r="N2256" t="s">
        <v>5217</v>
      </c>
      <c r="O2256" t="s">
        <v>545</v>
      </c>
      <c r="P2256" t="s">
        <v>458</v>
      </c>
      <c r="R2256">
        <v>0</v>
      </c>
      <c r="S2256" t="s">
        <v>459</v>
      </c>
      <c r="T2256" t="s">
        <v>458</v>
      </c>
      <c r="U2256" t="s">
        <v>460</v>
      </c>
      <c r="V2256" t="s">
        <v>458</v>
      </c>
    </row>
    <row r="2257" spans="1:22" x14ac:dyDescent="0.2">
      <c r="A2257" s="102">
        <v>42975</v>
      </c>
      <c r="B2257" s="102" t="s">
        <v>4834</v>
      </c>
      <c r="C2257" t="s">
        <v>541</v>
      </c>
      <c r="D2257" s="58">
        <v>508.01</v>
      </c>
      <c r="E2257" t="s">
        <v>452</v>
      </c>
      <c r="F2257" s="108">
        <v>2010</v>
      </c>
      <c r="G2257" t="s">
        <v>3044</v>
      </c>
      <c r="H2257">
        <v>25</v>
      </c>
      <c r="I2257">
        <v>45</v>
      </c>
      <c r="J2257" t="s">
        <v>555</v>
      </c>
      <c r="K2257" t="s">
        <v>2937</v>
      </c>
      <c r="L2257">
        <v>0</v>
      </c>
      <c r="M2257">
        <v>0</v>
      </c>
      <c r="N2257" t="s">
        <v>5218</v>
      </c>
      <c r="O2257" t="s">
        <v>545</v>
      </c>
      <c r="P2257" t="s">
        <v>458</v>
      </c>
      <c r="R2257">
        <v>0</v>
      </c>
      <c r="S2257" t="s">
        <v>459</v>
      </c>
      <c r="T2257" t="s">
        <v>458</v>
      </c>
      <c r="U2257" t="s">
        <v>460</v>
      </c>
      <c r="V2257" t="s">
        <v>458</v>
      </c>
    </row>
    <row r="2258" spans="1:22" x14ac:dyDescent="0.2">
      <c r="A2258" s="102">
        <v>42979</v>
      </c>
      <c r="B2258" s="102" t="s">
        <v>4834</v>
      </c>
      <c r="C2258" t="s">
        <v>541</v>
      </c>
      <c r="D2258" s="58">
        <v>508.01</v>
      </c>
      <c r="E2258" t="s">
        <v>452</v>
      </c>
      <c r="F2258" s="108">
        <v>2001</v>
      </c>
      <c r="G2258" t="s">
        <v>2936</v>
      </c>
      <c r="H2258">
        <v>2</v>
      </c>
      <c r="I2258">
        <v>45</v>
      </c>
      <c r="J2258" t="s">
        <v>555</v>
      </c>
      <c r="K2258" t="s">
        <v>2937</v>
      </c>
      <c r="L2258">
        <v>0</v>
      </c>
      <c r="M2258">
        <v>0</v>
      </c>
      <c r="N2258" t="s">
        <v>5219</v>
      </c>
      <c r="O2258" t="s">
        <v>545</v>
      </c>
      <c r="P2258" t="s">
        <v>458</v>
      </c>
      <c r="R2258">
        <v>0</v>
      </c>
      <c r="S2258" t="s">
        <v>459</v>
      </c>
      <c r="T2258" t="s">
        <v>458</v>
      </c>
      <c r="U2258" t="s">
        <v>460</v>
      </c>
      <c r="V2258" t="s">
        <v>458</v>
      </c>
    </row>
    <row r="2259" spans="1:22" x14ac:dyDescent="0.2">
      <c r="A2259" s="102">
        <v>42979</v>
      </c>
      <c r="B2259" s="102" t="s">
        <v>4834</v>
      </c>
      <c r="C2259" t="s">
        <v>541</v>
      </c>
      <c r="D2259" s="58">
        <v>508.01</v>
      </c>
      <c r="E2259" t="s">
        <v>452</v>
      </c>
      <c r="F2259" s="108">
        <v>2003</v>
      </c>
      <c r="G2259" t="s">
        <v>3304</v>
      </c>
      <c r="H2259">
        <v>4</v>
      </c>
      <c r="I2259">
        <v>45</v>
      </c>
      <c r="J2259" t="s">
        <v>555</v>
      </c>
      <c r="K2259" t="s">
        <v>2937</v>
      </c>
      <c r="L2259">
        <v>0</v>
      </c>
      <c r="M2259">
        <v>0</v>
      </c>
      <c r="N2259" t="s">
        <v>5220</v>
      </c>
      <c r="O2259" t="s">
        <v>545</v>
      </c>
      <c r="P2259" t="s">
        <v>458</v>
      </c>
      <c r="R2259">
        <v>0</v>
      </c>
      <c r="S2259" t="s">
        <v>459</v>
      </c>
      <c r="T2259" t="s">
        <v>458</v>
      </c>
      <c r="U2259" t="s">
        <v>460</v>
      </c>
      <c r="V2259" t="s">
        <v>458</v>
      </c>
    </row>
    <row r="2260" spans="1:22" x14ac:dyDescent="0.2">
      <c r="A2260" s="102">
        <v>42979</v>
      </c>
      <c r="B2260" s="102" t="s">
        <v>4834</v>
      </c>
      <c r="C2260" t="s">
        <v>541</v>
      </c>
      <c r="D2260" s="58">
        <v>508.01</v>
      </c>
      <c r="E2260" t="s">
        <v>452</v>
      </c>
      <c r="F2260" s="108">
        <v>2010</v>
      </c>
      <c r="G2260" t="s">
        <v>3044</v>
      </c>
      <c r="H2260">
        <v>8</v>
      </c>
      <c r="I2260">
        <v>45</v>
      </c>
      <c r="J2260" t="s">
        <v>555</v>
      </c>
      <c r="K2260" t="s">
        <v>2937</v>
      </c>
      <c r="L2260">
        <v>0</v>
      </c>
      <c r="M2260">
        <v>0</v>
      </c>
      <c r="N2260" t="s">
        <v>5221</v>
      </c>
      <c r="O2260" t="s">
        <v>545</v>
      </c>
      <c r="P2260" t="s">
        <v>458</v>
      </c>
      <c r="R2260">
        <v>0</v>
      </c>
      <c r="S2260" t="s">
        <v>459</v>
      </c>
      <c r="T2260" t="s">
        <v>458</v>
      </c>
      <c r="U2260" t="s">
        <v>460</v>
      </c>
      <c r="V2260" t="s">
        <v>458</v>
      </c>
    </row>
    <row r="2261" spans="1:22" x14ac:dyDescent="0.2">
      <c r="A2261" s="102">
        <v>42982</v>
      </c>
      <c r="B2261" s="102" t="s">
        <v>4834</v>
      </c>
      <c r="C2261" t="s">
        <v>541</v>
      </c>
      <c r="D2261" s="58">
        <v>508.01</v>
      </c>
      <c r="E2261" t="s">
        <v>452</v>
      </c>
      <c r="F2261" s="108">
        <v>2014</v>
      </c>
      <c r="G2261" t="s">
        <v>2978</v>
      </c>
      <c r="H2261">
        <v>4</v>
      </c>
      <c r="I2261">
        <v>45</v>
      </c>
      <c r="J2261" t="s">
        <v>555</v>
      </c>
      <c r="K2261" t="s">
        <v>2937</v>
      </c>
      <c r="L2261">
        <v>0</v>
      </c>
      <c r="M2261">
        <v>0</v>
      </c>
      <c r="N2261" t="s">
        <v>5222</v>
      </c>
      <c r="O2261" t="s">
        <v>545</v>
      </c>
      <c r="P2261" t="s">
        <v>458</v>
      </c>
      <c r="R2261">
        <v>0</v>
      </c>
      <c r="S2261" t="s">
        <v>459</v>
      </c>
      <c r="T2261" t="s">
        <v>458</v>
      </c>
      <c r="U2261" t="s">
        <v>460</v>
      </c>
      <c r="V2261" t="s">
        <v>458</v>
      </c>
    </row>
    <row r="2262" spans="1:22" x14ac:dyDescent="0.2">
      <c r="A2262" s="102">
        <v>42982</v>
      </c>
      <c r="B2262" s="102" t="s">
        <v>4834</v>
      </c>
      <c r="C2262" t="s">
        <v>541</v>
      </c>
      <c r="D2262" s="58">
        <v>508.01</v>
      </c>
      <c r="E2262" t="s">
        <v>452</v>
      </c>
      <c r="F2262" s="108">
        <v>2001</v>
      </c>
      <c r="G2262" t="s">
        <v>2936</v>
      </c>
      <c r="H2262">
        <v>5</v>
      </c>
      <c r="I2262">
        <v>45</v>
      </c>
      <c r="J2262" t="s">
        <v>555</v>
      </c>
      <c r="K2262" t="s">
        <v>2937</v>
      </c>
      <c r="L2262">
        <v>0</v>
      </c>
      <c r="M2262">
        <v>0</v>
      </c>
      <c r="N2262" t="s">
        <v>5223</v>
      </c>
      <c r="O2262" t="s">
        <v>545</v>
      </c>
      <c r="P2262" t="s">
        <v>458</v>
      </c>
      <c r="R2262">
        <v>0</v>
      </c>
      <c r="S2262" t="s">
        <v>459</v>
      </c>
      <c r="T2262" t="s">
        <v>458</v>
      </c>
      <c r="U2262" t="s">
        <v>460</v>
      </c>
      <c r="V2262" t="s">
        <v>458</v>
      </c>
    </row>
    <row r="2263" spans="1:22" x14ac:dyDescent="0.2">
      <c r="A2263" s="102">
        <v>42982</v>
      </c>
      <c r="B2263" s="102" t="s">
        <v>4834</v>
      </c>
      <c r="C2263" t="s">
        <v>541</v>
      </c>
      <c r="D2263" s="58">
        <v>508.01</v>
      </c>
      <c r="E2263" t="s">
        <v>452</v>
      </c>
      <c r="F2263" s="108">
        <v>2003</v>
      </c>
      <c r="G2263" t="s">
        <v>3304</v>
      </c>
      <c r="H2263">
        <v>1</v>
      </c>
      <c r="I2263">
        <v>45</v>
      </c>
      <c r="J2263" t="s">
        <v>555</v>
      </c>
      <c r="K2263" t="s">
        <v>2937</v>
      </c>
      <c r="L2263">
        <v>0</v>
      </c>
      <c r="M2263">
        <v>0</v>
      </c>
      <c r="N2263" t="s">
        <v>5224</v>
      </c>
      <c r="O2263" t="s">
        <v>545</v>
      </c>
      <c r="P2263" t="s">
        <v>458</v>
      </c>
      <c r="R2263">
        <v>0</v>
      </c>
      <c r="S2263" t="s">
        <v>459</v>
      </c>
      <c r="T2263" t="s">
        <v>458</v>
      </c>
      <c r="U2263" t="s">
        <v>460</v>
      </c>
      <c r="V2263" t="s">
        <v>458</v>
      </c>
    </row>
    <row r="2264" spans="1:22" x14ac:dyDescent="0.2">
      <c r="A2264" s="102">
        <v>42982</v>
      </c>
      <c r="B2264" s="102" t="s">
        <v>4834</v>
      </c>
      <c r="C2264" t="s">
        <v>541</v>
      </c>
      <c r="D2264" s="58">
        <v>508.01</v>
      </c>
      <c r="E2264" t="s">
        <v>452</v>
      </c>
      <c r="F2264" s="108">
        <v>2010</v>
      </c>
      <c r="G2264" t="s">
        <v>3044</v>
      </c>
      <c r="H2264">
        <v>16</v>
      </c>
      <c r="I2264">
        <v>45</v>
      </c>
      <c r="J2264" t="s">
        <v>555</v>
      </c>
      <c r="K2264" t="s">
        <v>2937</v>
      </c>
      <c r="L2264">
        <v>0</v>
      </c>
      <c r="M2264">
        <v>0</v>
      </c>
      <c r="N2264" t="s">
        <v>5225</v>
      </c>
      <c r="O2264" t="s">
        <v>545</v>
      </c>
      <c r="P2264" t="s">
        <v>458</v>
      </c>
      <c r="R2264">
        <v>0</v>
      </c>
      <c r="S2264" t="s">
        <v>459</v>
      </c>
      <c r="T2264" t="s">
        <v>458</v>
      </c>
      <c r="U2264" t="s">
        <v>460</v>
      </c>
      <c r="V2264" t="s">
        <v>458</v>
      </c>
    </row>
    <row r="2265" spans="1:22" x14ac:dyDescent="0.2">
      <c r="A2265" s="102">
        <v>42989</v>
      </c>
      <c r="B2265" s="102" t="s">
        <v>4834</v>
      </c>
      <c r="C2265" t="s">
        <v>541</v>
      </c>
      <c r="D2265" s="58">
        <v>508.01</v>
      </c>
      <c r="E2265" t="s">
        <v>452</v>
      </c>
      <c r="F2265" s="108">
        <v>2001</v>
      </c>
      <c r="G2265" t="s">
        <v>2936</v>
      </c>
      <c r="H2265">
        <v>14</v>
      </c>
      <c r="I2265">
        <v>45</v>
      </c>
      <c r="J2265" t="s">
        <v>555</v>
      </c>
      <c r="K2265" t="s">
        <v>2937</v>
      </c>
      <c r="L2265">
        <v>0</v>
      </c>
      <c r="M2265">
        <v>0</v>
      </c>
      <c r="N2265" t="s">
        <v>5226</v>
      </c>
      <c r="O2265" t="s">
        <v>545</v>
      </c>
      <c r="P2265" t="s">
        <v>458</v>
      </c>
      <c r="R2265">
        <v>0</v>
      </c>
      <c r="S2265" t="s">
        <v>459</v>
      </c>
      <c r="T2265" t="s">
        <v>458</v>
      </c>
      <c r="U2265" t="s">
        <v>460</v>
      </c>
      <c r="V2265" t="s">
        <v>458</v>
      </c>
    </row>
    <row r="2266" spans="1:22" x14ac:dyDescent="0.2">
      <c r="A2266" s="102">
        <v>42996</v>
      </c>
      <c r="B2266" s="102" t="s">
        <v>4834</v>
      </c>
      <c r="C2266" t="s">
        <v>541</v>
      </c>
      <c r="D2266" s="58">
        <v>508.01</v>
      </c>
      <c r="E2266" t="s">
        <v>452</v>
      </c>
      <c r="F2266" s="108">
        <v>2001</v>
      </c>
      <c r="G2266" t="s">
        <v>2936</v>
      </c>
      <c r="H2266">
        <v>6</v>
      </c>
      <c r="I2266">
        <v>45</v>
      </c>
      <c r="J2266" t="s">
        <v>555</v>
      </c>
      <c r="K2266" t="s">
        <v>2937</v>
      </c>
      <c r="L2266">
        <v>0</v>
      </c>
      <c r="M2266">
        <v>0</v>
      </c>
      <c r="N2266" t="s">
        <v>5227</v>
      </c>
      <c r="O2266" t="s">
        <v>545</v>
      </c>
      <c r="P2266" t="s">
        <v>458</v>
      </c>
      <c r="R2266">
        <v>0</v>
      </c>
      <c r="S2266" t="s">
        <v>459</v>
      </c>
      <c r="T2266" t="s">
        <v>458</v>
      </c>
      <c r="U2266" t="s">
        <v>460</v>
      </c>
      <c r="V2266" t="s">
        <v>458</v>
      </c>
    </row>
    <row r="2267" spans="1:22" x14ac:dyDescent="0.2">
      <c r="A2267" s="102">
        <v>42996</v>
      </c>
      <c r="B2267" s="102" t="s">
        <v>4834</v>
      </c>
      <c r="C2267" t="s">
        <v>541</v>
      </c>
      <c r="D2267" s="58">
        <v>508.01</v>
      </c>
      <c r="E2267" t="s">
        <v>452</v>
      </c>
      <c r="F2267" s="108">
        <v>2003</v>
      </c>
      <c r="G2267" t="s">
        <v>3304</v>
      </c>
      <c r="H2267">
        <v>2</v>
      </c>
      <c r="I2267">
        <v>45</v>
      </c>
      <c r="J2267" t="s">
        <v>555</v>
      </c>
      <c r="K2267" t="s">
        <v>2937</v>
      </c>
      <c r="L2267">
        <v>0</v>
      </c>
      <c r="M2267">
        <v>0</v>
      </c>
      <c r="N2267" t="s">
        <v>5228</v>
      </c>
      <c r="O2267" t="s">
        <v>545</v>
      </c>
      <c r="P2267" t="s">
        <v>458</v>
      </c>
      <c r="R2267">
        <v>0</v>
      </c>
      <c r="S2267" t="s">
        <v>459</v>
      </c>
      <c r="T2267" t="s">
        <v>458</v>
      </c>
      <c r="U2267" t="s">
        <v>460</v>
      </c>
      <c r="V2267" t="s">
        <v>458</v>
      </c>
    </row>
    <row r="2268" spans="1:22" x14ac:dyDescent="0.2">
      <c r="A2268" s="102">
        <v>42996</v>
      </c>
      <c r="B2268" s="102" t="s">
        <v>4834</v>
      </c>
      <c r="C2268" t="s">
        <v>541</v>
      </c>
      <c r="D2268" s="58">
        <v>508.01</v>
      </c>
      <c r="E2268" t="s">
        <v>452</v>
      </c>
      <c r="F2268" s="108">
        <v>2010</v>
      </c>
      <c r="G2268" t="s">
        <v>3044</v>
      </c>
      <c r="H2268">
        <v>8</v>
      </c>
      <c r="I2268">
        <v>45</v>
      </c>
      <c r="J2268" t="s">
        <v>555</v>
      </c>
      <c r="K2268" t="s">
        <v>2937</v>
      </c>
      <c r="L2268">
        <v>0</v>
      </c>
      <c r="M2268">
        <v>0</v>
      </c>
      <c r="N2268" t="s">
        <v>5229</v>
      </c>
      <c r="O2268" t="s">
        <v>545</v>
      </c>
      <c r="P2268" t="s">
        <v>458</v>
      </c>
      <c r="R2268">
        <v>0</v>
      </c>
      <c r="S2268" t="s">
        <v>459</v>
      </c>
      <c r="T2268" t="s">
        <v>458</v>
      </c>
      <c r="U2268" t="s">
        <v>460</v>
      </c>
      <c r="V2268" t="s">
        <v>458</v>
      </c>
    </row>
    <row r="2269" spans="1:22" x14ac:dyDescent="0.2">
      <c r="A2269" s="102">
        <v>43003</v>
      </c>
      <c r="B2269" s="102" t="s">
        <v>4834</v>
      </c>
      <c r="C2269" t="s">
        <v>541</v>
      </c>
      <c r="D2269" s="58">
        <v>508.01</v>
      </c>
      <c r="E2269" t="s">
        <v>452</v>
      </c>
      <c r="F2269" s="108">
        <v>2001</v>
      </c>
      <c r="G2269" t="s">
        <v>2936</v>
      </c>
      <c r="H2269">
        <v>10</v>
      </c>
      <c r="I2269">
        <v>45</v>
      </c>
      <c r="J2269" t="s">
        <v>555</v>
      </c>
      <c r="K2269" t="s">
        <v>2937</v>
      </c>
      <c r="L2269">
        <v>0</v>
      </c>
      <c r="M2269">
        <v>0</v>
      </c>
      <c r="N2269" t="s">
        <v>5230</v>
      </c>
      <c r="O2269" t="s">
        <v>545</v>
      </c>
      <c r="P2269" t="s">
        <v>458</v>
      </c>
      <c r="R2269">
        <v>0</v>
      </c>
      <c r="S2269" t="s">
        <v>459</v>
      </c>
      <c r="T2269" t="s">
        <v>458</v>
      </c>
      <c r="U2269" t="s">
        <v>460</v>
      </c>
      <c r="V2269" t="s">
        <v>458</v>
      </c>
    </row>
    <row r="2270" spans="1:22" x14ac:dyDescent="0.2">
      <c r="A2270" s="102">
        <v>43003</v>
      </c>
      <c r="B2270" s="102" t="s">
        <v>4834</v>
      </c>
      <c r="C2270" t="s">
        <v>541</v>
      </c>
      <c r="D2270" s="58">
        <v>508.01</v>
      </c>
      <c r="E2270" t="s">
        <v>452</v>
      </c>
      <c r="F2270" s="108">
        <v>2003</v>
      </c>
      <c r="G2270" t="s">
        <v>3304</v>
      </c>
      <c r="H2270">
        <v>2</v>
      </c>
      <c r="I2270">
        <v>45</v>
      </c>
      <c r="J2270" t="s">
        <v>555</v>
      </c>
      <c r="K2270" t="s">
        <v>2937</v>
      </c>
      <c r="L2270">
        <v>0</v>
      </c>
      <c r="M2270">
        <v>0</v>
      </c>
      <c r="N2270" t="s">
        <v>5231</v>
      </c>
      <c r="O2270" t="s">
        <v>545</v>
      </c>
      <c r="P2270" t="s">
        <v>458</v>
      </c>
      <c r="R2270">
        <v>0</v>
      </c>
      <c r="S2270" t="s">
        <v>459</v>
      </c>
      <c r="T2270" t="s">
        <v>458</v>
      </c>
      <c r="U2270" t="s">
        <v>460</v>
      </c>
      <c r="V2270" t="s">
        <v>458</v>
      </c>
    </row>
    <row r="2271" spans="1:22" x14ac:dyDescent="0.2">
      <c r="A2271" s="102">
        <v>43003</v>
      </c>
      <c r="B2271" s="102" t="s">
        <v>4834</v>
      </c>
      <c r="C2271" t="s">
        <v>541</v>
      </c>
      <c r="D2271" s="58">
        <v>508.01</v>
      </c>
      <c r="E2271" t="s">
        <v>452</v>
      </c>
      <c r="F2271" s="108">
        <v>2010</v>
      </c>
      <c r="G2271" t="s">
        <v>3044</v>
      </c>
      <c r="H2271">
        <v>28</v>
      </c>
      <c r="I2271">
        <v>45</v>
      </c>
      <c r="J2271" t="s">
        <v>555</v>
      </c>
      <c r="K2271" t="s">
        <v>2937</v>
      </c>
      <c r="L2271">
        <v>0</v>
      </c>
      <c r="M2271">
        <v>0</v>
      </c>
      <c r="N2271" t="s">
        <v>5232</v>
      </c>
      <c r="O2271" t="s">
        <v>545</v>
      </c>
      <c r="P2271" t="s">
        <v>458</v>
      </c>
      <c r="R2271">
        <v>0</v>
      </c>
      <c r="S2271" t="s">
        <v>459</v>
      </c>
      <c r="T2271" t="s">
        <v>458</v>
      </c>
      <c r="U2271" t="s">
        <v>460</v>
      </c>
      <c r="V2271" t="s">
        <v>458</v>
      </c>
    </row>
    <row r="2272" spans="1:22" x14ac:dyDescent="0.2">
      <c r="A2272" s="102">
        <v>43010</v>
      </c>
      <c r="B2272" s="102" t="s">
        <v>4834</v>
      </c>
      <c r="C2272" t="s">
        <v>541</v>
      </c>
      <c r="D2272" s="58">
        <v>508.01</v>
      </c>
      <c r="E2272" t="s">
        <v>452</v>
      </c>
      <c r="F2272" s="108">
        <v>2001</v>
      </c>
      <c r="G2272" t="s">
        <v>2936</v>
      </c>
      <c r="H2272">
        <v>4</v>
      </c>
      <c r="I2272">
        <v>45</v>
      </c>
      <c r="J2272" t="s">
        <v>555</v>
      </c>
      <c r="K2272" t="s">
        <v>2937</v>
      </c>
      <c r="L2272">
        <v>0</v>
      </c>
      <c r="M2272">
        <v>0</v>
      </c>
      <c r="N2272" t="s">
        <v>5233</v>
      </c>
      <c r="O2272" t="s">
        <v>545</v>
      </c>
      <c r="P2272" t="s">
        <v>458</v>
      </c>
      <c r="R2272">
        <v>0</v>
      </c>
      <c r="S2272" t="s">
        <v>459</v>
      </c>
      <c r="T2272" t="s">
        <v>458</v>
      </c>
      <c r="U2272" t="s">
        <v>460</v>
      </c>
      <c r="V2272" t="s">
        <v>458</v>
      </c>
    </row>
    <row r="2273" spans="1:22" x14ac:dyDescent="0.2">
      <c r="A2273" s="102">
        <v>43010</v>
      </c>
      <c r="B2273" s="102" t="s">
        <v>4834</v>
      </c>
      <c r="C2273" t="s">
        <v>541</v>
      </c>
      <c r="D2273" s="58">
        <v>508.01</v>
      </c>
      <c r="E2273" t="s">
        <v>452</v>
      </c>
      <c r="F2273" s="108">
        <v>2003</v>
      </c>
      <c r="G2273" t="s">
        <v>3304</v>
      </c>
      <c r="H2273">
        <v>4</v>
      </c>
      <c r="I2273">
        <v>45</v>
      </c>
      <c r="J2273" t="s">
        <v>555</v>
      </c>
      <c r="K2273" t="s">
        <v>2937</v>
      </c>
      <c r="L2273">
        <v>0</v>
      </c>
      <c r="M2273">
        <v>0</v>
      </c>
      <c r="N2273" t="s">
        <v>5234</v>
      </c>
      <c r="O2273" t="s">
        <v>545</v>
      </c>
      <c r="P2273" t="s">
        <v>458</v>
      </c>
      <c r="R2273">
        <v>0</v>
      </c>
      <c r="S2273" t="s">
        <v>459</v>
      </c>
      <c r="T2273" t="s">
        <v>458</v>
      </c>
      <c r="U2273" t="s">
        <v>460</v>
      </c>
      <c r="V2273" t="s">
        <v>458</v>
      </c>
    </row>
    <row r="2274" spans="1:22" x14ac:dyDescent="0.2">
      <c r="A2274" s="102">
        <v>43010</v>
      </c>
      <c r="B2274" s="102" t="s">
        <v>4834</v>
      </c>
      <c r="C2274" t="s">
        <v>541</v>
      </c>
      <c r="D2274" s="58">
        <v>508.01</v>
      </c>
      <c r="E2274" t="s">
        <v>452</v>
      </c>
      <c r="F2274" s="108" t="s">
        <v>2950</v>
      </c>
      <c r="G2274" t="s">
        <v>2951</v>
      </c>
      <c r="H2274">
        <v>1</v>
      </c>
      <c r="I2274">
        <v>45</v>
      </c>
      <c r="J2274" t="s">
        <v>555</v>
      </c>
      <c r="K2274" t="s">
        <v>2937</v>
      </c>
      <c r="L2274">
        <v>0</v>
      </c>
      <c r="M2274">
        <v>0</v>
      </c>
      <c r="N2274" t="s">
        <v>5235</v>
      </c>
      <c r="O2274" t="s">
        <v>545</v>
      </c>
      <c r="P2274" t="s">
        <v>458</v>
      </c>
      <c r="R2274">
        <v>0</v>
      </c>
      <c r="S2274" t="s">
        <v>459</v>
      </c>
      <c r="T2274" t="s">
        <v>458</v>
      </c>
      <c r="U2274" t="s">
        <v>460</v>
      </c>
      <c r="V2274" t="s">
        <v>458</v>
      </c>
    </row>
    <row r="2275" spans="1:22" x14ac:dyDescent="0.2">
      <c r="A2275" s="102">
        <v>43017</v>
      </c>
      <c r="B2275" s="102" t="s">
        <v>4834</v>
      </c>
      <c r="C2275" t="s">
        <v>541</v>
      </c>
      <c r="D2275" s="58">
        <v>508.01</v>
      </c>
      <c r="E2275" t="s">
        <v>452</v>
      </c>
      <c r="F2275" s="108">
        <v>2003</v>
      </c>
      <c r="G2275" t="s">
        <v>3304</v>
      </c>
      <c r="H2275">
        <v>8</v>
      </c>
      <c r="I2275">
        <v>45</v>
      </c>
      <c r="J2275" t="s">
        <v>555</v>
      </c>
      <c r="K2275" t="s">
        <v>2937</v>
      </c>
      <c r="L2275">
        <v>0</v>
      </c>
      <c r="M2275">
        <v>0</v>
      </c>
      <c r="N2275" t="s">
        <v>5236</v>
      </c>
      <c r="O2275" t="s">
        <v>545</v>
      </c>
      <c r="P2275" t="s">
        <v>458</v>
      </c>
      <c r="R2275">
        <v>0</v>
      </c>
      <c r="S2275" t="s">
        <v>459</v>
      </c>
      <c r="T2275" t="s">
        <v>458</v>
      </c>
      <c r="U2275" t="s">
        <v>460</v>
      </c>
      <c r="V2275" t="s">
        <v>458</v>
      </c>
    </row>
    <row r="2276" spans="1:22" x14ac:dyDescent="0.2">
      <c r="A2276" s="102">
        <v>43017</v>
      </c>
      <c r="B2276" s="102" t="s">
        <v>4834</v>
      </c>
      <c r="C2276" t="s">
        <v>541</v>
      </c>
      <c r="D2276" s="58">
        <v>508.01</v>
      </c>
      <c r="E2276" t="s">
        <v>452</v>
      </c>
      <c r="F2276" s="108" t="s">
        <v>2950</v>
      </c>
      <c r="G2276" t="s">
        <v>2951</v>
      </c>
      <c r="H2276">
        <v>1</v>
      </c>
      <c r="I2276">
        <v>45</v>
      </c>
      <c r="J2276" t="s">
        <v>555</v>
      </c>
      <c r="K2276" t="s">
        <v>2937</v>
      </c>
      <c r="L2276">
        <v>0</v>
      </c>
      <c r="M2276">
        <v>0</v>
      </c>
      <c r="N2276" t="s">
        <v>5237</v>
      </c>
      <c r="O2276" t="s">
        <v>545</v>
      </c>
      <c r="P2276" t="s">
        <v>458</v>
      </c>
      <c r="R2276">
        <v>0</v>
      </c>
      <c r="S2276" t="s">
        <v>459</v>
      </c>
      <c r="T2276" t="s">
        <v>458</v>
      </c>
      <c r="U2276" t="s">
        <v>460</v>
      </c>
      <c r="V2276" t="s">
        <v>458</v>
      </c>
    </row>
    <row r="2277" spans="1:22" x14ac:dyDescent="0.2">
      <c r="A2277" s="102">
        <v>43024</v>
      </c>
      <c r="B2277" s="102" t="s">
        <v>4834</v>
      </c>
      <c r="C2277" t="s">
        <v>541</v>
      </c>
      <c r="D2277" s="58">
        <v>508.01</v>
      </c>
      <c r="E2277" t="s">
        <v>452</v>
      </c>
      <c r="F2277" s="108">
        <v>2003</v>
      </c>
      <c r="G2277" t="s">
        <v>3304</v>
      </c>
      <c r="H2277">
        <v>7</v>
      </c>
      <c r="I2277">
        <v>45</v>
      </c>
      <c r="J2277" t="s">
        <v>555</v>
      </c>
      <c r="K2277" t="s">
        <v>2937</v>
      </c>
      <c r="L2277">
        <v>0</v>
      </c>
      <c r="M2277">
        <v>0</v>
      </c>
      <c r="N2277" t="s">
        <v>5238</v>
      </c>
      <c r="O2277" t="s">
        <v>545</v>
      </c>
      <c r="P2277" t="s">
        <v>458</v>
      </c>
      <c r="R2277">
        <v>0</v>
      </c>
      <c r="S2277" t="s">
        <v>459</v>
      </c>
      <c r="T2277" t="s">
        <v>458</v>
      </c>
      <c r="U2277" t="s">
        <v>460</v>
      </c>
      <c r="V2277" t="s">
        <v>458</v>
      </c>
    </row>
    <row r="2278" spans="1:22" x14ac:dyDescent="0.2">
      <c r="A2278" s="102">
        <v>43024</v>
      </c>
      <c r="B2278" s="102" t="s">
        <v>4834</v>
      </c>
      <c r="C2278" t="s">
        <v>541</v>
      </c>
      <c r="D2278" s="58">
        <v>508.01</v>
      </c>
      <c r="E2278" t="s">
        <v>452</v>
      </c>
      <c r="F2278" s="108">
        <v>2010</v>
      </c>
      <c r="G2278" t="s">
        <v>3044</v>
      </c>
      <c r="H2278">
        <v>3</v>
      </c>
      <c r="I2278">
        <v>45</v>
      </c>
      <c r="J2278" t="s">
        <v>555</v>
      </c>
      <c r="K2278" t="s">
        <v>2937</v>
      </c>
      <c r="L2278">
        <v>0</v>
      </c>
      <c r="M2278">
        <v>0</v>
      </c>
      <c r="N2278" t="s">
        <v>5239</v>
      </c>
      <c r="O2278" t="s">
        <v>545</v>
      </c>
      <c r="P2278" t="s">
        <v>458</v>
      </c>
      <c r="R2278">
        <v>0</v>
      </c>
      <c r="S2278" t="s">
        <v>459</v>
      </c>
      <c r="T2278" t="s">
        <v>458</v>
      </c>
      <c r="U2278" t="s">
        <v>460</v>
      </c>
      <c r="V2278" t="s">
        <v>458</v>
      </c>
    </row>
    <row r="2279" spans="1:22" x14ac:dyDescent="0.2">
      <c r="A2279" s="102">
        <v>43031</v>
      </c>
      <c r="B2279" s="102" t="s">
        <v>4834</v>
      </c>
      <c r="C2279" t="s">
        <v>541</v>
      </c>
      <c r="D2279" s="58">
        <v>508.01</v>
      </c>
      <c r="E2279" t="s">
        <v>452</v>
      </c>
      <c r="F2279" s="108">
        <v>2003</v>
      </c>
      <c r="G2279" t="s">
        <v>3304</v>
      </c>
      <c r="H2279">
        <v>6</v>
      </c>
      <c r="I2279">
        <v>45</v>
      </c>
      <c r="J2279" t="s">
        <v>555</v>
      </c>
      <c r="K2279" t="s">
        <v>2937</v>
      </c>
      <c r="L2279">
        <v>0</v>
      </c>
      <c r="M2279">
        <v>0</v>
      </c>
      <c r="N2279" t="s">
        <v>5240</v>
      </c>
      <c r="O2279" t="s">
        <v>545</v>
      </c>
      <c r="P2279" t="s">
        <v>458</v>
      </c>
      <c r="R2279">
        <v>0</v>
      </c>
      <c r="S2279" t="s">
        <v>459</v>
      </c>
      <c r="T2279" t="s">
        <v>458</v>
      </c>
      <c r="U2279" t="s">
        <v>460</v>
      </c>
      <c r="V2279" t="s">
        <v>458</v>
      </c>
    </row>
    <row r="2280" spans="1:22" x14ac:dyDescent="0.2">
      <c r="A2280" s="102">
        <v>43038</v>
      </c>
      <c r="B2280" s="102" t="s">
        <v>4834</v>
      </c>
      <c r="C2280" t="s">
        <v>541</v>
      </c>
      <c r="D2280" s="58">
        <v>508.01</v>
      </c>
      <c r="E2280" t="s">
        <v>452</v>
      </c>
      <c r="F2280" s="108">
        <v>2001</v>
      </c>
      <c r="G2280" t="s">
        <v>2936</v>
      </c>
      <c r="H2280">
        <v>5</v>
      </c>
      <c r="I2280">
        <v>45</v>
      </c>
      <c r="J2280" t="s">
        <v>555</v>
      </c>
      <c r="K2280" t="s">
        <v>2937</v>
      </c>
      <c r="L2280">
        <v>0</v>
      </c>
      <c r="M2280">
        <v>0</v>
      </c>
      <c r="N2280" t="s">
        <v>5241</v>
      </c>
      <c r="O2280" t="s">
        <v>545</v>
      </c>
      <c r="P2280" t="s">
        <v>458</v>
      </c>
      <c r="R2280">
        <v>0</v>
      </c>
      <c r="S2280" t="s">
        <v>459</v>
      </c>
      <c r="T2280" t="s">
        <v>458</v>
      </c>
      <c r="U2280" t="s">
        <v>460</v>
      </c>
      <c r="V2280" t="s">
        <v>458</v>
      </c>
    </row>
    <row r="2281" spans="1:22" x14ac:dyDescent="0.2">
      <c r="A2281" s="102">
        <v>43038</v>
      </c>
      <c r="B2281" s="102" t="s">
        <v>4834</v>
      </c>
      <c r="C2281" t="s">
        <v>541</v>
      </c>
      <c r="D2281" s="58">
        <v>508.01</v>
      </c>
      <c r="E2281" t="s">
        <v>452</v>
      </c>
      <c r="F2281" s="108">
        <v>2003</v>
      </c>
      <c r="G2281" t="s">
        <v>3304</v>
      </c>
      <c r="H2281">
        <v>7</v>
      </c>
      <c r="I2281">
        <v>45</v>
      </c>
      <c r="J2281" t="s">
        <v>555</v>
      </c>
      <c r="K2281" t="s">
        <v>2937</v>
      </c>
      <c r="L2281">
        <v>0</v>
      </c>
      <c r="M2281">
        <v>0</v>
      </c>
      <c r="N2281" t="s">
        <v>5242</v>
      </c>
      <c r="O2281" t="s">
        <v>545</v>
      </c>
      <c r="P2281" t="s">
        <v>458</v>
      </c>
      <c r="R2281">
        <v>0</v>
      </c>
      <c r="S2281" t="s">
        <v>459</v>
      </c>
      <c r="T2281" t="s">
        <v>458</v>
      </c>
      <c r="U2281" t="s">
        <v>460</v>
      </c>
      <c r="V2281" t="s">
        <v>458</v>
      </c>
    </row>
    <row r="2282" spans="1:22" x14ac:dyDescent="0.2">
      <c r="A2282" s="102">
        <v>43040</v>
      </c>
      <c r="B2282" s="102" t="s">
        <v>4834</v>
      </c>
      <c r="C2282" t="s">
        <v>541</v>
      </c>
      <c r="D2282" s="58">
        <v>508.01</v>
      </c>
      <c r="E2282" t="s">
        <v>452</v>
      </c>
      <c r="F2282" s="108">
        <v>2001</v>
      </c>
      <c r="G2282" t="s">
        <v>2936</v>
      </c>
      <c r="H2282">
        <v>3</v>
      </c>
      <c r="I2282">
        <v>45</v>
      </c>
      <c r="J2282" t="s">
        <v>555</v>
      </c>
      <c r="K2282" t="s">
        <v>2937</v>
      </c>
      <c r="L2282">
        <v>0</v>
      </c>
      <c r="M2282">
        <v>0</v>
      </c>
      <c r="N2282" t="s">
        <v>5243</v>
      </c>
      <c r="O2282" t="s">
        <v>545</v>
      </c>
      <c r="P2282" t="s">
        <v>458</v>
      </c>
      <c r="R2282">
        <v>0</v>
      </c>
      <c r="S2282" t="s">
        <v>459</v>
      </c>
      <c r="T2282" t="s">
        <v>458</v>
      </c>
      <c r="U2282" t="s">
        <v>460</v>
      </c>
      <c r="V2282" t="s">
        <v>458</v>
      </c>
    </row>
    <row r="2283" spans="1:22" x14ac:dyDescent="0.2">
      <c r="A2283" s="102">
        <v>43040</v>
      </c>
      <c r="B2283" s="102" t="s">
        <v>4834</v>
      </c>
      <c r="C2283" t="s">
        <v>541</v>
      </c>
      <c r="D2283" s="58">
        <v>508.01</v>
      </c>
      <c r="E2283" t="s">
        <v>452</v>
      </c>
      <c r="F2283" s="108">
        <v>2003</v>
      </c>
      <c r="G2283" t="s">
        <v>3304</v>
      </c>
      <c r="H2283">
        <v>9</v>
      </c>
      <c r="I2283">
        <v>45</v>
      </c>
      <c r="J2283" t="s">
        <v>555</v>
      </c>
      <c r="K2283" t="s">
        <v>2937</v>
      </c>
      <c r="L2283">
        <v>0</v>
      </c>
      <c r="M2283">
        <v>0</v>
      </c>
      <c r="N2283" t="s">
        <v>5244</v>
      </c>
      <c r="O2283" t="s">
        <v>545</v>
      </c>
      <c r="P2283" t="s">
        <v>458</v>
      </c>
      <c r="R2283">
        <v>0</v>
      </c>
      <c r="S2283" t="s">
        <v>459</v>
      </c>
      <c r="T2283" t="s">
        <v>458</v>
      </c>
      <c r="U2283" t="s">
        <v>460</v>
      </c>
      <c r="V2283" t="s">
        <v>458</v>
      </c>
    </row>
    <row r="2284" spans="1:22" x14ac:dyDescent="0.2">
      <c r="A2284" s="102">
        <v>43045</v>
      </c>
      <c r="B2284" s="102" t="s">
        <v>4834</v>
      </c>
      <c r="C2284" t="s">
        <v>541</v>
      </c>
      <c r="D2284" s="58">
        <v>508.01</v>
      </c>
      <c r="E2284" t="s">
        <v>452</v>
      </c>
      <c r="F2284" s="108">
        <v>2014</v>
      </c>
      <c r="G2284" t="s">
        <v>2978</v>
      </c>
      <c r="H2284">
        <v>4</v>
      </c>
      <c r="I2284">
        <v>45</v>
      </c>
      <c r="J2284" t="s">
        <v>555</v>
      </c>
      <c r="K2284" t="s">
        <v>2937</v>
      </c>
      <c r="L2284">
        <v>0</v>
      </c>
      <c r="M2284">
        <v>0</v>
      </c>
      <c r="N2284" t="s">
        <v>5245</v>
      </c>
      <c r="O2284" t="s">
        <v>545</v>
      </c>
      <c r="P2284" t="s">
        <v>458</v>
      </c>
      <c r="R2284">
        <v>0</v>
      </c>
      <c r="S2284" t="s">
        <v>459</v>
      </c>
      <c r="T2284" t="s">
        <v>458</v>
      </c>
      <c r="U2284" t="s">
        <v>460</v>
      </c>
      <c r="V2284" t="s">
        <v>458</v>
      </c>
    </row>
    <row r="2285" spans="1:22" x14ac:dyDescent="0.2">
      <c r="A2285" s="102">
        <v>43045</v>
      </c>
      <c r="B2285" s="102" t="s">
        <v>4834</v>
      </c>
      <c r="C2285" t="s">
        <v>541</v>
      </c>
      <c r="D2285" s="58">
        <v>508.01</v>
      </c>
      <c r="E2285" t="s">
        <v>452</v>
      </c>
      <c r="F2285" s="108">
        <v>2001</v>
      </c>
      <c r="G2285" t="s">
        <v>2936</v>
      </c>
      <c r="H2285">
        <v>1</v>
      </c>
      <c r="I2285">
        <v>45</v>
      </c>
      <c r="J2285" t="s">
        <v>555</v>
      </c>
      <c r="K2285" t="s">
        <v>2937</v>
      </c>
      <c r="L2285">
        <v>0</v>
      </c>
      <c r="M2285">
        <v>0</v>
      </c>
      <c r="N2285" t="s">
        <v>5246</v>
      </c>
      <c r="O2285" t="s">
        <v>545</v>
      </c>
      <c r="P2285" t="s">
        <v>458</v>
      </c>
      <c r="R2285">
        <v>0</v>
      </c>
      <c r="S2285" t="s">
        <v>459</v>
      </c>
      <c r="T2285" t="s">
        <v>458</v>
      </c>
      <c r="U2285" t="s">
        <v>460</v>
      </c>
      <c r="V2285" t="s">
        <v>458</v>
      </c>
    </row>
    <row r="2286" spans="1:22" x14ac:dyDescent="0.2">
      <c r="A2286" s="102">
        <v>43045</v>
      </c>
      <c r="B2286" s="102" t="s">
        <v>4834</v>
      </c>
      <c r="C2286" t="s">
        <v>541</v>
      </c>
      <c r="D2286" s="58">
        <v>508.01</v>
      </c>
      <c r="E2286" t="s">
        <v>452</v>
      </c>
      <c r="F2286" s="108">
        <v>2003</v>
      </c>
      <c r="G2286" t="s">
        <v>3304</v>
      </c>
      <c r="H2286">
        <v>3</v>
      </c>
      <c r="I2286">
        <v>45</v>
      </c>
      <c r="J2286" t="s">
        <v>555</v>
      </c>
      <c r="K2286" t="s">
        <v>2937</v>
      </c>
      <c r="L2286">
        <v>0</v>
      </c>
      <c r="M2286">
        <v>0</v>
      </c>
      <c r="N2286" t="s">
        <v>5247</v>
      </c>
      <c r="O2286" t="s">
        <v>545</v>
      </c>
      <c r="P2286" t="s">
        <v>458</v>
      </c>
      <c r="R2286">
        <v>0</v>
      </c>
      <c r="S2286" t="s">
        <v>459</v>
      </c>
      <c r="T2286" t="s">
        <v>458</v>
      </c>
      <c r="U2286" t="s">
        <v>460</v>
      </c>
      <c r="V2286" t="s">
        <v>458</v>
      </c>
    </row>
    <row r="2287" spans="1:22" x14ac:dyDescent="0.2">
      <c r="A2287" s="102">
        <v>43052</v>
      </c>
      <c r="B2287" s="102" t="s">
        <v>4834</v>
      </c>
      <c r="C2287" t="s">
        <v>541</v>
      </c>
      <c r="D2287" s="58">
        <v>508.01</v>
      </c>
      <c r="E2287" t="s">
        <v>452</v>
      </c>
      <c r="F2287" s="108">
        <v>2010</v>
      </c>
      <c r="G2287" t="s">
        <v>3044</v>
      </c>
      <c r="H2287">
        <v>8</v>
      </c>
      <c r="I2287">
        <v>45</v>
      </c>
      <c r="J2287" t="s">
        <v>555</v>
      </c>
      <c r="K2287" t="s">
        <v>2937</v>
      </c>
      <c r="L2287">
        <v>0</v>
      </c>
      <c r="M2287">
        <v>0</v>
      </c>
      <c r="N2287" t="s">
        <v>5248</v>
      </c>
      <c r="O2287" t="s">
        <v>545</v>
      </c>
      <c r="P2287" t="s">
        <v>458</v>
      </c>
      <c r="R2287">
        <v>0</v>
      </c>
      <c r="S2287" t="s">
        <v>459</v>
      </c>
      <c r="T2287" t="s">
        <v>458</v>
      </c>
      <c r="U2287" t="s">
        <v>460</v>
      </c>
      <c r="V2287" t="s">
        <v>458</v>
      </c>
    </row>
    <row r="2288" spans="1:22" x14ac:dyDescent="0.2">
      <c r="A2288" s="102">
        <v>43080</v>
      </c>
      <c r="B2288" s="102" t="s">
        <v>4834</v>
      </c>
      <c r="C2288" t="s">
        <v>541</v>
      </c>
      <c r="D2288" s="58">
        <v>508.01</v>
      </c>
      <c r="E2288" t="s">
        <v>452</v>
      </c>
      <c r="F2288" s="108">
        <v>2001</v>
      </c>
      <c r="G2288" t="s">
        <v>2936</v>
      </c>
      <c r="H2288">
        <v>2</v>
      </c>
      <c r="I2288">
        <v>45</v>
      </c>
      <c r="J2288" t="s">
        <v>555</v>
      </c>
      <c r="K2288" t="s">
        <v>2937</v>
      </c>
      <c r="L2288">
        <v>0</v>
      </c>
      <c r="M2288">
        <v>0</v>
      </c>
      <c r="N2288" t="s">
        <v>5249</v>
      </c>
      <c r="O2288" t="s">
        <v>545</v>
      </c>
      <c r="P2288" t="s">
        <v>458</v>
      </c>
      <c r="R2288">
        <v>0</v>
      </c>
      <c r="S2288" t="s">
        <v>459</v>
      </c>
      <c r="T2288" t="s">
        <v>458</v>
      </c>
      <c r="U2288" t="s">
        <v>460</v>
      </c>
      <c r="V2288" t="s">
        <v>458</v>
      </c>
    </row>
    <row r="2289" spans="1:22" x14ac:dyDescent="0.2">
      <c r="A2289" s="102">
        <v>43132</v>
      </c>
      <c r="B2289" s="102" t="s">
        <v>4834</v>
      </c>
      <c r="C2289" t="s">
        <v>541</v>
      </c>
      <c r="D2289" s="58">
        <v>508.01</v>
      </c>
      <c r="E2289" t="s">
        <v>452</v>
      </c>
      <c r="F2289" s="108">
        <v>2001</v>
      </c>
      <c r="G2289" t="s">
        <v>2936</v>
      </c>
      <c r="H2289">
        <v>4</v>
      </c>
      <c r="I2289">
        <v>45</v>
      </c>
      <c r="J2289" t="s">
        <v>555</v>
      </c>
      <c r="K2289" t="s">
        <v>2937</v>
      </c>
      <c r="L2289">
        <v>0</v>
      </c>
      <c r="M2289">
        <v>0</v>
      </c>
      <c r="N2289" t="s">
        <v>5250</v>
      </c>
      <c r="O2289" t="s">
        <v>545</v>
      </c>
      <c r="P2289" t="s">
        <v>458</v>
      </c>
      <c r="R2289">
        <v>0</v>
      </c>
      <c r="S2289" t="s">
        <v>459</v>
      </c>
      <c r="T2289" t="s">
        <v>458</v>
      </c>
      <c r="U2289" t="s">
        <v>460</v>
      </c>
      <c r="V2289" t="s">
        <v>458</v>
      </c>
    </row>
    <row r="2290" spans="1:22" x14ac:dyDescent="0.2">
      <c r="A2290" s="102">
        <v>43136</v>
      </c>
      <c r="B2290" s="102" t="s">
        <v>4834</v>
      </c>
      <c r="C2290" t="s">
        <v>541</v>
      </c>
      <c r="D2290" s="58">
        <v>508.01</v>
      </c>
      <c r="E2290" t="s">
        <v>452</v>
      </c>
      <c r="F2290" s="108">
        <v>2001</v>
      </c>
      <c r="G2290" t="s">
        <v>2936</v>
      </c>
      <c r="H2290">
        <v>7</v>
      </c>
      <c r="I2290">
        <v>45</v>
      </c>
      <c r="J2290" t="s">
        <v>555</v>
      </c>
      <c r="K2290" t="s">
        <v>2937</v>
      </c>
      <c r="L2290">
        <v>0</v>
      </c>
      <c r="M2290">
        <v>0</v>
      </c>
      <c r="N2290" t="s">
        <v>5251</v>
      </c>
      <c r="O2290" t="s">
        <v>545</v>
      </c>
      <c r="P2290" t="s">
        <v>458</v>
      </c>
      <c r="R2290">
        <v>0</v>
      </c>
      <c r="S2290" t="s">
        <v>459</v>
      </c>
      <c r="T2290" t="s">
        <v>458</v>
      </c>
      <c r="U2290" t="s">
        <v>460</v>
      </c>
      <c r="V2290" t="s">
        <v>458</v>
      </c>
    </row>
    <row r="2291" spans="1:22" x14ac:dyDescent="0.2">
      <c r="A2291" s="102">
        <v>43143</v>
      </c>
      <c r="B2291" s="102" t="s">
        <v>4834</v>
      </c>
      <c r="C2291" t="s">
        <v>541</v>
      </c>
      <c r="D2291" s="58">
        <v>508.01</v>
      </c>
      <c r="E2291" t="s">
        <v>452</v>
      </c>
      <c r="F2291" s="108">
        <v>2001</v>
      </c>
      <c r="G2291" t="s">
        <v>2936</v>
      </c>
      <c r="H2291">
        <v>3</v>
      </c>
      <c r="I2291">
        <v>45</v>
      </c>
      <c r="J2291" t="s">
        <v>555</v>
      </c>
      <c r="K2291" t="s">
        <v>2937</v>
      </c>
      <c r="L2291">
        <v>0</v>
      </c>
      <c r="M2291">
        <v>0</v>
      </c>
      <c r="N2291" t="s">
        <v>5252</v>
      </c>
      <c r="O2291" t="s">
        <v>545</v>
      </c>
      <c r="P2291" t="s">
        <v>458</v>
      </c>
      <c r="R2291">
        <v>0</v>
      </c>
      <c r="S2291" t="s">
        <v>459</v>
      </c>
      <c r="T2291" t="s">
        <v>458</v>
      </c>
      <c r="U2291" t="s">
        <v>460</v>
      </c>
      <c r="V2291" t="s">
        <v>458</v>
      </c>
    </row>
    <row r="2292" spans="1:22" x14ac:dyDescent="0.2">
      <c r="A2292" s="102">
        <v>43150</v>
      </c>
      <c r="B2292" s="102" t="s">
        <v>4834</v>
      </c>
      <c r="C2292" t="s">
        <v>541</v>
      </c>
      <c r="D2292" s="58">
        <v>508.01</v>
      </c>
      <c r="E2292" t="s">
        <v>452</v>
      </c>
      <c r="F2292" s="108">
        <v>2001</v>
      </c>
      <c r="G2292" t="s">
        <v>2936</v>
      </c>
      <c r="H2292">
        <v>4</v>
      </c>
      <c r="I2292">
        <v>45</v>
      </c>
      <c r="J2292" t="s">
        <v>555</v>
      </c>
      <c r="K2292" t="s">
        <v>2937</v>
      </c>
      <c r="L2292">
        <v>0</v>
      </c>
      <c r="M2292">
        <v>0</v>
      </c>
      <c r="N2292" t="s">
        <v>5253</v>
      </c>
      <c r="O2292" t="s">
        <v>545</v>
      </c>
      <c r="P2292" t="s">
        <v>458</v>
      </c>
      <c r="R2292">
        <v>0</v>
      </c>
      <c r="S2292" t="s">
        <v>459</v>
      </c>
      <c r="T2292" t="s">
        <v>458</v>
      </c>
      <c r="U2292" t="s">
        <v>460</v>
      </c>
      <c r="V2292" t="s">
        <v>458</v>
      </c>
    </row>
    <row r="2293" spans="1:22" x14ac:dyDescent="0.2">
      <c r="A2293" s="102">
        <v>43248</v>
      </c>
      <c r="B2293" s="102" t="s">
        <v>4834</v>
      </c>
      <c r="C2293" t="s">
        <v>541</v>
      </c>
      <c r="D2293" s="58">
        <v>508.01</v>
      </c>
      <c r="E2293" t="s">
        <v>452</v>
      </c>
      <c r="F2293" s="108">
        <v>2003</v>
      </c>
      <c r="G2293" t="s">
        <v>3304</v>
      </c>
      <c r="H2293">
        <v>6</v>
      </c>
      <c r="I2293">
        <v>45</v>
      </c>
      <c r="J2293" t="s">
        <v>555</v>
      </c>
      <c r="K2293" t="s">
        <v>2937</v>
      </c>
      <c r="L2293" s="103">
        <v>1094</v>
      </c>
      <c r="M2293">
        <v>0</v>
      </c>
      <c r="N2293" t="s">
        <v>5254</v>
      </c>
      <c r="O2293" t="s">
        <v>545</v>
      </c>
      <c r="P2293" t="s">
        <v>458</v>
      </c>
      <c r="R2293">
        <v>0</v>
      </c>
      <c r="S2293" t="s">
        <v>459</v>
      </c>
      <c r="T2293" t="s">
        <v>458</v>
      </c>
      <c r="U2293" t="s">
        <v>460</v>
      </c>
      <c r="V2293" t="s">
        <v>458</v>
      </c>
    </row>
    <row r="2294" spans="1:22" x14ac:dyDescent="0.2">
      <c r="A2294" s="102">
        <v>43255</v>
      </c>
      <c r="B2294" s="102" t="s">
        <v>4834</v>
      </c>
      <c r="C2294" t="s">
        <v>541</v>
      </c>
      <c r="D2294" s="58">
        <v>508.01</v>
      </c>
      <c r="E2294" t="s">
        <v>452</v>
      </c>
      <c r="F2294" s="108">
        <v>2003</v>
      </c>
      <c r="G2294" t="s">
        <v>3304</v>
      </c>
      <c r="H2294">
        <v>7.5</v>
      </c>
      <c r="I2294">
        <v>45</v>
      </c>
      <c r="J2294" t="s">
        <v>555</v>
      </c>
      <c r="K2294" t="s">
        <v>2937</v>
      </c>
      <c r="L2294" s="103">
        <v>1094</v>
      </c>
      <c r="M2294">
        <v>0</v>
      </c>
      <c r="N2294" t="s">
        <v>5255</v>
      </c>
      <c r="O2294" t="s">
        <v>545</v>
      </c>
      <c r="P2294" t="s">
        <v>458</v>
      </c>
      <c r="R2294">
        <v>0</v>
      </c>
      <c r="S2294" t="s">
        <v>459</v>
      </c>
      <c r="T2294" t="s">
        <v>458</v>
      </c>
      <c r="U2294" t="s">
        <v>460</v>
      </c>
      <c r="V2294" t="s">
        <v>458</v>
      </c>
    </row>
    <row r="2295" spans="1:22" x14ac:dyDescent="0.2">
      <c r="A2295" s="102">
        <v>43262</v>
      </c>
      <c r="B2295" s="102" t="s">
        <v>4834</v>
      </c>
      <c r="C2295" t="s">
        <v>541</v>
      </c>
      <c r="D2295" s="58">
        <v>508.01</v>
      </c>
      <c r="E2295" t="s">
        <v>452</v>
      </c>
      <c r="F2295" s="108">
        <v>2003</v>
      </c>
      <c r="G2295" t="s">
        <v>3304</v>
      </c>
      <c r="H2295">
        <v>3.5</v>
      </c>
      <c r="I2295">
        <v>45</v>
      </c>
      <c r="J2295" t="s">
        <v>555</v>
      </c>
      <c r="K2295" t="s">
        <v>2937</v>
      </c>
      <c r="L2295" s="103">
        <v>1094</v>
      </c>
      <c r="M2295">
        <v>0</v>
      </c>
      <c r="N2295" t="s">
        <v>5256</v>
      </c>
      <c r="O2295" t="s">
        <v>545</v>
      </c>
      <c r="P2295" t="s">
        <v>458</v>
      </c>
      <c r="R2295">
        <v>0</v>
      </c>
      <c r="S2295" t="s">
        <v>459</v>
      </c>
      <c r="T2295" t="s">
        <v>458</v>
      </c>
      <c r="U2295" t="s">
        <v>460</v>
      </c>
      <c r="V2295" t="s">
        <v>458</v>
      </c>
    </row>
    <row r="2296" spans="1:22" x14ac:dyDescent="0.2">
      <c r="A2296" s="102">
        <v>43276</v>
      </c>
      <c r="B2296" s="102" t="s">
        <v>4834</v>
      </c>
      <c r="C2296" t="s">
        <v>541</v>
      </c>
      <c r="D2296" s="58">
        <v>508.01</v>
      </c>
      <c r="E2296" t="s">
        <v>452</v>
      </c>
      <c r="F2296" s="108">
        <v>2003</v>
      </c>
      <c r="G2296" t="s">
        <v>3304</v>
      </c>
      <c r="H2296">
        <v>5</v>
      </c>
      <c r="I2296">
        <v>45</v>
      </c>
      <c r="J2296" t="s">
        <v>555</v>
      </c>
      <c r="K2296" t="s">
        <v>2937</v>
      </c>
      <c r="L2296" s="103">
        <v>1094</v>
      </c>
      <c r="M2296">
        <v>0</v>
      </c>
      <c r="N2296" t="s">
        <v>5257</v>
      </c>
      <c r="O2296" t="s">
        <v>545</v>
      </c>
      <c r="P2296" t="s">
        <v>458</v>
      </c>
      <c r="R2296">
        <v>0</v>
      </c>
      <c r="S2296" t="s">
        <v>459</v>
      </c>
      <c r="T2296" t="s">
        <v>458</v>
      </c>
      <c r="U2296" t="s">
        <v>460</v>
      </c>
      <c r="V2296" t="s">
        <v>458</v>
      </c>
    </row>
    <row r="2297" spans="1:22" x14ac:dyDescent="0.2">
      <c r="A2297" s="102">
        <v>43276</v>
      </c>
      <c r="B2297" s="102" t="s">
        <v>4834</v>
      </c>
      <c r="C2297" t="s">
        <v>541</v>
      </c>
      <c r="D2297" s="58">
        <v>508.01</v>
      </c>
      <c r="E2297" t="s">
        <v>452</v>
      </c>
      <c r="F2297" s="108">
        <v>2001</v>
      </c>
      <c r="G2297" t="s">
        <v>2936</v>
      </c>
      <c r="H2297">
        <v>1</v>
      </c>
      <c r="I2297">
        <v>45</v>
      </c>
      <c r="J2297" t="s">
        <v>555</v>
      </c>
      <c r="K2297" t="s">
        <v>2937</v>
      </c>
      <c r="L2297">
        <v>0</v>
      </c>
      <c r="M2297">
        <v>0</v>
      </c>
      <c r="N2297" t="s">
        <v>5258</v>
      </c>
      <c r="O2297" t="s">
        <v>545</v>
      </c>
      <c r="P2297" t="s">
        <v>458</v>
      </c>
      <c r="R2297">
        <v>0</v>
      </c>
      <c r="S2297" t="s">
        <v>459</v>
      </c>
      <c r="T2297" t="s">
        <v>458</v>
      </c>
      <c r="U2297" t="s">
        <v>460</v>
      </c>
      <c r="V2297" t="s">
        <v>458</v>
      </c>
    </row>
    <row r="2298" spans="1:22" x14ac:dyDescent="0.2">
      <c r="A2298" s="102">
        <v>43290</v>
      </c>
      <c r="B2298" s="102" t="s">
        <v>4834</v>
      </c>
      <c r="C2298" t="s">
        <v>541</v>
      </c>
      <c r="D2298" s="58">
        <v>508.01</v>
      </c>
      <c r="E2298" t="s">
        <v>452</v>
      </c>
      <c r="F2298" s="108">
        <v>2003</v>
      </c>
      <c r="G2298" t="s">
        <v>3304</v>
      </c>
      <c r="H2298">
        <v>2</v>
      </c>
      <c r="I2298">
        <v>45</v>
      </c>
      <c r="J2298" t="s">
        <v>555</v>
      </c>
      <c r="K2298" t="s">
        <v>2937</v>
      </c>
      <c r="L2298" s="103">
        <v>1094</v>
      </c>
      <c r="M2298">
        <v>0</v>
      </c>
      <c r="N2298" t="s">
        <v>5259</v>
      </c>
      <c r="O2298" t="s">
        <v>545</v>
      </c>
      <c r="P2298" t="s">
        <v>458</v>
      </c>
      <c r="R2298">
        <v>0</v>
      </c>
      <c r="S2298" t="s">
        <v>459</v>
      </c>
      <c r="T2298" t="s">
        <v>458</v>
      </c>
      <c r="U2298" t="s">
        <v>460</v>
      </c>
      <c r="V2298" t="s">
        <v>458</v>
      </c>
    </row>
    <row r="2299" spans="1:22" x14ac:dyDescent="0.2">
      <c r="A2299" s="102">
        <v>43397</v>
      </c>
      <c r="B2299" s="102" t="s">
        <v>4834</v>
      </c>
      <c r="C2299" t="s">
        <v>541</v>
      </c>
      <c r="D2299" s="58">
        <v>508.01</v>
      </c>
      <c r="E2299" t="s">
        <v>452</v>
      </c>
      <c r="F2299" s="108">
        <v>2001</v>
      </c>
      <c r="G2299" t="s">
        <v>2936</v>
      </c>
      <c r="H2299">
        <v>1</v>
      </c>
      <c r="I2299">
        <v>87</v>
      </c>
      <c r="J2299" t="s">
        <v>5260</v>
      </c>
      <c r="K2299" t="s">
        <v>290</v>
      </c>
      <c r="L2299" s="103">
        <v>1604</v>
      </c>
      <c r="M2299" s="103">
        <v>1924.8</v>
      </c>
      <c r="N2299" t="s">
        <v>2497</v>
      </c>
      <c r="O2299" t="s">
        <v>934</v>
      </c>
      <c r="P2299" t="s">
        <v>458</v>
      </c>
      <c r="R2299" s="103">
        <v>1924.8</v>
      </c>
      <c r="S2299" t="s">
        <v>459</v>
      </c>
      <c r="T2299" t="s">
        <v>458</v>
      </c>
      <c r="U2299" t="s">
        <v>460</v>
      </c>
      <c r="V2299" t="s">
        <v>458</v>
      </c>
    </row>
    <row r="2300" spans="1:22" x14ac:dyDescent="0.2">
      <c r="A2300" s="102">
        <v>43399</v>
      </c>
      <c r="B2300" s="102" t="s">
        <v>4834</v>
      </c>
      <c r="C2300" t="s">
        <v>541</v>
      </c>
      <c r="D2300" s="58">
        <v>508.01</v>
      </c>
      <c r="E2300" t="s">
        <v>452</v>
      </c>
      <c r="F2300" s="108">
        <v>2001</v>
      </c>
      <c r="G2300" t="s">
        <v>2936</v>
      </c>
      <c r="H2300">
        <v>1</v>
      </c>
      <c r="I2300">
        <v>87</v>
      </c>
      <c r="J2300" t="s">
        <v>5260</v>
      </c>
      <c r="K2300" t="s">
        <v>290</v>
      </c>
      <c r="L2300" s="103">
        <v>1604</v>
      </c>
      <c r="M2300" s="103">
        <v>1924.8</v>
      </c>
      <c r="N2300" t="s">
        <v>5261</v>
      </c>
      <c r="O2300" t="s">
        <v>934</v>
      </c>
      <c r="P2300" t="s">
        <v>458</v>
      </c>
      <c r="R2300" s="103">
        <v>1924.8</v>
      </c>
      <c r="S2300" t="s">
        <v>459</v>
      </c>
      <c r="T2300" t="s">
        <v>458</v>
      </c>
      <c r="U2300" t="s">
        <v>460</v>
      </c>
      <c r="V2300" t="s">
        <v>458</v>
      </c>
    </row>
    <row r="2301" spans="1:22" x14ac:dyDescent="0.2">
      <c r="A2301" s="102">
        <v>43399</v>
      </c>
      <c r="B2301" s="102" t="s">
        <v>4834</v>
      </c>
      <c r="C2301" t="s">
        <v>541</v>
      </c>
      <c r="D2301" s="58">
        <v>508.01</v>
      </c>
      <c r="E2301" t="s">
        <v>452</v>
      </c>
      <c r="F2301" s="108">
        <v>2016</v>
      </c>
      <c r="G2301" t="s">
        <v>5262</v>
      </c>
      <c r="H2301">
        <v>7</v>
      </c>
      <c r="I2301">
        <v>87</v>
      </c>
      <c r="J2301" t="s">
        <v>5260</v>
      </c>
      <c r="K2301" t="s">
        <v>290</v>
      </c>
      <c r="L2301">
        <v>329</v>
      </c>
      <c r="M2301">
        <v>394.8</v>
      </c>
      <c r="N2301" t="s">
        <v>1480</v>
      </c>
      <c r="O2301" t="s">
        <v>1415</v>
      </c>
      <c r="P2301" t="s">
        <v>458</v>
      </c>
      <c r="R2301" s="103">
        <v>2763.6</v>
      </c>
      <c r="S2301" t="s">
        <v>459</v>
      </c>
      <c r="T2301" t="s">
        <v>458</v>
      </c>
      <c r="U2301" t="s">
        <v>460</v>
      </c>
      <c r="V2301" t="s">
        <v>458</v>
      </c>
    </row>
    <row r="2302" spans="1:22" x14ac:dyDescent="0.2">
      <c r="A2302" s="102">
        <v>43423</v>
      </c>
      <c r="B2302" s="102" t="s">
        <v>4834</v>
      </c>
      <c r="C2302" t="s">
        <v>541</v>
      </c>
      <c r="D2302" s="58">
        <v>508.01</v>
      </c>
      <c r="E2302" t="s">
        <v>452</v>
      </c>
      <c r="F2302" s="108">
        <v>2003</v>
      </c>
      <c r="G2302" t="s">
        <v>3304</v>
      </c>
      <c r="H2302">
        <v>2</v>
      </c>
      <c r="I2302">
        <v>84</v>
      </c>
      <c r="J2302" t="s">
        <v>782</v>
      </c>
      <c r="K2302" t="s">
        <v>2937</v>
      </c>
      <c r="L2302">
        <v>783</v>
      </c>
      <c r="M2302">
        <v>0</v>
      </c>
      <c r="N2302" t="s">
        <v>1079</v>
      </c>
      <c r="O2302" t="s">
        <v>5263</v>
      </c>
      <c r="P2302" t="s">
        <v>458</v>
      </c>
      <c r="R2302">
        <v>0</v>
      </c>
      <c r="S2302" t="s">
        <v>459</v>
      </c>
      <c r="T2302" t="s">
        <v>458</v>
      </c>
      <c r="U2302" t="s">
        <v>460</v>
      </c>
      <c r="V2302" t="s">
        <v>458</v>
      </c>
    </row>
    <row r="2303" spans="1:22" x14ac:dyDescent="0.2">
      <c r="A2303" s="102">
        <v>43424</v>
      </c>
      <c r="B2303" s="102" t="s">
        <v>4834</v>
      </c>
      <c r="C2303" t="s">
        <v>541</v>
      </c>
      <c r="D2303" s="58">
        <v>508.01</v>
      </c>
      <c r="E2303" t="s">
        <v>452</v>
      </c>
      <c r="F2303" s="108">
        <v>2003</v>
      </c>
      <c r="G2303" t="s">
        <v>3304</v>
      </c>
      <c r="H2303">
        <v>2</v>
      </c>
      <c r="I2303">
        <v>84</v>
      </c>
      <c r="J2303" t="s">
        <v>782</v>
      </c>
      <c r="K2303" t="s">
        <v>2937</v>
      </c>
      <c r="L2303">
        <v>783</v>
      </c>
      <c r="M2303">
        <v>0</v>
      </c>
      <c r="N2303" t="s">
        <v>2678</v>
      </c>
      <c r="O2303" t="s">
        <v>5263</v>
      </c>
      <c r="P2303" t="s">
        <v>458</v>
      </c>
      <c r="R2303">
        <v>0</v>
      </c>
      <c r="S2303" t="s">
        <v>459</v>
      </c>
      <c r="T2303" t="s">
        <v>458</v>
      </c>
      <c r="U2303" t="s">
        <v>460</v>
      </c>
      <c r="V2303" t="s">
        <v>458</v>
      </c>
    </row>
    <row r="2304" spans="1:22" x14ac:dyDescent="0.2">
      <c r="A2304" s="102">
        <v>43426</v>
      </c>
      <c r="B2304" s="102" t="s">
        <v>4834</v>
      </c>
      <c r="C2304" t="s">
        <v>541</v>
      </c>
      <c r="D2304" s="58">
        <v>508.01</v>
      </c>
      <c r="E2304" t="s">
        <v>452</v>
      </c>
      <c r="F2304" s="108">
        <v>2003</v>
      </c>
      <c r="G2304" t="s">
        <v>3304</v>
      </c>
      <c r="H2304">
        <v>2</v>
      </c>
      <c r="I2304">
        <v>84</v>
      </c>
      <c r="J2304" t="s">
        <v>782</v>
      </c>
      <c r="K2304" t="s">
        <v>2937</v>
      </c>
      <c r="L2304">
        <v>783</v>
      </c>
      <c r="M2304">
        <v>0</v>
      </c>
      <c r="N2304" t="s">
        <v>2679</v>
      </c>
      <c r="O2304" t="s">
        <v>5263</v>
      </c>
      <c r="P2304" t="s">
        <v>458</v>
      </c>
      <c r="R2304">
        <v>0</v>
      </c>
      <c r="S2304" t="s">
        <v>459</v>
      </c>
      <c r="T2304" t="s">
        <v>458</v>
      </c>
      <c r="U2304" t="s">
        <v>460</v>
      </c>
      <c r="V2304" t="s">
        <v>458</v>
      </c>
    </row>
    <row r="2305" spans="1:22" x14ac:dyDescent="0.2">
      <c r="A2305" s="102">
        <v>43427</v>
      </c>
      <c r="B2305" s="102" t="s">
        <v>4834</v>
      </c>
      <c r="C2305" t="s">
        <v>541</v>
      </c>
      <c r="D2305" s="58">
        <v>508.01</v>
      </c>
      <c r="E2305" t="s">
        <v>452</v>
      </c>
      <c r="F2305" s="108">
        <v>2010</v>
      </c>
      <c r="G2305" t="s">
        <v>3044</v>
      </c>
      <c r="H2305">
        <v>7</v>
      </c>
      <c r="I2305">
        <v>84</v>
      </c>
      <c r="J2305" t="s">
        <v>782</v>
      </c>
      <c r="K2305" t="s">
        <v>2937</v>
      </c>
      <c r="L2305">
        <v>445</v>
      </c>
      <c r="M2305">
        <v>0</v>
      </c>
      <c r="N2305" t="s">
        <v>2126</v>
      </c>
      <c r="O2305" t="s">
        <v>5264</v>
      </c>
      <c r="P2305" t="s">
        <v>458</v>
      </c>
      <c r="R2305">
        <v>0</v>
      </c>
      <c r="S2305" t="s">
        <v>459</v>
      </c>
      <c r="T2305" t="s">
        <v>458</v>
      </c>
      <c r="U2305" t="s">
        <v>460</v>
      </c>
      <c r="V2305" t="s">
        <v>458</v>
      </c>
    </row>
    <row r="2306" spans="1:22" x14ac:dyDescent="0.2">
      <c r="A2306" s="102">
        <v>43430</v>
      </c>
      <c r="B2306" s="102" t="s">
        <v>4834</v>
      </c>
      <c r="C2306" t="s">
        <v>541</v>
      </c>
      <c r="D2306" s="58">
        <v>508.01</v>
      </c>
      <c r="E2306" t="s">
        <v>452</v>
      </c>
      <c r="F2306" s="108">
        <v>2003</v>
      </c>
      <c r="G2306" t="s">
        <v>3304</v>
      </c>
      <c r="H2306">
        <v>3</v>
      </c>
      <c r="I2306">
        <v>84</v>
      </c>
      <c r="J2306" t="s">
        <v>782</v>
      </c>
      <c r="K2306" t="s">
        <v>2937</v>
      </c>
      <c r="L2306">
        <v>783</v>
      </c>
      <c r="M2306">
        <v>0</v>
      </c>
      <c r="N2306" t="s">
        <v>2680</v>
      </c>
      <c r="O2306" t="s">
        <v>5263</v>
      </c>
      <c r="P2306" t="s">
        <v>458</v>
      </c>
      <c r="R2306">
        <v>0</v>
      </c>
      <c r="S2306" t="s">
        <v>459</v>
      </c>
      <c r="T2306" t="s">
        <v>458</v>
      </c>
      <c r="U2306" t="s">
        <v>460</v>
      </c>
      <c r="V2306" t="s">
        <v>458</v>
      </c>
    </row>
    <row r="2307" spans="1:22" x14ac:dyDescent="0.2">
      <c r="A2307" s="102">
        <v>43430</v>
      </c>
      <c r="B2307" s="102" t="s">
        <v>4834</v>
      </c>
      <c r="C2307" t="s">
        <v>541</v>
      </c>
      <c r="D2307" s="58">
        <v>508.01</v>
      </c>
      <c r="E2307" t="s">
        <v>452</v>
      </c>
      <c r="F2307" s="108">
        <v>2010</v>
      </c>
      <c r="G2307" t="s">
        <v>3044</v>
      </c>
      <c r="H2307">
        <v>8</v>
      </c>
      <c r="I2307">
        <v>84</v>
      </c>
      <c r="J2307" t="s">
        <v>782</v>
      </c>
      <c r="K2307" t="s">
        <v>2937</v>
      </c>
      <c r="L2307">
        <v>445</v>
      </c>
      <c r="M2307">
        <v>0</v>
      </c>
      <c r="N2307" t="s">
        <v>2696</v>
      </c>
      <c r="O2307" t="s">
        <v>5264</v>
      </c>
      <c r="P2307" t="s">
        <v>458</v>
      </c>
      <c r="R2307">
        <v>0</v>
      </c>
      <c r="S2307" t="s">
        <v>459</v>
      </c>
      <c r="T2307" t="s">
        <v>458</v>
      </c>
      <c r="U2307" t="s">
        <v>460</v>
      </c>
      <c r="V2307" t="s">
        <v>458</v>
      </c>
    </row>
    <row r="2308" spans="1:22" x14ac:dyDescent="0.2">
      <c r="A2308" s="102">
        <v>43431</v>
      </c>
      <c r="B2308" s="102" t="s">
        <v>4834</v>
      </c>
      <c r="C2308" t="s">
        <v>541</v>
      </c>
      <c r="D2308" s="58">
        <v>508.01</v>
      </c>
      <c r="E2308" t="s">
        <v>452</v>
      </c>
      <c r="F2308" s="108">
        <v>2014</v>
      </c>
      <c r="G2308" t="s">
        <v>2978</v>
      </c>
      <c r="H2308">
        <v>4</v>
      </c>
      <c r="I2308">
        <v>84</v>
      </c>
      <c r="J2308" t="s">
        <v>782</v>
      </c>
      <c r="K2308" t="s">
        <v>2937</v>
      </c>
      <c r="L2308">
        <v>373</v>
      </c>
      <c r="M2308">
        <v>0</v>
      </c>
      <c r="N2308" t="s">
        <v>2663</v>
      </c>
      <c r="O2308" t="s">
        <v>997</v>
      </c>
      <c r="P2308" t="s">
        <v>458</v>
      </c>
      <c r="R2308">
        <v>0</v>
      </c>
      <c r="S2308" t="s">
        <v>459</v>
      </c>
      <c r="T2308" t="s">
        <v>458</v>
      </c>
      <c r="U2308" t="s">
        <v>460</v>
      </c>
      <c r="V2308" t="s">
        <v>458</v>
      </c>
    </row>
    <row r="2309" spans="1:22" x14ac:dyDescent="0.2">
      <c r="A2309" s="102">
        <v>43431</v>
      </c>
      <c r="B2309" s="102" t="s">
        <v>4834</v>
      </c>
      <c r="C2309" t="s">
        <v>541</v>
      </c>
      <c r="D2309" s="58">
        <v>508.01</v>
      </c>
      <c r="E2309" t="s">
        <v>452</v>
      </c>
      <c r="F2309" s="108">
        <v>2003</v>
      </c>
      <c r="G2309" t="s">
        <v>3304</v>
      </c>
      <c r="H2309">
        <v>3</v>
      </c>
      <c r="I2309">
        <v>84</v>
      </c>
      <c r="J2309" t="s">
        <v>782</v>
      </c>
      <c r="K2309" t="s">
        <v>2937</v>
      </c>
      <c r="L2309">
        <v>783</v>
      </c>
      <c r="M2309">
        <v>0</v>
      </c>
      <c r="N2309" t="s">
        <v>2681</v>
      </c>
      <c r="O2309" t="s">
        <v>5263</v>
      </c>
      <c r="P2309" t="s">
        <v>458</v>
      </c>
      <c r="R2309">
        <v>0</v>
      </c>
      <c r="S2309" t="s">
        <v>459</v>
      </c>
      <c r="T2309" t="s">
        <v>458</v>
      </c>
      <c r="U2309" t="s">
        <v>460</v>
      </c>
      <c r="V2309" t="s">
        <v>458</v>
      </c>
    </row>
    <row r="2310" spans="1:22" x14ac:dyDescent="0.2">
      <c r="A2310" s="102">
        <v>43431</v>
      </c>
      <c r="B2310" s="102" t="s">
        <v>4834</v>
      </c>
      <c r="C2310" t="s">
        <v>541</v>
      </c>
      <c r="D2310" s="58">
        <v>508.01</v>
      </c>
      <c r="E2310" t="s">
        <v>452</v>
      </c>
      <c r="F2310" s="108">
        <v>2010</v>
      </c>
      <c r="G2310" t="s">
        <v>3044</v>
      </c>
      <c r="H2310">
        <v>7</v>
      </c>
      <c r="I2310">
        <v>84</v>
      </c>
      <c r="J2310" t="s">
        <v>782</v>
      </c>
      <c r="K2310" t="s">
        <v>2937</v>
      </c>
      <c r="L2310">
        <v>445</v>
      </c>
      <c r="M2310">
        <v>0</v>
      </c>
      <c r="N2310" t="s">
        <v>1540</v>
      </c>
      <c r="O2310" t="s">
        <v>5264</v>
      </c>
      <c r="P2310" t="s">
        <v>458</v>
      </c>
      <c r="R2310">
        <v>0</v>
      </c>
      <c r="S2310" t="s">
        <v>459</v>
      </c>
      <c r="T2310" t="s">
        <v>458</v>
      </c>
      <c r="U2310" t="s">
        <v>460</v>
      </c>
      <c r="V2310" t="s">
        <v>458</v>
      </c>
    </row>
    <row r="2311" spans="1:22" x14ac:dyDescent="0.2">
      <c r="A2311" s="102">
        <v>43432</v>
      </c>
      <c r="B2311" s="102" t="s">
        <v>4834</v>
      </c>
      <c r="C2311" t="s">
        <v>541</v>
      </c>
      <c r="D2311" s="58">
        <v>508.01</v>
      </c>
      <c r="E2311" t="s">
        <v>452</v>
      </c>
      <c r="F2311" s="108">
        <v>2010</v>
      </c>
      <c r="G2311" t="s">
        <v>3044</v>
      </c>
      <c r="H2311">
        <v>8</v>
      </c>
      <c r="I2311">
        <v>84</v>
      </c>
      <c r="J2311" t="s">
        <v>782</v>
      </c>
      <c r="K2311" t="s">
        <v>2937</v>
      </c>
      <c r="L2311">
        <v>445</v>
      </c>
      <c r="M2311">
        <v>0</v>
      </c>
      <c r="N2311" t="s">
        <v>858</v>
      </c>
      <c r="O2311" t="s">
        <v>5264</v>
      </c>
      <c r="P2311" t="s">
        <v>458</v>
      </c>
      <c r="R2311">
        <v>0</v>
      </c>
      <c r="S2311" t="s">
        <v>459</v>
      </c>
      <c r="T2311" t="s">
        <v>458</v>
      </c>
      <c r="U2311" t="s">
        <v>460</v>
      </c>
      <c r="V2311" t="s">
        <v>458</v>
      </c>
    </row>
    <row r="2312" spans="1:22" x14ac:dyDescent="0.2">
      <c r="A2312" s="102">
        <v>43433</v>
      </c>
      <c r="B2312" s="102" t="s">
        <v>4834</v>
      </c>
      <c r="C2312" t="s">
        <v>541</v>
      </c>
      <c r="D2312" s="58">
        <v>508.01</v>
      </c>
      <c r="E2312" t="s">
        <v>452</v>
      </c>
      <c r="F2312" s="108">
        <v>2014</v>
      </c>
      <c r="G2312" t="s">
        <v>2978</v>
      </c>
      <c r="H2312">
        <v>3</v>
      </c>
      <c r="I2312">
        <v>84</v>
      </c>
      <c r="J2312" t="s">
        <v>782</v>
      </c>
      <c r="K2312" t="s">
        <v>2937</v>
      </c>
      <c r="L2312">
        <v>373</v>
      </c>
      <c r="M2312">
        <v>0</v>
      </c>
      <c r="N2312" t="s">
        <v>748</v>
      </c>
      <c r="O2312" t="s">
        <v>997</v>
      </c>
      <c r="P2312" t="s">
        <v>458</v>
      </c>
      <c r="R2312">
        <v>0</v>
      </c>
      <c r="S2312" t="s">
        <v>459</v>
      </c>
      <c r="T2312" t="s">
        <v>458</v>
      </c>
      <c r="U2312" t="s">
        <v>460</v>
      </c>
      <c r="V2312" t="s">
        <v>458</v>
      </c>
    </row>
    <row r="2313" spans="1:22" x14ac:dyDescent="0.2">
      <c r="A2313" s="102">
        <v>43433</v>
      </c>
      <c r="B2313" s="102" t="s">
        <v>4834</v>
      </c>
      <c r="C2313" t="s">
        <v>541</v>
      </c>
      <c r="D2313" s="58">
        <v>508.01</v>
      </c>
      <c r="E2313" t="s">
        <v>452</v>
      </c>
      <c r="F2313" s="108">
        <v>2010</v>
      </c>
      <c r="G2313" t="s">
        <v>3044</v>
      </c>
      <c r="H2313">
        <v>3</v>
      </c>
      <c r="I2313">
        <v>84</v>
      </c>
      <c r="J2313" t="s">
        <v>782</v>
      </c>
      <c r="K2313" t="s">
        <v>2937</v>
      </c>
      <c r="L2313">
        <v>445</v>
      </c>
      <c r="M2313">
        <v>0</v>
      </c>
      <c r="N2313" t="s">
        <v>1541</v>
      </c>
      <c r="O2313" t="s">
        <v>5264</v>
      </c>
      <c r="P2313" t="s">
        <v>458</v>
      </c>
      <c r="R2313">
        <v>0</v>
      </c>
      <c r="S2313" t="s">
        <v>459</v>
      </c>
      <c r="T2313" t="s">
        <v>458</v>
      </c>
      <c r="U2313" t="s">
        <v>460</v>
      </c>
      <c r="V2313" t="s">
        <v>458</v>
      </c>
    </row>
    <row r="2314" spans="1:22" x14ac:dyDescent="0.2">
      <c r="A2314" s="102">
        <v>43434</v>
      </c>
      <c r="B2314" s="102" t="s">
        <v>4834</v>
      </c>
      <c r="C2314" t="s">
        <v>541</v>
      </c>
      <c r="D2314" s="58">
        <v>508.01</v>
      </c>
      <c r="E2314" t="s">
        <v>452</v>
      </c>
      <c r="F2314" s="108">
        <v>2014</v>
      </c>
      <c r="G2314" t="s">
        <v>2978</v>
      </c>
      <c r="H2314">
        <v>4</v>
      </c>
      <c r="I2314">
        <v>84</v>
      </c>
      <c r="J2314" t="s">
        <v>782</v>
      </c>
      <c r="K2314" t="s">
        <v>2937</v>
      </c>
      <c r="L2314">
        <v>373</v>
      </c>
      <c r="M2314">
        <v>0</v>
      </c>
      <c r="N2314" t="s">
        <v>2664</v>
      </c>
      <c r="O2314" t="s">
        <v>997</v>
      </c>
      <c r="P2314" t="s">
        <v>458</v>
      </c>
      <c r="R2314">
        <v>0</v>
      </c>
      <c r="S2314" t="s">
        <v>459</v>
      </c>
      <c r="T2314" t="s">
        <v>458</v>
      </c>
      <c r="U2314" t="s">
        <v>460</v>
      </c>
      <c r="V2314" t="s">
        <v>458</v>
      </c>
    </row>
    <row r="2315" spans="1:22" x14ac:dyDescent="0.2">
      <c r="A2315" s="102">
        <v>42205</v>
      </c>
      <c r="B2315" s="102" t="s">
        <v>733</v>
      </c>
      <c r="C2315" t="s">
        <v>541</v>
      </c>
      <c r="D2315" s="58">
        <v>508.1</v>
      </c>
      <c r="E2315" t="s">
        <v>452</v>
      </c>
      <c r="F2315" s="108" t="s">
        <v>2950</v>
      </c>
      <c r="G2315" t="s">
        <v>2951</v>
      </c>
      <c r="H2315">
        <v>16</v>
      </c>
      <c r="I2315">
        <v>486</v>
      </c>
      <c r="J2315" t="s">
        <v>555</v>
      </c>
      <c r="K2315" t="s">
        <v>2937</v>
      </c>
      <c r="L2315">
        <v>0</v>
      </c>
      <c r="M2315">
        <v>0</v>
      </c>
      <c r="N2315" t="s">
        <v>5265</v>
      </c>
      <c r="O2315" t="s">
        <v>545</v>
      </c>
      <c r="P2315" t="s">
        <v>458</v>
      </c>
      <c r="R2315">
        <v>0</v>
      </c>
      <c r="S2315" t="s">
        <v>459</v>
      </c>
      <c r="T2315" t="s">
        <v>458</v>
      </c>
      <c r="U2315" t="s">
        <v>460</v>
      </c>
      <c r="V2315" t="s">
        <v>458</v>
      </c>
    </row>
    <row r="2316" spans="1:22" x14ac:dyDescent="0.2">
      <c r="A2316" s="102">
        <v>42212</v>
      </c>
      <c r="B2316" s="102" t="s">
        <v>733</v>
      </c>
      <c r="C2316" t="s">
        <v>541</v>
      </c>
      <c r="D2316" s="58">
        <v>508.1</v>
      </c>
      <c r="E2316" t="s">
        <v>452</v>
      </c>
      <c r="F2316" s="108">
        <v>2023</v>
      </c>
      <c r="G2316" t="s">
        <v>2997</v>
      </c>
      <c r="H2316">
        <v>4.5</v>
      </c>
      <c r="I2316">
        <v>486</v>
      </c>
      <c r="J2316" t="s">
        <v>555</v>
      </c>
      <c r="K2316" t="s">
        <v>2937</v>
      </c>
      <c r="L2316">
        <v>0</v>
      </c>
      <c r="M2316">
        <v>0</v>
      </c>
      <c r="N2316" t="s">
        <v>5266</v>
      </c>
      <c r="O2316" t="s">
        <v>545</v>
      </c>
      <c r="P2316" t="s">
        <v>458</v>
      </c>
      <c r="R2316">
        <v>0</v>
      </c>
      <c r="S2316" t="s">
        <v>459</v>
      </c>
      <c r="T2316" t="s">
        <v>458</v>
      </c>
      <c r="U2316" t="s">
        <v>460</v>
      </c>
      <c r="V2316" t="s">
        <v>458</v>
      </c>
    </row>
    <row r="2317" spans="1:22" x14ac:dyDescent="0.2">
      <c r="A2317" s="102">
        <v>42219</v>
      </c>
      <c r="B2317" s="102" t="s">
        <v>733</v>
      </c>
      <c r="C2317" t="s">
        <v>541</v>
      </c>
      <c r="D2317" s="58">
        <v>508.1</v>
      </c>
      <c r="E2317" t="s">
        <v>452</v>
      </c>
      <c r="F2317" s="108">
        <v>2002</v>
      </c>
      <c r="G2317" t="s">
        <v>3291</v>
      </c>
      <c r="H2317">
        <v>24</v>
      </c>
      <c r="I2317">
        <v>486</v>
      </c>
      <c r="J2317" t="s">
        <v>555</v>
      </c>
      <c r="K2317" t="s">
        <v>2937</v>
      </c>
      <c r="L2317">
        <v>0</v>
      </c>
      <c r="M2317">
        <v>0</v>
      </c>
      <c r="N2317" t="s">
        <v>5267</v>
      </c>
      <c r="O2317" t="s">
        <v>545</v>
      </c>
      <c r="P2317" t="s">
        <v>458</v>
      </c>
      <c r="R2317">
        <v>0</v>
      </c>
      <c r="S2317" t="s">
        <v>459</v>
      </c>
      <c r="T2317" t="s">
        <v>458</v>
      </c>
      <c r="U2317" t="s">
        <v>460</v>
      </c>
      <c r="V2317" t="s">
        <v>458</v>
      </c>
    </row>
    <row r="2318" spans="1:22" x14ac:dyDescent="0.2">
      <c r="A2318" s="102">
        <v>42226</v>
      </c>
      <c r="B2318" s="102" t="s">
        <v>733</v>
      </c>
      <c r="C2318" t="s">
        <v>541</v>
      </c>
      <c r="D2318" s="58">
        <v>508.1</v>
      </c>
      <c r="E2318" t="s">
        <v>452</v>
      </c>
      <c r="F2318" s="108">
        <v>2024</v>
      </c>
      <c r="G2318" t="s">
        <v>2955</v>
      </c>
      <c r="H2318">
        <v>2</v>
      </c>
      <c r="I2318">
        <v>486</v>
      </c>
      <c r="J2318" t="s">
        <v>555</v>
      </c>
      <c r="K2318" t="s">
        <v>2937</v>
      </c>
      <c r="L2318">
        <v>0</v>
      </c>
      <c r="M2318">
        <v>0</v>
      </c>
      <c r="N2318" t="s">
        <v>5268</v>
      </c>
      <c r="O2318" t="s">
        <v>545</v>
      </c>
      <c r="P2318" t="s">
        <v>458</v>
      </c>
      <c r="R2318">
        <v>0</v>
      </c>
      <c r="S2318" t="s">
        <v>459</v>
      </c>
      <c r="T2318" t="s">
        <v>458</v>
      </c>
      <c r="U2318" t="s">
        <v>460</v>
      </c>
      <c r="V2318" t="s">
        <v>458</v>
      </c>
    </row>
    <row r="2319" spans="1:22" x14ac:dyDescent="0.2">
      <c r="A2319" s="102">
        <v>42233</v>
      </c>
      <c r="B2319" s="102" t="s">
        <v>733</v>
      </c>
      <c r="C2319" t="s">
        <v>541</v>
      </c>
      <c r="D2319" s="58">
        <v>508.1</v>
      </c>
      <c r="E2319" t="s">
        <v>452</v>
      </c>
      <c r="F2319" s="108">
        <v>2024</v>
      </c>
      <c r="G2319" t="s">
        <v>2955</v>
      </c>
      <c r="H2319">
        <v>6</v>
      </c>
      <c r="I2319">
        <v>486</v>
      </c>
      <c r="J2319" t="s">
        <v>555</v>
      </c>
      <c r="K2319" t="s">
        <v>2937</v>
      </c>
      <c r="L2319">
        <v>0</v>
      </c>
      <c r="M2319">
        <v>0</v>
      </c>
      <c r="N2319" t="s">
        <v>5269</v>
      </c>
      <c r="O2319" t="s">
        <v>545</v>
      </c>
      <c r="P2319" t="s">
        <v>458</v>
      </c>
      <c r="R2319">
        <v>0</v>
      </c>
      <c r="S2319" t="s">
        <v>459</v>
      </c>
      <c r="T2319" t="s">
        <v>458</v>
      </c>
      <c r="U2319" t="s">
        <v>460</v>
      </c>
      <c r="V2319" t="s">
        <v>458</v>
      </c>
    </row>
    <row r="2320" spans="1:22" x14ac:dyDescent="0.2">
      <c r="A2320" s="102">
        <v>42233</v>
      </c>
      <c r="B2320" s="102" t="s">
        <v>733</v>
      </c>
      <c r="C2320" t="s">
        <v>541</v>
      </c>
      <c r="D2320" s="58">
        <v>508.1</v>
      </c>
      <c r="E2320" t="s">
        <v>452</v>
      </c>
      <c r="F2320" s="108">
        <v>2002</v>
      </c>
      <c r="G2320" t="s">
        <v>3291</v>
      </c>
      <c r="H2320">
        <v>7</v>
      </c>
      <c r="I2320">
        <v>486</v>
      </c>
      <c r="J2320" t="s">
        <v>555</v>
      </c>
      <c r="K2320" t="s">
        <v>2937</v>
      </c>
      <c r="L2320">
        <v>0</v>
      </c>
      <c r="M2320">
        <v>0</v>
      </c>
      <c r="N2320" t="s">
        <v>5270</v>
      </c>
      <c r="O2320" t="s">
        <v>545</v>
      </c>
      <c r="P2320" t="s">
        <v>458</v>
      </c>
      <c r="R2320">
        <v>0</v>
      </c>
      <c r="S2320" t="s">
        <v>459</v>
      </c>
      <c r="T2320" t="s">
        <v>458</v>
      </c>
      <c r="U2320" t="s">
        <v>460</v>
      </c>
      <c r="V2320" t="s">
        <v>458</v>
      </c>
    </row>
    <row r="2321" spans="1:22" x14ac:dyDescent="0.2">
      <c r="A2321" s="102">
        <v>42233</v>
      </c>
      <c r="B2321" s="102" t="s">
        <v>733</v>
      </c>
      <c r="C2321" t="s">
        <v>541</v>
      </c>
      <c r="D2321" s="58">
        <v>508.1</v>
      </c>
      <c r="E2321" t="s">
        <v>452</v>
      </c>
      <c r="F2321" s="108">
        <v>2023</v>
      </c>
      <c r="G2321" t="s">
        <v>2997</v>
      </c>
      <c r="H2321">
        <v>11</v>
      </c>
      <c r="I2321">
        <v>486</v>
      </c>
      <c r="J2321" t="s">
        <v>555</v>
      </c>
      <c r="K2321" t="s">
        <v>2937</v>
      </c>
      <c r="L2321">
        <v>0</v>
      </c>
      <c r="M2321">
        <v>0</v>
      </c>
      <c r="N2321" t="s">
        <v>5271</v>
      </c>
      <c r="O2321" t="s">
        <v>545</v>
      </c>
      <c r="P2321" t="s">
        <v>458</v>
      </c>
      <c r="R2321">
        <v>0</v>
      </c>
      <c r="S2321" t="s">
        <v>459</v>
      </c>
      <c r="T2321" t="s">
        <v>458</v>
      </c>
      <c r="U2321" t="s">
        <v>460</v>
      </c>
      <c r="V2321" t="s">
        <v>458</v>
      </c>
    </row>
    <row r="2322" spans="1:22" x14ac:dyDescent="0.2">
      <c r="A2322" s="102">
        <v>42240</v>
      </c>
      <c r="B2322" s="102" t="s">
        <v>733</v>
      </c>
      <c r="C2322" t="s">
        <v>541</v>
      </c>
      <c r="D2322" s="58">
        <v>508.1</v>
      </c>
      <c r="E2322" t="s">
        <v>452</v>
      </c>
      <c r="F2322" s="108">
        <v>2024</v>
      </c>
      <c r="G2322" t="s">
        <v>2955</v>
      </c>
      <c r="H2322">
        <v>6</v>
      </c>
      <c r="I2322">
        <v>486</v>
      </c>
      <c r="J2322" t="s">
        <v>555</v>
      </c>
      <c r="K2322" t="s">
        <v>2937</v>
      </c>
      <c r="L2322">
        <v>0</v>
      </c>
      <c r="M2322">
        <v>0</v>
      </c>
      <c r="N2322" t="s">
        <v>5272</v>
      </c>
      <c r="O2322" t="s">
        <v>545</v>
      </c>
      <c r="P2322" t="s">
        <v>458</v>
      </c>
      <c r="R2322">
        <v>0</v>
      </c>
      <c r="S2322" t="s">
        <v>459</v>
      </c>
      <c r="T2322" t="s">
        <v>458</v>
      </c>
      <c r="U2322" t="s">
        <v>460</v>
      </c>
      <c r="V2322" t="s">
        <v>458</v>
      </c>
    </row>
    <row r="2323" spans="1:22" x14ac:dyDescent="0.2">
      <c r="A2323" s="102">
        <v>42240</v>
      </c>
      <c r="B2323" s="102" t="s">
        <v>733</v>
      </c>
      <c r="C2323" t="s">
        <v>541</v>
      </c>
      <c r="D2323" s="58">
        <v>508.1</v>
      </c>
      <c r="E2323" t="s">
        <v>452</v>
      </c>
      <c r="F2323" s="108">
        <v>2002</v>
      </c>
      <c r="G2323" t="s">
        <v>3291</v>
      </c>
      <c r="H2323">
        <v>6</v>
      </c>
      <c r="I2323">
        <v>486</v>
      </c>
      <c r="J2323" t="s">
        <v>555</v>
      </c>
      <c r="K2323" t="s">
        <v>2937</v>
      </c>
      <c r="L2323">
        <v>0</v>
      </c>
      <c r="M2323">
        <v>0</v>
      </c>
      <c r="N2323" t="s">
        <v>5273</v>
      </c>
      <c r="O2323" t="s">
        <v>545</v>
      </c>
      <c r="P2323" t="s">
        <v>458</v>
      </c>
      <c r="R2323">
        <v>0</v>
      </c>
      <c r="S2323" t="s">
        <v>459</v>
      </c>
      <c r="T2323" t="s">
        <v>458</v>
      </c>
      <c r="U2323" t="s">
        <v>460</v>
      </c>
      <c r="V2323" t="s">
        <v>458</v>
      </c>
    </row>
    <row r="2324" spans="1:22" x14ac:dyDescent="0.2">
      <c r="A2324" s="102">
        <v>42240</v>
      </c>
      <c r="B2324" s="102" t="s">
        <v>733</v>
      </c>
      <c r="C2324" t="s">
        <v>541</v>
      </c>
      <c r="D2324" s="58">
        <v>508.1</v>
      </c>
      <c r="E2324" t="s">
        <v>452</v>
      </c>
      <c r="F2324" s="108">
        <v>2002</v>
      </c>
      <c r="G2324" t="s">
        <v>3291</v>
      </c>
      <c r="H2324">
        <v>3</v>
      </c>
      <c r="I2324">
        <v>486</v>
      </c>
      <c r="J2324" t="s">
        <v>555</v>
      </c>
      <c r="K2324" t="s">
        <v>2937</v>
      </c>
      <c r="L2324">
        <v>0</v>
      </c>
      <c r="M2324">
        <v>0</v>
      </c>
      <c r="N2324" t="s">
        <v>5274</v>
      </c>
      <c r="O2324" t="s">
        <v>545</v>
      </c>
      <c r="P2324" t="s">
        <v>458</v>
      </c>
      <c r="R2324">
        <v>0</v>
      </c>
      <c r="S2324" t="s">
        <v>459</v>
      </c>
      <c r="T2324" t="s">
        <v>458</v>
      </c>
      <c r="U2324" t="s">
        <v>460</v>
      </c>
      <c r="V2324" t="s">
        <v>458</v>
      </c>
    </row>
    <row r="2325" spans="1:22" x14ac:dyDescent="0.2">
      <c r="A2325" s="102">
        <v>42240</v>
      </c>
      <c r="B2325" s="102" t="s">
        <v>733</v>
      </c>
      <c r="C2325" t="s">
        <v>541</v>
      </c>
      <c r="D2325" s="58">
        <v>508.1</v>
      </c>
      <c r="E2325" t="s">
        <v>452</v>
      </c>
      <c r="F2325" s="108">
        <v>2023</v>
      </c>
      <c r="G2325" t="s">
        <v>2997</v>
      </c>
      <c r="H2325">
        <v>1</v>
      </c>
      <c r="I2325">
        <v>486</v>
      </c>
      <c r="J2325" t="s">
        <v>555</v>
      </c>
      <c r="K2325" t="s">
        <v>2937</v>
      </c>
      <c r="L2325">
        <v>0</v>
      </c>
      <c r="M2325">
        <v>0</v>
      </c>
      <c r="N2325" t="s">
        <v>5275</v>
      </c>
      <c r="O2325" t="s">
        <v>545</v>
      </c>
      <c r="P2325" t="s">
        <v>458</v>
      </c>
      <c r="R2325">
        <v>0</v>
      </c>
      <c r="S2325" t="s">
        <v>459</v>
      </c>
      <c r="T2325" t="s">
        <v>458</v>
      </c>
      <c r="U2325" t="s">
        <v>460</v>
      </c>
      <c r="V2325" t="s">
        <v>458</v>
      </c>
    </row>
    <row r="2326" spans="1:22" x14ac:dyDescent="0.2">
      <c r="A2326" s="102">
        <v>42240</v>
      </c>
      <c r="B2326" s="102" t="s">
        <v>733</v>
      </c>
      <c r="C2326" t="s">
        <v>541</v>
      </c>
      <c r="D2326" s="58">
        <v>508.1</v>
      </c>
      <c r="E2326" t="s">
        <v>452</v>
      </c>
      <c r="F2326" s="108">
        <v>2005</v>
      </c>
      <c r="G2326" t="s">
        <v>3011</v>
      </c>
      <c r="H2326">
        <v>8</v>
      </c>
      <c r="I2326">
        <v>486</v>
      </c>
      <c r="J2326" t="s">
        <v>555</v>
      </c>
      <c r="K2326" t="s">
        <v>2937</v>
      </c>
      <c r="L2326">
        <v>0</v>
      </c>
      <c r="M2326">
        <v>0</v>
      </c>
      <c r="N2326" t="s">
        <v>5276</v>
      </c>
      <c r="O2326" t="s">
        <v>545</v>
      </c>
      <c r="P2326" t="s">
        <v>458</v>
      </c>
      <c r="R2326">
        <v>0</v>
      </c>
      <c r="S2326" t="s">
        <v>459</v>
      </c>
      <c r="T2326" t="s">
        <v>458</v>
      </c>
      <c r="U2326" t="s">
        <v>460</v>
      </c>
      <c r="V2326" t="s">
        <v>458</v>
      </c>
    </row>
    <row r="2327" spans="1:22" x14ac:dyDescent="0.2">
      <c r="A2327" s="102">
        <v>42240</v>
      </c>
      <c r="B2327" s="102" t="s">
        <v>733</v>
      </c>
      <c r="C2327" t="s">
        <v>541</v>
      </c>
      <c r="D2327" s="58">
        <v>508.1</v>
      </c>
      <c r="E2327" t="s">
        <v>452</v>
      </c>
      <c r="F2327" s="108" t="s">
        <v>2950</v>
      </c>
      <c r="G2327" t="s">
        <v>2951</v>
      </c>
      <c r="H2327">
        <v>8</v>
      </c>
      <c r="I2327">
        <v>486</v>
      </c>
      <c r="J2327" t="s">
        <v>555</v>
      </c>
      <c r="K2327" t="s">
        <v>2937</v>
      </c>
      <c r="L2327">
        <v>0</v>
      </c>
      <c r="M2327">
        <v>0</v>
      </c>
      <c r="N2327" t="s">
        <v>5277</v>
      </c>
      <c r="O2327" t="s">
        <v>545</v>
      </c>
      <c r="P2327" t="s">
        <v>458</v>
      </c>
      <c r="R2327">
        <v>0</v>
      </c>
      <c r="S2327" t="s">
        <v>459</v>
      </c>
      <c r="T2327" t="s">
        <v>458</v>
      </c>
      <c r="U2327" t="s">
        <v>460</v>
      </c>
      <c r="V2327" t="s">
        <v>458</v>
      </c>
    </row>
    <row r="2328" spans="1:22" x14ac:dyDescent="0.2">
      <c r="A2328" s="102">
        <v>42247</v>
      </c>
      <c r="B2328" s="102" t="s">
        <v>733</v>
      </c>
      <c r="C2328" t="s">
        <v>541</v>
      </c>
      <c r="D2328" s="58">
        <v>508.1</v>
      </c>
      <c r="E2328" t="s">
        <v>452</v>
      </c>
      <c r="F2328" s="108">
        <v>2024</v>
      </c>
      <c r="G2328" t="s">
        <v>2955</v>
      </c>
      <c r="H2328">
        <v>2</v>
      </c>
      <c r="I2328">
        <v>486</v>
      </c>
      <c r="J2328" t="s">
        <v>555</v>
      </c>
      <c r="K2328" t="s">
        <v>2937</v>
      </c>
      <c r="L2328">
        <v>0</v>
      </c>
      <c r="M2328">
        <v>0</v>
      </c>
      <c r="N2328" t="s">
        <v>5278</v>
      </c>
      <c r="O2328" t="s">
        <v>545</v>
      </c>
      <c r="P2328" t="s">
        <v>458</v>
      </c>
      <c r="R2328">
        <v>0</v>
      </c>
      <c r="S2328" t="s">
        <v>459</v>
      </c>
      <c r="T2328" t="s">
        <v>458</v>
      </c>
      <c r="U2328" t="s">
        <v>460</v>
      </c>
      <c r="V2328" t="s">
        <v>458</v>
      </c>
    </row>
    <row r="2329" spans="1:22" x14ac:dyDescent="0.2">
      <c r="A2329" s="102">
        <v>42247</v>
      </c>
      <c r="B2329" s="102" t="s">
        <v>733</v>
      </c>
      <c r="C2329" t="s">
        <v>541</v>
      </c>
      <c r="D2329" s="58">
        <v>508.1</v>
      </c>
      <c r="E2329" t="s">
        <v>452</v>
      </c>
      <c r="F2329" s="108">
        <v>2002</v>
      </c>
      <c r="G2329" t="s">
        <v>3291</v>
      </c>
      <c r="H2329">
        <v>2</v>
      </c>
      <c r="I2329">
        <v>486</v>
      </c>
      <c r="J2329" t="s">
        <v>555</v>
      </c>
      <c r="K2329" t="s">
        <v>2937</v>
      </c>
      <c r="L2329">
        <v>0</v>
      </c>
      <c r="M2329">
        <v>0</v>
      </c>
      <c r="N2329" t="s">
        <v>5279</v>
      </c>
      <c r="O2329" t="s">
        <v>545</v>
      </c>
      <c r="P2329" t="s">
        <v>458</v>
      </c>
      <c r="R2329">
        <v>0</v>
      </c>
      <c r="S2329" t="s">
        <v>459</v>
      </c>
      <c r="T2329" t="s">
        <v>458</v>
      </c>
      <c r="U2329" t="s">
        <v>460</v>
      </c>
      <c r="V2329" t="s">
        <v>458</v>
      </c>
    </row>
    <row r="2330" spans="1:22" x14ac:dyDescent="0.2">
      <c r="A2330" s="102">
        <v>42247</v>
      </c>
      <c r="B2330" s="102" t="s">
        <v>733</v>
      </c>
      <c r="C2330" t="s">
        <v>541</v>
      </c>
      <c r="D2330" s="58">
        <v>508.1</v>
      </c>
      <c r="E2330" t="s">
        <v>452</v>
      </c>
      <c r="F2330" s="108">
        <v>2005</v>
      </c>
      <c r="G2330" t="s">
        <v>3011</v>
      </c>
      <c r="H2330">
        <v>3</v>
      </c>
      <c r="I2330">
        <v>486</v>
      </c>
      <c r="J2330" t="s">
        <v>555</v>
      </c>
      <c r="K2330" t="s">
        <v>2937</v>
      </c>
      <c r="L2330">
        <v>0</v>
      </c>
      <c r="M2330">
        <v>0</v>
      </c>
      <c r="N2330" t="s">
        <v>5280</v>
      </c>
      <c r="O2330" t="s">
        <v>545</v>
      </c>
      <c r="P2330" t="s">
        <v>458</v>
      </c>
      <c r="R2330">
        <v>0</v>
      </c>
      <c r="S2330" t="s">
        <v>459</v>
      </c>
      <c r="T2330" t="s">
        <v>458</v>
      </c>
      <c r="U2330" t="s">
        <v>460</v>
      </c>
      <c r="V2330" t="s">
        <v>458</v>
      </c>
    </row>
    <row r="2331" spans="1:22" x14ac:dyDescent="0.2">
      <c r="A2331" s="102">
        <v>42248</v>
      </c>
      <c r="B2331" s="102" t="s">
        <v>733</v>
      </c>
      <c r="C2331" t="s">
        <v>541</v>
      </c>
      <c r="D2331" s="58">
        <v>508.1</v>
      </c>
      <c r="E2331" t="s">
        <v>452</v>
      </c>
      <c r="F2331" s="108">
        <v>2002</v>
      </c>
      <c r="G2331" t="s">
        <v>3291</v>
      </c>
      <c r="H2331">
        <v>4</v>
      </c>
      <c r="I2331">
        <v>486</v>
      </c>
      <c r="J2331" t="s">
        <v>555</v>
      </c>
      <c r="K2331" t="s">
        <v>2937</v>
      </c>
      <c r="L2331">
        <v>0</v>
      </c>
      <c r="M2331">
        <v>0</v>
      </c>
      <c r="N2331" t="s">
        <v>5281</v>
      </c>
      <c r="O2331" t="s">
        <v>545</v>
      </c>
      <c r="P2331" t="s">
        <v>458</v>
      </c>
      <c r="R2331">
        <v>0</v>
      </c>
      <c r="S2331" t="s">
        <v>459</v>
      </c>
      <c r="T2331" t="s">
        <v>458</v>
      </c>
      <c r="U2331" t="s">
        <v>460</v>
      </c>
      <c r="V2331" t="s">
        <v>458</v>
      </c>
    </row>
    <row r="2332" spans="1:22" x14ac:dyDescent="0.2">
      <c r="A2332" s="102">
        <v>42248</v>
      </c>
      <c r="B2332" s="102" t="s">
        <v>733</v>
      </c>
      <c r="C2332" t="s">
        <v>541</v>
      </c>
      <c r="D2332" s="58">
        <v>508.1</v>
      </c>
      <c r="E2332" t="s">
        <v>452</v>
      </c>
      <c r="F2332" s="108">
        <v>2005</v>
      </c>
      <c r="G2332" t="s">
        <v>3011</v>
      </c>
      <c r="H2332">
        <v>24</v>
      </c>
      <c r="I2332">
        <v>486</v>
      </c>
      <c r="J2332" t="s">
        <v>555</v>
      </c>
      <c r="K2332" t="s">
        <v>2937</v>
      </c>
      <c r="L2332">
        <v>0</v>
      </c>
      <c r="M2332">
        <v>0</v>
      </c>
      <c r="N2332" t="s">
        <v>5282</v>
      </c>
      <c r="O2332" t="s">
        <v>545</v>
      </c>
      <c r="P2332" t="s">
        <v>458</v>
      </c>
      <c r="R2332">
        <v>0</v>
      </c>
      <c r="S2332" t="s">
        <v>459</v>
      </c>
      <c r="T2332" t="s">
        <v>458</v>
      </c>
      <c r="U2332" t="s">
        <v>460</v>
      </c>
      <c r="V2332" t="s">
        <v>458</v>
      </c>
    </row>
    <row r="2333" spans="1:22" x14ac:dyDescent="0.2">
      <c r="A2333" s="102">
        <v>42248</v>
      </c>
      <c r="B2333" s="102" t="s">
        <v>733</v>
      </c>
      <c r="C2333" t="s">
        <v>541</v>
      </c>
      <c r="D2333" s="58">
        <v>508.1</v>
      </c>
      <c r="E2333" t="s">
        <v>452</v>
      </c>
      <c r="F2333" s="108" t="s">
        <v>2950</v>
      </c>
      <c r="G2333" t="s">
        <v>2951</v>
      </c>
      <c r="H2333">
        <v>8</v>
      </c>
      <c r="I2333">
        <v>486</v>
      </c>
      <c r="J2333" t="s">
        <v>555</v>
      </c>
      <c r="K2333" t="s">
        <v>2937</v>
      </c>
      <c r="L2333">
        <v>0</v>
      </c>
      <c r="M2333">
        <v>0</v>
      </c>
      <c r="N2333" t="s">
        <v>5283</v>
      </c>
      <c r="O2333" t="s">
        <v>545</v>
      </c>
      <c r="P2333" t="s">
        <v>458</v>
      </c>
      <c r="R2333">
        <v>0</v>
      </c>
      <c r="S2333" t="s">
        <v>459</v>
      </c>
      <c r="T2333" t="s">
        <v>458</v>
      </c>
      <c r="U2333" t="s">
        <v>460</v>
      </c>
      <c r="V2333" t="s">
        <v>458</v>
      </c>
    </row>
    <row r="2334" spans="1:22" x14ac:dyDescent="0.2">
      <c r="A2334" s="102">
        <v>42254</v>
      </c>
      <c r="B2334" s="102" t="s">
        <v>733</v>
      </c>
      <c r="C2334" t="s">
        <v>541</v>
      </c>
      <c r="D2334" s="58">
        <v>508.1</v>
      </c>
      <c r="E2334" t="s">
        <v>452</v>
      </c>
      <c r="F2334" s="108">
        <v>2002</v>
      </c>
      <c r="G2334" t="s">
        <v>3291</v>
      </c>
      <c r="H2334">
        <v>1</v>
      </c>
      <c r="I2334">
        <v>486</v>
      </c>
      <c r="J2334" t="s">
        <v>555</v>
      </c>
      <c r="K2334" t="s">
        <v>2937</v>
      </c>
      <c r="L2334">
        <v>0</v>
      </c>
      <c r="M2334">
        <v>0</v>
      </c>
      <c r="N2334" t="s">
        <v>5284</v>
      </c>
      <c r="O2334" t="s">
        <v>545</v>
      </c>
      <c r="P2334" t="s">
        <v>458</v>
      </c>
      <c r="R2334">
        <v>0</v>
      </c>
      <c r="S2334" t="s">
        <v>459</v>
      </c>
      <c r="T2334" t="s">
        <v>458</v>
      </c>
      <c r="U2334" t="s">
        <v>460</v>
      </c>
      <c r="V2334" t="s">
        <v>458</v>
      </c>
    </row>
    <row r="2335" spans="1:22" x14ac:dyDescent="0.2">
      <c r="A2335" s="102">
        <v>42254</v>
      </c>
      <c r="B2335" s="102" t="s">
        <v>733</v>
      </c>
      <c r="C2335" t="s">
        <v>541</v>
      </c>
      <c r="D2335" s="58">
        <v>508.1</v>
      </c>
      <c r="E2335" t="s">
        <v>452</v>
      </c>
      <c r="F2335" s="108" t="s">
        <v>2950</v>
      </c>
      <c r="G2335" t="s">
        <v>2951</v>
      </c>
      <c r="H2335">
        <v>24</v>
      </c>
      <c r="I2335">
        <v>486</v>
      </c>
      <c r="J2335" t="s">
        <v>555</v>
      </c>
      <c r="K2335" t="s">
        <v>2937</v>
      </c>
      <c r="L2335">
        <v>0</v>
      </c>
      <c r="M2335">
        <v>0</v>
      </c>
      <c r="N2335" t="s">
        <v>5285</v>
      </c>
      <c r="O2335" t="s">
        <v>545</v>
      </c>
      <c r="P2335" t="s">
        <v>458</v>
      </c>
      <c r="R2335">
        <v>0</v>
      </c>
      <c r="S2335" t="s">
        <v>459</v>
      </c>
      <c r="T2335" t="s">
        <v>458</v>
      </c>
      <c r="U2335" t="s">
        <v>460</v>
      </c>
      <c r="V2335" t="s">
        <v>458</v>
      </c>
    </row>
    <row r="2336" spans="1:22" x14ac:dyDescent="0.2">
      <c r="A2336" s="102">
        <v>42261</v>
      </c>
      <c r="B2336" s="102" t="s">
        <v>733</v>
      </c>
      <c r="C2336" t="s">
        <v>541</v>
      </c>
      <c r="D2336" s="58">
        <v>508.1</v>
      </c>
      <c r="E2336" t="s">
        <v>452</v>
      </c>
      <c r="F2336" s="108">
        <v>2024</v>
      </c>
      <c r="G2336" t="s">
        <v>2955</v>
      </c>
      <c r="H2336">
        <v>1</v>
      </c>
      <c r="I2336">
        <v>486</v>
      </c>
      <c r="J2336" t="s">
        <v>555</v>
      </c>
      <c r="K2336" t="s">
        <v>2937</v>
      </c>
      <c r="L2336">
        <v>0</v>
      </c>
      <c r="M2336">
        <v>0</v>
      </c>
      <c r="N2336" t="s">
        <v>5286</v>
      </c>
      <c r="O2336" t="s">
        <v>545</v>
      </c>
      <c r="P2336" t="s">
        <v>458</v>
      </c>
      <c r="R2336">
        <v>0</v>
      </c>
      <c r="S2336" t="s">
        <v>459</v>
      </c>
      <c r="T2336" t="s">
        <v>458</v>
      </c>
      <c r="U2336" t="s">
        <v>460</v>
      </c>
      <c r="V2336" t="s">
        <v>458</v>
      </c>
    </row>
    <row r="2337" spans="1:22" x14ac:dyDescent="0.2">
      <c r="A2337" s="102">
        <v>42261</v>
      </c>
      <c r="B2337" s="102" t="s">
        <v>733</v>
      </c>
      <c r="C2337" t="s">
        <v>541</v>
      </c>
      <c r="D2337" s="58">
        <v>508.1</v>
      </c>
      <c r="E2337" t="s">
        <v>452</v>
      </c>
      <c r="F2337" s="108">
        <v>2002</v>
      </c>
      <c r="G2337" t="s">
        <v>3291</v>
      </c>
      <c r="H2337">
        <v>5</v>
      </c>
      <c r="I2337">
        <v>486</v>
      </c>
      <c r="J2337" t="s">
        <v>555</v>
      </c>
      <c r="K2337" t="s">
        <v>2937</v>
      </c>
      <c r="L2337">
        <v>0</v>
      </c>
      <c r="M2337">
        <v>0</v>
      </c>
      <c r="N2337" t="s">
        <v>5287</v>
      </c>
      <c r="O2337" t="s">
        <v>545</v>
      </c>
      <c r="P2337" t="s">
        <v>458</v>
      </c>
      <c r="R2337">
        <v>0</v>
      </c>
      <c r="S2337" t="s">
        <v>459</v>
      </c>
      <c r="T2337" t="s">
        <v>458</v>
      </c>
      <c r="U2337" t="s">
        <v>460</v>
      </c>
      <c r="V2337" t="s">
        <v>458</v>
      </c>
    </row>
    <row r="2338" spans="1:22" x14ac:dyDescent="0.2">
      <c r="A2338" s="102">
        <v>42268</v>
      </c>
      <c r="B2338" s="102" t="s">
        <v>733</v>
      </c>
      <c r="C2338" t="s">
        <v>541</v>
      </c>
      <c r="D2338" s="58">
        <v>508.1</v>
      </c>
      <c r="E2338" t="s">
        <v>452</v>
      </c>
      <c r="F2338" s="108">
        <v>2024</v>
      </c>
      <c r="G2338" t="s">
        <v>2955</v>
      </c>
      <c r="H2338">
        <v>4</v>
      </c>
      <c r="I2338">
        <v>486</v>
      </c>
      <c r="J2338" t="s">
        <v>555</v>
      </c>
      <c r="K2338" t="s">
        <v>2937</v>
      </c>
      <c r="L2338">
        <v>0</v>
      </c>
      <c r="M2338">
        <v>0</v>
      </c>
      <c r="N2338" t="s">
        <v>5288</v>
      </c>
      <c r="O2338" t="s">
        <v>545</v>
      </c>
      <c r="P2338" t="s">
        <v>458</v>
      </c>
      <c r="R2338">
        <v>0</v>
      </c>
      <c r="S2338" t="s">
        <v>459</v>
      </c>
      <c r="T2338" t="s">
        <v>458</v>
      </c>
      <c r="U2338" t="s">
        <v>460</v>
      </c>
      <c r="V2338" t="s">
        <v>458</v>
      </c>
    </row>
    <row r="2339" spans="1:22" x14ac:dyDescent="0.2">
      <c r="A2339" s="102">
        <v>42268</v>
      </c>
      <c r="B2339" s="102" t="s">
        <v>733</v>
      </c>
      <c r="C2339" t="s">
        <v>541</v>
      </c>
      <c r="D2339" s="58">
        <v>508.1</v>
      </c>
      <c r="E2339" t="s">
        <v>452</v>
      </c>
      <c r="F2339" s="108">
        <v>2002</v>
      </c>
      <c r="G2339" t="s">
        <v>3291</v>
      </c>
      <c r="H2339">
        <v>16</v>
      </c>
      <c r="I2339">
        <v>486</v>
      </c>
      <c r="J2339" t="s">
        <v>555</v>
      </c>
      <c r="K2339" t="s">
        <v>2937</v>
      </c>
      <c r="L2339">
        <v>0</v>
      </c>
      <c r="M2339">
        <v>0</v>
      </c>
      <c r="N2339" t="s">
        <v>5289</v>
      </c>
      <c r="O2339" t="s">
        <v>545</v>
      </c>
      <c r="P2339" t="s">
        <v>458</v>
      </c>
      <c r="R2339">
        <v>0</v>
      </c>
      <c r="S2339" t="s">
        <v>459</v>
      </c>
      <c r="T2339" t="s">
        <v>458</v>
      </c>
      <c r="U2339" t="s">
        <v>460</v>
      </c>
      <c r="V2339" t="s">
        <v>458</v>
      </c>
    </row>
    <row r="2340" spans="1:22" x14ac:dyDescent="0.2">
      <c r="A2340" s="102">
        <v>42268</v>
      </c>
      <c r="B2340" s="102" t="s">
        <v>733</v>
      </c>
      <c r="C2340" t="s">
        <v>541</v>
      </c>
      <c r="D2340" s="58">
        <v>508.1</v>
      </c>
      <c r="E2340" t="s">
        <v>452</v>
      </c>
      <c r="F2340" s="108">
        <v>2023</v>
      </c>
      <c r="G2340" t="s">
        <v>2997</v>
      </c>
      <c r="H2340">
        <v>21</v>
      </c>
      <c r="I2340">
        <v>486</v>
      </c>
      <c r="J2340" t="s">
        <v>555</v>
      </c>
      <c r="K2340" t="s">
        <v>2937</v>
      </c>
      <c r="L2340">
        <v>0</v>
      </c>
      <c r="M2340">
        <v>0</v>
      </c>
      <c r="N2340" t="s">
        <v>5290</v>
      </c>
      <c r="O2340" t="s">
        <v>545</v>
      </c>
      <c r="P2340" t="s">
        <v>458</v>
      </c>
      <c r="R2340">
        <v>0</v>
      </c>
      <c r="S2340" t="s">
        <v>459</v>
      </c>
      <c r="T2340" t="s">
        <v>458</v>
      </c>
      <c r="U2340" t="s">
        <v>460</v>
      </c>
      <c r="V2340" t="s">
        <v>458</v>
      </c>
    </row>
    <row r="2341" spans="1:22" x14ac:dyDescent="0.2">
      <c r="A2341" s="102">
        <v>42268</v>
      </c>
      <c r="B2341" s="102" t="s">
        <v>733</v>
      </c>
      <c r="C2341" t="s">
        <v>541</v>
      </c>
      <c r="D2341" s="58">
        <v>508.1</v>
      </c>
      <c r="E2341" t="s">
        <v>452</v>
      </c>
      <c r="F2341" s="108">
        <v>2005</v>
      </c>
      <c r="G2341" t="s">
        <v>3011</v>
      </c>
      <c r="H2341">
        <v>29</v>
      </c>
      <c r="I2341">
        <v>486</v>
      </c>
      <c r="J2341" t="s">
        <v>555</v>
      </c>
      <c r="K2341" t="s">
        <v>2937</v>
      </c>
      <c r="L2341">
        <v>0</v>
      </c>
      <c r="M2341">
        <v>0</v>
      </c>
      <c r="N2341" t="s">
        <v>5291</v>
      </c>
      <c r="O2341" t="s">
        <v>545</v>
      </c>
      <c r="P2341" t="s">
        <v>458</v>
      </c>
      <c r="R2341">
        <v>0</v>
      </c>
      <c r="S2341" t="s">
        <v>459</v>
      </c>
      <c r="T2341" t="s">
        <v>458</v>
      </c>
      <c r="U2341" t="s">
        <v>460</v>
      </c>
      <c r="V2341" t="s">
        <v>458</v>
      </c>
    </row>
    <row r="2342" spans="1:22" x14ac:dyDescent="0.2">
      <c r="A2342" s="102">
        <v>42275</v>
      </c>
      <c r="B2342" s="102" t="s">
        <v>733</v>
      </c>
      <c r="C2342" t="s">
        <v>541</v>
      </c>
      <c r="D2342" s="58">
        <v>508.1</v>
      </c>
      <c r="E2342" t="s">
        <v>452</v>
      </c>
      <c r="F2342" s="108">
        <v>2024</v>
      </c>
      <c r="G2342" t="s">
        <v>2955</v>
      </c>
      <c r="H2342">
        <v>4</v>
      </c>
      <c r="I2342">
        <v>486</v>
      </c>
      <c r="J2342" t="s">
        <v>555</v>
      </c>
      <c r="K2342" t="s">
        <v>2937</v>
      </c>
      <c r="L2342">
        <v>0</v>
      </c>
      <c r="M2342">
        <v>0</v>
      </c>
      <c r="N2342" t="s">
        <v>5292</v>
      </c>
      <c r="O2342" t="s">
        <v>545</v>
      </c>
      <c r="P2342" t="s">
        <v>458</v>
      </c>
      <c r="R2342">
        <v>0</v>
      </c>
      <c r="S2342" t="s">
        <v>459</v>
      </c>
      <c r="T2342" t="s">
        <v>458</v>
      </c>
      <c r="U2342" t="s">
        <v>460</v>
      </c>
      <c r="V2342" t="s">
        <v>458</v>
      </c>
    </row>
    <row r="2343" spans="1:22" x14ac:dyDescent="0.2">
      <c r="A2343" s="102">
        <v>42275</v>
      </c>
      <c r="B2343" s="102" t="s">
        <v>733</v>
      </c>
      <c r="C2343" t="s">
        <v>541</v>
      </c>
      <c r="D2343" s="58">
        <v>508.1</v>
      </c>
      <c r="E2343" t="s">
        <v>452</v>
      </c>
      <c r="F2343" s="108">
        <v>2002</v>
      </c>
      <c r="G2343" t="s">
        <v>3291</v>
      </c>
      <c r="H2343">
        <v>3</v>
      </c>
      <c r="I2343">
        <v>486</v>
      </c>
      <c r="J2343" t="s">
        <v>555</v>
      </c>
      <c r="K2343" t="s">
        <v>2937</v>
      </c>
      <c r="L2343">
        <v>0</v>
      </c>
      <c r="M2343">
        <v>0</v>
      </c>
      <c r="N2343" t="s">
        <v>5293</v>
      </c>
      <c r="O2343" t="s">
        <v>545</v>
      </c>
      <c r="P2343" t="s">
        <v>458</v>
      </c>
      <c r="R2343">
        <v>0</v>
      </c>
      <c r="S2343" t="s">
        <v>459</v>
      </c>
      <c r="T2343" t="s">
        <v>458</v>
      </c>
      <c r="U2343" t="s">
        <v>460</v>
      </c>
      <c r="V2343" t="s">
        <v>458</v>
      </c>
    </row>
    <row r="2344" spans="1:22" x14ac:dyDescent="0.2">
      <c r="A2344" s="102">
        <v>42275</v>
      </c>
      <c r="B2344" s="102" t="s">
        <v>733</v>
      </c>
      <c r="C2344" t="s">
        <v>541</v>
      </c>
      <c r="D2344" s="58">
        <v>508.1</v>
      </c>
      <c r="E2344" t="s">
        <v>452</v>
      </c>
      <c r="F2344" s="108">
        <v>2005</v>
      </c>
      <c r="G2344" t="s">
        <v>3011</v>
      </c>
      <c r="H2344">
        <v>15</v>
      </c>
      <c r="I2344">
        <v>486</v>
      </c>
      <c r="J2344" t="s">
        <v>555</v>
      </c>
      <c r="K2344" t="s">
        <v>2937</v>
      </c>
      <c r="L2344">
        <v>0</v>
      </c>
      <c r="M2344">
        <v>0</v>
      </c>
      <c r="N2344" t="s">
        <v>5294</v>
      </c>
      <c r="O2344" t="s">
        <v>545</v>
      </c>
      <c r="P2344" t="s">
        <v>458</v>
      </c>
      <c r="R2344">
        <v>0</v>
      </c>
      <c r="S2344" t="s">
        <v>459</v>
      </c>
      <c r="T2344" t="s">
        <v>458</v>
      </c>
      <c r="U2344" t="s">
        <v>460</v>
      </c>
      <c r="V2344" t="s">
        <v>458</v>
      </c>
    </row>
    <row r="2345" spans="1:22" x14ac:dyDescent="0.2">
      <c r="A2345" s="102">
        <v>42275</v>
      </c>
      <c r="B2345" s="102" t="s">
        <v>733</v>
      </c>
      <c r="C2345" t="s">
        <v>541</v>
      </c>
      <c r="D2345" s="58">
        <v>508.1</v>
      </c>
      <c r="E2345" t="s">
        <v>452</v>
      </c>
      <c r="F2345" s="108" t="s">
        <v>2950</v>
      </c>
      <c r="G2345" t="s">
        <v>2951</v>
      </c>
      <c r="H2345">
        <v>16</v>
      </c>
      <c r="I2345">
        <v>486</v>
      </c>
      <c r="J2345" t="s">
        <v>555</v>
      </c>
      <c r="K2345" t="s">
        <v>2937</v>
      </c>
      <c r="L2345">
        <v>0</v>
      </c>
      <c r="M2345">
        <v>0</v>
      </c>
      <c r="N2345" t="s">
        <v>5295</v>
      </c>
      <c r="O2345" t="s">
        <v>545</v>
      </c>
      <c r="P2345" t="s">
        <v>458</v>
      </c>
      <c r="R2345">
        <v>0</v>
      </c>
      <c r="S2345" t="s">
        <v>459</v>
      </c>
      <c r="T2345" t="s">
        <v>458</v>
      </c>
      <c r="U2345" t="s">
        <v>460</v>
      </c>
      <c r="V2345" t="s">
        <v>458</v>
      </c>
    </row>
    <row r="2346" spans="1:22" x14ac:dyDescent="0.2">
      <c r="A2346" s="102">
        <v>42275</v>
      </c>
      <c r="B2346" s="102" t="s">
        <v>733</v>
      </c>
      <c r="C2346" t="s">
        <v>541</v>
      </c>
      <c r="D2346" s="58">
        <v>508.1</v>
      </c>
      <c r="E2346" t="s">
        <v>452</v>
      </c>
      <c r="F2346" s="108" t="s">
        <v>2950</v>
      </c>
      <c r="G2346" t="s">
        <v>2951</v>
      </c>
      <c r="H2346">
        <v>7</v>
      </c>
      <c r="I2346">
        <v>486</v>
      </c>
      <c r="J2346" t="s">
        <v>555</v>
      </c>
      <c r="K2346" t="s">
        <v>2937</v>
      </c>
      <c r="L2346">
        <v>0</v>
      </c>
      <c r="M2346">
        <v>0</v>
      </c>
      <c r="N2346" t="s">
        <v>5296</v>
      </c>
      <c r="O2346" t="s">
        <v>545</v>
      </c>
      <c r="P2346" t="s">
        <v>458</v>
      </c>
      <c r="R2346">
        <v>0</v>
      </c>
      <c r="S2346" t="s">
        <v>459</v>
      </c>
      <c r="T2346" t="s">
        <v>458</v>
      </c>
      <c r="U2346" t="s">
        <v>460</v>
      </c>
      <c r="V2346" t="s">
        <v>458</v>
      </c>
    </row>
    <row r="2347" spans="1:22" x14ac:dyDescent="0.2">
      <c r="A2347" s="102">
        <v>42282</v>
      </c>
      <c r="B2347" s="102" t="s">
        <v>733</v>
      </c>
      <c r="C2347" t="s">
        <v>541</v>
      </c>
      <c r="D2347" s="58">
        <v>508.1</v>
      </c>
      <c r="E2347" t="s">
        <v>452</v>
      </c>
      <c r="F2347" s="108">
        <v>2024</v>
      </c>
      <c r="G2347" t="s">
        <v>2955</v>
      </c>
      <c r="H2347">
        <v>2</v>
      </c>
      <c r="I2347">
        <v>486</v>
      </c>
      <c r="J2347" t="s">
        <v>555</v>
      </c>
      <c r="K2347" t="s">
        <v>2937</v>
      </c>
      <c r="L2347">
        <v>0</v>
      </c>
      <c r="M2347">
        <v>0</v>
      </c>
      <c r="N2347" t="s">
        <v>5297</v>
      </c>
      <c r="O2347" t="s">
        <v>545</v>
      </c>
      <c r="P2347" t="s">
        <v>458</v>
      </c>
      <c r="R2347">
        <v>0</v>
      </c>
      <c r="S2347" t="s">
        <v>459</v>
      </c>
      <c r="T2347" t="s">
        <v>458</v>
      </c>
      <c r="U2347" t="s">
        <v>460</v>
      </c>
      <c r="V2347" t="s">
        <v>458</v>
      </c>
    </row>
    <row r="2348" spans="1:22" x14ac:dyDescent="0.2">
      <c r="A2348" s="102">
        <v>42282</v>
      </c>
      <c r="B2348" s="102" t="s">
        <v>733</v>
      </c>
      <c r="C2348" t="s">
        <v>541</v>
      </c>
      <c r="D2348" s="58">
        <v>508.1</v>
      </c>
      <c r="E2348" t="s">
        <v>452</v>
      </c>
      <c r="F2348" s="108">
        <v>2002</v>
      </c>
      <c r="G2348" t="s">
        <v>3291</v>
      </c>
      <c r="H2348">
        <v>6</v>
      </c>
      <c r="I2348">
        <v>486</v>
      </c>
      <c r="J2348" t="s">
        <v>555</v>
      </c>
      <c r="K2348" t="s">
        <v>2937</v>
      </c>
      <c r="L2348">
        <v>0</v>
      </c>
      <c r="M2348">
        <v>0</v>
      </c>
      <c r="N2348" t="s">
        <v>5298</v>
      </c>
      <c r="O2348" t="s">
        <v>545</v>
      </c>
      <c r="P2348" t="s">
        <v>458</v>
      </c>
      <c r="R2348">
        <v>0</v>
      </c>
      <c r="S2348" t="s">
        <v>459</v>
      </c>
      <c r="T2348" t="s">
        <v>458</v>
      </c>
      <c r="U2348" t="s">
        <v>460</v>
      </c>
      <c r="V2348" t="s">
        <v>458</v>
      </c>
    </row>
    <row r="2349" spans="1:22" x14ac:dyDescent="0.2">
      <c r="A2349" s="102">
        <v>42282</v>
      </c>
      <c r="B2349" s="102" t="s">
        <v>733</v>
      </c>
      <c r="C2349" t="s">
        <v>541</v>
      </c>
      <c r="D2349" s="58">
        <v>508.1</v>
      </c>
      <c r="E2349" t="s">
        <v>452</v>
      </c>
      <c r="F2349" s="108" t="s">
        <v>2950</v>
      </c>
      <c r="G2349" t="s">
        <v>2951</v>
      </c>
      <c r="H2349">
        <v>8</v>
      </c>
      <c r="I2349">
        <v>486</v>
      </c>
      <c r="J2349" t="s">
        <v>555</v>
      </c>
      <c r="K2349" t="s">
        <v>2937</v>
      </c>
      <c r="L2349">
        <v>0</v>
      </c>
      <c r="M2349">
        <v>0</v>
      </c>
      <c r="N2349" t="s">
        <v>5299</v>
      </c>
      <c r="O2349" t="s">
        <v>545</v>
      </c>
      <c r="P2349" t="s">
        <v>458</v>
      </c>
      <c r="R2349">
        <v>0</v>
      </c>
      <c r="S2349" t="s">
        <v>459</v>
      </c>
      <c r="T2349" t="s">
        <v>458</v>
      </c>
      <c r="U2349" t="s">
        <v>460</v>
      </c>
      <c r="V2349" t="s">
        <v>458</v>
      </c>
    </row>
    <row r="2350" spans="1:22" x14ac:dyDescent="0.2">
      <c r="A2350" s="102">
        <v>42289</v>
      </c>
      <c r="B2350" s="102" t="s">
        <v>733</v>
      </c>
      <c r="C2350" t="s">
        <v>541</v>
      </c>
      <c r="D2350" s="58">
        <v>508.1</v>
      </c>
      <c r="E2350" t="s">
        <v>452</v>
      </c>
      <c r="F2350" s="108">
        <v>2024</v>
      </c>
      <c r="G2350" t="s">
        <v>2955</v>
      </c>
      <c r="H2350">
        <v>24</v>
      </c>
      <c r="I2350">
        <v>486</v>
      </c>
      <c r="J2350" t="s">
        <v>555</v>
      </c>
      <c r="K2350" t="s">
        <v>2937</v>
      </c>
      <c r="L2350">
        <v>0</v>
      </c>
      <c r="M2350">
        <v>0</v>
      </c>
      <c r="N2350" t="s">
        <v>5300</v>
      </c>
      <c r="O2350" t="s">
        <v>545</v>
      </c>
      <c r="P2350" t="s">
        <v>458</v>
      </c>
      <c r="R2350">
        <v>0</v>
      </c>
      <c r="S2350" t="s">
        <v>459</v>
      </c>
      <c r="T2350" t="s">
        <v>458</v>
      </c>
      <c r="U2350" t="s">
        <v>460</v>
      </c>
      <c r="V2350" t="s">
        <v>458</v>
      </c>
    </row>
    <row r="2351" spans="1:22" x14ac:dyDescent="0.2">
      <c r="A2351" s="102">
        <v>42289</v>
      </c>
      <c r="B2351" s="102" t="s">
        <v>733</v>
      </c>
      <c r="C2351" t="s">
        <v>541</v>
      </c>
      <c r="D2351" s="58">
        <v>508.1</v>
      </c>
      <c r="E2351" t="s">
        <v>452</v>
      </c>
      <c r="F2351" s="108">
        <v>2002</v>
      </c>
      <c r="G2351" t="s">
        <v>3291</v>
      </c>
      <c r="H2351">
        <v>3</v>
      </c>
      <c r="I2351">
        <v>486</v>
      </c>
      <c r="J2351" t="s">
        <v>555</v>
      </c>
      <c r="K2351" t="s">
        <v>2937</v>
      </c>
      <c r="L2351">
        <v>0</v>
      </c>
      <c r="M2351">
        <v>0</v>
      </c>
      <c r="N2351" t="s">
        <v>5301</v>
      </c>
      <c r="O2351" t="s">
        <v>545</v>
      </c>
      <c r="P2351" t="s">
        <v>458</v>
      </c>
      <c r="R2351">
        <v>0</v>
      </c>
      <c r="S2351" t="s">
        <v>459</v>
      </c>
      <c r="T2351" t="s">
        <v>458</v>
      </c>
      <c r="U2351" t="s">
        <v>460</v>
      </c>
      <c r="V2351" t="s">
        <v>458</v>
      </c>
    </row>
    <row r="2352" spans="1:22" x14ac:dyDescent="0.2">
      <c r="A2352" s="102">
        <v>42289</v>
      </c>
      <c r="B2352" s="102" t="s">
        <v>733</v>
      </c>
      <c r="C2352" t="s">
        <v>541</v>
      </c>
      <c r="D2352" s="58">
        <v>508.1</v>
      </c>
      <c r="E2352" t="s">
        <v>452</v>
      </c>
      <c r="F2352" s="108" t="s">
        <v>2950</v>
      </c>
      <c r="G2352" t="s">
        <v>2951</v>
      </c>
      <c r="H2352">
        <v>4</v>
      </c>
      <c r="I2352">
        <v>486</v>
      </c>
      <c r="J2352" t="s">
        <v>555</v>
      </c>
      <c r="K2352" t="s">
        <v>2937</v>
      </c>
      <c r="L2352">
        <v>0</v>
      </c>
      <c r="M2352">
        <v>0</v>
      </c>
      <c r="N2352" t="s">
        <v>5302</v>
      </c>
      <c r="O2352" t="s">
        <v>545</v>
      </c>
      <c r="P2352" t="s">
        <v>458</v>
      </c>
      <c r="R2352">
        <v>0</v>
      </c>
      <c r="S2352" t="s">
        <v>459</v>
      </c>
      <c r="T2352" t="s">
        <v>458</v>
      </c>
      <c r="U2352" t="s">
        <v>460</v>
      </c>
      <c r="V2352" t="s">
        <v>458</v>
      </c>
    </row>
    <row r="2353" spans="1:22" x14ac:dyDescent="0.2">
      <c r="A2353" s="102">
        <v>42289</v>
      </c>
      <c r="B2353" s="102" t="s">
        <v>733</v>
      </c>
      <c r="C2353" t="s">
        <v>541</v>
      </c>
      <c r="D2353" s="58">
        <v>508.1</v>
      </c>
      <c r="E2353" t="s">
        <v>452</v>
      </c>
      <c r="F2353" s="108">
        <v>2023</v>
      </c>
      <c r="G2353" t="s">
        <v>2997</v>
      </c>
      <c r="H2353">
        <v>3</v>
      </c>
      <c r="I2353">
        <v>486</v>
      </c>
      <c r="J2353" t="s">
        <v>555</v>
      </c>
      <c r="K2353" t="s">
        <v>2937</v>
      </c>
      <c r="L2353">
        <v>0</v>
      </c>
      <c r="M2353">
        <v>0</v>
      </c>
      <c r="N2353" t="s">
        <v>5303</v>
      </c>
      <c r="O2353" t="s">
        <v>545</v>
      </c>
      <c r="P2353" t="s">
        <v>458</v>
      </c>
      <c r="R2353">
        <v>0</v>
      </c>
      <c r="S2353" t="s">
        <v>459</v>
      </c>
      <c r="T2353" t="s">
        <v>458</v>
      </c>
      <c r="U2353" t="s">
        <v>460</v>
      </c>
      <c r="V2353" t="s">
        <v>458</v>
      </c>
    </row>
    <row r="2354" spans="1:22" x14ac:dyDescent="0.2">
      <c r="A2354" s="102">
        <v>42296</v>
      </c>
      <c r="B2354" s="102" t="s">
        <v>733</v>
      </c>
      <c r="C2354" t="s">
        <v>541</v>
      </c>
      <c r="D2354" s="58">
        <v>508.1</v>
      </c>
      <c r="E2354" t="s">
        <v>452</v>
      </c>
      <c r="F2354" s="108">
        <v>2024</v>
      </c>
      <c r="G2354" t="s">
        <v>2955</v>
      </c>
      <c r="H2354">
        <v>3</v>
      </c>
      <c r="I2354">
        <v>486</v>
      </c>
      <c r="J2354" t="s">
        <v>555</v>
      </c>
      <c r="K2354" t="s">
        <v>2937</v>
      </c>
      <c r="L2354">
        <v>0</v>
      </c>
      <c r="M2354">
        <v>0</v>
      </c>
      <c r="N2354" t="s">
        <v>5304</v>
      </c>
      <c r="O2354" t="s">
        <v>545</v>
      </c>
      <c r="P2354" t="s">
        <v>458</v>
      </c>
      <c r="R2354">
        <v>0</v>
      </c>
      <c r="S2354" t="s">
        <v>459</v>
      </c>
      <c r="T2354" t="s">
        <v>458</v>
      </c>
      <c r="U2354" t="s">
        <v>460</v>
      </c>
      <c r="V2354" t="s">
        <v>458</v>
      </c>
    </row>
    <row r="2355" spans="1:22" x14ac:dyDescent="0.2">
      <c r="A2355" s="102">
        <v>42296</v>
      </c>
      <c r="B2355" s="102" t="s">
        <v>733</v>
      </c>
      <c r="C2355" t="s">
        <v>541</v>
      </c>
      <c r="D2355" s="58">
        <v>508.1</v>
      </c>
      <c r="E2355" t="s">
        <v>452</v>
      </c>
      <c r="F2355" s="108">
        <v>2002</v>
      </c>
      <c r="G2355" t="s">
        <v>3291</v>
      </c>
      <c r="H2355">
        <v>2</v>
      </c>
      <c r="I2355">
        <v>486</v>
      </c>
      <c r="J2355" t="s">
        <v>555</v>
      </c>
      <c r="K2355" t="s">
        <v>2937</v>
      </c>
      <c r="L2355">
        <v>0</v>
      </c>
      <c r="M2355">
        <v>0</v>
      </c>
      <c r="N2355" t="s">
        <v>5305</v>
      </c>
      <c r="O2355" t="s">
        <v>545</v>
      </c>
      <c r="P2355" t="s">
        <v>458</v>
      </c>
      <c r="R2355">
        <v>0</v>
      </c>
      <c r="S2355" t="s">
        <v>459</v>
      </c>
      <c r="T2355" t="s">
        <v>458</v>
      </c>
      <c r="U2355" t="s">
        <v>460</v>
      </c>
      <c r="V2355" t="s">
        <v>458</v>
      </c>
    </row>
    <row r="2356" spans="1:22" x14ac:dyDescent="0.2">
      <c r="A2356" s="102">
        <v>42296</v>
      </c>
      <c r="B2356" s="102" t="s">
        <v>733</v>
      </c>
      <c r="C2356" t="s">
        <v>541</v>
      </c>
      <c r="D2356" s="58">
        <v>508.1</v>
      </c>
      <c r="E2356" t="s">
        <v>452</v>
      </c>
      <c r="F2356" s="108">
        <v>2023</v>
      </c>
      <c r="G2356" t="s">
        <v>2997</v>
      </c>
      <c r="H2356">
        <v>1</v>
      </c>
      <c r="I2356">
        <v>486</v>
      </c>
      <c r="J2356" t="s">
        <v>555</v>
      </c>
      <c r="K2356" t="s">
        <v>2937</v>
      </c>
      <c r="L2356">
        <v>0</v>
      </c>
      <c r="M2356">
        <v>0</v>
      </c>
      <c r="N2356" t="s">
        <v>5306</v>
      </c>
      <c r="O2356" t="s">
        <v>545</v>
      </c>
      <c r="P2356" t="s">
        <v>458</v>
      </c>
      <c r="R2356">
        <v>0</v>
      </c>
      <c r="S2356" t="s">
        <v>459</v>
      </c>
      <c r="T2356" t="s">
        <v>458</v>
      </c>
      <c r="U2356" t="s">
        <v>460</v>
      </c>
      <c r="V2356" t="s">
        <v>458</v>
      </c>
    </row>
    <row r="2357" spans="1:22" x14ac:dyDescent="0.2">
      <c r="A2357" s="102">
        <v>42303</v>
      </c>
      <c r="B2357" s="102" t="s">
        <v>733</v>
      </c>
      <c r="C2357" t="s">
        <v>541</v>
      </c>
      <c r="D2357" s="58">
        <v>508.1</v>
      </c>
      <c r="E2357" t="s">
        <v>452</v>
      </c>
      <c r="F2357" s="108">
        <v>2024</v>
      </c>
      <c r="G2357" t="s">
        <v>2955</v>
      </c>
      <c r="H2357">
        <v>4</v>
      </c>
      <c r="I2357">
        <v>486</v>
      </c>
      <c r="J2357" t="s">
        <v>555</v>
      </c>
      <c r="K2357" t="s">
        <v>2937</v>
      </c>
      <c r="L2357">
        <v>0</v>
      </c>
      <c r="M2357">
        <v>0</v>
      </c>
      <c r="N2357" t="s">
        <v>5307</v>
      </c>
      <c r="O2357" t="s">
        <v>545</v>
      </c>
      <c r="P2357" t="s">
        <v>458</v>
      </c>
      <c r="R2357">
        <v>0</v>
      </c>
      <c r="S2357" t="s">
        <v>459</v>
      </c>
      <c r="T2357" t="s">
        <v>458</v>
      </c>
      <c r="U2357" t="s">
        <v>460</v>
      </c>
      <c r="V2357" t="s">
        <v>458</v>
      </c>
    </row>
    <row r="2358" spans="1:22" x14ac:dyDescent="0.2">
      <c r="A2358" s="102">
        <v>42303</v>
      </c>
      <c r="B2358" s="102" t="s">
        <v>733</v>
      </c>
      <c r="C2358" t="s">
        <v>541</v>
      </c>
      <c r="D2358" s="58">
        <v>508.1</v>
      </c>
      <c r="E2358" t="s">
        <v>452</v>
      </c>
      <c r="F2358" s="108">
        <v>2002</v>
      </c>
      <c r="G2358" t="s">
        <v>3291</v>
      </c>
      <c r="H2358">
        <v>16</v>
      </c>
      <c r="I2358">
        <v>486</v>
      </c>
      <c r="J2358" t="s">
        <v>555</v>
      </c>
      <c r="K2358" t="s">
        <v>2937</v>
      </c>
      <c r="L2358">
        <v>0</v>
      </c>
      <c r="M2358">
        <v>0</v>
      </c>
      <c r="N2358" t="s">
        <v>5308</v>
      </c>
      <c r="O2358" t="s">
        <v>545</v>
      </c>
      <c r="P2358" t="s">
        <v>458</v>
      </c>
      <c r="R2358">
        <v>0</v>
      </c>
      <c r="S2358" t="s">
        <v>459</v>
      </c>
      <c r="T2358" t="s">
        <v>458</v>
      </c>
      <c r="U2358" t="s">
        <v>460</v>
      </c>
      <c r="V2358" t="s">
        <v>458</v>
      </c>
    </row>
    <row r="2359" spans="1:22" x14ac:dyDescent="0.2">
      <c r="A2359" s="102">
        <v>42303</v>
      </c>
      <c r="B2359" s="102" t="s">
        <v>733</v>
      </c>
      <c r="C2359" t="s">
        <v>541</v>
      </c>
      <c r="D2359" s="58">
        <v>508.1</v>
      </c>
      <c r="E2359" t="s">
        <v>452</v>
      </c>
      <c r="F2359" s="108" t="s">
        <v>2950</v>
      </c>
      <c r="G2359" t="s">
        <v>2951</v>
      </c>
      <c r="H2359">
        <v>3</v>
      </c>
      <c r="I2359">
        <v>486</v>
      </c>
      <c r="J2359" t="s">
        <v>555</v>
      </c>
      <c r="K2359" t="s">
        <v>2937</v>
      </c>
      <c r="L2359">
        <v>0</v>
      </c>
      <c r="M2359">
        <v>0</v>
      </c>
      <c r="N2359" t="s">
        <v>5309</v>
      </c>
      <c r="O2359" t="s">
        <v>545</v>
      </c>
      <c r="P2359" t="s">
        <v>458</v>
      </c>
      <c r="R2359">
        <v>0</v>
      </c>
      <c r="S2359" t="s">
        <v>459</v>
      </c>
      <c r="T2359" t="s">
        <v>458</v>
      </c>
      <c r="U2359" t="s">
        <v>460</v>
      </c>
      <c r="V2359" t="s">
        <v>458</v>
      </c>
    </row>
    <row r="2360" spans="1:22" x14ac:dyDescent="0.2">
      <c r="A2360" s="102">
        <v>42303</v>
      </c>
      <c r="B2360" s="102" t="s">
        <v>733</v>
      </c>
      <c r="C2360" t="s">
        <v>541</v>
      </c>
      <c r="D2360" s="58">
        <v>508.1</v>
      </c>
      <c r="E2360" t="s">
        <v>452</v>
      </c>
      <c r="F2360" s="108">
        <v>2005</v>
      </c>
      <c r="G2360" t="s">
        <v>3011</v>
      </c>
      <c r="H2360">
        <v>28</v>
      </c>
      <c r="I2360">
        <v>486</v>
      </c>
      <c r="J2360" t="s">
        <v>555</v>
      </c>
      <c r="K2360" t="s">
        <v>2937</v>
      </c>
      <c r="L2360">
        <v>0</v>
      </c>
      <c r="M2360">
        <v>0</v>
      </c>
      <c r="N2360" t="s">
        <v>5310</v>
      </c>
      <c r="O2360" t="s">
        <v>545</v>
      </c>
      <c r="P2360" t="s">
        <v>458</v>
      </c>
      <c r="R2360">
        <v>0</v>
      </c>
      <c r="S2360" t="s">
        <v>459</v>
      </c>
      <c r="T2360" t="s">
        <v>458</v>
      </c>
      <c r="U2360" t="s">
        <v>460</v>
      </c>
      <c r="V2360" t="s">
        <v>458</v>
      </c>
    </row>
    <row r="2361" spans="1:22" x14ac:dyDescent="0.2">
      <c r="A2361" s="102">
        <v>42303</v>
      </c>
      <c r="B2361" s="102" t="s">
        <v>733</v>
      </c>
      <c r="C2361" t="s">
        <v>541</v>
      </c>
      <c r="D2361" s="58">
        <v>508.1</v>
      </c>
      <c r="E2361" t="s">
        <v>452</v>
      </c>
      <c r="F2361" s="108" t="s">
        <v>2950</v>
      </c>
      <c r="G2361" t="s">
        <v>2951</v>
      </c>
      <c r="H2361">
        <v>6</v>
      </c>
      <c r="I2361">
        <v>486</v>
      </c>
      <c r="J2361" t="s">
        <v>555</v>
      </c>
      <c r="K2361" t="s">
        <v>2937</v>
      </c>
      <c r="L2361">
        <v>0</v>
      </c>
      <c r="M2361">
        <v>0</v>
      </c>
      <c r="N2361" t="s">
        <v>5311</v>
      </c>
      <c r="O2361" t="s">
        <v>545</v>
      </c>
      <c r="P2361" t="s">
        <v>458</v>
      </c>
      <c r="R2361">
        <v>0</v>
      </c>
      <c r="S2361" t="s">
        <v>459</v>
      </c>
      <c r="T2361" t="s">
        <v>458</v>
      </c>
      <c r="U2361" t="s">
        <v>460</v>
      </c>
      <c r="V2361" t="s">
        <v>458</v>
      </c>
    </row>
    <row r="2362" spans="1:22" x14ac:dyDescent="0.2">
      <c r="A2362" s="102">
        <v>42303</v>
      </c>
      <c r="B2362" s="102" t="s">
        <v>733</v>
      </c>
      <c r="C2362" t="s">
        <v>541</v>
      </c>
      <c r="D2362" s="58">
        <v>508.1</v>
      </c>
      <c r="E2362" t="s">
        <v>452</v>
      </c>
      <c r="F2362" s="108" t="s">
        <v>2950</v>
      </c>
      <c r="G2362" t="s">
        <v>2951</v>
      </c>
      <c r="H2362">
        <v>24</v>
      </c>
      <c r="I2362">
        <v>486</v>
      </c>
      <c r="J2362" t="s">
        <v>555</v>
      </c>
      <c r="K2362" t="s">
        <v>2937</v>
      </c>
      <c r="L2362">
        <v>0</v>
      </c>
      <c r="M2362">
        <v>0</v>
      </c>
      <c r="N2362" t="s">
        <v>5312</v>
      </c>
      <c r="O2362" t="s">
        <v>545</v>
      </c>
      <c r="P2362" t="s">
        <v>458</v>
      </c>
      <c r="R2362">
        <v>0</v>
      </c>
      <c r="S2362" t="s">
        <v>459</v>
      </c>
      <c r="T2362" t="s">
        <v>458</v>
      </c>
      <c r="U2362" t="s">
        <v>460</v>
      </c>
      <c r="V2362" t="s">
        <v>458</v>
      </c>
    </row>
    <row r="2363" spans="1:22" x14ac:dyDescent="0.2">
      <c r="A2363" s="102">
        <v>42310</v>
      </c>
      <c r="B2363" s="102" t="s">
        <v>733</v>
      </c>
      <c r="C2363" t="s">
        <v>541</v>
      </c>
      <c r="D2363" s="58">
        <v>508.1</v>
      </c>
      <c r="E2363" t="s">
        <v>452</v>
      </c>
      <c r="F2363" s="108">
        <v>2024</v>
      </c>
      <c r="G2363" t="s">
        <v>2955</v>
      </c>
      <c r="H2363">
        <v>6</v>
      </c>
      <c r="I2363">
        <v>486</v>
      </c>
      <c r="J2363" t="s">
        <v>555</v>
      </c>
      <c r="K2363" t="s">
        <v>2937</v>
      </c>
      <c r="L2363">
        <v>0</v>
      </c>
      <c r="M2363">
        <v>0</v>
      </c>
      <c r="N2363" t="s">
        <v>5313</v>
      </c>
      <c r="O2363" t="s">
        <v>545</v>
      </c>
      <c r="P2363" t="s">
        <v>458</v>
      </c>
      <c r="R2363">
        <v>0</v>
      </c>
      <c r="S2363" t="s">
        <v>459</v>
      </c>
      <c r="T2363" t="s">
        <v>458</v>
      </c>
      <c r="U2363" t="s">
        <v>460</v>
      </c>
      <c r="V2363" t="s">
        <v>458</v>
      </c>
    </row>
    <row r="2364" spans="1:22" x14ac:dyDescent="0.2">
      <c r="A2364" s="102">
        <v>42310</v>
      </c>
      <c r="B2364" s="102" t="s">
        <v>733</v>
      </c>
      <c r="C2364" t="s">
        <v>541</v>
      </c>
      <c r="D2364" s="58">
        <v>508.1</v>
      </c>
      <c r="E2364" t="s">
        <v>452</v>
      </c>
      <c r="F2364" s="108">
        <v>2004</v>
      </c>
      <c r="G2364" t="s">
        <v>3072</v>
      </c>
      <c r="H2364">
        <v>18.5</v>
      </c>
      <c r="I2364">
        <v>486</v>
      </c>
      <c r="J2364" t="s">
        <v>555</v>
      </c>
      <c r="K2364" t="s">
        <v>2937</v>
      </c>
      <c r="L2364">
        <v>0</v>
      </c>
      <c r="M2364">
        <v>0</v>
      </c>
      <c r="N2364" t="s">
        <v>5314</v>
      </c>
      <c r="O2364" t="s">
        <v>545</v>
      </c>
      <c r="P2364" t="s">
        <v>458</v>
      </c>
      <c r="R2364">
        <v>0</v>
      </c>
      <c r="S2364" t="s">
        <v>459</v>
      </c>
      <c r="T2364" t="s">
        <v>458</v>
      </c>
      <c r="U2364" t="s">
        <v>460</v>
      </c>
      <c r="V2364" t="s">
        <v>458</v>
      </c>
    </row>
    <row r="2365" spans="1:22" x14ac:dyDescent="0.2">
      <c r="A2365" s="102">
        <v>42310</v>
      </c>
      <c r="B2365" s="102" t="s">
        <v>733</v>
      </c>
      <c r="C2365" t="s">
        <v>541</v>
      </c>
      <c r="D2365" s="58">
        <v>508.1</v>
      </c>
      <c r="E2365" t="s">
        <v>452</v>
      </c>
      <c r="F2365" s="108">
        <v>2002</v>
      </c>
      <c r="G2365" t="s">
        <v>3291</v>
      </c>
      <c r="H2365">
        <v>20</v>
      </c>
      <c r="I2365">
        <v>486</v>
      </c>
      <c r="J2365" t="s">
        <v>555</v>
      </c>
      <c r="K2365" t="s">
        <v>2937</v>
      </c>
      <c r="L2365">
        <v>0</v>
      </c>
      <c r="M2365">
        <v>0</v>
      </c>
      <c r="N2365" t="s">
        <v>5315</v>
      </c>
      <c r="O2365" t="s">
        <v>545</v>
      </c>
      <c r="P2365" t="s">
        <v>458</v>
      </c>
      <c r="R2365">
        <v>0</v>
      </c>
      <c r="S2365" t="s">
        <v>459</v>
      </c>
      <c r="T2365" t="s">
        <v>458</v>
      </c>
      <c r="U2365" t="s">
        <v>460</v>
      </c>
      <c r="V2365" t="s">
        <v>458</v>
      </c>
    </row>
    <row r="2366" spans="1:22" x14ac:dyDescent="0.2">
      <c r="A2366" s="102">
        <v>42310</v>
      </c>
      <c r="B2366" s="102" t="s">
        <v>733</v>
      </c>
      <c r="C2366" t="s">
        <v>541</v>
      </c>
      <c r="D2366" s="58">
        <v>508.1</v>
      </c>
      <c r="E2366" t="s">
        <v>452</v>
      </c>
      <c r="F2366" s="108" t="s">
        <v>2950</v>
      </c>
      <c r="G2366" t="s">
        <v>2951</v>
      </c>
      <c r="H2366">
        <v>32</v>
      </c>
      <c r="I2366">
        <v>486</v>
      </c>
      <c r="J2366" t="s">
        <v>555</v>
      </c>
      <c r="K2366" t="s">
        <v>2937</v>
      </c>
      <c r="L2366">
        <v>0</v>
      </c>
      <c r="M2366">
        <v>0</v>
      </c>
      <c r="N2366" t="s">
        <v>5316</v>
      </c>
      <c r="O2366" t="s">
        <v>545</v>
      </c>
      <c r="P2366" t="s">
        <v>458</v>
      </c>
      <c r="R2366">
        <v>0</v>
      </c>
      <c r="S2366" t="s">
        <v>459</v>
      </c>
      <c r="T2366" t="s">
        <v>458</v>
      </c>
      <c r="U2366" t="s">
        <v>460</v>
      </c>
      <c r="V2366" t="s">
        <v>458</v>
      </c>
    </row>
    <row r="2367" spans="1:22" x14ac:dyDescent="0.2">
      <c r="A2367" s="102">
        <v>42310</v>
      </c>
      <c r="B2367" s="102" t="s">
        <v>733</v>
      </c>
      <c r="C2367" t="s">
        <v>541</v>
      </c>
      <c r="D2367" s="58">
        <v>508.1</v>
      </c>
      <c r="E2367" t="s">
        <v>452</v>
      </c>
      <c r="F2367" s="108">
        <v>2023</v>
      </c>
      <c r="G2367" t="s">
        <v>2997</v>
      </c>
      <c r="H2367">
        <v>8</v>
      </c>
      <c r="I2367">
        <v>486</v>
      </c>
      <c r="J2367" t="s">
        <v>555</v>
      </c>
      <c r="K2367" t="s">
        <v>2937</v>
      </c>
      <c r="L2367">
        <v>0</v>
      </c>
      <c r="M2367">
        <v>0</v>
      </c>
      <c r="N2367" t="s">
        <v>5317</v>
      </c>
      <c r="O2367" t="s">
        <v>545</v>
      </c>
      <c r="P2367" t="s">
        <v>458</v>
      </c>
      <c r="R2367">
        <v>0</v>
      </c>
      <c r="S2367" t="s">
        <v>459</v>
      </c>
      <c r="T2367" t="s">
        <v>458</v>
      </c>
      <c r="U2367" t="s">
        <v>460</v>
      </c>
      <c r="V2367" t="s">
        <v>458</v>
      </c>
    </row>
    <row r="2368" spans="1:22" x14ac:dyDescent="0.2">
      <c r="A2368" s="102">
        <v>42310</v>
      </c>
      <c r="B2368" s="102" t="s">
        <v>733</v>
      </c>
      <c r="C2368" t="s">
        <v>541</v>
      </c>
      <c r="D2368" s="58">
        <v>508.1</v>
      </c>
      <c r="E2368" t="s">
        <v>452</v>
      </c>
      <c r="F2368" s="108">
        <v>2005</v>
      </c>
      <c r="G2368" t="s">
        <v>3011</v>
      </c>
      <c r="H2368">
        <v>43</v>
      </c>
      <c r="I2368">
        <v>486</v>
      </c>
      <c r="J2368" t="s">
        <v>555</v>
      </c>
      <c r="K2368" t="s">
        <v>2937</v>
      </c>
      <c r="L2368">
        <v>0</v>
      </c>
      <c r="M2368">
        <v>0</v>
      </c>
      <c r="N2368" t="s">
        <v>5318</v>
      </c>
      <c r="O2368" t="s">
        <v>545</v>
      </c>
      <c r="P2368" t="s">
        <v>458</v>
      </c>
      <c r="R2368">
        <v>0</v>
      </c>
      <c r="S2368" t="s">
        <v>459</v>
      </c>
      <c r="T2368" t="s">
        <v>458</v>
      </c>
      <c r="U2368" t="s">
        <v>460</v>
      </c>
      <c r="V2368" t="s">
        <v>458</v>
      </c>
    </row>
    <row r="2369" spans="1:22" x14ac:dyDescent="0.2">
      <c r="A2369" s="102">
        <v>42310</v>
      </c>
      <c r="B2369" s="102" t="s">
        <v>733</v>
      </c>
      <c r="C2369" t="s">
        <v>541</v>
      </c>
      <c r="D2369" s="58">
        <v>508.1</v>
      </c>
      <c r="E2369" t="s">
        <v>452</v>
      </c>
      <c r="F2369" s="108" t="s">
        <v>2950</v>
      </c>
      <c r="G2369" t="s">
        <v>2951</v>
      </c>
      <c r="H2369">
        <v>40</v>
      </c>
      <c r="I2369">
        <v>486</v>
      </c>
      <c r="J2369" t="s">
        <v>555</v>
      </c>
      <c r="K2369" t="s">
        <v>2937</v>
      </c>
      <c r="L2369">
        <v>0</v>
      </c>
      <c r="M2369">
        <v>0</v>
      </c>
      <c r="N2369" t="s">
        <v>5319</v>
      </c>
      <c r="O2369" t="s">
        <v>545</v>
      </c>
      <c r="P2369" t="s">
        <v>458</v>
      </c>
      <c r="R2369">
        <v>0</v>
      </c>
      <c r="S2369" t="s">
        <v>459</v>
      </c>
      <c r="T2369" t="s">
        <v>458</v>
      </c>
      <c r="U2369" t="s">
        <v>460</v>
      </c>
      <c r="V2369" t="s">
        <v>458</v>
      </c>
    </row>
    <row r="2370" spans="1:22" x14ac:dyDescent="0.2">
      <c r="A2370" s="102">
        <v>42310</v>
      </c>
      <c r="B2370" s="102" t="s">
        <v>733</v>
      </c>
      <c r="C2370" t="s">
        <v>541</v>
      </c>
      <c r="D2370" s="58">
        <v>508.1</v>
      </c>
      <c r="E2370" t="s">
        <v>452</v>
      </c>
      <c r="F2370" s="108" t="s">
        <v>2950</v>
      </c>
      <c r="G2370" t="s">
        <v>2951</v>
      </c>
      <c r="H2370">
        <v>32</v>
      </c>
      <c r="I2370">
        <v>486</v>
      </c>
      <c r="J2370" t="s">
        <v>555</v>
      </c>
      <c r="K2370" t="s">
        <v>2937</v>
      </c>
      <c r="L2370">
        <v>0</v>
      </c>
      <c r="M2370">
        <v>0</v>
      </c>
      <c r="N2370" t="s">
        <v>5320</v>
      </c>
      <c r="O2370" t="s">
        <v>545</v>
      </c>
      <c r="P2370" t="s">
        <v>458</v>
      </c>
      <c r="R2370">
        <v>0</v>
      </c>
      <c r="S2370" t="s">
        <v>459</v>
      </c>
      <c r="T2370" t="s">
        <v>458</v>
      </c>
      <c r="U2370" t="s">
        <v>460</v>
      </c>
      <c r="V2370" t="s">
        <v>458</v>
      </c>
    </row>
    <row r="2371" spans="1:22" x14ac:dyDescent="0.2">
      <c r="A2371" s="102">
        <v>42317</v>
      </c>
      <c r="B2371" s="102" t="s">
        <v>733</v>
      </c>
      <c r="C2371" t="s">
        <v>541</v>
      </c>
      <c r="D2371" s="58">
        <v>508.1</v>
      </c>
      <c r="E2371" t="s">
        <v>452</v>
      </c>
      <c r="F2371" s="108">
        <v>2024</v>
      </c>
      <c r="G2371" t="s">
        <v>2955</v>
      </c>
      <c r="H2371">
        <v>6</v>
      </c>
      <c r="I2371">
        <v>486</v>
      </c>
      <c r="J2371" t="s">
        <v>555</v>
      </c>
      <c r="K2371" t="s">
        <v>2937</v>
      </c>
      <c r="L2371">
        <v>0</v>
      </c>
      <c r="M2371">
        <v>0</v>
      </c>
      <c r="N2371" t="s">
        <v>5321</v>
      </c>
      <c r="O2371" t="s">
        <v>545</v>
      </c>
      <c r="P2371" t="s">
        <v>458</v>
      </c>
      <c r="R2371">
        <v>0</v>
      </c>
      <c r="S2371" t="s">
        <v>459</v>
      </c>
      <c r="T2371" t="s">
        <v>458</v>
      </c>
      <c r="U2371" t="s">
        <v>460</v>
      </c>
      <c r="V2371" t="s">
        <v>458</v>
      </c>
    </row>
    <row r="2372" spans="1:22" x14ac:dyDescent="0.2">
      <c r="A2372" s="102">
        <v>42317</v>
      </c>
      <c r="B2372" s="102" t="s">
        <v>733</v>
      </c>
      <c r="C2372" t="s">
        <v>541</v>
      </c>
      <c r="D2372" s="58">
        <v>508.1</v>
      </c>
      <c r="E2372" t="s">
        <v>452</v>
      </c>
      <c r="F2372" s="108">
        <v>2002</v>
      </c>
      <c r="G2372" t="s">
        <v>3291</v>
      </c>
      <c r="H2372">
        <v>25</v>
      </c>
      <c r="I2372">
        <v>486</v>
      </c>
      <c r="J2372" t="s">
        <v>555</v>
      </c>
      <c r="K2372" t="s">
        <v>2937</v>
      </c>
      <c r="L2372">
        <v>0</v>
      </c>
      <c r="M2372">
        <v>0</v>
      </c>
      <c r="N2372" t="s">
        <v>5322</v>
      </c>
      <c r="O2372" t="s">
        <v>545</v>
      </c>
      <c r="P2372" t="s">
        <v>458</v>
      </c>
      <c r="R2372">
        <v>0</v>
      </c>
      <c r="S2372" t="s">
        <v>459</v>
      </c>
      <c r="T2372" t="s">
        <v>458</v>
      </c>
      <c r="U2372" t="s">
        <v>460</v>
      </c>
      <c r="V2372" t="s">
        <v>458</v>
      </c>
    </row>
    <row r="2373" spans="1:22" x14ac:dyDescent="0.2">
      <c r="A2373" s="102">
        <v>42317</v>
      </c>
      <c r="B2373" s="102" t="s">
        <v>733</v>
      </c>
      <c r="C2373" t="s">
        <v>541</v>
      </c>
      <c r="D2373" s="58">
        <v>508.1</v>
      </c>
      <c r="E2373" t="s">
        <v>452</v>
      </c>
      <c r="F2373" s="108">
        <v>2002</v>
      </c>
      <c r="G2373" t="s">
        <v>3291</v>
      </c>
      <c r="H2373">
        <v>8</v>
      </c>
      <c r="I2373">
        <v>486</v>
      </c>
      <c r="J2373" t="s">
        <v>555</v>
      </c>
      <c r="K2373" t="s">
        <v>2937</v>
      </c>
      <c r="L2373">
        <v>0</v>
      </c>
      <c r="M2373">
        <v>0</v>
      </c>
      <c r="N2373" t="s">
        <v>5323</v>
      </c>
      <c r="O2373" t="s">
        <v>545</v>
      </c>
      <c r="P2373" t="s">
        <v>458</v>
      </c>
      <c r="R2373">
        <v>0</v>
      </c>
      <c r="S2373" t="s">
        <v>459</v>
      </c>
      <c r="T2373" t="s">
        <v>458</v>
      </c>
      <c r="U2373" t="s">
        <v>460</v>
      </c>
      <c r="V2373" t="s">
        <v>458</v>
      </c>
    </row>
    <row r="2374" spans="1:22" x14ac:dyDescent="0.2">
      <c r="A2374" s="102">
        <v>42317</v>
      </c>
      <c r="B2374" s="102" t="s">
        <v>733</v>
      </c>
      <c r="C2374" t="s">
        <v>541</v>
      </c>
      <c r="D2374" s="58">
        <v>508.1</v>
      </c>
      <c r="E2374" t="s">
        <v>452</v>
      </c>
      <c r="F2374" s="108">
        <v>2005</v>
      </c>
      <c r="G2374" t="s">
        <v>3011</v>
      </c>
      <c r="H2374">
        <v>4</v>
      </c>
      <c r="I2374">
        <v>486</v>
      </c>
      <c r="J2374" t="s">
        <v>555</v>
      </c>
      <c r="K2374" t="s">
        <v>2937</v>
      </c>
      <c r="L2374">
        <v>0</v>
      </c>
      <c r="M2374">
        <v>0</v>
      </c>
      <c r="N2374" t="s">
        <v>5324</v>
      </c>
      <c r="O2374" t="s">
        <v>545</v>
      </c>
      <c r="P2374" t="s">
        <v>458</v>
      </c>
      <c r="R2374">
        <v>0</v>
      </c>
      <c r="S2374" t="s">
        <v>459</v>
      </c>
      <c r="T2374" t="s">
        <v>458</v>
      </c>
      <c r="U2374" t="s">
        <v>460</v>
      </c>
      <c r="V2374" t="s">
        <v>458</v>
      </c>
    </row>
    <row r="2375" spans="1:22" x14ac:dyDescent="0.2">
      <c r="A2375" s="102">
        <v>42317</v>
      </c>
      <c r="B2375" s="102" t="s">
        <v>733</v>
      </c>
      <c r="C2375" t="s">
        <v>541</v>
      </c>
      <c r="D2375" s="58">
        <v>508.1</v>
      </c>
      <c r="E2375" t="s">
        <v>452</v>
      </c>
      <c r="F2375" s="108" t="s">
        <v>2950</v>
      </c>
      <c r="G2375" t="s">
        <v>2951</v>
      </c>
      <c r="H2375">
        <v>20</v>
      </c>
      <c r="I2375">
        <v>486</v>
      </c>
      <c r="J2375" t="s">
        <v>555</v>
      </c>
      <c r="K2375" t="s">
        <v>2937</v>
      </c>
      <c r="L2375">
        <v>0</v>
      </c>
      <c r="M2375">
        <v>0</v>
      </c>
      <c r="N2375" t="s">
        <v>5325</v>
      </c>
      <c r="O2375" t="s">
        <v>545</v>
      </c>
      <c r="P2375" t="s">
        <v>458</v>
      </c>
      <c r="R2375">
        <v>0</v>
      </c>
      <c r="S2375" t="s">
        <v>459</v>
      </c>
      <c r="T2375" t="s">
        <v>458</v>
      </c>
      <c r="U2375" t="s">
        <v>460</v>
      </c>
      <c r="V2375" t="s">
        <v>458</v>
      </c>
    </row>
    <row r="2376" spans="1:22" x14ac:dyDescent="0.2">
      <c r="A2376" s="102">
        <v>42317</v>
      </c>
      <c r="B2376" s="102" t="s">
        <v>733</v>
      </c>
      <c r="C2376" t="s">
        <v>541</v>
      </c>
      <c r="D2376" s="58">
        <v>508.1</v>
      </c>
      <c r="E2376" t="s">
        <v>452</v>
      </c>
      <c r="F2376" s="108" t="s">
        <v>2950</v>
      </c>
      <c r="G2376" t="s">
        <v>2951</v>
      </c>
      <c r="H2376">
        <v>16</v>
      </c>
      <c r="I2376">
        <v>486</v>
      </c>
      <c r="J2376" t="s">
        <v>555</v>
      </c>
      <c r="K2376" t="s">
        <v>2937</v>
      </c>
      <c r="L2376">
        <v>0</v>
      </c>
      <c r="M2376">
        <v>0</v>
      </c>
      <c r="N2376" t="s">
        <v>5326</v>
      </c>
      <c r="O2376" t="s">
        <v>545</v>
      </c>
      <c r="P2376" t="s">
        <v>458</v>
      </c>
      <c r="R2376">
        <v>0</v>
      </c>
      <c r="S2376" t="s">
        <v>459</v>
      </c>
      <c r="T2376" t="s">
        <v>458</v>
      </c>
      <c r="U2376" t="s">
        <v>460</v>
      </c>
      <c r="V2376" t="s">
        <v>458</v>
      </c>
    </row>
    <row r="2377" spans="1:22" x14ac:dyDescent="0.2">
      <c r="A2377" s="102">
        <v>42324</v>
      </c>
      <c r="B2377" s="102" t="s">
        <v>733</v>
      </c>
      <c r="C2377" t="s">
        <v>541</v>
      </c>
      <c r="D2377" s="58">
        <v>508.1</v>
      </c>
      <c r="E2377" t="s">
        <v>452</v>
      </c>
      <c r="F2377" s="108">
        <v>2024</v>
      </c>
      <c r="G2377" t="s">
        <v>2955</v>
      </c>
      <c r="H2377">
        <v>6</v>
      </c>
      <c r="I2377">
        <v>486</v>
      </c>
      <c r="J2377" t="s">
        <v>555</v>
      </c>
      <c r="K2377" t="s">
        <v>2937</v>
      </c>
      <c r="L2377">
        <v>0</v>
      </c>
      <c r="M2377">
        <v>0</v>
      </c>
      <c r="N2377" t="s">
        <v>5327</v>
      </c>
      <c r="O2377" t="s">
        <v>545</v>
      </c>
      <c r="P2377" t="s">
        <v>458</v>
      </c>
      <c r="R2377">
        <v>0</v>
      </c>
      <c r="S2377" t="s">
        <v>459</v>
      </c>
      <c r="T2377" t="s">
        <v>458</v>
      </c>
      <c r="U2377" t="s">
        <v>460</v>
      </c>
      <c r="V2377" t="s">
        <v>458</v>
      </c>
    </row>
    <row r="2378" spans="1:22" x14ac:dyDescent="0.2">
      <c r="A2378" s="102">
        <v>42324</v>
      </c>
      <c r="B2378" s="102" t="s">
        <v>733</v>
      </c>
      <c r="C2378" t="s">
        <v>541</v>
      </c>
      <c r="D2378" s="58">
        <v>508.1</v>
      </c>
      <c r="E2378" t="s">
        <v>452</v>
      </c>
      <c r="F2378" s="108">
        <v>2002</v>
      </c>
      <c r="G2378" t="s">
        <v>3291</v>
      </c>
      <c r="H2378">
        <v>2</v>
      </c>
      <c r="I2378">
        <v>486</v>
      </c>
      <c r="J2378" t="s">
        <v>555</v>
      </c>
      <c r="K2378" t="s">
        <v>2937</v>
      </c>
      <c r="L2378">
        <v>0</v>
      </c>
      <c r="M2378">
        <v>0</v>
      </c>
      <c r="N2378" t="s">
        <v>5328</v>
      </c>
      <c r="O2378" t="s">
        <v>545</v>
      </c>
      <c r="P2378" t="s">
        <v>458</v>
      </c>
      <c r="R2378">
        <v>0</v>
      </c>
      <c r="S2378" t="s">
        <v>459</v>
      </c>
      <c r="T2378" t="s">
        <v>458</v>
      </c>
      <c r="U2378" t="s">
        <v>460</v>
      </c>
      <c r="V2378" t="s">
        <v>458</v>
      </c>
    </row>
    <row r="2379" spans="1:22" x14ac:dyDescent="0.2">
      <c r="A2379" s="102">
        <v>42324</v>
      </c>
      <c r="B2379" s="102" t="s">
        <v>733</v>
      </c>
      <c r="C2379" t="s">
        <v>541</v>
      </c>
      <c r="D2379" s="58">
        <v>508.1</v>
      </c>
      <c r="E2379" t="s">
        <v>452</v>
      </c>
      <c r="F2379" s="108">
        <v>2002</v>
      </c>
      <c r="G2379" t="s">
        <v>3291</v>
      </c>
      <c r="H2379">
        <v>16</v>
      </c>
      <c r="I2379">
        <v>486</v>
      </c>
      <c r="J2379" t="s">
        <v>555</v>
      </c>
      <c r="K2379" t="s">
        <v>2937</v>
      </c>
      <c r="L2379">
        <v>0</v>
      </c>
      <c r="M2379">
        <v>0</v>
      </c>
      <c r="N2379" t="s">
        <v>5329</v>
      </c>
      <c r="O2379" t="s">
        <v>545</v>
      </c>
      <c r="P2379" t="s">
        <v>458</v>
      </c>
      <c r="R2379">
        <v>0</v>
      </c>
      <c r="S2379" t="s">
        <v>459</v>
      </c>
      <c r="T2379" t="s">
        <v>458</v>
      </c>
      <c r="U2379" t="s">
        <v>460</v>
      </c>
      <c r="V2379" t="s">
        <v>458</v>
      </c>
    </row>
    <row r="2380" spans="1:22" x14ac:dyDescent="0.2">
      <c r="A2380" s="102">
        <v>42324</v>
      </c>
      <c r="B2380" s="102" t="s">
        <v>733</v>
      </c>
      <c r="C2380" t="s">
        <v>541</v>
      </c>
      <c r="D2380" s="58">
        <v>508.1</v>
      </c>
      <c r="E2380" t="s">
        <v>452</v>
      </c>
      <c r="F2380" s="108" t="s">
        <v>2950</v>
      </c>
      <c r="G2380" t="s">
        <v>2951</v>
      </c>
      <c r="H2380">
        <v>8</v>
      </c>
      <c r="I2380">
        <v>486</v>
      </c>
      <c r="J2380" t="s">
        <v>555</v>
      </c>
      <c r="K2380" t="s">
        <v>2937</v>
      </c>
      <c r="L2380">
        <v>0</v>
      </c>
      <c r="M2380">
        <v>0</v>
      </c>
      <c r="N2380" t="s">
        <v>5330</v>
      </c>
      <c r="O2380" t="s">
        <v>545</v>
      </c>
      <c r="P2380" t="s">
        <v>458</v>
      </c>
      <c r="R2380">
        <v>0</v>
      </c>
      <c r="S2380" t="s">
        <v>459</v>
      </c>
      <c r="T2380" t="s">
        <v>458</v>
      </c>
      <c r="U2380" t="s">
        <v>460</v>
      </c>
      <c r="V2380" t="s">
        <v>458</v>
      </c>
    </row>
    <row r="2381" spans="1:22" x14ac:dyDescent="0.2">
      <c r="A2381" s="102">
        <v>42331</v>
      </c>
      <c r="B2381" s="102" t="s">
        <v>733</v>
      </c>
      <c r="C2381" t="s">
        <v>541</v>
      </c>
      <c r="D2381" s="58">
        <v>508.1</v>
      </c>
      <c r="E2381" t="s">
        <v>452</v>
      </c>
      <c r="F2381" s="108">
        <v>2024</v>
      </c>
      <c r="G2381" t="s">
        <v>2955</v>
      </c>
      <c r="H2381">
        <v>6</v>
      </c>
      <c r="I2381">
        <v>486</v>
      </c>
      <c r="J2381" t="s">
        <v>555</v>
      </c>
      <c r="K2381" t="s">
        <v>2937</v>
      </c>
      <c r="L2381">
        <v>0</v>
      </c>
      <c r="M2381">
        <v>0</v>
      </c>
      <c r="N2381" t="s">
        <v>5331</v>
      </c>
      <c r="O2381" t="s">
        <v>545</v>
      </c>
      <c r="P2381" t="s">
        <v>458</v>
      </c>
      <c r="R2381">
        <v>0</v>
      </c>
      <c r="S2381" t="s">
        <v>459</v>
      </c>
      <c r="T2381" t="s">
        <v>458</v>
      </c>
      <c r="U2381" t="s">
        <v>460</v>
      </c>
      <c r="V2381" t="s">
        <v>458</v>
      </c>
    </row>
    <row r="2382" spans="1:22" x14ac:dyDescent="0.2">
      <c r="A2382" s="102">
        <v>42331</v>
      </c>
      <c r="B2382" s="102" t="s">
        <v>733</v>
      </c>
      <c r="C2382" t="s">
        <v>541</v>
      </c>
      <c r="D2382" s="58">
        <v>508.1</v>
      </c>
      <c r="E2382" t="s">
        <v>452</v>
      </c>
      <c r="F2382" s="108">
        <v>2002</v>
      </c>
      <c r="G2382" t="s">
        <v>3291</v>
      </c>
      <c r="H2382">
        <v>8</v>
      </c>
      <c r="I2382">
        <v>486</v>
      </c>
      <c r="J2382" t="s">
        <v>555</v>
      </c>
      <c r="K2382" t="s">
        <v>2937</v>
      </c>
      <c r="L2382">
        <v>0</v>
      </c>
      <c r="M2382">
        <v>0</v>
      </c>
      <c r="N2382" t="s">
        <v>5332</v>
      </c>
      <c r="O2382" t="s">
        <v>545</v>
      </c>
      <c r="P2382" t="s">
        <v>458</v>
      </c>
      <c r="R2382">
        <v>0</v>
      </c>
      <c r="S2382" t="s">
        <v>459</v>
      </c>
      <c r="T2382" t="s">
        <v>458</v>
      </c>
      <c r="U2382" t="s">
        <v>460</v>
      </c>
      <c r="V2382" t="s">
        <v>458</v>
      </c>
    </row>
    <row r="2383" spans="1:22" x14ac:dyDescent="0.2">
      <c r="A2383" s="102">
        <v>42331</v>
      </c>
      <c r="B2383" s="102" t="s">
        <v>733</v>
      </c>
      <c r="C2383" t="s">
        <v>541</v>
      </c>
      <c r="D2383" s="58">
        <v>508.1</v>
      </c>
      <c r="E2383" t="s">
        <v>452</v>
      </c>
      <c r="F2383" s="108" t="s">
        <v>2950</v>
      </c>
      <c r="G2383" t="s">
        <v>2951</v>
      </c>
      <c r="H2383">
        <v>25</v>
      </c>
      <c r="I2383">
        <v>486</v>
      </c>
      <c r="J2383" t="s">
        <v>555</v>
      </c>
      <c r="K2383" t="s">
        <v>2937</v>
      </c>
      <c r="L2383">
        <v>0</v>
      </c>
      <c r="M2383">
        <v>0</v>
      </c>
      <c r="N2383" t="s">
        <v>5333</v>
      </c>
      <c r="O2383" t="s">
        <v>545</v>
      </c>
      <c r="P2383" t="s">
        <v>458</v>
      </c>
      <c r="R2383">
        <v>0</v>
      </c>
      <c r="S2383" t="s">
        <v>459</v>
      </c>
      <c r="T2383" t="s">
        <v>458</v>
      </c>
      <c r="U2383" t="s">
        <v>460</v>
      </c>
      <c r="V2383" t="s">
        <v>458</v>
      </c>
    </row>
    <row r="2384" spans="1:22" x14ac:dyDescent="0.2">
      <c r="A2384" s="102">
        <v>42331</v>
      </c>
      <c r="B2384" s="102" t="s">
        <v>733</v>
      </c>
      <c r="C2384" t="s">
        <v>541</v>
      </c>
      <c r="D2384" s="58">
        <v>508.1</v>
      </c>
      <c r="E2384" t="s">
        <v>452</v>
      </c>
      <c r="F2384" s="108">
        <v>2005</v>
      </c>
      <c r="G2384" t="s">
        <v>3011</v>
      </c>
      <c r="H2384">
        <v>16</v>
      </c>
      <c r="I2384">
        <v>486</v>
      </c>
      <c r="J2384" t="s">
        <v>555</v>
      </c>
      <c r="K2384" t="s">
        <v>2937</v>
      </c>
      <c r="L2384">
        <v>0</v>
      </c>
      <c r="M2384">
        <v>0</v>
      </c>
      <c r="N2384" t="s">
        <v>5334</v>
      </c>
      <c r="O2384" t="s">
        <v>545</v>
      </c>
      <c r="P2384" t="s">
        <v>458</v>
      </c>
      <c r="R2384">
        <v>0</v>
      </c>
      <c r="S2384" t="s">
        <v>459</v>
      </c>
      <c r="T2384" t="s">
        <v>458</v>
      </c>
      <c r="U2384" t="s">
        <v>460</v>
      </c>
      <c r="V2384" t="s">
        <v>458</v>
      </c>
    </row>
    <row r="2385" spans="1:22" x14ac:dyDescent="0.2">
      <c r="A2385" s="102">
        <v>42331</v>
      </c>
      <c r="B2385" s="102" t="s">
        <v>733</v>
      </c>
      <c r="C2385" t="s">
        <v>541</v>
      </c>
      <c r="D2385" s="58">
        <v>508.1</v>
      </c>
      <c r="E2385" t="s">
        <v>452</v>
      </c>
      <c r="F2385" s="108" t="s">
        <v>2950</v>
      </c>
      <c r="G2385" t="s">
        <v>2951</v>
      </c>
      <c r="H2385">
        <v>24</v>
      </c>
      <c r="I2385">
        <v>486</v>
      </c>
      <c r="J2385" t="s">
        <v>555</v>
      </c>
      <c r="K2385" t="s">
        <v>2937</v>
      </c>
      <c r="L2385">
        <v>0</v>
      </c>
      <c r="M2385">
        <v>0</v>
      </c>
      <c r="N2385" t="s">
        <v>5335</v>
      </c>
      <c r="O2385" t="s">
        <v>545</v>
      </c>
      <c r="P2385" t="s">
        <v>458</v>
      </c>
      <c r="R2385">
        <v>0</v>
      </c>
      <c r="S2385" t="s">
        <v>459</v>
      </c>
      <c r="T2385" t="s">
        <v>458</v>
      </c>
      <c r="U2385" t="s">
        <v>460</v>
      </c>
      <c r="V2385" t="s">
        <v>458</v>
      </c>
    </row>
    <row r="2386" spans="1:22" x14ac:dyDescent="0.2">
      <c r="A2386" s="102">
        <v>42338</v>
      </c>
      <c r="B2386" s="102" t="s">
        <v>733</v>
      </c>
      <c r="C2386" t="s">
        <v>541</v>
      </c>
      <c r="D2386" s="58">
        <v>508.1</v>
      </c>
      <c r="E2386" t="s">
        <v>452</v>
      </c>
      <c r="F2386" s="108">
        <v>2002</v>
      </c>
      <c r="G2386" t="s">
        <v>3291</v>
      </c>
      <c r="H2386">
        <v>4</v>
      </c>
      <c r="I2386">
        <v>486</v>
      </c>
      <c r="J2386" t="s">
        <v>555</v>
      </c>
      <c r="K2386" t="s">
        <v>2937</v>
      </c>
      <c r="L2386">
        <v>0</v>
      </c>
      <c r="M2386">
        <v>0</v>
      </c>
      <c r="N2386" t="s">
        <v>5336</v>
      </c>
      <c r="O2386" t="s">
        <v>545</v>
      </c>
      <c r="P2386" t="s">
        <v>458</v>
      </c>
      <c r="R2386">
        <v>0</v>
      </c>
      <c r="S2386" t="s">
        <v>459</v>
      </c>
      <c r="T2386" t="s">
        <v>458</v>
      </c>
      <c r="U2386" t="s">
        <v>460</v>
      </c>
      <c r="V2386" t="s">
        <v>458</v>
      </c>
    </row>
    <row r="2387" spans="1:22" x14ac:dyDescent="0.2">
      <c r="A2387" s="102">
        <v>42338</v>
      </c>
      <c r="B2387" s="102" t="s">
        <v>733</v>
      </c>
      <c r="C2387" t="s">
        <v>541</v>
      </c>
      <c r="D2387" s="58">
        <v>508.1</v>
      </c>
      <c r="E2387" t="s">
        <v>452</v>
      </c>
      <c r="F2387" s="108" t="s">
        <v>2950</v>
      </c>
      <c r="G2387" t="s">
        <v>2951</v>
      </c>
      <c r="H2387">
        <v>8</v>
      </c>
      <c r="I2387">
        <v>486</v>
      </c>
      <c r="J2387" t="s">
        <v>555</v>
      </c>
      <c r="K2387" t="s">
        <v>2937</v>
      </c>
      <c r="L2387">
        <v>0</v>
      </c>
      <c r="M2387">
        <v>0</v>
      </c>
      <c r="N2387" t="s">
        <v>5337</v>
      </c>
      <c r="O2387" t="s">
        <v>545</v>
      </c>
      <c r="P2387" t="s">
        <v>458</v>
      </c>
      <c r="R2387">
        <v>0</v>
      </c>
      <c r="S2387" t="s">
        <v>459</v>
      </c>
      <c r="T2387" t="s">
        <v>458</v>
      </c>
      <c r="U2387" t="s">
        <v>460</v>
      </c>
      <c r="V2387" t="s">
        <v>458</v>
      </c>
    </row>
    <row r="2388" spans="1:22" x14ac:dyDescent="0.2">
      <c r="A2388" s="102">
        <v>42338</v>
      </c>
      <c r="B2388" s="102" t="s">
        <v>733</v>
      </c>
      <c r="C2388" t="s">
        <v>541</v>
      </c>
      <c r="D2388" s="58">
        <v>508.1</v>
      </c>
      <c r="E2388" t="s">
        <v>452</v>
      </c>
      <c r="F2388" s="108">
        <v>2005</v>
      </c>
      <c r="G2388" t="s">
        <v>3011</v>
      </c>
      <c r="H2388">
        <v>8</v>
      </c>
      <c r="I2388">
        <v>486</v>
      </c>
      <c r="J2388" t="s">
        <v>555</v>
      </c>
      <c r="K2388" t="s">
        <v>2937</v>
      </c>
      <c r="L2388">
        <v>0</v>
      </c>
      <c r="M2388">
        <v>0</v>
      </c>
      <c r="N2388" t="s">
        <v>5338</v>
      </c>
      <c r="O2388" t="s">
        <v>545</v>
      </c>
      <c r="P2388" t="s">
        <v>458</v>
      </c>
      <c r="R2388">
        <v>0</v>
      </c>
      <c r="S2388" t="s">
        <v>459</v>
      </c>
      <c r="T2388" t="s">
        <v>458</v>
      </c>
      <c r="U2388" t="s">
        <v>460</v>
      </c>
      <c r="V2388" t="s">
        <v>458</v>
      </c>
    </row>
    <row r="2389" spans="1:22" x14ac:dyDescent="0.2">
      <c r="A2389" s="102">
        <v>42338</v>
      </c>
      <c r="B2389" s="102" t="s">
        <v>733</v>
      </c>
      <c r="C2389" t="s">
        <v>541</v>
      </c>
      <c r="D2389" s="58">
        <v>508.1</v>
      </c>
      <c r="E2389" t="s">
        <v>452</v>
      </c>
      <c r="F2389" s="108" t="s">
        <v>2950</v>
      </c>
      <c r="G2389" t="s">
        <v>2951</v>
      </c>
      <c r="H2389">
        <v>8</v>
      </c>
      <c r="I2389">
        <v>486</v>
      </c>
      <c r="J2389" t="s">
        <v>555</v>
      </c>
      <c r="K2389" t="s">
        <v>2937</v>
      </c>
      <c r="L2389">
        <v>0</v>
      </c>
      <c r="M2389">
        <v>0</v>
      </c>
      <c r="N2389" t="s">
        <v>5339</v>
      </c>
      <c r="O2389" t="s">
        <v>545</v>
      </c>
      <c r="P2389" t="s">
        <v>458</v>
      </c>
      <c r="R2389">
        <v>0</v>
      </c>
      <c r="S2389" t="s">
        <v>459</v>
      </c>
      <c r="T2389" t="s">
        <v>458</v>
      </c>
      <c r="U2389" t="s">
        <v>460</v>
      </c>
      <c r="V2389" t="s">
        <v>458</v>
      </c>
    </row>
    <row r="2390" spans="1:22" x14ac:dyDescent="0.2">
      <c r="A2390" s="102">
        <v>42339</v>
      </c>
      <c r="B2390" s="102" t="s">
        <v>733</v>
      </c>
      <c r="C2390" t="s">
        <v>541</v>
      </c>
      <c r="D2390" s="58">
        <v>508.1</v>
      </c>
      <c r="E2390" t="s">
        <v>452</v>
      </c>
      <c r="F2390" s="108">
        <v>2024</v>
      </c>
      <c r="G2390" t="s">
        <v>2955</v>
      </c>
      <c r="H2390">
        <v>8</v>
      </c>
      <c r="I2390">
        <v>486</v>
      </c>
      <c r="J2390" t="s">
        <v>555</v>
      </c>
      <c r="K2390" t="s">
        <v>2937</v>
      </c>
      <c r="L2390">
        <v>0</v>
      </c>
      <c r="M2390">
        <v>0</v>
      </c>
      <c r="N2390" t="s">
        <v>5340</v>
      </c>
      <c r="O2390" t="s">
        <v>545</v>
      </c>
      <c r="P2390" t="s">
        <v>458</v>
      </c>
      <c r="R2390">
        <v>0</v>
      </c>
      <c r="S2390" t="s">
        <v>459</v>
      </c>
      <c r="T2390" t="s">
        <v>458</v>
      </c>
      <c r="U2390" t="s">
        <v>460</v>
      </c>
      <c r="V2390" t="s">
        <v>458</v>
      </c>
    </row>
    <row r="2391" spans="1:22" x14ac:dyDescent="0.2">
      <c r="A2391" s="102">
        <v>42339</v>
      </c>
      <c r="B2391" s="102" t="s">
        <v>733</v>
      </c>
      <c r="C2391" t="s">
        <v>541</v>
      </c>
      <c r="D2391" s="58">
        <v>508.1</v>
      </c>
      <c r="E2391" t="s">
        <v>452</v>
      </c>
      <c r="F2391" s="108">
        <v>2002</v>
      </c>
      <c r="G2391" t="s">
        <v>3291</v>
      </c>
      <c r="H2391">
        <v>2</v>
      </c>
      <c r="I2391">
        <v>486</v>
      </c>
      <c r="J2391" t="s">
        <v>555</v>
      </c>
      <c r="K2391" t="s">
        <v>2937</v>
      </c>
      <c r="L2391">
        <v>0</v>
      </c>
      <c r="M2391">
        <v>0</v>
      </c>
      <c r="N2391" t="s">
        <v>5341</v>
      </c>
      <c r="O2391" t="s">
        <v>545</v>
      </c>
      <c r="P2391" t="s">
        <v>458</v>
      </c>
      <c r="R2391">
        <v>0</v>
      </c>
      <c r="S2391" t="s">
        <v>459</v>
      </c>
      <c r="T2391" t="s">
        <v>458</v>
      </c>
      <c r="U2391" t="s">
        <v>460</v>
      </c>
      <c r="V2391" t="s">
        <v>458</v>
      </c>
    </row>
    <row r="2392" spans="1:22" x14ac:dyDescent="0.2">
      <c r="A2392" s="102">
        <v>42339</v>
      </c>
      <c r="B2392" s="102" t="s">
        <v>733</v>
      </c>
      <c r="C2392" t="s">
        <v>541</v>
      </c>
      <c r="D2392" s="58">
        <v>508.1</v>
      </c>
      <c r="E2392" t="s">
        <v>452</v>
      </c>
      <c r="F2392" s="108">
        <v>2005</v>
      </c>
      <c r="G2392" t="s">
        <v>3011</v>
      </c>
      <c r="H2392">
        <v>37</v>
      </c>
      <c r="I2392">
        <v>486</v>
      </c>
      <c r="J2392" t="s">
        <v>555</v>
      </c>
      <c r="K2392" t="s">
        <v>2937</v>
      </c>
      <c r="L2392">
        <v>0</v>
      </c>
      <c r="M2392">
        <v>0</v>
      </c>
      <c r="N2392" t="s">
        <v>5342</v>
      </c>
      <c r="O2392" t="s">
        <v>545</v>
      </c>
      <c r="P2392" t="s">
        <v>458</v>
      </c>
      <c r="R2392">
        <v>0</v>
      </c>
      <c r="S2392" t="s">
        <v>459</v>
      </c>
      <c r="T2392" t="s">
        <v>458</v>
      </c>
      <c r="U2392" t="s">
        <v>460</v>
      </c>
      <c r="V2392" t="s">
        <v>458</v>
      </c>
    </row>
    <row r="2393" spans="1:22" x14ac:dyDescent="0.2">
      <c r="A2393" s="102">
        <v>42339</v>
      </c>
      <c r="B2393" s="102" t="s">
        <v>733</v>
      </c>
      <c r="C2393" t="s">
        <v>541</v>
      </c>
      <c r="D2393" s="58">
        <v>508.1</v>
      </c>
      <c r="E2393" t="s">
        <v>452</v>
      </c>
      <c r="F2393" s="108" t="s">
        <v>2950</v>
      </c>
      <c r="G2393" t="s">
        <v>2951</v>
      </c>
      <c r="H2393">
        <v>24</v>
      </c>
      <c r="I2393">
        <v>486</v>
      </c>
      <c r="J2393" t="s">
        <v>555</v>
      </c>
      <c r="K2393" t="s">
        <v>2937</v>
      </c>
      <c r="L2393">
        <v>0</v>
      </c>
      <c r="M2393">
        <v>0</v>
      </c>
      <c r="N2393" t="s">
        <v>5343</v>
      </c>
      <c r="O2393" t="s">
        <v>545</v>
      </c>
      <c r="P2393" t="s">
        <v>458</v>
      </c>
      <c r="R2393">
        <v>0</v>
      </c>
      <c r="S2393" t="s">
        <v>459</v>
      </c>
      <c r="T2393" t="s">
        <v>458</v>
      </c>
      <c r="U2393" t="s">
        <v>460</v>
      </c>
      <c r="V2393" t="s">
        <v>458</v>
      </c>
    </row>
    <row r="2394" spans="1:22" x14ac:dyDescent="0.2">
      <c r="A2394" s="102">
        <v>42345</v>
      </c>
      <c r="B2394" s="102" t="s">
        <v>733</v>
      </c>
      <c r="C2394" t="s">
        <v>541</v>
      </c>
      <c r="D2394" s="58">
        <v>508.1</v>
      </c>
      <c r="E2394" t="s">
        <v>452</v>
      </c>
      <c r="F2394" s="108">
        <v>2024</v>
      </c>
      <c r="G2394" t="s">
        <v>2955</v>
      </c>
      <c r="H2394">
        <v>8</v>
      </c>
      <c r="I2394">
        <v>486</v>
      </c>
      <c r="J2394" t="s">
        <v>555</v>
      </c>
      <c r="K2394" t="s">
        <v>2937</v>
      </c>
      <c r="L2394">
        <v>0</v>
      </c>
      <c r="M2394">
        <v>0</v>
      </c>
      <c r="N2394" t="s">
        <v>5344</v>
      </c>
      <c r="O2394" t="s">
        <v>545</v>
      </c>
      <c r="P2394" t="s">
        <v>458</v>
      </c>
      <c r="R2394">
        <v>0</v>
      </c>
      <c r="S2394" t="s">
        <v>459</v>
      </c>
      <c r="T2394" t="s">
        <v>458</v>
      </c>
      <c r="U2394" t="s">
        <v>460</v>
      </c>
      <c r="V2394" t="s">
        <v>458</v>
      </c>
    </row>
    <row r="2395" spans="1:22" x14ac:dyDescent="0.2">
      <c r="A2395" s="102">
        <v>42345</v>
      </c>
      <c r="B2395" s="102" t="s">
        <v>733</v>
      </c>
      <c r="C2395" t="s">
        <v>541</v>
      </c>
      <c r="D2395" s="58">
        <v>508.1</v>
      </c>
      <c r="E2395" t="s">
        <v>452</v>
      </c>
      <c r="F2395" s="108">
        <v>2002</v>
      </c>
      <c r="G2395" t="s">
        <v>3291</v>
      </c>
      <c r="H2395">
        <v>7</v>
      </c>
      <c r="I2395">
        <v>486</v>
      </c>
      <c r="J2395" t="s">
        <v>555</v>
      </c>
      <c r="K2395" t="s">
        <v>2937</v>
      </c>
      <c r="L2395">
        <v>0</v>
      </c>
      <c r="M2395">
        <v>0</v>
      </c>
      <c r="N2395" t="s">
        <v>5345</v>
      </c>
      <c r="O2395" t="s">
        <v>545</v>
      </c>
      <c r="P2395" t="s">
        <v>458</v>
      </c>
      <c r="R2395">
        <v>0</v>
      </c>
      <c r="S2395" t="s">
        <v>459</v>
      </c>
      <c r="T2395" t="s">
        <v>458</v>
      </c>
      <c r="U2395" t="s">
        <v>460</v>
      </c>
      <c r="V2395" t="s">
        <v>458</v>
      </c>
    </row>
    <row r="2396" spans="1:22" x14ac:dyDescent="0.2">
      <c r="A2396" s="102">
        <v>42345</v>
      </c>
      <c r="B2396" s="102" t="s">
        <v>733</v>
      </c>
      <c r="C2396" t="s">
        <v>541</v>
      </c>
      <c r="D2396" s="58">
        <v>508.1</v>
      </c>
      <c r="E2396" t="s">
        <v>452</v>
      </c>
      <c r="F2396" s="108">
        <v>2005</v>
      </c>
      <c r="G2396" t="s">
        <v>3011</v>
      </c>
      <c r="H2396">
        <v>18</v>
      </c>
      <c r="I2396">
        <v>486</v>
      </c>
      <c r="J2396" t="s">
        <v>555</v>
      </c>
      <c r="K2396" t="s">
        <v>2937</v>
      </c>
      <c r="L2396">
        <v>0</v>
      </c>
      <c r="M2396">
        <v>0</v>
      </c>
      <c r="N2396" t="s">
        <v>5346</v>
      </c>
      <c r="O2396" t="s">
        <v>545</v>
      </c>
      <c r="P2396" t="s">
        <v>458</v>
      </c>
      <c r="R2396">
        <v>0</v>
      </c>
      <c r="S2396" t="s">
        <v>459</v>
      </c>
      <c r="T2396" t="s">
        <v>458</v>
      </c>
      <c r="U2396" t="s">
        <v>460</v>
      </c>
      <c r="V2396" t="s">
        <v>458</v>
      </c>
    </row>
    <row r="2397" spans="1:22" x14ac:dyDescent="0.2">
      <c r="A2397" s="102">
        <v>42345</v>
      </c>
      <c r="B2397" s="102" t="s">
        <v>733</v>
      </c>
      <c r="C2397" t="s">
        <v>541</v>
      </c>
      <c r="D2397" s="58">
        <v>508.1</v>
      </c>
      <c r="E2397" t="s">
        <v>452</v>
      </c>
      <c r="F2397" s="108">
        <v>2005</v>
      </c>
      <c r="G2397" t="s">
        <v>3011</v>
      </c>
      <c r="H2397">
        <v>11</v>
      </c>
      <c r="I2397">
        <v>486</v>
      </c>
      <c r="J2397" t="s">
        <v>555</v>
      </c>
      <c r="K2397" t="s">
        <v>2937</v>
      </c>
      <c r="L2397">
        <v>0</v>
      </c>
      <c r="M2397">
        <v>0</v>
      </c>
      <c r="N2397" t="s">
        <v>5347</v>
      </c>
      <c r="O2397" t="s">
        <v>545</v>
      </c>
      <c r="P2397" t="s">
        <v>458</v>
      </c>
      <c r="R2397">
        <v>0</v>
      </c>
      <c r="S2397" t="s">
        <v>459</v>
      </c>
      <c r="T2397" t="s">
        <v>458</v>
      </c>
      <c r="U2397" t="s">
        <v>460</v>
      </c>
      <c r="V2397" t="s">
        <v>458</v>
      </c>
    </row>
    <row r="2398" spans="1:22" x14ac:dyDescent="0.2">
      <c r="A2398" s="102">
        <v>42345</v>
      </c>
      <c r="B2398" s="102" t="s">
        <v>733</v>
      </c>
      <c r="C2398" t="s">
        <v>541</v>
      </c>
      <c r="D2398" s="58">
        <v>508.1</v>
      </c>
      <c r="E2398" t="s">
        <v>452</v>
      </c>
      <c r="F2398" s="108" t="s">
        <v>2950</v>
      </c>
      <c r="G2398" t="s">
        <v>2951</v>
      </c>
      <c r="H2398">
        <v>24</v>
      </c>
      <c r="I2398">
        <v>486</v>
      </c>
      <c r="J2398" t="s">
        <v>555</v>
      </c>
      <c r="K2398" t="s">
        <v>2937</v>
      </c>
      <c r="L2398">
        <v>0</v>
      </c>
      <c r="M2398">
        <v>0</v>
      </c>
      <c r="N2398" t="s">
        <v>5348</v>
      </c>
      <c r="O2398" t="s">
        <v>545</v>
      </c>
      <c r="P2398" t="s">
        <v>458</v>
      </c>
      <c r="R2398">
        <v>0</v>
      </c>
      <c r="S2398" t="s">
        <v>459</v>
      </c>
      <c r="T2398" t="s">
        <v>458</v>
      </c>
      <c r="U2398" t="s">
        <v>460</v>
      </c>
      <c r="V2398" t="s">
        <v>458</v>
      </c>
    </row>
    <row r="2399" spans="1:22" x14ac:dyDescent="0.2">
      <c r="A2399" s="102">
        <v>42352</v>
      </c>
      <c r="B2399" s="102" t="s">
        <v>733</v>
      </c>
      <c r="C2399" t="s">
        <v>541</v>
      </c>
      <c r="D2399" s="58">
        <v>508.1</v>
      </c>
      <c r="E2399" t="s">
        <v>452</v>
      </c>
      <c r="F2399" s="108">
        <v>2024</v>
      </c>
      <c r="G2399" t="s">
        <v>2955</v>
      </c>
      <c r="H2399">
        <v>2</v>
      </c>
      <c r="I2399">
        <v>486</v>
      </c>
      <c r="J2399" t="s">
        <v>555</v>
      </c>
      <c r="K2399" t="s">
        <v>2937</v>
      </c>
      <c r="L2399">
        <v>0</v>
      </c>
      <c r="M2399">
        <v>0</v>
      </c>
      <c r="N2399" t="s">
        <v>5349</v>
      </c>
      <c r="O2399" t="s">
        <v>545</v>
      </c>
      <c r="P2399" t="s">
        <v>458</v>
      </c>
      <c r="R2399">
        <v>0</v>
      </c>
      <c r="S2399" t="s">
        <v>459</v>
      </c>
      <c r="T2399" t="s">
        <v>458</v>
      </c>
      <c r="U2399" t="s">
        <v>460</v>
      </c>
      <c r="V2399" t="s">
        <v>458</v>
      </c>
    </row>
    <row r="2400" spans="1:22" x14ac:dyDescent="0.2">
      <c r="A2400" s="102">
        <v>42352</v>
      </c>
      <c r="B2400" s="102" t="s">
        <v>733</v>
      </c>
      <c r="C2400" t="s">
        <v>541</v>
      </c>
      <c r="D2400" s="58">
        <v>508.1</v>
      </c>
      <c r="E2400" t="s">
        <v>452</v>
      </c>
      <c r="F2400" s="108">
        <v>2002</v>
      </c>
      <c r="G2400" t="s">
        <v>3291</v>
      </c>
      <c r="H2400">
        <v>3</v>
      </c>
      <c r="I2400">
        <v>486</v>
      </c>
      <c r="J2400" t="s">
        <v>555</v>
      </c>
      <c r="K2400" t="s">
        <v>2937</v>
      </c>
      <c r="L2400">
        <v>0</v>
      </c>
      <c r="M2400">
        <v>0</v>
      </c>
      <c r="N2400" t="s">
        <v>5350</v>
      </c>
      <c r="O2400" t="s">
        <v>545</v>
      </c>
      <c r="P2400" t="s">
        <v>458</v>
      </c>
      <c r="R2400">
        <v>0</v>
      </c>
      <c r="S2400" t="s">
        <v>459</v>
      </c>
      <c r="T2400" t="s">
        <v>458</v>
      </c>
      <c r="U2400" t="s">
        <v>460</v>
      </c>
      <c r="V2400" t="s">
        <v>458</v>
      </c>
    </row>
    <row r="2401" spans="1:22" x14ac:dyDescent="0.2">
      <c r="A2401" s="102">
        <v>42352</v>
      </c>
      <c r="B2401" s="102" t="s">
        <v>733</v>
      </c>
      <c r="C2401" t="s">
        <v>541</v>
      </c>
      <c r="D2401" s="58">
        <v>508.1</v>
      </c>
      <c r="E2401" t="s">
        <v>452</v>
      </c>
      <c r="F2401" s="108">
        <v>2005</v>
      </c>
      <c r="G2401" t="s">
        <v>3011</v>
      </c>
      <c r="H2401">
        <v>40</v>
      </c>
      <c r="I2401">
        <v>486</v>
      </c>
      <c r="J2401" t="s">
        <v>555</v>
      </c>
      <c r="K2401" t="s">
        <v>2937</v>
      </c>
      <c r="L2401">
        <v>0</v>
      </c>
      <c r="M2401">
        <v>0</v>
      </c>
      <c r="N2401" t="s">
        <v>5351</v>
      </c>
      <c r="O2401" t="s">
        <v>545</v>
      </c>
      <c r="P2401" t="s">
        <v>458</v>
      </c>
      <c r="R2401">
        <v>0</v>
      </c>
      <c r="S2401" t="s">
        <v>459</v>
      </c>
      <c r="T2401" t="s">
        <v>458</v>
      </c>
      <c r="U2401" t="s">
        <v>460</v>
      </c>
      <c r="V2401" t="s">
        <v>458</v>
      </c>
    </row>
    <row r="2402" spans="1:22" x14ac:dyDescent="0.2">
      <c r="A2402" s="102">
        <v>42352</v>
      </c>
      <c r="B2402" s="102" t="s">
        <v>733</v>
      </c>
      <c r="C2402" t="s">
        <v>541</v>
      </c>
      <c r="D2402" s="58">
        <v>508.1</v>
      </c>
      <c r="E2402" t="s">
        <v>452</v>
      </c>
      <c r="F2402" s="108" t="s">
        <v>2950</v>
      </c>
      <c r="G2402" t="s">
        <v>2951</v>
      </c>
      <c r="H2402">
        <v>40</v>
      </c>
      <c r="I2402">
        <v>486</v>
      </c>
      <c r="J2402" t="s">
        <v>555</v>
      </c>
      <c r="K2402" t="s">
        <v>2937</v>
      </c>
      <c r="L2402">
        <v>0</v>
      </c>
      <c r="M2402">
        <v>0</v>
      </c>
      <c r="N2402" t="s">
        <v>5352</v>
      </c>
      <c r="O2402" t="s">
        <v>545</v>
      </c>
      <c r="P2402" t="s">
        <v>458</v>
      </c>
      <c r="R2402">
        <v>0</v>
      </c>
      <c r="S2402" t="s">
        <v>459</v>
      </c>
      <c r="T2402" t="s">
        <v>458</v>
      </c>
      <c r="U2402" t="s">
        <v>460</v>
      </c>
      <c r="V2402" t="s">
        <v>458</v>
      </c>
    </row>
    <row r="2403" spans="1:22" x14ac:dyDescent="0.2">
      <c r="A2403" s="102">
        <v>42359</v>
      </c>
      <c r="B2403" s="102" t="s">
        <v>733</v>
      </c>
      <c r="C2403" t="s">
        <v>541</v>
      </c>
      <c r="D2403" s="58">
        <v>508.1</v>
      </c>
      <c r="E2403" t="s">
        <v>452</v>
      </c>
      <c r="F2403" s="108">
        <v>2024</v>
      </c>
      <c r="G2403" t="s">
        <v>2955</v>
      </c>
      <c r="H2403">
        <v>7</v>
      </c>
      <c r="I2403">
        <v>486</v>
      </c>
      <c r="J2403" t="s">
        <v>555</v>
      </c>
      <c r="K2403" t="s">
        <v>2937</v>
      </c>
      <c r="L2403">
        <v>0</v>
      </c>
      <c r="M2403">
        <v>0</v>
      </c>
      <c r="N2403" t="s">
        <v>5353</v>
      </c>
      <c r="O2403" t="s">
        <v>545</v>
      </c>
      <c r="P2403" t="s">
        <v>458</v>
      </c>
      <c r="R2403">
        <v>0</v>
      </c>
      <c r="S2403" t="s">
        <v>459</v>
      </c>
      <c r="T2403" t="s">
        <v>458</v>
      </c>
      <c r="U2403" t="s">
        <v>460</v>
      </c>
      <c r="V2403" t="s">
        <v>458</v>
      </c>
    </row>
    <row r="2404" spans="1:22" x14ac:dyDescent="0.2">
      <c r="A2404" s="102">
        <v>42359</v>
      </c>
      <c r="B2404" s="102" t="s">
        <v>733</v>
      </c>
      <c r="C2404" t="s">
        <v>541</v>
      </c>
      <c r="D2404" s="58">
        <v>508.1</v>
      </c>
      <c r="E2404" t="s">
        <v>452</v>
      </c>
      <c r="F2404" s="108">
        <v>2002</v>
      </c>
      <c r="G2404" t="s">
        <v>3291</v>
      </c>
      <c r="H2404">
        <v>12</v>
      </c>
      <c r="I2404">
        <v>486</v>
      </c>
      <c r="J2404" t="s">
        <v>555</v>
      </c>
      <c r="K2404" t="s">
        <v>2937</v>
      </c>
      <c r="L2404">
        <v>0</v>
      </c>
      <c r="M2404">
        <v>0</v>
      </c>
      <c r="N2404" t="s">
        <v>5354</v>
      </c>
      <c r="O2404" t="s">
        <v>545</v>
      </c>
      <c r="P2404" t="s">
        <v>458</v>
      </c>
      <c r="R2404">
        <v>0</v>
      </c>
      <c r="S2404" t="s">
        <v>459</v>
      </c>
      <c r="T2404" t="s">
        <v>458</v>
      </c>
      <c r="U2404" t="s">
        <v>460</v>
      </c>
      <c r="V2404" t="s">
        <v>458</v>
      </c>
    </row>
    <row r="2405" spans="1:22" x14ac:dyDescent="0.2">
      <c r="A2405" s="102">
        <v>42359</v>
      </c>
      <c r="B2405" s="102" t="s">
        <v>733</v>
      </c>
      <c r="C2405" t="s">
        <v>541</v>
      </c>
      <c r="D2405" s="58">
        <v>508.1</v>
      </c>
      <c r="E2405" t="s">
        <v>452</v>
      </c>
      <c r="F2405" s="108" t="s">
        <v>2950</v>
      </c>
      <c r="G2405" t="s">
        <v>2951</v>
      </c>
      <c r="H2405">
        <v>32</v>
      </c>
      <c r="I2405">
        <v>486</v>
      </c>
      <c r="J2405" t="s">
        <v>555</v>
      </c>
      <c r="K2405" t="s">
        <v>2937</v>
      </c>
      <c r="L2405">
        <v>0</v>
      </c>
      <c r="M2405">
        <v>0</v>
      </c>
      <c r="N2405" t="s">
        <v>5355</v>
      </c>
      <c r="O2405" t="s">
        <v>545</v>
      </c>
      <c r="P2405" t="s">
        <v>458</v>
      </c>
      <c r="R2405">
        <v>0</v>
      </c>
      <c r="S2405" t="s">
        <v>459</v>
      </c>
      <c r="T2405" t="s">
        <v>458</v>
      </c>
      <c r="U2405" t="s">
        <v>460</v>
      </c>
      <c r="V2405" t="s">
        <v>458</v>
      </c>
    </row>
    <row r="2406" spans="1:22" x14ac:dyDescent="0.2">
      <c r="A2406" s="102">
        <v>42373</v>
      </c>
      <c r="B2406" s="102" t="s">
        <v>733</v>
      </c>
      <c r="C2406" t="s">
        <v>541</v>
      </c>
      <c r="D2406" s="58">
        <v>508.1</v>
      </c>
      <c r="E2406" t="s">
        <v>452</v>
      </c>
      <c r="F2406" s="108">
        <v>2024</v>
      </c>
      <c r="G2406" t="s">
        <v>2955</v>
      </c>
      <c r="H2406">
        <v>1</v>
      </c>
      <c r="I2406">
        <v>486</v>
      </c>
      <c r="J2406" t="s">
        <v>555</v>
      </c>
      <c r="K2406" t="s">
        <v>2937</v>
      </c>
      <c r="L2406">
        <v>0</v>
      </c>
      <c r="M2406">
        <v>0</v>
      </c>
      <c r="N2406" t="s">
        <v>5356</v>
      </c>
      <c r="O2406" t="s">
        <v>545</v>
      </c>
      <c r="P2406" t="s">
        <v>458</v>
      </c>
      <c r="R2406">
        <v>0</v>
      </c>
      <c r="S2406" t="s">
        <v>459</v>
      </c>
      <c r="T2406" t="s">
        <v>458</v>
      </c>
      <c r="U2406" t="s">
        <v>460</v>
      </c>
      <c r="V2406" t="s">
        <v>458</v>
      </c>
    </row>
    <row r="2407" spans="1:22" x14ac:dyDescent="0.2">
      <c r="A2407" s="102">
        <v>42373</v>
      </c>
      <c r="B2407" s="102" t="s">
        <v>733</v>
      </c>
      <c r="C2407" t="s">
        <v>541</v>
      </c>
      <c r="D2407" s="58">
        <v>508.1</v>
      </c>
      <c r="E2407" t="s">
        <v>452</v>
      </c>
      <c r="F2407" s="108">
        <v>2002</v>
      </c>
      <c r="G2407" t="s">
        <v>3291</v>
      </c>
      <c r="H2407">
        <v>15</v>
      </c>
      <c r="I2407">
        <v>486</v>
      </c>
      <c r="J2407" t="s">
        <v>555</v>
      </c>
      <c r="K2407" t="s">
        <v>2937</v>
      </c>
      <c r="L2407">
        <v>0</v>
      </c>
      <c r="M2407">
        <v>0</v>
      </c>
      <c r="N2407" t="s">
        <v>5357</v>
      </c>
      <c r="O2407" t="s">
        <v>545</v>
      </c>
      <c r="P2407" t="s">
        <v>458</v>
      </c>
      <c r="R2407">
        <v>0</v>
      </c>
      <c r="S2407" t="s">
        <v>459</v>
      </c>
      <c r="T2407" t="s">
        <v>458</v>
      </c>
      <c r="U2407" t="s">
        <v>460</v>
      </c>
      <c r="V2407" t="s">
        <v>458</v>
      </c>
    </row>
    <row r="2408" spans="1:22" x14ac:dyDescent="0.2">
      <c r="A2408" s="102">
        <v>42373</v>
      </c>
      <c r="B2408" s="102" t="s">
        <v>733</v>
      </c>
      <c r="C2408" t="s">
        <v>541</v>
      </c>
      <c r="D2408" s="58">
        <v>508.1</v>
      </c>
      <c r="E2408" t="s">
        <v>452</v>
      </c>
      <c r="F2408" s="108" t="s">
        <v>2950</v>
      </c>
      <c r="G2408" t="s">
        <v>2951</v>
      </c>
      <c r="H2408">
        <v>4</v>
      </c>
      <c r="I2408">
        <v>486</v>
      </c>
      <c r="J2408" t="s">
        <v>555</v>
      </c>
      <c r="K2408" t="s">
        <v>2937</v>
      </c>
      <c r="L2408">
        <v>0</v>
      </c>
      <c r="M2408">
        <v>0</v>
      </c>
      <c r="N2408" t="s">
        <v>5358</v>
      </c>
      <c r="O2408" t="s">
        <v>545</v>
      </c>
      <c r="P2408" t="s">
        <v>458</v>
      </c>
      <c r="R2408">
        <v>0</v>
      </c>
      <c r="S2408" t="s">
        <v>459</v>
      </c>
      <c r="T2408" t="s">
        <v>458</v>
      </c>
      <c r="U2408" t="s">
        <v>460</v>
      </c>
      <c r="V2408" t="s">
        <v>458</v>
      </c>
    </row>
    <row r="2409" spans="1:22" x14ac:dyDescent="0.2">
      <c r="A2409" s="102">
        <v>42373</v>
      </c>
      <c r="B2409" s="102" t="s">
        <v>733</v>
      </c>
      <c r="C2409" t="s">
        <v>541</v>
      </c>
      <c r="D2409" s="58">
        <v>508.1</v>
      </c>
      <c r="E2409" t="s">
        <v>452</v>
      </c>
      <c r="F2409" s="108">
        <v>2023</v>
      </c>
      <c r="G2409" t="s">
        <v>2997</v>
      </c>
      <c r="H2409">
        <v>4</v>
      </c>
      <c r="I2409">
        <v>486</v>
      </c>
      <c r="J2409" t="s">
        <v>555</v>
      </c>
      <c r="K2409" t="s">
        <v>2937</v>
      </c>
      <c r="L2409">
        <v>0</v>
      </c>
      <c r="M2409">
        <v>0</v>
      </c>
      <c r="N2409" t="s">
        <v>5359</v>
      </c>
      <c r="O2409" t="s">
        <v>545</v>
      </c>
      <c r="P2409" t="s">
        <v>458</v>
      </c>
      <c r="R2409">
        <v>0</v>
      </c>
      <c r="S2409" t="s">
        <v>459</v>
      </c>
      <c r="T2409" t="s">
        <v>458</v>
      </c>
      <c r="U2409" t="s">
        <v>460</v>
      </c>
      <c r="V2409" t="s">
        <v>458</v>
      </c>
    </row>
    <row r="2410" spans="1:22" x14ac:dyDescent="0.2">
      <c r="A2410" s="102">
        <v>42373</v>
      </c>
      <c r="B2410" s="102" t="s">
        <v>733</v>
      </c>
      <c r="C2410" t="s">
        <v>541</v>
      </c>
      <c r="D2410" s="58">
        <v>508.1</v>
      </c>
      <c r="E2410" t="s">
        <v>452</v>
      </c>
      <c r="F2410" s="108">
        <v>2005</v>
      </c>
      <c r="G2410" t="s">
        <v>3011</v>
      </c>
      <c r="H2410">
        <v>28</v>
      </c>
      <c r="I2410">
        <v>486</v>
      </c>
      <c r="J2410" t="s">
        <v>555</v>
      </c>
      <c r="K2410" t="s">
        <v>2937</v>
      </c>
      <c r="L2410">
        <v>0</v>
      </c>
      <c r="M2410">
        <v>0</v>
      </c>
      <c r="N2410" t="s">
        <v>5360</v>
      </c>
      <c r="O2410" t="s">
        <v>545</v>
      </c>
      <c r="P2410" t="s">
        <v>458</v>
      </c>
      <c r="R2410">
        <v>0</v>
      </c>
      <c r="S2410" t="s">
        <v>459</v>
      </c>
      <c r="T2410" t="s">
        <v>458</v>
      </c>
      <c r="U2410" t="s">
        <v>460</v>
      </c>
      <c r="V2410" t="s">
        <v>458</v>
      </c>
    </row>
    <row r="2411" spans="1:22" x14ac:dyDescent="0.2">
      <c r="A2411" s="102">
        <v>42373</v>
      </c>
      <c r="B2411" s="102" t="s">
        <v>733</v>
      </c>
      <c r="C2411" t="s">
        <v>541</v>
      </c>
      <c r="D2411" s="58">
        <v>508.1</v>
      </c>
      <c r="E2411" t="s">
        <v>452</v>
      </c>
      <c r="F2411" s="108" t="s">
        <v>2950</v>
      </c>
      <c r="G2411" t="s">
        <v>2951</v>
      </c>
      <c r="H2411">
        <v>32</v>
      </c>
      <c r="I2411">
        <v>486</v>
      </c>
      <c r="J2411" t="s">
        <v>555</v>
      </c>
      <c r="K2411" t="s">
        <v>2937</v>
      </c>
      <c r="L2411">
        <v>0</v>
      </c>
      <c r="M2411">
        <v>0</v>
      </c>
      <c r="N2411" t="s">
        <v>5361</v>
      </c>
      <c r="O2411" t="s">
        <v>545</v>
      </c>
      <c r="P2411" t="s">
        <v>458</v>
      </c>
      <c r="R2411">
        <v>0</v>
      </c>
      <c r="S2411" t="s">
        <v>459</v>
      </c>
      <c r="T2411" t="s">
        <v>458</v>
      </c>
      <c r="U2411" t="s">
        <v>460</v>
      </c>
      <c r="V2411" t="s">
        <v>458</v>
      </c>
    </row>
    <row r="2412" spans="1:22" x14ac:dyDescent="0.2">
      <c r="A2412" s="102">
        <v>42373</v>
      </c>
      <c r="B2412" s="102" t="s">
        <v>733</v>
      </c>
      <c r="C2412" t="s">
        <v>541</v>
      </c>
      <c r="D2412" s="58">
        <v>508.1</v>
      </c>
      <c r="E2412" t="s">
        <v>452</v>
      </c>
      <c r="F2412" s="108" t="s">
        <v>2950</v>
      </c>
      <c r="G2412" t="s">
        <v>2951</v>
      </c>
      <c r="H2412">
        <v>10</v>
      </c>
      <c r="I2412">
        <v>486</v>
      </c>
      <c r="J2412" t="s">
        <v>555</v>
      </c>
      <c r="K2412" t="s">
        <v>2937</v>
      </c>
      <c r="L2412">
        <v>0</v>
      </c>
      <c r="M2412">
        <v>0</v>
      </c>
      <c r="N2412" t="s">
        <v>5362</v>
      </c>
      <c r="O2412" t="s">
        <v>545</v>
      </c>
      <c r="P2412" t="s">
        <v>458</v>
      </c>
      <c r="R2412">
        <v>0</v>
      </c>
      <c r="S2412" t="s">
        <v>459</v>
      </c>
      <c r="T2412" t="s">
        <v>458</v>
      </c>
      <c r="U2412" t="s">
        <v>460</v>
      </c>
      <c r="V2412" t="s">
        <v>458</v>
      </c>
    </row>
    <row r="2413" spans="1:22" x14ac:dyDescent="0.2">
      <c r="A2413" s="102">
        <v>42373</v>
      </c>
      <c r="B2413" s="102" t="s">
        <v>733</v>
      </c>
      <c r="C2413" t="s">
        <v>541</v>
      </c>
      <c r="D2413" s="58">
        <v>508.1</v>
      </c>
      <c r="E2413" t="s">
        <v>452</v>
      </c>
      <c r="F2413" s="108">
        <v>2014</v>
      </c>
      <c r="G2413" t="s">
        <v>2978</v>
      </c>
      <c r="H2413">
        <v>18</v>
      </c>
      <c r="I2413">
        <v>486</v>
      </c>
      <c r="J2413" t="s">
        <v>555</v>
      </c>
      <c r="K2413" t="s">
        <v>2937</v>
      </c>
      <c r="L2413">
        <v>0</v>
      </c>
      <c r="M2413">
        <v>0</v>
      </c>
      <c r="N2413" t="s">
        <v>5363</v>
      </c>
      <c r="O2413" t="s">
        <v>545</v>
      </c>
      <c r="P2413" t="s">
        <v>458</v>
      </c>
      <c r="R2413">
        <v>0</v>
      </c>
      <c r="S2413" t="s">
        <v>459</v>
      </c>
      <c r="T2413" t="s">
        <v>458</v>
      </c>
      <c r="U2413" t="s">
        <v>460</v>
      </c>
      <c r="V2413" t="s">
        <v>458</v>
      </c>
    </row>
    <row r="2414" spans="1:22" x14ac:dyDescent="0.2">
      <c r="A2414" s="102">
        <v>42380</v>
      </c>
      <c r="B2414" s="102" t="s">
        <v>733</v>
      </c>
      <c r="C2414" t="s">
        <v>541</v>
      </c>
      <c r="D2414" s="58">
        <v>508.1</v>
      </c>
      <c r="E2414" t="s">
        <v>452</v>
      </c>
      <c r="F2414" s="108">
        <v>2024</v>
      </c>
      <c r="G2414" t="s">
        <v>2955</v>
      </c>
      <c r="H2414">
        <v>1</v>
      </c>
      <c r="I2414">
        <v>486</v>
      </c>
      <c r="J2414" t="s">
        <v>555</v>
      </c>
      <c r="K2414" t="s">
        <v>2937</v>
      </c>
      <c r="L2414">
        <v>0</v>
      </c>
      <c r="M2414">
        <v>0</v>
      </c>
      <c r="N2414" t="s">
        <v>5364</v>
      </c>
      <c r="O2414" t="s">
        <v>545</v>
      </c>
      <c r="P2414" t="s">
        <v>458</v>
      </c>
      <c r="R2414">
        <v>0</v>
      </c>
      <c r="S2414" t="s">
        <v>459</v>
      </c>
      <c r="T2414" t="s">
        <v>458</v>
      </c>
      <c r="U2414" t="s">
        <v>460</v>
      </c>
      <c r="V2414" t="s">
        <v>458</v>
      </c>
    </row>
    <row r="2415" spans="1:22" x14ac:dyDescent="0.2">
      <c r="A2415" s="102">
        <v>42380</v>
      </c>
      <c r="B2415" s="102" t="s">
        <v>733</v>
      </c>
      <c r="C2415" t="s">
        <v>541</v>
      </c>
      <c r="D2415" s="58">
        <v>508.1</v>
      </c>
      <c r="E2415" t="s">
        <v>452</v>
      </c>
      <c r="F2415" s="108">
        <v>2002</v>
      </c>
      <c r="G2415" t="s">
        <v>3291</v>
      </c>
      <c r="H2415">
        <v>24</v>
      </c>
      <c r="I2415">
        <v>486</v>
      </c>
      <c r="J2415" t="s">
        <v>555</v>
      </c>
      <c r="K2415" t="s">
        <v>2937</v>
      </c>
      <c r="L2415">
        <v>0</v>
      </c>
      <c r="M2415">
        <v>0</v>
      </c>
      <c r="N2415" t="s">
        <v>5365</v>
      </c>
      <c r="O2415" t="s">
        <v>545</v>
      </c>
      <c r="P2415" t="s">
        <v>458</v>
      </c>
      <c r="R2415">
        <v>0</v>
      </c>
      <c r="S2415" t="s">
        <v>459</v>
      </c>
      <c r="T2415" t="s">
        <v>458</v>
      </c>
      <c r="U2415" t="s">
        <v>460</v>
      </c>
      <c r="V2415" t="s">
        <v>458</v>
      </c>
    </row>
    <row r="2416" spans="1:22" x14ac:dyDescent="0.2">
      <c r="A2416" s="102">
        <v>42380</v>
      </c>
      <c r="B2416" s="102" t="s">
        <v>733</v>
      </c>
      <c r="C2416" t="s">
        <v>541</v>
      </c>
      <c r="D2416" s="58">
        <v>508.1</v>
      </c>
      <c r="E2416" t="s">
        <v>452</v>
      </c>
      <c r="F2416" s="108" t="s">
        <v>2950</v>
      </c>
      <c r="G2416" t="s">
        <v>2951</v>
      </c>
      <c r="H2416">
        <v>40</v>
      </c>
      <c r="I2416">
        <v>486</v>
      </c>
      <c r="J2416" t="s">
        <v>555</v>
      </c>
      <c r="K2416" t="s">
        <v>2937</v>
      </c>
      <c r="L2416">
        <v>0</v>
      </c>
      <c r="M2416">
        <v>0</v>
      </c>
      <c r="N2416" t="s">
        <v>5366</v>
      </c>
      <c r="O2416" t="s">
        <v>545</v>
      </c>
      <c r="P2416" t="s">
        <v>458</v>
      </c>
      <c r="R2416">
        <v>0</v>
      </c>
      <c r="S2416" t="s">
        <v>459</v>
      </c>
      <c r="T2416" t="s">
        <v>458</v>
      </c>
      <c r="U2416" t="s">
        <v>460</v>
      </c>
      <c r="V2416" t="s">
        <v>458</v>
      </c>
    </row>
    <row r="2417" spans="1:22" x14ac:dyDescent="0.2">
      <c r="A2417" s="102">
        <v>42380</v>
      </c>
      <c r="B2417" s="102" t="s">
        <v>733</v>
      </c>
      <c r="C2417" t="s">
        <v>541</v>
      </c>
      <c r="D2417" s="58">
        <v>508.1</v>
      </c>
      <c r="E2417" t="s">
        <v>452</v>
      </c>
      <c r="F2417" s="108">
        <v>2023</v>
      </c>
      <c r="G2417" t="s">
        <v>2997</v>
      </c>
      <c r="H2417">
        <v>5</v>
      </c>
      <c r="I2417">
        <v>486</v>
      </c>
      <c r="J2417" t="s">
        <v>555</v>
      </c>
      <c r="K2417" t="s">
        <v>2937</v>
      </c>
      <c r="L2417">
        <v>0</v>
      </c>
      <c r="M2417">
        <v>0</v>
      </c>
      <c r="N2417" t="s">
        <v>5367</v>
      </c>
      <c r="O2417" t="s">
        <v>545</v>
      </c>
      <c r="P2417" t="s">
        <v>458</v>
      </c>
      <c r="R2417">
        <v>0</v>
      </c>
      <c r="S2417" t="s">
        <v>459</v>
      </c>
      <c r="T2417" t="s">
        <v>458</v>
      </c>
      <c r="U2417" t="s">
        <v>460</v>
      </c>
      <c r="V2417" t="s">
        <v>458</v>
      </c>
    </row>
    <row r="2418" spans="1:22" x14ac:dyDescent="0.2">
      <c r="A2418" s="102">
        <v>42380</v>
      </c>
      <c r="B2418" s="102" t="s">
        <v>733</v>
      </c>
      <c r="C2418" t="s">
        <v>541</v>
      </c>
      <c r="D2418" s="58">
        <v>508.1</v>
      </c>
      <c r="E2418" t="s">
        <v>452</v>
      </c>
      <c r="F2418" s="108">
        <v>2005</v>
      </c>
      <c r="G2418" t="s">
        <v>3011</v>
      </c>
      <c r="H2418">
        <v>41</v>
      </c>
      <c r="I2418">
        <v>486</v>
      </c>
      <c r="J2418" t="s">
        <v>555</v>
      </c>
      <c r="K2418" t="s">
        <v>2937</v>
      </c>
      <c r="L2418">
        <v>0</v>
      </c>
      <c r="M2418">
        <v>0</v>
      </c>
      <c r="N2418" t="s">
        <v>5368</v>
      </c>
      <c r="O2418" t="s">
        <v>545</v>
      </c>
      <c r="P2418" t="s">
        <v>458</v>
      </c>
      <c r="R2418">
        <v>0</v>
      </c>
      <c r="S2418" t="s">
        <v>459</v>
      </c>
      <c r="T2418" t="s">
        <v>458</v>
      </c>
      <c r="U2418" t="s">
        <v>460</v>
      </c>
      <c r="V2418" t="s">
        <v>458</v>
      </c>
    </row>
    <row r="2419" spans="1:22" x14ac:dyDescent="0.2">
      <c r="A2419" s="102">
        <v>42380</v>
      </c>
      <c r="B2419" s="102" t="s">
        <v>733</v>
      </c>
      <c r="C2419" t="s">
        <v>541</v>
      </c>
      <c r="D2419" s="58">
        <v>508.1</v>
      </c>
      <c r="E2419" t="s">
        <v>452</v>
      </c>
      <c r="F2419" s="108" t="s">
        <v>2950</v>
      </c>
      <c r="G2419" t="s">
        <v>2951</v>
      </c>
      <c r="H2419">
        <v>40</v>
      </c>
      <c r="I2419">
        <v>486</v>
      </c>
      <c r="J2419" t="s">
        <v>555</v>
      </c>
      <c r="K2419" t="s">
        <v>2937</v>
      </c>
      <c r="L2419">
        <v>0</v>
      </c>
      <c r="M2419">
        <v>0</v>
      </c>
      <c r="N2419" t="s">
        <v>5369</v>
      </c>
      <c r="O2419" t="s">
        <v>545</v>
      </c>
      <c r="P2419" t="s">
        <v>458</v>
      </c>
      <c r="R2419">
        <v>0</v>
      </c>
      <c r="S2419" t="s">
        <v>459</v>
      </c>
      <c r="T2419" t="s">
        <v>458</v>
      </c>
      <c r="U2419" t="s">
        <v>460</v>
      </c>
      <c r="V2419" t="s">
        <v>458</v>
      </c>
    </row>
    <row r="2420" spans="1:22" x14ac:dyDescent="0.2">
      <c r="A2420" s="102">
        <v>42380</v>
      </c>
      <c r="B2420" s="102" t="s">
        <v>733</v>
      </c>
      <c r="C2420" t="s">
        <v>541</v>
      </c>
      <c r="D2420" s="58">
        <v>508.1</v>
      </c>
      <c r="E2420" t="s">
        <v>452</v>
      </c>
      <c r="F2420" s="108">
        <v>2014</v>
      </c>
      <c r="G2420" t="s">
        <v>2978</v>
      </c>
      <c r="H2420">
        <v>32</v>
      </c>
      <c r="I2420">
        <v>486</v>
      </c>
      <c r="J2420" t="s">
        <v>555</v>
      </c>
      <c r="K2420" t="s">
        <v>2937</v>
      </c>
      <c r="L2420">
        <v>0</v>
      </c>
      <c r="M2420">
        <v>0</v>
      </c>
      <c r="N2420" t="s">
        <v>5370</v>
      </c>
      <c r="O2420" t="s">
        <v>545</v>
      </c>
      <c r="P2420" t="s">
        <v>458</v>
      </c>
      <c r="R2420">
        <v>0</v>
      </c>
      <c r="S2420" t="s">
        <v>459</v>
      </c>
      <c r="T2420" t="s">
        <v>458</v>
      </c>
      <c r="U2420" t="s">
        <v>460</v>
      </c>
      <c r="V2420" t="s">
        <v>458</v>
      </c>
    </row>
    <row r="2421" spans="1:22" x14ac:dyDescent="0.2">
      <c r="A2421" s="102">
        <v>42387</v>
      </c>
      <c r="B2421" s="102" t="s">
        <v>733</v>
      </c>
      <c r="C2421" t="s">
        <v>541</v>
      </c>
      <c r="D2421" s="58">
        <v>508.1</v>
      </c>
      <c r="E2421" t="s">
        <v>452</v>
      </c>
      <c r="F2421" s="108">
        <v>2024</v>
      </c>
      <c r="G2421" t="s">
        <v>2955</v>
      </c>
      <c r="H2421">
        <v>2</v>
      </c>
      <c r="I2421">
        <v>486</v>
      </c>
      <c r="J2421" t="s">
        <v>555</v>
      </c>
      <c r="K2421" t="s">
        <v>2937</v>
      </c>
      <c r="L2421">
        <v>0</v>
      </c>
      <c r="M2421">
        <v>0</v>
      </c>
      <c r="N2421" t="s">
        <v>5371</v>
      </c>
      <c r="O2421" t="s">
        <v>545</v>
      </c>
      <c r="P2421" t="s">
        <v>458</v>
      </c>
      <c r="R2421">
        <v>0</v>
      </c>
      <c r="S2421" t="s">
        <v>459</v>
      </c>
      <c r="T2421" t="s">
        <v>458</v>
      </c>
      <c r="U2421" t="s">
        <v>460</v>
      </c>
      <c r="V2421" t="s">
        <v>458</v>
      </c>
    </row>
    <row r="2422" spans="1:22" x14ac:dyDescent="0.2">
      <c r="A2422" s="102">
        <v>42387</v>
      </c>
      <c r="B2422" s="102" t="s">
        <v>733</v>
      </c>
      <c r="C2422" t="s">
        <v>541</v>
      </c>
      <c r="D2422" s="58">
        <v>508.1</v>
      </c>
      <c r="E2422" t="s">
        <v>452</v>
      </c>
      <c r="F2422" s="108">
        <v>2002</v>
      </c>
      <c r="G2422" t="s">
        <v>3291</v>
      </c>
      <c r="H2422">
        <v>7</v>
      </c>
      <c r="I2422">
        <v>486</v>
      </c>
      <c r="J2422" t="s">
        <v>555</v>
      </c>
      <c r="K2422" t="s">
        <v>2937</v>
      </c>
      <c r="L2422">
        <v>0</v>
      </c>
      <c r="M2422">
        <v>0</v>
      </c>
      <c r="N2422" t="s">
        <v>5372</v>
      </c>
      <c r="O2422" t="s">
        <v>545</v>
      </c>
      <c r="P2422" t="s">
        <v>458</v>
      </c>
      <c r="R2422">
        <v>0</v>
      </c>
      <c r="S2422" t="s">
        <v>459</v>
      </c>
      <c r="T2422" t="s">
        <v>458</v>
      </c>
      <c r="U2422" t="s">
        <v>460</v>
      </c>
      <c r="V2422" t="s">
        <v>458</v>
      </c>
    </row>
    <row r="2423" spans="1:22" x14ac:dyDescent="0.2">
      <c r="A2423" s="102">
        <v>42387</v>
      </c>
      <c r="B2423" s="102" t="s">
        <v>733</v>
      </c>
      <c r="C2423" t="s">
        <v>541</v>
      </c>
      <c r="D2423" s="58">
        <v>508.1</v>
      </c>
      <c r="E2423" t="s">
        <v>452</v>
      </c>
      <c r="F2423" s="108">
        <v>2002</v>
      </c>
      <c r="G2423" t="s">
        <v>3291</v>
      </c>
      <c r="H2423">
        <v>24</v>
      </c>
      <c r="I2423">
        <v>486</v>
      </c>
      <c r="J2423" t="s">
        <v>555</v>
      </c>
      <c r="K2423" t="s">
        <v>2937</v>
      </c>
      <c r="L2423">
        <v>0</v>
      </c>
      <c r="M2423">
        <v>0</v>
      </c>
      <c r="N2423" t="s">
        <v>5373</v>
      </c>
      <c r="O2423" t="s">
        <v>545</v>
      </c>
      <c r="P2423" t="s">
        <v>458</v>
      </c>
      <c r="R2423">
        <v>0</v>
      </c>
      <c r="S2423" t="s">
        <v>459</v>
      </c>
      <c r="T2423" t="s">
        <v>458</v>
      </c>
      <c r="U2423" t="s">
        <v>460</v>
      </c>
      <c r="V2423" t="s">
        <v>458</v>
      </c>
    </row>
    <row r="2424" spans="1:22" x14ac:dyDescent="0.2">
      <c r="A2424" s="102">
        <v>42387</v>
      </c>
      <c r="B2424" s="102" t="s">
        <v>733</v>
      </c>
      <c r="C2424" t="s">
        <v>541</v>
      </c>
      <c r="D2424" s="58">
        <v>508.1</v>
      </c>
      <c r="E2424" t="s">
        <v>452</v>
      </c>
      <c r="F2424" s="108" t="s">
        <v>2950</v>
      </c>
      <c r="G2424" t="s">
        <v>2951</v>
      </c>
      <c r="H2424">
        <v>18</v>
      </c>
      <c r="I2424">
        <v>486</v>
      </c>
      <c r="J2424" t="s">
        <v>555</v>
      </c>
      <c r="K2424" t="s">
        <v>2937</v>
      </c>
      <c r="L2424">
        <v>0</v>
      </c>
      <c r="M2424">
        <v>0</v>
      </c>
      <c r="N2424" t="s">
        <v>5374</v>
      </c>
      <c r="O2424" t="s">
        <v>545</v>
      </c>
      <c r="P2424" t="s">
        <v>458</v>
      </c>
      <c r="R2424">
        <v>0</v>
      </c>
      <c r="S2424" t="s">
        <v>459</v>
      </c>
      <c r="T2424" t="s">
        <v>458</v>
      </c>
      <c r="U2424" t="s">
        <v>460</v>
      </c>
      <c r="V2424" t="s">
        <v>458</v>
      </c>
    </row>
    <row r="2425" spans="1:22" x14ac:dyDescent="0.2">
      <c r="A2425" s="102">
        <v>42387</v>
      </c>
      <c r="B2425" s="102" t="s">
        <v>733</v>
      </c>
      <c r="C2425" t="s">
        <v>541</v>
      </c>
      <c r="D2425" s="58">
        <v>508.1</v>
      </c>
      <c r="E2425" t="s">
        <v>452</v>
      </c>
      <c r="F2425" s="108">
        <v>2005</v>
      </c>
      <c r="G2425" t="s">
        <v>3011</v>
      </c>
      <c r="H2425">
        <v>3</v>
      </c>
      <c r="I2425">
        <v>486</v>
      </c>
      <c r="J2425" t="s">
        <v>555</v>
      </c>
      <c r="K2425" t="s">
        <v>2937</v>
      </c>
      <c r="L2425">
        <v>0</v>
      </c>
      <c r="M2425">
        <v>0</v>
      </c>
      <c r="N2425" t="s">
        <v>5375</v>
      </c>
      <c r="O2425" t="s">
        <v>545</v>
      </c>
      <c r="P2425" t="s">
        <v>458</v>
      </c>
      <c r="R2425">
        <v>0</v>
      </c>
      <c r="S2425" t="s">
        <v>459</v>
      </c>
      <c r="T2425" t="s">
        <v>458</v>
      </c>
      <c r="U2425" t="s">
        <v>460</v>
      </c>
      <c r="V2425" t="s">
        <v>458</v>
      </c>
    </row>
    <row r="2426" spans="1:22" x14ac:dyDescent="0.2">
      <c r="A2426" s="102">
        <v>42387</v>
      </c>
      <c r="B2426" s="102" t="s">
        <v>733</v>
      </c>
      <c r="C2426" t="s">
        <v>541</v>
      </c>
      <c r="D2426" s="58">
        <v>508.1</v>
      </c>
      <c r="E2426" t="s">
        <v>452</v>
      </c>
      <c r="F2426" s="108" t="s">
        <v>2950</v>
      </c>
      <c r="G2426" t="s">
        <v>2951</v>
      </c>
      <c r="H2426">
        <v>16</v>
      </c>
      <c r="I2426">
        <v>486</v>
      </c>
      <c r="J2426" t="s">
        <v>555</v>
      </c>
      <c r="K2426" t="s">
        <v>2937</v>
      </c>
      <c r="L2426">
        <v>0</v>
      </c>
      <c r="M2426">
        <v>0</v>
      </c>
      <c r="N2426" t="s">
        <v>5376</v>
      </c>
      <c r="O2426" t="s">
        <v>545</v>
      </c>
      <c r="P2426" t="s">
        <v>458</v>
      </c>
      <c r="R2426">
        <v>0</v>
      </c>
      <c r="S2426" t="s">
        <v>459</v>
      </c>
      <c r="T2426" t="s">
        <v>458</v>
      </c>
      <c r="U2426" t="s">
        <v>460</v>
      </c>
      <c r="V2426" t="s">
        <v>458</v>
      </c>
    </row>
    <row r="2427" spans="1:22" x14ac:dyDescent="0.2">
      <c r="A2427" s="102">
        <v>42394</v>
      </c>
      <c r="B2427" s="102" t="s">
        <v>733</v>
      </c>
      <c r="C2427" t="s">
        <v>541</v>
      </c>
      <c r="D2427" s="58">
        <v>508.1</v>
      </c>
      <c r="E2427" t="s">
        <v>452</v>
      </c>
      <c r="F2427" s="108">
        <v>2024</v>
      </c>
      <c r="G2427" t="s">
        <v>2955</v>
      </c>
      <c r="H2427">
        <v>1</v>
      </c>
      <c r="I2427">
        <v>486</v>
      </c>
      <c r="J2427" t="s">
        <v>555</v>
      </c>
      <c r="K2427" t="s">
        <v>2937</v>
      </c>
      <c r="L2427">
        <v>0</v>
      </c>
      <c r="M2427">
        <v>0</v>
      </c>
      <c r="N2427" t="s">
        <v>5377</v>
      </c>
      <c r="O2427" t="s">
        <v>545</v>
      </c>
      <c r="P2427" t="s">
        <v>458</v>
      </c>
      <c r="R2427">
        <v>0</v>
      </c>
      <c r="S2427" t="s">
        <v>459</v>
      </c>
      <c r="T2427" t="s">
        <v>458</v>
      </c>
      <c r="U2427" t="s">
        <v>460</v>
      </c>
      <c r="V2427" t="s">
        <v>458</v>
      </c>
    </row>
    <row r="2428" spans="1:22" x14ac:dyDescent="0.2">
      <c r="A2428" s="102">
        <v>42394</v>
      </c>
      <c r="B2428" s="102" t="s">
        <v>733</v>
      </c>
      <c r="C2428" t="s">
        <v>541</v>
      </c>
      <c r="D2428" s="58">
        <v>508.1</v>
      </c>
      <c r="E2428" t="s">
        <v>452</v>
      </c>
      <c r="F2428" s="108">
        <v>2002</v>
      </c>
      <c r="G2428" t="s">
        <v>3291</v>
      </c>
      <c r="H2428">
        <v>4</v>
      </c>
      <c r="I2428">
        <v>486</v>
      </c>
      <c r="J2428" t="s">
        <v>555</v>
      </c>
      <c r="K2428" t="s">
        <v>2937</v>
      </c>
      <c r="L2428">
        <v>0</v>
      </c>
      <c r="M2428">
        <v>0</v>
      </c>
      <c r="N2428" t="s">
        <v>5378</v>
      </c>
      <c r="O2428" t="s">
        <v>545</v>
      </c>
      <c r="P2428" t="s">
        <v>458</v>
      </c>
      <c r="R2428">
        <v>0</v>
      </c>
      <c r="S2428" t="s">
        <v>459</v>
      </c>
      <c r="T2428" t="s">
        <v>458</v>
      </c>
      <c r="U2428" t="s">
        <v>460</v>
      </c>
      <c r="V2428" t="s">
        <v>458</v>
      </c>
    </row>
    <row r="2429" spans="1:22" x14ac:dyDescent="0.2">
      <c r="A2429" s="102">
        <v>42401</v>
      </c>
      <c r="B2429" s="102" t="s">
        <v>733</v>
      </c>
      <c r="C2429" t="s">
        <v>541</v>
      </c>
      <c r="D2429" s="58">
        <v>508.1</v>
      </c>
      <c r="E2429" t="s">
        <v>452</v>
      </c>
      <c r="F2429" s="108">
        <v>2024</v>
      </c>
      <c r="G2429" t="s">
        <v>2955</v>
      </c>
      <c r="H2429">
        <v>1</v>
      </c>
      <c r="I2429">
        <v>486</v>
      </c>
      <c r="J2429" t="s">
        <v>555</v>
      </c>
      <c r="K2429" t="s">
        <v>2937</v>
      </c>
      <c r="L2429">
        <v>0</v>
      </c>
      <c r="M2429">
        <v>0</v>
      </c>
      <c r="N2429" t="s">
        <v>5379</v>
      </c>
      <c r="O2429" t="s">
        <v>545</v>
      </c>
      <c r="P2429" t="s">
        <v>458</v>
      </c>
      <c r="R2429">
        <v>0</v>
      </c>
      <c r="S2429" t="s">
        <v>459</v>
      </c>
      <c r="T2429" t="s">
        <v>458</v>
      </c>
      <c r="U2429" t="s">
        <v>460</v>
      </c>
      <c r="V2429" t="s">
        <v>458</v>
      </c>
    </row>
    <row r="2430" spans="1:22" x14ac:dyDescent="0.2">
      <c r="A2430" s="102">
        <v>42401</v>
      </c>
      <c r="B2430" s="102" t="s">
        <v>733</v>
      </c>
      <c r="C2430" t="s">
        <v>541</v>
      </c>
      <c r="D2430" s="58">
        <v>508.1</v>
      </c>
      <c r="E2430" t="s">
        <v>452</v>
      </c>
      <c r="F2430" s="108">
        <v>2002</v>
      </c>
      <c r="G2430" t="s">
        <v>3291</v>
      </c>
      <c r="H2430">
        <v>10</v>
      </c>
      <c r="I2430">
        <v>486</v>
      </c>
      <c r="J2430" t="s">
        <v>555</v>
      </c>
      <c r="K2430" t="s">
        <v>2937</v>
      </c>
      <c r="L2430">
        <v>0</v>
      </c>
      <c r="M2430">
        <v>0</v>
      </c>
      <c r="N2430" t="s">
        <v>5380</v>
      </c>
      <c r="O2430" t="s">
        <v>545</v>
      </c>
      <c r="P2430" t="s">
        <v>458</v>
      </c>
      <c r="R2430">
        <v>0</v>
      </c>
      <c r="S2430" t="s">
        <v>459</v>
      </c>
      <c r="T2430" t="s">
        <v>458</v>
      </c>
      <c r="U2430" t="s">
        <v>460</v>
      </c>
      <c r="V2430" t="s">
        <v>458</v>
      </c>
    </row>
    <row r="2431" spans="1:22" x14ac:dyDescent="0.2">
      <c r="A2431" s="102">
        <v>42401</v>
      </c>
      <c r="B2431" s="102" t="s">
        <v>733</v>
      </c>
      <c r="C2431" t="s">
        <v>541</v>
      </c>
      <c r="D2431" s="58">
        <v>508.1</v>
      </c>
      <c r="E2431" t="s">
        <v>452</v>
      </c>
      <c r="F2431" s="108">
        <v>2005</v>
      </c>
      <c r="G2431" t="s">
        <v>3011</v>
      </c>
      <c r="H2431">
        <v>2</v>
      </c>
      <c r="I2431">
        <v>486</v>
      </c>
      <c r="J2431" t="s">
        <v>555</v>
      </c>
      <c r="K2431" t="s">
        <v>2937</v>
      </c>
      <c r="L2431">
        <v>0</v>
      </c>
      <c r="M2431">
        <v>0</v>
      </c>
      <c r="N2431" t="s">
        <v>5381</v>
      </c>
      <c r="O2431" t="s">
        <v>545</v>
      </c>
      <c r="P2431" t="s">
        <v>458</v>
      </c>
      <c r="R2431">
        <v>0</v>
      </c>
      <c r="S2431" t="s">
        <v>459</v>
      </c>
      <c r="T2431" t="s">
        <v>458</v>
      </c>
      <c r="U2431" t="s">
        <v>460</v>
      </c>
      <c r="V2431" t="s">
        <v>458</v>
      </c>
    </row>
    <row r="2432" spans="1:22" x14ac:dyDescent="0.2">
      <c r="A2432" s="102">
        <v>42408</v>
      </c>
      <c r="B2432" s="102" t="s">
        <v>733</v>
      </c>
      <c r="C2432" t="s">
        <v>541</v>
      </c>
      <c r="D2432" s="58">
        <v>508.1</v>
      </c>
      <c r="E2432" t="s">
        <v>452</v>
      </c>
      <c r="F2432" s="108">
        <v>2024</v>
      </c>
      <c r="G2432" t="s">
        <v>2955</v>
      </c>
      <c r="H2432">
        <v>1</v>
      </c>
      <c r="I2432">
        <v>486</v>
      </c>
      <c r="J2432" t="s">
        <v>555</v>
      </c>
      <c r="K2432" t="s">
        <v>2937</v>
      </c>
      <c r="L2432">
        <v>0</v>
      </c>
      <c r="M2432">
        <v>0</v>
      </c>
      <c r="N2432" t="s">
        <v>5382</v>
      </c>
      <c r="O2432" t="s">
        <v>545</v>
      </c>
      <c r="P2432" t="s">
        <v>458</v>
      </c>
      <c r="R2432">
        <v>0</v>
      </c>
      <c r="S2432" t="s">
        <v>459</v>
      </c>
      <c r="T2432" t="s">
        <v>458</v>
      </c>
      <c r="U2432" t="s">
        <v>460</v>
      </c>
      <c r="V2432" t="s">
        <v>458</v>
      </c>
    </row>
    <row r="2433" spans="1:22" x14ac:dyDescent="0.2">
      <c r="A2433" s="102">
        <v>42408</v>
      </c>
      <c r="B2433" s="102" t="s">
        <v>733</v>
      </c>
      <c r="C2433" t="s">
        <v>541</v>
      </c>
      <c r="D2433" s="58">
        <v>508.1</v>
      </c>
      <c r="E2433" t="s">
        <v>452</v>
      </c>
      <c r="F2433" s="108">
        <v>2002</v>
      </c>
      <c r="G2433" t="s">
        <v>3291</v>
      </c>
      <c r="H2433">
        <v>4</v>
      </c>
      <c r="I2433">
        <v>486</v>
      </c>
      <c r="J2433" t="s">
        <v>555</v>
      </c>
      <c r="K2433" t="s">
        <v>2937</v>
      </c>
      <c r="L2433">
        <v>0</v>
      </c>
      <c r="M2433">
        <v>0</v>
      </c>
      <c r="N2433" t="s">
        <v>5383</v>
      </c>
      <c r="O2433" t="s">
        <v>545</v>
      </c>
      <c r="P2433" t="s">
        <v>458</v>
      </c>
      <c r="R2433">
        <v>0</v>
      </c>
      <c r="S2433" t="s">
        <v>459</v>
      </c>
      <c r="T2433" t="s">
        <v>458</v>
      </c>
      <c r="U2433" t="s">
        <v>460</v>
      </c>
      <c r="V2433" t="s">
        <v>458</v>
      </c>
    </row>
    <row r="2434" spans="1:22" x14ac:dyDescent="0.2">
      <c r="A2434" s="102">
        <v>42408</v>
      </c>
      <c r="B2434" s="102" t="s">
        <v>733</v>
      </c>
      <c r="C2434" t="s">
        <v>541</v>
      </c>
      <c r="D2434" s="58">
        <v>508.1</v>
      </c>
      <c r="E2434" t="s">
        <v>452</v>
      </c>
      <c r="F2434" s="108">
        <v>2005</v>
      </c>
      <c r="G2434" t="s">
        <v>3011</v>
      </c>
      <c r="H2434">
        <v>15</v>
      </c>
      <c r="I2434">
        <v>486</v>
      </c>
      <c r="J2434" t="s">
        <v>555</v>
      </c>
      <c r="K2434" t="s">
        <v>2937</v>
      </c>
      <c r="L2434">
        <v>0</v>
      </c>
      <c r="M2434">
        <v>0</v>
      </c>
      <c r="N2434" t="s">
        <v>5384</v>
      </c>
      <c r="O2434" t="s">
        <v>545</v>
      </c>
      <c r="P2434" t="s">
        <v>458</v>
      </c>
      <c r="R2434">
        <v>0</v>
      </c>
      <c r="S2434" t="s">
        <v>459</v>
      </c>
      <c r="T2434" t="s">
        <v>458</v>
      </c>
      <c r="U2434" t="s">
        <v>460</v>
      </c>
      <c r="V2434" t="s">
        <v>458</v>
      </c>
    </row>
    <row r="2435" spans="1:22" x14ac:dyDescent="0.2">
      <c r="A2435" s="102">
        <v>42415</v>
      </c>
      <c r="B2435" s="102" t="s">
        <v>733</v>
      </c>
      <c r="C2435" t="s">
        <v>541</v>
      </c>
      <c r="D2435" s="58">
        <v>508.1</v>
      </c>
      <c r="E2435" t="s">
        <v>452</v>
      </c>
      <c r="F2435" s="108">
        <v>2002</v>
      </c>
      <c r="G2435" t="s">
        <v>3291</v>
      </c>
      <c r="H2435">
        <v>4</v>
      </c>
      <c r="I2435">
        <v>486</v>
      </c>
      <c r="J2435" t="s">
        <v>555</v>
      </c>
      <c r="K2435" t="s">
        <v>2937</v>
      </c>
      <c r="L2435">
        <v>0</v>
      </c>
      <c r="M2435">
        <v>0</v>
      </c>
      <c r="N2435" t="s">
        <v>5385</v>
      </c>
      <c r="O2435" t="s">
        <v>545</v>
      </c>
      <c r="P2435" t="s">
        <v>458</v>
      </c>
      <c r="R2435">
        <v>0</v>
      </c>
      <c r="S2435" t="s">
        <v>459</v>
      </c>
      <c r="T2435" t="s">
        <v>458</v>
      </c>
      <c r="U2435" t="s">
        <v>460</v>
      </c>
      <c r="V2435" t="s">
        <v>458</v>
      </c>
    </row>
    <row r="2436" spans="1:22" x14ac:dyDescent="0.2">
      <c r="A2436" s="102">
        <v>42415</v>
      </c>
      <c r="B2436" s="102" t="s">
        <v>733</v>
      </c>
      <c r="C2436" t="s">
        <v>541</v>
      </c>
      <c r="D2436" s="58">
        <v>508.1</v>
      </c>
      <c r="E2436" t="s">
        <v>452</v>
      </c>
      <c r="F2436" s="108">
        <v>2005</v>
      </c>
      <c r="G2436" t="s">
        <v>3011</v>
      </c>
      <c r="H2436">
        <v>19</v>
      </c>
      <c r="I2436">
        <v>486</v>
      </c>
      <c r="J2436" t="s">
        <v>555</v>
      </c>
      <c r="K2436" t="s">
        <v>2937</v>
      </c>
      <c r="L2436">
        <v>0</v>
      </c>
      <c r="M2436">
        <v>0</v>
      </c>
      <c r="N2436" t="s">
        <v>5386</v>
      </c>
      <c r="O2436" t="s">
        <v>545</v>
      </c>
      <c r="P2436" t="s">
        <v>458</v>
      </c>
      <c r="R2436">
        <v>0</v>
      </c>
      <c r="S2436" t="s">
        <v>459</v>
      </c>
      <c r="T2436" t="s">
        <v>458</v>
      </c>
      <c r="U2436" t="s">
        <v>460</v>
      </c>
      <c r="V2436" t="s">
        <v>458</v>
      </c>
    </row>
    <row r="2437" spans="1:22" x14ac:dyDescent="0.2">
      <c r="A2437" s="102">
        <v>42422</v>
      </c>
      <c r="B2437" s="102" t="s">
        <v>733</v>
      </c>
      <c r="C2437" t="s">
        <v>541</v>
      </c>
      <c r="D2437" s="58">
        <v>508.1</v>
      </c>
      <c r="E2437" t="s">
        <v>452</v>
      </c>
      <c r="F2437" s="108">
        <v>2002</v>
      </c>
      <c r="G2437" t="s">
        <v>3291</v>
      </c>
      <c r="H2437">
        <v>3</v>
      </c>
      <c r="I2437">
        <v>486</v>
      </c>
      <c r="J2437" t="s">
        <v>555</v>
      </c>
      <c r="K2437" t="s">
        <v>2937</v>
      </c>
      <c r="L2437">
        <v>0</v>
      </c>
      <c r="M2437">
        <v>0</v>
      </c>
      <c r="N2437" t="s">
        <v>5387</v>
      </c>
      <c r="O2437" t="s">
        <v>545</v>
      </c>
      <c r="P2437" t="s">
        <v>458</v>
      </c>
      <c r="R2437">
        <v>0</v>
      </c>
      <c r="S2437" t="s">
        <v>459</v>
      </c>
      <c r="T2437" t="s">
        <v>458</v>
      </c>
      <c r="U2437" t="s">
        <v>460</v>
      </c>
      <c r="V2437" t="s">
        <v>458</v>
      </c>
    </row>
    <row r="2438" spans="1:22" x14ac:dyDescent="0.2">
      <c r="A2438" s="102">
        <v>42422</v>
      </c>
      <c r="B2438" s="102" t="s">
        <v>733</v>
      </c>
      <c r="C2438" t="s">
        <v>541</v>
      </c>
      <c r="D2438" s="58">
        <v>508.1</v>
      </c>
      <c r="E2438" t="s">
        <v>452</v>
      </c>
      <c r="F2438" s="108">
        <v>2002</v>
      </c>
      <c r="G2438" t="s">
        <v>3291</v>
      </c>
      <c r="H2438">
        <v>2</v>
      </c>
      <c r="I2438">
        <v>486</v>
      </c>
      <c r="J2438" t="s">
        <v>555</v>
      </c>
      <c r="K2438" t="s">
        <v>2937</v>
      </c>
      <c r="L2438">
        <v>0</v>
      </c>
      <c r="M2438">
        <v>0</v>
      </c>
      <c r="N2438" t="s">
        <v>5388</v>
      </c>
      <c r="O2438" t="s">
        <v>545</v>
      </c>
      <c r="P2438" t="s">
        <v>458</v>
      </c>
      <c r="R2438">
        <v>0</v>
      </c>
      <c r="S2438" t="s">
        <v>459</v>
      </c>
      <c r="T2438" t="s">
        <v>458</v>
      </c>
      <c r="U2438" t="s">
        <v>460</v>
      </c>
      <c r="V2438" t="s">
        <v>458</v>
      </c>
    </row>
    <row r="2439" spans="1:22" x14ac:dyDescent="0.2">
      <c r="A2439" s="102">
        <v>42422</v>
      </c>
      <c r="B2439" s="102" t="s">
        <v>733</v>
      </c>
      <c r="C2439" t="s">
        <v>541</v>
      </c>
      <c r="D2439" s="58">
        <v>508.1</v>
      </c>
      <c r="E2439" t="s">
        <v>452</v>
      </c>
      <c r="F2439" s="108" t="s">
        <v>2950</v>
      </c>
      <c r="G2439" t="s">
        <v>2951</v>
      </c>
      <c r="H2439">
        <v>4</v>
      </c>
      <c r="I2439">
        <v>486</v>
      </c>
      <c r="J2439" t="s">
        <v>555</v>
      </c>
      <c r="K2439" t="s">
        <v>2937</v>
      </c>
      <c r="L2439">
        <v>0</v>
      </c>
      <c r="M2439">
        <v>0</v>
      </c>
      <c r="N2439" t="s">
        <v>5389</v>
      </c>
      <c r="O2439" t="s">
        <v>545</v>
      </c>
      <c r="P2439" t="s">
        <v>458</v>
      </c>
      <c r="R2439">
        <v>0</v>
      </c>
      <c r="S2439" t="s">
        <v>459</v>
      </c>
      <c r="T2439" t="s">
        <v>458</v>
      </c>
      <c r="U2439" t="s">
        <v>460</v>
      </c>
      <c r="V2439" t="s">
        <v>458</v>
      </c>
    </row>
    <row r="2440" spans="1:22" x14ac:dyDescent="0.2">
      <c r="A2440" s="102">
        <v>42422</v>
      </c>
      <c r="B2440" s="102" t="s">
        <v>733</v>
      </c>
      <c r="C2440" t="s">
        <v>541</v>
      </c>
      <c r="D2440" s="58">
        <v>508.1</v>
      </c>
      <c r="E2440" t="s">
        <v>452</v>
      </c>
      <c r="F2440" s="108">
        <v>2005</v>
      </c>
      <c r="G2440" t="s">
        <v>3011</v>
      </c>
      <c r="H2440">
        <v>4</v>
      </c>
      <c r="I2440">
        <v>486</v>
      </c>
      <c r="J2440" t="s">
        <v>555</v>
      </c>
      <c r="K2440" t="s">
        <v>2937</v>
      </c>
      <c r="L2440">
        <v>0</v>
      </c>
      <c r="M2440">
        <v>0</v>
      </c>
      <c r="N2440" t="s">
        <v>5390</v>
      </c>
      <c r="O2440" t="s">
        <v>545</v>
      </c>
      <c r="P2440" t="s">
        <v>458</v>
      </c>
      <c r="R2440">
        <v>0</v>
      </c>
      <c r="S2440" t="s">
        <v>459</v>
      </c>
      <c r="T2440" t="s">
        <v>458</v>
      </c>
      <c r="U2440" t="s">
        <v>460</v>
      </c>
      <c r="V2440" t="s">
        <v>458</v>
      </c>
    </row>
    <row r="2441" spans="1:22" x14ac:dyDescent="0.2">
      <c r="A2441" s="102">
        <v>42422</v>
      </c>
      <c r="B2441" s="102" t="s">
        <v>733</v>
      </c>
      <c r="C2441" t="s">
        <v>541</v>
      </c>
      <c r="D2441" s="58">
        <v>508.1</v>
      </c>
      <c r="E2441" t="s">
        <v>452</v>
      </c>
      <c r="F2441" s="108" t="s">
        <v>2950</v>
      </c>
      <c r="G2441" t="s">
        <v>2951</v>
      </c>
      <c r="H2441">
        <v>8</v>
      </c>
      <c r="I2441">
        <v>486</v>
      </c>
      <c r="J2441" t="s">
        <v>555</v>
      </c>
      <c r="K2441" t="s">
        <v>2937</v>
      </c>
      <c r="L2441">
        <v>0</v>
      </c>
      <c r="M2441">
        <v>0</v>
      </c>
      <c r="N2441" t="s">
        <v>5391</v>
      </c>
      <c r="O2441" t="s">
        <v>545</v>
      </c>
      <c r="P2441" t="s">
        <v>458</v>
      </c>
      <c r="R2441">
        <v>0</v>
      </c>
      <c r="S2441" t="s">
        <v>459</v>
      </c>
      <c r="T2441" t="s">
        <v>458</v>
      </c>
      <c r="U2441" t="s">
        <v>460</v>
      </c>
      <c r="V2441" t="s">
        <v>458</v>
      </c>
    </row>
    <row r="2442" spans="1:22" x14ac:dyDescent="0.2">
      <c r="A2442" s="102">
        <v>42422</v>
      </c>
      <c r="B2442" s="102" t="s">
        <v>733</v>
      </c>
      <c r="C2442" t="s">
        <v>541</v>
      </c>
      <c r="D2442" s="58">
        <v>508.1</v>
      </c>
      <c r="E2442" t="s">
        <v>452</v>
      </c>
      <c r="F2442" s="108" t="s">
        <v>2950</v>
      </c>
      <c r="G2442" t="s">
        <v>2951</v>
      </c>
      <c r="H2442">
        <v>24</v>
      </c>
      <c r="I2442">
        <v>486</v>
      </c>
      <c r="J2442" t="s">
        <v>555</v>
      </c>
      <c r="K2442" t="s">
        <v>2937</v>
      </c>
      <c r="L2442">
        <v>0</v>
      </c>
      <c r="M2442">
        <v>0</v>
      </c>
      <c r="N2442" t="s">
        <v>5392</v>
      </c>
      <c r="O2442" t="s">
        <v>545</v>
      </c>
      <c r="P2442" t="s">
        <v>458</v>
      </c>
      <c r="R2442">
        <v>0</v>
      </c>
      <c r="S2442" t="s">
        <v>459</v>
      </c>
      <c r="T2442" t="s">
        <v>458</v>
      </c>
      <c r="U2442" t="s">
        <v>460</v>
      </c>
      <c r="V2442" t="s">
        <v>458</v>
      </c>
    </row>
    <row r="2443" spans="1:22" x14ac:dyDescent="0.2">
      <c r="A2443" s="102">
        <v>42429</v>
      </c>
      <c r="B2443" s="102" t="s">
        <v>733</v>
      </c>
      <c r="C2443" t="s">
        <v>541</v>
      </c>
      <c r="D2443" s="58">
        <v>508.1</v>
      </c>
      <c r="E2443" t="s">
        <v>452</v>
      </c>
      <c r="F2443" s="108">
        <v>2002</v>
      </c>
      <c r="G2443" t="s">
        <v>3291</v>
      </c>
      <c r="H2443">
        <v>1</v>
      </c>
      <c r="I2443">
        <v>486</v>
      </c>
      <c r="J2443" t="s">
        <v>555</v>
      </c>
      <c r="K2443" t="s">
        <v>2937</v>
      </c>
      <c r="L2443">
        <v>0</v>
      </c>
      <c r="M2443">
        <v>0</v>
      </c>
      <c r="N2443" t="s">
        <v>5393</v>
      </c>
      <c r="O2443" t="s">
        <v>545</v>
      </c>
      <c r="P2443" t="s">
        <v>458</v>
      </c>
      <c r="R2443">
        <v>0</v>
      </c>
      <c r="S2443" t="s">
        <v>459</v>
      </c>
      <c r="T2443" t="s">
        <v>458</v>
      </c>
      <c r="U2443" t="s">
        <v>460</v>
      </c>
      <c r="V2443" t="s">
        <v>458</v>
      </c>
    </row>
    <row r="2444" spans="1:22" x14ac:dyDescent="0.2">
      <c r="A2444" s="102">
        <v>42430</v>
      </c>
      <c r="B2444" s="102" t="s">
        <v>733</v>
      </c>
      <c r="C2444" t="s">
        <v>541</v>
      </c>
      <c r="D2444" s="58">
        <v>508.1</v>
      </c>
      <c r="E2444" t="s">
        <v>452</v>
      </c>
      <c r="F2444" s="108">
        <v>2002</v>
      </c>
      <c r="G2444" t="s">
        <v>3291</v>
      </c>
      <c r="H2444">
        <v>2</v>
      </c>
      <c r="I2444">
        <v>486</v>
      </c>
      <c r="J2444" t="s">
        <v>555</v>
      </c>
      <c r="K2444" t="s">
        <v>2937</v>
      </c>
      <c r="L2444">
        <v>0</v>
      </c>
      <c r="M2444">
        <v>0</v>
      </c>
      <c r="N2444" t="s">
        <v>5394</v>
      </c>
      <c r="O2444" t="s">
        <v>545</v>
      </c>
      <c r="P2444" t="s">
        <v>458</v>
      </c>
      <c r="R2444">
        <v>0</v>
      </c>
      <c r="S2444" t="s">
        <v>459</v>
      </c>
      <c r="T2444" t="s">
        <v>458</v>
      </c>
      <c r="U2444" t="s">
        <v>460</v>
      </c>
      <c r="V2444" t="s">
        <v>458</v>
      </c>
    </row>
    <row r="2445" spans="1:22" x14ac:dyDescent="0.2">
      <c r="A2445" s="102">
        <v>42513</v>
      </c>
      <c r="B2445" s="102" t="s">
        <v>733</v>
      </c>
      <c r="C2445" t="s">
        <v>541</v>
      </c>
      <c r="D2445" s="58">
        <v>508.1</v>
      </c>
      <c r="E2445" t="s">
        <v>452</v>
      </c>
      <c r="F2445" s="108">
        <v>2002</v>
      </c>
      <c r="G2445" t="s">
        <v>3291</v>
      </c>
      <c r="H2445">
        <v>1</v>
      </c>
      <c r="I2445">
        <v>486</v>
      </c>
      <c r="J2445" t="s">
        <v>555</v>
      </c>
      <c r="K2445" t="s">
        <v>2937</v>
      </c>
      <c r="L2445">
        <v>0</v>
      </c>
      <c r="M2445">
        <v>0</v>
      </c>
      <c r="N2445" t="s">
        <v>5395</v>
      </c>
      <c r="O2445" t="s">
        <v>545</v>
      </c>
      <c r="P2445" t="s">
        <v>458</v>
      </c>
      <c r="R2445">
        <v>0</v>
      </c>
      <c r="S2445" t="s">
        <v>459</v>
      </c>
      <c r="T2445" t="s">
        <v>458</v>
      </c>
      <c r="U2445" t="s">
        <v>460</v>
      </c>
      <c r="V2445" t="s">
        <v>458</v>
      </c>
    </row>
    <row r="2446" spans="1:22" x14ac:dyDescent="0.2">
      <c r="A2446" s="102">
        <v>42520</v>
      </c>
      <c r="B2446" s="102" t="s">
        <v>733</v>
      </c>
      <c r="C2446" t="s">
        <v>541</v>
      </c>
      <c r="D2446" s="58">
        <v>508.1</v>
      </c>
      <c r="E2446" t="s">
        <v>452</v>
      </c>
      <c r="F2446" s="108">
        <v>2010</v>
      </c>
      <c r="G2446" t="s">
        <v>3044</v>
      </c>
      <c r="H2446">
        <v>12</v>
      </c>
      <c r="I2446">
        <v>486</v>
      </c>
      <c r="J2446" t="s">
        <v>555</v>
      </c>
      <c r="K2446" t="s">
        <v>2937</v>
      </c>
      <c r="L2446">
        <v>0</v>
      </c>
      <c r="M2446">
        <v>0</v>
      </c>
      <c r="N2446" t="s">
        <v>5396</v>
      </c>
      <c r="O2446" t="s">
        <v>545</v>
      </c>
      <c r="P2446" t="s">
        <v>458</v>
      </c>
      <c r="R2446">
        <v>0</v>
      </c>
      <c r="S2446" t="s">
        <v>459</v>
      </c>
      <c r="T2446" t="s">
        <v>458</v>
      </c>
      <c r="U2446" t="s">
        <v>460</v>
      </c>
      <c r="V2446" t="s">
        <v>458</v>
      </c>
    </row>
    <row r="2447" spans="1:22" x14ac:dyDescent="0.2">
      <c r="A2447" s="102">
        <v>42569</v>
      </c>
      <c r="B2447" s="102" t="s">
        <v>733</v>
      </c>
      <c r="C2447" t="s">
        <v>541</v>
      </c>
      <c r="D2447" s="58">
        <v>508.1</v>
      </c>
      <c r="E2447" t="s">
        <v>452</v>
      </c>
      <c r="F2447" s="108">
        <v>2001</v>
      </c>
      <c r="G2447" t="s">
        <v>2936</v>
      </c>
      <c r="H2447">
        <v>2</v>
      </c>
      <c r="I2447">
        <v>486</v>
      </c>
      <c r="J2447" t="s">
        <v>555</v>
      </c>
      <c r="K2447" t="s">
        <v>2937</v>
      </c>
      <c r="L2447">
        <v>0</v>
      </c>
      <c r="M2447">
        <v>0</v>
      </c>
      <c r="N2447" t="s">
        <v>5397</v>
      </c>
      <c r="O2447" t="s">
        <v>545</v>
      </c>
      <c r="P2447" t="s">
        <v>458</v>
      </c>
      <c r="R2447">
        <v>0</v>
      </c>
      <c r="S2447" t="s">
        <v>459</v>
      </c>
      <c r="T2447" t="s">
        <v>458</v>
      </c>
      <c r="U2447" t="s">
        <v>460</v>
      </c>
      <c r="V2447" t="s">
        <v>458</v>
      </c>
    </row>
    <row r="2448" spans="1:22" x14ac:dyDescent="0.2">
      <c r="A2448" s="102">
        <v>42541</v>
      </c>
      <c r="B2448" s="102" t="s">
        <v>5398</v>
      </c>
      <c r="C2448" t="s">
        <v>541</v>
      </c>
      <c r="D2448" s="58">
        <v>608.09</v>
      </c>
      <c r="E2448" t="s">
        <v>452</v>
      </c>
      <c r="F2448" s="108">
        <v>2024</v>
      </c>
      <c r="G2448" t="s">
        <v>2955</v>
      </c>
      <c r="H2448">
        <v>2</v>
      </c>
      <c r="I2448">
        <v>394</v>
      </c>
      <c r="J2448" t="s">
        <v>555</v>
      </c>
      <c r="K2448" t="s">
        <v>2937</v>
      </c>
      <c r="L2448">
        <v>0</v>
      </c>
      <c r="M2448">
        <v>0</v>
      </c>
      <c r="N2448" t="s">
        <v>5399</v>
      </c>
      <c r="O2448" t="s">
        <v>545</v>
      </c>
      <c r="P2448" t="s">
        <v>458</v>
      </c>
      <c r="R2448">
        <v>0</v>
      </c>
      <c r="S2448" t="s">
        <v>459</v>
      </c>
      <c r="T2448" t="s">
        <v>458</v>
      </c>
      <c r="U2448" t="s">
        <v>460</v>
      </c>
      <c r="V2448" t="s">
        <v>458</v>
      </c>
    </row>
    <row r="2449" spans="1:22" x14ac:dyDescent="0.2">
      <c r="A2449" s="102">
        <v>42548</v>
      </c>
      <c r="B2449" s="102" t="s">
        <v>5398</v>
      </c>
      <c r="C2449" t="s">
        <v>541</v>
      </c>
      <c r="D2449" s="58">
        <v>608.09</v>
      </c>
      <c r="E2449" t="s">
        <v>452</v>
      </c>
      <c r="F2449" s="108">
        <v>2024</v>
      </c>
      <c r="G2449" t="s">
        <v>2955</v>
      </c>
      <c r="H2449">
        <v>4</v>
      </c>
      <c r="I2449">
        <v>394</v>
      </c>
      <c r="J2449" t="s">
        <v>555</v>
      </c>
      <c r="K2449" t="s">
        <v>2937</v>
      </c>
      <c r="L2449">
        <v>0</v>
      </c>
      <c r="M2449">
        <v>0</v>
      </c>
      <c r="N2449" t="s">
        <v>5400</v>
      </c>
      <c r="O2449" t="s">
        <v>545</v>
      </c>
      <c r="P2449" t="s">
        <v>458</v>
      </c>
      <c r="R2449">
        <v>0</v>
      </c>
      <c r="S2449" t="s">
        <v>459</v>
      </c>
      <c r="T2449" t="s">
        <v>458</v>
      </c>
      <c r="U2449" t="s">
        <v>460</v>
      </c>
      <c r="V2449" t="s">
        <v>458</v>
      </c>
    </row>
    <row r="2450" spans="1:22" x14ac:dyDescent="0.2">
      <c r="A2450" s="102">
        <v>42552</v>
      </c>
      <c r="B2450" s="102" t="s">
        <v>5398</v>
      </c>
      <c r="C2450" t="s">
        <v>541</v>
      </c>
      <c r="D2450" s="58">
        <v>608.09</v>
      </c>
      <c r="E2450" t="s">
        <v>452</v>
      </c>
      <c r="F2450" s="108">
        <v>2024</v>
      </c>
      <c r="G2450" t="s">
        <v>2955</v>
      </c>
      <c r="H2450">
        <v>4</v>
      </c>
      <c r="I2450">
        <v>394</v>
      </c>
      <c r="J2450" t="s">
        <v>555</v>
      </c>
      <c r="K2450" t="s">
        <v>2937</v>
      </c>
      <c r="L2450">
        <v>0</v>
      </c>
      <c r="M2450">
        <v>0</v>
      </c>
      <c r="N2450" t="s">
        <v>5401</v>
      </c>
      <c r="O2450" t="s">
        <v>545</v>
      </c>
      <c r="P2450" t="s">
        <v>458</v>
      </c>
      <c r="R2450">
        <v>0</v>
      </c>
      <c r="S2450" t="s">
        <v>459</v>
      </c>
      <c r="T2450" t="s">
        <v>458</v>
      </c>
      <c r="U2450" t="s">
        <v>460</v>
      </c>
      <c r="V2450" t="s">
        <v>458</v>
      </c>
    </row>
    <row r="2451" spans="1:22" x14ac:dyDescent="0.2">
      <c r="A2451" s="102">
        <v>42555</v>
      </c>
      <c r="B2451" s="102" t="s">
        <v>5398</v>
      </c>
      <c r="C2451" t="s">
        <v>541</v>
      </c>
      <c r="D2451" s="58">
        <v>608.09</v>
      </c>
      <c r="E2451" t="s">
        <v>452</v>
      </c>
      <c r="F2451" s="108">
        <v>2024</v>
      </c>
      <c r="G2451" t="s">
        <v>2955</v>
      </c>
      <c r="H2451">
        <v>20</v>
      </c>
      <c r="I2451">
        <v>394</v>
      </c>
      <c r="J2451" t="s">
        <v>555</v>
      </c>
      <c r="K2451" t="s">
        <v>2937</v>
      </c>
      <c r="L2451">
        <v>0</v>
      </c>
      <c r="M2451">
        <v>0</v>
      </c>
      <c r="N2451" t="s">
        <v>5402</v>
      </c>
      <c r="O2451" t="s">
        <v>545</v>
      </c>
      <c r="P2451" t="s">
        <v>458</v>
      </c>
      <c r="R2451">
        <v>0</v>
      </c>
      <c r="S2451" t="s">
        <v>459</v>
      </c>
      <c r="T2451" t="s">
        <v>458</v>
      </c>
      <c r="U2451" t="s">
        <v>460</v>
      </c>
      <c r="V2451" t="s">
        <v>458</v>
      </c>
    </row>
    <row r="2452" spans="1:22" x14ac:dyDescent="0.2">
      <c r="A2452" s="102">
        <v>42555</v>
      </c>
      <c r="B2452" s="102" t="s">
        <v>5398</v>
      </c>
      <c r="C2452" t="s">
        <v>541</v>
      </c>
      <c r="D2452" s="58">
        <v>608.09</v>
      </c>
      <c r="E2452" t="s">
        <v>452</v>
      </c>
      <c r="F2452" s="108" t="s">
        <v>2950</v>
      </c>
      <c r="G2452" t="s">
        <v>2951</v>
      </c>
      <c r="H2452">
        <v>6</v>
      </c>
      <c r="I2452">
        <v>394</v>
      </c>
      <c r="J2452" t="s">
        <v>555</v>
      </c>
      <c r="K2452" t="s">
        <v>2937</v>
      </c>
      <c r="L2452">
        <v>0</v>
      </c>
      <c r="M2452">
        <v>0</v>
      </c>
      <c r="N2452" t="s">
        <v>5403</v>
      </c>
      <c r="O2452" t="s">
        <v>545</v>
      </c>
      <c r="P2452" t="s">
        <v>458</v>
      </c>
      <c r="R2452">
        <v>0</v>
      </c>
      <c r="S2452" t="s">
        <v>459</v>
      </c>
      <c r="T2452" t="s">
        <v>458</v>
      </c>
      <c r="U2452" t="s">
        <v>460</v>
      </c>
      <c r="V2452" t="s">
        <v>458</v>
      </c>
    </row>
    <row r="2453" spans="1:22" x14ac:dyDescent="0.2">
      <c r="A2453" s="102">
        <v>42562</v>
      </c>
      <c r="B2453" s="102" t="s">
        <v>5398</v>
      </c>
      <c r="C2453" t="s">
        <v>541</v>
      </c>
      <c r="D2453" s="58">
        <v>608.09</v>
      </c>
      <c r="E2453" t="s">
        <v>452</v>
      </c>
      <c r="F2453" s="108">
        <v>2024</v>
      </c>
      <c r="G2453" t="s">
        <v>2955</v>
      </c>
      <c r="H2453">
        <v>8</v>
      </c>
      <c r="I2453">
        <v>394</v>
      </c>
      <c r="J2453" t="s">
        <v>555</v>
      </c>
      <c r="K2453" t="s">
        <v>2937</v>
      </c>
      <c r="L2453">
        <v>0</v>
      </c>
      <c r="M2453">
        <v>0</v>
      </c>
      <c r="N2453" t="s">
        <v>5404</v>
      </c>
      <c r="O2453" t="s">
        <v>545</v>
      </c>
      <c r="P2453" t="s">
        <v>458</v>
      </c>
      <c r="R2453">
        <v>0</v>
      </c>
      <c r="S2453" t="s">
        <v>459</v>
      </c>
      <c r="T2453" t="s">
        <v>458</v>
      </c>
      <c r="U2453" t="s">
        <v>460</v>
      </c>
      <c r="V2453" t="s">
        <v>458</v>
      </c>
    </row>
    <row r="2454" spans="1:22" x14ac:dyDescent="0.2">
      <c r="A2454" s="102">
        <v>42562</v>
      </c>
      <c r="B2454" s="102" t="s">
        <v>5398</v>
      </c>
      <c r="C2454" t="s">
        <v>541</v>
      </c>
      <c r="D2454" s="58">
        <v>608.09</v>
      </c>
      <c r="E2454" t="s">
        <v>452</v>
      </c>
      <c r="F2454" s="108">
        <v>2024</v>
      </c>
      <c r="G2454" t="s">
        <v>2955</v>
      </c>
      <c r="H2454">
        <v>24</v>
      </c>
      <c r="I2454">
        <v>394</v>
      </c>
      <c r="J2454" t="s">
        <v>555</v>
      </c>
      <c r="K2454" t="s">
        <v>2937</v>
      </c>
      <c r="L2454">
        <v>0</v>
      </c>
      <c r="M2454">
        <v>0</v>
      </c>
      <c r="N2454" t="s">
        <v>5405</v>
      </c>
      <c r="O2454" t="s">
        <v>545</v>
      </c>
      <c r="P2454" t="s">
        <v>458</v>
      </c>
      <c r="R2454">
        <v>0</v>
      </c>
      <c r="S2454" t="s">
        <v>459</v>
      </c>
      <c r="T2454" t="s">
        <v>458</v>
      </c>
      <c r="U2454" t="s">
        <v>460</v>
      </c>
      <c r="V2454" t="s">
        <v>458</v>
      </c>
    </row>
    <row r="2455" spans="1:22" x14ac:dyDescent="0.2">
      <c r="A2455" s="102">
        <v>42562</v>
      </c>
      <c r="B2455" s="102" t="s">
        <v>5398</v>
      </c>
      <c r="C2455" t="s">
        <v>541</v>
      </c>
      <c r="D2455" s="58">
        <v>608.09</v>
      </c>
      <c r="E2455" t="s">
        <v>452</v>
      </c>
      <c r="F2455" s="108" t="s">
        <v>2950</v>
      </c>
      <c r="G2455" t="s">
        <v>2951</v>
      </c>
      <c r="H2455">
        <v>16</v>
      </c>
      <c r="I2455">
        <v>394</v>
      </c>
      <c r="J2455" t="s">
        <v>555</v>
      </c>
      <c r="K2455" t="s">
        <v>2937</v>
      </c>
      <c r="L2455">
        <v>0</v>
      </c>
      <c r="M2455">
        <v>0</v>
      </c>
      <c r="N2455" t="s">
        <v>5406</v>
      </c>
      <c r="O2455" t="s">
        <v>545</v>
      </c>
      <c r="P2455" t="s">
        <v>458</v>
      </c>
      <c r="R2455">
        <v>0</v>
      </c>
      <c r="S2455" t="s">
        <v>459</v>
      </c>
      <c r="T2455" t="s">
        <v>458</v>
      </c>
      <c r="U2455" t="s">
        <v>460</v>
      </c>
      <c r="V2455" t="s">
        <v>458</v>
      </c>
    </row>
    <row r="2456" spans="1:22" x14ac:dyDescent="0.2">
      <c r="A2456" s="102">
        <v>42569</v>
      </c>
      <c r="B2456" s="102" t="s">
        <v>5398</v>
      </c>
      <c r="C2456" t="s">
        <v>541</v>
      </c>
      <c r="D2456" s="58">
        <v>608.09</v>
      </c>
      <c r="E2456" t="s">
        <v>452</v>
      </c>
      <c r="F2456" s="108">
        <v>2024</v>
      </c>
      <c r="G2456" t="s">
        <v>2955</v>
      </c>
      <c r="H2456">
        <v>12</v>
      </c>
      <c r="I2456">
        <v>394</v>
      </c>
      <c r="J2456" t="s">
        <v>555</v>
      </c>
      <c r="K2456" t="s">
        <v>2937</v>
      </c>
      <c r="L2456">
        <v>0</v>
      </c>
      <c r="M2456">
        <v>0</v>
      </c>
      <c r="N2456" t="s">
        <v>5407</v>
      </c>
      <c r="O2456" t="s">
        <v>545</v>
      </c>
      <c r="P2456" t="s">
        <v>458</v>
      </c>
      <c r="R2456">
        <v>0</v>
      </c>
      <c r="S2456" t="s">
        <v>459</v>
      </c>
      <c r="T2456" t="s">
        <v>458</v>
      </c>
      <c r="U2456" t="s">
        <v>460</v>
      </c>
      <c r="V2456" t="s">
        <v>458</v>
      </c>
    </row>
    <row r="2457" spans="1:22" x14ac:dyDescent="0.2">
      <c r="A2457" s="102">
        <v>42576</v>
      </c>
      <c r="B2457" s="102" t="s">
        <v>5398</v>
      </c>
      <c r="C2457" t="s">
        <v>541</v>
      </c>
      <c r="D2457" s="58">
        <v>608.09</v>
      </c>
      <c r="E2457" t="s">
        <v>452</v>
      </c>
      <c r="F2457" s="108">
        <v>2024</v>
      </c>
      <c r="G2457" t="s">
        <v>2955</v>
      </c>
      <c r="H2457">
        <v>5</v>
      </c>
      <c r="I2457">
        <v>394</v>
      </c>
      <c r="J2457" t="s">
        <v>555</v>
      </c>
      <c r="K2457" t="s">
        <v>2937</v>
      </c>
      <c r="L2457">
        <v>0</v>
      </c>
      <c r="M2457">
        <v>0</v>
      </c>
      <c r="N2457" t="s">
        <v>5408</v>
      </c>
      <c r="O2457" t="s">
        <v>545</v>
      </c>
      <c r="P2457" t="s">
        <v>458</v>
      </c>
      <c r="R2457">
        <v>0</v>
      </c>
      <c r="S2457" t="s">
        <v>459</v>
      </c>
      <c r="T2457" t="s">
        <v>458</v>
      </c>
      <c r="U2457" t="s">
        <v>460</v>
      </c>
      <c r="V2457" t="s">
        <v>458</v>
      </c>
    </row>
    <row r="2458" spans="1:22" x14ac:dyDescent="0.2">
      <c r="A2458" s="102">
        <v>42590</v>
      </c>
      <c r="B2458" s="102" t="s">
        <v>857</v>
      </c>
      <c r="C2458" t="s">
        <v>541</v>
      </c>
      <c r="D2458" s="58">
        <v>608.1</v>
      </c>
      <c r="E2458" t="s">
        <v>452</v>
      </c>
      <c r="F2458" s="108">
        <v>2001</v>
      </c>
      <c r="G2458" t="s">
        <v>2936</v>
      </c>
      <c r="H2458">
        <v>2</v>
      </c>
      <c r="I2458">
        <v>44</v>
      </c>
      <c r="J2458" t="s">
        <v>555</v>
      </c>
      <c r="K2458" t="s">
        <v>2937</v>
      </c>
      <c r="L2458">
        <v>0</v>
      </c>
      <c r="M2458">
        <v>0</v>
      </c>
      <c r="N2458" t="s">
        <v>5409</v>
      </c>
      <c r="O2458" t="s">
        <v>545</v>
      </c>
      <c r="P2458" t="s">
        <v>458</v>
      </c>
      <c r="R2458">
        <v>0</v>
      </c>
      <c r="S2458" t="s">
        <v>459</v>
      </c>
      <c r="T2458" t="s">
        <v>458</v>
      </c>
      <c r="U2458" t="s">
        <v>460</v>
      </c>
      <c r="V2458" t="s">
        <v>458</v>
      </c>
    </row>
    <row r="2459" spans="1:22" x14ac:dyDescent="0.2">
      <c r="A2459" s="102">
        <v>42604</v>
      </c>
      <c r="B2459" s="102" t="s">
        <v>857</v>
      </c>
      <c r="C2459" t="s">
        <v>541</v>
      </c>
      <c r="D2459" s="58">
        <v>608.1</v>
      </c>
      <c r="E2459" t="s">
        <v>452</v>
      </c>
      <c r="F2459" s="108">
        <v>2001</v>
      </c>
      <c r="G2459" t="s">
        <v>2936</v>
      </c>
      <c r="H2459">
        <v>30</v>
      </c>
      <c r="I2459">
        <v>44</v>
      </c>
      <c r="J2459" t="s">
        <v>555</v>
      </c>
      <c r="K2459" t="s">
        <v>2937</v>
      </c>
      <c r="L2459">
        <v>0</v>
      </c>
      <c r="M2459">
        <v>0</v>
      </c>
      <c r="N2459" t="s">
        <v>5410</v>
      </c>
      <c r="O2459" t="s">
        <v>545</v>
      </c>
      <c r="P2459" t="s">
        <v>458</v>
      </c>
      <c r="R2459">
        <v>0</v>
      </c>
      <c r="S2459" t="s">
        <v>459</v>
      </c>
      <c r="T2459" t="s">
        <v>458</v>
      </c>
      <c r="U2459" t="s">
        <v>460</v>
      </c>
      <c r="V2459" t="s">
        <v>458</v>
      </c>
    </row>
    <row r="2460" spans="1:22" x14ac:dyDescent="0.2">
      <c r="A2460" s="102">
        <v>42611</v>
      </c>
      <c r="B2460" s="102" t="s">
        <v>857</v>
      </c>
      <c r="C2460" t="s">
        <v>541</v>
      </c>
      <c r="D2460" s="58">
        <v>608.1</v>
      </c>
      <c r="E2460" t="s">
        <v>452</v>
      </c>
      <c r="F2460" s="108">
        <v>2001</v>
      </c>
      <c r="G2460" t="s">
        <v>2936</v>
      </c>
      <c r="H2460">
        <v>12</v>
      </c>
      <c r="I2460">
        <v>44</v>
      </c>
      <c r="J2460" t="s">
        <v>555</v>
      </c>
      <c r="K2460" t="s">
        <v>2937</v>
      </c>
      <c r="L2460">
        <v>0</v>
      </c>
      <c r="M2460">
        <v>0</v>
      </c>
      <c r="N2460" t="s">
        <v>5411</v>
      </c>
      <c r="O2460" t="s">
        <v>545</v>
      </c>
      <c r="P2460" t="s">
        <v>458</v>
      </c>
      <c r="R2460">
        <v>0</v>
      </c>
      <c r="S2460" t="s">
        <v>459</v>
      </c>
      <c r="T2460" t="s">
        <v>458</v>
      </c>
      <c r="U2460" t="s">
        <v>460</v>
      </c>
      <c r="V2460" t="s">
        <v>458</v>
      </c>
    </row>
    <row r="2461" spans="1:22" x14ac:dyDescent="0.2">
      <c r="A2461" s="102">
        <v>42611</v>
      </c>
      <c r="B2461" s="102" t="s">
        <v>857</v>
      </c>
      <c r="C2461" t="s">
        <v>541</v>
      </c>
      <c r="D2461" s="58">
        <v>608.1</v>
      </c>
      <c r="E2461" t="s">
        <v>452</v>
      </c>
      <c r="F2461" s="108">
        <v>2003</v>
      </c>
      <c r="G2461" t="s">
        <v>3304</v>
      </c>
      <c r="H2461">
        <v>4</v>
      </c>
      <c r="I2461">
        <v>44</v>
      </c>
      <c r="J2461" t="s">
        <v>555</v>
      </c>
      <c r="K2461" t="s">
        <v>2937</v>
      </c>
      <c r="L2461">
        <v>0</v>
      </c>
      <c r="M2461">
        <v>0</v>
      </c>
      <c r="N2461" t="s">
        <v>5412</v>
      </c>
      <c r="O2461" t="s">
        <v>545</v>
      </c>
      <c r="P2461" t="s">
        <v>458</v>
      </c>
      <c r="R2461">
        <v>0</v>
      </c>
      <c r="S2461" t="s">
        <v>459</v>
      </c>
      <c r="T2461" t="s">
        <v>458</v>
      </c>
      <c r="U2461" t="s">
        <v>460</v>
      </c>
      <c r="V2461" t="s">
        <v>458</v>
      </c>
    </row>
    <row r="2462" spans="1:22" x14ac:dyDescent="0.2">
      <c r="A2462" s="102">
        <v>42611</v>
      </c>
      <c r="B2462" s="102" t="s">
        <v>857</v>
      </c>
      <c r="C2462" t="s">
        <v>541</v>
      </c>
      <c r="D2462" s="58">
        <v>608.1</v>
      </c>
      <c r="E2462" t="s">
        <v>452</v>
      </c>
      <c r="F2462" s="108" t="s">
        <v>2950</v>
      </c>
      <c r="G2462" t="s">
        <v>2951</v>
      </c>
      <c r="H2462">
        <v>16</v>
      </c>
      <c r="I2462">
        <v>44</v>
      </c>
      <c r="J2462" t="s">
        <v>555</v>
      </c>
      <c r="K2462" t="s">
        <v>2937</v>
      </c>
      <c r="L2462">
        <v>0</v>
      </c>
      <c r="M2462">
        <v>0</v>
      </c>
      <c r="N2462" t="s">
        <v>5413</v>
      </c>
      <c r="O2462" t="s">
        <v>545</v>
      </c>
      <c r="P2462" t="s">
        <v>458</v>
      </c>
      <c r="R2462">
        <v>0</v>
      </c>
      <c r="S2462" t="s">
        <v>459</v>
      </c>
      <c r="T2462" t="s">
        <v>458</v>
      </c>
      <c r="U2462" t="s">
        <v>460</v>
      </c>
      <c r="V2462" t="s">
        <v>458</v>
      </c>
    </row>
    <row r="2463" spans="1:22" x14ac:dyDescent="0.2">
      <c r="A2463" s="102">
        <v>42614</v>
      </c>
      <c r="B2463" s="102" t="s">
        <v>857</v>
      </c>
      <c r="C2463" t="s">
        <v>541</v>
      </c>
      <c r="D2463" s="58">
        <v>608.1</v>
      </c>
      <c r="E2463" t="s">
        <v>452</v>
      </c>
      <c r="F2463" s="108">
        <v>2014</v>
      </c>
      <c r="G2463" t="s">
        <v>2978</v>
      </c>
      <c r="H2463">
        <v>8</v>
      </c>
      <c r="I2463">
        <v>44</v>
      </c>
      <c r="J2463" t="s">
        <v>555</v>
      </c>
      <c r="K2463" t="s">
        <v>2937</v>
      </c>
      <c r="L2463">
        <v>0</v>
      </c>
      <c r="M2463">
        <v>0</v>
      </c>
      <c r="N2463" t="s">
        <v>5414</v>
      </c>
      <c r="O2463" t="s">
        <v>545</v>
      </c>
      <c r="P2463" t="s">
        <v>458</v>
      </c>
      <c r="R2463">
        <v>0</v>
      </c>
      <c r="S2463" t="s">
        <v>459</v>
      </c>
      <c r="T2463" t="s">
        <v>458</v>
      </c>
      <c r="U2463" t="s">
        <v>460</v>
      </c>
      <c r="V2463" t="s">
        <v>458</v>
      </c>
    </row>
    <row r="2464" spans="1:22" x14ac:dyDescent="0.2">
      <c r="A2464" s="102">
        <v>42614</v>
      </c>
      <c r="B2464" s="102" t="s">
        <v>857</v>
      </c>
      <c r="C2464" t="s">
        <v>541</v>
      </c>
      <c r="D2464" s="58">
        <v>608.1</v>
      </c>
      <c r="E2464" t="s">
        <v>452</v>
      </c>
      <c r="F2464" s="108">
        <v>2001</v>
      </c>
      <c r="G2464" t="s">
        <v>2936</v>
      </c>
      <c r="H2464">
        <v>4</v>
      </c>
      <c r="I2464">
        <v>44</v>
      </c>
      <c r="J2464" t="s">
        <v>555</v>
      </c>
      <c r="K2464" t="s">
        <v>2937</v>
      </c>
      <c r="L2464">
        <v>0</v>
      </c>
      <c r="M2464">
        <v>0</v>
      </c>
      <c r="N2464" t="s">
        <v>5415</v>
      </c>
      <c r="O2464" t="s">
        <v>545</v>
      </c>
      <c r="P2464" t="s">
        <v>458</v>
      </c>
      <c r="R2464">
        <v>0</v>
      </c>
      <c r="S2464" t="s">
        <v>459</v>
      </c>
      <c r="T2464" t="s">
        <v>458</v>
      </c>
      <c r="U2464" t="s">
        <v>460</v>
      </c>
      <c r="V2464" t="s">
        <v>458</v>
      </c>
    </row>
    <row r="2465" spans="1:22" x14ac:dyDescent="0.2">
      <c r="A2465" s="102">
        <v>42614</v>
      </c>
      <c r="B2465" s="102" t="s">
        <v>857</v>
      </c>
      <c r="C2465" t="s">
        <v>541</v>
      </c>
      <c r="D2465" s="58">
        <v>608.1</v>
      </c>
      <c r="E2465" t="s">
        <v>452</v>
      </c>
      <c r="F2465" s="108">
        <v>2003</v>
      </c>
      <c r="G2465" t="s">
        <v>3304</v>
      </c>
      <c r="H2465">
        <v>8</v>
      </c>
      <c r="I2465">
        <v>44</v>
      </c>
      <c r="J2465" t="s">
        <v>555</v>
      </c>
      <c r="K2465" t="s">
        <v>2937</v>
      </c>
      <c r="L2465">
        <v>0</v>
      </c>
      <c r="M2465">
        <v>0</v>
      </c>
      <c r="N2465" t="s">
        <v>5416</v>
      </c>
      <c r="O2465" t="s">
        <v>545</v>
      </c>
      <c r="P2465" t="s">
        <v>458</v>
      </c>
      <c r="R2465">
        <v>0</v>
      </c>
      <c r="S2465" t="s">
        <v>459</v>
      </c>
      <c r="T2465" t="s">
        <v>458</v>
      </c>
      <c r="U2465" t="s">
        <v>460</v>
      </c>
      <c r="V2465" t="s">
        <v>458</v>
      </c>
    </row>
    <row r="2466" spans="1:22" x14ac:dyDescent="0.2">
      <c r="A2466" s="102">
        <v>42614</v>
      </c>
      <c r="B2466" s="102" t="s">
        <v>857</v>
      </c>
      <c r="C2466" t="s">
        <v>541</v>
      </c>
      <c r="D2466" s="58">
        <v>608.1</v>
      </c>
      <c r="E2466" t="s">
        <v>452</v>
      </c>
      <c r="F2466" s="108" t="s">
        <v>2950</v>
      </c>
      <c r="G2466" t="s">
        <v>2951</v>
      </c>
      <c r="H2466">
        <v>12</v>
      </c>
      <c r="I2466">
        <v>44</v>
      </c>
      <c r="J2466" t="s">
        <v>555</v>
      </c>
      <c r="K2466" t="s">
        <v>2937</v>
      </c>
      <c r="L2466">
        <v>0</v>
      </c>
      <c r="M2466">
        <v>0</v>
      </c>
      <c r="N2466" t="s">
        <v>5417</v>
      </c>
      <c r="O2466" t="s">
        <v>545</v>
      </c>
      <c r="P2466" t="s">
        <v>458</v>
      </c>
      <c r="R2466">
        <v>0</v>
      </c>
      <c r="S2466" t="s">
        <v>459</v>
      </c>
      <c r="T2466" t="s">
        <v>458</v>
      </c>
      <c r="U2466" t="s">
        <v>460</v>
      </c>
      <c r="V2466" t="s">
        <v>458</v>
      </c>
    </row>
    <row r="2467" spans="1:22" x14ac:dyDescent="0.2">
      <c r="A2467" s="102">
        <v>42614</v>
      </c>
      <c r="B2467" s="102" t="s">
        <v>857</v>
      </c>
      <c r="C2467" t="s">
        <v>541</v>
      </c>
      <c r="D2467" s="58">
        <v>608.1</v>
      </c>
      <c r="E2467" t="s">
        <v>452</v>
      </c>
      <c r="F2467" s="108">
        <v>2010</v>
      </c>
      <c r="G2467" t="s">
        <v>3044</v>
      </c>
      <c r="H2467">
        <v>16</v>
      </c>
      <c r="I2467">
        <v>44</v>
      </c>
      <c r="J2467" t="s">
        <v>555</v>
      </c>
      <c r="K2467" t="s">
        <v>2937</v>
      </c>
      <c r="L2467">
        <v>0</v>
      </c>
      <c r="M2467">
        <v>0</v>
      </c>
      <c r="N2467" t="s">
        <v>5418</v>
      </c>
      <c r="O2467" t="s">
        <v>545</v>
      </c>
      <c r="P2467" t="s">
        <v>458</v>
      </c>
      <c r="R2467">
        <v>0</v>
      </c>
      <c r="S2467" t="s">
        <v>459</v>
      </c>
      <c r="T2467" t="s">
        <v>458</v>
      </c>
      <c r="U2467" t="s">
        <v>460</v>
      </c>
      <c r="V2467" t="s">
        <v>458</v>
      </c>
    </row>
    <row r="2468" spans="1:22" x14ac:dyDescent="0.2">
      <c r="A2468" s="102">
        <v>42618</v>
      </c>
      <c r="B2468" s="102" t="s">
        <v>857</v>
      </c>
      <c r="C2468" t="s">
        <v>541</v>
      </c>
      <c r="D2468" s="58">
        <v>608.1</v>
      </c>
      <c r="E2468" t="s">
        <v>452</v>
      </c>
      <c r="F2468" s="108">
        <v>2001</v>
      </c>
      <c r="G2468" t="s">
        <v>2936</v>
      </c>
      <c r="H2468">
        <v>10</v>
      </c>
      <c r="I2468">
        <v>44</v>
      </c>
      <c r="J2468" t="s">
        <v>555</v>
      </c>
      <c r="K2468" t="s">
        <v>2937</v>
      </c>
      <c r="L2468">
        <v>0</v>
      </c>
      <c r="M2468">
        <v>0</v>
      </c>
      <c r="N2468" t="s">
        <v>5419</v>
      </c>
      <c r="O2468" t="s">
        <v>545</v>
      </c>
      <c r="P2468" t="s">
        <v>458</v>
      </c>
      <c r="R2468">
        <v>0</v>
      </c>
      <c r="S2468" t="s">
        <v>459</v>
      </c>
      <c r="T2468" t="s">
        <v>458</v>
      </c>
      <c r="U2468" t="s">
        <v>460</v>
      </c>
      <c r="V2468" t="s">
        <v>458</v>
      </c>
    </row>
    <row r="2469" spans="1:22" x14ac:dyDescent="0.2">
      <c r="A2469" s="102">
        <v>42618</v>
      </c>
      <c r="B2469" s="102" t="s">
        <v>857</v>
      </c>
      <c r="C2469" t="s">
        <v>541</v>
      </c>
      <c r="D2469" s="58">
        <v>608.1</v>
      </c>
      <c r="E2469" t="s">
        <v>452</v>
      </c>
      <c r="F2469" s="108">
        <v>2003</v>
      </c>
      <c r="G2469" t="s">
        <v>3304</v>
      </c>
      <c r="H2469">
        <v>5</v>
      </c>
      <c r="I2469">
        <v>44</v>
      </c>
      <c r="J2469" t="s">
        <v>555</v>
      </c>
      <c r="K2469" t="s">
        <v>2937</v>
      </c>
      <c r="L2469">
        <v>0</v>
      </c>
      <c r="M2469">
        <v>0</v>
      </c>
      <c r="N2469" t="s">
        <v>5420</v>
      </c>
      <c r="O2469" t="s">
        <v>545</v>
      </c>
      <c r="P2469" t="s">
        <v>458</v>
      </c>
      <c r="R2469">
        <v>0</v>
      </c>
      <c r="S2469" t="s">
        <v>459</v>
      </c>
      <c r="T2469" t="s">
        <v>458</v>
      </c>
      <c r="U2469" t="s">
        <v>460</v>
      </c>
      <c r="V2469" t="s">
        <v>458</v>
      </c>
    </row>
    <row r="2470" spans="1:22" x14ac:dyDescent="0.2">
      <c r="A2470" s="102">
        <v>42618</v>
      </c>
      <c r="B2470" s="102" t="s">
        <v>857</v>
      </c>
      <c r="C2470" t="s">
        <v>541</v>
      </c>
      <c r="D2470" s="58">
        <v>608.1</v>
      </c>
      <c r="E2470" t="s">
        <v>452</v>
      </c>
      <c r="F2470" s="108" t="s">
        <v>2950</v>
      </c>
      <c r="G2470" t="s">
        <v>2951</v>
      </c>
      <c r="H2470">
        <v>32</v>
      </c>
      <c r="I2470">
        <v>44</v>
      </c>
      <c r="J2470" t="s">
        <v>555</v>
      </c>
      <c r="K2470" t="s">
        <v>2937</v>
      </c>
      <c r="L2470">
        <v>0</v>
      </c>
      <c r="M2470">
        <v>0</v>
      </c>
      <c r="N2470" t="s">
        <v>5421</v>
      </c>
      <c r="O2470" t="s">
        <v>545</v>
      </c>
      <c r="P2470" t="s">
        <v>458</v>
      </c>
      <c r="R2470">
        <v>0</v>
      </c>
      <c r="S2470" t="s">
        <v>459</v>
      </c>
      <c r="T2470" t="s">
        <v>458</v>
      </c>
      <c r="U2470" t="s">
        <v>460</v>
      </c>
      <c r="V2470" t="s">
        <v>458</v>
      </c>
    </row>
    <row r="2471" spans="1:22" x14ac:dyDescent="0.2">
      <c r="A2471" s="102">
        <v>42618</v>
      </c>
      <c r="B2471" s="102" t="s">
        <v>857</v>
      </c>
      <c r="C2471" t="s">
        <v>541</v>
      </c>
      <c r="D2471" s="58">
        <v>608.1</v>
      </c>
      <c r="E2471" t="s">
        <v>452</v>
      </c>
      <c r="F2471" s="108">
        <v>2010</v>
      </c>
      <c r="G2471" t="s">
        <v>3044</v>
      </c>
      <c r="H2471">
        <v>32</v>
      </c>
      <c r="I2471">
        <v>44</v>
      </c>
      <c r="J2471" t="s">
        <v>555</v>
      </c>
      <c r="K2471" t="s">
        <v>2937</v>
      </c>
      <c r="L2471">
        <v>0</v>
      </c>
      <c r="M2471">
        <v>0</v>
      </c>
      <c r="N2471" t="s">
        <v>5422</v>
      </c>
      <c r="O2471" t="s">
        <v>545</v>
      </c>
      <c r="P2471" t="s">
        <v>458</v>
      </c>
      <c r="R2471">
        <v>0</v>
      </c>
      <c r="S2471" t="s">
        <v>459</v>
      </c>
      <c r="T2471" t="s">
        <v>458</v>
      </c>
      <c r="U2471" t="s">
        <v>460</v>
      </c>
      <c r="V2471" t="s">
        <v>458</v>
      </c>
    </row>
    <row r="2472" spans="1:22" x14ac:dyDescent="0.2">
      <c r="A2472" s="102">
        <v>42625</v>
      </c>
      <c r="B2472" s="102" t="s">
        <v>857</v>
      </c>
      <c r="C2472" t="s">
        <v>541</v>
      </c>
      <c r="D2472" s="58">
        <v>608.1</v>
      </c>
      <c r="E2472" t="s">
        <v>452</v>
      </c>
      <c r="F2472" s="108">
        <v>2001</v>
      </c>
      <c r="G2472" t="s">
        <v>2936</v>
      </c>
      <c r="H2472">
        <v>2</v>
      </c>
      <c r="I2472">
        <v>44</v>
      </c>
      <c r="J2472" t="s">
        <v>555</v>
      </c>
      <c r="K2472" t="s">
        <v>2937</v>
      </c>
      <c r="L2472">
        <v>0</v>
      </c>
      <c r="M2472">
        <v>0</v>
      </c>
      <c r="N2472" t="s">
        <v>5423</v>
      </c>
      <c r="O2472" t="s">
        <v>545</v>
      </c>
      <c r="P2472" t="s">
        <v>458</v>
      </c>
      <c r="R2472">
        <v>0</v>
      </c>
      <c r="S2472" t="s">
        <v>459</v>
      </c>
      <c r="T2472" t="s">
        <v>458</v>
      </c>
      <c r="U2472" t="s">
        <v>460</v>
      </c>
      <c r="V2472" t="s">
        <v>458</v>
      </c>
    </row>
    <row r="2473" spans="1:22" x14ac:dyDescent="0.2">
      <c r="A2473" s="102">
        <v>42625</v>
      </c>
      <c r="B2473" s="102" t="s">
        <v>857</v>
      </c>
      <c r="C2473" t="s">
        <v>541</v>
      </c>
      <c r="D2473" s="58">
        <v>608.1</v>
      </c>
      <c r="E2473" t="s">
        <v>452</v>
      </c>
      <c r="F2473" s="108">
        <v>2003</v>
      </c>
      <c r="G2473" t="s">
        <v>3304</v>
      </c>
      <c r="H2473">
        <v>4</v>
      </c>
      <c r="I2473">
        <v>44</v>
      </c>
      <c r="J2473" t="s">
        <v>555</v>
      </c>
      <c r="K2473" t="s">
        <v>2937</v>
      </c>
      <c r="L2473">
        <v>0</v>
      </c>
      <c r="M2473">
        <v>0</v>
      </c>
      <c r="N2473" t="s">
        <v>5424</v>
      </c>
      <c r="O2473" t="s">
        <v>545</v>
      </c>
      <c r="P2473" t="s">
        <v>458</v>
      </c>
      <c r="R2473">
        <v>0</v>
      </c>
      <c r="S2473" t="s">
        <v>459</v>
      </c>
      <c r="T2473" t="s">
        <v>458</v>
      </c>
      <c r="U2473" t="s">
        <v>460</v>
      </c>
      <c r="V2473" t="s">
        <v>458</v>
      </c>
    </row>
    <row r="2474" spans="1:22" x14ac:dyDescent="0.2">
      <c r="A2474" s="102">
        <v>42625</v>
      </c>
      <c r="B2474" s="102" t="s">
        <v>857</v>
      </c>
      <c r="C2474" t="s">
        <v>541</v>
      </c>
      <c r="D2474" s="58">
        <v>608.1</v>
      </c>
      <c r="E2474" t="s">
        <v>452</v>
      </c>
      <c r="F2474" s="108" t="s">
        <v>2950</v>
      </c>
      <c r="G2474" t="s">
        <v>2951</v>
      </c>
      <c r="H2474">
        <v>20</v>
      </c>
      <c r="I2474">
        <v>44</v>
      </c>
      <c r="J2474" t="s">
        <v>555</v>
      </c>
      <c r="K2474" t="s">
        <v>2937</v>
      </c>
      <c r="L2474">
        <v>0</v>
      </c>
      <c r="M2474">
        <v>0</v>
      </c>
      <c r="N2474" t="s">
        <v>5425</v>
      </c>
      <c r="O2474" t="s">
        <v>545</v>
      </c>
      <c r="P2474" t="s">
        <v>458</v>
      </c>
      <c r="R2474">
        <v>0</v>
      </c>
      <c r="S2474" t="s">
        <v>459</v>
      </c>
      <c r="T2474" t="s">
        <v>458</v>
      </c>
      <c r="U2474" t="s">
        <v>460</v>
      </c>
      <c r="V2474" t="s">
        <v>458</v>
      </c>
    </row>
    <row r="2475" spans="1:22" x14ac:dyDescent="0.2">
      <c r="A2475" s="102">
        <v>42625</v>
      </c>
      <c r="B2475" s="102" t="s">
        <v>857</v>
      </c>
      <c r="C2475" t="s">
        <v>541</v>
      </c>
      <c r="D2475" s="58">
        <v>608.1</v>
      </c>
      <c r="E2475" t="s">
        <v>452</v>
      </c>
      <c r="F2475" s="108">
        <v>2010</v>
      </c>
      <c r="G2475" t="s">
        <v>3044</v>
      </c>
      <c r="H2475">
        <v>4</v>
      </c>
      <c r="I2475">
        <v>44</v>
      </c>
      <c r="J2475" t="s">
        <v>555</v>
      </c>
      <c r="K2475" t="s">
        <v>2937</v>
      </c>
      <c r="L2475">
        <v>0</v>
      </c>
      <c r="M2475">
        <v>0</v>
      </c>
      <c r="N2475" t="s">
        <v>5426</v>
      </c>
      <c r="O2475" t="s">
        <v>545</v>
      </c>
      <c r="P2475" t="s">
        <v>458</v>
      </c>
      <c r="R2475">
        <v>0</v>
      </c>
      <c r="S2475" t="s">
        <v>459</v>
      </c>
      <c r="T2475" t="s">
        <v>458</v>
      </c>
      <c r="U2475" t="s">
        <v>460</v>
      </c>
      <c r="V2475" t="s">
        <v>458</v>
      </c>
    </row>
    <row r="2476" spans="1:22" x14ac:dyDescent="0.2">
      <c r="A2476" s="102">
        <v>42632</v>
      </c>
      <c r="B2476" s="102" t="s">
        <v>857</v>
      </c>
      <c r="C2476" t="s">
        <v>541</v>
      </c>
      <c r="D2476" s="58">
        <v>608.1</v>
      </c>
      <c r="E2476" t="s">
        <v>452</v>
      </c>
      <c r="F2476" s="108" t="s">
        <v>2950</v>
      </c>
      <c r="G2476" t="s">
        <v>2951</v>
      </c>
      <c r="H2476">
        <v>12</v>
      </c>
      <c r="I2476">
        <v>44</v>
      </c>
      <c r="J2476" t="s">
        <v>555</v>
      </c>
      <c r="K2476" t="s">
        <v>2937</v>
      </c>
      <c r="L2476">
        <v>0</v>
      </c>
      <c r="M2476">
        <v>0</v>
      </c>
      <c r="N2476" t="s">
        <v>5427</v>
      </c>
      <c r="O2476" t="s">
        <v>545</v>
      </c>
      <c r="P2476" t="s">
        <v>458</v>
      </c>
      <c r="R2476">
        <v>0</v>
      </c>
      <c r="S2476" t="s">
        <v>459</v>
      </c>
      <c r="T2476" t="s">
        <v>458</v>
      </c>
      <c r="U2476" t="s">
        <v>460</v>
      </c>
      <c r="V2476" t="s">
        <v>458</v>
      </c>
    </row>
    <row r="2477" spans="1:22" x14ac:dyDescent="0.2">
      <c r="A2477" s="102">
        <v>42639</v>
      </c>
      <c r="B2477" s="102" t="s">
        <v>857</v>
      </c>
      <c r="C2477" t="s">
        <v>541</v>
      </c>
      <c r="D2477" s="58">
        <v>608.1</v>
      </c>
      <c r="E2477" t="s">
        <v>452</v>
      </c>
      <c r="F2477" s="108">
        <v>2001</v>
      </c>
      <c r="G2477" t="s">
        <v>2936</v>
      </c>
      <c r="H2477">
        <v>10</v>
      </c>
      <c r="I2477">
        <v>44</v>
      </c>
      <c r="J2477" t="s">
        <v>555</v>
      </c>
      <c r="K2477" t="s">
        <v>2937</v>
      </c>
      <c r="L2477">
        <v>0</v>
      </c>
      <c r="M2477">
        <v>0</v>
      </c>
      <c r="N2477" t="s">
        <v>5428</v>
      </c>
      <c r="O2477" t="s">
        <v>545</v>
      </c>
      <c r="P2477" t="s">
        <v>458</v>
      </c>
      <c r="R2477">
        <v>0</v>
      </c>
      <c r="S2477" t="s">
        <v>459</v>
      </c>
      <c r="T2477" t="s">
        <v>458</v>
      </c>
      <c r="U2477" t="s">
        <v>460</v>
      </c>
      <c r="V2477" t="s">
        <v>458</v>
      </c>
    </row>
    <row r="2478" spans="1:22" x14ac:dyDescent="0.2">
      <c r="A2478" s="102">
        <v>42639</v>
      </c>
      <c r="B2478" s="102" t="s">
        <v>857</v>
      </c>
      <c r="C2478" t="s">
        <v>541</v>
      </c>
      <c r="D2478" s="58">
        <v>608.1</v>
      </c>
      <c r="E2478" t="s">
        <v>452</v>
      </c>
      <c r="F2478" s="108" t="s">
        <v>2950</v>
      </c>
      <c r="G2478" t="s">
        <v>2951</v>
      </c>
      <c r="H2478">
        <v>24</v>
      </c>
      <c r="I2478">
        <v>44</v>
      </c>
      <c r="J2478" t="s">
        <v>555</v>
      </c>
      <c r="K2478" t="s">
        <v>2937</v>
      </c>
      <c r="L2478">
        <v>0</v>
      </c>
      <c r="M2478">
        <v>0</v>
      </c>
      <c r="N2478" t="s">
        <v>5429</v>
      </c>
      <c r="O2478" t="s">
        <v>545</v>
      </c>
      <c r="P2478" t="s">
        <v>458</v>
      </c>
      <c r="R2478">
        <v>0</v>
      </c>
      <c r="S2478" t="s">
        <v>459</v>
      </c>
      <c r="T2478" t="s">
        <v>458</v>
      </c>
      <c r="U2478" t="s">
        <v>460</v>
      </c>
      <c r="V2478" t="s">
        <v>458</v>
      </c>
    </row>
    <row r="2479" spans="1:22" x14ac:dyDescent="0.2">
      <c r="A2479" s="102">
        <v>42646</v>
      </c>
      <c r="B2479" s="102" t="s">
        <v>857</v>
      </c>
      <c r="C2479" t="s">
        <v>541</v>
      </c>
      <c r="D2479" s="58">
        <v>608.1</v>
      </c>
      <c r="E2479" t="s">
        <v>452</v>
      </c>
      <c r="F2479" s="108" t="s">
        <v>2950</v>
      </c>
      <c r="G2479" t="s">
        <v>2951</v>
      </c>
      <c r="H2479">
        <v>8</v>
      </c>
      <c r="I2479">
        <v>44</v>
      </c>
      <c r="J2479" t="s">
        <v>555</v>
      </c>
      <c r="K2479" t="s">
        <v>2937</v>
      </c>
      <c r="L2479">
        <v>0</v>
      </c>
      <c r="M2479">
        <v>0</v>
      </c>
      <c r="N2479" t="s">
        <v>5430</v>
      </c>
      <c r="O2479" t="s">
        <v>545</v>
      </c>
      <c r="P2479" t="s">
        <v>458</v>
      </c>
      <c r="R2479">
        <v>0</v>
      </c>
      <c r="S2479" t="s">
        <v>459</v>
      </c>
      <c r="T2479" t="s">
        <v>458</v>
      </c>
      <c r="U2479" t="s">
        <v>460</v>
      </c>
      <c r="V2479" t="s">
        <v>458</v>
      </c>
    </row>
    <row r="2480" spans="1:22" x14ac:dyDescent="0.2">
      <c r="A2480" s="102">
        <v>42660</v>
      </c>
      <c r="B2480" s="102" t="s">
        <v>857</v>
      </c>
      <c r="C2480" t="s">
        <v>541</v>
      </c>
      <c r="D2480" s="58">
        <v>608.1</v>
      </c>
      <c r="E2480" t="s">
        <v>452</v>
      </c>
      <c r="F2480" s="108">
        <v>2001</v>
      </c>
      <c r="G2480" t="s">
        <v>2936</v>
      </c>
      <c r="H2480">
        <v>6</v>
      </c>
      <c r="I2480">
        <v>44</v>
      </c>
      <c r="J2480" t="s">
        <v>555</v>
      </c>
      <c r="K2480" t="s">
        <v>2937</v>
      </c>
      <c r="L2480">
        <v>0</v>
      </c>
      <c r="M2480">
        <v>0</v>
      </c>
      <c r="N2480" t="s">
        <v>5431</v>
      </c>
      <c r="O2480" t="s">
        <v>545</v>
      </c>
      <c r="P2480" t="s">
        <v>458</v>
      </c>
      <c r="R2480">
        <v>0</v>
      </c>
      <c r="S2480" t="s">
        <v>459</v>
      </c>
      <c r="T2480" t="s">
        <v>458</v>
      </c>
      <c r="U2480" t="s">
        <v>460</v>
      </c>
      <c r="V2480" t="s">
        <v>458</v>
      </c>
    </row>
    <row r="2481" spans="1:22" x14ac:dyDescent="0.2">
      <c r="A2481" s="102">
        <v>42667</v>
      </c>
      <c r="B2481" s="102" t="s">
        <v>857</v>
      </c>
      <c r="C2481" t="s">
        <v>541</v>
      </c>
      <c r="D2481" s="58">
        <v>608.1</v>
      </c>
      <c r="E2481" t="s">
        <v>452</v>
      </c>
      <c r="F2481" s="108">
        <v>2014</v>
      </c>
      <c r="G2481" t="s">
        <v>2978</v>
      </c>
      <c r="H2481">
        <v>4</v>
      </c>
      <c r="I2481">
        <v>44</v>
      </c>
      <c r="J2481" t="s">
        <v>555</v>
      </c>
      <c r="K2481" t="s">
        <v>2937</v>
      </c>
      <c r="L2481">
        <v>0</v>
      </c>
      <c r="M2481">
        <v>0</v>
      </c>
      <c r="N2481" t="s">
        <v>5432</v>
      </c>
      <c r="O2481" t="s">
        <v>545</v>
      </c>
      <c r="P2481" t="s">
        <v>458</v>
      </c>
      <c r="R2481">
        <v>0</v>
      </c>
      <c r="S2481" t="s">
        <v>459</v>
      </c>
      <c r="T2481" t="s">
        <v>458</v>
      </c>
      <c r="U2481" t="s">
        <v>460</v>
      </c>
      <c r="V2481" t="s">
        <v>458</v>
      </c>
    </row>
    <row r="2482" spans="1:22" x14ac:dyDescent="0.2">
      <c r="A2482" s="102">
        <v>42667</v>
      </c>
      <c r="B2482" s="102" t="s">
        <v>857</v>
      </c>
      <c r="C2482" t="s">
        <v>541</v>
      </c>
      <c r="D2482" s="58">
        <v>608.1</v>
      </c>
      <c r="E2482" t="s">
        <v>452</v>
      </c>
      <c r="F2482" s="108">
        <v>2001</v>
      </c>
      <c r="G2482" t="s">
        <v>2936</v>
      </c>
      <c r="H2482">
        <v>12</v>
      </c>
      <c r="I2482">
        <v>44</v>
      </c>
      <c r="J2482" t="s">
        <v>555</v>
      </c>
      <c r="K2482" t="s">
        <v>2937</v>
      </c>
      <c r="L2482">
        <v>0</v>
      </c>
      <c r="M2482">
        <v>0</v>
      </c>
      <c r="N2482" t="s">
        <v>5433</v>
      </c>
      <c r="O2482" t="s">
        <v>545</v>
      </c>
      <c r="P2482" t="s">
        <v>458</v>
      </c>
      <c r="R2482">
        <v>0</v>
      </c>
      <c r="S2482" t="s">
        <v>459</v>
      </c>
      <c r="T2482" t="s">
        <v>458</v>
      </c>
      <c r="U2482" t="s">
        <v>460</v>
      </c>
      <c r="V2482" t="s">
        <v>458</v>
      </c>
    </row>
    <row r="2483" spans="1:22" x14ac:dyDescent="0.2">
      <c r="A2483" s="102">
        <v>42667</v>
      </c>
      <c r="B2483" s="102" t="s">
        <v>857</v>
      </c>
      <c r="C2483" t="s">
        <v>541</v>
      </c>
      <c r="D2483" s="58">
        <v>608.1</v>
      </c>
      <c r="E2483" t="s">
        <v>452</v>
      </c>
      <c r="F2483" s="108">
        <v>2003</v>
      </c>
      <c r="G2483" t="s">
        <v>3304</v>
      </c>
      <c r="H2483">
        <v>12</v>
      </c>
      <c r="I2483">
        <v>44</v>
      </c>
      <c r="J2483" t="s">
        <v>555</v>
      </c>
      <c r="K2483" t="s">
        <v>2937</v>
      </c>
      <c r="L2483">
        <v>0</v>
      </c>
      <c r="M2483">
        <v>0</v>
      </c>
      <c r="N2483" t="s">
        <v>5434</v>
      </c>
      <c r="O2483" t="s">
        <v>545</v>
      </c>
      <c r="P2483" t="s">
        <v>458</v>
      </c>
      <c r="R2483">
        <v>0</v>
      </c>
      <c r="S2483" t="s">
        <v>459</v>
      </c>
      <c r="T2483" t="s">
        <v>458</v>
      </c>
      <c r="U2483" t="s">
        <v>460</v>
      </c>
      <c r="V2483" t="s">
        <v>458</v>
      </c>
    </row>
    <row r="2484" spans="1:22" x14ac:dyDescent="0.2">
      <c r="A2484" s="102">
        <v>42667</v>
      </c>
      <c r="B2484" s="102" t="s">
        <v>857</v>
      </c>
      <c r="C2484" t="s">
        <v>541</v>
      </c>
      <c r="D2484" s="58">
        <v>608.1</v>
      </c>
      <c r="E2484" t="s">
        <v>452</v>
      </c>
      <c r="F2484" s="108">
        <v>2002</v>
      </c>
      <c r="G2484" t="s">
        <v>3291</v>
      </c>
      <c r="H2484">
        <v>9</v>
      </c>
      <c r="I2484">
        <v>44</v>
      </c>
      <c r="J2484" t="s">
        <v>555</v>
      </c>
      <c r="K2484" t="s">
        <v>2937</v>
      </c>
      <c r="L2484">
        <v>0</v>
      </c>
      <c r="M2484">
        <v>0</v>
      </c>
      <c r="N2484" t="s">
        <v>5435</v>
      </c>
      <c r="O2484" t="s">
        <v>545</v>
      </c>
      <c r="P2484" t="s">
        <v>458</v>
      </c>
      <c r="R2484">
        <v>0</v>
      </c>
      <c r="S2484" t="s">
        <v>459</v>
      </c>
      <c r="T2484" t="s">
        <v>458</v>
      </c>
      <c r="U2484" t="s">
        <v>460</v>
      </c>
      <c r="V2484" t="s">
        <v>458</v>
      </c>
    </row>
    <row r="2485" spans="1:22" x14ac:dyDescent="0.2">
      <c r="A2485" s="102">
        <v>42667</v>
      </c>
      <c r="B2485" s="102" t="s">
        <v>857</v>
      </c>
      <c r="C2485" t="s">
        <v>541</v>
      </c>
      <c r="D2485" s="58">
        <v>608.1</v>
      </c>
      <c r="E2485" t="s">
        <v>452</v>
      </c>
      <c r="F2485" s="108">
        <v>2010</v>
      </c>
      <c r="G2485" t="s">
        <v>3044</v>
      </c>
      <c r="H2485">
        <v>18</v>
      </c>
      <c r="I2485">
        <v>44</v>
      </c>
      <c r="J2485" t="s">
        <v>555</v>
      </c>
      <c r="K2485" t="s">
        <v>2937</v>
      </c>
      <c r="L2485">
        <v>0</v>
      </c>
      <c r="M2485">
        <v>0</v>
      </c>
      <c r="N2485" t="s">
        <v>5436</v>
      </c>
      <c r="O2485" t="s">
        <v>545</v>
      </c>
      <c r="P2485" t="s">
        <v>458</v>
      </c>
      <c r="R2485">
        <v>0</v>
      </c>
      <c r="S2485" t="s">
        <v>459</v>
      </c>
      <c r="T2485" t="s">
        <v>458</v>
      </c>
      <c r="U2485" t="s">
        <v>460</v>
      </c>
      <c r="V2485" t="s">
        <v>458</v>
      </c>
    </row>
    <row r="2486" spans="1:22" x14ac:dyDescent="0.2">
      <c r="A2486" s="102">
        <v>42674</v>
      </c>
      <c r="B2486" s="102" t="s">
        <v>857</v>
      </c>
      <c r="C2486" t="s">
        <v>541</v>
      </c>
      <c r="D2486" s="58">
        <v>608.1</v>
      </c>
      <c r="E2486" t="s">
        <v>452</v>
      </c>
      <c r="F2486" s="108">
        <v>2010</v>
      </c>
      <c r="G2486" t="s">
        <v>3044</v>
      </c>
      <c r="H2486">
        <v>8</v>
      </c>
      <c r="I2486">
        <v>44</v>
      </c>
      <c r="J2486" t="s">
        <v>555</v>
      </c>
      <c r="K2486" t="s">
        <v>2937</v>
      </c>
      <c r="L2486">
        <v>0</v>
      </c>
      <c r="M2486">
        <v>0</v>
      </c>
      <c r="N2486" t="s">
        <v>5437</v>
      </c>
      <c r="O2486" t="s">
        <v>545</v>
      </c>
      <c r="P2486" t="s">
        <v>458</v>
      </c>
      <c r="R2486">
        <v>0</v>
      </c>
      <c r="S2486" t="s">
        <v>459</v>
      </c>
      <c r="T2486" t="s">
        <v>458</v>
      </c>
      <c r="U2486" t="s">
        <v>460</v>
      </c>
      <c r="V2486" t="s">
        <v>458</v>
      </c>
    </row>
    <row r="2487" spans="1:22" x14ac:dyDescent="0.2">
      <c r="A2487" s="102">
        <v>42675</v>
      </c>
      <c r="B2487" s="102" t="s">
        <v>857</v>
      </c>
      <c r="C2487" t="s">
        <v>541</v>
      </c>
      <c r="D2487" s="58">
        <v>608.1</v>
      </c>
      <c r="E2487" t="s">
        <v>452</v>
      </c>
      <c r="F2487" s="108">
        <v>2014</v>
      </c>
      <c r="G2487" t="s">
        <v>2978</v>
      </c>
      <c r="H2487">
        <v>6</v>
      </c>
      <c r="I2487">
        <v>44</v>
      </c>
      <c r="J2487" t="s">
        <v>555</v>
      </c>
      <c r="K2487" t="s">
        <v>2937</v>
      </c>
      <c r="L2487">
        <v>0</v>
      </c>
      <c r="M2487">
        <v>0</v>
      </c>
      <c r="N2487" t="s">
        <v>5438</v>
      </c>
      <c r="O2487" t="s">
        <v>545</v>
      </c>
      <c r="P2487" t="s">
        <v>458</v>
      </c>
      <c r="R2487">
        <v>0</v>
      </c>
      <c r="S2487" t="s">
        <v>459</v>
      </c>
      <c r="T2487" t="s">
        <v>458</v>
      </c>
      <c r="U2487" t="s">
        <v>460</v>
      </c>
      <c r="V2487" t="s">
        <v>458</v>
      </c>
    </row>
    <row r="2488" spans="1:22" x14ac:dyDescent="0.2">
      <c r="A2488" s="102">
        <v>42675</v>
      </c>
      <c r="B2488" s="102" t="s">
        <v>857</v>
      </c>
      <c r="C2488" t="s">
        <v>541</v>
      </c>
      <c r="D2488" s="58">
        <v>608.1</v>
      </c>
      <c r="E2488" t="s">
        <v>452</v>
      </c>
      <c r="F2488" s="108">
        <v>2001</v>
      </c>
      <c r="G2488" t="s">
        <v>2936</v>
      </c>
      <c r="H2488">
        <v>6</v>
      </c>
      <c r="I2488">
        <v>44</v>
      </c>
      <c r="J2488" t="s">
        <v>555</v>
      </c>
      <c r="K2488" t="s">
        <v>2937</v>
      </c>
      <c r="L2488">
        <v>0</v>
      </c>
      <c r="M2488">
        <v>0</v>
      </c>
      <c r="N2488" t="s">
        <v>5439</v>
      </c>
      <c r="O2488" t="s">
        <v>545</v>
      </c>
      <c r="P2488" t="s">
        <v>458</v>
      </c>
      <c r="R2488">
        <v>0</v>
      </c>
      <c r="S2488" t="s">
        <v>459</v>
      </c>
      <c r="T2488" t="s">
        <v>458</v>
      </c>
      <c r="U2488" t="s">
        <v>460</v>
      </c>
      <c r="V2488" t="s">
        <v>458</v>
      </c>
    </row>
    <row r="2489" spans="1:22" x14ac:dyDescent="0.2">
      <c r="A2489" s="102">
        <v>42675</v>
      </c>
      <c r="B2489" s="102" t="s">
        <v>857</v>
      </c>
      <c r="C2489" t="s">
        <v>541</v>
      </c>
      <c r="D2489" s="58">
        <v>608.1</v>
      </c>
      <c r="E2489" t="s">
        <v>452</v>
      </c>
      <c r="F2489" s="108">
        <v>2003</v>
      </c>
      <c r="G2489" t="s">
        <v>3304</v>
      </c>
      <c r="H2489">
        <v>14</v>
      </c>
      <c r="I2489">
        <v>44</v>
      </c>
      <c r="J2489" t="s">
        <v>555</v>
      </c>
      <c r="K2489" t="s">
        <v>2937</v>
      </c>
      <c r="L2489">
        <v>0</v>
      </c>
      <c r="M2489">
        <v>0</v>
      </c>
      <c r="N2489" t="s">
        <v>5440</v>
      </c>
      <c r="O2489" t="s">
        <v>545</v>
      </c>
      <c r="P2489" t="s">
        <v>458</v>
      </c>
      <c r="R2489">
        <v>0</v>
      </c>
      <c r="S2489" t="s">
        <v>459</v>
      </c>
      <c r="T2489" t="s">
        <v>458</v>
      </c>
      <c r="U2489" t="s">
        <v>460</v>
      </c>
      <c r="V2489" t="s">
        <v>458</v>
      </c>
    </row>
    <row r="2490" spans="1:22" x14ac:dyDescent="0.2">
      <c r="A2490" s="102">
        <v>42675</v>
      </c>
      <c r="B2490" s="102" t="s">
        <v>857</v>
      </c>
      <c r="C2490" t="s">
        <v>541</v>
      </c>
      <c r="D2490" s="58">
        <v>608.1</v>
      </c>
      <c r="E2490" t="s">
        <v>452</v>
      </c>
      <c r="F2490" s="108" t="s">
        <v>2950</v>
      </c>
      <c r="G2490" t="s">
        <v>2951</v>
      </c>
      <c r="H2490">
        <v>32</v>
      </c>
      <c r="I2490">
        <v>44</v>
      </c>
      <c r="J2490" t="s">
        <v>555</v>
      </c>
      <c r="K2490" t="s">
        <v>2937</v>
      </c>
      <c r="L2490">
        <v>0</v>
      </c>
      <c r="M2490">
        <v>0</v>
      </c>
      <c r="N2490" t="s">
        <v>5441</v>
      </c>
      <c r="O2490" t="s">
        <v>545</v>
      </c>
      <c r="P2490" t="s">
        <v>458</v>
      </c>
      <c r="R2490">
        <v>0</v>
      </c>
      <c r="S2490" t="s">
        <v>459</v>
      </c>
      <c r="T2490" t="s">
        <v>458</v>
      </c>
      <c r="U2490" t="s">
        <v>460</v>
      </c>
      <c r="V2490" t="s">
        <v>458</v>
      </c>
    </row>
    <row r="2491" spans="1:22" x14ac:dyDescent="0.2">
      <c r="A2491" s="102">
        <v>42675</v>
      </c>
      <c r="B2491" s="102" t="s">
        <v>857</v>
      </c>
      <c r="C2491" t="s">
        <v>541</v>
      </c>
      <c r="D2491" s="58">
        <v>608.1</v>
      </c>
      <c r="E2491" t="s">
        <v>452</v>
      </c>
      <c r="F2491" s="108">
        <v>2002</v>
      </c>
      <c r="G2491" t="s">
        <v>3291</v>
      </c>
      <c r="H2491">
        <v>3</v>
      </c>
      <c r="I2491">
        <v>44</v>
      </c>
      <c r="J2491" t="s">
        <v>555</v>
      </c>
      <c r="K2491" t="s">
        <v>2937</v>
      </c>
      <c r="L2491">
        <v>0</v>
      </c>
      <c r="M2491">
        <v>0</v>
      </c>
      <c r="N2491" t="s">
        <v>5442</v>
      </c>
      <c r="O2491" t="s">
        <v>545</v>
      </c>
      <c r="P2491" t="s">
        <v>458</v>
      </c>
      <c r="R2491">
        <v>0</v>
      </c>
      <c r="S2491" t="s">
        <v>459</v>
      </c>
      <c r="T2491" t="s">
        <v>458</v>
      </c>
      <c r="U2491" t="s">
        <v>460</v>
      </c>
      <c r="V2491" t="s">
        <v>458</v>
      </c>
    </row>
    <row r="2492" spans="1:22" x14ac:dyDescent="0.2">
      <c r="A2492" s="102">
        <v>42675</v>
      </c>
      <c r="B2492" s="102" t="s">
        <v>857</v>
      </c>
      <c r="C2492" t="s">
        <v>541</v>
      </c>
      <c r="D2492" s="58">
        <v>608.1</v>
      </c>
      <c r="E2492" t="s">
        <v>452</v>
      </c>
      <c r="F2492" s="108">
        <v>2005</v>
      </c>
      <c r="G2492" t="s">
        <v>3011</v>
      </c>
      <c r="H2492">
        <v>10.5</v>
      </c>
      <c r="I2492">
        <v>44</v>
      </c>
      <c r="J2492" t="s">
        <v>555</v>
      </c>
      <c r="K2492" t="s">
        <v>2937</v>
      </c>
      <c r="L2492">
        <v>0</v>
      </c>
      <c r="M2492">
        <v>0</v>
      </c>
      <c r="N2492" t="s">
        <v>5443</v>
      </c>
      <c r="O2492" t="s">
        <v>545</v>
      </c>
      <c r="P2492" t="s">
        <v>458</v>
      </c>
      <c r="R2492">
        <v>0</v>
      </c>
      <c r="S2492" t="s">
        <v>459</v>
      </c>
      <c r="T2492" t="s">
        <v>458</v>
      </c>
      <c r="U2492" t="s">
        <v>460</v>
      </c>
      <c r="V2492" t="s">
        <v>458</v>
      </c>
    </row>
    <row r="2493" spans="1:22" x14ac:dyDescent="0.2">
      <c r="A2493" s="102">
        <v>42675</v>
      </c>
      <c r="B2493" s="102" t="s">
        <v>857</v>
      </c>
      <c r="C2493" t="s">
        <v>541</v>
      </c>
      <c r="D2493" s="58">
        <v>608.1</v>
      </c>
      <c r="E2493" t="s">
        <v>452</v>
      </c>
      <c r="F2493" s="108">
        <v>2010</v>
      </c>
      <c r="G2493" t="s">
        <v>3044</v>
      </c>
      <c r="H2493">
        <v>32</v>
      </c>
      <c r="I2493">
        <v>44</v>
      </c>
      <c r="J2493" t="s">
        <v>555</v>
      </c>
      <c r="K2493" t="s">
        <v>2937</v>
      </c>
      <c r="L2493">
        <v>0</v>
      </c>
      <c r="M2493">
        <v>0</v>
      </c>
      <c r="N2493" t="s">
        <v>5444</v>
      </c>
      <c r="O2493" t="s">
        <v>545</v>
      </c>
      <c r="P2493" t="s">
        <v>458</v>
      </c>
      <c r="R2493">
        <v>0</v>
      </c>
      <c r="S2493" t="s">
        <v>459</v>
      </c>
      <c r="T2493" t="s">
        <v>458</v>
      </c>
      <c r="U2493" t="s">
        <v>460</v>
      </c>
      <c r="V2493" t="s">
        <v>458</v>
      </c>
    </row>
    <row r="2494" spans="1:22" x14ac:dyDescent="0.2">
      <c r="A2494" s="102">
        <v>42681</v>
      </c>
      <c r="B2494" s="102" t="s">
        <v>857</v>
      </c>
      <c r="C2494" t="s">
        <v>541</v>
      </c>
      <c r="D2494" s="58">
        <v>608.1</v>
      </c>
      <c r="E2494" t="s">
        <v>452</v>
      </c>
      <c r="F2494" s="108">
        <v>2014</v>
      </c>
      <c r="G2494" t="s">
        <v>2978</v>
      </c>
      <c r="H2494">
        <v>38.5</v>
      </c>
      <c r="I2494">
        <v>44</v>
      </c>
      <c r="J2494" t="s">
        <v>555</v>
      </c>
      <c r="K2494" t="s">
        <v>2937</v>
      </c>
      <c r="L2494">
        <v>0</v>
      </c>
      <c r="M2494">
        <v>0</v>
      </c>
      <c r="N2494" t="s">
        <v>5445</v>
      </c>
      <c r="O2494" t="s">
        <v>545</v>
      </c>
      <c r="P2494" t="s">
        <v>458</v>
      </c>
      <c r="R2494">
        <v>0</v>
      </c>
      <c r="S2494" t="s">
        <v>459</v>
      </c>
      <c r="T2494" t="s">
        <v>458</v>
      </c>
      <c r="U2494" t="s">
        <v>460</v>
      </c>
      <c r="V2494" t="s">
        <v>458</v>
      </c>
    </row>
    <row r="2495" spans="1:22" x14ac:dyDescent="0.2">
      <c r="A2495" s="102">
        <v>42681</v>
      </c>
      <c r="B2495" s="102" t="s">
        <v>857</v>
      </c>
      <c r="C2495" t="s">
        <v>541</v>
      </c>
      <c r="D2495" s="58">
        <v>608.1</v>
      </c>
      <c r="E2495" t="s">
        <v>452</v>
      </c>
      <c r="F2495" s="108">
        <v>2001</v>
      </c>
      <c r="G2495" t="s">
        <v>2936</v>
      </c>
      <c r="H2495">
        <v>32</v>
      </c>
      <c r="I2495">
        <v>44</v>
      </c>
      <c r="J2495" t="s">
        <v>555</v>
      </c>
      <c r="K2495" t="s">
        <v>2937</v>
      </c>
      <c r="L2495">
        <v>0</v>
      </c>
      <c r="M2495">
        <v>0</v>
      </c>
      <c r="N2495" t="s">
        <v>5446</v>
      </c>
      <c r="O2495" t="s">
        <v>545</v>
      </c>
      <c r="P2495" t="s">
        <v>458</v>
      </c>
      <c r="R2495">
        <v>0</v>
      </c>
      <c r="S2495" t="s">
        <v>459</v>
      </c>
      <c r="T2495" t="s">
        <v>458</v>
      </c>
      <c r="U2495" t="s">
        <v>460</v>
      </c>
      <c r="V2495" t="s">
        <v>458</v>
      </c>
    </row>
    <row r="2496" spans="1:22" x14ac:dyDescent="0.2">
      <c r="A2496" s="102">
        <v>42681</v>
      </c>
      <c r="B2496" s="102" t="s">
        <v>857</v>
      </c>
      <c r="C2496" t="s">
        <v>541</v>
      </c>
      <c r="D2496" s="58">
        <v>608.1</v>
      </c>
      <c r="E2496" t="s">
        <v>452</v>
      </c>
      <c r="F2496" s="108">
        <v>2004</v>
      </c>
      <c r="G2496" t="s">
        <v>3072</v>
      </c>
      <c r="H2496">
        <v>8</v>
      </c>
      <c r="I2496">
        <v>44</v>
      </c>
      <c r="J2496" t="s">
        <v>555</v>
      </c>
      <c r="K2496" t="s">
        <v>2937</v>
      </c>
      <c r="L2496">
        <v>0</v>
      </c>
      <c r="M2496">
        <v>0</v>
      </c>
      <c r="N2496" t="s">
        <v>5447</v>
      </c>
      <c r="O2496" t="s">
        <v>545</v>
      </c>
      <c r="P2496" t="s">
        <v>458</v>
      </c>
      <c r="R2496">
        <v>0</v>
      </c>
      <c r="S2496" t="s">
        <v>459</v>
      </c>
      <c r="T2496" t="s">
        <v>458</v>
      </c>
      <c r="U2496" t="s">
        <v>460</v>
      </c>
      <c r="V2496" t="s">
        <v>458</v>
      </c>
    </row>
    <row r="2497" spans="1:22" x14ac:dyDescent="0.2">
      <c r="A2497" s="102">
        <v>42681</v>
      </c>
      <c r="B2497" s="102" t="s">
        <v>857</v>
      </c>
      <c r="C2497" t="s">
        <v>541</v>
      </c>
      <c r="D2497" s="58">
        <v>608.1</v>
      </c>
      <c r="E2497" t="s">
        <v>452</v>
      </c>
      <c r="F2497" s="108">
        <v>2003</v>
      </c>
      <c r="G2497" t="s">
        <v>3304</v>
      </c>
      <c r="H2497">
        <v>28</v>
      </c>
      <c r="I2497">
        <v>44</v>
      </c>
      <c r="J2497" t="s">
        <v>555</v>
      </c>
      <c r="K2497" t="s">
        <v>2937</v>
      </c>
      <c r="L2497">
        <v>0</v>
      </c>
      <c r="M2497">
        <v>0</v>
      </c>
      <c r="N2497" t="s">
        <v>5448</v>
      </c>
      <c r="O2497" t="s">
        <v>545</v>
      </c>
      <c r="P2497" t="s">
        <v>458</v>
      </c>
      <c r="R2497">
        <v>0</v>
      </c>
      <c r="S2497" t="s">
        <v>459</v>
      </c>
      <c r="T2497" t="s">
        <v>458</v>
      </c>
      <c r="U2497" t="s">
        <v>460</v>
      </c>
      <c r="V2497" t="s">
        <v>458</v>
      </c>
    </row>
    <row r="2498" spans="1:22" x14ac:dyDescent="0.2">
      <c r="A2498" s="102">
        <v>42681</v>
      </c>
      <c r="B2498" s="102" t="s">
        <v>857</v>
      </c>
      <c r="C2498" t="s">
        <v>541</v>
      </c>
      <c r="D2498" s="58">
        <v>608.1</v>
      </c>
      <c r="E2498" t="s">
        <v>452</v>
      </c>
      <c r="F2498" s="108" t="s">
        <v>2950</v>
      </c>
      <c r="G2498" t="s">
        <v>2951</v>
      </c>
      <c r="H2498">
        <v>37</v>
      </c>
      <c r="I2498">
        <v>44</v>
      </c>
      <c r="J2498" t="s">
        <v>555</v>
      </c>
      <c r="K2498" t="s">
        <v>2937</v>
      </c>
      <c r="L2498">
        <v>0</v>
      </c>
      <c r="M2498">
        <v>0</v>
      </c>
      <c r="N2498" t="s">
        <v>5449</v>
      </c>
      <c r="O2498" t="s">
        <v>545</v>
      </c>
      <c r="P2498" t="s">
        <v>458</v>
      </c>
      <c r="R2498">
        <v>0</v>
      </c>
      <c r="S2498" t="s">
        <v>459</v>
      </c>
      <c r="T2498" t="s">
        <v>458</v>
      </c>
      <c r="U2498" t="s">
        <v>460</v>
      </c>
      <c r="V2498" t="s">
        <v>458</v>
      </c>
    </row>
    <row r="2499" spans="1:22" x14ac:dyDescent="0.2">
      <c r="A2499" s="102">
        <v>42681</v>
      </c>
      <c r="B2499" s="102" t="s">
        <v>857</v>
      </c>
      <c r="C2499" t="s">
        <v>541</v>
      </c>
      <c r="D2499" s="58">
        <v>608.1</v>
      </c>
      <c r="E2499" t="s">
        <v>452</v>
      </c>
      <c r="F2499" s="108">
        <v>2023</v>
      </c>
      <c r="G2499" t="s">
        <v>2997</v>
      </c>
      <c r="H2499">
        <v>11</v>
      </c>
      <c r="I2499">
        <v>44</v>
      </c>
      <c r="J2499" t="s">
        <v>555</v>
      </c>
      <c r="K2499" t="s">
        <v>2937</v>
      </c>
      <c r="L2499">
        <v>0</v>
      </c>
      <c r="M2499">
        <v>0</v>
      </c>
      <c r="N2499" t="s">
        <v>5450</v>
      </c>
      <c r="O2499" t="s">
        <v>545</v>
      </c>
      <c r="P2499" t="s">
        <v>458</v>
      </c>
      <c r="R2499">
        <v>0</v>
      </c>
      <c r="S2499" t="s">
        <v>459</v>
      </c>
      <c r="T2499" t="s">
        <v>458</v>
      </c>
      <c r="U2499" t="s">
        <v>460</v>
      </c>
      <c r="V2499" t="s">
        <v>458</v>
      </c>
    </row>
    <row r="2500" spans="1:22" x14ac:dyDescent="0.2">
      <c r="A2500" s="102">
        <v>42681</v>
      </c>
      <c r="B2500" s="102" t="s">
        <v>857</v>
      </c>
      <c r="C2500" t="s">
        <v>541</v>
      </c>
      <c r="D2500" s="58">
        <v>608.1</v>
      </c>
      <c r="E2500" t="s">
        <v>452</v>
      </c>
      <c r="F2500" s="108">
        <v>2005</v>
      </c>
      <c r="G2500" t="s">
        <v>3011</v>
      </c>
      <c r="H2500">
        <v>41</v>
      </c>
      <c r="I2500">
        <v>44</v>
      </c>
      <c r="J2500" t="s">
        <v>555</v>
      </c>
      <c r="K2500" t="s">
        <v>2937</v>
      </c>
      <c r="L2500">
        <v>0</v>
      </c>
      <c r="M2500">
        <v>0</v>
      </c>
      <c r="N2500" t="s">
        <v>5451</v>
      </c>
      <c r="O2500" t="s">
        <v>545</v>
      </c>
      <c r="P2500" t="s">
        <v>458</v>
      </c>
      <c r="R2500">
        <v>0</v>
      </c>
      <c r="S2500" t="s">
        <v>459</v>
      </c>
      <c r="T2500" t="s">
        <v>458</v>
      </c>
      <c r="U2500" t="s">
        <v>460</v>
      </c>
      <c r="V2500" t="s">
        <v>458</v>
      </c>
    </row>
    <row r="2501" spans="1:22" x14ac:dyDescent="0.2">
      <c r="A2501" s="102">
        <v>42681</v>
      </c>
      <c r="B2501" s="102" t="s">
        <v>857</v>
      </c>
      <c r="C2501" t="s">
        <v>541</v>
      </c>
      <c r="D2501" s="58">
        <v>608.1</v>
      </c>
      <c r="E2501" t="s">
        <v>452</v>
      </c>
      <c r="F2501" s="108" t="s">
        <v>2950</v>
      </c>
      <c r="G2501" t="s">
        <v>2951</v>
      </c>
      <c r="H2501">
        <v>27.5</v>
      </c>
      <c r="I2501">
        <v>44</v>
      </c>
      <c r="J2501" t="s">
        <v>555</v>
      </c>
      <c r="K2501" t="s">
        <v>2937</v>
      </c>
      <c r="L2501">
        <v>0</v>
      </c>
      <c r="M2501">
        <v>0</v>
      </c>
      <c r="N2501" t="s">
        <v>5452</v>
      </c>
      <c r="O2501" t="s">
        <v>545</v>
      </c>
      <c r="P2501" t="s">
        <v>458</v>
      </c>
      <c r="R2501">
        <v>0</v>
      </c>
      <c r="S2501" t="s">
        <v>459</v>
      </c>
      <c r="T2501" t="s">
        <v>458</v>
      </c>
      <c r="U2501" t="s">
        <v>460</v>
      </c>
      <c r="V2501" t="s">
        <v>458</v>
      </c>
    </row>
    <row r="2502" spans="1:22" x14ac:dyDescent="0.2">
      <c r="A2502" s="102">
        <v>42681</v>
      </c>
      <c r="B2502" s="102" t="s">
        <v>857</v>
      </c>
      <c r="C2502" t="s">
        <v>541</v>
      </c>
      <c r="D2502" s="58">
        <v>608.1</v>
      </c>
      <c r="E2502" t="s">
        <v>452</v>
      </c>
      <c r="F2502" s="108">
        <v>2010</v>
      </c>
      <c r="G2502" t="s">
        <v>3044</v>
      </c>
      <c r="H2502">
        <v>32</v>
      </c>
      <c r="I2502">
        <v>44</v>
      </c>
      <c r="J2502" t="s">
        <v>555</v>
      </c>
      <c r="K2502" t="s">
        <v>2937</v>
      </c>
      <c r="L2502">
        <v>0</v>
      </c>
      <c r="M2502">
        <v>0</v>
      </c>
      <c r="N2502" t="s">
        <v>5453</v>
      </c>
      <c r="O2502" t="s">
        <v>545</v>
      </c>
      <c r="P2502" t="s">
        <v>458</v>
      </c>
      <c r="R2502">
        <v>0</v>
      </c>
      <c r="S2502" t="s">
        <v>459</v>
      </c>
      <c r="T2502" t="s">
        <v>458</v>
      </c>
      <c r="U2502" t="s">
        <v>460</v>
      </c>
      <c r="V2502" t="s">
        <v>458</v>
      </c>
    </row>
    <row r="2503" spans="1:22" x14ac:dyDescent="0.2">
      <c r="A2503" s="102">
        <v>42681</v>
      </c>
      <c r="B2503" s="102" t="s">
        <v>857</v>
      </c>
      <c r="C2503" t="s">
        <v>541</v>
      </c>
      <c r="D2503" s="58">
        <v>608.1</v>
      </c>
      <c r="E2503" t="s">
        <v>452</v>
      </c>
      <c r="F2503" s="108" t="s">
        <v>2950</v>
      </c>
      <c r="G2503" t="s">
        <v>2951</v>
      </c>
      <c r="H2503">
        <v>46</v>
      </c>
      <c r="I2503">
        <v>44</v>
      </c>
      <c r="J2503" t="s">
        <v>555</v>
      </c>
      <c r="K2503" t="s">
        <v>2937</v>
      </c>
      <c r="L2503">
        <v>0</v>
      </c>
      <c r="M2503">
        <v>0</v>
      </c>
      <c r="N2503" t="s">
        <v>5454</v>
      </c>
      <c r="O2503" t="s">
        <v>545</v>
      </c>
      <c r="P2503" t="s">
        <v>458</v>
      </c>
      <c r="R2503">
        <v>0</v>
      </c>
      <c r="S2503" t="s">
        <v>459</v>
      </c>
      <c r="T2503" t="s">
        <v>458</v>
      </c>
      <c r="U2503" t="s">
        <v>460</v>
      </c>
      <c r="V2503" t="s">
        <v>458</v>
      </c>
    </row>
    <row r="2504" spans="1:22" x14ac:dyDescent="0.2">
      <c r="A2504" s="102">
        <v>42688</v>
      </c>
      <c r="B2504" s="102" t="s">
        <v>857</v>
      </c>
      <c r="C2504" t="s">
        <v>541</v>
      </c>
      <c r="D2504" s="58">
        <v>608.1</v>
      </c>
      <c r="E2504" t="s">
        <v>452</v>
      </c>
      <c r="F2504" s="108">
        <v>2001</v>
      </c>
      <c r="G2504" t="s">
        <v>2936</v>
      </c>
      <c r="H2504">
        <v>7</v>
      </c>
      <c r="I2504">
        <v>44</v>
      </c>
      <c r="J2504" t="s">
        <v>555</v>
      </c>
      <c r="K2504" t="s">
        <v>2937</v>
      </c>
      <c r="L2504">
        <v>0</v>
      </c>
      <c r="M2504">
        <v>0</v>
      </c>
      <c r="N2504" t="s">
        <v>5455</v>
      </c>
      <c r="O2504" t="s">
        <v>545</v>
      </c>
      <c r="P2504" t="s">
        <v>458</v>
      </c>
      <c r="R2504">
        <v>0</v>
      </c>
      <c r="S2504" t="s">
        <v>459</v>
      </c>
      <c r="T2504" t="s">
        <v>458</v>
      </c>
      <c r="U2504" t="s">
        <v>460</v>
      </c>
      <c r="V2504" t="s">
        <v>458</v>
      </c>
    </row>
    <row r="2505" spans="1:22" x14ac:dyDescent="0.2">
      <c r="A2505" s="102">
        <v>42688</v>
      </c>
      <c r="B2505" s="102" t="s">
        <v>857</v>
      </c>
      <c r="C2505" t="s">
        <v>541</v>
      </c>
      <c r="D2505" s="58">
        <v>608.1</v>
      </c>
      <c r="E2505" t="s">
        <v>452</v>
      </c>
      <c r="F2505" s="108">
        <v>2001</v>
      </c>
      <c r="G2505" t="s">
        <v>2936</v>
      </c>
      <c r="H2505">
        <v>24</v>
      </c>
      <c r="I2505">
        <v>44</v>
      </c>
      <c r="J2505" t="s">
        <v>555</v>
      </c>
      <c r="K2505" t="s">
        <v>2937</v>
      </c>
      <c r="L2505">
        <v>0</v>
      </c>
      <c r="M2505">
        <v>0</v>
      </c>
      <c r="N2505" t="s">
        <v>5456</v>
      </c>
      <c r="O2505" t="s">
        <v>545</v>
      </c>
      <c r="P2505" t="s">
        <v>458</v>
      </c>
      <c r="R2505">
        <v>0</v>
      </c>
      <c r="S2505" t="s">
        <v>459</v>
      </c>
      <c r="T2505" t="s">
        <v>458</v>
      </c>
      <c r="U2505" t="s">
        <v>460</v>
      </c>
      <c r="V2505" t="s">
        <v>458</v>
      </c>
    </row>
    <row r="2506" spans="1:22" x14ac:dyDescent="0.2">
      <c r="A2506" s="102">
        <v>42688</v>
      </c>
      <c r="B2506" s="102" t="s">
        <v>857</v>
      </c>
      <c r="C2506" t="s">
        <v>541</v>
      </c>
      <c r="D2506" s="58">
        <v>608.1</v>
      </c>
      <c r="E2506" t="s">
        <v>452</v>
      </c>
      <c r="F2506" s="108">
        <v>2004</v>
      </c>
      <c r="G2506" t="s">
        <v>3072</v>
      </c>
      <c r="H2506">
        <v>4</v>
      </c>
      <c r="I2506">
        <v>44</v>
      </c>
      <c r="J2506" t="s">
        <v>555</v>
      </c>
      <c r="K2506" t="s">
        <v>2937</v>
      </c>
      <c r="L2506">
        <v>0</v>
      </c>
      <c r="M2506">
        <v>0</v>
      </c>
      <c r="N2506" t="s">
        <v>5457</v>
      </c>
      <c r="O2506" t="s">
        <v>545</v>
      </c>
      <c r="P2506" t="s">
        <v>458</v>
      </c>
      <c r="R2506">
        <v>0</v>
      </c>
      <c r="S2506" t="s">
        <v>459</v>
      </c>
      <c r="T2506" t="s">
        <v>458</v>
      </c>
      <c r="U2506" t="s">
        <v>460</v>
      </c>
      <c r="V2506" t="s">
        <v>458</v>
      </c>
    </row>
    <row r="2507" spans="1:22" x14ac:dyDescent="0.2">
      <c r="A2507" s="102">
        <v>42688</v>
      </c>
      <c r="B2507" s="102" t="s">
        <v>857</v>
      </c>
      <c r="C2507" t="s">
        <v>541</v>
      </c>
      <c r="D2507" s="58">
        <v>608.1</v>
      </c>
      <c r="E2507" t="s">
        <v>452</v>
      </c>
      <c r="F2507" s="108">
        <v>2003</v>
      </c>
      <c r="G2507" t="s">
        <v>3304</v>
      </c>
      <c r="H2507">
        <v>3</v>
      </c>
      <c r="I2507">
        <v>44</v>
      </c>
      <c r="J2507" t="s">
        <v>555</v>
      </c>
      <c r="K2507" t="s">
        <v>2937</v>
      </c>
      <c r="L2507">
        <v>0</v>
      </c>
      <c r="M2507">
        <v>0</v>
      </c>
      <c r="N2507" t="s">
        <v>5458</v>
      </c>
      <c r="O2507" t="s">
        <v>545</v>
      </c>
      <c r="P2507" t="s">
        <v>458</v>
      </c>
      <c r="R2507">
        <v>0</v>
      </c>
      <c r="S2507" t="s">
        <v>459</v>
      </c>
      <c r="T2507" t="s">
        <v>458</v>
      </c>
      <c r="U2507" t="s">
        <v>460</v>
      </c>
      <c r="V2507" t="s">
        <v>458</v>
      </c>
    </row>
    <row r="2508" spans="1:22" x14ac:dyDescent="0.2">
      <c r="A2508" s="102">
        <v>42688</v>
      </c>
      <c r="B2508" s="102" t="s">
        <v>857</v>
      </c>
      <c r="C2508" t="s">
        <v>541</v>
      </c>
      <c r="D2508" s="58">
        <v>608.1</v>
      </c>
      <c r="E2508" t="s">
        <v>452</v>
      </c>
      <c r="F2508" s="108" t="s">
        <v>2950</v>
      </c>
      <c r="G2508" t="s">
        <v>2951</v>
      </c>
      <c r="H2508">
        <v>8</v>
      </c>
      <c r="I2508">
        <v>44</v>
      </c>
      <c r="J2508" t="s">
        <v>555</v>
      </c>
      <c r="K2508" t="s">
        <v>2937</v>
      </c>
      <c r="L2508">
        <v>0</v>
      </c>
      <c r="M2508">
        <v>0</v>
      </c>
      <c r="N2508" t="s">
        <v>5459</v>
      </c>
      <c r="O2508" t="s">
        <v>545</v>
      </c>
      <c r="P2508" t="s">
        <v>458</v>
      </c>
      <c r="R2508">
        <v>0</v>
      </c>
      <c r="S2508" t="s">
        <v>459</v>
      </c>
      <c r="T2508" t="s">
        <v>458</v>
      </c>
      <c r="U2508" t="s">
        <v>460</v>
      </c>
      <c r="V2508" t="s">
        <v>458</v>
      </c>
    </row>
    <row r="2509" spans="1:22" x14ac:dyDescent="0.2">
      <c r="A2509" s="102">
        <v>42695</v>
      </c>
      <c r="B2509" s="102" t="s">
        <v>857</v>
      </c>
      <c r="C2509" t="s">
        <v>541</v>
      </c>
      <c r="D2509" s="58">
        <v>608.1</v>
      </c>
      <c r="E2509" t="s">
        <v>452</v>
      </c>
      <c r="F2509" s="108">
        <v>2001</v>
      </c>
      <c r="G2509" t="s">
        <v>2936</v>
      </c>
      <c r="H2509">
        <v>14</v>
      </c>
      <c r="I2509">
        <v>44</v>
      </c>
      <c r="J2509" t="s">
        <v>555</v>
      </c>
      <c r="K2509" t="s">
        <v>2937</v>
      </c>
      <c r="L2509">
        <v>0</v>
      </c>
      <c r="M2509">
        <v>0</v>
      </c>
      <c r="N2509" t="s">
        <v>5460</v>
      </c>
      <c r="O2509" t="s">
        <v>545</v>
      </c>
      <c r="P2509" t="s">
        <v>458</v>
      </c>
      <c r="R2509">
        <v>0</v>
      </c>
      <c r="S2509" t="s">
        <v>459</v>
      </c>
      <c r="T2509" t="s">
        <v>458</v>
      </c>
      <c r="U2509" t="s">
        <v>460</v>
      </c>
      <c r="V2509" t="s">
        <v>458</v>
      </c>
    </row>
    <row r="2510" spans="1:22" x14ac:dyDescent="0.2">
      <c r="A2510" s="102">
        <v>42695</v>
      </c>
      <c r="B2510" s="102" t="s">
        <v>857</v>
      </c>
      <c r="C2510" t="s">
        <v>541</v>
      </c>
      <c r="D2510" s="58">
        <v>608.1</v>
      </c>
      <c r="E2510" t="s">
        <v>452</v>
      </c>
      <c r="F2510" s="108">
        <v>2003</v>
      </c>
      <c r="G2510" t="s">
        <v>3304</v>
      </c>
      <c r="H2510">
        <v>3</v>
      </c>
      <c r="I2510">
        <v>44</v>
      </c>
      <c r="J2510" t="s">
        <v>555</v>
      </c>
      <c r="K2510" t="s">
        <v>2937</v>
      </c>
      <c r="L2510">
        <v>0</v>
      </c>
      <c r="M2510">
        <v>0</v>
      </c>
      <c r="N2510" t="s">
        <v>5461</v>
      </c>
      <c r="O2510" t="s">
        <v>545</v>
      </c>
      <c r="P2510" t="s">
        <v>458</v>
      </c>
      <c r="R2510">
        <v>0</v>
      </c>
      <c r="S2510" t="s">
        <v>459</v>
      </c>
      <c r="T2510" t="s">
        <v>458</v>
      </c>
      <c r="U2510" t="s">
        <v>460</v>
      </c>
      <c r="V2510" t="s">
        <v>458</v>
      </c>
    </row>
    <row r="2511" spans="1:22" x14ac:dyDescent="0.2">
      <c r="A2511" s="102">
        <v>42695</v>
      </c>
      <c r="B2511" s="102" t="s">
        <v>857</v>
      </c>
      <c r="C2511" t="s">
        <v>541</v>
      </c>
      <c r="D2511" s="58">
        <v>608.1</v>
      </c>
      <c r="E2511" t="s">
        <v>452</v>
      </c>
      <c r="F2511" s="108">
        <v>2009</v>
      </c>
      <c r="G2511" t="s">
        <v>2953</v>
      </c>
      <c r="H2511">
        <v>8</v>
      </c>
      <c r="I2511">
        <v>44</v>
      </c>
      <c r="J2511" t="s">
        <v>555</v>
      </c>
      <c r="K2511" t="s">
        <v>2937</v>
      </c>
      <c r="L2511">
        <v>0</v>
      </c>
      <c r="M2511">
        <v>0</v>
      </c>
      <c r="N2511" t="s">
        <v>5462</v>
      </c>
      <c r="O2511" t="s">
        <v>545</v>
      </c>
      <c r="P2511" t="s">
        <v>458</v>
      </c>
      <c r="R2511">
        <v>0</v>
      </c>
      <c r="S2511" t="s">
        <v>459</v>
      </c>
      <c r="T2511" t="s">
        <v>458</v>
      </c>
      <c r="U2511" t="s">
        <v>460</v>
      </c>
      <c r="V2511" t="s">
        <v>458</v>
      </c>
    </row>
    <row r="2512" spans="1:22" x14ac:dyDescent="0.2">
      <c r="A2512" s="102">
        <v>42702</v>
      </c>
      <c r="B2512" s="102" t="s">
        <v>857</v>
      </c>
      <c r="C2512" t="s">
        <v>541</v>
      </c>
      <c r="D2512" s="58">
        <v>608.1</v>
      </c>
      <c r="E2512" t="s">
        <v>452</v>
      </c>
      <c r="F2512" s="108">
        <v>2003</v>
      </c>
      <c r="G2512" t="s">
        <v>3304</v>
      </c>
      <c r="H2512">
        <v>1</v>
      </c>
      <c r="I2512">
        <v>44</v>
      </c>
      <c r="J2512" t="s">
        <v>555</v>
      </c>
      <c r="K2512" t="s">
        <v>2937</v>
      </c>
      <c r="L2512">
        <v>0</v>
      </c>
      <c r="M2512">
        <v>0</v>
      </c>
      <c r="N2512" t="s">
        <v>5463</v>
      </c>
      <c r="O2512" t="s">
        <v>545</v>
      </c>
      <c r="P2512" t="s">
        <v>458</v>
      </c>
      <c r="R2512">
        <v>0</v>
      </c>
      <c r="S2512" t="s">
        <v>459</v>
      </c>
      <c r="T2512" t="s">
        <v>458</v>
      </c>
      <c r="U2512" t="s">
        <v>460</v>
      </c>
      <c r="V2512" t="s">
        <v>458</v>
      </c>
    </row>
    <row r="2513" spans="1:22" x14ac:dyDescent="0.2">
      <c r="A2513" s="102">
        <v>42705</v>
      </c>
      <c r="B2513" s="102" t="s">
        <v>857</v>
      </c>
      <c r="C2513" t="s">
        <v>541</v>
      </c>
      <c r="D2513" s="58">
        <v>608.1</v>
      </c>
      <c r="E2513" t="s">
        <v>452</v>
      </c>
      <c r="F2513" s="108">
        <v>2001</v>
      </c>
      <c r="G2513" t="s">
        <v>2936</v>
      </c>
      <c r="H2513">
        <v>4</v>
      </c>
      <c r="I2513">
        <v>44</v>
      </c>
      <c r="J2513" t="s">
        <v>555</v>
      </c>
      <c r="K2513" t="s">
        <v>2937</v>
      </c>
      <c r="L2513">
        <v>0</v>
      </c>
      <c r="M2513">
        <v>0</v>
      </c>
      <c r="N2513" t="s">
        <v>5464</v>
      </c>
      <c r="O2513" t="s">
        <v>545</v>
      </c>
      <c r="P2513" t="s">
        <v>458</v>
      </c>
      <c r="R2513">
        <v>0</v>
      </c>
      <c r="S2513" t="s">
        <v>459</v>
      </c>
      <c r="T2513" t="s">
        <v>458</v>
      </c>
      <c r="U2513" t="s">
        <v>460</v>
      </c>
      <c r="V2513" t="s">
        <v>458</v>
      </c>
    </row>
    <row r="2514" spans="1:22" x14ac:dyDescent="0.2">
      <c r="A2514" s="102">
        <v>42705</v>
      </c>
      <c r="B2514" s="102" t="s">
        <v>857</v>
      </c>
      <c r="C2514" t="s">
        <v>541</v>
      </c>
      <c r="D2514" s="58">
        <v>608.1</v>
      </c>
      <c r="E2514" t="s">
        <v>452</v>
      </c>
      <c r="F2514" s="108">
        <v>2001</v>
      </c>
      <c r="G2514" t="s">
        <v>2936</v>
      </c>
      <c r="H2514">
        <v>4</v>
      </c>
      <c r="I2514">
        <v>44</v>
      </c>
      <c r="J2514" t="s">
        <v>555</v>
      </c>
      <c r="K2514" t="s">
        <v>2937</v>
      </c>
      <c r="L2514">
        <v>0</v>
      </c>
      <c r="M2514">
        <v>0</v>
      </c>
      <c r="N2514" t="s">
        <v>5465</v>
      </c>
      <c r="O2514" t="s">
        <v>545</v>
      </c>
      <c r="P2514" t="s">
        <v>458</v>
      </c>
      <c r="R2514">
        <v>0</v>
      </c>
      <c r="S2514" t="s">
        <v>459</v>
      </c>
      <c r="T2514" t="s">
        <v>458</v>
      </c>
      <c r="U2514" t="s">
        <v>460</v>
      </c>
      <c r="V2514" t="s">
        <v>458</v>
      </c>
    </row>
    <row r="2515" spans="1:22" x14ac:dyDescent="0.2">
      <c r="A2515" s="102">
        <v>42709</v>
      </c>
      <c r="B2515" s="102" t="s">
        <v>857</v>
      </c>
      <c r="C2515" t="s">
        <v>541</v>
      </c>
      <c r="D2515" s="58">
        <v>608.1</v>
      </c>
      <c r="E2515" t="s">
        <v>452</v>
      </c>
      <c r="F2515" s="108">
        <v>2014</v>
      </c>
      <c r="G2515" t="s">
        <v>2978</v>
      </c>
      <c r="H2515">
        <v>16</v>
      </c>
      <c r="I2515">
        <v>44</v>
      </c>
      <c r="J2515" t="s">
        <v>555</v>
      </c>
      <c r="K2515" t="s">
        <v>2937</v>
      </c>
      <c r="L2515">
        <v>0</v>
      </c>
      <c r="M2515">
        <v>0</v>
      </c>
      <c r="N2515" t="s">
        <v>5466</v>
      </c>
      <c r="O2515" t="s">
        <v>545</v>
      </c>
      <c r="P2515" t="s">
        <v>458</v>
      </c>
      <c r="R2515">
        <v>0</v>
      </c>
      <c r="S2515" t="s">
        <v>459</v>
      </c>
      <c r="T2515" t="s">
        <v>458</v>
      </c>
      <c r="U2515" t="s">
        <v>460</v>
      </c>
      <c r="V2515" t="s">
        <v>458</v>
      </c>
    </row>
    <row r="2516" spans="1:22" x14ac:dyDescent="0.2">
      <c r="A2516" s="102">
        <v>42709</v>
      </c>
      <c r="B2516" s="102" t="s">
        <v>857</v>
      </c>
      <c r="C2516" t="s">
        <v>541</v>
      </c>
      <c r="D2516" s="58">
        <v>608.1</v>
      </c>
      <c r="E2516" t="s">
        <v>452</v>
      </c>
      <c r="F2516" s="108">
        <v>2001</v>
      </c>
      <c r="G2516" t="s">
        <v>2936</v>
      </c>
      <c r="H2516">
        <v>8</v>
      </c>
      <c r="I2516">
        <v>44</v>
      </c>
      <c r="J2516" t="s">
        <v>555</v>
      </c>
      <c r="K2516" t="s">
        <v>2937</v>
      </c>
      <c r="L2516">
        <v>0</v>
      </c>
      <c r="M2516">
        <v>0</v>
      </c>
      <c r="N2516" t="s">
        <v>5467</v>
      </c>
      <c r="O2516" t="s">
        <v>545</v>
      </c>
      <c r="P2516" t="s">
        <v>458</v>
      </c>
      <c r="R2516">
        <v>0</v>
      </c>
      <c r="S2516" t="s">
        <v>459</v>
      </c>
      <c r="T2516" t="s">
        <v>458</v>
      </c>
      <c r="U2516" t="s">
        <v>460</v>
      </c>
      <c r="V2516" t="s">
        <v>458</v>
      </c>
    </row>
    <row r="2517" spans="1:22" x14ac:dyDescent="0.2">
      <c r="A2517" s="102">
        <v>42709</v>
      </c>
      <c r="B2517" s="102" t="s">
        <v>857</v>
      </c>
      <c r="C2517" t="s">
        <v>541</v>
      </c>
      <c r="D2517" s="58">
        <v>608.1</v>
      </c>
      <c r="E2517" t="s">
        <v>452</v>
      </c>
      <c r="F2517" s="108">
        <v>2003</v>
      </c>
      <c r="G2517" t="s">
        <v>3304</v>
      </c>
      <c r="H2517">
        <v>10</v>
      </c>
      <c r="I2517">
        <v>44</v>
      </c>
      <c r="J2517" t="s">
        <v>555</v>
      </c>
      <c r="K2517" t="s">
        <v>2937</v>
      </c>
      <c r="L2517">
        <v>0</v>
      </c>
      <c r="M2517">
        <v>0</v>
      </c>
      <c r="N2517" t="s">
        <v>5468</v>
      </c>
      <c r="O2517" t="s">
        <v>545</v>
      </c>
      <c r="P2517" t="s">
        <v>458</v>
      </c>
      <c r="R2517">
        <v>0</v>
      </c>
      <c r="S2517" t="s">
        <v>459</v>
      </c>
      <c r="T2517" t="s">
        <v>458</v>
      </c>
      <c r="U2517" t="s">
        <v>460</v>
      </c>
      <c r="V2517" t="s">
        <v>458</v>
      </c>
    </row>
    <row r="2518" spans="1:22" x14ac:dyDescent="0.2">
      <c r="A2518" s="102">
        <v>42709</v>
      </c>
      <c r="B2518" s="102" t="s">
        <v>857</v>
      </c>
      <c r="C2518" t="s">
        <v>541</v>
      </c>
      <c r="D2518" s="58">
        <v>608.1</v>
      </c>
      <c r="E2518" t="s">
        <v>452</v>
      </c>
      <c r="F2518" s="108" t="s">
        <v>2950</v>
      </c>
      <c r="G2518" t="s">
        <v>2951</v>
      </c>
      <c r="H2518">
        <v>16</v>
      </c>
      <c r="I2518">
        <v>44</v>
      </c>
      <c r="J2518" t="s">
        <v>555</v>
      </c>
      <c r="K2518" t="s">
        <v>2937</v>
      </c>
      <c r="L2518">
        <v>0</v>
      </c>
      <c r="M2518">
        <v>0</v>
      </c>
      <c r="N2518" t="s">
        <v>5469</v>
      </c>
      <c r="O2518" t="s">
        <v>545</v>
      </c>
      <c r="P2518" t="s">
        <v>458</v>
      </c>
      <c r="R2518">
        <v>0</v>
      </c>
      <c r="S2518" t="s">
        <v>459</v>
      </c>
      <c r="T2518" t="s">
        <v>458</v>
      </c>
      <c r="U2518" t="s">
        <v>460</v>
      </c>
      <c r="V2518" t="s">
        <v>458</v>
      </c>
    </row>
    <row r="2519" spans="1:22" x14ac:dyDescent="0.2">
      <c r="A2519" s="102">
        <v>42716</v>
      </c>
      <c r="B2519" s="102" t="s">
        <v>857</v>
      </c>
      <c r="C2519" t="s">
        <v>541</v>
      </c>
      <c r="D2519" s="58">
        <v>608.1</v>
      </c>
      <c r="E2519" t="s">
        <v>452</v>
      </c>
      <c r="F2519" s="108">
        <v>2001</v>
      </c>
      <c r="G2519" t="s">
        <v>2936</v>
      </c>
      <c r="H2519">
        <v>5</v>
      </c>
      <c r="I2519">
        <v>44</v>
      </c>
      <c r="J2519" t="s">
        <v>555</v>
      </c>
      <c r="K2519" t="s">
        <v>2937</v>
      </c>
      <c r="L2519">
        <v>0</v>
      </c>
      <c r="M2519">
        <v>0</v>
      </c>
      <c r="N2519" t="s">
        <v>5470</v>
      </c>
      <c r="O2519" t="s">
        <v>545</v>
      </c>
      <c r="P2519" t="s">
        <v>458</v>
      </c>
      <c r="R2519">
        <v>0</v>
      </c>
      <c r="S2519" t="s">
        <v>459</v>
      </c>
      <c r="T2519" t="s">
        <v>458</v>
      </c>
      <c r="U2519" t="s">
        <v>460</v>
      </c>
      <c r="V2519" t="s">
        <v>458</v>
      </c>
    </row>
    <row r="2520" spans="1:22" x14ac:dyDescent="0.2">
      <c r="A2520" s="102">
        <v>42716</v>
      </c>
      <c r="B2520" s="102" t="s">
        <v>857</v>
      </c>
      <c r="C2520" t="s">
        <v>541</v>
      </c>
      <c r="D2520" s="58">
        <v>608.1</v>
      </c>
      <c r="E2520" t="s">
        <v>452</v>
      </c>
      <c r="F2520" s="108">
        <v>2003</v>
      </c>
      <c r="G2520" t="s">
        <v>3304</v>
      </c>
      <c r="H2520">
        <v>25</v>
      </c>
      <c r="I2520">
        <v>44</v>
      </c>
      <c r="J2520" t="s">
        <v>555</v>
      </c>
      <c r="K2520" t="s">
        <v>2937</v>
      </c>
      <c r="L2520">
        <v>0</v>
      </c>
      <c r="M2520">
        <v>0</v>
      </c>
      <c r="N2520" t="s">
        <v>5471</v>
      </c>
      <c r="O2520" t="s">
        <v>545</v>
      </c>
      <c r="P2520" t="s">
        <v>458</v>
      </c>
      <c r="R2520">
        <v>0</v>
      </c>
      <c r="S2520" t="s">
        <v>459</v>
      </c>
      <c r="T2520" t="s">
        <v>458</v>
      </c>
      <c r="U2520" t="s">
        <v>460</v>
      </c>
      <c r="V2520" t="s">
        <v>458</v>
      </c>
    </row>
    <row r="2521" spans="1:22" x14ac:dyDescent="0.2">
      <c r="A2521" s="102">
        <v>42716</v>
      </c>
      <c r="B2521" s="102" t="s">
        <v>857</v>
      </c>
      <c r="C2521" t="s">
        <v>541</v>
      </c>
      <c r="D2521" s="58">
        <v>608.1</v>
      </c>
      <c r="E2521" t="s">
        <v>452</v>
      </c>
      <c r="F2521" s="108">
        <v>2008</v>
      </c>
      <c r="G2521" t="s">
        <v>3463</v>
      </c>
      <c r="H2521">
        <v>28.5</v>
      </c>
      <c r="I2521">
        <v>44</v>
      </c>
      <c r="J2521" t="s">
        <v>555</v>
      </c>
      <c r="K2521" t="s">
        <v>2937</v>
      </c>
      <c r="L2521">
        <v>0</v>
      </c>
      <c r="M2521">
        <v>0</v>
      </c>
      <c r="N2521" t="s">
        <v>5472</v>
      </c>
      <c r="O2521" t="s">
        <v>545</v>
      </c>
      <c r="P2521" t="s">
        <v>458</v>
      </c>
      <c r="R2521">
        <v>0</v>
      </c>
      <c r="S2521" t="s">
        <v>459</v>
      </c>
      <c r="T2521" t="s">
        <v>458</v>
      </c>
      <c r="U2521" t="s">
        <v>460</v>
      </c>
      <c r="V2521" t="s">
        <v>458</v>
      </c>
    </row>
    <row r="2522" spans="1:22" x14ac:dyDescent="0.2">
      <c r="A2522" s="102">
        <v>42716</v>
      </c>
      <c r="B2522" s="102" t="s">
        <v>857</v>
      </c>
      <c r="C2522" t="s">
        <v>541</v>
      </c>
      <c r="D2522" s="58">
        <v>608.1</v>
      </c>
      <c r="E2522" t="s">
        <v>452</v>
      </c>
      <c r="F2522" s="108" t="s">
        <v>2950</v>
      </c>
      <c r="G2522" t="s">
        <v>2951</v>
      </c>
      <c r="H2522">
        <v>16</v>
      </c>
      <c r="I2522">
        <v>44</v>
      </c>
      <c r="J2522" t="s">
        <v>555</v>
      </c>
      <c r="K2522" t="s">
        <v>2937</v>
      </c>
      <c r="L2522">
        <v>0</v>
      </c>
      <c r="M2522">
        <v>0</v>
      </c>
      <c r="N2522" t="s">
        <v>5473</v>
      </c>
      <c r="O2522" t="s">
        <v>545</v>
      </c>
      <c r="P2522" t="s">
        <v>458</v>
      </c>
      <c r="R2522">
        <v>0</v>
      </c>
      <c r="S2522" t="s">
        <v>459</v>
      </c>
      <c r="T2522" t="s">
        <v>458</v>
      </c>
      <c r="U2522" t="s">
        <v>460</v>
      </c>
      <c r="V2522" t="s">
        <v>458</v>
      </c>
    </row>
    <row r="2523" spans="1:22" x14ac:dyDescent="0.2">
      <c r="A2523" s="102">
        <v>42723</v>
      </c>
      <c r="B2523" s="102" t="s">
        <v>857</v>
      </c>
      <c r="C2523" t="s">
        <v>541</v>
      </c>
      <c r="D2523" s="58">
        <v>608.1</v>
      </c>
      <c r="E2523" t="s">
        <v>452</v>
      </c>
      <c r="F2523" s="108">
        <v>2014</v>
      </c>
      <c r="G2523" t="s">
        <v>2978</v>
      </c>
      <c r="H2523">
        <v>16</v>
      </c>
      <c r="I2523">
        <v>44</v>
      </c>
      <c r="J2523" t="s">
        <v>555</v>
      </c>
      <c r="K2523" t="s">
        <v>2937</v>
      </c>
      <c r="L2523">
        <v>0</v>
      </c>
      <c r="M2523">
        <v>0</v>
      </c>
      <c r="N2523" t="s">
        <v>5474</v>
      </c>
      <c r="O2523" t="s">
        <v>545</v>
      </c>
      <c r="P2523" t="s">
        <v>458</v>
      </c>
      <c r="R2523">
        <v>0</v>
      </c>
      <c r="S2523" t="s">
        <v>459</v>
      </c>
      <c r="T2523" t="s">
        <v>458</v>
      </c>
      <c r="U2523" t="s">
        <v>460</v>
      </c>
      <c r="V2523" t="s">
        <v>458</v>
      </c>
    </row>
    <row r="2524" spans="1:22" x14ac:dyDescent="0.2">
      <c r="A2524" s="102">
        <v>42723</v>
      </c>
      <c r="B2524" s="102" t="s">
        <v>857</v>
      </c>
      <c r="C2524" t="s">
        <v>541</v>
      </c>
      <c r="D2524" s="58">
        <v>608.1</v>
      </c>
      <c r="E2524" t="s">
        <v>452</v>
      </c>
      <c r="F2524" s="108">
        <v>2001</v>
      </c>
      <c r="G2524" t="s">
        <v>2936</v>
      </c>
      <c r="H2524">
        <v>12</v>
      </c>
      <c r="I2524">
        <v>44</v>
      </c>
      <c r="J2524" t="s">
        <v>555</v>
      </c>
      <c r="K2524" t="s">
        <v>2937</v>
      </c>
      <c r="L2524">
        <v>0</v>
      </c>
      <c r="M2524">
        <v>0</v>
      </c>
      <c r="N2524" t="s">
        <v>5475</v>
      </c>
      <c r="O2524" t="s">
        <v>545</v>
      </c>
      <c r="P2524" t="s">
        <v>458</v>
      </c>
      <c r="R2524">
        <v>0</v>
      </c>
      <c r="S2524" t="s">
        <v>459</v>
      </c>
      <c r="T2524" t="s">
        <v>458</v>
      </c>
      <c r="U2524" t="s">
        <v>460</v>
      </c>
      <c r="V2524" t="s">
        <v>458</v>
      </c>
    </row>
    <row r="2525" spans="1:22" x14ac:dyDescent="0.2">
      <c r="A2525" s="102">
        <v>42723</v>
      </c>
      <c r="B2525" s="102" t="s">
        <v>857</v>
      </c>
      <c r="C2525" t="s">
        <v>541</v>
      </c>
      <c r="D2525" s="58">
        <v>608.1</v>
      </c>
      <c r="E2525" t="s">
        <v>452</v>
      </c>
      <c r="F2525" s="108">
        <v>2003</v>
      </c>
      <c r="G2525" t="s">
        <v>3304</v>
      </c>
      <c r="H2525">
        <v>3</v>
      </c>
      <c r="I2525">
        <v>44</v>
      </c>
      <c r="J2525" t="s">
        <v>555</v>
      </c>
      <c r="K2525" t="s">
        <v>2937</v>
      </c>
      <c r="L2525">
        <v>0</v>
      </c>
      <c r="M2525">
        <v>0</v>
      </c>
      <c r="N2525" t="s">
        <v>5476</v>
      </c>
      <c r="O2525" t="s">
        <v>545</v>
      </c>
      <c r="P2525" t="s">
        <v>458</v>
      </c>
      <c r="R2525">
        <v>0</v>
      </c>
      <c r="S2525" t="s">
        <v>459</v>
      </c>
      <c r="T2525" t="s">
        <v>458</v>
      </c>
      <c r="U2525" t="s">
        <v>460</v>
      </c>
      <c r="V2525" t="s">
        <v>458</v>
      </c>
    </row>
    <row r="2526" spans="1:22" x14ac:dyDescent="0.2">
      <c r="A2526" s="102">
        <v>42737</v>
      </c>
      <c r="B2526" s="102" t="s">
        <v>857</v>
      </c>
      <c r="C2526" t="s">
        <v>541</v>
      </c>
      <c r="D2526" s="58">
        <v>608.1</v>
      </c>
      <c r="E2526" t="s">
        <v>452</v>
      </c>
      <c r="F2526" s="108">
        <v>2014</v>
      </c>
      <c r="G2526" t="s">
        <v>2978</v>
      </c>
      <c r="H2526">
        <v>28</v>
      </c>
      <c r="I2526">
        <v>44</v>
      </c>
      <c r="J2526" t="s">
        <v>555</v>
      </c>
      <c r="K2526" t="s">
        <v>2937</v>
      </c>
      <c r="L2526">
        <v>0</v>
      </c>
      <c r="M2526">
        <v>0</v>
      </c>
      <c r="N2526" t="s">
        <v>5477</v>
      </c>
      <c r="O2526" t="s">
        <v>545</v>
      </c>
      <c r="P2526" t="s">
        <v>458</v>
      </c>
      <c r="R2526">
        <v>0</v>
      </c>
      <c r="S2526" t="s">
        <v>459</v>
      </c>
      <c r="T2526" t="s">
        <v>458</v>
      </c>
      <c r="U2526" t="s">
        <v>460</v>
      </c>
      <c r="V2526" t="s">
        <v>458</v>
      </c>
    </row>
    <row r="2527" spans="1:22" x14ac:dyDescent="0.2">
      <c r="A2527" s="102">
        <v>42737</v>
      </c>
      <c r="B2527" s="102" t="s">
        <v>857</v>
      </c>
      <c r="C2527" t="s">
        <v>541</v>
      </c>
      <c r="D2527" s="58">
        <v>608.1</v>
      </c>
      <c r="E2527" t="s">
        <v>452</v>
      </c>
      <c r="F2527" s="108">
        <v>2001</v>
      </c>
      <c r="G2527" t="s">
        <v>2936</v>
      </c>
      <c r="H2527">
        <v>7</v>
      </c>
      <c r="I2527">
        <v>44</v>
      </c>
      <c r="J2527" t="s">
        <v>555</v>
      </c>
      <c r="K2527" t="s">
        <v>2937</v>
      </c>
      <c r="L2527">
        <v>0</v>
      </c>
      <c r="M2527">
        <v>0</v>
      </c>
      <c r="N2527" t="s">
        <v>5478</v>
      </c>
      <c r="O2527" t="s">
        <v>545</v>
      </c>
      <c r="P2527" t="s">
        <v>458</v>
      </c>
      <c r="R2527">
        <v>0</v>
      </c>
      <c r="S2527" t="s">
        <v>459</v>
      </c>
      <c r="T2527" t="s">
        <v>458</v>
      </c>
      <c r="U2527" t="s">
        <v>460</v>
      </c>
      <c r="V2527" t="s">
        <v>458</v>
      </c>
    </row>
    <row r="2528" spans="1:22" x14ac:dyDescent="0.2">
      <c r="A2528" s="102">
        <v>42737</v>
      </c>
      <c r="B2528" s="102" t="s">
        <v>857</v>
      </c>
      <c r="C2528" t="s">
        <v>541</v>
      </c>
      <c r="D2528" s="58">
        <v>608.1</v>
      </c>
      <c r="E2528" t="s">
        <v>452</v>
      </c>
      <c r="F2528" s="108">
        <v>2003</v>
      </c>
      <c r="G2528" t="s">
        <v>3304</v>
      </c>
      <c r="H2528">
        <v>5</v>
      </c>
      <c r="I2528">
        <v>44</v>
      </c>
      <c r="J2528" t="s">
        <v>555</v>
      </c>
      <c r="K2528" t="s">
        <v>2937</v>
      </c>
      <c r="L2528">
        <v>0</v>
      </c>
      <c r="M2528">
        <v>0</v>
      </c>
      <c r="N2528" t="s">
        <v>5479</v>
      </c>
      <c r="O2528" t="s">
        <v>545</v>
      </c>
      <c r="P2528" t="s">
        <v>458</v>
      </c>
      <c r="R2528">
        <v>0</v>
      </c>
      <c r="S2528" t="s">
        <v>459</v>
      </c>
      <c r="T2528" t="s">
        <v>458</v>
      </c>
      <c r="U2528" t="s">
        <v>460</v>
      </c>
      <c r="V2528" t="s">
        <v>458</v>
      </c>
    </row>
    <row r="2529" spans="1:22" x14ac:dyDescent="0.2">
      <c r="A2529" s="102">
        <v>42737</v>
      </c>
      <c r="B2529" s="102" t="s">
        <v>857</v>
      </c>
      <c r="C2529" t="s">
        <v>541</v>
      </c>
      <c r="D2529" s="58">
        <v>608.1</v>
      </c>
      <c r="E2529" t="s">
        <v>452</v>
      </c>
      <c r="F2529" s="108" t="s">
        <v>2950</v>
      </c>
      <c r="G2529" t="s">
        <v>2951</v>
      </c>
      <c r="H2529">
        <v>10.5</v>
      </c>
      <c r="I2529">
        <v>44</v>
      </c>
      <c r="J2529" t="s">
        <v>555</v>
      </c>
      <c r="K2529" t="s">
        <v>2937</v>
      </c>
      <c r="L2529">
        <v>0</v>
      </c>
      <c r="M2529">
        <v>0</v>
      </c>
      <c r="N2529" t="s">
        <v>5480</v>
      </c>
      <c r="O2529" t="s">
        <v>545</v>
      </c>
      <c r="P2529" t="s">
        <v>458</v>
      </c>
      <c r="R2529">
        <v>0</v>
      </c>
      <c r="S2529" t="s">
        <v>459</v>
      </c>
      <c r="T2529" t="s">
        <v>458</v>
      </c>
      <c r="U2529" t="s">
        <v>460</v>
      </c>
      <c r="V2529" t="s">
        <v>458</v>
      </c>
    </row>
    <row r="2530" spans="1:22" x14ac:dyDescent="0.2">
      <c r="A2530" s="102">
        <v>42744</v>
      </c>
      <c r="B2530" s="102" t="s">
        <v>857</v>
      </c>
      <c r="C2530" t="s">
        <v>541</v>
      </c>
      <c r="D2530" s="58">
        <v>608.1</v>
      </c>
      <c r="E2530" t="s">
        <v>452</v>
      </c>
      <c r="F2530" s="108">
        <v>2014</v>
      </c>
      <c r="G2530" t="s">
        <v>2978</v>
      </c>
      <c r="H2530">
        <v>15</v>
      </c>
      <c r="I2530">
        <v>44</v>
      </c>
      <c r="J2530" t="s">
        <v>555</v>
      </c>
      <c r="K2530" t="s">
        <v>2937</v>
      </c>
      <c r="L2530">
        <v>0</v>
      </c>
      <c r="M2530">
        <v>0</v>
      </c>
      <c r="N2530" t="s">
        <v>5481</v>
      </c>
      <c r="O2530" t="s">
        <v>545</v>
      </c>
      <c r="P2530" t="s">
        <v>458</v>
      </c>
      <c r="R2530">
        <v>0</v>
      </c>
      <c r="S2530" t="s">
        <v>459</v>
      </c>
      <c r="T2530" t="s">
        <v>458</v>
      </c>
      <c r="U2530" t="s">
        <v>460</v>
      </c>
      <c r="V2530" t="s">
        <v>458</v>
      </c>
    </row>
    <row r="2531" spans="1:22" x14ac:dyDescent="0.2">
      <c r="A2531" s="102">
        <v>42744</v>
      </c>
      <c r="B2531" s="102" t="s">
        <v>857</v>
      </c>
      <c r="C2531" t="s">
        <v>541</v>
      </c>
      <c r="D2531" s="58">
        <v>608.1</v>
      </c>
      <c r="E2531" t="s">
        <v>452</v>
      </c>
      <c r="F2531" s="108">
        <v>2025</v>
      </c>
      <c r="G2531" t="s">
        <v>2941</v>
      </c>
      <c r="H2531">
        <v>9</v>
      </c>
      <c r="I2531">
        <v>44</v>
      </c>
      <c r="J2531" t="s">
        <v>555</v>
      </c>
      <c r="K2531" t="s">
        <v>2937</v>
      </c>
      <c r="L2531">
        <v>0</v>
      </c>
      <c r="M2531">
        <v>0</v>
      </c>
      <c r="N2531" t="s">
        <v>5482</v>
      </c>
      <c r="O2531" t="s">
        <v>545</v>
      </c>
      <c r="P2531" t="s">
        <v>458</v>
      </c>
      <c r="R2531">
        <v>0</v>
      </c>
      <c r="S2531" t="s">
        <v>459</v>
      </c>
      <c r="T2531" t="s">
        <v>458</v>
      </c>
      <c r="U2531" t="s">
        <v>460</v>
      </c>
      <c r="V2531" t="s">
        <v>458</v>
      </c>
    </row>
    <row r="2532" spans="1:22" x14ac:dyDescent="0.2">
      <c r="A2532" s="102">
        <v>42744</v>
      </c>
      <c r="B2532" s="102" t="s">
        <v>857</v>
      </c>
      <c r="C2532" t="s">
        <v>541</v>
      </c>
      <c r="D2532" s="58">
        <v>608.1</v>
      </c>
      <c r="E2532" t="s">
        <v>452</v>
      </c>
      <c r="F2532" s="108">
        <v>2001</v>
      </c>
      <c r="G2532" t="s">
        <v>2936</v>
      </c>
      <c r="H2532">
        <v>12</v>
      </c>
      <c r="I2532">
        <v>44</v>
      </c>
      <c r="J2532" t="s">
        <v>555</v>
      </c>
      <c r="K2532" t="s">
        <v>2937</v>
      </c>
      <c r="L2532">
        <v>0</v>
      </c>
      <c r="M2532">
        <v>0</v>
      </c>
      <c r="N2532" t="s">
        <v>5483</v>
      </c>
      <c r="O2532" t="s">
        <v>545</v>
      </c>
      <c r="P2532" t="s">
        <v>458</v>
      </c>
      <c r="R2532">
        <v>0</v>
      </c>
      <c r="S2532" t="s">
        <v>459</v>
      </c>
      <c r="T2532" t="s">
        <v>458</v>
      </c>
      <c r="U2532" t="s">
        <v>460</v>
      </c>
      <c r="V2532" t="s">
        <v>458</v>
      </c>
    </row>
    <row r="2533" spans="1:22" x14ac:dyDescent="0.2">
      <c r="A2533" s="102">
        <v>42744</v>
      </c>
      <c r="B2533" s="102" t="s">
        <v>857</v>
      </c>
      <c r="C2533" t="s">
        <v>541</v>
      </c>
      <c r="D2533" s="58">
        <v>608.1</v>
      </c>
      <c r="E2533" t="s">
        <v>452</v>
      </c>
      <c r="F2533" s="108">
        <v>2003</v>
      </c>
      <c r="G2533" t="s">
        <v>3304</v>
      </c>
      <c r="H2533">
        <v>5</v>
      </c>
      <c r="I2533">
        <v>44</v>
      </c>
      <c r="J2533" t="s">
        <v>555</v>
      </c>
      <c r="K2533" t="s">
        <v>2937</v>
      </c>
      <c r="L2533">
        <v>0</v>
      </c>
      <c r="M2533">
        <v>0</v>
      </c>
      <c r="N2533" t="s">
        <v>5484</v>
      </c>
      <c r="O2533" t="s">
        <v>545</v>
      </c>
      <c r="P2533" t="s">
        <v>458</v>
      </c>
      <c r="R2533">
        <v>0</v>
      </c>
      <c r="S2533" t="s">
        <v>459</v>
      </c>
      <c r="T2533" t="s">
        <v>458</v>
      </c>
      <c r="U2533" t="s">
        <v>460</v>
      </c>
      <c r="V2533" t="s">
        <v>458</v>
      </c>
    </row>
    <row r="2534" spans="1:22" x14ac:dyDescent="0.2">
      <c r="A2534" s="102">
        <v>42744</v>
      </c>
      <c r="B2534" s="102" t="s">
        <v>857</v>
      </c>
      <c r="C2534" t="s">
        <v>541</v>
      </c>
      <c r="D2534" s="58">
        <v>608.1</v>
      </c>
      <c r="E2534" t="s">
        <v>452</v>
      </c>
      <c r="F2534" s="108" t="s">
        <v>2950</v>
      </c>
      <c r="G2534" t="s">
        <v>2951</v>
      </c>
      <c r="H2534">
        <v>21</v>
      </c>
      <c r="I2534">
        <v>44</v>
      </c>
      <c r="J2534" t="s">
        <v>555</v>
      </c>
      <c r="K2534" t="s">
        <v>2937</v>
      </c>
      <c r="L2534">
        <v>0</v>
      </c>
      <c r="M2534">
        <v>0</v>
      </c>
      <c r="N2534" t="s">
        <v>5485</v>
      </c>
      <c r="O2534" t="s">
        <v>545</v>
      </c>
      <c r="P2534" t="s">
        <v>458</v>
      </c>
      <c r="R2534">
        <v>0</v>
      </c>
      <c r="S2534" t="s">
        <v>459</v>
      </c>
      <c r="T2534" t="s">
        <v>458</v>
      </c>
      <c r="U2534" t="s">
        <v>460</v>
      </c>
      <c r="V2534" t="s">
        <v>458</v>
      </c>
    </row>
    <row r="2535" spans="1:22" x14ac:dyDescent="0.2">
      <c r="A2535" s="102">
        <v>42744</v>
      </c>
      <c r="B2535" s="102" t="s">
        <v>857</v>
      </c>
      <c r="C2535" t="s">
        <v>541</v>
      </c>
      <c r="D2535" s="58">
        <v>608.1</v>
      </c>
      <c r="E2535" t="s">
        <v>452</v>
      </c>
      <c r="F2535" s="108" t="s">
        <v>2950</v>
      </c>
      <c r="G2535" t="s">
        <v>2951</v>
      </c>
      <c r="H2535">
        <v>35</v>
      </c>
      <c r="I2535">
        <v>44</v>
      </c>
      <c r="J2535" t="s">
        <v>555</v>
      </c>
      <c r="K2535" t="s">
        <v>2937</v>
      </c>
      <c r="L2535">
        <v>0</v>
      </c>
      <c r="M2535">
        <v>0</v>
      </c>
      <c r="N2535" t="s">
        <v>5486</v>
      </c>
      <c r="O2535" t="s">
        <v>545</v>
      </c>
      <c r="P2535" t="s">
        <v>458</v>
      </c>
      <c r="R2535">
        <v>0</v>
      </c>
      <c r="S2535" t="s">
        <v>459</v>
      </c>
      <c r="T2535" t="s">
        <v>458</v>
      </c>
      <c r="U2535" t="s">
        <v>460</v>
      </c>
      <c r="V2535" t="s">
        <v>458</v>
      </c>
    </row>
    <row r="2536" spans="1:22" x14ac:dyDescent="0.2">
      <c r="A2536" s="102">
        <v>42751</v>
      </c>
      <c r="B2536" s="102" t="s">
        <v>857</v>
      </c>
      <c r="C2536" t="s">
        <v>541</v>
      </c>
      <c r="D2536" s="58">
        <v>608.1</v>
      </c>
      <c r="E2536" t="s">
        <v>452</v>
      </c>
      <c r="F2536" s="108">
        <v>2014</v>
      </c>
      <c r="G2536" t="s">
        <v>2978</v>
      </c>
      <c r="H2536">
        <v>8</v>
      </c>
      <c r="I2536">
        <v>44</v>
      </c>
      <c r="J2536" t="s">
        <v>555</v>
      </c>
      <c r="K2536" t="s">
        <v>2937</v>
      </c>
      <c r="L2536">
        <v>0</v>
      </c>
      <c r="M2536">
        <v>0</v>
      </c>
      <c r="N2536" t="s">
        <v>5487</v>
      </c>
      <c r="O2536" t="s">
        <v>545</v>
      </c>
      <c r="P2536" t="s">
        <v>458</v>
      </c>
      <c r="R2536">
        <v>0</v>
      </c>
      <c r="S2536" t="s">
        <v>459</v>
      </c>
      <c r="T2536" t="s">
        <v>458</v>
      </c>
      <c r="U2536" t="s">
        <v>460</v>
      </c>
      <c r="V2536" t="s">
        <v>458</v>
      </c>
    </row>
    <row r="2537" spans="1:22" x14ac:dyDescent="0.2">
      <c r="A2537" s="102">
        <v>42751</v>
      </c>
      <c r="B2537" s="102" t="s">
        <v>857</v>
      </c>
      <c r="C2537" t="s">
        <v>541</v>
      </c>
      <c r="D2537" s="58">
        <v>608.1</v>
      </c>
      <c r="E2537" t="s">
        <v>452</v>
      </c>
      <c r="F2537" s="108">
        <v>2001</v>
      </c>
      <c r="G2537" t="s">
        <v>2936</v>
      </c>
      <c r="H2537">
        <v>8</v>
      </c>
      <c r="I2537">
        <v>44</v>
      </c>
      <c r="J2537" t="s">
        <v>555</v>
      </c>
      <c r="K2537" t="s">
        <v>2937</v>
      </c>
      <c r="L2537">
        <v>0</v>
      </c>
      <c r="M2537">
        <v>0</v>
      </c>
      <c r="N2537" t="s">
        <v>5488</v>
      </c>
      <c r="O2537" t="s">
        <v>545</v>
      </c>
      <c r="P2537" t="s">
        <v>458</v>
      </c>
      <c r="R2537">
        <v>0</v>
      </c>
      <c r="S2537" t="s">
        <v>459</v>
      </c>
      <c r="T2537" t="s">
        <v>458</v>
      </c>
      <c r="U2537" t="s">
        <v>460</v>
      </c>
      <c r="V2537" t="s">
        <v>458</v>
      </c>
    </row>
    <row r="2538" spans="1:22" x14ac:dyDescent="0.2">
      <c r="A2538" s="102">
        <v>42751</v>
      </c>
      <c r="B2538" s="102" t="s">
        <v>857</v>
      </c>
      <c r="C2538" t="s">
        <v>541</v>
      </c>
      <c r="D2538" s="58">
        <v>608.1</v>
      </c>
      <c r="E2538" t="s">
        <v>452</v>
      </c>
      <c r="F2538" s="108">
        <v>2003</v>
      </c>
      <c r="G2538" t="s">
        <v>3304</v>
      </c>
      <c r="H2538">
        <v>11</v>
      </c>
      <c r="I2538">
        <v>44</v>
      </c>
      <c r="J2538" t="s">
        <v>555</v>
      </c>
      <c r="K2538" t="s">
        <v>2937</v>
      </c>
      <c r="L2538">
        <v>0</v>
      </c>
      <c r="M2538">
        <v>0</v>
      </c>
      <c r="N2538" t="s">
        <v>5489</v>
      </c>
      <c r="O2538" t="s">
        <v>545</v>
      </c>
      <c r="P2538" t="s">
        <v>458</v>
      </c>
      <c r="R2538">
        <v>0</v>
      </c>
      <c r="S2538" t="s">
        <v>459</v>
      </c>
      <c r="T2538" t="s">
        <v>458</v>
      </c>
      <c r="U2538" t="s">
        <v>460</v>
      </c>
      <c r="V2538" t="s">
        <v>458</v>
      </c>
    </row>
    <row r="2539" spans="1:22" x14ac:dyDescent="0.2">
      <c r="A2539" s="102">
        <v>42751</v>
      </c>
      <c r="B2539" s="102" t="s">
        <v>857</v>
      </c>
      <c r="C2539" t="s">
        <v>541</v>
      </c>
      <c r="D2539" s="58">
        <v>608.1</v>
      </c>
      <c r="E2539" t="s">
        <v>452</v>
      </c>
      <c r="F2539" s="108" t="s">
        <v>2950</v>
      </c>
      <c r="G2539" t="s">
        <v>2951</v>
      </c>
      <c r="H2539">
        <v>21</v>
      </c>
      <c r="I2539">
        <v>44</v>
      </c>
      <c r="J2539" t="s">
        <v>555</v>
      </c>
      <c r="K2539" t="s">
        <v>2937</v>
      </c>
      <c r="L2539">
        <v>0</v>
      </c>
      <c r="M2539">
        <v>0</v>
      </c>
      <c r="N2539" t="s">
        <v>5490</v>
      </c>
      <c r="O2539" t="s">
        <v>545</v>
      </c>
      <c r="P2539" t="s">
        <v>458</v>
      </c>
      <c r="R2539">
        <v>0</v>
      </c>
      <c r="S2539" t="s">
        <v>459</v>
      </c>
      <c r="T2539" t="s">
        <v>458</v>
      </c>
      <c r="U2539" t="s">
        <v>460</v>
      </c>
      <c r="V2539" t="s">
        <v>458</v>
      </c>
    </row>
    <row r="2540" spans="1:22" x14ac:dyDescent="0.2">
      <c r="A2540" s="102">
        <v>42751</v>
      </c>
      <c r="B2540" s="102" t="s">
        <v>857</v>
      </c>
      <c r="C2540" t="s">
        <v>541</v>
      </c>
      <c r="D2540" s="58">
        <v>608.1</v>
      </c>
      <c r="E2540" t="s">
        <v>452</v>
      </c>
      <c r="F2540" s="108" t="s">
        <v>2950</v>
      </c>
      <c r="G2540" t="s">
        <v>2951</v>
      </c>
      <c r="H2540">
        <v>18</v>
      </c>
      <c r="I2540">
        <v>44</v>
      </c>
      <c r="J2540" t="s">
        <v>555</v>
      </c>
      <c r="K2540" t="s">
        <v>2937</v>
      </c>
      <c r="L2540">
        <v>0</v>
      </c>
      <c r="M2540">
        <v>0</v>
      </c>
      <c r="N2540" t="s">
        <v>5491</v>
      </c>
      <c r="O2540" t="s">
        <v>545</v>
      </c>
      <c r="P2540" t="s">
        <v>458</v>
      </c>
      <c r="R2540">
        <v>0</v>
      </c>
      <c r="S2540" t="s">
        <v>459</v>
      </c>
      <c r="T2540" t="s">
        <v>458</v>
      </c>
      <c r="U2540" t="s">
        <v>460</v>
      </c>
      <c r="V2540" t="s">
        <v>458</v>
      </c>
    </row>
    <row r="2541" spans="1:22" x14ac:dyDescent="0.2">
      <c r="A2541" s="102">
        <v>42751</v>
      </c>
      <c r="B2541" s="102" t="s">
        <v>857</v>
      </c>
      <c r="C2541" t="s">
        <v>541</v>
      </c>
      <c r="D2541" s="58">
        <v>608.1</v>
      </c>
      <c r="E2541" t="s">
        <v>452</v>
      </c>
      <c r="F2541" s="108">
        <v>2010</v>
      </c>
      <c r="G2541" t="s">
        <v>3044</v>
      </c>
      <c r="H2541">
        <v>21</v>
      </c>
      <c r="I2541">
        <v>44</v>
      </c>
      <c r="J2541" t="s">
        <v>555</v>
      </c>
      <c r="K2541" t="s">
        <v>2937</v>
      </c>
      <c r="L2541">
        <v>0</v>
      </c>
      <c r="M2541">
        <v>0</v>
      </c>
      <c r="N2541" t="s">
        <v>5492</v>
      </c>
      <c r="O2541" t="s">
        <v>545</v>
      </c>
      <c r="P2541" t="s">
        <v>458</v>
      </c>
      <c r="R2541">
        <v>0</v>
      </c>
      <c r="S2541" t="s">
        <v>459</v>
      </c>
      <c r="T2541" t="s">
        <v>458</v>
      </c>
      <c r="U2541" t="s">
        <v>460</v>
      </c>
      <c r="V2541" t="s">
        <v>458</v>
      </c>
    </row>
    <row r="2542" spans="1:22" x14ac:dyDescent="0.2">
      <c r="A2542" s="102">
        <v>42751</v>
      </c>
      <c r="B2542" s="102" t="s">
        <v>857</v>
      </c>
      <c r="C2542" t="s">
        <v>541</v>
      </c>
      <c r="D2542" s="58">
        <v>608.1</v>
      </c>
      <c r="E2542" t="s">
        <v>452</v>
      </c>
      <c r="F2542" s="108">
        <v>2008</v>
      </c>
      <c r="G2542" t="s">
        <v>3463</v>
      </c>
      <c r="H2542">
        <v>18</v>
      </c>
      <c r="I2542">
        <v>44</v>
      </c>
      <c r="J2542" t="s">
        <v>555</v>
      </c>
      <c r="K2542" t="s">
        <v>2937</v>
      </c>
      <c r="L2542">
        <v>0</v>
      </c>
      <c r="M2542">
        <v>0</v>
      </c>
      <c r="N2542" t="s">
        <v>5493</v>
      </c>
      <c r="O2542" t="s">
        <v>545</v>
      </c>
      <c r="P2542" t="s">
        <v>458</v>
      </c>
      <c r="R2542">
        <v>0</v>
      </c>
      <c r="S2542" t="s">
        <v>459</v>
      </c>
      <c r="T2542" t="s">
        <v>458</v>
      </c>
      <c r="U2542" t="s">
        <v>460</v>
      </c>
      <c r="V2542" t="s">
        <v>458</v>
      </c>
    </row>
    <row r="2543" spans="1:22" x14ac:dyDescent="0.2">
      <c r="A2543" s="102">
        <v>42758</v>
      </c>
      <c r="B2543" s="102" t="s">
        <v>857</v>
      </c>
      <c r="C2543" t="s">
        <v>541</v>
      </c>
      <c r="D2543" s="58">
        <v>608.1</v>
      </c>
      <c r="E2543" t="s">
        <v>452</v>
      </c>
      <c r="F2543" s="108">
        <v>2014</v>
      </c>
      <c r="G2543" t="s">
        <v>2978</v>
      </c>
      <c r="H2543">
        <v>31.5</v>
      </c>
      <c r="I2543">
        <v>44</v>
      </c>
      <c r="J2543" t="s">
        <v>555</v>
      </c>
      <c r="K2543" t="s">
        <v>2937</v>
      </c>
      <c r="L2543">
        <v>0</v>
      </c>
      <c r="M2543">
        <v>0</v>
      </c>
      <c r="N2543" t="s">
        <v>5494</v>
      </c>
      <c r="O2543" t="s">
        <v>545</v>
      </c>
      <c r="P2543" t="s">
        <v>458</v>
      </c>
      <c r="R2543">
        <v>0</v>
      </c>
      <c r="S2543" t="s">
        <v>459</v>
      </c>
      <c r="T2543" t="s">
        <v>458</v>
      </c>
      <c r="U2543" t="s">
        <v>460</v>
      </c>
      <c r="V2543" t="s">
        <v>458</v>
      </c>
    </row>
    <row r="2544" spans="1:22" x14ac:dyDescent="0.2">
      <c r="A2544" s="102">
        <v>42758</v>
      </c>
      <c r="B2544" s="102" t="s">
        <v>857</v>
      </c>
      <c r="C2544" t="s">
        <v>541</v>
      </c>
      <c r="D2544" s="58">
        <v>608.1</v>
      </c>
      <c r="E2544" t="s">
        <v>452</v>
      </c>
      <c r="F2544" s="108">
        <v>2001</v>
      </c>
      <c r="G2544" t="s">
        <v>2936</v>
      </c>
      <c r="H2544">
        <v>10</v>
      </c>
      <c r="I2544">
        <v>44</v>
      </c>
      <c r="J2544" t="s">
        <v>555</v>
      </c>
      <c r="K2544" t="s">
        <v>2937</v>
      </c>
      <c r="L2544">
        <v>0</v>
      </c>
      <c r="M2544">
        <v>0</v>
      </c>
      <c r="N2544" t="s">
        <v>5495</v>
      </c>
      <c r="O2544" t="s">
        <v>545</v>
      </c>
      <c r="P2544" t="s">
        <v>458</v>
      </c>
      <c r="R2544">
        <v>0</v>
      </c>
      <c r="S2544" t="s">
        <v>459</v>
      </c>
      <c r="T2544" t="s">
        <v>458</v>
      </c>
      <c r="U2544" t="s">
        <v>460</v>
      </c>
      <c r="V2544" t="s">
        <v>458</v>
      </c>
    </row>
    <row r="2545" spans="1:22" x14ac:dyDescent="0.2">
      <c r="A2545" s="102">
        <v>42758</v>
      </c>
      <c r="B2545" s="102" t="s">
        <v>857</v>
      </c>
      <c r="C2545" t="s">
        <v>541</v>
      </c>
      <c r="D2545" s="58">
        <v>608.1</v>
      </c>
      <c r="E2545" t="s">
        <v>452</v>
      </c>
      <c r="F2545" s="108">
        <v>2003</v>
      </c>
      <c r="G2545" t="s">
        <v>3304</v>
      </c>
      <c r="H2545">
        <v>16</v>
      </c>
      <c r="I2545">
        <v>44</v>
      </c>
      <c r="J2545" t="s">
        <v>555</v>
      </c>
      <c r="K2545" t="s">
        <v>2937</v>
      </c>
      <c r="L2545">
        <v>0</v>
      </c>
      <c r="M2545">
        <v>0</v>
      </c>
      <c r="N2545" t="s">
        <v>5496</v>
      </c>
      <c r="O2545" t="s">
        <v>545</v>
      </c>
      <c r="P2545" t="s">
        <v>458</v>
      </c>
      <c r="R2545">
        <v>0</v>
      </c>
      <c r="S2545" t="s">
        <v>459</v>
      </c>
      <c r="T2545" t="s">
        <v>458</v>
      </c>
      <c r="U2545" t="s">
        <v>460</v>
      </c>
      <c r="V2545" t="s">
        <v>458</v>
      </c>
    </row>
    <row r="2546" spans="1:22" x14ac:dyDescent="0.2">
      <c r="A2546" s="102">
        <v>42758</v>
      </c>
      <c r="B2546" s="102" t="s">
        <v>857</v>
      </c>
      <c r="C2546" t="s">
        <v>541</v>
      </c>
      <c r="D2546" s="58">
        <v>608.1</v>
      </c>
      <c r="E2546" t="s">
        <v>452</v>
      </c>
      <c r="F2546" s="108" t="s">
        <v>2950</v>
      </c>
      <c r="G2546" t="s">
        <v>2951</v>
      </c>
      <c r="H2546">
        <v>28</v>
      </c>
      <c r="I2546">
        <v>44</v>
      </c>
      <c r="J2546" t="s">
        <v>555</v>
      </c>
      <c r="K2546" t="s">
        <v>2937</v>
      </c>
      <c r="L2546">
        <v>0</v>
      </c>
      <c r="M2546">
        <v>0</v>
      </c>
      <c r="N2546" t="s">
        <v>5497</v>
      </c>
      <c r="O2546" t="s">
        <v>545</v>
      </c>
      <c r="P2546" t="s">
        <v>458</v>
      </c>
      <c r="R2546">
        <v>0</v>
      </c>
      <c r="S2546" t="s">
        <v>459</v>
      </c>
      <c r="T2546" t="s">
        <v>458</v>
      </c>
      <c r="U2546" t="s">
        <v>460</v>
      </c>
      <c r="V2546" t="s">
        <v>458</v>
      </c>
    </row>
    <row r="2547" spans="1:22" x14ac:dyDescent="0.2">
      <c r="A2547" s="102">
        <v>42758</v>
      </c>
      <c r="B2547" s="102" t="s">
        <v>857</v>
      </c>
      <c r="C2547" t="s">
        <v>541</v>
      </c>
      <c r="D2547" s="58">
        <v>608.1</v>
      </c>
      <c r="E2547" t="s">
        <v>452</v>
      </c>
      <c r="F2547" s="108">
        <v>2010</v>
      </c>
      <c r="G2547" t="s">
        <v>3044</v>
      </c>
      <c r="H2547">
        <v>18</v>
      </c>
      <c r="I2547">
        <v>44</v>
      </c>
      <c r="J2547" t="s">
        <v>555</v>
      </c>
      <c r="K2547" t="s">
        <v>2937</v>
      </c>
      <c r="L2547">
        <v>0</v>
      </c>
      <c r="M2547">
        <v>0</v>
      </c>
      <c r="N2547" t="s">
        <v>5498</v>
      </c>
      <c r="O2547" t="s">
        <v>545</v>
      </c>
      <c r="P2547" t="s">
        <v>458</v>
      </c>
      <c r="R2547">
        <v>0</v>
      </c>
      <c r="S2547" t="s">
        <v>459</v>
      </c>
      <c r="T2547" t="s">
        <v>458</v>
      </c>
      <c r="U2547" t="s">
        <v>460</v>
      </c>
      <c r="V2547" t="s">
        <v>458</v>
      </c>
    </row>
    <row r="2548" spans="1:22" x14ac:dyDescent="0.2">
      <c r="A2548" s="102">
        <v>42758</v>
      </c>
      <c r="B2548" s="102" t="s">
        <v>857</v>
      </c>
      <c r="C2548" t="s">
        <v>541</v>
      </c>
      <c r="D2548" s="58">
        <v>608.1</v>
      </c>
      <c r="E2548" t="s">
        <v>452</v>
      </c>
      <c r="F2548" s="108">
        <v>2007</v>
      </c>
      <c r="G2548" t="s">
        <v>3052</v>
      </c>
      <c r="H2548">
        <v>28</v>
      </c>
      <c r="I2548">
        <v>44</v>
      </c>
      <c r="J2548" t="s">
        <v>555</v>
      </c>
      <c r="K2548" t="s">
        <v>2937</v>
      </c>
      <c r="L2548">
        <v>0</v>
      </c>
      <c r="M2548">
        <v>0</v>
      </c>
      <c r="N2548" t="s">
        <v>5499</v>
      </c>
      <c r="O2548" t="s">
        <v>545</v>
      </c>
      <c r="P2548" t="s">
        <v>458</v>
      </c>
      <c r="R2548">
        <v>0</v>
      </c>
      <c r="S2548" t="s">
        <v>459</v>
      </c>
      <c r="T2548" t="s">
        <v>458</v>
      </c>
      <c r="U2548" t="s">
        <v>460</v>
      </c>
      <c r="V2548" t="s">
        <v>458</v>
      </c>
    </row>
    <row r="2549" spans="1:22" x14ac:dyDescent="0.2">
      <c r="A2549" s="102">
        <v>42758</v>
      </c>
      <c r="B2549" s="102" t="s">
        <v>857</v>
      </c>
      <c r="C2549" t="s">
        <v>541</v>
      </c>
      <c r="D2549" s="58">
        <v>608.1</v>
      </c>
      <c r="E2549" t="s">
        <v>452</v>
      </c>
      <c r="F2549" s="108">
        <v>2008</v>
      </c>
      <c r="G2549" t="s">
        <v>3463</v>
      </c>
      <c r="H2549">
        <v>14</v>
      </c>
      <c r="I2549">
        <v>44</v>
      </c>
      <c r="J2549" t="s">
        <v>555</v>
      </c>
      <c r="K2549" t="s">
        <v>2937</v>
      </c>
      <c r="L2549">
        <v>0</v>
      </c>
      <c r="M2549">
        <v>0</v>
      </c>
      <c r="N2549" t="s">
        <v>5500</v>
      </c>
      <c r="O2549" t="s">
        <v>545</v>
      </c>
      <c r="P2549" t="s">
        <v>458</v>
      </c>
      <c r="R2549">
        <v>0</v>
      </c>
      <c r="S2549" t="s">
        <v>459</v>
      </c>
      <c r="T2549" t="s">
        <v>458</v>
      </c>
      <c r="U2549" t="s">
        <v>460</v>
      </c>
      <c r="V2549" t="s">
        <v>458</v>
      </c>
    </row>
    <row r="2550" spans="1:22" x14ac:dyDescent="0.2">
      <c r="A2550" s="102">
        <v>42758</v>
      </c>
      <c r="B2550" s="102" t="s">
        <v>857</v>
      </c>
      <c r="C2550" t="s">
        <v>541</v>
      </c>
      <c r="D2550" s="58">
        <v>608.1</v>
      </c>
      <c r="E2550" t="s">
        <v>452</v>
      </c>
      <c r="F2550" s="108">
        <v>2026</v>
      </c>
      <c r="G2550" t="s">
        <v>3268</v>
      </c>
      <c r="H2550">
        <v>28</v>
      </c>
      <c r="I2550">
        <v>44</v>
      </c>
      <c r="J2550" t="s">
        <v>555</v>
      </c>
      <c r="K2550" t="s">
        <v>2937</v>
      </c>
      <c r="L2550">
        <v>0</v>
      </c>
      <c r="M2550">
        <v>0</v>
      </c>
      <c r="N2550" t="s">
        <v>5501</v>
      </c>
      <c r="O2550" t="s">
        <v>545</v>
      </c>
      <c r="P2550" t="s">
        <v>458</v>
      </c>
      <c r="R2550">
        <v>0</v>
      </c>
      <c r="S2550" t="s">
        <v>459</v>
      </c>
      <c r="T2550" t="s">
        <v>458</v>
      </c>
      <c r="U2550" t="s">
        <v>460</v>
      </c>
      <c r="V2550" t="s">
        <v>458</v>
      </c>
    </row>
    <row r="2551" spans="1:22" x14ac:dyDescent="0.2">
      <c r="A2551" s="102">
        <v>42765</v>
      </c>
      <c r="B2551" s="102" t="s">
        <v>857</v>
      </c>
      <c r="C2551" t="s">
        <v>541</v>
      </c>
      <c r="D2551" s="58">
        <v>608.1</v>
      </c>
      <c r="E2551" t="s">
        <v>452</v>
      </c>
      <c r="F2551" s="108">
        <v>2014</v>
      </c>
      <c r="G2551" t="s">
        <v>2978</v>
      </c>
      <c r="H2551">
        <v>14</v>
      </c>
      <c r="I2551">
        <v>44</v>
      </c>
      <c r="J2551" t="s">
        <v>555</v>
      </c>
      <c r="K2551" t="s">
        <v>2937</v>
      </c>
      <c r="L2551">
        <v>0</v>
      </c>
      <c r="M2551">
        <v>0</v>
      </c>
      <c r="N2551" t="s">
        <v>5502</v>
      </c>
      <c r="O2551" t="s">
        <v>545</v>
      </c>
      <c r="P2551" t="s">
        <v>458</v>
      </c>
      <c r="R2551">
        <v>0</v>
      </c>
      <c r="S2551" t="s">
        <v>459</v>
      </c>
      <c r="T2551" t="s">
        <v>458</v>
      </c>
      <c r="U2551" t="s">
        <v>460</v>
      </c>
      <c r="V2551" t="s">
        <v>458</v>
      </c>
    </row>
    <row r="2552" spans="1:22" x14ac:dyDescent="0.2">
      <c r="A2552" s="102">
        <v>42767</v>
      </c>
      <c r="B2552" s="102" t="s">
        <v>857</v>
      </c>
      <c r="C2552" t="s">
        <v>541</v>
      </c>
      <c r="D2552" s="58">
        <v>608.1</v>
      </c>
      <c r="E2552" t="s">
        <v>452</v>
      </c>
      <c r="F2552" s="108">
        <v>2001</v>
      </c>
      <c r="G2552" t="s">
        <v>2936</v>
      </c>
      <c r="H2552">
        <v>6</v>
      </c>
      <c r="I2552">
        <v>44</v>
      </c>
      <c r="J2552" t="s">
        <v>555</v>
      </c>
      <c r="K2552" t="s">
        <v>2937</v>
      </c>
      <c r="L2552">
        <v>0</v>
      </c>
      <c r="M2552">
        <v>0</v>
      </c>
      <c r="N2552" t="s">
        <v>5503</v>
      </c>
      <c r="O2552" t="s">
        <v>545</v>
      </c>
      <c r="P2552" t="s">
        <v>458</v>
      </c>
      <c r="R2552">
        <v>0</v>
      </c>
      <c r="S2552" t="s">
        <v>459</v>
      </c>
      <c r="T2552" t="s">
        <v>458</v>
      </c>
      <c r="U2552" t="s">
        <v>460</v>
      </c>
      <c r="V2552" t="s">
        <v>458</v>
      </c>
    </row>
    <row r="2553" spans="1:22" x14ac:dyDescent="0.2">
      <c r="A2553" s="102">
        <v>42772</v>
      </c>
      <c r="B2553" s="102" t="s">
        <v>857</v>
      </c>
      <c r="C2553" t="s">
        <v>541</v>
      </c>
      <c r="D2553" s="58">
        <v>608.1</v>
      </c>
      <c r="E2553" t="s">
        <v>452</v>
      </c>
      <c r="F2553" s="108">
        <v>2001</v>
      </c>
      <c r="G2553" t="s">
        <v>2936</v>
      </c>
      <c r="H2553">
        <v>8</v>
      </c>
      <c r="I2553">
        <v>44</v>
      </c>
      <c r="J2553" t="s">
        <v>555</v>
      </c>
      <c r="K2553" t="s">
        <v>2937</v>
      </c>
      <c r="L2553">
        <v>0</v>
      </c>
      <c r="M2553">
        <v>0</v>
      </c>
      <c r="N2553" t="s">
        <v>5504</v>
      </c>
      <c r="O2553" t="s">
        <v>545</v>
      </c>
      <c r="P2553" t="s">
        <v>458</v>
      </c>
      <c r="R2553">
        <v>0</v>
      </c>
      <c r="S2553" t="s">
        <v>459</v>
      </c>
      <c r="T2553" t="s">
        <v>458</v>
      </c>
      <c r="U2553" t="s">
        <v>460</v>
      </c>
      <c r="V2553" t="s">
        <v>458</v>
      </c>
    </row>
    <row r="2554" spans="1:22" x14ac:dyDescent="0.2">
      <c r="A2554" s="102">
        <v>42779</v>
      </c>
      <c r="B2554" s="102" t="s">
        <v>857</v>
      </c>
      <c r="C2554" t="s">
        <v>541</v>
      </c>
      <c r="D2554" s="58">
        <v>608.1</v>
      </c>
      <c r="E2554" t="s">
        <v>452</v>
      </c>
      <c r="F2554" s="108">
        <v>2001</v>
      </c>
      <c r="G2554" t="s">
        <v>2936</v>
      </c>
      <c r="H2554">
        <v>7</v>
      </c>
      <c r="I2554">
        <v>44</v>
      </c>
      <c r="J2554" t="s">
        <v>555</v>
      </c>
      <c r="K2554" t="s">
        <v>2937</v>
      </c>
      <c r="L2554">
        <v>0</v>
      </c>
      <c r="M2554">
        <v>0</v>
      </c>
      <c r="N2554" t="s">
        <v>5505</v>
      </c>
      <c r="O2554" t="s">
        <v>545</v>
      </c>
      <c r="P2554" t="s">
        <v>458</v>
      </c>
      <c r="R2554">
        <v>0</v>
      </c>
      <c r="S2554" t="s">
        <v>459</v>
      </c>
      <c r="T2554" t="s">
        <v>458</v>
      </c>
      <c r="U2554" t="s">
        <v>460</v>
      </c>
      <c r="V2554" t="s">
        <v>458</v>
      </c>
    </row>
    <row r="2555" spans="1:22" x14ac:dyDescent="0.2">
      <c r="A2555" s="102">
        <v>42779</v>
      </c>
      <c r="B2555" s="102" t="s">
        <v>857</v>
      </c>
      <c r="C2555" t="s">
        <v>541</v>
      </c>
      <c r="D2555" s="58">
        <v>608.1</v>
      </c>
      <c r="E2555" t="s">
        <v>452</v>
      </c>
      <c r="F2555" s="108">
        <v>2003</v>
      </c>
      <c r="G2555" t="s">
        <v>3304</v>
      </c>
      <c r="H2555">
        <v>6</v>
      </c>
      <c r="I2555">
        <v>44</v>
      </c>
      <c r="J2555" t="s">
        <v>555</v>
      </c>
      <c r="K2555" t="s">
        <v>2937</v>
      </c>
      <c r="L2555">
        <v>0</v>
      </c>
      <c r="M2555">
        <v>0</v>
      </c>
      <c r="N2555" t="s">
        <v>5506</v>
      </c>
      <c r="O2555" t="s">
        <v>545</v>
      </c>
      <c r="P2555" t="s">
        <v>458</v>
      </c>
      <c r="R2555">
        <v>0</v>
      </c>
      <c r="S2555" t="s">
        <v>459</v>
      </c>
      <c r="T2555" t="s">
        <v>458</v>
      </c>
      <c r="U2555" t="s">
        <v>460</v>
      </c>
      <c r="V2555" t="s">
        <v>458</v>
      </c>
    </row>
    <row r="2556" spans="1:22" x14ac:dyDescent="0.2">
      <c r="A2556" s="102">
        <v>42779</v>
      </c>
      <c r="B2556" s="102" t="s">
        <v>857</v>
      </c>
      <c r="C2556" t="s">
        <v>541</v>
      </c>
      <c r="D2556" s="58">
        <v>608.1</v>
      </c>
      <c r="E2556" t="s">
        <v>452</v>
      </c>
      <c r="F2556" s="108">
        <v>2010</v>
      </c>
      <c r="G2556" t="s">
        <v>3044</v>
      </c>
      <c r="H2556">
        <v>8</v>
      </c>
      <c r="I2556">
        <v>44</v>
      </c>
      <c r="J2556" t="s">
        <v>555</v>
      </c>
      <c r="K2556" t="s">
        <v>2937</v>
      </c>
      <c r="L2556">
        <v>0</v>
      </c>
      <c r="M2556">
        <v>0</v>
      </c>
      <c r="N2556" t="s">
        <v>5507</v>
      </c>
      <c r="O2556" t="s">
        <v>545</v>
      </c>
      <c r="P2556" t="s">
        <v>458</v>
      </c>
      <c r="R2556">
        <v>0</v>
      </c>
      <c r="S2556" t="s">
        <v>459</v>
      </c>
      <c r="T2556" t="s">
        <v>458</v>
      </c>
      <c r="U2556" t="s">
        <v>460</v>
      </c>
      <c r="V2556" t="s">
        <v>458</v>
      </c>
    </row>
    <row r="2557" spans="1:22" x14ac:dyDescent="0.2">
      <c r="A2557" s="102">
        <v>42786</v>
      </c>
      <c r="B2557" s="102" t="s">
        <v>857</v>
      </c>
      <c r="C2557" t="s">
        <v>541</v>
      </c>
      <c r="D2557" s="58">
        <v>608.1</v>
      </c>
      <c r="E2557" t="s">
        <v>452</v>
      </c>
      <c r="F2557" s="108">
        <v>2001</v>
      </c>
      <c r="G2557" t="s">
        <v>2936</v>
      </c>
      <c r="H2557">
        <v>8</v>
      </c>
      <c r="I2557">
        <v>44</v>
      </c>
      <c r="J2557" t="s">
        <v>555</v>
      </c>
      <c r="K2557" t="s">
        <v>2937</v>
      </c>
      <c r="L2557">
        <v>0</v>
      </c>
      <c r="M2557">
        <v>0</v>
      </c>
      <c r="N2557" t="s">
        <v>5508</v>
      </c>
      <c r="O2557" t="s">
        <v>545</v>
      </c>
      <c r="P2557" t="s">
        <v>458</v>
      </c>
      <c r="R2557">
        <v>0</v>
      </c>
      <c r="S2557" t="s">
        <v>459</v>
      </c>
      <c r="T2557" t="s">
        <v>458</v>
      </c>
      <c r="U2557" t="s">
        <v>460</v>
      </c>
      <c r="V2557" t="s">
        <v>458</v>
      </c>
    </row>
    <row r="2558" spans="1:22" x14ac:dyDescent="0.2">
      <c r="A2558" s="102">
        <v>42786</v>
      </c>
      <c r="B2558" s="102" t="s">
        <v>857</v>
      </c>
      <c r="C2558" t="s">
        <v>541</v>
      </c>
      <c r="D2558" s="58">
        <v>608.1</v>
      </c>
      <c r="E2558" t="s">
        <v>452</v>
      </c>
      <c r="F2558" s="108">
        <v>2003</v>
      </c>
      <c r="G2558" t="s">
        <v>3304</v>
      </c>
      <c r="H2558">
        <v>9</v>
      </c>
      <c r="I2558">
        <v>44</v>
      </c>
      <c r="J2558" t="s">
        <v>555</v>
      </c>
      <c r="K2558" t="s">
        <v>2937</v>
      </c>
      <c r="L2558">
        <v>0</v>
      </c>
      <c r="M2558">
        <v>0</v>
      </c>
      <c r="N2558" t="s">
        <v>5509</v>
      </c>
      <c r="O2558" t="s">
        <v>545</v>
      </c>
      <c r="P2558" t="s">
        <v>458</v>
      </c>
      <c r="R2558">
        <v>0</v>
      </c>
      <c r="S2558" t="s">
        <v>459</v>
      </c>
      <c r="T2558" t="s">
        <v>458</v>
      </c>
      <c r="U2558" t="s">
        <v>460</v>
      </c>
      <c r="V2558" t="s">
        <v>458</v>
      </c>
    </row>
    <row r="2559" spans="1:22" x14ac:dyDescent="0.2">
      <c r="A2559" s="102">
        <v>42786</v>
      </c>
      <c r="B2559" s="102" t="s">
        <v>857</v>
      </c>
      <c r="C2559" t="s">
        <v>541</v>
      </c>
      <c r="D2559" s="58">
        <v>608.1</v>
      </c>
      <c r="E2559" t="s">
        <v>452</v>
      </c>
      <c r="F2559" s="108">
        <v>2010</v>
      </c>
      <c r="G2559" t="s">
        <v>3044</v>
      </c>
      <c r="H2559">
        <v>18</v>
      </c>
      <c r="I2559">
        <v>44</v>
      </c>
      <c r="J2559" t="s">
        <v>555</v>
      </c>
      <c r="K2559" t="s">
        <v>2937</v>
      </c>
      <c r="L2559">
        <v>0</v>
      </c>
      <c r="M2559">
        <v>0</v>
      </c>
      <c r="N2559" t="s">
        <v>5510</v>
      </c>
      <c r="O2559" t="s">
        <v>545</v>
      </c>
      <c r="P2559" t="s">
        <v>458</v>
      </c>
      <c r="R2559">
        <v>0</v>
      </c>
      <c r="S2559" t="s">
        <v>459</v>
      </c>
      <c r="T2559" t="s">
        <v>458</v>
      </c>
      <c r="U2559" t="s">
        <v>460</v>
      </c>
      <c r="V2559" t="s">
        <v>458</v>
      </c>
    </row>
    <row r="2560" spans="1:22" x14ac:dyDescent="0.2">
      <c r="A2560" s="102">
        <v>42793</v>
      </c>
      <c r="B2560" s="102" t="s">
        <v>857</v>
      </c>
      <c r="C2560" t="s">
        <v>541</v>
      </c>
      <c r="D2560" s="58">
        <v>608.1</v>
      </c>
      <c r="E2560" t="s">
        <v>452</v>
      </c>
      <c r="F2560" s="108">
        <v>2010</v>
      </c>
      <c r="G2560" t="s">
        <v>3044</v>
      </c>
      <c r="H2560">
        <v>7</v>
      </c>
      <c r="I2560">
        <v>44</v>
      </c>
      <c r="J2560" t="s">
        <v>555</v>
      </c>
      <c r="K2560" t="s">
        <v>2937</v>
      </c>
      <c r="L2560">
        <v>0</v>
      </c>
      <c r="M2560">
        <v>0</v>
      </c>
      <c r="N2560" t="s">
        <v>5511</v>
      </c>
      <c r="O2560" t="s">
        <v>545</v>
      </c>
      <c r="P2560" t="s">
        <v>458</v>
      </c>
      <c r="R2560">
        <v>0</v>
      </c>
      <c r="S2560" t="s">
        <v>459</v>
      </c>
      <c r="T2560" t="s">
        <v>458</v>
      </c>
      <c r="U2560" t="s">
        <v>460</v>
      </c>
      <c r="V2560" t="s">
        <v>458</v>
      </c>
    </row>
    <row r="2561" spans="1:22" x14ac:dyDescent="0.2">
      <c r="A2561" s="102">
        <v>42793</v>
      </c>
      <c r="B2561" s="102" t="s">
        <v>857</v>
      </c>
      <c r="C2561" t="s">
        <v>541</v>
      </c>
      <c r="D2561" s="58">
        <v>608.1</v>
      </c>
      <c r="E2561" t="s">
        <v>452</v>
      </c>
      <c r="F2561" s="108">
        <v>2026</v>
      </c>
      <c r="G2561" t="s">
        <v>3268</v>
      </c>
      <c r="H2561">
        <v>12</v>
      </c>
      <c r="I2561">
        <v>44</v>
      </c>
      <c r="J2561" t="s">
        <v>555</v>
      </c>
      <c r="K2561" t="s">
        <v>2937</v>
      </c>
      <c r="L2561">
        <v>0</v>
      </c>
      <c r="M2561">
        <v>0</v>
      </c>
      <c r="N2561" t="s">
        <v>5512</v>
      </c>
      <c r="O2561" t="s">
        <v>545</v>
      </c>
      <c r="P2561" t="s">
        <v>458</v>
      </c>
      <c r="R2561">
        <v>0</v>
      </c>
      <c r="S2561" t="s">
        <v>459</v>
      </c>
      <c r="T2561" t="s">
        <v>458</v>
      </c>
      <c r="U2561" t="s">
        <v>460</v>
      </c>
      <c r="V2561" t="s">
        <v>458</v>
      </c>
    </row>
    <row r="2562" spans="1:22" x14ac:dyDescent="0.2">
      <c r="A2562" s="102">
        <v>42795</v>
      </c>
      <c r="B2562" s="102" t="s">
        <v>857</v>
      </c>
      <c r="C2562" t="s">
        <v>541</v>
      </c>
      <c r="D2562" s="58">
        <v>608.1</v>
      </c>
      <c r="E2562" t="s">
        <v>452</v>
      </c>
      <c r="F2562" s="108">
        <v>2001</v>
      </c>
      <c r="G2562" t="s">
        <v>2936</v>
      </c>
      <c r="H2562">
        <v>6</v>
      </c>
      <c r="I2562">
        <v>44</v>
      </c>
      <c r="J2562" t="s">
        <v>555</v>
      </c>
      <c r="K2562" t="s">
        <v>2937</v>
      </c>
      <c r="L2562">
        <v>0</v>
      </c>
      <c r="M2562">
        <v>0</v>
      </c>
      <c r="N2562" t="s">
        <v>5513</v>
      </c>
      <c r="O2562" t="s">
        <v>545</v>
      </c>
      <c r="P2562" t="s">
        <v>458</v>
      </c>
      <c r="R2562">
        <v>0</v>
      </c>
      <c r="S2562" t="s">
        <v>459</v>
      </c>
      <c r="T2562" t="s">
        <v>458</v>
      </c>
      <c r="U2562" t="s">
        <v>460</v>
      </c>
      <c r="V2562" t="s">
        <v>458</v>
      </c>
    </row>
    <row r="2563" spans="1:22" x14ac:dyDescent="0.2">
      <c r="A2563" s="102">
        <v>42795</v>
      </c>
      <c r="B2563" s="102" t="s">
        <v>857</v>
      </c>
      <c r="C2563" t="s">
        <v>541</v>
      </c>
      <c r="D2563" s="58">
        <v>608.1</v>
      </c>
      <c r="E2563" t="s">
        <v>452</v>
      </c>
      <c r="F2563" s="108">
        <v>2010</v>
      </c>
      <c r="G2563" t="s">
        <v>3044</v>
      </c>
      <c r="H2563">
        <v>7</v>
      </c>
      <c r="I2563">
        <v>44</v>
      </c>
      <c r="J2563" t="s">
        <v>555</v>
      </c>
      <c r="K2563" t="s">
        <v>2937</v>
      </c>
      <c r="L2563">
        <v>0</v>
      </c>
      <c r="M2563">
        <v>0</v>
      </c>
      <c r="N2563" t="s">
        <v>5514</v>
      </c>
      <c r="O2563" t="s">
        <v>545</v>
      </c>
      <c r="P2563" t="s">
        <v>458</v>
      </c>
      <c r="R2563">
        <v>0</v>
      </c>
      <c r="S2563" t="s">
        <v>459</v>
      </c>
      <c r="T2563" t="s">
        <v>458</v>
      </c>
      <c r="U2563" t="s">
        <v>460</v>
      </c>
      <c r="V2563" t="s">
        <v>458</v>
      </c>
    </row>
    <row r="2564" spans="1:22" x14ac:dyDescent="0.2">
      <c r="A2564" s="102">
        <v>42800</v>
      </c>
      <c r="B2564" s="102" t="s">
        <v>857</v>
      </c>
      <c r="C2564" t="s">
        <v>541</v>
      </c>
      <c r="D2564" s="58">
        <v>608.1</v>
      </c>
      <c r="E2564" t="s">
        <v>452</v>
      </c>
      <c r="F2564" s="108">
        <v>2003</v>
      </c>
      <c r="G2564" t="s">
        <v>3304</v>
      </c>
      <c r="H2564">
        <v>2</v>
      </c>
      <c r="I2564">
        <v>44</v>
      </c>
      <c r="J2564" t="s">
        <v>555</v>
      </c>
      <c r="K2564" t="s">
        <v>2937</v>
      </c>
      <c r="L2564">
        <v>0</v>
      </c>
      <c r="M2564">
        <v>0</v>
      </c>
      <c r="N2564" t="s">
        <v>5515</v>
      </c>
      <c r="O2564" t="s">
        <v>545</v>
      </c>
      <c r="P2564" t="s">
        <v>458</v>
      </c>
      <c r="R2564">
        <v>0</v>
      </c>
      <c r="S2564" t="s">
        <v>459</v>
      </c>
      <c r="T2564" t="s">
        <v>458</v>
      </c>
      <c r="U2564" t="s">
        <v>460</v>
      </c>
      <c r="V2564" t="s">
        <v>458</v>
      </c>
    </row>
    <row r="2565" spans="1:22" x14ac:dyDescent="0.2">
      <c r="A2565" s="102">
        <v>42803</v>
      </c>
      <c r="B2565" s="102" t="s">
        <v>857</v>
      </c>
      <c r="C2565" t="s">
        <v>541</v>
      </c>
      <c r="D2565" s="58">
        <v>608.1</v>
      </c>
      <c r="E2565" t="s">
        <v>452</v>
      </c>
      <c r="F2565" s="108">
        <v>2001</v>
      </c>
      <c r="G2565" t="s">
        <v>2936</v>
      </c>
      <c r="H2565">
        <v>9</v>
      </c>
      <c r="I2565">
        <v>44</v>
      </c>
      <c r="J2565" t="s">
        <v>555</v>
      </c>
      <c r="K2565" t="s">
        <v>2937</v>
      </c>
      <c r="L2565">
        <v>0</v>
      </c>
      <c r="M2565">
        <v>0</v>
      </c>
      <c r="N2565" t="s">
        <v>5516</v>
      </c>
      <c r="O2565" t="s">
        <v>545</v>
      </c>
      <c r="P2565" t="s">
        <v>458</v>
      </c>
      <c r="R2565">
        <v>0</v>
      </c>
      <c r="S2565" t="s">
        <v>459</v>
      </c>
      <c r="T2565" t="s">
        <v>458</v>
      </c>
      <c r="U2565" t="s">
        <v>460</v>
      </c>
      <c r="V2565" t="s">
        <v>458</v>
      </c>
    </row>
    <row r="2566" spans="1:22" x14ac:dyDescent="0.2">
      <c r="A2566" s="102">
        <v>42807</v>
      </c>
      <c r="B2566" s="102" t="s">
        <v>857</v>
      </c>
      <c r="C2566" t="s">
        <v>541</v>
      </c>
      <c r="D2566" s="58">
        <v>608.1</v>
      </c>
      <c r="E2566" t="s">
        <v>452</v>
      </c>
      <c r="F2566" s="108">
        <v>2014</v>
      </c>
      <c r="G2566" t="s">
        <v>2978</v>
      </c>
      <c r="H2566">
        <v>17.5</v>
      </c>
      <c r="I2566">
        <v>44</v>
      </c>
      <c r="J2566" t="s">
        <v>555</v>
      </c>
      <c r="K2566" t="s">
        <v>2937</v>
      </c>
      <c r="L2566">
        <v>0</v>
      </c>
      <c r="M2566">
        <v>0</v>
      </c>
      <c r="N2566" t="s">
        <v>5517</v>
      </c>
      <c r="O2566" t="s">
        <v>545</v>
      </c>
      <c r="P2566" t="s">
        <v>458</v>
      </c>
      <c r="R2566">
        <v>0</v>
      </c>
      <c r="S2566" t="s">
        <v>459</v>
      </c>
      <c r="T2566" t="s">
        <v>458</v>
      </c>
      <c r="U2566" t="s">
        <v>460</v>
      </c>
      <c r="V2566" t="s">
        <v>458</v>
      </c>
    </row>
    <row r="2567" spans="1:22" x14ac:dyDescent="0.2">
      <c r="A2567" s="102">
        <v>42807</v>
      </c>
      <c r="B2567" s="102" t="s">
        <v>857</v>
      </c>
      <c r="C2567" t="s">
        <v>541</v>
      </c>
      <c r="D2567" s="58">
        <v>608.1</v>
      </c>
      <c r="E2567" t="s">
        <v>452</v>
      </c>
      <c r="F2567" s="108">
        <v>2001</v>
      </c>
      <c r="G2567" t="s">
        <v>2936</v>
      </c>
      <c r="H2567">
        <v>10</v>
      </c>
      <c r="I2567">
        <v>44</v>
      </c>
      <c r="J2567" t="s">
        <v>555</v>
      </c>
      <c r="K2567" t="s">
        <v>2937</v>
      </c>
      <c r="L2567">
        <v>0</v>
      </c>
      <c r="M2567">
        <v>0</v>
      </c>
      <c r="N2567" t="s">
        <v>5518</v>
      </c>
      <c r="O2567" t="s">
        <v>545</v>
      </c>
      <c r="P2567" t="s">
        <v>458</v>
      </c>
      <c r="R2567">
        <v>0</v>
      </c>
      <c r="S2567" t="s">
        <v>459</v>
      </c>
      <c r="T2567" t="s">
        <v>458</v>
      </c>
      <c r="U2567" t="s">
        <v>460</v>
      </c>
      <c r="V2567" t="s">
        <v>458</v>
      </c>
    </row>
    <row r="2568" spans="1:22" x14ac:dyDescent="0.2">
      <c r="A2568" s="102">
        <v>42807</v>
      </c>
      <c r="B2568" s="102" t="s">
        <v>857</v>
      </c>
      <c r="C2568" t="s">
        <v>541</v>
      </c>
      <c r="D2568" s="58">
        <v>608.1</v>
      </c>
      <c r="E2568" t="s">
        <v>452</v>
      </c>
      <c r="F2568" s="108">
        <v>2003</v>
      </c>
      <c r="G2568" t="s">
        <v>3304</v>
      </c>
      <c r="H2568">
        <v>19</v>
      </c>
      <c r="I2568">
        <v>44</v>
      </c>
      <c r="J2568" t="s">
        <v>555</v>
      </c>
      <c r="K2568" t="s">
        <v>2937</v>
      </c>
      <c r="L2568">
        <v>0</v>
      </c>
      <c r="M2568">
        <v>0</v>
      </c>
      <c r="N2568" t="s">
        <v>5519</v>
      </c>
      <c r="O2568" t="s">
        <v>545</v>
      </c>
      <c r="P2568" t="s">
        <v>458</v>
      </c>
      <c r="R2568">
        <v>0</v>
      </c>
      <c r="S2568" t="s">
        <v>459</v>
      </c>
      <c r="T2568" t="s">
        <v>458</v>
      </c>
      <c r="U2568" t="s">
        <v>460</v>
      </c>
      <c r="V2568" t="s">
        <v>458</v>
      </c>
    </row>
    <row r="2569" spans="1:22" x14ac:dyDescent="0.2">
      <c r="A2569" s="102">
        <v>42807</v>
      </c>
      <c r="B2569" s="102" t="s">
        <v>857</v>
      </c>
      <c r="C2569" t="s">
        <v>541</v>
      </c>
      <c r="D2569" s="58">
        <v>608.1</v>
      </c>
      <c r="E2569" t="s">
        <v>452</v>
      </c>
      <c r="F2569" s="108" t="s">
        <v>2950</v>
      </c>
      <c r="G2569" t="s">
        <v>2951</v>
      </c>
      <c r="H2569">
        <v>7</v>
      </c>
      <c r="I2569">
        <v>44</v>
      </c>
      <c r="J2569" t="s">
        <v>555</v>
      </c>
      <c r="K2569" t="s">
        <v>2937</v>
      </c>
      <c r="L2569">
        <v>0</v>
      </c>
      <c r="M2569">
        <v>0</v>
      </c>
      <c r="N2569" t="s">
        <v>5520</v>
      </c>
      <c r="O2569" t="s">
        <v>545</v>
      </c>
      <c r="P2569" t="s">
        <v>458</v>
      </c>
      <c r="R2569">
        <v>0</v>
      </c>
      <c r="S2569" t="s">
        <v>459</v>
      </c>
      <c r="T2569" t="s">
        <v>458</v>
      </c>
      <c r="U2569" t="s">
        <v>460</v>
      </c>
      <c r="V2569" t="s">
        <v>458</v>
      </c>
    </row>
    <row r="2570" spans="1:22" x14ac:dyDescent="0.2">
      <c r="A2570" s="102">
        <v>42807</v>
      </c>
      <c r="B2570" s="102" t="s">
        <v>857</v>
      </c>
      <c r="C2570" t="s">
        <v>541</v>
      </c>
      <c r="D2570" s="58">
        <v>608.1</v>
      </c>
      <c r="E2570" t="s">
        <v>452</v>
      </c>
      <c r="F2570" s="108">
        <v>2010</v>
      </c>
      <c r="G2570" t="s">
        <v>3044</v>
      </c>
      <c r="H2570">
        <v>14</v>
      </c>
      <c r="I2570">
        <v>44</v>
      </c>
      <c r="J2570" t="s">
        <v>555</v>
      </c>
      <c r="K2570" t="s">
        <v>2937</v>
      </c>
      <c r="L2570">
        <v>0</v>
      </c>
      <c r="M2570">
        <v>0</v>
      </c>
      <c r="N2570" t="s">
        <v>5521</v>
      </c>
      <c r="O2570" t="s">
        <v>545</v>
      </c>
      <c r="P2570" t="s">
        <v>458</v>
      </c>
      <c r="R2570">
        <v>0</v>
      </c>
      <c r="S2570" t="s">
        <v>459</v>
      </c>
      <c r="T2570" t="s">
        <v>458</v>
      </c>
      <c r="U2570" t="s">
        <v>460</v>
      </c>
      <c r="V2570" t="s">
        <v>458</v>
      </c>
    </row>
    <row r="2571" spans="1:22" x14ac:dyDescent="0.2">
      <c r="A2571" s="102">
        <v>42807</v>
      </c>
      <c r="B2571" s="102" t="s">
        <v>857</v>
      </c>
      <c r="C2571" t="s">
        <v>541</v>
      </c>
      <c r="D2571" s="58">
        <v>608.1</v>
      </c>
      <c r="E2571" t="s">
        <v>452</v>
      </c>
      <c r="F2571" s="108">
        <v>2026</v>
      </c>
      <c r="G2571" t="s">
        <v>3268</v>
      </c>
      <c r="H2571">
        <v>14</v>
      </c>
      <c r="I2571">
        <v>44</v>
      </c>
      <c r="J2571" t="s">
        <v>555</v>
      </c>
      <c r="K2571" t="s">
        <v>2937</v>
      </c>
      <c r="L2571">
        <v>0</v>
      </c>
      <c r="M2571">
        <v>0</v>
      </c>
      <c r="N2571" t="s">
        <v>5522</v>
      </c>
      <c r="O2571" t="s">
        <v>545</v>
      </c>
      <c r="P2571" t="s">
        <v>458</v>
      </c>
      <c r="R2571">
        <v>0</v>
      </c>
      <c r="S2571" t="s">
        <v>459</v>
      </c>
      <c r="T2571" t="s">
        <v>458</v>
      </c>
      <c r="U2571" t="s">
        <v>460</v>
      </c>
      <c r="V2571" t="s">
        <v>458</v>
      </c>
    </row>
    <row r="2572" spans="1:22" x14ac:dyDescent="0.2">
      <c r="A2572" s="102">
        <v>42814</v>
      </c>
      <c r="B2572" s="102" t="s">
        <v>857</v>
      </c>
      <c r="C2572" t="s">
        <v>541</v>
      </c>
      <c r="D2572" s="58">
        <v>608.1</v>
      </c>
      <c r="E2572" t="s">
        <v>452</v>
      </c>
      <c r="F2572" s="108">
        <v>2014</v>
      </c>
      <c r="G2572" t="s">
        <v>2978</v>
      </c>
      <c r="H2572">
        <v>10.5</v>
      </c>
      <c r="I2572">
        <v>44</v>
      </c>
      <c r="J2572" t="s">
        <v>555</v>
      </c>
      <c r="K2572" t="s">
        <v>2937</v>
      </c>
      <c r="L2572">
        <v>0</v>
      </c>
      <c r="M2572">
        <v>0</v>
      </c>
      <c r="N2572" t="s">
        <v>5523</v>
      </c>
      <c r="O2572" t="s">
        <v>545</v>
      </c>
      <c r="P2572" t="s">
        <v>458</v>
      </c>
      <c r="R2572">
        <v>0</v>
      </c>
      <c r="S2572" t="s">
        <v>459</v>
      </c>
      <c r="T2572" t="s">
        <v>458</v>
      </c>
      <c r="U2572" t="s">
        <v>460</v>
      </c>
      <c r="V2572" t="s">
        <v>458</v>
      </c>
    </row>
    <row r="2573" spans="1:22" x14ac:dyDescent="0.2">
      <c r="A2573" s="102">
        <v>42814</v>
      </c>
      <c r="B2573" s="102" t="s">
        <v>857</v>
      </c>
      <c r="C2573" t="s">
        <v>541</v>
      </c>
      <c r="D2573" s="58">
        <v>608.1</v>
      </c>
      <c r="E2573" t="s">
        <v>452</v>
      </c>
      <c r="F2573" s="108">
        <v>2025</v>
      </c>
      <c r="G2573" t="s">
        <v>2941</v>
      </c>
      <c r="H2573">
        <v>3</v>
      </c>
      <c r="I2573">
        <v>44</v>
      </c>
      <c r="J2573" t="s">
        <v>555</v>
      </c>
      <c r="K2573" t="s">
        <v>2937</v>
      </c>
      <c r="L2573">
        <v>0</v>
      </c>
      <c r="M2573">
        <v>0</v>
      </c>
      <c r="N2573" t="s">
        <v>5524</v>
      </c>
      <c r="O2573" t="s">
        <v>545</v>
      </c>
      <c r="P2573" t="s">
        <v>458</v>
      </c>
      <c r="R2573">
        <v>0</v>
      </c>
      <c r="S2573" t="s">
        <v>459</v>
      </c>
      <c r="T2573" t="s">
        <v>458</v>
      </c>
      <c r="U2573" t="s">
        <v>460</v>
      </c>
      <c r="V2573" t="s">
        <v>458</v>
      </c>
    </row>
    <row r="2574" spans="1:22" x14ac:dyDescent="0.2">
      <c r="A2574" s="102">
        <v>42814</v>
      </c>
      <c r="B2574" s="102" t="s">
        <v>857</v>
      </c>
      <c r="C2574" t="s">
        <v>541</v>
      </c>
      <c r="D2574" s="58">
        <v>608.1</v>
      </c>
      <c r="E2574" t="s">
        <v>452</v>
      </c>
      <c r="F2574" s="108">
        <v>2001</v>
      </c>
      <c r="G2574" t="s">
        <v>2936</v>
      </c>
      <c r="H2574">
        <v>6</v>
      </c>
      <c r="I2574">
        <v>44</v>
      </c>
      <c r="J2574" t="s">
        <v>555</v>
      </c>
      <c r="K2574" t="s">
        <v>2937</v>
      </c>
      <c r="L2574">
        <v>0</v>
      </c>
      <c r="M2574">
        <v>0</v>
      </c>
      <c r="N2574" t="s">
        <v>5525</v>
      </c>
      <c r="O2574" t="s">
        <v>545</v>
      </c>
      <c r="P2574" t="s">
        <v>458</v>
      </c>
      <c r="R2574">
        <v>0</v>
      </c>
      <c r="S2574" t="s">
        <v>459</v>
      </c>
      <c r="T2574" t="s">
        <v>458</v>
      </c>
      <c r="U2574" t="s">
        <v>460</v>
      </c>
      <c r="V2574" t="s">
        <v>458</v>
      </c>
    </row>
    <row r="2575" spans="1:22" x14ac:dyDescent="0.2">
      <c r="A2575" s="102">
        <v>42814</v>
      </c>
      <c r="B2575" s="102" t="s">
        <v>857</v>
      </c>
      <c r="C2575" t="s">
        <v>541</v>
      </c>
      <c r="D2575" s="58">
        <v>608.1</v>
      </c>
      <c r="E2575" t="s">
        <v>452</v>
      </c>
      <c r="F2575" s="108">
        <v>2003</v>
      </c>
      <c r="G2575" t="s">
        <v>3304</v>
      </c>
      <c r="H2575">
        <v>37.5</v>
      </c>
      <c r="I2575">
        <v>44</v>
      </c>
      <c r="J2575" t="s">
        <v>555</v>
      </c>
      <c r="K2575" t="s">
        <v>2937</v>
      </c>
      <c r="L2575">
        <v>0</v>
      </c>
      <c r="M2575">
        <v>0</v>
      </c>
      <c r="N2575" t="s">
        <v>5526</v>
      </c>
      <c r="O2575" t="s">
        <v>545</v>
      </c>
      <c r="P2575" t="s">
        <v>458</v>
      </c>
      <c r="R2575">
        <v>0</v>
      </c>
      <c r="S2575" t="s">
        <v>459</v>
      </c>
      <c r="T2575" t="s">
        <v>458</v>
      </c>
      <c r="U2575" t="s">
        <v>460</v>
      </c>
      <c r="V2575" t="s">
        <v>458</v>
      </c>
    </row>
    <row r="2576" spans="1:22" x14ac:dyDescent="0.2">
      <c r="A2576" s="102">
        <v>42814</v>
      </c>
      <c r="B2576" s="102" t="s">
        <v>857</v>
      </c>
      <c r="C2576" t="s">
        <v>541</v>
      </c>
      <c r="D2576" s="58">
        <v>608.1</v>
      </c>
      <c r="E2576" t="s">
        <v>452</v>
      </c>
      <c r="F2576" s="108">
        <v>2005</v>
      </c>
      <c r="G2576" t="s">
        <v>3011</v>
      </c>
      <c r="H2576">
        <v>1</v>
      </c>
      <c r="I2576">
        <v>44</v>
      </c>
      <c r="J2576" t="s">
        <v>555</v>
      </c>
      <c r="K2576" t="s">
        <v>2937</v>
      </c>
      <c r="L2576">
        <v>0</v>
      </c>
      <c r="M2576">
        <v>0</v>
      </c>
      <c r="N2576" t="s">
        <v>5527</v>
      </c>
      <c r="O2576" t="s">
        <v>545</v>
      </c>
      <c r="P2576" t="s">
        <v>458</v>
      </c>
      <c r="R2576">
        <v>0</v>
      </c>
      <c r="S2576" t="s">
        <v>459</v>
      </c>
      <c r="T2576" t="s">
        <v>458</v>
      </c>
      <c r="U2576" t="s">
        <v>460</v>
      </c>
      <c r="V2576" t="s">
        <v>458</v>
      </c>
    </row>
    <row r="2577" spans="1:22" x14ac:dyDescent="0.2">
      <c r="A2577" s="102">
        <v>42814</v>
      </c>
      <c r="B2577" s="102" t="s">
        <v>857</v>
      </c>
      <c r="C2577" t="s">
        <v>541</v>
      </c>
      <c r="D2577" s="58">
        <v>608.1</v>
      </c>
      <c r="E2577" t="s">
        <v>452</v>
      </c>
      <c r="F2577" s="108">
        <v>2010</v>
      </c>
      <c r="G2577" t="s">
        <v>3044</v>
      </c>
      <c r="H2577">
        <v>35</v>
      </c>
      <c r="I2577">
        <v>44</v>
      </c>
      <c r="J2577" t="s">
        <v>555</v>
      </c>
      <c r="K2577" t="s">
        <v>2937</v>
      </c>
      <c r="L2577">
        <v>0</v>
      </c>
      <c r="M2577">
        <v>0</v>
      </c>
      <c r="N2577" t="s">
        <v>5528</v>
      </c>
      <c r="O2577" t="s">
        <v>545</v>
      </c>
      <c r="P2577" t="s">
        <v>458</v>
      </c>
      <c r="R2577">
        <v>0</v>
      </c>
      <c r="S2577" t="s">
        <v>459</v>
      </c>
      <c r="T2577" t="s">
        <v>458</v>
      </c>
      <c r="U2577" t="s">
        <v>460</v>
      </c>
      <c r="V2577" t="s">
        <v>458</v>
      </c>
    </row>
    <row r="2578" spans="1:22" x14ac:dyDescent="0.2">
      <c r="A2578" s="102">
        <v>42814</v>
      </c>
      <c r="B2578" s="102" t="s">
        <v>857</v>
      </c>
      <c r="C2578" t="s">
        <v>541</v>
      </c>
      <c r="D2578" s="58">
        <v>608.1</v>
      </c>
      <c r="E2578" t="s">
        <v>452</v>
      </c>
      <c r="F2578" s="108">
        <v>2026</v>
      </c>
      <c r="G2578" t="s">
        <v>3268</v>
      </c>
      <c r="H2578">
        <v>35</v>
      </c>
      <c r="I2578">
        <v>44</v>
      </c>
      <c r="J2578" t="s">
        <v>555</v>
      </c>
      <c r="K2578" t="s">
        <v>2937</v>
      </c>
      <c r="L2578">
        <v>0</v>
      </c>
      <c r="M2578">
        <v>0</v>
      </c>
      <c r="N2578" t="s">
        <v>5529</v>
      </c>
      <c r="O2578" t="s">
        <v>545</v>
      </c>
      <c r="P2578" t="s">
        <v>458</v>
      </c>
      <c r="R2578">
        <v>0</v>
      </c>
      <c r="S2578" t="s">
        <v>459</v>
      </c>
      <c r="T2578" t="s">
        <v>458</v>
      </c>
      <c r="U2578" t="s">
        <v>460</v>
      </c>
      <c r="V2578" t="s">
        <v>458</v>
      </c>
    </row>
    <row r="2579" spans="1:22" x14ac:dyDescent="0.2">
      <c r="A2579" s="102">
        <v>42821</v>
      </c>
      <c r="B2579" s="102" t="s">
        <v>857</v>
      </c>
      <c r="C2579" t="s">
        <v>541</v>
      </c>
      <c r="D2579" s="58">
        <v>608.1</v>
      </c>
      <c r="E2579" t="s">
        <v>452</v>
      </c>
      <c r="F2579" s="108">
        <v>2001</v>
      </c>
      <c r="G2579" t="s">
        <v>2936</v>
      </c>
      <c r="H2579">
        <v>5</v>
      </c>
      <c r="I2579">
        <v>44</v>
      </c>
      <c r="J2579" t="s">
        <v>555</v>
      </c>
      <c r="K2579" t="s">
        <v>2937</v>
      </c>
      <c r="L2579">
        <v>0</v>
      </c>
      <c r="M2579">
        <v>0</v>
      </c>
      <c r="N2579" t="s">
        <v>5530</v>
      </c>
      <c r="O2579" t="s">
        <v>545</v>
      </c>
      <c r="P2579" t="s">
        <v>458</v>
      </c>
      <c r="R2579">
        <v>0</v>
      </c>
      <c r="S2579" t="s">
        <v>459</v>
      </c>
      <c r="T2579" t="s">
        <v>458</v>
      </c>
      <c r="U2579" t="s">
        <v>460</v>
      </c>
      <c r="V2579" t="s">
        <v>458</v>
      </c>
    </row>
    <row r="2580" spans="1:22" x14ac:dyDescent="0.2">
      <c r="A2580" s="102">
        <v>42821</v>
      </c>
      <c r="B2580" s="102" t="s">
        <v>857</v>
      </c>
      <c r="C2580" t="s">
        <v>541</v>
      </c>
      <c r="D2580" s="58">
        <v>608.1</v>
      </c>
      <c r="E2580" t="s">
        <v>452</v>
      </c>
      <c r="F2580" s="108">
        <v>2003</v>
      </c>
      <c r="G2580" t="s">
        <v>3304</v>
      </c>
      <c r="H2580">
        <v>10</v>
      </c>
      <c r="I2580">
        <v>44</v>
      </c>
      <c r="J2580" t="s">
        <v>555</v>
      </c>
      <c r="K2580" t="s">
        <v>2937</v>
      </c>
      <c r="L2580">
        <v>0</v>
      </c>
      <c r="M2580">
        <v>0</v>
      </c>
      <c r="N2580" t="s">
        <v>5531</v>
      </c>
      <c r="O2580" t="s">
        <v>545</v>
      </c>
      <c r="P2580" t="s">
        <v>458</v>
      </c>
      <c r="R2580">
        <v>0</v>
      </c>
      <c r="S2580" t="s">
        <v>459</v>
      </c>
      <c r="T2580" t="s">
        <v>458</v>
      </c>
      <c r="U2580" t="s">
        <v>460</v>
      </c>
      <c r="V2580" t="s">
        <v>458</v>
      </c>
    </row>
    <row r="2581" spans="1:22" x14ac:dyDescent="0.2">
      <c r="A2581" s="102">
        <v>42821</v>
      </c>
      <c r="B2581" s="102" t="s">
        <v>857</v>
      </c>
      <c r="C2581" t="s">
        <v>541</v>
      </c>
      <c r="D2581" s="58">
        <v>608.1</v>
      </c>
      <c r="E2581" t="s">
        <v>452</v>
      </c>
      <c r="F2581" s="108">
        <v>2003</v>
      </c>
      <c r="G2581" t="s">
        <v>3304</v>
      </c>
      <c r="H2581">
        <v>3</v>
      </c>
      <c r="I2581">
        <v>44</v>
      </c>
      <c r="J2581" t="s">
        <v>555</v>
      </c>
      <c r="K2581" t="s">
        <v>2937</v>
      </c>
      <c r="L2581">
        <v>0</v>
      </c>
      <c r="M2581">
        <v>0</v>
      </c>
      <c r="N2581" t="s">
        <v>5532</v>
      </c>
      <c r="O2581" t="s">
        <v>545</v>
      </c>
      <c r="P2581" t="s">
        <v>458</v>
      </c>
      <c r="R2581">
        <v>0</v>
      </c>
      <c r="S2581" t="s">
        <v>459</v>
      </c>
      <c r="T2581" t="s">
        <v>458</v>
      </c>
      <c r="U2581" t="s">
        <v>460</v>
      </c>
      <c r="V2581" t="s">
        <v>458</v>
      </c>
    </row>
    <row r="2582" spans="1:22" x14ac:dyDescent="0.2">
      <c r="A2582" s="102">
        <v>42828</v>
      </c>
      <c r="B2582" s="102" t="s">
        <v>857</v>
      </c>
      <c r="C2582" t="s">
        <v>541</v>
      </c>
      <c r="D2582" s="58">
        <v>608.1</v>
      </c>
      <c r="E2582" t="s">
        <v>452</v>
      </c>
      <c r="F2582" s="108">
        <v>2001</v>
      </c>
      <c r="G2582" t="s">
        <v>2936</v>
      </c>
      <c r="H2582">
        <v>9</v>
      </c>
      <c r="I2582">
        <v>44</v>
      </c>
      <c r="J2582" t="s">
        <v>555</v>
      </c>
      <c r="K2582" t="s">
        <v>2937</v>
      </c>
      <c r="L2582">
        <v>0</v>
      </c>
      <c r="M2582">
        <v>0</v>
      </c>
      <c r="N2582" t="s">
        <v>5533</v>
      </c>
      <c r="O2582" t="s">
        <v>545</v>
      </c>
      <c r="P2582" t="s">
        <v>458</v>
      </c>
      <c r="R2582">
        <v>0</v>
      </c>
      <c r="S2582" t="s">
        <v>459</v>
      </c>
      <c r="T2582" t="s">
        <v>458</v>
      </c>
      <c r="U2582" t="s">
        <v>460</v>
      </c>
      <c r="V2582" t="s">
        <v>458</v>
      </c>
    </row>
    <row r="2583" spans="1:22" x14ac:dyDescent="0.2">
      <c r="A2583" s="102">
        <v>42828</v>
      </c>
      <c r="B2583" s="102" t="s">
        <v>857</v>
      </c>
      <c r="C2583" t="s">
        <v>541</v>
      </c>
      <c r="D2583" s="58">
        <v>608.1</v>
      </c>
      <c r="E2583" t="s">
        <v>452</v>
      </c>
      <c r="F2583" s="108">
        <v>2003</v>
      </c>
      <c r="G2583" t="s">
        <v>3304</v>
      </c>
      <c r="H2583">
        <v>8</v>
      </c>
      <c r="I2583">
        <v>44</v>
      </c>
      <c r="J2583" t="s">
        <v>555</v>
      </c>
      <c r="K2583" t="s">
        <v>2937</v>
      </c>
      <c r="L2583">
        <v>0</v>
      </c>
      <c r="M2583">
        <v>0</v>
      </c>
      <c r="N2583" t="s">
        <v>5534</v>
      </c>
      <c r="O2583" t="s">
        <v>545</v>
      </c>
      <c r="P2583" t="s">
        <v>458</v>
      </c>
      <c r="R2583">
        <v>0</v>
      </c>
      <c r="S2583" t="s">
        <v>459</v>
      </c>
      <c r="T2583" t="s">
        <v>458</v>
      </c>
      <c r="U2583" t="s">
        <v>460</v>
      </c>
      <c r="V2583" t="s">
        <v>458</v>
      </c>
    </row>
    <row r="2584" spans="1:22" x14ac:dyDescent="0.2">
      <c r="A2584" s="102">
        <v>42835</v>
      </c>
      <c r="B2584" s="102" t="s">
        <v>857</v>
      </c>
      <c r="C2584" t="s">
        <v>541</v>
      </c>
      <c r="D2584" s="58">
        <v>608.1</v>
      </c>
      <c r="E2584" t="s">
        <v>452</v>
      </c>
      <c r="F2584" s="108">
        <v>2003</v>
      </c>
      <c r="G2584" t="s">
        <v>3304</v>
      </c>
      <c r="H2584">
        <v>4</v>
      </c>
      <c r="I2584">
        <v>44</v>
      </c>
      <c r="J2584" t="s">
        <v>555</v>
      </c>
      <c r="K2584" t="s">
        <v>2937</v>
      </c>
      <c r="L2584">
        <v>0</v>
      </c>
      <c r="M2584">
        <v>0</v>
      </c>
      <c r="N2584" t="s">
        <v>5535</v>
      </c>
      <c r="O2584" t="s">
        <v>545</v>
      </c>
      <c r="P2584" t="s">
        <v>458</v>
      </c>
      <c r="R2584">
        <v>0</v>
      </c>
      <c r="S2584" t="s">
        <v>459</v>
      </c>
      <c r="T2584" t="s">
        <v>458</v>
      </c>
      <c r="U2584" t="s">
        <v>460</v>
      </c>
      <c r="V2584" t="s">
        <v>458</v>
      </c>
    </row>
    <row r="2585" spans="1:22" x14ac:dyDescent="0.2">
      <c r="A2585" s="102">
        <v>42842</v>
      </c>
      <c r="B2585" s="102" t="s">
        <v>857</v>
      </c>
      <c r="C2585" t="s">
        <v>541</v>
      </c>
      <c r="D2585" s="58">
        <v>608.1</v>
      </c>
      <c r="E2585" t="s">
        <v>452</v>
      </c>
      <c r="F2585" s="108">
        <v>2003</v>
      </c>
      <c r="G2585" t="s">
        <v>3304</v>
      </c>
      <c r="H2585">
        <v>9</v>
      </c>
      <c r="I2585">
        <v>44</v>
      </c>
      <c r="J2585" t="s">
        <v>555</v>
      </c>
      <c r="K2585" t="s">
        <v>2937</v>
      </c>
      <c r="L2585">
        <v>0</v>
      </c>
      <c r="M2585">
        <v>0</v>
      </c>
      <c r="N2585" t="s">
        <v>5536</v>
      </c>
      <c r="O2585" t="s">
        <v>545</v>
      </c>
      <c r="P2585" t="s">
        <v>458</v>
      </c>
      <c r="R2585">
        <v>0</v>
      </c>
      <c r="S2585" t="s">
        <v>459</v>
      </c>
      <c r="T2585" t="s">
        <v>458</v>
      </c>
      <c r="U2585" t="s">
        <v>460</v>
      </c>
      <c r="V2585" t="s">
        <v>458</v>
      </c>
    </row>
    <row r="2586" spans="1:22" x14ac:dyDescent="0.2">
      <c r="A2586" s="102">
        <v>42849</v>
      </c>
      <c r="B2586" s="102" t="s">
        <v>857</v>
      </c>
      <c r="C2586" t="s">
        <v>541</v>
      </c>
      <c r="D2586" s="58">
        <v>608.1</v>
      </c>
      <c r="E2586" t="s">
        <v>452</v>
      </c>
      <c r="F2586" s="108">
        <v>2001</v>
      </c>
      <c r="G2586" t="s">
        <v>2936</v>
      </c>
      <c r="H2586">
        <v>9</v>
      </c>
      <c r="I2586">
        <v>44</v>
      </c>
      <c r="J2586" t="s">
        <v>555</v>
      </c>
      <c r="K2586" t="s">
        <v>2937</v>
      </c>
      <c r="L2586">
        <v>0</v>
      </c>
      <c r="M2586">
        <v>0</v>
      </c>
      <c r="N2586" t="s">
        <v>5537</v>
      </c>
      <c r="O2586" t="s">
        <v>545</v>
      </c>
      <c r="P2586" t="s">
        <v>458</v>
      </c>
      <c r="R2586">
        <v>0</v>
      </c>
      <c r="S2586" t="s">
        <v>459</v>
      </c>
      <c r="T2586" t="s">
        <v>458</v>
      </c>
      <c r="U2586" t="s">
        <v>460</v>
      </c>
      <c r="V2586" t="s">
        <v>458</v>
      </c>
    </row>
    <row r="2587" spans="1:22" x14ac:dyDescent="0.2">
      <c r="A2587" s="102">
        <v>42856</v>
      </c>
      <c r="B2587" s="102" t="s">
        <v>857</v>
      </c>
      <c r="C2587" t="s">
        <v>541</v>
      </c>
      <c r="D2587" s="58">
        <v>608.1</v>
      </c>
      <c r="E2587" t="s">
        <v>452</v>
      </c>
      <c r="F2587" s="108">
        <v>2001</v>
      </c>
      <c r="G2587" t="s">
        <v>2936</v>
      </c>
      <c r="H2587">
        <v>6</v>
      </c>
      <c r="I2587">
        <v>44</v>
      </c>
      <c r="J2587" t="s">
        <v>555</v>
      </c>
      <c r="K2587" t="s">
        <v>2937</v>
      </c>
      <c r="L2587">
        <v>0</v>
      </c>
      <c r="M2587">
        <v>0</v>
      </c>
      <c r="N2587" t="s">
        <v>5538</v>
      </c>
      <c r="O2587" t="s">
        <v>545</v>
      </c>
      <c r="P2587" t="s">
        <v>458</v>
      </c>
      <c r="R2587">
        <v>0</v>
      </c>
      <c r="S2587" t="s">
        <v>459</v>
      </c>
      <c r="T2587" t="s">
        <v>458</v>
      </c>
      <c r="U2587" t="s">
        <v>460</v>
      </c>
      <c r="V2587" t="s">
        <v>458</v>
      </c>
    </row>
    <row r="2588" spans="1:22" x14ac:dyDescent="0.2">
      <c r="A2588" s="102">
        <v>42863</v>
      </c>
      <c r="B2588" s="102" t="s">
        <v>857</v>
      </c>
      <c r="C2588" t="s">
        <v>541</v>
      </c>
      <c r="D2588" s="58">
        <v>608.1</v>
      </c>
      <c r="E2588" t="s">
        <v>452</v>
      </c>
      <c r="F2588" s="108">
        <v>2001</v>
      </c>
      <c r="G2588" t="s">
        <v>2936</v>
      </c>
      <c r="H2588">
        <v>5</v>
      </c>
      <c r="I2588">
        <v>44</v>
      </c>
      <c r="J2588" t="s">
        <v>555</v>
      </c>
      <c r="K2588" t="s">
        <v>2937</v>
      </c>
      <c r="L2588">
        <v>0</v>
      </c>
      <c r="M2588">
        <v>0</v>
      </c>
      <c r="N2588" t="s">
        <v>5539</v>
      </c>
      <c r="O2588" t="s">
        <v>545</v>
      </c>
      <c r="P2588" t="s">
        <v>458</v>
      </c>
      <c r="R2588">
        <v>0</v>
      </c>
      <c r="S2588" t="s">
        <v>459</v>
      </c>
      <c r="T2588" t="s">
        <v>458</v>
      </c>
      <c r="U2588" t="s">
        <v>460</v>
      </c>
      <c r="V2588" t="s">
        <v>458</v>
      </c>
    </row>
    <row r="2589" spans="1:22" x14ac:dyDescent="0.2">
      <c r="A2589" s="102">
        <v>42863</v>
      </c>
      <c r="B2589" s="102" t="s">
        <v>857</v>
      </c>
      <c r="C2589" t="s">
        <v>541</v>
      </c>
      <c r="D2589" s="58">
        <v>608.1</v>
      </c>
      <c r="E2589" t="s">
        <v>452</v>
      </c>
      <c r="F2589" s="108">
        <v>2003</v>
      </c>
      <c r="G2589" t="s">
        <v>3304</v>
      </c>
      <c r="H2589">
        <v>14</v>
      </c>
      <c r="I2589">
        <v>44</v>
      </c>
      <c r="J2589" t="s">
        <v>555</v>
      </c>
      <c r="K2589" t="s">
        <v>2937</v>
      </c>
      <c r="L2589">
        <v>0</v>
      </c>
      <c r="M2589">
        <v>0</v>
      </c>
      <c r="N2589" t="s">
        <v>5540</v>
      </c>
      <c r="O2589" t="s">
        <v>545</v>
      </c>
      <c r="P2589" t="s">
        <v>458</v>
      </c>
      <c r="R2589">
        <v>0</v>
      </c>
      <c r="S2589" t="s">
        <v>459</v>
      </c>
      <c r="T2589" t="s">
        <v>458</v>
      </c>
      <c r="U2589" t="s">
        <v>460</v>
      </c>
      <c r="V2589" t="s">
        <v>458</v>
      </c>
    </row>
    <row r="2590" spans="1:22" x14ac:dyDescent="0.2">
      <c r="A2590" s="102">
        <v>42863</v>
      </c>
      <c r="B2590" s="102" t="s">
        <v>857</v>
      </c>
      <c r="C2590" t="s">
        <v>541</v>
      </c>
      <c r="D2590" s="58">
        <v>608.1</v>
      </c>
      <c r="E2590" t="s">
        <v>452</v>
      </c>
      <c r="F2590" s="108">
        <v>2010</v>
      </c>
      <c r="G2590" t="s">
        <v>3044</v>
      </c>
      <c r="H2590">
        <v>14</v>
      </c>
      <c r="I2590">
        <v>44</v>
      </c>
      <c r="J2590" t="s">
        <v>555</v>
      </c>
      <c r="K2590" t="s">
        <v>2937</v>
      </c>
      <c r="L2590">
        <v>0</v>
      </c>
      <c r="M2590">
        <v>0</v>
      </c>
      <c r="N2590" t="s">
        <v>5541</v>
      </c>
      <c r="O2590" t="s">
        <v>545</v>
      </c>
      <c r="P2590" t="s">
        <v>458</v>
      </c>
      <c r="R2590">
        <v>0</v>
      </c>
      <c r="S2590" t="s">
        <v>459</v>
      </c>
      <c r="T2590" t="s">
        <v>458</v>
      </c>
      <c r="U2590" t="s">
        <v>460</v>
      </c>
      <c r="V2590" t="s">
        <v>458</v>
      </c>
    </row>
    <row r="2591" spans="1:22" x14ac:dyDescent="0.2">
      <c r="A2591" s="102">
        <v>42870</v>
      </c>
      <c r="B2591" s="102" t="s">
        <v>857</v>
      </c>
      <c r="C2591" t="s">
        <v>541</v>
      </c>
      <c r="D2591" s="58">
        <v>608.1</v>
      </c>
      <c r="E2591" t="s">
        <v>452</v>
      </c>
      <c r="F2591" s="108">
        <v>2001</v>
      </c>
      <c r="G2591" t="s">
        <v>2936</v>
      </c>
      <c r="H2591">
        <v>8</v>
      </c>
      <c r="I2591">
        <v>44</v>
      </c>
      <c r="J2591" t="s">
        <v>555</v>
      </c>
      <c r="K2591" t="s">
        <v>2937</v>
      </c>
      <c r="L2591">
        <v>0</v>
      </c>
      <c r="M2591">
        <v>0</v>
      </c>
      <c r="N2591" t="s">
        <v>5542</v>
      </c>
      <c r="O2591" t="s">
        <v>545</v>
      </c>
      <c r="P2591" t="s">
        <v>458</v>
      </c>
      <c r="R2591">
        <v>0</v>
      </c>
      <c r="S2591" t="s">
        <v>459</v>
      </c>
      <c r="T2591" t="s">
        <v>458</v>
      </c>
      <c r="U2591" t="s">
        <v>460</v>
      </c>
      <c r="V2591" t="s">
        <v>458</v>
      </c>
    </row>
    <row r="2592" spans="1:22" x14ac:dyDescent="0.2">
      <c r="A2592" s="102">
        <v>42877</v>
      </c>
      <c r="B2592" s="102" t="s">
        <v>857</v>
      </c>
      <c r="C2592" t="s">
        <v>541</v>
      </c>
      <c r="D2592" s="58">
        <v>608.1</v>
      </c>
      <c r="E2592" t="s">
        <v>452</v>
      </c>
      <c r="F2592" s="108">
        <v>2001</v>
      </c>
      <c r="G2592" t="s">
        <v>2936</v>
      </c>
      <c r="H2592">
        <v>8</v>
      </c>
      <c r="I2592">
        <v>44</v>
      </c>
      <c r="J2592" t="s">
        <v>555</v>
      </c>
      <c r="K2592" t="s">
        <v>2937</v>
      </c>
      <c r="L2592">
        <v>0</v>
      </c>
      <c r="M2592">
        <v>0</v>
      </c>
      <c r="N2592" t="s">
        <v>5543</v>
      </c>
      <c r="O2592" t="s">
        <v>545</v>
      </c>
      <c r="P2592" t="s">
        <v>458</v>
      </c>
      <c r="R2592">
        <v>0</v>
      </c>
      <c r="S2592" t="s">
        <v>459</v>
      </c>
      <c r="T2592" t="s">
        <v>458</v>
      </c>
      <c r="U2592" t="s">
        <v>460</v>
      </c>
      <c r="V2592" t="s">
        <v>458</v>
      </c>
    </row>
    <row r="2593" spans="1:22" x14ac:dyDescent="0.2">
      <c r="A2593" s="102">
        <v>42919</v>
      </c>
      <c r="B2593" s="102" t="s">
        <v>857</v>
      </c>
      <c r="C2593" t="s">
        <v>541</v>
      </c>
      <c r="D2593" s="58">
        <v>608.1</v>
      </c>
      <c r="E2593" t="s">
        <v>452</v>
      </c>
      <c r="F2593" s="108">
        <v>2001</v>
      </c>
      <c r="G2593" t="s">
        <v>2936</v>
      </c>
      <c r="H2593">
        <v>8</v>
      </c>
      <c r="I2593">
        <v>44</v>
      </c>
      <c r="J2593" t="s">
        <v>555</v>
      </c>
      <c r="K2593" t="s">
        <v>2937</v>
      </c>
      <c r="L2593">
        <v>0</v>
      </c>
      <c r="M2593">
        <v>0</v>
      </c>
      <c r="N2593" t="s">
        <v>5544</v>
      </c>
      <c r="O2593" t="s">
        <v>545</v>
      </c>
      <c r="P2593" t="s">
        <v>458</v>
      </c>
      <c r="R2593">
        <v>0</v>
      </c>
      <c r="S2593" t="s">
        <v>459</v>
      </c>
      <c r="T2593" t="s">
        <v>458</v>
      </c>
      <c r="U2593" t="s">
        <v>460</v>
      </c>
      <c r="V2593" t="s">
        <v>458</v>
      </c>
    </row>
    <row r="2594" spans="1:22" x14ac:dyDescent="0.2">
      <c r="A2594" s="102">
        <v>42926</v>
      </c>
      <c r="B2594" s="102" t="s">
        <v>857</v>
      </c>
      <c r="C2594" t="s">
        <v>541</v>
      </c>
      <c r="D2594" s="58">
        <v>608.1</v>
      </c>
      <c r="E2594" t="s">
        <v>452</v>
      </c>
      <c r="F2594" s="108">
        <v>2001</v>
      </c>
      <c r="G2594" t="s">
        <v>2936</v>
      </c>
      <c r="H2594">
        <v>6</v>
      </c>
      <c r="I2594">
        <v>44</v>
      </c>
      <c r="J2594" t="s">
        <v>555</v>
      </c>
      <c r="K2594" t="s">
        <v>2937</v>
      </c>
      <c r="L2594">
        <v>0</v>
      </c>
      <c r="M2594">
        <v>0</v>
      </c>
      <c r="N2594" t="s">
        <v>5545</v>
      </c>
      <c r="O2594" t="s">
        <v>545</v>
      </c>
      <c r="P2594" t="s">
        <v>458</v>
      </c>
      <c r="R2594">
        <v>0</v>
      </c>
      <c r="S2594" t="s">
        <v>459</v>
      </c>
      <c r="T2594" t="s">
        <v>458</v>
      </c>
      <c r="U2594" t="s">
        <v>460</v>
      </c>
      <c r="V2594" t="s">
        <v>458</v>
      </c>
    </row>
    <row r="2595" spans="1:22" x14ac:dyDescent="0.2">
      <c r="A2595" s="102">
        <v>42933</v>
      </c>
      <c r="B2595" s="102" t="s">
        <v>857</v>
      </c>
      <c r="C2595" t="s">
        <v>541</v>
      </c>
      <c r="D2595" s="58">
        <v>608.1</v>
      </c>
      <c r="E2595" t="s">
        <v>452</v>
      </c>
      <c r="F2595" s="108">
        <v>2001</v>
      </c>
      <c r="G2595" t="s">
        <v>2936</v>
      </c>
      <c r="H2595">
        <v>8</v>
      </c>
      <c r="I2595">
        <v>44</v>
      </c>
      <c r="J2595" t="s">
        <v>555</v>
      </c>
      <c r="K2595" t="s">
        <v>2937</v>
      </c>
      <c r="L2595">
        <v>0</v>
      </c>
      <c r="M2595">
        <v>0</v>
      </c>
      <c r="N2595" t="s">
        <v>5546</v>
      </c>
      <c r="O2595" t="s">
        <v>545</v>
      </c>
      <c r="P2595" t="s">
        <v>458</v>
      </c>
      <c r="R2595">
        <v>0</v>
      </c>
      <c r="S2595" t="s">
        <v>459</v>
      </c>
      <c r="T2595" t="s">
        <v>458</v>
      </c>
      <c r="U2595" t="s">
        <v>460</v>
      </c>
      <c r="V2595" t="s">
        <v>458</v>
      </c>
    </row>
    <row r="2596" spans="1:22" x14ac:dyDescent="0.2">
      <c r="A2596" s="102">
        <v>42940</v>
      </c>
      <c r="B2596" s="102" t="s">
        <v>857</v>
      </c>
      <c r="C2596" t="s">
        <v>541</v>
      </c>
      <c r="D2596" s="58">
        <v>608.1</v>
      </c>
      <c r="E2596" t="s">
        <v>452</v>
      </c>
      <c r="F2596" s="108">
        <v>2001</v>
      </c>
      <c r="G2596" t="s">
        <v>2936</v>
      </c>
      <c r="H2596">
        <v>6</v>
      </c>
      <c r="I2596">
        <v>44</v>
      </c>
      <c r="J2596" t="s">
        <v>555</v>
      </c>
      <c r="K2596" t="s">
        <v>2937</v>
      </c>
      <c r="L2596">
        <v>0</v>
      </c>
      <c r="M2596">
        <v>0</v>
      </c>
      <c r="N2596" t="s">
        <v>5547</v>
      </c>
      <c r="O2596" t="s">
        <v>545</v>
      </c>
      <c r="P2596" t="s">
        <v>458</v>
      </c>
      <c r="R2596">
        <v>0</v>
      </c>
      <c r="S2596" t="s">
        <v>459</v>
      </c>
      <c r="T2596" t="s">
        <v>458</v>
      </c>
      <c r="U2596" t="s">
        <v>460</v>
      </c>
      <c r="V2596" t="s">
        <v>458</v>
      </c>
    </row>
    <row r="2597" spans="1:22" x14ac:dyDescent="0.2">
      <c r="A2597" s="102">
        <v>42947</v>
      </c>
      <c r="B2597" s="102" t="s">
        <v>857</v>
      </c>
      <c r="C2597" t="s">
        <v>541</v>
      </c>
      <c r="D2597" s="58">
        <v>608.1</v>
      </c>
      <c r="E2597" t="s">
        <v>452</v>
      </c>
      <c r="F2597" s="108">
        <v>2001</v>
      </c>
      <c r="G2597" t="s">
        <v>2936</v>
      </c>
      <c r="H2597">
        <v>1</v>
      </c>
      <c r="I2597">
        <v>44</v>
      </c>
      <c r="J2597" t="s">
        <v>555</v>
      </c>
      <c r="K2597" t="s">
        <v>2937</v>
      </c>
      <c r="L2597">
        <v>0</v>
      </c>
      <c r="M2597">
        <v>0</v>
      </c>
      <c r="N2597" t="s">
        <v>5548</v>
      </c>
      <c r="O2597" t="s">
        <v>545</v>
      </c>
      <c r="P2597" t="s">
        <v>458</v>
      </c>
      <c r="R2597">
        <v>0</v>
      </c>
      <c r="S2597" t="s">
        <v>459</v>
      </c>
      <c r="T2597" t="s">
        <v>458</v>
      </c>
      <c r="U2597" t="s">
        <v>460</v>
      </c>
      <c r="V2597" t="s">
        <v>458</v>
      </c>
    </row>
    <row r="2598" spans="1:22" x14ac:dyDescent="0.2">
      <c r="A2598" s="102">
        <v>42948</v>
      </c>
      <c r="B2598" s="102" t="s">
        <v>857</v>
      </c>
      <c r="C2598" t="s">
        <v>541</v>
      </c>
      <c r="D2598" s="58">
        <v>608.1</v>
      </c>
      <c r="E2598" t="s">
        <v>452</v>
      </c>
      <c r="F2598" s="108">
        <v>2001</v>
      </c>
      <c r="G2598" t="s">
        <v>2936</v>
      </c>
      <c r="H2598">
        <v>3</v>
      </c>
      <c r="I2598">
        <v>44</v>
      </c>
      <c r="J2598" t="s">
        <v>555</v>
      </c>
      <c r="K2598" t="s">
        <v>2937</v>
      </c>
      <c r="L2598">
        <v>0</v>
      </c>
      <c r="M2598">
        <v>0</v>
      </c>
      <c r="N2598" t="s">
        <v>5549</v>
      </c>
      <c r="O2598" t="s">
        <v>545</v>
      </c>
      <c r="P2598" t="s">
        <v>458</v>
      </c>
      <c r="R2598">
        <v>0</v>
      </c>
      <c r="S2598" t="s">
        <v>459</v>
      </c>
      <c r="T2598" t="s">
        <v>458</v>
      </c>
      <c r="U2598" t="s">
        <v>460</v>
      </c>
      <c r="V2598" t="s">
        <v>458</v>
      </c>
    </row>
    <row r="2599" spans="1:22" x14ac:dyDescent="0.2">
      <c r="A2599" s="102">
        <v>42948</v>
      </c>
      <c r="B2599" s="102" t="s">
        <v>857</v>
      </c>
      <c r="C2599" t="s">
        <v>541</v>
      </c>
      <c r="D2599" s="58">
        <v>608.1</v>
      </c>
      <c r="E2599" t="s">
        <v>452</v>
      </c>
      <c r="F2599" s="108">
        <v>2003</v>
      </c>
      <c r="G2599" t="s">
        <v>3304</v>
      </c>
      <c r="H2599">
        <v>1</v>
      </c>
      <c r="I2599">
        <v>44</v>
      </c>
      <c r="J2599" t="s">
        <v>555</v>
      </c>
      <c r="K2599" t="s">
        <v>2937</v>
      </c>
      <c r="L2599">
        <v>0</v>
      </c>
      <c r="M2599">
        <v>0</v>
      </c>
      <c r="N2599" t="s">
        <v>5550</v>
      </c>
      <c r="O2599" t="s">
        <v>545</v>
      </c>
      <c r="P2599" t="s">
        <v>458</v>
      </c>
      <c r="R2599">
        <v>0</v>
      </c>
      <c r="S2599" t="s">
        <v>459</v>
      </c>
      <c r="T2599" t="s">
        <v>458</v>
      </c>
      <c r="U2599" t="s">
        <v>460</v>
      </c>
      <c r="V2599" t="s">
        <v>458</v>
      </c>
    </row>
    <row r="2600" spans="1:22" x14ac:dyDescent="0.2">
      <c r="A2600" s="102">
        <v>42954</v>
      </c>
      <c r="B2600" s="102" t="s">
        <v>857</v>
      </c>
      <c r="C2600" t="s">
        <v>541</v>
      </c>
      <c r="D2600" s="58">
        <v>608.1</v>
      </c>
      <c r="E2600" t="s">
        <v>452</v>
      </c>
      <c r="F2600" s="108">
        <v>2014</v>
      </c>
      <c r="G2600" t="s">
        <v>2978</v>
      </c>
      <c r="H2600">
        <v>23</v>
      </c>
      <c r="I2600">
        <v>44</v>
      </c>
      <c r="J2600" t="s">
        <v>555</v>
      </c>
      <c r="K2600" t="s">
        <v>2937</v>
      </c>
      <c r="L2600">
        <v>0</v>
      </c>
      <c r="M2600">
        <v>0</v>
      </c>
      <c r="N2600" t="s">
        <v>5551</v>
      </c>
      <c r="O2600" t="s">
        <v>545</v>
      </c>
      <c r="P2600" t="s">
        <v>458</v>
      </c>
      <c r="R2600">
        <v>0</v>
      </c>
      <c r="S2600" t="s">
        <v>459</v>
      </c>
      <c r="T2600" t="s">
        <v>458</v>
      </c>
      <c r="U2600" t="s">
        <v>460</v>
      </c>
      <c r="V2600" t="s">
        <v>458</v>
      </c>
    </row>
    <row r="2601" spans="1:22" x14ac:dyDescent="0.2">
      <c r="A2601" s="102">
        <v>42954</v>
      </c>
      <c r="B2601" s="102" t="s">
        <v>857</v>
      </c>
      <c r="C2601" t="s">
        <v>541</v>
      </c>
      <c r="D2601" s="58">
        <v>608.1</v>
      </c>
      <c r="E2601" t="s">
        <v>452</v>
      </c>
      <c r="F2601" s="108">
        <v>2001</v>
      </c>
      <c r="G2601" t="s">
        <v>2936</v>
      </c>
      <c r="H2601">
        <v>7</v>
      </c>
      <c r="I2601">
        <v>44</v>
      </c>
      <c r="J2601" t="s">
        <v>555</v>
      </c>
      <c r="K2601" t="s">
        <v>2937</v>
      </c>
      <c r="L2601">
        <v>0</v>
      </c>
      <c r="M2601">
        <v>0</v>
      </c>
      <c r="N2601" t="s">
        <v>5552</v>
      </c>
      <c r="O2601" t="s">
        <v>545</v>
      </c>
      <c r="P2601" t="s">
        <v>458</v>
      </c>
      <c r="R2601">
        <v>0</v>
      </c>
      <c r="S2601" t="s">
        <v>459</v>
      </c>
      <c r="T2601" t="s">
        <v>458</v>
      </c>
      <c r="U2601" t="s">
        <v>460</v>
      </c>
      <c r="V2601" t="s">
        <v>458</v>
      </c>
    </row>
    <row r="2602" spans="1:22" x14ac:dyDescent="0.2">
      <c r="A2602" s="102">
        <v>42954</v>
      </c>
      <c r="B2602" s="102" t="s">
        <v>857</v>
      </c>
      <c r="C2602" t="s">
        <v>541</v>
      </c>
      <c r="D2602" s="58">
        <v>608.1</v>
      </c>
      <c r="E2602" t="s">
        <v>452</v>
      </c>
      <c r="F2602" s="108">
        <v>2003</v>
      </c>
      <c r="G2602" t="s">
        <v>3304</v>
      </c>
      <c r="H2602">
        <v>9</v>
      </c>
      <c r="I2602">
        <v>44</v>
      </c>
      <c r="J2602" t="s">
        <v>555</v>
      </c>
      <c r="K2602" t="s">
        <v>2937</v>
      </c>
      <c r="L2602">
        <v>0</v>
      </c>
      <c r="M2602">
        <v>0</v>
      </c>
      <c r="N2602" t="s">
        <v>5553</v>
      </c>
      <c r="O2602" t="s">
        <v>545</v>
      </c>
      <c r="P2602" t="s">
        <v>458</v>
      </c>
      <c r="R2602">
        <v>0</v>
      </c>
      <c r="S2602" t="s">
        <v>459</v>
      </c>
      <c r="T2602" t="s">
        <v>458</v>
      </c>
      <c r="U2602" t="s">
        <v>460</v>
      </c>
      <c r="V2602" t="s">
        <v>458</v>
      </c>
    </row>
    <row r="2603" spans="1:22" x14ac:dyDescent="0.2">
      <c r="A2603" s="102">
        <v>42954</v>
      </c>
      <c r="B2603" s="102" t="s">
        <v>857</v>
      </c>
      <c r="C2603" t="s">
        <v>541</v>
      </c>
      <c r="D2603" s="58">
        <v>608.1</v>
      </c>
      <c r="E2603" t="s">
        <v>452</v>
      </c>
      <c r="F2603" s="108">
        <v>2010</v>
      </c>
      <c r="G2603" t="s">
        <v>3044</v>
      </c>
      <c r="H2603">
        <v>25</v>
      </c>
      <c r="I2603">
        <v>44</v>
      </c>
      <c r="J2603" t="s">
        <v>555</v>
      </c>
      <c r="K2603" t="s">
        <v>2937</v>
      </c>
      <c r="L2603">
        <v>0</v>
      </c>
      <c r="M2603">
        <v>0</v>
      </c>
      <c r="N2603" t="s">
        <v>5554</v>
      </c>
      <c r="O2603" t="s">
        <v>545</v>
      </c>
      <c r="P2603" t="s">
        <v>458</v>
      </c>
      <c r="R2603">
        <v>0</v>
      </c>
      <c r="S2603" t="s">
        <v>459</v>
      </c>
      <c r="T2603" t="s">
        <v>458</v>
      </c>
      <c r="U2603" t="s">
        <v>460</v>
      </c>
      <c r="V2603" t="s">
        <v>458</v>
      </c>
    </row>
    <row r="2604" spans="1:22" x14ac:dyDescent="0.2">
      <c r="A2604" s="102">
        <v>42961</v>
      </c>
      <c r="B2604" s="102" t="s">
        <v>857</v>
      </c>
      <c r="C2604" t="s">
        <v>541</v>
      </c>
      <c r="D2604" s="58">
        <v>608.1</v>
      </c>
      <c r="E2604" t="s">
        <v>452</v>
      </c>
      <c r="F2604" s="108">
        <v>2014</v>
      </c>
      <c r="G2604" t="s">
        <v>2978</v>
      </c>
      <c r="H2604">
        <v>28</v>
      </c>
      <c r="I2604">
        <v>44</v>
      </c>
      <c r="J2604" t="s">
        <v>555</v>
      </c>
      <c r="K2604" t="s">
        <v>2937</v>
      </c>
      <c r="L2604">
        <v>0</v>
      </c>
      <c r="M2604">
        <v>0</v>
      </c>
      <c r="N2604" t="s">
        <v>5555</v>
      </c>
      <c r="O2604" t="s">
        <v>545</v>
      </c>
      <c r="P2604" t="s">
        <v>458</v>
      </c>
      <c r="R2604">
        <v>0</v>
      </c>
      <c r="S2604" t="s">
        <v>459</v>
      </c>
      <c r="T2604" t="s">
        <v>458</v>
      </c>
      <c r="U2604" t="s">
        <v>460</v>
      </c>
      <c r="V2604" t="s">
        <v>458</v>
      </c>
    </row>
    <row r="2605" spans="1:22" x14ac:dyDescent="0.2">
      <c r="A2605" s="102">
        <v>42961</v>
      </c>
      <c r="B2605" s="102" t="s">
        <v>857</v>
      </c>
      <c r="C2605" t="s">
        <v>541</v>
      </c>
      <c r="D2605" s="58">
        <v>608.1</v>
      </c>
      <c r="E2605" t="s">
        <v>452</v>
      </c>
      <c r="F2605" s="108">
        <v>2001</v>
      </c>
      <c r="G2605" t="s">
        <v>2936</v>
      </c>
      <c r="H2605">
        <v>8</v>
      </c>
      <c r="I2605">
        <v>44</v>
      </c>
      <c r="J2605" t="s">
        <v>555</v>
      </c>
      <c r="K2605" t="s">
        <v>2937</v>
      </c>
      <c r="L2605">
        <v>0</v>
      </c>
      <c r="M2605">
        <v>0</v>
      </c>
      <c r="N2605" t="s">
        <v>5556</v>
      </c>
      <c r="O2605" t="s">
        <v>545</v>
      </c>
      <c r="P2605" t="s">
        <v>458</v>
      </c>
      <c r="R2605">
        <v>0</v>
      </c>
      <c r="S2605" t="s">
        <v>459</v>
      </c>
      <c r="T2605" t="s">
        <v>458</v>
      </c>
      <c r="U2605" t="s">
        <v>460</v>
      </c>
      <c r="V2605" t="s">
        <v>458</v>
      </c>
    </row>
    <row r="2606" spans="1:22" x14ac:dyDescent="0.2">
      <c r="A2606" s="102">
        <v>42961</v>
      </c>
      <c r="B2606" s="102" t="s">
        <v>857</v>
      </c>
      <c r="C2606" t="s">
        <v>541</v>
      </c>
      <c r="D2606" s="58">
        <v>608.1</v>
      </c>
      <c r="E2606" t="s">
        <v>452</v>
      </c>
      <c r="F2606" s="108">
        <v>2003</v>
      </c>
      <c r="G2606" t="s">
        <v>3304</v>
      </c>
      <c r="H2606">
        <v>10</v>
      </c>
      <c r="I2606">
        <v>44</v>
      </c>
      <c r="J2606" t="s">
        <v>555</v>
      </c>
      <c r="K2606" t="s">
        <v>2937</v>
      </c>
      <c r="L2606">
        <v>0</v>
      </c>
      <c r="M2606">
        <v>0</v>
      </c>
      <c r="N2606" t="s">
        <v>5557</v>
      </c>
      <c r="O2606" t="s">
        <v>545</v>
      </c>
      <c r="P2606" t="s">
        <v>458</v>
      </c>
      <c r="R2606">
        <v>0</v>
      </c>
      <c r="S2606" t="s">
        <v>459</v>
      </c>
      <c r="T2606" t="s">
        <v>458</v>
      </c>
      <c r="U2606" t="s">
        <v>460</v>
      </c>
      <c r="V2606" t="s">
        <v>458</v>
      </c>
    </row>
    <row r="2607" spans="1:22" x14ac:dyDescent="0.2">
      <c r="A2607" s="102">
        <v>42961</v>
      </c>
      <c r="B2607" s="102" t="s">
        <v>857</v>
      </c>
      <c r="C2607" t="s">
        <v>541</v>
      </c>
      <c r="D2607" s="58">
        <v>608.1</v>
      </c>
      <c r="E2607" t="s">
        <v>452</v>
      </c>
      <c r="F2607" s="108">
        <v>2010</v>
      </c>
      <c r="G2607" t="s">
        <v>3044</v>
      </c>
      <c r="H2607">
        <v>28</v>
      </c>
      <c r="I2607">
        <v>44</v>
      </c>
      <c r="J2607" t="s">
        <v>555</v>
      </c>
      <c r="K2607" t="s">
        <v>2937</v>
      </c>
      <c r="L2607">
        <v>0</v>
      </c>
      <c r="M2607">
        <v>0</v>
      </c>
      <c r="N2607" t="s">
        <v>5558</v>
      </c>
      <c r="O2607" t="s">
        <v>545</v>
      </c>
      <c r="P2607" t="s">
        <v>458</v>
      </c>
      <c r="R2607">
        <v>0</v>
      </c>
      <c r="S2607" t="s">
        <v>459</v>
      </c>
      <c r="T2607" t="s">
        <v>458</v>
      </c>
      <c r="U2607" t="s">
        <v>460</v>
      </c>
      <c r="V2607" t="s">
        <v>458</v>
      </c>
    </row>
    <row r="2608" spans="1:22" x14ac:dyDescent="0.2">
      <c r="A2608" s="102">
        <v>42968</v>
      </c>
      <c r="B2608" s="102" t="s">
        <v>857</v>
      </c>
      <c r="C2608" t="s">
        <v>541</v>
      </c>
      <c r="D2608" s="58">
        <v>608.1</v>
      </c>
      <c r="E2608" t="s">
        <v>452</v>
      </c>
      <c r="F2608" s="108">
        <v>2014</v>
      </c>
      <c r="G2608" t="s">
        <v>2978</v>
      </c>
      <c r="H2608">
        <v>32</v>
      </c>
      <c r="I2608">
        <v>44</v>
      </c>
      <c r="J2608" t="s">
        <v>555</v>
      </c>
      <c r="K2608" t="s">
        <v>2937</v>
      </c>
      <c r="L2608">
        <v>0</v>
      </c>
      <c r="M2608">
        <v>0</v>
      </c>
      <c r="N2608" t="s">
        <v>5559</v>
      </c>
      <c r="O2608" t="s">
        <v>545</v>
      </c>
      <c r="P2608" t="s">
        <v>458</v>
      </c>
      <c r="R2608">
        <v>0</v>
      </c>
      <c r="S2608" t="s">
        <v>459</v>
      </c>
      <c r="T2608" t="s">
        <v>458</v>
      </c>
      <c r="U2608" t="s">
        <v>460</v>
      </c>
      <c r="V2608" t="s">
        <v>458</v>
      </c>
    </row>
    <row r="2609" spans="1:22" x14ac:dyDescent="0.2">
      <c r="A2609" s="102">
        <v>42968</v>
      </c>
      <c r="B2609" s="102" t="s">
        <v>857</v>
      </c>
      <c r="C2609" t="s">
        <v>541</v>
      </c>
      <c r="D2609" s="58">
        <v>608.1</v>
      </c>
      <c r="E2609" t="s">
        <v>452</v>
      </c>
      <c r="F2609" s="108">
        <v>2001</v>
      </c>
      <c r="G2609" t="s">
        <v>2936</v>
      </c>
      <c r="H2609">
        <v>11</v>
      </c>
      <c r="I2609">
        <v>44</v>
      </c>
      <c r="J2609" t="s">
        <v>555</v>
      </c>
      <c r="K2609" t="s">
        <v>2937</v>
      </c>
      <c r="L2609">
        <v>0</v>
      </c>
      <c r="M2609">
        <v>0</v>
      </c>
      <c r="N2609" t="s">
        <v>5560</v>
      </c>
      <c r="O2609" t="s">
        <v>545</v>
      </c>
      <c r="P2609" t="s">
        <v>458</v>
      </c>
      <c r="R2609">
        <v>0</v>
      </c>
      <c r="S2609" t="s">
        <v>459</v>
      </c>
      <c r="T2609" t="s">
        <v>458</v>
      </c>
      <c r="U2609" t="s">
        <v>460</v>
      </c>
      <c r="V2609" t="s">
        <v>458</v>
      </c>
    </row>
    <row r="2610" spans="1:22" x14ac:dyDescent="0.2">
      <c r="A2610" s="102">
        <v>42968</v>
      </c>
      <c r="B2610" s="102" t="s">
        <v>857</v>
      </c>
      <c r="C2610" t="s">
        <v>541</v>
      </c>
      <c r="D2610" s="58">
        <v>608.1</v>
      </c>
      <c r="E2610" t="s">
        <v>452</v>
      </c>
      <c r="F2610" s="108">
        <v>2003</v>
      </c>
      <c r="G2610" t="s">
        <v>3304</v>
      </c>
      <c r="H2610">
        <v>18</v>
      </c>
      <c r="I2610">
        <v>44</v>
      </c>
      <c r="J2610" t="s">
        <v>555</v>
      </c>
      <c r="K2610" t="s">
        <v>2937</v>
      </c>
      <c r="L2610">
        <v>0</v>
      </c>
      <c r="M2610">
        <v>0</v>
      </c>
      <c r="N2610" t="s">
        <v>5561</v>
      </c>
      <c r="O2610" t="s">
        <v>545</v>
      </c>
      <c r="P2610" t="s">
        <v>458</v>
      </c>
      <c r="R2610">
        <v>0</v>
      </c>
      <c r="S2610" t="s">
        <v>459</v>
      </c>
      <c r="T2610" t="s">
        <v>458</v>
      </c>
      <c r="U2610" t="s">
        <v>460</v>
      </c>
      <c r="V2610" t="s">
        <v>458</v>
      </c>
    </row>
    <row r="2611" spans="1:22" x14ac:dyDescent="0.2">
      <c r="A2611" s="102">
        <v>42968</v>
      </c>
      <c r="B2611" s="102" t="s">
        <v>857</v>
      </c>
      <c r="C2611" t="s">
        <v>541</v>
      </c>
      <c r="D2611" s="58">
        <v>608.1</v>
      </c>
      <c r="E2611" t="s">
        <v>452</v>
      </c>
      <c r="F2611" s="108">
        <v>2010</v>
      </c>
      <c r="G2611" t="s">
        <v>3044</v>
      </c>
      <c r="H2611">
        <v>24</v>
      </c>
      <c r="I2611">
        <v>44</v>
      </c>
      <c r="J2611" t="s">
        <v>555</v>
      </c>
      <c r="K2611" t="s">
        <v>2937</v>
      </c>
      <c r="L2611">
        <v>0</v>
      </c>
      <c r="M2611">
        <v>0</v>
      </c>
      <c r="N2611" t="s">
        <v>5562</v>
      </c>
      <c r="O2611" t="s">
        <v>545</v>
      </c>
      <c r="P2611" t="s">
        <v>458</v>
      </c>
      <c r="R2611">
        <v>0</v>
      </c>
      <c r="S2611" t="s">
        <v>459</v>
      </c>
      <c r="T2611" t="s">
        <v>458</v>
      </c>
      <c r="U2611" t="s">
        <v>460</v>
      </c>
      <c r="V2611" t="s">
        <v>458</v>
      </c>
    </row>
    <row r="2612" spans="1:22" x14ac:dyDescent="0.2">
      <c r="A2612" s="102">
        <v>42975</v>
      </c>
      <c r="B2612" s="102" t="s">
        <v>857</v>
      </c>
      <c r="C2612" t="s">
        <v>541</v>
      </c>
      <c r="D2612" s="58">
        <v>608.1</v>
      </c>
      <c r="E2612" t="s">
        <v>452</v>
      </c>
      <c r="F2612" s="108">
        <v>2001</v>
      </c>
      <c r="G2612" t="s">
        <v>2936</v>
      </c>
      <c r="H2612">
        <v>5</v>
      </c>
      <c r="I2612">
        <v>44</v>
      </c>
      <c r="J2612" t="s">
        <v>555</v>
      </c>
      <c r="K2612" t="s">
        <v>2937</v>
      </c>
      <c r="L2612">
        <v>0</v>
      </c>
      <c r="M2612">
        <v>0</v>
      </c>
      <c r="N2612" t="s">
        <v>5563</v>
      </c>
      <c r="O2612" t="s">
        <v>545</v>
      </c>
      <c r="P2612" t="s">
        <v>458</v>
      </c>
      <c r="R2612">
        <v>0</v>
      </c>
      <c r="S2612" t="s">
        <v>459</v>
      </c>
      <c r="T2612" t="s">
        <v>458</v>
      </c>
      <c r="U2612" t="s">
        <v>460</v>
      </c>
      <c r="V2612" t="s">
        <v>458</v>
      </c>
    </row>
    <row r="2613" spans="1:22" x14ac:dyDescent="0.2">
      <c r="A2613" s="102">
        <v>42975</v>
      </c>
      <c r="B2613" s="102" t="s">
        <v>857</v>
      </c>
      <c r="C2613" t="s">
        <v>541</v>
      </c>
      <c r="D2613" s="58">
        <v>608.1</v>
      </c>
      <c r="E2613" t="s">
        <v>452</v>
      </c>
      <c r="F2613" s="108">
        <v>2003</v>
      </c>
      <c r="G2613" t="s">
        <v>3304</v>
      </c>
      <c r="H2613">
        <v>7</v>
      </c>
      <c r="I2613">
        <v>44</v>
      </c>
      <c r="J2613" t="s">
        <v>555</v>
      </c>
      <c r="K2613" t="s">
        <v>2937</v>
      </c>
      <c r="L2613">
        <v>0</v>
      </c>
      <c r="M2613">
        <v>0</v>
      </c>
      <c r="N2613" t="s">
        <v>5564</v>
      </c>
      <c r="O2613" t="s">
        <v>545</v>
      </c>
      <c r="P2613" t="s">
        <v>458</v>
      </c>
      <c r="R2613">
        <v>0</v>
      </c>
      <c r="S2613" t="s">
        <v>459</v>
      </c>
      <c r="T2613" t="s">
        <v>458</v>
      </c>
      <c r="U2613" t="s">
        <v>460</v>
      </c>
      <c r="V2613" t="s">
        <v>458</v>
      </c>
    </row>
    <row r="2614" spans="1:22" x14ac:dyDescent="0.2">
      <c r="A2614" s="102">
        <v>42979</v>
      </c>
      <c r="B2614" s="102" t="s">
        <v>857</v>
      </c>
      <c r="C2614" t="s">
        <v>541</v>
      </c>
      <c r="D2614" s="58">
        <v>608.1</v>
      </c>
      <c r="E2614" t="s">
        <v>452</v>
      </c>
      <c r="F2614" s="108">
        <v>2003</v>
      </c>
      <c r="G2614" t="s">
        <v>3304</v>
      </c>
      <c r="H2614">
        <v>1</v>
      </c>
      <c r="I2614">
        <v>44</v>
      </c>
      <c r="J2614" t="s">
        <v>555</v>
      </c>
      <c r="K2614" t="s">
        <v>2937</v>
      </c>
      <c r="L2614">
        <v>0</v>
      </c>
      <c r="M2614">
        <v>0</v>
      </c>
      <c r="N2614" t="s">
        <v>5565</v>
      </c>
      <c r="O2614" t="s">
        <v>545</v>
      </c>
      <c r="P2614" t="s">
        <v>458</v>
      </c>
      <c r="R2614">
        <v>0</v>
      </c>
      <c r="S2614" t="s">
        <v>459</v>
      </c>
      <c r="T2614" t="s">
        <v>458</v>
      </c>
      <c r="U2614" t="s">
        <v>460</v>
      </c>
      <c r="V2614" t="s">
        <v>458</v>
      </c>
    </row>
    <row r="2615" spans="1:22" x14ac:dyDescent="0.2">
      <c r="A2615" s="102">
        <v>42982</v>
      </c>
      <c r="B2615" s="102" t="s">
        <v>857</v>
      </c>
      <c r="C2615" t="s">
        <v>541</v>
      </c>
      <c r="D2615" s="58">
        <v>608.1</v>
      </c>
      <c r="E2615" t="s">
        <v>452</v>
      </c>
      <c r="F2615" s="108">
        <v>2014</v>
      </c>
      <c r="G2615" t="s">
        <v>2978</v>
      </c>
      <c r="H2615">
        <v>16</v>
      </c>
      <c r="I2615">
        <v>44</v>
      </c>
      <c r="J2615" t="s">
        <v>555</v>
      </c>
      <c r="K2615" t="s">
        <v>2937</v>
      </c>
      <c r="L2615">
        <v>0</v>
      </c>
      <c r="M2615">
        <v>0</v>
      </c>
      <c r="N2615" t="s">
        <v>5566</v>
      </c>
      <c r="O2615" t="s">
        <v>545</v>
      </c>
      <c r="P2615" t="s">
        <v>458</v>
      </c>
      <c r="R2615">
        <v>0</v>
      </c>
      <c r="S2615" t="s">
        <v>459</v>
      </c>
      <c r="T2615" t="s">
        <v>458</v>
      </c>
      <c r="U2615" t="s">
        <v>460</v>
      </c>
      <c r="V2615" t="s">
        <v>458</v>
      </c>
    </row>
    <row r="2616" spans="1:22" x14ac:dyDescent="0.2">
      <c r="A2616" s="102">
        <v>42982</v>
      </c>
      <c r="B2616" s="102" t="s">
        <v>857</v>
      </c>
      <c r="C2616" t="s">
        <v>541</v>
      </c>
      <c r="D2616" s="58">
        <v>608.1</v>
      </c>
      <c r="E2616" t="s">
        <v>452</v>
      </c>
      <c r="F2616" s="108">
        <v>2003</v>
      </c>
      <c r="G2616" t="s">
        <v>3304</v>
      </c>
      <c r="H2616">
        <v>4</v>
      </c>
      <c r="I2616">
        <v>44</v>
      </c>
      <c r="J2616" t="s">
        <v>555</v>
      </c>
      <c r="K2616" t="s">
        <v>2937</v>
      </c>
      <c r="L2616">
        <v>0</v>
      </c>
      <c r="M2616">
        <v>0</v>
      </c>
      <c r="N2616" t="s">
        <v>5567</v>
      </c>
      <c r="O2616" t="s">
        <v>545</v>
      </c>
      <c r="P2616" t="s">
        <v>458</v>
      </c>
      <c r="R2616">
        <v>0</v>
      </c>
      <c r="S2616" t="s">
        <v>459</v>
      </c>
      <c r="T2616" t="s">
        <v>458</v>
      </c>
      <c r="U2616" t="s">
        <v>460</v>
      </c>
      <c r="V2616" t="s">
        <v>458</v>
      </c>
    </row>
    <row r="2617" spans="1:22" x14ac:dyDescent="0.2">
      <c r="A2617" s="102">
        <v>42982</v>
      </c>
      <c r="B2617" s="102" t="s">
        <v>857</v>
      </c>
      <c r="C2617" t="s">
        <v>541</v>
      </c>
      <c r="D2617" s="58">
        <v>608.1</v>
      </c>
      <c r="E2617" t="s">
        <v>452</v>
      </c>
      <c r="F2617" s="108">
        <v>2010</v>
      </c>
      <c r="G2617" t="s">
        <v>3044</v>
      </c>
      <c r="H2617">
        <v>4</v>
      </c>
      <c r="I2617">
        <v>44</v>
      </c>
      <c r="J2617" t="s">
        <v>555</v>
      </c>
      <c r="K2617" t="s">
        <v>2937</v>
      </c>
      <c r="L2617">
        <v>0</v>
      </c>
      <c r="M2617">
        <v>0</v>
      </c>
      <c r="N2617" t="s">
        <v>5568</v>
      </c>
      <c r="O2617" t="s">
        <v>545</v>
      </c>
      <c r="P2617" t="s">
        <v>458</v>
      </c>
      <c r="R2617">
        <v>0</v>
      </c>
      <c r="S2617" t="s">
        <v>459</v>
      </c>
      <c r="T2617" t="s">
        <v>458</v>
      </c>
      <c r="U2617" t="s">
        <v>460</v>
      </c>
      <c r="V2617" t="s">
        <v>458</v>
      </c>
    </row>
    <row r="2618" spans="1:22" x14ac:dyDescent="0.2">
      <c r="A2618" s="102">
        <v>42989</v>
      </c>
      <c r="B2618" s="102" t="s">
        <v>857</v>
      </c>
      <c r="C2618" t="s">
        <v>541</v>
      </c>
      <c r="D2618" s="58">
        <v>608.1</v>
      </c>
      <c r="E2618" t="s">
        <v>452</v>
      </c>
      <c r="F2618" s="108">
        <v>2014</v>
      </c>
      <c r="G2618" t="s">
        <v>2978</v>
      </c>
      <c r="H2618">
        <v>20</v>
      </c>
      <c r="I2618">
        <v>44</v>
      </c>
      <c r="J2618" t="s">
        <v>555</v>
      </c>
      <c r="K2618" t="s">
        <v>2937</v>
      </c>
      <c r="L2618">
        <v>0</v>
      </c>
      <c r="M2618">
        <v>0</v>
      </c>
      <c r="N2618" t="s">
        <v>5569</v>
      </c>
      <c r="O2618" t="s">
        <v>545</v>
      </c>
      <c r="P2618" t="s">
        <v>458</v>
      </c>
      <c r="R2618">
        <v>0</v>
      </c>
      <c r="S2618" t="s">
        <v>459</v>
      </c>
      <c r="T2618" t="s">
        <v>458</v>
      </c>
      <c r="U2618" t="s">
        <v>460</v>
      </c>
      <c r="V2618" t="s">
        <v>458</v>
      </c>
    </row>
    <row r="2619" spans="1:22" x14ac:dyDescent="0.2">
      <c r="A2619" s="102">
        <v>42989</v>
      </c>
      <c r="B2619" s="102" t="s">
        <v>857</v>
      </c>
      <c r="C2619" t="s">
        <v>541</v>
      </c>
      <c r="D2619" s="58">
        <v>608.1</v>
      </c>
      <c r="E2619" t="s">
        <v>452</v>
      </c>
      <c r="F2619" s="108">
        <v>2003</v>
      </c>
      <c r="G2619" t="s">
        <v>3304</v>
      </c>
      <c r="H2619">
        <v>1</v>
      </c>
      <c r="I2619">
        <v>44</v>
      </c>
      <c r="J2619" t="s">
        <v>555</v>
      </c>
      <c r="K2619" t="s">
        <v>2937</v>
      </c>
      <c r="L2619">
        <v>0</v>
      </c>
      <c r="M2619">
        <v>0</v>
      </c>
      <c r="N2619" t="s">
        <v>5570</v>
      </c>
      <c r="O2619" t="s">
        <v>545</v>
      </c>
      <c r="P2619" t="s">
        <v>458</v>
      </c>
      <c r="R2619">
        <v>0</v>
      </c>
      <c r="S2619" t="s">
        <v>459</v>
      </c>
      <c r="T2619" t="s">
        <v>458</v>
      </c>
      <c r="U2619" t="s">
        <v>460</v>
      </c>
      <c r="V2619" t="s">
        <v>458</v>
      </c>
    </row>
    <row r="2620" spans="1:22" x14ac:dyDescent="0.2">
      <c r="A2620" s="102">
        <v>42996</v>
      </c>
      <c r="B2620" s="102" t="s">
        <v>857</v>
      </c>
      <c r="C2620" t="s">
        <v>541</v>
      </c>
      <c r="D2620" s="58">
        <v>608.1</v>
      </c>
      <c r="E2620" t="s">
        <v>452</v>
      </c>
      <c r="F2620" s="108">
        <v>2001</v>
      </c>
      <c r="G2620" t="s">
        <v>2936</v>
      </c>
      <c r="H2620">
        <v>1</v>
      </c>
      <c r="I2620">
        <v>44</v>
      </c>
      <c r="J2620" t="s">
        <v>555</v>
      </c>
      <c r="K2620" t="s">
        <v>2937</v>
      </c>
      <c r="L2620">
        <v>0</v>
      </c>
      <c r="M2620">
        <v>0</v>
      </c>
      <c r="N2620" t="s">
        <v>5571</v>
      </c>
      <c r="O2620" t="s">
        <v>545</v>
      </c>
      <c r="P2620" t="s">
        <v>458</v>
      </c>
      <c r="R2620">
        <v>0</v>
      </c>
      <c r="S2620" t="s">
        <v>459</v>
      </c>
      <c r="T2620" t="s">
        <v>458</v>
      </c>
      <c r="U2620" t="s">
        <v>460</v>
      </c>
      <c r="V2620" t="s">
        <v>458</v>
      </c>
    </row>
    <row r="2621" spans="1:22" x14ac:dyDescent="0.2">
      <c r="A2621" s="102">
        <v>43003</v>
      </c>
      <c r="B2621" s="102" t="s">
        <v>857</v>
      </c>
      <c r="C2621" t="s">
        <v>541</v>
      </c>
      <c r="D2621" s="58">
        <v>608.1</v>
      </c>
      <c r="E2621" t="s">
        <v>452</v>
      </c>
      <c r="F2621" s="108">
        <v>2001</v>
      </c>
      <c r="G2621" t="s">
        <v>2936</v>
      </c>
      <c r="H2621">
        <v>3</v>
      </c>
      <c r="I2621">
        <v>44</v>
      </c>
      <c r="J2621" t="s">
        <v>555</v>
      </c>
      <c r="K2621" t="s">
        <v>2937</v>
      </c>
      <c r="L2621">
        <v>0</v>
      </c>
      <c r="M2621">
        <v>0</v>
      </c>
      <c r="N2621" t="s">
        <v>5572</v>
      </c>
      <c r="O2621" t="s">
        <v>545</v>
      </c>
      <c r="P2621" t="s">
        <v>458</v>
      </c>
      <c r="R2621">
        <v>0</v>
      </c>
      <c r="S2621" t="s">
        <v>459</v>
      </c>
      <c r="T2621" t="s">
        <v>458</v>
      </c>
      <c r="U2621" t="s">
        <v>460</v>
      </c>
      <c r="V2621" t="s">
        <v>458</v>
      </c>
    </row>
    <row r="2622" spans="1:22" x14ac:dyDescent="0.2">
      <c r="A2622" s="102">
        <v>43031</v>
      </c>
      <c r="B2622" s="102" t="s">
        <v>857</v>
      </c>
      <c r="C2622" t="s">
        <v>541</v>
      </c>
      <c r="D2622" s="58">
        <v>608.1</v>
      </c>
      <c r="E2622" t="s">
        <v>452</v>
      </c>
      <c r="F2622" s="108">
        <v>2001</v>
      </c>
      <c r="G2622" t="s">
        <v>2936</v>
      </c>
      <c r="H2622">
        <v>3</v>
      </c>
      <c r="I2622">
        <v>44</v>
      </c>
      <c r="J2622" t="s">
        <v>555</v>
      </c>
      <c r="K2622" t="s">
        <v>2937</v>
      </c>
      <c r="L2622">
        <v>0</v>
      </c>
      <c r="M2622">
        <v>0</v>
      </c>
      <c r="N2622" t="s">
        <v>5573</v>
      </c>
      <c r="O2622" t="s">
        <v>545</v>
      </c>
      <c r="P2622" t="s">
        <v>458</v>
      </c>
      <c r="R2622">
        <v>0</v>
      </c>
      <c r="S2622" t="s">
        <v>459</v>
      </c>
      <c r="T2622" t="s">
        <v>458</v>
      </c>
      <c r="U2622" t="s">
        <v>460</v>
      </c>
      <c r="V2622" t="s">
        <v>458</v>
      </c>
    </row>
    <row r="2623" spans="1:22" x14ac:dyDescent="0.2">
      <c r="A2623" s="102">
        <v>43040</v>
      </c>
      <c r="B2623" s="102" t="s">
        <v>857</v>
      </c>
      <c r="C2623" t="s">
        <v>541</v>
      </c>
      <c r="D2623" s="58">
        <v>608.1</v>
      </c>
      <c r="E2623" t="s">
        <v>452</v>
      </c>
      <c r="F2623" s="108">
        <v>2001</v>
      </c>
      <c r="G2623" t="s">
        <v>2936</v>
      </c>
      <c r="H2623">
        <v>4</v>
      </c>
      <c r="I2623">
        <v>44</v>
      </c>
      <c r="J2623" t="s">
        <v>555</v>
      </c>
      <c r="K2623" t="s">
        <v>2937</v>
      </c>
      <c r="L2623">
        <v>0</v>
      </c>
      <c r="M2623">
        <v>0</v>
      </c>
      <c r="N2623" t="s">
        <v>5574</v>
      </c>
      <c r="O2623" t="s">
        <v>545</v>
      </c>
      <c r="P2623" t="s">
        <v>458</v>
      </c>
      <c r="R2623">
        <v>0</v>
      </c>
      <c r="S2623" t="s">
        <v>459</v>
      </c>
      <c r="T2623" t="s">
        <v>458</v>
      </c>
      <c r="U2623" t="s">
        <v>460</v>
      </c>
      <c r="V2623" t="s">
        <v>458</v>
      </c>
    </row>
    <row r="2624" spans="1:22" x14ac:dyDescent="0.2">
      <c r="A2624" s="102">
        <v>43045</v>
      </c>
      <c r="B2624" s="102" t="s">
        <v>857</v>
      </c>
      <c r="C2624" t="s">
        <v>541</v>
      </c>
      <c r="D2624" s="58">
        <v>608.1</v>
      </c>
      <c r="E2624" t="s">
        <v>452</v>
      </c>
      <c r="F2624" s="108">
        <v>2014</v>
      </c>
      <c r="G2624" t="s">
        <v>2978</v>
      </c>
      <c r="H2624">
        <v>28</v>
      </c>
      <c r="I2624">
        <v>44</v>
      </c>
      <c r="J2624" t="s">
        <v>555</v>
      </c>
      <c r="K2624" t="s">
        <v>2937</v>
      </c>
      <c r="L2624">
        <v>0</v>
      </c>
      <c r="M2624">
        <v>0</v>
      </c>
      <c r="N2624" t="s">
        <v>5575</v>
      </c>
      <c r="O2624" t="s">
        <v>545</v>
      </c>
      <c r="P2624" t="s">
        <v>458</v>
      </c>
      <c r="R2624">
        <v>0</v>
      </c>
      <c r="S2624" t="s">
        <v>459</v>
      </c>
      <c r="T2624" t="s">
        <v>458</v>
      </c>
      <c r="U2624" t="s">
        <v>460</v>
      </c>
      <c r="V2624" t="s">
        <v>458</v>
      </c>
    </row>
    <row r="2625" spans="1:22" x14ac:dyDescent="0.2">
      <c r="A2625" s="102">
        <v>43045</v>
      </c>
      <c r="B2625" s="102" t="s">
        <v>857</v>
      </c>
      <c r="C2625" t="s">
        <v>541</v>
      </c>
      <c r="D2625" s="58">
        <v>608.1</v>
      </c>
      <c r="E2625" t="s">
        <v>452</v>
      </c>
      <c r="F2625" s="108">
        <v>2001</v>
      </c>
      <c r="G2625" t="s">
        <v>2936</v>
      </c>
      <c r="H2625">
        <v>6</v>
      </c>
      <c r="I2625">
        <v>44</v>
      </c>
      <c r="J2625" t="s">
        <v>555</v>
      </c>
      <c r="K2625" t="s">
        <v>2937</v>
      </c>
      <c r="L2625">
        <v>0</v>
      </c>
      <c r="M2625">
        <v>0</v>
      </c>
      <c r="N2625" t="s">
        <v>5576</v>
      </c>
      <c r="O2625" t="s">
        <v>545</v>
      </c>
      <c r="P2625" t="s">
        <v>458</v>
      </c>
      <c r="R2625">
        <v>0</v>
      </c>
      <c r="S2625" t="s">
        <v>459</v>
      </c>
      <c r="T2625" t="s">
        <v>458</v>
      </c>
      <c r="U2625" t="s">
        <v>460</v>
      </c>
      <c r="V2625" t="s">
        <v>458</v>
      </c>
    </row>
    <row r="2626" spans="1:22" x14ac:dyDescent="0.2">
      <c r="A2626" s="102">
        <v>43045</v>
      </c>
      <c r="B2626" s="102" t="s">
        <v>857</v>
      </c>
      <c r="C2626" t="s">
        <v>541</v>
      </c>
      <c r="D2626" s="58">
        <v>608.1</v>
      </c>
      <c r="E2626" t="s">
        <v>452</v>
      </c>
      <c r="F2626" s="108">
        <v>2003</v>
      </c>
      <c r="G2626" t="s">
        <v>3304</v>
      </c>
      <c r="H2626">
        <v>17</v>
      </c>
      <c r="I2626">
        <v>44</v>
      </c>
      <c r="J2626" t="s">
        <v>555</v>
      </c>
      <c r="K2626" t="s">
        <v>2937</v>
      </c>
      <c r="L2626">
        <v>0</v>
      </c>
      <c r="M2626">
        <v>0</v>
      </c>
      <c r="N2626" t="s">
        <v>5577</v>
      </c>
      <c r="O2626" t="s">
        <v>545</v>
      </c>
      <c r="P2626" t="s">
        <v>458</v>
      </c>
      <c r="R2626">
        <v>0</v>
      </c>
      <c r="S2626" t="s">
        <v>459</v>
      </c>
      <c r="T2626" t="s">
        <v>458</v>
      </c>
      <c r="U2626" t="s">
        <v>460</v>
      </c>
      <c r="V2626" t="s">
        <v>458</v>
      </c>
    </row>
    <row r="2627" spans="1:22" x14ac:dyDescent="0.2">
      <c r="A2627" s="102">
        <v>43045</v>
      </c>
      <c r="B2627" s="102" t="s">
        <v>857</v>
      </c>
      <c r="C2627" t="s">
        <v>541</v>
      </c>
      <c r="D2627" s="58">
        <v>608.1</v>
      </c>
      <c r="E2627" t="s">
        <v>452</v>
      </c>
      <c r="F2627" s="108">
        <v>2016</v>
      </c>
      <c r="G2627" t="s">
        <v>5262</v>
      </c>
      <c r="H2627">
        <v>16</v>
      </c>
      <c r="I2627">
        <v>44</v>
      </c>
      <c r="J2627" t="s">
        <v>555</v>
      </c>
      <c r="K2627" t="s">
        <v>2937</v>
      </c>
      <c r="L2627">
        <v>0</v>
      </c>
      <c r="M2627">
        <v>0</v>
      </c>
      <c r="N2627" t="s">
        <v>5578</v>
      </c>
      <c r="O2627" t="s">
        <v>545</v>
      </c>
      <c r="P2627" t="s">
        <v>458</v>
      </c>
      <c r="R2627">
        <v>0</v>
      </c>
      <c r="S2627" t="s">
        <v>459</v>
      </c>
      <c r="T2627" t="s">
        <v>458</v>
      </c>
      <c r="U2627" t="s">
        <v>460</v>
      </c>
      <c r="V2627" t="s">
        <v>458</v>
      </c>
    </row>
    <row r="2628" spans="1:22" x14ac:dyDescent="0.2">
      <c r="A2628" s="102">
        <v>43052</v>
      </c>
      <c r="B2628" s="102" t="s">
        <v>857</v>
      </c>
      <c r="C2628" t="s">
        <v>541</v>
      </c>
      <c r="D2628" s="58">
        <v>608.1</v>
      </c>
      <c r="E2628" t="s">
        <v>452</v>
      </c>
      <c r="F2628" s="108">
        <v>2014</v>
      </c>
      <c r="G2628" t="s">
        <v>2978</v>
      </c>
      <c r="H2628">
        <v>32</v>
      </c>
      <c r="I2628">
        <v>44</v>
      </c>
      <c r="J2628" t="s">
        <v>555</v>
      </c>
      <c r="K2628" t="s">
        <v>2937</v>
      </c>
      <c r="L2628">
        <v>0</v>
      </c>
      <c r="M2628">
        <v>0</v>
      </c>
      <c r="N2628" t="s">
        <v>5579</v>
      </c>
      <c r="O2628" t="s">
        <v>545</v>
      </c>
      <c r="P2628" t="s">
        <v>458</v>
      </c>
      <c r="R2628">
        <v>0</v>
      </c>
      <c r="S2628" t="s">
        <v>459</v>
      </c>
      <c r="T2628" t="s">
        <v>458</v>
      </c>
      <c r="U2628" t="s">
        <v>460</v>
      </c>
      <c r="V2628" t="s">
        <v>458</v>
      </c>
    </row>
    <row r="2629" spans="1:22" x14ac:dyDescent="0.2">
      <c r="A2629" s="102">
        <v>43052</v>
      </c>
      <c r="B2629" s="102" t="s">
        <v>857</v>
      </c>
      <c r="C2629" t="s">
        <v>541</v>
      </c>
      <c r="D2629" s="58">
        <v>608.1</v>
      </c>
      <c r="E2629" t="s">
        <v>452</v>
      </c>
      <c r="F2629" s="108">
        <v>2001</v>
      </c>
      <c r="G2629" t="s">
        <v>2936</v>
      </c>
      <c r="H2629">
        <v>11</v>
      </c>
      <c r="I2629">
        <v>44</v>
      </c>
      <c r="J2629" t="s">
        <v>555</v>
      </c>
      <c r="K2629" t="s">
        <v>2937</v>
      </c>
      <c r="L2629">
        <v>0</v>
      </c>
      <c r="M2629">
        <v>0</v>
      </c>
      <c r="N2629" t="s">
        <v>5580</v>
      </c>
      <c r="O2629" t="s">
        <v>545</v>
      </c>
      <c r="P2629" t="s">
        <v>458</v>
      </c>
      <c r="R2629">
        <v>0</v>
      </c>
      <c r="S2629" t="s">
        <v>459</v>
      </c>
      <c r="T2629" t="s">
        <v>458</v>
      </c>
      <c r="U2629" t="s">
        <v>460</v>
      </c>
      <c r="V2629" t="s">
        <v>458</v>
      </c>
    </row>
    <row r="2630" spans="1:22" x14ac:dyDescent="0.2">
      <c r="A2630" s="102">
        <v>43052</v>
      </c>
      <c r="B2630" s="102" t="s">
        <v>857</v>
      </c>
      <c r="C2630" t="s">
        <v>541</v>
      </c>
      <c r="D2630" s="58">
        <v>608.1</v>
      </c>
      <c r="E2630" t="s">
        <v>452</v>
      </c>
      <c r="F2630" s="108">
        <v>2003</v>
      </c>
      <c r="G2630" t="s">
        <v>3304</v>
      </c>
      <c r="H2630">
        <v>18</v>
      </c>
      <c r="I2630">
        <v>44</v>
      </c>
      <c r="J2630" t="s">
        <v>555</v>
      </c>
      <c r="K2630" t="s">
        <v>2937</v>
      </c>
      <c r="L2630">
        <v>0</v>
      </c>
      <c r="M2630">
        <v>0</v>
      </c>
      <c r="N2630" t="s">
        <v>5581</v>
      </c>
      <c r="O2630" t="s">
        <v>545</v>
      </c>
      <c r="P2630" t="s">
        <v>458</v>
      </c>
      <c r="R2630">
        <v>0</v>
      </c>
      <c r="S2630" t="s">
        <v>459</v>
      </c>
      <c r="T2630" t="s">
        <v>458</v>
      </c>
      <c r="U2630" t="s">
        <v>460</v>
      </c>
      <c r="V2630" t="s">
        <v>458</v>
      </c>
    </row>
    <row r="2631" spans="1:22" x14ac:dyDescent="0.2">
      <c r="A2631" s="102">
        <v>43052</v>
      </c>
      <c r="B2631" s="102" t="s">
        <v>857</v>
      </c>
      <c r="C2631" t="s">
        <v>541</v>
      </c>
      <c r="D2631" s="58">
        <v>608.1</v>
      </c>
      <c r="E2631" t="s">
        <v>452</v>
      </c>
      <c r="F2631" s="108">
        <v>2016</v>
      </c>
      <c r="G2631" t="s">
        <v>5262</v>
      </c>
      <c r="H2631">
        <v>16</v>
      </c>
      <c r="I2631">
        <v>44</v>
      </c>
      <c r="J2631" t="s">
        <v>555</v>
      </c>
      <c r="K2631" t="s">
        <v>2937</v>
      </c>
      <c r="L2631">
        <v>0</v>
      </c>
      <c r="M2631">
        <v>0</v>
      </c>
      <c r="N2631" t="s">
        <v>5582</v>
      </c>
      <c r="O2631" t="s">
        <v>545</v>
      </c>
      <c r="P2631" t="s">
        <v>458</v>
      </c>
      <c r="R2631">
        <v>0</v>
      </c>
      <c r="S2631" t="s">
        <v>459</v>
      </c>
      <c r="T2631" t="s">
        <v>458</v>
      </c>
      <c r="U2631" t="s">
        <v>460</v>
      </c>
      <c r="V2631" t="s">
        <v>458</v>
      </c>
    </row>
    <row r="2632" spans="1:22" x14ac:dyDescent="0.2">
      <c r="A2632" s="102">
        <v>43059</v>
      </c>
      <c r="B2632" s="102" t="s">
        <v>857</v>
      </c>
      <c r="C2632" t="s">
        <v>541</v>
      </c>
      <c r="D2632" s="58">
        <v>608.1</v>
      </c>
      <c r="E2632" t="s">
        <v>452</v>
      </c>
      <c r="F2632" s="108">
        <v>2014</v>
      </c>
      <c r="G2632" t="s">
        <v>2978</v>
      </c>
      <c r="H2632">
        <v>8</v>
      </c>
      <c r="I2632">
        <v>44</v>
      </c>
      <c r="J2632" t="s">
        <v>555</v>
      </c>
      <c r="K2632" t="s">
        <v>2937</v>
      </c>
      <c r="L2632">
        <v>0</v>
      </c>
      <c r="M2632">
        <v>0</v>
      </c>
      <c r="N2632" t="s">
        <v>5583</v>
      </c>
      <c r="O2632" t="s">
        <v>545</v>
      </c>
      <c r="P2632" t="s">
        <v>458</v>
      </c>
      <c r="R2632">
        <v>0</v>
      </c>
      <c r="S2632" t="s">
        <v>459</v>
      </c>
      <c r="T2632" t="s">
        <v>458</v>
      </c>
      <c r="U2632" t="s">
        <v>460</v>
      </c>
      <c r="V2632" t="s">
        <v>458</v>
      </c>
    </row>
    <row r="2633" spans="1:22" x14ac:dyDescent="0.2">
      <c r="A2633" s="102">
        <v>43059</v>
      </c>
      <c r="B2633" s="102" t="s">
        <v>857</v>
      </c>
      <c r="C2633" t="s">
        <v>541</v>
      </c>
      <c r="D2633" s="58">
        <v>608.1</v>
      </c>
      <c r="E2633" t="s">
        <v>452</v>
      </c>
      <c r="F2633" s="108">
        <v>2003</v>
      </c>
      <c r="G2633" t="s">
        <v>3304</v>
      </c>
      <c r="H2633">
        <v>20</v>
      </c>
      <c r="I2633">
        <v>44</v>
      </c>
      <c r="J2633" t="s">
        <v>555</v>
      </c>
      <c r="K2633" t="s">
        <v>2937</v>
      </c>
      <c r="L2633">
        <v>0</v>
      </c>
      <c r="M2633">
        <v>0</v>
      </c>
      <c r="N2633" t="s">
        <v>5584</v>
      </c>
      <c r="O2633" t="s">
        <v>545</v>
      </c>
      <c r="P2633" t="s">
        <v>458</v>
      </c>
      <c r="R2633">
        <v>0</v>
      </c>
      <c r="S2633" t="s">
        <v>459</v>
      </c>
      <c r="T2633" t="s">
        <v>458</v>
      </c>
      <c r="U2633" t="s">
        <v>460</v>
      </c>
      <c r="V2633" t="s">
        <v>458</v>
      </c>
    </row>
    <row r="2634" spans="1:22" x14ac:dyDescent="0.2">
      <c r="A2634" s="102">
        <v>43066</v>
      </c>
      <c r="B2634" s="102" t="s">
        <v>857</v>
      </c>
      <c r="C2634" t="s">
        <v>541</v>
      </c>
      <c r="D2634" s="58">
        <v>608.1</v>
      </c>
      <c r="E2634" t="s">
        <v>452</v>
      </c>
      <c r="F2634" s="108">
        <v>2001</v>
      </c>
      <c r="G2634" t="s">
        <v>2936</v>
      </c>
      <c r="H2634">
        <v>2</v>
      </c>
      <c r="I2634">
        <v>44</v>
      </c>
      <c r="J2634" t="s">
        <v>555</v>
      </c>
      <c r="K2634" t="s">
        <v>2937</v>
      </c>
      <c r="L2634">
        <v>0</v>
      </c>
      <c r="M2634">
        <v>0</v>
      </c>
      <c r="N2634" t="s">
        <v>5585</v>
      </c>
      <c r="O2634" t="s">
        <v>545</v>
      </c>
      <c r="P2634" t="s">
        <v>458</v>
      </c>
      <c r="R2634">
        <v>0</v>
      </c>
      <c r="S2634" t="s">
        <v>459</v>
      </c>
      <c r="T2634" t="s">
        <v>458</v>
      </c>
      <c r="U2634" t="s">
        <v>460</v>
      </c>
      <c r="V2634" t="s">
        <v>458</v>
      </c>
    </row>
    <row r="2635" spans="1:22" x14ac:dyDescent="0.2">
      <c r="A2635" s="102">
        <v>43066</v>
      </c>
      <c r="B2635" s="102" t="s">
        <v>857</v>
      </c>
      <c r="C2635" t="s">
        <v>541</v>
      </c>
      <c r="D2635" s="58">
        <v>608.1</v>
      </c>
      <c r="E2635" t="s">
        <v>452</v>
      </c>
      <c r="F2635" s="108">
        <v>2003</v>
      </c>
      <c r="G2635" t="s">
        <v>3304</v>
      </c>
      <c r="H2635">
        <v>11</v>
      </c>
      <c r="I2635">
        <v>44</v>
      </c>
      <c r="J2635" t="s">
        <v>555</v>
      </c>
      <c r="K2635" t="s">
        <v>2937</v>
      </c>
      <c r="L2635">
        <v>0</v>
      </c>
      <c r="M2635">
        <v>0</v>
      </c>
      <c r="N2635" t="s">
        <v>5586</v>
      </c>
      <c r="O2635" t="s">
        <v>545</v>
      </c>
      <c r="P2635" t="s">
        <v>458</v>
      </c>
      <c r="R2635">
        <v>0</v>
      </c>
      <c r="S2635" t="s">
        <v>459</v>
      </c>
      <c r="T2635" t="s">
        <v>458</v>
      </c>
      <c r="U2635" t="s">
        <v>460</v>
      </c>
      <c r="V2635" t="s">
        <v>458</v>
      </c>
    </row>
    <row r="2636" spans="1:22" x14ac:dyDescent="0.2">
      <c r="A2636" s="102">
        <v>43070</v>
      </c>
      <c r="B2636" s="102" t="s">
        <v>857</v>
      </c>
      <c r="C2636" t="s">
        <v>541</v>
      </c>
      <c r="D2636" s="58">
        <v>608.1</v>
      </c>
      <c r="E2636" t="s">
        <v>452</v>
      </c>
      <c r="F2636" s="108">
        <v>2003</v>
      </c>
      <c r="G2636" t="s">
        <v>3304</v>
      </c>
      <c r="H2636">
        <v>3</v>
      </c>
      <c r="I2636">
        <v>44</v>
      </c>
      <c r="J2636" t="s">
        <v>555</v>
      </c>
      <c r="K2636" t="s">
        <v>2937</v>
      </c>
      <c r="L2636">
        <v>0</v>
      </c>
      <c r="M2636">
        <v>0</v>
      </c>
      <c r="N2636" t="s">
        <v>5587</v>
      </c>
      <c r="O2636" t="s">
        <v>545</v>
      </c>
      <c r="P2636" t="s">
        <v>458</v>
      </c>
      <c r="R2636">
        <v>0</v>
      </c>
      <c r="S2636" t="s">
        <v>459</v>
      </c>
      <c r="T2636" t="s">
        <v>458</v>
      </c>
      <c r="U2636" t="s">
        <v>460</v>
      </c>
      <c r="V2636" t="s">
        <v>458</v>
      </c>
    </row>
    <row r="2637" spans="1:22" x14ac:dyDescent="0.2">
      <c r="A2637" s="102">
        <v>43073</v>
      </c>
      <c r="B2637" s="102" t="s">
        <v>857</v>
      </c>
      <c r="C2637" t="s">
        <v>541</v>
      </c>
      <c r="D2637" s="58">
        <v>608.1</v>
      </c>
      <c r="E2637" t="s">
        <v>452</v>
      </c>
      <c r="F2637" s="108">
        <v>2001</v>
      </c>
      <c r="G2637" t="s">
        <v>2936</v>
      </c>
      <c r="H2637">
        <v>1</v>
      </c>
      <c r="I2637">
        <v>44</v>
      </c>
      <c r="J2637" t="s">
        <v>555</v>
      </c>
      <c r="K2637" t="s">
        <v>2937</v>
      </c>
      <c r="L2637">
        <v>0</v>
      </c>
      <c r="M2637">
        <v>0</v>
      </c>
      <c r="N2637" t="s">
        <v>5588</v>
      </c>
      <c r="O2637" t="s">
        <v>545</v>
      </c>
      <c r="P2637" t="s">
        <v>458</v>
      </c>
      <c r="R2637">
        <v>0</v>
      </c>
      <c r="S2637" t="s">
        <v>459</v>
      </c>
      <c r="T2637" t="s">
        <v>458</v>
      </c>
      <c r="U2637" t="s">
        <v>460</v>
      </c>
      <c r="V2637" t="s">
        <v>458</v>
      </c>
    </row>
    <row r="2638" spans="1:22" x14ac:dyDescent="0.2">
      <c r="A2638" s="102">
        <v>43073</v>
      </c>
      <c r="B2638" s="102" t="s">
        <v>857</v>
      </c>
      <c r="C2638" t="s">
        <v>541</v>
      </c>
      <c r="D2638" s="58">
        <v>608.1</v>
      </c>
      <c r="E2638" t="s">
        <v>452</v>
      </c>
      <c r="F2638" s="108">
        <v>2003</v>
      </c>
      <c r="G2638" t="s">
        <v>3304</v>
      </c>
      <c r="H2638">
        <v>3</v>
      </c>
      <c r="I2638">
        <v>44</v>
      </c>
      <c r="J2638" t="s">
        <v>555</v>
      </c>
      <c r="K2638" t="s">
        <v>2937</v>
      </c>
      <c r="L2638">
        <v>0</v>
      </c>
      <c r="M2638">
        <v>0</v>
      </c>
      <c r="N2638" t="s">
        <v>5589</v>
      </c>
      <c r="O2638" t="s">
        <v>545</v>
      </c>
      <c r="P2638" t="s">
        <v>458</v>
      </c>
      <c r="R2638">
        <v>0</v>
      </c>
      <c r="S2638" t="s">
        <v>459</v>
      </c>
      <c r="T2638" t="s">
        <v>458</v>
      </c>
      <c r="U2638" t="s">
        <v>460</v>
      </c>
      <c r="V2638" t="s">
        <v>458</v>
      </c>
    </row>
    <row r="2639" spans="1:22" x14ac:dyDescent="0.2">
      <c r="A2639" s="102">
        <v>43080</v>
      </c>
      <c r="B2639" s="102" t="s">
        <v>857</v>
      </c>
      <c r="C2639" t="s">
        <v>541</v>
      </c>
      <c r="D2639" s="58">
        <v>608.1</v>
      </c>
      <c r="E2639" t="s">
        <v>452</v>
      </c>
      <c r="F2639" s="108">
        <v>2001</v>
      </c>
      <c r="G2639" t="s">
        <v>2936</v>
      </c>
      <c r="H2639">
        <v>5</v>
      </c>
      <c r="I2639">
        <v>44</v>
      </c>
      <c r="J2639" t="s">
        <v>555</v>
      </c>
      <c r="K2639" t="s">
        <v>2937</v>
      </c>
      <c r="L2639">
        <v>0</v>
      </c>
      <c r="M2639">
        <v>0</v>
      </c>
      <c r="N2639" t="s">
        <v>5590</v>
      </c>
      <c r="O2639" t="s">
        <v>545</v>
      </c>
      <c r="P2639" t="s">
        <v>458</v>
      </c>
      <c r="R2639">
        <v>0</v>
      </c>
      <c r="S2639" t="s">
        <v>459</v>
      </c>
      <c r="T2639" t="s">
        <v>458</v>
      </c>
      <c r="U2639" t="s">
        <v>460</v>
      </c>
      <c r="V2639" t="s">
        <v>458</v>
      </c>
    </row>
    <row r="2640" spans="1:22" x14ac:dyDescent="0.2">
      <c r="A2640" s="102">
        <v>43087</v>
      </c>
      <c r="B2640" s="102" t="s">
        <v>857</v>
      </c>
      <c r="C2640" t="s">
        <v>541</v>
      </c>
      <c r="D2640" s="58">
        <v>608.1</v>
      </c>
      <c r="E2640" t="s">
        <v>452</v>
      </c>
      <c r="F2640" s="108">
        <v>2001</v>
      </c>
      <c r="G2640" t="s">
        <v>2936</v>
      </c>
      <c r="H2640">
        <v>10</v>
      </c>
      <c r="I2640">
        <v>44</v>
      </c>
      <c r="J2640" t="s">
        <v>555</v>
      </c>
      <c r="K2640" t="s">
        <v>2937</v>
      </c>
      <c r="L2640">
        <v>0</v>
      </c>
      <c r="M2640">
        <v>0</v>
      </c>
      <c r="N2640" t="s">
        <v>5591</v>
      </c>
      <c r="O2640" t="s">
        <v>545</v>
      </c>
      <c r="P2640" t="s">
        <v>458</v>
      </c>
      <c r="R2640">
        <v>0</v>
      </c>
      <c r="S2640" t="s">
        <v>459</v>
      </c>
      <c r="T2640" t="s">
        <v>458</v>
      </c>
      <c r="U2640" t="s">
        <v>460</v>
      </c>
      <c r="V2640" t="s">
        <v>458</v>
      </c>
    </row>
    <row r="2641" spans="1:22" x14ac:dyDescent="0.2">
      <c r="A2641" s="102">
        <v>43108</v>
      </c>
      <c r="B2641" s="102" t="s">
        <v>857</v>
      </c>
      <c r="C2641" t="s">
        <v>541</v>
      </c>
      <c r="D2641" s="58">
        <v>608.1</v>
      </c>
      <c r="E2641" t="s">
        <v>452</v>
      </c>
      <c r="F2641" s="108">
        <v>2010</v>
      </c>
      <c r="G2641" t="s">
        <v>3044</v>
      </c>
      <c r="H2641">
        <v>8</v>
      </c>
      <c r="I2641">
        <v>44</v>
      </c>
      <c r="J2641" t="s">
        <v>555</v>
      </c>
      <c r="K2641" t="s">
        <v>2937</v>
      </c>
      <c r="L2641">
        <v>559</v>
      </c>
      <c r="M2641">
        <v>0</v>
      </c>
      <c r="N2641" t="s">
        <v>5592</v>
      </c>
      <c r="O2641" t="s">
        <v>545</v>
      </c>
      <c r="P2641" t="s">
        <v>458</v>
      </c>
      <c r="R2641">
        <v>0</v>
      </c>
      <c r="S2641" t="s">
        <v>459</v>
      </c>
      <c r="T2641" t="s">
        <v>458</v>
      </c>
      <c r="U2641" t="s">
        <v>460</v>
      </c>
      <c r="V2641" t="s">
        <v>458</v>
      </c>
    </row>
    <row r="2642" spans="1:22" x14ac:dyDescent="0.2">
      <c r="A2642" s="102">
        <v>43108</v>
      </c>
      <c r="B2642" s="102" t="s">
        <v>857</v>
      </c>
      <c r="C2642" t="s">
        <v>541</v>
      </c>
      <c r="D2642" s="58">
        <v>608.1</v>
      </c>
      <c r="E2642" t="s">
        <v>452</v>
      </c>
      <c r="F2642" s="108">
        <v>2001</v>
      </c>
      <c r="G2642" t="s">
        <v>2936</v>
      </c>
      <c r="H2642">
        <v>1</v>
      </c>
      <c r="I2642">
        <v>44</v>
      </c>
      <c r="J2642" t="s">
        <v>555</v>
      </c>
      <c r="K2642" t="s">
        <v>2937</v>
      </c>
      <c r="L2642">
        <v>0</v>
      </c>
      <c r="M2642">
        <v>0</v>
      </c>
      <c r="N2642" t="s">
        <v>5593</v>
      </c>
      <c r="O2642" t="s">
        <v>545</v>
      </c>
      <c r="P2642" t="s">
        <v>458</v>
      </c>
      <c r="R2642">
        <v>0</v>
      </c>
      <c r="S2642" t="s">
        <v>459</v>
      </c>
      <c r="T2642" t="s">
        <v>458</v>
      </c>
      <c r="U2642" t="s">
        <v>460</v>
      </c>
      <c r="V2642" t="s">
        <v>458</v>
      </c>
    </row>
    <row r="2643" spans="1:22" x14ac:dyDescent="0.2">
      <c r="A2643" s="102">
        <v>43115</v>
      </c>
      <c r="B2643" s="102" t="s">
        <v>857</v>
      </c>
      <c r="C2643" t="s">
        <v>541</v>
      </c>
      <c r="D2643" s="58">
        <v>608.1</v>
      </c>
      <c r="E2643" t="s">
        <v>452</v>
      </c>
      <c r="F2643" s="108">
        <v>2010</v>
      </c>
      <c r="G2643" t="s">
        <v>3044</v>
      </c>
      <c r="H2643">
        <v>4</v>
      </c>
      <c r="I2643">
        <v>44</v>
      </c>
      <c r="J2643" t="s">
        <v>555</v>
      </c>
      <c r="K2643" t="s">
        <v>2937</v>
      </c>
      <c r="L2643">
        <v>559</v>
      </c>
      <c r="M2643">
        <v>0</v>
      </c>
      <c r="N2643" t="s">
        <v>5594</v>
      </c>
      <c r="O2643" t="s">
        <v>545</v>
      </c>
      <c r="P2643" t="s">
        <v>458</v>
      </c>
      <c r="R2643">
        <v>0</v>
      </c>
      <c r="S2643" t="s">
        <v>459</v>
      </c>
      <c r="T2643" t="s">
        <v>458</v>
      </c>
      <c r="U2643" t="s">
        <v>460</v>
      </c>
      <c r="V2643" t="s">
        <v>458</v>
      </c>
    </row>
    <row r="2644" spans="1:22" x14ac:dyDescent="0.2">
      <c r="A2644" s="102">
        <v>43136</v>
      </c>
      <c r="B2644" s="102" t="s">
        <v>857</v>
      </c>
      <c r="C2644" t="s">
        <v>541</v>
      </c>
      <c r="D2644" s="58">
        <v>608.1</v>
      </c>
      <c r="E2644" t="s">
        <v>452</v>
      </c>
      <c r="F2644" s="108">
        <v>2001</v>
      </c>
      <c r="G2644" t="s">
        <v>2936</v>
      </c>
      <c r="H2644">
        <v>6</v>
      </c>
      <c r="I2644">
        <v>44</v>
      </c>
      <c r="J2644" t="s">
        <v>555</v>
      </c>
      <c r="K2644" t="s">
        <v>2937</v>
      </c>
      <c r="L2644">
        <v>0</v>
      </c>
      <c r="M2644">
        <v>0</v>
      </c>
      <c r="N2644" t="s">
        <v>5595</v>
      </c>
      <c r="O2644" t="s">
        <v>545</v>
      </c>
      <c r="P2644" t="s">
        <v>458</v>
      </c>
      <c r="R2644">
        <v>0</v>
      </c>
      <c r="S2644" t="s">
        <v>459</v>
      </c>
      <c r="T2644" t="s">
        <v>458</v>
      </c>
      <c r="U2644" t="s">
        <v>460</v>
      </c>
      <c r="V2644" t="s">
        <v>458</v>
      </c>
    </row>
    <row r="2645" spans="1:22" x14ac:dyDescent="0.2">
      <c r="A2645" s="102">
        <v>43143</v>
      </c>
      <c r="B2645" s="102" t="s">
        <v>857</v>
      </c>
      <c r="C2645" t="s">
        <v>541</v>
      </c>
      <c r="D2645" s="58">
        <v>608.1</v>
      </c>
      <c r="E2645" t="s">
        <v>452</v>
      </c>
      <c r="F2645" s="108">
        <v>2005</v>
      </c>
      <c r="G2645" t="s">
        <v>3011</v>
      </c>
      <c r="H2645">
        <v>17</v>
      </c>
      <c r="I2645">
        <v>44</v>
      </c>
      <c r="J2645" t="s">
        <v>555</v>
      </c>
      <c r="K2645" t="s">
        <v>2937</v>
      </c>
      <c r="L2645">
        <v>868</v>
      </c>
      <c r="M2645">
        <v>0</v>
      </c>
      <c r="N2645" t="s">
        <v>5596</v>
      </c>
      <c r="O2645" t="s">
        <v>545</v>
      </c>
      <c r="P2645" t="s">
        <v>458</v>
      </c>
      <c r="R2645">
        <v>0</v>
      </c>
      <c r="S2645" t="s">
        <v>459</v>
      </c>
      <c r="T2645" t="s">
        <v>458</v>
      </c>
      <c r="U2645" t="s">
        <v>460</v>
      </c>
      <c r="V2645" t="s">
        <v>458</v>
      </c>
    </row>
    <row r="2646" spans="1:22" x14ac:dyDescent="0.2">
      <c r="A2646" s="102">
        <v>43143</v>
      </c>
      <c r="B2646" s="102" t="s">
        <v>857</v>
      </c>
      <c r="C2646" t="s">
        <v>541</v>
      </c>
      <c r="D2646" s="58">
        <v>608.1</v>
      </c>
      <c r="E2646" t="s">
        <v>452</v>
      </c>
      <c r="F2646" s="108">
        <v>2001</v>
      </c>
      <c r="G2646" t="s">
        <v>2936</v>
      </c>
      <c r="H2646">
        <v>2</v>
      </c>
      <c r="I2646">
        <v>44</v>
      </c>
      <c r="J2646" t="s">
        <v>555</v>
      </c>
      <c r="K2646" t="s">
        <v>2937</v>
      </c>
      <c r="L2646">
        <v>0</v>
      </c>
      <c r="M2646">
        <v>0</v>
      </c>
      <c r="N2646" t="s">
        <v>5597</v>
      </c>
      <c r="O2646" t="s">
        <v>545</v>
      </c>
      <c r="P2646" t="s">
        <v>458</v>
      </c>
      <c r="R2646">
        <v>0</v>
      </c>
      <c r="S2646" t="s">
        <v>459</v>
      </c>
      <c r="T2646" t="s">
        <v>458</v>
      </c>
      <c r="U2646" t="s">
        <v>460</v>
      </c>
      <c r="V2646" t="s">
        <v>458</v>
      </c>
    </row>
    <row r="2647" spans="1:22" x14ac:dyDescent="0.2">
      <c r="A2647" s="102">
        <v>43150</v>
      </c>
      <c r="B2647" s="102" t="s">
        <v>857</v>
      </c>
      <c r="C2647" t="s">
        <v>541</v>
      </c>
      <c r="D2647" s="58">
        <v>608.1</v>
      </c>
      <c r="E2647" t="s">
        <v>452</v>
      </c>
      <c r="F2647" s="108">
        <v>2005</v>
      </c>
      <c r="G2647" t="s">
        <v>3011</v>
      </c>
      <c r="H2647">
        <v>4</v>
      </c>
      <c r="I2647">
        <v>44</v>
      </c>
      <c r="J2647" t="s">
        <v>555</v>
      </c>
      <c r="K2647" t="s">
        <v>2937</v>
      </c>
      <c r="L2647">
        <v>868</v>
      </c>
      <c r="M2647">
        <v>0</v>
      </c>
      <c r="N2647" t="s">
        <v>5598</v>
      </c>
      <c r="O2647" t="s">
        <v>545</v>
      </c>
      <c r="P2647" t="s">
        <v>458</v>
      </c>
      <c r="R2647">
        <v>0</v>
      </c>
      <c r="S2647" t="s">
        <v>459</v>
      </c>
      <c r="T2647" t="s">
        <v>458</v>
      </c>
      <c r="U2647" t="s">
        <v>460</v>
      </c>
      <c r="V2647" t="s">
        <v>458</v>
      </c>
    </row>
    <row r="2648" spans="1:22" x14ac:dyDescent="0.2">
      <c r="A2648" s="102">
        <v>43150</v>
      </c>
      <c r="B2648" s="102" t="s">
        <v>857</v>
      </c>
      <c r="C2648" t="s">
        <v>541</v>
      </c>
      <c r="D2648" s="58">
        <v>608.1</v>
      </c>
      <c r="E2648" t="s">
        <v>452</v>
      </c>
      <c r="F2648" s="108">
        <v>2003</v>
      </c>
      <c r="G2648" t="s">
        <v>3304</v>
      </c>
      <c r="H2648">
        <v>6</v>
      </c>
      <c r="I2648">
        <v>44</v>
      </c>
      <c r="J2648" t="s">
        <v>555</v>
      </c>
      <c r="K2648" t="s">
        <v>2937</v>
      </c>
      <c r="L2648" s="103">
        <v>1094</v>
      </c>
      <c r="M2648">
        <v>0</v>
      </c>
      <c r="N2648" t="s">
        <v>5599</v>
      </c>
      <c r="O2648" t="s">
        <v>545</v>
      </c>
      <c r="P2648" t="s">
        <v>458</v>
      </c>
      <c r="R2648">
        <v>0</v>
      </c>
      <c r="S2648" t="s">
        <v>459</v>
      </c>
      <c r="T2648" t="s">
        <v>458</v>
      </c>
      <c r="U2648" t="s">
        <v>460</v>
      </c>
      <c r="V2648" t="s">
        <v>458</v>
      </c>
    </row>
    <row r="2649" spans="1:22" x14ac:dyDescent="0.2">
      <c r="A2649" s="102">
        <v>43150</v>
      </c>
      <c r="B2649" s="102" t="s">
        <v>857</v>
      </c>
      <c r="C2649" t="s">
        <v>541</v>
      </c>
      <c r="D2649" s="58">
        <v>608.1</v>
      </c>
      <c r="E2649" t="s">
        <v>452</v>
      </c>
      <c r="F2649" s="108">
        <v>2001</v>
      </c>
      <c r="G2649" t="s">
        <v>2936</v>
      </c>
      <c r="H2649">
        <v>1</v>
      </c>
      <c r="I2649">
        <v>44</v>
      </c>
      <c r="J2649" t="s">
        <v>555</v>
      </c>
      <c r="K2649" t="s">
        <v>2937</v>
      </c>
      <c r="L2649">
        <v>0</v>
      </c>
      <c r="M2649">
        <v>0</v>
      </c>
      <c r="N2649" t="s">
        <v>5600</v>
      </c>
      <c r="O2649" t="s">
        <v>545</v>
      </c>
      <c r="P2649" t="s">
        <v>458</v>
      </c>
      <c r="R2649">
        <v>0</v>
      </c>
      <c r="S2649" t="s">
        <v>459</v>
      </c>
      <c r="T2649" t="s">
        <v>458</v>
      </c>
      <c r="U2649" t="s">
        <v>460</v>
      </c>
      <c r="V2649" t="s">
        <v>458</v>
      </c>
    </row>
    <row r="2650" spans="1:22" x14ac:dyDescent="0.2">
      <c r="A2650" s="102">
        <v>43157</v>
      </c>
      <c r="B2650" s="102" t="s">
        <v>857</v>
      </c>
      <c r="C2650" t="s">
        <v>541</v>
      </c>
      <c r="D2650" s="58">
        <v>608.1</v>
      </c>
      <c r="E2650" t="s">
        <v>452</v>
      </c>
      <c r="F2650" s="108">
        <v>2014</v>
      </c>
      <c r="G2650" t="s">
        <v>2978</v>
      </c>
      <c r="H2650">
        <v>12</v>
      </c>
      <c r="I2650">
        <v>44</v>
      </c>
      <c r="J2650" t="s">
        <v>555</v>
      </c>
      <c r="K2650" t="s">
        <v>2937</v>
      </c>
      <c r="L2650">
        <v>409</v>
      </c>
      <c r="M2650">
        <v>0</v>
      </c>
      <c r="N2650" t="s">
        <v>5601</v>
      </c>
      <c r="O2650" t="s">
        <v>545</v>
      </c>
      <c r="P2650" t="s">
        <v>458</v>
      </c>
      <c r="R2650">
        <v>0</v>
      </c>
      <c r="S2650" t="s">
        <v>459</v>
      </c>
      <c r="T2650" t="s">
        <v>458</v>
      </c>
      <c r="U2650" t="s">
        <v>460</v>
      </c>
      <c r="V2650" t="s">
        <v>458</v>
      </c>
    </row>
    <row r="2651" spans="1:22" x14ac:dyDescent="0.2">
      <c r="A2651" s="102">
        <v>43157</v>
      </c>
      <c r="B2651" s="102" t="s">
        <v>857</v>
      </c>
      <c r="C2651" t="s">
        <v>541</v>
      </c>
      <c r="D2651" s="58">
        <v>608.1</v>
      </c>
      <c r="E2651" t="s">
        <v>452</v>
      </c>
      <c r="F2651" s="108">
        <v>2003</v>
      </c>
      <c r="G2651" t="s">
        <v>3304</v>
      </c>
      <c r="H2651">
        <v>3</v>
      </c>
      <c r="I2651">
        <v>44</v>
      </c>
      <c r="J2651" t="s">
        <v>555</v>
      </c>
      <c r="K2651" t="s">
        <v>2937</v>
      </c>
      <c r="L2651" s="103">
        <v>1094</v>
      </c>
      <c r="M2651">
        <v>0</v>
      </c>
      <c r="N2651" t="s">
        <v>5602</v>
      </c>
      <c r="O2651" t="s">
        <v>545</v>
      </c>
      <c r="P2651" t="s">
        <v>458</v>
      </c>
      <c r="R2651">
        <v>0</v>
      </c>
      <c r="S2651" t="s">
        <v>459</v>
      </c>
      <c r="T2651" t="s">
        <v>458</v>
      </c>
      <c r="U2651" t="s">
        <v>460</v>
      </c>
      <c r="V2651" t="s">
        <v>458</v>
      </c>
    </row>
    <row r="2652" spans="1:22" x14ac:dyDescent="0.2">
      <c r="A2652" s="102">
        <v>43157</v>
      </c>
      <c r="B2652" s="102" t="s">
        <v>857</v>
      </c>
      <c r="C2652" t="s">
        <v>541</v>
      </c>
      <c r="D2652" s="58">
        <v>608.1</v>
      </c>
      <c r="E2652" t="s">
        <v>452</v>
      </c>
      <c r="F2652" s="108">
        <v>2001</v>
      </c>
      <c r="G2652" t="s">
        <v>2936</v>
      </c>
      <c r="H2652">
        <v>1</v>
      </c>
      <c r="I2652">
        <v>44</v>
      </c>
      <c r="J2652" t="s">
        <v>555</v>
      </c>
      <c r="K2652" t="s">
        <v>2937</v>
      </c>
      <c r="L2652">
        <v>0</v>
      </c>
      <c r="M2652">
        <v>0</v>
      </c>
      <c r="N2652" t="s">
        <v>5603</v>
      </c>
      <c r="O2652" t="s">
        <v>545</v>
      </c>
      <c r="P2652" t="s">
        <v>458</v>
      </c>
      <c r="R2652">
        <v>0</v>
      </c>
      <c r="S2652" t="s">
        <v>459</v>
      </c>
      <c r="T2652" t="s">
        <v>458</v>
      </c>
      <c r="U2652" t="s">
        <v>460</v>
      </c>
      <c r="V2652" t="s">
        <v>458</v>
      </c>
    </row>
    <row r="2653" spans="1:22" x14ac:dyDescent="0.2">
      <c r="A2653" s="102">
        <v>43160</v>
      </c>
      <c r="B2653" s="102" t="s">
        <v>857</v>
      </c>
      <c r="C2653" t="s">
        <v>541</v>
      </c>
      <c r="D2653" s="58">
        <v>608.1</v>
      </c>
      <c r="E2653" t="s">
        <v>452</v>
      </c>
      <c r="F2653" s="108">
        <v>2005</v>
      </c>
      <c r="G2653" t="s">
        <v>3011</v>
      </c>
      <c r="H2653">
        <v>4</v>
      </c>
      <c r="I2653">
        <v>44</v>
      </c>
      <c r="J2653" t="s">
        <v>555</v>
      </c>
      <c r="K2653" t="s">
        <v>2937</v>
      </c>
      <c r="L2653">
        <v>868</v>
      </c>
      <c r="M2653">
        <v>0</v>
      </c>
      <c r="N2653" t="s">
        <v>5604</v>
      </c>
      <c r="O2653" t="s">
        <v>545</v>
      </c>
      <c r="P2653" t="s">
        <v>458</v>
      </c>
      <c r="R2653">
        <v>0</v>
      </c>
      <c r="S2653" t="s">
        <v>459</v>
      </c>
      <c r="T2653" t="s">
        <v>458</v>
      </c>
      <c r="U2653" t="s">
        <v>460</v>
      </c>
      <c r="V2653" t="s">
        <v>458</v>
      </c>
    </row>
    <row r="2654" spans="1:22" x14ac:dyDescent="0.2">
      <c r="A2654" s="102">
        <v>43164</v>
      </c>
      <c r="B2654" s="102" t="s">
        <v>857</v>
      </c>
      <c r="C2654" t="s">
        <v>541</v>
      </c>
      <c r="D2654" s="58">
        <v>608.1</v>
      </c>
      <c r="E2654" t="s">
        <v>452</v>
      </c>
      <c r="F2654" s="108">
        <v>2003</v>
      </c>
      <c r="G2654" t="s">
        <v>3304</v>
      </c>
      <c r="H2654">
        <v>9</v>
      </c>
      <c r="I2654">
        <v>44</v>
      </c>
      <c r="J2654" t="s">
        <v>555</v>
      </c>
      <c r="K2654" t="s">
        <v>2937</v>
      </c>
      <c r="L2654" s="103">
        <v>1094</v>
      </c>
      <c r="M2654">
        <v>0</v>
      </c>
      <c r="N2654" t="s">
        <v>5605</v>
      </c>
      <c r="O2654" t="s">
        <v>545</v>
      </c>
      <c r="P2654" t="s">
        <v>458</v>
      </c>
      <c r="R2654">
        <v>0</v>
      </c>
      <c r="S2654" t="s">
        <v>459</v>
      </c>
      <c r="T2654" t="s">
        <v>458</v>
      </c>
      <c r="U2654" t="s">
        <v>460</v>
      </c>
      <c r="V2654" t="s">
        <v>458</v>
      </c>
    </row>
    <row r="2655" spans="1:22" x14ac:dyDescent="0.2">
      <c r="A2655" s="102">
        <v>43164</v>
      </c>
      <c r="B2655" s="102" t="s">
        <v>857</v>
      </c>
      <c r="C2655" t="s">
        <v>541</v>
      </c>
      <c r="D2655" s="58">
        <v>608.1</v>
      </c>
      <c r="E2655" t="s">
        <v>452</v>
      </c>
      <c r="F2655" s="108">
        <v>2010</v>
      </c>
      <c r="G2655" t="s">
        <v>3044</v>
      </c>
      <c r="H2655">
        <v>20</v>
      </c>
      <c r="I2655">
        <v>44</v>
      </c>
      <c r="J2655" t="s">
        <v>555</v>
      </c>
      <c r="K2655" t="s">
        <v>2937</v>
      </c>
      <c r="L2655">
        <v>559</v>
      </c>
      <c r="M2655">
        <v>0</v>
      </c>
      <c r="N2655" t="s">
        <v>5606</v>
      </c>
      <c r="O2655" t="s">
        <v>545</v>
      </c>
      <c r="P2655" t="s">
        <v>458</v>
      </c>
      <c r="R2655">
        <v>0</v>
      </c>
      <c r="S2655" t="s">
        <v>459</v>
      </c>
      <c r="T2655" t="s">
        <v>458</v>
      </c>
      <c r="U2655" t="s">
        <v>460</v>
      </c>
      <c r="V2655" t="s">
        <v>458</v>
      </c>
    </row>
    <row r="2656" spans="1:22" x14ac:dyDescent="0.2">
      <c r="A2656" s="102">
        <v>43164</v>
      </c>
      <c r="B2656" s="102" t="s">
        <v>857</v>
      </c>
      <c r="C2656" t="s">
        <v>541</v>
      </c>
      <c r="D2656" s="58">
        <v>608.1</v>
      </c>
      <c r="E2656" t="s">
        <v>452</v>
      </c>
      <c r="F2656" s="108">
        <v>2005</v>
      </c>
      <c r="G2656" t="s">
        <v>3011</v>
      </c>
      <c r="H2656">
        <v>7</v>
      </c>
      <c r="I2656">
        <v>44</v>
      </c>
      <c r="J2656" t="s">
        <v>555</v>
      </c>
      <c r="K2656" t="s">
        <v>2937</v>
      </c>
      <c r="L2656">
        <v>868</v>
      </c>
      <c r="M2656">
        <v>0</v>
      </c>
      <c r="N2656" t="s">
        <v>5607</v>
      </c>
      <c r="O2656" t="s">
        <v>545</v>
      </c>
      <c r="P2656" t="s">
        <v>458</v>
      </c>
      <c r="R2656">
        <v>0</v>
      </c>
      <c r="S2656" t="s">
        <v>459</v>
      </c>
      <c r="T2656" t="s">
        <v>458</v>
      </c>
      <c r="U2656" t="s">
        <v>460</v>
      </c>
      <c r="V2656" t="s">
        <v>458</v>
      </c>
    </row>
    <row r="2657" spans="1:22" x14ac:dyDescent="0.2">
      <c r="A2657" s="102">
        <v>43164</v>
      </c>
      <c r="B2657" s="102" t="s">
        <v>857</v>
      </c>
      <c r="C2657" t="s">
        <v>541</v>
      </c>
      <c r="D2657" s="58">
        <v>608.1</v>
      </c>
      <c r="E2657" t="s">
        <v>452</v>
      </c>
      <c r="F2657" s="108">
        <v>2017</v>
      </c>
      <c r="G2657" t="s">
        <v>3850</v>
      </c>
      <c r="H2657">
        <v>20</v>
      </c>
      <c r="I2657">
        <v>44</v>
      </c>
      <c r="J2657" t="s">
        <v>555</v>
      </c>
      <c r="K2657" t="s">
        <v>2937</v>
      </c>
      <c r="L2657">
        <v>338</v>
      </c>
      <c r="M2657">
        <v>0</v>
      </c>
      <c r="N2657" t="s">
        <v>5608</v>
      </c>
      <c r="O2657" t="s">
        <v>545</v>
      </c>
      <c r="P2657" t="s">
        <v>458</v>
      </c>
      <c r="R2657">
        <v>0</v>
      </c>
      <c r="S2657" t="s">
        <v>459</v>
      </c>
      <c r="T2657" t="s">
        <v>458</v>
      </c>
      <c r="U2657" t="s">
        <v>460</v>
      </c>
      <c r="V2657" t="s">
        <v>458</v>
      </c>
    </row>
    <row r="2658" spans="1:22" x14ac:dyDescent="0.2">
      <c r="A2658" s="102">
        <v>43164</v>
      </c>
      <c r="B2658" s="102" t="s">
        <v>857</v>
      </c>
      <c r="C2658" t="s">
        <v>541</v>
      </c>
      <c r="D2658" s="58">
        <v>608.1</v>
      </c>
      <c r="E2658" t="s">
        <v>452</v>
      </c>
      <c r="F2658" s="108">
        <v>2001</v>
      </c>
      <c r="G2658" t="s">
        <v>2936</v>
      </c>
      <c r="H2658">
        <v>6</v>
      </c>
      <c r="I2658">
        <v>44</v>
      </c>
      <c r="J2658" t="s">
        <v>555</v>
      </c>
      <c r="K2658" t="s">
        <v>2937</v>
      </c>
      <c r="L2658">
        <v>0</v>
      </c>
      <c r="M2658">
        <v>0</v>
      </c>
      <c r="N2658" t="s">
        <v>5609</v>
      </c>
      <c r="O2658" t="s">
        <v>545</v>
      </c>
      <c r="P2658" t="s">
        <v>458</v>
      </c>
      <c r="R2658">
        <v>0</v>
      </c>
      <c r="S2658" t="s">
        <v>459</v>
      </c>
      <c r="T2658" t="s">
        <v>458</v>
      </c>
      <c r="U2658" t="s">
        <v>460</v>
      </c>
      <c r="V2658" t="s">
        <v>458</v>
      </c>
    </row>
    <row r="2659" spans="1:22" x14ac:dyDescent="0.2">
      <c r="A2659" s="102">
        <v>43164</v>
      </c>
      <c r="B2659" s="102" t="s">
        <v>857</v>
      </c>
      <c r="C2659" t="s">
        <v>541</v>
      </c>
      <c r="D2659" s="58">
        <v>608.1</v>
      </c>
      <c r="E2659" t="s">
        <v>452</v>
      </c>
      <c r="F2659" s="108">
        <v>2014</v>
      </c>
      <c r="G2659" t="s">
        <v>2978</v>
      </c>
      <c r="H2659">
        <v>29</v>
      </c>
      <c r="I2659">
        <v>44</v>
      </c>
      <c r="J2659" t="s">
        <v>555</v>
      </c>
      <c r="K2659" t="s">
        <v>2937</v>
      </c>
      <c r="L2659">
        <v>409</v>
      </c>
      <c r="M2659">
        <v>0</v>
      </c>
      <c r="N2659" t="s">
        <v>5610</v>
      </c>
      <c r="O2659" t="s">
        <v>545</v>
      </c>
      <c r="P2659" t="s">
        <v>458</v>
      </c>
      <c r="R2659">
        <v>0</v>
      </c>
      <c r="S2659" t="s">
        <v>459</v>
      </c>
      <c r="T2659" t="s">
        <v>458</v>
      </c>
      <c r="U2659" t="s">
        <v>460</v>
      </c>
      <c r="V2659" t="s">
        <v>458</v>
      </c>
    </row>
    <row r="2660" spans="1:22" x14ac:dyDescent="0.2">
      <c r="A2660" s="102">
        <v>43178</v>
      </c>
      <c r="B2660" s="102" t="s">
        <v>857</v>
      </c>
      <c r="C2660" t="s">
        <v>541</v>
      </c>
      <c r="D2660" s="58">
        <v>608.1</v>
      </c>
      <c r="E2660" t="s">
        <v>452</v>
      </c>
      <c r="F2660" s="108">
        <v>2003</v>
      </c>
      <c r="G2660" t="s">
        <v>3304</v>
      </c>
      <c r="H2660">
        <v>1</v>
      </c>
      <c r="I2660">
        <v>44</v>
      </c>
      <c r="J2660" t="s">
        <v>555</v>
      </c>
      <c r="K2660" t="s">
        <v>2937</v>
      </c>
      <c r="L2660" s="103">
        <v>1094</v>
      </c>
      <c r="M2660">
        <v>0</v>
      </c>
      <c r="N2660" t="s">
        <v>5611</v>
      </c>
      <c r="O2660" t="s">
        <v>545</v>
      </c>
      <c r="P2660" t="s">
        <v>458</v>
      </c>
      <c r="R2660">
        <v>0</v>
      </c>
      <c r="S2660" t="s">
        <v>459</v>
      </c>
      <c r="T2660" t="s">
        <v>458</v>
      </c>
      <c r="U2660" t="s">
        <v>460</v>
      </c>
      <c r="V2660" t="s">
        <v>458</v>
      </c>
    </row>
    <row r="2661" spans="1:22" x14ac:dyDescent="0.2">
      <c r="A2661" s="102">
        <v>43185</v>
      </c>
      <c r="B2661" s="102" t="s">
        <v>857</v>
      </c>
      <c r="C2661" t="s">
        <v>541</v>
      </c>
      <c r="D2661" s="58">
        <v>608.1</v>
      </c>
      <c r="E2661" t="s">
        <v>452</v>
      </c>
      <c r="F2661" s="108">
        <v>2003</v>
      </c>
      <c r="G2661" t="s">
        <v>3304</v>
      </c>
      <c r="H2661">
        <v>7</v>
      </c>
      <c r="I2661">
        <v>44</v>
      </c>
      <c r="J2661" t="s">
        <v>555</v>
      </c>
      <c r="K2661" t="s">
        <v>2937</v>
      </c>
      <c r="L2661" s="103">
        <v>1094</v>
      </c>
      <c r="M2661">
        <v>0</v>
      </c>
      <c r="N2661" t="s">
        <v>5612</v>
      </c>
      <c r="O2661" t="s">
        <v>545</v>
      </c>
      <c r="P2661" t="s">
        <v>458</v>
      </c>
      <c r="R2661">
        <v>0</v>
      </c>
      <c r="S2661" t="s">
        <v>459</v>
      </c>
      <c r="T2661" t="s">
        <v>458</v>
      </c>
      <c r="U2661" t="s">
        <v>460</v>
      </c>
      <c r="V2661" t="s">
        <v>458</v>
      </c>
    </row>
    <row r="2662" spans="1:22" x14ac:dyDescent="0.2">
      <c r="A2662" s="102">
        <v>43185</v>
      </c>
      <c r="B2662" s="102" t="s">
        <v>857</v>
      </c>
      <c r="C2662" t="s">
        <v>541</v>
      </c>
      <c r="D2662" s="58">
        <v>608.1</v>
      </c>
      <c r="E2662" t="s">
        <v>452</v>
      </c>
      <c r="F2662" s="108">
        <v>2001</v>
      </c>
      <c r="G2662" t="s">
        <v>2936</v>
      </c>
      <c r="H2662">
        <v>3</v>
      </c>
      <c r="I2662">
        <v>44</v>
      </c>
      <c r="J2662" t="s">
        <v>555</v>
      </c>
      <c r="K2662" t="s">
        <v>2937</v>
      </c>
      <c r="L2662">
        <v>0</v>
      </c>
      <c r="M2662">
        <v>0</v>
      </c>
      <c r="N2662" t="s">
        <v>5613</v>
      </c>
      <c r="O2662" t="s">
        <v>545</v>
      </c>
      <c r="P2662" t="s">
        <v>458</v>
      </c>
      <c r="R2662">
        <v>0</v>
      </c>
      <c r="S2662" t="s">
        <v>459</v>
      </c>
      <c r="T2662" t="s">
        <v>458</v>
      </c>
      <c r="U2662" t="s">
        <v>460</v>
      </c>
      <c r="V2662" t="s">
        <v>458</v>
      </c>
    </row>
    <row r="2663" spans="1:22" x14ac:dyDescent="0.2">
      <c r="A2663" s="102">
        <v>42688</v>
      </c>
      <c r="B2663" s="102" t="s">
        <v>5614</v>
      </c>
      <c r="C2663" t="s">
        <v>541</v>
      </c>
      <c r="D2663" s="58">
        <v>608.17999999999995</v>
      </c>
      <c r="E2663" t="s">
        <v>452</v>
      </c>
      <c r="F2663" s="108">
        <v>2024</v>
      </c>
      <c r="G2663" t="s">
        <v>2955</v>
      </c>
      <c r="H2663">
        <v>20</v>
      </c>
      <c r="I2663">
        <v>400</v>
      </c>
      <c r="J2663" t="s">
        <v>5615</v>
      </c>
      <c r="K2663" t="s">
        <v>2937</v>
      </c>
      <c r="L2663">
        <v>0</v>
      </c>
      <c r="M2663">
        <v>0</v>
      </c>
      <c r="N2663" t="s">
        <v>5616</v>
      </c>
      <c r="O2663" t="s">
        <v>545</v>
      </c>
      <c r="P2663" t="s">
        <v>458</v>
      </c>
      <c r="R2663">
        <v>0</v>
      </c>
      <c r="S2663" t="s">
        <v>459</v>
      </c>
      <c r="T2663" t="s">
        <v>458</v>
      </c>
      <c r="U2663" t="s">
        <v>460</v>
      </c>
      <c r="V2663" t="s">
        <v>458</v>
      </c>
    </row>
    <row r="2664" spans="1:22" x14ac:dyDescent="0.2">
      <c r="A2664" s="102">
        <v>42695</v>
      </c>
      <c r="B2664" s="102" t="s">
        <v>5614</v>
      </c>
      <c r="C2664" t="s">
        <v>541</v>
      </c>
      <c r="D2664" s="58">
        <v>608.17999999999995</v>
      </c>
      <c r="E2664" t="s">
        <v>452</v>
      </c>
      <c r="F2664" s="108">
        <v>2014</v>
      </c>
      <c r="G2664" t="s">
        <v>2978</v>
      </c>
      <c r="H2664">
        <v>36</v>
      </c>
      <c r="I2664">
        <v>400</v>
      </c>
      <c r="J2664" t="s">
        <v>5615</v>
      </c>
      <c r="K2664" t="s">
        <v>2937</v>
      </c>
      <c r="L2664">
        <v>0</v>
      </c>
      <c r="M2664">
        <v>0</v>
      </c>
      <c r="N2664" t="s">
        <v>5617</v>
      </c>
      <c r="O2664" t="s">
        <v>545</v>
      </c>
      <c r="P2664" t="s">
        <v>458</v>
      </c>
      <c r="R2664">
        <v>0</v>
      </c>
      <c r="S2664" t="s">
        <v>459</v>
      </c>
      <c r="T2664" t="s">
        <v>458</v>
      </c>
      <c r="U2664" t="s">
        <v>460</v>
      </c>
      <c r="V2664" t="s">
        <v>458</v>
      </c>
    </row>
    <row r="2665" spans="1:22" x14ac:dyDescent="0.2">
      <c r="A2665" s="102">
        <v>42695</v>
      </c>
      <c r="B2665" s="102" t="s">
        <v>5614</v>
      </c>
      <c r="C2665" t="s">
        <v>541</v>
      </c>
      <c r="D2665" s="58">
        <v>608.17999999999995</v>
      </c>
      <c r="E2665" t="s">
        <v>452</v>
      </c>
      <c r="F2665" s="108">
        <v>2024</v>
      </c>
      <c r="G2665" t="s">
        <v>2955</v>
      </c>
      <c r="H2665">
        <v>20</v>
      </c>
      <c r="I2665">
        <v>400</v>
      </c>
      <c r="J2665" t="s">
        <v>5615</v>
      </c>
      <c r="K2665" t="s">
        <v>2937</v>
      </c>
      <c r="L2665">
        <v>0</v>
      </c>
      <c r="M2665">
        <v>0</v>
      </c>
      <c r="N2665" t="s">
        <v>5618</v>
      </c>
      <c r="O2665" t="s">
        <v>545</v>
      </c>
      <c r="P2665" t="s">
        <v>458</v>
      </c>
      <c r="R2665">
        <v>0</v>
      </c>
      <c r="S2665" t="s">
        <v>459</v>
      </c>
      <c r="T2665" t="s">
        <v>458</v>
      </c>
      <c r="U2665" t="s">
        <v>460</v>
      </c>
      <c r="V2665" t="s">
        <v>458</v>
      </c>
    </row>
    <row r="2666" spans="1:22" x14ac:dyDescent="0.2">
      <c r="A2666" s="102">
        <v>42695</v>
      </c>
      <c r="B2666" s="102" t="s">
        <v>5614</v>
      </c>
      <c r="C2666" t="s">
        <v>541</v>
      </c>
      <c r="D2666" s="58">
        <v>608.17999999999995</v>
      </c>
      <c r="E2666" t="s">
        <v>452</v>
      </c>
      <c r="F2666" s="108">
        <v>2005</v>
      </c>
      <c r="G2666" t="s">
        <v>3011</v>
      </c>
      <c r="H2666">
        <v>4</v>
      </c>
      <c r="I2666">
        <v>400</v>
      </c>
      <c r="J2666" t="s">
        <v>5615</v>
      </c>
      <c r="K2666" t="s">
        <v>2937</v>
      </c>
      <c r="L2666">
        <v>0</v>
      </c>
      <c r="M2666">
        <v>0</v>
      </c>
      <c r="N2666" t="s">
        <v>5619</v>
      </c>
      <c r="O2666" t="s">
        <v>545</v>
      </c>
      <c r="P2666" t="s">
        <v>458</v>
      </c>
      <c r="R2666">
        <v>0</v>
      </c>
      <c r="S2666" t="s">
        <v>459</v>
      </c>
      <c r="T2666" t="s">
        <v>458</v>
      </c>
      <c r="U2666" t="s">
        <v>460</v>
      </c>
      <c r="V2666" t="s">
        <v>458</v>
      </c>
    </row>
    <row r="2667" spans="1:22" x14ac:dyDescent="0.2">
      <c r="A2667" s="102">
        <v>42695</v>
      </c>
      <c r="B2667" s="102" t="s">
        <v>5614</v>
      </c>
      <c r="C2667" t="s">
        <v>541</v>
      </c>
      <c r="D2667" s="58">
        <v>608.17999999999995</v>
      </c>
      <c r="E2667" t="s">
        <v>452</v>
      </c>
      <c r="F2667" s="108">
        <v>2008</v>
      </c>
      <c r="G2667" t="s">
        <v>3463</v>
      </c>
      <c r="H2667">
        <v>19</v>
      </c>
      <c r="I2667">
        <v>400</v>
      </c>
      <c r="J2667" t="s">
        <v>5615</v>
      </c>
      <c r="K2667" t="s">
        <v>2937</v>
      </c>
      <c r="L2667">
        <v>0</v>
      </c>
      <c r="M2667">
        <v>0</v>
      </c>
      <c r="N2667" t="s">
        <v>5620</v>
      </c>
      <c r="O2667" t="s">
        <v>545</v>
      </c>
      <c r="P2667" t="s">
        <v>458</v>
      </c>
      <c r="R2667">
        <v>0</v>
      </c>
      <c r="S2667" t="s">
        <v>459</v>
      </c>
      <c r="T2667" t="s">
        <v>458</v>
      </c>
      <c r="U2667" t="s">
        <v>460</v>
      </c>
      <c r="V2667" t="s">
        <v>458</v>
      </c>
    </row>
    <row r="2668" spans="1:22" x14ac:dyDescent="0.2">
      <c r="A2668" s="102">
        <v>42702</v>
      </c>
      <c r="B2668" s="102" t="s">
        <v>5614</v>
      </c>
      <c r="C2668" t="s">
        <v>541</v>
      </c>
      <c r="D2668" s="58">
        <v>608.17999999999995</v>
      </c>
      <c r="E2668" t="s">
        <v>452</v>
      </c>
      <c r="F2668" s="108">
        <v>2014</v>
      </c>
      <c r="G2668" t="s">
        <v>2978</v>
      </c>
      <c r="H2668">
        <v>24</v>
      </c>
      <c r="I2668">
        <v>400</v>
      </c>
      <c r="J2668" t="s">
        <v>5615</v>
      </c>
      <c r="K2668" t="s">
        <v>2937</v>
      </c>
      <c r="L2668">
        <v>0</v>
      </c>
      <c r="M2668">
        <v>0</v>
      </c>
      <c r="N2668" t="s">
        <v>5621</v>
      </c>
      <c r="O2668" t="s">
        <v>545</v>
      </c>
      <c r="P2668" t="s">
        <v>458</v>
      </c>
      <c r="R2668">
        <v>0</v>
      </c>
      <c r="S2668" t="s">
        <v>459</v>
      </c>
      <c r="T2668" t="s">
        <v>458</v>
      </c>
      <c r="U2668" t="s">
        <v>460</v>
      </c>
      <c r="V2668" t="s">
        <v>458</v>
      </c>
    </row>
    <row r="2669" spans="1:22" x14ac:dyDescent="0.2">
      <c r="A2669" s="102">
        <v>42702</v>
      </c>
      <c r="B2669" s="102" t="s">
        <v>5614</v>
      </c>
      <c r="C2669" t="s">
        <v>541</v>
      </c>
      <c r="D2669" s="58">
        <v>608.17999999999995</v>
      </c>
      <c r="E2669" t="s">
        <v>452</v>
      </c>
      <c r="F2669" s="108">
        <v>2024</v>
      </c>
      <c r="G2669" t="s">
        <v>2955</v>
      </c>
      <c r="H2669">
        <v>12</v>
      </c>
      <c r="I2669">
        <v>400</v>
      </c>
      <c r="J2669" t="s">
        <v>5615</v>
      </c>
      <c r="K2669" t="s">
        <v>2937</v>
      </c>
      <c r="L2669">
        <v>0</v>
      </c>
      <c r="M2669">
        <v>0</v>
      </c>
      <c r="N2669" t="s">
        <v>5622</v>
      </c>
      <c r="O2669" t="s">
        <v>545</v>
      </c>
      <c r="P2669" t="s">
        <v>458</v>
      </c>
      <c r="R2669">
        <v>0</v>
      </c>
      <c r="S2669" t="s">
        <v>459</v>
      </c>
      <c r="T2669" t="s">
        <v>458</v>
      </c>
      <c r="U2669" t="s">
        <v>460</v>
      </c>
      <c r="V2669" t="s">
        <v>458</v>
      </c>
    </row>
    <row r="2670" spans="1:22" x14ac:dyDescent="0.2">
      <c r="A2670" s="102">
        <v>42702</v>
      </c>
      <c r="B2670" s="102" t="s">
        <v>5614</v>
      </c>
      <c r="C2670" t="s">
        <v>541</v>
      </c>
      <c r="D2670" s="58">
        <v>608.17999999999995</v>
      </c>
      <c r="E2670" t="s">
        <v>452</v>
      </c>
      <c r="F2670" s="108">
        <v>2005</v>
      </c>
      <c r="G2670" t="s">
        <v>3011</v>
      </c>
      <c r="H2670">
        <v>11</v>
      </c>
      <c r="I2670">
        <v>400</v>
      </c>
      <c r="J2670" t="s">
        <v>5615</v>
      </c>
      <c r="K2670" t="s">
        <v>2937</v>
      </c>
      <c r="L2670">
        <v>0</v>
      </c>
      <c r="M2670">
        <v>0</v>
      </c>
      <c r="N2670" t="s">
        <v>5623</v>
      </c>
      <c r="O2670" t="s">
        <v>545</v>
      </c>
      <c r="P2670" t="s">
        <v>458</v>
      </c>
      <c r="R2670">
        <v>0</v>
      </c>
      <c r="S2670" t="s">
        <v>459</v>
      </c>
      <c r="T2670" t="s">
        <v>458</v>
      </c>
      <c r="U2670" t="s">
        <v>460</v>
      </c>
      <c r="V2670" t="s">
        <v>458</v>
      </c>
    </row>
    <row r="2671" spans="1:22" x14ac:dyDescent="0.2">
      <c r="A2671" s="102">
        <v>42702</v>
      </c>
      <c r="B2671" s="102" t="s">
        <v>5614</v>
      </c>
      <c r="C2671" t="s">
        <v>541</v>
      </c>
      <c r="D2671" s="58">
        <v>608.17999999999995</v>
      </c>
      <c r="E2671" t="s">
        <v>452</v>
      </c>
      <c r="F2671" s="108">
        <v>2010</v>
      </c>
      <c r="G2671" t="s">
        <v>3044</v>
      </c>
      <c r="H2671">
        <v>24</v>
      </c>
      <c r="I2671">
        <v>400</v>
      </c>
      <c r="J2671" t="s">
        <v>5615</v>
      </c>
      <c r="K2671" t="s">
        <v>2937</v>
      </c>
      <c r="L2671">
        <v>0</v>
      </c>
      <c r="M2671">
        <v>0</v>
      </c>
      <c r="N2671" t="s">
        <v>5624</v>
      </c>
      <c r="O2671" t="s">
        <v>545</v>
      </c>
      <c r="P2671" t="s">
        <v>458</v>
      </c>
      <c r="R2671">
        <v>0</v>
      </c>
      <c r="S2671" t="s">
        <v>459</v>
      </c>
      <c r="T2671" t="s">
        <v>458</v>
      </c>
      <c r="U2671" t="s">
        <v>460</v>
      </c>
      <c r="V2671" t="s">
        <v>458</v>
      </c>
    </row>
    <row r="2672" spans="1:22" x14ac:dyDescent="0.2">
      <c r="A2672" s="102">
        <v>42705</v>
      </c>
      <c r="B2672" s="102" t="s">
        <v>5614</v>
      </c>
      <c r="C2672" t="s">
        <v>541</v>
      </c>
      <c r="D2672" s="58">
        <v>608.17999999999995</v>
      </c>
      <c r="E2672" t="s">
        <v>452</v>
      </c>
      <c r="F2672" s="108">
        <v>2024</v>
      </c>
      <c r="G2672" t="s">
        <v>2955</v>
      </c>
      <c r="H2672">
        <v>5</v>
      </c>
      <c r="I2672">
        <v>400</v>
      </c>
      <c r="J2672" t="s">
        <v>5615</v>
      </c>
      <c r="K2672" t="s">
        <v>2937</v>
      </c>
      <c r="L2672">
        <v>0</v>
      </c>
      <c r="M2672">
        <v>0</v>
      </c>
      <c r="N2672" t="s">
        <v>5625</v>
      </c>
      <c r="O2672" t="s">
        <v>545</v>
      </c>
      <c r="P2672" t="s">
        <v>458</v>
      </c>
      <c r="R2672">
        <v>0</v>
      </c>
      <c r="S2672" t="s">
        <v>459</v>
      </c>
      <c r="T2672" t="s">
        <v>458</v>
      </c>
      <c r="U2672" t="s">
        <v>460</v>
      </c>
      <c r="V2672" t="s">
        <v>458</v>
      </c>
    </row>
    <row r="2673" spans="1:22" x14ac:dyDescent="0.2">
      <c r="A2673" s="102">
        <v>42705</v>
      </c>
      <c r="B2673" s="102" t="s">
        <v>5614</v>
      </c>
      <c r="C2673" t="s">
        <v>541</v>
      </c>
      <c r="D2673" s="58">
        <v>608.17999999999995</v>
      </c>
      <c r="E2673" t="s">
        <v>452</v>
      </c>
      <c r="F2673" s="108">
        <v>2002</v>
      </c>
      <c r="G2673" t="s">
        <v>3291</v>
      </c>
      <c r="H2673">
        <v>2</v>
      </c>
      <c r="I2673">
        <v>400</v>
      </c>
      <c r="J2673" t="s">
        <v>5615</v>
      </c>
      <c r="K2673" t="s">
        <v>2937</v>
      </c>
      <c r="L2673">
        <v>0</v>
      </c>
      <c r="M2673">
        <v>0</v>
      </c>
      <c r="N2673" t="s">
        <v>5626</v>
      </c>
      <c r="O2673" t="s">
        <v>545</v>
      </c>
      <c r="P2673" t="s">
        <v>458</v>
      </c>
      <c r="R2673">
        <v>0</v>
      </c>
      <c r="S2673" t="s">
        <v>459</v>
      </c>
      <c r="T2673" t="s">
        <v>458</v>
      </c>
      <c r="U2673" t="s">
        <v>460</v>
      </c>
      <c r="V2673" t="s">
        <v>458</v>
      </c>
    </row>
    <row r="2674" spans="1:22" x14ac:dyDescent="0.2">
      <c r="A2674" s="102">
        <v>42705</v>
      </c>
      <c r="B2674" s="102" t="s">
        <v>5614</v>
      </c>
      <c r="C2674" t="s">
        <v>541</v>
      </c>
      <c r="D2674" s="58">
        <v>608.17999999999995</v>
      </c>
      <c r="E2674" t="s">
        <v>452</v>
      </c>
      <c r="F2674" s="108">
        <v>2005</v>
      </c>
      <c r="G2674" t="s">
        <v>3011</v>
      </c>
      <c r="H2674">
        <v>10</v>
      </c>
      <c r="I2674">
        <v>400</v>
      </c>
      <c r="J2674" t="s">
        <v>5615</v>
      </c>
      <c r="K2674" t="s">
        <v>2937</v>
      </c>
      <c r="L2674">
        <v>0</v>
      </c>
      <c r="M2674">
        <v>0</v>
      </c>
      <c r="N2674" t="s">
        <v>5627</v>
      </c>
      <c r="O2674" t="s">
        <v>545</v>
      </c>
      <c r="P2674" t="s">
        <v>458</v>
      </c>
      <c r="R2674">
        <v>0</v>
      </c>
      <c r="S2674" t="s">
        <v>459</v>
      </c>
      <c r="T2674" t="s">
        <v>458</v>
      </c>
      <c r="U2674" t="s">
        <v>460</v>
      </c>
      <c r="V2674" t="s">
        <v>458</v>
      </c>
    </row>
    <row r="2675" spans="1:22" x14ac:dyDescent="0.2">
      <c r="A2675" s="102">
        <v>42705</v>
      </c>
      <c r="B2675" s="102" t="s">
        <v>5614</v>
      </c>
      <c r="C2675" t="s">
        <v>541</v>
      </c>
      <c r="D2675" s="58">
        <v>608.17999999999995</v>
      </c>
      <c r="E2675" t="s">
        <v>452</v>
      </c>
      <c r="F2675" s="108">
        <v>2010</v>
      </c>
      <c r="G2675" t="s">
        <v>3044</v>
      </c>
      <c r="H2675">
        <v>16</v>
      </c>
      <c r="I2675">
        <v>400</v>
      </c>
      <c r="J2675" t="s">
        <v>5615</v>
      </c>
      <c r="K2675" t="s">
        <v>2937</v>
      </c>
      <c r="L2675">
        <v>0</v>
      </c>
      <c r="M2675">
        <v>0</v>
      </c>
      <c r="N2675" t="s">
        <v>5628</v>
      </c>
      <c r="O2675" t="s">
        <v>545</v>
      </c>
      <c r="P2675" t="s">
        <v>458</v>
      </c>
      <c r="R2675">
        <v>0</v>
      </c>
      <c r="S2675" t="s">
        <v>459</v>
      </c>
      <c r="T2675" t="s">
        <v>458</v>
      </c>
      <c r="U2675" t="s">
        <v>460</v>
      </c>
      <c r="V2675" t="s">
        <v>458</v>
      </c>
    </row>
    <row r="2676" spans="1:22" x14ac:dyDescent="0.2">
      <c r="A2676" s="102">
        <v>42705</v>
      </c>
      <c r="B2676" s="102" t="s">
        <v>5614</v>
      </c>
      <c r="C2676" t="s">
        <v>541</v>
      </c>
      <c r="D2676" s="58">
        <v>608.17999999999995</v>
      </c>
      <c r="E2676" t="s">
        <v>452</v>
      </c>
      <c r="F2676" s="108" t="s">
        <v>2950</v>
      </c>
      <c r="G2676" t="s">
        <v>2951</v>
      </c>
      <c r="H2676">
        <v>16</v>
      </c>
      <c r="I2676">
        <v>400</v>
      </c>
      <c r="J2676" t="s">
        <v>5615</v>
      </c>
      <c r="K2676" t="s">
        <v>2937</v>
      </c>
      <c r="L2676">
        <v>0</v>
      </c>
      <c r="M2676">
        <v>0</v>
      </c>
      <c r="N2676" t="s">
        <v>5629</v>
      </c>
      <c r="O2676" t="s">
        <v>545</v>
      </c>
      <c r="P2676" t="s">
        <v>458</v>
      </c>
      <c r="R2676">
        <v>0</v>
      </c>
      <c r="S2676" t="s">
        <v>459</v>
      </c>
      <c r="T2676" t="s">
        <v>458</v>
      </c>
      <c r="U2676" t="s">
        <v>460</v>
      </c>
      <c r="V2676" t="s">
        <v>458</v>
      </c>
    </row>
    <row r="2677" spans="1:22" x14ac:dyDescent="0.2">
      <c r="A2677" s="102">
        <v>42709</v>
      </c>
      <c r="B2677" s="102" t="s">
        <v>5614</v>
      </c>
      <c r="C2677" t="s">
        <v>541</v>
      </c>
      <c r="D2677" s="58">
        <v>608.17999999999995</v>
      </c>
      <c r="E2677" t="s">
        <v>452</v>
      </c>
      <c r="F2677" s="108">
        <v>2024</v>
      </c>
      <c r="G2677" t="s">
        <v>2955</v>
      </c>
      <c r="H2677">
        <v>15</v>
      </c>
      <c r="I2677">
        <v>400</v>
      </c>
      <c r="J2677" t="s">
        <v>5615</v>
      </c>
      <c r="K2677" t="s">
        <v>2937</v>
      </c>
      <c r="L2677">
        <v>0</v>
      </c>
      <c r="M2677">
        <v>0</v>
      </c>
      <c r="N2677" t="s">
        <v>5630</v>
      </c>
      <c r="O2677" t="s">
        <v>545</v>
      </c>
      <c r="P2677" t="s">
        <v>458</v>
      </c>
      <c r="R2677">
        <v>0</v>
      </c>
      <c r="S2677" t="s">
        <v>459</v>
      </c>
      <c r="T2677" t="s">
        <v>458</v>
      </c>
      <c r="U2677" t="s">
        <v>460</v>
      </c>
      <c r="V2677" t="s">
        <v>458</v>
      </c>
    </row>
    <row r="2678" spans="1:22" x14ac:dyDescent="0.2">
      <c r="A2678" s="102">
        <v>42709</v>
      </c>
      <c r="B2678" s="102" t="s">
        <v>5614</v>
      </c>
      <c r="C2678" t="s">
        <v>541</v>
      </c>
      <c r="D2678" s="58">
        <v>608.17999999999995</v>
      </c>
      <c r="E2678" t="s">
        <v>452</v>
      </c>
      <c r="F2678" s="108">
        <v>2002</v>
      </c>
      <c r="G2678" t="s">
        <v>3291</v>
      </c>
      <c r="H2678">
        <v>5</v>
      </c>
      <c r="I2678">
        <v>400</v>
      </c>
      <c r="J2678" t="s">
        <v>5615</v>
      </c>
      <c r="K2678" t="s">
        <v>2937</v>
      </c>
      <c r="L2678">
        <v>0</v>
      </c>
      <c r="M2678">
        <v>0</v>
      </c>
      <c r="N2678" t="s">
        <v>5631</v>
      </c>
      <c r="O2678" t="s">
        <v>545</v>
      </c>
      <c r="P2678" t="s">
        <v>458</v>
      </c>
      <c r="R2678">
        <v>0</v>
      </c>
      <c r="S2678" t="s">
        <v>459</v>
      </c>
      <c r="T2678" t="s">
        <v>458</v>
      </c>
      <c r="U2678" t="s">
        <v>460</v>
      </c>
      <c r="V2678" t="s">
        <v>458</v>
      </c>
    </row>
    <row r="2679" spans="1:22" x14ac:dyDescent="0.2">
      <c r="A2679" s="102">
        <v>42709</v>
      </c>
      <c r="B2679" s="102" t="s">
        <v>5614</v>
      </c>
      <c r="C2679" t="s">
        <v>541</v>
      </c>
      <c r="D2679" s="58">
        <v>608.17999999999995</v>
      </c>
      <c r="E2679" t="s">
        <v>452</v>
      </c>
      <c r="F2679" s="108">
        <v>2005</v>
      </c>
      <c r="G2679" t="s">
        <v>3011</v>
      </c>
      <c r="H2679">
        <v>30</v>
      </c>
      <c r="I2679">
        <v>400</v>
      </c>
      <c r="J2679" t="s">
        <v>5615</v>
      </c>
      <c r="K2679" t="s">
        <v>2937</v>
      </c>
      <c r="L2679">
        <v>0</v>
      </c>
      <c r="M2679">
        <v>0</v>
      </c>
      <c r="N2679" t="s">
        <v>5632</v>
      </c>
      <c r="O2679" t="s">
        <v>545</v>
      </c>
      <c r="P2679" t="s">
        <v>458</v>
      </c>
      <c r="R2679">
        <v>0</v>
      </c>
      <c r="S2679" t="s">
        <v>459</v>
      </c>
      <c r="T2679" t="s">
        <v>458</v>
      </c>
      <c r="U2679" t="s">
        <v>460</v>
      </c>
      <c r="V2679" t="s">
        <v>458</v>
      </c>
    </row>
    <row r="2680" spans="1:22" x14ac:dyDescent="0.2">
      <c r="A2680" s="102">
        <v>42709</v>
      </c>
      <c r="B2680" s="102" t="s">
        <v>5614</v>
      </c>
      <c r="C2680" t="s">
        <v>541</v>
      </c>
      <c r="D2680" s="58">
        <v>608.17999999999995</v>
      </c>
      <c r="E2680" t="s">
        <v>452</v>
      </c>
      <c r="F2680" s="108">
        <v>2008</v>
      </c>
      <c r="G2680" t="s">
        <v>3463</v>
      </c>
      <c r="H2680">
        <v>4</v>
      </c>
      <c r="I2680">
        <v>400</v>
      </c>
      <c r="J2680" t="s">
        <v>5615</v>
      </c>
      <c r="K2680" t="s">
        <v>2937</v>
      </c>
      <c r="L2680">
        <v>0</v>
      </c>
      <c r="M2680">
        <v>0</v>
      </c>
      <c r="N2680" t="s">
        <v>5633</v>
      </c>
      <c r="O2680" t="s">
        <v>545</v>
      </c>
      <c r="P2680" t="s">
        <v>458</v>
      </c>
      <c r="R2680">
        <v>0</v>
      </c>
      <c r="S2680" t="s">
        <v>459</v>
      </c>
      <c r="T2680" t="s">
        <v>458</v>
      </c>
      <c r="U2680" t="s">
        <v>460</v>
      </c>
      <c r="V2680" t="s">
        <v>458</v>
      </c>
    </row>
    <row r="2681" spans="1:22" x14ac:dyDescent="0.2">
      <c r="A2681" s="102">
        <v>42709</v>
      </c>
      <c r="B2681" s="102" t="s">
        <v>5614</v>
      </c>
      <c r="C2681" t="s">
        <v>541</v>
      </c>
      <c r="D2681" s="58">
        <v>608.17999999999995</v>
      </c>
      <c r="E2681" t="s">
        <v>452</v>
      </c>
      <c r="F2681" s="108" t="s">
        <v>2950</v>
      </c>
      <c r="G2681" t="s">
        <v>2951</v>
      </c>
      <c r="H2681">
        <v>8</v>
      </c>
      <c r="I2681">
        <v>400</v>
      </c>
      <c r="J2681" t="s">
        <v>5615</v>
      </c>
      <c r="K2681" t="s">
        <v>2937</v>
      </c>
      <c r="L2681">
        <v>0</v>
      </c>
      <c r="M2681">
        <v>0</v>
      </c>
      <c r="N2681" t="s">
        <v>5634</v>
      </c>
      <c r="O2681" t="s">
        <v>545</v>
      </c>
      <c r="P2681" t="s">
        <v>458</v>
      </c>
      <c r="R2681">
        <v>0</v>
      </c>
      <c r="S2681" t="s">
        <v>459</v>
      </c>
      <c r="T2681" t="s">
        <v>458</v>
      </c>
      <c r="U2681" t="s">
        <v>460</v>
      </c>
      <c r="V2681" t="s">
        <v>458</v>
      </c>
    </row>
    <row r="2682" spans="1:22" x14ac:dyDescent="0.2">
      <c r="A2682" s="102">
        <v>42716</v>
      </c>
      <c r="B2682" s="102" t="s">
        <v>5614</v>
      </c>
      <c r="C2682" t="s">
        <v>541</v>
      </c>
      <c r="D2682" s="58">
        <v>608.17999999999995</v>
      </c>
      <c r="E2682" t="s">
        <v>452</v>
      </c>
      <c r="F2682" s="108">
        <v>2014</v>
      </c>
      <c r="G2682" t="s">
        <v>2978</v>
      </c>
      <c r="H2682">
        <v>28</v>
      </c>
      <c r="I2682">
        <v>400</v>
      </c>
      <c r="J2682" t="s">
        <v>5615</v>
      </c>
      <c r="K2682" t="s">
        <v>2937</v>
      </c>
      <c r="L2682">
        <v>0</v>
      </c>
      <c r="M2682">
        <v>0</v>
      </c>
      <c r="N2682" t="s">
        <v>5635</v>
      </c>
      <c r="O2682" t="s">
        <v>545</v>
      </c>
      <c r="P2682" t="s">
        <v>458</v>
      </c>
      <c r="R2682">
        <v>0</v>
      </c>
      <c r="S2682" t="s">
        <v>459</v>
      </c>
      <c r="T2682" t="s">
        <v>458</v>
      </c>
      <c r="U2682" t="s">
        <v>460</v>
      </c>
      <c r="V2682" t="s">
        <v>458</v>
      </c>
    </row>
    <row r="2683" spans="1:22" x14ac:dyDescent="0.2">
      <c r="A2683" s="102">
        <v>42716</v>
      </c>
      <c r="B2683" s="102" t="s">
        <v>5614</v>
      </c>
      <c r="C2683" t="s">
        <v>541</v>
      </c>
      <c r="D2683" s="58">
        <v>608.17999999999995</v>
      </c>
      <c r="E2683" t="s">
        <v>452</v>
      </c>
      <c r="F2683" s="108">
        <v>2024</v>
      </c>
      <c r="G2683" t="s">
        <v>2955</v>
      </c>
      <c r="H2683">
        <v>25</v>
      </c>
      <c r="I2683">
        <v>400</v>
      </c>
      <c r="J2683" t="s">
        <v>5615</v>
      </c>
      <c r="K2683" t="s">
        <v>2937</v>
      </c>
      <c r="L2683">
        <v>0</v>
      </c>
      <c r="M2683">
        <v>0</v>
      </c>
      <c r="N2683" t="s">
        <v>5636</v>
      </c>
      <c r="O2683" t="s">
        <v>545</v>
      </c>
      <c r="P2683" t="s">
        <v>458</v>
      </c>
      <c r="R2683">
        <v>0</v>
      </c>
      <c r="S2683" t="s">
        <v>459</v>
      </c>
      <c r="T2683" t="s">
        <v>458</v>
      </c>
      <c r="U2683" t="s">
        <v>460</v>
      </c>
      <c r="V2683" t="s">
        <v>458</v>
      </c>
    </row>
    <row r="2684" spans="1:22" x14ac:dyDescent="0.2">
      <c r="A2684" s="102">
        <v>42716</v>
      </c>
      <c r="B2684" s="102" t="s">
        <v>5614</v>
      </c>
      <c r="C2684" t="s">
        <v>541</v>
      </c>
      <c r="D2684" s="58">
        <v>608.17999999999995</v>
      </c>
      <c r="E2684" t="s">
        <v>452</v>
      </c>
      <c r="F2684" s="108">
        <v>2002</v>
      </c>
      <c r="G2684" t="s">
        <v>3291</v>
      </c>
      <c r="H2684">
        <v>6</v>
      </c>
      <c r="I2684">
        <v>400</v>
      </c>
      <c r="J2684" t="s">
        <v>5615</v>
      </c>
      <c r="K2684" t="s">
        <v>2937</v>
      </c>
      <c r="L2684">
        <v>0</v>
      </c>
      <c r="M2684">
        <v>0</v>
      </c>
      <c r="N2684" t="s">
        <v>5637</v>
      </c>
      <c r="O2684" t="s">
        <v>545</v>
      </c>
      <c r="P2684" t="s">
        <v>458</v>
      </c>
      <c r="R2684">
        <v>0</v>
      </c>
      <c r="S2684" t="s">
        <v>459</v>
      </c>
      <c r="T2684" t="s">
        <v>458</v>
      </c>
      <c r="U2684" t="s">
        <v>460</v>
      </c>
      <c r="V2684" t="s">
        <v>458</v>
      </c>
    </row>
    <row r="2685" spans="1:22" x14ac:dyDescent="0.2">
      <c r="A2685" s="102">
        <v>42716</v>
      </c>
      <c r="B2685" s="102" t="s">
        <v>5614</v>
      </c>
      <c r="C2685" t="s">
        <v>541</v>
      </c>
      <c r="D2685" s="58">
        <v>608.17999999999995</v>
      </c>
      <c r="E2685" t="s">
        <v>452</v>
      </c>
      <c r="F2685" s="108">
        <v>2005</v>
      </c>
      <c r="G2685" t="s">
        <v>3011</v>
      </c>
      <c r="H2685">
        <v>42.5</v>
      </c>
      <c r="I2685">
        <v>400</v>
      </c>
      <c r="J2685" t="s">
        <v>5615</v>
      </c>
      <c r="K2685" t="s">
        <v>2937</v>
      </c>
      <c r="L2685">
        <v>0</v>
      </c>
      <c r="M2685">
        <v>0</v>
      </c>
      <c r="N2685" t="s">
        <v>5638</v>
      </c>
      <c r="O2685" t="s">
        <v>545</v>
      </c>
      <c r="P2685" t="s">
        <v>458</v>
      </c>
      <c r="R2685">
        <v>0</v>
      </c>
      <c r="S2685" t="s">
        <v>459</v>
      </c>
      <c r="T2685" t="s">
        <v>458</v>
      </c>
      <c r="U2685" t="s">
        <v>460</v>
      </c>
      <c r="V2685" t="s">
        <v>458</v>
      </c>
    </row>
    <row r="2686" spans="1:22" x14ac:dyDescent="0.2">
      <c r="A2686" s="102">
        <v>42723</v>
      </c>
      <c r="B2686" s="102" t="s">
        <v>5614</v>
      </c>
      <c r="C2686" t="s">
        <v>541</v>
      </c>
      <c r="D2686" s="58">
        <v>608.17999999999995</v>
      </c>
      <c r="E2686" t="s">
        <v>452</v>
      </c>
      <c r="F2686" s="108">
        <v>2024</v>
      </c>
      <c r="G2686" t="s">
        <v>2955</v>
      </c>
      <c r="H2686">
        <v>25</v>
      </c>
      <c r="I2686">
        <v>400</v>
      </c>
      <c r="J2686" t="s">
        <v>5615</v>
      </c>
      <c r="K2686" t="s">
        <v>2937</v>
      </c>
      <c r="L2686">
        <v>0</v>
      </c>
      <c r="M2686">
        <v>0</v>
      </c>
      <c r="N2686" t="s">
        <v>5639</v>
      </c>
      <c r="O2686" t="s">
        <v>545</v>
      </c>
      <c r="P2686" t="s">
        <v>458</v>
      </c>
      <c r="R2686">
        <v>0</v>
      </c>
      <c r="S2686" t="s">
        <v>459</v>
      </c>
      <c r="T2686" t="s">
        <v>458</v>
      </c>
      <c r="U2686" t="s">
        <v>460</v>
      </c>
      <c r="V2686" t="s">
        <v>458</v>
      </c>
    </row>
    <row r="2687" spans="1:22" x14ac:dyDescent="0.2">
      <c r="A2687" s="102">
        <v>42723</v>
      </c>
      <c r="B2687" s="102" t="s">
        <v>5614</v>
      </c>
      <c r="C2687" t="s">
        <v>541</v>
      </c>
      <c r="D2687" s="58">
        <v>608.17999999999995</v>
      </c>
      <c r="E2687" t="s">
        <v>452</v>
      </c>
      <c r="F2687" s="108">
        <v>2002</v>
      </c>
      <c r="G2687" t="s">
        <v>3291</v>
      </c>
      <c r="H2687">
        <v>16</v>
      </c>
      <c r="I2687">
        <v>400</v>
      </c>
      <c r="J2687" t="s">
        <v>5615</v>
      </c>
      <c r="K2687" t="s">
        <v>2937</v>
      </c>
      <c r="L2687">
        <v>0</v>
      </c>
      <c r="M2687">
        <v>0</v>
      </c>
      <c r="N2687" t="s">
        <v>5640</v>
      </c>
      <c r="O2687" t="s">
        <v>545</v>
      </c>
      <c r="P2687" t="s">
        <v>458</v>
      </c>
      <c r="R2687">
        <v>0</v>
      </c>
      <c r="S2687" t="s">
        <v>459</v>
      </c>
      <c r="T2687" t="s">
        <v>458</v>
      </c>
      <c r="U2687" t="s">
        <v>460</v>
      </c>
      <c r="V2687" t="s">
        <v>458</v>
      </c>
    </row>
    <row r="2688" spans="1:22" x14ac:dyDescent="0.2">
      <c r="A2688" s="102">
        <v>42737</v>
      </c>
      <c r="B2688" s="102" t="s">
        <v>5614</v>
      </c>
      <c r="C2688" t="s">
        <v>541</v>
      </c>
      <c r="D2688" s="58">
        <v>608.17999999999995</v>
      </c>
      <c r="E2688" t="s">
        <v>452</v>
      </c>
      <c r="F2688" s="108">
        <v>2024</v>
      </c>
      <c r="G2688" t="s">
        <v>2955</v>
      </c>
      <c r="H2688">
        <v>8</v>
      </c>
      <c r="I2688">
        <v>400</v>
      </c>
      <c r="J2688" t="s">
        <v>5615</v>
      </c>
      <c r="K2688" t="s">
        <v>2937</v>
      </c>
      <c r="L2688">
        <v>0</v>
      </c>
      <c r="M2688">
        <v>0</v>
      </c>
      <c r="N2688" t="s">
        <v>5641</v>
      </c>
      <c r="O2688" t="s">
        <v>545</v>
      </c>
      <c r="P2688" t="s">
        <v>458</v>
      </c>
      <c r="R2688">
        <v>0</v>
      </c>
      <c r="S2688" t="s">
        <v>459</v>
      </c>
      <c r="T2688" t="s">
        <v>458</v>
      </c>
      <c r="U2688" t="s">
        <v>460</v>
      </c>
      <c r="V2688" t="s">
        <v>458</v>
      </c>
    </row>
    <row r="2689" spans="1:22" x14ac:dyDescent="0.2">
      <c r="A2689" s="102">
        <v>42737</v>
      </c>
      <c r="B2689" s="102" t="s">
        <v>5614</v>
      </c>
      <c r="C2689" t="s">
        <v>541</v>
      </c>
      <c r="D2689" s="58">
        <v>608.17999999999995</v>
      </c>
      <c r="E2689" t="s">
        <v>452</v>
      </c>
      <c r="F2689" s="108">
        <v>2002</v>
      </c>
      <c r="G2689" t="s">
        <v>3291</v>
      </c>
      <c r="H2689">
        <v>4</v>
      </c>
      <c r="I2689">
        <v>400</v>
      </c>
      <c r="J2689" t="s">
        <v>5615</v>
      </c>
      <c r="K2689" t="s">
        <v>2937</v>
      </c>
      <c r="L2689">
        <v>0</v>
      </c>
      <c r="M2689">
        <v>0</v>
      </c>
      <c r="N2689" t="s">
        <v>5642</v>
      </c>
      <c r="O2689" t="s">
        <v>545</v>
      </c>
      <c r="P2689" t="s">
        <v>458</v>
      </c>
      <c r="R2689">
        <v>0</v>
      </c>
      <c r="S2689" t="s">
        <v>459</v>
      </c>
      <c r="T2689" t="s">
        <v>458</v>
      </c>
      <c r="U2689" t="s">
        <v>460</v>
      </c>
      <c r="V2689" t="s">
        <v>458</v>
      </c>
    </row>
    <row r="2690" spans="1:22" x14ac:dyDescent="0.2">
      <c r="A2690" s="102">
        <v>42737</v>
      </c>
      <c r="B2690" s="102" t="s">
        <v>5614</v>
      </c>
      <c r="C2690" t="s">
        <v>541</v>
      </c>
      <c r="D2690" s="58">
        <v>608.17999999999995</v>
      </c>
      <c r="E2690" t="s">
        <v>452</v>
      </c>
      <c r="F2690" s="108">
        <v>2010</v>
      </c>
      <c r="G2690" t="s">
        <v>3044</v>
      </c>
      <c r="H2690">
        <v>28</v>
      </c>
      <c r="I2690">
        <v>400</v>
      </c>
      <c r="J2690" t="s">
        <v>5615</v>
      </c>
      <c r="K2690" t="s">
        <v>2937</v>
      </c>
      <c r="L2690">
        <v>0</v>
      </c>
      <c r="M2690">
        <v>0</v>
      </c>
      <c r="N2690" t="s">
        <v>5643</v>
      </c>
      <c r="O2690" t="s">
        <v>545</v>
      </c>
      <c r="P2690" t="s">
        <v>458</v>
      </c>
      <c r="R2690">
        <v>0</v>
      </c>
      <c r="S2690" t="s">
        <v>459</v>
      </c>
      <c r="T2690" t="s">
        <v>458</v>
      </c>
      <c r="U2690" t="s">
        <v>460</v>
      </c>
      <c r="V2690" t="s">
        <v>458</v>
      </c>
    </row>
    <row r="2691" spans="1:22" x14ac:dyDescent="0.2">
      <c r="A2691" s="102">
        <v>42744</v>
      </c>
      <c r="B2691" s="102" t="s">
        <v>5614</v>
      </c>
      <c r="C2691" t="s">
        <v>541</v>
      </c>
      <c r="D2691" s="58">
        <v>608.17999999999995</v>
      </c>
      <c r="E2691" t="s">
        <v>452</v>
      </c>
      <c r="F2691" s="108">
        <v>2014</v>
      </c>
      <c r="G2691" t="s">
        <v>2978</v>
      </c>
      <c r="H2691">
        <v>20</v>
      </c>
      <c r="I2691">
        <v>400</v>
      </c>
      <c r="J2691" t="s">
        <v>5615</v>
      </c>
      <c r="K2691" t="s">
        <v>2937</v>
      </c>
      <c r="L2691">
        <v>0</v>
      </c>
      <c r="M2691">
        <v>0</v>
      </c>
      <c r="N2691" t="s">
        <v>5644</v>
      </c>
      <c r="O2691" t="s">
        <v>545</v>
      </c>
      <c r="P2691" t="s">
        <v>458</v>
      </c>
      <c r="R2691">
        <v>0</v>
      </c>
      <c r="S2691" t="s">
        <v>459</v>
      </c>
      <c r="T2691" t="s">
        <v>458</v>
      </c>
      <c r="U2691" t="s">
        <v>460</v>
      </c>
      <c r="V2691" t="s">
        <v>458</v>
      </c>
    </row>
    <row r="2692" spans="1:22" x14ac:dyDescent="0.2">
      <c r="A2692" s="102">
        <v>42744</v>
      </c>
      <c r="B2692" s="102" t="s">
        <v>5614</v>
      </c>
      <c r="C2692" t="s">
        <v>541</v>
      </c>
      <c r="D2692" s="58">
        <v>608.17999999999995</v>
      </c>
      <c r="E2692" t="s">
        <v>452</v>
      </c>
      <c r="F2692" s="108">
        <v>2024</v>
      </c>
      <c r="G2692" t="s">
        <v>2955</v>
      </c>
      <c r="H2692">
        <v>15</v>
      </c>
      <c r="I2692">
        <v>400</v>
      </c>
      <c r="J2692" t="s">
        <v>5615</v>
      </c>
      <c r="K2692" t="s">
        <v>2937</v>
      </c>
      <c r="L2692">
        <v>0</v>
      </c>
      <c r="M2692">
        <v>0</v>
      </c>
      <c r="N2692" t="s">
        <v>5645</v>
      </c>
      <c r="O2692" t="s">
        <v>545</v>
      </c>
      <c r="P2692" t="s">
        <v>458</v>
      </c>
      <c r="R2692">
        <v>0</v>
      </c>
      <c r="S2692" t="s">
        <v>459</v>
      </c>
      <c r="T2692" t="s">
        <v>458</v>
      </c>
      <c r="U2692" t="s">
        <v>460</v>
      </c>
      <c r="V2692" t="s">
        <v>458</v>
      </c>
    </row>
    <row r="2693" spans="1:22" x14ac:dyDescent="0.2">
      <c r="A2693" s="102">
        <v>42744</v>
      </c>
      <c r="B2693" s="102" t="s">
        <v>5614</v>
      </c>
      <c r="C2693" t="s">
        <v>541</v>
      </c>
      <c r="D2693" s="58">
        <v>608.17999999999995</v>
      </c>
      <c r="E2693" t="s">
        <v>452</v>
      </c>
      <c r="F2693" s="108">
        <v>2002</v>
      </c>
      <c r="G2693" t="s">
        <v>3291</v>
      </c>
      <c r="H2693">
        <v>5</v>
      </c>
      <c r="I2693">
        <v>400</v>
      </c>
      <c r="J2693" t="s">
        <v>5615</v>
      </c>
      <c r="K2693" t="s">
        <v>2937</v>
      </c>
      <c r="L2693">
        <v>0</v>
      </c>
      <c r="M2693">
        <v>0</v>
      </c>
      <c r="N2693" t="s">
        <v>5646</v>
      </c>
      <c r="O2693" t="s">
        <v>545</v>
      </c>
      <c r="P2693" t="s">
        <v>458</v>
      </c>
      <c r="R2693">
        <v>0</v>
      </c>
      <c r="S2693" t="s">
        <v>459</v>
      </c>
      <c r="T2693" t="s">
        <v>458</v>
      </c>
      <c r="U2693" t="s">
        <v>460</v>
      </c>
      <c r="V2693" t="s">
        <v>458</v>
      </c>
    </row>
    <row r="2694" spans="1:22" x14ac:dyDescent="0.2">
      <c r="A2694" s="102">
        <v>42744</v>
      </c>
      <c r="B2694" s="102" t="s">
        <v>5614</v>
      </c>
      <c r="C2694" t="s">
        <v>541</v>
      </c>
      <c r="D2694" s="58">
        <v>608.17999999999995</v>
      </c>
      <c r="E2694" t="s">
        <v>452</v>
      </c>
      <c r="F2694" s="108">
        <v>2005</v>
      </c>
      <c r="G2694" t="s">
        <v>3011</v>
      </c>
      <c r="H2694">
        <v>30</v>
      </c>
      <c r="I2694">
        <v>400</v>
      </c>
      <c r="J2694" t="s">
        <v>5615</v>
      </c>
      <c r="K2694" t="s">
        <v>2937</v>
      </c>
      <c r="L2694">
        <v>0</v>
      </c>
      <c r="M2694">
        <v>0</v>
      </c>
      <c r="N2694" t="s">
        <v>5647</v>
      </c>
      <c r="O2694" t="s">
        <v>545</v>
      </c>
      <c r="P2694" t="s">
        <v>458</v>
      </c>
      <c r="R2694">
        <v>0</v>
      </c>
      <c r="S2694" t="s">
        <v>459</v>
      </c>
      <c r="T2694" t="s">
        <v>458</v>
      </c>
      <c r="U2694" t="s">
        <v>460</v>
      </c>
      <c r="V2694" t="s">
        <v>458</v>
      </c>
    </row>
    <row r="2695" spans="1:22" x14ac:dyDescent="0.2">
      <c r="A2695" s="102">
        <v>42744</v>
      </c>
      <c r="B2695" s="102" t="s">
        <v>5614</v>
      </c>
      <c r="C2695" t="s">
        <v>541</v>
      </c>
      <c r="D2695" s="58">
        <v>608.17999999999995</v>
      </c>
      <c r="E2695" t="s">
        <v>452</v>
      </c>
      <c r="F2695" s="108" t="s">
        <v>2950</v>
      </c>
      <c r="G2695" t="s">
        <v>2951</v>
      </c>
      <c r="H2695">
        <v>35</v>
      </c>
      <c r="I2695">
        <v>400</v>
      </c>
      <c r="J2695" t="s">
        <v>5615</v>
      </c>
      <c r="K2695" t="s">
        <v>2937</v>
      </c>
      <c r="L2695">
        <v>0</v>
      </c>
      <c r="M2695">
        <v>0</v>
      </c>
      <c r="N2695" t="s">
        <v>5648</v>
      </c>
      <c r="O2695" t="s">
        <v>545</v>
      </c>
      <c r="P2695" t="s">
        <v>458</v>
      </c>
      <c r="R2695">
        <v>0</v>
      </c>
      <c r="S2695" t="s">
        <v>459</v>
      </c>
      <c r="T2695" t="s">
        <v>458</v>
      </c>
      <c r="U2695" t="s">
        <v>460</v>
      </c>
      <c r="V2695" t="s">
        <v>458</v>
      </c>
    </row>
    <row r="2696" spans="1:22" x14ac:dyDescent="0.2">
      <c r="A2696" s="102">
        <v>42744</v>
      </c>
      <c r="B2696" s="102" t="s">
        <v>5614</v>
      </c>
      <c r="C2696" t="s">
        <v>541</v>
      </c>
      <c r="D2696" s="58">
        <v>608.17999999999995</v>
      </c>
      <c r="E2696" t="s">
        <v>452</v>
      </c>
      <c r="F2696" s="108">
        <v>2010</v>
      </c>
      <c r="G2696" t="s">
        <v>3044</v>
      </c>
      <c r="H2696">
        <v>28</v>
      </c>
      <c r="I2696">
        <v>400</v>
      </c>
      <c r="J2696" t="s">
        <v>5615</v>
      </c>
      <c r="K2696" t="s">
        <v>2937</v>
      </c>
      <c r="L2696">
        <v>0</v>
      </c>
      <c r="M2696">
        <v>0</v>
      </c>
      <c r="N2696" t="s">
        <v>5649</v>
      </c>
      <c r="O2696" t="s">
        <v>545</v>
      </c>
      <c r="P2696" t="s">
        <v>458</v>
      </c>
      <c r="R2696">
        <v>0</v>
      </c>
      <c r="S2696" t="s">
        <v>459</v>
      </c>
      <c r="T2696" t="s">
        <v>458</v>
      </c>
      <c r="U2696" t="s">
        <v>460</v>
      </c>
      <c r="V2696" t="s">
        <v>458</v>
      </c>
    </row>
    <row r="2697" spans="1:22" x14ac:dyDescent="0.2">
      <c r="A2697" s="102">
        <v>42751</v>
      </c>
      <c r="B2697" s="102" t="s">
        <v>5614</v>
      </c>
      <c r="C2697" t="s">
        <v>541</v>
      </c>
      <c r="D2697" s="58">
        <v>608.17999999999995</v>
      </c>
      <c r="E2697" t="s">
        <v>452</v>
      </c>
      <c r="F2697" s="108">
        <v>2014</v>
      </c>
      <c r="G2697" t="s">
        <v>2978</v>
      </c>
      <c r="H2697">
        <v>21</v>
      </c>
      <c r="I2697">
        <v>400</v>
      </c>
      <c r="J2697" t="s">
        <v>5615</v>
      </c>
      <c r="K2697" t="s">
        <v>2937</v>
      </c>
      <c r="L2697">
        <v>0</v>
      </c>
      <c r="M2697">
        <v>0</v>
      </c>
      <c r="N2697" t="s">
        <v>5650</v>
      </c>
      <c r="O2697" t="s">
        <v>545</v>
      </c>
      <c r="P2697" t="s">
        <v>458</v>
      </c>
      <c r="R2697">
        <v>0</v>
      </c>
      <c r="S2697" t="s">
        <v>459</v>
      </c>
      <c r="T2697" t="s">
        <v>458</v>
      </c>
      <c r="U2697" t="s">
        <v>460</v>
      </c>
      <c r="V2697" t="s">
        <v>458</v>
      </c>
    </row>
    <row r="2698" spans="1:22" x14ac:dyDescent="0.2">
      <c r="A2698" s="102">
        <v>42751</v>
      </c>
      <c r="B2698" s="102" t="s">
        <v>5614</v>
      </c>
      <c r="C2698" t="s">
        <v>541</v>
      </c>
      <c r="D2698" s="58">
        <v>608.17999999999995</v>
      </c>
      <c r="E2698" t="s">
        <v>452</v>
      </c>
      <c r="F2698" s="108">
        <v>2024</v>
      </c>
      <c r="G2698" t="s">
        <v>2955</v>
      </c>
      <c r="H2698">
        <v>15</v>
      </c>
      <c r="I2698">
        <v>400</v>
      </c>
      <c r="J2698" t="s">
        <v>5615</v>
      </c>
      <c r="K2698" t="s">
        <v>2937</v>
      </c>
      <c r="L2698">
        <v>0</v>
      </c>
      <c r="M2698">
        <v>0</v>
      </c>
      <c r="N2698" t="s">
        <v>5651</v>
      </c>
      <c r="O2698" t="s">
        <v>545</v>
      </c>
      <c r="P2698" t="s">
        <v>458</v>
      </c>
      <c r="R2698">
        <v>0</v>
      </c>
      <c r="S2698" t="s">
        <v>459</v>
      </c>
      <c r="T2698" t="s">
        <v>458</v>
      </c>
      <c r="U2698" t="s">
        <v>460</v>
      </c>
      <c r="V2698" t="s">
        <v>458</v>
      </c>
    </row>
    <row r="2699" spans="1:22" x14ac:dyDescent="0.2">
      <c r="A2699" s="102">
        <v>42751</v>
      </c>
      <c r="B2699" s="102" t="s">
        <v>5614</v>
      </c>
      <c r="C2699" t="s">
        <v>541</v>
      </c>
      <c r="D2699" s="58">
        <v>608.17999999999995</v>
      </c>
      <c r="E2699" t="s">
        <v>452</v>
      </c>
      <c r="F2699" s="108">
        <v>2002</v>
      </c>
      <c r="G2699" t="s">
        <v>3291</v>
      </c>
      <c r="H2699">
        <v>4</v>
      </c>
      <c r="I2699">
        <v>400</v>
      </c>
      <c r="J2699" t="s">
        <v>5615</v>
      </c>
      <c r="K2699" t="s">
        <v>2937</v>
      </c>
      <c r="L2699">
        <v>0</v>
      </c>
      <c r="M2699">
        <v>0</v>
      </c>
      <c r="N2699" t="s">
        <v>5652</v>
      </c>
      <c r="O2699" t="s">
        <v>545</v>
      </c>
      <c r="P2699" t="s">
        <v>458</v>
      </c>
      <c r="R2699">
        <v>0</v>
      </c>
      <c r="S2699" t="s">
        <v>459</v>
      </c>
      <c r="T2699" t="s">
        <v>458</v>
      </c>
      <c r="U2699" t="s">
        <v>460</v>
      </c>
      <c r="V2699" t="s">
        <v>458</v>
      </c>
    </row>
    <row r="2700" spans="1:22" x14ac:dyDescent="0.2">
      <c r="A2700" s="102">
        <v>42751</v>
      </c>
      <c r="B2700" s="102" t="s">
        <v>5614</v>
      </c>
      <c r="C2700" t="s">
        <v>541</v>
      </c>
      <c r="D2700" s="58">
        <v>608.17999999999995</v>
      </c>
      <c r="E2700" t="s">
        <v>452</v>
      </c>
      <c r="F2700" s="108">
        <v>2005</v>
      </c>
      <c r="G2700" t="s">
        <v>3011</v>
      </c>
      <c r="H2700">
        <v>21</v>
      </c>
      <c r="I2700">
        <v>400</v>
      </c>
      <c r="J2700" t="s">
        <v>5615</v>
      </c>
      <c r="K2700" t="s">
        <v>2937</v>
      </c>
      <c r="L2700">
        <v>0</v>
      </c>
      <c r="M2700">
        <v>0</v>
      </c>
      <c r="N2700" t="s">
        <v>5653</v>
      </c>
      <c r="O2700" t="s">
        <v>545</v>
      </c>
      <c r="P2700" t="s">
        <v>458</v>
      </c>
      <c r="R2700">
        <v>0</v>
      </c>
      <c r="S2700" t="s">
        <v>459</v>
      </c>
      <c r="T2700" t="s">
        <v>458</v>
      </c>
      <c r="U2700" t="s">
        <v>460</v>
      </c>
      <c r="V2700" t="s">
        <v>458</v>
      </c>
    </row>
    <row r="2701" spans="1:22" x14ac:dyDescent="0.2">
      <c r="A2701" s="102">
        <v>42751</v>
      </c>
      <c r="B2701" s="102" t="s">
        <v>5614</v>
      </c>
      <c r="C2701" t="s">
        <v>541</v>
      </c>
      <c r="D2701" s="58">
        <v>608.17999999999995</v>
      </c>
      <c r="E2701" t="s">
        <v>452</v>
      </c>
      <c r="F2701" s="108" t="s">
        <v>2950</v>
      </c>
      <c r="G2701" t="s">
        <v>2951</v>
      </c>
      <c r="H2701">
        <v>17</v>
      </c>
      <c r="I2701">
        <v>400</v>
      </c>
      <c r="J2701" t="s">
        <v>5615</v>
      </c>
      <c r="K2701" t="s">
        <v>2937</v>
      </c>
      <c r="L2701">
        <v>0</v>
      </c>
      <c r="M2701">
        <v>0</v>
      </c>
      <c r="N2701" t="s">
        <v>5654</v>
      </c>
      <c r="O2701" t="s">
        <v>545</v>
      </c>
      <c r="P2701" t="s">
        <v>458</v>
      </c>
      <c r="R2701">
        <v>0</v>
      </c>
      <c r="S2701" t="s">
        <v>459</v>
      </c>
      <c r="T2701" t="s">
        <v>458</v>
      </c>
      <c r="U2701" t="s">
        <v>460</v>
      </c>
      <c r="V2701" t="s">
        <v>458</v>
      </c>
    </row>
    <row r="2702" spans="1:22" x14ac:dyDescent="0.2">
      <c r="A2702" s="102">
        <v>42751</v>
      </c>
      <c r="B2702" s="102" t="s">
        <v>5614</v>
      </c>
      <c r="C2702" t="s">
        <v>541</v>
      </c>
      <c r="D2702" s="58">
        <v>608.17999999999995</v>
      </c>
      <c r="E2702" t="s">
        <v>452</v>
      </c>
      <c r="F2702" s="108">
        <v>2010</v>
      </c>
      <c r="G2702" t="s">
        <v>3044</v>
      </c>
      <c r="H2702">
        <v>14</v>
      </c>
      <c r="I2702">
        <v>400</v>
      </c>
      <c r="J2702" t="s">
        <v>5615</v>
      </c>
      <c r="K2702" t="s">
        <v>2937</v>
      </c>
      <c r="L2702">
        <v>0</v>
      </c>
      <c r="M2702">
        <v>0</v>
      </c>
      <c r="N2702" t="s">
        <v>5655</v>
      </c>
      <c r="O2702" t="s">
        <v>545</v>
      </c>
      <c r="P2702" t="s">
        <v>458</v>
      </c>
      <c r="R2702">
        <v>0</v>
      </c>
      <c r="S2702" t="s">
        <v>459</v>
      </c>
      <c r="T2702" t="s">
        <v>458</v>
      </c>
      <c r="U2702" t="s">
        <v>460</v>
      </c>
      <c r="V2702" t="s">
        <v>458</v>
      </c>
    </row>
    <row r="2703" spans="1:22" x14ac:dyDescent="0.2">
      <c r="A2703" s="102">
        <v>42751</v>
      </c>
      <c r="B2703" s="102" t="s">
        <v>5614</v>
      </c>
      <c r="C2703" t="s">
        <v>541</v>
      </c>
      <c r="D2703" s="58">
        <v>608.17999999999995</v>
      </c>
      <c r="E2703" t="s">
        <v>452</v>
      </c>
      <c r="F2703" s="108">
        <v>2026</v>
      </c>
      <c r="G2703" t="s">
        <v>3268</v>
      </c>
      <c r="H2703">
        <v>7</v>
      </c>
      <c r="I2703">
        <v>400</v>
      </c>
      <c r="J2703" t="s">
        <v>5615</v>
      </c>
      <c r="K2703" t="s">
        <v>2937</v>
      </c>
      <c r="L2703">
        <v>0</v>
      </c>
      <c r="M2703">
        <v>0</v>
      </c>
      <c r="N2703" t="s">
        <v>5656</v>
      </c>
      <c r="O2703" t="s">
        <v>545</v>
      </c>
      <c r="P2703" t="s">
        <v>458</v>
      </c>
      <c r="R2703">
        <v>0</v>
      </c>
      <c r="S2703" t="s">
        <v>459</v>
      </c>
      <c r="T2703" t="s">
        <v>458</v>
      </c>
      <c r="U2703" t="s">
        <v>460</v>
      </c>
      <c r="V2703" t="s">
        <v>458</v>
      </c>
    </row>
    <row r="2704" spans="1:22" x14ac:dyDescent="0.2">
      <c r="A2704" s="102">
        <v>42758</v>
      </c>
      <c r="B2704" s="102" t="s">
        <v>5614</v>
      </c>
      <c r="C2704" t="s">
        <v>541</v>
      </c>
      <c r="D2704" s="58">
        <v>608.17999999999995</v>
      </c>
      <c r="E2704" t="s">
        <v>452</v>
      </c>
      <c r="F2704" s="108">
        <v>2024</v>
      </c>
      <c r="G2704" t="s">
        <v>2955</v>
      </c>
      <c r="H2704">
        <v>3</v>
      </c>
      <c r="I2704">
        <v>400</v>
      </c>
      <c r="J2704" t="s">
        <v>5615</v>
      </c>
      <c r="K2704" t="s">
        <v>2937</v>
      </c>
      <c r="L2704">
        <v>0</v>
      </c>
      <c r="M2704">
        <v>0</v>
      </c>
      <c r="N2704" t="s">
        <v>5657</v>
      </c>
      <c r="O2704" t="s">
        <v>545</v>
      </c>
      <c r="P2704" t="s">
        <v>458</v>
      </c>
      <c r="R2704">
        <v>0</v>
      </c>
      <c r="S2704" t="s">
        <v>459</v>
      </c>
      <c r="T2704" t="s">
        <v>458</v>
      </c>
      <c r="U2704" t="s">
        <v>460</v>
      </c>
      <c r="V2704" t="s">
        <v>458</v>
      </c>
    </row>
    <row r="2705" spans="1:22" x14ac:dyDescent="0.2">
      <c r="A2705" s="102">
        <v>42751</v>
      </c>
      <c r="B2705" s="102" t="s">
        <v>1001</v>
      </c>
      <c r="C2705" t="s">
        <v>541</v>
      </c>
      <c r="D2705" s="58">
        <v>704.06</v>
      </c>
      <c r="E2705" t="s">
        <v>452</v>
      </c>
      <c r="F2705" s="108">
        <v>2001</v>
      </c>
      <c r="G2705" t="s">
        <v>2936</v>
      </c>
      <c r="H2705">
        <v>4</v>
      </c>
      <c r="I2705">
        <v>41</v>
      </c>
      <c r="J2705" t="s">
        <v>555</v>
      </c>
      <c r="K2705" t="s">
        <v>2937</v>
      </c>
      <c r="L2705">
        <v>0</v>
      </c>
      <c r="M2705">
        <v>0</v>
      </c>
      <c r="N2705" t="s">
        <v>5658</v>
      </c>
      <c r="O2705" t="s">
        <v>545</v>
      </c>
      <c r="P2705" t="s">
        <v>458</v>
      </c>
      <c r="R2705">
        <v>0</v>
      </c>
      <c r="S2705" t="s">
        <v>459</v>
      </c>
      <c r="T2705" t="s">
        <v>458</v>
      </c>
      <c r="U2705" t="s">
        <v>460</v>
      </c>
      <c r="V2705" t="s">
        <v>458</v>
      </c>
    </row>
    <row r="2706" spans="1:22" x14ac:dyDescent="0.2">
      <c r="A2706" s="102">
        <v>42803</v>
      </c>
      <c r="B2706" s="102" t="s">
        <v>1001</v>
      </c>
      <c r="C2706" t="s">
        <v>541</v>
      </c>
      <c r="D2706" s="58">
        <v>704.06</v>
      </c>
      <c r="E2706" t="s">
        <v>452</v>
      </c>
      <c r="F2706" s="108">
        <v>2001</v>
      </c>
      <c r="G2706" t="s">
        <v>2936</v>
      </c>
      <c r="H2706">
        <v>6</v>
      </c>
      <c r="I2706">
        <v>41</v>
      </c>
      <c r="J2706" t="s">
        <v>555</v>
      </c>
      <c r="K2706" t="s">
        <v>2937</v>
      </c>
      <c r="L2706">
        <v>0</v>
      </c>
      <c r="M2706">
        <v>0</v>
      </c>
      <c r="N2706" t="s">
        <v>5659</v>
      </c>
      <c r="O2706" t="s">
        <v>545</v>
      </c>
      <c r="P2706" t="s">
        <v>458</v>
      </c>
      <c r="R2706">
        <v>0</v>
      </c>
      <c r="S2706" t="s">
        <v>459</v>
      </c>
      <c r="T2706" t="s">
        <v>458</v>
      </c>
      <c r="U2706" t="s">
        <v>460</v>
      </c>
      <c r="V2706" t="s">
        <v>458</v>
      </c>
    </row>
    <row r="2707" spans="1:22" x14ac:dyDescent="0.2">
      <c r="A2707" s="102">
        <v>42828</v>
      </c>
      <c r="B2707" s="102" t="s">
        <v>1001</v>
      </c>
      <c r="C2707" t="s">
        <v>541</v>
      </c>
      <c r="D2707" s="58">
        <v>704.06</v>
      </c>
      <c r="E2707" t="s">
        <v>452</v>
      </c>
      <c r="F2707" s="108">
        <v>2001</v>
      </c>
      <c r="G2707" t="s">
        <v>2936</v>
      </c>
      <c r="H2707">
        <v>28</v>
      </c>
      <c r="I2707">
        <v>41</v>
      </c>
      <c r="J2707" t="s">
        <v>555</v>
      </c>
      <c r="K2707" t="s">
        <v>2937</v>
      </c>
      <c r="L2707">
        <v>0</v>
      </c>
      <c r="M2707">
        <v>0</v>
      </c>
      <c r="N2707" t="s">
        <v>5660</v>
      </c>
      <c r="O2707" t="s">
        <v>545</v>
      </c>
      <c r="P2707" t="s">
        <v>458</v>
      </c>
      <c r="R2707">
        <v>0</v>
      </c>
      <c r="S2707" t="s">
        <v>459</v>
      </c>
      <c r="T2707" t="s">
        <v>458</v>
      </c>
      <c r="U2707" t="s">
        <v>460</v>
      </c>
      <c r="V2707" t="s">
        <v>458</v>
      </c>
    </row>
    <row r="2708" spans="1:22" x14ac:dyDescent="0.2">
      <c r="A2708" s="102">
        <v>42841</v>
      </c>
      <c r="B2708" s="102" t="s">
        <v>1001</v>
      </c>
      <c r="C2708" t="s">
        <v>541</v>
      </c>
      <c r="D2708" s="58">
        <v>704.06</v>
      </c>
      <c r="E2708" t="s">
        <v>452</v>
      </c>
      <c r="F2708" s="108">
        <v>2005</v>
      </c>
      <c r="G2708" t="s">
        <v>3011</v>
      </c>
      <c r="H2708">
        <v>14</v>
      </c>
      <c r="I2708">
        <v>41</v>
      </c>
      <c r="J2708" t="s">
        <v>555</v>
      </c>
      <c r="K2708" t="s">
        <v>2937</v>
      </c>
      <c r="L2708">
        <v>0</v>
      </c>
      <c r="M2708">
        <v>0</v>
      </c>
      <c r="N2708" t="s">
        <v>5661</v>
      </c>
      <c r="O2708" t="s">
        <v>545</v>
      </c>
      <c r="P2708" t="s">
        <v>458</v>
      </c>
      <c r="R2708">
        <v>0</v>
      </c>
      <c r="S2708" t="s">
        <v>459</v>
      </c>
      <c r="T2708" t="s">
        <v>458</v>
      </c>
      <c r="U2708" t="s">
        <v>460</v>
      </c>
      <c r="V2708" t="s">
        <v>458</v>
      </c>
    </row>
    <row r="2709" spans="1:22" x14ac:dyDescent="0.2">
      <c r="A2709" s="102">
        <v>42842</v>
      </c>
      <c r="B2709" s="102" t="s">
        <v>1001</v>
      </c>
      <c r="C2709" t="s">
        <v>541</v>
      </c>
      <c r="D2709" s="58">
        <v>704.06</v>
      </c>
      <c r="E2709" t="s">
        <v>452</v>
      </c>
      <c r="F2709" s="108">
        <v>2025</v>
      </c>
      <c r="G2709" t="s">
        <v>2941</v>
      </c>
      <c r="H2709">
        <v>3.5</v>
      </c>
      <c r="I2709">
        <v>41</v>
      </c>
      <c r="J2709" t="s">
        <v>555</v>
      </c>
      <c r="K2709" t="s">
        <v>2937</v>
      </c>
      <c r="L2709">
        <v>0</v>
      </c>
      <c r="M2709">
        <v>0</v>
      </c>
      <c r="N2709" t="s">
        <v>5662</v>
      </c>
      <c r="O2709" t="s">
        <v>545</v>
      </c>
      <c r="P2709" t="s">
        <v>458</v>
      </c>
      <c r="R2709">
        <v>0</v>
      </c>
      <c r="S2709" t="s">
        <v>459</v>
      </c>
      <c r="T2709" t="s">
        <v>458</v>
      </c>
      <c r="U2709" t="s">
        <v>460</v>
      </c>
      <c r="V2709" t="s">
        <v>458</v>
      </c>
    </row>
    <row r="2710" spans="1:22" x14ac:dyDescent="0.2">
      <c r="A2710" s="102">
        <v>42849</v>
      </c>
      <c r="B2710" s="102" t="s">
        <v>1001</v>
      </c>
      <c r="C2710" t="s">
        <v>541</v>
      </c>
      <c r="D2710" s="58">
        <v>704.06</v>
      </c>
      <c r="E2710" t="s">
        <v>452</v>
      </c>
      <c r="F2710" s="108">
        <v>2005</v>
      </c>
      <c r="G2710" t="s">
        <v>3011</v>
      </c>
      <c r="H2710">
        <v>7</v>
      </c>
      <c r="I2710">
        <v>41</v>
      </c>
      <c r="J2710" t="s">
        <v>555</v>
      </c>
      <c r="K2710" t="s">
        <v>2937</v>
      </c>
      <c r="L2710">
        <v>0</v>
      </c>
      <c r="M2710">
        <v>0</v>
      </c>
      <c r="N2710" t="s">
        <v>5663</v>
      </c>
      <c r="O2710" t="s">
        <v>545</v>
      </c>
      <c r="P2710" t="s">
        <v>458</v>
      </c>
      <c r="R2710">
        <v>0</v>
      </c>
      <c r="S2710" t="s">
        <v>459</v>
      </c>
      <c r="T2710" t="s">
        <v>458</v>
      </c>
      <c r="U2710" t="s">
        <v>460</v>
      </c>
      <c r="V2710" t="s">
        <v>458</v>
      </c>
    </row>
    <row r="2711" spans="1:22" x14ac:dyDescent="0.2">
      <c r="A2711" s="102">
        <v>42849</v>
      </c>
      <c r="B2711" s="102" t="s">
        <v>1001</v>
      </c>
      <c r="C2711" t="s">
        <v>541</v>
      </c>
      <c r="D2711" s="58">
        <v>704.06</v>
      </c>
      <c r="E2711" t="s">
        <v>452</v>
      </c>
      <c r="F2711" s="108">
        <v>2005</v>
      </c>
      <c r="G2711" t="s">
        <v>3011</v>
      </c>
      <c r="H2711">
        <v>1</v>
      </c>
      <c r="I2711">
        <v>41</v>
      </c>
      <c r="J2711" t="s">
        <v>555</v>
      </c>
      <c r="K2711" t="s">
        <v>2937</v>
      </c>
      <c r="L2711">
        <v>0</v>
      </c>
      <c r="M2711">
        <v>0</v>
      </c>
      <c r="N2711" t="s">
        <v>5664</v>
      </c>
      <c r="O2711" t="s">
        <v>545</v>
      </c>
      <c r="P2711" t="s">
        <v>458</v>
      </c>
      <c r="R2711">
        <v>0</v>
      </c>
      <c r="S2711" t="s">
        <v>459</v>
      </c>
      <c r="T2711" t="s">
        <v>458</v>
      </c>
      <c r="U2711" t="s">
        <v>460</v>
      </c>
      <c r="V2711" t="s">
        <v>458</v>
      </c>
    </row>
    <row r="2712" spans="1:22" x14ac:dyDescent="0.2">
      <c r="A2712" s="102">
        <v>42856</v>
      </c>
      <c r="B2712" s="102" t="s">
        <v>1001</v>
      </c>
      <c r="C2712" t="s">
        <v>541</v>
      </c>
      <c r="D2712" s="58">
        <v>704.06</v>
      </c>
      <c r="E2712" t="s">
        <v>452</v>
      </c>
      <c r="F2712" s="108">
        <v>2001</v>
      </c>
      <c r="G2712" t="s">
        <v>2936</v>
      </c>
      <c r="H2712">
        <v>6</v>
      </c>
      <c r="I2712">
        <v>41</v>
      </c>
      <c r="J2712" t="s">
        <v>555</v>
      </c>
      <c r="K2712" t="s">
        <v>2937</v>
      </c>
      <c r="L2712">
        <v>0</v>
      </c>
      <c r="M2712">
        <v>0</v>
      </c>
      <c r="N2712" t="s">
        <v>5665</v>
      </c>
      <c r="O2712" t="s">
        <v>545</v>
      </c>
      <c r="P2712" t="s">
        <v>458</v>
      </c>
      <c r="R2712">
        <v>0</v>
      </c>
      <c r="S2712" t="s">
        <v>459</v>
      </c>
      <c r="T2712" t="s">
        <v>458</v>
      </c>
      <c r="U2712" t="s">
        <v>460</v>
      </c>
      <c r="V2712" t="s">
        <v>458</v>
      </c>
    </row>
    <row r="2713" spans="1:22" x14ac:dyDescent="0.2">
      <c r="A2713" s="102">
        <v>42863</v>
      </c>
      <c r="B2713" s="102" t="s">
        <v>1001</v>
      </c>
      <c r="C2713" t="s">
        <v>541</v>
      </c>
      <c r="D2713" s="58">
        <v>704.06</v>
      </c>
      <c r="E2713" t="s">
        <v>452</v>
      </c>
      <c r="F2713" s="108">
        <v>2001</v>
      </c>
      <c r="G2713" t="s">
        <v>2936</v>
      </c>
      <c r="H2713">
        <v>1</v>
      </c>
      <c r="I2713">
        <v>41</v>
      </c>
      <c r="J2713" t="s">
        <v>555</v>
      </c>
      <c r="K2713" t="s">
        <v>2937</v>
      </c>
      <c r="L2713">
        <v>0</v>
      </c>
      <c r="M2713">
        <v>0</v>
      </c>
      <c r="N2713" t="s">
        <v>5666</v>
      </c>
      <c r="O2713" t="s">
        <v>545</v>
      </c>
      <c r="P2713" t="s">
        <v>458</v>
      </c>
      <c r="R2713">
        <v>0</v>
      </c>
      <c r="S2713" t="s">
        <v>459</v>
      </c>
      <c r="T2713" t="s">
        <v>458</v>
      </c>
      <c r="U2713" t="s">
        <v>460</v>
      </c>
      <c r="V2713" t="s">
        <v>458</v>
      </c>
    </row>
    <row r="2714" spans="1:22" x14ac:dyDescent="0.2">
      <c r="A2714" s="102">
        <v>42863</v>
      </c>
      <c r="B2714" s="102" t="s">
        <v>1001</v>
      </c>
      <c r="C2714" t="s">
        <v>541</v>
      </c>
      <c r="D2714" s="58">
        <v>704.06</v>
      </c>
      <c r="E2714" t="s">
        <v>452</v>
      </c>
      <c r="F2714" s="108">
        <v>2003</v>
      </c>
      <c r="G2714" t="s">
        <v>3304</v>
      </c>
      <c r="H2714">
        <v>2</v>
      </c>
      <c r="I2714">
        <v>41</v>
      </c>
      <c r="J2714" t="s">
        <v>555</v>
      </c>
      <c r="K2714" t="s">
        <v>2937</v>
      </c>
      <c r="L2714">
        <v>0</v>
      </c>
      <c r="M2714">
        <v>0</v>
      </c>
      <c r="N2714" t="s">
        <v>5667</v>
      </c>
      <c r="O2714" t="s">
        <v>545</v>
      </c>
      <c r="P2714" t="s">
        <v>458</v>
      </c>
      <c r="R2714">
        <v>0</v>
      </c>
      <c r="S2714" t="s">
        <v>459</v>
      </c>
      <c r="T2714" t="s">
        <v>458</v>
      </c>
      <c r="U2714" t="s">
        <v>460</v>
      </c>
      <c r="V2714" t="s">
        <v>458</v>
      </c>
    </row>
    <row r="2715" spans="1:22" x14ac:dyDescent="0.2">
      <c r="A2715" s="102">
        <v>42870</v>
      </c>
      <c r="B2715" s="102" t="s">
        <v>1001</v>
      </c>
      <c r="C2715" t="s">
        <v>541</v>
      </c>
      <c r="D2715" s="58">
        <v>704.06</v>
      </c>
      <c r="E2715" t="s">
        <v>452</v>
      </c>
      <c r="F2715" s="108">
        <v>2003</v>
      </c>
      <c r="G2715" t="s">
        <v>3304</v>
      </c>
      <c r="H2715">
        <v>20</v>
      </c>
      <c r="I2715">
        <v>41</v>
      </c>
      <c r="J2715" t="s">
        <v>555</v>
      </c>
      <c r="K2715" t="s">
        <v>2937</v>
      </c>
      <c r="L2715">
        <v>0</v>
      </c>
      <c r="M2715">
        <v>0</v>
      </c>
      <c r="N2715" t="s">
        <v>5668</v>
      </c>
      <c r="O2715" t="s">
        <v>545</v>
      </c>
      <c r="P2715" t="s">
        <v>458</v>
      </c>
      <c r="R2715">
        <v>0</v>
      </c>
      <c r="S2715" t="s">
        <v>459</v>
      </c>
      <c r="T2715" t="s">
        <v>458</v>
      </c>
      <c r="U2715" t="s">
        <v>460</v>
      </c>
      <c r="V2715" t="s">
        <v>458</v>
      </c>
    </row>
    <row r="2716" spans="1:22" x14ac:dyDescent="0.2">
      <c r="A2716" s="102">
        <v>42870</v>
      </c>
      <c r="B2716" s="102" t="s">
        <v>1001</v>
      </c>
      <c r="C2716" t="s">
        <v>541</v>
      </c>
      <c r="D2716" s="58">
        <v>704.06</v>
      </c>
      <c r="E2716" t="s">
        <v>452</v>
      </c>
      <c r="F2716" s="108">
        <v>2002</v>
      </c>
      <c r="G2716" t="s">
        <v>3291</v>
      </c>
      <c r="H2716">
        <v>6</v>
      </c>
      <c r="I2716">
        <v>41</v>
      </c>
      <c r="J2716" t="s">
        <v>555</v>
      </c>
      <c r="K2716" t="s">
        <v>2937</v>
      </c>
      <c r="L2716">
        <v>0</v>
      </c>
      <c r="M2716">
        <v>0</v>
      </c>
      <c r="N2716" t="s">
        <v>5669</v>
      </c>
      <c r="O2716" t="s">
        <v>545</v>
      </c>
      <c r="P2716" t="s">
        <v>458</v>
      </c>
      <c r="R2716">
        <v>0</v>
      </c>
      <c r="S2716" t="s">
        <v>459</v>
      </c>
      <c r="T2716" t="s">
        <v>458</v>
      </c>
      <c r="U2716" t="s">
        <v>460</v>
      </c>
      <c r="V2716" t="s">
        <v>458</v>
      </c>
    </row>
    <row r="2717" spans="1:22" x14ac:dyDescent="0.2">
      <c r="A2717" s="102">
        <v>42877</v>
      </c>
      <c r="B2717" s="102" t="s">
        <v>1001</v>
      </c>
      <c r="C2717" t="s">
        <v>541</v>
      </c>
      <c r="D2717" s="58">
        <v>704.06</v>
      </c>
      <c r="E2717" t="s">
        <v>452</v>
      </c>
      <c r="F2717" s="108">
        <v>2003</v>
      </c>
      <c r="G2717" t="s">
        <v>3304</v>
      </c>
      <c r="H2717">
        <v>25</v>
      </c>
      <c r="I2717">
        <v>41</v>
      </c>
      <c r="J2717" t="s">
        <v>555</v>
      </c>
      <c r="K2717" t="s">
        <v>2937</v>
      </c>
      <c r="L2717">
        <v>0</v>
      </c>
      <c r="M2717">
        <v>0</v>
      </c>
      <c r="N2717" t="s">
        <v>5670</v>
      </c>
      <c r="O2717" t="s">
        <v>545</v>
      </c>
      <c r="P2717" t="s">
        <v>458</v>
      </c>
      <c r="R2717">
        <v>0</v>
      </c>
      <c r="S2717" t="s">
        <v>459</v>
      </c>
      <c r="T2717" t="s">
        <v>458</v>
      </c>
      <c r="U2717" t="s">
        <v>460</v>
      </c>
      <c r="V2717" t="s">
        <v>458</v>
      </c>
    </row>
    <row r="2718" spans="1:22" x14ac:dyDescent="0.2">
      <c r="A2718" s="102">
        <v>42877</v>
      </c>
      <c r="B2718" s="102" t="s">
        <v>1001</v>
      </c>
      <c r="C2718" t="s">
        <v>541</v>
      </c>
      <c r="D2718" s="58">
        <v>704.06</v>
      </c>
      <c r="E2718" t="s">
        <v>452</v>
      </c>
      <c r="F2718" s="108">
        <v>2002</v>
      </c>
      <c r="G2718" t="s">
        <v>3291</v>
      </c>
      <c r="H2718">
        <v>5</v>
      </c>
      <c r="I2718">
        <v>41</v>
      </c>
      <c r="J2718" t="s">
        <v>555</v>
      </c>
      <c r="K2718" t="s">
        <v>2937</v>
      </c>
      <c r="L2718">
        <v>0</v>
      </c>
      <c r="M2718">
        <v>0</v>
      </c>
      <c r="N2718" t="s">
        <v>5671</v>
      </c>
      <c r="O2718" t="s">
        <v>545</v>
      </c>
      <c r="P2718" t="s">
        <v>458</v>
      </c>
      <c r="R2718">
        <v>0</v>
      </c>
      <c r="S2718" t="s">
        <v>459</v>
      </c>
      <c r="T2718" t="s">
        <v>458</v>
      </c>
      <c r="U2718" t="s">
        <v>460</v>
      </c>
      <c r="V2718" t="s">
        <v>458</v>
      </c>
    </row>
    <row r="2719" spans="1:22" x14ac:dyDescent="0.2">
      <c r="A2719" s="102">
        <v>42884</v>
      </c>
      <c r="B2719" s="102" t="s">
        <v>1001</v>
      </c>
      <c r="C2719" t="s">
        <v>541</v>
      </c>
      <c r="D2719" s="58">
        <v>704.06</v>
      </c>
      <c r="E2719" t="s">
        <v>452</v>
      </c>
      <c r="F2719" s="108">
        <v>2003</v>
      </c>
      <c r="G2719" t="s">
        <v>3304</v>
      </c>
      <c r="H2719">
        <v>9</v>
      </c>
      <c r="I2719">
        <v>41</v>
      </c>
      <c r="J2719" t="s">
        <v>555</v>
      </c>
      <c r="K2719" t="s">
        <v>2937</v>
      </c>
      <c r="L2719">
        <v>0</v>
      </c>
      <c r="M2719">
        <v>0</v>
      </c>
      <c r="N2719" t="s">
        <v>5672</v>
      </c>
      <c r="O2719" t="s">
        <v>545</v>
      </c>
      <c r="P2719" t="s">
        <v>458</v>
      </c>
      <c r="R2719">
        <v>0</v>
      </c>
      <c r="S2719" t="s">
        <v>459</v>
      </c>
      <c r="T2719" t="s">
        <v>458</v>
      </c>
      <c r="U2719" t="s">
        <v>460</v>
      </c>
      <c r="V2719" t="s">
        <v>458</v>
      </c>
    </row>
    <row r="2720" spans="1:22" x14ac:dyDescent="0.2">
      <c r="A2720" s="102">
        <v>42884</v>
      </c>
      <c r="B2720" s="102" t="s">
        <v>1001</v>
      </c>
      <c r="C2720" t="s">
        <v>541</v>
      </c>
      <c r="D2720" s="58">
        <v>704.06</v>
      </c>
      <c r="E2720" t="s">
        <v>452</v>
      </c>
      <c r="F2720" s="108">
        <v>2002</v>
      </c>
      <c r="G2720" t="s">
        <v>3291</v>
      </c>
      <c r="H2720">
        <v>2</v>
      </c>
      <c r="I2720">
        <v>41</v>
      </c>
      <c r="J2720" t="s">
        <v>555</v>
      </c>
      <c r="K2720" t="s">
        <v>2937</v>
      </c>
      <c r="L2720">
        <v>0</v>
      </c>
      <c r="M2720">
        <v>0</v>
      </c>
      <c r="N2720" t="s">
        <v>5673</v>
      </c>
      <c r="O2720" t="s">
        <v>545</v>
      </c>
      <c r="P2720" t="s">
        <v>458</v>
      </c>
      <c r="R2720">
        <v>0</v>
      </c>
      <c r="S2720" t="s">
        <v>459</v>
      </c>
      <c r="T2720" t="s">
        <v>458</v>
      </c>
      <c r="U2720" t="s">
        <v>460</v>
      </c>
      <c r="V2720" t="s">
        <v>458</v>
      </c>
    </row>
    <row r="2721" spans="1:22" x14ac:dyDescent="0.2">
      <c r="A2721" s="102">
        <v>42884</v>
      </c>
      <c r="B2721" s="102" t="s">
        <v>1001</v>
      </c>
      <c r="C2721" t="s">
        <v>541</v>
      </c>
      <c r="D2721" s="58">
        <v>704.06</v>
      </c>
      <c r="E2721" t="s">
        <v>452</v>
      </c>
      <c r="F2721" s="108">
        <v>2026</v>
      </c>
      <c r="G2721" t="s">
        <v>3268</v>
      </c>
      <c r="H2721">
        <v>7</v>
      </c>
      <c r="I2721">
        <v>41</v>
      </c>
      <c r="J2721" t="s">
        <v>555</v>
      </c>
      <c r="K2721" t="s">
        <v>2937</v>
      </c>
      <c r="L2721">
        <v>0</v>
      </c>
      <c r="M2721">
        <v>0</v>
      </c>
      <c r="N2721" t="s">
        <v>5674</v>
      </c>
      <c r="O2721" t="s">
        <v>545</v>
      </c>
      <c r="P2721" t="s">
        <v>458</v>
      </c>
      <c r="R2721">
        <v>0</v>
      </c>
      <c r="S2721" t="s">
        <v>459</v>
      </c>
      <c r="T2721" t="s">
        <v>458</v>
      </c>
      <c r="U2721" t="s">
        <v>460</v>
      </c>
      <c r="V2721" t="s">
        <v>458</v>
      </c>
    </row>
    <row r="2722" spans="1:22" x14ac:dyDescent="0.2">
      <c r="A2722" s="102">
        <v>42887</v>
      </c>
      <c r="B2722" s="102" t="s">
        <v>1001</v>
      </c>
      <c r="C2722" t="s">
        <v>541</v>
      </c>
      <c r="D2722" s="58">
        <v>704.06</v>
      </c>
      <c r="E2722" t="s">
        <v>452</v>
      </c>
      <c r="F2722" s="108">
        <v>2001</v>
      </c>
      <c r="G2722" t="s">
        <v>2936</v>
      </c>
      <c r="H2722">
        <v>1</v>
      </c>
      <c r="I2722">
        <v>41</v>
      </c>
      <c r="J2722" t="s">
        <v>555</v>
      </c>
      <c r="K2722" t="s">
        <v>2937</v>
      </c>
      <c r="L2722">
        <v>0</v>
      </c>
      <c r="M2722">
        <v>0</v>
      </c>
      <c r="N2722" t="s">
        <v>5675</v>
      </c>
      <c r="O2722" t="s">
        <v>545</v>
      </c>
      <c r="P2722" t="s">
        <v>458</v>
      </c>
      <c r="R2722">
        <v>0</v>
      </c>
      <c r="S2722" t="s">
        <v>459</v>
      </c>
      <c r="T2722" t="s">
        <v>458</v>
      </c>
      <c r="U2722" t="s">
        <v>460</v>
      </c>
      <c r="V2722" t="s">
        <v>458</v>
      </c>
    </row>
    <row r="2723" spans="1:22" x14ac:dyDescent="0.2">
      <c r="A2723" s="102">
        <v>42887</v>
      </c>
      <c r="B2723" s="102" t="s">
        <v>1001</v>
      </c>
      <c r="C2723" t="s">
        <v>541</v>
      </c>
      <c r="D2723" s="58">
        <v>704.06</v>
      </c>
      <c r="E2723" t="s">
        <v>452</v>
      </c>
      <c r="F2723" s="108">
        <v>2003</v>
      </c>
      <c r="G2723" t="s">
        <v>3304</v>
      </c>
      <c r="H2723">
        <v>5</v>
      </c>
      <c r="I2723">
        <v>41</v>
      </c>
      <c r="J2723" t="s">
        <v>555</v>
      </c>
      <c r="K2723" t="s">
        <v>2937</v>
      </c>
      <c r="L2723">
        <v>0</v>
      </c>
      <c r="M2723">
        <v>0</v>
      </c>
      <c r="N2723" t="s">
        <v>5676</v>
      </c>
      <c r="O2723" t="s">
        <v>545</v>
      </c>
      <c r="P2723" t="s">
        <v>458</v>
      </c>
      <c r="R2723">
        <v>0</v>
      </c>
      <c r="S2723" t="s">
        <v>459</v>
      </c>
      <c r="T2723" t="s">
        <v>458</v>
      </c>
      <c r="U2723" t="s">
        <v>460</v>
      </c>
      <c r="V2723" t="s">
        <v>458</v>
      </c>
    </row>
    <row r="2724" spans="1:22" x14ac:dyDescent="0.2">
      <c r="A2724" s="102">
        <v>42887</v>
      </c>
      <c r="B2724" s="102" t="s">
        <v>1001</v>
      </c>
      <c r="C2724" t="s">
        <v>541</v>
      </c>
      <c r="D2724" s="58">
        <v>704.06</v>
      </c>
      <c r="E2724" t="s">
        <v>452</v>
      </c>
      <c r="F2724" s="108">
        <v>2002</v>
      </c>
      <c r="G2724" t="s">
        <v>3291</v>
      </c>
      <c r="H2724">
        <v>8</v>
      </c>
      <c r="I2724">
        <v>41</v>
      </c>
      <c r="J2724" t="s">
        <v>555</v>
      </c>
      <c r="K2724" t="s">
        <v>2937</v>
      </c>
      <c r="L2724">
        <v>0</v>
      </c>
      <c r="M2724">
        <v>0</v>
      </c>
      <c r="N2724" t="s">
        <v>5677</v>
      </c>
      <c r="O2724" t="s">
        <v>545</v>
      </c>
      <c r="P2724" t="s">
        <v>458</v>
      </c>
      <c r="R2724">
        <v>0</v>
      </c>
      <c r="S2724" t="s">
        <v>459</v>
      </c>
      <c r="T2724" t="s">
        <v>458</v>
      </c>
      <c r="U2724" t="s">
        <v>460</v>
      </c>
      <c r="V2724" t="s">
        <v>458</v>
      </c>
    </row>
    <row r="2725" spans="1:22" x14ac:dyDescent="0.2">
      <c r="A2725" s="102">
        <v>42887</v>
      </c>
      <c r="B2725" s="102" t="s">
        <v>1001</v>
      </c>
      <c r="C2725" t="s">
        <v>541</v>
      </c>
      <c r="D2725" s="58">
        <v>704.06</v>
      </c>
      <c r="E2725" t="s">
        <v>452</v>
      </c>
      <c r="F2725" s="108">
        <v>2026</v>
      </c>
      <c r="G2725" t="s">
        <v>3268</v>
      </c>
      <c r="H2725">
        <v>14</v>
      </c>
      <c r="I2725">
        <v>41</v>
      </c>
      <c r="J2725" t="s">
        <v>555</v>
      </c>
      <c r="K2725" t="s">
        <v>2937</v>
      </c>
      <c r="L2725">
        <v>0</v>
      </c>
      <c r="M2725">
        <v>0</v>
      </c>
      <c r="N2725" t="s">
        <v>5678</v>
      </c>
      <c r="O2725" t="s">
        <v>545</v>
      </c>
      <c r="P2725" t="s">
        <v>458</v>
      </c>
      <c r="R2725">
        <v>0</v>
      </c>
      <c r="S2725" t="s">
        <v>459</v>
      </c>
      <c r="T2725" t="s">
        <v>458</v>
      </c>
      <c r="U2725" t="s">
        <v>460</v>
      </c>
      <c r="V2725" t="s">
        <v>458</v>
      </c>
    </row>
    <row r="2726" spans="1:22" x14ac:dyDescent="0.2">
      <c r="A2726" s="102">
        <v>42891</v>
      </c>
      <c r="B2726" s="102" t="s">
        <v>1001</v>
      </c>
      <c r="C2726" t="s">
        <v>541</v>
      </c>
      <c r="D2726" s="58">
        <v>704.06</v>
      </c>
      <c r="E2726" t="s">
        <v>452</v>
      </c>
      <c r="F2726" s="108">
        <v>2001</v>
      </c>
      <c r="G2726" t="s">
        <v>2936</v>
      </c>
      <c r="H2726">
        <v>11</v>
      </c>
      <c r="I2726">
        <v>41</v>
      </c>
      <c r="J2726" t="s">
        <v>555</v>
      </c>
      <c r="K2726" t="s">
        <v>2937</v>
      </c>
      <c r="L2726">
        <v>0</v>
      </c>
      <c r="M2726">
        <v>0</v>
      </c>
      <c r="N2726" t="s">
        <v>5679</v>
      </c>
      <c r="O2726" t="s">
        <v>545</v>
      </c>
      <c r="P2726" t="s">
        <v>458</v>
      </c>
      <c r="R2726">
        <v>0</v>
      </c>
      <c r="S2726" t="s">
        <v>459</v>
      </c>
      <c r="T2726" t="s">
        <v>458</v>
      </c>
      <c r="U2726" t="s">
        <v>460</v>
      </c>
      <c r="V2726" t="s">
        <v>458</v>
      </c>
    </row>
    <row r="2727" spans="1:22" x14ac:dyDescent="0.2">
      <c r="A2727" s="102">
        <v>42891</v>
      </c>
      <c r="B2727" s="102" t="s">
        <v>1001</v>
      </c>
      <c r="C2727" t="s">
        <v>541</v>
      </c>
      <c r="D2727" s="58">
        <v>704.06</v>
      </c>
      <c r="E2727" t="s">
        <v>452</v>
      </c>
      <c r="F2727" s="108">
        <v>2001</v>
      </c>
      <c r="G2727" t="s">
        <v>2936</v>
      </c>
      <c r="H2727">
        <v>3</v>
      </c>
      <c r="I2727">
        <v>41</v>
      </c>
      <c r="J2727" t="s">
        <v>555</v>
      </c>
      <c r="K2727" t="s">
        <v>2937</v>
      </c>
      <c r="L2727">
        <v>0</v>
      </c>
      <c r="M2727">
        <v>0</v>
      </c>
      <c r="N2727" t="s">
        <v>5680</v>
      </c>
      <c r="O2727" t="s">
        <v>545</v>
      </c>
      <c r="P2727" t="s">
        <v>458</v>
      </c>
      <c r="R2727">
        <v>0</v>
      </c>
      <c r="S2727" t="s">
        <v>459</v>
      </c>
      <c r="T2727" t="s">
        <v>458</v>
      </c>
      <c r="U2727" t="s">
        <v>460</v>
      </c>
      <c r="V2727" t="s">
        <v>458</v>
      </c>
    </row>
    <row r="2728" spans="1:22" x14ac:dyDescent="0.2">
      <c r="A2728" s="102">
        <v>42891</v>
      </c>
      <c r="B2728" s="102" t="s">
        <v>1001</v>
      </c>
      <c r="C2728" t="s">
        <v>541</v>
      </c>
      <c r="D2728" s="58">
        <v>704.06</v>
      </c>
      <c r="E2728" t="s">
        <v>452</v>
      </c>
      <c r="F2728" s="108">
        <v>2003</v>
      </c>
      <c r="G2728" t="s">
        <v>3304</v>
      </c>
      <c r="H2728">
        <v>16</v>
      </c>
      <c r="I2728">
        <v>41</v>
      </c>
      <c r="J2728" t="s">
        <v>555</v>
      </c>
      <c r="K2728" t="s">
        <v>2937</v>
      </c>
      <c r="L2728">
        <v>0</v>
      </c>
      <c r="M2728">
        <v>0</v>
      </c>
      <c r="N2728" t="s">
        <v>5681</v>
      </c>
      <c r="O2728" t="s">
        <v>545</v>
      </c>
      <c r="P2728" t="s">
        <v>458</v>
      </c>
      <c r="R2728">
        <v>0</v>
      </c>
      <c r="S2728" t="s">
        <v>459</v>
      </c>
      <c r="T2728" t="s">
        <v>458</v>
      </c>
      <c r="U2728" t="s">
        <v>460</v>
      </c>
      <c r="V2728" t="s">
        <v>458</v>
      </c>
    </row>
    <row r="2729" spans="1:22" x14ac:dyDescent="0.2">
      <c r="A2729" s="102">
        <v>42891</v>
      </c>
      <c r="B2729" s="102" t="s">
        <v>1001</v>
      </c>
      <c r="C2729" t="s">
        <v>541</v>
      </c>
      <c r="D2729" s="58">
        <v>704.06</v>
      </c>
      <c r="E2729" t="s">
        <v>452</v>
      </c>
      <c r="F2729" s="108">
        <v>2003</v>
      </c>
      <c r="G2729" t="s">
        <v>3304</v>
      </c>
      <c r="H2729">
        <v>2</v>
      </c>
      <c r="I2729">
        <v>41</v>
      </c>
      <c r="J2729" t="s">
        <v>555</v>
      </c>
      <c r="K2729" t="s">
        <v>2937</v>
      </c>
      <c r="L2729">
        <v>0</v>
      </c>
      <c r="M2729">
        <v>0</v>
      </c>
      <c r="N2729" t="s">
        <v>5682</v>
      </c>
      <c r="O2729" t="s">
        <v>545</v>
      </c>
      <c r="P2729" t="s">
        <v>458</v>
      </c>
      <c r="R2729">
        <v>0</v>
      </c>
      <c r="S2729" t="s">
        <v>459</v>
      </c>
      <c r="T2729" t="s">
        <v>458</v>
      </c>
      <c r="U2729" t="s">
        <v>460</v>
      </c>
      <c r="V2729" t="s">
        <v>458</v>
      </c>
    </row>
    <row r="2730" spans="1:22" x14ac:dyDescent="0.2">
      <c r="A2730" s="102">
        <v>42891</v>
      </c>
      <c r="B2730" s="102" t="s">
        <v>1001</v>
      </c>
      <c r="C2730" t="s">
        <v>541</v>
      </c>
      <c r="D2730" s="58">
        <v>704.06</v>
      </c>
      <c r="E2730" t="s">
        <v>452</v>
      </c>
      <c r="F2730" s="108">
        <v>2002</v>
      </c>
      <c r="G2730" t="s">
        <v>3291</v>
      </c>
      <c r="H2730">
        <v>9</v>
      </c>
      <c r="I2730">
        <v>41</v>
      </c>
      <c r="J2730" t="s">
        <v>555</v>
      </c>
      <c r="K2730" t="s">
        <v>2937</v>
      </c>
      <c r="L2730">
        <v>0</v>
      </c>
      <c r="M2730">
        <v>0</v>
      </c>
      <c r="N2730" t="s">
        <v>5683</v>
      </c>
      <c r="O2730" t="s">
        <v>545</v>
      </c>
      <c r="P2730" t="s">
        <v>458</v>
      </c>
      <c r="R2730">
        <v>0</v>
      </c>
      <c r="S2730" t="s">
        <v>459</v>
      </c>
      <c r="T2730" t="s">
        <v>458</v>
      </c>
      <c r="U2730" t="s">
        <v>460</v>
      </c>
      <c r="V2730" t="s">
        <v>458</v>
      </c>
    </row>
    <row r="2731" spans="1:22" x14ac:dyDescent="0.2">
      <c r="A2731" s="102">
        <v>42891</v>
      </c>
      <c r="B2731" s="102" t="s">
        <v>1001</v>
      </c>
      <c r="C2731" t="s">
        <v>541</v>
      </c>
      <c r="D2731" s="58">
        <v>704.06</v>
      </c>
      <c r="E2731" t="s">
        <v>452</v>
      </c>
      <c r="F2731" s="108">
        <v>2026</v>
      </c>
      <c r="G2731" t="s">
        <v>3268</v>
      </c>
      <c r="H2731">
        <v>31</v>
      </c>
      <c r="I2731">
        <v>41</v>
      </c>
      <c r="J2731" t="s">
        <v>555</v>
      </c>
      <c r="K2731" t="s">
        <v>2937</v>
      </c>
      <c r="L2731">
        <v>0</v>
      </c>
      <c r="M2731">
        <v>0</v>
      </c>
      <c r="N2731" t="s">
        <v>5684</v>
      </c>
      <c r="O2731" t="s">
        <v>545</v>
      </c>
      <c r="P2731" t="s">
        <v>458</v>
      </c>
      <c r="R2731">
        <v>0</v>
      </c>
      <c r="S2731" t="s">
        <v>459</v>
      </c>
      <c r="T2731" t="s">
        <v>458</v>
      </c>
      <c r="U2731" t="s">
        <v>460</v>
      </c>
      <c r="V2731" t="s">
        <v>458</v>
      </c>
    </row>
    <row r="2732" spans="1:22" x14ac:dyDescent="0.2">
      <c r="A2732" s="102">
        <v>42898</v>
      </c>
      <c r="B2732" s="102" t="s">
        <v>1001</v>
      </c>
      <c r="C2732" t="s">
        <v>541</v>
      </c>
      <c r="D2732" s="58">
        <v>704.06</v>
      </c>
      <c r="E2732" t="s">
        <v>452</v>
      </c>
      <c r="F2732" s="108">
        <v>2001</v>
      </c>
      <c r="G2732" t="s">
        <v>2936</v>
      </c>
      <c r="H2732">
        <v>10</v>
      </c>
      <c r="I2732">
        <v>41</v>
      </c>
      <c r="J2732" t="s">
        <v>555</v>
      </c>
      <c r="K2732" t="s">
        <v>2937</v>
      </c>
      <c r="L2732">
        <v>0</v>
      </c>
      <c r="M2732">
        <v>0</v>
      </c>
      <c r="N2732" t="s">
        <v>5685</v>
      </c>
      <c r="O2732" t="s">
        <v>545</v>
      </c>
      <c r="P2732" t="s">
        <v>458</v>
      </c>
      <c r="R2732">
        <v>0</v>
      </c>
      <c r="S2732" t="s">
        <v>459</v>
      </c>
      <c r="T2732" t="s">
        <v>458</v>
      </c>
      <c r="U2732" t="s">
        <v>460</v>
      </c>
      <c r="V2732" t="s">
        <v>458</v>
      </c>
    </row>
    <row r="2733" spans="1:22" x14ac:dyDescent="0.2">
      <c r="A2733" s="102">
        <v>42898</v>
      </c>
      <c r="B2733" s="102" t="s">
        <v>1001</v>
      </c>
      <c r="C2733" t="s">
        <v>541</v>
      </c>
      <c r="D2733" s="58">
        <v>704.06</v>
      </c>
      <c r="E2733" t="s">
        <v>452</v>
      </c>
      <c r="F2733" s="108">
        <v>2001</v>
      </c>
      <c r="G2733" t="s">
        <v>2936</v>
      </c>
      <c r="H2733">
        <v>3</v>
      </c>
      <c r="I2733">
        <v>41</v>
      </c>
      <c r="J2733" t="s">
        <v>555</v>
      </c>
      <c r="K2733" t="s">
        <v>2937</v>
      </c>
      <c r="L2733">
        <v>0</v>
      </c>
      <c r="M2733">
        <v>0</v>
      </c>
      <c r="N2733" t="s">
        <v>5686</v>
      </c>
      <c r="O2733" t="s">
        <v>545</v>
      </c>
      <c r="P2733" t="s">
        <v>458</v>
      </c>
      <c r="R2733">
        <v>0</v>
      </c>
      <c r="S2733" t="s">
        <v>459</v>
      </c>
      <c r="T2733" t="s">
        <v>458</v>
      </c>
      <c r="U2733" t="s">
        <v>460</v>
      </c>
      <c r="V2733" t="s">
        <v>458</v>
      </c>
    </row>
    <row r="2734" spans="1:22" x14ac:dyDescent="0.2">
      <c r="A2734" s="102">
        <v>42898</v>
      </c>
      <c r="B2734" s="102" t="s">
        <v>1001</v>
      </c>
      <c r="C2734" t="s">
        <v>541</v>
      </c>
      <c r="D2734" s="58">
        <v>704.06</v>
      </c>
      <c r="E2734" t="s">
        <v>452</v>
      </c>
      <c r="F2734" s="108">
        <v>2003</v>
      </c>
      <c r="G2734" t="s">
        <v>3304</v>
      </c>
      <c r="H2734">
        <v>3</v>
      </c>
      <c r="I2734">
        <v>41</v>
      </c>
      <c r="J2734" t="s">
        <v>555</v>
      </c>
      <c r="K2734" t="s">
        <v>2937</v>
      </c>
      <c r="L2734">
        <v>0</v>
      </c>
      <c r="M2734">
        <v>0</v>
      </c>
      <c r="N2734" t="s">
        <v>5687</v>
      </c>
      <c r="O2734" t="s">
        <v>545</v>
      </c>
      <c r="P2734" t="s">
        <v>458</v>
      </c>
      <c r="R2734">
        <v>0</v>
      </c>
      <c r="S2734" t="s">
        <v>459</v>
      </c>
      <c r="T2734" t="s">
        <v>458</v>
      </c>
      <c r="U2734" t="s">
        <v>460</v>
      </c>
      <c r="V2734" t="s">
        <v>458</v>
      </c>
    </row>
    <row r="2735" spans="1:22" x14ac:dyDescent="0.2">
      <c r="A2735" s="102">
        <v>42898</v>
      </c>
      <c r="B2735" s="102" t="s">
        <v>1001</v>
      </c>
      <c r="C2735" t="s">
        <v>541</v>
      </c>
      <c r="D2735" s="58">
        <v>704.06</v>
      </c>
      <c r="E2735" t="s">
        <v>452</v>
      </c>
      <c r="F2735" s="108">
        <v>2003</v>
      </c>
      <c r="G2735" t="s">
        <v>3304</v>
      </c>
      <c r="H2735">
        <v>5</v>
      </c>
      <c r="I2735">
        <v>41</v>
      </c>
      <c r="J2735" t="s">
        <v>555</v>
      </c>
      <c r="K2735" t="s">
        <v>2937</v>
      </c>
      <c r="L2735">
        <v>0</v>
      </c>
      <c r="M2735">
        <v>0</v>
      </c>
      <c r="N2735" t="s">
        <v>5688</v>
      </c>
      <c r="O2735" t="s">
        <v>545</v>
      </c>
      <c r="P2735" t="s">
        <v>458</v>
      </c>
      <c r="R2735">
        <v>0</v>
      </c>
      <c r="S2735" t="s">
        <v>459</v>
      </c>
      <c r="T2735" t="s">
        <v>458</v>
      </c>
      <c r="U2735" t="s">
        <v>460</v>
      </c>
      <c r="V2735" t="s">
        <v>458</v>
      </c>
    </row>
    <row r="2736" spans="1:22" x14ac:dyDescent="0.2">
      <c r="A2736" s="102">
        <v>42898</v>
      </c>
      <c r="B2736" s="102" t="s">
        <v>1001</v>
      </c>
      <c r="C2736" t="s">
        <v>541</v>
      </c>
      <c r="D2736" s="58">
        <v>704.06</v>
      </c>
      <c r="E2736" t="s">
        <v>452</v>
      </c>
      <c r="F2736" s="108">
        <v>2002</v>
      </c>
      <c r="G2736" t="s">
        <v>3291</v>
      </c>
      <c r="H2736">
        <v>5</v>
      </c>
      <c r="I2736">
        <v>41</v>
      </c>
      <c r="J2736" t="s">
        <v>555</v>
      </c>
      <c r="K2736" t="s">
        <v>2937</v>
      </c>
      <c r="L2736">
        <v>0</v>
      </c>
      <c r="M2736">
        <v>0</v>
      </c>
      <c r="N2736" t="s">
        <v>5689</v>
      </c>
      <c r="O2736" t="s">
        <v>545</v>
      </c>
      <c r="P2736" t="s">
        <v>458</v>
      </c>
      <c r="R2736">
        <v>0</v>
      </c>
      <c r="S2736" t="s">
        <v>459</v>
      </c>
      <c r="T2736" t="s">
        <v>458</v>
      </c>
      <c r="U2736" t="s">
        <v>460</v>
      </c>
      <c r="V2736" t="s">
        <v>458</v>
      </c>
    </row>
    <row r="2737" spans="1:22" x14ac:dyDescent="0.2">
      <c r="A2737" s="102">
        <v>42898</v>
      </c>
      <c r="B2737" s="102" t="s">
        <v>1001</v>
      </c>
      <c r="C2737" t="s">
        <v>541</v>
      </c>
      <c r="D2737" s="58">
        <v>704.06</v>
      </c>
      <c r="E2737" t="s">
        <v>452</v>
      </c>
      <c r="F2737" s="108">
        <v>2026</v>
      </c>
      <c r="G2737" t="s">
        <v>3268</v>
      </c>
      <c r="H2737">
        <v>17</v>
      </c>
      <c r="I2737">
        <v>41</v>
      </c>
      <c r="J2737" t="s">
        <v>555</v>
      </c>
      <c r="K2737" t="s">
        <v>2937</v>
      </c>
      <c r="L2737">
        <v>0</v>
      </c>
      <c r="M2737">
        <v>0</v>
      </c>
      <c r="N2737" t="s">
        <v>5690</v>
      </c>
      <c r="O2737" t="s">
        <v>545</v>
      </c>
      <c r="P2737" t="s">
        <v>458</v>
      </c>
      <c r="R2737">
        <v>0</v>
      </c>
      <c r="S2737" t="s">
        <v>459</v>
      </c>
      <c r="T2737" t="s">
        <v>458</v>
      </c>
      <c r="U2737" t="s">
        <v>460</v>
      </c>
      <c r="V2737" t="s">
        <v>458</v>
      </c>
    </row>
    <row r="2738" spans="1:22" x14ac:dyDescent="0.2">
      <c r="A2738" s="102">
        <v>42905</v>
      </c>
      <c r="B2738" s="102" t="s">
        <v>1001</v>
      </c>
      <c r="C2738" t="s">
        <v>541</v>
      </c>
      <c r="D2738" s="58">
        <v>704.06</v>
      </c>
      <c r="E2738" t="s">
        <v>452</v>
      </c>
      <c r="F2738" s="108">
        <v>2001</v>
      </c>
      <c r="G2738" t="s">
        <v>2936</v>
      </c>
      <c r="H2738">
        <v>3</v>
      </c>
      <c r="I2738">
        <v>41</v>
      </c>
      <c r="J2738" t="s">
        <v>555</v>
      </c>
      <c r="K2738" t="s">
        <v>2937</v>
      </c>
      <c r="L2738">
        <v>0</v>
      </c>
      <c r="M2738">
        <v>0</v>
      </c>
      <c r="N2738" t="s">
        <v>5691</v>
      </c>
      <c r="O2738" t="s">
        <v>545</v>
      </c>
      <c r="P2738" t="s">
        <v>458</v>
      </c>
      <c r="R2738">
        <v>0</v>
      </c>
      <c r="S2738" t="s">
        <v>459</v>
      </c>
      <c r="T2738" t="s">
        <v>458</v>
      </c>
      <c r="U2738" t="s">
        <v>460</v>
      </c>
      <c r="V2738" t="s">
        <v>458</v>
      </c>
    </row>
    <row r="2739" spans="1:22" x14ac:dyDescent="0.2">
      <c r="A2739" s="102">
        <v>42905</v>
      </c>
      <c r="B2739" s="102" t="s">
        <v>1001</v>
      </c>
      <c r="C2739" t="s">
        <v>541</v>
      </c>
      <c r="D2739" s="58">
        <v>704.06</v>
      </c>
      <c r="E2739" t="s">
        <v>452</v>
      </c>
      <c r="F2739" s="108">
        <v>2003</v>
      </c>
      <c r="G2739" t="s">
        <v>3304</v>
      </c>
      <c r="H2739">
        <v>18</v>
      </c>
      <c r="I2739">
        <v>41</v>
      </c>
      <c r="J2739" t="s">
        <v>555</v>
      </c>
      <c r="K2739" t="s">
        <v>2937</v>
      </c>
      <c r="L2739">
        <v>0</v>
      </c>
      <c r="M2739">
        <v>0</v>
      </c>
      <c r="N2739" t="s">
        <v>5692</v>
      </c>
      <c r="O2739" t="s">
        <v>545</v>
      </c>
      <c r="P2739" t="s">
        <v>458</v>
      </c>
      <c r="R2739">
        <v>0</v>
      </c>
      <c r="S2739" t="s">
        <v>459</v>
      </c>
      <c r="T2739" t="s">
        <v>458</v>
      </c>
      <c r="U2739" t="s">
        <v>460</v>
      </c>
      <c r="V2739" t="s">
        <v>458</v>
      </c>
    </row>
    <row r="2740" spans="1:22" x14ac:dyDescent="0.2">
      <c r="A2740" s="102">
        <v>42905</v>
      </c>
      <c r="B2740" s="102" t="s">
        <v>1001</v>
      </c>
      <c r="C2740" t="s">
        <v>541</v>
      </c>
      <c r="D2740" s="58">
        <v>704.06</v>
      </c>
      <c r="E2740" t="s">
        <v>452</v>
      </c>
      <c r="F2740" s="108">
        <v>2002</v>
      </c>
      <c r="G2740" t="s">
        <v>3291</v>
      </c>
      <c r="H2740">
        <v>11</v>
      </c>
      <c r="I2740">
        <v>41</v>
      </c>
      <c r="J2740" t="s">
        <v>555</v>
      </c>
      <c r="K2740" t="s">
        <v>2937</v>
      </c>
      <c r="L2740">
        <v>0</v>
      </c>
      <c r="M2740">
        <v>0</v>
      </c>
      <c r="N2740" t="s">
        <v>5693</v>
      </c>
      <c r="O2740" t="s">
        <v>545</v>
      </c>
      <c r="P2740" t="s">
        <v>458</v>
      </c>
      <c r="R2740">
        <v>0</v>
      </c>
      <c r="S2740" t="s">
        <v>459</v>
      </c>
      <c r="T2740" t="s">
        <v>458</v>
      </c>
      <c r="U2740" t="s">
        <v>460</v>
      </c>
      <c r="V2740" t="s">
        <v>458</v>
      </c>
    </row>
    <row r="2741" spans="1:22" x14ac:dyDescent="0.2">
      <c r="A2741" s="102">
        <v>42905</v>
      </c>
      <c r="B2741" s="102" t="s">
        <v>1001</v>
      </c>
      <c r="C2741" t="s">
        <v>541</v>
      </c>
      <c r="D2741" s="58">
        <v>704.06</v>
      </c>
      <c r="E2741" t="s">
        <v>452</v>
      </c>
      <c r="F2741" s="108">
        <v>2026</v>
      </c>
      <c r="G2741" t="s">
        <v>3268</v>
      </c>
      <c r="H2741">
        <v>6</v>
      </c>
      <c r="I2741">
        <v>41</v>
      </c>
      <c r="J2741" t="s">
        <v>555</v>
      </c>
      <c r="K2741" t="s">
        <v>2937</v>
      </c>
      <c r="L2741">
        <v>0</v>
      </c>
      <c r="M2741">
        <v>0</v>
      </c>
      <c r="N2741" t="s">
        <v>5694</v>
      </c>
      <c r="O2741" t="s">
        <v>545</v>
      </c>
      <c r="P2741" t="s">
        <v>458</v>
      </c>
      <c r="R2741">
        <v>0</v>
      </c>
      <c r="S2741" t="s">
        <v>459</v>
      </c>
      <c r="T2741" t="s">
        <v>458</v>
      </c>
      <c r="U2741" t="s">
        <v>460</v>
      </c>
      <c r="V2741" t="s">
        <v>458</v>
      </c>
    </row>
    <row r="2742" spans="1:22" x14ac:dyDescent="0.2">
      <c r="A2742" s="102">
        <v>42912</v>
      </c>
      <c r="B2742" s="102" t="s">
        <v>1001</v>
      </c>
      <c r="C2742" t="s">
        <v>541</v>
      </c>
      <c r="D2742" s="58">
        <v>704.06</v>
      </c>
      <c r="E2742" t="s">
        <v>452</v>
      </c>
      <c r="F2742" s="108">
        <v>2002</v>
      </c>
      <c r="G2742" t="s">
        <v>3291</v>
      </c>
      <c r="H2742">
        <v>10</v>
      </c>
      <c r="I2742">
        <v>41</v>
      </c>
      <c r="J2742" t="s">
        <v>555</v>
      </c>
      <c r="K2742" t="s">
        <v>2937</v>
      </c>
      <c r="L2742">
        <v>0</v>
      </c>
      <c r="M2742">
        <v>0</v>
      </c>
      <c r="N2742" t="s">
        <v>5695</v>
      </c>
      <c r="O2742" t="s">
        <v>545</v>
      </c>
      <c r="P2742" t="s">
        <v>458</v>
      </c>
      <c r="R2742">
        <v>0</v>
      </c>
      <c r="S2742" t="s">
        <v>459</v>
      </c>
      <c r="T2742" t="s">
        <v>458</v>
      </c>
      <c r="U2742" t="s">
        <v>460</v>
      </c>
      <c r="V2742" t="s">
        <v>458</v>
      </c>
    </row>
    <row r="2743" spans="1:22" x14ac:dyDescent="0.2">
      <c r="A2743" s="102">
        <v>42919</v>
      </c>
      <c r="B2743" s="102" t="s">
        <v>1001</v>
      </c>
      <c r="C2743" t="s">
        <v>541</v>
      </c>
      <c r="D2743" s="58">
        <v>704.06</v>
      </c>
      <c r="E2743" t="s">
        <v>452</v>
      </c>
      <c r="F2743" s="108">
        <v>2001</v>
      </c>
      <c r="G2743" t="s">
        <v>2936</v>
      </c>
      <c r="H2743">
        <v>1</v>
      </c>
      <c r="I2743">
        <v>41</v>
      </c>
      <c r="J2743" t="s">
        <v>555</v>
      </c>
      <c r="K2743" t="s">
        <v>2937</v>
      </c>
      <c r="L2743">
        <v>0</v>
      </c>
      <c r="M2743">
        <v>0</v>
      </c>
      <c r="N2743" t="s">
        <v>5696</v>
      </c>
      <c r="O2743" t="s">
        <v>545</v>
      </c>
      <c r="P2743" t="s">
        <v>458</v>
      </c>
      <c r="R2743">
        <v>0</v>
      </c>
      <c r="S2743" t="s">
        <v>459</v>
      </c>
      <c r="T2743" t="s">
        <v>458</v>
      </c>
      <c r="U2743" t="s">
        <v>460</v>
      </c>
      <c r="V2743" t="s">
        <v>458</v>
      </c>
    </row>
    <row r="2744" spans="1:22" x14ac:dyDescent="0.2">
      <c r="A2744" s="102">
        <v>42919</v>
      </c>
      <c r="B2744" s="102" t="s">
        <v>1001</v>
      </c>
      <c r="C2744" t="s">
        <v>541</v>
      </c>
      <c r="D2744" s="58">
        <v>704.06</v>
      </c>
      <c r="E2744" t="s">
        <v>452</v>
      </c>
      <c r="F2744" s="108">
        <v>2003</v>
      </c>
      <c r="G2744" t="s">
        <v>3304</v>
      </c>
      <c r="H2744">
        <v>18</v>
      </c>
      <c r="I2744">
        <v>41</v>
      </c>
      <c r="J2744" t="s">
        <v>555</v>
      </c>
      <c r="K2744" t="s">
        <v>2937</v>
      </c>
      <c r="L2744">
        <v>0</v>
      </c>
      <c r="M2744">
        <v>0</v>
      </c>
      <c r="N2744" t="s">
        <v>5697</v>
      </c>
      <c r="O2744" t="s">
        <v>545</v>
      </c>
      <c r="P2744" t="s">
        <v>458</v>
      </c>
      <c r="R2744">
        <v>0</v>
      </c>
      <c r="S2744" t="s">
        <v>459</v>
      </c>
      <c r="T2744" t="s">
        <v>458</v>
      </c>
      <c r="U2744" t="s">
        <v>460</v>
      </c>
      <c r="V2744" t="s">
        <v>458</v>
      </c>
    </row>
    <row r="2745" spans="1:22" x14ac:dyDescent="0.2">
      <c r="A2745" s="102">
        <v>42919</v>
      </c>
      <c r="B2745" s="102" t="s">
        <v>1001</v>
      </c>
      <c r="C2745" t="s">
        <v>541</v>
      </c>
      <c r="D2745" s="58">
        <v>704.06</v>
      </c>
      <c r="E2745" t="s">
        <v>452</v>
      </c>
      <c r="F2745" s="108">
        <v>2002</v>
      </c>
      <c r="G2745" t="s">
        <v>3291</v>
      </c>
      <c r="H2745">
        <v>4</v>
      </c>
      <c r="I2745">
        <v>41</v>
      </c>
      <c r="J2745" t="s">
        <v>555</v>
      </c>
      <c r="K2745" t="s">
        <v>2937</v>
      </c>
      <c r="L2745">
        <v>0</v>
      </c>
      <c r="M2745">
        <v>0</v>
      </c>
      <c r="N2745" t="s">
        <v>5698</v>
      </c>
      <c r="O2745" t="s">
        <v>545</v>
      </c>
      <c r="P2745" t="s">
        <v>458</v>
      </c>
      <c r="R2745">
        <v>0</v>
      </c>
      <c r="S2745" t="s">
        <v>459</v>
      </c>
      <c r="T2745" t="s">
        <v>458</v>
      </c>
      <c r="U2745" t="s">
        <v>460</v>
      </c>
      <c r="V2745" t="s">
        <v>458</v>
      </c>
    </row>
    <row r="2746" spans="1:22" x14ac:dyDescent="0.2">
      <c r="A2746" s="102">
        <v>42919</v>
      </c>
      <c r="B2746" s="102" t="s">
        <v>1001</v>
      </c>
      <c r="C2746" t="s">
        <v>541</v>
      </c>
      <c r="D2746" s="58">
        <v>704.06</v>
      </c>
      <c r="E2746" t="s">
        <v>452</v>
      </c>
      <c r="F2746" s="108" t="s">
        <v>2950</v>
      </c>
      <c r="G2746" t="s">
        <v>2951</v>
      </c>
      <c r="H2746">
        <v>7</v>
      </c>
      <c r="I2746">
        <v>41</v>
      </c>
      <c r="J2746" t="s">
        <v>555</v>
      </c>
      <c r="K2746" t="s">
        <v>2937</v>
      </c>
      <c r="L2746">
        <v>0</v>
      </c>
      <c r="M2746">
        <v>0</v>
      </c>
      <c r="N2746" t="s">
        <v>5699</v>
      </c>
      <c r="O2746" t="s">
        <v>545</v>
      </c>
      <c r="P2746" t="s">
        <v>458</v>
      </c>
      <c r="R2746">
        <v>0</v>
      </c>
      <c r="S2746" t="s">
        <v>459</v>
      </c>
      <c r="T2746" t="s">
        <v>458</v>
      </c>
      <c r="U2746" t="s">
        <v>460</v>
      </c>
      <c r="V2746" t="s">
        <v>458</v>
      </c>
    </row>
    <row r="2747" spans="1:22" x14ac:dyDescent="0.2">
      <c r="A2747" s="102">
        <v>42926</v>
      </c>
      <c r="B2747" s="102" t="s">
        <v>1001</v>
      </c>
      <c r="C2747" t="s">
        <v>541</v>
      </c>
      <c r="D2747" s="58">
        <v>704.06</v>
      </c>
      <c r="E2747" t="s">
        <v>452</v>
      </c>
      <c r="F2747" s="108">
        <v>2001</v>
      </c>
      <c r="G2747" t="s">
        <v>2936</v>
      </c>
      <c r="H2747">
        <v>4</v>
      </c>
      <c r="I2747">
        <v>41</v>
      </c>
      <c r="J2747" t="s">
        <v>555</v>
      </c>
      <c r="K2747" t="s">
        <v>2937</v>
      </c>
      <c r="L2747">
        <v>0</v>
      </c>
      <c r="M2747">
        <v>0</v>
      </c>
      <c r="N2747" t="s">
        <v>5700</v>
      </c>
      <c r="O2747" t="s">
        <v>545</v>
      </c>
      <c r="P2747" t="s">
        <v>458</v>
      </c>
      <c r="R2747">
        <v>0</v>
      </c>
      <c r="S2747" t="s">
        <v>459</v>
      </c>
      <c r="T2747" t="s">
        <v>458</v>
      </c>
      <c r="U2747" t="s">
        <v>460</v>
      </c>
      <c r="V2747" t="s">
        <v>458</v>
      </c>
    </row>
    <row r="2748" spans="1:22" x14ac:dyDescent="0.2">
      <c r="A2748" s="102">
        <v>42926</v>
      </c>
      <c r="B2748" s="102" t="s">
        <v>1001</v>
      </c>
      <c r="C2748" t="s">
        <v>541</v>
      </c>
      <c r="D2748" s="58">
        <v>704.06</v>
      </c>
      <c r="E2748" t="s">
        <v>452</v>
      </c>
      <c r="F2748" s="108">
        <v>2003</v>
      </c>
      <c r="G2748" t="s">
        <v>3304</v>
      </c>
      <c r="H2748">
        <v>25</v>
      </c>
      <c r="I2748">
        <v>41</v>
      </c>
      <c r="J2748" t="s">
        <v>555</v>
      </c>
      <c r="K2748" t="s">
        <v>2937</v>
      </c>
      <c r="L2748">
        <v>0</v>
      </c>
      <c r="M2748">
        <v>0</v>
      </c>
      <c r="N2748" t="s">
        <v>5701</v>
      </c>
      <c r="O2748" t="s">
        <v>545</v>
      </c>
      <c r="P2748" t="s">
        <v>458</v>
      </c>
      <c r="R2748">
        <v>0</v>
      </c>
      <c r="S2748" t="s">
        <v>459</v>
      </c>
      <c r="T2748" t="s">
        <v>458</v>
      </c>
      <c r="U2748" t="s">
        <v>460</v>
      </c>
      <c r="V2748" t="s">
        <v>458</v>
      </c>
    </row>
    <row r="2749" spans="1:22" x14ac:dyDescent="0.2">
      <c r="A2749" s="102">
        <v>42926</v>
      </c>
      <c r="B2749" s="102" t="s">
        <v>1001</v>
      </c>
      <c r="C2749" t="s">
        <v>541</v>
      </c>
      <c r="D2749" s="58">
        <v>704.06</v>
      </c>
      <c r="E2749" t="s">
        <v>452</v>
      </c>
      <c r="F2749" s="108" t="s">
        <v>2950</v>
      </c>
      <c r="G2749" t="s">
        <v>2951</v>
      </c>
      <c r="H2749">
        <v>14</v>
      </c>
      <c r="I2749">
        <v>41</v>
      </c>
      <c r="J2749" t="s">
        <v>555</v>
      </c>
      <c r="K2749" t="s">
        <v>2937</v>
      </c>
      <c r="L2749">
        <v>0</v>
      </c>
      <c r="M2749">
        <v>0</v>
      </c>
      <c r="N2749" t="s">
        <v>5702</v>
      </c>
      <c r="O2749" t="s">
        <v>545</v>
      </c>
      <c r="P2749" t="s">
        <v>458</v>
      </c>
      <c r="R2749">
        <v>0</v>
      </c>
      <c r="S2749" t="s">
        <v>459</v>
      </c>
      <c r="T2749" t="s">
        <v>458</v>
      </c>
      <c r="U2749" t="s">
        <v>460</v>
      </c>
      <c r="V2749" t="s">
        <v>458</v>
      </c>
    </row>
    <row r="2750" spans="1:22" x14ac:dyDescent="0.2">
      <c r="A2750" s="102">
        <v>42926</v>
      </c>
      <c r="B2750" s="102" t="s">
        <v>1001</v>
      </c>
      <c r="C2750" t="s">
        <v>541</v>
      </c>
      <c r="D2750" s="58">
        <v>704.06</v>
      </c>
      <c r="E2750" t="s">
        <v>452</v>
      </c>
      <c r="F2750" s="108" t="s">
        <v>2950</v>
      </c>
      <c r="G2750" t="s">
        <v>2951</v>
      </c>
      <c r="H2750">
        <v>24.5</v>
      </c>
      <c r="I2750">
        <v>41</v>
      </c>
      <c r="J2750" t="s">
        <v>555</v>
      </c>
      <c r="K2750" t="s">
        <v>2937</v>
      </c>
      <c r="L2750">
        <v>0</v>
      </c>
      <c r="M2750">
        <v>0</v>
      </c>
      <c r="N2750" t="s">
        <v>5703</v>
      </c>
      <c r="O2750" t="s">
        <v>545</v>
      </c>
      <c r="P2750" t="s">
        <v>458</v>
      </c>
      <c r="R2750">
        <v>0</v>
      </c>
      <c r="S2750" t="s">
        <v>459</v>
      </c>
      <c r="T2750" t="s">
        <v>458</v>
      </c>
      <c r="U2750" t="s">
        <v>460</v>
      </c>
      <c r="V2750" t="s">
        <v>458</v>
      </c>
    </row>
    <row r="2751" spans="1:22" x14ac:dyDescent="0.2">
      <c r="A2751" s="102">
        <v>42933</v>
      </c>
      <c r="B2751" s="102" t="s">
        <v>1001</v>
      </c>
      <c r="C2751" t="s">
        <v>541</v>
      </c>
      <c r="D2751" s="58">
        <v>704.06</v>
      </c>
      <c r="E2751" t="s">
        <v>452</v>
      </c>
      <c r="F2751" s="108">
        <v>2001</v>
      </c>
      <c r="G2751" t="s">
        <v>2936</v>
      </c>
      <c r="H2751">
        <v>5</v>
      </c>
      <c r="I2751">
        <v>41</v>
      </c>
      <c r="J2751" t="s">
        <v>555</v>
      </c>
      <c r="K2751" t="s">
        <v>2937</v>
      </c>
      <c r="L2751">
        <v>0</v>
      </c>
      <c r="M2751">
        <v>0</v>
      </c>
      <c r="N2751" t="s">
        <v>5704</v>
      </c>
      <c r="O2751" t="s">
        <v>545</v>
      </c>
      <c r="P2751" t="s">
        <v>458</v>
      </c>
      <c r="R2751">
        <v>0</v>
      </c>
      <c r="S2751" t="s">
        <v>459</v>
      </c>
      <c r="T2751" t="s">
        <v>458</v>
      </c>
      <c r="U2751" t="s">
        <v>460</v>
      </c>
      <c r="V2751" t="s">
        <v>458</v>
      </c>
    </row>
    <row r="2752" spans="1:22" x14ac:dyDescent="0.2">
      <c r="A2752" s="102">
        <v>42933</v>
      </c>
      <c r="B2752" s="102" t="s">
        <v>1001</v>
      </c>
      <c r="C2752" t="s">
        <v>541</v>
      </c>
      <c r="D2752" s="58">
        <v>704.06</v>
      </c>
      <c r="E2752" t="s">
        <v>452</v>
      </c>
      <c r="F2752" s="108">
        <v>2003</v>
      </c>
      <c r="G2752" t="s">
        <v>3304</v>
      </c>
      <c r="H2752">
        <v>21</v>
      </c>
      <c r="I2752">
        <v>41</v>
      </c>
      <c r="J2752" t="s">
        <v>555</v>
      </c>
      <c r="K2752" t="s">
        <v>2937</v>
      </c>
      <c r="L2752">
        <v>0</v>
      </c>
      <c r="M2752">
        <v>0</v>
      </c>
      <c r="N2752" t="s">
        <v>5705</v>
      </c>
      <c r="O2752" t="s">
        <v>545</v>
      </c>
      <c r="P2752" t="s">
        <v>458</v>
      </c>
      <c r="R2752">
        <v>0</v>
      </c>
      <c r="S2752" t="s">
        <v>459</v>
      </c>
      <c r="T2752" t="s">
        <v>458</v>
      </c>
      <c r="U2752" t="s">
        <v>460</v>
      </c>
      <c r="V2752" t="s">
        <v>458</v>
      </c>
    </row>
    <row r="2753" spans="1:22" x14ac:dyDescent="0.2">
      <c r="A2753" s="102">
        <v>42933</v>
      </c>
      <c r="B2753" s="102" t="s">
        <v>1001</v>
      </c>
      <c r="C2753" t="s">
        <v>541</v>
      </c>
      <c r="D2753" s="58">
        <v>704.06</v>
      </c>
      <c r="E2753" t="s">
        <v>452</v>
      </c>
      <c r="F2753" s="108">
        <v>2002</v>
      </c>
      <c r="G2753" t="s">
        <v>3291</v>
      </c>
      <c r="H2753">
        <v>5</v>
      </c>
      <c r="I2753">
        <v>41</v>
      </c>
      <c r="J2753" t="s">
        <v>555</v>
      </c>
      <c r="K2753" t="s">
        <v>2937</v>
      </c>
      <c r="L2753">
        <v>0</v>
      </c>
      <c r="M2753">
        <v>0</v>
      </c>
      <c r="N2753" t="s">
        <v>5706</v>
      </c>
      <c r="O2753" t="s">
        <v>545</v>
      </c>
      <c r="P2753" t="s">
        <v>458</v>
      </c>
      <c r="R2753">
        <v>0</v>
      </c>
      <c r="S2753" t="s">
        <v>459</v>
      </c>
      <c r="T2753" t="s">
        <v>458</v>
      </c>
      <c r="U2753" t="s">
        <v>460</v>
      </c>
      <c r="V2753" t="s">
        <v>458</v>
      </c>
    </row>
    <row r="2754" spans="1:22" x14ac:dyDescent="0.2">
      <c r="A2754" s="102">
        <v>42933</v>
      </c>
      <c r="B2754" s="102" t="s">
        <v>1001</v>
      </c>
      <c r="C2754" t="s">
        <v>541</v>
      </c>
      <c r="D2754" s="58">
        <v>704.06</v>
      </c>
      <c r="E2754" t="s">
        <v>452</v>
      </c>
      <c r="F2754" s="108" t="s">
        <v>2950</v>
      </c>
      <c r="G2754" t="s">
        <v>2951</v>
      </c>
      <c r="H2754">
        <v>35</v>
      </c>
      <c r="I2754">
        <v>41</v>
      </c>
      <c r="J2754" t="s">
        <v>555</v>
      </c>
      <c r="K2754" t="s">
        <v>2937</v>
      </c>
      <c r="L2754">
        <v>0</v>
      </c>
      <c r="M2754">
        <v>0</v>
      </c>
      <c r="N2754" t="s">
        <v>5707</v>
      </c>
      <c r="O2754" t="s">
        <v>545</v>
      </c>
      <c r="P2754" t="s">
        <v>458</v>
      </c>
      <c r="R2754">
        <v>0</v>
      </c>
      <c r="S2754" t="s">
        <v>459</v>
      </c>
      <c r="T2754" t="s">
        <v>458</v>
      </c>
      <c r="U2754" t="s">
        <v>460</v>
      </c>
      <c r="V2754" t="s">
        <v>458</v>
      </c>
    </row>
    <row r="2755" spans="1:22" x14ac:dyDescent="0.2">
      <c r="A2755" s="102">
        <v>42940</v>
      </c>
      <c r="B2755" s="102" t="s">
        <v>1001</v>
      </c>
      <c r="C2755" t="s">
        <v>541</v>
      </c>
      <c r="D2755" s="58">
        <v>704.06</v>
      </c>
      <c r="E2755" t="s">
        <v>452</v>
      </c>
      <c r="F2755" s="108">
        <v>2014</v>
      </c>
      <c r="G2755" t="s">
        <v>2978</v>
      </c>
      <c r="H2755">
        <v>28</v>
      </c>
      <c r="I2755">
        <v>41</v>
      </c>
      <c r="J2755" t="s">
        <v>555</v>
      </c>
      <c r="K2755" t="s">
        <v>2937</v>
      </c>
      <c r="L2755">
        <v>0</v>
      </c>
      <c r="M2755">
        <v>0</v>
      </c>
      <c r="N2755" t="s">
        <v>5708</v>
      </c>
      <c r="O2755" t="s">
        <v>545</v>
      </c>
      <c r="P2755" t="s">
        <v>458</v>
      </c>
      <c r="R2755">
        <v>0</v>
      </c>
      <c r="S2755" t="s">
        <v>459</v>
      </c>
      <c r="T2755" t="s">
        <v>458</v>
      </c>
      <c r="U2755" t="s">
        <v>460</v>
      </c>
      <c r="V2755" t="s">
        <v>458</v>
      </c>
    </row>
    <row r="2756" spans="1:22" x14ac:dyDescent="0.2">
      <c r="A2756" s="102">
        <v>42940</v>
      </c>
      <c r="B2756" s="102" t="s">
        <v>1001</v>
      </c>
      <c r="C2756" t="s">
        <v>541</v>
      </c>
      <c r="D2756" s="58">
        <v>704.06</v>
      </c>
      <c r="E2756" t="s">
        <v>452</v>
      </c>
      <c r="F2756" s="108">
        <v>2001</v>
      </c>
      <c r="G2756" t="s">
        <v>2936</v>
      </c>
      <c r="H2756">
        <v>2</v>
      </c>
      <c r="I2756">
        <v>41</v>
      </c>
      <c r="J2756" t="s">
        <v>555</v>
      </c>
      <c r="K2756" t="s">
        <v>2937</v>
      </c>
      <c r="L2756">
        <v>0</v>
      </c>
      <c r="M2756">
        <v>0</v>
      </c>
      <c r="N2756" t="s">
        <v>5709</v>
      </c>
      <c r="O2756" t="s">
        <v>545</v>
      </c>
      <c r="P2756" t="s">
        <v>458</v>
      </c>
      <c r="R2756">
        <v>0</v>
      </c>
      <c r="S2756" t="s">
        <v>459</v>
      </c>
      <c r="T2756" t="s">
        <v>458</v>
      </c>
      <c r="U2756" t="s">
        <v>460</v>
      </c>
      <c r="V2756" t="s">
        <v>458</v>
      </c>
    </row>
    <row r="2757" spans="1:22" x14ac:dyDescent="0.2">
      <c r="A2757" s="102">
        <v>42940</v>
      </c>
      <c r="B2757" s="102" t="s">
        <v>1001</v>
      </c>
      <c r="C2757" t="s">
        <v>541</v>
      </c>
      <c r="D2757" s="58">
        <v>704.06</v>
      </c>
      <c r="E2757" t="s">
        <v>452</v>
      </c>
      <c r="F2757" s="108">
        <v>2003</v>
      </c>
      <c r="G2757" t="s">
        <v>3304</v>
      </c>
      <c r="H2757">
        <v>19</v>
      </c>
      <c r="I2757">
        <v>41</v>
      </c>
      <c r="J2757" t="s">
        <v>555</v>
      </c>
      <c r="K2757" t="s">
        <v>2937</v>
      </c>
      <c r="L2757">
        <v>0</v>
      </c>
      <c r="M2757">
        <v>0</v>
      </c>
      <c r="N2757" t="s">
        <v>5710</v>
      </c>
      <c r="O2757" t="s">
        <v>545</v>
      </c>
      <c r="P2757" t="s">
        <v>458</v>
      </c>
      <c r="R2757">
        <v>0</v>
      </c>
      <c r="S2757" t="s">
        <v>459</v>
      </c>
      <c r="T2757" t="s">
        <v>458</v>
      </c>
      <c r="U2757" t="s">
        <v>460</v>
      </c>
      <c r="V2757" t="s">
        <v>458</v>
      </c>
    </row>
    <row r="2758" spans="1:22" x14ac:dyDescent="0.2">
      <c r="A2758" s="102">
        <v>42940</v>
      </c>
      <c r="B2758" s="102" t="s">
        <v>1001</v>
      </c>
      <c r="C2758" t="s">
        <v>541</v>
      </c>
      <c r="D2758" s="58">
        <v>704.06</v>
      </c>
      <c r="E2758" t="s">
        <v>452</v>
      </c>
      <c r="F2758" s="108">
        <v>2002</v>
      </c>
      <c r="G2758" t="s">
        <v>3291</v>
      </c>
      <c r="H2758">
        <v>8</v>
      </c>
      <c r="I2758">
        <v>41</v>
      </c>
      <c r="J2758" t="s">
        <v>555</v>
      </c>
      <c r="K2758" t="s">
        <v>2937</v>
      </c>
      <c r="L2758">
        <v>0</v>
      </c>
      <c r="M2758">
        <v>0</v>
      </c>
      <c r="N2758" t="s">
        <v>5711</v>
      </c>
      <c r="O2758" t="s">
        <v>545</v>
      </c>
      <c r="P2758" t="s">
        <v>458</v>
      </c>
      <c r="R2758">
        <v>0</v>
      </c>
      <c r="S2758" t="s">
        <v>459</v>
      </c>
      <c r="T2758" t="s">
        <v>458</v>
      </c>
      <c r="U2758" t="s">
        <v>460</v>
      </c>
      <c r="V2758" t="s">
        <v>458</v>
      </c>
    </row>
    <row r="2759" spans="1:22" x14ac:dyDescent="0.2">
      <c r="A2759" s="102">
        <v>42940</v>
      </c>
      <c r="B2759" s="102" t="s">
        <v>1001</v>
      </c>
      <c r="C2759" t="s">
        <v>541</v>
      </c>
      <c r="D2759" s="58">
        <v>704.06</v>
      </c>
      <c r="E2759" t="s">
        <v>452</v>
      </c>
      <c r="F2759" s="108" t="s">
        <v>2950</v>
      </c>
      <c r="G2759" t="s">
        <v>2951</v>
      </c>
      <c r="H2759">
        <v>16.5</v>
      </c>
      <c r="I2759">
        <v>41</v>
      </c>
      <c r="J2759" t="s">
        <v>555</v>
      </c>
      <c r="K2759" t="s">
        <v>2937</v>
      </c>
      <c r="L2759">
        <v>0</v>
      </c>
      <c r="M2759">
        <v>0</v>
      </c>
      <c r="N2759" t="s">
        <v>5712</v>
      </c>
      <c r="O2759" t="s">
        <v>545</v>
      </c>
      <c r="P2759" t="s">
        <v>458</v>
      </c>
      <c r="R2759">
        <v>0</v>
      </c>
      <c r="S2759" t="s">
        <v>459</v>
      </c>
      <c r="T2759" t="s">
        <v>458</v>
      </c>
      <c r="U2759" t="s">
        <v>460</v>
      </c>
      <c r="V2759" t="s">
        <v>458</v>
      </c>
    </row>
    <row r="2760" spans="1:22" x14ac:dyDescent="0.2">
      <c r="A2760" s="102">
        <v>42947</v>
      </c>
      <c r="B2760" s="102" t="s">
        <v>1001</v>
      </c>
      <c r="C2760" t="s">
        <v>541</v>
      </c>
      <c r="D2760" s="58">
        <v>704.06</v>
      </c>
      <c r="E2760" t="s">
        <v>452</v>
      </c>
      <c r="F2760" s="108">
        <v>2014</v>
      </c>
      <c r="G2760" t="s">
        <v>2978</v>
      </c>
      <c r="H2760">
        <v>7</v>
      </c>
      <c r="I2760">
        <v>41</v>
      </c>
      <c r="J2760" t="s">
        <v>555</v>
      </c>
      <c r="K2760" t="s">
        <v>2937</v>
      </c>
      <c r="L2760">
        <v>0</v>
      </c>
      <c r="M2760">
        <v>0</v>
      </c>
      <c r="N2760" t="s">
        <v>5713</v>
      </c>
      <c r="O2760" t="s">
        <v>545</v>
      </c>
      <c r="P2760" t="s">
        <v>458</v>
      </c>
      <c r="R2760">
        <v>0</v>
      </c>
      <c r="S2760" t="s">
        <v>459</v>
      </c>
      <c r="T2760" t="s">
        <v>458</v>
      </c>
      <c r="U2760" t="s">
        <v>460</v>
      </c>
      <c r="V2760" t="s">
        <v>458</v>
      </c>
    </row>
    <row r="2761" spans="1:22" x14ac:dyDescent="0.2">
      <c r="A2761" s="102">
        <v>42947</v>
      </c>
      <c r="B2761" s="102" t="s">
        <v>1001</v>
      </c>
      <c r="C2761" t="s">
        <v>541</v>
      </c>
      <c r="D2761" s="58">
        <v>704.06</v>
      </c>
      <c r="E2761" t="s">
        <v>452</v>
      </c>
      <c r="F2761" s="108">
        <v>2001</v>
      </c>
      <c r="G2761" t="s">
        <v>2936</v>
      </c>
      <c r="H2761">
        <v>1</v>
      </c>
      <c r="I2761">
        <v>41</v>
      </c>
      <c r="J2761" t="s">
        <v>555</v>
      </c>
      <c r="K2761" t="s">
        <v>2937</v>
      </c>
      <c r="L2761">
        <v>0</v>
      </c>
      <c r="M2761">
        <v>0</v>
      </c>
      <c r="N2761" t="s">
        <v>5714</v>
      </c>
      <c r="O2761" t="s">
        <v>545</v>
      </c>
      <c r="P2761" t="s">
        <v>458</v>
      </c>
      <c r="R2761">
        <v>0</v>
      </c>
      <c r="S2761" t="s">
        <v>459</v>
      </c>
      <c r="T2761" t="s">
        <v>458</v>
      </c>
      <c r="U2761" t="s">
        <v>460</v>
      </c>
      <c r="V2761" t="s">
        <v>458</v>
      </c>
    </row>
    <row r="2762" spans="1:22" x14ac:dyDescent="0.2">
      <c r="A2762" s="102">
        <v>42947</v>
      </c>
      <c r="B2762" s="102" t="s">
        <v>1001</v>
      </c>
      <c r="C2762" t="s">
        <v>541</v>
      </c>
      <c r="D2762" s="58">
        <v>704.06</v>
      </c>
      <c r="E2762" t="s">
        <v>452</v>
      </c>
      <c r="F2762" s="108">
        <v>2003</v>
      </c>
      <c r="G2762" t="s">
        <v>3304</v>
      </c>
      <c r="H2762">
        <v>1</v>
      </c>
      <c r="I2762">
        <v>41</v>
      </c>
      <c r="J2762" t="s">
        <v>555</v>
      </c>
      <c r="K2762" t="s">
        <v>2937</v>
      </c>
      <c r="L2762">
        <v>0</v>
      </c>
      <c r="M2762">
        <v>0</v>
      </c>
      <c r="N2762" t="s">
        <v>5715</v>
      </c>
      <c r="O2762" t="s">
        <v>545</v>
      </c>
      <c r="P2762" t="s">
        <v>458</v>
      </c>
      <c r="R2762">
        <v>0</v>
      </c>
      <c r="S2762" t="s">
        <v>459</v>
      </c>
      <c r="T2762" t="s">
        <v>458</v>
      </c>
      <c r="U2762" t="s">
        <v>460</v>
      </c>
      <c r="V2762" t="s">
        <v>458</v>
      </c>
    </row>
    <row r="2763" spans="1:22" x14ac:dyDescent="0.2">
      <c r="A2763" s="102">
        <v>42948</v>
      </c>
      <c r="B2763" s="102" t="s">
        <v>1001</v>
      </c>
      <c r="C2763" t="s">
        <v>541</v>
      </c>
      <c r="D2763" s="58">
        <v>704.06</v>
      </c>
      <c r="E2763" t="s">
        <v>452</v>
      </c>
      <c r="F2763" s="108">
        <v>2014</v>
      </c>
      <c r="G2763" t="s">
        <v>2978</v>
      </c>
      <c r="H2763">
        <v>5</v>
      </c>
      <c r="I2763">
        <v>41</v>
      </c>
      <c r="J2763" t="s">
        <v>555</v>
      </c>
      <c r="K2763" t="s">
        <v>2937</v>
      </c>
      <c r="L2763">
        <v>0</v>
      </c>
      <c r="M2763">
        <v>0</v>
      </c>
      <c r="N2763" t="s">
        <v>5716</v>
      </c>
      <c r="O2763" t="s">
        <v>545</v>
      </c>
      <c r="P2763" t="s">
        <v>458</v>
      </c>
      <c r="R2763">
        <v>0</v>
      </c>
      <c r="S2763" t="s">
        <v>459</v>
      </c>
      <c r="T2763" t="s">
        <v>458</v>
      </c>
      <c r="U2763" t="s">
        <v>460</v>
      </c>
      <c r="V2763" t="s">
        <v>458</v>
      </c>
    </row>
    <row r="2764" spans="1:22" x14ac:dyDescent="0.2">
      <c r="A2764" s="102">
        <v>42948</v>
      </c>
      <c r="B2764" s="102" t="s">
        <v>1001</v>
      </c>
      <c r="C2764" t="s">
        <v>541</v>
      </c>
      <c r="D2764" s="58">
        <v>704.06</v>
      </c>
      <c r="E2764" t="s">
        <v>452</v>
      </c>
      <c r="F2764" s="108">
        <v>2003</v>
      </c>
      <c r="G2764" t="s">
        <v>3304</v>
      </c>
      <c r="H2764">
        <v>6</v>
      </c>
      <c r="I2764">
        <v>41</v>
      </c>
      <c r="J2764" t="s">
        <v>555</v>
      </c>
      <c r="K2764" t="s">
        <v>2937</v>
      </c>
      <c r="L2764">
        <v>0</v>
      </c>
      <c r="M2764">
        <v>0</v>
      </c>
      <c r="N2764" t="s">
        <v>5717</v>
      </c>
      <c r="O2764" t="s">
        <v>545</v>
      </c>
      <c r="P2764" t="s">
        <v>458</v>
      </c>
      <c r="R2764">
        <v>0</v>
      </c>
      <c r="S2764" t="s">
        <v>459</v>
      </c>
      <c r="T2764" t="s">
        <v>458</v>
      </c>
      <c r="U2764" t="s">
        <v>460</v>
      </c>
      <c r="V2764" t="s">
        <v>458</v>
      </c>
    </row>
    <row r="2765" spans="1:22" x14ac:dyDescent="0.2">
      <c r="A2765" s="102">
        <v>42948</v>
      </c>
      <c r="B2765" s="102" t="s">
        <v>1001</v>
      </c>
      <c r="C2765" t="s">
        <v>541</v>
      </c>
      <c r="D2765" s="58">
        <v>704.06</v>
      </c>
      <c r="E2765" t="s">
        <v>452</v>
      </c>
      <c r="F2765" s="108">
        <v>2002</v>
      </c>
      <c r="G2765" t="s">
        <v>3291</v>
      </c>
      <c r="H2765">
        <v>2</v>
      </c>
      <c r="I2765">
        <v>41</v>
      </c>
      <c r="J2765" t="s">
        <v>555</v>
      </c>
      <c r="K2765" t="s">
        <v>2937</v>
      </c>
      <c r="L2765">
        <v>0</v>
      </c>
      <c r="M2765">
        <v>0</v>
      </c>
      <c r="N2765" t="s">
        <v>5718</v>
      </c>
      <c r="O2765" t="s">
        <v>545</v>
      </c>
      <c r="P2765" t="s">
        <v>458</v>
      </c>
      <c r="R2765">
        <v>0</v>
      </c>
      <c r="S2765" t="s">
        <v>459</v>
      </c>
      <c r="T2765" t="s">
        <v>458</v>
      </c>
      <c r="U2765" t="s">
        <v>460</v>
      </c>
      <c r="V2765" t="s">
        <v>458</v>
      </c>
    </row>
    <row r="2766" spans="1:22" x14ac:dyDescent="0.2">
      <c r="A2766" s="102">
        <v>42948</v>
      </c>
      <c r="B2766" s="102" t="s">
        <v>1001</v>
      </c>
      <c r="C2766" t="s">
        <v>541</v>
      </c>
      <c r="D2766" s="58">
        <v>704.06</v>
      </c>
      <c r="E2766" t="s">
        <v>452</v>
      </c>
      <c r="F2766" s="108" t="s">
        <v>2950</v>
      </c>
      <c r="G2766" t="s">
        <v>2951</v>
      </c>
      <c r="H2766">
        <v>2</v>
      </c>
      <c r="I2766">
        <v>41</v>
      </c>
      <c r="J2766" t="s">
        <v>555</v>
      </c>
      <c r="K2766" t="s">
        <v>2937</v>
      </c>
      <c r="L2766">
        <v>0</v>
      </c>
      <c r="M2766">
        <v>0</v>
      </c>
      <c r="N2766" t="s">
        <v>5719</v>
      </c>
      <c r="O2766" t="s">
        <v>545</v>
      </c>
      <c r="P2766" t="s">
        <v>458</v>
      </c>
      <c r="R2766">
        <v>0</v>
      </c>
      <c r="S2766" t="s">
        <v>459</v>
      </c>
      <c r="T2766" t="s">
        <v>458</v>
      </c>
      <c r="U2766" t="s">
        <v>460</v>
      </c>
      <c r="V2766" t="s">
        <v>458</v>
      </c>
    </row>
    <row r="2767" spans="1:22" x14ac:dyDescent="0.2">
      <c r="A2767" s="102">
        <v>42954</v>
      </c>
      <c r="B2767" s="102" t="s">
        <v>1001</v>
      </c>
      <c r="C2767" t="s">
        <v>541</v>
      </c>
      <c r="D2767" s="58">
        <v>704.06</v>
      </c>
      <c r="E2767" t="s">
        <v>452</v>
      </c>
      <c r="F2767" s="108">
        <v>2003</v>
      </c>
      <c r="G2767" t="s">
        <v>3304</v>
      </c>
      <c r="H2767">
        <v>5</v>
      </c>
      <c r="I2767">
        <v>41</v>
      </c>
      <c r="J2767" t="s">
        <v>555</v>
      </c>
      <c r="K2767" t="s">
        <v>2937</v>
      </c>
      <c r="L2767">
        <v>0</v>
      </c>
      <c r="M2767">
        <v>0</v>
      </c>
      <c r="N2767" t="s">
        <v>5720</v>
      </c>
      <c r="O2767" t="s">
        <v>545</v>
      </c>
      <c r="P2767" t="s">
        <v>458</v>
      </c>
      <c r="R2767">
        <v>0</v>
      </c>
      <c r="S2767" t="s">
        <v>459</v>
      </c>
      <c r="T2767" t="s">
        <v>458</v>
      </c>
      <c r="U2767" t="s">
        <v>460</v>
      </c>
      <c r="V2767" t="s">
        <v>458</v>
      </c>
    </row>
    <row r="2768" spans="1:22" x14ac:dyDescent="0.2">
      <c r="A2768" s="102">
        <v>42961</v>
      </c>
      <c r="B2768" s="102" t="s">
        <v>1001</v>
      </c>
      <c r="C2768" t="s">
        <v>541</v>
      </c>
      <c r="D2768" s="58">
        <v>704.06</v>
      </c>
      <c r="E2768" t="s">
        <v>452</v>
      </c>
      <c r="F2768" s="108">
        <v>2003</v>
      </c>
      <c r="G2768" t="s">
        <v>3304</v>
      </c>
      <c r="H2768">
        <v>6</v>
      </c>
      <c r="I2768">
        <v>41</v>
      </c>
      <c r="J2768" t="s">
        <v>555</v>
      </c>
      <c r="K2768" t="s">
        <v>2937</v>
      </c>
      <c r="L2768">
        <v>0</v>
      </c>
      <c r="M2768">
        <v>0</v>
      </c>
      <c r="N2768" t="s">
        <v>5721</v>
      </c>
      <c r="O2768" t="s">
        <v>545</v>
      </c>
      <c r="P2768" t="s">
        <v>458</v>
      </c>
      <c r="R2768">
        <v>0</v>
      </c>
      <c r="S2768" t="s">
        <v>459</v>
      </c>
      <c r="T2768" t="s">
        <v>458</v>
      </c>
      <c r="U2768" t="s">
        <v>460</v>
      </c>
      <c r="V2768" t="s">
        <v>458</v>
      </c>
    </row>
    <row r="2769" spans="1:22" x14ac:dyDescent="0.2">
      <c r="A2769" s="102">
        <v>42961</v>
      </c>
      <c r="B2769" s="102" t="s">
        <v>1001</v>
      </c>
      <c r="C2769" t="s">
        <v>541</v>
      </c>
      <c r="D2769" s="58">
        <v>704.06</v>
      </c>
      <c r="E2769" t="s">
        <v>452</v>
      </c>
      <c r="F2769" s="108">
        <v>2026</v>
      </c>
      <c r="G2769" t="s">
        <v>3268</v>
      </c>
      <c r="H2769">
        <v>7</v>
      </c>
      <c r="I2769">
        <v>41</v>
      </c>
      <c r="J2769" t="s">
        <v>555</v>
      </c>
      <c r="K2769" t="s">
        <v>2937</v>
      </c>
      <c r="L2769">
        <v>0</v>
      </c>
      <c r="M2769">
        <v>0</v>
      </c>
      <c r="N2769" t="s">
        <v>5722</v>
      </c>
      <c r="O2769" t="s">
        <v>545</v>
      </c>
      <c r="P2769" t="s">
        <v>458</v>
      </c>
      <c r="R2769">
        <v>0</v>
      </c>
      <c r="S2769" t="s">
        <v>459</v>
      </c>
      <c r="T2769" t="s">
        <v>458</v>
      </c>
      <c r="U2769" t="s">
        <v>460</v>
      </c>
      <c r="V2769" t="s">
        <v>458</v>
      </c>
    </row>
    <row r="2770" spans="1:22" x14ac:dyDescent="0.2">
      <c r="A2770" s="102">
        <v>42968</v>
      </c>
      <c r="B2770" s="102" t="s">
        <v>1001</v>
      </c>
      <c r="C2770" t="s">
        <v>541</v>
      </c>
      <c r="D2770" s="58">
        <v>704.06</v>
      </c>
      <c r="E2770" t="s">
        <v>452</v>
      </c>
      <c r="F2770" s="108">
        <v>2001</v>
      </c>
      <c r="G2770" t="s">
        <v>2936</v>
      </c>
      <c r="H2770">
        <v>1</v>
      </c>
      <c r="I2770">
        <v>41</v>
      </c>
      <c r="J2770" t="s">
        <v>555</v>
      </c>
      <c r="K2770" t="s">
        <v>2937</v>
      </c>
      <c r="L2770">
        <v>0</v>
      </c>
      <c r="M2770">
        <v>0</v>
      </c>
      <c r="N2770" t="s">
        <v>5723</v>
      </c>
      <c r="O2770" t="s">
        <v>545</v>
      </c>
      <c r="P2770" t="s">
        <v>458</v>
      </c>
      <c r="R2770">
        <v>0</v>
      </c>
      <c r="S2770" t="s">
        <v>459</v>
      </c>
      <c r="T2770" t="s">
        <v>458</v>
      </c>
      <c r="U2770" t="s">
        <v>460</v>
      </c>
      <c r="V2770" t="s">
        <v>458</v>
      </c>
    </row>
    <row r="2771" spans="1:22" x14ac:dyDescent="0.2">
      <c r="A2771" s="102">
        <v>42968</v>
      </c>
      <c r="B2771" s="102" t="s">
        <v>1001</v>
      </c>
      <c r="C2771" t="s">
        <v>541</v>
      </c>
      <c r="D2771" s="58">
        <v>704.06</v>
      </c>
      <c r="E2771" t="s">
        <v>452</v>
      </c>
      <c r="F2771" s="108">
        <v>2026</v>
      </c>
      <c r="G2771" t="s">
        <v>3268</v>
      </c>
      <c r="H2771">
        <v>21</v>
      </c>
      <c r="I2771">
        <v>41</v>
      </c>
      <c r="J2771" t="s">
        <v>555</v>
      </c>
      <c r="K2771" t="s">
        <v>2937</v>
      </c>
      <c r="L2771">
        <v>0</v>
      </c>
      <c r="M2771">
        <v>0</v>
      </c>
      <c r="N2771" t="s">
        <v>5724</v>
      </c>
      <c r="O2771" t="s">
        <v>545</v>
      </c>
      <c r="P2771" t="s">
        <v>458</v>
      </c>
      <c r="R2771">
        <v>0</v>
      </c>
      <c r="S2771" t="s">
        <v>459</v>
      </c>
      <c r="T2771" t="s">
        <v>458</v>
      </c>
      <c r="U2771" t="s">
        <v>460</v>
      </c>
      <c r="V2771" t="s">
        <v>458</v>
      </c>
    </row>
    <row r="2772" spans="1:22" x14ac:dyDescent="0.2">
      <c r="A2772" s="102">
        <v>42975</v>
      </c>
      <c r="B2772" s="102" t="s">
        <v>1001</v>
      </c>
      <c r="C2772" t="s">
        <v>541</v>
      </c>
      <c r="D2772" s="58">
        <v>704.06</v>
      </c>
      <c r="E2772" t="s">
        <v>452</v>
      </c>
      <c r="F2772" s="108">
        <v>2001</v>
      </c>
      <c r="G2772" t="s">
        <v>2936</v>
      </c>
      <c r="H2772">
        <v>1</v>
      </c>
      <c r="I2772">
        <v>41</v>
      </c>
      <c r="J2772" t="s">
        <v>555</v>
      </c>
      <c r="K2772" t="s">
        <v>2937</v>
      </c>
      <c r="L2772">
        <v>0</v>
      </c>
      <c r="M2772">
        <v>0</v>
      </c>
      <c r="N2772" t="s">
        <v>5725</v>
      </c>
      <c r="O2772" t="s">
        <v>545</v>
      </c>
      <c r="P2772" t="s">
        <v>458</v>
      </c>
      <c r="R2772">
        <v>0</v>
      </c>
      <c r="S2772" t="s">
        <v>459</v>
      </c>
      <c r="T2772" t="s">
        <v>458</v>
      </c>
      <c r="U2772" t="s">
        <v>460</v>
      </c>
      <c r="V2772" t="s">
        <v>458</v>
      </c>
    </row>
    <row r="2773" spans="1:22" x14ac:dyDescent="0.2">
      <c r="A2773" s="102">
        <v>42975</v>
      </c>
      <c r="B2773" s="102" t="s">
        <v>1001</v>
      </c>
      <c r="C2773" t="s">
        <v>541</v>
      </c>
      <c r="D2773" s="58">
        <v>704.06</v>
      </c>
      <c r="E2773" t="s">
        <v>452</v>
      </c>
      <c r="F2773" s="108">
        <v>2002</v>
      </c>
      <c r="G2773" t="s">
        <v>3291</v>
      </c>
      <c r="H2773">
        <v>4</v>
      </c>
      <c r="I2773">
        <v>41</v>
      </c>
      <c r="J2773" t="s">
        <v>555</v>
      </c>
      <c r="K2773" t="s">
        <v>2937</v>
      </c>
      <c r="L2773">
        <v>0</v>
      </c>
      <c r="M2773">
        <v>0</v>
      </c>
      <c r="N2773" t="s">
        <v>5726</v>
      </c>
      <c r="O2773" t="s">
        <v>545</v>
      </c>
      <c r="P2773" t="s">
        <v>458</v>
      </c>
      <c r="R2773">
        <v>0</v>
      </c>
      <c r="S2773" t="s">
        <v>459</v>
      </c>
      <c r="T2773" t="s">
        <v>458</v>
      </c>
      <c r="U2773" t="s">
        <v>460</v>
      </c>
      <c r="V2773" t="s">
        <v>458</v>
      </c>
    </row>
    <row r="2774" spans="1:22" x14ac:dyDescent="0.2">
      <c r="A2774" s="102">
        <v>43003</v>
      </c>
      <c r="B2774" s="102" t="s">
        <v>1001</v>
      </c>
      <c r="C2774" t="s">
        <v>541</v>
      </c>
      <c r="D2774" s="58">
        <v>704.06</v>
      </c>
      <c r="E2774" t="s">
        <v>452</v>
      </c>
      <c r="F2774" s="108">
        <v>2001</v>
      </c>
      <c r="G2774" t="s">
        <v>2936</v>
      </c>
      <c r="H2774">
        <v>1</v>
      </c>
      <c r="I2774">
        <v>41</v>
      </c>
      <c r="J2774" t="s">
        <v>555</v>
      </c>
      <c r="K2774" t="s">
        <v>2937</v>
      </c>
      <c r="L2774">
        <v>0</v>
      </c>
      <c r="M2774">
        <v>0</v>
      </c>
      <c r="N2774" t="s">
        <v>5727</v>
      </c>
      <c r="O2774" t="s">
        <v>545</v>
      </c>
      <c r="P2774" t="s">
        <v>458</v>
      </c>
      <c r="R2774">
        <v>0</v>
      </c>
      <c r="S2774" t="s">
        <v>459</v>
      </c>
      <c r="T2774" t="s">
        <v>458</v>
      </c>
      <c r="U2774" t="s">
        <v>460</v>
      </c>
      <c r="V2774" t="s">
        <v>458</v>
      </c>
    </row>
    <row r="2775" spans="1:22" x14ac:dyDescent="0.2">
      <c r="A2775" s="102">
        <v>43024</v>
      </c>
      <c r="B2775" s="102" t="s">
        <v>1001</v>
      </c>
      <c r="C2775" t="s">
        <v>541</v>
      </c>
      <c r="D2775" s="58">
        <v>704.06</v>
      </c>
      <c r="E2775" t="s">
        <v>452</v>
      </c>
      <c r="F2775" s="108">
        <v>2002</v>
      </c>
      <c r="G2775" t="s">
        <v>3291</v>
      </c>
      <c r="H2775">
        <v>3</v>
      </c>
      <c r="I2775">
        <v>41</v>
      </c>
      <c r="J2775" t="s">
        <v>555</v>
      </c>
      <c r="K2775" t="s">
        <v>2937</v>
      </c>
      <c r="L2775">
        <v>0</v>
      </c>
      <c r="M2775">
        <v>0</v>
      </c>
      <c r="N2775" t="s">
        <v>5728</v>
      </c>
      <c r="O2775" t="s">
        <v>545</v>
      </c>
      <c r="P2775" t="s">
        <v>458</v>
      </c>
      <c r="R2775">
        <v>0</v>
      </c>
      <c r="S2775" t="s">
        <v>459</v>
      </c>
      <c r="T2775" t="s">
        <v>458</v>
      </c>
      <c r="U2775" t="s">
        <v>460</v>
      </c>
      <c r="V2775" t="s">
        <v>458</v>
      </c>
    </row>
    <row r="2776" spans="1:22" x14ac:dyDescent="0.2">
      <c r="A2776" s="102">
        <v>43080</v>
      </c>
      <c r="B2776" s="102" t="s">
        <v>1001</v>
      </c>
      <c r="C2776" t="s">
        <v>541</v>
      </c>
      <c r="D2776" s="58">
        <v>704.06</v>
      </c>
      <c r="E2776" t="s">
        <v>452</v>
      </c>
      <c r="F2776" s="108">
        <v>2001</v>
      </c>
      <c r="G2776" t="s">
        <v>2936</v>
      </c>
      <c r="H2776">
        <v>1</v>
      </c>
      <c r="I2776">
        <v>41</v>
      </c>
      <c r="J2776" t="s">
        <v>555</v>
      </c>
      <c r="K2776" t="s">
        <v>2937</v>
      </c>
      <c r="L2776">
        <v>0</v>
      </c>
      <c r="M2776">
        <v>0</v>
      </c>
      <c r="N2776" t="s">
        <v>5729</v>
      </c>
      <c r="O2776" t="s">
        <v>545</v>
      </c>
      <c r="P2776" t="s">
        <v>458</v>
      </c>
      <c r="R2776">
        <v>0</v>
      </c>
      <c r="S2776" t="s">
        <v>459</v>
      </c>
      <c r="T2776" t="s">
        <v>458</v>
      </c>
      <c r="U2776" t="s">
        <v>460</v>
      </c>
      <c r="V2776" t="s">
        <v>458</v>
      </c>
    </row>
    <row r="2777" spans="1:22" x14ac:dyDescent="0.2">
      <c r="A2777" s="102">
        <v>43101</v>
      </c>
      <c r="B2777" s="102" t="s">
        <v>1001</v>
      </c>
      <c r="C2777" t="s">
        <v>541</v>
      </c>
      <c r="D2777" s="58">
        <v>704.06</v>
      </c>
      <c r="E2777" t="s">
        <v>452</v>
      </c>
      <c r="F2777" s="108">
        <v>2001</v>
      </c>
      <c r="G2777" t="s">
        <v>2936</v>
      </c>
      <c r="H2777">
        <v>3</v>
      </c>
      <c r="I2777">
        <v>41</v>
      </c>
      <c r="J2777" t="s">
        <v>555</v>
      </c>
      <c r="K2777" t="s">
        <v>2937</v>
      </c>
      <c r="L2777">
        <v>0</v>
      </c>
      <c r="M2777">
        <v>0</v>
      </c>
      <c r="N2777" t="s">
        <v>5730</v>
      </c>
      <c r="O2777" t="s">
        <v>545</v>
      </c>
      <c r="P2777" t="s">
        <v>458</v>
      </c>
      <c r="R2777">
        <v>0</v>
      </c>
      <c r="S2777" t="s">
        <v>459</v>
      </c>
      <c r="T2777" t="s">
        <v>458</v>
      </c>
      <c r="U2777" t="s">
        <v>460</v>
      </c>
      <c r="V2777" t="s">
        <v>458</v>
      </c>
    </row>
    <row r="2778" spans="1:22" x14ac:dyDescent="0.2">
      <c r="A2778" s="102">
        <v>43115</v>
      </c>
      <c r="B2778" s="102" t="s">
        <v>1001</v>
      </c>
      <c r="C2778" t="s">
        <v>541</v>
      </c>
      <c r="D2778" s="58">
        <v>704.06</v>
      </c>
      <c r="E2778" t="s">
        <v>452</v>
      </c>
      <c r="F2778" s="108">
        <v>2001</v>
      </c>
      <c r="G2778" t="s">
        <v>2936</v>
      </c>
      <c r="H2778">
        <v>2</v>
      </c>
      <c r="I2778">
        <v>41</v>
      </c>
      <c r="J2778" t="s">
        <v>555</v>
      </c>
      <c r="K2778" t="s">
        <v>2937</v>
      </c>
      <c r="L2778">
        <v>0</v>
      </c>
      <c r="M2778">
        <v>0</v>
      </c>
      <c r="N2778" t="s">
        <v>5731</v>
      </c>
      <c r="O2778" t="s">
        <v>545</v>
      </c>
      <c r="P2778" t="s">
        <v>458</v>
      </c>
      <c r="R2778">
        <v>0</v>
      </c>
      <c r="S2778" t="s">
        <v>459</v>
      </c>
      <c r="T2778" t="s">
        <v>458</v>
      </c>
      <c r="U2778" t="s">
        <v>460</v>
      </c>
      <c r="V2778" t="s">
        <v>458</v>
      </c>
    </row>
    <row r="2779" spans="1:22" x14ac:dyDescent="0.2">
      <c r="A2779" s="102">
        <v>43122</v>
      </c>
      <c r="B2779" s="102" t="s">
        <v>1001</v>
      </c>
      <c r="C2779" t="s">
        <v>541</v>
      </c>
      <c r="D2779" s="58">
        <v>704.06</v>
      </c>
      <c r="E2779" t="s">
        <v>452</v>
      </c>
      <c r="F2779" s="108">
        <v>2001</v>
      </c>
      <c r="G2779" t="s">
        <v>2936</v>
      </c>
      <c r="H2779">
        <v>8</v>
      </c>
      <c r="I2779">
        <v>41</v>
      </c>
      <c r="J2779" t="s">
        <v>555</v>
      </c>
      <c r="K2779" t="s">
        <v>2937</v>
      </c>
      <c r="L2779">
        <v>0</v>
      </c>
      <c r="M2779">
        <v>0</v>
      </c>
      <c r="N2779" t="s">
        <v>5732</v>
      </c>
      <c r="O2779" t="s">
        <v>545</v>
      </c>
      <c r="P2779" t="s">
        <v>458</v>
      </c>
      <c r="R2779">
        <v>0</v>
      </c>
      <c r="S2779" t="s">
        <v>459</v>
      </c>
      <c r="T2779" t="s">
        <v>458</v>
      </c>
      <c r="U2779" t="s">
        <v>460</v>
      </c>
      <c r="V2779" t="s">
        <v>458</v>
      </c>
    </row>
    <row r="2780" spans="1:22" x14ac:dyDescent="0.2">
      <c r="A2780" s="102">
        <v>43129</v>
      </c>
      <c r="B2780" s="102" t="s">
        <v>1001</v>
      </c>
      <c r="C2780" t="s">
        <v>541</v>
      </c>
      <c r="D2780" s="58">
        <v>704.06</v>
      </c>
      <c r="E2780" t="s">
        <v>452</v>
      </c>
      <c r="F2780" s="108">
        <v>2001</v>
      </c>
      <c r="G2780" t="s">
        <v>2936</v>
      </c>
      <c r="H2780">
        <v>9</v>
      </c>
      <c r="I2780">
        <v>41</v>
      </c>
      <c r="J2780" t="s">
        <v>555</v>
      </c>
      <c r="K2780" t="s">
        <v>2937</v>
      </c>
      <c r="L2780">
        <v>0</v>
      </c>
      <c r="M2780">
        <v>0</v>
      </c>
      <c r="N2780" t="s">
        <v>5733</v>
      </c>
      <c r="O2780" t="s">
        <v>545</v>
      </c>
      <c r="P2780" t="s">
        <v>458</v>
      </c>
      <c r="R2780">
        <v>0</v>
      </c>
      <c r="S2780" t="s">
        <v>459</v>
      </c>
      <c r="T2780" t="s">
        <v>458</v>
      </c>
      <c r="U2780" t="s">
        <v>460</v>
      </c>
      <c r="V2780" t="s">
        <v>458</v>
      </c>
    </row>
    <row r="2781" spans="1:22" x14ac:dyDescent="0.2">
      <c r="A2781" s="102">
        <v>43136</v>
      </c>
      <c r="B2781" s="102" t="s">
        <v>1001</v>
      </c>
      <c r="C2781" t="s">
        <v>541</v>
      </c>
      <c r="D2781" s="58">
        <v>704.06</v>
      </c>
      <c r="E2781" t="s">
        <v>452</v>
      </c>
      <c r="F2781" s="108">
        <v>2001</v>
      </c>
      <c r="G2781" t="s">
        <v>2936</v>
      </c>
      <c r="H2781">
        <v>3</v>
      </c>
      <c r="I2781">
        <v>41</v>
      </c>
      <c r="J2781" t="s">
        <v>555</v>
      </c>
      <c r="K2781" t="s">
        <v>2937</v>
      </c>
      <c r="L2781">
        <v>0</v>
      </c>
      <c r="M2781">
        <v>0</v>
      </c>
      <c r="N2781" t="s">
        <v>5734</v>
      </c>
      <c r="O2781" t="s">
        <v>545</v>
      </c>
      <c r="P2781" t="s">
        <v>458</v>
      </c>
      <c r="R2781">
        <v>0</v>
      </c>
      <c r="S2781" t="s">
        <v>459</v>
      </c>
      <c r="T2781" t="s">
        <v>458</v>
      </c>
      <c r="U2781" t="s">
        <v>460</v>
      </c>
      <c r="V2781" t="s">
        <v>458</v>
      </c>
    </row>
    <row r="2782" spans="1:22" x14ac:dyDescent="0.2">
      <c r="A2782" s="102">
        <v>43143</v>
      </c>
      <c r="B2782" s="102" t="s">
        <v>1001</v>
      </c>
      <c r="C2782" t="s">
        <v>541</v>
      </c>
      <c r="D2782" s="58">
        <v>704.06</v>
      </c>
      <c r="E2782" t="s">
        <v>452</v>
      </c>
      <c r="F2782" s="108">
        <v>2001</v>
      </c>
      <c r="G2782" t="s">
        <v>2936</v>
      </c>
      <c r="H2782">
        <v>2</v>
      </c>
      <c r="I2782">
        <v>41</v>
      </c>
      <c r="J2782" t="s">
        <v>555</v>
      </c>
      <c r="K2782" t="s">
        <v>2937</v>
      </c>
      <c r="L2782">
        <v>0</v>
      </c>
      <c r="M2782">
        <v>0</v>
      </c>
      <c r="N2782" t="s">
        <v>5735</v>
      </c>
      <c r="O2782" t="s">
        <v>545</v>
      </c>
      <c r="P2782" t="s">
        <v>458</v>
      </c>
      <c r="R2782">
        <v>0</v>
      </c>
      <c r="S2782" t="s">
        <v>459</v>
      </c>
      <c r="T2782" t="s">
        <v>458</v>
      </c>
      <c r="U2782" t="s">
        <v>460</v>
      </c>
      <c r="V2782" t="s">
        <v>458</v>
      </c>
    </row>
    <row r="2783" spans="1:22" x14ac:dyDescent="0.2">
      <c r="A2783" s="102">
        <v>43150</v>
      </c>
      <c r="B2783" s="102" t="s">
        <v>1001</v>
      </c>
      <c r="C2783" t="s">
        <v>541</v>
      </c>
      <c r="D2783" s="58">
        <v>704.06</v>
      </c>
      <c r="E2783" t="s">
        <v>452</v>
      </c>
      <c r="F2783" s="108">
        <v>2001</v>
      </c>
      <c r="G2783" t="s">
        <v>2936</v>
      </c>
      <c r="H2783">
        <v>2</v>
      </c>
      <c r="I2783">
        <v>41</v>
      </c>
      <c r="J2783" t="s">
        <v>555</v>
      </c>
      <c r="K2783" t="s">
        <v>2937</v>
      </c>
      <c r="L2783">
        <v>0</v>
      </c>
      <c r="M2783">
        <v>0</v>
      </c>
      <c r="N2783" t="s">
        <v>5736</v>
      </c>
      <c r="O2783" t="s">
        <v>545</v>
      </c>
      <c r="P2783" t="s">
        <v>458</v>
      </c>
      <c r="R2783">
        <v>0</v>
      </c>
      <c r="S2783" t="s">
        <v>459</v>
      </c>
      <c r="T2783" t="s">
        <v>458</v>
      </c>
      <c r="U2783" t="s">
        <v>460</v>
      </c>
      <c r="V2783" t="s">
        <v>458</v>
      </c>
    </row>
    <row r="2784" spans="1:22" x14ac:dyDescent="0.2">
      <c r="A2784" s="102">
        <v>43164</v>
      </c>
      <c r="B2784" s="102" t="s">
        <v>1001</v>
      </c>
      <c r="C2784" t="s">
        <v>541</v>
      </c>
      <c r="D2784" s="58">
        <v>704.06</v>
      </c>
      <c r="E2784" t="s">
        <v>452</v>
      </c>
      <c r="F2784" s="108">
        <v>2005</v>
      </c>
      <c r="G2784" t="s">
        <v>3011</v>
      </c>
      <c r="H2784">
        <v>2</v>
      </c>
      <c r="I2784">
        <v>41</v>
      </c>
      <c r="J2784" t="s">
        <v>555</v>
      </c>
      <c r="K2784" t="s">
        <v>2937</v>
      </c>
      <c r="L2784">
        <v>868</v>
      </c>
      <c r="M2784">
        <v>0</v>
      </c>
      <c r="N2784" t="s">
        <v>5737</v>
      </c>
      <c r="O2784" t="s">
        <v>545</v>
      </c>
      <c r="P2784" t="s">
        <v>458</v>
      </c>
      <c r="R2784">
        <v>0</v>
      </c>
      <c r="S2784" t="s">
        <v>459</v>
      </c>
      <c r="T2784" t="s">
        <v>458</v>
      </c>
      <c r="U2784" t="s">
        <v>460</v>
      </c>
      <c r="V2784" t="s">
        <v>458</v>
      </c>
    </row>
    <row r="2785" spans="1:22" x14ac:dyDescent="0.2">
      <c r="A2785" s="102">
        <v>43164</v>
      </c>
      <c r="B2785" s="102" t="s">
        <v>1001</v>
      </c>
      <c r="C2785" t="s">
        <v>541</v>
      </c>
      <c r="D2785" s="58">
        <v>704.06</v>
      </c>
      <c r="E2785" t="s">
        <v>452</v>
      </c>
      <c r="F2785" s="108">
        <v>2005</v>
      </c>
      <c r="G2785" t="s">
        <v>3011</v>
      </c>
      <c r="H2785">
        <v>4</v>
      </c>
      <c r="I2785">
        <v>41</v>
      </c>
      <c r="J2785" t="s">
        <v>555</v>
      </c>
      <c r="K2785" t="s">
        <v>2937</v>
      </c>
      <c r="L2785">
        <v>868</v>
      </c>
      <c r="M2785">
        <v>0</v>
      </c>
      <c r="N2785" t="s">
        <v>5738</v>
      </c>
      <c r="O2785" t="s">
        <v>545</v>
      </c>
      <c r="P2785" t="s">
        <v>458</v>
      </c>
      <c r="R2785">
        <v>0</v>
      </c>
      <c r="S2785" t="s">
        <v>459</v>
      </c>
      <c r="T2785" t="s">
        <v>458</v>
      </c>
      <c r="U2785" t="s">
        <v>460</v>
      </c>
      <c r="V2785" t="s">
        <v>458</v>
      </c>
    </row>
    <row r="2786" spans="1:22" x14ac:dyDescent="0.2">
      <c r="A2786" s="102">
        <v>43164</v>
      </c>
      <c r="B2786" s="102" t="s">
        <v>1001</v>
      </c>
      <c r="C2786" t="s">
        <v>541</v>
      </c>
      <c r="D2786" s="58">
        <v>704.06</v>
      </c>
      <c r="E2786" t="s">
        <v>452</v>
      </c>
      <c r="F2786" s="108">
        <v>2017</v>
      </c>
      <c r="G2786" t="s">
        <v>3850</v>
      </c>
      <c r="H2786">
        <v>9</v>
      </c>
      <c r="I2786">
        <v>41</v>
      </c>
      <c r="J2786" t="s">
        <v>555</v>
      </c>
      <c r="K2786" t="s">
        <v>2937</v>
      </c>
      <c r="L2786">
        <v>338</v>
      </c>
      <c r="M2786">
        <v>0</v>
      </c>
      <c r="N2786" t="s">
        <v>5739</v>
      </c>
      <c r="O2786" t="s">
        <v>545</v>
      </c>
      <c r="P2786" t="s">
        <v>458</v>
      </c>
      <c r="R2786">
        <v>0</v>
      </c>
      <c r="S2786" t="s">
        <v>459</v>
      </c>
      <c r="T2786" t="s">
        <v>458</v>
      </c>
      <c r="U2786" t="s">
        <v>460</v>
      </c>
      <c r="V2786" t="s">
        <v>458</v>
      </c>
    </row>
    <row r="2787" spans="1:22" x14ac:dyDescent="0.2">
      <c r="A2787" s="102">
        <v>43164</v>
      </c>
      <c r="B2787" s="102" t="s">
        <v>1001</v>
      </c>
      <c r="C2787" t="s">
        <v>541</v>
      </c>
      <c r="D2787" s="58">
        <v>704.06</v>
      </c>
      <c r="E2787" t="s">
        <v>452</v>
      </c>
      <c r="F2787" s="108">
        <v>2001</v>
      </c>
      <c r="G2787" t="s">
        <v>2936</v>
      </c>
      <c r="H2787">
        <v>2</v>
      </c>
      <c r="I2787">
        <v>41</v>
      </c>
      <c r="J2787" t="s">
        <v>555</v>
      </c>
      <c r="K2787" t="s">
        <v>2937</v>
      </c>
      <c r="L2787">
        <v>0</v>
      </c>
      <c r="M2787">
        <v>0</v>
      </c>
      <c r="N2787" t="s">
        <v>5740</v>
      </c>
      <c r="O2787" t="s">
        <v>545</v>
      </c>
      <c r="P2787" t="s">
        <v>458</v>
      </c>
      <c r="R2787">
        <v>0</v>
      </c>
      <c r="S2787" t="s">
        <v>459</v>
      </c>
      <c r="T2787" t="s">
        <v>458</v>
      </c>
      <c r="U2787" t="s">
        <v>460</v>
      </c>
      <c r="V2787" t="s">
        <v>458</v>
      </c>
    </row>
    <row r="2788" spans="1:22" x14ac:dyDescent="0.2">
      <c r="A2788" s="102">
        <v>43171</v>
      </c>
      <c r="B2788" s="102" t="s">
        <v>1001</v>
      </c>
      <c r="C2788" t="s">
        <v>541</v>
      </c>
      <c r="D2788" s="58">
        <v>704.06</v>
      </c>
      <c r="E2788" t="s">
        <v>452</v>
      </c>
      <c r="F2788" s="108">
        <v>2005</v>
      </c>
      <c r="G2788" t="s">
        <v>3011</v>
      </c>
      <c r="H2788">
        <v>37</v>
      </c>
      <c r="I2788">
        <v>41</v>
      </c>
      <c r="J2788" t="s">
        <v>555</v>
      </c>
      <c r="K2788" t="s">
        <v>2937</v>
      </c>
      <c r="L2788">
        <v>868</v>
      </c>
      <c r="M2788">
        <v>0</v>
      </c>
      <c r="N2788" t="s">
        <v>5741</v>
      </c>
      <c r="O2788" t="s">
        <v>545</v>
      </c>
      <c r="P2788" t="s">
        <v>458</v>
      </c>
      <c r="R2788">
        <v>0</v>
      </c>
      <c r="S2788" t="s">
        <v>459</v>
      </c>
      <c r="T2788" t="s">
        <v>458</v>
      </c>
      <c r="U2788" t="s">
        <v>460</v>
      </c>
      <c r="V2788" t="s">
        <v>458</v>
      </c>
    </row>
    <row r="2789" spans="1:22" x14ac:dyDescent="0.2">
      <c r="A2789" s="102">
        <v>43171</v>
      </c>
      <c r="B2789" s="102" t="s">
        <v>1001</v>
      </c>
      <c r="C2789" t="s">
        <v>541</v>
      </c>
      <c r="D2789" s="58">
        <v>704.06</v>
      </c>
      <c r="E2789" t="s">
        <v>452</v>
      </c>
      <c r="F2789" s="108">
        <v>2017</v>
      </c>
      <c r="G2789" t="s">
        <v>3850</v>
      </c>
      <c r="H2789">
        <v>40</v>
      </c>
      <c r="I2789">
        <v>41</v>
      </c>
      <c r="J2789" t="s">
        <v>555</v>
      </c>
      <c r="K2789" t="s">
        <v>2937</v>
      </c>
      <c r="L2789">
        <v>338</v>
      </c>
      <c r="M2789">
        <v>0</v>
      </c>
      <c r="N2789" t="s">
        <v>5742</v>
      </c>
      <c r="O2789" t="s">
        <v>545</v>
      </c>
      <c r="P2789" t="s">
        <v>458</v>
      </c>
      <c r="R2789">
        <v>0</v>
      </c>
      <c r="S2789" t="s">
        <v>459</v>
      </c>
      <c r="T2789" t="s">
        <v>458</v>
      </c>
      <c r="U2789" t="s">
        <v>460</v>
      </c>
      <c r="V2789" t="s">
        <v>458</v>
      </c>
    </row>
    <row r="2790" spans="1:22" x14ac:dyDescent="0.2">
      <c r="A2790" s="102">
        <v>43171</v>
      </c>
      <c r="B2790" s="102" t="s">
        <v>1001</v>
      </c>
      <c r="C2790" t="s">
        <v>541</v>
      </c>
      <c r="D2790" s="58">
        <v>704.06</v>
      </c>
      <c r="E2790" t="s">
        <v>452</v>
      </c>
      <c r="F2790" s="108">
        <v>2001</v>
      </c>
      <c r="G2790" t="s">
        <v>2936</v>
      </c>
      <c r="H2790">
        <v>1</v>
      </c>
      <c r="I2790">
        <v>41</v>
      </c>
      <c r="J2790" t="s">
        <v>555</v>
      </c>
      <c r="K2790" t="s">
        <v>2937</v>
      </c>
      <c r="L2790">
        <v>0</v>
      </c>
      <c r="M2790">
        <v>0</v>
      </c>
      <c r="N2790" t="s">
        <v>5743</v>
      </c>
      <c r="O2790" t="s">
        <v>545</v>
      </c>
      <c r="P2790" t="s">
        <v>458</v>
      </c>
      <c r="R2790">
        <v>0</v>
      </c>
      <c r="S2790" t="s">
        <v>459</v>
      </c>
      <c r="T2790" t="s">
        <v>458</v>
      </c>
      <c r="U2790" t="s">
        <v>460</v>
      </c>
      <c r="V2790" t="s">
        <v>458</v>
      </c>
    </row>
    <row r="2791" spans="1:22" x14ac:dyDescent="0.2">
      <c r="A2791" s="102">
        <v>43171</v>
      </c>
      <c r="B2791" s="102" t="s">
        <v>1001</v>
      </c>
      <c r="C2791" t="s">
        <v>541</v>
      </c>
      <c r="D2791" s="58">
        <v>704.06</v>
      </c>
      <c r="E2791" t="s">
        <v>452</v>
      </c>
      <c r="F2791" s="108">
        <v>2014</v>
      </c>
      <c r="G2791" t="s">
        <v>2978</v>
      </c>
      <c r="H2791">
        <v>16</v>
      </c>
      <c r="I2791">
        <v>41</v>
      </c>
      <c r="J2791" t="s">
        <v>555</v>
      </c>
      <c r="K2791" t="s">
        <v>2937</v>
      </c>
      <c r="L2791">
        <v>409</v>
      </c>
      <c r="M2791">
        <v>0</v>
      </c>
      <c r="N2791" t="s">
        <v>5744</v>
      </c>
      <c r="O2791" t="s">
        <v>545</v>
      </c>
      <c r="P2791" t="s">
        <v>458</v>
      </c>
      <c r="R2791">
        <v>0</v>
      </c>
      <c r="S2791" t="s">
        <v>459</v>
      </c>
      <c r="T2791" t="s">
        <v>458</v>
      </c>
      <c r="U2791" t="s">
        <v>460</v>
      </c>
      <c r="V2791" t="s">
        <v>458</v>
      </c>
    </row>
    <row r="2792" spans="1:22" x14ac:dyDescent="0.2">
      <c r="A2792" s="102">
        <v>43178</v>
      </c>
      <c r="B2792" s="102" t="s">
        <v>1001</v>
      </c>
      <c r="C2792" t="s">
        <v>541</v>
      </c>
      <c r="D2792" s="58">
        <v>704.06</v>
      </c>
      <c r="E2792" t="s">
        <v>452</v>
      </c>
      <c r="F2792" s="108">
        <v>2005</v>
      </c>
      <c r="G2792" t="s">
        <v>3011</v>
      </c>
      <c r="H2792">
        <v>40</v>
      </c>
      <c r="I2792">
        <v>41</v>
      </c>
      <c r="J2792" t="s">
        <v>555</v>
      </c>
      <c r="K2792" t="s">
        <v>2937</v>
      </c>
      <c r="L2792">
        <v>868</v>
      </c>
      <c r="M2792">
        <v>0</v>
      </c>
      <c r="N2792" t="s">
        <v>5745</v>
      </c>
      <c r="O2792" t="s">
        <v>545</v>
      </c>
      <c r="P2792" t="s">
        <v>458</v>
      </c>
      <c r="R2792">
        <v>0</v>
      </c>
      <c r="S2792" t="s">
        <v>459</v>
      </c>
      <c r="T2792" t="s">
        <v>458</v>
      </c>
      <c r="U2792" t="s">
        <v>460</v>
      </c>
      <c r="V2792" t="s">
        <v>458</v>
      </c>
    </row>
    <row r="2793" spans="1:22" x14ac:dyDescent="0.2">
      <c r="A2793" s="102">
        <v>43178</v>
      </c>
      <c r="B2793" s="102" t="s">
        <v>1001</v>
      </c>
      <c r="C2793" t="s">
        <v>541</v>
      </c>
      <c r="D2793" s="58">
        <v>704.06</v>
      </c>
      <c r="E2793" t="s">
        <v>452</v>
      </c>
      <c r="F2793" s="108">
        <v>2017</v>
      </c>
      <c r="G2793" t="s">
        <v>3850</v>
      </c>
      <c r="H2793">
        <v>24</v>
      </c>
      <c r="I2793">
        <v>41</v>
      </c>
      <c r="J2793" t="s">
        <v>555</v>
      </c>
      <c r="K2793" t="s">
        <v>2937</v>
      </c>
      <c r="L2793">
        <v>338</v>
      </c>
      <c r="M2793">
        <v>0</v>
      </c>
      <c r="N2793" t="s">
        <v>5746</v>
      </c>
      <c r="O2793" t="s">
        <v>545</v>
      </c>
      <c r="P2793" t="s">
        <v>458</v>
      </c>
      <c r="R2793">
        <v>0</v>
      </c>
      <c r="S2793" t="s">
        <v>459</v>
      </c>
      <c r="T2793" t="s">
        <v>458</v>
      </c>
      <c r="U2793" t="s">
        <v>460</v>
      </c>
      <c r="V2793" t="s">
        <v>458</v>
      </c>
    </row>
    <row r="2794" spans="1:22" x14ac:dyDescent="0.2">
      <c r="A2794" s="102">
        <v>43178</v>
      </c>
      <c r="B2794" s="102" t="s">
        <v>1001</v>
      </c>
      <c r="C2794" t="s">
        <v>541</v>
      </c>
      <c r="D2794" s="58">
        <v>704.06</v>
      </c>
      <c r="E2794" t="s">
        <v>452</v>
      </c>
      <c r="F2794" s="108">
        <v>2001</v>
      </c>
      <c r="G2794" t="s">
        <v>2936</v>
      </c>
      <c r="H2794">
        <v>10</v>
      </c>
      <c r="I2794">
        <v>41</v>
      </c>
      <c r="J2794" t="s">
        <v>555</v>
      </c>
      <c r="K2794" t="s">
        <v>2937</v>
      </c>
      <c r="L2794">
        <v>0</v>
      </c>
      <c r="M2794">
        <v>0</v>
      </c>
      <c r="N2794" t="s">
        <v>5747</v>
      </c>
      <c r="O2794" t="s">
        <v>545</v>
      </c>
      <c r="P2794" t="s">
        <v>458</v>
      </c>
      <c r="R2794">
        <v>0</v>
      </c>
      <c r="S2794" t="s">
        <v>459</v>
      </c>
      <c r="T2794" t="s">
        <v>458</v>
      </c>
      <c r="U2794" t="s">
        <v>460</v>
      </c>
      <c r="V2794" t="s">
        <v>458</v>
      </c>
    </row>
    <row r="2795" spans="1:22" x14ac:dyDescent="0.2">
      <c r="A2795" s="102">
        <v>43178</v>
      </c>
      <c r="B2795" s="102" t="s">
        <v>1001</v>
      </c>
      <c r="C2795" t="s">
        <v>541</v>
      </c>
      <c r="D2795" s="58">
        <v>704.06</v>
      </c>
      <c r="E2795" t="s">
        <v>452</v>
      </c>
      <c r="F2795" s="108">
        <v>2014</v>
      </c>
      <c r="G2795" t="s">
        <v>2978</v>
      </c>
      <c r="H2795">
        <v>14</v>
      </c>
      <c r="I2795">
        <v>41</v>
      </c>
      <c r="J2795" t="s">
        <v>555</v>
      </c>
      <c r="K2795" t="s">
        <v>2937</v>
      </c>
      <c r="L2795">
        <v>409</v>
      </c>
      <c r="M2795">
        <v>0</v>
      </c>
      <c r="N2795" t="s">
        <v>5748</v>
      </c>
      <c r="O2795" t="s">
        <v>545</v>
      </c>
      <c r="P2795" t="s">
        <v>458</v>
      </c>
      <c r="R2795">
        <v>0</v>
      </c>
      <c r="S2795" t="s">
        <v>459</v>
      </c>
      <c r="T2795" t="s">
        <v>458</v>
      </c>
      <c r="U2795" t="s">
        <v>460</v>
      </c>
      <c r="V2795" t="s">
        <v>458</v>
      </c>
    </row>
    <row r="2796" spans="1:22" x14ac:dyDescent="0.2">
      <c r="A2796" s="102">
        <v>43185</v>
      </c>
      <c r="B2796" s="102" t="s">
        <v>1001</v>
      </c>
      <c r="C2796" t="s">
        <v>541</v>
      </c>
      <c r="D2796" s="58">
        <v>704.06</v>
      </c>
      <c r="E2796" t="s">
        <v>452</v>
      </c>
      <c r="F2796" s="108">
        <v>2005</v>
      </c>
      <c r="G2796" t="s">
        <v>3011</v>
      </c>
      <c r="H2796">
        <v>6.5</v>
      </c>
      <c r="I2796">
        <v>41</v>
      </c>
      <c r="J2796" t="s">
        <v>555</v>
      </c>
      <c r="K2796" t="s">
        <v>2937</v>
      </c>
      <c r="L2796">
        <v>868</v>
      </c>
      <c r="M2796">
        <v>0</v>
      </c>
      <c r="N2796" t="s">
        <v>5749</v>
      </c>
      <c r="O2796" t="s">
        <v>545</v>
      </c>
      <c r="P2796" t="s">
        <v>458</v>
      </c>
      <c r="R2796">
        <v>0</v>
      </c>
      <c r="S2796" t="s">
        <v>459</v>
      </c>
      <c r="T2796" t="s">
        <v>458</v>
      </c>
      <c r="U2796" t="s">
        <v>460</v>
      </c>
      <c r="V2796" t="s">
        <v>458</v>
      </c>
    </row>
    <row r="2797" spans="1:22" x14ac:dyDescent="0.2">
      <c r="A2797" s="102">
        <v>43185</v>
      </c>
      <c r="B2797" s="102" t="s">
        <v>1001</v>
      </c>
      <c r="C2797" t="s">
        <v>541</v>
      </c>
      <c r="D2797" s="58">
        <v>704.06</v>
      </c>
      <c r="E2797" t="s">
        <v>452</v>
      </c>
      <c r="F2797" s="108">
        <v>2001</v>
      </c>
      <c r="G2797" t="s">
        <v>2936</v>
      </c>
      <c r="H2797">
        <v>13</v>
      </c>
      <c r="I2797">
        <v>41</v>
      </c>
      <c r="J2797" t="s">
        <v>555</v>
      </c>
      <c r="K2797" t="s">
        <v>2937</v>
      </c>
      <c r="L2797">
        <v>0</v>
      </c>
      <c r="M2797">
        <v>0</v>
      </c>
      <c r="N2797" t="s">
        <v>5750</v>
      </c>
      <c r="O2797" t="s">
        <v>545</v>
      </c>
      <c r="P2797" t="s">
        <v>458</v>
      </c>
      <c r="R2797">
        <v>0</v>
      </c>
      <c r="S2797" t="s">
        <v>459</v>
      </c>
      <c r="T2797" t="s">
        <v>458</v>
      </c>
      <c r="U2797" t="s">
        <v>460</v>
      </c>
      <c r="V2797" t="s">
        <v>458</v>
      </c>
    </row>
    <row r="2798" spans="1:22" x14ac:dyDescent="0.2">
      <c r="A2798" s="102">
        <v>43185</v>
      </c>
      <c r="B2798" s="102" t="s">
        <v>1001</v>
      </c>
      <c r="C2798" t="s">
        <v>541</v>
      </c>
      <c r="D2798" s="58">
        <v>704.06</v>
      </c>
      <c r="E2798" t="s">
        <v>452</v>
      </c>
      <c r="F2798" s="108">
        <v>2014</v>
      </c>
      <c r="G2798" t="s">
        <v>2978</v>
      </c>
      <c r="H2798">
        <v>3</v>
      </c>
      <c r="I2798">
        <v>41</v>
      </c>
      <c r="J2798" t="s">
        <v>555</v>
      </c>
      <c r="K2798" t="s">
        <v>2937</v>
      </c>
      <c r="L2798">
        <v>409</v>
      </c>
      <c r="M2798">
        <v>0</v>
      </c>
      <c r="N2798" t="s">
        <v>5751</v>
      </c>
      <c r="O2798" t="s">
        <v>545</v>
      </c>
      <c r="P2798" t="s">
        <v>458</v>
      </c>
      <c r="R2798">
        <v>0</v>
      </c>
      <c r="S2798" t="s">
        <v>459</v>
      </c>
      <c r="T2798" t="s">
        <v>458</v>
      </c>
      <c r="U2798" t="s">
        <v>460</v>
      </c>
      <c r="V2798" t="s">
        <v>458</v>
      </c>
    </row>
    <row r="2799" spans="1:22" x14ac:dyDescent="0.2">
      <c r="A2799" s="102">
        <v>43192</v>
      </c>
      <c r="B2799" s="102" t="s">
        <v>1001</v>
      </c>
      <c r="C2799" t="s">
        <v>541</v>
      </c>
      <c r="D2799" s="58">
        <v>704.06</v>
      </c>
      <c r="E2799" t="s">
        <v>452</v>
      </c>
      <c r="F2799" s="108">
        <v>2005</v>
      </c>
      <c r="G2799" t="s">
        <v>3011</v>
      </c>
      <c r="H2799">
        <v>36</v>
      </c>
      <c r="I2799">
        <v>41</v>
      </c>
      <c r="J2799" t="s">
        <v>555</v>
      </c>
      <c r="K2799" t="s">
        <v>2937</v>
      </c>
      <c r="L2799">
        <v>868</v>
      </c>
      <c r="M2799">
        <v>0</v>
      </c>
      <c r="N2799" t="s">
        <v>5752</v>
      </c>
      <c r="O2799" t="s">
        <v>545</v>
      </c>
      <c r="P2799" t="s">
        <v>458</v>
      </c>
      <c r="R2799">
        <v>0</v>
      </c>
      <c r="S2799" t="s">
        <v>459</v>
      </c>
      <c r="T2799" t="s">
        <v>458</v>
      </c>
      <c r="U2799" t="s">
        <v>460</v>
      </c>
      <c r="V2799" t="s">
        <v>458</v>
      </c>
    </row>
    <row r="2800" spans="1:22" x14ac:dyDescent="0.2">
      <c r="A2800" s="102">
        <v>43192</v>
      </c>
      <c r="B2800" s="102" t="s">
        <v>1001</v>
      </c>
      <c r="C2800" t="s">
        <v>541</v>
      </c>
      <c r="D2800" s="58">
        <v>704.06</v>
      </c>
      <c r="E2800" t="s">
        <v>452</v>
      </c>
      <c r="F2800" s="108">
        <v>2001</v>
      </c>
      <c r="G2800" t="s">
        <v>2936</v>
      </c>
      <c r="H2800">
        <v>4</v>
      </c>
      <c r="I2800">
        <v>41</v>
      </c>
      <c r="J2800" t="s">
        <v>555</v>
      </c>
      <c r="K2800" t="s">
        <v>2937</v>
      </c>
      <c r="L2800">
        <v>0</v>
      </c>
      <c r="M2800">
        <v>0</v>
      </c>
      <c r="N2800" t="s">
        <v>5753</v>
      </c>
      <c r="O2800" t="s">
        <v>545</v>
      </c>
      <c r="P2800" t="s">
        <v>458</v>
      </c>
      <c r="R2800">
        <v>0</v>
      </c>
      <c r="S2800" t="s">
        <v>459</v>
      </c>
      <c r="T2800" t="s">
        <v>458</v>
      </c>
      <c r="U2800" t="s">
        <v>460</v>
      </c>
      <c r="V2800" t="s">
        <v>458</v>
      </c>
    </row>
    <row r="2801" spans="1:22" x14ac:dyDescent="0.2">
      <c r="A2801" s="102">
        <v>43192</v>
      </c>
      <c r="B2801" s="102" t="s">
        <v>1001</v>
      </c>
      <c r="C2801" t="s">
        <v>541</v>
      </c>
      <c r="D2801" s="58">
        <v>704.06</v>
      </c>
      <c r="E2801" t="s">
        <v>452</v>
      </c>
      <c r="F2801" s="108">
        <v>2001</v>
      </c>
      <c r="G2801" t="s">
        <v>2936</v>
      </c>
      <c r="H2801">
        <v>4</v>
      </c>
      <c r="I2801">
        <v>41</v>
      </c>
      <c r="J2801" t="s">
        <v>555</v>
      </c>
      <c r="K2801" t="s">
        <v>2937</v>
      </c>
      <c r="L2801">
        <v>0</v>
      </c>
      <c r="M2801">
        <v>0</v>
      </c>
      <c r="N2801" t="s">
        <v>5754</v>
      </c>
      <c r="O2801" t="s">
        <v>545</v>
      </c>
      <c r="P2801" t="s">
        <v>458</v>
      </c>
      <c r="R2801">
        <v>0</v>
      </c>
      <c r="S2801" t="s">
        <v>459</v>
      </c>
      <c r="T2801" t="s">
        <v>458</v>
      </c>
      <c r="U2801" t="s">
        <v>460</v>
      </c>
      <c r="V2801" t="s">
        <v>458</v>
      </c>
    </row>
    <row r="2802" spans="1:22" x14ac:dyDescent="0.2">
      <c r="A2802" s="102">
        <v>43192</v>
      </c>
      <c r="B2802" s="102" t="s">
        <v>1001</v>
      </c>
      <c r="C2802" t="s">
        <v>541</v>
      </c>
      <c r="D2802" s="58">
        <v>704.06</v>
      </c>
      <c r="E2802" t="s">
        <v>452</v>
      </c>
      <c r="F2802" s="108">
        <v>2001</v>
      </c>
      <c r="G2802" t="s">
        <v>2936</v>
      </c>
      <c r="H2802">
        <v>14</v>
      </c>
      <c r="I2802">
        <v>41</v>
      </c>
      <c r="J2802" t="s">
        <v>555</v>
      </c>
      <c r="K2802" t="s">
        <v>2937</v>
      </c>
      <c r="L2802">
        <v>0</v>
      </c>
      <c r="M2802">
        <v>0</v>
      </c>
      <c r="N2802" t="s">
        <v>5755</v>
      </c>
      <c r="O2802" t="s">
        <v>545</v>
      </c>
      <c r="P2802" t="s">
        <v>458</v>
      </c>
      <c r="R2802">
        <v>0</v>
      </c>
      <c r="S2802" t="s">
        <v>459</v>
      </c>
      <c r="T2802" t="s">
        <v>458</v>
      </c>
      <c r="U2802" t="s">
        <v>460</v>
      </c>
      <c r="V2802" t="s">
        <v>458</v>
      </c>
    </row>
    <row r="2803" spans="1:22" x14ac:dyDescent="0.2">
      <c r="A2803" s="102">
        <v>43192</v>
      </c>
      <c r="B2803" s="102" t="s">
        <v>1001</v>
      </c>
      <c r="C2803" t="s">
        <v>541</v>
      </c>
      <c r="D2803" s="58">
        <v>704.06</v>
      </c>
      <c r="E2803" t="s">
        <v>452</v>
      </c>
      <c r="F2803" s="108">
        <v>2017</v>
      </c>
      <c r="G2803" t="s">
        <v>3850</v>
      </c>
      <c r="H2803">
        <v>10</v>
      </c>
      <c r="I2803">
        <v>41</v>
      </c>
      <c r="J2803" t="s">
        <v>555</v>
      </c>
      <c r="K2803" t="s">
        <v>2937</v>
      </c>
      <c r="L2803">
        <v>338</v>
      </c>
      <c r="M2803">
        <v>0</v>
      </c>
      <c r="N2803" t="s">
        <v>5756</v>
      </c>
      <c r="O2803" t="s">
        <v>545</v>
      </c>
      <c r="P2803" t="s">
        <v>458</v>
      </c>
      <c r="R2803">
        <v>0</v>
      </c>
      <c r="S2803" t="s">
        <v>459</v>
      </c>
      <c r="T2803" t="s">
        <v>458</v>
      </c>
      <c r="U2803" t="s">
        <v>460</v>
      </c>
      <c r="V2803" t="s">
        <v>458</v>
      </c>
    </row>
    <row r="2804" spans="1:22" x14ac:dyDescent="0.2">
      <c r="A2804" s="102">
        <v>43192</v>
      </c>
      <c r="B2804" s="102" t="s">
        <v>1001</v>
      </c>
      <c r="C2804" t="s">
        <v>541</v>
      </c>
      <c r="D2804" s="58">
        <v>704.06</v>
      </c>
      <c r="E2804" t="s">
        <v>452</v>
      </c>
      <c r="F2804" s="108">
        <v>2014</v>
      </c>
      <c r="G2804" t="s">
        <v>2978</v>
      </c>
      <c r="H2804">
        <v>24</v>
      </c>
      <c r="I2804">
        <v>41</v>
      </c>
      <c r="J2804" t="s">
        <v>555</v>
      </c>
      <c r="K2804" t="s">
        <v>2937</v>
      </c>
      <c r="L2804">
        <v>409</v>
      </c>
      <c r="M2804">
        <v>0</v>
      </c>
      <c r="N2804" t="s">
        <v>5757</v>
      </c>
      <c r="O2804" t="s">
        <v>545</v>
      </c>
      <c r="P2804" t="s">
        <v>458</v>
      </c>
      <c r="R2804">
        <v>0</v>
      </c>
      <c r="S2804" t="s">
        <v>459</v>
      </c>
      <c r="T2804" t="s">
        <v>458</v>
      </c>
      <c r="U2804" t="s">
        <v>460</v>
      </c>
      <c r="V2804" t="s">
        <v>458</v>
      </c>
    </row>
    <row r="2805" spans="1:22" x14ac:dyDescent="0.2">
      <c r="A2805" s="102">
        <v>43206</v>
      </c>
      <c r="B2805" s="102" t="s">
        <v>1001</v>
      </c>
      <c r="C2805" t="s">
        <v>541</v>
      </c>
      <c r="D2805" s="58">
        <v>704.06</v>
      </c>
      <c r="E2805" t="s">
        <v>452</v>
      </c>
      <c r="F2805" s="108">
        <v>2001</v>
      </c>
      <c r="G2805" t="s">
        <v>2936</v>
      </c>
      <c r="H2805">
        <v>4</v>
      </c>
      <c r="I2805">
        <v>41</v>
      </c>
      <c r="J2805" t="s">
        <v>555</v>
      </c>
      <c r="K2805" t="s">
        <v>2937</v>
      </c>
      <c r="L2805">
        <v>0</v>
      </c>
      <c r="M2805">
        <v>0</v>
      </c>
      <c r="N2805" t="s">
        <v>5758</v>
      </c>
      <c r="O2805" t="s">
        <v>545</v>
      </c>
      <c r="P2805" t="s">
        <v>458</v>
      </c>
      <c r="R2805">
        <v>0</v>
      </c>
      <c r="S2805" t="s">
        <v>459</v>
      </c>
      <c r="T2805" t="s">
        <v>458</v>
      </c>
      <c r="U2805" t="s">
        <v>460</v>
      </c>
      <c r="V2805" t="s">
        <v>458</v>
      </c>
    </row>
    <row r="2806" spans="1:22" x14ac:dyDescent="0.2">
      <c r="A2806" s="102">
        <v>43206</v>
      </c>
      <c r="B2806" s="102" t="s">
        <v>1001</v>
      </c>
      <c r="C2806" t="s">
        <v>541</v>
      </c>
      <c r="D2806" s="58">
        <v>704.06</v>
      </c>
      <c r="E2806" t="s">
        <v>452</v>
      </c>
      <c r="F2806" s="108">
        <v>2001</v>
      </c>
      <c r="G2806" t="s">
        <v>2936</v>
      </c>
      <c r="H2806">
        <v>13</v>
      </c>
      <c r="I2806">
        <v>41</v>
      </c>
      <c r="J2806" t="s">
        <v>555</v>
      </c>
      <c r="K2806" t="s">
        <v>2937</v>
      </c>
      <c r="L2806">
        <v>0</v>
      </c>
      <c r="M2806">
        <v>0</v>
      </c>
      <c r="N2806" t="s">
        <v>5759</v>
      </c>
      <c r="O2806" t="s">
        <v>545</v>
      </c>
      <c r="P2806" t="s">
        <v>458</v>
      </c>
      <c r="R2806">
        <v>0</v>
      </c>
      <c r="S2806" t="s">
        <v>459</v>
      </c>
      <c r="T2806" t="s">
        <v>458</v>
      </c>
      <c r="U2806" t="s">
        <v>460</v>
      </c>
      <c r="V2806" t="s">
        <v>458</v>
      </c>
    </row>
    <row r="2807" spans="1:22" x14ac:dyDescent="0.2">
      <c r="A2807" s="102">
        <v>43213</v>
      </c>
      <c r="B2807" s="102" t="s">
        <v>1001</v>
      </c>
      <c r="C2807" t="s">
        <v>541</v>
      </c>
      <c r="D2807" s="58">
        <v>704.06</v>
      </c>
      <c r="E2807" t="s">
        <v>452</v>
      </c>
      <c r="F2807" s="108">
        <v>2001</v>
      </c>
      <c r="G2807" t="s">
        <v>2936</v>
      </c>
      <c r="H2807">
        <v>12</v>
      </c>
      <c r="I2807">
        <v>41</v>
      </c>
      <c r="J2807" t="s">
        <v>555</v>
      </c>
      <c r="K2807" t="s">
        <v>2937</v>
      </c>
      <c r="L2807">
        <v>0</v>
      </c>
      <c r="M2807">
        <v>0</v>
      </c>
      <c r="N2807" t="s">
        <v>5760</v>
      </c>
      <c r="O2807" t="s">
        <v>545</v>
      </c>
      <c r="P2807" t="s">
        <v>458</v>
      </c>
      <c r="R2807">
        <v>0</v>
      </c>
      <c r="S2807" t="s">
        <v>459</v>
      </c>
      <c r="T2807" t="s">
        <v>458</v>
      </c>
      <c r="U2807" t="s">
        <v>460</v>
      </c>
      <c r="V2807" t="s">
        <v>458</v>
      </c>
    </row>
    <row r="2808" spans="1:22" x14ac:dyDescent="0.2">
      <c r="A2808" s="102">
        <v>43220</v>
      </c>
      <c r="B2808" s="102" t="s">
        <v>1001</v>
      </c>
      <c r="C2808" t="s">
        <v>541</v>
      </c>
      <c r="D2808" s="58">
        <v>704.06</v>
      </c>
      <c r="E2808" t="s">
        <v>452</v>
      </c>
      <c r="F2808" s="108">
        <v>2001</v>
      </c>
      <c r="G2808" t="s">
        <v>2936</v>
      </c>
      <c r="H2808">
        <v>2</v>
      </c>
      <c r="I2808">
        <v>41</v>
      </c>
      <c r="J2808" t="s">
        <v>555</v>
      </c>
      <c r="K2808" t="s">
        <v>2937</v>
      </c>
      <c r="L2808">
        <v>0</v>
      </c>
      <c r="M2808">
        <v>0</v>
      </c>
      <c r="N2808" t="s">
        <v>5761</v>
      </c>
      <c r="O2808" t="s">
        <v>545</v>
      </c>
      <c r="P2808" t="s">
        <v>458</v>
      </c>
      <c r="R2808">
        <v>0</v>
      </c>
      <c r="S2808" t="s">
        <v>459</v>
      </c>
      <c r="T2808" t="s">
        <v>458</v>
      </c>
      <c r="U2808" t="s">
        <v>460</v>
      </c>
      <c r="V2808" t="s">
        <v>458</v>
      </c>
    </row>
    <row r="2809" spans="1:22" x14ac:dyDescent="0.2">
      <c r="A2809" s="102">
        <v>43221</v>
      </c>
      <c r="B2809" s="102" t="s">
        <v>1001</v>
      </c>
      <c r="C2809" t="s">
        <v>541</v>
      </c>
      <c r="D2809" s="58">
        <v>704.06</v>
      </c>
      <c r="E2809" t="s">
        <v>452</v>
      </c>
      <c r="F2809" s="108">
        <v>2001</v>
      </c>
      <c r="G2809" t="s">
        <v>2936</v>
      </c>
      <c r="H2809">
        <v>12</v>
      </c>
      <c r="I2809">
        <v>41</v>
      </c>
      <c r="J2809" t="s">
        <v>555</v>
      </c>
      <c r="K2809" t="s">
        <v>2937</v>
      </c>
      <c r="L2809">
        <v>0</v>
      </c>
      <c r="M2809">
        <v>0</v>
      </c>
      <c r="N2809" t="s">
        <v>5762</v>
      </c>
      <c r="O2809" t="s">
        <v>545</v>
      </c>
      <c r="P2809" t="s">
        <v>458</v>
      </c>
      <c r="R2809">
        <v>0</v>
      </c>
      <c r="S2809" t="s">
        <v>459</v>
      </c>
      <c r="T2809" t="s">
        <v>458</v>
      </c>
      <c r="U2809" t="s">
        <v>460</v>
      </c>
      <c r="V2809" t="s">
        <v>458</v>
      </c>
    </row>
    <row r="2810" spans="1:22" x14ac:dyDescent="0.2">
      <c r="A2810" s="102">
        <v>43227</v>
      </c>
      <c r="B2810" s="102" t="s">
        <v>1001</v>
      </c>
      <c r="C2810" t="s">
        <v>541</v>
      </c>
      <c r="D2810" s="58">
        <v>704.06</v>
      </c>
      <c r="E2810" t="s">
        <v>452</v>
      </c>
      <c r="F2810" s="108">
        <v>2001</v>
      </c>
      <c r="G2810" t="s">
        <v>2936</v>
      </c>
      <c r="H2810">
        <v>20</v>
      </c>
      <c r="I2810">
        <v>41</v>
      </c>
      <c r="J2810" t="s">
        <v>555</v>
      </c>
      <c r="K2810" t="s">
        <v>2937</v>
      </c>
      <c r="L2810">
        <v>0</v>
      </c>
      <c r="M2810">
        <v>0</v>
      </c>
      <c r="N2810" t="s">
        <v>5763</v>
      </c>
      <c r="O2810" t="s">
        <v>545</v>
      </c>
      <c r="P2810" t="s">
        <v>458</v>
      </c>
      <c r="R2810">
        <v>0</v>
      </c>
      <c r="S2810" t="s">
        <v>459</v>
      </c>
      <c r="T2810" t="s">
        <v>458</v>
      </c>
      <c r="U2810" t="s">
        <v>460</v>
      </c>
      <c r="V2810" t="s">
        <v>458</v>
      </c>
    </row>
    <row r="2811" spans="1:22" x14ac:dyDescent="0.2">
      <c r="A2811" s="102">
        <v>43234</v>
      </c>
      <c r="B2811" s="102" t="s">
        <v>1001</v>
      </c>
      <c r="C2811" t="s">
        <v>541</v>
      </c>
      <c r="D2811" s="58">
        <v>704.06</v>
      </c>
      <c r="E2811" t="s">
        <v>452</v>
      </c>
      <c r="F2811" s="108">
        <v>2001</v>
      </c>
      <c r="G2811" t="s">
        <v>2936</v>
      </c>
      <c r="H2811">
        <v>2</v>
      </c>
      <c r="I2811">
        <v>41</v>
      </c>
      <c r="J2811" t="s">
        <v>555</v>
      </c>
      <c r="K2811" t="s">
        <v>2937</v>
      </c>
      <c r="L2811">
        <v>0</v>
      </c>
      <c r="M2811">
        <v>0</v>
      </c>
      <c r="N2811" t="s">
        <v>5764</v>
      </c>
      <c r="O2811" t="s">
        <v>545</v>
      </c>
      <c r="P2811" t="s">
        <v>458</v>
      </c>
      <c r="R2811">
        <v>0</v>
      </c>
      <c r="S2811" t="s">
        <v>459</v>
      </c>
      <c r="T2811" t="s">
        <v>458</v>
      </c>
      <c r="U2811" t="s">
        <v>460</v>
      </c>
      <c r="V2811" t="s">
        <v>458</v>
      </c>
    </row>
    <row r="2812" spans="1:22" x14ac:dyDescent="0.2">
      <c r="A2812" s="102">
        <v>43241</v>
      </c>
      <c r="B2812" s="102" t="s">
        <v>1001</v>
      </c>
      <c r="C2812" t="s">
        <v>541</v>
      </c>
      <c r="D2812" s="58">
        <v>704.06</v>
      </c>
      <c r="E2812" t="s">
        <v>452</v>
      </c>
      <c r="F2812" s="108">
        <v>2001</v>
      </c>
      <c r="G2812" t="s">
        <v>2936</v>
      </c>
      <c r="H2812">
        <v>5</v>
      </c>
      <c r="I2812">
        <v>41</v>
      </c>
      <c r="J2812" t="s">
        <v>555</v>
      </c>
      <c r="K2812" t="s">
        <v>2937</v>
      </c>
      <c r="L2812">
        <v>0</v>
      </c>
      <c r="M2812">
        <v>0</v>
      </c>
      <c r="N2812" t="s">
        <v>5765</v>
      </c>
      <c r="O2812" t="s">
        <v>545</v>
      </c>
      <c r="P2812" t="s">
        <v>458</v>
      </c>
      <c r="R2812">
        <v>0</v>
      </c>
      <c r="S2812" t="s">
        <v>459</v>
      </c>
      <c r="T2812" t="s">
        <v>458</v>
      </c>
      <c r="U2812" t="s">
        <v>460</v>
      </c>
      <c r="V2812" t="s">
        <v>458</v>
      </c>
    </row>
    <row r="2813" spans="1:22" x14ac:dyDescent="0.2">
      <c r="A2813" s="102">
        <v>43248</v>
      </c>
      <c r="B2813" s="102" t="s">
        <v>1001</v>
      </c>
      <c r="C2813" t="s">
        <v>541</v>
      </c>
      <c r="D2813" s="58">
        <v>704.06</v>
      </c>
      <c r="E2813" t="s">
        <v>452</v>
      </c>
      <c r="F2813" s="108">
        <v>2001</v>
      </c>
      <c r="G2813" t="s">
        <v>2936</v>
      </c>
      <c r="H2813">
        <v>12</v>
      </c>
      <c r="I2813">
        <v>41</v>
      </c>
      <c r="J2813" t="s">
        <v>555</v>
      </c>
      <c r="K2813" t="s">
        <v>2937</v>
      </c>
      <c r="L2813">
        <v>0</v>
      </c>
      <c r="M2813">
        <v>0</v>
      </c>
      <c r="N2813" t="s">
        <v>5766</v>
      </c>
      <c r="O2813" t="s">
        <v>545</v>
      </c>
      <c r="P2813" t="s">
        <v>458</v>
      </c>
      <c r="R2813">
        <v>0</v>
      </c>
      <c r="S2813" t="s">
        <v>459</v>
      </c>
      <c r="T2813" t="s">
        <v>458</v>
      </c>
      <c r="U2813" t="s">
        <v>460</v>
      </c>
      <c r="V2813" t="s">
        <v>458</v>
      </c>
    </row>
    <row r="2814" spans="1:22" x14ac:dyDescent="0.2">
      <c r="A2814" s="102">
        <v>42856</v>
      </c>
      <c r="B2814" s="102" t="s">
        <v>1007</v>
      </c>
      <c r="C2814" t="s">
        <v>541</v>
      </c>
      <c r="D2814" s="58">
        <v>708.07</v>
      </c>
      <c r="E2814" t="s">
        <v>452</v>
      </c>
      <c r="F2814" s="108">
        <v>2024</v>
      </c>
      <c r="G2814" t="s">
        <v>2955</v>
      </c>
      <c r="H2814">
        <v>9</v>
      </c>
      <c r="I2814">
        <v>100</v>
      </c>
      <c r="J2814" t="s">
        <v>5767</v>
      </c>
      <c r="K2814" t="s">
        <v>2937</v>
      </c>
      <c r="L2814">
        <v>0</v>
      </c>
      <c r="M2814">
        <v>0</v>
      </c>
      <c r="N2814" t="s">
        <v>5768</v>
      </c>
      <c r="O2814" t="s">
        <v>545</v>
      </c>
      <c r="P2814" t="s">
        <v>458</v>
      </c>
      <c r="R2814">
        <v>0</v>
      </c>
      <c r="S2814" t="s">
        <v>459</v>
      </c>
      <c r="T2814" t="s">
        <v>458</v>
      </c>
      <c r="U2814" t="s">
        <v>460</v>
      </c>
      <c r="V2814" t="s">
        <v>458</v>
      </c>
    </row>
    <row r="2815" spans="1:22" x14ac:dyDescent="0.2">
      <c r="A2815" s="102">
        <v>42863</v>
      </c>
      <c r="B2815" s="102" t="s">
        <v>1007</v>
      </c>
      <c r="C2815" t="s">
        <v>541</v>
      </c>
      <c r="D2815" s="58">
        <v>708.07</v>
      </c>
      <c r="E2815" t="s">
        <v>452</v>
      </c>
      <c r="F2815" s="108">
        <v>2024</v>
      </c>
      <c r="G2815" t="s">
        <v>2955</v>
      </c>
      <c r="H2815">
        <v>5</v>
      </c>
      <c r="I2815">
        <v>100</v>
      </c>
      <c r="J2815" t="s">
        <v>5767</v>
      </c>
      <c r="K2815" t="s">
        <v>2937</v>
      </c>
      <c r="L2815">
        <v>0</v>
      </c>
      <c r="M2815">
        <v>0</v>
      </c>
      <c r="N2815" t="s">
        <v>5769</v>
      </c>
      <c r="O2815" t="s">
        <v>545</v>
      </c>
      <c r="P2815" t="s">
        <v>458</v>
      </c>
      <c r="R2815">
        <v>0</v>
      </c>
      <c r="S2815" t="s">
        <v>459</v>
      </c>
      <c r="T2815" t="s">
        <v>458</v>
      </c>
      <c r="U2815" t="s">
        <v>460</v>
      </c>
      <c r="V2815" t="s">
        <v>458</v>
      </c>
    </row>
    <row r="2816" spans="1:22" x14ac:dyDescent="0.2">
      <c r="A2816" s="102">
        <v>42870</v>
      </c>
      <c r="B2816" s="102" t="s">
        <v>1007</v>
      </c>
      <c r="C2816" t="s">
        <v>541</v>
      </c>
      <c r="D2816" s="58">
        <v>708.07</v>
      </c>
      <c r="E2816" t="s">
        <v>452</v>
      </c>
      <c r="F2816" s="108">
        <v>2024</v>
      </c>
      <c r="G2816" t="s">
        <v>2955</v>
      </c>
      <c r="H2816">
        <v>12</v>
      </c>
      <c r="I2816">
        <v>100</v>
      </c>
      <c r="J2816" t="s">
        <v>5767</v>
      </c>
      <c r="K2816" t="s">
        <v>2937</v>
      </c>
      <c r="L2816">
        <v>0</v>
      </c>
      <c r="M2816">
        <v>0</v>
      </c>
      <c r="N2816" t="s">
        <v>5770</v>
      </c>
      <c r="O2816" t="s">
        <v>545</v>
      </c>
      <c r="P2816" t="s">
        <v>458</v>
      </c>
      <c r="R2816">
        <v>0</v>
      </c>
      <c r="S2816" t="s">
        <v>459</v>
      </c>
      <c r="T2816" t="s">
        <v>458</v>
      </c>
      <c r="U2816" t="s">
        <v>460</v>
      </c>
      <c r="V2816" t="s">
        <v>458</v>
      </c>
    </row>
    <row r="2817" spans="1:22" x14ac:dyDescent="0.2">
      <c r="A2817" s="102">
        <v>42877</v>
      </c>
      <c r="B2817" s="102" t="s">
        <v>1007</v>
      </c>
      <c r="C2817" t="s">
        <v>541</v>
      </c>
      <c r="D2817" s="58">
        <v>708.07</v>
      </c>
      <c r="E2817" t="s">
        <v>452</v>
      </c>
      <c r="F2817" s="108">
        <v>2024</v>
      </c>
      <c r="G2817" t="s">
        <v>2955</v>
      </c>
      <c r="H2817">
        <v>13</v>
      </c>
      <c r="I2817">
        <v>100</v>
      </c>
      <c r="J2817" t="s">
        <v>5767</v>
      </c>
      <c r="K2817" t="s">
        <v>2937</v>
      </c>
      <c r="L2817">
        <v>0</v>
      </c>
      <c r="M2817">
        <v>0</v>
      </c>
      <c r="N2817" t="s">
        <v>5771</v>
      </c>
      <c r="O2817" t="s">
        <v>545</v>
      </c>
      <c r="P2817" t="s">
        <v>458</v>
      </c>
      <c r="R2817">
        <v>0</v>
      </c>
      <c r="S2817" t="s">
        <v>459</v>
      </c>
      <c r="T2817" t="s">
        <v>458</v>
      </c>
      <c r="U2817" t="s">
        <v>460</v>
      </c>
      <c r="V2817" t="s">
        <v>458</v>
      </c>
    </row>
    <row r="2818" spans="1:22" x14ac:dyDescent="0.2">
      <c r="A2818" s="102">
        <v>42884</v>
      </c>
      <c r="B2818" s="102" t="s">
        <v>1007</v>
      </c>
      <c r="C2818" t="s">
        <v>541</v>
      </c>
      <c r="D2818" s="58">
        <v>708.07</v>
      </c>
      <c r="E2818" t="s">
        <v>452</v>
      </c>
      <c r="F2818" s="108">
        <v>2024</v>
      </c>
      <c r="G2818" t="s">
        <v>2955</v>
      </c>
      <c r="H2818">
        <v>7</v>
      </c>
      <c r="I2818">
        <v>100</v>
      </c>
      <c r="J2818" t="s">
        <v>5767</v>
      </c>
      <c r="K2818" t="s">
        <v>2937</v>
      </c>
      <c r="L2818">
        <v>0</v>
      </c>
      <c r="M2818">
        <v>0</v>
      </c>
      <c r="N2818" t="s">
        <v>5772</v>
      </c>
      <c r="O2818" t="s">
        <v>545</v>
      </c>
      <c r="P2818" t="s">
        <v>458</v>
      </c>
      <c r="R2818">
        <v>0</v>
      </c>
      <c r="S2818" t="s">
        <v>459</v>
      </c>
      <c r="T2818" t="s">
        <v>458</v>
      </c>
      <c r="U2818" t="s">
        <v>460</v>
      </c>
      <c r="V2818" t="s">
        <v>458</v>
      </c>
    </row>
    <row r="2819" spans="1:22" x14ac:dyDescent="0.2">
      <c r="A2819" s="102">
        <v>42887</v>
      </c>
      <c r="B2819" s="102" t="s">
        <v>1007</v>
      </c>
      <c r="C2819" t="s">
        <v>541</v>
      </c>
      <c r="D2819" s="58">
        <v>708.07</v>
      </c>
      <c r="E2819" t="s">
        <v>452</v>
      </c>
      <c r="F2819" s="108">
        <v>2024</v>
      </c>
      <c r="G2819" t="s">
        <v>2955</v>
      </c>
      <c r="H2819">
        <v>6</v>
      </c>
      <c r="I2819">
        <v>100</v>
      </c>
      <c r="J2819" t="s">
        <v>5767</v>
      </c>
      <c r="K2819" t="s">
        <v>2937</v>
      </c>
      <c r="L2819">
        <v>0</v>
      </c>
      <c r="M2819">
        <v>0</v>
      </c>
      <c r="N2819" t="s">
        <v>5773</v>
      </c>
      <c r="O2819" t="s">
        <v>545</v>
      </c>
      <c r="P2819" t="s">
        <v>458</v>
      </c>
      <c r="R2819">
        <v>0</v>
      </c>
      <c r="S2819" t="s">
        <v>459</v>
      </c>
      <c r="T2819" t="s">
        <v>458</v>
      </c>
      <c r="U2819" t="s">
        <v>460</v>
      </c>
      <c r="V2819" t="s">
        <v>458</v>
      </c>
    </row>
    <row r="2820" spans="1:22" x14ac:dyDescent="0.2">
      <c r="A2820" s="102">
        <v>42891</v>
      </c>
      <c r="B2820" s="102" t="s">
        <v>1007</v>
      </c>
      <c r="C2820" t="s">
        <v>541</v>
      </c>
      <c r="D2820" s="58">
        <v>708.07</v>
      </c>
      <c r="E2820" t="s">
        <v>452</v>
      </c>
      <c r="F2820" s="108">
        <v>2024</v>
      </c>
      <c r="G2820" t="s">
        <v>2955</v>
      </c>
      <c r="H2820">
        <v>15</v>
      </c>
      <c r="I2820">
        <v>100</v>
      </c>
      <c r="J2820" t="s">
        <v>5767</v>
      </c>
      <c r="K2820" t="s">
        <v>2937</v>
      </c>
      <c r="L2820">
        <v>0</v>
      </c>
      <c r="M2820">
        <v>0</v>
      </c>
      <c r="N2820" t="s">
        <v>5774</v>
      </c>
      <c r="O2820" t="s">
        <v>545</v>
      </c>
      <c r="P2820" t="s">
        <v>458</v>
      </c>
      <c r="R2820">
        <v>0</v>
      </c>
      <c r="S2820" t="s">
        <v>459</v>
      </c>
      <c r="T2820" t="s">
        <v>458</v>
      </c>
      <c r="U2820" t="s">
        <v>460</v>
      </c>
      <c r="V2820" t="s">
        <v>458</v>
      </c>
    </row>
    <row r="2821" spans="1:22" x14ac:dyDescent="0.2">
      <c r="A2821" s="102">
        <v>42898</v>
      </c>
      <c r="B2821" s="102" t="s">
        <v>1007</v>
      </c>
      <c r="C2821" t="s">
        <v>541</v>
      </c>
      <c r="D2821" s="58">
        <v>708.07</v>
      </c>
      <c r="E2821" t="s">
        <v>452</v>
      </c>
      <c r="F2821" s="108">
        <v>2014</v>
      </c>
      <c r="G2821" t="s">
        <v>2978</v>
      </c>
      <c r="H2821">
        <v>3.5</v>
      </c>
      <c r="I2821">
        <v>100</v>
      </c>
      <c r="J2821" t="s">
        <v>5767</v>
      </c>
      <c r="K2821" t="s">
        <v>2937</v>
      </c>
      <c r="L2821">
        <v>0</v>
      </c>
      <c r="M2821">
        <v>0</v>
      </c>
      <c r="N2821" t="s">
        <v>5775</v>
      </c>
      <c r="O2821" t="s">
        <v>545</v>
      </c>
      <c r="P2821" t="s">
        <v>458</v>
      </c>
      <c r="R2821">
        <v>0</v>
      </c>
      <c r="S2821" t="s">
        <v>459</v>
      </c>
      <c r="T2821" t="s">
        <v>458</v>
      </c>
      <c r="U2821" t="s">
        <v>460</v>
      </c>
      <c r="V2821" t="s">
        <v>458</v>
      </c>
    </row>
    <row r="2822" spans="1:22" x14ac:dyDescent="0.2">
      <c r="A2822" s="102">
        <v>42898</v>
      </c>
      <c r="B2822" s="102" t="s">
        <v>1007</v>
      </c>
      <c r="C2822" t="s">
        <v>541</v>
      </c>
      <c r="D2822" s="58">
        <v>708.07</v>
      </c>
      <c r="E2822" t="s">
        <v>452</v>
      </c>
      <c r="F2822" s="108">
        <v>2024</v>
      </c>
      <c r="G2822" t="s">
        <v>2955</v>
      </c>
      <c r="H2822">
        <v>4</v>
      </c>
      <c r="I2822">
        <v>100</v>
      </c>
      <c r="J2822" t="s">
        <v>5767</v>
      </c>
      <c r="K2822" t="s">
        <v>2937</v>
      </c>
      <c r="L2822">
        <v>0</v>
      </c>
      <c r="M2822">
        <v>0</v>
      </c>
      <c r="N2822" t="s">
        <v>5776</v>
      </c>
      <c r="O2822" t="s">
        <v>545</v>
      </c>
      <c r="P2822" t="s">
        <v>458</v>
      </c>
      <c r="R2822">
        <v>0</v>
      </c>
      <c r="S2822" t="s">
        <v>459</v>
      </c>
      <c r="T2822" t="s">
        <v>458</v>
      </c>
      <c r="U2822" t="s">
        <v>460</v>
      </c>
      <c r="V2822" t="s">
        <v>458</v>
      </c>
    </row>
    <row r="2823" spans="1:22" x14ac:dyDescent="0.2">
      <c r="A2823" s="102">
        <v>42898</v>
      </c>
      <c r="B2823" s="102" t="s">
        <v>1007</v>
      </c>
      <c r="C2823" t="s">
        <v>541</v>
      </c>
      <c r="D2823" s="58">
        <v>708.07</v>
      </c>
      <c r="E2823" t="s">
        <v>452</v>
      </c>
      <c r="F2823" s="108">
        <v>2023</v>
      </c>
      <c r="G2823" t="s">
        <v>2997</v>
      </c>
      <c r="H2823">
        <v>36</v>
      </c>
      <c r="I2823">
        <v>100</v>
      </c>
      <c r="J2823" t="s">
        <v>5767</v>
      </c>
      <c r="K2823" t="s">
        <v>2937</v>
      </c>
      <c r="L2823">
        <v>0</v>
      </c>
      <c r="M2823">
        <v>0</v>
      </c>
      <c r="N2823" t="s">
        <v>5777</v>
      </c>
      <c r="O2823" t="s">
        <v>545</v>
      </c>
      <c r="P2823" t="s">
        <v>458</v>
      </c>
      <c r="R2823">
        <v>0</v>
      </c>
      <c r="S2823" t="s">
        <v>459</v>
      </c>
      <c r="T2823" t="s">
        <v>458</v>
      </c>
      <c r="U2823" t="s">
        <v>460</v>
      </c>
      <c r="V2823" t="s">
        <v>458</v>
      </c>
    </row>
    <row r="2824" spans="1:22" x14ac:dyDescent="0.2">
      <c r="A2824" s="102">
        <v>42905</v>
      </c>
      <c r="B2824" s="102" t="s">
        <v>1007</v>
      </c>
      <c r="C2824" t="s">
        <v>541</v>
      </c>
      <c r="D2824" s="58">
        <v>708.07</v>
      </c>
      <c r="E2824" t="s">
        <v>452</v>
      </c>
      <c r="F2824" s="108">
        <v>2014</v>
      </c>
      <c r="G2824" t="s">
        <v>2978</v>
      </c>
      <c r="H2824">
        <v>7</v>
      </c>
      <c r="I2824">
        <v>100</v>
      </c>
      <c r="J2824" t="s">
        <v>5767</v>
      </c>
      <c r="K2824" t="s">
        <v>2937</v>
      </c>
      <c r="L2824">
        <v>0</v>
      </c>
      <c r="M2824">
        <v>0</v>
      </c>
      <c r="N2824" t="s">
        <v>5778</v>
      </c>
      <c r="O2824" t="s">
        <v>545</v>
      </c>
      <c r="P2824" t="s">
        <v>458</v>
      </c>
      <c r="R2824">
        <v>0</v>
      </c>
      <c r="S2824" t="s">
        <v>459</v>
      </c>
      <c r="T2824" t="s">
        <v>458</v>
      </c>
      <c r="U2824" t="s">
        <v>460</v>
      </c>
      <c r="V2824" t="s">
        <v>458</v>
      </c>
    </row>
    <row r="2825" spans="1:22" x14ac:dyDescent="0.2">
      <c r="A2825" s="102">
        <v>42905</v>
      </c>
      <c r="B2825" s="102" t="s">
        <v>1007</v>
      </c>
      <c r="C2825" t="s">
        <v>541</v>
      </c>
      <c r="D2825" s="58">
        <v>708.07</v>
      </c>
      <c r="E2825" t="s">
        <v>452</v>
      </c>
      <c r="F2825" s="108">
        <v>2024</v>
      </c>
      <c r="G2825" t="s">
        <v>2955</v>
      </c>
      <c r="H2825">
        <v>7</v>
      </c>
      <c r="I2825">
        <v>100</v>
      </c>
      <c r="J2825" t="s">
        <v>5767</v>
      </c>
      <c r="K2825" t="s">
        <v>2937</v>
      </c>
      <c r="L2825">
        <v>0</v>
      </c>
      <c r="M2825">
        <v>0</v>
      </c>
      <c r="N2825" t="s">
        <v>5779</v>
      </c>
      <c r="O2825" t="s">
        <v>545</v>
      </c>
      <c r="P2825" t="s">
        <v>458</v>
      </c>
      <c r="R2825">
        <v>0</v>
      </c>
      <c r="S2825" t="s">
        <v>459</v>
      </c>
      <c r="T2825" t="s">
        <v>458</v>
      </c>
      <c r="U2825" t="s">
        <v>460</v>
      </c>
      <c r="V2825" t="s">
        <v>458</v>
      </c>
    </row>
    <row r="2826" spans="1:22" x14ac:dyDescent="0.2">
      <c r="A2826" s="102">
        <v>42905</v>
      </c>
      <c r="B2826" s="102" t="s">
        <v>1007</v>
      </c>
      <c r="C2826" t="s">
        <v>541</v>
      </c>
      <c r="D2826" s="58">
        <v>708.07</v>
      </c>
      <c r="E2826" t="s">
        <v>452</v>
      </c>
      <c r="F2826" s="108">
        <v>2023</v>
      </c>
      <c r="G2826" t="s">
        <v>2997</v>
      </c>
      <c r="H2826">
        <v>9</v>
      </c>
      <c r="I2826">
        <v>100</v>
      </c>
      <c r="J2826" t="s">
        <v>5767</v>
      </c>
      <c r="K2826" t="s">
        <v>2937</v>
      </c>
      <c r="L2826">
        <v>0</v>
      </c>
      <c r="M2826">
        <v>0</v>
      </c>
      <c r="N2826" t="s">
        <v>5780</v>
      </c>
      <c r="O2826" t="s">
        <v>545</v>
      </c>
      <c r="P2826" t="s">
        <v>458</v>
      </c>
      <c r="R2826">
        <v>0</v>
      </c>
      <c r="S2826" t="s">
        <v>459</v>
      </c>
      <c r="T2826" t="s">
        <v>458</v>
      </c>
      <c r="U2826" t="s">
        <v>460</v>
      </c>
      <c r="V2826" t="s">
        <v>458</v>
      </c>
    </row>
    <row r="2827" spans="1:22" x14ac:dyDescent="0.2">
      <c r="A2827" s="102">
        <v>42905</v>
      </c>
      <c r="B2827" s="102" t="s">
        <v>1007</v>
      </c>
      <c r="C2827" t="s">
        <v>541</v>
      </c>
      <c r="D2827" s="58">
        <v>708.07</v>
      </c>
      <c r="E2827" t="s">
        <v>452</v>
      </c>
      <c r="F2827" s="108">
        <v>2026</v>
      </c>
      <c r="G2827" t="s">
        <v>3268</v>
      </c>
      <c r="H2827">
        <v>7</v>
      </c>
      <c r="I2827">
        <v>100</v>
      </c>
      <c r="J2827" t="s">
        <v>5767</v>
      </c>
      <c r="K2827" t="s">
        <v>2937</v>
      </c>
      <c r="L2827">
        <v>0</v>
      </c>
      <c r="M2827">
        <v>0</v>
      </c>
      <c r="N2827" t="s">
        <v>5781</v>
      </c>
      <c r="O2827" t="s">
        <v>545</v>
      </c>
      <c r="P2827" t="s">
        <v>458</v>
      </c>
      <c r="R2827">
        <v>0</v>
      </c>
      <c r="S2827" t="s">
        <v>459</v>
      </c>
      <c r="T2827" t="s">
        <v>458</v>
      </c>
      <c r="U2827" t="s">
        <v>460</v>
      </c>
      <c r="V2827" t="s">
        <v>458</v>
      </c>
    </row>
    <row r="2828" spans="1:22" x14ac:dyDescent="0.2">
      <c r="A2828" s="102">
        <v>42912</v>
      </c>
      <c r="B2828" s="102" t="s">
        <v>1007</v>
      </c>
      <c r="C2828" t="s">
        <v>541</v>
      </c>
      <c r="D2828" s="58">
        <v>708.07</v>
      </c>
      <c r="E2828" t="s">
        <v>452</v>
      </c>
      <c r="F2828" s="108">
        <v>2024</v>
      </c>
      <c r="G2828" t="s">
        <v>2955</v>
      </c>
      <c r="H2828">
        <v>5</v>
      </c>
      <c r="I2828">
        <v>100</v>
      </c>
      <c r="J2828" t="s">
        <v>5767</v>
      </c>
      <c r="K2828" t="s">
        <v>2937</v>
      </c>
      <c r="L2828">
        <v>0</v>
      </c>
      <c r="M2828">
        <v>0</v>
      </c>
      <c r="N2828" t="s">
        <v>5782</v>
      </c>
      <c r="O2828" t="s">
        <v>545</v>
      </c>
      <c r="P2828" t="s">
        <v>458</v>
      </c>
      <c r="R2828">
        <v>0</v>
      </c>
      <c r="S2828" t="s">
        <v>459</v>
      </c>
      <c r="T2828" t="s">
        <v>458</v>
      </c>
      <c r="U2828" t="s">
        <v>460</v>
      </c>
      <c r="V2828" t="s">
        <v>458</v>
      </c>
    </row>
    <row r="2829" spans="1:22" x14ac:dyDescent="0.2">
      <c r="A2829" s="102">
        <v>42912</v>
      </c>
      <c r="B2829" s="102" t="s">
        <v>1007</v>
      </c>
      <c r="C2829" t="s">
        <v>541</v>
      </c>
      <c r="D2829" s="58">
        <v>708.07</v>
      </c>
      <c r="E2829" t="s">
        <v>452</v>
      </c>
      <c r="F2829" s="108">
        <v>2023</v>
      </c>
      <c r="G2829" t="s">
        <v>2997</v>
      </c>
      <c r="H2829">
        <v>2</v>
      </c>
      <c r="I2829">
        <v>100</v>
      </c>
      <c r="J2829" t="s">
        <v>5767</v>
      </c>
      <c r="K2829" t="s">
        <v>2937</v>
      </c>
      <c r="L2829">
        <v>0</v>
      </c>
      <c r="M2829">
        <v>0</v>
      </c>
      <c r="N2829" t="s">
        <v>5783</v>
      </c>
      <c r="O2829" t="s">
        <v>545</v>
      </c>
      <c r="P2829" t="s">
        <v>458</v>
      </c>
      <c r="R2829">
        <v>0</v>
      </c>
      <c r="S2829" t="s">
        <v>459</v>
      </c>
      <c r="T2829" t="s">
        <v>458</v>
      </c>
      <c r="U2829" t="s">
        <v>460</v>
      </c>
      <c r="V2829" t="s">
        <v>458</v>
      </c>
    </row>
    <row r="2830" spans="1:22" x14ac:dyDescent="0.2">
      <c r="A2830" s="102">
        <v>42919</v>
      </c>
      <c r="B2830" s="102" t="s">
        <v>1007</v>
      </c>
      <c r="C2830" t="s">
        <v>541</v>
      </c>
      <c r="D2830" s="58">
        <v>708.07</v>
      </c>
      <c r="E2830" t="s">
        <v>452</v>
      </c>
      <c r="F2830" s="108">
        <v>2024</v>
      </c>
      <c r="G2830" t="s">
        <v>2955</v>
      </c>
      <c r="H2830">
        <v>3</v>
      </c>
      <c r="I2830">
        <v>100</v>
      </c>
      <c r="J2830" t="s">
        <v>5767</v>
      </c>
      <c r="K2830" t="s">
        <v>2937</v>
      </c>
      <c r="L2830">
        <v>0</v>
      </c>
      <c r="M2830">
        <v>0</v>
      </c>
      <c r="N2830" t="s">
        <v>5784</v>
      </c>
      <c r="O2830" t="s">
        <v>545</v>
      </c>
      <c r="P2830" t="s">
        <v>458</v>
      </c>
      <c r="R2830">
        <v>0</v>
      </c>
      <c r="S2830" t="s">
        <v>459</v>
      </c>
      <c r="T2830" t="s">
        <v>458</v>
      </c>
      <c r="U2830" t="s">
        <v>460</v>
      </c>
      <c r="V2830" t="s">
        <v>458</v>
      </c>
    </row>
    <row r="2831" spans="1:22" x14ac:dyDescent="0.2">
      <c r="A2831" s="102">
        <v>42926</v>
      </c>
      <c r="B2831" s="102" t="s">
        <v>1007</v>
      </c>
      <c r="C2831" t="s">
        <v>541</v>
      </c>
      <c r="D2831" s="58">
        <v>708.07</v>
      </c>
      <c r="E2831" t="s">
        <v>452</v>
      </c>
      <c r="F2831" s="108">
        <v>2024</v>
      </c>
      <c r="G2831" t="s">
        <v>2955</v>
      </c>
      <c r="H2831">
        <v>1</v>
      </c>
      <c r="I2831">
        <v>100</v>
      </c>
      <c r="J2831" t="s">
        <v>5767</v>
      </c>
      <c r="K2831" t="s">
        <v>2937</v>
      </c>
      <c r="L2831">
        <v>0</v>
      </c>
      <c r="M2831">
        <v>0</v>
      </c>
      <c r="N2831" t="s">
        <v>5785</v>
      </c>
      <c r="O2831" t="s">
        <v>545</v>
      </c>
      <c r="P2831" t="s">
        <v>458</v>
      </c>
      <c r="R2831">
        <v>0</v>
      </c>
      <c r="S2831" t="s">
        <v>459</v>
      </c>
      <c r="T2831" t="s">
        <v>458</v>
      </c>
      <c r="U2831" t="s">
        <v>460</v>
      </c>
      <c r="V2831" t="s">
        <v>458</v>
      </c>
    </row>
    <row r="2832" spans="1:22" x14ac:dyDescent="0.2">
      <c r="A2832" s="102">
        <v>42933</v>
      </c>
      <c r="B2832" s="102" t="s">
        <v>1007</v>
      </c>
      <c r="C2832" t="s">
        <v>541</v>
      </c>
      <c r="D2832" s="58">
        <v>708.07</v>
      </c>
      <c r="E2832" t="s">
        <v>452</v>
      </c>
      <c r="F2832" s="108">
        <v>2024</v>
      </c>
      <c r="G2832" t="s">
        <v>2955</v>
      </c>
      <c r="H2832">
        <v>4</v>
      </c>
      <c r="I2832">
        <v>100</v>
      </c>
      <c r="J2832" t="s">
        <v>5767</v>
      </c>
      <c r="K2832" t="s">
        <v>2937</v>
      </c>
      <c r="L2832">
        <v>0</v>
      </c>
      <c r="M2832">
        <v>0</v>
      </c>
      <c r="N2832" t="s">
        <v>5786</v>
      </c>
      <c r="O2832" t="s">
        <v>545</v>
      </c>
      <c r="P2832" t="s">
        <v>458</v>
      </c>
      <c r="R2832">
        <v>0</v>
      </c>
      <c r="S2832" t="s">
        <v>459</v>
      </c>
      <c r="T2832" t="s">
        <v>458</v>
      </c>
      <c r="U2832" t="s">
        <v>460</v>
      </c>
      <c r="V2832" t="s">
        <v>458</v>
      </c>
    </row>
    <row r="2833" spans="1:22" x14ac:dyDescent="0.2">
      <c r="A2833" s="102">
        <v>42940</v>
      </c>
      <c r="B2833" s="102" t="s">
        <v>1007</v>
      </c>
      <c r="C2833" t="s">
        <v>541</v>
      </c>
      <c r="D2833" s="58">
        <v>708.07</v>
      </c>
      <c r="E2833" t="s">
        <v>452</v>
      </c>
      <c r="F2833" s="108">
        <v>2024</v>
      </c>
      <c r="G2833" t="s">
        <v>2955</v>
      </c>
      <c r="H2833">
        <v>5</v>
      </c>
      <c r="I2833">
        <v>100</v>
      </c>
      <c r="J2833" t="s">
        <v>5767</v>
      </c>
      <c r="K2833" t="s">
        <v>2937</v>
      </c>
      <c r="L2833">
        <v>0</v>
      </c>
      <c r="M2833">
        <v>0</v>
      </c>
      <c r="N2833" t="s">
        <v>5787</v>
      </c>
      <c r="O2833" t="s">
        <v>545</v>
      </c>
      <c r="P2833" t="s">
        <v>458</v>
      </c>
      <c r="R2833">
        <v>0</v>
      </c>
      <c r="S2833" t="s">
        <v>459</v>
      </c>
      <c r="T2833" t="s">
        <v>458</v>
      </c>
      <c r="U2833" t="s">
        <v>460</v>
      </c>
      <c r="V2833" t="s">
        <v>458</v>
      </c>
    </row>
    <row r="2834" spans="1:22" x14ac:dyDescent="0.2">
      <c r="A2834" s="102">
        <v>42947</v>
      </c>
      <c r="B2834" s="102" t="s">
        <v>1007</v>
      </c>
      <c r="C2834" t="s">
        <v>541</v>
      </c>
      <c r="D2834" s="58">
        <v>708.07</v>
      </c>
      <c r="E2834" t="s">
        <v>452</v>
      </c>
      <c r="F2834" s="108">
        <v>2024</v>
      </c>
      <c r="G2834" t="s">
        <v>2955</v>
      </c>
      <c r="H2834">
        <v>1</v>
      </c>
      <c r="I2834">
        <v>100</v>
      </c>
      <c r="J2834" t="s">
        <v>5767</v>
      </c>
      <c r="K2834" t="s">
        <v>2937</v>
      </c>
      <c r="L2834">
        <v>0</v>
      </c>
      <c r="M2834">
        <v>0</v>
      </c>
      <c r="N2834" t="s">
        <v>5788</v>
      </c>
      <c r="O2834" t="s">
        <v>545</v>
      </c>
      <c r="P2834" t="s">
        <v>458</v>
      </c>
      <c r="R2834">
        <v>0</v>
      </c>
      <c r="S2834" t="s">
        <v>459</v>
      </c>
      <c r="T2834" t="s">
        <v>458</v>
      </c>
      <c r="U2834" t="s">
        <v>460</v>
      </c>
      <c r="V2834" t="s">
        <v>458</v>
      </c>
    </row>
    <row r="2835" spans="1:22" x14ac:dyDescent="0.2">
      <c r="A2835" s="102">
        <v>42948</v>
      </c>
      <c r="B2835" s="102" t="s">
        <v>1007</v>
      </c>
      <c r="C2835" t="s">
        <v>541</v>
      </c>
      <c r="D2835" s="58">
        <v>708.07</v>
      </c>
      <c r="E2835" t="s">
        <v>452</v>
      </c>
      <c r="F2835" s="108">
        <v>2024</v>
      </c>
      <c r="G2835" t="s">
        <v>2955</v>
      </c>
      <c r="H2835">
        <v>2</v>
      </c>
      <c r="I2835">
        <v>100</v>
      </c>
      <c r="J2835" t="s">
        <v>5767</v>
      </c>
      <c r="K2835" t="s">
        <v>2937</v>
      </c>
      <c r="L2835">
        <v>0</v>
      </c>
      <c r="M2835">
        <v>0</v>
      </c>
      <c r="N2835" t="s">
        <v>5789</v>
      </c>
      <c r="O2835" t="s">
        <v>545</v>
      </c>
      <c r="P2835" t="s">
        <v>458</v>
      </c>
      <c r="R2835">
        <v>0</v>
      </c>
      <c r="S2835" t="s">
        <v>459</v>
      </c>
      <c r="T2835" t="s">
        <v>458</v>
      </c>
      <c r="U2835" t="s">
        <v>460</v>
      </c>
      <c r="V2835" t="s">
        <v>458</v>
      </c>
    </row>
    <row r="2836" spans="1:22" x14ac:dyDescent="0.2">
      <c r="A2836" s="102">
        <v>42948</v>
      </c>
      <c r="B2836" s="102" t="s">
        <v>1007</v>
      </c>
      <c r="C2836" t="s">
        <v>541</v>
      </c>
      <c r="D2836" s="58">
        <v>708.07</v>
      </c>
      <c r="E2836" t="s">
        <v>452</v>
      </c>
      <c r="F2836" s="108">
        <v>2023</v>
      </c>
      <c r="G2836" t="s">
        <v>2997</v>
      </c>
      <c r="H2836">
        <v>1</v>
      </c>
      <c r="I2836">
        <v>100</v>
      </c>
      <c r="J2836" t="s">
        <v>5767</v>
      </c>
      <c r="K2836" t="s">
        <v>2937</v>
      </c>
      <c r="L2836">
        <v>0</v>
      </c>
      <c r="M2836">
        <v>0</v>
      </c>
      <c r="N2836" t="s">
        <v>5790</v>
      </c>
      <c r="O2836" t="s">
        <v>545</v>
      </c>
      <c r="P2836" t="s">
        <v>458</v>
      </c>
      <c r="R2836">
        <v>0</v>
      </c>
      <c r="S2836" t="s">
        <v>459</v>
      </c>
      <c r="T2836" t="s">
        <v>458</v>
      </c>
      <c r="U2836" t="s">
        <v>460</v>
      </c>
      <c r="V2836" t="s">
        <v>458</v>
      </c>
    </row>
    <row r="2837" spans="1:22" x14ac:dyDescent="0.2">
      <c r="A2837" s="102">
        <v>42954</v>
      </c>
      <c r="B2837" s="102" t="s">
        <v>1007</v>
      </c>
      <c r="C2837" t="s">
        <v>541</v>
      </c>
      <c r="D2837" s="58">
        <v>708.07</v>
      </c>
      <c r="E2837" t="s">
        <v>452</v>
      </c>
      <c r="F2837" s="108">
        <v>2024</v>
      </c>
      <c r="G2837" t="s">
        <v>2955</v>
      </c>
      <c r="H2837">
        <v>3</v>
      </c>
      <c r="I2837">
        <v>100</v>
      </c>
      <c r="J2837" t="s">
        <v>5767</v>
      </c>
      <c r="K2837" t="s">
        <v>2937</v>
      </c>
      <c r="L2837">
        <v>0</v>
      </c>
      <c r="M2837">
        <v>0</v>
      </c>
      <c r="N2837" t="s">
        <v>5791</v>
      </c>
      <c r="O2837" t="s">
        <v>545</v>
      </c>
      <c r="P2837" t="s">
        <v>458</v>
      </c>
      <c r="R2837">
        <v>0</v>
      </c>
      <c r="S2837" t="s">
        <v>459</v>
      </c>
      <c r="T2837" t="s">
        <v>458</v>
      </c>
      <c r="U2837" t="s">
        <v>460</v>
      </c>
      <c r="V2837" t="s">
        <v>458</v>
      </c>
    </row>
    <row r="2838" spans="1:22" x14ac:dyDescent="0.2">
      <c r="A2838" s="102">
        <v>42954</v>
      </c>
      <c r="B2838" s="102" t="s">
        <v>1007</v>
      </c>
      <c r="C2838" t="s">
        <v>541</v>
      </c>
      <c r="D2838" s="58">
        <v>708.07</v>
      </c>
      <c r="E2838" t="s">
        <v>452</v>
      </c>
      <c r="F2838" s="108">
        <v>2023</v>
      </c>
      <c r="G2838" t="s">
        <v>2997</v>
      </c>
      <c r="H2838">
        <v>4</v>
      </c>
      <c r="I2838">
        <v>100</v>
      </c>
      <c r="J2838" t="s">
        <v>5767</v>
      </c>
      <c r="K2838" t="s">
        <v>2937</v>
      </c>
      <c r="L2838">
        <v>0</v>
      </c>
      <c r="M2838">
        <v>0</v>
      </c>
      <c r="N2838" t="s">
        <v>5792</v>
      </c>
      <c r="O2838" t="s">
        <v>545</v>
      </c>
      <c r="P2838" t="s">
        <v>458</v>
      </c>
      <c r="R2838">
        <v>0</v>
      </c>
      <c r="S2838" t="s">
        <v>459</v>
      </c>
      <c r="T2838" t="s">
        <v>458</v>
      </c>
      <c r="U2838" t="s">
        <v>460</v>
      </c>
      <c r="V2838" t="s">
        <v>458</v>
      </c>
    </row>
    <row r="2839" spans="1:22" x14ac:dyDescent="0.2">
      <c r="A2839" s="102">
        <v>42954</v>
      </c>
      <c r="B2839" s="102" t="s">
        <v>1007</v>
      </c>
      <c r="C2839" t="s">
        <v>541</v>
      </c>
      <c r="D2839" s="58">
        <v>708.07</v>
      </c>
      <c r="E2839" t="s">
        <v>452</v>
      </c>
      <c r="F2839" s="108">
        <v>2023</v>
      </c>
      <c r="G2839" t="s">
        <v>2997</v>
      </c>
      <c r="H2839">
        <v>1.5</v>
      </c>
      <c r="I2839">
        <v>100</v>
      </c>
      <c r="J2839" t="s">
        <v>5767</v>
      </c>
      <c r="K2839" t="s">
        <v>2937</v>
      </c>
      <c r="L2839">
        <v>0</v>
      </c>
      <c r="M2839">
        <v>0</v>
      </c>
      <c r="N2839" t="s">
        <v>5793</v>
      </c>
      <c r="O2839" t="s">
        <v>545</v>
      </c>
      <c r="P2839" t="s">
        <v>458</v>
      </c>
      <c r="R2839">
        <v>0</v>
      </c>
      <c r="S2839" t="s">
        <v>459</v>
      </c>
      <c r="T2839" t="s">
        <v>458</v>
      </c>
      <c r="U2839" t="s">
        <v>460</v>
      </c>
      <c r="V2839" t="s">
        <v>458</v>
      </c>
    </row>
    <row r="2840" spans="1:22" x14ac:dyDescent="0.2">
      <c r="A2840" s="102">
        <v>42961</v>
      </c>
      <c r="B2840" s="102" t="s">
        <v>1007</v>
      </c>
      <c r="C2840" t="s">
        <v>541</v>
      </c>
      <c r="D2840" s="58">
        <v>708.07</v>
      </c>
      <c r="E2840" t="s">
        <v>452</v>
      </c>
      <c r="F2840" s="108">
        <v>2024</v>
      </c>
      <c r="G2840" t="s">
        <v>2955</v>
      </c>
      <c r="H2840">
        <v>2</v>
      </c>
      <c r="I2840">
        <v>100</v>
      </c>
      <c r="J2840" t="s">
        <v>5767</v>
      </c>
      <c r="K2840" t="s">
        <v>2937</v>
      </c>
      <c r="L2840">
        <v>0</v>
      </c>
      <c r="M2840">
        <v>0</v>
      </c>
      <c r="N2840" t="s">
        <v>5794</v>
      </c>
      <c r="O2840" t="s">
        <v>545</v>
      </c>
      <c r="P2840" t="s">
        <v>458</v>
      </c>
      <c r="R2840">
        <v>0</v>
      </c>
      <c r="S2840" t="s">
        <v>459</v>
      </c>
      <c r="T2840" t="s">
        <v>458</v>
      </c>
      <c r="U2840" t="s">
        <v>460</v>
      </c>
      <c r="V2840" t="s">
        <v>458</v>
      </c>
    </row>
    <row r="2841" spans="1:22" x14ac:dyDescent="0.2">
      <c r="A2841" s="102">
        <v>42968</v>
      </c>
      <c r="B2841" s="102" t="s">
        <v>1007</v>
      </c>
      <c r="C2841" t="s">
        <v>541</v>
      </c>
      <c r="D2841" s="58">
        <v>708.07</v>
      </c>
      <c r="E2841" t="s">
        <v>452</v>
      </c>
      <c r="F2841" s="108">
        <v>2024</v>
      </c>
      <c r="G2841" t="s">
        <v>2955</v>
      </c>
      <c r="H2841">
        <v>14</v>
      </c>
      <c r="I2841">
        <v>100</v>
      </c>
      <c r="J2841" t="s">
        <v>5767</v>
      </c>
      <c r="K2841" t="s">
        <v>2937</v>
      </c>
      <c r="L2841">
        <v>0</v>
      </c>
      <c r="M2841">
        <v>0</v>
      </c>
      <c r="N2841" t="s">
        <v>5795</v>
      </c>
      <c r="O2841" t="s">
        <v>545</v>
      </c>
      <c r="P2841" t="s">
        <v>458</v>
      </c>
      <c r="R2841">
        <v>0</v>
      </c>
      <c r="S2841" t="s">
        <v>459</v>
      </c>
      <c r="T2841" t="s">
        <v>458</v>
      </c>
      <c r="U2841" t="s">
        <v>460</v>
      </c>
      <c r="V2841" t="s">
        <v>458</v>
      </c>
    </row>
    <row r="2842" spans="1:22" x14ac:dyDescent="0.2">
      <c r="A2842" s="102">
        <v>42975</v>
      </c>
      <c r="B2842" s="102" t="s">
        <v>1007</v>
      </c>
      <c r="C2842" t="s">
        <v>541</v>
      </c>
      <c r="D2842" s="58">
        <v>708.07</v>
      </c>
      <c r="E2842" t="s">
        <v>452</v>
      </c>
      <c r="F2842" s="108">
        <v>2024</v>
      </c>
      <c r="G2842" t="s">
        <v>2955</v>
      </c>
      <c r="H2842">
        <v>16</v>
      </c>
      <c r="I2842">
        <v>100</v>
      </c>
      <c r="J2842" t="s">
        <v>5767</v>
      </c>
      <c r="K2842" t="s">
        <v>2937</v>
      </c>
      <c r="L2842">
        <v>0</v>
      </c>
      <c r="M2842">
        <v>0</v>
      </c>
      <c r="N2842" t="s">
        <v>5796</v>
      </c>
      <c r="O2842" t="s">
        <v>545</v>
      </c>
      <c r="P2842" t="s">
        <v>458</v>
      </c>
      <c r="R2842">
        <v>0</v>
      </c>
      <c r="S2842" t="s">
        <v>459</v>
      </c>
      <c r="T2842" t="s">
        <v>458</v>
      </c>
      <c r="U2842" t="s">
        <v>460</v>
      </c>
      <c r="V2842" t="s">
        <v>458</v>
      </c>
    </row>
    <row r="2843" spans="1:22" x14ac:dyDescent="0.2">
      <c r="A2843" s="102">
        <v>42979</v>
      </c>
      <c r="B2843" s="102" t="s">
        <v>1007</v>
      </c>
      <c r="C2843" t="s">
        <v>541</v>
      </c>
      <c r="D2843" s="58">
        <v>708.07</v>
      </c>
      <c r="E2843" t="s">
        <v>452</v>
      </c>
      <c r="F2843" s="108">
        <v>2024</v>
      </c>
      <c r="G2843" t="s">
        <v>2955</v>
      </c>
      <c r="H2843">
        <v>8</v>
      </c>
      <c r="I2843">
        <v>100</v>
      </c>
      <c r="J2843" t="s">
        <v>5767</v>
      </c>
      <c r="K2843" t="s">
        <v>2937</v>
      </c>
      <c r="L2843">
        <v>0</v>
      </c>
      <c r="M2843">
        <v>0</v>
      </c>
      <c r="N2843" t="s">
        <v>5797</v>
      </c>
      <c r="O2843" t="s">
        <v>545</v>
      </c>
      <c r="P2843" t="s">
        <v>458</v>
      </c>
      <c r="R2843">
        <v>0</v>
      </c>
      <c r="S2843" t="s">
        <v>459</v>
      </c>
      <c r="T2843" t="s">
        <v>458</v>
      </c>
      <c r="U2843" t="s">
        <v>460</v>
      </c>
      <c r="V2843" t="s">
        <v>458</v>
      </c>
    </row>
    <row r="2844" spans="1:22" x14ac:dyDescent="0.2">
      <c r="A2844" s="102">
        <v>42982</v>
      </c>
      <c r="B2844" s="102" t="s">
        <v>1007</v>
      </c>
      <c r="C2844" t="s">
        <v>541</v>
      </c>
      <c r="D2844" s="58">
        <v>708.07</v>
      </c>
      <c r="E2844" t="s">
        <v>452</v>
      </c>
      <c r="F2844" s="108">
        <v>2024</v>
      </c>
      <c r="G2844" t="s">
        <v>2955</v>
      </c>
      <c r="H2844">
        <v>12</v>
      </c>
      <c r="I2844">
        <v>100</v>
      </c>
      <c r="J2844" t="s">
        <v>5767</v>
      </c>
      <c r="K2844" t="s">
        <v>2937</v>
      </c>
      <c r="L2844">
        <v>0</v>
      </c>
      <c r="M2844">
        <v>0</v>
      </c>
      <c r="N2844" t="s">
        <v>5798</v>
      </c>
      <c r="O2844" t="s">
        <v>545</v>
      </c>
      <c r="P2844" t="s">
        <v>458</v>
      </c>
      <c r="R2844">
        <v>0</v>
      </c>
      <c r="S2844" t="s">
        <v>459</v>
      </c>
      <c r="T2844" t="s">
        <v>458</v>
      </c>
      <c r="U2844" t="s">
        <v>460</v>
      </c>
      <c r="V2844" t="s">
        <v>458</v>
      </c>
    </row>
    <row r="2845" spans="1:22" x14ac:dyDescent="0.2">
      <c r="A2845" s="102">
        <v>42982</v>
      </c>
      <c r="B2845" s="102" t="s">
        <v>1007</v>
      </c>
      <c r="C2845" t="s">
        <v>541</v>
      </c>
      <c r="D2845" s="58">
        <v>708.07</v>
      </c>
      <c r="E2845" t="s">
        <v>452</v>
      </c>
      <c r="F2845" s="108">
        <v>2023</v>
      </c>
      <c r="G2845" t="s">
        <v>2997</v>
      </c>
      <c r="H2845">
        <v>9</v>
      </c>
      <c r="I2845">
        <v>100</v>
      </c>
      <c r="J2845" t="s">
        <v>5767</v>
      </c>
      <c r="K2845" t="s">
        <v>2937</v>
      </c>
      <c r="L2845">
        <v>0</v>
      </c>
      <c r="M2845">
        <v>0</v>
      </c>
      <c r="N2845" t="s">
        <v>5799</v>
      </c>
      <c r="O2845" t="s">
        <v>545</v>
      </c>
      <c r="P2845" t="s">
        <v>458</v>
      </c>
      <c r="R2845">
        <v>0</v>
      </c>
      <c r="S2845" t="s">
        <v>459</v>
      </c>
      <c r="T2845" t="s">
        <v>458</v>
      </c>
      <c r="U2845" t="s">
        <v>460</v>
      </c>
      <c r="V2845" t="s">
        <v>458</v>
      </c>
    </row>
    <row r="2846" spans="1:22" x14ac:dyDescent="0.2">
      <c r="A2846" s="102">
        <v>42989</v>
      </c>
      <c r="B2846" s="102" t="s">
        <v>1007</v>
      </c>
      <c r="C2846" t="s">
        <v>541</v>
      </c>
      <c r="D2846" s="58">
        <v>708.07</v>
      </c>
      <c r="E2846" t="s">
        <v>452</v>
      </c>
      <c r="F2846" s="108">
        <v>2024</v>
      </c>
      <c r="G2846" t="s">
        <v>2955</v>
      </c>
      <c r="H2846">
        <v>6</v>
      </c>
      <c r="I2846">
        <v>100</v>
      </c>
      <c r="J2846" t="s">
        <v>5767</v>
      </c>
      <c r="K2846" t="s">
        <v>2937</v>
      </c>
      <c r="L2846">
        <v>0</v>
      </c>
      <c r="M2846">
        <v>0</v>
      </c>
      <c r="N2846" t="s">
        <v>5800</v>
      </c>
      <c r="O2846" t="s">
        <v>545</v>
      </c>
      <c r="P2846" t="s">
        <v>458</v>
      </c>
      <c r="R2846">
        <v>0</v>
      </c>
      <c r="S2846" t="s">
        <v>459</v>
      </c>
      <c r="T2846" t="s">
        <v>458</v>
      </c>
      <c r="U2846" t="s">
        <v>460</v>
      </c>
      <c r="V2846" t="s">
        <v>458</v>
      </c>
    </row>
    <row r="2847" spans="1:22" x14ac:dyDescent="0.2">
      <c r="A2847" s="102">
        <v>42989</v>
      </c>
      <c r="B2847" s="102" t="s">
        <v>1007</v>
      </c>
      <c r="C2847" t="s">
        <v>541</v>
      </c>
      <c r="D2847" s="58">
        <v>708.07</v>
      </c>
      <c r="E2847" t="s">
        <v>452</v>
      </c>
      <c r="F2847" s="108">
        <v>2023</v>
      </c>
      <c r="G2847" t="s">
        <v>2997</v>
      </c>
      <c r="H2847">
        <v>19</v>
      </c>
      <c r="I2847">
        <v>100</v>
      </c>
      <c r="J2847" t="s">
        <v>5767</v>
      </c>
      <c r="K2847" t="s">
        <v>2937</v>
      </c>
      <c r="L2847">
        <v>0</v>
      </c>
      <c r="M2847">
        <v>0</v>
      </c>
      <c r="N2847" t="s">
        <v>5801</v>
      </c>
      <c r="O2847" t="s">
        <v>545</v>
      </c>
      <c r="P2847" t="s">
        <v>458</v>
      </c>
      <c r="R2847">
        <v>0</v>
      </c>
      <c r="S2847" t="s">
        <v>459</v>
      </c>
      <c r="T2847" t="s">
        <v>458</v>
      </c>
      <c r="U2847" t="s">
        <v>460</v>
      </c>
      <c r="V2847" t="s">
        <v>458</v>
      </c>
    </row>
    <row r="2848" spans="1:22" x14ac:dyDescent="0.2">
      <c r="A2848" s="102">
        <v>42989</v>
      </c>
      <c r="B2848" s="102" t="s">
        <v>1007</v>
      </c>
      <c r="C2848" t="s">
        <v>541</v>
      </c>
      <c r="D2848" s="58">
        <v>708.07</v>
      </c>
      <c r="E2848" t="s">
        <v>452</v>
      </c>
      <c r="F2848" s="108">
        <v>2005</v>
      </c>
      <c r="G2848" t="s">
        <v>3011</v>
      </c>
      <c r="H2848">
        <v>37</v>
      </c>
      <c r="I2848">
        <v>100</v>
      </c>
      <c r="J2848" t="s">
        <v>5767</v>
      </c>
      <c r="K2848" t="s">
        <v>2937</v>
      </c>
      <c r="L2848">
        <v>0</v>
      </c>
      <c r="M2848">
        <v>0</v>
      </c>
      <c r="N2848" t="s">
        <v>5802</v>
      </c>
      <c r="O2848" t="s">
        <v>545</v>
      </c>
      <c r="P2848" t="s">
        <v>458</v>
      </c>
      <c r="R2848">
        <v>0</v>
      </c>
      <c r="S2848" t="s">
        <v>459</v>
      </c>
      <c r="T2848" t="s">
        <v>458</v>
      </c>
      <c r="U2848" t="s">
        <v>460</v>
      </c>
      <c r="V2848" t="s">
        <v>458</v>
      </c>
    </row>
    <row r="2849" spans="1:22" x14ac:dyDescent="0.2">
      <c r="A2849" s="102">
        <v>42989</v>
      </c>
      <c r="B2849" s="102" t="s">
        <v>1007</v>
      </c>
      <c r="C2849" t="s">
        <v>541</v>
      </c>
      <c r="D2849" s="58">
        <v>708.07</v>
      </c>
      <c r="E2849" t="s">
        <v>452</v>
      </c>
      <c r="F2849" s="108">
        <v>2026</v>
      </c>
      <c r="G2849" t="s">
        <v>3268</v>
      </c>
      <c r="H2849">
        <v>24</v>
      </c>
      <c r="I2849">
        <v>100</v>
      </c>
      <c r="J2849" t="s">
        <v>5767</v>
      </c>
      <c r="K2849" t="s">
        <v>2937</v>
      </c>
      <c r="L2849">
        <v>0</v>
      </c>
      <c r="M2849">
        <v>0</v>
      </c>
      <c r="N2849" t="s">
        <v>5803</v>
      </c>
      <c r="O2849" t="s">
        <v>545</v>
      </c>
      <c r="P2849" t="s">
        <v>458</v>
      </c>
      <c r="R2849">
        <v>0</v>
      </c>
      <c r="S2849" t="s">
        <v>459</v>
      </c>
      <c r="T2849" t="s">
        <v>458</v>
      </c>
      <c r="U2849" t="s">
        <v>460</v>
      </c>
      <c r="V2849" t="s">
        <v>458</v>
      </c>
    </row>
    <row r="2850" spans="1:22" x14ac:dyDescent="0.2">
      <c r="A2850" s="102">
        <v>42989</v>
      </c>
      <c r="B2850" s="102" t="s">
        <v>1007</v>
      </c>
      <c r="C2850" t="s">
        <v>541</v>
      </c>
      <c r="D2850" s="58">
        <v>708.07</v>
      </c>
      <c r="E2850" t="s">
        <v>452</v>
      </c>
      <c r="F2850" s="108" t="s">
        <v>2950</v>
      </c>
      <c r="G2850" t="s">
        <v>2951</v>
      </c>
      <c r="H2850">
        <v>16</v>
      </c>
      <c r="I2850">
        <v>100</v>
      </c>
      <c r="J2850" t="s">
        <v>5767</v>
      </c>
      <c r="K2850" t="s">
        <v>2937</v>
      </c>
      <c r="L2850">
        <v>0</v>
      </c>
      <c r="M2850">
        <v>0</v>
      </c>
      <c r="N2850" t="s">
        <v>5804</v>
      </c>
      <c r="O2850" t="s">
        <v>545</v>
      </c>
      <c r="P2850" t="s">
        <v>458</v>
      </c>
      <c r="R2850">
        <v>0</v>
      </c>
      <c r="S2850" t="s">
        <v>459</v>
      </c>
      <c r="T2850" t="s">
        <v>458</v>
      </c>
      <c r="U2850" t="s">
        <v>460</v>
      </c>
      <c r="V2850" t="s">
        <v>458</v>
      </c>
    </row>
    <row r="2851" spans="1:22" x14ac:dyDescent="0.2">
      <c r="A2851" s="102">
        <v>42996</v>
      </c>
      <c r="B2851" s="102" t="s">
        <v>1007</v>
      </c>
      <c r="C2851" t="s">
        <v>541</v>
      </c>
      <c r="D2851" s="58">
        <v>708.07</v>
      </c>
      <c r="E2851" t="s">
        <v>452</v>
      </c>
      <c r="F2851" s="108">
        <v>2024</v>
      </c>
      <c r="G2851" t="s">
        <v>2955</v>
      </c>
      <c r="H2851">
        <v>6</v>
      </c>
      <c r="I2851">
        <v>100</v>
      </c>
      <c r="J2851" t="s">
        <v>5767</v>
      </c>
      <c r="K2851" t="s">
        <v>2937</v>
      </c>
      <c r="L2851">
        <v>0</v>
      </c>
      <c r="M2851">
        <v>0</v>
      </c>
      <c r="N2851" t="s">
        <v>5805</v>
      </c>
      <c r="O2851" t="s">
        <v>545</v>
      </c>
      <c r="P2851" t="s">
        <v>458</v>
      </c>
      <c r="R2851">
        <v>0</v>
      </c>
      <c r="S2851" t="s">
        <v>459</v>
      </c>
      <c r="T2851" t="s">
        <v>458</v>
      </c>
      <c r="U2851" t="s">
        <v>460</v>
      </c>
      <c r="V2851" t="s">
        <v>458</v>
      </c>
    </row>
    <row r="2852" spans="1:22" x14ac:dyDescent="0.2">
      <c r="A2852" s="102">
        <v>42996</v>
      </c>
      <c r="B2852" s="102" t="s">
        <v>1007</v>
      </c>
      <c r="C2852" t="s">
        <v>541</v>
      </c>
      <c r="D2852" s="58">
        <v>708.07</v>
      </c>
      <c r="E2852" t="s">
        <v>452</v>
      </c>
      <c r="F2852" s="108">
        <v>2023</v>
      </c>
      <c r="G2852" t="s">
        <v>2997</v>
      </c>
      <c r="H2852">
        <v>40</v>
      </c>
      <c r="I2852">
        <v>100</v>
      </c>
      <c r="J2852" t="s">
        <v>5767</v>
      </c>
      <c r="K2852" t="s">
        <v>2937</v>
      </c>
      <c r="L2852">
        <v>0</v>
      </c>
      <c r="M2852">
        <v>0</v>
      </c>
      <c r="N2852" t="s">
        <v>5806</v>
      </c>
      <c r="O2852" t="s">
        <v>545</v>
      </c>
      <c r="P2852" t="s">
        <v>458</v>
      </c>
      <c r="R2852">
        <v>0</v>
      </c>
      <c r="S2852" t="s">
        <v>459</v>
      </c>
      <c r="T2852" t="s">
        <v>458</v>
      </c>
      <c r="U2852" t="s">
        <v>460</v>
      </c>
      <c r="V2852" t="s">
        <v>458</v>
      </c>
    </row>
    <row r="2853" spans="1:22" x14ac:dyDescent="0.2">
      <c r="A2853" s="102">
        <v>42996</v>
      </c>
      <c r="B2853" s="102" t="s">
        <v>1007</v>
      </c>
      <c r="C2853" t="s">
        <v>541</v>
      </c>
      <c r="D2853" s="58">
        <v>708.07</v>
      </c>
      <c r="E2853" t="s">
        <v>452</v>
      </c>
      <c r="F2853" s="108">
        <v>2005</v>
      </c>
      <c r="G2853" t="s">
        <v>3011</v>
      </c>
      <c r="H2853">
        <v>49</v>
      </c>
      <c r="I2853">
        <v>100</v>
      </c>
      <c r="J2853" t="s">
        <v>5767</v>
      </c>
      <c r="K2853" t="s">
        <v>2937</v>
      </c>
      <c r="L2853">
        <v>0</v>
      </c>
      <c r="M2853">
        <v>0</v>
      </c>
      <c r="N2853" t="s">
        <v>5807</v>
      </c>
      <c r="O2853" t="s">
        <v>545</v>
      </c>
      <c r="P2853" t="s">
        <v>458</v>
      </c>
      <c r="R2853">
        <v>0</v>
      </c>
      <c r="S2853" t="s">
        <v>459</v>
      </c>
      <c r="T2853" t="s">
        <v>458</v>
      </c>
      <c r="U2853" t="s">
        <v>460</v>
      </c>
      <c r="V2853" t="s">
        <v>458</v>
      </c>
    </row>
    <row r="2854" spans="1:22" x14ac:dyDescent="0.2">
      <c r="A2854" s="102">
        <v>42996</v>
      </c>
      <c r="B2854" s="102" t="s">
        <v>1007</v>
      </c>
      <c r="C2854" t="s">
        <v>541</v>
      </c>
      <c r="D2854" s="58">
        <v>708.07</v>
      </c>
      <c r="E2854" t="s">
        <v>452</v>
      </c>
      <c r="F2854" s="108">
        <v>2026</v>
      </c>
      <c r="G2854" t="s">
        <v>3268</v>
      </c>
      <c r="H2854">
        <v>40</v>
      </c>
      <c r="I2854">
        <v>100</v>
      </c>
      <c r="J2854" t="s">
        <v>5767</v>
      </c>
      <c r="K2854" t="s">
        <v>2937</v>
      </c>
      <c r="L2854">
        <v>0</v>
      </c>
      <c r="M2854">
        <v>0</v>
      </c>
      <c r="N2854" t="s">
        <v>5808</v>
      </c>
      <c r="O2854" t="s">
        <v>545</v>
      </c>
      <c r="P2854" t="s">
        <v>458</v>
      </c>
      <c r="R2854">
        <v>0</v>
      </c>
      <c r="S2854" t="s">
        <v>459</v>
      </c>
      <c r="T2854" t="s">
        <v>458</v>
      </c>
      <c r="U2854" t="s">
        <v>460</v>
      </c>
      <c r="V2854" t="s">
        <v>458</v>
      </c>
    </row>
    <row r="2855" spans="1:22" x14ac:dyDescent="0.2">
      <c r="A2855" s="102">
        <v>42996</v>
      </c>
      <c r="B2855" s="102" t="s">
        <v>1007</v>
      </c>
      <c r="C2855" t="s">
        <v>541</v>
      </c>
      <c r="D2855" s="58">
        <v>708.07</v>
      </c>
      <c r="E2855" t="s">
        <v>452</v>
      </c>
      <c r="F2855" s="108" t="s">
        <v>2950</v>
      </c>
      <c r="G2855" t="s">
        <v>2951</v>
      </c>
      <c r="H2855">
        <v>30</v>
      </c>
      <c r="I2855">
        <v>100</v>
      </c>
      <c r="J2855" t="s">
        <v>5767</v>
      </c>
      <c r="K2855" t="s">
        <v>2937</v>
      </c>
      <c r="L2855">
        <v>0</v>
      </c>
      <c r="M2855">
        <v>0</v>
      </c>
      <c r="N2855" t="s">
        <v>5809</v>
      </c>
      <c r="O2855" t="s">
        <v>545</v>
      </c>
      <c r="P2855" t="s">
        <v>458</v>
      </c>
      <c r="R2855">
        <v>0</v>
      </c>
      <c r="S2855" t="s">
        <v>459</v>
      </c>
      <c r="T2855" t="s">
        <v>458</v>
      </c>
      <c r="U2855" t="s">
        <v>460</v>
      </c>
      <c r="V2855" t="s">
        <v>458</v>
      </c>
    </row>
    <row r="2856" spans="1:22" x14ac:dyDescent="0.2">
      <c r="A2856" s="102">
        <v>43003</v>
      </c>
      <c r="B2856" s="102" t="s">
        <v>1007</v>
      </c>
      <c r="C2856" t="s">
        <v>541</v>
      </c>
      <c r="D2856" s="58">
        <v>708.07</v>
      </c>
      <c r="E2856" t="s">
        <v>452</v>
      </c>
      <c r="F2856" s="108">
        <v>2024</v>
      </c>
      <c r="G2856" t="s">
        <v>2955</v>
      </c>
      <c r="H2856">
        <v>3</v>
      </c>
      <c r="I2856">
        <v>100</v>
      </c>
      <c r="J2856" t="s">
        <v>5767</v>
      </c>
      <c r="K2856" t="s">
        <v>2937</v>
      </c>
      <c r="L2856">
        <v>0</v>
      </c>
      <c r="M2856">
        <v>0</v>
      </c>
      <c r="N2856" t="s">
        <v>5810</v>
      </c>
      <c r="O2856" t="s">
        <v>545</v>
      </c>
      <c r="P2856" t="s">
        <v>458</v>
      </c>
      <c r="R2856">
        <v>0</v>
      </c>
      <c r="S2856" t="s">
        <v>459</v>
      </c>
      <c r="T2856" t="s">
        <v>458</v>
      </c>
      <c r="U2856" t="s">
        <v>460</v>
      </c>
      <c r="V2856" t="s">
        <v>458</v>
      </c>
    </row>
    <row r="2857" spans="1:22" x14ac:dyDescent="0.2">
      <c r="A2857" s="102">
        <v>43003</v>
      </c>
      <c r="B2857" s="102" t="s">
        <v>1007</v>
      </c>
      <c r="C2857" t="s">
        <v>541</v>
      </c>
      <c r="D2857" s="58">
        <v>708.07</v>
      </c>
      <c r="E2857" t="s">
        <v>452</v>
      </c>
      <c r="F2857" s="108">
        <v>2023</v>
      </c>
      <c r="G2857" t="s">
        <v>2997</v>
      </c>
      <c r="H2857">
        <v>4</v>
      </c>
      <c r="I2857">
        <v>100</v>
      </c>
      <c r="J2857" t="s">
        <v>5767</v>
      </c>
      <c r="K2857" t="s">
        <v>2937</v>
      </c>
      <c r="L2857">
        <v>0</v>
      </c>
      <c r="M2857">
        <v>0</v>
      </c>
      <c r="N2857" t="s">
        <v>5811</v>
      </c>
      <c r="O2857" t="s">
        <v>545</v>
      </c>
      <c r="P2857" t="s">
        <v>458</v>
      </c>
      <c r="R2857">
        <v>0</v>
      </c>
      <c r="S2857" t="s">
        <v>459</v>
      </c>
      <c r="T2857" t="s">
        <v>458</v>
      </c>
      <c r="U2857" t="s">
        <v>460</v>
      </c>
      <c r="V2857" t="s">
        <v>458</v>
      </c>
    </row>
    <row r="2858" spans="1:22" x14ac:dyDescent="0.2">
      <c r="A2858" s="102">
        <v>43003</v>
      </c>
      <c r="B2858" s="102" t="s">
        <v>1007</v>
      </c>
      <c r="C2858" t="s">
        <v>541</v>
      </c>
      <c r="D2858" s="58">
        <v>708.07</v>
      </c>
      <c r="E2858" t="s">
        <v>452</v>
      </c>
      <c r="F2858" s="108">
        <v>2023</v>
      </c>
      <c r="G2858" t="s">
        <v>2997</v>
      </c>
      <c r="H2858">
        <v>6</v>
      </c>
      <c r="I2858">
        <v>100</v>
      </c>
      <c r="J2858" t="s">
        <v>5767</v>
      </c>
      <c r="K2858" t="s">
        <v>2937</v>
      </c>
      <c r="L2858">
        <v>0</v>
      </c>
      <c r="M2858">
        <v>0</v>
      </c>
      <c r="N2858" t="s">
        <v>5812</v>
      </c>
      <c r="O2858" t="s">
        <v>545</v>
      </c>
      <c r="P2858" t="s">
        <v>458</v>
      </c>
      <c r="R2858">
        <v>0</v>
      </c>
      <c r="S2858" t="s">
        <v>459</v>
      </c>
      <c r="T2858" t="s">
        <v>458</v>
      </c>
      <c r="U2858" t="s">
        <v>460</v>
      </c>
      <c r="V2858" t="s">
        <v>458</v>
      </c>
    </row>
    <row r="2859" spans="1:22" x14ac:dyDescent="0.2">
      <c r="A2859" s="102">
        <v>43003</v>
      </c>
      <c r="B2859" s="102" t="s">
        <v>1007</v>
      </c>
      <c r="C2859" t="s">
        <v>541</v>
      </c>
      <c r="D2859" s="58">
        <v>708.07</v>
      </c>
      <c r="E2859" t="s">
        <v>452</v>
      </c>
      <c r="F2859" s="108">
        <v>2005</v>
      </c>
      <c r="G2859" t="s">
        <v>3011</v>
      </c>
      <c r="H2859">
        <v>2</v>
      </c>
      <c r="I2859">
        <v>100</v>
      </c>
      <c r="J2859" t="s">
        <v>5767</v>
      </c>
      <c r="K2859" t="s">
        <v>2937</v>
      </c>
      <c r="L2859">
        <v>0</v>
      </c>
      <c r="M2859">
        <v>0</v>
      </c>
      <c r="N2859" t="s">
        <v>5813</v>
      </c>
      <c r="O2859" t="s">
        <v>545</v>
      </c>
      <c r="P2859" t="s">
        <v>458</v>
      </c>
      <c r="R2859">
        <v>0</v>
      </c>
      <c r="S2859" t="s">
        <v>459</v>
      </c>
      <c r="T2859" t="s">
        <v>458</v>
      </c>
      <c r="U2859" t="s">
        <v>460</v>
      </c>
      <c r="V2859" t="s">
        <v>458</v>
      </c>
    </row>
    <row r="2860" spans="1:22" x14ac:dyDescent="0.2">
      <c r="A2860" s="102">
        <v>43003</v>
      </c>
      <c r="B2860" s="102" t="s">
        <v>1007</v>
      </c>
      <c r="C2860" t="s">
        <v>541</v>
      </c>
      <c r="D2860" s="58">
        <v>708.07</v>
      </c>
      <c r="E2860" t="s">
        <v>452</v>
      </c>
      <c r="F2860" s="108">
        <v>2026</v>
      </c>
      <c r="G2860" t="s">
        <v>3268</v>
      </c>
      <c r="H2860">
        <v>8</v>
      </c>
      <c r="I2860">
        <v>100</v>
      </c>
      <c r="J2860" t="s">
        <v>5767</v>
      </c>
      <c r="K2860" t="s">
        <v>2937</v>
      </c>
      <c r="L2860">
        <v>0</v>
      </c>
      <c r="M2860">
        <v>0</v>
      </c>
      <c r="N2860" t="s">
        <v>5814</v>
      </c>
      <c r="O2860" t="s">
        <v>545</v>
      </c>
      <c r="P2860" t="s">
        <v>458</v>
      </c>
      <c r="R2860">
        <v>0</v>
      </c>
      <c r="S2860" t="s">
        <v>459</v>
      </c>
      <c r="T2860" t="s">
        <v>458</v>
      </c>
      <c r="U2860" t="s">
        <v>460</v>
      </c>
      <c r="V2860" t="s">
        <v>458</v>
      </c>
    </row>
    <row r="2861" spans="1:22" x14ac:dyDescent="0.2">
      <c r="A2861" s="102">
        <v>43010</v>
      </c>
      <c r="B2861" s="102" t="s">
        <v>1007</v>
      </c>
      <c r="C2861" t="s">
        <v>541</v>
      </c>
      <c r="D2861" s="58">
        <v>708.07</v>
      </c>
      <c r="E2861" t="s">
        <v>452</v>
      </c>
      <c r="F2861" s="108">
        <v>2024</v>
      </c>
      <c r="G2861" t="s">
        <v>2955</v>
      </c>
      <c r="H2861">
        <v>9</v>
      </c>
      <c r="I2861">
        <v>100</v>
      </c>
      <c r="J2861" t="s">
        <v>5767</v>
      </c>
      <c r="K2861" t="s">
        <v>2937</v>
      </c>
      <c r="L2861">
        <v>0</v>
      </c>
      <c r="M2861">
        <v>0</v>
      </c>
      <c r="N2861" t="s">
        <v>5815</v>
      </c>
      <c r="O2861" t="s">
        <v>545</v>
      </c>
      <c r="P2861" t="s">
        <v>458</v>
      </c>
      <c r="R2861">
        <v>0</v>
      </c>
      <c r="S2861" t="s">
        <v>459</v>
      </c>
      <c r="T2861" t="s">
        <v>458</v>
      </c>
      <c r="U2861" t="s">
        <v>460</v>
      </c>
      <c r="V2861" t="s">
        <v>458</v>
      </c>
    </row>
    <row r="2862" spans="1:22" x14ac:dyDescent="0.2">
      <c r="A2862" s="102">
        <v>43017</v>
      </c>
      <c r="B2862" s="102" t="s">
        <v>1007</v>
      </c>
      <c r="C2862" t="s">
        <v>541</v>
      </c>
      <c r="D2862" s="58">
        <v>708.07</v>
      </c>
      <c r="E2862" t="s">
        <v>452</v>
      </c>
      <c r="F2862" s="108">
        <v>2024</v>
      </c>
      <c r="G2862" t="s">
        <v>2955</v>
      </c>
      <c r="H2862">
        <v>9</v>
      </c>
      <c r="I2862">
        <v>100</v>
      </c>
      <c r="J2862" t="s">
        <v>5767</v>
      </c>
      <c r="K2862" t="s">
        <v>2937</v>
      </c>
      <c r="L2862">
        <v>0</v>
      </c>
      <c r="M2862">
        <v>0</v>
      </c>
      <c r="N2862" t="s">
        <v>5816</v>
      </c>
      <c r="O2862" t="s">
        <v>545</v>
      </c>
      <c r="P2862" t="s">
        <v>458</v>
      </c>
      <c r="R2862">
        <v>0</v>
      </c>
      <c r="S2862" t="s">
        <v>459</v>
      </c>
      <c r="T2862" t="s">
        <v>458</v>
      </c>
      <c r="U2862" t="s">
        <v>460</v>
      </c>
      <c r="V2862" t="s">
        <v>458</v>
      </c>
    </row>
    <row r="2863" spans="1:22" x14ac:dyDescent="0.2">
      <c r="A2863" s="102">
        <v>43024</v>
      </c>
      <c r="B2863" s="102" t="s">
        <v>1007</v>
      </c>
      <c r="C2863" t="s">
        <v>541</v>
      </c>
      <c r="D2863" s="58">
        <v>708.07</v>
      </c>
      <c r="E2863" t="s">
        <v>452</v>
      </c>
      <c r="F2863" s="108">
        <v>2024</v>
      </c>
      <c r="G2863" t="s">
        <v>2955</v>
      </c>
      <c r="H2863">
        <v>2</v>
      </c>
      <c r="I2863">
        <v>100</v>
      </c>
      <c r="J2863" t="s">
        <v>5767</v>
      </c>
      <c r="K2863" t="s">
        <v>2937</v>
      </c>
      <c r="L2863">
        <v>0</v>
      </c>
      <c r="M2863">
        <v>0</v>
      </c>
      <c r="N2863" t="s">
        <v>5817</v>
      </c>
      <c r="O2863" t="s">
        <v>545</v>
      </c>
      <c r="P2863" t="s">
        <v>458</v>
      </c>
      <c r="R2863">
        <v>0</v>
      </c>
      <c r="S2863" t="s">
        <v>459</v>
      </c>
      <c r="T2863" t="s">
        <v>458</v>
      </c>
      <c r="U2863" t="s">
        <v>460</v>
      </c>
      <c r="V2863" t="s">
        <v>458</v>
      </c>
    </row>
    <row r="2864" spans="1:22" x14ac:dyDescent="0.2">
      <c r="A2864" s="102">
        <v>43031</v>
      </c>
      <c r="B2864" s="102" t="s">
        <v>1007</v>
      </c>
      <c r="C2864" t="s">
        <v>541</v>
      </c>
      <c r="D2864" s="58">
        <v>708.07</v>
      </c>
      <c r="E2864" t="s">
        <v>452</v>
      </c>
      <c r="F2864" s="108">
        <v>2024</v>
      </c>
      <c r="G2864" t="s">
        <v>2955</v>
      </c>
      <c r="H2864">
        <v>5</v>
      </c>
      <c r="I2864">
        <v>100</v>
      </c>
      <c r="J2864" t="s">
        <v>5767</v>
      </c>
      <c r="K2864" t="s">
        <v>2937</v>
      </c>
      <c r="L2864">
        <v>0</v>
      </c>
      <c r="M2864">
        <v>0</v>
      </c>
      <c r="N2864" t="s">
        <v>5818</v>
      </c>
      <c r="O2864" t="s">
        <v>545</v>
      </c>
      <c r="P2864" t="s">
        <v>458</v>
      </c>
      <c r="R2864">
        <v>0</v>
      </c>
      <c r="S2864" t="s">
        <v>459</v>
      </c>
      <c r="T2864" t="s">
        <v>458</v>
      </c>
      <c r="U2864" t="s">
        <v>460</v>
      </c>
      <c r="V2864" t="s">
        <v>458</v>
      </c>
    </row>
    <row r="2865" spans="1:22" x14ac:dyDescent="0.2">
      <c r="A2865" s="102">
        <v>43031</v>
      </c>
      <c r="B2865" s="102" t="s">
        <v>1007</v>
      </c>
      <c r="C2865" t="s">
        <v>541</v>
      </c>
      <c r="D2865" s="58">
        <v>708.07</v>
      </c>
      <c r="E2865" t="s">
        <v>452</v>
      </c>
      <c r="F2865" s="108">
        <v>2010</v>
      </c>
      <c r="G2865" t="s">
        <v>3044</v>
      </c>
      <c r="H2865">
        <v>7</v>
      </c>
      <c r="I2865">
        <v>100</v>
      </c>
      <c r="J2865" t="s">
        <v>5767</v>
      </c>
      <c r="K2865" t="s">
        <v>2937</v>
      </c>
      <c r="L2865">
        <v>0</v>
      </c>
      <c r="M2865">
        <v>0</v>
      </c>
      <c r="N2865" t="s">
        <v>5819</v>
      </c>
      <c r="O2865" t="s">
        <v>545</v>
      </c>
      <c r="P2865" t="s">
        <v>458</v>
      </c>
      <c r="R2865">
        <v>0</v>
      </c>
      <c r="S2865" t="s">
        <v>459</v>
      </c>
      <c r="T2865" t="s">
        <v>458</v>
      </c>
      <c r="U2865" t="s">
        <v>460</v>
      </c>
      <c r="V2865" t="s">
        <v>458</v>
      </c>
    </row>
    <row r="2866" spans="1:22" x14ac:dyDescent="0.2">
      <c r="A2866" s="102">
        <v>43038</v>
      </c>
      <c r="B2866" s="102" t="s">
        <v>1007</v>
      </c>
      <c r="C2866" t="s">
        <v>541</v>
      </c>
      <c r="D2866" s="58">
        <v>708.07</v>
      </c>
      <c r="E2866" t="s">
        <v>452</v>
      </c>
      <c r="F2866" s="108">
        <v>2024</v>
      </c>
      <c r="G2866" t="s">
        <v>2955</v>
      </c>
      <c r="H2866">
        <v>6</v>
      </c>
      <c r="I2866">
        <v>100</v>
      </c>
      <c r="J2866" t="s">
        <v>5767</v>
      </c>
      <c r="K2866" t="s">
        <v>2937</v>
      </c>
      <c r="L2866">
        <v>0</v>
      </c>
      <c r="M2866">
        <v>0</v>
      </c>
      <c r="N2866" t="s">
        <v>5820</v>
      </c>
      <c r="O2866" t="s">
        <v>545</v>
      </c>
      <c r="P2866" t="s">
        <v>458</v>
      </c>
      <c r="R2866">
        <v>0</v>
      </c>
      <c r="S2866" t="s">
        <v>459</v>
      </c>
      <c r="T2866" t="s">
        <v>458</v>
      </c>
      <c r="U2866" t="s">
        <v>460</v>
      </c>
      <c r="V2866" t="s">
        <v>458</v>
      </c>
    </row>
    <row r="2867" spans="1:22" x14ac:dyDescent="0.2">
      <c r="A2867" s="102">
        <v>43040</v>
      </c>
      <c r="B2867" s="102" t="s">
        <v>1007</v>
      </c>
      <c r="C2867" t="s">
        <v>541</v>
      </c>
      <c r="D2867" s="58">
        <v>708.07</v>
      </c>
      <c r="E2867" t="s">
        <v>452</v>
      </c>
      <c r="F2867" s="108">
        <v>2024</v>
      </c>
      <c r="G2867" t="s">
        <v>2955</v>
      </c>
      <c r="H2867">
        <v>4</v>
      </c>
      <c r="I2867">
        <v>100</v>
      </c>
      <c r="J2867" t="s">
        <v>5767</v>
      </c>
      <c r="K2867" t="s">
        <v>2937</v>
      </c>
      <c r="L2867">
        <v>0</v>
      </c>
      <c r="M2867">
        <v>0</v>
      </c>
      <c r="N2867" t="s">
        <v>5821</v>
      </c>
      <c r="O2867" t="s">
        <v>545</v>
      </c>
      <c r="P2867" t="s">
        <v>458</v>
      </c>
      <c r="R2867">
        <v>0</v>
      </c>
      <c r="S2867" t="s">
        <v>459</v>
      </c>
      <c r="T2867" t="s">
        <v>458</v>
      </c>
      <c r="U2867" t="s">
        <v>460</v>
      </c>
      <c r="V2867" t="s">
        <v>458</v>
      </c>
    </row>
    <row r="2868" spans="1:22" x14ac:dyDescent="0.2">
      <c r="A2868" s="102">
        <v>43045</v>
      </c>
      <c r="B2868" s="102" t="s">
        <v>1007</v>
      </c>
      <c r="C2868" t="s">
        <v>541</v>
      </c>
      <c r="D2868" s="58">
        <v>708.07</v>
      </c>
      <c r="E2868" t="s">
        <v>452</v>
      </c>
      <c r="F2868" s="108">
        <v>2024</v>
      </c>
      <c r="G2868" t="s">
        <v>2955</v>
      </c>
      <c r="H2868">
        <v>8</v>
      </c>
      <c r="I2868">
        <v>100</v>
      </c>
      <c r="J2868" t="s">
        <v>5767</v>
      </c>
      <c r="K2868" t="s">
        <v>2937</v>
      </c>
      <c r="L2868">
        <v>0</v>
      </c>
      <c r="M2868">
        <v>0</v>
      </c>
      <c r="N2868" t="s">
        <v>5822</v>
      </c>
      <c r="O2868" t="s">
        <v>545</v>
      </c>
      <c r="P2868" t="s">
        <v>458</v>
      </c>
      <c r="R2868">
        <v>0</v>
      </c>
      <c r="S2868" t="s">
        <v>459</v>
      </c>
      <c r="T2868" t="s">
        <v>458</v>
      </c>
      <c r="U2868" t="s">
        <v>460</v>
      </c>
      <c r="V2868" t="s">
        <v>458</v>
      </c>
    </row>
    <row r="2869" spans="1:22" x14ac:dyDescent="0.2">
      <c r="A2869" s="102">
        <v>43045</v>
      </c>
      <c r="B2869" s="102" t="s">
        <v>1007</v>
      </c>
      <c r="C2869" t="s">
        <v>541</v>
      </c>
      <c r="D2869" s="58">
        <v>708.07</v>
      </c>
      <c r="E2869" t="s">
        <v>452</v>
      </c>
      <c r="F2869" s="108" t="s">
        <v>2950</v>
      </c>
      <c r="G2869" t="s">
        <v>2951</v>
      </c>
      <c r="H2869">
        <v>18</v>
      </c>
      <c r="I2869">
        <v>100</v>
      </c>
      <c r="J2869" t="s">
        <v>5767</v>
      </c>
      <c r="K2869" t="s">
        <v>2937</v>
      </c>
      <c r="L2869">
        <v>0</v>
      </c>
      <c r="M2869">
        <v>0</v>
      </c>
      <c r="N2869" t="s">
        <v>5823</v>
      </c>
      <c r="O2869" t="s">
        <v>545</v>
      </c>
      <c r="P2869" t="s">
        <v>458</v>
      </c>
      <c r="R2869">
        <v>0</v>
      </c>
      <c r="S2869" t="s">
        <v>459</v>
      </c>
      <c r="T2869" t="s">
        <v>458</v>
      </c>
      <c r="U2869" t="s">
        <v>460</v>
      </c>
      <c r="V2869" t="s">
        <v>458</v>
      </c>
    </row>
    <row r="2870" spans="1:22" x14ac:dyDescent="0.2">
      <c r="A2870" s="102">
        <v>43052</v>
      </c>
      <c r="B2870" s="102" t="s">
        <v>1007</v>
      </c>
      <c r="C2870" t="s">
        <v>541</v>
      </c>
      <c r="D2870" s="58">
        <v>708.07</v>
      </c>
      <c r="E2870" t="s">
        <v>452</v>
      </c>
      <c r="F2870" s="108">
        <v>2014</v>
      </c>
      <c r="G2870" t="s">
        <v>2978</v>
      </c>
      <c r="H2870">
        <v>8</v>
      </c>
      <c r="I2870">
        <v>100</v>
      </c>
      <c r="J2870" t="s">
        <v>5767</v>
      </c>
      <c r="K2870" t="s">
        <v>2937</v>
      </c>
      <c r="L2870">
        <v>0</v>
      </c>
      <c r="M2870">
        <v>0</v>
      </c>
      <c r="N2870" t="s">
        <v>5824</v>
      </c>
      <c r="O2870" t="s">
        <v>545</v>
      </c>
      <c r="P2870" t="s">
        <v>458</v>
      </c>
      <c r="R2870">
        <v>0</v>
      </c>
      <c r="S2870" t="s">
        <v>459</v>
      </c>
      <c r="T2870" t="s">
        <v>458</v>
      </c>
      <c r="U2870" t="s">
        <v>460</v>
      </c>
      <c r="V2870" t="s">
        <v>458</v>
      </c>
    </row>
    <row r="2871" spans="1:22" x14ac:dyDescent="0.2">
      <c r="A2871" s="102">
        <v>43052</v>
      </c>
      <c r="B2871" s="102" t="s">
        <v>1007</v>
      </c>
      <c r="C2871" t="s">
        <v>541</v>
      </c>
      <c r="D2871" s="58">
        <v>708.07</v>
      </c>
      <c r="E2871" t="s">
        <v>452</v>
      </c>
      <c r="F2871" s="108">
        <v>2024</v>
      </c>
      <c r="G2871" t="s">
        <v>2955</v>
      </c>
      <c r="H2871">
        <v>9</v>
      </c>
      <c r="I2871">
        <v>100</v>
      </c>
      <c r="J2871" t="s">
        <v>5767</v>
      </c>
      <c r="K2871" t="s">
        <v>2937</v>
      </c>
      <c r="L2871">
        <v>0</v>
      </c>
      <c r="M2871">
        <v>0</v>
      </c>
      <c r="N2871" t="s">
        <v>5825</v>
      </c>
      <c r="O2871" t="s">
        <v>545</v>
      </c>
      <c r="P2871" t="s">
        <v>458</v>
      </c>
      <c r="R2871">
        <v>0</v>
      </c>
      <c r="S2871" t="s">
        <v>459</v>
      </c>
      <c r="T2871" t="s">
        <v>458</v>
      </c>
      <c r="U2871" t="s">
        <v>460</v>
      </c>
      <c r="V2871" t="s">
        <v>458</v>
      </c>
    </row>
    <row r="2872" spans="1:22" x14ac:dyDescent="0.2">
      <c r="A2872" s="102">
        <v>43052</v>
      </c>
      <c r="B2872" s="102" t="s">
        <v>1007</v>
      </c>
      <c r="C2872" t="s">
        <v>541</v>
      </c>
      <c r="D2872" s="58">
        <v>708.07</v>
      </c>
      <c r="E2872" t="s">
        <v>452</v>
      </c>
      <c r="F2872" s="108">
        <v>2023</v>
      </c>
      <c r="G2872" t="s">
        <v>2997</v>
      </c>
      <c r="H2872">
        <v>2</v>
      </c>
      <c r="I2872">
        <v>100</v>
      </c>
      <c r="J2872" t="s">
        <v>5767</v>
      </c>
      <c r="K2872" t="s">
        <v>2937</v>
      </c>
      <c r="L2872">
        <v>0</v>
      </c>
      <c r="M2872">
        <v>0</v>
      </c>
      <c r="N2872" t="s">
        <v>5826</v>
      </c>
      <c r="O2872" t="s">
        <v>545</v>
      </c>
      <c r="P2872" t="s">
        <v>458</v>
      </c>
      <c r="R2872">
        <v>0</v>
      </c>
      <c r="S2872" t="s">
        <v>459</v>
      </c>
      <c r="T2872" t="s">
        <v>458</v>
      </c>
      <c r="U2872" t="s">
        <v>460</v>
      </c>
      <c r="V2872" t="s">
        <v>458</v>
      </c>
    </row>
    <row r="2873" spans="1:22" x14ac:dyDescent="0.2">
      <c r="A2873" s="102">
        <v>43052</v>
      </c>
      <c r="B2873" s="102" t="s">
        <v>1007</v>
      </c>
      <c r="C2873" t="s">
        <v>541</v>
      </c>
      <c r="D2873" s="58">
        <v>708.07</v>
      </c>
      <c r="E2873" t="s">
        <v>452</v>
      </c>
      <c r="F2873" s="108">
        <v>2006</v>
      </c>
      <c r="G2873" t="s">
        <v>3265</v>
      </c>
      <c r="H2873">
        <v>5</v>
      </c>
      <c r="I2873">
        <v>100</v>
      </c>
      <c r="J2873" t="s">
        <v>5767</v>
      </c>
      <c r="K2873" t="s">
        <v>2937</v>
      </c>
      <c r="L2873">
        <v>0</v>
      </c>
      <c r="M2873">
        <v>0</v>
      </c>
      <c r="N2873" t="s">
        <v>5827</v>
      </c>
      <c r="O2873" t="s">
        <v>545</v>
      </c>
      <c r="P2873" t="s">
        <v>458</v>
      </c>
      <c r="R2873">
        <v>0</v>
      </c>
      <c r="S2873" t="s">
        <v>459</v>
      </c>
      <c r="T2873" t="s">
        <v>458</v>
      </c>
      <c r="U2873" t="s">
        <v>460</v>
      </c>
      <c r="V2873" t="s">
        <v>458</v>
      </c>
    </row>
    <row r="2874" spans="1:22" x14ac:dyDescent="0.2">
      <c r="A2874" s="102">
        <v>43052</v>
      </c>
      <c r="B2874" s="102" t="s">
        <v>1007</v>
      </c>
      <c r="C2874" t="s">
        <v>541</v>
      </c>
      <c r="D2874" s="58">
        <v>708.07</v>
      </c>
      <c r="E2874" t="s">
        <v>452</v>
      </c>
      <c r="F2874" s="108" t="s">
        <v>2950</v>
      </c>
      <c r="G2874" t="s">
        <v>2951</v>
      </c>
      <c r="H2874">
        <v>8</v>
      </c>
      <c r="I2874">
        <v>100</v>
      </c>
      <c r="J2874" t="s">
        <v>5767</v>
      </c>
      <c r="K2874" t="s">
        <v>2937</v>
      </c>
      <c r="L2874">
        <v>0</v>
      </c>
      <c r="M2874">
        <v>0</v>
      </c>
      <c r="N2874" t="s">
        <v>5828</v>
      </c>
      <c r="O2874" t="s">
        <v>545</v>
      </c>
      <c r="P2874" t="s">
        <v>458</v>
      </c>
      <c r="R2874">
        <v>0</v>
      </c>
      <c r="S2874" t="s">
        <v>459</v>
      </c>
      <c r="T2874" t="s">
        <v>458</v>
      </c>
      <c r="U2874" t="s">
        <v>460</v>
      </c>
      <c r="V2874" t="s">
        <v>458</v>
      </c>
    </row>
    <row r="2875" spans="1:22" x14ac:dyDescent="0.2">
      <c r="A2875" s="102">
        <v>43059</v>
      </c>
      <c r="B2875" s="102" t="s">
        <v>1007</v>
      </c>
      <c r="C2875" t="s">
        <v>541</v>
      </c>
      <c r="D2875" s="58">
        <v>708.07</v>
      </c>
      <c r="E2875" t="s">
        <v>452</v>
      </c>
      <c r="F2875" s="108">
        <v>2006</v>
      </c>
      <c r="G2875" t="s">
        <v>3265</v>
      </c>
      <c r="H2875">
        <v>2</v>
      </c>
      <c r="I2875">
        <v>100</v>
      </c>
      <c r="J2875" t="s">
        <v>5767</v>
      </c>
      <c r="K2875" t="s">
        <v>2937</v>
      </c>
      <c r="L2875">
        <v>0</v>
      </c>
      <c r="M2875">
        <v>0</v>
      </c>
      <c r="N2875" t="s">
        <v>5829</v>
      </c>
      <c r="O2875" t="s">
        <v>545</v>
      </c>
      <c r="P2875" t="s">
        <v>458</v>
      </c>
      <c r="R2875">
        <v>0</v>
      </c>
      <c r="S2875" t="s">
        <v>459</v>
      </c>
      <c r="T2875" t="s">
        <v>458</v>
      </c>
      <c r="U2875" t="s">
        <v>460</v>
      </c>
      <c r="V2875" t="s">
        <v>458</v>
      </c>
    </row>
    <row r="2876" spans="1:22" x14ac:dyDescent="0.2">
      <c r="A2876" s="102">
        <v>43066</v>
      </c>
      <c r="B2876" s="102" t="s">
        <v>1007</v>
      </c>
      <c r="C2876" t="s">
        <v>541</v>
      </c>
      <c r="D2876" s="58">
        <v>708.07</v>
      </c>
      <c r="E2876" t="s">
        <v>452</v>
      </c>
      <c r="F2876" s="108">
        <v>2014</v>
      </c>
      <c r="G2876" t="s">
        <v>2978</v>
      </c>
      <c r="H2876">
        <v>24</v>
      </c>
      <c r="I2876">
        <v>100</v>
      </c>
      <c r="J2876" t="s">
        <v>5767</v>
      </c>
      <c r="K2876" t="s">
        <v>2937</v>
      </c>
      <c r="L2876">
        <v>0</v>
      </c>
      <c r="M2876">
        <v>0</v>
      </c>
      <c r="N2876" t="s">
        <v>5830</v>
      </c>
      <c r="O2876" t="s">
        <v>545</v>
      </c>
      <c r="P2876" t="s">
        <v>458</v>
      </c>
      <c r="R2876">
        <v>0</v>
      </c>
      <c r="S2876" t="s">
        <v>459</v>
      </c>
      <c r="T2876" t="s">
        <v>458</v>
      </c>
      <c r="U2876" t="s">
        <v>460</v>
      </c>
      <c r="V2876" t="s">
        <v>458</v>
      </c>
    </row>
    <row r="2877" spans="1:22" x14ac:dyDescent="0.2">
      <c r="A2877" s="102">
        <v>43066</v>
      </c>
      <c r="B2877" s="102" t="s">
        <v>1007</v>
      </c>
      <c r="C2877" t="s">
        <v>541</v>
      </c>
      <c r="D2877" s="58">
        <v>708.07</v>
      </c>
      <c r="E2877" t="s">
        <v>452</v>
      </c>
      <c r="F2877" s="108">
        <v>2024</v>
      </c>
      <c r="G2877" t="s">
        <v>2955</v>
      </c>
      <c r="H2877">
        <v>12</v>
      </c>
      <c r="I2877">
        <v>100</v>
      </c>
      <c r="J2877" t="s">
        <v>5767</v>
      </c>
      <c r="K2877" t="s">
        <v>2937</v>
      </c>
      <c r="L2877">
        <v>0</v>
      </c>
      <c r="M2877">
        <v>0</v>
      </c>
      <c r="N2877" t="s">
        <v>5831</v>
      </c>
      <c r="O2877" t="s">
        <v>545</v>
      </c>
      <c r="P2877" t="s">
        <v>458</v>
      </c>
      <c r="R2877">
        <v>0</v>
      </c>
      <c r="S2877" t="s">
        <v>459</v>
      </c>
      <c r="T2877" t="s">
        <v>458</v>
      </c>
      <c r="U2877" t="s">
        <v>460</v>
      </c>
      <c r="V2877" t="s">
        <v>458</v>
      </c>
    </row>
    <row r="2878" spans="1:22" x14ac:dyDescent="0.2">
      <c r="A2878" s="102">
        <v>43066</v>
      </c>
      <c r="B2878" s="102" t="s">
        <v>1007</v>
      </c>
      <c r="C2878" t="s">
        <v>541</v>
      </c>
      <c r="D2878" s="58">
        <v>708.07</v>
      </c>
      <c r="E2878" t="s">
        <v>452</v>
      </c>
      <c r="F2878" s="108" t="s">
        <v>2950</v>
      </c>
      <c r="G2878" t="s">
        <v>2951</v>
      </c>
      <c r="H2878">
        <v>12</v>
      </c>
      <c r="I2878">
        <v>100</v>
      </c>
      <c r="J2878" t="s">
        <v>5767</v>
      </c>
      <c r="K2878" t="s">
        <v>2937</v>
      </c>
      <c r="L2878">
        <v>0</v>
      </c>
      <c r="M2878">
        <v>0</v>
      </c>
      <c r="N2878" t="s">
        <v>5832</v>
      </c>
      <c r="O2878" t="s">
        <v>545</v>
      </c>
      <c r="P2878" t="s">
        <v>458</v>
      </c>
      <c r="R2878">
        <v>0</v>
      </c>
      <c r="S2878" t="s">
        <v>459</v>
      </c>
      <c r="T2878" t="s">
        <v>458</v>
      </c>
      <c r="U2878" t="s">
        <v>460</v>
      </c>
      <c r="V2878" t="s">
        <v>458</v>
      </c>
    </row>
    <row r="2879" spans="1:22" x14ac:dyDescent="0.2">
      <c r="A2879" s="102">
        <v>43070</v>
      </c>
      <c r="B2879" s="102" t="s">
        <v>1007</v>
      </c>
      <c r="C2879" t="s">
        <v>541</v>
      </c>
      <c r="D2879" s="58">
        <v>708.07</v>
      </c>
      <c r="E2879" t="s">
        <v>452</v>
      </c>
      <c r="F2879" s="108">
        <v>2014</v>
      </c>
      <c r="G2879" t="s">
        <v>2978</v>
      </c>
      <c r="H2879">
        <v>8</v>
      </c>
      <c r="I2879">
        <v>100</v>
      </c>
      <c r="J2879" t="s">
        <v>5767</v>
      </c>
      <c r="K2879" t="s">
        <v>2937</v>
      </c>
      <c r="L2879">
        <v>0</v>
      </c>
      <c r="M2879">
        <v>0</v>
      </c>
      <c r="N2879" t="s">
        <v>5833</v>
      </c>
      <c r="O2879" t="s">
        <v>545</v>
      </c>
      <c r="P2879" t="s">
        <v>458</v>
      </c>
      <c r="R2879">
        <v>0</v>
      </c>
      <c r="S2879" t="s">
        <v>459</v>
      </c>
      <c r="T2879" t="s">
        <v>458</v>
      </c>
      <c r="U2879" t="s">
        <v>460</v>
      </c>
      <c r="V2879" t="s">
        <v>458</v>
      </c>
    </row>
    <row r="2880" spans="1:22" x14ac:dyDescent="0.2">
      <c r="A2880" s="102">
        <v>43073</v>
      </c>
      <c r="B2880" s="102" t="s">
        <v>1007</v>
      </c>
      <c r="C2880" t="s">
        <v>541</v>
      </c>
      <c r="D2880" s="58">
        <v>708.07</v>
      </c>
      <c r="E2880" t="s">
        <v>452</v>
      </c>
      <c r="F2880" s="108">
        <v>2014</v>
      </c>
      <c r="G2880" t="s">
        <v>2978</v>
      </c>
      <c r="H2880">
        <v>24</v>
      </c>
      <c r="I2880">
        <v>100</v>
      </c>
      <c r="J2880" t="s">
        <v>5767</v>
      </c>
      <c r="K2880" t="s">
        <v>2937</v>
      </c>
      <c r="L2880">
        <v>0</v>
      </c>
      <c r="M2880">
        <v>0</v>
      </c>
      <c r="N2880" t="s">
        <v>5834</v>
      </c>
      <c r="O2880" t="s">
        <v>545</v>
      </c>
      <c r="P2880" t="s">
        <v>458</v>
      </c>
      <c r="R2880">
        <v>0</v>
      </c>
      <c r="S2880" t="s">
        <v>459</v>
      </c>
      <c r="T2880" t="s">
        <v>458</v>
      </c>
      <c r="U2880" t="s">
        <v>460</v>
      </c>
      <c r="V2880" t="s">
        <v>458</v>
      </c>
    </row>
    <row r="2881" spans="1:22" x14ac:dyDescent="0.2">
      <c r="A2881" s="102">
        <v>43073</v>
      </c>
      <c r="B2881" s="102" t="s">
        <v>1007</v>
      </c>
      <c r="C2881" t="s">
        <v>541</v>
      </c>
      <c r="D2881" s="58">
        <v>708.07</v>
      </c>
      <c r="E2881" t="s">
        <v>452</v>
      </c>
      <c r="F2881" s="108">
        <v>2024</v>
      </c>
      <c r="G2881" t="s">
        <v>2955</v>
      </c>
      <c r="H2881">
        <v>8</v>
      </c>
      <c r="I2881">
        <v>100</v>
      </c>
      <c r="J2881" t="s">
        <v>5767</v>
      </c>
      <c r="K2881" t="s">
        <v>2937</v>
      </c>
      <c r="L2881">
        <v>0</v>
      </c>
      <c r="M2881">
        <v>0</v>
      </c>
      <c r="N2881" t="s">
        <v>5835</v>
      </c>
      <c r="O2881" t="s">
        <v>545</v>
      </c>
      <c r="P2881" t="s">
        <v>458</v>
      </c>
      <c r="R2881">
        <v>0</v>
      </c>
      <c r="S2881" t="s">
        <v>459</v>
      </c>
      <c r="T2881" t="s">
        <v>458</v>
      </c>
      <c r="U2881" t="s">
        <v>460</v>
      </c>
      <c r="V2881" t="s">
        <v>458</v>
      </c>
    </row>
    <row r="2882" spans="1:22" x14ac:dyDescent="0.2">
      <c r="A2882" s="102">
        <v>43073</v>
      </c>
      <c r="B2882" s="102" t="s">
        <v>1007</v>
      </c>
      <c r="C2882" t="s">
        <v>541</v>
      </c>
      <c r="D2882" s="58">
        <v>708.07</v>
      </c>
      <c r="E2882" t="s">
        <v>452</v>
      </c>
      <c r="F2882" s="108">
        <v>2023</v>
      </c>
      <c r="G2882" t="s">
        <v>2997</v>
      </c>
      <c r="H2882">
        <v>1</v>
      </c>
      <c r="I2882">
        <v>100</v>
      </c>
      <c r="J2882" t="s">
        <v>5767</v>
      </c>
      <c r="K2882" t="s">
        <v>2937</v>
      </c>
      <c r="L2882">
        <v>0</v>
      </c>
      <c r="M2882">
        <v>0</v>
      </c>
      <c r="N2882" t="s">
        <v>5836</v>
      </c>
      <c r="O2882" t="s">
        <v>545</v>
      </c>
      <c r="P2882" t="s">
        <v>458</v>
      </c>
      <c r="R2882">
        <v>0</v>
      </c>
      <c r="S2882" t="s">
        <v>459</v>
      </c>
      <c r="T2882" t="s">
        <v>458</v>
      </c>
      <c r="U2882" t="s">
        <v>460</v>
      </c>
      <c r="V2882" t="s">
        <v>458</v>
      </c>
    </row>
    <row r="2883" spans="1:22" x14ac:dyDescent="0.2">
      <c r="A2883" s="102">
        <v>43080</v>
      </c>
      <c r="B2883" s="102" t="s">
        <v>1007</v>
      </c>
      <c r="C2883" t="s">
        <v>541</v>
      </c>
      <c r="D2883" s="58">
        <v>708.07</v>
      </c>
      <c r="E2883" t="s">
        <v>452</v>
      </c>
      <c r="F2883" s="108">
        <v>2014</v>
      </c>
      <c r="G2883" t="s">
        <v>2978</v>
      </c>
      <c r="H2883">
        <v>12</v>
      </c>
      <c r="I2883">
        <v>100</v>
      </c>
      <c r="J2883" t="s">
        <v>5767</v>
      </c>
      <c r="K2883" t="s">
        <v>2937</v>
      </c>
      <c r="L2883">
        <v>0</v>
      </c>
      <c r="M2883">
        <v>0</v>
      </c>
      <c r="N2883" t="s">
        <v>5837</v>
      </c>
      <c r="O2883" t="s">
        <v>545</v>
      </c>
      <c r="P2883" t="s">
        <v>458</v>
      </c>
      <c r="R2883">
        <v>0</v>
      </c>
      <c r="S2883" t="s">
        <v>459</v>
      </c>
      <c r="T2883" t="s">
        <v>458</v>
      </c>
      <c r="U2883" t="s">
        <v>460</v>
      </c>
      <c r="V2883" t="s">
        <v>458</v>
      </c>
    </row>
    <row r="2884" spans="1:22" x14ac:dyDescent="0.2">
      <c r="A2884" s="102">
        <v>43080</v>
      </c>
      <c r="B2884" s="102" t="s">
        <v>1007</v>
      </c>
      <c r="C2884" t="s">
        <v>541</v>
      </c>
      <c r="D2884" s="58">
        <v>708.07</v>
      </c>
      <c r="E2884" t="s">
        <v>452</v>
      </c>
      <c r="F2884" s="108">
        <v>2024</v>
      </c>
      <c r="G2884" t="s">
        <v>2955</v>
      </c>
      <c r="H2884">
        <v>12</v>
      </c>
      <c r="I2884">
        <v>100</v>
      </c>
      <c r="J2884" t="s">
        <v>5767</v>
      </c>
      <c r="K2884" t="s">
        <v>2937</v>
      </c>
      <c r="L2884">
        <v>0</v>
      </c>
      <c r="M2884">
        <v>0</v>
      </c>
      <c r="N2884" t="s">
        <v>5838</v>
      </c>
      <c r="O2884" t="s">
        <v>545</v>
      </c>
      <c r="P2884" t="s">
        <v>458</v>
      </c>
      <c r="R2884">
        <v>0</v>
      </c>
      <c r="S2884" t="s">
        <v>459</v>
      </c>
      <c r="T2884" t="s">
        <v>458</v>
      </c>
      <c r="U2884" t="s">
        <v>460</v>
      </c>
      <c r="V2884" t="s">
        <v>458</v>
      </c>
    </row>
    <row r="2885" spans="1:22" x14ac:dyDescent="0.2">
      <c r="A2885" s="102">
        <v>43080</v>
      </c>
      <c r="B2885" s="102" t="s">
        <v>1007</v>
      </c>
      <c r="C2885" t="s">
        <v>541</v>
      </c>
      <c r="D2885" s="58">
        <v>708.07</v>
      </c>
      <c r="E2885" t="s">
        <v>452</v>
      </c>
      <c r="F2885" s="108">
        <v>2023</v>
      </c>
      <c r="G2885" t="s">
        <v>2997</v>
      </c>
      <c r="H2885">
        <v>22</v>
      </c>
      <c r="I2885">
        <v>100</v>
      </c>
      <c r="J2885" t="s">
        <v>5767</v>
      </c>
      <c r="K2885" t="s">
        <v>2937</v>
      </c>
      <c r="L2885">
        <v>0</v>
      </c>
      <c r="M2885">
        <v>0</v>
      </c>
      <c r="N2885" t="s">
        <v>5839</v>
      </c>
      <c r="O2885" t="s">
        <v>545</v>
      </c>
      <c r="P2885" t="s">
        <v>458</v>
      </c>
      <c r="R2885">
        <v>0</v>
      </c>
      <c r="S2885" t="s">
        <v>459</v>
      </c>
      <c r="T2885" t="s">
        <v>458</v>
      </c>
      <c r="U2885" t="s">
        <v>460</v>
      </c>
      <c r="V2885" t="s">
        <v>458</v>
      </c>
    </row>
    <row r="2886" spans="1:22" x14ac:dyDescent="0.2">
      <c r="A2886" s="102">
        <v>43080</v>
      </c>
      <c r="B2886" s="102" t="s">
        <v>1007</v>
      </c>
      <c r="C2886" t="s">
        <v>541</v>
      </c>
      <c r="D2886" s="58">
        <v>708.07</v>
      </c>
      <c r="E2886" t="s">
        <v>452</v>
      </c>
      <c r="F2886" s="108">
        <v>2010</v>
      </c>
      <c r="G2886" t="s">
        <v>3044</v>
      </c>
      <c r="H2886">
        <v>6</v>
      </c>
      <c r="I2886">
        <v>100</v>
      </c>
      <c r="J2886" t="s">
        <v>5767</v>
      </c>
      <c r="K2886" t="s">
        <v>2937</v>
      </c>
      <c r="L2886">
        <v>0</v>
      </c>
      <c r="M2886">
        <v>0</v>
      </c>
      <c r="N2886" t="s">
        <v>5840</v>
      </c>
      <c r="O2886" t="s">
        <v>545</v>
      </c>
      <c r="P2886" t="s">
        <v>458</v>
      </c>
      <c r="R2886">
        <v>0</v>
      </c>
      <c r="S2886" t="s">
        <v>459</v>
      </c>
      <c r="T2886" t="s">
        <v>458</v>
      </c>
      <c r="U2886" t="s">
        <v>460</v>
      </c>
      <c r="V2886" t="s">
        <v>458</v>
      </c>
    </row>
    <row r="2887" spans="1:22" x14ac:dyDescent="0.2">
      <c r="A2887" s="102">
        <v>43087</v>
      </c>
      <c r="B2887" s="102" t="s">
        <v>1007</v>
      </c>
      <c r="C2887" t="s">
        <v>541</v>
      </c>
      <c r="D2887" s="58">
        <v>708.07</v>
      </c>
      <c r="E2887" t="s">
        <v>452</v>
      </c>
      <c r="F2887" s="108">
        <v>2014</v>
      </c>
      <c r="G2887" t="s">
        <v>2978</v>
      </c>
      <c r="H2887">
        <v>20</v>
      </c>
      <c r="I2887">
        <v>100</v>
      </c>
      <c r="J2887" t="s">
        <v>5767</v>
      </c>
      <c r="K2887" t="s">
        <v>2937</v>
      </c>
      <c r="L2887">
        <v>0</v>
      </c>
      <c r="M2887">
        <v>0</v>
      </c>
      <c r="N2887" t="s">
        <v>5841</v>
      </c>
      <c r="O2887" t="s">
        <v>545</v>
      </c>
      <c r="P2887" t="s">
        <v>458</v>
      </c>
      <c r="R2887">
        <v>0</v>
      </c>
      <c r="S2887" t="s">
        <v>459</v>
      </c>
      <c r="T2887" t="s">
        <v>458</v>
      </c>
      <c r="U2887" t="s">
        <v>460</v>
      </c>
      <c r="V2887" t="s">
        <v>458</v>
      </c>
    </row>
    <row r="2888" spans="1:22" x14ac:dyDescent="0.2">
      <c r="A2888" s="102">
        <v>43087</v>
      </c>
      <c r="B2888" s="102" t="s">
        <v>1007</v>
      </c>
      <c r="C2888" t="s">
        <v>541</v>
      </c>
      <c r="D2888" s="58">
        <v>708.07</v>
      </c>
      <c r="E2888" t="s">
        <v>452</v>
      </c>
      <c r="F2888" s="108">
        <v>2024</v>
      </c>
      <c r="G2888" t="s">
        <v>2955</v>
      </c>
      <c r="H2888">
        <v>9</v>
      </c>
      <c r="I2888">
        <v>100</v>
      </c>
      <c r="J2888" t="s">
        <v>5767</v>
      </c>
      <c r="K2888" t="s">
        <v>2937</v>
      </c>
      <c r="L2888">
        <v>0</v>
      </c>
      <c r="M2888">
        <v>0</v>
      </c>
      <c r="N2888" t="s">
        <v>5842</v>
      </c>
      <c r="O2888" t="s">
        <v>545</v>
      </c>
      <c r="P2888" t="s">
        <v>458</v>
      </c>
      <c r="R2888">
        <v>0</v>
      </c>
      <c r="S2888" t="s">
        <v>459</v>
      </c>
      <c r="T2888" t="s">
        <v>458</v>
      </c>
      <c r="U2888" t="s">
        <v>460</v>
      </c>
      <c r="V2888" t="s">
        <v>458</v>
      </c>
    </row>
    <row r="2889" spans="1:22" x14ac:dyDescent="0.2">
      <c r="A2889" s="102">
        <v>43087</v>
      </c>
      <c r="B2889" s="102" t="s">
        <v>1007</v>
      </c>
      <c r="C2889" t="s">
        <v>541</v>
      </c>
      <c r="D2889" s="58">
        <v>708.07</v>
      </c>
      <c r="E2889" t="s">
        <v>452</v>
      </c>
      <c r="F2889" s="108">
        <v>2023</v>
      </c>
      <c r="G2889" t="s">
        <v>2997</v>
      </c>
      <c r="H2889">
        <v>4</v>
      </c>
      <c r="I2889">
        <v>100</v>
      </c>
      <c r="J2889" t="s">
        <v>5767</v>
      </c>
      <c r="K2889" t="s">
        <v>2937</v>
      </c>
      <c r="L2889">
        <v>0</v>
      </c>
      <c r="M2889">
        <v>0</v>
      </c>
      <c r="N2889" t="s">
        <v>5843</v>
      </c>
      <c r="O2889" t="s">
        <v>545</v>
      </c>
      <c r="P2889" t="s">
        <v>458</v>
      </c>
      <c r="R2889">
        <v>0</v>
      </c>
      <c r="S2889" t="s">
        <v>459</v>
      </c>
      <c r="T2889" t="s">
        <v>458</v>
      </c>
      <c r="U2889" t="s">
        <v>460</v>
      </c>
      <c r="V2889" t="s">
        <v>458</v>
      </c>
    </row>
    <row r="2890" spans="1:22" x14ac:dyDescent="0.2">
      <c r="A2890" s="102">
        <v>43101</v>
      </c>
      <c r="B2890" s="102" t="s">
        <v>1007</v>
      </c>
      <c r="C2890" t="s">
        <v>541</v>
      </c>
      <c r="D2890" s="58">
        <v>708.07</v>
      </c>
      <c r="E2890" t="s">
        <v>452</v>
      </c>
      <c r="F2890" s="108">
        <v>2024</v>
      </c>
      <c r="G2890" t="s">
        <v>2955</v>
      </c>
      <c r="H2890">
        <v>2</v>
      </c>
      <c r="I2890">
        <v>100</v>
      </c>
      <c r="J2890" t="s">
        <v>5767</v>
      </c>
      <c r="K2890" t="s">
        <v>2937</v>
      </c>
      <c r="L2890" s="103">
        <v>1846</v>
      </c>
      <c r="M2890">
        <v>0</v>
      </c>
      <c r="N2890" t="s">
        <v>5844</v>
      </c>
      <c r="O2890" t="s">
        <v>545</v>
      </c>
      <c r="P2890" t="s">
        <v>458</v>
      </c>
      <c r="R2890">
        <v>0</v>
      </c>
      <c r="S2890" t="s">
        <v>459</v>
      </c>
      <c r="T2890" t="s">
        <v>458</v>
      </c>
      <c r="U2890" t="s">
        <v>460</v>
      </c>
      <c r="V2890" t="s">
        <v>458</v>
      </c>
    </row>
    <row r="2891" spans="1:22" x14ac:dyDescent="0.2">
      <c r="A2891" s="102">
        <v>43108</v>
      </c>
      <c r="B2891" s="102" t="s">
        <v>1007</v>
      </c>
      <c r="C2891" t="s">
        <v>541</v>
      </c>
      <c r="D2891" s="58">
        <v>708.07</v>
      </c>
      <c r="E2891" t="s">
        <v>452</v>
      </c>
      <c r="F2891" s="108">
        <v>2023</v>
      </c>
      <c r="G2891" t="s">
        <v>2997</v>
      </c>
      <c r="H2891">
        <v>2</v>
      </c>
      <c r="I2891">
        <v>100</v>
      </c>
      <c r="J2891" t="s">
        <v>5767</v>
      </c>
      <c r="K2891" t="s">
        <v>2937</v>
      </c>
      <c r="L2891" s="103">
        <v>1124</v>
      </c>
      <c r="M2891">
        <v>0</v>
      </c>
      <c r="N2891" t="s">
        <v>5845</v>
      </c>
      <c r="O2891" t="s">
        <v>545</v>
      </c>
      <c r="P2891" t="s">
        <v>458</v>
      </c>
      <c r="R2891">
        <v>0</v>
      </c>
      <c r="S2891" t="s">
        <v>459</v>
      </c>
      <c r="T2891" t="s">
        <v>458</v>
      </c>
      <c r="U2891" t="s">
        <v>460</v>
      </c>
      <c r="V2891" t="s">
        <v>458</v>
      </c>
    </row>
    <row r="2892" spans="1:22" x14ac:dyDescent="0.2">
      <c r="A2892" s="102">
        <v>43108</v>
      </c>
      <c r="B2892" s="102" t="s">
        <v>1007</v>
      </c>
      <c r="C2892" t="s">
        <v>541</v>
      </c>
      <c r="D2892" s="58">
        <v>708.07</v>
      </c>
      <c r="E2892" t="s">
        <v>452</v>
      </c>
      <c r="F2892" s="108">
        <v>2024</v>
      </c>
      <c r="G2892" t="s">
        <v>2955</v>
      </c>
      <c r="H2892">
        <v>3</v>
      </c>
      <c r="I2892">
        <v>100</v>
      </c>
      <c r="J2892" t="s">
        <v>5767</v>
      </c>
      <c r="K2892" t="s">
        <v>2937</v>
      </c>
      <c r="L2892" s="103">
        <v>1846</v>
      </c>
      <c r="M2892">
        <v>0</v>
      </c>
      <c r="N2892" t="s">
        <v>5846</v>
      </c>
      <c r="O2892" t="s">
        <v>545</v>
      </c>
      <c r="P2892" t="s">
        <v>458</v>
      </c>
      <c r="R2892">
        <v>0</v>
      </c>
      <c r="S2892" t="s">
        <v>459</v>
      </c>
      <c r="T2892" t="s">
        <v>458</v>
      </c>
      <c r="U2892" t="s">
        <v>460</v>
      </c>
      <c r="V2892" t="s">
        <v>458</v>
      </c>
    </row>
    <row r="2893" spans="1:22" x14ac:dyDescent="0.2">
      <c r="A2893" s="102">
        <v>43115</v>
      </c>
      <c r="B2893" s="102" t="s">
        <v>1007</v>
      </c>
      <c r="C2893" t="s">
        <v>541</v>
      </c>
      <c r="D2893" s="58">
        <v>708.07</v>
      </c>
      <c r="E2893" t="s">
        <v>452</v>
      </c>
      <c r="F2893" s="108">
        <v>2024</v>
      </c>
      <c r="G2893" t="s">
        <v>2955</v>
      </c>
      <c r="H2893">
        <v>1</v>
      </c>
      <c r="I2893">
        <v>100</v>
      </c>
      <c r="J2893" t="s">
        <v>5767</v>
      </c>
      <c r="K2893" t="s">
        <v>2937</v>
      </c>
      <c r="L2893" s="103">
        <v>1846</v>
      </c>
      <c r="M2893">
        <v>0</v>
      </c>
      <c r="N2893" t="s">
        <v>5847</v>
      </c>
      <c r="O2893" t="s">
        <v>545</v>
      </c>
      <c r="P2893" t="s">
        <v>458</v>
      </c>
      <c r="R2893">
        <v>0</v>
      </c>
      <c r="S2893" t="s">
        <v>459</v>
      </c>
      <c r="T2893" t="s">
        <v>458</v>
      </c>
      <c r="U2893" t="s">
        <v>460</v>
      </c>
      <c r="V2893" t="s">
        <v>458</v>
      </c>
    </row>
    <row r="2894" spans="1:22" x14ac:dyDescent="0.2">
      <c r="A2894" s="102">
        <v>43122</v>
      </c>
      <c r="B2894" s="102" t="s">
        <v>1007</v>
      </c>
      <c r="C2894" t="s">
        <v>541</v>
      </c>
      <c r="D2894" s="58">
        <v>708.07</v>
      </c>
      <c r="E2894" t="s">
        <v>452</v>
      </c>
      <c r="F2894" s="108">
        <v>2024</v>
      </c>
      <c r="G2894" t="s">
        <v>2955</v>
      </c>
      <c r="H2894">
        <v>3</v>
      </c>
      <c r="I2894">
        <v>100</v>
      </c>
      <c r="J2894" t="s">
        <v>5767</v>
      </c>
      <c r="K2894" t="s">
        <v>2937</v>
      </c>
      <c r="L2894" s="103">
        <v>1846</v>
      </c>
      <c r="M2894">
        <v>0</v>
      </c>
      <c r="N2894" t="s">
        <v>5848</v>
      </c>
      <c r="O2894" t="s">
        <v>545</v>
      </c>
      <c r="P2894" t="s">
        <v>458</v>
      </c>
      <c r="R2894">
        <v>0</v>
      </c>
      <c r="S2894" t="s">
        <v>459</v>
      </c>
      <c r="T2894" t="s">
        <v>458</v>
      </c>
      <c r="U2894" t="s">
        <v>460</v>
      </c>
      <c r="V2894" t="s">
        <v>458</v>
      </c>
    </row>
    <row r="2895" spans="1:22" x14ac:dyDescent="0.2">
      <c r="A2895" s="102">
        <v>43129</v>
      </c>
      <c r="B2895" s="102" t="s">
        <v>1007</v>
      </c>
      <c r="C2895" t="s">
        <v>541</v>
      </c>
      <c r="D2895" s="58">
        <v>708.07</v>
      </c>
      <c r="E2895" t="s">
        <v>452</v>
      </c>
      <c r="F2895" s="108">
        <v>2023</v>
      </c>
      <c r="G2895" t="s">
        <v>2997</v>
      </c>
      <c r="H2895">
        <v>1</v>
      </c>
      <c r="I2895">
        <v>100</v>
      </c>
      <c r="J2895" t="s">
        <v>5767</v>
      </c>
      <c r="K2895" t="s">
        <v>2937</v>
      </c>
      <c r="L2895" s="103">
        <v>1124</v>
      </c>
      <c r="M2895">
        <v>0</v>
      </c>
      <c r="N2895" t="s">
        <v>5849</v>
      </c>
      <c r="O2895" t="s">
        <v>545</v>
      </c>
      <c r="P2895" t="s">
        <v>458</v>
      </c>
      <c r="R2895">
        <v>0</v>
      </c>
      <c r="S2895" t="s">
        <v>459</v>
      </c>
      <c r="T2895" t="s">
        <v>458</v>
      </c>
      <c r="U2895" t="s">
        <v>460</v>
      </c>
      <c r="V2895" t="s">
        <v>458</v>
      </c>
    </row>
    <row r="2896" spans="1:22" x14ac:dyDescent="0.2">
      <c r="A2896" s="102">
        <v>43129</v>
      </c>
      <c r="B2896" s="102" t="s">
        <v>1007</v>
      </c>
      <c r="C2896" t="s">
        <v>541</v>
      </c>
      <c r="D2896" s="58">
        <v>708.07</v>
      </c>
      <c r="E2896" t="s">
        <v>452</v>
      </c>
      <c r="F2896" s="108">
        <v>2023</v>
      </c>
      <c r="G2896" t="s">
        <v>2997</v>
      </c>
      <c r="H2896">
        <v>7</v>
      </c>
      <c r="I2896">
        <v>100</v>
      </c>
      <c r="J2896" t="s">
        <v>5767</v>
      </c>
      <c r="K2896" t="s">
        <v>2937</v>
      </c>
      <c r="L2896" s="103">
        <v>1124</v>
      </c>
      <c r="M2896">
        <v>0</v>
      </c>
      <c r="N2896" t="s">
        <v>5850</v>
      </c>
      <c r="O2896" t="s">
        <v>545</v>
      </c>
      <c r="P2896" t="s">
        <v>458</v>
      </c>
      <c r="R2896">
        <v>0</v>
      </c>
      <c r="S2896" t="s">
        <v>459</v>
      </c>
      <c r="T2896" t="s">
        <v>458</v>
      </c>
      <c r="U2896" t="s">
        <v>460</v>
      </c>
      <c r="V2896" t="s">
        <v>458</v>
      </c>
    </row>
    <row r="2897" spans="1:22" x14ac:dyDescent="0.2">
      <c r="A2897" s="102">
        <v>43129</v>
      </c>
      <c r="B2897" s="102" t="s">
        <v>1007</v>
      </c>
      <c r="C2897" t="s">
        <v>541</v>
      </c>
      <c r="D2897" s="58">
        <v>708.07</v>
      </c>
      <c r="E2897" t="s">
        <v>452</v>
      </c>
      <c r="F2897" s="108">
        <v>2024</v>
      </c>
      <c r="G2897" t="s">
        <v>2955</v>
      </c>
      <c r="H2897">
        <v>2</v>
      </c>
      <c r="I2897">
        <v>100</v>
      </c>
      <c r="J2897" t="s">
        <v>5767</v>
      </c>
      <c r="K2897" t="s">
        <v>2937</v>
      </c>
      <c r="L2897" s="103">
        <v>1846</v>
      </c>
      <c r="M2897">
        <v>0</v>
      </c>
      <c r="N2897" t="s">
        <v>5851</v>
      </c>
      <c r="O2897" t="s">
        <v>545</v>
      </c>
      <c r="P2897" t="s">
        <v>458</v>
      </c>
      <c r="R2897">
        <v>0</v>
      </c>
      <c r="S2897" t="s">
        <v>459</v>
      </c>
      <c r="T2897" t="s">
        <v>458</v>
      </c>
      <c r="U2897" t="s">
        <v>460</v>
      </c>
      <c r="V2897" t="s">
        <v>458</v>
      </c>
    </row>
    <row r="2898" spans="1:22" x14ac:dyDescent="0.2">
      <c r="A2898" s="102">
        <v>43132</v>
      </c>
      <c r="B2898" s="102" t="s">
        <v>1007</v>
      </c>
      <c r="C2898" t="s">
        <v>541</v>
      </c>
      <c r="D2898" s="58">
        <v>708.07</v>
      </c>
      <c r="E2898" t="s">
        <v>452</v>
      </c>
      <c r="F2898" s="108">
        <v>2023</v>
      </c>
      <c r="G2898" t="s">
        <v>2997</v>
      </c>
      <c r="H2898">
        <v>4</v>
      </c>
      <c r="I2898">
        <v>100</v>
      </c>
      <c r="J2898" t="s">
        <v>5767</v>
      </c>
      <c r="K2898" t="s">
        <v>2937</v>
      </c>
      <c r="L2898" s="103">
        <v>1124</v>
      </c>
      <c r="M2898">
        <v>0</v>
      </c>
      <c r="N2898" t="s">
        <v>5852</v>
      </c>
      <c r="O2898" t="s">
        <v>545</v>
      </c>
      <c r="P2898" t="s">
        <v>458</v>
      </c>
      <c r="R2898">
        <v>0</v>
      </c>
      <c r="S2898" t="s">
        <v>459</v>
      </c>
      <c r="T2898" t="s">
        <v>458</v>
      </c>
      <c r="U2898" t="s">
        <v>460</v>
      </c>
      <c r="V2898" t="s">
        <v>458</v>
      </c>
    </row>
    <row r="2899" spans="1:22" x14ac:dyDescent="0.2">
      <c r="A2899" s="102">
        <v>43136</v>
      </c>
      <c r="B2899" s="102" t="s">
        <v>1007</v>
      </c>
      <c r="C2899" t="s">
        <v>541</v>
      </c>
      <c r="D2899" s="58">
        <v>708.07</v>
      </c>
      <c r="E2899" t="s">
        <v>452</v>
      </c>
      <c r="F2899" s="108">
        <v>2024</v>
      </c>
      <c r="G2899" t="s">
        <v>2955</v>
      </c>
      <c r="H2899">
        <v>3</v>
      </c>
      <c r="I2899">
        <v>100</v>
      </c>
      <c r="J2899" t="s">
        <v>5767</v>
      </c>
      <c r="K2899" t="s">
        <v>2937</v>
      </c>
      <c r="L2899" s="103">
        <v>1846</v>
      </c>
      <c r="M2899">
        <v>0</v>
      </c>
      <c r="N2899" t="s">
        <v>5853</v>
      </c>
      <c r="O2899" t="s">
        <v>545</v>
      </c>
      <c r="P2899" t="s">
        <v>458</v>
      </c>
      <c r="R2899">
        <v>0</v>
      </c>
      <c r="S2899" t="s">
        <v>459</v>
      </c>
      <c r="T2899" t="s">
        <v>458</v>
      </c>
      <c r="U2899" t="s">
        <v>460</v>
      </c>
      <c r="V2899" t="s">
        <v>458</v>
      </c>
    </row>
    <row r="2900" spans="1:22" x14ac:dyDescent="0.2">
      <c r="A2900" s="102">
        <v>43136</v>
      </c>
      <c r="B2900" s="102" t="s">
        <v>1007</v>
      </c>
      <c r="C2900" t="s">
        <v>541</v>
      </c>
      <c r="D2900" s="58">
        <v>708.07</v>
      </c>
      <c r="E2900" t="s">
        <v>452</v>
      </c>
      <c r="F2900" s="108">
        <v>2010</v>
      </c>
      <c r="G2900" t="s">
        <v>3044</v>
      </c>
      <c r="H2900">
        <v>16</v>
      </c>
      <c r="I2900">
        <v>100</v>
      </c>
      <c r="J2900" t="s">
        <v>5767</v>
      </c>
      <c r="K2900" t="s">
        <v>2937</v>
      </c>
      <c r="L2900">
        <v>559</v>
      </c>
      <c r="M2900">
        <v>0</v>
      </c>
      <c r="N2900" t="s">
        <v>5854</v>
      </c>
      <c r="O2900" t="s">
        <v>545</v>
      </c>
      <c r="P2900" t="s">
        <v>458</v>
      </c>
      <c r="R2900">
        <v>0</v>
      </c>
      <c r="S2900" t="s">
        <v>459</v>
      </c>
      <c r="T2900" t="s">
        <v>458</v>
      </c>
      <c r="U2900" t="s">
        <v>460</v>
      </c>
      <c r="V2900" t="s">
        <v>458</v>
      </c>
    </row>
    <row r="2901" spans="1:22" x14ac:dyDescent="0.2">
      <c r="A2901" s="102">
        <v>43136</v>
      </c>
      <c r="B2901" s="102" t="s">
        <v>1007</v>
      </c>
      <c r="C2901" t="s">
        <v>541</v>
      </c>
      <c r="D2901" s="58">
        <v>708.07</v>
      </c>
      <c r="E2901" t="s">
        <v>452</v>
      </c>
      <c r="F2901" s="108">
        <v>2023</v>
      </c>
      <c r="G2901" t="s">
        <v>2997</v>
      </c>
      <c r="H2901">
        <v>20</v>
      </c>
      <c r="I2901">
        <v>100</v>
      </c>
      <c r="J2901" t="s">
        <v>5767</v>
      </c>
      <c r="K2901" t="s">
        <v>2937</v>
      </c>
      <c r="L2901" s="103">
        <v>1124</v>
      </c>
      <c r="M2901">
        <v>0</v>
      </c>
      <c r="N2901" t="s">
        <v>5855</v>
      </c>
      <c r="O2901" t="s">
        <v>545</v>
      </c>
      <c r="P2901" t="s">
        <v>458</v>
      </c>
      <c r="R2901">
        <v>0</v>
      </c>
      <c r="S2901" t="s">
        <v>459</v>
      </c>
      <c r="T2901" t="s">
        <v>458</v>
      </c>
      <c r="U2901" t="s">
        <v>460</v>
      </c>
      <c r="V2901" t="s">
        <v>458</v>
      </c>
    </row>
    <row r="2902" spans="1:22" x14ac:dyDescent="0.2">
      <c r="A2902" s="102">
        <v>43143</v>
      </c>
      <c r="B2902" s="102" t="s">
        <v>1007</v>
      </c>
      <c r="C2902" t="s">
        <v>541</v>
      </c>
      <c r="D2902" s="58">
        <v>708.07</v>
      </c>
      <c r="E2902" t="s">
        <v>452</v>
      </c>
      <c r="F2902" s="108">
        <v>2024</v>
      </c>
      <c r="G2902" t="s">
        <v>2955</v>
      </c>
      <c r="H2902">
        <v>3</v>
      </c>
      <c r="I2902">
        <v>100</v>
      </c>
      <c r="J2902" t="s">
        <v>5767</v>
      </c>
      <c r="K2902" t="s">
        <v>2937</v>
      </c>
      <c r="L2902" s="103">
        <v>1846</v>
      </c>
      <c r="M2902">
        <v>0</v>
      </c>
      <c r="N2902" t="s">
        <v>5856</v>
      </c>
      <c r="O2902" t="s">
        <v>545</v>
      </c>
      <c r="P2902" t="s">
        <v>458</v>
      </c>
      <c r="R2902">
        <v>0</v>
      </c>
      <c r="S2902" t="s">
        <v>459</v>
      </c>
      <c r="T2902" t="s">
        <v>458</v>
      </c>
      <c r="U2902" t="s">
        <v>460</v>
      </c>
      <c r="V2902" t="s">
        <v>458</v>
      </c>
    </row>
    <row r="2903" spans="1:22" x14ac:dyDescent="0.2">
      <c r="A2903" s="102">
        <v>43143</v>
      </c>
      <c r="B2903" s="102" t="s">
        <v>1007</v>
      </c>
      <c r="C2903" t="s">
        <v>541</v>
      </c>
      <c r="D2903" s="58">
        <v>708.07</v>
      </c>
      <c r="E2903" t="s">
        <v>452</v>
      </c>
      <c r="F2903" s="108">
        <v>2010</v>
      </c>
      <c r="G2903" t="s">
        <v>3044</v>
      </c>
      <c r="H2903">
        <v>19</v>
      </c>
      <c r="I2903">
        <v>100</v>
      </c>
      <c r="J2903" t="s">
        <v>5767</v>
      </c>
      <c r="K2903" t="s">
        <v>2937</v>
      </c>
      <c r="L2903">
        <v>559</v>
      </c>
      <c r="M2903">
        <v>0</v>
      </c>
      <c r="N2903" t="s">
        <v>5857</v>
      </c>
      <c r="O2903" t="s">
        <v>545</v>
      </c>
      <c r="P2903" t="s">
        <v>458</v>
      </c>
      <c r="R2903">
        <v>0</v>
      </c>
      <c r="S2903" t="s">
        <v>459</v>
      </c>
      <c r="T2903" t="s">
        <v>458</v>
      </c>
      <c r="U2903" t="s">
        <v>460</v>
      </c>
      <c r="V2903" t="s">
        <v>458</v>
      </c>
    </row>
    <row r="2904" spans="1:22" x14ac:dyDescent="0.2">
      <c r="A2904" s="102">
        <v>43143</v>
      </c>
      <c r="B2904" s="102" t="s">
        <v>1007</v>
      </c>
      <c r="C2904" t="s">
        <v>541</v>
      </c>
      <c r="D2904" s="58">
        <v>708.07</v>
      </c>
      <c r="E2904" t="s">
        <v>452</v>
      </c>
      <c r="F2904" s="108">
        <v>2023</v>
      </c>
      <c r="G2904" t="s">
        <v>2997</v>
      </c>
      <c r="H2904">
        <v>2</v>
      </c>
      <c r="I2904">
        <v>100</v>
      </c>
      <c r="J2904" t="s">
        <v>5767</v>
      </c>
      <c r="K2904" t="s">
        <v>2937</v>
      </c>
      <c r="L2904" s="103">
        <v>1124</v>
      </c>
      <c r="M2904">
        <v>0</v>
      </c>
      <c r="N2904" t="s">
        <v>5858</v>
      </c>
      <c r="O2904" t="s">
        <v>545</v>
      </c>
      <c r="P2904" t="s">
        <v>458</v>
      </c>
      <c r="R2904">
        <v>0</v>
      </c>
      <c r="S2904" t="s">
        <v>459</v>
      </c>
      <c r="T2904" t="s">
        <v>458</v>
      </c>
      <c r="U2904" t="s">
        <v>460</v>
      </c>
      <c r="V2904" t="s">
        <v>458</v>
      </c>
    </row>
    <row r="2905" spans="1:22" x14ac:dyDescent="0.2">
      <c r="A2905" s="102">
        <v>43150</v>
      </c>
      <c r="B2905" s="102" t="s">
        <v>1007</v>
      </c>
      <c r="C2905" t="s">
        <v>541</v>
      </c>
      <c r="D2905" s="58">
        <v>708.07</v>
      </c>
      <c r="E2905" t="s">
        <v>452</v>
      </c>
      <c r="F2905" s="108">
        <v>2024</v>
      </c>
      <c r="G2905" t="s">
        <v>2955</v>
      </c>
      <c r="H2905">
        <v>3</v>
      </c>
      <c r="I2905">
        <v>100</v>
      </c>
      <c r="J2905" t="s">
        <v>5767</v>
      </c>
      <c r="K2905" t="s">
        <v>2937</v>
      </c>
      <c r="L2905" s="103">
        <v>1846</v>
      </c>
      <c r="M2905">
        <v>0</v>
      </c>
      <c r="N2905" t="s">
        <v>5859</v>
      </c>
      <c r="O2905" t="s">
        <v>545</v>
      </c>
      <c r="P2905" t="s">
        <v>458</v>
      </c>
      <c r="R2905">
        <v>0</v>
      </c>
      <c r="S2905" t="s">
        <v>459</v>
      </c>
      <c r="T2905" t="s">
        <v>458</v>
      </c>
      <c r="U2905" t="s">
        <v>460</v>
      </c>
      <c r="V2905" t="s">
        <v>458</v>
      </c>
    </row>
    <row r="2906" spans="1:22" x14ac:dyDescent="0.2">
      <c r="A2906" s="102">
        <v>43150</v>
      </c>
      <c r="B2906" s="102" t="s">
        <v>1007</v>
      </c>
      <c r="C2906" t="s">
        <v>541</v>
      </c>
      <c r="D2906" s="58">
        <v>708.07</v>
      </c>
      <c r="E2906" t="s">
        <v>452</v>
      </c>
      <c r="F2906" s="108">
        <v>2010</v>
      </c>
      <c r="G2906" t="s">
        <v>3044</v>
      </c>
      <c r="H2906">
        <v>8</v>
      </c>
      <c r="I2906">
        <v>100</v>
      </c>
      <c r="J2906" t="s">
        <v>5767</v>
      </c>
      <c r="K2906" t="s">
        <v>2937</v>
      </c>
      <c r="L2906">
        <v>559</v>
      </c>
      <c r="M2906">
        <v>0</v>
      </c>
      <c r="N2906" t="s">
        <v>5860</v>
      </c>
      <c r="O2906" t="s">
        <v>545</v>
      </c>
      <c r="P2906" t="s">
        <v>458</v>
      </c>
      <c r="R2906">
        <v>0</v>
      </c>
      <c r="S2906" t="s">
        <v>459</v>
      </c>
      <c r="T2906" t="s">
        <v>458</v>
      </c>
      <c r="U2906" t="s">
        <v>460</v>
      </c>
      <c r="V2906" t="s">
        <v>458</v>
      </c>
    </row>
    <row r="2907" spans="1:22" x14ac:dyDescent="0.2">
      <c r="A2907" s="102">
        <v>43157</v>
      </c>
      <c r="B2907" s="102" t="s">
        <v>1007</v>
      </c>
      <c r="C2907" t="s">
        <v>541</v>
      </c>
      <c r="D2907" s="58">
        <v>708.07</v>
      </c>
      <c r="E2907" t="s">
        <v>452</v>
      </c>
      <c r="F2907" s="108">
        <v>2024</v>
      </c>
      <c r="G2907" t="s">
        <v>2955</v>
      </c>
      <c r="H2907">
        <v>3</v>
      </c>
      <c r="I2907">
        <v>100</v>
      </c>
      <c r="J2907" t="s">
        <v>5767</v>
      </c>
      <c r="K2907" t="s">
        <v>2937</v>
      </c>
      <c r="L2907" s="103">
        <v>1846</v>
      </c>
      <c r="M2907">
        <v>0</v>
      </c>
      <c r="N2907" t="s">
        <v>5861</v>
      </c>
      <c r="O2907" t="s">
        <v>545</v>
      </c>
      <c r="P2907" t="s">
        <v>458</v>
      </c>
      <c r="R2907">
        <v>0</v>
      </c>
      <c r="S2907" t="s">
        <v>459</v>
      </c>
      <c r="T2907" t="s">
        <v>458</v>
      </c>
      <c r="U2907" t="s">
        <v>460</v>
      </c>
      <c r="V2907" t="s">
        <v>458</v>
      </c>
    </row>
    <row r="2908" spans="1:22" x14ac:dyDescent="0.2">
      <c r="A2908" s="102">
        <v>43157</v>
      </c>
      <c r="B2908" s="102" t="s">
        <v>1007</v>
      </c>
      <c r="C2908" t="s">
        <v>541</v>
      </c>
      <c r="D2908" s="58">
        <v>708.07</v>
      </c>
      <c r="E2908" t="s">
        <v>452</v>
      </c>
      <c r="F2908" s="108">
        <v>2010</v>
      </c>
      <c r="G2908" t="s">
        <v>3044</v>
      </c>
      <c r="H2908">
        <v>24</v>
      </c>
      <c r="I2908">
        <v>100</v>
      </c>
      <c r="J2908" t="s">
        <v>5767</v>
      </c>
      <c r="K2908" t="s">
        <v>2937</v>
      </c>
      <c r="L2908">
        <v>559</v>
      </c>
      <c r="M2908">
        <v>0</v>
      </c>
      <c r="N2908" t="s">
        <v>5862</v>
      </c>
      <c r="O2908" t="s">
        <v>545</v>
      </c>
      <c r="P2908" t="s">
        <v>458</v>
      </c>
      <c r="R2908">
        <v>0</v>
      </c>
      <c r="S2908" t="s">
        <v>459</v>
      </c>
      <c r="T2908" t="s">
        <v>458</v>
      </c>
      <c r="U2908" t="s">
        <v>460</v>
      </c>
      <c r="V2908" t="s">
        <v>458</v>
      </c>
    </row>
    <row r="2909" spans="1:22" x14ac:dyDescent="0.2">
      <c r="A2909" s="102">
        <v>43157</v>
      </c>
      <c r="B2909" s="102" t="s">
        <v>1007</v>
      </c>
      <c r="C2909" t="s">
        <v>541</v>
      </c>
      <c r="D2909" s="58">
        <v>708.07</v>
      </c>
      <c r="E2909" t="s">
        <v>452</v>
      </c>
      <c r="F2909" s="108">
        <v>2014</v>
      </c>
      <c r="G2909" t="s">
        <v>2978</v>
      </c>
      <c r="H2909">
        <v>8</v>
      </c>
      <c r="I2909">
        <v>100</v>
      </c>
      <c r="J2909" t="s">
        <v>5767</v>
      </c>
      <c r="K2909" t="s">
        <v>2937</v>
      </c>
      <c r="L2909">
        <v>409</v>
      </c>
      <c r="M2909">
        <v>0</v>
      </c>
      <c r="N2909" t="s">
        <v>5863</v>
      </c>
      <c r="O2909" t="s">
        <v>545</v>
      </c>
      <c r="P2909" t="s">
        <v>458</v>
      </c>
      <c r="R2909">
        <v>0</v>
      </c>
      <c r="S2909" t="s">
        <v>459</v>
      </c>
      <c r="T2909" t="s">
        <v>458</v>
      </c>
      <c r="U2909" t="s">
        <v>460</v>
      </c>
      <c r="V2909" t="s">
        <v>458</v>
      </c>
    </row>
    <row r="2910" spans="1:22" x14ac:dyDescent="0.2">
      <c r="A2910" s="102">
        <v>43160</v>
      </c>
      <c r="B2910" s="102" t="s">
        <v>1007</v>
      </c>
      <c r="C2910" t="s">
        <v>541</v>
      </c>
      <c r="D2910" s="58">
        <v>708.07</v>
      </c>
      <c r="E2910" t="s">
        <v>452</v>
      </c>
      <c r="F2910" s="108">
        <v>2023</v>
      </c>
      <c r="G2910" t="s">
        <v>2997</v>
      </c>
      <c r="H2910">
        <v>5</v>
      </c>
      <c r="I2910">
        <v>100</v>
      </c>
      <c r="J2910" t="s">
        <v>5767</v>
      </c>
      <c r="K2910" t="s">
        <v>2937</v>
      </c>
      <c r="L2910" s="103">
        <v>1124</v>
      </c>
      <c r="M2910">
        <v>0</v>
      </c>
      <c r="N2910" t="s">
        <v>5864</v>
      </c>
      <c r="O2910" t="s">
        <v>545</v>
      </c>
      <c r="P2910" t="s">
        <v>458</v>
      </c>
      <c r="R2910">
        <v>0</v>
      </c>
      <c r="S2910" t="s">
        <v>459</v>
      </c>
      <c r="T2910" t="s">
        <v>458</v>
      </c>
      <c r="U2910" t="s">
        <v>460</v>
      </c>
      <c r="V2910" t="s">
        <v>458</v>
      </c>
    </row>
    <row r="2911" spans="1:22" x14ac:dyDescent="0.2">
      <c r="A2911" s="102">
        <v>43160</v>
      </c>
      <c r="B2911" s="102" t="s">
        <v>1007</v>
      </c>
      <c r="C2911" t="s">
        <v>541</v>
      </c>
      <c r="D2911" s="58">
        <v>708.07</v>
      </c>
      <c r="E2911" t="s">
        <v>452</v>
      </c>
      <c r="F2911" s="108">
        <v>2010</v>
      </c>
      <c r="G2911" t="s">
        <v>3044</v>
      </c>
      <c r="H2911">
        <v>8</v>
      </c>
      <c r="I2911">
        <v>100</v>
      </c>
      <c r="J2911" t="s">
        <v>5767</v>
      </c>
      <c r="K2911" t="s">
        <v>2937</v>
      </c>
      <c r="L2911">
        <v>559</v>
      </c>
      <c r="M2911">
        <v>0</v>
      </c>
      <c r="N2911" t="s">
        <v>5865</v>
      </c>
      <c r="O2911" t="s">
        <v>545</v>
      </c>
      <c r="P2911" t="s">
        <v>458</v>
      </c>
      <c r="R2911">
        <v>0</v>
      </c>
      <c r="S2911" t="s">
        <v>459</v>
      </c>
      <c r="T2911" t="s">
        <v>458</v>
      </c>
      <c r="U2911" t="s">
        <v>460</v>
      </c>
      <c r="V2911" t="s">
        <v>458</v>
      </c>
    </row>
    <row r="2912" spans="1:22" x14ac:dyDescent="0.2">
      <c r="A2912" s="102">
        <v>43164</v>
      </c>
      <c r="B2912" s="102" t="s">
        <v>1007</v>
      </c>
      <c r="C2912" t="s">
        <v>541</v>
      </c>
      <c r="D2912" s="58">
        <v>708.07</v>
      </c>
      <c r="E2912" t="s">
        <v>452</v>
      </c>
      <c r="F2912" s="108">
        <v>2023</v>
      </c>
      <c r="G2912" t="s">
        <v>2997</v>
      </c>
      <c r="H2912">
        <v>14</v>
      </c>
      <c r="I2912">
        <v>100</v>
      </c>
      <c r="J2912" t="s">
        <v>5767</v>
      </c>
      <c r="K2912" t="s">
        <v>2937</v>
      </c>
      <c r="L2912" s="103">
        <v>1124</v>
      </c>
      <c r="M2912">
        <v>0</v>
      </c>
      <c r="N2912" t="s">
        <v>5866</v>
      </c>
      <c r="O2912" t="s">
        <v>545</v>
      </c>
      <c r="P2912" t="s">
        <v>458</v>
      </c>
      <c r="R2912">
        <v>0</v>
      </c>
      <c r="S2912" t="s">
        <v>459</v>
      </c>
      <c r="T2912" t="s">
        <v>458</v>
      </c>
      <c r="U2912" t="s">
        <v>460</v>
      </c>
      <c r="V2912" t="s">
        <v>458</v>
      </c>
    </row>
    <row r="2913" spans="1:22" x14ac:dyDescent="0.2">
      <c r="A2913" s="102">
        <v>43164</v>
      </c>
      <c r="B2913" s="102" t="s">
        <v>1007</v>
      </c>
      <c r="C2913" t="s">
        <v>541</v>
      </c>
      <c r="D2913" s="58">
        <v>708.07</v>
      </c>
      <c r="E2913" t="s">
        <v>452</v>
      </c>
      <c r="F2913" s="108">
        <v>2010</v>
      </c>
      <c r="G2913" t="s">
        <v>3044</v>
      </c>
      <c r="H2913">
        <v>4</v>
      </c>
      <c r="I2913">
        <v>100</v>
      </c>
      <c r="J2913" t="s">
        <v>5767</v>
      </c>
      <c r="K2913" t="s">
        <v>2937</v>
      </c>
      <c r="L2913">
        <v>559</v>
      </c>
      <c r="M2913">
        <v>0</v>
      </c>
      <c r="N2913" t="s">
        <v>5867</v>
      </c>
      <c r="O2913" t="s">
        <v>545</v>
      </c>
      <c r="P2913" t="s">
        <v>458</v>
      </c>
      <c r="R2913">
        <v>0</v>
      </c>
      <c r="S2913" t="s">
        <v>459</v>
      </c>
      <c r="T2913" t="s">
        <v>458</v>
      </c>
      <c r="U2913" t="s">
        <v>460</v>
      </c>
      <c r="V2913" t="s">
        <v>458</v>
      </c>
    </row>
    <row r="2914" spans="1:22" x14ac:dyDescent="0.2">
      <c r="A2914" s="102">
        <v>43164</v>
      </c>
      <c r="B2914" s="102" t="s">
        <v>1007</v>
      </c>
      <c r="C2914" t="s">
        <v>541</v>
      </c>
      <c r="D2914" s="58">
        <v>708.07</v>
      </c>
      <c r="E2914" t="s">
        <v>452</v>
      </c>
      <c r="F2914" s="108">
        <v>2014</v>
      </c>
      <c r="G2914" t="s">
        <v>2978</v>
      </c>
      <c r="H2914">
        <v>4</v>
      </c>
      <c r="I2914">
        <v>100</v>
      </c>
      <c r="J2914" t="s">
        <v>5767</v>
      </c>
      <c r="K2914" t="s">
        <v>2937</v>
      </c>
      <c r="L2914">
        <v>409</v>
      </c>
      <c r="M2914">
        <v>0</v>
      </c>
      <c r="N2914" t="s">
        <v>5868</v>
      </c>
      <c r="O2914" t="s">
        <v>545</v>
      </c>
      <c r="P2914" t="s">
        <v>458</v>
      </c>
      <c r="R2914">
        <v>0</v>
      </c>
      <c r="S2914" t="s">
        <v>459</v>
      </c>
      <c r="T2914" t="s">
        <v>458</v>
      </c>
      <c r="U2914" t="s">
        <v>460</v>
      </c>
      <c r="V2914" t="s">
        <v>458</v>
      </c>
    </row>
    <row r="2915" spans="1:22" x14ac:dyDescent="0.2">
      <c r="A2915" s="102">
        <v>43171</v>
      </c>
      <c r="B2915" s="102" t="s">
        <v>1007</v>
      </c>
      <c r="C2915" t="s">
        <v>541</v>
      </c>
      <c r="D2915" s="58">
        <v>708.07</v>
      </c>
      <c r="E2915" t="s">
        <v>452</v>
      </c>
      <c r="F2915" s="108">
        <v>2023</v>
      </c>
      <c r="G2915" t="s">
        <v>2997</v>
      </c>
      <c r="H2915">
        <v>38</v>
      </c>
      <c r="I2915">
        <v>100</v>
      </c>
      <c r="J2915" t="s">
        <v>5767</v>
      </c>
      <c r="K2915" t="s">
        <v>2937</v>
      </c>
      <c r="L2915" s="103">
        <v>1124</v>
      </c>
      <c r="M2915">
        <v>0</v>
      </c>
      <c r="N2915" t="s">
        <v>5869</v>
      </c>
      <c r="O2915" t="s">
        <v>545</v>
      </c>
      <c r="P2915" t="s">
        <v>458</v>
      </c>
      <c r="R2915">
        <v>0</v>
      </c>
      <c r="S2915" t="s">
        <v>459</v>
      </c>
      <c r="T2915" t="s">
        <v>458</v>
      </c>
      <c r="U2915" t="s">
        <v>460</v>
      </c>
      <c r="V2915" t="s">
        <v>458</v>
      </c>
    </row>
    <row r="2916" spans="1:22" x14ac:dyDescent="0.2">
      <c r="A2916" s="102">
        <v>43171</v>
      </c>
      <c r="B2916" s="102" t="s">
        <v>1007</v>
      </c>
      <c r="C2916" t="s">
        <v>541</v>
      </c>
      <c r="D2916" s="58">
        <v>708.07</v>
      </c>
      <c r="E2916" t="s">
        <v>452</v>
      </c>
      <c r="F2916" s="108">
        <v>2010</v>
      </c>
      <c r="G2916" t="s">
        <v>3044</v>
      </c>
      <c r="H2916">
        <v>6</v>
      </c>
      <c r="I2916">
        <v>100</v>
      </c>
      <c r="J2916" t="s">
        <v>5767</v>
      </c>
      <c r="K2916" t="s">
        <v>2937</v>
      </c>
      <c r="L2916">
        <v>559</v>
      </c>
      <c r="M2916">
        <v>0</v>
      </c>
      <c r="N2916" t="s">
        <v>5870</v>
      </c>
      <c r="O2916" t="s">
        <v>545</v>
      </c>
      <c r="P2916" t="s">
        <v>458</v>
      </c>
      <c r="R2916">
        <v>0</v>
      </c>
      <c r="S2916" t="s">
        <v>459</v>
      </c>
      <c r="T2916" t="s">
        <v>458</v>
      </c>
      <c r="U2916" t="s">
        <v>460</v>
      </c>
      <c r="V2916" t="s">
        <v>458</v>
      </c>
    </row>
    <row r="2917" spans="1:22" x14ac:dyDescent="0.2">
      <c r="A2917" s="102">
        <v>43171</v>
      </c>
      <c r="B2917" s="102" t="s">
        <v>1007</v>
      </c>
      <c r="C2917" t="s">
        <v>541</v>
      </c>
      <c r="D2917" s="58">
        <v>708.07</v>
      </c>
      <c r="E2917" t="s">
        <v>452</v>
      </c>
      <c r="F2917" s="108">
        <v>2014</v>
      </c>
      <c r="G2917" t="s">
        <v>2978</v>
      </c>
      <c r="H2917">
        <v>23</v>
      </c>
      <c r="I2917">
        <v>100</v>
      </c>
      <c r="J2917" t="s">
        <v>5767</v>
      </c>
      <c r="K2917" t="s">
        <v>2937</v>
      </c>
      <c r="L2917">
        <v>409</v>
      </c>
      <c r="M2917">
        <v>0</v>
      </c>
      <c r="N2917" t="s">
        <v>5871</v>
      </c>
      <c r="O2917" t="s">
        <v>545</v>
      </c>
      <c r="P2917" t="s">
        <v>458</v>
      </c>
      <c r="R2917">
        <v>0</v>
      </c>
      <c r="S2917" t="s">
        <v>459</v>
      </c>
      <c r="T2917" t="s">
        <v>458</v>
      </c>
      <c r="U2917" t="s">
        <v>460</v>
      </c>
      <c r="V2917" t="s">
        <v>458</v>
      </c>
    </row>
    <row r="2918" spans="1:22" x14ac:dyDescent="0.2">
      <c r="A2918" s="102">
        <v>43178</v>
      </c>
      <c r="B2918" s="102" t="s">
        <v>1007</v>
      </c>
      <c r="C2918" t="s">
        <v>541</v>
      </c>
      <c r="D2918" s="58">
        <v>708.07</v>
      </c>
      <c r="E2918" t="s">
        <v>452</v>
      </c>
      <c r="F2918" s="108">
        <v>2023</v>
      </c>
      <c r="G2918" t="s">
        <v>2997</v>
      </c>
      <c r="H2918">
        <v>24</v>
      </c>
      <c r="I2918">
        <v>100</v>
      </c>
      <c r="J2918" t="s">
        <v>5767</v>
      </c>
      <c r="K2918" t="s">
        <v>2937</v>
      </c>
      <c r="L2918" s="103">
        <v>1124</v>
      </c>
      <c r="M2918">
        <v>0</v>
      </c>
      <c r="N2918" t="s">
        <v>5872</v>
      </c>
      <c r="O2918" t="s">
        <v>545</v>
      </c>
      <c r="P2918" t="s">
        <v>458</v>
      </c>
      <c r="R2918">
        <v>0</v>
      </c>
      <c r="S2918" t="s">
        <v>459</v>
      </c>
      <c r="T2918" t="s">
        <v>458</v>
      </c>
      <c r="U2918" t="s">
        <v>460</v>
      </c>
      <c r="V2918" t="s">
        <v>458</v>
      </c>
    </row>
    <row r="2919" spans="1:22" x14ac:dyDescent="0.2">
      <c r="A2919" s="102">
        <v>43178</v>
      </c>
      <c r="B2919" s="102" t="s">
        <v>1007</v>
      </c>
      <c r="C2919" t="s">
        <v>541</v>
      </c>
      <c r="D2919" s="58">
        <v>708.07</v>
      </c>
      <c r="E2919" t="s">
        <v>452</v>
      </c>
      <c r="F2919" s="108">
        <v>2010</v>
      </c>
      <c r="G2919" t="s">
        <v>3044</v>
      </c>
      <c r="H2919">
        <v>40</v>
      </c>
      <c r="I2919">
        <v>100</v>
      </c>
      <c r="J2919" t="s">
        <v>5767</v>
      </c>
      <c r="K2919" t="s">
        <v>2937</v>
      </c>
      <c r="L2919">
        <v>559</v>
      </c>
      <c r="M2919">
        <v>0</v>
      </c>
      <c r="N2919" t="s">
        <v>5873</v>
      </c>
      <c r="O2919" t="s">
        <v>545</v>
      </c>
      <c r="P2919" t="s">
        <v>458</v>
      </c>
      <c r="R2919">
        <v>0</v>
      </c>
      <c r="S2919" t="s">
        <v>459</v>
      </c>
      <c r="T2919" t="s">
        <v>458</v>
      </c>
      <c r="U2919" t="s">
        <v>460</v>
      </c>
      <c r="V2919" t="s">
        <v>458</v>
      </c>
    </row>
    <row r="2920" spans="1:22" x14ac:dyDescent="0.2">
      <c r="A2920" s="102">
        <v>43178</v>
      </c>
      <c r="B2920" s="102" t="s">
        <v>1007</v>
      </c>
      <c r="C2920" t="s">
        <v>541</v>
      </c>
      <c r="D2920" s="58">
        <v>708.07</v>
      </c>
      <c r="E2920" t="s">
        <v>452</v>
      </c>
      <c r="F2920" s="108">
        <v>2014</v>
      </c>
      <c r="G2920" t="s">
        <v>2978</v>
      </c>
      <c r="H2920">
        <v>20</v>
      </c>
      <c r="I2920">
        <v>100</v>
      </c>
      <c r="J2920" t="s">
        <v>5767</v>
      </c>
      <c r="K2920" t="s">
        <v>2937</v>
      </c>
      <c r="L2920">
        <v>409</v>
      </c>
      <c r="M2920">
        <v>0</v>
      </c>
      <c r="N2920" t="s">
        <v>5874</v>
      </c>
      <c r="O2920" t="s">
        <v>545</v>
      </c>
      <c r="P2920" t="s">
        <v>458</v>
      </c>
      <c r="R2920">
        <v>0</v>
      </c>
      <c r="S2920" t="s">
        <v>459</v>
      </c>
      <c r="T2920" t="s">
        <v>458</v>
      </c>
      <c r="U2920" t="s">
        <v>460</v>
      </c>
      <c r="V2920" t="s">
        <v>458</v>
      </c>
    </row>
    <row r="2921" spans="1:22" x14ac:dyDescent="0.2">
      <c r="A2921" s="102">
        <v>43185</v>
      </c>
      <c r="B2921" s="102" t="s">
        <v>1007</v>
      </c>
      <c r="C2921" t="s">
        <v>541</v>
      </c>
      <c r="D2921" s="58">
        <v>708.07</v>
      </c>
      <c r="E2921" t="s">
        <v>452</v>
      </c>
      <c r="F2921" s="108">
        <v>2023</v>
      </c>
      <c r="G2921" t="s">
        <v>2997</v>
      </c>
      <c r="H2921">
        <v>28</v>
      </c>
      <c r="I2921">
        <v>100</v>
      </c>
      <c r="J2921" t="s">
        <v>5767</v>
      </c>
      <c r="K2921" t="s">
        <v>2937</v>
      </c>
      <c r="L2921" s="103">
        <v>1124</v>
      </c>
      <c r="M2921">
        <v>0</v>
      </c>
      <c r="N2921" t="s">
        <v>5875</v>
      </c>
      <c r="O2921" t="s">
        <v>545</v>
      </c>
      <c r="P2921" t="s">
        <v>458</v>
      </c>
      <c r="R2921">
        <v>0</v>
      </c>
      <c r="S2921" t="s">
        <v>459</v>
      </c>
      <c r="T2921" t="s">
        <v>458</v>
      </c>
      <c r="U2921" t="s">
        <v>460</v>
      </c>
      <c r="V2921" t="s">
        <v>458</v>
      </c>
    </row>
    <row r="2922" spans="1:22" x14ac:dyDescent="0.2">
      <c r="A2922" s="102">
        <v>43185</v>
      </c>
      <c r="B2922" s="102" t="s">
        <v>1007</v>
      </c>
      <c r="C2922" t="s">
        <v>541</v>
      </c>
      <c r="D2922" s="58">
        <v>708.07</v>
      </c>
      <c r="E2922" t="s">
        <v>452</v>
      </c>
      <c r="F2922" s="108">
        <v>2010</v>
      </c>
      <c r="G2922" t="s">
        <v>3044</v>
      </c>
      <c r="H2922">
        <v>40</v>
      </c>
      <c r="I2922">
        <v>100</v>
      </c>
      <c r="J2922" t="s">
        <v>5767</v>
      </c>
      <c r="K2922" t="s">
        <v>2937</v>
      </c>
      <c r="L2922">
        <v>559</v>
      </c>
      <c r="M2922">
        <v>0</v>
      </c>
      <c r="N2922" t="s">
        <v>5876</v>
      </c>
      <c r="O2922" t="s">
        <v>545</v>
      </c>
      <c r="P2922" t="s">
        <v>458</v>
      </c>
      <c r="R2922">
        <v>0</v>
      </c>
      <c r="S2922" t="s">
        <v>459</v>
      </c>
      <c r="T2922" t="s">
        <v>458</v>
      </c>
      <c r="U2922" t="s">
        <v>460</v>
      </c>
      <c r="V2922" t="s">
        <v>458</v>
      </c>
    </row>
    <row r="2923" spans="1:22" x14ac:dyDescent="0.2">
      <c r="A2923" s="102">
        <v>43185</v>
      </c>
      <c r="B2923" s="102" t="s">
        <v>1007</v>
      </c>
      <c r="C2923" t="s">
        <v>541</v>
      </c>
      <c r="D2923" s="58">
        <v>708.07</v>
      </c>
      <c r="E2923" t="s">
        <v>452</v>
      </c>
      <c r="F2923" s="108">
        <v>2014</v>
      </c>
      <c r="G2923" t="s">
        <v>2978</v>
      </c>
      <c r="H2923">
        <v>9</v>
      </c>
      <c r="I2923">
        <v>100</v>
      </c>
      <c r="J2923" t="s">
        <v>5767</v>
      </c>
      <c r="K2923" t="s">
        <v>2937</v>
      </c>
      <c r="L2923">
        <v>409</v>
      </c>
      <c r="M2923">
        <v>0</v>
      </c>
      <c r="N2923" t="s">
        <v>5877</v>
      </c>
      <c r="O2923" t="s">
        <v>545</v>
      </c>
      <c r="P2923" t="s">
        <v>458</v>
      </c>
      <c r="R2923">
        <v>0</v>
      </c>
      <c r="S2923" t="s">
        <v>459</v>
      </c>
      <c r="T2923" t="s">
        <v>458</v>
      </c>
      <c r="U2923" t="s">
        <v>460</v>
      </c>
      <c r="V2923" t="s">
        <v>458</v>
      </c>
    </row>
    <row r="2924" spans="1:22" x14ac:dyDescent="0.2">
      <c r="A2924" s="102">
        <v>43276</v>
      </c>
      <c r="B2924" s="102" t="s">
        <v>1007</v>
      </c>
      <c r="C2924" t="s">
        <v>541</v>
      </c>
      <c r="D2924" s="58">
        <v>708.07</v>
      </c>
      <c r="E2924" t="s">
        <v>452</v>
      </c>
      <c r="F2924" s="108">
        <v>2006</v>
      </c>
      <c r="G2924" t="s">
        <v>3265</v>
      </c>
      <c r="H2924">
        <v>14</v>
      </c>
      <c r="I2924">
        <v>100</v>
      </c>
      <c r="J2924" t="s">
        <v>5767</v>
      </c>
      <c r="K2924" t="s">
        <v>2937</v>
      </c>
      <c r="L2924">
        <v>878</v>
      </c>
      <c r="M2924">
        <v>0</v>
      </c>
      <c r="N2924" t="s">
        <v>5878</v>
      </c>
      <c r="O2924" t="s">
        <v>545</v>
      </c>
      <c r="P2924" t="s">
        <v>458</v>
      </c>
      <c r="R2924">
        <v>0</v>
      </c>
      <c r="S2924" t="s">
        <v>459</v>
      </c>
      <c r="T2924" t="s">
        <v>458</v>
      </c>
      <c r="U2924" t="s">
        <v>460</v>
      </c>
      <c r="V2924" t="s">
        <v>458</v>
      </c>
    </row>
    <row r="2925" spans="1:22" x14ac:dyDescent="0.2">
      <c r="A2925" s="102">
        <v>43283</v>
      </c>
      <c r="B2925" s="102" t="s">
        <v>1007</v>
      </c>
      <c r="C2925" t="s">
        <v>541</v>
      </c>
      <c r="D2925" s="58">
        <v>708.07</v>
      </c>
      <c r="E2925" t="s">
        <v>452</v>
      </c>
      <c r="F2925" s="108">
        <v>2006</v>
      </c>
      <c r="G2925" t="s">
        <v>3265</v>
      </c>
      <c r="H2925">
        <v>15</v>
      </c>
      <c r="I2925">
        <v>100</v>
      </c>
      <c r="J2925" t="s">
        <v>5767</v>
      </c>
      <c r="K2925" t="s">
        <v>2937</v>
      </c>
      <c r="L2925">
        <v>878</v>
      </c>
      <c r="M2925">
        <v>0</v>
      </c>
      <c r="N2925" t="s">
        <v>5879</v>
      </c>
      <c r="O2925" t="s">
        <v>545</v>
      </c>
      <c r="P2925" t="s">
        <v>458</v>
      </c>
      <c r="R2925">
        <v>0</v>
      </c>
      <c r="S2925" t="s">
        <v>459</v>
      </c>
      <c r="T2925" t="s">
        <v>458</v>
      </c>
      <c r="U2925" t="s">
        <v>460</v>
      </c>
      <c r="V2925" t="s">
        <v>458</v>
      </c>
    </row>
    <row r="2926" spans="1:22" x14ac:dyDescent="0.2">
      <c r="A2926" s="102">
        <v>43283</v>
      </c>
      <c r="B2926" s="102" t="s">
        <v>1007</v>
      </c>
      <c r="C2926" t="s">
        <v>541</v>
      </c>
      <c r="D2926" s="58">
        <v>708.07</v>
      </c>
      <c r="E2926" t="s">
        <v>452</v>
      </c>
      <c r="F2926" s="108">
        <v>2013</v>
      </c>
      <c r="G2926" t="s">
        <v>4830</v>
      </c>
      <c r="H2926">
        <v>38</v>
      </c>
      <c r="I2926">
        <v>100</v>
      </c>
      <c r="J2926" t="s">
        <v>5767</v>
      </c>
      <c r="K2926" t="s">
        <v>2937</v>
      </c>
      <c r="L2926">
        <v>357</v>
      </c>
      <c r="M2926">
        <v>0</v>
      </c>
      <c r="N2926" t="s">
        <v>5880</v>
      </c>
      <c r="O2926" t="s">
        <v>545</v>
      </c>
      <c r="P2926" t="s">
        <v>458</v>
      </c>
      <c r="R2926">
        <v>0</v>
      </c>
      <c r="S2926" t="s">
        <v>459</v>
      </c>
      <c r="T2926" t="s">
        <v>458</v>
      </c>
      <c r="U2926" t="s">
        <v>460</v>
      </c>
      <c r="V2926" t="s">
        <v>458</v>
      </c>
    </row>
    <row r="2927" spans="1:22" x14ac:dyDescent="0.2">
      <c r="A2927" s="102">
        <v>43283</v>
      </c>
      <c r="B2927" s="102" t="s">
        <v>1007</v>
      </c>
      <c r="C2927" t="s">
        <v>541</v>
      </c>
      <c r="D2927" s="58">
        <v>708.07</v>
      </c>
      <c r="E2927" t="s">
        <v>452</v>
      </c>
      <c r="F2927" s="108">
        <v>2017</v>
      </c>
      <c r="G2927" t="s">
        <v>3850</v>
      </c>
      <c r="H2927">
        <v>11.5</v>
      </c>
      <c r="I2927">
        <v>100</v>
      </c>
      <c r="J2927" t="s">
        <v>5767</v>
      </c>
      <c r="K2927" t="s">
        <v>2937</v>
      </c>
      <c r="L2927">
        <v>338</v>
      </c>
      <c r="M2927">
        <v>0</v>
      </c>
      <c r="N2927" t="s">
        <v>5881</v>
      </c>
      <c r="O2927" t="s">
        <v>545</v>
      </c>
      <c r="P2927" t="s">
        <v>458</v>
      </c>
      <c r="R2927">
        <v>0</v>
      </c>
      <c r="S2927" t="s">
        <v>459</v>
      </c>
      <c r="T2927" t="s">
        <v>458</v>
      </c>
      <c r="U2927" t="s">
        <v>460</v>
      </c>
      <c r="V2927" t="s">
        <v>458</v>
      </c>
    </row>
    <row r="2928" spans="1:22" x14ac:dyDescent="0.2">
      <c r="A2928" s="102">
        <v>43290</v>
      </c>
      <c r="B2928" s="102" t="s">
        <v>1007</v>
      </c>
      <c r="C2928" t="s">
        <v>541</v>
      </c>
      <c r="D2928" s="58">
        <v>708.07</v>
      </c>
      <c r="E2928" t="s">
        <v>452</v>
      </c>
      <c r="F2928" s="108">
        <v>2006</v>
      </c>
      <c r="G2928" t="s">
        <v>3265</v>
      </c>
      <c r="H2928">
        <v>18</v>
      </c>
      <c r="I2928">
        <v>100</v>
      </c>
      <c r="J2928" t="s">
        <v>5767</v>
      </c>
      <c r="K2928" t="s">
        <v>2937</v>
      </c>
      <c r="L2928">
        <v>878</v>
      </c>
      <c r="M2928">
        <v>0</v>
      </c>
      <c r="N2928" t="s">
        <v>5882</v>
      </c>
      <c r="O2928" t="s">
        <v>545</v>
      </c>
      <c r="P2928" t="s">
        <v>458</v>
      </c>
      <c r="R2928">
        <v>0</v>
      </c>
      <c r="S2928" t="s">
        <v>459</v>
      </c>
      <c r="T2928" t="s">
        <v>458</v>
      </c>
      <c r="U2928" t="s">
        <v>460</v>
      </c>
      <c r="V2928" t="s">
        <v>458</v>
      </c>
    </row>
    <row r="2929" spans="1:22" x14ac:dyDescent="0.2">
      <c r="A2929" s="102">
        <v>43290</v>
      </c>
      <c r="B2929" s="102" t="s">
        <v>1007</v>
      </c>
      <c r="C2929" t="s">
        <v>541</v>
      </c>
      <c r="D2929" s="58">
        <v>708.07</v>
      </c>
      <c r="E2929" t="s">
        <v>452</v>
      </c>
      <c r="F2929" s="108">
        <v>2013</v>
      </c>
      <c r="G2929" t="s">
        <v>4830</v>
      </c>
      <c r="H2929">
        <v>32</v>
      </c>
      <c r="I2929">
        <v>100</v>
      </c>
      <c r="J2929" t="s">
        <v>5767</v>
      </c>
      <c r="K2929" t="s">
        <v>2937</v>
      </c>
      <c r="L2929">
        <v>357</v>
      </c>
      <c r="M2929">
        <v>0</v>
      </c>
      <c r="N2929" t="s">
        <v>5883</v>
      </c>
      <c r="O2929" t="s">
        <v>545</v>
      </c>
      <c r="P2929" t="s">
        <v>458</v>
      </c>
      <c r="R2929">
        <v>0</v>
      </c>
      <c r="S2929" t="s">
        <v>459</v>
      </c>
      <c r="T2929" t="s">
        <v>458</v>
      </c>
      <c r="U2929" t="s">
        <v>460</v>
      </c>
      <c r="V2929" t="s">
        <v>458</v>
      </c>
    </row>
    <row r="2930" spans="1:22" x14ac:dyDescent="0.2">
      <c r="A2930" s="102">
        <v>43290</v>
      </c>
      <c r="B2930" s="102" t="s">
        <v>1007</v>
      </c>
      <c r="C2930" t="s">
        <v>541</v>
      </c>
      <c r="D2930" s="58">
        <v>708.07</v>
      </c>
      <c r="E2930" t="s">
        <v>452</v>
      </c>
      <c r="F2930" s="108">
        <v>2017</v>
      </c>
      <c r="G2930" t="s">
        <v>3850</v>
      </c>
      <c r="H2930">
        <v>22.5</v>
      </c>
      <c r="I2930">
        <v>100</v>
      </c>
      <c r="J2930" t="s">
        <v>5767</v>
      </c>
      <c r="K2930" t="s">
        <v>2937</v>
      </c>
      <c r="L2930">
        <v>338</v>
      </c>
      <c r="M2930">
        <v>0</v>
      </c>
      <c r="N2930" t="s">
        <v>5884</v>
      </c>
      <c r="O2930" t="s">
        <v>545</v>
      </c>
      <c r="P2930" t="s">
        <v>458</v>
      </c>
      <c r="R2930">
        <v>0</v>
      </c>
      <c r="S2930" t="s">
        <v>459</v>
      </c>
      <c r="T2930" t="s">
        <v>458</v>
      </c>
      <c r="U2930" t="s">
        <v>460</v>
      </c>
      <c r="V2930" t="s">
        <v>458</v>
      </c>
    </row>
    <row r="2931" spans="1:22" x14ac:dyDescent="0.2">
      <c r="A2931" s="102">
        <v>43297</v>
      </c>
      <c r="B2931" s="102" t="s">
        <v>1007</v>
      </c>
      <c r="C2931" t="s">
        <v>541</v>
      </c>
      <c r="D2931" s="58">
        <v>708.07</v>
      </c>
      <c r="E2931" t="s">
        <v>452</v>
      </c>
      <c r="F2931" s="108">
        <v>2006</v>
      </c>
      <c r="G2931" t="s">
        <v>3265</v>
      </c>
      <c r="H2931">
        <v>15</v>
      </c>
      <c r="I2931">
        <v>100</v>
      </c>
      <c r="J2931" t="s">
        <v>5767</v>
      </c>
      <c r="K2931" t="s">
        <v>2937</v>
      </c>
      <c r="L2931">
        <v>878</v>
      </c>
      <c r="M2931">
        <v>0</v>
      </c>
      <c r="N2931" t="s">
        <v>5885</v>
      </c>
      <c r="O2931" t="s">
        <v>545</v>
      </c>
      <c r="P2931" t="s">
        <v>458</v>
      </c>
      <c r="R2931">
        <v>0</v>
      </c>
      <c r="S2931" t="s">
        <v>459</v>
      </c>
      <c r="T2931" t="s">
        <v>458</v>
      </c>
      <c r="U2931" t="s">
        <v>460</v>
      </c>
      <c r="V2931" t="s">
        <v>458</v>
      </c>
    </row>
    <row r="2932" spans="1:22" x14ac:dyDescent="0.2">
      <c r="A2932" s="102">
        <v>43297</v>
      </c>
      <c r="B2932" s="102" t="s">
        <v>1007</v>
      </c>
      <c r="C2932" t="s">
        <v>541</v>
      </c>
      <c r="D2932" s="58">
        <v>708.07</v>
      </c>
      <c r="E2932" t="s">
        <v>452</v>
      </c>
      <c r="F2932" s="108">
        <v>2013</v>
      </c>
      <c r="G2932" t="s">
        <v>4830</v>
      </c>
      <c r="H2932">
        <v>16</v>
      </c>
      <c r="I2932">
        <v>100</v>
      </c>
      <c r="J2932" t="s">
        <v>5767</v>
      </c>
      <c r="K2932" t="s">
        <v>2937</v>
      </c>
      <c r="L2932">
        <v>357</v>
      </c>
      <c r="M2932">
        <v>0</v>
      </c>
      <c r="N2932" t="s">
        <v>5886</v>
      </c>
      <c r="O2932" t="s">
        <v>545</v>
      </c>
      <c r="P2932" t="s">
        <v>458</v>
      </c>
      <c r="R2932">
        <v>0</v>
      </c>
      <c r="S2932" t="s">
        <v>459</v>
      </c>
      <c r="T2932" t="s">
        <v>458</v>
      </c>
      <c r="U2932" t="s">
        <v>460</v>
      </c>
      <c r="V2932" t="s">
        <v>458</v>
      </c>
    </row>
    <row r="2933" spans="1:22" x14ac:dyDescent="0.2">
      <c r="A2933" s="102">
        <v>43297</v>
      </c>
      <c r="B2933" s="102" t="s">
        <v>1007</v>
      </c>
      <c r="C2933" t="s">
        <v>541</v>
      </c>
      <c r="D2933" s="58">
        <v>708.07</v>
      </c>
      <c r="E2933" t="s">
        <v>452</v>
      </c>
      <c r="F2933" s="108">
        <v>2018</v>
      </c>
      <c r="G2933" t="s">
        <v>3856</v>
      </c>
      <c r="H2933">
        <v>8</v>
      </c>
      <c r="I2933">
        <v>100</v>
      </c>
      <c r="J2933" t="s">
        <v>5767</v>
      </c>
      <c r="K2933" t="s">
        <v>2937</v>
      </c>
      <c r="L2933">
        <v>329</v>
      </c>
      <c r="M2933">
        <v>0</v>
      </c>
      <c r="N2933" t="s">
        <v>5887</v>
      </c>
      <c r="O2933" t="s">
        <v>545</v>
      </c>
      <c r="P2933" t="s">
        <v>458</v>
      </c>
      <c r="R2933">
        <v>0</v>
      </c>
      <c r="S2933" t="s">
        <v>459</v>
      </c>
      <c r="T2933" t="s">
        <v>458</v>
      </c>
      <c r="U2933" t="s">
        <v>460</v>
      </c>
      <c r="V2933" t="s">
        <v>458</v>
      </c>
    </row>
    <row r="2934" spans="1:22" x14ac:dyDescent="0.2">
      <c r="A2934" s="102">
        <v>43304</v>
      </c>
      <c r="B2934" s="102" t="s">
        <v>1007</v>
      </c>
      <c r="C2934" t="s">
        <v>541</v>
      </c>
      <c r="D2934" s="58">
        <v>708.07</v>
      </c>
      <c r="E2934" t="s">
        <v>452</v>
      </c>
      <c r="F2934" s="108">
        <v>2006</v>
      </c>
      <c r="G2934" t="s">
        <v>3265</v>
      </c>
      <c r="H2934">
        <v>15</v>
      </c>
      <c r="I2934">
        <v>100</v>
      </c>
      <c r="J2934" t="s">
        <v>5767</v>
      </c>
      <c r="K2934" t="s">
        <v>2937</v>
      </c>
      <c r="L2934">
        <v>878</v>
      </c>
      <c r="M2934">
        <v>0</v>
      </c>
      <c r="N2934" t="s">
        <v>5888</v>
      </c>
      <c r="O2934" t="s">
        <v>545</v>
      </c>
      <c r="P2934" t="s">
        <v>458</v>
      </c>
      <c r="R2934">
        <v>0</v>
      </c>
      <c r="S2934" t="s">
        <v>459</v>
      </c>
      <c r="T2934" t="s">
        <v>458</v>
      </c>
      <c r="U2934" t="s">
        <v>460</v>
      </c>
      <c r="V2934" t="s">
        <v>458</v>
      </c>
    </row>
    <row r="2935" spans="1:22" x14ac:dyDescent="0.2">
      <c r="A2935" s="102">
        <v>43304</v>
      </c>
      <c r="B2935" s="102" t="s">
        <v>1007</v>
      </c>
      <c r="C2935" t="s">
        <v>541</v>
      </c>
      <c r="D2935" s="58">
        <v>708.07</v>
      </c>
      <c r="E2935" t="s">
        <v>452</v>
      </c>
      <c r="F2935" s="108">
        <v>2017</v>
      </c>
      <c r="G2935" t="s">
        <v>3850</v>
      </c>
      <c r="H2935">
        <v>13</v>
      </c>
      <c r="I2935">
        <v>100</v>
      </c>
      <c r="J2935" t="s">
        <v>5767</v>
      </c>
      <c r="K2935" t="s">
        <v>2937</v>
      </c>
      <c r="L2935">
        <v>338</v>
      </c>
      <c r="M2935">
        <v>0</v>
      </c>
      <c r="N2935" t="s">
        <v>5889</v>
      </c>
      <c r="O2935" t="s">
        <v>545</v>
      </c>
      <c r="P2935" t="s">
        <v>458</v>
      </c>
      <c r="R2935">
        <v>0</v>
      </c>
      <c r="S2935" t="s">
        <v>459</v>
      </c>
      <c r="T2935" t="s">
        <v>458</v>
      </c>
      <c r="U2935" t="s">
        <v>460</v>
      </c>
      <c r="V2935" t="s">
        <v>458</v>
      </c>
    </row>
    <row r="2936" spans="1:22" x14ac:dyDescent="0.2">
      <c r="A2936" s="102">
        <v>43304</v>
      </c>
      <c r="B2936" s="102" t="s">
        <v>1007</v>
      </c>
      <c r="C2936" t="s">
        <v>541</v>
      </c>
      <c r="D2936" s="58">
        <v>708.07</v>
      </c>
      <c r="E2936" t="s">
        <v>452</v>
      </c>
      <c r="F2936" s="108">
        <v>2018</v>
      </c>
      <c r="G2936" t="s">
        <v>3856</v>
      </c>
      <c r="H2936">
        <v>16</v>
      </c>
      <c r="I2936">
        <v>100</v>
      </c>
      <c r="J2936" t="s">
        <v>5767</v>
      </c>
      <c r="K2936" t="s">
        <v>2937</v>
      </c>
      <c r="L2936">
        <v>329</v>
      </c>
      <c r="M2936">
        <v>0</v>
      </c>
      <c r="N2936" t="s">
        <v>5890</v>
      </c>
      <c r="O2936" t="s">
        <v>545</v>
      </c>
      <c r="P2936" t="s">
        <v>458</v>
      </c>
      <c r="R2936">
        <v>0</v>
      </c>
      <c r="S2936" t="s">
        <v>459</v>
      </c>
      <c r="T2936" t="s">
        <v>458</v>
      </c>
      <c r="U2936" t="s">
        <v>460</v>
      </c>
      <c r="V2936" t="s">
        <v>458</v>
      </c>
    </row>
    <row r="2937" spans="1:22" x14ac:dyDescent="0.2">
      <c r="A2937" s="102">
        <v>43311</v>
      </c>
      <c r="B2937" s="102" t="s">
        <v>1007</v>
      </c>
      <c r="C2937" t="s">
        <v>541</v>
      </c>
      <c r="D2937" s="58">
        <v>708.07</v>
      </c>
      <c r="E2937" t="s">
        <v>452</v>
      </c>
      <c r="F2937" s="108">
        <v>2006</v>
      </c>
      <c r="G2937" t="s">
        <v>3265</v>
      </c>
      <c r="H2937">
        <v>3</v>
      </c>
      <c r="I2937">
        <v>100</v>
      </c>
      <c r="J2937" t="s">
        <v>5767</v>
      </c>
      <c r="K2937" t="s">
        <v>2937</v>
      </c>
      <c r="L2937">
        <v>878</v>
      </c>
      <c r="M2937">
        <v>0</v>
      </c>
      <c r="N2937" t="s">
        <v>5891</v>
      </c>
      <c r="O2937" t="s">
        <v>545</v>
      </c>
      <c r="P2937" t="s">
        <v>458</v>
      </c>
      <c r="R2937">
        <v>0</v>
      </c>
      <c r="S2937" t="s">
        <v>459</v>
      </c>
      <c r="T2937" t="s">
        <v>458</v>
      </c>
      <c r="U2937" t="s">
        <v>460</v>
      </c>
      <c r="V2937" t="s">
        <v>458</v>
      </c>
    </row>
    <row r="2938" spans="1:22" x14ac:dyDescent="0.2">
      <c r="A2938" s="102">
        <v>43311</v>
      </c>
      <c r="B2938" s="102" t="s">
        <v>1007</v>
      </c>
      <c r="C2938" t="s">
        <v>541</v>
      </c>
      <c r="D2938" s="58">
        <v>708.07</v>
      </c>
      <c r="E2938" t="s">
        <v>452</v>
      </c>
      <c r="F2938" s="108">
        <v>2013</v>
      </c>
      <c r="G2938" t="s">
        <v>4830</v>
      </c>
      <c r="H2938">
        <v>4</v>
      </c>
      <c r="I2938">
        <v>100</v>
      </c>
      <c r="J2938" t="s">
        <v>5767</v>
      </c>
      <c r="K2938" t="s">
        <v>2937</v>
      </c>
      <c r="L2938">
        <v>357</v>
      </c>
      <c r="M2938">
        <v>0</v>
      </c>
      <c r="N2938" t="s">
        <v>5892</v>
      </c>
      <c r="O2938" t="s">
        <v>545</v>
      </c>
      <c r="P2938" t="s">
        <v>458</v>
      </c>
      <c r="R2938">
        <v>0</v>
      </c>
      <c r="S2938" t="s">
        <v>459</v>
      </c>
      <c r="T2938" t="s">
        <v>458</v>
      </c>
      <c r="U2938" t="s">
        <v>460</v>
      </c>
      <c r="V2938" t="s">
        <v>458</v>
      </c>
    </row>
    <row r="2939" spans="1:22" x14ac:dyDescent="0.2">
      <c r="A2939" s="102">
        <v>43311</v>
      </c>
      <c r="B2939" s="102" t="s">
        <v>1007</v>
      </c>
      <c r="C2939" t="s">
        <v>541</v>
      </c>
      <c r="D2939" s="58">
        <v>708.07</v>
      </c>
      <c r="E2939" t="s">
        <v>452</v>
      </c>
      <c r="F2939" s="108">
        <v>2017</v>
      </c>
      <c r="G2939" t="s">
        <v>3850</v>
      </c>
      <c r="H2939">
        <v>8</v>
      </c>
      <c r="I2939">
        <v>100</v>
      </c>
      <c r="J2939" t="s">
        <v>5767</v>
      </c>
      <c r="K2939" t="s">
        <v>2937</v>
      </c>
      <c r="L2939">
        <v>338</v>
      </c>
      <c r="M2939">
        <v>0</v>
      </c>
      <c r="N2939" t="s">
        <v>5893</v>
      </c>
      <c r="O2939" t="s">
        <v>545</v>
      </c>
      <c r="P2939" t="s">
        <v>458</v>
      </c>
      <c r="R2939">
        <v>0</v>
      </c>
      <c r="S2939" t="s">
        <v>459</v>
      </c>
      <c r="T2939" t="s">
        <v>458</v>
      </c>
      <c r="U2939" t="s">
        <v>460</v>
      </c>
      <c r="V2939" t="s">
        <v>458</v>
      </c>
    </row>
    <row r="2940" spans="1:22" x14ac:dyDescent="0.2">
      <c r="A2940" s="102">
        <v>43313</v>
      </c>
      <c r="B2940" s="102" t="s">
        <v>1007</v>
      </c>
      <c r="C2940" t="s">
        <v>541</v>
      </c>
      <c r="D2940" s="58">
        <v>708.07</v>
      </c>
      <c r="E2940" t="s">
        <v>452</v>
      </c>
      <c r="F2940" s="108">
        <v>2013</v>
      </c>
      <c r="G2940" t="s">
        <v>4830</v>
      </c>
      <c r="H2940">
        <v>21</v>
      </c>
      <c r="I2940">
        <v>100</v>
      </c>
      <c r="J2940" t="s">
        <v>5767</v>
      </c>
      <c r="K2940" t="s">
        <v>2937</v>
      </c>
      <c r="L2940">
        <v>357</v>
      </c>
      <c r="M2940">
        <v>0</v>
      </c>
      <c r="N2940" t="s">
        <v>5894</v>
      </c>
      <c r="O2940" t="s">
        <v>545</v>
      </c>
      <c r="P2940" t="s">
        <v>458</v>
      </c>
      <c r="R2940">
        <v>0</v>
      </c>
      <c r="S2940" t="s">
        <v>459</v>
      </c>
      <c r="T2940" t="s">
        <v>458</v>
      </c>
      <c r="U2940" t="s">
        <v>460</v>
      </c>
      <c r="V2940" t="s">
        <v>458</v>
      </c>
    </row>
    <row r="2941" spans="1:22" x14ac:dyDescent="0.2">
      <c r="A2941" s="102">
        <v>43313</v>
      </c>
      <c r="B2941" s="102" t="s">
        <v>1007</v>
      </c>
      <c r="C2941" t="s">
        <v>541</v>
      </c>
      <c r="D2941" s="58">
        <v>708.07</v>
      </c>
      <c r="E2941" t="s">
        <v>452</v>
      </c>
      <c r="F2941" s="108">
        <v>2017</v>
      </c>
      <c r="G2941" t="s">
        <v>3850</v>
      </c>
      <c r="H2941">
        <v>22</v>
      </c>
      <c r="I2941">
        <v>100</v>
      </c>
      <c r="J2941" t="s">
        <v>5767</v>
      </c>
      <c r="K2941" t="s">
        <v>2937</v>
      </c>
      <c r="L2941">
        <v>338</v>
      </c>
      <c r="M2941">
        <v>0</v>
      </c>
      <c r="N2941" t="s">
        <v>5895</v>
      </c>
      <c r="O2941" t="s">
        <v>545</v>
      </c>
      <c r="P2941" t="s">
        <v>458</v>
      </c>
      <c r="R2941">
        <v>0</v>
      </c>
      <c r="S2941" t="s">
        <v>459</v>
      </c>
      <c r="T2941" t="s">
        <v>458</v>
      </c>
      <c r="U2941" t="s">
        <v>460</v>
      </c>
      <c r="V2941" t="s">
        <v>458</v>
      </c>
    </row>
    <row r="2942" spans="1:22" x14ac:dyDescent="0.2">
      <c r="A2942" s="102">
        <v>43313</v>
      </c>
      <c r="B2942" s="102" t="s">
        <v>1007</v>
      </c>
      <c r="C2942" t="s">
        <v>541</v>
      </c>
      <c r="D2942" s="58">
        <v>708.07</v>
      </c>
      <c r="E2942" t="s">
        <v>452</v>
      </c>
      <c r="F2942" s="108">
        <v>2006</v>
      </c>
      <c r="G2942" t="s">
        <v>3265</v>
      </c>
      <c r="H2942">
        <v>10</v>
      </c>
      <c r="I2942">
        <v>100</v>
      </c>
      <c r="J2942" t="s">
        <v>5767</v>
      </c>
      <c r="K2942" t="s">
        <v>2937</v>
      </c>
      <c r="L2942">
        <v>878</v>
      </c>
      <c r="M2942">
        <v>0</v>
      </c>
      <c r="N2942" t="s">
        <v>5896</v>
      </c>
      <c r="O2942" t="s">
        <v>545</v>
      </c>
      <c r="P2942" t="s">
        <v>458</v>
      </c>
      <c r="R2942">
        <v>0</v>
      </c>
      <c r="S2942" t="s">
        <v>459</v>
      </c>
      <c r="T2942" t="s">
        <v>458</v>
      </c>
      <c r="U2942" t="s">
        <v>460</v>
      </c>
      <c r="V2942" t="s">
        <v>458</v>
      </c>
    </row>
    <row r="2943" spans="1:22" x14ac:dyDescent="0.2">
      <c r="A2943" s="102">
        <v>43318</v>
      </c>
      <c r="B2943" s="102" t="s">
        <v>1007</v>
      </c>
      <c r="C2943" t="s">
        <v>541</v>
      </c>
      <c r="D2943" s="58">
        <v>708.07</v>
      </c>
      <c r="E2943" t="s">
        <v>452</v>
      </c>
      <c r="F2943" s="108">
        <v>2005</v>
      </c>
      <c r="G2943" t="s">
        <v>3011</v>
      </c>
      <c r="H2943">
        <v>1</v>
      </c>
      <c r="I2943">
        <v>100</v>
      </c>
      <c r="J2943" t="s">
        <v>5767</v>
      </c>
      <c r="K2943" t="s">
        <v>2937</v>
      </c>
      <c r="L2943">
        <v>868</v>
      </c>
      <c r="M2943">
        <v>0</v>
      </c>
      <c r="N2943" t="s">
        <v>5897</v>
      </c>
      <c r="O2943" t="s">
        <v>545</v>
      </c>
      <c r="P2943" t="s">
        <v>458</v>
      </c>
      <c r="R2943">
        <v>0</v>
      </c>
      <c r="S2943" t="s">
        <v>459</v>
      </c>
      <c r="T2943" t="s">
        <v>458</v>
      </c>
      <c r="U2943" t="s">
        <v>460</v>
      </c>
      <c r="V2943" t="s">
        <v>458</v>
      </c>
    </row>
    <row r="2944" spans="1:22" x14ac:dyDescent="0.2">
      <c r="A2944" s="102">
        <v>43318</v>
      </c>
      <c r="B2944" s="102" t="s">
        <v>1007</v>
      </c>
      <c r="C2944" t="s">
        <v>541</v>
      </c>
      <c r="D2944" s="58">
        <v>708.07</v>
      </c>
      <c r="E2944" t="s">
        <v>452</v>
      </c>
      <c r="F2944" s="108">
        <v>2013</v>
      </c>
      <c r="G2944" t="s">
        <v>4830</v>
      </c>
      <c r="H2944">
        <v>34.5</v>
      </c>
      <c r="I2944">
        <v>100</v>
      </c>
      <c r="J2944" t="s">
        <v>5767</v>
      </c>
      <c r="K2944" t="s">
        <v>2937</v>
      </c>
      <c r="L2944">
        <v>357</v>
      </c>
      <c r="M2944">
        <v>0</v>
      </c>
      <c r="N2944" t="s">
        <v>5898</v>
      </c>
      <c r="O2944" t="s">
        <v>545</v>
      </c>
      <c r="P2944" t="s">
        <v>458</v>
      </c>
      <c r="R2944">
        <v>0</v>
      </c>
      <c r="S2944" t="s">
        <v>459</v>
      </c>
      <c r="T2944" t="s">
        <v>458</v>
      </c>
      <c r="U2944" t="s">
        <v>460</v>
      </c>
      <c r="V2944" t="s">
        <v>458</v>
      </c>
    </row>
    <row r="2945" spans="1:22" x14ac:dyDescent="0.2">
      <c r="A2945" s="102">
        <v>43318</v>
      </c>
      <c r="B2945" s="102" t="s">
        <v>1007</v>
      </c>
      <c r="C2945" t="s">
        <v>541</v>
      </c>
      <c r="D2945" s="58">
        <v>708.07</v>
      </c>
      <c r="E2945" t="s">
        <v>452</v>
      </c>
      <c r="F2945" s="108">
        <v>2017</v>
      </c>
      <c r="G2945" t="s">
        <v>3850</v>
      </c>
      <c r="H2945">
        <v>28.5</v>
      </c>
      <c r="I2945">
        <v>100</v>
      </c>
      <c r="J2945" t="s">
        <v>5767</v>
      </c>
      <c r="K2945" t="s">
        <v>2937</v>
      </c>
      <c r="L2945">
        <v>338</v>
      </c>
      <c r="M2945">
        <v>0</v>
      </c>
      <c r="N2945" t="s">
        <v>5899</v>
      </c>
      <c r="O2945" t="s">
        <v>545</v>
      </c>
      <c r="P2945" t="s">
        <v>458</v>
      </c>
      <c r="R2945">
        <v>0</v>
      </c>
      <c r="S2945" t="s">
        <v>459</v>
      </c>
      <c r="T2945" t="s">
        <v>458</v>
      </c>
      <c r="U2945" t="s">
        <v>460</v>
      </c>
      <c r="V2945" t="s">
        <v>458</v>
      </c>
    </row>
    <row r="2946" spans="1:22" x14ac:dyDescent="0.2">
      <c r="A2946" s="102">
        <v>43325</v>
      </c>
      <c r="B2946" s="102" t="s">
        <v>1007</v>
      </c>
      <c r="C2946" t="s">
        <v>541</v>
      </c>
      <c r="D2946" s="58">
        <v>708.07</v>
      </c>
      <c r="E2946" t="s">
        <v>452</v>
      </c>
      <c r="F2946" s="108">
        <v>2006</v>
      </c>
      <c r="G2946" t="s">
        <v>3265</v>
      </c>
      <c r="H2946">
        <v>11</v>
      </c>
      <c r="I2946">
        <v>100</v>
      </c>
      <c r="J2946" t="s">
        <v>5767</v>
      </c>
      <c r="K2946" t="s">
        <v>2937</v>
      </c>
      <c r="L2946">
        <v>878</v>
      </c>
      <c r="M2946">
        <v>0</v>
      </c>
      <c r="N2946" t="s">
        <v>5900</v>
      </c>
      <c r="O2946" t="s">
        <v>545</v>
      </c>
      <c r="P2946" t="s">
        <v>458</v>
      </c>
      <c r="R2946">
        <v>0</v>
      </c>
      <c r="S2946" t="s">
        <v>459</v>
      </c>
      <c r="T2946" t="s">
        <v>458</v>
      </c>
      <c r="U2946" t="s">
        <v>460</v>
      </c>
      <c r="V2946" t="s">
        <v>458</v>
      </c>
    </row>
    <row r="2947" spans="1:22" x14ac:dyDescent="0.2">
      <c r="A2947" s="102">
        <v>42856</v>
      </c>
      <c r="B2947" s="102" t="s">
        <v>1013</v>
      </c>
      <c r="C2947" t="s">
        <v>541</v>
      </c>
      <c r="D2947" s="58">
        <v>708.09</v>
      </c>
      <c r="E2947" t="s">
        <v>452</v>
      </c>
      <c r="F2947" s="108">
        <v>2024</v>
      </c>
      <c r="G2947" t="s">
        <v>2955</v>
      </c>
      <c r="H2947">
        <v>2</v>
      </c>
      <c r="I2947">
        <v>104</v>
      </c>
      <c r="J2947" t="s">
        <v>782</v>
      </c>
      <c r="K2947" t="s">
        <v>2937</v>
      </c>
      <c r="L2947">
        <v>0</v>
      </c>
      <c r="M2947">
        <v>0</v>
      </c>
      <c r="N2947" t="s">
        <v>5901</v>
      </c>
      <c r="O2947" t="s">
        <v>545</v>
      </c>
      <c r="P2947" t="s">
        <v>458</v>
      </c>
      <c r="R2947">
        <v>0</v>
      </c>
      <c r="S2947" t="s">
        <v>459</v>
      </c>
      <c r="T2947" t="s">
        <v>458</v>
      </c>
      <c r="U2947" t="s">
        <v>460</v>
      </c>
      <c r="V2947" t="s">
        <v>458</v>
      </c>
    </row>
    <row r="2948" spans="1:22" x14ac:dyDescent="0.2">
      <c r="A2948" s="102">
        <v>42884</v>
      </c>
      <c r="B2948" s="102" t="s">
        <v>1013</v>
      </c>
      <c r="C2948" t="s">
        <v>541</v>
      </c>
      <c r="D2948" s="58">
        <v>708.09</v>
      </c>
      <c r="E2948" t="s">
        <v>452</v>
      </c>
      <c r="F2948" s="108">
        <v>2005</v>
      </c>
      <c r="G2948" t="s">
        <v>3011</v>
      </c>
      <c r="H2948">
        <v>1</v>
      </c>
      <c r="I2948">
        <v>104</v>
      </c>
      <c r="J2948" t="s">
        <v>782</v>
      </c>
      <c r="K2948" t="s">
        <v>2937</v>
      </c>
      <c r="L2948">
        <v>0</v>
      </c>
      <c r="M2948">
        <v>0</v>
      </c>
      <c r="N2948" t="s">
        <v>5902</v>
      </c>
      <c r="O2948" t="s">
        <v>545</v>
      </c>
      <c r="P2948" t="s">
        <v>458</v>
      </c>
      <c r="R2948">
        <v>0</v>
      </c>
      <c r="S2948" t="s">
        <v>459</v>
      </c>
      <c r="T2948" t="s">
        <v>458</v>
      </c>
      <c r="U2948" t="s">
        <v>460</v>
      </c>
      <c r="V2948" t="s">
        <v>458</v>
      </c>
    </row>
    <row r="2949" spans="1:22" x14ac:dyDescent="0.2">
      <c r="A2949" s="102">
        <v>42884</v>
      </c>
      <c r="B2949" s="102" t="s">
        <v>1013</v>
      </c>
      <c r="C2949" t="s">
        <v>541</v>
      </c>
      <c r="D2949" s="58">
        <v>708.09</v>
      </c>
      <c r="E2949" t="s">
        <v>452</v>
      </c>
      <c r="F2949" s="108">
        <v>2005</v>
      </c>
      <c r="G2949" t="s">
        <v>3011</v>
      </c>
      <c r="H2949">
        <v>2</v>
      </c>
      <c r="I2949">
        <v>104</v>
      </c>
      <c r="J2949" t="s">
        <v>782</v>
      </c>
      <c r="K2949" t="s">
        <v>2937</v>
      </c>
      <c r="L2949">
        <v>0</v>
      </c>
      <c r="M2949">
        <v>0</v>
      </c>
      <c r="N2949" t="s">
        <v>5903</v>
      </c>
      <c r="O2949" t="s">
        <v>545</v>
      </c>
      <c r="P2949" t="s">
        <v>458</v>
      </c>
      <c r="R2949">
        <v>0</v>
      </c>
      <c r="S2949" t="s">
        <v>459</v>
      </c>
      <c r="T2949" t="s">
        <v>458</v>
      </c>
      <c r="U2949" t="s">
        <v>460</v>
      </c>
      <c r="V2949" t="s">
        <v>458</v>
      </c>
    </row>
    <row r="2950" spans="1:22" x14ac:dyDescent="0.2">
      <c r="A2950" s="102">
        <v>42891</v>
      </c>
      <c r="B2950" s="102" t="s">
        <v>1013</v>
      </c>
      <c r="C2950" t="s">
        <v>541</v>
      </c>
      <c r="D2950" s="58">
        <v>708.09</v>
      </c>
      <c r="E2950" t="s">
        <v>452</v>
      </c>
      <c r="F2950" s="108">
        <v>2005</v>
      </c>
      <c r="G2950" t="s">
        <v>3011</v>
      </c>
      <c r="H2950">
        <v>3</v>
      </c>
      <c r="I2950">
        <v>104</v>
      </c>
      <c r="J2950" t="s">
        <v>782</v>
      </c>
      <c r="K2950" t="s">
        <v>2937</v>
      </c>
      <c r="L2950">
        <v>0</v>
      </c>
      <c r="M2950">
        <v>0</v>
      </c>
      <c r="N2950" t="s">
        <v>5904</v>
      </c>
      <c r="O2950" t="s">
        <v>545</v>
      </c>
      <c r="P2950" t="s">
        <v>458</v>
      </c>
      <c r="R2950">
        <v>0</v>
      </c>
      <c r="S2950" t="s">
        <v>459</v>
      </c>
      <c r="T2950" t="s">
        <v>458</v>
      </c>
      <c r="U2950" t="s">
        <v>460</v>
      </c>
      <c r="V2950" t="s">
        <v>458</v>
      </c>
    </row>
    <row r="2951" spans="1:22" x14ac:dyDescent="0.2">
      <c r="A2951" s="102">
        <v>42898</v>
      </c>
      <c r="B2951" s="102" t="s">
        <v>1013</v>
      </c>
      <c r="C2951" t="s">
        <v>541</v>
      </c>
      <c r="D2951" s="58">
        <v>708.09</v>
      </c>
      <c r="E2951" t="s">
        <v>452</v>
      </c>
      <c r="F2951" s="108">
        <v>2024</v>
      </c>
      <c r="G2951" t="s">
        <v>2955</v>
      </c>
      <c r="H2951">
        <v>4</v>
      </c>
      <c r="I2951">
        <v>104</v>
      </c>
      <c r="J2951" t="s">
        <v>782</v>
      </c>
      <c r="K2951" t="s">
        <v>2937</v>
      </c>
      <c r="L2951">
        <v>0</v>
      </c>
      <c r="M2951">
        <v>0</v>
      </c>
      <c r="N2951" t="s">
        <v>5905</v>
      </c>
      <c r="O2951" t="s">
        <v>545</v>
      </c>
      <c r="P2951" t="s">
        <v>458</v>
      </c>
      <c r="R2951">
        <v>0</v>
      </c>
      <c r="S2951" t="s">
        <v>459</v>
      </c>
      <c r="T2951" t="s">
        <v>458</v>
      </c>
      <c r="U2951" t="s">
        <v>460</v>
      </c>
      <c r="V2951" t="s">
        <v>458</v>
      </c>
    </row>
    <row r="2952" spans="1:22" x14ac:dyDescent="0.2">
      <c r="A2952" s="102">
        <v>42905</v>
      </c>
      <c r="B2952" s="102" t="s">
        <v>1013</v>
      </c>
      <c r="C2952" t="s">
        <v>541</v>
      </c>
      <c r="D2952" s="58">
        <v>708.09</v>
      </c>
      <c r="E2952" t="s">
        <v>452</v>
      </c>
      <c r="F2952" s="108">
        <v>2024</v>
      </c>
      <c r="G2952" t="s">
        <v>2955</v>
      </c>
      <c r="H2952">
        <v>13</v>
      </c>
      <c r="I2952">
        <v>104</v>
      </c>
      <c r="J2952" t="s">
        <v>782</v>
      </c>
      <c r="K2952" t="s">
        <v>2937</v>
      </c>
      <c r="L2952">
        <v>0</v>
      </c>
      <c r="M2952">
        <v>0</v>
      </c>
      <c r="N2952" t="s">
        <v>5906</v>
      </c>
      <c r="O2952" t="s">
        <v>545</v>
      </c>
      <c r="P2952" t="s">
        <v>458</v>
      </c>
      <c r="R2952">
        <v>0</v>
      </c>
      <c r="S2952" t="s">
        <v>459</v>
      </c>
      <c r="T2952" t="s">
        <v>458</v>
      </c>
      <c r="U2952" t="s">
        <v>460</v>
      </c>
      <c r="V2952" t="s">
        <v>458</v>
      </c>
    </row>
    <row r="2953" spans="1:22" x14ac:dyDescent="0.2">
      <c r="A2953" s="102">
        <v>42912</v>
      </c>
      <c r="B2953" s="102" t="s">
        <v>1013</v>
      </c>
      <c r="C2953" t="s">
        <v>541</v>
      </c>
      <c r="D2953" s="58">
        <v>708.09</v>
      </c>
      <c r="E2953" t="s">
        <v>452</v>
      </c>
      <c r="F2953" s="108">
        <v>2024</v>
      </c>
      <c r="G2953" t="s">
        <v>2955</v>
      </c>
      <c r="H2953">
        <v>19</v>
      </c>
      <c r="I2953">
        <v>104</v>
      </c>
      <c r="J2953" t="s">
        <v>782</v>
      </c>
      <c r="K2953" t="s">
        <v>2937</v>
      </c>
      <c r="L2953">
        <v>0</v>
      </c>
      <c r="M2953">
        <v>0</v>
      </c>
      <c r="N2953" t="s">
        <v>5907</v>
      </c>
      <c r="O2953" t="s">
        <v>545</v>
      </c>
      <c r="P2953" t="s">
        <v>458</v>
      </c>
      <c r="R2953">
        <v>0</v>
      </c>
      <c r="S2953" t="s">
        <v>459</v>
      </c>
      <c r="T2953" t="s">
        <v>458</v>
      </c>
      <c r="U2953" t="s">
        <v>460</v>
      </c>
      <c r="V2953" t="s">
        <v>458</v>
      </c>
    </row>
    <row r="2954" spans="1:22" x14ac:dyDescent="0.2">
      <c r="A2954" s="102">
        <v>42912</v>
      </c>
      <c r="B2954" s="102" t="s">
        <v>1013</v>
      </c>
      <c r="C2954" t="s">
        <v>541</v>
      </c>
      <c r="D2954" s="58">
        <v>708.09</v>
      </c>
      <c r="E2954" t="s">
        <v>452</v>
      </c>
      <c r="F2954" s="108">
        <v>2023</v>
      </c>
      <c r="G2954" t="s">
        <v>2997</v>
      </c>
      <c r="H2954">
        <v>1</v>
      </c>
      <c r="I2954">
        <v>104</v>
      </c>
      <c r="J2954" t="s">
        <v>782</v>
      </c>
      <c r="K2954" t="s">
        <v>2937</v>
      </c>
      <c r="L2954">
        <v>0</v>
      </c>
      <c r="M2954">
        <v>0</v>
      </c>
      <c r="N2954" t="s">
        <v>5908</v>
      </c>
      <c r="O2954" t="s">
        <v>545</v>
      </c>
      <c r="P2954" t="s">
        <v>458</v>
      </c>
      <c r="R2954">
        <v>0</v>
      </c>
      <c r="S2954" t="s">
        <v>459</v>
      </c>
      <c r="T2954" t="s">
        <v>458</v>
      </c>
      <c r="U2954" t="s">
        <v>460</v>
      </c>
      <c r="V2954" t="s">
        <v>458</v>
      </c>
    </row>
    <row r="2955" spans="1:22" x14ac:dyDescent="0.2">
      <c r="A2955" s="102">
        <v>42912</v>
      </c>
      <c r="B2955" s="102" t="s">
        <v>1013</v>
      </c>
      <c r="C2955" t="s">
        <v>541</v>
      </c>
      <c r="D2955" s="58">
        <v>708.09</v>
      </c>
      <c r="E2955" t="s">
        <v>452</v>
      </c>
      <c r="F2955" s="108">
        <v>2005</v>
      </c>
      <c r="G2955" t="s">
        <v>3011</v>
      </c>
      <c r="H2955">
        <v>1</v>
      </c>
      <c r="I2955">
        <v>104</v>
      </c>
      <c r="J2955" t="s">
        <v>782</v>
      </c>
      <c r="K2955" t="s">
        <v>2937</v>
      </c>
      <c r="L2955">
        <v>0</v>
      </c>
      <c r="M2955">
        <v>0</v>
      </c>
      <c r="N2955" t="s">
        <v>5909</v>
      </c>
      <c r="O2955" t="s">
        <v>545</v>
      </c>
      <c r="P2955" t="s">
        <v>458</v>
      </c>
      <c r="R2955">
        <v>0</v>
      </c>
      <c r="S2955" t="s">
        <v>459</v>
      </c>
      <c r="T2955" t="s">
        <v>458</v>
      </c>
      <c r="U2955" t="s">
        <v>460</v>
      </c>
      <c r="V2955" t="s">
        <v>458</v>
      </c>
    </row>
    <row r="2956" spans="1:22" x14ac:dyDescent="0.2">
      <c r="A2956" s="102">
        <v>42919</v>
      </c>
      <c r="B2956" s="102" t="s">
        <v>1013</v>
      </c>
      <c r="C2956" t="s">
        <v>541</v>
      </c>
      <c r="D2956" s="58">
        <v>708.09</v>
      </c>
      <c r="E2956" t="s">
        <v>452</v>
      </c>
      <c r="F2956" s="108">
        <v>2024</v>
      </c>
      <c r="G2956" t="s">
        <v>2955</v>
      </c>
      <c r="H2956">
        <v>12</v>
      </c>
      <c r="I2956">
        <v>104</v>
      </c>
      <c r="J2956" t="s">
        <v>782</v>
      </c>
      <c r="K2956" t="s">
        <v>2937</v>
      </c>
      <c r="L2956">
        <v>0</v>
      </c>
      <c r="M2956">
        <v>0</v>
      </c>
      <c r="N2956" t="s">
        <v>5910</v>
      </c>
      <c r="O2956" t="s">
        <v>545</v>
      </c>
      <c r="P2956" t="s">
        <v>458</v>
      </c>
      <c r="R2956">
        <v>0</v>
      </c>
      <c r="S2956" t="s">
        <v>459</v>
      </c>
      <c r="T2956" t="s">
        <v>458</v>
      </c>
      <c r="U2956" t="s">
        <v>460</v>
      </c>
      <c r="V2956" t="s">
        <v>458</v>
      </c>
    </row>
    <row r="2957" spans="1:22" x14ac:dyDescent="0.2">
      <c r="A2957" s="102">
        <v>42919</v>
      </c>
      <c r="B2957" s="102" t="s">
        <v>1013</v>
      </c>
      <c r="C2957" t="s">
        <v>541</v>
      </c>
      <c r="D2957" s="58">
        <v>708.09</v>
      </c>
      <c r="E2957" t="s">
        <v>452</v>
      </c>
      <c r="F2957" s="108">
        <v>2005</v>
      </c>
      <c r="G2957" t="s">
        <v>3011</v>
      </c>
      <c r="H2957">
        <v>0.5</v>
      </c>
      <c r="I2957">
        <v>104</v>
      </c>
      <c r="J2957" t="s">
        <v>782</v>
      </c>
      <c r="K2957" t="s">
        <v>2937</v>
      </c>
      <c r="L2957">
        <v>0</v>
      </c>
      <c r="M2957">
        <v>0</v>
      </c>
      <c r="N2957" t="s">
        <v>5911</v>
      </c>
      <c r="O2957" t="s">
        <v>545</v>
      </c>
      <c r="P2957" t="s">
        <v>458</v>
      </c>
      <c r="R2957">
        <v>0</v>
      </c>
      <c r="S2957" t="s">
        <v>459</v>
      </c>
      <c r="T2957" t="s">
        <v>458</v>
      </c>
      <c r="U2957" t="s">
        <v>460</v>
      </c>
      <c r="V2957" t="s">
        <v>458</v>
      </c>
    </row>
    <row r="2958" spans="1:22" x14ac:dyDescent="0.2">
      <c r="A2958" s="102">
        <v>42919</v>
      </c>
      <c r="B2958" s="102" t="s">
        <v>1013</v>
      </c>
      <c r="C2958" t="s">
        <v>541</v>
      </c>
      <c r="D2958" s="58">
        <v>708.09</v>
      </c>
      <c r="E2958" t="s">
        <v>452</v>
      </c>
      <c r="F2958" s="108" t="s">
        <v>2950</v>
      </c>
      <c r="G2958" t="s">
        <v>2951</v>
      </c>
      <c r="H2958">
        <v>21.5</v>
      </c>
      <c r="I2958">
        <v>104</v>
      </c>
      <c r="J2958" t="s">
        <v>782</v>
      </c>
      <c r="K2958" t="s">
        <v>2937</v>
      </c>
      <c r="L2958">
        <v>0</v>
      </c>
      <c r="M2958">
        <v>0</v>
      </c>
      <c r="N2958" t="s">
        <v>5912</v>
      </c>
      <c r="O2958" t="s">
        <v>545</v>
      </c>
      <c r="P2958" t="s">
        <v>458</v>
      </c>
      <c r="R2958">
        <v>0</v>
      </c>
      <c r="S2958" t="s">
        <v>459</v>
      </c>
      <c r="T2958" t="s">
        <v>458</v>
      </c>
      <c r="U2958" t="s">
        <v>460</v>
      </c>
      <c r="V2958" t="s">
        <v>458</v>
      </c>
    </row>
    <row r="2959" spans="1:22" x14ac:dyDescent="0.2">
      <c r="A2959" s="102">
        <v>42926</v>
      </c>
      <c r="B2959" s="102" t="s">
        <v>1013</v>
      </c>
      <c r="C2959" t="s">
        <v>541</v>
      </c>
      <c r="D2959" s="58">
        <v>708.09</v>
      </c>
      <c r="E2959" t="s">
        <v>452</v>
      </c>
      <c r="F2959" s="108">
        <v>2024</v>
      </c>
      <c r="G2959" t="s">
        <v>2955</v>
      </c>
      <c r="H2959">
        <v>8</v>
      </c>
      <c r="I2959">
        <v>104</v>
      </c>
      <c r="J2959" t="s">
        <v>782</v>
      </c>
      <c r="K2959" t="s">
        <v>2937</v>
      </c>
      <c r="L2959">
        <v>0</v>
      </c>
      <c r="M2959">
        <v>0</v>
      </c>
      <c r="N2959" t="s">
        <v>5913</v>
      </c>
      <c r="O2959" t="s">
        <v>545</v>
      </c>
      <c r="P2959" t="s">
        <v>458</v>
      </c>
      <c r="R2959">
        <v>0</v>
      </c>
      <c r="S2959" t="s">
        <v>459</v>
      </c>
      <c r="T2959" t="s">
        <v>458</v>
      </c>
      <c r="U2959" t="s">
        <v>460</v>
      </c>
      <c r="V2959" t="s">
        <v>458</v>
      </c>
    </row>
    <row r="2960" spans="1:22" x14ac:dyDescent="0.2">
      <c r="A2960" s="102">
        <v>42926</v>
      </c>
      <c r="B2960" s="102" t="s">
        <v>1013</v>
      </c>
      <c r="C2960" t="s">
        <v>541</v>
      </c>
      <c r="D2960" s="58">
        <v>708.09</v>
      </c>
      <c r="E2960" t="s">
        <v>452</v>
      </c>
      <c r="F2960" s="108">
        <v>2005</v>
      </c>
      <c r="G2960" t="s">
        <v>3011</v>
      </c>
      <c r="H2960">
        <v>20</v>
      </c>
      <c r="I2960">
        <v>104</v>
      </c>
      <c r="J2960" t="s">
        <v>782</v>
      </c>
      <c r="K2960" t="s">
        <v>2937</v>
      </c>
      <c r="L2960">
        <v>0</v>
      </c>
      <c r="M2960">
        <v>0</v>
      </c>
      <c r="N2960" t="s">
        <v>5914</v>
      </c>
      <c r="O2960" t="s">
        <v>545</v>
      </c>
      <c r="P2960" t="s">
        <v>458</v>
      </c>
      <c r="R2960">
        <v>0</v>
      </c>
      <c r="S2960" t="s">
        <v>459</v>
      </c>
      <c r="T2960" t="s">
        <v>458</v>
      </c>
      <c r="U2960" t="s">
        <v>460</v>
      </c>
      <c r="V2960" t="s">
        <v>458</v>
      </c>
    </row>
    <row r="2961" spans="1:22" x14ac:dyDescent="0.2">
      <c r="A2961" s="102">
        <v>42926</v>
      </c>
      <c r="B2961" s="102" t="s">
        <v>1013</v>
      </c>
      <c r="C2961" t="s">
        <v>541</v>
      </c>
      <c r="D2961" s="58">
        <v>708.09</v>
      </c>
      <c r="E2961" t="s">
        <v>452</v>
      </c>
      <c r="F2961" s="108" t="s">
        <v>2950</v>
      </c>
      <c r="G2961" t="s">
        <v>2951</v>
      </c>
      <c r="H2961">
        <v>4</v>
      </c>
      <c r="I2961">
        <v>104</v>
      </c>
      <c r="J2961" t="s">
        <v>782</v>
      </c>
      <c r="K2961" t="s">
        <v>2937</v>
      </c>
      <c r="L2961">
        <v>0</v>
      </c>
      <c r="M2961">
        <v>0</v>
      </c>
      <c r="N2961" t="s">
        <v>5915</v>
      </c>
      <c r="O2961" t="s">
        <v>545</v>
      </c>
      <c r="P2961" t="s">
        <v>458</v>
      </c>
      <c r="R2961">
        <v>0</v>
      </c>
      <c r="S2961" t="s">
        <v>459</v>
      </c>
      <c r="T2961" t="s">
        <v>458</v>
      </c>
      <c r="U2961" t="s">
        <v>460</v>
      </c>
      <c r="V2961" t="s">
        <v>458</v>
      </c>
    </row>
    <row r="2962" spans="1:22" x14ac:dyDescent="0.2">
      <c r="A2962" s="102">
        <v>42933</v>
      </c>
      <c r="B2962" s="102" t="s">
        <v>1013</v>
      </c>
      <c r="C2962" t="s">
        <v>541</v>
      </c>
      <c r="D2962" s="58">
        <v>708.09</v>
      </c>
      <c r="E2962" t="s">
        <v>452</v>
      </c>
      <c r="F2962" s="108">
        <v>2024</v>
      </c>
      <c r="G2962" t="s">
        <v>2955</v>
      </c>
      <c r="H2962">
        <v>12</v>
      </c>
      <c r="I2962">
        <v>104</v>
      </c>
      <c r="J2962" t="s">
        <v>782</v>
      </c>
      <c r="K2962" t="s">
        <v>2937</v>
      </c>
      <c r="L2962">
        <v>0</v>
      </c>
      <c r="M2962">
        <v>0</v>
      </c>
      <c r="N2962" t="s">
        <v>5916</v>
      </c>
      <c r="O2962" t="s">
        <v>545</v>
      </c>
      <c r="P2962" t="s">
        <v>458</v>
      </c>
      <c r="R2962">
        <v>0</v>
      </c>
      <c r="S2962" t="s">
        <v>459</v>
      </c>
      <c r="T2962" t="s">
        <v>458</v>
      </c>
      <c r="U2962" t="s">
        <v>460</v>
      </c>
      <c r="V2962" t="s">
        <v>458</v>
      </c>
    </row>
    <row r="2963" spans="1:22" x14ac:dyDescent="0.2">
      <c r="A2963" s="102">
        <v>42940</v>
      </c>
      <c r="B2963" s="102" t="s">
        <v>1013</v>
      </c>
      <c r="C2963" t="s">
        <v>541</v>
      </c>
      <c r="D2963" s="58">
        <v>708.09</v>
      </c>
      <c r="E2963" t="s">
        <v>452</v>
      </c>
      <c r="F2963" s="108">
        <v>2024</v>
      </c>
      <c r="G2963" t="s">
        <v>2955</v>
      </c>
      <c r="H2963">
        <v>13</v>
      </c>
      <c r="I2963">
        <v>104</v>
      </c>
      <c r="J2963" t="s">
        <v>782</v>
      </c>
      <c r="K2963" t="s">
        <v>2937</v>
      </c>
      <c r="L2963">
        <v>0</v>
      </c>
      <c r="M2963">
        <v>0</v>
      </c>
      <c r="N2963" t="s">
        <v>5917</v>
      </c>
      <c r="O2963" t="s">
        <v>545</v>
      </c>
      <c r="P2963" t="s">
        <v>458</v>
      </c>
      <c r="R2963">
        <v>0</v>
      </c>
      <c r="S2963" t="s">
        <v>459</v>
      </c>
      <c r="T2963" t="s">
        <v>458</v>
      </c>
      <c r="U2963" t="s">
        <v>460</v>
      </c>
      <c r="V2963" t="s">
        <v>458</v>
      </c>
    </row>
    <row r="2964" spans="1:22" x14ac:dyDescent="0.2">
      <c r="A2964" s="102">
        <v>42947</v>
      </c>
      <c r="B2964" s="102" t="s">
        <v>1013</v>
      </c>
      <c r="C2964" t="s">
        <v>541</v>
      </c>
      <c r="D2964" s="58">
        <v>708.09</v>
      </c>
      <c r="E2964" t="s">
        <v>452</v>
      </c>
      <c r="F2964" s="108">
        <v>2024</v>
      </c>
      <c r="G2964" t="s">
        <v>2955</v>
      </c>
      <c r="H2964">
        <v>5</v>
      </c>
      <c r="I2964">
        <v>104</v>
      </c>
      <c r="J2964" t="s">
        <v>782</v>
      </c>
      <c r="K2964" t="s">
        <v>2937</v>
      </c>
      <c r="L2964">
        <v>0</v>
      </c>
      <c r="M2964">
        <v>0</v>
      </c>
      <c r="N2964" t="s">
        <v>5918</v>
      </c>
      <c r="O2964" t="s">
        <v>545</v>
      </c>
      <c r="P2964" t="s">
        <v>458</v>
      </c>
      <c r="R2964">
        <v>0</v>
      </c>
      <c r="S2964" t="s">
        <v>459</v>
      </c>
      <c r="T2964" t="s">
        <v>458</v>
      </c>
      <c r="U2964" t="s">
        <v>460</v>
      </c>
      <c r="V2964" t="s">
        <v>458</v>
      </c>
    </row>
    <row r="2965" spans="1:22" x14ac:dyDescent="0.2">
      <c r="A2965" s="102">
        <v>42948</v>
      </c>
      <c r="B2965" s="102" t="s">
        <v>1013</v>
      </c>
      <c r="C2965" t="s">
        <v>541</v>
      </c>
      <c r="D2965" s="58">
        <v>708.09</v>
      </c>
      <c r="E2965" t="s">
        <v>452</v>
      </c>
      <c r="F2965" s="108">
        <v>2024</v>
      </c>
      <c r="G2965" t="s">
        <v>2955</v>
      </c>
      <c r="H2965">
        <v>10</v>
      </c>
      <c r="I2965">
        <v>104</v>
      </c>
      <c r="J2965" t="s">
        <v>782</v>
      </c>
      <c r="K2965" t="s">
        <v>2937</v>
      </c>
      <c r="L2965">
        <v>0</v>
      </c>
      <c r="M2965">
        <v>0</v>
      </c>
      <c r="N2965" t="s">
        <v>5919</v>
      </c>
      <c r="O2965" t="s">
        <v>545</v>
      </c>
      <c r="P2965" t="s">
        <v>458</v>
      </c>
      <c r="R2965">
        <v>0</v>
      </c>
      <c r="S2965" t="s">
        <v>459</v>
      </c>
      <c r="T2965" t="s">
        <v>458</v>
      </c>
      <c r="U2965" t="s">
        <v>460</v>
      </c>
      <c r="V2965" t="s">
        <v>458</v>
      </c>
    </row>
    <row r="2966" spans="1:22" x14ac:dyDescent="0.2">
      <c r="A2966" s="102">
        <v>42948</v>
      </c>
      <c r="B2966" s="102" t="s">
        <v>1013</v>
      </c>
      <c r="C2966" t="s">
        <v>541</v>
      </c>
      <c r="D2966" s="58">
        <v>708.09</v>
      </c>
      <c r="E2966" t="s">
        <v>452</v>
      </c>
      <c r="F2966" s="108">
        <v>2005</v>
      </c>
      <c r="G2966" t="s">
        <v>3011</v>
      </c>
      <c r="H2966">
        <v>1</v>
      </c>
      <c r="I2966">
        <v>104</v>
      </c>
      <c r="J2966" t="s">
        <v>782</v>
      </c>
      <c r="K2966" t="s">
        <v>2937</v>
      </c>
      <c r="L2966">
        <v>0</v>
      </c>
      <c r="M2966">
        <v>0</v>
      </c>
      <c r="N2966" t="s">
        <v>5920</v>
      </c>
      <c r="O2966" t="s">
        <v>545</v>
      </c>
      <c r="P2966" t="s">
        <v>458</v>
      </c>
      <c r="R2966">
        <v>0</v>
      </c>
      <c r="S2966" t="s">
        <v>459</v>
      </c>
      <c r="T2966" t="s">
        <v>458</v>
      </c>
      <c r="U2966" t="s">
        <v>460</v>
      </c>
      <c r="V2966" t="s">
        <v>458</v>
      </c>
    </row>
    <row r="2967" spans="1:22" x14ac:dyDescent="0.2">
      <c r="A2967" s="102">
        <v>42954</v>
      </c>
      <c r="B2967" s="102" t="s">
        <v>1013</v>
      </c>
      <c r="C2967" t="s">
        <v>541</v>
      </c>
      <c r="D2967" s="58">
        <v>708.09</v>
      </c>
      <c r="E2967" t="s">
        <v>452</v>
      </c>
      <c r="F2967" s="108">
        <v>2014</v>
      </c>
      <c r="G2967" t="s">
        <v>2978</v>
      </c>
      <c r="H2967">
        <v>7</v>
      </c>
      <c r="I2967">
        <v>104</v>
      </c>
      <c r="J2967" t="s">
        <v>782</v>
      </c>
      <c r="K2967" t="s">
        <v>2937</v>
      </c>
      <c r="L2967">
        <v>0</v>
      </c>
      <c r="M2967">
        <v>0</v>
      </c>
      <c r="N2967" t="s">
        <v>5921</v>
      </c>
      <c r="O2967" t="s">
        <v>545</v>
      </c>
      <c r="P2967" t="s">
        <v>458</v>
      </c>
      <c r="R2967">
        <v>0</v>
      </c>
      <c r="S2967" t="s">
        <v>459</v>
      </c>
      <c r="T2967" t="s">
        <v>458</v>
      </c>
      <c r="U2967" t="s">
        <v>460</v>
      </c>
      <c r="V2967" t="s">
        <v>458</v>
      </c>
    </row>
    <row r="2968" spans="1:22" x14ac:dyDescent="0.2">
      <c r="A2968" s="102">
        <v>42954</v>
      </c>
      <c r="B2968" s="102" t="s">
        <v>1013</v>
      </c>
      <c r="C2968" t="s">
        <v>541</v>
      </c>
      <c r="D2968" s="58">
        <v>708.09</v>
      </c>
      <c r="E2968" t="s">
        <v>452</v>
      </c>
      <c r="F2968" s="108">
        <v>2024</v>
      </c>
      <c r="G2968" t="s">
        <v>2955</v>
      </c>
      <c r="H2968">
        <v>15</v>
      </c>
      <c r="I2968">
        <v>104</v>
      </c>
      <c r="J2968" t="s">
        <v>782</v>
      </c>
      <c r="K2968" t="s">
        <v>2937</v>
      </c>
      <c r="L2968">
        <v>0</v>
      </c>
      <c r="M2968">
        <v>0</v>
      </c>
      <c r="N2968" t="s">
        <v>5922</v>
      </c>
      <c r="O2968" t="s">
        <v>545</v>
      </c>
      <c r="P2968" t="s">
        <v>458</v>
      </c>
      <c r="R2968">
        <v>0</v>
      </c>
      <c r="S2968" t="s">
        <v>459</v>
      </c>
      <c r="T2968" t="s">
        <v>458</v>
      </c>
      <c r="U2968" t="s">
        <v>460</v>
      </c>
      <c r="V2968" t="s">
        <v>458</v>
      </c>
    </row>
    <row r="2969" spans="1:22" x14ac:dyDescent="0.2">
      <c r="A2969" s="102">
        <v>42954</v>
      </c>
      <c r="B2969" s="102" t="s">
        <v>1013</v>
      </c>
      <c r="C2969" t="s">
        <v>541</v>
      </c>
      <c r="D2969" s="58">
        <v>708.09</v>
      </c>
      <c r="E2969" t="s">
        <v>452</v>
      </c>
      <c r="F2969" s="108">
        <v>2023</v>
      </c>
      <c r="G2969" t="s">
        <v>2997</v>
      </c>
      <c r="H2969">
        <v>17</v>
      </c>
      <c r="I2969">
        <v>104</v>
      </c>
      <c r="J2969" t="s">
        <v>782</v>
      </c>
      <c r="K2969" t="s">
        <v>2937</v>
      </c>
      <c r="L2969">
        <v>0</v>
      </c>
      <c r="M2969">
        <v>0</v>
      </c>
      <c r="N2969" t="s">
        <v>5923</v>
      </c>
      <c r="O2969" t="s">
        <v>545</v>
      </c>
      <c r="P2969" t="s">
        <v>458</v>
      </c>
      <c r="R2969">
        <v>0</v>
      </c>
      <c r="S2969" t="s">
        <v>459</v>
      </c>
      <c r="T2969" t="s">
        <v>458</v>
      </c>
      <c r="U2969" t="s">
        <v>460</v>
      </c>
      <c r="V2969" t="s">
        <v>458</v>
      </c>
    </row>
    <row r="2970" spans="1:22" x14ac:dyDescent="0.2">
      <c r="A2970" s="102">
        <v>42954</v>
      </c>
      <c r="B2970" s="102" t="s">
        <v>1013</v>
      </c>
      <c r="C2970" t="s">
        <v>541</v>
      </c>
      <c r="D2970" s="58">
        <v>708.09</v>
      </c>
      <c r="E2970" t="s">
        <v>452</v>
      </c>
      <c r="F2970" s="108">
        <v>2005</v>
      </c>
      <c r="G2970" t="s">
        <v>3011</v>
      </c>
      <c r="H2970">
        <v>21</v>
      </c>
      <c r="I2970">
        <v>104</v>
      </c>
      <c r="J2970" t="s">
        <v>782</v>
      </c>
      <c r="K2970" t="s">
        <v>2937</v>
      </c>
      <c r="L2970">
        <v>0</v>
      </c>
      <c r="M2970">
        <v>0</v>
      </c>
      <c r="N2970" t="s">
        <v>5924</v>
      </c>
      <c r="O2970" t="s">
        <v>545</v>
      </c>
      <c r="P2970" t="s">
        <v>458</v>
      </c>
      <c r="R2970">
        <v>0</v>
      </c>
      <c r="S2970" t="s">
        <v>459</v>
      </c>
      <c r="T2970" t="s">
        <v>458</v>
      </c>
      <c r="U2970" t="s">
        <v>460</v>
      </c>
      <c r="V2970" t="s">
        <v>458</v>
      </c>
    </row>
    <row r="2971" spans="1:22" x14ac:dyDescent="0.2">
      <c r="A2971" s="102">
        <v>42954</v>
      </c>
      <c r="B2971" s="102" t="s">
        <v>1013</v>
      </c>
      <c r="C2971" t="s">
        <v>541</v>
      </c>
      <c r="D2971" s="58">
        <v>708.09</v>
      </c>
      <c r="E2971" t="s">
        <v>452</v>
      </c>
      <c r="F2971" s="108">
        <v>2026</v>
      </c>
      <c r="G2971" t="s">
        <v>3268</v>
      </c>
      <c r="H2971">
        <v>35</v>
      </c>
      <c r="I2971">
        <v>104</v>
      </c>
      <c r="J2971" t="s">
        <v>782</v>
      </c>
      <c r="K2971" t="s">
        <v>2937</v>
      </c>
      <c r="L2971">
        <v>0</v>
      </c>
      <c r="M2971">
        <v>0</v>
      </c>
      <c r="N2971" t="s">
        <v>5925</v>
      </c>
      <c r="O2971" t="s">
        <v>545</v>
      </c>
      <c r="P2971" t="s">
        <v>458</v>
      </c>
      <c r="R2971">
        <v>0</v>
      </c>
      <c r="S2971" t="s">
        <v>459</v>
      </c>
      <c r="T2971" t="s">
        <v>458</v>
      </c>
      <c r="U2971" t="s">
        <v>460</v>
      </c>
      <c r="V2971" t="s">
        <v>458</v>
      </c>
    </row>
    <row r="2972" spans="1:22" x14ac:dyDescent="0.2">
      <c r="A2972" s="102">
        <v>42954</v>
      </c>
      <c r="B2972" s="102" t="s">
        <v>1013</v>
      </c>
      <c r="C2972" t="s">
        <v>541</v>
      </c>
      <c r="D2972" s="58">
        <v>708.09</v>
      </c>
      <c r="E2972" t="s">
        <v>452</v>
      </c>
      <c r="F2972" s="108" t="s">
        <v>2950</v>
      </c>
      <c r="G2972" t="s">
        <v>2951</v>
      </c>
      <c r="H2972">
        <v>37.5</v>
      </c>
      <c r="I2972">
        <v>104</v>
      </c>
      <c r="J2972" t="s">
        <v>782</v>
      </c>
      <c r="K2972" t="s">
        <v>2937</v>
      </c>
      <c r="L2972">
        <v>0</v>
      </c>
      <c r="M2972">
        <v>0</v>
      </c>
      <c r="N2972" t="s">
        <v>5926</v>
      </c>
      <c r="O2972" t="s">
        <v>545</v>
      </c>
      <c r="P2972" t="s">
        <v>458</v>
      </c>
      <c r="R2972">
        <v>0</v>
      </c>
      <c r="S2972" t="s">
        <v>459</v>
      </c>
      <c r="T2972" t="s">
        <v>458</v>
      </c>
      <c r="U2972" t="s">
        <v>460</v>
      </c>
      <c r="V2972" t="s">
        <v>458</v>
      </c>
    </row>
    <row r="2973" spans="1:22" x14ac:dyDescent="0.2">
      <c r="A2973" s="102">
        <v>42961</v>
      </c>
      <c r="B2973" s="102" t="s">
        <v>1013</v>
      </c>
      <c r="C2973" t="s">
        <v>541</v>
      </c>
      <c r="D2973" s="58">
        <v>708.09</v>
      </c>
      <c r="E2973" t="s">
        <v>452</v>
      </c>
      <c r="F2973" s="108">
        <v>2024</v>
      </c>
      <c r="G2973" t="s">
        <v>2955</v>
      </c>
      <c r="H2973">
        <v>10</v>
      </c>
      <c r="I2973">
        <v>104</v>
      </c>
      <c r="J2973" t="s">
        <v>782</v>
      </c>
      <c r="K2973" t="s">
        <v>2937</v>
      </c>
      <c r="L2973">
        <v>0</v>
      </c>
      <c r="M2973">
        <v>0</v>
      </c>
      <c r="N2973" t="s">
        <v>5927</v>
      </c>
      <c r="O2973" t="s">
        <v>545</v>
      </c>
      <c r="P2973" t="s">
        <v>458</v>
      </c>
      <c r="R2973">
        <v>0</v>
      </c>
      <c r="S2973" t="s">
        <v>459</v>
      </c>
      <c r="T2973" t="s">
        <v>458</v>
      </c>
      <c r="U2973" t="s">
        <v>460</v>
      </c>
      <c r="V2973" t="s">
        <v>458</v>
      </c>
    </row>
    <row r="2974" spans="1:22" x14ac:dyDescent="0.2">
      <c r="A2974" s="102">
        <v>42961</v>
      </c>
      <c r="B2974" s="102" t="s">
        <v>1013</v>
      </c>
      <c r="C2974" t="s">
        <v>541</v>
      </c>
      <c r="D2974" s="58">
        <v>708.09</v>
      </c>
      <c r="E2974" t="s">
        <v>452</v>
      </c>
      <c r="F2974" s="108">
        <v>2023</v>
      </c>
      <c r="G2974" t="s">
        <v>2997</v>
      </c>
      <c r="H2974">
        <v>5</v>
      </c>
      <c r="I2974">
        <v>104</v>
      </c>
      <c r="J2974" t="s">
        <v>782</v>
      </c>
      <c r="K2974" t="s">
        <v>2937</v>
      </c>
      <c r="L2974">
        <v>0</v>
      </c>
      <c r="M2974">
        <v>0</v>
      </c>
      <c r="N2974" t="s">
        <v>5928</v>
      </c>
      <c r="O2974" t="s">
        <v>545</v>
      </c>
      <c r="P2974" t="s">
        <v>458</v>
      </c>
      <c r="R2974">
        <v>0</v>
      </c>
      <c r="S2974" t="s">
        <v>459</v>
      </c>
      <c r="T2974" t="s">
        <v>458</v>
      </c>
      <c r="U2974" t="s">
        <v>460</v>
      </c>
      <c r="V2974" t="s">
        <v>458</v>
      </c>
    </row>
    <row r="2975" spans="1:22" x14ac:dyDescent="0.2">
      <c r="A2975" s="102">
        <v>42961</v>
      </c>
      <c r="B2975" s="102" t="s">
        <v>1013</v>
      </c>
      <c r="C2975" t="s">
        <v>541</v>
      </c>
      <c r="D2975" s="58">
        <v>708.09</v>
      </c>
      <c r="E2975" t="s">
        <v>452</v>
      </c>
      <c r="F2975" s="108">
        <v>2005</v>
      </c>
      <c r="G2975" t="s">
        <v>3011</v>
      </c>
      <c r="H2975">
        <v>3</v>
      </c>
      <c r="I2975">
        <v>104</v>
      </c>
      <c r="J2975" t="s">
        <v>782</v>
      </c>
      <c r="K2975" t="s">
        <v>2937</v>
      </c>
      <c r="L2975">
        <v>0</v>
      </c>
      <c r="M2975">
        <v>0</v>
      </c>
      <c r="N2975" t="s">
        <v>5929</v>
      </c>
      <c r="O2975" t="s">
        <v>545</v>
      </c>
      <c r="P2975" t="s">
        <v>458</v>
      </c>
      <c r="R2975">
        <v>0</v>
      </c>
      <c r="S2975" t="s">
        <v>459</v>
      </c>
      <c r="T2975" t="s">
        <v>458</v>
      </c>
      <c r="U2975" t="s">
        <v>460</v>
      </c>
      <c r="V2975" t="s">
        <v>458</v>
      </c>
    </row>
    <row r="2976" spans="1:22" x14ac:dyDescent="0.2">
      <c r="A2976" s="102">
        <v>42961</v>
      </c>
      <c r="B2976" s="102" t="s">
        <v>1013</v>
      </c>
      <c r="C2976" t="s">
        <v>541</v>
      </c>
      <c r="D2976" s="58">
        <v>708.09</v>
      </c>
      <c r="E2976" t="s">
        <v>452</v>
      </c>
      <c r="F2976" s="108">
        <v>2005</v>
      </c>
      <c r="G2976" t="s">
        <v>3011</v>
      </c>
      <c r="H2976">
        <v>7.5</v>
      </c>
      <c r="I2976">
        <v>104</v>
      </c>
      <c r="J2976" t="s">
        <v>782</v>
      </c>
      <c r="K2976" t="s">
        <v>2937</v>
      </c>
      <c r="L2976">
        <v>0</v>
      </c>
      <c r="M2976">
        <v>0</v>
      </c>
      <c r="N2976" t="s">
        <v>5930</v>
      </c>
      <c r="O2976" t="s">
        <v>545</v>
      </c>
      <c r="P2976" t="s">
        <v>458</v>
      </c>
      <c r="R2976">
        <v>0</v>
      </c>
      <c r="S2976" t="s">
        <v>459</v>
      </c>
      <c r="T2976" t="s">
        <v>458</v>
      </c>
      <c r="U2976" t="s">
        <v>460</v>
      </c>
      <c r="V2976" t="s">
        <v>458</v>
      </c>
    </row>
    <row r="2977" spans="1:22" x14ac:dyDescent="0.2">
      <c r="A2977" s="102">
        <v>42961</v>
      </c>
      <c r="B2977" s="102" t="s">
        <v>1013</v>
      </c>
      <c r="C2977" t="s">
        <v>541</v>
      </c>
      <c r="D2977" s="58">
        <v>708.09</v>
      </c>
      <c r="E2977" t="s">
        <v>452</v>
      </c>
      <c r="F2977" s="108" t="s">
        <v>2950</v>
      </c>
      <c r="G2977" t="s">
        <v>2951</v>
      </c>
      <c r="H2977">
        <v>25</v>
      </c>
      <c r="I2977">
        <v>104</v>
      </c>
      <c r="J2977" t="s">
        <v>782</v>
      </c>
      <c r="K2977" t="s">
        <v>2937</v>
      </c>
      <c r="L2977">
        <v>0</v>
      </c>
      <c r="M2977">
        <v>0</v>
      </c>
      <c r="N2977" t="s">
        <v>5931</v>
      </c>
      <c r="O2977" t="s">
        <v>545</v>
      </c>
      <c r="P2977" t="s">
        <v>458</v>
      </c>
      <c r="R2977">
        <v>0</v>
      </c>
      <c r="S2977" t="s">
        <v>459</v>
      </c>
      <c r="T2977" t="s">
        <v>458</v>
      </c>
      <c r="U2977" t="s">
        <v>460</v>
      </c>
      <c r="V2977" t="s">
        <v>458</v>
      </c>
    </row>
    <row r="2978" spans="1:22" x14ac:dyDescent="0.2">
      <c r="A2978" s="102">
        <v>42968</v>
      </c>
      <c r="B2978" s="102" t="s">
        <v>1013</v>
      </c>
      <c r="C2978" t="s">
        <v>541</v>
      </c>
      <c r="D2978" s="58">
        <v>708.09</v>
      </c>
      <c r="E2978" t="s">
        <v>452</v>
      </c>
      <c r="F2978" s="108">
        <v>2005</v>
      </c>
      <c r="G2978" t="s">
        <v>3011</v>
      </c>
      <c r="H2978">
        <v>33.5</v>
      </c>
      <c r="I2978">
        <v>104</v>
      </c>
      <c r="J2978" t="s">
        <v>782</v>
      </c>
      <c r="K2978" t="s">
        <v>2937</v>
      </c>
      <c r="L2978">
        <v>0</v>
      </c>
      <c r="M2978">
        <v>0</v>
      </c>
      <c r="N2978" t="s">
        <v>5932</v>
      </c>
      <c r="O2978" t="s">
        <v>545</v>
      </c>
      <c r="P2978" t="s">
        <v>458</v>
      </c>
      <c r="R2978">
        <v>0</v>
      </c>
      <c r="S2978" t="s">
        <v>459</v>
      </c>
      <c r="T2978" t="s">
        <v>458</v>
      </c>
      <c r="U2978" t="s">
        <v>460</v>
      </c>
      <c r="V2978" t="s">
        <v>458</v>
      </c>
    </row>
    <row r="2979" spans="1:22" x14ac:dyDescent="0.2">
      <c r="A2979" s="102">
        <v>42968</v>
      </c>
      <c r="B2979" s="102" t="s">
        <v>1013</v>
      </c>
      <c r="C2979" t="s">
        <v>541</v>
      </c>
      <c r="D2979" s="58">
        <v>708.09</v>
      </c>
      <c r="E2979" t="s">
        <v>452</v>
      </c>
      <c r="F2979" s="108">
        <v>2005</v>
      </c>
      <c r="G2979" t="s">
        <v>3011</v>
      </c>
      <c r="H2979">
        <v>2.5</v>
      </c>
      <c r="I2979">
        <v>104</v>
      </c>
      <c r="J2979" t="s">
        <v>782</v>
      </c>
      <c r="K2979" t="s">
        <v>2937</v>
      </c>
      <c r="L2979">
        <v>0</v>
      </c>
      <c r="M2979">
        <v>0</v>
      </c>
      <c r="N2979" t="s">
        <v>5933</v>
      </c>
      <c r="O2979" t="s">
        <v>545</v>
      </c>
      <c r="P2979" t="s">
        <v>458</v>
      </c>
      <c r="R2979">
        <v>0</v>
      </c>
      <c r="S2979" t="s">
        <v>459</v>
      </c>
      <c r="T2979" t="s">
        <v>458</v>
      </c>
      <c r="U2979" t="s">
        <v>460</v>
      </c>
      <c r="V2979" t="s">
        <v>458</v>
      </c>
    </row>
    <row r="2980" spans="1:22" x14ac:dyDescent="0.2">
      <c r="A2980" s="102">
        <v>42968</v>
      </c>
      <c r="B2980" s="102" t="s">
        <v>1013</v>
      </c>
      <c r="C2980" t="s">
        <v>541</v>
      </c>
      <c r="D2980" s="58">
        <v>708.09</v>
      </c>
      <c r="E2980" t="s">
        <v>452</v>
      </c>
      <c r="F2980" s="108" t="s">
        <v>2950</v>
      </c>
      <c r="G2980" t="s">
        <v>2951</v>
      </c>
      <c r="H2980">
        <v>14</v>
      </c>
      <c r="I2980">
        <v>104</v>
      </c>
      <c r="J2980" t="s">
        <v>782</v>
      </c>
      <c r="K2980" t="s">
        <v>2937</v>
      </c>
      <c r="L2980">
        <v>0</v>
      </c>
      <c r="M2980">
        <v>0</v>
      </c>
      <c r="N2980" t="s">
        <v>5934</v>
      </c>
      <c r="O2980" t="s">
        <v>545</v>
      </c>
      <c r="P2980" t="s">
        <v>458</v>
      </c>
      <c r="R2980">
        <v>0</v>
      </c>
      <c r="S2980" t="s">
        <v>459</v>
      </c>
      <c r="T2980" t="s">
        <v>458</v>
      </c>
      <c r="U2980" t="s">
        <v>460</v>
      </c>
      <c r="V2980" t="s">
        <v>458</v>
      </c>
    </row>
    <row r="2981" spans="1:22" x14ac:dyDescent="0.2">
      <c r="A2981" s="102">
        <v>42975</v>
      </c>
      <c r="B2981" s="102" t="s">
        <v>1013</v>
      </c>
      <c r="C2981" t="s">
        <v>541</v>
      </c>
      <c r="D2981" s="58">
        <v>708.09</v>
      </c>
      <c r="E2981" t="s">
        <v>452</v>
      </c>
      <c r="F2981" s="108">
        <v>2005</v>
      </c>
      <c r="G2981" t="s">
        <v>3011</v>
      </c>
      <c r="H2981">
        <v>40</v>
      </c>
      <c r="I2981">
        <v>104</v>
      </c>
      <c r="J2981" t="s">
        <v>782</v>
      </c>
      <c r="K2981" t="s">
        <v>2937</v>
      </c>
      <c r="L2981">
        <v>0</v>
      </c>
      <c r="M2981">
        <v>0</v>
      </c>
      <c r="N2981" t="s">
        <v>5935</v>
      </c>
      <c r="O2981" t="s">
        <v>545</v>
      </c>
      <c r="P2981" t="s">
        <v>458</v>
      </c>
      <c r="R2981">
        <v>0</v>
      </c>
      <c r="S2981" t="s">
        <v>459</v>
      </c>
      <c r="T2981" t="s">
        <v>458</v>
      </c>
      <c r="U2981" t="s">
        <v>460</v>
      </c>
      <c r="V2981" t="s">
        <v>458</v>
      </c>
    </row>
    <row r="2982" spans="1:22" x14ac:dyDescent="0.2">
      <c r="A2982" s="102">
        <v>42975</v>
      </c>
      <c r="B2982" s="102" t="s">
        <v>1013</v>
      </c>
      <c r="C2982" t="s">
        <v>541</v>
      </c>
      <c r="D2982" s="58">
        <v>708.09</v>
      </c>
      <c r="E2982" t="s">
        <v>452</v>
      </c>
      <c r="F2982" s="108">
        <v>2026</v>
      </c>
      <c r="G2982" t="s">
        <v>3268</v>
      </c>
      <c r="H2982">
        <v>18</v>
      </c>
      <c r="I2982">
        <v>104</v>
      </c>
      <c r="J2982" t="s">
        <v>782</v>
      </c>
      <c r="K2982" t="s">
        <v>2937</v>
      </c>
      <c r="L2982">
        <v>0</v>
      </c>
      <c r="M2982">
        <v>0</v>
      </c>
      <c r="N2982" t="s">
        <v>5936</v>
      </c>
      <c r="O2982" t="s">
        <v>545</v>
      </c>
      <c r="P2982" t="s">
        <v>458</v>
      </c>
      <c r="R2982">
        <v>0</v>
      </c>
      <c r="S2982" t="s">
        <v>459</v>
      </c>
      <c r="T2982" t="s">
        <v>458</v>
      </c>
      <c r="U2982" t="s">
        <v>460</v>
      </c>
      <c r="V2982" t="s">
        <v>458</v>
      </c>
    </row>
    <row r="2983" spans="1:22" x14ac:dyDescent="0.2">
      <c r="A2983" s="102">
        <v>42975</v>
      </c>
      <c r="B2983" s="102" t="s">
        <v>1013</v>
      </c>
      <c r="C2983" t="s">
        <v>541</v>
      </c>
      <c r="D2983" s="58">
        <v>708.09</v>
      </c>
      <c r="E2983" t="s">
        <v>452</v>
      </c>
      <c r="F2983" s="108" t="s">
        <v>2950</v>
      </c>
      <c r="G2983" t="s">
        <v>2951</v>
      </c>
      <c r="H2983">
        <v>16</v>
      </c>
      <c r="I2983">
        <v>104</v>
      </c>
      <c r="J2983" t="s">
        <v>782</v>
      </c>
      <c r="K2983" t="s">
        <v>2937</v>
      </c>
      <c r="L2983">
        <v>0</v>
      </c>
      <c r="M2983">
        <v>0</v>
      </c>
      <c r="N2983" t="s">
        <v>5937</v>
      </c>
      <c r="O2983" t="s">
        <v>545</v>
      </c>
      <c r="P2983" t="s">
        <v>458</v>
      </c>
      <c r="R2983">
        <v>0</v>
      </c>
      <c r="S2983" t="s">
        <v>459</v>
      </c>
      <c r="T2983" t="s">
        <v>458</v>
      </c>
      <c r="U2983" t="s">
        <v>460</v>
      </c>
      <c r="V2983" t="s">
        <v>458</v>
      </c>
    </row>
    <row r="2984" spans="1:22" x14ac:dyDescent="0.2">
      <c r="A2984" s="102">
        <v>42979</v>
      </c>
      <c r="B2984" s="102" t="s">
        <v>1013</v>
      </c>
      <c r="C2984" t="s">
        <v>541</v>
      </c>
      <c r="D2984" s="58">
        <v>708.09</v>
      </c>
      <c r="E2984" t="s">
        <v>452</v>
      </c>
      <c r="F2984" s="108">
        <v>2005</v>
      </c>
      <c r="G2984" t="s">
        <v>3011</v>
      </c>
      <c r="H2984">
        <v>10</v>
      </c>
      <c r="I2984">
        <v>104</v>
      </c>
      <c r="J2984" t="s">
        <v>782</v>
      </c>
      <c r="K2984" t="s">
        <v>2937</v>
      </c>
      <c r="L2984">
        <v>0</v>
      </c>
      <c r="M2984">
        <v>0</v>
      </c>
      <c r="N2984" t="s">
        <v>5938</v>
      </c>
      <c r="O2984" t="s">
        <v>545</v>
      </c>
      <c r="P2984" t="s">
        <v>458</v>
      </c>
      <c r="R2984">
        <v>0</v>
      </c>
      <c r="S2984" t="s">
        <v>459</v>
      </c>
      <c r="T2984" t="s">
        <v>458</v>
      </c>
      <c r="U2984" t="s">
        <v>460</v>
      </c>
      <c r="V2984" t="s">
        <v>458</v>
      </c>
    </row>
    <row r="2985" spans="1:22" x14ac:dyDescent="0.2">
      <c r="A2985" s="102">
        <v>42979</v>
      </c>
      <c r="B2985" s="102" t="s">
        <v>1013</v>
      </c>
      <c r="C2985" t="s">
        <v>541</v>
      </c>
      <c r="D2985" s="58">
        <v>708.09</v>
      </c>
      <c r="E2985" t="s">
        <v>452</v>
      </c>
      <c r="F2985" s="108">
        <v>2026</v>
      </c>
      <c r="G2985" t="s">
        <v>3268</v>
      </c>
      <c r="H2985">
        <v>8</v>
      </c>
      <c r="I2985">
        <v>104</v>
      </c>
      <c r="J2985" t="s">
        <v>782</v>
      </c>
      <c r="K2985" t="s">
        <v>2937</v>
      </c>
      <c r="L2985">
        <v>0</v>
      </c>
      <c r="M2985">
        <v>0</v>
      </c>
      <c r="N2985" t="s">
        <v>5939</v>
      </c>
      <c r="O2985" t="s">
        <v>545</v>
      </c>
      <c r="P2985" t="s">
        <v>458</v>
      </c>
      <c r="R2985">
        <v>0</v>
      </c>
      <c r="S2985" t="s">
        <v>459</v>
      </c>
      <c r="T2985" t="s">
        <v>458</v>
      </c>
      <c r="U2985" t="s">
        <v>460</v>
      </c>
      <c r="V2985" t="s">
        <v>458</v>
      </c>
    </row>
    <row r="2986" spans="1:22" x14ac:dyDescent="0.2">
      <c r="A2986" s="102">
        <v>42979</v>
      </c>
      <c r="B2986" s="102" t="s">
        <v>1013</v>
      </c>
      <c r="C2986" t="s">
        <v>541</v>
      </c>
      <c r="D2986" s="58">
        <v>708.09</v>
      </c>
      <c r="E2986" t="s">
        <v>452</v>
      </c>
      <c r="F2986" s="108" t="s">
        <v>2950</v>
      </c>
      <c r="G2986" t="s">
        <v>2951</v>
      </c>
      <c r="H2986">
        <v>4</v>
      </c>
      <c r="I2986">
        <v>104</v>
      </c>
      <c r="J2986" t="s">
        <v>782</v>
      </c>
      <c r="K2986" t="s">
        <v>2937</v>
      </c>
      <c r="L2986">
        <v>0</v>
      </c>
      <c r="M2986">
        <v>0</v>
      </c>
      <c r="N2986" t="s">
        <v>5940</v>
      </c>
      <c r="O2986" t="s">
        <v>545</v>
      </c>
      <c r="P2986" t="s">
        <v>458</v>
      </c>
      <c r="R2986">
        <v>0</v>
      </c>
      <c r="S2986" t="s">
        <v>459</v>
      </c>
      <c r="T2986" t="s">
        <v>458</v>
      </c>
      <c r="U2986" t="s">
        <v>460</v>
      </c>
      <c r="V2986" t="s">
        <v>458</v>
      </c>
    </row>
    <row r="2987" spans="1:22" x14ac:dyDescent="0.2">
      <c r="A2987" s="102">
        <v>42982</v>
      </c>
      <c r="B2987" s="102" t="s">
        <v>1013</v>
      </c>
      <c r="C2987" t="s">
        <v>541</v>
      </c>
      <c r="D2987" s="58">
        <v>708.09</v>
      </c>
      <c r="E2987" t="s">
        <v>452</v>
      </c>
      <c r="F2987" s="108">
        <v>2024</v>
      </c>
      <c r="G2987" t="s">
        <v>2955</v>
      </c>
      <c r="H2987">
        <v>6</v>
      </c>
      <c r="I2987">
        <v>104</v>
      </c>
      <c r="J2987" t="s">
        <v>782</v>
      </c>
      <c r="K2987" t="s">
        <v>2937</v>
      </c>
      <c r="L2987">
        <v>0</v>
      </c>
      <c r="M2987">
        <v>0</v>
      </c>
      <c r="N2987" t="s">
        <v>5941</v>
      </c>
      <c r="O2987" t="s">
        <v>545</v>
      </c>
      <c r="P2987" t="s">
        <v>458</v>
      </c>
      <c r="R2987">
        <v>0</v>
      </c>
      <c r="S2987" t="s">
        <v>459</v>
      </c>
      <c r="T2987" t="s">
        <v>458</v>
      </c>
      <c r="U2987" t="s">
        <v>460</v>
      </c>
      <c r="V2987" t="s">
        <v>458</v>
      </c>
    </row>
    <row r="2988" spans="1:22" x14ac:dyDescent="0.2">
      <c r="A2988" s="102">
        <v>42982</v>
      </c>
      <c r="B2988" s="102" t="s">
        <v>1013</v>
      </c>
      <c r="C2988" t="s">
        <v>541</v>
      </c>
      <c r="D2988" s="58">
        <v>708.09</v>
      </c>
      <c r="E2988" t="s">
        <v>452</v>
      </c>
      <c r="F2988" s="108">
        <v>2023</v>
      </c>
      <c r="G2988" t="s">
        <v>2997</v>
      </c>
      <c r="H2988">
        <v>2</v>
      </c>
      <c r="I2988">
        <v>104</v>
      </c>
      <c r="J2988" t="s">
        <v>782</v>
      </c>
      <c r="K2988" t="s">
        <v>2937</v>
      </c>
      <c r="L2988">
        <v>0</v>
      </c>
      <c r="M2988">
        <v>0</v>
      </c>
      <c r="N2988" t="s">
        <v>5942</v>
      </c>
      <c r="O2988" t="s">
        <v>545</v>
      </c>
      <c r="P2988" t="s">
        <v>458</v>
      </c>
      <c r="R2988">
        <v>0</v>
      </c>
      <c r="S2988" t="s">
        <v>459</v>
      </c>
      <c r="T2988" t="s">
        <v>458</v>
      </c>
      <c r="U2988" t="s">
        <v>460</v>
      </c>
      <c r="V2988" t="s">
        <v>458</v>
      </c>
    </row>
    <row r="2989" spans="1:22" x14ac:dyDescent="0.2">
      <c r="A2989" s="102">
        <v>42982</v>
      </c>
      <c r="B2989" s="102" t="s">
        <v>1013</v>
      </c>
      <c r="C2989" t="s">
        <v>541</v>
      </c>
      <c r="D2989" s="58">
        <v>708.09</v>
      </c>
      <c r="E2989" t="s">
        <v>452</v>
      </c>
      <c r="F2989" s="108">
        <v>2005</v>
      </c>
      <c r="G2989" t="s">
        <v>3011</v>
      </c>
      <c r="H2989">
        <v>33</v>
      </c>
      <c r="I2989">
        <v>104</v>
      </c>
      <c r="J2989" t="s">
        <v>782</v>
      </c>
      <c r="K2989" t="s">
        <v>2937</v>
      </c>
      <c r="L2989">
        <v>0</v>
      </c>
      <c r="M2989">
        <v>0</v>
      </c>
      <c r="N2989" t="s">
        <v>5943</v>
      </c>
      <c r="O2989" t="s">
        <v>545</v>
      </c>
      <c r="P2989" t="s">
        <v>458</v>
      </c>
      <c r="R2989">
        <v>0</v>
      </c>
      <c r="S2989" t="s">
        <v>459</v>
      </c>
      <c r="T2989" t="s">
        <v>458</v>
      </c>
      <c r="U2989" t="s">
        <v>460</v>
      </c>
      <c r="V2989" t="s">
        <v>458</v>
      </c>
    </row>
    <row r="2990" spans="1:22" x14ac:dyDescent="0.2">
      <c r="A2990" s="102">
        <v>42982</v>
      </c>
      <c r="B2990" s="102" t="s">
        <v>1013</v>
      </c>
      <c r="C2990" t="s">
        <v>541</v>
      </c>
      <c r="D2990" s="58">
        <v>708.09</v>
      </c>
      <c r="E2990" t="s">
        <v>452</v>
      </c>
      <c r="F2990" s="108">
        <v>2026</v>
      </c>
      <c r="G2990" t="s">
        <v>3268</v>
      </c>
      <c r="H2990">
        <v>40</v>
      </c>
      <c r="I2990">
        <v>104</v>
      </c>
      <c r="J2990" t="s">
        <v>782</v>
      </c>
      <c r="K2990" t="s">
        <v>2937</v>
      </c>
      <c r="L2990">
        <v>0</v>
      </c>
      <c r="M2990">
        <v>0</v>
      </c>
      <c r="N2990" t="s">
        <v>5944</v>
      </c>
      <c r="O2990" t="s">
        <v>545</v>
      </c>
      <c r="P2990" t="s">
        <v>458</v>
      </c>
      <c r="R2990">
        <v>0</v>
      </c>
      <c r="S2990" t="s">
        <v>459</v>
      </c>
      <c r="T2990" t="s">
        <v>458</v>
      </c>
      <c r="U2990" t="s">
        <v>460</v>
      </c>
      <c r="V2990" t="s">
        <v>458</v>
      </c>
    </row>
    <row r="2991" spans="1:22" x14ac:dyDescent="0.2">
      <c r="A2991" s="102">
        <v>42982</v>
      </c>
      <c r="B2991" s="102" t="s">
        <v>1013</v>
      </c>
      <c r="C2991" t="s">
        <v>541</v>
      </c>
      <c r="D2991" s="58">
        <v>708.09</v>
      </c>
      <c r="E2991" t="s">
        <v>452</v>
      </c>
      <c r="F2991" s="108" t="s">
        <v>2950</v>
      </c>
      <c r="G2991" t="s">
        <v>2951</v>
      </c>
      <c r="H2991">
        <v>41.5</v>
      </c>
      <c r="I2991">
        <v>104</v>
      </c>
      <c r="J2991" t="s">
        <v>782</v>
      </c>
      <c r="K2991" t="s">
        <v>2937</v>
      </c>
      <c r="L2991">
        <v>0</v>
      </c>
      <c r="M2991">
        <v>0</v>
      </c>
      <c r="N2991" t="s">
        <v>5945</v>
      </c>
      <c r="O2991" t="s">
        <v>545</v>
      </c>
      <c r="P2991" t="s">
        <v>458</v>
      </c>
      <c r="R2991">
        <v>0</v>
      </c>
      <c r="S2991" t="s">
        <v>459</v>
      </c>
      <c r="T2991" t="s">
        <v>458</v>
      </c>
      <c r="U2991" t="s">
        <v>460</v>
      </c>
      <c r="V2991" t="s">
        <v>458</v>
      </c>
    </row>
    <row r="2992" spans="1:22" x14ac:dyDescent="0.2">
      <c r="A2992" s="102">
        <v>42989</v>
      </c>
      <c r="B2992" s="102" t="s">
        <v>1013</v>
      </c>
      <c r="C2992" t="s">
        <v>541</v>
      </c>
      <c r="D2992" s="58">
        <v>708.09</v>
      </c>
      <c r="E2992" t="s">
        <v>452</v>
      </c>
      <c r="F2992" s="108">
        <v>2024</v>
      </c>
      <c r="G2992" t="s">
        <v>2955</v>
      </c>
      <c r="H2992">
        <v>9</v>
      </c>
      <c r="I2992">
        <v>104</v>
      </c>
      <c r="J2992" t="s">
        <v>782</v>
      </c>
      <c r="K2992" t="s">
        <v>2937</v>
      </c>
      <c r="L2992">
        <v>0</v>
      </c>
      <c r="M2992">
        <v>0</v>
      </c>
      <c r="N2992" t="s">
        <v>5946</v>
      </c>
      <c r="O2992" t="s">
        <v>545</v>
      </c>
      <c r="P2992" t="s">
        <v>458</v>
      </c>
      <c r="R2992">
        <v>0</v>
      </c>
      <c r="S2992" t="s">
        <v>459</v>
      </c>
      <c r="T2992" t="s">
        <v>458</v>
      </c>
      <c r="U2992" t="s">
        <v>460</v>
      </c>
      <c r="V2992" t="s">
        <v>458</v>
      </c>
    </row>
    <row r="2993" spans="1:22" x14ac:dyDescent="0.2">
      <c r="A2993" s="102">
        <v>42996</v>
      </c>
      <c r="B2993" s="102" t="s">
        <v>1013</v>
      </c>
      <c r="C2993" t="s">
        <v>541</v>
      </c>
      <c r="D2993" s="58">
        <v>708.09</v>
      </c>
      <c r="E2993" t="s">
        <v>452</v>
      </c>
      <c r="F2993" s="108">
        <v>2024</v>
      </c>
      <c r="G2993" t="s">
        <v>2955</v>
      </c>
      <c r="H2993">
        <v>12</v>
      </c>
      <c r="I2993">
        <v>104</v>
      </c>
      <c r="J2993" t="s">
        <v>782</v>
      </c>
      <c r="K2993" t="s">
        <v>2937</v>
      </c>
      <c r="L2993">
        <v>0</v>
      </c>
      <c r="M2993">
        <v>0</v>
      </c>
      <c r="N2993" t="s">
        <v>5947</v>
      </c>
      <c r="O2993" t="s">
        <v>545</v>
      </c>
      <c r="P2993" t="s">
        <v>458</v>
      </c>
      <c r="R2993">
        <v>0</v>
      </c>
      <c r="S2993" t="s">
        <v>459</v>
      </c>
      <c r="T2993" t="s">
        <v>458</v>
      </c>
      <c r="U2993" t="s">
        <v>460</v>
      </c>
      <c r="V2993" t="s">
        <v>458</v>
      </c>
    </row>
    <row r="2994" spans="1:22" x14ac:dyDescent="0.2">
      <c r="A2994" s="102">
        <v>43003</v>
      </c>
      <c r="B2994" s="102" t="s">
        <v>1013</v>
      </c>
      <c r="C2994" t="s">
        <v>541</v>
      </c>
      <c r="D2994" s="58">
        <v>708.09</v>
      </c>
      <c r="E2994" t="s">
        <v>452</v>
      </c>
      <c r="F2994" s="108">
        <v>2024</v>
      </c>
      <c r="G2994" t="s">
        <v>2955</v>
      </c>
      <c r="H2994">
        <v>6</v>
      </c>
      <c r="I2994">
        <v>104</v>
      </c>
      <c r="J2994" t="s">
        <v>782</v>
      </c>
      <c r="K2994" t="s">
        <v>2937</v>
      </c>
      <c r="L2994">
        <v>0</v>
      </c>
      <c r="M2994">
        <v>0</v>
      </c>
      <c r="N2994" t="s">
        <v>5948</v>
      </c>
      <c r="O2994" t="s">
        <v>545</v>
      </c>
      <c r="P2994" t="s">
        <v>458</v>
      </c>
      <c r="R2994">
        <v>0</v>
      </c>
      <c r="S2994" t="s">
        <v>459</v>
      </c>
      <c r="T2994" t="s">
        <v>458</v>
      </c>
      <c r="U2994" t="s">
        <v>460</v>
      </c>
      <c r="V2994" t="s">
        <v>458</v>
      </c>
    </row>
    <row r="2995" spans="1:22" x14ac:dyDescent="0.2">
      <c r="A2995" s="102">
        <v>43010</v>
      </c>
      <c r="B2995" s="102" t="s">
        <v>1013</v>
      </c>
      <c r="C2995" t="s">
        <v>541</v>
      </c>
      <c r="D2995" s="58">
        <v>708.09</v>
      </c>
      <c r="E2995" t="s">
        <v>452</v>
      </c>
      <c r="F2995" s="108">
        <v>2024</v>
      </c>
      <c r="G2995" t="s">
        <v>2955</v>
      </c>
      <c r="H2995">
        <v>12</v>
      </c>
      <c r="I2995">
        <v>104</v>
      </c>
      <c r="J2995" t="s">
        <v>782</v>
      </c>
      <c r="K2995" t="s">
        <v>2937</v>
      </c>
      <c r="L2995">
        <v>0</v>
      </c>
      <c r="M2995">
        <v>0</v>
      </c>
      <c r="N2995" t="s">
        <v>5949</v>
      </c>
      <c r="O2995" t="s">
        <v>545</v>
      </c>
      <c r="P2995" t="s">
        <v>458</v>
      </c>
      <c r="R2995">
        <v>0</v>
      </c>
      <c r="S2995" t="s">
        <v>459</v>
      </c>
      <c r="T2995" t="s">
        <v>458</v>
      </c>
      <c r="U2995" t="s">
        <v>460</v>
      </c>
      <c r="V2995" t="s">
        <v>458</v>
      </c>
    </row>
    <row r="2996" spans="1:22" x14ac:dyDescent="0.2">
      <c r="A2996" s="102">
        <v>43010</v>
      </c>
      <c r="B2996" s="102" t="s">
        <v>1013</v>
      </c>
      <c r="C2996" t="s">
        <v>541</v>
      </c>
      <c r="D2996" s="58">
        <v>708.09</v>
      </c>
      <c r="E2996" t="s">
        <v>452</v>
      </c>
      <c r="F2996" s="108">
        <v>2005</v>
      </c>
      <c r="G2996" t="s">
        <v>3011</v>
      </c>
      <c r="H2996">
        <v>1</v>
      </c>
      <c r="I2996">
        <v>104</v>
      </c>
      <c r="J2996" t="s">
        <v>782</v>
      </c>
      <c r="K2996" t="s">
        <v>2937</v>
      </c>
      <c r="L2996">
        <v>0</v>
      </c>
      <c r="M2996">
        <v>0</v>
      </c>
      <c r="N2996" t="s">
        <v>5950</v>
      </c>
      <c r="O2996" t="s">
        <v>545</v>
      </c>
      <c r="P2996" t="s">
        <v>458</v>
      </c>
      <c r="R2996">
        <v>0</v>
      </c>
      <c r="S2996" t="s">
        <v>459</v>
      </c>
      <c r="T2996" t="s">
        <v>458</v>
      </c>
      <c r="U2996" t="s">
        <v>460</v>
      </c>
      <c r="V2996" t="s">
        <v>458</v>
      </c>
    </row>
    <row r="2997" spans="1:22" x14ac:dyDescent="0.2">
      <c r="A2997" s="102">
        <v>43010</v>
      </c>
      <c r="B2997" s="102" t="s">
        <v>1013</v>
      </c>
      <c r="C2997" t="s">
        <v>541</v>
      </c>
      <c r="D2997" s="58">
        <v>708.09</v>
      </c>
      <c r="E2997" t="s">
        <v>452</v>
      </c>
      <c r="F2997" s="108" t="s">
        <v>2950</v>
      </c>
      <c r="G2997" t="s">
        <v>2951</v>
      </c>
      <c r="H2997">
        <v>1</v>
      </c>
      <c r="I2997">
        <v>104</v>
      </c>
      <c r="J2997" t="s">
        <v>782</v>
      </c>
      <c r="K2997" t="s">
        <v>2937</v>
      </c>
      <c r="L2997">
        <v>0</v>
      </c>
      <c r="M2997">
        <v>0</v>
      </c>
      <c r="N2997" t="s">
        <v>5951</v>
      </c>
      <c r="O2997" t="s">
        <v>545</v>
      </c>
      <c r="P2997" t="s">
        <v>458</v>
      </c>
      <c r="R2997">
        <v>0</v>
      </c>
      <c r="S2997" t="s">
        <v>459</v>
      </c>
      <c r="T2997" t="s">
        <v>458</v>
      </c>
      <c r="U2997" t="s">
        <v>460</v>
      </c>
      <c r="V2997" t="s">
        <v>458</v>
      </c>
    </row>
    <row r="2998" spans="1:22" x14ac:dyDescent="0.2">
      <c r="A2998" s="102">
        <v>43017</v>
      </c>
      <c r="B2998" s="102" t="s">
        <v>1013</v>
      </c>
      <c r="C2998" t="s">
        <v>541</v>
      </c>
      <c r="D2998" s="58">
        <v>708.09</v>
      </c>
      <c r="E2998" t="s">
        <v>452</v>
      </c>
      <c r="F2998" s="108">
        <v>2024</v>
      </c>
      <c r="G2998" t="s">
        <v>2955</v>
      </c>
      <c r="H2998">
        <v>12</v>
      </c>
      <c r="I2998">
        <v>104</v>
      </c>
      <c r="J2998" t="s">
        <v>782</v>
      </c>
      <c r="K2998" t="s">
        <v>2937</v>
      </c>
      <c r="L2998">
        <v>0</v>
      </c>
      <c r="M2998">
        <v>0</v>
      </c>
      <c r="N2998" t="s">
        <v>5952</v>
      </c>
      <c r="O2998" t="s">
        <v>545</v>
      </c>
      <c r="P2998" t="s">
        <v>458</v>
      </c>
      <c r="R2998">
        <v>0</v>
      </c>
      <c r="S2998" t="s">
        <v>459</v>
      </c>
      <c r="T2998" t="s">
        <v>458</v>
      </c>
      <c r="U2998" t="s">
        <v>460</v>
      </c>
      <c r="V2998" t="s">
        <v>458</v>
      </c>
    </row>
    <row r="2999" spans="1:22" x14ac:dyDescent="0.2">
      <c r="A2999" s="102">
        <v>43017</v>
      </c>
      <c r="B2999" s="102" t="s">
        <v>1013</v>
      </c>
      <c r="C2999" t="s">
        <v>541</v>
      </c>
      <c r="D2999" s="58">
        <v>708.09</v>
      </c>
      <c r="E2999" t="s">
        <v>452</v>
      </c>
      <c r="F2999" s="108">
        <v>2005</v>
      </c>
      <c r="G2999" t="s">
        <v>3011</v>
      </c>
      <c r="H2999">
        <v>2</v>
      </c>
      <c r="I2999">
        <v>104</v>
      </c>
      <c r="J2999" t="s">
        <v>782</v>
      </c>
      <c r="K2999" t="s">
        <v>2937</v>
      </c>
      <c r="L2999">
        <v>0</v>
      </c>
      <c r="M2999">
        <v>0</v>
      </c>
      <c r="N2999" t="s">
        <v>5953</v>
      </c>
      <c r="O2999" t="s">
        <v>545</v>
      </c>
      <c r="P2999" t="s">
        <v>458</v>
      </c>
      <c r="R2999">
        <v>0</v>
      </c>
      <c r="S2999" t="s">
        <v>459</v>
      </c>
      <c r="T2999" t="s">
        <v>458</v>
      </c>
      <c r="U2999" t="s">
        <v>460</v>
      </c>
      <c r="V2999" t="s">
        <v>458</v>
      </c>
    </row>
    <row r="3000" spans="1:22" x14ac:dyDescent="0.2">
      <c r="A3000" s="102">
        <v>43024</v>
      </c>
      <c r="B3000" s="102" t="s">
        <v>1013</v>
      </c>
      <c r="C3000" t="s">
        <v>541</v>
      </c>
      <c r="D3000" s="58">
        <v>708.09</v>
      </c>
      <c r="E3000" t="s">
        <v>452</v>
      </c>
      <c r="F3000" s="108">
        <v>2024</v>
      </c>
      <c r="G3000" t="s">
        <v>2955</v>
      </c>
      <c r="H3000">
        <v>4</v>
      </c>
      <c r="I3000">
        <v>104</v>
      </c>
      <c r="J3000" t="s">
        <v>782</v>
      </c>
      <c r="K3000" t="s">
        <v>2937</v>
      </c>
      <c r="L3000">
        <v>0</v>
      </c>
      <c r="M3000">
        <v>0</v>
      </c>
      <c r="N3000" t="s">
        <v>5954</v>
      </c>
      <c r="O3000" t="s">
        <v>545</v>
      </c>
      <c r="P3000" t="s">
        <v>458</v>
      </c>
      <c r="R3000">
        <v>0</v>
      </c>
      <c r="S3000" t="s">
        <v>459</v>
      </c>
      <c r="T3000" t="s">
        <v>458</v>
      </c>
      <c r="U3000" t="s">
        <v>460</v>
      </c>
      <c r="V3000" t="s">
        <v>458</v>
      </c>
    </row>
    <row r="3001" spans="1:22" x14ac:dyDescent="0.2">
      <c r="A3001" s="102">
        <v>43024</v>
      </c>
      <c r="B3001" s="102" t="s">
        <v>1013</v>
      </c>
      <c r="C3001" t="s">
        <v>541</v>
      </c>
      <c r="D3001" s="58">
        <v>708.09</v>
      </c>
      <c r="E3001" t="s">
        <v>452</v>
      </c>
      <c r="F3001" s="108">
        <v>2005</v>
      </c>
      <c r="G3001" t="s">
        <v>3011</v>
      </c>
      <c r="H3001">
        <v>38.5</v>
      </c>
      <c r="I3001">
        <v>104</v>
      </c>
      <c r="J3001" t="s">
        <v>782</v>
      </c>
      <c r="K3001" t="s">
        <v>2937</v>
      </c>
      <c r="L3001">
        <v>0</v>
      </c>
      <c r="M3001">
        <v>0</v>
      </c>
      <c r="N3001" t="s">
        <v>5955</v>
      </c>
      <c r="O3001" t="s">
        <v>545</v>
      </c>
      <c r="P3001" t="s">
        <v>458</v>
      </c>
      <c r="R3001">
        <v>0</v>
      </c>
      <c r="S3001" t="s">
        <v>459</v>
      </c>
      <c r="T3001" t="s">
        <v>458</v>
      </c>
      <c r="U3001" t="s">
        <v>460</v>
      </c>
      <c r="V3001" t="s">
        <v>458</v>
      </c>
    </row>
    <row r="3002" spans="1:22" x14ac:dyDescent="0.2">
      <c r="A3002" s="102">
        <v>43024</v>
      </c>
      <c r="B3002" s="102" t="s">
        <v>1013</v>
      </c>
      <c r="C3002" t="s">
        <v>541</v>
      </c>
      <c r="D3002" s="58">
        <v>708.09</v>
      </c>
      <c r="E3002" t="s">
        <v>452</v>
      </c>
      <c r="F3002" s="108">
        <v>2026</v>
      </c>
      <c r="G3002" t="s">
        <v>3268</v>
      </c>
      <c r="H3002">
        <v>32</v>
      </c>
      <c r="I3002">
        <v>104</v>
      </c>
      <c r="J3002" t="s">
        <v>782</v>
      </c>
      <c r="K3002" t="s">
        <v>2937</v>
      </c>
      <c r="L3002">
        <v>0</v>
      </c>
      <c r="M3002">
        <v>0</v>
      </c>
      <c r="N3002" t="s">
        <v>5956</v>
      </c>
      <c r="O3002" t="s">
        <v>545</v>
      </c>
      <c r="P3002" t="s">
        <v>458</v>
      </c>
      <c r="R3002">
        <v>0</v>
      </c>
      <c r="S3002" t="s">
        <v>459</v>
      </c>
      <c r="T3002" t="s">
        <v>458</v>
      </c>
      <c r="U3002" t="s">
        <v>460</v>
      </c>
      <c r="V3002" t="s">
        <v>458</v>
      </c>
    </row>
    <row r="3003" spans="1:22" x14ac:dyDescent="0.2">
      <c r="A3003" s="102">
        <v>43031</v>
      </c>
      <c r="B3003" s="102" t="s">
        <v>1013</v>
      </c>
      <c r="C3003" t="s">
        <v>541</v>
      </c>
      <c r="D3003" s="58">
        <v>708.09</v>
      </c>
      <c r="E3003" t="s">
        <v>452</v>
      </c>
      <c r="F3003" s="108">
        <v>2024</v>
      </c>
      <c r="G3003" t="s">
        <v>2955</v>
      </c>
      <c r="H3003">
        <v>15</v>
      </c>
      <c r="I3003">
        <v>104</v>
      </c>
      <c r="J3003" t="s">
        <v>782</v>
      </c>
      <c r="K3003" t="s">
        <v>2937</v>
      </c>
      <c r="L3003">
        <v>0</v>
      </c>
      <c r="M3003">
        <v>0</v>
      </c>
      <c r="N3003" t="s">
        <v>5957</v>
      </c>
      <c r="O3003" t="s">
        <v>545</v>
      </c>
      <c r="P3003" t="s">
        <v>458</v>
      </c>
      <c r="R3003">
        <v>0</v>
      </c>
      <c r="S3003" t="s">
        <v>459</v>
      </c>
      <c r="T3003" t="s">
        <v>458</v>
      </c>
      <c r="U3003" t="s">
        <v>460</v>
      </c>
      <c r="V3003" t="s">
        <v>458</v>
      </c>
    </row>
    <row r="3004" spans="1:22" x14ac:dyDescent="0.2">
      <c r="A3004" s="102">
        <v>43031</v>
      </c>
      <c r="B3004" s="102" t="s">
        <v>1013</v>
      </c>
      <c r="C3004" t="s">
        <v>541</v>
      </c>
      <c r="D3004" s="58">
        <v>708.09</v>
      </c>
      <c r="E3004" t="s">
        <v>452</v>
      </c>
      <c r="F3004" s="108">
        <v>2005</v>
      </c>
      <c r="G3004" t="s">
        <v>3011</v>
      </c>
      <c r="H3004">
        <v>26.5</v>
      </c>
      <c r="I3004">
        <v>104</v>
      </c>
      <c r="J3004" t="s">
        <v>782</v>
      </c>
      <c r="K3004" t="s">
        <v>2937</v>
      </c>
      <c r="L3004">
        <v>0</v>
      </c>
      <c r="M3004">
        <v>0</v>
      </c>
      <c r="N3004" t="s">
        <v>5958</v>
      </c>
      <c r="O3004" t="s">
        <v>545</v>
      </c>
      <c r="P3004" t="s">
        <v>458</v>
      </c>
      <c r="R3004">
        <v>0</v>
      </c>
      <c r="S3004" t="s">
        <v>459</v>
      </c>
      <c r="T3004" t="s">
        <v>458</v>
      </c>
      <c r="U3004" t="s">
        <v>460</v>
      </c>
      <c r="V3004" t="s">
        <v>458</v>
      </c>
    </row>
    <row r="3005" spans="1:22" x14ac:dyDescent="0.2">
      <c r="A3005" s="102">
        <v>43031</v>
      </c>
      <c r="B3005" s="102" t="s">
        <v>1013</v>
      </c>
      <c r="C3005" t="s">
        <v>541</v>
      </c>
      <c r="D3005" s="58">
        <v>708.09</v>
      </c>
      <c r="E3005" t="s">
        <v>452</v>
      </c>
      <c r="F3005" s="108">
        <v>2026</v>
      </c>
      <c r="G3005" t="s">
        <v>3268</v>
      </c>
      <c r="H3005">
        <v>24</v>
      </c>
      <c r="I3005">
        <v>104</v>
      </c>
      <c r="J3005" t="s">
        <v>782</v>
      </c>
      <c r="K3005" t="s">
        <v>2937</v>
      </c>
      <c r="L3005">
        <v>0</v>
      </c>
      <c r="M3005">
        <v>0</v>
      </c>
      <c r="N3005" t="s">
        <v>5959</v>
      </c>
      <c r="O3005" t="s">
        <v>545</v>
      </c>
      <c r="P3005" t="s">
        <v>458</v>
      </c>
      <c r="R3005">
        <v>0</v>
      </c>
      <c r="S3005" t="s">
        <v>459</v>
      </c>
      <c r="T3005" t="s">
        <v>458</v>
      </c>
      <c r="U3005" t="s">
        <v>460</v>
      </c>
      <c r="V3005" t="s">
        <v>458</v>
      </c>
    </row>
    <row r="3006" spans="1:22" x14ac:dyDescent="0.2">
      <c r="A3006" s="102">
        <v>43031</v>
      </c>
      <c r="B3006" s="102" t="s">
        <v>1013</v>
      </c>
      <c r="C3006" t="s">
        <v>541</v>
      </c>
      <c r="D3006" s="58">
        <v>708.09</v>
      </c>
      <c r="E3006" t="s">
        <v>452</v>
      </c>
      <c r="F3006" s="108" t="s">
        <v>2950</v>
      </c>
      <c r="G3006" t="s">
        <v>2951</v>
      </c>
      <c r="H3006">
        <v>21</v>
      </c>
      <c r="I3006">
        <v>104</v>
      </c>
      <c r="J3006" t="s">
        <v>782</v>
      </c>
      <c r="K3006" t="s">
        <v>2937</v>
      </c>
      <c r="L3006">
        <v>0</v>
      </c>
      <c r="M3006">
        <v>0</v>
      </c>
      <c r="N3006" t="s">
        <v>5960</v>
      </c>
      <c r="O3006" t="s">
        <v>545</v>
      </c>
      <c r="P3006" t="s">
        <v>458</v>
      </c>
      <c r="R3006">
        <v>0</v>
      </c>
      <c r="S3006" t="s">
        <v>459</v>
      </c>
      <c r="T3006" t="s">
        <v>458</v>
      </c>
      <c r="U3006" t="s">
        <v>460</v>
      </c>
      <c r="V3006" t="s">
        <v>458</v>
      </c>
    </row>
    <row r="3007" spans="1:22" x14ac:dyDescent="0.2">
      <c r="A3007" s="102">
        <v>43038</v>
      </c>
      <c r="B3007" s="102" t="s">
        <v>1013</v>
      </c>
      <c r="C3007" t="s">
        <v>541</v>
      </c>
      <c r="D3007" s="58">
        <v>708.09</v>
      </c>
      <c r="E3007" t="s">
        <v>452</v>
      </c>
      <c r="F3007" s="108">
        <v>2024</v>
      </c>
      <c r="G3007" t="s">
        <v>2955</v>
      </c>
      <c r="H3007">
        <v>8</v>
      </c>
      <c r="I3007">
        <v>104</v>
      </c>
      <c r="J3007" t="s">
        <v>782</v>
      </c>
      <c r="K3007" t="s">
        <v>2937</v>
      </c>
      <c r="L3007">
        <v>0</v>
      </c>
      <c r="M3007">
        <v>0</v>
      </c>
      <c r="N3007" t="s">
        <v>5961</v>
      </c>
      <c r="O3007" t="s">
        <v>545</v>
      </c>
      <c r="P3007" t="s">
        <v>458</v>
      </c>
      <c r="R3007">
        <v>0</v>
      </c>
      <c r="S3007" t="s">
        <v>459</v>
      </c>
      <c r="T3007" t="s">
        <v>458</v>
      </c>
      <c r="U3007" t="s">
        <v>460</v>
      </c>
      <c r="V3007" t="s">
        <v>458</v>
      </c>
    </row>
    <row r="3008" spans="1:22" x14ac:dyDescent="0.2">
      <c r="A3008" s="102">
        <v>43038</v>
      </c>
      <c r="B3008" s="102" t="s">
        <v>1013</v>
      </c>
      <c r="C3008" t="s">
        <v>541</v>
      </c>
      <c r="D3008" s="58">
        <v>708.09</v>
      </c>
      <c r="E3008" t="s">
        <v>452</v>
      </c>
      <c r="F3008" s="108">
        <v>2005</v>
      </c>
      <c r="G3008" t="s">
        <v>3011</v>
      </c>
      <c r="H3008">
        <v>16</v>
      </c>
      <c r="I3008">
        <v>104</v>
      </c>
      <c r="J3008" t="s">
        <v>782</v>
      </c>
      <c r="K3008" t="s">
        <v>2937</v>
      </c>
      <c r="L3008">
        <v>0</v>
      </c>
      <c r="M3008">
        <v>0</v>
      </c>
      <c r="N3008" t="s">
        <v>5962</v>
      </c>
      <c r="O3008" t="s">
        <v>545</v>
      </c>
      <c r="P3008" t="s">
        <v>458</v>
      </c>
      <c r="R3008">
        <v>0</v>
      </c>
      <c r="S3008" t="s">
        <v>459</v>
      </c>
      <c r="T3008" t="s">
        <v>458</v>
      </c>
      <c r="U3008" t="s">
        <v>460</v>
      </c>
      <c r="V3008" t="s">
        <v>458</v>
      </c>
    </row>
    <row r="3009" spans="1:22" x14ac:dyDescent="0.2">
      <c r="A3009" s="102">
        <v>43038</v>
      </c>
      <c r="B3009" s="102" t="s">
        <v>1013</v>
      </c>
      <c r="C3009" t="s">
        <v>541</v>
      </c>
      <c r="D3009" s="58">
        <v>708.09</v>
      </c>
      <c r="E3009" t="s">
        <v>452</v>
      </c>
      <c r="F3009" s="108">
        <v>2026</v>
      </c>
      <c r="G3009" t="s">
        <v>3268</v>
      </c>
      <c r="H3009">
        <v>16</v>
      </c>
      <c r="I3009">
        <v>104</v>
      </c>
      <c r="J3009" t="s">
        <v>782</v>
      </c>
      <c r="K3009" t="s">
        <v>2937</v>
      </c>
      <c r="L3009">
        <v>0</v>
      </c>
      <c r="M3009">
        <v>0</v>
      </c>
      <c r="N3009" t="s">
        <v>5963</v>
      </c>
      <c r="O3009" t="s">
        <v>545</v>
      </c>
      <c r="P3009" t="s">
        <v>458</v>
      </c>
      <c r="R3009">
        <v>0</v>
      </c>
      <c r="S3009" t="s">
        <v>459</v>
      </c>
      <c r="T3009" t="s">
        <v>458</v>
      </c>
      <c r="U3009" t="s">
        <v>460</v>
      </c>
      <c r="V3009" t="s">
        <v>458</v>
      </c>
    </row>
    <row r="3010" spans="1:22" x14ac:dyDescent="0.2">
      <c r="A3010" s="102">
        <v>43038</v>
      </c>
      <c r="B3010" s="102" t="s">
        <v>1013</v>
      </c>
      <c r="C3010" t="s">
        <v>541</v>
      </c>
      <c r="D3010" s="58">
        <v>708.09</v>
      </c>
      <c r="E3010" t="s">
        <v>452</v>
      </c>
      <c r="F3010" s="108" t="s">
        <v>2950</v>
      </c>
      <c r="G3010" t="s">
        <v>2951</v>
      </c>
      <c r="H3010">
        <v>8</v>
      </c>
      <c r="I3010">
        <v>104</v>
      </c>
      <c r="J3010" t="s">
        <v>782</v>
      </c>
      <c r="K3010" t="s">
        <v>2937</v>
      </c>
      <c r="L3010">
        <v>0</v>
      </c>
      <c r="M3010">
        <v>0</v>
      </c>
      <c r="N3010" t="s">
        <v>5964</v>
      </c>
      <c r="O3010" t="s">
        <v>545</v>
      </c>
      <c r="P3010" t="s">
        <v>458</v>
      </c>
      <c r="R3010">
        <v>0</v>
      </c>
      <c r="S3010" t="s">
        <v>459</v>
      </c>
      <c r="T3010" t="s">
        <v>458</v>
      </c>
      <c r="U3010" t="s">
        <v>460</v>
      </c>
      <c r="V3010" t="s">
        <v>458</v>
      </c>
    </row>
    <row r="3011" spans="1:22" x14ac:dyDescent="0.2">
      <c r="A3011" s="102">
        <v>43040</v>
      </c>
      <c r="B3011" s="102" t="s">
        <v>1013</v>
      </c>
      <c r="C3011" t="s">
        <v>541</v>
      </c>
      <c r="D3011" s="58">
        <v>708.09</v>
      </c>
      <c r="E3011" t="s">
        <v>452</v>
      </c>
      <c r="F3011" s="108">
        <v>2024</v>
      </c>
      <c r="G3011" t="s">
        <v>2955</v>
      </c>
      <c r="H3011">
        <v>4</v>
      </c>
      <c r="I3011">
        <v>104</v>
      </c>
      <c r="J3011" t="s">
        <v>782</v>
      </c>
      <c r="K3011" t="s">
        <v>2937</v>
      </c>
      <c r="L3011">
        <v>0</v>
      </c>
      <c r="M3011">
        <v>0</v>
      </c>
      <c r="N3011" t="s">
        <v>5965</v>
      </c>
      <c r="O3011" t="s">
        <v>545</v>
      </c>
      <c r="P3011" t="s">
        <v>458</v>
      </c>
      <c r="R3011">
        <v>0</v>
      </c>
      <c r="S3011" t="s">
        <v>459</v>
      </c>
      <c r="T3011" t="s">
        <v>458</v>
      </c>
      <c r="U3011" t="s">
        <v>460</v>
      </c>
      <c r="V3011" t="s">
        <v>458</v>
      </c>
    </row>
    <row r="3012" spans="1:22" x14ac:dyDescent="0.2">
      <c r="A3012" s="102">
        <v>43040</v>
      </c>
      <c r="B3012" s="102" t="s">
        <v>1013</v>
      </c>
      <c r="C3012" t="s">
        <v>541</v>
      </c>
      <c r="D3012" s="58">
        <v>708.09</v>
      </c>
      <c r="E3012" t="s">
        <v>452</v>
      </c>
      <c r="F3012" s="108">
        <v>2005</v>
      </c>
      <c r="G3012" t="s">
        <v>3011</v>
      </c>
      <c r="H3012">
        <v>3</v>
      </c>
      <c r="I3012">
        <v>104</v>
      </c>
      <c r="J3012" t="s">
        <v>782</v>
      </c>
      <c r="K3012" t="s">
        <v>2937</v>
      </c>
      <c r="L3012">
        <v>0</v>
      </c>
      <c r="M3012">
        <v>0</v>
      </c>
      <c r="N3012" t="s">
        <v>5966</v>
      </c>
      <c r="O3012" t="s">
        <v>545</v>
      </c>
      <c r="P3012" t="s">
        <v>458</v>
      </c>
      <c r="R3012">
        <v>0</v>
      </c>
      <c r="S3012" t="s">
        <v>459</v>
      </c>
      <c r="T3012" t="s">
        <v>458</v>
      </c>
      <c r="U3012" t="s">
        <v>460</v>
      </c>
      <c r="V3012" t="s">
        <v>458</v>
      </c>
    </row>
    <row r="3013" spans="1:22" x14ac:dyDescent="0.2">
      <c r="A3013" s="102">
        <v>43040</v>
      </c>
      <c r="B3013" s="102" t="s">
        <v>1013</v>
      </c>
      <c r="C3013" t="s">
        <v>541</v>
      </c>
      <c r="D3013" s="58">
        <v>708.09</v>
      </c>
      <c r="E3013" t="s">
        <v>452</v>
      </c>
      <c r="F3013" s="108">
        <v>2005</v>
      </c>
      <c r="G3013" t="s">
        <v>3011</v>
      </c>
      <c r="H3013">
        <v>4</v>
      </c>
      <c r="I3013">
        <v>104</v>
      </c>
      <c r="J3013" t="s">
        <v>782</v>
      </c>
      <c r="K3013" t="s">
        <v>2937</v>
      </c>
      <c r="L3013">
        <v>0</v>
      </c>
      <c r="M3013">
        <v>0</v>
      </c>
      <c r="N3013" t="s">
        <v>5967</v>
      </c>
      <c r="O3013" t="s">
        <v>545</v>
      </c>
      <c r="P3013" t="s">
        <v>458</v>
      </c>
      <c r="R3013">
        <v>0</v>
      </c>
      <c r="S3013" t="s">
        <v>459</v>
      </c>
      <c r="T3013" t="s">
        <v>458</v>
      </c>
      <c r="U3013" t="s">
        <v>460</v>
      </c>
      <c r="V3013" t="s">
        <v>458</v>
      </c>
    </row>
    <row r="3014" spans="1:22" x14ac:dyDescent="0.2">
      <c r="A3014" s="102">
        <v>43040</v>
      </c>
      <c r="B3014" s="102" t="s">
        <v>1013</v>
      </c>
      <c r="C3014" t="s">
        <v>541</v>
      </c>
      <c r="D3014" s="58">
        <v>708.09</v>
      </c>
      <c r="E3014" t="s">
        <v>452</v>
      </c>
      <c r="F3014" s="108" t="s">
        <v>2950</v>
      </c>
      <c r="G3014" t="s">
        <v>2951</v>
      </c>
      <c r="H3014">
        <v>8</v>
      </c>
      <c r="I3014">
        <v>104</v>
      </c>
      <c r="J3014" t="s">
        <v>782</v>
      </c>
      <c r="K3014" t="s">
        <v>2937</v>
      </c>
      <c r="L3014">
        <v>0</v>
      </c>
      <c r="M3014">
        <v>0</v>
      </c>
      <c r="N3014" t="s">
        <v>5968</v>
      </c>
      <c r="O3014" t="s">
        <v>545</v>
      </c>
      <c r="P3014" t="s">
        <v>458</v>
      </c>
      <c r="R3014">
        <v>0</v>
      </c>
      <c r="S3014" t="s">
        <v>459</v>
      </c>
      <c r="T3014" t="s">
        <v>458</v>
      </c>
      <c r="U3014" t="s">
        <v>460</v>
      </c>
      <c r="V3014" t="s">
        <v>458</v>
      </c>
    </row>
    <row r="3015" spans="1:22" x14ac:dyDescent="0.2">
      <c r="A3015" s="102">
        <v>43040</v>
      </c>
      <c r="B3015" s="102" t="s">
        <v>1013</v>
      </c>
      <c r="C3015" t="s">
        <v>541</v>
      </c>
      <c r="D3015" s="58">
        <v>708.09</v>
      </c>
      <c r="E3015" t="s">
        <v>452</v>
      </c>
      <c r="F3015" s="108" t="s">
        <v>2950</v>
      </c>
      <c r="G3015" t="s">
        <v>2951</v>
      </c>
      <c r="H3015">
        <v>16</v>
      </c>
      <c r="I3015">
        <v>104</v>
      </c>
      <c r="J3015" t="s">
        <v>782</v>
      </c>
      <c r="K3015" t="s">
        <v>2937</v>
      </c>
      <c r="L3015">
        <v>0</v>
      </c>
      <c r="M3015">
        <v>0</v>
      </c>
      <c r="N3015" t="s">
        <v>5969</v>
      </c>
      <c r="O3015" t="s">
        <v>545</v>
      </c>
      <c r="P3015" t="s">
        <v>458</v>
      </c>
      <c r="R3015">
        <v>0</v>
      </c>
      <c r="S3015" t="s">
        <v>459</v>
      </c>
      <c r="T3015" t="s">
        <v>458</v>
      </c>
      <c r="U3015" t="s">
        <v>460</v>
      </c>
      <c r="V3015" t="s">
        <v>458</v>
      </c>
    </row>
    <row r="3016" spans="1:22" x14ac:dyDescent="0.2">
      <c r="A3016" s="102">
        <v>43045</v>
      </c>
      <c r="B3016" s="102" t="s">
        <v>1013</v>
      </c>
      <c r="C3016" t="s">
        <v>541</v>
      </c>
      <c r="D3016" s="58">
        <v>708.09</v>
      </c>
      <c r="E3016" t="s">
        <v>452</v>
      </c>
      <c r="F3016" s="108">
        <v>2024</v>
      </c>
      <c r="G3016" t="s">
        <v>2955</v>
      </c>
      <c r="H3016">
        <v>10</v>
      </c>
      <c r="I3016">
        <v>104</v>
      </c>
      <c r="J3016" t="s">
        <v>782</v>
      </c>
      <c r="K3016" t="s">
        <v>2937</v>
      </c>
      <c r="L3016">
        <v>0</v>
      </c>
      <c r="M3016">
        <v>0</v>
      </c>
      <c r="N3016" t="s">
        <v>5970</v>
      </c>
      <c r="O3016" t="s">
        <v>545</v>
      </c>
      <c r="P3016" t="s">
        <v>458</v>
      </c>
      <c r="R3016">
        <v>0</v>
      </c>
      <c r="S3016" t="s">
        <v>459</v>
      </c>
      <c r="T3016" t="s">
        <v>458</v>
      </c>
      <c r="U3016" t="s">
        <v>460</v>
      </c>
      <c r="V3016" t="s">
        <v>458</v>
      </c>
    </row>
    <row r="3017" spans="1:22" x14ac:dyDescent="0.2">
      <c r="A3017" s="102">
        <v>43045</v>
      </c>
      <c r="B3017" s="102" t="s">
        <v>1013</v>
      </c>
      <c r="C3017" t="s">
        <v>541</v>
      </c>
      <c r="D3017" s="58">
        <v>708.09</v>
      </c>
      <c r="E3017" t="s">
        <v>452</v>
      </c>
      <c r="F3017" s="108">
        <v>2023</v>
      </c>
      <c r="G3017" t="s">
        <v>2997</v>
      </c>
      <c r="H3017">
        <v>3</v>
      </c>
      <c r="I3017">
        <v>104</v>
      </c>
      <c r="J3017" t="s">
        <v>782</v>
      </c>
      <c r="K3017" t="s">
        <v>2937</v>
      </c>
      <c r="L3017">
        <v>0</v>
      </c>
      <c r="M3017">
        <v>0</v>
      </c>
      <c r="N3017" t="s">
        <v>5971</v>
      </c>
      <c r="O3017" t="s">
        <v>545</v>
      </c>
      <c r="P3017" t="s">
        <v>458</v>
      </c>
      <c r="R3017">
        <v>0</v>
      </c>
      <c r="S3017" t="s">
        <v>459</v>
      </c>
      <c r="T3017" t="s">
        <v>458</v>
      </c>
      <c r="U3017" t="s">
        <v>460</v>
      </c>
      <c r="V3017" t="s">
        <v>458</v>
      </c>
    </row>
    <row r="3018" spans="1:22" x14ac:dyDescent="0.2">
      <c r="A3018" s="102">
        <v>43045</v>
      </c>
      <c r="B3018" s="102" t="s">
        <v>1013</v>
      </c>
      <c r="C3018" t="s">
        <v>541</v>
      </c>
      <c r="D3018" s="58">
        <v>708.09</v>
      </c>
      <c r="E3018" t="s">
        <v>452</v>
      </c>
      <c r="F3018" s="108">
        <v>2005</v>
      </c>
      <c r="G3018" t="s">
        <v>3011</v>
      </c>
      <c r="H3018">
        <v>2</v>
      </c>
      <c r="I3018">
        <v>104</v>
      </c>
      <c r="J3018" t="s">
        <v>782</v>
      </c>
      <c r="K3018" t="s">
        <v>2937</v>
      </c>
      <c r="L3018">
        <v>0</v>
      </c>
      <c r="M3018">
        <v>0</v>
      </c>
      <c r="N3018" t="s">
        <v>5972</v>
      </c>
      <c r="O3018" t="s">
        <v>545</v>
      </c>
      <c r="P3018" t="s">
        <v>458</v>
      </c>
      <c r="R3018">
        <v>0</v>
      </c>
      <c r="S3018" t="s">
        <v>459</v>
      </c>
      <c r="T3018" t="s">
        <v>458</v>
      </c>
      <c r="U3018" t="s">
        <v>460</v>
      </c>
      <c r="V3018" t="s">
        <v>458</v>
      </c>
    </row>
    <row r="3019" spans="1:22" x14ac:dyDescent="0.2">
      <c r="A3019" s="102">
        <v>43045</v>
      </c>
      <c r="B3019" s="102" t="s">
        <v>1013</v>
      </c>
      <c r="C3019" t="s">
        <v>541</v>
      </c>
      <c r="D3019" s="58">
        <v>708.09</v>
      </c>
      <c r="E3019" t="s">
        <v>452</v>
      </c>
      <c r="F3019" s="108">
        <v>2005</v>
      </c>
      <c r="G3019" t="s">
        <v>3011</v>
      </c>
      <c r="H3019">
        <v>8.5</v>
      </c>
      <c r="I3019">
        <v>104</v>
      </c>
      <c r="J3019" t="s">
        <v>782</v>
      </c>
      <c r="K3019" t="s">
        <v>2937</v>
      </c>
      <c r="L3019">
        <v>0</v>
      </c>
      <c r="M3019">
        <v>0</v>
      </c>
      <c r="N3019" t="s">
        <v>5973</v>
      </c>
      <c r="O3019" t="s">
        <v>545</v>
      </c>
      <c r="P3019" t="s">
        <v>458</v>
      </c>
      <c r="R3019">
        <v>0</v>
      </c>
      <c r="S3019" t="s">
        <v>459</v>
      </c>
      <c r="T3019" t="s">
        <v>458</v>
      </c>
      <c r="U3019" t="s">
        <v>460</v>
      </c>
      <c r="V3019" t="s">
        <v>458</v>
      </c>
    </row>
    <row r="3020" spans="1:22" x14ac:dyDescent="0.2">
      <c r="A3020" s="102">
        <v>43045</v>
      </c>
      <c r="B3020" s="102" t="s">
        <v>1013</v>
      </c>
      <c r="C3020" t="s">
        <v>541</v>
      </c>
      <c r="D3020" s="58">
        <v>708.09</v>
      </c>
      <c r="E3020" t="s">
        <v>452</v>
      </c>
      <c r="F3020" s="108">
        <v>2026</v>
      </c>
      <c r="G3020" t="s">
        <v>3268</v>
      </c>
      <c r="H3020">
        <v>10</v>
      </c>
      <c r="I3020">
        <v>104</v>
      </c>
      <c r="J3020" t="s">
        <v>782</v>
      </c>
      <c r="K3020" t="s">
        <v>2937</v>
      </c>
      <c r="L3020">
        <v>0</v>
      </c>
      <c r="M3020">
        <v>0</v>
      </c>
      <c r="N3020" t="s">
        <v>5974</v>
      </c>
      <c r="O3020" t="s">
        <v>545</v>
      </c>
      <c r="P3020" t="s">
        <v>458</v>
      </c>
      <c r="R3020">
        <v>0</v>
      </c>
      <c r="S3020" t="s">
        <v>459</v>
      </c>
      <c r="T3020" t="s">
        <v>458</v>
      </c>
      <c r="U3020" t="s">
        <v>460</v>
      </c>
      <c r="V3020" t="s">
        <v>458</v>
      </c>
    </row>
    <row r="3021" spans="1:22" x14ac:dyDescent="0.2">
      <c r="A3021" s="102">
        <v>43045</v>
      </c>
      <c r="B3021" s="102" t="s">
        <v>1013</v>
      </c>
      <c r="C3021" t="s">
        <v>541</v>
      </c>
      <c r="D3021" s="58">
        <v>708.09</v>
      </c>
      <c r="E3021" t="s">
        <v>452</v>
      </c>
      <c r="F3021" s="108" t="s">
        <v>2950</v>
      </c>
      <c r="G3021" t="s">
        <v>2951</v>
      </c>
      <c r="H3021">
        <v>14</v>
      </c>
      <c r="I3021">
        <v>104</v>
      </c>
      <c r="J3021" t="s">
        <v>782</v>
      </c>
      <c r="K3021" t="s">
        <v>2937</v>
      </c>
      <c r="L3021">
        <v>0</v>
      </c>
      <c r="M3021">
        <v>0</v>
      </c>
      <c r="N3021" t="s">
        <v>5975</v>
      </c>
      <c r="O3021" t="s">
        <v>545</v>
      </c>
      <c r="P3021" t="s">
        <v>458</v>
      </c>
      <c r="R3021">
        <v>0</v>
      </c>
      <c r="S3021" t="s">
        <v>459</v>
      </c>
      <c r="T3021" t="s">
        <v>458</v>
      </c>
      <c r="U3021" t="s">
        <v>460</v>
      </c>
      <c r="V3021" t="s">
        <v>458</v>
      </c>
    </row>
    <row r="3022" spans="1:22" x14ac:dyDescent="0.2">
      <c r="A3022" s="102">
        <v>43052</v>
      </c>
      <c r="B3022" s="102" t="s">
        <v>1013</v>
      </c>
      <c r="C3022" t="s">
        <v>541</v>
      </c>
      <c r="D3022" s="58">
        <v>708.09</v>
      </c>
      <c r="E3022" t="s">
        <v>452</v>
      </c>
      <c r="F3022" s="108">
        <v>2024</v>
      </c>
      <c r="G3022" t="s">
        <v>2955</v>
      </c>
      <c r="H3022">
        <v>12</v>
      </c>
      <c r="I3022">
        <v>104</v>
      </c>
      <c r="J3022" t="s">
        <v>782</v>
      </c>
      <c r="K3022" t="s">
        <v>2937</v>
      </c>
      <c r="L3022">
        <v>0</v>
      </c>
      <c r="M3022">
        <v>0</v>
      </c>
      <c r="N3022" t="s">
        <v>5976</v>
      </c>
      <c r="O3022" t="s">
        <v>545</v>
      </c>
      <c r="P3022" t="s">
        <v>458</v>
      </c>
      <c r="R3022">
        <v>0</v>
      </c>
      <c r="S3022" t="s">
        <v>459</v>
      </c>
      <c r="T3022" t="s">
        <v>458</v>
      </c>
      <c r="U3022" t="s">
        <v>460</v>
      </c>
      <c r="V3022" t="s">
        <v>458</v>
      </c>
    </row>
    <row r="3023" spans="1:22" x14ac:dyDescent="0.2">
      <c r="A3023" s="102">
        <v>43052</v>
      </c>
      <c r="B3023" s="102" t="s">
        <v>1013</v>
      </c>
      <c r="C3023" t="s">
        <v>541</v>
      </c>
      <c r="D3023" s="58">
        <v>708.09</v>
      </c>
      <c r="E3023" t="s">
        <v>452</v>
      </c>
      <c r="F3023" s="108">
        <v>2005</v>
      </c>
      <c r="G3023" t="s">
        <v>3011</v>
      </c>
      <c r="H3023">
        <v>19</v>
      </c>
      <c r="I3023">
        <v>104</v>
      </c>
      <c r="J3023" t="s">
        <v>782</v>
      </c>
      <c r="K3023" t="s">
        <v>2937</v>
      </c>
      <c r="L3023">
        <v>0</v>
      </c>
      <c r="M3023">
        <v>0</v>
      </c>
      <c r="N3023" t="s">
        <v>5977</v>
      </c>
      <c r="O3023" t="s">
        <v>545</v>
      </c>
      <c r="P3023" t="s">
        <v>458</v>
      </c>
      <c r="R3023">
        <v>0</v>
      </c>
      <c r="S3023" t="s">
        <v>459</v>
      </c>
      <c r="T3023" t="s">
        <v>458</v>
      </c>
      <c r="U3023" t="s">
        <v>460</v>
      </c>
      <c r="V3023" t="s">
        <v>458</v>
      </c>
    </row>
    <row r="3024" spans="1:22" x14ac:dyDescent="0.2">
      <c r="A3024" s="102">
        <v>43052</v>
      </c>
      <c r="B3024" s="102" t="s">
        <v>1013</v>
      </c>
      <c r="C3024" t="s">
        <v>541</v>
      </c>
      <c r="D3024" s="58">
        <v>708.09</v>
      </c>
      <c r="E3024" t="s">
        <v>452</v>
      </c>
      <c r="F3024" s="108">
        <v>2026</v>
      </c>
      <c r="G3024" t="s">
        <v>3268</v>
      </c>
      <c r="H3024">
        <v>16</v>
      </c>
      <c r="I3024">
        <v>104</v>
      </c>
      <c r="J3024" t="s">
        <v>782</v>
      </c>
      <c r="K3024" t="s">
        <v>2937</v>
      </c>
      <c r="L3024">
        <v>0</v>
      </c>
      <c r="M3024">
        <v>0</v>
      </c>
      <c r="N3024" t="s">
        <v>5978</v>
      </c>
      <c r="O3024" t="s">
        <v>545</v>
      </c>
      <c r="P3024" t="s">
        <v>458</v>
      </c>
      <c r="R3024">
        <v>0</v>
      </c>
      <c r="S3024" t="s">
        <v>459</v>
      </c>
      <c r="T3024" t="s">
        <v>458</v>
      </c>
      <c r="U3024" t="s">
        <v>460</v>
      </c>
      <c r="V3024" t="s">
        <v>458</v>
      </c>
    </row>
    <row r="3025" spans="1:22" x14ac:dyDescent="0.2">
      <c r="A3025" s="102">
        <v>43059</v>
      </c>
      <c r="B3025" s="102" t="s">
        <v>1013</v>
      </c>
      <c r="C3025" t="s">
        <v>541</v>
      </c>
      <c r="D3025" s="58">
        <v>708.09</v>
      </c>
      <c r="E3025" t="s">
        <v>452</v>
      </c>
      <c r="F3025" s="108">
        <v>2024</v>
      </c>
      <c r="G3025" t="s">
        <v>2955</v>
      </c>
      <c r="H3025">
        <v>24</v>
      </c>
      <c r="I3025">
        <v>104</v>
      </c>
      <c r="J3025" t="s">
        <v>782</v>
      </c>
      <c r="K3025" t="s">
        <v>2937</v>
      </c>
      <c r="L3025">
        <v>0</v>
      </c>
      <c r="M3025">
        <v>0</v>
      </c>
      <c r="N3025" t="s">
        <v>5979</v>
      </c>
      <c r="O3025" t="s">
        <v>545</v>
      </c>
      <c r="P3025" t="s">
        <v>458</v>
      </c>
      <c r="R3025">
        <v>0</v>
      </c>
      <c r="S3025" t="s">
        <v>459</v>
      </c>
      <c r="T3025" t="s">
        <v>458</v>
      </c>
      <c r="U3025" t="s">
        <v>460</v>
      </c>
      <c r="V3025" t="s">
        <v>458</v>
      </c>
    </row>
    <row r="3026" spans="1:22" x14ac:dyDescent="0.2">
      <c r="A3026" s="102">
        <v>43066</v>
      </c>
      <c r="B3026" s="102" t="s">
        <v>1013</v>
      </c>
      <c r="C3026" t="s">
        <v>541</v>
      </c>
      <c r="D3026" s="58">
        <v>708.09</v>
      </c>
      <c r="E3026" t="s">
        <v>452</v>
      </c>
      <c r="F3026" s="108">
        <v>2024</v>
      </c>
      <c r="G3026" t="s">
        <v>2955</v>
      </c>
      <c r="H3026">
        <v>12</v>
      </c>
      <c r="I3026">
        <v>104</v>
      </c>
      <c r="J3026" t="s">
        <v>782</v>
      </c>
      <c r="K3026" t="s">
        <v>2937</v>
      </c>
      <c r="L3026">
        <v>0</v>
      </c>
      <c r="M3026">
        <v>0</v>
      </c>
      <c r="N3026" t="s">
        <v>5980</v>
      </c>
      <c r="O3026" t="s">
        <v>545</v>
      </c>
      <c r="P3026" t="s">
        <v>458</v>
      </c>
      <c r="R3026">
        <v>0</v>
      </c>
      <c r="S3026" t="s">
        <v>459</v>
      </c>
      <c r="T3026" t="s">
        <v>458</v>
      </c>
      <c r="U3026" t="s">
        <v>460</v>
      </c>
      <c r="V3026" t="s">
        <v>458</v>
      </c>
    </row>
    <row r="3027" spans="1:22" x14ac:dyDescent="0.2">
      <c r="A3027" s="102">
        <v>43073</v>
      </c>
      <c r="B3027" s="102" t="s">
        <v>1013</v>
      </c>
      <c r="C3027" t="s">
        <v>541</v>
      </c>
      <c r="D3027" s="58">
        <v>708.09</v>
      </c>
      <c r="E3027" t="s">
        <v>452</v>
      </c>
      <c r="F3027" s="108">
        <v>2024</v>
      </c>
      <c r="G3027" t="s">
        <v>2955</v>
      </c>
      <c r="H3027">
        <v>8</v>
      </c>
      <c r="I3027">
        <v>104</v>
      </c>
      <c r="J3027" t="s">
        <v>782</v>
      </c>
      <c r="K3027" t="s">
        <v>2937</v>
      </c>
      <c r="L3027">
        <v>0</v>
      </c>
      <c r="M3027">
        <v>0</v>
      </c>
      <c r="N3027" t="s">
        <v>5981</v>
      </c>
      <c r="O3027" t="s">
        <v>545</v>
      </c>
      <c r="P3027" t="s">
        <v>458</v>
      </c>
      <c r="R3027">
        <v>0</v>
      </c>
      <c r="S3027" t="s">
        <v>459</v>
      </c>
      <c r="T3027" t="s">
        <v>458</v>
      </c>
      <c r="U3027" t="s">
        <v>460</v>
      </c>
      <c r="V3027" t="s">
        <v>458</v>
      </c>
    </row>
    <row r="3028" spans="1:22" x14ac:dyDescent="0.2">
      <c r="A3028" s="102">
        <v>43073</v>
      </c>
      <c r="B3028" s="102" t="s">
        <v>1013</v>
      </c>
      <c r="C3028" t="s">
        <v>541</v>
      </c>
      <c r="D3028" s="58">
        <v>708.09</v>
      </c>
      <c r="E3028" t="s">
        <v>452</v>
      </c>
      <c r="F3028" s="108">
        <v>2023</v>
      </c>
      <c r="G3028" t="s">
        <v>2997</v>
      </c>
      <c r="H3028">
        <v>1</v>
      </c>
      <c r="I3028">
        <v>104</v>
      </c>
      <c r="J3028" t="s">
        <v>782</v>
      </c>
      <c r="K3028" t="s">
        <v>2937</v>
      </c>
      <c r="L3028">
        <v>0</v>
      </c>
      <c r="M3028">
        <v>0</v>
      </c>
      <c r="N3028" t="s">
        <v>5982</v>
      </c>
      <c r="O3028" t="s">
        <v>545</v>
      </c>
      <c r="P3028" t="s">
        <v>458</v>
      </c>
      <c r="R3028">
        <v>0</v>
      </c>
      <c r="S3028" t="s">
        <v>459</v>
      </c>
      <c r="T3028" t="s">
        <v>458</v>
      </c>
      <c r="U3028" t="s">
        <v>460</v>
      </c>
      <c r="V3028" t="s">
        <v>458</v>
      </c>
    </row>
    <row r="3029" spans="1:22" x14ac:dyDescent="0.2">
      <c r="A3029" s="102">
        <v>43073</v>
      </c>
      <c r="B3029" s="102" t="s">
        <v>1013</v>
      </c>
      <c r="C3029" t="s">
        <v>541</v>
      </c>
      <c r="D3029" s="58">
        <v>708.09</v>
      </c>
      <c r="E3029" t="s">
        <v>452</v>
      </c>
      <c r="F3029" s="108">
        <v>2005</v>
      </c>
      <c r="G3029" t="s">
        <v>3011</v>
      </c>
      <c r="H3029">
        <v>3.5</v>
      </c>
      <c r="I3029">
        <v>104</v>
      </c>
      <c r="J3029" t="s">
        <v>782</v>
      </c>
      <c r="K3029" t="s">
        <v>2937</v>
      </c>
      <c r="L3029">
        <v>0</v>
      </c>
      <c r="M3029">
        <v>0</v>
      </c>
      <c r="N3029" t="s">
        <v>5983</v>
      </c>
      <c r="O3029" t="s">
        <v>545</v>
      </c>
      <c r="P3029" t="s">
        <v>458</v>
      </c>
      <c r="R3029">
        <v>0</v>
      </c>
      <c r="S3029" t="s">
        <v>459</v>
      </c>
      <c r="T3029" t="s">
        <v>458</v>
      </c>
      <c r="U3029" t="s">
        <v>460</v>
      </c>
      <c r="V3029" t="s">
        <v>458</v>
      </c>
    </row>
    <row r="3030" spans="1:22" x14ac:dyDescent="0.2">
      <c r="A3030" s="102">
        <v>43073</v>
      </c>
      <c r="B3030" s="102" t="s">
        <v>1013</v>
      </c>
      <c r="C3030" t="s">
        <v>541</v>
      </c>
      <c r="D3030" s="58">
        <v>708.09</v>
      </c>
      <c r="E3030" t="s">
        <v>452</v>
      </c>
      <c r="F3030" s="108">
        <v>2005</v>
      </c>
      <c r="G3030" t="s">
        <v>3011</v>
      </c>
      <c r="H3030">
        <v>2</v>
      </c>
      <c r="I3030">
        <v>104</v>
      </c>
      <c r="J3030" t="s">
        <v>782</v>
      </c>
      <c r="K3030" t="s">
        <v>2937</v>
      </c>
      <c r="L3030">
        <v>0</v>
      </c>
      <c r="M3030">
        <v>0</v>
      </c>
      <c r="N3030" t="s">
        <v>5984</v>
      </c>
      <c r="O3030" t="s">
        <v>545</v>
      </c>
      <c r="P3030" t="s">
        <v>458</v>
      </c>
      <c r="R3030">
        <v>0</v>
      </c>
      <c r="S3030" t="s">
        <v>459</v>
      </c>
      <c r="T3030" t="s">
        <v>458</v>
      </c>
      <c r="U3030" t="s">
        <v>460</v>
      </c>
      <c r="V3030" t="s">
        <v>458</v>
      </c>
    </row>
    <row r="3031" spans="1:22" x14ac:dyDescent="0.2">
      <c r="A3031" s="102">
        <v>43073</v>
      </c>
      <c r="B3031" s="102" t="s">
        <v>1013</v>
      </c>
      <c r="C3031" t="s">
        <v>541</v>
      </c>
      <c r="D3031" s="58">
        <v>708.09</v>
      </c>
      <c r="E3031" t="s">
        <v>452</v>
      </c>
      <c r="F3031" s="108">
        <v>2010</v>
      </c>
      <c r="G3031" t="s">
        <v>3044</v>
      </c>
      <c r="H3031">
        <v>8</v>
      </c>
      <c r="I3031">
        <v>104</v>
      </c>
      <c r="J3031" t="s">
        <v>782</v>
      </c>
      <c r="K3031" t="s">
        <v>2937</v>
      </c>
      <c r="L3031">
        <v>0</v>
      </c>
      <c r="M3031">
        <v>0</v>
      </c>
      <c r="N3031" t="s">
        <v>5985</v>
      </c>
      <c r="O3031" t="s">
        <v>545</v>
      </c>
      <c r="P3031" t="s">
        <v>458</v>
      </c>
      <c r="R3031">
        <v>0</v>
      </c>
      <c r="S3031" t="s">
        <v>459</v>
      </c>
      <c r="T3031" t="s">
        <v>458</v>
      </c>
      <c r="U3031" t="s">
        <v>460</v>
      </c>
      <c r="V3031" t="s">
        <v>458</v>
      </c>
    </row>
    <row r="3032" spans="1:22" x14ac:dyDescent="0.2">
      <c r="A3032" s="102">
        <v>43080</v>
      </c>
      <c r="B3032" s="102" t="s">
        <v>1013</v>
      </c>
      <c r="C3032" t="s">
        <v>541</v>
      </c>
      <c r="D3032" s="58">
        <v>708.09</v>
      </c>
      <c r="E3032" t="s">
        <v>452</v>
      </c>
      <c r="F3032" s="108">
        <v>2014</v>
      </c>
      <c r="G3032" t="s">
        <v>2978</v>
      </c>
      <c r="H3032">
        <v>16</v>
      </c>
      <c r="I3032">
        <v>104</v>
      </c>
      <c r="J3032" t="s">
        <v>782</v>
      </c>
      <c r="K3032" t="s">
        <v>2937</v>
      </c>
      <c r="L3032">
        <v>0</v>
      </c>
      <c r="M3032">
        <v>0</v>
      </c>
      <c r="N3032" t="s">
        <v>5986</v>
      </c>
      <c r="O3032" t="s">
        <v>545</v>
      </c>
      <c r="P3032" t="s">
        <v>458</v>
      </c>
      <c r="R3032">
        <v>0</v>
      </c>
      <c r="S3032" t="s">
        <v>459</v>
      </c>
      <c r="T3032" t="s">
        <v>458</v>
      </c>
      <c r="U3032" t="s">
        <v>460</v>
      </c>
      <c r="V3032" t="s">
        <v>458</v>
      </c>
    </row>
    <row r="3033" spans="1:22" x14ac:dyDescent="0.2">
      <c r="A3033" s="102">
        <v>43080</v>
      </c>
      <c r="B3033" s="102" t="s">
        <v>1013</v>
      </c>
      <c r="C3033" t="s">
        <v>541</v>
      </c>
      <c r="D3033" s="58">
        <v>708.09</v>
      </c>
      <c r="E3033" t="s">
        <v>452</v>
      </c>
      <c r="F3033" s="108">
        <v>2024</v>
      </c>
      <c r="G3033" t="s">
        <v>2955</v>
      </c>
      <c r="H3033">
        <v>12</v>
      </c>
      <c r="I3033">
        <v>104</v>
      </c>
      <c r="J3033" t="s">
        <v>782</v>
      </c>
      <c r="K3033" t="s">
        <v>2937</v>
      </c>
      <c r="L3033">
        <v>0</v>
      </c>
      <c r="M3033">
        <v>0</v>
      </c>
      <c r="N3033" t="s">
        <v>5987</v>
      </c>
      <c r="O3033" t="s">
        <v>545</v>
      </c>
      <c r="P3033" t="s">
        <v>458</v>
      </c>
      <c r="R3033">
        <v>0</v>
      </c>
      <c r="S3033" t="s">
        <v>459</v>
      </c>
      <c r="T3033" t="s">
        <v>458</v>
      </c>
      <c r="U3033" t="s">
        <v>460</v>
      </c>
      <c r="V3033" t="s">
        <v>458</v>
      </c>
    </row>
    <row r="3034" spans="1:22" x14ac:dyDescent="0.2">
      <c r="A3034" s="102">
        <v>43080</v>
      </c>
      <c r="B3034" s="102" t="s">
        <v>1013</v>
      </c>
      <c r="C3034" t="s">
        <v>541</v>
      </c>
      <c r="D3034" s="58">
        <v>708.09</v>
      </c>
      <c r="E3034" t="s">
        <v>452</v>
      </c>
      <c r="F3034" s="108">
        <v>2005</v>
      </c>
      <c r="G3034" t="s">
        <v>3011</v>
      </c>
      <c r="H3034">
        <v>36.5</v>
      </c>
      <c r="I3034">
        <v>104</v>
      </c>
      <c r="J3034" t="s">
        <v>782</v>
      </c>
      <c r="K3034" t="s">
        <v>2937</v>
      </c>
      <c r="L3034">
        <v>0</v>
      </c>
      <c r="M3034">
        <v>0</v>
      </c>
      <c r="N3034" t="s">
        <v>5988</v>
      </c>
      <c r="O3034" t="s">
        <v>545</v>
      </c>
      <c r="P3034" t="s">
        <v>458</v>
      </c>
      <c r="R3034">
        <v>0</v>
      </c>
      <c r="S3034" t="s">
        <v>459</v>
      </c>
      <c r="T3034" t="s">
        <v>458</v>
      </c>
      <c r="U3034" t="s">
        <v>460</v>
      </c>
      <c r="V3034" t="s">
        <v>458</v>
      </c>
    </row>
    <row r="3035" spans="1:22" x14ac:dyDescent="0.2">
      <c r="A3035" s="102">
        <v>43080</v>
      </c>
      <c r="B3035" s="102" t="s">
        <v>1013</v>
      </c>
      <c r="C3035" t="s">
        <v>541</v>
      </c>
      <c r="D3035" s="58">
        <v>708.09</v>
      </c>
      <c r="E3035" t="s">
        <v>452</v>
      </c>
      <c r="F3035" s="108">
        <v>2010</v>
      </c>
      <c r="G3035" t="s">
        <v>3044</v>
      </c>
      <c r="H3035">
        <v>26</v>
      </c>
      <c r="I3035">
        <v>104</v>
      </c>
      <c r="J3035" t="s">
        <v>782</v>
      </c>
      <c r="K3035" t="s">
        <v>2937</v>
      </c>
      <c r="L3035">
        <v>0</v>
      </c>
      <c r="M3035">
        <v>0</v>
      </c>
      <c r="N3035" t="s">
        <v>5989</v>
      </c>
      <c r="O3035" t="s">
        <v>545</v>
      </c>
      <c r="P3035" t="s">
        <v>458</v>
      </c>
      <c r="R3035">
        <v>0</v>
      </c>
      <c r="S3035" t="s">
        <v>459</v>
      </c>
      <c r="T3035" t="s">
        <v>458</v>
      </c>
      <c r="U3035" t="s">
        <v>460</v>
      </c>
      <c r="V3035" t="s">
        <v>458</v>
      </c>
    </row>
    <row r="3036" spans="1:22" x14ac:dyDescent="0.2">
      <c r="A3036" s="102">
        <v>43087</v>
      </c>
      <c r="B3036" s="102" t="s">
        <v>1013</v>
      </c>
      <c r="C3036" t="s">
        <v>541</v>
      </c>
      <c r="D3036" s="58">
        <v>708.09</v>
      </c>
      <c r="E3036" t="s">
        <v>452</v>
      </c>
      <c r="F3036" s="108">
        <v>2014</v>
      </c>
      <c r="G3036" t="s">
        <v>2978</v>
      </c>
      <c r="H3036">
        <v>7</v>
      </c>
      <c r="I3036">
        <v>104</v>
      </c>
      <c r="J3036" t="s">
        <v>782</v>
      </c>
      <c r="K3036" t="s">
        <v>2937</v>
      </c>
      <c r="L3036">
        <v>0</v>
      </c>
      <c r="M3036">
        <v>0</v>
      </c>
      <c r="N3036" t="s">
        <v>5990</v>
      </c>
      <c r="O3036" t="s">
        <v>545</v>
      </c>
      <c r="P3036" t="s">
        <v>458</v>
      </c>
      <c r="R3036">
        <v>0</v>
      </c>
      <c r="S3036" t="s">
        <v>459</v>
      </c>
      <c r="T3036" t="s">
        <v>458</v>
      </c>
      <c r="U3036" t="s">
        <v>460</v>
      </c>
      <c r="V3036" t="s">
        <v>458</v>
      </c>
    </row>
    <row r="3037" spans="1:22" x14ac:dyDescent="0.2">
      <c r="A3037" s="102">
        <v>43087</v>
      </c>
      <c r="B3037" s="102" t="s">
        <v>1013</v>
      </c>
      <c r="C3037" t="s">
        <v>541</v>
      </c>
      <c r="D3037" s="58">
        <v>708.09</v>
      </c>
      <c r="E3037" t="s">
        <v>452</v>
      </c>
      <c r="F3037" s="108">
        <v>2024</v>
      </c>
      <c r="G3037" t="s">
        <v>2955</v>
      </c>
      <c r="H3037">
        <v>15</v>
      </c>
      <c r="I3037">
        <v>104</v>
      </c>
      <c r="J3037" t="s">
        <v>782</v>
      </c>
      <c r="K3037" t="s">
        <v>2937</v>
      </c>
      <c r="L3037">
        <v>0</v>
      </c>
      <c r="M3037">
        <v>0</v>
      </c>
      <c r="N3037" t="s">
        <v>5991</v>
      </c>
      <c r="O3037" t="s">
        <v>545</v>
      </c>
      <c r="P3037" t="s">
        <v>458</v>
      </c>
      <c r="R3037">
        <v>0</v>
      </c>
      <c r="S3037" t="s">
        <v>459</v>
      </c>
      <c r="T3037" t="s">
        <v>458</v>
      </c>
      <c r="U3037" t="s">
        <v>460</v>
      </c>
      <c r="V3037" t="s">
        <v>458</v>
      </c>
    </row>
    <row r="3038" spans="1:22" x14ac:dyDescent="0.2">
      <c r="A3038" s="102">
        <v>43087</v>
      </c>
      <c r="B3038" s="102" t="s">
        <v>1013</v>
      </c>
      <c r="C3038" t="s">
        <v>541</v>
      </c>
      <c r="D3038" s="58">
        <v>708.09</v>
      </c>
      <c r="E3038" t="s">
        <v>452</v>
      </c>
      <c r="F3038" s="108">
        <v>2005</v>
      </c>
      <c r="G3038" t="s">
        <v>3011</v>
      </c>
      <c r="H3038">
        <v>33.5</v>
      </c>
      <c r="I3038">
        <v>104</v>
      </c>
      <c r="J3038" t="s">
        <v>782</v>
      </c>
      <c r="K3038" t="s">
        <v>2937</v>
      </c>
      <c r="L3038">
        <v>0</v>
      </c>
      <c r="M3038">
        <v>0</v>
      </c>
      <c r="N3038" t="s">
        <v>5992</v>
      </c>
      <c r="O3038" t="s">
        <v>545</v>
      </c>
      <c r="P3038" t="s">
        <v>458</v>
      </c>
      <c r="R3038">
        <v>0</v>
      </c>
      <c r="S3038" t="s">
        <v>459</v>
      </c>
      <c r="T3038" t="s">
        <v>458</v>
      </c>
      <c r="U3038" t="s">
        <v>460</v>
      </c>
      <c r="V3038" t="s">
        <v>458</v>
      </c>
    </row>
    <row r="3039" spans="1:22" x14ac:dyDescent="0.2">
      <c r="A3039" s="102">
        <v>43087</v>
      </c>
      <c r="B3039" s="102" t="s">
        <v>1013</v>
      </c>
      <c r="C3039" t="s">
        <v>541</v>
      </c>
      <c r="D3039" s="58">
        <v>708.09</v>
      </c>
      <c r="E3039" t="s">
        <v>452</v>
      </c>
      <c r="F3039" s="108">
        <v>2010</v>
      </c>
      <c r="G3039" t="s">
        <v>3044</v>
      </c>
      <c r="H3039">
        <v>8</v>
      </c>
      <c r="I3039">
        <v>104</v>
      </c>
      <c r="J3039" t="s">
        <v>782</v>
      </c>
      <c r="K3039" t="s">
        <v>2937</v>
      </c>
      <c r="L3039">
        <v>0</v>
      </c>
      <c r="M3039">
        <v>0</v>
      </c>
      <c r="N3039" t="s">
        <v>5993</v>
      </c>
      <c r="O3039" t="s">
        <v>545</v>
      </c>
      <c r="P3039" t="s">
        <v>458</v>
      </c>
      <c r="R3039">
        <v>0</v>
      </c>
      <c r="S3039" t="s">
        <v>459</v>
      </c>
      <c r="T3039" t="s">
        <v>458</v>
      </c>
      <c r="U3039" t="s">
        <v>460</v>
      </c>
      <c r="V3039" t="s">
        <v>458</v>
      </c>
    </row>
    <row r="3040" spans="1:22" x14ac:dyDescent="0.2">
      <c r="A3040" s="102">
        <v>43101</v>
      </c>
      <c r="B3040" s="102" t="s">
        <v>1013</v>
      </c>
      <c r="C3040" t="s">
        <v>541</v>
      </c>
      <c r="D3040" s="58">
        <v>708.09</v>
      </c>
      <c r="E3040" t="s">
        <v>452</v>
      </c>
      <c r="F3040" s="108">
        <v>2005</v>
      </c>
      <c r="G3040" t="s">
        <v>3011</v>
      </c>
      <c r="H3040">
        <v>11</v>
      </c>
      <c r="I3040">
        <v>104</v>
      </c>
      <c r="J3040" t="s">
        <v>782</v>
      </c>
      <c r="K3040" t="s">
        <v>2937</v>
      </c>
      <c r="L3040">
        <v>868</v>
      </c>
      <c r="M3040">
        <v>0</v>
      </c>
      <c r="N3040" t="s">
        <v>5994</v>
      </c>
      <c r="O3040" t="s">
        <v>545</v>
      </c>
      <c r="P3040" t="s">
        <v>458</v>
      </c>
      <c r="R3040">
        <v>0</v>
      </c>
      <c r="S3040" t="s">
        <v>459</v>
      </c>
      <c r="T3040" t="s">
        <v>458</v>
      </c>
      <c r="U3040" t="s">
        <v>460</v>
      </c>
      <c r="V3040" t="s">
        <v>458</v>
      </c>
    </row>
    <row r="3041" spans="1:22" x14ac:dyDescent="0.2">
      <c r="A3041" s="102">
        <v>43101</v>
      </c>
      <c r="B3041" s="102" t="s">
        <v>1013</v>
      </c>
      <c r="C3041" t="s">
        <v>541</v>
      </c>
      <c r="D3041" s="58">
        <v>708.09</v>
      </c>
      <c r="E3041" t="s">
        <v>452</v>
      </c>
      <c r="F3041" s="108">
        <v>2010</v>
      </c>
      <c r="G3041" t="s">
        <v>3044</v>
      </c>
      <c r="H3041">
        <v>6</v>
      </c>
      <c r="I3041">
        <v>104</v>
      </c>
      <c r="J3041" t="s">
        <v>782</v>
      </c>
      <c r="K3041" t="s">
        <v>2937</v>
      </c>
      <c r="L3041">
        <v>559</v>
      </c>
      <c r="M3041">
        <v>0</v>
      </c>
      <c r="N3041" t="s">
        <v>5995</v>
      </c>
      <c r="O3041" t="s">
        <v>545</v>
      </c>
      <c r="P3041" t="s">
        <v>458</v>
      </c>
      <c r="R3041">
        <v>0</v>
      </c>
      <c r="S3041" t="s">
        <v>459</v>
      </c>
      <c r="T3041" t="s">
        <v>458</v>
      </c>
      <c r="U3041" t="s">
        <v>460</v>
      </c>
      <c r="V3041" t="s">
        <v>458</v>
      </c>
    </row>
    <row r="3042" spans="1:22" x14ac:dyDescent="0.2">
      <c r="A3042" s="102">
        <v>43101</v>
      </c>
      <c r="B3042" s="102" t="s">
        <v>1013</v>
      </c>
      <c r="C3042" t="s">
        <v>541</v>
      </c>
      <c r="D3042" s="58">
        <v>708.09</v>
      </c>
      <c r="E3042" t="s">
        <v>452</v>
      </c>
      <c r="F3042" s="108">
        <v>2024</v>
      </c>
      <c r="G3042" t="s">
        <v>2955</v>
      </c>
      <c r="H3042">
        <v>6</v>
      </c>
      <c r="I3042">
        <v>104</v>
      </c>
      <c r="J3042" t="s">
        <v>782</v>
      </c>
      <c r="K3042" t="s">
        <v>2937</v>
      </c>
      <c r="L3042" s="103">
        <v>1846</v>
      </c>
      <c r="M3042">
        <v>0</v>
      </c>
      <c r="N3042" t="s">
        <v>5996</v>
      </c>
      <c r="O3042" t="s">
        <v>545</v>
      </c>
      <c r="P3042" t="s">
        <v>458</v>
      </c>
      <c r="R3042">
        <v>0</v>
      </c>
      <c r="S3042" t="s">
        <v>459</v>
      </c>
      <c r="T3042" t="s">
        <v>458</v>
      </c>
      <c r="U3042" t="s">
        <v>460</v>
      </c>
      <c r="V3042" t="s">
        <v>458</v>
      </c>
    </row>
    <row r="3043" spans="1:22" x14ac:dyDescent="0.2">
      <c r="A3043" s="102">
        <v>43108</v>
      </c>
      <c r="B3043" s="102" t="s">
        <v>1013</v>
      </c>
      <c r="C3043" t="s">
        <v>541</v>
      </c>
      <c r="D3043" s="58">
        <v>708.09</v>
      </c>
      <c r="E3043" t="s">
        <v>452</v>
      </c>
      <c r="F3043" s="108">
        <v>2024</v>
      </c>
      <c r="G3043" t="s">
        <v>2955</v>
      </c>
      <c r="H3043">
        <v>12</v>
      </c>
      <c r="I3043">
        <v>104</v>
      </c>
      <c r="J3043" t="s">
        <v>782</v>
      </c>
      <c r="K3043" t="s">
        <v>2937</v>
      </c>
      <c r="L3043" s="103">
        <v>1846</v>
      </c>
      <c r="M3043">
        <v>0</v>
      </c>
      <c r="N3043" t="s">
        <v>5997</v>
      </c>
      <c r="O3043" t="s">
        <v>545</v>
      </c>
      <c r="P3043" t="s">
        <v>458</v>
      </c>
      <c r="R3043">
        <v>0</v>
      </c>
      <c r="S3043" t="s">
        <v>459</v>
      </c>
      <c r="T3043" t="s">
        <v>458</v>
      </c>
      <c r="U3043" t="s">
        <v>460</v>
      </c>
      <c r="V3043" t="s">
        <v>458</v>
      </c>
    </row>
    <row r="3044" spans="1:22" x14ac:dyDescent="0.2">
      <c r="A3044" s="102">
        <v>43115</v>
      </c>
      <c r="B3044" s="102" t="s">
        <v>1013</v>
      </c>
      <c r="C3044" t="s">
        <v>541</v>
      </c>
      <c r="D3044" s="58">
        <v>708.09</v>
      </c>
      <c r="E3044" t="s">
        <v>452</v>
      </c>
      <c r="F3044" s="108">
        <v>2005</v>
      </c>
      <c r="G3044" t="s">
        <v>3011</v>
      </c>
      <c r="H3044">
        <v>1.5</v>
      </c>
      <c r="I3044">
        <v>104</v>
      </c>
      <c r="J3044" t="s">
        <v>782</v>
      </c>
      <c r="K3044" t="s">
        <v>2937</v>
      </c>
      <c r="L3044">
        <v>868</v>
      </c>
      <c r="M3044">
        <v>0</v>
      </c>
      <c r="N3044" t="s">
        <v>5998</v>
      </c>
      <c r="O3044" t="s">
        <v>545</v>
      </c>
      <c r="P3044" t="s">
        <v>458</v>
      </c>
      <c r="R3044">
        <v>0</v>
      </c>
      <c r="S3044" t="s">
        <v>459</v>
      </c>
      <c r="T3044" t="s">
        <v>458</v>
      </c>
      <c r="U3044" t="s">
        <v>460</v>
      </c>
      <c r="V3044" t="s">
        <v>458</v>
      </c>
    </row>
    <row r="3045" spans="1:22" x14ac:dyDescent="0.2">
      <c r="A3045" s="102">
        <v>43115</v>
      </c>
      <c r="B3045" s="102" t="s">
        <v>1013</v>
      </c>
      <c r="C3045" t="s">
        <v>541</v>
      </c>
      <c r="D3045" s="58">
        <v>708.09</v>
      </c>
      <c r="E3045" t="s">
        <v>452</v>
      </c>
      <c r="F3045" s="108">
        <v>2005</v>
      </c>
      <c r="G3045" t="s">
        <v>3011</v>
      </c>
      <c r="H3045">
        <v>27</v>
      </c>
      <c r="I3045">
        <v>104</v>
      </c>
      <c r="J3045" t="s">
        <v>782</v>
      </c>
      <c r="K3045" t="s">
        <v>2937</v>
      </c>
      <c r="L3045">
        <v>868</v>
      </c>
      <c r="M3045">
        <v>0</v>
      </c>
      <c r="N3045" t="s">
        <v>5999</v>
      </c>
      <c r="O3045" t="s">
        <v>545</v>
      </c>
      <c r="P3045" t="s">
        <v>458</v>
      </c>
      <c r="R3045">
        <v>0</v>
      </c>
      <c r="S3045" t="s">
        <v>459</v>
      </c>
      <c r="T3045" t="s">
        <v>458</v>
      </c>
      <c r="U3045" t="s">
        <v>460</v>
      </c>
      <c r="V3045" t="s">
        <v>458</v>
      </c>
    </row>
    <row r="3046" spans="1:22" x14ac:dyDescent="0.2">
      <c r="A3046" s="102">
        <v>43115</v>
      </c>
      <c r="B3046" s="102" t="s">
        <v>1013</v>
      </c>
      <c r="C3046" t="s">
        <v>541</v>
      </c>
      <c r="D3046" s="58">
        <v>708.09</v>
      </c>
      <c r="E3046" t="s">
        <v>452</v>
      </c>
      <c r="F3046" s="108">
        <v>2010</v>
      </c>
      <c r="G3046" t="s">
        <v>3044</v>
      </c>
      <c r="H3046">
        <v>32</v>
      </c>
      <c r="I3046">
        <v>104</v>
      </c>
      <c r="J3046" t="s">
        <v>782</v>
      </c>
      <c r="K3046" t="s">
        <v>2937</v>
      </c>
      <c r="L3046">
        <v>559</v>
      </c>
      <c r="M3046">
        <v>0</v>
      </c>
      <c r="N3046" t="s">
        <v>6000</v>
      </c>
      <c r="O3046" t="s">
        <v>545</v>
      </c>
      <c r="P3046" t="s">
        <v>458</v>
      </c>
      <c r="R3046">
        <v>0</v>
      </c>
      <c r="S3046" t="s">
        <v>459</v>
      </c>
      <c r="T3046" t="s">
        <v>458</v>
      </c>
      <c r="U3046" t="s">
        <v>460</v>
      </c>
      <c r="V3046" t="s">
        <v>458</v>
      </c>
    </row>
    <row r="3047" spans="1:22" x14ac:dyDescent="0.2">
      <c r="A3047" s="102">
        <v>43115</v>
      </c>
      <c r="B3047" s="102" t="s">
        <v>1013</v>
      </c>
      <c r="C3047" t="s">
        <v>541</v>
      </c>
      <c r="D3047" s="58">
        <v>708.09</v>
      </c>
      <c r="E3047" t="s">
        <v>452</v>
      </c>
      <c r="F3047" s="108">
        <v>2024</v>
      </c>
      <c r="G3047" t="s">
        <v>2955</v>
      </c>
      <c r="H3047">
        <v>12</v>
      </c>
      <c r="I3047">
        <v>104</v>
      </c>
      <c r="J3047" t="s">
        <v>782</v>
      </c>
      <c r="K3047" t="s">
        <v>2937</v>
      </c>
      <c r="L3047" s="103">
        <v>1846</v>
      </c>
      <c r="M3047">
        <v>0</v>
      </c>
      <c r="N3047" t="s">
        <v>6001</v>
      </c>
      <c r="O3047" t="s">
        <v>545</v>
      </c>
      <c r="P3047" t="s">
        <v>458</v>
      </c>
      <c r="R3047">
        <v>0</v>
      </c>
      <c r="S3047" t="s">
        <v>459</v>
      </c>
      <c r="T3047" t="s">
        <v>458</v>
      </c>
      <c r="U3047" t="s">
        <v>460</v>
      </c>
      <c r="V3047" t="s">
        <v>458</v>
      </c>
    </row>
    <row r="3048" spans="1:22" x14ac:dyDescent="0.2">
      <c r="A3048" s="102">
        <v>43115</v>
      </c>
      <c r="B3048" s="102" t="s">
        <v>1013</v>
      </c>
      <c r="C3048" t="s">
        <v>541</v>
      </c>
      <c r="D3048" s="58">
        <v>708.09</v>
      </c>
      <c r="E3048" t="s">
        <v>452</v>
      </c>
      <c r="F3048" s="108">
        <v>2014</v>
      </c>
      <c r="G3048" t="s">
        <v>2978</v>
      </c>
      <c r="H3048">
        <v>8</v>
      </c>
      <c r="I3048">
        <v>104</v>
      </c>
      <c r="J3048" t="s">
        <v>782</v>
      </c>
      <c r="K3048" t="s">
        <v>2937</v>
      </c>
      <c r="L3048">
        <v>409</v>
      </c>
      <c r="M3048">
        <v>0</v>
      </c>
      <c r="N3048" t="s">
        <v>6002</v>
      </c>
      <c r="O3048" t="s">
        <v>545</v>
      </c>
      <c r="P3048" t="s">
        <v>458</v>
      </c>
      <c r="R3048">
        <v>0</v>
      </c>
      <c r="S3048" t="s">
        <v>459</v>
      </c>
      <c r="T3048" t="s">
        <v>458</v>
      </c>
      <c r="U3048" t="s">
        <v>460</v>
      </c>
      <c r="V3048" t="s">
        <v>458</v>
      </c>
    </row>
    <row r="3049" spans="1:22" x14ac:dyDescent="0.2">
      <c r="A3049" s="102">
        <v>43122</v>
      </c>
      <c r="B3049" s="102" t="s">
        <v>1013</v>
      </c>
      <c r="C3049" t="s">
        <v>541</v>
      </c>
      <c r="D3049" s="58">
        <v>708.09</v>
      </c>
      <c r="E3049" t="s">
        <v>452</v>
      </c>
      <c r="F3049" s="108">
        <v>2005</v>
      </c>
      <c r="G3049" t="s">
        <v>3011</v>
      </c>
      <c r="H3049">
        <v>45.5</v>
      </c>
      <c r="I3049">
        <v>104</v>
      </c>
      <c r="J3049" t="s">
        <v>782</v>
      </c>
      <c r="K3049" t="s">
        <v>2937</v>
      </c>
      <c r="L3049">
        <v>868</v>
      </c>
      <c r="M3049">
        <v>0</v>
      </c>
      <c r="N3049" t="s">
        <v>6003</v>
      </c>
      <c r="O3049" t="s">
        <v>545</v>
      </c>
      <c r="P3049" t="s">
        <v>458</v>
      </c>
      <c r="R3049">
        <v>0</v>
      </c>
      <c r="S3049" t="s">
        <v>459</v>
      </c>
      <c r="T3049" t="s">
        <v>458</v>
      </c>
      <c r="U3049" t="s">
        <v>460</v>
      </c>
      <c r="V3049" t="s">
        <v>458</v>
      </c>
    </row>
    <row r="3050" spans="1:22" x14ac:dyDescent="0.2">
      <c r="A3050" s="102">
        <v>43122</v>
      </c>
      <c r="B3050" s="102" t="s">
        <v>1013</v>
      </c>
      <c r="C3050" t="s">
        <v>541</v>
      </c>
      <c r="D3050" s="58">
        <v>708.09</v>
      </c>
      <c r="E3050" t="s">
        <v>452</v>
      </c>
      <c r="F3050" s="108">
        <v>2010</v>
      </c>
      <c r="G3050" t="s">
        <v>3044</v>
      </c>
      <c r="H3050">
        <v>29</v>
      </c>
      <c r="I3050">
        <v>104</v>
      </c>
      <c r="J3050" t="s">
        <v>782</v>
      </c>
      <c r="K3050" t="s">
        <v>2937</v>
      </c>
      <c r="L3050">
        <v>559</v>
      </c>
      <c r="M3050">
        <v>0</v>
      </c>
      <c r="N3050" t="s">
        <v>6004</v>
      </c>
      <c r="O3050" t="s">
        <v>545</v>
      </c>
      <c r="P3050" t="s">
        <v>458</v>
      </c>
      <c r="R3050">
        <v>0</v>
      </c>
      <c r="S3050" t="s">
        <v>459</v>
      </c>
      <c r="T3050" t="s">
        <v>458</v>
      </c>
      <c r="U3050" t="s">
        <v>460</v>
      </c>
      <c r="V3050" t="s">
        <v>458</v>
      </c>
    </row>
    <row r="3051" spans="1:22" x14ac:dyDescent="0.2">
      <c r="A3051" s="102">
        <v>43122</v>
      </c>
      <c r="B3051" s="102" t="s">
        <v>1013</v>
      </c>
      <c r="C3051" t="s">
        <v>541</v>
      </c>
      <c r="D3051" s="58">
        <v>708.09</v>
      </c>
      <c r="E3051" t="s">
        <v>452</v>
      </c>
      <c r="F3051" s="108">
        <v>2024</v>
      </c>
      <c r="G3051" t="s">
        <v>2955</v>
      </c>
      <c r="H3051">
        <v>9</v>
      </c>
      <c r="I3051">
        <v>104</v>
      </c>
      <c r="J3051" t="s">
        <v>782</v>
      </c>
      <c r="K3051" t="s">
        <v>2937</v>
      </c>
      <c r="L3051" s="103">
        <v>1846</v>
      </c>
      <c r="M3051">
        <v>0</v>
      </c>
      <c r="N3051" t="s">
        <v>6005</v>
      </c>
      <c r="O3051" t="s">
        <v>545</v>
      </c>
      <c r="P3051" t="s">
        <v>458</v>
      </c>
      <c r="R3051">
        <v>0</v>
      </c>
      <c r="S3051" t="s">
        <v>459</v>
      </c>
      <c r="T3051" t="s">
        <v>458</v>
      </c>
      <c r="U3051" t="s">
        <v>460</v>
      </c>
      <c r="V3051" t="s">
        <v>458</v>
      </c>
    </row>
    <row r="3052" spans="1:22" x14ac:dyDescent="0.2">
      <c r="A3052" s="102">
        <v>43129</v>
      </c>
      <c r="B3052" s="102" t="s">
        <v>1013</v>
      </c>
      <c r="C3052" t="s">
        <v>541</v>
      </c>
      <c r="D3052" s="58">
        <v>708.09</v>
      </c>
      <c r="E3052" t="s">
        <v>452</v>
      </c>
      <c r="F3052" s="108">
        <v>2005</v>
      </c>
      <c r="G3052" t="s">
        <v>3011</v>
      </c>
      <c r="H3052">
        <v>29</v>
      </c>
      <c r="I3052">
        <v>104</v>
      </c>
      <c r="J3052" t="s">
        <v>782</v>
      </c>
      <c r="K3052" t="s">
        <v>2937</v>
      </c>
      <c r="L3052">
        <v>868</v>
      </c>
      <c r="M3052">
        <v>0</v>
      </c>
      <c r="N3052" t="s">
        <v>6006</v>
      </c>
      <c r="O3052" t="s">
        <v>545</v>
      </c>
      <c r="P3052" t="s">
        <v>458</v>
      </c>
      <c r="R3052">
        <v>0</v>
      </c>
      <c r="S3052" t="s">
        <v>459</v>
      </c>
      <c r="T3052" t="s">
        <v>458</v>
      </c>
      <c r="U3052" t="s">
        <v>460</v>
      </c>
      <c r="V3052" t="s">
        <v>458</v>
      </c>
    </row>
    <row r="3053" spans="1:22" x14ac:dyDescent="0.2">
      <c r="A3053" s="102">
        <v>43129</v>
      </c>
      <c r="B3053" s="102" t="s">
        <v>1013</v>
      </c>
      <c r="C3053" t="s">
        <v>541</v>
      </c>
      <c r="D3053" s="58">
        <v>708.09</v>
      </c>
      <c r="E3053" t="s">
        <v>452</v>
      </c>
      <c r="F3053" s="108">
        <v>2010</v>
      </c>
      <c r="G3053" t="s">
        <v>3044</v>
      </c>
      <c r="H3053">
        <v>20</v>
      </c>
      <c r="I3053">
        <v>104</v>
      </c>
      <c r="J3053" t="s">
        <v>782</v>
      </c>
      <c r="K3053" t="s">
        <v>2937</v>
      </c>
      <c r="L3053">
        <v>559</v>
      </c>
      <c r="M3053">
        <v>0</v>
      </c>
      <c r="N3053" t="s">
        <v>6007</v>
      </c>
      <c r="O3053" t="s">
        <v>545</v>
      </c>
      <c r="P3053" t="s">
        <v>458</v>
      </c>
      <c r="R3053">
        <v>0</v>
      </c>
      <c r="S3053" t="s">
        <v>459</v>
      </c>
      <c r="T3053" t="s">
        <v>458</v>
      </c>
      <c r="U3053" t="s">
        <v>460</v>
      </c>
      <c r="V3053" t="s">
        <v>458</v>
      </c>
    </row>
    <row r="3054" spans="1:22" x14ac:dyDescent="0.2">
      <c r="A3054" s="102">
        <v>43129</v>
      </c>
      <c r="B3054" s="102" t="s">
        <v>1013</v>
      </c>
      <c r="C3054" t="s">
        <v>541</v>
      </c>
      <c r="D3054" s="58">
        <v>708.09</v>
      </c>
      <c r="E3054" t="s">
        <v>452</v>
      </c>
      <c r="F3054" s="108">
        <v>2024</v>
      </c>
      <c r="G3054" t="s">
        <v>2955</v>
      </c>
      <c r="H3054">
        <v>9</v>
      </c>
      <c r="I3054">
        <v>104</v>
      </c>
      <c r="J3054" t="s">
        <v>782</v>
      </c>
      <c r="K3054" t="s">
        <v>2937</v>
      </c>
      <c r="L3054" s="103">
        <v>1846</v>
      </c>
      <c r="M3054">
        <v>0</v>
      </c>
      <c r="N3054" t="s">
        <v>6008</v>
      </c>
      <c r="O3054" t="s">
        <v>545</v>
      </c>
      <c r="P3054" t="s">
        <v>458</v>
      </c>
      <c r="R3054">
        <v>0</v>
      </c>
      <c r="S3054" t="s">
        <v>459</v>
      </c>
      <c r="T3054" t="s">
        <v>458</v>
      </c>
      <c r="U3054" t="s">
        <v>460</v>
      </c>
      <c r="V3054" t="s">
        <v>458</v>
      </c>
    </row>
    <row r="3055" spans="1:22" x14ac:dyDescent="0.2">
      <c r="A3055" s="102">
        <v>43129</v>
      </c>
      <c r="B3055" s="102" t="s">
        <v>1013</v>
      </c>
      <c r="C3055" t="s">
        <v>541</v>
      </c>
      <c r="D3055" s="58">
        <v>708.09</v>
      </c>
      <c r="E3055" t="s">
        <v>452</v>
      </c>
      <c r="F3055" s="108">
        <v>2014</v>
      </c>
      <c r="G3055" t="s">
        <v>2978</v>
      </c>
      <c r="H3055">
        <v>24</v>
      </c>
      <c r="I3055">
        <v>104</v>
      </c>
      <c r="J3055" t="s">
        <v>782</v>
      </c>
      <c r="K3055" t="s">
        <v>2937</v>
      </c>
      <c r="L3055">
        <v>409</v>
      </c>
      <c r="M3055">
        <v>0</v>
      </c>
      <c r="N3055" t="s">
        <v>6009</v>
      </c>
      <c r="O3055" t="s">
        <v>545</v>
      </c>
      <c r="P3055" t="s">
        <v>458</v>
      </c>
      <c r="R3055">
        <v>0</v>
      </c>
      <c r="S3055" t="s">
        <v>459</v>
      </c>
      <c r="T3055" t="s">
        <v>458</v>
      </c>
      <c r="U3055" t="s">
        <v>460</v>
      </c>
      <c r="V3055" t="s">
        <v>458</v>
      </c>
    </row>
    <row r="3056" spans="1:22" x14ac:dyDescent="0.2">
      <c r="A3056" s="102">
        <v>43143</v>
      </c>
      <c r="B3056" s="102" t="s">
        <v>1013</v>
      </c>
      <c r="C3056" t="s">
        <v>541</v>
      </c>
      <c r="D3056" s="58">
        <v>708.09</v>
      </c>
      <c r="E3056" t="s">
        <v>452</v>
      </c>
      <c r="F3056" s="108">
        <v>2005</v>
      </c>
      <c r="G3056" t="s">
        <v>3011</v>
      </c>
      <c r="H3056">
        <v>1</v>
      </c>
      <c r="I3056">
        <v>104</v>
      </c>
      <c r="J3056" t="s">
        <v>782</v>
      </c>
      <c r="K3056" t="s">
        <v>2937</v>
      </c>
      <c r="L3056">
        <v>868</v>
      </c>
      <c r="M3056">
        <v>0</v>
      </c>
      <c r="N3056" t="s">
        <v>6010</v>
      </c>
      <c r="O3056" t="s">
        <v>545</v>
      </c>
      <c r="P3056" t="s">
        <v>458</v>
      </c>
      <c r="R3056">
        <v>0</v>
      </c>
      <c r="S3056" t="s">
        <v>459</v>
      </c>
      <c r="T3056" t="s">
        <v>458</v>
      </c>
      <c r="U3056" t="s">
        <v>460</v>
      </c>
      <c r="V3056" t="s">
        <v>458</v>
      </c>
    </row>
    <row r="3057" spans="1:22" x14ac:dyDescent="0.2">
      <c r="A3057" s="102">
        <v>43164</v>
      </c>
      <c r="B3057" s="102" t="s">
        <v>1013</v>
      </c>
      <c r="C3057" t="s">
        <v>541</v>
      </c>
      <c r="D3057" s="58">
        <v>708.09</v>
      </c>
      <c r="E3057" t="s">
        <v>452</v>
      </c>
      <c r="F3057" s="108">
        <v>2005</v>
      </c>
      <c r="G3057" t="s">
        <v>3011</v>
      </c>
      <c r="H3057">
        <v>1.5</v>
      </c>
      <c r="I3057">
        <v>104</v>
      </c>
      <c r="J3057" t="s">
        <v>782</v>
      </c>
      <c r="K3057" t="s">
        <v>2937</v>
      </c>
      <c r="L3057">
        <v>868</v>
      </c>
      <c r="M3057">
        <v>0</v>
      </c>
      <c r="N3057" t="s">
        <v>6011</v>
      </c>
      <c r="O3057" t="s">
        <v>545</v>
      </c>
      <c r="P3057" t="s">
        <v>458</v>
      </c>
      <c r="R3057">
        <v>0</v>
      </c>
      <c r="S3057" t="s">
        <v>459</v>
      </c>
      <c r="T3057" t="s">
        <v>458</v>
      </c>
      <c r="U3057" t="s">
        <v>460</v>
      </c>
      <c r="V3057" t="s">
        <v>458</v>
      </c>
    </row>
    <row r="3058" spans="1:22" x14ac:dyDescent="0.2">
      <c r="A3058" s="102">
        <v>43164</v>
      </c>
      <c r="B3058" s="102" t="s">
        <v>1013</v>
      </c>
      <c r="C3058" t="s">
        <v>541</v>
      </c>
      <c r="D3058" s="58">
        <v>708.09</v>
      </c>
      <c r="E3058" t="s">
        <v>452</v>
      </c>
      <c r="F3058" s="108">
        <v>2005</v>
      </c>
      <c r="G3058" t="s">
        <v>3011</v>
      </c>
      <c r="H3058">
        <v>2</v>
      </c>
      <c r="I3058">
        <v>104</v>
      </c>
      <c r="J3058" t="s">
        <v>782</v>
      </c>
      <c r="K3058" t="s">
        <v>2937</v>
      </c>
      <c r="L3058">
        <v>868</v>
      </c>
      <c r="M3058">
        <v>0</v>
      </c>
      <c r="N3058" t="s">
        <v>6012</v>
      </c>
      <c r="O3058" t="s">
        <v>545</v>
      </c>
      <c r="P3058" t="s">
        <v>458</v>
      </c>
      <c r="R3058">
        <v>0</v>
      </c>
      <c r="S3058" t="s">
        <v>459</v>
      </c>
      <c r="T3058" t="s">
        <v>458</v>
      </c>
      <c r="U3058" t="s">
        <v>460</v>
      </c>
      <c r="V3058" t="s">
        <v>458</v>
      </c>
    </row>
    <row r="3059" spans="1:22" x14ac:dyDescent="0.2">
      <c r="A3059" s="102">
        <v>43164</v>
      </c>
      <c r="B3059" s="102" t="s">
        <v>1013</v>
      </c>
      <c r="C3059" t="s">
        <v>541</v>
      </c>
      <c r="D3059" s="58">
        <v>708.09</v>
      </c>
      <c r="E3059" t="s">
        <v>452</v>
      </c>
      <c r="F3059" s="108">
        <v>2022</v>
      </c>
      <c r="G3059" t="s">
        <v>6013</v>
      </c>
      <c r="H3059">
        <v>8</v>
      </c>
      <c r="I3059">
        <v>104</v>
      </c>
      <c r="J3059" t="s">
        <v>782</v>
      </c>
      <c r="K3059" t="s">
        <v>2937</v>
      </c>
      <c r="L3059">
        <v>721</v>
      </c>
      <c r="M3059">
        <v>0</v>
      </c>
      <c r="N3059" t="s">
        <v>6014</v>
      </c>
      <c r="O3059" t="s">
        <v>545</v>
      </c>
      <c r="P3059" t="s">
        <v>458</v>
      </c>
      <c r="R3059">
        <v>0</v>
      </c>
      <c r="S3059" t="s">
        <v>459</v>
      </c>
      <c r="T3059" t="s">
        <v>458</v>
      </c>
      <c r="U3059" t="s">
        <v>460</v>
      </c>
      <c r="V3059" t="s">
        <v>458</v>
      </c>
    </row>
    <row r="3060" spans="1:22" x14ac:dyDescent="0.2">
      <c r="A3060" s="102">
        <v>43164</v>
      </c>
      <c r="B3060" s="102" t="s">
        <v>1013</v>
      </c>
      <c r="C3060" t="s">
        <v>541</v>
      </c>
      <c r="D3060" s="58">
        <v>708.09</v>
      </c>
      <c r="E3060" t="s">
        <v>452</v>
      </c>
      <c r="F3060" s="108">
        <v>2022</v>
      </c>
      <c r="G3060" t="s">
        <v>6013</v>
      </c>
      <c r="H3060">
        <v>1.5</v>
      </c>
      <c r="I3060">
        <v>104</v>
      </c>
      <c r="J3060" t="s">
        <v>782</v>
      </c>
      <c r="K3060" t="s">
        <v>2937</v>
      </c>
      <c r="L3060">
        <v>721</v>
      </c>
      <c r="M3060">
        <v>0</v>
      </c>
      <c r="N3060" t="s">
        <v>6015</v>
      </c>
      <c r="O3060" t="s">
        <v>545</v>
      </c>
      <c r="P3060" t="s">
        <v>458</v>
      </c>
      <c r="R3060">
        <v>0</v>
      </c>
      <c r="S3060" t="s">
        <v>459</v>
      </c>
      <c r="T3060" t="s">
        <v>458</v>
      </c>
      <c r="U3060" t="s">
        <v>460</v>
      </c>
      <c r="V3060" t="s">
        <v>458</v>
      </c>
    </row>
    <row r="3061" spans="1:22" x14ac:dyDescent="0.2">
      <c r="A3061" s="102">
        <v>43171</v>
      </c>
      <c r="B3061" s="102" t="s">
        <v>1013</v>
      </c>
      <c r="C3061" t="s">
        <v>541</v>
      </c>
      <c r="D3061" s="58">
        <v>708.09</v>
      </c>
      <c r="E3061" t="s">
        <v>452</v>
      </c>
      <c r="F3061" s="108">
        <v>2022</v>
      </c>
      <c r="G3061" t="s">
        <v>6013</v>
      </c>
      <c r="H3061">
        <v>3</v>
      </c>
      <c r="I3061">
        <v>104</v>
      </c>
      <c r="J3061" t="s">
        <v>782</v>
      </c>
      <c r="K3061" t="s">
        <v>2937</v>
      </c>
      <c r="L3061">
        <v>721</v>
      </c>
      <c r="M3061">
        <v>0</v>
      </c>
      <c r="N3061" t="s">
        <v>6016</v>
      </c>
      <c r="O3061" t="s">
        <v>545</v>
      </c>
      <c r="P3061" t="s">
        <v>458</v>
      </c>
      <c r="R3061">
        <v>0</v>
      </c>
      <c r="S3061" t="s">
        <v>459</v>
      </c>
      <c r="T3061" t="s">
        <v>458</v>
      </c>
      <c r="U3061" t="s">
        <v>460</v>
      </c>
      <c r="V3061" t="s">
        <v>458</v>
      </c>
    </row>
    <row r="3062" spans="1:22" x14ac:dyDescent="0.2">
      <c r="A3062" s="102">
        <v>43178</v>
      </c>
      <c r="B3062" s="102" t="s">
        <v>1013</v>
      </c>
      <c r="C3062" t="s">
        <v>541</v>
      </c>
      <c r="D3062" s="58">
        <v>708.09</v>
      </c>
      <c r="E3062" t="s">
        <v>452</v>
      </c>
      <c r="F3062" s="108">
        <v>2022</v>
      </c>
      <c r="G3062" t="s">
        <v>6013</v>
      </c>
      <c r="H3062">
        <v>4</v>
      </c>
      <c r="I3062">
        <v>104</v>
      </c>
      <c r="J3062" t="s">
        <v>782</v>
      </c>
      <c r="K3062" t="s">
        <v>2937</v>
      </c>
      <c r="L3062">
        <v>721</v>
      </c>
      <c r="M3062">
        <v>0</v>
      </c>
      <c r="N3062" t="s">
        <v>6017</v>
      </c>
      <c r="O3062" t="s">
        <v>545</v>
      </c>
      <c r="P3062" t="s">
        <v>458</v>
      </c>
      <c r="R3062">
        <v>0</v>
      </c>
      <c r="S3062" t="s">
        <v>459</v>
      </c>
      <c r="T3062" t="s">
        <v>458</v>
      </c>
      <c r="U3062" t="s">
        <v>460</v>
      </c>
      <c r="V3062" t="s">
        <v>458</v>
      </c>
    </row>
    <row r="3063" spans="1:22" x14ac:dyDescent="0.2">
      <c r="A3063" s="102">
        <v>43192</v>
      </c>
      <c r="B3063" s="102" t="s">
        <v>1013</v>
      </c>
      <c r="C3063" t="s">
        <v>541</v>
      </c>
      <c r="D3063" s="58">
        <v>708.09</v>
      </c>
      <c r="E3063" t="s">
        <v>452</v>
      </c>
      <c r="F3063" s="108">
        <v>2005</v>
      </c>
      <c r="G3063" t="s">
        <v>3011</v>
      </c>
      <c r="H3063">
        <v>3</v>
      </c>
      <c r="I3063">
        <v>104</v>
      </c>
      <c r="J3063" t="s">
        <v>782</v>
      </c>
      <c r="K3063" t="s">
        <v>2937</v>
      </c>
      <c r="L3063">
        <v>868</v>
      </c>
      <c r="M3063">
        <v>0</v>
      </c>
      <c r="N3063" t="s">
        <v>6018</v>
      </c>
      <c r="O3063" t="s">
        <v>545</v>
      </c>
      <c r="P3063" t="s">
        <v>458</v>
      </c>
      <c r="R3063">
        <v>0</v>
      </c>
      <c r="S3063" t="s">
        <v>459</v>
      </c>
      <c r="T3063" t="s">
        <v>458</v>
      </c>
      <c r="U3063" t="s">
        <v>460</v>
      </c>
      <c r="V3063" t="s">
        <v>458</v>
      </c>
    </row>
    <row r="3064" spans="1:22" x14ac:dyDescent="0.2">
      <c r="A3064" s="102">
        <v>43192</v>
      </c>
      <c r="B3064" s="102" t="s">
        <v>1013</v>
      </c>
      <c r="C3064" t="s">
        <v>541</v>
      </c>
      <c r="D3064" s="58">
        <v>708.09</v>
      </c>
      <c r="E3064" t="s">
        <v>452</v>
      </c>
      <c r="F3064" s="108">
        <v>2022</v>
      </c>
      <c r="G3064" t="s">
        <v>6013</v>
      </c>
      <c r="H3064">
        <v>19.5</v>
      </c>
      <c r="I3064">
        <v>104</v>
      </c>
      <c r="J3064" t="s">
        <v>782</v>
      </c>
      <c r="K3064" t="s">
        <v>2937</v>
      </c>
      <c r="L3064">
        <v>721</v>
      </c>
      <c r="M3064">
        <v>0</v>
      </c>
      <c r="N3064" t="s">
        <v>6019</v>
      </c>
      <c r="O3064" t="s">
        <v>545</v>
      </c>
      <c r="P3064" t="s">
        <v>458</v>
      </c>
      <c r="R3064">
        <v>0</v>
      </c>
      <c r="S3064" t="s">
        <v>459</v>
      </c>
      <c r="T3064" t="s">
        <v>458</v>
      </c>
      <c r="U3064" t="s">
        <v>460</v>
      </c>
      <c r="V3064" t="s">
        <v>458</v>
      </c>
    </row>
    <row r="3065" spans="1:22" x14ac:dyDescent="0.2">
      <c r="A3065" s="102">
        <v>43206</v>
      </c>
      <c r="B3065" s="102" t="s">
        <v>1013</v>
      </c>
      <c r="C3065" t="s">
        <v>541</v>
      </c>
      <c r="D3065" s="58">
        <v>708.09</v>
      </c>
      <c r="E3065" t="s">
        <v>452</v>
      </c>
      <c r="F3065" s="108">
        <v>2005</v>
      </c>
      <c r="G3065" t="s">
        <v>3011</v>
      </c>
      <c r="H3065">
        <v>3</v>
      </c>
      <c r="I3065">
        <v>104</v>
      </c>
      <c r="J3065" t="s">
        <v>782</v>
      </c>
      <c r="K3065" t="s">
        <v>2937</v>
      </c>
      <c r="L3065">
        <v>868</v>
      </c>
      <c r="M3065">
        <v>0</v>
      </c>
      <c r="N3065" t="s">
        <v>6020</v>
      </c>
      <c r="O3065" t="s">
        <v>545</v>
      </c>
      <c r="P3065" t="s">
        <v>458</v>
      </c>
      <c r="R3065">
        <v>0</v>
      </c>
      <c r="S3065" t="s">
        <v>459</v>
      </c>
      <c r="T3065" t="s">
        <v>458</v>
      </c>
      <c r="U3065" t="s">
        <v>460</v>
      </c>
      <c r="V3065" t="s">
        <v>458</v>
      </c>
    </row>
    <row r="3066" spans="1:22" x14ac:dyDescent="0.2">
      <c r="A3066" s="102">
        <v>43206</v>
      </c>
      <c r="B3066" s="102" t="s">
        <v>1013</v>
      </c>
      <c r="C3066" t="s">
        <v>541</v>
      </c>
      <c r="D3066" s="58">
        <v>708.09</v>
      </c>
      <c r="E3066" t="s">
        <v>452</v>
      </c>
      <c r="F3066" s="108">
        <v>2017</v>
      </c>
      <c r="G3066" t="s">
        <v>3850</v>
      </c>
      <c r="H3066">
        <v>13</v>
      </c>
      <c r="I3066">
        <v>104</v>
      </c>
      <c r="J3066" t="s">
        <v>782</v>
      </c>
      <c r="K3066" t="s">
        <v>2937</v>
      </c>
      <c r="L3066">
        <v>338</v>
      </c>
      <c r="M3066">
        <v>0</v>
      </c>
      <c r="N3066" t="s">
        <v>6021</v>
      </c>
      <c r="O3066" t="s">
        <v>545</v>
      </c>
      <c r="P3066" t="s">
        <v>458</v>
      </c>
      <c r="R3066">
        <v>0</v>
      </c>
      <c r="S3066" t="s">
        <v>459</v>
      </c>
      <c r="T3066" t="s">
        <v>458</v>
      </c>
      <c r="U3066" t="s">
        <v>460</v>
      </c>
      <c r="V3066" t="s">
        <v>458</v>
      </c>
    </row>
    <row r="3067" spans="1:22" x14ac:dyDescent="0.2">
      <c r="A3067" s="102">
        <v>43213</v>
      </c>
      <c r="B3067" s="102" t="s">
        <v>1013</v>
      </c>
      <c r="C3067" t="s">
        <v>541</v>
      </c>
      <c r="D3067" s="58">
        <v>708.09</v>
      </c>
      <c r="E3067" t="s">
        <v>452</v>
      </c>
      <c r="F3067" s="108">
        <v>2005</v>
      </c>
      <c r="G3067" t="s">
        <v>3011</v>
      </c>
      <c r="H3067">
        <v>15</v>
      </c>
      <c r="I3067">
        <v>104</v>
      </c>
      <c r="J3067" t="s">
        <v>782</v>
      </c>
      <c r="K3067" t="s">
        <v>2937</v>
      </c>
      <c r="L3067">
        <v>868</v>
      </c>
      <c r="M3067">
        <v>0</v>
      </c>
      <c r="N3067" t="s">
        <v>6022</v>
      </c>
      <c r="O3067" t="s">
        <v>545</v>
      </c>
      <c r="P3067" t="s">
        <v>458</v>
      </c>
      <c r="R3067">
        <v>0</v>
      </c>
      <c r="S3067" t="s">
        <v>459</v>
      </c>
      <c r="T3067" t="s">
        <v>458</v>
      </c>
      <c r="U3067" t="s">
        <v>460</v>
      </c>
      <c r="V3067" t="s">
        <v>458</v>
      </c>
    </row>
    <row r="3068" spans="1:22" x14ac:dyDescent="0.2">
      <c r="A3068" s="102">
        <v>43213</v>
      </c>
      <c r="B3068" s="102" t="s">
        <v>1013</v>
      </c>
      <c r="C3068" t="s">
        <v>541</v>
      </c>
      <c r="D3068" s="58">
        <v>708.09</v>
      </c>
      <c r="E3068" t="s">
        <v>452</v>
      </c>
      <c r="F3068" s="108">
        <v>2025</v>
      </c>
      <c r="G3068" t="s">
        <v>2941</v>
      </c>
      <c r="H3068">
        <v>12</v>
      </c>
      <c r="I3068">
        <v>104</v>
      </c>
      <c r="J3068" t="s">
        <v>782</v>
      </c>
      <c r="K3068" t="s">
        <v>2937</v>
      </c>
      <c r="L3068">
        <v>624</v>
      </c>
      <c r="M3068">
        <v>0</v>
      </c>
      <c r="N3068" t="s">
        <v>6023</v>
      </c>
      <c r="O3068" t="s">
        <v>545</v>
      </c>
      <c r="P3068" t="s">
        <v>458</v>
      </c>
      <c r="R3068">
        <v>0</v>
      </c>
      <c r="S3068" t="s">
        <v>459</v>
      </c>
      <c r="T3068" t="s">
        <v>458</v>
      </c>
      <c r="U3068" t="s">
        <v>460</v>
      </c>
      <c r="V3068" t="s">
        <v>458</v>
      </c>
    </row>
    <row r="3069" spans="1:22" x14ac:dyDescent="0.2">
      <c r="A3069" s="102">
        <v>43213</v>
      </c>
      <c r="B3069" s="102" t="s">
        <v>1013</v>
      </c>
      <c r="C3069" t="s">
        <v>541</v>
      </c>
      <c r="D3069" s="58">
        <v>708.09</v>
      </c>
      <c r="E3069" t="s">
        <v>452</v>
      </c>
      <c r="F3069" s="108">
        <v>2022</v>
      </c>
      <c r="G3069" t="s">
        <v>6013</v>
      </c>
      <c r="H3069">
        <v>0.5</v>
      </c>
      <c r="I3069">
        <v>104</v>
      </c>
      <c r="J3069" t="s">
        <v>782</v>
      </c>
      <c r="K3069" t="s">
        <v>2937</v>
      </c>
      <c r="L3069">
        <v>721</v>
      </c>
      <c r="M3069">
        <v>0</v>
      </c>
      <c r="N3069" t="s">
        <v>6024</v>
      </c>
      <c r="O3069" t="s">
        <v>545</v>
      </c>
      <c r="P3069" t="s">
        <v>458</v>
      </c>
      <c r="R3069">
        <v>0</v>
      </c>
      <c r="S3069" t="s">
        <v>459</v>
      </c>
      <c r="T3069" t="s">
        <v>458</v>
      </c>
      <c r="U3069" t="s">
        <v>460</v>
      </c>
      <c r="V3069" t="s">
        <v>458</v>
      </c>
    </row>
    <row r="3070" spans="1:22" x14ac:dyDescent="0.2">
      <c r="A3070" s="102">
        <v>43213</v>
      </c>
      <c r="B3070" s="102" t="s">
        <v>1013</v>
      </c>
      <c r="C3070" t="s">
        <v>541</v>
      </c>
      <c r="D3070" s="58">
        <v>708.09</v>
      </c>
      <c r="E3070" t="s">
        <v>452</v>
      </c>
      <c r="F3070" s="108">
        <v>2017</v>
      </c>
      <c r="G3070" t="s">
        <v>3850</v>
      </c>
      <c r="H3070">
        <v>40</v>
      </c>
      <c r="I3070">
        <v>104</v>
      </c>
      <c r="J3070" t="s">
        <v>782</v>
      </c>
      <c r="K3070" t="s">
        <v>2937</v>
      </c>
      <c r="L3070">
        <v>338</v>
      </c>
      <c r="M3070">
        <v>0</v>
      </c>
      <c r="N3070" t="s">
        <v>6025</v>
      </c>
      <c r="O3070" t="s">
        <v>545</v>
      </c>
      <c r="P3070" t="s">
        <v>458</v>
      </c>
      <c r="R3070">
        <v>0</v>
      </c>
      <c r="S3070" t="s">
        <v>459</v>
      </c>
      <c r="T3070" t="s">
        <v>458</v>
      </c>
      <c r="U3070" t="s">
        <v>460</v>
      </c>
      <c r="V3070" t="s">
        <v>458</v>
      </c>
    </row>
    <row r="3071" spans="1:22" x14ac:dyDescent="0.2">
      <c r="A3071" s="102">
        <v>43220</v>
      </c>
      <c r="B3071" s="102" t="s">
        <v>1013</v>
      </c>
      <c r="C3071" t="s">
        <v>541</v>
      </c>
      <c r="D3071" s="58">
        <v>708.09</v>
      </c>
      <c r="E3071" t="s">
        <v>452</v>
      </c>
      <c r="F3071" s="108">
        <v>2005</v>
      </c>
      <c r="G3071" t="s">
        <v>3011</v>
      </c>
      <c r="H3071">
        <v>6</v>
      </c>
      <c r="I3071">
        <v>104</v>
      </c>
      <c r="J3071" t="s">
        <v>782</v>
      </c>
      <c r="K3071" t="s">
        <v>2937</v>
      </c>
      <c r="L3071">
        <v>868</v>
      </c>
      <c r="M3071">
        <v>0</v>
      </c>
      <c r="N3071" t="s">
        <v>6026</v>
      </c>
      <c r="O3071" t="s">
        <v>545</v>
      </c>
      <c r="P3071" t="s">
        <v>458</v>
      </c>
      <c r="R3071">
        <v>0</v>
      </c>
      <c r="S3071" t="s">
        <v>459</v>
      </c>
      <c r="T3071" t="s">
        <v>458</v>
      </c>
      <c r="U3071" t="s">
        <v>460</v>
      </c>
      <c r="V3071" t="s">
        <v>458</v>
      </c>
    </row>
    <row r="3072" spans="1:22" x14ac:dyDescent="0.2">
      <c r="A3072" s="102">
        <v>43220</v>
      </c>
      <c r="B3072" s="102" t="s">
        <v>1013</v>
      </c>
      <c r="C3072" t="s">
        <v>541</v>
      </c>
      <c r="D3072" s="58">
        <v>708.09</v>
      </c>
      <c r="E3072" t="s">
        <v>452</v>
      </c>
      <c r="F3072" s="108">
        <v>2025</v>
      </c>
      <c r="G3072" t="s">
        <v>2941</v>
      </c>
      <c r="H3072">
        <v>8</v>
      </c>
      <c r="I3072">
        <v>104</v>
      </c>
      <c r="J3072" t="s">
        <v>782</v>
      </c>
      <c r="K3072" t="s">
        <v>2937</v>
      </c>
      <c r="L3072">
        <v>624</v>
      </c>
      <c r="M3072">
        <v>0</v>
      </c>
      <c r="N3072" t="s">
        <v>6027</v>
      </c>
      <c r="O3072" t="s">
        <v>545</v>
      </c>
      <c r="P3072" t="s">
        <v>458</v>
      </c>
      <c r="R3072">
        <v>0</v>
      </c>
      <c r="S3072" t="s">
        <v>459</v>
      </c>
      <c r="T3072" t="s">
        <v>458</v>
      </c>
      <c r="U3072" t="s">
        <v>460</v>
      </c>
      <c r="V3072" t="s">
        <v>458</v>
      </c>
    </row>
    <row r="3073" spans="1:22" x14ac:dyDescent="0.2">
      <c r="A3073" s="102">
        <v>43220</v>
      </c>
      <c r="B3073" s="102" t="s">
        <v>1013</v>
      </c>
      <c r="C3073" t="s">
        <v>541</v>
      </c>
      <c r="D3073" s="58">
        <v>708.09</v>
      </c>
      <c r="E3073" t="s">
        <v>452</v>
      </c>
      <c r="F3073" s="108">
        <v>2017</v>
      </c>
      <c r="G3073" t="s">
        <v>3850</v>
      </c>
      <c r="H3073">
        <v>8</v>
      </c>
      <c r="I3073">
        <v>104</v>
      </c>
      <c r="J3073" t="s">
        <v>782</v>
      </c>
      <c r="K3073" t="s">
        <v>2937</v>
      </c>
      <c r="L3073">
        <v>338</v>
      </c>
      <c r="M3073">
        <v>0</v>
      </c>
      <c r="N3073" t="s">
        <v>6028</v>
      </c>
      <c r="O3073" t="s">
        <v>545</v>
      </c>
      <c r="P3073" t="s">
        <v>458</v>
      </c>
      <c r="R3073">
        <v>0</v>
      </c>
      <c r="S3073" t="s">
        <v>459</v>
      </c>
      <c r="T3073" t="s">
        <v>458</v>
      </c>
      <c r="U3073" t="s">
        <v>460</v>
      </c>
      <c r="V3073" t="s">
        <v>458</v>
      </c>
    </row>
    <row r="3074" spans="1:22" x14ac:dyDescent="0.2">
      <c r="A3074" s="102">
        <v>43221</v>
      </c>
      <c r="B3074" s="102" t="s">
        <v>1013</v>
      </c>
      <c r="C3074" t="s">
        <v>541</v>
      </c>
      <c r="D3074" s="58">
        <v>708.09</v>
      </c>
      <c r="E3074" t="s">
        <v>452</v>
      </c>
      <c r="F3074" s="108">
        <v>2005</v>
      </c>
      <c r="G3074" t="s">
        <v>3011</v>
      </c>
      <c r="H3074">
        <v>14</v>
      </c>
      <c r="I3074">
        <v>104</v>
      </c>
      <c r="J3074" t="s">
        <v>782</v>
      </c>
      <c r="K3074" t="s">
        <v>2937</v>
      </c>
      <c r="L3074">
        <v>868</v>
      </c>
      <c r="M3074">
        <v>0</v>
      </c>
      <c r="N3074" t="s">
        <v>6029</v>
      </c>
      <c r="O3074" t="s">
        <v>545</v>
      </c>
      <c r="P3074" t="s">
        <v>458</v>
      </c>
      <c r="R3074">
        <v>0</v>
      </c>
      <c r="S3074" t="s">
        <v>459</v>
      </c>
      <c r="T3074" t="s">
        <v>458</v>
      </c>
      <c r="U3074" t="s">
        <v>460</v>
      </c>
      <c r="V3074" t="s">
        <v>458</v>
      </c>
    </row>
    <row r="3075" spans="1:22" x14ac:dyDescent="0.2">
      <c r="A3075" s="102">
        <v>43221</v>
      </c>
      <c r="B3075" s="102" t="s">
        <v>1013</v>
      </c>
      <c r="C3075" t="s">
        <v>541</v>
      </c>
      <c r="D3075" s="58">
        <v>708.09</v>
      </c>
      <c r="E3075" t="s">
        <v>452</v>
      </c>
      <c r="F3075" s="108">
        <v>2022</v>
      </c>
      <c r="G3075" t="s">
        <v>6013</v>
      </c>
      <c r="H3075">
        <v>11</v>
      </c>
      <c r="I3075">
        <v>104</v>
      </c>
      <c r="J3075" t="s">
        <v>782</v>
      </c>
      <c r="K3075" t="s">
        <v>2937</v>
      </c>
      <c r="L3075">
        <v>721</v>
      </c>
      <c r="M3075">
        <v>0</v>
      </c>
      <c r="N3075" t="s">
        <v>6030</v>
      </c>
      <c r="O3075" t="s">
        <v>545</v>
      </c>
      <c r="P3075" t="s">
        <v>458</v>
      </c>
      <c r="R3075">
        <v>0</v>
      </c>
      <c r="S3075" t="s">
        <v>459</v>
      </c>
      <c r="T3075" t="s">
        <v>458</v>
      </c>
      <c r="U3075" t="s">
        <v>460</v>
      </c>
      <c r="V3075" t="s">
        <v>458</v>
      </c>
    </row>
    <row r="3076" spans="1:22" x14ac:dyDescent="0.2">
      <c r="A3076" s="102">
        <v>43221</v>
      </c>
      <c r="B3076" s="102" t="s">
        <v>1013</v>
      </c>
      <c r="C3076" t="s">
        <v>541</v>
      </c>
      <c r="D3076" s="58">
        <v>708.09</v>
      </c>
      <c r="E3076" t="s">
        <v>452</v>
      </c>
      <c r="F3076" s="108">
        <v>2017</v>
      </c>
      <c r="G3076" t="s">
        <v>3850</v>
      </c>
      <c r="H3076">
        <v>24</v>
      </c>
      <c r="I3076">
        <v>104</v>
      </c>
      <c r="J3076" t="s">
        <v>782</v>
      </c>
      <c r="K3076" t="s">
        <v>2937</v>
      </c>
      <c r="L3076">
        <v>338</v>
      </c>
      <c r="M3076">
        <v>0</v>
      </c>
      <c r="N3076" t="s">
        <v>6031</v>
      </c>
      <c r="O3076" t="s">
        <v>545</v>
      </c>
      <c r="P3076" t="s">
        <v>458</v>
      </c>
      <c r="R3076">
        <v>0</v>
      </c>
      <c r="S3076" t="s">
        <v>459</v>
      </c>
      <c r="T3076" t="s">
        <v>458</v>
      </c>
      <c r="U3076" t="s">
        <v>460</v>
      </c>
      <c r="V3076" t="s">
        <v>458</v>
      </c>
    </row>
    <row r="3077" spans="1:22" x14ac:dyDescent="0.2">
      <c r="A3077" s="102">
        <v>43226</v>
      </c>
      <c r="B3077" s="102" t="s">
        <v>1013</v>
      </c>
      <c r="C3077" t="s">
        <v>541</v>
      </c>
      <c r="D3077" s="58">
        <v>708.09</v>
      </c>
      <c r="E3077" t="s">
        <v>452</v>
      </c>
      <c r="F3077" s="108">
        <v>2005</v>
      </c>
      <c r="G3077" t="s">
        <v>3011</v>
      </c>
      <c r="H3077">
        <v>3</v>
      </c>
      <c r="I3077">
        <v>104</v>
      </c>
      <c r="J3077" t="s">
        <v>782</v>
      </c>
      <c r="K3077" t="s">
        <v>2937</v>
      </c>
      <c r="L3077">
        <v>868</v>
      </c>
      <c r="M3077">
        <v>0</v>
      </c>
      <c r="N3077" t="s">
        <v>6032</v>
      </c>
      <c r="O3077" t="s">
        <v>545</v>
      </c>
      <c r="P3077" t="s">
        <v>458</v>
      </c>
      <c r="R3077">
        <v>0</v>
      </c>
      <c r="S3077" t="s">
        <v>459</v>
      </c>
      <c r="T3077" t="s">
        <v>458</v>
      </c>
      <c r="U3077" t="s">
        <v>460</v>
      </c>
      <c r="V3077" t="s">
        <v>458</v>
      </c>
    </row>
    <row r="3078" spans="1:22" x14ac:dyDescent="0.2">
      <c r="A3078" s="102">
        <v>43227</v>
      </c>
      <c r="B3078" s="102" t="s">
        <v>1013</v>
      </c>
      <c r="C3078" t="s">
        <v>541</v>
      </c>
      <c r="D3078" s="58">
        <v>708.09</v>
      </c>
      <c r="E3078" t="s">
        <v>452</v>
      </c>
      <c r="F3078" s="108">
        <v>2017</v>
      </c>
      <c r="G3078" t="s">
        <v>3850</v>
      </c>
      <c r="H3078">
        <v>23</v>
      </c>
      <c r="I3078">
        <v>104</v>
      </c>
      <c r="J3078" t="s">
        <v>782</v>
      </c>
      <c r="K3078" t="s">
        <v>2937</v>
      </c>
      <c r="L3078">
        <v>338</v>
      </c>
      <c r="M3078">
        <v>0</v>
      </c>
      <c r="N3078" t="s">
        <v>6033</v>
      </c>
      <c r="O3078" t="s">
        <v>545</v>
      </c>
      <c r="P3078" t="s">
        <v>458</v>
      </c>
      <c r="R3078">
        <v>0</v>
      </c>
      <c r="S3078" t="s">
        <v>459</v>
      </c>
      <c r="T3078" t="s">
        <v>458</v>
      </c>
      <c r="U3078" t="s">
        <v>460</v>
      </c>
      <c r="V3078" t="s">
        <v>458</v>
      </c>
    </row>
    <row r="3079" spans="1:22" x14ac:dyDescent="0.2">
      <c r="A3079" s="102">
        <v>43262</v>
      </c>
      <c r="B3079" s="102" t="s">
        <v>1013</v>
      </c>
      <c r="C3079" t="s">
        <v>541</v>
      </c>
      <c r="D3079" s="58">
        <v>708.09</v>
      </c>
      <c r="E3079" t="s">
        <v>452</v>
      </c>
      <c r="F3079" s="108">
        <v>2005</v>
      </c>
      <c r="G3079" t="s">
        <v>3011</v>
      </c>
      <c r="H3079">
        <v>1</v>
      </c>
      <c r="I3079">
        <v>104</v>
      </c>
      <c r="J3079" t="s">
        <v>782</v>
      </c>
      <c r="K3079" t="s">
        <v>2937</v>
      </c>
      <c r="L3079">
        <v>868</v>
      </c>
      <c r="M3079">
        <v>0</v>
      </c>
      <c r="N3079" t="s">
        <v>6034</v>
      </c>
      <c r="O3079" t="s">
        <v>545</v>
      </c>
      <c r="P3079" t="s">
        <v>458</v>
      </c>
      <c r="R3079">
        <v>0</v>
      </c>
      <c r="S3079" t="s">
        <v>459</v>
      </c>
      <c r="T3079" t="s">
        <v>458</v>
      </c>
      <c r="U3079" t="s">
        <v>460</v>
      </c>
      <c r="V3079" t="s">
        <v>458</v>
      </c>
    </row>
    <row r="3080" spans="1:22" x14ac:dyDescent="0.2">
      <c r="A3080" s="102">
        <v>43262</v>
      </c>
      <c r="B3080" s="102" t="s">
        <v>1013</v>
      </c>
      <c r="C3080" t="s">
        <v>541</v>
      </c>
      <c r="D3080" s="58">
        <v>708.09</v>
      </c>
      <c r="E3080" t="s">
        <v>452</v>
      </c>
      <c r="F3080" s="108">
        <v>2022</v>
      </c>
      <c r="G3080" t="s">
        <v>6013</v>
      </c>
      <c r="H3080">
        <v>1.5</v>
      </c>
      <c r="I3080">
        <v>104</v>
      </c>
      <c r="J3080" t="s">
        <v>782</v>
      </c>
      <c r="K3080" t="s">
        <v>2937</v>
      </c>
      <c r="L3080">
        <v>721</v>
      </c>
      <c r="M3080">
        <v>0</v>
      </c>
      <c r="N3080" t="s">
        <v>6035</v>
      </c>
      <c r="O3080" t="s">
        <v>545</v>
      </c>
      <c r="P3080" t="s">
        <v>458</v>
      </c>
      <c r="R3080">
        <v>0</v>
      </c>
      <c r="S3080" t="s">
        <v>459</v>
      </c>
      <c r="T3080" t="s">
        <v>458</v>
      </c>
      <c r="U3080" t="s">
        <v>460</v>
      </c>
      <c r="V3080" t="s">
        <v>458</v>
      </c>
    </row>
    <row r="3081" spans="1:22" x14ac:dyDescent="0.2">
      <c r="A3081" s="102">
        <v>43262</v>
      </c>
      <c r="B3081" s="102" t="s">
        <v>1013</v>
      </c>
      <c r="C3081" t="s">
        <v>541</v>
      </c>
      <c r="D3081" s="58">
        <v>708.09</v>
      </c>
      <c r="E3081" t="s">
        <v>452</v>
      </c>
      <c r="F3081" s="108">
        <v>2022</v>
      </c>
      <c r="G3081" t="s">
        <v>6013</v>
      </c>
      <c r="H3081">
        <v>1</v>
      </c>
      <c r="I3081">
        <v>104</v>
      </c>
      <c r="J3081" t="s">
        <v>782</v>
      </c>
      <c r="K3081" t="s">
        <v>2937</v>
      </c>
      <c r="L3081">
        <v>721</v>
      </c>
      <c r="M3081">
        <v>0</v>
      </c>
      <c r="N3081" t="s">
        <v>6036</v>
      </c>
      <c r="O3081" t="s">
        <v>545</v>
      </c>
      <c r="P3081" t="s">
        <v>458</v>
      </c>
      <c r="R3081">
        <v>0</v>
      </c>
      <c r="S3081" t="s">
        <v>459</v>
      </c>
      <c r="T3081" t="s">
        <v>458</v>
      </c>
      <c r="U3081" t="s">
        <v>460</v>
      </c>
      <c r="V3081" t="s">
        <v>458</v>
      </c>
    </row>
    <row r="3082" spans="1:22" x14ac:dyDescent="0.2">
      <c r="A3082" s="102">
        <v>43269</v>
      </c>
      <c r="B3082" s="102" t="s">
        <v>1013</v>
      </c>
      <c r="C3082" t="s">
        <v>541</v>
      </c>
      <c r="D3082" s="58">
        <v>708.09</v>
      </c>
      <c r="E3082" t="s">
        <v>452</v>
      </c>
      <c r="F3082" s="108">
        <v>2005</v>
      </c>
      <c r="G3082" t="s">
        <v>3011</v>
      </c>
      <c r="H3082">
        <v>10</v>
      </c>
      <c r="I3082">
        <v>104</v>
      </c>
      <c r="J3082" t="s">
        <v>782</v>
      </c>
      <c r="K3082" t="s">
        <v>2937</v>
      </c>
      <c r="L3082">
        <v>868</v>
      </c>
      <c r="M3082">
        <v>0</v>
      </c>
      <c r="N3082" t="s">
        <v>6037</v>
      </c>
      <c r="O3082" t="s">
        <v>545</v>
      </c>
      <c r="P3082" t="s">
        <v>458</v>
      </c>
      <c r="R3082">
        <v>0</v>
      </c>
      <c r="S3082" t="s">
        <v>459</v>
      </c>
      <c r="T3082" t="s">
        <v>458</v>
      </c>
      <c r="U3082" t="s">
        <v>460</v>
      </c>
      <c r="V3082" t="s">
        <v>458</v>
      </c>
    </row>
    <row r="3083" spans="1:22" x14ac:dyDescent="0.2">
      <c r="A3083" s="102">
        <v>43269</v>
      </c>
      <c r="B3083" s="102" t="s">
        <v>1013</v>
      </c>
      <c r="C3083" t="s">
        <v>541</v>
      </c>
      <c r="D3083" s="58">
        <v>708.09</v>
      </c>
      <c r="E3083" t="s">
        <v>452</v>
      </c>
      <c r="F3083" s="108">
        <v>2022</v>
      </c>
      <c r="G3083" t="s">
        <v>6013</v>
      </c>
      <c r="H3083">
        <v>1</v>
      </c>
      <c r="I3083">
        <v>104</v>
      </c>
      <c r="J3083" t="s">
        <v>782</v>
      </c>
      <c r="K3083" t="s">
        <v>2937</v>
      </c>
      <c r="L3083">
        <v>721</v>
      </c>
      <c r="M3083">
        <v>0</v>
      </c>
      <c r="N3083" t="s">
        <v>6038</v>
      </c>
      <c r="O3083" t="s">
        <v>545</v>
      </c>
      <c r="P3083" t="s">
        <v>458</v>
      </c>
      <c r="R3083">
        <v>0</v>
      </c>
      <c r="S3083" t="s">
        <v>459</v>
      </c>
      <c r="T3083" t="s">
        <v>458</v>
      </c>
      <c r="U3083" t="s">
        <v>460</v>
      </c>
      <c r="V3083" t="s">
        <v>458</v>
      </c>
    </row>
    <row r="3084" spans="1:22" x14ac:dyDescent="0.2">
      <c r="A3084" s="102">
        <v>43276</v>
      </c>
      <c r="B3084" s="102" t="s">
        <v>1013</v>
      </c>
      <c r="C3084" t="s">
        <v>541</v>
      </c>
      <c r="D3084" s="58">
        <v>708.09</v>
      </c>
      <c r="E3084" t="s">
        <v>452</v>
      </c>
      <c r="F3084" s="108">
        <v>2005</v>
      </c>
      <c r="G3084" t="s">
        <v>3011</v>
      </c>
      <c r="H3084">
        <v>3</v>
      </c>
      <c r="I3084">
        <v>104</v>
      </c>
      <c r="J3084" t="s">
        <v>782</v>
      </c>
      <c r="K3084" t="s">
        <v>2937</v>
      </c>
      <c r="L3084">
        <v>868</v>
      </c>
      <c r="M3084">
        <v>0</v>
      </c>
      <c r="N3084" t="s">
        <v>6039</v>
      </c>
      <c r="O3084" t="s">
        <v>545</v>
      </c>
      <c r="P3084" t="s">
        <v>458</v>
      </c>
      <c r="R3084">
        <v>0</v>
      </c>
      <c r="S3084" t="s">
        <v>459</v>
      </c>
      <c r="T3084" t="s">
        <v>458</v>
      </c>
      <c r="U3084" t="s">
        <v>460</v>
      </c>
      <c r="V3084" t="s">
        <v>458</v>
      </c>
    </row>
    <row r="3085" spans="1:22" x14ac:dyDescent="0.2">
      <c r="A3085" s="102">
        <v>43325</v>
      </c>
      <c r="B3085" s="102" t="s">
        <v>1013</v>
      </c>
      <c r="C3085" t="s">
        <v>541</v>
      </c>
      <c r="D3085" s="58">
        <v>708.09</v>
      </c>
      <c r="E3085" t="s">
        <v>452</v>
      </c>
      <c r="F3085" s="108">
        <v>2005</v>
      </c>
      <c r="G3085" t="s">
        <v>3011</v>
      </c>
      <c r="H3085">
        <v>4</v>
      </c>
      <c r="I3085">
        <v>104</v>
      </c>
      <c r="J3085" t="s">
        <v>782</v>
      </c>
      <c r="K3085" t="s">
        <v>2937</v>
      </c>
      <c r="L3085">
        <v>868</v>
      </c>
      <c r="M3085">
        <v>0</v>
      </c>
      <c r="N3085" t="s">
        <v>6040</v>
      </c>
      <c r="O3085" t="s">
        <v>545</v>
      </c>
      <c r="P3085" t="s">
        <v>458</v>
      </c>
      <c r="R3085">
        <v>0</v>
      </c>
      <c r="S3085" t="s">
        <v>459</v>
      </c>
      <c r="T3085" t="s">
        <v>458</v>
      </c>
      <c r="U3085" t="s">
        <v>460</v>
      </c>
      <c r="V3085" t="s">
        <v>458</v>
      </c>
    </row>
    <row r="3086" spans="1:22" x14ac:dyDescent="0.2">
      <c r="A3086" s="102">
        <v>43325</v>
      </c>
      <c r="B3086" s="102" t="s">
        <v>1013</v>
      </c>
      <c r="C3086" t="s">
        <v>541</v>
      </c>
      <c r="D3086" s="58">
        <v>708.09</v>
      </c>
      <c r="E3086" t="s">
        <v>452</v>
      </c>
      <c r="F3086" s="108">
        <v>2022</v>
      </c>
      <c r="G3086" t="s">
        <v>6013</v>
      </c>
      <c r="H3086">
        <v>0.5</v>
      </c>
      <c r="I3086">
        <v>104</v>
      </c>
      <c r="J3086" t="s">
        <v>782</v>
      </c>
      <c r="K3086" t="s">
        <v>2937</v>
      </c>
      <c r="L3086">
        <v>721</v>
      </c>
      <c r="M3086">
        <v>0</v>
      </c>
      <c r="N3086" t="s">
        <v>6041</v>
      </c>
      <c r="O3086" t="s">
        <v>545</v>
      </c>
      <c r="P3086" t="s">
        <v>458</v>
      </c>
      <c r="R3086">
        <v>0</v>
      </c>
      <c r="S3086" t="s">
        <v>459</v>
      </c>
      <c r="T3086" t="s">
        <v>458</v>
      </c>
      <c r="U3086" t="s">
        <v>460</v>
      </c>
      <c r="V3086" t="s">
        <v>458</v>
      </c>
    </row>
    <row r="3087" spans="1:22" x14ac:dyDescent="0.2">
      <c r="A3087" s="102">
        <v>43346</v>
      </c>
      <c r="B3087" s="102" t="s">
        <v>1013</v>
      </c>
      <c r="C3087" t="s">
        <v>541</v>
      </c>
      <c r="D3087" s="58">
        <v>708.09</v>
      </c>
      <c r="E3087" t="s">
        <v>452</v>
      </c>
      <c r="F3087" s="108">
        <v>2005</v>
      </c>
      <c r="G3087" t="s">
        <v>3011</v>
      </c>
      <c r="H3087">
        <v>4</v>
      </c>
      <c r="I3087">
        <v>104</v>
      </c>
      <c r="J3087" t="s">
        <v>782</v>
      </c>
      <c r="K3087" t="s">
        <v>2937</v>
      </c>
      <c r="L3087">
        <v>868</v>
      </c>
      <c r="M3087">
        <v>0</v>
      </c>
      <c r="N3087" t="s">
        <v>6042</v>
      </c>
      <c r="O3087" t="s">
        <v>545</v>
      </c>
      <c r="P3087" t="s">
        <v>458</v>
      </c>
      <c r="R3087">
        <v>0</v>
      </c>
      <c r="S3087" t="s">
        <v>459</v>
      </c>
      <c r="T3087" t="s">
        <v>458</v>
      </c>
      <c r="U3087" t="s">
        <v>460</v>
      </c>
      <c r="V3087" t="s">
        <v>458</v>
      </c>
    </row>
    <row r="3088" spans="1:22" x14ac:dyDescent="0.2">
      <c r="A3088" s="102">
        <v>42926</v>
      </c>
      <c r="B3088" s="102" t="s">
        <v>1025</v>
      </c>
      <c r="C3088" t="s">
        <v>541</v>
      </c>
      <c r="D3088" s="58">
        <v>708.11</v>
      </c>
      <c r="E3088" t="s">
        <v>452</v>
      </c>
      <c r="F3088" s="108">
        <v>2023</v>
      </c>
      <c r="G3088" t="s">
        <v>2997</v>
      </c>
      <c r="H3088">
        <v>8</v>
      </c>
      <c r="I3088">
        <v>407</v>
      </c>
      <c r="J3088" t="s">
        <v>6043</v>
      </c>
      <c r="K3088" t="s">
        <v>2937</v>
      </c>
      <c r="L3088">
        <v>0</v>
      </c>
      <c r="M3088">
        <v>0</v>
      </c>
      <c r="N3088" t="s">
        <v>6044</v>
      </c>
      <c r="O3088" t="s">
        <v>545</v>
      </c>
      <c r="P3088" t="s">
        <v>458</v>
      </c>
      <c r="R3088">
        <v>0</v>
      </c>
      <c r="S3088" t="s">
        <v>459</v>
      </c>
      <c r="T3088" t="s">
        <v>458</v>
      </c>
      <c r="U3088" t="s">
        <v>460</v>
      </c>
      <c r="V3088" t="s">
        <v>458</v>
      </c>
    </row>
    <row r="3089" spans="1:22" x14ac:dyDescent="0.2">
      <c r="A3089" s="102">
        <v>42926</v>
      </c>
      <c r="B3089" s="102" t="s">
        <v>1025</v>
      </c>
      <c r="C3089" t="s">
        <v>541</v>
      </c>
      <c r="D3089" s="58">
        <v>708.11</v>
      </c>
      <c r="E3089" t="s">
        <v>452</v>
      </c>
      <c r="F3089" s="108">
        <v>2023</v>
      </c>
      <c r="G3089" t="s">
        <v>2997</v>
      </c>
      <c r="H3089">
        <v>2</v>
      </c>
      <c r="I3089">
        <v>407</v>
      </c>
      <c r="J3089" t="s">
        <v>6043</v>
      </c>
      <c r="K3089" t="s">
        <v>2937</v>
      </c>
      <c r="L3089">
        <v>0</v>
      </c>
      <c r="M3089">
        <v>0</v>
      </c>
      <c r="N3089" t="s">
        <v>6045</v>
      </c>
      <c r="O3089" t="s">
        <v>545</v>
      </c>
      <c r="P3089" t="s">
        <v>458</v>
      </c>
      <c r="R3089">
        <v>0</v>
      </c>
      <c r="S3089" t="s">
        <v>459</v>
      </c>
      <c r="T3089" t="s">
        <v>458</v>
      </c>
      <c r="U3089" t="s">
        <v>460</v>
      </c>
      <c r="V3089" t="s">
        <v>458</v>
      </c>
    </row>
    <row r="3090" spans="1:22" x14ac:dyDescent="0.2">
      <c r="A3090" s="102">
        <v>42933</v>
      </c>
      <c r="B3090" s="102" t="s">
        <v>1025</v>
      </c>
      <c r="C3090" t="s">
        <v>541</v>
      </c>
      <c r="D3090" s="58">
        <v>708.11</v>
      </c>
      <c r="E3090" t="s">
        <v>452</v>
      </c>
      <c r="F3090" s="108">
        <v>2023</v>
      </c>
      <c r="G3090" t="s">
        <v>2997</v>
      </c>
      <c r="H3090">
        <v>26</v>
      </c>
      <c r="I3090">
        <v>407</v>
      </c>
      <c r="J3090" t="s">
        <v>6043</v>
      </c>
      <c r="K3090" t="s">
        <v>2937</v>
      </c>
      <c r="L3090">
        <v>0</v>
      </c>
      <c r="M3090">
        <v>0</v>
      </c>
      <c r="N3090" t="s">
        <v>6046</v>
      </c>
      <c r="O3090" t="s">
        <v>545</v>
      </c>
      <c r="P3090" t="s">
        <v>458</v>
      </c>
      <c r="R3090">
        <v>0</v>
      </c>
      <c r="S3090" t="s">
        <v>459</v>
      </c>
      <c r="T3090" t="s">
        <v>458</v>
      </c>
      <c r="U3090" t="s">
        <v>460</v>
      </c>
      <c r="V3090" t="s">
        <v>458</v>
      </c>
    </row>
    <row r="3091" spans="1:22" x14ac:dyDescent="0.2">
      <c r="A3091" s="102">
        <v>42933</v>
      </c>
      <c r="B3091" s="102" t="s">
        <v>1025</v>
      </c>
      <c r="C3091" t="s">
        <v>541</v>
      </c>
      <c r="D3091" s="58">
        <v>708.11</v>
      </c>
      <c r="E3091" t="s">
        <v>452</v>
      </c>
      <c r="F3091" s="108">
        <v>2005</v>
      </c>
      <c r="G3091" t="s">
        <v>3011</v>
      </c>
      <c r="H3091">
        <v>3</v>
      </c>
      <c r="I3091">
        <v>407</v>
      </c>
      <c r="J3091" t="s">
        <v>6043</v>
      </c>
      <c r="K3091" t="s">
        <v>2937</v>
      </c>
      <c r="L3091">
        <v>0</v>
      </c>
      <c r="M3091">
        <v>0</v>
      </c>
      <c r="N3091" t="s">
        <v>6047</v>
      </c>
      <c r="O3091" t="s">
        <v>545</v>
      </c>
      <c r="P3091" t="s">
        <v>458</v>
      </c>
      <c r="R3091">
        <v>0</v>
      </c>
      <c r="S3091" t="s">
        <v>459</v>
      </c>
      <c r="T3091" t="s">
        <v>458</v>
      </c>
      <c r="U3091" t="s">
        <v>460</v>
      </c>
      <c r="V3091" t="s">
        <v>458</v>
      </c>
    </row>
    <row r="3092" spans="1:22" x14ac:dyDescent="0.2">
      <c r="A3092" s="102">
        <v>42933</v>
      </c>
      <c r="B3092" s="102" t="s">
        <v>1025</v>
      </c>
      <c r="C3092" t="s">
        <v>541</v>
      </c>
      <c r="D3092" s="58">
        <v>708.11</v>
      </c>
      <c r="E3092" t="s">
        <v>452</v>
      </c>
      <c r="F3092" s="108">
        <v>2026</v>
      </c>
      <c r="G3092" t="s">
        <v>3268</v>
      </c>
      <c r="H3092">
        <v>7</v>
      </c>
      <c r="I3092">
        <v>407</v>
      </c>
      <c r="J3092" t="s">
        <v>6043</v>
      </c>
      <c r="K3092" t="s">
        <v>2937</v>
      </c>
      <c r="L3092">
        <v>0</v>
      </c>
      <c r="M3092">
        <v>0</v>
      </c>
      <c r="N3092" t="s">
        <v>6048</v>
      </c>
      <c r="O3092" t="s">
        <v>545</v>
      </c>
      <c r="P3092" t="s">
        <v>458</v>
      </c>
      <c r="R3092">
        <v>0</v>
      </c>
      <c r="S3092" t="s">
        <v>459</v>
      </c>
      <c r="T3092" t="s">
        <v>458</v>
      </c>
      <c r="U3092" t="s">
        <v>460</v>
      </c>
      <c r="V3092" t="s">
        <v>458</v>
      </c>
    </row>
    <row r="3093" spans="1:22" x14ac:dyDescent="0.2">
      <c r="A3093" s="102">
        <v>42940</v>
      </c>
      <c r="B3093" s="102" t="s">
        <v>1025</v>
      </c>
      <c r="C3093" t="s">
        <v>541</v>
      </c>
      <c r="D3093" s="58">
        <v>708.11</v>
      </c>
      <c r="E3093" t="s">
        <v>452</v>
      </c>
      <c r="F3093" s="108">
        <v>2023</v>
      </c>
      <c r="G3093" t="s">
        <v>2997</v>
      </c>
      <c r="H3093">
        <v>38</v>
      </c>
      <c r="I3093">
        <v>407</v>
      </c>
      <c r="J3093" t="s">
        <v>6043</v>
      </c>
      <c r="K3093" t="s">
        <v>2937</v>
      </c>
      <c r="L3093">
        <v>0</v>
      </c>
      <c r="M3093">
        <v>0</v>
      </c>
      <c r="N3093" t="s">
        <v>6049</v>
      </c>
      <c r="O3093" t="s">
        <v>545</v>
      </c>
      <c r="P3093" t="s">
        <v>458</v>
      </c>
      <c r="R3093">
        <v>0</v>
      </c>
      <c r="S3093" t="s">
        <v>459</v>
      </c>
      <c r="T3093" t="s">
        <v>458</v>
      </c>
      <c r="U3093" t="s">
        <v>460</v>
      </c>
      <c r="V3093" t="s">
        <v>458</v>
      </c>
    </row>
    <row r="3094" spans="1:22" x14ac:dyDescent="0.2">
      <c r="A3094" s="102">
        <v>42940</v>
      </c>
      <c r="B3094" s="102" t="s">
        <v>1025</v>
      </c>
      <c r="C3094" t="s">
        <v>541</v>
      </c>
      <c r="D3094" s="58">
        <v>708.11</v>
      </c>
      <c r="E3094" t="s">
        <v>452</v>
      </c>
      <c r="F3094" s="108">
        <v>2005</v>
      </c>
      <c r="G3094" t="s">
        <v>3011</v>
      </c>
      <c r="H3094">
        <v>41.5</v>
      </c>
      <c r="I3094">
        <v>407</v>
      </c>
      <c r="J3094" t="s">
        <v>6043</v>
      </c>
      <c r="K3094" t="s">
        <v>2937</v>
      </c>
      <c r="L3094">
        <v>0</v>
      </c>
      <c r="M3094">
        <v>0</v>
      </c>
      <c r="N3094" t="s">
        <v>6050</v>
      </c>
      <c r="O3094" t="s">
        <v>545</v>
      </c>
      <c r="P3094" t="s">
        <v>458</v>
      </c>
      <c r="R3094">
        <v>0</v>
      </c>
      <c r="S3094" t="s">
        <v>459</v>
      </c>
      <c r="T3094" t="s">
        <v>458</v>
      </c>
      <c r="U3094" t="s">
        <v>460</v>
      </c>
      <c r="V3094" t="s">
        <v>458</v>
      </c>
    </row>
    <row r="3095" spans="1:22" x14ac:dyDescent="0.2">
      <c r="A3095" s="102">
        <v>42940</v>
      </c>
      <c r="B3095" s="102" t="s">
        <v>1025</v>
      </c>
      <c r="C3095" t="s">
        <v>541</v>
      </c>
      <c r="D3095" s="58">
        <v>708.11</v>
      </c>
      <c r="E3095" t="s">
        <v>452</v>
      </c>
      <c r="F3095" s="108">
        <v>2026</v>
      </c>
      <c r="G3095" t="s">
        <v>3268</v>
      </c>
      <c r="H3095">
        <v>35</v>
      </c>
      <c r="I3095">
        <v>407</v>
      </c>
      <c r="J3095" t="s">
        <v>6043</v>
      </c>
      <c r="K3095" t="s">
        <v>2937</v>
      </c>
      <c r="L3095">
        <v>0</v>
      </c>
      <c r="M3095">
        <v>0</v>
      </c>
      <c r="N3095" t="s">
        <v>6051</v>
      </c>
      <c r="O3095" t="s">
        <v>545</v>
      </c>
      <c r="P3095" t="s">
        <v>458</v>
      </c>
      <c r="R3095">
        <v>0</v>
      </c>
      <c r="S3095" t="s">
        <v>459</v>
      </c>
      <c r="T3095" t="s">
        <v>458</v>
      </c>
      <c r="U3095" t="s">
        <v>460</v>
      </c>
      <c r="V3095" t="s">
        <v>458</v>
      </c>
    </row>
    <row r="3096" spans="1:22" x14ac:dyDescent="0.2">
      <c r="A3096" s="102">
        <v>42940</v>
      </c>
      <c r="B3096" s="102" t="s">
        <v>1025</v>
      </c>
      <c r="C3096" t="s">
        <v>541</v>
      </c>
      <c r="D3096" s="58">
        <v>708.11</v>
      </c>
      <c r="E3096" t="s">
        <v>452</v>
      </c>
      <c r="F3096" s="108" t="s">
        <v>2950</v>
      </c>
      <c r="G3096" t="s">
        <v>2951</v>
      </c>
      <c r="H3096">
        <v>12.5</v>
      </c>
      <c r="I3096">
        <v>407</v>
      </c>
      <c r="J3096" t="s">
        <v>6043</v>
      </c>
      <c r="K3096" t="s">
        <v>2937</v>
      </c>
      <c r="L3096">
        <v>0</v>
      </c>
      <c r="M3096">
        <v>0</v>
      </c>
      <c r="N3096" t="s">
        <v>6052</v>
      </c>
      <c r="O3096" t="s">
        <v>545</v>
      </c>
      <c r="P3096" t="s">
        <v>458</v>
      </c>
      <c r="R3096">
        <v>0</v>
      </c>
      <c r="S3096" t="s">
        <v>459</v>
      </c>
      <c r="T3096" t="s">
        <v>458</v>
      </c>
      <c r="U3096" t="s">
        <v>460</v>
      </c>
      <c r="V3096" t="s">
        <v>458</v>
      </c>
    </row>
    <row r="3097" spans="1:22" x14ac:dyDescent="0.2">
      <c r="A3097" s="102">
        <v>42947</v>
      </c>
      <c r="B3097" s="102" t="s">
        <v>1025</v>
      </c>
      <c r="C3097" t="s">
        <v>541</v>
      </c>
      <c r="D3097" s="58">
        <v>708.11</v>
      </c>
      <c r="E3097" t="s">
        <v>452</v>
      </c>
      <c r="F3097" s="108">
        <v>2023</v>
      </c>
      <c r="G3097" t="s">
        <v>2997</v>
      </c>
      <c r="H3097">
        <v>9.5</v>
      </c>
      <c r="I3097">
        <v>407</v>
      </c>
      <c r="J3097" t="s">
        <v>6043</v>
      </c>
      <c r="K3097" t="s">
        <v>2937</v>
      </c>
      <c r="L3097">
        <v>0</v>
      </c>
      <c r="M3097">
        <v>0</v>
      </c>
      <c r="N3097" t="s">
        <v>6053</v>
      </c>
      <c r="O3097" t="s">
        <v>545</v>
      </c>
      <c r="P3097" t="s">
        <v>458</v>
      </c>
      <c r="R3097">
        <v>0</v>
      </c>
      <c r="S3097" t="s">
        <v>459</v>
      </c>
      <c r="T3097" t="s">
        <v>458</v>
      </c>
      <c r="U3097" t="s">
        <v>460</v>
      </c>
      <c r="V3097" t="s">
        <v>458</v>
      </c>
    </row>
    <row r="3098" spans="1:22" x14ac:dyDescent="0.2">
      <c r="A3098" s="102">
        <v>42947</v>
      </c>
      <c r="B3098" s="102" t="s">
        <v>1025</v>
      </c>
      <c r="C3098" t="s">
        <v>541</v>
      </c>
      <c r="D3098" s="58">
        <v>708.11</v>
      </c>
      <c r="E3098" t="s">
        <v>452</v>
      </c>
      <c r="F3098" s="108">
        <v>2005</v>
      </c>
      <c r="G3098" t="s">
        <v>3011</v>
      </c>
      <c r="H3098">
        <v>8</v>
      </c>
      <c r="I3098">
        <v>407</v>
      </c>
      <c r="J3098" t="s">
        <v>6043</v>
      </c>
      <c r="K3098" t="s">
        <v>2937</v>
      </c>
      <c r="L3098">
        <v>0</v>
      </c>
      <c r="M3098">
        <v>0</v>
      </c>
      <c r="N3098" t="s">
        <v>6054</v>
      </c>
      <c r="O3098" t="s">
        <v>545</v>
      </c>
      <c r="P3098" t="s">
        <v>458</v>
      </c>
      <c r="R3098">
        <v>0</v>
      </c>
      <c r="S3098" t="s">
        <v>459</v>
      </c>
      <c r="T3098" t="s">
        <v>458</v>
      </c>
      <c r="U3098" t="s">
        <v>460</v>
      </c>
      <c r="V3098" t="s">
        <v>458</v>
      </c>
    </row>
    <row r="3099" spans="1:22" x14ac:dyDescent="0.2">
      <c r="A3099" s="102">
        <v>42947</v>
      </c>
      <c r="B3099" s="102" t="s">
        <v>1025</v>
      </c>
      <c r="C3099" t="s">
        <v>541</v>
      </c>
      <c r="D3099" s="58">
        <v>708.11</v>
      </c>
      <c r="E3099" t="s">
        <v>452</v>
      </c>
      <c r="F3099" s="108">
        <v>2026</v>
      </c>
      <c r="G3099" t="s">
        <v>3268</v>
      </c>
      <c r="H3099">
        <v>7</v>
      </c>
      <c r="I3099">
        <v>407</v>
      </c>
      <c r="J3099" t="s">
        <v>6043</v>
      </c>
      <c r="K3099" t="s">
        <v>2937</v>
      </c>
      <c r="L3099">
        <v>0</v>
      </c>
      <c r="M3099">
        <v>0</v>
      </c>
      <c r="N3099" t="s">
        <v>6055</v>
      </c>
      <c r="O3099" t="s">
        <v>545</v>
      </c>
      <c r="P3099" t="s">
        <v>458</v>
      </c>
      <c r="R3099">
        <v>0</v>
      </c>
      <c r="S3099" t="s">
        <v>459</v>
      </c>
      <c r="T3099" t="s">
        <v>458</v>
      </c>
      <c r="U3099" t="s">
        <v>460</v>
      </c>
      <c r="V3099" t="s">
        <v>458</v>
      </c>
    </row>
    <row r="3100" spans="1:22" x14ac:dyDescent="0.2">
      <c r="A3100" s="102">
        <v>42947</v>
      </c>
      <c r="B3100" s="102" t="s">
        <v>1025</v>
      </c>
      <c r="C3100" t="s">
        <v>541</v>
      </c>
      <c r="D3100" s="58">
        <v>708.11</v>
      </c>
      <c r="E3100" t="s">
        <v>452</v>
      </c>
      <c r="F3100" s="108" t="s">
        <v>2950</v>
      </c>
      <c r="G3100" t="s">
        <v>2951</v>
      </c>
      <c r="H3100">
        <v>7</v>
      </c>
      <c r="I3100">
        <v>407</v>
      </c>
      <c r="J3100" t="s">
        <v>6043</v>
      </c>
      <c r="K3100" t="s">
        <v>2937</v>
      </c>
      <c r="L3100">
        <v>0</v>
      </c>
      <c r="M3100">
        <v>0</v>
      </c>
      <c r="N3100" t="s">
        <v>6056</v>
      </c>
      <c r="O3100" t="s">
        <v>545</v>
      </c>
      <c r="P3100" t="s">
        <v>458</v>
      </c>
      <c r="R3100">
        <v>0</v>
      </c>
      <c r="S3100" t="s">
        <v>459</v>
      </c>
      <c r="T3100" t="s">
        <v>458</v>
      </c>
      <c r="U3100" t="s">
        <v>460</v>
      </c>
      <c r="V3100" t="s">
        <v>458</v>
      </c>
    </row>
    <row r="3101" spans="1:22" x14ac:dyDescent="0.2">
      <c r="A3101" s="102">
        <v>42948</v>
      </c>
      <c r="B3101" s="102" t="s">
        <v>1025</v>
      </c>
      <c r="C3101" t="s">
        <v>541</v>
      </c>
      <c r="D3101" s="58">
        <v>708.11</v>
      </c>
      <c r="E3101" t="s">
        <v>452</v>
      </c>
      <c r="F3101" s="108">
        <v>2023</v>
      </c>
      <c r="G3101" t="s">
        <v>2997</v>
      </c>
      <c r="H3101">
        <v>25.5</v>
      </c>
      <c r="I3101">
        <v>407</v>
      </c>
      <c r="J3101" t="s">
        <v>6043</v>
      </c>
      <c r="K3101" t="s">
        <v>2937</v>
      </c>
      <c r="L3101">
        <v>0</v>
      </c>
      <c r="M3101">
        <v>0</v>
      </c>
      <c r="N3101" t="s">
        <v>6057</v>
      </c>
      <c r="O3101" t="s">
        <v>545</v>
      </c>
      <c r="P3101" t="s">
        <v>458</v>
      </c>
      <c r="R3101">
        <v>0</v>
      </c>
      <c r="S3101" t="s">
        <v>459</v>
      </c>
      <c r="T3101" t="s">
        <v>458</v>
      </c>
      <c r="U3101" t="s">
        <v>460</v>
      </c>
      <c r="V3101" t="s">
        <v>458</v>
      </c>
    </row>
    <row r="3102" spans="1:22" x14ac:dyDescent="0.2">
      <c r="A3102" s="102">
        <v>42948</v>
      </c>
      <c r="B3102" s="102" t="s">
        <v>1025</v>
      </c>
      <c r="C3102" t="s">
        <v>541</v>
      </c>
      <c r="D3102" s="58">
        <v>708.11</v>
      </c>
      <c r="E3102" t="s">
        <v>452</v>
      </c>
      <c r="F3102" s="108">
        <v>2005</v>
      </c>
      <c r="G3102" t="s">
        <v>3011</v>
      </c>
      <c r="H3102">
        <v>21</v>
      </c>
      <c r="I3102">
        <v>407</v>
      </c>
      <c r="J3102" t="s">
        <v>6043</v>
      </c>
      <c r="K3102" t="s">
        <v>2937</v>
      </c>
      <c r="L3102">
        <v>0</v>
      </c>
      <c r="M3102">
        <v>0</v>
      </c>
      <c r="N3102" t="s">
        <v>6058</v>
      </c>
      <c r="O3102" t="s">
        <v>545</v>
      </c>
      <c r="P3102" t="s">
        <v>458</v>
      </c>
      <c r="R3102">
        <v>0</v>
      </c>
      <c r="S3102" t="s">
        <v>459</v>
      </c>
      <c r="T3102" t="s">
        <v>458</v>
      </c>
      <c r="U3102" t="s">
        <v>460</v>
      </c>
      <c r="V3102" t="s">
        <v>458</v>
      </c>
    </row>
    <row r="3103" spans="1:22" x14ac:dyDescent="0.2">
      <c r="A3103" s="102">
        <v>42948</v>
      </c>
      <c r="B3103" s="102" t="s">
        <v>1025</v>
      </c>
      <c r="C3103" t="s">
        <v>541</v>
      </c>
      <c r="D3103" s="58">
        <v>708.11</v>
      </c>
      <c r="E3103" t="s">
        <v>452</v>
      </c>
      <c r="F3103" s="108">
        <v>2026</v>
      </c>
      <c r="G3103" t="s">
        <v>3268</v>
      </c>
      <c r="H3103">
        <v>25</v>
      </c>
      <c r="I3103">
        <v>407</v>
      </c>
      <c r="J3103" t="s">
        <v>6043</v>
      </c>
      <c r="K3103" t="s">
        <v>2937</v>
      </c>
      <c r="L3103">
        <v>0</v>
      </c>
      <c r="M3103">
        <v>0</v>
      </c>
      <c r="N3103" t="s">
        <v>6059</v>
      </c>
      <c r="O3103" t="s">
        <v>545</v>
      </c>
      <c r="P3103" t="s">
        <v>458</v>
      </c>
      <c r="R3103">
        <v>0</v>
      </c>
      <c r="S3103" t="s">
        <v>459</v>
      </c>
      <c r="T3103" t="s">
        <v>458</v>
      </c>
      <c r="U3103" t="s">
        <v>460</v>
      </c>
      <c r="V3103" t="s">
        <v>458</v>
      </c>
    </row>
    <row r="3104" spans="1:22" x14ac:dyDescent="0.2">
      <c r="A3104" s="102">
        <v>42948</v>
      </c>
      <c r="B3104" s="102" t="s">
        <v>1025</v>
      </c>
      <c r="C3104" t="s">
        <v>541</v>
      </c>
      <c r="D3104" s="58">
        <v>708.11</v>
      </c>
      <c r="E3104" t="s">
        <v>452</v>
      </c>
      <c r="F3104" s="108" t="s">
        <v>2950</v>
      </c>
      <c r="G3104" t="s">
        <v>2951</v>
      </c>
      <c r="H3104">
        <v>27</v>
      </c>
      <c r="I3104">
        <v>407</v>
      </c>
      <c r="J3104" t="s">
        <v>6043</v>
      </c>
      <c r="K3104" t="s">
        <v>2937</v>
      </c>
      <c r="L3104">
        <v>0</v>
      </c>
      <c r="M3104">
        <v>0</v>
      </c>
      <c r="N3104" t="s">
        <v>6060</v>
      </c>
      <c r="O3104" t="s">
        <v>545</v>
      </c>
      <c r="P3104" t="s">
        <v>458</v>
      </c>
      <c r="R3104">
        <v>0</v>
      </c>
      <c r="S3104" t="s">
        <v>459</v>
      </c>
      <c r="T3104" t="s">
        <v>458</v>
      </c>
      <c r="U3104" t="s">
        <v>460</v>
      </c>
      <c r="V3104" t="s">
        <v>458</v>
      </c>
    </row>
    <row r="3105" spans="1:22" x14ac:dyDescent="0.2">
      <c r="A3105" s="102">
        <v>42961</v>
      </c>
      <c r="B3105" s="102" t="s">
        <v>1025</v>
      </c>
      <c r="C3105" t="s">
        <v>541</v>
      </c>
      <c r="D3105" s="58">
        <v>708.11</v>
      </c>
      <c r="E3105" t="s">
        <v>452</v>
      </c>
      <c r="F3105" s="108">
        <v>2023</v>
      </c>
      <c r="G3105" t="s">
        <v>2997</v>
      </c>
      <c r="H3105">
        <v>2</v>
      </c>
      <c r="I3105">
        <v>407</v>
      </c>
      <c r="J3105" t="s">
        <v>6043</v>
      </c>
      <c r="K3105" t="s">
        <v>2937</v>
      </c>
      <c r="L3105">
        <v>0</v>
      </c>
      <c r="M3105">
        <v>0</v>
      </c>
      <c r="N3105" t="s">
        <v>6061</v>
      </c>
      <c r="O3105" t="s">
        <v>545</v>
      </c>
      <c r="P3105" t="s">
        <v>458</v>
      </c>
      <c r="R3105">
        <v>0</v>
      </c>
      <c r="S3105" t="s">
        <v>459</v>
      </c>
      <c r="T3105" t="s">
        <v>458</v>
      </c>
      <c r="U3105" t="s">
        <v>460</v>
      </c>
      <c r="V3105" t="s">
        <v>458</v>
      </c>
    </row>
    <row r="3106" spans="1:22" x14ac:dyDescent="0.2">
      <c r="A3106" s="102">
        <v>42968</v>
      </c>
      <c r="B3106" s="102" t="s">
        <v>1025</v>
      </c>
      <c r="C3106" t="s">
        <v>541</v>
      </c>
      <c r="D3106" s="58">
        <v>708.11</v>
      </c>
      <c r="E3106" t="s">
        <v>452</v>
      </c>
      <c r="F3106" s="108">
        <v>2023</v>
      </c>
      <c r="G3106" t="s">
        <v>2997</v>
      </c>
      <c r="H3106">
        <v>27</v>
      </c>
      <c r="I3106">
        <v>407</v>
      </c>
      <c r="J3106" t="s">
        <v>6043</v>
      </c>
      <c r="K3106" t="s">
        <v>2937</v>
      </c>
      <c r="L3106">
        <v>0</v>
      </c>
      <c r="M3106">
        <v>0</v>
      </c>
      <c r="N3106" t="s">
        <v>6062</v>
      </c>
      <c r="O3106" t="s">
        <v>545</v>
      </c>
      <c r="P3106" t="s">
        <v>458</v>
      </c>
      <c r="R3106">
        <v>0</v>
      </c>
      <c r="S3106" t="s">
        <v>459</v>
      </c>
      <c r="T3106" t="s">
        <v>458</v>
      </c>
      <c r="U3106" t="s">
        <v>460</v>
      </c>
      <c r="V3106" t="s">
        <v>458</v>
      </c>
    </row>
    <row r="3107" spans="1:22" x14ac:dyDescent="0.2">
      <c r="A3107" s="102">
        <v>42968</v>
      </c>
      <c r="B3107" s="102" t="s">
        <v>1025</v>
      </c>
      <c r="C3107" t="s">
        <v>541</v>
      </c>
      <c r="D3107" s="58">
        <v>708.11</v>
      </c>
      <c r="E3107" t="s">
        <v>452</v>
      </c>
      <c r="F3107" s="108">
        <v>2026</v>
      </c>
      <c r="G3107" t="s">
        <v>3268</v>
      </c>
      <c r="H3107">
        <v>14</v>
      </c>
      <c r="I3107">
        <v>407</v>
      </c>
      <c r="J3107" t="s">
        <v>6043</v>
      </c>
      <c r="K3107" t="s">
        <v>2937</v>
      </c>
      <c r="L3107">
        <v>0</v>
      </c>
      <c r="M3107">
        <v>0</v>
      </c>
      <c r="N3107" t="s">
        <v>6063</v>
      </c>
      <c r="O3107" t="s">
        <v>545</v>
      </c>
      <c r="P3107" t="s">
        <v>458</v>
      </c>
      <c r="R3107">
        <v>0</v>
      </c>
      <c r="S3107" t="s">
        <v>459</v>
      </c>
      <c r="T3107" t="s">
        <v>458</v>
      </c>
      <c r="U3107" t="s">
        <v>460</v>
      </c>
      <c r="V3107" t="s">
        <v>458</v>
      </c>
    </row>
    <row r="3108" spans="1:22" x14ac:dyDescent="0.2">
      <c r="A3108" s="102">
        <v>42968</v>
      </c>
      <c r="B3108" s="102" t="s">
        <v>1025</v>
      </c>
      <c r="C3108" t="s">
        <v>541</v>
      </c>
      <c r="D3108" s="58">
        <v>708.11</v>
      </c>
      <c r="E3108" t="s">
        <v>452</v>
      </c>
      <c r="F3108" s="108" t="s">
        <v>2950</v>
      </c>
      <c r="G3108" t="s">
        <v>2951</v>
      </c>
      <c r="H3108">
        <v>7</v>
      </c>
      <c r="I3108">
        <v>407</v>
      </c>
      <c r="J3108" t="s">
        <v>6043</v>
      </c>
      <c r="K3108" t="s">
        <v>2937</v>
      </c>
      <c r="L3108">
        <v>0</v>
      </c>
      <c r="M3108">
        <v>0</v>
      </c>
      <c r="N3108" t="s">
        <v>6064</v>
      </c>
      <c r="O3108" t="s">
        <v>545</v>
      </c>
      <c r="P3108" t="s">
        <v>458</v>
      </c>
      <c r="R3108">
        <v>0</v>
      </c>
      <c r="S3108" t="s">
        <v>459</v>
      </c>
      <c r="T3108" t="s">
        <v>458</v>
      </c>
      <c r="U3108" t="s">
        <v>460</v>
      </c>
      <c r="V3108" t="s">
        <v>458</v>
      </c>
    </row>
    <row r="3109" spans="1:22" x14ac:dyDescent="0.2">
      <c r="A3109" s="102">
        <v>42982</v>
      </c>
      <c r="B3109" s="102" t="s">
        <v>1025</v>
      </c>
      <c r="C3109" t="s">
        <v>541</v>
      </c>
      <c r="D3109" s="58">
        <v>708.11</v>
      </c>
      <c r="E3109" t="s">
        <v>452</v>
      </c>
      <c r="F3109" s="108">
        <v>2001</v>
      </c>
      <c r="G3109" t="s">
        <v>2936</v>
      </c>
      <c r="H3109">
        <v>12</v>
      </c>
      <c r="I3109">
        <v>407</v>
      </c>
      <c r="J3109" t="s">
        <v>6043</v>
      </c>
      <c r="K3109" t="s">
        <v>2937</v>
      </c>
      <c r="L3109">
        <v>0</v>
      </c>
      <c r="M3109">
        <v>0</v>
      </c>
      <c r="N3109" t="s">
        <v>6065</v>
      </c>
      <c r="O3109" t="s">
        <v>545</v>
      </c>
      <c r="P3109" t="s">
        <v>458</v>
      </c>
      <c r="R3109">
        <v>0</v>
      </c>
      <c r="S3109" t="s">
        <v>459</v>
      </c>
      <c r="T3109" t="s">
        <v>458</v>
      </c>
      <c r="U3109" t="s">
        <v>460</v>
      </c>
      <c r="V3109" t="s">
        <v>458</v>
      </c>
    </row>
    <row r="3110" spans="1:22" x14ac:dyDescent="0.2">
      <c r="A3110" s="102">
        <v>42989</v>
      </c>
      <c r="B3110" s="102" t="s">
        <v>1025</v>
      </c>
      <c r="C3110" t="s">
        <v>541</v>
      </c>
      <c r="D3110" s="58">
        <v>708.11</v>
      </c>
      <c r="E3110" t="s">
        <v>452</v>
      </c>
      <c r="F3110" s="108">
        <v>2025</v>
      </c>
      <c r="G3110" t="s">
        <v>2941</v>
      </c>
      <c r="H3110">
        <v>1</v>
      </c>
      <c r="I3110">
        <v>407</v>
      </c>
      <c r="J3110" t="s">
        <v>6043</v>
      </c>
      <c r="K3110" t="s">
        <v>2937</v>
      </c>
      <c r="L3110">
        <v>0</v>
      </c>
      <c r="M3110">
        <v>0</v>
      </c>
      <c r="N3110" t="s">
        <v>6066</v>
      </c>
      <c r="O3110" t="s">
        <v>545</v>
      </c>
      <c r="P3110" t="s">
        <v>458</v>
      </c>
      <c r="R3110">
        <v>0</v>
      </c>
      <c r="S3110" t="s">
        <v>459</v>
      </c>
      <c r="T3110" t="s">
        <v>458</v>
      </c>
      <c r="U3110" t="s">
        <v>460</v>
      </c>
      <c r="V3110" t="s">
        <v>458</v>
      </c>
    </row>
    <row r="3111" spans="1:22" x14ac:dyDescent="0.2">
      <c r="A3111" s="102">
        <v>42989</v>
      </c>
      <c r="B3111" s="102" t="s">
        <v>1025</v>
      </c>
      <c r="C3111" t="s">
        <v>541</v>
      </c>
      <c r="D3111" s="58">
        <v>708.11</v>
      </c>
      <c r="E3111" t="s">
        <v>452</v>
      </c>
      <c r="F3111" s="108">
        <v>2001</v>
      </c>
      <c r="G3111" t="s">
        <v>2936</v>
      </c>
      <c r="H3111">
        <v>2</v>
      </c>
      <c r="I3111">
        <v>407</v>
      </c>
      <c r="J3111" t="s">
        <v>6043</v>
      </c>
      <c r="K3111" t="s">
        <v>2937</v>
      </c>
      <c r="L3111">
        <v>0</v>
      </c>
      <c r="M3111">
        <v>0</v>
      </c>
      <c r="N3111" t="s">
        <v>6067</v>
      </c>
      <c r="O3111" t="s">
        <v>545</v>
      </c>
      <c r="P3111" t="s">
        <v>458</v>
      </c>
      <c r="R3111">
        <v>0</v>
      </c>
      <c r="S3111" t="s">
        <v>459</v>
      </c>
      <c r="T3111" t="s">
        <v>458</v>
      </c>
      <c r="U3111" t="s">
        <v>460</v>
      </c>
      <c r="V3111" t="s">
        <v>458</v>
      </c>
    </row>
    <row r="3112" spans="1:22" x14ac:dyDescent="0.2">
      <c r="A3112" s="102">
        <v>43003</v>
      </c>
      <c r="B3112" s="102" t="s">
        <v>1025</v>
      </c>
      <c r="C3112" t="s">
        <v>541</v>
      </c>
      <c r="D3112" s="58">
        <v>708.11</v>
      </c>
      <c r="E3112" t="s">
        <v>452</v>
      </c>
      <c r="F3112" s="108">
        <v>2023</v>
      </c>
      <c r="G3112" t="s">
        <v>2997</v>
      </c>
      <c r="H3112">
        <v>2</v>
      </c>
      <c r="I3112">
        <v>407</v>
      </c>
      <c r="J3112" t="s">
        <v>6043</v>
      </c>
      <c r="K3112" t="s">
        <v>2937</v>
      </c>
      <c r="L3112">
        <v>0</v>
      </c>
      <c r="M3112">
        <v>0</v>
      </c>
      <c r="N3112" t="s">
        <v>6068</v>
      </c>
      <c r="O3112" t="s">
        <v>545</v>
      </c>
      <c r="P3112" t="s">
        <v>458</v>
      </c>
      <c r="R3112">
        <v>0</v>
      </c>
      <c r="S3112" t="s">
        <v>459</v>
      </c>
      <c r="T3112" t="s">
        <v>458</v>
      </c>
      <c r="U3112" t="s">
        <v>460</v>
      </c>
      <c r="V3112" t="s">
        <v>458</v>
      </c>
    </row>
    <row r="3113" spans="1:22" x14ac:dyDescent="0.2">
      <c r="A3113" s="102">
        <v>43003</v>
      </c>
      <c r="B3113" s="102" t="s">
        <v>1025</v>
      </c>
      <c r="C3113" t="s">
        <v>541</v>
      </c>
      <c r="D3113" s="58">
        <v>708.11</v>
      </c>
      <c r="E3113" t="s">
        <v>452</v>
      </c>
      <c r="F3113" s="108">
        <v>2023</v>
      </c>
      <c r="G3113" t="s">
        <v>2997</v>
      </c>
      <c r="H3113">
        <v>2</v>
      </c>
      <c r="I3113">
        <v>407</v>
      </c>
      <c r="J3113" t="s">
        <v>6043</v>
      </c>
      <c r="K3113" t="s">
        <v>2937</v>
      </c>
      <c r="L3113">
        <v>0</v>
      </c>
      <c r="M3113">
        <v>0</v>
      </c>
      <c r="N3113" t="s">
        <v>6069</v>
      </c>
      <c r="O3113" t="s">
        <v>545</v>
      </c>
      <c r="P3113" t="s">
        <v>458</v>
      </c>
      <c r="R3113">
        <v>0</v>
      </c>
      <c r="S3113" t="s">
        <v>459</v>
      </c>
      <c r="T3113" t="s">
        <v>458</v>
      </c>
      <c r="U3113" t="s">
        <v>460</v>
      </c>
      <c r="V3113" t="s">
        <v>458</v>
      </c>
    </row>
    <row r="3114" spans="1:22" x14ac:dyDescent="0.2">
      <c r="A3114" s="102">
        <v>43010</v>
      </c>
      <c r="B3114" s="102" t="s">
        <v>1025</v>
      </c>
      <c r="C3114" t="s">
        <v>541</v>
      </c>
      <c r="D3114" s="58">
        <v>708.11</v>
      </c>
      <c r="E3114" t="s">
        <v>452</v>
      </c>
      <c r="F3114" s="108">
        <v>2001</v>
      </c>
      <c r="G3114" t="s">
        <v>2936</v>
      </c>
      <c r="H3114">
        <v>19</v>
      </c>
      <c r="I3114">
        <v>407</v>
      </c>
      <c r="J3114" t="s">
        <v>6043</v>
      </c>
      <c r="K3114" t="s">
        <v>2937</v>
      </c>
      <c r="L3114">
        <v>0</v>
      </c>
      <c r="M3114">
        <v>0</v>
      </c>
      <c r="N3114" t="s">
        <v>6070</v>
      </c>
      <c r="O3114" t="s">
        <v>545</v>
      </c>
      <c r="P3114" t="s">
        <v>458</v>
      </c>
      <c r="R3114">
        <v>0</v>
      </c>
      <c r="S3114" t="s">
        <v>459</v>
      </c>
      <c r="T3114" t="s">
        <v>458</v>
      </c>
      <c r="U3114" t="s">
        <v>460</v>
      </c>
      <c r="V3114" t="s">
        <v>458</v>
      </c>
    </row>
    <row r="3115" spans="1:22" x14ac:dyDescent="0.2">
      <c r="A3115" s="102">
        <v>43010</v>
      </c>
      <c r="B3115" s="102" t="s">
        <v>1025</v>
      </c>
      <c r="C3115" t="s">
        <v>541</v>
      </c>
      <c r="D3115" s="58">
        <v>708.11</v>
      </c>
      <c r="E3115" t="s">
        <v>452</v>
      </c>
      <c r="F3115" s="108">
        <v>2023</v>
      </c>
      <c r="G3115" t="s">
        <v>2997</v>
      </c>
      <c r="H3115">
        <v>10</v>
      </c>
      <c r="I3115">
        <v>407</v>
      </c>
      <c r="J3115" t="s">
        <v>6043</v>
      </c>
      <c r="K3115" t="s">
        <v>2937</v>
      </c>
      <c r="L3115">
        <v>0</v>
      </c>
      <c r="M3115">
        <v>0</v>
      </c>
      <c r="N3115" t="s">
        <v>6071</v>
      </c>
      <c r="O3115" t="s">
        <v>545</v>
      </c>
      <c r="P3115" t="s">
        <v>458</v>
      </c>
      <c r="R3115">
        <v>0</v>
      </c>
      <c r="S3115" t="s">
        <v>459</v>
      </c>
      <c r="T3115" t="s">
        <v>458</v>
      </c>
      <c r="U3115" t="s">
        <v>460</v>
      </c>
      <c r="V3115" t="s">
        <v>458</v>
      </c>
    </row>
    <row r="3116" spans="1:22" x14ac:dyDescent="0.2">
      <c r="A3116" s="102">
        <v>43010</v>
      </c>
      <c r="B3116" s="102" t="s">
        <v>1025</v>
      </c>
      <c r="C3116" t="s">
        <v>541</v>
      </c>
      <c r="D3116" s="58">
        <v>708.11</v>
      </c>
      <c r="E3116" t="s">
        <v>452</v>
      </c>
      <c r="F3116" s="108" t="s">
        <v>2950</v>
      </c>
      <c r="G3116" t="s">
        <v>2951</v>
      </c>
      <c r="H3116">
        <v>39</v>
      </c>
      <c r="I3116">
        <v>407</v>
      </c>
      <c r="J3116" t="s">
        <v>6043</v>
      </c>
      <c r="K3116" t="s">
        <v>2937</v>
      </c>
      <c r="L3116">
        <v>0</v>
      </c>
      <c r="M3116">
        <v>0</v>
      </c>
      <c r="N3116" t="s">
        <v>6072</v>
      </c>
      <c r="O3116" t="s">
        <v>545</v>
      </c>
      <c r="P3116" t="s">
        <v>458</v>
      </c>
      <c r="R3116">
        <v>0</v>
      </c>
      <c r="S3116" t="s">
        <v>459</v>
      </c>
      <c r="T3116" t="s">
        <v>458</v>
      </c>
      <c r="U3116" t="s">
        <v>460</v>
      </c>
      <c r="V3116" t="s">
        <v>458</v>
      </c>
    </row>
    <row r="3117" spans="1:22" x14ac:dyDescent="0.2">
      <c r="A3117" s="102">
        <v>43017</v>
      </c>
      <c r="B3117" s="102" t="s">
        <v>1025</v>
      </c>
      <c r="C3117" t="s">
        <v>541</v>
      </c>
      <c r="D3117" s="58">
        <v>708.11</v>
      </c>
      <c r="E3117" t="s">
        <v>452</v>
      </c>
      <c r="F3117" s="108">
        <v>2014</v>
      </c>
      <c r="G3117" t="s">
        <v>2978</v>
      </c>
      <c r="H3117">
        <v>10</v>
      </c>
      <c r="I3117">
        <v>407</v>
      </c>
      <c r="J3117" t="s">
        <v>6043</v>
      </c>
      <c r="K3117" t="s">
        <v>2937</v>
      </c>
      <c r="L3117">
        <v>0</v>
      </c>
      <c r="M3117">
        <v>0</v>
      </c>
      <c r="N3117" t="s">
        <v>6073</v>
      </c>
      <c r="O3117" t="s">
        <v>545</v>
      </c>
      <c r="P3117" t="s">
        <v>458</v>
      </c>
      <c r="R3117">
        <v>0</v>
      </c>
      <c r="S3117" t="s">
        <v>459</v>
      </c>
      <c r="T3117" t="s">
        <v>458</v>
      </c>
      <c r="U3117" t="s">
        <v>460</v>
      </c>
      <c r="V3117" t="s">
        <v>458</v>
      </c>
    </row>
    <row r="3118" spans="1:22" x14ac:dyDescent="0.2">
      <c r="A3118" s="102">
        <v>43017</v>
      </c>
      <c r="B3118" s="102" t="s">
        <v>1025</v>
      </c>
      <c r="C3118" t="s">
        <v>541</v>
      </c>
      <c r="D3118" s="58">
        <v>708.11</v>
      </c>
      <c r="E3118" t="s">
        <v>452</v>
      </c>
      <c r="F3118" s="108">
        <v>2004</v>
      </c>
      <c r="G3118" t="s">
        <v>3072</v>
      </c>
      <c r="H3118">
        <v>34</v>
      </c>
      <c r="I3118">
        <v>407</v>
      </c>
      <c r="J3118" t="s">
        <v>6043</v>
      </c>
      <c r="K3118" t="s">
        <v>2937</v>
      </c>
      <c r="L3118">
        <v>0</v>
      </c>
      <c r="M3118">
        <v>0</v>
      </c>
      <c r="N3118" t="s">
        <v>6074</v>
      </c>
      <c r="O3118" t="s">
        <v>545</v>
      </c>
      <c r="P3118" t="s">
        <v>458</v>
      </c>
      <c r="R3118">
        <v>0</v>
      </c>
      <c r="S3118" t="s">
        <v>459</v>
      </c>
      <c r="T3118" t="s">
        <v>458</v>
      </c>
      <c r="U3118" t="s">
        <v>460</v>
      </c>
      <c r="V3118" t="s">
        <v>458</v>
      </c>
    </row>
    <row r="3119" spans="1:22" x14ac:dyDescent="0.2">
      <c r="A3119" s="102">
        <v>43017</v>
      </c>
      <c r="B3119" s="102" t="s">
        <v>1025</v>
      </c>
      <c r="C3119" t="s">
        <v>541</v>
      </c>
      <c r="D3119" s="58">
        <v>708.11</v>
      </c>
      <c r="E3119" t="s">
        <v>452</v>
      </c>
      <c r="F3119" s="108">
        <v>2023</v>
      </c>
      <c r="G3119" t="s">
        <v>2997</v>
      </c>
      <c r="H3119">
        <v>26</v>
      </c>
      <c r="I3119">
        <v>407</v>
      </c>
      <c r="J3119" t="s">
        <v>6043</v>
      </c>
      <c r="K3119" t="s">
        <v>2937</v>
      </c>
      <c r="L3119">
        <v>0</v>
      </c>
      <c r="M3119">
        <v>0</v>
      </c>
      <c r="N3119" t="s">
        <v>6075</v>
      </c>
      <c r="O3119" t="s">
        <v>545</v>
      </c>
      <c r="P3119" t="s">
        <v>458</v>
      </c>
      <c r="R3119">
        <v>0</v>
      </c>
      <c r="S3119" t="s">
        <v>459</v>
      </c>
      <c r="T3119" t="s">
        <v>458</v>
      </c>
      <c r="U3119" t="s">
        <v>460</v>
      </c>
      <c r="V3119" t="s">
        <v>458</v>
      </c>
    </row>
    <row r="3120" spans="1:22" x14ac:dyDescent="0.2">
      <c r="A3120" s="102">
        <v>43017</v>
      </c>
      <c r="B3120" s="102" t="s">
        <v>1025</v>
      </c>
      <c r="C3120" t="s">
        <v>541</v>
      </c>
      <c r="D3120" s="58">
        <v>708.11</v>
      </c>
      <c r="E3120" t="s">
        <v>452</v>
      </c>
      <c r="F3120" s="108">
        <v>2010</v>
      </c>
      <c r="G3120" t="s">
        <v>3044</v>
      </c>
      <c r="H3120">
        <v>32</v>
      </c>
      <c r="I3120">
        <v>407</v>
      </c>
      <c r="J3120" t="s">
        <v>6043</v>
      </c>
      <c r="K3120" t="s">
        <v>2937</v>
      </c>
      <c r="L3120">
        <v>0</v>
      </c>
      <c r="M3120">
        <v>0</v>
      </c>
      <c r="N3120" t="s">
        <v>6076</v>
      </c>
      <c r="O3120" t="s">
        <v>545</v>
      </c>
      <c r="P3120" t="s">
        <v>458</v>
      </c>
      <c r="R3120">
        <v>0</v>
      </c>
      <c r="S3120" t="s">
        <v>459</v>
      </c>
      <c r="T3120" t="s">
        <v>458</v>
      </c>
      <c r="U3120" t="s">
        <v>460</v>
      </c>
      <c r="V3120" t="s">
        <v>458</v>
      </c>
    </row>
    <row r="3121" spans="1:22" x14ac:dyDescent="0.2">
      <c r="A3121" s="102">
        <v>43017</v>
      </c>
      <c r="B3121" s="102" t="s">
        <v>1025</v>
      </c>
      <c r="C3121" t="s">
        <v>541</v>
      </c>
      <c r="D3121" s="58">
        <v>708.11</v>
      </c>
      <c r="E3121" t="s">
        <v>452</v>
      </c>
      <c r="F3121" s="108">
        <v>2026</v>
      </c>
      <c r="G3121" t="s">
        <v>3268</v>
      </c>
      <c r="H3121">
        <v>4</v>
      </c>
      <c r="I3121">
        <v>407</v>
      </c>
      <c r="J3121" t="s">
        <v>6043</v>
      </c>
      <c r="K3121" t="s">
        <v>2937</v>
      </c>
      <c r="L3121">
        <v>0</v>
      </c>
      <c r="M3121">
        <v>0</v>
      </c>
      <c r="N3121" t="s">
        <v>6077</v>
      </c>
      <c r="O3121" t="s">
        <v>545</v>
      </c>
      <c r="P3121" t="s">
        <v>458</v>
      </c>
      <c r="R3121">
        <v>0</v>
      </c>
      <c r="S3121" t="s">
        <v>459</v>
      </c>
      <c r="T3121" t="s">
        <v>458</v>
      </c>
      <c r="U3121" t="s">
        <v>460</v>
      </c>
      <c r="V3121" t="s">
        <v>458</v>
      </c>
    </row>
    <row r="3122" spans="1:22" x14ac:dyDescent="0.2">
      <c r="A3122" s="102">
        <v>43017</v>
      </c>
      <c r="B3122" s="102" t="s">
        <v>1025</v>
      </c>
      <c r="C3122" t="s">
        <v>541</v>
      </c>
      <c r="D3122" s="58">
        <v>708.11</v>
      </c>
      <c r="E3122" t="s">
        <v>452</v>
      </c>
      <c r="F3122" s="108" t="s">
        <v>2950</v>
      </c>
      <c r="G3122" t="s">
        <v>2951</v>
      </c>
      <c r="H3122">
        <v>25.5</v>
      </c>
      <c r="I3122">
        <v>407</v>
      </c>
      <c r="J3122" t="s">
        <v>6043</v>
      </c>
      <c r="K3122" t="s">
        <v>2937</v>
      </c>
      <c r="L3122">
        <v>0</v>
      </c>
      <c r="M3122">
        <v>0</v>
      </c>
      <c r="N3122" t="s">
        <v>6078</v>
      </c>
      <c r="O3122" t="s">
        <v>545</v>
      </c>
      <c r="P3122" t="s">
        <v>458</v>
      </c>
      <c r="R3122">
        <v>0</v>
      </c>
      <c r="S3122" t="s">
        <v>459</v>
      </c>
      <c r="T3122" t="s">
        <v>458</v>
      </c>
      <c r="U3122" t="s">
        <v>460</v>
      </c>
      <c r="V3122" t="s">
        <v>458</v>
      </c>
    </row>
    <row r="3123" spans="1:22" x14ac:dyDescent="0.2">
      <c r="A3123" s="102">
        <v>43017</v>
      </c>
      <c r="B3123" s="102" t="s">
        <v>1025</v>
      </c>
      <c r="C3123" t="s">
        <v>541</v>
      </c>
      <c r="D3123" s="58">
        <v>708.11</v>
      </c>
      <c r="E3123" t="s">
        <v>452</v>
      </c>
      <c r="F3123" s="108" t="s">
        <v>2950</v>
      </c>
      <c r="G3123" t="s">
        <v>2951</v>
      </c>
      <c r="H3123">
        <v>31</v>
      </c>
      <c r="I3123">
        <v>407</v>
      </c>
      <c r="J3123" t="s">
        <v>6043</v>
      </c>
      <c r="K3123" t="s">
        <v>2937</v>
      </c>
      <c r="L3123">
        <v>0</v>
      </c>
      <c r="M3123">
        <v>0</v>
      </c>
      <c r="N3123" t="s">
        <v>6079</v>
      </c>
      <c r="O3123" t="s">
        <v>545</v>
      </c>
      <c r="P3123" t="s">
        <v>458</v>
      </c>
      <c r="R3123">
        <v>0</v>
      </c>
      <c r="S3123" t="s">
        <v>459</v>
      </c>
      <c r="T3123" t="s">
        <v>458</v>
      </c>
      <c r="U3123" t="s">
        <v>460</v>
      </c>
      <c r="V3123" t="s">
        <v>458</v>
      </c>
    </row>
    <row r="3124" spans="1:22" x14ac:dyDescent="0.2">
      <c r="A3124" s="102">
        <v>43024</v>
      </c>
      <c r="B3124" s="102" t="s">
        <v>1025</v>
      </c>
      <c r="C3124" t="s">
        <v>541</v>
      </c>
      <c r="D3124" s="58">
        <v>708.11</v>
      </c>
      <c r="E3124" t="s">
        <v>452</v>
      </c>
      <c r="F3124" s="108">
        <v>2014</v>
      </c>
      <c r="G3124" t="s">
        <v>2978</v>
      </c>
      <c r="H3124">
        <v>8</v>
      </c>
      <c r="I3124">
        <v>407</v>
      </c>
      <c r="J3124" t="s">
        <v>6043</v>
      </c>
      <c r="K3124" t="s">
        <v>2937</v>
      </c>
      <c r="L3124">
        <v>0</v>
      </c>
      <c r="M3124">
        <v>0</v>
      </c>
      <c r="N3124" t="s">
        <v>6080</v>
      </c>
      <c r="O3124" t="s">
        <v>545</v>
      </c>
      <c r="P3124" t="s">
        <v>458</v>
      </c>
      <c r="R3124">
        <v>0</v>
      </c>
      <c r="S3124" t="s">
        <v>459</v>
      </c>
      <c r="T3124" t="s">
        <v>458</v>
      </c>
      <c r="U3124" t="s">
        <v>460</v>
      </c>
      <c r="V3124" t="s">
        <v>458</v>
      </c>
    </row>
    <row r="3125" spans="1:22" x14ac:dyDescent="0.2">
      <c r="A3125" s="102">
        <v>43024</v>
      </c>
      <c r="B3125" s="102" t="s">
        <v>1025</v>
      </c>
      <c r="C3125" t="s">
        <v>541</v>
      </c>
      <c r="D3125" s="58">
        <v>708.11</v>
      </c>
      <c r="E3125" t="s">
        <v>452</v>
      </c>
      <c r="F3125" s="108">
        <v>2004</v>
      </c>
      <c r="G3125" t="s">
        <v>3072</v>
      </c>
      <c r="H3125">
        <v>4</v>
      </c>
      <c r="I3125">
        <v>407</v>
      </c>
      <c r="J3125" t="s">
        <v>6043</v>
      </c>
      <c r="K3125" t="s">
        <v>2937</v>
      </c>
      <c r="L3125">
        <v>0</v>
      </c>
      <c r="M3125">
        <v>0</v>
      </c>
      <c r="N3125" t="s">
        <v>6081</v>
      </c>
      <c r="O3125" t="s">
        <v>545</v>
      </c>
      <c r="P3125" t="s">
        <v>458</v>
      </c>
      <c r="R3125">
        <v>0</v>
      </c>
      <c r="S3125" t="s">
        <v>459</v>
      </c>
      <c r="T3125" t="s">
        <v>458</v>
      </c>
      <c r="U3125" t="s">
        <v>460</v>
      </c>
      <c r="V3125" t="s">
        <v>458</v>
      </c>
    </row>
    <row r="3126" spans="1:22" x14ac:dyDescent="0.2">
      <c r="A3126" s="102">
        <v>43024</v>
      </c>
      <c r="B3126" s="102" t="s">
        <v>1025</v>
      </c>
      <c r="C3126" t="s">
        <v>541</v>
      </c>
      <c r="D3126" s="58">
        <v>708.11</v>
      </c>
      <c r="E3126" t="s">
        <v>452</v>
      </c>
      <c r="F3126" s="108">
        <v>2023</v>
      </c>
      <c r="G3126" t="s">
        <v>2997</v>
      </c>
      <c r="H3126">
        <v>8</v>
      </c>
      <c r="I3126">
        <v>407</v>
      </c>
      <c r="J3126" t="s">
        <v>6043</v>
      </c>
      <c r="K3126" t="s">
        <v>2937</v>
      </c>
      <c r="L3126">
        <v>0</v>
      </c>
      <c r="M3126">
        <v>0</v>
      </c>
      <c r="N3126" t="s">
        <v>6082</v>
      </c>
      <c r="O3126" t="s">
        <v>545</v>
      </c>
      <c r="P3126" t="s">
        <v>458</v>
      </c>
      <c r="R3126">
        <v>0</v>
      </c>
      <c r="S3126" t="s">
        <v>459</v>
      </c>
      <c r="T3126" t="s">
        <v>458</v>
      </c>
      <c r="U3126" t="s">
        <v>460</v>
      </c>
      <c r="V3126" t="s">
        <v>458</v>
      </c>
    </row>
    <row r="3127" spans="1:22" x14ac:dyDescent="0.2">
      <c r="A3127" s="102">
        <v>43024</v>
      </c>
      <c r="B3127" s="102" t="s">
        <v>1025</v>
      </c>
      <c r="C3127" t="s">
        <v>541</v>
      </c>
      <c r="D3127" s="58">
        <v>708.11</v>
      </c>
      <c r="E3127" t="s">
        <v>452</v>
      </c>
      <c r="F3127" s="108">
        <v>2023</v>
      </c>
      <c r="G3127" t="s">
        <v>2997</v>
      </c>
      <c r="H3127">
        <v>32</v>
      </c>
      <c r="I3127">
        <v>407</v>
      </c>
      <c r="J3127" t="s">
        <v>6043</v>
      </c>
      <c r="K3127" t="s">
        <v>2937</v>
      </c>
      <c r="L3127">
        <v>0</v>
      </c>
      <c r="M3127">
        <v>0</v>
      </c>
      <c r="N3127" t="s">
        <v>6083</v>
      </c>
      <c r="O3127" t="s">
        <v>545</v>
      </c>
      <c r="P3127" t="s">
        <v>458</v>
      </c>
      <c r="R3127">
        <v>0</v>
      </c>
      <c r="S3127" t="s">
        <v>459</v>
      </c>
      <c r="T3127" t="s">
        <v>458</v>
      </c>
      <c r="U3127" t="s">
        <v>460</v>
      </c>
      <c r="V3127" t="s">
        <v>458</v>
      </c>
    </row>
    <row r="3128" spans="1:22" x14ac:dyDescent="0.2">
      <c r="A3128" s="102">
        <v>43024</v>
      </c>
      <c r="B3128" s="102" t="s">
        <v>1025</v>
      </c>
      <c r="C3128" t="s">
        <v>541</v>
      </c>
      <c r="D3128" s="58">
        <v>708.11</v>
      </c>
      <c r="E3128" t="s">
        <v>452</v>
      </c>
      <c r="F3128" s="108">
        <v>2026</v>
      </c>
      <c r="G3128" t="s">
        <v>3268</v>
      </c>
      <c r="H3128">
        <v>8</v>
      </c>
      <c r="I3128">
        <v>407</v>
      </c>
      <c r="J3128" t="s">
        <v>6043</v>
      </c>
      <c r="K3128" t="s">
        <v>2937</v>
      </c>
      <c r="L3128">
        <v>0</v>
      </c>
      <c r="M3128">
        <v>0</v>
      </c>
      <c r="N3128" t="s">
        <v>6084</v>
      </c>
      <c r="O3128" t="s">
        <v>545</v>
      </c>
      <c r="P3128" t="s">
        <v>458</v>
      </c>
      <c r="R3128">
        <v>0</v>
      </c>
      <c r="S3128" t="s">
        <v>459</v>
      </c>
      <c r="T3128" t="s">
        <v>458</v>
      </c>
      <c r="U3128" t="s">
        <v>460</v>
      </c>
      <c r="V3128" t="s">
        <v>458</v>
      </c>
    </row>
    <row r="3129" spans="1:22" x14ac:dyDescent="0.2">
      <c r="A3129" s="102">
        <v>43024</v>
      </c>
      <c r="B3129" s="102" t="s">
        <v>1025</v>
      </c>
      <c r="C3129" t="s">
        <v>541</v>
      </c>
      <c r="D3129" s="58">
        <v>708.11</v>
      </c>
      <c r="E3129" t="s">
        <v>452</v>
      </c>
      <c r="F3129" s="108" t="s">
        <v>2950</v>
      </c>
      <c r="G3129" t="s">
        <v>2951</v>
      </c>
      <c r="H3129">
        <v>4</v>
      </c>
      <c r="I3129">
        <v>407</v>
      </c>
      <c r="J3129" t="s">
        <v>6043</v>
      </c>
      <c r="K3129" t="s">
        <v>2937</v>
      </c>
      <c r="L3129">
        <v>0</v>
      </c>
      <c r="M3129">
        <v>0</v>
      </c>
      <c r="N3129" t="s">
        <v>6085</v>
      </c>
      <c r="O3129" t="s">
        <v>545</v>
      </c>
      <c r="P3129" t="s">
        <v>458</v>
      </c>
      <c r="R3129">
        <v>0</v>
      </c>
      <c r="S3129" t="s">
        <v>459</v>
      </c>
      <c r="T3129" t="s">
        <v>458</v>
      </c>
      <c r="U3129" t="s">
        <v>460</v>
      </c>
      <c r="V3129" t="s">
        <v>458</v>
      </c>
    </row>
    <row r="3130" spans="1:22" x14ac:dyDescent="0.2">
      <c r="A3130" s="102">
        <v>43024</v>
      </c>
      <c r="B3130" s="102" t="s">
        <v>1025</v>
      </c>
      <c r="C3130" t="s">
        <v>541</v>
      </c>
      <c r="D3130" s="58">
        <v>708.11</v>
      </c>
      <c r="E3130" t="s">
        <v>452</v>
      </c>
      <c r="F3130" s="108" t="s">
        <v>2950</v>
      </c>
      <c r="G3130" t="s">
        <v>2951</v>
      </c>
      <c r="H3130">
        <v>8</v>
      </c>
      <c r="I3130">
        <v>407</v>
      </c>
      <c r="J3130" t="s">
        <v>6043</v>
      </c>
      <c r="K3130" t="s">
        <v>2937</v>
      </c>
      <c r="L3130">
        <v>0</v>
      </c>
      <c r="M3130">
        <v>0</v>
      </c>
      <c r="N3130" t="s">
        <v>6086</v>
      </c>
      <c r="O3130" t="s">
        <v>545</v>
      </c>
      <c r="P3130" t="s">
        <v>458</v>
      </c>
      <c r="R3130">
        <v>0</v>
      </c>
      <c r="S3130" t="s">
        <v>459</v>
      </c>
      <c r="T3130" t="s">
        <v>458</v>
      </c>
      <c r="U3130" t="s">
        <v>460</v>
      </c>
      <c r="V3130" t="s">
        <v>458</v>
      </c>
    </row>
    <row r="3131" spans="1:22" x14ac:dyDescent="0.2">
      <c r="A3131" s="102">
        <v>43031</v>
      </c>
      <c r="B3131" s="102" t="s">
        <v>1025</v>
      </c>
      <c r="C3131" t="s">
        <v>541</v>
      </c>
      <c r="D3131" s="58">
        <v>708.11</v>
      </c>
      <c r="E3131" t="s">
        <v>452</v>
      </c>
      <c r="F3131" s="108">
        <v>2001</v>
      </c>
      <c r="G3131" t="s">
        <v>2936</v>
      </c>
      <c r="H3131">
        <v>3</v>
      </c>
      <c r="I3131">
        <v>407</v>
      </c>
      <c r="J3131" t="s">
        <v>6043</v>
      </c>
      <c r="K3131" t="s">
        <v>2937</v>
      </c>
      <c r="L3131">
        <v>0</v>
      </c>
      <c r="M3131">
        <v>0</v>
      </c>
      <c r="N3131" t="s">
        <v>6087</v>
      </c>
      <c r="O3131" t="s">
        <v>545</v>
      </c>
      <c r="P3131" t="s">
        <v>458</v>
      </c>
      <c r="R3131">
        <v>0</v>
      </c>
      <c r="S3131" t="s">
        <v>459</v>
      </c>
      <c r="T3131" t="s">
        <v>458</v>
      </c>
      <c r="U3131" t="s">
        <v>460</v>
      </c>
      <c r="V3131" t="s">
        <v>458</v>
      </c>
    </row>
    <row r="3132" spans="1:22" x14ac:dyDescent="0.2">
      <c r="A3132" s="102">
        <v>43031</v>
      </c>
      <c r="B3132" s="102" t="s">
        <v>1025</v>
      </c>
      <c r="C3132" t="s">
        <v>541</v>
      </c>
      <c r="D3132" s="58">
        <v>708.11</v>
      </c>
      <c r="E3132" t="s">
        <v>452</v>
      </c>
      <c r="F3132" s="108">
        <v>2023</v>
      </c>
      <c r="G3132" t="s">
        <v>2997</v>
      </c>
      <c r="H3132">
        <v>22</v>
      </c>
      <c r="I3132">
        <v>407</v>
      </c>
      <c r="J3132" t="s">
        <v>6043</v>
      </c>
      <c r="K3132" t="s">
        <v>2937</v>
      </c>
      <c r="L3132">
        <v>0</v>
      </c>
      <c r="M3132">
        <v>0</v>
      </c>
      <c r="N3132" t="s">
        <v>6088</v>
      </c>
      <c r="O3132" t="s">
        <v>545</v>
      </c>
      <c r="P3132" t="s">
        <v>458</v>
      </c>
      <c r="R3132">
        <v>0</v>
      </c>
      <c r="S3132" t="s">
        <v>459</v>
      </c>
      <c r="T3132" t="s">
        <v>458</v>
      </c>
      <c r="U3132" t="s">
        <v>460</v>
      </c>
      <c r="V3132" t="s">
        <v>458</v>
      </c>
    </row>
    <row r="3133" spans="1:22" x14ac:dyDescent="0.2">
      <c r="A3133" s="102">
        <v>43031</v>
      </c>
      <c r="B3133" s="102" t="s">
        <v>1025</v>
      </c>
      <c r="C3133" t="s">
        <v>541</v>
      </c>
      <c r="D3133" s="58">
        <v>708.11</v>
      </c>
      <c r="E3133" t="s">
        <v>452</v>
      </c>
      <c r="F3133" s="108" t="s">
        <v>2950</v>
      </c>
      <c r="G3133" t="s">
        <v>2951</v>
      </c>
      <c r="H3133">
        <v>21</v>
      </c>
      <c r="I3133">
        <v>407</v>
      </c>
      <c r="J3133" t="s">
        <v>6043</v>
      </c>
      <c r="K3133" t="s">
        <v>2937</v>
      </c>
      <c r="L3133">
        <v>0</v>
      </c>
      <c r="M3133">
        <v>0</v>
      </c>
      <c r="N3133" t="s">
        <v>6089</v>
      </c>
      <c r="O3133" t="s">
        <v>545</v>
      </c>
      <c r="P3133" t="s">
        <v>458</v>
      </c>
      <c r="R3133">
        <v>0</v>
      </c>
      <c r="S3133" t="s">
        <v>459</v>
      </c>
      <c r="T3133" t="s">
        <v>458</v>
      </c>
      <c r="U3133" t="s">
        <v>460</v>
      </c>
      <c r="V3133" t="s">
        <v>458</v>
      </c>
    </row>
    <row r="3134" spans="1:22" x14ac:dyDescent="0.2">
      <c r="A3134" s="102">
        <v>43038</v>
      </c>
      <c r="B3134" s="102" t="s">
        <v>1025</v>
      </c>
      <c r="C3134" t="s">
        <v>541</v>
      </c>
      <c r="D3134" s="58">
        <v>708.11</v>
      </c>
      <c r="E3134" t="s">
        <v>452</v>
      </c>
      <c r="F3134" s="108">
        <v>2001</v>
      </c>
      <c r="G3134" t="s">
        <v>2936</v>
      </c>
      <c r="H3134">
        <v>6</v>
      </c>
      <c r="I3134">
        <v>407</v>
      </c>
      <c r="J3134" t="s">
        <v>6043</v>
      </c>
      <c r="K3134" t="s">
        <v>2937</v>
      </c>
      <c r="L3134">
        <v>0</v>
      </c>
      <c r="M3134">
        <v>0</v>
      </c>
      <c r="N3134" t="s">
        <v>6090</v>
      </c>
      <c r="O3134" t="s">
        <v>545</v>
      </c>
      <c r="P3134" t="s">
        <v>458</v>
      </c>
      <c r="R3134">
        <v>0</v>
      </c>
      <c r="S3134" t="s">
        <v>459</v>
      </c>
      <c r="T3134" t="s">
        <v>458</v>
      </c>
      <c r="U3134" t="s">
        <v>460</v>
      </c>
      <c r="V3134" t="s">
        <v>458</v>
      </c>
    </row>
    <row r="3135" spans="1:22" x14ac:dyDescent="0.2">
      <c r="A3135" s="102">
        <v>43040</v>
      </c>
      <c r="B3135" s="102" t="s">
        <v>1025</v>
      </c>
      <c r="C3135" t="s">
        <v>541</v>
      </c>
      <c r="D3135" s="58">
        <v>708.11</v>
      </c>
      <c r="E3135" t="s">
        <v>452</v>
      </c>
      <c r="F3135" s="108">
        <v>2004</v>
      </c>
      <c r="G3135" t="s">
        <v>3072</v>
      </c>
      <c r="H3135">
        <v>8</v>
      </c>
      <c r="I3135">
        <v>407</v>
      </c>
      <c r="J3135" t="s">
        <v>6043</v>
      </c>
      <c r="K3135" t="s">
        <v>2937</v>
      </c>
      <c r="L3135">
        <v>0</v>
      </c>
      <c r="M3135">
        <v>0</v>
      </c>
      <c r="N3135" t="s">
        <v>6091</v>
      </c>
      <c r="O3135" t="s">
        <v>545</v>
      </c>
      <c r="P3135" t="s">
        <v>458</v>
      </c>
      <c r="R3135">
        <v>0</v>
      </c>
      <c r="S3135" t="s">
        <v>459</v>
      </c>
      <c r="T3135" t="s">
        <v>458</v>
      </c>
      <c r="U3135" t="s">
        <v>460</v>
      </c>
      <c r="V3135" t="s">
        <v>458</v>
      </c>
    </row>
    <row r="3136" spans="1:22" x14ac:dyDescent="0.2">
      <c r="A3136" s="102">
        <v>43045</v>
      </c>
      <c r="B3136" s="102" t="s">
        <v>1025</v>
      </c>
      <c r="C3136" t="s">
        <v>541</v>
      </c>
      <c r="D3136" s="58">
        <v>708.11</v>
      </c>
      <c r="E3136" t="s">
        <v>452</v>
      </c>
      <c r="F3136" s="108">
        <v>2001</v>
      </c>
      <c r="G3136" t="s">
        <v>2936</v>
      </c>
      <c r="H3136">
        <v>9</v>
      </c>
      <c r="I3136">
        <v>407</v>
      </c>
      <c r="J3136" t="s">
        <v>6043</v>
      </c>
      <c r="K3136" t="s">
        <v>2937</v>
      </c>
      <c r="L3136">
        <v>0</v>
      </c>
      <c r="M3136">
        <v>0</v>
      </c>
      <c r="N3136" t="s">
        <v>6092</v>
      </c>
      <c r="O3136" t="s">
        <v>545</v>
      </c>
      <c r="P3136" t="s">
        <v>458</v>
      </c>
      <c r="R3136">
        <v>0</v>
      </c>
      <c r="S3136" t="s">
        <v>459</v>
      </c>
      <c r="T3136" t="s">
        <v>458</v>
      </c>
      <c r="U3136" t="s">
        <v>460</v>
      </c>
      <c r="V3136" t="s">
        <v>458</v>
      </c>
    </row>
    <row r="3137" spans="1:22" x14ac:dyDescent="0.2">
      <c r="A3137" s="102">
        <v>43045</v>
      </c>
      <c r="B3137" s="102" t="s">
        <v>1025</v>
      </c>
      <c r="C3137" t="s">
        <v>541</v>
      </c>
      <c r="D3137" s="58">
        <v>708.11</v>
      </c>
      <c r="E3137" t="s">
        <v>452</v>
      </c>
      <c r="F3137" s="108">
        <v>2004</v>
      </c>
      <c r="G3137" t="s">
        <v>3072</v>
      </c>
      <c r="H3137">
        <v>9.5</v>
      </c>
      <c r="I3137">
        <v>407</v>
      </c>
      <c r="J3137" t="s">
        <v>6043</v>
      </c>
      <c r="K3137" t="s">
        <v>2937</v>
      </c>
      <c r="L3137">
        <v>0</v>
      </c>
      <c r="M3137">
        <v>0</v>
      </c>
      <c r="N3137" t="s">
        <v>6093</v>
      </c>
      <c r="O3137" t="s">
        <v>545</v>
      </c>
      <c r="P3137" t="s">
        <v>458</v>
      </c>
      <c r="R3137">
        <v>0</v>
      </c>
      <c r="S3137" t="s">
        <v>459</v>
      </c>
      <c r="T3137" t="s">
        <v>458</v>
      </c>
      <c r="U3137" t="s">
        <v>460</v>
      </c>
      <c r="V3137" t="s">
        <v>458</v>
      </c>
    </row>
    <row r="3138" spans="1:22" x14ac:dyDescent="0.2">
      <c r="A3138" s="102">
        <v>43045</v>
      </c>
      <c r="B3138" s="102" t="s">
        <v>1025</v>
      </c>
      <c r="C3138" t="s">
        <v>541</v>
      </c>
      <c r="D3138" s="58">
        <v>708.11</v>
      </c>
      <c r="E3138" t="s">
        <v>452</v>
      </c>
      <c r="F3138" s="108">
        <v>2023</v>
      </c>
      <c r="G3138" t="s">
        <v>2997</v>
      </c>
      <c r="H3138">
        <v>2</v>
      </c>
      <c r="I3138">
        <v>407</v>
      </c>
      <c r="J3138" t="s">
        <v>6043</v>
      </c>
      <c r="K3138" t="s">
        <v>2937</v>
      </c>
      <c r="L3138">
        <v>0</v>
      </c>
      <c r="M3138">
        <v>0</v>
      </c>
      <c r="N3138" t="s">
        <v>6094</v>
      </c>
      <c r="O3138" t="s">
        <v>545</v>
      </c>
      <c r="P3138" t="s">
        <v>458</v>
      </c>
      <c r="R3138">
        <v>0</v>
      </c>
      <c r="S3138" t="s">
        <v>459</v>
      </c>
      <c r="T3138" t="s">
        <v>458</v>
      </c>
      <c r="U3138" t="s">
        <v>460</v>
      </c>
      <c r="V3138" t="s">
        <v>458</v>
      </c>
    </row>
    <row r="3139" spans="1:22" x14ac:dyDescent="0.2">
      <c r="A3139" s="102">
        <v>43045</v>
      </c>
      <c r="B3139" s="102" t="s">
        <v>1025</v>
      </c>
      <c r="C3139" t="s">
        <v>541</v>
      </c>
      <c r="D3139" s="58">
        <v>708.11</v>
      </c>
      <c r="E3139" t="s">
        <v>452</v>
      </c>
      <c r="F3139" s="108">
        <v>2010</v>
      </c>
      <c r="G3139" t="s">
        <v>3044</v>
      </c>
      <c r="H3139">
        <v>12</v>
      </c>
      <c r="I3139">
        <v>407</v>
      </c>
      <c r="J3139" t="s">
        <v>6043</v>
      </c>
      <c r="K3139" t="s">
        <v>2937</v>
      </c>
      <c r="L3139">
        <v>0</v>
      </c>
      <c r="M3139">
        <v>0</v>
      </c>
      <c r="N3139" t="s">
        <v>6095</v>
      </c>
      <c r="O3139" t="s">
        <v>545</v>
      </c>
      <c r="P3139" t="s">
        <v>458</v>
      </c>
      <c r="R3139">
        <v>0</v>
      </c>
      <c r="S3139" t="s">
        <v>459</v>
      </c>
      <c r="T3139" t="s">
        <v>458</v>
      </c>
      <c r="U3139" t="s">
        <v>460</v>
      </c>
      <c r="V3139" t="s">
        <v>458</v>
      </c>
    </row>
    <row r="3140" spans="1:22" x14ac:dyDescent="0.2">
      <c r="A3140" s="102">
        <v>43052</v>
      </c>
      <c r="B3140" s="102" t="s">
        <v>1025</v>
      </c>
      <c r="C3140" t="s">
        <v>541</v>
      </c>
      <c r="D3140" s="58">
        <v>708.11</v>
      </c>
      <c r="E3140" t="s">
        <v>452</v>
      </c>
      <c r="F3140" s="108">
        <v>2001</v>
      </c>
      <c r="G3140" t="s">
        <v>2936</v>
      </c>
      <c r="H3140">
        <v>13</v>
      </c>
      <c r="I3140">
        <v>407</v>
      </c>
      <c r="J3140" t="s">
        <v>6043</v>
      </c>
      <c r="K3140" t="s">
        <v>2937</v>
      </c>
      <c r="L3140">
        <v>0</v>
      </c>
      <c r="M3140">
        <v>0</v>
      </c>
      <c r="N3140" t="s">
        <v>6096</v>
      </c>
      <c r="O3140" t="s">
        <v>545</v>
      </c>
      <c r="P3140" t="s">
        <v>458</v>
      </c>
      <c r="R3140">
        <v>0</v>
      </c>
      <c r="S3140" t="s">
        <v>459</v>
      </c>
      <c r="T3140" t="s">
        <v>458</v>
      </c>
      <c r="U3140" t="s">
        <v>460</v>
      </c>
      <c r="V3140" t="s">
        <v>458</v>
      </c>
    </row>
    <row r="3141" spans="1:22" x14ac:dyDescent="0.2">
      <c r="A3141" s="102">
        <v>43052</v>
      </c>
      <c r="B3141" s="102" t="s">
        <v>1025</v>
      </c>
      <c r="C3141" t="s">
        <v>541</v>
      </c>
      <c r="D3141" s="58">
        <v>708.11</v>
      </c>
      <c r="E3141" t="s">
        <v>452</v>
      </c>
      <c r="F3141" s="108">
        <v>2004</v>
      </c>
      <c r="G3141" t="s">
        <v>3072</v>
      </c>
      <c r="H3141">
        <v>39</v>
      </c>
      <c r="I3141">
        <v>407</v>
      </c>
      <c r="J3141" t="s">
        <v>6043</v>
      </c>
      <c r="K3141" t="s">
        <v>2937</v>
      </c>
      <c r="L3141">
        <v>0</v>
      </c>
      <c r="M3141">
        <v>0</v>
      </c>
      <c r="N3141" t="s">
        <v>6097</v>
      </c>
      <c r="O3141" t="s">
        <v>545</v>
      </c>
      <c r="P3141" t="s">
        <v>458</v>
      </c>
      <c r="R3141">
        <v>0</v>
      </c>
      <c r="S3141" t="s">
        <v>459</v>
      </c>
      <c r="T3141" t="s">
        <v>458</v>
      </c>
      <c r="U3141" t="s">
        <v>460</v>
      </c>
      <c r="V3141" t="s">
        <v>458</v>
      </c>
    </row>
    <row r="3142" spans="1:22" x14ac:dyDescent="0.2">
      <c r="A3142" s="102">
        <v>43052</v>
      </c>
      <c r="B3142" s="102" t="s">
        <v>1025</v>
      </c>
      <c r="C3142" t="s">
        <v>541</v>
      </c>
      <c r="D3142" s="58">
        <v>708.11</v>
      </c>
      <c r="E3142" t="s">
        <v>452</v>
      </c>
      <c r="F3142" s="108">
        <v>2023</v>
      </c>
      <c r="G3142" t="s">
        <v>2997</v>
      </c>
      <c r="H3142">
        <v>15</v>
      </c>
      <c r="I3142">
        <v>407</v>
      </c>
      <c r="J3142" t="s">
        <v>6043</v>
      </c>
      <c r="K3142" t="s">
        <v>2937</v>
      </c>
      <c r="L3142">
        <v>0</v>
      </c>
      <c r="M3142">
        <v>0</v>
      </c>
      <c r="N3142" t="s">
        <v>6098</v>
      </c>
      <c r="O3142" t="s">
        <v>545</v>
      </c>
      <c r="P3142" t="s">
        <v>458</v>
      </c>
      <c r="R3142">
        <v>0</v>
      </c>
      <c r="S3142" t="s">
        <v>459</v>
      </c>
      <c r="T3142" t="s">
        <v>458</v>
      </c>
      <c r="U3142" t="s">
        <v>460</v>
      </c>
      <c r="V3142" t="s">
        <v>458</v>
      </c>
    </row>
    <row r="3143" spans="1:22" x14ac:dyDescent="0.2">
      <c r="A3143" s="102">
        <v>43052</v>
      </c>
      <c r="B3143" s="102" t="s">
        <v>1025</v>
      </c>
      <c r="C3143" t="s">
        <v>541</v>
      </c>
      <c r="D3143" s="58">
        <v>708.11</v>
      </c>
      <c r="E3143" t="s">
        <v>452</v>
      </c>
      <c r="F3143" s="108">
        <v>2010</v>
      </c>
      <c r="G3143" t="s">
        <v>3044</v>
      </c>
      <c r="H3143">
        <v>32</v>
      </c>
      <c r="I3143">
        <v>407</v>
      </c>
      <c r="J3143" t="s">
        <v>6043</v>
      </c>
      <c r="K3143" t="s">
        <v>2937</v>
      </c>
      <c r="L3143">
        <v>0</v>
      </c>
      <c r="M3143">
        <v>0</v>
      </c>
      <c r="N3143" t="s">
        <v>6099</v>
      </c>
      <c r="O3143" t="s">
        <v>545</v>
      </c>
      <c r="P3143" t="s">
        <v>458</v>
      </c>
      <c r="R3143">
        <v>0</v>
      </c>
      <c r="S3143" t="s">
        <v>459</v>
      </c>
      <c r="T3143" t="s">
        <v>458</v>
      </c>
      <c r="U3143" t="s">
        <v>460</v>
      </c>
      <c r="V3143" t="s">
        <v>458</v>
      </c>
    </row>
    <row r="3144" spans="1:22" x14ac:dyDescent="0.2">
      <c r="A3144" s="102">
        <v>43059</v>
      </c>
      <c r="B3144" s="102" t="s">
        <v>1025</v>
      </c>
      <c r="C3144" t="s">
        <v>541</v>
      </c>
      <c r="D3144" s="58">
        <v>708.11</v>
      </c>
      <c r="E3144" t="s">
        <v>452</v>
      </c>
      <c r="F3144" s="108">
        <v>2014</v>
      </c>
      <c r="G3144" t="s">
        <v>2978</v>
      </c>
      <c r="H3144">
        <v>24</v>
      </c>
      <c r="I3144">
        <v>407</v>
      </c>
      <c r="J3144" t="s">
        <v>6043</v>
      </c>
      <c r="K3144" t="s">
        <v>2937</v>
      </c>
      <c r="L3144">
        <v>0</v>
      </c>
      <c r="M3144">
        <v>0</v>
      </c>
      <c r="N3144" t="s">
        <v>6100</v>
      </c>
      <c r="O3144" t="s">
        <v>545</v>
      </c>
      <c r="P3144" t="s">
        <v>458</v>
      </c>
      <c r="R3144">
        <v>0</v>
      </c>
      <c r="S3144" t="s">
        <v>459</v>
      </c>
      <c r="T3144" t="s">
        <v>458</v>
      </c>
      <c r="U3144" t="s">
        <v>460</v>
      </c>
      <c r="V3144" t="s">
        <v>458</v>
      </c>
    </row>
    <row r="3145" spans="1:22" x14ac:dyDescent="0.2">
      <c r="A3145" s="102">
        <v>43059</v>
      </c>
      <c r="B3145" s="102" t="s">
        <v>1025</v>
      </c>
      <c r="C3145" t="s">
        <v>541</v>
      </c>
      <c r="D3145" s="58">
        <v>708.11</v>
      </c>
      <c r="E3145" t="s">
        <v>452</v>
      </c>
      <c r="F3145" s="108">
        <v>2001</v>
      </c>
      <c r="G3145" t="s">
        <v>2936</v>
      </c>
      <c r="H3145">
        <v>14</v>
      </c>
      <c r="I3145">
        <v>407</v>
      </c>
      <c r="J3145" t="s">
        <v>6043</v>
      </c>
      <c r="K3145" t="s">
        <v>2937</v>
      </c>
      <c r="L3145">
        <v>0</v>
      </c>
      <c r="M3145">
        <v>0</v>
      </c>
      <c r="N3145" t="s">
        <v>6101</v>
      </c>
      <c r="O3145" t="s">
        <v>545</v>
      </c>
      <c r="P3145" t="s">
        <v>458</v>
      </c>
      <c r="R3145">
        <v>0</v>
      </c>
      <c r="S3145" t="s">
        <v>459</v>
      </c>
      <c r="T3145" t="s">
        <v>458</v>
      </c>
      <c r="U3145" t="s">
        <v>460</v>
      </c>
      <c r="V3145" t="s">
        <v>458</v>
      </c>
    </row>
    <row r="3146" spans="1:22" x14ac:dyDescent="0.2">
      <c r="A3146" s="102">
        <v>43059</v>
      </c>
      <c r="B3146" s="102" t="s">
        <v>1025</v>
      </c>
      <c r="C3146" t="s">
        <v>541</v>
      </c>
      <c r="D3146" s="58">
        <v>708.11</v>
      </c>
      <c r="E3146" t="s">
        <v>452</v>
      </c>
      <c r="F3146" s="108">
        <v>2004</v>
      </c>
      <c r="G3146" t="s">
        <v>3072</v>
      </c>
      <c r="H3146">
        <v>23</v>
      </c>
      <c r="I3146">
        <v>407</v>
      </c>
      <c r="J3146" t="s">
        <v>6043</v>
      </c>
      <c r="K3146" t="s">
        <v>2937</v>
      </c>
      <c r="L3146">
        <v>0</v>
      </c>
      <c r="M3146">
        <v>0</v>
      </c>
      <c r="N3146" t="s">
        <v>6102</v>
      </c>
      <c r="O3146" t="s">
        <v>545</v>
      </c>
      <c r="P3146" t="s">
        <v>458</v>
      </c>
      <c r="R3146">
        <v>0</v>
      </c>
      <c r="S3146" t="s">
        <v>459</v>
      </c>
      <c r="T3146" t="s">
        <v>458</v>
      </c>
      <c r="U3146" t="s">
        <v>460</v>
      </c>
      <c r="V3146" t="s">
        <v>458</v>
      </c>
    </row>
    <row r="3147" spans="1:22" x14ac:dyDescent="0.2">
      <c r="A3147" s="102">
        <v>43059</v>
      </c>
      <c r="B3147" s="102" t="s">
        <v>1025</v>
      </c>
      <c r="C3147" t="s">
        <v>541</v>
      </c>
      <c r="D3147" s="58">
        <v>708.11</v>
      </c>
      <c r="E3147" t="s">
        <v>452</v>
      </c>
      <c r="F3147" s="108">
        <v>2023</v>
      </c>
      <c r="G3147" t="s">
        <v>2997</v>
      </c>
      <c r="H3147">
        <v>24</v>
      </c>
      <c r="I3147">
        <v>407</v>
      </c>
      <c r="J3147" t="s">
        <v>6043</v>
      </c>
      <c r="K3147" t="s">
        <v>2937</v>
      </c>
      <c r="L3147">
        <v>0</v>
      </c>
      <c r="M3147">
        <v>0</v>
      </c>
      <c r="N3147" t="s">
        <v>6103</v>
      </c>
      <c r="O3147" t="s">
        <v>545</v>
      </c>
      <c r="P3147" t="s">
        <v>458</v>
      </c>
      <c r="R3147">
        <v>0</v>
      </c>
      <c r="S3147" t="s">
        <v>459</v>
      </c>
      <c r="T3147" t="s">
        <v>458</v>
      </c>
      <c r="U3147" t="s">
        <v>460</v>
      </c>
      <c r="V3147" t="s">
        <v>458</v>
      </c>
    </row>
    <row r="3148" spans="1:22" x14ac:dyDescent="0.2">
      <c r="A3148" s="102">
        <v>43059</v>
      </c>
      <c r="B3148" s="102" t="s">
        <v>1025</v>
      </c>
      <c r="C3148" t="s">
        <v>541</v>
      </c>
      <c r="D3148" s="58">
        <v>708.11</v>
      </c>
      <c r="E3148" t="s">
        <v>452</v>
      </c>
      <c r="F3148" s="108">
        <v>2010</v>
      </c>
      <c r="G3148" t="s">
        <v>3044</v>
      </c>
      <c r="H3148">
        <v>31.5</v>
      </c>
      <c r="I3148">
        <v>407</v>
      </c>
      <c r="J3148" t="s">
        <v>6043</v>
      </c>
      <c r="K3148" t="s">
        <v>2937</v>
      </c>
      <c r="L3148">
        <v>0</v>
      </c>
      <c r="M3148">
        <v>0</v>
      </c>
      <c r="N3148" t="s">
        <v>6104</v>
      </c>
      <c r="O3148" t="s">
        <v>545</v>
      </c>
      <c r="P3148" t="s">
        <v>458</v>
      </c>
      <c r="R3148">
        <v>0</v>
      </c>
      <c r="S3148" t="s">
        <v>459</v>
      </c>
      <c r="T3148" t="s">
        <v>458</v>
      </c>
      <c r="U3148" t="s">
        <v>460</v>
      </c>
      <c r="V3148" t="s">
        <v>458</v>
      </c>
    </row>
    <row r="3149" spans="1:22" x14ac:dyDescent="0.2">
      <c r="A3149" s="102">
        <v>43059</v>
      </c>
      <c r="B3149" s="102" t="s">
        <v>1025</v>
      </c>
      <c r="C3149" t="s">
        <v>541</v>
      </c>
      <c r="D3149" s="58">
        <v>708.11</v>
      </c>
      <c r="E3149" t="s">
        <v>452</v>
      </c>
      <c r="F3149" s="108">
        <v>2026</v>
      </c>
      <c r="G3149" t="s">
        <v>3268</v>
      </c>
      <c r="H3149">
        <v>16</v>
      </c>
      <c r="I3149">
        <v>407</v>
      </c>
      <c r="J3149" t="s">
        <v>6043</v>
      </c>
      <c r="K3149" t="s">
        <v>2937</v>
      </c>
      <c r="L3149">
        <v>0</v>
      </c>
      <c r="M3149">
        <v>0</v>
      </c>
      <c r="N3149" t="s">
        <v>6105</v>
      </c>
      <c r="O3149" t="s">
        <v>545</v>
      </c>
      <c r="P3149" t="s">
        <v>458</v>
      </c>
      <c r="R3149">
        <v>0</v>
      </c>
      <c r="S3149" t="s">
        <v>459</v>
      </c>
      <c r="T3149" t="s">
        <v>458</v>
      </c>
      <c r="U3149" t="s">
        <v>460</v>
      </c>
      <c r="V3149" t="s">
        <v>458</v>
      </c>
    </row>
    <row r="3150" spans="1:22" x14ac:dyDescent="0.2">
      <c r="A3150" s="102">
        <v>43066</v>
      </c>
      <c r="B3150" s="102" t="s">
        <v>1025</v>
      </c>
      <c r="C3150" t="s">
        <v>541</v>
      </c>
      <c r="D3150" s="58">
        <v>708.11</v>
      </c>
      <c r="E3150" t="s">
        <v>452</v>
      </c>
      <c r="F3150" s="108">
        <v>2001</v>
      </c>
      <c r="G3150" t="s">
        <v>2936</v>
      </c>
      <c r="H3150">
        <v>3</v>
      </c>
      <c r="I3150">
        <v>407</v>
      </c>
      <c r="J3150" t="s">
        <v>6043</v>
      </c>
      <c r="K3150" t="s">
        <v>2937</v>
      </c>
      <c r="L3150">
        <v>0</v>
      </c>
      <c r="M3150">
        <v>0</v>
      </c>
      <c r="N3150" t="s">
        <v>6106</v>
      </c>
      <c r="O3150" t="s">
        <v>545</v>
      </c>
      <c r="P3150" t="s">
        <v>458</v>
      </c>
      <c r="R3150">
        <v>0</v>
      </c>
      <c r="S3150" t="s">
        <v>459</v>
      </c>
      <c r="T3150" t="s">
        <v>458</v>
      </c>
      <c r="U3150" t="s">
        <v>460</v>
      </c>
      <c r="V3150" t="s">
        <v>458</v>
      </c>
    </row>
    <row r="3151" spans="1:22" x14ac:dyDescent="0.2">
      <c r="A3151" s="102">
        <v>43070</v>
      </c>
      <c r="B3151" s="102" t="s">
        <v>1025</v>
      </c>
      <c r="C3151" t="s">
        <v>541</v>
      </c>
      <c r="D3151" s="58">
        <v>708.11</v>
      </c>
      <c r="E3151" t="s">
        <v>452</v>
      </c>
      <c r="F3151" s="108">
        <v>2004</v>
      </c>
      <c r="G3151" t="s">
        <v>3072</v>
      </c>
      <c r="H3151">
        <v>8</v>
      </c>
      <c r="I3151">
        <v>407</v>
      </c>
      <c r="J3151" t="s">
        <v>6043</v>
      </c>
      <c r="K3151" t="s">
        <v>2937</v>
      </c>
      <c r="L3151">
        <v>0</v>
      </c>
      <c r="M3151">
        <v>0</v>
      </c>
      <c r="N3151" t="s">
        <v>6107</v>
      </c>
      <c r="O3151" t="s">
        <v>545</v>
      </c>
      <c r="P3151" t="s">
        <v>458</v>
      </c>
      <c r="R3151">
        <v>0</v>
      </c>
      <c r="S3151" t="s">
        <v>459</v>
      </c>
      <c r="T3151" t="s">
        <v>458</v>
      </c>
      <c r="U3151" t="s">
        <v>460</v>
      </c>
      <c r="V3151" t="s">
        <v>458</v>
      </c>
    </row>
    <row r="3152" spans="1:22" x14ac:dyDescent="0.2">
      <c r="A3152" s="102">
        <v>43073</v>
      </c>
      <c r="B3152" s="102" t="s">
        <v>1025</v>
      </c>
      <c r="C3152" t="s">
        <v>541</v>
      </c>
      <c r="D3152" s="58">
        <v>708.11</v>
      </c>
      <c r="E3152" t="s">
        <v>452</v>
      </c>
      <c r="F3152" s="108">
        <v>2001</v>
      </c>
      <c r="G3152" t="s">
        <v>2936</v>
      </c>
      <c r="H3152">
        <v>1</v>
      </c>
      <c r="I3152">
        <v>407</v>
      </c>
      <c r="J3152" t="s">
        <v>6043</v>
      </c>
      <c r="K3152" t="s">
        <v>2937</v>
      </c>
      <c r="L3152">
        <v>0</v>
      </c>
      <c r="M3152">
        <v>0</v>
      </c>
      <c r="N3152" t="s">
        <v>6108</v>
      </c>
      <c r="O3152" t="s">
        <v>545</v>
      </c>
      <c r="P3152" t="s">
        <v>458</v>
      </c>
      <c r="R3152">
        <v>0</v>
      </c>
      <c r="S3152" t="s">
        <v>459</v>
      </c>
      <c r="T3152" t="s">
        <v>458</v>
      </c>
      <c r="U3152" t="s">
        <v>460</v>
      </c>
      <c r="V3152" t="s">
        <v>458</v>
      </c>
    </row>
    <row r="3153" spans="1:22" x14ac:dyDescent="0.2">
      <c r="A3153" s="102">
        <v>43080</v>
      </c>
      <c r="B3153" s="102" t="s">
        <v>1025</v>
      </c>
      <c r="C3153" t="s">
        <v>541</v>
      </c>
      <c r="D3153" s="58">
        <v>708.11</v>
      </c>
      <c r="E3153" t="s">
        <v>452</v>
      </c>
      <c r="F3153" s="108">
        <v>2014</v>
      </c>
      <c r="G3153" t="s">
        <v>2978</v>
      </c>
      <c r="H3153">
        <v>4</v>
      </c>
      <c r="I3153">
        <v>407</v>
      </c>
      <c r="J3153" t="s">
        <v>6043</v>
      </c>
      <c r="K3153" t="s">
        <v>2937</v>
      </c>
      <c r="L3153">
        <v>0</v>
      </c>
      <c r="M3153">
        <v>0</v>
      </c>
      <c r="N3153" t="s">
        <v>6109</v>
      </c>
      <c r="O3153" t="s">
        <v>545</v>
      </c>
      <c r="P3153" t="s">
        <v>458</v>
      </c>
      <c r="R3153">
        <v>0</v>
      </c>
      <c r="S3153" t="s">
        <v>459</v>
      </c>
      <c r="T3153" t="s">
        <v>458</v>
      </c>
      <c r="U3153" t="s">
        <v>460</v>
      </c>
      <c r="V3153" t="s">
        <v>458</v>
      </c>
    </row>
    <row r="3154" spans="1:22" x14ac:dyDescent="0.2">
      <c r="A3154" s="102">
        <v>43080</v>
      </c>
      <c r="B3154" s="102" t="s">
        <v>1025</v>
      </c>
      <c r="C3154" t="s">
        <v>541</v>
      </c>
      <c r="D3154" s="58">
        <v>708.11</v>
      </c>
      <c r="E3154" t="s">
        <v>452</v>
      </c>
      <c r="F3154" s="108">
        <v>2001</v>
      </c>
      <c r="G3154" t="s">
        <v>2936</v>
      </c>
      <c r="H3154">
        <v>6</v>
      </c>
      <c r="I3154">
        <v>407</v>
      </c>
      <c r="J3154" t="s">
        <v>6043</v>
      </c>
      <c r="K3154" t="s">
        <v>2937</v>
      </c>
      <c r="L3154">
        <v>0</v>
      </c>
      <c r="M3154">
        <v>0</v>
      </c>
      <c r="N3154" t="s">
        <v>6110</v>
      </c>
      <c r="O3154" t="s">
        <v>545</v>
      </c>
      <c r="P3154" t="s">
        <v>458</v>
      </c>
      <c r="R3154">
        <v>0</v>
      </c>
      <c r="S3154" t="s">
        <v>459</v>
      </c>
      <c r="T3154" t="s">
        <v>458</v>
      </c>
      <c r="U3154" t="s">
        <v>460</v>
      </c>
      <c r="V3154" t="s">
        <v>458</v>
      </c>
    </row>
    <row r="3155" spans="1:22" x14ac:dyDescent="0.2">
      <c r="A3155" s="102">
        <v>43108</v>
      </c>
      <c r="B3155" s="102" t="s">
        <v>1025</v>
      </c>
      <c r="C3155" t="s">
        <v>541</v>
      </c>
      <c r="D3155" s="58">
        <v>708.11</v>
      </c>
      <c r="E3155" t="s">
        <v>452</v>
      </c>
      <c r="F3155" s="108">
        <v>2001</v>
      </c>
      <c r="G3155" t="s">
        <v>2936</v>
      </c>
      <c r="H3155">
        <v>1</v>
      </c>
      <c r="I3155">
        <v>407</v>
      </c>
      <c r="J3155" t="s">
        <v>6043</v>
      </c>
      <c r="K3155" t="s">
        <v>2937</v>
      </c>
      <c r="L3155">
        <v>0</v>
      </c>
      <c r="M3155">
        <v>0</v>
      </c>
      <c r="N3155" t="s">
        <v>6111</v>
      </c>
      <c r="O3155" t="s">
        <v>545</v>
      </c>
      <c r="P3155" t="s">
        <v>458</v>
      </c>
      <c r="R3155">
        <v>0</v>
      </c>
      <c r="S3155" t="s">
        <v>459</v>
      </c>
      <c r="T3155" t="s">
        <v>458</v>
      </c>
      <c r="U3155" t="s">
        <v>460</v>
      </c>
      <c r="V3155" t="s">
        <v>458</v>
      </c>
    </row>
    <row r="3156" spans="1:22" x14ac:dyDescent="0.2">
      <c r="A3156" s="102">
        <v>43101</v>
      </c>
      <c r="B3156" s="102" t="s">
        <v>6112</v>
      </c>
      <c r="C3156" t="s">
        <v>541</v>
      </c>
      <c r="D3156" s="58">
        <v>808.03</v>
      </c>
      <c r="E3156" t="s">
        <v>452</v>
      </c>
      <c r="F3156" s="108">
        <v>2024</v>
      </c>
      <c r="G3156" t="s">
        <v>2955</v>
      </c>
      <c r="H3156">
        <v>4</v>
      </c>
      <c r="I3156">
        <v>109</v>
      </c>
      <c r="J3156" t="s">
        <v>6113</v>
      </c>
      <c r="K3156" t="s">
        <v>2937</v>
      </c>
      <c r="L3156" s="103">
        <v>1846</v>
      </c>
      <c r="M3156">
        <v>0</v>
      </c>
      <c r="N3156" t="s">
        <v>6114</v>
      </c>
      <c r="O3156" t="s">
        <v>545</v>
      </c>
      <c r="P3156" t="s">
        <v>458</v>
      </c>
      <c r="R3156">
        <v>0</v>
      </c>
      <c r="S3156" t="s">
        <v>459</v>
      </c>
      <c r="T3156" t="s">
        <v>458</v>
      </c>
      <c r="U3156" t="s">
        <v>460</v>
      </c>
      <c r="V3156" t="s">
        <v>458</v>
      </c>
    </row>
    <row r="3157" spans="1:22" x14ac:dyDescent="0.2">
      <c r="A3157" s="102">
        <v>43108</v>
      </c>
      <c r="B3157" s="102" t="s">
        <v>6112</v>
      </c>
      <c r="C3157" t="s">
        <v>541</v>
      </c>
      <c r="D3157" s="58">
        <v>808.03</v>
      </c>
      <c r="E3157" t="s">
        <v>452</v>
      </c>
      <c r="F3157" s="108">
        <v>2010</v>
      </c>
      <c r="G3157" t="s">
        <v>3044</v>
      </c>
      <c r="H3157">
        <v>24</v>
      </c>
      <c r="I3157">
        <v>109</v>
      </c>
      <c r="J3157" t="s">
        <v>6113</v>
      </c>
      <c r="K3157" t="s">
        <v>2937</v>
      </c>
      <c r="L3157">
        <v>559</v>
      </c>
      <c r="M3157">
        <v>0</v>
      </c>
      <c r="N3157" t="s">
        <v>6115</v>
      </c>
      <c r="O3157" t="s">
        <v>545</v>
      </c>
      <c r="P3157" t="s">
        <v>458</v>
      </c>
      <c r="R3157">
        <v>0</v>
      </c>
      <c r="S3157" t="s">
        <v>459</v>
      </c>
      <c r="T3157" t="s">
        <v>458</v>
      </c>
      <c r="U3157" t="s">
        <v>460</v>
      </c>
      <c r="V3157" t="s">
        <v>458</v>
      </c>
    </row>
    <row r="3158" spans="1:22" x14ac:dyDescent="0.2">
      <c r="A3158" s="102">
        <v>43108</v>
      </c>
      <c r="B3158" s="102" t="s">
        <v>6112</v>
      </c>
      <c r="C3158" t="s">
        <v>541</v>
      </c>
      <c r="D3158" s="58">
        <v>808.03</v>
      </c>
      <c r="E3158" t="s">
        <v>452</v>
      </c>
      <c r="F3158" s="108">
        <v>2026</v>
      </c>
      <c r="G3158" t="s">
        <v>3268</v>
      </c>
      <c r="H3158">
        <v>23</v>
      </c>
      <c r="I3158">
        <v>109</v>
      </c>
      <c r="J3158" t="s">
        <v>6113</v>
      </c>
      <c r="K3158" t="s">
        <v>2937</v>
      </c>
      <c r="L3158">
        <v>408</v>
      </c>
      <c r="M3158">
        <v>0</v>
      </c>
      <c r="N3158" t="s">
        <v>6116</v>
      </c>
      <c r="O3158" t="s">
        <v>545</v>
      </c>
      <c r="P3158" t="s">
        <v>458</v>
      </c>
      <c r="R3158">
        <v>0</v>
      </c>
      <c r="S3158" t="s">
        <v>459</v>
      </c>
      <c r="T3158" t="s">
        <v>458</v>
      </c>
      <c r="U3158" t="s">
        <v>460</v>
      </c>
      <c r="V3158" t="s">
        <v>458</v>
      </c>
    </row>
    <row r="3159" spans="1:22" x14ac:dyDescent="0.2">
      <c r="A3159" s="102">
        <v>43108</v>
      </c>
      <c r="B3159" s="102" t="s">
        <v>6112</v>
      </c>
      <c r="C3159" t="s">
        <v>541</v>
      </c>
      <c r="D3159" s="58">
        <v>808.03</v>
      </c>
      <c r="E3159" t="s">
        <v>452</v>
      </c>
      <c r="F3159" s="108">
        <v>2004</v>
      </c>
      <c r="G3159" t="s">
        <v>3072</v>
      </c>
      <c r="H3159">
        <v>32</v>
      </c>
      <c r="I3159">
        <v>109</v>
      </c>
      <c r="J3159" t="s">
        <v>6113</v>
      </c>
      <c r="K3159" t="s">
        <v>2937</v>
      </c>
      <c r="L3159">
        <v>930</v>
      </c>
      <c r="M3159">
        <v>0</v>
      </c>
      <c r="N3159" t="s">
        <v>6117</v>
      </c>
      <c r="O3159" t="s">
        <v>545</v>
      </c>
      <c r="P3159" t="s">
        <v>458</v>
      </c>
      <c r="R3159">
        <v>0</v>
      </c>
      <c r="S3159" t="s">
        <v>459</v>
      </c>
      <c r="T3159" t="s">
        <v>458</v>
      </c>
      <c r="U3159" t="s">
        <v>460</v>
      </c>
      <c r="V3159" t="s">
        <v>458</v>
      </c>
    </row>
    <row r="3160" spans="1:22" x14ac:dyDescent="0.2">
      <c r="A3160" s="102">
        <v>43108</v>
      </c>
      <c r="B3160" s="102" t="s">
        <v>6112</v>
      </c>
      <c r="C3160" t="s">
        <v>541</v>
      </c>
      <c r="D3160" s="58">
        <v>808.03</v>
      </c>
      <c r="E3160" t="s">
        <v>452</v>
      </c>
      <c r="F3160" s="108">
        <v>2016</v>
      </c>
      <c r="G3160" t="s">
        <v>5262</v>
      </c>
      <c r="H3160">
        <v>8</v>
      </c>
      <c r="I3160">
        <v>109</v>
      </c>
      <c r="J3160" t="s">
        <v>6113</v>
      </c>
      <c r="K3160" t="s">
        <v>2937</v>
      </c>
      <c r="L3160">
        <v>351</v>
      </c>
      <c r="M3160">
        <v>0</v>
      </c>
      <c r="N3160" t="s">
        <v>6118</v>
      </c>
      <c r="O3160" t="s">
        <v>545</v>
      </c>
      <c r="P3160" t="s">
        <v>458</v>
      </c>
      <c r="R3160">
        <v>0</v>
      </c>
      <c r="S3160" t="s">
        <v>459</v>
      </c>
      <c r="T3160" t="s">
        <v>458</v>
      </c>
      <c r="U3160" t="s">
        <v>460</v>
      </c>
      <c r="V3160" t="s">
        <v>458</v>
      </c>
    </row>
    <row r="3161" spans="1:22" x14ac:dyDescent="0.2">
      <c r="A3161" s="102">
        <v>43108</v>
      </c>
      <c r="B3161" s="102" t="s">
        <v>6112</v>
      </c>
      <c r="C3161" t="s">
        <v>541</v>
      </c>
      <c r="D3161" s="58">
        <v>808.03</v>
      </c>
      <c r="E3161" t="s">
        <v>452</v>
      </c>
      <c r="F3161" s="108">
        <v>2024</v>
      </c>
      <c r="G3161" t="s">
        <v>2955</v>
      </c>
      <c r="H3161">
        <v>6</v>
      </c>
      <c r="I3161">
        <v>109</v>
      </c>
      <c r="J3161" t="s">
        <v>6113</v>
      </c>
      <c r="K3161" t="s">
        <v>2937</v>
      </c>
      <c r="L3161" s="103">
        <v>1846</v>
      </c>
      <c r="M3161">
        <v>0</v>
      </c>
      <c r="N3161" t="s">
        <v>6119</v>
      </c>
      <c r="O3161" t="s">
        <v>545</v>
      </c>
      <c r="P3161" t="s">
        <v>458</v>
      </c>
      <c r="R3161">
        <v>0</v>
      </c>
      <c r="S3161" t="s">
        <v>459</v>
      </c>
      <c r="T3161" t="s">
        <v>458</v>
      </c>
      <c r="U3161" t="s">
        <v>460</v>
      </c>
      <c r="V3161" t="s">
        <v>458</v>
      </c>
    </row>
    <row r="3162" spans="1:22" x14ac:dyDescent="0.2">
      <c r="A3162" s="102">
        <v>43115</v>
      </c>
      <c r="B3162" s="102" t="s">
        <v>6112</v>
      </c>
      <c r="C3162" t="s">
        <v>541</v>
      </c>
      <c r="D3162" s="58">
        <v>808.03</v>
      </c>
      <c r="E3162" t="s">
        <v>452</v>
      </c>
      <c r="F3162" s="108">
        <v>2004</v>
      </c>
      <c r="G3162" t="s">
        <v>3072</v>
      </c>
      <c r="H3162">
        <v>2</v>
      </c>
      <c r="I3162">
        <v>109</v>
      </c>
      <c r="J3162" t="s">
        <v>6113</v>
      </c>
      <c r="K3162" t="s">
        <v>2937</v>
      </c>
      <c r="L3162">
        <v>930</v>
      </c>
      <c r="M3162">
        <v>0</v>
      </c>
      <c r="N3162" t="s">
        <v>6120</v>
      </c>
      <c r="O3162" t="s">
        <v>545</v>
      </c>
      <c r="P3162" t="s">
        <v>458</v>
      </c>
      <c r="R3162">
        <v>0</v>
      </c>
      <c r="S3162" t="s">
        <v>459</v>
      </c>
      <c r="T3162" t="s">
        <v>458</v>
      </c>
      <c r="U3162" t="s">
        <v>460</v>
      </c>
      <c r="V3162" t="s">
        <v>458</v>
      </c>
    </row>
    <row r="3163" spans="1:22" x14ac:dyDescent="0.2">
      <c r="A3163" s="102">
        <v>43115</v>
      </c>
      <c r="B3163" s="102" t="s">
        <v>6112</v>
      </c>
      <c r="C3163" t="s">
        <v>541</v>
      </c>
      <c r="D3163" s="58">
        <v>808.03</v>
      </c>
      <c r="E3163" t="s">
        <v>452</v>
      </c>
      <c r="F3163" s="108">
        <v>2024</v>
      </c>
      <c r="G3163" t="s">
        <v>2955</v>
      </c>
      <c r="H3163">
        <v>6</v>
      </c>
      <c r="I3163">
        <v>109</v>
      </c>
      <c r="J3163" t="s">
        <v>6113</v>
      </c>
      <c r="K3163" t="s">
        <v>2937</v>
      </c>
      <c r="L3163" s="103">
        <v>1846</v>
      </c>
      <c r="M3163">
        <v>0</v>
      </c>
      <c r="N3163" t="s">
        <v>6121</v>
      </c>
      <c r="O3163" t="s">
        <v>545</v>
      </c>
      <c r="P3163" t="s">
        <v>458</v>
      </c>
      <c r="R3163">
        <v>0</v>
      </c>
      <c r="S3163" t="s">
        <v>459</v>
      </c>
      <c r="T3163" t="s">
        <v>458</v>
      </c>
      <c r="U3163" t="s">
        <v>460</v>
      </c>
      <c r="V3163" t="s">
        <v>458</v>
      </c>
    </row>
    <row r="3164" spans="1:22" x14ac:dyDescent="0.2">
      <c r="A3164" s="102">
        <v>43122</v>
      </c>
      <c r="B3164" s="102" t="s">
        <v>6112</v>
      </c>
      <c r="C3164" t="s">
        <v>541</v>
      </c>
      <c r="D3164" s="58">
        <v>808.03</v>
      </c>
      <c r="E3164" t="s">
        <v>452</v>
      </c>
      <c r="F3164" s="108">
        <v>2024</v>
      </c>
      <c r="G3164" t="s">
        <v>2955</v>
      </c>
      <c r="H3164">
        <v>9</v>
      </c>
      <c r="I3164">
        <v>109</v>
      </c>
      <c r="J3164" t="s">
        <v>6113</v>
      </c>
      <c r="K3164" t="s">
        <v>2937</v>
      </c>
      <c r="L3164" s="103">
        <v>1846</v>
      </c>
      <c r="M3164">
        <v>0</v>
      </c>
      <c r="N3164" t="s">
        <v>6122</v>
      </c>
      <c r="O3164" t="s">
        <v>545</v>
      </c>
      <c r="P3164" t="s">
        <v>458</v>
      </c>
      <c r="R3164">
        <v>0</v>
      </c>
      <c r="S3164" t="s">
        <v>459</v>
      </c>
      <c r="T3164" t="s">
        <v>458</v>
      </c>
      <c r="U3164" t="s">
        <v>460</v>
      </c>
      <c r="V3164" t="s">
        <v>458</v>
      </c>
    </row>
    <row r="3165" spans="1:22" x14ac:dyDescent="0.2">
      <c r="A3165" s="102">
        <v>43129</v>
      </c>
      <c r="B3165" s="102" t="s">
        <v>6112</v>
      </c>
      <c r="C3165" t="s">
        <v>541</v>
      </c>
      <c r="D3165" s="58">
        <v>808.03</v>
      </c>
      <c r="E3165" t="s">
        <v>452</v>
      </c>
      <c r="F3165" s="108">
        <v>2004</v>
      </c>
      <c r="G3165" t="s">
        <v>3072</v>
      </c>
      <c r="H3165">
        <v>2</v>
      </c>
      <c r="I3165">
        <v>109</v>
      </c>
      <c r="J3165" t="s">
        <v>6113</v>
      </c>
      <c r="K3165" t="s">
        <v>2937</v>
      </c>
      <c r="L3165">
        <v>930</v>
      </c>
      <c r="M3165">
        <v>0</v>
      </c>
      <c r="N3165" t="s">
        <v>6123</v>
      </c>
      <c r="O3165" t="s">
        <v>545</v>
      </c>
      <c r="P3165" t="s">
        <v>458</v>
      </c>
      <c r="R3165">
        <v>0</v>
      </c>
      <c r="S3165" t="s">
        <v>459</v>
      </c>
      <c r="T3165" t="s">
        <v>458</v>
      </c>
      <c r="U3165" t="s">
        <v>460</v>
      </c>
      <c r="V3165" t="s">
        <v>458</v>
      </c>
    </row>
    <row r="3166" spans="1:22" x14ac:dyDescent="0.2">
      <c r="A3166" s="102">
        <v>43129</v>
      </c>
      <c r="B3166" s="102" t="s">
        <v>6112</v>
      </c>
      <c r="C3166" t="s">
        <v>541</v>
      </c>
      <c r="D3166" s="58">
        <v>808.03</v>
      </c>
      <c r="E3166" t="s">
        <v>452</v>
      </c>
      <c r="F3166" s="108">
        <v>2024</v>
      </c>
      <c r="G3166" t="s">
        <v>2955</v>
      </c>
      <c r="H3166">
        <v>12</v>
      </c>
      <c r="I3166">
        <v>109</v>
      </c>
      <c r="J3166" t="s">
        <v>6113</v>
      </c>
      <c r="K3166" t="s">
        <v>2937</v>
      </c>
      <c r="L3166" s="103">
        <v>1846</v>
      </c>
      <c r="M3166">
        <v>0</v>
      </c>
      <c r="N3166" t="s">
        <v>6124</v>
      </c>
      <c r="O3166" t="s">
        <v>545</v>
      </c>
      <c r="P3166" t="s">
        <v>458</v>
      </c>
      <c r="R3166">
        <v>0</v>
      </c>
      <c r="S3166" t="s">
        <v>459</v>
      </c>
      <c r="T3166" t="s">
        <v>458</v>
      </c>
      <c r="U3166" t="s">
        <v>460</v>
      </c>
      <c r="V3166" t="s">
        <v>458</v>
      </c>
    </row>
    <row r="3167" spans="1:22" x14ac:dyDescent="0.2">
      <c r="A3167" s="102">
        <v>43132</v>
      </c>
      <c r="B3167" s="102" t="s">
        <v>6112</v>
      </c>
      <c r="C3167" t="s">
        <v>541</v>
      </c>
      <c r="D3167" s="58">
        <v>808.03</v>
      </c>
      <c r="E3167" t="s">
        <v>452</v>
      </c>
      <c r="F3167" s="108">
        <v>2026</v>
      </c>
      <c r="G3167" t="s">
        <v>3268</v>
      </c>
      <c r="H3167">
        <v>16</v>
      </c>
      <c r="I3167">
        <v>109</v>
      </c>
      <c r="J3167" t="s">
        <v>6113</v>
      </c>
      <c r="K3167" t="s">
        <v>2937</v>
      </c>
      <c r="L3167">
        <v>408</v>
      </c>
      <c r="M3167">
        <v>0</v>
      </c>
      <c r="N3167" t="s">
        <v>6125</v>
      </c>
      <c r="O3167" t="s">
        <v>545</v>
      </c>
      <c r="P3167" t="s">
        <v>458</v>
      </c>
      <c r="R3167">
        <v>0</v>
      </c>
      <c r="S3167" t="s">
        <v>459</v>
      </c>
      <c r="T3167" t="s">
        <v>458</v>
      </c>
      <c r="U3167" t="s">
        <v>460</v>
      </c>
      <c r="V3167" t="s">
        <v>458</v>
      </c>
    </row>
    <row r="3168" spans="1:22" x14ac:dyDescent="0.2">
      <c r="A3168" s="102">
        <v>43136</v>
      </c>
      <c r="B3168" s="102" t="s">
        <v>6112</v>
      </c>
      <c r="C3168" t="s">
        <v>541</v>
      </c>
      <c r="D3168" s="58">
        <v>808.03</v>
      </c>
      <c r="E3168" t="s">
        <v>452</v>
      </c>
      <c r="F3168" s="108">
        <v>2024</v>
      </c>
      <c r="G3168" t="s">
        <v>2955</v>
      </c>
      <c r="H3168">
        <v>15</v>
      </c>
      <c r="I3168">
        <v>109</v>
      </c>
      <c r="J3168" t="s">
        <v>6113</v>
      </c>
      <c r="K3168" t="s">
        <v>2937</v>
      </c>
      <c r="L3168" s="103">
        <v>1846</v>
      </c>
      <c r="M3168">
        <v>0</v>
      </c>
      <c r="N3168" t="s">
        <v>6126</v>
      </c>
      <c r="O3168" t="s">
        <v>545</v>
      </c>
      <c r="P3168" t="s">
        <v>458</v>
      </c>
      <c r="R3168">
        <v>0</v>
      </c>
      <c r="S3168" t="s">
        <v>459</v>
      </c>
      <c r="T3168" t="s">
        <v>458</v>
      </c>
      <c r="U3168" t="s">
        <v>460</v>
      </c>
      <c r="V3168" t="s">
        <v>458</v>
      </c>
    </row>
    <row r="3169" spans="1:22" x14ac:dyDescent="0.2">
      <c r="A3169" s="102">
        <v>43143</v>
      </c>
      <c r="B3169" s="102" t="s">
        <v>6112</v>
      </c>
      <c r="C3169" t="s">
        <v>541</v>
      </c>
      <c r="D3169" s="58">
        <v>808.03</v>
      </c>
      <c r="E3169" t="s">
        <v>452</v>
      </c>
      <c r="F3169" s="108">
        <v>2024</v>
      </c>
      <c r="G3169" t="s">
        <v>2955</v>
      </c>
      <c r="H3169">
        <v>15</v>
      </c>
      <c r="I3169">
        <v>109</v>
      </c>
      <c r="J3169" t="s">
        <v>6113</v>
      </c>
      <c r="K3169" t="s">
        <v>2937</v>
      </c>
      <c r="L3169" s="103">
        <v>1846</v>
      </c>
      <c r="M3169">
        <v>0</v>
      </c>
      <c r="N3169" t="s">
        <v>6127</v>
      </c>
      <c r="O3169" t="s">
        <v>545</v>
      </c>
      <c r="P3169" t="s">
        <v>458</v>
      </c>
      <c r="R3169">
        <v>0</v>
      </c>
      <c r="S3169" t="s">
        <v>459</v>
      </c>
      <c r="T3169" t="s">
        <v>458</v>
      </c>
      <c r="U3169" t="s">
        <v>460</v>
      </c>
      <c r="V3169" t="s">
        <v>458</v>
      </c>
    </row>
    <row r="3170" spans="1:22" x14ac:dyDescent="0.2">
      <c r="A3170" s="102">
        <v>43143</v>
      </c>
      <c r="B3170" s="102" t="s">
        <v>6112</v>
      </c>
      <c r="C3170" t="s">
        <v>541</v>
      </c>
      <c r="D3170" s="58">
        <v>808.03</v>
      </c>
      <c r="E3170" t="s">
        <v>452</v>
      </c>
      <c r="F3170" s="108">
        <v>2004</v>
      </c>
      <c r="G3170" t="s">
        <v>3072</v>
      </c>
      <c r="H3170">
        <v>3</v>
      </c>
      <c r="I3170">
        <v>109</v>
      </c>
      <c r="J3170" t="s">
        <v>6113</v>
      </c>
      <c r="K3170" t="s">
        <v>2937</v>
      </c>
      <c r="L3170">
        <v>930</v>
      </c>
      <c r="M3170">
        <v>0</v>
      </c>
      <c r="N3170" t="s">
        <v>6128</v>
      </c>
      <c r="O3170" t="s">
        <v>545</v>
      </c>
      <c r="P3170" t="s">
        <v>458</v>
      </c>
      <c r="R3170">
        <v>0</v>
      </c>
      <c r="S3170" t="s">
        <v>459</v>
      </c>
      <c r="T3170" t="s">
        <v>458</v>
      </c>
      <c r="U3170" t="s">
        <v>460</v>
      </c>
      <c r="V3170" t="s">
        <v>458</v>
      </c>
    </row>
    <row r="3171" spans="1:22" x14ac:dyDescent="0.2">
      <c r="A3171" s="102">
        <v>43150</v>
      </c>
      <c r="B3171" s="102" t="s">
        <v>6112</v>
      </c>
      <c r="C3171" t="s">
        <v>541</v>
      </c>
      <c r="D3171" s="58">
        <v>808.03</v>
      </c>
      <c r="E3171" t="s">
        <v>452</v>
      </c>
      <c r="F3171" s="108">
        <v>2024</v>
      </c>
      <c r="G3171" t="s">
        <v>2955</v>
      </c>
      <c r="H3171">
        <v>15</v>
      </c>
      <c r="I3171">
        <v>109</v>
      </c>
      <c r="J3171" t="s">
        <v>6113</v>
      </c>
      <c r="K3171" t="s">
        <v>2937</v>
      </c>
      <c r="L3171" s="103">
        <v>1846</v>
      </c>
      <c r="M3171">
        <v>0</v>
      </c>
      <c r="N3171" t="s">
        <v>6129</v>
      </c>
      <c r="O3171" t="s">
        <v>545</v>
      </c>
      <c r="P3171" t="s">
        <v>458</v>
      </c>
      <c r="R3171">
        <v>0</v>
      </c>
      <c r="S3171" t="s">
        <v>459</v>
      </c>
      <c r="T3171" t="s">
        <v>458</v>
      </c>
      <c r="U3171" t="s">
        <v>460</v>
      </c>
      <c r="V3171" t="s">
        <v>458</v>
      </c>
    </row>
    <row r="3172" spans="1:22" x14ac:dyDescent="0.2">
      <c r="A3172" s="102">
        <v>43150</v>
      </c>
      <c r="B3172" s="102" t="s">
        <v>6112</v>
      </c>
      <c r="C3172" t="s">
        <v>541</v>
      </c>
      <c r="D3172" s="58">
        <v>808.03</v>
      </c>
      <c r="E3172" t="s">
        <v>452</v>
      </c>
      <c r="F3172" s="108">
        <v>2010</v>
      </c>
      <c r="G3172" t="s">
        <v>3044</v>
      </c>
      <c r="H3172">
        <v>12</v>
      </c>
      <c r="I3172">
        <v>109</v>
      </c>
      <c r="J3172" t="s">
        <v>6113</v>
      </c>
      <c r="K3172" t="s">
        <v>2937</v>
      </c>
      <c r="L3172">
        <v>559</v>
      </c>
      <c r="M3172">
        <v>0</v>
      </c>
      <c r="N3172" t="s">
        <v>6130</v>
      </c>
      <c r="O3172" t="s">
        <v>545</v>
      </c>
      <c r="P3172" t="s">
        <v>458</v>
      </c>
      <c r="R3172">
        <v>0</v>
      </c>
      <c r="S3172" t="s">
        <v>459</v>
      </c>
      <c r="T3172" t="s">
        <v>458</v>
      </c>
      <c r="U3172" t="s">
        <v>460</v>
      </c>
      <c r="V3172" t="s">
        <v>458</v>
      </c>
    </row>
    <row r="3173" spans="1:22" x14ac:dyDescent="0.2">
      <c r="A3173" s="102">
        <v>43150</v>
      </c>
      <c r="B3173" s="102" t="s">
        <v>6112</v>
      </c>
      <c r="C3173" t="s">
        <v>541</v>
      </c>
      <c r="D3173" s="58">
        <v>808.03</v>
      </c>
      <c r="E3173" t="s">
        <v>452</v>
      </c>
      <c r="F3173" s="108">
        <v>2026</v>
      </c>
      <c r="G3173" t="s">
        <v>3268</v>
      </c>
      <c r="H3173">
        <v>16</v>
      </c>
      <c r="I3173">
        <v>109</v>
      </c>
      <c r="J3173" t="s">
        <v>6113</v>
      </c>
      <c r="K3173" t="s">
        <v>2937</v>
      </c>
      <c r="L3173">
        <v>408</v>
      </c>
      <c r="M3173">
        <v>0</v>
      </c>
      <c r="N3173" t="s">
        <v>6131</v>
      </c>
      <c r="O3173" t="s">
        <v>545</v>
      </c>
      <c r="P3173" t="s">
        <v>458</v>
      </c>
      <c r="R3173">
        <v>0</v>
      </c>
      <c r="S3173" t="s">
        <v>459</v>
      </c>
      <c r="T3173" t="s">
        <v>458</v>
      </c>
      <c r="U3173" t="s">
        <v>460</v>
      </c>
      <c r="V3173" t="s">
        <v>458</v>
      </c>
    </row>
    <row r="3174" spans="1:22" x14ac:dyDescent="0.2">
      <c r="A3174" s="102">
        <v>43150</v>
      </c>
      <c r="B3174" s="102" t="s">
        <v>6112</v>
      </c>
      <c r="C3174" t="s">
        <v>541</v>
      </c>
      <c r="D3174" s="58">
        <v>808.03</v>
      </c>
      <c r="E3174" t="s">
        <v>452</v>
      </c>
      <c r="F3174" s="108">
        <v>2004</v>
      </c>
      <c r="G3174" t="s">
        <v>3072</v>
      </c>
      <c r="H3174">
        <v>23</v>
      </c>
      <c r="I3174">
        <v>109</v>
      </c>
      <c r="J3174" t="s">
        <v>6113</v>
      </c>
      <c r="K3174" t="s">
        <v>2937</v>
      </c>
      <c r="L3174">
        <v>930</v>
      </c>
      <c r="M3174">
        <v>0</v>
      </c>
      <c r="N3174" t="s">
        <v>6132</v>
      </c>
      <c r="O3174" t="s">
        <v>545</v>
      </c>
      <c r="P3174" t="s">
        <v>458</v>
      </c>
      <c r="R3174">
        <v>0</v>
      </c>
      <c r="S3174" t="s">
        <v>459</v>
      </c>
      <c r="T3174" t="s">
        <v>458</v>
      </c>
      <c r="U3174" t="s">
        <v>460</v>
      </c>
      <c r="V3174" t="s">
        <v>458</v>
      </c>
    </row>
    <row r="3175" spans="1:22" x14ac:dyDescent="0.2">
      <c r="A3175" s="102">
        <v>43157</v>
      </c>
      <c r="B3175" s="102" t="s">
        <v>6112</v>
      </c>
      <c r="C3175" t="s">
        <v>541</v>
      </c>
      <c r="D3175" s="58">
        <v>808.03</v>
      </c>
      <c r="E3175" t="s">
        <v>452</v>
      </c>
      <c r="F3175" s="108">
        <v>2024</v>
      </c>
      <c r="G3175" t="s">
        <v>2955</v>
      </c>
      <c r="H3175">
        <v>15</v>
      </c>
      <c r="I3175">
        <v>109</v>
      </c>
      <c r="J3175" t="s">
        <v>6113</v>
      </c>
      <c r="K3175" t="s">
        <v>2937</v>
      </c>
      <c r="L3175" s="103">
        <v>1846</v>
      </c>
      <c r="M3175">
        <v>0</v>
      </c>
      <c r="N3175" t="s">
        <v>6133</v>
      </c>
      <c r="O3175" t="s">
        <v>545</v>
      </c>
      <c r="P3175" t="s">
        <v>458</v>
      </c>
      <c r="R3175">
        <v>0</v>
      </c>
      <c r="S3175" t="s">
        <v>459</v>
      </c>
      <c r="T3175" t="s">
        <v>458</v>
      </c>
      <c r="U3175" t="s">
        <v>460</v>
      </c>
      <c r="V3175" t="s">
        <v>458</v>
      </c>
    </row>
    <row r="3176" spans="1:22" x14ac:dyDescent="0.2">
      <c r="A3176" s="102">
        <v>43178</v>
      </c>
      <c r="B3176" s="102" t="s">
        <v>6112</v>
      </c>
      <c r="C3176" t="s">
        <v>541</v>
      </c>
      <c r="D3176" s="58">
        <v>808.03</v>
      </c>
      <c r="E3176" t="s">
        <v>452</v>
      </c>
      <c r="F3176" s="108">
        <v>2004</v>
      </c>
      <c r="G3176" t="s">
        <v>3072</v>
      </c>
      <c r="H3176">
        <v>24</v>
      </c>
      <c r="I3176">
        <v>109</v>
      </c>
      <c r="J3176" t="s">
        <v>6113</v>
      </c>
      <c r="K3176" t="s">
        <v>2937</v>
      </c>
      <c r="L3176">
        <v>930</v>
      </c>
      <c r="M3176">
        <v>0</v>
      </c>
      <c r="N3176" t="s">
        <v>6134</v>
      </c>
      <c r="O3176" t="s">
        <v>545</v>
      </c>
      <c r="P3176" t="s">
        <v>458</v>
      </c>
      <c r="R3176">
        <v>0</v>
      </c>
      <c r="S3176" t="s">
        <v>459</v>
      </c>
      <c r="T3176" t="s">
        <v>458</v>
      </c>
      <c r="U3176" t="s">
        <v>460</v>
      </c>
      <c r="V3176" t="s">
        <v>458</v>
      </c>
    </row>
    <row r="3177" spans="1:22" x14ac:dyDescent="0.2">
      <c r="A3177" s="102">
        <v>43185</v>
      </c>
      <c r="B3177" s="102" t="s">
        <v>6112</v>
      </c>
      <c r="C3177" t="s">
        <v>541</v>
      </c>
      <c r="D3177" s="58">
        <v>808.03</v>
      </c>
      <c r="E3177" t="s">
        <v>452</v>
      </c>
      <c r="F3177" s="108">
        <v>2008</v>
      </c>
      <c r="G3177" t="s">
        <v>3463</v>
      </c>
      <c r="H3177">
        <v>12</v>
      </c>
      <c r="I3177">
        <v>109</v>
      </c>
      <c r="J3177" t="s">
        <v>6113</v>
      </c>
      <c r="K3177" t="s">
        <v>2937</v>
      </c>
      <c r="L3177">
        <v>728</v>
      </c>
      <c r="M3177">
        <v>0</v>
      </c>
      <c r="N3177" t="s">
        <v>6135</v>
      </c>
      <c r="O3177" t="s">
        <v>545</v>
      </c>
      <c r="P3177" t="s">
        <v>458</v>
      </c>
      <c r="R3177">
        <v>0</v>
      </c>
      <c r="S3177" t="s">
        <v>459</v>
      </c>
      <c r="T3177" t="s">
        <v>458</v>
      </c>
      <c r="U3177" t="s">
        <v>460</v>
      </c>
      <c r="V3177" t="s">
        <v>458</v>
      </c>
    </row>
    <row r="3178" spans="1:22" x14ac:dyDescent="0.2">
      <c r="A3178" s="102">
        <v>43185</v>
      </c>
      <c r="B3178" s="102" t="s">
        <v>6112</v>
      </c>
      <c r="C3178" t="s">
        <v>541</v>
      </c>
      <c r="D3178" s="58">
        <v>808.03</v>
      </c>
      <c r="E3178" t="s">
        <v>452</v>
      </c>
      <c r="F3178" s="108">
        <v>2004</v>
      </c>
      <c r="G3178" t="s">
        <v>3072</v>
      </c>
      <c r="H3178">
        <v>31</v>
      </c>
      <c r="I3178">
        <v>109</v>
      </c>
      <c r="J3178" t="s">
        <v>6113</v>
      </c>
      <c r="K3178" t="s">
        <v>2937</v>
      </c>
      <c r="L3178">
        <v>930</v>
      </c>
      <c r="M3178">
        <v>0</v>
      </c>
      <c r="N3178" t="s">
        <v>6136</v>
      </c>
      <c r="O3178" t="s">
        <v>545</v>
      </c>
      <c r="P3178" t="s">
        <v>458</v>
      </c>
      <c r="R3178">
        <v>0</v>
      </c>
      <c r="S3178" t="s">
        <v>459</v>
      </c>
      <c r="T3178" t="s">
        <v>458</v>
      </c>
      <c r="U3178" t="s">
        <v>460</v>
      </c>
      <c r="V3178" t="s">
        <v>458</v>
      </c>
    </row>
    <row r="3179" spans="1:22" x14ac:dyDescent="0.2">
      <c r="A3179" s="102">
        <v>43185</v>
      </c>
      <c r="B3179" s="102" t="s">
        <v>6112</v>
      </c>
      <c r="C3179" t="s">
        <v>541</v>
      </c>
      <c r="D3179" s="58">
        <v>808.03</v>
      </c>
      <c r="E3179" t="s">
        <v>452</v>
      </c>
      <c r="F3179" s="108">
        <v>2014</v>
      </c>
      <c r="G3179" t="s">
        <v>2978</v>
      </c>
      <c r="H3179">
        <v>16</v>
      </c>
      <c r="I3179">
        <v>109</v>
      </c>
      <c r="J3179" t="s">
        <v>6113</v>
      </c>
      <c r="K3179" t="s">
        <v>2937</v>
      </c>
      <c r="L3179">
        <v>409</v>
      </c>
      <c r="M3179">
        <v>0</v>
      </c>
      <c r="N3179" t="s">
        <v>6137</v>
      </c>
      <c r="O3179" t="s">
        <v>545</v>
      </c>
      <c r="P3179" t="s">
        <v>458</v>
      </c>
      <c r="R3179">
        <v>0</v>
      </c>
      <c r="S3179" t="s">
        <v>459</v>
      </c>
      <c r="T3179" t="s">
        <v>458</v>
      </c>
      <c r="U3179" t="s">
        <v>460</v>
      </c>
      <c r="V3179" t="s">
        <v>458</v>
      </c>
    </row>
    <row r="3180" spans="1:22" x14ac:dyDescent="0.2">
      <c r="A3180" s="102">
        <v>43192</v>
      </c>
      <c r="B3180" s="102" t="s">
        <v>6112</v>
      </c>
      <c r="C3180" t="s">
        <v>541</v>
      </c>
      <c r="D3180" s="58">
        <v>808.03</v>
      </c>
      <c r="E3180" t="s">
        <v>452</v>
      </c>
      <c r="F3180" s="108">
        <v>2014</v>
      </c>
      <c r="G3180" t="s">
        <v>2978</v>
      </c>
      <c r="H3180">
        <v>8</v>
      </c>
      <c r="I3180">
        <v>109</v>
      </c>
      <c r="J3180" t="s">
        <v>6113</v>
      </c>
      <c r="K3180" t="s">
        <v>2937</v>
      </c>
      <c r="L3180">
        <v>409</v>
      </c>
      <c r="M3180">
        <v>0</v>
      </c>
      <c r="N3180" t="s">
        <v>6138</v>
      </c>
      <c r="O3180" t="s">
        <v>545</v>
      </c>
      <c r="P3180" t="s">
        <v>458</v>
      </c>
      <c r="R3180">
        <v>0</v>
      </c>
      <c r="S3180" t="s">
        <v>459</v>
      </c>
      <c r="T3180" t="s">
        <v>458</v>
      </c>
      <c r="U3180" t="s">
        <v>460</v>
      </c>
      <c r="V3180" t="s">
        <v>458</v>
      </c>
    </row>
    <row r="3181" spans="1:22" x14ac:dyDescent="0.2">
      <c r="A3181" s="102">
        <v>43206</v>
      </c>
      <c r="B3181" s="102" t="s">
        <v>6112</v>
      </c>
      <c r="C3181" t="s">
        <v>541</v>
      </c>
      <c r="D3181" s="58">
        <v>808.03</v>
      </c>
      <c r="E3181" t="s">
        <v>452</v>
      </c>
      <c r="F3181" s="108">
        <v>2004</v>
      </c>
      <c r="G3181" t="s">
        <v>3072</v>
      </c>
      <c r="H3181">
        <v>16</v>
      </c>
      <c r="I3181">
        <v>109</v>
      </c>
      <c r="J3181" t="s">
        <v>6113</v>
      </c>
      <c r="K3181" t="s">
        <v>2937</v>
      </c>
      <c r="L3181">
        <v>930</v>
      </c>
      <c r="M3181">
        <v>0</v>
      </c>
      <c r="N3181" t="s">
        <v>6139</v>
      </c>
      <c r="O3181" t="s">
        <v>545</v>
      </c>
      <c r="P3181" t="s">
        <v>458</v>
      </c>
      <c r="R3181">
        <v>0</v>
      </c>
      <c r="S3181" t="s">
        <v>459</v>
      </c>
      <c r="T3181" t="s">
        <v>458</v>
      </c>
      <c r="U3181" t="s">
        <v>460</v>
      </c>
      <c r="V3181" t="s">
        <v>458</v>
      </c>
    </row>
    <row r="3182" spans="1:22" x14ac:dyDescent="0.2">
      <c r="A3182" s="102">
        <v>43227</v>
      </c>
      <c r="B3182" s="102" t="s">
        <v>6112</v>
      </c>
      <c r="C3182" t="s">
        <v>541</v>
      </c>
      <c r="D3182" s="58">
        <v>808.03</v>
      </c>
      <c r="E3182" t="s">
        <v>452</v>
      </c>
      <c r="F3182" s="108">
        <v>2010</v>
      </c>
      <c r="G3182" t="s">
        <v>3044</v>
      </c>
      <c r="H3182">
        <v>16</v>
      </c>
      <c r="I3182">
        <v>109</v>
      </c>
      <c r="J3182" t="s">
        <v>6113</v>
      </c>
      <c r="K3182" t="s">
        <v>2937</v>
      </c>
      <c r="L3182">
        <v>559</v>
      </c>
      <c r="M3182">
        <v>0</v>
      </c>
      <c r="N3182" t="s">
        <v>6140</v>
      </c>
      <c r="O3182" t="s">
        <v>545</v>
      </c>
      <c r="P3182" t="s">
        <v>458</v>
      </c>
      <c r="R3182">
        <v>0</v>
      </c>
      <c r="S3182" t="s">
        <v>459</v>
      </c>
      <c r="T3182" t="s">
        <v>458</v>
      </c>
      <c r="U3182" t="s">
        <v>460</v>
      </c>
      <c r="V3182" t="s">
        <v>458</v>
      </c>
    </row>
    <row r="3183" spans="1:22" x14ac:dyDescent="0.2">
      <c r="A3183" s="102">
        <v>43227</v>
      </c>
      <c r="B3183" s="102" t="s">
        <v>6112</v>
      </c>
      <c r="C3183" t="s">
        <v>541</v>
      </c>
      <c r="D3183" s="58">
        <v>808.03</v>
      </c>
      <c r="E3183" t="s">
        <v>452</v>
      </c>
      <c r="F3183" s="108">
        <v>2001</v>
      </c>
      <c r="G3183" t="s">
        <v>2936</v>
      </c>
      <c r="H3183">
        <v>2</v>
      </c>
      <c r="I3183">
        <v>109</v>
      </c>
      <c r="J3183" t="s">
        <v>6113</v>
      </c>
      <c r="K3183" t="s">
        <v>2937</v>
      </c>
      <c r="L3183">
        <v>0</v>
      </c>
      <c r="M3183">
        <v>0</v>
      </c>
      <c r="N3183" t="s">
        <v>6141</v>
      </c>
      <c r="O3183" t="s">
        <v>545</v>
      </c>
      <c r="P3183" t="s">
        <v>458</v>
      </c>
      <c r="R3183">
        <v>0</v>
      </c>
      <c r="S3183" t="s">
        <v>459</v>
      </c>
      <c r="T3183" t="s">
        <v>458</v>
      </c>
      <c r="U3183" t="s">
        <v>460</v>
      </c>
      <c r="V3183" t="s">
        <v>458</v>
      </c>
    </row>
    <row r="3184" spans="1:22" x14ac:dyDescent="0.2">
      <c r="A3184" s="102">
        <v>43227</v>
      </c>
      <c r="B3184" s="102" t="s">
        <v>6112</v>
      </c>
      <c r="C3184" t="s">
        <v>541</v>
      </c>
      <c r="D3184" s="58">
        <v>808.03</v>
      </c>
      <c r="E3184" t="s">
        <v>452</v>
      </c>
      <c r="F3184" s="108">
        <v>2004</v>
      </c>
      <c r="G3184" t="s">
        <v>3072</v>
      </c>
      <c r="H3184">
        <v>8</v>
      </c>
      <c r="I3184">
        <v>109</v>
      </c>
      <c r="J3184" t="s">
        <v>6113</v>
      </c>
      <c r="K3184" t="s">
        <v>2937</v>
      </c>
      <c r="L3184">
        <v>930</v>
      </c>
      <c r="M3184">
        <v>0</v>
      </c>
      <c r="N3184" t="s">
        <v>6142</v>
      </c>
      <c r="O3184" t="s">
        <v>545</v>
      </c>
      <c r="P3184" t="s">
        <v>458</v>
      </c>
      <c r="R3184">
        <v>0</v>
      </c>
      <c r="S3184" t="s">
        <v>459</v>
      </c>
      <c r="T3184" t="s">
        <v>458</v>
      </c>
      <c r="U3184" t="s">
        <v>460</v>
      </c>
      <c r="V3184" t="s">
        <v>458</v>
      </c>
    </row>
    <row r="3185" spans="1:22" x14ac:dyDescent="0.2">
      <c r="A3185" s="102">
        <v>43227</v>
      </c>
      <c r="B3185" s="102" t="s">
        <v>6112</v>
      </c>
      <c r="C3185" t="s">
        <v>541</v>
      </c>
      <c r="D3185" s="58">
        <v>808.03</v>
      </c>
      <c r="E3185" t="s">
        <v>452</v>
      </c>
      <c r="F3185" s="108">
        <v>2017</v>
      </c>
      <c r="G3185" t="s">
        <v>3850</v>
      </c>
      <c r="H3185">
        <v>5</v>
      </c>
      <c r="I3185">
        <v>109</v>
      </c>
      <c r="J3185" t="s">
        <v>6113</v>
      </c>
      <c r="K3185" t="s">
        <v>2937</v>
      </c>
      <c r="L3185">
        <v>338</v>
      </c>
      <c r="M3185">
        <v>0</v>
      </c>
      <c r="N3185" t="s">
        <v>6143</v>
      </c>
      <c r="O3185" t="s">
        <v>545</v>
      </c>
      <c r="P3185" t="s">
        <v>458</v>
      </c>
      <c r="R3185">
        <v>0</v>
      </c>
      <c r="S3185" t="s">
        <v>459</v>
      </c>
      <c r="T3185" t="s">
        <v>458</v>
      </c>
      <c r="U3185" t="s">
        <v>460</v>
      </c>
      <c r="V3185" t="s">
        <v>458</v>
      </c>
    </row>
    <row r="3186" spans="1:22" x14ac:dyDescent="0.2">
      <c r="A3186" s="102">
        <v>43234</v>
      </c>
      <c r="B3186" s="102" t="s">
        <v>6112</v>
      </c>
      <c r="C3186" t="s">
        <v>541</v>
      </c>
      <c r="D3186" s="58">
        <v>808.03</v>
      </c>
      <c r="E3186" t="s">
        <v>452</v>
      </c>
      <c r="F3186" s="108">
        <v>2010</v>
      </c>
      <c r="G3186" t="s">
        <v>3044</v>
      </c>
      <c r="H3186">
        <v>8</v>
      </c>
      <c r="I3186">
        <v>109</v>
      </c>
      <c r="J3186" t="s">
        <v>6113</v>
      </c>
      <c r="K3186" t="s">
        <v>2937</v>
      </c>
      <c r="L3186">
        <v>559</v>
      </c>
      <c r="M3186">
        <v>0</v>
      </c>
      <c r="N3186" t="s">
        <v>6144</v>
      </c>
      <c r="O3186" t="s">
        <v>545</v>
      </c>
      <c r="P3186" t="s">
        <v>458</v>
      </c>
      <c r="R3186">
        <v>0</v>
      </c>
      <c r="S3186" t="s">
        <v>459</v>
      </c>
      <c r="T3186" t="s">
        <v>458</v>
      </c>
      <c r="U3186" t="s">
        <v>460</v>
      </c>
      <c r="V3186" t="s">
        <v>458</v>
      </c>
    </row>
    <row r="3187" spans="1:22" x14ac:dyDescent="0.2">
      <c r="A3187" s="102">
        <v>43234</v>
      </c>
      <c r="B3187" s="102" t="s">
        <v>6112</v>
      </c>
      <c r="C3187" t="s">
        <v>541</v>
      </c>
      <c r="D3187" s="58">
        <v>808.03</v>
      </c>
      <c r="E3187" t="s">
        <v>452</v>
      </c>
      <c r="F3187" s="108">
        <v>2001</v>
      </c>
      <c r="G3187" t="s">
        <v>2936</v>
      </c>
      <c r="H3187">
        <v>1</v>
      </c>
      <c r="I3187">
        <v>109</v>
      </c>
      <c r="J3187" t="s">
        <v>6113</v>
      </c>
      <c r="K3187" t="s">
        <v>2937</v>
      </c>
      <c r="L3187">
        <v>0</v>
      </c>
      <c r="M3187">
        <v>0</v>
      </c>
      <c r="N3187" t="s">
        <v>6145</v>
      </c>
      <c r="O3187" t="s">
        <v>545</v>
      </c>
      <c r="P3187" t="s">
        <v>458</v>
      </c>
      <c r="R3187">
        <v>0</v>
      </c>
      <c r="S3187" t="s">
        <v>459</v>
      </c>
      <c r="T3187" t="s">
        <v>458</v>
      </c>
      <c r="U3187" t="s">
        <v>460</v>
      </c>
      <c r="V3187" t="s">
        <v>458</v>
      </c>
    </row>
    <row r="3188" spans="1:22" x14ac:dyDescent="0.2">
      <c r="A3188" s="102">
        <v>43234</v>
      </c>
      <c r="B3188" s="102" t="s">
        <v>6112</v>
      </c>
      <c r="C3188" t="s">
        <v>541</v>
      </c>
      <c r="D3188" s="58">
        <v>808.03</v>
      </c>
      <c r="E3188" t="s">
        <v>452</v>
      </c>
      <c r="F3188" s="108">
        <v>2017</v>
      </c>
      <c r="G3188" t="s">
        <v>3850</v>
      </c>
      <c r="H3188">
        <v>40</v>
      </c>
      <c r="I3188">
        <v>109</v>
      </c>
      <c r="J3188" t="s">
        <v>6113</v>
      </c>
      <c r="K3188" t="s">
        <v>2937</v>
      </c>
      <c r="L3188">
        <v>338</v>
      </c>
      <c r="M3188">
        <v>0</v>
      </c>
      <c r="N3188" t="s">
        <v>6146</v>
      </c>
      <c r="O3188" t="s">
        <v>545</v>
      </c>
      <c r="P3188" t="s">
        <v>458</v>
      </c>
      <c r="R3188">
        <v>0</v>
      </c>
      <c r="S3188" t="s">
        <v>459</v>
      </c>
      <c r="T3188" t="s">
        <v>458</v>
      </c>
      <c r="U3188" t="s">
        <v>460</v>
      </c>
      <c r="V3188" t="s">
        <v>458</v>
      </c>
    </row>
    <row r="3189" spans="1:22" x14ac:dyDescent="0.2">
      <c r="A3189" s="102">
        <v>43241</v>
      </c>
      <c r="B3189" s="102" t="s">
        <v>6112</v>
      </c>
      <c r="C3189" t="s">
        <v>541</v>
      </c>
      <c r="D3189" s="58">
        <v>808.03</v>
      </c>
      <c r="E3189" t="s">
        <v>452</v>
      </c>
      <c r="F3189" s="108">
        <v>2010</v>
      </c>
      <c r="G3189" t="s">
        <v>3044</v>
      </c>
      <c r="H3189">
        <v>28</v>
      </c>
      <c r="I3189">
        <v>109</v>
      </c>
      <c r="J3189" t="s">
        <v>6113</v>
      </c>
      <c r="K3189" t="s">
        <v>2937</v>
      </c>
      <c r="L3189">
        <v>559</v>
      </c>
      <c r="M3189">
        <v>0</v>
      </c>
      <c r="N3189" t="s">
        <v>6147</v>
      </c>
      <c r="O3189" t="s">
        <v>545</v>
      </c>
      <c r="P3189" t="s">
        <v>458</v>
      </c>
      <c r="R3189">
        <v>0</v>
      </c>
      <c r="S3189" t="s">
        <v>459</v>
      </c>
      <c r="T3189" t="s">
        <v>458</v>
      </c>
      <c r="U3189" t="s">
        <v>460</v>
      </c>
      <c r="V3189" t="s">
        <v>458</v>
      </c>
    </row>
    <row r="3190" spans="1:22" x14ac:dyDescent="0.2">
      <c r="A3190" s="102">
        <v>43241</v>
      </c>
      <c r="B3190" s="102" t="s">
        <v>6112</v>
      </c>
      <c r="C3190" t="s">
        <v>541</v>
      </c>
      <c r="D3190" s="58">
        <v>808.03</v>
      </c>
      <c r="E3190" t="s">
        <v>452</v>
      </c>
      <c r="F3190" s="108">
        <v>2001</v>
      </c>
      <c r="G3190" t="s">
        <v>2936</v>
      </c>
      <c r="H3190">
        <v>2</v>
      </c>
      <c r="I3190">
        <v>109</v>
      </c>
      <c r="J3190" t="s">
        <v>6113</v>
      </c>
      <c r="K3190" t="s">
        <v>2937</v>
      </c>
      <c r="L3190">
        <v>0</v>
      </c>
      <c r="M3190">
        <v>0</v>
      </c>
      <c r="N3190" t="s">
        <v>6148</v>
      </c>
      <c r="O3190" t="s">
        <v>545</v>
      </c>
      <c r="P3190" t="s">
        <v>458</v>
      </c>
      <c r="R3190">
        <v>0</v>
      </c>
      <c r="S3190" t="s">
        <v>459</v>
      </c>
      <c r="T3190" t="s">
        <v>458</v>
      </c>
      <c r="U3190" t="s">
        <v>460</v>
      </c>
      <c r="V3190" t="s">
        <v>458</v>
      </c>
    </row>
    <row r="3191" spans="1:22" x14ac:dyDescent="0.2">
      <c r="A3191" s="102">
        <v>43241</v>
      </c>
      <c r="B3191" s="102" t="s">
        <v>6112</v>
      </c>
      <c r="C3191" t="s">
        <v>541</v>
      </c>
      <c r="D3191" s="58">
        <v>808.03</v>
      </c>
      <c r="E3191" t="s">
        <v>452</v>
      </c>
      <c r="F3191" s="108">
        <v>2004</v>
      </c>
      <c r="G3191" t="s">
        <v>3072</v>
      </c>
      <c r="H3191">
        <v>16</v>
      </c>
      <c r="I3191">
        <v>109</v>
      </c>
      <c r="J3191" t="s">
        <v>6113</v>
      </c>
      <c r="K3191" t="s">
        <v>2937</v>
      </c>
      <c r="L3191">
        <v>930</v>
      </c>
      <c r="M3191">
        <v>0</v>
      </c>
      <c r="N3191" t="s">
        <v>6149</v>
      </c>
      <c r="O3191" t="s">
        <v>545</v>
      </c>
      <c r="P3191" t="s">
        <v>458</v>
      </c>
      <c r="R3191">
        <v>0</v>
      </c>
      <c r="S3191" t="s">
        <v>459</v>
      </c>
      <c r="T3191" t="s">
        <v>458</v>
      </c>
      <c r="U3191" t="s">
        <v>460</v>
      </c>
      <c r="V3191" t="s">
        <v>458</v>
      </c>
    </row>
    <row r="3192" spans="1:22" x14ac:dyDescent="0.2">
      <c r="A3192" s="102">
        <v>43241</v>
      </c>
      <c r="B3192" s="102" t="s">
        <v>6112</v>
      </c>
      <c r="C3192" t="s">
        <v>541</v>
      </c>
      <c r="D3192" s="58">
        <v>808.03</v>
      </c>
      <c r="E3192" t="s">
        <v>452</v>
      </c>
      <c r="F3192" s="108">
        <v>2017</v>
      </c>
      <c r="G3192" t="s">
        <v>3850</v>
      </c>
      <c r="H3192">
        <v>32.5</v>
      </c>
      <c r="I3192">
        <v>109</v>
      </c>
      <c r="J3192" t="s">
        <v>6113</v>
      </c>
      <c r="K3192" t="s">
        <v>2937</v>
      </c>
      <c r="L3192">
        <v>338</v>
      </c>
      <c r="M3192">
        <v>0</v>
      </c>
      <c r="N3192" t="s">
        <v>6150</v>
      </c>
      <c r="O3192" t="s">
        <v>545</v>
      </c>
      <c r="P3192" t="s">
        <v>458</v>
      </c>
      <c r="R3192">
        <v>0</v>
      </c>
      <c r="S3192" t="s">
        <v>459</v>
      </c>
      <c r="T3192" t="s">
        <v>458</v>
      </c>
      <c r="U3192" t="s">
        <v>460</v>
      </c>
      <c r="V3192" t="s">
        <v>458</v>
      </c>
    </row>
    <row r="3193" spans="1:22" x14ac:dyDescent="0.2">
      <c r="A3193" s="102">
        <v>43248</v>
      </c>
      <c r="B3193" s="102" t="s">
        <v>6112</v>
      </c>
      <c r="C3193" t="s">
        <v>541</v>
      </c>
      <c r="D3193" s="58">
        <v>808.03</v>
      </c>
      <c r="E3193" t="s">
        <v>452</v>
      </c>
      <c r="F3193" s="108">
        <v>2010</v>
      </c>
      <c r="G3193" t="s">
        <v>3044</v>
      </c>
      <c r="H3193">
        <v>24</v>
      </c>
      <c r="I3193">
        <v>109</v>
      </c>
      <c r="J3193" t="s">
        <v>6113</v>
      </c>
      <c r="K3193" t="s">
        <v>2937</v>
      </c>
      <c r="L3193">
        <v>559</v>
      </c>
      <c r="M3193">
        <v>0</v>
      </c>
      <c r="N3193" t="s">
        <v>6151</v>
      </c>
      <c r="O3193" t="s">
        <v>545</v>
      </c>
      <c r="P3193" t="s">
        <v>458</v>
      </c>
      <c r="R3193">
        <v>0</v>
      </c>
      <c r="S3193" t="s">
        <v>459</v>
      </c>
      <c r="T3193" t="s">
        <v>458</v>
      </c>
      <c r="U3193" t="s">
        <v>460</v>
      </c>
      <c r="V3193" t="s">
        <v>458</v>
      </c>
    </row>
    <row r="3194" spans="1:22" x14ac:dyDescent="0.2">
      <c r="A3194" s="102">
        <v>43248</v>
      </c>
      <c r="B3194" s="102" t="s">
        <v>6112</v>
      </c>
      <c r="C3194" t="s">
        <v>541</v>
      </c>
      <c r="D3194" s="58">
        <v>808.03</v>
      </c>
      <c r="E3194" t="s">
        <v>452</v>
      </c>
      <c r="F3194" s="108">
        <v>2004</v>
      </c>
      <c r="G3194" t="s">
        <v>3072</v>
      </c>
      <c r="H3194">
        <v>15</v>
      </c>
      <c r="I3194">
        <v>109</v>
      </c>
      <c r="J3194" t="s">
        <v>6113</v>
      </c>
      <c r="K3194" t="s">
        <v>2937</v>
      </c>
      <c r="L3194">
        <v>930</v>
      </c>
      <c r="M3194">
        <v>0</v>
      </c>
      <c r="N3194" t="s">
        <v>6152</v>
      </c>
      <c r="O3194" t="s">
        <v>545</v>
      </c>
      <c r="P3194" t="s">
        <v>458</v>
      </c>
      <c r="R3194">
        <v>0</v>
      </c>
      <c r="S3194" t="s">
        <v>459</v>
      </c>
      <c r="T3194" t="s">
        <v>458</v>
      </c>
      <c r="U3194" t="s">
        <v>460</v>
      </c>
      <c r="V3194" t="s">
        <v>458</v>
      </c>
    </row>
    <row r="3195" spans="1:22" x14ac:dyDescent="0.2">
      <c r="A3195" s="102">
        <v>43252</v>
      </c>
      <c r="B3195" s="102" t="s">
        <v>6112</v>
      </c>
      <c r="C3195" t="s">
        <v>541</v>
      </c>
      <c r="D3195" s="58">
        <v>808.03</v>
      </c>
      <c r="E3195" t="s">
        <v>452</v>
      </c>
      <c r="F3195" s="108">
        <v>2010</v>
      </c>
      <c r="G3195" t="s">
        <v>3044</v>
      </c>
      <c r="H3195">
        <v>8</v>
      </c>
      <c r="I3195">
        <v>109</v>
      </c>
      <c r="J3195" t="s">
        <v>6113</v>
      </c>
      <c r="K3195" t="s">
        <v>2937</v>
      </c>
      <c r="L3195">
        <v>559</v>
      </c>
      <c r="M3195">
        <v>0</v>
      </c>
      <c r="N3195" t="s">
        <v>6153</v>
      </c>
      <c r="O3195" t="s">
        <v>545</v>
      </c>
      <c r="P3195" t="s">
        <v>458</v>
      </c>
      <c r="R3195">
        <v>0</v>
      </c>
      <c r="S3195" t="s">
        <v>459</v>
      </c>
      <c r="T3195" t="s">
        <v>458</v>
      </c>
      <c r="U3195" t="s">
        <v>460</v>
      </c>
      <c r="V3195" t="s">
        <v>458</v>
      </c>
    </row>
    <row r="3196" spans="1:22" x14ac:dyDescent="0.2">
      <c r="A3196" s="102">
        <v>43252</v>
      </c>
      <c r="B3196" s="102" t="s">
        <v>6112</v>
      </c>
      <c r="C3196" t="s">
        <v>541</v>
      </c>
      <c r="D3196" s="58">
        <v>808.03</v>
      </c>
      <c r="E3196" t="s">
        <v>452</v>
      </c>
      <c r="F3196" s="108">
        <v>2004</v>
      </c>
      <c r="G3196" t="s">
        <v>3072</v>
      </c>
      <c r="H3196">
        <v>9.5</v>
      </c>
      <c r="I3196">
        <v>109</v>
      </c>
      <c r="J3196" t="s">
        <v>6113</v>
      </c>
      <c r="K3196" t="s">
        <v>2937</v>
      </c>
      <c r="L3196">
        <v>930</v>
      </c>
      <c r="M3196">
        <v>0</v>
      </c>
      <c r="N3196" t="s">
        <v>6154</v>
      </c>
      <c r="O3196" t="s">
        <v>545</v>
      </c>
      <c r="P3196" t="s">
        <v>458</v>
      </c>
      <c r="R3196">
        <v>0</v>
      </c>
      <c r="S3196" t="s">
        <v>459</v>
      </c>
      <c r="T3196" t="s">
        <v>458</v>
      </c>
      <c r="U3196" t="s">
        <v>460</v>
      </c>
      <c r="V3196" t="s">
        <v>458</v>
      </c>
    </row>
    <row r="3197" spans="1:22" x14ac:dyDescent="0.2">
      <c r="A3197" s="102">
        <v>43252</v>
      </c>
      <c r="B3197" s="102" t="s">
        <v>6112</v>
      </c>
      <c r="C3197" t="s">
        <v>541</v>
      </c>
      <c r="D3197" s="58">
        <v>808.03</v>
      </c>
      <c r="E3197" t="s">
        <v>452</v>
      </c>
      <c r="F3197" s="108">
        <v>2017</v>
      </c>
      <c r="G3197" t="s">
        <v>3850</v>
      </c>
      <c r="H3197">
        <v>6</v>
      </c>
      <c r="I3197">
        <v>109</v>
      </c>
      <c r="J3197" t="s">
        <v>6113</v>
      </c>
      <c r="K3197" t="s">
        <v>2937</v>
      </c>
      <c r="L3197">
        <v>338</v>
      </c>
      <c r="M3197">
        <v>0</v>
      </c>
      <c r="N3197" t="s">
        <v>6155</v>
      </c>
      <c r="O3197" t="s">
        <v>545</v>
      </c>
      <c r="P3197" t="s">
        <v>458</v>
      </c>
      <c r="R3197">
        <v>0</v>
      </c>
      <c r="S3197" t="s">
        <v>459</v>
      </c>
      <c r="T3197" t="s">
        <v>458</v>
      </c>
      <c r="U3197" t="s">
        <v>460</v>
      </c>
      <c r="V3197" t="s">
        <v>458</v>
      </c>
    </row>
    <row r="3198" spans="1:22" x14ac:dyDescent="0.2">
      <c r="A3198" s="102">
        <v>43255</v>
      </c>
      <c r="B3198" s="102" t="s">
        <v>6112</v>
      </c>
      <c r="C3198" t="s">
        <v>541</v>
      </c>
      <c r="D3198" s="58">
        <v>808.03</v>
      </c>
      <c r="E3198" t="s">
        <v>452</v>
      </c>
      <c r="F3198" s="108">
        <v>2010</v>
      </c>
      <c r="G3198" t="s">
        <v>3044</v>
      </c>
      <c r="H3198">
        <v>40</v>
      </c>
      <c r="I3198">
        <v>109</v>
      </c>
      <c r="J3198" t="s">
        <v>6113</v>
      </c>
      <c r="K3198" t="s">
        <v>2937</v>
      </c>
      <c r="L3198">
        <v>559</v>
      </c>
      <c r="M3198">
        <v>0</v>
      </c>
      <c r="N3198" t="s">
        <v>6156</v>
      </c>
      <c r="O3198" t="s">
        <v>545</v>
      </c>
      <c r="P3198" t="s">
        <v>458</v>
      </c>
      <c r="R3198">
        <v>0</v>
      </c>
      <c r="S3198" t="s">
        <v>459</v>
      </c>
      <c r="T3198" t="s">
        <v>458</v>
      </c>
      <c r="U3198" t="s">
        <v>460</v>
      </c>
      <c r="V3198" t="s">
        <v>458</v>
      </c>
    </row>
    <row r="3199" spans="1:22" x14ac:dyDescent="0.2">
      <c r="A3199" s="102">
        <v>43255</v>
      </c>
      <c r="B3199" s="102" t="s">
        <v>6112</v>
      </c>
      <c r="C3199" t="s">
        <v>541</v>
      </c>
      <c r="D3199" s="58">
        <v>808.03</v>
      </c>
      <c r="E3199" t="s">
        <v>452</v>
      </c>
      <c r="F3199" s="108">
        <v>2004</v>
      </c>
      <c r="G3199" t="s">
        <v>3072</v>
      </c>
      <c r="H3199">
        <v>29.5</v>
      </c>
      <c r="I3199">
        <v>109</v>
      </c>
      <c r="J3199" t="s">
        <v>6113</v>
      </c>
      <c r="K3199" t="s">
        <v>2937</v>
      </c>
      <c r="L3199">
        <v>930</v>
      </c>
      <c r="M3199">
        <v>0</v>
      </c>
      <c r="N3199" t="s">
        <v>6157</v>
      </c>
      <c r="O3199" t="s">
        <v>545</v>
      </c>
      <c r="P3199" t="s">
        <v>458</v>
      </c>
      <c r="R3199">
        <v>0</v>
      </c>
      <c r="S3199" t="s">
        <v>459</v>
      </c>
      <c r="T3199" t="s">
        <v>458</v>
      </c>
      <c r="U3199" t="s">
        <v>460</v>
      </c>
      <c r="V3199" t="s">
        <v>458</v>
      </c>
    </row>
    <row r="3200" spans="1:22" x14ac:dyDescent="0.2">
      <c r="A3200" s="102">
        <v>43255</v>
      </c>
      <c r="B3200" s="102" t="s">
        <v>6112</v>
      </c>
      <c r="C3200" t="s">
        <v>541</v>
      </c>
      <c r="D3200" s="58">
        <v>808.03</v>
      </c>
      <c r="E3200" t="s">
        <v>452</v>
      </c>
      <c r="F3200" s="108">
        <v>2017</v>
      </c>
      <c r="G3200" t="s">
        <v>3850</v>
      </c>
      <c r="H3200">
        <v>41</v>
      </c>
      <c r="I3200">
        <v>109</v>
      </c>
      <c r="J3200" t="s">
        <v>6113</v>
      </c>
      <c r="K3200" t="s">
        <v>2937</v>
      </c>
      <c r="L3200">
        <v>338</v>
      </c>
      <c r="M3200">
        <v>0</v>
      </c>
      <c r="N3200" t="s">
        <v>6158</v>
      </c>
      <c r="O3200" t="s">
        <v>545</v>
      </c>
      <c r="P3200" t="s">
        <v>458</v>
      </c>
      <c r="R3200">
        <v>0</v>
      </c>
      <c r="S3200" t="s">
        <v>459</v>
      </c>
      <c r="T3200" t="s">
        <v>458</v>
      </c>
      <c r="U3200" t="s">
        <v>460</v>
      </c>
      <c r="V3200" t="s">
        <v>458</v>
      </c>
    </row>
    <row r="3201" spans="1:22" x14ac:dyDescent="0.2">
      <c r="A3201" s="102">
        <v>43255</v>
      </c>
      <c r="B3201" s="102" t="s">
        <v>6112</v>
      </c>
      <c r="C3201" t="s">
        <v>541</v>
      </c>
      <c r="D3201" s="58">
        <v>808.03</v>
      </c>
      <c r="E3201" t="s">
        <v>452</v>
      </c>
      <c r="F3201" s="108">
        <v>2018</v>
      </c>
      <c r="G3201" t="s">
        <v>3856</v>
      </c>
      <c r="H3201">
        <v>16</v>
      </c>
      <c r="I3201">
        <v>109</v>
      </c>
      <c r="J3201" t="s">
        <v>6113</v>
      </c>
      <c r="K3201" t="s">
        <v>2937</v>
      </c>
      <c r="L3201">
        <v>329</v>
      </c>
      <c r="M3201">
        <v>0</v>
      </c>
      <c r="N3201" t="s">
        <v>6159</v>
      </c>
      <c r="O3201" t="s">
        <v>545</v>
      </c>
      <c r="P3201" t="s">
        <v>458</v>
      </c>
      <c r="R3201">
        <v>0</v>
      </c>
      <c r="S3201" t="s">
        <v>459</v>
      </c>
      <c r="T3201" t="s">
        <v>458</v>
      </c>
      <c r="U3201" t="s">
        <v>460</v>
      </c>
      <c r="V3201" t="s">
        <v>458</v>
      </c>
    </row>
    <row r="3202" spans="1:22" x14ac:dyDescent="0.2">
      <c r="A3202" s="102">
        <v>43255</v>
      </c>
      <c r="B3202" s="102" t="s">
        <v>6112</v>
      </c>
      <c r="C3202" t="s">
        <v>541</v>
      </c>
      <c r="D3202" s="58">
        <v>808.03</v>
      </c>
      <c r="E3202" t="s">
        <v>452</v>
      </c>
      <c r="F3202" s="108">
        <v>2001</v>
      </c>
      <c r="G3202" t="s">
        <v>2936</v>
      </c>
      <c r="H3202">
        <v>4</v>
      </c>
      <c r="I3202">
        <v>109</v>
      </c>
      <c r="J3202" t="s">
        <v>6113</v>
      </c>
      <c r="K3202" t="s">
        <v>2937</v>
      </c>
      <c r="L3202">
        <v>0</v>
      </c>
      <c r="M3202">
        <v>0</v>
      </c>
      <c r="N3202" t="s">
        <v>6160</v>
      </c>
      <c r="O3202" t="s">
        <v>545</v>
      </c>
      <c r="P3202" t="s">
        <v>458</v>
      </c>
      <c r="R3202">
        <v>0</v>
      </c>
      <c r="S3202" t="s">
        <v>459</v>
      </c>
      <c r="T3202" t="s">
        <v>458</v>
      </c>
      <c r="U3202" t="s">
        <v>460</v>
      </c>
      <c r="V3202" t="s">
        <v>458</v>
      </c>
    </row>
    <row r="3203" spans="1:22" x14ac:dyDescent="0.2">
      <c r="A3203" s="102">
        <v>43255</v>
      </c>
      <c r="B3203" s="102" t="s">
        <v>6112</v>
      </c>
      <c r="C3203" t="s">
        <v>541</v>
      </c>
      <c r="D3203" s="58">
        <v>808.03</v>
      </c>
      <c r="E3203" t="s">
        <v>452</v>
      </c>
      <c r="F3203" s="108">
        <v>2014</v>
      </c>
      <c r="G3203" t="s">
        <v>2978</v>
      </c>
      <c r="H3203">
        <v>16</v>
      </c>
      <c r="I3203">
        <v>109</v>
      </c>
      <c r="J3203" t="s">
        <v>6113</v>
      </c>
      <c r="K3203" t="s">
        <v>2937</v>
      </c>
      <c r="L3203">
        <v>409</v>
      </c>
      <c r="M3203">
        <v>0</v>
      </c>
      <c r="N3203" t="s">
        <v>6161</v>
      </c>
      <c r="O3203" t="s">
        <v>545</v>
      </c>
      <c r="P3203" t="s">
        <v>458</v>
      </c>
      <c r="R3203">
        <v>0</v>
      </c>
      <c r="S3203" t="s">
        <v>459</v>
      </c>
      <c r="T3203" t="s">
        <v>458</v>
      </c>
      <c r="U3203" t="s">
        <v>460</v>
      </c>
      <c r="V3203" t="s">
        <v>458</v>
      </c>
    </row>
    <row r="3204" spans="1:22" x14ac:dyDescent="0.2">
      <c r="A3204" s="102">
        <v>43262</v>
      </c>
      <c r="B3204" s="102" t="s">
        <v>6112</v>
      </c>
      <c r="C3204" t="s">
        <v>541</v>
      </c>
      <c r="D3204" s="58">
        <v>808.03</v>
      </c>
      <c r="E3204" t="s">
        <v>452</v>
      </c>
      <c r="F3204" s="108">
        <v>2010</v>
      </c>
      <c r="G3204" t="s">
        <v>3044</v>
      </c>
      <c r="H3204">
        <v>16</v>
      </c>
      <c r="I3204">
        <v>109</v>
      </c>
      <c r="J3204" t="s">
        <v>6113</v>
      </c>
      <c r="K3204" t="s">
        <v>2937</v>
      </c>
      <c r="L3204">
        <v>559</v>
      </c>
      <c r="M3204">
        <v>0</v>
      </c>
      <c r="N3204" t="s">
        <v>6162</v>
      </c>
      <c r="O3204" t="s">
        <v>545</v>
      </c>
      <c r="P3204" t="s">
        <v>458</v>
      </c>
      <c r="R3204">
        <v>0</v>
      </c>
      <c r="S3204" t="s">
        <v>459</v>
      </c>
      <c r="T3204" t="s">
        <v>458</v>
      </c>
      <c r="U3204" t="s">
        <v>460</v>
      </c>
      <c r="V3204" t="s">
        <v>458</v>
      </c>
    </row>
    <row r="3205" spans="1:22" x14ac:dyDescent="0.2">
      <c r="A3205" s="102">
        <v>43262</v>
      </c>
      <c r="B3205" s="102" t="s">
        <v>6112</v>
      </c>
      <c r="C3205" t="s">
        <v>541</v>
      </c>
      <c r="D3205" s="58">
        <v>808.03</v>
      </c>
      <c r="E3205" t="s">
        <v>452</v>
      </c>
      <c r="F3205" s="108">
        <v>2004</v>
      </c>
      <c r="G3205" t="s">
        <v>3072</v>
      </c>
      <c r="H3205">
        <v>22.4</v>
      </c>
      <c r="I3205">
        <v>109</v>
      </c>
      <c r="J3205" t="s">
        <v>6113</v>
      </c>
      <c r="K3205" t="s">
        <v>2937</v>
      </c>
      <c r="L3205">
        <v>930</v>
      </c>
      <c r="M3205">
        <v>0</v>
      </c>
      <c r="N3205" t="s">
        <v>6163</v>
      </c>
      <c r="O3205" t="s">
        <v>545</v>
      </c>
      <c r="P3205" t="s">
        <v>458</v>
      </c>
      <c r="R3205">
        <v>0</v>
      </c>
      <c r="S3205" t="s">
        <v>459</v>
      </c>
      <c r="T3205" t="s">
        <v>458</v>
      </c>
      <c r="U3205" t="s">
        <v>460</v>
      </c>
      <c r="V3205" t="s">
        <v>458</v>
      </c>
    </row>
    <row r="3206" spans="1:22" x14ac:dyDescent="0.2">
      <c r="A3206" s="102">
        <v>43262</v>
      </c>
      <c r="B3206" s="102" t="s">
        <v>6112</v>
      </c>
      <c r="C3206" t="s">
        <v>541</v>
      </c>
      <c r="D3206" s="58">
        <v>808.03</v>
      </c>
      <c r="E3206" t="s">
        <v>452</v>
      </c>
      <c r="F3206" s="108">
        <v>2017</v>
      </c>
      <c r="G3206" t="s">
        <v>3850</v>
      </c>
      <c r="H3206">
        <v>22.5</v>
      </c>
      <c r="I3206">
        <v>109</v>
      </c>
      <c r="J3206" t="s">
        <v>6113</v>
      </c>
      <c r="K3206" t="s">
        <v>2937</v>
      </c>
      <c r="L3206">
        <v>338</v>
      </c>
      <c r="M3206">
        <v>0</v>
      </c>
      <c r="N3206" t="s">
        <v>6164</v>
      </c>
      <c r="O3206" t="s">
        <v>545</v>
      </c>
      <c r="P3206" t="s">
        <v>458</v>
      </c>
      <c r="R3206">
        <v>0</v>
      </c>
      <c r="S3206" t="s">
        <v>459</v>
      </c>
      <c r="T3206" t="s">
        <v>458</v>
      </c>
      <c r="U3206" t="s">
        <v>460</v>
      </c>
      <c r="V3206" t="s">
        <v>458</v>
      </c>
    </row>
    <row r="3207" spans="1:22" x14ac:dyDescent="0.2">
      <c r="A3207" s="102">
        <v>43262</v>
      </c>
      <c r="B3207" s="102" t="s">
        <v>6112</v>
      </c>
      <c r="C3207" t="s">
        <v>541</v>
      </c>
      <c r="D3207" s="58">
        <v>808.03</v>
      </c>
      <c r="E3207" t="s">
        <v>452</v>
      </c>
      <c r="F3207" s="108">
        <v>2012</v>
      </c>
      <c r="G3207" t="s">
        <v>3859</v>
      </c>
      <c r="H3207">
        <v>7</v>
      </c>
      <c r="I3207">
        <v>109</v>
      </c>
      <c r="J3207" t="s">
        <v>6113</v>
      </c>
      <c r="K3207" t="s">
        <v>2937</v>
      </c>
      <c r="L3207">
        <v>381</v>
      </c>
      <c r="M3207">
        <v>0</v>
      </c>
      <c r="N3207" t="s">
        <v>6165</v>
      </c>
      <c r="O3207" t="s">
        <v>545</v>
      </c>
      <c r="P3207" t="s">
        <v>458</v>
      </c>
      <c r="R3207">
        <v>0</v>
      </c>
      <c r="S3207" t="s">
        <v>459</v>
      </c>
      <c r="T3207" t="s">
        <v>458</v>
      </c>
      <c r="U3207" t="s">
        <v>460</v>
      </c>
      <c r="V3207" t="s">
        <v>458</v>
      </c>
    </row>
    <row r="3208" spans="1:22" x14ac:dyDescent="0.2">
      <c r="A3208" s="102">
        <v>43262</v>
      </c>
      <c r="B3208" s="102" t="s">
        <v>6112</v>
      </c>
      <c r="C3208" t="s">
        <v>541</v>
      </c>
      <c r="D3208" s="58">
        <v>808.03</v>
      </c>
      <c r="E3208" t="s">
        <v>452</v>
      </c>
      <c r="F3208" s="108">
        <v>2014</v>
      </c>
      <c r="G3208" t="s">
        <v>2978</v>
      </c>
      <c r="H3208">
        <v>31</v>
      </c>
      <c r="I3208">
        <v>109</v>
      </c>
      <c r="J3208" t="s">
        <v>6113</v>
      </c>
      <c r="K3208" t="s">
        <v>2937</v>
      </c>
      <c r="L3208">
        <v>409</v>
      </c>
      <c r="M3208">
        <v>0</v>
      </c>
      <c r="N3208" t="s">
        <v>6166</v>
      </c>
      <c r="O3208" t="s">
        <v>545</v>
      </c>
      <c r="P3208" t="s">
        <v>458</v>
      </c>
      <c r="R3208">
        <v>0</v>
      </c>
      <c r="S3208" t="s">
        <v>459</v>
      </c>
      <c r="T3208" t="s">
        <v>458</v>
      </c>
      <c r="U3208" t="s">
        <v>460</v>
      </c>
      <c r="V3208" t="s">
        <v>458</v>
      </c>
    </row>
    <row r="3209" spans="1:22" x14ac:dyDescent="0.2">
      <c r="A3209" s="102">
        <v>43269</v>
      </c>
      <c r="B3209" s="102" t="s">
        <v>6112</v>
      </c>
      <c r="C3209" t="s">
        <v>541</v>
      </c>
      <c r="D3209" s="58">
        <v>808.03</v>
      </c>
      <c r="E3209" t="s">
        <v>452</v>
      </c>
      <c r="F3209" s="108">
        <v>2017</v>
      </c>
      <c r="G3209" t="s">
        <v>3850</v>
      </c>
      <c r="H3209">
        <v>8</v>
      </c>
      <c r="I3209">
        <v>109</v>
      </c>
      <c r="J3209" t="s">
        <v>6113</v>
      </c>
      <c r="K3209" t="s">
        <v>2937</v>
      </c>
      <c r="L3209">
        <v>338</v>
      </c>
      <c r="M3209">
        <v>0</v>
      </c>
      <c r="N3209" t="s">
        <v>6167</v>
      </c>
      <c r="O3209" t="s">
        <v>545</v>
      </c>
      <c r="P3209" t="s">
        <v>458</v>
      </c>
      <c r="R3209">
        <v>0</v>
      </c>
      <c r="S3209" t="s">
        <v>459</v>
      </c>
      <c r="T3209" t="s">
        <v>458</v>
      </c>
      <c r="U3209" t="s">
        <v>460</v>
      </c>
      <c r="V3209" t="s">
        <v>458</v>
      </c>
    </row>
    <row r="3210" spans="1:22" x14ac:dyDescent="0.2">
      <c r="A3210" s="102">
        <v>43269</v>
      </c>
      <c r="B3210" s="102" t="s">
        <v>6112</v>
      </c>
      <c r="C3210" t="s">
        <v>541</v>
      </c>
      <c r="D3210" s="58">
        <v>808.03</v>
      </c>
      <c r="E3210" t="s">
        <v>452</v>
      </c>
      <c r="F3210" s="108">
        <v>2001</v>
      </c>
      <c r="G3210" t="s">
        <v>2936</v>
      </c>
      <c r="H3210">
        <v>2</v>
      </c>
      <c r="I3210">
        <v>109</v>
      </c>
      <c r="J3210" t="s">
        <v>6113</v>
      </c>
      <c r="K3210" t="s">
        <v>2937</v>
      </c>
      <c r="L3210">
        <v>0</v>
      </c>
      <c r="M3210">
        <v>0</v>
      </c>
      <c r="N3210" t="s">
        <v>6168</v>
      </c>
      <c r="O3210" t="s">
        <v>545</v>
      </c>
      <c r="P3210" t="s">
        <v>458</v>
      </c>
      <c r="R3210">
        <v>0</v>
      </c>
      <c r="S3210" t="s">
        <v>459</v>
      </c>
      <c r="T3210" t="s">
        <v>458</v>
      </c>
      <c r="U3210" t="s">
        <v>460</v>
      </c>
      <c r="V3210" t="s">
        <v>458</v>
      </c>
    </row>
    <row r="3211" spans="1:22" x14ac:dyDescent="0.2">
      <c r="A3211" s="102">
        <v>43276</v>
      </c>
      <c r="B3211" s="102" t="s">
        <v>6112</v>
      </c>
      <c r="C3211" t="s">
        <v>541</v>
      </c>
      <c r="D3211" s="58">
        <v>808.03</v>
      </c>
      <c r="E3211" t="s">
        <v>452</v>
      </c>
      <c r="F3211" s="108">
        <v>2010</v>
      </c>
      <c r="G3211" t="s">
        <v>3044</v>
      </c>
      <c r="H3211">
        <v>28</v>
      </c>
      <c r="I3211">
        <v>109</v>
      </c>
      <c r="J3211" t="s">
        <v>6113</v>
      </c>
      <c r="K3211" t="s">
        <v>2937</v>
      </c>
      <c r="L3211">
        <v>559</v>
      </c>
      <c r="M3211">
        <v>0</v>
      </c>
      <c r="N3211" t="s">
        <v>6169</v>
      </c>
      <c r="O3211" t="s">
        <v>545</v>
      </c>
      <c r="P3211" t="s">
        <v>458</v>
      </c>
      <c r="R3211">
        <v>0</v>
      </c>
      <c r="S3211" t="s">
        <v>459</v>
      </c>
      <c r="T3211" t="s">
        <v>458</v>
      </c>
      <c r="U3211" t="s">
        <v>460</v>
      </c>
      <c r="V3211" t="s">
        <v>458</v>
      </c>
    </row>
    <row r="3212" spans="1:22" x14ac:dyDescent="0.2">
      <c r="A3212" s="102">
        <v>43276</v>
      </c>
      <c r="B3212" s="102" t="s">
        <v>6112</v>
      </c>
      <c r="C3212" t="s">
        <v>541</v>
      </c>
      <c r="D3212" s="58">
        <v>808.03</v>
      </c>
      <c r="E3212" t="s">
        <v>452</v>
      </c>
      <c r="F3212" s="108">
        <v>2004</v>
      </c>
      <c r="G3212" t="s">
        <v>3072</v>
      </c>
      <c r="H3212">
        <v>16</v>
      </c>
      <c r="I3212">
        <v>109</v>
      </c>
      <c r="J3212" t="s">
        <v>6113</v>
      </c>
      <c r="K3212" t="s">
        <v>2937</v>
      </c>
      <c r="L3212">
        <v>930</v>
      </c>
      <c r="M3212">
        <v>0</v>
      </c>
      <c r="N3212" t="s">
        <v>6170</v>
      </c>
      <c r="O3212" t="s">
        <v>545</v>
      </c>
      <c r="P3212" t="s">
        <v>458</v>
      </c>
      <c r="R3212">
        <v>0</v>
      </c>
      <c r="S3212" t="s">
        <v>459</v>
      </c>
      <c r="T3212" t="s">
        <v>458</v>
      </c>
      <c r="U3212" t="s">
        <v>460</v>
      </c>
      <c r="V3212" t="s">
        <v>458</v>
      </c>
    </row>
    <row r="3213" spans="1:22" x14ac:dyDescent="0.2">
      <c r="A3213" s="102">
        <v>43276</v>
      </c>
      <c r="B3213" s="102" t="s">
        <v>6112</v>
      </c>
      <c r="C3213" t="s">
        <v>541</v>
      </c>
      <c r="D3213" s="58">
        <v>808.03</v>
      </c>
      <c r="E3213" t="s">
        <v>452</v>
      </c>
      <c r="F3213" s="108">
        <v>2017</v>
      </c>
      <c r="G3213" t="s">
        <v>3850</v>
      </c>
      <c r="H3213">
        <v>32</v>
      </c>
      <c r="I3213">
        <v>109</v>
      </c>
      <c r="J3213" t="s">
        <v>6113</v>
      </c>
      <c r="K3213" t="s">
        <v>2937</v>
      </c>
      <c r="L3213">
        <v>338</v>
      </c>
      <c r="M3213">
        <v>0</v>
      </c>
      <c r="N3213" t="s">
        <v>6171</v>
      </c>
      <c r="O3213" t="s">
        <v>545</v>
      </c>
      <c r="P3213" t="s">
        <v>458</v>
      </c>
      <c r="R3213">
        <v>0</v>
      </c>
      <c r="S3213" t="s">
        <v>459</v>
      </c>
      <c r="T3213" t="s">
        <v>458</v>
      </c>
      <c r="U3213" t="s">
        <v>460</v>
      </c>
      <c r="V3213" t="s">
        <v>458</v>
      </c>
    </row>
    <row r="3214" spans="1:22" x14ac:dyDescent="0.2">
      <c r="A3214" s="102">
        <v>43276</v>
      </c>
      <c r="B3214" s="102" t="s">
        <v>6112</v>
      </c>
      <c r="C3214" t="s">
        <v>541</v>
      </c>
      <c r="D3214" s="58">
        <v>808.03</v>
      </c>
      <c r="E3214" t="s">
        <v>452</v>
      </c>
      <c r="F3214" s="108">
        <v>2001</v>
      </c>
      <c r="G3214" t="s">
        <v>2936</v>
      </c>
      <c r="H3214">
        <v>1</v>
      </c>
      <c r="I3214">
        <v>109</v>
      </c>
      <c r="J3214" t="s">
        <v>6113</v>
      </c>
      <c r="K3214" t="s">
        <v>2937</v>
      </c>
      <c r="L3214">
        <v>0</v>
      </c>
      <c r="M3214">
        <v>0</v>
      </c>
      <c r="N3214" t="s">
        <v>6172</v>
      </c>
      <c r="O3214" t="s">
        <v>545</v>
      </c>
      <c r="P3214" t="s">
        <v>458</v>
      </c>
      <c r="R3214">
        <v>0</v>
      </c>
      <c r="S3214" t="s">
        <v>459</v>
      </c>
      <c r="T3214" t="s">
        <v>458</v>
      </c>
      <c r="U3214" t="s">
        <v>460</v>
      </c>
      <c r="V3214" t="s">
        <v>458</v>
      </c>
    </row>
    <row r="3215" spans="1:22" x14ac:dyDescent="0.2">
      <c r="A3215" s="102">
        <v>43276</v>
      </c>
      <c r="B3215" s="102" t="s">
        <v>6112</v>
      </c>
      <c r="C3215" t="s">
        <v>541</v>
      </c>
      <c r="D3215" s="58">
        <v>808.03</v>
      </c>
      <c r="E3215" t="s">
        <v>452</v>
      </c>
      <c r="F3215" s="108">
        <v>2014</v>
      </c>
      <c r="G3215" t="s">
        <v>2978</v>
      </c>
      <c r="H3215">
        <v>36</v>
      </c>
      <c r="I3215">
        <v>109</v>
      </c>
      <c r="J3215" t="s">
        <v>6113</v>
      </c>
      <c r="K3215" t="s">
        <v>2937</v>
      </c>
      <c r="L3215">
        <v>409</v>
      </c>
      <c r="M3215">
        <v>0</v>
      </c>
      <c r="N3215" t="s">
        <v>6173</v>
      </c>
      <c r="O3215" t="s">
        <v>545</v>
      </c>
      <c r="P3215" t="s">
        <v>458</v>
      </c>
      <c r="R3215">
        <v>0</v>
      </c>
      <c r="S3215" t="s">
        <v>459</v>
      </c>
      <c r="T3215" t="s">
        <v>458</v>
      </c>
      <c r="U3215" t="s">
        <v>460</v>
      </c>
      <c r="V3215" t="s">
        <v>458</v>
      </c>
    </row>
    <row r="3216" spans="1:22" x14ac:dyDescent="0.2">
      <c r="A3216" s="102">
        <v>43283</v>
      </c>
      <c r="B3216" s="102" t="s">
        <v>6112</v>
      </c>
      <c r="C3216" t="s">
        <v>541</v>
      </c>
      <c r="D3216" s="58">
        <v>808.03</v>
      </c>
      <c r="E3216" t="s">
        <v>452</v>
      </c>
      <c r="F3216" s="108">
        <v>2004</v>
      </c>
      <c r="G3216" t="s">
        <v>3072</v>
      </c>
      <c r="H3216">
        <v>4</v>
      </c>
      <c r="I3216">
        <v>109</v>
      </c>
      <c r="J3216" t="s">
        <v>6113</v>
      </c>
      <c r="K3216" t="s">
        <v>2937</v>
      </c>
      <c r="L3216">
        <v>930</v>
      </c>
      <c r="M3216">
        <v>0</v>
      </c>
      <c r="N3216" t="s">
        <v>6174</v>
      </c>
      <c r="O3216" t="s">
        <v>545</v>
      </c>
      <c r="P3216" t="s">
        <v>458</v>
      </c>
      <c r="R3216">
        <v>0</v>
      </c>
      <c r="S3216" t="s">
        <v>459</v>
      </c>
      <c r="T3216" t="s">
        <v>458</v>
      </c>
      <c r="U3216" t="s">
        <v>460</v>
      </c>
      <c r="V3216" t="s">
        <v>458</v>
      </c>
    </row>
    <row r="3217" spans="1:22" x14ac:dyDescent="0.2">
      <c r="A3217" s="102">
        <v>43283</v>
      </c>
      <c r="B3217" s="102" t="s">
        <v>6112</v>
      </c>
      <c r="C3217" t="s">
        <v>541</v>
      </c>
      <c r="D3217" s="58">
        <v>808.03</v>
      </c>
      <c r="E3217" t="s">
        <v>452</v>
      </c>
      <c r="F3217" s="108">
        <v>2014</v>
      </c>
      <c r="G3217" t="s">
        <v>2978</v>
      </c>
      <c r="H3217">
        <v>8</v>
      </c>
      <c r="I3217">
        <v>109</v>
      </c>
      <c r="J3217" t="s">
        <v>6113</v>
      </c>
      <c r="K3217" t="s">
        <v>2937</v>
      </c>
      <c r="L3217">
        <v>409</v>
      </c>
      <c r="M3217">
        <v>0</v>
      </c>
      <c r="N3217" t="s">
        <v>6175</v>
      </c>
      <c r="O3217" t="s">
        <v>545</v>
      </c>
      <c r="P3217" t="s">
        <v>458</v>
      </c>
      <c r="R3217">
        <v>0</v>
      </c>
      <c r="S3217" t="s">
        <v>459</v>
      </c>
      <c r="T3217" t="s">
        <v>458</v>
      </c>
      <c r="U3217" t="s">
        <v>460</v>
      </c>
      <c r="V3217" t="s">
        <v>458</v>
      </c>
    </row>
    <row r="3218" spans="1:22" x14ac:dyDescent="0.2">
      <c r="A3218" s="102">
        <v>43290</v>
      </c>
      <c r="B3218" s="102" t="s">
        <v>6112</v>
      </c>
      <c r="C3218" t="s">
        <v>541</v>
      </c>
      <c r="D3218" s="58">
        <v>808.03</v>
      </c>
      <c r="E3218" t="s">
        <v>452</v>
      </c>
      <c r="F3218" s="108">
        <v>2004</v>
      </c>
      <c r="G3218" t="s">
        <v>3072</v>
      </c>
      <c r="H3218">
        <v>16</v>
      </c>
      <c r="I3218">
        <v>109</v>
      </c>
      <c r="J3218" t="s">
        <v>6113</v>
      </c>
      <c r="K3218" t="s">
        <v>2937</v>
      </c>
      <c r="L3218">
        <v>930</v>
      </c>
      <c r="M3218">
        <v>0</v>
      </c>
      <c r="N3218" t="s">
        <v>6176</v>
      </c>
      <c r="O3218" t="s">
        <v>545</v>
      </c>
      <c r="P3218" t="s">
        <v>458</v>
      </c>
      <c r="R3218">
        <v>0</v>
      </c>
      <c r="S3218" t="s">
        <v>459</v>
      </c>
      <c r="T3218" t="s">
        <v>458</v>
      </c>
      <c r="U3218" t="s">
        <v>460</v>
      </c>
      <c r="V3218" t="s">
        <v>458</v>
      </c>
    </row>
    <row r="3219" spans="1:22" x14ac:dyDescent="0.2">
      <c r="A3219" s="102">
        <v>43290</v>
      </c>
      <c r="B3219" s="102" t="s">
        <v>6112</v>
      </c>
      <c r="C3219" t="s">
        <v>541</v>
      </c>
      <c r="D3219" s="58">
        <v>808.03</v>
      </c>
      <c r="E3219" t="s">
        <v>452</v>
      </c>
      <c r="F3219" s="108">
        <v>2017</v>
      </c>
      <c r="G3219" t="s">
        <v>3850</v>
      </c>
      <c r="H3219">
        <v>9.5</v>
      </c>
      <c r="I3219">
        <v>109</v>
      </c>
      <c r="J3219" t="s">
        <v>6113</v>
      </c>
      <c r="K3219" t="s">
        <v>2937</v>
      </c>
      <c r="L3219">
        <v>338</v>
      </c>
      <c r="M3219">
        <v>0</v>
      </c>
      <c r="N3219" t="s">
        <v>6177</v>
      </c>
      <c r="O3219" t="s">
        <v>545</v>
      </c>
      <c r="P3219" t="s">
        <v>458</v>
      </c>
      <c r="R3219">
        <v>0</v>
      </c>
      <c r="S3219" t="s">
        <v>459</v>
      </c>
      <c r="T3219" t="s">
        <v>458</v>
      </c>
      <c r="U3219" t="s">
        <v>460</v>
      </c>
      <c r="V3219" t="s">
        <v>458</v>
      </c>
    </row>
    <row r="3220" spans="1:22" x14ac:dyDescent="0.2">
      <c r="A3220" s="102">
        <v>43290</v>
      </c>
      <c r="B3220" s="102" t="s">
        <v>6112</v>
      </c>
      <c r="C3220" t="s">
        <v>541</v>
      </c>
      <c r="D3220" s="58">
        <v>808.03</v>
      </c>
      <c r="E3220" t="s">
        <v>452</v>
      </c>
      <c r="F3220" s="108">
        <v>2014</v>
      </c>
      <c r="G3220" t="s">
        <v>2978</v>
      </c>
      <c r="H3220">
        <v>24</v>
      </c>
      <c r="I3220">
        <v>109</v>
      </c>
      <c r="J3220" t="s">
        <v>6113</v>
      </c>
      <c r="K3220" t="s">
        <v>2937</v>
      </c>
      <c r="L3220">
        <v>409</v>
      </c>
      <c r="M3220">
        <v>0</v>
      </c>
      <c r="N3220" t="s">
        <v>6178</v>
      </c>
      <c r="O3220" t="s">
        <v>545</v>
      </c>
      <c r="P3220" t="s">
        <v>458</v>
      </c>
      <c r="R3220">
        <v>0</v>
      </c>
      <c r="S3220" t="s">
        <v>459</v>
      </c>
      <c r="T3220" t="s">
        <v>458</v>
      </c>
      <c r="U3220" t="s">
        <v>460</v>
      </c>
      <c r="V3220" t="s">
        <v>458</v>
      </c>
    </row>
    <row r="3221" spans="1:22" x14ac:dyDescent="0.2">
      <c r="A3221" s="102">
        <v>43297</v>
      </c>
      <c r="B3221" s="102" t="s">
        <v>6112</v>
      </c>
      <c r="C3221" t="s">
        <v>541</v>
      </c>
      <c r="D3221" s="58">
        <v>808.03</v>
      </c>
      <c r="E3221" t="s">
        <v>452</v>
      </c>
      <c r="F3221" s="108">
        <v>2010</v>
      </c>
      <c r="G3221" t="s">
        <v>3044</v>
      </c>
      <c r="H3221">
        <v>14</v>
      </c>
      <c r="I3221">
        <v>109</v>
      </c>
      <c r="J3221" t="s">
        <v>6113</v>
      </c>
      <c r="K3221" t="s">
        <v>2937</v>
      </c>
      <c r="L3221">
        <v>559</v>
      </c>
      <c r="M3221">
        <v>0</v>
      </c>
      <c r="N3221" t="s">
        <v>6179</v>
      </c>
      <c r="O3221" t="s">
        <v>545</v>
      </c>
      <c r="P3221" t="s">
        <v>458</v>
      </c>
      <c r="R3221">
        <v>0</v>
      </c>
      <c r="S3221" t="s">
        <v>459</v>
      </c>
      <c r="T3221" t="s">
        <v>458</v>
      </c>
      <c r="U3221" t="s">
        <v>460</v>
      </c>
      <c r="V3221" t="s">
        <v>458</v>
      </c>
    </row>
    <row r="3222" spans="1:22" x14ac:dyDescent="0.2">
      <c r="A3222" s="102">
        <v>43304</v>
      </c>
      <c r="B3222" s="102" t="s">
        <v>6112</v>
      </c>
      <c r="C3222" t="s">
        <v>541</v>
      </c>
      <c r="D3222" s="58">
        <v>808.03</v>
      </c>
      <c r="E3222" t="s">
        <v>452</v>
      </c>
      <c r="F3222" s="108">
        <v>2004</v>
      </c>
      <c r="G3222" t="s">
        <v>3072</v>
      </c>
      <c r="H3222">
        <v>8</v>
      </c>
      <c r="I3222">
        <v>109</v>
      </c>
      <c r="J3222" t="s">
        <v>6113</v>
      </c>
      <c r="K3222" t="s">
        <v>2937</v>
      </c>
      <c r="L3222">
        <v>930</v>
      </c>
      <c r="M3222">
        <v>0</v>
      </c>
      <c r="N3222" t="s">
        <v>6180</v>
      </c>
      <c r="O3222" t="s">
        <v>545</v>
      </c>
      <c r="P3222" t="s">
        <v>458</v>
      </c>
      <c r="R3222">
        <v>0</v>
      </c>
      <c r="S3222" t="s">
        <v>459</v>
      </c>
      <c r="T3222" t="s">
        <v>458</v>
      </c>
      <c r="U3222" t="s">
        <v>460</v>
      </c>
      <c r="V3222" t="s">
        <v>458</v>
      </c>
    </row>
    <row r="3223" spans="1:22" x14ac:dyDescent="0.2">
      <c r="A3223" s="102">
        <v>43304</v>
      </c>
      <c r="B3223" s="102" t="s">
        <v>6112</v>
      </c>
      <c r="C3223" t="s">
        <v>541</v>
      </c>
      <c r="D3223" s="58">
        <v>808.03</v>
      </c>
      <c r="E3223" t="s">
        <v>452</v>
      </c>
      <c r="F3223" s="108">
        <v>2017</v>
      </c>
      <c r="G3223" t="s">
        <v>3850</v>
      </c>
      <c r="H3223">
        <v>4.5</v>
      </c>
      <c r="I3223">
        <v>109</v>
      </c>
      <c r="J3223" t="s">
        <v>6113</v>
      </c>
      <c r="K3223" t="s">
        <v>2937</v>
      </c>
      <c r="L3223">
        <v>338</v>
      </c>
      <c r="M3223">
        <v>0</v>
      </c>
      <c r="N3223" t="s">
        <v>6181</v>
      </c>
      <c r="O3223" t="s">
        <v>545</v>
      </c>
      <c r="P3223" t="s">
        <v>458</v>
      </c>
      <c r="R3223">
        <v>0</v>
      </c>
      <c r="S3223" t="s">
        <v>459</v>
      </c>
      <c r="T3223" t="s">
        <v>458</v>
      </c>
      <c r="U3223" t="s">
        <v>460</v>
      </c>
      <c r="V3223" t="s">
        <v>458</v>
      </c>
    </row>
    <row r="3224" spans="1:22" x14ac:dyDescent="0.2">
      <c r="A3224" s="102">
        <v>43311</v>
      </c>
      <c r="B3224" s="102" t="s">
        <v>6112</v>
      </c>
      <c r="C3224" t="s">
        <v>541</v>
      </c>
      <c r="D3224" s="58">
        <v>808.03</v>
      </c>
      <c r="E3224" t="s">
        <v>452</v>
      </c>
      <c r="F3224" s="108">
        <v>2014</v>
      </c>
      <c r="G3224" t="s">
        <v>2978</v>
      </c>
      <c r="H3224">
        <v>8</v>
      </c>
      <c r="I3224">
        <v>109</v>
      </c>
      <c r="J3224" t="s">
        <v>6113</v>
      </c>
      <c r="K3224" t="s">
        <v>2937</v>
      </c>
      <c r="L3224">
        <v>409</v>
      </c>
      <c r="M3224">
        <v>0</v>
      </c>
      <c r="N3224" t="s">
        <v>6182</v>
      </c>
      <c r="O3224" t="s">
        <v>545</v>
      </c>
      <c r="P3224" t="s">
        <v>458</v>
      </c>
      <c r="R3224">
        <v>0</v>
      </c>
      <c r="S3224" t="s">
        <v>459</v>
      </c>
      <c r="T3224" t="s">
        <v>458</v>
      </c>
      <c r="U3224" t="s">
        <v>460</v>
      </c>
      <c r="V3224" t="s">
        <v>458</v>
      </c>
    </row>
    <row r="3225" spans="1:22" x14ac:dyDescent="0.2">
      <c r="A3225" s="102">
        <v>43353</v>
      </c>
      <c r="B3225" s="102" t="s">
        <v>6112</v>
      </c>
      <c r="C3225" t="s">
        <v>541</v>
      </c>
      <c r="D3225" s="58">
        <v>808.03</v>
      </c>
      <c r="E3225" t="s">
        <v>452</v>
      </c>
      <c r="F3225" s="108">
        <v>2004</v>
      </c>
      <c r="G3225" t="s">
        <v>3072</v>
      </c>
      <c r="H3225">
        <v>10</v>
      </c>
      <c r="I3225">
        <v>109</v>
      </c>
      <c r="J3225" t="s">
        <v>6113</v>
      </c>
      <c r="K3225" t="s">
        <v>2937</v>
      </c>
      <c r="L3225">
        <v>930</v>
      </c>
      <c r="M3225">
        <v>0</v>
      </c>
      <c r="N3225" t="s">
        <v>6183</v>
      </c>
      <c r="O3225" t="s">
        <v>545</v>
      </c>
      <c r="P3225" t="s">
        <v>458</v>
      </c>
      <c r="R3225">
        <v>0</v>
      </c>
      <c r="S3225" t="s">
        <v>459</v>
      </c>
      <c r="T3225" t="s">
        <v>458</v>
      </c>
      <c r="U3225" t="s">
        <v>460</v>
      </c>
      <c r="V3225" t="s">
        <v>458</v>
      </c>
    </row>
    <row r="3226" spans="1:22" x14ac:dyDescent="0.2">
      <c r="A3226" s="102">
        <v>43353</v>
      </c>
      <c r="B3226" s="102" t="s">
        <v>6112</v>
      </c>
      <c r="C3226" t="s">
        <v>541</v>
      </c>
      <c r="D3226" s="58">
        <v>808.03</v>
      </c>
      <c r="E3226" t="s">
        <v>452</v>
      </c>
      <c r="F3226" s="108">
        <v>2017</v>
      </c>
      <c r="G3226" t="s">
        <v>3850</v>
      </c>
      <c r="H3226">
        <v>25</v>
      </c>
      <c r="I3226">
        <v>109</v>
      </c>
      <c r="J3226" t="s">
        <v>6113</v>
      </c>
      <c r="K3226" t="s">
        <v>2937</v>
      </c>
      <c r="L3226">
        <v>338</v>
      </c>
      <c r="M3226">
        <v>0</v>
      </c>
      <c r="N3226" t="s">
        <v>6184</v>
      </c>
      <c r="O3226" t="s">
        <v>545</v>
      </c>
      <c r="P3226" t="s">
        <v>458</v>
      </c>
      <c r="R3226">
        <v>0</v>
      </c>
      <c r="S3226" t="s">
        <v>459</v>
      </c>
      <c r="T3226" t="s">
        <v>458</v>
      </c>
      <c r="U3226" t="s">
        <v>460</v>
      </c>
      <c r="V3226" t="s">
        <v>458</v>
      </c>
    </row>
    <row r="3227" spans="1:22" x14ac:dyDescent="0.2">
      <c r="A3227" s="102">
        <v>43353</v>
      </c>
      <c r="B3227" s="102" t="s">
        <v>6112</v>
      </c>
      <c r="C3227" t="s">
        <v>541</v>
      </c>
      <c r="D3227" s="58">
        <v>808.03</v>
      </c>
      <c r="E3227" t="s">
        <v>452</v>
      </c>
      <c r="F3227" s="108">
        <v>2012</v>
      </c>
      <c r="G3227" t="s">
        <v>3859</v>
      </c>
      <c r="H3227">
        <v>4</v>
      </c>
      <c r="I3227">
        <v>109</v>
      </c>
      <c r="J3227" t="s">
        <v>6113</v>
      </c>
      <c r="K3227" t="s">
        <v>2937</v>
      </c>
      <c r="L3227">
        <v>381</v>
      </c>
      <c r="M3227">
        <v>0</v>
      </c>
      <c r="N3227" t="s">
        <v>6185</v>
      </c>
      <c r="O3227" t="s">
        <v>545</v>
      </c>
      <c r="P3227" t="s">
        <v>458</v>
      </c>
      <c r="R3227">
        <v>0</v>
      </c>
      <c r="S3227" t="s">
        <v>459</v>
      </c>
      <c r="T3227" t="s">
        <v>458</v>
      </c>
      <c r="U3227" t="s">
        <v>460</v>
      </c>
      <c r="V3227" t="s">
        <v>458</v>
      </c>
    </row>
    <row r="3228" spans="1:22" x14ac:dyDescent="0.2">
      <c r="A3228" s="102">
        <v>43360</v>
      </c>
      <c r="B3228" s="102" t="s">
        <v>6112</v>
      </c>
      <c r="C3228" t="s">
        <v>541</v>
      </c>
      <c r="D3228" s="58">
        <v>808.03</v>
      </c>
      <c r="E3228" t="s">
        <v>452</v>
      </c>
      <c r="F3228" s="108">
        <v>2010</v>
      </c>
      <c r="G3228" t="s">
        <v>3044</v>
      </c>
      <c r="H3228">
        <v>8</v>
      </c>
      <c r="I3228">
        <v>109</v>
      </c>
      <c r="J3228" t="s">
        <v>6113</v>
      </c>
      <c r="K3228" t="s">
        <v>2937</v>
      </c>
      <c r="L3228">
        <v>559</v>
      </c>
      <c r="M3228">
        <v>0</v>
      </c>
      <c r="N3228" t="s">
        <v>6186</v>
      </c>
      <c r="O3228" t="s">
        <v>545</v>
      </c>
      <c r="P3228" t="s">
        <v>458</v>
      </c>
      <c r="R3228">
        <v>0</v>
      </c>
      <c r="S3228" t="s">
        <v>459</v>
      </c>
      <c r="T3228" t="s">
        <v>458</v>
      </c>
      <c r="U3228" t="s">
        <v>460</v>
      </c>
      <c r="V3228" t="s">
        <v>458</v>
      </c>
    </row>
    <row r="3229" spans="1:22" x14ac:dyDescent="0.2">
      <c r="A3229" s="102">
        <v>43360</v>
      </c>
      <c r="B3229" s="102" t="s">
        <v>6112</v>
      </c>
      <c r="C3229" t="s">
        <v>541</v>
      </c>
      <c r="D3229" s="58">
        <v>808.03</v>
      </c>
      <c r="E3229" t="s">
        <v>452</v>
      </c>
      <c r="F3229" s="108">
        <v>2017</v>
      </c>
      <c r="G3229" t="s">
        <v>3850</v>
      </c>
      <c r="H3229">
        <v>40</v>
      </c>
      <c r="I3229">
        <v>109</v>
      </c>
      <c r="J3229" t="s">
        <v>6113</v>
      </c>
      <c r="K3229" t="s">
        <v>2937</v>
      </c>
      <c r="L3229">
        <v>338</v>
      </c>
      <c r="M3229">
        <v>0</v>
      </c>
      <c r="N3229" t="s">
        <v>6187</v>
      </c>
      <c r="O3229" t="s">
        <v>545</v>
      </c>
      <c r="P3229" t="s">
        <v>458</v>
      </c>
      <c r="R3229">
        <v>0</v>
      </c>
      <c r="S3229" t="s">
        <v>459</v>
      </c>
      <c r="T3229" t="s">
        <v>458</v>
      </c>
      <c r="U3229" t="s">
        <v>460</v>
      </c>
      <c r="V3229" t="s">
        <v>458</v>
      </c>
    </row>
    <row r="3230" spans="1:22" x14ac:dyDescent="0.2">
      <c r="A3230" s="102">
        <v>43360</v>
      </c>
      <c r="B3230" s="102" t="s">
        <v>6112</v>
      </c>
      <c r="C3230" t="s">
        <v>541</v>
      </c>
      <c r="D3230" s="58">
        <v>808.03</v>
      </c>
      <c r="E3230" t="s">
        <v>452</v>
      </c>
      <c r="F3230" s="108">
        <v>2012</v>
      </c>
      <c r="G3230" t="s">
        <v>3859</v>
      </c>
      <c r="H3230">
        <v>24</v>
      </c>
      <c r="I3230">
        <v>109</v>
      </c>
      <c r="J3230" t="s">
        <v>6113</v>
      </c>
      <c r="K3230" t="s">
        <v>2937</v>
      </c>
      <c r="L3230">
        <v>381</v>
      </c>
      <c r="M3230">
        <v>0</v>
      </c>
      <c r="N3230" t="s">
        <v>6188</v>
      </c>
      <c r="O3230" t="s">
        <v>545</v>
      </c>
      <c r="P3230" t="s">
        <v>458</v>
      </c>
      <c r="R3230">
        <v>0</v>
      </c>
      <c r="S3230" t="s">
        <v>459</v>
      </c>
      <c r="T3230" t="s">
        <v>458</v>
      </c>
      <c r="U3230" t="s">
        <v>460</v>
      </c>
      <c r="V3230" t="s">
        <v>458</v>
      </c>
    </row>
    <row r="3231" spans="1:22" x14ac:dyDescent="0.2">
      <c r="A3231" s="102">
        <v>43360</v>
      </c>
      <c r="B3231" s="102" t="s">
        <v>6112</v>
      </c>
      <c r="C3231" t="s">
        <v>541</v>
      </c>
      <c r="D3231" s="58">
        <v>808.03</v>
      </c>
      <c r="E3231" t="s">
        <v>452</v>
      </c>
      <c r="F3231" s="108">
        <v>2011</v>
      </c>
      <c r="G3231" t="s">
        <v>4389</v>
      </c>
      <c r="H3231">
        <v>8</v>
      </c>
      <c r="I3231">
        <v>109</v>
      </c>
      <c r="J3231" t="s">
        <v>6113</v>
      </c>
      <c r="K3231" t="s">
        <v>2937</v>
      </c>
      <c r="L3231">
        <v>379</v>
      </c>
      <c r="M3231">
        <v>0</v>
      </c>
      <c r="N3231" t="s">
        <v>6189</v>
      </c>
      <c r="O3231" t="s">
        <v>545</v>
      </c>
      <c r="P3231" t="s">
        <v>458</v>
      </c>
      <c r="R3231">
        <v>0</v>
      </c>
      <c r="S3231" t="s">
        <v>459</v>
      </c>
      <c r="T3231" t="s">
        <v>458</v>
      </c>
      <c r="U3231" t="s">
        <v>460</v>
      </c>
      <c r="V3231" t="s">
        <v>458</v>
      </c>
    </row>
    <row r="3232" spans="1:22" x14ac:dyDescent="0.2">
      <c r="A3232" s="102">
        <v>43360</v>
      </c>
      <c r="B3232" s="102" t="s">
        <v>6112</v>
      </c>
      <c r="C3232" t="s">
        <v>541</v>
      </c>
      <c r="D3232" s="58">
        <v>808.03</v>
      </c>
      <c r="E3232" t="s">
        <v>452</v>
      </c>
      <c r="F3232" s="108">
        <v>2014</v>
      </c>
      <c r="G3232" t="s">
        <v>2978</v>
      </c>
      <c r="H3232">
        <v>16</v>
      </c>
      <c r="I3232">
        <v>109</v>
      </c>
      <c r="J3232" t="s">
        <v>6113</v>
      </c>
      <c r="K3232" t="s">
        <v>2937</v>
      </c>
      <c r="L3232">
        <v>409</v>
      </c>
      <c r="M3232">
        <v>0</v>
      </c>
      <c r="N3232" t="s">
        <v>6190</v>
      </c>
      <c r="O3232" t="s">
        <v>545</v>
      </c>
      <c r="P3232" t="s">
        <v>458</v>
      </c>
      <c r="R3232">
        <v>0</v>
      </c>
      <c r="S3232" t="s">
        <v>459</v>
      </c>
      <c r="T3232" t="s">
        <v>458</v>
      </c>
      <c r="U3232" t="s">
        <v>460</v>
      </c>
      <c r="V3232" t="s">
        <v>458</v>
      </c>
    </row>
    <row r="3233" spans="1:22" x14ac:dyDescent="0.2">
      <c r="A3233" s="102">
        <v>43374</v>
      </c>
      <c r="B3233" s="102" t="s">
        <v>6112</v>
      </c>
      <c r="C3233" t="s">
        <v>541</v>
      </c>
      <c r="D3233" s="58">
        <v>808.03</v>
      </c>
      <c r="E3233" t="s">
        <v>452</v>
      </c>
      <c r="F3233" s="108">
        <v>2001</v>
      </c>
      <c r="G3233" t="s">
        <v>2936</v>
      </c>
      <c r="H3233">
        <v>2</v>
      </c>
      <c r="I3233">
        <v>109</v>
      </c>
      <c r="J3233" t="s">
        <v>6113</v>
      </c>
      <c r="K3233" t="s">
        <v>2937</v>
      </c>
      <c r="L3233">
        <v>0</v>
      </c>
      <c r="M3233">
        <v>0</v>
      </c>
      <c r="N3233" t="s">
        <v>6191</v>
      </c>
      <c r="O3233" t="s">
        <v>545</v>
      </c>
      <c r="P3233" t="s">
        <v>458</v>
      </c>
      <c r="R3233">
        <v>0</v>
      </c>
      <c r="S3233" t="s">
        <v>459</v>
      </c>
      <c r="T3233" t="s">
        <v>458</v>
      </c>
      <c r="U3233" t="s">
        <v>460</v>
      </c>
      <c r="V3233" t="s">
        <v>458</v>
      </c>
    </row>
    <row r="3234" spans="1:22" x14ac:dyDescent="0.2">
      <c r="A3234" s="102">
        <v>43381</v>
      </c>
      <c r="B3234" s="102" t="s">
        <v>6112</v>
      </c>
      <c r="C3234" t="s">
        <v>541</v>
      </c>
      <c r="D3234" s="58">
        <v>808.03</v>
      </c>
      <c r="E3234" t="s">
        <v>452</v>
      </c>
      <c r="F3234" s="108">
        <v>2014</v>
      </c>
      <c r="G3234" t="s">
        <v>2978</v>
      </c>
      <c r="H3234">
        <v>16</v>
      </c>
      <c r="I3234">
        <v>109</v>
      </c>
      <c r="J3234" t="s">
        <v>6113</v>
      </c>
      <c r="K3234" t="s">
        <v>2937</v>
      </c>
      <c r="L3234">
        <v>409</v>
      </c>
      <c r="M3234">
        <v>0</v>
      </c>
      <c r="N3234" t="s">
        <v>6192</v>
      </c>
      <c r="O3234" t="s">
        <v>545</v>
      </c>
      <c r="P3234" t="s">
        <v>458</v>
      </c>
      <c r="R3234">
        <v>0</v>
      </c>
      <c r="S3234" t="s">
        <v>459</v>
      </c>
      <c r="T3234" t="s">
        <v>458</v>
      </c>
      <c r="U3234" t="s">
        <v>460</v>
      </c>
      <c r="V3234" t="s">
        <v>458</v>
      </c>
    </row>
    <row r="3235" spans="1:22" x14ac:dyDescent="0.2">
      <c r="A3235" s="102">
        <v>43389</v>
      </c>
      <c r="B3235" s="102" t="s">
        <v>6112</v>
      </c>
      <c r="C3235" t="s">
        <v>541</v>
      </c>
      <c r="D3235" s="58">
        <v>808.03</v>
      </c>
      <c r="E3235" t="s">
        <v>452</v>
      </c>
      <c r="F3235" s="108">
        <v>2017</v>
      </c>
      <c r="G3235" t="s">
        <v>3850</v>
      </c>
      <c r="H3235">
        <v>2</v>
      </c>
      <c r="I3235">
        <v>109</v>
      </c>
      <c r="J3235" t="s">
        <v>6113</v>
      </c>
      <c r="K3235" t="s">
        <v>290</v>
      </c>
      <c r="L3235">
        <v>328</v>
      </c>
      <c r="M3235">
        <v>393.6</v>
      </c>
      <c r="N3235" t="s">
        <v>933</v>
      </c>
      <c r="O3235" t="s">
        <v>1392</v>
      </c>
      <c r="P3235" t="s">
        <v>458</v>
      </c>
      <c r="R3235">
        <v>787.2</v>
      </c>
      <c r="S3235" t="s">
        <v>459</v>
      </c>
      <c r="T3235" t="s">
        <v>458</v>
      </c>
      <c r="U3235" t="s">
        <v>460</v>
      </c>
      <c r="V3235" t="s">
        <v>458</v>
      </c>
    </row>
    <row r="3236" spans="1:22" x14ac:dyDescent="0.2">
      <c r="A3236" s="102">
        <v>43390</v>
      </c>
      <c r="B3236" s="102" t="s">
        <v>6112</v>
      </c>
      <c r="C3236" t="s">
        <v>541</v>
      </c>
      <c r="D3236" s="58">
        <v>808.03</v>
      </c>
      <c r="E3236" t="s">
        <v>452</v>
      </c>
      <c r="F3236" s="108">
        <v>2017</v>
      </c>
      <c r="G3236" t="s">
        <v>3850</v>
      </c>
      <c r="H3236">
        <v>8</v>
      </c>
      <c r="I3236">
        <v>109</v>
      </c>
      <c r="J3236" t="s">
        <v>6113</v>
      </c>
      <c r="K3236" t="s">
        <v>290</v>
      </c>
      <c r="L3236">
        <v>328</v>
      </c>
      <c r="M3236">
        <v>393.6</v>
      </c>
      <c r="N3236" t="s">
        <v>935</v>
      </c>
      <c r="O3236" t="s">
        <v>1392</v>
      </c>
      <c r="P3236" t="s">
        <v>458</v>
      </c>
      <c r="R3236" s="103">
        <v>3148.8</v>
      </c>
      <c r="S3236" t="s">
        <v>459</v>
      </c>
      <c r="T3236" t="s">
        <v>458</v>
      </c>
      <c r="U3236" t="s">
        <v>460</v>
      </c>
      <c r="V3236" t="s">
        <v>458</v>
      </c>
    </row>
    <row r="3237" spans="1:22" x14ac:dyDescent="0.2">
      <c r="A3237" s="102">
        <v>43391</v>
      </c>
      <c r="B3237" s="102" t="s">
        <v>6112</v>
      </c>
      <c r="C3237" t="s">
        <v>541</v>
      </c>
      <c r="D3237" s="58">
        <v>808.03</v>
      </c>
      <c r="E3237" t="s">
        <v>452</v>
      </c>
      <c r="F3237" s="108">
        <v>2017</v>
      </c>
      <c r="G3237" t="s">
        <v>3850</v>
      </c>
      <c r="H3237">
        <v>8</v>
      </c>
      <c r="I3237">
        <v>109</v>
      </c>
      <c r="J3237" t="s">
        <v>6113</v>
      </c>
      <c r="K3237" t="s">
        <v>290</v>
      </c>
      <c r="L3237">
        <v>328</v>
      </c>
      <c r="M3237">
        <v>393.6</v>
      </c>
      <c r="N3237" t="s">
        <v>938</v>
      </c>
      <c r="O3237" t="s">
        <v>1392</v>
      </c>
      <c r="P3237" t="s">
        <v>458</v>
      </c>
      <c r="R3237" s="103">
        <v>3148.8</v>
      </c>
      <c r="S3237" t="s">
        <v>459</v>
      </c>
      <c r="T3237" t="s">
        <v>458</v>
      </c>
      <c r="U3237" t="s">
        <v>460</v>
      </c>
      <c r="V3237" t="s">
        <v>458</v>
      </c>
    </row>
    <row r="3238" spans="1:22" x14ac:dyDescent="0.2">
      <c r="A3238" s="102">
        <v>43391</v>
      </c>
      <c r="B3238" s="102" t="s">
        <v>6112</v>
      </c>
      <c r="C3238" t="s">
        <v>541</v>
      </c>
      <c r="D3238" s="58">
        <v>808.03</v>
      </c>
      <c r="E3238" t="s">
        <v>452</v>
      </c>
      <c r="F3238" s="108">
        <v>2004</v>
      </c>
      <c r="G3238" t="s">
        <v>3072</v>
      </c>
      <c r="H3238">
        <v>3</v>
      </c>
      <c r="I3238">
        <v>109</v>
      </c>
      <c r="J3238" t="s">
        <v>6113</v>
      </c>
      <c r="K3238" t="s">
        <v>290</v>
      </c>
      <c r="L3238">
        <v>676</v>
      </c>
      <c r="M3238">
        <v>811.2</v>
      </c>
      <c r="N3238" t="s">
        <v>614</v>
      </c>
      <c r="O3238" t="s">
        <v>457</v>
      </c>
      <c r="P3238" t="s">
        <v>458</v>
      </c>
      <c r="R3238" s="103">
        <v>2433.6</v>
      </c>
      <c r="S3238" t="s">
        <v>459</v>
      </c>
      <c r="T3238" t="s">
        <v>458</v>
      </c>
      <c r="U3238" t="s">
        <v>460</v>
      </c>
      <c r="V3238" t="s">
        <v>458</v>
      </c>
    </row>
    <row r="3239" spans="1:22" x14ac:dyDescent="0.2">
      <c r="A3239" s="102">
        <v>43392</v>
      </c>
      <c r="B3239" s="102" t="s">
        <v>6112</v>
      </c>
      <c r="C3239" t="s">
        <v>541</v>
      </c>
      <c r="D3239" s="58">
        <v>808.03</v>
      </c>
      <c r="E3239" t="s">
        <v>452</v>
      </c>
      <c r="F3239" s="108">
        <v>2017</v>
      </c>
      <c r="G3239" t="s">
        <v>3850</v>
      </c>
      <c r="H3239">
        <v>3</v>
      </c>
      <c r="I3239">
        <v>109</v>
      </c>
      <c r="J3239" t="s">
        <v>6113</v>
      </c>
      <c r="K3239" t="s">
        <v>290</v>
      </c>
      <c r="L3239">
        <v>328</v>
      </c>
      <c r="M3239">
        <v>393.6</v>
      </c>
      <c r="N3239" t="s">
        <v>941</v>
      </c>
      <c r="O3239" t="s">
        <v>1392</v>
      </c>
      <c r="P3239" t="s">
        <v>458</v>
      </c>
      <c r="R3239" s="103">
        <v>1180.8</v>
      </c>
      <c r="S3239" t="s">
        <v>459</v>
      </c>
      <c r="T3239" t="s">
        <v>458</v>
      </c>
      <c r="U3239" t="s">
        <v>460</v>
      </c>
      <c r="V3239" t="s">
        <v>458</v>
      </c>
    </row>
    <row r="3240" spans="1:22" x14ac:dyDescent="0.2">
      <c r="A3240" s="102">
        <v>43392</v>
      </c>
      <c r="B3240" s="102" t="s">
        <v>6112</v>
      </c>
      <c r="C3240" t="s">
        <v>541</v>
      </c>
      <c r="D3240" s="58">
        <v>808.03</v>
      </c>
      <c r="E3240" t="s">
        <v>452</v>
      </c>
      <c r="F3240" s="108">
        <v>2004</v>
      </c>
      <c r="G3240" t="s">
        <v>3072</v>
      </c>
      <c r="H3240">
        <v>4</v>
      </c>
      <c r="I3240">
        <v>109</v>
      </c>
      <c r="J3240" t="s">
        <v>6113</v>
      </c>
      <c r="K3240" t="s">
        <v>290</v>
      </c>
      <c r="L3240">
        <v>676</v>
      </c>
      <c r="M3240">
        <v>811.2</v>
      </c>
      <c r="N3240" t="s">
        <v>618</v>
      </c>
      <c r="O3240" t="s">
        <v>457</v>
      </c>
      <c r="P3240" t="s">
        <v>458</v>
      </c>
      <c r="R3240" s="103">
        <v>3244.8</v>
      </c>
      <c r="S3240" t="s">
        <v>459</v>
      </c>
      <c r="T3240" t="s">
        <v>458</v>
      </c>
      <c r="U3240" t="s">
        <v>460</v>
      </c>
      <c r="V3240" t="s">
        <v>458</v>
      </c>
    </row>
    <row r="3241" spans="1:22" x14ac:dyDescent="0.2">
      <c r="A3241" s="102">
        <v>43392</v>
      </c>
      <c r="B3241" s="102" t="s">
        <v>6112</v>
      </c>
      <c r="C3241" t="s">
        <v>541</v>
      </c>
      <c r="D3241" s="58">
        <v>808.03</v>
      </c>
      <c r="E3241" t="s">
        <v>452</v>
      </c>
      <c r="F3241" s="108">
        <v>2012</v>
      </c>
      <c r="G3241" t="s">
        <v>3859</v>
      </c>
      <c r="H3241">
        <v>8</v>
      </c>
      <c r="I3241">
        <v>109</v>
      </c>
      <c r="J3241" t="s">
        <v>6113</v>
      </c>
      <c r="K3241" t="s">
        <v>290</v>
      </c>
      <c r="L3241">
        <v>346</v>
      </c>
      <c r="M3241">
        <v>415.2</v>
      </c>
      <c r="N3241" t="s">
        <v>1940</v>
      </c>
      <c r="O3241" t="s">
        <v>467</v>
      </c>
      <c r="P3241" t="s">
        <v>458</v>
      </c>
      <c r="R3241" s="103">
        <v>3321.6</v>
      </c>
      <c r="S3241" t="s">
        <v>459</v>
      </c>
      <c r="T3241" t="s">
        <v>458</v>
      </c>
      <c r="U3241" t="s">
        <v>460</v>
      </c>
      <c r="V3241" t="s">
        <v>458</v>
      </c>
    </row>
    <row r="3242" spans="1:22" x14ac:dyDescent="0.2">
      <c r="A3242" s="102">
        <v>43395</v>
      </c>
      <c r="B3242" s="102" t="s">
        <v>6112</v>
      </c>
      <c r="C3242" t="s">
        <v>541</v>
      </c>
      <c r="D3242" s="58">
        <v>808.03</v>
      </c>
      <c r="E3242" t="s">
        <v>452</v>
      </c>
      <c r="F3242" s="108">
        <v>2012</v>
      </c>
      <c r="G3242" t="s">
        <v>3859</v>
      </c>
      <c r="H3242">
        <v>8</v>
      </c>
      <c r="I3242">
        <v>109</v>
      </c>
      <c r="J3242" t="s">
        <v>6113</v>
      </c>
      <c r="K3242" t="s">
        <v>290</v>
      </c>
      <c r="L3242">
        <v>346</v>
      </c>
      <c r="M3242">
        <v>415.2</v>
      </c>
      <c r="N3242" t="s">
        <v>1942</v>
      </c>
      <c r="O3242" t="s">
        <v>467</v>
      </c>
      <c r="P3242" t="s">
        <v>458</v>
      </c>
      <c r="R3242" s="103">
        <v>3321.6</v>
      </c>
      <c r="S3242" t="s">
        <v>459</v>
      </c>
      <c r="T3242" t="s">
        <v>458</v>
      </c>
      <c r="U3242" t="s">
        <v>460</v>
      </c>
      <c r="V3242" t="s">
        <v>458</v>
      </c>
    </row>
    <row r="3243" spans="1:22" x14ac:dyDescent="0.2">
      <c r="A3243" s="102">
        <v>43395</v>
      </c>
      <c r="B3243" s="102" t="s">
        <v>6112</v>
      </c>
      <c r="C3243" t="s">
        <v>541</v>
      </c>
      <c r="D3243" s="58">
        <v>808.03</v>
      </c>
      <c r="E3243" t="s">
        <v>452</v>
      </c>
      <c r="F3243" s="108">
        <v>2014</v>
      </c>
      <c r="G3243" t="s">
        <v>2978</v>
      </c>
      <c r="H3243">
        <v>4</v>
      </c>
      <c r="I3243">
        <v>109</v>
      </c>
      <c r="J3243" t="s">
        <v>6113</v>
      </c>
      <c r="K3243" t="s">
        <v>290</v>
      </c>
      <c r="L3243">
        <v>373</v>
      </c>
      <c r="M3243">
        <v>447.6</v>
      </c>
      <c r="N3243" t="s">
        <v>690</v>
      </c>
      <c r="O3243" t="s">
        <v>476</v>
      </c>
      <c r="P3243" t="s">
        <v>458</v>
      </c>
      <c r="R3243" s="103">
        <v>1790.4</v>
      </c>
      <c r="S3243" t="s">
        <v>459</v>
      </c>
      <c r="T3243" t="s">
        <v>458</v>
      </c>
      <c r="U3243" t="s">
        <v>460</v>
      </c>
      <c r="V3243" t="s">
        <v>458</v>
      </c>
    </row>
    <row r="3244" spans="1:22" x14ac:dyDescent="0.2">
      <c r="A3244" s="102">
        <v>43397</v>
      </c>
      <c r="B3244" s="102" t="s">
        <v>6112</v>
      </c>
      <c r="C3244" t="s">
        <v>541</v>
      </c>
      <c r="D3244" s="58">
        <v>808.03</v>
      </c>
      <c r="E3244" t="s">
        <v>452</v>
      </c>
      <c r="F3244" s="108">
        <v>2004</v>
      </c>
      <c r="G3244" t="s">
        <v>3072</v>
      </c>
      <c r="H3244">
        <v>4</v>
      </c>
      <c r="I3244">
        <v>109</v>
      </c>
      <c r="J3244" t="s">
        <v>6113</v>
      </c>
      <c r="K3244" t="s">
        <v>290</v>
      </c>
      <c r="L3244">
        <v>676</v>
      </c>
      <c r="M3244">
        <v>811.2</v>
      </c>
      <c r="N3244" t="s">
        <v>620</v>
      </c>
      <c r="O3244" t="s">
        <v>457</v>
      </c>
      <c r="P3244" t="s">
        <v>458</v>
      </c>
      <c r="R3244" s="103">
        <v>3244.8</v>
      </c>
      <c r="S3244" t="s">
        <v>459</v>
      </c>
      <c r="T3244" t="s">
        <v>458</v>
      </c>
      <c r="U3244" t="s">
        <v>460</v>
      </c>
      <c r="V3244" t="s">
        <v>458</v>
      </c>
    </row>
    <row r="3245" spans="1:22" x14ac:dyDescent="0.2">
      <c r="A3245" s="102">
        <v>43397</v>
      </c>
      <c r="B3245" s="102" t="s">
        <v>6112</v>
      </c>
      <c r="C3245" t="s">
        <v>541</v>
      </c>
      <c r="D3245" s="58">
        <v>808.03</v>
      </c>
      <c r="E3245" t="s">
        <v>452</v>
      </c>
      <c r="F3245" s="108">
        <v>2012</v>
      </c>
      <c r="G3245" t="s">
        <v>3859</v>
      </c>
      <c r="H3245">
        <v>8</v>
      </c>
      <c r="I3245">
        <v>109</v>
      </c>
      <c r="J3245" t="s">
        <v>6113</v>
      </c>
      <c r="K3245" t="s">
        <v>290</v>
      </c>
      <c r="L3245">
        <v>346</v>
      </c>
      <c r="M3245">
        <v>415.2</v>
      </c>
      <c r="N3245" t="s">
        <v>1124</v>
      </c>
      <c r="O3245" t="s">
        <v>467</v>
      </c>
      <c r="P3245" t="s">
        <v>458</v>
      </c>
      <c r="R3245" s="103">
        <v>3321.6</v>
      </c>
      <c r="S3245" t="s">
        <v>459</v>
      </c>
      <c r="T3245" t="s">
        <v>458</v>
      </c>
      <c r="U3245" t="s">
        <v>460</v>
      </c>
      <c r="V3245" t="s">
        <v>458</v>
      </c>
    </row>
    <row r="3246" spans="1:22" x14ac:dyDescent="0.2">
      <c r="A3246" s="102">
        <v>43397</v>
      </c>
      <c r="B3246" s="102" t="s">
        <v>6112</v>
      </c>
      <c r="C3246" t="s">
        <v>541</v>
      </c>
      <c r="D3246" s="58">
        <v>808.03</v>
      </c>
      <c r="E3246" t="s">
        <v>452</v>
      </c>
      <c r="F3246" s="108">
        <v>2014</v>
      </c>
      <c r="G3246" t="s">
        <v>2978</v>
      </c>
      <c r="H3246">
        <v>5</v>
      </c>
      <c r="I3246">
        <v>109</v>
      </c>
      <c r="J3246" t="s">
        <v>6113</v>
      </c>
      <c r="K3246" t="s">
        <v>290</v>
      </c>
      <c r="L3246">
        <v>373</v>
      </c>
      <c r="M3246">
        <v>447.6</v>
      </c>
      <c r="N3246" t="s">
        <v>693</v>
      </c>
      <c r="O3246" t="s">
        <v>476</v>
      </c>
      <c r="P3246" t="s">
        <v>458</v>
      </c>
      <c r="R3246" s="103">
        <v>2238</v>
      </c>
      <c r="S3246" t="s">
        <v>459</v>
      </c>
      <c r="T3246" t="s">
        <v>458</v>
      </c>
      <c r="U3246" t="s">
        <v>460</v>
      </c>
      <c r="V3246" t="s">
        <v>458</v>
      </c>
    </row>
    <row r="3247" spans="1:22" x14ac:dyDescent="0.2">
      <c r="A3247" s="102">
        <v>43402</v>
      </c>
      <c r="B3247" s="102" t="s">
        <v>6112</v>
      </c>
      <c r="C3247" t="s">
        <v>541</v>
      </c>
      <c r="D3247" s="58">
        <v>808.03</v>
      </c>
      <c r="E3247" t="s">
        <v>452</v>
      </c>
      <c r="F3247" s="108">
        <v>2017</v>
      </c>
      <c r="G3247" t="s">
        <v>3850</v>
      </c>
      <c r="H3247">
        <v>1</v>
      </c>
      <c r="I3247">
        <v>109</v>
      </c>
      <c r="J3247" t="s">
        <v>6113</v>
      </c>
      <c r="K3247" t="s">
        <v>290</v>
      </c>
      <c r="L3247">
        <v>328</v>
      </c>
      <c r="M3247">
        <v>393.6</v>
      </c>
      <c r="N3247" t="s">
        <v>944</v>
      </c>
      <c r="O3247" t="s">
        <v>1392</v>
      </c>
      <c r="P3247" t="s">
        <v>458</v>
      </c>
      <c r="R3247">
        <v>393.6</v>
      </c>
      <c r="S3247" t="s">
        <v>459</v>
      </c>
      <c r="T3247" t="s">
        <v>458</v>
      </c>
      <c r="U3247" t="s">
        <v>460</v>
      </c>
      <c r="V3247" t="s">
        <v>458</v>
      </c>
    </row>
    <row r="3248" spans="1:22" x14ac:dyDescent="0.2">
      <c r="A3248" s="102">
        <v>43402</v>
      </c>
      <c r="B3248" s="102" t="s">
        <v>6112</v>
      </c>
      <c r="C3248" t="s">
        <v>541</v>
      </c>
      <c r="D3248" s="58">
        <v>808.03</v>
      </c>
      <c r="E3248" t="s">
        <v>452</v>
      </c>
      <c r="F3248" s="108">
        <v>2004</v>
      </c>
      <c r="G3248" t="s">
        <v>3072</v>
      </c>
      <c r="H3248">
        <v>4</v>
      </c>
      <c r="I3248">
        <v>109</v>
      </c>
      <c r="J3248" t="s">
        <v>6113</v>
      </c>
      <c r="K3248" t="s">
        <v>290</v>
      </c>
      <c r="L3248">
        <v>676</v>
      </c>
      <c r="M3248">
        <v>811.2</v>
      </c>
      <c r="N3248" t="s">
        <v>1917</v>
      </c>
      <c r="O3248" t="s">
        <v>457</v>
      </c>
      <c r="P3248" t="s">
        <v>458</v>
      </c>
      <c r="R3248" s="103">
        <v>3244.8</v>
      </c>
      <c r="S3248" t="s">
        <v>459</v>
      </c>
      <c r="T3248" t="s">
        <v>458</v>
      </c>
      <c r="U3248" t="s">
        <v>460</v>
      </c>
      <c r="V3248" t="s">
        <v>458</v>
      </c>
    </row>
    <row r="3249" spans="1:22" x14ac:dyDescent="0.2">
      <c r="A3249" s="102">
        <v>43402</v>
      </c>
      <c r="B3249" s="102" t="s">
        <v>6112</v>
      </c>
      <c r="C3249" t="s">
        <v>541</v>
      </c>
      <c r="D3249" s="58">
        <v>808.03</v>
      </c>
      <c r="E3249" t="s">
        <v>452</v>
      </c>
      <c r="F3249" s="108">
        <v>2014</v>
      </c>
      <c r="G3249" t="s">
        <v>2978</v>
      </c>
      <c r="H3249">
        <v>1</v>
      </c>
      <c r="I3249">
        <v>109</v>
      </c>
      <c r="J3249" t="s">
        <v>6113</v>
      </c>
      <c r="K3249" t="s">
        <v>290</v>
      </c>
      <c r="L3249">
        <v>373</v>
      </c>
      <c r="M3249">
        <v>447.6</v>
      </c>
      <c r="N3249" t="s">
        <v>2300</v>
      </c>
      <c r="O3249" t="s">
        <v>476</v>
      </c>
      <c r="P3249" t="s">
        <v>458</v>
      </c>
      <c r="R3249">
        <v>447.6</v>
      </c>
      <c r="S3249" t="s">
        <v>459</v>
      </c>
      <c r="T3249" t="s">
        <v>458</v>
      </c>
      <c r="U3249" t="s">
        <v>460</v>
      </c>
      <c r="V3249" t="s">
        <v>458</v>
      </c>
    </row>
    <row r="3250" spans="1:22" x14ac:dyDescent="0.2">
      <c r="A3250" s="102">
        <v>43403</v>
      </c>
      <c r="B3250" s="102" t="s">
        <v>6112</v>
      </c>
      <c r="C3250" t="s">
        <v>541</v>
      </c>
      <c r="D3250" s="58">
        <v>808.03</v>
      </c>
      <c r="E3250" t="s">
        <v>452</v>
      </c>
      <c r="F3250" s="108">
        <v>2004</v>
      </c>
      <c r="G3250" t="s">
        <v>3072</v>
      </c>
      <c r="H3250">
        <v>4</v>
      </c>
      <c r="I3250">
        <v>109</v>
      </c>
      <c r="J3250" t="s">
        <v>6113</v>
      </c>
      <c r="K3250" t="s">
        <v>290</v>
      </c>
      <c r="L3250">
        <v>676</v>
      </c>
      <c r="M3250">
        <v>811.2</v>
      </c>
      <c r="N3250" t="s">
        <v>937</v>
      </c>
      <c r="O3250" t="s">
        <v>457</v>
      </c>
      <c r="P3250" t="s">
        <v>458</v>
      </c>
      <c r="R3250" s="103">
        <v>3244.8</v>
      </c>
      <c r="S3250" t="s">
        <v>459</v>
      </c>
      <c r="T3250" t="s">
        <v>458</v>
      </c>
      <c r="U3250" t="s">
        <v>460</v>
      </c>
      <c r="V3250" t="s">
        <v>458</v>
      </c>
    </row>
    <row r="3251" spans="1:22" x14ac:dyDescent="0.2">
      <c r="A3251" s="102">
        <v>43403</v>
      </c>
      <c r="B3251" s="102" t="s">
        <v>6112</v>
      </c>
      <c r="C3251" t="s">
        <v>541</v>
      </c>
      <c r="D3251" s="58">
        <v>808.03</v>
      </c>
      <c r="E3251" t="s">
        <v>452</v>
      </c>
      <c r="F3251" s="108">
        <v>2014</v>
      </c>
      <c r="G3251" t="s">
        <v>2978</v>
      </c>
      <c r="H3251">
        <v>3</v>
      </c>
      <c r="I3251">
        <v>109</v>
      </c>
      <c r="J3251" t="s">
        <v>6113</v>
      </c>
      <c r="K3251" t="s">
        <v>290</v>
      </c>
      <c r="L3251">
        <v>373</v>
      </c>
      <c r="M3251">
        <v>447.6</v>
      </c>
      <c r="N3251" t="s">
        <v>2055</v>
      </c>
      <c r="O3251" t="s">
        <v>476</v>
      </c>
      <c r="P3251" t="s">
        <v>458</v>
      </c>
      <c r="R3251" s="103">
        <v>1342.8</v>
      </c>
      <c r="S3251" t="s">
        <v>459</v>
      </c>
      <c r="T3251" t="s">
        <v>458</v>
      </c>
      <c r="U3251" t="s">
        <v>460</v>
      </c>
      <c r="V3251" t="s">
        <v>458</v>
      </c>
    </row>
    <row r="3252" spans="1:22" x14ac:dyDescent="0.2">
      <c r="A3252" s="102">
        <v>43404</v>
      </c>
      <c r="B3252" s="102" t="s">
        <v>6112</v>
      </c>
      <c r="C3252" t="s">
        <v>541</v>
      </c>
      <c r="D3252" s="58">
        <v>808.03</v>
      </c>
      <c r="E3252" t="s">
        <v>452</v>
      </c>
      <c r="F3252" s="108">
        <v>2004</v>
      </c>
      <c r="G3252" t="s">
        <v>3072</v>
      </c>
      <c r="H3252">
        <v>7</v>
      </c>
      <c r="I3252">
        <v>109</v>
      </c>
      <c r="J3252" t="s">
        <v>6113</v>
      </c>
      <c r="K3252" t="s">
        <v>290</v>
      </c>
      <c r="L3252">
        <v>676</v>
      </c>
      <c r="M3252">
        <v>811.2</v>
      </c>
      <c r="N3252" t="s">
        <v>940</v>
      </c>
      <c r="O3252" t="s">
        <v>457</v>
      </c>
      <c r="P3252" t="s">
        <v>458</v>
      </c>
      <c r="R3252" s="103">
        <v>5678.4</v>
      </c>
      <c r="S3252" t="s">
        <v>459</v>
      </c>
      <c r="T3252" t="s">
        <v>458</v>
      </c>
      <c r="U3252" t="s">
        <v>460</v>
      </c>
      <c r="V3252" t="s">
        <v>458</v>
      </c>
    </row>
    <row r="3253" spans="1:22" x14ac:dyDescent="0.2">
      <c r="A3253" s="102">
        <v>43404</v>
      </c>
      <c r="B3253" s="102" t="s">
        <v>6112</v>
      </c>
      <c r="C3253" t="s">
        <v>541</v>
      </c>
      <c r="D3253" s="58">
        <v>808.03</v>
      </c>
      <c r="E3253" t="s">
        <v>452</v>
      </c>
      <c r="F3253" s="108">
        <v>2012</v>
      </c>
      <c r="G3253" t="s">
        <v>3859</v>
      </c>
      <c r="H3253">
        <v>7</v>
      </c>
      <c r="I3253">
        <v>109</v>
      </c>
      <c r="J3253" t="s">
        <v>6113</v>
      </c>
      <c r="K3253" t="s">
        <v>290</v>
      </c>
      <c r="L3253">
        <v>346</v>
      </c>
      <c r="M3253">
        <v>415.2</v>
      </c>
      <c r="N3253" t="s">
        <v>1350</v>
      </c>
      <c r="O3253" t="s">
        <v>467</v>
      </c>
      <c r="P3253" t="s">
        <v>458</v>
      </c>
      <c r="R3253" s="103">
        <v>2906.4</v>
      </c>
      <c r="S3253" t="s">
        <v>459</v>
      </c>
      <c r="T3253" t="s">
        <v>458</v>
      </c>
      <c r="U3253" t="s">
        <v>460</v>
      </c>
      <c r="V3253" t="s">
        <v>458</v>
      </c>
    </row>
    <row r="3254" spans="1:22" x14ac:dyDescent="0.2">
      <c r="A3254" s="102">
        <v>43404</v>
      </c>
      <c r="B3254" s="102" t="s">
        <v>6112</v>
      </c>
      <c r="C3254" t="s">
        <v>541</v>
      </c>
      <c r="D3254" s="58">
        <v>808.03</v>
      </c>
      <c r="E3254" t="s">
        <v>452</v>
      </c>
      <c r="F3254" s="108">
        <v>2014</v>
      </c>
      <c r="G3254" t="s">
        <v>2978</v>
      </c>
      <c r="H3254">
        <v>2</v>
      </c>
      <c r="I3254">
        <v>109</v>
      </c>
      <c r="J3254" t="s">
        <v>6113</v>
      </c>
      <c r="K3254" t="s">
        <v>290</v>
      </c>
      <c r="L3254">
        <v>373</v>
      </c>
      <c r="M3254">
        <v>447.6</v>
      </c>
      <c r="N3254" t="s">
        <v>2056</v>
      </c>
      <c r="O3254" t="s">
        <v>476</v>
      </c>
      <c r="P3254" t="s">
        <v>458</v>
      </c>
      <c r="R3254">
        <v>895.2</v>
      </c>
      <c r="S3254" t="s">
        <v>459</v>
      </c>
      <c r="T3254" t="s">
        <v>458</v>
      </c>
      <c r="U3254" t="s">
        <v>460</v>
      </c>
      <c r="V3254" t="s">
        <v>458</v>
      </c>
    </row>
    <row r="3255" spans="1:22" x14ac:dyDescent="0.2">
      <c r="A3255" s="102">
        <v>43405</v>
      </c>
      <c r="B3255" s="102" t="s">
        <v>6112</v>
      </c>
      <c r="C3255" t="s">
        <v>541</v>
      </c>
      <c r="D3255" s="58">
        <v>808.03</v>
      </c>
      <c r="E3255" t="s">
        <v>452</v>
      </c>
      <c r="F3255" s="108">
        <v>2012</v>
      </c>
      <c r="G3255" t="s">
        <v>3859</v>
      </c>
      <c r="H3255">
        <v>8</v>
      </c>
      <c r="I3255">
        <v>109</v>
      </c>
      <c r="J3255" t="s">
        <v>6113</v>
      </c>
      <c r="K3255" t="s">
        <v>290</v>
      </c>
      <c r="L3255">
        <v>346</v>
      </c>
      <c r="M3255">
        <v>0</v>
      </c>
      <c r="N3255" t="s">
        <v>6193</v>
      </c>
      <c r="O3255" t="s">
        <v>505</v>
      </c>
      <c r="P3255" t="s">
        <v>458</v>
      </c>
      <c r="R3255">
        <v>0</v>
      </c>
      <c r="S3255" t="s">
        <v>459</v>
      </c>
      <c r="T3255" t="s">
        <v>458</v>
      </c>
      <c r="U3255" t="s">
        <v>460</v>
      </c>
      <c r="V3255" t="s">
        <v>458</v>
      </c>
    </row>
    <row r="3256" spans="1:22" x14ac:dyDescent="0.2">
      <c r="A3256" s="102">
        <v>43405</v>
      </c>
      <c r="B3256" s="102" t="s">
        <v>6112</v>
      </c>
      <c r="C3256" t="s">
        <v>541</v>
      </c>
      <c r="D3256" s="58">
        <v>808.03</v>
      </c>
      <c r="E3256" t="s">
        <v>452</v>
      </c>
      <c r="F3256" s="108">
        <v>2004</v>
      </c>
      <c r="G3256" t="s">
        <v>3072</v>
      </c>
      <c r="H3256">
        <v>7</v>
      </c>
      <c r="I3256">
        <v>109</v>
      </c>
      <c r="J3256" t="s">
        <v>6113</v>
      </c>
      <c r="K3256" t="s">
        <v>290</v>
      </c>
      <c r="L3256">
        <v>676</v>
      </c>
      <c r="M3256">
        <v>0</v>
      </c>
      <c r="N3256" t="s">
        <v>1871</v>
      </c>
      <c r="O3256" t="s">
        <v>983</v>
      </c>
      <c r="P3256" t="s">
        <v>458</v>
      </c>
      <c r="R3256">
        <v>0</v>
      </c>
      <c r="S3256" t="s">
        <v>459</v>
      </c>
      <c r="T3256" t="s">
        <v>458</v>
      </c>
      <c r="U3256" t="s">
        <v>460</v>
      </c>
      <c r="V3256" t="s">
        <v>458</v>
      </c>
    </row>
    <row r="3257" spans="1:22" x14ac:dyDescent="0.2">
      <c r="A3257" s="102">
        <v>43405</v>
      </c>
      <c r="B3257" s="102" t="s">
        <v>6112</v>
      </c>
      <c r="C3257" t="s">
        <v>541</v>
      </c>
      <c r="D3257" s="58">
        <v>808.03</v>
      </c>
      <c r="E3257" t="s">
        <v>452</v>
      </c>
      <c r="F3257" s="108">
        <v>2014</v>
      </c>
      <c r="G3257" t="s">
        <v>2978</v>
      </c>
      <c r="H3257">
        <v>8</v>
      </c>
      <c r="I3257">
        <v>109</v>
      </c>
      <c r="J3257" t="s">
        <v>6113</v>
      </c>
      <c r="K3257" t="s">
        <v>290</v>
      </c>
      <c r="L3257">
        <v>373</v>
      </c>
      <c r="M3257">
        <v>0</v>
      </c>
      <c r="N3257" t="s">
        <v>2909</v>
      </c>
      <c r="O3257" t="s">
        <v>1134</v>
      </c>
      <c r="P3257" t="s">
        <v>458</v>
      </c>
      <c r="R3257">
        <v>0</v>
      </c>
      <c r="S3257" t="s">
        <v>459</v>
      </c>
      <c r="T3257" t="s">
        <v>458</v>
      </c>
      <c r="U3257" t="s">
        <v>460</v>
      </c>
      <c r="V3257" t="s">
        <v>458</v>
      </c>
    </row>
    <row r="3258" spans="1:22" x14ac:dyDescent="0.2">
      <c r="A3258" s="102">
        <v>43409</v>
      </c>
      <c r="B3258" s="102" t="s">
        <v>6112</v>
      </c>
      <c r="C3258" t="s">
        <v>541</v>
      </c>
      <c r="D3258" s="58">
        <v>808.03</v>
      </c>
      <c r="E3258" t="s">
        <v>452</v>
      </c>
      <c r="F3258" s="108">
        <v>2012</v>
      </c>
      <c r="G3258" t="s">
        <v>3859</v>
      </c>
      <c r="H3258">
        <v>4</v>
      </c>
      <c r="I3258">
        <v>109</v>
      </c>
      <c r="J3258" t="s">
        <v>6113</v>
      </c>
      <c r="K3258" t="s">
        <v>290</v>
      </c>
      <c r="L3258">
        <v>346</v>
      </c>
      <c r="M3258">
        <v>0</v>
      </c>
      <c r="N3258" t="s">
        <v>6194</v>
      </c>
      <c r="O3258" t="s">
        <v>505</v>
      </c>
      <c r="P3258" t="s">
        <v>458</v>
      </c>
      <c r="R3258">
        <v>0</v>
      </c>
      <c r="S3258" t="s">
        <v>459</v>
      </c>
      <c r="T3258" t="s">
        <v>458</v>
      </c>
      <c r="U3258" t="s">
        <v>460</v>
      </c>
      <c r="V3258" t="s">
        <v>458</v>
      </c>
    </row>
    <row r="3259" spans="1:22" x14ac:dyDescent="0.2">
      <c r="A3259" s="102">
        <v>43409</v>
      </c>
      <c r="B3259" s="102" t="s">
        <v>6112</v>
      </c>
      <c r="C3259" t="s">
        <v>541</v>
      </c>
      <c r="D3259" s="58">
        <v>808.03</v>
      </c>
      <c r="E3259" t="s">
        <v>452</v>
      </c>
      <c r="F3259" s="108">
        <v>2004</v>
      </c>
      <c r="G3259" t="s">
        <v>3072</v>
      </c>
      <c r="H3259">
        <v>5</v>
      </c>
      <c r="I3259">
        <v>109</v>
      </c>
      <c r="J3259" t="s">
        <v>6113</v>
      </c>
      <c r="K3259" t="s">
        <v>290</v>
      </c>
      <c r="L3259">
        <v>676</v>
      </c>
      <c r="M3259">
        <v>0</v>
      </c>
      <c r="N3259" t="s">
        <v>2302</v>
      </c>
      <c r="O3259" t="s">
        <v>983</v>
      </c>
      <c r="P3259" t="s">
        <v>458</v>
      </c>
      <c r="R3259">
        <v>0</v>
      </c>
      <c r="S3259" t="s">
        <v>459</v>
      </c>
      <c r="T3259" t="s">
        <v>458</v>
      </c>
      <c r="U3259" t="s">
        <v>460</v>
      </c>
      <c r="V3259" t="s">
        <v>458</v>
      </c>
    </row>
    <row r="3260" spans="1:22" x14ac:dyDescent="0.2">
      <c r="A3260" s="102">
        <v>43409</v>
      </c>
      <c r="B3260" s="102" t="s">
        <v>6112</v>
      </c>
      <c r="C3260" t="s">
        <v>541</v>
      </c>
      <c r="D3260" s="58">
        <v>808.03</v>
      </c>
      <c r="E3260" t="s">
        <v>452</v>
      </c>
      <c r="F3260" s="108">
        <v>2017</v>
      </c>
      <c r="G3260" t="s">
        <v>3850</v>
      </c>
      <c r="H3260">
        <v>0.5</v>
      </c>
      <c r="I3260">
        <v>109</v>
      </c>
      <c r="J3260" t="s">
        <v>6113</v>
      </c>
      <c r="K3260" t="s">
        <v>290</v>
      </c>
      <c r="L3260">
        <v>328</v>
      </c>
      <c r="M3260">
        <v>0</v>
      </c>
      <c r="N3260" t="s">
        <v>2508</v>
      </c>
      <c r="O3260" t="s">
        <v>681</v>
      </c>
      <c r="P3260" t="s">
        <v>458</v>
      </c>
      <c r="R3260">
        <v>0</v>
      </c>
      <c r="S3260" t="s">
        <v>459</v>
      </c>
      <c r="T3260" t="s">
        <v>458</v>
      </c>
      <c r="U3260" t="s">
        <v>460</v>
      </c>
      <c r="V3260" t="s">
        <v>458</v>
      </c>
    </row>
    <row r="3261" spans="1:22" x14ac:dyDescent="0.2">
      <c r="A3261" s="102">
        <v>43409</v>
      </c>
      <c r="B3261" s="102" t="s">
        <v>6112</v>
      </c>
      <c r="C3261" t="s">
        <v>541</v>
      </c>
      <c r="D3261" s="58">
        <v>808.03</v>
      </c>
      <c r="E3261" t="s">
        <v>452</v>
      </c>
      <c r="F3261" s="108">
        <v>2014</v>
      </c>
      <c r="G3261" t="s">
        <v>2978</v>
      </c>
      <c r="H3261">
        <v>8</v>
      </c>
      <c r="I3261">
        <v>109</v>
      </c>
      <c r="J3261" t="s">
        <v>6113</v>
      </c>
      <c r="K3261" t="s">
        <v>290</v>
      </c>
      <c r="L3261">
        <v>373</v>
      </c>
      <c r="M3261">
        <v>0</v>
      </c>
      <c r="N3261" t="s">
        <v>2921</v>
      </c>
      <c r="O3261" t="s">
        <v>1134</v>
      </c>
      <c r="P3261" t="s">
        <v>458</v>
      </c>
      <c r="R3261">
        <v>0</v>
      </c>
      <c r="S3261" t="s">
        <v>459</v>
      </c>
      <c r="T3261" t="s">
        <v>458</v>
      </c>
      <c r="U3261" t="s">
        <v>460</v>
      </c>
      <c r="V3261" t="s">
        <v>458</v>
      </c>
    </row>
    <row r="3262" spans="1:22" x14ac:dyDescent="0.2">
      <c r="A3262" s="102">
        <v>43419</v>
      </c>
      <c r="B3262" s="102" t="s">
        <v>6112</v>
      </c>
      <c r="C3262" t="s">
        <v>541</v>
      </c>
      <c r="D3262" s="58">
        <v>808.03</v>
      </c>
      <c r="E3262" t="s">
        <v>452</v>
      </c>
      <c r="F3262" s="108">
        <v>2004</v>
      </c>
      <c r="G3262" t="s">
        <v>3072</v>
      </c>
      <c r="H3262">
        <v>1.5</v>
      </c>
      <c r="I3262">
        <v>109</v>
      </c>
      <c r="J3262" t="s">
        <v>6113</v>
      </c>
      <c r="K3262" t="s">
        <v>290</v>
      </c>
      <c r="L3262">
        <v>676</v>
      </c>
      <c r="M3262">
        <v>0</v>
      </c>
      <c r="N3262" t="s">
        <v>2611</v>
      </c>
      <c r="O3262" t="s">
        <v>983</v>
      </c>
      <c r="P3262" t="s">
        <v>458</v>
      </c>
      <c r="R3262">
        <v>0</v>
      </c>
      <c r="S3262" t="s">
        <v>459</v>
      </c>
      <c r="T3262" t="s">
        <v>458</v>
      </c>
      <c r="U3262" t="s">
        <v>460</v>
      </c>
      <c r="V3262" t="s">
        <v>458</v>
      </c>
    </row>
    <row r="3263" spans="1:22" x14ac:dyDescent="0.2">
      <c r="A3263" s="102">
        <v>43455</v>
      </c>
      <c r="B3263" s="102" t="s">
        <v>6112</v>
      </c>
      <c r="C3263" t="s">
        <v>541</v>
      </c>
      <c r="D3263" s="58">
        <v>808.03</v>
      </c>
      <c r="E3263" t="s">
        <v>452</v>
      </c>
      <c r="F3263" s="108">
        <v>2004</v>
      </c>
      <c r="G3263" t="s">
        <v>3072</v>
      </c>
      <c r="H3263">
        <v>1</v>
      </c>
      <c r="I3263">
        <v>109</v>
      </c>
      <c r="J3263" t="s">
        <v>6113</v>
      </c>
      <c r="K3263" t="s">
        <v>2937</v>
      </c>
      <c r="L3263">
        <v>930</v>
      </c>
      <c r="M3263" s="103">
        <v>1116</v>
      </c>
      <c r="N3263" t="s">
        <v>2423</v>
      </c>
      <c r="O3263" t="s">
        <v>6195</v>
      </c>
      <c r="P3263" t="s">
        <v>458</v>
      </c>
      <c r="R3263" s="103">
        <v>1116</v>
      </c>
      <c r="S3263" t="s">
        <v>459</v>
      </c>
      <c r="T3263" t="s">
        <v>458</v>
      </c>
      <c r="U3263" t="s">
        <v>682</v>
      </c>
      <c r="V3263" t="s">
        <v>458</v>
      </c>
    </row>
    <row r="3264" spans="1:22" x14ac:dyDescent="0.2">
      <c r="A3264" s="102">
        <v>43458</v>
      </c>
      <c r="B3264" s="102" t="s">
        <v>6112</v>
      </c>
      <c r="C3264" t="s">
        <v>541</v>
      </c>
      <c r="D3264" s="58">
        <v>808.03</v>
      </c>
      <c r="E3264" t="s">
        <v>452</v>
      </c>
      <c r="F3264" s="108">
        <v>2004</v>
      </c>
      <c r="G3264" t="s">
        <v>3072</v>
      </c>
      <c r="H3264">
        <v>6</v>
      </c>
      <c r="I3264">
        <v>109</v>
      </c>
      <c r="J3264" t="s">
        <v>6113</v>
      </c>
      <c r="K3264" t="s">
        <v>2937</v>
      </c>
      <c r="L3264">
        <v>930</v>
      </c>
      <c r="M3264" s="103">
        <v>1116</v>
      </c>
      <c r="N3264" t="s">
        <v>2424</v>
      </c>
      <c r="O3264" t="s">
        <v>6195</v>
      </c>
      <c r="P3264" t="s">
        <v>458</v>
      </c>
      <c r="R3264" s="103">
        <v>6696</v>
      </c>
      <c r="S3264" t="s">
        <v>459</v>
      </c>
      <c r="T3264" t="s">
        <v>458</v>
      </c>
      <c r="U3264" t="s">
        <v>682</v>
      </c>
      <c r="V3264" t="s">
        <v>458</v>
      </c>
    </row>
    <row r="3265" spans="1:22" x14ac:dyDescent="0.2">
      <c r="A3265" s="102">
        <v>43459</v>
      </c>
      <c r="B3265" s="102" t="s">
        <v>6112</v>
      </c>
      <c r="C3265" t="s">
        <v>541</v>
      </c>
      <c r="D3265" s="58">
        <v>808.03</v>
      </c>
      <c r="E3265" t="s">
        <v>452</v>
      </c>
      <c r="F3265" s="108">
        <v>2017</v>
      </c>
      <c r="G3265" t="s">
        <v>3850</v>
      </c>
      <c r="H3265">
        <v>8</v>
      </c>
      <c r="I3265">
        <v>109</v>
      </c>
      <c r="J3265" t="s">
        <v>6113</v>
      </c>
      <c r="K3265" t="s">
        <v>2937</v>
      </c>
      <c r="L3265">
        <v>338</v>
      </c>
      <c r="M3265">
        <v>405.6</v>
      </c>
      <c r="N3265" t="s">
        <v>2177</v>
      </c>
      <c r="O3265" t="s">
        <v>6196</v>
      </c>
      <c r="P3265" t="s">
        <v>458</v>
      </c>
      <c r="R3265" s="103">
        <v>3244.8</v>
      </c>
      <c r="S3265" t="s">
        <v>459</v>
      </c>
      <c r="T3265" t="s">
        <v>458</v>
      </c>
      <c r="U3265" t="s">
        <v>682</v>
      </c>
      <c r="V3265" t="s">
        <v>458</v>
      </c>
    </row>
    <row r="3266" spans="1:22" x14ac:dyDescent="0.2">
      <c r="A3266" s="102">
        <v>43460</v>
      </c>
      <c r="B3266" s="102" t="s">
        <v>6112</v>
      </c>
      <c r="C3266" t="s">
        <v>541</v>
      </c>
      <c r="D3266" s="58">
        <v>808.03</v>
      </c>
      <c r="E3266" t="s">
        <v>452</v>
      </c>
      <c r="F3266" s="108">
        <v>2017</v>
      </c>
      <c r="G3266" t="s">
        <v>3850</v>
      </c>
      <c r="H3266">
        <v>8</v>
      </c>
      <c r="I3266">
        <v>109</v>
      </c>
      <c r="J3266" t="s">
        <v>6113</v>
      </c>
      <c r="K3266" t="s">
        <v>2937</v>
      </c>
      <c r="L3266">
        <v>338</v>
      </c>
      <c r="M3266">
        <v>405.6</v>
      </c>
      <c r="N3266" t="s">
        <v>2178</v>
      </c>
      <c r="O3266" t="s">
        <v>6196</v>
      </c>
      <c r="P3266" t="s">
        <v>458</v>
      </c>
      <c r="R3266" s="103">
        <v>3244.8</v>
      </c>
      <c r="S3266" t="s">
        <v>459</v>
      </c>
      <c r="T3266" t="s">
        <v>458</v>
      </c>
      <c r="U3266" t="s">
        <v>682</v>
      </c>
      <c r="V3266" t="s">
        <v>458</v>
      </c>
    </row>
    <row r="3267" spans="1:22" x14ac:dyDescent="0.2">
      <c r="A3267" s="102">
        <v>43460</v>
      </c>
      <c r="B3267" s="102" t="s">
        <v>6112</v>
      </c>
      <c r="C3267" t="s">
        <v>541</v>
      </c>
      <c r="D3267" s="58">
        <v>808.03</v>
      </c>
      <c r="E3267" t="s">
        <v>452</v>
      </c>
      <c r="F3267" s="108">
        <v>2004</v>
      </c>
      <c r="G3267" t="s">
        <v>3072</v>
      </c>
      <c r="H3267">
        <v>3</v>
      </c>
      <c r="I3267">
        <v>109</v>
      </c>
      <c r="J3267" t="s">
        <v>6113</v>
      </c>
      <c r="K3267" t="s">
        <v>2937</v>
      </c>
      <c r="L3267">
        <v>930</v>
      </c>
      <c r="M3267" s="103">
        <v>1116</v>
      </c>
      <c r="N3267" t="s">
        <v>2425</v>
      </c>
      <c r="O3267" t="s">
        <v>6195</v>
      </c>
      <c r="P3267" t="s">
        <v>458</v>
      </c>
      <c r="R3267" s="103">
        <v>3348</v>
      </c>
      <c r="S3267" t="s">
        <v>459</v>
      </c>
      <c r="T3267" t="s">
        <v>458</v>
      </c>
      <c r="U3267" t="s">
        <v>682</v>
      </c>
      <c r="V3267" t="s">
        <v>458</v>
      </c>
    </row>
    <row r="3268" spans="1:22" x14ac:dyDescent="0.2">
      <c r="A3268" s="102">
        <v>43461</v>
      </c>
      <c r="B3268" s="102" t="s">
        <v>6112</v>
      </c>
      <c r="C3268" t="s">
        <v>541</v>
      </c>
      <c r="D3268" s="58">
        <v>808.03</v>
      </c>
      <c r="E3268" t="s">
        <v>452</v>
      </c>
      <c r="F3268" s="108">
        <v>2017</v>
      </c>
      <c r="G3268" t="s">
        <v>3850</v>
      </c>
      <c r="H3268">
        <v>8</v>
      </c>
      <c r="I3268">
        <v>109</v>
      </c>
      <c r="J3268" t="s">
        <v>6113</v>
      </c>
      <c r="K3268" t="s">
        <v>2937</v>
      </c>
      <c r="L3268">
        <v>338</v>
      </c>
      <c r="M3268">
        <v>405.6</v>
      </c>
      <c r="N3268" t="s">
        <v>1615</v>
      </c>
      <c r="O3268" t="s">
        <v>6196</v>
      </c>
      <c r="P3268" t="s">
        <v>458</v>
      </c>
      <c r="R3268" s="103">
        <v>3244.8</v>
      </c>
      <c r="S3268" t="s">
        <v>459</v>
      </c>
      <c r="T3268" t="s">
        <v>458</v>
      </c>
      <c r="U3268" t="s">
        <v>682</v>
      </c>
      <c r="V3268" t="s">
        <v>458</v>
      </c>
    </row>
    <row r="3269" spans="1:22" x14ac:dyDescent="0.2">
      <c r="A3269" s="102">
        <v>43461</v>
      </c>
      <c r="B3269" s="102" t="s">
        <v>6112</v>
      </c>
      <c r="C3269" t="s">
        <v>541</v>
      </c>
      <c r="D3269" s="58">
        <v>808.03</v>
      </c>
      <c r="E3269" t="s">
        <v>452</v>
      </c>
      <c r="F3269" s="108">
        <v>2004</v>
      </c>
      <c r="G3269" t="s">
        <v>3072</v>
      </c>
      <c r="H3269">
        <v>8</v>
      </c>
      <c r="I3269">
        <v>109</v>
      </c>
      <c r="J3269" t="s">
        <v>6113</v>
      </c>
      <c r="K3269" t="s">
        <v>2937</v>
      </c>
      <c r="L3269">
        <v>930</v>
      </c>
      <c r="M3269" s="103">
        <v>1116</v>
      </c>
      <c r="N3269" t="s">
        <v>2426</v>
      </c>
      <c r="O3269" t="s">
        <v>6195</v>
      </c>
      <c r="P3269" t="s">
        <v>458</v>
      </c>
      <c r="R3269" s="103">
        <v>8928</v>
      </c>
      <c r="S3269" t="s">
        <v>459</v>
      </c>
      <c r="T3269" t="s">
        <v>458</v>
      </c>
      <c r="U3269" t="s">
        <v>682</v>
      </c>
      <c r="V3269" t="s">
        <v>458</v>
      </c>
    </row>
    <row r="3270" spans="1:22" x14ac:dyDescent="0.2">
      <c r="A3270" s="102">
        <v>43462</v>
      </c>
      <c r="B3270" s="102" t="s">
        <v>6112</v>
      </c>
      <c r="C3270" t="s">
        <v>541</v>
      </c>
      <c r="D3270" s="58">
        <v>808.03</v>
      </c>
      <c r="E3270" t="s">
        <v>452</v>
      </c>
      <c r="F3270" s="108">
        <v>2017</v>
      </c>
      <c r="G3270" t="s">
        <v>3850</v>
      </c>
      <c r="H3270">
        <v>8</v>
      </c>
      <c r="I3270">
        <v>109</v>
      </c>
      <c r="J3270" t="s">
        <v>6113</v>
      </c>
      <c r="K3270" t="s">
        <v>2937</v>
      </c>
      <c r="L3270">
        <v>338</v>
      </c>
      <c r="M3270">
        <v>405.6</v>
      </c>
      <c r="N3270" t="s">
        <v>1616</v>
      </c>
      <c r="O3270" t="s">
        <v>6196</v>
      </c>
      <c r="P3270" t="s">
        <v>458</v>
      </c>
      <c r="R3270" s="103">
        <v>3244.8</v>
      </c>
      <c r="S3270" t="s">
        <v>459</v>
      </c>
      <c r="T3270" t="s">
        <v>458</v>
      </c>
      <c r="U3270" t="s">
        <v>682</v>
      </c>
      <c r="V3270" t="s">
        <v>458</v>
      </c>
    </row>
    <row r="3271" spans="1:22" x14ac:dyDescent="0.2">
      <c r="A3271" s="102">
        <v>42009</v>
      </c>
      <c r="B3271" s="102" t="s">
        <v>6197</v>
      </c>
      <c r="C3271" t="s">
        <v>541</v>
      </c>
      <c r="D3271" s="58">
        <v>908.39</v>
      </c>
      <c r="E3271" t="s">
        <v>452</v>
      </c>
      <c r="F3271" s="108">
        <v>2025</v>
      </c>
      <c r="G3271" t="s">
        <v>2941</v>
      </c>
      <c r="H3271">
        <v>24</v>
      </c>
      <c r="I3271">
        <v>421</v>
      </c>
      <c r="J3271" t="s">
        <v>6198</v>
      </c>
      <c r="K3271" t="s">
        <v>2937</v>
      </c>
      <c r="L3271">
        <v>0</v>
      </c>
      <c r="M3271">
        <v>0</v>
      </c>
      <c r="N3271" t="s">
        <v>6199</v>
      </c>
      <c r="O3271" t="s">
        <v>545</v>
      </c>
      <c r="P3271" t="s">
        <v>458</v>
      </c>
      <c r="R3271">
        <v>0</v>
      </c>
      <c r="S3271" t="s">
        <v>459</v>
      </c>
      <c r="T3271" t="s">
        <v>458</v>
      </c>
      <c r="U3271" t="s">
        <v>460</v>
      </c>
      <c r="V3271" t="s">
        <v>458</v>
      </c>
    </row>
    <row r="3272" spans="1:22" x14ac:dyDescent="0.2">
      <c r="A3272" s="102">
        <v>42009</v>
      </c>
      <c r="B3272" s="102" t="s">
        <v>6197</v>
      </c>
      <c r="C3272" t="s">
        <v>541</v>
      </c>
      <c r="D3272" s="58">
        <v>908.39</v>
      </c>
      <c r="E3272" t="s">
        <v>452</v>
      </c>
      <c r="F3272" s="108">
        <v>2024</v>
      </c>
      <c r="G3272" t="s">
        <v>2955</v>
      </c>
      <c r="H3272">
        <v>1</v>
      </c>
      <c r="I3272">
        <v>421</v>
      </c>
      <c r="J3272" t="s">
        <v>6198</v>
      </c>
      <c r="K3272" t="s">
        <v>2937</v>
      </c>
      <c r="L3272">
        <v>0</v>
      </c>
      <c r="M3272">
        <v>0</v>
      </c>
      <c r="N3272" t="s">
        <v>6200</v>
      </c>
      <c r="O3272" t="s">
        <v>545</v>
      </c>
      <c r="P3272" t="s">
        <v>458</v>
      </c>
      <c r="R3272">
        <v>0</v>
      </c>
      <c r="S3272" t="s">
        <v>459</v>
      </c>
      <c r="T3272" t="s">
        <v>458</v>
      </c>
      <c r="U3272" t="s">
        <v>460</v>
      </c>
      <c r="V3272" t="s">
        <v>458</v>
      </c>
    </row>
    <row r="3273" spans="1:22" x14ac:dyDescent="0.2">
      <c r="A3273" s="102">
        <v>42009</v>
      </c>
      <c r="B3273" s="102" t="s">
        <v>6197</v>
      </c>
      <c r="C3273" t="s">
        <v>541</v>
      </c>
      <c r="D3273" s="58">
        <v>908.39</v>
      </c>
      <c r="E3273" t="s">
        <v>452</v>
      </c>
      <c r="F3273" s="108" t="s">
        <v>2950</v>
      </c>
      <c r="G3273" t="s">
        <v>2951</v>
      </c>
      <c r="H3273">
        <v>8</v>
      </c>
      <c r="I3273">
        <v>421</v>
      </c>
      <c r="J3273" t="s">
        <v>6198</v>
      </c>
      <c r="K3273" t="s">
        <v>2937</v>
      </c>
      <c r="L3273">
        <v>0</v>
      </c>
      <c r="M3273">
        <v>0</v>
      </c>
      <c r="N3273" t="s">
        <v>6201</v>
      </c>
      <c r="O3273" t="s">
        <v>545</v>
      </c>
      <c r="P3273" t="s">
        <v>458</v>
      </c>
      <c r="R3273">
        <v>0</v>
      </c>
      <c r="S3273" t="s">
        <v>459</v>
      </c>
      <c r="T3273" t="s">
        <v>458</v>
      </c>
      <c r="U3273" t="s">
        <v>460</v>
      </c>
      <c r="V3273" t="s">
        <v>458</v>
      </c>
    </row>
    <row r="3274" spans="1:22" x14ac:dyDescent="0.2">
      <c r="A3274" s="102">
        <v>42009</v>
      </c>
      <c r="B3274" s="102" t="s">
        <v>6197</v>
      </c>
      <c r="C3274" t="s">
        <v>541</v>
      </c>
      <c r="D3274" s="58">
        <v>908.39</v>
      </c>
      <c r="E3274" t="s">
        <v>452</v>
      </c>
      <c r="F3274" s="108">
        <v>2006</v>
      </c>
      <c r="G3274" t="s">
        <v>3265</v>
      </c>
      <c r="H3274">
        <v>14</v>
      </c>
      <c r="I3274">
        <v>421</v>
      </c>
      <c r="J3274" t="s">
        <v>6198</v>
      </c>
      <c r="K3274" t="s">
        <v>2937</v>
      </c>
      <c r="L3274">
        <v>0</v>
      </c>
      <c r="M3274">
        <v>0</v>
      </c>
      <c r="N3274" t="s">
        <v>6202</v>
      </c>
      <c r="O3274" t="s">
        <v>545</v>
      </c>
      <c r="P3274" t="s">
        <v>458</v>
      </c>
      <c r="R3274">
        <v>0</v>
      </c>
      <c r="S3274" t="s">
        <v>459</v>
      </c>
      <c r="T3274" t="s">
        <v>458</v>
      </c>
      <c r="U3274" t="s">
        <v>460</v>
      </c>
      <c r="V3274" t="s">
        <v>458</v>
      </c>
    </row>
    <row r="3275" spans="1:22" x14ac:dyDescent="0.2">
      <c r="A3275" s="102">
        <v>42016</v>
      </c>
      <c r="B3275" s="102" t="s">
        <v>6197</v>
      </c>
      <c r="C3275" t="s">
        <v>541</v>
      </c>
      <c r="D3275" s="58">
        <v>908.39</v>
      </c>
      <c r="E3275" t="s">
        <v>452</v>
      </c>
      <c r="F3275" s="108">
        <v>2024</v>
      </c>
      <c r="G3275" t="s">
        <v>2955</v>
      </c>
      <c r="H3275">
        <v>1</v>
      </c>
      <c r="I3275">
        <v>421</v>
      </c>
      <c r="J3275" t="s">
        <v>6198</v>
      </c>
      <c r="K3275" t="s">
        <v>2937</v>
      </c>
      <c r="L3275">
        <v>0</v>
      </c>
      <c r="M3275">
        <v>0</v>
      </c>
      <c r="N3275" t="s">
        <v>6203</v>
      </c>
      <c r="O3275" t="s">
        <v>545</v>
      </c>
      <c r="P3275" t="s">
        <v>458</v>
      </c>
      <c r="R3275">
        <v>0</v>
      </c>
      <c r="S3275" t="s">
        <v>459</v>
      </c>
      <c r="T3275" t="s">
        <v>458</v>
      </c>
      <c r="U3275" t="s">
        <v>460</v>
      </c>
      <c r="V3275" t="s">
        <v>458</v>
      </c>
    </row>
    <row r="3276" spans="1:22" x14ac:dyDescent="0.2">
      <c r="A3276" s="102">
        <v>42016</v>
      </c>
      <c r="B3276" s="102" t="s">
        <v>6197</v>
      </c>
      <c r="C3276" t="s">
        <v>541</v>
      </c>
      <c r="D3276" s="58">
        <v>908.39</v>
      </c>
      <c r="E3276" t="s">
        <v>452</v>
      </c>
      <c r="F3276" s="108" t="s">
        <v>2950</v>
      </c>
      <c r="G3276" t="s">
        <v>2951</v>
      </c>
      <c r="H3276">
        <v>40</v>
      </c>
      <c r="I3276">
        <v>421</v>
      </c>
      <c r="J3276" t="s">
        <v>6198</v>
      </c>
      <c r="K3276" t="s">
        <v>2937</v>
      </c>
      <c r="L3276">
        <v>0</v>
      </c>
      <c r="M3276">
        <v>0</v>
      </c>
      <c r="N3276" t="s">
        <v>6204</v>
      </c>
      <c r="O3276" t="s">
        <v>545</v>
      </c>
      <c r="P3276" t="s">
        <v>458</v>
      </c>
      <c r="R3276">
        <v>0</v>
      </c>
      <c r="S3276" t="s">
        <v>459</v>
      </c>
      <c r="T3276" t="s">
        <v>458</v>
      </c>
      <c r="U3276" t="s">
        <v>460</v>
      </c>
      <c r="V3276" t="s">
        <v>458</v>
      </c>
    </row>
    <row r="3277" spans="1:22" x14ac:dyDescent="0.2">
      <c r="A3277" s="102">
        <v>42016</v>
      </c>
      <c r="B3277" s="102" t="s">
        <v>6197</v>
      </c>
      <c r="C3277" t="s">
        <v>541</v>
      </c>
      <c r="D3277" s="58">
        <v>908.39</v>
      </c>
      <c r="E3277" t="s">
        <v>452</v>
      </c>
      <c r="F3277" s="108">
        <v>2006</v>
      </c>
      <c r="G3277" t="s">
        <v>3265</v>
      </c>
      <c r="H3277">
        <v>28</v>
      </c>
      <c r="I3277">
        <v>421</v>
      </c>
      <c r="J3277" t="s">
        <v>6198</v>
      </c>
      <c r="K3277" t="s">
        <v>2937</v>
      </c>
      <c r="L3277">
        <v>0</v>
      </c>
      <c r="M3277">
        <v>0</v>
      </c>
      <c r="N3277" t="s">
        <v>6205</v>
      </c>
      <c r="O3277" t="s">
        <v>545</v>
      </c>
      <c r="P3277" t="s">
        <v>458</v>
      </c>
      <c r="R3277">
        <v>0</v>
      </c>
      <c r="S3277" t="s">
        <v>459</v>
      </c>
      <c r="T3277" t="s">
        <v>458</v>
      </c>
      <c r="U3277" t="s">
        <v>460</v>
      </c>
      <c r="V3277" t="s">
        <v>458</v>
      </c>
    </row>
    <row r="3278" spans="1:22" x14ac:dyDescent="0.2">
      <c r="A3278" s="102">
        <v>42023</v>
      </c>
      <c r="B3278" s="102" t="s">
        <v>6197</v>
      </c>
      <c r="C3278" t="s">
        <v>541</v>
      </c>
      <c r="D3278" s="58">
        <v>908.39</v>
      </c>
      <c r="E3278" t="s">
        <v>452</v>
      </c>
      <c r="F3278" s="108" t="s">
        <v>2950</v>
      </c>
      <c r="G3278" t="s">
        <v>2951</v>
      </c>
      <c r="H3278">
        <v>32</v>
      </c>
      <c r="I3278">
        <v>421</v>
      </c>
      <c r="J3278" t="s">
        <v>6198</v>
      </c>
      <c r="K3278" t="s">
        <v>2937</v>
      </c>
      <c r="L3278">
        <v>0</v>
      </c>
      <c r="M3278">
        <v>0</v>
      </c>
      <c r="N3278" t="s">
        <v>6206</v>
      </c>
      <c r="O3278" t="s">
        <v>545</v>
      </c>
      <c r="P3278" t="s">
        <v>458</v>
      </c>
      <c r="R3278">
        <v>0</v>
      </c>
      <c r="S3278" t="s">
        <v>459</v>
      </c>
      <c r="T3278" t="s">
        <v>458</v>
      </c>
      <c r="U3278" t="s">
        <v>460</v>
      </c>
      <c r="V3278" t="s">
        <v>458</v>
      </c>
    </row>
    <row r="3279" spans="1:22" x14ac:dyDescent="0.2">
      <c r="A3279" s="102">
        <v>42023</v>
      </c>
      <c r="B3279" s="102" t="s">
        <v>6197</v>
      </c>
      <c r="C3279" t="s">
        <v>541</v>
      </c>
      <c r="D3279" s="58">
        <v>908.39</v>
      </c>
      <c r="E3279" t="s">
        <v>452</v>
      </c>
      <c r="F3279" s="108">
        <v>2006</v>
      </c>
      <c r="G3279" t="s">
        <v>3265</v>
      </c>
      <c r="H3279">
        <v>4</v>
      </c>
      <c r="I3279">
        <v>421</v>
      </c>
      <c r="J3279" t="s">
        <v>6198</v>
      </c>
      <c r="K3279" t="s">
        <v>2937</v>
      </c>
      <c r="L3279">
        <v>0</v>
      </c>
      <c r="M3279">
        <v>0</v>
      </c>
      <c r="N3279" t="s">
        <v>6207</v>
      </c>
      <c r="O3279" t="s">
        <v>545</v>
      </c>
      <c r="P3279" t="s">
        <v>458</v>
      </c>
      <c r="R3279">
        <v>0</v>
      </c>
      <c r="S3279" t="s">
        <v>459</v>
      </c>
      <c r="T3279" t="s">
        <v>458</v>
      </c>
      <c r="U3279" t="s">
        <v>460</v>
      </c>
      <c r="V3279" t="s">
        <v>458</v>
      </c>
    </row>
    <row r="3280" spans="1:22" x14ac:dyDescent="0.2">
      <c r="A3280" s="102">
        <v>42023</v>
      </c>
      <c r="B3280" s="102" t="s">
        <v>6197</v>
      </c>
      <c r="C3280" t="s">
        <v>541</v>
      </c>
      <c r="D3280" s="58">
        <v>908.39</v>
      </c>
      <c r="E3280" t="s">
        <v>452</v>
      </c>
      <c r="F3280" s="108">
        <v>2008</v>
      </c>
      <c r="G3280" t="s">
        <v>3463</v>
      </c>
      <c r="H3280">
        <v>16</v>
      </c>
      <c r="I3280">
        <v>421</v>
      </c>
      <c r="J3280" t="s">
        <v>6198</v>
      </c>
      <c r="K3280" t="s">
        <v>2937</v>
      </c>
      <c r="L3280">
        <v>0</v>
      </c>
      <c r="M3280">
        <v>0</v>
      </c>
      <c r="N3280" t="s">
        <v>6208</v>
      </c>
      <c r="O3280" t="s">
        <v>545</v>
      </c>
      <c r="P3280" t="s">
        <v>458</v>
      </c>
      <c r="R3280">
        <v>0</v>
      </c>
      <c r="S3280" t="s">
        <v>459</v>
      </c>
      <c r="T3280" t="s">
        <v>458</v>
      </c>
      <c r="U3280" t="s">
        <v>460</v>
      </c>
      <c r="V3280" t="s">
        <v>458</v>
      </c>
    </row>
    <row r="3281" spans="1:22" x14ac:dyDescent="0.2">
      <c r="A3281" s="102">
        <v>42030</v>
      </c>
      <c r="B3281" s="102" t="s">
        <v>6197</v>
      </c>
      <c r="C3281" t="s">
        <v>541</v>
      </c>
      <c r="D3281" s="58">
        <v>908.39</v>
      </c>
      <c r="E3281" t="s">
        <v>452</v>
      </c>
      <c r="F3281" s="108">
        <v>2024</v>
      </c>
      <c r="G3281" t="s">
        <v>2955</v>
      </c>
      <c r="H3281">
        <v>1</v>
      </c>
      <c r="I3281">
        <v>421</v>
      </c>
      <c r="J3281" t="s">
        <v>6198</v>
      </c>
      <c r="K3281" t="s">
        <v>2937</v>
      </c>
      <c r="L3281">
        <v>0</v>
      </c>
      <c r="M3281">
        <v>0</v>
      </c>
      <c r="N3281" t="s">
        <v>6209</v>
      </c>
      <c r="O3281" t="s">
        <v>545</v>
      </c>
      <c r="P3281" t="s">
        <v>458</v>
      </c>
      <c r="R3281">
        <v>0</v>
      </c>
      <c r="S3281" t="s">
        <v>459</v>
      </c>
      <c r="T3281" t="s">
        <v>458</v>
      </c>
      <c r="U3281" t="s">
        <v>460</v>
      </c>
      <c r="V3281" t="s">
        <v>458</v>
      </c>
    </row>
    <row r="3282" spans="1:22" x14ac:dyDescent="0.2">
      <c r="A3282" s="102">
        <v>42030</v>
      </c>
      <c r="B3282" s="102" t="s">
        <v>6197</v>
      </c>
      <c r="C3282" t="s">
        <v>541</v>
      </c>
      <c r="D3282" s="58">
        <v>908.39</v>
      </c>
      <c r="E3282" t="s">
        <v>452</v>
      </c>
      <c r="F3282" s="108" t="s">
        <v>2950</v>
      </c>
      <c r="G3282" t="s">
        <v>2951</v>
      </c>
      <c r="H3282">
        <v>12</v>
      </c>
      <c r="I3282">
        <v>421</v>
      </c>
      <c r="J3282" t="s">
        <v>6198</v>
      </c>
      <c r="K3282" t="s">
        <v>2937</v>
      </c>
      <c r="L3282">
        <v>0</v>
      </c>
      <c r="M3282">
        <v>0</v>
      </c>
      <c r="N3282" t="s">
        <v>6210</v>
      </c>
      <c r="O3282" t="s">
        <v>545</v>
      </c>
      <c r="P3282" t="s">
        <v>458</v>
      </c>
      <c r="R3282">
        <v>0</v>
      </c>
      <c r="S3282" t="s">
        <v>459</v>
      </c>
      <c r="T3282" t="s">
        <v>458</v>
      </c>
      <c r="U3282" t="s">
        <v>460</v>
      </c>
      <c r="V3282" t="s">
        <v>458</v>
      </c>
    </row>
    <row r="3283" spans="1:22" x14ac:dyDescent="0.2">
      <c r="A3283" s="102">
        <v>42030</v>
      </c>
      <c r="B3283" s="102" t="s">
        <v>6197</v>
      </c>
      <c r="C3283" t="s">
        <v>541</v>
      </c>
      <c r="D3283" s="58">
        <v>908.39</v>
      </c>
      <c r="E3283" t="s">
        <v>452</v>
      </c>
      <c r="F3283" s="108">
        <v>2006</v>
      </c>
      <c r="G3283" t="s">
        <v>3265</v>
      </c>
      <c r="H3283">
        <v>10</v>
      </c>
      <c r="I3283">
        <v>421</v>
      </c>
      <c r="J3283" t="s">
        <v>6198</v>
      </c>
      <c r="K3283" t="s">
        <v>2937</v>
      </c>
      <c r="L3283">
        <v>0</v>
      </c>
      <c r="M3283">
        <v>0</v>
      </c>
      <c r="N3283" t="s">
        <v>6211</v>
      </c>
      <c r="O3283" t="s">
        <v>545</v>
      </c>
      <c r="P3283" t="s">
        <v>458</v>
      </c>
      <c r="R3283">
        <v>0</v>
      </c>
      <c r="S3283" t="s">
        <v>459</v>
      </c>
      <c r="T3283" t="s">
        <v>458</v>
      </c>
      <c r="U3283" t="s">
        <v>460</v>
      </c>
      <c r="V3283" t="s">
        <v>458</v>
      </c>
    </row>
    <row r="3284" spans="1:22" x14ac:dyDescent="0.2">
      <c r="A3284" s="102">
        <v>42030</v>
      </c>
      <c r="B3284" s="102" t="s">
        <v>6197</v>
      </c>
      <c r="C3284" t="s">
        <v>541</v>
      </c>
      <c r="D3284" s="58">
        <v>908.39</v>
      </c>
      <c r="E3284" t="s">
        <v>452</v>
      </c>
      <c r="F3284" s="108" t="s">
        <v>2950</v>
      </c>
      <c r="G3284" t="s">
        <v>2951</v>
      </c>
      <c r="H3284">
        <v>14</v>
      </c>
      <c r="I3284">
        <v>421</v>
      </c>
      <c r="J3284" t="s">
        <v>6198</v>
      </c>
      <c r="K3284" t="s">
        <v>2937</v>
      </c>
      <c r="L3284">
        <v>0</v>
      </c>
      <c r="M3284">
        <v>0</v>
      </c>
      <c r="N3284" t="s">
        <v>6212</v>
      </c>
      <c r="O3284" t="s">
        <v>545</v>
      </c>
      <c r="P3284" t="s">
        <v>458</v>
      </c>
      <c r="R3284">
        <v>0</v>
      </c>
      <c r="S3284" t="s">
        <v>459</v>
      </c>
      <c r="T3284" t="s">
        <v>458</v>
      </c>
      <c r="U3284" t="s">
        <v>460</v>
      </c>
      <c r="V3284" t="s">
        <v>458</v>
      </c>
    </row>
    <row r="3285" spans="1:22" x14ac:dyDescent="0.2">
      <c r="A3285" s="102">
        <v>42030</v>
      </c>
      <c r="B3285" s="102" t="s">
        <v>6197</v>
      </c>
      <c r="C3285" t="s">
        <v>541</v>
      </c>
      <c r="D3285" s="58">
        <v>908.39</v>
      </c>
      <c r="E3285" t="s">
        <v>452</v>
      </c>
      <c r="F3285" s="108" t="s">
        <v>2950</v>
      </c>
      <c r="G3285" t="s">
        <v>2951</v>
      </c>
      <c r="H3285">
        <v>28</v>
      </c>
      <c r="I3285">
        <v>421</v>
      </c>
      <c r="J3285" t="s">
        <v>6198</v>
      </c>
      <c r="K3285" t="s">
        <v>2937</v>
      </c>
      <c r="L3285">
        <v>0</v>
      </c>
      <c r="M3285">
        <v>0</v>
      </c>
      <c r="N3285" t="s">
        <v>6213</v>
      </c>
      <c r="O3285" t="s">
        <v>545</v>
      </c>
      <c r="P3285" t="s">
        <v>458</v>
      </c>
      <c r="R3285">
        <v>0</v>
      </c>
      <c r="S3285" t="s">
        <v>459</v>
      </c>
      <c r="T3285" t="s">
        <v>458</v>
      </c>
      <c r="U3285" t="s">
        <v>460</v>
      </c>
      <c r="V3285" t="s">
        <v>458</v>
      </c>
    </row>
    <row r="3286" spans="1:22" x14ac:dyDescent="0.2">
      <c r="A3286" s="102">
        <v>42037</v>
      </c>
      <c r="B3286" s="102" t="s">
        <v>6197</v>
      </c>
      <c r="C3286" t="s">
        <v>541</v>
      </c>
      <c r="D3286" s="58">
        <v>908.39</v>
      </c>
      <c r="E3286" t="s">
        <v>452</v>
      </c>
      <c r="F3286" s="108">
        <v>2024</v>
      </c>
      <c r="G3286" t="s">
        <v>2955</v>
      </c>
      <c r="H3286">
        <v>8</v>
      </c>
      <c r="I3286">
        <v>421</v>
      </c>
      <c r="J3286" t="s">
        <v>6198</v>
      </c>
      <c r="K3286" t="s">
        <v>2937</v>
      </c>
      <c r="L3286">
        <v>0</v>
      </c>
      <c r="M3286">
        <v>0</v>
      </c>
      <c r="N3286" t="s">
        <v>6214</v>
      </c>
      <c r="O3286" t="s">
        <v>545</v>
      </c>
      <c r="P3286" t="s">
        <v>458</v>
      </c>
      <c r="R3286">
        <v>0</v>
      </c>
      <c r="S3286" t="s">
        <v>459</v>
      </c>
      <c r="T3286" t="s">
        <v>458</v>
      </c>
      <c r="U3286" t="s">
        <v>460</v>
      </c>
      <c r="V3286" t="s">
        <v>458</v>
      </c>
    </row>
    <row r="3287" spans="1:22" x14ac:dyDescent="0.2">
      <c r="A3287" s="102">
        <v>42037</v>
      </c>
      <c r="B3287" s="102" t="s">
        <v>6197</v>
      </c>
      <c r="C3287" t="s">
        <v>541</v>
      </c>
      <c r="D3287" s="58">
        <v>908.39</v>
      </c>
      <c r="E3287" t="s">
        <v>452</v>
      </c>
      <c r="F3287" s="108">
        <v>2006</v>
      </c>
      <c r="G3287" t="s">
        <v>3265</v>
      </c>
      <c r="H3287">
        <v>9</v>
      </c>
      <c r="I3287">
        <v>421</v>
      </c>
      <c r="J3287" t="s">
        <v>6198</v>
      </c>
      <c r="K3287" t="s">
        <v>2937</v>
      </c>
      <c r="L3287">
        <v>0</v>
      </c>
      <c r="M3287">
        <v>0</v>
      </c>
      <c r="N3287" t="s">
        <v>6215</v>
      </c>
      <c r="O3287" t="s">
        <v>545</v>
      </c>
      <c r="P3287" t="s">
        <v>458</v>
      </c>
      <c r="R3287">
        <v>0</v>
      </c>
      <c r="S3287" t="s">
        <v>459</v>
      </c>
      <c r="T3287" t="s">
        <v>458</v>
      </c>
      <c r="U3287" t="s">
        <v>460</v>
      </c>
      <c r="V3287" t="s">
        <v>458</v>
      </c>
    </row>
    <row r="3288" spans="1:22" x14ac:dyDescent="0.2">
      <c r="A3288" s="102">
        <v>42037</v>
      </c>
      <c r="B3288" s="102" t="s">
        <v>6197</v>
      </c>
      <c r="C3288" t="s">
        <v>541</v>
      </c>
      <c r="D3288" s="58">
        <v>908.39</v>
      </c>
      <c r="E3288" t="s">
        <v>452</v>
      </c>
      <c r="F3288" s="108" t="s">
        <v>2950</v>
      </c>
      <c r="G3288" t="s">
        <v>2951</v>
      </c>
      <c r="H3288">
        <v>16</v>
      </c>
      <c r="I3288">
        <v>421</v>
      </c>
      <c r="J3288" t="s">
        <v>6198</v>
      </c>
      <c r="K3288" t="s">
        <v>2937</v>
      </c>
      <c r="L3288">
        <v>0</v>
      </c>
      <c r="M3288">
        <v>0</v>
      </c>
      <c r="N3288" t="s">
        <v>6216</v>
      </c>
      <c r="O3288" t="s">
        <v>545</v>
      </c>
      <c r="P3288" t="s">
        <v>458</v>
      </c>
      <c r="R3288">
        <v>0</v>
      </c>
      <c r="S3288" t="s">
        <v>459</v>
      </c>
      <c r="T3288" t="s">
        <v>458</v>
      </c>
      <c r="U3288" t="s">
        <v>460</v>
      </c>
      <c r="V3288" t="s">
        <v>458</v>
      </c>
    </row>
    <row r="3289" spans="1:22" x14ac:dyDescent="0.2">
      <c r="A3289" s="102">
        <v>42044</v>
      </c>
      <c r="B3289" s="102" t="s">
        <v>6197</v>
      </c>
      <c r="C3289" t="s">
        <v>541</v>
      </c>
      <c r="D3289" s="58">
        <v>908.39</v>
      </c>
      <c r="E3289" t="s">
        <v>452</v>
      </c>
      <c r="F3289" s="108">
        <v>2024</v>
      </c>
      <c r="G3289" t="s">
        <v>2955</v>
      </c>
      <c r="H3289">
        <v>2</v>
      </c>
      <c r="I3289">
        <v>421</v>
      </c>
      <c r="J3289" t="s">
        <v>6198</v>
      </c>
      <c r="K3289" t="s">
        <v>2937</v>
      </c>
      <c r="L3289">
        <v>0</v>
      </c>
      <c r="M3289">
        <v>0</v>
      </c>
      <c r="N3289" t="s">
        <v>6217</v>
      </c>
      <c r="O3289" t="s">
        <v>545</v>
      </c>
      <c r="P3289" t="s">
        <v>458</v>
      </c>
      <c r="R3289">
        <v>0</v>
      </c>
      <c r="S3289" t="s">
        <v>459</v>
      </c>
      <c r="T3289" t="s">
        <v>458</v>
      </c>
      <c r="U3289" t="s">
        <v>460</v>
      </c>
      <c r="V3289" t="s">
        <v>458</v>
      </c>
    </row>
    <row r="3290" spans="1:22" x14ac:dyDescent="0.2">
      <c r="A3290" s="102">
        <v>42044</v>
      </c>
      <c r="B3290" s="102" t="s">
        <v>6197</v>
      </c>
      <c r="C3290" t="s">
        <v>541</v>
      </c>
      <c r="D3290" s="58">
        <v>908.39</v>
      </c>
      <c r="E3290" t="s">
        <v>452</v>
      </c>
      <c r="F3290" s="108" t="s">
        <v>2950</v>
      </c>
      <c r="G3290" t="s">
        <v>2951</v>
      </c>
      <c r="H3290">
        <v>26</v>
      </c>
      <c r="I3290">
        <v>421</v>
      </c>
      <c r="J3290" t="s">
        <v>6198</v>
      </c>
      <c r="K3290" t="s">
        <v>2937</v>
      </c>
      <c r="L3290">
        <v>0</v>
      </c>
      <c r="M3290">
        <v>0</v>
      </c>
      <c r="N3290" t="s">
        <v>6218</v>
      </c>
      <c r="O3290" t="s">
        <v>545</v>
      </c>
      <c r="P3290" t="s">
        <v>458</v>
      </c>
      <c r="R3290">
        <v>0</v>
      </c>
      <c r="S3290" t="s">
        <v>459</v>
      </c>
      <c r="T3290" t="s">
        <v>458</v>
      </c>
      <c r="U3290" t="s">
        <v>460</v>
      </c>
      <c r="V3290" t="s">
        <v>458</v>
      </c>
    </row>
    <row r="3291" spans="1:22" x14ac:dyDescent="0.2">
      <c r="A3291" s="102">
        <v>42044</v>
      </c>
      <c r="B3291" s="102" t="s">
        <v>6197</v>
      </c>
      <c r="C3291" t="s">
        <v>541</v>
      </c>
      <c r="D3291" s="58">
        <v>908.39</v>
      </c>
      <c r="E3291" t="s">
        <v>452</v>
      </c>
      <c r="F3291" s="108">
        <v>2006</v>
      </c>
      <c r="G3291" t="s">
        <v>3265</v>
      </c>
      <c r="H3291">
        <v>24</v>
      </c>
      <c r="I3291">
        <v>421</v>
      </c>
      <c r="J3291" t="s">
        <v>6198</v>
      </c>
      <c r="K3291" t="s">
        <v>2937</v>
      </c>
      <c r="L3291">
        <v>0</v>
      </c>
      <c r="M3291">
        <v>0</v>
      </c>
      <c r="N3291" t="s">
        <v>6219</v>
      </c>
      <c r="O3291" t="s">
        <v>545</v>
      </c>
      <c r="P3291" t="s">
        <v>458</v>
      </c>
      <c r="R3291">
        <v>0</v>
      </c>
      <c r="S3291" t="s">
        <v>459</v>
      </c>
      <c r="T3291" t="s">
        <v>458</v>
      </c>
      <c r="U3291" t="s">
        <v>460</v>
      </c>
      <c r="V3291" t="s">
        <v>458</v>
      </c>
    </row>
    <row r="3292" spans="1:22" x14ac:dyDescent="0.2">
      <c r="A3292" s="102">
        <v>42044</v>
      </c>
      <c r="B3292" s="102" t="s">
        <v>6197</v>
      </c>
      <c r="C3292" t="s">
        <v>541</v>
      </c>
      <c r="D3292" s="58">
        <v>908.39</v>
      </c>
      <c r="E3292" t="s">
        <v>452</v>
      </c>
      <c r="F3292" s="108">
        <v>2014</v>
      </c>
      <c r="G3292" t="s">
        <v>2978</v>
      </c>
      <c r="H3292">
        <v>4</v>
      </c>
      <c r="I3292">
        <v>421</v>
      </c>
      <c r="J3292" t="s">
        <v>6198</v>
      </c>
      <c r="K3292" t="s">
        <v>2937</v>
      </c>
      <c r="L3292">
        <v>0</v>
      </c>
      <c r="M3292">
        <v>0</v>
      </c>
      <c r="N3292" t="s">
        <v>6220</v>
      </c>
      <c r="O3292" t="s">
        <v>545</v>
      </c>
      <c r="P3292" t="s">
        <v>458</v>
      </c>
      <c r="R3292">
        <v>0</v>
      </c>
      <c r="S3292" t="s">
        <v>459</v>
      </c>
      <c r="T3292" t="s">
        <v>458</v>
      </c>
      <c r="U3292" t="s">
        <v>460</v>
      </c>
      <c r="V3292" t="s">
        <v>458</v>
      </c>
    </row>
    <row r="3293" spans="1:22" x14ac:dyDescent="0.2">
      <c r="A3293" s="102">
        <v>42051</v>
      </c>
      <c r="B3293" s="102" t="s">
        <v>6197</v>
      </c>
      <c r="C3293" t="s">
        <v>541</v>
      </c>
      <c r="D3293" s="58">
        <v>908.39</v>
      </c>
      <c r="E3293" t="s">
        <v>452</v>
      </c>
      <c r="F3293" s="108">
        <v>2024</v>
      </c>
      <c r="G3293" t="s">
        <v>2955</v>
      </c>
      <c r="H3293">
        <v>2</v>
      </c>
      <c r="I3293">
        <v>421</v>
      </c>
      <c r="J3293" t="s">
        <v>6198</v>
      </c>
      <c r="K3293" t="s">
        <v>2937</v>
      </c>
      <c r="L3293">
        <v>0</v>
      </c>
      <c r="M3293">
        <v>0</v>
      </c>
      <c r="N3293" t="s">
        <v>6221</v>
      </c>
      <c r="O3293" t="s">
        <v>545</v>
      </c>
      <c r="P3293" t="s">
        <v>458</v>
      </c>
      <c r="R3293">
        <v>0</v>
      </c>
      <c r="S3293" t="s">
        <v>459</v>
      </c>
      <c r="T3293" t="s">
        <v>458</v>
      </c>
      <c r="U3293" t="s">
        <v>460</v>
      </c>
      <c r="V3293" t="s">
        <v>458</v>
      </c>
    </row>
    <row r="3294" spans="1:22" x14ac:dyDescent="0.2">
      <c r="A3294" s="102">
        <v>42051</v>
      </c>
      <c r="B3294" s="102" t="s">
        <v>6197</v>
      </c>
      <c r="C3294" t="s">
        <v>541</v>
      </c>
      <c r="D3294" s="58">
        <v>908.39</v>
      </c>
      <c r="E3294" t="s">
        <v>452</v>
      </c>
      <c r="F3294" s="108">
        <v>2006</v>
      </c>
      <c r="G3294" t="s">
        <v>3265</v>
      </c>
      <c r="H3294">
        <v>22</v>
      </c>
      <c r="I3294">
        <v>421</v>
      </c>
      <c r="J3294" t="s">
        <v>6198</v>
      </c>
      <c r="K3294" t="s">
        <v>2937</v>
      </c>
      <c r="L3294">
        <v>0</v>
      </c>
      <c r="M3294">
        <v>0</v>
      </c>
      <c r="N3294" t="s">
        <v>6222</v>
      </c>
      <c r="O3294" t="s">
        <v>545</v>
      </c>
      <c r="P3294" t="s">
        <v>458</v>
      </c>
      <c r="R3294">
        <v>0</v>
      </c>
      <c r="S3294" t="s">
        <v>459</v>
      </c>
      <c r="T3294" t="s">
        <v>458</v>
      </c>
      <c r="U3294" t="s">
        <v>460</v>
      </c>
      <c r="V3294" t="s">
        <v>458</v>
      </c>
    </row>
    <row r="3295" spans="1:22" x14ac:dyDescent="0.2">
      <c r="A3295" s="102">
        <v>42051</v>
      </c>
      <c r="B3295" s="102" t="s">
        <v>6197</v>
      </c>
      <c r="C3295" t="s">
        <v>541</v>
      </c>
      <c r="D3295" s="58">
        <v>908.39</v>
      </c>
      <c r="E3295" t="s">
        <v>452</v>
      </c>
      <c r="F3295" s="108" t="s">
        <v>2950</v>
      </c>
      <c r="G3295" t="s">
        <v>2951</v>
      </c>
      <c r="H3295">
        <v>11</v>
      </c>
      <c r="I3295">
        <v>421</v>
      </c>
      <c r="J3295" t="s">
        <v>6198</v>
      </c>
      <c r="K3295" t="s">
        <v>2937</v>
      </c>
      <c r="L3295">
        <v>0</v>
      </c>
      <c r="M3295">
        <v>0</v>
      </c>
      <c r="N3295" t="s">
        <v>6223</v>
      </c>
      <c r="O3295" t="s">
        <v>545</v>
      </c>
      <c r="P3295" t="s">
        <v>458</v>
      </c>
      <c r="R3295">
        <v>0</v>
      </c>
      <c r="S3295" t="s">
        <v>459</v>
      </c>
      <c r="T3295" t="s">
        <v>458</v>
      </c>
      <c r="U3295" t="s">
        <v>460</v>
      </c>
      <c r="V3295" t="s">
        <v>458</v>
      </c>
    </row>
    <row r="3296" spans="1:22" x14ac:dyDescent="0.2">
      <c r="A3296" s="102">
        <v>42051</v>
      </c>
      <c r="B3296" s="102" t="s">
        <v>6197</v>
      </c>
      <c r="C3296" t="s">
        <v>541</v>
      </c>
      <c r="D3296" s="58">
        <v>908.39</v>
      </c>
      <c r="E3296" t="s">
        <v>452</v>
      </c>
      <c r="F3296" s="108">
        <v>2014</v>
      </c>
      <c r="G3296" t="s">
        <v>2978</v>
      </c>
      <c r="H3296">
        <v>16</v>
      </c>
      <c r="I3296">
        <v>421</v>
      </c>
      <c r="J3296" t="s">
        <v>6198</v>
      </c>
      <c r="K3296" t="s">
        <v>2937</v>
      </c>
      <c r="L3296">
        <v>0</v>
      </c>
      <c r="M3296">
        <v>0</v>
      </c>
      <c r="N3296" t="s">
        <v>6224</v>
      </c>
      <c r="O3296" t="s">
        <v>545</v>
      </c>
      <c r="P3296" t="s">
        <v>458</v>
      </c>
      <c r="R3296">
        <v>0</v>
      </c>
      <c r="S3296" t="s">
        <v>459</v>
      </c>
      <c r="T3296" t="s">
        <v>458</v>
      </c>
      <c r="U3296" t="s">
        <v>460</v>
      </c>
      <c r="V3296" t="s">
        <v>458</v>
      </c>
    </row>
    <row r="3297" spans="1:22" x14ac:dyDescent="0.2">
      <c r="A3297" s="102">
        <v>42058</v>
      </c>
      <c r="B3297" s="102" t="s">
        <v>6197</v>
      </c>
      <c r="C3297" t="s">
        <v>541</v>
      </c>
      <c r="D3297" s="58">
        <v>908.39</v>
      </c>
      <c r="E3297" t="s">
        <v>452</v>
      </c>
      <c r="F3297" s="108">
        <v>2024</v>
      </c>
      <c r="G3297" t="s">
        <v>2955</v>
      </c>
      <c r="H3297">
        <v>5</v>
      </c>
      <c r="I3297">
        <v>421</v>
      </c>
      <c r="J3297" t="s">
        <v>6198</v>
      </c>
      <c r="K3297" t="s">
        <v>2937</v>
      </c>
      <c r="L3297">
        <v>0</v>
      </c>
      <c r="M3297">
        <v>0</v>
      </c>
      <c r="N3297" t="s">
        <v>6225</v>
      </c>
      <c r="O3297" t="s">
        <v>545</v>
      </c>
      <c r="P3297" t="s">
        <v>458</v>
      </c>
      <c r="R3297">
        <v>0</v>
      </c>
      <c r="S3297" t="s">
        <v>459</v>
      </c>
      <c r="T3297" t="s">
        <v>458</v>
      </c>
      <c r="U3297" t="s">
        <v>460</v>
      </c>
      <c r="V3297" t="s">
        <v>458</v>
      </c>
    </row>
    <row r="3298" spans="1:22" x14ac:dyDescent="0.2">
      <c r="A3298" s="102">
        <v>42058</v>
      </c>
      <c r="B3298" s="102" t="s">
        <v>6197</v>
      </c>
      <c r="C3298" t="s">
        <v>541</v>
      </c>
      <c r="D3298" s="58">
        <v>908.39</v>
      </c>
      <c r="E3298" t="s">
        <v>452</v>
      </c>
      <c r="F3298" s="108">
        <v>2006</v>
      </c>
      <c r="G3298" t="s">
        <v>3265</v>
      </c>
      <c r="H3298">
        <v>14</v>
      </c>
      <c r="I3298">
        <v>421</v>
      </c>
      <c r="J3298" t="s">
        <v>6198</v>
      </c>
      <c r="K3298" t="s">
        <v>2937</v>
      </c>
      <c r="L3298">
        <v>0</v>
      </c>
      <c r="M3298">
        <v>0</v>
      </c>
      <c r="N3298" t="s">
        <v>6226</v>
      </c>
      <c r="O3298" t="s">
        <v>545</v>
      </c>
      <c r="P3298" t="s">
        <v>458</v>
      </c>
      <c r="R3298">
        <v>0</v>
      </c>
      <c r="S3298" t="s">
        <v>459</v>
      </c>
      <c r="T3298" t="s">
        <v>458</v>
      </c>
      <c r="U3298" t="s">
        <v>460</v>
      </c>
      <c r="V3298" t="s">
        <v>458</v>
      </c>
    </row>
    <row r="3299" spans="1:22" x14ac:dyDescent="0.2">
      <c r="A3299" s="102">
        <v>42058</v>
      </c>
      <c r="B3299" s="102" t="s">
        <v>6197</v>
      </c>
      <c r="C3299" t="s">
        <v>541</v>
      </c>
      <c r="D3299" s="58">
        <v>908.39</v>
      </c>
      <c r="E3299" t="s">
        <v>452</v>
      </c>
      <c r="F3299" s="108" t="s">
        <v>2950</v>
      </c>
      <c r="G3299" t="s">
        <v>2951</v>
      </c>
      <c r="H3299">
        <v>16</v>
      </c>
      <c r="I3299">
        <v>421</v>
      </c>
      <c r="J3299" t="s">
        <v>6198</v>
      </c>
      <c r="K3299" t="s">
        <v>2937</v>
      </c>
      <c r="L3299">
        <v>0</v>
      </c>
      <c r="M3299">
        <v>0</v>
      </c>
      <c r="N3299" t="s">
        <v>6227</v>
      </c>
      <c r="O3299" t="s">
        <v>545</v>
      </c>
      <c r="P3299" t="s">
        <v>458</v>
      </c>
      <c r="R3299">
        <v>0</v>
      </c>
      <c r="S3299" t="s">
        <v>459</v>
      </c>
      <c r="T3299" t="s">
        <v>458</v>
      </c>
      <c r="U3299" t="s">
        <v>460</v>
      </c>
      <c r="V3299" t="s">
        <v>458</v>
      </c>
    </row>
    <row r="3300" spans="1:22" x14ac:dyDescent="0.2">
      <c r="A3300" s="102">
        <v>42065</v>
      </c>
      <c r="B3300" s="102" t="s">
        <v>6197</v>
      </c>
      <c r="C3300" t="s">
        <v>541</v>
      </c>
      <c r="D3300" s="58">
        <v>908.39</v>
      </c>
      <c r="E3300" t="s">
        <v>452</v>
      </c>
      <c r="F3300" s="108">
        <v>2024</v>
      </c>
      <c r="G3300" t="s">
        <v>2955</v>
      </c>
      <c r="H3300">
        <v>1</v>
      </c>
      <c r="I3300">
        <v>421</v>
      </c>
      <c r="J3300" t="s">
        <v>6198</v>
      </c>
      <c r="K3300" t="s">
        <v>2937</v>
      </c>
      <c r="L3300">
        <v>0</v>
      </c>
      <c r="M3300">
        <v>0</v>
      </c>
      <c r="N3300" t="s">
        <v>6228</v>
      </c>
      <c r="O3300" t="s">
        <v>545</v>
      </c>
      <c r="P3300" t="s">
        <v>458</v>
      </c>
      <c r="R3300">
        <v>0</v>
      </c>
      <c r="S3300" t="s">
        <v>459</v>
      </c>
      <c r="T3300" t="s">
        <v>458</v>
      </c>
      <c r="U3300" t="s">
        <v>460</v>
      </c>
      <c r="V3300" t="s">
        <v>458</v>
      </c>
    </row>
    <row r="3301" spans="1:22" x14ac:dyDescent="0.2">
      <c r="A3301" s="102">
        <v>42065</v>
      </c>
      <c r="B3301" s="102" t="s">
        <v>6197</v>
      </c>
      <c r="C3301" t="s">
        <v>541</v>
      </c>
      <c r="D3301" s="58">
        <v>908.39</v>
      </c>
      <c r="E3301" t="s">
        <v>452</v>
      </c>
      <c r="F3301" s="108">
        <v>2006</v>
      </c>
      <c r="G3301" t="s">
        <v>3265</v>
      </c>
      <c r="H3301">
        <v>6</v>
      </c>
      <c r="I3301">
        <v>421</v>
      </c>
      <c r="J3301" t="s">
        <v>6198</v>
      </c>
      <c r="K3301" t="s">
        <v>2937</v>
      </c>
      <c r="L3301">
        <v>0</v>
      </c>
      <c r="M3301">
        <v>0</v>
      </c>
      <c r="N3301" t="s">
        <v>6229</v>
      </c>
      <c r="O3301" t="s">
        <v>545</v>
      </c>
      <c r="P3301" t="s">
        <v>458</v>
      </c>
      <c r="R3301">
        <v>0</v>
      </c>
      <c r="S3301" t="s">
        <v>459</v>
      </c>
      <c r="T3301" t="s">
        <v>458</v>
      </c>
      <c r="U3301" t="s">
        <v>460</v>
      </c>
      <c r="V3301" t="s">
        <v>458</v>
      </c>
    </row>
    <row r="3302" spans="1:22" x14ac:dyDescent="0.2">
      <c r="A3302" s="102">
        <v>42072</v>
      </c>
      <c r="B3302" s="102" t="s">
        <v>6197</v>
      </c>
      <c r="C3302" t="s">
        <v>541</v>
      </c>
      <c r="D3302" s="58">
        <v>908.39</v>
      </c>
      <c r="E3302" t="s">
        <v>452</v>
      </c>
      <c r="F3302" s="108">
        <v>2024</v>
      </c>
      <c r="G3302" t="s">
        <v>2955</v>
      </c>
      <c r="H3302">
        <v>2</v>
      </c>
      <c r="I3302">
        <v>421</v>
      </c>
      <c r="J3302" t="s">
        <v>6198</v>
      </c>
      <c r="K3302" t="s">
        <v>2937</v>
      </c>
      <c r="L3302">
        <v>0</v>
      </c>
      <c r="M3302">
        <v>0</v>
      </c>
      <c r="N3302" t="s">
        <v>6230</v>
      </c>
      <c r="O3302" t="s">
        <v>545</v>
      </c>
      <c r="P3302" t="s">
        <v>458</v>
      </c>
      <c r="R3302">
        <v>0</v>
      </c>
      <c r="S3302" t="s">
        <v>459</v>
      </c>
      <c r="T3302" t="s">
        <v>458</v>
      </c>
      <c r="U3302" t="s">
        <v>460</v>
      </c>
      <c r="V3302" t="s">
        <v>458</v>
      </c>
    </row>
    <row r="3303" spans="1:22" x14ac:dyDescent="0.2">
      <c r="A3303" s="102">
        <v>42072</v>
      </c>
      <c r="B3303" s="102" t="s">
        <v>6197</v>
      </c>
      <c r="C3303" t="s">
        <v>541</v>
      </c>
      <c r="D3303" s="58">
        <v>908.39</v>
      </c>
      <c r="E3303" t="s">
        <v>452</v>
      </c>
      <c r="F3303" s="108">
        <v>2006</v>
      </c>
      <c r="G3303" t="s">
        <v>3265</v>
      </c>
      <c r="H3303">
        <v>40</v>
      </c>
      <c r="I3303">
        <v>421</v>
      </c>
      <c r="J3303" t="s">
        <v>6198</v>
      </c>
      <c r="K3303" t="s">
        <v>2937</v>
      </c>
      <c r="L3303">
        <v>0</v>
      </c>
      <c r="M3303">
        <v>0</v>
      </c>
      <c r="N3303" t="s">
        <v>6231</v>
      </c>
      <c r="O3303" t="s">
        <v>545</v>
      </c>
      <c r="P3303" t="s">
        <v>458</v>
      </c>
      <c r="R3303">
        <v>0</v>
      </c>
      <c r="S3303" t="s">
        <v>459</v>
      </c>
      <c r="T3303" t="s">
        <v>458</v>
      </c>
      <c r="U3303" t="s">
        <v>460</v>
      </c>
      <c r="V3303" t="s">
        <v>458</v>
      </c>
    </row>
    <row r="3304" spans="1:22" x14ac:dyDescent="0.2">
      <c r="A3304" s="102">
        <v>42072</v>
      </c>
      <c r="B3304" s="102" t="s">
        <v>6197</v>
      </c>
      <c r="C3304" t="s">
        <v>541</v>
      </c>
      <c r="D3304" s="58">
        <v>908.39</v>
      </c>
      <c r="E3304" t="s">
        <v>452</v>
      </c>
      <c r="F3304" s="108" t="s">
        <v>2950</v>
      </c>
      <c r="G3304" t="s">
        <v>2951</v>
      </c>
      <c r="H3304">
        <v>8</v>
      </c>
      <c r="I3304">
        <v>421</v>
      </c>
      <c r="J3304" t="s">
        <v>6198</v>
      </c>
      <c r="K3304" t="s">
        <v>2937</v>
      </c>
      <c r="L3304">
        <v>0</v>
      </c>
      <c r="M3304">
        <v>0</v>
      </c>
      <c r="N3304" t="s">
        <v>6232</v>
      </c>
      <c r="O3304" t="s">
        <v>545</v>
      </c>
      <c r="P3304" t="s">
        <v>458</v>
      </c>
      <c r="R3304">
        <v>0</v>
      </c>
      <c r="S3304" t="s">
        <v>459</v>
      </c>
      <c r="T3304" t="s">
        <v>458</v>
      </c>
      <c r="U3304" t="s">
        <v>460</v>
      </c>
      <c r="V3304" t="s">
        <v>458</v>
      </c>
    </row>
    <row r="3305" spans="1:22" x14ac:dyDescent="0.2">
      <c r="A3305" s="102">
        <v>42079</v>
      </c>
      <c r="B3305" s="102" t="s">
        <v>6197</v>
      </c>
      <c r="C3305" t="s">
        <v>541</v>
      </c>
      <c r="D3305" s="58">
        <v>908.39</v>
      </c>
      <c r="E3305" t="s">
        <v>452</v>
      </c>
      <c r="F3305" s="108">
        <v>2024</v>
      </c>
      <c r="G3305" t="s">
        <v>2955</v>
      </c>
      <c r="H3305">
        <v>1</v>
      </c>
      <c r="I3305">
        <v>421</v>
      </c>
      <c r="J3305" t="s">
        <v>6198</v>
      </c>
      <c r="K3305" t="s">
        <v>2937</v>
      </c>
      <c r="L3305">
        <v>0</v>
      </c>
      <c r="M3305">
        <v>0</v>
      </c>
      <c r="N3305" t="s">
        <v>6233</v>
      </c>
      <c r="O3305" t="s">
        <v>545</v>
      </c>
      <c r="P3305" t="s">
        <v>458</v>
      </c>
      <c r="R3305">
        <v>0</v>
      </c>
      <c r="S3305" t="s">
        <v>459</v>
      </c>
      <c r="T3305" t="s">
        <v>458</v>
      </c>
      <c r="U3305" t="s">
        <v>460</v>
      </c>
      <c r="V3305" t="s">
        <v>458</v>
      </c>
    </row>
    <row r="3306" spans="1:22" x14ac:dyDescent="0.2">
      <c r="A3306" s="102">
        <v>42079</v>
      </c>
      <c r="B3306" s="102" t="s">
        <v>6197</v>
      </c>
      <c r="C3306" t="s">
        <v>541</v>
      </c>
      <c r="D3306" s="58">
        <v>908.39</v>
      </c>
      <c r="E3306" t="s">
        <v>452</v>
      </c>
      <c r="F3306" s="108">
        <v>2006</v>
      </c>
      <c r="G3306" t="s">
        <v>3265</v>
      </c>
      <c r="H3306">
        <v>11</v>
      </c>
      <c r="I3306">
        <v>421</v>
      </c>
      <c r="J3306" t="s">
        <v>6198</v>
      </c>
      <c r="K3306" t="s">
        <v>2937</v>
      </c>
      <c r="L3306">
        <v>0</v>
      </c>
      <c r="M3306">
        <v>0</v>
      </c>
      <c r="N3306" t="s">
        <v>6234</v>
      </c>
      <c r="O3306" t="s">
        <v>545</v>
      </c>
      <c r="P3306" t="s">
        <v>458</v>
      </c>
      <c r="R3306">
        <v>0</v>
      </c>
      <c r="S3306" t="s">
        <v>459</v>
      </c>
      <c r="T3306" t="s">
        <v>458</v>
      </c>
      <c r="U3306" t="s">
        <v>460</v>
      </c>
      <c r="V3306" t="s">
        <v>458</v>
      </c>
    </row>
    <row r="3307" spans="1:22" x14ac:dyDescent="0.2">
      <c r="A3307" s="102">
        <v>42086</v>
      </c>
      <c r="B3307" s="102" t="s">
        <v>6197</v>
      </c>
      <c r="C3307" t="s">
        <v>541</v>
      </c>
      <c r="D3307" s="58">
        <v>908.39</v>
      </c>
      <c r="E3307" t="s">
        <v>452</v>
      </c>
      <c r="F3307" s="108">
        <v>2024</v>
      </c>
      <c r="G3307" t="s">
        <v>2955</v>
      </c>
      <c r="H3307">
        <v>2</v>
      </c>
      <c r="I3307">
        <v>421</v>
      </c>
      <c r="J3307" t="s">
        <v>6198</v>
      </c>
      <c r="K3307" t="s">
        <v>2937</v>
      </c>
      <c r="L3307">
        <v>0</v>
      </c>
      <c r="M3307">
        <v>0</v>
      </c>
      <c r="N3307" t="s">
        <v>6235</v>
      </c>
      <c r="O3307" t="s">
        <v>545</v>
      </c>
      <c r="P3307" t="s">
        <v>458</v>
      </c>
      <c r="R3307">
        <v>0</v>
      </c>
      <c r="S3307" t="s">
        <v>459</v>
      </c>
      <c r="T3307" t="s">
        <v>458</v>
      </c>
      <c r="U3307" t="s">
        <v>460</v>
      </c>
      <c r="V3307" t="s">
        <v>458</v>
      </c>
    </row>
    <row r="3308" spans="1:22" x14ac:dyDescent="0.2">
      <c r="A3308" s="102">
        <v>42093</v>
      </c>
      <c r="B3308" s="102" t="s">
        <v>6197</v>
      </c>
      <c r="C3308" t="s">
        <v>541</v>
      </c>
      <c r="D3308" s="58">
        <v>908.39</v>
      </c>
      <c r="E3308" t="s">
        <v>452</v>
      </c>
      <c r="F3308" s="108">
        <v>2024</v>
      </c>
      <c r="G3308" t="s">
        <v>2955</v>
      </c>
      <c r="H3308">
        <v>2</v>
      </c>
      <c r="I3308">
        <v>421</v>
      </c>
      <c r="J3308" t="s">
        <v>6198</v>
      </c>
      <c r="K3308" t="s">
        <v>2937</v>
      </c>
      <c r="L3308">
        <v>0</v>
      </c>
      <c r="M3308">
        <v>0</v>
      </c>
      <c r="N3308" t="s">
        <v>6236</v>
      </c>
      <c r="O3308" t="s">
        <v>545</v>
      </c>
      <c r="P3308" t="s">
        <v>458</v>
      </c>
      <c r="R3308">
        <v>0</v>
      </c>
      <c r="S3308" t="s">
        <v>459</v>
      </c>
      <c r="T3308" t="s">
        <v>458</v>
      </c>
      <c r="U3308" t="s">
        <v>460</v>
      </c>
      <c r="V3308" t="s">
        <v>458</v>
      </c>
    </row>
    <row r="3309" spans="1:22" x14ac:dyDescent="0.2">
      <c r="A3309" s="102">
        <v>42093</v>
      </c>
      <c r="B3309" s="102" t="s">
        <v>6197</v>
      </c>
      <c r="C3309" t="s">
        <v>541</v>
      </c>
      <c r="D3309" s="58">
        <v>908.39</v>
      </c>
      <c r="E3309" t="s">
        <v>452</v>
      </c>
      <c r="F3309" s="108">
        <v>2006</v>
      </c>
      <c r="G3309" t="s">
        <v>3265</v>
      </c>
      <c r="H3309">
        <v>6</v>
      </c>
      <c r="I3309">
        <v>421</v>
      </c>
      <c r="J3309" t="s">
        <v>6198</v>
      </c>
      <c r="K3309" t="s">
        <v>2937</v>
      </c>
      <c r="L3309">
        <v>0</v>
      </c>
      <c r="M3309">
        <v>0</v>
      </c>
      <c r="N3309" t="s">
        <v>6237</v>
      </c>
      <c r="O3309" t="s">
        <v>545</v>
      </c>
      <c r="P3309" t="s">
        <v>458</v>
      </c>
      <c r="R3309">
        <v>0</v>
      </c>
      <c r="S3309" t="s">
        <v>459</v>
      </c>
      <c r="T3309" t="s">
        <v>458</v>
      </c>
      <c r="U3309" t="s">
        <v>460</v>
      </c>
      <c r="V3309" t="s">
        <v>458</v>
      </c>
    </row>
    <row r="3310" spans="1:22" x14ac:dyDescent="0.2">
      <c r="A3310" s="102">
        <v>42095</v>
      </c>
      <c r="B3310" s="102" t="s">
        <v>6197</v>
      </c>
      <c r="C3310" t="s">
        <v>541</v>
      </c>
      <c r="D3310" s="58">
        <v>908.39</v>
      </c>
      <c r="E3310" t="s">
        <v>452</v>
      </c>
      <c r="F3310" s="108">
        <v>2006</v>
      </c>
      <c r="G3310" t="s">
        <v>3265</v>
      </c>
      <c r="H3310">
        <v>3</v>
      </c>
      <c r="I3310">
        <v>421</v>
      </c>
      <c r="J3310" t="s">
        <v>6198</v>
      </c>
      <c r="K3310" t="s">
        <v>2937</v>
      </c>
      <c r="L3310">
        <v>0</v>
      </c>
      <c r="M3310">
        <v>0</v>
      </c>
      <c r="N3310" t="s">
        <v>6238</v>
      </c>
      <c r="O3310" t="s">
        <v>545</v>
      </c>
      <c r="P3310" t="s">
        <v>458</v>
      </c>
      <c r="R3310">
        <v>0</v>
      </c>
      <c r="S3310" t="s">
        <v>459</v>
      </c>
      <c r="T3310" t="s">
        <v>458</v>
      </c>
      <c r="U3310" t="s">
        <v>460</v>
      </c>
      <c r="V3310" t="s">
        <v>458</v>
      </c>
    </row>
    <row r="3311" spans="1:22" x14ac:dyDescent="0.2">
      <c r="A3311" s="102">
        <v>42095</v>
      </c>
      <c r="B3311" s="102" t="s">
        <v>6197</v>
      </c>
      <c r="C3311" t="s">
        <v>541</v>
      </c>
      <c r="D3311" s="58">
        <v>908.39</v>
      </c>
      <c r="E3311" t="s">
        <v>452</v>
      </c>
      <c r="F3311" s="108" t="s">
        <v>2950</v>
      </c>
      <c r="G3311" t="s">
        <v>2951</v>
      </c>
      <c r="H3311">
        <v>25</v>
      </c>
      <c r="I3311">
        <v>421</v>
      </c>
      <c r="J3311" t="s">
        <v>6198</v>
      </c>
      <c r="K3311" t="s">
        <v>2937</v>
      </c>
      <c r="L3311">
        <v>0</v>
      </c>
      <c r="M3311">
        <v>0</v>
      </c>
      <c r="N3311" t="s">
        <v>6239</v>
      </c>
      <c r="O3311" t="s">
        <v>545</v>
      </c>
      <c r="P3311" t="s">
        <v>458</v>
      </c>
      <c r="R3311">
        <v>0</v>
      </c>
      <c r="S3311" t="s">
        <v>459</v>
      </c>
      <c r="T3311" t="s">
        <v>458</v>
      </c>
      <c r="U3311" t="s">
        <v>460</v>
      </c>
      <c r="V3311" t="s">
        <v>458</v>
      </c>
    </row>
    <row r="3312" spans="1:22" x14ac:dyDescent="0.2">
      <c r="A3312" s="102">
        <v>42095</v>
      </c>
      <c r="B3312" s="102" t="s">
        <v>6197</v>
      </c>
      <c r="C3312" t="s">
        <v>541</v>
      </c>
      <c r="D3312" s="58">
        <v>908.39</v>
      </c>
      <c r="E3312" t="s">
        <v>452</v>
      </c>
      <c r="F3312" s="108">
        <v>2010</v>
      </c>
      <c r="G3312" t="s">
        <v>3044</v>
      </c>
      <c r="H3312">
        <v>8</v>
      </c>
      <c r="I3312">
        <v>421</v>
      </c>
      <c r="J3312" t="s">
        <v>6198</v>
      </c>
      <c r="K3312" t="s">
        <v>2937</v>
      </c>
      <c r="L3312">
        <v>0</v>
      </c>
      <c r="M3312">
        <v>0</v>
      </c>
      <c r="N3312" t="s">
        <v>6240</v>
      </c>
      <c r="O3312" t="s">
        <v>545</v>
      </c>
      <c r="P3312" t="s">
        <v>458</v>
      </c>
      <c r="R3312">
        <v>0</v>
      </c>
      <c r="S3312" t="s">
        <v>459</v>
      </c>
      <c r="T3312" t="s">
        <v>458</v>
      </c>
      <c r="U3312" t="s">
        <v>460</v>
      </c>
      <c r="V3312" t="s">
        <v>458</v>
      </c>
    </row>
    <row r="3313" spans="1:22" x14ac:dyDescent="0.2">
      <c r="A3313" s="102">
        <v>42100</v>
      </c>
      <c r="B3313" s="102" t="s">
        <v>6197</v>
      </c>
      <c r="C3313" t="s">
        <v>541</v>
      </c>
      <c r="D3313" s="58">
        <v>908.39</v>
      </c>
      <c r="E3313" t="s">
        <v>452</v>
      </c>
      <c r="F3313" s="108">
        <v>2024</v>
      </c>
      <c r="G3313" t="s">
        <v>2955</v>
      </c>
      <c r="H3313">
        <v>1</v>
      </c>
      <c r="I3313">
        <v>421</v>
      </c>
      <c r="J3313" t="s">
        <v>6198</v>
      </c>
      <c r="K3313" t="s">
        <v>2937</v>
      </c>
      <c r="L3313">
        <v>0</v>
      </c>
      <c r="M3313">
        <v>0</v>
      </c>
      <c r="N3313" t="s">
        <v>6241</v>
      </c>
      <c r="O3313" t="s">
        <v>545</v>
      </c>
      <c r="P3313" t="s">
        <v>458</v>
      </c>
      <c r="R3313">
        <v>0</v>
      </c>
      <c r="S3313" t="s">
        <v>459</v>
      </c>
      <c r="T3313" t="s">
        <v>458</v>
      </c>
      <c r="U3313" t="s">
        <v>460</v>
      </c>
      <c r="V3313" t="s">
        <v>458</v>
      </c>
    </row>
    <row r="3314" spans="1:22" x14ac:dyDescent="0.2">
      <c r="A3314" s="102">
        <v>42100</v>
      </c>
      <c r="B3314" s="102" t="s">
        <v>6197</v>
      </c>
      <c r="C3314" t="s">
        <v>541</v>
      </c>
      <c r="D3314" s="58">
        <v>908.39</v>
      </c>
      <c r="E3314" t="s">
        <v>452</v>
      </c>
      <c r="F3314" s="108">
        <v>2006</v>
      </c>
      <c r="G3314" t="s">
        <v>3265</v>
      </c>
      <c r="H3314">
        <v>14</v>
      </c>
      <c r="I3314">
        <v>421</v>
      </c>
      <c r="J3314" t="s">
        <v>6198</v>
      </c>
      <c r="K3314" t="s">
        <v>2937</v>
      </c>
      <c r="L3314">
        <v>0</v>
      </c>
      <c r="M3314">
        <v>0</v>
      </c>
      <c r="N3314" t="s">
        <v>6242</v>
      </c>
      <c r="O3314" t="s">
        <v>545</v>
      </c>
      <c r="P3314" t="s">
        <v>458</v>
      </c>
      <c r="R3314">
        <v>0</v>
      </c>
      <c r="S3314" t="s">
        <v>459</v>
      </c>
      <c r="T3314" t="s">
        <v>458</v>
      </c>
      <c r="U3314" t="s">
        <v>460</v>
      </c>
      <c r="V3314" t="s">
        <v>458</v>
      </c>
    </row>
    <row r="3315" spans="1:22" x14ac:dyDescent="0.2">
      <c r="A3315" s="102">
        <v>42100</v>
      </c>
      <c r="B3315" s="102" t="s">
        <v>6197</v>
      </c>
      <c r="C3315" t="s">
        <v>541</v>
      </c>
      <c r="D3315" s="58">
        <v>908.39</v>
      </c>
      <c r="E3315" t="s">
        <v>452</v>
      </c>
      <c r="F3315" s="108" t="s">
        <v>2950</v>
      </c>
      <c r="G3315" t="s">
        <v>2951</v>
      </c>
      <c r="H3315">
        <v>24.5</v>
      </c>
      <c r="I3315">
        <v>421</v>
      </c>
      <c r="J3315" t="s">
        <v>6198</v>
      </c>
      <c r="K3315" t="s">
        <v>2937</v>
      </c>
      <c r="L3315">
        <v>0</v>
      </c>
      <c r="M3315">
        <v>0</v>
      </c>
      <c r="N3315" t="s">
        <v>6243</v>
      </c>
      <c r="O3315" t="s">
        <v>545</v>
      </c>
      <c r="P3315" t="s">
        <v>458</v>
      </c>
      <c r="R3315">
        <v>0</v>
      </c>
      <c r="S3315" t="s">
        <v>459</v>
      </c>
      <c r="T3315" t="s">
        <v>458</v>
      </c>
      <c r="U3315" t="s">
        <v>460</v>
      </c>
      <c r="V3315" t="s">
        <v>458</v>
      </c>
    </row>
    <row r="3316" spans="1:22" x14ac:dyDescent="0.2">
      <c r="A3316" s="102">
        <v>42100</v>
      </c>
      <c r="B3316" s="102" t="s">
        <v>6197</v>
      </c>
      <c r="C3316" t="s">
        <v>541</v>
      </c>
      <c r="D3316" s="58">
        <v>908.39</v>
      </c>
      <c r="E3316" t="s">
        <v>452</v>
      </c>
      <c r="F3316" s="108">
        <v>2010</v>
      </c>
      <c r="G3316" t="s">
        <v>3044</v>
      </c>
      <c r="H3316">
        <v>8</v>
      </c>
      <c r="I3316">
        <v>421</v>
      </c>
      <c r="J3316" t="s">
        <v>6198</v>
      </c>
      <c r="K3316" t="s">
        <v>2937</v>
      </c>
      <c r="L3316">
        <v>0</v>
      </c>
      <c r="M3316">
        <v>0</v>
      </c>
      <c r="N3316" t="s">
        <v>6244</v>
      </c>
      <c r="O3316" t="s">
        <v>545</v>
      </c>
      <c r="P3316" t="s">
        <v>458</v>
      </c>
      <c r="R3316">
        <v>0</v>
      </c>
      <c r="S3316" t="s">
        <v>459</v>
      </c>
      <c r="T3316" t="s">
        <v>458</v>
      </c>
      <c r="U3316" t="s">
        <v>460</v>
      </c>
      <c r="V3316" t="s">
        <v>458</v>
      </c>
    </row>
    <row r="3317" spans="1:22" x14ac:dyDescent="0.2">
      <c r="A3317" s="102">
        <v>42107</v>
      </c>
      <c r="B3317" s="102" t="s">
        <v>6197</v>
      </c>
      <c r="C3317" t="s">
        <v>541</v>
      </c>
      <c r="D3317" s="58">
        <v>908.39</v>
      </c>
      <c r="E3317" t="s">
        <v>452</v>
      </c>
      <c r="F3317" s="108">
        <v>2006</v>
      </c>
      <c r="G3317" t="s">
        <v>3265</v>
      </c>
      <c r="H3317">
        <v>8</v>
      </c>
      <c r="I3317">
        <v>421</v>
      </c>
      <c r="J3317" t="s">
        <v>6198</v>
      </c>
      <c r="K3317" t="s">
        <v>2937</v>
      </c>
      <c r="L3317">
        <v>0</v>
      </c>
      <c r="M3317">
        <v>0</v>
      </c>
      <c r="N3317" t="s">
        <v>6245</v>
      </c>
      <c r="O3317" t="s">
        <v>545</v>
      </c>
      <c r="P3317" t="s">
        <v>458</v>
      </c>
      <c r="R3317">
        <v>0</v>
      </c>
      <c r="S3317" t="s">
        <v>459</v>
      </c>
      <c r="T3317" t="s">
        <v>458</v>
      </c>
      <c r="U3317" t="s">
        <v>460</v>
      </c>
      <c r="V3317" t="s">
        <v>458</v>
      </c>
    </row>
    <row r="3318" spans="1:22" x14ac:dyDescent="0.2">
      <c r="A3318" s="102">
        <v>42114</v>
      </c>
      <c r="B3318" s="102" t="s">
        <v>6197</v>
      </c>
      <c r="C3318" t="s">
        <v>541</v>
      </c>
      <c r="D3318" s="58">
        <v>908.39</v>
      </c>
      <c r="E3318" t="s">
        <v>452</v>
      </c>
      <c r="F3318" s="108">
        <v>2006</v>
      </c>
      <c r="G3318" t="s">
        <v>3265</v>
      </c>
      <c r="H3318">
        <v>9</v>
      </c>
      <c r="I3318">
        <v>421</v>
      </c>
      <c r="J3318" t="s">
        <v>6198</v>
      </c>
      <c r="K3318" t="s">
        <v>2937</v>
      </c>
      <c r="L3318">
        <v>0</v>
      </c>
      <c r="M3318">
        <v>0</v>
      </c>
      <c r="N3318" t="s">
        <v>6246</v>
      </c>
      <c r="O3318" t="s">
        <v>545</v>
      </c>
      <c r="P3318" t="s">
        <v>458</v>
      </c>
      <c r="R3318">
        <v>0</v>
      </c>
      <c r="S3318" t="s">
        <v>459</v>
      </c>
      <c r="T3318" t="s">
        <v>458</v>
      </c>
      <c r="U3318" t="s">
        <v>460</v>
      </c>
      <c r="V3318" t="s">
        <v>458</v>
      </c>
    </row>
    <row r="3319" spans="1:22" x14ac:dyDescent="0.2">
      <c r="A3319" s="102">
        <v>42114</v>
      </c>
      <c r="B3319" s="102" t="s">
        <v>6197</v>
      </c>
      <c r="C3319" t="s">
        <v>541</v>
      </c>
      <c r="D3319" s="58">
        <v>908.39</v>
      </c>
      <c r="E3319" t="s">
        <v>452</v>
      </c>
      <c r="F3319" s="108" t="s">
        <v>2950</v>
      </c>
      <c r="G3319" t="s">
        <v>2951</v>
      </c>
      <c r="H3319">
        <v>24</v>
      </c>
      <c r="I3319">
        <v>421</v>
      </c>
      <c r="J3319" t="s">
        <v>6198</v>
      </c>
      <c r="K3319" t="s">
        <v>2937</v>
      </c>
      <c r="L3319">
        <v>0</v>
      </c>
      <c r="M3319">
        <v>0</v>
      </c>
      <c r="N3319" t="s">
        <v>6247</v>
      </c>
      <c r="O3319" t="s">
        <v>545</v>
      </c>
      <c r="P3319" t="s">
        <v>458</v>
      </c>
      <c r="R3319">
        <v>0</v>
      </c>
      <c r="S3319" t="s">
        <v>459</v>
      </c>
      <c r="T3319" t="s">
        <v>458</v>
      </c>
      <c r="U3319" t="s">
        <v>460</v>
      </c>
      <c r="V3319" t="s">
        <v>458</v>
      </c>
    </row>
    <row r="3320" spans="1:22" x14ac:dyDescent="0.2">
      <c r="A3320" s="102">
        <v>42121</v>
      </c>
      <c r="B3320" s="102" t="s">
        <v>6197</v>
      </c>
      <c r="C3320" t="s">
        <v>541</v>
      </c>
      <c r="D3320" s="58">
        <v>908.39</v>
      </c>
      <c r="E3320" t="s">
        <v>452</v>
      </c>
      <c r="F3320" s="108" t="s">
        <v>2950</v>
      </c>
      <c r="G3320" t="s">
        <v>2951</v>
      </c>
      <c r="H3320">
        <v>4</v>
      </c>
      <c r="I3320">
        <v>421</v>
      </c>
      <c r="J3320" t="s">
        <v>6198</v>
      </c>
      <c r="K3320" t="s">
        <v>2937</v>
      </c>
      <c r="L3320">
        <v>0</v>
      </c>
      <c r="M3320">
        <v>0</v>
      </c>
      <c r="N3320" t="s">
        <v>6248</v>
      </c>
      <c r="O3320" t="s">
        <v>545</v>
      </c>
      <c r="P3320" t="s">
        <v>458</v>
      </c>
      <c r="R3320">
        <v>0</v>
      </c>
      <c r="S3320" t="s">
        <v>459</v>
      </c>
      <c r="T3320" t="s">
        <v>458</v>
      </c>
      <c r="U3320" t="s">
        <v>460</v>
      </c>
      <c r="V3320" t="s">
        <v>458</v>
      </c>
    </row>
    <row r="3321" spans="1:22" x14ac:dyDescent="0.2">
      <c r="A3321" s="102">
        <v>42128</v>
      </c>
      <c r="B3321" s="102" t="s">
        <v>6197</v>
      </c>
      <c r="C3321" t="s">
        <v>541</v>
      </c>
      <c r="D3321" s="58">
        <v>908.39</v>
      </c>
      <c r="E3321" t="s">
        <v>452</v>
      </c>
      <c r="F3321" s="108">
        <v>2006</v>
      </c>
      <c r="G3321" t="s">
        <v>3265</v>
      </c>
      <c r="H3321">
        <v>4</v>
      </c>
      <c r="I3321">
        <v>421</v>
      </c>
      <c r="J3321" t="s">
        <v>6198</v>
      </c>
      <c r="K3321" t="s">
        <v>2937</v>
      </c>
      <c r="L3321">
        <v>0</v>
      </c>
      <c r="M3321">
        <v>0</v>
      </c>
      <c r="N3321" t="s">
        <v>6249</v>
      </c>
      <c r="O3321" t="s">
        <v>545</v>
      </c>
      <c r="P3321" t="s">
        <v>458</v>
      </c>
      <c r="R3321">
        <v>0</v>
      </c>
      <c r="S3321" t="s">
        <v>459</v>
      </c>
      <c r="T3321" t="s">
        <v>458</v>
      </c>
      <c r="U3321" t="s">
        <v>460</v>
      </c>
      <c r="V3321" t="s">
        <v>458</v>
      </c>
    </row>
    <row r="3322" spans="1:22" x14ac:dyDescent="0.2">
      <c r="A3322" s="102">
        <v>42128</v>
      </c>
      <c r="B3322" s="102" t="s">
        <v>6197</v>
      </c>
      <c r="C3322" t="s">
        <v>541</v>
      </c>
      <c r="D3322" s="58">
        <v>908.39</v>
      </c>
      <c r="E3322" t="s">
        <v>452</v>
      </c>
      <c r="F3322" s="108" t="s">
        <v>2950</v>
      </c>
      <c r="G3322" t="s">
        <v>2951</v>
      </c>
      <c r="H3322">
        <v>2</v>
      </c>
      <c r="I3322">
        <v>421</v>
      </c>
      <c r="J3322" t="s">
        <v>6198</v>
      </c>
      <c r="K3322" t="s">
        <v>2937</v>
      </c>
      <c r="L3322">
        <v>0</v>
      </c>
      <c r="M3322">
        <v>0</v>
      </c>
      <c r="N3322" t="s">
        <v>6250</v>
      </c>
      <c r="O3322" t="s">
        <v>545</v>
      </c>
      <c r="P3322" t="s">
        <v>458</v>
      </c>
      <c r="R3322">
        <v>0</v>
      </c>
      <c r="S3322" t="s">
        <v>459</v>
      </c>
      <c r="T3322" t="s">
        <v>458</v>
      </c>
      <c r="U3322" t="s">
        <v>460</v>
      </c>
      <c r="V3322" t="s">
        <v>458</v>
      </c>
    </row>
    <row r="3323" spans="1:22" x14ac:dyDescent="0.2">
      <c r="A3323" s="102">
        <v>42135</v>
      </c>
      <c r="B3323" s="102" t="s">
        <v>6197</v>
      </c>
      <c r="C3323" t="s">
        <v>541</v>
      </c>
      <c r="D3323" s="58">
        <v>908.39</v>
      </c>
      <c r="E3323" t="s">
        <v>452</v>
      </c>
      <c r="F3323" s="108">
        <v>2003</v>
      </c>
      <c r="G3323" t="s">
        <v>3304</v>
      </c>
      <c r="H3323">
        <v>7</v>
      </c>
      <c r="I3323">
        <v>421</v>
      </c>
      <c r="J3323" t="s">
        <v>6198</v>
      </c>
      <c r="K3323" t="s">
        <v>2937</v>
      </c>
      <c r="L3323">
        <v>0</v>
      </c>
      <c r="M3323">
        <v>0</v>
      </c>
      <c r="N3323" t="s">
        <v>6251</v>
      </c>
      <c r="O3323" t="s">
        <v>545</v>
      </c>
      <c r="P3323" t="s">
        <v>458</v>
      </c>
      <c r="R3323">
        <v>0</v>
      </c>
      <c r="S3323" t="s">
        <v>459</v>
      </c>
      <c r="T3323" t="s">
        <v>458</v>
      </c>
      <c r="U3323" t="s">
        <v>460</v>
      </c>
      <c r="V3323" t="s">
        <v>458</v>
      </c>
    </row>
    <row r="3324" spans="1:22" x14ac:dyDescent="0.2">
      <c r="A3324" s="102">
        <v>42135</v>
      </c>
      <c r="B3324" s="102" t="s">
        <v>6197</v>
      </c>
      <c r="C3324" t="s">
        <v>541</v>
      </c>
      <c r="D3324" s="58">
        <v>908.39</v>
      </c>
      <c r="E3324" t="s">
        <v>452</v>
      </c>
      <c r="F3324" s="108">
        <v>2006</v>
      </c>
      <c r="G3324" t="s">
        <v>3265</v>
      </c>
      <c r="H3324">
        <v>9</v>
      </c>
      <c r="I3324">
        <v>421</v>
      </c>
      <c r="J3324" t="s">
        <v>6198</v>
      </c>
      <c r="K3324" t="s">
        <v>2937</v>
      </c>
      <c r="L3324">
        <v>0</v>
      </c>
      <c r="M3324">
        <v>0</v>
      </c>
      <c r="N3324" t="s">
        <v>6252</v>
      </c>
      <c r="O3324" t="s">
        <v>545</v>
      </c>
      <c r="P3324" t="s">
        <v>458</v>
      </c>
      <c r="R3324">
        <v>0</v>
      </c>
      <c r="S3324" t="s">
        <v>459</v>
      </c>
      <c r="T3324" t="s">
        <v>458</v>
      </c>
      <c r="U3324" t="s">
        <v>460</v>
      </c>
      <c r="V3324" t="s">
        <v>458</v>
      </c>
    </row>
    <row r="3325" spans="1:22" x14ac:dyDescent="0.2">
      <c r="A3325" s="102">
        <v>42142</v>
      </c>
      <c r="B3325" s="102" t="s">
        <v>6197</v>
      </c>
      <c r="C3325" t="s">
        <v>541</v>
      </c>
      <c r="D3325" s="58">
        <v>908.39</v>
      </c>
      <c r="E3325" t="s">
        <v>452</v>
      </c>
      <c r="F3325" s="108">
        <v>2024</v>
      </c>
      <c r="G3325" t="s">
        <v>2955</v>
      </c>
      <c r="H3325">
        <v>5</v>
      </c>
      <c r="I3325">
        <v>421</v>
      </c>
      <c r="J3325" t="s">
        <v>6198</v>
      </c>
      <c r="K3325" t="s">
        <v>2937</v>
      </c>
      <c r="L3325">
        <v>0</v>
      </c>
      <c r="M3325">
        <v>0</v>
      </c>
      <c r="N3325" t="s">
        <v>6253</v>
      </c>
      <c r="O3325" t="s">
        <v>545</v>
      </c>
      <c r="P3325" t="s">
        <v>458</v>
      </c>
      <c r="R3325">
        <v>0</v>
      </c>
      <c r="S3325" t="s">
        <v>459</v>
      </c>
      <c r="T3325" t="s">
        <v>458</v>
      </c>
      <c r="U3325" t="s">
        <v>460</v>
      </c>
      <c r="V3325" t="s">
        <v>458</v>
      </c>
    </row>
    <row r="3326" spans="1:22" x14ac:dyDescent="0.2">
      <c r="A3326" s="102">
        <v>42142</v>
      </c>
      <c r="B3326" s="102" t="s">
        <v>6197</v>
      </c>
      <c r="C3326" t="s">
        <v>541</v>
      </c>
      <c r="D3326" s="58">
        <v>908.39</v>
      </c>
      <c r="E3326" t="s">
        <v>452</v>
      </c>
      <c r="F3326" s="108">
        <v>2003</v>
      </c>
      <c r="G3326" t="s">
        <v>3304</v>
      </c>
      <c r="H3326">
        <v>21</v>
      </c>
      <c r="I3326">
        <v>421</v>
      </c>
      <c r="J3326" t="s">
        <v>6198</v>
      </c>
      <c r="K3326" t="s">
        <v>2937</v>
      </c>
      <c r="L3326">
        <v>0</v>
      </c>
      <c r="M3326">
        <v>0</v>
      </c>
      <c r="N3326" t="s">
        <v>6254</v>
      </c>
      <c r="O3326" t="s">
        <v>545</v>
      </c>
      <c r="P3326" t="s">
        <v>458</v>
      </c>
      <c r="R3326">
        <v>0</v>
      </c>
      <c r="S3326" t="s">
        <v>459</v>
      </c>
      <c r="T3326" t="s">
        <v>458</v>
      </c>
      <c r="U3326" t="s">
        <v>460</v>
      </c>
      <c r="V3326" t="s">
        <v>458</v>
      </c>
    </row>
    <row r="3327" spans="1:22" x14ac:dyDescent="0.2">
      <c r="A3327" s="102">
        <v>42142</v>
      </c>
      <c r="B3327" s="102" t="s">
        <v>6197</v>
      </c>
      <c r="C3327" t="s">
        <v>541</v>
      </c>
      <c r="D3327" s="58">
        <v>908.39</v>
      </c>
      <c r="E3327" t="s">
        <v>452</v>
      </c>
      <c r="F3327" s="108">
        <v>2006</v>
      </c>
      <c r="G3327" t="s">
        <v>3265</v>
      </c>
      <c r="H3327">
        <v>23</v>
      </c>
      <c r="I3327">
        <v>421</v>
      </c>
      <c r="J3327" t="s">
        <v>6198</v>
      </c>
      <c r="K3327" t="s">
        <v>2937</v>
      </c>
      <c r="L3327">
        <v>0</v>
      </c>
      <c r="M3327">
        <v>0</v>
      </c>
      <c r="N3327" t="s">
        <v>6255</v>
      </c>
      <c r="O3327" t="s">
        <v>545</v>
      </c>
      <c r="P3327" t="s">
        <v>458</v>
      </c>
      <c r="R3327">
        <v>0</v>
      </c>
      <c r="S3327" t="s">
        <v>459</v>
      </c>
      <c r="T3327" t="s">
        <v>458</v>
      </c>
      <c r="U3327" t="s">
        <v>460</v>
      </c>
      <c r="V3327" t="s">
        <v>458</v>
      </c>
    </row>
    <row r="3328" spans="1:22" x14ac:dyDescent="0.2">
      <c r="A3328" s="102">
        <v>42142</v>
      </c>
      <c r="B3328" s="102" t="s">
        <v>6197</v>
      </c>
      <c r="C3328" t="s">
        <v>541</v>
      </c>
      <c r="D3328" s="58">
        <v>908.39</v>
      </c>
      <c r="E3328" t="s">
        <v>452</v>
      </c>
      <c r="F3328" s="108" t="s">
        <v>2950</v>
      </c>
      <c r="G3328" t="s">
        <v>2951</v>
      </c>
      <c r="H3328">
        <v>30</v>
      </c>
      <c r="I3328">
        <v>421</v>
      </c>
      <c r="J3328" t="s">
        <v>6198</v>
      </c>
      <c r="K3328" t="s">
        <v>2937</v>
      </c>
      <c r="L3328">
        <v>0</v>
      </c>
      <c r="M3328">
        <v>0</v>
      </c>
      <c r="N3328" t="s">
        <v>6256</v>
      </c>
      <c r="O3328" t="s">
        <v>545</v>
      </c>
      <c r="P3328" t="s">
        <v>458</v>
      </c>
      <c r="R3328">
        <v>0</v>
      </c>
      <c r="S3328" t="s">
        <v>459</v>
      </c>
      <c r="T3328" t="s">
        <v>458</v>
      </c>
      <c r="U3328" t="s">
        <v>460</v>
      </c>
      <c r="V3328" t="s">
        <v>458</v>
      </c>
    </row>
    <row r="3329" spans="1:22" x14ac:dyDescent="0.2">
      <c r="A3329" s="102">
        <v>42149</v>
      </c>
      <c r="B3329" s="102" t="s">
        <v>6197</v>
      </c>
      <c r="C3329" t="s">
        <v>541</v>
      </c>
      <c r="D3329" s="58">
        <v>908.39</v>
      </c>
      <c r="E3329" t="s">
        <v>452</v>
      </c>
      <c r="F3329" s="108">
        <v>2024</v>
      </c>
      <c r="G3329" t="s">
        <v>2955</v>
      </c>
      <c r="H3329">
        <v>2</v>
      </c>
      <c r="I3329">
        <v>421</v>
      </c>
      <c r="J3329" t="s">
        <v>6198</v>
      </c>
      <c r="K3329" t="s">
        <v>2937</v>
      </c>
      <c r="L3329">
        <v>0</v>
      </c>
      <c r="M3329">
        <v>0</v>
      </c>
      <c r="N3329" t="s">
        <v>6257</v>
      </c>
      <c r="O3329" t="s">
        <v>545</v>
      </c>
      <c r="P3329" t="s">
        <v>458</v>
      </c>
      <c r="R3329">
        <v>0</v>
      </c>
      <c r="S3329" t="s">
        <v>459</v>
      </c>
      <c r="T3329" t="s">
        <v>458</v>
      </c>
      <c r="U3329" t="s">
        <v>460</v>
      </c>
      <c r="V3329" t="s">
        <v>458</v>
      </c>
    </row>
    <row r="3330" spans="1:22" x14ac:dyDescent="0.2">
      <c r="A3330" s="102">
        <v>42149</v>
      </c>
      <c r="B3330" s="102" t="s">
        <v>6197</v>
      </c>
      <c r="C3330" t="s">
        <v>541</v>
      </c>
      <c r="D3330" s="58">
        <v>908.39</v>
      </c>
      <c r="E3330" t="s">
        <v>452</v>
      </c>
      <c r="F3330" s="108" t="s">
        <v>2950</v>
      </c>
      <c r="G3330" t="s">
        <v>2951</v>
      </c>
      <c r="H3330">
        <v>22</v>
      </c>
      <c r="I3330">
        <v>421</v>
      </c>
      <c r="J3330" t="s">
        <v>6198</v>
      </c>
      <c r="K3330" t="s">
        <v>2937</v>
      </c>
      <c r="L3330">
        <v>0</v>
      </c>
      <c r="M3330">
        <v>0</v>
      </c>
      <c r="N3330" t="s">
        <v>6258</v>
      </c>
      <c r="O3330" t="s">
        <v>545</v>
      </c>
      <c r="P3330" t="s">
        <v>458</v>
      </c>
      <c r="R3330">
        <v>0</v>
      </c>
      <c r="S3330" t="s">
        <v>459</v>
      </c>
      <c r="T3330" t="s">
        <v>458</v>
      </c>
      <c r="U3330" t="s">
        <v>460</v>
      </c>
      <c r="V3330" t="s">
        <v>458</v>
      </c>
    </row>
    <row r="3331" spans="1:22" x14ac:dyDescent="0.2">
      <c r="A3331" s="102">
        <v>42149</v>
      </c>
      <c r="B3331" s="102" t="s">
        <v>6197</v>
      </c>
      <c r="C3331" t="s">
        <v>541</v>
      </c>
      <c r="D3331" s="58">
        <v>908.39</v>
      </c>
      <c r="E3331" t="s">
        <v>452</v>
      </c>
      <c r="F3331" s="108">
        <v>2006</v>
      </c>
      <c r="G3331" t="s">
        <v>3265</v>
      </c>
      <c r="H3331">
        <v>24</v>
      </c>
      <c r="I3331">
        <v>421</v>
      </c>
      <c r="J3331" t="s">
        <v>6198</v>
      </c>
      <c r="K3331" t="s">
        <v>2937</v>
      </c>
      <c r="L3331">
        <v>0</v>
      </c>
      <c r="M3331">
        <v>0</v>
      </c>
      <c r="N3331" t="s">
        <v>6259</v>
      </c>
      <c r="O3331" t="s">
        <v>545</v>
      </c>
      <c r="P3331" t="s">
        <v>458</v>
      </c>
      <c r="R3331">
        <v>0</v>
      </c>
      <c r="S3331" t="s">
        <v>459</v>
      </c>
      <c r="T3331" t="s">
        <v>458</v>
      </c>
      <c r="U3331" t="s">
        <v>460</v>
      </c>
      <c r="V3331" t="s">
        <v>458</v>
      </c>
    </row>
    <row r="3332" spans="1:22" x14ac:dyDescent="0.2">
      <c r="A3332" s="102">
        <v>42149</v>
      </c>
      <c r="B3332" s="102" t="s">
        <v>6197</v>
      </c>
      <c r="C3332" t="s">
        <v>541</v>
      </c>
      <c r="D3332" s="58">
        <v>908.39</v>
      </c>
      <c r="E3332" t="s">
        <v>452</v>
      </c>
      <c r="F3332" s="108" t="s">
        <v>2950</v>
      </c>
      <c r="G3332" t="s">
        <v>2951</v>
      </c>
      <c r="H3332">
        <v>8</v>
      </c>
      <c r="I3332">
        <v>421</v>
      </c>
      <c r="J3332" t="s">
        <v>6198</v>
      </c>
      <c r="K3332" t="s">
        <v>2937</v>
      </c>
      <c r="L3332">
        <v>0</v>
      </c>
      <c r="M3332">
        <v>0</v>
      </c>
      <c r="N3332" t="s">
        <v>6260</v>
      </c>
      <c r="O3332" t="s">
        <v>545</v>
      </c>
      <c r="P3332" t="s">
        <v>458</v>
      </c>
      <c r="R3332">
        <v>0</v>
      </c>
      <c r="S3332" t="s">
        <v>459</v>
      </c>
      <c r="T3332" t="s">
        <v>458</v>
      </c>
      <c r="U3332" t="s">
        <v>460</v>
      </c>
      <c r="V3332" t="s">
        <v>458</v>
      </c>
    </row>
    <row r="3333" spans="1:22" x14ac:dyDescent="0.2">
      <c r="A3333" s="102">
        <v>42156</v>
      </c>
      <c r="B3333" s="102" t="s">
        <v>6197</v>
      </c>
      <c r="C3333" t="s">
        <v>541</v>
      </c>
      <c r="D3333" s="58">
        <v>908.39</v>
      </c>
      <c r="E3333" t="s">
        <v>452</v>
      </c>
      <c r="F3333" s="108">
        <v>2024</v>
      </c>
      <c r="G3333" t="s">
        <v>2955</v>
      </c>
      <c r="H3333">
        <v>1</v>
      </c>
      <c r="I3333">
        <v>421</v>
      </c>
      <c r="J3333" t="s">
        <v>6198</v>
      </c>
      <c r="K3333" t="s">
        <v>2937</v>
      </c>
      <c r="L3333">
        <v>0</v>
      </c>
      <c r="M3333">
        <v>0</v>
      </c>
      <c r="N3333" t="s">
        <v>6261</v>
      </c>
      <c r="O3333" t="s">
        <v>545</v>
      </c>
      <c r="P3333" t="s">
        <v>458</v>
      </c>
      <c r="R3333">
        <v>0</v>
      </c>
      <c r="S3333" t="s">
        <v>459</v>
      </c>
      <c r="T3333" t="s">
        <v>458</v>
      </c>
      <c r="U3333" t="s">
        <v>460</v>
      </c>
      <c r="V3333" t="s">
        <v>458</v>
      </c>
    </row>
    <row r="3334" spans="1:22" x14ac:dyDescent="0.2">
      <c r="A3334" s="102">
        <v>42156</v>
      </c>
      <c r="B3334" s="102" t="s">
        <v>6197</v>
      </c>
      <c r="C3334" t="s">
        <v>541</v>
      </c>
      <c r="D3334" s="58">
        <v>908.39</v>
      </c>
      <c r="E3334" t="s">
        <v>452</v>
      </c>
      <c r="F3334" s="108">
        <v>2006</v>
      </c>
      <c r="G3334" t="s">
        <v>3265</v>
      </c>
      <c r="H3334">
        <v>3</v>
      </c>
      <c r="I3334">
        <v>421</v>
      </c>
      <c r="J3334" t="s">
        <v>6198</v>
      </c>
      <c r="K3334" t="s">
        <v>2937</v>
      </c>
      <c r="L3334">
        <v>0</v>
      </c>
      <c r="M3334">
        <v>0</v>
      </c>
      <c r="N3334" t="s">
        <v>6262</v>
      </c>
      <c r="O3334" t="s">
        <v>545</v>
      </c>
      <c r="P3334" t="s">
        <v>458</v>
      </c>
      <c r="R3334">
        <v>0</v>
      </c>
      <c r="S3334" t="s">
        <v>459</v>
      </c>
      <c r="T3334" t="s">
        <v>458</v>
      </c>
      <c r="U3334" t="s">
        <v>460</v>
      </c>
      <c r="V3334" t="s">
        <v>458</v>
      </c>
    </row>
    <row r="3335" spans="1:22" x14ac:dyDescent="0.2">
      <c r="A3335" s="102">
        <v>42156</v>
      </c>
      <c r="B3335" s="102" t="s">
        <v>6197</v>
      </c>
      <c r="C3335" t="s">
        <v>541</v>
      </c>
      <c r="D3335" s="58">
        <v>908.39</v>
      </c>
      <c r="E3335" t="s">
        <v>452</v>
      </c>
      <c r="F3335" s="108" t="s">
        <v>2950</v>
      </c>
      <c r="G3335" t="s">
        <v>2951</v>
      </c>
      <c r="H3335">
        <v>6</v>
      </c>
      <c r="I3335">
        <v>421</v>
      </c>
      <c r="J3335" t="s">
        <v>6198</v>
      </c>
      <c r="K3335" t="s">
        <v>2937</v>
      </c>
      <c r="L3335">
        <v>0</v>
      </c>
      <c r="M3335">
        <v>0</v>
      </c>
      <c r="N3335" t="s">
        <v>6263</v>
      </c>
      <c r="O3335" t="s">
        <v>545</v>
      </c>
      <c r="P3335" t="s">
        <v>458</v>
      </c>
      <c r="R3335">
        <v>0</v>
      </c>
      <c r="S3335" t="s">
        <v>459</v>
      </c>
      <c r="T3335" t="s">
        <v>458</v>
      </c>
      <c r="U3335" t="s">
        <v>460</v>
      </c>
      <c r="V3335" t="s">
        <v>458</v>
      </c>
    </row>
    <row r="3336" spans="1:22" x14ac:dyDescent="0.2">
      <c r="A3336" s="102">
        <v>42156</v>
      </c>
      <c r="B3336" s="102" t="s">
        <v>6197</v>
      </c>
      <c r="C3336" t="s">
        <v>541</v>
      </c>
      <c r="D3336" s="58">
        <v>908.39</v>
      </c>
      <c r="E3336" t="s">
        <v>452</v>
      </c>
      <c r="F3336" s="108" t="s">
        <v>2950</v>
      </c>
      <c r="G3336" t="s">
        <v>2951</v>
      </c>
      <c r="H3336">
        <v>7</v>
      </c>
      <c r="I3336">
        <v>421</v>
      </c>
      <c r="J3336" t="s">
        <v>6198</v>
      </c>
      <c r="K3336" t="s">
        <v>2937</v>
      </c>
      <c r="L3336">
        <v>0</v>
      </c>
      <c r="M3336">
        <v>0</v>
      </c>
      <c r="N3336" t="s">
        <v>6264</v>
      </c>
      <c r="O3336" t="s">
        <v>545</v>
      </c>
      <c r="P3336" t="s">
        <v>458</v>
      </c>
      <c r="R3336">
        <v>0</v>
      </c>
      <c r="S3336" t="s">
        <v>459</v>
      </c>
      <c r="T3336" t="s">
        <v>458</v>
      </c>
      <c r="U3336" t="s">
        <v>460</v>
      </c>
      <c r="V3336" t="s">
        <v>458</v>
      </c>
    </row>
    <row r="3337" spans="1:22" x14ac:dyDescent="0.2">
      <c r="A3337" s="102">
        <v>42163</v>
      </c>
      <c r="B3337" s="102" t="s">
        <v>6197</v>
      </c>
      <c r="C3337" t="s">
        <v>541</v>
      </c>
      <c r="D3337" s="58">
        <v>908.39</v>
      </c>
      <c r="E3337" t="s">
        <v>452</v>
      </c>
      <c r="F3337" s="108">
        <v>2024</v>
      </c>
      <c r="G3337" t="s">
        <v>2955</v>
      </c>
      <c r="H3337">
        <v>3</v>
      </c>
      <c r="I3337">
        <v>421</v>
      </c>
      <c r="J3337" t="s">
        <v>6198</v>
      </c>
      <c r="K3337" t="s">
        <v>2937</v>
      </c>
      <c r="L3337">
        <v>0</v>
      </c>
      <c r="M3337">
        <v>0</v>
      </c>
      <c r="N3337" t="s">
        <v>6265</v>
      </c>
      <c r="O3337" t="s">
        <v>545</v>
      </c>
      <c r="P3337" t="s">
        <v>458</v>
      </c>
      <c r="R3337">
        <v>0</v>
      </c>
      <c r="S3337" t="s">
        <v>459</v>
      </c>
      <c r="T3337" t="s">
        <v>458</v>
      </c>
      <c r="U3337" t="s">
        <v>460</v>
      </c>
      <c r="V3337" t="s">
        <v>458</v>
      </c>
    </row>
    <row r="3338" spans="1:22" x14ac:dyDescent="0.2">
      <c r="A3338" s="102">
        <v>42163</v>
      </c>
      <c r="B3338" s="102" t="s">
        <v>6197</v>
      </c>
      <c r="C3338" t="s">
        <v>541</v>
      </c>
      <c r="D3338" s="58">
        <v>908.39</v>
      </c>
      <c r="E3338" t="s">
        <v>452</v>
      </c>
      <c r="F3338" s="108">
        <v>2006</v>
      </c>
      <c r="G3338" t="s">
        <v>3265</v>
      </c>
      <c r="H3338">
        <v>4</v>
      </c>
      <c r="I3338">
        <v>421</v>
      </c>
      <c r="J3338" t="s">
        <v>6198</v>
      </c>
      <c r="K3338" t="s">
        <v>2937</v>
      </c>
      <c r="L3338">
        <v>0</v>
      </c>
      <c r="M3338">
        <v>0</v>
      </c>
      <c r="N3338" t="s">
        <v>6266</v>
      </c>
      <c r="O3338" t="s">
        <v>545</v>
      </c>
      <c r="P3338" t="s">
        <v>458</v>
      </c>
      <c r="R3338">
        <v>0</v>
      </c>
      <c r="S3338" t="s">
        <v>459</v>
      </c>
      <c r="T3338" t="s">
        <v>458</v>
      </c>
      <c r="U3338" t="s">
        <v>460</v>
      </c>
      <c r="V3338" t="s">
        <v>458</v>
      </c>
    </row>
    <row r="3339" spans="1:22" x14ac:dyDescent="0.2">
      <c r="A3339" s="102">
        <v>42163</v>
      </c>
      <c r="B3339" s="102" t="s">
        <v>6197</v>
      </c>
      <c r="C3339" t="s">
        <v>541</v>
      </c>
      <c r="D3339" s="58">
        <v>908.39</v>
      </c>
      <c r="E3339" t="s">
        <v>452</v>
      </c>
      <c r="F3339" s="108" t="s">
        <v>2950</v>
      </c>
      <c r="G3339" t="s">
        <v>2951</v>
      </c>
      <c r="H3339">
        <v>6.5</v>
      </c>
      <c r="I3339">
        <v>421</v>
      </c>
      <c r="J3339" t="s">
        <v>6198</v>
      </c>
      <c r="K3339" t="s">
        <v>2937</v>
      </c>
      <c r="L3339">
        <v>0</v>
      </c>
      <c r="M3339">
        <v>0</v>
      </c>
      <c r="N3339" t="s">
        <v>6267</v>
      </c>
      <c r="O3339" t="s">
        <v>545</v>
      </c>
      <c r="P3339" t="s">
        <v>458</v>
      </c>
      <c r="R3339">
        <v>0</v>
      </c>
      <c r="S3339" t="s">
        <v>459</v>
      </c>
      <c r="T3339" t="s">
        <v>458</v>
      </c>
      <c r="U3339" t="s">
        <v>460</v>
      </c>
      <c r="V3339" t="s">
        <v>458</v>
      </c>
    </row>
    <row r="3340" spans="1:22" x14ac:dyDescent="0.2">
      <c r="A3340" s="102">
        <v>42163</v>
      </c>
      <c r="B3340" s="102" t="s">
        <v>6197</v>
      </c>
      <c r="C3340" t="s">
        <v>541</v>
      </c>
      <c r="D3340" s="58">
        <v>908.39</v>
      </c>
      <c r="E3340" t="s">
        <v>452</v>
      </c>
      <c r="F3340" s="108" t="s">
        <v>2950</v>
      </c>
      <c r="G3340" t="s">
        <v>2951</v>
      </c>
      <c r="H3340">
        <v>3</v>
      </c>
      <c r="I3340">
        <v>421</v>
      </c>
      <c r="J3340" t="s">
        <v>6198</v>
      </c>
      <c r="K3340" t="s">
        <v>2937</v>
      </c>
      <c r="L3340">
        <v>0</v>
      </c>
      <c r="M3340">
        <v>0</v>
      </c>
      <c r="N3340" t="s">
        <v>6268</v>
      </c>
      <c r="O3340" t="s">
        <v>545</v>
      </c>
      <c r="P3340" t="s">
        <v>458</v>
      </c>
      <c r="R3340">
        <v>0</v>
      </c>
      <c r="S3340" t="s">
        <v>459</v>
      </c>
      <c r="T3340" t="s">
        <v>458</v>
      </c>
      <c r="U3340" t="s">
        <v>460</v>
      </c>
      <c r="V3340" t="s">
        <v>458</v>
      </c>
    </row>
    <row r="3341" spans="1:22" x14ac:dyDescent="0.2">
      <c r="A3341" s="102">
        <v>42170</v>
      </c>
      <c r="B3341" s="102" t="s">
        <v>6197</v>
      </c>
      <c r="C3341" t="s">
        <v>541</v>
      </c>
      <c r="D3341" s="58">
        <v>908.39</v>
      </c>
      <c r="E3341" t="s">
        <v>452</v>
      </c>
      <c r="F3341" s="108">
        <v>2024</v>
      </c>
      <c r="G3341" t="s">
        <v>2955</v>
      </c>
      <c r="H3341">
        <v>2</v>
      </c>
      <c r="I3341">
        <v>421</v>
      </c>
      <c r="J3341" t="s">
        <v>6198</v>
      </c>
      <c r="K3341" t="s">
        <v>2937</v>
      </c>
      <c r="L3341">
        <v>0</v>
      </c>
      <c r="M3341">
        <v>0</v>
      </c>
      <c r="N3341" t="s">
        <v>6269</v>
      </c>
      <c r="O3341" t="s">
        <v>545</v>
      </c>
      <c r="P3341" t="s">
        <v>458</v>
      </c>
      <c r="R3341">
        <v>0</v>
      </c>
      <c r="S3341" t="s">
        <v>459</v>
      </c>
      <c r="T3341" t="s">
        <v>458</v>
      </c>
      <c r="U3341" t="s">
        <v>460</v>
      </c>
      <c r="V3341" t="s">
        <v>458</v>
      </c>
    </row>
    <row r="3342" spans="1:22" x14ac:dyDescent="0.2">
      <c r="A3342" s="102">
        <v>42170</v>
      </c>
      <c r="B3342" s="102" t="s">
        <v>6197</v>
      </c>
      <c r="C3342" t="s">
        <v>541</v>
      </c>
      <c r="D3342" s="58">
        <v>908.39</v>
      </c>
      <c r="E3342" t="s">
        <v>452</v>
      </c>
      <c r="F3342" s="108">
        <v>2006</v>
      </c>
      <c r="G3342" t="s">
        <v>3265</v>
      </c>
      <c r="H3342">
        <v>14</v>
      </c>
      <c r="I3342">
        <v>421</v>
      </c>
      <c r="J3342" t="s">
        <v>6198</v>
      </c>
      <c r="K3342" t="s">
        <v>2937</v>
      </c>
      <c r="L3342">
        <v>0</v>
      </c>
      <c r="M3342">
        <v>0</v>
      </c>
      <c r="N3342" t="s">
        <v>6270</v>
      </c>
      <c r="O3342" t="s">
        <v>545</v>
      </c>
      <c r="P3342" t="s">
        <v>458</v>
      </c>
      <c r="R3342">
        <v>0</v>
      </c>
      <c r="S3342" t="s">
        <v>459</v>
      </c>
      <c r="T3342" t="s">
        <v>458</v>
      </c>
      <c r="U3342" t="s">
        <v>460</v>
      </c>
      <c r="V3342" t="s">
        <v>458</v>
      </c>
    </row>
    <row r="3343" spans="1:22" x14ac:dyDescent="0.2">
      <c r="A3343" s="102">
        <v>42170</v>
      </c>
      <c r="B3343" s="102" t="s">
        <v>6197</v>
      </c>
      <c r="C3343" t="s">
        <v>541</v>
      </c>
      <c r="D3343" s="58">
        <v>908.39</v>
      </c>
      <c r="E3343" t="s">
        <v>452</v>
      </c>
      <c r="F3343" s="108" t="s">
        <v>2950</v>
      </c>
      <c r="G3343" t="s">
        <v>2951</v>
      </c>
      <c r="H3343">
        <v>15</v>
      </c>
      <c r="I3343">
        <v>421</v>
      </c>
      <c r="J3343" t="s">
        <v>6198</v>
      </c>
      <c r="K3343" t="s">
        <v>2937</v>
      </c>
      <c r="L3343">
        <v>0</v>
      </c>
      <c r="M3343">
        <v>0</v>
      </c>
      <c r="N3343" t="s">
        <v>6271</v>
      </c>
      <c r="O3343" t="s">
        <v>545</v>
      </c>
      <c r="P3343" t="s">
        <v>458</v>
      </c>
      <c r="R3343">
        <v>0</v>
      </c>
      <c r="S3343" t="s">
        <v>459</v>
      </c>
      <c r="T3343" t="s">
        <v>458</v>
      </c>
      <c r="U3343" t="s">
        <v>460</v>
      </c>
      <c r="V3343" t="s">
        <v>458</v>
      </c>
    </row>
    <row r="3344" spans="1:22" x14ac:dyDescent="0.2">
      <c r="A3344" s="102">
        <v>42170</v>
      </c>
      <c r="B3344" s="102" t="s">
        <v>6197</v>
      </c>
      <c r="C3344" t="s">
        <v>541</v>
      </c>
      <c r="D3344" s="58">
        <v>908.39</v>
      </c>
      <c r="E3344" t="s">
        <v>452</v>
      </c>
      <c r="F3344" s="108">
        <v>2010</v>
      </c>
      <c r="G3344" t="s">
        <v>3044</v>
      </c>
      <c r="H3344">
        <v>7</v>
      </c>
      <c r="I3344">
        <v>421</v>
      </c>
      <c r="J3344" t="s">
        <v>6198</v>
      </c>
      <c r="K3344" t="s">
        <v>2937</v>
      </c>
      <c r="L3344">
        <v>0</v>
      </c>
      <c r="M3344">
        <v>0</v>
      </c>
      <c r="N3344" t="s">
        <v>6272</v>
      </c>
      <c r="O3344" t="s">
        <v>545</v>
      </c>
      <c r="P3344" t="s">
        <v>458</v>
      </c>
      <c r="R3344">
        <v>0</v>
      </c>
      <c r="S3344" t="s">
        <v>459</v>
      </c>
      <c r="T3344" t="s">
        <v>458</v>
      </c>
      <c r="U3344" t="s">
        <v>460</v>
      </c>
      <c r="V3344" t="s">
        <v>458</v>
      </c>
    </row>
    <row r="3345" spans="1:22" x14ac:dyDescent="0.2">
      <c r="A3345" s="102">
        <v>42177</v>
      </c>
      <c r="B3345" s="102" t="s">
        <v>6197</v>
      </c>
      <c r="C3345" t="s">
        <v>541</v>
      </c>
      <c r="D3345" s="58">
        <v>908.39</v>
      </c>
      <c r="E3345" t="s">
        <v>452</v>
      </c>
      <c r="F3345" s="108">
        <v>2024</v>
      </c>
      <c r="G3345" t="s">
        <v>2955</v>
      </c>
      <c r="H3345">
        <v>2</v>
      </c>
      <c r="I3345">
        <v>421</v>
      </c>
      <c r="J3345" t="s">
        <v>6198</v>
      </c>
      <c r="K3345" t="s">
        <v>2937</v>
      </c>
      <c r="L3345">
        <v>0</v>
      </c>
      <c r="M3345">
        <v>0</v>
      </c>
      <c r="N3345" t="s">
        <v>6273</v>
      </c>
      <c r="O3345" t="s">
        <v>545</v>
      </c>
      <c r="P3345" t="s">
        <v>458</v>
      </c>
      <c r="R3345">
        <v>0</v>
      </c>
      <c r="S3345" t="s">
        <v>459</v>
      </c>
      <c r="T3345" t="s">
        <v>458</v>
      </c>
      <c r="U3345" t="s">
        <v>460</v>
      </c>
      <c r="V3345" t="s">
        <v>458</v>
      </c>
    </row>
    <row r="3346" spans="1:22" x14ac:dyDescent="0.2">
      <c r="A3346" s="102">
        <v>42177</v>
      </c>
      <c r="B3346" s="102" t="s">
        <v>6197</v>
      </c>
      <c r="C3346" t="s">
        <v>541</v>
      </c>
      <c r="D3346" s="58">
        <v>908.39</v>
      </c>
      <c r="E3346" t="s">
        <v>452</v>
      </c>
      <c r="F3346" s="108">
        <v>2006</v>
      </c>
      <c r="G3346" t="s">
        <v>3265</v>
      </c>
      <c r="H3346">
        <v>40</v>
      </c>
      <c r="I3346">
        <v>421</v>
      </c>
      <c r="J3346" t="s">
        <v>6198</v>
      </c>
      <c r="K3346" t="s">
        <v>2937</v>
      </c>
      <c r="L3346">
        <v>0</v>
      </c>
      <c r="M3346">
        <v>0</v>
      </c>
      <c r="N3346" t="s">
        <v>6274</v>
      </c>
      <c r="O3346" t="s">
        <v>545</v>
      </c>
      <c r="P3346" t="s">
        <v>458</v>
      </c>
      <c r="R3346">
        <v>0</v>
      </c>
      <c r="S3346" t="s">
        <v>459</v>
      </c>
      <c r="T3346" t="s">
        <v>458</v>
      </c>
      <c r="U3346" t="s">
        <v>460</v>
      </c>
      <c r="V3346" t="s">
        <v>458</v>
      </c>
    </row>
    <row r="3347" spans="1:22" x14ac:dyDescent="0.2">
      <c r="A3347" s="102">
        <v>42177</v>
      </c>
      <c r="B3347" s="102" t="s">
        <v>6197</v>
      </c>
      <c r="C3347" t="s">
        <v>541</v>
      </c>
      <c r="D3347" s="58">
        <v>908.39</v>
      </c>
      <c r="E3347" t="s">
        <v>452</v>
      </c>
      <c r="F3347" s="108" t="s">
        <v>2950</v>
      </c>
      <c r="G3347" t="s">
        <v>2951</v>
      </c>
      <c r="H3347">
        <v>2</v>
      </c>
      <c r="I3347">
        <v>421</v>
      </c>
      <c r="J3347" t="s">
        <v>6198</v>
      </c>
      <c r="K3347" t="s">
        <v>2937</v>
      </c>
      <c r="L3347">
        <v>0</v>
      </c>
      <c r="M3347">
        <v>0</v>
      </c>
      <c r="N3347" t="s">
        <v>6275</v>
      </c>
      <c r="O3347" t="s">
        <v>545</v>
      </c>
      <c r="P3347" t="s">
        <v>458</v>
      </c>
      <c r="R3347">
        <v>0</v>
      </c>
      <c r="S3347" t="s">
        <v>459</v>
      </c>
      <c r="T3347" t="s">
        <v>458</v>
      </c>
      <c r="U3347" t="s">
        <v>460</v>
      </c>
      <c r="V3347" t="s">
        <v>458</v>
      </c>
    </row>
    <row r="3348" spans="1:22" x14ac:dyDescent="0.2">
      <c r="A3348" s="102">
        <v>42184</v>
      </c>
      <c r="B3348" s="102" t="s">
        <v>6197</v>
      </c>
      <c r="C3348" t="s">
        <v>541</v>
      </c>
      <c r="D3348" s="58">
        <v>908.39</v>
      </c>
      <c r="E3348" t="s">
        <v>452</v>
      </c>
      <c r="F3348" s="108" t="s">
        <v>2950</v>
      </c>
      <c r="G3348" t="s">
        <v>2951</v>
      </c>
      <c r="H3348">
        <v>2</v>
      </c>
      <c r="I3348">
        <v>421</v>
      </c>
      <c r="J3348" t="s">
        <v>6198</v>
      </c>
      <c r="K3348" t="s">
        <v>2937</v>
      </c>
      <c r="L3348">
        <v>0</v>
      </c>
      <c r="M3348">
        <v>0</v>
      </c>
      <c r="N3348" t="s">
        <v>6276</v>
      </c>
      <c r="O3348" t="s">
        <v>545</v>
      </c>
      <c r="P3348" t="s">
        <v>458</v>
      </c>
      <c r="R3348">
        <v>0</v>
      </c>
      <c r="S3348" t="s">
        <v>459</v>
      </c>
      <c r="T3348" t="s">
        <v>458</v>
      </c>
      <c r="U3348" t="s">
        <v>460</v>
      </c>
      <c r="V3348" t="s">
        <v>458</v>
      </c>
    </row>
    <row r="3349" spans="1:22" x14ac:dyDescent="0.2">
      <c r="A3349" s="102">
        <v>42186</v>
      </c>
      <c r="B3349" s="102" t="s">
        <v>6197</v>
      </c>
      <c r="C3349" t="s">
        <v>541</v>
      </c>
      <c r="D3349" s="58">
        <v>908.39</v>
      </c>
      <c r="E3349" t="s">
        <v>452</v>
      </c>
      <c r="F3349" s="108">
        <v>2006</v>
      </c>
      <c r="G3349" t="s">
        <v>3265</v>
      </c>
      <c r="H3349">
        <v>12</v>
      </c>
      <c r="I3349">
        <v>421</v>
      </c>
      <c r="J3349" t="s">
        <v>6198</v>
      </c>
      <c r="K3349" t="s">
        <v>2937</v>
      </c>
      <c r="L3349">
        <v>0</v>
      </c>
      <c r="M3349">
        <v>0</v>
      </c>
      <c r="N3349" t="s">
        <v>6277</v>
      </c>
      <c r="O3349" t="s">
        <v>545</v>
      </c>
      <c r="P3349" t="s">
        <v>458</v>
      </c>
      <c r="R3349">
        <v>0</v>
      </c>
      <c r="S3349" t="s">
        <v>459</v>
      </c>
      <c r="T3349" t="s">
        <v>458</v>
      </c>
      <c r="U3349" t="s">
        <v>460</v>
      </c>
      <c r="V3349" t="s">
        <v>458</v>
      </c>
    </row>
    <row r="3350" spans="1:22" x14ac:dyDescent="0.2">
      <c r="A3350" s="102">
        <v>42191</v>
      </c>
      <c r="B3350" s="102" t="s">
        <v>6197</v>
      </c>
      <c r="C3350" t="s">
        <v>541</v>
      </c>
      <c r="D3350" s="58">
        <v>908.39</v>
      </c>
      <c r="E3350" t="s">
        <v>452</v>
      </c>
      <c r="F3350" s="108">
        <v>2024</v>
      </c>
      <c r="G3350" t="s">
        <v>2955</v>
      </c>
      <c r="H3350">
        <v>1</v>
      </c>
      <c r="I3350">
        <v>421</v>
      </c>
      <c r="J3350" t="s">
        <v>6198</v>
      </c>
      <c r="K3350" t="s">
        <v>2937</v>
      </c>
      <c r="L3350">
        <v>0</v>
      </c>
      <c r="M3350">
        <v>0</v>
      </c>
      <c r="N3350" t="s">
        <v>6278</v>
      </c>
      <c r="O3350" t="s">
        <v>545</v>
      </c>
      <c r="P3350" t="s">
        <v>458</v>
      </c>
      <c r="R3350">
        <v>0</v>
      </c>
      <c r="S3350" t="s">
        <v>459</v>
      </c>
      <c r="T3350" t="s">
        <v>458</v>
      </c>
      <c r="U3350" t="s">
        <v>460</v>
      </c>
      <c r="V3350" t="s">
        <v>458</v>
      </c>
    </row>
    <row r="3351" spans="1:22" x14ac:dyDescent="0.2">
      <c r="A3351" s="102">
        <v>42191</v>
      </c>
      <c r="B3351" s="102" t="s">
        <v>6197</v>
      </c>
      <c r="C3351" t="s">
        <v>541</v>
      </c>
      <c r="D3351" s="58">
        <v>908.39</v>
      </c>
      <c r="E3351" t="s">
        <v>452</v>
      </c>
      <c r="F3351" s="108">
        <v>2006</v>
      </c>
      <c r="G3351" t="s">
        <v>3265</v>
      </c>
      <c r="H3351">
        <v>19</v>
      </c>
      <c r="I3351">
        <v>421</v>
      </c>
      <c r="J3351" t="s">
        <v>6198</v>
      </c>
      <c r="K3351" t="s">
        <v>2937</v>
      </c>
      <c r="L3351">
        <v>0</v>
      </c>
      <c r="M3351">
        <v>0</v>
      </c>
      <c r="N3351" t="s">
        <v>6279</v>
      </c>
      <c r="O3351" t="s">
        <v>545</v>
      </c>
      <c r="P3351" t="s">
        <v>458</v>
      </c>
      <c r="R3351">
        <v>0</v>
      </c>
      <c r="S3351" t="s">
        <v>459</v>
      </c>
      <c r="T3351" t="s">
        <v>458</v>
      </c>
      <c r="U3351" t="s">
        <v>460</v>
      </c>
      <c r="V3351" t="s">
        <v>458</v>
      </c>
    </row>
    <row r="3352" spans="1:22" x14ac:dyDescent="0.2">
      <c r="A3352" s="102">
        <v>42198</v>
      </c>
      <c r="B3352" s="102" t="s">
        <v>6197</v>
      </c>
      <c r="C3352" t="s">
        <v>541</v>
      </c>
      <c r="D3352" s="58">
        <v>908.39</v>
      </c>
      <c r="E3352" t="s">
        <v>452</v>
      </c>
      <c r="F3352" s="108">
        <v>2006</v>
      </c>
      <c r="G3352" t="s">
        <v>3265</v>
      </c>
      <c r="H3352">
        <v>16</v>
      </c>
      <c r="I3352">
        <v>421</v>
      </c>
      <c r="J3352" t="s">
        <v>6198</v>
      </c>
      <c r="K3352" t="s">
        <v>2937</v>
      </c>
      <c r="L3352">
        <v>0</v>
      </c>
      <c r="M3352">
        <v>0</v>
      </c>
      <c r="N3352" t="s">
        <v>6280</v>
      </c>
      <c r="O3352" t="s">
        <v>545</v>
      </c>
      <c r="P3352" t="s">
        <v>458</v>
      </c>
      <c r="R3352">
        <v>0</v>
      </c>
      <c r="S3352" t="s">
        <v>459</v>
      </c>
      <c r="T3352" t="s">
        <v>458</v>
      </c>
      <c r="U3352" t="s">
        <v>460</v>
      </c>
      <c r="V3352" t="s">
        <v>458</v>
      </c>
    </row>
    <row r="3353" spans="1:22" x14ac:dyDescent="0.2">
      <c r="A3353" s="102">
        <v>42205</v>
      </c>
      <c r="B3353" s="102" t="s">
        <v>6197</v>
      </c>
      <c r="C3353" t="s">
        <v>541</v>
      </c>
      <c r="D3353" s="58">
        <v>908.39</v>
      </c>
      <c r="E3353" t="s">
        <v>452</v>
      </c>
      <c r="F3353" s="108">
        <v>2006</v>
      </c>
      <c r="G3353" t="s">
        <v>3265</v>
      </c>
      <c r="H3353">
        <v>1</v>
      </c>
      <c r="I3353">
        <v>421</v>
      </c>
      <c r="J3353" t="s">
        <v>6198</v>
      </c>
      <c r="K3353" t="s">
        <v>2937</v>
      </c>
      <c r="L3353">
        <v>0</v>
      </c>
      <c r="M3353">
        <v>0</v>
      </c>
      <c r="N3353" t="s">
        <v>6281</v>
      </c>
      <c r="O3353" t="s">
        <v>545</v>
      </c>
      <c r="P3353" t="s">
        <v>458</v>
      </c>
      <c r="R3353">
        <v>0</v>
      </c>
      <c r="S3353" t="s">
        <v>459</v>
      </c>
      <c r="T3353" t="s">
        <v>458</v>
      </c>
      <c r="U3353" t="s">
        <v>460</v>
      </c>
      <c r="V3353" t="s">
        <v>458</v>
      </c>
    </row>
    <row r="3354" spans="1:22" x14ac:dyDescent="0.2">
      <c r="A3354" s="102">
        <v>42205</v>
      </c>
      <c r="B3354" s="102" t="s">
        <v>6197</v>
      </c>
      <c r="C3354" t="s">
        <v>541</v>
      </c>
      <c r="D3354" s="58">
        <v>908.39</v>
      </c>
      <c r="E3354" t="s">
        <v>452</v>
      </c>
      <c r="F3354" s="108">
        <v>2009</v>
      </c>
      <c r="G3354" t="s">
        <v>2953</v>
      </c>
      <c r="H3354">
        <v>9</v>
      </c>
      <c r="I3354">
        <v>421</v>
      </c>
      <c r="J3354" t="s">
        <v>6198</v>
      </c>
      <c r="K3354" t="s">
        <v>2937</v>
      </c>
      <c r="L3354">
        <v>0</v>
      </c>
      <c r="M3354">
        <v>0</v>
      </c>
      <c r="N3354" t="s">
        <v>6282</v>
      </c>
      <c r="O3354" t="s">
        <v>545</v>
      </c>
      <c r="P3354" t="s">
        <v>458</v>
      </c>
      <c r="R3354">
        <v>0</v>
      </c>
      <c r="S3354" t="s">
        <v>459</v>
      </c>
      <c r="T3354" t="s">
        <v>458</v>
      </c>
      <c r="U3354" t="s">
        <v>460</v>
      </c>
      <c r="V3354" t="s">
        <v>458</v>
      </c>
    </row>
    <row r="3355" spans="1:22" x14ac:dyDescent="0.2">
      <c r="A3355" s="102">
        <v>42219</v>
      </c>
      <c r="B3355" s="102" t="s">
        <v>6197</v>
      </c>
      <c r="C3355" t="s">
        <v>541</v>
      </c>
      <c r="D3355" s="58">
        <v>908.39</v>
      </c>
      <c r="E3355" t="s">
        <v>452</v>
      </c>
      <c r="F3355" s="108">
        <v>2024</v>
      </c>
      <c r="G3355" t="s">
        <v>2955</v>
      </c>
      <c r="H3355">
        <v>1</v>
      </c>
      <c r="I3355">
        <v>421</v>
      </c>
      <c r="J3355" t="s">
        <v>6198</v>
      </c>
      <c r="K3355" t="s">
        <v>2937</v>
      </c>
      <c r="L3355">
        <v>0</v>
      </c>
      <c r="M3355">
        <v>0</v>
      </c>
      <c r="N3355" t="s">
        <v>6283</v>
      </c>
      <c r="O3355" t="s">
        <v>545</v>
      </c>
      <c r="P3355" t="s">
        <v>458</v>
      </c>
      <c r="R3355">
        <v>0</v>
      </c>
      <c r="S3355" t="s">
        <v>459</v>
      </c>
      <c r="T3355" t="s">
        <v>458</v>
      </c>
      <c r="U3355" t="s">
        <v>460</v>
      </c>
      <c r="V3355" t="s">
        <v>458</v>
      </c>
    </row>
    <row r="3356" spans="1:22" x14ac:dyDescent="0.2">
      <c r="A3356" s="102">
        <v>42226</v>
      </c>
      <c r="B3356" s="102" t="s">
        <v>6197</v>
      </c>
      <c r="C3356" t="s">
        <v>541</v>
      </c>
      <c r="D3356" s="58">
        <v>908.39</v>
      </c>
      <c r="E3356" t="s">
        <v>452</v>
      </c>
      <c r="F3356" s="108">
        <v>2024</v>
      </c>
      <c r="G3356" t="s">
        <v>2955</v>
      </c>
      <c r="H3356">
        <v>1</v>
      </c>
      <c r="I3356">
        <v>421</v>
      </c>
      <c r="J3356" t="s">
        <v>6198</v>
      </c>
      <c r="K3356" t="s">
        <v>2937</v>
      </c>
      <c r="L3356">
        <v>0</v>
      </c>
      <c r="M3356">
        <v>0</v>
      </c>
      <c r="N3356" t="s">
        <v>6284</v>
      </c>
      <c r="O3356" t="s">
        <v>545</v>
      </c>
      <c r="P3356" t="s">
        <v>458</v>
      </c>
      <c r="R3356">
        <v>0</v>
      </c>
      <c r="S3356" t="s">
        <v>459</v>
      </c>
      <c r="T3356" t="s">
        <v>458</v>
      </c>
      <c r="U3356" t="s">
        <v>460</v>
      </c>
      <c r="V3356" t="s">
        <v>458</v>
      </c>
    </row>
    <row r="3357" spans="1:22" x14ac:dyDescent="0.2">
      <c r="A3357" s="102">
        <v>42233</v>
      </c>
      <c r="B3357" s="102" t="s">
        <v>6197</v>
      </c>
      <c r="C3357" t="s">
        <v>541</v>
      </c>
      <c r="D3357" s="58">
        <v>908.39</v>
      </c>
      <c r="E3357" t="s">
        <v>452</v>
      </c>
      <c r="F3357" s="108">
        <v>2024</v>
      </c>
      <c r="G3357" t="s">
        <v>2955</v>
      </c>
      <c r="H3357">
        <v>2</v>
      </c>
      <c r="I3357">
        <v>421</v>
      </c>
      <c r="J3357" t="s">
        <v>6198</v>
      </c>
      <c r="K3357" t="s">
        <v>2937</v>
      </c>
      <c r="L3357">
        <v>0</v>
      </c>
      <c r="M3357">
        <v>0</v>
      </c>
      <c r="N3357" t="s">
        <v>6285</v>
      </c>
      <c r="O3357" t="s">
        <v>545</v>
      </c>
      <c r="P3357" t="s">
        <v>458</v>
      </c>
      <c r="R3357">
        <v>0</v>
      </c>
      <c r="S3357" t="s">
        <v>459</v>
      </c>
      <c r="T3357" t="s">
        <v>458</v>
      </c>
      <c r="U3357" t="s">
        <v>460</v>
      </c>
      <c r="V3357" t="s">
        <v>458</v>
      </c>
    </row>
    <row r="3358" spans="1:22" x14ac:dyDescent="0.2">
      <c r="A3358" s="102">
        <v>42233</v>
      </c>
      <c r="B3358" s="102" t="s">
        <v>6197</v>
      </c>
      <c r="C3358" t="s">
        <v>541</v>
      </c>
      <c r="D3358" s="58">
        <v>908.39</v>
      </c>
      <c r="E3358" t="s">
        <v>452</v>
      </c>
      <c r="F3358" s="108" t="s">
        <v>2950</v>
      </c>
      <c r="G3358" t="s">
        <v>2951</v>
      </c>
      <c r="H3358">
        <v>6</v>
      </c>
      <c r="I3358">
        <v>421</v>
      </c>
      <c r="J3358" t="s">
        <v>6198</v>
      </c>
      <c r="K3358" t="s">
        <v>2937</v>
      </c>
      <c r="L3358">
        <v>0</v>
      </c>
      <c r="M3358">
        <v>0</v>
      </c>
      <c r="N3358" t="s">
        <v>6286</v>
      </c>
      <c r="O3358" t="s">
        <v>545</v>
      </c>
      <c r="P3358" t="s">
        <v>458</v>
      </c>
      <c r="R3358">
        <v>0</v>
      </c>
      <c r="S3358" t="s">
        <v>459</v>
      </c>
      <c r="T3358" t="s">
        <v>458</v>
      </c>
      <c r="U3358" t="s">
        <v>460</v>
      </c>
      <c r="V3358" t="s">
        <v>458</v>
      </c>
    </row>
    <row r="3359" spans="1:22" x14ac:dyDescent="0.2">
      <c r="A3359" s="102">
        <v>42233</v>
      </c>
      <c r="B3359" s="102" t="s">
        <v>6197</v>
      </c>
      <c r="C3359" t="s">
        <v>541</v>
      </c>
      <c r="D3359" s="58">
        <v>908.39</v>
      </c>
      <c r="E3359" t="s">
        <v>452</v>
      </c>
      <c r="F3359" s="108">
        <v>2006</v>
      </c>
      <c r="G3359" t="s">
        <v>3265</v>
      </c>
      <c r="H3359">
        <v>24</v>
      </c>
      <c r="I3359">
        <v>421</v>
      </c>
      <c r="J3359" t="s">
        <v>6198</v>
      </c>
      <c r="K3359" t="s">
        <v>2937</v>
      </c>
      <c r="L3359">
        <v>0</v>
      </c>
      <c r="M3359">
        <v>0</v>
      </c>
      <c r="N3359" t="s">
        <v>6287</v>
      </c>
      <c r="O3359" t="s">
        <v>545</v>
      </c>
      <c r="P3359" t="s">
        <v>458</v>
      </c>
      <c r="R3359">
        <v>0</v>
      </c>
      <c r="S3359" t="s">
        <v>459</v>
      </c>
      <c r="T3359" t="s">
        <v>458</v>
      </c>
      <c r="U3359" t="s">
        <v>460</v>
      </c>
      <c r="V3359" t="s">
        <v>458</v>
      </c>
    </row>
    <row r="3360" spans="1:22" x14ac:dyDescent="0.2">
      <c r="A3360" s="102">
        <v>42233</v>
      </c>
      <c r="B3360" s="102" t="s">
        <v>6197</v>
      </c>
      <c r="C3360" t="s">
        <v>541</v>
      </c>
      <c r="D3360" s="58">
        <v>908.39</v>
      </c>
      <c r="E3360" t="s">
        <v>452</v>
      </c>
      <c r="F3360" s="108" t="s">
        <v>2950</v>
      </c>
      <c r="G3360" t="s">
        <v>2951</v>
      </c>
      <c r="H3360">
        <v>29.5</v>
      </c>
      <c r="I3360">
        <v>421</v>
      </c>
      <c r="J3360" t="s">
        <v>6198</v>
      </c>
      <c r="K3360" t="s">
        <v>2937</v>
      </c>
      <c r="L3360">
        <v>0</v>
      </c>
      <c r="M3360">
        <v>0</v>
      </c>
      <c r="N3360" t="s">
        <v>6288</v>
      </c>
      <c r="O3360" t="s">
        <v>545</v>
      </c>
      <c r="P3360" t="s">
        <v>458</v>
      </c>
      <c r="R3360">
        <v>0</v>
      </c>
      <c r="S3360" t="s">
        <v>459</v>
      </c>
      <c r="T3360" t="s">
        <v>458</v>
      </c>
      <c r="U3360" t="s">
        <v>460</v>
      </c>
      <c r="V3360" t="s">
        <v>458</v>
      </c>
    </row>
    <row r="3361" spans="1:22" x14ac:dyDescent="0.2">
      <c r="A3361" s="102">
        <v>42240</v>
      </c>
      <c r="B3361" s="102" t="s">
        <v>6197</v>
      </c>
      <c r="C3361" t="s">
        <v>541</v>
      </c>
      <c r="D3361" s="58">
        <v>908.39</v>
      </c>
      <c r="E3361" t="s">
        <v>452</v>
      </c>
      <c r="F3361" s="108">
        <v>2006</v>
      </c>
      <c r="G3361" t="s">
        <v>3265</v>
      </c>
      <c r="H3361">
        <v>32</v>
      </c>
      <c r="I3361">
        <v>421</v>
      </c>
      <c r="J3361" t="s">
        <v>6198</v>
      </c>
      <c r="K3361" t="s">
        <v>2937</v>
      </c>
      <c r="L3361">
        <v>0</v>
      </c>
      <c r="M3361">
        <v>0</v>
      </c>
      <c r="N3361" t="s">
        <v>6289</v>
      </c>
      <c r="O3361" t="s">
        <v>545</v>
      </c>
      <c r="P3361" t="s">
        <v>458</v>
      </c>
      <c r="R3361">
        <v>0</v>
      </c>
      <c r="S3361" t="s">
        <v>459</v>
      </c>
      <c r="T3361" t="s">
        <v>458</v>
      </c>
      <c r="U3361" t="s">
        <v>460</v>
      </c>
      <c r="V3361" t="s">
        <v>458</v>
      </c>
    </row>
    <row r="3362" spans="1:22" x14ac:dyDescent="0.2">
      <c r="A3362" s="102">
        <v>42247</v>
      </c>
      <c r="B3362" s="102" t="s">
        <v>6197</v>
      </c>
      <c r="C3362" t="s">
        <v>541</v>
      </c>
      <c r="D3362" s="58">
        <v>908.39</v>
      </c>
      <c r="E3362" t="s">
        <v>452</v>
      </c>
      <c r="F3362" s="108">
        <v>2006</v>
      </c>
      <c r="G3362" t="s">
        <v>3265</v>
      </c>
      <c r="H3362">
        <v>8</v>
      </c>
      <c r="I3362">
        <v>421</v>
      </c>
      <c r="J3362" t="s">
        <v>6198</v>
      </c>
      <c r="K3362" t="s">
        <v>2937</v>
      </c>
      <c r="L3362">
        <v>0</v>
      </c>
      <c r="M3362">
        <v>0</v>
      </c>
      <c r="N3362" t="s">
        <v>6290</v>
      </c>
      <c r="O3362" t="s">
        <v>545</v>
      </c>
      <c r="P3362" t="s">
        <v>458</v>
      </c>
      <c r="R3362">
        <v>0</v>
      </c>
      <c r="S3362" t="s">
        <v>459</v>
      </c>
      <c r="T3362" t="s">
        <v>458</v>
      </c>
      <c r="U3362" t="s">
        <v>460</v>
      </c>
      <c r="V3362" t="s">
        <v>458</v>
      </c>
    </row>
    <row r="3363" spans="1:22" x14ac:dyDescent="0.2">
      <c r="A3363" s="102">
        <v>42248</v>
      </c>
      <c r="B3363" s="102" t="s">
        <v>6197</v>
      </c>
      <c r="C3363" t="s">
        <v>541</v>
      </c>
      <c r="D3363" s="58">
        <v>908.39</v>
      </c>
      <c r="E3363" t="s">
        <v>452</v>
      </c>
      <c r="F3363" s="108">
        <v>2024</v>
      </c>
      <c r="G3363" t="s">
        <v>2955</v>
      </c>
      <c r="H3363">
        <v>2</v>
      </c>
      <c r="I3363">
        <v>421</v>
      </c>
      <c r="J3363" t="s">
        <v>6198</v>
      </c>
      <c r="K3363" t="s">
        <v>2937</v>
      </c>
      <c r="L3363">
        <v>0</v>
      </c>
      <c r="M3363">
        <v>0</v>
      </c>
      <c r="N3363" t="s">
        <v>6291</v>
      </c>
      <c r="O3363" t="s">
        <v>545</v>
      </c>
      <c r="P3363" t="s">
        <v>458</v>
      </c>
      <c r="R3363">
        <v>0</v>
      </c>
      <c r="S3363" t="s">
        <v>459</v>
      </c>
      <c r="T3363" t="s">
        <v>458</v>
      </c>
      <c r="U3363" t="s">
        <v>460</v>
      </c>
      <c r="V3363" t="s">
        <v>458</v>
      </c>
    </row>
    <row r="3364" spans="1:22" x14ac:dyDescent="0.2">
      <c r="A3364" s="102">
        <v>42248</v>
      </c>
      <c r="B3364" s="102" t="s">
        <v>6197</v>
      </c>
      <c r="C3364" t="s">
        <v>541</v>
      </c>
      <c r="D3364" s="58">
        <v>908.39</v>
      </c>
      <c r="E3364" t="s">
        <v>452</v>
      </c>
      <c r="F3364" s="108">
        <v>2006</v>
      </c>
      <c r="G3364" t="s">
        <v>3265</v>
      </c>
      <c r="H3364">
        <v>18</v>
      </c>
      <c r="I3364">
        <v>421</v>
      </c>
      <c r="J3364" t="s">
        <v>6198</v>
      </c>
      <c r="K3364" t="s">
        <v>2937</v>
      </c>
      <c r="L3364">
        <v>0</v>
      </c>
      <c r="M3364">
        <v>0</v>
      </c>
      <c r="N3364" t="s">
        <v>6292</v>
      </c>
      <c r="O3364" t="s">
        <v>545</v>
      </c>
      <c r="P3364" t="s">
        <v>458</v>
      </c>
      <c r="R3364">
        <v>0</v>
      </c>
      <c r="S3364" t="s">
        <v>459</v>
      </c>
      <c r="T3364" t="s">
        <v>458</v>
      </c>
      <c r="U3364" t="s">
        <v>460</v>
      </c>
      <c r="V3364" t="s">
        <v>458</v>
      </c>
    </row>
    <row r="3365" spans="1:22" x14ac:dyDescent="0.2">
      <c r="A3365" s="102">
        <v>42248</v>
      </c>
      <c r="B3365" s="102" t="s">
        <v>6197</v>
      </c>
      <c r="C3365" t="s">
        <v>541</v>
      </c>
      <c r="D3365" s="58">
        <v>908.39</v>
      </c>
      <c r="E3365" t="s">
        <v>452</v>
      </c>
      <c r="F3365" s="108" t="s">
        <v>2950</v>
      </c>
      <c r="G3365" t="s">
        <v>2951</v>
      </c>
      <c r="H3365">
        <v>4</v>
      </c>
      <c r="I3365">
        <v>421</v>
      </c>
      <c r="J3365" t="s">
        <v>6198</v>
      </c>
      <c r="K3365" t="s">
        <v>2937</v>
      </c>
      <c r="L3365">
        <v>0</v>
      </c>
      <c r="M3365">
        <v>0</v>
      </c>
      <c r="N3365" t="s">
        <v>6293</v>
      </c>
      <c r="O3365" t="s">
        <v>545</v>
      </c>
      <c r="P3365" t="s">
        <v>458</v>
      </c>
      <c r="R3365">
        <v>0</v>
      </c>
      <c r="S3365" t="s">
        <v>459</v>
      </c>
      <c r="T3365" t="s">
        <v>458</v>
      </c>
      <c r="U3365" t="s">
        <v>460</v>
      </c>
      <c r="V3365" t="s">
        <v>458</v>
      </c>
    </row>
    <row r="3366" spans="1:22" x14ac:dyDescent="0.2">
      <c r="A3366" s="102">
        <v>42254</v>
      </c>
      <c r="B3366" s="102" t="s">
        <v>6197</v>
      </c>
      <c r="C3366" t="s">
        <v>541</v>
      </c>
      <c r="D3366" s="58">
        <v>908.39</v>
      </c>
      <c r="E3366" t="s">
        <v>452</v>
      </c>
      <c r="F3366" s="108">
        <v>2024</v>
      </c>
      <c r="G3366" t="s">
        <v>2955</v>
      </c>
      <c r="H3366">
        <v>3</v>
      </c>
      <c r="I3366">
        <v>421</v>
      </c>
      <c r="J3366" t="s">
        <v>6198</v>
      </c>
      <c r="K3366" t="s">
        <v>2937</v>
      </c>
      <c r="L3366">
        <v>0</v>
      </c>
      <c r="M3366">
        <v>0</v>
      </c>
      <c r="N3366" t="s">
        <v>6294</v>
      </c>
      <c r="O3366" t="s">
        <v>545</v>
      </c>
      <c r="P3366" t="s">
        <v>458</v>
      </c>
      <c r="R3366">
        <v>0</v>
      </c>
      <c r="S3366" t="s">
        <v>459</v>
      </c>
      <c r="T3366" t="s">
        <v>458</v>
      </c>
      <c r="U3366" t="s">
        <v>460</v>
      </c>
      <c r="V3366" t="s">
        <v>458</v>
      </c>
    </row>
    <row r="3367" spans="1:22" x14ac:dyDescent="0.2">
      <c r="A3367" s="102">
        <v>42254</v>
      </c>
      <c r="B3367" s="102" t="s">
        <v>6197</v>
      </c>
      <c r="C3367" t="s">
        <v>541</v>
      </c>
      <c r="D3367" s="58">
        <v>908.39</v>
      </c>
      <c r="E3367" t="s">
        <v>452</v>
      </c>
      <c r="F3367" s="108">
        <v>2006</v>
      </c>
      <c r="G3367" t="s">
        <v>3265</v>
      </c>
      <c r="H3367">
        <v>15</v>
      </c>
      <c r="I3367">
        <v>421</v>
      </c>
      <c r="J3367" t="s">
        <v>6198</v>
      </c>
      <c r="K3367" t="s">
        <v>2937</v>
      </c>
      <c r="L3367">
        <v>0</v>
      </c>
      <c r="M3367">
        <v>0</v>
      </c>
      <c r="N3367" t="s">
        <v>6295</v>
      </c>
      <c r="O3367" t="s">
        <v>545</v>
      </c>
      <c r="P3367" t="s">
        <v>458</v>
      </c>
      <c r="R3367">
        <v>0</v>
      </c>
      <c r="S3367" t="s">
        <v>459</v>
      </c>
      <c r="T3367" t="s">
        <v>458</v>
      </c>
      <c r="U3367" t="s">
        <v>460</v>
      </c>
      <c r="V3367" t="s">
        <v>458</v>
      </c>
    </row>
    <row r="3368" spans="1:22" x14ac:dyDescent="0.2">
      <c r="A3368" s="102">
        <v>42254</v>
      </c>
      <c r="B3368" s="102" t="s">
        <v>6197</v>
      </c>
      <c r="C3368" t="s">
        <v>541</v>
      </c>
      <c r="D3368" s="58">
        <v>908.39</v>
      </c>
      <c r="E3368" t="s">
        <v>452</v>
      </c>
      <c r="F3368" s="108">
        <v>2010</v>
      </c>
      <c r="G3368" t="s">
        <v>3044</v>
      </c>
      <c r="H3368">
        <v>8</v>
      </c>
      <c r="I3368">
        <v>421</v>
      </c>
      <c r="J3368" t="s">
        <v>6198</v>
      </c>
      <c r="K3368" t="s">
        <v>2937</v>
      </c>
      <c r="L3368">
        <v>0</v>
      </c>
      <c r="M3368">
        <v>0</v>
      </c>
      <c r="N3368" t="s">
        <v>6296</v>
      </c>
      <c r="O3368" t="s">
        <v>545</v>
      </c>
      <c r="P3368" t="s">
        <v>458</v>
      </c>
      <c r="R3368">
        <v>0</v>
      </c>
      <c r="S3368" t="s">
        <v>459</v>
      </c>
      <c r="T3368" t="s">
        <v>458</v>
      </c>
      <c r="U3368" t="s">
        <v>460</v>
      </c>
      <c r="V3368" t="s">
        <v>458</v>
      </c>
    </row>
    <row r="3369" spans="1:22" x14ac:dyDescent="0.2">
      <c r="A3369" s="102">
        <v>42254</v>
      </c>
      <c r="B3369" s="102" t="s">
        <v>6197</v>
      </c>
      <c r="C3369" t="s">
        <v>541</v>
      </c>
      <c r="D3369" s="58">
        <v>908.39</v>
      </c>
      <c r="E3369" t="s">
        <v>452</v>
      </c>
      <c r="F3369" s="108" t="s">
        <v>2950</v>
      </c>
      <c r="G3369" t="s">
        <v>2951</v>
      </c>
      <c r="H3369">
        <v>8</v>
      </c>
      <c r="I3369">
        <v>421</v>
      </c>
      <c r="J3369" t="s">
        <v>6198</v>
      </c>
      <c r="K3369" t="s">
        <v>2937</v>
      </c>
      <c r="L3369">
        <v>0</v>
      </c>
      <c r="M3369">
        <v>0</v>
      </c>
      <c r="N3369" t="s">
        <v>6297</v>
      </c>
      <c r="O3369" t="s">
        <v>545</v>
      </c>
      <c r="P3369" t="s">
        <v>458</v>
      </c>
      <c r="R3369">
        <v>0</v>
      </c>
      <c r="S3369" t="s">
        <v>459</v>
      </c>
      <c r="T3369" t="s">
        <v>458</v>
      </c>
      <c r="U3369" t="s">
        <v>460</v>
      </c>
      <c r="V3369" t="s">
        <v>458</v>
      </c>
    </row>
    <row r="3370" spans="1:22" x14ac:dyDescent="0.2">
      <c r="A3370" s="102">
        <v>42261</v>
      </c>
      <c r="B3370" s="102" t="s">
        <v>6197</v>
      </c>
      <c r="C3370" t="s">
        <v>541</v>
      </c>
      <c r="D3370" s="58">
        <v>908.39</v>
      </c>
      <c r="E3370" t="s">
        <v>452</v>
      </c>
      <c r="F3370" s="108">
        <v>2006</v>
      </c>
      <c r="G3370" t="s">
        <v>3265</v>
      </c>
      <c r="H3370">
        <v>14</v>
      </c>
      <c r="I3370">
        <v>421</v>
      </c>
      <c r="J3370" t="s">
        <v>6198</v>
      </c>
      <c r="K3370" t="s">
        <v>2937</v>
      </c>
      <c r="L3370">
        <v>0</v>
      </c>
      <c r="M3370">
        <v>0</v>
      </c>
      <c r="N3370" t="s">
        <v>6298</v>
      </c>
      <c r="O3370" t="s">
        <v>545</v>
      </c>
      <c r="P3370" t="s">
        <v>458</v>
      </c>
      <c r="R3370">
        <v>0</v>
      </c>
      <c r="S3370" t="s">
        <v>459</v>
      </c>
      <c r="T3370" t="s">
        <v>458</v>
      </c>
      <c r="U3370" t="s">
        <v>460</v>
      </c>
      <c r="V3370" t="s">
        <v>458</v>
      </c>
    </row>
    <row r="3371" spans="1:22" x14ac:dyDescent="0.2">
      <c r="A3371" s="102">
        <v>42261</v>
      </c>
      <c r="B3371" s="102" t="s">
        <v>6197</v>
      </c>
      <c r="C3371" t="s">
        <v>541</v>
      </c>
      <c r="D3371" s="58">
        <v>908.39</v>
      </c>
      <c r="E3371" t="s">
        <v>452</v>
      </c>
      <c r="F3371" s="108" t="s">
        <v>2950</v>
      </c>
      <c r="G3371" t="s">
        <v>2951</v>
      </c>
      <c r="H3371">
        <v>2</v>
      </c>
      <c r="I3371">
        <v>421</v>
      </c>
      <c r="J3371" t="s">
        <v>6198</v>
      </c>
      <c r="K3371" t="s">
        <v>2937</v>
      </c>
      <c r="L3371">
        <v>0</v>
      </c>
      <c r="M3371">
        <v>0</v>
      </c>
      <c r="N3371" t="s">
        <v>6299</v>
      </c>
      <c r="O3371" t="s">
        <v>545</v>
      </c>
      <c r="P3371" t="s">
        <v>458</v>
      </c>
      <c r="R3371">
        <v>0</v>
      </c>
      <c r="S3371" t="s">
        <v>459</v>
      </c>
      <c r="T3371" t="s">
        <v>458</v>
      </c>
      <c r="U3371" t="s">
        <v>460</v>
      </c>
      <c r="V3371" t="s">
        <v>458</v>
      </c>
    </row>
    <row r="3372" spans="1:22" x14ac:dyDescent="0.2">
      <c r="A3372" s="102">
        <v>42261</v>
      </c>
      <c r="B3372" s="102" t="s">
        <v>6197</v>
      </c>
      <c r="C3372" t="s">
        <v>541</v>
      </c>
      <c r="D3372" s="58">
        <v>908.39</v>
      </c>
      <c r="E3372" t="s">
        <v>452</v>
      </c>
      <c r="F3372" s="108">
        <v>2010</v>
      </c>
      <c r="G3372" t="s">
        <v>3044</v>
      </c>
      <c r="H3372">
        <v>32</v>
      </c>
      <c r="I3372">
        <v>421</v>
      </c>
      <c r="J3372" t="s">
        <v>6198</v>
      </c>
      <c r="K3372" t="s">
        <v>2937</v>
      </c>
      <c r="L3372">
        <v>0</v>
      </c>
      <c r="M3372">
        <v>0</v>
      </c>
      <c r="N3372" t="s">
        <v>6300</v>
      </c>
      <c r="O3372" t="s">
        <v>545</v>
      </c>
      <c r="P3372" t="s">
        <v>458</v>
      </c>
      <c r="R3372">
        <v>0</v>
      </c>
      <c r="S3372" t="s">
        <v>459</v>
      </c>
      <c r="T3372" t="s">
        <v>458</v>
      </c>
      <c r="U3372" t="s">
        <v>460</v>
      </c>
      <c r="V3372" t="s">
        <v>458</v>
      </c>
    </row>
    <row r="3373" spans="1:22" x14ac:dyDescent="0.2">
      <c r="A3373" s="102">
        <v>42261</v>
      </c>
      <c r="B3373" s="102" t="s">
        <v>6197</v>
      </c>
      <c r="C3373" t="s">
        <v>541</v>
      </c>
      <c r="D3373" s="58">
        <v>908.39</v>
      </c>
      <c r="E3373" t="s">
        <v>452</v>
      </c>
      <c r="F3373" s="108" t="s">
        <v>2950</v>
      </c>
      <c r="G3373" t="s">
        <v>2951</v>
      </c>
      <c r="H3373">
        <v>32</v>
      </c>
      <c r="I3373">
        <v>421</v>
      </c>
      <c r="J3373" t="s">
        <v>6198</v>
      </c>
      <c r="K3373" t="s">
        <v>2937</v>
      </c>
      <c r="L3373">
        <v>0</v>
      </c>
      <c r="M3373">
        <v>0</v>
      </c>
      <c r="N3373" t="s">
        <v>6301</v>
      </c>
      <c r="O3373" t="s">
        <v>545</v>
      </c>
      <c r="P3373" t="s">
        <v>458</v>
      </c>
      <c r="R3373">
        <v>0</v>
      </c>
      <c r="S3373" t="s">
        <v>459</v>
      </c>
      <c r="T3373" t="s">
        <v>458</v>
      </c>
      <c r="U3373" t="s">
        <v>460</v>
      </c>
      <c r="V3373" t="s">
        <v>458</v>
      </c>
    </row>
    <row r="3374" spans="1:22" x14ac:dyDescent="0.2">
      <c r="A3374" s="102">
        <v>42261</v>
      </c>
      <c r="B3374" s="102" t="s">
        <v>6197</v>
      </c>
      <c r="C3374" t="s">
        <v>541</v>
      </c>
      <c r="D3374" s="58">
        <v>908.39</v>
      </c>
      <c r="E3374" t="s">
        <v>452</v>
      </c>
      <c r="F3374" s="108" t="s">
        <v>2950</v>
      </c>
      <c r="G3374" t="s">
        <v>2951</v>
      </c>
      <c r="H3374">
        <v>25</v>
      </c>
      <c r="I3374">
        <v>421</v>
      </c>
      <c r="J3374" t="s">
        <v>6198</v>
      </c>
      <c r="K3374" t="s">
        <v>2937</v>
      </c>
      <c r="L3374">
        <v>0</v>
      </c>
      <c r="M3374">
        <v>0</v>
      </c>
      <c r="N3374" t="s">
        <v>6302</v>
      </c>
      <c r="O3374" t="s">
        <v>545</v>
      </c>
      <c r="P3374" t="s">
        <v>458</v>
      </c>
      <c r="R3374">
        <v>0</v>
      </c>
      <c r="S3374" t="s">
        <v>459</v>
      </c>
      <c r="T3374" t="s">
        <v>458</v>
      </c>
      <c r="U3374" t="s">
        <v>460</v>
      </c>
      <c r="V3374" t="s">
        <v>458</v>
      </c>
    </row>
    <row r="3375" spans="1:22" x14ac:dyDescent="0.2">
      <c r="A3375" s="102">
        <v>42261</v>
      </c>
      <c r="B3375" s="102" t="s">
        <v>6197</v>
      </c>
      <c r="C3375" t="s">
        <v>541</v>
      </c>
      <c r="D3375" s="58">
        <v>908.39</v>
      </c>
      <c r="E3375" t="s">
        <v>452</v>
      </c>
      <c r="F3375" s="108">
        <v>2014</v>
      </c>
      <c r="G3375" t="s">
        <v>2978</v>
      </c>
      <c r="H3375">
        <v>16</v>
      </c>
      <c r="I3375">
        <v>421</v>
      </c>
      <c r="J3375" t="s">
        <v>6198</v>
      </c>
      <c r="K3375" t="s">
        <v>2937</v>
      </c>
      <c r="L3375">
        <v>0</v>
      </c>
      <c r="M3375">
        <v>0</v>
      </c>
      <c r="N3375" t="s">
        <v>6303</v>
      </c>
      <c r="O3375" t="s">
        <v>545</v>
      </c>
      <c r="P3375" t="s">
        <v>458</v>
      </c>
      <c r="R3375">
        <v>0</v>
      </c>
      <c r="S3375" t="s">
        <v>459</v>
      </c>
      <c r="T3375" t="s">
        <v>458</v>
      </c>
      <c r="U3375" t="s">
        <v>460</v>
      </c>
      <c r="V3375" t="s">
        <v>458</v>
      </c>
    </row>
    <row r="3376" spans="1:22" x14ac:dyDescent="0.2">
      <c r="A3376" s="102">
        <v>42268</v>
      </c>
      <c r="B3376" s="102" t="s">
        <v>6197</v>
      </c>
      <c r="C3376" t="s">
        <v>541</v>
      </c>
      <c r="D3376" s="58">
        <v>908.39</v>
      </c>
      <c r="E3376" t="s">
        <v>452</v>
      </c>
      <c r="F3376" s="108">
        <v>2006</v>
      </c>
      <c r="G3376" t="s">
        <v>3265</v>
      </c>
      <c r="H3376">
        <v>19</v>
      </c>
      <c r="I3376">
        <v>421</v>
      </c>
      <c r="J3376" t="s">
        <v>6198</v>
      </c>
      <c r="K3376" t="s">
        <v>2937</v>
      </c>
      <c r="L3376">
        <v>0</v>
      </c>
      <c r="M3376">
        <v>0</v>
      </c>
      <c r="N3376" t="s">
        <v>6304</v>
      </c>
      <c r="O3376" t="s">
        <v>545</v>
      </c>
      <c r="P3376" t="s">
        <v>458</v>
      </c>
      <c r="R3376">
        <v>0</v>
      </c>
      <c r="S3376" t="s">
        <v>459</v>
      </c>
      <c r="T3376" t="s">
        <v>458</v>
      </c>
      <c r="U3376" t="s">
        <v>460</v>
      </c>
      <c r="V3376" t="s">
        <v>458</v>
      </c>
    </row>
    <row r="3377" spans="1:22" x14ac:dyDescent="0.2">
      <c r="A3377" s="102">
        <v>42268</v>
      </c>
      <c r="B3377" s="102" t="s">
        <v>6197</v>
      </c>
      <c r="C3377" t="s">
        <v>541</v>
      </c>
      <c r="D3377" s="58">
        <v>908.39</v>
      </c>
      <c r="E3377" t="s">
        <v>452</v>
      </c>
      <c r="F3377" s="108">
        <v>2010</v>
      </c>
      <c r="G3377" t="s">
        <v>3044</v>
      </c>
      <c r="H3377">
        <v>8</v>
      </c>
      <c r="I3377">
        <v>421</v>
      </c>
      <c r="J3377" t="s">
        <v>6198</v>
      </c>
      <c r="K3377" t="s">
        <v>2937</v>
      </c>
      <c r="L3377">
        <v>0</v>
      </c>
      <c r="M3377">
        <v>0</v>
      </c>
      <c r="N3377" t="s">
        <v>6305</v>
      </c>
      <c r="O3377" t="s">
        <v>545</v>
      </c>
      <c r="P3377" t="s">
        <v>458</v>
      </c>
      <c r="R3377">
        <v>0</v>
      </c>
      <c r="S3377" t="s">
        <v>459</v>
      </c>
      <c r="T3377" t="s">
        <v>458</v>
      </c>
      <c r="U3377" t="s">
        <v>460</v>
      </c>
      <c r="V3377" t="s">
        <v>458</v>
      </c>
    </row>
    <row r="3378" spans="1:22" x14ac:dyDescent="0.2">
      <c r="A3378" s="102">
        <v>42268</v>
      </c>
      <c r="B3378" s="102" t="s">
        <v>6197</v>
      </c>
      <c r="C3378" t="s">
        <v>541</v>
      </c>
      <c r="D3378" s="58">
        <v>908.39</v>
      </c>
      <c r="E3378" t="s">
        <v>452</v>
      </c>
      <c r="F3378" s="108" t="s">
        <v>2950</v>
      </c>
      <c r="G3378" t="s">
        <v>2951</v>
      </c>
      <c r="H3378">
        <v>2</v>
      </c>
      <c r="I3378">
        <v>421</v>
      </c>
      <c r="J3378" t="s">
        <v>6198</v>
      </c>
      <c r="K3378" t="s">
        <v>2937</v>
      </c>
      <c r="L3378">
        <v>0</v>
      </c>
      <c r="M3378">
        <v>0</v>
      </c>
      <c r="N3378" t="s">
        <v>6306</v>
      </c>
      <c r="O3378" t="s">
        <v>545</v>
      </c>
      <c r="P3378" t="s">
        <v>458</v>
      </c>
      <c r="R3378">
        <v>0</v>
      </c>
      <c r="S3378" t="s">
        <v>459</v>
      </c>
      <c r="T3378" t="s">
        <v>458</v>
      </c>
      <c r="U3378" t="s">
        <v>460</v>
      </c>
      <c r="V3378" t="s">
        <v>458</v>
      </c>
    </row>
    <row r="3379" spans="1:22" x14ac:dyDescent="0.2">
      <c r="A3379" s="102">
        <v>42268</v>
      </c>
      <c r="B3379" s="102" t="s">
        <v>6197</v>
      </c>
      <c r="C3379" t="s">
        <v>541</v>
      </c>
      <c r="D3379" s="58">
        <v>908.39</v>
      </c>
      <c r="E3379" t="s">
        <v>452</v>
      </c>
      <c r="F3379" s="108">
        <v>2014</v>
      </c>
      <c r="G3379" t="s">
        <v>2978</v>
      </c>
      <c r="H3379">
        <v>20</v>
      </c>
      <c r="I3379">
        <v>421</v>
      </c>
      <c r="J3379" t="s">
        <v>6198</v>
      </c>
      <c r="K3379" t="s">
        <v>2937</v>
      </c>
      <c r="L3379">
        <v>0</v>
      </c>
      <c r="M3379">
        <v>0</v>
      </c>
      <c r="N3379" t="s">
        <v>6307</v>
      </c>
      <c r="O3379" t="s">
        <v>545</v>
      </c>
      <c r="P3379" t="s">
        <v>458</v>
      </c>
      <c r="R3379">
        <v>0</v>
      </c>
      <c r="S3379" t="s">
        <v>459</v>
      </c>
      <c r="T3379" t="s">
        <v>458</v>
      </c>
      <c r="U3379" t="s">
        <v>460</v>
      </c>
      <c r="V3379" t="s">
        <v>458</v>
      </c>
    </row>
    <row r="3380" spans="1:22" x14ac:dyDescent="0.2">
      <c r="A3380" s="102">
        <v>42275</v>
      </c>
      <c r="B3380" s="102" t="s">
        <v>6197</v>
      </c>
      <c r="C3380" t="s">
        <v>541</v>
      </c>
      <c r="D3380" s="58">
        <v>908.39</v>
      </c>
      <c r="E3380" t="s">
        <v>452</v>
      </c>
      <c r="F3380" s="108">
        <v>2006</v>
      </c>
      <c r="G3380" t="s">
        <v>3265</v>
      </c>
      <c r="H3380">
        <v>14</v>
      </c>
      <c r="I3380">
        <v>421</v>
      </c>
      <c r="J3380" t="s">
        <v>6198</v>
      </c>
      <c r="K3380" t="s">
        <v>2937</v>
      </c>
      <c r="L3380">
        <v>0</v>
      </c>
      <c r="M3380">
        <v>0</v>
      </c>
      <c r="N3380" t="s">
        <v>6308</v>
      </c>
      <c r="O3380" t="s">
        <v>545</v>
      </c>
      <c r="P3380" t="s">
        <v>458</v>
      </c>
      <c r="R3380">
        <v>0</v>
      </c>
      <c r="S3380" t="s">
        <v>459</v>
      </c>
      <c r="T3380" t="s">
        <v>458</v>
      </c>
      <c r="U3380" t="s">
        <v>460</v>
      </c>
      <c r="V3380" t="s">
        <v>458</v>
      </c>
    </row>
    <row r="3381" spans="1:22" x14ac:dyDescent="0.2">
      <c r="A3381" s="102">
        <v>42275</v>
      </c>
      <c r="B3381" s="102" t="s">
        <v>6197</v>
      </c>
      <c r="C3381" t="s">
        <v>541</v>
      </c>
      <c r="D3381" s="58">
        <v>908.39</v>
      </c>
      <c r="E3381" t="s">
        <v>452</v>
      </c>
      <c r="F3381" s="108">
        <v>2010</v>
      </c>
      <c r="G3381" t="s">
        <v>3044</v>
      </c>
      <c r="H3381">
        <v>20</v>
      </c>
      <c r="I3381">
        <v>421</v>
      </c>
      <c r="J3381" t="s">
        <v>6198</v>
      </c>
      <c r="K3381" t="s">
        <v>2937</v>
      </c>
      <c r="L3381">
        <v>0</v>
      </c>
      <c r="M3381">
        <v>0</v>
      </c>
      <c r="N3381" t="s">
        <v>6309</v>
      </c>
      <c r="O3381" t="s">
        <v>545</v>
      </c>
      <c r="P3381" t="s">
        <v>458</v>
      </c>
      <c r="R3381">
        <v>0</v>
      </c>
      <c r="S3381" t="s">
        <v>459</v>
      </c>
      <c r="T3381" t="s">
        <v>458</v>
      </c>
      <c r="U3381" t="s">
        <v>460</v>
      </c>
      <c r="V3381" t="s">
        <v>458</v>
      </c>
    </row>
    <row r="3382" spans="1:22" x14ac:dyDescent="0.2">
      <c r="A3382" s="102">
        <v>42275</v>
      </c>
      <c r="B3382" s="102" t="s">
        <v>6197</v>
      </c>
      <c r="C3382" t="s">
        <v>541</v>
      </c>
      <c r="D3382" s="58">
        <v>908.39</v>
      </c>
      <c r="E3382" t="s">
        <v>452</v>
      </c>
      <c r="F3382" s="108" t="s">
        <v>2950</v>
      </c>
      <c r="G3382" t="s">
        <v>2951</v>
      </c>
      <c r="H3382">
        <v>16</v>
      </c>
      <c r="I3382">
        <v>421</v>
      </c>
      <c r="J3382" t="s">
        <v>6198</v>
      </c>
      <c r="K3382" t="s">
        <v>2937</v>
      </c>
      <c r="L3382">
        <v>0</v>
      </c>
      <c r="M3382">
        <v>0</v>
      </c>
      <c r="N3382" t="s">
        <v>6310</v>
      </c>
      <c r="O3382" t="s">
        <v>545</v>
      </c>
      <c r="P3382" t="s">
        <v>458</v>
      </c>
      <c r="R3382">
        <v>0</v>
      </c>
      <c r="S3382" t="s">
        <v>459</v>
      </c>
      <c r="T3382" t="s">
        <v>458</v>
      </c>
      <c r="U3382" t="s">
        <v>460</v>
      </c>
      <c r="V3382" t="s">
        <v>458</v>
      </c>
    </row>
    <row r="3383" spans="1:22" x14ac:dyDescent="0.2">
      <c r="A3383" s="102">
        <v>42275</v>
      </c>
      <c r="B3383" s="102" t="s">
        <v>6197</v>
      </c>
      <c r="C3383" t="s">
        <v>541</v>
      </c>
      <c r="D3383" s="58">
        <v>908.39</v>
      </c>
      <c r="E3383" t="s">
        <v>452</v>
      </c>
      <c r="F3383" s="108">
        <v>2014</v>
      </c>
      <c r="G3383" t="s">
        <v>2978</v>
      </c>
      <c r="H3383">
        <v>24</v>
      </c>
      <c r="I3383">
        <v>421</v>
      </c>
      <c r="J3383" t="s">
        <v>6198</v>
      </c>
      <c r="K3383" t="s">
        <v>2937</v>
      </c>
      <c r="L3383">
        <v>0</v>
      </c>
      <c r="M3383">
        <v>0</v>
      </c>
      <c r="N3383" t="s">
        <v>6311</v>
      </c>
      <c r="O3383" t="s">
        <v>545</v>
      </c>
      <c r="P3383" t="s">
        <v>458</v>
      </c>
      <c r="R3383">
        <v>0</v>
      </c>
      <c r="S3383" t="s">
        <v>459</v>
      </c>
      <c r="T3383" t="s">
        <v>458</v>
      </c>
      <c r="U3383" t="s">
        <v>460</v>
      </c>
      <c r="V3383" t="s">
        <v>458</v>
      </c>
    </row>
    <row r="3384" spans="1:22" x14ac:dyDescent="0.2">
      <c r="A3384" s="102">
        <v>42278</v>
      </c>
      <c r="B3384" s="102" t="s">
        <v>6197</v>
      </c>
      <c r="C3384" t="s">
        <v>541</v>
      </c>
      <c r="D3384" s="58">
        <v>908.39</v>
      </c>
      <c r="E3384" t="s">
        <v>452</v>
      </c>
      <c r="F3384" s="108">
        <v>2006</v>
      </c>
      <c r="G3384" t="s">
        <v>3265</v>
      </c>
      <c r="H3384">
        <v>14</v>
      </c>
      <c r="I3384">
        <v>421</v>
      </c>
      <c r="J3384" t="s">
        <v>6198</v>
      </c>
      <c r="K3384" t="s">
        <v>2937</v>
      </c>
      <c r="L3384">
        <v>0</v>
      </c>
      <c r="M3384">
        <v>0</v>
      </c>
      <c r="N3384" t="s">
        <v>6312</v>
      </c>
      <c r="O3384" t="s">
        <v>545</v>
      </c>
      <c r="P3384" t="s">
        <v>458</v>
      </c>
      <c r="R3384">
        <v>0</v>
      </c>
      <c r="S3384" t="s">
        <v>459</v>
      </c>
      <c r="T3384" t="s">
        <v>458</v>
      </c>
      <c r="U3384" t="s">
        <v>460</v>
      </c>
      <c r="V3384" t="s">
        <v>458</v>
      </c>
    </row>
    <row r="3385" spans="1:22" x14ac:dyDescent="0.2">
      <c r="A3385" s="102">
        <v>42278</v>
      </c>
      <c r="B3385" s="102" t="s">
        <v>6197</v>
      </c>
      <c r="C3385" t="s">
        <v>541</v>
      </c>
      <c r="D3385" s="58">
        <v>908.39</v>
      </c>
      <c r="E3385" t="s">
        <v>452</v>
      </c>
      <c r="F3385" s="108" t="s">
        <v>2950</v>
      </c>
      <c r="G3385" t="s">
        <v>2951</v>
      </c>
      <c r="H3385">
        <v>16</v>
      </c>
      <c r="I3385">
        <v>421</v>
      </c>
      <c r="J3385" t="s">
        <v>6198</v>
      </c>
      <c r="K3385" t="s">
        <v>2937</v>
      </c>
      <c r="L3385">
        <v>0</v>
      </c>
      <c r="M3385">
        <v>0</v>
      </c>
      <c r="N3385" t="s">
        <v>6313</v>
      </c>
      <c r="O3385" t="s">
        <v>545</v>
      </c>
      <c r="P3385" t="s">
        <v>458</v>
      </c>
      <c r="R3385">
        <v>0</v>
      </c>
      <c r="S3385" t="s">
        <v>459</v>
      </c>
      <c r="T3385" t="s">
        <v>458</v>
      </c>
      <c r="U3385" t="s">
        <v>460</v>
      </c>
      <c r="V3385" t="s">
        <v>458</v>
      </c>
    </row>
    <row r="3386" spans="1:22" x14ac:dyDescent="0.2">
      <c r="A3386" s="102">
        <v>42278</v>
      </c>
      <c r="B3386" s="102" t="s">
        <v>6197</v>
      </c>
      <c r="C3386" t="s">
        <v>541</v>
      </c>
      <c r="D3386" s="58">
        <v>908.39</v>
      </c>
      <c r="E3386" t="s">
        <v>452</v>
      </c>
      <c r="F3386" s="108">
        <v>2014</v>
      </c>
      <c r="G3386" t="s">
        <v>2978</v>
      </c>
      <c r="H3386">
        <v>16</v>
      </c>
      <c r="I3386">
        <v>421</v>
      </c>
      <c r="J3386" t="s">
        <v>6198</v>
      </c>
      <c r="K3386" t="s">
        <v>2937</v>
      </c>
      <c r="L3386">
        <v>0</v>
      </c>
      <c r="M3386">
        <v>0</v>
      </c>
      <c r="N3386" t="s">
        <v>6314</v>
      </c>
      <c r="O3386" t="s">
        <v>545</v>
      </c>
      <c r="P3386" t="s">
        <v>458</v>
      </c>
      <c r="R3386">
        <v>0</v>
      </c>
      <c r="S3386" t="s">
        <v>459</v>
      </c>
      <c r="T3386" t="s">
        <v>458</v>
      </c>
      <c r="U3386" t="s">
        <v>460</v>
      </c>
      <c r="V3386" t="s">
        <v>458</v>
      </c>
    </row>
    <row r="3387" spans="1:22" x14ac:dyDescent="0.2">
      <c r="A3387" s="102">
        <v>42282</v>
      </c>
      <c r="B3387" s="102" t="s">
        <v>6197</v>
      </c>
      <c r="C3387" t="s">
        <v>541</v>
      </c>
      <c r="D3387" s="58">
        <v>908.39</v>
      </c>
      <c r="E3387" t="s">
        <v>452</v>
      </c>
      <c r="F3387" s="108">
        <v>2006</v>
      </c>
      <c r="G3387" t="s">
        <v>3265</v>
      </c>
      <c r="H3387">
        <v>15</v>
      </c>
      <c r="I3387">
        <v>421</v>
      </c>
      <c r="J3387" t="s">
        <v>6198</v>
      </c>
      <c r="K3387" t="s">
        <v>2937</v>
      </c>
      <c r="L3387">
        <v>0</v>
      </c>
      <c r="M3387">
        <v>0</v>
      </c>
      <c r="N3387" t="s">
        <v>6315</v>
      </c>
      <c r="O3387" t="s">
        <v>545</v>
      </c>
      <c r="P3387" t="s">
        <v>458</v>
      </c>
      <c r="R3387">
        <v>0</v>
      </c>
      <c r="S3387" t="s">
        <v>459</v>
      </c>
      <c r="T3387" t="s">
        <v>458</v>
      </c>
      <c r="U3387" t="s">
        <v>460</v>
      </c>
      <c r="V3387" t="s">
        <v>458</v>
      </c>
    </row>
    <row r="3388" spans="1:22" x14ac:dyDescent="0.2">
      <c r="A3388" s="102">
        <v>42282</v>
      </c>
      <c r="B3388" s="102" t="s">
        <v>6197</v>
      </c>
      <c r="C3388" t="s">
        <v>541</v>
      </c>
      <c r="D3388" s="58">
        <v>908.39</v>
      </c>
      <c r="E3388" t="s">
        <v>452</v>
      </c>
      <c r="F3388" s="108" t="s">
        <v>2950</v>
      </c>
      <c r="G3388" t="s">
        <v>2951</v>
      </c>
      <c r="H3388">
        <v>9</v>
      </c>
      <c r="I3388">
        <v>421</v>
      </c>
      <c r="J3388" t="s">
        <v>6198</v>
      </c>
      <c r="K3388" t="s">
        <v>2937</v>
      </c>
      <c r="L3388">
        <v>0</v>
      </c>
      <c r="M3388">
        <v>0</v>
      </c>
      <c r="N3388" t="s">
        <v>6316</v>
      </c>
      <c r="O3388" t="s">
        <v>545</v>
      </c>
      <c r="P3388" t="s">
        <v>458</v>
      </c>
      <c r="R3388">
        <v>0</v>
      </c>
      <c r="S3388" t="s">
        <v>459</v>
      </c>
      <c r="T3388" t="s">
        <v>458</v>
      </c>
      <c r="U3388" t="s">
        <v>460</v>
      </c>
      <c r="V3388" t="s">
        <v>458</v>
      </c>
    </row>
    <row r="3389" spans="1:22" x14ac:dyDescent="0.2">
      <c r="A3389" s="102">
        <v>42282</v>
      </c>
      <c r="B3389" s="102" t="s">
        <v>6197</v>
      </c>
      <c r="C3389" t="s">
        <v>541</v>
      </c>
      <c r="D3389" s="58">
        <v>908.39</v>
      </c>
      <c r="E3389" t="s">
        <v>452</v>
      </c>
      <c r="F3389" s="108" t="s">
        <v>2950</v>
      </c>
      <c r="G3389" t="s">
        <v>2951</v>
      </c>
      <c r="H3389">
        <v>16</v>
      </c>
      <c r="I3389">
        <v>421</v>
      </c>
      <c r="J3389" t="s">
        <v>6198</v>
      </c>
      <c r="K3389" t="s">
        <v>2937</v>
      </c>
      <c r="L3389">
        <v>0</v>
      </c>
      <c r="M3389">
        <v>0</v>
      </c>
      <c r="N3389" t="s">
        <v>6317</v>
      </c>
      <c r="O3389" t="s">
        <v>545</v>
      </c>
      <c r="P3389" t="s">
        <v>458</v>
      </c>
      <c r="R3389">
        <v>0</v>
      </c>
      <c r="S3389" t="s">
        <v>459</v>
      </c>
      <c r="T3389" t="s">
        <v>458</v>
      </c>
      <c r="U3389" t="s">
        <v>460</v>
      </c>
      <c r="V3389" t="s">
        <v>458</v>
      </c>
    </row>
    <row r="3390" spans="1:22" x14ac:dyDescent="0.2">
      <c r="A3390" s="102">
        <v>42282</v>
      </c>
      <c r="B3390" s="102" t="s">
        <v>6197</v>
      </c>
      <c r="C3390" t="s">
        <v>541</v>
      </c>
      <c r="D3390" s="58">
        <v>908.39</v>
      </c>
      <c r="E3390" t="s">
        <v>452</v>
      </c>
      <c r="F3390" s="108">
        <v>2014</v>
      </c>
      <c r="G3390" t="s">
        <v>2978</v>
      </c>
      <c r="H3390">
        <v>16</v>
      </c>
      <c r="I3390">
        <v>421</v>
      </c>
      <c r="J3390" t="s">
        <v>6198</v>
      </c>
      <c r="K3390" t="s">
        <v>2937</v>
      </c>
      <c r="L3390">
        <v>0</v>
      </c>
      <c r="M3390">
        <v>0</v>
      </c>
      <c r="N3390" t="s">
        <v>6318</v>
      </c>
      <c r="O3390" t="s">
        <v>545</v>
      </c>
      <c r="P3390" t="s">
        <v>458</v>
      </c>
      <c r="R3390">
        <v>0</v>
      </c>
      <c r="S3390" t="s">
        <v>459</v>
      </c>
      <c r="T3390" t="s">
        <v>458</v>
      </c>
      <c r="U3390" t="s">
        <v>460</v>
      </c>
      <c r="V3390" t="s">
        <v>458</v>
      </c>
    </row>
    <row r="3391" spans="1:22" x14ac:dyDescent="0.2">
      <c r="A3391" s="102">
        <v>42289</v>
      </c>
      <c r="B3391" s="102" t="s">
        <v>6197</v>
      </c>
      <c r="C3391" t="s">
        <v>541</v>
      </c>
      <c r="D3391" s="58">
        <v>908.39</v>
      </c>
      <c r="E3391" t="s">
        <v>452</v>
      </c>
      <c r="F3391" s="108" t="s">
        <v>2950</v>
      </c>
      <c r="G3391" t="s">
        <v>2951</v>
      </c>
      <c r="H3391">
        <v>5</v>
      </c>
      <c r="I3391">
        <v>421</v>
      </c>
      <c r="J3391" t="s">
        <v>6198</v>
      </c>
      <c r="K3391" t="s">
        <v>2937</v>
      </c>
      <c r="L3391">
        <v>0</v>
      </c>
      <c r="M3391">
        <v>0</v>
      </c>
      <c r="N3391" t="s">
        <v>6319</v>
      </c>
      <c r="O3391" t="s">
        <v>545</v>
      </c>
      <c r="P3391" t="s">
        <v>458</v>
      </c>
      <c r="R3391">
        <v>0</v>
      </c>
      <c r="S3391" t="s">
        <v>459</v>
      </c>
      <c r="T3391" t="s">
        <v>458</v>
      </c>
      <c r="U3391" t="s">
        <v>460</v>
      </c>
      <c r="V3391" t="s">
        <v>458</v>
      </c>
    </row>
    <row r="3392" spans="1:22" x14ac:dyDescent="0.2">
      <c r="A3392" s="102">
        <v>42289</v>
      </c>
      <c r="B3392" s="102" t="s">
        <v>6197</v>
      </c>
      <c r="C3392" t="s">
        <v>541</v>
      </c>
      <c r="D3392" s="58">
        <v>908.39</v>
      </c>
      <c r="E3392" t="s">
        <v>452</v>
      </c>
      <c r="F3392" s="108">
        <v>2010</v>
      </c>
      <c r="G3392" t="s">
        <v>3044</v>
      </c>
      <c r="H3392">
        <v>4</v>
      </c>
      <c r="I3392">
        <v>421</v>
      </c>
      <c r="J3392" t="s">
        <v>6198</v>
      </c>
      <c r="K3392" t="s">
        <v>2937</v>
      </c>
      <c r="L3392">
        <v>0</v>
      </c>
      <c r="M3392">
        <v>0</v>
      </c>
      <c r="N3392" t="s">
        <v>6320</v>
      </c>
      <c r="O3392" t="s">
        <v>545</v>
      </c>
      <c r="P3392" t="s">
        <v>458</v>
      </c>
      <c r="R3392">
        <v>0</v>
      </c>
      <c r="S3392" t="s">
        <v>459</v>
      </c>
      <c r="T3392" t="s">
        <v>458</v>
      </c>
      <c r="U3392" t="s">
        <v>460</v>
      </c>
      <c r="V3392" t="s">
        <v>458</v>
      </c>
    </row>
    <row r="3393" spans="1:22" x14ac:dyDescent="0.2">
      <c r="A3393" s="102">
        <v>42296</v>
      </c>
      <c r="B3393" s="102" t="s">
        <v>6197</v>
      </c>
      <c r="C3393" t="s">
        <v>541</v>
      </c>
      <c r="D3393" s="58">
        <v>908.39</v>
      </c>
      <c r="E3393" t="s">
        <v>452</v>
      </c>
      <c r="F3393" s="108" t="s">
        <v>2950</v>
      </c>
      <c r="G3393" t="s">
        <v>2951</v>
      </c>
      <c r="H3393">
        <v>8</v>
      </c>
      <c r="I3393">
        <v>421</v>
      </c>
      <c r="J3393" t="s">
        <v>6198</v>
      </c>
      <c r="K3393" t="s">
        <v>2937</v>
      </c>
      <c r="L3393">
        <v>0</v>
      </c>
      <c r="M3393">
        <v>0</v>
      </c>
      <c r="N3393" t="s">
        <v>6321</v>
      </c>
      <c r="O3393" t="s">
        <v>545</v>
      </c>
      <c r="P3393" t="s">
        <v>458</v>
      </c>
      <c r="R3393">
        <v>0</v>
      </c>
      <c r="S3393" t="s">
        <v>459</v>
      </c>
      <c r="T3393" t="s">
        <v>458</v>
      </c>
      <c r="U3393" t="s">
        <v>460</v>
      </c>
      <c r="V3393" t="s">
        <v>458</v>
      </c>
    </row>
    <row r="3394" spans="1:22" x14ac:dyDescent="0.2">
      <c r="A3394" s="102">
        <v>42324</v>
      </c>
      <c r="B3394" s="102" t="s">
        <v>6197</v>
      </c>
      <c r="C3394" t="s">
        <v>541</v>
      </c>
      <c r="D3394" s="58">
        <v>908.39</v>
      </c>
      <c r="E3394" t="s">
        <v>452</v>
      </c>
      <c r="F3394" s="108">
        <v>2006</v>
      </c>
      <c r="G3394" t="s">
        <v>3265</v>
      </c>
      <c r="H3394">
        <v>2</v>
      </c>
      <c r="I3394">
        <v>421</v>
      </c>
      <c r="J3394" t="s">
        <v>6198</v>
      </c>
      <c r="K3394" t="s">
        <v>2937</v>
      </c>
      <c r="L3394">
        <v>0</v>
      </c>
      <c r="M3394">
        <v>0</v>
      </c>
      <c r="N3394" t="s">
        <v>6322</v>
      </c>
      <c r="O3394" t="s">
        <v>545</v>
      </c>
      <c r="P3394" t="s">
        <v>458</v>
      </c>
      <c r="R3394">
        <v>0</v>
      </c>
      <c r="S3394" t="s">
        <v>459</v>
      </c>
      <c r="T3394" t="s">
        <v>458</v>
      </c>
      <c r="U3394" t="s">
        <v>460</v>
      </c>
      <c r="V3394" t="s">
        <v>458</v>
      </c>
    </row>
    <row r="3395" spans="1:22" x14ac:dyDescent="0.2">
      <c r="A3395" s="102">
        <v>42331</v>
      </c>
      <c r="B3395" s="102" t="s">
        <v>6197</v>
      </c>
      <c r="C3395" t="s">
        <v>541</v>
      </c>
      <c r="D3395" s="58">
        <v>908.39</v>
      </c>
      <c r="E3395" t="s">
        <v>452</v>
      </c>
      <c r="F3395" s="108">
        <v>2006</v>
      </c>
      <c r="G3395" t="s">
        <v>3265</v>
      </c>
      <c r="H3395">
        <v>4</v>
      </c>
      <c r="I3395">
        <v>421</v>
      </c>
      <c r="J3395" t="s">
        <v>6198</v>
      </c>
      <c r="K3395" t="s">
        <v>2937</v>
      </c>
      <c r="L3395">
        <v>0</v>
      </c>
      <c r="M3395">
        <v>0</v>
      </c>
      <c r="N3395" t="s">
        <v>6323</v>
      </c>
      <c r="O3395" t="s">
        <v>545</v>
      </c>
      <c r="P3395" t="s">
        <v>458</v>
      </c>
      <c r="R3395">
        <v>0</v>
      </c>
      <c r="S3395" t="s">
        <v>459</v>
      </c>
      <c r="T3395" t="s">
        <v>458</v>
      </c>
      <c r="U3395" t="s">
        <v>460</v>
      </c>
      <c r="V3395" t="s">
        <v>458</v>
      </c>
    </row>
    <row r="3396" spans="1:22" x14ac:dyDescent="0.2">
      <c r="A3396" s="102">
        <v>42331</v>
      </c>
      <c r="B3396" s="102" t="s">
        <v>6197</v>
      </c>
      <c r="C3396" t="s">
        <v>541</v>
      </c>
      <c r="D3396" s="58">
        <v>908.39</v>
      </c>
      <c r="E3396" t="s">
        <v>452</v>
      </c>
      <c r="F3396" s="108" t="s">
        <v>2950</v>
      </c>
      <c r="G3396" t="s">
        <v>2951</v>
      </c>
      <c r="H3396">
        <v>8</v>
      </c>
      <c r="I3396">
        <v>421</v>
      </c>
      <c r="J3396" t="s">
        <v>6198</v>
      </c>
      <c r="K3396" t="s">
        <v>2937</v>
      </c>
      <c r="L3396">
        <v>0</v>
      </c>
      <c r="M3396">
        <v>0</v>
      </c>
      <c r="N3396" t="s">
        <v>6324</v>
      </c>
      <c r="O3396" t="s">
        <v>545</v>
      </c>
      <c r="P3396" t="s">
        <v>458</v>
      </c>
      <c r="R3396">
        <v>0</v>
      </c>
      <c r="S3396" t="s">
        <v>459</v>
      </c>
      <c r="T3396" t="s">
        <v>458</v>
      </c>
      <c r="U3396" t="s">
        <v>460</v>
      </c>
      <c r="V3396" t="s">
        <v>458</v>
      </c>
    </row>
    <row r="3397" spans="1:22" x14ac:dyDescent="0.2">
      <c r="A3397" s="102">
        <v>42345</v>
      </c>
      <c r="B3397" s="102" t="s">
        <v>6197</v>
      </c>
      <c r="C3397" t="s">
        <v>541</v>
      </c>
      <c r="D3397" s="58">
        <v>908.39</v>
      </c>
      <c r="E3397" t="s">
        <v>452</v>
      </c>
      <c r="F3397" s="108" t="s">
        <v>2950</v>
      </c>
      <c r="G3397" t="s">
        <v>2951</v>
      </c>
      <c r="H3397">
        <v>3</v>
      </c>
      <c r="I3397">
        <v>421</v>
      </c>
      <c r="J3397" t="s">
        <v>6198</v>
      </c>
      <c r="K3397" t="s">
        <v>2937</v>
      </c>
      <c r="L3397">
        <v>0</v>
      </c>
      <c r="M3397">
        <v>0</v>
      </c>
      <c r="N3397" t="s">
        <v>6325</v>
      </c>
      <c r="O3397" t="s">
        <v>545</v>
      </c>
      <c r="P3397" t="s">
        <v>458</v>
      </c>
      <c r="R3397">
        <v>0</v>
      </c>
      <c r="S3397" t="s">
        <v>459</v>
      </c>
      <c r="T3397" t="s">
        <v>458</v>
      </c>
      <c r="U3397" t="s">
        <v>460</v>
      </c>
      <c r="V3397" t="s">
        <v>458</v>
      </c>
    </row>
    <row r="3398" spans="1:22" x14ac:dyDescent="0.2">
      <c r="A3398" s="102">
        <v>42387</v>
      </c>
      <c r="B3398" s="102" t="s">
        <v>6197</v>
      </c>
      <c r="C3398" t="s">
        <v>541</v>
      </c>
      <c r="D3398" s="58">
        <v>908.39</v>
      </c>
      <c r="E3398" t="s">
        <v>452</v>
      </c>
      <c r="F3398" s="108">
        <v>2006</v>
      </c>
      <c r="G3398" t="s">
        <v>3265</v>
      </c>
      <c r="H3398">
        <v>36</v>
      </c>
      <c r="I3398">
        <v>421</v>
      </c>
      <c r="J3398" t="s">
        <v>6198</v>
      </c>
      <c r="K3398" t="s">
        <v>2937</v>
      </c>
      <c r="L3398">
        <v>0</v>
      </c>
      <c r="M3398">
        <v>0</v>
      </c>
      <c r="N3398" t="s">
        <v>6326</v>
      </c>
      <c r="O3398" t="s">
        <v>545</v>
      </c>
      <c r="P3398" t="s">
        <v>458</v>
      </c>
      <c r="R3398">
        <v>0</v>
      </c>
      <c r="S3398" t="s">
        <v>459</v>
      </c>
      <c r="T3398" t="s">
        <v>458</v>
      </c>
      <c r="U3398" t="s">
        <v>460</v>
      </c>
      <c r="V3398" t="s">
        <v>458</v>
      </c>
    </row>
    <row r="3399" spans="1:22" x14ac:dyDescent="0.2">
      <c r="A3399" s="102">
        <v>42401</v>
      </c>
      <c r="B3399" s="102" t="s">
        <v>6197</v>
      </c>
      <c r="C3399" t="s">
        <v>541</v>
      </c>
      <c r="D3399" s="58">
        <v>908.39</v>
      </c>
      <c r="E3399" t="s">
        <v>452</v>
      </c>
      <c r="F3399" s="108">
        <v>2006</v>
      </c>
      <c r="G3399" t="s">
        <v>3265</v>
      </c>
      <c r="H3399">
        <v>9</v>
      </c>
      <c r="I3399">
        <v>421</v>
      </c>
      <c r="J3399" t="s">
        <v>6198</v>
      </c>
      <c r="K3399" t="s">
        <v>2937</v>
      </c>
      <c r="L3399">
        <v>0</v>
      </c>
      <c r="M3399">
        <v>0</v>
      </c>
      <c r="N3399" t="s">
        <v>6327</v>
      </c>
      <c r="O3399" t="s">
        <v>545</v>
      </c>
      <c r="P3399" t="s">
        <v>458</v>
      </c>
      <c r="R3399">
        <v>0</v>
      </c>
      <c r="S3399" t="s">
        <v>459</v>
      </c>
      <c r="T3399" t="s">
        <v>458</v>
      </c>
      <c r="U3399" t="s">
        <v>460</v>
      </c>
      <c r="V3399" t="s">
        <v>458</v>
      </c>
    </row>
    <row r="3400" spans="1:22" x14ac:dyDescent="0.2">
      <c r="A3400" s="102">
        <v>42408</v>
      </c>
      <c r="B3400" s="102" t="s">
        <v>6197</v>
      </c>
      <c r="C3400" t="s">
        <v>541</v>
      </c>
      <c r="D3400" s="58">
        <v>908.39</v>
      </c>
      <c r="E3400" t="s">
        <v>452</v>
      </c>
      <c r="F3400" s="108">
        <v>2006</v>
      </c>
      <c r="G3400" t="s">
        <v>3265</v>
      </c>
      <c r="H3400">
        <v>8</v>
      </c>
      <c r="I3400">
        <v>421</v>
      </c>
      <c r="J3400" t="s">
        <v>6198</v>
      </c>
      <c r="K3400" t="s">
        <v>2937</v>
      </c>
      <c r="L3400">
        <v>0</v>
      </c>
      <c r="M3400">
        <v>0</v>
      </c>
      <c r="N3400" t="s">
        <v>6328</v>
      </c>
      <c r="O3400" t="s">
        <v>545</v>
      </c>
      <c r="P3400" t="s">
        <v>458</v>
      </c>
      <c r="R3400">
        <v>0</v>
      </c>
      <c r="S3400" t="s">
        <v>459</v>
      </c>
      <c r="T3400" t="s">
        <v>458</v>
      </c>
      <c r="U3400" t="s">
        <v>460</v>
      </c>
      <c r="V3400" t="s">
        <v>458</v>
      </c>
    </row>
    <row r="3401" spans="1:22" x14ac:dyDescent="0.2">
      <c r="A3401" s="102">
        <v>42415</v>
      </c>
      <c r="B3401" s="102" t="s">
        <v>6197</v>
      </c>
      <c r="C3401" t="s">
        <v>541</v>
      </c>
      <c r="D3401" s="58">
        <v>908.39</v>
      </c>
      <c r="E3401" t="s">
        <v>452</v>
      </c>
      <c r="F3401" s="108">
        <v>2006</v>
      </c>
      <c r="G3401" t="s">
        <v>3265</v>
      </c>
      <c r="H3401">
        <v>8</v>
      </c>
      <c r="I3401">
        <v>421</v>
      </c>
      <c r="J3401" t="s">
        <v>6198</v>
      </c>
      <c r="K3401" t="s">
        <v>2937</v>
      </c>
      <c r="L3401">
        <v>0</v>
      </c>
      <c r="M3401">
        <v>0</v>
      </c>
      <c r="N3401" t="s">
        <v>6329</v>
      </c>
      <c r="O3401" t="s">
        <v>545</v>
      </c>
      <c r="P3401" t="s">
        <v>458</v>
      </c>
      <c r="R3401">
        <v>0</v>
      </c>
      <c r="S3401" t="s">
        <v>459</v>
      </c>
      <c r="T3401" t="s">
        <v>458</v>
      </c>
      <c r="U3401" t="s">
        <v>460</v>
      </c>
      <c r="V3401" t="s">
        <v>458</v>
      </c>
    </row>
    <row r="3402" spans="1:22" x14ac:dyDescent="0.2">
      <c r="A3402" s="102">
        <v>42422</v>
      </c>
      <c r="B3402" s="102" t="s">
        <v>6197</v>
      </c>
      <c r="C3402" t="s">
        <v>541</v>
      </c>
      <c r="D3402" s="58">
        <v>908.39</v>
      </c>
      <c r="E3402" t="s">
        <v>452</v>
      </c>
      <c r="F3402" s="108">
        <v>2006</v>
      </c>
      <c r="G3402" t="s">
        <v>3265</v>
      </c>
      <c r="H3402">
        <v>8</v>
      </c>
      <c r="I3402">
        <v>421</v>
      </c>
      <c r="J3402" t="s">
        <v>6198</v>
      </c>
      <c r="K3402" t="s">
        <v>2937</v>
      </c>
      <c r="L3402">
        <v>0</v>
      </c>
      <c r="M3402">
        <v>0</v>
      </c>
      <c r="N3402" t="s">
        <v>6330</v>
      </c>
      <c r="O3402" t="s">
        <v>545</v>
      </c>
      <c r="P3402" t="s">
        <v>458</v>
      </c>
      <c r="R3402">
        <v>0</v>
      </c>
      <c r="S3402" t="s">
        <v>459</v>
      </c>
      <c r="T3402" t="s">
        <v>458</v>
      </c>
      <c r="U3402" t="s">
        <v>460</v>
      </c>
      <c r="V3402" t="s">
        <v>458</v>
      </c>
    </row>
    <row r="3403" spans="1:22" x14ac:dyDescent="0.2">
      <c r="A3403" s="102">
        <v>42436</v>
      </c>
      <c r="B3403" s="102" t="s">
        <v>6197</v>
      </c>
      <c r="C3403" t="s">
        <v>541</v>
      </c>
      <c r="D3403" s="58">
        <v>908.39</v>
      </c>
      <c r="E3403" t="s">
        <v>452</v>
      </c>
      <c r="F3403" s="108">
        <v>2006</v>
      </c>
      <c r="G3403" t="s">
        <v>3265</v>
      </c>
      <c r="H3403">
        <v>4</v>
      </c>
      <c r="I3403">
        <v>421</v>
      </c>
      <c r="J3403" t="s">
        <v>6198</v>
      </c>
      <c r="K3403" t="s">
        <v>2937</v>
      </c>
      <c r="L3403">
        <v>0</v>
      </c>
      <c r="M3403">
        <v>0</v>
      </c>
      <c r="N3403" t="s">
        <v>6331</v>
      </c>
      <c r="O3403" t="s">
        <v>545</v>
      </c>
      <c r="P3403" t="s">
        <v>458</v>
      </c>
      <c r="R3403">
        <v>0</v>
      </c>
      <c r="S3403" t="s">
        <v>459</v>
      </c>
      <c r="T3403" t="s">
        <v>458</v>
      </c>
      <c r="U3403" t="s">
        <v>460</v>
      </c>
      <c r="V3403" t="s">
        <v>458</v>
      </c>
    </row>
    <row r="3404" spans="1:22" x14ac:dyDescent="0.2">
      <c r="A3404" s="102">
        <v>42450</v>
      </c>
      <c r="B3404" s="102" t="s">
        <v>6197</v>
      </c>
      <c r="C3404" t="s">
        <v>541</v>
      </c>
      <c r="D3404" s="58">
        <v>908.39</v>
      </c>
      <c r="E3404" t="s">
        <v>452</v>
      </c>
      <c r="F3404" s="108">
        <v>2006</v>
      </c>
      <c r="G3404" t="s">
        <v>3265</v>
      </c>
      <c r="H3404">
        <v>4</v>
      </c>
      <c r="I3404">
        <v>421</v>
      </c>
      <c r="J3404" t="s">
        <v>6198</v>
      </c>
      <c r="K3404" t="s">
        <v>2937</v>
      </c>
      <c r="L3404">
        <v>0</v>
      </c>
      <c r="M3404">
        <v>0</v>
      </c>
      <c r="N3404" t="s">
        <v>6332</v>
      </c>
      <c r="O3404" t="s">
        <v>545</v>
      </c>
      <c r="P3404" t="s">
        <v>458</v>
      </c>
      <c r="R3404">
        <v>0</v>
      </c>
      <c r="S3404" t="s">
        <v>459</v>
      </c>
      <c r="T3404" t="s">
        <v>458</v>
      </c>
      <c r="U3404" t="s">
        <v>460</v>
      </c>
      <c r="V3404" t="s">
        <v>458</v>
      </c>
    </row>
    <row r="3405" spans="1:22" x14ac:dyDescent="0.2">
      <c r="A3405" s="102">
        <v>42597</v>
      </c>
      <c r="B3405" s="102" t="s">
        <v>6197</v>
      </c>
      <c r="C3405" t="s">
        <v>541</v>
      </c>
      <c r="D3405" s="58">
        <v>908.39</v>
      </c>
      <c r="E3405" t="s">
        <v>452</v>
      </c>
      <c r="F3405" s="108">
        <v>2024</v>
      </c>
      <c r="G3405" t="s">
        <v>2955</v>
      </c>
      <c r="H3405">
        <v>3</v>
      </c>
      <c r="I3405">
        <v>421</v>
      </c>
      <c r="J3405" t="s">
        <v>6198</v>
      </c>
      <c r="K3405" t="s">
        <v>2937</v>
      </c>
      <c r="L3405">
        <v>0</v>
      </c>
      <c r="M3405">
        <v>0</v>
      </c>
      <c r="N3405" t="s">
        <v>6333</v>
      </c>
      <c r="O3405" t="s">
        <v>545</v>
      </c>
      <c r="P3405" t="s">
        <v>458</v>
      </c>
      <c r="R3405">
        <v>0</v>
      </c>
      <c r="S3405" t="s">
        <v>459</v>
      </c>
      <c r="T3405" t="s">
        <v>458</v>
      </c>
      <c r="U3405" t="s">
        <v>460</v>
      </c>
      <c r="V3405" t="s">
        <v>458</v>
      </c>
    </row>
    <row r="3406" spans="1:22" x14ac:dyDescent="0.2">
      <c r="A3406" s="102">
        <v>42604</v>
      </c>
      <c r="B3406" s="102" t="s">
        <v>6197</v>
      </c>
      <c r="C3406" t="s">
        <v>541</v>
      </c>
      <c r="D3406" s="58">
        <v>908.39</v>
      </c>
      <c r="E3406" t="s">
        <v>452</v>
      </c>
      <c r="F3406" s="108">
        <v>2024</v>
      </c>
      <c r="G3406" t="s">
        <v>2955</v>
      </c>
      <c r="H3406">
        <v>3</v>
      </c>
      <c r="I3406">
        <v>421</v>
      </c>
      <c r="J3406" t="s">
        <v>6198</v>
      </c>
      <c r="K3406" t="s">
        <v>2937</v>
      </c>
      <c r="L3406">
        <v>0</v>
      </c>
      <c r="M3406">
        <v>0</v>
      </c>
      <c r="N3406" t="s">
        <v>6334</v>
      </c>
      <c r="O3406" t="s">
        <v>545</v>
      </c>
      <c r="P3406" t="s">
        <v>458</v>
      </c>
      <c r="R3406">
        <v>0</v>
      </c>
      <c r="S3406" t="s">
        <v>459</v>
      </c>
      <c r="T3406" t="s">
        <v>458</v>
      </c>
      <c r="U3406" t="s">
        <v>460</v>
      </c>
      <c r="V3406" t="s">
        <v>458</v>
      </c>
    </row>
    <row r="3407" spans="1:22" x14ac:dyDescent="0.2">
      <c r="A3407" s="102">
        <v>42611</v>
      </c>
      <c r="B3407" s="102" t="s">
        <v>6197</v>
      </c>
      <c r="C3407" t="s">
        <v>541</v>
      </c>
      <c r="D3407" s="58">
        <v>908.39</v>
      </c>
      <c r="E3407" t="s">
        <v>452</v>
      </c>
      <c r="F3407" s="108">
        <v>2024</v>
      </c>
      <c r="G3407" t="s">
        <v>2955</v>
      </c>
      <c r="H3407">
        <v>7</v>
      </c>
      <c r="I3407">
        <v>421</v>
      </c>
      <c r="J3407" t="s">
        <v>6198</v>
      </c>
      <c r="K3407" t="s">
        <v>2937</v>
      </c>
      <c r="L3407">
        <v>0</v>
      </c>
      <c r="M3407">
        <v>0</v>
      </c>
      <c r="N3407" t="s">
        <v>6335</v>
      </c>
      <c r="O3407" t="s">
        <v>545</v>
      </c>
      <c r="P3407" t="s">
        <v>458</v>
      </c>
      <c r="R3407">
        <v>0</v>
      </c>
      <c r="S3407" t="s">
        <v>459</v>
      </c>
      <c r="T3407" t="s">
        <v>458</v>
      </c>
      <c r="U3407" t="s">
        <v>460</v>
      </c>
      <c r="V3407" t="s">
        <v>458</v>
      </c>
    </row>
    <row r="3408" spans="1:22" x14ac:dyDescent="0.2">
      <c r="A3408" s="102">
        <v>42611</v>
      </c>
      <c r="B3408" s="102" t="s">
        <v>6197</v>
      </c>
      <c r="C3408" t="s">
        <v>541</v>
      </c>
      <c r="D3408" s="58">
        <v>908.39</v>
      </c>
      <c r="E3408" t="s">
        <v>452</v>
      </c>
      <c r="F3408" s="108" t="s">
        <v>2950</v>
      </c>
      <c r="G3408" t="s">
        <v>2951</v>
      </c>
      <c r="H3408">
        <v>13</v>
      </c>
      <c r="I3408">
        <v>421</v>
      </c>
      <c r="J3408" t="s">
        <v>6198</v>
      </c>
      <c r="K3408" t="s">
        <v>2937</v>
      </c>
      <c r="L3408">
        <v>0</v>
      </c>
      <c r="M3408">
        <v>0</v>
      </c>
      <c r="N3408" t="s">
        <v>6336</v>
      </c>
      <c r="O3408" t="s">
        <v>545</v>
      </c>
      <c r="P3408" t="s">
        <v>458</v>
      </c>
      <c r="R3408">
        <v>0</v>
      </c>
      <c r="S3408" t="s">
        <v>459</v>
      </c>
      <c r="T3408" t="s">
        <v>458</v>
      </c>
      <c r="U3408" t="s">
        <v>460</v>
      </c>
      <c r="V3408" t="s">
        <v>458</v>
      </c>
    </row>
    <row r="3409" spans="1:22" x14ac:dyDescent="0.2">
      <c r="A3409" s="102">
        <v>42614</v>
      </c>
      <c r="B3409" s="102" t="s">
        <v>6197</v>
      </c>
      <c r="C3409" t="s">
        <v>541</v>
      </c>
      <c r="D3409" s="58">
        <v>908.39</v>
      </c>
      <c r="E3409" t="s">
        <v>452</v>
      </c>
      <c r="F3409" s="108" t="s">
        <v>2950</v>
      </c>
      <c r="G3409" t="s">
        <v>2951</v>
      </c>
      <c r="H3409">
        <v>12</v>
      </c>
      <c r="I3409">
        <v>421</v>
      </c>
      <c r="J3409" t="s">
        <v>6198</v>
      </c>
      <c r="K3409" t="s">
        <v>2937</v>
      </c>
      <c r="L3409">
        <v>0</v>
      </c>
      <c r="M3409">
        <v>0</v>
      </c>
      <c r="N3409" t="s">
        <v>6337</v>
      </c>
      <c r="O3409" t="s">
        <v>545</v>
      </c>
      <c r="P3409" t="s">
        <v>458</v>
      </c>
      <c r="R3409">
        <v>0</v>
      </c>
      <c r="S3409" t="s">
        <v>459</v>
      </c>
      <c r="T3409" t="s">
        <v>458</v>
      </c>
      <c r="U3409" t="s">
        <v>460</v>
      </c>
      <c r="V3409" t="s">
        <v>458</v>
      </c>
    </row>
    <row r="3410" spans="1:22" x14ac:dyDescent="0.2">
      <c r="A3410" s="102">
        <v>42618</v>
      </c>
      <c r="B3410" s="102" t="s">
        <v>6197</v>
      </c>
      <c r="C3410" t="s">
        <v>541</v>
      </c>
      <c r="D3410" s="58">
        <v>908.39</v>
      </c>
      <c r="E3410" t="s">
        <v>452</v>
      </c>
      <c r="F3410" s="108" t="s">
        <v>2950</v>
      </c>
      <c r="G3410" t="s">
        <v>2951</v>
      </c>
      <c r="H3410">
        <v>24.5</v>
      </c>
      <c r="I3410">
        <v>421</v>
      </c>
      <c r="J3410" t="s">
        <v>6198</v>
      </c>
      <c r="K3410" t="s">
        <v>2937</v>
      </c>
      <c r="L3410">
        <v>0</v>
      </c>
      <c r="M3410">
        <v>0</v>
      </c>
      <c r="N3410" t="s">
        <v>6338</v>
      </c>
      <c r="O3410" t="s">
        <v>545</v>
      </c>
      <c r="P3410" t="s">
        <v>458</v>
      </c>
      <c r="R3410">
        <v>0</v>
      </c>
      <c r="S3410" t="s">
        <v>459</v>
      </c>
      <c r="T3410" t="s">
        <v>458</v>
      </c>
      <c r="U3410" t="s">
        <v>460</v>
      </c>
      <c r="V3410" t="s">
        <v>458</v>
      </c>
    </row>
    <row r="3411" spans="1:22" x14ac:dyDescent="0.2">
      <c r="A3411" s="102">
        <v>42625</v>
      </c>
      <c r="B3411" s="102" t="s">
        <v>6197</v>
      </c>
      <c r="C3411" t="s">
        <v>541</v>
      </c>
      <c r="D3411" s="58">
        <v>908.39</v>
      </c>
      <c r="E3411" t="s">
        <v>452</v>
      </c>
      <c r="F3411" s="108" t="s">
        <v>2950</v>
      </c>
      <c r="G3411" t="s">
        <v>2951</v>
      </c>
      <c r="H3411">
        <v>28</v>
      </c>
      <c r="I3411">
        <v>421</v>
      </c>
      <c r="J3411" t="s">
        <v>6198</v>
      </c>
      <c r="K3411" t="s">
        <v>2937</v>
      </c>
      <c r="L3411">
        <v>0</v>
      </c>
      <c r="M3411">
        <v>0</v>
      </c>
      <c r="N3411" t="s">
        <v>6339</v>
      </c>
      <c r="O3411" t="s">
        <v>545</v>
      </c>
      <c r="P3411" t="s">
        <v>458</v>
      </c>
      <c r="R3411">
        <v>0</v>
      </c>
      <c r="S3411" t="s">
        <v>459</v>
      </c>
      <c r="T3411" t="s">
        <v>458</v>
      </c>
      <c r="U3411" t="s">
        <v>460</v>
      </c>
      <c r="V3411" t="s">
        <v>458</v>
      </c>
    </row>
    <row r="3412" spans="1:22" x14ac:dyDescent="0.2">
      <c r="A3412" s="102">
        <v>42625</v>
      </c>
      <c r="B3412" s="102" t="s">
        <v>6197</v>
      </c>
      <c r="C3412" t="s">
        <v>541</v>
      </c>
      <c r="D3412" s="58">
        <v>908.39</v>
      </c>
      <c r="E3412" t="s">
        <v>452</v>
      </c>
      <c r="F3412" s="108">
        <v>2010</v>
      </c>
      <c r="G3412" t="s">
        <v>3044</v>
      </c>
      <c r="H3412">
        <v>8</v>
      </c>
      <c r="I3412">
        <v>421</v>
      </c>
      <c r="J3412" t="s">
        <v>6198</v>
      </c>
      <c r="K3412" t="s">
        <v>2937</v>
      </c>
      <c r="L3412">
        <v>0</v>
      </c>
      <c r="M3412">
        <v>0</v>
      </c>
      <c r="N3412" t="s">
        <v>6340</v>
      </c>
      <c r="O3412" t="s">
        <v>545</v>
      </c>
      <c r="P3412" t="s">
        <v>458</v>
      </c>
      <c r="R3412">
        <v>0</v>
      </c>
      <c r="S3412" t="s">
        <v>459</v>
      </c>
      <c r="T3412" t="s">
        <v>458</v>
      </c>
      <c r="U3412" t="s">
        <v>460</v>
      </c>
      <c r="V3412" t="s">
        <v>458</v>
      </c>
    </row>
    <row r="3413" spans="1:22" x14ac:dyDescent="0.2">
      <c r="A3413" s="102">
        <v>42632</v>
      </c>
      <c r="B3413" s="102" t="s">
        <v>6197</v>
      </c>
      <c r="C3413" t="s">
        <v>541</v>
      </c>
      <c r="D3413" s="58">
        <v>908.39</v>
      </c>
      <c r="E3413" t="s">
        <v>452</v>
      </c>
      <c r="F3413" s="108">
        <v>2014</v>
      </c>
      <c r="G3413" t="s">
        <v>2978</v>
      </c>
      <c r="H3413">
        <v>4</v>
      </c>
      <c r="I3413">
        <v>421</v>
      </c>
      <c r="J3413" t="s">
        <v>6198</v>
      </c>
      <c r="K3413" t="s">
        <v>2937</v>
      </c>
      <c r="L3413">
        <v>0</v>
      </c>
      <c r="M3413">
        <v>0</v>
      </c>
      <c r="N3413" t="s">
        <v>6341</v>
      </c>
      <c r="O3413" t="s">
        <v>545</v>
      </c>
      <c r="P3413" t="s">
        <v>458</v>
      </c>
      <c r="R3413">
        <v>0</v>
      </c>
      <c r="S3413" t="s">
        <v>459</v>
      </c>
      <c r="T3413" t="s">
        <v>458</v>
      </c>
      <c r="U3413" t="s">
        <v>460</v>
      </c>
      <c r="V3413" t="s">
        <v>458</v>
      </c>
    </row>
    <row r="3414" spans="1:22" x14ac:dyDescent="0.2">
      <c r="A3414" s="102">
        <v>42632</v>
      </c>
      <c r="B3414" s="102" t="s">
        <v>6197</v>
      </c>
      <c r="C3414" t="s">
        <v>541</v>
      </c>
      <c r="D3414" s="58">
        <v>908.39</v>
      </c>
      <c r="E3414" t="s">
        <v>452</v>
      </c>
      <c r="F3414" s="108">
        <v>2010</v>
      </c>
      <c r="G3414" t="s">
        <v>3044</v>
      </c>
      <c r="H3414">
        <v>32</v>
      </c>
      <c r="I3414">
        <v>421</v>
      </c>
      <c r="J3414" t="s">
        <v>6198</v>
      </c>
      <c r="K3414" t="s">
        <v>2937</v>
      </c>
      <c r="L3414">
        <v>0</v>
      </c>
      <c r="M3414">
        <v>0</v>
      </c>
      <c r="N3414" t="s">
        <v>6342</v>
      </c>
      <c r="O3414" t="s">
        <v>545</v>
      </c>
      <c r="P3414" t="s">
        <v>458</v>
      </c>
      <c r="R3414">
        <v>0</v>
      </c>
      <c r="S3414" t="s">
        <v>459</v>
      </c>
      <c r="T3414" t="s">
        <v>458</v>
      </c>
      <c r="U3414" t="s">
        <v>460</v>
      </c>
      <c r="V3414" t="s">
        <v>458</v>
      </c>
    </row>
    <row r="3415" spans="1:22" x14ac:dyDescent="0.2">
      <c r="A3415" s="102">
        <v>42639</v>
      </c>
      <c r="B3415" s="102" t="s">
        <v>6197</v>
      </c>
      <c r="C3415" t="s">
        <v>541</v>
      </c>
      <c r="D3415" s="58">
        <v>908.39</v>
      </c>
      <c r="E3415" t="s">
        <v>452</v>
      </c>
      <c r="F3415" s="108">
        <v>2010</v>
      </c>
      <c r="G3415" t="s">
        <v>3044</v>
      </c>
      <c r="H3415">
        <v>20</v>
      </c>
      <c r="I3415">
        <v>421</v>
      </c>
      <c r="J3415" t="s">
        <v>6198</v>
      </c>
      <c r="K3415" t="s">
        <v>2937</v>
      </c>
      <c r="L3415">
        <v>0</v>
      </c>
      <c r="M3415">
        <v>0</v>
      </c>
      <c r="N3415" t="s">
        <v>6343</v>
      </c>
      <c r="O3415" t="s">
        <v>545</v>
      </c>
      <c r="P3415" t="s">
        <v>458</v>
      </c>
      <c r="R3415">
        <v>0</v>
      </c>
      <c r="S3415" t="s">
        <v>459</v>
      </c>
      <c r="T3415" t="s">
        <v>458</v>
      </c>
      <c r="U3415" t="s">
        <v>460</v>
      </c>
      <c r="V3415" t="s">
        <v>458</v>
      </c>
    </row>
    <row r="3416" spans="1:22" x14ac:dyDescent="0.2">
      <c r="A3416" s="102">
        <v>43297</v>
      </c>
      <c r="B3416" s="102" t="s">
        <v>1957</v>
      </c>
      <c r="C3416" t="s">
        <v>541</v>
      </c>
      <c r="D3416" s="58">
        <v>6004.1</v>
      </c>
      <c r="E3416" t="s">
        <v>452</v>
      </c>
      <c r="F3416" s="108">
        <v>2018</v>
      </c>
      <c r="G3416" t="s">
        <v>3856</v>
      </c>
      <c r="H3416">
        <v>16</v>
      </c>
      <c r="I3416">
        <v>227</v>
      </c>
      <c r="J3416" t="s">
        <v>6344</v>
      </c>
      <c r="K3416" t="s">
        <v>2937</v>
      </c>
      <c r="L3416">
        <v>329</v>
      </c>
      <c r="M3416">
        <v>0</v>
      </c>
      <c r="N3416" t="s">
        <v>6345</v>
      </c>
      <c r="O3416" t="s">
        <v>545</v>
      </c>
      <c r="P3416" t="s">
        <v>458</v>
      </c>
      <c r="R3416">
        <v>0</v>
      </c>
      <c r="S3416" t="s">
        <v>459</v>
      </c>
      <c r="T3416" t="s">
        <v>458</v>
      </c>
      <c r="U3416" t="s">
        <v>460</v>
      </c>
      <c r="V3416" t="s">
        <v>458</v>
      </c>
    </row>
    <row r="3417" spans="1:22" x14ac:dyDescent="0.2">
      <c r="A3417" s="102">
        <v>43297</v>
      </c>
      <c r="B3417" s="102" t="s">
        <v>1957</v>
      </c>
      <c r="C3417" t="s">
        <v>541</v>
      </c>
      <c r="D3417" s="58">
        <v>6004.1</v>
      </c>
      <c r="E3417" t="s">
        <v>452</v>
      </c>
      <c r="F3417" s="108">
        <v>2022</v>
      </c>
      <c r="G3417" t="s">
        <v>6013</v>
      </c>
      <c r="H3417">
        <v>30.5</v>
      </c>
      <c r="I3417">
        <v>227</v>
      </c>
      <c r="J3417" t="s">
        <v>6344</v>
      </c>
      <c r="K3417" t="s">
        <v>2937</v>
      </c>
      <c r="L3417">
        <v>721</v>
      </c>
      <c r="M3417">
        <v>0</v>
      </c>
      <c r="N3417" t="s">
        <v>6346</v>
      </c>
      <c r="O3417" t="s">
        <v>545</v>
      </c>
      <c r="P3417" t="s">
        <v>458</v>
      </c>
      <c r="R3417">
        <v>0</v>
      </c>
      <c r="S3417" t="s">
        <v>459</v>
      </c>
      <c r="T3417" t="s">
        <v>458</v>
      </c>
      <c r="U3417" t="s">
        <v>460</v>
      </c>
      <c r="V3417" t="s">
        <v>458</v>
      </c>
    </row>
    <row r="3418" spans="1:22" x14ac:dyDescent="0.2">
      <c r="A3418" s="102">
        <v>43304</v>
      </c>
      <c r="B3418" s="102" t="s">
        <v>1957</v>
      </c>
      <c r="C3418" t="s">
        <v>541</v>
      </c>
      <c r="D3418" s="58">
        <v>6004.1</v>
      </c>
      <c r="E3418" t="s">
        <v>452</v>
      </c>
      <c r="F3418" s="108">
        <v>2011</v>
      </c>
      <c r="G3418" t="s">
        <v>4389</v>
      </c>
      <c r="H3418">
        <v>16</v>
      </c>
      <c r="I3418">
        <v>227</v>
      </c>
      <c r="J3418" t="s">
        <v>6344</v>
      </c>
      <c r="K3418" t="s">
        <v>2937</v>
      </c>
      <c r="L3418">
        <v>379</v>
      </c>
      <c r="M3418">
        <v>0</v>
      </c>
      <c r="N3418" t="s">
        <v>6347</v>
      </c>
      <c r="O3418" t="s">
        <v>545</v>
      </c>
      <c r="P3418" t="s">
        <v>458</v>
      </c>
      <c r="R3418">
        <v>0</v>
      </c>
      <c r="S3418" t="s">
        <v>459</v>
      </c>
      <c r="T3418" t="s">
        <v>458</v>
      </c>
      <c r="U3418" t="s">
        <v>460</v>
      </c>
      <c r="V3418" t="s">
        <v>458</v>
      </c>
    </row>
    <row r="3419" spans="1:22" x14ac:dyDescent="0.2">
      <c r="A3419" s="102">
        <v>43304</v>
      </c>
      <c r="B3419" s="102" t="s">
        <v>1957</v>
      </c>
      <c r="C3419" t="s">
        <v>541</v>
      </c>
      <c r="D3419" s="58">
        <v>6004.1</v>
      </c>
      <c r="E3419" t="s">
        <v>452</v>
      </c>
      <c r="F3419" s="108">
        <v>2018</v>
      </c>
      <c r="G3419" t="s">
        <v>3856</v>
      </c>
      <c r="H3419">
        <v>16</v>
      </c>
      <c r="I3419">
        <v>227</v>
      </c>
      <c r="J3419" t="s">
        <v>6344</v>
      </c>
      <c r="K3419" t="s">
        <v>2937</v>
      </c>
      <c r="L3419">
        <v>329</v>
      </c>
      <c r="M3419">
        <v>0</v>
      </c>
      <c r="N3419" t="s">
        <v>6348</v>
      </c>
      <c r="O3419" t="s">
        <v>545</v>
      </c>
      <c r="P3419" t="s">
        <v>458</v>
      </c>
      <c r="R3419">
        <v>0</v>
      </c>
      <c r="S3419" t="s">
        <v>459</v>
      </c>
      <c r="T3419" t="s">
        <v>458</v>
      </c>
      <c r="U3419" t="s">
        <v>460</v>
      </c>
      <c r="V3419" t="s">
        <v>458</v>
      </c>
    </row>
    <row r="3420" spans="1:22" x14ac:dyDescent="0.2">
      <c r="A3420" s="102">
        <v>43304</v>
      </c>
      <c r="B3420" s="102" t="s">
        <v>1957</v>
      </c>
      <c r="C3420" t="s">
        <v>541</v>
      </c>
      <c r="D3420" s="58">
        <v>6004.1</v>
      </c>
      <c r="E3420" t="s">
        <v>452</v>
      </c>
      <c r="F3420" s="108">
        <v>2022</v>
      </c>
      <c r="G3420" t="s">
        <v>6013</v>
      </c>
      <c r="H3420">
        <v>27</v>
      </c>
      <c r="I3420">
        <v>227</v>
      </c>
      <c r="J3420" t="s">
        <v>6344</v>
      </c>
      <c r="K3420" t="s">
        <v>2937</v>
      </c>
      <c r="L3420">
        <v>721</v>
      </c>
      <c r="M3420">
        <v>0</v>
      </c>
      <c r="N3420" t="s">
        <v>6349</v>
      </c>
      <c r="O3420" t="s">
        <v>545</v>
      </c>
      <c r="P3420" t="s">
        <v>458</v>
      </c>
      <c r="R3420">
        <v>0</v>
      </c>
      <c r="S3420" t="s">
        <v>459</v>
      </c>
      <c r="T3420" t="s">
        <v>458</v>
      </c>
      <c r="U3420" t="s">
        <v>460</v>
      </c>
      <c r="V3420" t="s">
        <v>458</v>
      </c>
    </row>
    <row r="3421" spans="1:22" x14ac:dyDescent="0.2">
      <c r="A3421" s="102">
        <v>43311</v>
      </c>
      <c r="B3421" s="102" t="s">
        <v>1957</v>
      </c>
      <c r="C3421" t="s">
        <v>541</v>
      </c>
      <c r="D3421" s="58">
        <v>6004.1</v>
      </c>
      <c r="E3421" t="s">
        <v>452</v>
      </c>
      <c r="F3421" s="108">
        <v>2011</v>
      </c>
      <c r="G3421" t="s">
        <v>4389</v>
      </c>
      <c r="H3421">
        <v>8</v>
      </c>
      <c r="I3421">
        <v>227</v>
      </c>
      <c r="J3421" t="s">
        <v>6344</v>
      </c>
      <c r="K3421" t="s">
        <v>2937</v>
      </c>
      <c r="L3421">
        <v>379</v>
      </c>
      <c r="M3421">
        <v>0</v>
      </c>
      <c r="N3421" t="s">
        <v>6350</v>
      </c>
      <c r="O3421" t="s">
        <v>545</v>
      </c>
      <c r="P3421" t="s">
        <v>458</v>
      </c>
      <c r="R3421">
        <v>0</v>
      </c>
      <c r="S3421" t="s">
        <v>459</v>
      </c>
      <c r="T3421" t="s">
        <v>458</v>
      </c>
      <c r="U3421" t="s">
        <v>460</v>
      </c>
      <c r="V3421" t="s">
        <v>458</v>
      </c>
    </row>
    <row r="3422" spans="1:22" x14ac:dyDescent="0.2">
      <c r="A3422" s="102">
        <v>43311</v>
      </c>
      <c r="B3422" s="102" t="s">
        <v>1957</v>
      </c>
      <c r="C3422" t="s">
        <v>541</v>
      </c>
      <c r="D3422" s="58">
        <v>6004.1</v>
      </c>
      <c r="E3422" t="s">
        <v>452</v>
      </c>
      <c r="F3422" s="108">
        <v>2018</v>
      </c>
      <c r="G3422" t="s">
        <v>3856</v>
      </c>
      <c r="H3422">
        <v>8</v>
      </c>
      <c r="I3422">
        <v>227</v>
      </c>
      <c r="J3422" t="s">
        <v>6344</v>
      </c>
      <c r="K3422" t="s">
        <v>2937</v>
      </c>
      <c r="L3422">
        <v>329</v>
      </c>
      <c r="M3422">
        <v>0</v>
      </c>
      <c r="N3422" t="s">
        <v>6351</v>
      </c>
      <c r="O3422" t="s">
        <v>545</v>
      </c>
      <c r="P3422" t="s">
        <v>458</v>
      </c>
      <c r="R3422">
        <v>0</v>
      </c>
      <c r="S3422" t="s">
        <v>459</v>
      </c>
      <c r="T3422" t="s">
        <v>458</v>
      </c>
      <c r="U3422" t="s">
        <v>460</v>
      </c>
      <c r="V3422" t="s">
        <v>458</v>
      </c>
    </row>
    <row r="3423" spans="1:22" x14ac:dyDescent="0.2">
      <c r="A3423" s="102">
        <v>43311</v>
      </c>
      <c r="B3423" s="102" t="s">
        <v>1957</v>
      </c>
      <c r="C3423" t="s">
        <v>541</v>
      </c>
      <c r="D3423" s="58">
        <v>6004.1</v>
      </c>
      <c r="E3423" t="s">
        <v>452</v>
      </c>
      <c r="F3423" s="108">
        <v>2022</v>
      </c>
      <c r="G3423" t="s">
        <v>6013</v>
      </c>
      <c r="H3423">
        <v>7.5</v>
      </c>
      <c r="I3423">
        <v>227</v>
      </c>
      <c r="J3423" t="s">
        <v>6344</v>
      </c>
      <c r="K3423" t="s">
        <v>2937</v>
      </c>
      <c r="L3423">
        <v>721</v>
      </c>
      <c r="M3423">
        <v>0</v>
      </c>
      <c r="N3423" t="s">
        <v>6352</v>
      </c>
      <c r="O3423" t="s">
        <v>545</v>
      </c>
      <c r="P3423" t="s">
        <v>458</v>
      </c>
      <c r="R3423">
        <v>0</v>
      </c>
      <c r="S3423" t="s">
        <v>459</v>
      </c>
      <c r="T3423" t="s">
        <v>458</v>
      </c>
      <c r="U3423" t="s">
        <v>460</v>
      </c>
      <c r="V3423" t="s">
        <v>458</v>
      </c>
    </row>
    <row r="3424" spans="1:22" x14ac:dyDescent="0.2">
      <c r="A3424" s="102">
        <v>43313</v>
      </c>
      <c r="B3424" s="102" t="s">
        <v>1957</v>
      </c>
      <c r="C3424" t="s">
        <v>541</v>
      </c>
      <c r="D3424" s="58">
        <v>6004.1</v>
      </c>
      <c r="E3424" t="s">
        <v>452</v>
      </c>
      <c r="F3424" s="108">
        <v>2011</v>
      </c>
      <c r="G3424" t="s">
        <v>4389</v>
      </c>
      <c r="H3424">
        <v>24</v>
      </c>
      <c r="I3424">
        <v>227</v>
      </c>
      <c r="J3424" t="s">
        <v>6344</v>
      </c>
      <c r="K3424" t="s">
        <v>2937</v>
      </c>
      <c r="L3424">
        <v>379</v>
      </c>
      <c r="M3424">
        <v>0</v>
      </c>
      <c r="N3424" t="s">
        <v>6353</v>
      </c>
      <c r="O3424" t="s">
        <v>545</v>
      </c>
      <c r="P3424" t="s">
        <v>458</v>
      </c>
      <c r="R3424">
        <v>0</v>
      </c>
      <c r="S3424" t="s">
        <v>459</v>
      </c>
      <c r="T3424" t="s">
        <v>458</v>
      </c>
      <c r="U3424" t="s">
        <v>460</v>
      </c>
      <c r="V3424" t="s">
        <v>458</v>
      </c>
    </row>
    <row r="3425" spans="1:22" x14ac:dyDescent="0.2">
      <c r="A3425" s="102">
        <v>43313</v>
      </c>
      <c r="B3425" s="102" t="s">
        <v>1957</v>
      </c>
      <c r="C3425" t="s">
        <v>541</v>
      </c>
      <c r="D3425" s="58">
        <v>6004.1</v>
      </c>
      <c r="E3425" t="s">
        <v>452</v>
      </c>
      <c r="F3425" s="108">
        <v>2005</v>
      </c>
      <c r="G3425" t="s">
        <v>3011</v>
      </c>
      <c r="H3425">
        <v>8</v>
      </c>
      <c r="I3425">
        <v>227</v>
      </c>
      <c r="J3425" t="s">
        <v>6344</v>
      </c>
      <c r="K3425" t="s">
        <v>2937</v>
      </c>
      <c r="L3425">
        <v>868</v>
      </c>
      <c r="M3425">
        <v>0</v>
      </c>
      <c r="N3425" t="s">
        <v>6354</v>
      </c>
      <c r="O3425" t="s">
        <v>545</v>
      </c>
      <c r="P3425" t="s">
        <v>458</v>
      </c>
      <c r="R3425">
        <v>0</v>
      </c>
      <c r="S3425" t="s">
        <v>459</v>
      </c>
      <c r="T3425" t="s">
        <v>458</v>
      </c>
      <c r="U3425" t="s">
        <v>460</v>
      </c>
      <c r="V3425" t="s">
        <v>458</v>
      </c>
    </row>
    <row r="3426" spans="1:22" x14ac:dyDescent="0.2">
      <c r="A3426" s="102">
        <v>43313</v>
      </c>
      <c r="B3426" s="102" t="s">
        <v>1957</v>
      </c>
      <c r="C3426" t="s">
        <v>541</v>
      </c>
      <c r="D3426" s="58">
        <v>6004.1</v>
      </c>
      <c r="E3426" t="s">
        <v>452</v>
      </c>
      <c r="F3426" s="108">
        <v>2022</v>
      </c>
      <c r="G3426" t="s">
        <v>6013</v>
      </c>
      <c r="H3426">
        <v>11</v>
      </c>
      <c r="I3426">
        <v>227</v>
      </c>
      <c r="J3426" t="s">
        <v>6344</v>
      </c>
      <c r="K3426" t="s">
        <v>2937</v>
      </c>
      <c r="L3426">
        <v>721</v>
      </c>
      <c r="M3426">
        <v>0</v>
      </c>
      <c r="N3426" t="s">
        <v>6355</v>
      </c>
      <c r="O3426" t="s">
        <v>545</v>
      </c>
      <c r="P3426" t="s">
        <v>458</v>
      </c>
      <c r="R3426">
        <v>0</v>
      </c>
      <c r="S3426" t="s">
        <v>459</v>
      </c>
      <c r="T3426" t="s">
        <v>458</v>
      </c>
      <c r="U3426" t="s">
        <v>460</v>
      </c>
      <c r="V3426" t="s">
        <v>458</v>
      </c>
    </row>
    <row r="3427" spans="1:22" x14ac:dyDescent="0.2">
      <c r="A3427" s="102">
        <v>43313</v>
      </c>
      <c r="B3427" s="102" t="s">
        <v>1957</v>
      </c>
      <c r="C3427" t="s">
        <v>541</v>
      </c>
      <c r="D3427" s="58">
        <v>6004.1</v>
      </c>
      <c r="E3427" t="s">
        <v>452</v>
      </c>
      <c r="F3427" s="108">
        <v>2015</v>
      </c>
      <c r="G3427" t="s">
        <v>6356</v>
      </c>
      <c r="H3427">
        <v>18</v>
      </c>
      <c r="I3427">
        <v>227</v>
      </c>
      <c r="J3427" t="s">
        <v>6344</v>
      </c>
      <c r="K3427" t="s">
        <v>2937</v>
      </c>
      <c r="L3427">
        <v>354</v>
      </c>
      <c r="M3427">
        <v>0</v>
      </c>
      <c r="N3427" t="s">
        <v>6357</v>
      </c>
      <c r="O3427" t="s">
        <v>545</v>
      </c>
      <c r="P3427" t="s">
        <v>458</v>
      </c>
      <c r="R3427">
        <v>0</v>
      </c>
      <c r="S3427" t="s">
        <v>459</v>
      </c>
      <c r="T3427" t="s">
        <v>458</v>
      </c>
      <c r="U3427" t="s">
        <v>460</v>
      </c>
      <c r="V3427" t="s">
        <v>458</v>
      </c>
    </row>
    <row r="3428" spans="1:22" x14ac:dyDescent="0.2">
      <c r="A3428" s="102">
        <v>43318</v>
      </c>
      <c r="B3428" s="102" t="s">
        <v>1957</v>
      </c>
      <c r="C3428" t="s">
        <v>541</v>
      </c>
      <c r="D3428" s="58">
        <v>6004.1</v>
      </c>
      <c r="E3428" t="s">
        <v>452</v>
      </c>
      <c r="F3428" s="108">
        <v>2014</v>
      </c>
      <c r="G3428" t="s">
        <v>2978</v>
      </c>
      <c r="H3428">
        <v>8</v>
      </c>
      <c r="I3428">
        <v>224</v>
      </c>
      <c r="J3428" t="s">
        <v>555</v>
      </c>
      <c r="K3428" t="s">
        <v>2937</v>
      </c>
      <c r="L3428">
        <v>409</v>
      </c>
      <c r="M3428">
        <v>0</v>
      </c>
      <c r="N3428" t="s">
        <v>6358</v>
      </c>
      <c r="O3428" t="s">
        <v>545</v>
      </c>
      <c r="P3428" t="s">
        <v>458</v>
      </c>
      <c r="R3428">
        <v>0</v>
      </c>
      <c r="S3428" t="s">
        <v>459</v>
      </c>
      <c r="T3428" t="s">
        <v>458</v>
      </c>
      <c r="U3428" t="s">
        <v>460</v>
      </c>
      <c r="V3428" t="s">
        <v>458</v>
      </c>
    </row>
    <row r="3429" spans="1:22" x14ac:dyDescent="0.2">
      <c r="A3429" s="102">
        <v>43318</v>
      </c>
      <c r="B3429" s="102" t="s">
        <v>1957</v>
      </c>
      <c r="C3429" t="s">
        <v>541</v>
      </c>
      <c r="D3429" s="58">
        <v>6004.1</v>
      </c>
      <c r="E3429" t="s">
        <v>452</v>
      </c>
      <c r="F3429" s="108">
        <v>2005</v>
      </c>
      <c r="G3429" t="s">
        <v>3011</v>
      </c>
      <c r="H3429">
        <v>1</v>
      </c>
      <c r="I3429">
        <v>227</v>
      </c>
      <c r="J3429" t="s">
        <v>6344</v>
      </c>
      <c r="K3429" t="s">
        <v>2937</v>
      </c>
      <c r="L3429">
        <v>868</v>
      </c>
      <c r="M3429">
        <v>0</v>
      </c>
      <c r="N3429" t="s">
        <v>6359</v>
      </c>
      <c r="O3429" t="s">
        <v>545</v>
      </c>
      <c r="P3429" t="s">
        <v>458</v>
      </c>
      <c r="R3429">
        <v>0</v>
      </c>
      <c r="S3429" t="s">
        <v>459</v>
      </c>
      <c r="T3429" t="s">
        <v>458</v>
      </c>
      <c r="U3429" t="s">
        <v>460</v>
      </c>
      <c r="V3429" t="s">
        <v>458</v>
      </c>
    </row>
    <row r="3430" spans="1:22" x14ac:dyDescent="0.2">
      <c r="A3430" s="102">
        <v>43318</v>
      </c>
      <c r="B3430" s="102" t="s">
        <v>1957</v>
      </c>
      <c r="C3430" t="s">
        <v>541</v>
      </c>
      <c r="D3430" s="58">
        <v>6004.1</v>
      </c>
      <c r="E3430" t="s">
        <v>452</v>
      </c>
      <c r="F3430" s="108">
        <v>2022</v>
      </c>
      <c r="G3430" t="s">
        <v>6013</v>
      </c>
      <c r="H3430">
        <v>2</v>
      </c>
      <c r="I3430">
        <v>227</v>
      </c>
      <c r="J3430" t="s">
        <v>6344</v>
      </c>
      <c r="K3430" t="s">
        <v>2937</v>
      </c>
      <c r="L3430">
        <v>721</v>
      </c>
      <c r="M3430">
        <v>0</v>
      </c>
      <c r="N3430" t="s">
        <v>6360</v>
      </c>
      <c r="O3430" t="s">
        <v>545</v>
      </c>
      <c r="P3430" t="s">
        <v>458</v>
      </c>
      <c r="R3430">
        <v>0</v>
      </c>
      <c r="S3430" t="s">
        <v>459</v>
      </c>
      <c r="T3430" t="s">
        <v>458</v>
      </c>
      <c r="U3430" t="s">
        <v>460</v>
      </c>
      <c r="V3430" t="s">
        <v>458</v>
      </c>
    </row>
    <row r="3431" spans="1:22" x14ac:dyDescent="0.2">
      <c r="A3431" s="102">
        <v>43318</v>
      </c>
      <c r="B3431" s="102" t="s">
        <v>1957</v>
      </c>
      <c r="C3431" t="s">
        <v>541</v>
      </c>
      <c r="D3431" s="58">
        <v>6004.1</v>
      </c>
      <c r="E3431" t="s">
        <v>452</v>
      </c>
      <c r="F3431" s="108">
        <v>2022</v>
      </c>
      <c r="G3431" t="s">
        <v>6013</v>
      </c>
      <c r="H3431">
        <v>33</v>
      </c>
      <c r="I3431">
        <v>227</v>
      </c>
      <c r="J3431" t="s">
        <v>6344</v>
      </c>
      <c r="K3431" t="s">
        <v>2937</v>
      </c>
      <c r="L3431">
        <v>721</v>
      </c>
      <c r="M3431">
        <v>0</v>
      </c>
      <c r="N3431" t="s">
        <v>6361</v>
      </c>
      <c r="O3431" t="s">
        <v>545</v>
      </c>
      <c r="P3431" t="s">
        <v>458</v>
      </c>
      <c r="R3431">
        <v>0</v>
      </c>
      <c r="S3431" t="s">
        <v>459</v>
      </c>
      <c r="T3431" t="s">
        <v>458</v>
      </c>
      <c r="U3431" t="s">
        <v>460</v>
      </c>
      <c r="V3431" t="s">
        <v>458</v>
      </c>
    </row>
    <row r="3432" spans="1:22" x14ac:dyDescent="0.2">
      <c r="A3432" s="102">
        <v>43318</v>
      </c>
      <c r="B3432" s="102" t="s">
        <v>1957</v>
      </c>
      <c r="C3432" t="s">
        <v>541</v>
      </c>
      <c r="D3432" s="58">
        <v>6004.1</v>
      </c>
      <c r="E3432" t="s">
        <v>452</v>
      </c>
      <c r="F3432" s="108">
        <v>2012</v>
      </c>
      <c r="G3432" t="s">
        <v>3859</v>
      </c>
      <c r="H3432">
        <v>16</v>
      </c>
      <c r="I3432">
        <v>227</v>
      </c>
      <c r="J3432" t="s">
        <v>6344</v>
      </c>
      <c r="K3432" t="s">
        <v>2937</v>
      </c>
      <c r="L3432">
        <v>381</v>
      </c>
      <c r="M3432">
        <v>0</v>
      </c>
      <c r="N3432" t="s">
        <v>6362</v>
      </c>
      <c r="O3432" t="s">
        <v>545</v>
      </c>
      <c r="P3432" t="s">
        <v>458</v>
      </c>
      <c r="R3432">
        <v>0</v>
      </c>
      <c r="S3432" t="s">
        <v>459</v>
      </c>
      <c r="T3432" t="s">
        <v>458</v>
      </c>
      <c r="U3432" t="s">
        <v>460</v>
      </c>
      <c r="V3432" t="s">
        <v>458</v>
      </c>
    </row>
    <row r="3433" spans="1:22" x14ac:dyDescent="0.2">
      <c r="A3433" s="102">
        <v>43318</v>
      </c>
      <c r="B3433" s="102" t="s">
        <v>1957</v>
      </c>
      <c r="C3433" t="s">
        <v>541</v>
      </c>
      <c r="D3433" s="58">
        <v>6004.1</v>
      </c>
      <c r="E3433" t="s">
        <v>452</v>
      </c>
      <c r="F3433" s="108">
        <v>2018</v>
      </c>
      <c r="G3433" t="s">
        <v>3856</v>
      </c>
      <c r="H3433">
        <v>39</v>
      </c>
      <c r="I3433">
        <v>227</v>
      </c>
      <c r="J3433" t="s">
        <v>6344</v>
      </c>
      <c r="K3433" t="s">
        <v>2937</v>
      </c>
      <c r="L3433">
        <v>329</v>
      </c>
      <c r="M3433">
        <v>0</v>
      </c>
      <c r="N3433" t="s">
        <v>6363</v>
      </c>
      <c r="O3433" t="s">
        <v>545</v>
      </c>
      <c r="P3433" t="s">
        <v>458</v>
      </c>
      <c r="R3433">
        <v>0</v>
      </c>
      <c r="S3433" t="s">
        <v>459</v>
      </c>
      <c r="T3433" t="s">
        <v>458</v>
      </c>
      <c r="U3433" t="s">
        <v>460</v>
      </c>
      <c r="V3433" t="s">
        <v>458</v>
      </c>
    </row>
    <row r="3434" spans="1:22" x14ac:dyDescent="0.2">
      <c r="A3434" s="102">
        <v>43318</v>
      </c>
      <c r="B3434" s="102" t="s">
        <v>1957</v>
      </c>
      <c r="C3434" t="s">
        <v>541</v>
      </c>
      <c r="D3434" s="58">
        <v>6004.1</v>
      </c>
      <c r="E3434" t="s">
        <v>452</v>
      </c>
      <c r="F3434" s="108">
        <v>2015</v>
      </c>
      <c r="G3434" t="s">
        <v>6356</v>
      </c>
      <c r="H3434">
        <v>33</v>
      </c>
      <c r="I3434">
        <v>227</v>
      </c>
      <c r="J3434" t="s">
        <v>6344</v>
      </c>
      <c r="K3434" t="s">
        <v>2937</v>
      </c>
      <c r="L3434">
        <v>354</v>
      </c>
      <c r="M3434">
        <v>0</v>
      </c>
      <c r="N3434" t="s">
        <v>6364</v>
      </c>
      <c r="O3434" t="s">
        <v>545</v>
      </c>
      <c r="P3434" t="s">
        <v>458</v>
      </c>
      <c r="R3434">
        <v>0</v>
      </c>
      <c r="S3434" t="s">
        <v>459</v>
      </c>
      <c r="T3434" t="s">
        <v>458</v>
      </c>
      <c r="U3434" t="s">
        <v>460</v>
      </c>
      <c r="V3434" t="s">
        <v>458</v>
      </c>
    </row>
    <row r="3435" spans="1:22" x14ac:dyDescent="0.2">
      <c r="A3435" s="102">
        <v>43325</v>
      </c>
      <c r="B3435" s="102" t="s">
        <v>1957</v>
      </c>
      <c r="C3435" t="s">
        <v>541</v>
      </c>
      <c r="D3435" s="58">
        <v>6004.1</v>
      </c>
      <c r="E3435" t="s">
        <v>452</v>
      </c>
      <c r="F3435" s="108">
        <v>2014</v>
      </c>
      <c r="G3435" t="s">
        <v>2978</v>
      </c>
      <c r="H3435">
        <v>4</v>
      </c>
      <c r="I3435">
        <v>224</v>
      </c>
      <c r="J3435" t="s">
        <v>555</v>
      </c>
      <c r="K3435" t="s">
        <v>2937</v>
      </c>
      <c r="L3435">
        <v>409</v>
      </c>
      <c r="M3435">
        <v>0</v>
      </c>
      <c r="N3435" t="s">
        <v>6365</v>
      </c>
      <c r="O3435" t="s">
        <v>545</v>
      </c>
      <c r="P3435" t="s">
        <v>458</v>
      </c>
      <c r="R3435">
        <v>0</v>
      </c>
      <c r="S3435" t="s">
        <v>459</v>
      </c>
      <c r="T3435" t="s">
        <v>458</v>
      </c>
      <c r="U3435" t="s">
        <v>460</v>
      </c>
      <c r="V3435" t="s">
        <v>458</v>
      </c>
    </row>
    <row r="3436" spans="1:22" x14ac:dyDescent="0.2">
      <c r="A3436" s="102">
        <v>43325</v>
      </c>
      <c r="B3436" s="102" t="s">
        <v>1957</v>
      </c>
      <c r="C3436" t="s">
        <v>541</v>
      </c>
      <c r="D3436" s="58">
        <v>6004.1</v>
      </c>
      <c r="E3436" t="s">
        <v>452</v>
      </c>
      <c r="F3436" s="108">
        <v>2022</v>
      </c>
      <c r="G3436" t="s">
        <v>6013</v>
      </c>
      <c r="H3436">
        <v>15</v>
      </c>
      <c r="I3436">
        <v>227</v>
      </c>
      <c r="J3436" t="s">
        <v>6344</v>
      </c>
      <c r="K3436" t="s">
        <v>2937</v>
      </c>
      <c r="L3436">
        <v>721</v>
      </c>
      <c r="M3436">
        <v>0</v>
      </c>
      <c r="N3436" t="s">
        <v>6366</v>
      </c>
      <c r="O3436" t="s">
        <v>545</v>
      </c>
      <c r="P3436" t="s">
        <v>458</v>
      </c>
      <c r="R3436">
        <v>0</v>
      </c>
      <c r="S3436" t="s">
        <v>459</v>
      </c>
      <c r="T3436" t="s">
        <v>458</v>
      </c>
      <c r="U3436" t="s">
        <v>460</v>
      </c>
      <c r="V3436" t="s">
        <v>458</v>
      </c>
    </row>
    <row r="3437" spans="1:22" x14ac:dyDescent="0.2">
      <c r="A3437" s="102">
        <v>43325</v>
      </c>
      <c r="B3437" s="102" t="s">
        <v>1957</v>
      </c>
      <c r="C3437" t="s">
        <v>541</v>
      </c>
      <c r="D3437" s="58">
        <v>6004.1</v>
      </c>
      <c r="E3437" t="s">
        <v>452</v>
      </c>
      <c r="F3437" s="108">
        <v>2022</v>
      </c>
      <c r="G3437" t="s">
        <v>6013</v>
      </c>
      <c r="H3437">
        <v>1</v>
      </c>
      <c r="I3437">
        <v>227</v>
      </c>
      <c r="J3437" t="s">
        <v>6344</v>
      </c>
      <c r="K3437" t="s">
        <v>2937</v>
      </c>
      <c r="L3437">
        <v>721</v>
      </c>
      <c r="M3437">
        <v>0</v>
      </c>
      <c r="N3437" t="s">
        <v>6367</v>
      </c>
      <c r="O3437" t="s">
        <v>545</v>
      </c>
      <c r="P3437" t="s">
        <v>458</v>
      </c>
      <c r="R3437">
        <v>0</v>
      </c>
      <c r="S3437" t="s">
        <v>459</v>
      </c>
      <c r="T3437" t="s">
        <v>458</v>
      </c>
      <c r="U3437" t="s">
        <v>460</v>
      </c>
      <c r="V3437" t="s">
        <v>458</v>
      </c>
    </row>
    <row r="3438" spans="1:22" x14ac:dyDescent="0.2">
      <c r="A3438" s="102">
        <v>43325</v>
      </c>
      <c r="B3438" s="102" t="s">
        <v>1957</v>
      </c>
      <c r="C3438" t="s">
        <v>541</v>
      </c>
      <c r="D3438" s="58">
        <v>6004.1</v>
      </c>
      <c r="E3438" t="s">
        <v>452</v>
      </c>
      <c r="F3438" s="108">
        <v>2018</v>
      </c>
      <c r="G3438" t="s">
        <v>3856</v>
      </c>
      <c r="H3438">
        <v>3</v>
      </c>
      <c r="I3438">
        <v>227</v>
      </c>
      <c r="J3438" t="s">
        <v>6344</v>
      </c>
      <c r="K3438" t="s">
        <v>2937</v>
      </c>
      <c r="L3438">
        <v>329</v>
      </c>
      <c r="M3438">
        <v>0</v>
      </c>
      <c r="N3438" t="s">
        <v>6368</v>
      </c>
      <c r="O3438" t="s">
        <v>545</v>
      </c>
      <c r="P3438" t="s">
        <v>458</v>
      </c>
      <c r="R3438">
        <v>0</v>
      </c>
      <c r="S3438" t="s">
        <v>459</v>
      </c>
      <c r="T3438" t="s">
        <v>458</v>
      </c>
      <c r="U3438" t="s">
        <v>460</v>
      </c>
      <c r="V3438" t="s">
        <v>458</v>
      </c>
    </row>
    <row r="3439" spans="1:22" x14ac:dyDescent="0.2">
      <c r="A3439" s="102">
        <v>43332</v>
      </c>
      <c r="B3439" s="102" t="s">
        <v>1957</v>
      </c>
      <c r="C3439" t="s">
        <v>541</v>
      </c>
      <c r="D3439" s="58">
        <v>6004.1</v>
      </c>
      <c r="E3439" t="s">
        <v>452</v>
      </c>
      <c r="F3439" s="108">
        <v>2014</v>
      </c>
      <c r="G3439" t="s">
        <v>2978</v>
      </c>
      <c r="H3439">
        <v>39</v>
      </c>
      <c r="I3439">
        <v>224</v>
      </c>
      <c r="J3439" t="s">
        <v>555</v>
      </c>
      <c r="K3439" t="s">
        <v>2937</v>
      </c>
      <c r="L3439">
        <v>409</v>
      </c>
      <c r="M3439">
        <v>0</v>
      </c>
      <c r="N3439" t="s">
        <v>6369</v>
      </c>
      <c r="O3439" t="s">
        <v>545</v>
      </c>
      <c r="P3439" t="s">
        <v>458</v>
      </c>
      <c r="R3439">
        <v>0</v>
      </c>
      <c r="S3439" t="s">
        <v>459</v>
      </c>
      <c r="T3439" t="s">
        <v>458</v>
      </c>
      <c r="U3439" t="s">
        <v>460</v>
      </c>
      <c r="V3439" t="s">
        <v>458</v>
      </c>
    </row>
    <row r="3440" spans="1:22" x14ac:dyDescent="0.2">
      <c r="A3440" s="102">
        <v>43332</v>
      </c>
      <c r="B3440" s="102" t="s">
        <v>1957</v>
      </c>
      <c r="C3440" t="s">
        <v>541</v>
      </c>
      <c r="D3440" s="58">
        <v>6004.1</v>
      </c>
      <c r="E3440" t="s">
        <v>452</v>
      </c>
      <c r="F3440" s="108">
        <v>2001</v>
      </c>
      <c r="G3440" t="s">
        <v>2936</v>
      </c>
      <c r="H3440">
        <v>6</v>
      </c>
      <c r="I3440">
        <v>235</v>
      </c>
      <c r="J3440" t="s">
        <v>6370</v>
      </c>
      <c r="K3440" t="s">
        <v>2937</v>
      </c>
      <c r="L3440">
        <v>0</v>
      </c>
      <c r="M3440">
        <v>0</v>
      </c>
      <c r="N3440" t="s">
        <v>6371</v>
      </c>
      <c r="O3440" t="s">
        <v>545</v>
      </c>
      <c r="P3440" t="s">
        <v>458</v>
      </c>
      <c r="R3440">
        <v>0</v>
      </c>
      <c r="S3440" t="s">
        <v>459</v>
      </c>
      <c r="T3440" t="s">
        <v>458</v>
      </c>
      <c r="U3440" t="s">
        <v>460</v>
      </c>
      <c r="V3440" t="s">
        <v>458</v>
      </c>
    </row>
    <row r="3441" spans="1:22" x14ac:dyDescent="0.2">
      <c r="A3441" s="102">
        <v>43332</v>
      </c>
      <c r="B3441" s="102" t="s">
        <v>1957</v>
      </c>
      <c r="C3441" t="s">
        <v>541</v>
      </c>
      <c r="D3441" s="58">
        <v>6004.1</v>
      </c>
      <c r="E3441" t="s">
        <v>452</v>
      </c>
      <c r="F3441" s="108">
        <v>2005</v>
      </c>
      <c r="G3441" t="s">
        <v>3011</v>
      </c>
      <c r="H3441">
        <v>2</v>
      </c>
      <c r="I3441">
        <v>227</v>
      </c>
      <c r="J3441" t="s">
        <v>6344</v>
      </c>
      <c r="K3441" t="s">
        <v>2937</v>
      </c>
      <c r="L3441">
        <v>868</v>
      </c>
      <c r="M3441">
        <v>0</v>
      </c>
      <c r="N3441" t="s">
        <v>6372</v>
      </c>
      <c r="O3441" t="s">
        <v>545</v>
      </c>
      <c r="P3441" t="s">
        <v>458</v>
      </c>
      <c r="R3441">
        <v>0</v>
      </c>
      <c r="S3441" t="s">
        <v>459</v>
      </c>
      <c r="T3441" t="s">
        <v>458</v>
      </c>
      <c r="U3441" t="s">
        <v>460</v>
      </c>
      <c r="V3441" t="s">
        <v>458</v>
      </c>
    </row>
    <row r="3442" spans="1:22" x14ac:dyDescent="0.2">
      <c r="A3442" s="102">
        <v>43332</v>
      </c>
      <c r="B3442" s="102" t="s">
        <v>1957</v>
      </c>
      <c r="C3442" t="s">
        <v>541</v>
      </c>
      <c r="D3442" s="58">
        <v>6004.1</v>
      </c>
      <c r="E3442" t="s">
        <v>452</v>
      </c>
      <c r="F3442" s="108">
        <v>2005</v>
      </c>
      <c r="G3442" t="s">
        <v>3011</v>
      </c>
      <c r="H3442">
        <v>1</v>
      </c>
      <c r="I3442">
        <v>227</v>
      </c>
      <c r="J3442" t="s">
        <v>6344</v>
      </c>
      <c r="K3442" t="s">
        <v>2937</v>
      </c>
      <c r="L3442">
        <v>868</v>
      </c>
      <c r="M3442">
        <v>0</v>
      </c>
      <c r="N3442" t="s">
        <v>6373</v>
      </c>
      <c r="O3442" t="s">
        <v>545</v>
      </c>
      <c r="P3442" t="s">
        <v>458</v>
      </c>
      <c r="R3442">
        <v>0</v>
      </c>
      <c r="S3442" t="s">
        <v>459</v>
      </c>
      <c r="T3442" t="s">
        <v>458</v>
      </c>
      <c r="U3442" t="s">
        <v>460</v>
      </c>
      <c r="V3442" t="s">
        <v>458</v>
      </c>
    </row>
    <row r="3443" spans="1:22" x14ac:dyDescent="0.2">
      <c r="A3443" s="102">
        <v>43332</v>
      </c>
      <c r="B3443" s="102" t="s">
        <v>1957</v>
      </c>
      <c r="C3443" t="s">
        <v>541</v>
      </c>
      <c r="D3443" s="58">
        <v>6004.1</v>
      </c>
      <c r="E3443" t="s">
        <v>452</v>
      </c>
      <c r="F3443" s="108">
        <v>2010</v>
      </c>
      <c r="G3443" t="s">
        <v>3044</v>
      </c>
      <c r="H3443">
        <v>12</v>
      </c>
      <c r="I3443">
        <v>227</v>
      </c>
      <c r="J3443" t="s">
        <v>6344</v>
      </c>
      <c r="K3443" t="s">
        <v>2937</v>
      </c>
      <c r="L3443">
        <v>559</v>
      </c>
      <c r="M3443">
        <v>0</v>
      </c>
      <c r="N3443" t="s">
        <v>6374</v>
      </c>
      <c r="O3443" t="s">
        <v>545</v>
      </c>
      <c r="P3443" t="s">
        <v>458</v>
      </c>
      <c r="R3443">
        <v>0</v>
      </c>
      <c r="S3443" t="s">
        <v>459</v>
      </c>
      <c r="T3443" t="s">
        <v>458</v>
      </c>
      <c r="U3443" t="s">
        <v>460</v>
      </c>
      <c r="V3443" t="s">
        <v>458</v>
      </c>
    </row>
    <row r="3444" spans="1:22" x14ac:dyDescent="0.2">
      <c r="A3444" s="102">
        <v>43332</v>
      </c>
      <c r="B3444" s="102" t="s">
        <v>1957</v>
      </c>
      <c r="C3444" t="s">
        <v>541</v>
      </c>
      <c r="D3444" s="58">
        <v>6004.1</v>
      </c>
      <c r="E3444" t="s">
        <v>452</v>
      </c>
      <c r="F3444" s="108">
        <v>2022</v>
      </c>
      <c r="G3444" t="s">
        <v>6013</v>
      </c>
      <c r="H3444">
        <v>37.5</v>
      </c>
      <c r="I3444">
        <v>227</v>
      </c>
      <c r="J3444" t="s">
        <v>6344</v>
      </c>
      <c r="K3444" t="s">
        <v>2937</v>
      </c>
      <c r="L3444">
        <v>721</v>
      </c>
      <c r="M3444">
        <v>0</v>
      </c>
      <c r="N3444" t="s">
        <v>6375</v>
      </c>
      <c r="O3444" t="s">
        <v>545</v>
      </c>
      <c r="P3444" t="s">
        <v>458</v>
      </c>
      <c r="R3444">
        <v>0</v>
      </c>
      <c r="S3444" t="s">
        <v>459</v>
      </c>
      <c r="T3444" t="s">
        <v>458</v>
      </c>
      <c r="U3444" t="s">
        <v>460</v>
      </c>
      <c r="V3444" t="s">
        <v>458</v>
      </c>
    </row>
    <row r="3445" spans="1:22" x14ac:dyDescent="0.2">
      <c r="A3445" s="102">
        <v>43332</v>
      </c>
      <c r="B3445" s="102" t="s">
        <v>1957</v>
      </c>
      <c r="C3445" t="s">
        <v>541</v>
      </c>
      <c r="D3445" s="58">
        <v>6004.1</v>
      </c>
      <c r="E3445" t="s">
        <v>452</v>
      </c>
      <c r="F3445" s="108">
        <v>2017</v>
      </c>
      <c r="G3445" t="s">
        <v>3850</v>
      </c>
      <c r="H3445">
        <v>26.5</v>
      </c>
      <c r="I3445">
        <v>227</v>
      </c>
      <c r="J3445" t="s">
        <v>6344</v>
      </c>
      <c r="K3445" t="s">
        <v>2937</v>
      </c>
      <c r="L3445">
        <v>338</v>
      </c>
      <c r="M3445">
        <v>0</v>
      </c>
      <c r="N3445" t="s">
        <v>6376</v>
      </c>
      <c r="O3445" t="s">
        <v>545</v>
      </c>
      <c r="P3445" t="s">
        <v>458</v>
      </c>
      <c r="R3445">
        <v>0</v>
      </c>
      <c r="S3445" t="s">
        <v>459</v>
      </c>
      <c r="T3445" t="s">
        <v>458</v>
      </c>
      <c r="U3445" t="s">
        <v>460</v>
      </c>
      <c r="V3445" t="s">
        <v>458</v>
      </c>
    </row>
    <row r="3446" spans="1:22" x14ac:dyDescent="0.2">
      <c r="A3446" s="102">
        <v>43332</v>
      </c>
      <c r="B3446" s="102" t="s">
        <v>1957</v>
      </c>
      <c r="C3446" t="s">
        <v>541</v>
      </c>
      <c r="D3446" s="58">
        <v>6004.1</v>
      </c>
      <c r="E3446" t="s">
        <v>452</v>
      </c>
      <c r="F3446" s="108">
        <v>2018</v>
      </c>
      <c r="G3446" t="s">
        <v>3856</v>
      </c>
      <c r="H3446">
        <v>35</v>
      </c>
      <c r="I3446">
        <v>227</v>
      </c>
      <c r="J3446" t="s">
        <v>6344</v>
      </c>
      <c r="K3446" t="s">
        <v>2937</v>
      </c>
      <c r="L3446">
        <v>329</v>
      </c>
      <c r="M3446">
        <v>0</v>
      </c>
      <c r="N3446" t="s">
        <v>6377</v>
      </c>
      <c r="O3446" t="s">
        <v>545</v>
      </c>
      <c r="P3446" t="s">
        <v>458</v>
      </c>
      <c r="R3446">
        <v>0</v>
      </c>
      <c r="S3446" t="s">
        <v>459</v>
      </c>
      <c r="T3446" t="s">
        <v>458</v>
      </c>
      <c r="U3446" t="s">
        <v>460</v>
      </c>
      <c r="V3446" t="s">
        <v>458</v>
      </c>
    </row>
    <row r="3447" spans="1:22" x14ac:dyDescent="0.2">
      <c r="A3447" s="102">
        <v>43339</v>
      </c>
      <c r="B3447" s="102" t="s">
        <v>1957</v>
      </c>
      <c r="C3447" t="s">
        <v>541</v>
      </c>
      <c r="D3447" s="58">
        <v>6004.1</v>
      </c>
      <c r="E3447" t="s">
        <v>452</v>
      </c>
      <c r="F3447" s="108">
        <v>2003</v>
      </c>
      <c r="G3447" t="s">
        <v>3304</v>
      </c>
      <c r="H3447">
        <v>3</v>
      </c>
      <c r="I3447">
        <v>235</v>
      </c>
      <c r="J3447" t="s">
        <v>6370</v>
      </c>
      <c r="K3447" t="s">
        <v>2937</v>
      </c>
      <c r="L3447" s="103">
        <v>1094</v>
      </c>
      <c r="M3447">
        <v>0</v>
      </c>
      <c r="N3447" t="s">
        <v>6378</v>
      </c>
      <c r="O3447" t="s">
        <v>545</v>
      </c>
      <c r="P3447" t="s">
        <v>458</v>
      </c>
      <c r="R3447">
        <v>0</v>
      </c>
      <c r="S3447" t="s">
        <v>459</v>
      </c>
      <c r="T3447" t="s">
        <v>458</v>
      </c>
      <c r="U3447" t="s">
        <v>460</v>
      </c>
      <c r="V3447" t="s">
        <v>458</v>
      </c>
    </row>
    <row r="3448" spans="1:22" x14ac:dyDescent="0.2">
      <c r="A3448" s="102">
        <v>43339</v>
      </c>
      <c r="B3448" s="102" t="s">
        <v>1957</v>
      </c>
      <c r="C3448" t="s">
        <v>541</v>
      </c>
      <c r="D3448" s="58">
        <v>6004.1</v>
      </c>
      <c r="E3448" t="s">
        <v>452</v>
      </c>
      <c r="F3448" s="108">
        <v>2022</v>
      </c>
      <c r="G3448" t="s">
        <v>6013</v>
      </c>
      <c r="H3448">
        <v>8</v>
      </c>
      <c r="I3448">
        <v>227</v>
      </c>
      <c r="J3448" t="s">
        <v>6344</v>
      </c>
      <c r="K3448" t="s">
        <v>2937</v>
      </c>
      <c r="L3448">
        <v>721</v>
      </c>
      <c r="M3448">
        <v>0</v>
      </c>
      <c r="N3448" t="s">
        <v>6379</v>
      </c>
      <c r="O3448" t="s">
        <v>545</v>
      </c>
      <c r="P3448" t="s">
        <v>458</v>
      </c>
      <c r="R3448">
        <v>0</v>
      </c>
      <c r="S3448" t="s">
        <v>459</v>
      </c>
      <c r="T3448" t="s">
        <v>458</v>
      </c>
      <c r="U3448" t="s">
        <v>460</v>
      </c>
      <c r="V3448" t="s">
        <v>458</v>
      </c>
    </row>
    <row r="3449" spans="1:22" x14ac:dyDescent="0.2">
      <c r="A3449" s="102">
        <v>43339</v>
      </c>
      <c r="B3449" s="102" t="s">
        <v>1957</v>
      </c>
      <c r="C3449" t="s">
        <v>541</v>
      </c>
      <c r="D3449" s="58">
        <v>6004.1</v>
      </c>
      <c r="E3449" t="s">
        <v>452</v>
      </c>
      <c r="F3449" s="108">
        <v>2018</v>
      </c>
      <c r="G3449" t="s">
        <v>3856</v>
      </c>
      <c r="H3449">
        <v>1</v>
      </c>
      <c r="I3449">
        <v>227</v>
      </c>
      <c r="J3449" t="s">
        <v>6344</v>
      </c>
      <c r="K3449" t="s">
        <v>2937</v>
      </c>
      <c r="L3449">
        <v>329</v>
      </c>
      <c r="M3449">
        <v>0</v>
      </c>
      <c r="N3449" t="s">
        <v>6380</v>
      </c>
      <c r="O3449" t="s">
        <v>545</v>
      </c>
      <c r="P3449" t="s">
        <v>458</v>
      </c>
      <c r="R3449">
        <v>0</v>
      </c>
      <c r="S3449" t="s">
        <v>459</v>
      </c>
      <c r="T3449" t="s">
        <v>458</v>
      </c>
      <c r="U3449" t="s">
        <v>460</v>
      </c>
      <c r="V3449" t="s">
        <v>458</v>
      </c>
    </row>
    <row r="3450" spans="1:22" x14ac:dyDescent="0.2">
      <c r="A3450" s="102">
        <v>43346</v>
      </c>
      <c r="B3450" s="102" t="s">
        <v>1957</v>
      </c>
      <c r="C3450" t="s">
        <v>541</v>
      </c>
      <c r="D3450" s="58">
        <v>6004.1</v>
      </c>
      <c r="E3450" t="s">
        <v>452</v>
      </c>
      <c r="F3450" s="108">
        <v>2005</v>
      </c>
      <c r="G3450" t="s">
        <v>3011</v>
      </c>
      <c r="H3450">
        <v>23</v>
      </c>
      <c r="I3450">
        <v>235</v>
      </c>
      <c r="J3450" t="s">
        <v>6370</v>
      </c>
      <c r="K3450" t="s">
        <v>2937</v>
      </c>
      <c r="L3450">
        <v>868</v>
      </c>
      <c r="M3450">
        <v>0</v>
      </c>
      <c r="N3450" t="s">
        <v>6381</v>
      </c>
      <c r="O3450" t="s">
        <v>545</v>
      </c>
      <c r="P3450" t="s">
        <v>458</v>
      </c>
      <c r="R3450">
        <v>0</v>
      </c>
      <c r="S3450" t="s">
        <v>459</v>
      </c>
      <c r="T3450" t="s">
        <v>458</v>
      </c>
      <c r="U3450" t="s">
        <v>460</v>
      </c>
      <c r="V3450" t="s">
        <v>458</v>
      </c>
    </row>
    <row r="3451" spans="1:22" x14ac:dyDescent="0.2">
      <c r="A3451" s="102">
        <v>43346</v>
      </c>
      <c r="B3451" s="102" t="s">
        <v>1957</v>
      </c>
      <c r="C3451" t="s">
        <v>541</v>
      </c>
      <c r="D3451" s="58">
        <v>6004.1</v>
      </c>
      <c r="E3451" t="s">
        <v>452</v>
      </c>
      <c r="F3451" s="108">
        <v>2003</v>
      </c>
      <c r="G3451" t="s">
        <v>3304</v>
      </c>
      <c r="H3451">
        <v>9</v>
      </c>
      <c r="I3451">
        <v>235</v>
      </c>
      <c r="J3451" t="s">
        <v>6370</v>
      </c>
      <c r="K3451" t="s">
        <v>2937</v>
      </c>
      <c r="L3451" s="103">
        <v>1094</v>
      </c>
      <c r="M3451">
        <v>0</v>
      </c>
      <c r="N3451" t="s">
        <v>6382</v>
      </c>
      <c r="O3451" t="s">
        <v>545</v>
      </c>
      <c r="P3451" t="s">
        <v>458</v>
      </c>
      <c r="R3451">
        <v>0</v>
      </c>
      <c r="S3451" t="s">
        <v>459</v>
      </c>
      <c r="T3451" t="s">
        <v>458</v>
      </c>
      <c r="U3451" t="s">
        <v>460</v>
      </c>
      <c r="V3451" t="s">
        <v>458</v>
      </c>
    </row>
    <row r="3452" spans="1:22" x14ac:dyDescent="0.2">
      <c r="A3452" s="102">
        <v>43346</v>
      </c>
      <c r="B3452" s="102" t="s">
        <v>1957</v>
      </c>
      <c r="C3452" t="s">
        <v>541</v>
      </c>
      <c r="D3452" s="58">
        <v>6004.1</v>
      </c>
      <c r="E3452" t="s">
        <v>452</v>
      </c>
      <c r="F3452" s="108">
        <v>2016</v>
      </c>
      <c r="G3452" t="s">
        <v>5262</v>
      </c>
      <c r="H3452">
        <v>32</v>
      </c>
      <c r="I3452">
        <v>235</v>
      </c>
      <c r="J3452" t="s">
        <v>6370</v>
      </c>
      <c r="K3452" t="s">
        <v>2937</v>
      </c>
      <c r="L3452">
        <v>351</v>
      </c>
      <c r="M3452">
        <v>0</v>
      </c>
      <c r="N3452" t="s">
        <v>6383</v>
      </c>
      <c r="O3452" t="s">
        <v>545</v>
      </c>
      <c r="P3452" t="s">
        <v>458</v>
      </c>
      <c r="R3452">
        <v>0</v>
      </c>
      <c r="S3452" t="s">
        <v>459</v>
      </c>
      <c r="T3452" t="s">
        <v>458</v>
      </c>
      <c r="U3452" t="s">
        <v>460</v>
      </c>
      <c r="V3452" t="s">
        <v>458</v>
      </c>
    </row>
    <row r="3453" spans="1:22" x14ac:dyDescent="0.2">
      <c r="A3453" s="102">
        <v>43346</v>
      </c>
      <c r="B3453" s="102" t="s">
        <v>1957</v>
      </c>
      <c r="C3453" t="s">
        <v>541</v>
      </c>
      <c r="D3453" s="58">
        <v>6004.1</v>
      </c>
      <c r="E3453" t="s">
        <v>452</v>
      </c>
      <c r="F3453" s="108">
        <v>2022</v>
      </c>
      <c r="G3453" t="s">
        <v>6013</v>
      </c>
      <c r="H3453">
        <v>1</v>
      </c>
      <c r="I3453">
        <v>227</v>
      </c>
      <c r="J3453" t="s">
        <v>6344</v>
      </c>
      <c r="K3453" t="s">
        <v>2937</v>
      </c>
      <c r="L3453">
        <v>721</v>
      </c>
      <c r="M3453">
        <v>0</v>
      </c>
      <c r="N3453" t="s">
        <v>6384</v>
      </c>
      <c r="O3453" t="s">
        <v>545</v>
      </c>
      <c r="P3453" t="s">
        <v>458</v>
      </c>
      <c r="R3453">
        <v>0</v>
      </c>
      <c r="S3453" t="s">
        <v>459</v>
      </c>
      <c r="T3453" t="s">
        <v>458</v>
      </c>
      <c r="U3453" t="s">
        <v>460</v>
      </c>
      <c r="V3453" t="s">
        <v>458</v>
      </c>
    </row>
    <row r="3454" spans="1:22" x14ac:dyDescent="0.2">
      <c r="A3454" s="102">
        <v>43346</v>
      </c>
      <c r="B3454" s="102" t="s">
        <v>1957</v>
      </c>
      <c r="C3454" t="s">
        <v>541</v>
      </c>
      <c r="D3454" s="58">
        <v>6004.1</v>
      </c>
      <c r="E3454" t="s">
        <v>452</v>
      </c>
      <c r="F3454" s="108">
        <v>2022</v>
      </c>
      <c r="G3454" t="s">
        <v>6013</v>
      </c>
      <c r="H3454">
        <v>2.5</v>
      </c>
      <c r="I3454">
        <v>227</v>
      </c>
      <c r="J3454" t="s">
        <v>6344</v>
      </c>
      <c r="K3454" t="s">
        <v>2937</v>
      </c>
      <c r="L3454">
        <v>721</v>
      </c>
      <c r="M3454">
        <v>0</v>
      </c>
      <c r="N3454" t="s">
        <v>6385</v>
      </c>
      <c r="O3454" t="s">
        <v>545</v>
      </c>
      <c r="P3454" t="s">
        <v>458</v>
      </c>
      <c r="R3454">
        <v>0</v>
      </c>
      <c r="S3454" t="s">
        <v>459</v>
      </c>
      <c r="T3454" t="s">
        <v>458</v>
      </c>
      <c r="U3454" t="s">
        <v>460</v>
      </c>
      <c r="V3454" t="s">
        <v>458</v>
      </c>
    </row>
    <row r="3455" spans="1:22" x14ac:dyDescent="0.2">
      <c r="A3455" s="102">
        <v>43346</v>
      </c>
      <c r="B3455" s="102" t="s">
        <v>1957</v>
      </c>
      <c r="C3455" t="s">
        <v>541</v>
      </c>
      <c r="D3455" s="58">
        <v>6004.1</v>
      </c>
      <c r="E3455" t="s">
        <v>452</v>
      </c>
      <c r="F3455" s="108">
        <v>2022</v>
      </c>
      <c r="G3455" t="s">
        <v>6013</v>
      </c>
      <c r="H3455">
        <v>4</v>
      </c>
      <c r="I3455">
        <v>227</v>
      </c>
      <c r="J3455" t="s">
        <v>6344</v>
      </c>
      <c r="K3455" t="s">
        <v>2937</v>
      </c>
      <c r="L3455">
        <v>721</v>
      </c>
      <c r="M3455">
        <v>0</v>
      </c>
      <c r="N3455" t="s">
        <v>6386</v>
      </c>
      <c r="O3455" t="s">
        <v>545</v>
      </c>
      <c r="P3455" t="s">
        <v>458</v>
      </c>
      <c r="R3455">
        <v>0</v>
      </c>
      <c r="S3455" t="s">
        <v>459</v>
      </c>
      <c r="T3455" t="s">
        <v>458</v>
      </c>
      <c r="U3455" t="s">
        <v>460</v>
      </c>
      <c r="V3455" t="s">
        <v>458</v>
      </c>
    </row>
    <row r="3456" spans="1:22" x14ac:dyDescent="0.2">
      <c r="A3456" s="102">
        <v>43346</v>
      </c>
      <c r="B3456" s="102" t="s">
        <v>1957</v>
      </c>
      <c r="C3456" t="s">
        <v>541</v>
      </c>
      <c r="D3456" s="58">
        <v>6004.1</v>
      </c>
      <c r="E3456" t="s">
        <v>452</v>
      </c>
      <c r="F3456" s="108">
        <v>2001</v>
      </c>
      <c r="G3456" t="s">
        <v>2936</v>
      </c>
      <c r="H3456">
        <v>5</v>
      </c>
      <c r="I3456">
        <v>227</v>
      </c>
      <c r="J3456" t="s">
        <v>6344</v>
      </c>
      <c r="K3456" t="s">
        <v>2937</v>
      </c>
      <c r="L3456">
        <v>0</v>
      </c>
      <c r="M3456">
        <v>0</v>
      </c>
      <c r="N3456" t="s">
        <v>6387</v>
      </c>
      <c r="O3456" t="s">
        <v>545</v>
      </c>
      <c r="P3456" t="s">
        <v>458</v>
      </c>
      <c r="R3456">
        <v>0</v>
      </c>
      <c r="S3456" t="s">
        <v>459</v>
      </c>
      <c r="T3456" t="s">
        <v>458</v>
      </c>
      <c r="U3456" t="s">
        <v>460</v>
      </c>
      <c r="V3456" t="s">
        <v>458</v>
      </c>
    </row>
    <row r="3457" spans="1:22" x14ac:dyDescent="0.2">
      <c r="A3457" s="102">
        <v>43346</v>
      </c>
      <c r="B3457" s="102" t="s">
        <v>1957</v>
      </c>
      <c r="C3457" t="s">
        <v>541</v>
      </c>
      <c r="D3457" s="58">
        <v>6004.1</v>
      </c>
      <c r="E3457" t="s">
        <v>452</v>
      </c>
      <c r="F3457" s="108">
        <v>2010</v>
      </c>
      <c r="G3457" t="s">
        <v>3044</v>
      </c>
      <c r="H3457">
        <v>8</v>
      </c>
      <c r="I3457">
        <v>227</v>
      </c>
      <c r="J3457" t="s">
        <v>6344</v>
      </c>
      <c r="K3457" t="s">
        <v>2937</v>
      </c>
      <c r="L3457">
        <v>559</v>
      </c>
      <c r="M3457">
        <v>0</v>
      </c>
      <c r="N3457" t="s">
        <v>6388</v>
      </c>
      <c r="O3457" t="s">
        <v>545</v>
      </c>
      <c r="P3457" t="s">
        <v>458</v>
      </c>
      <c r="R3457">
        <v>0</v>
      </c>
      <c r="S3457" t="s">
        <v>459</v>
      </c>
      <c r="T3457" t="s">
        <v>458</v>
      </c>
      <c r="U3457" t="s">
        <v>460</v>
      </c>
      <c r="V3457" t="s">
        <v>458</v>
      </c>
    </row>
    <row r="3458" spans="1:22" x14ac:dyDescent="0.2">
      <c r="A3458" s="102">
        <v>43353</v>
      </c>
      <c r="B3458" s="102" t="s">
        <v>1957</v>
      </c>
      <c r="C3458" t="s">
        <v>541</v>
      </c>
      <c r="D3458" s="58">
        <v>6004.1</v>
      </c>
      <c r="E3458" t="s">
        <v>452</v>
      </c>
      <c r="F3458" s="108">
        <v>2014</v>
      </c>
      <c r="G3458" t="s">
        <v>2978</v>
      </c>
      <c r="H3458">
        <v>15</v>
      </c>
      <c r="I3458">
        <v>224</v>
      </c>
      <c r="J3458" t="s">
        <v>555</v>
      </c>
      <c r="K3458" t="s">
        <v>2937</v>
      </c>
      <c r="L3458">
        <v>409</v>
      </c>
      <c r="M3458">
        <v>0</v>
      </c>
      <c r="N3458" t="s">
        <v>6389</v>
      </c>
      <c r="O3458" t="s">
        <v>545</v>
      </c>
      <c r="P3458" t="s">
        <v>458</v>
      </c>
      <c r="R3458">
        <v>0</v>
      </c>
      <c r="S3458" t="s">
        <v>459</v>
      </c>
      <c r="T3458" t="s">
        <v>458</v>
      </c>
      <c r="U3458" t="s">
        <v>460</v>
      </c>
      <c r="V3458" t="s">
        <v>458</v>
      </c>
    </row>
    <row r="3459" spans="1:22" x14ac:dyDescent="0.2">
      <c r="A3459" s="102">
        <v>43353</v>
      </c>
      <c r="B3459" s="102" t="s">
        <v>1957</v>
      </c>
      <c r="C3459" t="s">
        <v>541</v>
      </c>
      <c r="D3459" s="58">
        <v>6004.1</v>
      </c>
      <c r="E3459" t="s">
        <v>452</v>
      </c>
      <c r="F3459" s="108">
        <v>2003</v>
      </c>
      <c r="G3459" t="s">
        <v>3304</v>
      </c>
      <c r="H3459">
        <v>14</v>
      </c>
      <c r="I3459">
        <v>235</v>
      </c>
      <c r="J3459" t="s">
        <v>6370</v>
      </c>
      <c r="K3459" t="s">
        <v>2937</v>
      </c>
      <c r="L3459" s="103">
        <v>1094</v>
      </c>
      <c r="M3459">
        <v>0</v>
      </c>
      <c r="N3459" t="s">
        <v>6390</v>
      </c>
      <c r="O3459" t="s">
        <v>545</v>
      </c>
      <c r="P3459" t="s">
        <v>458</v>
      </c>
      <c r="R3459">
        <v>0</v>
      </c>
      <c r="S3459" t="s">
        <v>459</v>
      </c>
      <c r="T3459" t="s">
        <v>458</v>
      </c>
      <c r="U3459" t="s">
        <v>460</v>
      </c>
      <c r="V3459" t="s">
        <v>458</v>
      </c>
    </row>
    <row r="3460" spans="1:22" x14ac:dyDescent="0.2">
      <c r="A3460" s="102">
        <v>43353</v>
      </c>
      <c r="B3460" s="102" t="s">
        <v>1957</v>
      </c>
      <c r="C3460" t="s">
        <v>541</v>
      </c>
      <c r="D3460" s="58">
        <v>6004.1</v>
      </c>
      <c r="E3460" t="s">
        <v>452</v>
      </c>
      <c r="F3460" s="108">
        <v>2016</v>
      </c>
      <c r="G3460" t="s">
        <v>5262</v>
      </c>
      <c r="H3460">
        <v>32</v>
      </c>
      <c r="I3460">
        <v>235</v>
      </c>
      <c r="J3460" t="s">
        <v>6370</v>
      </c>
      <c r="K3460" t="s">
        <v>2937</v>
      </c>
      <c r="L3460">
        <v>351</v>
      </c>
      <c r="M3460">
        <v>0</v>
      </c>
      <c r="N3460" t="s">
        <v>6391</v>
      </c>
      <c r="O3460" t="s">
        <v>545</v>
      </c>
      <c r="P3460" t="s">
        <v>458</v>
      </c>
      <c r="R3460">
        <v>0</v>
      </c>
      <c r="S3460" t="s">
        <v>459</v>
      </c>
      <c r="T3460" t="s">
        <v>458</v>
      </c>
      <c r="U3460" t="s">
        <v>460</v>
      </c>
      <c r="V3460" t="s">
        <v>458</v>
      </c>
    </row>
    <row r="3461" spans="1:22" x14ac:dyDescent="0.2">
      <c r="A3461" s="102">
        <v>43353</v>
      </c>
      <c r="B3461" s="102" t="s">
        <v>1957</v>
      </c>
      <c r="C3461" t="s">
        <v>541</v>
      </c>
      <c r="D3461" s="58">
        <v>6004.1</v>
      </c>
      <c r="E3461" t="s">
        <v>452</v>
      </c>
      <c r="F3461" s="108">
        <v>2022</v>
      </c>
      <c r="G3461" t="s">
        <v>6013</v>
      </c>
      <c r="H3461">
        <v>3.5</v>
      </c>
      <c r="I3461">
        <v>227</v>
      </c>
      <c r="J3461" t="s">
        <v>6344</v>
      </c>
      <c r="K3461" t="s">
        <v>2937</v>
      </c>
      <c r="L3461">
        <v>721</v>
      </c>
      <c r="M3461">
        <v>0</v>
      </c>
      <c r="N3461" t="s">
        <v>6392</v>
      </c>
      <c r="O3461" t="s">
        <v>545</v>
      </c>
      <c r="P3461" t="s">
        <v>458</v>
      </c>
      <c r="R3461">
        <v>0</v>
      </c>
      <c r="S3461" t="s">
        <v>459</v>
      </c>
      <c r="T3461" t="s">
        <v>458</v>
      </c>
      <c r="U3461" t="s">
        <v>460</v>
      </c>
      <c r="V3461" t="s">
        <v>458</v>
      </c>
    </row>
    <row r="3462" spans="1:22" x14ac:dyDescent="0.2">
      <c r="A3462" s="102">
        <v>43353</v>
      </c>
      <c r="B3462" s="102" t="s">
        <v>1957</v>
      </c>
      <c r="C3462" t="s">
        <v>541</v>
      </c>
      <c r="D3462" s="58">
        <v>6004.1</v>
      </c>
      <c r="E3462" t="s">
        <v>452</v>
      </c>
      <c r="F3462" s="108">
        <v>2022</v>
      </c>
      <c r="G3462" t="s">
        <v>6013</v>
      </c>
      <c r="H3462">
        <v>1</v>
      </c>
      <c r="I3462">
        <v>227</v>
      </c>
      <c r="J3462" t="s">
        <v>6344</v>
      </c>
      <c r="K3462" t="s">
        <v>2937</v>
      </c>
      <c r="L3462">
        <v>721</v>
      </c>
      <c r="M3462">
        <v>0</v>
      </c>
      <c r="N3462" t="s">
        <v>6393</v>
      </c>
      <c r="O3462" t="s">
        <v>545</v>
      </c>
      <c r="P3462" t="s">
        <v>458</v>
      </c>
      <c r="R3462">
        <v>0</v>
      </c>
      <c r="S3462" t="s">
        <v>459</v>
      </c>
      <c r="T3462" t="s">
        <v>458</v>
      </c>
      <c r="U3462" t="s">
        <v>460</v>
      </c>
      <c r="V3462" t="s">
        <v>458</v>
      </c>
    </row>
    <row r="3463" spans="1:22" x14ac:dyDescent="0.2">
      <c r="A3463" s="102">
        <v>43353</v>
      </c>
      <c r="B3463" s="102" t="s">
        <v>1957</v>
      </c>
      <c r="C3463" t="s">
        <v>541</v>
      </c>
      <c r="D3463" s="58">
        <v>6004.1</v>
      </c>
      <c r="E3463" t="s">
        <v>452</v>
      </c>
      <c r="F3463" s="108">
        <v>2001</v>
      </c>
      <c r="G3463" t="s">
        <v>2936</v>
      </c>
      <c r="H3463">
        <v>10</v>
      </c>
      <c r="I3463">
        <v>227</v>
      </c>
      <c r="J3463" t="s">
        <v>6344</v>
      </c>
      <c r="K3463" t="s">
        <v>2937</v>
      </c>
      <c r="L3463">
        <v>0</v>
      </c>
      <c r="M3463">
        <v>0</v>
      </c>
      <c r="N3463" t="s">
        <v>6394</v>
      </c>
      <c r="O3463" t="s">
        <v>545</v>
      </c>
      <c r="P3463" t="s">
        <v>458</v>
      </c>
      <c r="R3463">
        <v>0</v>
      </c>
      <c r="S3463" t="s">
        <v>459</v>
      </c>
      <c r="T3463" t="s">
        <v>458</v>
      </c>
      <c r="U3463" t="s">
        <v>460</v>
      </c>
      <c r="V3463" t="s">
        <v>458</v>
      </c>
    </row>
    <row r="3464" spans="1:22" x14ac:dyDescent="0.2">
      <c r="A3464" s="102">
        <v>43353</v>
      </c>
      <c r="B3464" s="102" t="s">
        <v>1957</v>
      </c>
      <c r="C3464" t="s">
        <v>541</v>
      </c>
      <c r="D3464" s="58">
        <v>6004.1</v>
      </c>
      <c r="E3464" t="s">
        <v>452</v>
      </c>
      <c r="F3464" s="108">
        <v>2010</v>
      </c>
      <c r="G3464" t="s">
        <v>3044</v>
      </c>
      <c r="H3464">
        <v>8</v>
      </c>
      <c r="I3464">
        <v>227</v>
      </c>
      <c r="J3464" t="s">
        <v>6344</v>
      </c>
      <c r="K3464" t="s">
        <v>2937</v>
      </c>
      <c r="L3464">
        <v>559</v>
      </c>
      <c r="M3464">
        <v>0</v>
      </c>
      <c r="N3464" t="s">
        <v>6395</v>
      </c>
      <c r="O3464" t="s">
        <v>545</v>
      </c>
      <c r="P3464" t="s">
        <v>458</v>
      </c>
      <c r="R3464">
        <v>0</v>
      </c>
      <c r="S3464" t="s">
        <v>459</v>
      </c>
      <c r="T3464" t="s">
        <v>458</v>
      </c>
      <c r="U3464" t="s">
        <v>460</v>
      </c>
      <c r="V3464" t="s">
        <v>458</v>
      </c>
    </row>
    <row r="3465" spans="1:22" x14ac:dyDescent="0.2">
      <c r="A3465" s="102">
        <v>43353</v>
      </c>
      <c r="B3465" s="102" t="s">
        <v>1957</v>
      </c>
      <c r="C3465" t="s">
        <v>541</v>
      </c>
      <c r="D3465" s="58">
        <v>6004.1</v>
      </c>
      <c r="E3465" t="s">
        <v>452</v>
      </c>
      <c r="F3465" s="108">
        <v>2005</v>
      </c>
      <c r="G3465" t="s">
        <v>3011</v>
      </c>
      <c r="H3465">
        <v>12</v>
      </c>
      <c r="I3465">
        <v>227</v>
      </c>
      <c r="J3465" t="s">
        <v>6344</v>
      </c>
      <c r="K3465" t="s">
        <v>2937</v>
      </c>
      <c r="L3465">
        <v>868</v>
      </c>
      <c r="M3465">
        <v>0</v>
      </c>
      <c r="N3465" t="s">
        <v>6396</v>
      </c>
      <c r="O3465" t="s">
        <v>545</v>
      </c>
      <c r="P3465" t="s">
        <v>458</v>
      </c>
      <c r="R3465">
        <v>0</v>
      </c>
      <c r="S3465" t="s">
        <v>459</v>
      </c>
      <c r="T3465" t="s">
        <v>458</v>
      </c>
      <c r="U3465" t="s">
        <v>460</v>
      </c>
      <c r="V3465" t="s">
        <v>458</v>
      </c>
    </row>
    <row r="3466" spans="1:22" x14ac:dyDescent="0.2">
      <c r="A3466" s="102">
        <v>43360</v>
      </c>
      <c r="B3466" s="102" t="s">
        <v>1957</v>
      </c>
      <c r="C3466" t="s">
        <v>541</v>
      </c>
      <c r="D3466" s="58">
        <v>6004.1</v>
      </c>
      <c r="E3466" t="s">
        <v>452</v>
      </c>
      <c r="F3466" s="108">
        <v>2014</v>
      </c>
      <c r="G3466" t="s">
        <v>2978</v>
      </c>
      <c r="H3466">
        <v>24</v>
      </c>
      <c r="I3466">
        <v>224</v>
      </c>
      <c r="J3466" t="s">
        <v>555</v>
      </c>
      <c r="K3466" t="s">
        <v>2937</v>
      </c>
      <c r="L3466">
        <v>409</v>
      </c>
      <c r="M3466">
        <v>0</v>
      </c>
      <c r="N3466" t="s">
        <v>6397</v>
      </c>
      <c r="O3466" t="s">
        <v>545</v>
      </c>
      <c r="P3466" t="s">
        <v>458</v>
      </c>
      <c r="R3466">
        <v>0</v>
      </c>
      <c r="S3466" t="s">
        <v>459</v>
      </c>
      <c r="T3466" t="s">
        <v>458</v>
      </c>
      <c r="U3466" t="s">
        <v>460</v>
      </c>
      <c r="V3466" t="s">
        <v>458</v>
      </c>
    </row>
    <row r="3467" spans="1:22" x14ac:dyDescent="0.2">
      <c r="A3467" s="102">
        <v>43360</v>
      </c>
      <c r="B3467" s="102" t="s">
        <v>1957</v>
      </c>
      <c r="C3467" t="s">
        <v>541</v>
      </c>
      <c r="D3467" s="58">
        <v>6004.1</v>
      </c>
      <c r="E3467" t="s">
        <v>452</v>
      </c>
      <c r="F3467" s="108">
        <v>2005</v>
      </c>
      <c r="G3467" t="s">
        <v>3011</v>
      </c>
      <c r="H3467">
        <v>37.5</v>
      </c>
      <c r="I3467">
        <v>235</v>
      </c>
      <c r="J3467" t="s">
        <v>6370</v>
      </c>
      <c r="K3467" t="s">
        <v>2937</v>
      </c>
      <c r="L3467">
        <v>868</v>
      </c>
      <c r="M3467">
        <v>0</v>
      </c>
      <c r="N3467" t="s">
        <v>6398</v>
      </c>
      <c r="O3467" t="s">
        <v>545</v>
      </c>
      <c r="P3467" t="s">
        <v>458</v>
      </c>
      <c r="R3467">
        <v>0</v>
      </c>
      <c r="S3467" t="s">
        <v>459</v>
      </c>
      <c r="T3467" t="s">
        <v>458</v>
      </c>
      <c r="U3467" t="s">
        <v>460</v>
      </c>
      <c r="V3467" t="s">
        <v>458</v>
      </c>
    </row>
    <row r="3468" spans="1:22" x14ac:dyDescent="0.2">
      <c r="A3468" s="102">
        <v>43360</v>
      </c>
      <c r="B3468" s="102" t="s">
        <v>1957</v>
      </c>
      <c r="C3468" t="s">
        <v>541</v>
      </c>
      <c r="D3468" s="58">
        <v>6004.1</v>
      </c>
      <c r="E3468" t="s">
        <v>452</v>
      </c>
      <c r="F3468" s="108">
        <v>2010</v>
      </c>
      <c r="G3468" t="s">
        <v>3044</v>
      </c>
      <c r="H3468">
        <v>24</v>
      </c>
      <c r="I3468">
        <v>235</v>
      </c>
      <c r="J3468" t="s">
        <v>6370</v>
      </c>
      <c r="K3468" t="s">
        <v>2937</v>
      </c>
      <c r="L3468">
        <v>559</v>
      </c>
      <c r="M3468">
        <v>0</v>
      </c>
      <c r="N3468" t="s">
        <v>6399</v>
      </c>
      <c r="O3468" t="s">
        <v>545</v>
      </c>
      <c r="P3468" t="s">
        <v>458</v>
      </c>
      <c r="R3468">
        <v>0</v>
      </c>
      <c r="S3468" t="s">
        <v>459</v>
      </c>
      <c r="T3468" t="s">
        <v>458</v>
      </c>
      <c r="U3468" t="s">
        <v>460</v>
      </c>
      <c r="V3468" t="s">
        <v>458</v>
      </c>
    </row>
    <row r="3469" spans="1:22" x14ac:dyDescent="0.2">
      <c r="A3469" s="102">
        <v>43360</v>
      </c>
      <c r="B3469" s="102" t="s">
        <v>1957</v>
      </c>
      <c r="C3469" t="s">
        <v>541</v>
      </c>
      <c r="D3469" s="58">
        <v>6004.1</v>
      </c>
      <c r="E3469" t="s">
        <v>452</v>
      </c>
      <c r="F3469" s="108">
        <v>2003</v>
      </c>
      <c r="G3469" t="s">
        <v>3304</v>
      </c>
      <c r="H3469">
        <v>31.5</v>
      </c>
      <c r="I3469">
        <v>235</v>
      </c>
      <c r="J3469" t="s">
        <v>6370</v>
      </c>
      <c r="K3469" t="s">
        <v>2937</v>
      </c>
      <c r="L3469" s="103">
        <v>1094</v>
      </c>
      <c r="M3469">
        <v>0</v>
      </c>
      <c r="N3469" t="s">
        <v>6400</v>
      </c>
      <c r="O3469" t="s">
        <v>545</v>
      </c>
      <c r="P3469" t="s">
        <v>458</v>
      </c>
      <c r="R3469">
        <v>0</v>
      </c>
      <c r="S3469" t="s">
        <v>459</v>
      </c>
      <c r="T3469" t="s">
        <v>458</v>
      </c>
      <c r="U3469" t="s">
        <v>460</v>
      </c>
      <c r="V3469" t="s">
        <v>458</v>
      </c>
    </row>
    <row r="3470" spans="1:22" x14ac:dyDescent="0.2">
      <c r="A3470" s="102">
        <v>43360</v>
      </c>
      <c r="B3470" s="102" t="s">
        <v>1957</v>
      </c>
      <c r="C3470" t="s">
        <v>541</v>
      </c>
      <c r="D3470" s="58">
        <v>6004.1</v>
      </c>
      <c r="E3470" t="s">
        <v>452</v>
      </c>
      <c r="F3470" s="108">
        <v>2016</v>
      </c>
      <c r="G3470" t="s">
        <v>5262</v>
      </c>
      <c r="H3470">
        <v>38</v>
      </c>
      <c r="I3470">
        <v>235</v>
      </c>
      <c r="J3470" t="s">
        <v>6370</v>
      </c>
      <c r="K3470" t="s">
        <v>2937</v>
      </c>
      <c r="L3470">
        <v>351</v>
      </c>
      <c r="M3470">
        <v>0</v>
      </c>
      <c r="N3470" t="s">
        <v>6401</v>
      </c>
      <c r="O3470" t="s">
        <v>545</v>
      </c>
      <c r="P3470" t="s">
        <v>458</v>
      </c>
      <c r="R3470">
        <v>0</v>
      </c>
      <c r="S3470" t="s">
        <v>459</v>
      </c>
      <c r="T3470" t="s">
        <v>458</v>
      </c>
      <c r="U3470" t="s">
        <v>460</v>
      </c>
      <c r="V3470" t="s">
        <v>458</v>
      </c>
    </row>
    <row r="3471" spans="1:22" x14ac:dyDescent="0.2">
      <c r="A3471" s="102">
        <v>43360</v>
      </c>
      <c r="B3471" s="102" t="s">
        <v>1957</v>
      </c>
      <c r="C3471" t="s">
        <v>541</v>
      </c>
      <c r="D3471" s="58">
        <v>6004.1</v>
      </c>
      <c r="E3471" t="s">
        <v>452</v>
      </c>
      <c r="F3471" s="108">
        <v>2022</v>
      </c>
      <c r="G3471" t="s">
        <v>6013</v>
      </c>
      <c r="H3471">
        <v>7</v>
      </c>
      <c r="I3471">
        <v>227</v>
      </c>
      <c r="J3471" t="s">
        <v>6344</v>
      </c>
      <c r="K3471" t="s">
        <v>2937</v>
      </c>
      <c r="L3471">
        <v>721</v>
      </c>
      <c r="M3471">
        <v>0</v>
      </c>
      <c r="N3471" t="s">
        <v>6402</v>
      </c>
      <c r="O3471" t="s">
        <v>545</v>
      </c>
      <c r="P3471" t="s">
        <v>458</v>
      </c>
      <c r="R3471">
        <v>0</v>
      </c>
      <c r="S3471" t="s">
        <v>459</v>
      </c>
      <c r="T3471" t="s">
        <v>458</v>
      </c>
      <c r="U3471" t="s">
        <v>460</v>
      </c>
      <c r="V3471" t="s">
        <v>458</v>
      </c>
    </row>
    <row r="3472" spans="1:22" x14ac:dyDescent="0.2">
      <c r="A3472" s="102">
        <v>43360</v>
      </c>
      <c r="B3472" s="102" t="s">
        <v>1957</v>
      </c>
      <c r="C3472" t="s">
        <v>541</v>
      </c>
      <c r="D3472" s="58">
        <v>6004.1</v>
      </c>
      <c r="E3472" t="s">
        <v>452</v>
      </c>
      <c r="F3472" s="108">
        <v>2022</v>
      </c>
      <c r="G3472" t="s">
        <v>6013</v>
      </c>
      <c r="H3472">
        <v>0.5</v>
      </c>
      <c r="I3472">
        <v>227</v>
      </c>
      <c r="J3472" t="s">
        <v>6344</v>
      </c>
      <c r="K3472" t="s">
        <v>2937</v>
      </c>
      <c r="L3472">
        <v>721</v>
      </c>
      <c r="M3472">
        <v>0</v>
      </c>
      <c r="N3472" t="s">
        <v>6403</v>
      </c>
      <c r="O3472" t="s">
        <v>545</v>
      </c>
      <c r="P3472" t="s">
        <v>458</v>
      </c>
      <c r="R3472">
        <v>0</v>
      </c>
      <c r="S3472" t="s">
        <v>459</v>
      </c>
      <c r="T3472" t="s">
        <v>458</v>
      </c>
      <c r="U3472" t="s">
        <v>460</v>
      </c>
      <c r="V3472" t="s">
        <v>458</v>
      </c>
    </row>
    <row r="3473" spans="1:22" x14ac:dyDescent="0.2">
      <c r="A3473" s="102">
        <v>43360</v>
      </c>
      <c r="B3473" s="102" t="s">
        <v>1957</v>
      </c>
      <c r="C3473" t="s">
        <v>541</v>
      </c>
      <c r="D3473" s="58">
        <v>6004.1</v>
      </c>
      <c r="E3473" t="s">
        <v>452</v>
      </c>
      <c r="F3473" s="108">
        <v>2001</v>
      </c>
      <c r="G3473" t="s">
        <v>2936</v>
      </c>
      <c r="H3473">
        <v>8</v>
      </c>
      <c r="I3473">
        <v>227</v>
      </c>
      <c r="J3473" t="s">
        <v>6344</v>
      </c>
      <c r="K3473" t="s">
        <v>2937</v>
      </c>
      <c r="L3473">
        <v>0</v>
      </c>
      <c r="M3473">
        <v>0</v>
      </c>
      <c r="N3473" t="s">
        <v>6404</v>
      </c>
      <c r="O3473" t="s">
        <v>545</v>
      </c>
      <c r="P3473" t="s">
        <v>458</v>
      </c>
      <c r="R3473">
        <v>0</v>
      </c>
      <c r="S3473" t="s">
        <v>459</v>
      </c>
      <c r="T3473" t="s">
        <v>458</v>
      </c>
      <c r="U3473" t="s">
        <v>460</v>
      </c>
      <c r="V3473" t="s">
        <v>458</v>
      </c>
    </row>
    <row r="3474" spans="1:22" x14ac:dyDescent="0.2">
      <c r="A3474" s="102">
        <v>43367</v>
      </c>
      <c r="B3474" s="102" t="s">
        <v>1957</v>
      </c>
      <c r="C3474" t="s">
        <v>541</v>
      </c>
      <c r="D3474" s="58">
        <v>6004.1</v>
      </c>
      <c r="E3474" t="s">
        <v>452</v>
      </c>
      <c r="F3474" s="108">
        <v>2014</v>
      </c>
      <c r="G3474" t="s">
        <v>2978</v>
      </c>
      <c r="H3474">
        <v>47</v>
      </c>
      <c r="I3474">
        <v>224</v>
      </c>
      <c r="J3474" t="s">
        <v>555</v>
      </c>
      <c r="K3474" t="s">
        <v>2937</v>
      </c>
      <c r="L3474">
        <v>409</v>
      </c>
      <c r="M3474">
        <v>0</v>
      </c>
      <c r="N3474" t="s">
        <v>6405</v>
      </c>
      <c r="O3474" t="s">
        <v>545</v>
      </c>
      <c r="P3474" t="s">
        <v>458</v>
      </c>
      <c r="R3474">
        <v>0</v>
      </c>
      <c r="S3474" t="s">
        <v>459</v>
      </c>
      <c r="T3474" t="s">
        <v>458</v>
      </c>
      <c r="U3474" t="s">
        <v>460</v>
      </c>
      <c r="V3474" t="s">
        <v>458</v>
      </c>
    </row>
    <row r="3475" spans="1:22" x14ac:dyDescent="0.2">
      <c r="A3475" s="102">
        <v>43367</v>
      </c>
      <c r="B3475" s="102" t="s">
        <v>1957</v>
      </c>
      <c r="C3475" t="s">
        <v>541</v>
      </c>
      <c r="D3475" s="58">
        <v>6004.1</v>
      </c>
      <c r="E3475" t="s">
        <v>452</v>
      </c>
      <c r="F3475" s="108">
        <v>2005</v>
      </c>
      <c r="G3475" t="s">
        <v>3011</v>
      </c>
      <c r="H3475">
        <v>57</v>
      </c>
      <c r="I3475">
        <v>235</v>
      </c>
      <c r="J3475" t="s">
        <v>6370</v>
      </c>
      <c r="K3475" t="s">
        <v>2937</v>
      </c>
      <c r="L3475">
        <v>868</v>
      </c>
      <c r="M3475">
        <v>0</v>
      </c>
      <c r="N3475" t="s">
        <v>6406</v>
      </c>
      <c r="O3475" t="s">
        <v>545</v>
      </c>
      <c r="P3475" t="s">
        <v>458</v>
      </c>
      <c r="R3475">
        <v>0</v>
      </c>
      <c r="S3475" t="s">
        <v>459</v>
      </c>
      <c r="T3475" t="s">
        <v>458</v>
      </c>
      <c r="U3475" t="s">
        <v>460</v>
      </c>
      <c r="V3475" t="s">
        <v>458</v>
      </c>
    </row>
    <row r="3476" spans="1:22" x14ac:dyDescent="0.2">
      <c r="A3476" s="102">
        <v>43367</v>
      </c>
      <c r="B3476" s="102" t="s">
        <v>1957</v>
      </c>
      <c r="C3476" t="s">
        <v>541</v>
      </c>
      <c r="D3476" s="58">
        <v>6004.1</v>
      </c>
      <c r="E3476" t="s">
        <v>452</v>
      </c>
      <c r="F3476" s="108">
        <v>2010</v>
      </c>
      <c r="G3476" t="s">
        <v>3044</v>
      </c>
      <c r="H3476">
        <v>46</v>
      </c>
      <c r="I3476">
        <v>235</v>
      </c>
      <c r="J3476" t="s">
        <v>6370</v>
      </c>
      <c r="K3476" t="s">
        <v>2937</v>
      </c>
      <c r="L3476">
        <v>559</v>
      </c>
      <c r="M3476">
        <v>0</v>
      </c>
      <c r="N3476" t="s">
        <v>6407</v>
      </c>
      <c r="O3476" t="s">
        <v>545</v>
      </c>
      <c r="P3476" t="s">
        <v>458</v>
      </c>
      <c r="R3476">
        <v>0</v>
      </c>
      <c r="S3476" t="s">
        <v>459</v>
      </c>
      <c r="T3476" t="s">
        <v>458</v>
      </c>
      <c r="U3476" t="s">
        <v>460</v>
      </c>
      <c r="V3476" t="s">
        <v>458</v>
      </c>
    </row>
    <row r="3477" spans="1:22" x14ac:dyDescent="0.2">
      <c r="A3477" s="102">
        <v>43367</v>
      </c>
      <c r="B3477" s="102" t="s">
        <v>1957</v>
      </c>
      <c r="C3477" t="s">
        <v>541</v>
      </c>
      <c r="D3477" s="58">
        <v>6004.1</v>
      </c>
      <c r="E3477" t="s">
        <v>452</v>
      </c>
      <c r="F3477" s="108">
        <v>2003</v>
      </c>
      <c r="G3477" t="s">
        <v>3304</v>
      </c>
      <c r="H3477">
        <v>48.45</v>
      </c>
      <c r="I3477">
        <v>235</v>
      </c>
      <c r="J3477" t="s">
        <v>6370</v>
      </c>
      <c r="K3477" t="s">
        <v>2937</v>
      </c>
      <c r="L3477" s="103">
        <v>1094</v>
      </c>
      <c r="M3477">
        <v>0</v>
      </c>
      <c r="N3477" t="s">
        <v>6408</v>
      </c>
      <c r="O3477" t="s">
        <v>545</v>
      </c>
      <c r="P3477" t="s">
        <v>458</v>
      </c>
      <c r="R3477">
        <v>0</v>
      </c>
      <c r="S3477" t="s">
        <v>459</v>
      </c>
      <c r="T3477" t="s">
        <v>458</v>
      </c>
      <c r="U3477" t="s">
        <v>460</v>
      </c>
      <c r="V3477" t="s">
        <v>458</v>
      </c>
    </row>
    <row r="3478" spans="1:22" x14ac:dyDescent="0.2">
      <c r="A3478" s="102">
        <v>43367</v>
      </c>
      <c r="B3478" s="102" t="s">
        <v>1957</v>
      </c>
      <c r="C3478" t="s">
        <v>541</v>
      </c>
      <c r="D3478" s="58">
        <v>6004.1</v>
      </c>
      <c r="E3478" t="s">
        <v>452</v>
      </c>
      <c r="F3478" s="108">
        <v>2016</v>
      </c>
      <c r="G3478" t="s">
        <v>5262</v>
      </c>
      <c r="H3478">
        <v>53</v>
      </c>
      <c r="I3478">
        <v>235</v>
      </c>
      <c r="J3478" t="s">
        <v>6370</v>
      </c>
      <c r="K3478" t="s">
        <v>2937</v>
      </c>
      <c r="L3478">
        <v>351</v>
      </c>
      <c r="M3478">
        <v>0</v>
      </c>
      <c r="N3478" t="s">
        <v>6409</v>
      </c>
      <c r="O3478" t="s">
        <v>545</v>
      </c>
      <c r="P3478" t="s">
        <v>458</v>
      </c>
      <c r="R3478">
        <v>0</v>
      </c>
      <c r="S3478" t="s">
        <v>459</v>
      </c>
      <c r="T3478" t="s">
        <v>458</v>
      </c>
      <c r="U3478" t="s">
        <v>460</v>
      </c>
      <c r="V3478" t="s">
        <v>458</v>
      </c>
    </row>
    <row r="3479" spans="1:22" x14ac:dyDescent="0.2">
      <c r="A3479" s="102">
        <v>43367</v>
      </c>
      <c r="B3479" s="102" t="s">
        <v>1957</v>
      </c>
      <c r="C3479" t="s">
        <v>541</v>
      </c>
      <c r="D3479" s="58">
        <v>6004.1</v>
      </c>
      <c r="E3479" t="s">
        <v>452</v>
      </c>
      <c r="F3479" s="108">
        <v>2022</v>
      </c>
      <c r="G3479" t="s">
        <v>6013</v>
      </c>
      <c r="H3479">
        <v>7.5</v>
      </c>
      <c r="I3479">
        <v>227</v>
      </c>
      <c r="J3479" t="s">
        <v>6344</v>
      </c>
      <c r="K3479" t="s">
        <v>2937</v>
      </c>
      <c r="L3479">
        <v>721</v>
      </c>
      <c r="M3479">
        <v>0</v>
      </c>
      <c r="N3479" t="s">
        <v>6410</v>
      </c>
      <c r="O3479" t="s">
        <v>545</v>
      </c>
      <c r="P3479" t="s">
        <v>458</v>
      </c>
      <c r="R3479">
        <v>0</v>
      </c>
      <c r="S3479" t="s">
        <v>459</v>
      </c>
      <c r="T3479" t="s">
        <v>458</v>
      </c>
      <c r="U3479" t="s">
        <v>460</v>
      </c>
      <c r="V3479" t="s">
        <v>458</v>
      </c>
    </row>
    <row r="3480" spans="1:22" x14ac:dyDescent="0.2">
      <c r="A3480" s="102">
        <v>43374</v>
      </c>
      <c r="B3480" s="102" t="s">
        <v>1957</v>
      </c>
      <c r="C3480" t="s">
        <v>541</v>
      </c>
      <c r="D3480" s="58">
        <v>6004.1</v>
      </c>
      <c r="E3480" t="s">
        <v>452</v>
      </c>
      <c r="F3480" s="108">
        <v>2003</v>
      </c>
      <c r="G3480" t="s">
        <v>3304</v>
      </c>
      <c r="H3480">
        <v>1</v>
      </c>
      <c r="I3480">
        <v>235</v>
      </c>
      <c r="J3480" t="s">
        <v>6370</v>
      </c>
      <c r="K3480" t="s">
        <v>2937</v>
      </c>
      <c r="L3480" s="103">
        <v>1094</v>
      </c>
      <c r="M3480">
        <v>0</v>
      </c>
      <c r="N3480" t="s">
        <v>6411</v>
      </c>
      <c r="O3480" t="s">
        <v>545</v>
      </c>
      <c r="P3480" t="s">
        <v>458</v>
      </c>
      <c r="R3480">
        <v>0</v>
      </c>
      <c r="S3480" t="s">
        <v>459</v>
      </c>
      <c r="T3480" t="s">
        <v>458</v>
      </c>
      <c r="U3480" t="s">
        <v>460</v>
      </c>
      <c r="V3480" t="s">
        <v>458</v>
      </c>
    </row>
    <row r="3481" spans="1:22" x14ac:dyDescent="0.2">
      <c r="A3481" s="102">
        <v>43391</v>
      </c>
      <c r="B3481" s="102" t="s">
        <v>1957</v>
      </c>
      <c r="C3481" t="s">
        <v>541</v>
      </c>
      <c r="D3481" s="58">
        <v>6004.1</v>
      </c>
      <c r="E3481" t="s">
        <v>452</v>
      </c>
      <c r="F3481" s="108">
        <v>2022</v>
      </c>
      <c r="G3481" t="s">
        <v>6013</v>
      </c>
      <c r="H3481">
        <v>4</v>
      </c>
      <c r="I3481">
        <v>236</v>
      </c>
      <c r="J3481" t="s">
        <v>1958</v>
      </c>
      <c r="K3481" t="s">
        <v>290</v>
      </c>
      <c r="L3481">
        <v>550</v>
      </c>
      <c r="M3481">
        <v>660</v>
      </c>
      <c r="N3481" t="s">
        <v>1839</v>
      </c>
      <c r="O3481" t="s">
        <v>1333</v>
      </c>
      <c r="P3481" t="s">
        <v>458</v>
      </c>
      <c r="R3481" s="103">
        <v>2640</v>
      </c>
      <c r="S3481" t="s">
        <v>459</v>
      </c>
      <c r="T3481" t="s">
        <v>458</v>
      </c>
      <c r="U3481" t="s">
        <v>460</v>
      </c>
      <c r="V3481" t="s">
        <v>458</v>
      </c>
    </row>
    <row r="3482" spans="1:22" x14ac:dyDescent="0.2">
      <c r="A3482" s="102">
        <v>43392</v>
      </c>
      <c r="B3482" s="102" t="s">
        <v>1957</v>
      </c>
      <c r="C3482" t="s">
        <v>541</v>
      </c>
      <c r="D3482" s="58">
        <v>6004.1</v>
      </c>
      <c r="E3482" t="s">
        <v>452</v>
      </c>
      <c r="F3482" s="108">
        <v>2005</v>
      </c>
      <c r="G3482" t="s">
        <v>3011</v>
      </c>
      <c r="H3482">
        <v>2</v>
      </c>
      <c r="I3482">
        <v>235</v>
      </c>
      <c r="J3482" t="s">
        <v>6370</v>
      </c>
      <c r="K3482" t="s">
        <v>290</v>
      </c>
      <c r="L3482">
        <v>621</v>
      </c>
      <c r="M3482">
        <v>745.2</v>
      </c>
      <c r="N3482" t="s">
        <v>1935</v>
      </c>
      <c r="O3482" t="s">
        <v>1120</v>
      </c>
      <c r="P3482" t="s">
        <v>458</v>
      </c>
      <c r="R3482" s="103">
        <v>1490.4</v>
      </c>
      <c r="S3482" t="s">
        <v>459</v>
      </c>
      <c r="T3482" t="s">
        <v>458</v>
      </c>
      <c r="U3482" t="s">
        <v>460</v>
      </c>
      <c r="V3482" t="s">
        <v>458</v>
      </c>
    </row>
    <row r="3483" spans="1:22" x14ac:dyDescent="0.2">
      <c r="A3483" s="102">
        <v>43392</v>
      </c>
      <c r="B3483" s="102" t="s">
        <v>1957</v>
      </c>
      <c r="C3483" t="s">
        <v>541</v>
      </c>
      <c r="D3483" s="58">
        <v>6004.1</v>
      </c>
      <c r="E3483" t="s">
        <v>452</v>
      </c>
      <c r="F3483" s="108">
        <v>2022</v>
      </c>
      <c r="G3483" t="s">
        <v>6013</v>
      </c>
      <c r="H3483">
        <v>4</v>
      </c>
      <c r="I3483">
        <v>236</v>
      </c>
      <c r="J3483" t="s">
        <v>1958</v>
      </c>
      <c r="K3483" t="s">
        <v>290</v>
      </c>
      <c r="L3483">
        <v>550</v>
      </c>
      <c r="M3483">
        <v>660</v>
      </c>
      <c r="N3483" t="s">
        <v>1843</v>
      </c>
      <c r="O3483" t="s">
        <v>1333</v>
      </c>
      <c r="P3483" t="s">
        <v>458</v>
      </c>
      <c r="R3483" s="103">
        <v>2640</v>
      </c>
      <c r="S3483" t="s">
        <v>459</v>
      </c>
      <c r="T3483" t="s">
        <v>458</v>
      </c>
      <c r="U3483" t="s">
        <v>460</v>
      </c>
      <c r="V3483" t="s">
        <v>458</v>
      </c>
    </row>
    <row r="3484" spans="1:22" x14ac:dyDescent="0.2">
      <c r="A3484" s="102">
        <v>43392</v>
      </c>
      <c r="B3484" s="102" t="s">
        <v>1957</v>
      </c>
      <c r="C3484" t="s">
        <v>541</v>
      </c>
      <c r="D3484" s="58">
        <v>6004.1</v>
      </c>
      <c r="E3484" t="s">
        <v>452</v>
      </c>
      <c r="F3484" s="108">
        <v>2003</v>
      </c>
      <c r="G3484" t="s">
        <v>3304</v>
      </c>
      <c r="H3484">
        <v>4</v>
      </c>
      <c r="I3484">
        <v>235</v>
      </c>
      <c r="J3484" t="s">
        <v>6370</v>
      </c>
      <c r="K3484" t="s">
        <v>290</v>
      </c>
      <c r="L3484">
        <v>783</v>
      </c>
      <c r="M3484">
        <v>939.6</v>
      </c>
      <c r="N3484" t="s">
        <v>1146</v>
      </c>
      <c r="O3484" t="s">
        <v>1349</v>
      </c>
      <c r="P3484" t="s">
        <v>458</v>
      </c>
      <c r="R3484" s="103">
        <v>3758.4</v>
      </c>
      <c r="S3484" t="s">
        <v>459</v>
      </c>
      <c r="T3484" t="s">
        <v>458</v>
      </c>
      <c r="U3484" t="s">
        <v>460</v>
      </c>
      <c r="V3484" t="s">
        <v>458</v>
      </c>
    </row>
    <row r="3485" spans="1:22" x14ac:dyDescent="0.2">
      <c r="A3485" s="102">
        <v>43395</v>
      </c>
      <c r="B3485" s="102" t="s">
        <v>1957</v>
      </c>
      <c r="C3485" t="s">
        <v>541</v>
      </c>
      <c r="D3485" s="58">
        <v>6004.1</v>
      </c>
      <c r="E3485" t="s">
        <v>452</v>
      </c>
      <c r="F3485" s="108">
        <v>2022</v>
      </c>
      <c r="G3485" t="s">
        <v>6013</v>
      </c>
      <c r="H3485">
        <v>4</v>
      </c>
      <c r="I3485">
        <v>236</v>
      </c>
      <c r="J3485" t="s">
        <v>1958</v>
      </c>
      <c r="K3485" t="s">
        <v>290</v>
      </c>
      <c r="L3485">
        <v>550</v>
      </c>
      <c r="M3485">
        <v>660</v>
      </c>
      <c r="N3485" t="s">
        <v>1847</v>
      </c>
      <c r="O3485" t="s">
        <v>1333</v>
      </c>
      <c r="P3485" t="s">
        <v>458</v>
      </c>
      <c r="R3485" s="103">
        <v>2640</v>
      </c>
      <c r="S3485" t="s">
        <v>459</v>
      </c>
      <c r="T3485" t="s">
        <v>458</v>
      </c>
      <c r="U3485" t="s">
        <v>460</v>
      </c>
      <c r="V3485" t="s">
        <v>458</v>
      </c>
    </row>
    <row r="3486" spans="1:22" x14ac:dyDescent="0.2">
      <c r="A3486" s="102">
        <v>43398</v>
      </c>
      <c r="B3486" s="102" t="s">
        <v>1957</v>
      </c>
      <c r="C3486" t="s">
        <v>541</v>
      </c>
      <c r="D3486" s="58">
        <v>6004.1</v>
      </c>
      <c r="E3486" t="s">
        <v>452</v>
      </c>
      <c r="F3486" s="108">
        <v>2001</v>
      </c>
      <c r="G3486" t="s">
        <v>2936</v>
      </c>
      <c r="H3486">
        <v>1</v>
      </c>
      <c r="I3486">
        <v>235</v>
      </c>
      <c r="J3486" t="s">
        <v>6370</v>
      </c>
      <c r="K3486" t="s">
        <v>290</v>
      </c>
      <c r="L3486" s="103">
        <v>1604</v>
      </c>
      <c r="M3486" s="103">
        <v>1924.8</v>
      </c>
      <c r="N3486" t="s">
        <v>1435</v>
      </c>
      <c r="O3486" t="s">
        <v>934</v>
      </c>
      <c r="P3486" t="s">
        <v>458</v>
      </c>
      <c r="R3486" s="103">
        <v>1924.8</v>
      </c>
      <c r="S3486" t="s">
        <v>459</v>
      </c>
      <c r="T3486" t="s">
        <v>458</v>
      </c>
      <c r="U3486" t="s">
        <v>460</v>
      </c>
      <c r="V3486" t="s">
        <v>458</v>
      </c>
    </row>
    <row r="3487" spans="1:22" x14ac:dyDescent="0.2">
      <c r="A3487" s="102">
        <v>43398</v>
      </c>
      <c r="B3487" s="102" t="s">
        <v>1957</v>
      </c>
      <c r="C3487" t="s">
        <v>541</v>
      </c>
      <c r="D3487" s="58">
        <v>6004.1</v>
      </c>
      <c r="E3487" t="s">
        <v>452</v>
      </c>
      <c r="F3487" s="108">
        <v>2003</v>
      </c>
      <c r="G3487" t="s">
        <v>3304</v>
      </c>
      <c r="H3487">
        <v>1</v>
      </c>
      <c r="I3487">
        <v>235</v>
      </c>
      <c r="J3487" t="s">
        <v>6370</v>
      </c>
      <c r="K3487" t="s">
        <v>290</v>
      </c>
      <c r="L3487">
        <v>783</v>
      </c>
      <c r="M3487">
        <v>939.6</v>
      </c>
      <c r="N3487" t="s">
        <v>1150</v>
      </c>
      <c r="O3487" t="s">
        <v>1349</v>
      </c>
      <c r="P3487" t="s">
        <v>458</v>
      </c>
      <c r="R3487">
        <v>939.6</v>
      </c>
      <c r="S3487" t="s">
        <v>459</v>
      </c>
      <c r="T3487" t="s">
        <v>458</v>
      </c>
      <c r="U3487" t="s">
        <v>460</v>
      </c>
      <c r="V3487" t="s">
        <v>458</v>
      </c>
    </row>
    <row r="3488" spans="1:22" x14ac:dyDescent="0.2">
      <c r="A3488" s="102">
        <v>43399</v>
      </c>
      <c r="B3488" s="102" t="s">
        <v>1957</v>
      </c>
      <c r="C3488" t="s">
        <v>541</v>
      </c>
      <c r="D3488" s="58">
        <v>6004.1</v>
      </c>
      <c r="E3488" t="s">
        <v>452</v>
      </c>
      <c r="F3488" s="108">
        <v>2001</v>
      </c>
      <c r="G3488" t="s">
        <v>2936</v>
      </c>
      <c r="H3488">
        <v>1</v>
      </c>
      <c r="I3488">
        <v>235</v>
      </c>
      <c r="J3488" t="s">
        <v>6370</v>
      </c>
      <c r="K3488" t="s">
        <v>290</v>
      </c>
      <c r="L3488" s="103">
        <v>1604</v>
      </c>
      <c r="M3488" s="103">
        <v>1924.8</v>
      </c>
      <c r="N3488" t="s">
        <v>1437</v>
      </c>
      <c r="O3488" t="s">
        <v>934</v>
      </c>
      <c r="P3488" t="s">
        <v>458</v>
      </c>
      <c r="R3488" s="103">
        <v>1924.8</v>
      </c>
      <c r="S3488" t="s">
        <v>459</v>
      </c>
      <c r="T3488" t="s">
        <v>458</v>
      </c>
      <c r="U3488" t="s">
        <v>460</v>
      </c>
      <c r="V3488" t="s">
        <v>458</v>
      </c>
    </row>
    <row r="3489" spans="1:22" x14ac:dyDescent="0.2">
      <c r="A3489" s="102">
        <v>43402</v>
      </c>
      <c r="B3489" s="102" t="s">
        <v>1957</v>
      </c>
      <c r="C3489" t="s">
        <v>541</v>
      </c>
      <c r="D3489" s="58">
        <v>6004.1</v>
      </c>
      <c r="E3489" t="s">
        <v>452</v>
      </c>
      <c r="F3489" s="108">
        <v>2010</v>
      </c>
      <c r="G3489" t="s">
        <v>3044</v>
      </c>
      <c r="H3489">
        <v>1.5</v>
      </c>
      <c r="I3489">
        <v>235</v>
      </c>
      <c r="J3489" t="s">
        <v>6370</v>
      </c>
      <c r="K3489" t="s">
        <v>290</v>
      </c>
      <c r="L3489">
        <v>445</v>
      </c>
      <c r="M3489">
        <v>534</v>
      </c>
      <c r="N3489" t="s">
        <v>1127</v>
      </c>
      <c r="O3489" t="s">
        <v>1208</v>
      </c>
      <c r="P3489" t="s">
        <v>458</v>
      </c>
      <c r="R3489">
        <v>801</v>
      </c>
      <c r="S3489" t="s">
        <v>459</v>
      </c>
      <c r="T3489" t="s">
        <v>458</v>
      </c>
      <c r="U3489" t="s">
        <v>460</v>
      </c>
      <c r="V3489" t="s">
        <v>458</v>
      </c>
    </row>
    <row r="3490" spans="1:22" x14ac:dyDescent="0.2">
      <c r="A3490" s="102">
        <v>43402</v>
      </c>
      <c r="B3490" s="102" t="s">
        <v>1957</v>
      </c>
      <c r="C3490" t="s">
        <v>541</v>
      </c>
      <c r="D3490" s="58">
        <v>6004.1</v>
      </c>
      <c r="E3490" t="s">
        <v>452</v>
      </c>
      <c r="F3490" s="108">
        <v>2022</v>
      </c>
      <c r="G3490" t="s">
        <v>6013</v>
      </c>
      <c r="H3490">
        <v>1</v>
      </c>
      <c r="I3490">
        <v>236</v>
      </c>
      <c r="J3490" t="s">
        <v>1958</v>
      </c>
      <c r="K3490" t="s">
        <v>290</v>
      </c>
      <c r="L3490">
        <v>550</v>
      </c>
      <c r="M3490">
        <v>660</v>
      </c>
      <c r="N3490" t="s">
        <v>1851</v>
      </c>
      <c r="O3490" t="s">
        <v>1333</v>
      </c>
      <c r="P3490" t="s">
        <v>458</v>
      </c>
      <c r="R3490">
        <v>660</v>
      </c>
      <c r="S3490" t="s">
        <v>459</v>
      </c>
      <c r="T3490" t="s">
        <v>458</v>
      </c>
      <c r="U3490" t="s">
        <v>460</v>
      </c>
      <c r="V3490" t="s">
        <v>458</v>
      </c>
    </row>
    <row r="3491" spans="1:22" x14ac:dyDescent="0.2">
      <c r="A3491" s="102">
        <v>43402</v>
      </c>
      <c r="B3491" s="102" t="s">
        <v>1957</v>
      </c>
      <c r="C3491" t="s">
        <v>541</v>
      </c>
      <c r="D3491" s="58">
        <v>6004.1</v>
      </c>
      <c r="E3491" t="s">
        <v>452</v>
      </c>
      <c r="F3491" s="108">
        <v>2016</v>
      </c>
      <c r="G3491" t="s">
        <v>5262</v>
      </c>
      <c r="H3491">
        <v>1.5</v>
      </c>
      <c r="I3491">
        <v>235</v>
      </c>
      <c r="J3491" t="s">
        <v>6370</v>
      </c>
      <c r="K3491" t="s">
        <v>290</v>
      </c>
      <c r="L3491">
        <v>329</v>
      </c>
      <c r="M3491">
        <v>394.8</v>
      </c>
      <c r="N3491" t="s">
        <v>1482</v>
      </c>
      <c r="O3491" t="s">
        <v>1415</v>
      </c>
      <c r="P3491" t="s">
        <v>458</v>
      </c>
      <c r="R3491">
        <v>592.20000000000005</v>
      </c>
      <c r="S3491" t="s">
        <v>459</v>
      </c>
      <c r="T3491" t="s">
        <v>458</v>
      </c>
      <c r="U3491" t="s">
        <v>460</v>
      </c>
      <c r="V3491" t="s">
        <v>458</v>
      </c>
    </row>
    <row r="3492" spans="1:22" x14ac:dyDescent="0.2">
      <c r="A3492" s="102">
        <v>43402</v>
      </c>
      <c r="B3492" s="102" t="s">
        <v>1957</v>
      </c>
      <c r="C3492" t="s">
        <v>541</v>
      </c>
      <c r="D3492" s="58">
        <v>6004.1</v>
      </c>
      <c r="E3492" t="s">
        <v>452</v>
      </c>
      <c r="F3492" s="108">
        <v>2003</v>
      </c>
      <c r="G3492" t="s">
        <v>3304</v>
      </c>
      <c r="H3492">
        <v>2</v>
      </c>
      <c r="I3492">
        <v>235</v>
      </c>
      <c r="J3492" t="s">
        <v>6370</v>
      </c>
      <c r="K3492" t="s">
        <v>290</v>
      </c>
      <c r="L3492">
        <v>783</v>
      </c>
      <c r="M3492">
        <v>939.6</v>
      </c>
      <c r="N3492" t="s">
        <v>1729</v>
      </c>
      <c r="O3492" t="s">
        <v>1349</v>
      </c>
      <c r="P3492" t="s">
        <v>458</v>
      </c>
      <c r="R3492" s="103">
        <v>1879.2</v>
      </c>
      <c r="S3492" t="s">
        <v>459</v>
      </c>
      <c r="T3492" t="s">
        <v>458</v>
      </c>
      <c r="U3492" t="s">
        <v>460</v>
      </c>
      <c r="V3492" t="s">
        <v>458</v>
      </c>
    </row>
    <row r="3493" spans="1:22" x14ac:dyDescent="0.2">
      <c r="A3493" s="102">
        <v>43403</v>
      </c>
      <c r="B3493" s="102" t="s">
        <v>1957</v>
      </c>
      <c r="C3493" t="s">
        <v>541</v>
      </c>
      <c r="D3493" s="58">
        <v>6004.1</v>
      </c>
      <c r="E3493" t="s">
        <v>452</v>
      </c>
      <c r="F3493" s="108">
        <v>2022</v>
      </c>
      <c r="G3493" t="s">
        <v>6013</v>
      </c>
      <c r="H3493">
        <v>8</v>
      </c>
      <c r="I3493">
        <v>236</v>
      </c>
      <c r="J3493" t="s">
        <v>1958</v>
      </c>
      <c r="K3493" t="s">
        <v>290</v>
      </c>
      <c r="L3493">
        <v>550</v>
      </c>
      <c r="M3493">
        <v>660</v>
      </c>
      <c r="N3493" t="s">
        <v>2625</v>
      </c>
      <c r="O3493" t="s">
        <v>1333</v>
      </c>
      <c r="P3493" t="s">
        <v>458</v>
      </c>
      <c r="R3493" s="103">
        <v>5280</v>
      </c>
      <c r="S3493" t="s">
        <v>459</v>
      </c>
      <c r="T3493" t="s">
        <v>458</v>
      </c>
      <c r="U3493" t="s">
        <v>460</v>
      </c>
      <c r="V3493" t="s">
        <v>458</v>
      </c>
    </row>
    <row r="3494" spans="1:22" x14ac:dyDescent="0.2">
      <c r="A3494" s="102">
        <v>43403</v>
      </c>
      <c r="B3494" s="102" t="s">
        <v>1957</v>
      </c>
      <c r="C3494" t="s">
        <v>541</v>
      </c>
      <c r="D3494" s="58">
        <v>6004.1</v>
      </c>
      <c r="E3494" t="s">
        <v>452</v>
      </c>
      <c r="F3494" s="108">
        <v>2003</v>
      </c>
      <c r="G3494" t="s">
        <v>3304</v>
      </c>
      <c r="H3494">
        <v>7</v>
      </c>
      <c r="I3494">
        <v>235</v>
      </c>
      <c r="J3494" t="s">
        <v>6370</v>
      </c>
      <c r="K3494" t="s">
        <v>290</v>
      </c>
      <c r="L3494">
        <v>783</v>
      </c>
      <c r="M3494">
        <v>939.6</v>
      </c>
      <c r="N3494" t="s">
        <v>1732</v>
      </c>
      <c r="O3494" t="s">
        <v>1349</v>
      </c>
      <c r="P3494" t="s">
        <v>458</v>
      </c>
      <c r="R3494" s="103">
        <v>6577.2</v>
      </c>
      <c r="S3494" t="s">
        <v>459</v>
      </c>
      <c r="T3494" t="s">
        <v>458</v>
      </c>
      <c r="U3494" t="s">
        <v>460</v>
      </c>
      <c r="V3494" t="s">
        <v>458</v>
      </c>
    </row>
    <row r="3495" spans="1:22" x14ac:dyDescent="0.2">
      <c r="A3495" s="102">
        <v>43404</v>
      </c>
      <c r="B3495" s="102" t="s">
        <v>1957</v>
      </c>
      <c r="C3495" t="s">
        <v>541</v>
      </c>
      <c r="D3495" s="58">
        <v>6004.1</v>
      </c>
      <c r="E3495" t="s">
        <v>452</v>
      </c>
      <c r="F3495" s="108">
        <v>2016</v>
      </c>
      <c r="G3495" t="s">
        <v>5262</v>
      </c>
      <c r="H3495">
        <v>6</v>
      </c>
      <c r="I3495">
        <v>235</v>
      </c>
      <c r="J3495" t="s">
        <v>6370</v>
      </c>
      <c r="K3495" t="s">
        <v>290</v>
      </c>
      <c r="L3495">
        <v>329</v>
      </c>
      <c r="M3495">
        <v>394.8</v>
      </c>
      <c r="N3495" t="s">
        <v>6412</v>
      </c>
      <c r="O3495" t="s">
        <v>1415</v>
      </c>
      <c r="P3495" t="s">
        <v>458</v>
      </c>
      <c r="R3495" s="103">
        <v>2368.8000000000002</v>
      </c>
      <c r="S3495" t="s">
        <v>459</v>
      </c>
      <c r="T3495" t="s">
        <v>458</v>
      </c>
      <c r="U3495" t="s">
        <v>460</v>
      </c>
      <c r="V3495" t="s">
        <v>458</v>
      </c>
    </row>
    <row r="3496" spans="1:22" x14ac:dyDescent="0.2">
      <c r="A3496" s="102">
        <v>43404</v>
      </c>
      <c r="B3496" s="102" t="s">
        <v>1957</v>
      </c>
      <c r="C3496" t="s">
        <v>541</v>
      </c>
      <c r="D3496" s="58">
        <v>6004.1</v>
      </c>
      <c r="E3496" t="s">
        <v>452</v>
      </c>
      <c r="F3496" s="108">
        <v>2003</v>
      </c>
      <c r="G3496" t="s">
        <v>3304</v>
      </c>
      <c r="H3496">
        <v>7</v>
      </c>
      <c r="I3496">
        <v>235</v>
      </c>
      <c r="J3496" t="s">
        <v>6370</v>
      </c>
      <c r="K3496" t="s">
        <v>290</v>
      </c>
      <c r="L3496">
        <v>783</v>
      </c>
      <c r="M3496">
        <v>939.6</v>
      </c>
      <c r="N3496" t="s">
        <v>1736</v>
      </c>
      <c r="O3496" t="s">
        <v>1349</v>
      </c>
      <c r="P3496" t="s">
        <v>458</v>
      </c>
      <c r="R3496" s="103">
        <v>6577.2</v>
      </c>
      <c r="S3496" t="s">
        <v>459</v>
      </c>
      <c r="T3496" t="s">
        <v>458</v>
      </c>
      <c r="U3496" t="s">
        <v>460</v>
      </c>
      <c r="V3496" t="s">
        <v>458</v>
      </c>
    </row>
    <row r="3497" spans="1:22" x14ac:dyDescent="0.2">
      <c r="A3497" s="102">
        <v>43405</v>
      </c>
      <c r="B3497" s="102" t="s">
        <v>1957</v>
      </c>
      <c r="C3497" t="s">
        <v>541</v>
      </c>
      <c r="D3497" s="58">
        <v>6004.1</v>
      </c>
      <c r="E3497" t="s">
        <v>452</v>
      </c>
      <c r="F3497" s="108">
        <v>2016</v>
      </c>
      <c r="G3497" t="s">
        <v>5262</v>
      </c>
      <c r="H3497">
        <v>8</v>
      </c>
      <c r="I3497">
        <v>235</v>
      </c>
      <c r="J3497" t="s">
        <v>6370</v>
      </c>
      <c r="K3497" t="s">
        <v>290</v>
      </c>
      <c r="L3497">
        <v>329</v>
      </c>
      <c r="M3497">
        <v>0</v>
      </c>
      <c r="N3497" t="s">
        <v>1859</v>
      </c>
      <c r="O3497" t="s">
        <v>1123</v>
      </c>
      <c r="P3497" t="s">
        <v>458</v>
      </c>
      <c r="R3497">
        <v>0</v>
      </c>
      <c r="S3497" t="s">
        <v>459</v>
      </c>
      <c r="T3497" t="s">
        <v>458</v>
      </c>
      <c r="U3497" t="s">
        <v>460</v>
      </c>
      <c r="V3497" t="s">
        <v>458</v>
      </c>
    </row>
    <row r="3498" spans="1:22" x14ac:dyDescent="0.2">
      <c r="A3498" s="102">
        <v>43405</v>
      </c>
      <c r="B3498" s="102" t="s">
        <v>1957</v>
      </c>
      <c r="C3498" t="s">
        <v>541</v>
      </c>
      <c r="D3498" s="58">
        <v>6004.1</v>
      </c>
      <c r="E3498" t="s">
        <v>452</v>
      </c>
      <c r="F3498" s="108">
        <v>2003</v>
      </c>
      <c r="G3498" t="s">
        <v>3304</v>
      </c>
      <c r="H3498">
        <v>4.5</v>
      </c>
      <c r="I3498">
        <v>235</v>
      </c>
      <c r="J3498" t="s">
        <v>6370</v>
      </c>
      <c r="K3498" t="s">
        <v>290</v>
      </c>
      <c r="L3498">
        <v>783</v>
      </c>
      <c r="M3498">
        <v>0</v>
      </c>
      <c r="N3498" t="s">
        <v>2885</v>
      </c>
      <c r="O3498" t="s">
        <v>509</v>
      </c>
      <c r="P3498" t="s">
        <v>458</v>
      </c>
      <c r="R3498">
        <v>0</v>
      </c>
      <c r="S3498" t="s">
        <v>459</v>
      </c>
      <c r="T3498" t="s">
        <v>458</v>
      </c>
      <c r="U3498" t="s">
        <v>460</v>
      </c>
      <c r="V3498" t="s">
        <v>458</v>
      </c>
    </row>
    <row r="3499" spans="1:22" x14ac:dyDescent="0.2">
      <c r="A3499" s="102">
        <v>43406</v>
      </c>
      <c r="B3499" s="102" t="s">
        <v>1957</v>
      </c>
      <c r="C3499" t="s">
        <v>541</v>
      </c>
      <c r="D3499" s="58">
        <v>6004.1</v>
      </c>
      <c r="E3499" t="s">
        <v>452</v>
      </c>
      <c r="F3499" s="108">
        <v>2016</v>
      </c>
      <c r="G3499" t="s">
        <v>5262</v>
      </c>
      <c r="H3499">
        <v>8</v>
      </c>
      <c r="I3499">
        <v>235</v>
      </c>
      <c r="J3499" t="s">
        <v>6370</v>
      </c>
      <c r="K3499" t="s">
        <v>290</v>
      </c>
      <c r="L3499">
        <v>329</v>
      </c>
      <c r="M3499">
        <v>0</v>
      </c>
      <c r="N3499" t="s">
        <v>1863</v>
      </c>
      <c r="O3499" t="s">
        <v>1123</v>
      </c>
      <c r="P3499" t="s">
        <v>458</v>
      </c>
      <c r="R3499">
        <v>0</v>
      </c>
      <c r="S3499" t="s">
        <v>459</v>
      </c>
      <c r="T3499" t="s">
        <v>458</v>
      </c>
      <c r="U3499" t="s">
        <v>460</v>
      </c>
      <c r="V3499" t="s">
        <v>458</v>
      </c>
    </row>
    <row r="3500" spans="1:22" x14ac:dyDescent="0.2">
      <c r="A3500" s="102">
        <v>43406</v>
      </c>
      <c r="B3500" s="102" t="s">
        <v>1957</v>
      </c>
      <c r="C3500" t="s">
        <v>541</v>
      </c>
      <c r="D3500" s="58">
        <v>6004.1</v>
      </c>
      <c r="E3500" t="s">
        <v>452</v>
      </c>
      <c r="F3500" s="108">
        <v>2018</v>
      </c>
      <c r="G3500" t="s">
        <v>3856</v>
      </c>
      <c r="H3500">
        <v>2</v>
      </c>
      <c r="I3500">
        <v>235</v>
      </c>
      <c r="J3500" t="s">
        <v>6370</v>
      </c>
      <c r="K3500" t="s">
        <v>290</v>
      </c>
      <c r="L3500">
        <v>319</v>
      </c>
      <c r="M3500">
        <v>0</v>
      </c>
      <c r="N3500" t="s">
        <v>2912</v>
      </c>
      <c r="O3500" t="s">
        <v>1132</v>
      </c>
      <c r="P3500" t="s">
        <v>458</v>
      </c>
      <c r="R3500">
        <v>0</v>
      </c>
      <c r="S3500" t="s">
        <v>459</v>
      </c>
      <c r="T3500" t="s">
        <v>458</v>
      </c>
      <c r="U3500" t="s">
        <v>460</v>
      </c>
      <c r="V3500" t="s">
        <v>458</v>
      </c>
    </row>
    <row r="3501" spans="1:22" x14ac:dyDescent="0.2">
      <c r="A3501" s="102">
        <v>43406</v>
      </c>
      <c r="B3501" s="102" t="s">
        <v>1957</v>
      </c>
      <c r="C3501" t="s">
        <v>541</v>
      </c>
      <c r="D3501" s="58">
        <v>6004.1</v>
      </c>
      <c r="E3501" t="s">
        <v>452</v>
      </c>
      <c r="F3501" s="108">
        <v>2003</v>
      </c>
      <c r="G3501" t="s">
        <v>3304</v>
      </c>
      <c r="H3501">
        <v>4</v>
      </c>
      <c r="I3501">
        <v>235</v>
      </c>
      <c r="J3501" t="s">
        <v>6370</v>
      </c>
      <c r="K3501" t="s">
        <v>290</v>
      </c>
      <c r="L3501">
        <v>783</v>
      </c>
      <c r="M3501">
        <v>0</v>
      </c>
      <c r="N3501" t="s">
        <v>2889</v>
      </c>
      <c r="O3501" t="s">
        <v>509</v>
      </c>
      <c r="P3501" t="s">
        <v>458</v>
      </c>
      <c r="R3501">
        <v>0</v>
      </c>
      <c r="S3501" t="s">
        <v>459</v>
      </c>
      <c r="T3501" t="s">
        <v>458</v>
      </c>
      <c r="U3501" t="s">
        <v>460</v>
      </c>
      <c r="V3501" t="s">
        <v>458</v>
      </c>
    </row>
    <row r="3502" spans="1:22" x14ac:dyDescent="0.2">
      <c r="A3502" s="102">
        <v>43409</v>
      </c>
      <c r="B3502" s="102" t="s">
        <v>1957</v>
      </c>
      <c r="C3502" t="s">
        <v>541</v>
      </c>
      <c r="D3502" s="58">
        <v>6004.1</v>
      </c>
      <c r="E3502" t="s">
        <v>452</v>
      </c>
      <c r="F3502" s="108">
        <v>2016</v>
      </c>
      <c r="G3502" t="s">
        <v>5262</v>
      </c>
      <c r="H3502">
        <v>8</v>
      </c>
      <c r="I3502">
        <v>235</v>
      </c>
      <c r="J3502" t="s">
        <v>6370</v>
      </c>
      <c r="K3502" t="s">
        <v>290</v>
      </c>
      <c r="L3502">
        <v>329</v>
      </c>
      <c r="M3502">
        <v>0</v>
      </c>
      <c r="N3502" t="s">
        <v>1866</v>
      </c>
      <c r="O3502" t="s">
        <v>1123</v>
      </c>
      <c r="P3502" t="s">
        <v>458</v>
      </c>
      <c r="R3502">
        <v>0</v>
      </c>
      <c r="S3502" t="s">
        <v>459</v>
      </c>
      <c r="T3502" t="s">
        <v>458</v>
      </c>
      <c r="U3502" t="s">
        <v>460</v>
      </c>
      <c r="V3502" t="s">
        <v>458</v>
      </c>
    </row>
    <row r="3503" spans="1:22" x14ac:dyDescent="0.2">
      <c r="A3503" s="102">
        <v>43409</v>
      </c>
      <c r="B3503" s="102" t="s">
        <v>1957</v>
      </c>
      <c r="C3503" t="s">
        <v>541</v>
      </c>
      <c r="D3503" s="58">
        <v>6004.1</v>
      </c>
      <c r="E3503" t="s">
        <v>452</v>
      </c>
      <c r="F3503" s="108">
        <v>2005</v>
      </c>
      <c r="G3503" t="s">
        <v>3011</v>
      </c>
      <c r="H3503">
        <v>5</v>
      </c>
      <c r="I3503">
        <v>235</v>
      </c>
      <c r="J3503" t="s">
        <v>6370</v>
      </c>
      <c r="K3503" t="s">
        <v>290</v>
      </c>
      <c r="L3503">
        <v>621</v>
      </c>
      <c r="M3503">
        <v>0</v>
      </c>
      <c r="N3503" t="s">
        <v>2299</v>
      </c>
      <c r="O3503" t="s">
        <v>1417</v>
      </c>
      <c r="P3503" t="s">
        <v>458</v>
      </c>
      <c r="R3503">
        <v>0</v>
      </c>
      <c r="S3503" t="s">
        <v>459</v>
      </c>
      <c r="T3503" t="s">
        <v>458</v>
      </c>
      <c r="U3503" t="s">
        <v>460</v>
      </c>
      <c r="V3503" t="s">
        <v>458</v>
      </c>
    </row>
    <row r="3504" spans="1:22" x14ac:dyDescent="0.2">
      <c r="A3504" s="102">
        <v>43409</v>
      </c>
      <c r="B3504" s="102" t="s">
        <v>1957</v>
      </c>
      <c r="C3504" t="s">
        <v>541</v>
      </c>
      <c r="D3504" s="58">
        <v>6004.1</v>
      </c>
      <c r="E3504" t="s">
        <v>452</v>
      </c>
      <c r="F3504" s="108">
        <v>2018</v>
      </c>
      <c r="G3504" t="s">
        <v>3856</v>
      </c>
      <c r="H3504">
        <v>8</v>
      </c>
      <c r="I3504">
        <v>235</v>
      </c>
      <c r="J3504" t="s">
        <v>6370</v>
      </c>
      <c r="K3504" t="s">
        <v>290</v>
      </c>
      <c r="L3504">
        <v>319</v>
      </c>
      <c r="M3504">
        <v>0</v>
      </c>
      <c r="N3504" t="s">
        <v>2308</v>
      </c>
      <c r="O3504" t="s">
        <v>1132</v>
      </c>
      <c r="P3504" t="s">
        <v>458</v>
      </c>
      <c r="R3504">
        <v>0</v>
      </c>
      <c r="S3504" t="s">
        <v>459</v>
      </c>
      <c r="T3504" t="s">
        <v>458</v>
      </c>
      <c r="U3504" t="s">
        <v>460</v>
      </c>
      <c r="V3504" t="s">
        <v>458</v>
      </c>
    </row>
    <row r="3505" spans="1:22" x14ac:dyDescent="0.2">
      <c r="A3505" s="102">
        <v>43409</v>
      </c>
      <c r="B3505" s="102" t="s">
        <v>1957</v>
      </c>
      <c r="C3505" t="s">
        <v>541</v>
      </c>
      <c r="D3505" s="58">
        <v>6004.1</v>
      </c>
      <c r="E3505" t="s">
        <v>452</v>
      </c>
      <c r="F3505" s="108">
        <v>2003</v>
      </c>
      <c r="G3505" t="s">
        <v>3304</v>
      </c>
      <c r="H3505">
        <v>4</v>
      </c>
      <c r="I3505">
        <v>235</v>
      </c>
      <c r="J3505" t="s">
        <v>6370</v>
      </c>
      <c r="K3505" t="s">
        <v>290</v>
      </c>
      <c r="L3505">
        <v>783</v>
      </c>
      <c r="M3505">
        <v>0</v>
      </c>
      <c r="N3505" t="s">
        <v>2901</v>
      </c>
      <c r="O3505" t="s">
        <v>509</v>
      </c>
      <c r="P3505" t="s">
        <v>458</v>
      </c>
      <c r="R3505">
        <v>0</v>
      </c>
      <c r="S3505" t="s">
        <v>459</v>
      </c>
      <c r="T3505" t="s">
        <v>458</v>
      </c>
      <c r="U3505" t="s">
        <v>460</v>
      </c>
      <c r="V3505" t="s">
        <v>458</v>
      </c>
    </row>
    <row r="3506" spans="1:22" x14ac:dyDescent="0.2">
      <c r="A3506" s="102">
        <v>43409</v>
      </c>
      <c r="B3506" s="102" t="s">
        <v>1957</v>
      </c>
      <c r="C3506" t="s">
        <v>541</v>
      </c>
      <c r="D3506" s="58">
        <v>6004.1</v>
      </c>
      <c r="E3506" t="s">
        <v>452</v>
      </c>
      <c r="F3506" s="108">
        <v>2010</v>
      </c>
      <c r="G3506" t="s">
        <v>3044</v>
      </c>
      <c r="H3506">
        <v>8</v>
      </c>
      <c r="I3506">
        <v>235</v>
      </c>
      <c r="J3506" t="s">
        <v>6370</v>
      </c>
      <c r="K3506" t="s">
        <v>290</v>
      </c>
      <c r="L3506">
        <v>445</v>
      </c>
      <c r="M3506">
        <v>0</v>
      </c>
      <c r="N3506" t="s">
        <v>2908</v>
      </c>
      <c r="O3506" t="s">
        <v>1731</v>
      </c>
      <c r="P3506" t="s">
        <v>458</v>
      </c>
      <c r="R3506">
        <v>0</v>
      </c>
      <c r="S3506" t="s">
        <v>459</v>
      </c>
      <c r="T3506" t="s">
        <v>458</v>
      </c>
      <c r="U3506" t="s">
        <v>460</v>
      </c>
      <c r="V3506" t="s">
        <v>458</v>
      </c>
    </row>
    <row r="3507" spans="1:22" x14ac:dyDescent="0.2">
      <c r="A3507" s="102">
        <v>43410</v>
      </c>
      <c r="B3507" s="102" t="s">
        <v>1957</v>
      </c>
      <c r="C3507" t="s">
        <v>541</v>
      </c>
      <c r="D3507" s="58">
        <v>6004.1</v>
      </c>
      <c r="E3507" t="s">
        <v>452</v>
      </c>
      <c r="F3507" s="108">
        <v>2016</v>
      </c>
      <c r="G3507" t="s">
        <v>5262</v>
      </c>
      <c r="H3507">
        <v>8</v>
      </c>
      <c r="I3507">
        <v>235</v>
      </c>
      <c r="J3507" t="s">
        <v>6370</v>
      </c>
      <c r="K3507" t="s">
        <v>290</v>
      </c>
      <c r="L3507">
        <v>329</v>
      </c>
      <c r="M3507">
        <v>0</v>
      </c>
      <c r="N3507" t="s">
        <v>1869</v>
      </c>
      <c r="O3507" t="s">
        <v>1123</v>
      </c>
      <c r="P3507" t="s">
        <v>458</v>
      </c>
      <c r="R3507">
        <v>0</v>
      </c>
      <c r="S3507" t="s">
        <v>459</v>
      </c>
      <c r="T3507" t="s">
        <v>458</v>
      </c>
      <c r="U3507" t="s">
        <v>460</v>
      </c>
      <c r="V3507" t="s">
        <v>458</v>
      </c>
    </row>
    <row r="3508" spans="1:22" x14ac:dyDescent="0.2">
      <c r="A3508" s="102">
        <v>43410</v>
      </c>
      <c r="B3508" s="102" t="s">
        <v>1957</v>
      </c>
      <c r="C3508" t="s">
        <v>541</v>
      </c>
      <c r="D3508" s="58">
        <v>6004.1</v>
      </c>
      <c r="E3508" t="s">
        <v>452</v>
      </c>
      <c r="F3508" s="108">
        <v>2005</v>
      </c>
      <c r="G3508" t="s">
        <v>3011</v>
      </c>
      <c r="H3508">
        <v>4</v>
      </c>
      <c r="I3508">
        <v>235</v>
      </c>
      <c r="J3508" t="s">
        <v>6370</v>
      </c>
      <c r="K3508" t="s">
        <v>290</v>
      </c>
      <c r="L3508">
        <v>621</v>
      </c>
      <c r="M3508">
        <v>0</v>
      </c>
      <c r="N3508" t="s">
        <v>1133</v>
      </c>
      <c r="O3508" t="s">
        <v>1417</v>
      </c>
      <c r="P3508" t="s">
        <v>458</v>
      </c>
      <c r="R3508">
        <v>0</v>
      </c>
      <c r="S3508" t="s">
        <v>459</v>
      </c>
      <c r="T3508" t="s">
        <v>458</v>
      </c>
      <c r="U3508" t="s">
        <v>460</v>
      </c>
      <c r="V3508" t="s">
        <v>458</v>
      </c>
    </row>
    <row r="3509" spans="1:22" x14ac:dyDescent="0.2">
      <c r="A3509" s="102">
        <v>43410</v>
      </c>
      <c r="B3509" s="102" t="s">
        <v>1957</v>
      </c>
      <c r="C3509" t="s">
        <v>541</v>
      </c>
      <c r="D3509" s="58">
        <v>6004.1</v>
      </c>
      <c r="E3509" t="s">
        <v>452</v>
      </c>
      <c r="F3509" s="108">
        <v>2018</v>
      </c>
      <c r="G3509" t="s">
        <v>3856</v>
      </c>
      <c r="H3509">
        <v>8</v>
      </c>
      <c r="I3509">
        <v>235</v>
      </c>
      <c r="J3509" t="s">
        <v>6370</v>
      </c>
      <c r="K3509" t="s">
        <v>290</v>
      </c>
      <c r="L3509">
        <v>319</v>
      </c>
      <c r="M3509">
        <v>0</v>
      </c>
      <c r="N3509" t="s">
        <v>2317</v>
      </c>
      <c r="O3509" t="s">
        <v>1132</v>
      </c>
      <c r="P3509" t="s">
        <v>458</v>
      </c>
      <c r="R3509">
        <v>0</v>
      </c>
      <c r="S3509" t="s">
        <v>459</v>
      </c>
      <c r="T3509" t="s">
        <v>458</v>
      </c>
      <c r="U3509" t="s">
        <v>460</v>
      </c>
      <c r="V3509" t="s">
        <v>458</v>
      </c>
    </row>
    <row r="3510" spans="1:22" x14ac:dyDescent="0.2">
      <c r="A3510" s="102">
        <v>43410</v>
      </c>
      <c r="B3510" s="102" t="s">
        <v>1957</v>
      </c>
      <c r="C3510" t="s">
        <v>541</v>
      </c>
      <c r="D3510" s="58">
        <v>6004.1</v>
      </c>
      <c r="E3510" t="s">
        <v>452</v>
      </c>
      <c r="F3510" s="108">
        <v>2003</v>
      </c>
      <c r="G3510" t="s">
        <v>3304</v>
      </c>
      <c r="H3510">
        <v>4</v>
      </c>
      <c r="I3510">
        <v>235</v>
      </c>
      <c r="J3510" t="s">
        <v>6370</v>
      </c>
      <c r="K3510" t="s">
        <v>290</v>
      </c>
      <c r="L3510">
        <v>783</v>
      </c>
      <c r="M3510">
        <v>0</v>
      </c>
      <c r="N3510" t="s">
        <v>2913</v>
      </c>
      <c r="O3510" t="s">
        <v>509</v>
      </c>
      <c r="P3510" t="s">
        <v>458</v>
      </c>
      <c r="R3510">
        <v>0</v>
      </c>
      <c r="S3510" t="s">
        <v>459</v>
      </c>
      <c r="T3510" t="s">
        <v>458</v>
      </c>
      <c r="U3510" t="s">
        <v>460</v>
      </c>
      <c r="V3510" t="s">
        <v>458</v>
      </c>
    </row>
    <row r="3511" spans="1:22" x14ac:dyDescent="0.2">
      <c r="A3511" s="102">
        <v>43410</v>
      </c>
      <c r="B3511" s="102" t="s">
        <v>1957</v>
      </c>
      <c r="C3511" t="s">
        <v>541</v>
      </c>
      <c r="D3511" s="58">
        <v>6004.1</v>
      </c>
      <c r="E3511" t="s">
        <v>452</v>
      </c>
      <c r="F3511" s="108">
        <v>2010</v>
      </c>
      <c r="G3511" t="s">
        <v>3044</v>
      </c>
      <c r="H3511">
        <v>8</v>
      </c>
      <c r="I3511">
        <v>235</v>
      </c>
      <c r="J3511" t="s">
        <v>6370</v>
      </c>
      <c r="K3511" t="s">
        <v>290</v>
      </c>
      <c r="L3511">
        <v>445</v>
      </c>
      <c r="M3511">
        <v>0</v>
      </c>
      <c r="N3511" t="s">
        <v>2920</v>
      </c>
      <c r="O3511" t="s">
        <v>1731</v>
      </c>
      <c r="P3511" t="s">
        <v>458</v>
      </c>
      <c r="R3511">
        <v>0</v>
      </c>
      <c r="S3511" t="s">
        <v>459</v>
      </c>
      <c r="T3511" t="s">
        <v>458</v>
      </c>
      <c r="U3511" t="s">
        <v>460</v>
      </c>
      <c r="V3511" t="s">
        <v>458</v>
      </c>
    </row>
    <row r="3512" spans="1:22" x14ac:dyDescent="0.2">
      <c r="A3512" s="102">
        <v>43410</v>
      </c>
      <c r="B3512" s="102" t="s">
        <v>1957</v>
      </c>
      <c r="C3512" t="s">
        <v>541</v>
      </c>
      <c r="D3512" s="58">
        <v>6004.1</v>
      </c>
      <c r="E3512" t="s">
        <v>452</v>
      </c>
      <c r="F3512" s="108">
        <v>2014</v>
      </c>
      <c r="G3512" t="s">
        <v>2978</v>
      </c>
      <c r="H3512">
        <v>6.5</v>
      </c>
      <c r="I3512">
        <v>235</v>
      </c>
      <c r="J3512" t="s">
        <v>6370</v>
      </c>
      <c r="K3512" t="s">
        <v>290</v>
      </c>
      <c r="L3512">
        <v>373</v>
      </c>
      <c r="M3512">
        <v>0</v>
      </c>
      <c r="N3512" t="s">
        <v>2519</v>
      </c>
      <c r="O3512" t="s">
        <v>1134</v>
      </c>
      <c r="P3512" t="s">
        <v>458</v>
      </c>
      <c r="R3512">
        <v>0</v>
      </c>
      <c r="S3512" t="s">
        <v>459</v>
      </c>
      <c r="T3512" t="s">
        <v>458</v>
      </c>
      <c r="U3512" t="s">
        <v>460</v>
      </c>
      <c r="V3512" t="s">
        <v>458</v>
      </c>
    </row>
    <row r="3513" spans="1:22" x14ac:dyDescent="0.2">
      <c r="A3513" s="102">
        <v>43411</v>
      </c>
      <c r="B3513" s="102" t="s">
        <v>1957</v>
      </c>
      <c r="C3513" t="s">
        <v>541</v>
      </c>
      <c r="D3513" s="58">
        <v>6004.1</v>
      </c>
      <c r="E3513" t="s">
        <v>452</v>
      </c>
      <c r="F3513" s="108">
        <v>2016</v>
      </c>
      <c r="G3513" t="s">
        <v>5262</v>
      </c>
      <c r="H3513">
        <v>8</v>
      </c>
      <c r="I3513">
        <v>235</v>
      </c>
      <c r="J3513" t="s">
        <v>6370</v>
      </c>
      <c r="K3513" t="s">
        <v>290</v>
      </c>
      <c r="L3513">
        <v>329</v>
      </c>
      <c r="M3513">
        <v>0</v>
      </c>
      <c r="N3513" t="s">
        <v>1725</v>
      </c>
      <c r="O3513" t="s">
        <v>1123</v>
      </c>
      <c r="P3513" t="s">
        <v>458</v>
      </c>
      <c r="R3513">
        <v>0</v>
      </c>
      <c r="S3513" t="s">
        <v>459</v>
      </c>
      <c r="T3513" t="s">
        <v>458</v>
      </c>
      <c r="U3513" t="s">
        <v>460</v>
      </c>
      <c r="V3513" t="s">
        <v>458</v>
      </c>
    </row>
    <row r="3514" spans="1:22" x14ac:dyDescent="0.2">
      <c r="A3514" s="102">
        <v>43411</v>
      </c>
      <c r="B3514" s="102" t="s">
        <v>1957</v>
      </c>
      <c r="C3514" t="s">
        <v>541</v>
      </c>
      <c r="D3514" s="58">
        <v>6004.1</v>
      </c>
      <c r="E3514" t="s">
        <v>452</v>
      </c>
      <c r="F3514" s="108">
        <v>2005</v>
      </c>
      <c r="G3514" t="s">
        <v>3011</v>
      </c>
      <c r="H3514">
        <v>1</v>
      </c>
      <c r="I3514">
        <v>235</v>
      </c>
      <c r="J3514" t="s">
        <v>6370</v>
      </c>
      <c r="K3514" t="s">
        <v>290</v>
      </c>
      <c r="L3514">
        <v>621</v>
      </c>
      <c r="M3514">
        <v>0</v>
      </c>
      <c r="N3514" t="s">
        <v>1140</v>
      </c>
      <c r="O3514" t="s">
        <v>1417</v>
      </c>
      <c r="P3514" t="s">
        <v>458</v>
      </c>
      <c r="R3514">
        <v>0</v>
      </c>
      <c r="S3514" t="s">
        <v>459</v>
      </c>
      <c r="T3514" t="s">
        <v>458</v>
      </c>
      <c r="U3514" t="s">
        <v>460</v>
      </c>
      <c r="V3514" t="s">
        <v>458</v>
      </c>
    </row>
    <row r="3515" spans="1:22" x14ac:dyDescent="0.2">
      <c r="A3515" s="102">
        <v>43411</v>
      </c>
      <c r="B3515" s="102" t="s">
        <v>1957</v>
      </c>
      <c r="C3515" t="s">
        <v>541</v>
      </c>
      <c r="D3515" s="58">
        <v>6004.1</v>
      </c>
      <c r="E3515" t="s">
        <v>452</v>
      </c>
      <c r="F3515" s="108">
        <v>2018</v>
      </c>
      <c r="G3515" t="s">
        <v>3856</v>
      </c>
      <c r="H3515">
        <v>8</v>
      </c>
      <c r="I3515">
        <v>235</v>
      </c>
      <c r="J3515" t="s">
        <v>6370</v>
      </c>
      <c r="K3515" t="s">
        <v>290</v>
      </c>
      <c r="L3515">
        <v>319</v>
      </c>
      <c r="M3515">
        <v>0</v>
      </c>
      <c r="N3515" t="s">
        <v>2322</v>
      </c>
      <c r="O3515" t="s">
        <v>1132</v>
      </c>
      <c r="P3515" t="s">
        <v>458</v>
      </c>
      <c r="R3515">
        <v>0</v>
      </c>
      <c r="S3515" t="s">
        <v>459</v>
      </c>
      <c r="T3515" t="s">
        <v>458</v>
      </c>
      <c r="U3515" t="s">
        <v>460</v>
      </c>
      <c r="V3515" t="s">
        <v>458</v>
      </c>
    </row>
    <row r="3516" spans="1:22" x14ac:dyDescent="0.2">
      <c r="A3516" s="102">
        <v>43411</v>
      </c>
      <c r="B3516" s="102" t="s">
        <v>1957</v>
      </c>
      <c r="C3516" t="s">
        <v>541</v>
      </c>
      <c r="D3516" s="58">
        <v>6004.1</v>
      </c>
      <c r="E3516" t="s">
        <v>452</v>
      </c>
      <c r="F3516" s="108">
        <v>2003</v>
      </c>
      <c r="G3516" t="s">
        <v>3304</v>
      </c>
      <c r="H3516">
        <v>4</v>
      </c>
      <c r="I3516">
        <v>235</v>
      </c>
      <c r="J3516" t="s">
        <v>6370</v>
      </c>
      <c r="K3516" t="s">
        <v>290</v>
      </c>
      <c r="L3516">
        <v>783</v>
      </c>
      <c r="M3516">
        <v>0</v>
      </c>
      <c r="N3516" t="s">
        <v>2309</v>
      </c>
      <c r="O3516" t="s">
        <v>509</v>
      </c>
      <c r="P3516" t="s">
        <v>458</v>
      </c>
      <c r="R3516">
        <v>0</v>
      </c>
      <c r="S3516" t="s">
        <v>459</v>
      </c>
      <c r="T3516" t="s">
        <v>458</v>
      </c>
      <c r="U3516" t="s">
        <v>460</v>
      </c>
      <c r="V3516" t="s">
        <v>458</v>
      </c>
    </row>
    <row r="3517" spans="1:22" x14ac:dyDescent="0.2">
      <c r="A3517" s="102">
        <v>43411</v>
      </c>
      <c r="B3517" s="102" t="s">
        <v>1957</v>
      </c>
      <c r="C3517" t="s">
        <v>541</v>
      </c>
      <c r="D3517" s="58">
        <v>6004.1</v>
      </c>
      <c r="E3517" t="s">
        <v>452</v>
      </c>
      <c r="F3517" s="108">
        <v>2014</v>
      </c>
      <c r="G3517" t="s">
        <v>2978</v>
      </c>
      <c r="H3517">
        <v>8</v>
      </c>
      <c r="I3517">
        <v>235</v>
      </c>
      <c r="J3517" t="s">
        <v>6370</v>
      </c>
      <c r="K3517" t="s">
        <v>290</v>
      </c>
      <c r="L3517">
        <v>373</v>
      </c>
      <c r="M3517">
        <v>0</v>
      </c>
      <c r="N3517" t="s">
        <v>2532</v>
      </c>
      <c r="O3517" t="s">
        <v>1134</v>
      </c>
      <c r="P3517" t="s">
        <v>458</v>
      </c>
      <c r="R3517">
        <v>0</v>
      </c>
      <c r="S3517" t="s">
        <v>459</v>
      </c>
      <c r="T3517" t="s">
        <v>458</v>
      </c>
      <c r="U3517" t="s">
        <v>460</v>
      </c>
      <c r="V3517" t="s">
        <v>458</v>
      </c>
    </row>
    <row r="3518" spans="1:22" x14ac:dyDescent="0.2">
      <c r="A3518" s="102">
        <v>43412</v>
      </c>
      <c r="B3518" s="102" t="s">
        <v>1957</v>
      </c>
      <c r="C3518" t="s">
        <v>541</v>
      </c>
      <c r="D3518" s="58">
        <v>6004.1</v>
      </c>
      <c r="E3518" t="s">
        <v>452</v>
      </c>
      <c r="F3518" s="108">
        <v>2005</v>
      </c>
      <c r="G3518" t="s">
        <v>3011</v>
      </c>
      <c r="H3518">
        <v>4</v>
      </c>
      <c r="I3518">
        <v>235</v>
      </c>
      <c r="J3518" t="s">
        <v>6370</v>
      </c>
      <c r="K3518" t="s">
        <v>290</v>
      </c>
      <c r="L3518">
        <v>621</v>
      </c>
      <c r="M3518">
        <v>0</v>
      </c>
      <c r="N3518" t="s">
        <v>1144</v>
      </c>
      <c r="O3518" t="s">
        <v>1417</v>
      </c>
      <c r="P3518" t="s">
        <v>458</v>
      </c>
      <c r="R3518">
        <v>0</v>
      </c>
      <c r="S3518" t="s">
        <v>459</v>
      </c>
      <c r="T3518" t="s">
        <v>458</v>
      </c>
      <c r="U3518" t="s">
        <v>460</v>
      </c>
      <c r="V3518" t="s">
        <v>458</v>
      </c>
    </row>
    <row r="3519" spans="1:22" x14ac:dyDescent="0.2">
      <c r="A3519" s="102">
        <v>43413</v>
      </c>
      <c r="B3519" s="102" t="s">
        <v>1957</v>
      </c>
      <c r="C3519" t="s">
        <v>541</v>
      </c>
      <c r="D3519" s="58">
        <v>6004.1</v>
      </c>
      <c r="E3519" t="s">
        <v>452</v>
      </c>
      <c r="F3519" s="108">
        <v>2005</v>
      </c>
      <c r="G3519" t="s">
        <v>3011</v>
      </c>
      <c r="H3519">
        <v>8</v>
      </c>
      <c r="I3519">
        <v>235</v>
      </c>
      <c r="J3519" t="s">
        <v>6370</v>
      </c>
      <c r="K3519" t="s">
        <v>290</v>
      </c>
      <c r="L3519">
        <v>621</v>
      </c>
      <c r="M3519">
        <v>0</v>
      </c>
      <c r="N3519" t="s">
        <v>1148</v>
      </c>
      <c r="O3519" t="s">
        <v>1417</v>
      </c>
      <c r="P3519" t="s">
        <v>458</v>
      </c>
      <c r="R3519">
        <v>0</v>
      </c>
      <c r="S3519" t="s">
        <v>459</v>
      </c>
      <c r="T3519" t="s">
        <v>458</v>
      </c>
      <c r="U3519" t="s">
        <v>460</v>
      </c>
      <c r="V3519" t="s">
        <v>458</v>
      </c>
    </row>
    <row r="3520" spans="1:22" x14ac:dyDescent="0.2">
      <c r="A3520" s="102">
        <v>43413</v>
      </c>
      <c r="B3520" s="102" t="s">
        <v>1957</v>
      </c>
      <c r="C3520" t="s">
        <v>541</v>
      </c>
      <c r="D3520" s="58">
        <v>6004.1</v>
      </c>
      <c r="E3520" t="s">
        <v>452</v>
      </c>
      <c r="F3520" s="108">
        <v>2022</v>
      </c>
      <c r="G3520" t="s">
        <v>6013</v>
      </c>
      <c r="H3520">
        <v>0.5</v>
      </c>
      <c r="I3520">
        <v>235</v>
      </c>
      <c r="J3520" t="s">
        <v>6370</v>
      </c>
      <c r="K3520" t="s">
        <v>290</v>
      </c>
      <c r="L3520">
        <v>550</v>
      </c>
      <c r="M3520">
        <v>0</v>
      </c>
      <c r="N3520" t="s">
        <v>6413</v>
      </c>
      <c r="O3520" t="s">
        <v>985</v>
      </c>
      <c r="P3520" t="s">
        <v>458</v>
      </c>
      <c r="R3520">
        <v>0</v>
      </c>
      <c r="S3520" t="s">
        <v>459</v>
      </c>
      <c r="T3520" t="s">
        <v>458</v>
      </c>
      <c r="U3520" t="s">
        <v>460</v>
      </c>
      <c r="V3520" t="s">
        <v>458</v>
      </c>
    </row>
    <row r="3521" spans="1:22" x14ac:dyDescent="0.2">
      <c r="A3521" s="102">
        <v>43416</v>
      </c>
      <c r="B3521" s="102" t="s">
        <v>1957</v>
      </c>
      <c r="C3521" t="s">
        <v>541</v>
      </c>
      <c r="D3521" s="58">
        <v>6004.1</v>
      </c>
      <c r="E3521" t="s">
        <v>452</v>
      </c>
      <c r="F3521" s="108">
        <v>2005</v>
      </c>
      <c r="G3521" t="s">
        <v>3011</v>
      </c>
      <c r="H3521">
        <v>6</v>
      </c>
      <c r="I3521">
        <v>235</v>
      </c>
      <c r="J3521" t="s">
        <v>6370</v>
      </c>
      <c r="K3521" t="s">
        <v>290</v>
      </c>
      <c r="L3521">
        <v>621</v>
      </c>
      <c r="M3521">
        <v>0</v>
      </c>
      <c r="N3521" t="s">
        <v>1152</v>
      </c>
      <c r="O3521" t="s">
        <v>1417</v>
      </c>
      <c r="P3521" t="s">
        <v>458</v>
      </c>
      <c r="R3521">
        <v>0</v>
      </c>
      <c r="S3521" t="s">
        <v>459</v>
      </c>
      <c r="T3521" t="s">
        <v>458</v>
      </c>
      <c r="U3521" t="s">
        <v>460</v>
      </c>
      <c r="V3521" t="s">
        <v>458</v>
      </c>
    </row>
    <row r="3522" spans="1:22" x14ac:dyDescent="0.2">
      <c r="A3522" s="102">
        <v>43416</v>
      </c>
      <c r="B3522" s="102" t="s">
        <v>1957</v>
      </c>
      <c r="C3522" t="s">
        <v>541</v>
      </c>
      <c r="D3522" s="58">
        <v>6004.1</v>
      </c>
      <c r="E3522" t="s">
        <v>452</v>
      </c>
      <c r="F3522" s="108">
        <v>2003</v>
      </c>
      <c r="G3522" t="s">
        <v>3304</v>
      </c>
      <c r="H3522">
        <v>2</v>
      </c>
      <c r="I3522">
        <v>235</v>
      </c>
      <c r="J3522" t="s">
        <v>6370</v>
      </c>
      <c r="K3522" t="s">
        <v>290</v>
      </c>
      <c r="L3522">
        <v>783</v>
      </c>
      <c r="M3522">
        <v>0</v>
      </c>
      <c r="N3522" t="s">
        <v>2510</v>
      </c>
      <c r="O3522" t="s">
        <v>509</v>
      </c>
      <c r="P3522" t="s">
        <v>458</v>
      </c>
      <c r="R3522">
        <v>0</v>
      </c>
      <c r="S3522" t="s">
        <v>459</v>
      </c>
      <c r="T3522" t="s">
        <v>458</v>
      </c>
      <c r="U3522" t="s">
        <v>460</v>
      </c>
      <c r="V3522" t="s">
        <v>458</v>
      </c>
    </row>
    <row r="3523" spans="1:22" x14ac:dyDescent="0.2">
      <c r="A3523" s="102">
        <v>43417</v>
      </c>
      <c r="B3523" s="102" t="s">
        <v>1957</v>
      </c>
      <c r="C3523" t="s">
        <v>541</v>
      </c>
      <c r="D3523" s="58">
        <v>6004.1</v>
      </c>
      <c r="E3523" t="s">
        <v>452</v>
      </c>
      <c r="F3523" s="108">
        <v>2005</v>
      </c>
      <c r="G3523" t="s">
        <v>3011</v>
      </c>
      <c r="H3523">
        <v>5</v>
      </c>
      <c r="I3523">
        <v>235</v>
      </c>
      <c r="J3523" t="s">
        <v>6370</v>
      </c>
      <c r="K3523" t="s">
        <v>290</v>
      </c>
      <c r="L3523">
        <v>621</v>
      </c>
      <c r="M3523">
        <v>0</v>
      </c>
      <c r="N3523" t="s">
        <v>2866</v>
      </c>
      <c r="O3523" t="s">
        <v>1417</v>
      </c>
      <c r="P3523" t="s">
        <v>458</v>
      </c>
      <c r="R3523">
        <v>0</v>
      </c>
      <c r="S3523" t="s">
        <v>459</v>
      </c>
      <c r="T3523" t="s">
        <v>458</v>
      </c>
      <c r="U3523" t="s">
        <v>460</v>
      </c>
      <c r="V3523" t="s">
        <v>458</v>
      </c>
    </row>
    <row r="3524" spans="1:22" x14ac:dyDescent="0.2">
      <c r="A3524" s="102">
        <v>43417</v>
      </c>
      <c r="B3524" s="102" t="s">
        <v>1957</v>
      </c>
      <c r="C3524" t="s">
        <v>541</v>
      </c>
      <c r="D3524" s="58">
        <v>6004.1</v>
      </c>
      <c r="E3524" t="s">
        <v>452</v>
      </c>
      <c r="F3524" s="108">
        <v>2003</v>
      </c>
      <c r="G3524" t="s">
        <v>3304</v>
      </c>
      <c r="H3524">
        <v>1</v>
      </c>
      <c r="I3524">
        <v>235</v>
      </c>
      <c r="J3524" t="s">
        <v>6370</v>
      </c>
      <c r="K3524" t="s">
        <v>290</v>
      </c>
      <c r="L3524">
        <v>783</v>
      </c>
      <c r="M3524">
        <v>0</v>
      </c>
      <c r="N3524" t="s">
        <v>2523</v>
      </c>
      <c r="O3524" t="s">
        <v>509</v>
      </c>
      <c r="P3524" t="s">
        <v>458</v>
      </c>
      <c r="R3524">
        <v>0</v>
      </c>
      <c r="S3524" t="s">
        <v>459</v>
      </c>
      <c r="T3524" t="s">
        <v>458</v>
      </c>
      <c r="U3524" t="s">
        <v>460</v>
      </c>
      <c r="V3524" t="s">
        <v>458</v>
      </c>
    </row>
    <row r="3525" spans="1:22" x14ac:dyDescent="0.2">
      <c r="A3525" s="102">
        <v>43418</v>
      </c>
      <c r="B3525" s="102" t="s">
        <v>1957</v>
      </c>
      <c r="C3525" t="s">
        <v>541</v>
      </c>
      <c r="D3525" s="58">
        <v>6004.1</v>
      </c>
      <c r="E3525" t="s">
        <v>452</v>
      </c>
      <c r="F3525" s="108">
        <v>2005</v>
      </c>
      <c r="G3525" t="s">
        <v>3011</v>
      </c>
      <c r="H3525">
        <v>6</v>
      </c>
      <c r="I3525">
        <v>235</v>
      </c>
      <c r="J3525" t="s">
        <v>6370</v>
      </c>
      <c r="K3525" t="s">
        <v>290</v>
      </c>
      <c r="L3525">
        <v>621</v>
      </c>
      <c r="M3525">
        <v>0</v>
      </c>
      <c r="N3525" t="s">
        <v>2874</v>
      </c>
      <c r="O3525" t="s">
        <v>1417</v>
      </c>
      <c r="P3525" t="s">
        <v>458</v>
      </c>
      <c r="R3525">
        <v>0</v>
      </c>
      <c r="S3525" t="s">
        <v>459</v>
      </c>
      <c r="T3525" t="s">
        <v>458</v>
      </c>
      <c r="U3525" t="s">
        <v>460</v>
      </c>
      <c r="V3525" t="s">
        <v>458</v>
      </c>
    </row>
    <row r="3526" spans="1:22" x14ac:dyDescent="0.2">
      <c r="A3526" s="102">
        <v>43418</v>
      </c>
      <c r="B3526" s="102" t="s">
        <v>1957</v>
      </c>
      <c r="C3526" t="s">
        <v>541</v>
      </c>
      <c r="D3526" s="58">
        <v>6004.1</v>
      </c>
      <c r="E3526" t="s">
        <v>452</v>
      </c>
      <c r="F3526" s="108">
        <v>2022</v>
      </c>
      <c r="G3526" t="s">
        <v>6013</v>
      </c>
      <c r="H3526">
        <v>1</v>
      </c>
      <c r="I3526">
        <v>235</v>
      </c>
      <c r="J3526" t="s">
        <v>6370</v>
      </c>
      <c r="K3526" t="s">
        <v>290</v>
      </c>
      <c r="L3526">
        <v>550</v>
      </c>
      <c r="M3526">
        <v>0</v>
      </c>
      <c r="N3526" t="s">
        <v>6414</v>
      </c>
      <c r="O3526" t="s">
        <v>985</v>
      </c>
      <c r="P3526" t="s">
        <v>458</v>
      </c>
      <c r="R3526">
        <v>0</v>
      </c>
      <c r="S3526" t="s">
        <v>459</v>
      </c>
      <c r="T3526" t="s">
        <v>458</v>
      </c>
      <c r="U3526" t="s">
        <v>460</v>
      </c>
      <c r="V3526" t="s">
        <v>458</v>
      </c>
    </row>
    <row r="3527" spans="1:22" x14ac:dyDescent="0.2">
      <c r="A3527" s="102">
        <v>43419</v>
      </c>
      <c r="B3527" s="102" t="s">
        <v>1957</v>
      </c>
      <c r="C3527" t="s">
        <v>541</v>
      </c>
      <c r="D3527" s="58">
        <v>6004.1</v>
      </c>
      <c r="E3527" t="s">
        <v>452</v>
      </c>
      <c r="F3527" s="108">
        <v>2005</v>
      </c>
      <c r="G3527" t="s">
        <v>3011</v>
      </c>
      <c r="H3527">
        <v>8</v>
      </c>
      <c r="I3527">
        <v>235</v>
      </c>
      <c r="J3527" t="s">
        <v>6370</v>
      </c>
      <c r="K3527" t="s">
        <v>290</v>
      </c>
      <c r="L3527">
        <v>621</v>
      </c>
      <c r="M3527">
        <v>0</v>
      </c>
      <c r="N3527" t="s">
        <v>2612</v>
      </c>
      <c r="O3527" t="s">
        <v>1417</v>
      </c>
      <c r="P3527" t="s">
        <v>458</v>
      </c>
      <c r="R3527">
        <v>0</v>
      </c>
      <c r="S3527" t="s">
        <v>459</v>
      </c>
      <c r="T3527" t="s">
        <v>458</v>
      </c>
      <c r="U3527" t="s">
        <v>460</v>
      </c>
      <c r="V3527" t="s">
        <v>458</v>
      </c>
    </row>
    <row r="3528" spans="1:22" x14ac:dyDescent="0.2">
      <c r="A3528" s="102">
        <v>43420</v>
      </c>
      <c r="B3528" s="102" t="s">
        <v>1957</v>
      </c>
      <c r="C3528" t="s">
        <v>541</v>
      </c>
      <c r="D3528" s="58">
        <v>6004.1</v>
      </c>
      <c r="E3528" t="s">
        <v>452</v>
      </c>
      <c r="F3528" s="108">
        <v>2005</v>
      </c>
      <c r="G3528" t="s">
        <v>3011</v>
      </c>
      <c r="H3528">
        <v>7</v>
      </c>
      <c r="I3528">
        <v>235</v>
      </c>
      <c r="J3528" t="s">
        <v>6370</v>
      </c>
      <c r="K3528" t="s">
        <v>290</v>
      </c>
      <c r="L3528">
        <v>621</v>
      </c>
      <c r="M3528">
        <v>0</v>
      </c>
      <c r="N3528" t="s">
        <v>1485</v>
      </c>
      <c r="O3528" t="s">
        <v>1469</v>
      </c>
      <c r="P3528" t="s">
        <v>458</v>
      </c>
      <c r="R3528">
        <v>0</v>
      </c>
      <c r="S3528" t="s">
        <v>459</v>
      </c>
      <c r="T3528" t="s">
        <v>458</v>
      </c>
      <c r="U3528" t="s">
        <v>460</v>
      </c>
      <c r="V3528" t="s">
        <v>458</v>
      </c>
    </row>
    <row r="3529" spans="1:22" x14ac:dyDescent="0.2">
      <c r="A3529" s="102">
        <v>43423</v>
      </c>
      <c r="B3529" s="102" t="s">
        <v>1957</v>
      </c>
      <c r="C3529" t="s">
        <v>541</v>
      </c>
      <c r="D3529" s="58">
        <v>6004.1</v>
      </c>
      <c r="E3529" t="s">
        <v>452</v>
      </c>
      <c r="F3529" s="108">
        <v>2001</v>
      </c>
      <c r="G3529" t="s">
        <v>2936</v>
      </c>
      <c r="H3529">
        <v>3</v>
      </c>
      <c r="I3529">
        <v>235</v>
      </c>
      <c r="J3529" t="s">
        <v>6370</v>
      </c>
      <c r="K3529" t="s">
        <v>2937</v>
      </c>
      <c r="L3529">
        <v>0</v>
      </c>
      <c r="M3529">
        <v>0</v>
      </c>
      <c r="N3529" t="s">
        <v>2647</v>
      </c>
      <c r="O3529" t="s">
        <v>695</v>
      </c>
      <c r="P3529" t="s">
        <v>458</v>
      </c>
      <c r="R3529">
        <v>0</v>
      </c>
      <c r="S3529" t="s">
        <v>459</v>
      </c>
      <c r="T3529" t="s">
        <v>458</v>
      </c>
      <c r="U3529" t="s">
        <v>460</v>
      </c>
      <c r="V3529" t="s">
        <v>458</v>
      </c>
    </row>
    <row r="3530" spans="1:22" x14ac:dyDescent="0.2">
      <c r="A3530" s="102">
        <v>43423</v>
      </c>
      <c r="B3530" s="102" t="s">
        <v>1957</v>
      </c>
      <c r="C3530" t="s">
        <v>541</v>
      </c>
      <c r="D3530" s="58">
        <v>6004.1</v>
      </c>
      <c r="E3530" t="s">
        <v>452</v>
      </c>
      <c r="F3530" s="108">
        <v>2005</v>
      </c>
      <c r="G3530" t="s">
        <v>3011</v>
      </c>
      <c r="H3530">
        <v>5</v>
      </c>
      <c r="I3530">
        <v>235</v>
      </c>
      <c r="J3530" t="s">
        <v>6370</v>
      </c>
      <c r="K3530" t="s">
        <v>290</v>
      </c>
      <c r="L3530">
        <v>621</v>
      </c>
      <c r="M3530">
        <v>0</v>
      </c>
      <c r="N3530" t="s">
        <v>2537</v>
      </c>
      <c r="O3530" t="s">
        <v>1469</v>
      </c>
      <c r="P3530" t="s">
        <v>458</v>
      </c>
      <c r="R3530">
        <v>0</v>
      </c>
      <c r="S3530" t="s">
        <v>459</v>
      </c>
      <c r="T3530" t="s">
        <v>458</v>
      </c>
      <c r="U3530" t="s">
        <v>460</v>
      </c>
      <c r="V3530" t="s">
        <v>458</v>
      </c>
    </row>
    <row r="3531" spans="1:22" x14ac:dyDescent="0.2">
      <c r="A3531" s="102">
        <v>43423</v>
      </c>
      <c r="B3531" s="102" t="s">
        <v>1957</v>
      </c>
      <c r="C3531" t="s">
        <v>541</v>
      </c>
      <c r="D3531" s="58">
        <v>6004.1</v>
      </c>
      <c r="E3531" t="s">
        <v>452</v>
      </c>
      <c r="F3531" s="108">
        <v>2017</v>
      </c>
      <c r="G3531" t="s">
        <v>3850</v>
      </c>
      <c r="H3531">
        <v>8</v>
      </c>
      <c r="I3531">
        <v>226</v>
      </c>
      <c r="J3531" t="s">
        <v>6415</v>
      </c>
      <c r="K3531" t="s">
        <v>290</v>
      </c>
      <c r="L3531">
        <v>328</v>
      </c>
      <c r="M3531">
        <v>0</v>
      </c>
      <c r="N3531" t="s">
        <v>1490</v>
      </c>
      <c r="O3531" t="s">
        <v>1882</v>
      </c>
      <c r="P3531" t="s">
        <v>458</v>
      </c>
      <c r="R3531">
        <v>0</v>
      </c>
      <c r="S3531" t="s">
        <v>459</v>
      </c>
      <c r="T3531" t="s">
        <v>458</v>
      </c>
      <c r="U3531" t="s">
        <v>460</v>
      </c>
      <c r="V3531" t="s">
        <v>458</v>
      </c>
    </row>
    <row r="3532" spans="1:22" x14ac:dyDescent="0.2">
      <c r="A3532" s="102">
        <v>43423</v>
      </c>
      <c r="B3532" s="102" t="s">
        <v>1957</v>
      </c>
      <c r="C3532" t="s">
        <v>541</v>
      </c>
      <c r="D3532" s="58">
        <v>6004.1</v>
      </c>
      <c r="E3532" t="s">
        <v>452</v>
      </c>
      <c r="F3532" s="108">
        <v>2012</v>
      </c>
      <c r="G3532" t="s">
        <v>3859</v>
      </c>
      <c r="H3532">
        <v>7</v>
      </c>
      <c r="I3532">
        <v>226</v>
      </c>
      <c r="J3532" t="s">
        <v>6415</v>
      </c>
      <c r="K3532" t="s">
        <v>2937</v>
      </c>
      <c r="L3532">
        <v>346</v>
      </c>
      <c r="M3532">
        <v>0</v>
      </c>
      <c r="N3532" t="s">
        <v>2122</v>
      </c>
      <c r="O3532" t="s">
        <v>6416</v>
      </c>
      <c r="P3532" t="s">
        <v>458</v>
      </c>
      <c r="R3532">
        <v>0</v>
      </c>
      <c r="S3532" t="s">
        <v>459</v>
      </c>
      <c r="T3532" t="s">
        <v>458</v>
      </c>
      <c r="U3532" t="s">
        <v>460</v>
      </c>
      <c r="V3532" t="s">
        <v>458</v>
      </c>
    </row>
    <row r="3533" spans="1:22" x14ac:dyDescent="0.2">
      <c r="A3533" s="102">
        <v>43423</v>
      </c>
      <c r="B3533" s="102" t="s">
        <v>1957</v>
      </c>
      <c r="C3533" t="s">
        <v>541</v>
      </c>
      <c r="D3533" s="58">
        <v>6004.1</v>
      </c>
      <c r="E3533" t="s">
        <v>452</v>
      </c>
      <c r="F3533" s="108">
        <v>2016</v>
      </c>
      <c r="G3533" t="s">
        <v>5262</v>
      </c>
      <c r="H3533">
        <v>5</v>
      </c>
      <c r="I3533">
        <v>241</v>
      </c>
      <c r="J3533" t="s">
        <v>6417</v>
      </c>
      <c r="K3533" t="s">
        <v>2937</v>
      </c>
      <c r="L3533">
        <v>329</v>
      </c>
      <c r="M3533">
        <v>0</v>
      </c>
      <c r="N3533" t="s">
        <v>2360</v>
      </c>
      <c r="O3533" t="s">
        <v>6418</v>
      </c>
      <c r="P3533" t="s">
        <v>458</v>
      </c>
      <c r="R3533">
        <v>0</v>
      </c>
      <c r="S3533" t="s">
        <v>459</v>
      </c>
      <c r="T3533" t="s">
        <v>458</v>
      </c>
      <c r="U3533" t="s">
        <v>460</v>
      </c>
      <c r="V3533" t="s">
        <v>458</v>
      </c>
    </row>
    <row r="3534" spans="1:22" x14ac:dyDescent="0.2">
      <c r="A3534" s="102">
        <v>43424</v>
      </c>
      <c r="B3534" s="102" t="s">
        <v>1957</v>
      </c>
      <c r="C3534" t="s">
        <v>541</v>
      </c>
      <c r="D3534" s="58">
        <v>6004.1</v>
      </c>
      <c r="E3534" t="s">
        <v>452</v>
      </c>
      <c r="F3534" s="108">
        <v>2001</v>
      </c>
      <c r="G3534" t="s">
        <v>2936</v>
      </c>
      <c r="H3534">
        <v>3</v>
      </c>
      <c r="I3534">
        <v>235</v>
      </c>
      <c r="J3534" t="s">
        <v>6370</v>
      </c>
      <c r="K3534" t="s">
        <v>2937</v>
      </c>
      <c r="L3534">
        <v>0</v>
      </c>
      <c r="M3534">
        <v>0</v>
      </c>
      <c r="N3534" t="s">
        <v>600</v>
      </c>
      <c r="O3534" t="s">
        <v>695</v>
      </c>
      <c r="P3534" t="s">
        <v>458</v>
      </c>
      <c r="R3534">
        <v>0</v>
      </c>
      <c r="S3534" t="s">
        <v>459</v>
      </c>
      <c r="T3534" t="s">
        <v>458</v>
      </c>
      <c r="U3534" t="s">
        <v>460</v>
      </c>
      <c r="V3534" t="s">
        <v>458</v>
      </c>
    </row>
    <row r="3535" spans="1:22" x14ac:dyDescent="0.2">
      <c r="A3535" s="102">
        <v>43424</v>
      </c>
      <c r="B3535" s="102" t="s">
        <v>1957</v>
      </c>
      <c r="C3535" t="s">
        <v>541</v>
      </c>
      <c r="D3535" s="58">
        <v>6004.1</v>
      </c>
      <c r="E3535" t="s">
        <v>452</v>
      </c>
      <c r="F3535" s="108">
        <v>2005</v>
      </c>
      <c r="G3535" t="s">
        <v>3011</v>
      </c>
      <c r="H3535">
        <v>8</v>
      </c>
      <c r="I3535">
        <v>235</v>
      </c>
      <c r="J3535" t="s">
        <v>6370</v>
      </c>
      <c r="K3535" t="s">
        <v>290</v>
      </c>
      <c r="L3535">
        <v>621</v>
      </c>
      <c r="M3535">
        <v>0</v>
      </c>
      <c r="N3535" t="s">
        <v>2538</v>
      </c>
      <c r="O3535" t="s">
        <v>1469</v>
      </c>
      <c r="P3535" t="s">
        <v>458</v>
      </c>
      <c r="R3535">
        <v>0</v>
      </c>
      <c r="S3535" t="s">
        <v>459</v>
      </c>
      <c r="T3535" t="s">
        <v>458</v>
      </c>
      <c r="U3535" t="s">
        <v>460</v>
      </c>
      <c r="V3535" t="s">
        <v>458</v>
      </c>
    </row>
    <row r="3536" spans="1:22" x14ac:dyDescent="0.2">
      <c r="A3536" s="102">
        <v>43424</v>
      </c>
      <c r="B3536" s="102" t="s">
        <v>1957</v>
      </c>
      <c r="C3536" t="s">
        <v>541</v>
      </c>
      <c r="D3536" s="58">
        <v>6004.1</v>
      </c>
      <c r="E3536" t="s">
        <v>452</v>
      </c>
      <c r="F3536" s="108">
        <v>2014</v>
      </c>
      <c r="G3536" t="s">
        <v>2978</v>
      </c>
      <c r="H3536">
        <v>4</v>
      </c>
      <c r="I3536">
        <v>235</v>
      </c>
      <c r="J3536" t="s">
        <v>6370</v>
      </c>
      <c r="K3536" t="s">
        <v>2937</v>
      </c>
      <c r="L3536">
        <v>373</v>
      </c>
      <c r="M3536">
        <v>0</v>
      </c>
      <c r="N3536" t="s">
        <v>1265</v>
      </c>
      <c r="O3536" t="s">
        <v>997</v>
      </c>
      <c r="P3536" t="s">
        <v>458</v>
      </c>
      <c r="R3536">
        <v>0</v>
      </c>
      <c r="S3536" t="s">
        <v>459</v>
      </c>
      <c r="T3536" t="s">
        <v>458</v>
      </c>
      <c r="U3536" t="s">
        <v>460</v>
      </c>
      <c r="V3536" t="s">
        <v>458</v>
      </c>
    </row>
    <row r="3537" spans="1:22" x14ac:dyDescent="0.2">
      <c r="A3537" s="102">
        <v>43424</v>
      </c>
      <c r="B3537" s="102" t="s">
        <v>1957</v>
      </c>
      <c r="C3537" t="s">
        <v>541</v>
      </c>
      <c r="D3537" s="58">
        <v>6004.1</v>
      </c>
      <c r="E3537" t="s">
        <v>452</v>
      </c>
      <c r="F3537" s="108">
        <v>2012</v>
      </c>
      <c r="G3537" t="s">
        <v>3859</v>
      </c>
      <c r="H3537">
        <v>8</v>
      </c>
      <c r="I3537">
        <v>226</v>
      </c>
      <c r="J3537" t="s">
        <v>6415</v>
      </c>
      <c r="K3537" t="s">
        <v>2937</v>
      </c>
      <c r="L3537">
        <v>346</v>
      </c>
      <c r="M3537">
        <v>0</v>
      </c>
      <c r="N3537" t="s">
        <v>648</v>
      </c>
      <c r="O3537" t="s">
        <v>6416</v>
      </c>
      <c r="P3537" t="s">
        <v>458</v>
      </c>
      <c r="R3537">
        <v>0</v>
      </c>
      <c r="S3537" t="s">
        <v>459</v>
      </c>
      <c r="T3537" t="s">
        <v>458</v>
      </c>
      <c r="U3537" t="s">
        <v>460</v>
      </c>
      <c r="V3537" t="s">
        <v>458</v>
      </c>
    </row>
    <row r="3538" spans="1:22" x14ac:dyDescent="0.2">
      <c r="A3538" s="102">
        <v>43425</v>
      </c>
      <c r="B3538" s="102" t="s">
        <v>1957</v>
      </c>
      <c r="C3538" t="s">
        <v>541</v>
      </c>
      <c r="D3538" s="58">
        <v>6004.1</v>
      </c>
      <c r="E3538" t="s">
        <v>452</v>
      </c>
      <c r="F3538" s="108">
        <v>2001</v>
      </c>
      <c r="G3538" t="s">
        <v>2936</v>
      </c>
      <c r="H3538">
        <v>3</v>
      </c>
      <c r="I3538">
        <v>235</v>
      </c>
      <c r="J3538" t="s">
        <v>6370</v>
      </c>
      <c r="K3538" t="s">
        <v>2937</v>
      </c>
      <c r="L3538">
        <v>0</v>
      </c>
      <c r="M3538">
        <v>0</v>
      </c>
      <c r="N3538" t="s">
        <v>2096</v>
      </c>
      <c r="O3538" t="s">
        <v>695</v>
      </c>
      <c r="P3538" t="s">
        <v>458</v>
      </c>
      <c r="R3538">
        <v>0</v>
      </c>
      <c r="S3538" t="s">
        <v>459</v>
      </c>
      <c r="T3538" t="s">
        <v>458</v>
      </c>
      <c r="U3538" t="s">
        <v>460</v>
      </c>
      <c r="V3538" t="s">
        <v>458</v>
      </c>
    </row>
    <row r="3539" spans="1:22" x14ac:dyDescent="0.2">
      <c r="A3539" s="102">
        <v>43425</v>
      </c>
      <c r="B3539" s="102" t="s">
        <v>1957</v>
      </c>
      <c r="C3539" t="s">
        <v>541</v>
      </c>
      <c r="D3539" s="58">
        <v>6004.1</v>
      </c>
      <c r="E3539" t="s">
        <v>452</v>
      </c>
      <c r="F3539" s="108">
        <v>2005</v>
      </c>
      <c r="G3539" t="s">
        <v>3011</v>
      </c>
      <c r="H3539">
        <v>8</v>
      </c>
      <c r="I3539">
        <v>235</v>
      </c>
      <c r="J3539" t="s">
        <v>6370</v>
      </c>
      <c r="K3539" t="s">
        <v>290</v>
      </c>
      <c r="L3539">
        <v>621</v>
      </c>
      <c r="M3539">
        <v>0</v>
      </c>
      <c r="N3539" t="s">
        <v>1486</v>
      </c>
      <c r="O3539" t="s">
        <v>1469</v>
      </c>
      <c r="P3539" t="s">
        <v>458</v>
      </c>
      <c r="R3539">
        <v>0</v>
      </c>
      <c r="S3539" t="s">
        <v>459</v>
      </c>
      <c r="T3539" t="s">
        <v>458</v>
      </c>
      <c r="U3539" t="s">
        <v>460</v>
      </c>
      <c r="V3539" t="s">
        <v>458</v>
      </c>
    </row>
    <row r="3540" spans="1:22" x14ac:dyDescent="0.2">
      <c r="A3540" s="102">
        <v>43425</v>
      </c>
      <c r="B3540" s="102" t="s">
        <v>1957</v>
      </c>
      <c r="C3540" t="s">
        <v>541</v>
      </c>
      <c r="D3540" s="58">
        <v>6004.1</v>
      </c>
      <c r="E3540" t="s">
        <v>452</v>
      </c>
      <c r="F3540" s="108">
        <v>2014</v>
      </c>
      <c r="G3540" t="s">
        <v>2978</v>
      </c>
      <c r="H3540">
        <v>4</v>
      </c>
      <c r="I3540">
        <v>235</v>
      </c>
      <c r="J3540" t="s">
        <v>6370</v>
      </c>
      <c r="K3540" t="s">
        <v>2937</v>
      </c>
      <c r="L3540">
        <v>373</v>
      </c>
      <c r="M3540">
        <v>0</v>
      </c>
      <c r="N3540" t="s">
        <v>1266</v>
      </c>
      <c r="O3540" t="s">
        <v>997</v>
      </c>
      <c r="P3540" t="s">
        <v>458</v>
      </c>
      <c r="R3540">
        <v>0</v>
      </c>
      <c r="S3540" t="s">
        <v>459</v>
      </c>
      <c r="T3540" t="s">
        <v>458</v>
      </c>
      <c r="U3540" t="s">
        <v>460</v>
      </c>
      <c r="V3540" t="s">
        <v>458</v>
      </c>
    </row>
    <row r="3541" spans="1:22" x14ac:dyDescent="0.2">
      <c r="A3541" s="102">
        <v>43426</v>
      </c>
      <c r="B3541" s="102" t="s">
        <v>1957</v>
      </c>
      <c r="C3541" t="s">
        <v>541</v>
      </c>
      <c r="D3541" s="58">
        <v>6004.1</v>
      </c>
      <c r="E3541" t="s">
        <v>452</v>
      </c>
      <c r="F3541" s="108">
        <v>2001</v>
      </c>
      <c r="G3541" t="s">
        <v>2936</v>
      </c>
      <c r="H3541">
        <v>3</v>
      </c>
      <c r="I3541">
        <v>235</v>
      </c>
      <c r="J3541" t="s">
        <v>6370</v>
      </c>
      <c r="K3541" t="s">
        <v>2937</v>
      </c>
      <c r="L3541">
        <v>0</v>
      </c>
      <c r="M3541">
        <v>0</v>
      </c>
      <c r="N3541" t="s">
        <v>2648</v>
      </c>
      <c r="O3541" t="s">
        <v>695</v>
      </c>
      <c r="P3541" t="s">
        <v>458</v>
      </c>
      <c r="R3541">
        <v>0</v>
      </c>
      <c r="S3541" t="s">
        <v>459</v>
      </c>
      <c r="T3541" t="s">
        <v>458</v>
      </c>
      <c r="U3541" t="s">
        <v>460</v>
      </c>
      <c r="V3541" t="s">
        <v>458</v>
      </c>
    </row>
    <row r="3542" spans="1:22" x14ac:dyDescent="0.2">
      <c r="A3542" s="102">
        <v>43426</v>
      </c>
      <c r="B3542" s="102" t="s">
        <v>1957</v>
      </c>
      <c r="C3542" t="s">
        <v>541</v>
      </c>
      <c r="D3542" s="58">
        <v>6004.1</v>
      </c>
      <c r="E3542" t="s">
        <v>452</v>
      </c>
      <c r="F3542" s="108">
        <v>2005</v>
      </c>
      <c r="G3542" t="s">
        <v>3011</v>
      </c>
      <c r="H3542">
        <v>8</v>
      </c>
      <c r="I3542">
        <v>235</v>
      </c>
      <c r="J3542" t="s">
        <v>6370</v>
      </c>
      <c r="K3542" t="s">
        <v>290</v>
      </c>
      <c r="L3542">
        <v>621</v>
      </c>
      <c r="M3542">
        <v>0</v>
      </c>
      <c r="N3542" t="s">
        <v>697</v>
      </c>
      <c r="O3542" t="s">
        <v>1469</v>
      </c>
      <c r="P3542" t="s">
        <v>458</v>
      </c>
      <c r="R3542">
        <v>0</v>
      </c>
      <c r="S3542" t="s">
        <v>459</v>
      </c>
      <c r="T3542" t="s">
        <v>458</v>
      </c>
      <c r="U3542" t="s">
        <v>460</v>
      </c>
      <c r="V3542" t="s">
        <v>458</v>
      </c>
    </row>
    <row r="3543" spans="1:22" x14ac:dyDescent="0.2">
      <c r="A3543" s="102">
        <v>43426</v>
      </c>
      <c r="B3543" s="102" t="s">
        <v>1957</v>
      </c>
      <c r="C3543" t="s">
        <v>541</v>
      </c>
      <c r="D3543" s="58">
        <v>6004.1</v>
      </c>
      <c r="E3543" t="s">
        <v>452</v>
      </c>
      <c r="F3543" s="108">
        <v>2014</v>
      </c>
      <c r="G3543" t="s">
        <v>2978</v>
      </c>
      <c r="H3543">
        <v>4</v>
      </c>
      <c r="I3543">
        <v>235</v>
      </c>
      <c r="J3543" t="s">
        <v>6370</v>
      </c>
      <c r="K3543" t="s">
        <v>2937</v>
      </c>
      <c r="L3543">
        <v>373</v>
      </c>
      <c r="M3543">
        <v>0</v>
      </c>
      <c r="N3543" t="s">
        <v>1043</v>
      </c>
      <c r="O3543" t="s">
        <v>997</v>
      </c>
      <c r="P3543" t="s">
        <v>458</v>
      </c>
      <c r="R3543">
        <v>0</v>
      </c>
      <c r="S3543" t="s">
        <v>459</v>
      </c>
      <c r="T3543" t="s">
        <v>458</v>
      </c>
      <c r="U3543" t="s">
        <v>460</v>
      </c>
      <c r="V3543" t="s">
        <v>458</v>
      </c>
    </row>
    <row r="3544" spans="1:22" x14ac:dyDescent="0.2">
      <c r="A3544" s="102">
        <v>43426</v>
      </c>
      <c r="B3544" s="102" t="s">
        <v>1957</v>
      </c>
      <c r="C3544" t="s">
        <v>541</v>
      </c>
      <c r="D3544" s="58">
        <v>6004.1</v>
      </c>
      <c r="E3544" t="s">
        <v>452</v>
      </c>
      <c r="F3544" s="108">
        <v>2012</v>
      </c>
      <c r="G3544" t="s">
        <v>3859</v>
      </c>
      <c r="H3544">
        <v>8</v>
      </c>
      <c r="I3544">
        <v>226</v>
      </c>
      <c r="J3544" t="s">
        <v>6415</v>
      </c>
      <c r="K3544" t="s">
        <v>2937</v>
      </c>
      <c r="L3544">
        <v>346</v>
      </c>
      <c r="M3544">
        <v>0</v>
      </c>
      <c r="N3544" t="s">
        <v>1534</v>
      </c>
      <c r="O3544" t="s">
        <v>6416</v>
      </c>
      <c r="P3544" t="s">
        <v>458</v>
      </c>
      <c r="R3544">
        <v>0</v>
      </c>
      <c r="S3544" t="s">
        <v>459</v>
      </c>
      <c r="T3544" t="s">
        <v>458</v>
      </c>
      <c r="U3544" t="s">
        <v>460</v>
      </c>
      <c r="V3544" t="s">
        <v>458</v>
      </c>
    </row>
    <row r="3545" spans="1:22" x14ac:dyDescent="0.2">
      <c r="A3545" s="102">
        <v>43427</v>
      </c>
      <c r="B3545" s="102" t="s">
        <v>1957</v>
      </c>
      <c r="C3545" t="s">
        <v>541</v>
      </c>
      <c r="D3545" s="58">
        <v>6004.1</v>
      </c>
      <c r="E3545" t="s">
        <v>452</v>
      </c>
      <c r="F3545" s="108">
        <v>2001</v>
      </c>
      <c r="G3545" t="s">
        <v>2936</v>
      </c>
      <c r="H3545">
        <v>4</v>
      </c>
      <c r="I3545">
        <v>235</v>
      </c>
      <c r="J3545" t="s">
        <v>6370</v>
      </c>
      <c r="K3545" t="s">
        <v>2937</v>
      </c>
      <c r="L3545">
        <v>0</v>
      </c>
      <c r="M3545">
        <v>0</v>
      </c>
      <c r="N3545" t="s">
        <v>1227</v>
      </c>
      <c r="O3545" t="s">
        <v>695</v>
      </c>
      <c r="P3545" t="s">
        <v>458</v>
      </c>
      <c r="R3545">
        <v>0</v>
      </c>
      <c r="S3545" t="s">
        <v>459</v>
      </c>
      <c r="T3545" t="s">
        <v>458</v>
      </c>
      <c r="U3545" t="s">
        <v>460</v>
      </c>
      <c r="V3545" t="s">
        <v>458</v>
      </c>
    </row>
    <row r="3546" spans="1:22" x14ac:dyDescent="0.2">
      <c r="A3546" s="102">
        <v>43427</v>
      </c>
      <c r="B3546" s="102" t="s">
        <v>1957</v>
      </c>
      <c r="C3546" t="s">
        <v>541</v>
      </c>
      <c r="D3546" s="58">
        <v>6004.1</v>
      </c>
      <c r="E3546" t="s">
        <v>452</v>
      </c>
      <c r="F3546" s="108">
        <v>2005</v>
      </c>
      <c r="G3546" t="s">
        <v>3011</v>
      </c>
      <c r="H3546">
        <v>8</v>
      </c>
      <c r="I3546">
        <v>235</v>
      </c>
      <c r="J3546" t="s">
        <v>6370</v>
      </c>
      <c r="K3546" t="s">
        <v>290</v>
      </c>
      <c r="L3546">
        <v>621</v>
      </c>
      <c r="M3546">
        <v>0</v>
      </c>
      <c r="N3546" t="s">
        <v>710</v>
      </c>
      <c r="O3546" t="s">
        <v>1469</v>
      </c>
      <c r="P3546" t="s">
        <v>458</v>
      </c>
      <c r="R3546">
        <v>0</v>
      </c>
      <c r="S3546" t="s">
        <v>459</v>
      </c>
      <c r="T3546" t="s">
        <v>458</v>
      </c>
      <c r="U3546" t="s">
        <v>460</v>
      </c>
      <c r="V3546" t="s">
        <v>458</v>
      </c>
    </row>
    <row r="3547" spans="1:22" x14ac:dyDescent="0.2">
      <c r="A3547" s="102">
        <v>43427</v>
      </c>
      <c r="B3547" s="102" t="s">
        <v>1957</v>
      </c>
      <c r="C3547" t="s">
        <v>541</v>
      </c>
      <c r="D3547" s="58">
        <v>6004.1</v>
      </c>
      <c r="E3547" t="s">
        <v>452</v>
      </c>
      <c r="F3547" s="108">
        <v>2014</v>
      </c>
      <c r="G3547" t="s">
        <v>2978</v>
      </c>
      <c r="H3547">
        <v>4</v>
      </c>
      <c r="I3547">
        <v>235</v>
      </c>
      <c r="J3547" t="s">
        <v>6370</v>
      </c>
      <c r="K3547" t="s">
        <v>2937</v>
      </c>
      <c r="L3547">
        <v>373</v>
      </c>
      <c r="M3547">
        <v>0</v>
      </c>
      <c r="N3547" t="s">
        <v>719</v>
      </c>
      <c r="O3547" t="s">
        <v>997</v>
      </c>
      <c r="P3547" t="s">
        <v>458</v>
      </c>
      <c r="R3547">
        <v>0</v>
      </c>
      <c r="S3547" t="s">
        <v>459</v>
      </c>
      <c r="T3547" t="s">
        <v>458</v>
      </c>
      <c r="U3547" t="s">
        <v>460</v>
      </c>
      <c r="V3547" t="s">
        <v>458</v>
      </c>
    </row>
    <row r="3548" spans="1:22" x14ac:dyDescent="0.2">
      <c r="A3548" s="102">
        <v>43427</v>
      </c>
      <c r="B3548" s="102" t="s">
        <v>1957</v>
      </c>
      <c r="C3548" t="s">
        <v>541</v>
      </c>
      <c r="D3548" s="58">
        <v>6004.1</v>
      </c>
      <c r="E3548" t="s">
        <v>452</v>
      </c>
      <c r="F3548" s="108">
        <v>2012</v>
      </c>
      <c r="G3548" t="s">
        <v>3859</v>
      </c>
      <c r="H3548">
        <v>4</v>
      </c>
      <c r="I3548">
        <v>226</v>
      </c>
      <c r="J3548" t="s">
        <v>6415</v>
      </c>
      <c r="K3548" t="s">
        <v>2937</v>
      </c>
      <c r="L3548">
        <v>346</v>
      </c>
      <c r="M3548">
        <v>0</v>
      </c>
      <c r="N3548" t="s">
        <v>2123</v>
      </c>
      <c r="O3548" t="s">
        <v>6416</v>
      </c>
      <c r="P3548" t="s">
        <v>458</v>
      </c>
      <c r="R3548">
        <v>0</v>
      </c>
      <c r="S3548" t="s">
        <v>459</v>
      </c>
      <c r="T3548" t="s">
        <v>458</v>
      </c>
      <c r="U3548" t="s">
        <v>460</v>
      </c>
      <c r="V3548" t="s">
        <v>458</v>
      </c>
    </row>
    <row r="3549" spans="1:22" x14ac:dyDescent="0.2">
      <c r="A3549" s="102">
        <v>43430</v>
      </c>
      <c r="B3549" s="102" t="s">
        <v>1957</v>
      </c>
      <c r="C3549" t="s">
        <v>541</v>
      </c>
      <c r="D3549" s="58">
        <v>6004.1</v>
      </c>
      <c r="E3549" t="s">
        <v>452</v>
      </c>
      <c r="F3549" s="108">
        <v>2001</v>
      </c>
      <c r="G3549" t="s">
        <v>2936</v>
      </c>
      <c r="H3549">
        <v>1</v>
      </c>
      <c r="I3549">
        <v>235</v>
      </c>
      <c r="J3549" t="s">
        <v>6370</v>
      </c>
      <c r="K3549" t="s">
        <v>2937</v>
      </c>
      <c r="L3549">
        <v>0</v>
      </c>
      <c r="M3549">
        <v>0</v>
      </c>
      <c r="N3549" t="s">
        <v>2649</v>
      </c>
      <c r="O3549" t="s">
        <v>695</v>
      </c>
      <c r="P3549" t="s">
        <v>458</v>
      </c>
      <c r="R3549">
        <v>0</v>
      </c>
      <c r="S3549" t="s">
        <v>459</v>
      </c>
      <c r="T3549" t="s">
        <v>458</v>
      </c>
      <c r="U3549" t="s">
        <v>460</v>
      </c>
      <c r="V3549" t="s">
        <v>458</v>
      </c>
    </row>
    <row r="3550" spans="1:22" x14ac:dyDescent="0.2">
      <c r="A3550" s="102">
        <v>43430</v>
      </c>
      <c r="B3550" s="102" t="s">
        <v>1957</v>
      </c>
      <c r="C3550" t="s">
        <v>541</v>
      </c>
      <c r="D3550" s="58">
        <v>6004.1</v>
      </c>
      <c r="E3550" t="s">
        <v>452</v>
      </c>
      <c r="F3550" s="108">
        <v>2005</v>
      </c>
      <c r="G3550" t="s">
        <v>3011</v>
      </c>
      <c r="H3550">
        <v>4</v>
      </c>
      <c r="I3550">
        <v>235</v>
      </c>
      <c r="J3550" t="s">
        <v>6370</v>
      </c>
      <c r="K3550" t="s">
        <v>290</v>
      </c>
      <c r="L3550">
        <v>621</v>
      </c>
      <c r="M3550">
        <v>0</v>
      </c>
      <c r="N3550" t="s">
        <v>898</v>
      </c>
      <c r="O3550" t="s">
        <v>1469</v>
      </c>
      <c r="P3550" t="s">
        <v>458</v>
      </c>
      <c r="R3550">
        <v>0</v>
      </c>
      <c r="S3550" t="s">
        <v>459</v>
      </c>
      <c r="T3550" t="s">
        <v>458</v>
      </c>
      <c r="U3550" t="s">
        <v>460</v>
      </c>
      <c r="V3550" t="s">
        <v>458</v>
      </c>
    </row>
    <row r="3551" spans="1:22" x14ac:dyDescent="0.2">
      <c r="A3551" s="102">
        <v>43430</v>
      </c>
      <c r="B3551" s="102" t="s">
        <v>1957</v>
      </c>
      <c r="C3551" t="s">
        <v>541</v>
      </c>
      <c r="D3551" s="58">
        <v>6004.1</v>
      </c>
      <c r="E3551" t="s">
        <v>452</v>
      </c>
      <c r="F3551" s="108">
        <v>2014</v>
      </c>
      <c r="G3551" t="s">
        <v>2978</v>
      </c>
      <c r="H3551">
        <v>8</v>
      </c>
      <c r="I3551">
        <v>235</v>
      </c>
      <c r="J3551" t="s">
        <v>6370</v>
      </c>
      <c r="K3551" t="s">
        <v>2937</v>
      </c>
      <c r="L3551">
        <v>373</v>
      </c>
      <c r="M3551">
        <v>0</v>
      </c>
      <c r="N3551" t="s">
        <v>752</v>
      </c>
      <c r="O3551" t="s">
        <v>997</v>
      </c>
      <c r="P3551" t="s">
        <v>458</v>
      </c>
      <c r="R3551">
        <v>0</v>
      </c>
      <c r="S3551" t="s">
        <v>459</v>
      </c>
      <c r="T3551" t="s">
        <v>458</v>
      </c>
      <c r="U3551" t="s">
        <v>460</v>
      </c>
      <c r="V3551" t="s">
        <v>458</v>
      </c>
    </row>
    <row r="3552" spans="1:22" x14ac:dyDescent="0.2">
      <c r="A3552" s="102">
        <v>43430</v>
      </c>
      <c r="B3552" s="102" t="s">
        <v>1957</v>
      </c>
      <c r="C3552" t="s">
        <v>541</v>
      </c>
      <c r="D3552" s="58">
        <v>6004.1</v>
      </c>
      <c r="E3552" t="s">
        <v>452</v>
      </c>
      <c r="F3552" s="108">
        <v>2012</v>
      </c>
      <c r="G3552" t="s">
        <v>3859</v>
      </c>
      <c r="H3552">
        <v>2</v>
      </c>
      <c r="I3552">
        <v>226</v>
      </c>
      <c r="J3552" t="s">
        <v>6415</v>
      </c>
      <c r="K3552" t="s">
        <v>2937</v>
      </c>
      <c r="L3552">
        <v>346</v>
      </c>
      <c r="M3552">
        <v>0</v>
      </c>
      <c r="N3552" t="s">
        <v>1535</v>
      </c>
      <c r="O3552" t="s">
        <v>6416</v>
      </c>
      <c r="P3552" t="s">
        <v>458</v>
      </c>
      <c r="R3552">
        <v>0</v>
      </c>
      <c r="S3552" t="s">
        <v>459</v>
      </c>
      <c r="T3552" t="s">
        <v>458</v>
      </c>
      <c r="U3552" t="s">
        <v>460</v>
      </c>
      <c r="V3552" t="s">
        <v>458</v>
      </c>
    </row>
    <row r="3553" spans="1:22" x14ac:dyDescent="0.2">
      <c r="A3553" s="102">
        <v>43431</v>
      </c>
      <c r="B3553" s="102" t="s">
        <v>1957</v>
      </c>
      <c r="C3553" t="s">
        <v>541</v>
      </c>
      <c r="D3553" s="58">
        <v>6004.1</v>
      </c>
      <c r="E3553" t="s">
        <v>452</v>
      </c>
      <c r="F3553" s="108">
        <v>2001</v>
      </c>
      <c r="G3553" t="s">
        <v>2936</v>
      </c>
      <c r="H3553">
        <v>2</v>
      </c>
      <c r="I3553">
        <v>235</v>
      </c>
      <c r="J3553" t="s">
        <v>6370</v>
      </c>
      <c r="K3553" t="s">
        <v>2937</v>
      </c>
      <c r="L3553">
        <v>0</v>
      </c>
      <c r="M3553">
        <v>0</v>
      </c>
      <c r="N3553" t="s">
        <v>2097</v>
      </c>
      <c r="O3553" t="s">
        <v>695</v>
      </c>
      <c r="P3553" t="s">
        <v>458</v>
      </c>
      <c r="R3553">
        <v>0</v>
      </c>
      <c r="S3553" t="s">
        <v>459</v>
      </c>
      <c r="T3553" t="s">
        <v>458</v>
      </c>
      <c r="U3553" t="s">
        <v>460</v>
      </c>
      <c r="V3553" t="s">
        <v>458</v>
      </c>
    </row>
    <row r="3554" spans="1:22" x14ac:dyDescent="0.2">
      <c r="A3554" s="102">
        <v>43431</v>
      </c>
      <c r="B3554" s="102" t="s">
        <v>1957</v>
      </c>
      <c r="C3554" t="s">
        <v>541</v>
      </c>
      <c r="D3554" s="58">
        <v>6004.1</v>
      </c>
      <c r="E3554" t="s">
        <v>452</v>
      </c>
      <c r="F3554" s="108">
        <v>2005</v>
      </c>
      <c r="G3554" t="s">
        <v>3011</v>
      </c>
      <c r="H3554">
        <v>8</v>
      </c>
      <c r="I3554">
        <v>235</v>
      </c>
      <c r="J3554" t="s">
        <v>6370</v>
      </c>
      <c r="K3554" t="s">
        <v>290</v>
      </c>
      <c r="L3554">
        <v>621</v>
      </c>
      <c r="M3554">
        <v>0</v>
      </c>
      <c r="N3554" t="s">
        <v>2098</v>
      </c>
      <c r="O3554" t="s">
        <v>1469</v>
      </c>
      <c r="P3554" t="s">
        <v>458</v>
      </c>
      <c r="R3554">
        <v>0</v>
      </c>
      <c r="S3554" t="s">
        <v>459</v>
      </c>
      <c r="T3554" t="s">
        <v>458</v>
      </c>
      <c r="U3554" t="s">
        <v>460</v>
      </c>
      <c r="V3554" t="s">
        <v>458</v>
      </c>
    </row>
    <row r="3555" spans="1:22" x14ac:dyDescent="0.2">
      <c r="A3555" s="102">
        <v>43431</v>
      </c>
      <c r="B3555" s="102" t="s">
        <v>1957</v>
      </c>
      <c r="C3555" t="s">
        <v>541</v>
      </c>
      <c r="D3555" s="58">
        <v>6004.1</v>
      </c>
      <c r="E3555" t="s">
        <v>452</v>
      </c>
      <c r="F3555" s="108">
        <v>2014</v>
      </c>
      <c r="G3555" t="s">
        <v>2978</v>
      </c>
      <c r="H3555">
        <v>4</v>
      </c>
      <c r="I3555">
        <v>235</v>
      </c>
      <c r="J3555" t="s">
        <v>6370</v>
      </c>
      <c r="K3555" t="s">
        <v>2937</v>
      </c>
      <c r="L3555">
        <v>373</v>
      </c>
      <c r="M3555">
        <v>0</v>
      </c>
      <c r="N3555" t="s">
        <v>720</v>
      </c>
      <c r="O3555" t="s">
        <v>997</v>
      </c>
      <c r="P3555" t="s">
        <v>458</v>
      </c>
      <c r="R3555">
        <v>0</v>
      </c>
      <c r="S3555" t="s">
        <v>459</v>
      </c>
      <c r="T3555" t="s">
        <v>458</v>
      </c>
      <c r="U3555" t="s">
        <v>460</v>
      </c>
      <c r="V3555" t="s">
        <v>458</v>
      </c>
    </row>
    <row r="3556" spans="1:22" x14ac:dyDescent="0.2">
      <c r="A3556" s="102">
        <v>43431</v>
      </c>
      <c r="B3556" s="102" t="s">
        <v>1957</v>
      </c>
      <c r="C3556" t="s">
        <v>541</v>
      </c>
      <c r="D3556" s="58">
        <v>6004.1</v>
      </c>
      <c r="E3556" t="s">
        <v>452</v>
      </c>
      <c r="F3556" s="108">
        <v>2012</v>
      </c>
      <c r="G3556" t="s">
        <v>3859</v>
      </c>
      <c r="H3556">
        <v>2</v>
      </c>
      <c r="I3556">
        <v>226</v>
      </c>
      <c r="J3556" t="s">
        <v>6415</v>
      </c>
      <c r="K3556" t="s">
        <v>2937</v>
      </c>
      <c r="L3556">
        <v>346</v>
      </c>
      <c r="M3556">
        <v>0</v>
      </c>
      <c r="N3556" t="s">
        <v>1536</v>
      </c>
      <c r="O3556" t="s">
        <v>6416</v>
      </c>
      <c r="P3556" t="s">
        <v>458</v>
      </c>
      <c r="R3556">
        <v>0</v>
      </c>
      <c r="S3556" t="s">
        <v>459</v>
      </c>
      <c r="T3556" t="s">
        <v>458</v>
      </c>
      <c r="U3556" t="s">
        <v>460</v>
      </c>
      <c r="V3556" t="s">
        <v>458</v>
      </c>
    </row>
    <row r="3557" spans="1:22" x14ac:dyDescent="0.2">
      <c r="A3557" s="102">
        <v>43432</v>
      </c>
      <c r="B3557" s="102" t="s">
        <v>1957</v>
      </c>
      <c r="C3557" t="s">
        <v>541</v>
      </c>
      <c r="D3557" s="58">
        <v>6004.1</v>
      </c>
      <c r="E3557" t="s">
        <v>452</v>
      </c>
      <c r="F3557" s="108">
        <v>2005</v>
      </c>
      <c r="G3557" t="s">
        <v>3011</v>
      </c>
      <c r="H3557">
        <v>8</v>
      </c>
      <c r="I3557">
        <v>235</v>
      </c>
      <c r="J3557" t="s">
        <v>6370</v>
      </c>
      <c r="K3557" t="s">
        <v>290</v>
      </c>
      <c r="L3557">
        <v>621</v>
      </c>
      <c r="M3557">
        <v>0</v>
      </c>
      <c r="N3557" t="s">
        <v>601</v>
      </c>
      <c r="O3557" t="s">
        <v>1469</v>
      </c>
      <c r="P3557" t="s">
        <v>458</v>
      </c>
      <c r="R3557">
        <v>0</v>
      </c>
      <c r="S3557" t="s">
        <v>459</v>
      </c>
      <c r="T3557" t="s">
        <v>458</v>
      </c>
      <c r="U3557" t="s">
        <v>460</v>
      </c>
      <c r="V3557" t="s">
        <v>458</v>
      </c>
    </row>
    <row r="3558" spans="1:22" x14ac:dyDescent="0.2">
      <c r="A3558" s="102">
        <v>43432</v>
      </c>
      <c r="B3558" s="102" t="s">
        <v>1957</v>
      </c>
      <c r="C3558" t="s">
        <v>541</v>
      </c>
      <c r="D3558" s="58">
        <v>6004.1</v>
      </c>
      <c r="E3558" t="s">
        <v>452</v>
      </c>
      <c r="F3558" s="108">
        <v>2014</v>
      </c>
      <c r="G3558" t="s">
        <v>2978</v>
      </c>
      <c r="H3558">
        <v>4</v>
      </c>
      <c r="I3558">
        <v>235</v>
      </c>
      <c r="J3558" t="s">
        <v>6370</v>
      </c>
      <c r="K3558" t="s">
        <v>2937</v>
      </c>
      <c r="L3558">
        <v>373</v>
      </c>
      <c r="M3558">
        <v>0</v>
      </c>
      <c r="N3558" t="s">
        <v>2662</v>
      </c>
      <c r="O3558" t="s">
        <v>997</v>
      </c>
      <c r="P3558" t="s">
        <v>458</v>
      </c>
      <c r="R3558">
        <v>0</v>
      </c>
      <c r="S3558" t="s">
        <v>459</v>
      </c>
      <c r="T3558" t="s">
        <v>458</v>
      </c>
      <c r="U3558" t="s">
        <v>460</v>
      </c>
      <c r="V3558" t="s">
        <v>458</v>
      </c>
    </row>
    <row r="3559" spans="1:22" x14ac:dyDescent="0.2">
      <c r="A3559" s="102">
        <v>43432</v>
      </c>
      <c r="B3559" s="102" t="s">
        <v>1957</v>
      </c>
      <c r="C3559" t="s">
        <v>541</v>
      </c>
      <c r="D3559" s="58">
        <v>6004.1</v>
      </c>
      <c r="E3559" t="s">
        <v>452</v>
      </c>
      <c r="F3559" s="108">
        <v>2012</v>
      </c>
      <c r="G3559" t="s">
        <v>3859</v>
      </c>
      <c r="H3559">
        <v>4</v>
      </c>
      <c r="I3559">
        <v>226</v>
      </c>
      <c r="J3559" t="s">
        <v>6415</v>
      </c>
      <c r="K3559" t="s">
        <v>2937</v>
      </c>
      <c r="L3559">
        <v>346</v>
      </c>
      <c r="M3559">
        <v>0</v>
      </c>
      <c r="N3559" t="s">
        <v>649</v>
      </c>
      <c r="O3559" t="s">
        <v>6416</v>
      </c>
      <c r="P3559" t="s">
        <v>458</v>
      </c>
      <c r="R3559">
        <v>0</v>
      </c>
      <c r="S3559" t="s">
        <v>459</v>
      </c>
      <c r="T3559" t="s">
        <v>458</v>
      </c>
      <c r="U3559" t="s">
        <v>460</v>
      </c>
      <c r="V3559" t="s">
        <v>458</v>
      </c>
    </row>
    <row r="3560" spans="1:22" x14ac:dyDescent="0.2">
      <c r="A3560" s="102">
        <v>43435</v>
      </c>
      <c r="B3560" s="102" t="s">
        <v>1957</v>
      </c>
      <c r="C3560" t="s">
        <v>541</v>
      </c>
      <c r="D3560" s="58">
        <v>6004.1</v>
      </c>
      <c r="E3560" t="s">
        <v>452</v>
      </c>
      <c r="F3560" s="108">
        <v>2012</v>
      </c>
      <c r="G3560" t="s">
        <v>3859</v>
      </c>
      <c r="H3560">
        <v>32</v>
      </c>
      <c r="I3560">
        <v>226</v>
      </c>
      <c r="J3560" t="s">
        <v>6415</v>
      </c>
      <c r="K3560" t="s">
        <v>2937</v>
      </c>
      <c r="L3560">
        <v>381</v>
      </c>
      <c r="M3560">
        <v>0</v>
      </c>
      <c r="N3560" t="s">
        <v>6419</v>
      </c>
      <c r="O3560" t="s">
        <v>4388</v>
      </c>
      <c r="P3560" t="s">
        <v>458</v>
      </c>
      <c r="R3560">
        <v>0</v>
      </c>
      <c r="S3560" t="s">
        <v>459</v>
      </c>
      <c r="T3560" t="s">
        <v>458</v>
      </c>
      <c r="U3560" t="s">
        <v>682</v>
      </c>
      <c r="V3560" t="s">
        <v>458</v>
      </c>
    </row>
    <row r="3561" spans="1:22" x14ac:dyDescent="0.2">
      <c r="A3561" s="102">
        <v>43437</v>
      </c>
      <c r="B3561" s="102" t="s">
        <v>1957</v>
      </c>
      <c r="C3561" t="s">
        <v>541</v>
      </c>
      <c r="D3561" s="58">
        <v>6004.1</v>
      </c>
      <c r="E3561" t="s">
        <v>452</v>
      </c>
      <c r="F3561" s="108">
        <v>2001</v>
      </c>
      <c r="G3561" t="s">
        <v>2936</v>
      </c>
      <c r="H3561">
        <v>5</v>
      </c>
      <c r="I3561">
        <v>235</v>
      </c>
      <c r="J3561" t="s">
        <v>6370</v>
      </c>
      <c r="K3561" t="s">
        <v>2937</v>
      </c>
      <c r="L3561">
        <v>0</v>
      </c>
      <c r="M3561" s="103">
        <v>3102</v>
      </c>
      <c r="N3561" t="s">
        <v>1558</v>
      </c>
      <c r="O3561" t="s">
        <v>6420</v>
      </c>
      <c r="P3561" t="s">
        <v>458</v>
      </c>
      <c r="R3561" s="103">
        <v>15510</v>
      </c>
      <c r="S3561" t="s">
        <v>459</v>
      </c>
      <c r="T3561" t="s">
        <v>458</v>
      </c>
      <c r="U3561" t="s">
        <v>682</v>
      </c>
      <c r="V3561" t="s">
        <v>458</v>
      </c>
    </row>
    <row r="3562" spans="1:22" x14ac:dyDescent="0.2">
      <c r="A3562" s="102">
        <v>43438</v>
      </c>
      <c r="B3562" s="102" t="s">
        <v>1957</v>
      </c>
      <c r="C3562" t="s">
        <v>541</v>
      </c>
      <c r="D3562" s="58">
        <v>6004.1</v>
      </c>
      <c r="E3562" t="s">
        <v>452</v>
      </c>
      <c r="F3562" s="108">
        <v>2001</v>
      </c>
      <c r="G3562" t="s">
        <v>2936</v>
      </c>
      <c r="H3562">
        <v>8</v>
      </c>
      <c r="I3562">
        <v>235</v>
      </c>
      <c r="J3562" t="s">
        <v>6370</v>
      </c>
      <c r="K3562" t="s">
        <v>2937</v>
      </c>
      <c r="L3562">
        <v>0</v>
      </c>
      <c r="M3562" s="103">
        <v>3102</v>
      </c>
      <c r="N3562" t="s">
        <v>606</v>
      </c>
      <c r="O3562" t="s">
        <v>6420</v>
      </c>
      <c r="P3562" t="s">
        <v>458</v>
      </c>
      <c r="R3562" s="103">
        <v>24816</v>
      </c>
      <c r="S3562" t="s">
        <v>459</v>
      </c>
      <c r="T3562" t="s">
        <v>458</v>
      </c>
      <c r="U3562" t="s">
        <v>682</v>
      </c>
      <c r="V3562" t="s">
        <v>458</v>
      </c>
    </row>
    <row r="3563" spans="1:22" x14ac:dyDescent="0.2">
      <c r="A3563" s="102">
        <v>43438</v>
      </c>
      <c r="B3563" s="102" t="s">
        <v>1957</v>
      </c>
      <c r="C3563" t="s">
        <v>541</v>
      </c>
      <c r="D3563" s="58">
        <v>6004.1</v>
      </c>
      <c r="E3563" t="s">
        <v>452</v>
      </c>
      <c r="F3563" s="108">
        <v>2011</v>
      </c>
      <c r="G3563" t="s">
        <v>4389</v>
      </c>
      <c r="H3563">
        <v>8</v>
      </c>
      <c r="I3563">
        <v>229</v>
      </c>
      <c r="J3563" t="s">
        <v>6421</v>
      </c>
      <c r="K3563" t="s">
        <v>2937</v>
      </c>
      <c r="L3563">
        <v>379</v>
      </c>
      <c r="M3563">
        <v>454.8</v>
      </c>
      <c r="N3563" t="s">
        <v>6422</v>
      </c>
      <c r="O3563" t="s">
        <v>4393</v>
      </c>
      <c r="P3563" t="s">
        <v>458</v>
      </c>
      <c r="R3563" s="103">
        <v>3638.4</v>
      </c>
      <c r="S3563" t="s">
        <v>459</v>
      </c>
      <c r="T3563" t="s">
        <v>458</v>
      </c>
      <c r="U3563" t="s">
        <v>682</v>
      </c>
      <c r="V3563" t="s">
        <v>458</v>
      </c>
    </row>
    <row r="3564" spans="1:22" x14ac:dyDescent="0.2">
      <c r="A3564" s="102">
        <v>43440</v>
      </c>
      <c r="B3564" s="102" t="s">
        <v>1957</v>
      </c>
      <c r="C3564" t="s">
        <v>541</v>
      </c>
      <c r="D3564" s="58">
        <v>6004.1</v>
      </c>
      <c r="E3564" t="s">
        <v>452</v>
      </c>
      <c r="F3564" s="108">
        <v>2018</v>
      </c>
      <c r="G3564" t="s">
        <v>3856</v>
      </c>
      <c r="H3564">
        <v>2</v>
      </c>
      <c r="I3564">
        <v>235</v>
      </c>
      <c r="J3564" t="s">
        <v>6370</v>
      </c>
      <c r="K3564" t="s">
        <v>2937</v>
      </c>
      <c r="L3564">
        <v>329</v>
      </c>
      <c r="M3564">
        <v>394.8</v>
      </c>
      <c r="N3564" t="s">
        <v>672</v>
      </c>
      <c r="O3564" t="s">
        <v>6423</v>
      </c>
      <c r="P3564" t="s">
        <v>458</v>
      </c>
      <c r="R3564">
        <v>789.6</v>
      </c>
      <c r="S3564" t="s">
        <v>459</v>
      </c>
      <c r="T3564" t="s">
        <v>458</v>
      </c>
      <c r="U3564" t="s">
        <v>682</v>
      </c>
      <c r="V3564" t="s">
        <v>458</v>
      </c>
    </row>
    <row r="3565" spans="1:22" x14ac:dyDescent="0.2">
      <c r="A3565" s="102">
        <v>43441</v>
      </c>
      <c r="B3565" s="102" t="s">
        <v>1957</v>
      </c>
      <c r="C3565" t="s">
        <v>541</v>
      </c>
      <c r="D3565" s="58">
        <v>6004.1</v>
      </c>
      <c r="E3565" t="s">
        <v>452</v>
      </c>
      <c r="F3565" s="108">
        <v>2018</v>
      </c>
      <c r="G3565" t="s">
        <v>3856</v>
      </c>
      <c r="H3565">
        <v>4</v>
      </c>
      <c r="I3565">
        <v>235</v>
      </c>
      <c r="J3565" t="s">
        <v>6370</v>
      </c>
      <c r="K3565" t="s">
        <v>2937</v>
      </c>
      <c r="L3565">
        <v>329</v>
      </c>
      <c r="M3565">
        <v>394.8</v>
      </c>
      <c r="N3565" t="s">
        <v>1107</v>
      </c>
      <c r="O3565" t="s">
        <v>6423</v>
      </c>
      <c r="P3565" t="s">
        <v>458</v>
      </c>
      <c r="R3565" s="103">
        <v>1579.2</v>
      </c>
      <c r="S3565" t="s">
        <v>459</v>
      </c>
      <c r="T3565" t="s">
        <v>458</v>
      </c>
      <c r="U3565" t="s">
        <v>682</v>
      </c>
      <c r="V3565" t="s">
        <v>458</v>
      </c>
    </row>
    <row r="3566" spans="1:22" x14ac:dyDescent="0.2">
      <c r="A3566" s="102">
        <v>43445</v>
      </c>
      <c r="B3566" s="102" t="s">
        <v>1957</v>
      </c>
      <c r="C3566" t="s">
        <v>541</v>
      </c>
      <c r="D3566" s="58">
        <v>6004.1</v>
      </c>
      <c r="E3566" t="s">
        <v>452</v>
      </c>
      <c r="F3566" s="108">
        <v>2001</v>
      </c>
      <c r="G3566" t="s">
        <v>2936</v>
      </c>
      <c r="H3566">
        <v>2</v>
      </c>
      <c r="I3566">
        <v>235</v>
      </c>
      <c r="J3566" t="s">
        <v>6370</v>
      </c>
      <c r="K3566" t="s">
        <v>2937</v>
      </c>
      <c r="L3566">
        <v>0</v>
      </c>
      <c r="M3566" s="103">
        <v>3102</v>
      </c>
      <c r="N3566" t="s">
        <v>700</v>
      </c>
      <c r="O3566" t="s">
        <v>6420</v>
      </c>
      <c r="P3566" t="s">
        <v>458</v>
      </c>
      <c r="R3566" s="103">
        <v>6204</v>
      </c>
      <c r="S3566" t="s">
        <v>459</v>
      </c>
      <c r="T3566" t="s">
        <v>458</v>
      </c>
      <c r="U3566" t="s">
        <v>682</v>
      </c>
      <c r="V3566" t="s">
        <v>458</v>
      </c>
    </row>
    <row r="3567" spans="1:22" x14ac:dyDescent="0.2">
      <c r="A3567" s="102">
        <v>43445</v>
      </c>
      <c r="B3567" s="102" t="s">
        <v>1957</v>
      </c>
      <c r="C3567" t="s">
        <v>541</v>
      </c>
      <c r="D3567" s="58">
        <v>6004.1</v>
      </c>
      <c r="E3567" t="s">
        <v>452</v>
      </c>
      <c r="F3567" s="108">
        <v>2018</v>
      </c>
      <c r="G3567" t="s">
        <v>3856</v>
      </c>
      <c r="H3567">
        <v>6</v>
      </c>
      <c r="I3567">
        <v>235</v>
      </c>
      <c r="J3567" t="s">
        <v>6370</v>
      </c>
      <c r="K3567" t="s">
        <v>2937</v>
      </c>
      <c r="L3567">
        <v>329</v>
      </c>
      <c r="M3567">
        <v>394.8</v>
      </c>
      <c r="N3567" t="s">
        <v>1293</v>
      </c>
      <c r="O3567" t="s">
        <v>6423</v>
      </c>
      <c r="P3567" t="s">
        <v>458</v>
      </c>
      <c r="R3567" s="103">
        <v>2368.8000000000002</v>
      </c>
      <c r="S3567" t="s">
        <v>459</v>
      </c>
      <c r="T3567" t="s">
        <v>458</v>
      </c>
      <c r="U3567" t="s">
        <v>682</v>
      </c>
      <c r="V3567" t="s">
        <v>458</v>
      </c>
    </row>
    <row r="3568" spans="1:22" x14ac:dyDescent="0.2">
      <c r="A3568" s="102">
        <v>43446</v>
      </c>
      <c r="B3568" s="102" t="s">
        <v>1957</v>
      </c>
      <c r="C3568" t="s">
        <v>541</v>
      </c>
      <c r="D3568" s="58">
        <v>6004.1</v>
      </c>
      <c r="E3568" t="s">
        <v>452</v>
      </c>
      <c r="F3568" s="108">
        <v>2001</v>
      </c>
      <c r="G3568" t="s">
        <v>2936</v>
      </c>
      <c r="H3568">
        <v>4</v>
      </c>
      <c r="I3568">
        <v>235</v>
      </c>
      <c r="J3568" t="s">
        <v>6370</v>
      </c>
      <c r="K3568" t="s">
        <v>2937</v>
      </c>
      <c r="L3568">
        <v>0</v>
      </c>
      <c r="M3568" s="103">
        <v>3102</v>
      </c>
      <c r="N3568" t="s">
        <v>792</v>
      </c>
      <c r="O3568" t="s">
        <v>6420</v>
      </c>
      <c r="P3568" t="s">
        <v>458</v>
      </c>
      <c r="R3568" s="103">
        <v>12408</v>
      </c>
      <c r="S3568" t="s">
        <v>459</v>
      </c>
      <c r="T3568" t="s">
        <v>458</v>
      </c>
      <c r="U3568" t="s">
        <v>682</v>
      </c>
      <c r="V3568" t="s">
        <v>458</v>
      </c>
    </row>
    <row r="3569" spans="1:22" x14ac:dyDescent="0.2">
      <c r="A3569" s="102">
        <v>43447</v>
      </c>
      <c r="B3569" s="102" t="s">
        <v>1957</v>
      </c>
      <c r="C3569" t="s">
        <v>541</v>
      </c>
      <c r="D3569" s="58">
        <v>6004.1</v>
      </c>
      <c r="E3569" t="s">
        <v>452</v>
      </c>
      <c r="F3569" s="108">
        <v>2001</v>
      </c>
      <c r="G3569" t="s">
        <v>2936</v>
      </c>
      <c r="H3569">
        <v>5</v>
      </c>
      <c r="I3569">
        <v>235</v>
      </c>
      <c r="J3569" t="s">
        <v>6370</v>
      </c>
      <c r="K3569" t="s">
        <v>2937</v>
      </c>
      <c r="L3569">
        <v>0</v>
      </c>
      <c r="M3569" s="103">
        <v>3102</v>
      </c>
      <c r="N3569" t="s">
        <v>1559</v>
      </c>
      <c r="O3569" t="s">
        <v>6420</v>
      </c>
      <c r="P3569" t="s">
        <v>458</v>
      </c>
      <c r="R3569" s="103">
        <v>15510</v>
      </c>
      <c r="S3569" t="s">
        <v>459</v>
      </c>
      <c r="T3569" t="s">
        <v>458</v>
      </c>
      <c r="U3569" t="s">
        <v>682</v>
      </c>
      <c r="V3569" t="s">
        <v>458</v>
      </c>
    </row>
    <row r="3570" spans="1:22" x14ac:dyDescent="0.2">
      <c r="A3570" s="102">
        <v>43448</v>
      </c>
      <c r="B3570" s="102" t="s">
        <v>1957</v>
      </c>
      <c r="C3570" t="s">
        <v>541</v>
      </c>
      <c r="D3570" s="58">
        <v>6004.1</v>
      </c>
      <c r="E3570" t="s">
        <v>452</v>
      </c>
      <c r="F3570" s="108">
        <v>2001</v>
      </c>
      <c r="G3570" t="s">
        <v>2936</v>
      </c>
      <c r="H3570">
        <v>6</v>
      </c>
      <c r="I3570">
        <v>235</v>
      </c>
      <c r="J3570" t="s">
        <v>6370</v>
      </c>
      <c r="K3570" t="s">
        <v>2937</v>
      </c>
      <c r="L3570">
        <v>0</v>
      </c>
      <c r="M3570" s="103">
        <v>3102</v>
      </c>
      <c r="N3570" t="s">
        <v>2144</v>
      </c>
      <c r="O3570" t="s">
        <v>6420</v>
      </c>
      <c r="P3570" t="s">
        <v>458</v>
      </c>
      <c r="R3570" s="103">
        <v>18612</v>
      </c>
      <c r="S3570" t="s">
        <v>459</v>
      </c>
      <c r="T3570" t="s">
        <v>458</v>
      </c>
      <c r="U3570" t="s">
        <v>682</v>
      </c>
      <c r="V3570" t="s">
        <v>458</v>
      </c>
    </row>
    <row r="3571" spans="1:22" x14ac:dyDescent="0.2">
      <c r="A3571" s="102">
        <v>43451</v>
      </c>
      <c r="B3571" s="102" t="s">
        <v>1957</v>
      </c>
      <c r="C3571" t="s">
        <v>541</v>
      </c>
      <c r="D3571" s="58">
        <v>6004.1</v>
      </c>
      <c r="E3571" t="s">
        <v>452</v>
      </c>
      <c r="F3571" s="108">
        <v>2003</v>
      </c>
      <c r="G3571" t="s">
        <v>3304</v>
      </c>
      <c r="H3571">
        <v>1</v>
      </c>
      <c r="I3571">
        <v>235</v>
      </c>
      <c r="J3571" t="s">
        <v>6370</v>
      </c>
      <c r="K3571" t="s">
        <v>2937</v>
      </c>
      <c r="L3571" s="103">
        <v>1094</v>
      </c>
      <c r="M3571" s="103">
        <v>1312.8</v>
      </c>
      <c r="N3571" t="s">
        <v>1298</v>
      </c>
      <c r="O3571" t="s">
        <v>6424</v>
      </c>
      <c r="P3571" t="s">
        <v>458</v>
      </c>
      <c r="R3571" s="103">
        <v>1312.8</v>
      </c>
      <c r="S3571" t="s">
        <v>459</v>
      </c>
      <c r="T3571" t="s">
        <v>458</v>
      </c>
      <c r="U3571" t="s">
        <v>682</v>
      </c>
      <c r="V3571" t="s">
        <v>458</v>
      </c>
    </row>
    <row r="3572" spans="1:22" x14ac:dyDescent="0.2">
      <c r="A3572" s="102">
        <v>43452</v>
      </c>
      <c r="B3572" s="102" t="s">
        <v>1957</v>
      </c>
      <c r="C3572" t="s">
        <v>541</v>
      </c>
      <c r="D3572" s="58">
        <v>6004.1</v>
      </c>
      <c r="E3572" t="s">
        <v>452</v>
      </c>
      <c r="F3572" s="108">
        <v>2003</v>
      </c>
      <c r="G3572" t="s">
        <v>3304</v>
      </c>
      <c r="H3572">
        <v>2</v>
      </c>
      <c r="I3572">
        <v>235</v>
      </c>
      <c r="J3572" t="s">
        <v>6370</v>
      </c>
      <c r="K3572" t="s">
        <v>2937</v>
      </c>
      <c r="L3572" s="103">
        <v>1094</v>
      </c>
      <c r="M3572" s="103">
        <v>1312.8</v>
      </c>
      <c r="N3572" t="s">
        <v>1647</v>
      </c>
      <c r="O3572" t="s">
        <v>6424</v>
      </c>
      <c r="P3572" t="s">
        <v>458</v>
      </c>
      <c r="R3572" s="103">
        <v>2625.6</v>
      </c>
      <c r="S3572" t="s">
        <v>459</v>
      </c>
      <c r="T3572" t="s">
        <v>458</v>
      </c>
      <c r="U3572" t="s">
        <v>682</v>
      </c>
      <c r="V3572" t="s">
        <v>458</v>
      </c>
    </row>
    <row r="3573" spans="1:22" x14ac:dyDescent="0.2">
      <c r="A3573" s="102">
        <v>43453</v>
      </c>
      <c r="B3573" s="102" t="s">
        <v>1957</v>
      </c>
      <c r="C3573" t="s">
        <v>541</v>
      </c>
      <c r="D3573" s="58">
        <v>6004.1</v>
      </c>
      <c r="E3573" t="s">
        <v>452</v>
      </c>
      <c r="F3573" s="108">
        <v>2003</v>
      </c>
      <c r="G3573" t="s">
        <v>3304</v>
      </c>
      <c r="H3573">
        <v>1</v>
      </c>
      <c r="I3573">
        <v>235</v>
      </c>
      <c r="J3573" t="s">
        <v>6370</v>
      </c>
      <c r="K3573" t="s">
        <v>2937</v>
      </c>
      <c r="L3573" s="103">
        <v>1094</v>
      </c>
      <c r="M3573" s="103">
        <v>1312.8</v>
      </c>
      <c r="N3573" t="s">
        <v>1769</v>
      </c>
      <c r="O3573" t="s">
        <v>6424</v>
      </c>
      <c r="P3573" t="s">
        <v>458</v>
      </c>
      <c r="R3573" s="103">
        <v>1312.8</v>
      </c>
      <c r="S3573" t="s">
        <v>459</v>
      </c>
      <c r="T3573" t="s">
        <v>458</v>
      </c>
      <c r="U3573" t="s">
        <v>682</v>
      </c>
      <c r="V3573" t="s">
        <v>458</v>
      </c>
    </row>
    <row r="3574" spans="1:22" x14ac:dyDescent="0.2">
      <c r="A3574" s="102">
        <v>43454</v>
      </c>
      <c r="B3574" s="102" t="s">
        <v>1957</v>
      </c>
      <c r="C3574" t="s">
        <v>541</v>
      </c>
      <c r="D3574" s="58">
        <v>6004.1</v>
      </c>
      <c r="E3574" t="s">
        <v>452</v>
      </c>
      <c r="F3574" s="108">
        <v>2016</v>
      </c>
      <c r="G3574" t="s">
        <v>5262</v>
      </c>
      <c r="H3574">
        <v>1</v>
      </c>
      <c r="I3574">
        <v>237</v>
      </c>
      <c r="J3574" t="s">
        <v>6415</v>
      </c>
      <c r="K3574" t="s">
        <v>2937</v>
      </c>
      <c r="L3574">
        <v>351</v>
      </c>
      <c r="M3574">
        <v>421.2</v>
      </c>
      <c r="N3574" t="s">
        <v>2180</v>
      </c>
      <c r="O3574" t="s">
        <v>6425</v>
      </c>
      <c r="P3574" t="s">
        <v>458</v>
      </c>
      <c r="R3574">
        <v>421.2</v>
      </c>
      <c r="S3574" t="s">
        <v>459</v>
      </c>
      <c r="T3574" t="s">
        <v>458</v>
      </c>
      <c r="U3574" t="s">
        <v>682</v>
      </c>
      <c r="V3574" t="s">
        <v>458</v>
      </c>
    </row>
    <row r="3575" spans="1:22" x14ac:dyDescent="0.2">
      <c r="A3575" s="102">
        <v>43455</v>
      </c>
      <c r="B3575" s="102" t="s">
        <v>1957</v>
      </c>
      <c r="C3575" t="s">
        <v>541</v>
      </c>
      <c r="D3575" s="58">
        <v>6004.1</v>
      </c>
      <c r="E3575" t="s">
        <v>452</v>
      </c>
      <c r="F3575" s="108">
        <v>2016</v>
      </c>
      <c r="G3575" t="s">
        <v>5262</v>
      </c>
      <c r="H3575">
        <v>1</v>
      </c>
      <c r="I3575">
        <v>237</v>
      </c>
      <c r="J3575" t="s">
        <v>6415</v>
      </c>
      <c r="K3575" t="s">
        <v>2937</v>
      </c>
      <c r="L3575">
        <v>351</v>
      </c>
      <c r="M3575">
        <v>421.2</v>
      </c>
      <c r="N3575" t="s">
        <v>2181</v>
      </c>
      <c r="O3575" t="s">
        <v>6425</v>
      </c>
      <c r="P3575" t="s">
        <v>458</v>
      </c>
      <c r="R3575">
        <v>421.2</v>
      </c>
      <c r="S3575" t="s">
        <v>459</v>
      </c>
      <c r="T3575" t="s">
        <v>458</v>
      </c>
      <c r="U3575" t="s">
        <v>682</v>
      </c>
      <c r="V3575" t="s">
        <v>458</v>
      </c>
    </row>
    <row r="3576" spans="1:22" x14ac:dyDescent="0.2">
      <c r="A3576" s="102">
        <v>43458</v>
      </c>
      <c r="B3576" s="102" t="s">
        <v>1957</v>
      </c>
      <c r="C3576" t="s">
        <v>541</v>
      </c>
      <c r="D3576" s="58">
        <v>6004.1</v>
      </c>
      <c r="E3576" t="s">
        <v>452</v>
      </c>
      <c r="F3576" s="108">
        <v>2018</v>
      </c>
      <c r="G3576" t="s">
        <v>3856</v>
      </c>
      <c r="H3576">
        <v>8</v>
      </c>
      <c r="I3576">
        <v>235</v>
      </c>
      <c r="J3576" t="s">
        <v>6370</v>
      </c>
      <c r="K3576" t="s">
        <v>2937</v>
      </c>
      <c r="L3576">
        <v>329</v>
      </c>
      <c r="M3576">
        <v>394.8</v>
      </c>
      <c r="N3576" t="s">
        <v>1952</v>
      </c>
      <c r="O3576" t="s">
        <v>6426</v>
      </c>
      <c r="P3576" t="s">
        <v>458</v>
      </c>
      <c r="R3576" s="103">
        <v>3158.4</v>
      </c>
      <c r="S3576" t="s">
        <v>459</v>
      </c>
      <c r="T3576" t="s">
        <v>458</v>
      </c>
      <c r="U3576" t="s">
        <v>682</v>
      </c>
      <c r="V3576" t="s">
        <v>458</v>
      </c>
    </row>
    <row r="3577" spans="1:22" x14ac:dyDescent="0.2">
      <c r="A3577" s="102">
        <v>43458</v>
      </c>
      <c r="B3577" s="102" t="s">
        <v>1957</v>
      </c>
      <c r="C3577" t="s">
        <v>541</v>
      </c>
      <c r="D3577" s="58">
        <v>6004.1</v>
      </c>
      <c r="E3577" t="s">
        <v>452</v>
      </c>
      <c r="F3577" s="108">
        <v>2016</v>
      </c>
      <c r="G3577" t="s">
        <v>5262</v>
      </c>
      <c r="H3577">
        <v>8</v>
      </c>
      <c r="I3577">
        <v>237</v>
      </c>
      <c r="J3577" t="s">
        <v>6415</v>
      </c>
      <c r="K3577" t="s">
        <v>2937</v>
      </c>
      <c r="L3577">
        <v>351</v>
      </c>
      <c r="M3577">
        <v>421.2</v>
      </c>
      <c r="N3577" t="s">
        <v>2568</v>
      </c>
      <c r="O3577" t="s">
        <v>6425</v>
      </c>
      <c r="P3577" t="s">
        <v>458</v>
      </c>
      <c r="R3577" s="103">
        <v>3369.6</v>
      </c>
      <c r="S3577" t="s">
        <v>459</v>
      </c>
      <c r="T3577" t="s">
        <v>458</v>
      </c>
      <c r="U3577" t="s">
        <v>682</v>
      </c>
      <c r="V3577" t="s">
        <v>458</v>
      </c>
    </row>
    <row r="3578" spans="1:22" x14ac:dyDescent="0.2">
      <c r="A3578" s="102">
        <v>43458</v>
      </c>
      <c r="B3578" s="102" t="s">
        <v>1957</v>
      </c>
      <c r="C3578" t="s">
        <v>541</v>
      </c>
      <c r="D3578" s="58">
        <v>6004.1</v>
      </c>
      <c r="E3578" t="s">
        <v>452</v>
      </c>
      <c r="F3578" s="108">
        <v>2001</v>
      </c>
      <c r="G3578" t="s">
        <v>2936</v>
      </c>
      <c r="H3578">
        <v>4</v>
      </c>
      <c r="I3578">
        <v>235</v>
      </c>
      <c r="J3578" t="s">
        <v>6370</v>
      </c>
      <c r="K3578" t="s">
        <v>2937</v>
      </c>
      <c r="L3578">
        <v>0</v>
      </c>
      <c r="M3578" s="103">
        <v>3102</v>
      </c>
      <c r="N3578" t="s">
        <v>1305</v>
      </c>
      <c r="O3578" t="s">
        <v>6427</v>
      </c>
      <c r="P3578" t="s">
        <v>458</v>
      </c>
      <c r="R3578" s="103">
        <v>12408</v>
      </c>
      <c r="S3578" t="s">
        <v>459</v>
      </c>
      <c r="T3578" t="s">
        <v>458</v>
      </c>
      <c r="U3578" t="s">
        <v>682</v>
      </c>
      <c r="V3578" t="s">
        <v>458</v>
      </c>
    </row>
    <row r="3579" spans="1:22" x14ac:dyDescent="0.2">
      <c r="A3579" s="102">
        <v>43458</v>
      </c>
      <c r="B3579" s="102" t="s">
        <v>1957</v>
      </c>
      <c r="C3579" t="s">
        <v>541</v>
      </c>
      <c r="D3579" s="58">
        <v>6004.1</v>
      </c>
      <c r="E3579" t="s">
        <v>452</v>
      </c>
      <c r="F3579" s="108">
        <v>2014</v>
      </c>
      <c r="G3579" t="s">
        <v>2978</v>
      </c>
      <c r="H3579">
        <v>8</v>
      </c>
      <c r="I3579">
        <v>235</v>
      </c>
      <c r="J3579" t="s">
        <v>6370</v>
      </c>
      <c r="K3579" t="s">
        <v>2937</v>
      </c>
      <c r="L3579">
        <v>409</v>
      </c>
      <c r="M3579">
        <v>490.8</v>
      </c>
      <c r="N3579" t="s">
        <v>1327</v>
      </c>
      <c r="O3579" t="s">
        <v>6428</v>
      </c>
      <c r="P3579" t="s">
        <v>458</v>
      </c>
      <c r="R3579" s="103">
        <v>3926.4</v>
      </c>
      <c r="S3579" t="s">
        <v>459</v>
      </c>
      <c r="T3579" t="s">
        <v>458</v>
      </c>
      <c r="U3579" t="s">
        <v>682</v>
      </c>
      <c r="V3579" t="s">
        <v>458</v>
      </c>
    </row>
    <row r="3580" spans="1:22" x14ac:dyDescent="0.2">
      <c r="A3580" s="102">
        <v>43459</v>
      </c>
      <c r="B3580" s="102" t="s">
        <v>1957</v>
      </c>
      <c r="C3580" t="s">
        <v>541</v>
      </c>
      <c r="D3580" s="58">
        <v>6004.1</v>
      </c>
      <c r="E3580" t="s">
        <v>452</v>
      </c>
      <c r="F3580" s="108">
        <v>2018</v>
      </c>
      <c r="G3580" t="s">
        <v>3856</v>
      </c>
      <c r="H3580">
        <v>6</v>
      </c>
      <c r="I3580">
        <v>235</v>
      </c>
      <c r="J3580" t="s">
        <v>6370</v>
      </c>
      <c r="K3580" t="s">
        <v>2937</v>
      </c>
      <c r="L3580">
        <v>329</v>
      </c>
      <c r="M3580">
        <v>394.8</v>
      </c>
      <c r="N3580" t="s">
        <v>878</v>
      </c>
      <c r="O3580" t="s">
        <v>6426</v>
      </c>
      <c r="P3580" t="s">
        <v>458</v>
      </c>
      <c r="R3580" s="103">
        <v>2368.8000000000002</v>
      </c>
      <c r="S3580" t="s">
        <v>459</v>
      </c>
      <c r="T3580" t="s">
        <v>458</v>
      </c>
      <c r="U3580" t="s">
        <v>682</v>
      </c>
      <c r="V3580" t="s">
        <v>458</v>
      </c>
    </row>
    <row r="3581" spans="1:22" x14ac:dyDescent="0.2">
      <c r="A3581" s="102">
        <v>43459</v>
      </c>
      <c r="B3581" s="102" t="s">
        <v>1957</v>
      </c>
      <c r="C3581" t="s">
        <v>541</v>
      </c>
      <c r="D3581" s="58">
        <v>6004.1</v>
      </c>
      <c r="E3581" t="s">
        <v>452</v>
      </c>
      <c r="F3581" s="108">
        <v>2016</v>
      </c>
      <c r="G3581" t="s">
        <v>5262</v>
      </c>
      <c r="H3581">
        <v>8</v>
      </c>
      <c r="I3581">
        <v>237</v>
      </c>
      <c r="J3581" t="s">
        <v>6415</v>
      </c>
      <c r="K3581" t="s">
        <v>2937</v>
      </c>
      <c r="L3581">
        <v>351</v>
      </c>
      <c r="M3581">
        <v>421.2</v>
      </c>
      <c r="N3581" t="s">
        <v>2569</v>
      </c>
      <c r="O3581" t="s">
        <v>6425</v>
      </c>
      <c r="P3581" t="s">
        <v>458</v>
      </c>
      <c r="R3581" s="103">
        <v>3369.6</v>
      </c>
      <c r="S3581" t="s">
        <v>459</v>
      </c>
      <c r="T3581" t="s">
        <v>458</v>
      </c>
      <c r="U3581" t="s">
        <v>682</v>
      </c>
      <c r="V3581" t="s">
        <v>458</v>
      </c>
    </row>
    <row r="3582" spans="1:22" x14ac:dyDescent="0.2">
      <c r="A3582" s="102">
        <v>43459</v>
      </c>
      <c r="B3582" s="102" t="s">
        <v>1957</v>
      </c>
      <c r="C3582" t="s">
        <v>541</v>
      </c>
      <c r="D3582" s="58">
        <v>6004.1</v>
      </c>
      <c r="E3582" t="s">
        <v>452</v>
      </c>
      <c r="F3582" s="108">
        <v>2001</v>
      </c>
      <c r="G3582" t="s">
        <v>2936</v>
      </c>
      <c r="H3582">
        <v>5</v>
      </c>
      <c r="I3582">
        <v>235</v>
      </c>
      <c r="J3582" t="s">
        <v>6370</v>
      </c>
      <c r="K3582" t="s">
        <v>2937</v>
      </c>
      <c r="L3582">
        <v>0</v>
      </c>
      <c r="M3582" s="103">
        <v>3102</v>
      </c>
      <c r="N3582" t="s">
        <v>2784</v>
      </c>
      <c r="O3582" t="s">
        <v>6427</v>
      </c>
      <c r="P3582" t="s">
        <v>458</v>
      </c>
      <c r="R3582" s="103">
        <v>15510</v>
      </c>
      <c r="S3582" t="s">
        <v>459</v>
      </c>
      <c r="T3582" t="s">
        <v>458</v>
      </c>
      <c r="U3582" t="s">
        <v>682</v>
      </c>
      <c r="V3582" t="s">
        <v>458</v>
      </c>
    </row>
    <row r="3583" spans="1:22" x14ac:dyDescent="0.2">
      <c r="A3583" s="102">
        <v>43459</v>
      </c>
      <c r="B3583" s="102" t="s">
        <v>1957</v>
      </c>
      <c r="C3583" t="s">
        <v>541</v>
      </c>
      <c r="D3583" s="58">
        <v>6004.1</v>
      </c>
      <c r="E3583" t="s">
        <v>452</v>
      </c>
      <c r="F3583" s="108">
        <v>2010</v>
      </c>
      <c r="G3583" t="s">
        <v>3044</v>
      </c>
      <c r="H3583">
        <v>8</v>
      </c>
      <c r="I3583">
        <v>235</v>
      </c>
      <c r="J3583" t="s">
        <v>6370</v>
      </c>
      <c r="K3583" t="s">
        <v>2937</v>
      </c>
      <c r="L3583">
        <v>559</v>
      </c>
      <c r="M3583">
        <v>670.8</v>
      </c>
      <c r="N3583" t="s">
        <v>1667</v>
      </c>
      <c r="O3583" t="s">
        <v>6429</v>
      </c>
      <c r="P3583" t="s">
        <v>458</v>
      </c>
      <c r="R3583" s="103">
        <v>5366.4</v>
      </c>
      <c r="S3583" t="s">
        <v>459</v>
      </c>
      <c r="T3583" t="s">
        <v>458</v>
      </c>
      <c r="U3583" t="s">
        <v>682</v>
      </c>
      <c r="V3583" t="s">
        <v>458</v>
      </c>
    </row>
    <row r="3584" spans="1:22" x14ac:dyDescent="0.2">
      <c r="A3584" s="102">
        <v>43459</v>
      </c>
      <c r="B3584" s="102" t="s">
        <v>1957</v>
      </c>
      <c r="C3584" t="s">
        <v>541</v>
      </c>
      <c r="D3584" s="58">
        <v>6004.1</v>
      </c>
      <c r="E3584" t="s">
        <v>452</v>
      </c>
      <c r="F3584" s="108">
        <v>2006</v>
      </c>
      <c r="G3584" t="s">
        <v>3265</v>
      </c>
      <c r="H3584">
        <v>5</v>
      </c>
      <c r="I3584">
        <v>235</v>
      </c>
      <c r="J3584" t="s">
        <v>6370</v>
      </c>
      <c r="K3584" t="s">
        <v>2937</v>
      </c>
      <c r="L3584">
        <v>878</v>
      </c>
      <c r="M3584" s="103">
        <v>1053.5999999999999</v>
      </c>
      <c r="N3584" t="s">
        <v>2225</v>
      </c>
      <c r="O3584" t="s">
        <v>6430</v>
      </c>
      <c r="P3584" t="s">
        <v>458</v>
      </c>
      <c r="R3584" s="103">
        <v>5268</v>
      </c>
      <c r="S3584" t="s">
        <v>459</v>
      </c>
      <c r="T3584" t="s">
        <v>458</v>
      </c>
      <c r="U3584" t="s">
        <v>682</v>
      </c>
      <c r="V3584" t="s">
        <v>458</v>
      </c>
    </row>
    <row r="3585" spans="1:22" x14ac:dyDescent="0.2">
      <c r="A3585" s="102">
        <v>43459</v>
      </c>
      <c r="B3585" s="102" t="s">
        <v>1957</v>
      </c>
      <c r="C3585" t="s">
        <v>541</v>
      </c>
      <c r="D3585" s="58">
        <v>6004.1</v>
      </c>
      <c r="E3585" t="s">
        <v>452</v>
      </c>
      <c r="F3585" s="108">
        <v>2014</v>
      </c>
      <c r="G3585" t="s">
        <v>2978</v>
      </c>
      <c r="H3585">
        <v>8</v>
      </c>
      <c r="I3585">
        <v>235</v>
      </c>
      <c r="J3585" t="s">
        <v>6370</v>
      </c>
      <c r="K3585" t="s">
        <v>2937</v>
      </c>
      <c r="L3585">
        <v>409</v>
      </c>
      <c r="M3585">
        <v>490.8</v>
      </c>
      <c r="N3585" t="s">
        <v>1328</v>
      </c>
      <c r="O3585" t="s">
        <v>6428</v>
      </c>
      <c r="P3585" t="s">
        <v>458</v>
      </c>
      <c r="R3585" s="103">
        <v>3926.4</v>
      </c>
      <c r="S3585" t="s">
        <v>459</v>
      </c>
      <c r="T3585" t="s">
        <v>458</v>
      </c>
      <c r="U3585" t="s">
        <v>682</v>
      </c>
      <c r="V3585" t="s">
        <v>458</v>
      </c>
    </row>
    <row r="3586" spans="1:22" x14ac:dyDescent="0.2">
      <c r="A3586" s="102">
        <v>43460</v>
      </c>
      <c r="B3586" s="102" t="s">
        <v>1957</v>
      </c>
      <c r="C3586" t="s">
        <v>541</v>
      </c>
      <c r="D3586" s="58">
        <v>6004.1</v>
      </c>
      <c r="E3586" t="s">
        <v>452</v>
      </c>
      <c r="F3586" s="108">
        <v>2016</v>
      </c>
      <c r="G3586" t="s">
        <v>5262</v>
      </c>
      <c r="H3586">
        <v>8</v>
      </c>
      <c r="I3586">
        <v>237</v>
      </c>
      <c r="J3586" t="s">
        <v>6415</v>
      </c>
      <c r="K3586" t="s">
        <v>2937</v>
      </c>
      <c r="L3586">
        <v>351</v>
      </c>
      <c r="M3586">
        <v>421.2</v>
      </c>
      <c r="N3586" t="s">
        <v>2766</v>
      </c>
      <c r="O3586" t="s">
        <v>6425</v>
      </c>
      <c r="P3586" t="s">
        <v>458</v>
      </c>
      <c r="R3586" s="103">
        <v>3369.6</v>
      </c>
      <c r="S3586" t="s">
        <v>459</v>
      </c>
      <c r="T3586" t="s">
        <v>458</v>
      </c>
      <c r="U3586" t="s">
        <v>682</v>
      </c>
      <c r="V3586" t="s">
        <v>458</v>
      </c>
    </row>
    <row r="3587" spans="1:22" x14ac:dyDescent="0.2">
      <c r="A3587" s="102">
        <v>43460</v>
      </c>
      <c r="B3587" s="102" t="s">
        <v>1957</v>
      </c>
      <c r="C3587" t="s">
        <v>541</v>
      </c>
      <c r="D3587" s="58">
        <v>6004.1</v>
      </c>
      <c r="E3587" t="s">
        <v>452</v>
      </c>
      <c r="F3587" s="108">
        <v>2001</v>
      </c>
      <c r="G3587" t="s">
        <v>2936</v>
      </c>
      <c r="H3587">
        <v>5</v>
      </c>
      <c r="I3587">
        <v>235</v>
      </c>
      <c r="J3587" t="s">
        <v>6370</v>
      </c>
      <c r="K3587" t="s">
        <v>2937</v>
      </c>
      <c r="L3587">
        <v>0</v>
      </c>
      <c r="M3587" s="103">
        <v>3102</v>
      </c>
      <c r="N3587" t="s">
        <v>844</v>
      </c>
      <c r="O3587" t="s">
        <v>6427</v>
      </c>
      <c r="P3587" t="s">
        <v>458</v>
      </c>
      <c r="R3587" s="103">
        <v>15510</v>
      </c>
      <c r="S3587" t="s">
        <v>459</v>
      </c>
      <c r="T3587" t="s">
        <v>458</v>
      </c>
      <c r="U3587" t="s">
        <v>682</v>
      </c>
      <c r="V3587" t="s">
        <v>458</v>
      </c>
    </row>
    <row r="3588" spans="1:22" x14ac:dyDescent="0.2">
      <c r="A3588" s="102">
        <v>43460</v>
      </c>
      <c r="B3588" s="102" t="s">
        <v>1957</v>
      </c>
      <c r="C3588" t="s">
        <v>541</v>
      </c>
      <c r="D3588" s="58">
        <v>6004.1</v>
      </c>
      <c r="E3588" t="s">
        <v>452</v>
      </c>
      <c r="F3588" s="108">
        <v>2010</v>
      </c>
      <c r="G3588" t="s">
        <v>3044</v>
      </c>
      <c r="H3588">
        <v>6</v>
      </c>
      <c r="I3588">
        <v>235</v>
      </c>
      <c r="J3588" t="s">
        <v>6370</v>
      </c>
      <c r="K3588" t="s">
        <v>2937</v>
      </c>
      <c r="L3588">
        <v>559</v>
      </c>
      <c r="M3588">
        <v>670.8</v>
      </c>
      <c r="N3588" t="s">
        <v>1668</v>
      </c>
      <c r="O3588" t="s">
        <v>6429</v>
      </c>
      <c r="P3588" t="s">
        <v>458</v>
      </c>
      <c r="R3588" s="103">
        <v>4024.8</v>
      </c>
      <c r="S3588" t="s">
        <v>459</v>
      </c>
      <c r="T3588" t="s">
        <v>458</v>
      </c>
      <c r="U3588" t="s">
        <v>682</v>
      </c>
      <c r="V3588" t="s">
        <v>458</v>
      </c>
    </row>
    <row r="3589" spans="1:22" x14ac:dyDescent="0.2">
      <c r="A3589" s="102">
        <v>43460</v>
      </c>
      <c r="B3589" s="102" t="s">
        <v>1957</v>
      </c>
      <c r="C3589" t="s">
        <v>541</v>
      </c>
      <c r="D3589" s="58">
        <v>6004.1</v>
      </c>
      <c r="E3589" t="s">
        <v>452</v>
      </c>
      <c r="F3589" s="108">
        <v>2006</v>
      </c>
      <c r="G3589" t="s">
        <v>3265</v>
      </c>
      <c r="H3589">
        <v>4</v>
      </c>
      <c r="I3589">
        <v>235</v>
      </c>
      <c r="J3589" t="s">
        <v>6370</v>
      </c>
      <c r="K3589" t="s">
        <v>2937</v>
      </c>
      <c r="L3589">
        <v>878</v>
      </c>
      <c r="M3589" s="103">
        <v>1053.5999999999999</v>
      </c>
      <c r="N3589" t="s">
        <v>2008</v>
      </c>
      <c r="O3589" t="s">
        <v>6430</v>
      </c>
      <c r="P3589" t="s">
        <v>458</v>
      </c>
      <c r="R3589" s="103">
        <v>4214.3999999999996</v>
      </c>
      <c r="S3589" t="s">
        <v>459</v>
      </c>
      <c r="T3589" t="s">
        <v>458</v>
      </c>
      <c r="U3589" t="s">
        <v>682</v>
      </c>
      <c r="V3589" t="s">
        <v>458</v>
      </c>
    </row>
    <row r="3590" spans="1:22" x14ac:dyDescent="0.2">
      <c r="A3590" s="102">
        <v>43460</v>
      </c>
      <c r="B3590" s="102" t="s">
        <v>1957</v>
      </c>
      <c r="C3590" t="s">
        <v>541</v>
      </c>
      <c r="D3590" s="58">
        <v>6004.1</v>
      </c>
      <c r="E3590" t="s">
        <v>452</v>
      </c>
      <c r="F3590" s="108">
        <v>2012</v>
      </c>
      <c r="G3590" t="s">
        <v>3859</v>
      </c>
      <c r="H3590">
        <v>3</v>
      </c>
      <c r="I3590">
        <v>226</v>
      </c>
      <c r="J3590" t="s">
        <v>6415</v>
      </c>
      <c r="K3590" t="s">
        <v>2937</v>
      </c>
      <c r="L3590">
        <v>381</v>
      </c>
      <c r="M3590">
        <v>457.2</v>
      </c>
      <c r="N3590" t="s">
        <v>2011</v>
      </c>
      <c r="O3590" t="s">
        <v>6431</v>
      </c>
      <c r="P3590" t="s">
        <v>458</v>
      </c>
      <c r="R3590" s="103">
        <v>1371.6</v>
      </c>
      <c r="S3590" t="s">
        <v>459</v>
      </c>
      <c r="T3590" t="s">
        <v>458</v>
      </c>
      <c r="U3590" t="s">
        <v>682</v>
      </c>
      <c r="V3590" t="s">
        <v>458</v>
      </c>
    </row>
    <row r="3591" spans="1:22" x14ac:dyDescent="0.2">
      <c r="A3591" s="102">
        <v>43460</v>
      </c>
      <c r="B3591" s="102" t="s">
        <v>1957</v>
      </c>
      <c r="C3591" t="s">
        <v>541</v>
      </c>
      <c r="D3591" s="58">
        <v>6004.1</v>
      </c>
      <c r="E3591" t="s">
        <v>452</v>
      </c>
      <c r="F3591" s="108">
        <v>2013</v>
      </c>
      <c r="G3591" t="s">
        <v>4830</v>
      </c>
      <c r="H3591">
        <v>7</v>
      </c>
      <c r="I3591">
        <v>235</v>
      </c>
      <c r="J3591" t="s">
        <v>6370</v>
      </c>
      <c r="K3591" t="s">
        <v>2937</v>
      </c>
      <c r="L3591">
        <v>357</v>
      </c>
      <c r="M3591">
        <v>428.4</v>
      </c>
      <c r="N3591" t="s">
        <v>2476</v>
      </c>
      <c r="O3591" t="s">
        <v>6432</v>
      </c>
      <c r="P3591" t="s">
        <v>458</v>
      </c>
      <c r="R3591" s="103">
        <v>2998.8</v>
      </c>
      <c r="S3591" t="s">
        <v>459</v>
      </c>
      <c r="T3591" t="s">
        <v>458</v>
      </c>
      <c r="U3591" t="s">
        <v>682</v>
      </c>
      <c r="V3591" t="s">
        <v>458</v>
      </c>
    </row>
    <row r="3592" spans="1:22" x14ac:dyDescent="0.2">
      <c r="A3592" s="102">
        <v>43461</v>
      </c>
      <c r="B3592" s="102" t="s">
        <v>1957</v>
      </c>
      <c r="C3592" t="s">
        <v>541</v>
      </c>
      <c r="D3592" s="58">
        <v>6004.1</v>
      </c>
      <c r="E3592" t="s">
        <v>452</v>
      </c>
      <c r="F3592" s="108">
        <v>2001</v>
      </c>
      <c r="G3592" t="s">
        <v>2936</v>
      </c>
      <c r="H3592">
        <v>8</v>
      </c>
      <c r="I3592">
        <v>235</v>
      </c>
      <c r="J3592" t="s">
        <v>6370</v>
      </c>
      <c r="K3592" t="s">
        <v>2937</v>
      </c>
      <c r="L3592">
        <v>0</v>
      </c>
      <c r="M3592" s="103">
        <v>3102</v>
      </c>
      <c r="N3592" t="s">
        <v>1363</v>
      </c>
      <c r="O3592" t="s">
        <v>6427</v>
      </c>
      <c r="P3592" t="s">
        <v>458</v>
      </c>
      <c r="R3592" s="103">
        <v>24816</v>
      </c>
      <c r="S3592" t="s">
        <v>459</v>
      </c>
      <c r="T3592" t="s">
        <v>458</v>
      </c>
      <c r="U3592" t="s">
        <v>682</v>
      </c>
      <c r="V3592" t="s">
        <v>458</v>
      </c>
    </row>
    <row r="3593" spans="1:22" x14ac:dyDescent="0.2">
      <c r="A3593" s="102">
        <v>43461</v>
      </c>
      <c r="B3593" s="102" t="s">
        <v>1957</v>
      </c>
      <c r="C3593" t="s">
        <v>541</v>
      </c>
      <c r="D3593" s="58">
        <v>6004.1</v>
      </c>
      <c r="E3593" t="s">
        <v>452</v>
      </c>
      <c r="F3593" s="108">
        <v>2010</v>
      </c>
      <c r="G3593" t="s">
        <v>3044</v>
      </c>
      <c r="H3593">
        <v>6.5</v>
      </c>
      <c r="I3593">
        <v>235</v>
      </c>
      <c r="J3593" t="s">
        <v>6370</v>
      </c>
      <c r="K3593" t="s">
        <v>2937</v>
      </c>
      <c r="L3593">
        <v>559</v>
      </c>
      <c r="M3593">
        <v>670.8</v>
      </c>
      <c r="N3593" t="s">
        <v>1307</v>
      </c>
      <c r="O3593" t="s">
        <v>6429</v>
      </c>
      <c r="P3593" t="s">
        <v>458</v>
      </c>
      <c r="R3593" s="103">
        <v>4360.2</v>
      </c>
      <c r="S3593" t="s">
        <v>459</v>
      </c>
      <c r="T3593" t="s">
        <v>458</v>
      </c>
      <c r="U3593" t="s">
        <v>682</v>
      </c>
      <c r="V3593" t="s">
        <v>458</v>
      </c>
    </row>
    <row r="3594" spans="1:22" x14ac:dyDescent="0.2">
      <c r="A3594" s="102">
        <v>43461</v>
      </c>
      <c r="B3594" s="102" t="s">
        <v>1957</v>
      </c>
      <c r="C3594" t="s">
        <v>541</v>
      </c>
      <c r="D3594" s="58">
        <v>6004.1</v>
      </c>
      <c r="E3594" t="s">
        <v>452</v>
      </c>
      <c r="F3594" s="108">
        <v>2006</v>
      </c>
      <c r="G3594" t="s">
        <v>3265</v>
      </c>
      <c r="H3594">
        <v>8</v>
      </c>
      <c r="I3594">
        <v>235</v>
      </c>
      <c r="J3594" t="s">
        <v>6370</v>
      </c>
      <c r="K3594" t="s">
        <v>2937</v>
      </c>
      <c r="L3594">
        <v>878</v>
      </c>
      <c r="M3594" s="103">
        <v>1053.5999999999999</v>
      </c>
      <c r="N3594" t="s">
        <v>577</v>
      </c>
      <c r="O3594" t="s">
        <v>6430</v>
      </c>
      <c r="P3594" t="s">
        <v>458</v>
      </c>
      <c r="R3594" s="103">
        <v>8428.7999999999993</v>
      </c>
      <c r="S3594" t="s">
        <v>459</v>
      </c>
      <c r="T3594" t="s">
        <v>458</v>
      </c>
      <c r="U3594" t="s">
        <v>682</v>
      </c>
      <c r="V3594" t="s">
        <v>458</v>
      </c>
    </row>
    <row r="3595" spans="1:22" x14ac:dyDescent="0.2">
      <c r="A3595" s="102">
        <v>43461</v>
      </c>
      <c r="B3595" s="102" t="s">
        <v>1957</v>
      </c>
      <c r="C3595" t="s">
        <v>541</v>
      </c>
      <c r="D3595" s="58">
        <v>6004.1</v>
      </c>
      <c r="E3595" t="s">
        <v>452</v>
      </c>
      <c r="F3595" s="108">
        <v>2012</v>
      </c>
      <c r="G3595" t="s">
        <v>3859</v>
      </c>
      <c r="H3595">
        <v>6</v>
      </c>
      <c r="I3595">
        <v>226</v>
      </c>
      <c r="J3595" t="s">
        <v>6415</v>
      </c>
      <c r="K3595" t="s">
        <v>2937</v>
      </c>
      <c r="L3595">
        <v>381</v>
      </c>
      <c r="M3595">
        <v>457.2</v>
      </c>
      <c r="N3595" t="s">
        <v>1180</v>
      </c>
      <c r="O3595" t="s">
        <v>6431</v>
      </c>
      <c r="P3595" t="s">
        <v>458</v>
      </c>
      <c r="R3595" s="103">
        <v>2743.2</v>
      </c>
      <c r="S3595" t="s">
        <v>459</v>
      </c>
      <c r="T3595" t="s">
        <v>458</v>
      </c>
      <c r="U3595" t="s">
        <v>682</v>
      </c>
      <c r="V3595" t="s">
        <v>458</v>
      </c>
    </row>
    <row r="3596" spans="1:22" x14ac:dyDescent="0.2">
      <c r="A3596" s="102">
        <v>43461</v>
      </c>
      <c r="B3596" s="102" t="s">
        <v>1957</v>
      </c>
      <c r="C3596" t="s">
        <v>541</v>
      </c>
      <c r="D3596" s="58">
        <v>6004.1</v>
      </c>
      <c r="E3596" t="s">
        <v>452</v>
      </c>
      <c r="F3596" s="108">
        <v>2013</v>
      </c>
      <c r="G3596" t="s">
        <v>4830</v>
      </c>
      <c r="H3596">
        <v>8</v>
      </c>
      <c r="I3596">
        <v>235</v>
      </c>
      <c r="J3596" t="s">
        <v>6370</v>
      </c>
      <c r="K3596" t="s">
        <v>2937</v>
      </c>
      <c r="L3596">
        <v>357</v>
      </c>
      <c r="M3596">
        <v>428.4</v>
      </c>
      <c r="N3596" t="s">
        <v>2477</v>
      </c>
      <c r="O3596" t="s">
        <v>6432</v>
      </c>
      <c r="P3596" t="s">
        <v>458</v>
      </c>
      <c r="R3596" s="103">
        <v>3427.2</v>
      </c>
      <c r="S3596" t="s">
        <v>459</v>
      </c>
      <c r="T3596" t="s">
        <v>458</v>
      </c>
      <c r="U3596" t="s">
        <v>682</v>
      </c>
      <c r="V3596" t="s">
        <v>458</v>
      </c>
    </row>
    <row r="3597" spans="1:22" x14ac:dyDescent="0.2">
      <c r="A3597" s="102">
        <v>43461</v>
      </c>
      <c r="B3597" s="102" t="s">
        <v>1957</v>
      </c>
      <c r="C3597" t="s">
        <v>541</v>
      </c>
      <c r="D3597" s="58">
        <v>6004.1</v>
      </c>
      <c r="E3597" t="s">
        <v>452</v>
      </c>
      <c r="F3597" s="108">
        <v>2014</v>
      </c>
      <c r="G3597" t="s">
        <v>2978</v>
      </c>
      <c r="H3597">
        <v>8</v>
      </c>
      <c r="I3597">
        <v>235</v>
      </c>
      <c r="J3597" t="s">
        <v>6370</v>
      </c>
      <c r="K3597" t="s">
        <v>2937</v>
      </c>
      <c r="L3597">
        <v>409</v>
      </c>
      <c r="M3597">
        <v>490.8</v>
      </c>
      <c r="N3597" t="s">
        <v>1963</v>
      </c>
      <c r="O3597" t="s">
        <v>6428</v>
      </c>
      <c r="P3597" t="s">
        <v>458</v>
      </c>
      <c r="R3597" s="103">
        <v>3926.4</v>
      </c>
      <c r="S3597" t="s">
        <v>459</v>
      </c>
      <c r="T3597" t="s">
        <v>458</v>
      </c>
      <c r="U3597" t="s">
        <v>682</v>
      </c>
      <c r="V3597" t="s">
        <v>458</v>
      </c>
    </row>
    <row r="3598" spans="1:22" x14ac:dyDescent="0.2">
      <c r="A3598" s="102">
        <v>43462</v>
      </c>
      <c r="B3598" s="102" t="s">
        <v>1957</v>
      </c>
      <c r="C3598" t="s">
        <v>541</v>
      </c>
      <c r="D3598" s="58">
        <v>6004.1</v>
      </c>
      <c r="E3598" t="s">
        <v>452</v>
      </c>
      <c r="F3598" s="108">
        <v>2001</v>
      </c>
      <c r="G3598" t="s">
        <v>2936</v>
      </c>
      <c r="H3598">
        <v>6</v>
      </c>
      <c r="I3598">
        <v>235</v>
      </c>
      <c r="J3598" t="s">
        <v>6370</v>
      </c>
      <c r="K3598" t="s">
        <v>2937</v>
      </c>
      <c r="L3598">
        <v>0</v>
      </c>
      <c r="M3598" s="103">
        <v>3102</v>
      </c>
      <c r="N3598" t="s">
        <v>2785</v>
      </c>
      <c r="O3598" t="s">
        <v>6427</v>
      </c>
      <c r="P3598" t="s">
        <v>458</v>
      </c>
      <c r="R3598" s="103">
        <v>18612</v>
      </c>
      <c r="S3598" t="s">
        <v>459</v>
      </c>
      <c r="T3598" t="s">
        <v>458</v>
      </c>
      <c r="U3598" t="s">
        <v>682</v>
      </c>
      <c r="V3598" t="s">
        <v>458</v>
      </c>
    </row>
    <row r="3599" spans="1:22" x14ac:dyDescent="0.2">
      <c r="A3599" s="102">
        <v>43462</v>
      </c>
      <c r="B3599" s="102" t="s">
        <v>1957</v>
      </c>
      <c r="C3599" t="s">
        <v>541</v>
      </c>
      <c r="D3599" s="58">
        <v>6004.1</v>
      </c>
      <c r="E3599" t="s">
        <v>452</v>
      </c>
      <c r="F3599" s="108">
        <v>2006</v>
      </c>
      <c r="G3599" t="s">
        <v>3265</v>
      </c>
      <c r="H3599">
        <v>8</v>
      </c>
      <c r="I3599">
        <v>235</v>
      </c>
      <c r="J3599" t="s">
        <v>6370</v>
      </c>
      <c r="K3599" t="s">
        <v>2937</v>
      </c>
      <c r="L3599">
        <v>878</v>
      </c>
      <c r="M3599" s="103">
        <v>1053.5999999999999</v>
      </c>
      <c r="N3599" t="s">
        <v>1698</v>
      </c>
      <c r="O3599" t="s">
        <v>6430</v>
      </c>
      <c r="P3599" t="s">
        <v>458</v>
      </c>
      <c r="R3599" s="103">
        <v>8428.7999999999993</v>
      </c>
      <c r="S3599" t="s">
        <v>459</v>
      </c>
      <c r="T3599" t="s">
        <v>458</v>
      </c>
      <c r="U3599" t="s">
        <v>682</v>
      </c>
      <c r="V3599" t="s">
        <v>458</v>
      </c>
    </row>
    <row r="3600" spans="1:22" x14ac:dyDescent="0.2">
      <c r="A3600" s="102">
        <v>43462</v>
      </c>
      <c r="B3600" s="102" t="s">
        <v>1957</v>
      </c>
      <c r="C3600" t="s">
        <v>541</v>
      </c>
      <c r="D3600" s="58">
        <v>6004.1</v>
      </c>
      <c r="E3600" t="s">
        <v>452</v>
      </c>
      <c r="F3600" s="108">
        <v>2013</v>
      </c>
      <c r="G3600" t="s">
        <v>4830</v>
      </c>
      <c r="H3600">
        <v>6</v>
      </c>
      <c r="I3600">
        <v>235</v>
      </c>
      <c r="J3600" t="s">
        <v>6370</v>
      </c>
      <c r="K3600" t="s">
        <v>2937</v>
      </c>
      <c r="L3600">
        <v>357</v>
      </c>
      <c r="M3600">
        <v>428.4</v>
      </c>
      <c r="N3600" t="s">
        <v>2478</v>
      </c>
      <c r="O3600" t="s">
        <v>6432</v>
      </c>
      <c r="P3600" t="s">
        <v>458</v>
      </c>
      <c r="R3600" s="103">
        <v>2570.4</v>
      </c>
      <c r="S3600" t="s">
        <v>459</v>
      </c>
      <c r="T3600" t="s">
        <v>458</v>
      </c>
      <c r="U3600" t="s">
        <v>682</v>
      </c>
      <c r="V3600" t="s">
        <v>458</v>
      </c>
    </row>
    <row r="3601" spans="1:22" x14ac:dyDescent="0.2">
      <c r="A3601" s="102">
        <v>43462</v>
      </c>
      <c r="B3601" s="102" t="s">
        <v>1957</v>
      </c>
      <c r="C3601" t="s">
        <v>541</v>
      </c>
      <c r="D3601" s="58">
        <v>6004.1</v>
      </c>
      <c r="E3601" t="s">
        <v>452</v>
      </c>
      <c r="F3601" s="108">
        <v>2014</v>
      </c>
      <c r="G3601" t="s">
        <v>2978</v>
      </c>
      <c r="H3601">
        <v>6</v>
      </c>
      <c r="I3601">
        <v>235</v>
      </c>
      <c r="J3601" t="s">
        <v>6370</v>
      </c>
      <c r="K3601" t="s">
        <v>2937</v>
      </c>
      <c r="L3601">
        <v>409</v>
      </c>
      <c r="M3601">
        <v>490.8</v>
      </c>
      <c r="N3601" t="s">
        <v>921</v>
      </c>
      <c r="O3601" t="s">
        <v>6428</v>
      </c>
      <c r="P3601" t="s">
        <v>458</v>
      </c>
      <c r="R3601" s="103">
        <v>2944.8</v>
      </c>
      <c r="S3601" t="s">
        <v>459</v>
      </c>
      <c r="T3601" t="s">
        <v>458</v>
      </c>
      <c r="U3601" t="s">
        <v>682</v>
      </c>
      <c r="V3601" t="s">
        <v>458</v>
      </c>
    </row>
    <row r="3602" spans="1:22" x14ac:dyDescent="0.2">
      <c r="A3602" s="102">
        <v>43462</v>
      </c>
      <c r="B3602" s="102" t="s">
        <v>1957</v>
      </c>
      <c r="C3602" t="s">
        <v>541</v>
      </c>
      <c r="D3602" s="58">
        <v>6004.1</v>
      </c>
      <c r="E3602" t="s">
        <v>452</v>
      </c>
      <c r="F3602" s="108">
        <v>2011</v>
      </c>
      <c r="G3602" t="s">
        <v>4389</v>
      </c>
      <c r="H3602">
        <v>8</v>
      </c>
      <c r="I3602">
        <v>226</v>
      </c>
      <c r="J3602" t="s">
        <v>6415</v>
      </c>
      <c r="K3602" t="s">
        <v>2937</v>
      </c>
      <c r="L3602">
        <v>379</v>
      </c>
      <c r="M3602">
        <v>454.8</v>
      </c>
      <c r="N3602" t="s">
        <v>6433</v>
      </c>
      <c r="O3602" t="s">
        <v>4396</v>
      </c>
      <c r="P3602" t="s">
        <v>458</v>
      </c>
      <c r="R3602" s="103">
        <v>3638.4</v>
      </c>
      <c r="S3602" t="s">
        <v>459</v>
      </c>
      <c r="T3602" t="s">
        <v>458</v>
      </c>
      <c r="U3602" t="s">
        <v>682</v>
      </c>
      <c r="V3602" t="s">
        <v>458</v>
      </c>
    </row>
    <row r="3603" spans="1:22" x14ac:dyDescent="0.2">
      <c r="A3603" s="102">
        <v>43453</v>
      </c>
      <c r="B3603" s="102" t="s">
        <v>6434</v>
      </c>
      <c r="C3603" t="s">
        <v>541</v>
      </c>
      <c r="D3603" s="58">
        <v>6011.1</v>
      </c>
      <c r="E3603" t="s">
        <v>452</v>
      </c>
      <c r="F3603" s="108">
        <v>2001</v>
      </c>
      <c r="G3603" t="s">
        <v>2936</v>
      </c>
      <c r="H3603">
        <v>8</v>
      </c>
      <c r="I3603">
        <v>434</v>
      </c>
      <c r="J3603" t="s">
        <v>555</v>
      </c>
      <c r="K3603" t="s">
        <v>2937</v>
      </c>
      <c r="L3603">
        <v>0</v>
      </c>
      <c r="M3603" s="103">
        <v>3102</v>
      </c>
      <c r="N3603" t="s">
        <v>1160</v>
      </c>
      <c r="O3603" t="s">
        <v>6427</v>
      </c>
      <c r="P3603" t="s">
        <v>458</v>
      </c>
      <c r="R3603" s="103">
        <v>24816</v>
      </c>
      <c r="S3603" t="s">
        <v>459</v>
      </c>
      <c r="T3603" t="s">
        <v>458</v>
      </c>
      <c r="U3603" t="s">
        <v>682</v>
      </c>
      <c r="V3603" t="s">
        <v>458</v>
      </c>
    </row>
    <row r="3604" spans="1:22" x14ac:dyDescent="0.2">
      <c r="A3604" s="102">
        <v>43454</v>
      </c>
      <c r="B3604" s="102" t="s">
        <v>6434</v>
      </c>
      <c r="C3604" t="s">
        <v>541</v>
      </c>
      <c r="D3604" s="58">
        <v>6011.1</v>
      </c>
      <c r="E3604" t="s">
        <v>452</v>
      </c>
      <c r="F3604" s="108">
        <v>2001</v>
      </c>
      <c r="G3604" t="s">
        <v>2936</v>
      </c>
      <c r="H3604">
        <v>8</v>
      </c>
      <c r="I3604">
        <v>434</v>
      </c>
      <c r="J3604" t="s">
        <v>555</v>
      </c>
      <c r="K3604" t="s">
        <v>2937</v>
      </c>
      <c r="L3604">
        <v>0</v>
      </c>
      <c r="M3604" s="103">
        <v>3102</v>
      </c>
      <c r="N3604" t="s">
        <v>2575</v>
      </c>
      <c r="O3604" t="s">
        <v>6427</v>
      </c>
      <c r="P3604" t="s">
        <v>458</v>
      </c>
      <c r="R3604" s="103">
        <v>24816</v>
      </c>
      <c r="S3604" t="s">
        <v>459</v>
      </c>
      <c r="T3604" t="s">
        <v>458</v>
      </c>
      <c r="U3604" t="s">
        <v>682</v>
      </c>
      <c r="V3604" t="s">
        <v>458</v>
      </c>
    </row>
    <row r="3605" spans="1:22" x14ac:dyDescent="0.2">
      <c r="A3605" s="102">
        <v>43455</v>
      </c>
      <c r="B3605" s="102" t="s">
        <v>6434</v>
      </c>
      <c r="C3605" t="s">
        <v>541</v>
      </c>
      <c r="D3605" s="58">
        <v>6011.1</v>
      </c>
      <c r="E3605" t="s">
        <v>452</v>
      </c>
      <c r="F3605" s="108">
        <v>2001</v>
      </c>
      <c r="G3605" t="s">
        <v>2936</v>
      </c>
      <c r="H3605">
        <v>8</v>
      </c>
      <c r="I3605">
        <v>434</v>
      </c>
      <c r="J3605" t="s">
        <v>555</v>
      </c>
      <c r="K3605" t="s">
        <v>2937</v>
      </c>
      <c r="L3605">
        <v>0</v>
      </c>
      <c r="M3605" s="103">
        <v>3102</v>
      </c>
      <c r="N3605" t="s">
        <v>846</v>
      </c>
      <c r="O3605" t="s">
        <v>6427</v>
      </c>
      <c r="P3605" t="s">
        <v>458</v>
      </c>
      <c r="R3605" s="103">
        <v>24816</v>
      </c>
      <c r="S3605" t="s">
        <v>459</v>
      </c>
      <c r="T3605" t="s">
        <v>458</v>
      </c>
      <c r="U3605" t="s">
        <v>682</v>
      </c>
      <c r="V3605" t="s">
        <v>458</v>
      </c>
    </row>
    <row r="3606" spans="1:22" x14ac:dyDescent="0.2">
      <c r="A3606" s="102">
        <v>43389</v>
      </c>
      <c r="B3606" s="102" t="s">
        <v>6435</v>
      </c>
      <c r="C3606" t="s">
        <v>541</v>
      </c>
      <c r="D3606" s="58">
        <v>6022.1</v>
      </c>
      <c r="E3606" t="s">
        <v>452</v>
      </c>
      <c r="F3606" s="108">
        <v>2011</v>
      </c>
      <c r="G3606" t="s">
        <v>4389</v>
      </c>
      <c r="H3606">
        <v>8</v>
      </c>
      <c r="I3606">
        <v>260</v>
      </c>
      <c r="J3606" t="s">
        <v>6436</v>
      </c>
      <c r="K3606" t="s">
        <v>290</v>
      </c>
      <c r="L3606">
        <v>0</v>
      </c>
      <c r="M3606">
        <v>444</v>
      </c>
      <c r="N3606" t="s">
        <v>1394</v>
      </c>
      <c r="O3606" t="s">
        <v>1338</v>
      </c>
      <c r="P3606" t="s">
        <v>458</v>
      </c>
      <c r="R3606" s="103">
        <v>3552</v>
      </c>
      <c r="S3606" t="s">
        <v>459</v>
      </c>
      <c r="T3606" t="s">
        <v>458</v>
      </c>
      <c r="U3606" t="s">
        <v>460</v>
      </c>
      <c r="V3606" t="s">
        <v>458</v>
      </c>
    </row>
    <row r="3607" spans="1:22" x14ac:dyDescent="0.2">
      <c r="A3607" s="102">
        <v>43389</v>
      </c>
      <c r="B3607" s="102" t="s">
        <v>6435</v>
      </c>
      <c r="C3607" t="s">
        <v>541</v>
      </c>
      <c r="D3607" s="58">
        <v>6022.1</v>
      </c>
      <c r="E3607" t="s">
        <v>452</v>
      </c>
      <c r="F3607" s="108">
        <v>2002</v>
      </c>
      <c r="G3607" t="s">
        <v>3291</v>
      </c>
      <c r="H3607">
        <v>2</v>
      </c>
      <c r="I3607">
        <v>260</v>
      </c>
      <c r="J3607" t="s">
        <v>6436</v>
      </c>
      <c r="K3607" t="s">
        <v>290</v>
      </c>
      <c r="L3607" s="103">
        <v>1052</v>
      </c>
      <c r="M3607" s="103">
        <v>1262.4000000000001</v>
      </c>
      <c r="N3607" t="s">
        <v>2292</v>
      </c>
      <c r="O3607" t="s">
        <v>1924</v>
      </c>
      <c r="P3607" t="s">
        <v>458</v>
      </c>
      <c r="R3607" s="103">
        <v>2524.8000000000002</v>
      </c>
      <c r="S3607" t="s">
        <v>459</v>
      </c>
      <c r="T3607" t="s">
        <v>458</v>
      </c>
      <c r="U3607" t="s">
        <v>460</v>
      </c>
      <c r="V3607" t="s">
        <v>458</v>
      </c>
    </row>
    <row r="3608" spans="1:22" x14ac:dyDescent="0.2">
      <c r="A3608" s="102">
        <v>43390</v>
      </c>
      <c r="B3608" s="102" t="s">
        <v>6435</v>
      </c>
      <c r="C3608" t="s">
        <v>541</v>
      </c>
      <c r="D3608" s="58">
        <v>6022.1</v>
      </c>
      <c r="E3608" t="s">
        <v>452</v>
      </c>
      <c r="F3608" s="108">
        <v>2011</v>
      </c>
      <c r="G3608" t="s">
        <v>4389</v>
      </c>
      <c r="H3608">
        <v>8</v>
      </c>
      <c r="I3608">
        <v>260</v>
      </c>
      <c r="J3608" t="s">
        <v>6436</v>
      </c>
      <c r="K3608" t="s">
        <v>290</v>
      </c>
      <c r="L3608">
        <v>0</v>
      </c>
      <c r="M3608">
        <v>444</v>
      </c>
      <c r="N3608" t="s">
        <v>1395</v>
      </c>
      <c r="O3608" t="s">
        <v>1338</v>
      </c>
      <c r="P3608" t="s">
        <v>458</v>
      </c>
      <c r="R3608" s="103">
        <v>3552</v>
      </c>
      <c r="S3608" t="s">
        <v>459</v>
      </c>
      <c r="T3608" t="s">
        <v>458</v>
      </c>
      <c r="U3608" t="s">
        <v>460</v>
      </c>
      <c r="V3608" t="s">
        <v>458</v>
      </c>
    </row>
    <row r="3609" spans="1:22" x14ac:dyDescent="0.2">
      <c r="A3609" s="102">
        <v>43391</v>
      </c>
      <c r="B3609" s="102" t="s">
        <v>6435</v>
      </c>
      <c r="C3609" t="s">
        <v>541</v>
      </c>
      <c r="D3609" s="58">
        <v>6022.1</v>
      </c>
      <c r="E3609" t="s">
        <v>452</v>
      </c>
      <c r="F3609" s="108">
        <v>2011</v>
      </c>
      <c r="G3609" t="s">
        <v>4389</v>
      </c>
      <c r="H3609">
        <v>7</v>
      </c>
      <c r="I3609">
        <v>260</v>
      </c>
      <c r="J3609" t="s">
        <v>6436</v>
      </c>
      <c r="K3609" t="s">
        <v>290</v>
      </c>
      <c r="L3609">
        <v>0</v>
      </c>
      <c r="M3609">
        <v>444</v>
      </c>
      <c r="N3609" t="s">
        <v>1397</v>
      </c>
      <c r="O3609" t="s">
        <v>1338</v>
      </c>
      <c r="P3609" t="s">
        <v>458</v>
      </c>
      <c r="R3609" s="103">
        <v>3108</v>
      </c>
      <c r="S3609" t="s">
        <v>459</v>
      </c>
      <c r="T3609" t="s">
        <v>458</v>
      </c>
      <c r="U3609" t="s">
        <v>460</v>
      </c>
      <c r="V3609" t="s">
        <v>458</v>
      </c>
    </row>
    <row r="3610" spans="1:22" x14ac:dyDescent="0.2">
      <c r="A3610" s="102">
        <v>43391</v>
      </c>
      <c r="B3610" s="102" t="s">
        <v>6435</v>
      </c>
      <c r="C3610" t="s">
        <v>541</v>
      </c>
      <c r="D3610" s="58">
        <v>6022.1</v>
      </c>
      <c r="E3610" t="s">
        <v>452</v>
      </c>
      <c r="F3610" s="108">
        <v>2005</v>
      </c>
      <c r="G3610" t="s">
        <v>3011</v>
      </c>
      <c r="H3610">
        <v>8</v>
      </c>
      <c r="I3610">
        <v>260</v>
      </c>
      <c r="J3610" t="s">
        <v>6436</v>
      </c>
      <c r="K3610" t="s">
        <v>290</v>
      </c>
      <c r="L3610">
        <v>621</v>
      </c>
      <c r="M3610">
        <v>745.2</v>
      </c>
      <c r="N3610" t="s">
        <v>1923</v>
      </c>
      <c r="O3610" t="s">
        <v>1120</v>
      </c>
      <c r="P3610" t="s">
        <v>458</v>
      </c>
      <c r="R3610" s="103">
        <v>5961.6</v>
      </c>
      <c r="S3610" t="s">
        <v>459</v>
      </c>
      <c r="T3610" t="s">
        <v>458</v>
      </c>
      <c r="U3610" t="s">
        <v>460</v>
      </c>
      <c r="V3610" t="s">
        <v>458</v>
      </c>
    </row>
    <row r="3611" spans="1:22" x14ac:dyDescent="0.2">
      <c r="A3611" s="102">
        <v>43392</v>
      </c>
      <c r="B3611" s="102" t="s">
        <v>6435</v>
      </c>
      <c r="C3611" t="s">
        <v>541</v>
      </c>
      <c r="D3611" s="58">
        <v>6022.1</v>
      </c>
      <c r="E3611" t="s">
        <v>452</v>
      </c>
      <c r="F3611" s="108">
        <v>2011</v>
      </c>
      <c r="G3611" t="s">
        <v>4389</v>
      </c>
      <c r="H3611">
        <v>8</v>
      </c>
      <c r="I3611">
        <v>260</v>
      </c>
      <c r="J3611" t="s">
        <v>6436</v>
      </c>
      <c r="K3611" t="s">
        <v>290</v>
      </c>
      <c r="L3611">
        <v>0</v>
      </c>
      <c r="M3611">
        <v>444</v>
      </c>
      <c r="N3611" t="s">
        <v>1399</v>
      </c>
      <c r="O3611" t="s">
        <v>1338</v>
      </c>
      <c r="P3611" t="s">
        <v>458</v>
      </c>
      <c r="R3611" s="103">
        <v>3552</v>
      </c>
      <c r="S3611" t="s">
        <v>459</v>
      </c>
      <c r="T3611" t="s">
        <v>458</v>
      </c>
      <c r="U3611" t="s">
        <v>460</v>
      </c>
      <c r="V3611" t="s">
        <v>458</v>
      </c>
    </row>
    <row r="3612" spans="1:22" x14ac:dyDescent="0.2">
      <c r="A3612" s="102">
        <v>43392</v>
      </c>
      <c r="B3612" s="102" t="s">
        <v>6435</v>
      </c>
      <c r="C3612" t="s">
        <v>541</v>
      </c>
      <c r="D3612" s="58">
        <v>6022.1</v>
      </c>
      <c r="E3612" t="s">
        <v>452</v>
      </c>
      <c r="F3612" s="108">
        <v>2005</v>
      </c>
      <c r="G3612" t="s">
        <v>3011</v>
      </c>
      <c r="H3612">
        <v>2</v>
      </c>
      <c r="I3612">
        <v>260</v>
      </c>
      <c r="J3612" t="s">
        <v>6436</v>
      </c>
      <c r="K3612" t="s">
        <v>290</v>
      </c>
      <c r="L3612">
        <v>621</v>
      </c>
      <c r="M3612">
        <v>745.2</v>
      </c>
      <c r="N3612" t="s">
        <v>1926</v>
      </c>
      <c r="O3612" t="s">
        <v>1120</v>
      </c>
      <c r="P3612" t="s">
        <v>458</v>
      </c>
      <c r="R3612" s="103">
        <v>1490.4</v>
      </c>
      <c r="S3612" t="s">
        <v>459</v>
      </c>
      <c r="T3612" t="s">
        <v>458</v>
      </c>
      <c r="U3612" t="s">
        <v>460</v>
      </c>
      <c r="V3612" t="s">
        <v>458</v>
      </c>
    </row>
    <row r="3613" spans="1:22" x14ac:dyDescent="0.2">
      <c r="A3613" s="102">
        <v>43395</v>
      </c>
      <c r="B3613" s="102" t="s">
        <v>6435</v>
      </c>
      <c r="C3613" t="s">
        <v>541</v>
      </c>
      <c r="D3613" s="58">
        <v>6022.1</v>
      </c>
      <c r="E3613" t="s">
        <v>452</v>
      </c>
      <c r="F3613" s="108">
        <v>2011</v>
      </c>
      <c r="G3613" t="s">
        <v>4389</v>
      </c>
      <c r="H3613">
        <v>8</v>
      </c>
      <c r="I3613">
        <v>260</v>
      </c>
      <c r="J3613" t="s">
        <v>6436</v>
      </c>
      <c r="K3613" t="s">
        <v>290</v>
      </c>
      <c r="L3613">
        <v>0</v>
      </c>
      <c r="M3613">
        <v>444</v>
      </c>
      <c r="N3613" t="s">
        <v>470</v>
      </c>
      <c r="O3613" t="s">
        <v>1338</v>
      </c>
      <c r="P3613" t="s">
        <v>458</v>
      </c>
      <c r="R3613" s="103">
        <v>3552</v>
      </c>
      <c r="S3613" t="s">
        <v>459</v>
      </c>
      <c r="T3613" t="s">
        <v>458</v>
      </c>
      <c r="U3613" t="s">
        <v>460</v>
      </c>
      <c r="V3613" t="s">
        <v>458</v>
      </c>
    </row>
    <row r="3614" spans="1:22" x14ac:dyDescent="0.2">
      <c r="A3614" s="102">
        <v>43398</v>
      </c>
      <c r="B3614" s="102" t="s">
        <v>6435</v>
      </c>
      <c r="C3614" t="s">
        <v>541</v>
      </c>
      <c r="D3614" s="58">
        <v>6022.1</v>
      </c>
      <c r="E3614" t="s">
        <v>452</v>
      </c>
      <c r="F3614" s="108">
        <v>2001</v>
      </c>
      <c r="G3614" t="s">
        <v>2936</v>
      </c>
      <c r="H3614">
        <v>1</v>
      </c>
      <c r="I3614">
        <v>260</v>
      </c>
      <c r="J3614" t="s">
        <v>6436</v>
      </c>
      <c r="K3614" t="s">
        <v>290</v>
      </c>
      <c r="L3614" s="103">
        <v>1604</v>
      </c>
      <c r="M3614" s="103">
        <v>1924.8</v>
      </c>
      <c r="N3614" t="s">
        <v>1440</v>
      </c>
      <c r="O3614" t="s">
        <v>934</v>
      </c>
      <c r="P3614" t="s">
        <v>458</v>
      </c>
      <c r="R3614" s="103">
        <v>1924.8</v>
      </c>
      <c r="S3614" t="s">
        <v>459</v>
      </c>
      <c r="T3614" t="s">
        <v>458</v>
      </c>
      <c r="U3614" t="s">
        <v>460</v>
      </c>
      <c r="V3614" t="s">
        <v>458</v>
      </c>
    </row>
    <row r="3615" spans="1:22" x14ac:dyDescent="0.2">
      <c r="A3615" s="102">
        <v>43399</v>
      </c>
      <c r="B3615" s="102" t="s">
        <v>6435</v>
      </c>
      <c r="C3615" t="s">
        <v>541</v>
      </c>
      <c r="D3615" s="58">
        <v>6022.1</v>
      </c>
      <c r="E3615" t="s">
        <v>452</v>
      </c>
      <c r="F3615" s="108">
        <v>2005</v>
      </c>
      <c r="G3615" t="s">
        <v>3011</v>
      </c>
      <c r="H3615">
        <v>1</v>
      </c>
      <c r="I3615">
        <v>260</v>
      </c>
      <c r="J3615" t="s">
        <v>6436</v>
      </c>
      <c r="K3615" t="s">
        <v>290</v>
      </c>
      <c r="L3615">
        <v>621</v>
      </c>
      <c r="M3615">
        <v>745.2</v>
      </c>
      <c r="N3615" t="s">
        <v>1928</v>
      </c>
      <c r="O3615" t="s">
        <v>1120</v>
      </c>
      <c r="P3615" t="s">
        <v>458</v>
      </c>
      <c r="R3615">
        <v>745.2</v>
      </c>
      <c r="S3615" t="s">
        <v>459</v>
      </c>
      <c r="T3615" t="s">
        <v>458</v>
      </c>
      <c r="U3615" t="s">
        <v>460</v>
      </c>
      <c r="V3615" t="s">
        <v>458</v>
      </c>
    </row>
    <row r="3616" spans="1:22" x14ac:dyDescent="0.2">
      <c r="A3616" s="102">
        <v>43402</v>
      </c>
      <c r="B3616" s="102" t="s">
        <v>6435</v>
      </c>
      <c r="C3616" t="s">
        <v>541</v>
      </c>
      <c r="D3616" s="58">
        <v>6022.1</v>
      </c>
      <c r="E3616" t="s">
        <v>452</v>
      </c>
      <c r="F3616" s="108">
        <v>2011</v>
      </c>
      <c r="G3616" t="s">
        <v>4389</v>
      </c>
      <c r="H3616">
        <v>8</v>
      </c>
      <c r="I3616">
        <v>260</v>
      </c>
      <c r="J3616" t="s">
        <v>6436</v>
      </c>
      <c r="K3616" t="s">
        <v>290</v>
      </c>
      <c r="L3616">
        <v>0</v>
      </c>
      <c r="M3616">
        <v>444</v>
      </c>
      <c r="N3616" t="s">
        <v>1402</v>
      </c>
      <c r="O3616" t="s">
        <v>1338</v>
      </c>
      <c r="P3616" t="s">
        <v>458</v>
      </c>
      <c r="R3616" s="103">
        <v>3552</v>
      </c>
      <c r="S3616" t="s">
        <v>459</v>
      </c>
      <c r="T3616" t="s">
        <v>458</v>
      </c>
      <c r="U3616" t="s">
        <v>460</v>
      </c>
      <c r="V3616" t="s">
        <v>458</v>
      </c>
    </row>
    <row r="3617" spans="1:22" x14ac:dyDescent="0.2">
      <c r="A3617" s="102">
        <v>43402</v>
      </c>
      <c r="B3617" s="102" t="s">
        <v>6435</v>
      </c>
      <c r="C3617" t="s">
        <v>541</v>
      </c>
      <c r="D3617" s="58">
        <v>6022.1</v>
      </c>
      <c r="E3617" t="s">
        <v>452</v>
      </c>
      <c r="F3617" s="108">
        <v>2005</v>
      </c>
      <c r="G3617" t="s">
        <v>3011</v>
      </c>
      <c r="H3617">
        <v>4</v>
      </c>
      <c r="I3617">
        <v>260</v>
      </c>
      <c r="J3617" t="s">
        <v>6436</v>
      </c>
      <c r="K3617" t="s">
        <v>290</v>
      </c>
      <c r="L3617">
        <v>621</v>
      </c>
      <c r="M3617">
        <v>745.2</v>
      </c>
      <c r="N3617" t="s">
        <v>1930</v>
      </c>
      <c r="O3617" t="s">
        <v>1120</v>
      </c>
      <c r="P3617" t="s">
        <v>458</v>
      </c>
      <c r="R3617" s="103">
        <v>2980.8</v>
      </c>
      <c r="S3617" t="s">
        <v>459</v>
      </c>
      <c r="T3617" t="s">
        <v>458</v>
      </c>
      <c r="U3617" t="s">
        <v>460</v>
      </c>
      <c r="V3617" t="s">
        <v>458</v>
      </c>
    </row>
    <row r="3618" spans="1:22" x14ac:dyDescent="0.2">
      <c r="A3618" s="102">
        <v>43402</v>
      </c>
      <c r="B3618" s="102" t="s">
        <v>6435</v>
      </c>
      <c r="C3618" t="s">
        <v>541</v>
      </c>
      <c r="D3618" s="58">
        <v>6022.1</v>
      </c>
      <c r="E3618" t="s">
        <v>452</v>
      </c>
      <c r="F3618" s="108">
        <v>2014</v>
      </c>
      <c r="G3618" t="s">
        <v>2978</v>
      </c>
      <c r="H3618">
        <v>4</v>
      </c>
      <c r="I3618">
        <v>260</v>
      </c>
      <c r="J3618" t="s">
        <v>6436</v>
      </c>
      <c r="K3618" t="s">
        <v>290</v>
      </c>
      <c r="L3618">
        <v>373</v>
      </c>
      <c r="M3618">
        <v>447.6</v>
      </c>
      <c r="N3618" t="s">
        <v>992</v>
      </c>
      <c r="O3618" t="s">
        <v>476</v>
      </c>
      <c r="P3618" t="s">
        <v>458</v>
      </c>
      <c r="R3618" s="103">
        <v>1790.4</v>
      </c>
      <c r="S3618" t="s">
        <v>459</v>
      </c>
      <c r="T3618" t="s">
        <v>458</v>
      </c>
      <c r="U3618" t="s">
        <v>460</v>
      </c>
      <c r="V3618" t="s">
        <v>458</v>
      </c>
    </row>
    <row r="3619" spans="1:22" x14ac:dyDescent="0.2">
      <c r="A3619" s="102">
        <v>43403</v>
      </c>
      <c r="B3619" s="102" t="s">
        <v>6435</v>
      </c>
      <c r="C3619" t="s">
        <v>541</v>
      </c>
      <c r="D3619" s="58">
        <v>6022.1</v>
      </c>
      <c r="E3619" t="s">
        <v>452</v>
      </c>
      <c r="F3619" s="108">
        <v>2011</v>
      </c>
      <c r="G3619" t="s">
        <v>4389</v>
      </c>
      <c r="H3619">
        <v>8</v>
      </c>
      <c r="I3619">
        <v>260</v>
      </c>
      <c r="J3619" t="s">
        <v>6436</v>
      </c>
      <c r="K3619" t="s">
        <v>290</v>
      </c>
      <c r="L3619">
        <v>0</v>
      </c>
      <c r="M3619">
        <v>444</v>
      </c>
      <c r="N3619" t="s">
        <v>1405</v>
      </c>
      <c r="O3619" t="s">
        <v>1338</v>
      </c>
      <c r="P3619" t="s">
        <v>458</v>
      </c>
      <c r="R3619" s="103">
        <v>3552</v>
      </c>
      <c r="S3619" t="s">
        <v>459</v>
      </c>
      <c r="T3619" t="s">
        <v>458</v>
      </c>
      <c r="U3619" t="s">
        <v>460</v>
      </c>
      <c r="V3619" t="s">
        <v>458</v>
      </c>
    </row>
    <row r="3620" spans="1:22" x14ac:dyDescent="0.2">
      <c r="A3620" s="102">
        <v>43403</v>
      </c>
      <c r="B3620" s="102" t="s">
        <v>6435</v>
      </c>
      <c r="C3620" t="s">
        <v>541</v>
      </c>
      <c r="D3620" s="58">
        <v>6022.1</v>
      </c>
      <c r="E3620" t="s">
        <v>452</v>
      </c>
      <c r="F3620" s="108">
        <v>2005</v>
      </c>
      <c r="G3620" t="s">
        <v>3011</v>
      </c>
      <c r="H3620">
        <v>2</v>
      </c>
      <c r="I3620">
        <v>260</v>
      </c>
      <c r="J3620" t="s">
        <v>6436</v>
      </c>
      <c r="K3620" t="s">
        <v>290</v>
      </c>
      <c r="L3620">
        <v>621</v>
      </c>
      <c r="M3620">
        <v>745.2</v>
      </c>
      <c r="N3620" t="s">
        <v>1932</v>
      </c>
      <c r="O3620" t="s">
        <v>1120</v>
      </c>
      <c r="P3620" t="s">
        <v>458</v>
      </c>
      <c r="R3620" s="103">
        <v>1490.4</v>
      </c>
      <c r="S3620" t="s">
        <v>459</v>
      </c>
      <c r="T3620" t="s">
        <v>458</v>
      </c>
      <c r="U3620" t="s">
        <v>460</v>
      </c>
      <c r="V3620" t="s">
        <v>458</v>
      </c>
    </row>
    <row r="3621" spans="1:22" x14ac:dyDescent="0.2">
      <c r="A3621" s="102">
        <v>43403</v>
      </c>
      <c r="B3621" s="102" t="s">
        <v>6435</v>
      </c>
      <c r="C3621" t="s">
        <v>541</v>
      </c>
      <c r="D3621" s="58">
        <v>6022.1</v>
      </c>
      <c r="E3621" t="s">
        <v>452</v>
      </c>
      <c r="F3621" s="108">
        <v>2002</v>
      </c>
      <c r="G3621" t="s">
        <v>3291</v>
      </c>
      <c r="H3621">
        <v>2</v>
      </c>
      <c r="I3621">
        <v>260</v>
      </c>
      <c r="J3621" t="s">
        <v>6436</v>
      </c>
      <c r="K3621" t="s">
        <v>290</v>
      </c>
      <c r="L3621" s="103">
        <v>1052</v>
      </c>
      <c r="M3621" s="103">
        <v>1262.4000000000001</v>
      </c>
      <c r="N3621" t="s">
        <v>982</v>
      </c>
      <c r="O3621" t="s">
        <v>1924</v>
      </c>
      <c r="P3621" t="s">
        <v>458</v>
      </c>
      <c r="R3621" s="103">
        <v>2524.8000000000002</v>
      </c>
      <c r="S3621" t="s">
        <v>459</v>
      </c>
      <c r="T3621" t="s">
        <v>458</v>
      </c>
      <c r="U3621" t="s">
        <v>460</v>
      </c>
      <c r="V3621" t="s">
        <v>458</v>
      </c>
    </row>
    <row r="3622" spans="1:22" x14ac:dyDescent="0.2">
      <c r="A3622" s="102">
        <v>43403</v>
      </c>
      <c r="B3622" s="102" t="s">
        <v>6435</v>
      </c>
      <c r="C3622" t="s">
        <v>541</v>
      </c>
      <c r="D3622" s="58">
        <v>6022.1</v>
      </c>
      <c r="E3622" t="s">
        <v>452</v>
      </c>
      <c r="F3622" s="108">
        <v>2014</v>
      </c>
      <c r="G3622" t="s">
        <v>2978</v>
      </c>
      <c r="H3622">
        <v>2</v>
      </c>
      <c r="I3622">
        <v>260</v>
      </c>
      <c r="J3622" t="s">
        <v>6436</v>
      </c>
      <c r="K3622" t="s">
        <v>290</v>
      </c>
      <c r="L3622">
        <v>373</v>
      </c>
      <c r="M3622">
        <v>447.6</v>
      </c>
      <c r="N3622" t="s">
        <v>1483</v>
      </c>
      <c r="O3622" t="s">
        <v>476</v>
      </c>
      <c r="P3622" t="s">
        <v>458</v>
      </c>
      <c r="R3622">
        <v>895.2</v>
      </c>
      <c r="S3622" t="s">
        <v>459</v>
      </c>
      <c r="T3622" t="s">
        <v>458</v>
      </c>
      <c r="U3622" t="s">
        <v>460</v>
      </c>
      <c r="V3622" t="s">
        <v>458</v>
      </c>
    </row>
    <row r="3623" spans="1:22" x14ac:dyDescent="0.2">
      <c r="A3623" s="102">
        <v>43404</v>
      </c>
      <c r="B3623" s="102" t="s">
        <v>6435</v>
      </c>
      <c r="C3623" t="s">
        <v>541</v>
      </c>
      <c r="D3623" s="58">
        <v>6022.1</v>
      </c>
      <c r="E3623" t="s">
        <v>452</v>
      </c>
      <c r="F3623" s="108">
        <v>2011</v>
      </c>
      <c r="G3623" t="s">
        <v>4389</v>
      </c>
      <c r="H3623">
        <v>8</v>
      </c>
      <c r="I3623">
        <v>260</v>
      </c>
      <c r="J3623" t="s">
        <v>6436</v>
      </c>
      <c r="K3623" t="s">
        <v>290</v>
      </c>
      <c r="L3623">
        <v>0</v>
      </c>
      <c r="M3623">
        <v>444</v>
      </c>
      <c r="N3623" t="s">
        <v>1410</v>
      </c>
      <c r="O3623" t="s">
        <v>1338</v>
      </c>
      <c r="P3623" t="s">
        <v>458</v>
      </c>
      <c r="R3623" s="103">
        <v>3552</v>
      </c>
      <c r="S3623" t="s">
        <v>459</v>
      </c>
      <c r="T3623" t="s">
        <v>458</v>
      </c>
      <c r="U3623" t="s">
        <v>460</v>
      </c>
      <c r="V3623" t="s">
        <v>458</v>
      </c>
    </row>
    <row r="3624" spans="1:22" x14ac:dyDescent="0.2">
      <c r="A3624" s="102">
        <v>43404</v>
      </c>
      <c r="B3624" s="102" t="s">
        <v>6435</v>
      </c>
      <c r="C3624" t="s">
        <v>541</v>
      </c>
      <c r="D3624" s="58">
        <v>6022.1</v>
      </c>
      <c r="E3624" t="s">
        <v>452</v>
      </c>
      <c r="F3624" s="108">
        <v>2005</v>
      </c>
      <c r="G3624" t="s">
        <v>3011</v>
      </c>
      <c r="H3624">
        <v>1</v>
      </c>
      <c r="I3624">
        <v>260</v>
      </c>
      <c r="J3624" t="s">
        <v>6436</v>
      </c>
      <c r="K3624" t="s">
        <v>290</v>
      </c>
      <c r="L3624">
        <v>621</v>
      </c>
      <c r="M3624">
        <v>745.2</v>
      </c>
      <c r="N3624" t="s">
        <v>1933</v>
      </c>
      <c r="O3624" t="s">
        <v>1120</v>
      </c>
      <c r="P3624" t="s">
        <v>458</v>
      </c>
      <c r="R3624">
        <v>745.2</v>
      </c>
      <c r="S3624" t="s">
        <v>459</v>
      </c>
      <c r="T3624" t="s">
        <v>458</v>
      </c>
      <c r="U3624" t="s">
        <v>460</v>
      </c>
      <c r="V3624" t="s">
        <v>458</v>
      </c>
    </row>
    <row r="3625" spans="1:22" x14ac:dyDescent="0.2">
      <c r="A3625" s="102">
        <v>43404</v>
      </c>
      <c r="B3625" s="102" t="s">
        <v>6435</v>
      </c>
      <c r="C3625" t="s">
        <v>541</v>
      </c>
      <c r="D3625" s="58">
        <v>6022.1</v>
      </c>
      <c r="E3625" t="s">
        <v>452</v>
      </c>
      <c r="F3625" s="108">
        <v>2002</v>
      </c>
      <c r="G3625" t="s">
        <v>3291</v>
      </c>
      <c r="H3625">
        <v>2</v>
      </c>
      <c r="I3625">
        <v>260</v>
      </c>
      <c r="J3625" t="s">
        <v>6436</v>
      </c>
      <c r="K3625" t="s">
        <v>290</v>
      </c>
      <c r="L3625" s="103">
        <v>1052</v>
      </c>
      <c r="M3625" s="103">
        <v>1262.4000000000001</v>
      </c>
      <c r="N3625" t="s">
        <v>986</v>
      </c>
      <c r="O3625" t="s">
        <v>1924</v>
      </c>
      <c r="P3625" t="s">
        <v>458</v>
      </c>
      <c r="R3625" s="103">
        <v>2524.8000000000002</v>
      </c>
      <c r="S3625" t="s">
        <v>459</v>
      </c>
      <c r="T3625" t="s">
        <v>458</v>
      </c>
      <c r="U3625" t="s">
        <v>460</v>
      </c>
      <c r="V3625" t="s">
        <v>458</v>
      </c>
    </row>
    <row r="3626" spans="1:22" x14ac:dyDescent="0.2">
      <c r="A3626" s="102">
        <v>43404</v>
      </c>
      <c r="B3626" s="102" t="s">
        <v>6435</v>
      </c>
      <c r="C3626" t="s">
        <v>541</v>
      </c>
      <c r="D3626" s="58">
        <v>6022.1</v>
      </c>
      <c r="E3626" t="s">
        <v>452</v>
      </c>
      <c r="F3626" s="108">
        <v>2014</v>
      </c>
      <c r="G3626" t="s">
        <v>2978</v>
      </c>
      <c r="H3626">
        <v>3</v>
      </c>
      <c r="I3626">
        <v>260</v>
      </c>
      <c r="J3626" t="s">
        <v>6436</v>
      </c>
      <c r="K3626" t="s">
        <v>290</v>
      </c>
      <c r="L3626">
        <v>373</v>
      </c>
      <c r="M3626">
        <v>447.6</v>
      </c>
      <c r="N3626" t="s">
        <v>2867</v>
      </c>
      <c r="O3626" t="s">
        <v>476</v>
      </c>
      <c r="P3626" t="s">
        <v>458</v>
      </c>
      <c r="R3626" s="103">
        <v>1342.8</v>
      </c>
      <c r="S3626" t="s">
        <v>459</v>
      </c>
      <c r="T3626" t="s">
        <v>458</v>
      </c>
      <c r="U3626" t="s">
        <v>460</v>
      </c>
      <c r="V3626" t="s">
        <v>458</v>
      </c>
    </row>
    <row r="3627" spans="1:22" x14ac:dyDescent="0.2">
      <c r="A3627" s="102">
        <v>43405</v>
      </c>
      <c r="B3627" s="102" t="s">
        <v>6435</v>
      </c>
      <c r="C3627" t="s">
        <v>541</v>
      </c>
      <c r="D3627" s="58">
        <v>6022.1</v>
      </c>
      <c r="E3627" t="s">
        <v>452</v>
      </c>
      <c r="F3627" s="108">
        <v>2011</v>
      </c>
      <c r="G3627" t="s">
        <v>4389</v>
      </c>
      <c r="H3627">
        <v>8</v>
      </c>
      <c r="I3627">
        <v>260</v>
      </c>
      <c r="J3627" t="s">
        <v>6436</v>
      </c>
      <c r="K3627" t="s">
        <v>290</v>
      </c>
      <c r="L3627">
        <v>370</v>
      </c>
      <c r="M3627">
        <v>0</v>
      </c>
      <c r="N3627" t="s">
        <v>2287</v>
      </c>
      <c r="O3627" t="s">
        <v>469</v>
      </c>
      <c r="P3627" t="s">
        <v>458</v>
      </c>
      <c r="R3627">
        <v>0</v>
      </c>
      <c r="S3627" t="s">
        <v>459</v>
      </c>
      <c r="T3627" t="s">
        <v>458</v>
      </c>
      <c r="U3627" t="s">
        <v>460</v>
      </c>
      <c r="V3627" t="s">
        <v>458</v>
      </c>
    </row>
    <row r="3628" spans="1:22" x14ac:dyDescent="0.2">
      <c r="A3628" s="102">
        <v>43405</v>
      </c>
      <c r="B3628" s="102" t="s">
        <v>6435</v>
      </c>
      <c r="C3628" t="s">
        <v>541</v>
      </c>
      <c r="D3628" s="58">
        <v>6022.1</v>
      </c>
      <c r="E3628" t="s">
        <v>452</v>
      </c>
      <c r="F3628" s="108">
        <v>2005</v>
      </c>
      <c r="G3628" t="s">
        <v>3011</v>
      </c>
      <c r="H3628">
        <v>1</v>
      </c>
      <c r="I3628">
        <v>260</v>
      </c>
      <c r="J3628" t="s">
        <v>6436</v>
      </c>
      <c r="K3628" t="s">
        <v>290</v>
      </c>
      <c r="L3628">
        <v>621</v>
      </c>
      <c r="M3628">
        <v>0</v>
      </c>
      <c r="N3628" t="s">
        <v>1945</v>
      </c>
      <c r="O3628" t="s">
        <v>1417</v>
      </c>
      <c r="P3628" t="s">
        <v>458</v>
      </c>
      <c r="R3628">
        <v>0</v>
      </c>
      <c r="S3628" t="s">
        <v>459</v>
      </c>
      <c r="T3628" t="s">
        <v>458</v>
      </c>
      <c r="U3628" t="s">
        <v>460</v>
      </c>
      <c r="V3628" t="s">
        <v>458</v>
      </c>
    </row>
    <row r="3629" spans="1:22" x14ac:dyDescent="0.2">
      <c r="A3629" s="102">
        <v>43405</v>
      </c>
      <c r="B3629" s="102" t="s">
        <v>6435</v>
      </c>
      <c r="C3629" t="s">
        <v>541</v>
      </c>
      <c r="D3629" s="58">
        <v>6022.1</v>
      </c>
      <c r="E3629" t="s">
        <v>452</v>
      </c>
      <c r="F3629" s="108">
        <v>2002</v>
      </c>
      <c r="G3629" t="s">
        <v>3291</v>
      </c>
      <c r="H3629">
        <v>1</v>
      </c>
      <c r="I3629">
        <v>260</v>
      </c>
      <c r="J3629" t="s">
        <v>6436</v>
      </c>
      <c r="K3629" t="s">
        <v>290</v>
      </c>
      <c r="L3629" s="103">
        <v>1052</v>
      </c>
      <c r="M3629">
        <v>0</v>
      </c>
      <c r="N3629" t="s">
        <v>6437</v>
      </c>
      <c r="O3629" t="s">
        <v>1357</v>
      </c>
      <c r="P3629" t="s">
        <v>458</v>
      </c>
      <c r="R3629">
        <v>0</v>
      </c>
      <c r="S3629" t="s">
        <v>459</v>
      </c>
      <c r="T3629" t="s">
        <v>458</v>
      </c>
      <c r="U3629" t="s">
        <v>460</v>
      </c>
      <c r="V3629" t="s">
        <v>458</v>
      </c>
    </row>
    <row r="3630" spans="1:22" x14ac:dyDescent="0.2">
      <c r="A3630" s="102">
        <v>43406</v>
      </c>
      <c r="B3630" s="102" t="s">
        <v>6435</v>
      </c>
      <c r="C3630" t="s">
        <v>541</v>
      </c>
      <c r="D3630" s="58">
        <v>6022.1</v>
      </c>
      <c r="E3630" t="s">
        <v>452</v>
      </c>
      <c r="F3630" s="108">
        <v>2011</v>
      </c>
      <c r="G3630" t="s">
        <v>4389</v>
      </c>
      <c r="H3630">
        <v>8</v>
      </c>
      <c r="I3630">
        <v>260</v>
      </c>
      <c r="J3630" t="s">
        <v>6436</v>
      </c>
      <c r="K3630" t="s">
        <v>290</v>
      </c>
      <c r="L3630">
        <v>370</v>
      </c>
      <c r="M3630">
        <v>0</v>
      </c>
      <c r="N3630" t="s">
        <v>2288</v>
      </c>
      <c r="O3630" t="s">
        <v>469</v>
      </c>
      <c r="P3630" t="s">
        <v>458</v>
      </c>
      <c r="R3630">
        <v>0</v>
      </c>
      <c r="S3630" t="s">
        <v>459</v>
      </c>
      <c r="T3630" t="s">
        <v>458</v>
      </c>
      <c r="U3630" t="s">
        <v>460</v>
      </c>
      <c r="V3630" t="s">
        <v>458</v>
      </c>
    </row>
    <row r="3631" spans="1:22" x14ac:dyDescent="0.2">
      <c r="A3631" s="102">
        <v>43406</v>
      </c>
      <c r="B3631" s="102" t="s">
        <v>6435</v>
      </c>
      <c r="C3631" t="s">
        <v>541</v>
      </c>
      <c r="D3631" s="58">
        <v>6022.1</v>
      </c>
      <c r="E3631" t="s">
        <v>452</v>
      </c>
      <c r="F3631" s="108">
        <v>2005</v>
      </c>
      <c r="G3631" t="s">
        <v>3011</v>
      </c>
      <c r="H3631">
        <v>1</v>
      </c>
      <c r="I3631">
        <v>260</v>
      </c>
      <c r="J3631" t="s">
        <v>6436</v>
      </c>
      <c r="K3631" t="s">
        <v>290</v>
      </c>
      <c r="L3631">
        <v>621</v>
      </c>
      <c r="M3631">
        <v>0</v>
      </c>
      <c r="N3631" t="s">
        <v>1946</v>
      </c>
      <c r="O3631" t="s">
        <v>1417</v>
      </c>
      <c r="P3631" t="s">
        <v>458</v>
      </c>
      <c r="R3631">
        <v>0</v>
      </c>
      <c r="S3631" t="s">
        <v>459</v>
      </c>
      <c r="T3631" t="s">
        <v>458</v>
      </c>
      <c r="U3631" t="s">
        <v>460</v>
      </c>
      <c r="V3631" t="s">
        <v>458</v>
      </c>
    </row>
    <row r="3632" spans="1:22" x14ac:dyDescent="0.2">
      <c r="A3632" s="102">
        <v>43406</v>
      </c>
      <c r="B3632" s="102" t="s">
        <v>6435</v>
      </c>
      <c r="C3632" t="s">
        <v>541</v>
      </c>
      <c r="D3632" s="58">
        <v>6022.1</v>
      </c>
      <c r="E3632" t="s">
        <v>452</v>
      </c>
      <c r="F3632" s="108">
        <v>2002</v>
      </c>
      <c r="G3632" t="s">
        <v>3291</v>
      </c>
      <c r="H3632">
        <v>2</v>
      </c>
      <c r="I3632">
        <v>260</v>
      </c>
      <c r="J3632" t="s">
        <v>6436</v>
      </c>
      <c r="K3632" t="s">
        <v>290</v>
      </c>
      <c r="L3632" s="103">
        <v>1052</v>
      </c>
      <c r="M3632">
        <v>0</v>
      </c>
      <c r="N3632" t="s">
        <v>6438</v>
      </c>
      <c r="O3632" t="s">
        <v>1357</v>
      </c>
      <c r="P3632" t="s">
        <v>458</v>
      </c>
      <c r="R3632">
        <v>0</v>
      </c>
      <c r="S3632" t="s">
        <v>459</v>
      </c>
      <c r="T3632" t="s">
        <v>458</v>
      </c>
      <c r="U3632" t="s">
        <v>460</v>
      </c>
      <c r="V3632" t="s">
        <v>458</v>
      </c>
    </row>
    <row r="3633" spans="1:22" x14ac:dyDescent="0.2">
      <c r="A3633" s="102">
        <v>43406</v>
      </c>
      <c r="B3633" s="102" t="s">
        <v>6435</v>
      </c>
      <c r="C3633" t="s">
        <v>541</v>
      </c>
      <c r="D3633" s="58">
        <v>6022.1</v>
      </c>
      <c r="E3633" t="s">
        <v>452</v>
      </c>
      <c r="F3633" s="108">
        <v>2014</v>
      </c>
      <c r="G3633" t="s">
        <v>2978</v>
      </c>
      <c r="H3633">
        <v>4</v>
      </c>
      <c r="I3633">
        <v>260</v>
      </c>
      <c r="J3633" t="s">
        <v>6436</v>
      </c>
      <c r="K3633" t="s">
        <v>290</v>
      </c>
      <c r="L3633">
        <v>373</v>
      </c>
      <c r="M3633">
        <v>0</v>
      </c>
      <c r="N3633" t="s">
        <v>2000</v>
      </c>
      <c r="O3633" t="s">
        <v>1134</v>
      </c>
      <c r="P3633" t="s">
        <v>458</v>
      </c>
      <c r="R3633">
        <v>0</v>
      </c>
      <c r="S3633" t="s">
        <v>459</v>
      </c>
      <c r="T3633" t="s">
        <v>458</v>
      </c>
      <c r="U3633" t="s">
        <v>460</v>
      </c>
      <c r="V3633" t="s">
        <v>458</v>
      </c>
    </row>
    <row r="3634" spans="1:22" x14ac:dyDescent="0.2">
      <c r="A3634" s="102">
        <v>43411</v>
      </c>
      <c r="B3634" s="102" t="s">
        <v>6435</v>
      </c>
      <c r="C3634" t="s">
        <v>541</v>
      </c>
      <c r="D3634" s="58">
        <v>6022.1</v>
      </c>
      <c r="E3634" t="s">
        <v>452</v>
      </c>
      <c r="F3634" s="108">
        <v>2002</v>
      </c>
      <c r="G3634" t="s">
        <v>3291</v>
      </c>
      <c r="H3634">
        <v>5</v>
      </c>
      <c r="I3634">
        <v>260</v>
      </c>
      <c r="J3634" t="s">
        <v>6436</v>
      </c>
      <c r="K3634" t="s">
        <v>290</v>
      </c>
      <c r="L3634" s="103">
        <v>1052</v>
      </c>
      <c r="M3634">
        <v>0</v>
      </c>
      <c r="N3634" t="s">
        <v>6439</v>
      </c>
      <c r="O3634" t="s">
        <v>1357</v>
      </c>
      <c r="P3634" t="s">
        <v>458</v>
      </c>
      <c r="R3634">
        <v>0</v>
      </c>
      <c r="S3634" t="s">
        <v>459</v>
      </c>
      <c r="T3634" t="s">
        <v>458</v>
      </c>
      <c r="U3634" t="s">
        <v>460</v>
      </c>
      <c r="V3634" t="s">
        <v>458</v>
      </c>
    </row>
    <row r="3635" spans="1:22" x14ac:dyDescent="0.2">
      <c r="A3635" s="102">
        <v>43412</v>
      </c>
      <c r="B3635" s="102" t="s">
        <v>6435</v>
      </c>
      <c r="C3635" t="s">
        <v>541</v>
      </c>
      <c r="D3635" s="58">
        <v>6022.1</v>
      </c>
      <c r="E3635" t="s">
        <v>452</v>
      </c>
      <c r="F3635" s="108">
        <v>2002</v>
      </c>
      <c r="G3635" t="s">
        <v>3291</v>
      </c>
      <c r="H3635">
        <v>5</v>
      </c>
      <c r="I3635">
        <v>260</v>
      </c>
      <c r="J3635" t="s">
        <v>6436</v>
      </c>
      <c r="K3635" t="s">
        <v>290</v>
      </c>
      <c r="L3635" s="103">
        <v>1052</v>
      </c>
      <c r="M3635">
        <v>0</v>
      </c>
      <c r="N3635" t="s">
        <v>6440</v>
      </c>
      <c r="O3635" t="s">
        <v>1357</v>
      </c>
      <c r="P3635" t="s">
        <v>458</v>
      </c>
      <c r="R3635">
        <v>0</v>
      </c>
      <c r="S3635" t="s">
        <v>459</v>
      </c>
      <c r="T3635" t="s">
        <v>458</v>
      </c>
      <c r="U3635" t="s">
        <v>460</v>
      </c>
      <c r="V3635" t="s">
        <v>458</v>
      </c>
    </row>
    <row r="3636" spans="1:22" x14ac:dyDescent="0.2">
      <c r="A3636" s="102">
        <v>43413</v>
      </c>
      <c r="B3636" s="102" t="s">
        <v>6435</v>
      </c>
      <c r="C3636" t="s">
        <v>541</v>
      </c>
      <c r="D3636" s="58">
        <v>6022.1</v>
      </c>
      <c r="E3636" t="s">
        <v>452</v>
      </c>
      <c r="F3636" s="108">
        <v>2011</v>
      </c>
      <c r="G3636" t="s">
        <v>4389</v>
      </c>
      <c r="H3636">
        <v>8</v>
      </c>
      <c r="I3636">
        <v>260</v>
      </c>
      <c r="J3636" t="s">
        <v>6436</v>
      </c>
      <c r="K3636" t="s">
        <v>290</v>
      </c>
      <c r="L3636">
        <v>370</v>
      </c>
      <c r="M3636">
        <v>0</v>
      </c>
      <c r="N3636" t="s">
        <v>2289</v>
      </c>
      <c r="O3636" t="s">
        <v>469</v>
      </c>
      <c r="P3636" t="s">
        <v>458</v>
      </c>
      <c r="R3636">
        <v>0</v>
      </c>
      <c r="S3636" t="s">
        <v>459</v>
      </c>
      <c r="T3636" t="s">
        <v>458</v>
      </c>
      <c r="U3636" t="s">
        <v>460</v>
      </c>
      <c r="V3636" t="s">
        <v>458</v>
      </c>
    </row>
    <row r="3637" spans="1:22" x14ac:dyDescent="0.2">
      <c r="A3637" s="102">
        <v>43413</v>
      </c>
      <c r="B3637" s="102" t="s">
        <v>6435</v>
      </c>
      <c r="C3637" t="s">
        <v>541</v>
      </c>
      <c r="D3637" s="58">
        <v>6022.1</v>
      </c>
      <c r="E3637" t="s">
        <v>452</v>
      </c>
      <c r="F3637" s="108">
        <v>2002</v>
      </c>
      <c r="G3637" t="s">
        <v>3291</v>
      </c>
      <c r="H3637">
        <v>5</v>
      </c>
      <c r="I3637">
        <v>260</v>
      </c>
      <c r="J3637" t="s">
        <v>6436</v>
      </c>
      <c r="K3637" t="s">
        <v>290</v>
      </c>
      <c r="L3637" s="103">
        <v>1052</v>
      </c>
      <c r="M3637">
        <v>0</v>
      </c>
      <c r="N3637" t="s">
        <v>6441</v>
      </c>
      <c r="O3637" t="s">
        <v>1357</v>
      </c>
      <c r="P3637" t="s">
        <v>458</v>
      </c>
      <c r="R3637">
        <v>0</v>
      </c>
      <c r="S3637" t="s">
        <v>459</v>
      </c>
      <c r="T3637" t="s">
        <v>458</v>
      </c>
      <c r="U3637" t="s">
        <v>460</v>
      </c>
      <c r="V3637" t="s">
        <v>458</v>
      </c>
    </row>
    <row r="3638" spans="1:22" x14ac:dyDescent="0.2">
      <c r="A3638" s="102">
        <v>43413</v>
      </c>
      <c r="B3638" s="102" t="s">
        <v>6435</v>
      </c>
      <c r="C3638" t="s">
        <v>541</v>
      </c>
      <c r="D3638" s="58">
        <v>6022.1</v>
      </c>
      <c r="E3638" t="s">
        <v>452</v>
      </c>
      <c r="F3638" s="108">
        <v>2014</v>
      </c>
      <c r="G3638" t="s">
        <v>2978</v>
      </c>
      <c r="H3638">
        <v>4</v>
      </c>
      <c r="I3638">
        <v>260</v>
      </c>
      <c r="J3638" t="s">
        <v>6436</v>
      </c>
      <c r="K3638" t="s">
        <v>290</v>
      </c>
      <c r="L3638">
        <v>373</v>
      </c>
      <c r="M3638">
        <v>0</v>
      </c>
      <c r="N3638" t="s">
        <v>2004</v>
      </c>
      <c r="O3638" t="s">
        <v>1134</v>
      </c>
      <c r="P3638" t="s">
        <v>458</v>
      </c>
      <c r="R3638">
        <v>0</v>
      </c>
      <c r="S3638" t="s">
        <v>459</v>
      </c>
      <c r="T3638" t="s">
        <v>458</v>
      </c>
      <c r="U3638" t="s">
        <v>460</v>
      </c>
      <c r="V3638" t="s">
        <v>458</v>
      </c>
    </row>
    <row r="3639" spans="1:22" x14ac:dyDescent="0.2">
      <c r="A3639" s="102">
        <v>43416</v>
      </c>
      <c r="B3639" s="102" t="s">
        <v>6435</v>
      </c>
      <c r="C3639" t="s">
        <v>541</v>
      </c>
      <c r="D3639" s="58">
        <v>6022.1</v>
      </c>
      <c r="E3639" t="s">
        <v>452</v>
      </c>
      <c r="F3639" s="108">
        <v>2011</v>
      </c>
      <c r="G3639" t="s">
        <v>4389</v>
      </c>
      <c r="H3639">
        <v>8</v>
      </c>
      <c r="I3639">
        <v>260</v>
      </c>
      <c r="J3639" t="s">
        <v>6436</v>
      </c>
      <c r="K3639" t="s">
        <v>290</v>
      </c>
      <c r="L3639">
        <v>370</v>
      </c>
      <c r="M3639">
        <v>0</v>
      </c>
      <c r="N3639" t="s">
        <v>2290</v>
      </c>
      <c r="O3639" t="s">
        <v>469</v>
      </c>
      <c r="P3639" t="s">
        <v>458</v>
      </c>
      <c r="R3639">
        <v>0</v>
      </c>
      <c r="S3639" t="s">
        <v>459</v>
      </c>
      <c r="T3639" t="s">
        <v>458</v>
      </c>
      <c r="U3639" t="s">
        <v>460</v>
      </c>
      <c r="V3639" t="s">
        <v>458</v>
      </c>
    </row>
    <row r="3640" spans="1:22" x14ac:dyDescent="0.2">
      <c r="A3640" s="102">
        <v>43416</v>
      </c>
      <c r="B3640" s="102" t="s">
        <v>6435</v>
      </c>
      <c r="C3640" t="s">
        <v>541</v>
      </c>
      <c r="D3640" s="58">
        <v>6022.1</v>
      </c>
      <c r="E3640" t="s">
        <v>452</v>
      </c>
      <c r="F3640" s="108">
        <v>2002</v>
      </c>
      <c r="G3640" t="s">
        <v>3291</v>
      </c>
      <c r="H3640">
        <v>2</v>
      </c>
      <c r="I3640">
        <v>260</v>
      </c>
      <c r="J3640" t="s">
        <v>6436</v>
      </c>
      <c r="K3640" t="s">
        <v>290</v>
      </c>
      <c r="L3640" s="103">
        <v>1052</v>
      </c>
      <c r="M3640">
        <v>0</v>
      </c>
      <c r="N3640" t="s">
        <v>6442</v>
      </c>
      <c r="O3640" t="s">
        <v>1357</v>
      </c>
      <c r="P3640" t="s">
        <v>458</v>
      </c>
      <c r="R3640">
        <v>0</v>
      </c>
      <c r="S3640" t="s">
        <v>459</v>
      </c>
      <c r="T3640" t="s">
        <v>458</v>
      </c>
      <c r="U3640" t="s">
        <v>460</v>
      </c>
      <c r="V3640" t="s">
        <v>458</v>
      </c>
    </row>
    <row r="3641" spans="1:22" x14ac:dyDescent="0.2">
      <c r="A3641" s="102">
        <v>43416</v>
      </c>
      <c r="B3641" s="102" t="s">
        <v>6435</v>
      </c>
      <c r="C3641" t="s">
        <v>541</v>
      </c>
      <c r="D3641" s="58">
        <v>6022.1</v>
      </c>
      <c r="E3641" t="s">
        <v>452</v>
      </c>
      <c r="F3641" s="108">
        <v>2014</v>
      </c>
      <c r="G3641" t="s">
        <v>2978</v>
      </c>
      <c r="H3641">
        <v>4</v>
      </c>
      <c r="I3641">
        <v>260</v>
      </c>
      <c r="J3641" t="s">
        <v>6436</v>
      </c>
      <c r="K3641" t="s">
        <v>290</v>
      </c>
      <c r="L3641">
        <v>373</v>
      </c>
      <c r="M3641">
        <v>0</v>
      </c>
      <c r="N3641" t="s">
        <v>1459</v>
      </c>
      <c r="O3641" t="s">
        <v>1134</v>
      </c>
      <c r="P3641" t="s">
        <v>458</v>
      </c>
      <c r="R3641">
        <v>0</v>
      </c>
      <c r="S3641" t="s">
        <v>459</v>
      </c>
      <c r="T3641" t="s">
        <v>458</v>
      </c>
      <c r="U3641" t="s">
        <v>460</v>
      </c>
      <c r="V3641" t="s">
        <v>458</v>
      </c>
    </row>
    <row r="3642" spans="1:22" x14ac:dyDescent="0.2">
      <c r="A3642" s="102">
        <v>43417</v>
      </c>
      <c r="B3642" s="102" t="s">
        <v>6435</v>
      </c>
      <c r="C3642" t="s">
        <v>541</v>
      </c>
      <c r="D3642" s="58">
        <v>6022.1</v>
      </c>
      <c r="E3642" t="s">
        <v>452</v>
      </c>
      <c r="F3642" s="108">
        <v>2002</v>
      </c>
      <c r="G3642" t="s">
        <v>3291</v>
      </c>
      <c r="H3642">
        <v>2</v>
      </c>
      <c r="I3642">
        <v>260</v>
      </c>
      <c r="J3642" t="s">
        <v>6436</v>
      </c>
      <c r="K3642" t="s">
        <v>290</v>
      </c>
      <c r="L3642" s="103">
        <v>1052</v>
      </c>
      <c r="M3642">
        <v>0</v>
      </c>
      <c r="N3642" t="s">
        <v>6443</v>
      </c>
      <c r="O3642" t="s">
        <v>1357</v>
      </c>
      <c r="P3642" t="s">
        <v>458</v>
      </c>
      <c r="R3642">
        <v>0</v>
      </c>
      <c r="S3642" t="s">
        <v>459</v>
      </c>
      <c r="T3642" t="s">
        <v>458</v>
      </c>
      <c r="U3642" t="s">
        <v>460</v>
      </c>
      <c r="V3642" t="s">
        <v>458</v>
      </c>
    </row>
    <row r="3643" spans="1:22" x14ac:dyDescent="0.2">
      <c r="A3643" s="102">
        <v>43418</v>
      </c>
      <c r="B3643" s="102" t="s">
        <v>6435</v>
      </c>
      <c r="C3643" t="s">
        <v>541</v>
      </c>
      <c r="D3643" s="58">
        <v>6022.1</v>
      </c>
      <c r="E3643" t="s">
        <v>452</v>
      </c>
      <c r="F3643" s="108">
        <v>2002</v>
      </c>
      <c r="G3643" t="s">
        <v>3291</v>
      </c>
      <c r="H3643">
        <v>2</v>
      </c>
      <c r="I3643">
        <v>260</v>
      </c>
      <c r="J3643" t="s">
        <v>6436</v>
      </c>
      <c r="K3643" t="s">
        <v>290</v>
      </c>
      <c r="L3643" s="103">
        <v>1052</v>
      </c>
      <c r="M3643">
        <v>0</v>
      </c>
      <c r="N3643" t="s">
        <v>6444</v>
      </c>
      <c r="O3643" t="s">
        <v>1357</v>
      </c>
      <c r="P3643" t="s">
        <v>458</v>
      </c>
      <c r="R3643">
        <v>0</v>
      </c>
      <c r="S3643" t="s">
        <v>459</v>
      </c>
      <c r="T3643" t="s">
        <v>458</v>
      </c>
      <c r="U3643" t="s">
        <v>460</v>
      </c>
      <c r="V3643" t="s">
        <v>458</v>
      </c>
    </row>
    <row r="3644" spans="1:22" x14ac:dyDescent="0.2">
      <c r="A3644" s="102">
        <v>43437</v>
      </c>
      <c r="B3644" s="102" t="s">
        <v>2049</v>
      </c>
      <c r="C3644" t="s">
        <v>541</v>
      </c>
      <c r="D3644" s="58">
        <v>52866.16</v>
      </c>
      <c r="E3644" t="s">
        <v>452</v>
      </c>
      <c r="F3644" s="108">
        <v>2005</v>
      </c>
      <c r="G3644" t="s">
        <v>3011</v>
      </c>
      <c r="H3644">
        <v>1.5</v>
      </c>
      <c r="I3644">
        <v>340</v>
      </c>
      <c r="J3644" t="s">
        <v>2053</v>
      </c>
      <c r="K3644" t="s">
        <v>2937</v>
      </c>
      <c r="L3644">
        <v>868</v>
      </c>
      <c r="M3644" s="103">
        <v>1041.5999999999999</v>
      </c>
      <c r="N3644" t="s">
        <v>1556</v>
      </c>
      <c r="O3644" t="s">
        <v>6445</v>
      </c>
      <c r="P3644" t="s">
        <v>458</v>
      </c>
      <c r="R3644" s="103">
        <v>1562.4</v>
      </c>
      <c r="S3644" t="s">
        <v>459</v>
      </c>
      <c r="T3644" t="s">
        <v>458</v>
      </c>
      <c r="U3644" t="s">
        <v>682</v>
      </c>
      <c r="V3644" t="s">
        <v>458</v>
      </c>
    </row>
    <row r="3645" spans="1:22" x14ac:dyDescent="0.2">
      <c r="A3645" s="102">
        <v>43438</v>
      </c>
      <c r="B3645" s="102" t="s">
        <v>2049</v>
      </c>
      <c r="C3645" t="s">
        <v>541</v>
      </c>
      <c r="D3645" s="58">
        <v>52866.16</v>
      </c>
      <c r="E3645" t="s">
        <v>452</v>
      </c>
      <c r="F3645" s="108">
        <v>2005</v>
      </c>
      <c r="G3645" t="s">
        <v>3011</v>
      </c>
      <c r="H3645">
        <v>6</v>
      </c>
      <c r="I3645">
        <v>340</v>
      </c>
      <c r="J3645" t="s">
        <v>2053</v>
      </c>
      <c r="K3645" t="s">
        <v>2937</v>
      </c>
      <c r="L3645">
        <v>868</v>
      </c>
      <c r="M3645" s="103">
        <v>1041.5999999999999</v>
      </c>
      <c r="N3645" t="s">
        <v>659</v>
      </c>
      <c r="O3645" t="s">
        <v>6445</v>
      </c>
      <c r="P3645" t="s">
        <v>458</v>
      </c>
      <c r="R3645" s="103">
        <v>6249.6</v>
      </c>
      <c r="S3645" t="s">
        <v>459</v>
      </c>
      <c r="T3645" t="s">
        <v>458</v>
      </c>
      <c r="U3645" t="s">
        <v>682</v>
      </c>
      <c r="V3645" t="s">
        <v>458</v>
      </c>
    </row>
    <row r="3646" spans="1:22" x14ac:dyDescent="0.2">
      <c r="A3646" s="102">
        <v>43440</v>
      </c>
      <c r="B3646" s="102" t="s">
        <v>2049</v>
      </c>
      <c r="C3646" t="s">
        <v>541</v>
      </c>
      <c r="D3646" s="58">
        <v>52866.16</v>
      </c>
      <c r="E3646" t="s">
        <v>452</v>
      </c>
      <c r="F3646" s="108">
        <v>2005</v>
      </c>
      <c r="G3646" t="s">
        <v>3011</v>
      </c>
      <c r="H3646">
        <v>7</v>
      </c>
      <c r="I3646">
        <v>340</v>
      </c>
      <c r="J3646" t="s">
        <v>2053</v>
      </c>
      <c r="K3646" t="s">
        <v>2937</v>
      </c>
      <c r="L3646">
        <v>868</v>
      </c>
      <c r="M3646" s="103">
        <v>1041.5999999999999</v>
      </c>
      <c r="N3646" t="s">
        <v>788</v>
      </c>
      <c r="O3646" t="s">
        <v>6445</v>
      </c>
      <c r="P3646" t="s">
        <v>458</v>
      </c>
      <c r="R3646" s="103">
        <v>7291.2</v>
      </c>
      <c r="S3646" t="s">
        <v>459</v>
      </c>
      <c r="T3646" t="s">
        <v>458</v>
      </c>
      <c r="U3646" t="s">
        <v>682</v>
      </c>
      <c r="V3646" t="s">
        <v>458</v>
      </c>
    </row>
    <row r="3647" spans="1:22" x14ac:dyDescent="0.2">
      <c r="A3647" s="102">
        <v>43441</v>
      </c>
      <c r="B3647" s="102" t="s">
        <v>2049</v>
      </c>
      <c r="C3647" t="s">
        <v>541</v>
      </c>
      <c r="D3647" s="58">
        <v>52866.16</v>
      </c>
      <c r="E3647" t="s">
        <v>452</v>
      </c>
      <c r="F3647" s="108">
        <v>2005</v>
      </c>
      <c r="G3647" t="s">
        <v>3011</v>
      </c>
      <c r="H3647">
        <v>8</v>
      </c>
      <c r="I3647">
        <v>340</v>
      </c>
      <c r="J3647" t="s">
        <v>2053</v>
      </c>
      <c r="K3647" t="s">
        <v>2937</v>
      </c>
      <c r="L3647">
        <v>868</v>
      </c>
      <c r="M3647" s="103">
        <v>1041.5999999999999</v>
      </c>
      <c r="N3647" t="s">
        <v>789</v>
      </c>
      <c r="O3647" t="s">
        <v>6445</v>
      </c>
      <c r="P3647" t="s">
        <v>458</v>
      </c>
      <c r="R3647" s="103">
        <v>8332.7999999999993</v>
      </c>
      <c r="S3647" t="s">
        <v>459</v>
      </c>
      <c r="T3647" t="s">
        <v>458</v>
      </c>
      <c r="U3647" t="s">
        <v>682</v>
      </c>
      <c r="V3647" t="s">
        <v>458</v>
      </c>
    </row>
    <row r="3648" spans="1:22" x14ac:dyDescent="0.2">
      <c r="A3648" s="102">
        <v>43445</v>
      </c>
      <c r="B3648" s="102" t="s">
        <v>2049</v>
      </c>
      <c r="C3648" t="s">
        <v>541</v>
      </c>
      <c r="D3648" s="58">
        <v>52866.16</v>
      </c>
      <c r="E3648" t="s">
        <v>452</v>
      </c>
      <c r="F3648" s="108">
        <v>2005</v>
      </c>
      <c r="G3648" t="s">
        <v>3011</v>
      </c>
      <c r="H3648">
        <v>3</v>
      </c>
      <c r="I3648">
        <v>340</v>
      </c>
      <c r="J3648" t="s">
        <v>2053</v>
      </c>
      <c r="K3648" t="s">
        <v>2937</v>
      </c>
      <c r="L3648">
        <v>868</v>
      </c>
      <c r="M3648" s="103">
        <v>1041.5999999999999</v>
      </c>
      <c r="N3648" t="s">
        <v>1004</v>
      </c>
      <c r="O3648" t="s">
        <v>6445</v>
      </c>
      <c r="P3648" t="s">
        <v>458</v>
      </c>
      <c r="R3648" s="103">
        <v>3124.8</v>
      </c>
      <c r="S3648" t="s">
        <v>459</v>
      </c>
      <c r="T3648" t="s">
        <v>458</v>
      </c>
      <c r="U3648" t="s">
        <v>682</v>
      </c>
      <c r="V3648" t="s">
        <v>458</v>
      </c>
    </row>
    <row r="3649" spans="1:22" x14ac:dyDescent="0.2">
      <c r="A3649" s="102">
        <v>43445</v>
      </c>
      <c r="B3649" s="102" t="s">
        <v>2049</v>
      </c>
      <c r="C3649" t="s">
        <v>541</v>
      </c>
      <c r="D3649" s="58">
        <v>52866.16</v>
      </c>
      <c r="E3649" t="s">
        <v>452</v>
      </c>
      <c r="F3649" s="108">
        <v>2018</v>
      </c>
      <c r="G3649" t="s">
        <v>3856</v>
      </c>
      <c r="H3649">
        <v>0.5</v>
      </c>
      <c r="I3649">
        <v>340</v>
      </c>
      <c r="J3649" t="s">
        <v>2053</v>
      </c>
      <c r="K3649" t="s">
        <v>2937</v>
      </c>
      <c r="L3649">
        <v>329</v>
      </c>
      <c r="M3649">
        <v>394.8</v>
      </c>
      <c r="N3649" t="s">
        <v>1758</v>
      </c>
      <c r="O3649" t="s">
        <v>6423</v>
      </c>
      <c r="P3649" t="s">
        <v>458</v>
      </c>
      <c r="R3649">
        <v>197.4</v>
      </c>
      <c r="S3649" t="s">
        <v>459</v>
      </c>
      <c r="T3649" t="s">
        <v>458</v>
      </c>
      <c r="U3649" t="s">
        <v>682</v>
      </c>
      <c r="V3649" t="s">
        <v>458</v>
      </c>
    </row>
    <row r="3650" spans="1:22" x14ac:dyDescent="0.2">
      <c r="A3650" s="102">
        <v>43446</v>
      </c>
      <c r="B3650" s="102" t="s">
        <v>2049</v>
      </c>
      <c r="C3650" t="s">
        <v>541</v>
      </c>
      <c r="D3650" s="58">
        <v>52866.16</v>
      </c>
      <c r="E3650" t="s">
        <v>452</v>
      </c>
      <c r="F3650" s="108">
        <v>2018</v>
      </c>
      <c r="G3650" t="s">
        <v>3856</v>
      </c>
      <c r="H3650">
        <v>0.5</v>
      </c>
      <c r="I3650">
        <v>340</v>
      </c>
      <c r="J3650" t="s">
        <v>2053</v>
      </c>
      <c r="K3650" t="s">
        <v>2937</v>
      </c>
      <c r="L3650">
        <v>329</v>
      </c>
      <c r="M3650">
        <v>394.8</v>
      </c>
      <c r="N3650" t="s">
        <v>835</v>
      </c>
      <c r="O3650" t="s">
        <v>6423</v>
      </c>
      <c r="P3650" t="s">
        <v>458</v>
      </c>
      <c r="R3650">
        <v>197.4</v>
      </c>
      <c r="S3650" t="s">
        <v>459</v>
      </c>
      <c r="T3650" t="s">
        <v>458</v>
      </c>
      <c r="U3650" t="s">
        <v>682</v>
      </c>
      <c r="V3650" t="s">
        <v>458</v>
      </c>
    </row>
    <row r="3651" spans="1:22" x14ac:dyDescent="0.2">
      <c r="A3651" s="102">
        <v>43447</v>
      </c>
      <c r="B3651" s="102" t="s">
        <v>2049</v>
      </c>
      <c r="C3651" t="s">
        <v>541</v>
      </c>
      <c r="D3651" s="58">
        <v>52866.16</v>
      </c>
      <c r="E3651" t="s">
        <v>452</v>
      </c>
      <c r="F3651" s="108">
        <v>2005</v>
      </c>
      <c r="G3651" t="s">
        <v>3011</v>
      </c>
      <c r="H3651">
        <v>8</v>
      </c>
      <c r="I3651">
        <v>340</v>
      </c>
      <c r="J3651" t="s">
        <v>2053</v>
      </c>
      <c r="K3651" t="s">
        <v>2937</v>
      </c>
      <c r="L3651">
        <v>868</v>
      </c>
      <c r="M3651" s="103">
        <v>1041.5999999999999</v>
      </c>
      <c r="N3651" t="s">
        <v>1557</v>
      </c>
      <c r="O3651" t="s">
        <v>6445</v>
      </c>
      <c r="P3651" t="s">
        <v>458</v>
      </c>
      <c r="R3651" s="103">
        <v>8332.7999999999993</v>
      </c>
      <c r="S3651" t="s">
        <v>459</v>
      </c>
      <c r="T3651" t="s">
        <v>458</v>
      </c>
      <c r="U3651" t="s">
        <v>682</v>
      </c>
      <c r="V3651" t="s">
        <v>458</v>
      </c>
    </row>
    <row r="3652" spans="1:22" x14ac:dyDescent="0.2">
      <c r="A3652" s="102">
        <v>43447</v>
      </c>
      <c r="B3652" s="102" t="s">
        <v>2049</v>
      </c>
      <c r="C3652" t="s">
        <v>541</v>
      </c>
      <c r="D3652" s="58">
        <v>52866.16</v>
      </c>
      <c r="E3652" t="s">
        <v>452</v>
      </c>
      <c r="F3652" s="108">
        <v>2018</v>
      </c>
      <c r="G3652" t="s">
        <v>3856</v>
      </c>
      <c r="H3652">
        <v>6.5</v>
      </c>
      <c r="I3652">
        <v>340</v>
      </c>
      <c r="J3652" t="s">
        <v>2053</v>
      </c>
      <c r="K3652" t="s">
        <v>2937</v>
      </c>
      <c r="L3652">
        <v>329</v>
      </c>
      <c r="M3652">
        <v>394.8</v>
      </c>
      <c r="N3652" t="s">
        <v>1108</v>
      </c>
      <c r="O3652" t="s">
        <v>6423</v>
      </c>
      <c r="P3652" t="s">
        <v>458</v>
      </c>
      <c r="R3652" s="103">
        <v>2566.1999999999998</v>
      </c>
      <c r="S3652" t="s">
        <v>459</v>
      </c>
      <c r="T3652" t="s">
        <v>458</v>
      </c>
      <c r="U3652" t="s">
        <v>682</v>
      </c>
      <c r="V3652" t="s">
        <v>458</v>
      </c>
    </row>
    <row r="3653" spans="1:22" x14ac:dyDescent="0.2">
      <c r="A3653" s="102">
        <v>43448</v>
      </c>
      <c r="B3653" s="102" t="s">
        <v>2049</v>
      </c>
      <c r="C3653" t="s">
        <v>541</v>
      </c>
      <c r="D3653" s="58">
        <v>52866.16</v>
      </c>
      <c r="E3653" t="s">
        <v>452</v>
      </c>
      <c r="F3653" s="108">
        <v>2005</v>
      </c>
      <c r="G3653" t="s">
        <v>3011</v>
      </c>
      <c r="H3653">
        <v>8</v>
      </c>
      <c r="I3653">
        <v>340</v>
      </c>
      <c r="J3653" t="s">
        <v>2053</v>
      </c>
      <c r="K3653" t="s">
        <v>2937</v>
      </c>
      <c r="L3653">
        <v>868</v>
      </c>
      <c r="M3653" s="103">
        <v>1041.5999999999999</v>
      </c>
      <c r="N3653" t="s">
        <v>2717</v>
      </c>
      <c r="O3653" t="s">
        <v>6445</v>
      </c>
      <c r="P3653" t="s">
        <v>458</v>
      </c>
      <c r="R3653" s="103">
        <v>8332.7999999999993</v>
      </c>
      <c r="S3653" t="s">
        <v>459</v>
      </c>
      <c r="T3653" t="s">
        <v>458</v>
      </c>
      <c r="U3653" t="s">
        <v>682</v>
      </c>
      <c r="V3653" t="s">
        <v>458</v>
      </c>
    </row>
    <row r="3654" spans="1:22" x14ac:dyDescent="0.2">
      <c r="A3654" s="102">
        <v>43448</v>
      </c>
      <c r="B3654" s="102" t="s">
        <v>2049</v>
      </c>
      <c r="C3654" t="s">
        <v>541</v>
      </c>
      <c r="D3654" s="58">
        <v>52866.16</v>
      </c>
      <c r="E3654" t="s">
        <v>452</v>
      </c>
      <c r="F3654" s="108">
        <v>2018</v>
      </c>
      <c r="G3654" t="s">
        <v>3856</v>
      </c>
      <c r="H3654">
        <v>1.5</v>
      </c>
      <c r="I3654">
        <v>340</v>
      </c>
      <c r="J3654" t="s">
        <v>2053</v>
      </c>
      <c r="K3654" t="s">
        <v>2937</v>
      </c>
      <c r="L3654">
        <v>329</v>
      </c>
      <c r="M3654">
        <v>394.8</v>
      </c>
      <c r="N3654" t="s">
        <v>1634</v>
      </c>
      <c r="O3654" t="s">
        <v>6423</v>
      </c>
      <c r="P3654" t="s">
        <v>458</v>
      </c>
      <c r="R3654">
        <v>592.20000000000005</v>
      </c>
      <c r="S3654" t="s">
        <v>459</v>
      </c>
      <c r="T3654" t="s">
        <v>458</v>
      </c>
      <c r="U3654" t="s">
        <v>682</v>
      </c>
      <c r="V3654" t="s">
        <v>458</v>
      </c>
    </row>
    <row r="3655" spans="1:22" x14ac:dyDescent="0.2">
      <c r="A3655" s="102">
        <v>43451</v>
      </c>
      <c r="B3655" s="102" t="s">
        <v>2049</v>
      </c>
      <c r="C3655" t="s">
        <v>541</v>
      </c>
      <c r="D3655" s="58">
        <v>52866.16</v>
      </c>
      <c r="E3655" t="s">
        <v>452</v>
      </c>
      <c r="F3655" s="108">
        <v>2005</v>
      </c>
      <c r="G3655" t="s">
        <v>3011</v>
      </c>
      <c r="H3655">
        <v>3</v>
      </c>
      <c r="I3655">
        <v>340</v>
      </c>
      <c r="J3655" t="s">
        <v>2053</v>
      </c>
      <c r="K3655" t="s">
        <v>2937</v>
      </c>
      <c r="L3655">
        <v>868</v>
      </c>
      <c r="M3655" s="103">
        <v>1041.5999999999999</v>
      </c>
      <c r="N3655" t="s">
        <v>2429</v>
      </c>
      <c r="O3655" t="s">
        <v>6446</v>
      </c>
      <c r="P3655" t="s">
        <v>458</v>
      </c>
      <c r="R3655" s="103">
        <v>3124.8</v>
      </c>
      <c r="S3655" t="s">
        <v>459</v>
      </c>
      <c r="T3655" t="s">
        <v>458</v>
      </c>
      <c r="U3655" t="s">
        <v>682</v>
      </c>
      <c r="V3655" t="s">
        <v>458</v>
      </c>
    </row>
    <row r="3656" spans="1:22" x14ac:dyDescent="0.2">
      <c r="A3656" t="s">
        <v>180</v>
      </c>
      <c r="L3656" s="103">
        <v>379742</v>
      </c>
      <c r="M3656" s="103">
        <v>129639.6</v>
      </c>
      <c r="R3656" s="103">
        <v>624474.6</v>
      </c>
    </row>
    <row r="3660" spans="1:22" x14ac:dyDescent="0.2">
      <c r="C3660" s="111" t="s">
        <v>429</v>
      </c>
      <c r="D3660" t="s">
        <v>541</v>
      </c>
      <c r="H3660" s="109" t="s">
        <v>6447</v>
      </c>
    </row>
    <row r="3661" spans="1:22" x14ac:dyDescent="0.2">
      <c r="H3661" s="111" t="s">
        <v>2924</v>
      </c>
      <c r="I3661" t="s">
        <v>2925</v>
      </c>
    </row>
    <row r="3662" spans="1:22" x14ac:dyDescent="0.2">
      <c r="C3662" s="111" t="s">
        <v>2924</v>
      </c>
      <c r="D3662" t="s">
        <v>2925</v>
      </c>
      <c r="H3662" s="110" t="s">
        <v>623</v>
      </c>
      <c r="I3662" s="112">
        <v>60.5</v>
      </c>
    </row>
    <row r="3663" spans="1:22" x14ac:dyDescent="0.2">
      <c r="C3663" s="106">
        <v>8.3800000000000008</v>
      </c>
      <c r="D3663" s="112">
        <v>38</v>
      </c>
      <c r="H3663" s="110" t="s">
        <v>4834</v>
      </c>
      <c r="I3663" s="112">
        <v>68</v>
      </c>
    </row>
    <row r="3664" spans="1:22" x14ac:dyDescent="0.2">
      <c r="C3664" s="106">
        <v>202.41</v>
      </c>
      <c r="D3664" s="112">
        <v>428</v>
      </c>
      <c r="H3664" s="110" t="s">
        <v>1001</v>
      </c>
      <c r="I3664" s="112">
        <v>182</v>
      </c>
    </row>
    <row r="3665" spans="3:9" x14ac:dyDescent="0.2">
      <c r="C3665" s="106">
        <v>208.06</v>
      </c>
      <c r="D3665" s="112">
        <v>2508.5</v>
      </c>
      <c r="H3665" s="110" t="s">
        <v>1013</v>
      </c>
      <c r="I3665" s="112">
        <v>59.5</v>
      </c>
    </row>
    <row r="3666" spans="3:9" x14ac:dyDescent="0.2">
      <c r="C3666" s="106">
        <v>208.3</v>
      </c>
      <c r="D3666" s="112">
        <v>1249.6500000000001</v>
      </c>
      <c r="H3666" s="110" t="s">
        <v>6112</v>
      </c>
      <c r="I3666" s="112">
        <v>1349</v>
      </c>
    </row>
    <row r="3667" spans="3:9" x14ac:dyDescent="0.2">
      <c r="C3667" s="106">
        <v>220.05</v>
      </c>
      <c r="D3667" s="112">
        <v>161.5</v>
      </c>
      <c r="H3667" s="110" t="s">
        <v>1957</v>
      </c>
      <c r="I3667" s="112">
        <v>832.5</v>
      </c>
    </row>
    <row r="3668" spans="3:9" x14ac:dyDescent="0.2">
      <c r="C3668" s="106">
        <v>308.3</v>
      </c>
      <c r="D3668" s="112">
        <v>1675.5</v>
      </c>
      <c r="H3668" s="110" t="s">
        <v>6448</v>
      </c>
      <c r="I3668" s="112">
        <v>80</v>
      </c>
    </row>
    <row r="3669" spans="3:9" x14ac:dyDescent="0.2">
      <c r="C3669" s="106">
        <v>308.39999999999998</v>
      </c>
      <c r="D3669" s="112">
        <v>5608</v>
      </c>
      <c r="H3669" s="110" t="s">
        <v>1984</v>
      </c>
      <c r="I3669" s="112">
        <v>62.5</v>
      </c>
    </row>
    <row r="3670" spans="3:9" x14ac:dyDescent="0.2">
      <c r="C3670" s="106">
        <v>308.41000000000003</v>
      </c>
      <c r="D3670" s="112">
        <v>927</v>
      </c>
      <c r="H3670" s="110" t="s">
        <v>6434</v>
      </c>
      <c r="I3670" s="112">
        <v>2262</v>
      </c>
    </row>
    <row r="3671" spans="3:9" x14ac:dyDescent="0.2">
      <c r="C3671" s="106">
        <v>408.04</v>
      </c>
      <c r="D3671" s="112">
        <v>1971.5</v>
      </c>
      <c r="H3671" s="110" t="s">
        <v>6435</v>
      </c>
      <c r="I3671" s="112">
        <v>30</v>
      </c>
    </row>
    <row r="3672" spans="3:9" x14ac:dyDescent="0.2">
      <c r="C3672" s="106">
        <v>408.12</v>
      </c>
      <c r="D3672" s="112">
        <v>422</v>
      </c>
      <c r="H3672" s="110" t="s">
        <v>6449</v>
      </c>
      <c r="I3672" s="112">
        <v>915.5</v>
      </c>
    </row>
    <row r="3673" spans="3:9" x14ac:dyDescent="0.2">
      <c r="C3673" s="106">
        <v>408.15</v>
      </c>
      <c r="D3673" s="112">
        <v>3397.7</v>
      </c>
      <c r="H3673" s="110" t="s">
        <v>6450</v>
      </c>
      <c r="I3673" s="112">
        <v>75</v>
      </c>
    </row>
    <row r="3674" spans="3:9" x14ac:dyDescent="0.2">
      <c r="C3674" s="106">
        <v>408.22</v>
      </c>
      <c r="D3674" s="112">
        <v>1388</v>
      </c>
      <c r="H3674" s="110" t="s">
        <v>6451</v>
      </c>
      <c r="I3674" s="112">
        <v>258.5</v>
      </c>
    </row>
    <row r="3675" spans="3:9" x14ac:dyDescent="0.2">
      <c r="C3675" s="106">
        <v>408.26</v>
      </c>
      <c r="D3675" s="112">
        <v>24</v>
      </c>
      <c r="H3675" s="110" t="s">
        <v>6452</v>
      </c>
      <c r="I3675" s="112">
        <v>13</v>
      </c>
    </row>
    <row r="3676" spans="3:9" x14ac:dyDescent="0.2">
      <c r="C3676" s="106">
        <v>408.29</v>
      </c>
      <c r="D3676" s="112">
        <v>6173.4000000000024</v>
      </c>
      <c r="H3676" s="110" t="s">
        <v>2934</v>
      </c>
      <c r="I3676" s="112">
        <v>6248</v>
      </c>
    </row>
    <row r="3677" spans="3:9" x14ac:dyDescent="0.2">
      <c r="C3677" s="106">
        <v>508.01</v>
      </c>
      <c r="D3677" s="112">
        <v>5485.5</v>
      </c>
    </row>
    <row r="3678" spans="3:9" x14ac:dyDescent="0.2">
      <c r="C3678" s="106">
        <v>508.1</v>
      </c>
      <c r="D3678" s="112">
        <v>1610</v>
      </c>
    </row>
    <row r="3679" spans="3:9" x14ac:dyDescent="0.2">
      <c r="C3679" s="106">
        <v>608.09</v>
      </c>
      <c r="D3679" s="112">
        <v>101</v>
      </c>
    </row>
    <row r="3680" spans="3:9" x14ac:dyDescent="0.2">
      <c r="C3680" s="106">
        <v>608.1</v>
      </c>
      <c r="D3680" s="112">
        <v>2561.5</v>
      </c>
    </row>
    <row r="3681" spans="3:4" x14ac:dyDescent="0.2">
      <c r="C3681" s="106">
        <v>608.17999999999995</v>
      </c>
      <c r="D3681" s="112">
        <v>698.5</v>
      </c>
    </row>
    <row r="3682" spans="3:4" x14ac:dyDescent="0.2">
      <c r="C3682" s="106">
        <v>704.06</v>
      </c>
      <c r="D3682" s="112">
        <v>1073</v>
      </c>
    </row>
    <row r="3683" spans="3:4" x14ac:dyDescent="0.2">
      <c r="C3683" s="106">
        <v>708.07</v>
      </c>
      <c r="D3683" s="112">
        <v>1574</v>
      </c>
    </row>
    <row r="3684" spans="3:4" x14ac:dyDescent="0.2">
      <c r="C3684" s="106">
        <v>708.09</v>
      </c>
      <c r="D3684" s="112">
        <v>1741.5</v>
      </c>
    </row>
    <row r="3685" spans="3:4" x14ac:dyDescent="0.2">
      <c r="C3685" s="106">
        <v>708.11</v>
      </c>
      <c r="D3685" s="112">
        <v>1021.5</v>
      </c>
    </row>
    <row r="3686" spans="3:4" x14ac:dyDescent="0.2">
      <c r="C3686" s="106">
        <v>808.03</v>
      </c>
      <c r="D3686" s="112">
        <v>1389.4</v>
      </c>
    </row>
    <row r="3687" spans="3:4" x14ac:dyDescent="0.2">
      <c r="C3687" s="106">
        <v>908.39</v>
      </c>
      <c r="D3687" s="112">
        <v>1721</v>
      </c>
    </row>
    <row r="3688" spans="3:4" x14ac:dyDescent="0.2">
      <c r="C3688" s="106">
        <v>6004.1</v>
      </c>
      <c r="D3688" s="112">
        <v>1780.45</v>
      </c>
    </row>
    <row r="3689" spans="3:4" x14ac:dyDescent="0.2">
      <c r="C3689" s="106">
        <v>6011.1</v>
      </c>
      <c r="D3689" s="112">
        <v>24</v>
      </c>
    </row>
    <row r="3690" spans="3:4" x14ac:dyDescent="0.2">
      <c r="C3690" s="106">
        <v>6022.1</v>
      </c>
      <c r="D3690" s="112">
        <v>167</v>
      </c>
    </row>
    <row r="3691" spans="3:4" x14ac:dyDescent="0.2">
      <c r="C3691" s="106">
        <v>52866.16</v>
      </c>
      <c r="D3691" s="112">
        <v>53.5</v>
      </c>
    </row>
    <row r="3692" spans="3:4" x14ac:dyDescent="0.2">
      <c r="C3692" s="106" t="s">
        <v>2934</v>
      </c>
      <c r="D3692" s="112">
        <v>46974.6</v>
      </c>
    </row>
  </sheetData>
  <pageMargins left="0.7" right="0.7" top="0.75" bottom="0.75" header="0.3" footer="0.3"/>
  <pageSetup orientation="portrait" horizontalDpi="1200" verticalDpi="1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W379"/>
  <sheetViews>
    <sheetView workbookViewId="0"/>
  </sheetViews>
  <sheetFormatPr baseColWidth="10" defaultColWidth="8.83203125" defaultRowHeight="15" x14ac:dyDescent="0.2"/>
  <cols>
    <col min="1" max="1" width="11.6640625" bestFit="1" customWidth="1"/>
    <col min="2" max="2" width="17.5" bestFit="1" customWidth="1"/>
    <col min="3" max="4" width="12.6640625" bestFit="1" customWidth="1"/>
    <col min="5" max="5" width="8.83203125" bestFit="1" customWidth="1"/>
  </cols>
  <sheetData>
    <row r="1" spans="1:23" x14ac:dyDescent="0.2">
      <c r="A1" t="s">
        <v>427</v>
      </c>
      <c r="B1" t="s">
        <v>428</v>
      </c>
      <c r="C1" s="104" t="s">
        <v>429</v>
      </c>
      <c r="D1" s="105" t="s">
        <v>430</v>
      </c>
      <c r="E1" t="s">
        <v>431</v>
      </c>
      <c r="F1" t="s">
        <v>432</v>
      </c>
      <c r="G1" t="s">
        <v>433</v>
      </c>
      <c r="H1" s="104" t="s">
        <v>434</v>
      </c>
      <c r="I1" t="s">
        <v>435</v>
      </c>
      <c r="J1" t="s">
        <v>436</v>
      </c>
      <c r="K1" t="s">
        <v>437</v>
      </c>
      <c r="L1" t="s">
        <v>438</v>
      </c>
      <c r="M1" t="s">
        <v>439</v>
      </c>
      <c r="N1" t="s">
        <v>440</v>
      </c>
      <c r="O1" t="s">
        <v>441</v>
      </c>
      <c r="P1" t="s">
        <v>442</v>
      </c>
      <c r="Q1" t="s">
        <v>443</v>
      </c>
      <c r="R1" t="s">
        <v>444</v>
      </c>
      <c r="S1" t="s">
        <v>445</v>
      </c>
      <c r="T1" t="s">
        <v>446</v>
      </c>
      <c r="U1" t="s">
        <v>447</v>
      </c>
      <c r="V1" t="s">
        <v>448</v>
      </c>
      <c r="W1" t="s">
        <v>449</v>
      </c>
    </row>
    <row r="2" spans="1:23" x14ac:dyDescent="0.2">
      <c r="A2" s="102">
        <v>43285</v>
      </c>
      <c r="B2" t="s">
        <v>1901</v>
      </c>
      <c r="C2" t="s">
        <v>541</v>
      </c>
      <c r="D2" s="58">
        <v>808.12</v>
      </c>
      <c r="E2" t="s">
        <v>452</v>
      </c>
      <c r="F2">
        <v>394</v>
      </c>
      <c r="G2" t="s">
        <v>6453</v>
      </c>
      <c r="H2">
        <v>8</v>
      </c>
      <c r="I2">
        <v>3774</v>
      </c>
      <c r="J2" t="s">
        <v>6454</v>
      </c>
      <c r="K2" t="s">
        <v>425</v>
      </c>
      <c r="L2">
        <v>172</v>
      </c>
      <c r="M2">
        <v>206.4</v>
      </c>
      <c r="N2" t="s">
        <v>6455</v>
      </c>
      <c r="O2" t="s">
        <v>6456</v>
      </c>
      <c r="P2" t="s">
        <v>458</v>
      </c>
      <c r="R2" s="103">
        <v>1651.2</v>
      </c>
      <c r="S2" t="s">
        <v>459</v>
      </c>
      <c r="T2" t="s">
        <v>458</v>
      </c>
      <c r="U2" t="s">
        <v>682</v>
      </c>
      <c r="V2" t="s">
        <v>458</v>
      </c>
    </row>
    <row r="3" spans="1:23" x14ac:dyDescent="0.2">
      <c r="A3" s="102">
        <v>43287</v>
      </c>
      <c r="B3" t="s">
        <v>1901</v>
      </c>
      <c r="C3" t="s">
        <v>541</v>
      </c>
      <c r="D3" s="58">
        <v>808.12</v>
      </c>
      <c r="E3" t="s">
        <v>452</v>
      </c>
      <c r="F3">
        <v>375</v>
      </c>
      <c r="G3" t="s">
        <v>6457</v>
      </c>
      <c r="H3">
        <v>2</v>
      </c>
      <c r="I3">
        <v>3774</v>
      </c>
      <c r="J3" t="s">
        <v>6454</v>
      </c>
      <c r="K3" t="s">
        <v>425</v>
      </c>
      <c r="L3">
        <v>795</v>
      </c>
      <c r="M3">
        <v>954</v>
      </c>
      <c r="N3" t="s">
        <v>6458</v>
      </c>
      <c r="O3" t="s">
        <v>6459</v>
      </c>
      <c r="P3" t="s">
        <v>458</v>
      </c>
      <c r="R3" s="103">
        <v>1908</v>
      </c>
      <c r="S3" t="s">
        <v>459</v>
      </c>
      <c r="T3" t="s">
        <v>458</v>
      </c>
      <c r="U3" t="s">
        <v>682</v>
      </c>
      <c r="V3" t="s">
        <v>458</v>
      </c>
    </row>
    <row r="4" spans="1:23" x14ac:dyDescent="0.2">
      <c r="A4" s="102">
        <v>43287</v>
      </c>
      <c r="B4" t="s">
        <v>1901</v>
      </c>
      <c r="C4" t="s">
        <v>541</v>
      </c>
      <c r="D4" s="58">
        <v>808.12</v>
      </c>
      <c r="E4" t="s">
        <v>452</v>
      </c>
      <c r="F4">
        <v>394</v>
      </c>
      <c r="G4" t="s">
        <v>6453</v>
      </c>
      <c r="H4">
        <v>8</v>
      </c>
      <c r="I4">
        <v>3774</v>
      </c>
      <c r="J4" t="s">
        <v>6454</v>
      </c>
      <c r="K4" t="s">
        <v>425</v>
      </c>
      <c r="L4">
        <v>172</v>
      </c>
      <c r="M4">
        <v>206.4</v>
      </c>
      <c r="N4" t="s">
        <v>6460</v>
      </c>
      <c r="O4" t="s">
        <v>6456</v>
      </c>
      <c r="P4" t="s">
        <v>458</v>
      </c>
      <c r="R4" s="103">
        <v>1651.2</v>
      </c>
      <c r="S4" t="s">
        <v>459</v>
      </c>
      <c r="T4" t="s">
        <v>458</v>
      </c>
      <c r="U4" t="s">
        <v>682</v>
      </c>
      <c r="V4" t="s">
        <v>458</v>
      </c>
    </row>
    <row r="5" spans="1:23" x14ac:dyDescent="0.2">
      <c r="A5" s="102">
        <v>43291</v>
      </c>
      <c r="B5" t="s">
        <v>1901</v>
      </c>
      <c r="C5" t="s">
        <v>541</v>
      </c>
      <c r="D5" s="58">
        <v>808.12</v>
      </c>
      <c r="E5" t="s">
        <v>452</v>
      </c>
      <c r="F5">
        <v>394</v>
      </c>
      <c r="G5" t="s">
        <v>6453</v>
      </c>
      <c r="H5">
        <v>8</v>
      </c>
      <c r="I5">
        <v>3774</v>
      </c>
      <c r="J5" t="s">
        <v>6454</v>
      </c>
      <c r="K5" t="s">
        <v>425</v>
      </c>
      <c r="L5">
        <v>172</v>
      </c>
      <c r="M5">
        <v>206.4</v>
      </c>
      <c r="N5" t="s">
        <v>6461</v>
      </c>
      <c r="O5" t="s">
        <v>6456</v>
      </c>
      <c r="P5" t="s">
        <v>458</v>
      </c>
      <c r="R5" s="103">
        <v>1651.2</v>
      </c>
      <c r="S5" t="s">
        <v>459</v>
      </c>
      <c r="T5" t="s">
        <v>458</v>
      </c>
      <c r="U5" t="s">
        <v>682</v>
      </c>
      <c r="V5" t="s">
        <v>458</v>
      </c>
    </row>
    <row r="6" spans="1:23" x14ac:dyDescent="0.2">
      <c r="A6" s="102">
        <v>43293</v>
      </c>
      <c r="B6" t="s">
        <v>1901</v>
      </c>
      <c r="C6" t="s">
        <v>541</v>
      </c>
      <c r="D6" s="58">
        <v>808.12</v>
      </c>
      <c r="E6" t="s">
        <v>452</v>
      </c>
      <c r="F6">
        <v>394</v>
      </c>
      <c r="G6" t="s">
        <v>6453</v>
      </c>
      <c r="H6">
        <v>8</v>
      </c>
      <c r="I6">
        <v>3774</v>
      </c>
      <c r="J6" t="s">
        <v>6454</v>
      </c>
      <c r="K6" t="s">
        <v>425</v>
      </c>
      <c r="L6">
        <v>172</v>
      </c>
      <c r="M6">
        <v>206.4</v>
      </c>
      <c r="N6" t="s">
        <v>6462</v>
      </c>
      <c r="O6" t="s">
        <v>6456</v>
      </c>
      <c r="P6" t="s">
        <v>458</v>
      </c>
      <c r="R6" s="103">
        <v>1651.2</v>
      </c>
      <c r="S6" t="s">
        <v>459</v>
      </c>
      <c r="T6" t="s">
        <v>458</v>
      </c>
      <c r="U6" t="s">
        <v>682</v>
      </c>
      <c r="V6" t="s">
        <v>458</v>
      </c>
    </row>
    <row r="7" spans="1:23" x14ac:dyDescent="0.2">
      <c r="A7" s="102">
        <v>43293</v>
      </c>
      <c r="B7" t="s">
        <v>1901</v>
      </c>
      <c r="C7" t="s">
        <v>541</v>
      </c>
      <c r="D7" s="58">
        <v>808.12</v>
      </c>
      <c r="E7" t="s">
        <v>452</v>
      </c>
      <c r="F7">
        <v>425</v>
      </c>
      <c r="G7" t="s">
        <v>6463</v>
      </c>
      <c r="H7">
        <v>8</v>
      </c>
      <c r="I7">
        <v>3774</v>
      </c>
      <c r="J7" t="s">
        <v>6454</v>
      </c>
      <c r="K7" t="s">
        <v>425</v>
      </c>
      <c r="L7">
        <v>165</v>
      </c>
      <c r="M7">
        <v>198</v>
      </c>
      <c r="N7" t="s">
        <v>6464</v>
      </c>
      <c r="O7" t="s">
        <v>6465</v>
      </c>
      <c r="P7" t="s">
        <v>458</v>
      </c>
      <c r="R7" s="103">
        <v>1584</v>
      </c>
      <c r="S7" t="s">
        <v>459</v>
      </c>
      <c r="T7" t="s">
        <v>458</v>
      </c>
      <c r="U7" t="s">
        <v>682</v>
      </c>
      <c r="V7" t="s">
        <v>458</v>
      </c>
    </row>
    <row r="8" spans="1:23" x14ac:dyDescent="0.2">
      <c r="A8" s="102">
        <v>43294</v>
      </c>
      <c r="B8" t="s">
        <v>1901</v>
      </c>
      <c r="C8" t="s">
        <v>541</v>
      </c>
      <c r="D8" s="58">
        <v>808.12</v>
      </c>
      <c r="E8" t="s">
        <v>452</v>
      </c>
      <c r="F8">
        <v>481</v>
      </c>
      <c r="G8" t="s">
        <v>6466</v>
      </c>
      <c r="H8">
        <v>8</v>
      </c>
      <c r="I8">
        <v>3774</v>
      </c>
      <c r="J8" t="s">
        <v>6454</v>
      </c>
      <c r="K8" t="s">
        <v>425</v>
      </c>
      <c r="L8">
        <v>160</v>
      </c>
      <c r="M8">
        <v>192</v>
      </c>
      <c r="N8" t="s">
        <v>6467</v>
      </c>
      <c r="O8" t="s">
        <v>6468</v>
      </c>
      <c r="P8" t="s">
        <v>458</v>
      </c>
      <c r="R8" s="103">
        <v>1536</v>
      </c>
      <c r="S8" t="s">
        <v>459</v>
      </c>
      <c r="T8" t="s">
        <v>458</v>
      </c>
      <c r="U8" t="s">
        <v>682</v>
      </c>
      <c r="V8" t="s">
        <v>458</v>
      </c>
    </row>
    <row r="9" spans="1:23" x14ac:dyDescent="0.2">
      <c r="A9" s="102">
        <v>43294</v>
      </c>
      <c r="B9" t="s">
        <v>1901</v>
      </c>
      <c r="C9" t="s">
        <v>541</v>
      </c>
      <c r="D9" s="58">
        <v>808.12</v>
      </c>
      <c r="E9" t="s">
        <v>452</v>
      </c>
      <c r="F9">
        <v>394</v>
      </c>
      <c r="G9" t="s">
        <v>6453</v>
      </c>
      <c r="H9">
        <v>8</v>
      </c>
      <c r="I9">
        <v>3774</v>
      </c>
      <c r="J9" t="s">
        <v>6454</v>
      </c>
      <c r="K9" t="s">
        <v>425</v>
      </c>
      <c r="L9">
        <v>172</v>
      </c>
      <c r="M9">
        <v>206.4</v>
      </c>
      <c r="N9" t="s">
        <v>6469</v>
      </c>
      <c r="O9" t="s">
        <v>6456</v>
      </c>
      <c r="P9" t="s">
        <v>458</v>
      </c>
      <c r="R9" s="103">
        <v>1651.2</v>
      </c>
      <c r="S9" t="s">
        <v>459</v>
      </c>
      <c r="T9" t="s">
        <v>458</v>
      </c>
      <c r="U9" t="s">
        <v>682</v>
      </c>
      <c r="V9" t="s">
        <v>458</v>
      </c>
    </row>
    <row r="10" spans="1:23" x14ac:dyDescent="0.2">
      <c r="A10" s="102">
        <v>43294</v>
      </c>
      <c r="B10" t="s">
        <v>1901</v>
      </c>
      <c r="C10" t="s">
        <v>541</v>
      </c>
      <c r="D10" s="58">
        <v>808.12</v>
      </c>
      <c r="E10" t="s">
        <v>452</v>
      </c>
      <c r="F10">
        <v>425</v>
      </c>
      <c r="G10" t="s">
        <v>6463</v>
      </c>
      <c r="H10">
        <v>8</v>
      </c>
      <c r="I10">
        <v>3774</v>
      </c>
      <c r="J10" t="s">
        <v>6454</v>
      </c>
      <c r="K10" t="s">
        <v>425</v>
      </c>
      <c r="L10">
        <v>165</v>
      </c>
      <c r="M10">
        <v>198</v>
      </c>
      <c r="N10" t="s">
        <v>6470</v>
      </c>
      <c r="O10" t="s">
        <v>6465</v>
      </c>
      <c r="P10" t="s">
        <v>458</v>
      </c>
      <c r="R10" s="103">
        <v>1584</v>
      </c>
      <c r="S10" t="s">
        <v>459</v>
      </c>
      <c r="T10" t="s">
        <v>458</v>
      </c>
      <c r="U10" t="s">
        <v>682</v>
      </c>
      <c r="V10" t="s">
        <v>458</v>
      </c>
    </row>
    <row r="11" spans="1:23" x14ac:dyDescent="0.2">
      <c r="A11" s="102">
        <v>43297</v>
      </c>
      <c r="B11" t="s">
        <v>1901</v>
      </c>
      <c r="C11" t="s">
        <v>541</v>
      </c>
      <c r="D11" s="58">
        <v>808.12</v>
      </c>
      <c r="E11" t="s">
        <v>452</v>
      </c>
      <c r="F11">
        <v>375</v>
      </c>
      <c r="G11" t="s">
        <v>6457</v>
      </c>
      <c r="H11">
        <v>2</v>
      </c>
      <c r="I11">
        <v>3774</v>
      </c>
      <c r="J11" t="s">
        <v>6454</v>
      </c>
      <c r="K11" t="s">
        <v>425</v>
      </c>
      <c r="L11">
        <v>795</v>
      </c>
      <c r="M11">
        <v>954</v>
      </c>
      <c r="N11" t="s">
        <v>6471</v>
      </c>
      <c r="O11" t="s">
        <v>6472</v>
      </c>
      <c r="P11" t="s">
        <v>458</v>
      </c>
      <c r="R11" s="103">
        <v>1908</v>
      </c>
      <c r="S11" t="s">
        <v>459</v>
      </c>
      <c r="T11" t="s">
        <v>458</v>
      </c>
      <c r="U11" t="s">
        <v>682</v>
      </c>
      <c r="V11" t="s">
        <v>458</v>
      </c>
    </row>
    <row r="12" spans="1:23" x14ac:dyDescent="0.2">
      <c r="A12" s="102">
        <v>43297</v>
      </c>
      <c r="B12" t="s">
        <v>1901</v>
      </c>
      <c r="C12" t="s">
        <v>541</v>
      </c>
      <c r="D12" s="58">
        <v>808.12</v>
      </c>
      <c r="E12" t="s">
        <v>452</v>
      </c>
      <c r="F12">
        <v>394</v>
      </c>
      <c r="G12" t="s">
        <v>6453</v>
      </c>
      <c r="H12">
        <v>8</v>
      </c>
      <c r="I12">
        <v>3774</v>
      </c>
      <c r="J12" t="s">
        <v>6454</v>
      </c>
      <c r="K12" t="s">
        <v>425</v>
      </c>
      <c r="L12">
        <v>172</v>
      </c>
      <c r="M12">
        <v>206.4</v>
      </c>
      <c r="N12" t="s">
        <v>6473</v>
      </c>
      <c r="O12" t="s">
        <v>6474</v>
      </c>
      <c r="P12" t="s">
        <v>458</v>
      </c>
      <c r="R12" s="103">
        <v>1651.2</v>
      </c>
      <c r="S12" t="s">
        <v>459</v>
      </c>
      <c r="T12" t="s">
        <v>458</v>
      </c>
      <c r="U12" t="s">
        <v>682</v>
      </c>
      <c r="V12" t="s">
        <v>458</v>
      </c>
    </row>
    <row r="13" spans="1:23" x14ac:dyDescent="0.2">
      <c r="A13" s="102">
        <v>43297</v>
      </c>
      <c r="B13" t="s">
        <v>1901</v>
      </c>
      <c r="C13" t="s">
        <v>541</v>
      </c>
      <c r="D13" s="58">
        <v>808.12</v>
      </c>
      <c r="E13" t="s">
        <v>452</v>
      </c>
      <c r="F13">
        <v>481</v>
      </c>
      <c r="G13" t="s">
        <v>6466</v>
      </c>
      <c r="H13">
        <v>8</v>
      </c>
      <c r="I13">
        <v>3774</v>
      </c>
      <c r="J13" t="s">
        <v>6454</v>
      </c>
      <c r="K13" t="s">
        <v>425</v>
      </c>
      <c r="L13">
        <v>160</v>
      </c>
      <c r="M13">
        <v>192</v>
      </c>
      <c r="N13" t="s">
        <v>6475</v>
      </c>
      <c r="O13" t="s">
        <v>6476</v>
      </c>
      <c r="P13" t="s">
        <v>458</v>
      </c>
      <c r="R13" s="103">
        <v>1536</v>
      </c>
      <c r="S13" t="s">
        <v>459</v>
      </c>
      <c r="T13" t="s">
        <v>458</v>
      </c>
      <c r="U13" t="s">
        <v>682</v>
      </c>
      <c r="V13" t="s">
        <v>458</v>
      </c>
    </row>
    <row r="14" spans="1:23" x14ac:dyDescent="0.2">
      <c r="A14" s="102">
        <v>43297</v>
      </c>
      <c r="B14" t="s">
        <v>1901</v>
      </c>
      <c r="C14" t="s">
        <v>541</v>
      </c>
      <c r="D14" s="58">
        <v>808.12</v>
      </c>
      <c r="E14" t="s">
        <v>452</v>
      </c>
      <c r="F14">
        <v>425</v>
      </c>
      <c r="G14" t="s">
        <v>6463</v>
      </c>
      <c r="H14">
        <v>8</v>
      </c>
      <c r="I14">
        <v>3774</v>
      </c>
      <c r="J14" t="s">
        <v>6454</v>
      </c>
      <c r="K14" t="s">
        <v>425</v>
      </c>
      <c r="L14">
        <v>165</v>
      </c>
      <c r="M14">
        <v>198</v>
      </c>
      <c r="N14" t="s">
        <v>6477</v>
      </c>
      <c r="O14" t="s">
        <v>6478</v>
      </c>
      <c r="P14" t="s">
        <v>458</v>
      </c>
      <c r="R14" s="103">
        <v>1584</v>
      </c>
      <c r="S14" t="s">
        <v>459</v>
      </c>
      <c r="T14" t="s">
        <v>458</v>
      </c>
      <c r="U14" t="s">
        <v>682</v>
      </c>
      <c r="V14" t="s">
        <v>458</v>
      </c>
    </row>
    <row r="15" spans="1:23" x14ac:dyDescent="0.2">
      <c r="A15" s="102">
        <v>43298</v>
      </c>
      <c r="B15" t="s">
        <v>1901</v>
      </c>
      <c r="C15" t="s">
        <v>541</v>
      </c>
      <c r="D15" s="58">
        <v>808.12</v>
      </c>
      <c r="E15" t="s">
        <v>452</v>
      </c>
      <c r="F15">
        <v>375</v>
      </c>
      <c r="G15" t="s">
        <v>6457</v>
      </c>
      <c r="H15">
        <v>2</v>
      </c>
      <c r="I15">
        <v>3774</v>
      </c>
      <c r="J15" t="s">
        <v>6454</v>
      </c>
      <c r="K15" t="s">
        <v>425</v>
      </c>
      <c r="L15">
        <v>795</v>
      </c>
      <c r="M15">
        <v>954</v>
      </c>
      <c r="N15" t="s">
        <v>6479</v>
      </c>
      <c r="O15" t="s">
        <v>6472</v>
      </c>
      <c r="P15" t="s">
        <v>458</v>
      </c>
      <c r="R15" s="103">
        <v>1908</v>
      </c>
      <c r="S15" t="s">
        <v>459</v>
      </c>
      <c r="T15" t="s">
        <v>458</v>
      </c>
      <c r="U15" t="s">
        <v>682</v>
      </c>
      <c r="V15" t="s">
        <v>458</v>
      </c>
    </row>
    <row r="16" spans="1:23" x14ac:dyDescent="0.2">
      <c r="A16" s="102">
        <v>43298</v>
      </c>
      <c r="B16" t="s">
        <v>1901</v>
      </c>
      <c r="C16" t="s">
        <v>541</v>
      </c>
      <c r="D16" s="58">
        <v>808.12</v>
      </c>
      <c r="E16" t="s">
        <v>452</v>
      </c>
      <c r="F16">
        <v>394</v>
      </c>
      <c r="G16" t="s">
        <v>6453</v>
      </c>
      <c r="H16">
        <v>8</v>
      </c>
      <c r="I16">
        <v>3774</v>
      </c>
      <c r="J16" t="s">
        <v>6454</v>
      </c>
      <c r="K16" t="s">
        <v>425</v>
      </c>
      <c r="L16">
        <v>172</v>
      </c>
      <c r="M16">
        <v>206.4</v>
      </c>
      <c r="N16" t="s">
        <v>6480</v>
      </c>
      <c r="O16" t="s">
        <v>6474</v>
      </c>
      <c r="P16" t="s">
        <v>458</v>
      </c>
      <c r="R16" s="103">
        <v>1651.2</v>
      </c>
      <c r="S16" t="s">
        <v>459</v>
      </c>
      <c r="T16" t="s">
        <v>458</v>
      </c>
      <c r="U16" t="s">
        <v>682</v>
      </c>
      <c r="V16" t="s">
        <v>458</v>
      </c>
    </row>
    <row r="17" spans="1:22" x14ac:dyDescent="0.2">
      <c r="A17" s="102">
        <v>43298</v>
      </c>
      <c r="B17" t="s">
        <v>1901</v>
      </c>
      <c r="C17" t="s">
        <v>541</v>
      </c>
      <c r="D17" s="58">
        <v>808.12</v>
      </c>
      <c r="E17" t="s">
        <v>452</v>
      </c>
      <c r="F17">
        <v>425</v>
      </c>
      <c r="G17" t="s">
        <v>6463</v>
      </c>
      <c r="H17">
        <v>8</v>
      </c>
      <c r="I17">
        <v>3774</v>
      </c>
      <c r="J17" t="s">
        <v>6454</v>
      </c>
      <c r="K17" t="s">
        <v>425</v>
      </c>
      <c r="L17">
        <v>165</v>
      </c>
      <c r="M17">
        <v>198</v>
      </c>
      <c r="N17" t="s">
        <v>6481</v>
      </c>
      <c r="O17" t="s">
        <v>6478</v>
      </c>
      <c r="P17" t="s">
        <v>458</v>
      </c>
      <c r="R17" s="103">
        <v>1584</v>
      </c>
      <c r="S17" t="s">
        <v>459</v>
      </c>
      <c r="T17" t="s">
        <v>458</v>
      </c>
      <c r="U17" t="s">
        <v>682</v>
      </c>
      <c r="V17" t="s">
        <v>458</v>
      </c>
    </row>
    <row r="18" spans="1:22" x14ac:dyDescent="0.2">
      <c r="A18" s="102">
        <v>43299</v>
      </c>
      <c r="B18" t="s">
        <v>1901</v>
      </c>
      <c r="C18" t="s">
        <v>541</v>
      </c>
      <c r="D18" s="58">
        <v>808.12</v>
      </c>
      <c r="E18" t="s">
        <v>452</v>
      </c>
      <c r="F18">
        <v>375</v>
      </c>
      <c r="G18" t="s">
        <v>6457</v>
      </c>
      <c r="H18">
        <v>2</v>
      </c>
      <c r="I18">
        <v>3774</v>
      </c>
      <c r="J18" t="s">
        <v>6454</v>
      </c>
      <c r="K18" t="s">
        <v>425</v>
      </c>
      <c r="L18">
        <v>795</v>
      </c>
      <c r="M18">
        <v>954</v>
      </c>
      <c r="N18" t="s">
        <v>6482</v>
      </c>
      <c r="O18" t="s">
        <v>6472</v>
      </c>
      <c r="P18" t="s">
        <v>458</v>
      </c>
      <c r="R18" s="103">
        <v>1908</v>
      </c>
      <c r="S18" t="s">
        <v>459</v>
      </c>
      <c r="T18" t="s">
        <v>458</v>
      </c>
      <c r="U18" t="s">
        <v>682</v>
      </c>
      <c r="V18" t="s">
        <v>458</v>
      </c>
    </row>
    <row r="19" spans="1:22" x14ac:dyDescent="0.2">
      <c r="A19" s="102">
        <v>43299</v>
      </c>
      <c r="B19" t="s">
        <v>1901</v>
      </c>
      <c r="C19" t="s">
        <v>541</v>
      </c>
      <c r="D19" s="58">
        <v>808.12</v>
      </c>
      <c r="E19" t="s">
        <v>452</v>
      </c>
      <c r="F19">
        <v>425</v>
      </c>
      <c r="G19" t="s">
        <v>6463</v>
      </c>
      <c r="H19">
        <v>8</v>
      </c>
      <c r="I19">
        <v>3774</v>
      </c>
      <c r="J19" t="s">
        <v>6454</v>
      </c>
      <c r="K19" t="s">
        <v>425</v>
      </c>
      <c r="L19">
        <v>165</v>
      </c>
      <c r="M19">
        <v>198</v>
      </c>
      <c r="N19" t="s">
        <v>6483</v>
      </c>
      <c r="O19" t="s">
        <v>6478</v>
      </c>
      <c r="P19" t="s">
        <v>458</v>
      </c>
      <c r="R19" s="103">
        <v>1584</v>
      </c>
      <c r="S19" t="s">
        <v>459</v>
      </c>
      <c r="T19" t="s">
        <v>458</v>
      </c>
      <c r="U19" t="s">
        <v>682</v>
      </c>
      <c r="V19" t="s">
        <v>458</v>
      </c>
    </row>
    <row r="20" spans="1:22" x14ac:dyDescent="0.2">
      <c r="A20" s="102">
        <v>43300</v>
      </c>
      <c r="B20" t="s">
        <v>1901</v>
      </c>
      <c r="C20" t="s">
        <v>541</v>
      </c>
      <c r="D20" s="58">
        <v>808.12</v>
      </c>
      <c r="E20" t="s">
        <v>452</v>
      </c>
      <c r="F20">
        <v>375</v>
      </c>
      <c r="G20" t="s">
        <v>6457</v>
      </c>
      <c r="H20">
        <v>2</v>
      </c>
      <c r="I20">
        <v>3774</v>
      </c>
      <c r="J20" t="s">
        <v>6454</v>
      </c>
      <c r="K20" t="s">
        <v>425</v>
      </c>
      <c r="L20">
        <v>795</v>
      </c>
      <c r="M20">
        <v>954</v>
      </c>
      <c r="N20" t="s">
        <v>6484</v>
      </c>
      <c r="O20" t="s">
        <v>6472</v>
      </c>
      <c r="P20" t="s">
        <v>458</v>
      </c>
      <c r="R20" s="103">
        <v>1908</v>
      </c>
      <c r="S20" t="s">
        <v>459</v>
      </c>
      <c r="T20" t="s">
        <v>458</v>
      </c>
      <c r="U20" t="s">
        <v>682</v>
      </c>
      <c r="V20" t="s">
        <v>458</v>
      </c>
    </row>
    <row r="21" spans="1:22" x14ac:dyDescent="0.2">
      <c r="A21" s="102">
        <v>43300</v>
      </c>
      <c r="B21" t="s">
        <v>1901</v>
      </c>
      <c r="C21" t="s">
        <v>541</v>
      </c>
      <c r="D21" s="58">
        <v>808.12</v>
      </c>
      <c r="E21" t="s">
        <v>452</v>
      </c>
      <c r="F21">
        <v>425</v>
      </c>
      <c r="G21" t="s">
        <v>6463</v>
      </c>
      <c r="H21">
        <v>8</v>
      </c>
      <c r="I21">
        <v>3774</v>
      </c>
      <c r="J21" t="s">
        <v>6454</v>
      </c>
      <c r="K21" t="s">
        <v>425</v>
      </c>
      <c r="L21">
        <v>165</v>
      </c>
      <c r="M21">
        <v>198</v>
      </c>
      <c r="N21" t="s">
        <v>6485</v>
      </c>
      <c r="O21" t="s">
        <v>6478</v>
      </c>
      <c r="P21" t="s">
        <v>458</v>
      </c>
      <c r="R21" s="103">
        <v>1584</v>
      </c>
      <c r="S21" t="s">
        <v>459</v>
      </c>
      <c r="T21" t="s">
        <v>458</v>
      </c>
      <c r="U21" t="s">
        <v>682</v>
      </c>
      <c r="V21" t="s">
        <v>458</v>
      </c>
    </row>
    <row r="22" spans="1:22" x14ac:dyDescent="0.2">
      <c r="A22" s="102">
        <v>43301</v>
      </c>
      <c r="B22" t="s">
        <v>1901</v>
      </c>
      <c r="C22" t="s">
        <v>541</v>
      </c>
      <c r="D22" s="58">
        <v>808.12</v>
      </c>
      <c r="E22" t="s">
        <v>452</v>
      </c>
      <c r="F22">
        <v>375</v>
      </c>
      <c r="G22" t="s">
        <v>6457</v>
      </c>
      <c r="H22">
        <v>2</v>
      </c>
      <c r="I22">
        <v>3774</v>
      </c>
      <c r="J22" t="s">
        <v>6454</v>
      </c>
      <c r="K22" t="s">
        <v>425</v>
      </c>
      <c r="L22">
        <v>795</v>
      </c>
      <c r="M22">
        <v>954</v>
      </c>
      <c r="N22" t="s">
        <v>6486</v>
      </c>
      <c r="O22" t="s">
        <v>6472</v>
      </c>
      <c r="P22" t="s">
        <v>458</v>
      </c>
      <c r="R22" s="103">
        <v>1908</v>
      </c>
      <c r="S22" t="s">
        <v>459</v>
      </c>
      <c r="T22" t="s">
        <v>458</v>
      </c>
      <c r="U22" t="s">
        <v>682</v>
      </c>
      <c r="V22" t="s">
        <v>458</v>
      </c>
    </row>
    <row r="23" spans="1:22" x14ac:dyDescent="0.2">
      <c r="A23" s="102">
        <v>43301</v>
      </c>
      <c r="B23" t="s">
        <v>1901</v>
      </c>
      <c r="C23" t="s">
        <v>541</v>
      </c>
      <c r="D23" s="58">
        <v>808.12</v>
      </c>
      <c r="E23" t="s">
        <v>452</v>
      </c>
      <c r="F23">
        <v>481</v>
      </c>
      <c r="G23" t="s">
        <v>6466</v>
      </c>
      <c r="H23">
        <v>8</v>
      </c>
      <c r="I23">
        <v>3774</v>
      </c>
      <c r="J23" t="s">
        <v>6454</v>
      </c>
      <c r="K23" t="s">
        <v>425</v>
      </c>
      <c r="L23">
        <v>160</v>
      </c>
      <c r="M23">
        <v>192</v>
      </c>
      <c r="N23" t="s">
        <v>6487</v>
      </c>
      <c r="O23" t="s">
        <v>6476</v>
      </c>
      <c r="P23" t="s">
        <v>458</v>
      </c>
      <c r="R23" s="103">
        <v>1536</v>
      </c>
      <c r="S23" t="s">
        <v>459</v>
      </c>
      <c r="T23" t="s">
        <v>458</v>
      </c>
      <c r="U23" t="s">
        <v>682</v>
      </c>
      <c r="V23" t="s">
        <v>458</v>
      </c>
    </row>
    <row r="24" spans="1:22" x14ac:dyDescent="0.2">
      <c r="A24" s="102">
        <v>43301</v>
      </c>
      <c r="B24" t="s">
        <v>1901</v>
      </c>
      <c r="C24" t="s">
        <v>541</v>
      </c>
      <c r="D24" s="58">
        <v>808.12</v>
      </c>
      <c r="E24" t="s">
        <v>452</v>
      </c>
      <c r="F24">
        <v>425</v>
      </c>
      <c r="G24" t="s">
        <v>6463</v>
      </c>
      <c r="H24">
        <v>8</v>
      </c>
      <c r="I24">
        <v>3774</v>
      </c>
      <c r="J24" t="s">
        <v>6454</v>
      </c>
      <c r="K24" t="s">
        <v>425</v>
      </c>
      <c r="L24">
        <v>165</v>
      </c>
      <c r="M24">
        <v>198</v>
      </c>
      <c r="N24" t="s">
        <v>6488</v>
      </c>
      <c r="O24" t="s">
        <v>6478</v>
      </c>
      <c r="P24" t="s">
        <v>458</v>
      </c>
      <c r="R24" s="103">
        <v>1584</v>
      </c>
      <c r="S24" t="s">
        <v>459</v>
      </c>
      <c r="T24" t="s">
        <v>458</v>
      </c>
      <c r="U24" t="s">
        <v>682</v>
      </c>
      <c r="V24" t="s">
        <v>458</v>
      </c>
    </row>
    <row r="25" spans="1:22" x14ac:dyDescent="0.2">
      <c r="A25" s="102">
        <v>43304</v>
      </c>
      <c r="B25" t="s">
        <v>1901</v>
      </c>
      <c r="C25" t="s">
        <v>541</v>
      </c>
      <c r="D25" s="58">
        <v>808.12</v>
      </c>
      <c r="E25" t="s">
        <v>452</v>
      </c>
      <c r="F25">
        <v>375</v>
      </c>
      <c r="G25" t="s">
        <v>6457</v>
      </c>
      <c r="H25">
        <v>2</v>
      </c>
      <c r="I25">
        <v>3774</v>
      </c>
      <c r="J25" t="s">
        <v>6454</v>
      </c>
      <c r="K25" t="s">
        <v>425</v>
      </c>
      <c r="L25">
        <v>795</v>
      </c>
      <c r="M25">
        <v>954</v>
      </c>
      <c r="N25" t="s">
        <v>6489</v>
      </c>
      <c r="O25" t="s">
        <v>6472</v>
      </c>
      <c r="P25" t="s">
        <v>458</v>
      </c>
      <c r="R25" s="103">
        <v>1908</v>
      </c>
      <c r="S25" t="s">
        <v>459</v>
      </c>
      <c r="T25" t="s">
        <v>458</v>
      </c>
      <c r="U25" t="s">
        <v>682</v>
      </c>
      <c r="V25" t="s">
        <v>458</v>
      </c>
    </row>
    <row r="26" spans="1:22" x14ac:dyDescent="0.2">
      <c r="A26" s="102">
        <v>43304</v>
      </c>
      <c r="B26" t="s">
        <v>1901</v>
      </c>
      <c r="C26" t="s">
        <v>541</v>
      </c>
      <c r="D26" s="58">
        <v>808.12</v>
      </c>
      <c r="E26" t="s">
        <v>452</v>
      </c>
      <c r="F26">
        <v>481</v>
      </c>
      <c r="G26" t="s">
        <v>6466</v>
      </c>
      <c r="H26">
        <v>8</v>
      </c>
      <c r="I26">
        <v>3774</v>
      </c>
      <c r="J26" t="s">
        <v>6454</v>
      </c>
      <c r="K26" t="s">
        <v>425</v>
      </c>
      <c r="L26">
        <v>160</v>
      </c>
      <c r="M26">
        <v>192</v>
      </c>
      <c r="N26" t="s">
        <v>6490</v>
      </c>
      <c r="O26" t="s">
        <v>6476</v>
      </c>
      <c r="P26" t="s">
        <v>458</v>
      </c>
      <c r="R26" s="103">
        <v>1536</v>
      </c>
      <c r="S26" t="s">
        <v>459</v>
      </c>
      <c r="T26" t="s">
        <v>458</v>
      </c>
      <c r="U26" t="s">
        <v>682</v>
      </c>
      <c r="V26" t="s">
        <v>458</v>
      </c>
    </row>
    <row r="27" spans="1:22" x14ac:dyDescent="0.2">
      <c r="A27" s="102">
        <v>43304</v>
      </c>
      <c r="B27" t="s">
        <v>1901</v>
      </c>
      <c r="C27" t="s">
        <v>541</v>
      </c>
      <c r="D27" s="58">
        <v>808.12</v>
      </c>
      <c r="E27" t="s">
        <v>452</v>
      </c>
      <c r="F27">
        <v>425</v>
      </c>
      <c r="G27" t="s">
        <v>6463</v>
      </c>
      <c r="H27">
        <v>8</v>
      </c>
      <c r="I27">
        <v>3774</v>
      </c>
      <c r="J27" t="s">
        <v>6454</v>
      </c>
      <c r="K27" t="s">
        <v>425</v>
      </c>
      <c r="L27">
        <v>165</v>
      </c>
      <c r="M27">
        <v>198</v>
      </c>
      <c r="N27" t="s">
        <v>6491</v>
      </c>
      <c r="O27" t="s">
        <v>6478</v>
      </c>
      <c r="P27" t="s">
        <v>458</v>
      </c>
      <c r="R27" s="103">
        <v>1584</v>
      </c>
      <c r="S27" t="s">
        <v>459</v>
      </c>
      <c r="T27" t="s">
        <v>458</v>
      </c>
      <c r="U27" t="s">
        <v>682</v>
      </c>
      <c r="V27" t="s">
        <v>458</v>
      </c>
    </row>
    <row r="28" spans="1:22" x14ac:dyDescent="0.2">
      <c r="A28" s="102">
        <v>43305</v>
      </c>
      <c r="B28" t="s">
        <v>1901</v>
      </c>
      <c r="C28" t="s">
        <v>541</v>
      </c>
      <c r="D28" s="58">
        <v>808.12</v>
      </c>
      <c r="E28" t="s">
        <v>452</v>
      </c>
      <c r="F28">
        <v>375</v>
      </c>
      <c r="G28" t="s">
        <v>6457</v>
      </c>
      <c r="H28">
        <v>2</v>
      </c>
      <c r="I28">
        <v>3774</v>
      </c>
      <c r="J28" t="s">
        <v>6454</v>
      </c>
      <c r="K28" t="s">
        <v>425</v>
      </c>
      <c r="L28">
        <v>795</v>
      </c>
      <c r="M28">
        <v>954</v>
      </c>
      <c r="N28" t="s">
        <v>6492</v>
      </c>
      <c r="O28" t="s">
        <v>6472</v>
      </c>
      <c r="P28" t="s">
        <v>458</v>
      </c>
      <c r="R28" s="103">
        <v>1908</v>
      </c>
      <c r="S28" t="s">
        <v>459</v>
      </c>
      <c r="T28" t="s">
        <v>458</v>
      </c>
      <c r="U28" t="s">
        <v>682</v>
      </c>
      <c r="V28" t="s">
        <v>458</v>
      </c>
    </row>
    <row r="29" spans="1:22" x14ac:dyDescent="0.2">
      <c r="A29" s="102">
        <v>43305</v>
      </c>
      <c r="B29" t="s">
        <v>1901</v>
      </c>
      <c r="C29" t="s">
        <v>541</v>
      </c>
      <c r="D29" s="58">
        <v>808.12</v>
      </c>
      <c r="E29" t="s">
        <v>452</v>
      </c>
      <c r="F29">
        <v>481</v>
      </c>
      <c r="G29" t="s">
        <v>6466</v>
      </c>
      <c r="H29">
        <v>8</v>
      </c>
      <c r="I29">
        <v>3774</v>
      </c>
      <c r="J29" t="s">
        <v>6454</v>
      </c>
      <c r="K29" t="s">
        <v>425</v>
      </c>
      <c r="L29">
        <v>160</v>
      </c>
      <c r="M29">
        <v>192</v>
      </c>
      <c r="N29" t="s">
        <v>6493</v>
      </c>
      <c r="O29" t="s">
        <v>6476</v>
      </c>
      <c r="P29" t="s">
        <v>458</v>
      </c>
      <c r="R29" s="103">
        <v>1536</v>
      </c>
      <c r="S29" t="s">
        <v>459</v>
      </c>
      <c r="T29" t="s">
        <v>458</v>
      </c>
      <c r="U29" t="s">
        <v>682</v>
      </c>
      <c r="V29" t="s">
        <v>458</v>
      </c>
    </row>
    <row r="30" spans="1:22" x14ac:dyDescent="0.2">
      <c r="A30" s="102">
        <v>43305</v>
      </c>
      <c r="B30" t="s">
        <v>1901</v>
      </c>
      <c r="C30" t="s">
        <v>541</v>
      </c>
      <c r="D30" s="58">
        <v>808.12</v>
      </c>
      <c r="E30" t="s">
        <v>452</v>
      </c>
      <c r="F30">
        <v>425</v>
      </c>
      <c r="G30" t="s">
        <v>6463</v>
      </c>
      <c r="H30">
        <v>8</v>
      </c>
      <c r="I30">
        <v>3774</v>
      </c>
      <c r="J30" t="s">
        <v>6454</v>
      </c>
      <c r="K30" t="s">
        <v>425</v>
      </c>
      <c r="L30">
        <v>165</v>
      </c>
      <c r="M30">
        <v>198</v>
      </c>
      <c r="N30" t="s">
        <v>6494</v>
      </c>
      <c r="O30" t="s">
        <v>6478</v>
      </c>
      <c r="P30" t="s">
        <v>458</v>
      </c>
      <c r="R30" s="103">
        <v>1584</v>
      </c>
      <c r="S30" t="s">
        <v>459</v>
      </c>
      <c r="T30" t="s">
        <v>458</v>
      </c>
      <c r="U30" t="s">
        <v>682</v>
      </c>
      <c r="V30" t="s">
        <v>458</v>
      </c>
    </row>
    <row r="31" spans="1:22" x14ac:dyDescent="0.2">
      <c r="A31" s="102">
        <v>43306</v>
      </c>
      <c r="B31" t="s">
        <v>1901</v>
      </c>
      <c r="C31" t="s">
        <v>541</v>
      </c>
      <c r="D31" s="58">
        <v>808.12</v>
      </c>
      <c r="E31" t="s">
        <v>452</v>
      </c>
      <c r="F31">
        <v>375</v>
      </c>
      <c r="G31" t="s">
        <v>6457</v>
      </c>
      <c r="H31">
        <v>2</v>
      </c>
      <c r="I31">
        <v>3774</v>
      </c>
      <c r="J31" t="s">
        <v>6454</v>
      </c>
      <c r="K31" t="s">
        <v>425</v>
      </c>
      <c r="L31">
        <v>795</v>
      </c>
      <c r="M31">
        <v>954</v>
      </c>
      <c r="N31" t="s">
        <v>6495</v>
      </c>
      <c r="O31" t="s">
        <v>6472</v>
      </c>
      <c r="P31" t="s">
        <v>458</v>
      </c>
      <c r="R31" s="103">
        <v>1908</v>
      </c>
      <c r="S31" t="s">
        <v>459</v>
      </c>
      <c r="T31" t="s">
        <v>458</v>
      </c>
      <c r="U31" t="s">
        <v>682</v>
      </c>
      <c r="V31" t="s">
        <v>458</v>
      </c>
    </row>
    <row r="32" spans="1:22" x14ac:dyDescent="0.2">
      <c r="A32" s="102">
        <v>43306</v>
      </c>
      <c r="B32" t="s">
        <v>1901</v>
      </c>
      <c r="C32" t="s">
        <v>541</v>
      </c>
      <c r="D32" s="58">
        <v>808.12</v>
      </c>
      <c r="E32" t="s">
        <v>452</v>
      </c>
      <c r="F32">
        <v>394</v>
      </c>
      <c r="G32" t="s">
        <v>6453</v>
      </c>
      <c r="H32">
        <v>8</v>
      </c>
      <c r="I32">
        <v>3774</v>
      </c>
      <c r="J32" t="s">
        <v>6454</v>
      </c>
      <c r="K32" t="s">
        <v>425</v>
      </c>
      <c r="L32">
        <v>172</v>
      </c>
      <c r="M32">
        <v>206.4</v>
      </c>
      <c r="N32" t="s">
        <v>6496</v>
      </c>
      <c r="O32" t="s">
        <v>6474</v>
      </c>
      <c r="P32" t="s">
        <v>458</v>
      </c>
      <c r="R32" s="103">
        <v>1651.2</v>
      </c>
      <c r="S32" t="s">
        <v>459</v>
      </c>
      <c r="T32" t="s">
        <v>458</v>
      </c>
      <c r="U32" t="s">
        <v>682</v>
      </c>
      <c r="V32" t="s">
        <v>458</v>
      </c>
    </row>
    <row r="33" spans="1:22" x14ac:dyDescent="0.2">
      <c r="A33" s="102">
        <v>43306</v>
      </c>
      <c r="B33" t="s">
        <v>1901</v>
      </c>
      <c r="C33" t="s">
        <v>541</v>
      </c>
      <c r="D33" s="58">
        <v>808.12</v>
      </c>
      <c r="E33" t="s">
        <v>452</v>
      </c>
      <c r="F33">
        <v>481</v>
      </c>
      <c r="G33" t="s">
        <v>6466</v>
      </c>
      <c r="H33">
        <v>8</v>
      </c>
      <c r="I33">
        <v>3774</v>
      </c>
      <c r="J33" t="s">
        <v>6454</v>
      </c>
      <c r="K33" t="s">
        <v>425</v>
      </c>
      <c r="L33">
        <v>160</v>
      </c>
      <c r="M33">
        <v>192</v>
      </c>
      <c r="N33" t="s">
        <v>6497</v>
      </c>
      <c r="O33" t="s">
        <v>6476</v>
      </c>
      <c r="P33" t="s">
        <v>458</v>
      </c>
      <c r="R33" s="103">
        <v>1536</v>
      </c>
      <c r="S33" t="s">
        <v>459</v>
      </c>
      <c r="T33" t="s">
        <v>458</v>
      </c>
      <c r="U33" t="s">
        <v>682</v>
      </c>
      <c r="V33" t="s">
        <v>458</v>
      </c>
    </row>
    <row r="34" spans="1:22" x14ac:dyDescent="0.2">
      <c r="A34" s="102">
        <v>43306</v>
      </c>
      <c r="B34" t="s">
        <v>1901</v>
      </c>
      <c r="C34" t="s">
        <v>541</v>
      </c>
      <c r="D34" s="58">
        <v>808.12</v>
      </c>
      <c r="E34" t="s">
        <v>452</v>
      </c>
      <c r="F34">
        <v>425</v>
      </c>
      <c r="G34" t="s">
        <v>6463</v>
      </c>
      <c r="H34">
        <v>8</v>
      </c>
      <c r="I34">
        <v>3774</v>
      </c>
      <c r="J34" t="s">
        <v>6454</v>
      </c>
      <c r="K34" t="s">
        <v>425</v>
      </c>
      <c r="L34">
        <v>165</v>
      </c>
      <c r="M34">
        <v>198</v>
      </c>
      <c r="N34" t="s">
        <v>6498</v>
      </c>
      <c r="O34" t="s">
        <v>6478</v>
      </c>
      <c r="P34" t="s">
        <v>458</v>
      </c>
      <c r="R34" s="103">
        <v>1584</v>
      </c>
      <c r="S34" t="s">
        <v>459</v>
      </c>
      <c r="T34" t="s">
        <v>458</v>
      </c>
      <c r="U34" t="s">
        <v>682</v>
      </c>
      <c r="V34" t="s">
        <v>458</v>
      </c>
    </row>
    <row r="35" spans="1:22" x14ac:dyDescent="0.2">
      <c r="A35" s="102">
        <v>43307</v>
      </c>
      <c r="B35" t="s">
        <v>1901</v>
      </c>
      <c r="C35" t="s">
        <v>541</v>
      </c>
      <c r="D35" s="58">
        <v>808.12</v>
      </c>
      <c r="E35" t="s">
        <v>452</v>
      </c>
      <c r="F35">
        <v>394</v>
      </c>
      <c r="G35" t="s">
        <v>6453</v>
      </c>
      <c r="H35">
        <v>8</v>
      </c>
      <c r="I35">
        <v>3774</v>
      </c>
      <c r="J35" t="s">
        <v>6454</v>
      </c>
      <c r="K35" t="s">
        <v>425</v>
      </c>
      <c r="L35">
        <v>172</v>
      </c>
      <c r="M35">
        <v>206.4</v>
      </c>
      <c r="N35" t="s">
        <v>6499</v>
      </c>
      <c r="O35" t="s">
        <v>6474</v>
      </c>
      <c r="P35" t="s">
        <v>458</v>
      </c>
      <c r="R35" s="103">
        <v>1651.2</v>
      </c>
      <c r="S35" t="s">
        <v>459</v>
      </c>
      <c r="T35" t="s">
        <v>458</v>
      </c>
      <c r="U35" t="s">
        <v>682</v>
      </c>
      <c r="V35" t="s">
        <v>458</v>
      </c>
    </row>
    <row r="36" spans="1:22" x14ac:dyDescent="0.2">
      <c r="A36" s="102">
        <v>43307</v>
      </c>
      <c r="B36" t="s">
        <v>1901</v>
      </c>
      <c r="C36" t="s">
        <v>541</v>
      </c>
      <c r="D36" s="58">
        <v>808.12</v>
      </c>
      <c r="E36" t="s">
        <v>452</v>
      </c>
      <c r="F36">
        <v>481</v>
      </c>
      <c r="G36" t="s">
        <v>6466</v>
      </c>
      <c r="H36">
        <v>8</v>
      </c>
      <c r="I36">
        <v>3774</v>
      </c>
      <c r="J36" t="s">
        <v>6454</v>
      </c>
      <c r="K36" t="s">
        <v>425</v>
      </c>
      <c r="L36">
        <v>160</v>
      </c>
      <c r="M36">
        <v>192</v>
      </c>
      <c r="N36" t="s">
        <v>6500</v>
      </c>
      <c r="O36" t="s">
        <v>6476</v>
      </c>
      <c r="P36" t="s">
        <v>458</v>
      </c>
      <c r="R36" s="103">
        <v>1536</v>
      </c>
      <c r="S36" t="s">
        <v>459</v>
      </c>
      <c r="T36" t="s">
        <v>458</v>
      </c>
      <c r="U36" t="s">
        <v>682</v>
      </c>
      <c r="V36" t="s">
        <v>458</v>
      </c>
    </row>
    <row r="37" spans="1:22" x14ac:dyDescent="0.2">
      <c r="A37" s="102">
        <v>43307</v>
      </c>
      <c r="B37" t="s">
        <v>1901</v>
      </c>
      <c r="C37" t="s">
        <v>541</v>
      </c>
      <c r="D37" s="58">
        <v>808.12</v>
      </c>
      <c r="E37" t="s">
        <v>452</v>
      </c>
      <c r="F37">
        <v>425</v>
      </c>
      <c r="G37" t="s">
        <v>6463</v>
      </c>
      <c r="H37">
        <v>8</v>
      </c>
      <c r="I37">
        <v>3774</v>
      </c>
      <c r="J37" t="s">
        <v>6454</v>
      </c>
      <c r="K37" t="s">
        <v>425</v>
      </c>
      <c r="L37">
        <v>165</v>
      </c>
      <c r="M37">
        <v>198</v>
      </c>
      <c r="N37" t="s">
        <v>6501</v>
      </c>
      <c r="O37" t="s">
        <v>6478</v>
      </c>
      <c r="P37" t="s">
        <v>458</v>
      </c>
      <c r="R37" s="103">
        <v>1584</v>
      </c>
      <c r="S37" t="s">
        <v>459</v>
      </c>
      <c r="T37" t="s">
        <v>458</v>
      </c>
      <c r="U37" t="s">
        <v>682</v>
      </c>
      <c r="V37" t="s">
        <v>458</v>
      </c>
    </row>
    <row r="38" spans="1:22" x14ac:dyDescent="0.2">
      <c r="A38" s="102">
        <v>43308</v>
      </c>
      <c r="B38" t="s">
        <v>1901</v>
      </c>
      <c r="C38" t="s">
        <v>541</v>
      </c>
      <c r="D38" s="58">
        <v>808.12</v>
      </c>
      <c r="E38" t="s">
        <v>452</v>
      </c>
      <c r="F38">
        <v>375</v>
      </c>
      <c r="G38" t="s">
        <v>6457</v>
      </c>
      <c r="H38">
        <v>2</v>
      </c>
      <c r="I38">
        <v>3774</v>
      </c>
      <c r="J38" t="s">
        <v>6454</v>
      </c>
      <c r="K38" t="s">
        <v>425</v>
      </c>
      <c r="L38">
        <v>795</v>
      </c>
      <c r="M38">
        <v>954</v>
      </c>
      <c r="N38" t="s">
        <v>6502</v>
      </c>
      <c r="O38" t="s">
        <v>6472</v>
      </c>
      <c r="P38" t="s">
        <v>458</v>
      </c>
      <c r="R38" s="103">
        <v>1908</v>
      </c>
      <c r="S38" t="s">
        <v>459</v>
      </c>
      <c r="T38" t="s">
        <v>458</v>
      </c>
      <c r="U38" t="s">
        <v>682</v>
      </c>
      <c r="V38" t="s">
        <v>458</v>
      </c>
    </row>
    <row r="39" spans="1:22" x14ac:dyDescent="0.2">
      <c r="A39" s="102">
        <v>43308</v>
      </c>
      <c r="B39" t="s">
        <v>1901</v>
      </c>
      <c r="C39" t="s">
        <v>541</v>
      </c>
      <c r="D39" s="58">
        <v>808.12</v>
      </c>
      <c r="E39" t="s">
        <v>452</v>
      </c>
      <c r="F39">
        <v>481</v>
      </c>
      <c r="G39" t="s">
        <v>6466</v>
      </c>
      <c r="H39">
        <v>8</v>
      </c>
      <c r="I39">
        <v>3774</v>
      </c>
      <c r="J39" t="s">
        <v>6454</v>
      </c>
      <c r="K39" t="s">
        <v>425</v>
      </c>
      <c r="L39">
        <v>160</v>
      </c>
      <c r="M39">
        <v>192</v>
      </c>
      <c r="N39" t="s">
        <v>6503</v>
      </c>
      <c r="O39" t="s">
        <v>6476</v>
      </c>
      <c r="P39" t="s">
        <v>458</v>
      </c>
      <c r="R39" s="103">
        <v>1536</v>
      </c>
      <c r="S39" t="s">
        <v>459</v>
      </c>
      <c r="T39" t="s">
        <v>458</v>
      </c>
      <c r="U39" t="s">
        <v>682</v>
      </c>
      <c r="V39" t="s">
        <v>458</v>
      </c>
    </row>
    <row r="40" spans="1:22" x14ac:dyDescent="0.2">
      <c r="A40" s="102">
        <v>43308</v>
      </c>
      <c r="B40" t="s">
        <v>1901</v>
      </c>
      <c r="C40" t="s">
        <v>541</v>
      </c>
      <c r="D40" s="58">
        <v>808.12</v>
      </c>
      <c r="E40" t="s">
        <v>452</v>
      </c>
      <c r="F40">
        <v>425</v>
      </c>
      <c r="G40" t="s">
        <v>6463</v>
      </c>
      <c r="H40">
        <v>8</v>
      </c>
      <c r="I40">
        <v>3774</v>
      </c>
      <c r="J40" t="s">
        <v>6454</v>
      </c>
      <c r="K40" t="s">
        <v>425</v>
      </c>
      <c r="L40">
        <v>165</v>
      </c>
      <c r="M40">
        <v>198</v>
      </c>
      <c r="N40" t="s">
        <v>6504</v>
      </c>
      <c r="O40" t="s">
        <v>6478</v>
      </c>
      <c r="P40" t="s">
        <v>458</v>
      </c>
      <c r="R40" s="103">
        <v>1584</v>
      </c>
      <c r="S40" t="s">
        <v>459</v>
      </c>
      <c r="T40" t="s">
        <v>458</v>
      </c>
      <c r="U40" t="s">
        <v>682</v>
      </c>
      <c r="V40" t="s">
        <v>458</v>
      </c>
    </row>
    <row r="41" spans="1:22" x14ac:dyDescent="0.2">
      <c r="A41" s="102">
        <v>43311</v>
      </c>
      <c r="B41" t="s">
        <v>1901</v>
      </c>
      <c r="C41" t="s">
        <v>541</v>
      </c>
      <c r="D41" s="58">
        <v>808.12</v>
      </c>
      <c r="E41" t="s">
        <v>452</v>
      </c>
      <c r="F41">
        <v>375</v>
      </c>
      <c r="G41" t="s">
        <v>6457</v>
      </c>
      <c r="H41">
        <v>2</v>
      </c>
      <c r="I41">
        <v>3774</v>
      </c>
      <c r="J41" t="s">
        <v>6454</v>
      </c>
      <c r="K41" t="s">
        <v>425</v>
      </c>
      <c r="L41">
        <v>795</v>
      </c>
      <c r="M41">
        <v>954</v>
      </c>
      <c r="N41" t="s">
        <v>6505</v>
      </c>
      <c r="O41" t="s">
        <v>6472</v>
      </c>
      <c r="P41" t="s">
        <v>458</v>
      </c>
      <c r="R41" s="103">
        <v>1908</v>
      </c>
      <c r="S41" t="s">
        <v>459</v>
      </c>
      <c r="T41" t="s">
        <v>458</v>
      </c>
      <c r="U41" t="s">
        <v>682</v>
      </c>
      <c r="V41" t="s">
        <v>458</v>
      </c>
    </row>
    <row r="42" spans="1:22" x14ac:dyDescent="0.2">
      <c r="A42" s="102">
        <v>43311</v>
      </c>
      <c r="B42" t="s">
        <v>1901</v>
      </c>
      <c r="C42" t="s">
        <v>541</v>
      </c>
      <c r="D42" s="58">
        <v>808.12</v>
      </c>
      <c r="E42" t="s">
        <v>452</v>
      </c>
      <c r="F42">
        <v>394</v>
      </c>
      <c r="G42" t="s">
        <v>6453</v>
      </c>
      <c r="H42">
        <v>8</v>
      </c>
      <c r="I42">
        <v>3774</v>
      </c>
      <c r="J42" t="s">
        <v>6454</v>
      </c>
      <c r="K42" t="s">
        <v>425</v>
      </c>
      <c r="L42">
        <v>172</v>
      </c>
      <c r="M42">
        <v>206.4</v>
      </c>
      <c r="N42" t="s">
        <v>6506</v>
      </c>
      <c r="O42" t="s">
        <v>6474</v>
      </c>
      <c r="P42" t="s">
        <v>458</v>
      </c>
      <c r="R42" s="103">
        <v>1651.2</v>
      </c>
      <c r="S42" t="s">
        <v>459</v>
      </c>
      <c r="T42" t="s">
        <v>458</v>
      </c>
      <c r="U42" t="s">
        <v>682</v>
      </c>
      <c r="V42" t="s">
        <v>458</v>
      </c>
    </row>
    <row r="43" spans="1:22" x14ac:dyDescent="0.2">
      <c r="A43" s="102">
        <v>43311</v>
      </c>
      <c r="B43" t="s">
        <v>1901</v>
      </c>
      <c r="C43" t="s">
        <v>541</v>
      </c>
      <c r="D43" s="58">
        <v>808.12</v>
      </c>
      <c r="E43" t="s">
        <v>452</v>
      </c>
      <c r="F43">
        <v>481</v>
      </c>
      <c r="G43" t="s">
        <v>6466</v>
      </c>
      <c r="H43">
        <v>8</v>
      </c>
      <c r="I43">
        <v>3774</v>
      </c>
      <c r="J43" t="s">
        <v>6454</v>
      </c>
      <c r="K43" t="s">
        <v>425</v>
      </c>
      <c r="L43">
        <v>160</v>
      </c>
      <c r="M43">
        <v>192</v>
      </c>
      <c r="N43" t="s">
        <v>6507</v>
      </c>
      <c r="O43" t="s">
        <v>6476</v>
      </c>
      <c r="P43" t="s">
        <v>458</v>
      </c>
      <c r="R43" s="103">
        <v>1536</v>
      </c>
      <c r="S43" t="s">
        <v>459</v>
      </c>
      <c r="T43" t="s">
        <v>458</v>
      </c>
      <c r="U43" t="s">
        <v>682</v>
      </c>
      <c r="V43" t="s">
        <v>458</v>
      </c>
    </row>
    <row r="44" spans="1:22" x14ac:dyDescent="0.2">
      <c r="A44" s="102">
        <v>43311</v>
      </c>
      <c r="B44" t="s">
        <v>1901</v>
      </c>
      <c r="C44" t="s">
        <v>541</v>
      </c>
      <c r="D44" s="58">
        <v>808.12</v>
      </c>
      <c r="E44" t="s">
        <v>452</v>
      </c>
      <c r="F44">
        <v>425</v>
      </c>
      <c r="G44" t="s">
        <v>6463</v>
      </c>
      <c r="H44">
        <v>8</v>
      </c>
      <c r="I44">
        <v>3774</v>
      </c>
      <c r="J44" t="s">
        <v>6454</v>
      </c>
      <c r="K44" t="s">
        <v>425</v>
      </c>
      <c r="L44">
        <v>165</v>
      </c>
      <c r="M44">
        <v>198</v>
      </c>
      <c r="N44" t="s">
        <v>6508</v>
      </c>
      <c r="O44" t="s">
        <v>6478</v>
      </c>
      <c r="P44" t="s">
        <v>458</v>
      </c>
      <c r="R44" s="103">
        <v>1584</v>
      </c>
      <c r="S44" t="s">
        <v>459</v>
      </c>
      <c r="T44" t="s">
        <v>458</v>
      </c>
      <c r="U44" t="s">
        <v>682</v>
      </c>
      <c r="V44" t="s">
        <v>458</v>
      </c>
    </row>
    <row r="45" spans="1:22" x14ac:dyDescent="0.2">
      <c r="A45" s="102">
        <v>43312</v>
      </c>
      <c r="B45" t="s">
        <v>1901</v>
      </c>
      <c r="C45" t="s">
        <v>541</v>
      </c>
      <c r="D45" s="58">
        <v>808.12</v>
      </c>
      <c r="E45" t="s">
        <v>452</v>
      </c>
      <c r="F45">
        <v>375</v>
      </c>
      <c r="G45" t="s">
        <v>6457</v>
      </c>
      <c r="H45">
        <v>2</v>
      </c>
      <c r="I45">
        <v>3774</v>
      </c>
      <c r="J45" t="s">
        <v>6454</v>
      </c>
      <c r="K45" t="s">
        <v>425</v>
      </c>
      <c r="L45">
        <v>795</v>
      </c>
      <c r="M45">
        <v>954</v>
      </c>
      <c r="N45" t="s">
        <v>6509</v>
      </c>
      <c r="O45" t="s">
        <v>6472</v>
      </c>
      <c r="P45" t="s">
        <v>458</v>
      </c>
      <c r="R45" s="103">
        <v>1908</v>
      </c>
      <c r="S45" t="s">
        <v>459</v>
      </c>
      <c r="T45" t="s">
        <v>458</v>
      </c>
      <c r="U45" t="s">
        <v>682</v>
      </c>
      <c r="V45" t="s">
        <v>458</v>
      </c>
    </row>
    <row r="46" spans="1:22" x14ac:dyDescent="0.2">
      <c r="A46" s="102">
        <v>43312</v>
      </c>
      <c r="B46" t="s">
        <v>1901</v>
      </c>
      <c r="C46" t="s">
        <v>541</v>
      </c>
      <c r="D46" s="58">
        <v>808.12</v>
      </c>
      <c r="E46" t="s">
        <v>452</v>
      </c>
      <c r="F46">
        <v>394</v>
      </c>
      <c r="G46" t="s">
        <v>6453</v>
      </c>
      <c r="H46">
        <v>8</v>
      </c>
      <c r="I46">
        <v>3774</v>
      </c>
      <c r="J46" t="s">
        <v>6454</v>
      </c>
      <c r="K46" t="s">
        <v>425</v>
      </c>
      <c r="L46">
        <v>172</v>
      </c>
      <c r="M46">
        <v>206.4</v>
      </c>
      <c r="N46" t="s">
        <v>6510</v>
      </c>
      <c r="O46" t="s">
        <v>6474</v>
      </c>
      <c r="P46" t="s">
        <v>458</v>
      </c>
      <c r="R46" s="103">
        <v>1651.2</v>
      </c>
      <c r="S46" t="s">
        <v>459</v>
      </c>
      <c r="T46" t="s">
        <v>458</v>
      </c>
      <c r="U46" t="s">
        <v>682</v>
      </c>
      <c r="V46" t="s">
        <v>458</v>
      </c>
    </row>
    <row r="47" spans="1:22" x14ac:dyDescent="0.2">
      <c r="A47" s="102">
        <v>43312</v>
      </c>
      <c r="B47" t="s">
        <v>1901</v>
      </c>
      <c r="C47" t="s">
        <v>541</v>
      </c>
      <c r="D47" s="58">
        <v>808.12</v>
      </c>
      <c r="E47" t="s">
        <v>452</v>
      </c>
      <c r="F47">
        <v>481</v>
      </c>
      <c r="G47" t="s">
        <v>6466</v>
      </c>
      <c r="H47">
        <v>8</v>
      </c>
      <c r="I47">
        <v>3774</v>
      </c>
      <c r="J47" t="s">
        <v>6454</v>
      </c>
      <c r="K47" t="s">
        <v>425</v>
      </c>
      <c r="L47">
        <v>160</v>
      </c>
      <c r="M47">
        <v>192</v>
      </c>
      <c r="N47" t="s">
        <v>6511</v>
      </c>
      <c r="O47" t="s">
        <v>6476</v>
      </c>
      <c r="P47" t="s">
        <v>458</v>
      </c>
      <c r="R47" s="103">
        <v>1536</v>
      </c>
      <c r="S47" t="s">
        <v>459</v>
      </c>
      <c r="T47" t="s">
        <v>458</v>
      </c>
      <c r="U47" t="s">
        <v>682</v>
      </c>
      <c r="V47" t="s">
        <v>458</v>
      </c>
    </row>
    <row r="48" spans="1:22" x14ac:dyDescent="0.2">
      <c r="A48" s="102">
        <v>43312</v>
      </c>
      <c r="B48" t="s">
        <v>1901</v>
      </c>
      <c r="C48" t="s">
        <v>541</v>
      </c>
      <c r="D48" s="58">
        <v>808.12</v>
      </c>
      <c r="E48" t="s">
        <v>452</v>
      </c>
      <c r="F48">
        <v>425</v>
      </c>
      <c r="G48" t="s">
        <v>6463</v>
      </c>
      <c r="H48">
        <v>8</v>
      </c>
      <c r="I48">
        <v>3774</v>
      </c>
      <c r="J48" t="s">
        <v>6454</v>
      </c>
      <c r="K48" t="s">
        <v>425</v>
      </c>
      <c r="L48">
        <v>165</v>
      </c>
      <c r="M48">
        <v>198</v>
      </c>
      <c r="N48" t="s">
        <v>6512</v>
      </c>
      <c r="O48" t="s">
        <v>6478</v>
      </c>
      <c r="P48" t="s">
        <v>458</v>
      </c>
      <c r="R48" s="103">
        <v>1584</v>
      </c>
      <c r="S48" t="s">
        <v>459</v>
      </c>
      <c r="T48" t="s">
        <v>458</v>
      </c>
      <c r="U48" t="s">
        <v>682</v>
      </c>
      <c r="V48" t="s">
        <v>458</v>
      </c>
    </row>
    <row r="49" spans="1:22" x14ac:dyDescent="0.2">
      <c r="A49" s="102">
        <v>43313</v>
      </c>
      <c r="B49" t="s">
        <v>1901</v>
      </c>
      <c r="C49" t="s">
        <v>541</v>
      </c>
      <c r="D49" s="58">
        <v>808.12</v>
      </c>
      <c r="E49" t="s">
        <v>452</v>
      </c>
      <c r="F49">
        <v>394</v>
      </c>
      <c r="G49" t="s">
        <v>6453</v>
      </c>
      <c r="H49">
        <v>8</v>
      </c>
      <c r="I49">
        <v>3774</v>
      </c>
      <c r="J49" t="s">
        <v>6454</v>
      </c>
      <c r="K49" t="s">
        <v>425</v>
      </c>
      <c r="L49">
        <v>172</v>
      </c>
      <c r="M49">
        <v>206.4</v>
      </c>
      <c r="N49" t="s">
        <v>6513</v>
      </c>
      <c r="O49" t="s">
        <v>6514</v>
      </c>
      <c r="P49" t="s">
        <v>458</v>
      </c>
      <c r="R49" s="103">
        <v>1651.2</v>
      </c>
      <c r="S49" t="s">
        <v>459</v>
      </c>
      <c r="T49" t="s">
        <v>458</v>
      </c>
      <c r="U49" t="s">
        <v>682</v>
      </c>
      <c r="V49" t="s">
        <v>458</v>
      </c>
    </row>
    <row r="50" spans="1:22" x14ac:dyDescent="0.2">
      <c r="A50" s="102">
        <v>43313</v>
      </c>
      <c r="B50" t="s">
        <v>1901</v>
      </c>
      <c r="C50" t="s">
        <v>541</v>
      </c>
      <c r="D50" s="58">
        <v>808.12</v>
      </c>
      <c r="E50" t="s">
        <v>452</v>
      </c>
      <c r="F50">
        <v>425</v>
      </c>
      <c r="G50" t="s">
        <v>6463</v>
      </c>
      <c r="H50">
        <v>8</v>
      </c>
      <c r="I50">
        <v>3774</v>
      </c>
      <c r="J50" t="s">
        <v>6454</v>
      </c>
      <c r="K50" t="s">
        <v>425</v>
      </c>
      <c r="L50">
        <v>165</v>
      </c>
      <c r="M50">
        <v>198</v>
      </c>
      <c r="N50" t="s">
        <v>6515</v>
      </c>
      <c r="O50" t="s">
        <v>6516</v>
      </c>
      <c r="P50" t="s">
        <v>458</v>
      </c>
      <c r="R50" s="103">
        <v>1584</v>
      </c>
      <c r="S50" t="s">
        <v>459</v>
      </c>
      <c r="T50" t="s">
        <v>458</v>
      </c>
      <c r="U50" t="s">
        <v>682</v>
      </c>
      <c r="V50" t="s">
        <v>458</v>
      </c>
    </row>
    <row r="51" spans="1:22" x14ac:dyDescent="0.2">
      <c r="A51" s="102">
        <v>43313</v>
      </c>
      <c r="B51" t="s">
        <v>1901</v>
      </c>
      <c r="C51" t="s">
        <v>541</v>
      </c>
      <c r="D51" s="58">
        <v>808.12</v>
      </c>
      <c r="E51" t="s">
        <v>452</v>
      </c>
      <c r="F51">
        <v>481</v>
      </c>
      <c r="G51" t="s">
        <v>6466</v>
      </c>
      <c r="H51">
        <v>8</v>
      </c>
      <c r="I51">
        <v>3774</v>
      </c>
      <c r="J51" t="s">
        <v>6454</v>
      </c>
      <c r="K51" t="s">
        <v>425</v>
      </c>
      <c r="L51">
        <v>160</v>
      </c>
      <c r="M51">
        <v>192</v>
      </c>
      <c r="N51" t="s">
        <v>6517</v>
      </c>
      <c r="O51" t="s">
        <v>6518</v>
      </c>
      <c r="P51" t="s">
        <v>458</v>
      </c>
      <c r="R51" s="103">
        <v>1536</v>
      </c>
      <c r="S51" t="s">
        <v>459</v>
      </c>
      <c r="T51" t="s">
        <v>458</v>
      </c>
      <c r="U51" t="s">
        <v>682</v>
      </c>
      <c r="V51" t="s">
        <v>458</v>
      </c>
    </row>
    <row r="52" spans="1:22" x14ac:dyDescent="0.2">
      <c r="A52" s="102">
        <v>43313</v>
      </c>
      <c r="B52" t="s">
        <v>1901</v>
      </c>
      <c r="C52" t="s">
        <v>541</v>
      </c>
      <c r="D52" s="58">
        <v>808.12</v>
      </c>
      <c r="E52" t="s">
        <v>452</v>
      </c>
      <c r="F52">
        <v>403</v>
      </c>
      <c r="G52" t="s">
        <v>6519</v>
      </c>
      <c r="H52">
        <v>8</v>
      </c>
      <c r="I52">
        <v>3774</v>
      </c>
      <c r="J52" t="s">
        <v>6454</v>
      </c>
      <c r="K52" t="s">
        <v>425</v>
      </c>
      <c r="L52">
        <v>141</v>
      </c>
      <c r="M52">
        <v>169.2</v>
      </c>
      <c r="N52" t="s">
        <v>6520</v>
      </c>
      <c r="O52" t="s">
        <v>6521</v>
      </c>
      <c r="P52" t="s">
        <v>458</v>
      </c>
      <c r="R52" s="103">
        <v>1353.6</v>
      </c>
      <c r="S52" t="s">
        <v>459</v>
      </c>
      <c r="T52" t="s">
        <v>458</v>
      </c>
      <c r="U52" t="s">
        <v>682</v>
      </c>
      <c r="V52" t="s">
        <v>458</v>
      </c>
    </row>
    <row r="53" spans="1:22" x14ac:dyDescent="0.2">
      <c r="A53" s="102">
        <v>43313</v>
      </c>
      <c r="B53" t="s">
        <v>1901</v>
      </c>
      <c r="C53" t="s">
        <v>541</v>
      </c>
      <c r="D53" s="58">
        <v>808.12</v>
      </c>
      <c r="E53" t="s">
        <v>452</v>
      </c>
      <c r="F53">
        <v>375</v>
      </c>
      <c r="G53" t="s">
        <v>6457</v>
      </c>
      <c r="H53">
        <v>2</v>
      </c>
      <c r="I53">
        <v>3774</v>
      </c>
      <c r="J53" t="s">
        <v>6454</v>
      </c>
      <c r="K53" t="s">
        <v>425</v>
      </c>
      <c r="L53">
        <v>795</v>
      </c>
      <c r="M53">
        <v>954</v>
      </c>
      <c r="N53" t="s">
        <v>6522</v>
      </c>
      <c r="O53" t="s">
        <v>6523</v>
      </c>
      <c r="P53" t="s">
        <v>458</v>
      </c>
      <c r="R53" s="103">
        <v>1908</v>
      </c>
      <c r="S53" t="s">
        <v>459</v>
      </c>
      <c r="T53" t="s">
        <v>458</v>
      </c>
      <c r="U53" t="s">
        <v>682</v>
      </c>
      <c r="V53" t="s">
        <v>458</v>
      </c>
    </row>
    <row r="54" spans="1:22" x14ac:dyDescent="0.2">
      <c r="A54" s="102">
        <v>43314</v>
      </c>
      <c r="B54" t="s">
        <v>1901</v>
      </c>
      <c r="C54" t="s">
        <v>541</v>
      </c>
      <c r="D54" s="58">
        <v>808.12</v>
      </c>
      <c r="E54" t="s">
        <v>452</v>
      </c>
      <c r="F54">
        <v>394</v>
      </c>
      <c r="G54" t="s">
        <v>6453</v>
      </c>
      <c r="H54">
        <v>8</v>
      </c>
      <c r="I54">
        <v>3774</v>
      </c>
      <c r="J54" t="s">
        <v>6454</v>
      </c>
      <c r="K54" t="s">
        <v>425</v>
      </c>
      <c r="L54">
        <v>172</v>
      </c>
      <c r="M54">
        <v>206.4</v>
      </c>
      <c r="N54" t="s">
        <v>6524</v>
      </c>
      <c r="O54" t="s">
        <v>6514</v>
      </c>
      <c r="P54" t="s">
        <v>458</v>
      </c>
      <c r="R54" s="103">
        <v>1651.2</v>
      </c>
      <c r="S54" t="s">
        <v>459</v>
      </c>
      <c r="T54" t="s">
        <v>458</v>
      </c>
      <c r="U54" t="s">
        <v>682</v>
      </c>
      <c r="V54" t="s">
        <v>458</v>
      </c>
    </row>
    <row r="55" spans="1:22" x14ac:dyDescent="0.2">
      <c r="A55" s="102">
        <v>43314</v>
      </c>
      <c r="B55" t="s">
        <v>1901</v>
      </c>
      <c r="C55" t="s">
        <v>541</v>
      </c>
      <c r="D55" s="58">
        <v>808.12</v>
      </c>
      <c r="E55" t="s">
        <v>452</v>
      </c>
      <c r="F55">
        <v>425</v>
      </c>
      <c r="G55" t="s">
        <v>6463</v>
      </c>
      <c r="H55">
        <v>8</v>
      </c>
      <c r="I55">
        <v>3774</v>
      </c>
      <c r="J55" t="s">
        <v>6454</v>
      </c>
      <c r="K55" t="s">
        <v>425</v>
      </c>
      <c r="L55">
        <v>165</v>
      </c>
      <c r="M55">
        <v>198</v>
      </c>
      <c r="N55" t="s">
        <v>6525</v>
      </c>
      <c r="O55" t="s">
        <v>6516</v>
      </c>
      <c r="P55" t="s">
        <v>458</v>
      </c>
      <c r="R55" s="103">
        <v>1584</v>
      </c>
      <c r="S55" t="s">
        <v>459</v>
      </c>
      <c r="T55" t="s">
        <v>458</v>
      </c>
      <c r="U55" t="s">
        <v>682</v>
      </c>
      <c r="V55" t="s">
        <v>458</v>
      </c>
    </row>
    <row r="56" spans="1:22" x14ac:dyDescent="0.2">
      <c r="A56" s="102">
        <v>43314</v>
      </c>
      <c r="B56" t="s">
        <v>1901</v>
      </c>
      <c r="C56" t="s">
        <v>541</v>
      </c>
      <c r="D56" s="58">
        <v>808.12</v>
      </c>
      <c r="E56" t="s">
        <v>452</v>
      </c>
      <c r="F56">
        <v>481</v>
      </c>
      <c r="G56" t="s">
        <v>6466</v>
      </c>
      <c r="H56">
        <v>8</v>
      </c>
      <c r="I56">
        <v>3774</v>
      </c>
      <c r="J56" t="s">
        <v>6454</v>
      </c>
      <c r="K56" t="s">
        <v>425</v>
      </c>
      <c r="L56">
        <v>160</v>
      </c>
      <c r="M56">
        <v>192</v>
      </c>
      <c r="N56" t="s">
        <v>6526</v>
      </c>
      <c r="O56" t="s">
        <v>6518</v>
      </c>
      <c r="P56" t="s">
        <v>458</v>
      </c>
      <c r="R56" s="103">
        <v>1536</v>
      </c>
      <c r="S56" t="s">
        <v>459</v>
      </c>
      <c r="T56" t="s">
        <v>458</v>
      </c>
      <c r="U56" t="s">
        <v>682</v>
      </c>
      <c r="V56" t="s">
        <v>458</v>
      </c>
    </row>
    <row r="57" spans="1:22" x14ac:dyDescent="0.2">
      <c r="A57" s="102">
        <v>43314</v>
      </c>
      <c r="B57" t="s">
        <v>1901</v>
      </c>
      <c r="C57" t="s">
        <v>541</v>
      </c>
      <c r="D57" s="58">
        <v>808.12</v>
      </c>
      <c r="E57" t="s">
        <v>452</v>
      </c>
      <c r="F57">
        <v>403</v>
      </c>
      <c r="G57" t="s">
        <v>6519</v>
      </c>
      <c r="H57">
        <v>8</v>
      </c>
      <c r="I57">
        <v>3774</v>
      </c>
      <c r="J57" t="s">
        <v>6454</v>
      </c>
      <c r="K57" t="s">
        <v>425</v>
      </c>
      <c r="L57">
        <v>141</v>
      </c>
      <c r="M57">
        <v>169.2</v>
      </c>
      <c r="N57" t="s">
        <v>6527</v>
      </c>
      <c r="O57" t="s">
        <v>6521</v>
      </c>
      <c r="P57" t="s">
        <v>458</v>
      </c>
      <c r="R57" s="103">
        <v>1353.6</v>
      </c>
      <c r="S57" t="s">
        <v>459</v>
      </c>
      <c r="T57" t="s">
        <v>458</v>
      </c>
      <c r="U57" t="s">
        <v>682</v>
      </c>
      <c r="V57" t="s">
        <v>458</v>
      </c>
    </row>
    <row r="58" spans="1:22" x14ac:dyDescent="0.2">
      <c r="A58" s="102">
        <v>43314</v>
      </c>
      <c r="B58" t="s">
        <v>1901</v>
      </c>
      <c r="C58" t="s">
        <v>541</v>
      </c>
      <c r="D58" s="58">
        <v>808.12</v>
      </c>
      <c r="E58" t="s">
        <v>452</v>
      </c>
      <c r="F58">
        <v>375</v>
      </c>
      <c r="G58" t="s">
        <v>6457</v>
      </c>
      <c r="H58">
        <v>2</v>
      </c>
      <c r="I58">
        <v>3774</v>
      </c>
      <c r="J58" t="s">
        <v>6454</v>
      </c>
      <c r="K58" t="s">
        <v>425</v>
      </c>
      <c r="L58">
        <v>795</v>
      </c>
      <c r="M58">
        <v>954</v>
      </c>
      <c r="N58" t="s">
        <v>6528</v>
      </c>
      <c r="O58" t="s">
        <v>6523</v>
      </c>
      <c r="P58" t="s">
        <v>458</v>
      </c>
      <c r="R58" s="103">
        <v>1908</v>
      </c>
      <c r="S58" t="s">
        <v>459</v>
      </c>
      <c r="T58" t="s">
        <v>458</v>
      </c>
      <c r="U58" t="s">
        <v>682</v>
      </c>
      <c r="V58" t="s">
        <v>458</v>
      </c>
    </row>
    <row r="59" spans="1:22" x14ac:dyDescent="0.2">
      <c r="A59" s="102">
        <v>43315</v>
      </c>
      <c r="B59" t="s">
        <v>1901</v>
      </c>
      <c r="C59" t="s">
        <v>541</v>
      </c>
      <c r="D59" s="58">
        <v>808.12</v>
      </c>
      <c r="E59" t="s">
        <v>452</v>
      </c>
      <c r="F59">
        <v>394</v>
      </c>
      <c r="G59" t="s">
        <v>6453</v>
      </c>
      <c r="H59">
        <v>8</v>
      </c>
      <c r="I59">
        <v>3774</v>
      </c>
      <c r="J59" t="s">
        <v>6454</v>
      </c>
      <c r="K59" t="s">
        <v>425</v>
      </c>
      <c r="L59">
        <v>172</v>
      </c>
      <c r="M59">
        <v>206.4</v>
      </c>
      <c r="N59" t="s">
        <v>6529</v>
      </c>
      <c r="O59" t="s">
        <v>6514</v>
      </c>
      <c r="P59" t="s">
        <v>458</v>
      </c>
      <c r="R59" s="103">
        <v>1651.2</v>
      </c>
      <c r="S59" t="s">
        <v>459</v>
      </c>
      <c r="T59" t="s">
        <v>458</v>
      </c>
      <c r="U59" t="s">
        <v>682</v>
      </c>
      <c r="V59" t="s">
        <v>458</v>
      </c>
    </row>
    <row r="60" spans="1:22" x14ac:dyDescent="0.2">
      <c r="A60" s="102">
        <v>43315</v>
      </c>
      <c r="B60" t="s">
        <v>1901</v>
      </c>
      <c r="C60" t="s">
        <v>541</v>
      </c>
      <c r="D60" s="58">
        <v>808.12</v>
      </c>
      <c r="E60" t="s">
        <v>452</v>
      </c>
      <c r="F60">
        <v>425</v>
      </c>
      <c r="G60" t="s">
        <v>6463</v>
      </c>
      <c r="H60">
        <v>8</v>
      </c>
      <c r="I60">
        <v>3774</v>
      </c>
      <c r="J60" t="s">
        <v>6454</v>
      </c>
      <c r="K60" t="s">
        <v>425</v>
      </c>
      <c r="L60">
        <v>165</v>
      </c>
      <c r="M60">
        <v>198</v>
      </c>
      <c r="N60" t="s">
        <v>6530</v>
      </c>
      <c r="O60" t="s">
        <v>6516</v>
      </c>
      <c r="P60" t="s">
        <v>458</v>
      </c>
      <c r="R60" s="103">
        <v>1584</v>
      </c>
      <c r="S60" t="s">
        <v>459</v>
      </c>
      <c r="T60" t="s">
        <v>458</v>
      </c>
      <c r="U60" t="s">
        <v>682</v>
      </c>
      <c r="V60" t="s">
        <v>458</v>
      </c>
    </row>
    <row r="61" spans="1:22" x14ac:dyDescent="0.2">
      <c r="A61" s="102">
        <v>43315</v>
      </c>
      <c r="B61" t="s">
        <v>1901</v>
      </c>
      <c r="C61" t="s">
        <v>541</v>
      </c>
      <c r="D61" s="58">
        <v>808.12</v>
      </c>
      <c r="E61" t="s">
        <v>452</v>
      </c>
      <c r="F61">
        <v>481</v>
      </c>
      <c r="G61" t="s">
        <v>6466</v>
      </c>
      <c r="H61">
        <v>8</v>
      </c>
      <c r="I61">
        <v>3774</v>
      </c>
      <c r="J61" t="s">
        <v>6454</v>
      </c>
      <c r="K61" t="s">
        <v>425</v>
      </c>
      <c r="L61">
        <v>160</v>
      </c>
      <c r="M61">
        <v>192</v>
      </c>
      <c r="N61" t="s">
        <v>6531</v>
      </c>
      <c r="O61" t="s">
        <v>6518</v>
      </c>
      <c r="P61" t="s">
        <v>458</v>
      </c>
      <c r="R61" s="103">
        <v>1536</v>
      </c>
      <c r="S61" t="s">
        <v>459</v>
      </c>
      <c r="T61" t="s">
        <v>458</v>
      </c>
      <c r="U61" t="s">
        <v>682</v>
      </c>
      <c r="V61" t="s">
        <v>458</v>
      </c>
    </row>
    <row r="62" spans="1:22" x14ac:dyDescent="0.2">
      <c r="A62" s="102">
        <v>43315</v>
      </c>
      <c r="B62" t="s">
        <v>1901</v>
      </c>
      <c r="C62" t="s">
        <v>541</v>
      </c>
      <c r="D62" s="58">
        <v>808.12</v>
      </c>
      <c r="E62" t="s">
        <v>452</v>
      </c>
      <c r="F62">
        <v>403</v>
      </c>
      <c r="G62" t="s">
        <v>6519</v>
      </c>
      <c r="H62">
        <v>8</v>
      </c>
      <c r="I62">
        <v>3774</v>
      </c>
      <c r="J62" t="s">
        <v>6454</v>
      </c>
      <c r="K62" t="s">
        <v>425</v>
      </c>
      <c r="L62">
        <v>141</v>
      </c>
      <c r="M62">
        <v>169.2</v>
      </c>
      <c r="N62" t="s">
        <v>6532</v>
      </c>
      <c r="O62" t="s">
        <v>6521</v>
      </c>
      <c r="P62" t="s">
        <v>458</v>
      </c>
      <c r="R62" s="103">
        <v>1353.6</v>
      </c>
      <c r="S62" t="s">
        <v>459</v>
      </c>
      <c r="T62" t="s">
        <v>458</v>
      </c>
      <c r="U62" t="s">
        <v>682</v>
      </c>
      <c r="V62" t="s">
        <v>458</v>
      </c>
    </row>
    <row r="63" spans="1:22" x14ac:dyDescent="0.2">
      <c r="A63" s="102">
        <v>43315</v>
      </c>
      <c r="B63" t="s">
        <v>1901</v>
      </c>
      <c r="C63" t="s">
        <v>541</v>
      </c>
      <c r="D63" s="58">
        <v>808.12</v>
      </c>
      <c r="E63" t="s">
        <v>452</v>
      </c>
      <c r="F63">
        <v>375</v>
      </c>
      <c r="G63" t="s">
        <v>6457</v>
      </c>
      <c r="H63">
        <v>2</v>
      </c>
      <c r="I63">
        <v>3774</v>
      </c>
      <c r="J63" t="s">
        <v>6454</v>
      </c>
      <c r="K63" t="s">
        <v>425</v>
      </c>
      <c r="L63">
        <v>795</v>
      </c>
      <c r="M63">
        <v>954</v>
      </c>
      <c r="N63" t="s">
        <v>6533</v>
      </c>
      <c r="O63" t="s">
        <v>6523</v>
      </c>
      <c r="P63" t="s">
        <v>458</v>
      </c>
      <c r="R63" s="103">
        <v>1908</v>
      </c>
      <c r="S63" t="s">
        <v>459</v>
      </c>
      <c r="T63" t="s">
        <v>458</v>
      </c>
      <c r="U63" t="s">
        <v>682</v>
      </c>
      <c r="V63" t="s">
        <v>458</v>
      </c>
    </row>
    <row r="64" spans="1:22" x14ac:dyDescent="0.2">
      <c r="A64" s="102">
        <v>43318</v>
      </c>
      <c r="B64" t="s">
        <v>1901</v>
      </c>
      <c r="C64" t="s">
        <v>541</v>
      </c>
      <c r="D64" s="58">
        <v>808.12</v>
      </c>
      <c r="E64" t="s">
        <v>452</v>
      </c>
      <c r="F64">
        <v>481</v>
      </c>
      <c r="G64" t="s">
        <v>6466</v>
      </c>
      <c r="H64">
        <v>8</v>
      </c>
      <c r="I64">
        <v>3774</v>
      </c>
      <c r="J64" t="s">
        <v>6454</v>
      </c>
      <c r="K64" t="s">
        <v>425</v>
      </c>
      <c r="L64">
        <v>160</v>
      </c>
      <c r="M64">
        <v>192</v>
      </c>
      <c r="N64" t="s">
        <v>6534</v>
      </c>
      <c r="O64" t="s">
        <v>6518</v>
      </c>
      <c r="P64" t="s">
        <v>458</v>
      </c>
      <c r="R64" s="103">
        <v>1536</v>
      </c>
      <c r="S64" t="s">
        <v>459</v>
      </c>
      <c r="T64" t="s">
        <v>458</v>
      </c>
      <c r="U64" t="s">
        <v>682</v>
      </c>
      <c r="V64" t="s">
        <v>458</v>
      </c>
    </row>
    <row r="65" spans="1:22" x14ac:dyDescent="0.2">
      <c r="A65" s="102">
        <v>43318</v>
      </c>
      <c r="B65" t="s">
        <v>1901</v>
      </c>
      <c r="C65" t="s">
        <v>541</v>
      </c>
      <c r="D65" s="58">
        <v>808.12</v>
      </c>
      <c r="E65" t="s">
        <v>452</v>
      </c>
      <c r="F65">
        <v>403</v>
      </c>
      <c r="G65" t="s">
        <v>6519</v>
      </c>
      <c r="H65">
        <v>8</v>
      </c>
      <c r="I65">
        <v>3774</v>
      </c>
      <c r="J65" t="s">
        <v>6454</v>
      </c>
      <c r="K65" t="s">
        <v>425</v>
      </c>
      <c r="L65">
        <v>141</v>
      </c>
      <c r="M65">
        <v>169.2</v>
      </c>
      <c r="N65" t="s">
        <v>6535</v>
      </c>
      <c r="O65" t="s">
        <v>6521</v>
      </c>
      <c r="P65" t="s">
        <v>458</v>
      </c>
      <c r="R65" s="103">
        <v>1353.6</v>
      </c>
      <c r="S65" t="s">
        <v>459</v>
      </c>
      <c r="T65" t="s">
        <v>458</v>
      </c>
      <c r="U65" t="s">
        <v>682</v>
      </c>
      <c r="V65" t="s">
        <v>458</v>
      </c>
    </row>
    <row r="66" spans="1:22" x14ac:dyDescent="0.2">
      <c r="A66" s="102">
        <v>43318</v>
      </c>
      <c r="B66" t="s">
        <v>1901</v>
      </c>
      <c r="C66" t="s">
        <v>541</v>
      </c>
      <c r="D66" s="58">
        <v>808.12</v>
      </c>
      <c r="E66" t="s">
        <v>452</v>
      </c>
      <c r="F66">
        <v>375</v>
      </c>
      <c r="G66" t="s">
        <v>6457</v>
      </c>
      <c r="H66">
        <v>2</v>
      </c>
      <c r="I66">
        <v>3774</v>
      </c>
      <c r="J66" t="s">
        <v>6454</v>
      </c>
      <c r="K66" t="s">
        <v>425</v>
      </c>
      <c r="L66">
        <v>795</v>
      </c>
      <c r="M66">
        <v>954</v>
      </c>
      <c r="N66" t="s">
        <v>6536</v>
      </c>
      <c r="O66" t="s">
        <v>6523</v>
      </c>
      <c r="P66" t="s">
        <v>458</v>
      </c>
      <c r="R66" s="103">
        <v>1908</v>
      </c>
      <c r="S66" t="s">
        <v>459</v>
      </c>
      <c r="T66" t="s">
        <v>458</v>
      </c>
      <c r="U66" t="s">
        <v>682</v>
      </c>
      <c r="V66" t="s">
        <v>458</v>
      </c>
    </row>
    <row r="67" spans="1:22" x14ac:dyDescent="0.2">
      <c r="A67" s="102">
        <v>43319</v>
      </c>
      <c r="B67" t="s">
        <v>1901</v>
      </c>
      <c r="C67" t="s">
        <v>541</v>
      </c>
      <c r="D67" s="58">
        <v>808.12</v>
      </c>
      <c r="E67" t="s">
        <v>452</v>
      </c>
      <c r="F67">
        <v>394</v>
      </c>
      <c r="G67" t="s">
        <v>6453</v>
      </c>
      <c r="H67">
        <v>8</v>
      </c>
      <c r="I67">
        <v>3774</v>
      </c>
      <c r="J67" t="s">
        <v>6454</v>
      </c>
      <c r="K67" t="s">
        <v>425</v>
      </c>
      <c r="L67">
        <v>172</v>
      </c>
      <c r="M67">
        <v>206.4</v>
      </c>
      <c r="N67" t="s">
        <v>6537</v>
      </c>
      <c r="O67" t="s">
        <v>6514</v>
      </c>
      <c r="P67" t="s">
        <v>458</v>
      </c>
      <c r="R67" s="103">
        <v>1651.2</v>
      </c>
      <c r="S67" t="s">
        <v>459</v>
      </c>
      <c r="T67" t="s">
        <v>458</v>
      </c>
      <c r="U67" t="s">
        <v>682</v>
      </c>
      <c r="V67" t="s">
        <v>458</v>
      </c>
    </row>
    <row r="68" spans="1:22" x14ac:dyDescent="0.2">
      <c r="A68" s="102">
        <v>43319</v>
      </c>
      <c r="B68" t="s">
        <v>1901</v>
      </c>
      <c r="C68" t="s">
        <v>541</v>
      </c>
      <c r="D68" s="58">
        <v>808.12</v>
      </c>
      <c r="E68" t="s">
        <v>452</v>
      </c>
      <c r="F68">
        <v>481</v>
      </c>
      <c r="G68" t="s">
        <v>6466</v>
      </c>
      <c r="H68">
        <v>8</v>
      </c>
      <c r="I68">
        <v>3774</v>
      </c>
      <c r="J68" t="s">
        <v>6454</v>
      </c>
      <c r="K68" t="s">
        <v>425</v>
      </c>
      <c r="L68">
        <v>160</v>
      </c>
      <c r="M68">
        <v>192</v>
      </c>
      <c r="N68" t="s">
        <v>6538</v>
      </c>
      <c r="O68" t="s">
        <v>6518</v>
      </c>
      <c r="P68" t="s">
        <v>458</v>
      </c>
      <c r="R68" s="103">
        <v>1536</v>
      </c>
      <c r="S68" t="s">
        <v>459</v>
      </c>
      <c r="T68" t="s">
        <v>458</v>
      </c>
      <c r="U68" t="s">
        <v>682</v>
      </c>
      <c r="V68" t="s">
        <v>458</v>
      </c>
    </row>
    <row r="69" spans="1:22" x14ac:dyDescent="0.2">
      <c r="A69" s="102">
        <v>43319</v>
      </c>
      <c r="B69" t="s">
        <v>1901</v>
      </c>
      <c r="C69" t="s">
        <v>541</v>
      </c>
      <c r="D69" s="58">
        <v>808.12</v>
      </c>
      <c r="E69" t="s">
        <v>452</v>
      </c>
      <c r="F69">
        <v>403</v>
      </c>
      <c r="G69" t="s">
        <v>6519</v>
      </c>
      <c r="H69">
        <v>8</v>
      </c>
      <c r="I69">
        <v>3774</v>
      </c>
      <c r="J69" t="s">
        <v>6454</v>
      </c>
      <c r="K69" t="s">
        <v>425</v>
      </c>
      <c r="L69">
        <v>141</v>
      </c>
      <c r="M69">
        <v>169.2</v>
      </c>
      <c r="N69" t="s">
        <v>6539</v>
      </c>
      <c r="O69" t="s">
        <v>6521</v>
      </c>
      <c r="P69" t="s">
        <v>458</v>
      </c>
      <c r="R69" s="103">
        <v>1353.6</v>
      </c>
      <c r="S69" t="s">
        <v>459</v>
      </c>
      <c r="T69" t="s">
        <v>458</v>
      </c>
      <c r="U69" t="s">
        <v>682</v>
      </c>
      <c r="V69" t="s">
        <v>458</v>
      </c>
    </row>
    <row r="70" spans="1:22" x14ac:dyDescent="0.2">
      <c r="A70" s="102">
        <v>43319</v>
      </c>
      <c r="B70" t="s">
        <v>1901</v>
      </c>
      <c r="C70" t="s">
        <v>541</v>
      </c>
      <c r="D70" s="58">
        <v>808.12</v>
      </c>
      <c r="E70" t="s">
        <v>452</v>
      </c>
      <c r="F70">
        <v>375</v>
      </c>
      <c r="G70" t="s">
        <v>6457</v>
      </c>
      <c r="H70">
        <v>2</v>
      </c>
      <c r="I70">
        <v>3774</v>
      </c>
      <c r="J70" t="s">
        <v>6454</v>
      </c>
      <c r="K70" t="s">
        <v>425</v>
      </c>
      <c r="L70">
        <v>795</v>
      </c>
      <c r="M70">
        <v>954</v>
      </c>
      <c r="N70" t="s">
        <v>6540</v>
      </c>
      <c r="O70" t="s">
        <v>6523</v>
      </c>
      <c r="P70" t="s">
        <v>458</v>
      </c>
      <c r="R70" s="103">
        <v>1908</v>
      </c>
      <c r="S70" t="s">
        <v>459</v>
      </c>
      <c r="T70" t="s">
        <v>458</v>
      </c>
      <c r="U70" t="s">
        <v>682</v>
      </c>
      <c r="V70" t="s">
        <v>458</v>
      </c>
    </row>
    <row r="71" spans="1:22" x14ac:dyDescent="0.2">
      <c r="A71" s="102">
        <v>43320</v>
      </c>
      <c r="B71" t="s">
        <v>1901</v>
      </c>
      <c r="C71" t="s">
        <v>541</v>
      </c>
      <c r="D71" s="58">
        <v>808.12</v>
      </c>
      <c r="E71" t="s">
        <v>452</v>
      </c>
      <c r="F71">
        <v>403</v>
      </c>
      <c r="G71" t="s">
        <v>6519</v>
      </c>
      <c r="H71">
        <v>8</v>
      </c>
      <c r="I71">
        <v>3774</v>
      </c>
      <c r="J71" t="s">
        <v>6454</v>
      </c>
      <c r="K71" t="s">
        <v>425</v>
      </c>
      <c r="L71">
        <v>141</v>
      </c>
      <c r="M71">
        <v>169.2</v>
      </c>
      <c r="N71" t="s">
        <v>6541</v>
      </c>
      <c r="O71" t="s">
        <v>6521</v>
      </c>
      <c r="P71" t="s">
        <v>458</v>
      </c>
      <c r="R71" s="103">
        <v>1353.6</v>
      </c>
      <c r="S71" t="s">
        <v>459</v>
      </c>
      <c r="T71" t="s">
        <v>458</v>
      </c>
      <c r="U71" t="s">
        <v>682</v>
      </c>
      <c r="V71" t="s">
        <v>458</v>
      </c>
    </row>
    <row r="72" spans="1:22" x14ac:dyDescent="0.2">
      <c r="A72" s="102">
        <v>43320</v>
      </c>
      <c r="B72" t="s">
        <v>1901</v>
      </c>
      <c r="C72" t="s">
        <v>541</v>
      </c>
      <c r="D72" s="58">
        <v>808.12</v>
      </c>
      <c r="E72" t="s">
        <v>452</v>
      </c>
      <c r="F72">
        <v>375</v>
      </c>
      <c r="G72" t="s">
        <v>6457</v>
      </c>
      <c r="H72">
        <v>2</v>
      </c>
      <c r="I72">
        <v>3774</v>
      </c>
      <c r="J72" t="s">
        <v>6454</v>
      </c>
      <c r="K72" t="s">
        <v>425</v>
      </c>
      <c r="L72">
        <v>795</v>
      </c>
      <c r="M72">
        <v>954</v>
      </c>
      <c r="N72" t="s">
        <v>6542</v>
      </c>
      <c r="O72" t="s">
        <v>6523</v>
      </c>
      <c r="P72" t="s">
        <v>458</v>
      </c>
      <c r="R72" s="103">
        <v>1908</v>
      </c>
      <c r="S72" t="s">
        <v>459</v>
      </c>
      <c r="T72" t="s">
        <v>458</v>
      </c>
      <c r="U72" t="s">
        <v>682</v>
      </c>
      <c r="V72" t="s">
        <v>458</v>
      </c>
    </row>
    <row r="73" spans="1:22" x14ac:dyDescent="0.2">
      <c r="A73" s="102">
        <v>43321</v>
      </c>
      <c r="B73" t="s">
        <v>1901</v>
      </c>
      <c r="C73" t="s">
        <v>541</v>
      </c>
      <c r="D73" s="58">
        <v>808.12</v>
      </c>
      <c r="E73" t="s">
        <v>452</v>
      </c>
      <c r="F73">
        <v>394</v>
      </c>
      <c r="G73" t="s">
        <v>6453</v>
      </c>
      <c r="H73">
        <v>8</v>
      </c>
      <c r="I73">
        <v>3774</v>
      </c>
      <c r="J73" t="s">
        <v>6454</v>
      </c>
      <c r="K73" t="s">
        <v>425</v>
      </c>
      <c r="L73">
        <v>172</v>
      </c>
      <c r="M73">
        <v>206.4</v>
      </c>
      <c r="N73" t="s">
        <v>6543</v>
      </c>
      <c r="O73" t="s">
        <v>6514</v>
      </c>
      <c r="P73" t="s">
        <v>458</v>
      </c>
      <c r="R73" s="103">
        <v>1651.2</v>
      </c>
      <c r="S73" t="s">
        <v>459</v>
      </c>
      <c r="T73" t="s">
        <v>458</v>
      </c>
      <c r="U73" t="s">
        <v>682</v>
      </c>
      <c r="V73" t="s">
        <v>458</v>
      </c>
    </row>
    <row r="74" spans="1:22" x14ac:dyDescent="0.2">
      <c r="A74" s="102">
        <v>43321</v>
      </c>
      <c r="B74" t="s">
        <v>1901</v>
      </c>
      <c r="C74" t="s">
        <v>541</v>
      </c>
      <c r="D74" s="58">
        <v>808.12</v>
      </c>
      <c r="E74" t="s">
        <v>452</v>
      </c>
      <c r="F74">
        <v>403</v>
      </c>
      <c r="G74" t="s">
        <v>6519</v>
      </c>
      <c r="H74">
        <v>8</v>
      </c>
      <c r="I74">
        <v>3774</v>
      </c>
      <c r="J74" t="s">
        <v>6454</v>
      </c>
      <c r="K74" t="s">
        <v>425</v>
      </c>
      <c r="L74">
        <v>141</v>
      </c>
      <c r="M74">
        <v>169.2</v>
      </c>
      <c r="N74" t="s">
        <v>6544</v>
      </c>
      <c r="O74" t="s">
        <v>6521</v>
      </c>
      <c r="P74" t="s">
        <v>458</v>
      </c>
      <c r="R74" s="103">
        <v>1353.6</v>
      </c>
      <c r="S74" t="s">
        <v>459</v>
      </c>
      <c r="T74" t="s">
        <v>458</v>
      </c>
      <c r="U74" t="s">
        <v>682</v>
      </c>
      <c r="V74" t="s">
        <v>458</v>
      </c>
    </row>
    <row r="75" spans="1:22" x14ac:dyDescent="0.2">
      <c r="A75" s="102">
        <v>43321</v>
      </c>
      <c r="B75" t="s">
        <v>1901</v>
      </c>
      <c r="C75" t="s">
        <v>541</v>
      </c>
      <c r="D75" s="58">
        <v>808.12</v>
      </c>
      <c r="E75" t="s">
        <v>452</v>
      </c>
      <c r="F75">
        <v>375</v>
      </c>
      <c r="G75" t="s">
        <v>6457</v>
      </c>
      <c r="H75">
        <v>2</v>
      </c>
      <c r="I75">
        <v>3774</v>
      </c>
      <c r="J75" t="s">
        <v>6454</v>
      </c>
      <c r="K75" t="s">
        <v>425</v>
      </c>
      <c r="L75">
        <v>795</v>
      </c>
      <c r="M75">
        <v>954</v>
      </c>
      <c r="N75" t="s">
        <v>6545</v>
      </c>
      <c r="O75" t="s">
        <v>6523</v>
      </c>
      <c r="P75" t="s">
        <v>458</v>
      </c>
      <c r="R75" s="103">
        <v>1908</v>
      </c>
      <c r="S75" t="s">
        <v>459</v>
      </c>
      <c r="T75" t="s">
        <v>458</v>
      </c>
      <c r="U75" t="s">
        <v>682</v>
      </c>
      <c r="V75" t="s">
        <v>458</v>
      </c>
    </row>
    <row r="76" spans="1:22" x14ac:dyDescent="0.2">
      <c r="A76" s="102">
        <v>43322</v>
      </c>
      <c r="B76" t="s">
        <v>1901</v>
      </c>
      <c r="C76" t="s">
        <v>541</v>
      </c>
      <c r="D76" s="58">
        <v>808.12</v>
      </c>
      <c r="E76" t="s">
        <v>452</v>
      </c>
      <c r="F76">
        <v>394</v>
      </c>
      <c r="G76" t="s">
        <v>6453</v>
      </c>
      <c r="H76">
        <v>8</v>
      </c>
      <c r="I76">
        <v>3774</v>
      </c>
      <c r="J76" t="s">
        <v>6454</v>
      </c>
      <c r="K76" t="s">
        <v>425</v>
      </c>
      <c r="L76">
        <v>172</v>
      </c>
      <c r="M76">
        <v>206.4</v>
      </c>
      <c r="N76" t="s">
        <v>6546</v>
      </c>
      <c r="O76" t="s">
        <v>6514</v>
      </c>
      <c r="P76" t="s">
        <v>458</v>
      </c>
      <c r="R76" s="103">
        <v>1651.2</v>
      </c>
      <c r="S76" t="s">
        <v>459</v>
      </c>
      <c r="T76" t="s">
        <v>458</v>
      </c>
      <c r="U76" t="s">
        <v>682</v>
      </c>
      <c r="V76" t="s">
        <v>458</v>
      </c>
    </row>
    <row r="77" spans="1:22" x14ac:dyDescent="0.2">
      <c r="A77" s="102">
        <v>43322</v>
      </c>
      <c r="B77" t="s">
        <v>1901</v>
      </c>
      <c r="C77" t="s">
        <v>541</v>
      </c>
      <c r="D77" s="58">
        <v>808.12</v>
      </c>
      <c r="E77" t="s">
        <v>452</v>
      </c>
      <c r="F77">
        <v>403</v>
      </c>
      <c r="G77" t="s">
        <v>6519</v>
      </c>
      <c r="H77">
        <v>8</v>
      </c>
      <c r="I77">
        <v>3774</v>
      </c>
      <c r="J77" t="s">
        <v>6454</v>
      </c>
      <c r="K77" t="s">
        <v>425</v>
      </c>
      <c r="L77">
        <v>141</v>
      </c>
      <c r="M77">
        <v>169.2</v>
      </c>
      <c r="N77" t="s">
        <v>6547</v>
      </c>
      <c r="O77" t="s">
        <v>6521</v>
      </c>
      <c r="P77" t="s">
        <v>458</v>
      </c>
      <c r="R77" s="103">
        <v>1353.6</v>
      </c>
      <c r="S77" t="s">
        <v>459</v>
      </c>
      <c r="T77" t="s">
        <v>458</v>
      </c>
      <c r="U77" t="s">
        <v>682</v>
      </c>
      <c r="V77" t="s">
        <v>458</v>
      </c>
    </row>
    <row r="78" spans="1:22" x14ac:dyDescent="0.2">
      <c r="A78" s="102">
        <v>43322</v>
      </c>
      <c r="B78" t="s">
        <v>1901</v>
      </c>
      <c r="C78" t="s">
        <v>541</v>
      </c>
      <c r="D78" s="58">
        <v>808.12</v>
      </c>
      <c r="E78" t="s">
        <v>452</v>
      </c>
      <c r="F78">
        <v>375</v>
      </c>
      <c r="G78" t="s">
        <v>6457</v>
      </c>
      <c r="H78">
        <v>4</v>
      </c>
      <c r="I78">
        <v>3774</v>
      </c>
      <c r="J78" t="s">
        <v>6454</v>
      </c>
      <c r="K78" t="s">
        <v>425</v>
      </c>
      <c r="L78">
        <v>795</v>
      </c>
      <c r="M78">
        <v>954</v>
      </c>
      <c r="N78" t="s">
        <v>6548</v>
      </c>
      <c r="O78" t="s">
        <v>6523</v>
      </c>
      <c r="P78" t="s">
        <v>458</v>
      </c>
      <c r="R78" s="103">
        <v>3816</v>
      </c>
      <c r="S78" t="s">
        <v>459</v>
      </c>
      <c r="T78" t="s">
        <v>458</v>
      </c>
      <c r="U78" t="s">
        <v>682</v>
      </c>
      <c r="V78" t="s">
        <v>458</v>
      </c>
    </row>
    <row r="79" spans="1:22" x14ac:dyDescent="0.2">
      <c r="A79" s="102">
        <v>43325</v>
      </c>
      <c r="B79" t="s">
        <v>1901</v>
      </c>
      <c r="C79" t="s">
        <v>541</v>
      </c>
      <c r="D79" s="58">
        <v>808.12</v>
      </c>
      <c r="E79" t="s">
        <v>452</v>
      </c>
      <c r="F79">
        <v>394</v>
      </c>
      <c r="G79" t="s">
        <v>6453</v>
      </c>
      <c r="H79">
        <v>8</v>
      </c>
      <c r="I79">
        <v>3774</v>
      </c>
      <c r="J79" t="s">
        <v>6454</v>
      </c>
      <c r="K79" t="s">
        <v>425</v>
      </c>
      <c r="L79">
        <v>172</v>
      </c>
      <c r="M79">
        <v>206.4</v>
      </c>
      <c r="N79" t="s">
        <v>6549</v>
      </c>
      <c r="O79" t="s">
        <v>6514</v>
      </c>
      <c r="P79" t="s">
        <v>458</v>
      </c>
      <c r="R79" s="103">
        <v>1651.2</v>
      </c>
      <c r="S79" t="s">
        <v>459</v>
      </c>
      <c r="T79" t="s">
        <v>458</v>
      </c>
      <c r="U79" t="s">
        <v>682</v>
      </c>
      <c r="V79" t="s">
        <v>458</v>
      </c>
    </row>
    <row r="80" spans="1:22" x14ac:dyDescent="0.2">
      <c r="A80" s="102">
        <v>43325</v>
      </c>
      <c r="B80" t="s">
        <v>1901</v>
      </c>
      <c r="C80" t="s">
        <v>541</v>
      </c>
      <c r="D80" s="58">
        <v>808.12</v>
      </c>
      <c r="E80" t="s">
        <v>452</v>
      </c>
      <c r="F80">
        <v>403</v>
      </c>
      <c r="G80" t="s">
        <v>6519</v>
      </c>
      <c r="H80">
        <v>8</v>
      </c>
      <c r="I80">
        <v>3774</v>
      </c>
      <c r="J80" t="s">
        <v>6454</v>
      </c>
      <c r="K80" t="s">
        <v>425</v>
      </c>
      <c r="L80">
        <v>141</v>
      </c>
      <c r="M80">
        <v>169.2</v>
      </c>
      <c r="N80" t="s">
        <v>6550</v>
      </c>
      <c r="O80" t="s">
        <v>6521</v>
      </c>
      <c r="P80" t="s">
        <v>458</v>
      </c>
      <c r="R80" s="103">
        <v>1353.6</v>
      </c>
      <c r="S80" t="s">
        <v>459</v>
      </c>
      <c r="T80" t="s">
        <v>458</v>
      </c>
      <c r="U80" t="s">
        <v>682</v>
      </c>
      <c r="V80" t="s">
        <v>458</v>
      </c>
    </row>
    <row r="81" spans="1:22" x14ac:dyDescent="0.2">
      <c r="A81" s="102">
        <v>43325</v>
      </c>
      <c r="B81" t="s">
        <v>1901</v>
      </c>
      <c r="C81" t="s">
        <v>541</v>
      </c>
      <c r="D81" s="58">
        <v>808.12</v>
      </c>
      <c r="E81" t="s">
        <v>452</v>
      </c>
      <c r="F81">
        <v>375</v>
      </c>
      <c r="G81" t="s">
        <v>6457</v>
      </c>
      <c r="H81">
        <v>4</v>
      </c>
      <c r="I81">
        <v>3774</v>
      </c>
      <c r="J81" t="s">
        <v>6454</v>
      </c>
      <c r="K81" t="s">
        <v>425</v>
      </c>
      <c r="L81">
        <v>795</v>
      </c>
      <c r="M81">
        <v>954</v>
      </c>
      <c r="N81" t="s">
        <v>6551</v>
      </c>
      <c r="O81" t="s">
        <v>6523</v>
      </c>
      <c r="P81" t="s">
        <v>458</v>
      </c>
      <c r="R81" s="103">
        <v>3816</v>
      </c>
      <c r="S81" t="s">
        <v>459</v>
      </c>
      <c r="T81" t="s">
        <v>458</v>
      </c>
      <c r="U81" t="s">
        <v>682</v>
      </c>
      <c r="V81" t="s">
        <v>458</v>
      </c>
    </row>
    <row r="82" spans="1:22" x14ac:dyDescent="0.2">
      <c r="A82" s="102">
        <v>43326</v>
      </c>
      <c r="B82" t="s">
        <v>1901</v>
      </c>
      <c r="C82" t="s">
        <v>541</v>
      </c>
      <c r="D82" s="58">
        <v>808.12</v>
      </c>
      <c r="E82" t="s">
        <v>452</v>
      </c>
      <c r="F82">
        <v>403</v>
      </c>
      <c r="G82" t="s">
        <v>6519</v>
      </c>
      <c r="H82">
        <v>8</v>
      </c>
      <c r="I82">
        <v>3774</v>
      </c>
      <c r="J82" t="s">
        <v>6454</v>
      </c>
      <c r="K82" t="s">
        <v>425</v>
      </c>
      <c r="L82">
        <v>141</v>
      </c>
      <c r="M82">
        <v>169.2</v>
      </c>
      <c r="N82" t="s">
        <v>6552</v>
      </c>
      <c r="O82" t="s">
        <v>6521</v>
      </c>
      <c r="P82" t="s">
        <v>458</v>
      </c>
      <c r="R82" s="103">
        <v>1353.6</v>
      </c>
      <c r="S82" t="s">
        <v>459</v>
      </c>
      <c r="T82" t="s">
        <v>458</v>
      </c>
      <c r="U82" t="s">
        <v>682</v>
      </c>
      <c r="V82" t="s">
        <v>458</v>
      </c>
    </row>
    <row r="83" spans="1:22" x14ac:dyDescent="0.2">
      <c r="A83" s="102">
        <v>43326</v>
      </c>
      <c r="B83" t="s">
        <v>1901</v>
      </c>
      <c r="C83" t="s">
        <v>541</v>
      </c>
      <c r="D83" s="58">
        <v>808.12</v>
      </c>
      <c r="E83" t="s">
        <v>452</v>
      </c>
      <c r="F83">
        <v>375</v>
      </c>
      <c r="G83" t="s">
        <v>6457</v>
      </c>
      <c r="H83">
        <v>4</v>
      </c>
      <c r="I83">
        <v>3774</v>
      </c>
      <c r="J83" t="s">
        <v>6454</v>
      </c>
      <c r="K83" t="s">
        <v>425</v>
      </c>
      <c r="L83">
        <v>795</v>
      </c>
      <c r="M83">
        <v>954</v>
      </c>
      <c r="N83" t="s">
        <v>6553</v>
      </c>
      <c r="O83" t="s">
        <v>6523</v>
      </c>
      <c r="P83" t="s">
        <v>458</v>
      </c>
      <c r="R83" s="103">
        <v>3816</v>
      </c>
      <c r="S83" t="s">
        <v>459</v>
      </c>
      <c r="T83" t="s">
        <v>458</v>
      </c>
      <c r="U83" t="s">
        <v>682</v>
      </c>
      <c r="V83" t="s">
        <v>458</v>
      </c>
    </row>
    <row r="84" spans="1:22" x14ac:dyDescent="0.2">
      <c r="A84" s="102">
        <v>43327</v>
      </c>
      <c r="B84" t="s">
        <v>1901</v>
      </c>
      <c r="C84" t="s">
        <v>541</v>
      </c>
      <c r="D84" s="58">
        <v>808.12</v>
      </c>
      <c r="E84" t="s">
        <v>452</v>
      </c>
      <c r="F84">
        <v>394</v>
      </c>
      <c r="G84" t="s">
        <v>6453</v>
      </c>
      <c r="H84">
        <v>8</v>
      </c>
      <c r="I84">
        <v>3774</v>
      </c>
      <c r="J84" t="s">
        <v>6454</v>
      </c>
      <c r="K84" t="s">
        <v>425</v>
      </c>
      <c r="L84">
        <v>172</v>
      </c>
      <c r="M84">
        <v>206.4</v>
      </c>
      <c r="N84" t="s">
        <v>6554</v>
      </c>
      <c r="O84" t="s">
        <v>6514</v>
      </c>
      <c r="P84" t="s">
        <v>458</v>
      </c>
      <c r="R84" s="103">
        <v>1651.2</v>
      </c>
      <c r="S84" t="s">
        <v>459</v>
      </c>
      <c r="T84" t="s">
        <v>458</v>
      </c>
      <c r="U84" t="s">
        <v>682</v>
      </c>
      <c r="V84" t="s">
        <v>458</v>
      </c>
    </row>
    <row r="85" spans="1:22" x14ac:dyDescent="0.2">
      <c r="A85" s="102">
        <v>43327</v>
      </c>
      <c r="B85" t="s">
        <v>1901</v>
      </c>
      <c r="C85" t="s">
        <v>541</v>
      </c>
      <c r="D85" s="58">
        <v>808.12</v>
      </c>
      <c r="E85" t="s">
        <v>452</v>
      </c>
      <c r="F85">
        <v>403</v>
      </c>
      <c r="G85" t="s">
        <v>6519</v>
      </c>
      <c r="H85">
        <v>8</v>
      </c>
      <c r="I85">
        <v>3774</v>
      </c>
      <c r="J85" t="s">
        <v>6454</v>
      </c>
      <c r="K85" t="s">
        <v>425</v>
      </c>
      <c r="L85">
        <v>141</v>
      </c>
      <c r="M85">
        <v>169.2</v>
      </c>
      <c r="N85" t="s">
        <v>6555</v>
      </c>
      <c r="O85" t="s">
        <v>6521</v>
      </c>
      <c r="P85" t="s">
        <v>458</v>
      </c>
      <c r="R85" s="103">
        <v>1353.6</v>
      </c>
      <c r="S85" t="s">
        <v>459</v>
      </c>
      <c r="T85" t="s">
        <v>458</v>
      </c>
      <c r="U85" t="s">
        <v>682</v>
      </c>
      <c r="V85" t="s">
        <v>458</v>
      </c>
    </row>
    <row r="86" spans="1:22" x14ac:dyDescent="0.2">
      <c r="A86" s="102">
        <v>43327</v>
      </c>
      <c r="B86" t="s">
        <v>1901</v>
      </c>
      <c r="C86" t="s">
        <v>541</v>
      </c>
      <c r="D86" s="58">
        <v>808.12</v>
      </c>
      <c r="E86" t="s">
        <v>452</v>
      </c>
      <c r="F86">
        <v>375</v>
      </c>
      <c r="G86" t="s">
        <v>6457</v>
      </c>
      <c r="H86">
        <v>4</v>
      </c>
      <c r="I86">
        <v>3774</v>
      </c>
      <c r="J86" t="s">
        <v>6454</v>
      </c>
      <c r="K86" t="s">
        <v>425</v>
      </c>
      <c r="L86">
        <v>795</v>
      </c>
      <c r="M86">
        <v>954</v>
      </c>
      <c r="N86" t="s">
        <v>6556</v>
      </c>
      <c r="O86" t="s">
        <v>6523</v>
      </c>
      <c r="P86" t="s">
        <v>458</v>
      </c>
      <c r="R86" s="103">
        <v>3816</v>
      </c>
      <c r="S86" t="s">
        <v>459</v>
      </c>
      <c r="T86" t="s">
        <v>458</v>
      </c>
      <c r="U86" t="s">
        <v>682</v>
      </c>
      <c r="V86" t="s">
        <v>458</v>
      </c>
    </row>
    <row r="87" spans="1:22" x14ac:dyDescent="0.2">
      <c r="A87" s="102">
        <v>43328</v>
      </c>
      <c r="B87" t="s">
        <v>1901</v>
      </c>
      <c r="C87" t="s">
        <v>541</v>
      </c>
      <c r="D87" s="58">
        <v>808.12</v>
      </c>
      <c r="E87" t="s">
        <v>452</v>
      </c>
      <c r="F87">
        <v>375</v>
      </c>
      <c r="G87" t="s">
        <v>6457</v>
      </c>
      <c r="H87">
        <v>4</v>
      </c>
      <c r="I87">
        <v>3774</v>
      </c>
      <c r="J87" t="s">
        <v>6454</v>
      </c>
      <c r="K87" t="s">
        <v>425</v>
      </c>
      <c r="L87">
        <v>795</v>
      </c>
      <c r="M87">
        <v>954</v>
      </c>
      <c r="N87" t="s">
        <v>6557</v>
      </c>
      <c r="O87" t="s">
        <v>6558</v>
      </c>
      <c r="P87" t="s">
        <v>458</v>
      </c>
      <c r="R87" s="103">
        <v>3816</v>
      </c>
      <c r="S87" t="s">
        <v>459</v>
      </c>
      <c r="T87" t="s">
        <v>458</v>
      </c>
      <c r="U87" t="s">
        <v>682</v>
      </c>
      <c r="V87" t="s">
        <v>458</v>
      </c>
    </row>
    <row r="88" spans="1:22" x14ac:dyDescent="0.2">
      <c r="A88" s="102">
        <v>43329</v>
      </c>
      <c r="B88" t="s">
        <v>1901</v>
      </c>
      <c r="C88" t="s">
        <v>541</v>
      </c>
      <c r="D88" s="58">
        <v>808.12</v>
      </c>
      <c r="E88" t="s">
        <v>452</v>
      </c>
      <c r="F88">
        <v>375</v>
      </c>
      <c r="G88" t="s">
        <v>6457</v>
      </c>
      <c r="H88">
        <v>4</v>
      </c>
      <c r="I88">
        <v>3774</v>
      </c>
      <c r="J88" t="s">
        <v>6454</v>
      </c>
      <c r="K88" t="s">
        <v>425</v>
      </c>
      <c r="L88">
        <v>795</v>
      </c>
      <c r="M88">
        <v>954</v>
      </c>
      <c r="N88" t="s">
        <v>6559</v>
      </c>
      <c r="O88" t="s">
        <v>6558</v>
      </c>
      <c r="P88" t="s">
        <v>458</v>
      </c>
      <c r="R88" s="103">
        <v>3816</v>
      </c>
      <c r="S88" t="s">
        <v>459</v>
      </c>
      <c r="T88" t="s">
        <v>458</v>
      </c>
      <c r="U88" t="s">
        <v>682</v>
      </c>
      <c r="V88" t="s">
        <v>458</v>
      </c>
    </row>
    <row r="89" spans="1:22" x14ac:dyDescent="0.2">
      <c r="A89" s="102">
        <v>43332</v>
      </c>
      <c r="B89" t="s">
        <v>1901</v>
      </c>
      <c r="C89" t="s">
        <v>541</v>
      </c>
      <c r="D89" s="58">
        <v>808.12</v>
      </c>
      <c r="E89" t="s">
        <v>452</v>
      </c>
      <c r="F89">
        <v>375</v>
      </c>
      <c r="G89" t="s">
        <v>6457</v>
      </c>
      <c r="H89">
        <v>2</v>
      </c>
      <c r="I89">
        <v>3774</v>
      </c>
      <c r="J89" t="s">
        <v>6454</v>
      </c>
      <c r="K89" t="s">
        <v>425</v>
      </c>
      <c r="L89">
        <v>795</v>
      </c>
      <c r="M89">
        <v>954</v>
      </c>
      <c r="N89" t="s">
        <v>6560</v>
      </c>
      <c r="O89" t="s">
        <v>6558</v>
      </c>
      <c r="P89" t="s">
        <v>458</v>
      </c>
      <c r="R89" s="103">
        <v>1908</v>
      </c>
      <c r="S89" t="s">
        <v>459</v>
      </c>
      <c r="T89" t="s">
        <v>458</v>
      </c>
      <c r="U89" t="s">
        <v>682</v>
      </c>
      <c r="V89" t="s">
        <v>458</v>
      </c>
    </row>
    <row r="90" spans="1:22" x14ac:dyDescent="0.2">
      <c r="A90" s="102">
        <v>43333</v>
      </c>
      <c r="B90" t="s">
        <v>1901</v>
      </c>
      <c r="C90" t="s">
        <v>541</v>
      </c>
      <c r="D90" s="58">
        <v>808.12</v>
      </c>
      <c r="E90" t="s">
        <v>452</v>
      </c>
      <c r="F90">
        <v>375</v>
      </c>
      <c r="G90" t="s">
        <v>6457</v>
      </c>
      <c r="H90">
        <v>2</v>
      </c>
      <c r="I90">
        <v>3774</v>
      </c>
      <c r="J90" t="s">
        <v>6454</v>
      </c>
      <c r="K90" t="s">
        <v>425</v>
      </c>
      <c r="L90">
        <v>795</v>
      </c>
      <c r="M90">
        <v>954</v>
      </c>
      <c r="N90" t="s">
        <v>6561</v>
      </c>
      <c r="O90" t="s">
        <v>6558</v>
      </c>
      <c r="P90" t="s">
        <v>458</v>
      </c>
      <c r="R90" s="103">
        <v>1908</v>
      </c>
      <c r="S90" t="s">
        <v>459</v>
      </c>
      <c r="T90" t="s">
        <v>458</v>
      </c>
      <c r="U90" t="s">
        <v>682</v>
      </c>
      <c r="V90" t="s">
        <v>458</v>
      </c>
    </row>
    <row r="91" spans="1:22" x14ac:dyDescent="0.2">
      <c r="A91" s="102">
        <v>43334</v>
      </c>
      <c r="B91" t="s">
        <v>1901</v>
      </c>
      <c r="C91" t="s">
        <v>541</v>
      </c>
      <c r="D91" s="58">
        <v>808.12</v>
      </c>
      <c r="E91" t="s">
        <v>452</v>
      </c>
      <c r="F91">
        <v>375</v>
      </c>
      <c r="G91" t="s">
        <v>6457</v>
      </c>
      <c r="H91">
        <v>2</v>
      </c>
      <c r="I91">
        <v>3774</v>
      </c>
      <c r="J91" t="s">
        <v>6454</v>
      </c>
      <c r="K91" t="s">
        <v>425</v>
      </c>
      <c r="L91">
        <v>795</v>
      </c>
      <c r="M91">
        <v>954</v>
      </c>
      <c r="N91" t="s">
        <v>6562</v>
      </c>
      <c r="O91" t="s">
        <v>6558</v>
      </c>
      <c r="P91" t="s">
        <v>458</v>
      </c>
      <c r="R91" s="103">
        <v>1908</v>
      </c>
      <c r="S91" t="s">
        <v>459</v>
      </c>
      <c r="T91" t="s">
        <v>458</v>
      </c>
      <c r="U91" t="s">
        <v>682</v>
      </c>
      <c r="V91" t="s">
        <v>458</v>
      </c>
    </row>
    <row r="92" spans="1:22" x14ac:dyDescent="0.2">
      <c r="A92" s="102">
        <v>43335</v>
      </c>
      <c r="B92" t="s">
        <v>1901</v>
      </c>
      <c r="C92" t="s">
        <v>541</v>
      </c>
      <c r="D92" s="58">
        <v>808.12</v>
      </c>
      <c r="E92" t="s">
        <v>452</v>
      </c>
      <c r="F92">
        <v>375</v>
      </c>
      <c r="G92" t="s">
        <v>6457</v>
      </c>
      <c r="H92">
        <v>2</v>
      </c>
      <c r="I92">
        <v>3774</v>
      </c>
      <c r="J92" t="s">
        <v>6454</v>
      </c>
      <c r="K92" t="s">
        <v>425</v>
      </c>
      <c r="L92">
        <v>795</v>
      </c>
      <c r="M92">
        <v>954</v>
      </c>
      <c r="N92" t="s">
        <v>6563</v>
      </c>
      <c r="O92" t="s">
        <v>6558</v>
      </c>
      <c r="P92" t="s">
        <v>458</v>
      </c>
      <c r="R92" s="103">
        <v>1908</v>
      </c>
      <c r="S92" t="s">
        <v>459</v>
      </c>
      <c r="T92" t="s">
        <v>458</v>
      </c>
      <c r="U92" t="s">
        <v>682</v>
      </c>
      <c r="V92" t="s">
        <v>458</v>
      </c>
    </row>
    <row r="93" spans="1:22" x14ac:dyDescent="0.2">
      <c r="A93" s="102">
        <v>43336</v>
      </c>
      <c r="B93" t="s">
        <v>1901</v>
      </c>
      <c r="C93" t="s">
        <v>541</v>
      </c>
      <c r="D93" s="58">
        <v>808.12</v>
      </c>
      <c r="E93" t="s">
        <v>452</v>
      </c>
      <c r="F93">
        <v>375</v>
      </c>
      <c r="G93" t="s">
        <v>6457</v>
      </c>
      <c r="H93">
        <v>4</v>
      </c>
      <c r="I93">
        <v>3774</v>
      </c>
      <c r="J93" t="s">
        <v>6454</v>
      </c>
      <c r="K93" t="s">
        <v>425</v>
      </c>
      <c r="L93">
        <v>795</v>
      </c>
      <c r="M93">
        <v>954</v>
      </c>
      <c r="N93" t="s">
        <v>6564</v>
      </c>
      <c r="O93" t="s">
        <v>6558</v>
      </c>
      <c r="P93" t="s">
        <v>458</v>
      </c>
      <c r="R93" s="103">
        <v>3816</v>
      </c>
      <c r="S93" t="s">
        <v>459</v>
      </c>
      <c r="T93" t="s">
        <v>458</v>
      </c>
      <c r="U93" t="s">
        <v>682</v>
      </c>
      <c r="V93" t="s">
        <v>458</v>
      </c>
    </row>
    <row r="94" spans="1:22" x14ac:dyDescent="0.2">
      <c r="A94" s="102">
        <v>43339</v>
      </c>
      <c r="B94" t="s">
        <v>1901</v>
      </c>
      <c r="C94" t="s">
        <v>541</v>
      </c>
      <c r="D94" s="58">
        <v>808.12</v>
      </c>
      <c r="E94" t="s">
        <v>452</v>
      </c>
      <c r="F94">
        <v>425</v>
      </c>
      <c r="G94" t="s">
        <v>6463</v>
      </c>
      <c r="H94">
        <v>8</v>
      </c>
      <c r="I94">
        <v>3774</v>
      </c>
      <c r="J94" t="s">
        <v>6454</v>
      </c>
      <c r="K94" t="s">
        <v>425</v>
      </c>
      <c r="L94">
        <v>165</v>
      </c>
      <c r="M94">
        <v>198</v>
      </c>
      <c r="N94" t="s">
        <v>6565</v>
      </c>
      <c r="O94" t="s">
        <v>6566</v>
      </c>
      <c r="P94" t="s">
        <v>458</v>
      </c>
      <c r="R94" s="103">
        <v>1584</v>
      </c>
      <c r="S94" t="s">
        <v>459</v>
      </c>
      <c r="T94" t="s">
        <v>458</v>
      </c>
      <c r="U94" t="s">
        <v>682</v>
      </c>
      <c r="V94" t="s">
        <v>458</v>
      </c>
    </row>
    <row r="95" spans="1:22" x14ac:dyDescent="0.2">
      <c r="A95" s="102">
        <v>43339</v>
      </c>
      <c r="B95" t="s">
        <v>1901</v>
      </c>
      <c r="C95" t="s">
        <v>541</v>
      </c>
      <c r="D95" s="58">
        <v>808.12</v>
      </c>
      <c r="E95" t="s">
        <v>452</v>
      </c>
      <c r="F95">
        <v>375</v>
      </c>
      <c r="G95" t="s">
        <v>6457</v>
      </c>
      <c r="H95">
        <v>2</v>
      </c>
      <c r="I95">
        <v>3774</v>
      </c>
      <c r="J95" t="s">
        <v>6454</v>
      </c>
      <c r="K95" t="s">
        <v>425</v>
      </c>
      <c r="L95">
        <v>795</v>
      </c>
      <c r="M95">
        <v>954</v>
      </c>
      <c r="N95" t="s">
        <v>6567</v>
      </c>
      <c r="O95" t="s">
        <v>6558</v>
      </c>
      <c r="P95" t="s">
        <v>458</v>
      </c>
      <c r="R95" s="103">
        <v>1908</v>
      </c>
      <c r="S95" t="s">
        <v>459</v>
      </c>
      <c r="T95" t="s">
        <v>458</v>
      </c>
      <c r="U95" t="s">
        <v>682</v>
      </c>
      <c r="V95" t="s">
        <v>458</v>
      </c>
    </row>
    <row r="96" spans="1:22" x14ac:dyDescent="0.2">
      <c r="A96" s="102">
        <v>43340</v>
      </c>
      <c r="B96" t="s">
        <v>1901</v>
      </c>
      <c r="C96" t="s">
        <v>541</v>
      </c>
      <c r="D96" s="58">
        <v>808.12</v>
      </c>
      <c r="E96" t="s">
        <v>452</v>
      </c>
      <c r="F96">
        <v>425</v>
      </c>
      <c r="G96" t="s">
        <v>6463</v>
      </c>
      <c r="H96">
        <v>8</v>
      </c>
      <c r="I96">
        <v>3774</v>
      </c>
      <c r="J96" t="s">
        <v>6454</v>
      </c>
      <c r="K96" t="s">
        <v>425</v>
      </c>
      <c r="L96">
        <v>165</v>
      </c>
      <c r="M96">
        <v>198</v>
      </c>
      <c r="N96" t="s">
        <v>6568</v>
      </c>
      <c r="O96" t="s">
        <v>6566</v>
      </c>
      <c r="P96" t="s">
        <v>458</v>
      </c>
      <c r="R96" s="103">
        <v>1584</v>
      </c>
      <c r="S96" t="s">
        <v>459</v>
      </c>
      <c r="T96" t="s">
        <v>458</v>
      </c>
      <c r="U96" t="s">
        <v>682</v>
      </c>
      <c r="V96" t="s">
        <v>458</v>
      </c>
    </row>
    <row r="97" spans="1:22" x14ac:dyDescent="0.2">
      <c r="A97" s="102">
        <v>43340</v>
      </c>
      <c r="B97" t="s">
        <v>1901</v>
      </c>
      <c r="C97" t="s">
        <v>541</v>
      </c>
      <c r="D97" s="58">
        <v>808.12</v>
      </c>
      <c r="E97" t="s">
        <v>452</v>
      </c>
      <c r="F97">
        <v>375</v>
      </c>
      <c r="G97" t="s">
        <v>6457</v>
      </c>
      <c r="H97">
        <v>2</v>
      </c>
      <c r="I97">
        <v>3774</v>
      </c>
      <c r="J97" t="s">
        <v>6454</v>
      </c>
      <c r="K97" t="s">
        <v>425</v>
      </c>
      <c r="L97">
        <v>795</v>
      </c>
      <c r="M97">
        <v>954</v>
      </c>
      <c r="N97" t="s">
        <v>6569</v>
      </c>
      <c r="O97" t="s">
        <v>6558</v>
      </c>
      <c r="P97" t="s">
        <v>458</v>
      </c>
      <c r="R97" s="103">
        <v>1908</v>
      </c>
      <c r="S97" t="s">
        <v>459</v>
      </c>
      <c r="T97" t="s">
        <v>458</v>
      </c>
      <c r="U97" t="s">
        <v>682</v>
      </c>
      <c r="V97" t="s">
        <v>458</v>
      </c>
    </row>
    <row r="98" spans="1:22" x14ac:dyDescent="0.2">
      <c r="A98" s="102">
        <v>43341</v>
      </c>
      <c r="B98" t="s">
        <v>1901</v>
      </c>
      <c r="C98" t="s">
        <v>541</v>
      </c>
      <c r="D98" s="58">
        <v>808.12</v>
      </c>
      <c r="E98" t="s">
        <v>452</v>
      </c>
      <c r="F98">
        <v>425</v>
      </c>
      <c r="G98" t="s">
        <v>6463</v>
      </c>
      <c r="H98">
        <v>8</v>
      </c>
      <c r="I98">
        <v>3774</v>
      </c>
      <c r="J98" t="s">
        <v>6454</v>
      </c>
      <c r="K98" t="s">
        <v>425</v>
      </c>
      <c r="L98">
        <v>165</v>
      </c>
      <c r="M98">
        <v>198</v>
      </c>
      <c r="N98" t="s">
        <v>6570</v>
      </c>
      <c r="O98" t="s">
        <v>6566</v>
      </c>
      <c r="P98" t="s">
        <v>458</v>
      </c>
      <c r="R98" s="103">
        <v>1584</v>
      </c>
      <c r="S98" t="s">
        <v>459</v>
      </c>
      <c r="T98" t="s">
        <v>458</v>
      </c>
      <c r="U98" t="s">
        <v>682</v>
      </c>
      <c r="V98" t="s">
        <v>458</v>
      </c>
    </row>
    <row r="99" spans="1:22" x14ac:dyDescent="0.2">
      <c r="A99" s="102">
        <v>43341</v>
      </c>
      <c r="B99" t="s">
        <v>1901</v>
      </c>
      <c r="C99" t="s">
        <v>541</v>
      </c>
      <c r="D99" s="58">
        <v>808.12</v>
      </c>
      <c r="E99" t="s">
        <v>452</v>
      </c>
      <c r="F99">
        <v>375</v>
      </c>
      <c r="G99" t="s">
        <v>6457</v>
      </c>
      <c r="H99">
        <v>2</v>
      </c>
      <c r="I99">
        <v>3774</v>
      </c>
      <c r="J99" t="s">
        <v>6454</v>
      </c>
      <c r="K99" t="s">
        <v>425</v>
      </c>
      <c r="L99">
        <v>795</v>
      </c>
      <c r="M99">
        <v>954</v>
      </c>
      <c r="N99" t="s">
        <v>6571</v>
      </c>
      <c r="O99" t="s">
        <v>6558</v>
      </c>
      <c r="P99" t="s">
        <v>458</v>
      </c>
      <c r="R99" s="103">
        <v>1908</v>
      </c>
      <c r="S99" t="s">
        <v>459</v>
      </c>
      <c r="T99" t="s">
        <v>458</v>
      </c>
      <c r="U99" t="s">
        <v>682</v>
      </c>
      <c r="V99" t="s">
        <v>458</v>
      </c>
    </row>
    <row r="100" spans="1:22" x14ac:dyDescent="0.2">
      <c r="A100" s="102">
        <v>43342</v>
      </c>
      <c r="B100" t="s">
        <v>1901</v>
      </c>
      <c r="C100" t="s">
        <v>541</v>
      </c>
      <c r="D100" s="58">
        <v>808.12</v>
      </c>
      <c r="E100" t="s">
        <v>452</v>
      </c>
      <c r="F100">
        <v>425</v>
      </c>
      <c r="G100" t="s">
        <v>6463</v>
      </c>
      <c r="H100">
        <v>8</v>
      </c>
      <c r="I100">
        <v>3774</v>
      </c>
      <c r="J100" t="s">
        <v>6454</v>
      </c>
      <c r="K100" t="s">
        <v>425</v>
      </c>
      <c r="L100">
        <v>165</v>
      </c>
      <c r="M100">
        <v>198</v>
      </c>
      <c r="N100" t="s">
        <v>6572</v>
      </c>
      <c r="O100" t="s">
        <v>6566</v>
      </c>
      <c r="P100" t="s">
        <v>458</v>
      </c>
      <c r="R100" s="103">
        <v>1584</v>
      </c>
      <c r="S100" t="s">
        <v>459</v>
      </c>
      <c r="T100" t="s">
        <v>458</v>
      </c>
      <c r="U100" t="s">
        <v>682</v>
      </c>
      <c r="V100" t="s">
        <v>458</v>
      </c>
    </row>
    <row r="101" spans="1:22" x14ac:dyDescent="0.2">
      <c r="A101" s="102">
        <v>43342</v>
      </c>
      <c r="B101" t="s">
        <v>1901</v>
      </c>
      <c r="C101" t="s">
        <v>541</v>
      </c>
      <c r="D101" s="58">
        <v>808.12</v>
      </c>
      <c r="E101" t="s">
        <v>452</v>
      </c>
      <c r="F101">
        <v>375</v>
      </c>
      <c r="G101" t="s">
        <v>6457</v>
      </c>
      <c r="H101">
        <v>2</v>
      </c>
      <c r="I101">
        <v>3774</v>
      </c>
      <c r="J101" t="s">
        <v>6454</v>
      </c>
      <c r="K101" t="s">
        <v>425</v>
      </c>
      <c r="L101">
        <v>795</v>
      </c>
      <c r="M101">
        <v>954</v>
      </c>
      <c r="N101" t="s">
        <v>6573</v>
      </c>
      <c r="O101" t="s">
        <v>6558</v>
      </c>
      <c r="P101" t="s">
        <v>458</v>
      </c>
      <c r="R101" s="103">
        <v>1908</v>
      </c>
      <c r="S101" t="s">
        <v>459</v>
      </c>
      <c r="T101" t="s">
        <v>458</v>
      </c>
      <c r="U101" t="s">
        <v>682</v>
      </c>
      <c r="V101" t="s">
        <v>458</v>
      </c>
    </row>
    <row r="102" spans="1:22" x14ac:dyDescent="0.2">
      <c r="A102" s="102">
        <v>43343</v>
      </c>
      <c r="B102" t="s">
        <v>1901</v>
      </c>
      <c r="C102" t="s">
        <v>541</v>
      </c>
      <c r="D102" s="58">
        <v>808.12</v>
      </c>
      <c r="E102" t="s">
        <v>452</v>
      </c>
      <c r="F102">
        <v>425</v>
      </c>
      <c r="G102" t="s">
        <v>6463</v>
      </c>
      <c r="H102">
        <v>8</v>
      </c>
      <c r="I102">
        <v>3774</v>
      </c>
      <c r="J102" t="s">
        <v>6454</v>
      </c>
      <c r="K102" t="s">
        <v>425</v>
      </c>
      <c r="L102">
        <v>165</v>
      </c>
      <c r="M102">
        <v>198</v>
      </c>
      <c r="N102" t="s">
        <v>6574</v>
      </c>
      <c r="O102" t="s">
        <v>6566</v>
      </c>
      <c r="P102" t="s">
        <v>458</v>
      </c>
      <c r="R102" s="103">
        <v>1584</v>
      </c>
      <c r="S102" t="s">
        <v>459</v>
      </c>
      <c r="T102" t="s">
        <v>458</v>
      </c>
      <c r="U102" t="s">
        <v>682</v>
      </c>
      <c r="V102" t="s">
        <v>458</v>
      </c>
    </row>
    <row r="103" spans="1:22" x14ac:dyDescent="0.2">
      <c r="A103" s="102">
        <v>43343</v>
      </c>
      <c r="B103" t="s">
        <v>1901</v>
      </c>
      <c r="C103" t="s">
        <v>541</v>
      </c>
      <c r="D103" s="58">
        <v>808.12</v>
      </c>
      <c r="E103" t="s">
        <v>452</v>
      </c>
      <c r="F103">
        <v>375</v>
      </c>
      <c r="G103" t="s">
        <v>6457</v>
      </c>
      <c r="H103">
        <v>2</v>
      </c>
      <c r="I103">
        <v>3774</v>
      </c>
      <c r="J103" t="s">
        <v>6454</v>
      </c>
      <c r="K103" t="s">
        <v>425</v>
      </c>
      <c r="L103">
        <v>795</v>
      </c>
      <c r="M103">
        <v>954</v>
      </c>
      <c r="N103" t="s">
        <v>6575</v>
      </c>
      <c r="O103" t="s">
        <v>6558</v>
      </c>
      <c r="P103" t="s">
        <v>458</v>
      </c>
      <c r="R103" s="103">
        <v>1908</v>
      </c>
      <c r="S103" t="s">
        <v>459</v>
      </c>
      <c r="T103" t="s">
        <v>458</v>
      </c>
      <c r="U103" t="s">
        <v>682</v>
      </c>
      <c r="V103" t="s">
        <v>458</v>
      </c>
    </row>
    <row r="104" spans="1:22" x14ac:dyDescent="0.2">
      <c r="A104" s="102">
        <v>43346</v>
      </c>
      <c r="B104" t="s">
        <v>1901</v>
      </c>
      <c r="C104" t="s">
        <v>541</v>
      </c>
      <c r="D104" s="58">
        <v>808.12</v>
      </c>
      <c r="E104" t="s">
        <v>452</v>
      </c>
      <c r="F104">
        <v>375</v>
      </c>
      <c r="G104" t="s">
        <v>6457</v>
      </c>
      <c r="H104">
        <v>2</v>
      </c>
      <c r="I104">
        <v>3774</v>
      </c>
      <c r="J104" t="s">
        <v>6454</v>
      </c>
      <c r="K104" t="s">
        <v>425</v>
      </c>
      <c r="L104">
        <v>795</v>
      </c>
      <c r="M104">
        <v>954</v>
      </c>
      <c r="N104" t="s">
        <v>6576</v>
      </c>
      <c r="O104" t="s">
        <v>6577</v>
      </c>
      <c r="P104" t="s">
        <v>458</v>
      </c>
      <c r="R104" s="103">
        <v>1908</v>
      </c>
      <c r="S104" t="s">
        <v>459</v>
      </c>
      <c r="T104" t="s">
        <v>458</v>
      </c>
      <c r="U104" t="s">
        <v>682</v>
      </c>
      <c r="V104" t="s">
        <v>458</v>
      </c>
    </row>
    <row r="105" spans="1:22" x14ac:dyDescent="0.2">
      <c r="A105" s="102">
        <v>43347</v>
      </c>
      <c r="B105" t="s">
        <v>1901</v>
      </c>
      <c r="C105" t="s">
        <v>541</v>
      </c>
      <c r="D105" s="58">
        <v>808.12</v>
      </c>
      <c r="E105" t="s">
        <v>452</v>
      </c>
      <c r="F105">
        <v>375</v>
      </c>
      <c r="G105" t="s">
        <v>6457</v>
      </c>
      <c r="H105">
        <v>2</v>
      </c>
      <c r="I105">
        <v>3774</v>
      </c>
      <c r="J105" t="s">
        <v>6454</v>
      </c>
      <c r="K105" t="s">
        <v>425</v>
      </c>
      <c r="L105">
        <v>795</v>
      </c>
      <c r="M105">
        <v>954</v>
      </c>
      <c r="N105" t="s">
        <v>6578</v>
      </c>
      <c r="O105" t="s">
        <v>6577</v>
      </c>
      <c r="P105" t="s">
        <v>458</v>
      </c>
      <c r="R105" s="103">
        <v>1908</v>
      </c>
      <c r="S105" t="s">
        <v>459</v>
      </c>
      <c r="T105" t="s">
        <v>458</v>
      </c>
      <c r="U105" t="s">
        <v>682</v>
      </c>
      <c r="V105" t="s">
        <v>458</v>
      </c>
    </row>
    <row r="106" spans="1:22" x14ac:dyDescent="0.2">
      <c r="A106" s="102">
        <v>43348</v>
      </c>
      <c r="B106" t="s">
        <v>1901</v>
      </c>
      <c r="C106" t="s">
        <v>541</v>
      </c>
      <c r="D106" s="58">
        <v>808.12</v>
      </c>
      <c r="E106" t="s">
        <v>452</v>
      </c>
      <c r="F106">
        <v>375</v>
      </c>
      <c r="G106" t="s">
        <v>6457</v>
      </c>
      <c r="H106">
        <v>2</v>
      </c>
      <c r="I106">
        <v>3774</v>
      </c>
      <c r="J106" t="s">
        <v>6454</v>
      </c>
      <c r="K106" t="s">
        <v>425</v>
      </c>
      <c r="L106">
        <v>795</v>
      </c>
      <c r="M106">
        <v>954</v>
      </c>
      <c r="N106" t="s">
        <v>6579</v>
      </c>
      <c r="O106" t="s">
        <v>6577</v>
      </c>
      <c r="P106" t="s">
        <v>458</v>
      </c>
      <c r="R106" s="103">
        <v>1908</v>
      </c>
      <c r="S106" t="s">
        <v>459</v>
      </c>
      <c r="T106" t="s">
        <v>458</v>
      </c>
      <c r="U106" t="s">
        <v>682</v>
      </c>
      <c r="V106" t="s">
        <v>458</v>
      </c>
    </row>
    <row r="107" spans="1:22" x14ac:dyDescent="0.2">
      <c r="A107" s="102">
        <v>43349</v>
      </c>
      <c r="B107" t="s">
        <v>1901</v>
      </c>
      <c r="C107" t="s">
        <v>541</v>
      </c>
      <c r="D107" s="58">
        <v>808.12</v>
      </c>
      <c r="E107" t="s">
        <v>452</v>
      </c>
      <c r="F107">
        <v>481</v>
      </c>
      <c r="G107" t="s">
        <v>6466</v>
      </c>
      <c r="H107">
        <v>8</v>
      </c>
      <c r="I107">
        <v>3774</v>
      </c>
      <c r="J107" t="s">
        <v>6454</v>
      </c>
      <c r="K107" t="s">
        <v>425</v>
      </c>
      <c r="L107">
        <v>160</v>
      </c>
      <c r="M107">
        <v>192</v>
      </c>
      <c r="N107" t="s">
        <v>6580</v>
      </c>
      <c r="O107" t="s">
        <v>6581</v>
      </c>
      <c r="P107" t="s">
        <v>458</v>
      </c>
      <c r="R107" s="103">
        <v>1536</v>
      </c>
      <c r="S107" t="s">
        <v>459</v>
      </c>
      <c r="T107" t="s">
        <v>458</v>
      </c>
      <c r="U107" t="s">
        <v>682</v>
      </c>
      <c r="V107" t="s">
        <v>458</v>
      </c>
    </row>
    <row r="108" spans="1:22" x14ac:dyDescent="0.2">
      <c r="A108" s="102">
        <v>43349</v>
      </c>
      <c r="B108" t="s">
        <v>1901</v>
      </c>
      <c r="C108" t="s">
        <v>541</v>
      </c>
      <c r="D108" s="58">
        <v>808.12</v>
      </c>
      <c r="E108" t="s">
        <v>452</v>
      </c>
      <c r="F108">
        <v>375</v>
      </c>
      <c r="G108" t="s">
        <v>6457</v>
      </c>
      <c r="H108">
        <v>2</v>
      </c>
      <c r="I108">
        <v>3774</v>
      </c>
      <c r="J108" t="s">
        <v>6454</v>
      </c>
      <c r="K108" t="s">
        <v>425</v>
      </c>
      <c r="L108">
        <v>795</v>
      </c>
      <c r="M108">
        <v>954</v>
      </c>
      <c r="N108" t="s">
        <v>6582</v>
      </c>
      <c r="O108" t="s">
        <v>6577</v>
      </c>
      <c r="P108" t="s">
        <v>458</v>
      </c>
      <c r="R108" s="103">
        <v>1908</v>
      </c>
      <c r="S108" t="s">
        <v>459</v>
      </c>
      <c r="T108" t="s">
        <v>458</v>
      </c>
      <c r="U108" t="s">
        <v>682</v>
      </c>
      <c r="V108" t="s">
        <v>458</v>
      </c>
    </row>
    <row r="109" spans="1:22" x14ac:dyDescent="0.2">
      <c r="A109" s="102">
        <v>43350</v>
      </c>
      <c r="B109" t="s">
        <v>1901</v>
      </c>
      <c r="C109" t="s">
        <v>541</v>
      </c>
      <c r="D109" s="58">
        <v>808.12</v>
      </c>
      <c r="E109" t="s">
        <v>452</v>
      </c>
      <c r="F109">
        <v>481</v>
      </c>
      <c r="G109" t="s">
        <v>6466</v>
      </c>
      <c r="H109">
        <v>8</v>
      </c>
      <c r="I109">
        <v>3774</v>
      </c>
      <c r="J109" t="s">
        <v>6454</v>
      </c>
      <c r="K109" t="s">
        <v>425</v>
      </c>
      <c r="L109">
        <v>160</v>
      </c>
      <c r="M109">
        <v>192</v>
      </c>
      <c r="N109" t="s">
        <v>6583</v>
      </c>
      <c r="O109" t="s">
        <v>6581</v>
      </c>
      <c r="P109" t="s">
        <v>458</v>
      </c>
      <c r="R109" s="103">
        <v>1536</v>
      </c>
      <c r="S109" t="s">
        <v>459</v>
      </c>
      <c r="T109" t="s">
        <v>458</v>
      </c>
      <c r="U109" t="s">
        <v>682</v>
      </c>
      <c r="V109" t="s">
        <v>458</v>
      </c>
    </row>
    <row r="110" spans="1:22" x14ac:dyDescent="0.2">
      <c r="A110" s="102">
        <v>43350</v>
      </c>
      <c r="B110" t="s">
        <v>1901</v>
      </c>
      <c r="C110" t="s">
        <v>541</v>
      </c>
      <c r="D110" s="58">
        <v>808.12</v>
      </c>
      <c r="E110" t="s">
        <v>452</v>
      </c>
      <c r="F110">
        <v>375</v>
      </c>
      <c r="G110" t="s">
        <v>6457</v>
      </c>
      <c r="H110">
        <v>2</v>
      </c>
      <c r="I110">
        <v>3774</v>
      </c>
      <c r="J110" t="s">
        <v>6454</v>
      </c>
      <c r="K110" t="s">
        <v>425</v>
      </c>
      <c r="L110">
        <v>795</v>
      </c>
      <c r="M110">
        <v>954</v>
      </c>
      <c r="N110" t="s">
        <v>6584</v>
      </c>
      <c r="O110" t="s">
        <v>6577</v>
      </c>
      <c r="P110" t="s">
        <v>458</v>
      </c>
      <c r="R110" s="103">
        <v>1908</v>
      </c>
      <c r="S110" t="s">
        <v>459</v>
      </c>
      <c r="T110" t="s">
        <v>458</v>
      </c>
      <c r="U110" t="s">
        <v>682</v>
      </c>
      <c r="V110" t="s">
        <v>458</v>
      </c>
    </row>
    <row r="111" spans="1:22" x14ac:dyDescent="0.2">
      <c r="A111" s="102">
        <v>43353</v>
      </c>
      <c r="B111" t="s">
        <v>1901</v>
      </c>
      <c r="C111" t="s">
        <v>541</v>
      </c>
      <c r="D111" s="58">
        <v>808.12</v>
      </c>
      <c r="E111" t="s">
        <v>452</v>
      </c>
      <c r="F111">
        <v>425</v>
      </c>
      <c r="G111" t="s">
        <v>6463</v>
      </c>
      <c r="H111">
        <v>8</v>
      </c>
      <c r="I111">
        <v>3774</v>
      </c>
      <c r="J111" t="s">
        <v>6454</v>
      </c>
      <c r="K111" t="s">
        <v>425</v>
      </c>
      <c r="L111">
        <v>165</v>
      </c>
      <c r="M111">
        <v>198</v>
      </c>
      <c r="N111" t="s">
        <v>6585</v>
      </c>
      <c r="O111" t="s">
        <v>6586</v>
      </c>
      <c r="P111" t="s">
        <v>458</v>
      </c>
      <c r="R111" s="103">
        <v>1584</v>
      </c>
      <c r="S111" t="s">
        <v>459</v>
      </c>
      <c r="T111" t="s">
        <v>458</v>
      </c>
      <c r="U111" t="s">
        <v>682</v>
      </c>
      <c r="V111" t="s">
        <v>458</v>
      </c>
    </row>
    <row r="112" spans="1:22" x14ac:dyDescent="0.2">
      <c r="A112" s="102">
        <v>43353</v>
      </c>
      <c r="B112" t="s">
        <v>1901</v>
      </c>
      <c r="C112" t="s">
        <v>541</v>
      </c>
      <c r="D112" s="58">
        <v>808.12</v>
      </c>
      <c r="E112" t="s">
        <v>452</v>
      </c>
      <c r="F112">
        <v>481</v>
      </c>
      <c r="G112" t="s">
        <v>6466</v>
      </c>
      <c r="H112">
        <v>8</v>
      </c>
      <c r="I112">
        <v>3774</v>
      </c>
      <c r="J112" t="s">
        <v>6454</v>
      </c>
      <c r="K112" t="s">
        <v>425</v>
      </c>
      <c r="L112">
        <v>160</v>
      </c>
      <c r="M112">
        <v>192</v>
      </c>
      <c r="N112" t="s">
        <v>6587</v>
      </c>
      <c r="O112" t="s">
        <v>6581</v>
      </c>
      <c r="P112" t="s">
        <v>458</v>
      </c>
      <c r="R112" s="103">
        <v>1536</v>
      </c>
      <c r="S112" t="s">
        <v>459</v>
      </c>
      <c r="T112" t="s">
        <v>458</v>
      </c>
      <c r="U112" t="s">
        <v>682</v>
      </c>
      <c r="V112" t="s">
        <v>458</v>
      </c>
    </row>
    <row r="113" spans="1:22" x14ac:dyDescent="0.2">
      <c r="A113" s="102">
        <v>43353</v>
      </c>
      <c r="B113" t="s">
        <v>1901</v>
      </c>
      <c r="C113" t="s">
        <v>541</v>
      </c>
      <c r="D113" s="58">
        <v>808.12</v>
      </c>
      <c r="E113" t="s">
        <v>452</v>
      </c>
      <c r="F113">
        <v>375</v>
      </c>
      <c r="G113" t="s">
        <v>6457</v>
      </c>
      <c r="H113">
        <v>2</v>
      </c>
      <c r="I113">
        <v>3774</v>
      </c>
      <c r="J113" t="s">
        <v>6454</v>
      </c>
      <c r="K113" t="s">
        <v>425</v>
      </c>
      <c r="L113">
        <v>795</v>
      </c>
      <c r="M113">
        <v>954</v>
      </c>
      <c r="N113" t="s">
        <v>6588</v>
      </c>
      <c r="O113" t="s">
        <v>6577</v>
      </c>
      <c r="P113" t="s">
        <v>458</v>
      </c>
      <c r="R113" s="103">
        <v>1908</v>
      </c>
      <c r="S113" t="s">
        <v>459</v>
      </c>
      <c r="T113" t="s">
        <v>458</v>
      </c>
      <c r="U113" t="s">
        <v>682</v>
      </c>
      <c r="V113" t="s">
        <v>458</v>
      </c>
    </row>
    <row r="114" spans="1:22" x14ac:dyDescent="0.2">
      <c r="A114" s="102">
        <v>43354</v>
      </c>
      <c r="B114" t="s">
        <v>1901</v>
      </c>
      <c r="C114" t="s">
        <v>541</v>
      </c>
      <c r="D114" s="58">
        <v>808.12</v>
      </c>
      <c r="E114" t="s">
        <v>452</v>
      </c>
      <c r="F114">
        <v>425</v>
      </c>
      <c r="G114" t="s">
        <v>6463</v>
      </c>
      <c r="H114">
        <v>8</v>
      </c>
      <c r="I114">
        <v>3774</v>
      </c>
      <c r="J114" t="s">
        <v>6454</v>
      </c>
      <c r="K114" t="s">
        <v>425</v>
      </c>
      <c r="L114">
        <v>165</v>
      </c>
      <c r="M114">
        <v>198</v>
      </c>
      <c r="N114" t="s">
        <v>6589</v>
      </c>
      <c r="O114" t="s">
        <v>6586</v>
      </c>
      <c r="P114" t="s">
        <v>458</v>
      </c>
      <c r="R114" s="103">
        <v>1584</v>
      </c>
      <c r="S114" t="s">
        <v>459</v>
      </c>
      <c r="T114" t="s">
        <v>458</v>
      </c>
      <c r="U114" t="s">
        <v>682</v>
      </c>
      <c r="V114" t="s">
        <v>458</v>
      </c>
    </row>
    <row r="115" spans="1:22" x14ac:dyDescent="0.2">
      <c r="A115" s="102">
        <v>43354</v>
      </c>
      <c r="B115" t="s">
        <v>1901</v>
      </c>
      <c r="C115" t="s">
        <v>541</v>
      </c>
      <c r="D115" s="58">
        <v>808.12</v>
      </c>
      <c r="E115" t="s">
        <v>452</v>
      </c>
      <c r="F115">
        <v>481</v>
      </c>
      <c r="G115" t="s">
        <v>6466</v>
      </c>
      <c r="H115">
        <v>8</v>
      </c>
      <c r="I115">
        <v>3774</v>
      </c>
      <c r="J115" t="s">
        <v>6454</v>
      </c>
      <c r="K115" t="s">
        <v>425</v>
      </c>
      <c r="L115">
        <v>160</v>
      </c>
      <c r="M115">
        <v>192</v>
      </c>
      <c r="N115" t="s">
        <v>6590</v>
      </c>
      <c r="O115" t="s">
        <v>6581</v>
      </c>
      <c r="P115" t="s">
        <v>458</v>
      </c>
      <c r="R115" s="103">
        <v>1536</v>
      </c>
      <c r="S115" t="s">
        <v>459</v>
      </c>
      <c r="T115" t="s">
        <v>458</v>
      </c>
      <c r="U115" t="s">
        <v>682</v>
      </c>
      <c r="V115" t="s">
        <v>458</v>
      </c>
    </row>
    <row r="116" spans="1:22" x14ac:dyDescent="0.2">
      <c r="A116" s="102">
        <v>43354</v>
      </c>
      <c r="B116" t="s">
        <v>1901</v>
      </c>
      <c r="C116" t="s">
        <v>541</v>
      </c>
      <c r="D116" s="58">
        <v>808.12</v>
      </c>
      <c r="E116" t="s">
        <v>452</v>
      </c>
      <c r="F116">
        <v>375</v>
      </c>
      <c r="G116" t="s">
        <v>6457</v>
      </c>
      <c r="H116">
        <v>2</v>
      </c>
      <c r="I116">
        <v>3774</v>
      </c>
      <c r="J116" t="s">
        <v>6454</v>
      </c>
      <c r="K116" t="s">
        <v>425</v>
      </c>
      <c r="L116">
        <v>795</v>
      </c>
      <c r="M116">
        <v>954</v>
      </c>
      <c r="N116" t="s">
        <v>6591</v>
      </c>
      <c r="O116" t="s">
        <v>6577</v>
      </c>
      <c r="P116" t="s">
        <v>458</v>
      </c>
      <c r="R116" s="103">
        <v>1908</v>
      </c>
      <c r="S116" t="s">
        <v>459</v>
      </c>
      <c r="T116" t="s">
        <v>458</v>
      </c>
      <c r="U116" t="s">
        <v>682</v>
      </c>
      <c r="V116" t="s">
        <v>458</v>
      </c>
    </row>
    <row r="117" spans="1:22" x14ac:dyDescent="0.2">
      <c r="A117" s="102">
        <v>43355</v>
      </c>
      <c r="B117" t="s">
        <v>1901</v>
      </c>
      <c r="C117" t="s">
        <v>541</v>
      </c>
      <c r="D117" s="58">
        <v>808.12</v>
      </c>
      <c r="E117" t="s">
        <v>452</v>
      </c>
      <c r="F117">
        <v>375</v>
      </c>
      <c r="G117" t="s">
        <v>6457</v>
      </c>
      <c r="H117">
        <v>2</v>
      </c>
      <c r="I117">
        <v>3774</v>
      </c>
      <c r="J117" t="s">
        <v>6454</v>
      </c>
      <c r="K117" t="s">
        <v>425</v>
      </c>
      <c r="L117">
        <v>795</v>
      </c>
      <c r="M117">
        <v>954</v>
      </c>
      <c r="N117" t="s">
        <v>6592</v>
      </c>
      <c r="O117" t="s">
        <v>6577</v>
      </c>
      <c r="P117" t="s">
        <v>458</v>
      </c>
      <c r="R117" s="103">
        <v>1908</v>
      </c>
      <c r="S117" t="s">
        <v>459</v>
      </c>
      <c r="T117" t="s">
        <v>458</v>
      </c>
      <c r="U117" t="s">
        <v>682</v>
      </c>
      <c r="V117" t="s">
        <v>458</v>
      </c>
    </row>
    <row r="118" spans="1:22" x14ac:dyDescent="0.2">
      <c r="A118" s="102">
        <v>43356</v>
      </c>
      <c r="B118" t="s">
        <v>1901</v>
      </c>
      <c r="C118" t="s">
        <v>541</v>
      </c>
      <c r="D118" s="58">
        <v>808.12</v>
      </c>
      <c r="E118" t="s">
        <v>452</v>
      </c>
      <c r="F118">
        <v>375</v>
      </c>
      <c r="G118" t="s">
        <v>6457</v>
      </c>
      <c r="H118">
        <v>2</v>
      </c>
      <c r="I118">
        <v>3774</v>
      </c>
      <c r="J118" t="s">
        <v>6454</v>
      </c>
      <c r="K118" t="s">
        <v>425</v>
      </c>
      <c r="L118">
        <v>795</v>
      </c>
      <c r="M118">
        <v>954</v>
      </c>
      <c r="N118" t="s">
        <v>6593</v>
      </c>
      <c r="O118" t="s">
        <v>6577</v>
      </c>
      <c r="P118" t="s">
        <v>458</v>
      </c>
      <c r="R118" s="103">
        <v>1908</v>
      </c>
      <c r="S118" t="s">
        <v>459</v>
      </c>
      <c r="T118" t="s">
        <v>458</v>
      </c>
      <c r="U118" t="s">
        <v>682</v>
      </c>
      <c r="V118" t="s">
        <v>458</v>
      </c>
    </row>
    <row r="119" spans="1:22" x14ac:dyDescent="0.2">
      <c r="A119" s="102">
        <v>43357</v>
      </c>
      <c r="B119" t="s">
        <v>1901</v>
      </c>
      <c r="C119" t="s">
        <v>541</v>
      </c>
      <c r="D119" s="58">
        <v>808.12</v>
      </c>
      <c r="E119" t="s">
        <v>452</v>
      </c>
      <c r="F119">
        <v>375</v>
      </c>
      <c r="G119" t="s">
        <v>6457</v>
      </c>
      <c r="H119">
        <v>2</v>
      </c>
      <c r="I119">
        <v>3774</v>
      </c>
      <c r="J119" t="s">
        <v>6454</v>
      </c>
      <c r="K119" t="s">
        <v>425</v>
      </c>
      <c r="L119">
        <v>795</v>
      </c>
      <c r="M119">
        <v>954</v>
      </c>
      <c r="N119" t="s">
        <v>6594</v>
      </c>
      <c r="O119" t="s">
        <v>6577</v>
      </c>
      <c r="P119" t="s">
        <v>458</v>
      </c>
      <c r="R119" s="103">
        <v>1908</v>
      </c>
      <c r="S119" t="s">
        <v>459</v>
      </c>
      <c r="T119" t="s">
        <v>458</v>
      </c>
      <c r="U119" t="s">
        <v>682</v>
      </c>
      <c r="V119" t="s">
        <v>458</v>
      </c>
    </row>
    <row r="120" spans="1:22" x14ac:dyDescent="0.2">
      <c r="A120" s="102">
        <v>43360</v>
      </c>
      <c r="B120" t="s">
        <v>1901</v>
      </c>
      <c r="C120" t="s">
        <v>541</v>
      </c>
      <c r="D120" s="58">
        <v>808.12</v>
      </c>
      <c r="E120" t="s">
        <v>452</v>
      </c>
      <c r="F120">
        <v>375</v>
      </c>
      <c r="G120" t="s">
        <v>6457</v>
      </c>
      <c r="H120">
        <v>2</v>
      </c>
      <c r="I120">
        <v>3774</v>
      </c>
      <c r="J120" t="s">
        <v>6454</v>
      </c>
      <c r="K120" t="s">
        <v>425</v>
      </c>
      <c r="L120">
        <v>795</v>
      </c>
      <c r="M120">
        <v>954</v>
      </c>
      <c r="N120" t="s">
        <v>6595</v>
      </c>
      <c r="O120" t="s">
        <v>6596</v>
      </c>
      <c r="P120" t="s">
        <v>458</v>
      </c>
      <c r="R120" s="103">
        <v>1908</v>
      </c>
      <c r="S120" t="s">
        <v>459</v>
      </c>
      <c r="T120" t="s">
        <v>458</v>
      </c>
      <c r="U120" t="s">
        <v>682</v>
      </c>
      <c r="V120" t="s">
        <v>458</v>
      </c>
    </row>
    <row r="121" spans="1:22" x14ac:dyDescent="0.2">
      <c r="A121" s="102">
        <v>43361</v>
      </c>
      <c r="B121" t="s">
        <v>1901</v>
      </c>
      <c r="C121" t="s">
        <v>541</v>
      </c>
      <c r="D121" s="58">
        <v>808.12</v>
      </c>
      <c r="E121" t="s">
        <v>452</v>
      </c>
      <c r="F121">
        <v>375</v>
      </c>
      <c r="G121" t="s">
        <v>6457</v>
      </c>
      <c r="H121">
        <v>2</v>
      </c>
      <c r="I121">
        <v>3774</v>
      </c>
      <c r="J121" t="s">
        <v>6454</v>
      </c>
      <c r="K121" t="s">
        <v>425</v>
      </c>
      <c r="L121">
        <v>795</v>
      </c>
      <c r="M121">
        <v>954</v>
      </c>
      <c r="N121" t="s">
        <v>6597</v>
      </c>
      <c r="O121" t="s">
        <v>6596</v>
      </c>
      <c r="P121" t="s">
        <v>458</v>
      </c>
      <c r="R121" s="103">
        <v>1908</v>
      </c>
      <c r="S121" t="s">
        <v>459</v>
      </c>
      <c r="T121" t="s">
        <v>458</v>
      </c>
      <c r="U121" t="s">
        <v>682</v>
      </c>
      <c r="V121" t="s">
        <v>458</v>
      </c>
    </row>
    <row r="122" spans="1:22" x14ac:dyDescent="0.2">
      <c r="A122" s="102">
        <v>43362</v>
      </c>
      <c r="B122" t="s">
        <v>1901</v>
      </c>
      <c r="C122" t="s">
        <v>541</v>
      </c>
      <c r="D122" s="58">
        <v>808.12</v>
      </c>
      <c r="E122" t="s">
        <v>452</v>
      </c>
      <c r="F122">
        <v>375</v>
      </c>
      <c r="G122" t="s">
        <v>6457</v>
      </c>
      <c r="H122">
        <v>2</v>
      </c>
      <c r="I122">
        <v>3774</v>
      </c>
      <c r="J122" t="s">
        <v>6454</v>
      </c>
      <c r="K122" t="s">
        <v>425</v>
      </c>
      <c r="L122">
        <v>795</v>
      </c>
      <c r="M122">
        <v>954</v>
      </c>
      <c r="N122" t="s">
        <v>6598</v>
      </c>
      <c r="O122" t="s">
        <v>6596</v>
      </c>
      <c r="P122" t="s">
        <v>458</v>
      </c>
      <c r="R122" s="103">
        <v>1908</v>
      </c>
      <c r="S122" t="s">
        <v>459</v>
      </c>
      <c r="T122" t="s">
        <v>458</v>
      </c>
      <c r="U122" t="s">
        <v>682</v>
      </c>
      <c r="V122" t="s">
        <v>458</v>
      </c>
    </row>
    <row r="123" spans="1:22" x14ac:dyDescent="0.2">
      <c r="A123" s="102">
        <v>43363</v>
      </c>
      <c r="B123" t="s">
        <v>1901</v>
      </c>
      <c r="C123" t="s">
        <v>541</v>
      </c>
      <c r="D123" s="58">
        <v>808.12</v>
      </c>
      <c r="E123" t="s">
        <v>452</v>
      </c>
      <c r="F123">
        <v>425</v>
      </c>
      <c r="G123" t="s">
        <v>6463</v>
      </c>
      <c r="H123">
        <v>8</v>
      </c>
      <c r="I123">
        <v>3774</v>
      </c>
      <c r="J123" t="s">
        <v>6454</v>
      </c>
      <c r="K123" t="s">
        <v>425</v>
      </c>
      <c r="L123">
        <v>165</v>
      </c>
      <c r="M123">
        <v>198</v>
      </c>
      <c r="N123" t="s">
        <v>6599</v>
      </c>
      <c r="O123" t="s">
        <v>6600</v>
      </c>
      <c r="P123" t="s">
        <v>458</v>
      </c>
      <c r="R123" s="103">
        <v>1584</v>
      </c>
      <c r="S123" t="s">
        <v>459</v>
      </c>
      <c r="T123" t="s">
        <v>458</v>
      </c>
      <c r="U123" t="s">
        <v>682</v>
      </c>
      <c r="V123" t="s">
        <v>458</v>
      </c>
    </row>
    <row r="124" spans="1:22" x14ac:dyDescent="0.2">
      <c r="A124" s="102">
        <v>43363</v>
      </c>
      <c r="B124" t="s">
        <v>1901</v>
      </c>
      <c r="C124" t="s">
        <v>541</v>
      </c>
      <c r="D124" s="58">
        <v>808.12</v>
      </c>
      <c r="E124" t="s">
        <v>452</v>
      </c>
      <c r="F124">
        <v>375</v>
      </c>
      <c r="G124" t="s">
        <v>6457</v>
      </c>
      <c r="H124">
        <v>2</v>
      </c>
      <c r="I124">
        <v>3774</v>
      </c>
      <c r="J124" t="s">
        <v>6454</v>
      </c>
      <c r="K124" t="s">
        <v>425</v>
      </c>
      <c r="L124">
        <v>795</v>
      </c>
      <c r="M124">
        <v>954</v>
      </c>
      <c r="N124" t="s">
        <v>6601</v>
      </c>
      <c r="O124" t="s">
        <v>6596</v>
      </c>
      <c r="P124" t="s">
        <v>458</v>
      </c>
      <c r="R124" s="103">
        <v>1908</v>
      </c>
      <c r="S124" t="s">
        <v>459</v>
      </c>
      <c r="T124" t="s">
        <v>458</v>
      </c>
      <c r="U124" t="s">
        <v>682</v>
      </c>
      <c r="V124" t="s">
        <v>458</v>
      </c>
    </row>
    <row r="125" spans="1:22" x14ac:dyDescent="0.2">
      <c r="A125" s="102">
        <v>43364</v>
      </c>
      <c r="B125" t="s">
        <v>1901</v>
      </c>
      <c r="C125" t="s">
        <v>541</v>
      </c>
      <c r="D125" s="58">
        <v>808.12</v>
      </c>
      <c r="E125" t="s">
        <v>452</v>
      </c>
      <c r="F125">
        <v>425</v>
      </c>
      <c r="G125" t="s">
        <v>6463</v>
      </c>
      <c r="H125">
        <v>8</v>
      </c>
      <c r="I125">
        <v>3774</v>
      </c>
      <c r="J125" t="s">
        <v>6454</v>
      </c>
      <c r="K125" t="s">
        <v>425</v>
      </c>
      <c r="L125">
        <v>165</v>
      </c>
      <c r="M125">
        <v>198</v>
      </c>
      <c r="N125" t="s">
        <v>6602</v>
      </c>
      <c r="O125" t="s">
        <v>6600</v>
      </c>
      <c r="P125" t="s">
        <v>458</v>
      </c>
      <c r="R125" s="103">
        <v>1584</v>
      </c>
      <c r="S125" t="s">
        <v>459</v>
      </c>
      <c r="T125" t="s">
        <v>458</v>
      </c>
      <c r="U125" t="s">
        <v>682</v>
      </c>
      <c r="V125" t="s">
        <v>458</v>
      </c>
    </row>
    <row r="126" spans="1:22" x14ac:dyDescent="0.2">
      <c r="A126" s="102">
        <v>43364</v>
      </c>
      <c r="B126" t="s">
        <v>1901</v>
      </c>
      <c r="C126" t="s">
        <v>541</v>
      </c>
      <c r="D126" s="58">
        <v>808.12</v>
      </c>
      <c r="E126" t="s">
        <v>452</v>
      </c>
      <c r="F126">
        <v>375</v>
      </c>
      <c r="G126" t="s">
        <v>6457</v>
      </c>
      <c r="H126">
        <v>2</v>
      </c>
      <c r="I126">
        <v>3774</v>
      </c>
      <c r="J126" t="s">
        <v>6454</v>
      </c>
      <c r="K126" t="s">
        <v>425</v>
      </c>
      <c r="L126">
        <v>795</v>
      </c>
      <c r="M126">
        <v>954</v>
      </c>
      <c r="N126" t="s">
        <v>6603</v>
      </c>
      <c r="O126" t="s">
        <v>6596</v>
      </c>
      <c r="P126" t="s">
        <v>458</v>
      </c>
      <c r="R126" s="103">
        <v>1908</v>
      </c>
      <c r="S126" t="s">
        <v>459</v>
      </c>
      <c r="T126" t="s">
        <v>458</v>
      </c>
      <c r="U126" t="s">
        <v>682</v>
      </c>
      <c r="V126" t="s">
        <v>458</v>
      </c>
    </row>
    <row r="127" spans="1:22" x14ac:dyDescent="0.2">
      <c r="A127" s="102">
        <v>43368</v>
      </c>
      <c r="B127" t="s">
        <v>1901</v>
      </c>
      <c r="C127" t="s">
        <v>541</v>
      </c>
      <c r="D127" s="58">
        <v>808.12</v>
      </c>
      <c r="E127" t="s">
        <v>452</v>
      </c>
      <c r="F127">
        <v>375</v>
      </c>
      <c r="G127" t="s">
        <v>6457</v>
      </c>
      <c r="H127">
        <v>2</v>
      </c>
      <c r="I127">
        <v>3774</v>
      </c>
      <c r="J127" t="s">
        <v>6454</v>
      </c>
      <c r="K127" t="s">
        <v>425</v>
      </c>
      <c r="L127">
        <v>795</v>
      </c>
      <c r="M127">
        <v>954</v>
      </c>
      <c r="N127" t="s">
        <v>6604</v>
      </c>
      <c r="O127" t="s">
        <v>6596</v>
      </c>
      <c r="P127" t="s">
        <v>458</v>
      </c>
      <c r="R127" s="103">
        <v>1908</v>
      </c>
      <c r="S127" t="s">
        <v>459</v>
      </c>
      <c r="T127" t="s">
        <v>458</v>
      </c>
      <c r="U127" t="s">
        <v>682</v>
      </c>
      <c r="V127" t="s">
        <v>458</v>
      </c>
    </row>
    <row r="128" spans="1:22" x14ac:dyDescent="0.2">
      <c r="A128" s="102">
        <v>43369</v>
      </c>
      <c r="B128" t="s">
        <v>1901</v>
      </c>
      <c r="C128" t="s">
        <v>541</v>
      </c>
      <c r="D128" s="58">
        <v>808.12</v>
      </c>
      <c r="E128" t="s">
        <v>452</v>
      </c>
      <c r="F128">
        <v>375</v>
      </c>
      <c r="G128" t="s">
        <v>6457</v>
      </c>
      <c r="H128">
        <v>2</v>
      </c>
      <c r="I128">
        <v>3774</v>
      </c>
      <c r="J128" t="s">
        <v>6454</v>
      </c>
      <c r="K128" t="s">
        <v>425</v>
      </c>
      <c r="L128">
        <v>795</v>
      </c>
      <c r="M128">
        <v>954</v>
      </c>
      <c r="N128" t="s">
        <v>6605</v>
      </c>
      <c r="O128" t="s">
        <v>6596</v>
      </c>
      <c r="P128" t="s">
        <v>458</v>
      </c>
      <c r="R128" s="103">
        <v>1908</v>
      </c>
      <c r="S128" t="s">
        <v>459</v>
      </c>
      <c r="T128" t="s">
        <v>458</v>
      </c>
      <c r="U128" t="s">
        <v>682</v>
      </c>
      <c r="V128" t="s">
        <v>458</v>
      </c>
    </row>
    <row r="129" spans="1:22" x14ac:dyDescent="0.2">
      <c r="A129" s="102">
        <v>43370</v>
      </c>
      <c r="B129" t="s">
        <v>1901</v>
      </c>
      <c r="C129" t="s">
        <v>541</v>
      </c>
      <c r="D129" s="58">
        <v>808.12</v>
      </c>
      <c r="E129" t="s">
        <v>452</v>
      </c>
      <c r="F129">
        <v>375</v>
      </c>
      <c r="G129" t="s">
        <v>6457</v>
      </c>
      <c r="H129">
        <v>2</v>
      </c>
      <c r="I129">
        <v>3774</v>
      </c>
      <c r="J129" t="s">
        <v>6454</v>
      </c>
      <c r="K129" t="s">
        <v>425</v>
      </c>
      <c r="L129">
        <v>795</v>
      </c>
      <c r="M129">
        <v>954</v>
      </c>
      <c r="N129" t="s">
        <v>6606</v>
      </c>
      <c r="O129" t="s">
        <v>6596</v>
      </c>
      <c r="P129" t="s">
        <v>458</v>
      </c>
      <c r="R129" s="103">
        <v>1908</v>
      </c>
      <c r="S129" t="s">
        <v>459</v>
      </c>
      <c r="T129" t="s">
        <v>458</v>
      </c>
      <c r="U129" t="s">
        <v>682</v>
      </c>
      <c r="V129" t="s">
        <v>458</v>
      </c>
    </row>
    <row r="130" spans="1:22" x14ac:dyDescent="0.2">
      <c r="A130" s="102">
        <v>43371</v>
      </c>
      <c r="B130" t="s">
        <v>1901</v>
      </c>
      <c r="C130" t="s">
        <v>541</v>
      </c>
      <c r="D130" s="58">
        <v>808.12</v>
      </c>
      <c r="E130" t="s">
        <v>452</v>
      </c>
      <c r="F130">
        <v>425</v>
      </c>
      <c r="G130" t="s">
        <v>6463</v>
      </c>
      <c r="H130">
        <v>8</v>
      </c>
      <c r="I130">
        <v>3774</v>
      </c>
      <c r="J130" t="s">
        <v>6454</v>
      </c>
      <c r="K130" t="s">
        <v>425</v>
      </c>
      <c r="L130">
        <v>165</v>
      </c>
      <c r="M130">
        <v>198</v>
      </c>
      <c r="N130" t="s">
        <v>6607</v>
      </c>
      <c r="O130" t="s">
        <v>6600</v>
      </c>
      <c r="P130" t="s">
        <v>458</v>
      </c>
      <c r="R130" s="103">
        <v>1584</v>
      </c>
      <c r="S130" t="s">
        <v>459</v>
      </c>
      <c r="T130" t="s">
        <v>458</v>
      </c>
      <c r="U130" t="s">
        <v>682</v>
      </c>
      <c r="V130" t="s">
        <v>458</v>
      </c>
    </row>
    <row r="131" spans="1:22" x14ac:dyDescent="0.2">
      <c r="A131" s="102">
        <v>43371</v>
      </c>
      <c r="B131" t="s">
        <v>1901</v>
      </c>
      <c r="C131" t="s">
        <v>541</v>
      </c>
      <c r="D131" s="58">
        <v>808.12</v>
      </c>
      <c r="E131" t="s">
        <v>452</v>
      </c>
      <c r="F131">
        <v>375</v>
      </c>
      <c r="G131" t="s">
        <v>6457</v>
      </c>
      <c r="H131">
        <v>2</v>
      </c>
      <c r="I131">
        <v>3774</v>
      </c>
      <c r="J131" t="s">
        <v>6454</v>
      </c>
      <c r="K131" t="s">
        <v>425</v>
      </c>
      <c r="L131">
        <v>795</v>
      </c>
      <c r="M131">
        <v>954</v>
      </c>
      <c r="N131" t="s">
        <v>6608</v>
      </c>
      <c r="O131" t="s">
        <v>6596</v>
      </c>
      <c r="P131" t="s">
        <v>458</v>
      </c>
      <c r="R131" s="103">
        <v>1908</v>
      </c>
      <c r="S131" t="s">
        <v>459</v>
      </c>
      <c r="T131" t="s">
        <v>458</v>
      </c>
      <c r="U131" t="s">
        <v>682</v>
      </c>
      <c r="V131" t="s">
        <v>458</v>
      </c>
    </row>
    <row r="132" spans="1:22" x14ac:dyDescent="0.2">
      <c r="A132" s="102">
        <v>43377</v>
      </c>
      <c r="B132" t="s">
        <v>1901</v>
      </c>
      <c r="C132" t="s">
        <v>541</v>
      </c>
      <c r="D132" s="58">
        <v>808.12</v>
      </c>
      <c r="E132" t="s">
        <v>452</v>
      </c>
      <c r="F132">
        <v>375</v>
      </c>
      <c r="G132" t="s">
        <v>6457</v>
      </c>
      <c r="H132">
        <v>2</v>
      </c>
      <c r="I132">
        <v>3774</v>
      </c>
      <c r="J132" t="s">
        <v>6454</v>
      </c>
      <c r="K132" t="s">
        <v>425</v>
      </c>
      <c r="L132">
        <v>795</v>
      </c>
      <c r="M132">
        <v>954</v>
      </c>
      <c r="N132" t="s">
        <v>6609</v>
      </c>
      <c r="O132" t="s">
        <v>6610</v>
      </c>
      <c r="P132" t="s">
        <v>458</v>
      </c>
      <c r="R132" s="103">
        <v>1908</v>
      </c>
      <c r="S132" t="s">
        <v>459</v>
      </c>
      <c r="T132" t="s">
        <v>458</v>
      </c>
      <c r="U132" t="s">
        <v>682</v>
      </c>
      <c r="V132" t="s">
        <v>458</v>
      </c>
    </row>
    <row r="133" spans="1:22" x14ac:dyDescent="0.2">
      <c r="A133" s="102">
        <v>43378</v>
      </c>
      <c r="B133" t="s">
        <v>1901</v>
      </c>
      <c r="C133" t="s">
        <v>541</v>
      </c>
      <c r="D133" s="58">
        <v>808.12</v>
      </c>
      <c r="E133" t="s">
        <v>452</v>
      </c>
      <c r="F133">
        <v>375</v>
      </c>
      <c r="G133" t="s">
        <v>6457</v>
      </c>
      <c r="H133">
        <v>2</v>
      </c>
      <c r="I133">
        <v>3774</v>
      </c>
      <c r="J133" t="s">
        <v>6454</v>
      </c>
      <c r="K133" t="s">
        <v>425</v>
      </c>
      <c r="L133">
        <v>795</v>
      </c>
      <c r="M133">
        <v>954</v>
      </c>
      <c r="N133" t="s">
        <v>6611</v>
      </c>
      <c r="O133" t="s">
        <v>6610</v>
      </c>
      <c r="P133" t="s">
        <v>458</v>
      </c>
      <c r="R133" s="103">
        <v>1908</v>
      </c>
      <c r="S133" t="s">
        <v>459</v>
      </c>
      <c r="T133" t="s">
        <v>458</v>
      </c>
      <c r="U133" t="s">
        <v>682</v>
      </c>
      <c r="V133" t="s">
        <v>458</v>
      </c>
    </row>
    <row r="134" spans="1:22" x14ac:dyDescent="0.2">
      <c r="A134" s="102">
        <v>43381</v>
      </c>
      <c r="B134" t="s">
        <v>1901</v>
      </c>
      <c r="C134" t="s">
        <v>541</v>
      </c>
      <c r="D134" s="58">
        <v>808.12</v>
      </c>
      <c r="E134" t="s">
        <v>452</v>
      </c>
      <c r="F134">
        <v>375</v>
      </c>
      <c r="G134" t="s">
        <v>6457</v>
      </c>
      <c r="H134">
        <v>2</v>
      </c>
      <c r="I134">
        <v>3774</v>
      </c>
      <c r="J134" t="s">
        <v>6454</v>
      </c>
      <c r="K134" t="s">
        <v>425</v>
      </c>
      <c r="L134">
        <v>795</v>
      </c>
      <c r="M134">
        <v>954</v>
      </c>
      <c r="N134" t="s">
        <v>6612</v>
      </c>
      <c r="O134" t="s">
        <v>6610</v>
      </c>
      <c r="P134" t="s">
        <v>458</v>
      </c>
      <c r="R134" s="103">
        <v>1908</v>
      </c>
      <c r="S134" t="s">
        <v>459</v>
      </c>
      <c r="T134" t="s">
        <v>458</v>
      </c>
      <c r="U134" t="s">
        <v>682</v>
      </c>
      <c r="V134" t="s">
        <v>458</v>
      </c>
    </row>
    <row r="135" spans="1:22" x14ac:dyDescent="0.2">
      <c r="A135" s="102">
        <v>43382</v>
      </c>
      <c r="B135" t="s">
        <v>1901</v>
      </c>
      <c r="C135" t="s">
        <v>541</v>
      </c>
      <c r="D135" s="58">
        <v>808.12</v>
      </c>
      <c r="E135" t="s">
        <v>452</v>
      </c>
      <c r="F135">
        <v>375</v>
      </c>
      <c r="G135" t="s">
        <v>6457</v>
      </c>
      <c r="H135">
        <v>2</v>
      </c>
      <c r="I135">
        <v>3774</v>
      </c>
      <c r="J135" t="s">
        <v>6454</v>
      </c>
      <c r="K135" t="s">
        <v>425</v>
      </c>
      <c r="L135">
        <v>795</v>
      </c>
      <c r="M135">
        <v>954</v>
      </c>
      <c r="N135" t="s">
        <v>6613</v>
      </c>
      <c r="O135" t="s">
        <v>6610</v>
      </c>
      <c r="P135" t="s">
        <v>458</v>
      </c>
      <c r="R135" s="103">
        <v>1908</v>
      </c>
      <c r="S135" t="s">
        <v>459</v>
      </c>
      <c r="T135" t="s">
        <v>458</v>
      </c>
      <c r="U135" t="s">
        <v>682</v>
      </c>
      <c r="V135" t="s">
        <v>458</v>
      </c>
    </row>
    <row r="136" spans="1:22" x14ac:dyDescent="0.2">
      <c r="A136" s="102">
        <v>43383</v>
      </c>
      <c r="B136" t="s">
        <v>1901</v>
      </c>
      <c r="C136" t="s">
        <v>541</v>
      </c>
      <c r="D136" s="58">
        <v>808.12</v>
      </c>
      <c r="E136" t="s">
        <v>452</v>
      </c>
      <c r="F136">
        <v>375</v>
      </c>
      <c r="G136" t="s">
        <v>6457</v>
      </c>
      <c r="H136">
        <v>2</v>
      </c>
      <c r="I136">
        <v>3774</v>
      </c>
      <c r="J136" t="s">
        <v>6454</v>
      </c>
      <c r="K136" t="s">
        <v>425</v>
      </c>
      <c r="L136">
        <v>795</v>
      </c>
      <c r="M136">
        <v>954</v>
      </c>
      <c r="N136" t="s">
        <v>6614</v>
      </c>
      <c r="O136" t="s">
        <v>6610</v>
      </c>
      <c r="P136" t="s">
        <v>458</v>
      </c>
      <c r="R136" s="103">
        <v>1908</v>
      </c>
      <c r="S136" t="s">
        <v>459</v>
      </c>
      <c r="T136" t="s">
        <v>458</v>
      </c>
      <c r="U136" t="s">
        <v>682</v>
      </c>
      <c r="V136" t="s">
        <v>458</v>
      </c>
    </row>
    <row r="137" spans="1:22" x14ac:dyDescent="0.2">
      <c r="A137" s="102">
        <v>43388</v>
      </c>
      <c r="B137" t="s">
        <v>1901</v>
      </c>
      <c r="C137" t="s">
        <v>541</v>
      </c>
      <c r="D137" s="58">
        <v>808.12</v>
      </c>
      <c r="E137" t="s">
        <v>452</v>
      </c>
      <c r="F137">
        <v>375</v>
      </c>
      <c r="G137" t="s">
        <v>6457</v>
      </c>
      <c r="H137">
        <v>1</v>
      </c>
      <c r="I137">
        <v>3774</v>
      </c>
      <c r="J137" t="s">
        <v>6454</v>
      </c>
      <c r="K137" t="s">
        <v>425</v>
      </c>
      <c r="L137">
        <v>795</v>
      </c>
      <c r="M137">
        <v>954</v>
      </c>
      <c r="N137" t="s">
        <v>6615</v>
      </c>
      <c r="O137" t="s">
        <v>6610</v>
      </c>
      <c r="P137" t="s">
        <v>458</v>
      </c>
      <c r="R137">
        <v>954</v>
      </c>
      <c r="S137" t="s">
        <v>459</v>
      </c>
      <c r="T137" t="s">
        <v>458</v>
      </c>
      <c r="U137" t="s">
        <v>682</v>
      </c>
      <c r="V137" t="s">
        <v>458</v>
      </c>
    </row>
    <row r="138" spans="1:22" x14ac:dyDescent="0.2">
      <c r="A138" s="102">
        <v>43389</v>
      </c>
      <c r="B138" t="s">
        <v>1901</v>
      </c>
      <c r="C138" t="s">
        <v>541</v>
      </c>
      <c r="D138" s="58">
        <v>808.12</v>
      </c>
      <c r="E138" t="s">
        <v>452</v>
      </c>
      <c r="F138">
        <v>425</v>
      </c>
      <c r="G138" t="s">
        <v>6463</v>
      </c>
      <c r="H138">
        <v>8</v>
      </c>
      <c r="I138">
        <v>3774</v>
      </c>
      <c r="J138" t="s">
        <v>6454</v>
      </c>
      <c r="K138" t="s">
        <v>425</v>
      </c>
      <c r="L138">
        <v>165</v>
      </c>
      <c r="M138">
        <v>198</v>
      </c>
      <c r="N138" t="s">
        <v>6616</v>
      </c>
      <c r="O138" t="s">
        <v>6617</v>
      </c>
      <c r="P138" t="s">
        <v>458</v>
      </c>
      <c r="R138" s="103">
        <v>1584</v>
      </c>
      <c r="S138" t="s">
        <v>459</v>
      </c>
      <c r="T138" t="s">
        <v>458</v>
      </c>
      <c r="U138" t="s">
        <v>682</v>
      </c>
      <c r="V138" t="s">
        <v>458</v>
      </c>
    </row>
    <row r="139" spans="1:22" x14ac:dyDescent="0.2">
      <c r="A139" s="102">
        <v>43389</v>
      </c>
      <c r="B139" t="s">
        <v>1901</v>
      </c>
      <c r="C139" t="s">
        <v>541</v>
      </c>
      <c r="D139" s="58">
        <v>808.12</v>
      </c>
      <c r="E139" t="s">
        <v>452</v>
      </c>
      <c r="F139">
        <v>375</v>
      </c>
      <c r="G139" t="s">
        <v>6457</v>
      </c>
      <c r="H139">
        <v>2</v>
      </c>
      <c r="I139">
        <v>3774</v>
      </c>
      <c r="J139" t="s">
        <v>6454</v>
      </c>
      <c r="K139" t="s">
        <v>425</v>
      </c>
      <c r="L139">
        <v>795</v>
      </c>
      <c r="M139">
        <v>954</v>
      </c>
      <c r="N139" t="s">
        <v>6618</v>
      </c>
      <c r="O139" t="s">
        <v>6619</v>
      </c>
      <c r="P139" t="s">
        <v>458</v>
      </c>
      <c r="R139" s="103">
        <v>1908</v>
      </c>
      <c r="S139" t="s">
        <v>459</v>
      </c>
      <c r="T139" t="s">
        <v>458</v>
      </c>
      <c r="U139" t="s">
        <v>682</v>
      </c>
      <c r="V139" t="s">
        <v>458</v>
      </c>
    </row>
    <row r="140" spans="1:22" x14ac:dyDescent="0.2">
      <c r="A140" s="102">
        <v>43390</v>
      </c>
      <c r="B140" t="s">
        <v>1901</v>
      </c>
      <c r="C140" t="s">
        <v>541</v>
      </c>
      <c r="D140" s="58">
        <v>808.12</v>
      </c>
      <c r="E140" t="s">
        <v>452</v>
      </c>
      <c r="F140">
        <v>425</v>
      </c>
      <c r="G140" t="s">
        <v>6463</v>
      </c>
      <c r="H140">
        <v>8</v>
      </c>
      <c r="I140">
        <v>3774</v>
      </c>
      <c r="J140" t="s">
        <v>6454</v>
      </c>
      <c r="K140" t="s">
        <v>425</v>
      </c>
      <c r="L140">
        <v>165</v>
      </c>
      <c r="M140">
        <v>198</v>
      </c>
      <c r="N140" t="s">
        <v>6620</v>
      </c>
      <c r="O140" t="s">
        <v>6617</v>
      </c>
      <c r="P140" t="s">
        <v>458</v>
      </c>
      <c r="R140" s="103">
        <v>1584</v>
      </c>
      <c r="S140" t="s">
        <v>459</v>
      </c>
      <c r="T140" t="s">
        <v>458</v>
      </c>
      <c r="U140" t="s">
        <v>682</v>
      </c>
      <c r="V140" t="s">
        <v>458</v>
      </c>
    </row>
    <row r="141" spans="1:22" x14ac:dyDescent="0.2">
      <c r="A141" s="102">
        <v>43390</v>
      </c>
      <c r="B141" t="s">
        <v>1901</v>
      </c>
      <c r="C141" t="s">
        <v>541</v>
      </c>
      <c r="D141" s="58">
        <v>808.12</v>
      </c>
      <c r="E141" t="s">
        <v>452</v>
      </c>
      <c r="F141">
        <v>375</v>
      </c>
      <c r="G141" t="s">
        <v>6457</v>
      </c>
      <c r="H141">
        <v>2</v>
      </c>
      <c r="I141">
        <v>3774</v>
      </c>
      <c r="J141" t="s">
        <v>6454</v>
      </c>
      <c r="K141" t="s">
        <v>425</v>
      </c>
      <c r="L141">
        <v>795</v>
      </c>
      <c r="M141">
        <v>954</v>
      </c>
      <c r="N141" t="s">
        <v>6621</v>
      </c>
      <c r="O141" t="s">
        <v>6619</v>
      </c>
      <c r="P141" t="s">
        <v>458</v>
      </c>
      <c r="R141" s="103">
        <v>1908</v>
      </c>
      <c r="S141" t="s">
        <v>459</v>
      </c>
      <c r="T141" t="s">
        <v>458</v>
      </c>
      <c r="U141" t="s">
        <v>682</v>
      </c>
      <c r="V141" t="s">
        <v>458</v>
      </c>
    </row>
    <row r="142" spans="1:22" x14ac:dyDescent="0.2">
      <c r="A142" s="102">
        <v>43391</v>
      </c>
      <c r="B142" t="s">
        <v>1901</v>
      </c>
      <c r="C142" t="s">
        <v>541</v>
      </c>
      <c r="D142" s="58">
        <v>808.12</v>
      </c>
      <c r="E142" t="s">
        <v>452</v>
      </c>
      <c r="F142">
        <v>425</v>
      </c>
      <c r="G142" t="s">
        <v>6463</v>
      </c>
      <c r="H142">
        <v>8</v>
      </c>
      <c r="I142">
        <v>3774</v>
      </c>
      <c r="J142" t="s">
        <v>6454</v>
      </c>
      <c r="K142" t="s">
        <v>425</v>
      </c>
      <c r="L142">
        <v>165</v>
      </c>
      <c r="M142">
        <v>198</v>
      </c>
      <c r="N142" t="s">
        <v>6622</v>
      </c>
      <c r="O142" t="s">
        <v>6617</v>
      </c>
      <c r="P142" t="s">
        <v>458</v>
      </c>
      <c r="R142" s="103">
        <v>1584</v>
      </c>
      <c r="S142" t="s">
        <v>459</v>
      </c>
      <c r="T142" t="s">
        <v>458</v>
      </c>
      <c r="U142" t="s">
        <v>682</v>
      </c>
      <c r="V142" t="s">
        <v>458</v>
      </c>
    </row>
    <row r="143" spans="1:22" x14ac:dyDescent="0.2">
      <c r="A143" s="102">
        <v>43391</v>
      </c>
      <c r="B143" t="s">
        <v>1901</v>
      </c>
      <c r="C143" t="s">
        <v>541</v>
      </c>
      <c r="D143" s="58">
        <v>808.12</v>
      </c>
      <c r="E143" t="s">
        <v>452</v>
      </c>
      <c r="F143">
        <v>375</v>
      </c>
      <c r="G143" t="s">
        <v>6457</v>
      </c>
      <c r="H143">
        <v>2</v>
      </c>
      <c r="I143">
        <v>3774</v>
      </c>
      <c r="J143" t="s">
        <v>6454</v>
      </c>
      <c r="K143" t="s">
        <v>425</v>
      </c>
      <c r="L143">
        <v>795</v>
      </c>
      <c r="M143">
        <v>954</v>
      </c>
      <c r="N143" t="s">
        <v>6623</v>
      </c>
      <c r="O143" t="s">
        <v>6619</v>
      </c>
      <c r="P143" t="s">
        <v>458</v>
      </c>
      <c r="R143" s="103">
        <v>1908</v>
      </c>
      <c r="S143" t="s">
        <v>459</v>
      </c>
      <c r="T143" t="s">
        <v>458</v>
      </c>
      <c r="U143" t="s">
        <v>682</v>
      </c>
      <c r="V143" t="s">
        <v>458</v>
      </c>
    </row>
    <row r="144" spans="1:22" x14ac:dyDescent="0.2">
      <c r="A144" s="102">
        <v>43398</v>
      </c>
      <c r="B144" t="s">
        <v>1901</v>
      </c>
      <c r="C144" t="s">
        <v>541</v>
      </c>
      <c r="D144" s="58">
        <v>808.12</v>
      </c>
      <c r="E144" t="s">
        <v>452</v>
      </c>
      <c r="F144">
        <v>375</v>
      </c>
      <c r="G144" t="s">
        <v>6457</v>
      </c>
      <c r="H144">
        <v>2</v>
      </c>
      <c r="I144">
        <v>3774</v>
      </c>
      <c r="J144" t="s">
        <v>6454</v>
      </c>
      <c r="K144" t="s">
        <v>425</v>
      </c>
      <c r="L144">
        <v>795</v>
      </c>
      <c r="M144">
        <v>954</v>
      </c>
      <c r="N144" t="s">
        <v>6624</v>
      </c>
      <c r="O144" t="s">
        <v>6619</v>
      </c>
      <c r="P144" t="s">
        <v>458</v>
      </c>
      <c r="R144" s="103">
        <v>1908</v>
      </c>
      <c r="S144" t="s">
        <v>459</v>
      </c>
      <c r="T144" t="s">
        <v>458</v>
      </c>
      <c r="U144" t="s">
        <v>682</v>
      </c>
      <c r="V144" t="s">
        <v>458</v>
      </c>
    </row>
    <row r="145" spans="1:22" x14ac:dyDescent="0.2">
      <c r="A145" s="102">
        <v>43399</v>
      </c>
      <c r="B145" t="s">
        <v>1901</v>
      </c>
      <c r="C145" t="s">
        <v>541</v>
      </c>
      <c r="D145" s="58">
        <v>808.12</v>
      </c>
      <c r="E145" t="s">
        <v>452</v>
      </c>
      <c r="F145">
        <v>375</v>
      </c>
      <c r="G145" t="s">
        <v>6457</v>
      </c>
      <c r="H145">
        <v>2</v>
      </c>
      <c r="I145">
        <v>3774</v>
      </c>
      <c r="J145" t="s">
        <v>6454</v>
      </c>
      <c r="K145" t="s">
        <v>425</v>
      </c>
      <c r="L145">
        <v>795</v>
      </c>
      <c r="M145">
        <v>954</v>
      </c>
      <c r="N145" t="s">
        <v>6625</v>
      </c>
      <c r="O145" t="s">
        <v>6619</v>
      </c>
      <c r="P145" t="s">
        <v>458</v>
      </c>
      <c r="R145" s="103">
        <v>1908</v>
      </c>
      <c r="S145" t="s">
        <v>459</v>
      </c>
      <c r="T145" t="s">
        <v>458</v>
      </c>
      <c r="U145" t="s">
        <v>682</v>
      </c>
      <c r="V145" t="s">
        <v>458</v>
      </c>
    </row>
    <row r="146" spans="1:22" x14ac:dyDescent="0.2">
      <c r="A146" s="102">
        <v>43402</v>
      </c>
      <c r="B146" t="s">
        <v>1901</v>
      </c>
      <c r="C146" t="s">
        <v>541</v>
      </c>
      <c r="D146" s="58">
        <v>808.12</v>
      </c>
      <c r="E146" t="s">
        <v>452</v>
      </c>
      <c r="F146">
        <v>425</v>
      </c>
      <c r="G146" t="s">
        <v>6463</v>
      </c>
      <c r="H146">
        <v>8</v>
      </c>
      <c r="I146">
        <v>3774</v>
      </c>
      <c r="J146" t="s">
        <v>6454</v>
      </c>
      <c r="K146" t="s">
        <v>425</v>
      </c>
      <c r="L146">
        <v>165</v>
      </c>
      <c r="M146">
        <v>198</v>
      </c>
      <c r="N146" t="s">
        <v>6626</v>
      </c>
      <c r="O146" t="s">
        <v>6617</v>
      </c>
      <c r="P146" t="s">
        <v>458</v>
      </c>
      <c r="R146" s="103">
        <v>1584</v>
      </c>
      <c r="S146" t="s">
        <v>459</v>
      </c>
      <c r="T146" t="s">
        <v>458</v>
      </c>
      <c r="U146" t="s">
        <v>682</v>
      </c>
      <c r="V146" t="s">
        <v>458</v>
      </c>
    </row>
    <row r="147" spans="1:22" x14ac:dyDescent="0.2">
      <c r="A147" s="102">
        <v>43403</v>
      </c>
      <c r="B147" t="s">
        <v>1901</v>
      </c>
      <c r="C147" t="s">
        <v>541</v>
      </c>
      <c r="D147" s="58">
        <v>808.12</v>
      </c>
      <c r="E147" t="s">
        <v>452</v>
      </c>
      <c r="F147">
        <v>425</v>
      </c>
      <c r="G147" t="s">
        <v>6463</v>
      </c>
      <c r="H147">
        <v>8</v>
      </c>
      <c r="I147">
        <v>3774</v>
      </c>
      <c r="J147" t="s">
        <v>6454</v>
      </c>
      <c r="K147" t="s">
        <v>425</v>
      </c>
      <c r="L147">
        <v>165</v>
      </c>
      <c r="M147">
        <v>198</v>
      </c>
      <c r="N147" t="s">
        <v>6627</v>
      </c>
      <c r="O147" t="s">
        <v>6617</v>
      </c>
      <c r="P147" t="s">
        <v>458</v>
      </c>
      <c r="R147" s="103">
        <v>1584</v>
      </c>
      <c r="S147" t="s">
        <v>459</v>
      </c>
      <c r="T147" t="s">
        <v>458</v>
      </c>
      <c r="U147" t="s">
        <v>682</v>
      </c>
      <c r="V147" t="s">
        <v>458</v>
      </c>
    </row>
    <row r="148" spans="1:22" x14ac:dyDescent="0.2">
      <c r="A148" s="102">
        <v>43404</v>
      </c>
      <c r="B148" t="s">
        <v>1901</v>
      </c>
      <c r="C148" t="s">
        <v>541</v>
      </c>
      <c r="D148" s="58">
        <v>808.12</v>
      </c>
      <c r="E148" t="s">
        <v>452</v>
      </c>
      <c r="F148">
        <v>425</v>
      </c>
      <c r="G148" t="s">
        <v>6463</v>
      </c>
      <c r="H148">
        <v>8</v>
      </c>
      <c r="I148">
        <v>3774</v>
      </c>
      <c r="J148" t="s">
        <v>6454</v>
      </c>
      <c r="K148" t="s">
        <v>425</v>
      </c>
      <c r="L148">
        <v>165</v>
      </c>
      <c r="M148">
        <v>198</v>
      </c>
      <c r="N148" t="s">
        <v>6628</v>
      </c>
      <c r="O148" t="s">
        <v>6617</v>
      </c>
      <c r="P148" t="s">
        <v>458</v>
      </c>
      <c r="R148" s="103">
        <v>1584</v>
      </c>
      <c r="S148" t="s">
        <v>459</v>
      </c>
      <c r="T148" t="s">
        <v>458</v>
      </c>
      <c r="U148" t="s">
        <v>682</v>
      </c>
      <c r="V148" t="s">
        <v>458</v>
      </c>
    </row>
    <row r="149" spans="1:22" x14ac:dyDescent="0.2">
      <c r="A149" s="102">
        <v>43420</v>
      </c>
      <c r="B149" t="s">
        <v>1901</v>
      </c>
      <c r="C149" t="s">
        <v>541</v>
      </c>
      <c r="D149" s="58">
        <v>808.12</v>
      </c>
      <c r="E149" t="s">
        <v>452</v>
      </c>
      <c r="F149">
        <v>375</v>
      </c>
      <c r="G149" t="s">
        <v>6457</v>
      </c>
      <c r="H149">
        <v>4</v>
      </c>
      <c r="I149">
        <v>3774</v>
      </c>
      <c r="J149" t="s">
        <v>6454</v>
      </c>
      <c r="K149" t="s">
        <v>425</v>
      </c>
      <c r="L149">
        <v>618</v>
      </c>
      <c r="M149">
        <v>741.6</v>
      </c>
      <c r="N149" t="s">
        <v>6629</v>
      </c>
      <c r="O149" t="s">
        <v>6630</v>
      </c>
      <c r="P149" t="s">
        <v>458</v>
      </c>
      <c r="R149" s="103">
        <v>2966.4</v>
      </c>
      <c r="S149" t="s">
        <v>459</v>
      </c>
      <c r="T149" t="s">
        <v>458</v>
      </c>
      <c r="U149" t="s">
        <v>682</v>
      </c>
      <c r="V149" t="s">
        <v>458</v>
      </c>
    </row>
    <row r="150" spans="1:22" x14ac:dyDescent="0.2">
      <c r="A150" s="102">
        <v>43430</v>
      </c>
      <c r="B150" t="s">
        <v>1901</v>
      </c>
      <c r="C150" t="s">
        <v>541</v>
      </c>
      <c r="D150" s="58">
        <v>808.12</v>
      </c>
      <c r="E150" t="s">
        <v>452</v>
      </c>
      <c r="F150">
        <v>375</v>
      </c>
      <c r="G150" t="s">
        <v>6457</v>
      </c>
      <c r="H150">
        <v>2</v>
      </c>
      <c r="I150">
        <v>3774</v>
      </c>
      <c r="J150" t="s">
        <v>6454</v>
      </c>
      <c r="K150" t="s">
        <v>425</v>
      </c>
      <c r="L150">
        <v>618</v>
      </c>
      <c r="M150">
        <v>741.6</v>
      </c>
      <c r="N150" t="s">
        <v>6631</v>
      </c>
      <c r="O150" t="s">
        <v>6630</v>
      </c>
      <c r="P150" t="s">
        <v>458</v>
      </c>
      <c r="R150" s="103">
        <v>1483.2</v>
      </c>
      <c r="S150" t="s">
        <v>459</v>
      </c>
      <c r="T150" t="s">
        <v>458</v>
      </c>
      <c r="U150" t="s">
        <v>682</v>
      </c>
      <c r="V150" t="s">
        <v>458</v>
      </c>
    </row>
    <row r="151" spans="1:22" x14ac:dyDescent="0.2">
      <c r="A151" s="102">
        <v>43435</v>
      </c>
      <c r="B151" t="s">
        <v>1901</v>
      </c>
      <c r="C151" t="s">
        <v>541</v>
      </c>
      <c r="D151" s="58">
        <v>808.12</v>
      </c>
      <c r="E151" t="s">
        <v>452</v>
      </c>
      <c r="F151">
        <v>375</v>
      </c>
      <c r="G151" t="s">
        <v>6457</v>
      </c>
      <c r="H151">
        <v>-0.01</v>
      </c>
      <c r="I151">
        <v>3774</v>
      </c>
      <c r="J151" t="s">
        <v>6454</v>
      </c>
      <c r="K151" t="s">
        <v>425</v>
      </c>
      <c r="L151">
        <v>618</v>
      </c>
      <c r="M151" s="103">
        <v>3717960</v>
      </c>
      <c r="N151" t="s">
        <v>6632</v>
      </c>
      <c r="O151" t="s">
        <v>6633</v>
      </c>
      <c r="P151" t="s">
        <v>458</v>
      </c>
      <c r="R151" s="103">
        <v>-37179.599999999999</v>
      </c>
      <c r="S151" t="s">
        <v>459</v>
      </c>
      <c r="T151" t="s">
        <v>458</v>
      </c>
      <c r="U151" t="s">
        <v>682</v>
      </c>
      <c r="V151" t="s">
        <v>458</v>
      </c>
    </row>
    <row r="152" spans="1:22" x14ac:dyDescent="0.2">
      <c r="A152" s="102">
        <v>43437</v>
      </c>
      <c r="B152" t="s">
        <v>1901</v>
      </c>
      <c r="C152" t="s">
        <v>541</v>
      </c>
      <c r="D152" s="58">
        <v>808.12</v>
      </c>
      <c r="E152" t="s">
        <v>452</v>
      </c>
      <c r="F152">
        <v>375</v>
      </c>
      <c r="G152" t="s">
        <v>6457</v>
      </c>
      <c r="H152">
        <v>2</v>
      </c>
      <c r="I152">
        <v>3774</v>
      </c>
      <c r="J152" t="s">
        <v>6454</v>
      </c>
      <c r="K152" t="s">
        <v>425</v>
      </c>
      <c r="L152">
        <v>618</v>
      </c>
      <c r="M152">
        <v>741.6</v>
      </c>
      <c r="N152" t="s">
        <v>6634</v>
      </c>
      <c r="O152" t="s">
        <v>6635</v>
      </c>
      <c r="P152" t="s">
        <v>458</v>
      </c>
      <c r="R152" s="103">
        <v>1483.2</v>
      </c>
      <c r="S152" t="s">
        <v>459</v>
      </c>
      <c r="T152" t="s">
        <v>458</v>
      </c>
      <c r="U152" t="s">
        <v>682</v>
      </c>
      <c r="V152" t="s">
        <v>458</v>
      </c>
    </row>
    <row r="153" spans="1:22" x14ac:dyDescent="0.2">
      <c r="A153" s="102">
        <v>43438</v>
      </c>
      <c r="B153" t="s">
        <v>1901</v>
      </c>
      <c r="C153" t="s">
        <v>541</v>
      </c>
      <c r="D153" s="58">
        <v>808.12</v>
      </c>
      <c r="E153" t="s">
        <v>452</v>
      </c>
      <c r="F153">
        <v>375</v>
      </c>
      <c r="G153" t="s">
        <v>6457</v>
      </c>
      <c r="H153">
        <v>2</v>
      </c>
      <c r="I153">
        <v>3774</v>
      </c>
      <c r="J153" t="s">
        <v>6454</v>
      </c>
      <c r="K153" t="s">
        <v>425</v>
      </c>
      <c r="L153">
        <v>618</v>
      </c>
      <c r="M153">
        <v>741.6</v>
      </c>
      <c r="N153" t="s">
        <v>6636</v>
      </c>
      <c r="O153" t="s">
        <v>6635</v>
      </c>
      <c r="P153" t="s">
        <v>458</v>
      </c>
      <c r="R153" s="103">
        <v>1483.2</v>
      </c>
      <c r="S153" t="s">
        <v>459</v>
      </c>
      <c r="T153" t="s">
        <v>458</v>
      </c>
      <c r="U153" t="s">
        <v>682</v>
      </c>
      <c r="V153" t="s">
        <v>458</v>
      </c>
    </row>
    <row r="154" spans="1:22" x14ac:dyDescent="0.2">
      <c r="A154" s="102">
        <v>43439</v>
      </c>
      <c r="B154" t="s">
        <v>1901</v>
      </c>
      <c r="C154" t="s">
        <v>541</v>
      </c>
      <c r="D154" s="58">
        <v>808.12</v>
      </c>
      <c r="E154" t="s">
        <v>452</v>
      </c>
      <c r="F154">
        <v>375</v>
      </c>
      <c r="G154" t="s">
        <v>6457</v>
      </c>
      <c r="H154">
        <v>2</v>
      </c>
      <c r="I154">
        <v>3774</v>
      </c>
      <c r="J154" t="s">
        <v>6454</v>
      </c>
      <c r="K154" t="s">
        <v>425</v>
      </c>
      <c r="L154">
        <v>618</v>
      </c>
      <c r="M154">
        <v>741.6</v>
      </c>
      <c r="N154" t="s">
        <v>6637</v>
      </c>
      <c r="O154" t="s">
        <v>6635</v>
      </c>
      <c r="P154" t="s">
        <v>458</v>
      </c>
      <c r="R154" s="103">
        <v>1483.2</v>
      </c>
      <c r="S154" t="s">
        <v>459</v>
      </c>
      <c r="T154" t="s">
        <v>458</v>
      </c>
      <c r="U154" t="s">
        <v>682</v>
      </c>
      <c r="V154" t="s">
        <v>458</v>
      </c>
    </row>
    <row r="155" spans="1:22" x14ac:dyDescent="0.2">
      <c r="A155" s="102">
        <v>43440</v>
      </c>
      <c r="B155" t="s">
        <v>1901</v>
      </c>
      <c r="C155" t="s">
        <v>541</v>
      </c>
      <c r="D155" s="58">
        <v>808.12</v>
      </c>
      <c r="E155" t="s">
        <v>452</v>
      </c>
      <c r="F155">
        <v>375</v>
      </c>
      <c r="G155" t="s">
        <v>6457</v>
      </c>
      <c r="H155">
        <v>2</v>
      </c>
      <c r="I155">
        <v>3774</v>
      </c>
      <c r="J155" t="s">
        <v>6454</v>
      </c>
      <c r="K155" t="s">
        <v>425</v>
      </c>
      <c r="L155">
        <v>618</v>
      </c>
      <c r="M155">
        <v>741.6</v>
      </c>
      <c r="N155" t="s">
        <v>6638</v>
      </c>
      <c r="O155" t="s">
        <v>6635</v>
      </c>
      <c r="P155" t="s">
        <v>458</v>
      </c>
      <c r="R155" s="103">
        <v>1483.2</v>
      </c>
      <c r="S155" t="s">
        <v>459</v>
      </c>
      <c r="T155" t="s">
        <v>458</v>
      </c>
      <c r="U155" t="s">
        <v>682</v>
      </c>
      <c r="V155" t="s">
        <v>458</v>
      </c>
    </row>
    <row r="156" spans="1:22" x14ac:dyDescent="0.2">
      <c r="A156" s="102">
        <v>43441</v>
      </c>
      <c r="B156" t="s">
        <v>1901</v>
      </c>
      <c r="C156" t="s">
        <v>541</v>
      </c>
      <c r="D156" s="58">
        <v>808.12</v>
      </c>
      <c r="E156" t="s">
        <v>452</v>
      </c>
      <c r="F156">
        <v>375</v>
      </c>
      <c r="G156" t="s">
        <v>6457</v>
      </c>
      <c r="H156">
        <v>2</v>
      </c>
      <c r="I156">
        <v>3774</v>
      </c>
      <c r="J156" t="s">
        <v>6454</v>
      </c>
      <c r="K156" t="s">
        <v>425</v>
      </c>
      <c r="L156">
        <v>618</v>
      </c>
      <c r="M156">
        <v>741.6</v>
      </c>
      <c r="N156" t="s">
        <v>6639</v>
      </c>
      <c r="O156" t="s">
        <v>6635</v>
      </c>
      <c r="P156" t="s">
        <v>458</v>
      </c>
      <c r="R156" s="103">
        <v>1483.2</v>
      </c>
      <c r="S156" t="s">
        <v>459</v>
      </c>
      <c r="T156" t="s">
        <v>458</v>
      </c>
      <c r="U156" t="s">
        <v>682</v>
      </c>
      <c r="V156" t="s">
        <v>458</v>
      </c>
    </row>
    <row r="157" spans="1:22" x14ac:dyDescent="0.2">
      <c r="A157" s="102">
        <v>43444</v>
      </c>
      <c r="B157" t="s">
        <v>1901</v>
      </c>
      <c r="C157" t="s">
        <v>541</v>
      </c>
      <c r="D157" s="58">
        <v>808.12</v>
      </c>
      <c r="E157" t="s">
        <v>452</v>
      </c>
      <c r="F157">
        <v>375</v>
      </c>
      <c r="G157" t="s">
        <v>6457</v>
      </c>
      <c r="H157">
        <v>2</v>
      </c>
      <c r="I157">
        <v>3774</v>
      </c>
      <c r="J157" t="s">
        <v>6454</v>
      </c>
      <c r="K157" t="s">
        <v>425</v>
      </c>
      <c r="L157">
        <v>618</v>
      </c>
      <c r="M157">
        <v>741.6</v>
      </c>
      <c r="N157" t="s">
        <v>6640</v>
      </c>
      <c r="O157" t="s">
        <v>6635</v>
      </c>
      <c r="P157" t="s">
        <v>458</v>
      </c>
      <c r="R157" s="103">
        <v>1483.2</v>
      </c>
      <c r="S157" t="s">
        <v>459</v>
      </c>
      <c r="T157" t="s">
        <v>458</v>
      </c>
      <c r="U157" t="s">
        <v>682</v>
      </c>
      <c r="V157" t="s">
        <v>458</v>
      </c>
    </row>
    <row r="158" spans="1:22" x14ac:dyDescent="0.2">
      <c r="A158" s="102">
        <v>43445</v>
      </c>
      <c r="B158" t="s">
        <v>1901</v>
      </c>
      <c r="C158" t="s">
        <v>541</v>
      </c>
      <c r="D158" s="58">
        <v>808.12</v>
      </c>
      <c r="E158" t="s">
        <v>452</v>
      </c>
      <c r="F158">
        <v>375</v>
      </c>
      <c r="G158" t="s">
        <v>6457</v>
      </c>
      <c r="H158">
        <v>2</v>
      </c>
      <c r="I158">
        <v>3774</v>
      </c>
      <c r="J158" t="s">
        <v>6454</v>
      </c>
      <c r="K158" t="s">
        <v>425</v>
      </c>
      <c r="L158">
        <v>618</v>
      </c>
      <c r="M158">
        <v>741.6</v>
      </c>
      <c r="N158" t="s">
        <v>6641</v>
      </c>
      <c r="O158" t="s">
        <v>6635</v>
      </c>
      <c r="P158" t="s">
        <v>458</v>
      </c>
      <c r="R158" s="103">
        <v>1483.2</v>
      </c>
      <c r="S158" t="s">
        <v>459</v>
      </c>
      <c r="T158" t="s">
        <v>458</v>
      </c>
      <c r="U158" t="s">
        <v>682</v>
      </c>
      <c r="V158" t="s">
        <v>458</v>
      </c>
    </row>
    <row r="159" spans="1:22" x14ac:dyDescent="0.2">
      <c r="A159" s="102">
        <v>43405</v>
      </c>
      <c r="B159" t="s">
        <v>6642</v>
      </c>
      <c r="C159" t="s">
        <v>541</v>
      </c>
      <c r="D159" s="58">
        <v>8000.1</v>
      </c>
      <c r="E159" t="s">
        <v>452</v>
      </c>
      <c r="F159">
        <v>375</v>
      </c>
      <c r="G159" t="s">
        <v>6457</v>
      </c>
      <c r="H159">
        <v>2</v>
      </c>
      <c r="I159">
        <v>3971</v>
      </c>
      <c r="J159" t="s">
        <v>6643</v>
      </c>
      <c r="K159" t="s">
        <v>425</v>
      </c>
      <c r="L159">
        <v>618</v>
      </c>
      <c r="M159">
        <v>741.6</v>
      </c>
      <c r="N159" t="s">
        <v>6644</v>
      </c>
      <c r="O159" t="s">
        <v>6645</v>
      </c>
      <c r="P159" t="s">
        <v>458</v>
      </c>
      <c r="R159" s="103">
        <v>1483.2</v>
      </c>
      <c r="S159" t="s">
        <v>459</v>
      </c>
      <c r="T159" t="s">
        <v>458</v>
      </c>
      <c r="U159" t="s">
        <v>682</v>
      </c>
      <c r="V159" t="s">
        <v>458</v>
      </c>
    </row>
    <row r="160" spans="1:22" x14ac:dyDescent="0.2">
      <c r="A160" s="102">
        <v>43405</v>
      </c>
      <c r="B160" t="s">
        <v>6642</v>
      </c>
      <c r="C160" t="s">
        <v>541</v>
      </c>
      <c r="D160" s="58">
        <v>8000.1</v>
      </c>
      <c r="E160" t="s">
        <v>452</v>
      </c>
      <c r="F160">
        <v>403</v>
      </c>
      <c r="G160" t="s">
        <v>6519</v>
      </c>
      <c r="H160">
        <v>8</v>
      </c>
      <c r="I160">
        <v>3970</v>
      </c>
      <c r="J160" t="s">
        <v>6646</v>
      </c>
      <c r="K160" t="s">
        <v>425</v>
      </c>
      <c r="L160">
        <v>136</v>
      </c>
      <c r="M160">
        <v>163.19999999999999</v>
      </c>
      <c r="N160" t="s">
        <v>6647</v>
      </c>
      <c r="O160" t="s">
        <v>6648</v>
      </c>
      <c r="P160" t="s">
        <v>458</v>
      </c>
      <c r="R160" s="103">
        <v>1305.5999999999999</v>
      </c>
      <c r="S160" t="s">
        <v>459</v>
      </c>
      <c r="T160" t="s">
        <v>458</v>
      </c>
      <c r="U160" t="s">
        <v>682</v>
      </c>
      <c r="V160" t="s">
        <v>458</v>
      </c>
    </row>
    <row r="161" spans="1:22" x14ac:dyDescent="0.2">
      <c r="A161" s="102">
        <v>43405</v>
      </c>
      <c r="B161" t="s">
        <v>6642</v>
      </c>
      <c r="C161" t="s">
        <v>541</v>
      </c>
      <c r="D161" s="58">
        <v>8000.1</v>
      </c>
      <c r="E161" t="s">
        <v>452</v>
      </c>
      <c r="F161">
        <v>403</v>
      </c>
      <c r="G161" t="s">
        <v>6519</v>
      </c>
      <c r="H161">
        <v>16</v>
      </c>
      <c r="I161">
        <v>3969</v>
      </c>
      <c r="J161" t="s">
        <v>6649</v>
      </c>
      <c r="K161" t="s">
        <v>425</v>
      </c>
      <c r="L161">
        <v>136</v>
      </c>
      <c r="M161">
        <v>169.2</v>
      </c>
      <c r="N161" t="s">
        <v>6650</v>
      </c>
      <c r="O161" t="s">
        <v>6651</v>
      </c>
      <c r="P161" t="s">
        <v>458</v>
      </c>
      <c r="R161" s="103">
        <v>2707.2</v>
      </c>
      <c r="S161" t="s">
        <v>459</v>
      </c>
      <c r="T161" t="s">
        <v>458</v>
      </c>
      <c r="U161" t="s">
        <v>682</v>
      </c>
      <c r="V161" t="s">
        <v>458</v>
      </c>
    </row>
    <row r="162" spans="1:22" x14ac:dyDescent="0.2">
      <c r="A162" s="102">
        <v>43405</v>
      </c>
      <c r="B162" t="s">
        <v>6642</v>
      </c>
      <c r="C162" t="s">
        <v>541</v>
      </c>
      <c r="D162" s="58">
        <v>8000.1</v>
      </c>
      <c r="E162" t="s">
        <v>452</v>
      </c>
      <c r="F162">
        <v>403</v>
      </c>
      <c r="G162" t="s">
        <v>6519</v>
      </c>
      <c r="H162">
        <v>160</v>
      </c>
      <c r="I162">
        <v>3969</v>
      </c>
      <c r="J162" t="s">
        <v>6649</v>
      </c>
      <c r="K162" t="s">
        <v>425</v>
      </c>
      <c r="L162">
        <v>136</v>
      </c>
      <c r="M162">
        <v>169.2</v>
      </c>
      <c r="N162" t="s">
        <v>6652</v>
      </c>
      <c r="O162" t="s">
        <v>6651</v>
      </c>
      <c r="P162" t="s">
        <v>458</v>
      </c>
      <c r="R162" s="103">
        <v>27072</v>
      </c>
      <c r="S162" t="s">
        <v>459</v>
      </c>
      <c r="T162" t="s">
        <v>458</v>
      </c>
      <c r="U162" t="s">
        <v>682</v>
      </c>
      <c r="V162" t="s">
        <v>458</v>
      </c>
    </row>
    <row r="163" spans="1:22" x14ac:dyDescent="0.2">
      <c r="A163" s="102">
        <v>43406</v>
      </c>
      <c r="B163" t="s">
        <v>6642</v>
      </c>
      <c r="C163" t="s">
        <v>541</v>
      </c>
      <c r="D163" s="58">
        <v>8000.1</v>
      </c>
      <c r="E163" t="s">
        <v>452</v>
      </c>
      <c r="F163">
        <v>375</v>
      </c>
      <c r="G163" t="s">
        <v>6457</v>
      </c>
      <c r="H163">
        <v>2</v>
      </c>
      <c r="I163">
        <v>3971</v>
      </c>
      <c r="J163" t="s">
        <v>6643</v>
      </c>
      <c r="K163" t="s">
        <v>425</v>
      </c>
      <c r="L163">
        <v>618</v>
      </c>
      <c r="M163">
        <v>741.6</v>
      </c>
      <c r="N163" t="s">
        <v>6653</v>
      </c>
      <c r="O163" t="s">
        <v>6645</v>
      </c>
      <c r="P163" t="s">
        <v>458</v>
      </c>
      <c r="R163" s="103">
        <v>1483.2</v>
      </c>
      <c r="S163" t="s">
        <v>459</v>
      </c>
      <c r="T163" t="s">
        <v>458</v>
      </c>
      <c r="U163" t="s">
        <v>682</v>
      </c>
      <c r="V163" t="s">
        <v>458</v>
      </c>
    </row>
    <row r="164" spans="1:22" x14ac:dyDescent="0.2">
      <c r="A164" s="102">
        <v>43406</v>
      </c>
      <c r="B164" t="s">
        <v>6642</v>
      </c>
      <c r="C164" t="s">
        <v>541</v>
      </c>
      <c r="D164" s="58">
        <v>8000.1</v>
      </c>
      <c r="E164" t="s">
        <v>452</v>
      </c>
      <c r="F164">
        <v>403</v>
      </c>
      <c r="G164" t="s">
        <v>6519</v>
      </c>
      <c r="H164">
        <v>8</v>
      </c>
      <c r="I164">
        <v>3970</v>
      </c>
      <c r="J164" t="s">
        <v>6646</v>
      </c>
      <c r="K164" t="s">
        <v>425</v>
      </c>
      <c r="L164">
        <v>136</v>
      </c>
      <c r="M164">
        <v>163.19999999999999</v>
      </c>
      <c r="N164" t="s">
        <v>6654</v>
      </c>
      <c r="O164" t="s">
        <v>6648</v>
      </c>
      <c r="P164" t="s">
        <v>458</v>
      </c>
      <c r="R164" s="103">
        <v>1305.5999999999999</v>
      </c>
      <c r="S164" t="s">
        <v>459</v>
      </c>
      <c r="T164" t="s">
        <v>458</v>
      </c>
      <c r="U164" t="s">
        <v>682</v>
      </c>
      <c r="V164" t="s">
        <v>458</v>
      </c>
    </row>
    <row r="165" spans="1:22" x14ac:dyDescent="0.2">
      <c r="A165" s="102">
        <v>43409</v>
      </c>
      <c r="B165" t="s">
        <v>6642</v>
      </c>
      <c r="C165" t="s">
        <v>541</v>
      </c>
      <c r="D165" s="58">
        <v>8000.1</v>
      </c>
      <c r="E165" t="s">
        <v>452</v>
      </c>
      <c r="F165">
        <v>375</v>
      </c>
      <c r="G165" t="s">
        <v>6457</v>
      </c>
      <c r="H165">
        <v>2</v>
      </c>
      <c r="I165">
        <v>3971</v>
      </c>
      <c r="J165" t="s">
        <v>6643</v>
      </c>
      <c r="K165" t="s">
        <v>425</v>
      </c>
      <c r="L165">
        <v>618</v>
      </c>
      <c r="M165">
        <v>741.6</v>
      </c>
      <c r="N165" t="s">
        <v>6655</v>
      </c>
      <c r="O165" t="s">
        <v>6645</v>
      </c>
      <c r="P165" t="s">
        <v>458</v>
      </c>
      <c r="R165" s="103">
        <v>1483.2</v>
      </c>
      <c r="S165" t="s">
        <v>459</v>
      </c>
      <c r="T165" t="s">
        <v>458</v>
      </c>
      <c r="U165" t="s">
        <v>682</v>
      </c>
      <c r="V165" t="s">
        <v>458</v>
      </c>
    </row>
    <row r="166" spans="1:22" x14ac:dyDescent="0.2">
      <c r="A166" s="102">
        <v>43409</v>
      </c>
      <c r="B166" t="s">
        <v>6642</v>
      </c>
      <c r="C166" t="s">
        <v>541</v>
      </c>
      <c r="D166" s="58">
        <v>8000.1</v>
      </c>
      <c r="E166" t="s">
        <v>452</v>
      </c>
      <c r="F166">
        <v>403</v>
      </c>
      <c r="G166" t="s">
        <v>6519</v>
      </c>
      <c r="H166">
        <v>8</v>
      </c>
      <c r="I166">
        <v>3970</v>
      </c>
      <c r="J166" t="s">
        <v>6646</v>
      </c>
      <c r="K166" t="s">
        <v>425</v>
      </c>
      <c r="L166">
        <v>136</v>
      </c>
      <c r="M166">
        <v>163.19999999999999</v>
      </c>
      <c r="N166" t="s">
        <v>6656</v>
      </c>
      <c r="O166" t="s">
        <v>6648</v>
      </c>
      <c r="P166" t="s">
        <v>458</v>
      </c>
      <c r="R166" s="103">
        <v>1305.5999999999999</v>
      </c>
      <c r="S166" t="s">
        <v>459</v>
      </c>
      <c r="T166" t="s">
        <v>458</v>
      </c>
      <c r="U166" t="s">
        <v>682</v>
      </c>
      <c r="V166" t="s">
        <v>458</v>
      </c>
    </row>
    <row r="167" spans="1:22" x14ac:dyDescent="0.2">
      <c r="A167" s="102">
        <v>43409</v>
      </c>
      <c r="B167" t="s">
        <v>6642</v>
      </c>
      <c r="C167" t="s">
        <v>541</v>
      </c>
      <c r="D167" s="58">
        <v>8000.1</v>
      </c>
      <c r="E167" t="s">
        <v>452</v>
      </c>
      <c r="F167">
        <v>481</v>
      </c>
      <c r="G167" t="s">
        <v>6466</v>
      </c>
      <c r="H167">
        <v>3</v>
      </c>
      <c r="I167">
        <v>3971</v>
      </c>
      <c r="J167" t="s">
        <v>6643</v>
      </c>
      <c r="K167" t="s">
        <v>425</v>
      </c>
      <c r="L167">
        <v>150</v>
      </c>
      <c r="M167">
        <v>180</v>
      </c>
      <c r="N167" t="s">
        <v>6657</v>
      </c>
      <c r="O167" t="s">
        <v>6658</v>
      </c>
      <c r="P167" t="s">
        <v>458</v>
      </c>
      <c r="R167">
        <v>540</v>
      </c>
      <c r="S167" t="s">
        <v>459</v>
      </c>
      <c r="T167" t="s">
        <v>458</v>
      </c>
      <c r="U167" t="s">
        <v>682</v>
      </c>
      <c r="V167" t="s">
        <v>458</v>
      </c>
    </row>
    <row r="168" spans="1:22" x14ac:dyDescent="0.2">
      <c r="A168" s="102">
        <v>43410</v>
      </c>
      <c r="B168" t="s">
        <v>6642</v>
      </c>
      <c r="C168" t="s">
        <v>541</v>
      </c>
      <c r="D168" s="58">
        <v>8000.1</v>
      </c>
      <c r="E168" t="s">
        <v>452</v>
      </c>
      <c r="F168">
        <v>375</v>
      </c>
      <c r="G168" t="s">
        <v>6457</v>
      </c>
      <c r="H168">
        <v>2</v>
      </c>
      <c r="I168">
        <v>3971</v>
      </c>
      <c r="J168" t="s">
        <v>6643</v>
      </c>
      <c r="K168" t="s">
        <v>425</v>
      </c>
      <c r="L168">
        <v>618</v>
      </c>
      <c r="M168">
        <v>741.6</v>
      </c>
      <c r="N168" t="s">
        <v>6659</v>
      </c>
      <c r="O168" t="s">
        <v>6645</v>
      </c>
      <c r="P168" t="s">
        <v>458</v>
      </c>
      <c r="R168" s="103">
        <v>1483.2</v>
      </c>
      <c r="S168" t="s">
        <v>459</v>
      </c>
      <c r="T168" t="s">
        <v>458</v>
      </c>
      <c r="U168" t="s">
        <v>682</v>
      </c>
      <c r="V168" t="s">
        <v>458</v>
      </c>
    </row>
    <row r="169" spans="1:22" x14ac:dyDescent="0.2">
      <c r="A169" s="102">
        <v>43410</v>
      </c>
      <c r="B169" t="s">
        <v>6642</v>
      </c>
      <c r="C169" t="s">
        <v>541</v>
      </c>
      <c r="D169" s="58">
        <v>8000.1</v>
      </c>
      <c r="E169" t="s">
        <v>452</v>
      </c>
      <c r="F169">
        <v>403</v>
      </c>
      <c r="G169" t="s">
        <v>6519</v>
      </c>
      <c r="H169">
        <v>8</v>
      </c>
      <c r="I169">
        <v>3970</v>
      </c>
      <c r="J169" t="s">
        <v>6646</v>
      </c>
      <c r="K169" t="s">
        <v>425</v>
      </c>
      <c r="L169">
        <v>136</v>
      </c>
      <c r="M169">
        <v>163.19999999999999</v>
      </c>
      <c r="N169" t="s">
        <v>6660</v>
      </c>
      <c r="O169" t="s">
        <v>6648</v>
      </c>
      <c r="P169" t="s">
        <v>458</v>
      </c>
      <c r="R169" s="103">
        <v>1305.5999999999999</v>
      </c>
      <c r="S169" t="s">
        <v>459</v>
      </c>
      <c r="T169" t="s">
        <v>458</v>
      </c>
      <c r="U169" t="s">
        <v>682</v>
      </c>
      <c r="V169" t="s">
        <v>458</v>
      </c>
    </row>
    <row r="170" spans="1:22" x14ac:dyDescent="0.2">
      <c r="A170" s="102">
        <v>43410</v>
      </c>
      <c r="B170" t="s">
        <v>6642</v>
      </c>
      <c r="C170" t="s">
        <v>541</v>
      </c>
      <c r="D170" s="58">
        <v>8000.1</v>
      </c>
      <c r="E170" t="s">
        <v>452</v>
      </c>
      <c r="F170">
        <v>481</v>
      </c>
      <c r="G170" t="s">
        <v>6466</v>
      </c>
      <c r="H170">
        <v>8</v>
      </c>
      <c r="I170">
        <v>3971</v>
      </c>
      <c r="J170" t="s">
        <v>6643</v>
      </c>
      <c r="K170" t="s">
        <v>425</v>
      </c>
      <c r="L170">
        <v>150</v>
      </c>
      <c r="M170">
        <v>180</v>
      </c>
      <c r="N170" t="s">
        <v>6661</v>
      </c>
      <c r="O170" t="s">
        <v>6658</v>
      </c>
      <c r="P170" t="s">
        <v>458</v>
      </c>
      <c r="R170" s="103">
        <v>1440</v>
      </c>
      <c r="S170" t="s">
        <v>459</v>
      </c>
      <c r="T170" t="s">
        <v>458</v>
      </c>
      <c r="U170" t="s">
        <v>682</v>
      </c>
      <c r="V170" t="s">
        <v>458</v>
      </c>
    </row>
    <row r="171" spans="1:22" x14ac:dyDescent="0.2">
      <c r="A171" s="102">
        <v>43411</v>
      </c>
      <c r="B171" t="s">
        <v>6642</v>
      </c>
      <c r="C171" t="s">
        <v>541</v>
      </c>
      <c r="D171" s="58">
        <v>8000.1</v>
      </c>
      <c r="E171" t="s">
        <v>452</v>
      </c>
      <c r="F171">
        <v>375</v>
      </c>
      <c r="G171" t="s">
        <v>6457</v>
      </c>
      <c r="H171">
        <v>2</v>
      </c>
      <c r="I171">
        <v>3971</v>
      </c>
      <c r="J171" t="s">
        <v>6643</v>
      </c>
      <c r="K171" t="s">
        <v>425</v>
      </c>
      <c r="L171">
        <v>618</v>
      </c>
      <c r="M171">
        <v>741.6</v>
      </c>
      <c r="N171" t="s">
        <v>6662</v>
      </c>
      <c r="O171" t="s">
        <v>6645</v>
      </c>
      <c r="P171" t="s">
        <v>458</v>
      </c>
      <c r="R171" s="103">
        <v>1483.2</v>
      </c>
      <c r="S171" t="s">
        <v>459</v>
      </c>
      <c r="T171" t="s">
        <v>458</v>
      </c>
      <c r="U171" t="s">
        <v>682</v>
      </c>
      <c r="V171" t="s">
        <v>458</v>
      </c>
    </row>
    <row r="172" spans="1:22" x14ac:dyDescent="0.2">
      <c r="A172" s="102">
        <v>43411</v>
      </c>
      <c r="B172" t="s">
        <v>6642</v>
      </c>
      <c r="C172" t="s">
        <v>541</v>
      </c>
      <c r="D172" s="58">
        <v>8000.1</v>
      </c>
      <c r="E172" t="s">
        <v>452</v>
      </c>
      <c r="F172">
        <v>403</v>
      </c>
      <c r="G172" t="s">
        <v>6519</v>
      </c>
      <c r="H172">
        <v>8</v>
      </c>
      <c r="I172">
        <v>3970</v>
      </c>
      <c r="J172" t="s">
        <v>6646</v>
      </c>
      <c r="K172" t="s">
        <v>425</v>
      </c>
      <c r="L172">
        <v>136</v>
      </c>
      <c r="M172">
        <v>163.19999999999999</v>
      </c>
      <c r="N172" t="s">
        <v>6663</v>
      </c>
      <c r="O172" t="s">
        <v>6648</v>
      </c>
      <c r="P172" t="s">
        <v>458</v>
      </c>
      <c r="R172" s="103">
        <v>1305.5999999999999</v>
      </c>
      <c r="S172" t="s">
        <v>459</v>
      </c>
      <c r="T172" t="s">
        <v>458</v>
      </c>
      <c r="U172" t="s">
        <v>682</v>
      </c>
      <c r="V172" t="s">
        <v>458</v>
      </c>
    </row>
    <row r="173" spans="1:22" x14ac:dyDescent="0.2">
      <c r="A173" s="102">
        <v>43411</v>
      </c>
      <c r="B173" t="s">
        <v>6642</v>
      </c>
      <c r="C173" t="s">
        <v>541</v>
      </c>
      <c r="D173" s="58">
        <v>8000.1</v>
      </c>
      <c r="E173" t="s">
        <v>452</v>
      </c>
      <c r="F173">
        <v>481</v>
      </c>
      <c r="G173" t="s">
        <v>6466</v>
      </c>
      <c r="H173">
        <v>8</v>
      </c>
      <c r="I173">
        <v>3971</v>
      </c>
      <c r="J173" t="s">
        <v>6643</v>
      </c>
      <c r="K173" t="s">
        <v>425</v>
      </c>
      <c r="L173">
        <v>150</v>
      </c>
      <c r="M173">
        <v>180</v>
      </c>
      <c r="N173" t="s">
        <v>6664</v>
      </c>
      <c r="O173" t="s">
        <v>6658</v>
      </c>
      <c r="P173" t="s">
        <v>458</v>
      </c>
      <c r="R173" s="103">
        <v>1440</v>
      </c>
      <c r="S173" t="s">
        <v>459</v>
      </c>
      <c r="T173" t="s">
        <v>458</v>
      </c>
      <c r="U173" t="s">
        <v>682</v>
      </c>
      <c r="V173" t="s">
        <v>458</v>
      </c>
    </row>
    <row r="174" spans="1:22" x14ac:dyDescent="0.2">
      <c r="A174" s="102">
        <v>43412</v>
      </c>
      <c r="B174" t="s">
        <v>6642</v>
      </c>
      <c r="C174" t="s">
        <v>541</v>
      </c>
      <c r="D174" s="58">
        <v>8000.1</v>
      </c>
      <c r="E174" t="s">
        <v>452</v>
      </c>
      <c r="F174">
        <v>375</v>
      </c>
      <c r="G174" t="s">
        <v>6457</v>
      </c>
      <c r="H174">
        <v>2</v>
      </c>
      <c r="I174">
        <v>3971</v>
      </c>
      <c r="J174" t="s">
        <v>6643</v>
      </c>
      <c r="K174" t="s">
        <v>425</v>
      </c>
      <c r="L174">
        <v>618</v>
      </c>
      <c r="M174">
        <v>741.6</v>
      </c>
      <c r="N174" t="s">
        <v>6665</v>
      </c>
      <c r="O174" t="s">
        <v>6645</v>
      </c>
      <c r="P174" t="s">
        <v>458</v>
      </c>
      <c r="R174" s="103">
        <v>1483.2</v>
      </c>
      <c r="S174" t="s">
        <v>459</v>
      </c>
      <c r="T174" t="s">
        <v>458</v>
      </c>
      <c r="U174" t="s">
        <v>682</v>
      </c>
      <c r="V174" t="s">
        <v>458</v>
      </c>
    </row>
    <row r="175" spans="1:22" x14ac:dyDescent="0.2">
      <c r="A175" s="102">
        <v>43412</v>
      </c>
      <c r="B175" t="s">
        <v>6642</v>
      </c>
      <c r="C175" t="s">
        <v>541</v>
      </c>
      <c r="D175" s="58">
        <v>8000.1</v>
      </c>
      <c r="E175" t="s">
        <v>452</v>
      </c>
      <c r="F175">
        <v>403</v>
      </c>
      <c r="G175" t="s">
        <v>6519</v>
      </c>
      <c r="H175">
        <v>8</v>
      </c>
      <c r="I175">
        <v>3970</v>
      </c>
      <c r="J175" t="s">
        <v>6646</v>
      </c>
      <c r="K175" t="s">
        <v>425</v>
      </c>
      <c r="L175">
        <v>136</v>
      </c>
      <c r="M175">
        <v>163.19999999999999</v>
      </c>
      <c r="N175" t="s">
        <v>6666</v>
      </c>
      <c r="O175" t="s">
        <v>6648</v>
      </c>
      <c r="P175" t="s">
        <v>458</v>
      </c>
      <c r="R175" s="103">
        <v>1305.5999999999999</v>
      </c>
      <c r="S175" t="s">
        <v>459</v>
      </c>
      <c r="T175" t="s">
        <v>458</v>
      </c>
      <c r="U175" t="s">
        <v>682</v>
      </c>
      <c r="V175" t="s">
        <v>458</v>
      </c>
    </row>
    <row r="176" spans="1:22" x14ac:dyDescent="0.2">
      <c r="A176" s="102">
        <v>43412</v>
      </c>
      <c r="B176" t="s">
        <v>6642</v>
      </c>
      <c r="C176" t="s">
        <v>541</v>
      </c>
      <c r="D176" s="58">
        <v>8000.1</v>
      </c>
      <c r="E176" t="s">
        <v>452</v>
      </c>
      <c r="F176">
        <v>481</v>
      </c>
      <c r="G176" t="s">
        <v>6466</v>
      </c>
      <c r="H176">
        <v>8</v>
      </c>
      <c r="I176">
        <v>3971</v>
      </c>
      <c r="J176" t="s">
        <v>6643</v>
      </c>
      <c r="K176" t="s">
        <v>425</v>
      </c>
      <c r="L176">
        <v>150</v>
      </c>
      <c r="M176">
        <v>180</v>
      </c>
      <c r="N176" t="s">
        <v>6667</v>
      </c>
      <c r="O176" t="s">
        <v>6658</v>
      </c>
      <c r="P176" t="s">
        <v>458</v>
      </c>
      <c r="R176" s="103">
        <v>1440</v>
      </c>
      <c r="S176" t="s">
        <v>459</v>
      </c>
      <c r="T176" t="s">
        <v>458</v>
      </c>
      <c r="U176" t="s">
        <v>682</v>
      </c>
      <c r="V176" t="s">
        <v>458</v>
      </c>
    </row>
    <row r="177" spans="1:22" x14ac:dyDescent="0.2">
      <c r="A177" s="102">
        <v>43413</v>
      </c>
      <c r="B177" t="s">
        <v>6642</v>
      </c>
      <c r="C177" t="s">
        <v>541</v>
      </c>
      <c r="D177" s="58">
        <v>8000.1</v>
      </c>
      <c r="E177" t="s">
        <v>452</v>
      </c>
      <c r="F177">
        <v>375</v>
      </c>
      <c r="G177" t="s">
        <v>6457</v>
      </c>
      <c r="H177">
        <v>2</v>
      </c>
      <c r="I177">
        <v>3971</v>
      </c>
      <c r="J177" t="s">
        <v>6643</v>
      </c>
      <c r="K177" t="s">
        <v>425</v>
      </c>
      <c r="L177">
        <v>618</v>
      </c>
      <c r="M177">
        <v>741.6</v>
      </c>
      <c r="N177" t="s">
        <v>6668</v>
      </c>
      <c r="O177" t="s">
        <v>6645</v>
      </c>
      <c r="P177" t="s">
        <v>458</v>
      </c>
      <c r="R177" s="103">
        <v>1483.2</v>
      </c>
      <c r="S177" t="s">
        <v>459</v>
      </c>
      <c r="T177" t="s">
        <v>458</v>
      </c>
      <c r="U177" t="s">
        <v>682</v>
      </c>
      <c r="V177" t="s">
        <v>458</v>
      </c>
    </row>
    <row r="178" spans="1:22" x14ac:dyDescent="0.2">
      <c r="A178" s="102">
        <v>43413</v>
      </c>
      <c r="B178" t="s">
        <v>6642</v>
      </c>
      <c r="C178" t="s">
        <v>541</v>
      </c>
      <c r="D178" s="58">
        <v>8000.1</v>
      </c>
      <c r="E178" t="s">
        <v>452</v>
      </c>
      <c r="F178">
        <v>403</v>
      </c>
      <c r="G178" t="s">
        <v>6519</v>
      </c>
      <c r="H178">
        <v>8</v>
      </c>
      <c r="I178">
        <v>3970</v>
      </c>
      <c r="J178" t="s">
        <v>6646</v>
      </c>
      <c r="K178" t="s">
        <v>425</v>
      </c>
      <c r="L178">
        <v>136</v>
      </c>
      <c r="M178">
        <v>163.19999999999999</v>
      </c>
      <c r="N178" t="s">
        <v>6669</v>
      </c>
      <c r="O178" t="s">
        <v>6648</v>
      </c>
      <c r="P178" t="s">
        <v>458</v>
      </c>
      <c r="R178" s="103">
        <v>1305.5999999999999</v>
      </c>
      <c r="S178" t="s">
        <v>459</v>
      </c>
      <c r="T178" t="s">
        <v>458</v>
      </c>
      <c r="U178" t="s">
        <v>682</v>
      </c>
      <c r="V178" t="s">
        <v>458</v>
      </c>
    </row>
    <row r="179" spans="1:22" x14ac:dyDescent="0.2">
      <c r="A179" s="102">
        <v>43413</v>
      </c>
      <c r="B179" t="s">
        <v>6642</v>
      </c>
      <c r="C179" t="s">
        <v>541</v>
      </c>
      <c r="D179" s="58">
        <v>8000.1</v>
      </c>
      <c r="E179" t="s">
        <v>452</v>
      </c>
      <c r="F179">
        <v>481</v>
      </c>
      <c r="G179" t="s">
        <v>6466</v>
      </c>
      <c r="H179">
        <v>8</v>
      </c>
      <c r="I179">
        <v>3971</v>
      </c>
      <c r="J179" t="s">
        <v>6643</v>
      </c>
      <c r="K179" t="s">
        <v>425</v>
      </c>
      <c r="L179">
        <v>150</v>
      </c>
      <c r="M179">
        <v>180</v>
      </c>
      <c r="N179" t="s">
        <v>6670</v>
      </c>
      <c r="O179" t="s">
        <v>6658</v>
      </c>
      <c r="P179" t="s">
        <v>458</v>
      </c>
      <c r="R179" s="103">
        <v>1440</v>
      </c>
      <c r="S179" t="s">
        <v>459</v>
      </c>
      <c r="T179" t="s">
        <v>458</v>
      </c>
      <c r="U179" t="s">
        <v>682</v>
      </c>
      <c r="V179" t="s">
        <v>458</v>
      </c>
    </row>
    <row r="180" spans="1:22" x14ac:dyDescent="0.2">
      <c r="A180" s="102">
        <v>43413</v>
      </c>
      <c r="B180" t="s">
        <v>6642</v>
      </c>
      <c r="C180" t="s">
        <v>541</v>
      </c>
      <c r="D180" s="58">
        <v>8000.1</v>
      </c>
      <c r="E180" t="s">
        <v>452</v>
      </c>
      <c r="F180">
        <v>535</v>
      </c>
      <c r="G180" t="s">
        <v>6671</v>
      </c>
      <c r="H180">
        <v>8</v>
      </c>
      <c r="I180">
        <v>3971</v>
      </c>
      <c r="J180" t="s">
        <v>6643</v>
      </c>
      <c r="K180" t="s">
        <v>425</v>
      </c>
      <c r="L180">
        <v>176</v>
      </c>
      <c r="M180">
        <v>211.2</v>
      </c>
      <c r="N180" t="s">
        <v>6672</v>
      </c>
      <c r="O180" t="s">
        <v>6673</v>
      </c>
      <c r="P180" t="s">
        <v>458</v>
      </c>
      <c r="R180" s="103">
        <v>1689.6</v>
      </c>
      <c r="S180" t="s">
        <v>459</v>
      </c>
      <c r="T180" t="s">
        <v>458</v>
      </c>
      <c r="U180" t="s">
        <v>682</v>
      </c>
      <c r="V180" t="s">
        <v>458</v>
      </c>
    </row>
    <row r="181" spans="1:22" x14ac:dyDescent="0.2">
      <c r="A181" s="102">
        <v>43416</v>
      </c>
      <c r="B181" t="s">
        <v>6642</v>
      </c>
      <c r="C181" t="s">
        <v>541</v>
      </c>
      <c r="D181" s="58">
        <v>8000.1</v>
      </c>
      <c r="E181" t="s">
        <v>452</v>
      </c>
      <c r="F181">
        <v>375</v>
      </c>
      <c r="G181" t="s">
        <v>6457</v>
      </c>
      <c r="H181">
        <v>2</v>
      </c>
      <c r="I181">
        <v>3971</v>
      </c>
      <c r="J181" t="s">
        <v>6643</v>
      </c>
      <c r="K181" t="s">
        <v>425</v>
      </c>
      <c r="L181">
        <v>618</v>
      </c>
      <c r="M181">
        <v>741.6</v>
      </c>
      <c r="N181" t="s">
        <v>6674</v>
      </c>
      <c r="O181" t="s">
        <v>6645</v>
      </c>
      <c r="P181" t="s">
        <v>458</v>
      </c>
      <c r="R181" s="103">
        <v>1483.2</v>
      </c>
      <c r="S181" t="s">
        <v>459</v>
      </c>
      <c r="T181" t="s">
        <v>458</v>
      </c>
      <c r="U181" t="s">
        <v>682</v>
      </c>
      <c r="V181" t="s">
        <v>458</v>
      </c>
    </row>
    <row r="182" spans="1:22" x14ac:dyDescent="0.2">
      <c r="A182" s="102">
        <v>43416</v>
      </c>
      <c r="B182" t="s">
        <v>6642</v>
      </c>
      <c r="C182" t="s">
        <v>541</v>
      </c>
      <c r="D182" s="58">
        <v>8000.1</v>
      </c>
      <c r="E182" t="s">
        <v>452</v>
      </c>
      <c r="F182">
        <v>403</v>
      </c>
      <c r="G182" t="s">
        <v>6519</v>
      </c>
      <c r="H182">
        <v>8</v>
      </c>
      <c r="I182">
        <v>3970</v>
      </c>
      <c r="J182" t="s">
        <v>6646</v>
      </c>
      <c r="K182" t="s">
        <v>425</v>
      </c>
      <c r="L182">
        <v>136</v>
      </c>
      <c r="M182">
        <v>163.19999999999999</v>
      </c>
      <c r="N182" t="s">
        <v>6675</v>
      </c>
      <c r="O182" t="s">
        <v>6648</v>
      </c>
      <c r="P182" t="s">
        <v>458</v>
      </c>
      <c r="R182" s="103">
        <v>1305.5999999999999</v>
      </c>
      <c r="S182" t="s">
        <v>459</v>
      </c>
      <c r="T182" t="s">
        <v>458</v>
      </c>
      <c r="U182" t="s">
        <v>682</v>
      </c>
      <c r="V182" t="s">
        <v>458</v>
      </c>
    </row>
    <row r="183" spans="1:22" x14ac:dyDescent="0.2">
      <c r="A183" s="102">
        <v>43416</v>
      </c>
      <c r="B183" t="s">
        <v>6642</v>
      </c>
      <c r="C183" t="s">
        <v>541</v>
      </c>
      <c r="D183" s="58">
        <v>8000.1</v>
      </c>
      <c r="E183" t="s">
        <v>452</v>
      </c>
      <c r="F183">
        <v>535</v>
      </c>
      <c r="G183" t="s">
        <v>6671</v>
      </c>
      <c r="H183">
        <v>8</v>
      </c>
      <c r="I183">
        <v>3971</v>
      </c>
      <c r="J183" t="s">
        <v>6643</v>
      </c>
      <c r="K183" t="s">
        <v>425</v>
      </c>
      <c r="L183">
        <v>176</v>
      </c>
      <c r="M183">
        <v>211.2</v>
      </c>
      <c r="N183" t="s">
        <v>6676</v>
      </c>
      <c r="O183" t="s">
        <v>6673</v>
      </c>
      <c r="P183" t="s">
        <v>458</v>
      </c>
      <c r="R183" s="103">
        <v>1689.6</v>
      </c>
      <c r="S183" t="s">
        <v>459</v>
      </c>
      <c r="T183" t="s">
        <v>458</v>
      </c>
      <c r="U183" t="s">
        <v>682</v>
      </c>
      <c r="V183" t="s">
        <v>458</v>
      </c>
    </row>
    <row r="184" spans="1:22" x14ac:dyDescent="0.2">
      <c r="A184" s="102">
        <v>43417</v>
      </c>
      <c r="B184" t="s">
        <v>6642</v>
      </c>
      <c r="C184" t="s">
        <v>541</v>
      </c>
      <c r="D184" s="58">
        <v>8000.1</v>
      </c>
      <c r="E184" t="s">
        <v>452</v>
      </c>
      <c r="F184">
        <v>375</v>
      </c>
      <c r="G184" t="s">
        <v>6457</v>
      </c>
      <c r="H184">
        <v>2</v>
      </c>
      <c r="I184">
        <v>3971</v>
      </c>
      <c r="J184" t="s">
        <v>6643</v>
      </c>
      <c r="K184" t="s">
        <v>425</v>
      </c>
      <c r="L184">
        <v>618</v>
      </c>
      <c r="M184">
        <v>741.6</v>
      </c>
      <c r="N184" t="s">
        <v>6677</v>
      </c>
      <c r="O184" t="s">
        <v>6645</v>
      </c>
      <c r="P184" t="s">
        <v>458</v>
      </c>
      <c r="R184" s="103">
        <v>1483.2</v>
      </c>
      <c r="S184" t="s">
        <v>459</v>
      </c>
      <c r="T184" t="s">
        <v>458</v>
      </c>
      <c r="U184" t="s">
        <v>682</v>
      </c>
      <c r="V184" t="s">
        <v>458</v>
      </c>
    </row>
    <row r="185" spans="1:22" x14ac:dyDescent="0.2">
      <c r="A185" s="102">
        <v>43417</v>
      </c>
      <c r="B185" t="s">
        <v>6642</v>
      </c>
      <c r="C185" t="s">
        <v>541</v>
      </c>
      <c r="D185" s="58">
        <v>8000.1</v>
      </c>
      <c r="E185" t="s">
        <v>452</v>
      </c>
      <c r="F185">
        <v>403</v>
      </c>
      <c r="G185" t="s">
        <v>6519</v>
      </c>
      <c r="H185">
        <v>8</v>
      </c>
      <c r="I185">
        <v>3970</v>
      </c>
      <c r="J185" t="s">
        <v>6646</v>
      </c>
      <c r="K185" t="s">
        <v>425</v>
      </c>
      <c r="L185">
        <v>136</v>
      </c>
      <c r="M185">
        <v>163.19999999999999</v>
      </c>
      <c r="N185" t="s">
        <v>6678</v>
      </c>
      <c r="O185" t="s">
        <v>6648</v>
      </c>
      <c r="P185" t="s">
        <v>458</v>
      </c>
      <c r="R185" s="103">
        <v>1305.5999999999999</v>
      </c>
      <c r="S185" t="s">
        <v>459</v>
      </c>
      <c r="T185" t="s">
        <v>458</v>
      </c>
      <c r="U185" t="s">
        <v>682</v>
      </c>
      <c r="V185" t="s">
        <v>458</v>
      </c>
    </row>
    <row r="186" spans="1:22" x14ac:dyDescent="0.2">
      <c r="A186" s="102">
        <v>43417</v>
      </c>
      <c r="B186" t="s">
        <v>6642</v>
      </c>
      <c r="C186" t="s">
        <v>541</v>
      </c>
      <c r="D186" s="58">
        <v>8000.1</v>
      </c>
      <c r="E186" t="s">
        <v>452</v>
      </c>
      <c r="F186">
        <v>535</v>
      </c>
      <c r="G186" t="s">
        <v>6671</v>
      </c>
      <c r="H186">
        <v>8</v>
      </c>
      <c r="I186">
        <v>3971</v>
      </c>
      <c r="J186" t="s">
        <v>6643</v>
      </c>
      <c r="K186" t="s">
        <v>425</v>
      </c>
      <c r="L186">
        <v>176</v>
      </c>
      <c r="M186">
        <v>211.2</v>
      </c>
      <c r="N186" t="s">
        <v>6679</v>
      </c>
      <c r="O186" t="s">
        <v>6673</v>
      </c>
      <c r="P186" t="s">
        <v>458</v>
      </c>
      <c r="R186" s="103">
        <v>1689.6</v>
      </c>
      <c r="S186" t="s">
        <v>459</v>
      </c>
      <c r="T186" t="s">
        <v>458</v>
      </c>
      <c r="U186" t="s">
        <v>682</v>
      </c>
      <c r="V186" t="s">
        <v>458</v>
      </c>
    </row>
    <row r="187" spans="1:22" x14ac:dyDescent="0.2">
      <c r="A187" s="102">
        <v>43418</v>
      </c>
      <c r="B187" t="s">
        <v>6642</v>
      </c>
      <c r="C187" t="s">
        <v>541</v>
      </c>
      <c r="D187" s="58">
        <v>8000.1</v>
      </c>
      <c r="E187" t="s">
        <v>452</v>
      </c>
      <c r="F187">
        <v>375</v>
      </c>
      <c r="G187" t="s">
        <v>6457</v>
      </c>
      <c r="H187">
        <v>2</v>
      </c>
      <c r="I187">
        <v>3971</v>
      </c>
      <c r="J187" t="s">
        <v>6643</v>
      </c>
      <c r="K187" t="s">
        <v>425</v>
      </c>
      <c r="L187">
        <v>618</v>
      </c>
      <c r="M187">
        <v>741.6</v>
      </c>
      <c r="N187" t="s">
        <v>6680</v>
      </c>
      <c r="O187" t="s">
        <v>6645</v>
      </c>
      <c r="P187" t="s">
        <v>458</v>
      </c>
      <c r="R187" s="103">
        <v>1483.2</v>
      </c>
      <c r="S187" t="s">
        <v>459</v>
      </c>
      <c r="T187" t="s">
        <v>458</v>
      </c>
      <c r="U187" t="s">
        <v>682</v>
      </c>
      <c r="V187" t="s">
        <v>458</v>
      </c>
    </row>
    <row r="188" spans="1:22" x14ac:dyDescent="0.2">
      <c r="A188" s="102">
        <v>43418</v>
      </c>
      <c r="B188" t="s">
        <v>6642</v>
      </c>
      <c r="C188" t="s">
        <v>541</v>
      </c>
      <c r="D188" s="58">
        <v>8000.1</v>
      </c>
      <c r="E188" t="s">
        <v>452</v>
      </c>
      <c r="F188">
        <v>403</v>
      </c>
      <c r="G188" t="s">
        <v>6519</v>
      </c>
      <c r="H188">
        <v>8</v>
      </c>
      <c r="I188">
        <v>3970</v>
      </c>
      <c r="J188" t="s">
        <v>6646</v>
      </c>
      <c r="K188" t="s">
        <v>425</v>
      </c>
      <c r="L188">
        <v>136</v>
      </c>
      <c r="M188">
        <v>163.19999999999999</v>
      </c>
      <c r="N188" t="s">
        <v>6681</v>
      </c>
      <c r="O188" t="s">
        <v>6648</v>
      </c>
      <c r="P188" t="s">
        <v>458</v>
      </c>
      <c r="R188" s="103">
        <v>1305.5999999999999</v>
      </c>
      <c r="S188" t="s">
        <v>459</v>
      </c>
      <c r="T188" t="s">
        <v>458</v>
      </c>
      <c r="U188" t="s">
        <v>682</v>
      </c>
      <c r="V188" t="s">
        <v>458</v>
      </c>
    </row>
    <row r="189" spans="1:22" x14ac:dyDescent="0.2">
      <c r="A189" s="102">
        <v>43418</v>
      </c>
      <c r="B189" t="s">
        <v>6642</v>
      </c>
      <c r="C189" t="s">
        <v>541</v>
      </c>
      <c r="D189" s="58">
        <v>8000.1</v>
      </c>
      <c r="E189" t="s">
        <v>452</v>
      </c>
      <c r="F189">
        <v>535</v>
      </c>
      <c r="G189" t="s">
        <v>6671</v>
      </c>
      <c r="H189">
        <v>8</v>
      </c>
      <c r="I189">
        <v>3971</v>
      </c>
      <c r="J189" t="s">
        <v>6643</v>
      </c>
      <c r="K189" t="s">
        <v>425</v>
      </c>
      <c r="L189">
        <v>176</v>
      </c>
      <c r="M189">
        <v>211.2</v>
      </c>
      <c r="N189" t="s">
        <v>6682</v>
      </c>
      <c r="O189" t="s">
        <v>6673</v>
      </c>
      <c r="P189" t="s">
        <v>458</v>
      </c>
      <c r="R189" s="103">
        <v>1689.6</v>
      </c>
      <c r="S189" t="s">
        <v>459</v>
      </c>
      <c r="T189" t="s">
        <v>458</v>
      </c>
      <c r="U189" t="s">
        <v>682</v>
      </c>
      <c r="V189" t="s">
        <v>458</v>
      </c>
    </row>
    <row r="190" spans="1:22" x14ac:dyDescent="0.2">
      <c r="A190" s="102">
        <v>43419</v>
      </c>
      <c r="B190" t="s">
        <v>6642</v>
      </c>
      <c r="C190" t="s">
        <v>541</v>
      </c>
      <c r="D190" s="58">
        <v>8000.1</v>
      </c>
      <c r="E190" t="s">
        <v>452</v>
      </c>
      <c r="F190">
        <v>375</v>
      </c>
      <c r="G190" t="s">
        <v>6457</v>
      </c>
      <c r="H190">
        <v>2</v>
      </c>
      <c r="I190">
        <v>3971</v>
      </c>
      <c r="J190" t="s">
        <v>6643</v>
      </c>
      <c r="K190" t="s">
        <v>425</v>
      </c>
      <c r="L190">
        <v>618</v>
      </c>
      <c r="M190">
        <v>741.6</v>
      </c>
      <c r="N190" t="s">
        <v>6683</v>
      </c>
      <c r="O190" t="s">
        <v>6645</v>
      </c>
      <c r="P190" t="s">
        <v>458</v>
      </c>
      <c r="R190" s="103">
        <v>1483.2</v>
      </c>
      <c r="S190" t="s">
        <v>459</v>
      </c>
      <c r="T190" t="s">
        <v>458</v>
      </c>
      <c r="U190" t="s">
        <v>682</v>
      </c>
      <c r="V190" t="s">
        <v>458</v>
      </c>
    </row>
    <row r="191" spans="1:22" x14ac:dyDescent="0.2">
      <c r="A191" s="102">
        <v>43419</v>
      </c>
      <c r="B191" t="s">
        <v>6642</v>
      </c>
      <c r="C191" t="s">
        <v>541</v>
      </c>
      <c r="D191" s="58">
        <v>8000.1</v>
      </c>
      <c r="E191" t="s">
        <v>452</v>
      </c>
      <c r="F191">
        <v>403</v>
      </c>
      <c r="G191" t="s">
        <v>6519</v>
      </c>
      <c r="H191">
        <v>8</v>
      </c>
      <c r="I191">
        <v>3970</v>
      </c>
      <c r="J191" t="s">
        <v>6646</v>
      </c>
      <c r="K191" t="s">
        <v>425</v>
      </c>
      <c r="L191">
        <v>136</v>
      </c>
      <c r="M191">
        <v>163.19999999999999</v>
      </c>
      <c r="N191" t="s">
        <v>6684</v>
      </c>
      <c r="O191" t="s">
        <v>6648</v>
      </c>
      <c r="P191" t="s">
        <v>458</v>
      </c>
      <c r="R191" s="103">
        <v>1305.5999999999999</v>
      </c>
      <c r="S191" t="s">
        <v>459</v>
      </c>
      <c r="T191" t="s">
        <v>458</v>
      </c>
      <c r="U191" t="s">
        <v>682</v>
      </c>
      <c r="V191" t="s">
        <v>458</v>
      </c>
    </row>
    <row r="192" spans="1:22" x14ac:dyDescent="0.2">
      <c r="A192" s="102">
        <v>43420</v>
      </c>
      <c r="B192" t="s">
        <v>6642</v>
      </c>
      <c r="C192" t="s">
        <v>541</v>
      </c>
      <c r="D192" s="58">
        <v>8000.1</v>
      </c>
      <c r="E192" t="s">
        <v>452</v>
      </c>
      <c r="F192">
        <v>403</v>
      </c>
      <c r="G192" t="s">
        <v>6519</v>
      </c>
      <c r="H192">
        <v>8</v>
      </c>
      <c r="I192">
        <v>3970</v>
      </c>
      <c r="J192" t="s">
        <v>6646</v>
      </c>
      <c r="K192" t="s">
        <v>425</v>
      </c>
      <c r="L192">
        <v>136</v>
      </c>
      <c r="M192">
        <v>163.19999999999999</v>
      </c>
      <c r="N192" t="s">
        <v>6685</v>
      </c>
      <c r="O192" t="s">
        <v>6686</v>
      </c>
      <c r="P192" t="s">
        <v>458</v>
      </c>
      <c r="R192" s="103">
        <v>1305.5999999999999</v>
      </c>
      <c r="S192" t="s">
        <v>459</v>
      </c>
      <c r="T192" t="s">
        <v>458</v>
      </c>
      <c r="U192" t="s">
        <v>682</v>
      </c>
      <c r="V192" t="s">
        <v>458</v>
      </c>
    </row>
    <row r="193" spans="1:22" x14ac:dyDescent="0.2">
      <c r="A193" s="102">
        <v>43423</v>
      </c>
      <c r="B193" t="s">
        <v>6642</v>
      </c>
      <c r="C193" t="s">
        <v>541</v>
      </c>
      <c r="D193" s="58">
        <v>8000.1</v>
      </c>
      <c r="E193" t="s">
        <v>452</v>
      </c>
      <c r="F193">
        <v>375</v>
      </c>
      <c r="G193" t="s">
        <v>6457</v>
      </c>
      <c r="H193">
        <v>2</v>
      </c>
      <c r="I193">
        <v>3970</v>
      </c>
      <c r="J193" t="s">
        <v>6646</v>
      </c>
      <c r="K193" t="s">
        <v>425</v>
      </c>
      <c r="L193">
        <v>618</v>
      </c>
      <c r="M193">
        <v>741.6</v>
      </c>
      <c r="N193" t="s">
        <v>6687</v>
      </c>
      <c r="O193" t="s">
        <v>6630</v>
      </c>
      <c r="P193" t="s">
        <v>458</v>
      </c>
      <c r="R193" s="103">
        <v>1483.2</v>
      </c>
      <c r="S193" t="s">
        <v>459</v>
      </c>
      <c r="T193" t="s">
        <v>458</v>
      </c>
      <c r="U193" t="s">
        <v>682</v>
      </c>
      <c r="V193" t="s">
        <v>458</v>
      </c>
    </row>
    <row r="194" spans="1:22" x14ac:dyDescent="0.2">
      <c r="A194" s="102">
        <v>43424</v>
      </c>
      <c r="B194" t="s">
        <v>6642</v>
      </c>
      <c r="C194" t="s">
        <v>541</v>
      </c>
      <c r="D194" s="58">
        <v>8000.1</v>
      </c>
      <c r="E194" t="s">
        <v>452</v>
      </c>
      <c r="F194">
        <v>375</v>
      </c>
      <c r="G194" t="s">
        <v>6457</v>
      </c>
      <c r="H194">
        <v>2</v>
      </c>
      <c r="I194">
        <v>3970</v>
      </c>
      <c r="J194" t="s">
        <v>6646</v>
      </c>
      <c r="K194" t="s">
        <v>425</v>
      </c>
      <c r="L194">
        <v>618</v>
      </c>
      <c r="M194">
        <v>741.6</v>
      </c>
      <c r="N194" t="s">
        <v>6688</v>
      </c>
      <c r="O194" t="s">
        <v>6630</v>
      </c>
      <c r="P194" t="s">
        <v>458</v>
      </c>
      <c r="R194" s="103">
        <v>1483.2</v>
      </c>
      <c r="S194" t="s">
        <v>459</v>
      </c>
      <c r="T194" t="s">
        <v>458</v>
      </c>
      <c r="U194" t="s">
        <v>682</v>
      </c>
      <c r="V194" t="s">
        <v>458</v>
      </c>
    </row>
    <row r="195" spans="1:22" x14ac:dyDescent="0.2">
      <c r="A195" s="102">
        <v>43425</v>
      </c>
      <c r="B195" t="s">
        <v>6642</v>
      </c>
      <c r="C195" t="s">
        <v>541</v>
      </c>
      <c r="D195" s="58">
        <v>8000.1</v>
      </c>
      <c r="E195" t="s">
        <v>452</v>
      </c>
      <c r="F195">
        <v>375</v>
      </c>
      <c r="G195" t="s">
        <v>6457</v>
      </c>
      <c r="H195">
        <v>2</v>
      </c>
      <c r="I195">
        <v>3970</v>
      </c>
      <c r="J195" t="s">
        <v>6646</v>
      </c>
      <c r="K195" t="s">
        <v>425</v>
      </c>
      <c r="L195">
        <v>618</v>
      </c>
      <c r="M195">
        <v>741.6</v>
      </c>
      <c r="N195" t="s">
        <v>6689</v>
      </c>
      <c r="O195" t="s">
        <v>6630</v>
      </c>
      <c r="P195" t="s">
        <v>458</v>
      </c>
      <c r="R195" s="103">
        <v>1483.2</v>
      </c>
      <c r="S195" t="s">
        <v>459</v>
      </c>
      <c r="T195" t="s">
        <v>458</v>
      </c>
      <c r="U195" t="s">
        <v>682</v>
      </c>
      <c r="V195" t="s">
        <v>458</v>
      </c>
    </row>
    <row r="196" spans="1:22" x14ac:dyDescent="0.2">
      <c r="A196" s="102">
        <v>43425</v>
      </c>
      <c r="B196" t="s">
        <v>6642</v>
      </c>
      <c r="C196" t="s">
        <v>541</v>
      </c>
      <c r="D196" s="58">
        <v>8000.1</v>
      </c>
      <c r="E196" t="s">
        <v>452</v>
      </c>
      <c r="F196">
        <v>403</v>
      </c>
      <c r="G196" t="s">
        <v>6519</v>
      </c>
      <c r="H196">
        <v>8</v>
      </c>
      <c r="I196">
        <v>3970</v>
      </c>
      <c r="J196" t="s">
        <v>6646</v>
      </c>
      <c r="K196" t="s">
        <v>425</v>
      </c>
      <c r="L196">
        <v>136</v>
      </c>
      <c r="M196">
        <v>163.19999999999999</v>
      </c>
      <c r="N196" t="s">
        <v>6690</v>
      </c>
      <c r="O196" t="s">
        <v>6686</v>
      </c>
      <c r="P196" t="s">
        <v>458</v>
      </c>
      <c r="R196" s="103">
        <v>1305.5999999999999</v>
      </c>
      <c r="S196" t="s">
        <v>459</v>
      </c>
      <c r="T196" t="s">
        <v>458</v>
      </c>
      <c r="U196" t="s">
        <v>682</v>
      </c>
      <c r="V196" t="s">
        <v>458</v>
      </c>
    </row>
    <row r="197" spans="1:22" x14ac:dyDescent="0.2">
      <c r="A197" s="102">
        <v>43426</v>
      </c>
      <c r="B197" t="s">
        <v>6642</v>
      </c>
      <c r="C197" t="s">
        <v>541</v>
      </c>
      <c r="D197" s="58">
        <v>8000.1</v>
      </c>
      <c r="E197" t="s">
        <v>452</v>
      </c>
      <c r="F197">
        <v>375</v>
      </c>
      <c r="G197" t="s">
        <v>6457</v>
      </c>
      <c r="H197">
        <v>2</v>
      </c>
      <c r="I197">
        <v>3970</v>
      </c>
      <c r="J197" t="s">
        <v>6646</v>
      </c>
      <c r="K197" t="s">
        <v>425</v>
      </c>
      <c r="L197">
        <v>618</v>
      </c>
      <c r="M197">
        <v>741.6</v>
      </c>
      <c r="N197" t="s">
        <v>6691</v>
      </c>
      <c r="O197" t="s">
        <v>6630</v>
      </c>
      <c r="P197" t="s">
        <v>458</v>
      </c>
      <c r="R197" s="103">
        <v>1483.2</v>
      </c>
      <c r="S197" t="s">
        <v>459</v>
      </c>
      <c r="T197" t="s">
        <v>458</v>
      </c>
      <c r="U197" t="s">
        <v>682</v>
      </c>
      <c r="V197" t="s">
        <v>458</v>
      </c>
    </row>
    <row r="198" spans="1:22" x14ac:dyDescent="0.2">
      <c r="A198" s="102">
        <v>43426</v>
      </c>
      <c r="B198" t="s">
        <v>6642</v>
      </c>
      <c r="C198" t="s">
        <v>541</v>
      </c>
      <c r="D198" s="58">
        <v>8000.1</v>
      </c>
      <c r="E198" t="s">
        <v>452</v>
      </c>
      <c r="F198">
        <v>403</v>
      </c>
      <c r="G198" t="s">
        <v>6519</v>
      </c>
      <c r="H198">
        <v>8</v>
      </c>
      <c r="I198">
        <v>3970</v>
      </c>
      <c r="J198" t="s">
        <v>6646</v>
      </c>
      <c r="K198" t="s">
        <v>425</v>
      </c>
      <c r="L198">
        <v>136</v>
      </c>
      <c r="M198">
        <v>163.19999999999999</v>
      </c>
      <c r="N198" t="s">
        <v>6692</v>
      </c>
      <c r="O198" t="s">
        <v>6686</v>
      </c>
      <c r="P198" t="s">
        <v>458</v>
      </c>
      <c r="R198" s="103">
        <v>1305.5999999999999</v>
      </c>
      <c r="S198" t="s">
        <v>459</v>
      </c>
      <c r="T198" t="s">
        <v>458</v>
      </c>
      <c r="U198" t="s">
        <v>682</v>
      </c>
      <c r="V198" t="s">
        <v>458</v>
      </c>
    </row>
    <row r="199" spans="1:22" x14ac:dyDescent="0.2">
      <c r="A199" s="102">
        <v>43427</v>
      </c>
      <c r="B199" t="s">
        <v>6642</v>
      </c>
      <c r="C199" t="s">
        <v>541</v>
      </c>
      <c r="D199" s="58">
        <v>8000.1</v>
      </c>
      <c r="E199" t="s">
        <v>452</v>
      </c>
      <c r="F199">
        <v>375</v>
      </c>
      <c r="G199" t="s">
        <v>6457</v>
      </c>
      <c r="H199">
        <v>2</v>
      </c>
      <c r="I199">
        <v>3970</v>
      </c>
      <c r="J199" t="s">
        <v>6646</v>
      </c>
      <c r="K199" t="s">
        <v>425</v>
      </c>
      <c r="L199">
        <v>618</v>
      </c>
      <c r="M199">
        <v>741.6</v>
      </c>
      <c r="N199" t="s">
        <v>6693</v>
      </c>
      <c r="O199" t="s">
        <v>6630</v>
      </c>
      <c r="P199" t="s">
        <v>458</v>
      </c>
      <c r="R199" s="103">
        <v>1483.2</v>
      </c>
      <c r="S199" t="s">
        <v>459</v>
      </c>
      <c r="T199" t="s">
        <v>458</v>
      </c>
      <c r="U199" t="s">
        <v>682</v>
      </c>
      <c r="V199" t="s">
        <v>458</v>
      </c>
    </row>
    <row r="200" spans="1:22" x14ac:dyDescent="0.2">
      <c r="A200" s="102">
        <v>43427</v>
      </c>
      <c r="B200" t="s">
        <v>6642</v>
      </c>
      <c r="C200" t="s">
        <v>541</v>
      </c>
      <c r="D200" s="58">
        <v>8000.1</v>
      </c>
      <c r="E200" t="s">
        <v>452</v>
      </c>
      <c r="F200">
        <v>403</v>
      </c>
      <c r="G200" t="s">
        <v>6519</v>
      </c>
      <c r="H200">
        <v>8</v>
      </c>
      <c r="I200">
        <v>3970</v>
      </c>
      <c r="J200" t="s">
        <v>6646</v>
      </c>
      <c r="K200" t="s">
        <v>425</v>
      </c>
      <c r="L200">
        <v>136</v>
      </c>
      <c r="M200">
        <v>163.19999999999999</v>
      </c>
      <c r="N200" t="s">
        <v>6694</v>
      </c>
      <c r="O200" t="s">
        <v>6686</v>
      </c>
      <c r="P200" t="s">
        <v>458</v>
      </c>
      <c r="R200" s="103">
        <v>1305.5999999999999</v>
      </c>
      <c r="S200" t="s">
        <v>459</v>
      </c>
      <c r="T200" t="s">
        <v>458</v>
      </c>
      <c r="U200" t="s">
        <v>682</v>
      </c>
      <c r="V200" t="s">
        <v>458</v>
      </c>
    </row>
    <row r="201" spans="1:22" x14ac:dyDescent="0.2">
      <c r="A201" s="102">
        <v>43430</v>
      </c>
      <c r="B201" t="s">
        <v>6642</v>
      </c>
      <c r="C201" t="s">
        <v>541</v>
      </c>
      <c r="D201" s="58">
        <v>8000.1</v>
      </c>
      <c r="E201" t="s">
        <v>452</v>
      </c>
      <c r="F201">
        <v>403</v>
      </c>
      <c r="G201" t="s">
        <v>6519</v>
      </c>
      <c r="H201">
        <v>8</v>
      </c>
      <c r="I201">
        <v>3970</v>
      </c>
      <c r="J201" t="s">
        <v>6646</v>
      </c>
      <c r="K201" t="s">
        <v>425</v>
      </c>
      <c r="L201">
        <v>136</v>
      </c>
      <c r="M201">
        <v>163.19999999999999</v>
      </c>
      <c r="N201" t="s">
        <v>6695</v>
      </c>
      <c r="O201" t="s">
        <v>6686</v>
      </c>
      <c r="P201" t="s">
        <v>458</v>
      </c>
      <c r="R201" s="103">
        <v>1305.5999999999999</v>
      </c>
      <c r="S201" t="s">
        <v>459</v>
      </c>
      <c r="T201" t="s">
        <v>458</v>
      </c>
      <c r="U201" t="s">
        <v>682</v>
      </c>
      <c r="V201" t="s">
        <v>458</v>
      </c>
    </row>
    <row r="202" spans="1:22" x14ac:dyDescent="0.2">
      <c r="A202" s="102">
        <v>43431</v>
      </c>
      <c r="B202" t="s">
        <v>6642</v>
      </c>
      <c r="C202" t="s">
        <v>541</v>
      </c>
      <c r="D202" s="58">
        <v>8000.1</v>
      </c>
      <c r="E202" t="s">
        <v>452</v>
      </c>
      <c r="F202">
        <v>375</v>
      </c>
      <c r="G202" t="s">
        <v>6457</v>
      </c>
      <c r="H202">
        <v>2</v>
      </c>
      <c r="I202">
        <v>3970</v>
      </c>
      <c r="J202" t="s">
        <v>6646</v>
      </c>
      <c r="K202" t="s">
        <v>425</v>
      </c>
      <c r="L202">
        <v>618</v>
      </c>
      <c r="M202">
        <v>741.6</v>
      </c>
      <c r="N202" t="s">
        <v>6696</v>
      </c>
      <c r="O202" t="s">
        <v>6630</v>
      </c>
      <c r="P202" t="s">
        <v>458</v>
      </c>
      <c r="R202" s="103">
        <v>1483.2</v>
      </c>
      <c r="S202" t="s">
        <v>459</v>
      </c>
      <c r="T202" t="s">
        <v>458</v>
      </c>
      <c r="U202" t="s">
        <v>682</v>
      </c>
      <c r="V202" t="s">
        <v>458</v>
      </c>
    </row>
    <row r="203" spans="1:22" x14ac:dyDescent="0.2">
      <c r="A203" s="102">
        <v>43431</v>
      </c>
      <c r="B203" t="s">
        <v>6642</v>
      </c>
      <c r="C203" t="s">
        <v>541</v>
      </c>
      <c r="D203" s="58">
        <v>8000.1</v>
      </c>
      <c r="E203" t="s">
        <v>452</v>
      </c>
      <c r="F203">
        <v>403</v>
      </c>
      <c r="G203" t="s">
        <v>6519</v>
      </c>
      <c r="H203">
        <v>8</v>
      </c>
      <c r="I203">
        <v>3970</v>
      </c>
      <c r="J203" t="s">
        <v>6646</v>
      </c>
      <c r="K203" t="s">
        <v>425</v>
      </c>
      <c r="L203">
        <v>136</v>
      </c>
      <c r="M203">
        <v>163.19999999999999</v>
      </c>
      <c r="N203" t="s">
        <v>6697</v>
      </c>
      <c r="O203" t="s">
        <v>6686</v>
      </c>
      <c r="P203" t="s">
        <v>458</v>
      </c>
      <c r="R203" s="103">
        <v>1305.5999999999999</v>
      </c>
      <c r="S203" t="s">
        <v>459</v>
      </c>
      <c r="T203" t="s">
        <v>458</v>
      </c>
      <c r="U203" t="s">
        <v>682</v>
      </c>
      <c r="V203" t="s">
        <v>458</v>
      </c>
    </row>
    <row r="204" spans="1:22" x14ac:dyDescent="0.2">
      <c r="A204" s="102">
        <v>43432</v>
      </c>
      <c r="B204" t="s">
        <v>6642</v>
      </c>
      <c r="C204" t="s">
        <v>541</v>
      </c>
      <c r="D204" s="58">
        <v>8000.1</v>
      </c>
      <c r="E204" t="s">
        <v>452</v>
      </c>
      <c r="F204">
        <v>375</v>
      </c>
      <c r="G204" t="s">
        <v>6457</v>
      </c>
      <c r="H204">
        <v>2</v>
      </c>
      <c r="I204">
        <v>3970</v>
      </c>
      <c r="J204" t="s">
        <v>6646</v>
      </c>
      <c r="K204" t="s">
        <v>425</v>
      </c>
      <c r="L204">
        <v>618</v>
      </c>
      <c r="M204">
        <v>741.6</v>
      </c>
      <c r="N204" t="s">
        <v>6698</v>
      </c>
      <c r="O204" t="s">
        <v>6630</v>
      </c>
      <c r="P204" t="s">
        <v>458</v>
      </c>
      <c r="R204" s="103">
        <v>1483.2</v>
      </c>
      <c r="S204" t="s">
        <v>459</v>
      </c>
      <c r="T204" t="s">
        <v>458</v>
      </c>
      <c r="U204" t="s">
        <v>682</v>
      </c>
      <c r="V204" t="s">
        <v>458</v>
      </c>
    </row>
    <row r="205" spans="1:22" x14ac:dyDescent="0.2">
      <c r="A205" s="102">
        <v>43432</v>
      </c>
      <c r="B205" t="s">
        <v>6642</v>
      </c>
      <c r="C205" t="s">
        <v>541</v>
      </c>
      <c r="D205" s="58">
        <v>8000.1</v>
      </c>
      <c r="E205" t="s">
        <v>452</v>
      </c>
      <c r="F205">
        <v>403</v>
      </c>
      <c r="G205" t="s">
        <v>6519</v>
      </c>
      <c r="H205">
        <v>8</v>
      </c>
      <c r="I205">
        <v>3970</v>
      </c>
      <c r="J205" t="s">
        <v>6646</v>
      </c>
      <c r="K205" t="s">
        <v>425</v>
      </c>
      <c r="L205">
        <v>136</v>
      </c>
      <c r="M205">
        <v>163.19999999999999</v>
      </c>
      <c r="N205" t="s">
        <v>6699</v>
      </c>
      <c r="O205" t="s">
        <v>6686</v>
      </c>
      <c r="P205" t="s">
        <v>458</v>
      </c>
      <c r="R205" s="103">
        <v>1305.5999999999999</v>
      </c>
      <c r="S205" t="s">
        <v>459</v>
      </c>
      <c r="T205" t="s">
        <v>458</v>
      </c>
      <c r="U205" t="s">
        <v>682</v>
      </c>
      <c r="V205" t="s">
        <v>458</v>
      </c>
    </row>
    <row r="206" spans="1:22" x14ac:dyDescent="0.2">
      <c r="A206" s="102">
        <v>43433</v>
      </c>
      <c r="B206" t="s">
        <v>6642</v>
      </c>
      <c r="C206" t="s">
        <v>541</v>
      </c>
      <c r="D206" s="58">
        <v>8000.1</v>
      </c>
      <c r="E206" t="s">
        <v>452</v>
      </c>
      <c r="F206">
        <v>375</v>
      </c>
      <c r="G206" t="s">
        <v>6457</v>
      </c>
      <c r="H206">
        <v>2</v>
      </c>
      <c r="I206">
        <v>3970</v>
      </c>
      <c r="J206" t="s">
        <v>6646</v>
      </c>
      <c r="K206" t="s">
        <v>425</v>
      </c>
      <c r="L206">
        <v>618</v>
      </c>
      <c r="M206">
        <v>741.6</v>
      </c>
      <c r="N206" t="s">
        <v>6700</v>
      </c>
      <c r="O206" t="s">
        <v>6630</v>
      </c>
      <c r="P206" t="s">
        <v>458</v>
      </c>
      <c r="R206" s="103">
        <v>1483.2</v>
      </c>
      <c r="S206" t="s">
        <v>459</v>
      </c>
      <c r="T206" t="s">
        <v>458</v>
      </c>
      <c r="U206" t="s">
        <v>682</v>
      </c>
      <c r="V206" t="s">
        <v>458</v>
      </c>
    </row>
    <row r="207" spans="1:22" x14ac:dyDescent="0.2">
      <c r="A207" s="102">
        <v>43433</v>
      </c>
      <c r="B207" t="s">
        <v>6642</v>
      </c>
      <c r="C207" t="s">
        <v>541</v>
      </c>
      <c r="D207" s="58">
        <v>8000.1</v>
      </c>
      <c r="E207" t="s">
        <v>452</v>
      </c>
      <c r="F207">
        <v>403</v>
      </c>
      <c r="G207" t="s">
        <v>6519</v>
      </c>
      <c r="H207">
        <v>8</v>
      </c>
      <c r="I207">
        <v>3970</v>
      </c>
      <c r="J207" t="s">
        <v>6646</v>
      </c>
      <c r="K207" t="s">
        <v>425</v>
      </c>
      <c r="L207">
        <v>136</v>
      </c>
      <c r="M207">
        <v>163.19999999999999</v>
      </c>
      <c r="N207" t="s">
        <v>6701</v>
      </c>
      <c r="O207" t="s">
        <v>6686</v>
      </c>
      <c r="P207" t="s">
        <v>458</v>
      </c>
      <c r="R207" s="103">
        <v>1305.5999999999999</v>
      </c>
      <c r="S207" t="s">
        <v>459</v>
      </c>
      <c r="T207" t="s">
        <v>458</v>
      </c>
      <c r="U207" t="s">
        <v>682</v>
      </c>
      <c r="V207" t="s">
        <v>458</v>
      </c>
    </row>
    <row r="208" spans="1:22" x14ac:dyDescent="0.2">
      <c r="A208" s="102">
        <v>43433</v>
      </c>
      <c r="B208" t="s">
        <v>6642</v>
      </c>
      <c r="C208" t="s">
        <v>541</v>
      </c>
      <c r="D208" s="58">
        <v>8000.1</v>
      </c>
      <c r="E208" t="s">
        <v>452</v>
      </c>
      <c r="F208">
        <v>535</v>
      </c>
      <c r="G208" t="s">
        <v>6671</v>
      </c>
      <c r="H208">
        <v>8</v>
      </c>
      <c r="I208">
        <v>3971</v>
      </c>
      <c r="J208" t="s">
        <v>6643</v>
      </c>
      <c r="K208" t="s">
        <v>425</v>
      </c>
      <c r="L208">
        <v>176</v>
      </c>
      <c r="M208">
        <v>211.2</v>
      </c>
      <c r="N208" t="s">
        <v>6702</v>
      </c>
      <c r="O208" t="s">
        <v>6703</v>
      </c>
      <c r="P208" t="s">
        <v>458</v>
      </c>
      <c r="R208" s="103">
        <v>1689.6</v>
      </c>
      <c r="S208" t="s">
        <v>459</v>
      </c>
      <c r="T208" t="s">
        <v>458</v>
      </c>
      <c r="U208" t="s">
        <v>682</v>
      </c>
      <c r="V208" t="s">
        <v>458</v>
      </c>
    </row>
    <row r="209" spans="1:22" x14ac:dyDescent="0.2">
      <c r="A209" s="102">
        <v>43434</v>
      </c>
      <c r="B209" t="s">
        <v>6642</v>
      </c>
      <c r="C209" t="s">
        <v>541</v>
      </c>
      <c r="D209" s="58">
        <v>8000.1</v>
      </c>
      <c r="E209" t="s">
        <v>452</v>
      </c>
      <c r="F209">
        <v>375</v>
      </c>
      <c r="G209" t="s">
        <v>6457</v>
      </c>
      <c r="H209">
        <v>2</v>
      </c>
      <c r="I209">
        <v>3970</v>
      </c>
      <c r="J209" t="s">
        <v>6646</v>
      </c>
      <c r="K209" t="s">
        <v>425</v>
      </c>
      <c r="L209">
        <v>618</v>
      </c>
      <c r="M209">
        <v>741.6</v>
      </c>
      <c r="N209" t="s">
        <v>6704</v>
      </c>
      <c r="O209" t="s">
        <v>6630</v>
      </c>
      <c r="P209" t="s">
        <v>458</v>
      </c>
      <c r="R209" s="103">
        <v>1483.2</v>
      </c>
      <c r="S209" t="s">
        <v>459</v>
      </c>
      <c r="T209" t="s">
        <v>458</v>
      </c>
      <c r="U209" t="s">
        <v>682</v>
      </c>
      <c r="V209" t="s">
        <v>458</v>
      </c>
    </row>
    <row r="210" spans="1:22" x14ac:dyDescent="0.2">
      <c r="A210" s="102">
        <v>43434</v>
      </c>
      <c r="B210" t="s">
        <v>6642</v>
      </c>
      <c r="C210" t="s">
        <v>541</v>
      </c>
      <c r="D210" s="58">
        <v>8000.1</v>
      </c>
      <c r="E210" t="s">
        <v>452</v>
      </c>
      <c r="F210">
        <v>403</v>
      </c>
      <c r="G210" t="s">
        <v>6519</v>
      </c>
      <c r="H210">
        <v>8</v>
      </c>
      <c r="I210">
        <v>3970</v>
      </c>
      <c r="J210" t="s">
        <v>6646</v>
      </c>
      <c r="K210" t="s">
        <v>425</v>
      </c>
      <c r="L210">
        <v>136</v>
      </c>
      <c r="M210">
        <v>163.19999999999999</v>
      </c>
      <c r="N210" t="s">
        <v>6705</v>
      </c>
      <c r="O210" t="s">
        <v>6686</v>
      </c>
      <c r="P210" t="s">
        <v>458</v>
      </c>
      <c r="R210" s="103">
        <v>1305.5999999999999</v>
      </c>
      <c r="S210" t="s">
        <v>459</v>
      </c>
      <c r="T210" t="s">
        <v>458</v>
      </c>
      <c r="U210" t="s">
        <v>682</v>
      </c>
      <c r="V210" t="s">
        <v>458</v>
      </c>
    </row>
    <row r="211" spans="1:22" x14ac:dyDescent="0.2">
      <c r="A211" s="102">
        <v>43434</v>
      </c>
      <c r="B211" t="s">
        <v>6642</v>
      </c>
      <c r="C211" t="s">
        <v>541</v>
      </c>
      <c r="D211" s="58">
        <v>8000.1</v>
      </c>
      <c r="E211" t="s">
        <v>452</v>
      </c>
      <c r="F211">
        <v>535</v>
      </c>
      <c r="G211" t="s">
        <v>6671</v>
      </c>
      <c r="H211">
        <v>8</v>
      </c>
      <c r="I211">
        <v>3971</v>
      </c>
      <c r="J211" t="s">
        <v>6643</v>
      </c>
      <c r="K211" t="s">
        <v>425</v>
      </c>
      <c r="L211">
        <v>176</v>
      </c>
      <c r="M211">
        <v>211.2</v>
      </c>
      <c r="N211" t="s">
        <v>6706</v>
      </c>
      <c r="O211" t="s">
        <v>6703</v>
      </c>
      <c r="P211" t="s">
        <v>458</v>
      </c>
      <c r="R211" s="103">
        <v>1689.6</v>
      </c>
      <c r="S211" t="s">
        <v>459</v>
      </c>
      <c r="T211" t="s">
        <v>458</v>
      </c>
      <c r="U211" t="s">
        <v>682</v>
      </c>
      <c r="V211" t="s">
        <v>458</v>
      </c>
    </row>
    <row r="212" spans="1:22" x14ac:dyDescent="0.2">
      <c r="A212" s="102">
        <v>43435</v>
      </c>
      <c r="B212" t="s">
        <v>6642</v>
      </c>
      <c r="C212" t="s">
        <v>541</v>
      </c>
      <c r="D212" s="58">
        <v>8000.1</v>
      </c>
      <c r="E212" t="s">
        <v>452</v>
      </c>
      <c r="F212">
        <v>375</v>
      </c>
      <c r="G212" t="s">
        <v>6457</v>
      </c>
      <c r="H212">
        <v>-0.01</v>
      </c>
      <c r="I212">
        <v>3970</v>
      </c>
      <c r="J212" t="s">
        <v>6646</v>
      </c>
      <c r="K212" t="s">
        <v>425</v>
      </c>
      <c r="L212">
        <v>618</v>
      </c>
      <c r="M212" s="103">
        <v>105600</v>
      </c>
      <c r="N212" t="s">
        <v>6707</v>
      </c>
      <c r="O212" t="s">
        <v>6633</v>
      </c>
      <c r="P212" t="s">
        <v>458</v>
      </c>
      <c r="R212" s="103">
        <v>-1056</v>
      </c>
      <c r="S212" t="s">
        <v>459</v>
      </c>
      <c r="T212" t="s">
        <v>458</v>
      </c>
      <c r="U212" t="s">
        <v>682</v>
      </c>
      <c r="V212" t="s">
        <v>458</v>
      </c>
    </row>
    <row r="213" spans="1:22" x14ac:dyDescent="0.2">
      <c r="A213" s="102">
        <v>43437</v>
      </c>
      <c r="B213" t="s">
        <v>6642</v>
      </c>
      <c r="C213" t="s">
        <v>541</v>
      </c>
      <c r="D213" s="58">
        <v>8000.1</v>
      </c>
      <c r="E213" t="s">
        <v>452</v>
      </c>
      <c r="F213">
        <v>375</v>
      </c>
      <c r="G213" t="s">
        <v>6457</v>
      </c>
      <c r="H213">
        <v>2</v>
      </c>
      <c r="I213">
        <v>3970</v>
      </c>
      <c r="J213" t="s">
        <v>6646</v>
      </c>
      <c r="K213" t="s">
        <v>425</v>
      </c>
      <c r="L213">
        <v>618</v>
      </c>
      <c r="M213">
        <v>741.6</v>
      </c>
      <c r="N213" t="s">
        <v>6708</v>
      </c>
      <c r="O213" t="s">
        <v>6635</v>
      </c>
      <c r="P213" t="s">
        <v>458</v>
      </c>
      <c r="R213" s="103">
        <v>1483.2</v>
      </c>
      <c r="S213" t="s">
        <v>459</v>
      </c>
      <c r="T213" t="s">
        <v>458</v>
      </c>
      <c r="U213" t="s">
        <v>682</v>
      </c>
      <c r="V213" t="s">
        <v>458</v>
      </c>
    </row>
    <row r="214" spans="1:22" x14ac:dyDescent="0.2">
      <c r="A214" s="102">
        <v>43438</v>
      </c>
      <c r="B214" t="s">
        <v>6642</v>
      </c>
      <c r="C214" t="s">
        <v>541</v>
      </c>
      <c r="D214" s="58">
        <v>8000.1</v>
      </c>
      <c r="E214" t="s">
        <v>452</v>
      </c>
      <c r="F214">
        <v>375</v>
      </c>
      <c r="G214" t="s">
        <v>6457</v>
      </c>
      <c r="H214">
        <v>2</v>
      </c>
      <c r="I214">
        <v>3970</v>
      </c>
      <c r="J214" t="s">
        <v>6646</v>
      </c>
      <c r="K214" t="s">
        <v>425</v>
      </c>
      <c r="L214">
        <v>618</v>
      </c>
      <c r="M214">
        <v>741.6</v>
      </c>
      <c r="N214" t="s">
        <v>6709</v>
      </c>
      <c r="O214" t="s">
        <v>6635</v>
      </c>
      <c r="P214" t="s">
        <v>458</v>
      </c>
      <c r="R214" s="103">
        <v>1483.2</v>
      </c>
      <c r="S214" t="s">
        <v>459</v>
      </c>
      <c r="T214" t="s">
        <v>458</v>
      </c>
      <c r="U214" t="s">
        <v>682</v>
      </c>
      <c r="V214" t="s">
        <v>458</v>
      </c>
    </row>
    <row r="215" spans="1:22" x14ac:dyDescent="0.2">
      <c r="A215" s="102">
        <v>43439</v>
      </c>
      <c r="B215" t="s">
        <v>6642</v>
      </c>
      <c r="C215" t="s">
        <v>541</v>
      </c>
      <c r="D215" s="58">
        <v>8000.1</v>
      </c>
      <c r="E215" t="s">
        <v>452</v>
      </c>
      <c r="F215">
        <v>375</v>
      </c>
      <c r="G215" t="s">
        <v>6457</v>
      </c>
      <c r="H215">
        <v>2</v>
      </c>
      <c r="I215">
        <v>3970</v>
      </c>
      <c r="J215" t="s">
        <v>6646</v>
      </c>
      <c r="K215" t="s">
        <v>425</v>
      </c>
      <c r="L215">
        <v>618</v>
      </c>
      <c r="M215">
        <v>741.6</v>
      </c>
      <c r="N215" t="s">
        <v>6710</v>
      </c>
      <c r="O215" t="s">
        <v>6635</v>
      </c>
      <c r="P215" t="s">
        <v>458</v>
      </c>
      <c r="R215" s="103">
        <v>1483.2</v>
      </c>
      <c r="S215" t="s">
        <v>459</v>
      </c>
      <c r="T215" t="s">
        <v>458</v>
      </c>
      <c r="U215" t="s">
        <v>682</v>
      </c>
      <c r="V215" t="s">
        <v>458</v>
      </c>
    </row>
    <row r="216" spans="1:22" x14ac:dyDescent="0.2">
      <c r="A216" s="102">
        <v>43440</v>
      </c>
      <c r="B216" t="s">
        <v>6642</v>
      </c>
      <c r="C216" t="s">
        <v>541</v>
      </c>
      <c r="D216" s="58">
        <v>8000.1</v>
      </c>
      <c r="E216" t="s">
        <v>452</v>
      </c>
      <c r="F216">
        <v>375</v>
      </c>
      <c r="G216" t="s">
        <v>6457</v>
      </c>
      <c r="H216">
        <v>2</v>
      </c>
      <c r="I216">
        <v>3970</v>
      </c>
      <c r="J216" t="s">
        <v>6646</v>
      </c>
      <c r="K216" t="s">
        <v>425</v>
      </c>
      <c r="L216">
        <v>618</v>
      </c>
      <c r="M216">
        <v>741.6</v>
      </c>
      <c r="N216" t="s">
        <v>6711</v>
      </c>
      <c r="O216" t="s">
        <v>6635</v>
      </c>
      <c r="P216" t="s">
        <v>458</v>
      </c>
      <c r="R216" s="103">
        <v>1483.2</v>
      </c>
      <c r="S216" t="s">
        <v>459</v>
      </c>
      <c r="T216" t="s">
        <v>458</v>
      </c>
      <c r="U216" t="s">
        <v>682</v>
      </c>
      <c r="V216" t="s">
        <v>458</v>
      </c>
    </row>
    <row r="217" spans="1:22" x14ac:dyDescent="0.2">
      <c r="A217" s="102">
        <v>43441</v>
      </c>
      <c r="B217" t="s">
        <v>6642</v>
      </c>
      <c r="C217" t="s">
        <v>541</v>
      </c>
      <c r="D217" s="58">
        <v>8000.1</v>
      </c>
      <c r="E217" t="s">
        <v>452</v>
      </c>
      <c r="F217">
        <v>375</v>
      </c>
      <c r="G217" t="s">
        <v>6457</v>
      </c>
      <c r="H217">
        <v>2</v>
      </c>
      <c r="I217">
        <v>3970</v>
      </c>
      <c r="J217" t="s">
        <v>6646</v>
      </c>
      <c r="K217" t="s">
        <v>425</v>
      </c>
      <c r="L217">
        <v>618</v>
      </c>
      <c r="M217">
        <v>741.6</v>
      </c>
      <c r="N217" t="s">
        <v>6712</v>
      </c>
      <c r="O217" t="s">
        <v>6635</v>
      </c>
      <c r="P217" t="s">
        <v>458</v>
      </c>
      <c r="R217" s="103">
        <v>1483.2</v>
      </c>
      <c r="S217" t="s">
        <v>459</v>
      </c>
      <c r="T217" t="s">
        <v>458</v>
      </c>
      <c r="U217" t="s">
        <v>682</v>
      </c>
      <c r="V217" t="s">
        <v>458</v>
      </c>
    </row>
    <row r="218" spans="1:22" x14ac:dyDescent="0.2">
      <c r="A218" s="102">
        <v>43444</v>
      </c>
      <c r="B218" t="s">
        <v>6642</v>
      </c>
      <c r="C218" t="s">
        <v>541</v>
      </c>
      <c r="D218" s="58">
        <v>8000.1</v>
      </c>
      <c r="E218" t="s">
        <v>452</v>
      </c>
      <c r="F218">
        <v>403</v>
      </c>
      <c r="G218" t="s">
        <v>6519</v>
      </c>
      <c r="H218">
        <v>8</v>
      </c>
      <c r="I218">
        <v>3970</v>
      </c>
      <c r="J218" t="s">
        <v>6646</v>
      </c>
      <c r="K218" t="s">
        <v>425</v>
      </c>
      <c r="L218">
        <v>136</v>
      </c>
      <c r="M218">
        <v>163.19999999999999</v>
      </c>
      <c r="N218" t="s">
        <v>6713</v>
      </c>
      <c r="O218" t="s">
        <v>6714</v>
      </c>
      <c r="P218" t="s">
        <v>458</v>
      </c>
      <c r="R218" s="103">
        <v>1305.5999999999999</v>
      </c>
      <c r="S218" t="s">
        <v>459</v>
      </c>
      <c r="T218" t="s">
        <v>458</v>
      </c>
      <c r="U218" t="s">
        <v>682</v>
      </c>
      <c r="V218" t="s">
        <v>458</v>
      </c>
    </row>
    <row r="219" spans="1:22" x14ac:dyDescent="0.2">
      <c r="A219" s="102">
        <v>43444</v>
      </c>
      <c r="B219" t="s">
        <v>6642</v>
      </c>
      <c r="C219" t="s">
        <v>541</v>
      </c>
      <c r="D219" s="58">
        <v>8000.1</v>
      </c>
      <c r="E219" t="s">
        <v>452</v>
      </c>
      <c r="F219">
        <v>375</v>
      </c>
      <c r="G219" t="s">
        <v>6457</v>
      </c>
      <c r="H219">
        <v>2</v>
      </c>
      <c r="I219">
        <v>3970</v>
      </c>
      <c r="J219" t="s">
        <v>6646</v>
      </c>
      <c r="K219" t="s">
        <v>425</v>
      </c>
      <c r="L219">
        <v>618</v>
      </c>
      <c r="M219">
        <v>741.6</v>
      </c>
      <c r="N219" t="s">
        <v>6715</v>
      </c>
      <c r="O219" t="s">
        <v>6635</v>
      </c>
      <c r="P219" t="s">
        <v>458</v>
      </c>
      <c r="R219" s="103">
        <v>1483.2</v>
      </c>
      <c r="S219" t="s">
        <v>459</v>
      </c>
      <c r="T219" t="s">
        <v>458</v>
      </c>
      <c r="U219" t="s">
        <v>682</v>
      </c>
      <c r="V219" t="s">
        <v>458</v>
      </c>
    </row>
    <row r="220" spans="1:22" x14ac:dyDescent="0.2">
      <c r="A220" s="102">
        <v>43445</v>
      </c>
      <c r="B220" t="s">
        <v>6642</v>
      </c>
      <c r="C220" t="s">
        <v>541</v>
      </c>
      <c r="D220" s="58">
        <v>8000.1</v>
      </c>
      <c r="E220" t="s">
        <v>452</v>
      </c>
      <c r="F220">
        <v>375</v>
      </c>
      <c r="G220" t="s">
        <v>6457</v>
      </c>
      <c r="H220">
        <v>2</v>
      </c>
      <c r="I220">
        <v>3970</v>
      </c>
      <c r="J220" t="s">
        <v>6646</v>
      </c>
      <c r="K220" t="s">
        <v>425</v>
      </c>
      <c r="L220">
        <v>618</v>
      </c>
      <c r="M220">
        <v>741.6</v>
      </c>
      <c r="N220" t="s">
        <v>6716</v>
      </c>
      <c r="O220" t="s">
        <v>6635</v>
      </c>
      <c r="P220" t="s">
        <v>458</v>
      </c>
      <c r="R220" s="103">
        <v>1483.2</v>
      </c>
      <c r="S220" t="s">
        <v>459</v>
      </c>
      <c r="T220" t="s">
        <v>458</v>
      </c>
      <c r="U220" t="s">
        <v>682</v>
      </c>
      <c r="V220" t="s">
        <v>458</v>
      </c>
    </row>
    <row r="221" spans="1:22" x14ac:dyDescent="0.2">
      <c r="A221" s="102">
        <v>43446</v>
      </c>
      <c r="B221" t="s">
        <v>6642</v>
      </c>
      <c r="C221" t="s">
        <v>541</v>
      </c>
      <c r="D221" s="58">
        <v>8000.1</v>
      </c>
      <c r="E221" t="s">
        <v>452</v>
      </c>
      <c r="F221">
        <v>375</v>
      </c>
      <c r="G221" t="s">
        <v>6457</v>
      </c>
      <c r="H221">
        <v>2</v>
      </c>
      <c r="I221">
        <v>3970</v>
      </c>
      <c r="J221" t="s">
        <v>6646</v>
      </c>
      <c r="K221" t="s">
        <v>425</v>
      </c>
      <c r="L221">
        <v>618</v>
      </c>
      <c r="M221">
        <v>741.6</v>
      </c>
      <c r="N221" t="s">
        <v>6717</v>
      </c>
      <c r="O221" t="s">
        <v>6635</v>
      </c>
      <c r="P221" t="s">
        <v>458</v>
      </c>
      <c r="R221" s="103">
        <v>1483.2</v>
      </c>
      <c r="S221" t="s">
        <v>459</v>
      </c>
      <c r="T221" t="s">
        <v>458</v>
      </c>
      <c r="U221" t="s">
        <v>682</v>
      </c>
      <c r="V221" t="s">
        <v>458</v>
      </c>
    </row>
    <row r="222" spans="1:22" x14ac:dyDescent="0.2">
      <c r="A222" s="102">
        <v>43447</v>
      </c>
      <c r="B222" t="s">
        <v>6642</v>
      </c>
      <c r="C222" t="s">
        <v>541</v>
      </c>
      <c r="D222" s="58">
        <v>8000.1</v>
      </c>
      <c r="E222" t="s">
        <v>452</v>
      </c>
      <c r="F222">
        <v>375</v>
      </c>
      <c r="G222" t="s">
        <v>6457</v>
      </c>
      <c r="H222">
        <v>2</v>
      </c>
      <c r="I222">
        <v>3970</v>
      </c>
      <c r="J222" t="s">
        <v>6646</v>
      </c>
      <c r="K222" t="s">
        <v>425</v>
      </c>
      <c r="L222">
        <v>618</v>
      </c>
      <c r="M222">
        <v>741.6</v>
      </c>
      <c r="N222" t="s">
        <v>6718</v>
      </c>
      <c r="O222" t="s">
        <v>6635</v>
      </c>
      <c r="P222" t="s">
        <v>458</v>
      </c>
      <c r="R222" s="103">
        <v>1483.2</v>
      </c>
      <c r="S222" t="s">
        <v>459</v>
      </c>
      <c r="T222" t="s">
        <v>458</v>
      </c>
      <c r="U222" t="s">
        <v>682</v>
      </c>
      <c r="V222" t="s">
        <v>458</v>
      </c>
    </row>
    <row r="223" spans="1:22" x14ac:dyDescent="0.2">
      <c r="A223" s="102">
        <v>43448</v>
      </c>
      <c r="B223" t="s">
        <v>6642</v>
      </c>
      <c r="C223" t="s">
        <v>541</v>
      </c>
      <c r="D223" s="58">
        <v>8000.1</v>
      </c>
      <c r="E223" t="s">
        <v>452</v>
      </c>
      <c r="F223">
        <v>375</v>
      </c>
      <c r="G223" t="s">
        <v>6457</v>
      </c>
      <c r="H223">
        <v>2</v>
      </c>
      <c r="I223">
        <v>3970</v>
      </c>
      <c r="J223" t="s">
        <v>6646</v>
      </c>
      <c r="K223" t="s">
        <v>425</v>
      </c>
      <c r="L223">
        <v>618</v>
      </c>
      <c r="M223">
        <v>741.6</v>
      </c>
      <c r="N223" t="s">
        <v>6719</v>
      </c>
      <c r="O223" t="s">
        <v>6635</v>
      </c>
      <c r="P223" t="s">
        <v>458</v>
      </c>
      <c r="R223" s="103">
        <v>1483.2</v>
      </c>
      <c r="S223" t="s">
        <v>459</v>
      </c>
      <c r="T223" t="s">
        <v>458</v>
      </c>
      <c r="U223" t="s">
        <v>682</v>
      </c>
      <c r="V223" t="s">
        <v>458</v>
      </c>
    </row>
    <row r="224" spans="1:22" x14ac:dyDescent="0.2">
      <c r="A224" s="102">
        <v>43458</v>
      </c>
      <c r="B224" t="s">
        <v>6642</v>
      </c>
      <c r="C224" t="s">
        <v>541</v>
      </c>
      <c r="D224" s="58">
        <v>8000.1</v>
      </c>
      <c r="E224" t="s">
        <v>452</v>
      </c>
      <c r="F224">
        <v>403</v>
      </c>
      <c r="G224" t="s">
        <v>6519</v>
      </c>
      <c r="H224">
        <v>8</v>
      </c>
      <c r="I224">
        <v>3970</v>
      </c>
      <c r="J224" t="s">
        <v>6646</v>
      </c>
      <c r="K224" t="s">
        <v>425</v>
      </c>
      <c r="L224">
        <v>136</v>
      </c>
      <c r="M224">
        <v>163.19999999999999</v>
      </c>
      <c r="N224" t="s">
        <v>6720</v>
      </c>
      <c r="O224" t="s">
        <v>6721</v>
      </c>
      <c r="P224" t="s">
        <v>458</v>
      </c>
      <c r="R224" s="103">
        <v>1305.5999999999999</v>
      </c>
      <c r="S224" t="s">
        <v>459</v>
      </c>
      <c r="T224" t="s">
        <v>458</v>
      </c>
      <c r="U224" t="s">
        <v>682</v>
      </c>
      <c r="V224" t="s">
        <v>458</v>
      </c>
    </row>
    <row r="225" spans="1:22" x14ac:dyDescent="0.2">
      <c r="A225" s="102">
        <v>43459</v>
      </c>
      <c r="B225" t="s">
        <v>6642</v>
      </c>
      <c r="C225" t="s">
        <v>541</v>
      </c>
      <c r="D225" s="58">
        <v>8000.1</v>
      </c>
      <c r="E225" t="s">
        <v>452</v>
      </c>
      <c r="F225">
        <v>403</v>
      </c>
      <c r="G225" t="s">
        <v>6519</v>
      </c>
      <c r="H225">
        <v>8</v>
      </c>
      <c r="I225">
        <v>3970</v>
      </c>
      <c r="J225" t="s">
        <v>6646</v>
      </c>
      <c r="K225" t="s">
        <v>425</v>
      </c>
      <c r="L225">
        <v>136</v>
      </c>
      <c r="M225">
        <v>163.19999999999999</v>
      </c>
      <c r="N225" t="s">
        <v>6722</v>
      </c>
      <c r="O225" t="s">
        <v>6721</v>
      </c>
      <c r="P225" t="s">
        <v>458</v>
      </c>
      <c r="R225" s="103">
        <v>1305.5999999999999</v>
      </c>
      <c r="S225" t="s">
        <v>459</v>
      </c>
      <c r="T225" t="s">
        <v>458</v>
      </c>
      <c r="U225" t="s">
        <v>682</v>
      </c>
      <c r="V225" t="s">
        <v>458</v>
      </c>
    </row>
    <row r="226" spans="1:22" x14ac:dyDescent="0.2">
      <c r="A226" s="102">
        <v>43460</v>
      </c>
      <c r="B226" t="s">
        <v>6642</v>
      </c>
      <c r="C226" t="s">
        <v>541</v>
      </c>
      <c r="D226" s="58">
        <v>8000.1</v>
      </c>
      <c r="E226" t="s">
        <v>452</v>
      </c>
      <c r="F226">
        <v>403</v>
      </c>
      <c r="G226" t="s">
        <v>6519</v>
      </c>
      <c r="H226">
        <v>8</v>
      </c>
      <c r="I226">
        <v>3970</v>
      </c>
      <c r="J226" t="s">
        <v>6646</v>
      </c>
      <c r="K226" t="s">
        <v>425</v>
      </c>
      <c r="L226">
        <v>136</v>
      </c>
      <c r="M226">
        <v>163.19999999999999</v>
      </c>
      <c r="N226" t="s">
        <v>6723</v>
      </c>
      <c r="O226" t="s">
        <v>6721</v>
      </c>
      <c r="P226" t="s">
        <v>458</v>
      </c>
      <c r="R226" s="103">
        <v>1305.5999999999999</v>
      </c>
      <c r="S226" t="s">
        <v>459</v>
      </c>
      <c r="T226" t="s">
        <v>458</v>
      </c>
      <c r="U226" t="s">
        <v>682</v>
      </c>
      <c r="V226" t="s">
        <v>458</v>
      </c>
    </row>
    <row r="227" spans="1:22" x14ac:dyDescent="0.2">
      <c r="A227" s="102">
        <v>43461</v>
      </c>
      <c r="B227" t="s">
        <v>6642</v>
      </c>
      <c r="C227" t="s">
        <v>541</v>
      </c>
      <c r="D227" s="58">
        <v>8000.1</v>
      </c>
      <c r="E227" t="s">
        <v>452</v>
      </c>
      <c r="F227">
        <v>403</v>
      </c>
      <c r="G227" t="s">
        <v>6519</v>
      </c>
      <c r="H227">
        <v>8</v>
      </c>
      <c r="I227">
        <v>3970</v>
      </c>
      <c r="J227" t="s">
        <v>6646</v>
      </c>
      <c r="K227" t="s">
        <v>425</v>
      </c>
      <c r="L227">
        <v>136</v>
      </c>
      <c r="M227">
        <v>163.19999999999999</v>
      </c>
      <c r="N227" t="s">
        <v>6724</v>
      </c>
      <c r="O227" t="s">
        <v>6721</v>
      </c>
      <c r="P227" t="s">
        <v>458</v>
      </c>
      <c r="R227" s="103">
        <v>1305.5999999999999</v>
      </c>
      <c r="S227" t="s">
        <v>459</v>
      </c>
      <c r="T227" t="s">
        <v>458</v>
      </c>
      <c r="U227" t="s">
        <v>682</v>
      </c>
      <c r="V227" t="s">
        <v>458</v>
      </c>
    </row>
    <row r="228" spans="1:22" x14ac:dyDescent="0.2">
      <c r="A228" s="102">
        <v>43462</v>
      </c>
      <c r="B228" t="s">
        <v>6642</v>
      </c>
      <c r="C228" t="s">
        <v>541</v>
      </c>
      <c r="D228" s="58">
        <v>8000.1</v>
      </c>
      <c r="E228" t="s">
        <v>452</v>
      </c>
      <c r="F228">
        <v>403</v>
      </c>
      <c r="G228" t="s">
        <v>6519</v>
      </c>
      <c r="H228">
        <v>8</v>
      </c>
      <c r="I228">
        <v>3970</v>
      </c>
      <c r="J228" t="s">
        <v>6646</v>
      </c>
      <c r="K228" t="s">
        <v>425</v>
      </c>
      <c r="L228">
        <v>136</v>
      </c>
      <c r="M228">
        <v>163.19999999999999</v>
      </c>
      <c r="N228" t="s">
        <v>6725</v>
      </c>
      <c r="O228" t="s">
        <v>6721</v>
      </c>
      <c r="P228" t="s">
        <v>458</v>
      </c>
      <c r="R228" s="103">
        <v>1305.5999999999999</v>
      </c>
      <c r="S228" t="s">
        <v>459</v>
      </c>
      <c r="T228" t="s">
        <v>458</v>
      </c>
      <c r="U228" t="s">
        <v>682</v>
      </c>
      <c r="V228" t="s">
        <v>458</v>
      </c>
    </row>
    <row r="229" spans="1:22" x14ac:dyDescent="0.2">
      <c r="A229" s="102">
        <v>43377</v>
      </c>
      <c r="B229" t="s">
        <v>6726</v>
      </c>
      <c r="C229" t="s">
        <v>541</v>
      </c>
      <c r="D229" s="58">
        <v>8007.1</v>
      </c>
      <c r="E229" t="s">
        <v>2065</v>
      </c>
      <c r="F229">
        <v>375</v>
      </c>
      <c r="G229" t="s">
        <v>6457</v>
      </c>
      <c r="H229">
        <v>2</v>
      </c>
      <c r="I229">
        <v>4047</v>
      </c>
      <c r="J229" t="s">
        <v>6454</v>
      </c>
      <c r="K229" t="s">
        <v>425</v>
      </c>
      <c r="L229">
        <v>795</v>
      </c>
      <c r="M229">
        <v>954</v>
      </c>
      <c r="N229" t="s">
        <v>6727</v>
      </c>
      <c r="O229" t="s">
        <v>6610</v>
      </c>
      <c r="P229" t="s">
        <v>458</v>
      </c>
      <c r="R229" s="103">
        <v>1908</v>
      </c>
      <c r="S229" t="s">
        <v>459</v>
      </c>
      <c r="T229" t="s">
        <v>458</v>
      </c>
      <c r="U229" t="s">
        <v>682</v>
      </c>
      <c r="V229" t="s">
        <v>458</v>
      </c>
    </row>
    <row r="230" spans="1:22" x14ac:dyDescent="0.2">
      <c r="A230" s="102">
        <v>43378</v>
      </c>
      <c r="B230" t="s">
        <v>6726</v>
      </c>
      <c r="C230" t="s">
        <v>541</v>
      </c>
      <c r="D230" s="58">
        <v>8007.1</v>
      </c>
      <c r="E230" t="s">
        <v>2065</v>
      </c>
      <c r="F230">
        <v>375</v>
      </c>
      <c r="G230" t="s">
        <v>6457</v>
      </c>
      <c r="H230">
        <v>2</v>
      </c>
      <c r="I230">
        <v>4047</v>
      </c>
      <c r="J230" t="s">
        <v>6454</v>
      </c>
      <c r="K230" t="s">
        <v>425</v>
      </c>
      <c r="L230">
        <v>795</v>
      </c>
      <c r="M230">
        <v>954</v>
      </c>
      <c r="N230" t="s">
        <v>6728</v>
      </c>
      <c r="O230" t="s">
        <v>6610</v>
      </c>
      <c r="P230" t="s">
        <v>458</v>
      </c>
      <c r="R230" s="103">
        <v>1908</v>
      </c>
      <c r="S230" t="s">
        <v>459</v>
      </c>
      <c r="T230" t="s">
        <v>458</v>
      </c>
      <c r="U230" t="s">
        <v>682</v>
      </c>
      <c r="V230" t="s">
        <v>458</v>
      </c>
    </row>
    <row r="231" spans="1:22" x14ac:dyDescent="0.2">
      <c r="A231" s="102">
        <v>43381</v>
      </c>
      <c r="B231" t="s">
        <v>6726</v>
      </c>
      <c r="C231" t="s">
        <v>541</v>
      </c>
      <c r="D231" s="58">
        <v>8007.1</v>
      </c>
      <c r="E231" t="s">
        <v>2065</v>
      </c>
      <c r="F231">
        <v>394</v>
      </c>
      <c r="G231" t="s">
        <v>6453</v>
      </c>
      <c r="H231">
        <v>8</v>
      </c>
      <c r="I231">
        <v>4047</v>
      </c>
      <c r="J231" t="s">
        <v>6454</v>
      </c>
      <c r="K231" t="s">
        <v>425</v>
      </c>
      <c r="L231">
        <v>172</v>
      </c>
      <c r="M231">
        <v>206.4</v>
      </c>
      <c r="N231" t="s">
        <v>6729</v>
      </c>
      <c r="O231" t="s">
        <v>6730</v>
      </c>
      <c r="P231" t="s">
        <v>458</v>
      </c>
      <c r="R231" s="103">
        <v>1651.2</v>
      </c>
      <c r="S231" t="s">
        <v>459</v>
      </c>
      <c r="T231" t="s">
        <v>458</v>
      </c>
      <c r="U231" t="s">
        <v>682</v>
      </c>
      <c r="V231" t="s">
        <v>458</v>
      </c>
    </row>
    <row r="232" spans="1:22" x14ac:dyDescent="0.2">
      <c r="A232" s="102">
        <v>43381</v>
      </c>
      <c r="B232" t="s">
        <v>6726</v>
      </c>
      <c r="C232" t="s">
        <v>541</v>
      </c>
      <c r="D232" s="58">
        <v>8007.1</v>
      </c>
      <c r="E232" t="s">
        <v>2065</v>
      </c>
      <c r="F232">
        <v>375</v>
      </c>
      <c r="G232" t="s">
        <v>6457</v>
      </c>
      <c r="H232">
        <v>2</v>
      </c>
      <c r="I232">
        <v>4047</v>
      </c>
      <c r="J232" t="s">
        <v>6454</v>
      </c>
      <c r="K232" t="s">
        <v>425</v>
      </c>
      <c r="L232">
        <v>795</v>
      </c>
      <c r="M232">
        <v>954</v>
      </c>
      <c r="N232" t="s">
        <v>6731</v>
      </c>
      <c r="O232" t="s">
        <v>6610</v>
      </c>
      <c r="P232" t="s">
        <v>458</v>
      </c>
      <c r="R232" s="103">
        <v>1908</v>
      </c>
      <c r="S232" t="s">
        <v>459</v>
      </c>
      <c r="T232" t="s">
        <v>458</v>
      </c>
      <c r="U232" t="s">
        <v>682</v>
      </c>
      <c r="V232" t="s">
        <v>458</v>
      </c>
    </row>
    <row r="233" spans="1:22" x14ac:dyDescent="0.2">
      <c r="A233" s="102">
        <v>43382</v>
      </c>
      <c r="B233" t="s">
        <v>6726</v>
      </c>
      <c r="C233" t="s">
        <v>541</v>
      </c>
      <c r="D233" s="58">
        <v>8007.1</v>
      </c>
      <c r="E233" t="s">
        <v>2065</v>
      </c>
      <c r="F233">
        <v>394</v>
      </c>
      <c r="G233" t="s">
        <v>6453</v>
      </c>
      <c r="H233">
        <v>8</v>
      </c>
      <c r="I233">
        <v>4047</v>
      </c>
      <c r="J233" t="s">
        <v>6454</v>
      </c>
      <c r="K233" t="s">
        <v>425</v>
      </c>
      <c r="L233">
        <v>172</v>
      </c>
      <c r="M233">
        <v>206.4</v>
      </c>
      <c r="N233" t="s">
        <v>6732</v>
      </c>
      <c r="O233" t="s">
        <v>6730</v>
      </c>
      <c r="P233" t="s">
        <v>458</v>
      </c>
      <c r="R233" s="103">
        <v>1651.2</v>
      </c>
      <c r="S233" t="s">
        <v>459</v>
      </c>
      <c r="T233" t="s">
        <v>458</v>
      </c>
      <c r="U233" t="s">
        <v>682</v>
      </c>
      <c r="V233" t="s">
        <v>458</v>
      </c>
    </row>
    <row r="234" spans="1:22" x14ac:dyDescent="0.2">
      <c r="A234" s="102">
        <v>43382</v>
      </c>
      <c r="B234" t="s">
        <v>6726</v>
      </c>
      <c r="C234" t="s">
        <v>541</v>
      </c>
      <c r="D234" s="58">
        <v>8007.1</v>
      </c>
      <c r="E234" t="s">
        <v>2065</v>
      </c>
      <c r="F234">
        <v>375</v>
      </c>
      <c r="G234" t="s">
        <v>6457</v>
      </c>
      <c r="H234">
        <v>2</v>
      </c>
      <c r="I234">
        <v>4047</v>
      </c>
      <c r="J234" t="s">
        <v>6454</v>
      </c>
      <c r="K234" t="s">
        <v>425</v>
      </c>
      <c r="L234">
        <v>795</v>
      </c>
      <c r="M234">
        <v>954</v>
      </c>
      <c r="N234" t="s">
        <v>6733</v>
      </c>
      <c r="O234" t="s">
        <v>6610</v>
      </c>
      <c r="P234" t="s">
        <v>458</v>
      </c>
      <c r="R234" s="103">
        <v>1908</v>
      </c>
      <c r="S234" t="s">
        <v>459</v>
      </c>
      <c r="T234" t="s">
        <v>458</v>
      </c>
      <c r="U234" t="s">
        <v>682</v>
      </c>
      <c r="V234" t="s">
        <v>458</v>
      </c>
    </row>
    <row r="235" spans="1:22" x14ac:dyDescent="0.2">
      <c r="A235" s="102">
        <v>43383</v>
      </c>
      <c r="B235" t="s">
        <v>6726</v>
      </c>
      <c r="C235" t="s">
        <v>541</v>
      </c>
      <c r="D235" s="58">
        <v>8007.1</v>
      </c>
      <c r="E235" t="s">
        <v>2065</v>
      </c>
      <c r="F235">
        <v>394</v>
      </c>
      <c r="G235" t="s">
        <v>6453</v>
      </c>
      <c r="H235">
        <v>8</v>
      </c>
      <c r="I235">
        <v>4047</v>
      </c>
      <c r="J235" t="s">
        <v>6454</v>
      </c>
      <c r="K235" t="s">
        <v>425</v>
      </c>
      <c r="L235">
        <v>172</v>
      </c>
      <c r="M235">
        <v>206.4</v>
      </c>
      <c r="N235" t="s">
        <v>6734</v>
      </c>
      <c r="O235" t="s">
        <v>6730</v>
      </c>
      <c r="P235" t="s">
        <v>458</v>
      </c>
      <c r="R235" s="103">
        <v>1651.2</v>
      </c>
      <c r="S235" t="s">
        <v>459</v>
      </c>
      <c r="T235" t="s">
        <v>458</v>
      </c>
      <c r="U235" t="s">
        <v>682</v>
      </c>
      <c r="V235" t="s">
        <v>458</v>
      </c>
    </row>
    <row r="236" spans="1:22" x14ac:dyDescent="0.2">
      <c r="A236" s="102">
        <v>43383</v>
      </c>
      <c r="B236" t="s">
        <v>6726</v>
      </c>
      <c r="C236" t="s">
        <v>541</v>
      </c>
      <c r="D236" s="58">
        <v>8007.1</v>
      </c>
      <c r="E236" t="s">
        <v>2065</v>
      </c>
      <c r="F236">
        <v>375</v>
      </c>
      <c r="G236" t="s">
        <v>6457</v>
      </c>
      <c r="H236">
        <v>2</v>
      </c>
      <c r="I236">
        <v>4047</v>
      </c>
      <c r="J236" t="s">
        <v>6454</v>
      </c>
      <c r="K236" t="s">
        <v>425</v>
      </c>
      <c r="L236">
        <v>795</v>
      </c>
      <c r="M236">
        <v>954</v>
      </c>
      <c r="N236" t="s">
        <v>6735</v>
      </c>
      <c r="O236" t="s">
        <v>6610</v>
      </c>
      <c r="P236" t="s">
        <v>458</v>
      </c>
      <c r="R236" s="103">
        <v>1908</v>
      </c>
      <c r="S236" t="s">
        <v>459</v>
      </c>
      <c r="T236" t="s">
        <v>458</v>
      </c>
      <c r="U236" t="s">
        <v>682</v>
      </c>
      <c r="V236" t="s">
        <v>458</v>
      </c>
    </row>
    <row r="237" spans="1:22" x14ac:dyDescent="0.2">
      <c r="A237" s="102">
        <v>43384</v>
      </c>
      <c r="B237" t="s">
        <v>6726</v>
      </c>
      <c r="C237" t="s">
        <v>541</v>
      </c>
      <c r="D237" s="58">
        <v>8007.1</v>
      </c>
      <c r="E237" t="s">
        <v>2065</v>
      </c>
      <c r="F237">
        <v>394</v>
      </c>
      <c r="G237" t="s">
        <v>6453</v>
      </c>
      <c r="H237">
        <v>8</v>
      </c>
      <c r="I237">
        <v>4047</v>
      </c>
      <c r="J237" t="s">
        <v>6454</v>
      </c>
      <c r="K237" t="s">
        <v>425</v>
      </c>
      <c r="L237">
        <v>172</v>
      </c>
      <c r="M237">
        <v>206.4</v>
      </c>
      <c r="N237" t="s">
        <v>6736</v>
      </c>
      <c r="O237" t="s">
        <v>6730</v>
      </c>
      <c r="P237" t="s">
        <v>458</v>
      </c>
      <c r="R237" s="103">
        <v>1651.2</v>
      </c>
      <c r="S237" t="s">
        <v>459</v>
      </c>
      <c r="T237" t="s">
        <v>458</v>
      </c>
      <c r="U237" t="s">
        <v>682</v>
      </c>
      <c r="V237" t="s">
        <v>458</v>
      </c>
    </row>
    <row r="238" spans="1:22" x14ac:dyDescent="0.2">
      <c r="A238" s="102">
        <v>43388</v>
      </c>
      <c r="B238" t="s">
        <v>6726</v>
      </c>
      <c r="C238" t="s">
        <v>541</v>
      </c>
      <c r="D238" s="58">
        <v>8007.1</v>
      </c>
      <c r="E238" t="s">
        <v>2065</v>
      </c>
      <c r="F238">
        <v>394</v>
      </c>
      <c r="G238" t="s">
        <v>6453</v>
      </c>
      <c r="H238">
        <v>8</v>
      </c>
      <c r="I238">
        <v>4047</v>
      </c>
      <c r="J238" t="s">
        <v>6454</v>
      </c>
      <c r="K238" t="s">
        <v>425</v>
      </c>
      <c r="L238">
        <v>172</v>
      </c>
      <c r="M238">
        <v>206.4</v>
      </c>
      <c r="N238" t="s">
        <v>6737</v>
      </c>
      <c r="O238" t="s">
        <v>6730</v>
      </c>
      <c r="P238" t="s">
        <v>458</v>
      </c>
      <c r="R238" s="103">
        <v>1651.2</v>
      </c>
      <c r="S238" t="s">
        <v>459</v>
      </c>
      <c r="T238" t="s">
        <v>458</v>
      </c>
      <c r="U238" t="s">
        <v>682</v>
      </c>
      <c r="V238" t="s">
        <v>458</v>
      </c>
    </row>
    <row r="239" spans="1:22" x14ac:dyDescent="0.2">
      <c r="A239" s="102">
        <v>43388</v>
      </c>
      <c r="B239" t="s">
        <v>6726</v>
      </c>
      <c r="C239" t="s">
        <v>541</v>
      </c>
      <c r="D239" s="58">
        <v>8007.1</v>
      </c>
      <c r="E239" t="s">
        <v>2065</v>
      </c>
      <c r="F239">
        <v>375</v>
      </c>
      <c r="G239" t="s">
        <v>6457</v>
      </c>
      <c r="H239">
        <v>2</v>
      </c>
      <c r="I239">
        <v>4047</v>
      </c>
      <c r="J239" t="s">
        <v>6454</v>
      </c>
      <c r="K239" t="s">
        <v>425</v>
      </c>
      <c r="L239">
        <v>795</v>
      </c>
      <c r="M239">
        <v>954</v>
      </c>
      <c r="N239" t="s">
        <v>6738</v>
      </c>
      <c r="O239" t="s">
        <v>6610</v>
      </c>
      <c r="P239" t="s">
        <v>458</v>
      </c>
      <c r="R239" s="103">
        <v>1908</v>
      </c>
      <c r="S239" t="s">
        <v>459</v>
      </c>
      <c r="T239" t="s">
        <v>458</v>
      </c>
      <c r="U239" t="s">
        <v>682</v>
      </c>
      <c r="V239" t="s">
        <v>458</v>
      </c>
    </row>
    <row r="240" spans="1:22" x14ac:dyDescent="0.2">
      <c r="A240" s="102">
        <v>43389</v>
      </c>
      <c r="B240" t="s">
        <v>6726</v>
      </c>
      <c r="C240" t="s">
        <v>541</v>
      </c>
      <c r="D240" s="58">
        <v>8007.1</v>
      </c>
      <c r="E240" t="s">
        <v>2065</v>
      </c>
      <c r="F240">
        <v>394</v>
      </c>
      <c r="G240" t="s">
        <v>6453</v>
      </c>
      <c r="H240">
        <v>8</v>
      </c>
      <c r="I240">
        <v>4047</v>
      </c>
      <c r="J240" t="s">
        <v>6454</v>
      </c>
      <c r="K240" t="s">
        <v>425</v>
      </c>
      <c r="L240">
        <v>172</v>
      </c>
      <c r="M240">
        <v>206.4</v>
      </c>
      <c r="N240" t="s">
        <v>6739</v>
      </c>
      <c r="O240" t="s">
        <v>6740</v>
      </c>
      <c r="P240" t="s">
        <v>458</v>
      </c>
      <c r="R240" s="103">
        <v>1651.2</v>
      </c>
      <c r="S240" t="s">
        <v>459</v>
      </c>
      <c r="T240" t="s">
        <v>458</v>
      </c>
      <c r="U240" t="s">
        <v>682</v>
      </c>
      <c r="V240" t="s">
        <v>458</v>
      </c>
    </row>
    <row r="241" spans="1:22" x14ac:dyDescent="0.2">
      <c r="A241" s="102">
        <v>43389</v>
      </c>
      <c r="B241" t="s">
        <v>6726</v>
      </c>
      <c r="C241" t="s">
        <v>541</v>
      </c>
      <c r="D241" s="58">
        <v>8007.1</v>
      </c>
      <c r="E241" t="s">
        <v>2065</v>
      </c>
      <c r="F241">
        <v>375</v>
      </c>
      <c r="G241" t="s">
        <v>6457</v>
      </c>
      <c r="H241">
        <v>2</v>
      </c>
      <c r="I241">
        <v>4047</v>
      </c>
      <c r="J241" t="s">
        <v>6454</v>
      </c>
      <c r="K241" t="s">
        <v>425</v>
      </c>
      <c r="L241">
        <v>795</v>
      </c>
      <c r="M241">
        <v>954</v>
      </c>
      <c r="N241" t="s">
        <v>6741</v>
      </c>
      <c r="O241" t="s">
        <v>6619</v>
      </c>
      <c r="P241" t="s">
        <v>458</v>
      </c>
      <c r="R241" s="103">
        <v>1908</v>
      </c>
      <c r="S241" t="s">
        <v>459</v>
      </c>
      <c r="T241" t="s">
        <v>458</v>
      </c>
      <c r="U241" t="s">
        <v>682</v>
      </c>
      <c r="V241" t="s">
        <v>458</v>
      </c>
    </row>
    <row r="242" spans="1:22" x14ac:dyDescent="0.2">
      <c r="A242" s="102">
        <v>43390</v>
      </c>
      <c r="B242" t="s">
        <v>6726</v>
      </c>
      <c r="C242" t="s">
        <v>541</v>
      </c>
      <c r="D242" s="58">
        <v>8007.1</v>
      </c>
      <c r="E242" t="s">
        <v>2065</v>
      </c>
      <c r="F242">
        <v>394</v>
      </c>
      <c r="G242" t="s">
        <v>6453</v>
      </c>
      <c r="H242">
        <v>8</v>
      </c>
      <c r="I242">
        <v>4047</v>
      </c>
      <c r="J242" t="s">
        <v>6454</v>
      </c>
      <c r="K242" t="s">
        <v>425</v>
      </c>
      <c r="L242">
        <v>172</v>
      </c>
      <c r="M242">
        <v>206.4</v>
      </c>
      <c r="N242" t="s">
        <v>6742</v>
      </c>
      <c r="O242" t="s">
        <v>6740</v>
      </c>
      <c r="P242" t="s">
        <v>458</v>
      </c>
      <c r="R242" s="103">
        <v>1651.2</v>
      </c>
      <c r="S242" t="s">
        <v>459</v>
      </c>
      <c r="T242" t="s">
        <v>458</v>
      </c>
      <c r="U242" t="s">
        <v>682</v>
      </c>
      <c r="V242" t="s">
        <v>458</v>
      </c>
    </row>
    <row r="243" spans="1:22" x14ac:dyDescent="0.2">
      <c r="A243" s="102">
        <v>43390</v>
      </c>
      <c r="B243" t="s">
        <v>6726</v>
      </c>
      <c r="C243" t="s">
        <v>541</v>
      </c>
      <c r="D243" s="58">
        <v>8007.1</v>
      </c>
      <c r="E243" t="s">
        <v>2065</v>
      </c>
      <c r="F243">
        <v>375</v>
      </c>
      <c r="G243" t="s">
        <v>6457</v>
      </c>
      <c r="H243">
        <v>2</v>
      </c>
      <c r="I243">
        <v>4047</v>
      </c>
      <c r="J243" t="s">
        <v>6454</v>
      </c>
      <c r="K243" t="s">
        <v>425</v>
      </c>
      <c r="L243">
        <v>795</v>
      </c>
      <c r="M243">
        <v>954</v>
      </c>
      <c r="N243" t="s">
        <v>6743</v>
      </c>
      <c r="O243" t="s">
        <v>6619</v>
      </c>
      <c r="P243" t="s">
        <v>458</v>
      </c>
      <c r="R243" s="103">
        <v>1908</v>
      </c>
      <c r="S243" t="s">
        <v>459</v>
      </c>
      <c r="T243" t="s">
        <v>458</v>
      </c>
      <c r="U243" t="s">
        <v>682</v>
      </c>
      <c r="V243" t="s">
        <v>458</v>
      </c>
    </row>
    <row r="244" spans="1:22" x14ac:dyDescent="0.2">
      <c r="A244" s="102">
        <v>43391</v>
      </c>
      <c r="B244" t="s">
        <v>6726</v>
      </c>
      <c r="C244" t="s">
        <v>541</v>
      </c>
      <c r="D244" s="58">
        <v>8007.1</v>
      </c>
      <c r="E244" t="s">
        <v>2065</v>
      </c>
      <c r="F244">
        <v>394</v>
      </c>
      <c r="G244" t="s">
        <v>6453</v>
      </c>
      <c r="H244">
        <v>8</v>
      </c>
      <c r="I244">
        <v>4047</v>
      </c>
      <c r="J244" t="s">
        <v>6454</v>
      </c>
      <c r="K244" t="s">
        <v>425</v>
      </c>
      <c r="L244">
        <v>172</v>
      </c>
      <c r="M244">
        <v>206.4</v>
      </c>
      <c r="N244" t="s">
        <v>6744</v>
      </c>
      <c r="O244" t="s">
        <v>6740</v>
      </c>
      <c r="P244" t="s">
        <v>458</v>
      </c>
      <c r="R244" s="103">
        <v>1651.2</v>
      </c>
      <c r="S244" t="s">
        <v>459</v>
      </c>
      <c r="T244" t="s">
        <v>458</v>
      </c>
      <c r="U244" t="s">
        <v>682</v>
      </c>
      <c r="V244" t="s">
        <v>458</v>
      </c>
    </row>
    <row r="245" spans="1:22" x14ac:dyDescent="0.2">
      <c r="A245" s="102">
        <v>43391</v>
      </c>
      <c r="B245" t="s">
        <v>6726</v>
      </c>
      <c r="C245" t="s">
        <v>541</v>
      </c>
      <c r="D245" s="58">
        <v>8007.1</v>
      </c>
      <c r="E245" t="s">
        <v>2065</v>
      </c>
      <c r="F245">
        <v>375</v>
      </c>
      <c r="G245" t="s">
        <v>6457</v>
      </c>
      <c r="H245">
        <v>2</v>
      </c>
      <c r="I245">
        <v>4047</v>
      </c>
      <c r="J245" t="s">
        <v>6454</v>
      </c>
      <c r="K245" t="s">
        <v>425</v>
      </c>
      <c r="L245">
        <v>795</v>
      </c>
      <c r="M245">
        <v>954</v>
      </c>
      <c r="N245" t="s">
        <v>6745</v>
      </c>
      <c r="O245" t="s">
        <v>6619</v>
      </c>
      <c r="P245" t="s">
        <v>458</v>
      </c>
      <c r="R245" s="103">
        <v>1908</v>
      </c>
      <c r="S245" t="s">
        <v>459</v>
      </c>
      <c r="T245" t="s">
        <v>458</v>
      </c>
      <c r="U245" t="s">
        <v>682</v>
      </c>
      <c r="V245" t="s">
        <v>458</v>
      </c>
    </row>
    <row r="246" spans="1:22" x14ac:dyDescent="0.2">
      <c r="A246" s="102">
        <v>43392</v>
      </c>
      <c r="B246" t="s">
        <v>6726</v>
      </c>
      <c r="C246" t="s">
        <v>541</v>
      </c>
      <c r="D246" s="58">
        <v>8007.1</v>
      </c>
      <c r="E246" t="s">
        <v>2065</v>
      </c>
      <c r="F246">
        <v>394</v>
      </c>
      <c r="G246" t="s">
        <v>6453</v>
      </c>
      <c r="H246">
        <v>8</v>
      </c>
      <c r="I246">
        <v>4047</v>
      </c>
      <c r="J246" t="s">
        <v>6454</v>
      </c>
      <c r="K246" t="s">
        <v>425</v>
      </c>
      <c r="L246">
        <v>172</v>
      </c>
      <c r="M246">
        <v>206.4</v>
      </c>
      <c r="N246" t="s">
        <v>6746</v>
      </c>
      <c r="O246" t="s">
        <v>6740</v>
      </c>
      <c r="P246" t="s">
        <v>458</v>
      </c>
      <c r="R246" s="103">
        <v>1651.2</v>
      </c>
      <c r="S246" t="s">
        <v>459</v>
      </c>
      <c r="T246" t="s">
        <v>458</v>
      </c>
      <c r="U246" t="s">
        <v>682</v>
      </c>
      <c r="V246" t="s">
        <v>458</v>
      </c>
    </row>
    <row r="247" spans="1:22" x14ac:dyDescent="0.2">
      <c r="A247" s="102">
        <v>43392</v>
      </c>
      <c r="B247" t="s">
        <v>6726</v>
      </c>
      <c r="C247" t="s">
        <v>541</v>
      </c>
      <c r="D247" s="58">
        <v>8007.1</v>
      </c>
      <c r="E247" t="s">
        <v>2065</v>
      </c>
      <c r="F247">
        <v>375</v>
      </c>
      <c r="G247" t="s">
        <v>6457</v>
      </c>
      <c r="H247">
        <v>2</v>
      </c>
      <c r="I247">
        <v>4047</v>
      </c>
      <c r="J247" t="s">
        <v>6454</v>
      </c>
      <c r="K247" t="s">
        <v>425</v>
      </c>
      <c r="L247">
        <v>795</v>
      </c>
      <c r="M247">
        <v>954</v>
      </c>
      <c r="N247" t="s">
        <v>6747</v>
      </c>
      <c r="O247" t="s">
        <v>6619</v>
      </c>
      <c r="P247" t="s">
        <v>458</v>
      </c>
      <c r="R247" s="103">
        <v>1908</v>
      </c>
      <c r="S247" t="s">
        <v>459</v>
      </c>
      <c r="T247" t="s">
        <v>458</v>
      </c>
      <c r="U247" t="s">
        <v>682</v>
      </c>
      <c r="V247" t="s">
        <v>458</v>
      </c>
    </row>
    <row r="248" spans="1:22" x14ac:dyDescent="0.2">
      <c r="A248" s="102">
        <v>43395</v>
      </c>
      <c r="B248" t="s">
        <v>6726</v>
      </c>
      <c r="C248" t="s">
        <v>541</v>
      </c>
      <c r="D248" s="58">
        <v>8007.1</v>
      </c>
      <c r="E248" t="s">
        <v>2065</v>
      </c>
      <c r="F248">
        <v>394</v>
      </c>
      <c r="G248" t="s">
        <v>6453</v>
      </c>
      <c r="H248">
        <v>8</v>
      </c>
      <c r="I248">
        <v>4047</v>
      </c>
      <c r="J248" t="s">
        <v>6454</v>
      </c>
      <c r="K248" t="s">
        <v>425</v>
      </c>
      <c r="L248">
        <v>172</v>
      </c>
      <c r="M248">
        <v>206.4</v>
      </c>
      <c r="N248" t="s">
        <v>6748</v>
      </c>
      <c r="O248" t="s">
        <v>6740</v>
      </c>
      <c r="P248" t="s">
        <v>458</v>
      </c>
      <c r="R248" s="103">
        <v>1651.2</v>
      </c>
      <c r="S248" t="s">
        <v>459</v>
      </c>
      <c r="T248" t="s">
        <v>458</v>
      </c>
      <c r="U248" t="s">
        <v>682</v>
      </c>
      <c r="V248" t="s">
        <v>458</v>
      </c>
    </row>
    <row r="249" spans="1:22" x14ac:dyDescent="0.2">
      <c r="A249" s="102">
        <v>43395</v>
      </c>
      <c r="B249" t="s">
        <v>6726</v>
      </c>
      <c r="C249" t="s">
        <v>541</v>
      </c>
      <c r="D249" s="58">
        <v>8007.1</v>
      </c>
      <c r="E249" t="s">
        <v>2065</v>
      </c>
      <c r="F249">
        <v>375</v>
      </c>
      <c r="G249" t="s">
        <v>6457</v>
      </c>
      <c r="H249">
        <v>2</v>
      </c>
      <c r="I249">
        <v>4047</v>
      </c>
      <c r="J249" t="s">
        <v>6454</v>
      </c>
      <c r="K249" t="s">
        <v>425</v>
      </c>
      <c r="L249">
        <v>795</v>
      </c>
      <c r="M249">
        <v>954</v>
      </c>
      <c r="N249" t="s">
        <v>6749</v>
      </c>
      <c r="O249" t="s">
        <v>6619</v>
      </c>
      <c r="P249" t="s">
        <v>458</v>
      </c>
      <c r="R249" s="103">
        <v>1908</v>
      </c>
      <c r="S249" t="s">
        <v>459</v>
      </c>
      <c r="T249" t="s">
        <v>458</v>
      </c>
      <c r="U249" t="s">
        <v>682</v>
      </c>
      <c r="V249" t="s">
        <v>458</v>
      </c>
    </row>
    <row r="250" spans="1:22" x14ac:dyDescent="0.2">
      <c r="A250" s="102">
        <v>43396</v>
      </c>
      <c r="B250" t="s">
        <v>6726</v>
      </c>
      <c r="C250" t="s">
        <v>541</v>
      </c>
      <c r="D250" s="58">
        <v>8007.1</v>
      </c>
      <c r="E250" t="s">
        <v>2065</v>
      </c>
      <c r="F250">
        <v>394</v>
      </c>
      <c r="G250" t="s">
        <v>6453</v>
      </c>
      <c r="H250">
        <v>8</v>
      </c>
      <c r="I250">
        <v>4047</v>
      </c>
      <c r="J250" t="s">
        <v>6454</v>
      </c>
      <c r="K250" t="s">
        <v>425</v>
      </c>
      <c r="L250">
        <v>172</v>
      </c>
      <c r="M250">
        <v>206.4</v>
      </c>
      <c r="N250" t="s">
        <v>6750</v>
      </c>
      <c r="O250" t="s">
        <v>6740</v>
      </c>
      <c r="P250" t="s">
        <v>458</v>
      </c>
      <c r="R250" s="103">
        <v>1651.2</v>
      </c>
      <c r="S250" t="s">
        <v>459</v>
      </c>
      <c r="T250" t="s">
        <v>458</v>
      </c>
      <c r="U250" t="s">
        <v>682</v>
      </c>
      <c r="V250" t="s">
        <v>458</v>
      </c>
    </row>
    <row r="251" spans="1:22" x14ac:dyDescent="0.2">
      <c r="A251" s="102">
        <v>43396</v>
      </c>
      <c r="B251" t="s">
        <v>6726</v>
      </c>
      <c r="C251" t="s">
        <v>541</v>
      </c>
      <c r="D251" s="58">
        <v>8007.1</v>
      </c>
      <c r="E251" t="s">
        <v>2065</v>
      </c>
      <c r="F251">
        <v>375</v>
      </c>
      <c r="G251" t="s">
        <v>6457</v>
      </c>
      <c r="H251">
        <v>2</v>
      </c>
      <c r="I251">
        <v>4047</v>
      </c>
      <c r="J251" t="s">
        <v>6454</v>
      </c>
      <c r="K251" t="s">
        <v>425</v>
      </c>
      <c r="L251">
        <v>795</v>
      </c>
      <c r="M251">
        <v>954</v>
      </c>
      <c r="N251" t="s">
        <v>6751</v>
      </c>
      <c r="O251" t="s">
        <v>6619</v>
      </c>
      <c r="P251" t="s">
        <v>458</v>
      </c>
      <c r="R251" s="103">
        <v>1908</v>
      </c>
      <c r="S251" t="s">
        <v>459</v>
      </c>
      <c r="T251" t="s">
        <v>458</v>
      </c>
      <c r="U251" t="s">
        <v>682</v>
      </c>
      <c r="V251" t="s">
        <v>458</v>
      </c>
    </row>
    <row r="252" spans="1:22" x14ac:dyDescent="0.2">
      <c r="A252" s="102">
        <v>43397</v>
      </c>
      <c r="B252" t="s">
        <v>6726</v>
      </c>
      <c r="C252" t="s">
        <v>541</v>
      </c>
      <c r="D252" s="58">
        <v>8007.1</v>
      </c>
      <c r="E252" t="s">
        <v>2065</v>
      </c>
      <c r="F252">
        <v>394</v>
      </c>
      <c r="G252" t="s">
        <v>6453</v>
      </c>
      <c r="H252">
        <v>8</v>
      </c>
      <c r="I252">
        <v>4047</v>
      </c>
      <c r="J252" t="s">
        <v>6454</v>
      </c>
      <c r="K252" t="s">
        <v>425</v>
      </c>
      <c r="L252">
        <v>172</v>
      </c>
      <c r="M252">
        <v>206.4</v>
      </c>
      <c r="N252" t="s">
        <v>6752</v>
      </c>
      <c r="O252" t="s">
        <v>6740</v>
      </c>
      <c r="P252" t="s">
        <v>458</v>
      </c>
      <c r="R252" s="103">
        <v>1651.2</v>
      </c>
      <c r="S252" t="s">
        <v>459</v>
      </c>
      <c r="T252" t="s">
        <v>458</v>
      </c>
      <c r="U252" t="s">
        <v>682</v>
      </c>
      <c r="V252" t="s">
        <v>458</v>
      </c>
    </row>
    <row r="253" spans="1:22" x14ac:dyDescent="0.2">
      <c r="A253" s="102">
        <v>43397</v>
      </c>
      <c r="B253" t="s">
        <v>6726</v>
      </c>
      <c r="C253" t="s">
        <v>541</v>
      </c>
      <c r="D253" s="58">
        <v>8007.1</v>
      </c>
      <c r="E253" t="s">
        <v>2065</v>
      </c>
      <c r="F253">
        <v>481</v>
      </c>
      <c r="G253" t="s">
        <v>6466</v>
      </c>
      <c r="H253">
        <v>8</v>
      </c>
      <c r="I253">
        <v>4047</v>
      </c>
      <c r="J253" t="s">
        <v>6454</v>
      </c>
      <c r="K253" t="s">
        <v>425</v>
      </c>
      <c r="L253">
        <v>160</v>
      </c>
      <c r="M253">
        <v>192</v>
      </c>
      <c r="N253" t="s">
        <v>6753</v>
      </c>
      <c r="O253" t="s">
        <v>6754</v>
      </c>
      <c r="P253" t="s">
        <v>458</v>
      </c>
      <c r="R253" s="103">
        <v>1536</v>
      </c>
      <c r="S253" t="s">
        <v>459</v>
      </c>
      <c r="T253" t="s">
        <v>458</v>
      </c>
      <c r="U253" t="s">
        <v>682</v>
      </c>
      <c r="V253" t="s">
        <v>458</v>
      </c>
    </row>
    <row r="254" spans="1:22" x14ac:dyDescent="0.2">
      <c r="A254" s="102">
        <v>43397</v>
      </c>
      <c r="B254" t="s">
        <v>6726</v>
      </c>
      <c r="C254" t="s">
        <v>541</v>
      </c>
      <c r="D254" s="58">
        <v>8007.1</v>
      </c>
      <c r="E254" t="s">
        <v>2065</v>
      </c>
      <c r="F254">
        <v>375</v>
      </c>
      <c r="G254" t="s">
        <v>6457</v>
      </c>
      <c r="H254">
        <v>2</v>
      </c>
      <c r="I254">
        <v>4047</v>
      </c>
      <c r="J254" t="s">
        <v>6454</v>
      </c>
      <c r="K254" t="s">
        <v>425</v>
      </c>
      <c r="L254">
        <v>795</v>
      </c>
      <c r="M254">
        <v>954</v>
      </c>
      <c r="N254" t="s">
        <v>6755</v>
      </c>
      <c r="O254" t="s">
        <v>6619</v>
      </c>
      <c r="P254" t="s">
        <v>458</v>
      </c>
      <c r="R254" s="103">
        <v>1908</v>
      </c>
      <c r="S254" t="s">
        <v>459</v>
      </c>
      <c r="T254" t="s">
        <v>458</v>
      </c>
      <c r="U254" t="s">
        <v>682</v>
      </c>
      <c r="V254" t="s">
        <v>458</v>
      </c>
    </row>
    <row r="255" spans="1:22" x14ac:dyDescent="0.2">
      <c r="A255" s="102">
        <v>43398</v>
      </c>
      <c r="B255" t="s">
        <v>6726</v>
      </c>
      <c r="C255" t="s">
        <v>541</v>
      </c>
      <c r="D255" s="58">
        <v>8007.1</v>
      </c>
      <c r="E255" t="s">
        <v>2065</v>
      </c>
      <c r="F255">
        <v>394</v>
      </c>
      <c r="G255" t="s">
        <v>6453</v>
      </c>
      <c r="H255">
        <v>8</v>
      </c>
      <c r="I255">
        <v>4047</v>
      </c>
      <c r="J255" t="s">
        <v>6454</v>
      </c>
      <c r="K255" t="s">
        <v>425</v>
      </c>
      <c r="L255">
        <v>172</v>
      </c>
      <c r="M255">
        <v>206.4</v>
      </c>
      <c r="N255" t="s">
        <v>6756</v>
      </c>
      <c r="O255" t="s">
        <v>6740</v>
      </c>
      <c r="P255" t="s">
        <v>458</v>
      </c>
      <c r="R255" s="103">
        <v>1651.2</v>
      </c>
      <c r="S255" t="s">
        <v>459</v>
      </c>
      <c r="T255" t="s">
        <v>458</v>
      </c>
      <c r="U255" t="s">
        <v>682</v>
      </c>
      <c r="V255" t="s">
        <v>458</v>
      </c>
    </row>
    <row r="256" spans="1:22" x14ac:dyDescent="0.2">
      <c r="A256" s="102">
        <v>43398</v>
      </c>
      <c r="B256" t="s">
        <v>6726</v>
      </c>
      <c r="C256" t="s">
        <v>541</v>
      </c>
      <c r="D256" s="58">
        <v>8007.1</v>
      </c>
      <c r="E256" t="s">
        <v>2065</v>
      </c>
      <c r="F256">
        <v>375</v>
      </c>
      <c r="G256" t="s">
        <v>6457</v>
      </c>
      <c r="H256">
        <v>2</v>
      </c>
      <c r="I256">
        <v>4047</v>
      </c>
      <c r="J256" t="s">
        <v>6454</v>
      </c>
      <c r="K256" t="s">
        <v>425</v>
      </c>
      <c r="L256">
        <v>795</v>
      </c>
      <c r="M256">
        <v>954</v>
      </c>
      <c r="N256" t="s">
        <v>6757</v>
      </c>
      <c r="O256" t="s">
        <v>6619</v>
      </c>
      <c r="P256" t="s">
        <v>458</v>
      </c>
      <c r="R256" s="103">
        <v>1908</v>
      </c>
      <c r="S256" t="s">
        <v>459</v>
      </c>
      <c r="T256" t="s">
        <v>458</v>
      </c>
      <c r="U256" t="s">
        <v>682</v>
      </c>
      <c r="V256" t="s">
        <v>458</v>
      </c>
    </row>
    <row r="257" spans="1:22" x14ac:dyDescent="0.2">
      <c r="A257" s="102">
        <v>43399</v>
      </c>
      <c r="B257" t="s">
        <v>6726</v>
      </c>
      <c r="C257" t="s">
        <v>541</v>
      </c>
      <c r="D257" s="58">
        <v>8007.1</v>
      </c>
      <c r="E257" t="s">
        <v>2065</v>
      </c>
      <c r="F257">
        <v>394</v>
      </c>
      <c r="G257" t="s">
        <v>6453</v>
      </c>
      <c r="H257">
        <v>8</v>
      </c>
      <c r="I257">
        <v>4047</v>
      </c>
      <c r="J257" t="s">
        <v>6454</v>
      </c>
      <c r="K257" t="s">
        <v>425</v>
      </c>
      <c r="L257">
        <v>172</v>
      </c>
      <c r="M257">
        <v>206.4</v>
      </c>
      <c r="N257" t="s">
        <v>6758</v>
      </c>
      <c r="O257" t="s">
        <v>6740</v>
      </c>
      <c r="P257" t="s">
        <v>458</v>
      </c>
      <c r="R257" s="103">
        <v>1651.2</v>
      </c>
      <c r="S257" t="s">
        <v>459</v>
      </c>
      <c r="T257" t="s">
        <v>458</v>
      </c>
      <c r="U257" t="s">
        <v>682</v>
      </c>
      <c r="V257" t="s">
        <v>458</v>
      </c>
    </row>
    <row r="258" spans="1:22" x14ac:dyDescent="0.2">
      <c r="A258" s="102">
        <v>43399</v>
      </c>
      <c r="B258" t="s">
        <v>6726</v>
      </c>
      <c r="C258" t="s">
        <v>541</v>
      </c>
      <c r="D258" s="58">
        <v>8007.1</v>
      </c>
      <c r="E258" t="s">
        <v>2065</v>
      </c>
      <c r="F258">
        <v>375</v>
      </c>
      <c r="G258" t="s">
        <v>6457</v>
      </c>
      <c r="H258">
        <v>2</v>
      </c>
      <c r="I258">
        <v>4047</v>
      </c>
      <c r="J258" t="s">
        <v>6454</v>
      </c>
      <c r="K258" t="s">
        <v>425</v>
      </c>
      <c r="L258">
        <v>795</v>
      </c>
      <c r="M258">
        <v>954</v>
      </c>
      <c r="N258" t="s">
        <v>6759</v>
      </c>
      <c r="O258" t="s">
        <v>6619</v>
      </c>
      <c r="P258" t="s">
        <v>458</v>
      </c>
      <c r="R258" s="103">
        <v>1908</v>
      </c>
      <c r="S258" t="s">
        <v>459</v>
      </c>
      <c r="T258" t="s">
        <v>458</v>
      </c>
      <c r="U258" t="s">
        <v>682</v>
      </c>
      <c r="V258" t="s">
        <v>458</v>
      </c>
    </row>
    <row r="259" spans="1:22" x14ac:dyDescent="0.2">
      <c r="A259" s="102">
        <v>43402</v>
      </c>
      <c r="B259" t="s">
        <v>6726</v>
      </c>
      <c r="C259" t="s">
        <v>541</v>
      </c>
      <c r="D259" s="58">
        <v>8007.1</v>
      </c>
      <c r="E259" t="s">
        <v>2065</v>
      </c>
      <c r="F259">
        <v>394</v>
      </c>
      <c r="G259" t="s">
        <v>6453</v>
      </c>
      <c r="H259">
        <v>8</v>
      </c>
      <c r="I259">
        <v>4047</v>
      </c>
      <c r="J259" t="s">
        <v>6454</v>
      </c>
      <c r="K259" t="s">
        <v>425</v>
      </c>
      <c r="L259">
        <v>172</v>
      </c>
      <c r="M259">
        <v>206.4</v>
      </c>
      <c r="N259" t="s">
        <v>6760</v>
      </c>
      <c r="O259" t="s">
        <v>6740</v>
      </c>
      <c r="P259" t="s">
        <v>458</v>
      </c>
      <c r="R259" s="103">
        <v>1651.2</v>
      </c>
      <c r="S259" t="s">
        <v>459</v>
      </c>
      <c r="T259" t="s">
        <v>458</v>
      </c>
      <c r="U259" t="s">
        <v>682</v>
      </c>
      <c r="V259" t="s">
        <v>458</v>
      </c>
    </row>
    <row r="260" spans="1:22" x14ac:dyDescent="0.2">
      <c r="A260" s="102">
        <v>43402</v>
      </c>
      <c r="B260" t="s">
        <v>6726</v>
      </c>
      <c r="C260" t="s">
        <v>541</v>
      </c>
      <c r="D260" s="58">
        <v>8007.1</v>
      </c>
      <c r="E260" t="s">
        <v>2065</v>
      </c>
      <c r="F260">
        <v>375</v>
      </c>
      <c r="G260" t="s">
        <v>6457</v>
      </c>
      <c r="H260">
        <v>2</v>
      </c>
      <c r="I260">
        <v>4047</v>
      </c>
      <c r="J260" t="s">
        <v>6454</v>
      </c>
      <c r="K260" t="s">
        <v>425</v>
      </c>
      <c r="L260">
        <v>795</v>
      </c>
      <c r="M260">
        <v>954</v>
      </c>
      <c r="N260" t="s">
        <v>6761</v>
      </c>
      <c r="O260" t="s">
        <v>6619</v>
      </c>
      <c r="P260" t="s">
        <v>458</v>
      </c>
      <c r="R260" s="103">
        <v>1908</v>
      </c>
      <c r="S260" t="s">
        <v>459</v>
      </c>
      <c r="T260" t="s">
        <v>458</v>
      </c>
      <c r="U260" t="s">
        <v>682</v>
      </c>
      <c r="V260" t="s">
        <v>458</v>
      </c>
    </row>
    <row r="261" spans="1:22" x14ac:dyDescent="0.2">
      <c r="A261" s="102">
        <v>43403</v>
      </c>
      <c r="B261" t="s">
        <v>6726</v>
      </c>
      <c r="C261" t="s">
        <v>541</v>
      </c>
      <c r="D261" s="58">
        <v>8007.1</v>
      </c>
      <c r="E261" t="s">
        <v>2065</v>
      </c>
      <c r="F261">
        <v>394</v>
      </c>
      <c r="G261" t="s">
        <v>6453</v>
      </c>
      <c r="H261">
        <v>8</v>
      </c>
      <c r="I261">
        <v>4047</v>
      </c>
      <c r="J261" t="s">
        <v>6454</v>
      </c>
      <c r="K261" t="s">
        <v>425</v>
      </c>
      <c r="L261">
        <v>172</v>
      </c>
      <c r="M261">
        <v>206.4</v>
      </c>
      <c r="N261" t="s">
        <v>6762</v>
      </c>
      <c r="O261" t="s">
        <v>6740</v>
      </c>
      <c r="P261" t="s">
        <v>458</v>
      </c>
      <c r="R261" s="103">
        <v>1651.2</v>
      </c>
      <c r="S261" t="s">
        <v>459</v>
      </c>
      <c r="T261" t="s">
        <v>458</v>
      </c>
      <c r="U261" t="s">
        <v>682</v>
      </c>
      <c r="V261" t="s">
        <v>458</v>
      </c>
    </row>
    <row r="262" spans="1:22" x14ac:dyDescent="0.2">
      <c r="A262" s="102">
        <v>43403</v>
      </c>
      <c r="B262" t="s">
        <v>6726</v>
      </c>
      <c r="C262" t="s">
        <v>541</v>
      </c>
      <c r="D262" s="58">
        <v>8007.1</v>
      </c>
      <c r="E262" t="s">
        <v>2065</v>
      </c>
      <c r="F262">
        <v>375</v>
      </c>
      <c r="G262" t="s">
        <v>6457</v>
      </c>
      <c r="H262">
        <v>2</v>
      </c>
      <c r="I262">
        <v>4047</v>
      </c>
      <c r="J262" t="s">
        <v>6454</v>
      </c>
      <c r="K262" t="s">
        <v>425</v>
      </c>
      <c r="L262">
        <v>795</v>
      </c>
      <c r="M262">
        <v>954</v>
      </c>
      <c r="N262" t="s">
        <v>6763</v>
      </c>
      <c r="O262" t="s">
        <v>6619</v>
      </c>
      <c r="P262" t="s">
        <v>458</v>
      </c>
      <c r="R262" s="103">
        <v>1908</v>
      </c>
      <c r="S262" t="s">
        <v>459</v>
      </c>
      <c r="T262" t="s">
        <v>458</v>
      </c>
      <c r="U262" t="s">
        <v>682</v>
      </c>
      <c r="V262" t="s">
        <v>458</v>
      </c>
    </row>
    <row r="263" spans="1:22" x14ac:dyDescent="0.2">
      <c r="A263" s="102">
        <v>43404</v>
      </c>
      <c r="B263" t="s">
        <v>6726</v>
      </c>
      <c r="C263" t="s">
        <v>541</v>
      </c>
      <c r="D263" s="58">
        <v>8007.1</v>
      </c>
      <c r="E263" t="s">
        <v>2065</v>
      </c>
      <c r="F263">
        <v>394</v>
      </c>
      <c r="G263" t="s">
        <v>6453</v>
      </c>
      <c r="H263">
        <v>8</v>
      </c>
      <c r="I263">
        <v>4047</v>
      </c>
      <c r="J263" t="s">
        <v>6454</v>
      </c>
      <c r="K263" t="s">
        <v>425</v>
      </c>
      <c r="L263">
        <v>172</v>
      </c>
      <c r="M263">
        <v>206.4</v>
      </c>
      <c r="N263" t="s">
        <v>6764</v>
      </c>
      <c r="O263" t="s">
        <v>6740</v>
      </c>
      <c r="P263" t="s">
        <v>458</v>
      </c>
      <c r="R263" s="103">
        <v>1651.2</v>
      </c>
      <c r="S263" t="s">
        <v>459</v>
      </c>
      <c r="T263" t="s">
        <v>458</v>
      </c>
      <c r="U263" t="s">
        <v>682</v>
      </c>
      <c r="V263" t="s">
        <v>458</v>
      </c>
    </row>
    <row r="264" spans="1:22" x14ac:dyDescent="0.2">
      <c r="A264" s="102">
        <v>43404</v>
      </c>
      <c r="B264" t="s">
        <v>6726</v>
      </c>
      <c r="C264" t="s">
        <v>541</v>
      </c>
      <c r="D264" s="58">
        <v>8007.1</v>
      </c>
      <c r="E264" t="s">
        <v>2065</v>
      </c>
      <c r="F264">
        <v>375</v>
      </c>
      <c r="G264" t="s">
        <v>6457</v>
      </c>
      <c r="H264">
        <v>2</v>
      </c>
      <c r="I264">
        <v>4047</v>
      </c>
      <c r="J264" t="s">
        <v>6454</v>
      </c>
      <c r="K264" t="s">
        <v>425</v>
      </c>
      <c r="L264">
        <v>795</v>
      </c>
      <c r="M264">
        <v>954</v>
      </c>
      <c r="N264" t="s">
        <v>6765</v>
      </c>
      <c r="O264" t="s">
        <v>6619</v>
      </c>
      <c r="P264" t="s">
        <v>458</v>
      </c>
      <c r="R264" s="103">
        <v>1908</v>
      </c>
      <c r="S264" t="s">
        <v>459</v>
      </c>
      <c r="T264" t="s">
        <v>458</v>
      </c>
      <c r="U264" t="s">
        <v>682</v>
      </c>
      <c r="V264" t="s">
        <v>458</v>
      </c>
    </row>
    <row r="265" spans="1:22" x14ac:dyDescent="0.2">
      <c r="A265" s="102">
        <v>43405</v>
      </c>
      <c r="B265" t="s">
        <v>6726</v>
      </c>
      <c r="C265" t="s">
        <v>541</v>
      </c>
      <c r="D265" s="58">
        <v>8007.1</v>
      </c>
      <c r="E265" t="s">
        <v>452</v>
      </c>
      <c r="F265">
        <v>375</v>
      </c>
      <c r="G265" t="s">
        <v>6457</v>
      </c>
      <c r="H265">
        <v>2</v>
      </c>
      <c r="I265">
        <v>4047</v>
      </c>
      <c r="J265" t="s">
        <v>6454</v>
      </c>
      <c r="K265" t="s">
        <v>425</v>
      </c>
      <c r="L265">
        <v>618</v>
      </c>
      <c r="M265">
        <v>741.6</v>
      </c>
      <c r="N265" t="s">
        <v>6766</v>
      </c>
      <c r="O265" t="s">
        <v>6645</v>
      </c>
      <c r="P265" t="s">
        <v>458</v>
      </c>
      <c r="R265" s="103">
        <v>1483.2</v>
      </c>
      <c r="S265" t="s">
        <v>459</v>
      </c>
      <c r="T265" t="s">
        <v>458</v>
      </c>
      <c r="U265" t="s">
        <v>682</v>
      </c>
      <c r="V265" t="s">
        <v>458</v>
      </c>
    </row>
    <row r="266" spans="1:22" x14ac:dyDescent="0.2">
      <c r="A266" s="102">
        <v>43405</v>
      </c>
      <c r="B266" t="s">
        <v>6726</v>
      </c>
      <c r="C266" t="s">
        <v>541</v>
      </c>
      <c r="D266" s="58">
        <v>8007.1</v>
      </c>
      <c r="E266" t="s">
        <v>2065</v>
      </c>
      <c r="F266">
        <v>394</v>
      </c>
      <c r="G266" t="s">
        <v>6453</v>
      </c>
      <c r="H266">
        <v>8</v>
      </c>
      <c r="I266">
        <v>4047</v>
      </c>
      <c r="J266" t="s">
        <v>6454</v>
      </c>
      <c r="K266" t="s">
        <v>425</v>
      </c>
      <c r="L266">
        <v>158</v>
      </c>
      <c r="M266">
        <v>189.6</v>
      </c>
      <c r="N266" t="s">
        <v>6767</v>
      </c>
      <c r="O266" t="s">
        <v>6768</v>
      </c>
      <c r="P266" t="s">
        <v>458</v>
      </c>
      <c r="R266" s="103">
        <v>1516.8</v>
      </c>
      <c r="S266" t="s">
        <v>459</v>
      </c>
      <c r="T266" t="s">
        <v>458</v>
      </c>
      <c r="U266" t="s">
        <v>682</v>
      </c>
      <c r="V266" t="s">
        <v>458</v>
      </c>
    </row>
    <row r="267" spans="1:22" x14ac:dyDescent="0.2">
      <c r="A267" s="102">
        <v>43406</v>
      </c>
      <c r="B267" t="s">
        <v>6726</v>
      </c>
      <c r="C267" t="s">
        <v>541</v>
      </c>
      <c r="D267" s="58">
        <v>8007.1</v>
      </c>
      <c r="E267" t="s">
        <v>452</v>
      </c>
      <c r="F267">
        <v>375</v>
      </c>
      <c r="G267" t="s">
        <v>6457</v>
      </c>
      <c r="H267">
        <v>2</v>
      </c>
      <c r="I267">
        <v>4047</v>
      </c>
      <c r="J267" t="s">
        <v>6454</v>
      </c>
      <c r="K267" t="s">
        <v>425</v>
      </c>
      <c r="L267">
        <v>618</v>
      </c>
      <c r="M267">
        <v>741.6</v>
      </c>
      <c r="N267" t="s">
        <v>6769</v>
      </c>
      <c r="O267" t="s">
        <v>6645</v>
      </c>
      <c r="P267" t="s">
        <v>458</v>
      </c>
      <c r="R267" s="103">
        <v>1483.2</v>
      </c>
      <c r="S267" t="s">
        <v>459</v>
      </c>
      <c r="T267" t="s">
        <v>458</v>
      </c>
      <c r="U267" t="s">
        <v>682</v>
      </c>
      <c r="V267" t="s">
        <v>458</v>
      </c>
    </row>
    <row r="268" spans="1:22" x14ac:dyDescent="0.2">
      <c r="A268" s="102">
        <v>43406</v>
      </c>
      <c r="B268" t="s">
        <v>6726</v>
      </c>
      <c r="C268" t="s">
        <v>541</v>
      </c>
      <c r="D268" s="58">
        <v>8007.1</v>
      </c>
      <c r="E268" t="s">
        <v>2065</v>
      </c>
      <c r="F268">
        <v>394</v>
      </c>
      <c r="G268" t="s">
        <v>6453</v>
      </c>
      <c r="H268">
        <v>8</v>
      </c>
      <c r="I268">
        <v>4047</v>
      </c>
      <c r="J268" t="s">
        <v>6454</v>
      </c>
      <c r="K268" t="s">
        <v>425</v>
      </c>
      <c r="L268">
        <v>158</v>
      </c>
      <c r="M268">
        <v>189.6</v>
      </c>
      <c r="N268" t="s">
        <v>6770</v>
      </c>
      <c r="O268" t="s">
        <v>6768</v>
      </c>
      <c r="P268" t="s">
        <v>458</v>
      </c>
      <c r="R268" s="103">
        <v>1516.8</v>
      </c>
      <c r="S268" t="s">
        <v>459</v>
      </c>
      <c r="T268" t="s">
        <v>458</v>
      </c>
      <c r="U268" t="s">
        <v>682</v>
      </c>
      <c r="V268" t="s">
        <v>458</v>
      </c>
    </row>
    <row r="269" spans="1:22" x14ac:dyDescent="0.2">
      <c r="A269" s="102">
        <v>43409</v>
      </c>
      <c r="B269" t="s">
        <v>6726</v>
      </c>
      <c r="C269" t="s">
        <v>541</v>
      </c>
      <c r="D269" s="58">
        <v>8007.1</v>
      </c>
      <c r="E269" t="s">
        <v>452</v>
      </c>
      <c r="F269">
        <v>375</v>
      </c>
      <c r="G269" t="s">
        <v>6457</v>
      </c>
      <c r="H269">
        <v>2</v>
      </c>
      <c r="I269">
        <v>4047</v>
      </c>
      <c r="J269" t="s">
        <v>6454</v>
      </c>
      <c r="K269" t="s">
        <v>425</v>
      </c>
      <c r="L269">
        <v>618</v>
      </c>
      <c r="M269">
        <v>741.6</v>
      </c>
      <c r="N269" t="s">
        <v>6771</v>
      </c>
      <c r="O269" t="s">
        <v>6645</v>
      </c>
      <c r="P269" t="s">
        <v>458</v>
      </c>
      <c r="R269" s="103">
        <v>1483.2</v>
      </c>
      <c r="S269" t="s">
        <v>459</v>
      </c>
      <c r="T269" t="s">
        <v>458</v>
      </c>
      <c r="U269" t="s">
        <v>682</v>
      </c>
      <c r="V269" t="s">
        <v>458</v>
      </c>
    </row>
    <row r="270" spans="1:22" x14ac:dyDescent="0.2">
      <c r="A270" s="102">
        <v>43409</v>
      </c>
      <c r="B270" t="s">
        <v>6726</v>
      </c>
      <c r="C270" t="s">
        <v>541</v>
      </c>
      <c r="D270" s="58">
        <v>8007.1</v>
      </c>
      <c r="E270" t="s">
        <v>2065</v>
      </c>
      <c r="F270">
        <v>394</v>
      </c>
      <c r="G270" t="s">
        <v>6453</v>
      </c>
      <c r="H270">
        <v>8</v>
      </c>
      <c r="I270">
        <v>4047</v>
      </c>
      <c r="J270" t="s">
        <v>6454</v>
      </c>
      <c r="K270" t="s">
        <v>425</v>
      </c>
      <c r="L270">
        <v>158</v>
      </c>
      <c r="M270">
        <v>189.6</v>
      </c>
      <c r="N270" t="s">
        <v>6772</v>
      </c>
      <c r="O270" t="s">
        <v>6768</v>
      </c>
      <c r="P270" t="s">
        <v>458</v>
      </c>
      <c r="R270" s="103">
        <v>1516.8</v>
      </c>
      <c r="S270" t="s">
        <v>459</v>
      </c>
      <c r="T270" t="s">
        <v>458</v>
      </c>
      <c r="U270" t="s">
        <v>682</v>
      </c>
      <c r="V270" t="s">
        <v>458</v>
      </c>
    </row>
    <row r="271" spans="1:22" x14ac:dyDescent="0.2">
      <c r="A271" s="102">
        <v>43410</v>
      </c>
      <c r="B271" t="s">
        <v>6726</v>
      </c>
      <c r="C271" t="s">
        <v>541</v>
      </c>
      <c r="D271" s="58">
        <v>8007.1</v>
      </c>
      <c r="E271" t="s">
        <v>452</v>
      </c>
      <c r="F271">
        <v>375</v>
      </c>
      <c r="G271" t="s">
        <v>6457</v>
      </c>
      <c r="H271">
        <v>2</v>
      </c>
      <c r="I271">
        <v>4047</v>
      </c>
      <c r="J271" t="s">
        <v>6454</v>
      </c>
      <c r="K271" t="s">
        <v>425</v>
      </c>
      <c r="L271">
        <v>618</v>
      </c>
      <c r="M271">
        <v>741.6</v>
      </c>
      <c r="N271" t="s">
        <v>6773</v>
      </c>
      <c r="O271" t="s">
        <v>6645</v>
      </c>
      <c r="P271" t="s">
        <v>458</v>
      </c>
      <c r="R271" s="103">
        <v>1483.2</v>
      </c>
      <c r="S271" t="s">
        <v>459</v>
      </c>
      <c r="T271" t="s">
        <v>458</v>
      </c>
      <c r="U271" t="s">
        <v>682</v>
      </c>
      <c r="V271" t="s">
        <v>458</v>
      </c>
    </row>
    <row r="272" spans="1:22" x14ac:dyDescent="0.2">
      <c r="A272" s="102">
        <v>43411</v>
      </c>
      <c r="B272" t="s">
        <v>6726</v>
      </c>
      <c r="C272" t="s">
        <v>541</v>
      </c>
      <c r="D272" s="58">
        <v>8007.1</v>
      </c>
      <c r="E272" t="s">
        <v>452</v>
      </c>
      <c r="F272">
        <v>375</v>
      </c>
      <c r="G272" t="s">
        <v>6457</v>
      </c>
      <c r="H272">
        <v>2</v>
      </c>
      <c r="I272">
        <v>4047</v>
      </c>
      <c r="J272" t="s">
        <v>6454</v>
      </c>
      <c r="K272" t="s">
        <v>425</v>
      </c>
      <c r="L272">
        <v>618</v>
      </c>
      <c r="M272">
        <v>741.6</v>
      </c>
      <c r="N272" t="s">
        <v>6774</v>
      </c>
      <c r="O272" t="s">
        <v>6645</v>
      </c>
      <c r="P272" t="s">
        <v>458</v>
      </c>
      <c r="R272" s="103">
        <v>1483.2</v>
      </c>
      <c r="S272" t="s">
        <v>459</v>
      </c>
      <c r="T272" t="s">
        <v>458</v>
      </c>
      <c r="U272" t="s">
        <v>682</v>
      </c>
      <c r="V272" t="s">
        <v>458</v>
      </c>
    </row>
    <row r="273" spans="1:22" x14ac:dyDescent="0.2">
      <c r="A273" s="102">
        <v>43411</v>
      </c>
      <c r="B273" t="s">
        <v>6726</v>
      </c>
      <c r="C273" t="s">
        <v>541</v>
      </c>
      <c r="D273" s="58">
        <v>8007.1</v>
      </c>
      <c r="E273" t="s">
        <v>2065</v>
      </c>
      <c r="F273">
        <v>394</v>
      </c>
      <c r="G273" t="s">
        <v>6453</v>
      </c>
      <c r="H273">
        <v>8</v>
      </c>
      <c r="I273">
        <v>4047</v>
      </c>
      <c r="J273" t="s">
        <v>6454</v>
      </c>
      <c r="K273" t="s">
        <v>425</v>
      </c>
      <c r="L273">
        <v>158</v>
      </c>
      <c r="M273">
        <v>189.6</v>
      </c>
      <c r="N273" t="s">
        <v>6775</v>
      </c>
      <c r="O273" t="s">
        <v>6768</v>
      </c>
      <c r="P273" t="s">
        <v>458</v>
      </c>
      <c r="R273" s="103">
        <v>1516.8</v>
      </c>
      <c r="S273" t="s">
        <v>459</v>
      </c>
      <c r="T273" t="s">
        <v>458</v>
      </c>
      <c r="U273" t="s">
        <v>682</v>
      </c>
      <c r="V273" t="s">
        <v>458</v>
      </c>
    </row>
    <row r="274" spans="1:22" x14ac:dyDescent="0.2">
      <c r="A274" s="102">
        <v>43412</v>
      </c>
      <c r="B274" t="s">
        <v>6726</v>
      </c>
      <c r="C274" t="s">
        <v>541</v>
      </c>
      <c r="D274" s="58">
        <v>8007.1</v>
      </c>
      <c r="E274" t="s">
        <v>452</v>
      </c>
      <c r="F274">
        <v>375</v>
      </c>
      <c r="G274" t="s">
        <v>6457</v>
      </c>
      <c r="H274">
        <v>2</v>
      </c>
      <c r="I274">
        <v>4047</v>
      </c>
      <c r="J274" t="s">
        <v>6454</v>
      </c>
      <c r="K274" t="s">
        <v>425</v>
      </c>
      <c r="L274">
        <v>618</v>
      </c>
      <c r="M274">
        <v>741.6</v>
      </c>
      <c r="N274" t="s">
        <v>6776</v>
      </c>
      <c r="O274" t="s">
        <v>6645</v>
      </c>
      <c r="P274" t="s">
        <v>458</v>
      </c>
      <c r="R274" s="103">
        <v>1483.2</v>
      </c>
      <c r="S274" t="s">
        <v>459</v>
      </c>
      <c r="T274" t="s">
        <v>458</v>
      </c>
      <c r="U274" t="s">
        <v>682</v>
      </c>
      <c r="V274" t="s">
        <v>458</v>
      </c>
    </row>
    <row r="275" spans="1:22" x14ac:dyDescent="0.2">
      <c r="A275" s="102">
        <v>43413</v>
      </c>
      <c r="B275" t="s">
        <v>6726</v>
      </c>
      <c r="C275" t="s">
        <v>541</v>
      </c>
      <c r="D275" s="58">
        <v>8007.1</v>
      </c>
      <c r="E275" t="s">
        <v>452</v>
      </c>
      <c r="F275">
        <v>375</v>
      </c>
      <c r="G275" t="s">
        <v>6457</v>
      </c>
      <c r="H275">
        <v>2</v>
      </c>
      <c r="I275">
        <v>4047</v>
      </c>
      <c r="J275" t="s">
        <v>6454</v>
      </c>
      <c r="K275" t="s">
        <v>425</v>
      </c>
      <c r="L275">
        <v>618</v>
      </c>
      <c r="M275">
        <v>741.6</v>
      </c>
      <c r="N275" t="s">
        <v>6777</v>
      </c>
      <c r="O275" t="s">
        <v>6645</v>
      </c>
      <c r="P275" t="s">
        <v>458</v>
      </c>
      <c r="R275" s="103">
        <v>1483.2</v>
      </c>
      <c r="S275" t="s">
        <v>459</v>
      </c>
      <c r="T275" t="s">
        <v>458</v>
      </c>
      <c r="U275" t="s">
        <v>682</v>
      </c>
      <c r="V275" t="s">
        <v>458</v>
      </c>
    </row>
    <row r="276" spans="1:22" x14ac:dyDescent="0.2">
      <c r="A276" s="102">
        <v>43416</v>
      </c>
      <c r="B276" t="s">
        <v>6726</v>
      </c>
      <c r="C276" t="s">
        <v>541</v>
      </c>
      <c r="D276" s="58">
        <v>8007.1</v>
      </c>
      <c r="E276" t="s">
        <v>452</v>
      </c>
      <c r="F276">
        <v>375</v>
      </c>
      <c r="G276" t="s">
        <v>6457</v>
      </c>
      <c r="H276">
        <v>2</v>
      </c>
      <c r="I276">
        <v>4047</v>
      </c>
      <c r="J276" t="s">
        <v>6454</v>
      </c>
      <c r="K276" t="s">
        <v>425</v>
      </c>
      <c r="L276">
        <v>618</v>
      </c>
      <c r="M276">
        <v>741.6</v>
      </c>
      <c r="N276" t="s">
        <v>6778</v>
      </c>
      <c r="O276" t="s">
        <v>6645</v>
      </c>
      <c r="P276" t="s">
        <v>458</v>
      </c>
      <c r="R276" s="103">
        <v>1483.2</v>
      </c>
      <c r="S276" t="s">
        <v>459</v>
      </c>
      <c r="T276" t="s">
        <v>458</v>
      </c>
      <c r="U276" t="s">
        <v>682</v>
      </c>
      <c r="V276" t="s">
        <v>458</v>
      </c>
    </row>
    <row r="277" spans="1:22" x14ac:dyDescent="0.2">
      <c r="A277" s="102">
        <v>43416</v>
      </c>
      <c r="B277" t="s">
        <v>6726</v>
      </c>
      <c r="C277" t="s">
        <v>541</v>
      </c>
      <c r="D277" s="58">
        <v>8007.1</v>
      </c>
      <c r="E277" t="s">
        <v>2065</v>
      </c>
      <c r="F277">
        <v>394</v>
      </c>
      <c r="G277" t="s">
        <v>6453</v>
      </c>
      <c r="H277">
        <v>8</v>
      </c>
      <c r="I277">
        <v>4047</v>
      </c>
      <c r="J277" t="s">
        <v>6454</v>
      </c>
      <c r="K277" t="s">
        <v>425</v>
      </c>
      <c r="L277">
        <v>158</v>
      </c>
      <c r="M277">
        <v>189.6</v>
      </c>
      <c r="N277" t="s">
        <v>6779</v>
      </c>
      <c r="O277" t="s">
        <v>6768</v>
      </c>
      <c r="P277" t="s">
        <v>458</v>
      </c>
      <c r="R277" s="103">
        <v>1516.8</v>
      </c>
      <c r="S277" t="s">
        <v>459</v>
      </c>
      <c r="T277" t="s">
        <v>458</v>
      </c>
      <c r="U277" t="s">
        <v>682</v>
      </c>
      <c r="V277" t="s">
        <v>458</v>
      </c>
    </row>
    <row r="278" spans="1:22" x14ac:dyDescent="0.2">
      <c r="A278" s="102">
        <v>43417</v>
      </c>
      <c r="B278" t="s">
        <v>6726</v>
      </c>
      <c r="C278" t="s">
        <v>541</v>
      </c>
      <c r="D278" s="58">
        <v>8007.1</v>
      </c>
      <c r="E278" t="s">
        <v>452</v>
      </c>
      <c r="F278">
        <v>375</v>
      </c>
      <c r="G278" t="s">
        <v>6457</v>
      </c>
      <c r="H278">
        <v>2</v>
      </c>
      <c r="I278">
        <v>4047</v>
      </c>
      <c r="J278" t="s">
        <v>6454</v>
      </c>
      <c r="K278" t="s">
        <v>425</v>
      </c>
      <c r="L278">
        <v>618</v>
      </c>
      <c r="M278">
        <v>741.6</v>
      </c>
      <c r="N278" t="s">
        <v>6780</v>
      </c>
      <c r="O278" t="s">
        <v>6645</v>
      </c>
      <c r="P278" t="s">
        <v>458</v>
      </c>
      <c r="R278" s="103">
        <v>1483.2</v>
      </c>
      <c r="S278" t="s">
        <v>459</v>
      </c>
      <c r="T278" t="s">
        <v>458</v>
      </c>
      <c r="U278" t="s">
        <v>682</v>
      </c>
      <c r="V278" t="s">
        <v>458</v>
      </c>
    </row>
    <row r="279" spans="1:22" x14ac:dyDescent="0.2">
      <c r="A279" s="102">
        <v>43417</v>
      </c>
      <c r="B279" t="s">
        <v>6726</v>
      </c>
      <c r="C279" t="s">
        <v>541</v>
      </c>
      <c r="D279" s="58">
        <v>8007.1</v>
      </c>
      <c r="E279" t="s">
        <v>2065</v>
      </c>
      <c r="F279">
        <v>394</v>
      </c>
      <c r="G279" t="s">
        <v>6453</v>
      </c>
      <c r="H279">
        <v>8</v>
      </c>
      <c r="I279">
        <v>4047</v>
      </c>
      <c r="J279" t="s">
        <v>6454</v>
      </c>
      <c r="K279" t="s">
        <v>425</v>
      </c>
      <c r="L279">
        <v>158</v>
      </c>
      <c r="M279">
        <v>189.6</v>
      </c>
      <c r="N279" t="s">
        <v>6781</v>
      </c>
      <c r="O279" t="s">
        <v>6768</v>
      </c>
      <c r="P279" t="s">
        <v>458</v>
      </c>
      <c r="R279" s="103">
        <v>1516.8</v>
      </c>
      <c r="S279" t="s">
        <v>459</v>
      </c>
      <c r="T279" t="s">
        <v>458</v>
      </c>
      <c r="U279" t="s">
        <v>682</v>
      </c>
      <c r="V279" t="s">
        <v>458</v>
      </c>
    </row>
    <row r="280" spans="1:22" x14ac:dyDescent="0.2">
      <c r="A280" s="102">
        <v>43418</v>
      </c>
      <c r="B280" t="s">
        <v>6726</v>
      </c>
      <c r="C280" t="s">
        <v>541</v>
      </c>
      <c r="D280" s="58">
        <v>8007.1</v>
      </c>
      <c r="E280" t="s">
        <v>452</v>
      </c>
      <c r="F280">
        <v>375</v>
      </c>
      <c r="G280" t="s">
        <v>6457</v>
      </c>
      <c r="H280">
        <v>2</v>
      </c>
      <c r="I280">
        <v>4047</v>
      </c>
      <c r="J280" t="s">
        <v>6454</v>
      </c>
      <c r="K280" t="s">
        <v>425</v>
      </c>
      <c r="L280">
        <v>618</v>
      </c>
      <c r="M280">
        <v>741.6</v>
      </c>
      <c r="N280" t="s">
        <v>6782</v>
      </c>
      <c r="O280" t="s">
        <v>6645</v>
      </c>
      <c r="P280" t="s">
        <v>458</v>
      </c>
      <c r="R280" s="103">
        <v>1483.2</v>
      </c>
      <c r="S280" t="s">
        <v>459</v>
      </c>
      <c r="T280" t="s">
        <v>458</v>
      </c>
      <c r="U280" t="s">
        <v>682</v>
      </c>
      <c r="V280" t="s">
        <v>458</v>
      </c>
    </row>
    <row r="281" spans="1:22" x14ac:dyDescent="0.2">
      <c r="A281" s="102">
        <v>43419</v>
      </c>
      <c r="B281" t="s">
        <v>6726</v>
      </c>
      <c r="C281" t="s">
        <v>541</v>
      </c>
      <c r="D281" s="58">
        <v>8007.1</v>
      </c>
      <c r="E281" t="s">
        <v>452</v>
      </c>
      <c r="F281">
        <v>375</v>
      </c>
      <c r="G281" t="s">
        <v>6457</v>
      </c>
      <c r="H281">
        <v>2</v>
      </c>
      <c r="I281">
        <v>4047</v>
      </c>
      <c r="J281" t="s">
        <v>6454</v>
      </c>
      <c r="K281" t="s">
        <v>425</v>
      </c>
      <c r="L281">
        <v>618</v>
      </c>
      <c r="M281">
        <v>741.6</v>
      </c>
      <c r="N281" t="s">
        <v>6783</v>
      </c>
      <c r="O281" t="s">
        <v>6645</v>
      </c>
      <c r="P281" t="s">
        <v>458</v>
      </c>
      <c r="R281" s="103">
        <v>1483.2</v>
      </c>
      <c r="S281" t="s">
        <v>459</v>
      </c>
      <c r="T281" t="s">
        <v>458</v>
      </c>
      <c r="U281" t="s">
        <v>682</v>
      </c>
      <c r="V281" t="s">
        <v>458</v>
      </c>
    </row>
    <row r="282" spans="1:22" x14ac:dyDescent="0.2">
      <c r="A282" s="102">
        <v>43420</v>
      </c>
      <c r="B282" t="s">
        <v>6726</v>
      </c>
      <c r="C282" t="s">
        <v>541</v>
      </c>
      <c r="D282" s="58">
        <v>8007.1</v>
      </c>
      <c r="E282" t="s">
        <v>452</v>
      </c>
      <c r="F282">
        <v>394</v>
      </c>
      <c r="G282" t="s">
        <v>6453</v>
      </c>
      <c r="H282">
        <v>8</v>
      </c>
      <c r="I282">
        <v>4047</v>
      </c>
      <c r="J282" t="s">
        <v>6454</v>
      </c>
      <c r="K282" t="s">
        <v>425</v>
      </c>
      <c r="L282">
        <v>158</v>
      </c>
      <c r="M282">
        <v>189.6</v>
      </c>
      <c r="N282" t="s">
        <v>6784</v>
      </c>
      <c r="O282" t="s">
        <v>6785</v>
      </c>
      <c r="P282" t="s">
        <v>458</v>
      </c>
      <c r="R282" s="103">
        <v>1516.8</v>
      </c>
      <c r="S282" t="s">
        <v>459</v>
      </c>
      <c r="T282" t="s">
        <v>458</v>
      </c>
      <c r="U282" t="s">
        <v>682</v>
      </c>
      <c r="V282" t="s">
        <v>458</v>
      </c>
    </row>
    <row r="283" spans="1:22" x14ac:dyDescent="0.2">
      <c r="A283" s="102">
        <v>43423</v>
      </c>
      <c r="B283" t="s">
        <v>6726</v>
      </c>
      <c r="C283" t="s">
        <v>541</v>
      </c>
      <c r="D283" s="58">
        <v>8007.1</v>
      </c>
      <c r="E283" t="s">
        <v>452</v>
      </c>
      <c r="F283">
        <v>375</v>
      </c>
      <c r="G283" t="s">
        <v>6457</v>
      </c>
      <c r="H283">
        <v>2</v>
      </c>
      <c r="I283">
        <v>4047</v>
      </c>
      <c r="J283" t="s">
        <v>6454</v>
      </c>
      <c r="K283" t="s">
        <v>425</v>
      </c>
      <c r="L283">
        <v>618</v>
      </c>
      <c r="M283">
        <v>741.6</v>
      </c>
      <c r="N283" t="s">
        <v>6786</v>
      </c>
      <c r="O283" t="s">
        <v>6630</v>
      </c>
      <c r="P283" t="s">
        <v>458</v>
      </c>
      <c r="R283" s="103">
        <v>1483.2</v>
      </c>
      <c r="S283" t="s">
        <v>459</v>
      </c>
      <c r="T283" t="s">
        <v>458</v>
      </c>
      <c r="U283" t="s">
        <v>682</v>
      </c>
      <c r="V283" t="s">
        <v>458</v>
      </c>
    </row>
    <row r="284" spans="1:22" x14ac:dyDescent="0.2">
      <c r="A284" s="102">
        <v>43423</v>
      </c>
      <c r="B284" t="s">
        <v>6726</v>
      </c>
      <c r="C284" t="s">
        <v>541</v>
      </c>
      <c r="D284" s="58">
        <v>8007.1</v>
      </c>
      <c r="E284" t="s">
        <v>452</v>
      </c>
      <c r="F284">
        <v>394</v>
      </c>
      <c r="G284" t="s">
        <v>6453</v>
      </c>
      <c r="H284">
        <v>8</v>
      </c>
      <c r="I284">
        <v>4047</v>
      </c>
      <c r="J284" t="s">
        <v>6454</v>
      </c>
      <c r="K284" t="s">
        <v>425</v>
      </c>
      <c r="L284">
        <v>158</v>
      </c>
      <c r="M284">
        <v>189.6</v>
      </c>
      <c r="N284" t="s">
        <v>6787</v>
      </c>
      <c r="O284" t="s">
        <v>6785</v>
      </c>
      <c r="P284" t="s">
        <v>458</v>
      </c>
      <c r="R284" s="103">
        <v>1516.8</v>
      </c>
      <c r="S284" t="s">
        <v>459</v>
      </c>
      <c r="T284" t="s">
        <v>458</v>
      </c>
      <c r="U284" t="s">
        <v>682</v>
      </c>
      <c r="V284" t="s">
        <v>458</v>
      </c>
    </row>
    <row r="285" spans="1:22" x14ac:dyDescent="0.2">
      <c r="A285" s="102">
        <v>43423</v>
      </c>
      <c r="B285" t="s">
        <v>6726</v>
      </c>
      <c r="C285" t="s">
        <v>541</v>
      </c>
      <c r="D285" s="58">
        <v>8007.1</v>
      </c>
      <c r="E285" t="s">
        <v>2065</v>
      </c>
      <c r="F285">
        <v>535</v>
      </c>
      <c r="G285" t="s">
        <v>6671</v>
      </c>
      <c r="H285">
        <v>8</v>
      </c>
      <c r="I285">
        <v>4047</v>
      </c>
      <c r="J285" t="s">
        <v>6454</v>
      </c>
      <c r="K285" t="s">
        <v>425</v>
      </c>
      <c r="L285">
        <v>176</v>
      </c>
      <c r="M285">
        <v>211.2</v>
      </c>
      <c r="N285" t="s">
        <v>6788</v>
      </c>
      <c r="O285" t="s">
        <v>6703</v>
      </c>
      <c r="P285" t="s">
        <v>458</v>
      </c>
      <c r="R285" s="103">
        <v>1689.6</v>
      </c>
      <c r="S285" t="s">
        <v>459</v>
      </c>
      <c r="T285" t="s">
        <v>458</v>
      </c>
      <c r="U285" t="s">
        <v>682</v>
      </c>
      <c r="V285" t="s">
        <v>458</v>
      </c>
    </row>
    <row r="286" spans="1:22" x14ac:dyDescent="0.2">
      <c r="A286" s="102">
        <v>43424</v>
      </c>
      <c r="B286" t="s">
        <v>6726</v>
      </c>
      <c r="C286" t="s">
        <v>541</v>
      </c>
      <c r="D286" s="58">
        <v>8007.1</v>
      </c>
      <c r="E286" t="s">
        <v>452</v>
      </c>
      <c r="F286">
        <v>375</v>
      </c>
      <c r="G286" t="s">
        <v>6457</v>
      </c>
      <c r="H286">
        <v>2</v>
      </c>
      <c r="I286">
        <v>4047</v>
      </c>
      <c r="J286" t="s">
        <v>6454</v>
      </c>
      <c r="K286" t="s">
        <v>425</v>
      </c>
      <c r="L286">
        <v>618</v>
      </c>
      <c r="M286">
        <v>741.6</v>
      </c>
      <c r="N286" t="s">
        <v>6789</v>
      </c>
      <c r="O286" t="s">
        <v>6630</v>
      </c>
      <c r="P286" t="s">
        <v>458</v>
      </c>
      <c r="R286" s="103">
        <v>1483.2</v>
      </c>
      <c r="S286" t="s">
        <v>459</v>
      </c>
      <c r="T286" t="s">
        <v>458</v>
      </c>
      <c r="U286" t="s">
        <v>682</v>
      </c>
      <c r="V286" t="s">
        <v>458</v>
      </c>
    </row>
    <row r="287" spans="1:22" x14ac:dyDescent="0.2">
      <c r="A287" s="102">
        <v>43424</v>
      </c>
      <c r="B287" t="s">
        <v>6726</v>
      </c>
      <c r="C287" t="s">
        <v>541</v>
      </c>
      <c r="D287" s="58">
        <v>8007.1</v>
      </c>
      <c r="E287" t="s">
        <v>452</v>
      </c>
      <c r="F287">
        <v>394</v>
      </c>
      <c r="G287" t="s">
        <v>6453</v>
      </c>
      <c r="H287">
        <v>8</v>
      </c>
      <c r="I287">
        <v>4047</v>
      </c>
      <c r="J287" t="s">
        <v>6454</v>
      </c>
      <c r="K287" t="s">
        <v>425</v>
      </c>
      <c r="L287">
        <v>158</v>
      </c>
      <c r="M287">
        <v>189.6</v>
      </c>
      <c r="N287" t="s">
        <v>6790</v>
      </c>
      <c r="O287" t="s">
        <v>6785</v>
      </c>
      <c r="P287" t="s">
        <v>458</v>
      </c>
      <c r="R287" s="103">
        <v>1516.8</v>
      </c>
      <c r="S287" t="s">
        <v>459</v>
      </c>
      <c r="T287" t="s">
        <v>458</v>
      </c>
      <c r="U287" t="s">
        <v>682</v>
      </c>
      <c r="V287" t="s">
        <v>458</v>
      </c>
    </row>
    <row r="288" spans="1:22" x14ac:dyDescent="0.2">
      <c r="A288" s="102">
        <v>43424</v>
      </c>
      <c r="B288" t="s">
        <v>6726</v>
      </c>
      <c r="C288" t="s">
        <v>541</v>
      </c>
      <c r="D288" s="58">
        <v>8007.1</v>
      </c>
      <c r="E288" t="s">
        <v>2065</v>
      </c>
      <c r="F288">
        <v>535</v>
      </c>
      <c r="G288" t="s">
        <v>6671</v>
      </c>
      <c r="H288">
        <v>8</v>
      </c>
      <c r="I288">
        <v>4047</v>
      </c>
      <c r="J288" t="s">
        <v>6454</v>
      </c>
      <c r="K288" t="s">
        <v>425</v>
      </c>
      <c r="L288">
        <v>176</v>
      </c>
      <c r="M288">
        <v>211.2</v>
      </c>
      <c r="N288" t="s">
        <v>6791</v>
      </c>
      <c r="O288" t="s">
        <v>6703</v>
      </c>
      <c r="P288" t="s">
        <v>458</v>
      </c>
      <c r="R288" s="103">
        <v>1689.6</v>
      </c>
      <c r="S288" t="s">
        <v>459</v>
      </c>
      <c r="T288" t="s">
        <v>458</v>
      </c>
      <c r="U288" t="s">
        <v>682</v>
      </c>
      <c r="V288" t="s">
        <v>458</v>
      </c>
    </row>
    <row r="289" spans="1:22" x14ac:dyDescent="0.2">
      <c r="A289" s="102">
        <v>43425</v>
      </c>
      <c r="B289" t="s">
        <v>6726</v>
      </c>
      <c r="C289" t="s">
        <v>541</v>
      </c>
      <c r="D289" s="58">
        <v>8007.1</v>
      </c>
      <c r="E289" t="s">
        <v>452</v>
      </c>
      <c r="F289">
        <v>375</v>
      </c>
      <c r="G289" t="s">
        <v>6457</v>
      </c>
      <c r="H289">
        <v>2</v>
      </c>
      <c r="I289">
        <v>4047</v>
      </c>
      <c r="J289" t="s">
        <v>6454</v>
      </c>
      <c r="K289" t="s">
        <v>425</v>
      </c>
      <c r="L289">
        <v>618</v>
      </c>
      <c r="M289">
        <v>741.6</v>
      </c>
      <c r="N289" t="s">
        <v>6792</v>
      </c>
      <c r="O289" t="s">
        <v>6630</v>
      </c>
      <c r="P289" t="s">
        <v>458</v>
      </c>
      <c r="R289" s="103">
        <v>1483.2</v>
      </c>
      <c r="S289" t="s">
        <v>459</v>
      </c>
      <c r="T289" t="s">
        <v>458</v>
      </c>
      <c r="U289" t="s">
        <v>682</v>
      </c>
      <c r="V289" t="s">
        <v>458</v>
      </c>
    </row>
    <row r="290" spans="1:22" x14ac:dyDescent="0.2">
      <c r="A290" s="102">
        <v>43425</v>
      </c>
      <c r="B290" t="s">
        <v>6726</v>
      </c>
      <c r="C290" t="s">
        <v>541</v>
      </c>
      <c r="D290" s="58">
        <v>8007.1</v>
      </c>
      <c r="E290" t="s">
        <v>2065</v>
      </c>
      <c r="F290">
        <v>535</v>
      </c>
      <c r="G290" t="s">
        <v>6671</v>
      </c>
      <c r="H290">
        <v>8</v>
      </c>
      <c r="I290">
        <v>4047</v>
      </c>
      <c r="J290" t="s">
        <v>6454</v>
      </c>
      <c r="K290" t="s">
        <v>425</v>
      </c>
      <c r="L290">
        <v>176</v>
      </c>
      <c r="M290">
        <v>211.2</v>
      </c>
      <c r="N290" t="s">
        <v>6793</v>
      </c>
      <c r="O290" t="s">
        <v>6703</v>
      </c>
      <c r="P290" t="s">
        <v>458</v>
      </c>
      <c r="R290" s="103">
        <v>1689.6</v>
      </c>
      <c r="S290" t="s">
        <v>459</v>
      </c>
      <c r="T290" t="s">
        <v>458</v>
      </c>
      <c r="U290" t="s">
        <v>682</v>
      </c>
      <c r="V290" t="s">
        <v>458</v>
      </c>
    </row>
    <row r="291" spans="1:22" x14ac:dyDescent="0.2">
      <c r="A291" s="102">
        <v>43426</v>
      </c>
      <c r="B291" t="s">
        <v>6726</v>
      </c>
      <c r="C291" t="s">
        <v>541</v>
      </c>
      <c r="D291" s="58">
        <v>8007.1</v>
      </c>
      <c r="E291" t="s">
        <v>452</v>
      </c>
      <c r="F291">
        <v>375</v>
      </c>
      <c r="G291" t="s">
        <v>6457</v>
      </c>
      <c r="H291">
        <v>2</v>
      </c>
      <c r="I291">
        <v>4047</v>
      </c>
      <c r="J291" t="s">
        <v>6454</v>
      </c>
      <c r="K291" t="s">
        <v>425</v>
      </c>
      <c r="L291">
        <v>618</v>
      </c>
      <c r="M291">
        <v>741.6</v>
      </c>
      <c r="N291" t="s">
        <v>6794</v>
      </c>
      <c r="O291" t="s">
        <v>6630</v>
      </c>
      <c r="P291" t="s">
        <v>458</v>
      </c>
      <c r="R291" s="103">
        <v>1483.2</v>
      </c>
      <c r="S291" t="s">
        <v>459</v>
      </c>
      <c r="T291" t="s">
        <v>458</v>
      </c>
      <c r="U291" t="s">
        <v>682</v>
      </c>
      <c r="V291" t="s">
        <v>458</v>
      </c>
    </row>
    <row r="292" spans="1:22" x14ac:dyDescent="0.2">
      <c r="A292" s="102">
        <v>43426</v>
      </c>
      <c r="B292" t="s">
        <v>6726</v>
      </c>
      <c r="C292" t="s">
        <v>541</v>
      </c>
      <c r="D292" s="58">
        <v>8007.1</v>
      </c>
      <c r="E292" t="s">
        <v>2065</v>
      </c>
      <c r="F292">
        <v>535</v>
      </c>
      <c r="G292" t="s">
        <v>6671</v>
      </c>
      <c r="H292">
        <v>8</v>
      </c>
      <c r="I292">
        <v>4047</v>
      </c>
      <c r="J292" t="s">
        <v>6454</v>
      </c>
      <c r="K292" t="s">
        <v>425</v>
      </c>
      <c r="L292">
        <v>176</v>
      </c>
      <c r="M292">
        <v>211.2</v>
      </c>
      <c r="N292" t="s">
        <v>6795</v>
      </c>
      <c r="O292" t="s">
        <v>6703</v>
      </c>
      <c r="P292" t="s">
        <v>458</v>
      </c>
      <c r="R292" s="103">
        <v>1689.6</v>
      </c>
      <c r="S292" t="s">
        <v>459</v>
      </c>
      <c r="T292" t="s">
        <v>458</v>
      </c>
      <c r="U292" t="s">
        <v>682</v>
      </c>
      <c r="V292" t="s">
        <v>458</v>
      </c>
    </row>
    <row r="293" spans="1:22" x14ac:dyDescent="0.2">
      <c r="A293" s="102">
        <v>43427</v>
      </c>
      <c r="B293" t="s">
        <v>6726</v>
      </c>
      <c r="C293" t="s">
        <v>541</v>
      </c>
      <c r="D293" s="58">
        <v>8007.1</v>
      </c>
      <c r="E293" t="s">
        <v>452</v>
      </c>
      <c r="F293">
        <v>375</v>
      </c>
      <c r="G293" t="s">
        <v>6457</v>
      </c>
      <c r="H293">
        <v>2</v>
      </c>
      <c r="I293">
        <v>4047</v>
      </c>
      <c r="J293" t="s">
        <v>6454</v>
      </c>
      <c r="K293" t="s">
        <v>425</v>
      </c>
      <c r="L293">
        <v>618</v>
      </c>
      <c r="M293">
        <v>741.6</v>
      </c>
      <c r="N293" t="s">
        <v>6796</v>
      </c>
      <c r="O293" t="s">
        <v>6630</v>
      </c>
      <c r="P293" t="s">
        <v>458</v>
      </c>
      <c r="R293" s="103">
        <v>1483.2</v>
      </c>
      <c r="S293" t="s">
        <v>459</v>
      </c>
      <c r="T293" t="s">
        <v>458</v>
      </c>
      <c r="U293" t="s">
        <v>682</v>
      </c>
      <c r="V293" t="s">
        <v>458</v>
      </c>
    </row>
    <row r="294" spans="1:22" x14ac:dyDescent="0.2">
      <c r="A294" s="102">
        <v>43430</v>
      </c>
      <c r="B294" t="s">
        <v>6726</v>
      </c>
      <c r="C294" t="s">
        <v>541</v>
      </c>
      <c r="D294" s="58">
        <v>8007.1</v>
      </c>
      <c r="E294" t="s">
        <v>452</v>
      </c>
      <c r="F294">
        <v>375</v>
      </c>
      <c r="G294" t="s">
        <v>6457</v>
      </c>
      <c r="H294">
        <v>2</v>
      </c>
      <c r="I294">
        <v>4047</v>
      </c>
      <c r="J294" t="s">
        <v>6454</v>
      </c>
      <c r="K294" t="s">
        <v>425</v>
      </c>
      <c r="L294">
        <v>618</v>
      </c>
      <c r="M294">
        <v>741.6</v>
      </c>
      <c r="N294" t="s">
        <v>6797</v>
      </c>
      <c r="O294" t="s">
        <v>6630</v>
      </c>
      <c r="P294" t="s">
        <v>458</v>
      </c>
      <c r="R294" s="103">
        <v>1483.2</v>
      </c>
      <c r="S294" t="s">
        <v>459</v>
      </c>
      <c r="T294" t="s">
        <v>458</v>
      </c>
      <c r="U294" t="s">
        <v>682</v>
      </c>
      <c r="V294" t="s">
        <v>458</v>
      </c>
    </row>
    <row r="295" spans="1:22" x14ac:dyDescent="0.2">
      <c r="A295" s="102">
        <v>43430</v>
      </c>
      <c r="B295" t="s">
        <v>6726</v>
      </c>
      <c r="C295" t="s">
        <v>541</v>
      </c>
      <c r="D295" s="58">
        <v>8007.1</v>
      </c>
      <c r="E295" t="s">
        <v>452</v>
      </c>
      <c r="F295">
        <v>394</v>
      </c>
      <c r="G295" t="s">
        <v>6453</v>
      </c>
      <c r="H295">
        <v>8</v>
      </c>
      <c r="I295">
        <v>4047</v>
      </c>
      <c r="J295" t="s">
        <v>6454</v>
      </c>
      <c r="K295" t="s">
        <v>425</v>
      </c>
      <c r="L295">
        <v>158</v>
      </c>
      <c r="M295">
        <v>189.6</v>
      </c>
      <c r="N295" t="s">
        <v>6798</v>
      </c>
      <c r="O295" t="s">
        <v>6785</v>
      </c>
      <c r="P295" t="s">
        <v>458</v>
      </c>
      <c r="R295" s="103">
        <v>1516.8</v>
      </c>
      <c r="S295" t="s">
        <v>459</v>
      </c>
      <c r="T295" t="s">
        <v>458</v>
      </c>
      <c r="U295" t="s">
        <v>682</v>
      </c>
      <c r="V295" t="s">
        <v>458</v>
      </c>
    </row>
    <row r="296" spans="1:22" x14ac:dyDescent="0.2">
      <c r="A296" s="102">
        <v>43431</v>
      </c>
      <c r="B296" t="s">
        <v>6726</v>
      </c>
      <c r="C296" t="s">
        <v>541</v>
      </c>
      <c r="D296" s="58">
        <v>8007.1</v>
      </c>
      <c r="E296" t="s">
        <v>452</v>
      </c>
      <c r="F296">
        <v>375</v>
      </c>
      <c r="G296" t="s">
        <v>6457</v>
      </c>
      <c r="H296">
        <v>2</v>
      </c>
      <c r="I296">
        <v>4047</v>
      </c>
      <c r="J296" t="s">
        <v>6454</v>
      </c>
      <c r="K296" t="s">
        <v>425</v>
      </c>
      <c r="L296">
        <v>618</v>
      </c>
      <c r="M296">
        <v>741.6</v>
      </c>
      <c r="N296" t="s">
        <v>6799</v>
      </c>
      <c r="O296" t="s">
        <v>6630</v>
      </c>
      <c r="P296" t="s">
        <v>458</v>
      </c>
      <c r="R296" s="103">
        <v>1483.2</v>
      </c>
      <c r="S296" t="s">
        <v>459</v>
      </c>
      <c r="T296" t="s">
        <v>458</v>
      </c>
      <c r="U296" t="s">
        <v>682</v>
      </c>
      <c r="V296" t="s">
        <v>458</v>
      </c>
    </row>
    <row r="297" spans="1:22" x14ac:dyDescent="0.2">
      <c r="A297" s="102">
        <v>43431</v>
      </c>
      <c r="B297" t="s">
        <v>6726</v>
      </c>
      <c r="C297" t="s">
        <v>541</v>
      </c>
      <c r="D297" s="58">
        <v>8007.1</v>
      </c>
      <c r="E297" t="s">
        <v>452</v>
      </c>
      <c r="F297">
        <v>394</v>
      </c>
      <c r="G297" t="s">
        <v>6453</v>
      </c>
      <c r="H297">
        <v>8</v>
      </c>
      <c r="I297">
        <v>4047</v>
      </c>
      <c r="J297" t="s">
        <v>6454</v>
      </c>
      <c r="K297" t="s">
        <v>425</v>
      </c>
      <c r="L297">
        <v>158</v>
      </c>
      <c r="M297">
        <v>189.6</v>
      </c>
      <c r="N297" t="s">
        <v>6800</v>
      </c>
      <c r="O297" t="s">
        <v>6785</v>
      </c>
      <c r="P297" t="s">
        <v>458</v>
      </c>
      <c r="R297" s="103">
        <v>1516.8</v>
      </c>
      <c r="S297" t="s">
        <v>459</v>
      </c>
      <c r="T297" t="s">
        <v>458</v>
      </c>
      <c r="U297" t="s">
        <v>682</v>
      </c>
      <c r="V297" t="s">
        <v>458</v>
      </c>
    </row>
    <row r="298" spans="1:22" x14ac:dyDescent="0.2">
      <c r="A298" s="102">
        <v>43432</v>
      </c>
      <c r="B298" t="s">
        <v>6726</v>
      </c>
      <c r="C298" t="s">
        <v>541</v>
      </c>
      <c r="D298" s="58">
        <v>8007.1</v>
      </c>
      <c r="E298" t="s">
        <v>452</v>
      </c>
      <c r="F298">
        <v>375</v>
      </c>
      <c r="G298" t="s">
        <v>6457</v>
      </c>
      <c r="H298">
        <v>2</v>
      </c>
      <c r="I298">
        <v>4047</v>
      </c>
      <c r="J298" t="s">
        <v>6454</v>
      </c>
      <c r="K298" t="s">
        <v>425</v>
      </c>
      <c r="L298">
        <v>618</v>
      </c>
      <c r="M298">
        <v>741.6</v>
      </c>
      <c r="N298" t="s">
        <v>6801</v>
      </c>
      <c r="O298" t="s">
        <v>6630</v>
      </c>
      <c r="P298" t="s">
        <v>458</v>
      </c>
      <c r="R298" s="103">
        <v>1483.2</v>
      </c>
      <c r="S298" t="s">
        <v>459</v>
      </c>
      <c r="T298" t="s">
        <v>458</v>
      </c>
      <c r="U298" t="s">
        <v>682</v>
      </c>
      <c r="V298" t="s">
        <v>458</v>
      </c>
    </row>
    <row r="299" spans="1:22" x14ac:dyDescent="0.2">
      <c r="A299" s="102">
        <v>43433</v>
      </c>
      <c r="B299" t="s">
        <v>6726</v>
      </c>
      <c r="C299" t="s">
        <v>541</v>
      </c>
      <c r="D299" s="58">
        <v>8007.1</v>
      </c>
      <c r="E299" t="s">
        <v>452</v>
      </c>
      <c r="F299">
        <v>375</v>
      </c>
      <c r="G299" t="s">
        <v>6457</v>
      </c>
      <c r="H299">
        <v>2</v>
      </c>
      <c r="I299">
        <v>4047</v>
      </c>
      <c r="J299" t="s">
        <v>6454</v>
      </c>
      <c r="K299" t="s">
        <v>425</v>
      </c>
      <c r="L299">
        <v>618</v>
      </c>
      <c r="M299">
        <v>741.6</v>
      </c>
      <c r="N299" t="s">
        <v>6802</v>
      </c>
      <c r="O299" t="s">
        <v>6630</v>
      </c>
      <c r="P299" t="s">
        <v>458</v>
      </c>
      <c r="R299" s="103">
        <v>1483.2</v>
      </c>
      <c r="S299" t="s">
        <v>459</v>
      </c>
      <c r="T299" t="s">
        <v>458</v>
      </c>
      <c r="U299" t="s">
        <v>682</v>
      </c>
      <c r="V299" t="s">
        <v>458</v>
      </c>
    </row>
    <row r="300" spans="1:22" x14ac:dyDescent="0.2">
      <c r="A300" s="102">
        <v>43434</v>
      </c>
      <c r="B300" t="s">
        <v>6726</v>
      </c>
      <c r="C300" t="s">
        <v>541</v>
      </c>
      <c r="D300" s="58">
        <v>8007.1</v>
      </c>
      <c r="E300" t="s">
        <v>452</v>
      </c>
      <c r="F300">
        <v>375</v>
      </c>
      <c r="G300" t="s">
        <v>6457</v>
      </c>
      <c r="H300">
        <v>2</v>
      </c>
      <c r="I300">
        <v>4047</v>
      </c>
      <c r="J300" t="s">
        <v>6454</v>
      </c>
      <c r="K300" t="s">
        <v>425</v>
      </c>
      <c r="L300">
        <v>618</v>
      </c>
      <c r="M300">
        <v>741.6</v>
      </c>
      <c r="N300" t="s">
        <v>6803</v>
      </c>
      <c r="O300" t="s">
        <v>6630</v>
      </c>
      <c r="P300" t="s">
        <v>458</v>
      </c>
      <c r="R300" s="103">
        <v>1483.2</v>
      </c>
      <c r="S300" t="s">
        <v>459</v>
      </c>
      <c r="T300" t="s">
        <v>458</v>
      </c>
      <c r="U300" t="s">
        <v>682</v>
      </c>
      <c r="V300" t="s">
        <v>458</v>
      </c>
    </row>
    <row r="301" spans="1:22" x14ac:dyDescent="0.2">
      <c r="A301" s="102">
        <v>43435</v>
      </c>
      <c r="B301" t="s">
        <v>6726</v>
      </c>
      <c r="C301" t="s">
        <v>541</v>
      </c>
      <c r="D301" s="58">
        <v>8007.1</v>
      </c>
      <c r="E301" t="s">
        <v>452</v>
      </c>
      <c r="F301">
        <v>375</v>
      </c>
      <c r="G301" t="s">
        <v>6457</v>
      </c>
      <c r="H301">
        <v>-0.01</v>
      </c>
      <c r="I301">
        <v>4047</v>
      </c>
      <c r="J301" t="s">
        <v>6454</v>
      </c>
      <c r="K301" t="s">
        <v>425</v>
      </c>
      <c r="L301">
        <v>618</v>
      </c>
      <c r="M301" s="103">
        <v>1002720</v>
      </c>
      <c r="N301" t="s">
        <v>6804</v>
      </c>
      <c r="O301" t="s">
        <v>6633</v>
      </c>
      <c r="P301" t="s">
        <v>458</v>
      </c>
      <c r="R301" s="103">
        <v>-10027.200000000001</v>
      </c>
      <c r="S301" t="s">
        <v>459</v>
      </c>
      <c r="T301" t="s">
        <v>458</v>
      </c>
      <c r="U301" t="s">
        <v>682</v>
      </c>
      <c r="V301" t="s">
        <v>458</v>
      </c>
    </row>
    <row r="302" spans="1:22" x14ac:dyDescent="0.2">
      <c r="A302" s="102">
        <v>43437</v>
      </c>
      <c r="B302" t="s">
        <v>6726</v>
      </c>
      <c r="C302" t="s">
        <v>541</v>
      </c>
      <c r="D302" s="58">
        <v>8007.1</v>
      </c>
      <c r="E302" t="s">
        <v>452</v>
      </c>
      <c r="F302">
        <v>403</v>
      </c>
      <c r="G302" t="s">
        <v>6519</v>
      </c>
      <c r="H302">
        <v>8</v>
      </c>
      <c r="I302">
        <v>4047</v>
      </c>
      <c r="J302" t="s">
        <v>6454</v>
      </c>
      <c r="K302" t="s">
        <v>425</v>
      </c>
      <c r="L302">
        <v>136</v>
      </c>
      <c r="M302">
        <v>163.19999999999999</v>
      </c>
      <c r="N302" t="s">
        <v>6805</v>
      </c>
      <c r="O302" t="s">
        <v>6714</v>
      </c>
      <c r="P302" t="s">
        <v>458</v>
      </c>
      <c r="R302" s="103">
        <v>1305.5999999999999</v>
      </c>
      <c r="S302" t="s">
        <v>459</v>
      </c>
      <c r="T302" t="s">
        <v>458</v>
      </c>
      <c r="U302" t="s">
        <v>682</v>
      </c>
      <c r="V302" t="s">
        <v>458</v>
      </c>
    </row>
    <row r="303" spans="1:22" x14ac:dyDescent="0.2">
      <c r="A303" s="102">
        <v>43437</v>
      </c>
      <c r="B303" t="s">
        <v>6726</v>
      </c>
      <c r="C303" t="s">
        <v>541</v>
      </c>
      <c r="D303" s="58">
        <v>8007.1</v>
      </c>
      <c r="E303" t="s">
        <v>452</v>
      </c>
      <c r="F303">
        <v>535</v>
      </c>
      <c r="G303" t="s">
        <v>6671</v>
      </c>
      <c r="H303">
        <v>8</v>
      </c>
      <c r="I303">
        <v>4047</v>
      </c>
      <c r="J303" t="s">
        <v>6454</v>
      </c>
      <c r="K303" t="s">
        <v>425</v>
      </c>
      <c r="L303">
        <v>176</v>
      </c>
      <c r="M303">
        <v>211.2</v>
      </c>
      <c r="N303" t="s">
        <v>6806</v>
      </c>
      <c r="O303" t="s">
        <v>6807</v>
      </c>
      <c r="P303" t="s">
        <v>458</v>
      </c>
      <c r="R303" s="103">
        <v>1689.6</v>
      </c>
      <c r="S303" t="s">
        <v>459</v>
      </c>
      <c r="T303" t="s">
        <v>458</v>
      </c>
      <c r="U303" t="s">
        <v>682</v>
      </c>
      <c r="V303" t="s">
        <v>458</v>
      </c>
    </row>
    <row r="304" spans="1:22" x14ac:dyDescent="0.2">
      <c r="A304" s="102">
        <v>43437</v>
      </c>
      <c r="B304" t="s">
        <v>6726</v>
      </c>
      <c r="C304" t="s">
        <v>541</v>
      </c>
      <c r="D304" s="58">
        <v>8007.1</v>
      </c>
      <c r="E304" t="s">
        <v>452</v>
      </c>
      <c r="F304">
        <v>375</v>
      </c>
      <c r="G304" t="s">
        <v>6457</v>
      </c>
      <c r="H304">
        <v>2</v>
      </c>
      <c r="I304">
        <v>4047</v>
      </c>
      <c r="J304" t="s">
        <v>6454</v>
      </c>
      <c r="K304" t="s">
        <v>425</v>
      </c>
      <c r="L304">
        <v>618</v>
      </c>
      <c r="M304">
        <v>741.6</v>
      </c>
      <c r="N304" t="s">
        <v>6808</v>
      </c>
      <c r="O304" t="s">
        <v>6635</v>
      </c>
      <c r="P304" t="s">
        <v>458</v>
      </c>
      <c r="R304" s="103">
        <v>1483.2</v>
      </c>
      <c r="S304" t="s">
        <v>459</v>
      </c>
      <c r="T304" t="s">
        <v>458</v>
      </c>
      <c r="U304" t="s">
        <v>682</v>
      </c>
      <c r="V304" t="s">
        <v>458</v>
      </c>
    </row>
    <row r="305" spans="1:22" x14ac:dyDescent="0.2">
      <c r="A305" s="102">
        <v>43438</v>
      </c>
      <c r="B305" t="s">
        <v>6726</v>
      </c>
      <c r="C305" t="s">
        <v>541</v>
      </c>
      <c r="D305" s="58">
        <v>8007.1</v>
      </c>
      <c r="E305" t="s">
        <v>452</v>
      </c>
      <c r="F305">
        <v>403</v>
      </c>
      <c r="G305" t="s">
        <v>6519</v>
      </c>
      <c r="H305">
        <v>8</v>
      </c>
      <c r="I305">
        <v>4047</v>
      </c>
      <c r="J305" t="s">
        <v>6454</v>
      </c>
      <c r="K305" t="s">
        <v>425</v>
      </c>
      <c r="L305">
        <v>136</v>
      </c>
      <c r="M305">
        <v>163.19999999999999</v>
      </c>
      <c r="N305" t="s">
        <v>6809</v>
      </c>
      <c r="O305" t="s">
        <v>6714</v>
      </c>
      <c r="P305" t="s">
        <v>458</v>
      </c>
      <c r="R305" s="103">
        <v>1305.5999999999999</v>
      </c>
      <c r="S305" t="s">
        <v>459</v>
      </c>
      <c r="T305" t="s">
        <v>458</v>
      </c>
      <c r="U305" t="s">
        <v>682</v>
      </c>
      <c r="V305" t="s">
        <v>458</v>
      </c>
    </row>
    <row r="306" spans="1:22" x14ac:dyDescent="0.2">
      <c r="A306" s="102">
        <v>43438</v>
      </c>
      <c r="B306" t="s">
        <v>6726</v>
      </c>
      <c r="C306" t="s">
        <v>541</v>
      </c>
      <c r="D306" s="58">
        <v>8007.1</v>
      </c>
      <c r="E306" t="s">
        <v>452</v>
      </c>
      <c r="F306">
        <v>481</v>
      </c>
      <c r="G306" t="s">
        <v>6466</v>
      </c>
      <c r="H306">
        <v>4</v>
      </c>
      <c r="I306">
        <v>4047</v>
      </c>
      <c r="J306" t="s">
        <v>6454</v>
      </c>
      <c r="K306" t="s">
        <v>425</v>
      </c>
      <c r="L306">
        <v>150</v>
      </c>
      <c r="M306">
        <v>180</v>
      </c>
      <c r="N306" t="s">
        <v>6810</v>
      </c>
      <c r="O306" t="s">
        <v>6811</v>
      </c>
      <c r="P306" t="s">
        <v>458</v>
      </c>
      <c r="R306">
        <v>720</v>
      </c>
      <c r="S306" t="s">
        <v>459</v>
      </c>
      <c r="T306" t="s">
        <v>458</v>
      </c>
      <c r="U306" t="s">
        <v>682</v>
      </c>
      <c r="V306" t="s">
        <v>458</v>
      </c>
    </row>
    <row r="307" spans="1:22" x14ac:dyDescent="0.2">
      <c r="A307" s="102">
        <v>43438</v>
      </c>
      <c r="B307" t="s">
        <v>6726</v>
      </c>
      <c r="C307" t="s">
        <v>541</v>
      </c>
      <c r="D307" s="58">
        <v>8007.1</v>
      </c>
      <c r="E307" t="s">
        <v>452</v>
      </c>
      <c r="F307">
        <v>535</v>
      </c>
      <c r="G307" t="s">
        <v>6671</v>
      </c>
      <c r="H307">
        <v>8</v>
      </c>
      <c r="I307">
        <v>4047</v>
      </c>
      <c r="J307" t="s">
        <v>6454</v>
      </c>
      <c r="K307" t="s">
        <v>425</v>
      </c>
      <c r="L307">
        <v>176</v>
      </c>
      <c r="M307">
        <v>211.2</v>
      </c>
      <c r="N307" t="s">
        <v>6812</v>
      </c>
      <c r="O307" t="s">
        <v>6807</v>
      </c>
      <c r="P307" t="s">
        <v>458</v>
      </c>
      <c r="R307" s="103">
        <v>1689.6</v>
      </c>
      <c r="S307" t="s">
        <v>459</v>
      </c>
      <c r="T307" t="s">
        <v>458</v>
      </c>
      <c r="U307" t="s">
        <v>682</v>
      </c>
      <c r="V307" t="s">
        <v>458</v>
      </c>
    </row>
    <row r="308" spans="1:22" x14ac:dyDescent="0.2">
      <c r="A308" s="102">
        <v>43438</v>
      </c>
      <c r="B308" t="s">
        <v>6726</v>
      </c>
      <c r="C308" t="s">
        <v>541</v>
      </c>
      <c r="D308" s="58">
        <v>8007.1</v>
      </c>
      <c r="E308" t="s">
        <v>452</v>
      </c>
      <c r="F308">
        <v>375</v>
      </c>
      <c r="G308" t="s">
        <v>6457</v>
      </c>
      <c r="H308">
        <v>2</v>
      </c>
      <c r="I308">
        <v>4047</v>
      </c>
      <c r="J308" t="s">
        <v>6454</v>
      </c>
      <c r="K308" t="s">
        <v>425</v>
      </c>
      <c r="L308">
        <v>618</v>
      </c>
      <c r="M308">
        <v>741.6</v>
      </c>
      <c r="N308" t="s">
        <v>6813</v>
      </c>
      <c r="O308" t="s">
        <v>6635</v>
      </c>
      <c r="P308" t="s">
        <v>458</v>
      </c>
      <c r="R308" s="103">
        <v>1483.2</v>
      </c>
      <c r="S308" t="s">
        <v>459</v>
      </c>
      <c r="T308" t="s">
        <v>458</v>
      </c>
      <c r="U308" t="s">
        <v>682</v>
      </c>
      <c r="V308" t="s">
        <v>458</v>
      </c>
    </row>
    <row r="309" spans="1:22" x14ac:dyDescent="0.2">
      <c r="A309" s="102">
        <v>43439</v>
      </c>
      <c r="B309" t="s">
        <v>6726</v>
      </c>
      <c r="C309" t="s">
        <v>541</v>
      </c>
      <c r="D309" s="58">
        <v>8007.1</v>
      </c>
      <c r="E309" t="s">
        <v>452</v>
      </c>
      <c r="F309">
        <v>403</v>
      </c>
      <c r="G309" t="s">
        <v>6519</v>
      </c>
      <c r="H309">
        <v>8</v>
      </c>
      <c r="I309">
        <v>4047</v>
      </c>
      <c r="J309" t="s">
        <v>6454</v>
      </c>
      <c r="K309" t="s">
        <v>425</v>
      </c>
      <c r="L309">
        <v>136</v>
      </c>
      <c r="M309">
        <v>163.19999999999999</v>
      </c>
      <c r="N309" t="s">
        <v>6814</v>
      </c>
      <c r="O309" t="s">
        <v>6714</v>
      </c>
      <c r="P309" t="s">
        <v>458</v>
      </c>
      <c r="R309" s="103">
        <v>1305.5999999999999</v>
      </c>
      <c r="S309" t="s">
        <v>459</v>
      </c>
      <c r="T309" t="s">
        <v>458</v>
      </c>
      <c r="U309" t="s">
        <v>682</v>
      </c>
      <c r="V309" t="s">
        <v>458</v>
      </c>
    </row>
    <row r="310" spans="1:22" x14ac:dyDescent="0.2">
      <c r="A310" s="102">
        <v>43439</v>
      </c>
      <c r="B310" t="s">
        <v>6726</v>
      </c>
      <c r="C310" t="s">
        <v>541</v>
      </c>
      <c r="D310" s="58">
        <v>8007.1</v>
      </c>
      <c r="E310" t="s">
        <v>452</v>
      </c>
      <c r="F310">
        <v>481</v>
      </c>
      <c r="G310" t="s">
        <v>6466</v>
      </c>
      <c r="H310">
        <v>8</v>
      </c>
      <c r="I310">
        <v>4047</v>
      </c>
      <c r="J310" t="s">
        <v>6454</v>
      </c>
      <c r="K310" t="s">
        <v>425</v>
      </c>
      <c r="L310">
        <v>150</v>
      </c>
      <c r="M310">
        <v>180</v>
      </c>
      <c r="N310" t="s">
        <v>6815</v>
      </c>
      <c r="O310" t="s">
        <v>6811</v>
      </c>
      <c r="P310" t="s">
        <v>458</v>
      </c>
      <c r="R310" s="103">
        <v>1440</v>
      </c>
      <c r="S310" t="s">
        <v>459</v>
      </c>
      <c r="T310" t="s">
        <v>458</v>
      </c>
      <c r="U310" t="s">
        <v>682</v>
      </c>
      <c r="V310" t="s">
        <v>458</v>
      </c>
    </row>
    <row r="311" spans="1:22" x14ac:dyDescent="0.2">
      <c r="A311" s="102">
        <v>43439</v>
      </c>
      <c r="B311" t="s">
        <v>6726</v>
      </c>
      <c r="C311" t="s">
        <v>541</v>
      </c>
      <c r="D311" s="58">
        <v>8007.1</v>
      </c>
      <c r="E311" t="s">
        <v>452</v>
      </c>
      <c r="F311">
        <v>535</v>
      </c>
      <c r="G311" t="s">
        <v>6671</v>
      </c>
      <c r="H311">
        <v>8</v>
      </c>
      <c r="I311">
        <v>4047</v>
      </c>
      <c r="J311" t="s">
        <v>6454</v>
      </c>
      <c r="K311" t="s">
        <v>425</v>
      </c>
      <c r="L311">
        <v>176</v>
      </c>
      <c r="M311">
        <v>211.2</v>
      </c>
      <c r="N311" t="s">
        <v>6816</v>
      </c>
      <c r="O311" t="s">
        <v>6807</v>
      </c>
      <c r="P311" t="s">
        <v>458</v>
      </c>
      <c r="R311" s="103">
        <v>1689.6</v>
      </c>
      <c r="S311" t="s">
        <v>459</v>
      </c>
      <c r="T311" t="s">
        <v>458</v>
      </c>
      <c r="U311" t="s">
        <v>682</v>
      </c>
      <c r="V311" t="s">
        <v>458</v>
      </c>
    </row>
    <row r="312" spans="1:22" x14ac:dyDescent="0.2">
      <c r="A312" s="102">
        <v>43439</v>
      </c>
      <c r="B312" t="s">
        <v>6726</v>
      </c>
      <c r="C312" t="s">
        <v>541</v>
      </c>
      <c r="D312" s="58">
        <v>8007.1</v>
      </c>
      <c r="E312" t="s">
        <v>452</v>
      </c>
      <c r="F312">
        <v>375</v>
      </c>
      <c r="G312" t="s">
        <v>6457</v>
      </c>
      <c r="H312">
        <v>2</v>
      </c>
      <c r="I312">
        <v>4047</v>
      </c>
      <c r="J312" t="s">
        <v>6454</v>
      </c>
      <c r="K312" t="s">
        <v>425</v>
      </c>
      <c r="L312">
        <v>618</v>
      </c>
      <c r="M312">
        <v>741.6</v>
      </c>
      <c r="N312" t="s">
        <v>6817</v>
      </c>
      <c r="O312" t="s">
        <v>6635</v>
      </c>
      <c r="P312" t="s">
        <v>458</v>
      </c>
      <c r="R312" s="103">
        <v>1483.2</v>
      </c>
      <c r="S312" t="s">
        <v>459</v>
      </c>
      <c r="T312" t="s">
        <v>458</v>
      </c>
      <c r="U312" t="s">
        <v>682</v>
      </c>
      <c r="V312" t="s">
        <v>458</v>
      </c>
    </row>
    <row r="313" spans="1:22" x14ac:dyDescent="0.2">
      <c r="A313" s="102">
        <v>43440</v>
      </c>
      <c r="B313" t="s">
        <v>6726</v>
      </c>
      <c r="C313" t="s">
        <v>541</v>
      </c>
      <c r="D313" s="58">
        <v>8007.1</v>
      </c>
      <c r="E313" t="s">
        <v>452</v>
      </c>
      <c r="F313">
        <v>403</v>
      </c>
      <c r="G313" t="s">
        <v>6519</v>
      </c>
      <c r="H313">
        <v>8</v>
      </c>
      <c r="I313">
        <v>4047</v>
      </c>
      <c r="J313" t="s">
        <v>6454</v>
      </c>
      <c r="K313" t="s">
        <v>425</v>
      </c>
      <c r="L313">
        <v>136</v>
      </c>
      <c r="M313">
        <v>163.19999999999999</v>
      </c>
      <c r="N313" t="s">
        <v>6818</v>
      </c>
      <c r="O313" t="s">
        <v>6714</v>
      </c>
      <c r="P313" t="s">
        <v>458</v>
      </c>
      <c r="R313" s="103">
        <v>1305.5999999999999</v>
      </c>
      <c r="S313" t="s">
        <v>459</v>
      </c>
      <c r="T313" t="s">
        <v>458</v>
      </c>
      <c r="U313" t="s">
        <v>682</v>
      </c>
      <c r="V313" t="s">
        <v>458</v>
      </c>
    </row>
    <row r="314" spans="1:22" x14ac:dyDescent="0.2">
      <c r="A314" s="102">
        <v>43440</v>
      </c>
      <c r="B314" t="s">
        <v>6726</v>
      </c>
      <c r="C314" t="s">
        <v>541</v>
      </c>
      <c r="D314" s="58">
        <v>8007.1</v>
      </c>
      <c r="E314" t="s">
        <v>452</v>
      </c>
      <c r="F314">
        <v>535</v>
      </c>
      <c r="G314" t="s">
        <v>6671</v>
      </c>
      <c r="H314">
        <v>8</v>
      </c>
      <c r="I314">
        <v>4047</v>
      </c>
      <c r="J314" t="s">
        <v>6454</v>
      </c>
      <c r="K314" t="s">
        <v>425</v>
      </c>
      <c r="L314">
        <v>176</v>
      </c>
      <c r="M314">
        <v>211.2</v>
      </c>
      <c r="N314" t="s">
        <v>6819</v>
      </c>
      <c r="O314" t="s">
        <v>6807</v>
      </c>
      <c r="P314" t="s">
        <v>458</v>
      </c>
      <c r="R314" s="103">
        <v>1689.6</v>
      </c>
      <c r="S314" t="s">
        <v>459</v>
      </c>
      <c r="T314" t="s">
        <v>458</v>
      </c>
      <c r="U314" t="s">
        <v>682</v>
      </c>
      <c r="V314" t="s">
        <v>458</v>
      </c>
    </row>
    <row r="315" spans="1:22" x14ac:dyDescent="0.2">
      <c r="A315" s="102">
        <v>43440</v>
      </c>
      <c r="B315" t="s">
        <v>6726</v>
      </c>
      <c r="C315" t="s">
        <v>541</v>
      </c>
      <c r="D315" s="58">
        <v>8007.1</v>
      </c>
      <c r="E315" t="s">
        <v>452</v>
      </c>
      <c r="F315">
        <v>394</v>
      </c>
      <c r="G315" t="s">
        <v>6453</v>
      </c>
      <c r="H315">
        <v>8</v>
      </c>
      <c r="I315">
        <v>4047</v>
      </c>
      <c r="J315" t="s">
        <v>6454</v>
      </c>
      <c r="K315" t="s">
        <v>425</v>
      </c>
      <c r="L315">
        <v>158</v>
      </c>
      <c r="M315">
        <v>189.6</v>
      </c>
      <c r="N315" t="s">
        <v>6820</v>
      </c>
      <c r="O315" t="s">
        <v>6821</v>
      </c>
      <c r="P315" t="s">
        <v>458</v>
      </c>
      <c r="R315" s="103">
        <v>1516.8</v>
      </c>
      <c r="S315" t="s">
        <v>459</v>
      </c>
      <c r="T315" t="s">
        <v>458</v>
      </c>
      <c r="U315" t="s">
        <v>682</v>
      </c>
      <c r="V315" t="s">
        <v>458</v>
      </c>
    </row>
    <row r="316" spans="1:22" x14ac:dyDescent="0.2">
      <c r="A316" s="102">
        <v>43440</v>
      </c>
      <c r="B316" t="s">
        <v>6726</v>
      </c>
      <c r="C316" t="s">
        <v>541</v>
      </c>
      <c r="D316" s="58">
        <v>8007.1</v>
      </c>
      <c r="E316" t="s">
        <v>452</v>
      </c>
      <c r="F316">
        <v>375</v>
      </c>
      <c r="G316" t="s">
        <v>6457</v>
      </c>
      <c r="H316">
        <v>2</v>
      </c>
      <c r="I316">
        <v>4047</v>
      </c>
      <c r="J316" t="s">
        <v>6454</v>
      </c>
      <c r="K316" t="s">
        <v>425</v>
      </c>
      <c r="L316">
        <v>618</v>
      </c>
      <c r="M316">
        <v>741.6</v>
      </c>
      <c r="N316" t="s">
        <v>6822</v>
      </c>
      <c r="O316" t="s">
        <v>6635</v>
      </c>
      <c r="P316" t="s">
        <v>458</v>
      </c>
      <c r="R316" s="103">
        <v>1483.2</v>
      </c>
      <c r="S316" t="s">
        <v>459</v>
      </c>
      <c r="T316" t="s">
        <v>458</v>
      </c>
      <c r="U316" t="s">
        <v>682</v>
      </c>
      <c r="V316" t="s">
        <v>458</v>
      </c>
    </row>
    <row r="317" spans="1:22" x14ac:dyDescent="0.2">
      <c r="A317" s="102">
        <v>43441</v>
      </c>
      <c r="B317" t="s">
        <v>6726</v>
      </c>
      <c r="C317" t="s">
        <v>541</v>
      </c>
      <c r="D317" s="58">
        <v>8007.1</v>
      </c>
      <c r="E317" t="s">
        <v>452</v>
      </c>
      <c r="F317">
        <v>535</v>
      </c>
      <c r="G317" t="s">
        <v>6671</v>
      </c>
      <c r="H317">
        <v>8</v>
      </c>
      <c r="I317">
        <v>4047</v>
      </c>
      <c r="J317" t="s">
        <v>6454</v>
      </c>
      <c r="K317" t="s">
        <v>425</v>
      </c>
      <c r="L317">
        <v>176</v>
      </c>
      <c r="M317">
        <v>211.2</v>
      </c>
      <c r="N317" t="s">
        <v>6823</v>
      </c>
      <c r="O317" t="s">
        <v>6807</v>
      </c>
      <c r="P317" t="s">
        <v>458</v>
      </c>
      <c r="R317" s="103">
        <v>1689.6</v>
      </c>
      <c r="S317" t="s">
        <v>459</v>
      </c>
      <c r="T317" t="s">
        <v>458</v>
      </c>
      <c r="U317" t="s">
        <v>682</v>
      </c>
      <c r="V317" t="s">
        <v>458</v>
      </c>
    </row>
    <row r="318" spans="1:22" x14ac:dyDescent="0.2">
      <c r="A318" s="102">
        <v>43441</v>
      </c>
      <c r="B318" t="s">
        <v>6726</v>
      </c>
      <c r="C318" t="s">
        <v>541</v>
      </c>
      <c r="D318" s="58">
        <v>8007.1</v>
      </c>
      <c r="E318" t="s">
        <v>452</v>
      </c>
      <c r="F318">
        <v>394</v>
      </c>
      <c r="G318" t="s">
        <v>6453</v>
      </c>
      <c r="H318">
        <v>8</v>
      </c>
      <c r="I318">
        <v>4047</v>
      </c>
      <c r="J318" t="s">
        <v>6454</v>
      </c>
      <c r="K318" t="s">
        <v>425</v>
      </c>
      <c r="L318">
        <v>158</v>
      </c>
      <c r="M318">
        <v>189.6</v>
      </c>
      <c r="N318" t="s">
        <v>6824</v>
      </c>
      <c r="O318" t="s">
        <v>6821</v>
      </c>
      <c r="P318" t="s">
        <v>458</v>
      </c>
      <c r="R318" s="103">
        <v>1516.8</v>
      </c>
      <c r="S318" t="s">
        <v>459</v>
      </c>
      <c r="T318" t="s">
        <v>458</v>
      </c>
      <c r="U318" t="s">
        <v>682</v>
      </c>
      <c r="V318" t="s">
        <v>458</v>
      </c>
    </row>
    <row r="319" spans="1:22" x14ac:dyDescent="0.2">
      <c r="A319" s="102">
        <v>43441</v>
      </c>
      <c r="B319" t="s">
        <v>6726</v>
      </c>
      <c r="C319" t="s">
        <v>541</v>
      </c>
      <c r="D319" s="58">
        <v>8007.1</v>
      </c>
      <c r="E319" t="s">
        <v>452</v>
      </c>
      <c r="F319">
        <v>375</v>
      </c>
      <c r="G319" t="s">
        <v>6457</v>
      </c>
      <c r="H319">
        <v>2</v>
      </c>
      <c r="I319">
        <v>4047</v>
      </c>
      <c r="J319" t="s">
        <v>6454</v>
      </c>
      <c r="K319" t="s">
        <v>425</v>
      </c>
      <c r="L319">
        <v>618</v>
      </c>
      <c r="M319">
        <v>741.6</v>
      </c>
      <c r="N319" t="s">
        <v>6825</v>
      </c>
      <c r="O319" t="s">
        <v>6635</v>
      </c>
      <c r="P319" t="s">
        <v>458</v>
      </c>
      <c r="R319" s="103">
        <v>1483.2</v>
      </c>
      <c r="S319" t="s">
        <v>459</v>
      </c>
      <c r="T319" t="s">
        <v>458</v>
      </c>
      <c r="U319" t="s">
        <v>682</v>
      </c>
      <c r="V319" t="s">
        <v>458</v>
      </c>
    </row>
    <row r="320" spans="1:22" x14ac:dyDescent="0.2">
      <c r="A320" s="102">
        <v>43444</v>
      </c>
      <c r="B320" t="s">
        <v>6726</v>
      </c>
      <c r="C320" t="s">
        <v>541</v>
      </c>
      <c r="D320" s="58">
        <v>8007.1</v>
      </c>
      <c r="E320" t="s">
        <v>452</v>
      </c>
      <c r="F320">
        <v>535</v>
      </c>
      <c r="G320" t="s">
        <v>6671</v>
      </c>
      <c r="H320">
        <v>8</v>
      </c>
      <c r="I320">
        <v>4047</v>
      </c>
      <c r="J320" t="s">
        <v>6454</v>
      </c>
      <c r="K320" t="s">
        <v>425</v>
      </c>
      <c r="L320">
        <v>176</v>
      </c>
      <c r="M320">
        <v>211.2</v>
      </c>
      <c r="N320" t="s">
        <v>6826</v>
      </c>
      <c r="O320" t="s">
        <v>6807</v>
      </c>
      <c r="P320" t="s">
        <v>458</v>
      </c>
      <c r="R320" s="103">
        <v>1689.6</v>
      </c>
      <c r="S320" t="s">
        <v>459</v>
      </c>
      <c r="T320" t="s">
        <v>458</v>
      </c>
      <c r="U320" t="s">
        <v>682</v>
      </c>
      <c r="V320" t="s">
        <v>458</v>
      </c>
    </row>
    <row r="321" spans="1:22" x14ac:dyDescent="0.2">
      <c r="A321" s="102">
        <v>43444</v>
      </c>
      <c r="B321" t="s">
        <v>6726</v>
      </c>
      <c r="C321" t="s">
        <v>541</v>
      </c>
      <c r="D321" s="58">
        <v>8007.1</v>
      </c>
      <c r="E321" t="s">
        <v>452</v>
      </c>
      <c r="F321">
        <v>394</v>
      </c>
      <c r="G321" t="s">
        <v>6453</v>
      </c>
      <c r="H321">
        <v>8</v>
      </c>
      <c r="I321">
        <v>4047</v>
      </c>
      <c r="J321" t="s">
        <v>6454</v>
      </c>
      <c r="K321" t="s">
        <v>425</v>
      </c>
      <c r="L321">
        <v>158</v>
      </c>
      <c r="M321">
        <v>189.6</v>
      </c>
      <c r="N321" t="s">
        <v>6827</v>
      </c>
      <c r="O321" t="s">
        <v>6821</v>
      </c>
      <c r="P321" t="s">
        <v>458</v>
      </c>
      <c r="R321" s="103">
        <v>1516.8</v>
      </c>
      <c r="S321" t="s">
        <v>459</v>
      </c>
      <c r="T321" t="s">
        <v>458</v>
      </c>
      <c r="U321" t="s">
        <v>682</v>
      </c>
      <c r="V321" t="s">
        <v>458</v>
      </c>
    </row>
    <row r="322" spans="1:22" x14ac:dyDescent="0.2">
      <c r="A322" s="102">
        <v>43445</v>
      </c>
      <c r="B322" t="s">
        <v>6726</v>
      </c>
      <c r="C322" t="s">
        <v>541</v>
      </c>
      <c r="D322" s="58">
        <v>8007.1</v>
      </c>
      <c r="E322" t="s">
        <v>452</v>
      </c>
      <c r="F322">
        <v>481</v>
      </c>
      <c r="G322" t="s">
        <v>6466</v>
      </c>
      <c r="H322">
        <v>8</v>
      </c>
      <c r="I322">
        <v>4047</v>
      </c>
      <c r="J322" t="s">
        <v>6454</v>
      </c>
      <c r="K322" t="s">
        <v>425</v>
      </c>
      <c r="L322">
        <v>150</v>
      </c>
      <c r="M322">
        <v>180</v>
      </c>
      <c r="N322" t="s">
        <v>6828</v>
      </c>
      <c r="O322" t="s">
        <v>6811</v>
      </c>
      <c r="P322" t="s">
        <v>458</v>
      </c>
      <c r="R322" s="103">
        <v>1440</v>
      </c>
      <c r="S322" t="s">
        <v>459</v>
      </c>
      <c r="T322" t="s">
        <v>458</v>
      </c>
      <c r="U322" t="s">
        <v>682</v>
      </c>
      <c r="V322" t="s">
        <v>458</v>
      </c>
    </row>
    <row r="323" spans="1:22" x14ac:dyDescent="0.2">
      <c r="A323" s="102">
        <v>43445</v>
      </c>
      <c r="B323" t="s">
        <v>6726</v>
      </c>
      <c r="C323" t="s">
        <v>541</v>
      </c>
      <c r="D323" s="58">
        <v>8007.1</v>
      </c>
      <c r="E323" t="s">
        <v>452</v>
      </c>
      <c r="F323">
        <v>535</v>
      </c>
      <c r="G323" t="s">
        <v>6671</v>
      </c>
      <c r="H323">
        <v>8</v>
      </c>
      <c r="I323">
        <v>4047</v>
      </c>
      <c r="J323" t="s">
        <v>6454</v>
      </c>
      <c r="K323" t="s">
        <v>425</v>
      </c>
      <c r="L323">
        <v>176</v>
      </c>
      <c r="M323">
        <v>211.2</v>
      </c>
      <c r="N323" t="s">
        <v>6829</v>
      </c>
      <c r="O323" t="s">
        <v>6807</v>
      </c>
      <c r="P323" t="s">
        <v>458</v>
      </c>
      <c r="R323" s="103">
        <v>1689.6</v>
      </c>
      <c r="S323" t="s">
        <v>459</v>
      </c>
      <c r="T323" t="s">
        <v>458</v>
      </c>
      <c r="U323" t="s">
        <v>682</v>
      </c>
      <c r="V323" t="s">
        <v>458</v>
      </c>
    </row>
    <row r="324" spans="1:22" x14ac:dyDescent="0.2">
      <c r="A324" s="102">
        <v>43446</v>
      </c>
      <c r="B324" t="s">
        <v>6726</v>
      </c>
      <c r="C324" t="s">
        <v>541</v>
      </c>
      <c r="D324" s="58">
        <v>8007.1</v>
      </c>
      <c r="E324" t="s">
        <v>452</v>
      </c>
      <c r="F324">
        <v>481</v>
      </c>
      <c r="G324" t="s">
        <v>6466</v>
      </c>
      <c r="H324">
        <v>8</v>
      </c>
      <c r="I324">
        <v>4047</v>
      </c>
      <c r="J324" t="s">
        <v>6454</v>
      </c>
      <c r="K324" t="s">
        <v>425</v>
      </c>
      <c r="L324">
        <v>150</v>
      </c>
      <c r="M324">
        <v>180</v>
      </c>
      <c r="N324" t="s">
        <v>6830</v>
      </c>
      <c r="O324" t="s">
        <v>6811</v>
      </c>
      <c r="P324" t="s">
        <v>458</v>
      </c>
      <c r="R324" s="103">
        <v>1440</v>
      </c>
      <c r="S324" t="s">
        <v>459</v>
      </c>
      <c r="T324" t="s">
        <v>458</v>
      </c>
      <c r="U324" t="s">
        <v>682</v>
      </c>
      <c r="V324" t="s">
        <v>458</v>
      </c>
    </row>
    <row r="325" spans="1:22" x14ac:dyDescent="0.2">
      <c r="A325" s="102">
        <v>43446</v>
      </c>
      <c r="B325" t="s">
        <v>6726</v>
      </c>
      <c r="C325" t="s">
        <v>541</v>
      </c>
      <c r="D325" s="58">
        <v>8007.1</v>
      </c>
      <c r="E325" t="s">
        <v>452</v>
      </c>
      <c r="F325">
        <v>535</v>
      </c>
      <c r="G325" t="s">
        <v>6671</v>
      </c>
      <c r="H325">
        <v>8</v>
      </c>
      <c r="I325">
        <v>4047</v>
      </c>
      <c r="J325" t="s">
        <v>6454</v>
      </c>
      <c r="K325" t="s">
        <v>425</v>
      </c>
      <c r="L325">
        <v>176</v>
      </c>
      <c r="M325">
        <v>211.2</v>
      </c>
      <c r="N325" t="s">
        <v>6831</v>
      </c>
      <c r="O325" t="s">
        <v>6807</v>
      </c>
      <c r="P325" t="s">
        <v>458</v>
      </c>
      <c r="R325" s="103">
        <v>1689.6</v>
      </c>
      <c r="S325" t="s">
        <v>459</v>
      </c>
      <c r="T325" t="s">
        <v>458</v>
      </c>
      <c r="U325" t="s">
        <v>682</v>
      </c>
      <c r="V325" t="s">
        <v>458</v>
      </c>
    </row>
    <row r="326" spans="1:22" x14ac:dyDescent="0.2">
      <c r="A326" s="102">
        <v>43446</v>
      </c>
      <c r="B326" t="s">
        <v>6726</v>
      </c>
      <c r="C326" t="s">
        <v>541</v>
      </c>
      <c r="D326" s="58">
        <v>8007.1</v>
      </c>
      <c r="E326" t="s">
        <v>452</v>
      </c>
      <c r="F326">
        <v>394</v>
      </c>
      <c r="G326" t="s">
        <v>6453</v>
      </c>
      <c r="H326">
        <v>8</v>
      </c>
      <c r="I326">
        <v>4047</v>
      </c>
      <c r="J326" t="s">
        <v>6454</v>
      </c>
      <c r="K326" t="s">
        <v>425</v>
      </c>
      <c r="L326">
        <v>158</v>
      </c>
      <c r="M326">
        <v>189.6</v>
      </c>
      <c r="N326" t="s">
        <v>6832</v>
      </c>
      <c r="O326" t="s">
        <v>6821</v>
      </c>
      <c r="P326" t="s">
        <v>458</v>
      </c>
      <c r="R326" s="103">
        <v>1516.8</v>
      </c>
      <c r="S326" t="s">
        <v>459</v>
      </c>
      <c r="T326" t="s">
        <v>458</v>
      </c>
      <c r="U326" t="s">
        <v>682</v>
      </c>
      <c r="V326" t="s">
        <v>458</v>
      </c>
    </row>
    <row r="327" spans="1:22" x14ac:dyDescent="0.2">
      <c r="A327" s="102">
        <v>43447</v>
      </c>
      <c r="B327" t="s">
        <v>6726</v>
      </c>
      <c r="C327" t="s">
        <v>541</v>
      </c>
      <c r="D327" s="58">
        <v>8007.1</v>
      </c>
      <c r="E327" t="s">
        <v>452</v>
      </c>
      <c r="F327">
        <v>481</v>
      </c>
      <c r="G327" t="s">
        <v>6466</v>
      </c>
      <c r="H327">
        <v>4</v>
      </c>
      <c r="I327">
        <v>4047</v>
      </c>
      <c r="J327" t="s">
        <v>6454</v>
      </c>
      <c r="K327" t="s">
        <v>425</v>
      </c>
      <c r="L327">
        <v>150</v>
      </c>
      <c r="M327">
        <v>180</v>
      </c>
      <c r="N327" t="s">
        <v>6833</v>
      </c>
      <c r="O327" t="s">
        <v>6811</v>
      </c>
      <c r="P327" t="s">
        <v>458</v>
      </c>
      <c r="R327">
        <v>720</v>
      </c>
      <c r="S327" t="s">
        <v>459</v>
      </c>
      <c r="T327" t="s">
        <v>458</v>
      </c>
      <c r="U327" t="s">
        <v>682</v>
      </c>
      <c r="V327" t="s">
        <v>458</v>
      </c>
    </row>
    <row r="328" spans="1:22" x14ac:dyDescent="0.2">
      <c r="A328" s="102">
        <v>43447</v>
      </c>
      <c r="B328" t="s">
        <v>6726</v>
      </c>
      <c r="C328" t="s">
        <v>541</v>
      </c>
      <c r="D328" s="58">
        <v>8007.1</v>
      </c>
      <c r="E328" t="s">
        <v>452</v>
      </c>
      <c r="F328">
        <v>535</v>
      </c>
      <c r="G328" t="s">
        <v>6671</v>
      </c>
      <c r="H328">
        <v>8</v>
      </c>
      <c r="I328">
        <v>4047</v>
      </c>
      <c r="J328" t="s">
        <v>6454</v>
      </c>
      <c r="K328" t="s">
        <v>425</v>
      </c>
      <c r="L328">
        <v>176</v>
      </c>
      <c r="M328">
        <v>211.2</v>
      </c>
      <c r="N328" t="s">
        <v>6834</v>
      </c>
      <c r="O328" t="s">
        <v>6807</v>
      </c>
      <c r="P328" t="s">
        <v>458</v>
      </c>
      <c r="R328" s="103">
        <v>1689.6</v>
      </c>
      <c r="S328" t="s">
        <v>459</v>
      </c>
      <c r="T328" t="s">
        <v>458</v>
      </c>
      <c r="U328" t="s">
        <v>682</v>
      </c>
      <c r="V328" t="s">
        <v>458</v>
      </c>
    </row>
    <row r="329" spans="1:22" x14ac:dyDescent="0.2">
      <c r="A329" s="102">
        <v>43447</v>
      </c>
      <c r="B329" t="s">
        <v>6726</v>
      </c>
      <c r="C329" t="s">
        <v>541</v>
      </c>
      <c r="D329" s="58">
        <v>8007.1</v>
      </c>
      <c r="E329" t="s">
        <v>452</v>
      </c>
      <c r="F329">
        <v>375</v>
      </c>
      <c r="G329" t="s">
        <v>6457</v>
      </c>
      <c r="H329">
        <v>2</v>
      </c>
      <c r="I329">
        <v>4047</v>
      </c>
      <c r="J329" t="s">
        <v>6454</v>
      </c>
      <c r="K329" t="s">
        <v>425</v>
      </c>
      <c r="L329">
        <v>618</v>
      </c>
      <c r="M329">
        <v>741.6</v>
      </c>
      <c r="N329" t="s">
        <v>6835</v>
      </c>
      <c r="O329" t="s">
        <v>6635</v>
      </c>
      <c r="P329" t="s">
        <v>458</v>
      </c>
      <c r="R329" s="103">
        <v>1483.2</v>
      </c>
      <c r="S329" t="s">
        <v>459</v>
      </c>
      <c r="T329" t="s">
        <v>458</v>
      </c>
      <c r="U329" t="s">
        <v>682</v>
      </c>
      <c r="V329" t="s">
        <v>458</v>
      </c>
    </row>
    <row r="330" spans="1:22" x14ac:dyDescent="0.2">
      <c r="A330" s="102">
        <v>43448</v>
      </c>
      <c r="B330" t="s">
        <v>6726</v>
      </c>
      <c r="C330" t="s">
        <v>541</v>
      </c>
      <c r="D330" s="58">
        <v>8007.1</v>
      </c>
      <c r="E330" t="s">
        <v>452</v>
      </c>
      <c r="F330">
        <v>535</v>
      </c>
      <c r="G330" t="s">
        <v>6671</v>
      </c>
      <c r="H330">
        <v>8</v>
      </c>
      <c r="I330">
        <v>4047</v>
      </c>
      <c r="J330" t="s">
        <v>6454</v>
      </c>
      <c r="K330" t="s">
        <v>425</v>
      </c>
      <c r="L330">
        <v>176</v>
      </c>
      <c r="M330">
        <v>211.2</v>
      </c>
      <c r="N330" t="s">
        <v>6836</v>
      </c>
      <c r="O330" t="s">
        <v>6807</v>
      </c>
      <c r="P330" t="s">
        <v>458</v>
      </c>
      <c r="R330" s="103">
        <v>1689.6</v>
      </c>
      <c r="S330" t="s">
        <v>459</v>
      </c>
      <c r="T330" t="s">
        <v>458</v>
      </c>
      <c r="U330" t="s">
        <v>682</v>
      </c>
      <c r="V330" t="s">
        <v>458</v>
      </c>
    </row>
    <row r="331" spans="1:22" x14ac:dyDescent="0.2">
      <c r="A331" s="102">
        <v>43448</v>
      </c>
      <c r="B331" t="s">
        <v>6726</v>
      </c>
      <c r="C331" t="s">
        <v>541</v>
      </c>
      <c r="D331" s="58">
        <v>8007.1</v>
      </c>
      <c r="E331" t="s">
        <v>452</v>
      </c>
      <c r="F331">
        <v>394</v>
      </c>
      <c r="G331" t="s">
        <v>6453</v>
      </c>
      <c r="H331">
        <v>8</v>
      </c>
      <c r="I331">
        <v>4047</v>
      </c>
      <c r="J331" t="s">
        <v>6454</v>
      </c>
      <c r="K331" t="s">
        <v>425</v>
      </c>
      <c r="L331">
        <v>158</v>
      </c>
      <c r="M331">
        <v>189.6</v>
      </c>
      <c r="N331" t="s">
        <v>6837</v>
      </c>
      <c r="O331" t="s">
        <v>6821</v>
      </c>
      <c r="P331" t="s">
        <v>458</v>
      </c>
      <c r="R331" s="103">
        <v>1516.8</v>
      </c>
      <c r="S331" t="s">
        <v>459</v>
      </c>
      <c r="T331" t="s">
        <v>458</v>
      </c>
      <c r="U331" t="s">
        <v>682</v>
      </c>
      <c r="V331" t="s">
        <v>458</v>
      </c>
    </row>
    <row r="332" spans="1:22" x14ac:dyDescent="0.2">
      <c r="A332" s="102">
        <v>43448</v>
      </c>
      <c r="B332" t="s">
        <v>6726</v>
      </c>
      <c r="C332" t="s">
        <v>541</v>
      </c>
      <c r="D332" s="58">
        <v>8007.1</v>
      </c>
      <c r="E332" t="s">
        <v>452</v>
      </c>
      <c r="F332">
        <v>375</v>
      </c>
      <c r="G332" t="s">
        <v>6457</v>
      </c>
      <c r="H332">
        <v>2</v>
      </c>
      <c r="I332">
        <v>4047</v>
      </c>
      <c r="J332" t="s">
        <v>6454</v>
      </c>
      <c r="K332" t="s">
        <v>425</v>
      </c>
      <c r="L332">
        <v>618</v>
      </c>
      <c r="M332">
        <v>741.6</v>
      </c>
      <c r="N332" t="s">
        <v>6838</v>
      </c>
      <c r="O332" t="s">
        <v>6635</v>
      </c>
      <c r="P332" t="s">
        <v>458</v>
      </c>
      <c r="R332" s="103">
        <v>1483.2</v>
      </c>
      <c r="S332" t="s">
        <v>459</v>
      </c>
      <c r="T332" t="s">
        <v>458</v>
      </c>
      <c r="U332" t="s">
        <v>682</v>
      </c>
      <c r="V332" t="s">
        <v>458</v>
      </c>
    </row>
    <row r="333" spans="1:22" x14ac:dyDescent="0.2">
      <c r="A333" s="102">
        <v>43453</v>
      </c>
      <c r="B333" t="s">
        <v>6726</v>
      </c>
      <c r="C333" t="s">
        <v>541</v>
      </c>
      <c r="D333" s="58">
        <v>8007.1</v>
      </c>
      <c r="E333" t="s">
        <v>452</v>
      </c>
      <c r="F333">
        <v>481</v>
      </c>
      <c r="G333" t="s">
        <v>6466</v>
      </c>
      <c r="H333">
        <v>8</v>
      </c>
      <c r="I333">
        <v>4047</v>
      </c>
      <c r="J333" t="s">
        <v>6454</v>
      </c>
      <c r="K333" t="s">
        <v>425</v>
      </c>
      <c r="L333">
        <v>150</v>
      </c>
      <c r="M333">
        <v>180</v>
      </c>
      <c r="N333" t="s">
        <v>6839</v>
      </c>
      <c r="O333" t="s">
        <v>6840</v>
      </c>
      <c r="P333" t="s">
        <v>458</v>
      </c>
      <c r="R333" s="103">
        <v>1440</v>
      </c>
      <c r="S333" t="s">
        <v>459</v>
      </c>
      <c r="T333" t="s">
        <v>458</v>
      </c>
      <c r="U333" t="s">
        <v>682</v>
      </c>
      <c r="V333" t="s">
        <v>458</v>
      </c>
    </row>
    <row r="334" spans="1:22" x14ac:dyDescent="0.2">
      <c r="A334" s="102">
        <v>43453</v>
      </c>
      <c r="B334" t="s">
        <v>6726</v>
      </c>
      <c r="C334" t="s">
        <v>541</v>
      </c>
      <c r="D334" s="58">
        <v>8007.1</v>
      </c>
      <c r="E334" t="s">
        <v>452</v>
      </c>
      <c r="F334">
        <v>394</v>
      </c>
      <c r="G334" t="s">
        <v>6453</v>
      </c>
      <c r="H334">
        <v>8</v>
      </c>
      <c r="I334">
        <v>4047</v>
      </c>
      <c r="J334" t="s">
        <v>6454</v>
      </c>
      <c r="K334" t="s">
        <v>425</v>
      </c>
      <c r="L334">
        <v>158</v>
      </c>
      <c r="M334">
        <v>189.6</v>
      </c>
      <c r="N334" t="s">
        <v>6841</v>
      </c>
      <c r="O334" t="s">
        <v>6842</v>
      </c>
      <c r="P334" t="s">
        <v>458</v>
      </c>
      <c r="R334" s="103">
        <v>1516.8</v>
      </c>
      <c r="S334" t="s">
        <v>459</v>
      </c>
      <c r="T334" t="s">
        <v>458</v>
      </c>
      <c r="U334" t="s">
        <v>682</v>
      </c>
      <c r="V334" t="s">
        <v>458</v>
      </c>
    </row>
    <row r="335" spans="1:22" x14ac:dyDescent="0.2">
      <c r="A335" s="102">
        <v>43454</v>
      </c>
      <c r="B335" t="s">
        <v>6726</v>
      </c>
      <c r="C335" t="s">
        <v>541</v>
      </c>
      <c r="D335" s="58">
        <v>8007.1</v>
      </c>
      <c r="E335" t="s">
        <v>452</v>
      </c>
      <c r="F335">
        <v>481</v>
      </c>
      <c r="G335" t="s">
        <v>6466</v>
      </c>
      <c r="H335">
        <v>8</v>
      </c>
      <c r="I335">
        <v>4047</v>
      </c>
      <c r="J335" t="s">
        <v>6454</v>
      </c>
      <c r="K335" t="s">
        <v>425</v>
      </c>
      <c r="L335">
        <v>150</v>
      </c>
      <c r="M335">
        <v>180</v>
      </c>
      <c r="N335" t="s">
        <v>6843</v>
      </c>
      <c r="O335" t="s">
        <v>6840</v>
      </c>
      <c r="P335" t="s">
        <v>458</v>
      </c>
      <c r="R335" s="103">
        <v>1440</v>
      </c>
      <c r="S335" t="s">
        <v>459</v>
      </c>
      <c r="T335" t="s">
        <v>458</v>
      </c>
      <c r="U335" t="s">
        <v>682</v>
      </c>
      <c r="V335" t="s">
        <v>458</v>
      </c>
    </row>
    <row r="336" spans="1:22" x14ac:dyDescent="0.2">
      <c r="A336" s="102">
        <v>43455</v>
      </c>
      <c r="B336" t="s">
        <v>6726</v>
      </c>
      <c r="C336" t="s">
        <v>541</v>
      </c>
      <c r="D336" s="58">
        <v>8007.1</v>
      </c>
      <c r="E336" t="s">
        <v>452</v>
      </c>
      <c r="F336">
        <v>481</v>
      </c>
      <c r="G336" t="s">
        <v>6466</v>
      </c>
      <c r="H336">
        <v>4</v>
      </c>
      <c r="I336">
        <v>4047</v>
      </c>
      <c r="J336" t="s">
        <v>6454</v>
      </c>
      <c r="K336" t="s">
        <v>425</v>
      </c>
      <c r="L336">
        <v>150</v>
      </c>
      <c r="M336">
        <v>180</v>
      </c>
      <c r="N336" t="s">
        <v>6844</v>
      </c>
      <c r="O336" t="s">
        <v>6840</v>
      </c>
      <c r="P336" t="s">
        <v>458</v>
      </c>
      <c r="R336">
        <v>720</v>
      </c>
      <c r="S336" t="s">
        <v>459</v>
      </c>
      <c r="T336" t="s">
        <v>458</v>
      </c>
      <c r="U336" t="s">
        <v>682</v>
      </c>
      <c r="V336" t="s">
        <v>458</v>
      </c>
    </row>
    <row r="337" spans="1:22" x14ac:dyDescent="0.2">
      <c r="A337" s="102">
        <v>43458</v>
      </c>
      <c r="B337" t="s">
        <v>6726</v>
      </c>
      <c r="C337" t="s">
        <v>541</v>
      </c>
      <c r="D337" s="58">
        <v>8007.1</v>
      </c>
      <c r="E337" t="s">
        <v>452</v>
      </c>
      <c r="F337">
        <v>481</v>
      </c>
      <c r="G337" t="s">
        <v>6466</v>
      </c>
      <c r="H337">
        <v>8</v>
      </c>
      <c r="I337">
        <v>4047</v>
      </c>
      <c r="J337" t="s">
        <v>6454</v>
      </c>
      <c r="K337" t="s">
        <v>425</v>
      </c>
      <c r="L337">
        <v>150</v>
      </c>
      <c r="M337">
        <v>180</v>
      </c>
      <c r="N337" t="s">
        <v>6845</v>
      </c>
      <c r="O337" t="s">
        <v>6840</v>
      </c>
      <c r="P337" t="s">
        <v>458</v>
      </c>
      <c r="R337" s="103">
        <v>1440</v>
      </c>
      <c r="S337" t="s">
        <v>459</v>
      </c>
      <c r="T337" t="s">
        <v>458</v>
      </c>
      <c r="U337" t="s">
        <v>682</v>
      </c>
      <c r="V337" t="s">
        <v>458</v>
      </c>
    </row>
    <row r="338" spans="1:22" x14ac:dyDescent="0.2">
      <c r="A338" s="102">
        <v>43458</v>
      </c>
      <c r="B338" t="s">
        <v>6726</v>
      </c>
      <c r="C338" t="s">
        <v>541</v>
      </c>
      <c r="D338" s="58">
        <v>8007.1</v>
      </c>
      <c r="E338" t="s">
        <v>452</v>
      </c>
      <c r="F338">
        <v>394</v>
      </c>
      <c r="G338" t="s">
        <v>6453</v>
      </c>
      <c r="H338">
        <v>8</v>
      </c>
      <c r="I338">
        <v>4047</v>
      </c>
      <c r="J338" t="s">
        <v>6454</v>
      </c>
      <c r="K338" t="s">
        <v>425</v>
      </c>
      <c r="L338">
        <v>158</v>
      </c>
      <c r="M338">
        <v>189.6</v>
      </c>
      <c r="N338" t="s">
        <v>6846</v>
      </c>
      <c r="O338" t="s">
        <v>6842</v>
      </c>
      <c r="P338" t="s">
        <v>458</v>
      </c>
      <c r="R338" s="103">
        <v>1516.8</v>
      </c>
      <c r="S338" t="s">
        <v>459</v>
      </c>
      <c r="T338" t="s">
        <v>458</v>
      </c>
      <c r="U338" t="s">
        <v>682</v>
      </c>
      <c r="V338" t="s">
        <v>458</v>
      </c>
    </row>
    <row r="339" spans="1:22" x14ac:dyDescent="0.2">
      <c r="A339" s="102">
        <v>43460</v>
      </c>
      <c r="B339" t="s">
        <v>6726</v>
      </c>
      <c r="C339" t="s">
        <v>541</v>
      </c>
      <c r="D339" s="58">
        <v>8007.1</v>
      </c>
      <c r="E339" t="s">
        <v>452</v>
      </c>
      <c r="F339">
        <v>394</v>
      </c>
      <c r="G339" t="s">
        <v>6453</v>
      </c>
      <c r="H339">
        <v>8</v>
      </c>
      <c r="I339">
        <v>4047</v>
      </c>
      <c r="J339" t="s">
        <v>6454</v>
      </c>
      <c r="K339" t="s">
        <v>425</v>
      </c>
      <c r="L339">
        <v>158</v>
      </c>
      <c r="M339">
        <v>189.6</v>
      </c>
      <c r="N339" t="s">
        <v>6847</v>
      </c>
      <c r="O339" t="s">
        <v>6842</v>
      </c>
      <c r="P339" t="s">
        <v>458</v>
      </c>
      <c r="R339" s="103">
        <v>1516.8</v>
      </c>
      <c r="S339" t="s">
        <v>459</v>
      </c>
      <c r="T339" t="s">
        <v>458</v>
      </c>
      <c r="U339" t="s">
        <v>682</v>
      </c>
      <c r="V339" t="s">
        <v>458</v>
      </c>
    </row>
    <row r="340" spans="1:22" x14ac:dyDescent="0.2">
      <c r="A340" s="102">
        <v>43461</v>
      </c>
      <c r="B340" t="s">
        <v>6726</v>
      </c>
      <c r="C340" t="s">
        <v>541</v>
      </c>
      <c r="D340" s="58">
        <v>8007.1</v>
      </c>
      <c r="E340" t="s">
        <v>452</v>
      </c>
      <c r="F340">
        <v>481</v>
      </c>
      <c r="G340" t="s">
        <v>6466</v>
      </c>
      <c r="H340">
        <v>8</v>
      </c>
      <c r="I340">
        <v>4047</v>
      </c>
      <c r="J340" t="s">
        <v>6454</v>
      </c>
      <c r="K340" t="s">
        <v>425</v>
      </c>
      <c r="L340">
        <v>150</v>
      </c>
      <c r="M340">
        <v>180</v>
      </c>
      <c r="N340" t="s">
        <v>6848</v>
      </c>
      <c r="O340" t="s">
        <v>6840</v>
      </c>
      <c r="P340" t="s">
        <v>458</v>
      </c>
      <c r="R340" s="103">
        <v>1440</v>
      </c>
      <c r="S340" t="s">
        <v>459</v>
      </c>
      <c r="T340" t="s">
        <v>458</v>
      </c>
      <c r="U340" t="s">
        <v>682</v>
      </c>
      <c r="V340" t="s">
        <v>458</v>
      </c>
    </row>
    <row r="341" spans="1:22" x14ac:dyDescent="0.2">
      <c r="A341" s="102">
        <v>43462</v>
      </c>
      <c r="B341" t="s">
        <v>6726</v>
      </c>
      <c r="C341" t="s">
        <v>541</v>
      </c>
      <c r="D341" s="58">
        <v>8007.1</v>
      </c>
      <c r="E341" t="s">
        <v>452</v>
      </c>
      <c r="F341">
        <v>481</v>
      </c>
      <c r="G341" t="s">
        <v>6466</v>
      </c>
      <c r="H341">
        <v>8</v>
      </c>
      <c r="I341">
        <v>4047</v>
      </c>
      <c r="J341" t="s">
        <v>6454</v>
      </c>
      <c r="K341" t="s">
        <v>425</v>
      </c>
      <c r="L341">
        <v>150</v>
      </c>
      <c r="M341">
        <v>180</v>
      </c>
      <c r="N341" t="s">
        <v>6849</v>
      </c>
      <c r="O341" t="s">
        <v>6840</v>
      </c>
      <c r="P341" t="s">
        <v>458</v>
      </c>
      <c r="R341" s="103">
        <v>1440</v>
      </c>
      <c r="S341" t="s">
        <v>459</v>
      </c>
      <c r="T341" t="s">
        <v>458</v>
      </c>
      <c r="U341" t="s">
        <v>682</v>
      </c>
      <c r="V341" t="s">
        <v>458</v>
      </c>
    </row>
    <row r="342" spans="1:22" x14ac:dyDescent="0.2">
      <c r="A342" s="102">
        <v>43462</v>
      </c>
      <c r="B342" t="s">
        <v>6726</v>
      </c>
      <c r="C342" t="s">
        <v>541</v>
      </c>
      <c r="D342" s="58">
        <v>8007.1</v>
      </c>
      <c r="E342" t="s">
        <v>452</v>
      </c>
      <c r="F342">
        <v>394</v>
      </c>
      <c r="G342" t="s">
        <v>6453</v>
      </c>
      <c r="H342">
        <v>8</v>
      </c>
      <c r="I342">
        <v>4047</v>
      </c>
      <c r="J342" t="s">
        <v>6454</v>
      </c>
      <c r="K342" t="s">
        <v>425</v>
      </c>
      <c r="L342">
        <v>158</v>
      </c>
      <c r="M342">
        <v>189.6</v>
      </c>
      <c r="N342" t="s">
        <v>6850</v>
      </c>
      <c r="O342" t="s">
        <v>6842</v>
      </c>
      <c r="P342" t="s">
        <v>458</v>
      </c>
      <c r="R342" s="103">
        <v>1516.8</v>
      </c>
      <c r="S342" t="s">
        <v>459</v>
      </c>
      <c r="T342" t="s">
        <v>458</v>
      </c>
      <c r="U342" t="s">
        <v>682</v>
      </c>
      <c r="V342" t="s">
        <v>458</v>
      </c>
    </row>
    <row r="343" spans="1:22" x14ac:dyDescent="0.2">
      <c r="A343" s="102">
        <v>43465</v>
      </c>
      <c r="B343" t="s">
        <v>6726</v>
      </c>
      <c r="C343" t="s">
        <v>541</v>
      </c>
      <c r="D343" s="58">
        <v>8007.1</v>
      </c>
      <c r="E343" t="s">
        <v>452</v>
      </c>
      <c r="F343">
        <v>481</v>
      </c>
      <c r="G343" t="s">
        <v>6466</v>
      </c>
      <c r="H343">
        <v>8</v>
      </c>
      <c r="I343">
        <v>4047</v>
      </c>
      <c r="J343" t="s">
        <v>6454</v>
      </c>
      <c r="K343" t="s">
        <v>425</v>
      </c>
      <c r="L343">
        <v>150</v>
      </c>
      <c r="M343">
        <v>180</v>
      </c>
      <c r="N343" t="s">
        <v>6851</v>
      </c>
      <c r="O343" t="s">
        <v>6840</v>
      </c>
      <c r="P343" t="s">
        <v>458</v>
      </c>
      <c r="R343" s="103">
        <v>1440</v>
      </c>
      <c r="S343" t="s">
        <v>459</v>
      </c>
      <c r="T343" t="s">
        <v>458</v>
      </c>
      <c r="U343" t="s">
        <v>682</v>
      </c>
      <c r="V343" t="s">
        <v>458</v>
      </c>
    </row>
    <row r="344" spans="1:22" x14ac:dyDescent="0.2">
      <c r="A344" s="102">
        <v>43465</v>
      </c>
      <c r="B344" t="s">
        <v>6726</v>
      </c>
      <c r="C344" t="s">
        <v>541</v>
      </c>
      <c r="D344" s="58">
        <v>8007.1</v>
      </c>
      <c r="E344" t="s">
        <v>452</v>
      </c>
      <c r="F344">
        <v>394</v>
      </c>
      <c r="G344" t="s">
        <v>6453</v>
      </c>
      <c r="H344">
        <v>8</v>
      </c>
      <c r="I344">
        <v>4047</v>
      </c>
      <c r="J344" t="s">
        <v>6454</v>
      </c>
      <c r="K344" t="s">
        <v>425</v>
      </c>
      <c r="L344">
        <v>158</v>
      </c>
      <c r="M344">
        <v>189.6</v>
      </c>
      <c r="N344" t="s">
        <v>6852</v>
      </c>
      <c r="O344" t="s">
        <v>6842</v>
      </c>
      <c r="P344" t="s">
        <v>458</v>
      </c>
      <c r="R344" s="103">
        <v>1516.8</v>
      </c>
      <c r="S344" t="s">
        <v>459</v>
      </c>
      <c r="T344" t="s">
        <v>458</v>
      </c>
      <c r="U344" t="s">
        <v>682</v>
      </c>
      <c r="V344" t="s">
        <v>458</v>
      </c>
    </row>
    <row r="345" spans="1:22" x14ac:dyDescent="0.2">
      <c r="A345" s="102">
        <v>43444</v>
      </c>
      <c r="B345" t="s">
        <v>6853</v>
      </c>
      <c r="C345" t="s">
        <v>541</v>
      </c>
      <c r="D345" s="58">
        <v>8009.1</v>
      </c>
      <c r="E345" t="s">
        <v>452</v>
      </c>
      <c r="F345">
        <v>375</v>
      </c>
      <c r="G345" t="s">
        <v>6457</v>
      </c>
      <c r="H345">
        <v>2</v>
      </c>
      <c r="I345">
        <v>4249</v>
      </c>
      <c r="J345" t="s">
        <v>6854</v>
      </c>
      <c r="K345" t="s">
        <v>425</v>
      </c>
      <c r="L345">
        <v>618</v>
      </c>
      <c r="M345">
        <v>741.6</v>
      </c>
      <c r="N345" t="s">
        <v>6855</v>
      </c>
      <c r="O345" t="s">
        <v>6635</v>
      </c>
      <c r="P345" t="s">
        <v>458</v>
      </c>
      <c r="R345" s="103">
        <v>1483.2</v>
      </c>
      <c r="S345" t="s">
        <v>459</v>
      </c>
      <c r="T345" t="s">
        <v>458</v>
      </c>
      <c r="U345" t="s">
        <v>682</v>
      </c>
      <c r="V345" t="s">
        <v>458</v>
      </c>
    </row>
    <row r="346" spans="1:22" x14ac:dyDescent="0.2">
      <c r="A346" s="102">
        <v>43445</v>
      </c>
      <c r="B346" t="s">
        <v>6853</v>
      </c>
      <c r="C346" t="s">
        <v>541</v>
      </c>
      <c r="D346" s="58">
        <v>8009.1</v>
      </c>
      <c r="E346" t="s">
        <v>452</v>
      </c>
      <c r="F346">
        <v>375</v>
      </c>
      <c r="G346" t="s">
        <v>6457</v>
      </c>
      <c r="H346">
        <v>2</v>
      </c>
      <c r="I346">
        <v>4249</v>
      </c>
      <c r="J346" t="s">
        <v>6854</v>
      </c>
      <c r="K346" t="s">
        <v>425</v>
      </c>
      <c r="L346">
        <v>618</v>
      </c>
      <c r="M346">
        <v>741.6</v>
      </c>
      <c r="N346" t="s">
        <v>6856</v>
      </c>
      <c r="O346" t="s">
        <v>6635</v>
      </c>
      <c r="P346" t="s">
        <v>458</v>
      </c>
      <c r="R346" s="103">
        <v>1483.2</v>
      </c>
      <c r="S346" t="s">
        <v>459</v>
      </c>
      <c r="T346" t="s">
        <v>458</v>
      </c>
      <c r="U346" t="s">
        <v>682</v>
      </c>
      <c r="V346" t="s">
        <v>458</v>
      </c>
    </row>
    <row r="347" spans="1:22" x14ac:dyDescent="0.2">
      <c r="A347" s="102">
        <v>43446</v>
      </c>
      <c r="B347" t="s">
        <v>6853</v>
      </c>
      <c r="C347" t="s">
        <v>541</v>
      </c>
      <c r="D347" s="58">
        <v>8009.1</v>
      </c>
      <c r="E347" t="s">
        <v>452</v>
      </c>
      <c r="F347">
        <v>375</v>
      </c>
      <c r="G347" t="s">
        <v>6457</v>
      </c>
      <c r="H347">
        <v>2</v>
      </c>
      <c r="I347">
        <v>4249</v>
      </c>
      <c r="J347" t="s">
        <v>6854</v>
      </c>
      <c r="K347" t="s">
        <v>425</v>
      </c>
      <c r="L347">
        <v>618</v>
      </c>
      <c r="M347">
        <v>741.6</v>
      </c>
      <c r="N347" t="s">
        <v>6857</v>
      </c>
      <c r="O347" t="s">
        <v>6635</v>
      </c>
      <c r="P347" t="s">
        <v>458</v>
      </c>
      <c r="R347" s="103">
        <v>1483.2</v>
      </c>
      <c r="S347" t="s">
        <v>459</v>
      </c>
      <c r="T347" t="s">
        <v>458</v>
      </c>
      <c r="U347" t="s">
        <v>682</v>
      </c>
      <c r="V347" t="s">
        <v>458</v>
      </c>
    </row>
    <row r="348" spans="1:22" x14ac:dyDescent="0.2">
      <c r="A348" s="102">
        <v>43451</v>
      </c>
      <c r="B348" t="s">
        <v>6853</v>
      </c>
      <c r="C348" t="s">
        <v>541</v>
      </c>
      <c r="D348" s="58">
        <v>8009.1</v>
      </c>
      <c r="E348" t="s">
        <v>452</v>
      </c>
      <c r="F348">
        <v>375</v>
      </c>
      <c r="G348" t="s">
        <v>6457</v>
      </c>
      <c r="H348">
        <v>2</v>
      </c>
      <c r="I348">
        <v>4249</v>
      </c>
      <c r="J348" t="s">
        <v>6854</v>
      </c>
      <c r="K348" t="s">
        <v>425</v>
      </c>
      <c r="L348">
        <v>618</v>
      </c>
      <c r="M348">
        <v>741.6</v>
      </c>
      <c r="N348" t="s">
        <v>6858</v>
      </c>
      <c r="O348" t="s">
        <v>6859</v>
      </c>
      <c r="P348" t="s">
        <v>458</v>
      </c>
      <c r="R348" s="103">
        <v>1483.2</v>
      </c>
      <c r="S348" t="s">
        <v>459</v>
      </c>
      <c r="T348" t="s">
        <v>458</v>
      </c>
      <c r="U348" t="s">
        <v>682</v>
      </c>
      <c r="V348" t="s">
        <v>458</v>
      </c>
    </row>
    <row r="349" spans="1:22" x14ac:dyDescent="0.2">
      <c r="A349" s="102">
        <v>43452</v>
      </c>
      <c r="B349" t="s">
        <v>6853</v>
      </c>
      <c r="C349" t="s">
        <v>541</v>
      </c>
      <c r="D349" s="58">
        <v>8009.1</v>
      </c>
      <c r="E349" t="s">
        <v>452</v>
      </c>
      <c r="F349">
        <v>375</v>
      </c>
      <c r="G349" t="s">
        <v>6457</v>
      </c>
      <c r="H349">
        <v>2</v>
      </c>
      <c r="I349">
        <v>4249</v>
      </c>
      <c r="J349" t="s">
        <v>6854</v>
      </c>
      <c r="K349" t="s">
        <v>425</v>
      </c>
      <c r="L349">
        <v>618</v>
      </c>
      <c r="M349">
        <v>741.6</v>
      </c>
      <c r="N349" t="s">
        <v>6860</v>
      </c>
      <c r="O349" t="s">
        <v>6859</v>
      </c>
      <c r="P349" t="s">
        <v>458</v>
      </c>
      <c r="R349" s="103">
        <v>1483.2</v>
      </c>
      <c r="S349" t="s">
        <v>459</v>
      </c>
      <c r="T349" t="s">
        <v>458</v>
      </c>
      <c r="U349" t="s">
        <v>682</v>
      </c>
      <c r="V349" t="s">
        <v>458</v>
      </c>
    </row>
    <row r="350" spans="1:22" x14ac:dyDescent="0.2">
      <c r="A350" s="102">
        <v>43453</v>
      </c>
      <c r="B350" t="s">
        <v>6853</v>
      </c>
      <c r="C350" t="s">
        <v>541</v>
      </c>
      <c r="D350" s="58">
        <v>8009.1</v>
      </c>
      <c r="E350" t="s">
        <v>452</v>
      </c>
      <c r="F350">
        <v>375</v>
      </c>
      <c r="G350" t="s">
        <v>6457</v>
      </c>
      <c r="H350">
        <v>2</v>
      </c>
      <c r="I350">
        <v>4249</v>
      </c>
      <c r="J350" t="s">
        <v>6854</v>
      </c>
      <c r="K350" t="s">
        <v>425</v>
      </c>
      <c r="L350">
        <v>618</v>
      </c>
      <c r="M350">
        <v>741.6</v>
      </c>
      <c r="N350" t="s">
        <v>6861</v>
      </c>
      <c r="O350" t="s">
        <v>6859</v>
      </c>
      <c r="P350" t="s">
        <v>458</v>
      </c>
      <c r="R350" s="103">
        <v>1483.2</v>
      </c>
      <c r="S350" t="s">
        <v>459</v>
      </c>
      <c r="T350" t="s">
        <v>458</v>
      </c>
      <c r="U350" t="s">
        <v>682</v>
      </c>
      <c r="V350" t="s">
        <v>458</v>
      </c>
    </row>
    <row r="351" spans="1:22" x14ac:dyDescent="0.2">
      <c r="A351" s="102">
        <v>43454</v>
      </c>
      <c r="B351" t="s">
        <v>6853</v>
      </c>
      <c r="C351" t="s">
        <v>541</v>
      </c>
      <c r="D351" s="58">
        <v>8009.1</v>
      </c>
      <c r="E351" t="s">
        <v>452</v>
      </c>
      <c r="F351">
        <v>375</v>
      </c>
      <c r="G351" t="s">
        <v>6457</v>
      </c>
      <c r="H351">
        <v>2</v>
      </c>
      <c r="I351">
        <v>4249</v>
      </c>
      <c r="J351" t="s">
        <v>6854</v>
      </c>
      <c r="K351" t="s">
        <v>425</v>
      </c>
      <c r="L351">
        <v>618</v>
      </c>
      <c r="M351">
        <v>741.6</v>
      </c>
      <c r="N351" t="s">
        <v>6862</v>
      </c>
      <c r="O351" t="s">
        <v>6859</v>
      </c>
      <c r="P351" t="s">
        <v>458</v>
      </c>
      <c r="R351" s="103">
        <v>1483.2</v>
      </c>
      <c r="S351" t="s">
        <v>459</v>
      </c>
      <c r="T351" t="s">
        <v>458</v>
      </c>
      <c r="U351" t="s">
        <v>682</v>
      </c>
      <c r="V351" t="s">
        <v>458</v>
      </c>
    </row>
    <row r="352" spans="1:22" x14ac:dyDescent="0.2">
      <c r="A352" s="102">
        <v>43458</v>
      </c>
      <c r="B352" t="s">
        <v>6853</v>
      </c>
      <c r="C352" t="s">
        <v>541</v>
      </c>
      <c r="D352" s="58">
        <v>8009.1</v>
      </c>
      <c r="E352" t="s">
        <v>452</v>
      </c>
      <c r="F352">
        <v>375</v>
      </c>
      <c r="G352" t="s">
        <v>6457</v>
      </c>
      <c r="H352">
        <v>1</v>
      </c>
      <c r="I352">
        <v>4249</v>
      </c>
      <c r="J352" t="s">
        <v>6854</v>
      </c>
      <c r="K352" t="s">
        <v>425</v>
      </c>
      <c r="L352">
        <v>618</v>
      </c>
      <c r="M352">
        <v>741.6</v>
      </c>
      <c r="N352" t="s">
        <v>6863</v>
      </c>
      <c r="O352" t="s">
        <v>6859</v>
      </c>
      <c r="P352" t="s">
        <v>458</v>
      </c>
      <c r="R352">
        <v>741.6</v>
      </c>
      <c r="S352" t="s">
        <v>459</v>
      </c>
      <c r="T352" t="s">
        <v>458</v>
      </c>
      <c r="U352" t="s">
        <v>682</v>
      </c>
      <c r="V352" t="s">
        <v>458</v>
      </c>
    </row>
    <row r="353" spans="1:22" x14ac:dyDescent="0.2">
      <c r="A353" s="102">
        <v>43459</v>
      </c>
      <c r="B353" t="s">
        <v>6853</v>
      </c>
      <c r="C353" t="s">
        <v>541</v>
      </c>
      <c r="D353" s="58">
        <v>8009.1</v>
      </c>
      <c r="E353" t="s">
        <v>452</v>
      </c>
      <c r="F353">
        <v>375</v>
      </c>
      <c r="G353" t="s">
        <v>6457</v>
      </c>
      <c r="H353">
        <v>1</v>
      </c>
      <c r="I353">
        <v>4249</v>
      </c>
      <c r="J353" t="s">
        <v>6854</v>
      </c>
      <c r="K353" t="s">
        <v>425</v>
      </c>
      <c r="L353">
        <v>618</v>
      </c>
      <c r="M353">
        <v>741.6</v>
      </c>
      <c r="N353" t="s">
        <v>6864</v>
      </c>
      <c r="O353" t="s">
        <v>6859</v>
      </c>
      <c r="P353" t="s">
        <v>458</v>
      </c>
      <c r="R353">
        <v>741.6</v>
      </c>
      <c r="S353" t="s">
        <v>459</v>
      </c>
      <c r="T353" t="s">
        <v>458</v>
      </c>
      <c r="U353" t="s">
        <v>682</v>
      </c>
      <c r="V353" t="s">
        <v>458</v>
      </c>
    </row>
    <row r="354" spans="1:22" x14ac:dyDescent="0.2">
      <c r="A354" s="102">
        <v>43460</v>
      </c>
      <c r="B354" t="s">
        <v>6853</v>
      </c>
      <c r="C354" t="s">
        <v>541</v>
      </c>
      <c r="D354" s="58">
        <v>8009.1</v>
      </c>
      <c r="E354" t="s">
        <v>452</v>
      </c>
      <c r="F354">
        <v>375</v>
      </c>
      <c r="G354" t="s">
        <v>6457</v>
      </c>
      <c r="H354">
        <v>2</v>
      </c>
      <c r="I354">
        <v>4249</v>
      </c>
      <c r="J354" t="s">
        <v>6854</v>
      </c>
      <c r="K354" t="s">
        <v>425</v>
      </c>
      <c r="L354">
        <v>618</v>
      </c>
      <c r="M354">
        <v>741.6</v>
      </c>
      <c r="N354" t="s">
        <v>6865</v>
      </c>
      <c r="O354" t="s">
        <v>6859</v>
      </c>
      <c r="P354" t="s">
        <v>458</v>
      </c>
      <c r="R354" s="103">
        <v>1483.2</v>
      </c>
      <c r="S354" t="s">
        <v>459</v>
      </c>
      <c r="T354" t="s">
        <v>458</v>
      </c>
      <c r="U354" t="s">
        <v>682</v>
      </c>
      <c r="V354" t="s">
        <v>458</v>
      </c>
    </row>
    <row r="355" spans="1:22" x14ac:dyDescent="0.2">
      <c r="A355" s="102">
        <v>43461</v>
      </c>
      <c r="B355" t="s">
        <v>6853</v>
      </c>
      <c r="C355" t="s">
        <v>541</v>
      </c>
      <c r="D355" s="58">
        <v>8009.1</v>
      </c>
      <c r="E355" t="s">
        <v>452</v>
      </c>
      <c r="F355">
        <v>375</v>
      </c>
      <c r="G355" t="s">
        <v>6457</v>
      </c>
      <c r="H355">
        <v>2</v>
      </c>
      <c r="I355">
        <v>4249</v>
      </c>
      <c r="J355" t="s">
        <v>6854</v>
      </c>
      <c r="K355" t="s">
        <v>425</v>
      </c>
      <c r="L355">
        <v>618</v>
      </c>
      <c r="M355">
        <v>741.6</v>
      </c>
      <c r="N355" t="s">
        <v>6866</v>
      </c>
      <c r="O355" t="s">
        <v>6859</v>
      </c>
      <c r="P355" t="s">
        <v>458</v>
      </c>
      <c r="R355" s="103">
        <v>1483.2</v>
      </c>
      <c r="S355" t="s">
        <v>459</v>
      </c>
      <c r="T355" t="s">
        <v>458</v>
      </c>
      <c r="U355" t="s">
        <v>682</v>
      </c>
      <c r="V355" t="s">
        <v>458</v>
      </c>
    </row>
    <row r="356" spans="1:22" x14ac:dyDescent="0.2">
      <c r="A356" t="s">
        <v>180</v>
      </c>
      <c r="B356" s="111" t="s">
        <v>429</v>
      </c>
      <c r="C356" t="s">
        <v>541</v>
      </c>
      <c r="L356" s="103">
        <v>146171</v>
      </c>
      <c r="M356" s="103">
        <v>4999472.4000000004</v>
      </c>
      <c r="R356" s="103">
        <v>551529.6</v>
      </c>
    </row>
    <row r="358" spans="1:22" x14ac:dyDescent="0.2">
      <c r="B358" s="111" t="s">
        <v>2924</v>
      </c>
      <c r="C358" t="s">
        <v>2925</v>
      </c>
    </row>
    <row r="359" spans="1:22" x14ac:dyDescent="0.2">
      <c r="B359" s="106">
        <v>808.12</v>
      </c>
      <c r="C359" s="112">
        <v>818.99</v>
      </c>
    </row>
    <row r="360" spans="1:22" x14ac:dyDescent="0.2">
      <c r="B360" s="106">
        <v>8000.1</v>
      </c>
      <c r="C360" s="112">
        <v>526.99</v>
      </c>
    </row>
    <row r="361" spans="1:22" x14ac:dyDescent="0.2">
      <c r="B361" s="106">
        <v>8007.1</v>
      </c>
      <c r="C361" s="112">
        <v>631.99</v>
      </c>
    </row>
    <row r="362" spans="1:22" x14ac:dyDescent="0.2">
      <c r="B362" s="106">
        <v>8009.1</v>
      </c>
      <c r="C362" s="112">
        <v>20</v>
      </c>
    </row>
    <row r="363" spans="1:22" x14ac:dyDescent="0.2">
      <c r="B363" s="106" t="s">
        <v>2934</v>
      </c>
      <c r="C363" s="112">
        <v>1997.97</v>
      </c>
    </row>
    <row r="369" spans="2:3" x14ac:dyDescent="0.2">
      <c r="B369" s="109" t="s">
        <v>2923</v>
      </c>
    </row>
    <row r="370" spans="2:3" x14ac:dyDescent="0.2">
      <c r="B370" t="s">
        <v>2924</v>
      </c>
      <c r="C370" t="s">
        <v>2925</v>
      </c>
    </row>
    <row r="371" spans="2:3" x14ac:dyDescent="0.2">
      <c r="B371" t="s">
        <v>1901</v>
      </c>
      <c r="C371">
        <v>9.98</v>
      </c>
    </row>
    <row r="372" spans="2:3" x14ac:dyDescent="0.2">
      <c r="B372" t="s">
        <v>6642</v>
      </c>
      <c r="C372">
        <v>340.98</v>
      </c>
    </row>
    <row r="373" spans="2:3" x14ac:dyDescent="0.2">
      <c r="B373" t="s">
        <v>6726</v>
      </c>
      <c r="C373">
        <v>48.98</v>
      </c>
    </row>
    <row r="374" spans="2:3" x14ac:dyDescent="0.2">
      <c r="B374" t="s">
        <v>6867</v>
      </c>
      <c r="C374">
        <v>272.98</v>
      </c>
    </row>
    <row r="375" spans="2:3" x14ac:dyDescent="0.2">
      <c r="B375" t="s">
        <v>6853</v>
      </c>
      <c r="C375">
        <v>779.98</v>
      </c>
    </row>
    <row r="376" spans="2:3" x14ac:dyDescent="0.2">
      <c r="B376" t="s">
        <v>6868</v>
      </c>
      <c r="C376">
        <v>820.99</v>
      </c>
    </row>
    <row r="377" spans="2:3" x14ac:dyDescent="0.2">
      <c r="B377" t="s">
        <v>6869</v>
      </c>
      <c r="C377">
        <v>-0.01</v>
      </c>
    </row>
    <row r="378" spans="2:3" x14ac:dyDescent="0.2">
      <c r="B378" t="s">
        <v>6870</v>
      </c>
      <c r="C378">
        <v>416</v>
      </c>
    </row>
    <row r="379" spans="2:3" x14ac:dyDescent="0.2">
      <c r="B379" t="s">
        <v>2934</v>
      </c>
      <c r="C379" s="103">
        <v>2689.88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292"/>
  <sheetViews>
    <sheetView workbookViewId="0">
      <pane xSplit="2" ySplit="6" topLeftCell="C149" activePane="bottomRight" state="frozen"/>
      <selection pane="topRight" activeCell="BP12" sqref="BP12:BP13"/>
      <selection pane="bottomLeft" activeCell="BP12" sqref="BP12:BP13"/>
      <selection pane="bottomRight" activeCell="J174" sqref="J174"/>
    </sheetView>
  </sheetViews>
  <sheetFormatPr baseColWidth="10" defaultColWidth="9.1640625" defaultRowHeight="15" x14ac:dyDescent="0.2"/>
  <cols>
    <col min="1" max="1" width="27.5" style="348" customWidth="1"/>
    <col min="2" max="7" width="13.6640625" style="348" customWidth="1"/>
    <col min="8" max="8" width="11" style="348" customWidth="1"/>
    <col min="9" max="9" width="1.5" style="348" customWidth="1"/>
    <col min="10" max="11" width="13.6640625" style="348" customWidth="1"/>
    <col min="12" max="12" width="12.33203125" style="348" customWidth="1"/>
    <col min="13" max="14" width="13.6640625" style="348" customWidth="1"/>
    <col min="15" max="15" width="12.33203125" style="348" customWidth="1"/>
    <col min="16" max="18" width="13.6640625" style="348" customWidth="1"/>
    <col min="19" max="19" width="1.5" style="348" customWidth="1"/>
    <col min="20" max="16384" width="9.1640625" style="348"/>
  </cols>
  <sheetData>
    <row r="1" spans="1:19" x14ac:dyDescent="0.2">
      <c r="A1" s="506" t="s">
        <v>6871</v>
      </c>
      <c r="B1" s="507"/>
      <c r="C1" s="507"/>
      <c r="D1" s="507"/>
      <c r="E1" s="507"/>
      <c r="F1" s="507"/>
      <c r="G1" s="507"/>
      <c r="H1" s="507"/>
      <c r="I1" s="507"/>
      <c r="J1" s="507"/>
      <c r="K1" s="507"/>
      <c r="L1" s="507"/>
      <c r="M1" s="507"/>
      <c r="N1" s="507"/>
      <c r="O1" s="507"/>
      <c r="P1" s="507"/>
      <c r="Q1" s="507"/>
      <c r="R1" s="508" t="s">
        <v>6872</v>
      </c>
      <c r="S1" s="507"/>
    </row>
    <row r="2" spans="1:19" x14ac:dyDescent="0.2">
      <c r="A2" s="506" t="s">
        <v>6873</v>
      </c>
      <c r="B2" s="507"/>
      <c r="C2" s="507"/>
      <c r="D2" s="507"/>
      <c r="E2" s="507"/>
      <c r="F2" s="507"/>
      <c r="G2" s="507"/>
      <c r="H2" s="507"/>
      <c r="I2" s="507"/>
      <c r="J2" s="507"/>
      <c r="K2" s="507"/>
      <c r="L2" s="507"/>
      <c r="M2" s="507"/>
      <c r="N2" s="507"/>
      <c r="O2" s="507"/>
      <c r="P2" s="507"/>
      <c r="Q2" s="507"/>
      <c r="R2" s="509">
        <v>45273</v>
      </c>
      <c r="S2" s="507"/>
    </row>
    <row r="3" spans="1:19" ht="16" x14ac:dyDescent="0.2">
      <c r="A3" s="510" t="s">
        <v>6874</v>
      </c>
      <c r="B3" s="510" t="s">
        <v>6874</v>
      </c>
      <c r="C3" s="510" t="s">
        <v>6874</v>
      </c>
      <c r="D3" s="510" t="s">
        <v>6874</v>
      </c>
      <c r="E3" s="510" t="s">
        <v>6874</v>
      </c>
      <c r="F3" s="510" t="s">
        <v>6874</v>
      </c>
      <c r="G3" s="510" t="s">
        <v>6874</v>
      </c>
      <c r="H3" s="510" t="s">
        <v>6874</v>
      </c>
      <c r="I3" s="510" t="s">
        <v>6874</v>
      </c>
      <c r="J3" s="510" t="s">
        <v>6874</v>
      </c>
      <c r="K3" s="510" t="s">
        <v>6874</v>
      </c>
      <c r="L3" s="510" t="s">
        <v>6874</v>
      </c>
      <c r="M3" s="510" t="s">
        <v>6874</v>
      </c>
      <c r="N3" s="510" t="s">
        <v>6874</v>
      </c>
      <c r="O3" s="510" t="s">
        <v>6874</v>
      </c>
      <c r="P3" s="510" t="s">
        <v>6874</v>
      </c>
      <c r="Q3" s="510" t="s">
        <v>6874</v>
      </c>
      <c r="R3" s="512">
        <v>0.45624999999999999</v>
      </c>
      <c r="S3" s="507"/>
    </row>
    <row r="4" spans="1:19" ht="14.5" customHeight="1" x14ac:dyDescent="0.2">
      <c r="A4" s="511" t="s">
        <v>6875</v>
      </c>
      <c r="B4" s="511" t="s">
        <v>6876</v>
      </c>
      <c r="C4" s="511" t="s">
        <v>6877</v>
      </c>
      <c r="D4" s="511" t="s">
        <v>6878</v>
      </c>
      <c r="E4" s="511" t="s">
        <v>6879</v>
      </c>
      <c r="F4" s="511" t="s">
        <v>6880</v>
      </c>
      <c r="G4" s="511" t="s">
        <v>6881</v>
      </c>
      <c r="H4" s="511" t="s">
        <v>6882</v>
      </c>
      <c r="I4" s="508"/>
      <c r="J4" s="511" t="s">
        <v>6883</v>
      </c>
      <c r="K4" s="511" t="s">
        <v>6884</v>
      </c>
      <c r="L4" s="511" t="s">
        <v>6885</v>
      </c>
      <c r="M4" s="511" t="s">
        <v>6886</v>
      </c>
      <c r="N4" s="511" t="s">
        <v>6887</v>
      </c>
      <c r="O4" s="511" t="s">
        <v>6888</v>
      </c>
      <c r="P4" s="511" t="s">
        <v>6889</v>
      </c>
      <c r="Q4" s="511" t="s">
        <v>391</v>
      </c>
      <c r="R4" s="511" t="s">
        <v>6890</v>
      </c>
      <c r="S4" s="508"/>
    </row>
    <row r="5" spans="1:19" ht="14.5" customHeight="1" x14ac:dyDescent="0.2">
      <c r="A5" s="511" t="s">
        <v>6891</v>
      </c>
      <c r="B5" s="511" t="s">
        <v>6892</v>
      </c>
      <c r="C5" s="511" t="s">
        <v>6874</v>
      </c>
      <c r="D5" s="511" t="s">
        <v>6874</v>
      </c>
      <c r="E5" s="511" t="s">
        <v>6874</v>
      </c>
      <c r="F5" s="511" t="s">
        <v>6874</v>
      </c>
      <c r="G5" s="511" t="s">
        <v>6874</v>
      </c>
      <c r="H5" s="511" t="s">
        <v>6874</v>
      </c>
      <c r="I5" s="508"/>
      <c r="J5" s="511" t="s">
        <v>6874</v>
      </c>
      <c r="K5" s="511" t="s">
        <v>6874</v>
      </c>
      <c r="L5" s="511" t="s">
        <v>6874</v>
      </c>
      <c r="M5" s="511" t="s">
        <v>6874</v>
      </c>
      <c r="N5" s="511" t="s">
        <v>6874</v>
      </c>
      <c r="O5" s="511" t="s">
        <v>6874</v>
      </c>
      <c r="P5" s="511" t="s">
        <v>6874</v>
      </c>
      <c r="Q5" s="511" t="s">
        <v>6874</v>
      </c>
      <c r="R5" s="511" t="s">
        <v>6874</v>
      </c>
      <c r="S5" s="508"/>
    </row>
    <row r="6" spans="1:19" ht="15" customHeight="1" x14ac:dyDescent="0.2">
      <c r="A6" s="508">
        <v>201.34</v>
      </c>
      <c r="B6" s="508" t="s">
        <v>6893</v>
      </c>
      <c r="C6" s="508" t="s">
        <v>284</v>
      </c>
      <c r="D6" s="508" t="s">
        <v>284</v>
      </c>
      <c r="E6" s="508" t="s">
        <v>6894</v>
      </c>
      <c r="F6" s="513">
        <v>201120</v>
      </c>
      <c r="G6" s="513">
        <v>201120</v>
      </c>
      <c r="H6" s="508">
        <v>100</v>
      </c>
      <c r="I6" s="514" t="s">
        <v>6895</v>
      </c>
      <c r="J6" s="513">
        <v>201120</v>
      </c>
      <c r="K6" s="513">
        <v>152928.87</v>
      </c>
      <c r="L6" s="513">
        <v>216301.61</v>
      </c>
      <c r="M6" s="513">
        <v>5306.35</v>
      </c>
      <c r="N6" s="513">
        <v>5306.35</v>
      </c>
      <c r="O6" s="508">
        <v>5.78</v>
      </c>
      <c r="P6" s="508">
        <v>0</v>
      </c>
      <c r="Q6" s="513">
        <v>-63372.74</v>
      </c>
      <c r="R6" s="508">
        <v>-41.44</v>
      </c>
      <c r="S6" s="514" t="s">
        <v>6895</v>
      </c>
    </row>
    <row r="7" spans="1:19" ht="14.5" customHeight="1" x14ac:dyDescent="0.2">
      <c r="A7" s="508">
        <v>202.22</v>
      </c>
      <c r="B7" s="508" t="s">
        <v>153</v>
      </c>
      <c r="C7" s="508" t="s">
        <v>284</v>
      </c>
      <c r="D7" s="508" t="s">
        <v>284</v>
      </c>
      <c r="E7" s="508" t="s">
        <v>290</v>
      </c>
      <c r="F7" s="513">
        <v>355000</v>
      </c>
      <c r="G7" s="513">
        <v>308000</v>
      </c>
      <c r="H7" s="508">
        <v>86.76</v>
      </c>
      <c r="I7" s="514" t="s">
        <v>6895</v>
      </c>
      <c r="J7" s="513">
        <v>308000</v>
      </c>
      <c r="K7" s="513">
        <v>308000</v>
      </c>
      <c r="L7" s="513">
        <v>248915.03</v>
      </c>
      <c r="M7" s="513">
        <v>5426.3</v>
      </c>
      <c r="N7" s="513">
        <v>5857</v>
      </c>
      <c r="O7" s="508">
        <v>12.14</v>
      </c>
      <c r="P7" s="508">
        <v>430.7</v>
      </c>
      <c r="Q7" s="513">
        <v>59084.97</v>
      </c>
      <c r="R7" s="508">
        <v>19.18</v>
      </c>
      <c r="S7" s="514" t="s">
        <v>6895</v>
      </c>
    </row>
    <row r="8" spans="1:19" ht="15" customHeight="1" x14ac:dyDescent="0.2">
      <c r="A8" s="508">
        <v>502.04</v>
      </c>
      <c r="B8" s="508" t="s">
        <v>6896</v>
      </c>
      <c r="C8" s="508" t="s">
        <v>284</v>
      </c>
      <c r="D8" s="508" t="s">
        <v>284</v>
      </c>
      <c r="E8" s="508" t="s">
        <v>290</v>
      </c>
      <c r="F8" s="513">
        <v>132000</v>
      </c>
      <c r="G8" s="513">
        <v>35000</v>
      </c>
      <c r="H8" s="508">
        <v>26.52</v>
      </c>
      <c r="I8" s="514" t="s">
        <v>6895</v>
      </c>
      <c r="J8" s="513">
        <v>9970</v>
      </c>
      <c r="K8" s="513">
        <v>35000</v>
      </c>
      <c r="L8" s="513">
        <v>28647.14</v>
      </c>
      <c r="M8" s="513">
        <v>1194.75</v>
      </c>
      <c r="N8" s="513">
        <v>1194.75</v>
      </c>
      <c r="O8" s="508">
        <v>0</v>
      </c>
      <c r="P8" s="508">
        <v>0</v>
      </c>
      <c r="Q8" s="513">
        <v>6352.86</v>
      </c>
      <c r="R8" s="508">
        <v>18.149999999999999</v>
      </c>
      <c r="S8" s="514" t="s">
        <v>6895</v>
      </c>
    </row>
    <row r="9" spans="1:19" ht="15" customHeight="1" x14ac:dyDescent="0.2">
      <c r="A9" s="508">
        <v>502.14</v>
      </c>
      <c r="B9" s="508" t="s">
        <v>167</v>
      </c>
      <c r="C9" s="508" t="s">
        <v>284</v>
      </c>
      <c r="D9" s="508" t="s">
        <v>284</v>
      </c>
      <c r="E9" s="508" t="s">
        <v>290</v>
      </c>
      <c r="F9" s="513">
        <v>110000</v>
      </c>
      <c r="G9" s="513">
        <v>104000</v>
      </c>
      <c r="H9" s="508">
        <v>94.55</v>
      </c>
      <c r="I9" s="514" t="s">
        <v>6895</v>
      </c>
      <c r="J9" s="513">
        <v>92500</v>
      </c>
      <c r="K9" s="513">
        <v>104000</v>
      </c>
      <c r="L9" s="513">
        <v>101948.78</v>
      </c>
      <c r="M9" s="513">
        <v>1566</v>
      </c>
      <c r="N9" s="513">
        <v>2890</v>
      </c>
      <c r="O9" s="508">
        <v>38.770000000000003</v>
      </c>
      <c r="P9" s="513">
        <v>1324</v>
      </c>
      <c r="Q9" s="513">
        <v>2051.2199999999998</v>
      </c>
      <c r="R9" s="508">
        <v>1.97</v>
      </c>
      <c r="S9" s="514" t="s">
        <v>6895</v>
      </c>
    </row>
    <row r="10" spans="1:19" ht="15" customHeight="1" x14ac:dyDescent="0.2">
      <c r="A10" s="508">
        <v>602.07000000000005</v>
      </c>
      <c r="B10" s="508" t="s">
        <v>142</v>
      </c>
      <c r="C10" s="508" t="s">
        <v>6897</v>
      </c>
      <c r="D10" s="508" t="s">
        <v>284</v>
      </c>
      <c r="E10" s="508" t="s">
        <v>290</v>
      </c>
      <c r="F10" s="513">
        <v>125000</v>
      </c>
      <c r="G10" s="513">
        <v>125000</v>
      </c>
      <c r="H10" s="508">
        <v>100</v>
      </c>
      <c r="I10" s="514" t="s">
        <v>6895</v>
      </c>
      <c r="J10" s="513">
        <v>125337.41</v>
      </c>
      <c r="K10" s="513">
        <v>125000</v>
      </c>
      <c r="L10" s="513">
        <v>89377.279999999999</v>
      </c>
      <c r="M10" s="513">
        <v>2396.65</v>
      </c>
      <c r="N10" s="513">
        <v>2396.65</v>
      </c>
      <c r="O10" s="508">
        <v>13.96</v>
      </c>
      <c r="P10" s="508">
        <v>0</v>
      </c>
      <c r="Q10" s="513">
        <v>35622.720000000001</v>
      </c>
      <c r="R10" s="508">
        <v>28.5</v>
      </c>
      <c r="S10" s="514" t="s">
        <v>6895</v>
      </c>
    </row>
    <row r="11" spans="1:19" ht="15" customHeight="1" x14ac:dyDescent="0.2">
      <c r="A11" s="508">
        <v>702.05</v>
      </c>
      <c r="B11" s="508" t="s">
        <v>128</v>
      </c>
      <c r="C11" s="508" t="s">
        <v>284</v>
      </c>
      <c r="D11" s="508" t="s">
        <v>284</v>
      </c>
      <c r="E11" s="508" t="s">
        <v>290</v>
      </c>
      <c r="F11" s="513">
        <v>207500</v>
      </c>
      <c r="G11" s="513">
        <v>187834</v>
      </c>
      <c r="H11" s="508">
        <v>90.52</v>
      </c>
      <c r="I11" s="514" t="s">
        <v>6895</v>
      </c>
      <c r="J11" s="513">
        <v>187834</v>
      </c>
      <c r="K11" s="513">
        <v>187834</v>
      </c>
      <c r="L11" s="513">
        <v>193496.85</v>
      </c>
      <c r="M11" s="513">
        <v>3463</v>
      </c>
      <c r="N11" s="513">
        <v>3463</v>
      </c>
      <c r="O11" s="508">
        <v>26.25</v>
      </c>
      <c r="P11" s="508">
        <v>0</v>
      </c>
      <c r="Q11" s="513">
        <v>-5662.85</v>
      </c>
      <c r="R11" s="508">
        <v>-3.01</v>
      </c>
      <c r="S11" s="514" t="s">
        <v>6895</v>
      </c>
    </row>
    <row r="12" spans="1:19" ht="14.5" customHeight="1" x14ac:dyDescent="0.2">
      <c r="A12" s="508">
        <v>704.06</v>
      </c>
      <c r="B12" s="508" t="s">
        <v>137</v>
      </c>
      <c r="C12" s="508" t="s">
        <v>284</v>
      </c>
      <c r="D12" s="508" t="s">
        <v>284</v>
      </c>
      <c r="E12" s="508" t="s">
        <v>290</v>
      </c>
      <c r="F12" s="513">
        <v>165000</v>
      </c>
      <c r="G12" s="513">
        <v>114994.38</v>
      </c>
      <c r="H12" s="508">
        <v>69.69</v>
      </c>
      <c r="I12" s="514" t="s">
        <v>6895</v>
      </c>
      <c r="J12" s="513">
        <v>100000</v>
      </c>
      <c r="K12" s="513">
        <v>114994.38</v>
      </c>
      <c r="L12" s="513">
        <v>50068.28</v>
      </c>
      <c r="M12" s="508">
        <v>306.25</v>
      </c>
      <c r="N12" s="513">
        <v>1903.25</v>
      </c>
      <c r="O12" s="508">
        <v>27.34</v>
      </c>
      <c r="P12" s="513">
        <v>1597</v>
      </c>
      <c r="Q12" s="513">
        <v>64926.1</v>
      </c>
      <c r="R12" s="508">
        <v>56.46</v>
      </c>
      <c r="S12" s="514" t="s">
        <v>6895</v>
      </c>
    </row>
    <row r="13" spans="1:19" ht="15" customHeight="1" x14ac:dyDescent="0.2">
      <c r="A13" s="508">
        <v>728.14</v>
      </c>
      <c r="B13" s="508" t="s">
        <v>168</v>
      </c>
      <c r="C13" s="508" t="s">
        <v>284</v>
      </c>
      <c r="D13" s="508" t="s">
        <v>284</v>
      </c>
      <c r="E13" s="508" t="s">
        <v>290</v>
      </c>
      <c r="F13" s="513">
        <v>120000</v>
      </c>
      <c r="G13" s="513">
        <v>100000</v>
      </c>
      <c r="H13" s="508">
        <v>83.33</v>
      </c>
      <c r="I13" s="514" t="s">
        <v>6895</v>
      </c>
      <c r="J13" s="513">
        <v>100000</v>
      </c>
      <c r="K13" s="513">
        <v>100000</v>
      </c>
      <c r="L13" s="513">
        <v>85583.54</v>
      </c>
      <c r="M13" s="513">
        <v>1073.5</v>
      </c>
      <c r="N13" s="513">
        <v>2163</v>
      </c>
      <c r="O13" s="508">
        <v>59.76</v>
      </c>
      <c r="P13" s="513">
        <v>1089.5</v>
      </c>
      <c r="Q13" s="513">
        <v>14416.46</v>
      </c>
      <c r="R13" s="508">
        <v>14.42</v>
      </c>
      <c r="S13" s="514" t="s">
        <v>6895</v>
      </c>
    </row>
    <row r="14" spans="1:19" ht="15" customHeight="1" x14ac:dyDescent="0.2">
      <c r="A14" s="508">
        <v>1086.03</v>
      </c>
      <c r="B14" s="508" t="s">
        <v>6898</v>
      </c>
      <c r="C14" s="508" t="s">
        <v>284</v>
      </c>
      <c r="D14" s="508" t="s">
        <v>284</v>
      </c>
      <c r="E14" s="508" t="s">
        <v>290</v>
      </c>
      <c r="F14" s="513">
        <v>160000</v>
      </c>
      <c r="G14" s="513">
        <v>62000</v>
      </c>
      <c r="H14" s="508">
        <v>38.75</v>
      </c>
      <c r="I14" s="514" t="s">
        <v>6895</v>
      </c>
      <c r="J14" s="513">
        <v>62000</v>
      </c>
      <c r="K14" s="513">
        <v>62000</v>
      </c>
      <c r="L14" s="513">
        <v>50610.62</v>
      </c>
      <c r="M14" s="508">
        <v>767.75</v>
      </c>
      <c r="N14" s="508">
        <v>767.75</v>
      </c>
      <c r="O14" s="508">
        <v>64.12</v>
      </c>
      <c r="P14" s="508">
        <v>0</v>
      </c>
      <c r="Q14" s="513">
        <v>11389.38</v>
      </c>
      <c r="R14" s="508">
        <v>18.37</v>
      </c>
      <c r="S14" s="514" t="s">
        <v>6895</v>
      </c>
    </row>
    <row r="15" spans="1:19" ht="15" customHeight="1" x14ac:dyDescent="0.2">
      <c r="A15" s="508">
        <v>6020.11</v>
      </c>
      <c r="B15" s="508" t="s">
        <v>129</v>
      </c>
      <c r="C15" s="508" t="s">
        <v>284</v>
      </c>
      <c r="D15" s="508" t="s">
        <v>284</v>
      </c>
      <c r="E15" s="508" t="s">
        <v>290</v>
      </c>
      <c r="F15" s="513">
        <v>27000</v>
      </c>
      <c r="G15" s="513">
        <v>21500</v>
      </c>
      <c r="H15" s="508">
        <v>79.63</v>
      </c>
      <c r="I15" s="514" t="s">
        <v>6895</v>
      </c>
      <c r="J15" s="513">
        <v>21500</v>
      </c>
      <c r="K15" s="513">
        <v>21500</v>
      </c>
      <c r="L15" s="513">
        <v>22006</v>
      </c>
      <c r="M15" s="508">
        <v>239.25</v>
      </c>
      <c r="N15" s="508">
        <v>239.25</v>
      </c>
      <c r="O15" s="508">
        <v>64.010000000000005</v>
      </c>
      <c r="P15" s="508">
        <v>0</v>
      </c>
      <c r="Q15" s="508">
        <v>-506</v>
      </c>
      <c r="R15" s="508">
        <v>-2.35</v>
      </c>
      <c r="S15" s="514" t="s">
        <v>6895</v>
      </c>
    </row>
    <row r="16" spans="1:19" ht="14.5" customHeight="1" x14ac:dyDescent="0.2">
      <c r="A16" s="508">
        <v>6108.1</v>
      </c>
      <c r="B16" s="508" t="s">
        <v>6899</v>
      </c>
      <c r="C16" s="508" t="s">
        <v>6900</v>
      </c>
      <c r="D16" s="508" t="s">
        <v>284</v>
      </c>
      <c r="E16" s="508" t="s">
        <v>290</v>
      </c>
      <c r="F16" s="513">
        <v>801602.08</v>
      </c>
      <c r="G16" s="513">
        <v>767316</v>
      </c>
      <c r="H16" s="508">
        <v>95.72</v>
      </c>
      <c r="I16" s="514" t="s">
        <v>6895</v>
      </c>
      <c r="J16" s="513">
        <v>767316</v>
      </c>
      <c r="K16" s="513">
        <v>767316</v>
      </c>
      <c r="L16" s="513">
        <v>410926.16</v>
      </c>
      <c r="M16" s="513">
        <v>5997</v>
      </c>
      <c r="N16" s="513">
        <v>5997</v>
      </c>
      <c r="O16" s="508">
        <v>66.7</v>
      </c>
      <c r="P16" s="508">
        <v>0</v>
      </c>
      <c r="Q16" s="513">
        <v>356389.84</v>
      </c>
      <c r="R16" s="508">
        <v>46.45</v>
      </c>
      <c r="S16" s="514" t="s">
        <v>6895</v>
      </c>
    </row>
    <row r="17" spans="1:19" ht="15" customHeight="1" x14ac:dyDescent="0.2">
      <c r="A17" s="508">
        <v>6218.1</v>
      </c>
      <c r="B17" s="508" t="s">
        <v>6901</v>
      </c>
      <c r="C17" s="508" t="s">
        <v>284</v>
      </c>
      <c r="D17" s="508" t="s">
        <v>284</v>
      </c>
      <c r="E17" s="508" t="s">
        <v>290</v>
      </c>
      <c r="F17" s="513">
        <v>50000</v>
      </c>
      <c r="G17" s="513">
        <v>45000</v>
      </c>
      <c r="H17" s="508">
        <v>90</v>
      </c>
      <c r="I17" s="514" t="s">
        <v>6895</v>
      </c>
      <c r="J17" s="513">
        <v>25000</v>
      </c>
      <c r="K17" s="513">
        <v>45000</v>
      </c>
      <c r="L17" s="513">
        <v>8549.23</v>
      </c>
      <c r="M17" s="508">
        <v>14.5</v>
      </c>
      <c r="N17" s="508">
        <v>14.5</v>
      </c>
      <c r="O17" s="508">
        <v>64.95</v>
      </c>
      <c r="P17" s="508">
        <v>0</v>
      </c>
      <c r="Q17" s="513">
        <v>36450.769999999997</v>
      </c>
      <c r="R17" s="508">
        <v>81</v>
      </c>
      <c r="S17" s="514" t="s">
        <v>6895</v>
      </c>
    </row>
    <row r="18" spans="1:19" ht="15" customHeight="1" x14ac:dyDescent="0.2">
      <c r="A18" s="508">
        <v>6266.1</v>
      </c>
      <c r="B18" s="508" t="s">
        <v>160</v>
      </c>
      <c r="C18" s="508" t="s">
        <v>284</v>
      </c>
      <c r="D18" s="508" t="s">
        <v>284</v>
      </c>
      <c r="E18" s="508" t="s">
        <v>290</v>
      </c>
      <c r="F18" s="513">
        <v>200000</v>
      </c>
      <c r="G18" s="513">
        <v>160000</v>
      </c>
      <c r="H18" s="508">
        <v>80</v>
      </c>
      <c r="I18" s="514" t="s">
        <v>6895</v>
      </c>
      <c r="J18" s="513">
        <v>160000</v>
      </c>
      <c r="K18" s="513">
        <v>160000</v>
      </c>
      <c r="L18" s="513">
        <v>174077.01</v>
      </c>
      <c r="M18" s="513">
        <v>2195.25</v>
      </c>
      <c r="N18" s="513">
        <v>3574</v>
      </c>
      <c r="O18" s="508">
        <v>63.04</v>
      </c>
      <c r="P18" s="513">
        <v>1378.75</v>
      </c>
      <c r="Q18" s="513">
        <v>-14077.01</v>
      </c>
      <c r="R18" s="508">
        <v>-8.8000000000000007</v>
      </c>
      <c r="S18" s="514" t="s">
        <v>6895</v>
      </c>
    </row>
    <row r="19" spans="1:19" ht="14.5" customHeight="1" x14ac:dyDescent="0.2">
      <c r="A19" s="508">
        <v>6391.1</v>
      </c>
      <c r="B19" s="508" t="s">
        <v>6902</v>
      </c>
      <c r="C19" s="508" t="s">
        <v>284</v>
      </c>
      <c r="D19" s="508" t="s">
        <v>284</v>
      </c>
      <c r="E19" s="508" t="s">
        <v>290</v>
      </c>
      <c r="F19" s="513">
        <v>58340</v>
      </c>
      <c r="G19" s="513">
        <v>58340</v>
      </c>
      <c r="H19" s="508">
        <v>100</v>
      </c>
      <c r="I19" s="514" t="s">
        <v>6895</v>
      </c>
      <c r="J19" s="513">
        <v>44536.78</v>
      </c>
      <c r="K19" s="513">
        <v>58340</v>
      </c>
      <c r="L19" s="513">
        <v>18064.64</v>
      </c>
      <c r="M19" s="508">
        <v>323.5</v>
      </c>
      <c r="N19" s="508">
        <v>323.5</v>
      </c>
      <c r="O19" s="508">
        <v>55.84</v>
      </c>
      <c r="P19" s="508">
        <v>0</v>
      </c>
      <c r="Q19" s="513">
        <v>40275.360000000001</v>
      </c>
      <c r="R19" s="508">
        <v>69.040000000000006</v>
      </c>
      <c r="S19" s="514" t="s">
        <v>6895</v>
      </c>
    </row>
    <row r="20" spans="1:19" ht="15" customHeight="1" x14ac:dyDescent="0.2">
      <c r="A20" s="508">
        <v>6421.1</v>
      </c>
      <c r="B20" s="508" t="s">
        <v>6903</v>
      </c>
      <c r="C20" s="508" t="s">
        <v>284</v>
      </c>
      <c r="D20" s="508" t="s">
        <v>284</v>
      </c>
      <c r="E20" s="508" t="s">
        <v>290</v>
      </c>
      <c r="F20" s="513">
        <v>1402441</v>
      </c>
      <c r="G20" s="513">
        <v>1402441</v>
      </c>
      <c r="H20" s="508">
        <v>100</v>
      </c>
      <c r="I20" s="514" t="s">
        <v>6895</v>
      </c>
      <c r="J20" s="513">
        <v>1438834.08</v>
      </c>
      <c r="K20" s="513">
        <v>1402441</v>
      </c>
      <c r="L20" s="513">
        <v>529690.23</v>
      </c>
      <c r="M20" s="513">
        <v>7066.75</v>
      </c>
      <c r="N20" s="513">
        <v>8308</v>
      </c>
      <c r="O20" s="508">
        <v>63.04</v>
      </c>
      <c r="P20" s="513">
        <v>1241.25</v>
      </c>
      <c r="Q20" s="513">
        <v>872750.77</v>
      </c>
      <c r="R20" s="508">
        <v>62.23</v>
      </c>
      <c r="S20" s="514" t="s">
        <v>6895</v>
      </c>
    </row>
    <row r="21" spans="1:19" ht="15" customHeight="1" x14ac:dyDescent="0.2">
      <c r="A21" s="508">
        <v>6421.11</v>
      </c>
      <c r="B21" s="508" t="s">
        <v>6904</v>
      </c>
      <c r="C21" s="508" t="s">
        <v>284</v>
      </c>
      <c r="D21" s="508" t="s">
        <v>284</v>
      </c>
      <c r="E21" s="508" t="s">
        <v>290</v>
      </c>
      <c r="F21" s="513">
        <v>315000</v>
      </c>
      <c r="G21" s="513">
        <v>315000</v>
      </c>
      <c r="H21" s="508">
        <v>100</v>
      </c>
      <c r="I21" s="514" t="s">
        <v>6895</v>
      </c>
      <c r="J21" s="513">
        <v>315000</v>
      </c>
      <c r="K21" s="513">
        <v>315000</v>
      </c>
      <c r="L21" s="513">
        <v>115762.43</v>
      </c>
      <c r="M21" s="513">
        <v>1219</v>
      </c>
      <c r="N21" s="513">
        <v>1697</v>
      </c>
      <c r="O21" s="508">
        <v>83.45</v>
      </c>
      <c r="P21" s="508">
        <v>478</v>
      </c>
      <c r="Q21" s="513">
        <v>199237.57</v>
      </c>
      <c r="R21" s="508">
        <v>63.25</v>
      </c>
      <c r="S21" s="514" t="s">
        <v>6895</v>
      </c>
    </row>
    <row r="22" spans="1:19" ht="15" customHeight="1" x14ac:dyDescent="0.2">
      <c r="A22" s="508">
        <v>6421.12</v>
      </c>
      <c r="B22" s="508" t="s">
        <v>6905</v>
      </c>
      <c r="C22" s="508" t="s">
        <v>284</v>
      </c>
      <c r="D22" s="508" t="s">
        <v>284</v>
      </c>
      <c r="E22" s="508" t="s">
        <v>290</v>
      </c>
      <c r="F22" s="513">
        <v>12000</v>
      </c>
      <c r="G22" s="513">
        <v>12000</v>
      </c>
      <c r="H22" s="508">
        <v>100</v>
      </c>
      <c r="I22" s="514" t="s">
        <v>6895</v>
      </c>
      <c r="J22" s="513">
        <v>12000</v>
      </c>
      <c r="K22" s="513">
        <v>12000</v>
      </c>
      <c r="L22" s="513">
        <v>1536</v>
      </c>
      <c r="M22" s="508">
        <v>16</v>
      </c>
      <c r="N22" s="508">
        <v>16</v>
      </c>
      <c r="O22" s="508">
        <v>96</v>
      </c>
      <c r="P22" s="508">
        <v>0</v>
      </c>
      <c r="Q22" s="513">
        <v>10464</v>
      </c>
      <c r="R22" s="508">
        <v>87.2</v>
      </c>
      <c r="S22" s="514" t="s">
        <v>6895</v>
      </c>
    </row>
    <row r="23" spans="1:19" ht="15" customHeight="1" x14ac:dyDescent="0.2">
      <c r="A23" s="508">
        <v>6422.1</v>
      </c>
      <c r="B23" s="508" t="s">
        <v>6906</v>
      </c>
      <c r="C23" s="508" t="s">
        <v>284</v>
      </c>
      <c r="D23" s="508" t="s">
        <v>284</v>
      </c>
      <c r="E23" s="508" t="s">
        <v>290</v>
      </c>
      <c r="F23" s="513">
        <v>185740</v>
      </c>
      <c r="G23" s="513">
        <v>169759</v>
      </c>
      <c r="H23" s="508">
        <v>91.4</v>
      </c>
      <c r="I23" s="514" t="s">
        <v>6895</v>
      </c>
      <c r="J23" s="513">
        <v>169759</v>
      </c>
      <c r="K23" s="513">
        <v>169759</v>
      </c>
      <c r="L23" s="513">
        <v>104267.15</v>
      </c>
      <c r="M23" s="513">
        <v>1614.5</v>
      </c>
      <c r="N23" s="513">
        <v>1614</v>
      </c>
      <c r="O23" s="508">
        <v>64.58</v>
      </c>
      <c r="P23" s="508">
        <v>-0.5</v>
      </c>
      <c r="Q23" s="513">
        <v>65491.85</v>
      </c>
      <c r="R23" s="508">
        <v>38.58</v>
      </c>
      <c r="S23" s="514" t="s">
        <v>6895</v>
      </c>
    </row>
    <row r="24" spans="1:19" ht="15" customHeight="1" x14ac:dyDescent="0.2">
      <c r="A24" s="508">
        <v>6491.1</v>
      </c>
      <c r="B24" s="508" t="s">
        <v>6907</v>
      </c>
      <c r="C24" s="508" t="s">
        <v>284</v>
      </c>
      <c r="D24" s="508" t="s">
        <v>284</v>
      </c>
      <c r="E24" s="508" t="s">
        <v>290</v>
      </c>
      <c r="F24" s="513">
        <v>150000</v>
      </c>
      <c r="G24" s="513">
        <v>135000</v>
      </c>
      <c r="H24" s="508">
        <v>90</v>
      </c>
      <c r="I24" s="514" t="s">
        <v>6895</v>
      </c>
      <c r="J24" s="513">
        <v>121691.16</v>
      </c>
      <c r="K24" s="513">
        <v>135000</v>
      </c>
      <c r="L24" s="513">
        <v>178457.98</v>
      </c>
      <c r="M24" s="513">
        <v>1764.5</v>
      </c>
      <c r="N24" s="513">
        <v>3500</v>
      </c>
      <c r="O24" s="508">
        <v>83.08</v>
      </c>
      <c r="P24" s="513">
        <v>1828.5</v>
      </c>
      <c r="Q24" s="513">
        <v>-43457.98</v>
      </c>
      <c r="R24" s="508">
        <v>-32.19</v>
      </c>
      <c r="S24" s="514" t="s">
        <v>6895</v>
      </c>
    </row>
    <row r="25" spans="1:19" ht="15" customHeight="1" x14ac:dyDescent="0.2">
      <c r="A25" s="508">
        <v>6491.11</v>
      </c>
      <c r="B25" s="508" t="s">
        <v>6908</v>
      </c>
      <c r="C25" s="508" t="s">
        <v>284</v>
      </c>
      <c r="D25" s="508" t="s">
        <v>284</v>
      </c>
      <c r="E25" s="508" t="s">
        <v>290</v>
      </c>
      <c r="F25" s="508">
        <v>0</v>
      </c>
      <c r="G25" s="508">
        <v>0</v>
      </c>
      <c r="H25" s="508">
        <v>0</v>
      </c>
      <c r="I25" s="514" t="s">
        <v>6895</v>
      </c>
      <c r="J25" s="508">
        <v>0</v>
      </c>
      <c r="K25" s="508">
        <v>0</v>
      </c>
      <c r="L25" s="513">
        <v>4921.33</v>
      </c>
      <c r="M25" s="508">
        <v>41</v>
      </c>
      <c r="N25" s="508">
        <v>0</v>
      </c>
      <c r="O25" s="508">
        <v>87.41</v>
      </c>
      <c r="P25" s="508">
        <v>-41</v>
      </c>
      <c r="Q25" s="513">
        <v>-4921.33</v>
      </c>
      <c r="R25" s="513">
        <v>-492133</v>
      </c>
      <c r="S25" s="514" t="s">
        <v>6895</v>
      </c>
    </row>
    <row r="26" spans="1:19" ht="15" customHeight="1" x14ac:dyDescent="0.2">
      <c r="A26" s="508">
        <v>6513.1</v>
      </c>
      <c r="B26" s="508" t="s">
        <v>136</v>
      </c>
      <c r="C26" s="508" t="s">
        <v>284</v>
      </c>
      <c r="D26" s="508" t="s">
        <v>284</v>
      </c>
      <c r="E26" s="508" t="s">
        <v>290</v>
      </c>
      <c r="F26" s="513">
        <v>52900</v>
      </c>
      <c r="G26" s="513">
        <v>39675</v>
      </c>
      <c r="H26" s="508">
        <v>75</v>
      </c>
      <c r="I26" s="514" t="s">
        <v>6895</v>
      </c>
      <c r="J26" s="513">
        <v>39675</v>
      </c>
      <c r="K26" s="513">
        <v>39675</v>
      </c>
      <c r="L26" s="513">
        <v>28812.02</v>
      </c>
      <c r="M26" s="508">
        <v>414.5</v>
      </c>
      <c r="N26" s="508">
        <v>414.5</v>
      </c>
      <c r="O26" s="508">
        <v>69.510000000000005</v>
      </c>
      <c r="P26" s="508">
        <v>0</v>
      </c>
      <c r="Q26" s="513">
        <v>10862.98</v>
      </c>
      <c r="R26" s="508">
        <v>27.38</v>
      </c>
      <c r="S26" s="514" t="s">
        <v>6895</v>
      </c>
    </row>
    <row r="27" spans="1:19" ht="15" customHeight="1" x14ac:dyDescent="0.2">
      <c r="A27" s="508">
        <v>6615.1</v>
      </c>
      <c r="B27" s="508" t="s">
        <v>6909</v>
      </c>
      <c r="C27" s="508" t="s">
        <v>284</v>
      </c>
      <c r="D27" s="508" t="s">
        <v>284</v>
      </c>
      <c r="E27" s="508" t="s">
        <v>290</v>
      </c>
      <c r="F27" s="513">
        <v>28132057</v>
      </c>
      <c r="G27" s="513">
        <v>6752621</v>
      </c>
      <c r="H27" s="508">
        <v>24</v>
      </c>
      <c r="I27" s="514" t="s">
        <v>6895</v>
      </c>
      <c r="J27" s="513">
        <v>5907908</v>
      </c>
      <c r="K27" s="513">
        <v>6752621</v>
      </c>
      <c r="L27" s="513">
        <v>1211146.17</v>
      </c>
      <c r="M27" s="513">
        <v>10604.5</v>
      </c>
      <c r="N27" s="513">
        <v>113500</v>
      </c>
      <c r="O27" s="508">
        <v>69.53</v>
      </c>
      <c r="P27" s="513">
        <v>102895.5</v>
      </c>
      <c r="Q27" s="513">
        <v>5541474.8300000001</v>
      </c>
      <c r="R27" s="508">
        <v>82.06</v>
      </c>
      <c r="S27" s="514" t="s">
        <v>6895</v>
      </c>
    </row>
    <row r="28" spans="1:19" ht="15" customHeight="1" x14ac:dyDescent="0.2">
      <c r="A28" s="508">
        <v>6637.1</v>
      </c>
      <c r="B28" s="508" t="s">
        <v>6910</v>
      </c>
      <c r="C28" s="508" t="s">
        <v>284</v>
      </c>
      <c r="D28" s="508" t="s">
        <v>284</v>
      </c>
      <c r="E28" s="508" t="s">
        <v>290</v>
      </c>
      <c r="F28" s="513">
        <v>2082151.2</v>
      </c>
      <c r="G28" s="513">
        <v>2082151.2</v>
      </c>
      <c r="H28" s="508">
        <v>100</v>
      </c>
      <c r="I28" s="514" t="s">
        <v>6895</v>
      </c>
      <c r="J28" s="513">
        <v>1933340.9</v>
      </c>
      <c r="K28" s="513">
        <v>2082151.2</v>
      </c>
      <c r="L28" s="513">
        <v>1142485.6200000001</v>
      </c>
      <c r="M28" s="513">
        <v>11891</v>
      </c>
      <c r="N28" s="513">
        <v>22427</v>
      </c>
      <c r="O28" s="508">
        <v>78.81</v>
      </c>
      <c r="P28" s="513">
        <v>10536</v>
      </c>
      <c r="Q28" s="513">
        <v>939665.58</v>
      </c>
      <c r="R28" s="508">
        <v>45.13</v>
      </c>
      <c r="S28" s="514" t="s">
        <v>6895</v>
      </c>
    </row>
    <row r="29" spans="1:19" ht="15" customHeight="1" x14ac:dyDescent="0.2">
      <c r="A29" s="508">
        <v>6646.1</v>
      </c>
      <c r="B29" s="508" t="s">
        <v>6911</v>
      </c>
      <c r="C29" s="508" t="s">
        <v>284</v>
      </c>
      <c r="D29" s="508" t="s">
        <v>284</v>
      </c>
      <c r="E29" s="508" t="s">
        <v>290</v>
      </c>
      <c r="F29" s="513">
        <v>58000</v>
      </c>
      <c r="G29" s="513">
        <v>58000</v>
      </c>
      <c r="H29" s="508">
        <v>100</v>
      </c>
      <c r="I29" s="514" t="s">
        <v>6895</v>
      </c>
      <c r="J29" s="513">
        <v>58000</v>
      </c>
      <c r="K29" s="513">
        <v>58000</v>
      </c>
      <c r="L29" s="513">
        <v>50806.75</v>
      </c>
      <c r="M29" s="508">
        <v>608.25</v>
      </c>
      <c r="N29" s="508">
        <v>608.25</v>
      </c>
      <c r="O29" s="508">
        <v>72.36</v>
      </c>
      <c r="P29" s="508">
        <v>0</v>
      </c>
      <c r="Q29" s="513">
        <v>7193.25</v>
      </c>
      <c r="R29" s="508">
        <v>12.4</v>
      </c>
      <c r="S29" s="514" t="s">
        <v>6895</v>
      </c>
    </row>
    <row r="30" spans="1:19" ht="15" customHeight="1" x14ac:dyDescent="0.2">
      <c r="A30" s="508">
        <v>6648.1</v>
      </c>
      <c r="B30" s="508" t="s">
        <v>177</v>
      </c>
      <c r="C30" s="508" t="s">
        <v>284</v>
      </c>
      <c r="D30" s="508" t="s">
        <v>284</v>
      </c>
      <c r="E30" s="508" t="s">
        <v>290</v>
      </c>
      <c r="F30" s="513">
        <v>128000</v>
      </c>
      <c r="G30" s="513">
        <v>128000</v>
      </c>
      <c r="H30" s="508">
        <v>100</v>
      </c>
      <c r="I30" s="514" t="s">
        <v>6895</v>
      </c>
      <c r="J30" s="513">
        <v>109950.21</v>
      </c>
      <c r="K30" s="513">
        <v>128000</v>
      </c>
      <c r="L30" s="513">
        <v>76414.94</v>
      </c>
      <c r="M30" s="508">
        <v>741</v>
      </c>
      <c r="N30" s="513">
        <v>1560</v>
      </c>
      <c r="O30" s="508">
        <v>81.94</v>
      </c>
      <c r="P30" s="508">
        <v>819</v>
      </c>
      <c r="Q30" s="513">
        <v>51585.06</v>
      </c>
      <c r="R30" s="508">
        <v>40.299999999999997</v>
      </c>
      <c r="S30" s="514" t="s">
        <v>6895</v>
      </c>
    </row>
    <row r="31" spans="1:19" ht="15" customHeight="1" x14ac:dyDescent="0.2">
      <c r="A31" s="508">
        <v>6648.11</v>
      </c>
      <c r="B31" s="508" t="s">
        <v>6912</v>
      </c>
      <c r="C31" s="508" t="s">
        <v>284</v>
      </c>
      <c r="D31" s="508" t="s">
        <v>284</v>
      </c>
      <c r="E31" s="508" t="s">
        <v>290</v>
      </c>
      <c r="F31" s="513">
        <v>86000</v>
      </c>
      <c r="G31" s="513">
        <v>86000</v>
      </c>
      <c r="H31" s="508">
        <v>100</v>
      </c>
      <c r="I31" s="514" t="s">
        <v>6895</v>
      </c>
      <c r="J31" s="513">
        <v>20000</v>
      </c>
      <c r="K31" s="513">
        <v>86000</v>
      </c>
      <c r="L31" s="513">
        <v>28769.040000000001</v>
      </c>
      <c r="M31" s="508">
        <v>229.25</v>
      </c>
      <c r="N31" s="513">
        <v>1038</v>
      </c>
      <c r="O31" s="508">
        <v>92.26</v>
      </c>
      <c r="P31" s="508">
        <v>808.75</v>
      </c>
      <c r="Q31" s="513">
        <v>57230.96</v>
      </c>
      <c r="R31" s="508">
        <v>66.55</v>
      </c>
      <c r="S31" s="514" t="s">
        <v>6895</v>
      </c>
    </row>
    <row r="32" spans="1:19" ht="15" customHeight="1" x14ac:dyDescent="0.2">
      <c r="A32" s="508">
        <v>6692.1</v>
      </c>
      <c r="B32" s="508" t="s">
        <v>6913</v>
      </c>
      <c r="C32" s="508" t="s">
        <v>284</v>
      </c>
      <c r="D32" s="508" t="s">
        <v>284</v>
      </c>
      <c r="E32" s="508" t="s">
        <v>290</v>
      </c>
      <c r="F32" s="513">
        <v>12240</v>
      </c>
      <c r="G32" s="513">
        <v>12240</v>
      </c>
      <c r="H32" s="508">
        <v>100</v>
      </c>
      <c r="I32" s="514" t="s">
        <v>6895</v>
      </c>
      <c r="J32" s="508">
        <v>0</v>
      </c>
      <c r="K32" s="513">
        <v>12240</v>
      </c>
      <c r="L32" s="513">
        <v>5357</v>
      </c>
      <c r="M32" s="508">
        <v>65</v>
      </c>
      <c r="N32" s="508">
        <v>65</v>
      </c>
      <c r="O32" s="508">
        <v>82.42</v>
      </c>
      <c r="P32" s="508">
        <v>0</v>
      </c>
      <c r="Q32" s="513">
        <v>6883</v>
      </c>
      <c r="R32" s="508">
        <v>56.23</v>
      </c>
      <c r="S32" s="514" t="s">
        <v>6895</v>
      </c>
    </row>
    <row r="33" spans="1:19" ht="15" customHeight="1" x14ac:dyDescent="0.2">
      <c r="A33" s="508">
        <v>6758.1</v>
      </c>
      <c r="B33" s="508" t="s">
        <v>6914</v>
      </c>
      <c r="C33" s="508" t="s">
        <v>284</v>
      </c>
      <c r="D33" s="508" t="s">
        <v>284</v>
      </c>
      <c r="E33" s="508" t="s">
        <v>290</v>
      </c>
      <c r="F33" s="513">
        <v>135000</v>
      </c>
      <c r="G33" s="513">
        <v>74250</v>
      </c>
      <c r="H33" s="508">
        <v>55</v>
      </c>
      <c r="I33" s="514" t="s">
        <v>6895</v>
      </c>
      <c r="J33" s="513">
        <v>60750</v>
      </c>
      <c r="K33" s="513">
        <v>74250</v>
      </c>
      <c r="L33" s="513">
        <v>79413.990000000005</v>
      </c>
      <c r="M33" s="508">
        <v>995.5</v>
      </c>
      <c r="N33" s="513">
        <v>1728</v>
      </c>
      <c r="O33" s="508">
        <v>71.94</v>
      </c>
      <c r="P33" s="508">
        <v>732.5</v>
      </c>
      <c r="Q33" s="513">
        <v>-5163.99</v>
      </c>
      <c r="R33" s="508">
        <v>-6.95</v>
      </c>
      <c r="S33" s="514" t="s">
        <v>6895</v>
      </c>
    </row>
    <row r="34" spans="1:19" ht="43" x14ac:dyDescent="0.2">
      <c r="A34" s="508">
        <v>6795.1</v>
      </c>
      <c r="B34" s="508" t="s">
        <v>6915</v>
      </c>
      <c r="C34" s="508" t="s">
        <v>284</v>
      </c>
      <c r="D34" s="508" t="s">
        <v>284</v>
      </c>
      <c r="E34" s="508" t="s">
        <v>290</v>
      </c>
      <c r="F34" s="513">
        <v>135000</v>
      </c>
      <c r="G34" s="513">
        <v>47250</v>
      </c>
      <c r="H34" s="508">
        <v>35</v>
      </c>
      <c r="I34" s="514" t="s">
        <v>6895</v>
      </c>
      <c r="J34" s="513">
        <v>47250</v>
      </c>
      <c r="K34" s="513">
        <v>47250</v>
      </c>
      <c r="L34" s="513">
        <v>31149.73</v>
      </c>
      <c r="M34" s="508">
        <v>322.25</v>
      </c>
      <c r="N34" s="513">
        <v>1720</v>
      </c>
      <c r="O34" s="508">
        <v>79.69</v>
      </c>
      <c r="P34" s="513">
        <v>1397.75</v>
      </c>
      <c r="Q34" s="513">
        <v>16100.27</v>
      </c>
      <c r="R34" s="508">
        <v>34.07</v>
      </c>
      <c r="S34" s="514" t="s">
        <v>6895</v>
      </c>
    </row>
    <row r="35" spans="1:19" ht="15" hidden="1" customHeight="1" x14ac:dyDescent="0.2">
      <c r="A35" s="508">
        <v>6819.1</v>
      </c>
      <c r="B35" s="508" t="s">
        <v>6916</v>
      </c>
      <c r="C35" s="508" t="s">
        <v>284</v>
      </c>
      <c r="D35" s="508" t="s">
        <v>284</v>
      </c>
      <c r="E35" s="508" t="s">
        <v>290</v>
      </c>
      <c r="F35" s="513">
        <v>120000</v>
      </c>
      <c r="G35" s="513">
        <v>78000</v>
      </c>
      <c r="H35" s="508">
        <v>65</v>
      </c>
      <c r="I35" s="514" t="s">
        <v>6895</v>
      </c>
      <c r="J35" s="513">
        <v>54000</v>
      </c>
      <c r="K35" s="513">
        <v>78000</v>
      </c>
      <c r="L35" s="513">
        <v>163909.81</v>
      </c>
      <c r="M35" s="508">
        <v>147.5</v>
      </c>
      <c r="N35" s="513">
        <v>1628</v>
      </c>
      <c r="O35" s="508">
        <v>82.42</v>
      </c>
      <c r="P35" s="513">
        <v>1480.5</v>
      </c>
      <c r="Q35" s="513">
        <v>-85909.81</v>
      </c>
      <c r="R35" s="508">
        <v>-110.14</v>
      </c>
      <c r="S35" s="514" t="s">
        <v>6895</v>
      </c>
    </row>
    <row r="36" spans="1:19" ht="15" customHeight="1" x14ac:dyDescent="0.2">
      <c r="A36" s="508">
        <v>6870.1</v>
      </c>
      <c r="B36" s="508" t="s">
        <v>6917</v>
      </c>
      <c r="C36" s="508" t="s">
        <v>284</v>
      </c>
      <c r="D36" s="508" t="s">
        <v>284</v>
      </c>
      <c r="E36" s="508" t="s">
        <v>290</v>
      </c>
      <c r="F36" s="513">
        <v>130000</v>
      </c>
      <c r="G36" s="508">
        <v>0</v>
      </c>
      <c r="H36" s="508">
        <v>0</v>
      </c>
      <c r="I36" s="514" t="s">
        <v>6895</v>
      </c>
      <c r="J36" s="508">
        <v>0</v>
      </c>
      <c r="K36" s="508">
        <v>0</v>
      </c>
      <c r="L36" s="513">
        <v>7745.21</v>
      </c>
      <c r="M36" s="508">
        <v>70</v>
      </c>
      <c r="N36" s="513">
        <v>1907</v>
      </c>
      <c r="O36" s="508">
        <v>97</v>
      </c>
      <c r="P36" s="513">
        <v>1837</v>
      </c>
      <c r="Q36" s="513">
        <v>-7745.21</v>
      </c>
      <c r="R36" s="513">
        <v>-774521</v>
      </c>
      <c r="S36" s="514" t="s">
        <v>6895</v>
      </c>
    </row>
    <row r="37" spans="1:19" ht="15" customHeight="1" x14ac:dyDescent="0.2">
      <c r="A37" s="508">
        <v>18315</v>
      </c>
      <c r="B37" s="508" t="s">
        <v>6918</v>
      </c>
      <c r="C37" s="508" t="s">
        <v>284</v>
      </c>
      <c r="D37" s="508" t="s">
        <v>284</v>
      </c>
      <c r="E37" s="508" t="s">
        <v>6919</v>
      </c>
      <c r="F37" s="513">
        <v>200000</v>
      </c>
      <c r="G37" s="513">
        <v>200000</v>
      </c>
      <c r="H37" s="508">
        <v>100</v>
      </c>
      <c r="I37" s="514" t="s">
        <v>6895</v>
      </c>
      <c r="J37" s="513">
        <v>120000</v>
      </c>
      <c r="K37" s="513">
        <v>54456.63</v>
      </c>
      <c r="L37" s="513">
        <v>34493.1</v>
      </c>
      <c r="M37" s="508">
        <v>383.25</v>
      </c>
      <c r="N37" s="508">
        <v>413</v>
      </c>
      <c r="O37" s="508">
        <v>82.03</v>
      </c>
      <c r="P37" s="508">
        <v>29.75</v>
      </c>
      <c r="Q37" s="513">
        <v>19963.53</v>
      </c>
      <c r="R37" s="508">
        <v>36.659999999999997</v>
      </c>
      <c r="S37" s="514" t="s">
        <v>6895</v>
      </c>
    </row>
    <row r="38" spans="1:19" ht="15" customHeight="1" x14ac:dyDescent="0.2">
      <c r="A38" s="506" t="s">
        <v>6920</v>
      </c>
      <c r="B38" s="506"/>
      <c r="C38" s="506"/>
      <c r="D38" s="506"/>
      <c r="E38" s="506"/>
      <c r="F38" s="515">
        <v>36049091.280000001</v>
      </c>
      <c r="G38" s="515">
        <v>13882491.58</v>
      </c>
      <c r="H38" s="506">
        <v>38.51</v>
      </c>
      <c r="I38" s="506" t="s">
        <v>6895</v>
      </c>
      <c r="J38" s="515">
        <v>12613272.539999999</v>
      </c>
      <c r="K38" s="515">
        <v>13688757.08</v>
      </c>
      <c r="L38" s="515">
        <v>5493710.6699999999</v>
      </c>
      <c r="M38" s="515">
        <v>68463.8</v>
      </c>
      <c r="N38" s="515">
        <v>198233.75</v>
      </c>
      <c r="O38" s="506">
        <v>54.94</v>
      </c>
      <c r="P38" s="515">
        <v>129862.95</v>
      </c>
      <c r="Q38" s="515">
        <v>8195046.4100000001</v>
      </c>
      <c r="R38" s="506">
        <v>59.87</v>
      </c>
      <c r="S38" s="516" t="s">
        <v>6895</v>
      </c>
    </row>
    <row r="39" spans="1:19" ht="15" customHeight="1" x14ac:dyDescent="0.2">
      <c r="A39" s="511" t="s">
        <v>6891</v>
      </c>
      <c r="B39" s="511" t="s">
        <v>6892</v>
      </c>
      <c r="C39" s="511" t="s">
        <v>6874</v>
      </c>
      <c r="D39" s="511" t="s">
        <v>6874</v>
      </c>
      <c r="E39" s="511" t="s">
        <v>6874</v>
      </c>
      <c r="F39" s="511" t="s">
        <v>6874</v>
      </c>
      <c r="G39" s="511" t="s">
        <v>6874</v>
      </c>
      <c r="H39" s="511" t="s">
        <v>6874</v>
      </c>
      <c r="I39" s="508"/>
      <c r="J39" s="511" t="s">
        <v>6874</v>
      </c>
      <c r="K39" s="511" t="s">
        <v>6874</v>
      </c>
      <c r="L39" s="511" t="s">
        <v>6874</v>
      </c>
      <c r="M39" s="511" t="s">
        <v>6874</v>
      </c>
      <c r="N39" s="511" t="s">
        <v>6874</v>
      </c>
      <c r="O39" s="511" t="s">
        <v>6874</v>
      </c>
      <c r="P39" s="511" t="s">
        <v>6874</v>
      </c>
      <c r="Q39" s="511" t="s">
        <v>6874</v>
      </c>
      <c r="R39" s="511" t="s">
        <v>6874</v>
      </c>
      <c r="S39" s="508"/>
    </row>
    <row r="40" spans="1:19" ht="15" customHeight="1" x14ac:dyDescent="0.2">
      <c r="A40" s="508">
        <v>302.32</v>
      </c>
      <c r="B40" s="508" t="s">
        <v>6921</v>
      </c>
      <c r="C40" s="508" t="s">
        <v>6897</v>
      </c>
      <c r="D40" s="508" t="s">
        <v>6897</v>
      </c>
      <c r="E40" s="508" t="s">
        <v>290</v>
      </c>
      <c r="F40" s="513">
        <v>350000</v>
      </c>
      <c r="G40" s="513">
        <v>315000</v>
      </c>
      <c r="H40" s="508">
        <v>90</v>
      </c>
      <c r="I40" s="514" t="s">
        <v>6895</v>
      </c>
      <c r="J40" s="513">
        <v>273000</v>
      </c>
      <c r="K40" s="513">
        <v>315000</v>
      </c>
      <c r="L40" s="513">
        <v>236783.32</v>
      </c>
      <c r="M40" s="513">
        <v>4823.7</v>
      </c>
      <c r="N40" s="513">
        <v>4823.7</v>
      </c>
      <c r="O40" s="508">
        <v>0.13</v>
      </c>
      <c r="P40" s="508">
        <v>0</v>
      </c>
      <c r="Q40" s="513">
        <v>78216.679999999993</v>
      </c>
      <c r="R40" s="508">
        <v>24.83</v>
      </c>
      <c r="S40" s="514" t="s">
        <v>6895</v>
      </c>
    </row>
    <row r="41" spans="1:19" ht="15" customHeight="1" x14ac:dyDescent="0.2">
      <c r="A41" s="506" t="s">
        <v>6920</v>
      </c>
      <c r="B41" s="506"/>
      <c r="C41" s="506"/>
      <c r="D41" s="506"/>
      <c r="E41" s="506"/>
      <c r="F41" s="515">
        <v>350000</v>
      </c>
      <c r="G41" s="515">
        <v>315000</v>
      </c>
      <c r="H41" s="506">
        <v>90</v>
      </c>
      <c r="I41" s="506" t="s">
        <v>6895</v>
      </c>
      <c r="J41" s="515">
        <v>273000</v>
      </c>
      <c r="K41" s="515">
        <v>315000</v>
      </c>
      <c r="L41" s="515">
        <v>236783.32</v>
      </c>
      <c r="M41" s="515">
        <v>4823.7</v>
      </c>
      <c r="N41" s="515">
        <v>4823.7</v>
      </c>
      <c r="O41" s="506">
        <v>0.13</v>
      </c>
      <c r="P41" s="506">
        <v>0</v>
      </c>
      <c r="Q41" s="515">
        <v>78216.679999999993</v>
      </c>
      <c r="R41" s="506">
        <v>24.83</v>
      </c>
      <c r="S41" s="516" t="s">
        <v>6895</v>
      </c>
    </row>
    <row r="42" spans="1:19" ht="15" customHeight="1" x14ac:dyDescent="0.2">
      <c r="A42" s="511" t="s">
        <v>6891</v>
      </c>
      <c r="B42" s="511" t="s">
        <v>6892</v>
      </c>
      <c r="C42" s="511" t="s">
        <v>6874</v>
      </c>
      <c r="D42" s="511" t="s">
        <v>6874</v>
      </c>
      <c r="E42" s="511" t="s">
        <v>6874</v>
      </c>
      <c r="F42" s="511" t="s">
        <v>6874</v>
      </c>
      <c r="G42" s="511" t="s">
        <v>6874</v>
      </c>
      <c r="H42" s="511" t="s">
        <v>6874</v>
      </c>
      <c r="I42" s="508"/>
      <c r="J42" s="511" t="s">
        <v>6874</v>
      </c>
      <c r="K42" s="511" t="s">
        <v>6874</v>
      </c>
      <c r="L42" s="511" t="s">
        <v>6874</v>
      </c>
      <c r="M42" s="511" t="s">
        <v>6874</v>
      </c>
      <c r="N42" s="511" t="s">
        <v>6874</v>
      </c>
      <c r="O42" s="511" t="s">
        <v>6874</v>
      </c>
      <c r="P42" s="511" t="s">
        <v>6874</v>
      </c>
      <c r="Q42" s="511" t="s">
        <v>6874</v>
      </c>
      <c r="R42" s="511" t="s">
        <v>6874</v>
      </c>
      <c r="S42" s="508"/>
    </row>
    <row r="43" spans="1:19" ht="15" customHeight="1" x14ac:dyDescent="0.2">
      <c r="A43" s="508">
        <v>308.39999999999998</v>
      </c>
      <c r="B43" s="508" t="s">
        <v>6922</v>
      </c>
      <c r="C43" s="508" t="s">
        <v>6923</v>
      </c>
      <c r="D43" s="508" t="s">
        <v>6923</v>
      </c>
      <c r="E43" s="508" t="s">
        <v>290</v>
      </c>
      <c r="F43" s="513">
        <v>550000</v>
      </c>
      <c r="G43" s="513">
        <v>550000</v>
      </c>
      <c r="H43" s="508">
        <v>100</v>
      </c>
      <c r="I43" s="514" t="s">
        <v>6895</v>
      </c>
      <c r="J43" s="513">
        <v>550000</v>
      </c>
      <c r="K43" s="513">
        <v>550000</v>
      </c>
      <c r="L43" s="513">
        <v>389620.5</v>
      </c>
      <c r="M43" s="513">
        <v>2946.5</v>
      </c>
      <c r="N43" s="513">
        <v>2946.5</v>
      </c>
      <c r="O43" s="508">
        <v>36.01</v>
      </c>
      <c r="P43" s="508">
        <v>0</v>
      </c>
      <c r="Q43" s="513">
        <v>160379.5</v>
      </c>
      <c r="R43" s="508">
        <v>29.16</v>
      </c>
      <c r="S43" s="514" t="s">
        <v>6895</v>
      </c>
    </row>
    <row r="44" spans="1:19" ht="15" customHeight="1" x14ac:dyDescent="0.2">
      <c r="A44" s="508">
        <v>508.01</v>
      </c>
      <c r="B44" s="508" t="s">
        <v>6924</v>
      </c>
      <c r="C44" s="508" t="s">
        <v>6923</v>
      </c>
      <c r="D44" s="508" t="s">
        <v>6923</v>
      </c>
      <c r="E44" s="508" t="s">
        <v>290</v>
      </c>
      <c r="F44" s="513">
        <v>350000</v>
      </c>
      <c r="G44" s="513">
        <v>350000</v>
      </c>
      <c r="H44" s="508">
        <v>100</v>
      </c>
      <c r="I44" s="514" t="s">
        <v>6895</v>
      </c>
      <c r="J44" s="513">
        <v>333750</v>
      </c>
      <c r="K44" s="513">
        <v>350000</v>
      </c>
      <c r="L44" s="513">
        <v>168901.67</v>
      </c>
      <c r="M44" s="513">
        <v>2685.25</v>
      </c>
      <c r="N44" s="513">
        <v>2685.25</v>
      </c>
      <c r="O44" s="508">
        <v>3.03</v>
      </c>
      <c r="P44" s="508">
        <v>0</v>
      </c>
      <c r="Q44" s="513">
        <v>181098.33</v>
      </c>
      <c r="R44" s="508">
        <v>51.74</v>
      </c>
      <c r="S44" s="514" t="s">
        <v>6895</v>
      </c>
    </row>
    <row r="45" spans="1:19" ht="15" customHeight="1" x14ac:dyDescent="0.2">
      <c r="A45" s="508">
        <v>608.1</v>
      </c>
      <c r="B45" s="508" t="s">
        <v>6925</v>
      </c>
      <c r="C45" s="508" t="s">
        <v>6923</v>
      </c>
      <c r="D45" s="508" t="s">
        <v>6923</v>
      </c>
      <c r="E45" s="508" t="s">
        <v>425</v>
      </c>
      <c r="F45" s="513">
        <v>1685886.79</v>
      </c>
      <c r="G45" s="513">
        <v>1011532.08</v>
      </c>
      <c r="H45" s="508">
        <v>60</v>
      </c>
      <c r="I45" s="514" t="s">
        <v>6895</v>
      </c>
      <c r="J45" s="513">
        <v>505766.04</v>
      </c>
      <c r="K45" s="513">
        <v>160112.38</v>
      </c>
      <c r="L45" s="513">
        <v>82118.23</v>
      </c>
      <c r="M45" s="508">
        <v>713</v>
      </c>
      <c r="N45" s="508">
        <v>713</v>
      </c>
      <c r="O45" s="508">
        <v>7.99</v>
      </c>
      <c r="P45" s="508">
        <v>0</v>
      </c>
      <c r="Q45" s="513">
        <v>77994.149999999994</v>
      </c>
      <c r="R45" s="508">
        <v>48.71</v>
      </c>
      <c r="S45" s="514" t="s">
        <v>6895</v>
      </c>
    </row>
    <row r="46" spans="1:19" ht="15" customHeight="1" x14ac:dyDescent="0.2">
      <c r="A46" s="508">
        <v>708.07</v>
      </c>
      <c r="B46" s="508" t="s">
        <v>6926</v>
      </c>
      <c r="C46" s="508" t="s">
        <v>6923</v>
      </c>
      <c r="D46" s="508" t="s">
        <v>6923</v>
      </c>
      <c r="E46" s="508" t="s">
        <v>290</v>
      </c>
      <c r="F46" s="513">
        <v>150000</v>
      </c>
      <c r="G46" s="513">
        <v>105000</v>
      </c>
      <c r="H46" s="508">
        <v>70</v>
      </c>
      <c r="I46" s="514" t="s">
        <v>6895</v>
      </c>
      <c r="J46" s="513">
        <v>105000</v>
      </c>
      <c r="K46" s="513">
        <v>105000</v>
      </c>
      <c r="L46" s="513">
        <v>82933.960000000006</v>
      </c>
      <c r="M46" s="508">
        <v>764</v>
      </c>
      <c r="N46" s="508">
        <v>764</v>
      </c>
      <c r="O46" s="508">
        <v>38.270000000000003</v>
      </c>
      <c r="P46" s="508">
        <v>0</v>
      </c>
      <c r="Q46" s="513">
        <v>22066.04</v>
      </c>
      <c r="R46" s="508">
        <v>21.02</v>
      </c>
      <c r="S46" s="514" t="s">
        <v>6895</v>
      </c>
    </row>
    <row r="47" spans="1:19" ht="15" customHeight="1" x14ac:dyDescent="0.2">
      <c r="A47" s="508">
        <v>6004.1</v>
      </c>
      <c r="B47" s="508" t="s">
        <v>6927</v>
      </c>
      <c r="C47" s="508" t="s">
        <v>6923</v>
      </c>
      <c r="D47" s="508" t="s">
        <v>6923</v>
      </c>
      <c r="E47" s="508" t="s">
        <v>290</v>
      </c>
      <c r="F47" s="513">
        <v>420000</v>
      </c>
      <c r="G47" s="513">
        <v>260000</v>
      </c>
      <c r="H47" s="508">
        <v>61.9</v>
      </c>
      <c r="I47" s="514" t="s">
        <v>6895</v>
      </c>
      <c r="J47" s="513">
        <v>260000</v>
      </c>
      <c r="K47" s="513">
        <v>260000</v>
      </c>
      <c r="L47" s="513">
        <v>121915.32</v>
      </c>
      <c r="M47" s="508">
        <v>831.5</v>
      </c>
      <c r="N47" s="508">
        <v>831.5</v>
      </c>
      <c r="O47" s="508">
        <v>63.16</v>
      </c>
      <c r="P47" s="508">
        <v>0</v>
      </c>
      <c r="Q47" s="513">
        <v>138084.68</v>
      </c>
      <c r="R47" s="508">
        <v>53.11</v>
      </c>
      <c r="S47" s="514" t="s">
        <v>6895</v>
      </c>
    </row>
    <row r="48" spans="1:19" ht="15" customHeight="1" x14ac:dyDescent="0.2">
      <c r="A48" s="508">
        <v>6004.12</v>
      </c>
      <c r="B48" s="508" t="s">
        <v>6928</v>
      </c>
      <c r="C48" s="508" t="s">
        <v>6923</v>
      </c>
      <c r="D48" s="508" t="s">
        <v>6923</v>
      </c>
      <c r="E48" s="508" t="s">
        <v>290</v>
      </c>
      <c r="F48" s="513">
        <v>139000</v>
      </c>
      <c r="G48" s="513">
        <v>69500</v>
      </c>
      <c r="H48" s="508">
        <v>50</v>
      </c>
      <c r="I48" s="514" t="s">
        <v>6895</v>
      </c>
      <c r="J48" s="513">
        <v>69500</v>
      </c>
      <c r="K48" s="513">
        <v>69500</v>
      </c>
      <c r="L48" s="513">
        <v>35378.06</v>
      </c>
      <c r="M48" s="508">
        <v>320.5</v>
      </c>
      <c r="N48" s="508">
        <v>320.5</v>
      </c>
      <c r="O48" s="508">
        <v>62.79</v>
      </c>
      <c r="P48" s="508">
        <v>0</v>
      </c>
      <c r="Q48" s="513">
        <v>34121.94</v>
      </c>
      <c r="R48" s="508">
        <v>49.1</v>
      </c>
      <c r="S48" s="514" t="s">
        <v>6895</v>
      </c>
    </row>
    <row r="49" spans="1:19" ht="15" customHeight="1" x14ac:dyDescent="0.2">
      <c r="A49" s="508">
        <v>6043.1</v>
      </c>
      <c r="B49" s="508" t="s">
        <v>6929</v>
      </c>
      <c r="C49" s="508" t="s">
        <v>6923</v>
      </c>
      <c r="D49" s="508" t="s">
        <v>6923</v>
      </c>
      <c r="E49" s="508" t="s">
        <v>290</v>
      </c>
      <c r="F49" s="513">
        <v>282000</v>
      </c>
      <c r="G49" s="513">
        <v>155100</v>
      </c>
      <c r="H49" s="508">
        <v>55</v>
      </c>
      <c r="I49" s="514" t="s">
        <v>6895</v>
      </c>
      <c r="J49" s="513">
        <v>155100</v>
      </c>
      <c r="K49" s="513">
        <v>155100</v>
      </c>
      <c r="L49" s="513">
        <v>119816.49</v>
      </c>
      <c r="M49" s="508">
        <v>452</v>
      </c>
      <c r="N49" s="508">
        <v>452</v>
      </c>
      <c r="O49" s="508">
        <v>77.73</v>
      </c>
      <c r="P49" s="508">
        <v>0</v>
      </c>
      <c r="Q49" s="513">
        <v>35283.51</v>
      </c>
      <c r="R49" s="508">
        <v>22.75</v>
      </c>
      <c r="S49" s="514" t="s">
        <v>6895</v>
      </c>
    </row>
    <row r="50" spans="1:19" ht="15" customHeight="1" x14ac:dyDescent="0.2">
      <c r="A50" s="508">
        <v>6049.11</v>
      </c>
      <c r="B50" s="508" t="s">
        <v>6930</v>
      </c>
      <c r="C50" s="508" t="s">
        <v>6923</v>
      </c>
      <c r="D50" s="508" t="s">
        <v>6923</v>
      </c>
      <c r="E50" s="508" t="s">
        <v>290</v>
      </c>
      <c r="F50" s="513">
        <v>45000</v>
      </c>
      <c r="G50" s="513">
        <v>45000</v>
      </c>
      <c r="H50" s="508">
        <v>100</v>
      </c>
      <c r="I50" s="514" t="s">
        <v>6895</v>
      </c>
      <c r="J50" s="513">
        <v>22500</v>
      </c>
      <c r="K50" s="513">
        <v>45000</v>
      </c>
      <c r="L50" s="513">
        <v>34180.879999999997</v>
      </c>
      <c r="M50" s="508">
        <v>237.5</v>
      </c>
      <c r="N50" s="508">
        <v>237.5</v>
      </c>
      <c r="O50" s="508">
        <v>77.19</v>
      </c>
      <c r="P50" s="508">
        <v>0</v>
      </c>
      <c r="Q50" s="513">
        <v>10819.12</v>
      </c>
      <c r="R50" s="508">
        <v>24.04</v>
      </c>
      <c r="S50" s="514" t="s">
        <v>6895</v>
      </c>
    </row>
    <row r="51" spans="1:19" ht="15" customHeight="1" x14ac:dyDescent="0.2">
      <c r="A51" s="508">
        <v>6049.12</v>
      </c>
      <c r="B51" s="508" t="s">
        <v>6931</v>
      </c>
      <c r="C51" s="508" t="s">
        <v>6923</v>
      </c>
      <c r="D51" s="508" t="s">
        <v>6923</v>
      </c>
      <c r="E51" s="508" t="s">
        <v>290</v>
      </c>
      <c r="F51" s="513">
        <v>55000</v>
      </c>
      <c r="G51" s="513">
        <v>55000</v>
      </c>
      <c r="H51" s="508">
        <v>100</v>
      </c>
      <c r="I51" s="514" t="s">
        <v>6895</v>
      </c>
      <c r="J51" s="513">
        <v>55000</v>
      </c>
      <c r="K51" s="513">
        <v>55000</v>
      </c>
      <c r="L51" s="513">
        <v>36596.9</v>
      </c>
      <c r="M51" s="508">
        <v>336.5</v>
      </c>
      <c r="N51" s="508">
        <v>336.5</v>
      </c>
      <c r="O51" s="508">
        <v>65.41</v>
      </c>
      <c r="P51" s="508">
        <v>0</v>
      </c>
      <c r="Q51" s="513">
        <v>18403.099999999999</v>
      </c>
      <c r="R51" s="508">
        <v>33.46</v>
      </c>
      <c r="S51" s="514" t="s">
        <v>6895</v>
      </c>
    </row>
    <row r="52" spans="1:19" ht="15" customHeight="1" x14ac:dyDescent="0.2">
      <c r="A52" s="508">
        <v>6072.11</v>
      </c>
      <c r="B52" s="508" t="s">
        <v>6932</v>
      </c>
      <c r="C52" s="508" t="s">
        <v>6923</v>
      </c>
      <c r="D52" s="508" t="s">
        <v>6923</v>
      </c>
      <c r="E52" s="508" t="s">
        <v>290</v>
      </c>
      <c r="F52" s="513">
        <v>48000</v>
      </c>
      <c r="G52" s="513">
        <v>28800</v>
      </c>
      <c r="H52" s="508">
        <v>60</v>
      </c>
      <c r="I52" s="514" t="s">
        <v>6895</v>
      </c>
      <c r="J52" s="513">
        <v>28800</v>
      </c>
      <c r="K52" s="513">
        <v>28800</v>
      </c>
      <c r="L52" s="513">
        <v>24118.1</v>
      </c>
      <c r="M52" s="508">
        <v>116</v>
      </c>
      <c r="N52" s="508">
        <v>116</v>
      </c>
      <c r="O52" s="508">
        <v>71.97</v>
      </c>
      <c r="P52" s="508">
        <v>0</v>
      </c>
      <c r="Q52" s="513">
        <v>4681.8999999999996</v>
      </c>
      <c r="R52" s="508">
        <v>16.260000000000002</v>
      </c>
      <c r="S52" s="514" t="s">
        <v>6895</v>
      </c>
    </row>
    <row r="53" spans="1:19" ht="15" customHeight="1" x14ac:dyDescent="0.2">
      <c r="A53" s="508">
        <v>6119.1</v>
      </c>
      <c r="B53" s="508" t="s">
        <v>6933</v>
      </c>
      <c r="C53" s="508" t="s">
        <v>6923</v>
      </c>
      <c r="D53" s="508" t="s">
        <v>6923</v>
      </c>
      <c r="E53" s="508" t="s">
        <v>290</v>
      </c>
      <c r="F53" s="513">
        <v>20000</v>
      </c>
      <c r="G53" s="513">
        <v>20000</v>
      </c>
      <c r="H53" s="508">
        <v>100</v>
      </c>
      <c r="I53" s="514" t="s">
        <v>6895</v>
      </c>
      <c r="J53" s="513">
        <v>20000</v>
      </c>
      <c r="K53" s="513">
        <v>20000</v>
      </c>
      <c r="L53" s="513">
        <v>28877.19</v>
      </c>
      <c r="M53" s="508">
        <v>373</v>
      </c>
      <c r="N53" s="508">
        <v>373</v>
      </c>
      <c r="O53" s="508">
        <v>67.459999999999994</v>
      </c>
      <c r="P53" s="508">
        <v>0</v>
      </c>
      <c r="Q53" s="513">
        <v>-8877.19</v>
      </c>
      <c r="R53" s="508">
        <v>-44.39</v>
      </c>
      <c r="S53" s="514" t="s">
        <v>6895</v>
      </c>
    </row>
    <row r="54" spans="1:19" ht="15" customHeight="1" x14ac:dyDescent="0.2">
      <c r="A54" s="508">
        <v>6119.11</v>
      </c>
      <c r="B54" s="508" t="s">
        <v>6934</v>
      </c>
      <c r="C54" s="508" t="s">
        <v>6923</v>
      </c>
      <c r="D54" s="508" t="s">
        <v>6923</v>
      </c>
      <c r="E54" s="508" t="s">
        <v>290</v>
      </c>
      <c r="F54" s="513">
        <v>170000</v>
      </c>
      <c r="G54" s="513">
        <v>59500</v>
      </c>
      <c r="H54" s="508">
        <v>35</v>
      </c>
      <c r="I54" s="514" t="s">
        <v>6895</v>
      </c>
      <c r="J54" s="513">
        <v>34000</v>
      </c>
      <c r="K54" s="513">
        <v>59500</v>
      </c>
      <c r="L54" s="513">
        <v>59906.97</v>
      </c>
      <c r="M54" s="508">
        <v>906</v>
      </c>
      <c r="N54" s="508">
        <v>906</v>
      </c>
      <c r="O54" s="508">
        <v>55.93</v>
      </c>
      <c r="P54" s="508">
        <v>0</v>
      </c>
      <c r="Q54" s="508">
        <v>-406.97</v>
      </c>
      <c r="R54" s="508">
        <v>-0.68</v>
      </c>
      <c r="S54" s="514" t="s">
        <v>6895</v>
      </c>
    </row>
    <row r="55" spans="1:19" ht="15" customHeight="1" x14ac:dyDescent="0.2">
      <c r="A55" s="508">
        <v>6119.12</v>
      </c>
      <c r="B55" s="508" t="s">
        <v>6935</v>
      </c>
      <c r="C55" s="508" t="s">
        <v>6923</v>
      </c>
      <c r="D55" s="508" t="s">
        <v>6923</v>
      </c>
      <c r="E55" s="508" t="s">
        <v>290</v>
      </c>
      <c r="F55" s="513">
        <v>40000</v>
      </c>
      <c r="G55" s="508">
        <v>0</v>
      </c>
      <c r="H55" s="508">
        <v>0</v>
      </c>
      <c r="I55" s="514" t="s">
        <v>6895</v>
      </c>
      <c r="J55" s="508">
        <v>0</v>
      </c>
      <c r="K55" s="508">
        <v>0</v>
      </c>
      <c r="L55" s="508">
        <v>15.9</v>
      </c>
      <c r="M55" s="508">
        <v>0</v>
      </c>
      <c r="N55" s="508">
        <v>0</v>
      </c>
      <c r="O55" s="508">
        <v>0</v>
      </c>
      <c r="P55" s="508">
        <v>0</v>
      </c>
      <c r="Q55" s="508">
        <v>-15.9</v>
      </c>
      <c r="R55" s="513">
        <v>-1590</v>
      </c>
      <c r="S55" s="514" t="s">
        <v>6895</v>
      </c>
    </row>
    <row r="56" spans="1:19" ht="15" customHeight="1" x14ac:dyDescent="0.2">
      <c r="A56" s="508">
        <v>6120.1</v>
      </c>
      <c r="B56" s="508" t="s">
        <v>6936</v>
      </c>
      <c r="C56" s="508" t="s">
        <v>6923</v>
      </c>
      <c r="D56" s="508" t="s">
        <v>6923</v>
      </c>
      <c r="E56" s="508" t="s">
        <v>290</v>
      </c>
      <c r="F56" s="513">
        <v>20000</v>
      </c>
      <c r="G56" s="513">
        <v>20000</v>
      </c>
      <c r="H56" s="508">
        <v>100</v>
      </c>
      <c r="I56" s="514" t="s">
        <v>6895</v>
      </c>
      <c r="J56" s="513">
        <v>20000</v>
      </c>
      <c r="K56" s="513">
        <v>20000</v>
      </c>
      <c r="L56" s="513">
        <v>21483.06</v>
      </c>
      <c r="M56" s="508">
        <v>286.5</v>
      </c>
      <c r="N56" s="508">
        <v>286.5</v>
      </c>
      <c r="O56" s="508">
        <v>67.41</v>
      </c>
      <c r="P56" s="508">
        <v>0</v>
      </c>
      <c r="Q56" s="513">
        <v>-1483.06</v>
      </c>
      <c r="R56" s="508">
        <v>-7.42</v>
      </c>
      <c r="S56" s="514" t="s">
        <v>6895</v>
      </c>
    </row>
    <row r="57" spans="1:19" ht="15" customHeight="1" x14ac:dyDescent="0.2">
      <c r="A57" s="508">
        <v>6120.11</v>
      </c>
      <c r="B57" s="508" t="s">
        <v>6936</v>
      </c>
      <c r="C57" s="508" t="s">
        <v>6923</v>
      </c>
      <c r="D57" s="508" t="s">
        <v>6923</v>
      </c>
      <c r="E57" s="508" t="s">
        <v>290</v>
      </c>
      <c r="F57" s="513">
        <v>125000</v>
      </c>
      <c r="G57" s="508">
        <v>0</v>
      </c>
      <c r="H57" s="508">
        <v>0</v>
      </c>
      <c r="I57" s="514" t="s">
        <v>6895</v>
      </c>
      <c r="J57" s="508">
        <v>0</v>
      </c>
      <c r="K57" s="508">
        <v>0</v>
      </c>
      <c r="L57" s="513">
        <v>2532.73</v>
      </c>
      <c r="M57" s="508">
        <v>19.5</v>
      </c>
      <c r="N57" s="508">
        <v>19.5</v>
      </c>
      <c r="O57" s="508">
        <v>73.81</v>
      </c>
      <c r="P57" s="508">
        <v>0</v>
      </c>
      <c r="Q57" s="513">
        <v>-2532.73</v>
      </c>
      <c r="R57" s="513">
        <v>-253273</v>
      </c>
      <c r="S57" s="514" t="s">
        <v>6895</v>
      </c>
    </row>
    <row r="58" spans="1:19" ht="15" customHeight="1" x14ac:dyDescent="0.2">
      <c r="A58" s="508">
        <v>6179.1</v>
      </c>
      <c r="B58" s="508" t="s">
        <v>6937</v>
      </c>
      <c r="C58" s="508" t="s">
        <v>6923</v>
      </c>
      <c r="D58" s="508" t="s">
        <v>6923</v>
      </c>
      <c r="E58" s="508" t="s">
        <v>290</v>
      </c>
      <c r="F58" s="513">
        <v>600000</v>
      </c>
      <c r="G58" s="513">
        <v>225000</v>
      </c>
      <c r="H58" s="508">
        <v>37.5</v>
      </c>
      <c r="I58" s="514" t="s">
        <v>6895</v>
      </c>
      <c r="J58" s="513">
        <v>225000</v>
      </c>
      <c r="K58" s="513">
        <v>225000</v>
      </c>
      <c r="L58" s="513">
        <v>137091.60999999999</v>
      </c>
      <c r="M58" s="513">
        <v>1703.75</v>
      </c>
      <c r="N58" s="513">
        <v>1703.75</v>
      </c>
      <c r="O58" s="508">
        <v>58.48</v>
      </c>
      <c r="P58" s="508">
        <v>0</v>
      </c>
      <c r="Q58" s="513">
        <v>87908.39</v>
      </c>
      <c r="R58" s="508">
        <v>39.07</v>
      </c>
      <c r="S58" s="514" t="s">
        <v>6895</v>
      </c>
    </row>
    <row r="59" spans="1:19" ht="15" customHeight="1" x14ac:dyDescent="0.2">
      <c r="A59" s="508">
        <v>6313.1</v>
      </c>
      <c r="B59" s="508" t="s">
        <v>6938</v>
      </c>
      <c r="C59" s="508" t="s">
        <v>6923</v>
      </c>
      <c r="D59" s="508" t="s">
        <v>6923</v>
      </c>
      <c r="E59" s="508" t="s">
        <v>425</v>
      </c>
      <c r="F59" s="513">
        <v>1844625.01</v>
      </c>
      <c r="G59" s="513">
        <v>1636310.99</v>
      </c>
      <c r="H59" s="508">
        <v>88.71</v>
      </c>
      <c r="I59" s="514" t="s">
        <v>6895</v>
      </c>
      <c r="J59" s="513">
        <v>1573816.78</v>
      </c>
      <c r="K59" s="513">
        <v>244405.72</v>
      </c>
      <c r="L59" s="513">
        <v>195843.45</v>
      </c>
      <c r="M59" s="508">
        <v>809.5</v>
      </c>
      <c r="N59" s="508">
        <v>809.5</v>
      </c>
      <c r="O59" s="508">
        <v>70.98</v>
      </c>
      <c r="P59" s="508">
        <v>0</v>
      </c>
      <c r="Q59" s="513">
        <v>48562.27</v>
      </c>
      <c r="R59" s="508">
        <v>19.87</v>
      </c>
      <c r="S59" s="514" t="s">
        <v>6895</v>
      </c>
    </row>
    <row r="60" spans="1:19" ht="15" customHeight="1" x14ac:dyDescent="0.2">
      <c r="A60" s="508">
        <v>6346.1</v>
      </c>
      <c r="B60" s="508" t="s">
        <v>165</v>
      </c>
      <c r="C60" s="508" t="s">
        <v>6923</v>
      </c>
      <c r="D60" s="508" t="s">
        <v>6923</v>
      </c>
      <c r="E60" s="508" t="s">
        <v>425</v>
      </c>
      <c r="F60" s="513">
        <v>2326640</v>
      </c>
      <c r="G60" s="513">
        <v>1977644</v>
      </c>
      <c r="H60" s="508">
        <v>85</v>
      </c>
      <c r="I60" s="514" t="s">
        <v>6895</v>
      </c>
      <c r="J60" s="513">
        <v>1977644</v>
      </c>
      <c r="K60" s="513">
        <v>305217.25</v>
      </c>
      <c r="L60" s="513">
        <v>177728.58</v>
      </c>
      <c r="M60" s="513">
        <v>2020.5</v>
      </c>
      <c r="N60" s="513">
        <v>3200</v>
      </c>
      <c r="O60" s="508">
        <v>67.78</v>
      </c>
      <c r="P60" s="513">
        <v>1179.5</v>
      </c>
      <c r="Q60" s="513">
        <v>127488.67</v>
      </c>
      <c r="R60" s="508">
        <v>41.77</v>
      </c>
      <c r="S60" s="514" t="s">
        <v>6895</v>
      </c>
    </row>
    <row r="61" spans="1:19" ht="15" customHeight="1" x14ac:dyDescent="0.2">
      <c r="A61" s="508">
        <v>6350.1</v>
      </c>
      <c r="B61" s="508" t="s">
        <v>6939</v>
      </c>
      <c r="C61" s="508" t="s">
        <v>6923</v>
      </c>
      <c r="D61" s="508" t="s">
        <v>6923</v>
      </c>
      <c r="E61" s="508" t="s">
        <v>425</v>
      </c>
      <c r="F61" s="513">
        <v>1250845.6299999999</v>
      </c>
      <c r="G61" s="513">
        <v>500338.25</v>
      </c>
      <c r="H61" s="508">
        <v>40</v>
      </c>
      <c r="I61" s="514" t="s">
        <v>6895</v>
      </c>
      <c r="J61" s="513">
        <v>250169.13</v>
      </c>
      <c r="K61" s="513">
        <v>76856.45</v>
      </c>
      <c r="L61" s="513">
        <v>43508.34</v>
      </c>
      <c r="M61" s="508">
        <v>345</v>
      </c>
      <c r="N61" s="508">
        <v>350</v>
      </c>
      <c r="O61" s="508">
        <v>71.569999999999993</v>
      </c>
      <c r="P61" s="508">
        <v>5</v>
      </c>
      <c r="Q61" s="513">
        <v>33348.11</v>
      </c>
      <c r="R61" s="508">
        <v>43.39</v>
      </c>
      <c r="S61" s="514" t="s">
        <v>6895</v>
      </c>
    </row>
    <row r="62" spans="1:19" ht="15" customHeight="1" x14ac:dyDescent="0.2">
      <c r="A62" s="508">
        <v>6351.1</v>
      </c>
      <c r="B62" s="508" t="s">
        <v>120</v>
      </c>
      <c r="C62" s="508" t="s">
        <v>6923</v>
      </c>
      <c r="D62" s="508" t="s">
        <v>6923</v>
      </c>
      <c r="E62" s="508" t="s">
        <v>425</v>
      </c>
      <c r="F62" s="513">
        <v>974330.88</v>
      </c>
      <c r="G62" s="513">
        <v>292299.27</v>
      </c>
      <c r="H62" s="508">
        <v>30</v>
      </c>
      <c r="I62" s="514" t="s">
        <v>6895</v>
      </c>
      <c r="J62" s="513">
        <v>292299.27</v>
      </c>
      <c r="K62" s="513">
        <v>44743.81</v>
      </c>
      <c r="L62" s="513">
        <v>95005.52</v>
      </c>
      <c r="M62" s="508">
        <v>706</v>
      </c>
      <c r="N62" s="513">
        <v>3000</v>
      </c>
      <c r="O62" s="508">
        <v>73.23</v>
      </c>
      <c r="P62" s="513">
        <v>2294</v>
      </c>
      <c r="Q62" s="513">
        <v>-50261.71</v>
      </c>
      <c r="R62" s="508">
        <v>-112.33</v>
      </c>
      <c r="S62" s="514" t="s">
        <v>6895</v>
      </c>
    </row>
    <row r="63" spans="1:19" ht="15" customHeight="1" x14ac:dyDescent="0.2">
      <c r="A63" s="508">
        <v>6372.1</v>
      </c>
      <c r="B63" s="508" t="s">
        <v>6940</v>
      </c>
      <c r="C63" s="508" t="s">
        <v>6923</v>
      </c>
      <c r="D63" s="508" t="s">
        <v>6923</v>
      </c>
      <c r="E63" s="508" t="s">
        <v>425</v>
      </c>
      <c r="F63" s="513">
        <v>973599.62</v>
      </c>
      <c r="G63" s="513">
        <v>924919.64</v>
      </c>
      <c r="H63" s="508">
        <v>95</v>
      </c>
      <c r="I63" s="514" t="s">
        <v>6895</v>
      </c>
      <c r="J63" s="513">
        <v>924919.64</v>
      </c>
      <c r="K63" s="513">
        <v>140213.28</v>
      </c>
      <c r="L63" s="513">
        <v>147446.29</v>
      </c>
      <c r="M63" s="513">
        <v>1885.75</v>
      </c>
      <c r="N63" s="513">
        <v>1885.75</v>
      </c>
      <c r="O63" s="508">
        <v>55.95</v>
      </c>
      <c r="P63" s="508">
        <v>0</v>
      </c>
      <c r="Q63" s="513">
        <v>-7233.01</v>
      </c>
      <c r="R63" s="508">
        <v>-5.16</v>
      </c>
      <c r="S63" s="514" t="s">
        <v>6895</v>
      </c>
    </row>
    <row r="64" spans="1:19" ht="15" customHeight="1" x14ac:dyDescent="0.2">
      <c r="A64" s="508">
        <v>6389.1</v>
      </c>
      <c r="B64" s="508" t="s">
        <v>6941</v>
      </c>
      <c r="C64" s="508" t="s">
        <v>6923</v>
      </c>
      <c r="D64" s="508" t="s">
        <v>6923</v>
      </c>
      <c r="E64" s="508" t="s">
        <v>290</v>
      </c>
      <c r="F64" s="513">
        <v>359778</v>
      </c>
      <c r="G64" s="513">
        <v>208672.4</v>
      </c>
      <c r="H64" s="508">
        <v>58</v>
      </c>
      <c r="I64" s="514" t="s">
        <v>6895</v>
      </c>
      <c r="J64" s="513">
        <v>180552</v>
      </c>
      <c r="K64" s="513">
        <v>208672.4</v>
      </c>
      <c r="L64" s="513">
        <v>250003.37</v>
      </c>
      <c r="M64" s="513">
        <v>1442</v>
      </c>
      <c r="N64" s="513">
        <v>4000</v>
      </c>
      <c r="O64" s="508">
        <v>74.430000000000007</v>
      </c>
      <c r="P64" s="513">
        <v>2558</v>
      </c>
      <c r="Q64" s="513">
        <v>-41330.97</v>
      </c>
      <c r="R64" s="508">
        <v>-19.809999999999999</v>
      </c>
      <c r="S64" s="514" t="s">
        <v>6895</v>
      </c>
    </row>
    <row r="65" spans="1:19" ht="15" customHeight="1" x14ac:dyDescent="0.2">
      <c r="A65" s="508">
        <v>6417.1</v>
      </c>
      <c r="B65" s="508" t="s">
        <v>122</v>
      </c>
      <c r="C65" s="508" t="s">
        <v>6923</v>
      </c>
      <c r="D65" s="508" t="s">
        <v>6923</v>
      </c>
      <c r="E65" s="508" t="s">
        <v>425</v>
      </c>
      <c r="F65" s="513">
        <v>1282400</v>
      </c>
      <c r="G65" s="513">
        <v>769440</v>
      </c>
      <c r="H65" s="508">
        <v>60</v>
      </c>
      <c r="I65" s="514" t="s">
        <v>6895</v>
      </c>
      <c r="J65" s="513">
        <v>512960</v>
      </c>
      <c r="K65" s="513">
        <v>119719.08</v>
      </c>
      <c r="L65" s="513">
        <v>137483.87</v>
      </c>
      <c r="M65" s="513">
        <v>1271</v>
      </c>
      <c r="N65" s="513">
        <v>2200</v>
      </c>
      <c r="O65" s="508">
        <v>77.959999999999994</v>
      </c>
      <c r="P65" s="508">
        <v>929</v>
      </c>
      <c r="Q65" s="513">
        <v>-17764.79</v>
      </c>
      <c r="R65" s="508">
        <v>-14.84</v>
      </c>
      <c r="S65" s="514" t="s">
        <v>6895</v>
      </c>
    </row>
    <row r="66" spans="1:19" ht="15" customHeight="1" x14ac:dyDescent="0.2">
      <c r="A66" s="508">
        <v>6511.1</v>
      </c>
      <c r="B66" s="508" t="s">
        <v>170</v>
      </c>
      <c r="C66" s="508" t="s">
        <v>6923</v>
      </c>
      <c r="D66" s="508" t="s">
        <v>6923</v>
      </c>
      <c r="E66" s="508" t="s">
        <v>425</v>
      </c>
      <c r="F66" s="513">
        <v>1465600</v>
      </c>
      <c r="G66" s="513">
        <v>1135840</v>
      </c>
      <c r="H66" s="508">
        <v>77.5</v>
      </c>
      <c r="I66" s="514" t="s">
        <v>6895</v>
      </c>
      <c r="J66" s="513">
        <v>916000</v>
      </c>
      <c r="K66" s="513">
        <v>168238.69</v>
      </c>
      <c r="L66" s="513">
        <v>181975.11</v>
      </c>
      <c r="M66" s="508">
        <v>436</v>
      </c>
      <c r="N66" s="513">
        <v>5380</v>
      </c>
      <c r="O66" s="508">
        <v>101.96</v>
      </c>
      <c r="P66" s="513">
        <v>4944</v>
      </c>
      <c r="Q66" s="513">
        <v>-13736.42</v>
      </c>
      <c r="R66" s="508">
        <v>-8.16</v>
      </c>
      <c r="S66" s="514" t="s">
        <v>6895</v>
      </c>
    </row>
    <row r="67" spans="1:19" ht="15" customHeight="1" x14ac:dyDescent="0.2">
      <c r="A67" s="508">
        <v>6580.1</v>
      </c>
      <c r="B67" s="508" t="s">
        <v>6942</v>
      </c>
      <c r="C67" s="508" t="s">
        <v>6923</v>
      </c>
      <c r="D67" s="508" t="s">
        <v>6923</v>
      </c>
      <c r="E67" s="508" t="s">
        <v>290</v>
      </c>
      <c r="F67" s="508">
        <v>0</v>
      </c>
      <c r="G67" s="508">
        <v>0</v>
      </c>
      <c r="H67" s="508">
        <v>0</v>
      </c>
      <c r="I67" s="514" t="s">
        <v>6895</v>
      </c>
      <c r="J67" s="508">
        <v>0</v>
      </c>
      <c r="K67" s="508">
        <v>0</v>
      </c>
      <c r="L67" s="513">
        <v>-4277.12</v>
      </c>
      <c r="M67" s="508">
        <v>-41</v>
      </c>
      <c r="N67" s="508">
        <v>-41</v>
      </c>
      <c r="O67" s="508">
        <v>104.32</v>
      </c>
      <c r="P67" s="508">
        <v>0</v>
      </c>
      <c r="Q67" s="513">
        <v>4277.12</v>
      </c>
      <c r="R67" s="513">
        <v>427712</v>
      </c>
      <c r="S67" s="514" t="s">
        <v>6895</v>
      </c>
    </row>
    <row r="68" spans="1:19" ht="15" customHeight="1" x14ac:dyDescent="0.2">
      <c r="A68" s="508">
        <v>6594.1</v>
      </c>
      <c r="B68" s="508" t="s">
        <v>6943</v>
      </c>
      <c r="C68" s="508" t="s">
        <v>6923</v>
      </c>
      <c r="D68" s="508" t="s">
        <v>6923</v>
      </c>
      <c r="E68" s="508" t="s">
        <v>425</v>
      </c>
      <c r="F68" s="513">
        <v>75471.7</v>
      </c>
      <c r="G68" s="513">
        <v>75471.7</v>
      </c>
      <c r="H68" s="508">
        <v>100</v>
      </c>
      <c r="I68" s="514" t="s">
        <v>6895</v>
      </c>
      <c r="J68" s="513">
        <v>75471.7</v>
      </c>
      <c r="K68" s="513">
        <v>11277.54</v>
      </c>
      <c r="L68" s="513">
        <v>6872.36</v>
      </c>
      <c r="M68" s="508">
        <v>28</v>
      </c>
      <c r="N68" s="508">
        <v>28</v>
      </c>
      <c r="O68" s="508">
        <v>84.43</v>
      </c>
      <c r="P68" s="508">
        <v>0</v>
      </c>
      <c r="Q68" s="513">
        <v>4405.18</v>
      </c>
      <c r="R68" s="508">
        <v>39.06</v>
      </c>
      <c r="S68" s="514" t="s">
        <v>6895</v>
      </c>
    </row>
    <row r="69" spans="1:19" ht="15" customHeight="1" x14ac:dyDescent="0.2">
      <c r="A69" s="508">
        <v>6641.1</v>
      </c>
      <c r="B69" s="508" t="s">
        <v>6944</v>
      </c>
      <c r="C69" s="508" t="s">
        <v>6923</v>
      </c>
      <c r="D69" s="508" t="s">
        <v>6923</v>
      </c>
      <c r="E69" s="508" t="s">
        <v>290</v>
      </c>
      <c r="F69" s="513">
        <v>238532.13</v>
      </c>
      <c r="G69" s="513">
        <v>131192.67000000001</v>
      </c>
      <c r="H69" s="508">
        <v>55</v>
      </c>
      <c r="I69" s="514" t="s">
        <v>6895</v>
      </c>
      <c r="J69" s="513">
        <v>71559.64</v>
      </c>
      <c r="K69" s="513">
        <v>131192.67000000001</v>
      </c>
      <c r="L69" s="513">
        <v>188189.46</v>
      </c>
      <c r="M69" s="513">
        <v>1140</v>
      </c>
      <c r="N69" s="513">
        <v>3800</v>
      </c>
      <c r="O69" s="508">
        <v>96.08</v>
      </c>
      <c r="P69" s="513">
        <v>2660</v>
      </c>
      <c r="Q69" s="513">
        <v>-56996.79</v>
      </c>
      <c r="R69" s="508">
        <v>-43.45</v>
      </c>
      <c r="S69" s="514" t="s">
        <v>6895</v>
      </c>
    </row>
    <row r="70" spans="1:19" ht="15" customHeight="1" x14ac:dyDescent="0.2">
      <c r="A70" s="508">
        <v>6702.1</v>
      </c>
      <c r="B70" s="508" t="s">
        <v>6945</v>
      </c>
      <c r="C70" s="508" t="s">
        <v>6923</v>
      </c>
      <c r="D70" s="508" t="s">
        <v>6923</v>
      </c>
      <c r="E70" s="508" t="s">
        <v>425</v>
      </c>
      <c r="F70" s="513">
        <v>2676120</v>
      </c>
      <c r="G70" s="513">
        <v>535224</v>
      </c>
      <c r="H70" s="508">
        <v>20</v>
      </c>
      <c r="I70" s="514" t="s">
        <v>6895</v>
      </c>
      <c r="J70" s="513">
        <v>535224</v>
      </c>
      <c r="K70" s="513">
        <v>77300.639999999999</v>
      </c>
      <c r="L70" s="513">
        <v>60840.01</v>
      </c>
      <c r="M70" s="508">
        <v>58</v>
      </c>
      <c r="N70" s="513">
        <v>8000</v>
      </c>
      <c r="O70" s="508">
        <v>123</v>
      </c>
      <c r="P70" s="513">
        <v>7942</v>
      </c>
      <c r="Q70" s="513">
        <v>16460.63</v>
      </c>
      <c r="R70" s="508">
        <v>21.29</v>
      </c>
      <c r="S70" s="514" t="s">
        <v>6895</v>
      </c>
    </row>
    <row r="71" spans="1:19" ht="15" customHeight="1" x14ac:dyDescent="0.2">
      <c r="A71" s="508">
        <v>6708.1</v>
      </c>
      <c r="B71" s="508" t="s">
        <v>6946</v>
      </c>
      <c r="C71" s="508" t="s">
        <v>6923</v>
      </c>
      <c r="D71" s="508" t="s">
        <v>6923</v>
      </c>
      <c r="E71" s="508" t="s">
        <v>425</v>
      </c>
      <c r="F71" s="513">
        <v>553680</v>
      </c>
      <c r="G71" s="513">
        <v>249156</v>
      </c>
      <c r="H71" s="508">
        <v>45</v>
      </c>
      <c r="I71" s="514" t="s">
        <v>6895</v>
      </c>
      <c r="J71" s="513">
        <v>166104</v>
      </c>
      <c r="K71" s="513">
        <v>34850.86</v>
      </c>
      <c r="L71" s="513">
        <v>93366.34</v>
      </c>
      <c r="M71" s="508">
        <v>710</v>
      </c>
      <c r="N71" s="513">
        <v>1735</v>
      </c>
      <c r="O71" s="508">
        <v>79.430000000000007</v>
      </c>
      <c r="P71" s="513">
        <v>1025</v>
      </c>
      <c r="Q71" s="513">
        <v>-58515.48</v>
      </c>
      <c r="R71" s="508">
        <v>-167.9</v>
      </c>
      <c r="S71" s="514" t="s">
        <v>6895</v>
      </c>
    </row>
    <row r="72" spans="1:19" ht="15" customHeight="1" x14ac:dyDescent="0.2">
      <c r="A72" s="508">
        <v>6709.1</v>
      </c>
      <c r="B72" s="508" t="s">
        <v>6947</v>
      </c>
      <c r="C72" s="508" t="s">
        <v>6923</v>
      </c>
      <c r="D72" s="508" t="s">
        <v>6923</v>
      </c>
      <c r="E72" s="508" t="s">
        <v>425</v>
      </c>
      <c r="F72" s="513">
        <v>1061220</v>
      </c>
      <c r="G72" s="513">
        <v>477549</v>
      </c>
      <c r="H72" s="508">
        <v>45</v>
      </c>
      <c r="I72" s="514" t="s">
        <v>6895</v>
      </c>
      <c r="J72" s="513">
        <v>318366</v>
      </c>
      <c r="K72" s="513">
        <v>66797.47</v>
      </c>
      <c r="L72" s="513">
        <v>75492.62</v>
      </c>
      <c r="M72" s="508">
        <v>441</v>
      </c>
      <c r="N72" s="513">
        <v>1650</v>
      </c>
      <c r="O72" s="508">
        <v>94.59</v>
      </c>
      <c r="P72" s="513">
        <v>1209</v>
      </c>
      <c r="Q72" s="513">
        <v>-8695.15</v>
      </c>
      <c r="R72" s="508">
        <v>-13.02</v>
      </c>
      <c r="S72" s="514" t="s">
        <v>6895</v>
      </c>
    </row>
    <row r="73" spans="1:19" ht="15" customHeight="1" x14ac:dyDescent="0.2">
      <c r="A73" s="508">
        <v>6746.1</v>
      </c>
      <c r="B73" s="508" t="s">
        <v>6948</v>
      </c>
      <c r="C73" s="508" t="s">
        <v>6923</v>
      </c>
      <c r="D73" s="508" t="s">
        <v>6923</v>
      </c>
      <c r="E73" s="508" t="s">
        <v>425</v>
      </c>
      <c r="F73" s="513">
        <v>3066092</v>
      </c>
      <c r="G73" s="513">
        <v>1717011.52</v>
      </c>
      <c r="H73" s="508">
        <v>56</v>
      </c>
      <c r="I73" s="514" t="s">
        <v>6895</v>
      </c>
      <c r="J73" s="513">
        <v>1716611.52</v>
      </c>
      <c r="K73" s="513">
        <v>241901.82</v>
      </c>
      <c r="L73" s="513">
        <v>219855.73</v>
      </c>
      <c r="M73" s="508">
        <v>418.5</v>
      </c>
      <c r="N73" s="513">
        <v>5400</v>
      </c>
      <c r="O73" s="508">
        <v>106.11</v>
      </c>
      <c r="P73" s="513">
        <v>4981.5</v>
      </c>
      <c r="Q73" s="513">
        <v>22046.09</v>
      </c>
      <c r="R73" s="508">
        <v>9.11</v>
      </c>
      <c r="S73" s="514" t="s">
        <v>6895</v>
      </c>
    </row>
    <row r="74" spans="1:19" ht="15" customHeight="1" x14ac:dyDescent="0.2">
      <c r="A74" s="508">
        <v>6762.1</v>
      </c>
      <c r="B74" s="508" t="s">
        <v>426</v>
      </c>
      <c r="C74" s="508" t="s">
        <v>6923</v>
      </c>
      <c r="D74" s="508" t="s">
        <v>6923</v>
      </c>
      <c r="E74" s="508" t="s">
        <v>425</v>
      </c>
      <c r="F74" s="513">
        <v>1206866</v>
      </c>
      <c r="G74" s="513">
        <v>724119.6</v>
      </c>
      <c r="H74" s="508">
        <v>60</v>
      </c>
      <c r="I74" s="514" t="s">
        <v>6895</v>
      </c>
      <c r="J74" s="513">
        <v>724119.6</v>
      </c>
      <c r="K74" s="513">
        <v>102386.76</v>
      </c>
      <c r="L74" s="513">
        <v>123221.99</v>
      </c>
      <c r="M74" s="508">
        <v>198</v>
      </c>
      <c r="N74" s="513">
        <v>3000</v>
      </c>
      <c r="O74" s="508">
        <v>109.17</v>
      </c>
      <c r="P74" s="513">
        <v>2802</v>
      </c>
      <c r="Q74" s="513">
        <v>-20835.23</v>
      </c>
      <c r="R74" s="508">
        <v>-20.350000000000001</v>
      </c>
      <c r="S74" s="514" t="s">
        <v>6895</v>
      </c>
    </row>
    <row r="75" spans="1:19" ht="15" customHeight="1" x14ac:dyDescent="0.2">
      <c r="A75" s="508">
        <v>6846.1</v>
      </c>
      <c r="B75" s="508" t="s">
        <v>6949</v>
      </c>
      <c r="C75" s="508" t="s">
        <v>6923</v>
      </c>
      <c r="D75" s="508" t="s">
        <v>6923</v>
      </c>
      <c r="E75" s="508" t="s">
        <v>425</v>
      </c>
      <c r="F75" s="513">
        <v>1226415.0900000001</v>
      </c>
      <c r="G75" s="508">
        <v>0</v>
      </c>
      <c r="H75" s="508">
        <v>0</v>
      </c>
      <c r="I75" s="514" t="s">
        <v>6895</v>
      </c>
      <c r="J75" s="508">
        <v>0</v>
      </c>
      <c r="K75" s="508">
        <v>0</v>
      </c>
      <c r="L75" s="513">
        <v>4448.07</v>
      </c>
      <c r="M75" s="508">
        <v>36</v>
      </c>
      <c r="N75" s="513">
        <v>2550</v>
      </c>
      <c r="O75" s="508">
        <v>123</v>
      </c>
      <c r="P75" s="513">
        <v>2514</v>
      </c>
      <c r="Q75" s="513">
        <v>-4448.07</v>
      </c>
      <c r="R75" s="513">
        <v>-444807</v>
      </c>
      <c r="S75" s="514" t="s">
        <v>6895</v>
      </c>
    </row>
    <row r="76" spans="1:19" ht="15" customHeight="1" x14ac:dyDescent="0.2">
      <c r="A76" s="508">
        <v>8016.1</v>
      </c>
      <c r="B76" s="508" t="s">
        <v>6950</v>
      </c>
      <c r="C76" s="508" t="s">
        <v>6951</v>
      </c>
      <c r="D76" s="508" t="s">
        <v>6923</v>
      </c>
      <c r="E76" s="508" t="s">
        <v>425</v>
      </c>
      <c r="F76" s="513">
        <v>1050000</v>
      </c>
      <c r="G76" s="513">
        <v>840000</v>
      </c>
      <c r="H76" s="508">
        <v>80</v>
      </c>
      <c r="I76" s="514" t="s">
        <v>6895</v>
      </c>
      <c r="J76" s="513">
        <v>840000</v>
      </c>
      <c r="K76" s="513">
        <v>123585.89</v>
      </c>
      <c r="L76" s="513">
        <v>71033.94</v>
      </c>
      <c r="M76" s="508">
        <v>22</v>
      </c>
      <c r="N76" s="508">
        <v>22</v>
      </c>
      <c r="O76" s="508">
        <v>76.349999999999994</v>
      </c>
      <c r="P76" s="508">
        <v>0</v>
      </c>
      <c r="Q76" s="513">
        <v>52551.95</v>
      </c>
      <c r="R76" s="508">
        <v>42.52</v>
      </c>
      <c r="S76" s="514" t="s">
        <v>6895</v>
      </c>
    </row>
    <row r="77" spans="1:19" ht="15" customHeight="1" x14ac:dyDescent="0.2">
      <c r="A77" s="508">
        <v>8028.1</v>
      </c>
      <c r="B77" s="508" t="s">
        <v>6952</v>
      </c>
      <c r="C77" s="508" t="s">
        <v>6923</v>
      </c>
      <c r="D77" s="508" t="s">
        <v>6923</v>
      </c>
      <c r="E77" s="508" t="s">
        <v>425</v>
      </c>
      <c r="F77" s="513">
        <v>500000</v>
      </c>
      <c r="G77" s="513">
        <v>500000</v>
      </c>
      <c r="H77" s="508">
        <v>100</v>
      </c>
      <c r="I77" s="514" t="s">
        <v>6895</v>
      </c>
      <c r="J77" s="513">
        <v>500000</v>
      </c>
      <c r="K77" s="513">
        <v>70765.899999999994</v>
      </c>
      <c r="L77" s="513">
        <v>68250.73</v>
      </c>
      <c r="M77" s="508">
        <v>57</v>
      </c>
      <c r="N77" s="513">
        <v>1606</v>
      </c>
      <c r="O77" s="508">
        <v>52.85</v>
      </c>
      <c r="P77" s="513">
        <v>1549</v>
      </c>
      <c r="Q77" s="513">
        <v>2515.17</v>
      </c>
      <c r="R77" s="508">
        <v>3.55</v>
      </c>
      <c r="S77" s="514" t="s">
        <v>6895</v>
      </c>
    </row>
    <row r="78" spans="1:19" ht="71" x14ac:dyDescent="0.2">
      <c r="A78" s="508">
        <v>8030.1</v>
      </c>
      <c r="B78" s="508" t="s">
        <v>6953</v>
      </c>
      <c r="C78" s="508" t="s">
        <v>6923</v>
      </c>
      <c r="D78" s="508" t="s">
        <v>6923</v>
      </c>
      <c r="E78" s="508" t="s">
        <v>290</v>
      </c>
      <c r="F78" s="513">
        <v>156878</v>
      </c>
      <c r="G78" s="513">
        <v>149034.1</v>
      </c>
      <c r="H78" s="508">
        <v>95</v>
      </c>
      <c r="I78" s="514" t="s">
        <v>6895</v>
      </c>
      <c r="J78" s="513">
        <v>141190.20000000001</v>
      </c>
      <c r="K78" s="513">
        <v>149034.1</v>
      </c>
      <c r="L78" s="513">
        <v>104438.91</v>
      </c>
      <c r="M78" s="508">
        <v>639</v>
      </c>
      <c r="N78" s="508">
        <v>639</v>
      </c>
      <c r="O78" s="508">
        <v>56.45</v>
      </c>
      <c r="P78" s="508">
        <v>0</v>
      </c>
      <c r="Q78" s="513">
        <v>44595.19</v>
      </c>
      <c r="R78" s="508">
        <v>29.92</v>
      </c>
      <c r="S78" s="514" t="s">
        <v>6895</v>
      </c>
    </row>
    <row r="79" spans="1:19" ht="15" hidden="1" customHeight="1" x14ac:dyDescent="0.2">
      <c r="A79" s="508">
        <v>11840.1</v>
      </c>
      <c r="B79" s="508" t="s">
        <v>6954</v>
      </c>
      <c r="C79" s="508" t="s">
        <v>6923</v>
      </c>
      <c r="D79" s="508" t="s">
        <v>6923</v>
      </c>
      <c r="E79" s="508" t="s">
        <v>425</v>
      </c>
      <c r="F79" s="513">
        <v>939871.8</v>
      </c>
      <c r="G79" s="513">
        <v>845884.62</v>
      </c>
      <c r="H79" s="508">
        <v>90</v>
      </c>
      <c r="I79" s="514" t="s">
        <v>6895</v>
      </c>
      <c r="J79" s="513">
        <v>657910.26</v>
      </c>
      <c r="K79" s="513">
        <v>119301.75</v>
      </c>
      <c r="L79" s="513">
        <v>79254.25</v>
      </c>
      <c r="M79" s="508">
        <v>386</v>
      </c>
      <c r="N79" s="513">
        <v>1800</v>
      </c>
      <c r="O79" s="508">
        <v>88.27</v>
      </c>
      <c r="P79" s="513">
        <v>1414</v>
      </c>
      <c r="Q79" s="513">
        <v>40047.5</v>
      </c>
      <c r="R79" s="508">
        <v>33.57</v>
      </c>
      <c r="S79" s="514" t="s">
        <v>6895</v>
      </c>
    </row>
    <row r="80" spans="1:19" ht="15" customHeight="1" x14ac:dyDescent="0.2">
      <c r="A80" s="508">
        <v>52342.16</v>
      </c>
      <c r="B80" s="508" t="s">
        <v>6955</v>
      </c>
      <c r="C80" s="508" t="s">
        <v>6923</v>
      </c>
      <c r="D80" s="508" t="s">
        <v>6923</v>
      </c>
      <c r="E80" s="508" t="s">
        <v>290</v>
      </c>
      <c r="F80" s="513">
        <v>35000</v>
      </c>
      <c r="G80" s="513">
        <v>7000</v>
      </c>
      <c r="H80" s="508">
        <v>20</v>
      </c>
      <c r="I80" s="514" t="s">
        <v>6895</v>
      </c>
      <c r="J80" s="513">
        <v>7000</v>
      </c>
      <c r="K80" s="513">
        <v>7000</v>
      </c>
      <c r="L80" s="513">
        <v>11801.01</v>
      </c>
      <c r="M80" s="508">
        <v>19</v>
      </c>
      <c r="N80" s="508">
        <v>19</v>
      </c>
      <c r="O80" s="508">
        <v>78.12</v>
      </c>
      <c r="P80" s="508">
        <v>0</v>
      </c>
      <c r="Q80" s="513">
        <v>-4801.01</v>
      </c>
      <c r="R80" s="508">
        <v>-68.59</v>
      </c>
      <c r="S80" s="514" t="s">
        <v>6895</v>
      </c>
    </row>
    <row r="81" spans="1:19" ht="15" customHeight="1" x14ac:dyDescent="0.2">
      <c r="A81" s="508">
        <v>52936.160000000003</v>
      </c>
      <c r="B81" s="508" t="s">
        <v>124</v>
      </c>
      <c r="C81" s="508" t="s">
        <v>6923</v>
      </c>
      <c r="D81" s="508" t="s">
        <v>6923</v>
      </c>
      <c r="E81" s="508" t="s">
        <v>290</v>
      </c>
      <c r="F81" s="513">
        <v>220000</v>
      </c>
      <c r="G81" s="513">
        <v>154000</v>
      </c>
      <c r="H81" s="508">
        <v>70</v>
      </c>
      <c r="I81" s="514" t="s">
        <v>6895</v>
      </c>
      <c r="J81" s="513">
        <v>154000</v>
      </c>
      <c r="K81" s="513">
        <v>154000</v>
      </c>
      <c r="L81" s="513">
        <v>155908.39000000001</v>
      </c>
      <c r="M81" s="508">
        <v>791</v>
      </c>
      <c r="N81" s="513">
        <v>3000</v>
      </c>
      <c r="O81" s="508">
        <v>85.05</v>
      </c>
      <c r="P81" s="513">
        <v>2209</v>
      </c>
      <c r="Q81" s="513">
        <v>-1908.39</v>
      </c>
      <c r="R81" s="508">
        <v>-1.24</v>
      </c>
      <c r="S81" s="514" t="s">
        <v>6895</v>
      </c>
    </row>
    <row r="82" spans="1:19" ht="15" customHeight="1" x14ac:dyDescent="0.2">
      <c r="A82" s="508">
        <v>80422.16</v>
      </c>
      <c r="B82" s="508" t="s">
        <v>6956</v>
      </c>
      <c r="C82" s="508" t="s">
        <v>6923</v>
      </c>
      <c r="D82" s="508" t="s">
        <v>6923</v>
      </c>
      <c r="E82" s="508" t="s">
        <v>425</v>
      </c>
      <c r="F82" s="513">
        <v>1651337.5</v>
      </c>
      <c r="G82" s="513">
        <v>1554200</v>
      </c>
      <c r="H82" s="508">
        <v>94.12</v>
      </c>
      <c r="I82" s="514" t="s">
        <v>6895</v>
      </c>
      <c r="J82" s="513">
        <v>1157890</v>
      </c>
      <c r="K82" s="513">
        <v>224569.23</v>
      </c>
      <c r="L82" s="513">
        <v>216098.39</v>
      </c>
      <c r="M82" s="508">
        <v>375</v>
      </c>
      <c r="N82" s="513">
        <v>5390</v>
      </c>
      <c r="O82" s="508">
        <v>105.45</v>
      </c>
      <c r="P82" s="513">
        <v>5015</v>
      </c>
      <c r="Q82" s="513">
        <v>8470.84</v>
      </c>
      <c r="R82" s="508">
        <v>3.77</v>
      </c>
      <c r="S82" s="514" t="s">
        <v>6895</v>
      </c>
    </row>
    <row r="83" spans="1:19" ht="43" x14ac:dyDescent="0.2">
      <c r="A83" s="508" t="s">
        <v>6957</v>
      </c>
      <c r="B83" s="508" t="s">
        <v>6958</v>
      </c>
      <c r="C83" s="508" t="s">
        <v>6923</v>
      </c>
      <c r="D83" s="508" t="s">
        <v>6923</v>
      </c>
      <c r="E83" s="508" t="s">
        <v>290</v>
      </c>
      <c r="F83" s="508">
        <v>0</v>
      </c>
      <c r="G83" s="513">
        <v>36598.800000000003</v>
      </c>
      <c r="H83" s="508">
        <v>0</v>
      </c>
      <c r="I83" s="514" t="s">
        <v>6895</v>
      </c>
      <c r="J83" s="508">
        <v>0</v>
      </c>
      <c r="K83" s="513">
        <v>36598.800000000003</v>
      </c>
      <c r="L83" s="513">
        <v>28099</v>
      </c>
      <c r="M83" s="508">
        <v>319</v>
      </c>
      <c r="N83" s="508">
        <v>0</v>
      </c>
      <c r="O83" s="508">
        <v>88.08</v>
      </c>
      <c r="P83" s="508">
        <v>-319</v>
      </c>
      <c r="Q83" s="513">
        <v>8499.7999999999993</v>
      </c>
      <c r="R83" s="508">
        <v>23.22</v>
      </c>
      <c r="S83" s="514" t="s">
        <v>6895</v>
      </c>
    </row>
    <row r="84" spans="1:19" ht="15" hidden="1" customHeight="1" x14ac:dyDescent="0.2">
      <c r="A84" s="506" t="s">
        <v>6920</v>
      </c>
      <c r="B84" s="506"/>
      <c r="C84" s="506"/>
      <c r="D84" s="506"/>
      <c r="E84" s="506"/>
      <c r="F84" s="515">
        <v>29835190.149999999</v>
      </c>
      <c r="G84" s="515">
        <v>18396338.640000001</v>
      </c>
      <c r="H84" s="506">
        <v>61.66</v>
      </c>
      <c r="I84" s="506" t="s">
        <v>6895</v>
      </c>
      <c r="J84" s="515">
        <v>16078223.779999999</v>
      </c>
      <c r="K84" s="515">
        <v>4961642.49</v>
      </c>
      <c r="L84" s="515">
        <v>4077376.18</v>
      </c>
      <c r="M84" s="515">
        <v>27203.75</v>
      </c>
      <c r="N84" s="515">
        <v>72114.75</v>
      </c>
      <c r="O84" s="506">
        <v>59.68</v>
      </c>
      <c r="P84" s="515">
        <v>44911</v>
      </c>
      <c r="Q84" s="515">
        <v>884266.31</v>
      </c>
      <c r="R84" s="506">
        <v>17.82</v>
      </c>
      <c r="S84" s="516" t="s">
        <v>6895</v>
      </c>
    </row>
    <row r="85" spans="1:19" ht="15" customHeight="1" x14ac:dyDescent="0.2">
      <c r="A85" s="511" t="s">
        <v>6891</v>
      </c>
      <c r="B85" s="511" t="s">
        <v>6892</v>
      </c>
      <c r="C85" s="511" t="s">
        <v>6874</v>
      </c>
      <c r="D85" s="511" t="s">
        <v>6874</v>
      </c>
      <c r="E85" s="511" t="s">
        <v>6874</v>
      </c>
      <c r="F85" s="511" t="s">
        <v>6874</v>
      </c>
      <c r="G85" s="511" t="s">
        <v>6874</v>
      </c>
      <c r="H85" s="511" t="s">
        <v>6874</v>
      </c>
      <c r="I85" s="508"/>
      <c r="J85" s="511" t="s">
        <v>6874</v>
      </c>
      <c r="K85" s="511" t="s">
        <v>6874</v>
      </c>
      <c r="L85" s="511" t="s">
        <v>6874</v>
      </c>
      <c r="M85" s="511" t="s">
        <v>6874</v>
      </c>
      <c r="N85" s="511" t="s">
        <v>6874</v>
      </c>
      <c r="O85" s="511" t="s">
        <v>6874</v>
      </c>
      <c r="P85" s="511" t="s">
        <v>6874</v>
      </c>
      <c r="Q85" s="511" t="s">
        <v>6874</v>
      </c>
      <c r="R85" s="511" t="s">
        <v>6874</v>
      </c>
      <c r="S85" s="508"/>
    </row>
    <row r="86" spans="1:19" ht="15" customHeight="1" x14ac:dyDescent="0.2">
      <c r="A86" s="508">
        <v>620.08000000000004</v>
      </c>
      <c r="B86" s="508" t="s">
        <v>6959</v>
      </c>
      <c r="C86" s="508" t="s">
        <v>277</v>
      </c>
      <c r="D86" s="508" t="s">
        <v>6960</v>
      </c>
      <c r="E86" s="508" t="s">
        <v>290</v>
      </c>
      <c r="F86" s="513">
        <v>137500</v>
      </c>
      <c r="G86" s="513">
        <v>137500</v>
      </c>
      <c r="H86" s="508">
        <v>100</v>
      </c>
      <c r="I86" s="514" t="s">
        <v>6895</v>
      </c>
      <c r="J86" s="513">
        <v>137500</v>
      </c>
      <c r="K86" s="513">
        <v>137500</v>
      </c>
      <c r="L86" s="513">
        <v>75298.91</v>
      </c>
      <c r="M86" s="513">
        <v>2112.5</v>
      </c>
      <c r="N86" s="513">
        <v>2112.5</v>
      </c>
      <c r="O86" s="508">
        <v>10.38</v>
      </c>
      <c r="P86" s="508">
        <v>0</v>
      </c>
      <c r="Q86" s="513">
        <v>62201.09</v>
      </c>
      <c r="R86" s="508">
        <v>45.24</v>
      </c>
      <c r="S86" s="514" t="s">
        <v>6895</v>
      </c>
    </row>
    <row r="87" spans="1:19" ht="15" customHeight="1" x14ac:dyDescent="0.2">
      <c r="A87" s="508">
        <v>6115.1</v>
      </c>
      <c r="B87" s="508" t="s">
        <v>125</v>
      </c>
      <c r="C87" s="508" t="s">
        <v>6960</v>
      </c>
      <c r="D87" s="508" t="s">
        <v>6960</v>
      </c>
      <c r="E87" s="508" t="s">
        <v>290</v>
      </c>
      <c r="F87" s="513">
        <v>225000</v>
      </c>
      <c r="G87" s="513">
        <v>180000</v>
      </c>
      <c r="H87" s="508">
        <v>80</v>
      </c>
      <c r="I87" s="514" t="s">
        <v>6895</v>
      </c>
      <c r="J87" s="513">
        <v>180000</v>
      </c>
      <c r="K87" s="513">
        <v>180000</v>
      </c>
      <c r="L87" s="513">
        <v>86805.15</v>
      </c>
      <c r="M87" s="508">
        <v>273.5</v>
      </c>
      <c r="N87" s="513">
        <v>4100</v>
      </c>
      <c r="O87" s="508">
        <v>73.59</v>
      </c>
      <c r="P87" s="513">
        <v>3826.5</v>
      </c>
      <c r="Q87" s="513">
        <v>93194.85</v>
      </c>
      <c r="R87" s="508">
        <v>51.77</v>
      </c>
      <c r="S87" s="514" t="s">
        <v>6895</v>
      </c>
    </row>
    <row r="88" spans="1:19" ht="15" customHeight="1" x14ac:dyDescent="0.2">
      <c r="A88" s="508">
        <v>6148.1</v>
      </c>
      <c r="B88" s="508" t="s">
        <v>6961</v>
      </c>
      <c r="C88" s="508" t="s">
        <v>6960</v>
      </c>
      <c r="D88" s="508" t="s">
        <v>6960</v>
      </c>
      <c r="E88" s="508" t="s">
        <v>290</v>
      </c>
      <c r="F88" s="513">
        <v>400000</v>
      </c>
      <c r="G88" s="513">
        <v>60000</v>
      </c>
      <c r="H88" s="508">
        <v>15</v>
      </c>
      <c r="I88" s="514" t="s">
        <v>6895</v>
      </c>
      <c r="J88" s="508">
        <v>0</v>
      </c>
      <c r="K88" s="513">
        <v>60000</v>
      </c>
      <c r="L88" s="513">
        <v>27667.74</v>
      </c>
      <c r="M88" s="508">
        <v>439</v>
      </c>
      <c r="N88" s="508">
        <v>439</v>
      </c>
      <c r="O88" s="508">
        <v>62.89</v>
      </c>
      <c r="P88" s="508">
        <v>0</v>
      </c>
      <c r="Q88" s="513">
        <v>32332.26</v>
      </c>
      <c r="R88" s="508">
        <v>53.89</v>
      </c>
      <c r="S88" s="514" t="s">
        <v>6895</v>
      </c>
    </row>
    <row r="89" spans="1:19" ht="15" customHeight="1" x14ac:dyDescent="0.2">
      <c r="A89" s="508">
        <v>6525.1</v>
      </c>
      <c r="B89" s="508" t="s">
        <v>6962</v>
      </c>
      <c r="C89" s="508" t="s">
        <v>6960</v>
      </c>
      <c r="D89" s="508" t="s">
        <v>6960</v>
      </c>
      <c r="E89" s="508" t="s">
        <v>290</v>
      </c>
      <c r="F89" s="513">
        <v>175000</v>
      </c>
      <c r="G89" s="508">
        <v>0</v>
      </c>
      <c r="H89" s="508">
        <v>0</v>
      </c>
      <c r="I89" s="514" t="s">
        <v>6895</v>
      </c>
      <c r="J89" s="508">
        <v>0</v>
      </c>
      <c r="K89" s="508">
        <v>0</v>
      </c>
      <c r="L89" s="508">
        <v>0</v>
      </c>
      <c r="M89" s="508">
        <v>0</v>
      </c>
      <c r="N89" s="508">
        <v>0</v>
      </c>
      <c r="O89" s="508">
        <v>0</v>
      </c>
      <c r="P89" s="508">
        <v>0</v>
      </c>
      <c r="Q89" s="508">
        <v>0</v>
      </c>
      <c r="R89" s="508">
        <v>0</v>
      </c>
      <c r="S89" s="514" t="s">
        <v>6895</v>
      </c>
    </row>
    <row r="90" spans="1:19" ht="15" customHeight="1" x14ac:dyDescent="0.2">
      <c r="A90" s="508">
        <v>6542.1</v>
      </c>
      <c r="B90" s="508" t="s">
        <v>175</v>
      </c>
      <c r="C90" s="508" t="s">
        <v>6960</v>
      </c>
      <c r="D90" s="508" t="s">
        <v>6960</v>
      </c>
      <c r="E90" s="508" t="s">
        <v>290</v>
      </c>
      <c r="F90" s="513">
        <v>300000</v>
      </c>
      <c r="G90" s="513">
        <v>242640</v>
      </c>
      <c r="H90" s="508">
        <v>80.88</v>
      </c>
      <c r="I90" s="514" t="s">
        <v>6895</v>
      </c>
      <c r="J90" s="513">
        <v>177231.4</v>
      </c>
      <c r="K90" s="513">
        <v>242640</v>
      </c>
      <c r="L90" s="513">
        <v>519424.28</v>
      </c>
      <c r="M90" s="513">
        <v>3280</v>
      </c>
      <c r="N90" s="513">
        <v>10400</v>
      </c>
      <c r="O90" s="508">
        <v>71.78</v>
      </c>
      <c r="P90" s="513">
        <v>7120</v>
      </c>
      <c r="Q90" s="513">
        <v>-276784.28000000003</v>
      </c>
      <c r="R90" s="508">
        <v>-114.07</v>
      </c>
      <c r="S90" s="514" t="s">
        <v>6895</v>
      </c>
    </row>
    <row r="91" spans="1:19" ht="15" customHeight="1" x14ac:dyDescent="0.2">
      <c r="A91" s="508">
        <v>6542.11</v>
      </c>
      <c r="B91" s="508" t="s">
        <v>6963</v>
      </c>
      <c r="C91" s="508" t="s">
        <v>6960</v>
      </c>
      <c r="D91" s="508" t="s">
        <v>6960</v>
      </c>
      <c r="E91" s="508" t="s">
        <v>290</v>
      </c>
      <c r="F91" s="513">
        <v>41500</v>
      </c>
      <c r="G91" s="513">
        <v>20060</v>
      </c>
      <c r="H91" s="508">
        <v>48.34</v>
      </c>
      <c r="I91" s="514" t="s">
        <v>6895</v>
      </c>
      <c r="J91" s="513">
        <v>5900</v>
      </c>
      <c r="K91" s="513">
        <v>20060</v>
      </c>
      <c r="L91" s="513">
        <v>45722.49</v>
      </c>
      <c r="M91" s="508">
        <v>32</v>
      </c>
      <c r="N91" s="508">
        <v>970</v>
      </c>
      <c r="O91" s="508">
        <v>99.31</v>
      </c>
      <c r="P91" s="508">
        <v>938</v>
      </c>
      <c r="Q91" s="513">
        <v>-25662.49</v>
      </c>
      <c r="R91" s="508">
        <v>-127.93</v>
      </c>
      <c r="S91" s="514" t="s">
        <v>6895</v>
      </c>
    </row>
    <row r="92" spans="1:19" ht="15" customHeight="1" x14ac:dyDescent="0.2">
      <c r="A92" s="508">
        <v>6556.1</v>
      </c>
      <c r="B92" s="508" t="s">
        <v>6964</v>
      </c>
      <c r="C92" s="508" t="s">
        <v>6960</v>
      </c>
      <c r="D92" s="508" t="s">
        <v>6960</v>
      </c>
      <c r="E92" s="508" t="s">
        <v>290</v>
      </c>
      <c r="F92" s="513">
        <v>330000</v>
      </c>
      <c r="G92" s="513">
        <v>110550</v>
      </c>
      <c r="H92" s="508">
        <v>33.5</v>
      </c>
      <c r="I92" s="514" t="s">
        <v>6895</v>
      </c>
      <c r="J92" s="513">
        <v>111070.06</v>
      </c>
      <c r="K92" s="513">
        <v>110550</v>
      </c>
      <c r="L92" s="513">
        <v>136895.20000000001</v>
      </c>
      <c r="M92" s="513">
        <v>1096.5</v>
      </c>
      <c r="N92" s="513">
        <v>4596.5</v>
      </c>
      <c r="O92" s="508">
        <v>94.82</v>
      </c>
      <c r="P92" s="513">
        <v>3500</v>
      </c>
      <c r="Q92" s="513">
        <v>-26345.200000000001</v>
      </c>
      <c r="R92" s="508">
        <v>-23.83</v>
      </c>
      <c r="S92" s="514" t="s">
        <v>6895</v>
      </c>
    </row>
    <row r="93" spans="1:19" ht="15" customHeight="1" x14ac:dyDescent="0.2">
      <c r="A93" s="508">
        <v>6572.1</v>
      </c>
      <c r="B93" s="508" t="s">
        <v>6965</v>
      </c>
      <c r="C93" s="508" t="s">
        <v>6960</v>
      </c>
      <c r="D93" s="508" t="s">
        <v>6960</v>
      </c>
      <c r="E93" s="508" t="s">
        <v>290</v>
      </c>
      <c r="F93" s="513">
        <v>450000</v>
      </c>
      <c r="G93" s="513">
        <v>162000</v>
      </c>
      <c r="H93" s="508">
        <v>36</v>
      </c>
      <c r="I93" s="514" t="s">
        <v>6895</v>
      </c>
      <c r="J93" s="513">
        <v>90000</v>
      </c>
      <c r="K93" s="513">
        <v>162000</v>
      </c>
      <c r="L93" s="513">
        <v>81130.03</v>
      </c>
      <c r="M93" s="508">
        <v>595</v>
      </c>
      <c r="N93" s="513">
        <v>5833</v>
      </c>
      <c r="O93" s="508">
        <v>84.78</v>
      </c>
      <c r="P93" s="513">
        <v>5238</v>
      </c>
      <c r="Q93" s="513">
        <v>80869.97</v>
      </c>
      <c r="R93" s="508">
        <v>49.92</v>
      </c>
      <c r="S93" s="514" t="s">
        <v>6895</v>
      </c>
    </row>
    <row r="94" spans="1:19" ht="15" customHeight="1" x14ac:dyDescent="0.2">
      <c r="A94" s="508">
        <v>6585.1</v>
      </c>
      <c r="B94" s="508" t="s">
        <v>6966</v>
      </c>
      <c r="C94" s="508" t="s">
        <v>6960</v>
      </c>
      <c r="D94" s="508" t="s">
        <v>6960</v>
      </c>
      <c r="E94" s="508" t="s">
        <v>290</v>
      </c>
      <c r="F94" s="513">
        <v>225000</v>
      </c>
      <c r="G94" s="513">
        <v>38250</v>
      </c>
      <c r="H94" s="508">
        <v>17</v>
      </c>
      <c r="I94" s="514" t="s">
        <v>6895</v>
      </c>
      <c r="J94" s="513">
        <v>33750</v>
      </c>
      <c r="K94" s="513">
        <v>38250</v>
      </c>
      <c r="L94" s="513">
        <v>19280.3</v>
      </c>
      <c r="M94" s="508">
        <v>220</v>
      </c>
      <c r="N94" s="513">
        <v>2320</v>
      </c>
      <c r="O94" s="508">
        <v>78.38</v>
      </c>
      <c r="P94" s="513">
        <v>2100</v>
      </c>
      <c r="Q94" s="513">
        <v>18969.7</v>
      </c>
      <c r="R94" s="508">
        <v>49.59</v>
      </c>
      <c r="S94" s="514" t="s">
        <v>6895</v>
      </c>
    </row>
    <row r="95" spans="1:19" ht="15" customHeight="1" x14ac:dyDescent="0.2">
      <c r="A95" s="508">
        <v>6593.1</v>
      </c>
      <c r="B95" s="508" t="s">
        <v>176</v>
      </c>
      <c r="C95" s="508" t="s">
        <v>6960</v>
      </c>
      <c r="D95" s="508" t="s">
        <v>6960</v>
      </c>
      <c r="E95" s="508" t="s">
        <v>290</v>
      </c>
      <c r="F95" s="513">
        <v>40000</v>
      </c>
      <c r="G95" s="513">
        <v>31000</v>
      </c>
      <c r="H95" s="508">
        <v>77.5</v>
      </c>
      <c r="I95" s="514" t="s">
        <v>6895</v>
      </c>
      <c r="J95" s="513">
        <v>22000</v>
      </c>
      <c r="K95" s="513">
        <v>31000</v>
      </c>
      <c r="L95" s="513">
        <v>53279.87</v>
      </c>
      <c r="M95" s="508">
        <v>421</v>
      </c>
      <c r="N95" s="513">
        <v>1500</v>
      </c>
      <c r="O95" s="508">
        <v>69.95</v>
      </c>
      <c r="P95" s="513">
        <v>1079</v>
      </c>
      <c r="Q95" s="513">
        <v>-22279.87</v>
      </c>
      <c r="R95" s="508">
        <v>-71.87</v>
      </c>
      <c r="S95" s="514" t="s">
        <v>6895</v>
      </c>
    </row>
    <row r="96" spans="1:19" ht="15" customHeight="1" x14ac:dyDescent="0.2">
      <c r="A96" s="508">
        <v>6593.11</v>
      </c>
      <c r="B96" s="508" t="s">
        <v>6967</v>
      </c>
      <c r="C96" s="508" t="s">
        <v>6960</v>
      </c>
      <c r="D96" s="508" t="s">
        <v>6960</v>
      </c>
      <c r="E96" s="508" t="s">
        <v>290</v>
      </c>
      <c r="F96" s="513">
        <v>10500</v>
      </c>
      <c r="G96" s="513">
        <v>6300</v>
      </c>
      <c r="H96" s="508">
        <v>60</v>
      </c>
      <c r="I96" s="514" t="s">
        <v>6895</v>
      </c>
      <c r="J96" s="508">
        <v>0</v>
      </c>
      <c r="K96" s="513">
        <v>6300</v>
      </c>
      <c r="L96" s="513">
        <v>43012.3</v>
      </c>
      <c r="M96" s="508">
        <v>0</v>
      </c>
      <c r="N96" s="508">
        <v>320</v>
      </c>
      <c r="O96" s="508">
        <v>0</v>
      </c>
      <c r="P96" s="508">
        <v>320</v>
      </c>
      <c r="Q96" s="513">
        <v>-36712.300000000003</v>
      </c>
      <c r="R96" s="508">
        <v>-582.73</v>
      </c>
      <c r="S96" s="514" t="s">
        <v>6895</v>
      </c>
    </row>
    <row r="97" spans="1:19" ht="15" customHeight="1" x14ac:dyDescent="0.2">
      <c r="A97" s="508">
        <v>6630.1</v>
      </c>
      <c r="B97" s="508" t="s">
        <v>6968</v>
      </c>
      <c r="C97" s="508" t="s">
        <v>6960</v>
      </c>
      <c r="D97" s="508" t="s">
        <v>6960</v>
      </c>
      <c r="E97" s="508" t="s">
        <v>290</v>
      </c>
      <c r="F97" s="513">
        <v>321000</v>
      </c>
      <c r="G97" s="513">
        <v>132000</v>
      </c>
      <c r="H97" s="508">
        <v>41.12</v>
      </c>
      <c r="I97" s="514" t="s">
        <v>6895</v>
      </c>
      <c r="J97" s="513">
        <v>116250</v>
      </c>
      <c r="K97" s="513">
        <v>132000</v>
      </c>
      <c r="L97" s="513">
        <v>171094.69</v>
      </c>
      <c r="M97" s="508">
        <v>734</v>
      </c>
      <c r="N97" s="513">
        <v>6460</v>
      </c>
      <c r="O97" s="508">
        <v>78.349999999999994</v>
      </c>
      <c r="P97" s="513">
        <v>5726</v>
      </c>
      <c r="Q97" s="513">
        <v>-39094.69</v>
      </c>
      <c r="R97" s="508">
        <v>-29.62</v>
      </c>
      <c r="S97" s="514" t="s">
        <v>6895</v>
      </c>
    </row>
    <row r="98" spans="1:19" ht="15" customHeight="1" x14ac:dyDescent="0.2">
      <c r="A98" s="508">
        <v>6715.1</v>
      </c>
      <c r="B98" s="508" t="s">
        <v>6969</v>
      </c>
      <c r="C98" s="508" t="s">
        <v>6960</v>
      </c>
      <c r="D98" s="508" t="s">
        <v>6960</v>
      </c>
      <c r="E98" s="508" t="s">
        <v>290</v>
      </c>
      <c r="F98" s="513">
        <v>18000</v>
      </c>
      <c r="G98" s="513">
        <v>18000</v>
      </c>
      <c r="H98" s="508">
        <v>100</v>
      </c>
      <c r="I98" s="514" t="s">
        <v>6895</v>
      </c>
      <c r="J98" s="513">
        <v>3600</v>
      </c>
      <c r="K98" s="513">
        <v>18000</v>
      </c>
      <c r="L98" s="513">
        <v>32938.980000000003</v>
      </c>
      <c r="M98" s="508">
        <v>82</v>
      </c>
      <c r="N98" s="508">
        <v>580</v>
      </c>
      <c r="O98" s="508">
        <v>74.150000000000006</v>
      </c>
      <c r="P98" s="508">
        <v>498</v>
      </c>
      <c r="Q98" s="513">
        <v>-14938.98</v>
      </c>
      <c r="R98" s="508">
        <v>-82.99</v>
      </c>
      <c r="S98" s="514" t="s">
        <v>6895</v>
      </c>
    </row>
    <row r="99" spans="1:19" ht="15" customHeight="1" x14ac:dyDescent="0.2">
      <c r="A99" s="508">
        <v>6847.1</v>
      </c>
      <c r="B99" s="508" t="s">
        <v>6970</v>
      </c>
      <c r="C99" s="508" t="s">
        <v>6960</v>
      </c>
      <c r="D99" s="508" t="s">
        <v>6960</v>
      </c>
      <c r="E99" s="508" t="s">
        <v>290</v>
      </c>
      <c r="F99" s="513">
        <v>280500</v>
      </c>
      <c r="G99" s="508">
        <v>0</v>
      </c>
      <c r="H99" s="508">
        <v>0</v>
      </c>
      <c r="I99" s="514" t="s">
        <v>6895</v>
      </c>
      <c r="J99" s="508">
        <v>0</v>
      </c>
      <c r="K99" s="508">
        <v>0</v>
      </c>
      <c r="L99" s="513">
        <v>30861.16</v>
      </c>
      <c r="M99" s="508">
        <v>111</v>
      </c>
      <c r="N99" s="513">
        <v>4700</v>
      </c>
      <c r="O99" s="508">
        <v>76.180000000000007</v>
      </c>
      <c r="P99" s="513">
        <v>4589</v>
      </c>
      <c r="Q99" s="513">
        <v>-30861.16</v>
      </c>
      <c r="R99" s="513">
        <v>-3086116</v>
      </c>
      <c r="S99" s="514" t="s">
        <v>6895</v>
      </c>
    </row>
    <row r="100" spans="1:19" ht="15" customHeight="1" x14ac:dyDescent="0.2">
      <c r="A100" s="508">
        <v>6871.1</v>
      </c>
      <c r="B100" s="508" t="s">
        <v>6971</v>
      </c>
      <c r="C100" s="508" t="s">
        <v>6960</v>
      </c>
      <c r="D100" s="508" t="s">
        <v>6960</v>
      </c>
      <c r="E100" s="508" t="s">
        <v>290</v>
      </c>
      <c r="F100" s="513">
        <v>122000</v>
      </c>
      <c r="G100" s="508">
        <v>0</v>
      </c>
      <c r="H100" s="508">
        <v>0</v>
      </c>
      <c r="I100" s="514" t="s">
        <v>6895</v>
      </c>
      <c r="J100" s="508">
        <v>0</v>
      </c>
      <c r="K100" s="508">
        <v>0</v>
      </c>
      <c r="L100" s="508">
        <v>208</v>
      </c>
      <c r="M100" s="508">
        <v>2</v>
      </c>
      <c r="N100" s="513">
        <v>2870</v>
      </c>
      <c r="O100" s="508">
        <v>104</v>
      </c>
      <c r="P100" s="513">
        <v>2868</v>
      </c>
      <c r="Q100" s="508">
        <v>-208</v>
      </c>
      <c r="R100" s="513">
        <v>-20800</v>
      </c>
      <c r="S100" s="514" t="s">
        <v>6895</v>
      </c>
    </row>
    <row r="101" spans="1:19" ht="15" customHeight="1" x14ac:dyDescent="0.2">
      <c r="A101" s="508">
        <v>55451.16</v>
      </c>
      <c r="B101" s="508" t="s">
        <v>6972</v>
      </c>
      <c r="C101" s="508" t="s">
        <v>6960</v>
      </c>
      <c r="D101" s="508" t="s">
        <v>6960</v>
      </c>
      <c r="E101" s="508" t="s">
        <v>290</v>
      </c>
      <c r="F101" s="513">
        <v>442996.12</v>
      </c>
      <c r="G101" s="513">
        <v>44299.6</v>
      </c>
      <c r="H101" s="508">
        <v>10</v>
      </c>
      <c r="I101" s="514" t="s">
        <v>6895</v>
      </c>
      <c r="J101" s="508">
        <v>0</v>
      </c>
      <c r="K101" s="513">
        <v>44299.6</v>
      </c>
      <c r="L101" s="513">
        <v>20065.57</v>
      </c>
      <c r="M101" s="508">
        <v>291</v>
      </c>
      <c r="N101" s="513">
        <v>2710</v>
      </c>
      <c r="O101" s="508">
        <v>65.760000000000005</v>
      </c>
      <c r="P101" s="513">
        <v>2419</v>
      </c>
      <c r="Q101" s="513">
        <v>24234.03</v>
      </c>
      <c r="R101" s="508">
        <v>54.7</v>
      </c>
      <c r="S101" s="514" t="s">
        <v>6895</v>
      </c>
    </row>
    <row r="102" spans="1:19" ht="15" customHeight="1" x14ac:dyDescent="0.2">
      <c r="A102" s="508">
        <v>81000.160000000003</v>
      </c>
      <c r="B102" s="508" t="s">
        <v>6973</v>
      </c>
      <c r="C102" s="508" t="s">
        <v>6960</v>
      </c>
      <c r="D102" s="508" t="s">
        <v>6960</v>
      </c>
      <c r="E102" s="508" t="s">
        <v>290</v>
      </c>
      <c r="F102" s="513">
        <v>184300</v>
      </c>
      <c r="G102" s="508">
        <v>0</v>
      </c>
      <c r="H102" s="508">
        <v>0</v>
      </c>
      <c r="I102" s="514" t="s">
        <v>6895</v>
      </c>
      <c r="J102" s="508">
        <v>0</v>
      </c>
      <c r="K102" s="508">
        <v>0</v>
      </c>
      <c r="L102" s="508">
        <v>0</v>
      </c>
      <c r="M102" s="508">
        <v>0</v>
      </c>
      <c r="N102" s="508">
        <v>0</v>
      </c>
      <c r="O102" s="508">
        <v>0</v>
      </c>
      <c r="P102" s="508">
        <v>0</v>
      </c>
      <c r="Q102" s="508">
        <v>0</v>
      </c>
      <c r="R102" s="508">
        <v>0</v>
      </c>
      <c r="S102" s="514" t="s">
        <v>6895</v>
      </c>
    </row>
    <row r="103" spans="1:19" ht="15" customHeight="1" x14ac:dyDescent="0.2">
      <c r="A103" s="506" t="s">
        <v>6920</v>
      </c>
      <c r="B103" s="506"/>
      <c r="C103" s="506"/>
      <c r="D103" s="506"/>
      <c r="E103" s="506"/>
      <c r="F103" s="515">
        <v>3703296.12</v>
      </c>
      <c r="G103" s="515">
        <v>1182599.6000000001</v>
      </c>
      <c r="H103" s="506">
        <v>31.93</v>
      </c>
      <c r="I103" s="506" t="s">
        <v>6895</v>
      </c>
      <c r="J103" s="515">
        <v>877301.46</v>
      </c>
      <c r="K103" s="515">
        <v>1182599.6000000001</v>
      </c>
      <c r="L103" s="515">
        <v>1343684.67</v>
      </c>
      <c r="M103" s="515">
        <v>9689.5</v>
      </c>
      <c r="N103" s="515">
        <v>49911</v>
      </c>
      <c r="O103" s="506">
        <v>62</v>
      </c>
      <c r="P103" s="515">
        <v>40221.5</v>
      </c>
      <c r="Q103" s="515">
        <v>-161085.07</v>
      </c>
      <c r="R103" s="506">
        <v>-13.62</v>
      </c>
      <c r="S103" s="516" t="s">
        <v>6895</v>
      </c>
    </row>
    <row r="104" spans="1:19" ht="15" customHeight="1" x14ac:dyDescent="0.2">
      <c r="A104" s="511" t="s">
        <v>6891</v>
      </c>
      <c r="B104" s="511" t="s">
        <v>6892</v>
      </c>
      <c r="C104" s="511" t="s">
        <v>6874</v>
      </c>
      <c r="D104" s="511" t="s">
        <v>6874</v>
      </c>
      <c r="E104" s="511" t="s">
        <v>6874</v>
      </c>
      <c r="F104" s="511" t="s">
        <v>6874</v>
      </c>
      <c r="G104" s="511" t="s">
        <v>6874</v>
      </c>
      <c r="H104" s="511" t="s">
        <v>6874</v>
      </c>
      <c r="I104" s="508"/>
      <c r="J104" s="511" t="s">
        <v>6874</v>
      </c>
      <c r="K104" s="511" t="s">
        <v>6874</v>
      </c>
      <c r="L104" s="511" t="s">
        <v>6874</v>
      </c>
      <c r="M104" s="511" t="s">
        <v>6874</v>
      </c>
      <c r="N104" s="511" t="s">
        <v>6874</v>
      </c>
      <c r="O104" s="511" t="s">
        <v>6874</v>
      </c>
      <c r="P104" s="511" t="s">
        <v>6874</v>
      </c>
      <c r="Q104" s="511" t="s">
        <v>6874</v>
      </c>
      <c r="R104" s="511" t="s">
        <v>6874</v>
      </c>
      <c r="S104" s="508"/>
    </row>
    <row r="105" spans="1:19" ht="15" customHeight="1" x14ac:dyDescent="0.2">
      <c r="A105" s="508">
        <v>104.3</v>
      </c>
      <c r="B105" s="508" t="s">
        <v>6974</v>
      </c>
      <c r="C105" s="508" t="s">
        <v>277</v>
      </c>
      <c r="D105" s="508" t="s">
        <v>277</v>
      </c>
      <c r="E105" s="508" t="s">
        <v>290</v>
      </c>
      <c r="F105" s="513">
        <v>163000</v>
      </c>
      <c r="G105" s="513">
        <v>163000</v>
      </c>
      <c r="H105" s="508">
        <v>100</v>
      </c>
      <c r="I105" s="514" t="s">
        <v>6895</v>
      </c>
      <c r="J105" s="513">
        <v>158800</v>
      </c>
      <c r="K105" s="513">
        <v>163000</v>
      </c>
      <c r="L105" s="513">
        <v>145138.74</v>
      </c>
      <c r="M105" s="513">
        <v>1426.5</v>
      </c>
      <c r="N105" s="513">
        <v>1426.5</v>
      </c>
      <c r="O105" s="508">
        <v>4.0599999999999996</v>
      </c>
      <c r="P105" s="508">
        <v>0</v>
      </c>
      <c r="Q105" s="513">
        <v>17861.259999999998</v>
      </c>
      <c r="R105" s="508">
        <v>10.96</v>
      </c>
      <c r="S105" s="514" t="s">
        <v>6895</v>
      </c>
    </row>
    <row r="106" spans="1:19" ht="15" customHeight="1" x14ac:dyDescent="0.2">
      <c r="A106" s="508">
        <v>104.37</v>
      </c>
      <c r="B106" s="508" t="s">
        <v>140</v>
      </c>
      <c r="C106" s="508" t="s">
        <v>277</v>
      </c>
      <c r="D106" s="508" t="s">
        <v>277</v>
      </c>
      <c r="E106" s="508" t="s">
        <v>290</v>
      </c>
      <c r="F106" s="513">
        <v>65000</v>
      </c>
      <c r="G106" s="513">
        <v>65000</v>
      </c>
      <c r="H106" s="508">
        <v>100</v>
      </c>
      <c r="I106" s="514" t="s">
        <v>6895</v>
      </c>
      <c r="J106" s="513">
        <v>63600</v>
      </c>
      <c r="K106" s="513">
        <v>65000</v>
      </c>
      <c r="L106" s="513">
        <v>51039.39</v>
      </c>
      <c r="M106" s="508">
        <v>686.5</v>
      </c>
      <c r="N106" s="508">
        <v>686.5</v>
      </c>
      <c r="O106" s="508">
        <v>2.89</v>
      </c>
      <c r="P106" s="508">
        <v>0</v>
      </c>
      <c r="Q106" s="513">
        <v>13960.61</v>
      </c>
      <c r="R106" s="508">
        <v>21.48</v>
      </c>
      <c r="S106" s="514" t="s">
        <v>6895</v>
      </c>
    </row>
    <row r="107" spans="1:19" ht="15" customHeight="1" x14ac:dyDescent="0.2">
      <c r="A107" s="508">
        <v>204.02</v>
      </c>
      <c r="B107" s="508" t="s">
        <v>6975</v>
      </c>
      <c r="C107" s="508" t="s">
        <v>277</v>
      </c>
      <c r="D107" s="508" t="s">
        <v>277</v>
      </c>
      <c r="E107" s="508" t="s">
        <v>290</v>
      </c>
      <c r="F107" s="513">
        <v>160000</v>
      </c>
      <c r="G107" s="513">
        <v>60000</v>
      </c>
      <c r="H107" s="508">
        <v>37.5</v>
      </c>
      <c r="I107" s="514" t="s">
        <v>6895</v>
      </c>
      <c r="J107" s="513">
        <v>35000</v>
      </c>
      <c r="K107" s="513">
        <v>60000</v>
      </c>
      <c r="L107" s="508">
        <v>18.510000000000002</v>
      </c>
      <c r="M107" s="508">
        <v>0</v>
      </c>
      <c r="N107" s="508">
        <v>0</v>
      </c>
      <c r="O107" s="508">
        <v>0</v>
      </c>
      <c r="P107" s="508">
        <v>0</v>
      </c>
      <c r="Q107" s="513">
        <v>59981.49</v>
      </c>
      <c r="R107" s="508">
        <v>99.97</v>
      </c>
      <c r="S107" s="514" t="s">
        <v>6895</v>
      </c>
    </row>
    <row r="108" spans="1:19" ht="15" customHeight="1" x14ac:dyDescent="0.2">
      <c r="A108" s="508">
        <v>302.45</v>
      </c>
      <c r="B108" s="508" t="s">
        <v>6976</v>
      </c>
      <c r="C108" s="508" t="s">
        <v>277</v>
      </c>
      <c r="D108" s="508" t="s">
        <v>277</v>
      </c>
      <c r="E108" s="508" t="s">
        <v>290</v>
      </c>
      <c r="F108" s="513">
        <v>100000</v>
      </c>
      <c r="G108" s="513">
        <v>60000</v>
      </c>
      <c r="H108" s="508">
        <v>60</v>
      </c>
      <c r="I108" s="514" t="s">
        <v>6895</v>
      </c>
      <c r="J108" s="513">
        <v>42500</v>
      </c>
      <c r="K108" s="513">
        <v>60000</v>
      </c>
      <c r="L108" s="513">
        <v>34336.51</v>
      </c>
      <c r="M108" s="513">
        <v>1113.5</v>
      </c>
      <c r="N108" s="513">
        <v>1113.5</v>
      </c>
      <c r="O108" s="508">
        <v>0</v>
      </c>
      <c r="P108" s="508">
        <v>0</v>
      </c>
      <c r="Q108" s="513">
        <v>25663.49</v>
      </c>
      <c r="R108" s="508">
        <v>42.77</v>
      </c>
      <c r="S108" s="514" t="s">
        <v>6895</v>
      </c>
    </row>
    <row r="109" spans="1:19" ht="15" customHeight="1" x14ac:dyDescent="0.2">
      <c r="A109" s="508">
        <v>304.27</v>
      </c>
      <c r="B109" s="508" t="s">
        <v>115</v>
      </c>
      <c r="C109" s="508" t="s">
        <v>277</v>
      </c>
      <c r="D109" s="508" t="s">
        <v>277</v>
      </c>
      <c r="E109" s="508" t="s">
        <v>290</v>
      </c>
      <c r="F109" s="513">
        <v>150000</v>
      </c>
      <c r="G109" s="513">
        <v>120000</v>
      </c>
      <c r="H109" s="508">
        <v>80</v>
      </c>
      <c r="I109" s="514" t="s">
        <v>6895</v>
      </c>
      <c r="J109" s="513">
        <v>90000</v>
      </c>
      <c r="K109" s="513">
        <v>120000</v>
      </c>
      <c r="L109" s="513">
        <v>105463.89</v>
      </c>
      <c r="M109" s="513">
        <v>2206.25</v>
      </c>
      <c r="N109" s="513">
        <v>2715.25</v>
      </c>
      <c r="O109" s="508">
        <v>21.42</v>
      </c>
      <c r="P109" s="508">
        <v>509</v>
      </c>
      <c r="Q109" s="513">
        <v>14536.11</v>
      </c>
      <c r="R109" s="508">
        <v>12.11</v>
      </c>
      <c r="S109" s="514" t="s">
        <v>6895</v>
      </c>
    </row>
    <row r="110" spans="1:19" ht="15" customHeight="1" x14ac:dyDescent="0.2">
      <c r="A110" s="508">
        <v>404.17</v>
      </c>
      <c r="B110" s="508" t="s">
        <v>6977</v>
      </c>
      <c r="C110" s="508" t="s">
        <v>277</v>
      </c>
      <c r="D110" s="508" t="s">
        <v>277</v>
      </c>
      <c r="E110" s="508" t="s">
        <v>290</v>
      </c>
      <c r="F110" s="513">
        <v>130000</v>
      </c>
      <c r="G110" s="513">
        <v>90000</v>
      </c>
      <c r="H110" s="508">
        <v>69.23</v>
      </c>
      <c r="I110" s="514" t="s">
        <v>6895</v>
      </c>
      <c r="J110" s="513">
        <v>50000</v>
      </c>
      <c r="K110" s="513">
        <v>90000</v>
      </c>
      <c r="L110" s="513">
        <v>27812.52</v>
      </c>
      <c r="M110" s="513">
        <v>1180.3</v>
      </c>
      <c r="N110" s="513">
        <v>1180.3</v>
      </c>
      <c r="O110" s="508">
        <v>0</v>
      </c>
      <c r="P110" s="508">
        <v>0</v>
      </c>
      <c r="Q110" s="513">
        <v>62187.48</v>
      </c>
      <c r="R110" s="508">
        <v>69.099999999999994</v>
      </c>
      <c r="S110" s="514" t="s">
        <v>6895</v>
      </c>
    </row>
    <row r="111" spans="1:19" ht="15" customHeight="1" x14ac:dyDescent="0.2">
      <c r="A111" s="508">
        <v>414.19</v>
      </c>
      <c r="B111" s="508" t="s">
        <v>6978</v>
      </c>
      <c r="C111" s="508" t="s">
        <v>277</v>
      </c>
      <c r="D111" s="508" t="s">
        <v>277</v>
      </c>
      <c r="E111" s="508" t="s">
        <v>290</v>
      </c>
      <c r="F111" s="513">
        <v>260000</v>
      </c>
      <c r="G111" s="513">
        <v>230000</v>
      </c>
      <c r="H111" s="508">
        <v>88.46</v>
      </c>
      <c r="I111" s="514" t="s">
        <v>6895</v>
      </c>
      <c r="J111" s="513">
        <v>185000</v>
      </c>
      <c r="K111" s="513">
        <v>230000</v>
      </c>
      <c r="L111" s="513">
        <v>75482.83</v>
      </c>
      <c r="M111" s="513">
        <v>3072.05</v>
      </c>
      <c r="N111" s="513">
        <v>3072.05</v>
      </c>
      <c r="O111" s="508">
        <v>0</v>
      </c>
      <c r="P111" s="508">
        <v>0</v>
      </c>
      <c r="Q111" s="513">
        <v>154517.17000000001</v>
      </c>
      <c r="R111" s="508">
        <v>67.180000000000007</v>
      </c>
      <c r="S111" s="514" t="s">
        <v>6895</v>
      </c>
    </row>
    <row r="112" spans="1:19" ht="15" customHeight="1" x14ac:dyDescent="0.2">
      <c r="A112" s="508">
        <v>504.11</v>
      </c>
      <c r="B112" s="508" t="s">
        <v>6979</v>
      </c>
      <c r="C112" s="508" t="s">
        <v>277</v>
      </c>
      <c r="D112" s="508" t="s">
        <v>277</v>
      </c>
      <c r="E112" s="508" t="s">
        <v>290</v>
      </c>
      <c r="F112" s="513">
        <v>160000</v>
      </c>
      <c r="G112" s="513">
        <v>83500</v>
      </c>
      <c r="H112" s="508">
        <v>52.19</v>
      </c>
      <c r="I112" s="514" t="s">
        <v>6895</v>
      </c>
      <c r="J112" s="513">
        <v>42000</v>
      </c>
      <c r="K112" s="513">
        <v>83500</v>
      </c>
      <c r="L112" s="513">
        <v>52791.09</v>
      </c>
      <c r="M112" s="513">
        <v>2107.75</v>
      </c>
      <c r="N112" s="513">
        <v>2107.75</v>
      </c>
      <c r="O112" s="508">
        <v>0</v>
      </c>
      <c r="P112" s="508">
        <v>0</v>
      </c>
      <c r="Q112" s="513">
        <v>30708.91</v>
      </c>
      <c r="R112" s="508">
        <v>36.78</v>
      </c>
      <c r="S112" s="514" t="s">
        <v>6895</v>
      </c>
    </row>
    <row r="113" spans="1:19" ht="15" customHeight="1" x14ac:dyDescent="0.2">
      <c r="A113" s="508">
        <v>604.20000000000005</v>
      </c>
      <c r="B113" s="508" t="s">
        <v>116</v>
      </c>
      <c r="C113" s="508" t="s">
        <v>277</v>
      </c>
      <c r="D113" s="508" t="s">
        <v>277</v>
      </c>
      <c r="E113" s="508" t="s">
        <v>6980</v>
      </c>
      <c r="F113" s="513">
        <v>20011200</v>
      </c>
      <c r="G113" s="513">
        <v>9688800</v>
      </c>
      <c r="H113" s="508">
        <v>48.42</v>
      </c>
      <c r="I113" s="514" t="s">
        <v>6895</v>
      </c>
      <c r="J113" s="513">
        <v>7803840</v>
      </c>
      <c r="K113" s="513">
        <v>143407.70000000001</v>
      </c>
      <c r="L113" s="513">
        <v>101402.08</v>
      </c>
      <c r="M113" s="513">
        <v>1753.25</v>
      </c>
      <c r="N113" s="513">
        <v>3359</v>
      </c>
      <c r="O113" s="508">
        <v>43.09</v>
      </c>
      <c r="P113" s="513">
        <v>1605.75</v>
      </c>
      <c r="Q113" s="513">
        <v>42005.62</v>
      </c>
      <c r="R113" s="508">
        <v>29.29</v>
      </c>
      <c r="S113" s="514" t="s">
        <v>6895</v>
      </c>
    </row>
    <row r="114" spans="1:19" ht="15" customHeight="1" x14ac:dyDescent="0.2">
      <c r="A114" s="508">
        <v>704.08</v>
      </c>
      <c r="B114" s="508" t="s">
        <v>138</v>
      </c>
      <c r="C114" s="508" t="s">
        <v>277</v>
      </c>
      <c r="D114" s="508" t="s">
        <v>277</v>
      </c>
      <c r="E114" s="508" t="s">
        <v>290</v>
      </c>
      <c r="F114" s="513">
        <v>151000</v>
      </c>
      <c r="G114" s="513">
        <v>128500</v>
      </c>
      <c r="H114" s="508">
        <v>85.1</v>
      </c>
      <c r="I114" s="514" t="s">
        <v>6895</v>
      </c>
      <c r="J114" s="513">
        <v>125500</v>
      </c>
      <c r="K114" s="513">
        <v>128500</v>
      </c>
      <c r="L114" s="513">
        <v>166297.57999999999</v>
      </c>
      <c r="M114" s="513">
        <v>2268</v>
      </c>
      <c r="N114" s="513">
        <v>3873.5</v>
      </c>
      <c r="O114" s="508">
        <v>65.66</v>
      </c>
      <c r="P114" s="513">
        <v>1605.5</v>
      </c>
      <c r="Q114" s="513">
        <v>-37797.58</v>
      </c>
      <c r="R114" s="508">
        <v>-29.41</v>
      </c>
      <c r="S114" s="514" t="s">
        <v>6895</v>
      </c>
    </row>
    <row r="115" spans="1:19" ht="15" customHeight="1" x14ac:dyDescent="0.2">
      <c r="A115" s="508">
        <v>704.12</v>
      </c>
      <c r="B115" s="508" t="s">
        <v>6981</v>
      </c>
      <c r="C115" s="508" t="s">
        <v>277</v>
      </c>
      <c r="D115" s="508" t="s">
        <v>277</v>
      </c>
      <c r="E115" s="508" t="s">
        <v>290</v>
      </c>
      <c r="F115" s="513">
        <v>155000</v>
      </c>
      <c r="G115" s="513">
        <v>155000</v>
      </c>
      <c r="H115" s="508">
        <v>100</v>
      </c>
      <c r="I115" s="514" t="s">
        <v>6895</v>
      </c>
      <c r="J115" s="513">
        <v>155000</v>
      </c>
      <c r="K115" s="513">
        <v>155000</v>
      </c>
      <c r="L115" s="513">
        <v>64173.599999999999</v>
      </c>
      <c r="M115" s="513">
        <v>2401.4</v>
      </c>
      <c r="N115" s="513">
        <v>2401.4</v>
      </c>
      <c r="O115" s="508">
        <v>4.49</v>
      </c>
      <c r="P115" s="508">
        <v>0</v>
      </c>
      <c r="Q115" s="513">
        <v>90826.4</v>
      </c>
      <c r="R115" s="508">
        <v>58.6</v>
      </c>
      <c r="S115" s="514" t="s">
        <v>6895</v>
      </c>
    </row>
    <row r="116" spans="1:19" ht="15" customHeight="1" x14ac:dyDescent="0.2">
      <c r="A116" s="508">
        <v>704.46</v>
      </c>
      <c r="B116" s="508" t="s">
        <v>146</v>
      </c>
      <c r="C116" s="508" t="s">
        <v>277</v>
      </c>
      <c r="D116" s="508" t="s">
        <v>277</v>
      </c>
      <c r="E116" s="508" t="s">
        <v>290</v>
      </c>
      <c r="F116" s="513">
        <v>315000.01</v>
      </c>
      <c r="G116" s="513">
        <v>315000</v>
      </c>
      <c r="H116" s="508">
        <v>100</v>
      </c>
      <c r="I116" s="514" t="s">
        <v>6895</v>
      </c>
      <c r="J116" s="513">
        <v>306000</v>
      </c>
      <c r="K116" s="513">
        <v>315000</v>
      </c>
      <c r="L116" s="513">
        <v>294270.48</v>
      </c>
      <c r="M116" s="508">
        <v>833</v>
      </c>
      <c r="N116" s="508">
        <v>833</v>
      </c>
      <c r="O116" s="508">
        <v>1.74</v>
      </c>
      <c r="P116" s="508">
        <v>0</v>
      </c>
      <c r="Q116" s="513">
        <v>20729.52</v>
      </c>
      <c r="R116" s="508">
        <v>6.58</v>
      </c>
      <c r="S116" s="514" t="s">
        <v>6895</v>
      </c>
    </row>
    <row r="117" spans="1:19" ht="15" customHeight="1" x14ac:dyDescent="0.2">
      <c r="A117" s="508">
        <v>804.07</v>
      </c>
      <c r="B117" s="508" t="s">
        <v>150</v>
      </c>
      <c r="C117" s="508" t="s">
        <v>277</v>
      </c>
      <c r="D117" s="508" t="s">
        <v>277</v>
      </c>
      <c r="E117" s="508" t="s">
        <v>290</v>
      </c>
      <c r="F117" s="513">
        <v>146300</v>
      </c>
      <c r="G117" s="513">
        <v>141300</v>
      </c>
      <c r="H117" s="508">
        <v>96.58</v>
      </c>
      <c r="I117" s="514" t="s">
        <v>6895</v>
      </c>
      <c r="J117" s="513">
        <v>141300</v>
      </c>
      <c r="K117" s="513">
        <v>141300</v>
      </c>
      <c r="L117" s="513">
        <v>167761.88</v>
      </c>
      <c r="M117" s="513">
        <v>2455.75</v>
      </c>
      <c r="N117" s="513">
        <v>3800</v>
      </c>
      <c r="O117" s="508">
        <v>57.88</v>
      </c>
      <c r="P117" s="513">
        <v>1344.25</v>
      </c>
      <c r="Q117" s="513">
        <v>-26461.88</v>
      </c>
      <c r="R117" s="508">
        <v>-18.73</v>
      </c>
      <c r="S117" s="514" t="s">
        <v>6895</v>
      </c>
    </row>
    <row r="118" spans="1:19" ht="15" customHeight="1" x14ac:dyDescent="0.2">
      <c r="A118" s="508">
        <v>6005.1</v>
      </c>
      <c r="B118" s="508" t="s">
        <v>6982</v>
      </c>
      <c r="C118" s="508" t="s">
        <v>277</v>
      </c>
      <c r="D118" s="508" t="s">
        <v>277</v>
      </c>
      <c r="E118" s="508" t="s">
        <v>290</v>
      </c>
      <c r="F118" s="513">
        <v>150000</v>
      </c>
      <c r="G118" s="513">
        <v>82500</v>
      </c>
      <c r="H118" s="508">
        <v>55</v>
      </c>
      <c r="I118" s="514" t="s">
        <v>6895</v>
      </c>
      <c r="J118" s="513">
        <v>60000</v>
      </c>
      <c r="K118" s="513">
        <v>82500</v>
      </c>
      <c r="L118" s="513">
        <v>79796.2</v>
      </c>
      <c r="M118" s="513">
        <v>1213.75</v>
      </c>
      <c r="N118" s="513">
        <v>1213.75</v>
      </c>
      <c r="O118" s="508">
        <v>65.08</v>
      </c>
      <c r="P118" s="508">
        <v>0</v>
      </c>
      <c r="Q118" s="513">
        <v>2703.8</v>
      </c>
      <c r="R118" s="508">
        <v>3.28</v>
      </c>
      <c r="S118" s="514" t="s">
        <v>6895</v>
      </c>
    </row>
    <row r="119" spans="1:19" ht="15" customHeight="1" x14ac:dyDescent="0.2">
      <c r="A119" s="508">
        <v>6006.1</v>
      </c>
      <c r="B119" s="508" t="s">
        <v>151</v>
      </c>
      <c r="C119" s="508" t="s">
        <v>277</v>
      </c>
      <c r="D119" s="508" t="s">
        <v>277</v>
      </c>
      <c r="E119" s="508" t="s">
        <v>290</v>
      </c>
      <c r="F119" s="513">
        <v>508000</v>
      </c>
      <c r="G119" s="513">
        <v>472000</v>
      </c>
      <c r="H119" s="508">
        <v>92.91</v>
      </c>
      <c r="I119" s="514" t="s">
        <v>6895</v>
      </c>
      <c r="J119" s="513">
        <v>430600</v>
      </c>
      <c r="K119" s="513">
        <v>472000</v>
      </c>
      <c r="L119" s="513">
        <v>326173.13</v>
      </c>
      <c r="M119" s="513">
        <v>2715.25</v>
      </c>
      <c r="N119" s="513">
        <v>11674.5</v>
      </c>
      <c r="O119" s="508">
        <v>64.34</v>
      </c>
      <c r="P119" s="513">
        <v>8959.25</v>
      </c>
      <c r="Q119" s="513">
        <v>145826.87</v>
      </c>
      <c r="R119" s="508">
        <v>30.9</v>
      </c>
      <c r="S119" s="514" t="s">
        <v>6895</v>
      </c>
    </row>
    <row r="120" spans="1:19" ht="15" customHeight="1" x14ac:dyDescent="0.2">
      <c r="A120" s="508">
        <v>6006.11</v>
      </c>
      <c r="B120" s="508" t="s">
        <v>6983</v>
      </c>
      <c r="C120" s="508" t="s">
        <v>277</v>
      </c>
      <c r="D120" s="508" t="s">
        <v>277</v>
      </c>
      <c r="E120" s="508" t="s">
        <v>290</v>
      </c>
      <c r="F120" s="513">
        <v>20000</v>
      </c>
      <c r="G120" s="513">
        <v>20000</v>
      </c>
      <c r="H120" s="508">
        <v>100</v>
      </c>
      <c r="I120" s="514" t="s">
        <v>6895</v>
      </c>
      <c r="J120" s="513">
        <v>20000</v>
      </c>
      <c r="K120" s="513">
        <v>20000</v>
      </c>
      <c r="L120" s="513">
        <v>25620.97</v>
      </c>
      <c r="M120" s="508">
        <v>426.5</v>
      </c>
      <c r="N120" s="508">
        <v>426.5</v>
      </c>
      <c r="O120" s="508">
        <v>59.9</v>
      </c>
      <c r="P120" s="508">
        <v>0</v>
      </c>
      <c r="Q120" s="513">
        <v>-5620.97</v>
      </c>
      <c r="R120" s="508">
        <v>-28.1</v>
      </c>
      <c r="S120" s="514" t="s">
        <v>6895</v>
      </c>
    </row>
    <row r="121" spans="1:19" ht="15" customHeight="1" x14ac:dyDescent="0.2">
      <c r="A121" s="508">
        <v>6022.1</v>
      </c>
      <c r="B121" s="508" t="s">
        <v>6984</v>
      </c>
      <c r="C121" s="508" t="s">
        <v>277</v>
      </c>
      <c r="D121" s="508" t="s">
        <v>277</v>
      </c>
      <c r="E121" s="508" t="s">
        <v>290</v>
      </c>
      <c r="F121" s="513">
        <v>90000</v>
      </c>
      <c r="G121" s="513">
        <v>90000</v>
      </c>
      <c r="H121" s="508">
        <v>100</v>
      </c>
      <c r="I121" s="514" t="s">
        <v>6895</v>
      </c>
      <c r="J121" s="513">
        <v>81000</v>
      </c>
      <c r="K121" s="513">
        <v>90000</v>
      </c>
      <c r="L121" s="513">
        <v>84167.42</v>
      </c>
      <c r="M121" s="508">
        <v>735.75</v>
      </c>
      <c r="N121" s="513">
        <v>3000</v>
      </c>
      <c r="O121" s="508">
        <v>71.739999999999995</v>
      </c>
      <c r="P121" s="513">
        <v>2264.25</v>
      </c>
      <c r="Q121" s="513">
        <v>5832.58</v>
      </c>
      <c r="R121" s="508">
        <v>6.48</v>
      </c>
      <c r="S121" s="514" t="s">
        <v>6895</v>
      </c>
    </row>
    <row r="122" spans="1:19" ht="15" customHeight="1" x14ac:dyDescent="0.2">
      <c r="A122" s="508">
        <v>6022.11</v>
      </c>
      <c r="B122" s="508" t="s">
        <v>6985</v>
      </c>
      <c r="C122" s="508" t="s">
        <v>277</v>
      </c>
      <c r="D122" s="508" t="s">
        <v>277</v>
      </c>
      <c r="E122" s="508" t="s">
        <v>290</v>
      </c>
      <c r="F122" s="513">
        <v>12500</v>
      </c>
      <c r="G122" s="513">
        <v>12500</v>
      </c>
      <c r="H122" s="508">
        <v>100</v>
      </c>
      <c r="I122" s="514" t="s">
        <v>6895</v>
      </c>
      <c r="J122" s="508">
        <v>0</v>
      </c>
      <c r="K122" s="513">
        <v>12500</v>
      </c>
      <c r="L122" s="513">
        <v>4933.6400000000003</v>
      </c>
      <c r="M122" s="508">
        <v>8</v>
      </c>
      <c r="N122" s="508">
        <v>197</v>
      </c>
      <c r="O122" s="508">
        <v>57</v>
      </c>
      <c r="P122" s="508">
        <v>189</v>
      </c>
      <c r="Q122" s="513">
        <v>7566.36</v>
      </c>
      <c r="R122" s="508">
        <v>60.53</v>
      </c>
      <c r="S122" s="514" t="s">
        <v>6895</v>
      </c>
    </row>
    <row r="123" spans="1:19" ht="15" customHeight="1" x14ac:dyDescent="0.2">
      <c r="A123" s="508">
        <v>6031.1</v>
      </c>
      <c r="B123" s="508" t="s">
        <v>154</v>
      </c>
      <c r="C123" s="508" t="s">
        <v>277</v>
      </c>
      <c r="D123" s="508" t="s">
        <v>277</v>
      </c>
      <c r="E123" s="508" t="s">
        <v>290</v>
      </c>
      <c r="F123" s="513">
        <v>127000</v>
      </c>
      <c r="G123" s="513">
        <v>127000</v>
      </c>
      <c r="H123" s="508">
        <v>100</v>
      </c>
      <c r="I123" s="514" t="s">
        <v>6895</v>
      </c>
      <c r="J123" s="513">
        <v>114300</v>
      </c>
      <c r="K123" s="513">
        <v>127000</v>
      </c>
      <c r="L123" s="513">
        <v>88263.69</v>
      </c>
      <c r="M123" s="508">
        <v>901</v>
      </c>
      <c r="N123" s="513">
        <v>2600</v>
      </c>
      <c r="O123" s="508">
        <v>70.3</v>
      </c>
      <c r="P123" s="513">
        <v>1699</v>
      </c>
      <c r="Q123" s="513">
        <v>38736.31</v>
      </c>
      <c r="R123" s="508">
        <v>30.5</v>
      </c>
      <c r="S123" s="514" t="s">
        <v>6895</v>
      </c>
    </row>
    <row r="124" spans="1:19" ht="15" customHeight="1" x14ac:dyDescent="0.2">
      <c r="A124" s="508">
        <v>6121.1</v>
      </c>
      <c r="B124" s="508" t="s">
        <v>127</v>
      </c>
      <c r="C124" s="508" t="s">
        <v>277</v>
      </c>
      <c r="D124" s="508" t="s">
        <v>277</v>
      </c>
      <c r="E124" s="508" t="s">
        <v>290</v>
      </c>
      <c r="F124" s="513">
        <v>250000</v>
      </c>
      <c r="G124" s="513">
        <v>145000</v>
      </c>
      <c r="H124" s="508">
        <v>58</v>
      </c>
      <c r="I124" s="514" t="s">
        <v>6895</v>
      </c>
      <c r="J124" s="513">
        <v>125000</v>
      </c>
      <c r="K124" s="513">
        <v>145000</v>
      </c>
      <c r="L124" s="513">
        <v>222029.29</v>
      </c>
      <c r="M124" s="513">
        <v>3180.75</v>
      </c>
      <c r="N124" s="513">
        <v>5270</v>
      </c>
      <c r="O124" s="508">
        <v>63.43</v>
      </c>
      <c r="P124" s="513">
        <v>2089.25</v>
      </c>
      <c r="Q124" s="513">
        <v>-77029.289999999994</v>
      </c>
      <c r="R124" s="508">
        <v>-53.12</v>
      </c>
      <c r="S124" s="514" t="s">
        <v>6895</v>
      </c>
    </row>
    <row r="125" spans="1:19" ht="15" customHeight="1" x14ac:dyDescent="0.2">
      <c r="A125" s="508">
        <v>6121.11</v>
      </c>
      <c r="B125" s="508" t="s">
        <v>6986</v>
      </c>
      <c r="C125" s="508" t="s">
        <v>277</v>
      </c>
      <c r="D125" s="508" t="s">
        <v>277</v>
      </c>
      <c r="E125" s="508" t="s">
        <v>290</v>
      </c>
      <c r="F125" s="513">
        <v>10000</v>
      </c>
      <c r="G125" s="513">
        <v>10000</v>
      </c>
      <c r="H125" s="508">
        <v>100</v>
      </c>
      <c r="I125" s="514" t="s">
        <v>6895</v>
      </c>
      <c r="J125" s="513">
        <v>10000</v>
      </c>
      <c r="K125" s="513">
        <v>10000</v>
      </c>
      <c r="L125" s="513">
        <v>12147.62</v>
      </c>
      <c r="M125" s="508">
        <v>207.5</v>
      </c>
      <c r="N125" s="508">
        <v>100</v>
      </c>
      <c r="O125" s="508">
        <v>57.73</v>
      </c>
      <c r="P125" s="508">
        <v>-107.5</v>
      </c>
      <c r="Q125" s="513">
        <v>-2147.62</v>
      </c>
      <c r="R125" s="508">
        <v>-21.48</v>
      </c>
      <c r="S125" s="514" t="s">
        <v>6895</v>
      </c>
    </row>
    <row r="126" spans="1:19" ht="15" customHeight="1" x14ac:dyDescent="0.2">
      <c r="A126" s="508">
        <v>6121.12</v>
      </c>
      <c r="B126" s="508" t="s">
        <v>6987</v>
      </c>
      <c r="C126" s="508" t="s">
        <v>277</v>
      </c>
      <c r="D126" s="508" t="s">
        <v>277</v>
      </c>
      <c r="E126" s="508" t="s">
        <v>290</v>
      </c>
      <c r="F126" s="513">
        <v>41500</v>
      </c>
      <c r="G126" s="513">
        <v>41500</v>
      </c>
      <c r="H126" s="508">
        <v>100</v>
      </c>
      <c r="I126" s="514" t="s">
        <v>6895</v>
      </c>
      <c r="J126" s="513">
        <v>26500</v>
      </c>
      <c r="K126" s="513">
        <v>41500</v>
      </c>
      <c r="L126" s="513">
        <v>16356.69</v>
      </c>
      <c r="M126" s="508">
        <v>194</v>
      </c>
      <c r="N126" s="508">
        <v>450</v>
      </c>
      <c r="O126" s="508">
        <v>64.709999999999994</v>
      </c>
      <c r="P126" s="508">
        <v>256</v>
      </c>
      <c r="Q126" s="513">
        <v>25143.31</v>
      </c>
      <c r="R126" s="508">
        <v>60.59</v>
      </c>
      <c r="S126" s="514" t="s">
        <v>6895</v>
      </c>
    </row>
    <row r="127" spans="1:19" ht="15" customHeight="1" x14ac:dyDescent="0.2">
      <c r="A127" s="508">
        <v>6121.13</v>
      </c>
      <c r="B127" s="508" t="s">
        <v>6987</v>
      </c>
      <c r="C127" s="508" t="s">
        <v>277</v>
      </c>
      <c r="D127" s="508" t="s">
        <v>277</v>
      </c>
      <c r="E127" s="508" t="s">
        <v>290</v>
      </c>
      <c r="F127" s="513">
        <v>50000</v>
      </c>
      <c r="G127" s="513">
        <v>30000</v>
      </c>
      <c r="H127" s="508">
        <v>60</v>
      </c>
      <c r="I127" s="514" t="s">
        <v>6895</v>
      </c>
      <c r="J127" s="508">
        <v>0</v>
      </c>
      <c r="K127" s="513">
        <v>30000</v>
      </c>
      <c r="L127" s="513">
        <v>35200.1</v>
      </c>
      <c r="M127" s="508">
        <v>400.5</v>
      </c>
      <c r="N127" s="508">
        <v>600</v>
      </c>
      <c r="O127" s="508">
        <v>73.08</v>
      </c>
      <c r="P127" s="508">
        <v>199.5</v>
      </c>
      <c r="Q127" s="513">
        <v>-5200.1000000000004</v>
      </c>
      <c r="R127" s="508">
        <v>-17.329999999999998</v>
      </c>
      <c r="S127" s="514" t="s">
        <v>6895</v>
      </c>
    </row>
    <row r="128" spans="1:19" ht="15" customHeight="1" x14ac:dyDescent="0.2">
      <c r="A128" s="508">
        <v>6140.1</v>
      </c>
      <c r="B128" s="508" t="s">
        <v>6988</v>
      </c>
      <c r="C128" s="508" t="s">
        <v>277</v>
      </c>
      <c r="D128" s="508" t="s">
        <v>277</v>
      </c>
      <c r="E128" s="508" t="s">
        <v>6894</v>
      </c>
      <c r="F128" s="513">
        <v>183000</v>
      </c>
      <c r="G128" s="513">
        <v>183000</v>
      </c>
      <c r="H128" s="508">
        <v>100</v>
      </c>
      <c r="I128" s="514" t="s">
        <v>6895</v>
      </c>
      <c r="J128" s="513">
        <v>165000</v>
      </c>
      <c r="K128" s="513">
        <v>134317.15</v>
      </c>
      <c r="L128" s="513">
        <v>97459.839999999997</v>
      </c>
      <c r="M128" s="513">
        <v>1047</v>
      </c>
      <c r="N128" s="513">
        <v>1047</v>
      </c>
      <c r="O128" s="508">
        <v>72.44</v>
      </c>
      <c r="P128" s="508">
        <v>0</v>
      </c>
      <c r="Q128" s="513">
        <v>36857.31</v>
      </c>
      <c r="R128" s="508">
        <v>27.44</v>
      </c>
      <c r="S128" s="514" t="s">
        <v>6895</v>
      </c>
    </row>
    <row r="129" spans="1:19" ht="15" customHeight="1" x14ac:dyDescent="0.2">
      <c r="A129" s="508">
        <v>6368.1</v>
      </c>
      <c r="B129" s="508" t="s">
        <v>130</v>
      </c>
      <c r="C129" s="508" t="s">
        <v>277</v>
      </c>
      <c r="D129" s="508" t="s">
        <v>277</v>
      </c>
      <c r="E129" s="508" t="s">
        <v>290</v>
      </c>
      <c r="F129" s="513">
        <v>130000</v>
      </c>
      <c r="G129" s="513">
        <v>84500</v>
      </c>
      <c r="H129" s="508">
        <v>65</v>
      </c>
      <c r="I129" s="514" t="s">
        <v>6895</v>
      </c>
      <c r="J129" s="513">
        <v>65000</v>
      </c>
      <c r="K129" s="513">
        <v>84500</v>
      </c>
      <c r="L129" s="513">
        <v>48350.68</v>
      </c>
      <c r="M129" s="508">
        <v>234.5</v>
      </c>
      <c r="N129" s="508">
        <v>234.5</v>
      </c>
      <c r="O129" s="508">
        <v>80.27</v>
      </c>
      <c r="P129" s="508">
        <v>0</v>
      </c>
      <c r="Q129" s="513">
        <v>36149.32</v>
      </c>
      <c r="R129" s="508">
        <v>42.78</v>
      </c>
      <c r="S129" s="514" t="s">
        <v>6895</v>
      </c>
    </row>
    <row r="130" spans="1:19" ht="15" customHeight="1" x14ac:dyDescent="0.2">
      <c r="A130" s="508">
        <v>6369.1</v>
      </c>
      <c r="B130" s="508" t="s">
        <v>162</v>
      </c>
      <c r="C130" s="508" t="s">
        <v>277</v>
      </c>
      <c r="D130" s="508" t="s">
        <v>277</v>
      </c>
      <c r="E130" s="508" t="s">
        <v>290</v>
      </c>
      <c r="F130" s="513">
        <v>110000</v>
      </c>
      <c r="G130" s="513">
        <v>88000</v>
      </c>
      <c r="H130" s="508">
        <v>80</v>
      </c>
      <c r="I130" s="514" t="s">
        <v>6895</v>
      </c>
      <c r="J130" s="513">
        <v>71500</v>
      </c>
      <c r="K130" s="513">
        <v>88000</v>
      </c>
      <c r="L130" s="513">
        <v>59802.35</v>
      </c>
      <c r="M130" s="508">
        <v>517.75</v>
      </c>
      <c r="N130" s="513">
        <v>2707.75</v>
      </c>
      <c r="O130" s="508">
        <v>59.59</v>
      </c>
      <c r="P130" s="513">
        <v>2190</v>
      </c>
      <c r="Q130" s="513">
        <v>28197.65</v>
      </c>
      <c r="R130" s="508">
        <v>32.04</v>
      </c>
      <c r="S130" s="514" t="s">
        <v>6895</v>
      </c>
    </row>
    <row r="131" spans="1:19" ht="15" hidden="1" customHeight="1" x14ac:dyDescent="0.2">
      <c r="A131" s="508">
        <v>6374.1</v>
      </c>
      <c r="B131" s="508" t="s">
        <v>163</v>
      </c>
      <c r="C131" s="508" t="s">
        <v>277</v>
      </c>
      <c r="D131" s="508" t="s">
        <v>277</v>
      </c>
      <c r="E131" s="508" t="s">
        <v>290</v>
      </c>
      <c r="F131" s="513">
        <v>300000</v>
      </c>
      <c r="G131" s="513">
        <v>207880</v>
      </c>
      <c r="H131" s="508">
        <v>69.290000000000006</v>
      </c>
      <c r="I131" s="514" t="s">
        <v>6895</v>
      </c>
      <c r="J131" s="513">
        <v>201040</v>
      </c>
      <c r="K131" s="513">
        <v>207880</v>
      </c>
      <c r="L131" s="513">
        <v>177780.01</v>
      </c>
      <c r="M131" s="508">
        <v>48.75</v>
      </c>
      <c r="N131" s="513">
        <v>9392</v>
      </c>
      <c r="O131" s="508">
        <v>81.13</v>
      </c>
      <c r="P131" s="513">
        <v>9343.25</v>
      </c>
      <c r="Q131" s="513">
        <v>30099.99</v>
      </c>
      <c r="R131" s="508">
        <v>14.48</v>
      </c>
      <c r="S131" s="514" t="s">
        <v>6895</v>
      </c>
    </row>
    <row r="132" spans="1:19" ht="43" x14ac:dyDescent="0.2">
      <c r="A132" s="508">
        <v>6395.1</v>
      </c>
      <c r="B132" s="508" t="s">
        <v>169</v>
      </c>
      <c r="C132" s="508" t="s">
        <v>277</v>
      </c>
      <c r="D132" s="508" t="s">
        <v>277</v>
      </c>
      <c r="E132" s="508" t="s">
        <v>290</v>
      </c>
      <c r="F132" s="513">
        <v>150000</v>
      </c>
      <c r="G132" s="513">
        <v>105000</v>
      </c>
      <c r="H132" s="508">
        <v>70</v>
      </c>
      <c r="I132" s="514" t="s">
        <v>6895</v>
      </c>
      <c r="J132" s="513">
        <v>82500</v>
      </c>
      <c r="K132" s="513">
        <v>105000</v>
      </c>
      <c r="L132" s="513">
        <v>171509.92</v>
      </c>
      <c r="M132" s="513">
        <v>1690.75</v>
      </c>
      <c r="N132" s="513">
        <v>3914</v>
      </c>
      <c r="O132" s="508">
        <v>65.819999999999993</v>
      </c>
      <c r="P132" s="513">
        <v>2223.25</v>
      </c>
      <c r="Q132" s="513">
        <v>-66509.919999999998</v>
      </c>
      <c r="R132" s="508">
        <v>-63.34</v>
      </c>
      <c r="S132" s="514" t="s">
        <v>6895</v>
      </c>
    </row>
    <row r="133" spans="1:19" ht="15" hidden="1" customHeight="1" x14ac:dyDescent="0.2">
      <c r="A133" s="508">
        <v>6411.1</v>
      </c>
      <c r="B133" s="508" t="s">
        <v>166</v>
      </c>
      <c r="C133" s="508" t="s">
        <v>277</v>
      </c>
      <c r="D133" s="508" t="s">
        <v>277</v>
      </c>
      <c r="E133" s="508" t="s">
        <v>290</v>
      </c>
      <c r="F133" s="513">
        <v>350000</v>
      </c>
      <c r="G133" s="513">
        <v>213850</v>
      </c>
      <c r="H133" s="508">
        <v>61.1</v>
      </c>
      <c r="I133" s="514" t="s">
        <v>6895</v>
      </c>
      <c r="J133" s="513">
        <v>191800</v>
      </c>
      <c r="K133" s="513">
        <v>213850</v>
      </c>
      <c r="L133" s="513">
        <v>236292.74</v>
      </c>
      <c r="M133" s="513">
        <v>3106.25</v>
      </c>
      <c r="N133" s="513">
        <v>6000</v>
      </c>
      <c r="O133" s="508">
        <v>65.069999999999993</v>
      </c>
      <c r="P133" s="513">
        <v>2893.75</v>
      </c>
      <c r="Q133" s="513">
        <v>-22442.74</v>
      </c>
      <c r="R133" s="508">
        <v>-10.49</v>
      </c>
      <c r="S133" s="514" t="s">
        <v>6895</v>
      </c>
    </row>
    <row r="134" spans="1:19" ht="15" customHeight="1" x14ac:dyDescent="0.2">
      <c r="A134" s="508">
        <v>6420.11</v>
      </c>
      <c r="B134" s="508" t="s">
        <v>6989</v>
      </c>
      <c r="C134" s="508" t="s">
        <v>277</v>
      </c>
      <c r="D134" s="508" t="s">
        <v>277</v>
      </c>
      <c r="E134" s="508" t="s">
        <v>290</v>
      </c>
      <c r="F134" s="513">
        <v>18000</v>
      </c>
      <c r="G134" s="513">
        <v>18000</v>
      </c>
      <c r="H134" s="508">
        <v>100</v>
      </c>
      <c r="I134" s="514" t="s">
        <v>6895</v>
      </c>
      <c r="J134" s="513">
        <v>18000</v>
      </c>
      <c r="K134" s="513">
        <v>18000</v>
      </c>
      <c r="L134" s="513">
        <v>4492.08</v>
      </c>
      <c r="M134" s="508">
        <v>49.5</v>
      </c>
      <c r="N134" s="508">
        <v>49.5</v>
      </c>
      <c r="O134" s="508">
        <v>71.56</v>
      </c>
      <c r="P134" s="508">
        <v>0</v>
      </c>
      <c r="Q134" s="513">
        <v>13507.92</v>
      </c>
      <c r="R134" s="508">
        <v>75.040000000000006</v>
      </c>
      <c r="S134" s="514" t="s">
        <v>6895</v>
      </c>
    </row>
    <row r="135" spans="1:19" ht="15" customHeight="1" x14ac:dyDescent="0.2">
      <c r="A135" s="508">
        <v>6420.12</v>
      </c>
      <c r="B135" s="508" t="s">
        <v>6990</v>
      </c>
      <c r="C135" s="508" t="s">
        <v>277</v>
      </c>
      <c r="D135" s="508" t="s">
        <v>277</v>
      </c>
      <c r="E135" s="508" t="s">
        <v>290</v>
      </c>
      <c r="F135" s="513">
        <v>36000</v>
      </c>
      <c r="G135" s="513">
        <v>36000</v>
      </c>
      <c r="H135" s="508">
        <v>100</v>
      </c>
      <c r="I135" s="514" t="s">
        <v>6895</v>
      </c>
      <c r="J135" s="513">
        <v>36000</v>
      </c>
      <c r="K135" s="513">
        <v>36000</v>
      </c>
      <c r="L135" s="513">
        <v>37594.99</v>
      </c>
      <c r="M135" s="508">
        <v>533.5</v>
      </c>
      <c r="N135" s="508">
        <v>533.5</v>
      </c>
      <c r="O135" s="508">
        <v>62.79</v>
      </c>
      <c r="P135" s="508">
        <v>0</v>
      </c>
      <c r="Q135" s="513">
        <v>-1594.99</v>
      </c>
      <c r="R135" s="508">
        <v>-4.43</v>
      </c>
      <c r="S135" s="514" t="s">
        <v>6895</v>
      </c>
    </row>
    <row r="136" spans="1:19" ht="15" customHeight="1" x14ac:dyDescent="0.2">
      <c r="A136" s="508">
        <v>6420.15</v>
      </c>
      <c r="B136" s="508" t="s">
        <v>6991</v>
      </c>
      <c r="C136" s="508" t="s">
        <v>277</v>
      </c>
      <c r="D136" s="508" t="s">
        <v>277</v>
      </c>
      <c r="E136" s="508" t="s">
        <v>290</v>
      </c>
      <c r="F136" s="513">
        <v>64825</v>
      </c>
      <c r="G136" s="513">
        <v>9937.5</v>
      </c>
      <c r="H136" s="508">
        <v>15.33</v>
      </c>
      <c r="I136" s="514" t="s">
        <v>6895</v>
      </c>
      <c r="J136" s="508">
        <v>0</v>
      </c>
      <c r="K136" s="513">
        <v>9937.5</v>
      </c>
      <c r="L136" s="513">
        <v>11085.2</v>
      </c>
      <c r="M136" s="508">
        <v>1</v>
      </c>
      <c r="N136" s="513">
        <v>1780</v>
      </c>
      <c r="O136" s="508">
        <v>65</v>
      </c>
      <c r="P136" s="513">
        <v>1779</v>
      </c>
      <c r="Q136" s="513">
        <v>-1147.7</v>
      </c>
      <c r="R136" s="508">
        <v>-11.55</v>
      </c>
      <c r="S136" s="514" t="s">
        <v>6895</v>
      </c>
    </row>
    <row r="137" spans="1:19" ht="15" customHeight="1" x14ac:dyDescent="0.2">
      <c r="A137" s="508">
        <v>6427.1</v>
      </c>
      <c r="B137" s="508" t="s">
        <v>171</v>
      </c>
      <c r="C137" s="508" t="s">
        <v>277</v>
      </c>
      <c r="D137" s="508" t="s">
        <v>277</v>
      </c>
      <c r="E137" s="508" t="s">
        <v>290</v>
      </c>
      <c r="F137" s="513">
        <v>110000</v>
      </c>
      <c r="G137" s="513">
        <v>93500</v>
      </c>
      <c r="H137" s="508">
        <v>85</v>
      </c>
      <c r="I137" s="514" t="s">
        <v>6895</v>
      </c>
      <c r="J137" s="513">
        <v>77000</v>
      </c>
      <c r="K137" s="513">
        <v>93500</v>
      </c>
      <c r="L137" s="513">
        <v>36241.910000000003</v>
      </c>
      <c r="M137" s="508">
        <v>0</v>
      </c>
      <c r="N137" s="513">
        <v>2900</v>
      </c>
      <c r="O137" s="508">
        <v>0</v>
      </c>
      <c r="P137" s="513">
        <v>2900</v>
      </c>
      <c r="Q137" s="513">
        <v>57258.09</v>
      </c>
      <c r="R137" s="508">
        <v>61.24</v>
      </c>
      <c r="S137" s="514" t="s">
        <v>6895</v>
      </c>
    </row>
    <row r="138" spans="1:19" ht="15" customHeight="1" x14ac:dyDescent="0.2">
      <c r="A138" s="508">
        <v>6500.1</v>
      </c>
      <c r="B138" s="508" t="s">
        <v>134</v>
      </c>
      <c r="C138" s="508" t="s">
        <v>277</v>
      </c>
      <c r="D138" s="508" t="s">
        <v>277</v>
      </c>
      <c r="E138" s="508" t="s">
        <v>290</v>
      </c>
      <c r="F138" s="513">
        <v>175000</v>
      </c>
      <c r="G138" s="513">
        <v>17500</v>
      </c>
      <c r="H138" s="508">
        <v>10</v>
      </c>
      <c r="I138" s="514" t="s">
        <v>6895</v>
      </c>
      <c r="J138" s="513">
        <v>17500</v>
      </c>
      <c r="K138" s="513">
        <v>17500</v>
      </c>
      <c r="L138" s="513">
        <v>35254.74</v>
      </c>
      <c r="M138" s="508">
        <v>425</v>
      </c>
      <c r="N138" s="508">
        <v>425</v>
      </c>
      <c r="O138" s="508">
        <v>65.459999999999994</v>
      </c>
      <c r="P138" s="508">
        <v>0</v>
      </c>
      <c r="Q138" s="513">
        <v>-17754.740000000002</v>
      </c>
      <c r="R138" s="508">
        <v>-101.46</v>
      </c>
      <c r="S138" s="514" t="s">
        <v>6895</v>
      </c>
    </row>
    <row r="139" spans="1:19" ht="15" customHeight="1" x14ac:dyDescent="0.2">
      <c r="A139" s="508">
        <v>6500.11</v>
      </c>
      <c r="B139" s="508" t="s">
        <v>6992</v>
      </c>
      <c r="C139" s="508" t="s">
        <v>277</v>
      </c>
      <c r="D139" s="508" t="s">
        <v>277</v>
      </c>
      <c r="E139" s="508" t="s">
        <v>290</v>
      </c>
      <c r="F139" s="513">
        <v>225000</v>
      </c>
      <c r="G139" s="513">
        <v>34500</v>
      </c>
      <c r="H139" s="508">
        <v>15.33</v>
      </c>
      <c r="I139" s="514" t="s">
        <v>6895</v>
      </c>
      <c r="J139" s="513">
        <v>6000</v>
      </c>
      <c r="K139" s="513">
        <v>34500</v>
      </c>
      <c r="L139" s="513">
        <v>26587.919999999998</v>
      </c>
      <c r="M139" s="508">
        <v>216</v>
      </c>
      <c r="N139" s="513">
        <v>3285</v>
      </c>
      <c r="O139" s="508">
        <v>72.209999999999994</v>
      </c>
      <c r="P139" s="513">
        <v>3069</v>
      </c>
      <c r="Q139" s="513">
        <v>7912.08</v>
      </c>
      <c r="R139" s="508">
        <v>22.93</v>
      </c>
      <c r="S139" s="514" t="s">
        <v>6895</v>
      </c>
    </row>
    <row r="140" spans="1:19" ht="15" customHeight="1" x14ac:dyDescent="0.2">
      <c r="A140" s="508">
        <v>6507.1</v>
      </c>
      <c r="B140" s="508" t="s">
        <v>6993</v>
      </c>
      <c r="C140" s="508" t="s">
        <v>277</v>
      </c>
      <c r="D140" s="508" t="s">
        <v>277</v>
      </c>
      <c r="E140" s="508" t="s">
        <v>290</v>
      </c>
      <c r="F140" s="508">
        <v>0</v>
      </c>
      <c r="G140" s="508">
        <v>0</v>
      </c>
      <c r="H140" s="508">
        <v>0</v>
      </c>
      <c r="I140" s="514" t="s">
        <v>6895</v>
      </c>
      <c r="J140" s="508">
        <v>0</v>
      </c>
      <c r="K140" s="508">
        <v>0</v>
      </c>
      <c r="L140" s="513">
        <v>11238.87</v>
      </c>
      <c r="M140" s="508">
        <v>188.5</v>
      </c>
      <c r="N140" s="508">
        <v>188.5</v>
      </c>
      <c r="O140" s="508">
        <v>59.62</v>
      </c>
      <c r="P140" s="508">
        <v>0</v>
      </c>
      <c r="Q140" s="513">
        <v>-11238.87</v>
      </c>
      <c r="R140" s="513">
        <v>-1123887</v>
      </c>
      <c r="S140" s="514" t="s">
        <v>6895</v>
      </c>
    </row>
    <row r="141" spans="1:19" ht="15" customHeight="1" x14ac:dyDescent="0.2">
      <c r="A141" s="508">
        <v>6563.1</v>
      </c>
      <c r="B141" s="508" t="s">
        <v>6994</v>
      </c>
      <c r="C141" s="508" t="s">
        <v>277</v>
      </c>
      <c r="D141" s="508" t="s">
        <v>277</v>
      </c>
      <c r="E141" s="508" t="s">
        <v>290</v>
      </c>
      <c r="F141" s="513">
        <v>110000</v>
      </c>
      <c r="G141" s="513">
        <v>88000</v>
      </c>
      <c r="H141" s="508">
        <v>80</v>
      </c>
      <c r="I141" s="514" t="s">
        <v>6895</v>
      </c>
      <c r="J141" s="513">
        <v>55000</v>
      </c>
      <c r="K141" s="513">
        <v>88000</v>
      </c>
      <c r="L141" s="513">
        <v>35104.51</v>
      </c>
      <c r="M141" s="508">
        <v>0</v>
      </c>
      <c r="N141" s="513">
        <v>2200</v>
      </c>
      <c r="O141" s="508">
        <v>0</v>
      </c>
      <c r="P141" s="513">
        <v>2200</v>
      </c>
      <c r="Q141" s="513">
        <v>52895.49</v>
      </c>
      <c r="R141" s="508">
        <v>60.11</v>
      </c>
      <c r="S141" s="514" t="s">
        <v>6895</v>
      </c>
    </row>
    <row r="142" spans="1:19" ht="15" customHeight="1" x14ac:dyDescent="0.2">
      <c r="A142" s="508">
        <v>6653.1</v>
      </c>
      <c r="B142" s="508" t="s">
        <v>6995</v>
      </c>
      <c r="C142" s="508" t="s">
        <v>277</v>
      </c>
      <c r="D142" s="508" t="s">
        <v>277</v>
      </c>
      <c r="E142" s="508" t="s">
        <v>290</v>
      </c>
      <c r="F142" s="513">
        <v>15000</v>
      </c>
      <c r="G142" s="513">
        <v>15000</v>
      </c>
      <c r="H142" s="508">
        <v>100</v>
      </c>
      <c r="I142" s="514" t="s">
        <v>6895</v>
      </c>
      <c r="J142" s="513">
        <v>9000</v>
      </c>
      <c r="K142" s="513">
        <v>15000</v>
      </c>
      <c r="L142" s="513">
        <v>22066.39</v>
      </c>
      <c r="M142" s="508">
        <v>280</v>
      </c>
      <c r="N142" s="508">
        <v>501</v>
      </c>
      <c r="O142" s="508">
        <v>67.260000000000005</v>
      </c>
      <c r="P142" s="508">
        <v>221</v>
      </c>
      <c r="Q142" s="513">
        <v>-7066.39</v>
      </c>
      <c r="R142" s="508">
        <v>-47.11</v>
      </c>
      <c r="S142" s="514" t="s">
        <v>6895</v>
      </c>
    </row>
    <row r="143" spans="1:19" ht="15" customHeight="1" x14ac:dyDescent="0.2">
      <c r="A143" s="508">
        <v>6667.1</v>
      </c>
      <c r="B143" s="508" t="s">
        <v>6996</v>
      </c>
      <c r="C143" s="508" t="s">
        <v>277</v>
      </c>
      <c r="D143" s="508" t="s">
        <v>277</v>
      </c>
      <c r="E143" s="508" t="s">
        <v>290</v>
      </c>
      <c r="F143" s="513">
        <v>120000</v>
      </c>
      <c r="G143" s="513">
        <v>78000</v>
      </c>
      <c r="H143" s="508">
        <v>65</v>
      </c>
      <c r="I143" s="514" t="s">
        <v>6895</v>
      </c>
      <c r="J143" s="513">
        <v>36000</v>
      </c>
      <c r="K143" s="513">
        <v>78000</v>
      </c>
      <c r="L143" s="513">
        <v>32292.95</v>
      </c>
      <c r="M143" s="508">
        <v>0</v>
      </c>
      <c r="N143" s="513">
        <v>3560</v>
      </c>
      <c r="O143" s="508">
        <v>0</v>
      </c>
      <c r="P143" s="513">
        <v>3560</v>
      </c>
      <c r="Q143" s="513">
        <v>45707.05</v>
      </c>
      <c r="R143" s="508">
        <v>58.6</v>
      </c>
      <c r="S143" s="514" t="s">
        <v>6895</v>
      </c>
    </row>
    <row r="144" spans="1:19" ht="15" customHeight="1" x14ac:dyDescent="0.2">
      <c r="A144" s="508">
        <v>6673.1</v>
      </c>
      <c r="B144" s="508" t="s">
        <v>6997</v>
      </c>
      <c r="C144" s="508" t="s">
        <v>277</v>
      </c>
      <c r="D144" s="508" t="s">
        <v>277</v>
      </c>
      <c r="E144" s="508" t="s">
        <v>290</v>
      </c>
      <c r="F144" s="513">
        <v>130000</v>
      </c>
      <c r="G144" s="513">
        <v>65000</v>
      </c>
      <c r="H144" s="508">
        <v>50</v>
      </c>
      <c r="I144" s="514" t="s">
        <v>6895</v>
      </c>
      <c r="J144" s="513">
        <v>65000</v>
      </c>
      <c r="K144" s="513">
        <v>65000</v>
      </c>
      <c r="L144" s="513">
        <v>15495.35</v>
      </c>
      <c r="M144" s="508">
        <v>60</v>
      </c>
      <c r="N144" s="513">
        <v>2000</v>
      </c>
      <c r="O144" s="508">
        <v>65.13</v>
      </c>
      <c r="P144" s="513">
        <v>1940</v>
      </c>
      <c r="Q144" s="513">
        <v>49504.65</v>
      </c>
      <c r="R144" s="508">
        <v>76.16</v>
      </c>
      <c r="S144" s="514" t="s">
        <v>6895</v>
      </c>
    </row>
    <row r="145" spans="1:19" ht="15" customHeight="1" x14ac:dyDescent="0.2">
      <c r="A145" s="508">
        <v>6681.1</v>
      </c>
      <c r="B145" s="508" t="s">
        <v>6998</v>
      </c>
      <c r="C145" s="508" t="s">
        <v>277</v>
      </c>
      <c r="D145" s="508" t="s">
        <v>277</v>
      </c>
      <c r="E145" s="508" t="s">
        <v>290</v>
      </c>
      <c r="F145" s="513">
        <v>120000</v>
      </c>
      <c r="G145" s="513">
        <v>96000</v>
      </c>
      <c r="H145" s="508">
        <v>80</v>
      </c>
      <c r="I145" s="514" t="s">
        <v>6895</v>
      </c>
      <c r="J145" s="513">
        <v>36000</v>
      </c>
      <c r="K145" s="513">
        <v>96000</v>
      </c>
      <c r="L145" s="513">
        <v>36160.17</v>
      </c>
      <c r="M145" s="508">
        <v>0</v>
      </c>
      <c r="N145" s="513">
        <v>1900</v>
      </c>
      <c r="O145" s="508">
        <v>0</v>
      </c>
      <c r="P145" s="513">
        <v>1900</v>
      </c>
      <c r="Q145" s="513">
        <v>59839.83</v>
      </c>
      <c r="R145" s="508">
        <v>62.33</v>
      </c>
      <c r="S145" s="514" t="s">
        <v>6895</v>
      </c>
    </row>
    <row r="146" spans="1:19" ht="15" customHeight="1" x14ac:dyDescent="0.2">
      <c r="A146" s="508">
        <v>6756.1</v>
      </c>
      <c r="B146" s="508" t="s">
        <v>6999</v>
      </c>
      <c r="C146" s="508" t="s">
        <v>277</v>
      </c>
      <c r="D146" s="508" t="s">
        <v>277</v>
      </c>
      <c r="E146" s="508" t="s">
        <v>290</v>
      </c>
      <c r="F146" s="513">
        <v>145000</v>
      </c>
      <c r="G146" s="513">
        <v>72500</v>
      </c>
      <c r="H146" s="508">
        <v>50</v>
      </c>
      <c r="I146" s="514" t="s">
        <v>6895</v>
      </c>
      <c r="J146" s="513">
        <v>14500</v>
      </c>
      <c r="K146" s="513">
        <v>72500</v>
      </c>
      <c r="L146" s="513">
        <v>33699.910000000003</v>
      </c>
      <c r="M146" s="508">
        <v>155</v>
      </c>
      <c r="N146" s="513">
        <v>2030</v>
      </c>
      <c r="O146" s="508">
        <v>99</v>
      </c>
      <c r="P146" s="513">
        <v>1875</v>
      </c>
      <c r="Q146" s="513">
        <v>38800.089999999997</v>
      </c>
      <c r="R146" s="508">
        <v>53.52</v>
      </c>
      <c r="S146" s="514" t="s">
        <v>6895</v>
      </c>
    </row>
    <row r="147" spans="1:19" ht="15" customHeight="1" x14ac:dyDescent="0.2">
      <c r="A147" s="508">
        <v>54844.160000000003</v>
      </c>
      <c r="B147" s="508" t="s">
        <v>7000</v>
      </c>
      <c r="C147" s="508" t="s">
        <v>277</v>
      </c>
      <c r="D147" s="508" t="s">
        <v>277</v>
      </c>
      <c r="E147" s="508" t="s">
        <v>290</v>
      </c>
      <c r="F147" s="513">
        <v>87300</v>
      </c>
      <c r="G147" s="513">
        <v>6111</v>
      </c>
      <c r="H147" s="508">
        <v>7</v>
      </c>
      <c r="I147" s="514" t="s">
        <v>6895</v>
      </c>
      <c r="J147" s="513">
        <v>6111</v>
      </c>
      <c r="K147" s="513">
        <v>6111</v>
      </c>
      <c r="L147" s="513">
        <v>1492.2</v>
      </c>
      <c r="M147" s="508">
        <v>0</v>
      </c>
      <c r="N147" s="508">
        <v>920</v>
      </c>
      <c r="O147" s="508">
        <v>0</v>
      </c>
      <c r="P147" s="508">
        <v>920</v>
      </c>
      <c r="Q147" s="513">
        <v>4618.8</v>
      </c>
      <c r="R147" s="508">
        <v>75.58</v>
      </c>
      <c r="S147" s="514" t="s">
        <v>6895</v>
      </c>
    </row>
    <row r="148" spans="1:19" ht="15" customHeight="1" x14ac:dyDescent="0.2">
      <c r="A148" s="508">
        <v>55005.16</v>
      </c>
      <c r="B148" s="508" t="s">
        <v>173</v>
      </c>
      <c r="C148" s="508" t="s">
        <v>277</v>
      </c>
      <c r="D148" s="508" t="s">
        <v>277</v>
      </c>
      <c r="E148" s="508" t="s">
        <v>290</v>
      </c>
      <c r="F148" s="513">
        <v>120000</v>
      </c>
      <c r="G148" s="513">
        <v>72000</v>
      </c>
      <c r="H148" s="508">
        <v>60</v>
      </c>
      <c r="I148" s="514" t="s">
        <v>6895</v>
      </c>
      <c r="J148" s="513">
        <v>48000</v>
      </c>
      <c r="K148" s="513">
        <v>72000</v>
      </c>
      <c r="L148" s="513">
        <v>62102.57</v>
      </c>
      <c r="M148" s="508">
        <v>531</v>
      </c>
      <c r="N148" s="513">
        <v>2170</v>
      </c>
      <c r="O148" s="508">
        <v>84.5</v>
      </c>
      <c r="P148" s="513">
        <v>1639</v>
      </c>
      <c r="Q148" s="513">
        <v>9897.43</v>
      </c>
      <c r="R148" s="508">
        <v>13.75</v>
      </c>
      <c r="S148" s="514" t="s">
        <v>6895</v>
      </c>
    </row>
    <row r="149" spans="1:19" ht="15" customHeight="1" x14ac:dyDescent="0.2">
      <c r="A149" s="508">
        <v>55005.17</v>
      </c>
      <c r="B149" s="508" t="s">
        <v>7001</v>
      </c>
      <c r="C149" s="508" t="s">
        <v>277</v>
      </c>
      <c r="D149" s="508" t="s">
        <v>277</v>
      </c>
      <c r="E149" s="508" t="s">
        <v>290</v>
      </c>
      <c r="F149" s="513">
        <v>30000</v>
      </c>
      <c r="G149" s="513">
        <v>18000</v>
      </c>
      <c r="H149" s="508">
        <v>60</v>
      </c>
      <c r="I149" s="514" t="s">
        <v>6895</v>
      </c>
      <c r="J149" s="513">
        <v>6000</v>
      </c>
      <c r="K149" s="513">
        <v>18000</v>
      </c>
      <c r="L149" s="513">
        <v>19529.759999999998</v>
      </c>
      <c r="M149" s="508">
        <v>151</v>
      </c>
      <c r="N149" s="508">
        <v>900</v>
      </c>
      <c r="O149" s="508">
        <v>97</v>
      </c>
      <c r="P149" s="508">
        <v>749</v>
      </c>
      <c r="Q149" s="513">
        <v>-1529.76</v>
      </c>
      <c r="R149" s="508">
        <v>-8.5</v>
      </c>
      <c r="S149" s="514" t="s">
        <v>6895</v>
      </c>
    </row>
    <row r="150" spans="1:19" ht="15" customHeight="1" x14ac:dyDescent="0.2">
      <c r="A150" s="508">
        <v>80793.16</v>
      </c>
      <c r="B150" s="508" t="s">
        <v>123</v>
      </c>
      <c r="C150" s="508" t="s">
        <v>277</v>
      </c>
      <c r="D150" s="508" t="s">
        <v>277</v>
      </c>
      <c r="E150" s="508" t="s">
        <v>290</v>
      </c>
      <c r="F150" s="513">
        <v>281300</v>
      </c>
      <c r="G150" s="513">
        <v>166476.25</v>
      </c>
      <c r="H150" s="508">
        <v>59.18</v>
      </c>
      <c r="I150" s="514" t="s">
        <v>6895</v>
      </c>
      <c r="J150" s="513">
        <v>94187</v>
      </c>
      <c r="K150" s="513">
        <v>166476.25</v>
      </c>
      <c r="L150" s="513">
        <v>164559.26999999999</v>
      </c>
      <c r="M150" s="513">
        <v>2113.25</v>
      </c>
      <c r="N150" s="513">
        <v>5076</v>
      </c>
      <c r="O150" s="508">
        <v>62.39</v>
      </c>
      <c r="P150" s="513">
        <v>2962.75</v>
      </c>
      <c r="Q150" s="513">
        <v>1916.98</v>
      </c>
      <c r="R150" s="508">
        <v>1.1499999999999999</v>
      </c>
      <c r="S150" s="514" t="s">
        <v>6895</v>
      </c>
    </row>
    <row r="151" spans="1:19" ht="15" customHeight="1" x14ac:dyDescent="0.2">
      <c r="A151" s="508">
        <v>80830.16</v>
      </c>
      <c r="B151" s="508" t="s">
        <v>7002</v>
      </c>
      <c r="C151" s="508" t="s">
        <v>277</v>
      </c>
      <c r="D151" s="508" t="s">
        <v>277</v>
      </c>
      <c r="E151" s="508" t="s">
        <v>290</v>
      </c>
      <c r="F151" s="513">
        <v>120000</v>
      </c>
      <c r="G151" s="513">
        <v>18000</v>
      </c>
      <c r="H151" s="508">
        <v>15</v>
      </c>
      <c r="I151" s="514" t="s">
        <v>6895</v>
      </c>
      <c r="J151" s="513">
        <v>18000</v>
      </c>
      <c r="K151" s="513">
        <v>18000</v>
      </c>
      <c r="L151" s="513">
        <v>13375.25</v>
      </c>
      <c r="M151" s="508">
        <v>2</v>
      </c>
      <c r="N151" s="513">
        <v>3400</v>
      </c>
      <c r="O151" s="508">
        <v>97</v>
      </c>
      <c r="P151" s="513">
        <v>3398</v>
      </c>
      <c r="Q151" s="513">
        <v>4624.75</v>
      </c>
      <c r="R151" s="508">
        <v>25.69</v>
      </c>
      <c r="S151" s="514" t="s">
        <v>6895</v>
      </c>
    </row>
    <row r="152" spans="1:19" ht="15" customHeight="1" x14ac:dyDescent="0.2">
      <c r="A152" s="506" t="s">
        <v>6920</v>
      </c>
      <c r="B152" s="506"/>
      <c r="C152" s="506"/>
      <c r="D152" s="506"/>
      <c r="E152" s="506"/>
      <c r="F152" s="515">
        <v>26355925.010000002</v>
      </c>
      <c r="G152" s="515">
        <v>14117354.75</v>
      </c>
      <c r="H152" s="506">
        <v>53.56</v>
      </c>
      <c r="I152" s="506" t="s">
        <v>6895</v>
      </c>
      <c r="J152" s="515">
        <v>11385078</v>
      </c>
      <c r="K152" s="515">
        <v>4523279.5999999996</v>
      </c>
      <c r="L152" s="515">
        <v>3570247.43</v>
      </c>
      <c r="M152" s="515">
        <v>42838</v>
      </c>
      <c r="N152" s="515">
        <v>109214.25</v>
      </c>
      <c r="O152" s="506">
        <v>43.17</v>
      </c>
      <c r="P152" s="515">
        <v>66376.25</v>
      </c>
      <c r="Q152" s="515">
        <v>953032.17</v>
      </c>
      <c r="R152" s="506">
        <v>21.07</v>
      </c>
      <c r="S152" s="516" t="s">
        <v>6895</v>
      </c>
    </row>
    <row r="153" spans="1:19" ht="15" customHeight="1" x14ac:dyDescent="0.2">
      <c r="A153" s="511" t="s">
        <v>6891</v>
      </c>
      <c r="B153" s="511" t="s">
        <v>6892</v>
      </c>
      <c r="C153" s="511" t="s">
        <v>6874</v>
      </c>
      <c r="D153" s="511" t="s">
        <v>6874</v>
      </c>
      <c r="E153" s="511" t="s">
        <v>6874</v>
      </c>
      <c r="F153" s="511" t="s">
        <v>6874</v>
      </c>
      <c r="G153" s="511" t="s">
        <v>6874</v>
      </c>
      <c r="H153" s="511" t="s">
        <v>6874</v>
      </c>
      <c r="I153" s="508"/>
      <c r="J153" s="511" t="s">
        <v>6874</v>
      </c>
      <c r="K153" s="511" t="s">
        <v>6874</v>
      </c>
      <c r="L153" s="511" t="s">
        <v>6874</v>
      </c>
      <c r="M153" s="511" t="s">
        <v>6874</v>
      </c>
      <c r="N153" s="511" t="s">
        <v>6874</v>
      </c>
      <c r="O153" s="511" t="s">
        <v>6874</v>
      </c>
      <c r="P153" s="511" t="s">
        <v>6874</v>
      </c>
      <c r="Q153" s="511" t="s">
        <v>6874</v>
      </c>
      <c r="R153" s="511" t="s">
        <v>6874</v>
      </c>
      <c r="S153" s="508"/>
    </row>
    <row r="154" spans="1:19" ht="15" customHeight="1" x14ac:dyDescent="0.2">
      <c r="A154" s="508">
        <v>708.09</v>
      </c>
      <c r="B154" s="508" t="s">
        <v>149</v>
      </c>
      <c r="C154" s="508" t="s">
        <v>7003</v>
      </c>
      <c r="D154" s="508" t="s">
        <v>7003</v>
      </c>
      <c r="E154" s="508" t="s">
        <v>425</v>
      </c>
      <c r="F154" s="513">
        <v>1500000</v>
      </c>
      <c r="G154" s="513">
        <v>1425000</v>
      </c>
      <c r="H154" s="508">
        <v>95</v>
      </c>
      <c r="I154" s="514" t="s">
        <v>6895</v>
      </c>
      <c r="J154" s="513">
        <v>1425000</v>
      </c>
      <c r="K154" s="513">
        <v>223627.13</v>
      </c>
      <c r="L154" s="513">
        <v>139686.12</v>
      </c>
      <c r="M154" s="513">
        <v>1443</v>
      </c>
      <c r="N154" s="513">
        <v>4600</v>
      </c>
      <c r="O154" s="508">
        <v>42.11</v>
      </c>
      <c r="P154" s="513">
        <v>3157</v>
      </c>
      <c r="Q154" s="513">
        <v>83941.01</v>
      </c>
      <c r="R154" s="508">
        <v>37.54</v>
      </c>
      <c r="S154" s="514" t="s">
        <v>6895</v>
      </c>
    </row>
    <row r="155" spans="1:19" ht="15" customHeight="1" x14ac:dyDescent="0.2">
      <c r="A155" s="508">
        <v>708.11</v>
      </c>
      <c r="B155" s="508" t="s">
        <v>7004</v>
      </c>
      <c r="C155" s="508" t="s">
        <v>7003</v>
      </c>
      <c r="D155" s="508" t="s">
        <v>7003</v>
      </c>
      <c r="E155" s="508" t="s">
        <v>290</v>
      </c>
      <c r="F155" s="513">
        <v>400000</v>
      </c>
      <c r="G155" s="513">
        <v>400000</v>
      </c>
      <c r="H155" s="508">
        <v>100</v>
      </c>
      <c r="I155" s="514" t="s">
        <v>6895</v>
      </c>
      <c r="J155" s="513">
        <v>400000</v>
      </c>
      <c r="K155" s="513">
        <v>400000</v>
      </c>
      <c r="L155" s="513">
        <v>112130.63</v>
      </c>
      <c r="M155" s="508">
        <v>872.5</v>
      </c>
      <c r="N155" s="508">
        <v>872.5</v>
      </c>
      <c r="O155" s="508">
        <v>29.21</v>
      </c>
      <c r="P155" s="508">
        <v>0</v>
      </c>
      <c r="Q155" s="513">
        <v>287869.37</v>
      </c>
      <c r="R155" s="508">
        <v>71.97</v>
      </c>
      <c r="S155" s="514" t="s">
        <v>6895</v>
      </c>
    </row>
    <row r="156" spans="1:19" ht="15" customHeight="1" x14ac:dyDescent="0.2">
      <c r="A156" s="508">
        <v>708.17</v>
      </c>
      <c r="B156" s="508" t="s">
        <v>7005</v>
      </c>
      <c r="C156" s="508" t="s">
        <v>7003</v>
      </c>
      <c r="D156" s="508" t="s">
        <v>7003</v>
      </c>
      <c r="E156" s="508" t="s">
        <v>290</v>
      </c>
      <c r="F156" s="513">
        <v>200000</v>
      </c>
      <c r="G156" s="513">
        <v>200000</v>
      </c>
      <c r="H156" s="508">
        <v>100</v>
      </c>
      <c r="I156" s="514" t="s">
        <v>6895</v>
      </c>
      <c r="J156" s="513">
        <v>200000</v>
      </c>
      <c r="K156" s="513">
        <v>200000</v>
      </c>
      <c r="L156" s="513">
        <v>109014.17</v>
      </c>
      <c r="M156" s="508">
        <v>747</v>
      </c>
      <c r="N156" s="508">
        <v>747</v>
      </c>
      <c r="O156" s="508">
        <v>84.84</v>
      </c>
      <c r="P156" s="508">
        <v>0</v>
      </c>
      <c r="Q156" s="513">
        <v>90985.83</v>
      </c>
      <c r="R156" s="508">
        <v>45.49</v>
      </c>
      <c r="S156" s="514" t="s">
        <v>6895</v>
      </c>
    </row>
    <row r="157" spans="1:19" ht="15" customHeight="1" x14ac:dyDescent="0.2">
      <c r="A157" s="508">
        <v>808.03</v>
      </c>
      <c r="B157" s="508" t="s">
        <v>7006</v>
      </c>
      <c r="C157" s="508" t="s">
        <v>7003</v>
      </c>
      <c r="D157" s="508" t="s">
        <v>7003</v>
      </c>
      <c r="E157" s="508" t="s">
        <v>290</v>
      </c>
      <c r="F157" s="513">
        <v>290000</v>
      </c>
      <c r="G157" s="513">
        <v>94250</v>
      </c>
      <c r="H157" s="508">
        <v>32.5</v>
      </c>
      <c r="I157" s="514" t="s">
        <v>6895</v>
      </c>
      <c r="J157" s="513">
        <v>94250</v>
      </c>
      <c r="K157" s="513">
        <v>94250</v>
      </c>
      <c r="L157" s="513">
        <v>94327.31</v>
      </c>
      <c r="M157" s="508">
        <v>395</v>
      </c>
      <c r="N157" s="513">
        <v>3605</v>
      </c>
      <c r="O157" s="508">
        <v>80.22</v>
      </c>
      <c r="P157" s="513">
        <v>3210</v>
      </c>
      <c r="Q157" s="508">
        <v>-77.31</v>
      </c>
      <c r="R157" s="508">
        <v>-0.08</v>
      </c>
      <c r="S157" s="514" t="s">
        <v>6895</v>
      </c>
    </row>
    <row r="158" spans="1:19" ht="15" customHeight="1" x14ac:dyDescent="0.2">
      <c r="A158" s="508">
        <v>808.1</v>
      </c>
      <c r="B158" s="508" t="s">
        <v>7007</v>
      </c>
      <c r="C158" s="508" t="s">
        <v>7003</v>
      </c>
      <c r="D158" s="508" t="s">
        <v>7003</v>
      </c>
      <c r="E158" s="508" t="s">
        <v>290</v>
      </c>
      <c r="F158" s="513">
        <v>200000</v>
      </c>
      <c r="G158" s="513">
        <v>200000</v>
      </c>
      <c r="H158" s="508">
        <v>100</v>
      </c>
      <c r="I158" s="514" t="s">
        <v>6895</v>
      </c>
      <c r="J158" s="513">
        <v>160000</v>
      </c>
      <c r="K158" s="513">
        <v>200000</v>
      </c>
      <c r="L158" s="513">
        <v>106242.79</v>
      </c>
      <c r="M158" s="508">
        <v>672</v>
      </c>
      <c r="N158" s="513">
        <v>4300</v>
      </c>
      <c r="O158" s="508">
        <v>64.489999999999995</v>
      </c>
      <c r="P158" s="513">
        <v>3628</v>
      </c>
      <c r="Q158" s="513">
        <v>93757.21</v>
      </c>
      <c r="R158" s="508">
        <v>46.88</v>
      </c>
      <c r="S158" s="514" t="s">
        <v>6895</v>
      </c>
    </row>
    <row r="159" spans="1:19" ht="15" customHeight="1" x14ac:dyDescent="0.2">
      <c r="A159" s="508">
        <v>808.12</v>
      </c>
      <c r="B159" s="508" t="s">
        <v>148</v>
      </c>
      <c r="C159" s="508" t="s">
        <v>7003</v>
      </c>
      <c r="D159" s="508" t="s">
        <v>7003</v>
      </c>
      <c r="E159" s="508" t="s">
        <v>290</v>
      </c>
      <c r="F159" s="513">
        <v>289700</v>
      </c>
      <c r="G159" s="513">
        <v>289700</v>
      </c>
      <c r="H159" s="508">
        <v>100</v>
      </c>
      <c r="I159" s="514" t="s">
        <v>6895</v>
      </c>
      <c r="J159" s="513">
        <v>289700</v>
      </c>
      <c r="K159" s="513">
        <v>289700</v>
      </c>
      <c r="L159" s="513">
        <v>139679.47</v>
      </c>
      <c r="M159" s="513">
        <v>1472.5</v>
      </c>
      <c r="N159" s="513">
        <v>2876</v>
      </c>
      <c r="O159" s="508">
        <v>60.9</v>
      </c>
      <c r="P159" s="513">
        <v>1403.5</v>
      </c>
      <c r="Q159" s="513">
        <v>150020.53</v>
      </c>
      <c r="R159" s="508">
        <v>51.78</v>
      </c>
      <c r="S159" s="514" t="s">
        <v>6895</v>
      </c>
    </row>
    <row r="160" spans="1:19" ht="15" customHeight="1" x14ac:dyDescent="0.2">
      <c r="A160" s="508">
        <v>6011.1</v>
      </c>
      <c r="B160" s="508" t="s">
        <v>157</v>
      </c>
      <c r="C160" s="508" t="s">
        <v>7003</v>
      </c>
      <c r="D160" s="508" t="s">
        <v>7003</v>
      </c>
      <c r="E160" s="508" t="s">
        <v>425</v>
      </c>
      <c r="F160" s="513">
        <v>5637834.0199999996</v>
      </c>
      <c r="G160" s="513">
        <v>4055759.11</v>
      </c>
      <c r="H160" s="508">
        <v>71.94</v>
      </c>
      <c r="I160" s="514" t="s">
        <v>6895</v>
      </c>
      <c r="J160" s="513">
        <v>3298879.9</v>
      </c>
      <c r="K160" s="513">
        <v>594280.16</v>
      </c>
      <c r="L160" s="513">
        <v>1054515.27</v>
      </c>
      <c r="M160" s="513">
        <v>7200.5</v>
      </c>
      <c r="N160" s="513">
        <v>29300</v>
      </c>
      <c r="O160" s="508">
        <v>76.16</v>
      </c>
      <c r="P160" s="513">
        <v>22099.5</v>
      </c>
      <c r="Q160" s="513">
        <v>-460235.11</v>
      </c>
      <c r="R160" s="508">
        <v>-77.44</v>
      </c>
      <c r="S160" s="514" t="s">
        <v>6895</v>
      </c>
    </row>
    <row r="161" spans="1:19" ht="15" customHeight="1" x14ac:dyDescent="0.2">
      <c r="A161" s="508">
        <v>6056.1</v>
      </c>
      <c r="B161" s="508" t="s">
        <v>121</v>
      </c>
      <c r="C161" s="508" t="s">
        <v>7003</v>
      </c>
      <c r="D161" s="508" t="s">
        <v>7003</v>
      </c>
      <c r="E161" s="508" t="s">
        <v>425</v>
      </c>
      <c r="F161" s="513">
        <v>1570000</v>
      </c>
      <c r="G161" s="513">
        <v>628000</v>
      </c>
      <c r="H161" s="508">
        <v>40</v>
      </c>
      <c r="I161" s="514" t="s">
        <v>6895</v>
      </c>
      <c r="J161" s="513">
        <v>628000</v>
      </c>
      <c r="K161" s="513">
        <v>87963.02</v>
      </c>
      <c r="L161" s="513">
        <v>128488.13</v>
      </c>
      <c r="M161" s="508">
        <v>479</v>
      </c>
      <c r="N161" s="513">
        <v>4200</v>
      </c>
      <c r="O161" s="508">
        <v>72.349999999999994</v>
      </c>
      <c r="P161" s="513">
        <v>3721</v>
      </c>
      <c r="Q161" s="513">
        <v>-40525.11</v>
      </c>
      <c r="R161" s="508">
        <v>-46.07</v>
      </c>
      <c r="S161" s="514" t="s">
        <v>6895</v>
      </c>
    </row>
    <row r="162" spans="1:19" ht="15" customHeight="1" x14ac:dyDescent="0.2">
      <c r="A162" s="508">
        <v>6056.11</v>
      </c>
      <c r="B162" s="508" t="s">
        <v>7008</v>
      </c>
      <c r="C162" s="508" t="s">
        <v>7003</v>
      </c>
      <c r="D162" s="508" t="s">
        <v>7003</v>
      </c>
      <c r="E162" s="508" t="s">
        <v>425</v>
      </c>
      <c r="F162" s="513">
        <v>1080000</v>
      </c>
      <c r="G162" s="513">
        <v>432000</v>
      </c>
      <c r="H162" s="508">
        <v>40</v>
      </c>
      <c r="I162" s="514" t="s">
        <v>6895</v>
      </c>
      <c r="J162" s="513">
        <v>432000</v>
      </c>
      <c r="K162" s="513">
        <v>60505.7</v>
      </c>
      <c r="L162" s="513">
        <v>92002.62</v>
      </c>
      <c r="M162" s="508">
        <v>278</v>
      </c>
      <c r="N162" s="513">
        <v>2900</v>
      </c>
      <c r="O162" s="508">
        <v>82.86</v>
      </c>
      <c r="P162" s="513">
        <v>2622</v>
      </c>
      <c r="Q162" s="513">
        <v>-31496.92</v>
      </c>
      <c r="R162" s="508">
        <v>-52.06</v>
      </c>
      <c r="S162" s="514" t="s">
        <v>6895</v>
      </c>
    </row>
    <row r="163" spans="1:19" ht="15" customHeight="1" x14ac:dyDescent="0.2">
      <c r="A163" s="508">
        <v>6056.12</v>
      </c>
      <c r="B163" s="508" t="s">
        <v>7009</v>
      </c>
      <c r="C163" s="508" t="s">
        <v>7003</v>
      </c>
      <c r="D163" s="508" t="s">
        <v>7003</v>
      </c>
      <c r="E163" s="508" t="s">
        <v>425</v>
      </c>
      <c r="F163" s="513">
        <v>870200</v>
      </c>
      <c r="G163" s="513">
        <v>522120</v>
      </c>
      <c r="H163" s="508">
        <v>60</v>
      </c>
      <c r="I163" s="514" t="s">
        <v>6895</v>
      </c>
      <c r="J163" s="513">
        <v>348080</v>
      </c>
      <c r="K163" s="513">
        <v>79139.33</v>
      </c>
      <c r="L163" s="513">
        <v>25730.47</v>
      </c>
      <c r="M163" s="508">
        <v>65</v>
      </c>
      <c r="N163" s="513">
        <v>2500</v>
      </c>
      <c r="O163" s="508">
        <v>116.07</v>
      </c>
      <c r="P163" s="513">
        <v>2435</v>
      </c>
      <c r="Q163" s="513">
        <v>53408.86</v>
      </c>
      <c r="R163" s="508">
        <v>67.489999999999995</v>
      </c>
      <c r="S163" s="514" t="s">
        <v>6895</v>
      </c>
    </row>
    <row r="164" spans="1:19" ht="15" customHeight="1" x14ac:dyDescent="0.2">
      <c r="A164" s="508">
        <v>6098.1</v>
      </c>
      <c r="B164" s="508" t="s">
        <v>155</v>
      </c>
      <c r="C164" s="508" t="s">
        <v>7003</v>
      </c>
      <c r="D164" s="508" t="s">
        <v>7003</v>
      </c>
      <c r="E164" s="508" t="s">
        <v>290</v>
      </c>
      <c r="F164" s="513">
        <v>450000</v>
      </c>
      <c r="G164" s="513">
        <v>405000</v>
      </c>
      <c r="H164" s="508">
        <v>90</v>
      </c>
      <c r="I164" s="514" t="s">
        <v>6895</v>
      </c>
      <c r="J164" s="513">
        <v>382500</v>
      </c>
      <c r="K164" s="513">
        <v>405000</v>
      </c>
      <c r="L164" s="513">
        <v>194379.04</v>
      </c>
      <c r="M164" s="513">
        <v>1231</v>
      </c>
      <c r="N164" s="513">
        <v>6500</v>
      </c>
      <c r="O164" s="508">
        <v>70.900000000000006</v>
      </c>
      <c r="P164" s="513">
        <v>5269</v>
      </c>
      <c r="Q164" s="513">
        <v>210620.96</v>
      </c>
      <c r="R164" s="508">
        <v>52.01</v>
      </c>
      <c r="S164" s="514" t="s">
        <v>6895</v>
      </c>
    </row>
    <row r="165" spans="1:19" ht="15" customHeight="1" x14ac:dyDescent="0.2">
      <c r="A165" s="508">
        <v>6123.1</v>
      </c>
      <c r="B165" s="508" t="s">
        <v>7010</v>
      </c>
      <c r="C165" s="508" t="s">
        <v>7003</v>
      </c>
      <c r="D165" s="508" t="s">
        <v>7003</v>
      </c>
      <c r="E165" s="508" t="s">
        <v>290</v>
      </c>
      <c r="F165" s="513">
        <v>224664.9</v>
      </c>
      <c r="G165" s="513">
        <v>224664.9</v>
      </c>
      <c r="H165" s="508">
        <v>100</v>
      </c>
      <c r="I165" s="514" t="s">
        <v>6895</v>
      </c>
      <c r="J165" s="513">
        <v>224664.9</v>
      </c>
      <c r="K165" s="513">
        <v>224664.9</v>
      </c>
      <c r="L165" s="513">
        <v>222333.4</v>
      </c>
      <c r="M165" s="513">
        <v>3793</v>
      </c>
      <c r="N165" s="513">
        <v>5100</v>
      </c>
      <c r="O165" s="508">
        <v>52.2</v>
      </c>
      <c r="P165" s="513">
        <v>1307</v>
      </c>
      <c r="Q165" s="513">
        <v>2331.5</v>
      </c>
      <c r="R165" s="508">
        <v>1.04</v>
      </c>
      <c r="S165" s="514" t="s">
        <v>6895</v>
      </c>
    </row>
    <row r="166" spans="1:19" ht="15" customHeight="1" x14ac:dyDescent="0.2">
      <c r="A166" s="508">
        <v>6123.11</v>
      </c>
      <c r="B166" s="508" t="s">
        <v>7011</v>
      </c>
      <c r="C166" s="508" t="s">
        <v>7003</v>
      </c>
      <c r="D166" s="508" t="s">
        <v>7003</v>
      </c>
      <c r="E166" s="508" t="s">
        <v>425</v>
      </c>
      <c r="F166" s="513">
        <v>200000</v>
      </c>
      <c r="G166" s="513">
        <v>180000</v>
      </c>
      <c r="H166" s="508">
        <v>90</v>
      </c>
      <c r="I166" s="514" t="s">
        <v>6895</v>
      </c>
      <c r="J166" s="508">
        <v>0</v>
      </c>
      <c r="K166" s="513">
        <v>24619.7</v>
      </c>
      <c r="L166" s="513">
        <v>27995.55</v>
      </c>
      <c r="M166" s="508">
        <v>274</v>
      </c>
      <c r="N166" s="508">
        <v>800</v>
      </c>
      <c r="O166" s="508">
        <v>73.150000000000006</v>
      </c>
      <c r="P166" s="508">
        <v>526</v>
      </c>
      <c r="Q166" s="513">
        <v>-3375.85</v>
      </c>
      <c r="R166" s="508">
        <v>-13.71</v>
      </c>
      <c r="S166" s="514" t="s">
        <v>6895</v>
      </c>
    </row>
    <row r="167" spans="1:19" ht="15" hidden="1" customHeight="1" x14ac:dyDescent="0.2">
      <c r="A167" s="508">
        <v>6132.1</v>
      </c>
      <c r="B167" s="508" t="s">
        <v>156</v>
      </c>
      <c r="C167" s="508" t="s">
        <v>7003</v>
      </c>
      <c r="D167" s="508" t="s">
        <v>7003</v>
      </c>
      <c r="E167" s="508" t="s">
        <v>290</v>
      </c>
      <c r="F167" s="513">
        <v>290000</v>
      </c>
      <c r="G167" s="513">
        <v>275500</v>
      </c>
      <c r="H167" s="508">
        <v>95</v>
      </c>
      <c r="I167" s="514" t="s">
        <v>6895</v>
      </c>
      <c r="J167" s="513">
        <v>275500</v>
      </c>
      <c r="K167" s="513">
        <v>275500</v>
      </c>
      <c r="L167" s="513">
        <v>197630.03</v>
      </c>
      <c r="M167" s="513">
        <v>1094</v>
      </c>
      <c r="N167" s="513">
        <v>5800</v>
      </c>
      <c r="O167" s="508">
        <v>82.18</v>
      </c>
      <c r="P167" s="513">
        <v>4706</v>
      </c>
      <c r="Q167" s="513">
        <v>77869.97</v>
      </c>
      <c r="R167" s="508">
        <v>28.26</v>
      </c>
      <c r="S167" s="514" t="s">
        <v>6895</v>
      </c>
    </row>
    <row r="168" spans="1:19" ht="29" x14ac:dyDescent="0.2">
      <c r="A168" s="508">
        <v>6157.1</v>
      </c>
      <c r="B168" s="508" t="s">
        <v>7012</v>
      </c>
      <c r="C168" s="508" t="s">
        <v>7003</v>
      </c>
      <c r="D168" s="508" t="s">
        <v>7003</v>
      </c>
      <c r="E168" s="508" t="s">
        <v>290</v>
      </c>
      <c r="F168" s="513">
        <v>194000</v>
      </c>
      <c r="G168" s="513">
        <v>58200</v>
      </c>
      <c r="H168" s="508">
        <v>30</v>
      </c>
      <c r="I168" s="514" t="s">
        <v>6895</v>
      </c>
      <c r="J168" s="513">
        <v>38800</v>
      </c>
      <c r="K168" s="513">
        <v>58200</v>
      </c>
      <c r="L168" s="513">
        <v>44680.88</v>
      </c>
      <c r="M168" s="508">
        <v>741.25</v>
      </c>
      <c r="N168" s="508">
        <v>741.25</v>
      </c>
      <c r="O168" s="508">
        <v>66.13</v>
      </c>
      <c r="P168" s="508">
        <v>0</v>
      </c>
      <c r="Q168" s="513">
        <v>13519.12</v>
      </c>
      <c r="R168" s="508">
        <v>23.23</v>
      </c>
      <c r="S168" s="514" t="s">
        <v>6895</v>
      </c>
    </row>
    <row r="169" spans="1:19" ht="15" hidden="1" customHeight="1" x14ac:dyDescent="0.2">
      <c r="A169" s="508">
        <v>6188.1</v>
      </c>
      <c r="B169" s="508" t="s">
        <v>178</v>
      </c>
      <c r="C169" s="508" t="s">
        <v>7003</v>
      </c>
      <c r="D169" s="508" t="s">
        <v>7003</v>
      </c>
      <c r="E169" s="508" t="s">
        <v>425</v>
      </c>
      <c r="F169" s="513">
        <v>505971.11</v>
      </c>
      <c r="G169" s="513">
        <v>455374</v>
      </c>
      <c r="H169" s="508">
        <v>90</v>
      </c>
      <c r="I169" s="514" t="s">
        <v>6895</v>
      </c>
      <c r="J169" s="508">
        <v>0</v>
      </c>
      <c r="K169" s="513">
        <v>63524.19</v>
      </c>
      <c r="L169" s="513">
        <v>154392.5</v>
      </c>
      <c r="M169" s="508">
        <v>487</v>
      </c>
      <c r="N169" s="513">
        <v>2800</v>
      </c>
      <c r="O169" s="508">
        <v>104.24</v>
      </c>
      <c r="P169" s="513">
        <v>2313</v>
      </c>
      <c r="Q169" s="513">
        <v>-90868.31</v>
      </c>
      <c r="R169" s="508">
        <v>-143.05000000000001</v>
      </c>
      <c r="S169" s="514" t="s">
        <v>6895</v>
      </c>
    </row>
    <row r="170" spans="1:19" ht="15" customHeight="1" x14ac:dyDescent="0.2">
      <c r="A170" s="508">
        <v>6188.11</v>
      </c>
      <c r="B170" s="508" t="s">
        <v>7013</v>
      </c>
      <c r="C170" s="508" t="s">
        <v>7003</v>
      </c>
      <c r="D170" s="508" t="s">
        <v>7003</v>
      </c>
      <c r="E170" s="508" t="s">
        <v>425</v>
      </c>
      <c r="F170" s="513">
        <v>100000</v>
      </c>
      <c r="G170" s="513">
        <v>100000</v>
      </c>
      <c r="H170" s="508">
        <v>100</v>
      </c>
      <c r="I170" s="514" t="s">
        <v>6895</v>
      </c>
      <c r="J170" s="508">
        <v>0</v>
      </c>
      <c r="K170" s="513">
        <v>13673.6</v>
      </c>
      <c r="L170" s="513">
        <v>4386.84</v>
      </c>
      <c r="M170" s="508">
        <v>0</v>
      </c>
      <c r="N170" s="508">
        <v>250</v>
      </c>
      <c r="O170" s="508">
        <v>0</v>
      </c>
      <c r="P170" s="508">
        <v>250</v>
      </c>
      <c r="Q170" s="513">
        <v>9286.76</v>
      </c>
      <c r="R170" s="508">
        <v>67.92</v>
      </c>
      <c r="S170" s="514" t="s">
        <v>6895</v>
      </c>
    </row>
    <row r="171" spans="1:19" ht="15" customHeight="1" x14ac:dyDescent="0.2">
      <c r="A171" s="508">
        <v>6233.1</v>
      </c>
      <c r="B171" s="508" t="s">
        <v>161</v>
      </c>
      <c r="C171" s="508" t="s">
        <v>7003</v>
      </c>
      <c r="D171" s="508" t="s">
        <v>7003</v>
      </c>
      <c r="E171" s="508" t="s">
        <v>290</v>
      </c>
      <c r="F171" s="513">
        <v>340000</v>
      </c>
      <c r="G171" s="513">
        <v>272000</v>
      </c>
      <c r="H171" s="508">
        <v>80</v>
      </c>
      <c r="I171" s="514" t="s">
        <v>6895</v>
      </c>
      <c r="J171" s="513">
        <v>187000</v>
      </c>
      <c r="K171" s="513">
        <v>272000</v>
      </c>
      <c r="L171" s="513">
        <v>320325.94</v>
      </c>
      <c r="M171" s="513">
        <v>2790</v>
      </c>
      <c r="N171" s="513">
        <v>6200</v>
      </c>
      <c r="O171" s="508">
        <v>69.67</v>
      </c>
      <c r="P171" s="513">
        <v>3410</v>
      </c>
      <c r="Q171" s="513">
        <v>-48325.94</v>
      </c>
      <c r="R171" s="508">
        <v>-17.77</v>
      </c>
      <c r="S171" s="514" t="s">
        <v>6895</v>
      </c>
    </row>
    <row r="172" spans="1:19" ht="15" customHeight="1" x14ac:dyDescent="0.2">
      <c r="A172" s="508">
        <v>6240.1</v>
      </c>
      <c r="B172" s="508" t="s">
        <v>7014</v>
      </c>
      <c r="C172" s="508" t="s">
        <v>7003</v>
      </c>
      <c r="D172" s="508" t="s">
        <v>7003</v>
      </c>
      <c r="E172" s="508" t="s">
        <v>290</v>
      </c>
      <c r="F172" s="513">
        <v>196581.79</v>
      </c>
      <c r="G172" s="513">
        <v>196581.79</v>
      </c>
      <c r="H172" s="508">
        <v>100</v>
      </c>
      <c r="I172" s="514" t="s">
        <v>6895</v>
      </c>
      <c r="J172" s="513">
        <v>196581.79</v>
      </c>
      <c r="K172" s="513">
        <v>196581.79</v>
      </c>
      <c r="L172" s="513">
        <v>236351.21</v>
      </c>
      <c r="M172" s="513">
        <v>3596</v>
      </c>
      <c r="N172" s="513">
        <v>3596</v>
      </c>
      <c r="O172" s="508">
        <v>58.85</v>
      </c>
      <c r="P172" s="508">
        <v>0</v>
      </c>
      <c r="Q172" s="513">
        <v>-39769.42</v>
      </c>
      <c r="R172" s="508">
        <v>-20.23</v>
      </c>
      <c r="S172" s="514" t="s">
        <v>6895</v>
      </c>
    </row>
    <row r="173" spans="1:19" ht="15" customHeight="1" x14ac:dyDescent="0.2">
      <c r="A173" s="508">
        <v>6240.11</v>
      </c>
      <c r="B173" s="508" t="s">
        <v>7015</v>
      </c>
      <c r="C173" s="508" t="s">
        <v>7003</v>
      </c>
      <c r="D173" s="508" t="s">
        <v>7003</v>
      </c>
      <c r="E173" s="508" t="s">
        <v>425</v>
      </c>
      <c r="F173" s="513">
        <v>200000</v>
      </c>
      <c r="G173" s="513">
        <v>180000</v>
      </c>
      <c r="H173" s="508">
        <v>90</v>
      </c>
      <c r="I173" s="514" t="s">
        <v>6895</v>
      </c>
      <c r="J173" s="508">
        <v>0</v>
      </c>
      <c r="K173" s="513">
        <v>24619.7</v>
      </c>
      <c r="L173" s="513">
        <v>41572.03</v>
      </c>
      <c r="M173" s="508">
        <v>309.5</v>
      </c>
      <c r="N173" s="508">
        <v>900</v>
      </c>
      <c r="O173" s="508">
        <v>75.900000000000006</v>
      </c>
      <c r="P173" s="508">
        <v>590.5</v>
      </c>
      <c r="Q173" s="513">
        <v>-16952.330000000002</v>
      </c>
      <c r="R173" s="508">
        <v>-68.86</v>
      </c>
      <c r="S173" s="514" t="s">
        <v>6895</v>
      </c>
    </row>
    <row r="174" spans="1:19" ht="15" customHeight="1" x14ac:dyDescent="0.2">
      <c r="A174" s="508">
        <v>6287.1</v>
      </c>
      <c r="B174" s="508" t="s">
        <v>159</v>
      </c>
      <c r="C174" s="508" t="s">
        <v>7003</v>
      </c>
      <c r="D174" s="508" t="s">
        <v>7003</v>
      </c>
      <c r="E174" s="508" t="s">
        <v>425</v>
      </c>
      <c r="F174" s="513">
        <v>7515765.1500000004</v>
      </c>
      <c r="G174" s="513">
        <v>7468815</v>
      </c>
      <c r="H174" s="508">
        <v>99.38</v>
      </c>
      <c r="I174" s="514" t="s">
        <v>6895</v>
      </c>
      <c r="J174" s="513">
        <v>7148265</v>
      </c>
      <c r="K174" s="513">
        <v>1118671.82</v>
      </c>
      <c r="L174" s="513">
        <v>321492.43</v>
      </c>
      <c r="M174" s="513">
        <v>1879</v>
      </c>
      <c r="N174" s="513">
        <v>13460</v>
      </c>
      <c r="O174" s="508">
        <v>62.17</v>
      </c>
      <c r="P174" s="513">
        <v>11581</v>
      </c>
      <c r="Q174" s="513">
        <v>797179.39</v>
      </c>
      <c r="R174" s="508">
        <v>71.260000000000005</v>
      </c>
      <c r="S174" s="514" t="s">
        <v>6895</v>
      </c>
    </row>
    <row r="175" spans="1:19" ht="15" customHeight="1" x14ac:dyDescent="0.2">
      <c r="A175" s="508">
        <v>6343.1</v>
      </c>
      <c r="B175" s="508" t="s">
        <v>7016</v>
      </c>
      <c r="C175" s="508" t="s">
        <v>7003</v>
      </c>
      <c r="D175" s="508" t="s">
        <v>7003</v>
      </c>
      <c r="E175" s="508" t="s">
        <v>425</v>
      </c>
      <c r="F175" s="513">
        <v>420754.72</v>
      </c>
      <c r="G175" s="513">
        <v>420754.72</v>
      </c>
      <c r="H175" s="508">
        <v>100</v>
      </c>
      <c r="I175" s="514" t="s">
        <v>6895</v>
      </c>
      <c r="J175" s="513">
        <v>420754.72</v>
      </c>
      <c r="K175" s="513">
        <v>65179.11</v>
      </c>
      <c r="L175" s="513">
        <v>46841.37</v>
      </c>
      <c r="M175" s="508">
        <v>587.5</v>
      </c>
      <c r="N175" s="508">
        <v>587.5</v>
      </c>
      <c r="O175" s="508">
        <v>60.54</v>
      </c>
      <c r="P175" s="508">
        <v>0</v>
      </c>
      <c r="Q175" s="513">
        <v>18337.740000000002</v>
      </c>
      <c r="R175" s="508">
        <v>28.13</v>
      </c>
      <c r="S175" s="514" t="s">
        <v>6895</v>
      </c>
    </row>
    <row r="176" spans="1:19" ht="15" customHeight="1" x14ac:dyDescent="0.2">
      <c r="A176" s="508">
        <v>6349.1</v>
      </c>
      <c r="B176" s="508" t="s">
        <v>147</v>
      </c>
      <c r="C176" s="508" t="s">
        <v>7003</v>
      </c>
      <c r="D176" s="508" t="s">
        <v>7003</v>
      </c>
      <c r="E176" s="508" t="s">
        <v>290</v>
      </c>
      <c r="F176" s="513">
        <v>180000</v>
      </c>
      <c r="G176" s="513">
        <v>180000</v>
      </c>
      <c r="H176" s="508">
        <v>100</v>
      </c>
      <c r="I176" s="514" t="s">
        <v>6895</v>
      </c>
      <c r="J176" s="513">
        <v>180000</v>
      </c>
      <c r="K176" s="513">
        <v>180000</v>
      </c>
      <c r="L176" s="513">
        <v>101161.87</v>
      </c>
      <c r="M176" s="508">
        <v>889.5</v>
      </c>
      <c r="N176" s="513">
        <v>1660</v>
      </c>
      <c r="O176" s="508">
        <v>70.959999999999994</v>
      </c>
      <c r="P176" s="508">
        <v>770.5</v>
      </c>
      <c r="Q176" s="513">
        <v>78838.13</v>
      </c>
      <c r="R176" s="508">
        <v>43.8</v>
      </c>
      <c r="S176" s="514" t="s">
        <v>6895</v>
      </c>
    </row>
    <row r="177" spans="1:19" ht="15" customHeight="1" x14ac:dyDescent="0.2">
      <c r="A177" s="508">
        <v>6352.1</v>
      </c>
      <c r="B177" s="508" t="s">
        <v>7017</v>
      </c>
      <c r="C177" s="508" t="s">
        <v>7003</v>
      </c>
      <c r="D177" s="508" t="s">
        <v>7003</v>
      </c>
      <c r="E177" s="508" t="s">
        <v>425</v>
      </c>
      <c r="F177" s="513">
        <v>1202727.6499999999</v>
      </c>
      <c r="G177" s="513">
        <v>1202727.6499999999</v>
      </c>
      <c r="H177" s="508">
        <v>100</v>
      </c>
      <c r="I177" s="514" t="s">
        <v>6895</v>
      </c>
      <c r="J177" s="513">
        <v>1082454.93</v>
      </c>
      <c r="K177" s="513">
        <v>184575.46</v>
      </c>
      <c r="L177" s="513">
        <v>55603.15</v>
      </c>
      <c r="M177" s="508">
        <v>243</v>
      </c>
      <c r="N177" s="508">
        <v>227</v>
      </c>
      <c r="O177" s="508">
        <v>71.25</v>
      </c>
      <c r="P177" s="508">
        <v>0</v>
      </c>
      <c r="Q177" s="513">
        <v>128972.31</v>
      </c>
      <c r="R177" s="508">
        <v>69.88</v>
      </c>
      <c r="S177" s="514" t="s">
        <v>6895</v>
      </c>
    </row>
    <row r="178" spans="1:19" ht="24" customHeight="1" x14ac:dyDescent="0.2">
      <c r="A178" s="508">
        <v>6384.1</v>
      </c>
      <c r="B178" s="508" t="s">
        <v>7018</v>
      </c>
      <c r="C178" s="508" t="s">
        <v>7003</v>
      </c>
      <c r="D178" s="508" t="s">
        <v>7003</v>
      </c>
      <c r="E178" s="508" t="s">
        <v>290</v>
      </c>
      <c r="F178" s="508">
        <v>0</v>
      </c>
      <c r="G178" s="508">
        <v>0</v>
      </c>
      <c r="H178" s="508">
        <v>0</v>
      </c>
      <c r="I178" s="514" t="s">
        <v>6895</v>
      </c>
      <c r="J178" s="508">
        <v>0</v>
      </c>
      <c r="K178" s="508">
        <v>0</v>
      </c>
      <c r="L178" s="513">
        <v>61088.23</v>
      </c>
      <c r="M178" s="508">
        <v>809.5</v>
      </c>
      <c r="N178" s="508">
        <v>204</v>
      </c>
      <c r="O178" s="508">
        <v>64.569999999999993</v>
      </c>
      <c r="P178" s="508">
        <v>-605.5</v>
      </c>
      <c r="Q178" s="513">
        <v>-61088.23</v>
      </c>
      <c r="R178" s="513">
        <v>-6108823</v>
      </c>
      <c r="S178" s="514" t="s">
        <v>6895</v>
      </c>
    </row>
    <row r="179" spans="1:19" ht="71" x14ac:dyDescent="0.2">
      <c r="A179" s="508">
        <v>6433.1</v>
      </c>
      <c r="B179" s="508" t="s">
        <v>7019</v>
      </c>
      <c r="C179" s="508" t="s">
        <v>7003</v>
      </c>
      <c r="D179" s="508" t="s">
        <v>7003</v>
      </c>
      <c r="E179" s="508" t="s">
        <v>425</v>
      </c>
      <c r="F179" s="513">
        <v>433732.26</v>
      </c>
      <c r="G179" s="513">
        <v>433732.26</v>
      </c>
      <c r="H179" s="508">
        <v>100</v>
      </c>
      <c r="I179" s="514" t="s">
        <v>6895</v>
      </c>
      <c r="J179" s="513">
        <v>412045.65</v>
      </c>
      <c r="K179" s="513">
        <v>68082.05</v>
      </c>
      <c r="L179" s="513">
        <v>34507.279999999999</v>
      </c>
      <c r="M179" s="508">
        <v>207.5</v>
      </c>
      <c r="N179" s="508">
        <v>207.5</v>
      </c>
      <c r="O179" s="508">
        <v>88.12</v>
      </c>
      <c r="P179" s="508">
        <v>0</v>
      </c>
      <c r="Q179" s="513">
        <v>33574.769999999997</v>
      </c>
      <c r="R179" s="508">
        <v>49.32</v>
      </c>
      <c r="S179" s="514" t="s">
        <v>6895</v>
      </c>
    </row>
    <row r="180" spans="1:19" ht="15" hidden="1" customHeight="1" x14ac:dyDescent="0.2">
      <c r="A180" s="508">
        <v>6435.1</v>
      </c>
      <c r="B180" s="508" t="s">
        <v>7020</v>
      </c>
      <c r="C180" s="508" t="s">
        <v>7003</v>
      </c>
      <c r="D180" s="508" t="s">
        <v>7003</v>
      </c>
      <c r="E180" s="508" t="s">
        <v>425</v>
      </c>
      <c r="F180" s="513">
        <v>876660</v>
      </c>
      <c r="G180" s="513">
        <v>788994</v>
      </c>
      <c r="H180" s="508">
        <v>90</v>
      </c>
      <c r="I180" s="514" t="s">
        <v>6895</v>
      </c>
      <c r="J180" s="513">
        <v>788994</v>
      </c>
      <c r="K180" s="513">
        <v>108544.99</v>
      </c>
      <c r="L180" s="513">
        <v>105826.56</v>
      </c>
      <c r="M180" s="508">
        <v>798</v>
      </c>
      <c r="N180" s="513">
        <v>2400</v>
      </c>
      <c r="O180" s="508">
        <v>97.81</v>
      </c>
      <c r="P180" s="513">
        <v>1602</v>
      </c>
      <c r="Q180" s="513">
        <v>2718.43</v>
      </c>
      <c r="R180" s="508">
        <v>2.5</v>
      </c>
      <c r="S180" s="514" t="s">
        <v>6895</v>
      </c>
    </row>
    <row r="181" spans="1:19" ht="15" customHeight="1" x14ac:dyDescent="0.2">
      <c r="A181" s="508">
        <v>6497.1</v>
      </c>
      <c r="B181" s="508" t="s">
        <v>7021</v>
      </c>
      <c r="C181" s="508" t="s">
        <v>7003</v>
      </c>
      <c r="D181" s="508" t="s">
        <v>7003</v>
      </c>
      <c r="E181" s="508" t="s">
        <v>425</v>
      </c>
      <c r="F181" s="513">
        <v>2464622.62</v>
      </c>
      <c r="G181" s="513">
        <v>2218160.36</v>
      </c>
      <c r="H181" s="508">
        <v>90</v>
      </c>
      <c r="I181" s="514" t="s">
        <v>6895</v>
      </c>
      <c r="J181" s="513">
        <v>2218160.36</v>
      </c>
      <c r="K181" s="513">
        <v>340259.29</v>
      </c>
      <c r="L181" s="513">
        <v>425668.41</v>
      </c>
      <c r="M181" s="513">
        <v>1420</v>
      </c>
      <c r="N181" s="513">
        <v>14500</v>
      </c>
      <c r="O181" s="508">
        <v>81.23</v>
      </c>
      <c r="P181" s="513">
        <v>13080</v>
      </c>
      <c r="Q181" s="513">
        <v>-85409.12</v>
      </c>
      <c r="R181" s="508">
        <v>-25.1</v>
      </c>
      <c r="S181" s="514" t="s">
        <v>6895</v>
      </c>
    </row>
    <row r="182" spans="1:19" ht="15" customHeight="1" x14ac:dyDescent="0.2">
      <c r="A182" s="508">
        <v>6497.11</v>
      </c>
      <c r="B182" s="508" t="s">
        <v>7022</v>
      </c>
      <c r="C182" s="508" t="s">
        <v>7003</v>
      </c>
      <c r="D182" s="508" t="s">
        <v>7003</v>
      </c>
      <c r="E182" s="508" t="s">
        <v>425</v>
      </c>
      <c r="F182" s="513">
        <v>322641.5</v>
      </c>
      <c r="G182" s="513">
        <v>322641.5</v>
      </c>
      <c r="H182" s="508">
        <v>100</v>
      </c>
      <c r="I182" s="514" t="s">
        <v>6895</v>
      </c>
      <c r="J182" s="513">
        <v>161320.75</v>
      </c>
      <c r="K182" s="513">
        <v>45277.99</v>
      </c>
      <c r="L182" s="513">
        <v>46723.15</v>
      </c>
      <c r="M182" s="508">
        <v>320</v>
      </c>
      <c r="N182" s="513">
        <v>1070</v>
      </c>
      <c r="O182" s="508">
        <v>78.42</v>
      </c>
      <c r="P182" s="508">
        <v>750</v>
      </c>
      <c r="Q182" s="513">
        <v>-1445.16</v>
      </c>
      <c r="R182" s="508">
        <v>-3.19</v>
      </c>
      <c r="S182" s="514" t="s">
        <v>6895</v>
      </c>
    </row>
    <row r="183" spans="1:19" ht="15" customHeight="1" x14ac:dyDescent="0.2">
      <c r="A183" s="508">
        <v>6554.1</v>
      </c>
      <c r="B183" s="508" t="s">
        <v>7023</v>
      </c>
      <c r="C183" s="508" t="s">
        <v>7003</v>
      </c>
      <c r="D183" s="508" t="s">
        <v>7003</v>
      </c>
      <c r="E183" s="508" t="s">
        <v>425</v>
      </c>
      <c r="F183" s="513">
        <v>422018.35</v>
      </c>
      <c r="G183" s="513">
        <v>422018.35</v>
      </c>
      <c r="H183" s="508">
        <v>100</v>
      </c>
      <c r="I183" s="514" t="s">
        <v>6895</v>
      </c>
      <c r="J183" s="513">
        <v>422018.35</v>
      </c>
      <c r="K183" s="513">
        <v>66343.27</v>
      </c>
      <c r="L183" s="513">
        <v>18068.32</v>
      </c>
      <c r="M183" s="508">
        <v>95</v>
      </c>
      <c r="N183" s="508">
        <v>95</v>
      </c>
      <c r="O183" s="508">
        <v>116.72</v>
      </c>
      <c r="P183" s="508">
        <v>0</v>
      </c>
      <c r="Q183" s="513">
        <v>48274.95</v>
      </c>
      <c r="R183" s="508">
        <v>72.77</v>
      </c>
      <c r="S183" s="514" t="s">
        <v>6895</v>
      </c>
    </row>
    <row r="184" spans="1:19" ht="15" customHeight="1" x14ac:dyDescent="0.2">
      <c r="A184" s="508">
        <v>6562.1</v>
      </c>
      <c r="B184" s="508" t="s">
        <v>7024</v>
      </c>
      <c r="C184" s="508" t="s">
        <v>7003</v>
      </c>
      <c r="D184" s="508" t="s">
        <v>7003</v>
      </c>
      <c r="E184" s="508" t="s">
        <v>425</v>
      </c>
      <c r="F184" s="513">
        <v>1312813.67</v>
      </c>
      <c r="G184" s="513">
        <v>1312813.58</v>
      </c>
      <c r="H184" s="508">
        <v>100</v>
      </c>
      <c r="I184" s="514" t="s">
        <v>6895</v>
      </c>
      <c r="J184" s="513">
        <v>656406.79</v>
      </c>
      <c r="K184" s="513">
        <v>190569.24</v>
      </c>
      <c r="L184" s="513">
        <v>196000.08</v>
      </c>
      <c r="M184" s="508">
        <v>821.5</v>
      </c>
      <c r="N184" s="513">
        <v>7948</v>
      </c>
      <c r="O184" s="508">
        <v>90.39</v>
      </c>
      <c r="P184" s="513">
        <v>7126.5</v>
      </c>
      <c r="Q184" s="513">
        <v>-5430.84</v>
      </c>
      <c r="R184" s="508">
        <v>-2.85</v>
      </c>
      <c r="S184" s="514" t="s">
        <v>6895</v>
      </c>
    </row>
    <row r="185" spans="1:19" ht="15" customHeight="1" x14ac:dyDescent="0.2">
      <c r="A185" s="508">
        <v>6595.1</v>
      </c>
      <c r="B185" s="508" t="s">
        <v>7025</v>
      </c>
      <c r="C185" s="508" t="s">
        <v>7003</v>
      </c>
      <c r="D185" s="508" t="s">
        <v>7003</v>
      </c>
      <c r="E185" s="508" t="s">
        <v>425</v>
      </c>
      <c r="F185" s="513">
        <v>942896.22</v>
      </c>
      <c r="G185" s="513">
        <v>377158.49</v>
      </c>
      <c r="H185" s="508">
        <v>40</v>
      </c>
      <c r="I185" s="514" t="s">
        <v>6895</v>
      </c>
      <c r="J185" s="508">
        <v>0</v>
      </c>
      <c r="K185" s="513">
        <v>56191.57</v>
      </c>
      <c r="L185" s="513">
        <v>7051.41</v>
      </c>
      <c r="M185" s="508">
        <v>28</v>
      </c>
      <c r="N185" s="508">
        <v>28</v>
      </c>
      <c r="O185" s="508">
        <v>126</v>
      </c>
      <c r="P185" s="508">
        <v>0</v>
      </c>
      <c r="Q185" s="513">
        <v>49140.160000000003</v>
      </c>
      <c r="R185" s="508">
        <v>87.45</v>
      </c>
      <c r="S185" s="514" t="s">
        <v>6895</v>
      </c>
    </row>
    <row r="186" spans="1:19" ht="15" customHeight="1" x14ac:dyDescent="0.2">
      <c r="A186" s="506" t="s">
        <v>6920</v>
      </c>
      <c r="B186" s="506"/>
      <c r="C186" s="506"/>
      <c r="D186" s="506"/>
      <c r="E186" s="506"/>
      <c r="F186" s="515">
        <v>30833583.960000001</v>
      </c>
      <c r="G186" s="515">
        <v>25741965.710000001</v>
      </c>
      <c r="H186" s="506">
        <v>83.49</v>
      </c>
      <c r="I186" s="506" t="s">
        <v>6895</v>
      </c>
      <c r="J186" s="515">
        <v>22071377.140000001</v>
      </c>
      <c r="K186" s="515">
        <v>6211544.0099999998</v>
      </c>
      <c r="L186" s="515">
        <v>4865896.66</v>
      </c>
      <c r="M186" s="515">
        <v>36038.75</v>
      </c>
      <c r="N186" s="515">
        <v>130974.75</v>
      </c>
      <c r="O186" s="506">
        <v>68.349999999999994</v>
      </c>
      <c r="P186" s="515">
        <v>94952</v>
      </c>
      <c r="Q186" s="515">
        <v>1345647.35</v>
      </c>
      <c r="R186" s="506">
        <v>21.66</v>
      </c>
      <c r="S186" s="516" t="s">
        <v>6895</v>
      </c>
    </row>
    <row r="187" spans="1:19" ht="15" customHeight="1" x14ac:dyDescent="0.2">
      <c r="A187" s="511" t="s">
        <v>6891</v>
      </c>
      <c r="B187" s="511" t="s">
        <v>6892</v>
      </c>
      <c r="C187" s="511" t="s">
        <v>6874</v>
      </c>
      <c r="D187" s="511" t="s">
        <v>6874</v>
      </c>
      <c r="E187" s="511" t="s">
        <v>6874</v>
      </c>
      <c r="F187" s="511" t="s">
        <v>6874</v>
      </c>
      <c r="G187" s="511" t="s">
        <v>6874</v>
      </c>
      <c r="H187" s="511" t="s">
        <v>6874</v>
      </c>
      <c r="I187" s="508"/>
      <c r="J187" s="511" t="s">
        <v>6874</v>
      </c>
      <c r="K187" s="511" t="s">
        <v>6874</v>
      </c>
      <c r="L187" s="511" t="s">
        <v>6874</v>
      </c>
      <c r="M187" s="511" t="s">
        <v>6874</v>
      </c>
      <c r="N187" s="511" t="s">
        <v>6874</v>
      </c>
      <c r="O187" s="511" t="s">
        <v>6874</v>
      </c>
      <c r="P187" s="511" t="s">
        <v>6874</v>
      </c>
      <c r="Q187" s="511" t="s">
        <v>6874</v>
      </c>
      <c r="R187" s="511" t="s">
        <v>6874</v>
      </c>
      <c r="S187" s="508"/>
    </row>
    <row r="188" spans="1:19" ht="15" customHeight="1" x14ac:dyDescent="0.2">
      <c r="A188" s="508">
        <v>708.12</v>
      </c>
      <c r="B188" s="508" t="s">
        <v>117</v>
      </c>
      <c r="C188" s="508" t="s">
        <v>278</v>
      </c>
      <c r="D188" s="508" t="s">
        <v>278</v>
      </c>
      <c r="E188" s="508" t="s">
        <v>290</v>
      </c>
      <c r="F188" s="513">
        <v>200000</v>
      </c>
      <c r="G188" s="513">
        <v>60000</v>
      </c>
      <c r="H188" s="508">
        <v>30</v>
      </c>
      <c r="I188" s="514" t="s">
        <v>6895</v>
      </c>
      <c r="J188" s="513">
        <v>30000</v>
      </c>
      <c r="K188" s="513">
        <v>60000</v>
      </c>
      <c r="L188" s="513">
        <v>108911.34</v>
      </c>
      <c r="M188" s="513">
        <v>1060.25</v>
      </c>
      <c r="N188" s="513">
        <v>3604</v>
      </c>
      <c r="O188" s="508">
        <v>52.09</v>
      </c>
      <c r="P188" s="513">
        <v>2543.75</v>
      </c>
      <c r="Q188" s="513">
        <v>-48911.34</v>
      </c>
      <c r="R188" s="508">
        <v>-81.52</v>
      </c>
      <c r="S188" s="514" t="s">
        <v>6895</v>
      </c>
    </row>
    <row r="189" spans="1:19" ht="15" customHeight="1" x14ac:dyDescent="0.2">
      <c r="A189" s="508">
        <v>6095.1</v>
      </c>
      <c r="B189" s="508" t="s">
        <v>133</v>
      </c>
      <c r="C189" s="508" t="s">
        <v>278</v>
      </c>
      <c r="D189" s="508" t="s">
        <v>278</v>
      </c>
      <c r="E189" s="508" t="s">
        <v>290</v>
      </c>
      <c r="F189" s="513">
        <v>240000</v>
      </c>
      <c r="G189" s="513">
        <v>165000</v>
      </c>
      <c r="H189" s="508">
        <v>68.75</v>
      </c>
      <c r="I189" s="514" t="s">
        <v>6895</v>
      </c>
      <c r="J189" s="513">
        <v>165000</v>
      </c>
      <c r="K189" s="513">
        <v>165000</v>
      </c>
      <c r="L189" s="513">
        <v>212733.56</v>
      </c>
      <c r="M189" s="513">
        <v>2685</v>
      </c>
      <c r="N189" s="513">
        <v>2685</v>
      </c>
      <c r="O189" s="508">
        <v>63.54</v>
      </c>
      <c r="P189" s="508">
        <v>0</v>
      </c>
      <c r="Q189" s="513">
        <v>-47733.56</v>
      </c>
      <c r="R189" s="508">
        <v>-28.93</v>
      </c>
      <c r="S189" s="514" t="s">
        <v>6895</v>
      </c>
    </row>
    <row r="190" spans="1:19" ht="15" customHeight="1" x14ac:dyDescent="0.2">
      <c r="A190" s="508">
        <v>6095.11</v>
      </c>
      <c r="B190" s="508" t="s">
        <v>7026</v>
      </c>
      <c r="C190" s="508" t="s">
        <v>278</v>
      </c>
      <c r="D190" s="508" t="s">
        <v>278</v>
      </c>
      <c r="E190" s="508" t="s">
        <v>290</v>
      </c>
      <c r="F190" s="513">
        <v>17000</v>
      </c>
      <c r="G190" s="513">
        <v>17000</v>
      </c>
      <c r="H190" s="508">
        <v>100</v>
      </c>
      <c r="I190" s="514" t="s">
        <v>6895</v>
      </c>
      <c r="J190" s="513">
        <v>8500</v>
      </c>
      <c r="K190" s="513">
        <v>17000</v>
      </c>
      <c r="L190" s="513">
        <v>39201.93</v>
      </c>
      <c r="M190" s="508">
        <v>680</v>
      </c>
      <c r="N190" s="508">
        <v>680</v>
      </c>
      <c r="O190" s="508">
        <v>57.59</v>
      </c>
      <c r="P190" s="508">
        <v>0</v>
      </c>
      <c r="Q190" s="513">
        <v>-22201.93</v>
      </c>
      <c r="R190" s="508">
        <v>-130.6</v>
      </c>
      <c r="S190" s="514" t="s">
        <v>6895</v>
      </c>
    </row>
    <row r="191" spans="1:19" ht="15" customHeight="1" x14ac:dyDescent="0.2">
      <c r="A191" s="508">
        <v>6095.12</v>
      </c>
      <c r="B191" s="508" t="s">
        <v>7027</v>
      </c>
      <c r="C191" s="508" t="s">
        <v>278</v>
      </c>
      <c r="D191" s="508" t="s">
        <v>278</v>
      </c>
      <c r="E191" s="508" t="s">
        <v>290</v>
      </c>
      <c r="F191" s="513">
        <v>18000</v>
      </c>
      <c r="G191" s="513">
        <v>3600</v>
      </c>
      <c r="H191" s="508">
        <v>20</v>
      </c>
      <c r="I191" s="514" t="s">
        <v>6895</v>
      </c>
      <c r="J191" s="513">
        <v>3600</v>
      </c>
      <c r="K191" s="513">
        <v>3600</v>
      </c>
      <c r="L191" s="513">
        <v>6438</v>
      </c>
      <c r="M191" s="508">
        <v>114</v>
      </c>
      <c r="N191" s="508">
        <v>114</v>
      </c>
      <c r="O191" s="508">
        <v>56.33</v>
      </c>
      <c r="P191" s="508">
        <v>0</v>
      </c>
      <c r="Q191" s="513">
        <v>-2838</v>
      </c>
      <c r="R191" s="508">
        <v>-78.83</v>
      </c>
      <c r="S191" s="514" t="s">
        <v>6895</v>
      </c>
    </row>
    <row r="192" spans="1:19" ht="15" customHeight="1" x14ac:dyDescent="0.2">
      <c r="A192" s="508">
        <v>6134.1</v>
      </c>
      <c r="B192" s="508" t="s">
        <v>132</v>
      </c>
      <c r="C192" s="508" t="s">
        <v>6923</v>
      </c>
      <c r="D192" s="508" t="s">
        <v>278</v>
      </c>
      <c r="E192" s="508" t="s">
        <v>290</v>
      </c>
      <c r="F192" s="513">
        <v>300000.02</v>
      </c>
      <c r="G192" s="513">
        <v>285000</v>
      </c>
      <c r="H192" s="508">
        <v>95</v>
      </c>
      <c r="I192" s="514" t="s">
        <v>6895</v>
      </c>
      <c r="J192" s="513">
        <v>285000</v>
      </c>
      <c r="K192" s="513">
        <v>285000</v>
      </c>
      <c r="L192" s="513">
        <v>163884.75</v>
      </c>
      <c r="M192" s="513">
        <v>2785.25</v>
      </c>
      <c r="N192" s="513">
        <v>2785.25</v>
      </c>
      <c r="O192" s="508">
        <v>56.66</v>
      </c>
      <c r="P192" s="508">
        <v>0</v>
      </c>
      <c r="Q192" s="513">
        <v>121115.25</v>
      </c>
      <c r="R192" s="508">
        <v>42.5</v>
      </c>
      <c r="S192" s="514" t="s">
        <v>6895</v>
      </c>
    </row>
    <row r="193" spans="1:19" ht="15" hidden="1" customHeight="1" x14ac:dyDescent="0.2">
      <c r="A193" s="508">
        <v>6165.1</v>
      </c>
      <c r="B193" s="508" t="s">
        <v>7028</v>
      </c>
      <c r="C193" s="508" t="s">
        <v>278</v>
      </c>
      <c r="D193" s="508" t="s">
        <v>278</v>
      </c>
      <c r="E193" s="508" t="s">
        <v>290</v>
      </c>
      <c r="F193" s="513">
        <v>375000</v>
      </c>
      <c r="G193" s="513">
        <v>375000</v>
      </c>
      <c r="H193" s="508">
        <v>100</v>
      </c>
      <c r="I193" s="514" t="s">
        <v>6895</v>
      </c>
      <c r="J193" s="513">
        <v>356250</v>
      </c>
      <c r="K193" s="513">
        <v>375000</v>
      </c>
      <c r="L193" s="513">
        <v>165445.62</v>
      </c>
      <c r="M193" s="513">
        <v>1255.5</v>
      </c>
      <c r="N193" s="513">
        <v>1255.5</v>
      </c>
      <c r="O193" s="508">
        <v>66.239999999999995</v>
      </c>
      <c r="P193" s="508">
        <v>0</v>
      </c>
      <c r="Q193" s="513">
        <v>209554.38</v>
      </c>
      <c r="R193" s="508">
        <v>55.88</v>
      </c>
      <c r="S193" s="514" t="s">
        <v>6895</v>
      </c>
    </row>
    <row r="194" spans="1:19" ht="99" x14ac:dyDescent="0.2">
      <c r="A194" s="508">
        <v>6283.1</v>
      </c>
      <c r="B194" s="508" t="s">
        <v>7029</v>
      </c>
      <c r="C194" s="508" t="s">
        <v>278</v>
      </c>
      <c r="D194" s="508" t="s">
        <v>278</v>
      </c>
      <c r="E194" s="508" t="s">
        <v>425</v>
      </c>
      <c r="F194" s="513">
        <v>1257684.1200000001</v>
      </c>
      <c r="G194" s="513">
        <v>503073.64</v>
      </c>
      <c r="H194" s="508">
        <v>40</v>
      </c>
      <c r="I194" s="514" t="s">
        <v>6895</v>
      </c>
      <c r="J194" s="513">
        <v>503073.64</v>
      </c>
      <c r="K194" s="513">
        <v>77936.78</v>
      </c>
      <c r="L194" s="513">
        <v>54961.919999999998</v>
      </c>
      <c r="M194" s="508">
        <v>295.5</v>
      </c>
      <c r="N194" s="513">
        <v>3193</v>
      </c>
      <c r="O194" s="508">
        <v>74.760000000000005</v>
      </c>
      <c r="P194" s="513">
        <v>2897.5</v>
      </c>
      <c r="Q194" s="513">
        <v>22974.86</v>
      </c>
      <c r="R194" s="508">
        <v>29.48</v>
      </c>
      <c r="S194" s="514" t="s">
        <v>6895</v>
      </c>
    </row>
    <row r="195" spans="1:19" ht="15" hidden="1" customHeight="1" x14ac:dyDescent="0.2">
      <c r="A195" s="508">
        <v>6296.1</v>
      </c>
      <c r="B195" s="508" t="s">
        <v>7030</v>
      </c>
      <c r="C195" s="508" t="s">
        <v>278</v>
      </c>
      <c r="D195" s="508" t="s">
        <v>278</v>
      </c>
      <c r="E195" s="508" t="s">
        <v>425</v>
      </c>
      <c r="F195" s="513">
        <v>847880</v>
      </c>
      <c r="G195" s="513">
        <v>847880</v>
      </c>
      <c r="H195" s="508">
        <v>100</v>
      </c>
      <c r="I195" s="514" t="s">
        <v>6895</v>
      </c>
      <c r="J195" s="513">
        <v>678304</v>
      </c>
      <c r="K195" s="513">
        <v>121789.37</v>
      </c>
      <c r="L195" s="513">
        <v>104229.6</v>
      </c>
      <c r="M195" s="508">
        <v>767.5</v>
      </c>
      <c r="N195" s="508">
        <v>767.5</v>
      </c>
      <c r="O195" s="508">
        <v>58.93</v>
      </c>
      <c r="P195" s="508">
        <v>0</v>
      </c>
      <c r="Q195" s="513">
        <v>17559.77</v>
      </c>
      <c r="R195" s="508">
        <v>14.42</v>
      </c>
      <c r="S195" s="514" t="s">
        <v>6895</v>
      </c>
    </row>
    <row r="196" spans="1:19" ht="15" customHeight="1" x14ac:dyDescent="0.2">
      <c r="A196" s="508">
        <v>6377.1</v>
      </c>
      <c r="B196" s="508" t="s">
        <v>164</v>
      </c>
      <c r="C196" s="508" t="s">
        <v>278</v>
      </c>
      <c r="D196" s="508" t="s">
        <v>278</v>
      </c>
      <c r="E196" s="508" t="s">
        <v>425</v>
      </c>
      <c r="F196" s="513">
        <v>2194778.06</v>
      </c>
      <c r="G196" s="513">
        <v>2194778.06</v>
      </c>
      <c r="H196" s="508">
        <v>100</v>
      </c>
      <c r="I196" s="514" t="s">
        <v>6895</v>
      </c>
      <c r="J196" s="513">
        <v>2089217.18</v>
      </c>
      <c r="K196" s="513">
        <v>334671.48</v>
      </c>
      <c r="L196" s="513">
        <v>200893.13</v>
      </c>
      <c r="M196" s="508">
        <v>796</v>
      </c>
      <c r="N196" s="513">
        <v>2750</v>
      </c>
      <c r="O196" s="508">
        <v>65.95</v>
      </c>
      <c r="P196" s="513">
        <v>1954</v>
      </c>
      <c r="Q196" s="513">
        <v>133778.35</v>
      </c>
      <c r="R196" s="508">
        <v>39.97</v>
      </c>
      <c r="S196" s="514" t="s">
        <v>6895</v>
      </c>
    </row>
    <row r="197" spans="1:19" ht="15" customHeight="1" x14ac:dyDescent="0.2">
      <c r="A197" s="508">
        <v>6828.1</v>
      </c>
      <c r="B197" s="508" t="s">
        <v>7031</v>
      </c>
      <c r="C197" s="508" t="s">
        <v>278</v>
      </c>
      <c r="D197" s="508" t="s">
        <v>278</v>
      </c>
      <c r="E197" s="508" t="s">
        <v>290</v>
      </c>
      <c r="F197" s="513">
        <v>125000.01</v>
      </c>
      <c r="G197" s="513">
        <v>12500</v>
      </c>
      <c r="H197" s="508">
        <v>10</v>
      </c>
      <c r="I197" s="514" t="s">
        <v>6895</v>
      </c>
      <c r="J197" s="513">
        <v>12500</v>
      </c>
      <c r="K197" s="513">
        <v>12500</v>
      </c>
      <c r="L197" s="513">
        <v>1387.36</v>
      </c>
      <c r="M197" s="508">
        <v>12</v>
      </c>
      <c r="N197" s="513">
        <v>1510</v>
      </c>
      <c r="O197" s="508">
        <v>99</v>
      </c>
      <c r="P197" s="513">
        <v>1498</v>
      </c>
      <c r="Q197" s="513">
        <v>11112.64</v>
      </c>
      <c r="R197" s="508">
        <v>88.9</v>
      </c>
      <c r="S197" s="514" t="s">
        <v>6895</v>
      </c>
    </row>
    <row r="198" spans="1:19" ht="15" customHeight="1" x14ac:dyDescent="0.2">
      <c r="A198" s="508">
        <v>6854.1</v>
      </c>
      <c r="B198" s="508" t="s">
        <v>7032</v>
      </c>
      <c r="C198" s="508" t="s">
        <v>278</v>
      </c>
      <c r="D198" s="508" t="s">
        <v>278</v>
      </c>
      <c r="E198" s="508" t="s">
        <v>290</v>
      </c>
      <c r="F198" s="513">
        <v>160000</v>
      </c>
      <c r="G198" s="513">
        <v>48000</v>
      </c>
      <c r="H198" s="508">
        <v>30</v>
      </c>
      <c r="I198" s="514" t="s">
        <v>6895</v>
      </c>
      <c r="J198" s="513">
        <v>33427.339999999997</v>
      </c>
      <c r="K198" s="513">
        <v>48000</v>
      </c>
      <c r="L198" s="513">
        <v>41825.89</v>
      </c>
      <c r="M198" s="508">
        <v>347</v>
      </c>
      <c r="N198" s="513">
        <v>2000</v>
      </c>
      <c r="O198" s="508">
        <v>90.54</v>
      </c>
      <c r="P198" s="513">
        <v>1653</v>
      </c>
      <c r="Q198" s="513">
        <v>6174.11</v>
      </c>
      <c r="R198" s="508">
        <v>12.86</v>
      </c>
      <c r="S198" s="514" t="s">
        <v>6895</v>
      </c>
    </row>
    <row r="199" spans="1:19" ht="15" customHeight="1" x14ac:dyDescent="0.2">
      <c r="A199" s="506" t="s">
        <v>6920</v>
      </c>
      <c r="B199" s="506"/>
      <c r="C199" s="506"/>
      <c r="D199" s="506"/>
      <c r="E199" s="506"/>
      <c r="F199" s="515">
        <v>5735342.21</v>
      </c>
      <c r="G199" s="515">
        <v>4511831.7</v>
      </c>
      <c r="H199" s="506">
        <v>78.67</v>
      </c>
      <c r="I199" s="506" t="s">
        <v>6895</v>
      </c>
      <c r="J199" s="515">
        <v>4164872.16</v>
      </c>
      <c r="K199" s="515">
        <v>1500497.63</v>
      </c>
      <c r="L199" s="515">
        <v>1099913.1000000001</v>
      </c>
      <c r="M199" s="515">
        <v>10798</v>
      </c>
      <c r="N199" s="515">
        <v>21344.25</v>
      </c>
      <c r="O199" s="506">
        <v>61.57</v>
      </c>
      <c r="P199" s="515">
        <v>10546.25</v>
      </c>
      <c r="Q199" s="515">
        <v>400584.53</v>
      </c>
      <c r="R199" s="506">
        <v>26.7</v>
      </c>
      <c r="S199" s="516" t="s">
        <v>6895</v>
      </c>
    </row>
    <row r="200" spans="1:19" ht="15" customHeight="1" x14ac:dyDescent="0.2">
      <c r="A200" s="511" t="s">
        <v>6891</v>
      </c>
      <c r="B200" s="511" t="s">
        <v>6892</v>
      </c>
      <c r="C200" s="511" t="s">
        <v>6874</v>
      </c>
      <c r="D200" s="511" t="s">
        <v>6874</v>
      </c>
      <c r="E200" s="511" t="s">
        <v>6874</v>
      </c>
      <c r="F200" s="511" t="s">
        <v>6874</v>
      </c>
      <c r="G200" s="511" t="s">
        <v>6874</v>
      </c>
      <c r="H200" s="511" t="s">
        <v>6874</v>
      </c>
      <c r="I200" s="508"/>
      <c r="J200" s="511" t="s">
        <v>6874</v>
      </c>
      <c r="K200" s="511" t="s">
        <v>6874</v>
      </c>
      <c r="L200" s="511" t="s">
        <v>6874</v>
      </c>
      <c r="M200" s="511" t="s">
        <v>6874</v>
      </c>
      <c r="N200" s="511" t="s">
        <v>6874</v>
      </c>
      <c r="O200" s="511" t="s">
        <v>6874</v>
      </c>
      <c r="P200" s="511" t="s">
        <v>6874</v>
      </c>
      <c r="Q200" s="511" t="s">
        <v>6874</v>
      </c>
      <c r="R200" s="511" t="s">
        <v>6874</v>
      </c>
      <c r="S200" s="508"/>
    </row>
    <row r="201" spans="1:19" ht="15" customHeight="1" x14ac:dyDescent="0.2">
      <c r="A201" s="508">
        <v>6012.1</v>
      </c>
      <c r="B201" s="508" t="s">
        <v>7033</v>
      </c>
      <c r="C201" s="508" t="s">
        <v>279</v>
      </c>
      <c r="D201" s="508" t="s">
        <v>279</v>
      </c>
      <c r="E201" s="508" t="s">
        <v>290</v>
      </c>
      <c r="F201" s="513">
        <v>128000</v>
      </c>
      <c r="G201" s="513">
        <v>90880</v>
      </c>
      <c r="H201" s="508">
        <v>71</v>
      </c>
      <c r="I201" s="514" t="s">
        <v>6895</v>
      </c>
      <c r="J201" s="513">
        <v>90880</v>
      </c>
      <c r="K201" s="513">
        <v>90880</v>
      </c>
      <c r="L201" s="513">
        <v>98965.03</v>
      </c>
      <c r="M201" s="513">
        <v>1417</v>
      </c>
      <c r="N201" s="513">
        <v>1417</v>
      </c>
      <c r="O201" s="508">
        <v>68.09</v>
      </c>
      <c r="P201" s="508">
        <v>0</v>
      </c>
      <c r="Q201" s="513">
        <v>-8085.03</v>
      </c>
      <c r="R201" s="508">
        <v>-8.9</v>
      </c>
      <c r="S201" s="514" t="s">
        <v>6895</v>
      </c>
    </row>
    <row r="202" spans="1:19" ht="15" customHeight="1" x14ac:dyDescent="0.2">
      <c r="A202" s="508">
        <v>6012.11</v>
      </c>
      <c r="B202" s="508" t="s">
        <v>7033</v>
      </c>
      <c r="C202" s="508" t="s">
        <v>279</v>
      </c>
      <c r="D202" s="508" t="s">
        <v>279</v>
      </c>
      <c r="E202" s="508" t="s">
        <v>290</v>
      </c>
      <c r="F202" s="513">
        <v>40000</v>
      </c>
      <c r="G202" s="513">
        <v>36000</v>
      </c>
      <c r="H202" s="508">
        <v>90</v>
      </c>
      <c r="I202" s="514" t="s">
        <v>6895</v>
      </c>
      <c r="J202" s="513">
        <v>36000</v>
      </c>
      <c r="K202" s="513">
        <v>36000</v>
      </c>
      <c r="L202" s="513">
        <v>37175.61</v>
      </c>
      <c r="M202" s="508">
        <v>570.25</v>
      </c>
      <c r="N202" s="508">
        <v>570.25</v>
      </c>
      <c r="O202" s="508">
        <v>64.989999999999995</v>
      </c>
      <c r="P202" s="508">
        <v>0</v>
      </c>
      <c r="Q202" s="513">
        <v>-1175.6099999999999</v>
      </c>
      <c r="R202" s="508">
        <v>-3.27</v>
      </c>
      <c r="S202" s="514" t="s">
        <v>6895</v>
      </c>
    </row>
    <row r="203" spans="1:19" ht="15" hidden="1" customHeight="1" x14ac:dyDescent="0.2">
      <c r="A203" s="508">
        <v>6012.12</v>
      </c>
      <c r="B203" s="508" t="s">
        <v>7034</v>
      </c>
      <c r="C203" s="508" t="s">
        <v>279</v>
      </c>
      <c r="D203" s="508" t="s">
        <v>279</v>
      </c>
      <c r="E203" s="508" t="s">
        <v>290</v>
      </c>
      <c r="F203" s="513">
        <v>25000</v>
      </c>
      <c r="G203" s="513">
        <v>11250</v>
      </c>
      <c r="H203" s="508">
        <v>45</v>
      </c>
      <c r="I203" s="514" t="s">
        <v>6895</v>
      </c>
      <c r="J203" s="513">
        <v>11250</v>
      </c>
      <c r="K203" s="513">
        <v>11250</v>
      </c>
      <c r="L203" s="513">
        <v>26009.93</v>
      </c>
      <c r="M203" s="508">
        <v>361.5</v>
      </c>
      <c r="N203" s="508">
        <v>361.5</v>
      </c>
      <c r="O203" s="508">
        <v>71.7</v>
      </c>
      <c r="P203" s="508">
        <v>0</v>
      </c>
      <c r="Q203" s="513">
        <v>-14759.93</v>
      </c>
      <c r="R203" s="508">
        <v>-131.19999999999999</v>
      </c>
      <c r="S203" s="514" t="s">
        <v>6895</v>
      </c>
    </row>
    <row r="204" spans="1:19" ht="43" x14ac:dyDescent="0.2">
      <c r="A204" s="508">
        <v>6215.1</v>
      </c>
      <c r="B204" s="508" t="s">
        <v>131</v>
      </c>
      <c r="C204" s="508" t="s">
        <v>279</v>
      </c>
      <c r="D204" s="508" t="s">
        <v>279</v>
      </c>
      <c r="E204" s="508" t="s">
        <v>6894</v>
      </c>
      <c r="F204" s="513">
        <v>95000</v>
      </c>
      <c r="G204" s="513">
        <v>80000</v>
      </c>
      <c r="H204" s="508">
        <v>84.21</v>
      </c>
      <c r="I204" s="514" t="s">
        <v>6895</v>
      </c>
      <c r="J204" s="513">
        <v>80000</v>
      </c>
      <c r="K204" s="513">
        <v>58350.39</v>
      </c>
      <c r="L204" s="513">
        <v>45768.72</v>
      </c>
      <c r="M204" s="508">
        <v>793.5</v>
      </c>
      <c r="N204" s="508">
        <v>793.5</v>
      </c>
      <c r="O204" s="508">
        <v>56.89</v>
      </c>
      <c r="P204" s="508">
        <v>0</v>
      </c>
      <c r="Q204" s="513">
        <v>12581.67</v>
      </c>
      <c r="R204" s="508">
        <v>21.56</v>
      </c>
      <c r="S204" s="514" t="s">
        <v>6895</v>
      </c>
    </row>
    <row r="205" spans="1:19" ht="15" hidden="1" customHeight="1" x14ac:dyDescent="0.2">
      <c r="A205" s="508">
        <v>6537.1</v>
      </c>
      <c r="B205" s="508" t="s">
        <v>7035</v>
      </c>
      <c r="C205" s="508" t="s">
        <v>279</v>
      </c>
      <c r="D205" s="508" t="s">
        <v>279</v>
      </c>
      <c r="E205" s="508" t="s">
        <v>290</v>
      </c>
      <c r="F205" s="513">
        <v>35700</v>
      </c>
      <c r="G205" s="513">
        <v>35700</v>
      </c>
      <c r="H205" s="508">
        <v>100</v>
      </c>
      <c r="I205" s="514" t="s">
        <v>6895</v>
      </c>
      <c r="J205" s="513">
        <v>35700</v>
      </c>
      <c r="K205" s="513">
        <v>35700</v>
      </c>
      <c r="L205" s="513">
        <v>9568</v>
      </c>
      <c r="M205" s="508">
        <v>111</v>
      </c>
      <c r="N205" s="508">
        <v>111</v>
      </c>
      <c r="O205" s="508">
        <v>86.2</v>
      </c>
      <c r="P205" s="508">
        <v>0</v>
      </c>
      <c r="Q205" s="513">
        <v>26132</v>
      </c>
      <c r="R205" s="508">
        <v>73.2</v>
      </c>
      <c r="S205" s="514" t="s">
        <v>6895</v>
      </c>
    </row>
    <row r="206" spans="1:19" ht="15" customHeight="1" x14ac:dyDescent="0.2">
      <c r="A206" s="508">
        <v>6548.1</v>
      </c>
      <c r="B206" s="508" t="s">
        <v>7036</v>
      </c>
      <c r="C206" s="508" t="s">
        <v>279</v>
      </c>
      <c r="D206" s="508" t="s">
        <v>279</v>
      </c>
      <c r="E206" s="508" t="s">
        <v>6894</v>
      </c>
      <c r="F206" s="513">
        <v>75000</v>
      </c>
      <c r="G206" s="513">
        <v>75000</v>
      </c>
      <c r="H206" s="508">
        <v>100</v>
      </c>
      <c r="I206" s="514" t="s">
        <v>6895</v>
      </c>
      <c r="J206" s="513">
        <v>75000</v>
      </c>
      <c r="K206" s="513">
        <v>55144.69</v>
      </c>
      <c r="L206" s="513">
        <v>24421.759999999998</v>
      </c>
      <c r="M206" s="508">
        <v>283</v>
      </c>
      <c r="N206" s="508">
        <v>283</v>
      </c>
      <c r="O206" s="508">
        <v>74.989999999999995</v>
      </c>
      <c r="P206" s="508">
        <v>0</v>
      </c>
      <c r="Q206" s="513">
        <v>30722.93</v>
      </c>
      <c r="R206" s="508">
        <v>55.71</v>
      </c>
      <c r="S206" s="514" t="s">
        <v>6895</v>
      </c>
    </row>
    <row r="207" spans="1:19" ht="15" customHeight="1" x14ac:dyDescent="0.2">
      <c r="A207" s="508">
        <v>18112.12</v>
      </c>
      <c r="B207" s="508" t="s">
        <v>143</v>
      </c>
      <c r="C207" s="508" t="s">
        <v>279</v>
      </c>
      <c r="D207" s="508" t="s">
        <v>279</v>
      </c>
      <c r="E207" s="508" t="s">
        <v>290</v>
      </c>
      <c r="F207" s="513">
        <v>38000</v>
      </c>
      <c r="G207" s="513">
        <v>38000</v>
      </c>
      <c r="H207" s="508">
        <v>100</v>
      </c>
      <c r="I207" s="514" t="s">
        <v>6895</v>
      </c>
      <c r="J207" s="513">
        <v>38000</v>
      </c>
      <c r="K207" s="513">
        <v>38000</v>
      </c>
      <c r="L207" s="513">
        <v>23444.74</v>
      </c>
      <c r="M207" s="508">
        <v>222</v>
      </c>
      <c r="N207" s="508">
        <v>222</v>
      </c>
      <c r="O207" s="508">
        <v>70.14</v>
      </c>
      <c r="P207" s="508">
        <v>0</v>
      </c>
      <c r="Q207" s="513">
        <v>14555.26</v>
      </c>
      <c r="R207" s="508">
        <v>38.299999999999997</v>
      </c>
      <c r="S207" s="514" t="s">
        <v>6895</v>
      </c>
    </row>
    <row r="208" spans="1:19" ht="14.5" customHeight="1" x14ac:dyDescent="0.2">
      <c r="A208" s="508">
        <v>18112.189999999999</v>
      </c>
      <c r="B208" s="508" t="s">
        <v>144</v>
      </c>
      <c r="C208" s="508" t="s">
        <v>279</v>
      </c>
      <c r="D208" s="508" t="s">
        <v>279</v>
      </c>
      <c r="E208" s="508" t="s">
        <v>290</v>
      </c>
      <c r="F208" s="513">
        <v>4900</v>
      </c>
      <c r="G208" s="513">
        <v>4900</v>
      </c>
      <c r="H208" s="508">
        <v>100</v>
      </c>
      <c r="I208" s="514" t="s">
        <v>6895</v>
      </c>
      <c r="J208" s="513">
        <v>4900</v>
      </c>
      <c r="K208" s="513">
        <v>4900</v>
      </c>
      <c r="L208" s="513">
        <v>3564</v>
      </c>
      <c r="M208" s="508">
        <v>36</v>
      </c>
      <c r="N208" s="508">
        <v>36</v>
      </c>
      <c r="O208" s="508">
        <v>99</v>
      </c>
      <c r="P208" s="508">
        <v>0</v>
      </c>
      <c r="Q208" s="513">
        <v>1336</v>
      </c>
      <c r="R208" s="508">
        <v>27.27</v>
      </c>
      <c r="S208" s="514" t="s">
        <v>6895</v>
      </c>
    </row>
    <row r="209" spans="1:19" ht="14.5" customHeight="1" x14ac:dyDescent="0.2">
      <c r="A209" s="508">
        <v>18112.22</v>
      </c>
      <c r="B209" s="508" t="s">
        <v>145</v>
      </c>
      <c r="C209" s="508" t="s">
        <v>279</v>
      </c>
      <c r="D209" s="508" t="s">
        <v>279</v>
      </c>
      <c r="E209" s="508" t="s">
        <v>290</v>
      </c>
      <c r="F209" s="513">
        <v>3539</v>
      </c>
      <c r="G209" s="513">
        <v>3539</v>
      </c>
      <c r="H209" s="508">
        <v>100</v>
      </c>
      <c r="I209" s="514" t="s">
        <v>6895</v>
      </c>
      <c r="J209" s="513">
        <v>3539</v>
      </c>
      <c r="K209" s="513">
        <v>3539</v>
      </c>
      <c r="L209" s="513">
        <v>1827</v>
      </c>
      <c r="M209" s="508">
        <v>14.5</v>
      </c>
      <c r="N209" s="508">
        <v>9</v>
      </c>
      <c r="O209" s="508">
        <v>91.52</v>
      </c>
      <c r="P209" s="508">
        <v>-5.5</v>
      </c>
      <c r="Q209" s="513">
        <v>1712</v>
      </c>
      <c r="R209" s="508">
        <v>48.38</v>
      </c>
      <c r="S209" s="514" t="s">
        <v>6895</v>
      </c>
    </row>
    <row r="210" spans="1:19" ht="14.5" customHeight="1" x14ac:dyDescent="0.2">
      <c r="A210" s="508">
        <v>18112.23</v>
      </c>
      <c r="B210" s="508" t="s">
        <v>7037</v>
      </c>
      <c r="C210" s="508" t="s">
        <v>279</v>
      </c>
      <c r="D210" s="508" t="s">
        <v>279</v>
      </c>
      <c r="E210" s="508" t="s">
        <v>290</v>
      </c>
      <c r="F210" s="513">
        <v>1800</v>
      </c>
      <c r="G210" s="513">
        <v>1800</v>
      </c>
      <c r="H210" s="508">
        <v>100</v>
      </c>
      <c r="I210" s="514" t="s">
        <v>6895</v>
      </c>
      <c r="J210" s="513">
        <v>1800</v>
      </c>
      <c r="K210" s="513">
        <v>1800</v>
      </c>
      <c r="L210" s="508">
        <v>170</v>
      </c>
      <c r="M210" s="508">
        <v>2.5</v>
      </c>
      <c r="N210" s="508">
        <v>15</v>
      </c>
      <c r="O210" s="508">
        <v>68</v>
      </c>
      <c r="P210" s="508">
        <v>12.5</v>
      </c>
      <c r="Q210" s="513">
        <v>1630</v>
      </c>
      <c r="R210" s="508">
        <v>90.56</v>
      </c>
      <c r="S210" s="514" t="s">
        <v>6895</v>
      </c>
    </row>
    <row r="211" spans="1:19" ht="15" customHeight="1" x14ac:dyDescent="0.2">
      <c r="A211" s="508">
        <v>52906.16</v>
      </c>
      <c r="B211" s="508" t="s">
        <v>118</v>
      </c>
      <c r="C211" s="508" t="s">
        <v>279</v>
      </c>
      <c r="D211" s="508" t="s">
        <v>279</v>
      </c>
      <c r="E211" s="508" t="s">
        <v>6894</v>
      </c>
      <c r="F211" s="513">
        <v>223250</v>
      </c>
      <c r="G211" s="513">
        <v>80928.5</v>
      </c>
      <c r="H211" s="508">
        <v>36.25</v>
      </c>
      <c r="I211" s="514" t="s">
        <v>6895</v>
      </c>
      <c r="J211" s="513">
        <v>80928.5</v>
      </c>
      <c r="K211" s="513">
        <v>57883.360000000001</v>
      </c>
      <c r="L211" s="513">
        <v>63768.4</v>
      </c>
      <c r="M211" s="513">
        <v>1145.75</v>
      </c>
      <c r="N211" s="513">
        <v>2131.75</v>
      </c>
      <c r="O211" s="508">
        <v>55.32</v>
      </c>
      <c r="P211" s="508">
        <v>986</v>
      </c>
      <c r="Q211" s="513">
        <v>-5885.04</v>
      </c>
      <c r="R211" s="508">
        <v>-10.17</v>
      </c>
      <c r="S211" s="514" t="s">
        <v>6895</v>
      </c>
    </row>
    <row r="212" spans="1:19" ht="14.5" customHeight="1" x14ac:dyDescent="0.2">
      <c r="A212" s="506" t="s">
        <v>6920</v>
      </c>
      <c r="B212" s="506"/>
      <c r="C212" s="506"/>
      <c r="D212" s="506"/>
      <c r="E212" s="506"/>
      <c r="F212" s="515">
        <v>670189</v>
      </c>
      <c r="G212" s="515">
        <v>457997.5</v>
      </c>
      <c r="H212" s="506">
        <v>68.34</v>
      </c>
      <c r="I212" s="506" t="s">
        <v>6895</v>
      </c>
      <c r="J212" s="515">
        <v>457997.5</v>
      </c>
      <c r="K212" s="515">
        <v>393447.44</v>
      </c>
      <c r="L212" s="515">
        <v>334683.19</v>
      </c>
      <c r="M212" s="515">
        <v>4957</v>
      </c>
      <c r="N212" s="515">
        <v>5950</v>
      </c>
      <c r="O212" s="506">
        <v>64.44</v>
      </c>
      <c r="P212" s="506">
        <v>993</v>
      </c>
      <c r="Q212" s="515">
        <v>58764.25</v>
      </c>
      <c r="R212" s="506">
        <v>14.94</v>
      </c>
      <c r="S212" s="516" t="s">
        <v>6895</v>
      </c>
    </row>
    <row r="213" spans="1:19" ht="14.5" customHeight="1" x14ac:dyDescent="0.2">
      <c r="A213" s="511" t="s">
        <v>6891</v>
      </c>
      <c r="B213" s="511" t="s">
        <v>6892</v>
      </c>
      <c r="C213" s="511" t="s">
        <v>6874</v>
      </c>
      <c r="D213" s="511" t="s">
        <v>6874</v>
      </c>
      <c r="E213" s="511" t="s">
        <v>6874</v>
      </c>
      <c r="F213" s="511" t="s">
        <v>6874</v>
      </c>
      <c r="G213" s="511" t="s">
        <v>6874</v>
      </c>
      <c r="H213" s="511" t="s">
        <v>6874</v>
      </c>
      <c r="I213" s="508"/>
      <c r="J213" s="511" t="s">
        <v>6874</v>
      </c>
      <c r="K213" s="511" t="s">
        <v>6874</v>
      </c>
      <c r="L213" s="511" t="s">
        <v>6874</v>
      </c>
      <c r="M213" s="511" t="s">
        <v>6874</v>
      </c>
      <c r="N213" s="511" t="s">
        <v>6874</v>
      </c>
      <c r="O213" s="511" t="s">
        <v>6874</v>
      </c>
      <c r="P213" s="511" t="s">
        <v>6874</v>
      </c>
      <c r="Q213" s="511" t="s">
        <v>6874</v>
      </c>
      <c r="R213" s="511" t="s">
        <v>6874</v>
      </c>
      <c r="S213" s="508"/>
    </row>
    <row r="214" spans="1:19" ht="15" customHeight="1" x14ac:dyDescent="0.2">
      <c r="A214" s="508">
        <v>6016.1</v>
      </c>
      <c r="B214" s="508" t="s">
        <v>7038</v>
      </c>
      <c r="C214" s="508" t="s">
        <v>7039</v>
      </c>
      <c r="D214" s="508" t="s">
        <v>7039</v>
      </c>
      <c r="E214" s="508" t="s">
        <v>6894</v>
      </c>
      <c r="F214" s="513">
        <v>20500</v>
      </c>
      <c r="G214" s="513">
        <v>20500</v>
      </c>
      <c r="H214" s="508">
        <v>100</v>
      </c>
      <c r="I214" s="514" t="s">
        <v>6895</v>
      </c>
      <c r="J214" s="513">
        <v>10250</v>
      </c>
      <c r="K214" s="513">
        <v>15135.94</v>
      </c>
      <c r="L214" s="513">
        <v>33501.11</v>
      </c>
      <c r="M214" s="508">
        <v>528</v>
      </c>
      <c r="N214" s="508">
        <v>528</v>
      </c>
      <c r="O214" s="508">
        <v>63.38</v>
      </c>
      <c r="P214" s="508">
        <v>0</v>
      </c>
      <c r="Q214" s="513">
        <v>-18365.169999999998</v>
      </c>
      <c r="R214" s="508">
        <v>-121.33</v>
      </c>
      <c r="S214" s="514" t="s">
        <v>6895</v>
      </c>
    </row>
    <row r="215" spans="1:19" ht="15" customHeight="1" x14ac:dyDescent="0.2">
      <c r="A215" s="508">
        <v>6062.1</v>
      </c>
      <c r="B215" s="508" t="s">
        <v>141</v>
      </c>
      <c r="C215" s="508" t="s">
        <v>7039</v>
      </c>
      <c r="D215" s="508" t="s">
        <v>7039</v>
      </c>
      <c r="E215" s="508" t="s">
        <v>290</v>
      </c>
      <c r="F215" s="513">
        <v>250000</v>
      </c>
      <c r="G215" s="513">
        <v>250000</v>
      </c>
      <c r="H215" s="508">
        <v>100</v>
      </c>
      <c r="I215" s="514" t="s">
        <v>6895</v>
      </c>
      <c r="J215" s="513">
        <v>247000</v>
      </c>
      <c r="K215" s="513">
        <v>250000</v>
      </c>
      <c r="L215" s="513">
        <v>189328.03</v>
      </c>
      <c r="M215" s="513">
        <v>2573.25</v>
      </c>
      <c r="N215" s="513">
        <v>3192</v>
      </c>
      <c r="O215" s="508">
        <v>64.150000000000006</v>
      </c>
      <c r="P215" s="508">
        <v>618.75</v>
      </c>
      <c r="Q215" s="513">
        <v>60671.97</v>
      </c>
      <c r="R215" s="508">
        <v>24.27</v>
      </c>
      <c r="S215" s="514" t="s">
        <v>6895</v>
      </c>
    </row>
    <row r="216" spans="1:19" ht="15" hidden="1" customHeight="1" x14ac:dyDescent="0.2">
      <c r="A216" s="508">
        <v>6062.11</v>
      </c>
      <c r="B216" s="508" t="s">
        <v>7040</v>
      </c>
      <c r="C216" s="508" t="s">
        <v>7039</v>
      </c>
      <c r="D216" s="508" t="s">
        <v>7039</v>
      </c>
      <c r="E216" s="508" t="s">
        <v>290</v>
      </c>
      <c r="F216" s="513">
        <v>10000</v>
      </c>
      <c r="G216" s="513">
        <v>10000</v>
      </c>
      <c r="H216" s="508">
        <v>100</v>
      </c>
      <c r="I216" s="514" t="s">
        <v>6895</v>
      </c>
      <c r="J216" s="508">
        <v>0</v>
      </c>
      <c r="K216" s="513">
        <v>10000</v>
      </c>
      <c r="L216" s="513">
        <v>8045.03</v>
      </c>
      <c r="M216" s="508">
        <v>50.25</v>
      </c>
      <c r="N216" s="508">
        <v>50.25</v>
      </c>
      <c r="O216" s="508">
        <v>72.28</v>
      </c>
      <c r="P216" s="508">
        <v>0</v>
      </c>
      <c r="Q216" s="513">
        <v>1954.97</v>
      </c>
      <c r="R216" s="508">
        <v>19.55</v>
      </c>
      <c r="S216" s="514" t="s">
        <v>6895</v>
      </c>
    </row>
    <row r="217" spans="1:19" ht="57" x14ac:dyDescent="0.2">
      <c r="A217" s="508">
        <v>6645.1</v>
      </c>
      <c r="B217" s="508" t="s">
        <v>7041</v>
      </c>
      <c r="C217" s="508" t="s">
        <v>7039</v>
      </c>
      <c r="D217" s="508" t="s">
        <v>7039</v>
      </c>
      <c r="E217" s="508" t="s">
        <v>290</v>
      </c>
      <c r="F217" s="513">
        <v>60000</v>
      </c>
      <c r="G217" s="508">
        <v>0</v>
      </c>
      <c r="H217" s="508">
        <v>0</v>
      </c>
      <c r="I217" s="514" t="s">
        <v>6895</v>
      </c>
      <c r="J217" s="508">
        <v>0</v>
      </c>
      <c r="K217" s="508">
        <v>0</v>
      </c>
      <c r="L217" s="513">
        <v>145392.48000000001</v>
      </c>
      <c r="M217" s="508">
        <v>458</v>
      </c>
      <c r="N217" s="508">
        <v>700</v>
      </c>
      <c r="O217" s="508">
        <v>77.040000000000006</v>
      </c>
      <c r="P217" s="508">
        <v>242</v>
      </c>
      <c r="Q217" s="513">
        <v>-145392.48000000001</v>
      </c>
      <c r="R217" s="513">
        <v>-14539248</v>
      </c>
      <c r="S217" s="514" t="s">
        <v>6895</v>
      </c>
    </row>
    <row r="218" spans="1:19" ht="15" hidden="1" customHeight="1" x14ac:dyDescent="0.2">
      <c r="A218" s="508">
        <v>6688.05</v>
      </c>
      <c r="B218" s="508" t="s">
        <v>7042</v>
      </c>
      <c r="C218" s="508" t="s">
        <v>7039</v>
      </c>
      <c r="D218" s="508" t="s">
        <v>7039</v>
      </c>
      <c r="E218" s="508" t="s">
        <v>290</v>
      </c>
      <c r="F218" s="513">
        <v>20000</v>
      </c>
      <c r="G218" s="513">
        <v>20000</v>
      </c>
      <c r="H218" s="508">
        <v>100</v>
      </c>
      <c r="I218" s="514" t="s">
        <v>6895</v>
      </c>
      <c r="J218" s="513">
        <v>20000</v>
      </c>
      <c r="K218" s="513">
        <v>20000</v>
      </c>
      <c r="L218" s="513">
        <v>9990</v>
      </c>
      <c r="M218" s="508">
        <v>126.5</v>
      </c>
      <c r="N218" s="508">
        <v>126.5</v>
      </c>
      <c r="O218" s="508">
        <v>78.97</v>
      </c>
      <c r="P218" s="508">
        <v>0</v>
      </c>
      <c r="Q218" s="513">
        <v>10010</v>
      </c>
      <c r="R218" s="508">
        <v>50.05</v>
      </c>
      <c r="S218" s="514" t="s">
        <v>6895</v>
      </c>
    </row>
    <row r="219" spans="1:19" ht="15" customHeight="1" x14ac:dyDescent="0.2">
      <c r="A219" s="508">
        <v>6695.1</v>
      </c>
      <c r="B219" s="508" t="s">
        <v>7043</v>
      </c>
      <c r="C219" s="508" t="s">
        <v>7039</v>
      </c>
      <c r="D219" s="508" t="s">
        <v>7039</v>
      </c>
      <c r="E219" s="508" t="s">
        <v>290</v>
      </c>
      <c r="F219" s="513">
        <v>98000</v>
      </c>
      <c r="G219" s="513">
        <v>98000</v>
      </c>
      <c r="H219" s="508">
        <v>100</v>
      </c>
      <c r="I219" s="514" t="s">
        <v>6895</v>
      </c>
      <c r="J219" s="513">
        <v>98000</v>
      </c>
      <c r="K219" s="513">
        <v>98000</v>
      </c>
      <c r="L219" s="513">
        <v>37467.410000000003</v>
      </c>
      <c r="M219" s="508">
        <v>473</v>
      </c>
      <c r="N219" s="508">
        <v>473</v>
      </c>
      <c r="O219" s="508">
        <v>79.099999999999994</v>
      </c>
      <c r="P219" s="508">
        <v>0</v>
      </c>
      <c r="Q219" s="513">
        <v>60532.59</v>
      </c>
      <c r="R219" s="508">
        <v>61.77</v>
      </c>
      <c r="S219" s="514" t="s">
        <v>6895</v>
      </c>
    </row>
    <row r="220" spans="1:19" ht="15" hidden="1" customHeight="1" x14ac:dyDescent="0.2">
      <c r="A220" s="508">
        <v>6741.1</v>
      </c>
      <c r="B220" s="508" t="s">
        <v>7044</v>
      </c>
      <c r="C220" s="508" t="s">
        <v>7039</v>
      </c>
      <c r="D220" s="508" t="s">
        <v>7039</v>
      </c>
      <c r="E220" s="508" t="s">
        <v>290</v>
      </c>
      <c r="F220" s="513">
        <v>10000</v>
      </c>
      <c r="G220" s="513">
        <v>10000</v>
      </c>
      <c r="H220" s="508">
        <v>100</v>
      </c>
      <c r="I220" s="514" t="s">
        <v>6895</v>
      </c>
      <c r="J220" s="513">
        <v>10000</v>
      </c>
      <c r="K220" s="513">
        <v>10000</v>
      </c>
      <c r="L220" s="513">
        <v>6519.86</v>
      </c>
      <c r="M220" s="508">
        <v>80</v>
      </c>
      <c r="N220" s="508">
        <v>80</v>
      </c>
      <c r="O220" s="508">
        <v>81.2</v>
      </c>
      <c r="P220" s="508">
        <v>0</v>
      </c>
      <c r="Q220" s="513">
        <v>3480.14</v>
      </c>
      <c r="R220" s="508">
        <v>34.799999999999997</v>
      </c>
      <c r="S220" s="514" t="s">
        <v>6895</v>
      </c>
    </row>
    <row r="221" spans="1:19" ht="29" x14ac:dyDescent="0.2">
      <c r="A221" s="508" t="s">
        <v>7045</v>
      </c>
      <c r="B221" s="508" t="s">
        <v>7046</v>
      </c>
      <c r="C221" s="508" t="s">
        <v>7039</v>
      </c>
      <c r="D221" s="508" t="s">
        <v>7039</v>
      </c>
      <c r="E221" s="508" t="s">
        <v>290</v>
      </c>
      <c r="F221" s="508">
        <v>0</v>
      </c>
      <c r="G221" s="513">
        <v>15537.6</v>
      </c>
      <c r="H221" s="508">
        <v>0</v>
      </c>
      <c r="I221" s="514" t="s">
        <v>6895</v>
      </c>
      <c r="J221" s="513">
        <v>15537.6</v>
      </c>
      <c r="K221" s="513">
        <v>15537.6</v>
      </c>
      <c r="L221" s="513">
        <v>14040</v>
      </c>
      <c r="M221" s="508">
        <v>158</v>
      </c>
      <c r="N221" s="508">
        <v>474</v>
      </c>
      <c r="O221" s="508">
        <v>88.86</v>
      </c>
      <c r="P221" s="508">
        <v>316</v>
      </c>
      <c r="Q221" s="513">
        <v>1497.6</v>
      </c>
      <c r="R221" s="508">
        <v>9.64</v>
      </c>
      <c r="S221" s="514" t="s">
        <v>6895</v>
      </c>
    </row>
    <row r="222" spans="1:19" ht="15" hidden="1" customHeight="1" x14ac:dyDescent="0.2">
      <c r="A222" s="506" t="s">
        <v>6920</v>
      </c>
      <c r="B222" s="506"/>
      <c r="C222" s="506"/>
      <c r="D222" s="506"/>
      <c r="E222" s="506"/>
      <c r="F222" s="515">
        <v>468500</v>
      </c>
      <c r="G222" s="515">
        <v>424037.6</v>
      </c>
      <c r="H222" s="506">
        <v>90.51</v>
      </c>
      <c r="I222" s="506" t="s">
        <v>6895</v>
      </c>
      <c r="J222" s="515">
        <v>400787.6</v>
      </c>
      <c r="K222" s="515">
        <v>418673.54</v>
      </c>
      <c r="L222" s="515">
        <v>444283.92</v>
      </c>
      <c r="M222" s="515">
        <v>4447</v>
      </c>
      <c r="N222" s="515">
        <v>5623.75</v>
      </c>
      <c r="O222" s="506">
        <v>68.67</v>
      </c>
      <c r="P222" s="515">
        <v>1176.75</v>
      </c>
      <c r="Q222" s="515">
        <v>-25610.38</v>
      </c>
      <c r="R222" s="506">
        <v>-6.12</v>
      </c>
      <c r="S222" s="516" t="s">
        <v>6895</v>
      </c>
    </row>
    <row r="223" spans="1:19" ht="15" customHeight="1" x14ac:dyDescent="0.2">
      <c r="A223" s="511" t="s">
        <v>6891</v>
      </c>
      <c r="B223" s="511" t="s">
        <v>6892</v>
      </c>
      <c r="C223" s="511" t="s">
        <v>6874</v>
      </c>
      <c r="D223" s="511" t="s">
        <v>6874</v>
      </c>
      <c r="E223" s="511" t="s">
        <v>6874</v>
      </c>
      <c r="F223" s="511" t="s">
        <v>6874</v>
      </c>
      <c r="G223" s="511" t="s">
        <v>6874</v>
      </c>
      <c r="H223" s="511" t="s">
        <v>6874</v>
      </c>
      <c r="I223" s="508"/>
      <c r="J223" s="511" t="s">
        <v>6874</v>
      </c>
      <c r="K223" s="511" t="s">
        <v>6874</v>
      </c>
      <c r="L223" s="511" t="s">
        <v>6874</v>
      </c>
      <c r="M223" s="511" t="s">
        <v>6874</v>
      </c>
      <c r="N223" s="511" t="s">
        <v>6874</v>
      </c>
      <c r="O223" s="511" t="s">
        <v>6874</v>
      </c>
      <c r="P223" s="511" t="s">
        <v>6874</v>
      </c>
      <c r="Q223" s="511" t="s">
        <v>6874</v>
      </c>
      <c r="R223" s="511" t="s">
        <v>6874</v>
      </c>
      <c r="S223" s="508"/>
    </row>
    <row r="224" spans="1:19" ht="15" customHeight="1" x14ac:dyDescent="0.2">
      <c r="A224" s="508">
        <v>6070.1</v>
      </c>
      <c r="B224" s="508" t="s">
        <v>7047</v>
      </c>
      <c r="C224" s="508" t="s">
        <v>7003</v>
      </c>
      <c r="D224" s="508" t="s">
        <v>7048</v>
      </c>
      <c r="E224" s="508" t="s">
        <v>290</v>
      </c>
      <c r="F224" s="513">
        <v>218000</v>
      </c>
      <c r="G224" s="513">
        <v>165000</v>
      </c>
      <c r="H224" s="508">
        <v>75.69</v>
      </c>
      <c r="I224" s="514" t="s">
        <v>6895</v>
      </c>
      <c r="J224" s="513">
        <v>165000</v>
      </c>
      <c r="K224" s="513">
        <v>165000</v>
      </c>
      <c r="L224" s="513">
        <v>202284.94</v>
      </c>
      <c r="M224" s="513">
        <v>3139.5</v>
      </c>
      <c r="N224" s="513">
        <v>3922</v>
      </c>
      <c r="O224" s="508">
        <v>60.68</v>
      </c>
      <c r="P224" s="508">
        <v>782.5</v>
      </c>
      <c r="Q224" s="513">
        <v>-37284.94</v>
      </c>
      <c r="R224" s="508">
        <v>-22.6</v>
      </c>
      <c r="S224" s="514" t="s">
        <v>6895</v>
      </c>
    </row>
    <row r="225" spans="1:19" ht="15" customHeight="1" x14ac:dyDescent="0.2">
      <c r="A225" s="508">
        <v>6070.11</v>
      </c>
      <c r="B225" s="508" t="s">
        <v>7049</v>
      </c>
      <c r="C225" s="508" t="s">
        <v>7048</v>
      </c>
      <c r="D225" s="508" t="s">
        <v>7048</v>
      </c>
      <c r="E225" s="508" t="s">
        <v>290</v>
      </c>
      <c r="F225" s="513">
        <v>15000</v>
      </c>
      <c r="G225" s="513">
        <v>15000</v>
      </c>
      <c r="H225" s="508">
        <v>100</v>
      </c>
      <c r="I225" s="514" t="s">
        <v>6895</v>
      </c>
      <c r="J225" s="513">
        <v>10000</v>
      </c>
      <c r="K225" s="513">
        <v>15000</v>
      </c>
      <c r="L225" s="513">
        <v>37131.22</v>
      </c>
      <c r="M225" s="508">
        <v>656.5</v>
      </c>
      <c r="N225" s="508">
        <v>727</v>
      </c>
      <c r="O225" s="508">
        <v>56.53</v>
      </c>
      <c r="P225" s="508">
        <v>70.5</v>
      </c>
      <c r="Q225" s="513">
        <v>-22131.22</v>
      </c>
      <c r="R225" s="508">
        <v>-147.54</v>
      </c>
      <c r="S225" s="514" t="s">
        <v>6895</v>
      </c>
    </row>
    <row r="226" spans="1:19" ht="15" customHeight="1" x14ac:dyDescent="0.2">
      <c r="A226" s="508">
        <v>6070.12</v>
      </c>
      <c r="B226" s="508" t="s">
        <v>7050</v>
      </c>
      <c r="C226" s="508" t="s">
        <v>7048</v>
      </c>
      <c r="D226" s="508" t="s">
        <v>7048</v>
      </c>
      <c r="E226" s="508" t="s">
        <v>290</v>
      </c>
      <c r="F226" s="513">
        <v>5000</v>
      </c>
      <c r="G226" s="513">
        <v>2500</v>
      </c>
      <c r="H226" s="508">
        <v>50</v>
      </c>
      <c r="I226" s="514" t="s">
        <v>6895</v>
      </c>
      <c r="J226" s="513">
        <v>2500</v>
      </c>
      <c r="K226" s="513">
        <v>2500</v>
      </c>
      <c r="L226" s="513">
        <v>25181.65</v>
      </c>
      <c r="M226" s="508">
        <v>375</v>
      </c>
      <c r="N226" s="508">
        <v>386</v>
      </c>
      <c r="O226" s="508">
        <v>67.09</v>
      </c>
      <c r="P226" s="508">
        <v>11</v>
      </c>
      <c r="Q226" s="513">
        <v>-22681.65</v>
      </c>
      <c r="R226" s="508">
        <v>-907.27</v>
      </c>
      <c r="S226" s="514" t="s">
        <v>6895</v>
      </c>
    </row>
    <row r="227" spans="1:19" ht="15" customHeight="1" x14ac:dyDescent="0.2">
      <c r="A227" s="508">
        <v>6085.1</v>
      </c>
      <c r="B227" s="508" t="s">
        <v>119</v>
      </c>
      <c r="C227" s="508" t="s">
        <v>7003</v>
      </c>
      <c r="D227" s="508" t="s">
        <v>7048</v>
      </c>
      <c r="E227" s="508" t="s">
        <v>290</v>
      </c>
      <c r="F227" s="513">
        <v>225000</v>
      </c>
      <c r="G227" s="513">
        <v>22500</v>
      </c>
      <c r="H227" s="508">
        <v>10</v>
      </c>
      <c r="I227" s="514" t="s">
        <v>6895</v>
      </c>
      <c r="J227" s="513">
        <v>22500</v>
      </c>
      <c r="K227" s="513">
        <v>22500</v>
      </c>
      <c r="L227" s="513">
        <v>33555.18</v>
      </c>
      <c r="M227" s="508">
        <v>392</v>
      </c>
      <c r="N227" s="513">
        <v>3000</v>
      </c>
      <c r="O227" s="508">
        <v>69.819999999999993</v>
      </c>
      <c r="P227" s="513">
        <v>2608</v>
      </c>
      <c r="Q227" s="513">
        <v>-11055.18</v>
      </c>
      <c r="R227" s="508">
        <v>-49.13</v>
      </c>
      <c r="S227" s="514" t="s">
        <v>6895</v>
      </c>
    </row>
    <row r="228" spans="1:19" ht="14.5" customHeight="1" x14ac:dyDescent="0.2">
      <c r="A228" s="508">
        <v>6154.1</v>
      </c>
      <c r="B228" s="508" t="s">
        <v>158</v>
      </c>
      <c r="C228" s="508" t="s">
        <v>6923</v>
      </c>
      <c r="D228" s="508" t="s">
        <v>7048</v>
      </c>
      <c r="E228" s="508" t="s">
        <v>290</v>
      </c>
      <c r="F228" s="513">
        <v>390000</v>
      </c>
      <c r="G228" s="513">
        <v>156000</v>
      </c>
      <c r="H228" s="508">
        <v>40</v>
      </c>
      <c r="I228" s="514" t="s">
        <v>6895</v>
      </c>
      <c r="J228" s="513">
        <v>156000</v>
      </c>
      <c r="K228" s="513">
        <v>156000</v>
      </c>
      <c r="L228" s="513">
        <v>220569.97</v>
      </c>
      <c r="M228" s="513">
        <v>1753.5</v>
      </c>
      <c r="N228" s="513">
        <v>10090</v>
      </c>
      <c r="O228" s="508">
        <v>62.06</v>
      </c>
      <c r="P228" s="513">
        <v>8336.5</v>
      </c>
      <c r="Q228" s="513">
        <v>-64569.97</v>
      </c>
      <c r="R228" s="508">
        <v>-41.39</v>
      </c>
      <c r="S228" s="514" t="s">
        <v>6895</v>
      </c>
    </row>
    <row r="229" spans="1:19" ht="14.5" customHeight="1" x14ac:dyDescent="0.2">
      <c r="A229" s="508">
        <v>6301.1</v>
      </c>
      <c r="B229" s="508" t="s">
        <v>7051</v>
      </c>
      <c r="C229" s="508" t="s">
        <v>7048</v>
      </c>
      <c r="D229" s="508" t="s">
        <v>7048</v>
      </c>
      <c r="E229" s="508" t="s">
        <v>425</v>
      </c>
      <c r="F229" s="513">
        <v>1140000</v>
      </c>
      <c r="G229" s="513">
        <v>505700</v>
      </c>
      <c r="H229" s="508">
        <v>44.36</v>
      </c>
      <c r="I229" s="514" t="s">
        <v>6895</v>
      </c>
      <c r="J229" s="513">
        <v>505700</v>
      </c>
      <c r="K229" s="513">
        <v>76510.210000000006</v>
      </c>
      <c r="L229" s="513">
        <v>99280.16</v>
      </c>
      <c r="M229" s="513">
        <v>1994.5</v>
      </c>
      <c r="N229" s="513">
        <v>2588</v>
      </c>
      <c r="O229" s="508">
        <v>61.08</v>
      </c>
      <c r="P229" s="508">
        <v>593.5</v>
      </c>
      <c r="Q229" s="513">
        <v>-22769.95</v>
      </c>
      <c r="R229" s="508">
        <v>-29.76</v>
      </c>
      <c r="S229" s="514" t="s">
        <v>6895</v>
      </c>
    </row>
    <row r="230" spans="1:19" ht="14.5" customHeight="1" x14ac:dyDescent="0.2">
      <c r="A230" s="508">
        <v>6341.1</v>
      </c>
      <c r="B230" s="508" t="s">
        <v>7052</v>
      </c>
      <c r="C230" s="508" t="s">
        <v>7048</v>
      </c>
      <c r="D230" s="508" t="s">
        <v>7048</v>
      </c>
      <c r="E230" s="508" t="s">
        <v>425</v>
      </c>
      <c r="F230" s="513">
        <v>751486.4</v>
      </c>
      <c r="G230" s="513">
        <v>751486.4</v>
      </c>
      <c r="H230" s="508">
        <v>100</v>
      </c>
      <c r="I230" s="514" t="s">
        <v>6895</v>
      </c>
      <c r="J230" s="513">
        <v>450891.84</v>
      </c>
      <c r="K230" s="513">
        <v>115880.66</v>
      </c>
      <c r="L230" s="513">
        <v>174763.24</v>
      </c>
      <c r="M230" s="513">
        <v>1677.5</v>
      </c>
      <c r="N230" s="513">
        <v>1677.5</v>
      </c>
      <c r="O230" s="508">
        <v>63.88</v>
      </c>
      <c r="P230" s="508">
        <v>0</v>
      </c>
      <c r="Q230" s="513">
        <v>-58882.58</v>
      </c>
      <c r="R230" s="508">
        <v>-50.81</v>
      </c>
      <c r="S230" s="514" t="s">
        <v>6895</v>
      </c>
    </row>
    <row r="231" spans="1:19" ht="15" customHeight="1" x14ac:dyDescent="0.2">
      <c r="A231" s="508">
        <v>6348.1</v>
      </c>
      <c r="B231" s="508" t="s">
        <v>7053</v>
      </c>
      <c r="C231" s="508" t="s">
        <v>7048</v>
      </c>
      <c r="D231" s="508" t="s">
        <v>7048</v>
      </c>
      <c r="E231" s="508" t="s">
        <v>425</v>
      </c>
      <c r="F231" s="513">
        <v>73394.5</v>
      </c>
      <c r="G231" s="513">
        <v>73394.5</v>
      </c>
      <c r="H231" s="508">
        <v>100</v>
      </c>
      <c r="I231" s="514" t="s">
        <v>6895</v>
      </c>
      <c r="J231" s="508">
        <v>0</v>
      </c>
      <c r="K231" s="513">
        <v>10522.86</v>
      </c>
      <c r="L231" s="513">
        <v>1372.97</v>
      </c>
      <c r="M231" s="508">
        <v>21</v>
      </c>
      <c r="N231" s="508">
        <v>28.5</v>
      </c>
      <c r="O231" s="508">
        <v>51.4</v>
      </c>
      <c r="P231" s="508">
        <v>7.5</v>
      </c>
      <c r="Q231" s="513">
        <v>9149.89</v>
      </c>
      <c r="R231" s="508">
        <v>86.95</v>
      </c>
      <c r="S231" s="514" t="s">
        <v>6895</v>
      </c>
    </row>
    <row r="232" spans="1:19" ht="14.5" customHeight="1" x14ac:dyDescent="0.2">
      <c r="A232" s="508">
        <v>6412.1</v>
      </c>
      <c r="B232" s="508" t="s">
        <v>174</v>
      </c>
      <c r="C232" s="508" t="s">
        <v>7048</v>
      </c>
      <c r="D232" s="508" t="s">
        <v>7048</v>
      </c>
      <c r="E232" s="508" t="s">
        <v>425</v>
      </c>
      <c r="F232" s="513">
        <v>811236.25</v>
      </c>
      <c r="G232" s="513">
        <v>811236.24</v>
      </c>
      <c r="H232" s="508">
        <v>100</v>
      </c>
      <c r="I232" s="514" t="s">
        <v>6895</v>
      </c>
      <c r="J232" s="513">
        <v>811236.24</v>
      </c>
      <c r="K232" s="513">
        <v>125627.4</v>
      </c>
      <c r="L232" s="513">
        <v>184621.19</v>
      </c>
      <c r="M232" s="513">
        <v>1438.5</v>
      </c>
      <c r="N232" s="513">
        <v>3645.5</v>
      </c>
      <c r="O232" s="508">
        <v>72.16</v>
      </c>
      <c r="P232" s="513">
        <v>2207</v>
      </c>
      <c r="Q232" s="513">
        <v>-58993.79</v>
      </c>
      <c r="R232" s="508">
        <v>-46.96</v>
      </c>
      <c r="S232" s="514" t="s">
        <v>6895</v>
      </c>
    </row>
    <row r="233" spans="1:19" ht="15" customHeight="1" x14ac:dyDescent="0.2">
      <c r="A233" s="508">
        <v>6412.11</v>
      </c>
      <c r="B233" s="508" t="s">
        <v>7054</v>
      </c>
      <c r="C233" s="508" t="s">
        <v>7048</v>
      </c>
      <c r="D233" s="508" t="s">
        <v>7048</v>
      </c>
      <c r="E233" s="508" t="s">
        <v>425</v>
      </c>
      <c r="F233" s="513">
        <v>439612.39</v>
      </c>
      <c r="G233" s="513">
        <v>274734.03000000003</v>
      </c>
      <c r="H233" s="508">
        <v>62.49</v>
      </c>
      <c r="I233" s="514" t="s">
        <v>6895</v>
      </c>
      <c r="J233" s="513">
        <v>274734.03000000003</v>
      </c>
      <c r="K233" s="513">
        <v>41572.9</v>
      </c>
      <c r="L233" s="513">
        <v>8470.09</v>
      </c>
      <c r="M233" s="508">
        <v>47</v>
      </c>
      <c r="N233" s="513">
        <v>1650</v>
      </c>
      <c r="O233" s="508">
        <v>74</v>
      </c>
      <c r="P233" s="513">
        <v>1603</v>
      </c>
      <c r="Q233" s="513">
        <v>33102.81</v>
      </c>
      <c r="R233" s="508">
        <v>79.63</v>
      </c>
      <c r="S233" s="514" t="s">
        <v>6895</v>
      </c>
    </row>
    <row r="234" spans="1:19" ht="15" customHeight="1" x14ac:dyDescent="0.2">
      <c r="A234" s="508">
        <v>6412.12</v>
      </c>
      <c r="B234" s="508" t="s">
        <v>7055</v>
      </c>
      <c r="C234" s="508" t="s">
        <v>7048</v>
      </c>
      <c r="D234" s="508" t="s">
        <v>7048</v>
      </c>
      <c r="E234" s="508" t="s">
        <v>425</v>
      </c>
      <c r="F234" s="513">
        <v>538308.09</v>
      </c>
      <c r="G234" s="513">
        <v>511392.69</v>
      </c>
      <c r="H234" s="508">
        <v>95</v>
      </c>
      <c r="I234" s="514" t="s">
        <v>6895</v>
      </c>
      <c r="J234" s="508">
        <v>0</v>
      </c>
      <c r="K234" s="513">
        <v>73134.039999999994</v>
      </c>
      <c r="L234" s="513">
        <v>44627.69</v>
      </c>
      <c r="M234" s="508">
        <v>434.5</v>
      </c>
      <c r="N234" s="513">
        <v>1540.5</v>
      </c>
      <c r="O234" s="508">
        <v>76.72</v>
      </c>
      <c r="P234" s="513">
        <v>1106</v>
      </c>
      <c r="Q234" s="513">
        <v>28506.35</v>
      </c>
      <c r="R234" s="508">
        <v>38.979999999999997</v>
      </c>
      <c r="S234" s="514" t="s">
        <v>6895</v>
      </c>
    </row>
    <row r="235" spans="1:19" ht="15" hidden="1" customHeight="1" x14ac:dyDescent="0.2">
      <c r="A235" s="508">
        <v>6412.13</v>
      </c>
      <c r="B235" s="508" t="s">
        <v>7055</v>
      </c>
      <c r="C235" s="508" t="s">
        <v>7048</v>
      </c>
      <c r="D235" s="508" t="s">
        <v>7048</v>
      </c>
      <c r="E235" s="508" t="s">
        <v>425</v>
      </c>
      <c r="F235" s="513">
        <v>141466.98000000001</v>
      </c>
      <c r="G235" s="508">
        <v>0</v>
      </c>
      <c r="H235" s="508">
        <v>0</v>
      </c>
      <c r="I235" s="514" t="s">
        <v>6895</v>
      </c>
      <c r="J235" s="508">
        <v>0</v>
      </c>
      <c r="K235" s="508">
        <v>0</v>
      </c>
      <c r="L235" s="513">
        <v>32956.449999999997</v>
      </c>
      <c r="M235" s="508">
        <v>293.5</v>
      </c>
      <c r="N235" s="508">
        <v>470</v>
      </c>
      <c r="O235" s="508">
        <v>74.73</v>
      </c>
      <c r="P235" s="508">
        <v>176.5</v>
      </c>
      <c r="Q235" s="513">
        <v>-32956.449999999997</v>
      </c>
      <c r="R235" s="513">
        <v>-3295645</v>
      </c>
      <c r="S235" s="514" t="s">
        <v>6895</v>
      </c>
    </row>
    <row r="236" spans="1:19" ht="15" customHeight="1" x14ac:dyDescent="0.2">
      <c r="A236" s="508">
        <v>6725.1</v>
      </c>
      <c r="B236" s="508" t="s">
        <v>7056</v>
      </c>
      <c r="C236" s="508" t="s">
        <v>7048</v>
      </c>
      <c r="D236" s="508" t="s">
        <v>7048</v>
      </c>
      <c r="E236" s="508" t="s">
        <v>425</v>
      </c>
      <c r="F236" s="513">
        <v>716766</v>
      </c>
      <c r="G236" s="513">
        <v>537574.5</v>
      </c>
      <c r="H236" s="508">
        <v>75</v>
      </c>
      <c r="I236" s="514" t="s">
        <v>6895</v>
      </c>
      <c r="J236" s="513">
        <v>250868.1</v>
      </c>
      <c r="K236" s="513">
        <v>74693.23</v>
      </c>
      <c r="L236" s="513">
        <v>117574.3</v>
      </c>
      <c r="M236" s="513">
        <v>1321.5</v>
      </c>
      <c r="N236" s="513">
        <v>1364.5</v>
      </c>
      <c r="O236" s="508">
        <v>78.569999999999993</v>
      </c>
      <c r="P236" s="508">
        <v>43</v>
      </c>
      <c r="Q236" s="513">
        <v>-42881.07</v>
      </c>
      <c r="R236" s="508">
        <v>-57.41</v>
      </c>
      <c r="S236" s="514" t="s">
        <v>6895</v>
      </c>
    </row>
    <row r="237" spans="1:19" ht="43" x14ac:dyDescent="0.2">
      <c r="A237" s="508">
        <v>55304.160000000003</v>
      </c>
      <c r="B237" s="508" t="s">
        <v>7057</v>
      </c>
      <c r="C237" s="508" t="s">
        <v>7048</v>
      </c>
      <c r="D237" s="508" t="s">
        <v>7048</v>
      </c>
      <c r="E237" s="508" t="s">
        <v>425</v>
      </c>
      <c r="F237" s="513">
        <v>650000</v>
      </c>
      <c r="G237" s="513">
        <v>260000</v>
      </c>
      <c r="H237" s="508">
        <v>40</v>
      </c>
      <c r="I237" s="514" t="s">
        <v>6895</v>
      </c>
      <c r="J237" s="513">
        <v>260000</v>
      </c>
      <c r="K237" s="513">
        <v>36300.21</v>
      </c>
      <c r="L237" s="513">
        <v>54283.98</v>
      </c>
      <c r="M237" s="508">
        <v>381.5</v>
      </c>
      <c r="N237" s="513">
        <v>2280</v>
      </c>
      <c r="O237" s="508">
        <v>98.8</v>
      </c>
      <c r="P237" s="513">
        <v>1898.5</v>
      </c>
      <c r="Q237" s="513">
        <v>-17983.77</v>
      </c>
      <c r="R237" s="508">
        <v>-49.54</v>
      </c>
      <c r="S237" s="514" t="s">
        <v>6895</v>
      </c>
    </row>
    <row r="238" spans="1:19" ht="15" hidden="1" customHeight="1" x14ac:dyDescent="0.2">
      <c r="A238" s="506" t="s">
        <v>6920</v>
      </c>
      <c r="B238" s="506"/>
      <c r="C238" s="506"/>
      <c r="D238" s="506"/>
      <c r="E238" s="506"/>
      <c r="F238" s="515">
        <v>6115270.6100000003</v>
      </c>
      <c r="G238" s="515">
        <v>4086518.36</v>
      </c>
      <c r="H238" s="506">
        <v>66.819999999999993</v>
      </c>
      <c r="I238" s="506" t="s">
        <v>6895</v>
      </c>
      <c r="J238" s="515">
        <v>2909430.21</v>
      </c>
      <c r="K238" s="515">
        <v>915241.51</v>
      </c>
      <c r="L238" s="515">
        <v>1236673.03</v>
      </c>
      <c r="M238" s="515">
        <v>13926</v>
      </c>
      <c r="N238" s="515">
        <v>33369.5</v>
      </c>
      <c r="O238" s="506">
        <v>66.290000000000006</v>
      </c>
      <c r="P238" s="515">
        <v>19443.5</v>
      </c>
      <c r="Q238" s="515">
        <v>-321431.52</v>
      </c>
      <c r="R238" s="506">
        <v>-35.119999999999997</v>
      </c>
      <c r="S238" s="516" t="s">
        <v>6895</v>
      </c>
    </row>
    <row r="239" spans="1:19" ht="15" hidden="1" customHeight="1" x14ac:dyDescent="0.2">
      <c r="A239" s="511" t="s">
        <v>6891</v>
      </c>
      <c r="B239" s="511" t="s">
        <v>6892</v>
      </c>
      <c r="C239" s="511" t="s">
        <v>6874</v>
      </c>
      <c r="D239" s="511" t="s">
        <v>6874</v>
      </c>
      <c r="E239" s="511" t="s">
        <v>6874</v>
      </c>
      <c r="F239" s="511" t="s">
        <v>6874</v>
      </c>
      <c r="G239" s="511" t="s">
        <v>6874</v>
      </c>
      <c r="H239" s="511" t="s">
        <v>6874</v>
      </c>
      <c r="I239" s="508"/>
      <c r="J239" s="511" t="s">
        <v>6874</v>
      </c>
      <c r="K239" s="511" t="s">
        <v>6874</v>
      </c>
      <c r="L239" s="511" t="s">
        <v>6874</v>
      </c>
      <c r="M239" s="511" t="s">
        <v>6874</v>
      </c>
      <c r="N239" s="511" t="s">
        <v>6874</v>
      </c>
      <c r="O239" s="511" t="s">
        <v>6874</v>
      </c>
      <c r="P239" s="511" t="s">
        <v>6874</v>
      </c>
      <c r="Q239" s="511" t="s">
        <v>6874</v>
      </c>
      <c r="R239" s="511" t="s">
        <v>6874</v>
      </c>
      <c r="S239" s="508"/>
    </row>
    <row r="240" spans="1:19" ht="14.5" customHeight="1" x14ac:dyDescent="0.2">
      <c r="A240" s="508">
        <v>6689.1</v>
      </c>
      <c r="B240" s="508" t="s">
        <v>7058</v>
      </c>
      <c r="C240" s="508" t="s">
        <v>7059</v>
      </c>
      <c r="D240" s="508" t="s">
        <v>7059</v>
      </c>
      <c r="E240" s="508" t="s">
        <v>290</v>
      </c>
      <c r="F240" s="513">
        <v>38000</v>
      </c>
      <c r="G240" s="508">
        <v>0</v>
      </c>
      <c r="H240" s="508">
        <v>0</v>
      </c>
      <c r="I240" s="514" t="s">
        <v>6895</v>
      </c>
      <c r="J240" s="508">
        <v>0</v>
      </c>
      <c r="K240" s="508">
        <v>0</v>
      </c>
      <c r="L240" s="513">
        <v>12810</v>
      </c>
      <c r="M240" s="508">
        <v>168</v>
      </c>
      <c r="N240" s="508">
        <v>168</v>
      </c>
      <c r="O240" s="508">
        <v>76.25</v>
      </c>
      <c r="P240" s="508">
        <v>0</v>
      </c>
      <c r="Q240" s="513">
        <v>-12810</v>
      </c>
      <c r="R240" s="513">
        <v>-1281000</v>
      </c>
      <c r="S240" s="514" t="s">
        <v>6895</v>
      </c>
    </row>
    <row r="241" spans="1:19" ht="29" x14ac:dyDescent="0.2">
      <c r="A241" s="508" t="s">
        <v>7060</v>
      </c>
      <c r="B241" s="508" t="s">
        <v>7061</v>
      </c>
      <c r="C241" s="508" t="s">
        <v>7062</v>
      </c>
      <c r="D241" s="508" t="s">
        <v>7059</v>
      </c>
      <c r="E241" s="508" t="s">
        <v>6894</v>
      </c>
      <c r="F241" s="508">
        <v>0</v>
      </c>
      <c r="G241" s="508">
        <v>0</v>
      </c>
      <c r="H241" s="508">
        <v>0</v>
      </c>
      <c r="I241" s="514" t="s">
        <v>6895</v>
      </c>
      <c r="J241" s="508">
        <v>0</v>
      </c>
      <c r="K241" s="508">
        <v>0</v>
      </c>
      <c r="L241" s="513">
        <v>-8234.68</v>
      </c>
      <c r="M241" s="508">
        <v>0</v>
      </c>
      <c r="N241" s="508">
        <v>0</v>
      </c>
      <c r="O241" s="508">
        <v>0</v>
      </c>
      <c r="P241" s="508">
        <v>0</v>
      </c>
      <c r="Q241" s="513">
        <v>8234.68</v>
      </c>
      <c r="R241" s="513">
        <v>823468</v>
      </c>
      <c r="S241" s="514" t="s">
        <v>6895</v>
      </c>
    </row>
    <row r="242" spans="1:19" ht="15" hidden="1" customHeight="1" x14ac:dyDescent="0.2">
      <c r="A242" s="506" t="s">
        <v>6920</v>
      </c>
      <c r="B242" s="506"/>
      <c r="C242" s="506"/>
      <c r="D242" s="506"/>
      <c r="E242" s="506"/>
      <c r="F242" s="515">
        <v>38000</v>
      </c>
      <c r="G242" s="506">
        <v>0</v>
      </c>
      <c r="H242" s="506">
        <v>0</v>
      </c>
      <c r="I242" s="506" t="s">
        <v>6895</v>
      </c>
      <c r="J242" s="506">
        <v>0</v>
      </c>
      <c r="K242" s="506">
        <v>0</v>
      </c>
      <c r="L242" s="515">
        <v>4575.32</v>
      </c>
      <c r="M242" s="506">
        <v>168</v>
      </c>
      <c r="N242" s="506">
        <v>168</v>
      </c>
      <c r="O242" s="506">
        <v>76.25</v>
      </c>
      <c r="P242" s="506">
        <v>0</v>
      </c>
      <c r="Q242" s="515">
        <v>-4575.32</v>
      </c>
      <c r="R242" s="506">
        <v>-457532</v>
      </c>
      <c r="S242" s="516" t="s">
        <v>6895</v>
      </c>
    </row>
    <row r="243" spans="1:19" ht="15" hidden="1" customHeight="1" x14ac:dyDescent="0.2">
      <c r="A243" s="511" t="s">
        <v>6891</v>
      </c>
      <c r="B243" s="511" t="s">
        <v>6892</v>
      </c>
      <c r="C243" s="511" t="s">
        <v>6874</v>
      </c>
      <c r="D243" s="511" t="s">
        <v>6874</v>
      </c>
      <c r="E243" s="511" t="s">
        <v>6874</v>
      </c>
      <c r="F243" s="511" t="s">
        <v>6874</v>
      </c>
      <c r="G243" s="511" t="s">
        <v>6874</v>
      </c>
      <c r="H243" s="511" t="s">
        <v>6874</v>
      </c>
      <c r="I243" s="508"/>
      <c r="J243" s="511" t="s">
        <v>6874</v>
      </c>
      <c r="K243" s="511" t="s">
        <v>6874</v>
      </c>
      <c r="L243" s="511" t="s">
        <v>6874</v>
      </c>
      <c r="M243" s="511" t="s">
        <v>6874</v>
      </c>
      <c r="N243" s="511" t="s">
        <v>6874</v>
      </c>
      <c r="O243" s="511" t="s">
        <v>6874</v>
      </c>
      <c r="P243" s="511" t="s">
        <v>6874</v>
      </c>
      <c r="Q243" s="511" t="s">
        <v>6874</v>
      </c>
      <c r="R243" s="511" t="s">
        <v>6874</v>
      </c>
      <c r="S243" s="508"/>
    </row>
    <row r="244" spans="1:19" ht="15" customHeight="1" x14ac:dyDescent="0.2">
      <c r="A244" s="508">
        <v>6697.1</v>
      </c>
      <c r="B244" s="508" t="s">
        <v>7063</v>
      </c>
      <c r="C244" s="508" t="s">
        <v>7064</v>
      </c>
      <c r="D244" s="508" t="s">
        <v>7064</v>
      </c>
      <c r="E244" s="508" t="s">
        <v>290</v>
      </c>
      <c r="F244" s="508">
        <v>0</v>
      </c>
      <c r="G244" s="508">
        <v>0</v>
      </c>
      <c r="H244" s="508">
        <v>0</v>
      </c>
      <c r="I244" s="514" t="s">
        <v>6895</v>
      </c>
      <c r="J244" s="508">
        <v>0</v>
      </c>
      <c r="K244" s="508">
        <v>0</v>
      </c>
      <c r="L244" s="513">
        <v>8242.7800000000007</v>
      </c>
      <c r="M244" s="508">
        <v>43</v>
      </c>
      <c r="N244" s="508">
        <v>43</v>
      </c>
      <c r="O244" s="508">
        <v>104.28</v>
      </c>
      <c r="P244" s="508">
        <v>0</v>
      </c>
      <c r="Q244" s="513">
        <v>-8242.7800000000007</v>
      </c>
      <c r="R244" s="513">
        <v>-824278</v>
      </c>
      <c r="S244" s="514" t="s">
        <v>6895</v>
      </c>
    </row>
    <row r="245" spans="1:19" x14ac:dyDescent="0.2">
      <c r="A245" s="506" t="s">
        <v>6920</v>
      </c>
      <c r="B245" s="506"/>
      <c r="C245" s="506"/>
      <c r="D245" s="506"/>
      <c r="E245" s="506"/>
      <c r="F245" s="506">
        <v>0</v>
      </c>
      <c r="G245" s="506">
        <v>0</v>
      </c>
      <c r="H245" s="506">
        <v>0</v>
      </c>
      <c r="I245" s="506" t="s">
        <v>6895</v>
      </c>
      <c r="J245" s="506">
        <v>0</v>
      </c>
      <c r="K245" s="506">
        <v>0</v>
      </c>
      <c r="L245" s="515">
        <v>8242.7800000000007</v>
      </c>
      <c r="M245" s="506">
        <v>43</v>
      </c>
      <c r="N245" s="506">
        <v>43</v>
      </c>
      <c r="O245" s="506">
        <v>104.28</v>
      </c>
      <c r="P245" s="506">
        <v>0</v>
      </c>
      <c r="Q245" s="515">
        <v>-8242.7800000000007</v>
      </c>
      <c r="R245" s="506">
        <v>-824278</v>
      </c>
      <c r="S245" s="516" t="s">
        <v>6895</v>
      </c>
    </row>
    <row r="246" spans="1:19" ht="15" hidden="1" customHeight="1" x14ac:dyDescent="0.2">
      <c r="A246" s="511" t="s">
        <v>6891</v>
      </c>
      <c r="B246" s="511" t="s">
        <v>6892</v>
      </c>
      <c r="C246" s="511" t="s">
        <v>6874</v>
      </c>
      <c r="D246" s="511" t="s">
        <v>6874</v>
      </c>
      <c r="E246" s="511" t="s">
        <v>6874</v>
      </c>
      <c r="F246" s="511" t="s">
        <v>6874</v>
      </c>
      <c r="G246" s="511" t="s">
        <v>6874</v>
      </c>
      <c r="H246" s="511" t="s">
        <v>6874</v>
      </c>
      <c r="I246" s="508"/>
      <c r="J246" s="511" t="s">
        <v>6874</v>
      </c>
      <c r="K246" s="511" t="s">
        <v>6874</v>
      </c>
      <c r="L246" s="511" t="s">
        <v>6874</v>
      </c>
      <c r="M246" s="511" t="s">
        <v>6874</v>
      </c>
      <c r="N246" s="511" t="s">
        <v>6874</v>
      </c>
      <c r="O246" s="511" t="s">
        <v>6874</v>
      </c>
      <c r="P246" s="511" t="s">
        <v>6874</v>
      </c>
      <c r="Q246" s="511" t="s">
        <v>6874</v>
      </c>
      <c r="R246" s="511" t="s">
        <v>6874</v>
      </c>
      <c r="S246" s="508"/>
    </row>
    <row r="247" spans="1:19" ht="15" customHeight="1" x14ac:dyDescent="0.2">
      <c r="A247" s="508">
        <v>52908.160000000003</v>
      </c>
      <c r="B247" s="508" t="s">
        <v>7065</v>
      </c>
      <c r="C247" s="508" t="s">
        <v>7066</v>
      </c>
      <c r="D247" s="508" t="s">
        <v>7066</v>
      </c>
      <c r="E247" s="508" t="s">
        <v>290</v>
      </c>
      <c r="F247" s="513">
        <v>26000</v>
      </c>
      <c r="G247" s="513">
        <v>26000</v>
      </c>
      <c r="H247" s="508">
        <v>100</v>
      </c>
      <c r="I247" s="514" t="s">
        <v>6895</v>
      </c>
      <c r="J247" s="513">
        <v>26000</v>
      </c>
      <c r="K247" s="513">
        <v>26000</v>
      </c>
      <c r="L247" s="513">
        <v>14998.43</v>
      </c>
      <c r="M247" s="508">
        <v>266</v>
      </c>
      <c r="N247" s="508">
        <v>266</v>
      </c>
      <c r="O247" s="508">
        <v>56.32</v>
      </c>
      <c r="P247" s="508">
        <v>0</v>
      </c>
      <c r="Q247" s="513">
        <v>11001.57</v>
      </c>
      <c r="R247" s="508">
        <v>42.31</v>
      </c>
      <c r="S247" s="514" t="s">
        <v>6895</v>
      </c>
    </row>
    <row r="248" spans="1:19" ht="15" customHeight="1" x14ac:dyDescent="0.2">
      <c r="A248" s="506" t="s">
        <v>6920</v>
      </c>
      <c r="B248" s="506"/>
      <c r="C248" s="506"/>
      <c r="D248" s="506"/>
      <c r="E248" s="506"/>
      <c r="F248" s="515">
        <v>26000</v>
      </c>
      <c r="G248" s="515">
        <v>26000</v>
      </c>
      <c r="H248" s="506">
        <v>100</v>
      </c>
      <c r="I248" s="506" t="s">
        <v>6895</v>
      </c>
      <c r="J248" s="515">
        <v>26000</v>
      </c>
      <c r="K248" s="515">
        <v>26000</v>
      </c>
      <c r="L248" s="515">
        <v>14998.43</v>
      </c>
      <c r="M248" s="506">
        <v>266</v>
      </c>
      <c r="N248" s="506">
        <v>266</v>
      </c>
      <c r="O248" s="506">
        <v>56.32</v>
      </c>
      <c r="P248" s="506">
        <v>0</v>
      </c>
      <c r="Q248" s="515">
        <v>11001.57</v>
      </c>
      <c r="R248" s="506">
        <v>42.31</v>
      </c>
      <c r="S248" s="516" t="s">
        <v>6895</v>
      </c>
    </row>
    <row r="249" spans="1:19" ht="29" x14ac:dyDescent="0.2">
      <c r="A249" s="511" t="s">
        <v>6891</v>
      </c>
      <c r="B249" s="511" t="s">
        <v>6892</v>
      </c>
      <c r="C249" s="511" t="s">
        <v>6874</v>
      </c>
      <c r="D249" s="511" t="s">
        <v>6874</v>
      </c>
      <c r="E249" s="511" t="s">
        <v>6874</v>
      </c>
      <c r="F249" s="511" t="s">
        <v>6874</v>
      </c>
      <c r="G249" s="511" t="s">
        <v>6874</v>
      </c>
      <c r="H249" s="511" t="s">
        <v>6874</v>
      </c>
      <c r="I249" s="508"/>
      <c r="J249" s="511" t="s">
        <v>6874</v>
      </c>
      <c r="K249" s="511" t="s">
        <v>6874</v>
      </c>
      <c r="L249" s="511" t="s">
        <v>6874</v>
      </c>
      <c r="M249" s="511" t="s">
        <v>6874</v>
      </c>
      <c r="N249" s="511" t="s">
        <v>6874</v>
      </c>
      <c r="O249" s="511" t="s">
        <v>6874</v>
      </c>
      <c r="P249" s="511" t="s">
        <v>6874</v>
      </c>
      <c r="Q249" s="511" t="s">
        <v>6874</v>
      </c>
      <c r="R249" s="511" t="s">
        <v>6874</v>
      </c>
      <c r="S249" s="508"/>
    </row>
    <row r="250" spans="1:19" ht="15" hidden="1" customHeight="1" x14ac:dyDescent="0.2">
      <c r="A250" s="508">
        <v>75064.160000000003</v>
      </c>
      <c r="B250" s="508" t="s">
        <v>7067</v>
      </c>
      <c r="C250" s="508" t="s">
        <v>7068</v>
      </c>
      <c r="D250" s="508" t="s">
        <v>7068</v>
      </c>
      <c r="E250" s="508" t="s">
        <v>7069</v>
      </c>
      <c r="F250" s="513">
        <v>239343</v>
      </c>
      <c r="G250" s="508">
        <v>0</v>
      </c>
      <c r="H250" s="508">
        <v>0</v>
      </c>
      <c r="I250" s="514" t="s">
        <v>6895</v>
      </c>
      <c r="J250" s="508">
        <v>0</v>
      </c>
      <c r="K250" s="508">
        <v>0</v>
      </c>
      <c r="L250" s="513">
        <v>26997.83</v>
      </c>
      <c r="M250" s="508">
        <v>90</v>
      </c>
      <c r="N250" s="513">
        <v>6000</v>
      </c>
      <c r="O250" s="508">
        <v>87.42</v>
      </c>
      <c r="P250" s="513">
        <v>5910</v>
      </c>
      <c r="Q250" s="513">
        <v>-26997.83</v>
      </c>
      <c r="R250" s="513">
        <v>-2699783</v>
      </c>
      <c r="S250" s="514" t="s">
        <v>6895</v>
      </c>
    </row>
    <row r="251" spans="1:19" ht="15" hidden="1" customHeight="1" x14ac:dyDescent="0.2">
      <c r="A251" s="508">
        <v>80974.16</v>
      </c>
      <c r="B251" s="508" t="s">
        <v>7070</v>
      </c>
      <c r="C251" s="508" t="s">
        <v>7068</v>
      </c>
      <c r="D251" s="508" t="s">
        <v>7068</v>
      </c>
      <c r="E251" s="508" t="s">
        <v>290</v>
      </c>
      <c r="F251" s="513">
        <v>87300</v>
      </c>
      <c r="G251" s="513">
        <v>17460</v>
      </c>
      <c r="H251" s="508">
        <v>20</v>
      </c>
      <c r="I251" s="514" t="s">
        <v>6895</v>
      </c>
      <c r="J251" s="508">
        <v>0</v>
      </c>
      <c r="K251" s="513">
        <v>17460</v>
      </c>
      <c r="L251" s="513">
        <v>26709.49</v>
      </c>
      <c r="M251" s="508">
        <v>0</v>
      </c>
      <c r="N251" s="513">
        <v>1510</v>
      </c>
      <c r="O251" s="508">
        <v>0</v>
      </c>
      <c r="P251" s="513">
        <v>1510</v>
      </c>
      <c r="Q251" s="513">
        <v>-9249.49</v>
      </c>
      <c r="R251" s="508">
        <v>-52.98</v>
      </c>
      <c r="S251" s="514" t="s">
        <v>6895</v>
      </c>
    </row>
    <row r="252" spans="1:19" ht="15" customHeight="1" x14ac:dyDescent="0.2">
      <c r="A252" s="508" t="s">
        <v>7071</v>
      </c>
      <c r="B252" s="508" t="s">
        <v>7072</v>
      </c>
      <c r="C252" s="508" t="s">
        <v>7068</v>
      </c>
      <c r="D252" s="508" t="s">
        <v>7068</v>
      </c>
      <c r="E252" s="508" t="s">
        <v>290</v>
      </c>
      <c r="F252" s="508">
        <v>0</v>
      </c>
      <c r="G252" s="513">
        <v>2678.4</v>
      </c>
      <c r="H252" s="508">
        <v>0</v>
      </c>
      <c r="I252" s="514" t="s">
        <v>6895</v>
      </c>
      <c r="J252" s="508">
        <v>0</v>
      </c>
      <c r="K252" s="513">
        <v>2678.4</v>
      </c>
      <c r="L252" s="513">
        <v>2232</v>
      </c>
      <c r="M252" s="508">
        <v>30</v>
      </c>
      <c r="N252" s="508">
        <v>0</v>
      </c>
      <c r="O252" s="508">
        <v>74.400000000000006</v>
      </c>
      <c r="P252" s="508">
        <v>-30</v>
      </c>
      <c r="Q252" s="508">
        <v>446.4</v>
      </c>
      <c r="R252" s="508">
        <v>16.670000000000002</v>
      </c>
      <c r="S252" s="514" t="s">
        <v>6895</v>
      </c>
    </row>
    <row r="253" spans="1:19" x14ac:dyDescent="0.2">
      <c r="A253" s="506" t="s">
        <v>6920</v>
      </c>
      <c r="B253" s="506"/>
      <c r="C253" s="506"/>
      <c r="D253" s="506"/>
      <c r="E253" s="506"/>
      <c r="F253" s="515">
        <v>326643</v>
      </c>
      <c r="G253" s="515">
        <v>20138.400000000001</v>
      </c>
      <c r="H253" s="506">
        <v>6.17</v>
      </c>
      <c r="I253" s="506" t="s">
        <v>6895</v>
      </c>
      <c r="J253" s="506">
        <v>0</v>
      </c>
      <c r="K253" s="515">
        <v>20138.400000000001</v>
      </c>
      <c r="L253" s="515">
        <v>55939.32</v>
      </c>
      <c r="M253" s="506">
        <v>120</v>
      </c>
      <c r="N253" s="515">
        <v>7510</v>
      </c>
      <c r="O253" s="506">
        <v>84.17</v>
      </c>
      <c r="P253" s="515">
        <v>7390</v>
      </c>
      <c r="Q253" s="515">
        <v>-35800.92</v>
      </c>
      <c r="R253" s="506">
        <v>-177.77</v>
      </c>
      <c r="S253" s="516" t="s">
        <v>6895</v>
      </c>
    </row>
    <row r="254" spans="1:19" ht="15" hidden="1" customHeight="1" x14ac:dyDescent="0.2">
      <c r="A254" s="511" t="s">
        <v>6891</v>
      </c>
      <c r="B254" s="511" t="s">
        <v>6892</v>
      </c>
      <c r="C254" s="511" t="s">
        <v>6874</v>
      </c>
      <c r="D254" s="511" t="s">
        <v>6874</v>
      </c>
      <c r="E254" s="511" t="s">
        <v>6874</v>
      </c>
      <c r="F254" s="511" t="s">
        <v>6874</v>
      </c>
      <c r="G254" s="511" t="s">
        <v>6874</v>
      </c>
      <c r="H254" s="511" t="s">
        <v>6874</v>
      </c>
      <c r="I254" s="508"/>
      <c r="J254" s="511" t="s">
        <v>6874</v>
      </c>
      <c r="K254" s="511" t="s">
        <v>6874</v>
      </c>
      <c r="L254" s="511" t="s">
        <v>6874</v>
      </c>
      <c r="M254" s="511" t="s">
        <v>6874</v>
      </c>
      <c r="N254" s="511" t="s">
        <v>6874</v>
      </c>
      <c r="O254" s="511" t="s">
        <v>6874</v>
      </c>
      <c r="P254" s="511" t="s">
        <v>6874</v>
      </c>
      <c r="Q254" s="511" t="s">
        <v>6874</v>
      </c>
      <c r="R254" s="511" t="s">
        <v>6874</v>
      </c>
      <c r="S254" s="508"/>
    </row>
    <row r="255" spans="1:19" ht="15" customHeight="1" x14ac:dyDescent="0.2">
      <c r="A255" s="508" t="s">
        <v>7073</v>
      </c>
      <c r="B255" s="508" t="s">
        <v>7074</v>
      </c>
      <c r="C255" s="508" t="s">
        <v>7075</v>
      </c>
      <c r="D255" s="508" t="s">
        <v>7075</v>
      </c>
      <c r="E255" s="508" t="s">
        <v>290</v>
      </c>
      <c r="F255" s="508">
        <v>0</v>
      </c>
      <c r="G255" s="508">
        <v>0</v>
      </c>
      <c r="H255" s="508">
        <v>0</v>
      </c>
      <c r="I255" s="514" t="s">
        <v>6895</v>
      </c>
      <c r="J255" s="508">
        <v>0</v>
      </c>
      <c r="K255" s="508">
        <v>0</v>
      </c>
      <c r="L255" s="508">
        <v>86.03</v>
      </c>
      <c r="M255" s="508">
        <v>0</v>
      </c>
      <c r="N255" s="508">
        <v>0</v>
      </c>
      <c r="O255" s="508">
        <v>0</v>
      </c>
      <c r="P255" s="508">
        <v>0</v>
      </c>
      <c r="Q255" s="508">
        <v>-86.03</v>
      </c>
      <c r="R255" s="513">
        <v>-8603</v>
      </c>
      <c r="S255" s="514" t="s">
        <v>6895</v>
      </c>
    </row>
    <row r="256" spans="1:19" ht="15" customHeight="1" x14ac:dyDescent="0.2">
      <c r="A256" s="508" t="s">
        <v>7076</v>
      </c>
      <c r="B256" s="508" t="s">
        <v>7077</v>
      </c>
      <c r="C256" s="508" t="s">
        <v>7075</v>
      </c>
      <c r="D256" s="508" t="s">
        <v>7075</v>
      </c>
      <c r="E256" s="508" t="s">
        <v>290</v>
      </c>
      <c r="F256" s="508">
        <v>0</v>
      </c>
      <c r="G256" s="508">
        <v>0</v>
      </c>
      <c r="H256" s="508">
        <v>0</v>
      </c>
      <c r="I256" s="514" t="s">
        <v>6895</v>
      </c>
      <c r="J256" s="508">
        <v>0</v>
      </c>
      <c r="K256" s="508">
        <v>0</v>
      </c>
      <c r="L256" s="508">
        <v>291.67</v>
      </c>
      <c r="M256" s="508">
        <v>0</v>
      </c>
      <c r="N256" s="508">
        <v>0</v>
      </c>
      <c r="O256" s="508">
        <v>0</v>
      </c>
      <c r="P256" s="508">
        <v>0</v>
      </c>
      <c r="Q256" s="508">
        <v>-291.67</v>
      </c>
      <c r="R256" s="513">
        <v>-29167</v>
      </c>
      <c r="S256" s="514" t="s">
        <v>6895</v>
      </c>
    </row>
    <row r="257" spans="1:19" ht="43" x14ac:dyDescent="0.2">
      <c r="A257" s="508" t="s">
        <v>7078</v>
      </c>
      <c r="B257" s="508" t="s">
        <v>7079</v>
      </c>
      <c r="C257" s="508" t="s">
        <v>7075</v>
      </c>
      <c r="D257" s="508" t="s">
        <v>7075</v>
      </c>
      <c r="E257" s="508" t="s">
        <v>290</v>
      </c>
      <c r="F257" s="508">
        <v>0</v>
      </c>
      <c r="G257" s="508">
        <v>489.6</v>
      </c>
      <c r="H257" s="508">
        <v>0</v>
      </c>
      <c r="I257" s="514" t="s">
        <v>6895</v>
      </c>
      <c r="J257" s="508">
        <v>0</v>
      </c>
      <c r="K257" s="508">
        <v>489.6</v>
      </c>
      <c r="L257" s="508">
        <v>388</v>
      </c>
      <c r="M257" s="508">
        <v>4</v>
      </c>
      <c r="N257" s="508">
        <v>0</v>
      </c>
      <c r="O257" s="508">
        <v>97</v>
      </c>
      <c r="P257" s="508">
        <v>-4</v>
      </c>
      <c r="Q257" s="508">
        <v>101.6</v>
      </c>
      <c r="R257" s="508">
        <v>20.75</v>
      </c>
      <c r="S257" s="514" t="s">
        <v>6895</v>
      </c>
    </row>
    <row r="258" spans="1:19" ht="15" hidden="1" customHeight="1" x14ac:dyDescent="0.2">
      <c r="A258" s="508" t="s">
        <v>7080</v>
      </c>
      <c r="B258" s="508" t="s">
        <v>7081</v>
      </c>
      <c r="C258" s="508" t="s">
        <v>7075</v>
      </c>
      <c r="D258" s="508" t="s">
        <v>7075</v>
      </c>
      <c r="E258" s="508" t="s">
        <v>7082</v>
      </c>
      <c r="F258" s="508">
        <v>0</v>
      </c>
      <c r="G258" s="513">
        <v>104535723.72</v>
      </c>
      <c r="H258" s="508">
        <v>0</v>
      </c>
      <c r="I258" s="514" t="s">
        <v>6895</v>
      </c>
      <c r="J258" s="508">
        <v>0</v>
      </c>
      <c r="K258" s="513">
        <v>5779.11</v>
      </c>
      <c r="L258" s="513">
        <v>6260.69</v>
      </c>
      <c r="M258" s="508">
        <v>16</v>
      </c>
      <c r="N258" s="508">
        <v>0</v>
      </c>
      <c r="O258" s="508">
        <v>104</v>
      </c>
      <c r="P258" s="508">
        <v>-16</v>
      </c>
      <c r="Q258" s="508">
        <v>-481.58</v>
      </c>
      <c r="R258" s="508">
        <v>-8.33</v>
      </c>
      <c r="S258" s="514" t="s">
        <v>6895</v>
      </c>
    </row>
    <row r="259" spans="1:19" ht="15" customHeight="1" x14ac:dyDescent="0.2">
      <c r="A259" s="506" t="s">
        <v>6920</v>
      </c>
      <c r="B259" s="506"/>
      <c r="C259" s="506"/>
      <c r="D259" s="506"/>
      <c r="E259" s="506"/>
      <c r="F259" s="506">
        <v>0</v>
      </c>
      <c r="G259" s="515">
        <v>104536213.31999999</v>
      </c>
      <c r="H259" s="506">
        <v>0</v>
      </c>
      <c r="I259" s="506" t="s">
        <v>6895</v>
      </c>
      <c r="J259" s="506">
        <v>0</v>
      </c>
      <c r="K259" s="515">
        <v>6268.71</v>
      </c>
      <c r="L259" s="515">
        <v>7026.39</v>
      </c>
      <c r="M259" s="506">
        <v>20</v>
      </c>
      <c r="N259" s="506">
        <v>0</v>
      </c>
      <c r="O259" s="506">
        <v>102.6</v>
      </c>
      <c r="P259" s="506">
        <v>-20</v>
      </c>
      <c r="Q259" s="506">
        <v>-757.68</v>
      </c>
      <c r="R259" s="506">
        <v>-12.09</v>
      </c>
      <c r="S259" s="516" t="s">
        <v>6895</v>
      </c>
    </row>
    <row r="260" spans="1:19" ht="15" customHeight="1" x14ac:dyDescent="0.2">
      <c r="A260" s="511" t="s">
        <v>6891</v>
      </c>
      <c r="B260" s="511" t="s">
        <v>6892</v>
      </c>
      <c r="C260" s="511" t="s">
        <v>6874</v>
      </c>
      <c r="D260" s="511" t="s">
        <v>6874</v>
      </c>
      <c r="E260" s="511" t="s">
        <v>6874</v>
      </c>
      <c r="F260" s="511" t="s">
        <v>6874</v>
      </c>
      <c r="G260" s="511" t="s">
        <v>6874</v>
      </c>
      <c r="H260" s="511" t="s">
        <v>6874</v>
      </c>
      <c r="I260" s="508"/>
      <c r="J260" s="511" t="s">
        <v>6874</v>
      </c>
      <c r="K260" s="511" t="s">
        <v>6874</v>
      </c>
      <c r="L260" s="511" t="s">
        <v>6874</v>
      </c>
      <c r="M260" s="511" t="s">
        <v>6874</v>
      </c>
      <c r="N260" s="511" t="s">
        <v>6874</v>
      </c>
      <c r="O260" s="511" t="s">
        <v>6874</v>
      </c>
      <c r="P260" s="511" t="s">
        <v>6874</v>
      </c>
      <c r="Q260" s="511" t="s">
        <v>6874</v>
      </c>
      <c r="R260" s="511" t="s">
        <v>6874</v>
      </c>
      <c r="S260" s="508"/>
    </row>
    <row r="261" spans="1:19" ht="15" customHeight="1" x14ac:dyDescent="0.2">
      <c r="A261" s="508">
        <v>2.09</v>
      </c>
      <c r="B261" s="508" t="s">
        <v>7083</v>
      </c>
      <c r="C261" s="508" t="s">
        <v>7084</v>
      </c>
      <c r="D261" s="508" t="s">
        <v>7084</v>
      </c>
      <c r="E261" s="508" t="s">
        <v>290</v>
      </c>
      <c r="F261" s="513">
        <v>8397</v>
      </c>
      <c r="G261" s="513">
        <v>8397.5</v>
      </c>
      <c r="H261" s="508">
        <v>100.01</v>
      </c>
      <c r="I261" s="514" t="s">
        <v>6895</v>
      </c>
      <c r="J261" s="513">
        <v>1948.85</v>
      </c>
      <c r="K261" s="513">
        <v>8397.5</v>
      </c>
      <c r="L261" s="508">
        <v>0</v>
      </c>
      <c r="M261" s="508">
        <v>0</v>
      </c>
      <c r="N261" s="508">
        <v>0</v>
      </c>
      <c r="O261" s="508">
        <v>0</v>
      </c>
      <c r="P261" s="508">
        <v>0</v>
      </c>
      <c r="Q261" s="513">
        <v>8397.5</v>
      </c>
      <c r="R261" s="508">
        <v>100</v>
      </c>
      <c r="S261" s="514" t="s">
        <v>6895</v>
      </c>
    </row>
    <row r="262" spans="1:19" ht="15" customHeight="1" x14ac:dyDescent="0.2">
      <c r="A262" s="508">
        <v>6620.1</v>
      </c>
      <c r="B262" s="508" t="s">
        <v>7085</v>
      </c>
      <c r="C262" s="508" t="s">
        <v>6960</v>
      </c>
      <c r="D262" s="508" t="s">
        <v>7084</v>
      </c>
      <c r="E262" s="508" t="s">
        <v>290</v>
      </c>
      <c r="F262" s="513">
        <v>190000</v>
      </c>
      <c r="G262" s="513">
        <v>85500</v>
      </c>
      <c r="H262" s="508">
        <v>45</v>
      </c>
      <c r="I262" s="514" t="s">
        <v>6895</v>
      </c>
      <c r="J262" s="513">
        <v>40000</v>
      </c>
      <c r="K262" s="513">
        <v>85500</v>
      </c>
      <c r="L262" s="513">
        <v>76383.990000000005</v>
      </c>
      <c r="M262" s="508">
        <v>689</v>
      </c>
      <c r="N262" s="513">
        <v>2550</v>
      </c>
      <c r="O262" s="508">
        <v>91.67</v>
      </c>
      <c r="P262" s="513">
        <v>1861</v>
      </c>
      <c r="Q262" s="513">
        <v>9116.01</v>
      </c>
      <c r="R262" s="508">
        <v>10.66</v>
      </c>
      <c r="S262" s="514" t="s">
        <v>6895</v>
      </c>
    </row>
    <row r="263" spans="1:19" ht="15" customHeight="1" x14ac:dyDescent="0.2">
      <c r="A263" s="508">
        <v>80690.16</v>
      </c>
      <c r="B263" s="508" t="s">
        <v>139</v>
      </c>
      <c r="C263" s="508" t="s">
        <v>7084</v>
      </c>
      <c r="D263" s="508" t="s">
        <v>7084</v>
      </c>
      <c r="E263" s="508" t="s">
        <v>290</v>
      </c>
      <c r="F263" s="513">
        <v>290000</v>
      </c>
      <c r="G263" s="513">
        <v>116000</v>
      </c>
      <c r="H263" s="508">
        <v>40</v>
      </c>
      <c r="I263" s="514" t="s">
        <v>6895</v>
      </c>
      <c r="J263" s="513">
        <v>43500</v>
      </c>
      <c r="K263" s="513">
        <v>116000</v>
      </c>
      <c r="L263" s="513">
        <v>46764.05</v>
      </c>
      <c r="M263" s="508">
        <v>408.25</v>
      </c>
      <c r="N263" s="508">
        <v>408.25</v>
      </c>
      <c r="O263" s="508">
        <v>94.08</v>
      </c>
      <c r="P263" s="508">
        <v>0</v>
      </c>
      <c r="Q263" s="513">
        <v>69235.95</v>
      </c>
      <c r="R263" s="508">
        <v>59.69</v>
      </c>
      <c r="S263" s="514" t="s">
        <v>6895</v>
      </c>
    </row>
    <row r="264" spans="1:19" ht="29" x14ac:dyDescent="0.2">
      <c r="A264" s="508" t="s">
        <v>7086</v>
      </c>
      <c r="B264" s="508" t="s">
        <v>7087</v>
      </c>
      <c r="C264" s="508" t="s">
        <v>7084</v>
      </c>
      <c r="D264" s="508" t="s">
        <v>7084</v>
      </c>
      <c r="E264" s="508" t="s">
        <v>290</v>
      </c>
      <c r="F264" s="508">
        <v>0</v>
      </c>
      <c r="G264" s="508">
        <v>884.8</v>
      </c>
      <c r="H264" s="508">
        <v>0</v>
      </c>
      <c r="I264" s="514" t="s">
        <v>6895</v>
      </c>
      <c r="J264" s="508">
        <v>0</v>
      </c>
      <c r="K264" s="508">
        <v>884.8</v>
      </c>
      <c r="L264" s="508">
        <v>737.38</v>
      </c>
      <c r="M264" s="508">
        <v>14</v>
      </c>
      <c r="N264" s="508">
        <v>50</v>
      </c>
      <c r="O264" s="508">
        <v>52.67</v>
      </c>
      <c r="P264" s="508">
        <v>36</v>
      </c>
      <c r="Q264" s="508">
        <v>147.41999999999999</v>
      </c>
      <c r="R264" s="508">
        <v>16.66</v>
      </c>
      <c r="S264" s="514" t="s">
        <v>6895</v>
      </c>
    </row>
    <row r="265" spans="1:19" ht="15" hidden="1" customHeight="1" x14ac:dyDescent="0.2">
      <c r="A265" s="508" t="s">
        <v>7088</v>
      </c>
      <c r="B265" s="508" t="s">
        <v>7089</v>
      </c>
      <c r="C265" s="508" t="s">
        <v>7084</v>
      </c>
      <c r="D265" s="508" t="s">
        <v>7084</v>
      </c>
      <c r="E265" s="508" t="s">
        <v>7082</v>
      </c>
      <c r="F265" s="508">
        <v>0</v>
      </c>
      <c r="G265" s="513">
        <v>9508150</v>
      </c>
      <c r="H265" s="508">
        <v>0</v>
      </c>
      <c r="I265" s="514" t="s">
        <v>6895</v>
      </c>
      <c r="J265" s="508">
        <v>0</v>
      </c>
      <c r="K265" s="513">
        <v>3917.36</v>
      </c>
      <c r="L265" s="513">
        <v>7864.53</v>
      </c>
      <c r="M265" s="508">
        <v>0</v>
      </c>
      <c r="N265" s="508">
        <v>0</v>
      </c>
      <c r="O265" s="508">
        <v>0</v>
      </c>
      <c r="P265" s="508">
        <v>0</v>
      </c>
      <c r="Q265" s="513">
        <v>-3947.17</v>
      </c>
      <c r="R265" s="508">
        <v>-100.76</v>
      </c>
      <c r="S265" s="514" t="s">
        <v>6895</v>
      </c>
    </row>
    <row r="266" spans="1:19" ht="15" customHeight="1" x14ac:dyDescent="0.2">
      <c r="A266" s="508" t="s">
        <v>7090</v>
      </c>
      <c r="B266" s="508" t="s">
        <v>7091</v>
      </c>
      <c r="C266" s="508" t="s">
        <v>7084</v>
      </c>
      <c r="D266" s="508" t="s">
        <v>7084</v>
      </c>
      <c r="E266" s="508" t="s">
        <v>290</v>
      </c>
      <c r="F266" s="508">
        <v>0</v>
      </c>
      <c r="G266" s="508">
        <v>52.9</v>
      </c>
      <c r="H266" s="508">
        <v>0</v>
      </c>
      <c r="I266" s="514" t="s">
        <v>6895</v>
      </c>
      <c r="J266" s="508">
        <v>0</v>
      </c>
      <c r="K266" s="508">
        <v>52.9</v>
      </c>
      <c r="L266" s="508">
        <v>44.08</v>
      </c>
      <c r="M266" s="508">
        <v>0.5</v>
      </c>
      <c r="N266" s="508">
        <v>0</v>
      </c>
      <c r="O266" s="508">
        <v>88.16</v>
      </c>
      <c r="P266" s="508">
        <v>-0.5</v>
      </c>
      <c r="Q266" s="508">
        <v>8.82</v>
      </c>
      <c r="R266" s="508">
        <v>16.670000000000002</v>
      </c>
      <c r="S266" s="514" t="s">
        <v>6895</v>
      </c>
    </row>
    <row r="267" spans="1:19" ht="15" customHeight="1" x14ac:dyDescent="0.2">
      <c r="A267" s="508" t="s">
        <v>7092</v>
      </c>
      <c r="B267" s="508" t="s">
        <v>7093</v>
      </c>
      <c r="C267" s="508" t="s">
        <v>7084</v>
      </c>
      <c r="D267" s="508" t="s">
        <v>7084</v>
      </c>
      <c r="E267" s="508" t="s">
        <v>290</v>
      </c>
      <c r="F267" s="508">
        <v>0</v>
      </c>
      <c r="G267" s="508">
        <v>53.16</v>
      </c>
      <c r="H267" s="508">
        <v>0</v>
      </c>
      <c r="I267" s="514" t="s">
        <v>6895</v>
      </c>
      <c r="J267" s="508">
        <v>0</v>
      </c>
      <c r="K267" s="508">
        <v>53.16</v>
      </c>
      <c r="L267" s="513">
        <v>8447.84</v>
      </c>
      <c r="M267" s="508">
        <v>0.5</v>
      </c>
      <c r="N267" s="508">
        <v>0</v>
      </c>
      <c r="O267" s="508">
        <v>88.16</v>
      </c>
      <c r="P267" s="508">
        <v>-0.5</v>
      </c>
      <c r="Q267" s="513">
        <v>-8394.68</v>
      </c>
      <c r="R267" s="513">
        <v>-15791.35</v>
      </c>
      <c r="S267" s="514" t="s">
        <v>6895</v>
      </c>
    </row>
    <row r="268" spans="1:19" ht="15" customHeight="1" x14ac:dyDescent="0.2">
      <c r="A268" s="508" t="s">
        <v>7094</v>
      </c>
      <c r="B268" s="508" t="s">
        <v>7095</v>
      </c>
      <c r="C268" s="508" t="s">
        <v>7084</v>
      </c>
      <c r="D268" s="508" t="s">
        <v>7084</v>
      </c>
      <c r="E268" s="508" t="s">
        <v>290</v>
      </c>
      <c r="F268" s="508">
        <v>0</v>
      </c>
      <c r="G268" s="508">
        <v>0</v>
      </c>
      <c r="H268" s="508">
        <v>0</v>
      </c>
      <c r="I268" s="514" t="s">
        <v>6895</v>
      </c>
      <c r="J268" s="508">
        <v>0</v>
      </c>
      <c r="K268" s="508">
        <v>0</v>
      </c>
      <c r="L268" s="508">
        <v>268.52999999999997</v>
      </c>
      <c r="M268" s="508">
        <v>0</v>
      </c>
      <c r="N268" s="508">
        <v>0</v>
      </c>
      <c r="O268" s="508">
        <v>0</v>
      </c>
      <c r="P268" s="508">
        <v>0</v>
      </c>
      <c r="Q268" s="508">
        <v>-268.52999999999997</v>
      </c>
      <c r="R268" s="513">
        <v>-26853</v>
      </c>
      <c r="S268" s="514" t="s">
        <v>6895</v>
      </c>
    </row>
    <row r="269" spans="1:19" ht="15" customHeight="1" x14ac:dyDescent="0.2">
      <c r="A269" s="508" t="s">
        <v>7096</v>
      </c>
      <c r="B269" s="508" t="s">
        <v>7097</v>
      </c>
      <c r="C269" s="508" t="s">
        <v>7084</v>
      </c>
      <c r="D269" s="508" t="s">
        <v>7084</v>
      </c>
      <c r="E269" s="508" t="s">
        <v>290</v>
      </c>
      <c r="F269" s="508">
        <v>0</v>
      </c>
      <c r="G269" s="508">
        <v>0</v>
      </c>
      <c r="H269" s="508">
        <v>0</v>
      </c>
      <c r="I269" s="514" t="s">
        <v>6895</v>
      </c>
      <c r="J269" s="508">
        <v>0</v>
      </c>
      <c r="K269" s="508">
        <v>0</v>
      </c>
      <c r="L269" s="508">
        <v>86.03</v>
      </c>
      <c r="M269" s="508">
        <v>0</v>
      </c>
      <c r="N269" s="508">
        <v>0</v>
      </c>
      <c r="O269" s="508">
        <v>0</v>
      </c>
      <c r="P269" s="508">
        <v>0</v>
      </c>
      <c r="Q269" s="508">
        <v>-86.03</v>
      </c>
      <c r="R269" s="513">
        <v>-8603</v>
      </c>
      <c r="S269" s="514" t="s">
        <v>6895</v>
      </c>
    </row>
    <row r="270" spans="1:19" ht="15" hidden="1" customHeight="1" x14ac:dyDescent="0.2">
      <c r="A270" s="508" t="s">
        <v>7098</v>
      </c>
      <c r="B270" s="508" t="s">
        <v>7099</v>
      </c>
      <c r="C270" s="508" t="s">
        <v>7084</v>
      </c>
      <c r="D270" s="508" t="s">
        <v>7084</v>
      </c>
      <c r="E270" s="508" t="s">
        <v>7082</v>
      </c>
      <c r="F270" s="508">
        <v>0</v>
      </c>
      <c r="G270" s="513">
        <v>323372319.19</v>
      </c>
      <c r="H270" s="508">
        <v>0</v>
      </c>
      <c r="I270" s="514" t="s">
        <v>6895</v>
      </c>
      <c r="J270" s="508">
        <v>0</v>
      </c>
      <c r="K270" s="513">
        <v>14211.27</v>
      </c>
      <c r="L270" s="513">
        <v>18754.73</v>
      </c>
      <c r="M270" s="508">
        <v>124</v>
      </c>
      <c r="N270" s="508">
        <v>0</v>
      </c>
      <c r="O270" s="508">
        <v>107.56</v>
      </c>
      <c r="P270" s="508">
        <v>-124</v>
      </c>
      <c r="Q270" s="513">
        <v>-4543.46</v>
      </c>
      <c r="R270" s="508">
        <v>-31.97</v>
      </c>
      <c r="S270" s="514" t="s">
        <v>6895</v>
      </c>
    </row>
    <row r="271" spans="1:19" ht="15" customHeight="1" x14ac:dyDescent="0.2">
      <c r="A271" s="508" t="s">
        <v>450</v>
      </c>
      <c r="B271" s="508" t="s">
        <v>7100</v>
      </c>
      <c r="C271" s="508" t="s">
        <v>7084</v>
      </c>
      <c r="D271" s="508" t="s">
        <v>7084</v>
      </c>
      <c r="E271" s="508" t="s">
        <v>290</v>
      </c>
      <c r="F271" s="508">
        <v>0</v>
      </c>
      <c r="G271" s="513">
        <v>32716.85</v>
      </c>
      <c r="H271" s="508">
        <v>0</v>
      </c>
      <c r="I271" s="514" t="s">
        <v>6895</v>
      </c>
      <c r="J271" s="508">
        <v>0</v>
      </c>
      <c r="K271" s="513">
        <v>32716.85</v>
      </c>
      <c r="L271" s="513">
        <v>38851.39</v>
      </c>
      <c r="M271" s="508">
        <v>507.01</v>
      </c>
      <c r="N271" s="508">
        <v>0</v>
      </c>
      <c r="O271" s="508">
        <v>64.930000000000007</v>
      </c>
      <c r="P271" s="508">
        <v>-507.01</v>
      </c>
      <c r="Q271" s="513">
        <v>-6134.54</v>
      </c>
      <c r="R271" s="508">
        <v>-18.75</v>
      </c>
      <c r="S271" s="514" t="s">
        <v>6895</v>
      </c>
    </row>
    <row r="272" spans="1:19" ht="15" customHeight="1" x14ac:dyDescent="0.2">
      <c r="A272" s="506" t="s">
        <v>6920</v>
      </c>
      <c r="B272" s="506"/>
      <c r="C272" s="506"/>
      <c r="D272" s="506"/>
      <c r="E272" s="506"/>
      <c r="F272" s="515">
        <v>488397</v>
      </c>
      <c r="G272" s="515">
        <v>333124074.39999998</v>
      </c>
      <c r="H272" s="506">
        <v>68207.64</v>
      </c>
      <c r="I272" s="506" t="s">
        <v>6895</v>
      </c>
      <c r="J272" s="515">
        <v>85448.85</v>
      </c>
      <c r="K272" s="515">
        <v>261733.84</v>
      </c>
      <c r="L272" s="515">
        <v>198202.55</v>
      </c>
      <c r="M272" s="515">
        <v>1743.26</v>
      </c>
      <c r="N272" s="515">
        <v>3008.25</v>
      </c>
      <c r="O272" s="506">
        <v>85.27</v>
      </c>
      <c r="P272" s="515">
        <v>1264.99</v>
      </c>
      <c r="Q272" s="515">
        <v>63531.29</v>
      </c>
      <c r="R272" s="506">
        <v>24.27</v>
      </c>
      <c r="S272" s="516" t="s">
        <v>6895</v>
      </c>
    </row>
    <row r="273" spans="1:19" ht="15" customHeight="1" x14ac:dyDescent="0.2">
      <c r="A273" s="508"/>
      <c r="B273" s="508"/>
      <c r="C273" s="508"/>
      <c r="D273" s="508"/>
      <c r="E273" s="508"/>
      <c r="F273" s="508"/>
      <c r="G273" s="508"/>
      <c r="H273" s="508"/>
      <c r="I273" s="508"/>
      <c r="J273" s="508"/>
      <c r="K273" s="508"/>
      <c r="L273" s="508"/>
      <c r="M273" s="508"/>
      <c r="N273" s="508"/>
      <c r="O273" s="508"/>
      <c r="P273" s="508"/>
      <c r="Q273" s="508"/>
      <c r="R273" s="508"/>
      <c r="S273" s="508"/>
    </row>
    <row r="274" spans="1:19" ht="15" customHeight="1" x14ac:dyDescent="0.2">
      <c r="A274" s="506" t="s">
        <v>7101</v>
      </c>
      <c r="B274" s="506"/>
      <c r="C274" s="506"/>
      <c r="D274" s="506"/>
      <c r="E274" s="506"/>
      <c r="F274" s="518">
        <v>140995428.34</v>
      </c>
      <c r="G274" s="518">
        <v>520822561.56</v>
      </c>
      <c r="H274" s="517">
        <v>369.39</v>
      </c>
      <c r="I274" s="506"/>
      <c r="J274" s="518">
        <v>71342789.239999995</v>
      </c>
      <c r="K274" s="515">
        <v>34424823.850000001</v>
      </c>
      <c r="L274" s="506" t="s">
        <v>7102</v>
      </c>
      <c r="M274" s="515">
        <v>225545.76</v>
      </c>
      <c r="N274" s="515">
        <v>642554.94999999995</v>
      </c>
      <c r="O274" s="515">
        <v>59354.91</v>
      </c>
      <c r="P274" s="515">
        <v>417118.19</v>
      </c>
      <c r="Q274" s="515">
        <v>11432586.890000001</v>
      </c>
      <c r="R274" s="506">
        <v>33.21</v>
      </c>
      <c r="S274" s="514" t="s">
        <v>6895</v>
      </c>
    </row>
    <row r="275" spans="1:19" ht="15" customHeight="1" x14ac:dyDescent="0.2">
      <c r="A275" s="511" t="s">
        <v>6874</v>
      </c>
      <c r="B275" s="511" t="s">
        <v>6874</v>
      </c>
      <c r="C275" s="511" t="s">
        <v>6874</v>
      </c>
      <c r="D275" s="511" t="s">
        <v>6874</v>
      </c>
      <c r="E275" s="511" t="s">
        <v>6879</v>
      </c>
      <c r="F275" s="511" t="s">
        <v>6880</v>
      </c>
      <c r="G275" s="511" t="s">
        <v>6881</v>
      </c>
      <c r="H275" s="511" t="s">
        <v>6882</v>
      </c>
      <c r="I275" s="508"/>
      <c r="J275" s="511" t="s">
        <v>6883</v>
      </c>
      <c r="K275" s="511" t="s">
        <v>6884</v>
      </c>
      <c r="L275" s="511" t="s">
        <v>6885</v>
      </c>
      <c r="M275" s="511" t="s">
        <v>6886</v>
      </c>
      <c r="N275" s="511" t="s">
        <v>6887</v>
      </c>
      <c r="O275" s="511" t="s">
        <v>6888</v>
      </c>
      <c r="P275" s="511" t="s">
        <v>6889</v>
      </c>
      <c r="Q275" s="511" t="s">
        <v>391</v>
      </c>
      <c r="R275" s="511" t="s">
        <v>6890</v>
      </c>
      <c r="S275" s="508"/>
    </row>
    <row r="276" spans="1:19" ht="15" customHeight="1" x14ac:dyDescent="0.2">
      <c r="A276" s="506" t="s">
        <v>7101</v>
      </c>
      <c r="B276" s="506"/>
      <c r="C276" s="519"/>
      <c r="D276" s="519"/>
      <c r="E276" s="506" t="s">
        <v>6894</v>
      </c>
      <c r="F276" s="515">
        <v>797870</v>
      </c>
      <c r="G276" s="515">
        <v>640548.5</v>
      </c>
      <c r="H276" s="506">
        <v>80.28</v>
      </c>
      <c r="I276" s="516" t="s">
        <v>6895</v>
      </c>
      <c r="J276" s="515">
        <v>612298.5</v>
      </c>
      <c r="K276" s="515">
        <v>473760.4</v>
      </c>
      <c r="L276" s="515">
        <v>472986.76</v>
      </c>
      <c r="M276" s="515">
        <v>9103.6</v>
      </c>
      <c r="N276" s="515">
        <v>10089.6</v>
      </c>
      <c r="O276" s="506">
        <v>29.63</v>
      </c>
      <c r="P276" s="506">
        <v>986</v>
      </c>
      <c r="Q276" s="506">
        <v>773.64</v>
      </c>
      <c r="R276" s="506">
        <v>0.16</v>
      </c>
      <c r="S276" s="516" t="s">
        <v>6895</v>
      </c>
    </row>
    <row r="277" spans="1:19" x14ac:dyDescent="0.2">
      <c r="A277" s="506" t="s">
        <v>7101</v>
      </c>
      <c r="B277" s="506"/>
      <c r="C277" s="519"/>
      <c r="D277" s="519"/>
      <c r="E277" s="506" t="s">
        <v>6980</v>
      </c>
      <c r="F277" s="515">
        <v>20011200</v>
      </c>
      <c r="G277" s="515">
        <v>9688800</v>
      </c>
      <c r="H277" s="506">
        <v>48.42</v>
      </c>
      <c r="I277" s="516" t="s">
        <v>6895</v>
      </c>
      <c r="J277" s="515">
        <v>7803840</v>
      </c>
      <c r="K277" s="515">
        <v>143407.70000000001</v>
      </c>
      <c r="L277" s="515">
        <v>101402.08</v>
      </c>
      <c r="M277" s="515">
        <v>1753.25</v>
      </c>
      <c r="N277" s="515">
        <v>3359</v>
      </c>
      <c r="O277" s="506">
        <v>43.09</v>
      </c>
      <c r="P277" s="515">
        <v>1605.75</v>
      </c>
      <c r="Q277" s="515">
        <v>42005.62</v>
      </c>
      <c r="R277" s="506">
        <v>29.29</v>
      </c>
      <c r="S277" s="516" t="s">
        <v>6895</v>
      </c>
    </row>
    <row r="278" spans="1:19" ht="15" hidden="1" customHeight="1" x14ac:dyDescent="0.2">
      <c r="A278" s="506" t="s">
        <v>7101</v>
      </c>
      <c r="B278" s="506"/>
      <c r="C278" s="519"/>
      <c r="D278" s="519"/>
      <c r="E278" s="506" t="s">
        <v>425</v>
      </c>
      <c r="F278" s="515">
        <v>62952252.079999998</v>
      </c>
      <c r="G278" s="515">
        <v>45984259.75</v>
      </c>
      <c r="H278" s="506">
        <v>73.05</v>
      </c>
      <c r="I278" s="516" t="s">
        <v>6895</v>
      </c>
      <c r="J278" s="515">
        <v>38911677.420000002</v>
      </c>
      <c r="K278" s="515">
        <v>6836530.9800000004</v>
      </c>
      <c r="L278" s="515">
        <v>6084430.2300000004</v>
      </c>
      <c r="M278" s="515">
        <v>37320.25</v>
      </c>
      <c r="N278" s="515">
        <v>159447.25</v>
      </c>
      <c r="O278" s="506">
        <v>72.34</v>
      </c>
      <c r="P278" s="515">
        <v>122143</v>
      </c>
      <c r="Q278" s="515">
        <v>752100.75</v>
      </c>
      <c r="R278" s="506">
        <v>11</v>
      </c>
      <c r="S278" s="516" t="s">
        <v>6895</v>
      </c>
    </row>
    <row r="279" spans="1:19" ht="15" customHeight="1" x14ac:dyDescent="0.2">
      <c r="A279" s="506" t="s">
        <v>7101</v>
      </c>
      <c r="B279" s="506"/>
      <c r="C279" s="519"/>
      <c r="D279" s="519"/>
      <c r="E279" s="506" t="s">
        <v>290</v>
      </c>
      <c r="F279" s="515">
        <v>56794763.259999998</v>
      </c>
      <c r="G279" s="515">
        <v>26892760.399999999</v>
      </c>
      <c r="H279" s="506">
        <v>47.35</v>
      </c>
      <c r="I279" s="516" t="s">
        <v>6895</v>
      </c>
      <c r="J279" s="515">
        <v>23894973.32</v>
      </c>
      <c r="K279" s="515">
        <v>26892760.399999999</v>
      </c>
      <c r="L279" s="506" t="s">
        <v>7102</v>
      </c>
      <c r="M279" s="515">
        <v>176755.41</v>
      </c>
      <c r="N279" s="515">
        <v>463246.1</v>
      </c>
      <c r="O279" s="506">
        <v>54.34</v>
      </c>
      <c r="P279" s="515">
        <v>286583.69</v>
      </c>
      <c r="Q279" s="515">
        <v>10653713.390000001</v>
      </c>
      <c r="R279" s="506">
        <v>39.619999999999997</v>
      </c>
      <c r="S279" s="516" t="s">
        <v>6895</v>
      </c>
    </row>
    <row r="280" spans="1:19" ht="15" hidden="1" customHeight="1" x14ac:dyDescent="0.2">
      <c r="A280" s="506" t="s">
        <v>7101</v>
      </c>
      <c r="B280" s="506"/>
      <c r="C280" s="519"/>
      <c r="D280" s="519"/>
      <c r="E280" s="506" t="s">
        <v>6919</v>
      </c>
      <c r="F280" s="515">
        <v>200000</v>
      </c>
      <c r="G280" s="515">
        <v>200000</v>
      </c>
      <c r="H280" s="506">
        <v>100</v>
      </c>
      <c r="I280" s="516" t="s">
        <v>6895</v>
      </c>
      <c r="J280" s="515">
        <v>120000</v>
      </c>
      <c r="K280" s="515">
        <v>54456.63</v>
      </c>
      <c r="L280" s="515">
        <v>34493.1</v>
      </c>
      <c r="M280" s="506">
        <v>383.25</v>
      </c>
      <c r="N280" s="506">
        <v>413</v>
      </c>
      <c r="O280" s="506">
        <v>82.03</v>
      </c>
      <c r="P280" s="506">
        <v>29.75</v>
      </c>
      <c r="Q280" s="515">
        <v>19963.53</v>
      </c>
      <c r="R280" s="506">
        <v>36.659999999999997</v>
      </c>
      <c r="S280" s="516" t="s">
        <v>6895</v>
      </c>
    </row>
    <row r="281" spans="1:19" x14ac:dyDescent="0.2">
      <c r="A281" s="506" t="s">
        <v>7101</v>
      </c>
      <c r="B281" s="506"/>
      <c r="C281" s="519"/>
      <c r="D281" s="519"/>
      <c r="E281" s="506" t="s">
        <v>7069</v>
      </c>
      <c r="F281" s="515">
        <v>239343</v>
      </c>
      <c r="G281" s="506">
        <v>0</v>
      </c>
      <c r="H281" s="506">
        <v>0</v>
      </c>
      <c r="I281" s="516" t="s">
        <v>6895</v>
      </c>
      <c r="J281" s="506">
        <v>0</v>
      </c>
      <c r="K281" s="506">
        <v>0</v>
      </c>
      <c r="L281" s="515">
        <v>26997.83</v>
      </c>
      <c r="M281" s="506">
        <v>90</v>
      </c>
      <c r="N281" s="515">
        <v>6000</v>
      </c>
      <c r="O281" s="506">
        <v>87.42</v>
      </c>
      <c r="P281" s="515">
        <v>5910</v>
      </c>
      <c r="Q281" s="515">
        <v>-26997.83</v>
      </c>
      <c r="R281" s="515">
        <v>-2699783</v>
      </c>
      <c r="S281" s="516" t="s">
        <v>6895</v>
      </c>
    </row>
    <row r="282" spans="1:19" ht="15" hidden="1" customHeight="1" x14ac:dyDescent="0.2">
      <c r="A282" s="506" t="s">
        <v>7101</v>
      </c>
      <c r="B282" s="506"/>
      <c r="C282" s="519"/>
      <c r="D282" s="519"/>
      <c r="E282" s="506" t="s">
        <v>7082</v>
      </c>
      <c r="F282" s="506">
        <v>0</v>
      </c>
      <c r="G282" s="515">
        <v>437416192.91000003</v>
      </c>
      <c r="H282" s="506">
        <v>0</v>
      </c>
      <c r="I282" s="516" t="s">
        <v>6895</v>
      </c>
      <c r="J282" s="506">
        <v>0</v>
      </c>
      <c r="K282" s="515">
        <v>23907.74</v>
      </c>
      <c r="L282" s="515">
        <v>32879.949999999997</v>
      </c>
      <c r="M282" s="506">
        <v>140</v>
      </c>
      <c r="N282" s="506">
        <v>0</v>
      </c>
      <c r="O282" s="506">
        <v>107.16</v>
      </c>
      <c r="P282" s="506">
        <v>-140</v>
      </c>
      <c r="Q282" s="515">
        <v>-8972.2099999999991</v>
      </c>
      <c r="R282" s="506">
        <v>-37.53</v>
      </c>
      <c r="S282" s="516" t="s">
        <v>6895</v>
      </c>
    </row>
    <row r="283" spans="1:19" x14ac:dyDescent="0.2">
      <c r="A283" s="507"/>
      <c r="B283" s="507"/>
      <c r="C283" s="507"/>
      <c r="D283" s="507"/>
      <c r="E283" s="507"/>
      <c r="F283" s="507"/>
      <c r="G283" s="507"/>
      <c r="H283" s="507"/>
      <c r="I283" s="507"/>
      <c r="J283" s="507"/>
      <c r="K283" s="507"/>
      <c r="L283" s="507"/>
      <c r="M283" s="507"/>
      <c r="N283" s="507"/>
      <c r="O283" s="507"/>
      <c r="P283" s="507"/>
      <c r="Q283" s="507"/>
      <c r="R283" s="507"/>
      <c r="S283" s="507"/>
    </row>
    <row r="284" spans="1:19" x14ac:dyDescent="0.2">
      <c r="A284" s="330" t="s">
        <v>7101</v>
      </c>
      <c r="B284" s="330" t="s">
        <v>7103</v>
      </c>
      <c r="C284" s="330" t="s">
        <v>7103</v>
      </c>
      <c r="D284" s="330" t="s">
        <v>7103</v>
      </c>
      <c r="E284" s="330" t="s">
        <v>7103</v>
      </c>
      <c r="F284" s="336">
        <v>115092719.27</v>
      </c>
      <c r="G284" s="336">
        <v>71924657.359999999</v>
      </c>
      <c r="H284" s="337">
        <v>62.492795214325803</v>
      </c>
      <c r="I284" s="330" t="s">
        <v>7103</v>
      </c>
      <c r="J284" s="336">
        <v>60307721.630000003</v>
      </c>
      <c r="K284" s="331">
        <v>26491855.629999999</v>
      </c>
      <c r="L284" s="331">
        <v>19254220.34</v>
      </c>
      <c r="M284" s="331">
        <v>203680.51</v>
      </c>
      <c r="N284" s="331">
        <v>551657.5</v>
      </c>
      <c r="O284" s="331">
        <v>54812.423930999903</v>
      </c>
      <c r="P284" s="331">
        <v>348085.99</v>
      </c>
      <c r="Q284" s="331">
        <v>7237635.2900000298</v>
      </c>
      <c r="R284" s="331">
        <v>27.320227737478501</v>
      </c>
      <c r="S284" s="329" t="s">
        <v>6895</v>
      </c>
    </row>
    <row r="285" spans="1:19" ht="28" x14ac:dyDescent="0.2">
      <c r="A285" s="334" t="s">
        <v>7103</v>
      </c>
      <c r="B285" s="334" t="s">
        <v>7103</v>
      </c>
      <c r="C285" s="334" t="s">
        <v>7103</v>
      </c>
      <c r="D285" s="334" t="s">
        <v>7103</v>
      </c>
      <c r="E285" s="334" t="s">
        <v>6879</v>
      </c>
      <c r="F285" s="335" t="s">
        <v>6880</v>
      </c>
      <c r="G285" s="335" t="s">
        <v>6881</v>
      </c>
      <c r="H285" s="335" t="s">
        <v>6882</v>
      </c>
      <c r="I285" s="328" t="s">
        <v>7103</v>
      </c>
      <c r="J285" s="335" t="s">
        <v>6883</v>
      </c>
      <c r="K285" s="335" t="s">
        <v>6884</v>
      </c>
      <c r="L285" s="335" t="s">
        <v>6885</v>
      </c>
      <c r="M285" s="335" t="s">
        <v>6886</v>
      </c>
      <c r="N285" s="335" t="s">
        <v>6887</v>
      </c>
      <c r="O285" s="335" t="s">
        <v>6888</v>
      </c>
      <c r="P285" s="335" t="s">
        <v>6889</v>
      </c>
      <c r="Q285" s="335" t="s">
        <v>391</v>
      </c>
      <c r="R285" s="335" t="s">
        <v>6890</v>
      </c>
      <c r="S285" s="328" t="s">
        <v>7103</v>
      </c>
    </row>
    <row r="286" spans="1:19" x14ac:dyDescent="0.2">
      <c r="A286" s="330" t="s">
        <v>7101</v>
      </c>
      <c r="B286" s="330" t="s">
        <v>7103</v>
      </c>
      <c r="C286" s="338" t="s">
        <v>7103</v>
      </c>
      <c r="D286" s="338" t="s">
        <v>7103</v>
      </c>
      <c r="E286" s="339" t="s">
        <v>6894</v>
      </c>
      <c r="F286" s="331">
        <v>797870</v>
      </c>
      <c r="G286" s="331">
        <v>640548.5</v>
      </c>
      <c r="H286" s="332">
        <v>80.282314161454906</v>
      </c>
      <c r="I286" s="333" t="s">
        <v>6895</v>
      </c>
      <c r="J286" s="331">
        <v>612298.5</v>
      </c>
      <c r="K286" s="331">
        <v>473760.4</v>
      </c>
      <c r="L286" s="331">
        <v>472986.76</v>
      </c>
      <c r="M286" s="331">
        <v>9103.6</v>
      </c>
      <c r="N286" s="331">
        <v>11490</v>
      </c>
      <c r="O286" s="331">
        <v>29.6315677314469</v>
      </c>
      <c r="P286" s="331">
        <v>2386.4</v>
      </c>
      <c r="Q286" s="331">
        <v>773.639999999976</v>
      </c>
      <c r="R286" s="331">
        <v>0.163297734466616</v>
      </c>
      <c r="S286" s="333" t="s">
        <v>6895</v>
      </c>
    </row>
    <row r="287" spans="1:19" x14ac:dyDescent="0.2">
      <c r="A287" s="330" t="s">
        <v>7101</v>
      </c>
      <c r="B287" s="330" t="s">
        <v>7103</v>
      </c>
      <c r="C287" s="338" t="s">
        <v>7103</v>
      </c>
      <c r="D287" s="338" t="s">
        <v>7103</v>
      </c>
      <c r="E287" s="339" t="s">
        <v>6980</v>
      </c>
      <c r="F287" s="331">
        <v>20011200</v>
      </c>
      <c r="G287" s="331">
        <v>9688800</v>
      </c>
      <c r="H287" s="332">
        <v>48.416886543535597</v>
      </c>
      <c r="I287" s="333" t="s">
        <v>6895</v>
      </c>
      <c r="J287" s="331">
        <v>7803840</v>
      </c>
      <c r="K287" s="331">
        <v>143407.70000000001</v>
      </c>
      <c r="L287" s="331">
        <v>101402.08</v>
      </c>
      <c r="M287" s="331">
        <v>1753.25</v>
      </c>
      <c r="N287" s="331">
        <v>3359</v>
      </c>
      <c r="O287" s="331">
        <v>43.090124055325802</v>
      </c>
      <c r="P287" s="331">
        <v>1605.75</v>
      </c>
      <c r="Q287" s="331">
        <v>42005.62</v>
      </c>
      <c r="R287" s="331">
        <v>29.291049225390299</v>
      </c>
      <c r="S287" s="333" t="s">
        <v>6895</v>
      </c>
    </row>
    <row r="288" spans="1:19" x14ac:dyDescent="0.2">
      <c r="A288" s="330" t="s">
        <v>7101</v>
      </c>
      <c r="B288" s="330" t="s">
        <v>7103</v>
      </c>
      <c r="C288" s="338" t="s">
        <v>7103</v>
      </c>
      <c r="D288" s="338" t="s">
        <v>7103</v>
      </c>
      <c r="E288" s="339" t="s">
        <v>425</v>
      </c>
      <c r="F288" s="331">
        <v>61084370.009999998</v>
      </c>
      <c r="G288" s="331">
        <v>41908419.659999996</v>
      </c>
      <c r="H288" s="332">
        <v>68.607435344162894</v>
      </c>
      <c r="I288" s="333" t="s">
        <v>6895</v>
      </c>
      <c r="J288" s="331">
        <v>34904363.560000002</v>
      </c>
      <c r="K288" s="331">
        <v>6275118.4100000001</v>
      </c>
      <c r="L288" s="331">
        <v>5178507.91</v>
      </c>
      <c r="M288" s="331">
        <v>33255.75</v>
      </c>
      <c r="N288" s="331">
        <v>162812</v>
      </c>
      <c r="O288" s="331">
        <v>70.534022537455897</v>
      </c>
      <c r="P288" s="331">
        <v>129572.25</v>
      </c>
      <c r="Q288" s="331">
        <v>1096610.5</v>
      </c>
      <c r="R288" s="331">
        <v>17.4755347764027</v>
      </c>
      <c r="S288" s="333" t="s">
        <v>6895</v>
      </c>
    </row>
    <row r="289" spans="1:19" x14ac:dyDescent="0.2">
      <c r="A289" s="330" t="s">
        <v>7101</v>
      </c>
      <c r="B289" s="330" t="s">
        <v>7103</v>
      </c>
      <c r="C289" s="338" t="s">
        <v>7103</v>
      </c>
      <c r="D289" s="338" t="s">
        <v>7103</v>
      </c>
      <c r="E289" s="339" t="s">
        <v>290</v>
      </c>
      <c r="F289" s="331">
        <v>32999279.260000002</v>
      </c>
      <c r="G289" s="331">
        <v>19566889.199999999</v>
      </c>
      <c r="H289" s="332">
        <v>59.294898672887001</v>
      </c>
      <c r="I289" s="333" t="s">
        <v>6895</v>
      </c>
      <c r="J289" s="331">
        <v>16947219.57</v>
      </c>
      <c r="K289" s="331">
        <v>19566889.199999999</v>
      </c>
      <c r="L289" s="331">
        <v>13490113</v>
      </c>
      <c r="M289" s="331">
        <v>159448.16</v>
      </c>
      <c r="N289" s="331">
        <v>373583.5</v>
      </c>
      <c r="O289" s="331">
        <v>52.179527628290003</v>
      </c>
      <c r="P289" s="331">
        <v>214228.34</v>
      </c>
      <c r="Q289" s="331">
        <v>6076776.2000000197</v>
      </c>
      <c r="R289" s="331">
        <v>31.056424646182499</v>
      </c>
      <c r="S289" s="333" t="s">
        <v>6895</v>
      </c>
    </row>
    <row r="290" spans="1:19" x14ac:dyDescent="0.2">
      <c r="A290" s="330" t="s">
        <v>7101</v>
      </c>
      <c r="B290" s="330" t="s">
        <v>7103</v>
      </c>
      <c r="C290" s="338" t="s">
        <v>7103</v>
      </c>
      <c r="D290" s="338" t="s">
        <v>7103</v>
      </c>
      <c r="E290" s="339" t="s">
        <v>6919</v>
      </c>
      <c r="F290" s="331">
        <v>200000</v>
      </c>
      <c r="G290" s="331">
        <v>120000</v>
      </c>
      <c r="H290" s="332">
        <v>60</v>
      </c>
      <c r="I290" s="333" t="s">
        <v>6895</v>
      </c>
      <c r="J290" s="331">
        <v>40000</v>
      </c>
      <c r="K290" s="331">
        <v>32679.919999999998</v>
      </c>
      <c r="L290" s="331">
        <v>11210.59</v>
      </c>
      <c r="M290" s="331">
        <v>119.75</v>
      </c>
      <c r="N290" s="331">
        <v>413</v>
      </c>
      <c r="O290" s="331">
        <v>88.597077244258898</v>
      </c>
      <c r="P290" s="331">
        <v>293.25</v>
      </c>
      <c r="Q290" s="331">
        <v>21469.33</v>
      </c>
      <c r="R290" s="331">
        <v>65.695785057001402</v>
      </c>
      <c r="S290" s="333" t="s">
        <v>6895</v>
      </c>
    </row>
    <row r="291" spans="1:19" ht="15" customHeight="1" x14ac:dyDescent="0.2"/>
    <row r="292" spans="1:19" ht="15" hidden="1" customHeight="1" x14ac:dyDescent="0.2"/>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5"/>
  <sheetViews>
    <sheetView topLeftCell="A71" workbookViewId="0">
      <selection activeCell="A72" sqref="A72"/>
    </sheetView>
  </sheetViews>
  <sheetFormatPr baseColWidth="10" defaultColWidth="8.83203125" defaultRowHeight="15" x14ac:dyDescent="0.2"/>
  <cols>
    <col min="1" max="1" width="20" style="58" bestFit="1" customWidth="1"/>
    <col min="2" max="2" width="15" style="92" bestFit="1" customWidth="1"/>
  </cols>
  <sheetData>
    <row r="1" spans="1:2" x14ac:dyDescent="0.2">
      <c r="A1" s="199" t="s">
        <v>2924</v>
      </c>
      <c r="B1" s="112" t="s">
        <v>2925</v>
      </c>
    </row>
    <row r="2" spans="1:2" x14ac:dyDescent="0.2">
      <c r="A2" s="203">
        <v>502.14</v>
      </c>
      <c r="B2" s="92">
        <v>136</v>
      </c>
    </row>
    <row r="3" spans="1:2" x14ac:dyDescent="0.2">
      <c r="A3" s="203">
        <v>704.08</v>
      </c>
      <c r="B3" s="92">
        <v>86</v>
      </c>
    </row>
    <row r="4" spans="1:2" x14ac:dyDescent="0.2">
      <c r="A4" s="203">
        <v>704.46</v>
      </c>
      <c r="B4" s="92">
        <v>8</v>
      </c>
    </row>
    <row r="5" spans="1:2" x14ac:dyDescent="0.2">
      <c r="A5" s="203">
        <v>708.09</v>
      </c>
      <c r="B5" s="92">
        <v>2</v>
      </c>
    </row>
    <row r="6" spans="1:2" x14ac:dyDescent="0.2">
      <c r="A6" s="203">
        <v>728.14</v>
      </c>
      <c r="B6" s="92">
        <v>258</v>
      </c>
    </row>
    <row r="7" spans="1:2" x14ac:dyDescent="0.2">
      <c r="A7" s="203">
        <v>804.07</v>
      </c>
      <c r="B7" s="92">
        <v>21</v>
      </c>
    </row>
    <row r="8" spans="1:2" x14ac:dyDescent="0.2">
      <c r="A8" s="203">
        <v>6006.1</v>
      </c>
      <c r="B8" s="92">
        <v>946.8</v>
      </c>
    </row>
    <row r="9" spans="1:2" x14ac:dyDescent="0.2">
      <c r="A9" s="203">
        <v>6011.1</v>
      </c>
      <c r="B9" s="92">
        <v>4324</v>
      </c>
    </row>
    <row r="10" spans="1:2" x14ac:dyDescent="0.2">
      <c r="A10" s="203">
        <v>6022.1</v>
      </c>
      <c r="B10" s="92">
        <v>220.5</v>
      </c>
    </row>
    <row r="11" spans="1:2" x14ac:dyDescent="0.2">
      <c r="A11" s="203">
        <v>6022.11</v>
      </c>
      <c r="B11" s="92">
        <v>149</v>
      </c>
    </row>
    <row r="12" spans="1:2" x14ac:dyDescent="0.2">
      <c r="A12" s="203">
        <v>6031.1</v>
      </c>
      <c r="B12" s="92">
        <v>31</v>
      </c>
    </row>
    <row r="13" spans="1:2" x14ac:dyDescent="0.2">
      <c r="A13" s="203">
        <v>6062.1</v>
      </c>
      <c r="B13" s="92">
        <v>0</v>
      </c>
    </row>
    <row r="14" spans="1:2" x14ac:dyDescent="0.2">
      <c r="A14" s="203">
        <v>6062.11</v>
      </c>
      <c r="B14" s="92">
        <v>289.5</v>
      </c>
    </row>
    <row r="15" spans="1:2" x14ac:dyDescent="0.2">
      <c r="A15" s="203">
        <v>6115.1</v>
      </c>
      <c r="B15" s="92">
        <v>1</v>
      </c>
    </row>
    <row r="16" spans="1:2" x14ac:dyDescent="0.2">
      <c r="A16" s="203">
        <v>6121.1</v>
      </c>
      <c r="B16" s="92">
        <v>112</v>
      </c>
    </row>
    <row r="17" spans="1:2" x14ac:dyDescent="0.2">
      <c r="A17" s="203">
        <v>6121.11</v>
      </c>
      <c r="B17" s="92">
        <v>0.5</v>
      </c>
    </row>
    <row r="18" spans="1:2" x14ac:dyDescent="0.2">
      <c r="A18" s="203">
        <v>6121.12</v>
      </c>
      <c r="B18" s="92">
        <v>80.900000000000006</v>
      </c>
    </row>
    <row r="19" spans="1:2" x14ac:dyDescent="0.2">
      <c r="A19" s="203">
        <v>6121.13</v>
      </c>
      <c r="B19" s="92">
        <v>40.5</v>
      </c>
    </row>
    <row r="20" spans="1:2" x14ac:dyDescent="0.2">
      <c r="A20" s="203">
        <v>6123.1</v>
      </c>
      <c r="B20" s="92">
        <v>22</v>
      </c>
    </row>
    <row r="21" spans="1:2" x14ac:dyDescent="0.2">
      <c r="A21" s="203">
        <v>6123.11</v>
      </c>
      <c r="B21" s="92">
        <v>58</v>
      </c>
    </row>
    <row r="22" spans="1:2" x14ac:dyDescent="0.2">
      <c r="A22" s="203">
        <v>6154.1</v>
      </c>
      <c r="B22" s="92">
        <v>46</v>
      </c>
    </row>
    <row r="23" spans="1:2" x14ac:dyDescent="0.2">
      <c r="A23" s="203">
        <v>6188.1</v>
      </c>
      <c r="B23" s="92">
        <v>2481</v>
      </c>
    </row>
    <row r="24" spans="1:2" x14ac:dyDescent="0.2">
      <c r="A24" s="203">
        <v>6188.11</v>
      </c>
      <c r="B24" s="92">
        <v>76</v>
      </c>
    </row>
    <row r="25" spans="1:2" x14ac:dyDescent="0.2">
      <c r="A25" s="203">
        <v>6233.1</v>
      </c>
      <c r="B25" s="92">
        <v>390</v>
      </c>
    </row>
    <row r="26" spans="1:2" x14ac:dyDescent="0.2">
      <c r="A26" s="203">
        <v>6240.11</v>
      </c>
      <c r="B26" s="92">
        <v>560.5</v>
      </c>
    </row>
    <row r="27" spans="1:2" x14ac:dyDescent="0.2">
      <c r="A27" s="203">
        <v>6287.1</v>
      </c>
      <c r="B27" s="92">
        <v>33</v>
      </c>
    </row>
    <row r="28" spans="1:2" x14ac:dyDescent="0.2">
      <c r="A28" s="203">
        <v>6346.1</v>
      </c>
      <c r="B28" s="92">
        <v>8</v>
      </c>
    </row>
    <row r="29" spans="1:2" x14ac:dyDescent="0.2">
      <c r="A29" s="203">
        <v>6349.1</v>
      </c>
      <c r="B29" s="92">
        <v>246.5</v>
      </c>
    </row>
    <row r="30" spans="1:2" x14ac:dyDescent="0.2">
      <c r="A30" s="203">
        <v>6369.1</v>
      </c>
      <c r="B30" s="92">
        <v>999.75</v>
      </c>
    </row>
    <row r="31" spans="1:2" x14ac:dyDescent="0.2">
      <c r="A31" s="203">
        <v>6369.11</v>
      </c>
      <c r="B31" s="92">
        <v>4.5</v>
      </c>
    </row>
    <row r="32" spans="1:2" x14ac:dyDescent="0.2">
      <c r="A32" s="203">
        <v>6374.1</v>
      </c>
      <c r="B32" s="92">
        <v>318.5</v>
      </c>
    </row>
    <row r="33" spans="1:2" x14ac:dyDescent="0.2">
      <c r="A33" s="203">
        <v>6377.1</v>
      </c>
      <c r="B33" s="92">
        <v>112</v>
      </c>
    </row>
    <row r="34" spans="1:2" x14ac:dyDescent="0.2">
      <c r="A34" s="203">
        <v>6395.1</v>
      </c>
      <c r="B34" s="92">
        <v>151.5</v>
      </c>
    </row>
    <row r="35" spans="1:2" x14ac:dyDescent="0.2">
      <c r="A35" s="203">
        <v>6411.1</v>
      </c>
      <c r="B35" s="92">
        <v>19</v>
      </c>
    </row>
    <row r="36" spans="1:2" x14ac:dyDescent="0.2">
      <c r="A36" s="203">
        <v>6411.11</v>
      </c>
      <c r="B36" s="92">
        <v>0.5</v>
      </c>
    </row>
    <row r="37" spans="1:2" x14ac:dyDescent="0.2">
      <c r="A37" s="203">
        <v>6412.1</v>
      </c>
      <c r="B37" s="92">
        <v>159</v>
      </c>
    </row>
    <row r="38" spans="1:2" x14ac:dyDescent="0.2">
      <c r="A38" s="203">
        <v>6412.11</v>
      </c>
      <c r="B38" s="92">
        <v>236</v>
      </c>
    </row>
    <row r="39" spans="1:2" x14ac:dyDescent="0.2">
      <c r="A39" s="203">
        <v>6412.12</v>
      </c>
      <c r="B39" s="92">
        <v>621</v>
      </c>
    </row>
    <row r="40" spans="1:2" x14ac:dyDescent="0.2">
      <c r="A40" s="203">
        <v>6412.13</v>
      </c>
      <c r="B40" s="92">
        <v>485</v>
      </c>
    </row>
    <row r="41" spans="1:2" x14ac:dyDescent="0.2">
      <c r="A41" s="203">
        <v>6420.11</v>
      </c>
      <c r="B41" s="92">
        <v>3.5</v>
      </c>
    </row>
    <row r="42" spans="1:2" x14ac:dyDescent="0.2">
      <c r="A42" s="203">
        <v>6420.15</v>
      </c>
      <c r="B42" s="92">
        <v>536.75</v>
      </c>
    </row>
    <row r="43" spans="1:2" x14ac:dyDescent="0.2">
      <c r="A43" s="203">
        <v>6427.1</v>
      </c>
      <c r="B43" s="92">
        <v>677</v>
      </c>
    </row>
    <row r="44" spans="1:2" x14ac:dyDescent="0.2">
      <c r="A44" s="203">
        <v>6491.1</v>
      </c>
      <c r="B44" s="92">
        <v>663.5</v>
      </c>
    </row>
    <row r="45" spans="1:2" x14ac:dyDescent="0.2">
      <c r="A45" s="203">
        <v>6491.11</v>
      </c>
      <c r="B45" s="92">
        <v>76</v>
      </c>
    </row>
    <row r="46" spans="1:2" x14ac:dyDescent="0.2">
      <c r="A46" s="203">
        <v>6497.1</v>
      </c>
      <c r="B46" s="92">
        <v>1708</v>
      </c>
    </row>
    <row r="47" spans="1:2" x14ac:dyDescent="0.2">
      <c r="A47" s="203">
        <v>6497.11</v>
      </c>
      <c r="B47" s="92">
        <v>1504.5</v>
      </c>
    </row>
    <row r="48" spans="1:2" x14ac:dyDescent="0.2">
      <c r="A48" s="203">
        <v>6500.1</v>
      </c>
      <c r="B48" s="92">
        <v>274.5</v>
      </c>
    </row>
    <row r="49" spans="1:2" x14ac:dyDescent="0.2">
      <c r="A49" s="203">
        <v>6500.11</v>
      </c>
      <c r="B49" s="92">
        <v>590</v>
      </c>
    </row>
    <row r="50" spans="1:2" x14ac:dyDescent="0.2">
      <c r="A50" s="203">
        <v>6511.1</v>
      </c>
      <c r="B50" s="92">
        <v>238</v>
      </c>
    </row>
    <row r="51" spans="1:2" x14ac:dyDescent="0.2">
      <c r="A51" s="203">
        <v>6542.1</v>
      </c>
      <c r="B51" s="92">
        <v>4447.5</v>
      </c>
    </row>
    <row r="52" spans="1:2" x14ac:dyDescent="0.2">
      <c r="A52" s="203">
        <v>6542.11</v>
      </c>
      <c r="B52" s="92">
        <v>759</v>
      </c>
    </row>
    <row r="53" spans="1:2" x14ac:dyDescent="0.2">
      <c r="A53" s="203">
        <v>6556.1</v>
      </c>
      <c r="B53" s="92">
        <v>22</v>
      </c>
    </row>
    <row r="54" spans="1:2" x14ac:dyDescent="0.2">
      <c r="A54" s="203">
        <v>6556.11</v>
      </c>
      <c r="B54" s="92">
        <v>6</v>
      </c>
    </row>
    <row r="55" spans="1:2" x14ac:dyDescent="0.2">
      <c r="A55" s="203">
        <v>6562.1</v>
      </c>
      <c r="B55" s="92">
        <v>875</v>
      </c>
    </row>
    <row r="56" spans="1:2" x14ac:dyDescent="0.2">
      <c r="A56" s="203">
        <v>6563.1</v>
      </c>
      <c r="B56" s="92">
        <v>1014</v>
      </c>
    </row>
    <row r="57" spans="1:2" x14ac:dyDescent="0.2">
      <c r="A57" s="203">
        <v>6572.1</v>
      </c>
      <c r="B57" s="92">
        <v>51.5</v>
      </c>
    </row>
    <row r="58" spans="1:2" x14ac:dyDescent="0.2">
      <c r="A58" s="203">
        <v>6593.1</v>
      </c>
      <c r="B58" s="92">
        <v>487</v>
      </c>
    </row>
    <row r="59" spans="1:2" x14ac:dyDescent="0.2">
      <c r="A59" s="203">
        <v>6593.11</v>
      </c>
      <c r="B59" s="92">
        <v>182</v>
      </c>
    </row>
    <row r="60" spans="1:2" x14ac:dyDescent="0.2">
      <c r="A60" s="203">
        <v>6615.1</v>
      </c>
      <c r="B60" s="92">
        <v>8873</v>
      </c>
    </row>
    <row r="61" spans="1:2" x14ac:dyDescent="0.2">
      <c r="A61" s="203">
        <v>6620.1</v>
      </c>
      <c r="B61" s="92">
        <v>99</v>
      </c>
    </row>
    <row r="62" spans="1:2" x14ac:dyDescent="0.2">
      <c r="A62" s="203">
        <v>6630.1</v>
      </c>
      <c r="B62" s="92">
        <v>2656</v>
      </c>
    </row>
    <row r="63" spans="1:2" x14ac:dyDescent="0.2">
      <c r="A63" s="203">
        <v>6637.1</v>
      </c>
      <c r="B63" s="92">
        <v>4982</v>
      </c>
    </row>
    <row r="64" spans="1:2" x14ac:dyDescent="0.2">
      <c r="A64" s="203">
        <v>6641.1</v>
      </c>
      <c r="B64" s="92">
        <v>1605.5</v>
      </c>
    </row>
    <row r="65" spans="1:2" x14ac:dyDescent="0.2">
      <c r="A65" s="203">
        <v>6645.1</v>
      </c>
      <c r="B65" s="92">
        <v>168</v>
      </c>
    </row>
    <row r="66" spans="1:2" x14ac:dyDescent="0.2">
      <c r="A66" s="203">
        <v>6646.1</v>
      </c>
      <c r="B66" s="92">
        <v>315</v>
      </c>
    </row>
    <row r="67" spans="1:2" x14ac:dyDescent="0.2">
      <c r="A67" s="189">
        <v>6648.1</v>
      </c>
      <c r="B67" s="92">
        <v>654</v>
      </c>
    </row>
    <row r="68" spans="1:2" x14ac:dyDescent="0.2">
      <c r="A68" s="189">
        <v>6648.11</v>
      </c>
      <c r="B68" s="92">
        <v>543</v>
      </c>
    </row>
    <row r="69" spans="1:2" x14ac:dyDescent="0.2">
      <c r="A69" s="189">
        <v>6653.1</v>
      </c>
      <c r="B69" s="92">
        <v>18</v>
      </c>
    </row>
    <row r="70" spans="1:2" x14ac:dyDescent="0.2">
      <c r="A70" s="189">
        <v>6667.1</v>
      </c>
      <c r="B70" s="92">
        <v>1431.25</v>
      </c>
    </row>
    <row r="71" spans="1:2" x14ac:dyDescent="0.2">
      <c r="A71" s="189">
        <v>6673.1</v>
      </c>
      <c r="B71" s="92">
        <v>579</v>
      </c>
    </row>
    <row r="72" spans="1:2" x14ac:dyDescent="0.2">
      <c r="A72" s="189">
        <v>6681.1</v>
      </c>
      <c r="B72" s="92">
        <v>1601</v>
      </c>
    </row>
    <row r="73" spans="1:2" x14ac:dyDescent="0.2">
      <c r="A73" s="189">
        <v>6702.1</v>
      </c>
      <c r="B73" s="92">
        <v>2072</v>
      </c>
    </row>
    <row r="74" spans="1:2" x14ac:dyDescent="0.2">
      <c r="A74" s="189">
        <v>6708.1</v>
      </c>
      <c r="B74" s="92">
        <v>886</v>
      </c>
    </row>
    <row r="75" spans="1:2" x14ac:dyDescent="0.2">
      <c r="A75" s="189">
        <v>6709.1</v>
      </c>
      <c r="B75" s="92">
        <v>916.5</v>
      </c>
    </row>
    <row r="76" spans="1:2" x14ac:dyDescent="0.2">
      <c r="A76" s="189">
        <v>6715.1</v>
      </c>
      <c r="B76" s="92">
        <v>474</v>
      </c>
    </row>
    <row r="77" spans="1:2" x14ac:dyDescent="0.2">
      <c r="A77" s="189">
        <v>6718.1</v>
      </c>
      <c r="B77" s="92">
        <v>4</v>
      </c>
    </row>
    <row r="78" spans="1:2" x14ac:dyDescent="0.2">
      <c r="A78" s="106">
        <v>6725.1</v>
      </c>
      <c r="B78" s="92">
        <v>120</v>
      </c>
    </row>
    <row r="79" spans="1:2" x14ac:dyDescent="0.2">
      <c r="A79" s="106">
        <v>6746.1</v>
      </c>
      <c r="B79" s="92">
        <v>2793</v>
      </c>
    </row>
    <row r="80" spans="1:2" x14ac:dyDescent="0.2">
      <c r="A80" s="106">
        <v>6756.1</v>
      </c>
      <c r="B80" s="92">
        <v>1338.75</v>
      </c>
    </row>
    <row r="81" spans="1:2" x14ac:dyDescent="0.2">
      <c r="A81" s="106">
        <v>6758.1</v>
      </c>
      <c r="B81" s="92">
        <v>468</v>
      </c>
    </row>
    <row r="82" spans="1:2" x14ac:dyDescent="0.2">
      <c r="A82" s="106">
        <v>6762.1</v>
      </c>
      <c r="B82" s="92">
        <v>2525.5</v>
      </c>
    </row>
    <row r="83" spans="1:2" x14ac:dyDescent="0.2">
      <c r="A83" s="106">
        <v>6779.1</v>
      </c>
      <c r="B83" s="92">
        <v>0</v>
      </c>
    </row>
    <row r="84" spans="1:2" x14ac:dyDescent="0.2">
      <c r="A84" s="106">
        <v>6795.1</v>
      </c>
      <c r="B84" s="92">
        <v>309</v>
      </c>
    </row>
    <row r="85" spans="1:2" x14ac:dyDescent="0.2">
      <c r="A85" s="106">
        <v>6819.1</v>
      </c>
      <c r="B85" s="92">
        <v>691</v>
      </c>
    </row>
    <row r="86" spans="1:2" x14ac:dyDescent="0.2">
      <c r="A86" s="106">
        <v>6828.1</v>
      </c>
      <c r="B86" s="92">
        <v>3</v>
      </c>
    </row>
    <row r="87" spans="1:2" x14ac:dyDescent="0.2">
      <c r="A87" s="106">
        <v>6836.1</v>
      </c>
      <c r="B87" s="92">
        <v>10.5</v>
      </c>
    </row>
    <row r="88" spans="1:2" x14ac:dyDescent="0.2">
      <c r="A88" s="106">
        <v>6847.1</v>
      </c>
      <c r="B88" s="92">
        <v>44</v>
      </c>
    </row>
    <row r="89" spans="1:2" x14ac:dyDescent="0.2">
      <c r="A89" s="106">
        <v>6854.1</v>
      </c>
      <c r="B89" s="92">
        <v>571</v>
      </c>
    </row>
    <row r="90" spans="1:2" x14ac:dyDescent="0.2">
      <c r="A90" s="106">
        <v>6912.1</v>
      </c>
      <c r="B90" s="92">
        <v>2.5</v>
      </c>
    </row>
    <row r="91" spans="1:2" x14ac:dyDescent="0.2">
      <c r="A91" s="106">
        <v>7050.1</v>
      </c>
      <c r="B91" s="92">
        <v>12</v>
      </c>
    </row>
    <row r="92" spans="1:2" x14ac:dyDescent="0.2">
      <c r="A92" s="106">
        <v>7081.1</v>
      </c>
      <c r="B92" s="92">
        <v>4</v>
      </c>
    </row>
    <row r="93" spans="1:2" x14ac:dyDescent="0.2">
      <c r="A93" s="106">
        <v>7118.1</v>
      </c>
      <c r="B93" s="92">
        <v>64</v>
      </c>
    </row>
    <row r="94" spans="1:2" x14ac:dyDescent="0.2">
      <c r="A94" s="106">
        <v>11840.1</v>
      </c>
      <c r="B94" s="92">
        <v>446.5</v>
      </c>
    </row>
    <row r="95" spans="1:2" x14ac:dyDescent="0.2">
      <c r="A95" s="106">
        <v>18112.12</v>
      </c>
      <c r="B95" s="92">
        <v>113</v>
      </c>
    </row>
    <row r="96" spans="1:2" x14ac:dyDescent="0.2">
      <c r="A96" s="106">
        <v>18315</v>
      </c>
      <c r="B96" s="92">
        <v>201</v>
      </c>
    </row>
    <row r="97" spans="1:7" x14ac:dyDescent="0.2">
      <c r="A97" s="106">
        <v>52936.160000000003</v>
      </c>
      <c r="B97" s="92">
        <v>594</v>
      </c>
    </row>
    <row r="98" spans="1:7" x14ac:dyDescent="0.2">
      <c r="A98" s="106">
        <v>55005.16</v>
      </c>
      <c r="B98" s="92">
        <v>0.5</v>
      </c>
    </row>
    <row r="99" spans="1:7" x14ac:dyDescent="0.2">
      <c r="A99" s="106">
        <v>55005.17</v>
      </c>
      <c r="B99" s="92">
        <v>240.5</v>
      </c>
    </row>
    <row r="100" spans="1:7" x14ac:dyDescent="0.2">
      <c r="A100" s="106">
        <v>55304.160000000003</v>
      </c>
      <c r="B100" s="92">
        <v>659</v>
      </c>
    </row>
    <row r="101" spans="1:7" x14ac:dyDescent="0.2">
      <c r="A101" s="106">
        <v>55451.16</v>
      </c>
      <c r="B101" s="92">
        <v>63</v>
      </c>
    </row>
    <row r="102" spans="1:7" x14ac:dyDescent="0.2">
      <c r="A102" s="106">
        <v>75064.160000000003</v>
      </c>
      <c r="B102" s="92">
        <v>494</v>
      </c>
    </row>
    <row r="103" spans="1:7" x14ac:dyDescent="0.2">
      <c r="A103" s="106">
        <v>80422.16</v>
      </c>
      <c r="B103" s="92">
        <v>1821</v>
      </c>
    </row>
    <row r="104" spans="1:7" x14ac:dyDescent="0.2">
      <c r="A104" s="106">
        <v>80793.16</v>
      </c>
      <c r="B104" s="92">
        <v>2.5</v>
      </c>
    </row>
    <row r="105" spans="1:7" x14ac:dyDescent="0.2">
      <c r="A105" s="106">
        <v>80830.16</v>
      </c>
      <c r="B105" s="92">
        <v>367</v>
      </c>
      <c r="F105" s="141"/>
      <c r="G105" t="s">
        <v>7104</v>
      </c>
    </row>
    <row r="106" spans="1:7" x14ac:dyDescent="0.2">
      <c r="A106" s="106">
        <v>6870.1</v>
      </c>
      <c r="B106" s="92">
        <v>58</v>
      </c>
      <c r="F106" s="492"/>
      <c r="G106" t="s">
        <v>7105</v>
      </c>
    </row>
    <row r="107" spans="1:7" x14ac:dyDescent="0.2">
      <c r="F107" s="143"/>
      <c r="G107" t="s">
        <v>7106</v>
      </c>
    </row>
    <row r="112" spans="1:7" x14ac:dyDescent="0.2">
      <c r="A112" s="490" t="s">
        <v>188</v>
      </c>
      <c r="B112" s="92">
        <f>+B13+B14</f>
        <v>289.5</v>
      </c>
    </row>
    <row r="113" spans="1:3" x14ac:dyDescent="0.2">
      <c r="A113" t="s">
        <v>189</v>
      </c>
      <c r="B113" s="92">
        <f>+B8</f>
        <v>946.8</v>
      </c>
    </row>
    <row r="114" spans="1:3" x14ac:dyDescent="0.2">
      <c r="A114" s="492" t="s">
        <v>7107</v>
      </c>
      <c r="B114" s="92">
        <v>0</v>
      </c>
    </row>
    <row r="115" spans="1:3" x14ac:dyDescent="0.2">
      <c r="A115" s="143" t="s">
        <v>186</v>
      </c>
      <c r="B115" s="92">
        <v>0</v>
      </c>
    </row>
    <row r="116" spans="1:3" x14ac:dyDescent="0.2">
      <c r="A116" s="492" t="s">
        <v>183</v>
      </c>
      <c r="B116" s="92">
        <v>0</v>
      </c>
    </row>
    <row r="117" spans="1:3" x14ac:dyDescent="0.2">
      <c r="A117" s="492" t="s">
        <v>7108</v>
      </c>
      <c r="B117" s="92">
        <f>+B16+B17+B18+B19</f>
        <v>233.9</v>
      </c>
      <c r="C117" s="112"/>
    </row>
    <row r="118" spans="1:3" x14ac:dyDescent="0.2">
      <c r="A118" s="491" t="s">
        <v>187</v>
      </c>
      <c r="B118" s="92">
        <f>B3+B42+B41</f>
        <v>626.25</v>
      </c>
    </row>
    <row r="119" spans="1:3" x14ac:dyDescent="0.2">
      <c r="A119" s="58" t="s">
        <v>193</v>
      </c>
      <c r="B119" s="92">
        <f>+B51+B52</f>
        <v>5206.5</v>
      </c>
    </row>
    <row r="120" spans="1:3" x14ac:dyDescent="0.2">
      <c r="A120" s="58" t="s">
        <v>191</v>
      </c>
      <c r="B120" s="92">
        <f>+B46+B47</f>
        <v>3212.5</v>
      </c>
    </row>
    <row r="121" spans="1:3" x14ac:dyDescent="0.2">
      <c r="A121" s="58" t="s">
        <v>194</v>
      </c>
      <c r="B121" s="92">
        <f>+B58+B59</f>
        <v>669</v>
      </c>
    </row>
    <row r="122" spans="1:3" x14ac:dyDescent="0.2">
      <c r="A122" s="58" t="s">
        <v>196</v>
      </c>
      <c r="B122" s="92">
        <f>+B23+B24</f>
        <v>2557</v>
      </c>
    </row>
    <row r="123" spans="1:3" x14ac:dyDescent="0.2">
      <c r="A123" s="58" t="s">
        <v>195</v>
      </c>
      <c r="B123" s="92">
        <f>+B67+B68</f>
        <v>1197</v>
      </c>
    </row>
    <row r="124" spans="1:3" x14ac:dyDescent="0.2">
      <c r="A124" s="58" t="s">
        <v>192</v>
      </c>
      <c r="B124" s="92">
        <f>+B37+B38+B39</f>
        <v>1016</v>
      </c>
    </row>
    <row r="125" spans="1:3" x14ac:dyDescent="0.2">
      <c r="A125" s="58" t="s">
        <v>190</v>
      </c>
      <c r="B125" s="92">
        <f>+B10+B11</f>
        <v>369.5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407"/>
  <sheetViews>
    <sheetView workbookViewId="0">
      <selection activeCell="R106" sqref="R106"/>
    </sheetView>
  </sheetViews>
  <sheetFormatPr baseColWidth="10" defaultColWidth="8.83203125" defaultRowHeight="15" x14ac:dyDescent="0.2"/>
  <cols>
    <col min="1" max="1" width="13.33203125" style="343" bestFit="1" customWidth="1"/>
    <col min="2" max="2" width="9.33203125" style="106" bestFit="1" customWidth="1"/>
    <col min="3" max="3" width="9.33203125" style="58" bestFit="1" customWidth="1"/>
    <col min="7" max="7" width="11" style="211" bestFit="1" customWidth="1"/>
    <col min="8" max="8" width="11.83203125" style="112" bestFit="1" customWidth="1"/>
    <col min="10" max="10" width="11.83203125" style="112" bestFit="1" customWidth="1"/>
    <col min="16" max="16" width="13.1640625" bestFit="1" customWidth="1"/>
    <col min="17" max="17" width="12.33203125" bestFit="1" customWidth="1"/>
    <col min="18" max="18" width="13.33203125" bestFit="1" customWidth="1"/>
    <col min="19" max="21" width="7.1640625" bestFit="1" customWidth="1"/>
    <col min="22" max="22" width="8.33203125" bestFit="1" customWidth="1"/>
    <col min="23" max="24" width="7.1640625" bestFit="1" customWidth="1"/>
    <col min="25" max="25" width="8.33203125" bestFit="1" customWidth="1"/>
    <col min="26" max="27" width="7.1640625" bestFit="1" customWidth="1"/>
    <col min="28" max="30" width="8.33203125" bestFit="1" customWidth="1"/>
    <col min="31" max="31" width="7.1640625" bestFit="1" customWidth="1"/>
    <col min="32" max="32" width="8.33203125" bestFit="1" customWidth="1"/>
    <col min="33" max="34" width="7.1640625" bestFit="1" customWidth="1"/>
    <col min="35" max="35" width="8.33203125" bestFit="1" customWidth="1"/>
    <col min="36" max="38" width="7.1640625" bestFit="1" customWidth="1"/>
    <col min="39" max="39" width="8.33203125" bestFit="1" customWidth="1"/>
    <col min="40" max="43" width="7.1640625" bestFit="1" customWidth="1"/>
    <col min="44" max="44" width="8.33203125" bestFit="1" customWidth="1"/>
    <col min="45" max="45" width="7.1640625" bestFit="1" customWidth="1"/>
    <col min="46" max="50" width="8.33203125" bestFit="1" customWidth="1"/>
    <col min="51" max="52" width="7.1640625" bestFit="1" customWidth="1"/>
    <col min="53" max="53" width="8.33203125" bestFit="1" customWidth="1"/>
    <col min="54" max="54" width="7.1640625" bestFit="1" customWidth="1"/>
    <col min="55" max="55" width="8.33203125" bestFit="1" customWidth="1"/>
    <col min="56" max="56" width="7.1640625" bestFit="1" customWidth="1"/>
    <col min="57" max="57" width="8.33203125" bestFit="1" customWidth="1"/>
    <col min="58" max="59" width="7.1640625" bestFit="1" customWidth="1"/>
    <col min="60" max="60" width="8.33203125" bestFit="1" customWidth="1"/>
    <col min="61" max="61" width="7.1640625" bestFit="1" customWidth="1"/>
    <col min="62" max="62" width="8.33203125" bestFit="1" customWidth="1"/>
    <col min="63" max="66" width="7.1640625" bestFit="1" customWidth="1"/>
    <col min="67" max="67" width="8.33203125" bestFit="1" customWidth="1"/>
    <col min="68" max="94" width="7.1640625" bestFit="1" customWidth="1"/>
    <col min="95" max="95" width="8.33203125" bestFit="1" customWidth="1"/>
    <col min="96" max="96" width="9.33203125" bestFit="1" customWidth="1"/>
    <col min="97" max="97" width="6.5" bestFit="1" customWidth="1"/>
    <col min="98" max="104" width="9.33203125" bestFit="1" customWidth="1"/>
    <col min="105" max="105" width="7.5" bestFit="1" customWidth="1"/>
    <col min="106" max="106" width="11.6640625" bestFit="1" customWidth="1"/>
  </cols>
  <sheetData>
    <row r="1" spans="1:18" x14ac:dyDescent="0.2">
      <c r="A1" s="343" t="s">
        <v>427</v>
      </c>
      <c r="B1" s="106" t="s">
        <v>6875</v>
      </c>
      <c r="C1" s="58" t="s">
        <v>7109</v>
      </c>
      <c r="D1" t="s">
        <v>431</v>
      </c>
      <c r="E1" t="s">
        <v>7110</v>
      </c>
      <c r="F1" t="s">
        <v>7111</v>
      </c>
      <c r="G1" s="92" t="s">
        <v>7112</v>
      </c>
      <c r="H1" s="112" t="s">
        <v>434</v>
      </c>
      <c r="I1" t="s">
        <v>438</v>
      </c>
      <c r="J1" s="112" t="s">
        <v>437</v>
      </c>
      <c r="K1" t="s">
        <v>439</v>
      </c>
      <c r="L1" t="s">
        <v>445</v>
      </c>
      <c r="M1" t="s">
        <v>7113</v>
      </c>
      <c r="N1" t="s">
        <v>7114</v>
      </c>
      <c r="Q1" s="111" t="s">
        <v>7109</v>
      </c>
      <c r="R1" t="s">
        <v>2925</v>
      </c>
    </row>
    <row r="2" spans="1:18" x14ac:dyDescent="0.2">
      <c r="A2" s="246">
        <v>44929</v>
      </c>
      <c r="B2" s="106" t="s">
        <v>541</v>
      </c>
      <c r="C2" s="106">
        <v>6637.1</v>
      </c>
      <c r="D2" s="203" t="s">
        <v>452</v>
      </c>
      <c r="E2" s="203" t="s">
        <v>7115</v>
      </c>
      <c r="F2" t="s">
        <v>4389</v>
      </c>
      <c r="G2" s="230"/>
      <c r="H2" s="293">
        <v>8</v>
      </c>
      <c r="I2" s="203">
        <v>356</v>
      </c>
      <c r="J2" s="293" t="s">
        <v>2937</v>
      </c>
      <c r="K2" s="203">
        <v>427.2</v>
      </c>
      <c r="L2" s="203" t="s">
        <v>459</v>
      </c>
      <c r="M2" s="203" t="s">
        <v>7116</v>
      </c>
      <c r="N2" t="s">
        <v>7117</v>
      </c>
      <c r="P2" s="110"/>
      <c r="Q2">
        <v>502.14</v>
      </c>
      <c r="R2">
        <v>136</v>
      </c>
    </row>
    <row r="3" spans="1:18" x14ac:dyDescent="0.2">
      <c r="A3" s="246">
        <v>44930</v>
      </c>
      <c r="B3" s="106" t="s">
        <v>541</v>
      </c>
      <c r="C3" s="106">
        <v>6637.1</v>
      </c>
      <c r="D3" s="203" t="s">
        <v>452</v>
      </c>
      <c r="E3" s="203" t="s">
        <v>7115</v>
      </c>
      <c r="F3" t="s">
        <v>4389</v>
      </c>
      <c r="G3" s="230"/>
      <c r="H3" s="293">
        <v>8</v>
      </c>
      <c r="I3" s="203">
        <v>356</v>
      </c>
      <c r="J3" s="293" t="s">
        <v>2937</v>
      </c>
      <c r="K3" s="203">
        <v>427.2</v>
      </c>
      <c r="L3" s="203" t="s">
        <v>459</v>
      </c>
      <c r="M3" s="203" t="s">
        <v>7116</v>
      </c>
      <c r="N3" t="s">
        <v>7117</v>
      </c>
      <c r="P3" s="110"/>
      <c r="Q3">
        <v>704.08</v>
      </c>
      <c r="R3">
        <v>86</v>
      </c>
    </row>
    <row r="4" spans="1:18" x14ac:dyDescent="0.2">
      <c r="A4" s="246">
        <v>44931</v>
      </c>
      <c r="B4" s="106" t="s">
        <v>541</v>
      </c>
      <c r="C4" s="106">
        <v>6637.1</v>
      </c>
      <c r="D4" s="203" t="s">
        <v>452</v>
      </c>
      <c r="E4" s="203" t="s">
        <v>7115</v>
      </c>
      <c r="F4" t="s">
        <v>4389</v>
      </c>
      <c r="G4" s="230"/>
      <c r="H4" s="293">
        <v>8</v>
      </c>
      <c r="I4" s="203">
        <v>356</v>
      </c>
      <c r="J4" s="293" t="s">
        <v>2937</v>
      </c>
      <c r="K4" s="203">
        <v>427.2</v>
      </c>
      <c r="L4" s="203" t="s">
        <v>459</v>
      </c>
      <c r="M4" s="203" t="s">
        <v>7116</v>
      </c>
      <c r="N4" t="s">
        <v>7117</v>
      </c>
      <c r="P4" s="110"/>
      <c r="Q4">
        <v>704.46</v>
      </c>
      <c r="R4">
        <v>8</v>
      </c>
    </row>
    <row r="5" spans="1:18" x14ac:dyDescent="0.2">
      <c r="A5" s="246">
        <v>44936</v>
      </c>
      <c r="B5" s="106" t="s">
        <v>541</v>
      </c>
      <c r="C5" s="106">
        <v>6637.1</v>
      </c>
      <c r="D5" s="203" t="s">
        <v>452</v>
      </c>
      <c r="E5" s="203" t="s">
        <v>7115</v>
      </c>
      <c r="F5" t="s">
        <v>4389</v>
      </c>
      <c r="G5" s="230"/>
      <c r="H5" s="293">
        <v>8</v>
      </c>
      <c r="I5" s="203">
        <v>356</v>
      </c>
      <c r="J5" s="293" t="s">
        <v>2937</v>
      </c>
      <c r="K5" s="203">
        <v>427.2</v>
      </c>
      <c r="L5" s="203" t="s">
        <v>459</v>
      </c>
      <c r="M5" s="203" t="s">
        <v>7116</v>
      </c>
      <c r="N5" t="s">
        <v>7117</v>
      </c>
      <c r="P5" s="110"/>
      <c r="Q5">
        <v>708.09</v>
      </c>
      <c r="R5">
        <v>2</v>
      </c>
    </row>
    <row r="6" spans="1:18" x14ac:dyDescent="0.2">
      <c r="A6" s="246">
        <v>44937</v>
      </c>
      <c r="B6" s="106" t="s">
        <v>541</v>
      </c>
      <c r="C6" s="106">
        <v>6637.1</v>
      </c>
      <c r="D6" s="203" t="s">
        <v>452</v>
      </c>
      <c r="E6" s="203" t="s">
        <v>7115</v>
      </c>
      <c r="F6" t="s">
        <v>4389</v>
      </c>
      <c r="G6" s="230"/>
      <c r="H6" s="293">
        <v>8</v>
      </c>
      <c r="I6" s="203">
        <v>356</v>
      </c>
      <c r="J6" s="293" t="s">
        <v>2937</v>
      </c>
      <c r="K6" s="203">
        <v>427.2</v>
      </c>
      <c r="L6" s="203" t="s">
        <v>459</v>
      </c>
      <c r="M6" s="203" t="s">
        <v>7116</v>
      </c>
      <c r="N6" t="s">
        <v>7117</v>
      </c>
      <c r="P6" s="110"/>
      <c r="Q6">
        <v>728.14</v>
      </c>
      <c r="R6">
        <v>258</v>
      </c>
    </row>
    <row r="7" spans="1:18" x14ac:dyDescent="0.2">
      <c r="A7" s="246">
        <v>44938</v>
      </c>
      <c r="B7" s="106" t="s">
        <v>541</v>
      </c>
      <c r="C7" s="106">
        <v>6637.1</v>
      </c>
      <c r="D7" s="203" t="s">
        <v>452</v>
      </c>
      <c r="E7" s="203" t="s">
        <v>7115</v>
      </c>
      <c r="F7" t="s">
        <v>4389</v>
      </c>
      <c r="G7" s="230"/>
      <c r="H7" s="293">
        <v>8</v>
      </c>
      <c r="I7" s="203">
        <v>356</v>
      </c>
      <c r="J7" s="293" t="s">
        <v>2937</v>
      </c>
      <c r="K7" s="203">
        <v>427.2</v>
      </c>
      <c r="L7" s="203" t="s">
        <v>459</v>
      </c>
      <c r="M7" s="203" t="s">
        <v>7116</v>
      </c>
      <c r="N7" t="s">
        <v>7117</v>
      </c>
      <c r="P7" s="110"/>
      <c r="Q7">
        <v>804.07</v>
      </c>
      <c r="R7">
        <v>21</v>
      </c>
    </row>
    <row r="8" spans="1:18" x14ac:dyDescent="0.2">
      <c r="A8" s="246">
        <v>44939</v>
      </c>
      <c r="B8" s="106" t="s">
        <v>541</v>
      </c>
      <c r="C8" s="106">
        <v>6637.1</v>
      </c>
      <c r="D8" s="203" t="s">
        <v>452</v>
      </c>
      <c r="E8" s="203" t="s">
        <v>7115</v>
      </c>
      <c r="F8" t="s">
        <v>4389</v>
      </c>
      <c r="G8" s="230"/>
      <c r="H8" s="293">
        <v>8</v>
      </c>
      <c r="I8" s="203">
        <v>356</v>
      </c>
      <c r="J8" s="293" t="s">
        <v>2937</v>
      </c>
      <c r="K8" s="203">
        <v>427.2</v>
      </c>
      <c r="L8" s="203" t="s">
        <v>459</v>
      </c>
      <c r="M8" s="203" t="s">
        <v>7116</v>
      </c>
      <c r="N8" t="s">
        <v>7117</v>
      </c>
      <c r="P8" s="110"/>
      <c r="Q8">
        <v>6006.1</v>
      </c>
      <c r="R8">
        <v>946.8</v>
      </c>
    </row>
    <row r="9" spans="1:18" x14ac:dyDescent="0.2">
      <c r="A9" s="246">
        <v>44942</v>
      </c>
      <c r="B9" s="106" t="s">
        <v>541</v>
      </c>
      <c r="C9" s="106">
        <v>6667.1</v>
      </c>
      <c r="D9" s="203" t="s">
        <v>452</v>
      </c>
      <c r="E9" s="203" t="s">
        <v>7118</v>
      </c>
      <c r="F9" t="s">
        <v>7119</v>
      </c>
      <c r="G9" s="230"/>
      <c r="H9" s="293">
        <v>6</v>
      </c>
      <c r="I9" s="203">
        <v>509</v>
      </c>
      <c r="J9" s="293" t="s">
        <v>2937</v>
      </c>
      <c r="K9" s="203">
        <v>610.79999999999995</v>
      </c>
      <c r="L9" s="203" t="s">
        <v>459</v>
      </c>
      <c r="M9" s="203" t="s">
        <v>7116</v>
      </c>
      <c r="N9" t="s">
        <v>7117</v>
      </c>
      <c r="P9" s="110"/>
      <c r="Q9">
        <v>6011.1</v>
      </c>
      <c r="R9">
        <v>4324</v>
      </c>
    </row>
    <row r="10" spans="1:18" x14ac:dyDescent="0.2">
      <c r="A10" s="246">
        <v>44943</v>
      </c>
      <c r="B10" s="106" t="s">
        <v>541</v>
      </c>
      <c r="C10" s="106">
        <v>6667.1</v>
      </c>
      <c r="D10" s="203" t="s">
        <v>452</v>
      </c>
      <c r="E10" s="203" t="s">
        <v>7118</v>
      </c>
      <c r="F10" t="s">
        <v>7119</v>
      </c>
      <c r="G10" s="230"/>
      <c r="H10" s="293">
        <v>4</v>
      </c>
      <c r="I10" s="203">
        <v>509</v>
      </c>
      <c r="J10" s="293" t="s">
        <v>2937</v>
      </c>
      <c r="K10" s="203">
        <v>610.79999999999995</v>
      </c>
      <c r="L10" s="203" t="s">
        <v>459</v>
      </c>
      <c r="M10" s="203" t="s">
        <v>7116</v>
      </c>
      <c r="N10" t="s">
        <v>7117</v>
      </c>
      <c r="P10" s="110"/>
      <c r="Q10">
        <v>6022.1</v>
      </c>
      <c r="R10">
        <v>220.5</v>
      </c>
    </row>
    <row r="11" spans="1:18" x14ac:dyDescent="0.2">
      <c r="A11" s="246">
        <v>44944</v>
      </c>
      <c r="B11" s="106" t="s">
        <v>541</v>
      </c>
      <c r="C11" s="106">
        <v>6667.1</v>
      </c>
      <c r="D11" s="203" t="s">
        <v>452</v>
      </c>
      <c r="E11" s="203" t="s">
        <v>7118</v>
      </c>
      <c r="F11" t="s">
        <v>7119</v>
      </c>
      <c r="G11" s="230"/>
      <c r="H11" s="293">
        <v>4</v>
      </c>
      <c r="I11" s="203">
        <v>509</v>
      </c>
      <c r="J11" s="293" t="s">
        <v>2937</v>
      </c>
      <c r="K11" s="203">
        <v>610.79999999999995</v>
      </c>
      <c r="L11" s="203" t="s">
        <v>459</v>
      </c>
      <c r="M11" s="203" t="s">
        <v>7116</v>
      </c>
      <c r="N11" t="s">
        <v>7117</v>
      </c>
      <c r="P11" s="110"/>
      <c r="Q11">
        <v>6022.11</v>
      </c>
      <c r="R11">
        <v>149</v>
      </c>
    </row>
    <row r="12" spans="1:18" x14ac:dyDescent="0.2">
      <c r="A12" s="246">
        <v>44945</v>
      </c>
      <c r="B12" s="106" t="s">
        <v>541</v>
      </c>
      <c r="C12" s="106">
        <v>6667.1</v>
      </c>
      <c r="D12" s="203" t="s">
        <v>452</v>
      </c>
      <c r="E12" s="203" t="s">
        <v>7118</v>
      </c>
      <c r="F12" t="s">
        <v>7119</v>
      </c>
      <c r="G12" s="230"/>
      <c r="H12" s="293">
        <v>4</v>
      </c>
      <c r="I12" s="203">
        <v>509</v>
      </c>
      <c r="J12" s="293" t="s">
        <v>2937</v>
      </c>
      <c r="K12" s="203">
        <v>610.79999999999995</v>
      </c>
      <c r="L12" s="203" t="s">
        <v>459</v>
      </c>
      <c r="M12" s="203" t="s">
        <v>7116</v>
      </c>
      <c r="N12" t="s">
        <v>7117</v>
      </c>
      <c r="P12" s="110"/>
      <c r="Q12">
        <v>6031.1</v>
      </c>
      <c r="R12">
        <v>31</v>
      </c>
    </row>
    <row r="13" spans="1:18" x14ac:dyDescent="0.2">
      <c r="A13" s="246">
        <v>44946</v>
      </c>
      <c r="B13" s="106" t="s">
        <v>541</v>
      </c>
      <c r="C13" s="106">
        <v>6667.1</v>
      </c>
      <c r="D13" s="203" t="s">
        <v>452</v>
      </c>
      <c r="E13" s="203" t="s">
        <v>7118</v>
      </c>
      <c r="F13" t="s">
        <v>7119</v>
      </c>
      <c r="G13" s="230"/>
      <c r="H13" s="293">
        <v>4</v>
      </c>
      <c r="I13" s="203">
        <v>509</v>
      </c>
      <c r="J13" s="293" t="s">
        <v>2937</v>
      </c>
      <c r="K13" s="203">
        <v>610.79999999999995</v>
      </c>
      <c r="L13" s="203" t="s">
        <v>459</v>
      </c>
      <c r="M13" s="203" t="s">
        <v>7116</v>
      </c>
      <c r="N13" t="s">
        <v>7117</v>
      </c>
      <c r="P13" s="110"/>
      <c r="Q13">
        <v>6062.1</v>
      </c>
      <c r="R13">
        <v>0</v>
      </c>
    </row>
    <row r="14" spans="1:18" x14ac:dyDescent="0.2">
      <c r="A14" s="246">
        <v>44957</v>
      </c>
      <c r="B14" s="106" t="s">
        <v>541</v>
      </c>
      <c r="C14" s="106">
        <v>6011.1</v>
      </c>
      <c r="D14" s="203" t="s">
        <v>452</v>
      </c>
      <c r="E14" s="203" t="s">
        <v>7118</v>
      </c>
      <c r="F14" t="s">
        <v>7119</v>
      </c>
      <c r="G14" s="230"/>
      <c r="H14" s="293">
        <v>2</v>
      </c>
      <c r="I14" s="203">
        <v>509</v>
      </c>
      <c r="J14" s="293" t="s">
        <v>2937</v>
      </c>
      <c r="K14" s="203">
        <v>610.79999999999995</v>
      </c>
      <c r="L14" s="203" t="s">
        <v>459</v>
      </c>
      <c r="M14" s="203" t="s">
        <v>7116</v>
      </c>
      <c r="N14" t="s">
        <v>7117</v>
      </c>
      <c r="P14" s="110"/>
      <c r="Q14">
        <v>6062.11</v>
      </c>
      <c r="R14">
        <v>289.5</v>
      </c>
    </row>
    <row r="15" spans="1:18" x14ac:dyDescent="0.2">
      <c r="A15" s="246">
        <v>44945</v>
      </c>
      <c r="B15" s="106" t="s">
        <v>541</v>
      </c>
      <c r="C15" s="106">
        <v>6011.1</v>
      </c>
      <c r="D15" s="203" t="s">
        <v>452</v>
      </c>
      <c r="E15" s="203" t="s">
        <v>7118</v>
      </c>
      <c r="F15" t="s">
        <v>7119</v>
      </c>
      <c r="G15" s="230"/>
      <c r="H15" s="293">
        <v>2</v>
      </c>
      <c r="I15" s="203">
        <v>509</v>
      </c>
      <c r="J15" s="293" t="s">
        <v>2937</v>
      </c>
      <c r="K15" s="203">
        <v>610.79999999999995</v>
      </c>
      <c r="L15" s="203" t="s">
        <v>459</v>
      </c>
      <c r="M15" s="203" t="s">
        <v>7116</v>
      </c>
      <c r="N15" t="s">
        <v>7117</v>
      </c>
      <c r="P15" s="110"/>
      <c r="Q15">
        <v>6115.1</v>
      </c>
      <c r="R15">
        <v>1</v>
      </c>
    </row>
    <row r="16" spans="1:18" x14ac:dyDescent="0.2">
      <c r="A16" s="246">
        <v>44946</v>
      </c>
      <c r="B16" s="106" t="s">
        <v>541</v>
      </c>
      <c r="C16" s="106">
        <v>6011.1</v>
      </c>
      <c r="D16" s="203" t="s">
        <v>452</v>
      </c>
      <c r="E16" s="203" t="s">
        <v>7118</v>
      </c>
      <c r="F16" t="s">
        <v>7119</v>
      </c>
      <c r="G16" s="230"/>
      <c r="H16" s="293">
        <v>2</v>
      </c>
      <c r="I16" s="203">
        <v>509</v>
      </c>
      <c r="J16" s="293" t="s">
        <v>2937</v>
      </c>
      <c r="K16" s="203">
        <v>610.79999999999995</v>
      </c>
      <c r="L16" s="203" t="s">
        <v>459</v>
      </c>
      <c r="M16" s="203" t="s">
        <v>7116</v>
      </c>
      <c r="N16" t="s">
        <v>7117</v>
      </c>
      <c r="P16" s="110"/>
      <c r="Q16">
        <v>6121.1</v>
      </c>
      <c r="R16">
        <v>112</v>
      </c>
    </row>
    <row r="17" spans="1:18" x14ac:dyDescent="0.2">
      <c r="A17" s="246">
        <v>44949</v>
      </c>
      <c r="B17" s="106" t="s">
        <v>541</v>
      </c>
      <c r="C17" s="106">
        <v>6667.1</v>
      </c>
      <c r="D17" s="203" t="s">
        <v>452</v>
      </c>
      <c r="E17" s="203" t="s">
        <v>7118</v>
      </c>
      <c r="F17" t="s">
        <v>7119</v>
      </c>
      <c r="G17" s="230"/>
      <c r="H17" s="293">
        <v>4</v>
      </c>
      <c r="I17" s="203">
        <v>509</v>
      </c>
      <c r="J17" s="293" t="s">
        <v>2937</v>
      </c>
      <c r="K17" s="203">
        <v>610.79999999999995</v>
      </c>
      <c r="L17" s="203" t="s">
        <v>459</v>
      </c>
      <c r="M17" s="203" t="s">
        <v>7116</v>
      </c>
      <c r="N17" t="s">
        <v>7117</v>
      </c>
      <c r="P17" s="110"/>
      <c r="Q17">
        <v>6121.11</v>
      </c>
      <c r="R17">
        <v>0.5</v>
      </c>
    </row>
    <row r="18" spans="1:18" x14ac:dyDescent="0.2">
      <c r="A18" s="246">
        <v>44950</v>
      </c>
      <c r="B18" s="106" t="s">
        <v>541</v>
      </c>
      <c r="C18" s="106">
        <v>6667.1</v>
      </c>
      <c r="D18" s="203" t="s">
        <v>452</v>
      </c>
      <c r="E18" s="203" t="s">
        <v>7118</v>
      </c>
      <c r="F18" t="s">
        <v>7119</v>
      </c>
      <c r="G18" s="230"/>
      <c r="H18" s="293">
        <v>3</v>
      </c>
      <c r="I18" s="203">
        <v>509</v>
      </c>
      <c r="J18" s="293" t="s">
        <v>2937</v>
      </c>
      <c r="K18" s="203">
        <v>610.79999999999995</v>
      </c>
      <c r="L18" s="203" t="s">
        <v>459</v>
      </c>
      <c r="M18" s="203" t="s">
        <v>7116</v>
      </c>
      <c r="N18" t="s">
        <v>7117</v>
      </c>
      <c r="P18" s="110"/>
      <c r="Q18">
        <v>6121.12</v>
      </c>
      <c r="R18">
        <v>80.900000000000006</v>
      </c>
    </row>
    <row r="19" spans="1:18" x14ac:dyDescent="0.2">
      <c r="A19" s="246">
        <v>44951</v>
      </c>
      <c r="B19" s="106" t="s">
        <v>541</v>
      </c>
      <c r="C19" s="106">
        <v>6667.1</v>
      </c>
      <c r="D19" s="203" t="s">
        <v>452</v>
      </c>
      <c r="E19" s="203" t="s">
        <v>7118</v>
      </c>
      <c r="F19" t="s">
        <v>7119</v>
      </c>
      <c r="G19" s="230"/>
      <c r="H19" s="293">
        <v>8</v>
      </c>
      <c r="I19" s="203">
        <v>509</v>
      </c>
      <c r="J19" s="293" t="s">
        <v>2937</v>
      </c>
      <c r="K19" s="203">
        <v>610.79999999999995</v>
      </c>
      <c r="L19" s="203" t="s">
        <v>459</v>
      </c>
      <c r="M19" s="203" t="s">
        <v>7116</v>
      </c>
      <c r="N19" t="s">
        <v>7117</v>
      </c>
      <c r="P19" s="110"/>
      <c r="Q19">
        <v>6121.13</v>
      </c>
      <c r="R19">
        <v>40.5</v>
      </c>
    </row>
    <row r="20" spans="1:18" x14ac:dyDescent="0.2">
      <c r="A20" s="246">
        <v>44952</v>
      </c>
      <c r="B20" s="106" t="s">
        <v>541</v>
      </c>
      <c r="C20" s="106">
        <v>6667.1</v>
      </c>
      <c r="D20" s="203" t="s">
        <v>452</v>
      </c>
      <c r="E20" s="203" t="s">
        <v>7118</v>
      </c>
      <c r="F20" t="s">
        <v>7119</v>
      </c>
      <c r="G20" s="230"/>
      <c r="H20" s="293">
        <v>8</v>
      </c>
      <c r="I20" s="203">
        <v>509</v>
      </c>
      <c r="J20" s="293" t="s">
        <v>2937</v>
      </c>
      <c r="K20" s="203">
        <v>610.79999999999995</v>
      </c>
      <c r="L20" s="203" t="s">
        <v>459</v>
      </c>
      <c r="M20" s="203" t="s">
        <v>7116</v>
      </c>
      <c r="N20" t="s">
        <v>7117</v>
      </c>
      <c r="P20" s="110"/>
      <c r="Q20">
        <v>6123.1</v>
      </c>
      <c r="R20">
        <v>22</v>
      </c>
    </row>
    <row r="21" spans="1:18" x14ac:dyDescent="0.2">
      <c r="A21" s="246">
        <v>44953</v>
      </c>
      <c r="B21" s="106" t="s">
        <v>541</v>
      </c>
      <c r="C21" s="106">
        <v>6667.1</v>
      </c>
      <c r="D21" s="203" t="s">
        <v>452</v>
      </c>
      <c r="E21" s="203" t="s">
        <v>7118</v>
      </c>
      <c r="F21" t="s">
        <v>7119</v>
      </c>
      <c r="G21" s="230"/>
      <c r="H21" s="293">
        <v>7</v>
      </c>
      <c r="I21" s="203">
        <v>509</v>
      </c>
      <c r="J21" s="293" t="s">
        <v>2937</v>
      </c>
      <c r="K21" s="203">
        <v>610.79999999999995</v>
      </c>
      <c r="L21" s="203" t="s">
        <v>459</v>
      </c>
      <c r="M21" s="203" t="s">
        <v>7116</v>
      </c>
      <c r="N21" t="s">
        <v>7117</v>
      </c>
      <c r="P21" s="110"/>
      <c r="Q21">
        <v>6123.11</v>
      </c>
      <c r="R21">
        <v>58</v>
      </c>
    </row>
    <row r="22" spans="1:18" x14ac:dyDescent="0.2">
      <c r="A22" s="246">
        <v>44956</v>
      </c>
      <c r="B22" s="106" t="s">
        <v>541</v>
      </c>
      <c r="C22" s="106">
        <v>6667.1</v>
      </c>
      <c r="D22" s="203" t="s">
        <v>452</v>
      </c>
      <c r="E22" s="203" t="s">
        <v>7118</v>
      </c>
      <c r="F22" t="s">
        <v>7119</v>
      </c>
      <c r="G22" s="230"/>
      <c r="H22" s="293">
        <v>4</v>
      </c>
      <c r="I22" s="203">
        <v>509</v>
      </c>
      <c r="J22" s="293" t="s">
        <v>2937</v>
      </c>
      <c r="K22" s="203">
        <v>610.79999999999995</v>
      </c>
      <c r="L22" s="203" t="s">
        <v>459</v>
      </c>
      <c r="M22" s="203" t="s">
        <v>7116</v>
      </c>
      <c r="N22" t="s">
        <v>7117</v>
      </c>
      <c r="P22" s="110"/>
      <c r="Q22">
        <v>6154.1</v>
      </c>
      <c r="R22">
        <v>46</v>
      </c>
    </row>
    <row r="23" spans="1:18" x14ac:dyDescent="0.2">
      <c r="A23" s="246">
        <v>44957</v>
      </c>
      <c r="B23" s="106" t="s">
        <v>541</v>
      </c>
      <c r="C23" s="106">
        <v>6667.1</v>
      </c>
      <c r="D23" s="203" t="s">
        <v>452</v>
      </c>
      <c r="E23" s="203" t="s">
        <v>7118</v>
      </c>
      <c r="F23" t="s">
        <v>7119</v>
      </c>
      <c r="G23" s="230"/>
      <c r="H23" s="293">
        <v>3</v>
      </c>
      <c r="I23" s="203">
        <v>509</v>
      </c>
      <c r="J23" s="293" t="s">
        <v>2937</v>
      </c>
      <c r="K23" s="203">
        <v>610.79999999999995</v>
      </c>
      <c r="L23" s="203" t="s">
        <v>459</v>
      </c>
      <c r="M23" s="203" t="s">
        <v>7116</v>
      </c>
      <c r="N23" t="s">
        <v>7117</v>
      </c>
      <c r="P23" s="110"/>
      <c r="Q23">
        <v>6188.1</v>
      </c>
      <c r="R23">
        <v>2481</v>
      </c>
    </row>
    <row r="24" spans="1:18" x14ac:dyDescent="0.2">
      <c r="A24" s="246">
        <v>44944</v>
      </c>
      <c r="B24" s="106" t="s">
        <v>541</v>
      </c>
      <c r="C24" s="106">
        <v>6667.1</v>
      </c>
      <c r="D24" s="203" t="s">
        <v>452</v>
      </c>
      <c r="E24" s="203" t="s">
        <v>7120</v>
      </c>
      <c r="F24" t="s">
        <v>3856</v>
      </c>
      <c r="G24" s="230"/>
      <c r="H24" s="293">
        <v>2.5</v>
      </c>
      <c r="I24" s="203">
        <v>369</v>
      </c>
      <c r="J24" s="293" t="s">
        <v>2937</v>
      </c>
      <c r="K24" s="203">
        <v>442.8</v>
      </c>
      <c r="L24" s="203" t="s">
        <v>459</v>
      </c>
      <c r="M24" s="203" t="s">
        <v>7116</v>
      </c>
      <c r="N24" t="s">
        <v>7117</v>
      </c>
      <c r="P24" s="110"/>
      <c r="Q24">
        <v>6188.11</v>
      </c>
      <c r="R24">
        <v>76</v>
      </c>
    </row>
    <row r="25" spans="1:18" x14ac:dyDescent="0.2">
      <c r="A25" s="246">
        <v>44935</v>
      </c>
      <c r="B25" s="106" t="s">
        <v>541</v>
      </c>
      <c r="C25" s="106">
        <v>6011.1</v>
      </c>
      <c r="D25" s="203" t="s">
        <v>452</v>
      </c>
      <c r="E25" s="203" t="s">
        <v>7121</v>
      </c>
      <c r="F25" t="s">
        <v>4830</v>
      </c>
      <c r="G25" s="230"/>
      <c r="H25" s="293">
        <v>8</v>
      </c>
      <c r="I25" s="203">
        <v>358</v>
      </c>
      <c r="J25" s="293" t="s">
        <v>2937</v>
      </c>
      <c r="K25" s="203">
        <v>429.6</v>
      </c>
      <c r="L25" s="203" t="s">
        <v>459</v>
      </c>
      <c r="M25" s="203" t="s">
        <v>7116</v>
      </c>
      <c r="N25" t="s">
        <v>7117</v>
      </c>
      <c r="P25" s="110"/>
      <c r="Q25">
        <v>6233.1</v>
      </c>
      <c r="R25">
        <v>390</v>
      </c>
    </row>
    <row r="26" spans="1:18" x14ac:dyDescent="0.2">
      <c r="A26" s="246">
        <v>44929</v>
      </c>
      <c r="B26" s="106" t="s">
        <v>541</v>
      </c>
      <c r="C26" s="106">
        <v>6637.1</v>
      </c>
      <c r="D26" s="203" t="s">
        <v>452</v>
      </c>
      <c r="E26" s="203" t="s">
        <v>7122</v>
      </c>
      <c r="F26" t="s">
        <v>3044</v>
      </c>
      <c r="G26" s="230"/>
      <c r="H26" s="293">
        <v>8</v>
      </c>
      <c r="I26" s="203">
        <v>498</v>
      </c>
      <c r="J26" s="293" t="s">
        <v>2937</v>
      </c>
      <c r="K26" s="203">
        <v>597.6</v>
      </c>
      <c r="L26" s="203" t="s">
        <v>459</v>
      </c>
      <c r="M26" s="203" t="s">
        <v>7116</v>
      </c>
      <c r="N26" t="s">
        <v>7117</v>
      </c>
      <c r="P26" s="110"/>
      <c r="Q26">
        <v>6240.11</v>
      </c>
      <c r="R26">
        <v>560.5</v>
      </c>
    </row>
    <row r="27" spans="1:18" x14ac:dyDescent="0.2">
      <c r="A27" s="246">
        <v>44949</v>
      </c>
      <c r="B27" s="106" t="s">
        <v>541</v>
      </c>
      <c r="C27" s="106">
        <v>6637.1</v>
      </c>
      <c r="D27" s="203" t="s">
        <v>452</v>
      </c>
      <c r="E27" s="203" t="s">
        <v>7115</v>
      </c>
      <c r="F27" t="s">
        <v>4389</v>
      </c>
      <c r="G27" s="230"/>
      <c r="H27" s="293">
        <v>6</v>
      </c>
      <c r="I27" s="203">
        <v>356</v>
      </c>
      <c r="J27" s="293" t="s">
        <v>2937</v>
      </c>
      <c r="K27" s="203">
        <v>427.2</v>
      </c>
      <c r="L27" s="203" t="s">
        <v>459</v>
      </c>
      <c r="M27" s="203" t="s">
        <v>7116</v>
      </c>
      <c r="N27" t="s">
        <v>7117</v>
      </c>
      <c r="P27" s="110"/>
      <c r="Q27">
        <v>6287.1</v>
      </c>
      <c r="R27">
        <v>33</v>
      </c>
    </row>
    <row r="28" spans="1:18" x14ac:dyDescent="0.2">
      <c r="A28" s="246">
        <v>44945</v>
      </c>
      <c r="B28" s="106" t="s">
        <v>541</v>
      </c>
      <c r="C28" s="106">
        <v>6667.1</v>
      </c>
      <c r="D28" s="203" t="s">
        <v>452</v>
      </c>
      <c r="E28" s="203" t="s">
        <v>7120</v>
      </c>
      <c r="F28" t="s">
        <v>3856</v>
      </c>
      <c r="G28" s="230"/>
      <c r="H28" s="293">
        <v>4</v>
      </c>
      <c r="I28" s="203">
        <v>369</v>
      </c>
      <c r="J28" s="293" t="s">
        <v>2937</v>
      </c>
      <c r="K28" s="203">
        <v>442.8</v>
      </c>
      <c r="L28" s="203" t="s">
        <v>459</v>
      </c>
      <c r="M28" s="203" t="s">
        <v>7116</v>
      </c>
      <c r="N28" t="s">
        <v>7117</v>
      </c>
      <c r="P28" s="110"/>
      <c r="Q28">
        <v>6346.1</v>
      </c>
      <c r="R28">
        <v>8</v>
      </c>
    </row>
    <row r="29" spans="1:18" x14ac:dyDescent="0.2">
      <c r="A29" s="246">
        <v>44931</v>
      </c>
      <c r="B29" s="106" t="s">
        <v>541</v>
      </c>
      <c r="C29" s="106">
        <v>6637.1</v>
      </c>
      <c r="D29" s="203" t="s">
        <v>452</v>
      </c>
      <c r="E29" s="203" t="s">
        <v>7122</v>
      </c>
      <c r="F29" t="s">
        <v>3044</v>
      </c>
      <c r="G29" s="230"/>
      <c r="H29" s="293">
        <v>8</v>
      </c>
      <c r="I29" s="203">
        <v>498</v>
      </c>
      <c r="J29" s="293" t="s">
        <v>2937</v>
      </c>
      <c r="K29" s="203">
        <v>597.6</v>
      </c>
      <c r="L29" s="203" t="s">
        <v>459</v>
      </c>
      <c r="M29" s="203" t="s">
        <v>7116</v>
      </c>
      <c r="N29" t="s">
        <v>7117</v>
      </c>
      <c r="P29" s="110"/>
      <c r="Q29">
        <v>6349.1</v>
      </c>
      <c r="R29">
        <v>246.5</v>
      </c>
    </row>
    <row r="30" spans="1:18" x14ac:dyDescent="0.2">
      <c r="A30" s="246">
        <v>44936</v>
      </c>
      <c r="B30" s="106" t="s">
        <v>541</v>
      </c>
      <c r="C30" s="106">
        <v>6011.1</v>
      </c>
      <c r="D30" s="203" t="s">
        <v>452</v>
      </c>
      <c r="E30" s="203" t="s">
        <v>7121</v>
      </c>
      <c r="F30" t="s">
        <v>4830</v>
      </c>
      <c r="G30" s="230"/>
      <c r="H30" s="293">
        <v>8</v>
      </c>
      <c r="I30" s="203">
        <v>358</v>
      </c>
      <c r="J30" s="293" t="s">
        <v>2937</v>
      </c>
      <c r="K30" s="203">
        <v>429.6</v>
      </c>
      <c r="L30" s="203" t="s">
        <v>459</v>
      </c>
      <c r="M30" s="203" t="s">
        <v>7116</v>
      </c>
      <c r="N30" t="s">
        <v>7117</v>
      </c>
      <c r="P30" s="110"/>
      <c r="Q30">
        <v>6369.1</v>
      </c>
      <c r="R30">
        <v>999.75</v>
      </c>
    </row>
    <row r="31" spans="1:18" x14ac:dyDescent="0.2">
      <c r="A31" s="246">
        <v>44942</v>
      </c>
      <c r="B31" s="106" t="s">
        <v>541</v>
      </c>
      <c r="C31" s="106">
        <v>6637.1</v>
      </c>
      <c r="D31" s="203" t="s">
        <v>452</v>
      </c>
      <c r="E31" s="203" t="s">
        <v>7123</v>
      </c>
      <c r="F31" t="s">
        <v>7124</v>
      </c>
      <c r="G31" s="230"/>
      <c r="H31" s="293">
        <v>6</v>
      </c>
      <c r="I31" s="203">
        <v>562</v>
      </c>
      <c r="J31" s="293" t="s">
        <v>2937</v>
      </c>
      <c r="K31" s="203">
        <v>674.4</v>
      </c>
      <c r="L31" s="203" t="s">
        <v>459</v>
      </c>
      <c r="M31" s="203" t="s">
        <v>7116</v>
      </c>
      <c r="N31" t="s">
        <v>7117</v>
      </c>
      <c r="P31" s="110"/>
      <c r="Q31">
        <v>6369.11</v>
      </c>
      <c r="R31">
        <v>4.5</v>
      </c>
    </row>
    <row r="32" spans="1:18" x14ac:dyDescent="0.2">
      <c r="A32" s="246">
        <v>44946</v>
      </c>
      <c r="B32" s="106" t="s">
        <v>541</v>
      </c>
      <c r="C32" s="106">
        <v>6667.1</v>
      </c>
      <c r="D32" s="203" t="s">
        <v>452</v>
      </c>
      <c r="E32" s="203" t="s">
        <v>7120</v>
      </c>
      <c r="F32" t="s">
        <v>3856</v>
      </c>
      <c r="G32" s="230"/>
      <c r="H32" s="293">
        <v>3</v>
      </c>
      <c r="I32" s="203">
        <v>369</v>
      </c>
      <c r="J32" s="293" t="s">
        <v>2937</v>
      </c>
      <c r="K32" s="203">
        <v>442.8</v>
      </c>
      <c r="L32" s="203" t="s">
        <v>459</v>
      </c>
      <c r="M32" s="203" t="s">
        <v>7116</v>
      </c>
      <c r="N32" t="s">
        <v>7117</v>
      </c>
      <c r="P32" s="110"/>
      <c r="Q32">
        <v>6374.1</v>
      </c>
      <c r="R32">
        <v>318.5</v>
      </c>
    </row>
    <row r="33" spans="1:18" x14ac:dyDescent="0.2">
      <c r="A33" s="246">
        <v>44950</v>
      </c>
      <c r="B33" s="106" t="s">
        <v>541</v>
      </c>
      <c r="C33" s="106">
        <v>6637.1</v>
      </c>
      <c r="D33" s="203" t="s">
        <v>452</v>
      </c>
      <c r="E33" s="203" t="s">
        <v>7115</v>
      </c>
      <c r="F33" t="s">
        <v>4389</v>
      </c>
      <c r="G33" s="230"/>
      <c r="H33" s="293">
        <v>8</v>
      </c>
      <c r="I33" s="203">
        <v>356</v>
      </c>
      <c r="J33" s="293" t="s">
        <v>2937</v>
      </c>
      <c r="K33" s="203">
        <v>427.2</v>
      </c>
      <c r="L33" s="203" t="s">
        <v>459</v>
      </c>
      <c r="M33" s="203" t="s">
        <v>7116</v>
      </c>
      <c r="N33" t="s">
        <v>7117</v>
      </c>
      <c r="P33" s="110"/>
      <c r="Q33">
        <v>6377.1</v>
      </c>
      <c r="R33">
        <v>112</v>
      </c>
    </row>
    <row r="34" spans="1:18" x14ac:dyDescent="0.2">
      <c r="A34" s="246">
        <v>44945</v>
      </c>
      <c r="B34" s="106" t="s">
        <v>541</v>
      </c>
      <c r="C34" s="106">
        <v>6637.1</v>
      </c>
      <c r="D34" s="203" t="s">
        <v>452</v>
      </c>
      <c r="E34" s="203" t="s">
        <v>7123</v>
      </c>
      <c r="F34" t="s">
        <v>7124</v>
      </c>
      <c r="G34" s="230"/>
      <c r="H34" s="293">
        <v>5</v>
      </c>
      <c r="I34" s="203">
        <v>562</v>
      </c>
      <c r="J34" s="293" t="s">
        <v>2937</v>
      </c>
      <c r="K34" s="203">
        <v>674.4</v>
      </c>
      <c r="L34" s="203" t="s">
        <v>459</v>
      </c>
      <c r="M34" s="203" t="s">
        <v>7116</v>
      </c>
      <c r="N34" t="s">
        <v>7117</v>
      </c>
      <c r="P34" s="110"/>
      <c r="Q34">
        <v>6395.1</v>
      </c>
      <c r="R34">
        <v>151.5</v>
      </c>
    </row>
    <row r="35" spans="1:18" x14ac:dyDescent="0.2">
      <c r="A35" s="246">
        <v>44938</v>
      </c>
      <c r="B35" s="106" t="s">
        <v>541</v>
      </c>
      <c r="C35" s="106">
        <v>6011.1</v>
      </c>
      <c r="D35" s="203" t="s">
        <v>452</v>
      </c>
      <c r="E35" s="203" t="s">
        <v>7121</v>
      </c>
      <c r="F35" t="s">
        <v>4830</v>
      </c>
      <c r="G35" s="230"/>
      <c r="H35" s="293">
        <v>8</v>
      </c>
      <c r="I35" s="203">
        <v>358</v>
      </c>
      <c r="J35" s="293" t="s">
        <v>2937</v>
      </c>
      <c r="K35" s="203">
        <v>429.6</v>
      </c>
      <c r="L35" s="203" t="s">
        <v>459</v>
      </c>
      <c r="M35" s="203" t="s">
        <v>7116</v>
      </c>
      <c r="N35" t="s">
        <v>7117</v>
      </c>
      <c r="P35" s="110"/>
      <c r="Q35">
        <v>6411.1</v>
      </c>
      <c r="R35">
        <v>19</v>
      </c>
    </row>
    <row r="36" spans="1:18" x14ac:dyDescent="0.2">
      <c r="A36" s="246">
        <v>44936</v>
      </c>
      <c r="B36" s="106" t="s">
        <v>541</v>
      </c>
      <c r="C36" s="106">
        <v>6637.1</v>
      </c>
      <c r="D36" s="203" t="s">
        <v>452</v>
      </c>
      <c r="E36" s="203" t="s">
        <v>7125</v>
      </c>
      <c r="F36" t="s">
        <v>3463</v>
      </c>
      <c r="G36" s="230"/>
      <c r="H36" s="293">
        <v>8</v>
      </c>
      <c r="I36" s="203">
        <v>462</v>
      </c>
      <c r="J36" s="293" t="s">
        <v>2937</v>
      </c>
      <c r="K36" s="203">
        <v>554.4</v>
      </c>
      <c r="L36" s="203" t="s">
        <v>459</v>
      </c>
      <c r="M36" s="203" t="s">
        <v>7116</v>
      </c>
      <c r="N36" t="s">
        <v>7117</v>
      </c>
      <c r="P36" s="110"/>
      <c r="Q36">
        <v>6411.11</v>
      </c>
      <c r="R36">
        <v>0.5</v>
      </c>
    </row>
    <row r="37" spans="1:18" x14ac:dyDescent="0.2">
      <c r="A37" s="246">
        <v>44931</v>
      </c>
      <c r="B37" s="106" t="s">
        <v>541</v>
      </c>
      <c r="C37" s="106">
        <v>6637.1</v>
      </c>
      <c r="D37" s="203" t="s">
        <v>452</v>
      </c>
      <c r="E37" s="203" t="s">
        <v>7126</v>
      </c>
      <c r="F37" t="s">
        <v>3304</v>
      </c>
      <c r="G37" s="230"/>
      <c r="H37" s="293">
        <v>4</v>
      </c>
      <c r="I37" s="203">
        <v>801</v>
      </c>
      <c r="J37" s="293" t="s">
        <v>2937</v>
      </c>
      <c r="K37" s="203">
        <v>961.2</v>
      </c>
      <c r="L37" s="203" t="s">
        <v>459</v>
      </c>
      <c r="M37" s="203" t="s">
        <v>7116</v>
      </c>
      <c r="N37" t="s">
        <v>7117</v>
      </c>
      <c r="P37" s="110"/>
      <c r="Q37">
        <v>6412.1</v>
      </c>
      <c r="R37">
        <v>159</v>
      </c>
    </row>
    <row r="38" spans="1:18" x14ac:dyDescent="0.2">
      <c r="A38" s="246">
        <v>44949</v>
      </c>
      <c r="B38" s="106" t="s">
        <v>541</v>
      </c>
      <c r="C38" s="106">
        <v>6637.1</v>
      </c>
      <c r="D38" s="203" t="s">
        <v>452</v>
      </c>
      <c r="E38" s="203" t="s">
        <v>7127</v>
      </c>
      <c r="F38" t="s">
        <v>3011</v>
      </c>
      <c r="G38" s="230"/>
      <c r="H38" s="293">
        <v>1</v>
      </c>
      <c r="I38" s="203">
        <v>693</v>
      </c>
      <c r="J38" s="293" t="s">
        <v>2937</v>
      </c>
      <c r="K38" s="203">
        <v>831.6</v>
      </c>
      <c r="L38" s="203" t="s">
        <v>459</v>
      </c>
      <c r="M38" s="203" t="s">
        <v>7116</v>
      </c>
      <c r="N38" t="s">
        <v>7117</v>
      </c>
      <c r="P38" s="110"/>
      <c r="Q38">
        <v>6412.11</v>
      </c>
      <c r="R38">
        <v>236</v>
      </c>
    </row>
    <row r="39" spans="1:18" x14ac:dyDescent="0.2">
      <c r="A39" s="246">
        <v>44950</v>
      </c>
      <c r="B39" s="106" t="s">
        <v>541</v>
      </c>
      <c r="C39" s="106">
        <v>6667.1</v>
      </c>
      <c r="D39" s="203" t="s">
        <v>452</v>
      </c>
      <c r="E39" s="203" t="s">
        <v>7120</v>
      </c>
      <c r="F39" t="s">
        <v>3856</v>
      </c>
      <c r="G39" s="230"/>
      <c r="H39" s="293">
        <v>8</v>
      </c>
      <c r="I39" s="203">
        <v>369</v>
      </c>
      <c r="J39" s="293" t="s">
        <v>2937</v>
      </c>
      <c r="K39" s="203">
        <v>442.8</v>
      </c>
      <c r="L39" s="203" t="s">
        <v>459</v>
      </c>
      <c r="M39" s="203" t="s">
        <v>7116</v>
      </c>
      <c r="N39" t="s">
        <v>7117</v>
      </c>
      <c r="P39" s="110"/>
      <c r="Q39">
        <v>6412.12</v>
      </c>
      <c r="R39">
        <v>621</v>
      </c>
    </row>
    <row r="40" spans="1:18" x14ac:dyDescent="0.2">
      <c r="A40" s="246">
        <v>44951</v>
      </c>
      <c r="B40" s="106" t="s">
        <v>541</v>
      </c>
      <c r="C40" s="106">
        <v>6637.1</v>
      </c>
      <c r="D40" s="203" t="s">
        <v>452</v>
      </c>
      <c r="E40" s="203" t="s">
        <v>7115</v>
      </c>
      <c r="F40" t="s">
        <v>4389</v>
      </c>
      <c r="G40" s="230"/>
      <c r="H40" s="293">
        <v>8</v>
      </c>
      <c r="I40" s="203">
        <v>356</v>
      </c>
      <c r="J40" s="293" t="s">
        <v>2937</v>
      </c>
      <c r="K40" s="203">
        <v>427.2</v>
      </c>
      <c r="L40" s="203" t="s">
        <v>459</v>
      </c>
      <c r="M40" s="203" t="s">
        <v>7116</v>
      </c>
      <c r="N40" t="s">
        <v>7117</v>
      </c>
      <c r="P40" s="110"/>
      <c r="Q40">
        <v>6412.13</v>
      </c>
      <c r="R40">
        <v>485</v>
      </c>
    </row>
    <row r="41" spans="1:18" x14ac:dyDescent="0.2">
      <c r="A41" s="246">
        <v>44937</v>
      </c>
      <c r="B41" s="106" t="s">
        <v>541</v>
      </c>
      <c r="C41" s="106">
        <v>6637.1</v>
      </c>
      <c r="D41" s="203" t="s">
        <v>452</v>
      </c>
      <c r="E41" s="203" t="s">
        <v>7125</v>
      </c>
      <c r="F41" t="s">
        <v>3463</v>
      </c>
      <c r="G41" s="230"/>
      <c r="H41" s="293">
        <v>8</v>
      </c>
      <c r="I41" s="203">
        <v>462</v>
      </c>
      <c r="J41" s="293" t="s">
        <v>2937</v>
      </c>
      <c r="K41" s="203">
        <v>554.4</v>
      </c>
      <c r="L41" s="203" t="s">
        <v>459</v>
      </c>
      <c r="M41" s="203" t="s">
        <v>7116</v>
      </c>
      <c r="N41" t="s">
        <v>7117</v>
      </c>
      <c r="P41" s="110"/>
      <c r="Q41">
        <v>6420.11</v>
      </c>
      <c r="R41">
        <v>3.5</v>
      </c>
    </row>
    <row r="42" spans="1:18" x14ac:dyDescent="0.2">
      <c r="A42" s="246">
        <v>44936</v>
      </c>
      <c r="B42" s="106" t="s">
        <v>541</v>
      </c>
      <c r="C42" s="106">
        <v>6572.1</v>
      </c>
      <c r="D42" s="203" t="s">
        <v>452</v>
      </c>
      <c r="E42" s="203" t="s">
        <v>7128</v>
      </c>
      <c r="F42" t="s">
        <v>7129</v>
      </c>
      <c r="G42" s="230"/>
      <c r="H42" s="293">
        <v>6</v>
      </c>
      <c r="I42" s="203">
        <v>281</v>
      </c>
      <c r="J42" s="293" t="s">
        <v>2937</v>
      </c>
      <c r="K42" s="203">
        <v>337.2</v>
      </c>
      <c r="L42" s="203" t="s">
        <v>459</v>
      </c>
      <c r="M42" s="203" t="s">
        <v>7116</v>
      </c>
      <c r="N42" t="s">
        <v>7117</v>
      </c>
      <c r="P42" s="110"/>
      <c r="Q42">
        <v>6420.15</v>
      </c>
      <c r="R42">
        <v>536.75</v>
      </c>
    </row>
    <row r="43" spans="1:18" x14ac:dyDescent="0.2">
      <c r="A43" s="246">
        <v>44939</v>
      </c>
      <c r="B43" s="106" t="s">
        <v>541</v>
      </c>
      <c r="C43" s="106">
        <v>6011.1</v>
      </c>
      <c r="D43" s="203" t="s">
        <v>452</v>
      </c>
      <c r="E43" s="203" t="s">
        <v>7121</v>
      </c>
      <c r="F43" t="s">
        <v>4830</v>
      </c>
      <c r="G43" s="230"/>
      <c r="H43" s="293">
        <v>8</v>
      </c>
      <c r="I43" s="203">
        <v>358</v>
      </c>
      <c r="J43" s="293" t="s">
        <v>2937</v>
      </c>
      <c r="K43" s="203">
        <v>429.6</v>
      </c>
      <c r="L43" s="203" t="s">
        <v>459</v>
      </c>
      <c r="M43" s="203" t="s">
        <v>7116</v>
      </c>
      <c r="N43" t="s">
        <v>7117</v>
      </c>
      <c r="P43" s="110"/>
      <c r="Q43">
        <v>6427.1</v>
      </c>
      <c r="R43">
        <v>677</v>
      </c>
    </row>
    <row r="44" spans="1:18" x14ac:dyDescent="0.2">
      <c r="A44" s="246">
        <v>44932</v>
      </c>
      <c r="B44" s="106" t="s">
        <v>541</v>
      </c>
      <c r="C44" s="106">
        <v>6637.1</v>
      </c>
      <c r="D44" s="203" t="s">
        <v>452</v>
      </c>
      <c r="E44" s="203" t="s">
        <v>7126</v>
      </c>
      <c r="F44" t="s">
        <v>3304</v>
      </c>
      <c r="G44" s="230"/>
      <c r="H44" s="293">
        <v>4</v>
      </c>
      <c r="I44" s="203">
        <v>801</v>
      </c>
      <c r="J44" s="293" t="s">
        <v>2937</v>
      </c>
      <c r="K44" s="203">
        <v>961.2</v>
      </c>
      <c r="L44" s="203" t="s">
        <v>459</v>
      </c>
      <c r="M44" s="203" t="s">
        <v>7116</v>
      </c>
      <c r="N44" t="s">
        <v>7117</v>
      </c>
      <c r="P44" s="110"/>
      <c r="Q44">
        <v>6491.1</v>
      </c>
      <c r="R44">
        <v>663.5</v>
      </c>
    </row>
    <row r="45" spans="1:18" x14ac:dyDescent="0.2">
      <c r="A45" s="246">
        <v>44951</v>
      </c>
      <c r="B45" s="106" t="s">
        <v>541</v>
      </c>
      <c r="C45" s="106">
        <v>6667.1</v>
      </c>
      <c r="D45" s="203" t="s">
        <v>452</v>
      </c>
      <c r="E45" s="203" t="s">
        <v>7120</v>
      </c>
      <c r="F45" t="s">
        <v>3856</v>
      </c>
      <c r="G45" s="230"/>
      <c r="H45" s="293">
        <v>8</v>
      </c>
      <c r="I45" s="203">
        <v>369</v>
      </c>
      <c r="J45" s="293" t="s">
        <v>2937</v>
      </c>
      <c r="K45" s="203">
        <v>442.8</v>
      </c>
      <c r="L45" s="203" t="s">
        <v>459</v>
      </c>
      <c r="M45" s="203" t="s">
        <v>7116</v>
      </c>
      <c r="N45" t="s">
        <v>7117</v>
      </c>
      <c r="P45" s="110"/>
      <c r="Q45">
        <v>6491.11</v>
      </c>
      <c r="R45">
        <v>76</v>
      </c>
    </row>
    <row r="46" spans="1:18" x14ac:dyDescent="0.2">
      <c r="A46" s="246">
        <v>44946</v>
      </c>
      <c r="B46" s="106" t="s">
        <v>541</v>
      </c>
      <c r="C46" s="106">
        <v>6637.1</v>
      </c>
      <c r="D46" s="203" t="s">
        <v>452</v>
      </c>
      <c r="E46" s="203" t="s">
        <v>7123</v>
      </c>
      <c r="F46" t="s">
        <v>7124</v>
      </c>
      <c r="G46" s="230"/>
      <c r="H46" s="293">
        <v>6</v>
      </c>
      <c r="I46" s="203">
        <v>562</v>
      </c>
      <c r="J46" s="293" t="s">
        <v>2937</v>
      </c>
      <c r="K46" s="203">
        <v>674.4</v>
      </c>
      <c r="L46" s="203" t="s">
        <v>459</v>
      </c>
      <c r="M46" s="203" t="s">
        <v>7116</v>
      </c>
      <c r="N46" t="s">
        <v>7117</v>
      </c>
      <c r="P46" s="110"/>
      <c r="Q46">
        <v>6497.1</v>
      </c>
      <c r="R46">
        <v>1708</v>
      </c>
    </row>
    <row r="47" spans="1:18" x14ac:dyDescent="0.2">
      <c r="A47" s="246">
        <v>44950</v>
      </c>
      <c r="B47" s="106" t="s">
        <v>541</v>
      </c>
      <c r="C47" s="106">
        <v>6637.1</v>
      </c>
      <c r="D47" s="203" t="s">
        <v>452</v>
      </c>
      <c r="E47" s="203" t="s">
        <v>7127</v>
      </c>
      <c r="F47" t="s">
        <v>3011</v>
      </c>
      <c r="G47" s="230"/>
      <c r="H47" s="293">
        <v>1</v>
      </c>
      <c r="I47" s="203">
        <v>693</v>
      </c>
      <c r="J47" s="293" t="s">
        <v>2937</v>
      </c>
      <c r="K47" s="203">
        <v>831.6</v>
      </c>
      <c r="L47" s="203" t="s">
        <v>459</v>
      </c>
      <c r="M47" s="203" t="s">
        <v>7116</v>
      </c>
      <c r="N47" t="s">
        <v>7117</v>
      </c>
      <c r="P47" s="110"/>
      <c r="Q47">
        <v>6497.11</v>
      </c>
      <c r="R47">
        <v>1504.5</v>
      </c>
    </row>
    <row r="48" spans="1:18" x14ac:dyDescent="0.2">
      <c r="A48" s="246">
        <v>44938</v>
      </c>
      <c r="B48" s="106" t="s">
        <v>541</v>
      </c>
      <c r="C48" s="106">
        <v>6637.1</v>
      </c>
      <c r="D48" s="203" t="s">
        <v>452</v>
      </c>
      <c r="E48" s="203" t="s">
        <v>7125</v>
      </c>
      <c r="F48" t="s">
        <v>3463</v>
      </c>
      <c r="G48" s="230"/>
      <c r="H48" s="293">
        <v>8</v>
      </c>
      <c r="I48" s="203">
        <v>462</v>
      </c>
      <c r="J48" s="293" t="s">
        <v>2937</v>
      </c>
      <c r="K48" s="203">
        <v>554.4</v>
      </c>
      <c r="L48" s="203" t="s">
        <v>459</v>
      </c>
      <c r="M48" s="203" t="s">
        <v>7116</v>
      </c>
      <c r="N48" t="s">
        <v>7117</v>
      </c>
      <c r="P48" s="110"/>
      <c r="Q48">
        <v>6500.1</v>
      </c>
      <c r="R48">
        <v>274.5</v>
      </c>
    </row>
    <row r="49" spans="1:18" x14ac:dyDescent="0.2">
      <c r="A49" s="246">
        <v>44932</v>
      </c>
      <c r="B49" s="106" t="s">
        <v>541</v>
      </c>
      <c r="C49" s="106">
        <v>6630.1</v>
      </c>
      <c r="D49" s="203" t="s">
        <v>452</v>
      </c>
      <c r="E49" s="203" t="s">
        <v>7126</v>
      </c>
      <c r="F49" t="s">
        <v>3304</v>
      </c>
      <c r="G49" s="230"/>
      <c r="H49" s="293">
        <v>2</v>
      </c>
      <c r="I49" s="203">
        <v>801</v>
      </c>
      <c r="J49" s="293" t="s">
        <v>2937</v>
      </c>
      <c r="K49" s="203">
        <v>961.2</v>
      </c>
      <c r="L49" s="203" t="s">
        <v>459</v>
      </c>
      <c r="M49" s="203" t="s">
        <v>7116</v>
      </c>
      <c r="N49" t="s">
        <v>7117</v>
      </c>
      <c r="P49" s="110"/>
      <c r="Q49">
        <v>6500.11</v>
      </c>
      <c r="R49">
        <v>590</v>
      </c>
    </row>
    <row r="50" spans="1:18" x14ac:dyDescent="0.2">
      <c r="A50" s="246">
        <v>44952</v>
      </c>
      <c r="B50" s="106" t="s">
        <v>541</v>
      </c>
      <c r="C50" s="106">
        <v>6637.1</v>
      </c>
      <c r="D50" s="203" t="s">
        <v>452</v>
      </c>
      <c r="E50" s="203" t="s">
        <v>7115</v>
      </c>
      <c r="F50" t="s">
        <v>4389</v>
      </c>
      <c r="G50" s="230"/>
      <c r="H50" s="293">
        <v>8</v>
      </c>
      <c r="I50" s="203">
        <v>356</v>
      </c>
      <c r="J50" s="293" t="s">
        <v>2937</v>
      </c>
      <c r="K50" s="203">
        <v>427.2</v>
      </c>
      <c r="L50" s="203" t="s">
        <v>459</v>
      </c>
      <c r="M50" s="203" t="s">
        <v>7116</v>
      </c>
      <c r="N50" t="s">
        <v>7117</v>
      </c>
      <c r="P50" s="110"/>
      <c r="Q50">
        <v>6511.1</v>
      </c>
      <c r="R50">
        <v>238</v>
      </c>
    </row>
    <row r="51" spans="1:18" x14ac:dyDescent="0.2">
      <c r="A51" s="246">
        <v>44952</v>
      </c>
      <c r="B51" s="106" t="s">
        <v>541</v>
      </c>
      <c r="C51" s="106">
        <v>6667.1</v>
      </c>
      <c r="D51" s="203" t="s">
        <v>452</v>
      </c>
      <c r="E51" s="203" t="s">
        <v>7120</v>
      </c>
      <c r="F51" t="s">
        <v>3856</v>
      </c>
      <c r="G51" s="230"/>
      <c r="H51" s="293">
        <v>8</v>
      </c>
      <c r="I51" s="203">
        <v>369</v>
      </c>
      <c r="J51" s="293" t="s">
        <v>2937</v>
      </c>
      <c r="K51" s="203">
        <v>442.8</v>
      </c>
      <c r="L51" s="203" t="s">
        <v>459</v>
      </c>
      <c r="M51" s="203" t="s">
        <v>7116</v>
      </c>
      <c r="N51" t="s">
        <v>7117</v>
      </c>
      <c r="P51" s="110"/>
      <c r="Q51">
        <v>6542.1</v>
      </c>
      <c r="R51">
        <v>4447.5</v>
      </c>
    </row>
    <row r="52" spans="1:18" x14ac:dyDescent="0.2">
      <c r="A52" s="246">
        <v>44951</v>
      </c>
      <c r="B52" s="106" t="s">
        <v>541</v>
      </c>
      <c r="C52" s="106">
        <v>6637.1</v>
      </c>
      <c r="D52" s="203" t="s">
        <v>452</v>
      </c>
      <c r="E52" s="203" t="s">
        <v>7127</v>
      </c>
      <c r="F52" t="s">
        <v>3011</v>
      </c>
      <c r="G52" s="230"/>
      <c r="H52" s="293">
        <v>1</v>
      </c>
      <c r="I52" s="203">
        <v>693</v>
      </c>
      <c r="J52" s="293" t="s">
        <v>2937</v>
      </c>
      <c r="K52" s="203">
        <v>831.6</v>
      </c>
      <c r="L52" s="203" t="s">
        <v>459</v>
      </c>
      <c r="M52" s="203" t="s">
        <v>7116</v>
      </c>
      <c r="N52" t="s">
        <v>7117</v>
      </c>
      <c r="P52" s="110"/>
      <c r="Q52">
        <v>6542.11</v>
      </c>
      <c r="R52">
        <v>759</v>
      </c>
    </row>
    <row r="53" spans="1:18" x14ac:dyDescent="0.2">
      <c r="A53" s="246">
        <v>44952</v>
      </c>
      <c r="B53" s="106" t="s">
        <v>541</v>
      </c>
      <c r="C53" s="106">
        <v>6637.1</v>
      </c>
      <c r="D53" s="203" t="s">
        <v>452</v>
      </c>
      <c r="E53" s="203" t="s">
        <v>7127</v>
      </c>
      <c r="F53" t="s">
        <v>3011</v>
      </c>
      <c r="G53" s="230"/>
      <c r="H53" s="293">
        <v>1</v>
      </c>
      <c r="I53" s="203">
        <v>693</v>
      </c>
      <c r="J53" s="293" t="s">
        <v>2937</v>
      </c>
      <c r="K53" s="203">
        <v>831.6</v>
      </c>
      <c r="L53" s="203" t="s">
        <v>459</v>
      </c>
      <c r="M53" s="203" t="s">
        <v>7116</v>
      </c>
      <c r="N53" t="s">
        <v>7117</v>
      </c>
      <c r="P53" s="110"/>
      <c r="Q53">
        <v>6556.1</v>
      </c>
      <c r="R53">
        <v>22</v>
      </c>
    </row>
    <row r="54" spans="1:18" x14ac:dyDescent="0.2">
      <c r="A54" s="246">
        <v>44953</v>
      </c>
      <c r="B54" s="106" t="s">
        <v>541</v>
      </c>
      <c r="C54" s="106">
        <v>6667.1</v>
      </c>
      <c r="D54" s="203" t="s">
        <v>452</v>
      </c>
      <c r="E54" s="203" t="s">
        <v>7120</v>
      </c>
      <c r="F54" t="s">
        <v>3856</v>
      </c>
      <c r="G54" s="230"/>
      <c r="H54" s="293">
        <v>8</v>
      </c>
      <c r="I54" s="203">
        <v>369</v>
      </c>
      <c r="J54" s="293" t="s">
        <v>2937</v>
      </c>
      <c r="K54" s="203">
        <v>442.8</v>
      </c>
      <c r="L54" s="203" t="s">
        <v>459</v>
      </c>
      <c r="M54" s="203" t="s">
        <v>7116</v>
      </c>
      <c r="N54" t="s">
        <v>7117</v>
      </c>
      <c r="P54" s="110"/>
      <c r="Q54">
        <v>6556.11</v>
      </c>
      <c r="R54">
        <v>6</v>
      </c>
    </row>
    <row r="55" spans="1:18" x14ac:dyDescent="0.2">
      <c r="A55" s="246">
        <v>44953</v>
      </c>
      <c r="B55" s="106" t="s">
        <v>541</v>
      </c>
      <c r="C55" s="106">
        <v>6637.1</v>
      </c>
      <c r="D55" s="203" t="s">
        <v>452</v>
      </c>
      <c r="E55" s="203" t="s">
        <v>7115</v>
      </c>
      <c r="F55" t="s">
        <v>4389</v>
      </c>
      <c r="G55" s="230"/>
      <c r="H55" s="293">
        <v>8</v>
      </c>
      <c r="I55" s="203">
        <v>356</v>
      </c>
      <c r="J55" s="293" t="s">
        <v>2937</v>
      </c>
      <c r="K55" s="203">
        <v>427.2</v>
      </c>
      <c r="L55" s="203" t="s">
        <v>459</v>
      </c>
      <c r="M55" s="203" t="s">
        <v>7116</v>
      </c>
      <c r="N55" t="s">
        <v>7117</v>
      </c>
      <c r="P55" s="110"/>
      <c r="Q55">
        <v>6562.1</v>
      </c>
      <c r="R55">
        <v>875</v>
      </c>
    </row>
    <row r="56" spans="1:18" x14ac:dyDescent="0.2">
      <c r="A56" s="246">
        <v>44929</v>
      </c>
      <c r="B56" s="106" t="s">
        <v>541</v>
      </c>
      <c r="C56" s="106">
        <v>6011.1</v>
      </c>
      <c r="D56" s="203" t="s">
        <v>452</v>
      </c>
      <c r="E56" s="203" t="s">
        <v>7121</v>
      </c>
      <c r="F56" t="s">
        <v>4830</v>
      </c>
      <c r="G56" s="230"/>
      <c r="H56" s="293">
        <v>8</v>
      </c>
      <c r="I56" s="203">
        <v>358</v>
      </c>
      <c r="J56" s="293" t="s">
        <v>2937</v>
      </c>
      <c r="K56" s="203">
        <v>429.6</v>
      </c>
      <c r="L56" s="203" t="s">
        <v>459</v>
      </c>
      <c r="M56" s="203" t="s">
        <v>7116</v>
      </c>
      <c r="N56" t="s">
        <v>7117</v>
      </c>
      <c r="P56" s="110"/>
      <c r="Q56">
        <v>6563.1</v>
      </c>
      <c r="R56">
        <v>1014</v>
      </c>
    </row>
    <row r="57" spans="1:18" x14ac:dyDescent="0.2">
      <c r="A57" s="246">
        <v>44953</v>
      </c>
      <c r="B57" s="106" t="s">
        <v>541</v>
      </c>
      <c r="C57" s="106">
        <v>6637.1</v>
      </c>
      <c r="D57" s="203" t="s">
        <v>452</v>
      </c>
      <c r="E57" s="203" t="s">
        <v>7127</v>
      </c>
      <c r="F57" t="s">
        <v>3011</v>
      </c>
      <c r="G57" s="230"/>
      <c r="H57" s="293">
        <v>1</v>
      </c>
      <c r="I57" s="203">
        <v>693</v>
      </c>
      <c r="J57" s="293" t="s">
        <v>2937</v>
      </c>
      <c r="K57" s="203">
        <v>831.6</v>
      </c>
      <c r="L57" s="203" t="s">
        <v>459</v>
      </c>
      <c r="M57" s="203" t="s">
        <v>7116</v>
      </c>
      <c r="N57" t="s">
        <v>7117</v>
      </c>
      <c r="P57" s="110"/>
      <c r="Q57">
        <v>6572.1</v>
      </c>
      <c r="R57">
        <v>51.5</v>
      </c>
    </row>
    <row r="58" spans="1:18" x14ac:dyDescent="0.2">
      <c r="A58" s="246">
        <v>44936</v>
      </c>
      <c r="B58" s="106" t="s">
        <v>541</v>
      </c>
      <c r="C58" s="106">
        <v>6637.1</v>
      </c>
      <c r="D58" s="203" t="s">
        <v>452</v>
      </c>
      <c r="E58" s="203" t="s">
        <v>7122</v>
      </c>
      <c r="F58" t="s">
        <v>3044</v>
      </c>
      <c r="G58" s="230"/>
      <c r="H58" s="293">
        <v>4</v>
      </c>
      <c r="I58" s="203">
        <v>498</v>
      </c>
      <c r="J58" s="293" t="s">
        <v>2937</v>
      </c>
      <c r="K58" s="203">
        <v>597.6</v>
      </c>
      <c r="L58" s="203" t="s">
        <v>459</v>
      </c>
      <c r="M58" s="203" t="s">
        <v>7116</v>
      </c>
      <c r="N58" t="s">
        <v>7117</v>
      </c>
      <c r="P58" s="110"/>
      <c r="Q58">
        <v>6593.1</v>
      </c>
      <c r="R58">
        <v>487</v>
      </c>
    </row>
    <row r="59" spans="1:18" x14ac:dyDescent="0.2">
      <c r="A59" s="246">
        <v>44956</v>
      </c>
      <c r="B59" s="106" t="s">
        <v>541</v>
      </c>
      <c r="C59" s="106">
        <v>6637.1</v>
      </c>
      <c r="D59" s="203" t="s">
        <v>452</v>
      </c>
      <c r="E59" s="203" t="s">
        <v>7115</v>
      </c>
      <c r="F59" t="s">
        <v>4389</v>
      </c>
      <c r="G59" s="230"/>
      <c r="H59" s="293">
        <v>8</v>
      </c>
      <c r="I59" s="203">
        <v>356</v>
      </c>
      <c r="J59" s="293" t="s">
        <v>2937</v>
      </c>
      <c r="K59" s="203">
        <v>427.2</v>
      </c>
      <c r="L59" s="203" t="s">
        <v>459</v>
      </c>
      <c r="M59" s="203" t="s">
        <v>7116</v>
      </c>
      <c r="N59" t="s">
        <v>7117</v>
      </c>
      <c r="P59" s="110"/>
      <c r="Q59">
        <v>6593.11</v>
      </c>
      <c r="R59">
        <v>182</v>
      </c>
    </row>
    <row r="60" spans="1:18" x14ac:dyDescent="0.2">
      <c r="A60" s="246">
        <v>44939</v>
      </c>
      <c r="B60" s="106" t="s">
        <v>541</v>
      </c>
      <c r="C60" s="106">
        <v>6637.1</v>
      </c>
      <c r="D60" s="203" t="s">
        <v>452</v>
      </c>
      <c r="E60" s="203" t="s">
        <v>7128</v>
      </c>
      <c r="F60" t="s">
        <v>7129</v>
      </c>
      <c r="G60" s="230"/>
      <c r="H60" s="293">
        <v>8</v>
      </c>
      <c r="I60" s="203">
        <v>281</v>
      </c>
      <c r="J60" s="293" t="s">
        <v>2937</v>
      </c>
      <c r="K60" s="203">
        <v>337.2</v>
      </c>
      <c r="L60" s="203" t="s">
        <v>459</v>
      </c>
      <c r="M60" s="203" t="s">
        <v>7116</v>
      </c>
      <c r="N60" t="s">
        <v>7117</v>
      </c>
      <c r="Q60">
        <v>6615.1</v>
      </c>
      <c r="R60">
        <v>8873</v>
      </c>
    </row>
    <row r="61" spans="1:18" x14ac:dyDescent="0.2">
      <c r="A61" s="246">
        <v>44930</v>
      </c>
      <c r="B61" s="106" t="s">
        <v>541</v>
      </c>
      <c r="C61" s="106">
        <v>6011.1</v>
      </c>
      <c r="D61" s="203" t="s">
        <v>452</v>
      </c>
      <c r="E61" s="203" t="s">
        <v>7121</v>
      </c>
      <c r="F61" t="s">
        <v>4830</v>
      </c>
      <c r="G61" s="230"/>
      <c r="H61" s="293">
        <v>8</v>
      </c>
      <c r="I61" s="203">
        <v>358</v>
      </c>
      <c r="J61" s="293" t="s">
        <v>2937</v>
      </c>
      <c r="K61" s="203">
        <v>429.6</v>
      </c>
      <c r="L61" s="203" t="s">
        <v>459</v>
      </c>
      <c r="M61" s="203" t="s">
        <v>7116</v>
      </c>
      <c r="N61" t="s">
        <v>7117</v>
      </c>
      <c r="Q61">
        <v>6620.1</v>
      </c>
      <c r="R61">
        <v>99</v>
      </c>
    </row>
    <row r="62" spans="1:18" x14ac:dyDescent="0.2">
      <c r="A62" s="246">
        <v>44937</v>
      </c>
      <c r="B62" s="106" t="s">
        <v>541</v>
      </c>
      <c r="C62" s="106">
        <v>6637.1</v>
      </c>
      <c r="D62" s="203" t="s">
        <v>452</v>
      </c>
      <c r="E62" s="203" t="s">
        <v>7122</v>
      </c>
      <c r="F62" t="s">
        <v>3044</v>
      </c>
      <c r="G62" s="230"/>
      <c r="H62" s="293">
        <v>8</v>
      </c>
      <c r="I62" s="203">
        <v>498</v>
      </c>
      <c r="J62" s="293" t="s">
        <v>2937</v>
      </c>
      <c r="K62" s="203">
        <v>597.6</v>
      </c>
      <c r="L62" s="203" t="s">
        <v>459</v>
      </c>
      <c r="M62" s="203" t="s">
        <v>7116</v>
      </c>
      <c r="N62" t="s">
        <v>7117</v>
      </c>
      <c r="Q62">
        <v>6630.1</v>
      </c>
      <c r="R62">
        <v>2656</v>
      </c>
    </row>
    <row r="63" spans="1:18" x14ac:dyDescent="0.2">
      <c r="A63" s="246">
        <v>44942</v>
      </c>
      <c r="B63" s="106" t="s">
        <v>541</v>
      </c>
      <c r="C63" s="106">
        <v>6637.1</v>
      </c>
      <c r="D63" s="203" t="s">
        <v>452</v>
      </c>
      <c r="E63" s="203" t="s">
        <v>7115</v>
      </c>
      <c r="F63" t="s">
        <v>4389</v>
      </c>
      <c r="G63" s="230"/>
      <c r="H63" s="293">
        <v>8</v>
      </c>
      <c r="I63" s="203">
        <v>356</v>
      </c>
      <c r="J63" s="293" t="s">
        <v>2937</v>
      </c>
      <c r="K63" s="203">
        <v>427.2</v>
      </c>
      <c r="L63" s="203" t="s">
        <v>459</v>
      </c>
      <c r="M63" s="203" t="s">
        <v>7116</v>
      </c>
      <c r="N63" t="s">
        <v>7117</v>
      </c>
      <c r="Q63">
        <v>6637.1</v>
      </c>
      <c r="R63">
        <v>4982</v>
      </c>
    </row>
    <row r="64" spans="1:18" x14ac:dyDescent="0.2">
      <c r="A64" s="246">
        <v>44953</v>
      </c>
      <c r="B64" s="106" t="s">
        <v>541</v>
      </c>
      <c r="C64" s="106">
        <v>6427.1</v>
      </c>
      <c r="D64" s="203" t="s">
        <v>452</v>
      </c>
      <c r="E64" s="203" t="s">
        <v>7127</v>
      </c>
      <c r="F64" t="s">
        <v>3011</v>
      </c>
      <c r="G64" s="230"/>
      <c r="H64" s="293">
        <v>3</v>
      </c>
      <c r="I64" s="203">
        <v>693</v>
      </c>
      <c r="J64" s="293" t="s">
        <v>2937</v>
      </c>
      <c r="K64" s="203">
        <v>831.6</v>
      </c>
      <c r="L64" s="203" t="s">
        <v>459</v>
      </c>
      <c r="M64" s="203" t="s">
        <v>7116</v>
      </c>
      <c r="N64" t="s">
        <v>7117</v>
      </c>
      <c r="Q64">
        <v>6641.1</v>
      </c>
      <c r="R64">
        <v>1605.5</v>
      </c>
    </row>
    <row r="65" spans="1:18" x14ac:dyDescent="0.2">
      <c r="A65" s="246">
        <v>44938</v>
      </c>
      <c r="B65" s="106" t="s">
        <v>541</v>
      </c>
      <c r="C65" s="106">
        <v>6637.1</v>
      </c>
      <c r="D65" s="203" t="s">
        <v>452</v>
      </c>
      <c r="E65" s="203" t="s">
        <v>7122</v>
      </c>
      <c r="F65" t="s">
        <v>3044</v>
      </c>
      <c r="G65" s="230"/>
      <c r="H65" s="293">
        <v>4</v>
      </c>
      <c r="I65" s="203">
        <v>498</v>
      </c>
      <c r="J65" s="293" t="s">
        <v>2937</v>
      </c>
      <c r="K65" s="203">
        <v>597.6</v>
      </c>
      <c r="L65" s="203" t="s">
        <v>459</v>
      </c>
      <c r="M65" s="203" t="s">
        <v>7116</v>
      </c>
      <c r="N65" t="s">
        <v>7117</v>
      </c>
      <c r="Q65">
        <v>6645.1</v>
      </c>
      <c r="R65">
        <v>168</v>
      </c>
    </row>
    <row r="66" spans="1:18" x14ac:dyDescent="0.2">
      <c r="A66" s="246">
        <v>44931</v>
      </c>
      <c r="B66" s="106" t="s">
        <v>541</v>
      </c>
      <c r="C66" s="106">
        <v>6011.1</v>
      </c>
      <c r="D66" s="203" t="s">
        <v>452</v>
      </c>
      <c r="E66" s="203" t="s">
        <v>7121</v>
      </c>
      <c r="F66" t="s">
        <v>4830</v>
      </c>
      <c r="G66" s="230"/>
      <c r="H66" s="293">
        <v>8</v>
      </c>
      <c r="I66" s="203">
        <v>358</v>
      </c>
      <c r="J66" s="293" t="s">
        <v>2937</v>
      </c>
      <c r="K66" s="203">
        <v>429.6</v>
      </c>
      <c r="L66" s="203" t="s">
        <v>459</v>
      </c>
      <c r="M66" s="203" t="s">
        <v>7116</v>
      </c>
      <c r="N66" t="s">
        <v>7117</v>
      </c>
      <c r="Q66">
        <v>6646.1</v>
      </c>
      <c r="R66">
        <v>315</v>
      </c>
    </row>
    <row r="67" spans="1:18" x14ac:dyDescent="0.2">
      <c r="A67" s="246">
        <v>44943</v>
      </c>
      <c r="B67" s="106" t="s">
        <v>541</v>
      </c>
      <c r="C67" s="106">
        <v>6637.1</v>
      </c>
      <c r="D67" s="203" t="s">
        <v>452</v>
      </c>
      <c r="E67" s="203" t="s">
        <v>7115</v>
      </c>
      <c r="F67" t="s">
        <v>4389</v>
      </c>
      <c r="G67" s="230"/>
      <c r="H67" s="293">
        <v>8</v>
      </c>
      <c r="I67" s="203">
        <v>356</v>
      </c>
      <c r="J67" s="293" t="s">
        <v>2937</v>
      </c>
      <c r="K67" s="203">
        <v>427.2</v>
      </c>
      <c r="L67" s="203" t="s">
        <v>459</v>
      </c>
      <c r="M67" s="203" t="s">
        <v>7116</v>
      </c>
      <c r="N67" t="s">
        <v>7117</v>
      </c>
      <c r="Q67">
        <v>6648.1</v>
      </c>
      <c r="R67">
        <v>654</v>
      </c>
    </row>
    <row r="68" spans="1:18" x14ac:dyDescent="0.2">
      <c r="A68" s="246">
        <v>44930</v>
      </c>
      <c r="B68" s="106" t="s">
        <v>541</v>
      </c>
      <c r="C68" s="106">
        <v>6637.1</v>
      </c>
      <c r="D68" s="203" t="s">
        <v>452</v>
      </c>
      <c r="E68" s="203" t="s">
        <v>7125</v>
      </c>
      <c r="F68" t="s">
        <v>3463</v>
      </c>
      <c r="G68" s="230"/>
      <c r="H68" s="293">
        <v>8</v>
      </c>
      <c r="I68" s="203">
        <v>462</v>
      </c>
      <c r="J68" s="293" t="s">
        <v>2937</v>
      </c>
      <c r="K68" s="203">
        <v>554.4</v>
      </c>
      <c r="L68" s="203" t="s">
        <v>459</v>
      </c>
      <c r="M68" s="203" t="s">
        <v>7116</v>
      </c>
      <c r="N68" t="s">
        <v>7117</v>
      </c>
      <c r="Q68">
        <v>6648.11</v>
      </c>
      <c r="R68">
        <v>543</v>
      </c>
    </row>
    <row r="69" spans="1:18" x14ac:dyDescent="0.2">
      <c r="A69" s="246">
        <v>44956</v>
      </c>
      <c r="B69" s="106" t="s">
        <v>541</v>
      </c>
      <c r="C69" s="106">
        <v>6637.1</v>
      </c>
      <c r="D69" s="203" t="s">
        <v>452</v>
      </c>
      <c r="E69" s="203" t="s">
        <v>7123</v>
      </c>
      <c r="F69" t="s">
        <v>7124</v>
      </c>
      <c r="G69" s="230"/>
      <c r="H69" s="293">
        <v>8</v>
      </c>
      <c r="I69" s="203">
        <v>562</v>
      </c>
      <c r="J69" s="293" t="s">
        <v>2937</v>
      </c>
      <c r="K69" s="203">
        <v>674.4</v>
      </c>
      <c r="L69" s="203" t="s">
        <v>459</v>
      </c>
      <c r="M69" s="203" t="s">
        <v>7116</v>
      </c>
      <c r="N69" t="s">
        <v>7117</v>
      </c>
      <c r="Q69">
        <v>6653.1</v>
      </c>
      <c r="R69">
        <v>18</v>
      </c>
    </row>
    <row r="70" spans="1:18" x14ac:dyDescent="0.2">
      <c r="A70" s="246">
        <v>44932</v>
      </c>
      <c r="B70" s="106" t="s">
        <v>541</v>
      </c>
      <c r="C70" s="106">
        <v>6011.1</v>
      </c>
      <c r="D70" s="203" t="s">
        <v>452</v>
      </c>
      <c r="E70" s="203" t="s">
        <v>7121</v>
      </c>
      <c r="F70" t="s">
        <v>4830</v>
      </c>
      <c r="G70" s="230"/>
      <c r="H70" s="293">
        <v>8</v>
      </c>
      <c r="I70" s="203">
        <v>358</v>
      </c>
      <c r="J70" s="293" t="s">
        <v>2937</v>
      </c>
      <c r="K70" s="203">
        <v>429.6</v>
      </c>
      <c r="L70" s="203" t="s">
        <v>459</v>
      </c>
      <c r="M70" s="203" t="s">
        <v>7116</v>
      </c>
      <c r="N70" t="s">
        <v>7117</v>
      </c>
      <c r="Q70">
        <v>6667.1</v>
      </c>
      <c r="R70">
        <v>1431.25</v>
      </c>
    </row>
    <row r="71" spans="1:18" x14ac:dyDescent="0.2">
      <c r="A71" s="246">
        <v>44935</v>
      </c>
      <c r="B71" s="106" t="s">
        <v>541</v>
      </c>
      <c r="C71" s="106">
        <v>6637.1</v>
      </c>
      <c r="D71" s="203" t="s">
        <v>452</v>
      </c>
      <c r="E71" s="203" t="s">
        <v>7126</v>
      </c>
      <c r="F71" t="s">
        <v>3304</v>
      </c>
      <c r="G71" s="230"/>
      <c r="H71" s="293">
        <v>2</v>
      </c>
      <c r="I71" s="203">
        <v>801</v>
      </c>
      <c r="J71" s="293" t="s">
        <v>2937</v>
      </c>
      <c r="K71" s="203">
        <v>961.2</v>
      </c>
      <c r="L71" s="203" t="s">
        <v>459</v>
      </c>
      <c r="M71" s="203" t="s">
        <v>7116</v>
      </c>
      <c r="N71" t="s">
        <v>7117</v>
      </c>
      <c r="Q71">
        <v>6673.1</v>
      </c>
      <c r="R71">
        <v>579</v>
      </c>
    </row>
    <row r="72" spans="1:18" x14ac:dyDescent="0.2">
      <c r="A72" s="246">
        <v>44943</v>
      </c>
      <c r="B72" s="106" t="s">
        <v>541</v>
      </c>
      <c r="C72" s="106">
        <v>6681.1</v>
      </c>
      <c r="D72" s="203" t="s">
        <v>452</v>
      </c>
      <c r="E72" s="203" t="s">
        <v>7127</v>
      </c>
      <c r="F72" t="s">
        <v>3011</v>
      </c>
      <c r="G72" s="230"/>
      <c r="H72" s="293">
        <v>8</v>
      </c>
      <c r="I72" s="203">
        <v>693</v>
      </c>
      <c r="J72" s="293" t="s">
        <v>2937</v>
      </c>
      <c r="K72" s="203">
        <v>831.6</v>
      </c>
      <c r="L72" s="203" t="s">
        <v>459</v>
      </c>
      <c r="M72" s="203" t="s">
        <v>7116</v>
      </c>
      <c r="N72" t="s">
        <v>7117</v>
      </c>
      <c r="Q72">
        <v>6681.1</v>
      </c>
      <c r="R72">
        <v>1601</v>
      </c>
    </row>
    <row r="73" spans="1:18" x14ac:dyDescent="0.2">
      <c r="A73" s="246">
        <v>44931</v>
      </c>
      <c r="B73" s="106" t="s">
        <v>541</v>
      </c>
      <c r="C73" s="106">
        <v>6637.1</v>
      </c>
      <c r="D73" s="203" t="s">
        <v>452</v>
      </c>
      <c r="E73" s="203" t="s">
        <v>7125</v>
      </c>
      <c r="F73" t="s">
        <v>3463</v>
      </c>
      <c r="G73" s="230"/>
      <c r="H73" s="293">
        <v>8</v>
      </c>
      <c r="I73" s="203">
        <v>462</v>
      </c>
      <c r="J73" s="293" t="s">
        <v>2937</v>
      </c>
      <c r="K73" s="203">
        <v>554.4</v>
      </c>
      <c r="L73" s="203" t="s">
        <v>459</v>
      </c>
      <c r="M73" s="203" t="s">
        <v>7116</v>
      </c>
      <c r="N73" t="s">
        <v>7117</v>
      </c>
      <c r="Q73">
        <v>6702.1</v>
      </c>
      <c r="R73">
        <v>2072</v>
      </c>
    </row>
    <row r="74" spans="1:18" x14ac:dyDescent="0.2">
      <c r="A74" s="246">
        <v>44944</v>
      </c>
      <c r="B74" s="106" t="s">
        <v>541</v>
      </c>
      <c r="C74" s="106">
        <v>6637.1</v>
      </c>
      <c r="D74" s="203" t="s">
        <v>452</v>
      </c>
      <c r="E74" s="203" t="s">
        <v>7115</v>
      </c>
      <c r="F74" t="s">
        <v>4389</v>
      </c>
      <c r="G74" s="230"/>
      <c r="H74" s="293">
        <v>8</v>
      </c>
      <c r="I74" s="203">
        <v>356</v>
      </c>
      <c r="J74" s="293" t="s">
        <v>2937</v>
      </c>
      <c r="K74" s="203">
        <v>427.2</v>
      </c>
      <c r="L74" s="203" t="s">
        <v>459</v>
      </c>
      <c r="M74" s="203" t="s">
        <v>7116</v>
      </c>
      <c r="N74" t="s">
        <v>7117</v>
      </c>
      <c r="Q74">
        <v>6708.1</v>
      </c>
      <c r="R74">
        <v>886</v>
      </c>
    </row>
    <row r="75" spans="1:18" x14ac:dyDescent="0.2">
      <c r="A75" s="246">
        <v>44936</v>
      </c>
      <c r="B75" s="106" t="s">
        <v>541</v>
      </c>
      <c r="C75" s="106">
        <v>6637.1</v>
      </c>
      <c r="D75" s="203" t="s">
        <v>452</v>
      </c>
      <c r="E75" s="203" t="s">
        <v>7126</v>
      </c>
      <c r="F75" t="s">
        <v>3304</v>
      </c>
      <c r="G75" s="230"/>
      <c r="H75" s="293">
        <v>5</v>
      </c>
      <c r="I75" s="203">
        <v>801</v>
      </c>
      <c r="J75" s="293" t="s">
        <v>2937</v>
      </c>
      <c r="K75" s="203">
        <v>961.2</v>
      </c>
      <c r="L75" s="203" t="s">
        <v>459</v>
      </c>
      <c r="M75" s="203" t="s">
        <v>7116</v>
      </c>
      <c r="N75" t="s">
        <v>7117</v>
      </c>
      <c r="Q75">
        <v>6709.1</v>
      </c>
      <c r="R75">
        <v>916.5</v>
      </c>
    </row>
    <row r="76" spans="1:18" x14ac:dyDescent="0.2">
      <c r="A76" s="246">
        <v>44944</v>
      </c>
      <c r="B76" s="106" t="s">
        <v>541</v>
      </c>
      <c r="C76" s="106">
        <v>6681.1</v>
      </c>
      <c r="D76" s="203" t="s">
        <v>452</v>
      </c>
      <c r="E76" s="203" t="s">
        <v>7127</v>
      </c>
      <c r="F76" t="s">
        <v>3011</v>
      </c>
      <c r="G76" s="230"/>
      <c r="H76" s="293">
        <v>8</v>
      </c>
      <c r="I76" s="203">
        <v>693</v>
      </c>
      <c r="J76" s="293" t="s">
        <v>2937</v>
      </c>
      <c r="K76" s="203">
        <v>831.6</v>
      </c>
      <c r="L76" s="203" t="s">
        <v>459</v>
      </c>
      <c r="M76" s="203" t="s">
        <v>7116</v>
      </c>
      <c r="N76" t="s">
        <v>7117</v>
      </c>
      <c r="Q76">
        <v>6715.1</v>
      </c>
      <c r="R76">
        <v>474</v>
      </c>
    </row>
    <row r="77" spans="1:18" x14ac:dyDescent="0.2">
      <c r="A77" s="246">
        <v>44938</v>
      </c>
      <c r="B77" s="106" t="s">
        <v>541</v>
      </c>
      <c r="C77" s="106">
        <v>6637.1</v>
      </c>
      <c r="D77" s="203" t="s">
        <v>452</v>
      </c>
      <c r="E77" s="203" t="s">
        <v>7126</v>
      </c>
      <c r="F77" t="s">
        <v>3304</v>
      </c>
      <c r="G77" s="230"/>
      <c r="H77" s="293">
        <v>2</v>
      </c>
      <c r="I77" s="203">
        <v>801</v>
      </c>
      <c r="J77" s="293" t="s">
        <v>2937</v>
      </c>
      <c r="K77" s="203">
        <v>961.2</v>
      </c>
      <c r="L77" s="203" t="s">
        <v>459</v>
      </c>
      <c r="M77" s="203" t="s">
        <v>7116</v>
      </c>
      <c r="N77" t="s">
        <v>7117</v>
      </c>
      <c r="Q77">
        <v>6718.1</v>
      </c>
      <c r="R77">
        <v>4</v>
      </c>
    </row>
    <row r="78" spans="1:18" x14ac:dyDescent="0.2">
      <c r="A78" s="246">
        <v>44945</v>
      </c>
      <c r="B78" s="106" t="s">
        <v>541</v>
      </c>
      <c r="C78" s="106">
        <v>6681.1</v>
      </c>
      <c r="D78" s="203" t="s">
        <v>452</v>
      </c>
      <c r="E78" s="203" t="s">
        <v>7127</v>
      </c>
      <c r="F78" t="s">
        <v>3011</v>
      </c>
      <c r="G78" s="230"/>
      <c r="H78" s="293">
        <v>8</v>
      </c>
      <c r="I78" s="203">
        <v>693</v>
      </c>
      <c r="J78" s="293" t="s">
        <v>2937</v>
      </c>
      <c r="K78" s="203">
        <v>831.6</v>
      </c>
      <c r="L78" s="203" t="s">
        <v>459</v>
      </c>
      <c r="M78" s="203" t="s">
        <v>7116</v>
      </c>
      <c r="N78" t="s">
        <v>7117</v>
      </c>
      <c r="Q78">
        <v>6725.1</v>
      </c>
      <c r="R78">
        <v>120</v>
      </c>
    </row>
    <row r="79" spans="1:18" x14ac:dyDescent="0.2">
      <c r="A79" s="246">
        <v>44945</v>
      </c>
      <c r="B79" s="106" t="s">
        <v>541</v>
      </c>
      <c r="C79" s="106">
        <v>6637.1</v>
      </c>
      <c r="D79" s="203" t="s">
        <v>452</v>
      </c>
      <c r="E79" s="203" t="s">
        <v>7115</v>
      </c>
      <c r="F79" t="s">
        <v>4389</v>
      </c>
      <c r="G79" s="230"/>
      <c r="H79" s="293">
        <v>8</v>
      </c>
      <c r="I79" s="203">
        <v>356</v>
      </c>
      <c r="J79" s="293" t="s">
        <v>2937</v>
      </c>
      <c r="K79" s="203">
        <v>427.2</v>
      </c>
      <c r="L79" s="203" t="s">
        <v>459</v>
      </c>
      <c r="M79" s="203" t="s">
        <v>7116</v>
      </c>
      <c r="N79" t="s">
        <v>7117</v>
      </c>
      <c r="Q79">
        <v>6746.1</v>
      </c>
      <c r="R79">
        <v>2793</v>
      </c>
    </row>
    <row r="80" spans="1:18" x14ac:dyDescent="0.2">
      <c r="A80" s="246">
        <v>44956</v>
      </c>
      <c r="B80" s="106" t="s">
        <v>541</v>
      </c>
      <c r="C80" s="106">
        <v>6667.1</v>
      </c>
      <c r="D80" s="203" t="s">
        <v>452</v>
      </c>
      <c r="E80" s="203" t="s">
        <v>7120</v>
      </c>
      <c r="F80" t="s">
        <v>3856</v>
      </c>
      <c r="G80" s="230"/>
      <c r="H80" s="293">
        <v>8</v>
      </c>
      <c r="I80" s="203">
        <v>369</v>
      </c>
      <c r="J80" s="293" t="s">
        <v>2937</v>
      </c>
      <c r="K80" s="203">
        <v>442.8</v>
      </c>
      <c r="L80" s="203" t="s">
        <v>459</v>
      </c>
      <c r="M80" s="203" t="s">
        <v>7116</v>
      </c>
      <c r="N80" t="s">
        <v>7117</v>
      </c>
      <c r="Q80">
        <v>6756.1</v>
      </c>
      <c r="R80">
        <v>1338.75</v>
      </c>
    </row>
    <row r="81" spans="1:18" x14ac:dyDescent="0.2">
      <c r="A81" s="246">
        <v>44939</v>
      </c>
      <c r="B81" s="106" t="s">
        <v>541</v>
      </c>
      <c r="C81" s="106">
        <v>6637.1</v>
      </c>
      <c r="D81" s="203" t="s">
        <v>452</v>
      </c>
      <c r="E81" s="203" t="s">
        <v>7126</v>
      </c>
      <c r="F81" t="s">
        <v>3304</v>
      </c>
      <c r="G81" s="230"/>
      <c r="H81" s="293">
        <v>2</v>
      </c>
      <c r="I81" s="203">
        <v>801</v>
      </c>
      <c r="J81" s="293" t="s">
        <v>2937</v>
      </c>
      <c r="K81" s="203">
        <v>961.2</v>
      </c>
      <c r="L81" s="203" t="s">
        <v>459</v>
      </c>
      <c r="M81" s="203" t="s">
        <v>7116</v>
      </c>
      <c r="N81" t="s">
        <v>7117</v>
      </c>
      <c r="Q81">
        <v>6758.1</v>
      </c>
      <c r="R81">
        <v>468</v>
      </c>
    </row>
    <row r="82" spans="1:18" x14ac:dyDescent="0.2">
      <c r="A82" s="246">
        <v>44946</v>
      </c>
      <c r="B82" s="106" t="s">
        <v>541</v>
      </c>
      <c r="C82" s="106">
        <v>6681.1</v>
      </c>
      <c r="D82" s="203" t="s">
        <v>452</v>
      </c>
      <c r="E82" s="203" t="s">
        <v>7127</v>
      </c>
      <c r="F82" t="s">
        <v>3011</v>
      </c>
      <c r="G82" s="230"/>
      <c r="H82" s="293">
        <v>8</v>
      </c>
      <c r="I82" s="203">
        <v>693</v>
      </c>
      <c r="J82" s="293" t="s">
        <v>2937</v>
      </c>
      <c r="K82" s="203">
        <v>831.6</v>
      </c>
      <c r="L82" s="203" t="s">
        <v>459</v>
      </c>
      <c r="M82" s="203" t="s">
        <v>7116</v>
      </c>
      <c r="N82" t="s">
        <v>7117</v>
      </c>
      <c r="Q82">
        <v>6762.1</v>
      </c>
      <c r="R82">
        <v>2525.5</v>
      </c>
    </row>
    <row r="83" spans="1:18" x14ac:dyDescent="0.2">
      <c r="A83" s="246">
        <v>44946</v>
      </c>
      <c r="B83" s="106" t="s">
        <v>541</v>
      </c>
      <c r="C83" s="106">
        <v>6637.1</v>
      </c>
      <c r="D83" s="203" t="s">
        <v>452</v>
      </c>
      <c r="E83" s="203" t="s">
        <v>7115</v>
      </c>
      <c r="F83" t="s">
        <v>4389</v>
      </c>
      <c r="G83" s="230"/>
      <c r="H83" s="293">
        <v>8</v>
      </c>
      <c r="I83" s="203">
        <v>356</v>
      </c>
      <c r="J83" s="293" t="s">
        <v>2937</v>
      </c>
      <c r="K83" s="203">
        <v>427.2</v>
      </c>
      <c r="L83" s="203" t="s">
        <v>459</v>
      </c>
      <c r="M83" s="203" t="s">
        <v>7116</v>
      </c>
      <c r="N83" t="s">
        <v>7117</v>
      </c>
      <c r="Q83">
        <v>6779.1</v>
      </c>
      <c r="R83">
        <v>0</v>
      </c>
    </row>
    <row r="84" spans="1:18" x14ac:dyDescent="0.2">
      <c r="A84" s="246">
        <v>44956</v>
      </c>
      <c r="B84" s="106" t="s">
        <v>541</v>
      </c>
      <c r="C84" s="106">
        <v>6427.1</v>
      </c>
      <c r="D84" s="203" t="s">
        <v>452</v>
      </c>
      <c r="E84" s="203" t="s">
        <v>7127</v>
      </c>
      <c r="F84" t="s">
        <v>3011</v>
      </c>
      <c r="G84" s="230"/>
      <c r="H84" s="293">
        <v>8</v>
      </c>
      <c r="I84" s="203">
        <v>693</v>
      </c>
      <c r="J84" s="293" t="s">
        <v>2937</v>
      </c>
      <c r="K84" s="203">
        <v>831.6</v>
      </c>
      <c r="L84" s="203" t="s">
        <v>459</v>
      </c>
      <c r="M84" s="203" t="s">
        <v>7116</v>
      </c>
      <c r="N84" t="s">
        <v>7117</v>
      </c>
      <c r="Q84">
        <v>6795.1</v>
      </c>
      <c r="R84">
        <v>309</v>
      </c>
    </row>
    <row r="85" spans="1:18" x14ac:dyDescent="0.2">
      <c r="A85" s="246">
        <v>44935</v>
      </c>
      <c r="B85" s="106" t="s">
        <v>541</v>
      </c>
      <c r="C85" s="106">
        <v>6630.1</v>
      </c>
      <c r="D85" s="203" t="s">
        <v>452</v>
      </c>
      <c r="E85" s="203" t="s">
        <v>7126</v>
      </c>
      <c r="F85" t="s">
        <v>3304</v>
      </c>
      <c r="G85" s="230"/>
      <c r="H85" s="293">
        <v>2</v>
      </c>
      <c r="I85" s="203">
        <v>801</v>
      </c>
      <c r="J85" s="293" t="s">
        <v>2937</v>
      </c>
      <c r="K85" s="203">
        <v>961.2</v>
      </c>
      <c r="L85" s="203" t="s">
        <v>459</v>
      </c>
      <c r="M85" s="203" t="s">
        <v>7116</v>
      </c>
      <c r="N85" t="s">
        <v>7117</v>
      </c>
      <c r="Q85">
        <v>6819.1</v>
      </c>
      <c r="R85">
        <v>691</v>
      </c>
    </row>
    <row r="86" spans="1:18" x14ac:dyDescent="0.2">
      <c r="A86" s="246">
        <v>44936</v>
      </c>
      <c r="B86" s="106" t="s">
        <v>541</v>
      </c>
      <c r="C86" s="106">
        <v>6630.1</v>
      </c>
      <c r="D86" s="203" t="s">
        <v>452</v>
      </c>
      <c r="E86" s="203" t="s">
        <v>7126</v>
      </c>
      <c r="F86" t="s">
        <v>3304</v>
      </c>
      <c r="G86" s="230"/>
      <c r="H86" s="293">
        <v>2</v>
      </c>
      <c r="I86" s="203">
        <v>801</v>
      </c>
      <c r="J86" s="293" t="s">
        <v>2937</v>
      </c>
      <c r="K86" s="203">
        <v>961.2</v>
      </c>
      <c r="L86" s="203" t="s">
        <v>459</v>
      </c>
      <c r="M86" s="203" t="s">
        <v>7116</v>
      </c>
      <c r="N86" t="s">
        <v>7117</v>
      </c>
      <c r="Q86">
        <v>6828.1</v>
      </c>
      <c r="R86">
        <v>3</v>
      </c>
    </row>
    <row r="87" spans="1:18" x14ac:dyDescent="0.2">
      <c r="A87" s="246">
        <v>44949</v>
      </c>
      <c r="B87" s="106" t="s">
        <v>541</v>
      </c>
      <c r="C87" s="106">
        <v>6681.1</v>
      </c>
      <c r="D87" s="203" t="s">
        <v>452</v>
      </c>
      <c r="E87" s="203" t="s">
        <v>7127</v>
      </c>
      <c r="F87" t="s">
        <v>3011</v>
      </c>
      <c r="G87" s="230"/>
      <c r="H87" s="293">
        <v>7</v>
      </c>
      <c r="I87" s="203">
        <v>693</v>
      </c>
      <c r="J87" s="293" t="s">
        <v>2937</v>
      </c>
      <c r="K87" s="203">
        <v>831.6</v>
      </c>
      <c r="L87" s="203" t="s">
        <v>459</v>
      </c>
      <c r="M87" s="203" t="s">
        <v>7116</v>
      </c>
      <c r="N87" t="s">
        <v>7117</v>
      </c>
      <c r="Q87">
        <v>6836.1</v>
      </c>
      <c r="R87">
        <v>10.5</v>
      </c>
    </row>
    <row r="88" spans="1:18" x14ac:dyDescent="0.2">
      <c r="A88" s="246">
        <v>44957</v>
      </c>
      <c r="B88" s="106" t="s">
        <v>541</v>
      </c>
      <c r="C88" s="106">
        <v>6667.1</v>
      </c>
      <c r="D88" s="203" t="s">
        <v>452</v>
      </c>
      <c r="E88" s="203" t="s">
        <v>7120</v>
      </c>
      <c r="F88" t="s">
        <v>3856</v>
      </c>
      <c r="G88" s="230"/>
      <c r="H88" s="293">
        <v>8</v>
      </c>
      <c r="I88" s="203">
        <v>369</v>
      </c>
      <c r="J88" s="293" t="s">
        <v>2937</v>
      </c>
      <c r="K88" s="203">
        <v>442.8</v>
      </c>
      <c r="L88" s="203" t="s">
        <v>459</v>
      </c>
      <c r="M88" s="203" t="s">
        <v>7116</v>
      </c>
      <c r="N88" t="s">
        <v>7117</v>
      </c>
      <c r="Q88">
        <v>6847.1</v>
      </c>
      <c r="R88">
        <v>44</v>
      </c>
    </row>
    <row r="89" spans="1:18" x14ac:dyDescent="0.2">
      <c r="A89" s="246">
        <v>44938</v>
      </c>
      <c r="B89" s="106" t="s">
        <v>541</v>
      </c>
      <c r="C89" s="106">
        <v>6630.1</v>
      </c>
      <c r="D89" s="203" t="s">
        <v>452</v>
      </c>
      <c r="E89" s="203" t="s">
        <v>7126</v>
      </c>
      <c r="F89" t="s">
        <v>3304</v>
      </c>
      <c r="G89" s="230"/>
      <c r="H89" s="293">
        <v>5</v>
      </c>
      <c r="I89" s="203">
        <v>801</v>
      </c>
      <c r="J89" s="293" t="s">
        <v>2937</v>
      </c>
      <c r="K89" s="203">
        <v>961.2</v>
      </c>
      <c r="L89" s="203" t="s">
        <v>459</v>
      </c>
      <c r="M89" s="203" t="s">
        <v>7116</v>
      </c>
      <c r="N89" t="s">
        <v>7117</v>
      </c>
      <c r="Q89">
        <v>6854.1</v>
      </c>
      <c r="R89">
        <v>571</v>
      </c>
    </row>
    <row r="90" spans="1:18" x14ac:dyDescent="0.2">
      <c r="A90" s="246">
        <v>44950</v>
      </c>
      <c r="B90" s="106" t="s">
        <v>541</v>
      </c>
      <c r="C90" s="106">
        <v>6681.1</v>
      </c>
      <c r="D90" s="203" t="s">
        <v>452</v>
      </c>
      <c r="E90" s="203" t="s">
        <v>7127</v>
      </c>
      <c r="F90" t="s">
        <v>3011</v>
      </c>
      <c r="G90" s="230"/>
      <c r="H90" s="293">
        <v>7</v>
      </c>
      <c r="I90" s="203">
        <v>693</v>
      </c>
      <c r="J90" s="293" t="s">
        <v>2937</v>
      </c>
      <c r="K90" s="203">
        <v>831.6</v>
      </c>
      <c r="L90" s="203" t="s">
        <v>459</v>
      </c>
      <c r="M90" s="203" t="s">
        <v>7116</v>
      </c>
      <c r="N90" t="s">
        <v>7117</v>
      </c>
      <c r="Q90">
        <v>6912.1</v>
      </c>
      <c r="R90">
        <v>2.5</v>
      </c>
    </row>
    <row r="91" spans="1:18" x14ac:dyDescent="0.2">
      <c r="A91" s="246">
        <v>44939</v>
      </c>
      <c r="B91" s="106" t="s">
        <v>541</v>
      </c>
      <c r="C91" s="106">
        <v>6630.1</v>
      </c>
      <c r="D91" s="203" t="s">
        <v>452</v>
      </c>
      <c r="E91" s="203" t="s">
        <v>7126</v>
      </c>
      <c r="F91" t="s">
        <v>3304</v>
      </c>
      <c r="G91" s="230"/>
      <c r="H91" s="293">
        <v>6</v>
      </c>
      <c r="I91" s="203">
        <v>801</v>
      </c>
      <c r="J91" s="293" t="s">
        <v>2937</v>
      </c>
      <c r="K91" s="203">
        <v>961.2</v>
      </c>
      <c r="L91" s="203" t="s">
        <v>459</v>
      </c>
      <c r="M91" s="203" t="s">
        <v>7116</v>
      </c>
      <c r="N91" t="s">
        <v>7117</v>
      </c>
      <c r="Q91">
        <v>7050.1</v>
      </c>
      <c r="R91">
        <v>12</v>
      </c>
    </row>
    <row r="92" spans="1:18" x14ac:dyDescent="0.2">
      <c r="A92" s="246">
        <v>44951</v>
      </c>
      <c r="B92" s="106" t="s">
        <v>541</v>
      </c>
      <c r="C92" s="106">
        <v>6681.1</v>
      </c>
      <c r="D92" s="203" t="s">
        <v>452</v>
      </c>
      <c r="E92" s="203" t="s">
        <v>7127</v>
      </c>
      <c r="F92" t="s">
        <v>3011</v>
      </c>
      <c r="G92" s="230"/>
      <c r="H92" s="293">
        <v>7</v>
      </c>
      <c r="I92" s="203">
        <v>693</v>
      </c>
      <c r="J92" s="293" t="s">
        <v>2937</v>
      </c>
      <c r="K92" s="203">
        <v>831.6</v>
      </c>
      <c r="L92" s="203" t="s">
        <v>459</v>
      </c>
      <c r="M92" s="203" t="s">
        <v>7116</v>
      </c>
      <c r="N92" t="s">
        <v>7117</v>
      </c>
      <c r="Q92">
        <v>7081.1</v>
      </c>
      <c r="R92">
        <v>4</v>
      </c>
    </row>
    <row r="93" spans="1:18" x14ac:dyDescent="0.2">
      <c r="A93" s="246">
        <v>44952</v>
      </c>
      <c r="B93" s="106" t="s">
        <v>541</v>
      </c>
      <c r="C93" s="106">
        <v>6681.1</v>
      </c>
      <c r="D93" s="203" t="s">
        <v>452</v>
      </c>
      <c r="E93" s="203" t="s">
        <v>7127</v>
      </c>
      <c r="F93" t="s">
        <v>3011</v>
      </c>
      <c r="G93" s="230"/>
      <c r="H93" s="293">
        <v>7</v>
      </c>
      <c r="I93" s="203">
        <v>693</v>
      </c>
      <c r="J93" s="293" t="s">
        <v>2937</v>
      </c>
      <c r="K93" s="203">
        <v>831.6</v>
      </c>
      <c r="L93" s="203" t="s">
        <v>459</v>
      </c>
      <c r="M93" s="203" t="s">
        <v>7116</v>
      </c>
      <c r="N93" t="s">
        <v>7117</v>
      </c>
      <c r="Q93">
        <v>7118.1</v>
      </c>
      <c r="R93">
        <v>64</v>
      </c>
    </row>
    <row r="94" spans="1:18" x14ac:dyDescent="0.2">
      <c r="A94" s="246">
        <v>44953</v>
      </c>
      <c r="B94" s="106" t="s">
        <v>541</v>
      </c>
      <c r="C94" s="106">
        <v>6681.1</v>
      </c>
      <c r="D94" s="203" t="s">
        <v>452</v>
      </c>
      <c r="E94" s="203" t="s">
        <v>7127</v>
      </c>
      <c r="F94" t="s">
        <v>3011</v>
      </c>
      <c r="G94" s="230"/>
      <c r="H94" s="293">
        <v>4</v>
      </c>
      <c r="I94" s="203">
        <v>693</v>
      </c>
      <c r="J94" s="293" t="s">
        <v>2937</v>
      </c>
      <c r="K94" s="203">
        <v>831.6</v>
      </c>
      <c r="L94" s="203" t="s">
        <v>459</v>
      </c>
      <c r="M94" s="203" t="s">
        <v>7116</v>
      </c>
      <c r="N94" t="s">
        <v>7117</v>
      </c>
      <c r="Q94">
        <v>11840.1</v>
      </c>
      <c r="R94">
        <v>446.5</v>
      </c>
    </row>
    <row r="95" spans="1:18" x14ac:dyDescent="0.2">
      <c r="A95" s="246">
        <v>44957</v>
      </c>
      <c r="B95" s="106" t="s">
        <v>541</v>
      </c>
      <c r="C95" s="106">
        <v>6637.1</v>
      </c>
      <c r="D95" s="203" t="s">
        <v>452</v>
      </c>
      <c r="E95" s="203" t="s">
        <v>7123</v>
      </c>
      <c r="F95" t="s">
        <v>7124</v>
      </c>
      <c r="G95" s="230"/>
      <c r="H95" s="293">
        <v>8</v>
      </c>
      <c r="I95" s="203">
        <v>562</v>
      </c>
      <c r="J95" s="293" t="s">
        <v>2937</v>
      </c>
      <c r="K95" s="203">
        <v>674.4</v>
      </c>
      <c r="L95" s="203" t="s">
        <v>459</v>
      </c>
      <c r="M95" s="203" t="s">
        <v>7116</v>
      </c>
      <c r="N95" t="s">
        <v>7117</v>
      </c>
      <c r="Q95">
        <v>18112.12</v>
      </c>
      <c r="R95">
        <v>113</v>
      </c>
    </row>
    <row r="96" spans="1:18" x14ac:dyDescent="0.2">
      <c r="A96" s="246">
        <v>44949</v>
      </c>
      <c r="B96" s="106" t="s">
        <v>541</v>
      </c>
      <c r="C96" s="106">
        <v>6637.1</v>
      </c>
      <c r="D96" s="203" t="s">
        <v>452</v>
      </c>
      <c r="E96" s="203" t="s">
        <v>7123</v>
      </c>
      <c r="F96" t="s">
        <v>7124</v>
      </c>
      <c r="G96" s="230"/>
      <c r="H96" s="293">
        <v>4</v>
      </c>
      <c r="I96" s="203">
        <v>562</v>
      </c>
      <c r="J96" s="293" t="s">
        <v>2937</v>
      </c>
      <c r="K96" s="203">
        <v>674.4</v>
      </c>
      <c r="L96" s="203" t="s">
        <v>459</v>
      </c>
      <c r="M96" s="203" t="s">
        <v>7116</v>
      </c>
      <c r="N96" t="s">
        <v>7117</v>
      </c>
      <c r="Q96">
        <v>18315</v>
      </c>
      <c r="R96">
        <v>201</v>
      </c>
    </row>
    <row r="97" spans="1:18" x14ac:dyDescent="0.2">
      <c r="A97" s="246">
        <v>44950</v>
      </c>
      <c r="B97" s="106" t="s">
        <v>541</v>
      </c>
      <c r="C97" s="106">
        <v>6637.1</v>
      </c>
      <c r="D97" s="203" t="s">
        <v>452</v>
      </c>
      <c r="E97" s="203" t="s">
        <v>7123</v>
      </c>
      <c r="F97" t="s">
        <v>7124</v>
      </c>
      <c r="G97" s="230"/>
      <c r="H97" s="293">
        <v>4</v>
      </c>
      <c r="I97" s="203">
        <v>562</v>
      </c>
      <c r="J97" s="293" t="s">
        <v>2937</v>
      </c>
      <c r="K97" s="203">
        <v>674.4</v>
      </c>
      <c r="L97" s="203" t="s">
        <v>459</v>
      </c>
      <c r="M97" s="203" t="s">
        <v>7116</v>
      </c>
      <c r="N97" t="s">
        <v>7117</v>
      </c>
      <c r="Q97">
        <v>52936.160000000003</v>
      </c>
      <c r="R97">
        <v>594</v>
      </c>
    </row>
    <row r="98" spans="1:18" x14ac:dyDescent="0.2">
      <c r="A98" s="246">
        <v>44935</v>
      </c>
      <c r="B98" s="106" t="s">
        <v>541</v>
      </c>
      <c r="C98" s="106">
        <v>6630.1</v>
      </c>
      <c r="D98" s="203" t="s">
        <v>452</v>
      </c>
      <c r="E98" s="203" t="s">
        <v>7120</v>
      </c>
      <c r="F98" t="s">
        <v>3856</v>
      </c>
      <c r="G98" s="230"/>
      <c r="H98" s="293">
        <v>8</v>
      </c>
      <c r="I98" s="203">
        <v>369</v>
      </c>
      <c r="J98" s="293" t="s">
        <v>2937</v>
      </c>
      <c r="K98" s="203">
        <v>442.8</v>
      </c>
      <c r="L98" s="203" t="s">
        <v>459</v>
      </c>
      <c r="M98" s="203" t="s">
        <v>7116</v>
      </c>
      <c r="N98" t="s">
        <v>7117</v>
      </c>
      <c r="Q98">
        <v>55005.16</v>
      </c>
      <c r="R98">
        <v>0.5</v>
      </c>
    </row>
    <row r="99" spans="1:18" x14ac:dyDescent="0.2">
      <c r="A99" s="246">
        <v>44942</v>
      </c>
      <c r="B99" s="106" t="s">
        <v>541</v>
      </c>
      <c r="C99" s="106">
        <v>6011.1</v>
      </c>
      <c r="D99" s="203" t="s">
        <v>452</v>
      </c>
      <c r="E99" s="203" t="s">
        <v>7121</v>
      </c>
      <c r="F99" t="s">
        <v>4830</v>
      </c>
      <c r="G99" s="230"/>
      <c r="H99" s="293">
        <v>8</v>
      </c>
      <c r="I99" s="203">
        <v>358</v>
      </c>
      <c r="J99" s="293" t="s">
        <v>2937</v>
      </c>
      <c r="K99" s="203">
        <v>429.6</v>
      </c>
      <c r="L99" s="203" t="s">
        <v>459</v>
      </c>
      <c r="M99" s="203" t="s">
        <v>7116</v>
      </c>
      <c r="N99" t="s">
        <v>7117</v>
      </c>
      <c r="Q99">
        <v>55005.17</v>
      </c>
      <c r="R99">
        <v>240.5</v>
      </c>
    </row>
    <row r="100" spans="1:18" x14ac:dyDescent="0.2">
      <c r="A100" s="246">
        <v>44942</v>
      </c>
      <c r="B100" s="106" t="s">
        <v>541</v>
      </c>
      <c r="C100" s="106">
        <v>6630.1</v>
      </c>
      <c r="D100" s="203" t="s">
        <v>452</v>
      </c>
      <c r="E100" s="203" t="s">
        <v>7130</v>
      </c>
      <c r="F100" t="s">
        <v>3859</v>
      </c>
      <c r="G100" s="230"/>
      <c r="H100" s="293">
        <v>8</v>
      </c>
      <c r="I100" s="203">
        <v>313</v>
      </c>
      <c r="J100" s="293" t="s">
        <v>2937</v>
      </c>
      <c r="K100" s="203">
        <v>375.6</v>
      </c>
      <c r="L100" s="203" t="s">
        <v>459</v>
      </c>
      <c r="M100" s="203" t="s">
        <v>7116</v>
      </c>
      <c r="N100" t="s">
        <v>7117</v>
      </c>
      <c r="Q100">
        <v>55304.160000000003</v>
      </c>
      <c r="R100">
        <v>659</v>
      </c>
    </row>
    <row r="101" spans="1:18" x14ac:dyDescent="0.2">
      <c r="A101" s="246">
        <v>44943</v>
      </c>
      <c r="B101" s="106" t="s">
        <v>541</v>
      </c>
      <c r="C101" s="106">
        <v>6011.1</v>
      </c>
      <c r="D101" s="203" t="s">
        <v>452</v>
      </c>
      <c r="E101" s="203" t="s">
        <v>7131</v>
      </c>
      <c r="F101" t="s">
        <v>2953</v>
      </c>
      <c r="G101" s="230"/>
      <c r="H101" s="293">
        <v>7</v>
      </c>
      <c r="I101" s="203">
        <v>481</v>
      </c>
      <c r="J101" s="293" t="s">
        <v>2937</v>
      </c>
      <c r="K101" s="203">
        <v>577.20000000000005</v>
      </c>
      <c r="L101" s="203" t="s">
        <v>459</v>
      </c>
      <c r="M101" s="203" t="s">
        <v>7116</v>
      </c>
      <c r="N101" t="s">
        <v>7117</v>
      </c>
      <c r="Q101">
        <v>55451.16</v>
      </c>
      <c r="R101">
        <v>63</v>
      </c>
    </row>
    <row r="102" spans="1:18" x14ac:dyDescent="0.2">
      <c r="A102" s="246">
        <v>44956</v>
      </c>
      <c r="B102" s="106" t="s">
        <v>541</v>
      </c>
      <c r="C102" s="106">
        <v>6637.1</v>
      </c>
      <c r="D102" s="203" t="s">
        <v>452</v>
      </c>
      <c r="E102" s="203" t="s">
        <v>7125</v>
      </c>
      <c r="F102" t="s">
        <v>3463</v>
      </c>
      <c r="G102" s="230"/>
      <c r="H102" s="293">
        <v>4</v>
      </c>
      <c r="I102" s="203">
        <v>462</v>
      </c>
      <c r="J102" s="293" t="s">
        <v>2937</v>
      </c>
      <c r="K102" s="203">
        <v>554.4</v>
      </c>
      <c r="L102" s="203" t="s">
        <v>459</v>
      </c>
      <c r="M102" s="203" t="s">
        <v>7116</v>
      </c>
      <c r="N102" t="s">
        <v>7117</v>
      </c>
      <c r="Q102">
        <v>75064.160000000003</v>
      </c>
      <c r="R102">
        <v>494</v>
      </c>
    </row>
    <row r="103" spans="1:18" x14ac:dyDescent="0.2">
      <c r="A103" s="246">
        <v>44956</v>
      </c>
      <c r="B103" s="106" t="s">
        <v>541</v>
      </c>
      <c r="C103" s="106">
        <v>6637.1</v>
      </c>
      <c r="D103" s="203" t="s">
        <v>452</v>
      </c>
      <c r="E103" s="203" t="s">
        <v>7126</v>
      </c>
      <c r="F103" t="s">
        <v>3304</v>
      </c>
      <c r="G103" s="230"/>
      <c r="H103" s="293">
        <v>4</v>
      </c>
      <c r="I103" s="203">
        <v>801</v>
      </c>
      <c r="J103" s="293" t="s">
        <v>2937</v>
      </c>
      <c r="K103" s="203">
        <v>961.2</v>
      </c>
      <c r="L103" s="203" t="s">
        <v>459</v>
      </c>
      <c r="M103" s="203" t="s">
        <v>7116</v>
      </c>
      <c r="N103" t="s">
        <v>7117</v>
      </c>
      <c r="Q103">
        <v>80422.16</v>
      </c>
      <c r="R103">
        <v>1821</v>
      </c>
    </row>
    <row r="104" spans="1:18" x14ac:dyDescent="0.2">
      <c r="A104" s="246">
        <v>44943</v>
      </c>
      <c r="B104" s="106" t="s">
        <v>541</v>
      </c>
      <c r="C104" s="106">
        <v>6011.1</v>
      </c>
      <c r="D104" s="203" t="s">
        <v>452</v>
      </c>
      <c r="E104" s="203" t="s">
        <v>7121</v>
      </c>
      <c r="F104" t="s">
        <v>4830</v>
      </c>
      <c r="G104" s="230"/>
      <c r="H104" s="293">
        <v>8</v>
      </c>
      <c r="I104" s="203">
        <v>358</v>
      </c>
      <c r="J104" s="293" t="s">
        <v>2937</v>
      </c>
      <c r="K104" s="203">
        <v>429.6</v>
      </c>
      <c r="L104" s="203" t="s">
        <v>459</v>
      </c>
      <c r="M104" s="203" t="s">
        <v>7116</v>
      </c>
      <c r="N104" t="s">
        <v>7117</v>
      </c>
      <c r="Q104">
        <v>80793.16</v>
      </c>
      <c r="R104">
        <v>2.5</v>
      </c>
    </row>
    <row r="105" spans="1:18" x14ac:dyDescent="0.2">
      <c r="A105" s="246">
        <v>44944</v>
      </c>
      <c r="B105" s="106" t="s">
        <v>541</v>
      </c>
      <c r="C105" s="106">
        <v>6011.1</v>
      </c>
      <c r="D105" s="203" t="s">
        <v>452</v>
      </c>
      <c r="E105" s="203" t="s">
        <v>7131</v>
      </c>
      <c r="F105" t="s">
        <v>2953</v>
      </c>
      <c r="G105" s="230"/>
      <c r="H105" s="293">
        <v>8</v>
      </c>
      <c r="I105" s="203">
        <v>481</v>
      </c>
      <c r="J105" s="293" t="s">
        <v>2937</v>
      </c>
      <c r="K105" s="203">
        <v>577.20000000000005</v>
      </c>
      <c r="L105" s="203" t="s">
        <v>459</v>
      </c>
      <c r="M105" s="203" t="s">
        <v>7116</v>
      </c>
      <c r="N105" t="s">
        <v>7117</v>
      </c>
      <c r="Q105">
        <v>80830.16</v>
      </c>
      <c r="R105">
        <v>367</v>
      </c>
    </row>
    <row r="106" spans="1:18" x14ac:dyDescent="0.2">
      <c r="A106" s="246">
        <v>44943</v>
      </c>
      <c r="B106" s="106" t="s">
        <v>541</v>
      </c>
      <c r="C106" s="106">
        <v>6637.1</v>
      </c>
      <c r="D106" s="203" t="s">
        <v>452</v>
      </c>
      <c r="E106" s="203" t="s">
        <v>7132</v>
      </c>
      <c r="F106" t="s">
        <v>7133</v>
      </c>
      <c r="G106" s="230"/>
      <c r="H106" s="293">
        <v>8</v>
      </c>
      <c r="I106" s="203">
        <v>280</v>
      </c>
      <c r="J106" s="293" t="s">
        <v>2937</v>
      </c>
      <c r="K106" s="203">
        <v>336</v>
      </c>
      <c r="L106" s="203" t="s">
        <v>459</v>
      </c>
      <c r="M106" s="203" t="s">
        <v>7116</v>
      </c>
      <c r="N106" t="s">
        <v>7117</v>
      </c>
      <c r="Q106">
        <v>6870.1</v>
      </c>
      <c r="R106">
        <v>58</v>
      </c>
    </row>
    <row r="107" spans="1:18" x14ac:dyDescent="0.2">
      <c r="A107" s="246">
        <v>44930</v>
      </c>
      <c r="B107" s="106" t="s">
        <v>541</v>
      </c>
      <c r="C107" s="106">
        <v>6011.1</v>
      </c>
      <c r="D107" s="203" t="s">
        <v>452</v>
      </c>
      <c r="E107" s="203" t="s">
        <v>7131</v>
      </c>
      <c r="F107" t="s">
        <v>2953</v>
      </c>
      <c r="G107" s="230"/>
      <c r="H107" s="293">
        <v>8</v>
      </c>
      <c r="I107" s="203">
        <v>481</v>
      </c>
      <c r="J107" s="293" t="s">
        <v>2937</v>
      </c>
      <c r="K107" s="203">
        <v>577.20000000000005</v>
      </c>
      <c r="L107" s="203" t="s">
        <v>459</v>
      </c>
      <c r="M107" s="203" t="s">
        <v>7116</v>
      </c>
      <c r="N107" t="s">
        <v>7117</v>
      </c>
      <c r="Q107" t="s">
        <v>2934</v>
      </c>
      <c r="R107">
        <v>69743.7</v>
      </c>
    </row>
    <row r="108" spans="1:18" x14ac:dyDescent="0.2">
      <c r="A108" s="246">
        <v>44957</v>
      </c>
      <c r="B108" s="106" t="s">
        <v>541</v>
      </c>
      <c r="C108" s="106">
        <v>6637.1</v>
      </c>
      <c r="D108" s="203" t="s">
        <v>452</v>
      </c>
      <c r="E108" s="203" t="s">
        <v>7125</v>
      </c>
      <c r="F108" t="s">
        <v>3463</v>
      </c>
      <c r="G108" s="230"/>
      <c r="H108" s="293">
        <v>4</v>
      </c>
      <c r="I108" s="203">
        <v>462</v>
      </c>
      <c r="J108" s="293" t="s">
        <v>2937</v>
      </c>
      <c r="K108" s="203">
        <v>554.4</v>
      </c>
      <c r="L108" s="203" t="s">
        <v>459</v>
      </c>
      <c r="M108" s="203" t="s">
        <v>7116</v>
      </c>
      <c r="N108" t="s">
        <v>7117</v>
      </c>
    </row>
    <row r="109" spans="1:18" x14ac:dyDescent="0.2">
      <c r="A109" s="246">
        <v>44957</v>
      </c>
      <c r="B109" s="106" t="s">
        <v>541</v>
      </c>
      <c r="C109" s="106">
        <v>6637.1</v>
      </c>
      <c r="D109" s="203" t="s">
        <v>452</v>
      </c>
      <c r="E109" s="203" t="s">
        <v>7126</v>
      </c>
      <c r="F109" t="s">
        <v>3304</v>
      </c>
      <c r="G109" s="230"/>
      <c r="H109" s="293">
        <v>8</v>
      </c>
      <c r="I109" s="203">
        <v>801</v>
      </c>
      <c r="J109" s="293" t="s">
        <v>2937</v>
      </c>
      <c r="K109" s="203">
        <v>961.2</v>
      </c>
      <c r="L109" s="203" t="s">
        <v>459</v>
      </c>
      <c r="M109" s="203" t="s">
        <v>7116</v>
      </c>
      <c r="N109" t="s">
        <v>7117</v>
      </c>
    </row>
    <row r="110" spans="1:18" x14ac:dyDescent="0.2">
      <c r="A110" s="246">
        <v>44956</v>
      </c>
      <c r="B110" s="106" t="s">
        <v>541</v>
      </c>
      <c r="C110" s="106">
        <v>6681.1</v>
      </c>
      <c r="D110" s="203" t="s">
        <v>452</v>
      </c>
      <c r="E110" s="203" t="s">
        <v>7130</v>
      </c>
      <c r="F110" t="s">
        <v>3859</v>
      </c>
      <c r="G110" s="230"/>
      <c r="H110" s="293">
        <v>6</v>
      </c>
      <c r="I110" s="203">
        <v>313</v>
      </c>
      <c r="J110" s="293" t="s">
        <v>2937</v>
      </c>
      <c r="K110" s="203">
        <v>375.6</v>
      </c>
      <c r="L110" s="203" t="s">
        <v>459</v>
      </c>
      <c r="M110" s="203" t="s">
        <v>7116</v>
      </c>
      <c r="N110" t="s">
        <v>7117</v>
      </c>
    </row>
    <row r="111" spans="1:18" x14ac:dyDescent="0.2">
      <c r="A111" s="246">
        <v>44944</v>
      </c>
      <c r="B111" s="106" t="s">
        <v>541</v>
      </c>
      <c r="C111" s="106">
        <v>6011.1</v>
      </c>
      <c r="D111" s="203" t="s">
        <v>452</v>
      </c>
      <c r="E111" s="203" t="s">
        <v>7121</v>
      </c>
      <c r="F111" t="s">
        <v>4830</v>
      </c>
      <c r="G111" s="230"/>
      <c r="H111" s="293">
        <v>8</v>
      </c>
      <c r="I111" s="203">
        <v>358</v>
      </c>
      <c r="J111" s="293" t="s">
        <v>2937</v>
      </c>
      <c r="K111" s="203">
        <v>429.6</v>
      </c>
      <c r="L111" s="203" t="s">
        <v>459</v>
      </c>
      <c r="M111" s="203" t="s">
        <v>7116</v>
      </c>
      <c r="N111" t="s">
        <v>7117</v>
      </c>
    </row>
    <row r="112" spans="1:18" x14ac:dyDescent="0.2">
      <c r="A112" s="246">
        <v>44945</v>
      </c>
      <c r="B112" s="106" t="s">
        <v>541</v>
      </c>
      <c r="C112" s="106">
        <v>6011.1</v>
      </c>
      <c r="D112" s="203" t="s">
        <v>452</v>
      </c>
      <c r="E112" s="203" t="s">
        <v>7131</v>
      </c>
      <c r="F112" t="s">
        <v>2953</v>
      </c>
      <c r="G112" s="230"/>
      <c r="H112" s="293">
        <v>8</v>
      </c>
      <c r="I112" s="203">
        <v>481</v>
      </c>
      <c r="J112" s="293" t="s">
        <v>2937</v>
      </c>
      <c r="K112" s="203">
        <v>577.20000000000005</v>
      </c>
      <c r="L112" s="203" t="s">
        <v>459</v>
      </c>
      <c r="M112" s="203" t="s">
        <v>7116</v>
      </c>
      <c r="N112" t="s">
        <v>7117</v>
      </c>
    </row>
    <row r="113" spans="1:14" x14ac:dyDescent="0.2">
      <c r="A113" s="246">
        <v>44931</v>
      </c>
      <c r="B113" s="106" t="s">
        <v>541</v>
      </c>
      <c r="C113" s="106">
        <v>6011.1</v>
      </c>
      <c r="D113" s="203" t="s">
        <v>452</v>
      </c>
      <c r="E113" s="203" t="s">
        <v>7131</v>
      </c>
      <c r="F113" t="s">
        <v>2953</v>
      </c>
      <c r="G113" s="230"/>
      <c r="H113" s="293">
        <v>7</v>
      </c>
      <c r="I113" s="203">
        <v>481</v>
      </c>
      <c r="J113" s="293" t="s">
        <v>2937</v>
      </c>
      <c r="K113" s="203">
        <v>577.20000000000005</v>
      </c>
      <c r="L113" s="203" t="s">
        <v>459</v>
      </c>
      <c r="M113" s="203" t="s">
        <v>7116</v>
      </c>
      <c r="N113" t="s">
        <v>7117</v>
      </c>
    </row>
    <row r="114" spans="1:14" x14ac:dyDescent="0.2">
      <c r="A114" s="246">
        <v>44944</v>
      </c>
      <c r="B114" s="106" t="s">
        <v>541</v>
      </c>
      <c r="C114" s="106">
        <v>6637.1</v>
      </c>
      <c r="D114" s="203" t="s">
        <v>452</v>
      </c>
      <c r="E114" s="203" t="s">
        <v>7132</v>
      </c>
      <c r="F114" t="s">
        <v>7133</v>
      </c>
      <c r="G114" s="230"/>
      <c r="H114" s="293">
        <v>7</v>
      </c>
      <c r="I114" s="203">
        <v>280</v>
      </c>
      <c r="J114" s="293" t="s">
        <v>2937</v>
      </c>
      <c r="K114" s="203">
        <v>336</v>
      </c>
      <c r="L114" s="203" t="s">
        <v>459</v>
      </c>
      <c r="M114" s="203" t="s">
        <v>7116</v>
      </c>
      <c r="N114" t="s">
        <v>7117</v>
      </c>
    </row>
    <row r="115" spans="1:14" x14ac:dyDescent="0.2">
      <c r="A115" s="246">
        <v>44949</v>
      </c>
      <c r="B115" s="106" t="s">
        <v>541</v>
      </c>
      <c r="C115" s="106">
        <v>6637.1</v>
      </c>
      <c r="D115" s="203" t="s">
        <v>452</v>
      </c>
      <c r="E115" s="203" t="s">
        <v>7126</v>
      </c>
      <c r="F115" t="s">
        <v>3304</v>
      </c>
      <c r="G115" s="230"/>
      <c r="H115" s="293">
        <v>4</v>
      </c>
      <c r="I115" s="203">
        <v>801</v>
      </c>
      <c r="J115" s="293" t="s">
        <v>2937</v>
      </c>
      <c r="K115" s="203">
        <v>961.2</v>
      </c>
      <c r="L115" s="203" t="s">
        <v>459</v>
      </c>
      <c r="M115" s="203" t="s">
        <v>7116</v>
      </c>
      <c r="N115" t="s">
        <v>7117</v>
      </c>
    </row>
    <row r="116" spans="1:14" x14ac:dyDescent="0.2">
      <c r="A116" s="246">
        <v>44957</v>
      </c>
      <c r="B116" s="106" t="s">
        <v>541</v>
      </c>
      <c r="C116" s="106">
        <v>6681.1</v>
      </c>
      <c r="D116" s="203" t="s">
        <v>452</v>
      </c>
      <c r="E116" s="203" t="s">
        <v>7130</v>
      </c>
      <c r="F116" t="s">
        <v>3859</v>
      </c>
      <c r="G116" s="230"/>
      <c r="H116" s="293">
        <v>6</v>
      </c>
      <c r="I116" s="203">
        <v>313</v>
      </c>
      <c r="J116" s="293" t="s">
        <v>2937</v>
      </c>
      <c r="K116" s="203">
        <v>375.6</v>
      </c>
      <c r="L116" s="203" t="s">
        <v>459</v>
      </c>
      <c r="M116" s="203" t="s">
        <v>7116</v>
      </c>
      <c r="N116" t="s">
        <v>7117</v>
      </c>
    </row>
    <row r="117" spans="1:14" x14ac:dyDescent="0.2">
      <c r="A117" s="246">
        <v>44945</v>
      </c>
      <c r="B117" s="106" t="s">
        <v>541</v>
      </c>
      <c r="C117" s="106">
        <v>6011.1</v>
      </c>
      <c r="D117" s="203" t="s">
        <v>452</v>
      </c>
      <c r="E117" s="203" t="s">
        <v>7121</v>
      </c>
      <c r="F117" t="s">
        <v>4830</v>
      </c>
      <c r="G117" s="230"/>
      <c r="H117" s="293">
        <v>8</v>
      </c>
      <c r="I117" s="203">
        <v>358</v>
      </c>
      <c r="J117" s="293" t="s">
        <v>2937</v>
      </c>
      <c r="K117" s="203">
        <v>429.6</v>
      </c>
      <c r="L117" s="203" t="s">
        <v>459</v>
      </c>
      <c r="M117" s="203" t="s">
        <v>7116</v>
      </c>
      <c r="N117" t="s">
        <v>7117</v>
      </c>
    </row>
    <row r="118" spans="1:14" x14ac:dyDescent="0.2">
      <c r="A118" s="246">
        <v>44932</v>
      </c>
      <c r="B118" s="106" t="s">
        <v>541</v>
      </c>
      <c r="C118" s="106">
        <v>6011.1</v>
      </c>
      <c r="D118" s="203" t="s">
        <v>452</v>
      </c>
      <c r="E118" s="203" t="s">
        <v>7131</v>
      </c>
      <c r="F118" t="s">
        <v>2953</v>
      </c>
      <c r="G118" s="230"/>
      <c r="H118" s="293">
        <v>7</v>
      </c>
      <c r="I118" s="203">
        <v>481</v>
      </c>
      <c r="J118" s="293" t="s">
        <v>2937</v>
      </c>
      <c r="K118" s="203">
        <v>577.20000000000005</v>
      </c>
      <c r="L118" s="203" t="s">
        <v>459</v>
      </c>
      <c r="M118" s="203" t="s">
        <v>7116</v>
      </c>
      <c r="N118" t="s">
        <v>7117</v>
      </c>
    </row>
    <row r="119" spans="1:14" x14ac:dyDescent="0.2">
      <c r="A119" s="246">
        <v>44946</v>
      </c>
      <c r="B119" s="106" t="s">
        <v>541</v>
      </c>
      <c r="C119" s="106">
        <v>6011.1</v>
      </c>
      <c r="D119" s="203" t="s">
        <v>452</v>
      </c>
      <c r="E119" s="203" t="s">
        <v>7131</v>
      </c>
      <c r="F119" t="s">
        <v>2953</v>
      </c>
      <c r="G119" s="230"/>
      <c r="H119" s="293">
        <v>8</v>
      </c>
      <c r="I119" s="203">
        <v>481</v>
      </c>
      <c r="J119" s="293" t="s">
        <v>2937</v>
      </c>
      <c r="K119" s="203">
        <v>577.20000000000005</v>
      </c>
      <c r="L119" s="203" t="s">
        <v>459</v>
      </c>
      <c r="M119" s="203" t="s">
        <v>7116</v>
      </c>
      <c r="N119" t="s">
        <v>7117</v>
      </c>
    </row>
    <row r="120" spans="1:14" x14ac:dyDescent="0.2">
      <c r="A120" s="246">
        <v>44945</v>
      </c>
      <c r="B120" s="106" t="s">
        <v>541</v>
      </c>
      <c r="C120" s="106">
        <v>6637.1</v>
      </c>
      <c r="D120" s="203" t="s">
        <v>452</v>
      </c>
      <c r="E120" s="203" t="s">
        <v>7132</v>
      </c>
      <c r="F120" t="s">
        <v>7133</v>
      </c>
      <c r="G120" s="230"/>
      <c r="H120" s="293">
        <v>8</v>
      </c>
      <c r="I120" s="203">
        <v>280</v>
      </c>
      <c r="J120" s="293" t="s">
        <v>2937</v>
      </c>
      <c r="K120" s="203">
        <v>336</v>
      </c>
      <c r="L120" s="203" t="s">
        <v>459</v>
      </c>
      <c r="M120" s="203" t="s">
        <v>7116</v>
      </c>
      <c r="N120" t="s">
        <v>7117</v>
      </c>
    </row>
    <row r="121" spans="1:14" x14ac:dyDescent="0.2">
      <c r="A121" s="246">
        <v>44942</v>
      </c>
      <c r="B121" s="106" t="s">
        <v>541</v>
      </c>
      <c r="C121" s="106">
        <v>6563.1</v>
      </c>
      <c r="D121" s="203" t="s">
        <v>452</v>
      </c>
      <c r="E121" s="203" t="s">
        <v>7125</v>
      </c>
      <c r="F121" t="s">
        <v>3463</v>
      </c>
      <c r="G121" s="230"/>
      <c r="H121" s="293">
        <v>8</v>
      </c>
      <c r="I121" s="203">
        <v>462</v>
      </c>
      <c r="J121" s="293" t="s">
        <v>2937</v>
      </c>
      <c r="K121" s="203">
        <v>554.4</v>
      </c>
      <c r="L121" s="203" t="s">
        <v>459</v>
      </c>
      <c r="M121" s="203" t="s">
        <v>7116</v>
      </c>
      <c r="N121" t="s">
        <v>7117</v>
      </c>
    </row>
    <row r="122" spans="1:14" x14ac:dyDescent="0.2">
      <c r="A122" s="246">
        <v>44950</v>
      </c>
      <c r="B122" s="106" t="s">
        <v>541</v>
      </c>
      <c r="C122" s="106">
        <v>6637.1</v>
      </c>
      <c r="D122" s="203" t="s">
        <v>452</v>
      </c>
      <c r="E122" s="203" t="s">
        <v>7126</v>
      </c>
      <c r="F122" t="s">
        <v>3304</v>
      </c>
      <c r="G122" s="230"/>
      <c r="H122" s="293">
        <v>6</v>
      </c>
      <c r="I122" s="203">
        <v>801</v>
      </c>
      <c r="J122" s="293" t="s">
        <v>2937</v>
      </c>
      <c r="K122" s="203">
        <v>961.2</v>
      </c>
      <c r="L122" s="203" t="s">
        <v>459</v>
      </c>
      <c r="M122" s="203" t="s">
        <v>7116</v>
      </c>
      <c r="N122" t="s">
        <v>7117</v>
      </c>
    </row>
    <row r="123" spans="1:14" x14ac:dyDescent="0.2">
      <c r="A123" s="246">
        <v>44946</v>
      </c>
      <c r="B123" s="106" t="s">
        <v>541</v>
      </c>
      <c r="C123" s="106">
        <v>6011.1</v>
      </c>
      <c r="D123" s="203" t="s">
        <v>452</v>
      </c>
      <c r="E123" s="203" t="s">
        <v>7121</v>
      </c>
      <c r="F123" t="s">
        <v>4830</v>
      </c>
      <c r="G123" s="230"/>
      <c r="H123" s="293">
        <v>8</v>
      </c>
      <c r="I123" s="203">
        <v>358</v>
      </c>
      <c r="J123" s="293" t="s">
        <v>2937</v>
      </c>
      <c r="K123" s="203">
        <v>429.6</v>
      </c>
      <c r="L123" s="203" t="s">
        <v>459</v>
      </c>
      <c r="M123" s="203" t="s">
        <v>7116</v>
      </c>
      <c r="N123" t="s">
        <v>7117</v>
      </c>
    </row>
    <row r="124" spans="1:14" x14ac:dyDescent="0.2">
      <c r="A124" s="246">
        <v>44956</v>
      </c>
      <c r="B124" s="106" t="s">
        <v>541</v>
      </c>
      <c r="C124" s="106">
        <v>6667.1</v>
      </c>
      <c r="D124" s="203" t="s">
        <v>452</v>
      </c>
      <c r="E124" s="203" t="s">
        <v>7130</v>
      </c>
      <c r="F124" t="s">
        <v>3859</v>
      </c>
      <c r="G124" s="230"/>
      <c r="H124" s="293">
        <v>2</v>
      </c>
      <c r="I124" s="203">
        <v>313</v>
      </c>
      <c r="J124" s="293" t="s">
        <v>2937</v>
      </c>
      <c r="K124" s="203">
        <v>375.6</v>
      </c>
      <c r="L124" s="203" t="s">
        <v>459</v>
      </c>
      <c r="M124" s="203" t="s">
        <v>7116</v>
      </c>
      <c r="N124" t="s">
        <v>7117</v>
      </c>
    </row>
    <row r="125" spans="1:14" x14ac:dyDescent="0.2">
      <c r="A125" s="246">
        <v>44956</v>
      </c>
      <c r="B125" s="106" t="s">
        <v>541</v>
      </c>
      <c r="C125" s="106">
        <v>6011.1</v>
      </c>
      <c r="D125" s="203" t="s">
        <v>452</v>
      </c>
      <c r="E125" s="203" t="s">
        <v>7131</v>
      </c>
      <c r="F125" t="s">
        <v>2953</v>
      </c>
      <c r="G125" s="230"/>
      <c r="H125" s="293">
        <v>8</v>
      </c>
      <c r="I125" s="203">
        <v>481</v>
      </c>
      <c r="J125" s="293" t="s">
        <v>2937</v>
      </c>
      <c r="K125" s="203">
        <v>577.20000000000005</v>
      </c>
      <c r="L125" s="203" t="s">
        <v>459</v>
      </c>
      <c r="M125" s="203" t="s">
        <v>7116</v>
      </c>
      <c r="N125" t="s">
        <v>7117</v>
      </c>
    </row>
    <row r="126" spans="1:14" x14ac:dyDescent="0.2">
      <c r="A126" s="246">
        <v>44946</v>
      </c>
      <c r="B126" s="106" t="s">
        <v>541</v>
      </c>
      <c r="C126" s="106">
        <v>6637.1</v>
      </c>
      <c r="D126" s="203" t="s">
        <v>452</v>
      </c>
      <c r="E126" s="203" t="s">
        <v>7132</v>
      </c>
      <c r="F126" t="s">
        <v>7133</v>
      </c>
      <c r="G126" s="230"/>
      <c r="H126" s="293">
        <v>8</v>
      </c>
      <c r="I126" s="203">
        <v>280</v>
      </c>
      <c r="J126" s="293" t="s">
        <v>2937</v>
      </c>
      <c r="K126" s="203">
        <v>336</v>
      </c>
      <c r="L126" s="203" t="s">
        <v>459</v>
      </c>
      <c r="M126" s="203" t="s">
        <v>7116</v>
      </c>
      <c r="N126" t="s">
        <v>7117</v>
      </c>
    </row>
    <row r="127" spans="1:14" x14ac:dyDescent="0.2">
      <c r="A127" s="246">
        <v>44939</v>
      </c>
      <c r="B127" s="106" t="s">
        <v>541</v>
      </c>
      <c r="C127" s="106">
        <v>6011.1</v>
      </c>
      <c r="D127" s="203" t="s">
        <v>452</v>
      </c>
      <c r="E127" s="203" t="s">
        <v>7131</v>
      </c>
      <c r="F127" t="s">
        <v>2953</v>
      </c>
      <c r="G127" s="230"/>
      <c r="H127" s="293">
        <v>8</v>
      </c>
      <c r="I127" s="203">
        <v>481</v>
      </c>
      <c r="J127" s="293" t="s">
        <v>2937</v>
      </c>
      <c r="K127" s="203">
        <v>577.20000000000005</v>
      </c>
      <c r="L127" s="203" t="s">
        <v>459</v>
      </c>
      <c r="M127" s="203" t="s">
        <v>7116</v>
      </c>
      <c r="N127" t="s">
        <v>7117</v>
      </c>
    </row>
    <row r="128" spans="1:14" x14ac:dyDescent="0.2">
      <c r="A128" s="246">
        <v>44943</v>
      </c>
      <c r="B128" s="106" t="s">
        <v>541</v>
      </c>
      <c r="C128" s="106">
        <v>6563.1</v>
      </c>
      <c r="D128" s="203" t="s">
        <v>452</v>
      </c>
      <c r="E128" s="203" t="s">
        <v>7125</v>
      </c>
      <c r="F128" t="s">
        <v>3463</v>
      </c>
      <c r="G128" s="230"/>
      <c r="H128" s="293">
        <v>8</v>
      </c>
      <c r="I128" s="203">
        <v>462</v>
      </c>
      <c r="J128" s="293" t="s">
        <v>2937</v>
      </c>
      <c r="K128" s="203">
        <v>554.4</v>
      </c>
      <c r="L128" s="203" t="s">
        <v>459</v>
      </c>
      <c r="M128" s="203" t="s">
        <v>7116</v>
      </c>
      <c r="N128" t="s">
        <v>7117</v>
      </c>
    </row>
    <row r="129" spans="1:14" x14ac:dyDescent="0.2">
      <c r="A129" s="246">
        <v>44932</v>
      </c>
      <c r="B129" s="106" t="s">
        <v>541</v>
      </c>
      <c r="C129" s="106">
        <v>6630.1</v>
      </c>
      <c r="D129" s="203" t="s">
        <v>452</v>
      </c>
      <c r="E129" s="203" t="s">
        <v>7120</v>
      </c>
      <c r="F129" t="s">
        <v>3856</v>
      </c>
      <c r="G129" s="230"/>
      <c r="H129" s="293">
        <v>2</v>
      </c>
      <c r="I129" s="203">
        <v>369</v>
      </c>
      <c r="J129" s="293" t="s">
        <v>2937</v>
      </c>
      <c r="K129" s="203">
        <v>442.8</v>
      </c>
      <c r="L129" s="203" t="s">
        <v>459</v>
      </c>
      <c r="M129" s="203" t="s">
        <v>7116</v>
      </c>
      <c r="N129" t="s">
        <v>7117</v>
      </c>
    </row>
    <row r="130" spans="1:14" x14ac:dyDescent="0.2">
      <c r="A130" s="246">
        <v>44952</v>
      </c>
      <c r="B130" s="106" t="s">
        <v>541</v>
      </c>
      <c r="C130" s="106">
        <v>6637.1</v>
      </c>
      <c r="D130" s="203" t="s">
        <v>452</v>
      </c>
      <c r="E130" s="203" t="s">
        <v>7126</v>
      </c>
      <c r="F130" t="s">
        <v>3304</v>
      </c>
      <c r="G130" s="230"/>
      <c r="H130" s="293">
        <v>8</v>
      </c>
      <c r="I130" s="203">
        <v>801</v>
      </c>
      <c r="J130" s="293" t="s">
        <v>2937</v>
      </c>
      <c r="K130" s="203">
        <v>961.2</v>
      </c>
      <c r="L130" s="203" t="s">
        <v>459</v>
      </c>
      <c r="M130" s="203" t="s">
        <v>7116</v>
      </c>
      <c r="N130" t="s">
        <v>7117</v>
      </c>
    </row>
    <row r="131" spans="1:14" x14ac:dyDescent="0.2">
      <c r="A131" s="246">
        <v>44949</v>
      </c>
      <c r="B131" s="106" t="s">
        <v>541</v>
      </c>
      <c r="C131" s="106">
        <v>6011.1</v>
      </c>
      <c r="D131" s="203" t="s">
        <v>452</v>
      </c>
      <c r="E131" s="203" t="s">
        <v>7121</v>
      </c>
      <c r="F131" t="s">
        <v>4830</v>
      </c>
      <c r="G131" s="230"/>
      <c r="H131" s="293">
        <v>8</v>
      </c>
      <c r="I131" s="203">
        <v>358</v>
      </c>
      <c r="J131" s="293" t="s">
        <v>2937</v>
      </c>
      <c r="K131" s="203">
        <v>429.6</v>
      </c>
      <c r="L131" s="203" t="s">
        <v>459</v>
      </c>
      <c r="M131" s="203" t="s">
        <v>7116</v>
      </c>
      <c r="N131" t="s">
        <v>7117</v>
      </c>
    </row>
    <row r="132" spans="1:14" x14ac:dyDescent="0.2">
      <c r="A132" s="246">
        <v>44957</v>
      </c>
      <c r="B132" s="106" t="s">
        <v>541</v>
      </c>
      <c r="C132" s="106">
        <v>6667.1</v>
      </c>
      <c r="D132" s="203" t="s">
        <v>452</v>
      </c>
      <c r="E132" s="203" t="s">
        <v>7130</v>
      </c>
      <c r="F132" t="s">
        <v>3859</v>
      </c>
      <c r="G132" s="230"/>
      <c r="H132" s="293">
        <v>2</v>
      </c>
      <c r="I132" s="203">
        <v>313</v>
      </c>
      <c r="J132" s="293" t="s">
        <v>2937</v>
      </c>
      <c r="K132" s="203">
        <v>375.6</v>
      </c>
      <c r="L132" s="203" t="s">
        <v>459</v>
      </c>
      <c r="M132" s="203" t="s">
        <v>7116</v>
      </c>
      <c r="N132" t="s">
        <v>7117</v>
      </c>
    </row>
    <row r="133" spans="1:14" x14ac:dyDescent="0.2">
      <c r="A133" s="246">
        <v>44957</v>
      </c>
      <c r="B133" s="106" t="s">
        <v>541</v>
      </c>
      <c r="C133" s="106">
        <v>6011.1</v>
      </c>
      <c r="D133" s="203" t="s">
        <v>452</v>
      </c>
      <c r="E133" s="203" t="s">
        <v>7131</v>
      </c>
      <c r="F133" t="s">
        <v>2953</v>
      </c>
      <c r="G133" s="230"/>
      <c r="H133" s="293">
        <v>8</v>
      </c>
      <c r="I133" s="203">
        <v>481</v>
      </c>
      <c r="J133" s="293" t="s">
        <v>2937</v>
      </c>
      <c r="K133" s="203">
        <v>577.20000000000005</v>
      </c>
      <c r="L133" s="203" t="s">
        <v>459</v>
      </c>
      <c r="M133" s="203" t="s">
        <v>7116</v>
      </c>
      <c r="N133" t="s">
        <v>7117</v>
      </c>
    </row>
    <row r="134" spans="1:14" x14ac:dyDescent="0.2">
      <c r="A134" s="246">
        <v>44944</v>
      </c>
      <c r="B134" s="106" t="s">
        <v>541</v>
      </c>
      <c r="C134" s="106">
        <v>6563.1</v>
      </c>
      <c r="D134" s="203" t="s">
        <v>452</v>
      </c>
      <c r="E134" s="203" t="s">
        <v>7125</v>
      </c>
      <c r="F134" t="s">
        <v>3463</v>
      </c>
      <c r="G134" s="230"/>
      <c r="H134" s="293">
        <v>8</v>
      </c>
      <c r="I134" s="203">
        <v>462</v>
      </c>
      <c r="J134" s="293" t="s">
        <v>2937</v>
      </c>
      <c r="K134" s="203">
        <v>554.4</v>
      </c>
      <c r="L134" s="203" t="s">
        <v>459</v>
      </c>
      <c r="M134" s="203" t="s">
        <v>7116</v>
      </c>
      <c r="N134" t="s">
        <v>7117</v>
      </c>
    </row>
    <row r="135" spans="1:14" x14ac:dyDescent="0.2">
      <c r="A135" s="246">
        <v>44956</v>
      </c>
      <c r="B135" s="106" t="s">
        <v>541</v>
      </c>
      <c r="C135" s="106">
        <v>6637.1</v>
      </c>
      <c r="D135" s="203" t="s">
        <v>452</v>
      </c>
      <c r="E135" s="203" t="s">
        <v>7132</v>
      </c>
      <c r="F135" t="s">
        <v>7133</v>
      </c>
      <c r="G135" s="230"/>
      <c r="H135" s="293">
        <v>3.5</v>
      </c>
      <c r="I135" s="203">
        <v>280</v>
      </c>
      <c r="J135" s="293" t="s">
        <v>2937</v>
      </c>
      <c r="K135" s="203">
        <v>336</v>
      </c>
      <c r="L135" s="203" t="s">
        <v>459</v>
      </c>
      <c r="M135" s="203" t="s">
        <v>7116</v>
      </c>
      <c r="N135" t="s">
        <v>7117</v>
      </c>
    </row>
    <row r="136" spans="1:14" x14ac:dyDescent="0.2">
      <c r="A136" s="246">
        <v>44953</v>
      </c>
      <c r="B136" s="106" t="s">
        <v>541</v>
      </c>
      <c r="C136" s="106">
        <v>6637.1</v>
      </c>
      <c r="D136" s="203" t="s">
        <v>452</v>
      </c>
      <c r="E136" s="203" t="s">
        <v>7126</v>
      </c>
      <c r="F136" t="s">
        <v>3304</v>
      </c>
      <c r="G136" s="230"/>
      <c r="H136" s="293">
        <v>7</v>
      </c>
      <c r="I136" s="203">
        <v>801</v>
      </c>
      <c r="J136" s="293" t="s">
        <v>2937</v>
      </c>
      <c r="K136" s="203">
        <v>961.2</v>
      </c>
      <c r="L136" s="203" t="s">
        <v>459</v>
      </c>
      <c r="M136" s="203" t="s">
        <v>7116</v>
      </c>
      <c r="N136" t="s">
        <v>7117</v>
      </c>
    </row>
    <row r="137" spans="1:14" x14ac:dyDescent="0.2">
      <c r="A137" s="246">
        <v>44950</v>
      </c>
      <c r="B137" s="106" t="s">
        <v>541</v>
      </c>
      <c r="C137" s="106">
        <v>6011.1</v>
      </c>
      <c r="D137" s="203" t="s">
        <v>452</v>
      </c>
      <c r="E137" s="203" t="s">
        <v>7121</v>
      </c>
      <c r="F137" t="s">
        <v>4830</v>
      </c>
      <c r="G137" s="230"/>
      <c r="H137" s="293">
        <v>4</v>
      </c>
      <c r="I137" s="203">
        <v>358</v>
      </c>
      <c r="J137" s="293" t="s">
        <v>2937</v>
      </c>
      <c r="K137" s="203">
        <v>429.6</v>
      </c>
      <c r="L137" s="203" t="s">
        <v>459</v>
      </c>
      <c r="M137" s="203" t="s">
        <v>7116</v>
      </c>
      <c r="N137" t="s">
        <v>7117</v>
      </c>
    </row>
    <row r="138" spans="1:14" x14ac:dyDescent="0.2">
      <c r="A138" s="246">
        <v>44951</v>
      </c>
      <c r="B138" s="106" t="s">
        <v>541</v>
      </c>
      <c r="C138" s="106">
        <v>6667.1</v>
      </c>
      <c r="D138" s="203" t="s">
        <v>452</v>
      </c>
      <c r="E138" s="203" t="s">
        <v>7130</v>
      </c>
      <c r="F138" t="s">
        <v>3859</v>
      </c>
      <c r="G138" s="230"/>
      <c r="H138" s="293">
        <v>2</v>
      </c>
      <c r="I138" s="203">
        <v>313</v>
      </c>
      <c r="J138" s="293" t="s">
        <v>2937</v>
      </c>
      <c r="K138" s="203">
        <v>375.6</v>
      </c>
      <c r="L138" s="203" t="s">
        <v>459</v>
      </c>
      <c r="M138" s="203" t="s">
        <v>7116</v>
      </c>
      <c r="N138" t="s">
        <v>7117</v>
      </c>
    </row>
    <row r="139" spans="1:14" x14ac:dyDescent="0.2">
      <c r="A139" s="246">
        <v>44949</v>
      </c>
      <c r="B139" s="106" t="s">
        <v>541</v>
      </c>
      <c r="C139" s="106">
        <v>6011.1</v>
      </c>
      <c r="D139" s="203" t="s">
        <v>452</v>
      </c>
      <c r="E139" s="203" t="s">
        <v>7131</v>
      </c>
      <c r="F139" t="s">
        <v>2953</v>
      </c>
      <c r="G139" s="230"/>
      <c r="H139" s="293">
        <v>8</v>
      </c>
      <c r="I139" s="203">
        <v>481</v>
      </c>
      <c r="J139" s="293" t="s">
        <v>2937</v>
      </c>
      <c r="K139" s="203">
        <v>577.20000000000005</v>
      </c>
      <c r="L139" s="203" t="s">
        <v>459</v>
      </c>
      <c r="M139" s="203" t="s">
        <v>7116</v>
      </c>
      <c r="N139" t="s">
        <v>7117</v>
      </c>
    </row>
    <row r="140" spans="1:14" x14ac:dyDescent="0.2">
      <c r="A140" s="246">
        <v>44957</v>
      </c>
      <c r="B140" s="106" t="s">
        <v>541</v>
      </c>
      <c r="C140" s="106">
        <v>6637.1</v>
      </c>
      <c r="D140" s="203" t="s">
        <v>452</v>
      </c>
      <c r="E140" s="203" t="s">
        <v>7132</v>
      </c>
      <c r="F140" t="s">
        <v>7133</v>
      </c>
      <c r="G140" s="230"/>
      <c r="H140" s="293">
        <v>4</v>
      </c>
      <c r="I140" s="203">
        <v>280</v>
      </c>
      <c r="J140" s="293" t="s">
        <v>2937</v>
      </c>
      <c r="K140" s="203">
        <v>336</v>
      </c>
      <c r="L140" s="203" t="s">
        <v>459</v>
      </c>
      <c r="M140" s="203" t="s">
        <v>7116</v>
      </c>
      <c r="N140" t="s">
        <v>7117</v>
      </c>
    </row>
    <row r="141" spans="1:14" x14ac:dyDescent="0.2">
      <c r="A141" s="246">
        <v>44942</v>
      </c>
      <c r="B141" s="106" t="s">
        <v>541</v>
      </c>
      <c r="C141" s="106">
        <v>6637.1</v>
      </c>
      <c r="D141" s="203" t="s">
        <v>452</v>
      </c>
      <c r="E141" s="203" t="s">
        <v>7126</v>
      </c>
      <c r="F141" t="s">
        <v>3304</v>
      </c>
      <c r="G141" s="230"/>
      <c r="H141" s="293">
        <v>8</v>
      </c>
      <c r="I141" s="203">
        <v>801</v>
      </c>
      <c r="J141" s="293" t="s">
        <v>2937</v>
      </c>
      <c r="K141" s="203">
        <v>961.2</v>
      </c>
      <c r="L141" s="203" t="s">
        <v>459</v>
      </c>
      <c r="M141" s="203" t="s">
        <v>7116</v>
      </c>
      <c r="N141" t="s">
        <v>7117</v>
      </c>
    </row>
    <row r="142" spans="1:14" x14ac:dyDescent="0.2">
      <c r="A142" s="246">
        <v>44951</v>
      </c>
      <c r="B142" s="106" t="s">
        <v>541</v>
      </c>
      <c r="C142" s="106">
        <v>6011.1</v>
      </c>
      <c r="D142" s="203" t="s">
        <v>452</v>
      </c>
      <c r="E142" s="203" t="s">
        <v>7121</v>
      </c>
      <c r="F142" t="s">
        <v>4830</v>
      </c>
      <c r="G142" s="230"/>
      <c r="H142" s="293">
        <v>8</v>
      </c>
      <c r="I142" s="203">
        <v>358</v>
      </c>
      <c r="J142" s="293" t="s">
        <v>2937</v>
      </c>
      <c r="K142" s="203">
        <v>429.6</v>
      </c>
      <c r="L142" s="203" t="s">
        <v>459</v>
      </c>
      <c r="M142" s="203" t="s">
        <v>7116</v>
      </c>
      <c r="N142" t="s">
        <v>7117</v>
      </c>
    </row>
    <row r="143" spans="1:14" x14ac:dyDescent="0.2">
      <c r="A143" s="246">
        <v>44945</v>
      </c>
      <c r="B143" s="106" t="s">
        <v>541</v>
      </c>
      <c r="C143" s="106">
        <v>6637.1</v>
      </c>
      <c r="D143" s="203" t="s">
        <v>452</v>
      </c>
      <c r="E143" s="203" t="s">
        <v>7125</v>
      </c>
      <c r="F143" t="s">
        <v>3463</v>
      </c>
      <c r="G143" s="230"/>
      <c r="H143" s="293">
        <v>8</v>
      </c>
      <c r="I143" s="203">
        <v>462</v>
      </c>
      <c r="J143" s="293" t="s">
        <v>2937</v>
      </c>
      <c r="K143" s="203">
        <v>554.4</v>
      </c>
      <c r="L143" s="203" t="s">
        <v>459</v>
      </c>
      <c r="M143" s="203" t="s">
        <v>7116</v>
      </c>
      <c r="N143" t="s">
        <v>7117</v>
      </c>
    </row>
    <row r="144" spans="1:14" x14ac:dyDescent="0.2">
      <c r="A144" s="246">
        <v>44952</v>
      </c>
      <c r="B144" s="106" t="s">
        <v>541</v>
      </c>
      <c r="C144" s="106">
        <v>6667.1</v>
      </c>
      <c r="D144" s="203" t="s">
        <v>452</v>
      </c>
      <c r="E144" s="203" t="s">
        <v>7130</v>
      </c>
      <c r="F144" t="s">
        <v>3859</v>
      </c>
      <c r="G144" s="230"/>
      <c r="H144" s="293">
        <v>2</v>
      </c>
      <c r="I144" s="203">
        <v>313</v>
      </c>
      <c r="J144" s="293" t="s">
        <v>2937</v>
      </c>
      <c r="K144" s="203">
        <v>375.6</v>
      </c>
      <c r="L144" s="203" t="s">
        <v>459</v>
      </c>
      <c r="M144" s="203" t="s">
        <v>7116</v>
      </c>
      <c r="N144" t="s">
        <v>7117</v>
      </c>
    </row>
    <row r="145" spans="1:14" x14ac:dyDescent="0.2">
      <c r="A145" s="246">
        <v>44950</v>
      </c>
      <c r="B145" s="106" t="s">
        <v>541</v>
      </c>
      <c r="C145" s="106">
        <v>6011.1</v>
      </c>
      <c r="D145" s="203" t="s">
        <v>452</v>
      </c>
      <c r="E145" s="203" t="s">
        <v>7131</v>
      </c>
      <c r="F145" t="s">
        <v>2953</v>
      </c>
      <c r="G145" s="230"/>
      <c r="H145" s="293">
        <v>8</v>
      </c>
      <c r="I145" s="203">
        <v>481</v>
      </c>
      <c r="J145" s="293" t="s">
        <v>2937</v>
      </c>
      <c r="K145" s="203">
        <v>577.20000000000005</v>
      </c>
      <c r="L145" s="203" t="s">
        <v>459</v>
      </c>
      <c r="M145" s="203" t="s">
        <v>7116</v>
      </c>
      <c r="N145" t="s">
        <v>7117</v>
      </c>
    </row>
    <row r="146" spans="1:14" x14ac:dyDescent="0.2">
      <c r="A146" s="246">
        <v>44944</v>
      </c>
      <c r="B146" s="106" t="s">
        <v>541</v>
      </c>
      <c r="C146" s="106">
        <v>6637.1</v>
      </c>
      <c r="D146" s="203" t="s">
        <v>452</v>
      </c>
      <c r="E146" s="203" t="s">
        <v>7126</v>
      </c>
      <c r="F146" t="s">
        <v>3304</v>
      </c>
      <c r="G146" s="230"/>
      <c r="H146" s="293">
        <v>7</v>
      </c>
      <c r="I146" s="203">
        <v>801</v>
      </c>
      <c r="J146" s="293" t="s">
        <v>2937</v>
      </c>
      <c r="K146" s="203">
        <v>961.2</v>
      </c>
      <c r="L146" s="203" t="s">
        <v>459</v>
      </c>
      <c r="M146" s="203" t="s">
        <v>7116</v>
      </c>
      <c r="N146" t="s">
        <v>7117</v>
      </c>
    </row>
    <row r="147" spans="1:14" x14ac:dyDescent="0.2">
      <c r="A147" s="246">
        <v>44952</v>
      </c>
      <c r="B147" s="106" t="s">
        <v>541</v>
      </c>
      <c r="C147" s="106">
        <v>6011.1</v>
      </c>
      <c r="D147" s="203" t="s">
        <v>452</v>
      </c>
      <c r="E147" s="203" t="s">
        <v>7121</v>
      </c>
      <c r="F147" t="s">
        <v>4830</v>
      </c>
      <c r="G147" s="230"/>
      <c r="H147" s="293">
        <v>8</v>
      </c>
      <c r="I147" s="203">
        <v>358</v>
      </c>
      <c r="J147" s="293" t="s">
        <v>2937</v>
      </c>
      <c r="K147" s="203">
        <v>429.6</v>
      </c>
      <c r="L147" s="203" t="s">
        <v>459</v>
      </c>
      <c r="M147" s="203" t="s">
        <v>7116</v>
      </c>
      <c r="N147" t="s">
        <v>7117</v>
      </c>
    </row>
    <row r="148" spans="1:14" x14ac:dyDescent="0.2">
      <c r="A148" s="246">
        <v>44951</v>
      </c>
      <c r="B148" s="106" t="s">
        <v>541</v>
      </c>
      <c r="C148" s="106">
        <v>6637.1</v>
      </c>
      <c r="D148" s="203" t="s">
        <v>452</v>
      </c>
      <c r="E148" s="203" t="s">
        <v>7123</v>
      </c>
      <c r="F148" t="s">
        <v>7124</v>
      </c>
      <c r="G148" s="230"/>
      <c r="H148" s="293">
        <v>8</v>
      </c>
      <c r="I148" s="203">
        <v>562</v>
      </c>
      <c r="J148" s="293" t="s">
        <v>2937</v>
      </c>
      <c r="K148" s="203">
        <v>674.4</v>
      </c>
      <c r="L148" s="203" t="s">
        <v>459</v>
      </c>
      <c r="M148" s="203" t="s">
        <v>7116</v>
      </c>
      <c r="N148" t="s">
        <v>7117</v>
      </c>
    </row>
    <row r="149" spans="1:14" x14ac:dyDescent="0.2">
      <c r="A149" s="246">
        <v>44953</v>
      </c>
      <c r="B149" s="106" t="s">
        <v>541</v>
      </c>
      <c r="C149" s="106">
        <v>6667.1</v>
      </c>
      <c r="D149" s="203" t="s">
        <v>452</v>
      </c>
      <c r="E149" s="203" t="s">
        <v>7130</v>
      </c>
      <c r="F149" t="s">
        <v>3859</v>
      </c>
      <c r="G149" s="230"/>
      <c r="H149" s="293">
        <v>2</v>
      </c>
      <c r="I149" s="203">
        <v>313</v>
      </c>
      <c r="J149" s="293" t="s">
        <v>2937</v>
      </c>
      <c r="K149" s="203">
        <v>375.6</v>
      </c>
      <c r="L149" s="203" t="s">
        <v>459</v>
      </c>
      <c r="M149" s="203" t="s">
        <v>7116</v>
      </c>
      <c r="N149" t="s">
        <v>7117</v>
      </c>
    </row>
    <row r="150" spans="1:14" x14ac:dyDescent="0.2">
      <c r="A150" s="246">
        <v>44956</v>
      </c>
      <c r="B150" s="106" t="s">
        <v>541</v>
      </c>
      <c r="C150" s="106">
        <v>6572.1</v>
      </c>
      <c r="D150" s="203" t="s">
        <v>452</v>
      </c>
      <c r="E150" s="203" t="s">
        <v>7132</v>
      </c>
      <c r="F150" t="s">
        <v>7133</v>
      </c>
      <c r="G150" s="230"/>
      <c r="H150" s="293">
        <v>3.5</v>
      </c>
      <c r="I150" s="203">
        <v>280</v>
      </c>
      <c r="J150" s="293" t="s">
        <v>2937</v>
      </c>
      <c r="K150" s="203">
        <v>336</v>
      </c>
      <c r="L150" s="203" t="s">
        <v>459</v>
      </c>
      <c r="M150" s="203" t="s">
        <v>7116</v>
      </c>
      <c r="N150" t="s">
        <v>7117</v>
      </c>
    </row>
    <row r="151" spans="1:14" x14ac:dyDescent="0.2">
      <c r="A151" s="246">
        <v>44951</v>
      </c>
      <c r="B151" s="106" t="s">
        <v>541</v>
      </c>
      <c r="C151" s="106">
        <v>6011.1</v>
      </c>
      <c r="D151" s="203" t="s">
        <v>452</v>
      </c>
      <c r="E151" s="203" t="s">
        <v>7131</v>
      </c>
      <c r="F151" t="s">
        <v>2953</v>
      </c>
      <c r="G151" s="230"/>
      <c r="H151" s="293">
        <v>8</v>
      </c>
      <c r="I151" s="203">
        <v>481</v>
      </c>
      <c r="J151" s="293" t="s">
        <v>2937</v>
      </c>
      <c r="K151" s="203">
        <v>577.20000000000005</v>
      </c>
      <c r="L151" s="203" t="s">
        <v>459</v>
      </c>
      <c r="M151" s="203" t="s">
        <v>7116</v>
      </c>
      <c r="N151" t="s">
        <v>7117</v>
      </c>
    </row>
    <row r="152" spans="1:14" x14ac:dyDescent="0.2">
      <c r="A152" s="246">
        <v>44945</v>
      </c>
      <c r="B152" s="106" t="s">
        <v>541</v>
      </c>
      <c r="C152" s="106">
        <v>6637.1</v>
      </c>
      <c r="D152" s="203" t="s">
        <v>452</v>
      </c>
      <c r="E152" s="203" t="s">
        <v>7126</v>
      </c>
      <c r="F152" t="s">
        <v>3304</v>
      </c>
      <c r="G152" s="230"/>
      <c r="H152" s="293">
        <v>8</v>
      </c>
      <c r="I152" s="203">
        <v>801</v>
      </c>
      <c r="J152" s="293" t="s">
        <v>2937</v>
      </c>
      <c r="K152" s="203">
        <v>961.2</v>
      </c>
      <c r="L152" s="203" t="s">
        <v>459</v>
      </c>
      <c r="M152" s="203" t="s">
        <v>7116</v>
      </c>
      <c r="N152" t="s">
        <v>7117</v>
      </c>
    </row>
    <row r="153" spans="1:14" x14ac:dyDescent="0.2">
      <c r="A153" s="246">
        <v>44953</v>
      </c>
      <c r="B153" s="106" t="s">
        <v>541</v>
      </c>
      <c r="C153" s="106">
        <v>6011.1</v>
      </c>
      <c r="D153" s="203" t="s">
        <v>452</v>
      </c>
      <c r="E153" s="203" t="s">
        <v>7121</v>
      </c>
      <c r="F153" t="s">
        <v>4830</v>
      </c>
      <c r="G153" s="230"/>
      <c r="H153" s="293">
        <v>8</v>
      </c>
      <c r="I153" s="203">
        <v>358</v>
      </c>
      <c r="J153" s="293" t="s">
        <v>2937</v>
      </c>
      <c r="K153" s="203">
        <v>429.6</v>
      </c>
      <c r="L153" s="203" t="s">
        <v>459</v>
      </c>
      <c r="M153" s="203" t="s">
        <v>7116</v>
      </c>
      <c r="N153" t="s">
        <v>7117</v>
      </c>
    </row>
    <row r="154" spans="1:14" x14ac:dyDescent="0.2">
      <c r="A154" s="246">
        <v>44952</v>
      </c>
      <c r="B154" s="106" t="s">
        <v>541</v>
      </c>
      <c r="C154" s="106">
        <v>6637.1</v>
      </c>
      <c r="D154" s="203" t="s">
        <v>452</v>
      </c>
      <c r="E154" s="203" t="s">
        <v>7123</v>
      </c>
      <c r="F154" t="s">
        <v>7124</v>
      </c>
      <c r="G154" s="230"/>
      <c r="H154" s="293">
        <v>8</v>
      </c>
      <c r="I154" s="203">
        <v>562</v>
      </c>
      <c r="J154" s="293" t="s">
        <v>2937</v>
      </c>
      <c r="K154" s="203">
        <v>674.4</v>
      </c>
      <c r="L154" s="203" t="s">
        <v>459</v>
      </c>
      <c r="M154" s="203" t="s">
        <v>7116</v>
      </c>
      <c r="N154" t="s">
        <v>7117</v>
      </c>
    </row>
    <row r="155" spans="1:14" x14ac:dyDescent="0.2">
      <c r="A155" s="246">
        <v>44952</v>
      </c>
      <c r="B155" s="106" t="s">
        <v>541</v>
      </c>
      <c r="C155" s="106">
        <v>6011.1</v>
      </c>
      <c r="D155" s="203" t="s">
        <v>452</v>
      </c>
      <c r="E155" s="203" t="s">
        <v>7131</v>
      </c>
      <c r="F155" t="s">
        <v>2953</v>
      </c>
      <c r="G155" s="230"/>
      <c r="H155" s="293">
        <v>4</v>
      </c>
      <c r="I155" s="203">
        <v>481</v>
      </c>
      <c r="J155" s="293" t="s">
        <v>2937</v>
      </c>
      <c r="K155" s="203">
        <v>577.20000000000005</v>
      </c>
      <c r="L155" s="203" t="s">
        <v>459</v>
      </c>
      <c r="M155" s="203" t="s">
        <v>7116</v>
      </c>
      <c r="N155" t="s">
        <v>7117</v>
      </c>
    </row>
    <row r="156" spans="1:14" x14ac:dyDescent="0.2">
      <c r="A156" s="246">
        <v>44953</v>
      </c>
      <c r="B156" s="106" t="s">
        <v>541</v>
      </c>
      <c r="C156" s="106">
        <v>6637.1</v>
      </c>
      <c r="D156" s="203" t="s">
        <v>452</v>
      </c>
      <c r="E156" s="203" t="s">
        <v>7123</v>
      </c>
      <c r="F156" t="s">
        <v>7124</v>
      </c>
      <c r="G156" s="230"/>
      <c r="H156" s="293">
        <v>8</v>
      </c>
      <c r="I156" s="203">
        <v>562</v>
      </c>
      <c r="J156" s="293" t="s">
        <v>2937</v>
      </c>
      <c r="K156" s="203">
        <v>674.4</v>
      </c>
      <c r="L156" s="203" t="s">
        <v>459</v>
      </c>
      <c r="M156" s="203" t="s">
        <v>7116</v>
      </c>
      <c r="N156" t="s">
        <v>7117</v>
      </c>
    </row>
    <row r="157" spans="1:14" x14ac:dyDescent="0.2">
      <c r="A157" s="246">
        <v>44946</v>
      </c>
      <c r="B157" s="106" t="s">
        <v>541</v>
      </c>
      <c r="C157" s="106">
        <v>6637.1</v>
      </c>
      <c r="D157" s="203" t="s">
        <v>452</v>
      </c>
      <c r="E157" s="203" t="s">
        <v>7126</v>
      </c>
      <c r="F157" t="s">
        <v>3304</v>
      </c>
      <c r="G157" s="230"/>
      <c r="H157" s="293">
        <v>8</v>
      </c>
      <c r="I157" s="203">
        <v>801</v>
      </c>
      <c r="J157" s="293" t="s">
        <v>2937</v>
      </c>
      <c r="K157" s="203">
        <v>961.2</v>
      </c>
      <c r="L157" s="203" t="s">
        <v>459</v>
      </c>
      <c r="M157" s="203" t="s">
        <v>7116</v>
      </c>
      <c r="N157" t="s">
        <v>7117</v>
      </c>
    </row>
    <row r="158" spans="1:14" x14ac:dyDescent="0.2">
      <c r="A158" s="246">
        <v>44956</v>
      </c>
      <c r="B158" s="106" t="s">
        <v>541</v>
      </c>
      <c r="C158" s="106">
        <v>6011.1</v>
      </c>
      <c r="D158" s="203" t="s">
        <v>452</v>
      </c>
      <c r="E158" s="203" t="s">
        <v>7121</v>
      </c>
      <c r="F158" t="s">
        <v>4830</v>
      </c>
      <c r="G158" s="230"/>
      <c r="H158" s="293">
        <v>8</v>
      </c>
      <c r="I158" s="203">
        <v>358</v>
      </c>
      <c r="J158" s="293" t="s">
        <v>2937</v>
      </c>
      <c r="K158" s="203">
        <v>429.6</v>
      </c>
      <c r="L158" s="203" t="s">
        <v>459</v>
      </c>
      <c r="M158" s="203" t="s">
        <v>7116</v>
      </c>
      <c r="N158" t="s">
        <v>7117</v>
      </c>
    </row>
    <row r="159" spans="1:14" x14ac:dyDescent="0.2">
      <c r="A159" s="246">
        <v>44953</v>
      </c>
      <c r="B159" s="106" t="s">
        <v>541</v>
      </c>
      <c r="C159" s="106">
        <v>6011.1</v>
      </c>
      <c r="D159" s="203" t="s">
        <v>452</v>
      </c>
      <c r="E159" s="203" t="s">
        <v>7131</v>
      </c>
      <c r="F159" t="s">
        <v>2953</v>
      </c>
      <c r="G159" s="230"/>
      <c r="H159" s="293">
        <v>8</v>
      </c>
      <c r="I159" s="203">
        <v>481</v>
      </c>
      <c r="J159" s="293" t="s">
        <v>2937</v>
      </c>
      <c r="K159" s="203">
        <v>577.20000000000005</v>
      </c>
      <c r="L159" s="203" t="s">
        <v>459</v>
      </c>
      <c r="M159" s="203" t="s">
        <v>7116</v>
      </c>
      <c r="N159" t="s">
        <v>7117</v>
      </c>
    </row>
    <row r="160" spans="1:14" x14ac:dyDescent="0.2">
      <c r="A160" s="246">
        <v>44949</v>
      </c>
      <c r="B160" s="106" t="s">
        <v>541</v>
      </c>
      <c r="C160" s="106">
        <v>6681.1</v>
      </c>
      <c r="D160" s="203" t="s">
        <v>452</v>
      </c>
      <c r="E160" s="203" t="s">
        <v>7130</v>
      </c>
      <c r="F160" t="s">
        <v>3859</v>
      </c>
      <c r="G160" s="230"/>
      <c r="H160" s="293">
        <v>8</v>
      </c>
      <c r="I160" s="203">
        <v>313</v>
      </c>
      <c r="J160" s="293" t="s">
        <v>2937</v>
      </c>
      <c r="K160" s="203">
        <v>375.6</v>
      </c>
      <c r="L160" s="203" t="s">
        <v>459</v>
      </c>
      <c r="M160" s="203" t="s">
        <v>7116</v>
      </c>
      <c r="N160" t="s">
        <v>7117</v>
      </c>
    </row>
    <row r="161" spans="1:14" x14ac:dyDescent="0.2">
      <c r="A161" s="246">
        <v>44957</v>
      </c>
      <c r="B161" s="106" t="s">
        <v>541</v>
      </c>
      <c r="C161" s="106">
        <v>6011.1</v>
      </c>
      <c r="D161" s="203" t="s">
        <v>452</v>
      </c>
      <c r="E161" s="203" t="s">
        <v>7121</v>
      </c>
      <c r="F161" t="s">
        <v>4830</v>
      </c>
      <c r="G161" s="230"/>
      <c r="H161" s="293">
        <v>8</v>
      </c>
      <c r="I161" s="203">
        <v>358</v>
      </c>
      <c r="J161" s="293" t="s">
        <v>2937</v>
      </c>
      <c r="K161" s="203">
        <v>429.6</v>
      </c>
      <c r="L161" s="203" t="s">
        <v>459</v>
      </c>
      <c r="M161" s="203" t="s">
        <v>7116</v>
      </c>
      <c r="N161" t="s">
        <v>7117</v>
      </c>
    </row>
    <row r="162" spans="1:14" x14ac:dyDescent="0.2">
      <c r="A162" s="246">
        <v>44950</v>
      </c>
      <c r="B162" s="106" t="s">
        <v>541</v>
      </c>
      <c r="C162" s="106">
        <v>6681.1</v>
      </c>
      <c r="D162" s="203" t="s">
        <v>452</v>
      </c>
      <c r="E162" s="203" t="s">
        <v>7130</v>
      </c>
      <c r="F162" t="s">
        <v>3859</v>
      </c>
      <c r="G162" s="230"/>
      <c r="H162" s="293">
        <v>8</v>
      </c>
      <c r="I162" s="203">
        <v>313</v>
      </c>
      <c r="J162" s="293" t="s">
        <v>2937</v>
      </c>
      <c r="K162" s="203">
        <v>375.6</v>
      </c>
      <c r="L162" s="203" t="s">
        <v>459</v>
      </c>
      <c r="M162" s="203" t="s">
        <v>7116</v>
      </c>
      <c r="N162" t="s">
        <v>7117</v>
      </c>
    </row>
    <row r="163" spans="1:14" x14ac:dyDescent="0.2">
      <c r="A163" s="246">
        <v>44943</v>
      </c>
      <c r="B163" s="106" t="s">
        <v>541</v>
      </c>
      <c r="C163" s="106">
        <v>6572.1</v>
      </c>
      <c r="D163" s="203" t="s">
        <v>452</v>
      </c>
      <c r="E163" s="203" t="s">
        <v>7123</v>
      </c>
      <c r="F163" t="s">
        <v>7124</v>
      </c>
      <c r="G163" s="230"/>
      <c r="H163" s="293">
        <v>4</v>
      </c>
      <c r="I163" s="203">
        <v>562</v>
      </c>
      <c r="J163" s="293" t="s">
        <v>2937</v>
      </c>
      <c r="K163" s="203">
        <v>674.4</v>
      </c>
      <c r="L163" s="203" t="s">
        <v>459</v>
      </c>
      <c r="M163" s="203" t="s">
        <v>7116</v>
      </c>
      <c r="N163" t="s">
        <v>7117</v>
      </c>
    </row>
    <row r="164" spans="1:14" x14ac:dyDescent="0.2">
      <c r="A164" s="246">
        <v>44957</v>
      </c>
      <c r="B164" s="106" t="s">
        <v>541</v>
      </c>
      <c r="C164" s="106">
        <v>6572.1</v>
      </c>
      <c r="D164" s="203" t="s">
        <v>452</v>
      </c>
      <c r="E164" s="203" t="s">
        <v>7132</v>
      </c>
      <c r="F164" t="s">
        <v>7133</v>
      </c>
      <c r="G164" s="230"/>
      <c r="H164" s="293">
        <v>4</v>
      </c>
      <c r="I164" s="203">
        <v>280</v>
      </c>
      <c r="J164" s="293" t="s">
        <v>2937</v>
      </c>
      <c r="K164" s="203">
        <v>336</v>
      </c>
      <c r="L164" s="203" t="s">
        <v>459</v>
      </c>
      <c r="M164" s="203" t="s">
        <v>7116</v>
      </c>
      <c r="N164" t="s">
        <v>7117</v>
      </c>
    </row>
    <row r="165" spans="1:14" x14ac:dyDescent="0.2">
      <c r="A165" s="246">
        <v>44951</v>
      </c>
      <c r="B165" s="106" t="s">
        <v>541</v>
      </c>
      <c r="C165" s="106">
        <v>6681.1</v>
      </c>
      <c r="D165" s="203" t="s">
        <v>452</v>
      </c>
      <c r="E165" s="203" t="s">
        <v>7130</v>
      </c>
      <c r="F165" t="s">
        <v>3859</v>
      </c>
      <c r="G165" s="230"/>
      <c r="H165" s="293">
        <v>6</v>
      </c>
      <c r="I165" s="203">
        <v>313</v>
      </c>
      <c r="J165" s="293" t="s">
        <v>2937</v>
      </c>
      <c r="K165" s="203">
        <v>375.6</v>
      </c>
      <c r="L165" s="203" t="s">
        <v>459</v>
      </c>
      <c r="M165" s="203" t="s">
        <v>7116</v>
      </c>
      <c r="N165" t="s">
        <v>7117</v>
      </c>
    </row>
    <row r="166" spans="1:14" x14ac:dyDescent="0.2">
      <c r="A166" s="246">
        <v>44949</v>
      </c>
      <c r="B166" s="106" t="s">
        <v>541</v>
      </c>
      <c r="C166" s="106">
        <v>6637.1</v>
      </c>
      <c r="D166" s="203" t="s">
        <v>452</v>
      </c>
      <c r="E166" s="203" t="s">
        <v>7132</v>
      </c>
      <c r="F166" t="s">
        <v>7133</v>
      </c>
      <c r="G166" s="230"/>
      <c r="H166" s="293">
        <v>6</v>
      </c>
      <c r="I166" s="203">
        <v>280</v>
      </c>
      <c r="J166" s="293" t="s">
        <v>2937</v>
      </c>
      <c r="K166" s="203">
        <v>336</v>
      </c>
      <c r="L166" s="203" t="s">
        <v>459</v>
      </c>
      <c r="M166" s="203" t="s">
        <v>7116</v>
      </c>
      <c r="N166" t="s">
        <v>7117</v>
      </c>
    </row>
    <row r="167" spans="1:14" x14ac:dyDescent="0.2">
      <c r="A167" s="246">
        <v>44944</v>
      </c>
      <c r="B167" s="106" t="s">
        <v>541</v>
      </c>
      <c r="C167" s="106">
        <v>6572.1</v>
      </c>
      <c r="D167" s="203" t="s">
        <v>452</v>
      </c>
      <c r="E167" s="203" t="s">
        <v>7123</v>
      </c>
      <c r="F167" t="s">
        <v>7124</v>
      </c>
      <c r="G167" s="230"/>
      <c r="H167" s="293">
        <v>4</v>
      </c>
      <c r="I167" s="203">
        <v>562</v>
      </c>
      <c r="J167" s="293" t="s">
        <v>2937</v>
      </c>
      <c r="K167" s="203">
        <v>674.4</v>
      </c>
      <c r="L167" s="203" t="s">
        <v>459</v>
      </c>
      <c r="M167" s="203" t="s">
        <v>7116</v>
      </c>
      <c r="N167" t="s">
        <v>7117</v>
      </c>
    </row>
    <row r="168" spans="1:14" x14ac:dyDescent="0.2">
      <c r="A168" s="246">
        <v>44950</v>
      </c>
      <c r="B168" s="106" t="s">
        <v>541</v>
      </c>
      <c r="C168" s="106">
        <v>6637.1</v>
      </c>
      <c r="D168" s="203" t="s">
        <v>452</v>
      </c>
      <c r="E168" s="203" t="s">
        <v>7132</v>
      </c>
      <c r="F168" t="s">
        <v>7133</v>
      </c>
      <c r="G168" s="230"/>
      <c r="H168" s="293">
        <v>8</v>
      </c>
      <c r="I168" s="203">
        <v>280</v>
      </c>
      <c r="J168" s="293" t="s">
        <v>2937</v>
      </c>
      <c r="K168" s="203">
        <v>336</v>
      </c>
      <c r="L168" s="203" t="s">
        <v>459</v>
      </c>
      <c r="M168" s="203" t="s">
        <v>7116</v>
      </c>
      <c r="N168" t="s">
        <v>7117</v>
      </c>
    </row>
    <row r="169" spans="1:14" x14ac:dyDescent="0.2">
      <c r="A169" s="246">
        <v>44952</v>
      </c>
      <c r="B169" s="106" t="s">
        <v>541</v>
      </c>
      <c r="C169" s="106">
        <v>6681.1</v>
      </c>
      <c r="D169" s="203" t="s">
        <v>452</v>
      </c>
      <c r="E169" s="203" t="s">
        <v>7130</v>
      </c>
      <c r="F169" t="s">
        <v>3859</v>
      </c>
      <c r="G169" s="230"/>
      <c r="H169" s="293">
        <v>6</v>
      </c>
      <c r="I169" s="203">
        <v>313</v>
      </c>
      <c r="J169" s="293" t="s">
        <v>2937</v>
      </c>
      <c r="K169" s="203">
        <v>375.6</v>
      </c>
      <c r="L169" s="203" t="s">
        <v>459</v>
      </c>
      <c r="M169" s="203" t="s">
        <v>7116</v>
      </c>
      <c r="N169" t="s">
        <v>7117</v>
      </c>
    </row>
    <row r="170" spans="1:14" x14ac:dyDescent="0.2">
      <c r="A170" s="246">
        <v>44949</v>
      </c>
      <c r="B170" s="106" t="s">
        <v>541</v>
      </c>
      <c r="C170" s="106">
        <v>6637.1</v>
      </c>
      <c r="D170" s="203" t="s">
        <v>452</v>
      </c>
      <c r="E170" s="203" t="s">
        <v>7125</v>
      </c>
      <c r="F170" t="s">
        <v>3463</v>
      </c>
      <c r="G170" s="230"/>
      <c r="H170" s="293">
        <v>8</v>
      </c>
      <c r="I170" s="203">
        <v>462</v>
      </c>
      <c r="J170" s="293" t="s">
        <v>2937</v>
      </c>
      <c r="K170" s="203">
        <v>554.4</v>
      </c>
      <c r="L170" s="203" t="s">
        <v>459</v>
      </c>
      <c r="M170" s="203" t="s">
        <v>7116</v>
      </c>
      <c r="N170" t="s">
        <v>7117</v>
      </c>
    </row>
    <row r="171" spans="1:14" x14ac:dyDescent="0.2">
      <c r="A171" s="246">
        <v>44951</v>
      </c>
      <c r="B171" s="106" t="s">
        <v>541</v>
      </c>
      <c r="C171" s="106">
        <v>6637.1</v>
      </c>
      <c r="D171" s="203" t="s">
        <v>452</v>
      </c>
      <c r="E171" s="203" t="s">
        <v>7132</v>
      </c>
      <c r="F171" t="s">
        <v>7133</v>
      </c>
      <c r="G171" s="230"/>
      <c r="H171" s="293">
        <v>7</v>
      </c>
      <c r="I171" s="203">
        <v>280</v>
      </c>
      <c r="J171" s="293" t="s">
        <v>2937</v>
      </c>
      <c r="K171" s="203">
        <v>336</v>
      </c>
      <c r="L171" s="203" t="s">
        <v>459</v>
      </c>
      <c r="M171" s="203" t="s">
        <v>7116</v>
      </c>
      <c r="N171" t="s">
        <v>7117</v>
      </c>
    </row>
    <row r="172" spans="1:14" x14ac:dyDescent="0.2">
      <c r="A172" s="246">
        <v>44953</v>
      </c>
      <c r="B172" s="106" t="s">
        <v>541</v>
      </c>
      <c r="C172" s="106">
        <v>6681.1</v>
      </c>
      <c r="D172" s="203" t="s">
        <v>452</v>
      </c>
      <c r="E172" s="203" t="s">
        <v>7130</v>
      </c>
      <c r="F172" t="s">
        <v>3859</v>
      </c>
      <c r="G172" s="230"/>
      <c r="H172" s="293">
        <v>6</v>
      </c>
      <c r="I172" s="203">
        <v>313</v>
      </c>
      <c r="J172" s="293" t="s">
        <v>2937</v>
      </c>
      <c r="K172" s="203">
        <v>375.6</v>
      </c>
      <c r="L172" s="203" t="s">
        <v>459</v>
      </c>
      <c r="M172" s="203" t="s">
        <v>7116</v>
      </c>
      <c r="N172" t="s">
        <v>7117</v>
      </c>
    </row>
    <row r="173" spans="1:14" x14ac:dyDescent="0.2">
      <c r="A173" s="246">
        <v>44952</v>
      </c>
      <c r="B173" s="106" t="s">
        <v>541</v>
      </c>
      <c r="C173" s="106">
        <v>6637.1</v>
      </c>
      <c r="D173" s="203" t="s">
        <v>452</v>
      </c>
      <c r="E173" s="203" t="s">
        <v>7132</v>
      </c>
      <c r="F173" t="s">
        <v>7133</v>
      </c>
      <c r="G173" s="230"/>
      <c r="H173" s="293">
        <v>8</v>
      </c>
      <c r="I173" s="203">
        <v>280</v>
      </c>
      <c r="J173" s="293" t="s">
        <v>2937</v>
      </c>
      <c r="K173" s="203">
        <v>336</v>
      </c>
      <c r="L173" s="203" t="s">
        <v>459</v>
      </c>
      <c r="M173" s="203" t="s">
        <v>7116</v>
      </c>
      <c r="N173" t="s">
        <v>7117</v>
      </c>
    </row>
    <row r="174" spans="1:14" x14ac:dyDescent="0.2">
      <c r="A174" s="246">
        <v>44953</v>
      </c>
      <c r="B174" s="106" t="s">
        <v>541</v>
      </c>
      <c r="C174" s="106">
        <v>6637.1</v>
      </c>
      <c r="D174" s="203" t="s">
        <v>452</v>
      </c>
      <c r="E174" s="203" t="s">
        <v>7132</v>
      </c>
      <c r="F174" t="s">
        <v>7133</v>
      </c>
      <c r="G174" s="230"/>
      <c r="H174" s="293">
        <v>4</v>
      </c>
      <c r="I174" s="203">
        <v>280</v>
      </c>
      <c r="J174" s="293" t="s">
        <v>2937</v>
      </c>
      <c r="K174" s="203">
        <v>336</v>
      </c>
      <c r="L174" s="203" t="s">
        <v>459</v>
      </c>
      <c r="M174" s="203" t="s">
        <v>7116</v>
      </c>
      <c r="N174" t="s">
        <v>7117</v>
      </c>
    </row>
    <row r="175" spans="1:14" x14ac:dyDescent="0.2">
      <c r="A175" s="246">
        <v>44953</v>
      </c>
      <c r="B175" s="106" t="s">
        <v>541</v>
      </c>
      <c r="C175" s="106">
        <v>6572.1</v>
      </c>
      <c r="D175" s="203" t="s">
        <v>452</v>
      </c>
      <c r="E175" s="203" t="s">
        <v>7132</v>
      </c>
      <c r="F175" t="s">
        <v>7133</v>
      </c>
      <c r="G175" s="230"/>
      <c r="H175" s="293">
        <v>4</v>
      </c>
      <c r="I175" s="203">
        <v>280</v>
      </c>
      <c r="J175" s="293" t="s">
        <v>2937</v>
      </c>
      <c r="K175" s="203">
        <v>336</v>
      </c>
      <c r="L175" s="203" t="s">
        <v>459</v>
      </c>
      <c r="M175" s="203" t="s">
        <v>7116</v>
      </c>
      <c r="N175" t="s">
        <v>7117</v>
      </c>
    </row>
    <row r="176" spans="1:14" x14ac:dyDescent="0.2">
      <c r="A176" s="246">
        <v>44957</v>
      </c>
      <c r="B176" s="106" t="s">
        <v>541</v>
      </c>
      <c r="C176" s="106">
        <v>6667.1</v>
      </c>
      <c r="D176" s="203" t="s">
        <v>452</v>
      </c>
      <c r="E176" s="203" t="s">
        <v>7125</v>
      </c>
      <c r="F176" t="s">
        <v>3463</v>
      </c>
      <c r="G176" s="230"/>
      <c r="H176" s="293">
        <v>4</v>
      </c>
      <c r="I176" s="203">
        <v>462</v>
      </c>
      <c r="J176" s="293" t="s">
        <v>2937</v>
      </c>
      <c r="K176" s="203">
        <v>554.4</v>
      </c>
      <c r="L176" s="203" t="s">
        <v>459</v>
      </c>
      <c r="M176" s="203" t="s">
        <v>7116</v>
      </c>
      <c r="N176" t="s">
        <v>7117</v>
      </c>
    </row>
    <row r="177" spans="1:14" x14ac:dyDescent="0.2">
      <c r="A177" s="246">
        <v>44935</v>
      </c>
      <c r="B177" s="106" t="s">
        <v>541</v>
      </c>
      <c r="C177" s="106">
        <v>6637.1</v>
      </c>
      <c r="D177" s="203" t="s">
        <v>452</v>
      </c>
      <c r="E177" s="203" t="s">
        <v>7123</v>
      </c>
      <c r="F177" t="s">
        <v>7124</v>
      </c>
      <c r="G177" s="230"/>
      <c r="H177" s="293">
        <v>4</v>
      </c>
      <c r="I177" s="203">
        <v>562</v>
      </c>
      <c r="J177" s="293" t="s">
        <v>2937</v>
      </c>
      <c r="K177" s="203">
        <v>674.4</v>
      </c>
      <c r="L177" s="203" t="s">
        <v>459</v>
      </c>
      <c r="M177" s="203" t="s">
        <v>7116</v>
      </c>
      <c r="N177" t="s">
        <v>7117</v>
      </c>
    </row>
    <row r="178" spans="1:14" x14ac:dyDescent="0.2">
      <c r="A178" s="246">
        <v>44936</v>
      </c>
      <c r="B178" s="106" t="s">
        <v>541</v>
      </c>
      <c r="C178" s="106">
        <v>6630.1</v>
      </c>
      <c r="D178" s="203" t="s">
        <v>452</v>
      </c>
      <c r="E178" s="203" t="s">
        <v>7127</v>
      </c>
      <c r="F178" t="s">
        <v>3011</v>
      </c>
      <c r="G178" s="230"/>
      <c r="H178" s="293">
        <v>5</v>
      </c>
      <c r="I178" s="203">
        <v>693</v>
      </c>
      <c r="J178" s="293" t="s">
        <v>2937</v>
      </c>
      <c r="K178" s="203">
        <v>831.6</v>
      </c>
      <c r="L178" s="203" t="s">
        <v>459</v>
      </c>
      <c r="M178" s="203" t="s">
        <v>7116</v>
      </c>
      <c r="N178" t="s">
        <v>7117</v>
      </c>
    </row>
    <row r="179" spans="1:14" x14ac:dyDescent="0.2">
      <c r="A179" s="246">
        <v>44937</v>
      </c>
      <c r="B179" s="106" t="s">
        <v>541</v>
      </c>
      <c r="C179" s="106">
        <v>6637.1</v>
      </c>
      <c r="D179" s="203" t="s">
        <v>452</v>
      </c>
      <c r="E179" s="203" t="s">
        <v>7123</v>
      </c>
      <c r="F179" t="s">
        <v>7124</v>
      </c>
      <c r="G179" s="230"/>
      <c r="H179" s="293">
        <v>4</v>
      </c>
      <c r="I179" s="203">
        <v>562</v>
      </c>
      <c r="J179" s="293" t="s">
        <v>2937</v>
      </c>
      <c r="K179" s="203">
        <v>674.4</v>
      </c>
      <c r="L179" s="203" t="s">
        <v>459</v>
      </c>
      <c r="M179" s="203" t="s">
        <v>7116</v>
      </c>
      <c r="N179" t="s">
        <v>7117</v>
      </c>
    </row>
    <row r="180" spans="1:14" x14ac:dyDescent="0.2">
      <c r="A180" s="246">
        <v>44949</v>
      </c>
      <c r="B180" s="106" t="s">
        <v>541</v>
      </c>
      <c r="C180" s="106">
        <v>6062.1</v>
      </c>
      <c r="D180" s="203" t="s">
        <v>452</v>
      </c>
      <c r="E180" s="203" t="s">
        <v>7134</v>
      </c>
      <c r="F180" t="s">
        <v>3052</v>
      </c>
      <c r="G180" s="230"/>
      <c r="H180" s="293">
        <v>8</v>
      </c>
      <c r="I180" s="203">
        <v>460</v>
      </c>
      <c r="J180" s="293" t="s">
        <v>2937</v>
      </c>
      <c r="K180" s="203">
        <v>552</v>
      </c>
      <c r="L180" s="203" t="s">
        <v>459</v>
      </c>
      <c r="M180" s="203" t="s">
        <v>7116</v>
      </c>
      <c r="N180" t="s">
        <v>7117</v>
      </c>
    </row>
    <row r="181" spans="1:14" x14ac:dyDescent="0.2">
      <c r="A181" s="246">
        <v>44936</v>
      </c>
      <c r="B181" s="106" t="s">
        <v>541</v>
      </c>
      <c r="C181" s="106">
        <v>6427.1</v>
      </c>
      <c r="D181" s="203" t="s">
        <v>452</v>
      </c>
      <c r="E181" s="203" t="s">
        <v>7127</v>
      </c>
      <c r="F181" t="s">
        <v>3011</v>
      </c>
      <c r="G181" s="230"/>
      <c r="H181" s="293">
        <v>3</v>
      </c>
      <c r="I181" s="203">
        <v>693</v>
      </c>
      <c r="J181" s="293" t="s">
        <v>2937</v>
      </c>
      <c r="K181" s="203">
        <v>831.6</v>
      </c>
      <c r="L181" s="203" t="s">
        <v>459</v>
      </c>
      <c r="M181" s="203" t="s">
        <v>7116</v>
      </c>
      <c r="N181" t="s">
        <v>7117</v>
      </c>
    </row>
    <row r="182" spans="1:14" x14ac:dyDescent="0.2">
      <c r="A182" s="246">
        <v>44930</v>
      </c>
      <c r="B182" s="106" t="s">
        <v>541</v>
      </c>
      <c r="C182" s="106">
        <v>6637.1</v>
      </c>
      <c r="D182" s="203" t="s">
        <v>452</v>
      </c>
      <c r="E182" s="203" t="s">
        <v>7132</v>
      </c>
      <c r="F182" t="s">
        <v>7133</v>
      </c>
      <c r="G182" s="230"/>
      <c r="H182" s="293">
        <v>8</v>
      </c>
      <c r="I182" s="203">
        <v>280</v>
      </c>
      <c r="J182" s="293" t="s">
        <v>2937</v>
      </c>
      <c r="K182" s="203">
        <v>336</v>
      </c>
      <c r="L182" s="203" t="s">
        <v>459</v>
      </c>
      <c r="M182" s="203" t="s">
        <v>7116</v>
      </c>
      <c r="N182" t="s">
        <v>7117</v>
      </c>
    </row>
    <row r="183" spans="1:14" x14ac:dyDescent="0.2">
      <c r="A183" s="246">
        <v>44935</v>
      </c>
      <c r="B183" s="106" t="s">
        <v>541</v>
      </c>
      <c r="C183" s="106">
        <v>6011.1</v>
      </c>
      <c r="D183" s="203" t="s">
        <v>452</v>
      </c>
      <c r="E183" s="203" t="s">
        <v>7118</v>
      </c>
      <c r="F183" t="s">
        <v>7119</v>
      </c>
      <c r="G183" s="230"/>
      <c r="H183" s="293">
        <v>4</v>
      </c>
      <c r="I183" s="203">
        <v>509</v>
      </c>
      <c r="J183" s="293" t="s">
        <v>2937</v>
      </c>
      <c r="K183" s="203">
        <v>610.79999999999995</v>
      </c>
      <c r="L183" s="203" t="s">
        <v>459</v>
      </c>
      <c r="M183" s="203" t="s">
        <v>7116</v>
      </c>
      <c r="N183" t="s">
        <v>7117</v>
      </c>
    </row>
    <row r="184" spans="1:14" x14ac:dyDescent="0.2">
      <c r="A184" s="246">
        <v>44950</v>
      </c>
      <c r="B184" s="106" t="s">
        <v>541</v>
      </c>
      <c r="C184" s="106">
        <v>6011.1</v>
      </c>
      <c r="D184" s="203" t="s">
        <v>452</v>
      </c>
      <c r="E184" s="203" t="s">
        <v>7135</v>
      </c>
      <c r="F184" t="s">
        <v>6356</v>
      </c>
      <c r="G184" s="230"/>
      <c r="H184" s="293">
        <v>5</v>
      </c>
      <c r="I184" s="203">
        <v>295</v>
      </c>
      <c r="J184" s="293" t="s">
        <v>2937</v>
      </c>
      <c r="K184" s="203">
        <v>354</v>
      </c>
      <c r="L184" s="203" t="s">
        <v>459</v>
      </c>
      <c r="M184" s="203" t="s">
        <v>7116</v>
      </c>
      <c r="N184" t="s">
        <v>7117</v>
      </c>
    </row>
    <row r="185" spans="1:14" x14ac:dyDescent="0.2">
      <c r="A185" s="246">
        <v>44937</v>
      </c>
      <c r="B185" s="106" t="s">
        <v>541</v>
      </c>
      <c r="C185" s="106">
        <v>6427.1</v>
      </c>
      <c r="D185" s="203" t="s">
        <v>452</v>
      </c>
      <c r="E185" s="203" t="s">
        <v>7127</v>
      </c>
      <c r="F185" t="s">
        <v>3011</v>
      </c>
      <c r="G185" s="230"/>
      <c r="H185" s="293">
        <v>8</v>
      </c>
      <c r="I185" s="203">
        <v>693</v>
      </c>
      <c r="J185" s="293" t="s">
        <v>2937</v>
      </c>
      <c r="K185" s="203">
        <v>831.6</v>
      </c>
      <c r="L185" s="203" t="s">
        <v>459</v>
      </c>
      <c r="M185" s="203" t="s">
        <v>7116</v>
      </c>
      <c r="N185" t="s">
        <v>7117</v>
      </c>
    </row>
    <row r="186" spans="1:14" x14ac:dyDescent="0.2">
      <c r="A186" s="246">
        <v>44938</v>
      </c>
      <c r="B186" s="106" t="s">
        <v>541</v>
      </c>
      <c r="C186" s="106">
        <v>6637.1</v>
      </c>
      <c r="D186" s="203" t="s">
        <v>452</v>
      </c>
      <c r="E186" s="203" t="s">
        <v>7123</v>
      </c>
      <c r="F186" t="s">
        <v>7124</v>
      </c>
      <c r="G186" s="230"/>
      <c r="H186" s="293">
        <v>4</v>
      </c>
      <c r="I186" s="203">
        <v>562</v>
      </c>
      <c r="J186" s="293" t="s">
        <v>2937</v>
      </c>
      <c r="K186" s="203">
        <v>674.4</v>
      </c>
      <c r="L186" s="203" t="s">
        <v>459</v>
      </c>
      <c r="M186" s="203" t="s">
        <v>7116</v>
      </c>
      <c r="N186" t="s">
        <v>7117</v>
      </c>
    </row>
    <row r="187" spans="1:14" x14ac:dyDescent="0.2">
      <c r="A187" s="246">
        <v>44932</v>
      </c>
      <c r="B187" s="106" t="s">
        <v>541</v>
      </c>
      <c r="C187" s="106">
        <v>6637.1</v>
      </c>
      <c r="D187" s="203" t="s">
        <v>452</v>
      </c>
      <c r="E187" s="203" t="s">
        <v>7132</v>
      </c>
      <c r="F187" t="s">
        <v>7133</v>
      </c>
      <c r="G187" s="230"/>
      <c r="H187" s="293">
        <v>4</v>
      </c>
      <c r="I187" s="203">
        <v>280</v>
      </c>
      <c r="J187" s="293" t="s">
        <v>2937</v>
      </c>
      <c r="K187" s="203">
        <v>336</v>
      </c>
      <c r="L187" s="203" t="s">
        <v>459</v>
      </c>
      <c r="M187" s="203" t="s">
        <v>7116</v>
      </c>
      <c r="N187" t="s">
        <v>7117</v>
      </c>
    </row>
    <row r="188" spans="1:14" x14ac:dyDescent="0.2">
      <c r="A188" s="246">
        <v>44936</v>
      </c>
      <c r="B188" s="106" t="s">
        <v>541</v>
      </c>
      <c r="C188" s="106">
        <v>6011.1</v>
      </c>
      <c r="D188" s="203" t="s">
        <v>452</v>
      </c>
      <c r="E188" s="203" t="s">
        <v>7118</v>
      </c>
      <c r="F188" t="s">
        <v>7119</v>
      </c>
      <c r="G188" s="230"/>
      <c r="H188" s="293">
        <v>4</v>
      </c>
      <c r="I188" s="203">
        <v>509</v>
      </c>
      <c r="J188" s="293" t="s">
        <v>2937</v>
      </c>
      <c r="K188" s="203">
        <v>610.79999999999995</v>
      </c>
      <c r="L188" s="203" t="s">
        <v>459</v>
      </c>
      <c r="M188" s="203" t="s">
        <v>7116</v>
      </c>
      <c r="N188" t="s">
        <v>7117</v>
      </c>
    </row>
    <row r="189" spans="1:14" x14ac:dyDescent="0.2">
      <c r="A189" s="246">
        <v>44950</v>
      </c>
      <c r="B189" s="106" t="s">
        <v>541</v>
      </c>
      <c r="C189" s="106">
        <v>6062.1</v>
      </c>
      <c r="D189" s="203" t="s">
        <v>452</v>
      </c>
      <c r="E189" s="203" t="s">
        <v>7134</v>
      </c>
      <c r="F189" t="s">
        <v>3052</v>
      </c>
      <c r="G189" s="230"/>
      <c r="H189" s="293">
        <v>8</v>
      </c>
      <c r="I189" s="203">
        <v>460</v>
      </c>
      <c r="J189" s="293" t="s">
        <v>2937</v>
      </c>
      <c r="K189" s="203">
        <v>552</v>
      </c>
      <c r="L189" s="203" t="s">
        <v>459</v>
      </c>
      <c r="M189" s="203" t="s">
        <v>7116</v>
      </c>
      <c r="N189" t="s">
        <v>7117</v>
      </c>
    </row>
    <row r="190" spans="1:14" x14ac:dyDescent="0.2">
      <c r="A190" s="246">
        <v>44951</v>
      </c>
      <c r="B190" s="106" t="s">
        <v>541</v>
      </c>
      <c r="C190" s="106">
        <v>6062.1</v>
      </c>
      <c r="D190" s="203" t="s">
        <v>452</v>
      </c>
      <c r="E190" s="203" t="s">
        <v>7134</v>
      </c>
      <c r="F190" t="s">
        <v>3052</v>
      </c>
      <c r="G190" s="230"/>
      <c r="H190" s="293">
        <v>6</v>
      </c>
      <c r="I190" s="203">
        <v>460</v>
      </c>
      <c r="J190" s="293" t="s">
        <v>2937</v>
      </c>
      <c r="K190" s="203">
        <v>552</v>
      </c>
      <c r="L190" s="203" t="s">
        <v>459</v>
      </c>
      <c r="M190" s="203" t="s">
        <v>7116</v>
      </c>
      <c r="N190" t="s">
        <v>7117</v>
      </c>
    </row>
    <row r="191" spans="1:14" x14ac:dyDescent="0.2">
      <c r="A191" s="246">
        <v>44930</v>
      </c>
      <c r="B191" s="106" t="s">
        <v>541</v>
      </c>
      <c r="C191" s="106">
        <v>6011.1</v>
      </c>
      <c r="D191" s="203" t="s">
        <v>452</v>
      </c>
      <c r="E191" s="203" t="s">
        <v>7127</v>
      </c>
      <c r="F191" t="s">
        <v>3011</v>
      </c>
      <c r="G191" s="230"/>
      <c r="H191" s="293">
        <v>8</v>
      </c>
      <c r="I191" s="203">
        <v>693</v>
      </c>
      <c r="J191" s="293" t="s">
        <v>2937</v>
      </c>
      <c r="K191" s="203">
        <v>831.6</v>
      </c>
      <c r="L191" s="203" t="s">
        <v>459</v>
      </c>
      <c r="M191" s="203" t="s">
        <v>7116</v>
      </c>
      <c r="N191" t="s">
        <v>7117</v>
      </c>
    </row>
    <row r="192" spans="1:14" x14ac:dyDescent="0.2">
      <c r="A192" s="246">
        <v>44937</v>
      </c>
      <c r="B192" s="106" t="s">
        <v>541</v>
      </c>
      <c r="C192" s="106">
        <v>6011.1</v>
      </c>
      <c r="D192" s="203" t="s">
        <v>452</v>
      </c>
      <c r="E192" s="203" t="s">
        <v>7118</v>
      </c>
      <c r="F192" t="s">
        <v>7119</v>
      </c>
      <c r="G192" s="230"/>
      <c r="H192" s="293">
        <v>4</v>
      </c>
      <c r="I192" s="203">
        <v>509</v>
      </c>
      <c r="J192" s="293" t="s">
        <v>2937</v>
      </c>
      <c r="K192" s="203">
        <v>610.79999999999995</v>
      </c>
      <c r="L192" s="203" t="s">
        <v>459</v>
      </c>
      <c r="M192" s="203" t="s">
        <v>7116</v>
      </c>
      <c r="N192" t="s">
        <v>7117</v>
      </c>
    </row>
    <row r="193" spans="1:14" x14ac:dyDescent="0.2">
      <c r="A193" s="246">
        <v>44935</v>
      </c>
      <c r="B193" s="106" t="s">
        <v>541</v>
      </c>
      <c r="C193" s="106">
        <v>6637.1</v>
      </c>
      <c r="D193" s="203" t="s">
        <v>452</v>
      </c>
      <c r="E193" s="203" t="s">
        <v>7132</v>
      </c>
      <c r="F193" t="s">
        <v>7133</v>
      </c>
      <c r="G193" s="230"/>
      <c r="H193" s="293">
        <v>8</v>
      </c>
      <c r="I193" s="203">
        <v>280</v>
      </c>
      <c r="J193" s="293" t="s">
        <v>2937</v>
      </c>
      <c r="K193" s="203">
        <v>336</v>
      </c>
      <c r="L193" s="203" t="s">
        <v>459</v>
      </c>
      <c r="M193" s="203" t="s">
        <v>7116</v>
      </c>
      <c r="N193" t="s">
        <v>7117</v>
      </c>
    </row>
    <row r="194" spans="1:14" x14ac:dyDescent="0.2">
      <c r="A194" s="246">
        <v>44935</v>
      </c>
      <c r="B194" s="106" t="s">
        <v>541</v>
      </c>
      <c r="C194" s="106">
        <v>6572.1</v>
      </c>
      <c r="D194" s="203" t="s">
        <v>452</v>
      </c>
      <c r="E194" s="203" t="s">
        <v>7123</v>
      </c>
      <c r="F194" t="s">
        <v>7124</v>
      </c>
      <c r="G194" s="230"/>
      <c r="H194" s="293">
        <v>4</v>
      </c>
      <c r="I194" s="203">
        <v>562</v>
      </c>
      <c r="J194" s="293" t="s">
        <v>2937</v>
      </c>
      <c r="K194" s="203">
        <v>674.4</v>
      </c>
      <c r="L194" s="203" t="s">
        <v>459</v>
      </c>
      <c r="M194" s="203" t="s">
        <v>7116</v>
      </c>
      <c r="N194" t="s">
        <v>7117</v>
      </c>
    </row>
    <row r="195" spans="1:14" x14ac:dyDescent="0.2">
      <c r="A195" s="246">
        <v>44931</v>
      </c>
      <c r="B195" s="106" t="s">
        <v>541</v>
      </c>
      <c r="C195" s="106">
        <v>6011.1</v>
      </c>
      <c r="D195" s="203" t="s">
        <v>452</v>
      </c>
      <c r="E195" s="203" t="s">
        <v>7127</v>
      </c>
      <c r="F195" t="s">
        <v>3011</v>
      </c>
      <c r="G195" s="230"/>
      <c r="H195" s="293">
        <v>8</v>
      </c>
      <c r="I195" s="203">
        <v>693</v>
      </c>
      <c r="J195" s="293" t="s">
        <v>2937</v>
      </c>
      <c r="K195" s="203">
        <v>831.6</v>
      </c>
      <c r="L195" s="203" t="s">
        <v>459</v>
      </c>
      <c r="M195" s="203" t="s">
        <v>7116</v>
      </c>
      <c r="N195" t="s">
        <v>7117</v>
      </c>
    </row>
    <row r="196" spans="1:14" x14ac:dyDescent="0.2">
      <c r="A196" s="246">
        <v>44950</v>
      </c>
      <c r="B196" s="106" t="s">
        <v>541</v>
      </c>
      <c r="C196" s="106">
        <v>6681.1</v>
      </c>
      <c r="D196" s="203" t="s">
        <v>452</v>
      </c>
      <c r="E196" s="203" t="s">
        <v>7136</v>
      </c>
      <c r="F196" t="s">
        <v>7137</v>
      </c>
      <c r="G196" s="230"/>
      <c r="H196" s="293">
        <v>4</v>
      </c>
      <c r="I196" s="203">
        <v>403</v>
      </c>
      <c r="J196" s="293" t="s">
        <v>2937</v>
      </c>
      <c r="K196" s="203">
        <v>483.6</v>
      </c>
      <c r="L196" s="203" t="s">
        <v>459</v>
      </c>
      <c r="M196" s="203" t="s">
        <v>7116</v>
      </c>
      <c r="N196" t="s">
        <v>7117</v>
      </c>
    </row>
    <row r="197" spans="1:14" x14ac:dyDescent="0.2">
      <c r="A197" s="246">
        <v>44938</v>
      </c>
      <c r="B197" s="106" t="s">
        <v>541</v>
      </c>
      <c r="C197" s="106">
        <v>6500.1</v>
      </c>
      <c r="D197" s="203" t="s">
        <v>452</v>
      </c>
      <c r="E197" s="203" t="s">
        <v>7138</v>
      </c>
      <c r="F197" t="s">
        <v>6013</v>
      </c>
      <c r="G197" s="230"/>
      <c r="H197" s="293">
        <v>6</v>
      </c>
      <c r="I197" s="203">
        <v>549</v>
      </c>
      <c r="J197" s="293" t="s">
        <v>2937</v>
      </c>
      <c r="K197" s="203">
        <v>658.8</v>
      </c>
      <c r="L197" s="203" t="s">
        <v>459</v>
      </c>
      <c r="M197" s="203" t="s">
        <v>7116</v>
      </c>
      <c r="N197" t="s">
        <v>7117</v>
      </c>
    </row>
    <row r="198" spans="1:14" x14ac:dyDescent="0.2">
      <c r="A198" s="246">
        <v>44943</v>
      </c>
      <c r="B198" s="106" t="s">
        <v>541</v>
      </c>
      <c r="C198" s="106">
        <v>6062.1</v>
      </c>
      <c r="D198" s="203" t="s">
        <v>452</v>
      </c>
      <c r="E198" s="203" t="s">
        <v>7134</v>
      </c>
      <c r="F198" t="s">
        <v>3052</v>
      </c>
      <c r="G198" s="230"/>
      <c r="H198" s="293">
        <v>8</v>
      </c>
      <c r="I198" s="203">
        <v>460</v>
      </c>
      <c r="J198" s="293" t="s">
        <v>2937</v>
      </c>
      <c r="K198" s="203">
        <v>552</v>
      </c>
      <c r="L198" s="203" t="s">
        <v>459</v>
      </c>
      <c r="M198" s="203" t="s">
        <v>7116</v>
      </c>
      <c r="N198" t="s">
        <v>7117</v>
      </c>
    </row>
    <row r="199" spans="1:14" x14ac:dyDescent="0.2">
      <c r="A199" s="246">
        <v>44938</v>
      </c>
      <c r="B199" s="106" t="s">
        <v>541</v>
      </c>
      <c r="C199" s="106">
        <v>6011.1</v>
      </c>
      <c r="D199" s="203" t="s">
        <v>452</v>
      </c>
      <c r="E199" s="203" t="s">
        <v>7118</v>
      </c>
      <c r="F199" t="s">
        <v>7119</v>
      </c>
      <c r="G199" s="230"/>
      <c r="H199" s="293">
        <v>4</v>
      </c>
      <c r="I199" s="203">
        <v>509</v>
      </c>
      <c r="J199" s="293" t="s">
        <v>2937</v>
      </c>
      <c r="K199" s="203">
        <v>610.79999999999995</v>
      </c>
      <c r="L199" s="203" t="s">
        <v>459</v>
      </c>
      <c r="M199" s="203" t="s">
        <v>7116</v>
      </c>
      <c r="N199" t="s">
        <v>7117</v>
      </c>
    </row>
    <row r="200" spans="1:14" x14ac:dyDescent="0.2">
      <c r="A200" s="246">
        <v>44937</v>
      </c>
      <c r="B200" s="106" t="s">
        <v>541</v>
      </c>
      <c r="C200" s="106">
        <v>6637.1</v>
      </c>
      <c r="D200" s="203" t="s">
        <v>452</v>
      </c>
      <c r="E200" s="203" t="s">
        <v>7132</v>
      </c>
      <c r="F200" t="s">
        <v>7133</v>
      </c>
      <c r="G200" s="230"/>
      <c r="H200" s="293">
        <v>2</v>
      </c>
      <c r="I200" s="203">
        <v>280</v>
      </c>
      <c r="J200" s="293" t="s">
        <v>2937</v>
      </c>
      <c r="K200" s="203">
        <v>336</v>
      </c>
      <c r="L200" s="203" t="s">
        <v>459</v>
      </c>
      <c r="M200" s="203" t="s">
        <v>7116</v>
      </c>
      <c r="N200" t="s">
        <v>7117</v>
      </c>
    </row>
    <row r="201" spans="1:14" x14ac:dyDescent="0.2">
      <c r="A201" s="246">
        <v>44936</v>
      </c>
      <c r="B201" s="106" t="s">
        <v>541</v>
      </c>
      <c r="C201" s="106">
        <v>6572.1</v>
      </c>
      <c r="D201" s="203" t="s">
        <v>452</v>
      </c>
      <c r="E201" s="203" t="s">
        <v>7123</v>
      </c>
      <c r="F201" t="s">
        <v>7124</v>
      </c>
      <c r="G201" s="230"/>
      <c r="H201" s="293">
        <v>8</v>
      </c>
      <c r="I201" s="203">
        <v>562</v>
      </c>
      <c r="J201" s="293" t="s">
        <v>2937</v>
      </c>
      <c r="K201" s="203">
        <v>674.4</v>
      </c>
      <c r="L201" s="203" t="s">
        <v>459</v>
      </c>
      <c r="M201" s="203" t="s">
        <v>7116</v>
      </c>
      <c r="N201" t="s">
        <v>7117</v>
      </c>
    </row>
    <row r="202" spans="1:14" x14ac:dyDescent="0.2">
      <c r="A202" s="246">
        <v>44932</v>
      </c>
      <c r="B202" s="106" t="s">
        <v>541</v>
      </c>
      <c r="C202" s="106">
        <v>6011.1</v>
      </c>
      <c r="D202" s="203" t="s">
        <v>452</v>
      </c>
      <c r="E202" s="203" t="s">
        <v>7127</v>
      </c>
      <c r="F202" t="s">
        <v>3011</v>
      </c>
      <c r="G202" s="230"/>
      <c r="H202" s="293">
        <v>4</v>
      </c>
      <c r="I202" s="203">
        <v>693</v>
      </c>
      <c r="J202" s="293" t="s">
        <v>2937</v>
      </c>
      <c r="K202" s="203">
        <v>831.6</v>
      </c>
      <c r="L202" s="203" t="s">
        <v>459</v>
      </c>
      <c r="M202" s="203" t="s">
        <v>7116</v>
      </c>
      <c r="N202" t="s">
        <v>7117</v>
      </c>
    </row>
    <row r="203" spans="1:14" x14ac:dyDescent="0.2">
      <c r="A203" s="246">
        <v>44939</v>
      </c>
      <c r="B203" s="106" t="s">
        <v>541</v>
      </c>
      <c r="C203" s="106">
        <v>6011.1</v>
      </c>
      <c r="D203" s="203" t="s">
        <v>452</v>
      </c>
      <c r="E203" s="203" t="s">
        <v>7118</v>
      </c>
      <c r="F203" t="s">
        <v>7119</v>
      </c>
      <c r="G203" s="230"/>
      <c r="H203" s="293">
        <v>4</v>
      </c>
      <c r="I203" s="203">
        <v>509</v>
      </c>
      <c r="J203" s="293" t="s">
        <v>2937</v>
      </c>
      <c r="K203" s="203">
        <v>610.79999999999995</v>
      </c>
      <c r="L203" s="203" t="s">
        <v>459</v>
      </c>
      <c r="M203" s="203" t="s">
        <v>7116</v>
      </c>
      <c r="N203" t="s">
        <v>7117</v>
      </c>
    </row>
    <row r="204" spans="1:14" x14ac:dyDescent="0.2">
      <c r="A204" s="246">
        <v>44939</v>
      </c>
      <c r="B204" s="106" t="s">
        <v>541</v>
      </c>
      <c r="C204" s="106">
        <v>6500.1</v>
      </c>
      <c r="D204" s="203" t="s">
        <v>452</v>
      </c>
      <c r="E204" s="203" t="s">
        <v>7138</v>
      </c>
      <c r="F204" t="s">
        <v>6013</v>
      </c>
      <c r="G204" s="230"/>
      <c r="H204" s="293">
        <v>8</v>
      </c>
      <c r="I204" s="203">
        <v>549</v>
      </c>
      <c r="J204" s="293" t="s">
        <v>2937</v>
      </c>
      <c r="K204" s="203">
        <v>658.8</v>
      </c>
      <c r="L204" s="203" t="s">
        <v>459</v>
      </c>
      <c r="M204" s="203" t="s">
        <v>7116</v>
      </c>
      <c r="N204" t="s">
        <v>7117</v>
      </c>
    </row>
    <row r="205" spans="1:14" x14ac:dyDescent="0.2">
      <c r="A205" s="246">
        <v>44929</v>
      </c>
      <c r="B205" s="106" t="s">
        <v>541</v>
      </c>
      <c r="C205" s="106">
        <v>6011.1</v>
      </c>
      <c r="D205" s="203" t="s">
        <v>452</v>
      </c>
      <c r="E205" s="203" t="s">
        <v>7118</v>
      </c>
      <c r="F205" t="s">
        <v>7119</v>
      </c>
      <c r="G205" s="230"/>
      <c r="H205" s="293">
        <v>8</v>
      </c>
      <c r="I205" s="203">
        <v>509</v>
      </c>
      <c r="J205" s="293" t="s">
        <v>2937</v>
      </c>
      <c r="K205" s="203">
        <v>610.79999999999995</v>
      </c>
      <c r="L205" s="203" t="s">
        <v>459</v>
      </c>
      <c r="M205" s="203" t="s">
        <v>7116</v>
      </c>
      <c r="N205" t="s">
        <v>7117</v>
      </c>
    </row>
    <row r="206" spans="1:14" x14ac:dyDescent="0.2">
      <c r="A206" s="246">
        <v>44944</v>
      </c>
      <c r="B206" s="106" t="s">
        <v>541</v>
      </c>
      <c r="C206" s="106">
        <v>6062.1</v>
      </c>
      <c r="D206" s="203" t="s">
        <v>452</v>
      </c>
      <c r="E206" s="203" t="s">
        <v>7134</v>
      </c>
      <c r="F206" t="s">
        <v>3052</v>
      </c>
      <c r="G206" s="230"/>
      <c r="H206" s="293">
        <v>8</v>
      </c>
      <c r="I206" s="203">
        <v>460</v>
      </c>
      <c r="J206" s="293" t="s">
        <v>2937</v>
      </c>
      <c r="K206" s="203">
        <v>552</v>
      </c>
      <c r="L206" s="203" t="s">
        <v>459</v>
      </c>
      <c r="M206" s="203" t="s">
        <v>7116</v>
      </c>
      <c r="N206" t="s">
        <v>7117</v>
      </c>
    </row>
    <row r="207" spans="1:14" x14ac:dyDescent="0.2">
      <c r="A207" s="246">
        <v>44938</v>
      </c>
      <c r="B207" s="106" t="s">
        <v>541</v>
      </c>
      <c r="C207" s="106">
        <v>6011.1</v>
      </c>
      <c r="D207" s="203" t="s">
        <v>452</v>
      </c>
      <c r="E207" s="203" t="s">
        <v>7127</v>
      </c>
      <c r="F207" t="s">
        <v>3011</v>
      </c>
      <c r="G207" s="230"/>
      <c r="H207" s="293">
        <v>8</v>
      </c>
      <c r="I207" s="203">
        <v>693</v>
      </c>
      <c r="J207" s="293" t="s">
        <v>2937</v>
      </c>
      <c r="K207" s="203">
        <v>831.6</v>
      </c>
      <c r="L207" s="203" t="s">
        <v>459</v>
      </c>
      <c r="M207" s="203" t="s">
        <v>7116</v>
      </c>
      <c r="N207" t="s">
        <v>7117</v>
      </c>
    </row>
    <row r="208" spans="1:14" x14ac:dyDescent="0.2">
      <c r="A208" s="246">
        <v>44932</v>
      </c>
      <c r="B208" s="106" t="s">
        <v>541</v>
      </c>
      <c r="C208" s="106">
        <v>6011.1</v>
      </c>
      <c r="D208" s="203" t="s">
        <v>452</v>
      </c>
      <c r="E208" s="203" t="s">
        <v>7132</v>
      </c>
      <c r="F208" t="s">
        <v>7133</v>
      </c>
      <c r="G208" s="230"/>
      <c r="H208" s="293">
        <v>4</v>
      </c>
      <c r="I208" s="203">
        <v>280</v>
      </c>
      <c r="J208" s="293" t="s">
        <v>2937</v>
      </c>
      <c r="K208" s="203">
        <v>336</v>
      </c>
      <c r="L208" s="203" t="s">
        <v>459</v>
      </c>
      <c r="M208" s="203" t="s">
        <v>7116</v>
      </c>
      <c r="N208" t="s">
        <v>7117</v>
      </c>
    </row>
    <row r="209" spans="1:14" x14ac:dyDescent="0.2">
      <c r="A209" s="246">
        <v>44930</v>
      </c>
      <c r="B209" s="106" t="s">
        <v>541</v>
      </c>
      <c r="C209" s="106">
        <v>6011.1</v>
      </c>
      <c r="D209" s="203" t="s">
        <v>452</v>
      </c>
      <c r="E209" s="203" t="s">
        <v>7118</v>
      </c>
      <c r="F209" t="s">
        <v>7119</v>
      </c>
      <c r="G209" s="230"/>
      <c r="H209" s="293">
        <v>8</v>
      </c>
      <c r="I209" s="203">
        <v>509</v>
      </c>
      <c r="J209" s="293" t="s">
        <v>2937</v>
      </c>
      <c r="K209" s="203">
        <v>610.79999999999995</v>
      </c>
      <c r="L209" s="203" t="s">
        <v>459</v>
      </c>
      <c r="M209" s="203" t="s">
        <v>7116</v>
      </c>
      <c r="N209" t="s">
        <v>7117</v>
      </c>
    </row>
    <row r="210" spans="1:14" x14ac:dyDescent="0.2">
      <c r="A210" s="246">
        <v>44945</v>
      </c>
      <c r="B210" s="106" t="s">
        <v>541</v>
      </c>
      <c r="C210" s="106">
        <v>6062.1</v>
      </c>
      <c r="D210" s="203" t="s">
        <v>452</v>
      </c>
      <c r="E210" s="203" t="s">
        <v>7134</v>
      </c>
      <c r="F210" t="s">
        <v>3052</v>
      </c>
      <c r="G210" s="230"/>
      <c r="H210" s="293">
        <v>8</v>
      </c>
      <c r="I210" s="203">
        <v>460</v>
      </c>
      <c r="J210" s="293" t="s">
        <v>2937</v>
      </c>
      <c r="K210" s="203">
        <v>552</v>
      </c>
      <c r="L210" s="203" t="s">
        <v>459</v>
      </c>
      <c r="M210" s="203" t="s">
        <v>7116</v>
      </c>
      <c r="N210" t="s">
        <v>7117</v>
      </c>
    </row>
    <row r="211" spans="1:14" x14ac:dyDescent="0.2">
      <c r="A211" s="246">
        <v>44931</v>
      </c>
      <c r="B211" s="106" t="s">
        <v>541</v>
      </c>
      <c r="C211" s="106">
        <v>6011.1</v>
      </c>
      <c r="D211" s="203" t="s">
        <v>452</v>
      </c>
      <c r="E211" s="203" t="s">
        <v>7118</v>
      </c>
      <c r="F211" t="s">
        <v>7119</v>
      </c>
      <c r="G211" s="230"/>
      <c r="H211" s="293">
        <v>8</v>
      </c>
      <c r="I211" s="203">
        <v>509</v>
      </c>
      <c r="J211" s="293" t="s">
        <v>2937</v>
      </c>
      <c r="K211" s="203">
        <v>610.79999999999995</v>
      </c>
      <c r="L211" s="203" t="s">
        <v>459</v>
      </c>
      <c r="M211" s="203" t="s">
        <v>7116</v>
      </c>
      <c r="N211" t="s">
        <v>7117</v>
      </c>
    </row>
    <row r="212" spans="1:14" x14ac:dyDescent="0.2">
      <c r="A212" s="246">
        <v>44939</v>
      </c>
      <c r="B212" s="106" t="s">
        <v>541</v>
      </c>
      <c r="C212" s="106">
        <v>6011.1</v>
      </c>
      <c r="D212" s="203" t="s">
        <v>452</v>
      </c>
      <c r="E212" s="203" t="s">
        <v>7127</v>
      </c>
      <c r="F212" t="s">
        <v>3011</v>
      </c>
      <c r="G212" s="230"/>
      <c r="H212" s="293">
        <v>4</v>
      </c>
      <c r="I212" s="203">
        <v>693</v>
      </c>
      <c r="J212" s="293" t="s">
        <v>2937</v>
      </c>
      <c r="K212" s="203">
        <v>831.6</v>
      </c>
      <c r="L212" s="203" t="s">
        <v>459</v>
      </c>
      <c r="M212" s="203" t="s">
        <v>7116</v>
      </c>
      <c r="N212" t="s">
        <v>7117</v>
      </c>
    </row>
    <row r="213" spans="1:14" x14ac:dyDescent="0.2">
      <c r="A213" s="246">
        <v>44946</v>
      </c>
      <c r="B213" s="106" t="s">
        <v>541</v>
      </c>
      <c r="C213" s="106">
        <v>6062.1</v>
      </c>
      <c r="D213" s="203" t="s">
        <v>452</v>
      </c>
      <c r="E213" s="203" t="s">
        <v>7134</v>
      </c>
      <c r="F213" t="s">
        <v>3052</v>
      </c>
      <c r="G213" s="230"/>
      <c r="H213" s="293">
        <v>7</v>
      </c>
      <c r="I213" s="203">
        <v>460</v>
      </c>
      <c r="J213" s="293" t="s">
        <v>2937</v>
      </c>
      <c r="K213" s="203">
        <v>552</v>
      </c>
      <c r="L213" s="203" t="s">
        <v>459</v>
      </c>
      <c r="M213" s="203" t="s">
        <v>7116</v>
      </c>
      <c r="N213" t="s">
        <v>7117</v>
      </c>
    </row>
    <row r="214" spans="1:14" x14ac:dyDescent="0.2">
      <c r="A214" s="246">
        <v>44932</v>
      </c>
      <c r="B214" s="106" t="s">
        <v>541</v>
      </c>
      <c r="C214" s="106">
        <v>6011.1</v>
      </c>
      <c r="D214" s="203" t="s">
        <v>452</v>
      </c>
      <c r="E214" s="203" t="s">
        <v>7118</v>
      </c>
      <c r="F214" t="s">
        <v>7119</v>
      </c>
      <c r="G214" s="230"/>
      <c r="H214" s="293">
        <v>8</v>
      </c>
      <c r="I214" s="203">
        <v>509</v>
      </c>
      <c r="J214" s="293" t="s">
        <v>2937</v>
      </c>
      <c r="K214" s="203">
        <v>610.79999999999995</v>
      </c>
      <c r="L214" s="203" t="s">
        <v>459</v>
      </c>
      <c r="M214" s="203" t="s">
        <v>7116</v>
      </c>
      <c r="N214" t="s">
        <v>7117</v>
      </c>
    </row>
    <row r="215" spans="1:14" x14ac:dyDescent="0.2">
      <c r="A215" s="246">
        <v>44936</v>
      </c>
      <c r="B215" s="106" t="s">
        <v>541</v>
      </c>
      <c r="C215" s="106">
        <v>6011.1</v>
      </c>
      <c r="D215" s="203" t="s">
        <v>452</v>
      </c>
      <c r="E215" s="203" t="s">
        <v>7132</v>
      </c>
      <c r="F215" t="s">
        <v>7133</v>
      </c>
      <c r="G215" s="230"/>
      <c r="H215" s="293">
        <v>6</v>
      </c>
      <c r="I215" s="203">
        <v>280</v>
      </c>
      <c r="J215" s="293" t="s">
        <v>2937</v>
      </c>
      <c r="K215" s="203">
        <v>336</v>
      </c>
      <c r="L215" s="203" t="s">
        <v>459</v>
      </c>
      <c r="M215" s="203" t="s">
        <v>7116</v>
      </c>
      <c r="N215" t="s">
        <v>7117</v>
      </c>
    </row>
    <row r="216" spans="1:14" x14ac:dyDescent="0.2">
      <c r="A216" s="246">
        <v>44956</v>
      </c>
      <c r="B216" s="106" t="s">
        <v>541</v>
      </c>
      <c r="C216" s="106">
        <v>6637.1</v>
      </c>
      <c r="D216" s="203" t="s">
        <v>452</v>
      </c>
      <c r="E216" s="203" t="s">
        <v>7128</v>
      </c>
      <c r="F216" t="s">
        <v>7129</v>
      </c>
      <c r="G216" s="230"/>
      <c r="H216" s="293">
        <v>4</v>
      </c>
      <c r="I216" s="203">
        <v>281</v>
      </c>
      <c r="J216" s="293" t="s">
        <v>2937</v>
      </c>
      <c r="K216" s="203">
        <v>337.2</v>
      </c>
      <c r="L216" s="203" t="s">
        <v>459</v>
      </c>
      <c r="M216" s="203" t="s">
        <v>7116</v>
      </c>
      <c r="N216" t="s">
        <v>7117</v>
      </c>
    </row>
    <row r="217" spans="1:14" x14ac:dyDescent="0.2">
      <c r="A217" s="246">
        <v>44942</v>
      </c>
      <c r="B217" s="106" t="s">
        <v>541</v>
      </c>
      <c r="C217" s="106">
        <v>6681.1</v>
      </c>
      <c r="D217" s="203" t="s">
        <v>452</v>
      </c>
      <c r="E217" s="203" t="s">
        <v>7136</v>
      </c>
      <c r="F217" t="s">
        <v>7137</v>
      </c>
      <c r="G217" s="230"/>
      <c r="H217" s="293">
        <v>3</v>
      </c>
      <c r="I217" s="203">
        <v>403</v>
      </c>
      <c r="J217" s="293" t="s">
        <v>2937</v>
      </c>
      <c r="K217" s="203">
        <v>483.6</v>
      </c>
      <c r="L217" s="203" t="s">
        <v>459</v>
      </c>
      <c r="M217" s="203" t="s">
        <v>7116</v>
      </c>
      <c r="N217" t="s">
        <v>7117</v>
      </c>
    </row>
    <row r="218" spans="1:14" x14ac:dyDescent="0.2">
      <c r="A218" s="246">
        <v>44943</v>
      </c>
      <c r="B218" s="106" t="s">
        <v>541</v>
      </c>
      <c r="C218" s="106">
        <v>6681.1</v>
      </c>
      <c r="D218" s="203" t="s">
        <v>452</v>
      </c>
      <c r="E218" s="203" t="s">
        <v>7136</v>
      </c>
      <c r="F218" t="s">
        <v>7137</v>
      </c>
      <c r="G218" s="230"/>
      <c r="H218" s="293">
        <v>3</v>
      </c>
      <c r="I218" s="203">
        <v>403</v>
      </c>
      <c r="J218" s="293" t="s">
        <v>2937</v>
      </c>
      <c r="K218" s="203">
        <v>483.6</v>
      </c>
      <c r="L218" s="203" t="s">
        <v>459</v>
      </c>
      <c r="M218" s="203" t="s">
        <v>7116</v>
      </c>
      <c r="N218" t="s">
        <v>7117</v>
      </c>
    </row>
    <row r="219" spans="1:14" x14ac:dyDescent="0.2">
      <c r="A219" s="246">
        <v>44944</v>
      </c>
      <c r="B219" s="106" t="s">
        <v>541</v>
      </c>
      <c r="C219" s="106">
        <v>6681.1</v>
      </c>
      <c r="D219" s="203" t="s">
        <v>452</v>
      </c>
      <c r="E219" s="203" t="s">
        <v>7136</v>
      </c>
      <c r="F219" t="s">
        <v>7137</v>
      </c>
      <c r="G219" s="230"/>
      <c r="H219" s="293">
        <v>1</v>
      </c>
      <c r="I219" s="203">
        <v>403</v>
      </c>
      <c r="J219" s="293" t="s">
        <v>2937</v>
      </c>
      <c r="K219" s="203">
        <v>483.6</v>
      </c>
      <c r="L219" s="203" t="s">
        <v>459</v>
      </c>
      <c r="M219" s="203" t="s">
        <v>7116</v>
      </c>
      <c r="N219" t="s">
        <v>7117</v>
      </c>
    </row>
    <row r="220" spans="1:14" x14ac:dyDescent="0.2">
      <c r="A220" s="246">
        <v>44937</v>
      </c>
      <c r="B220" s="106" t="s">
        <v>541</v>
      </c>
      <c r="C220" s="106">
        <v>6011.1</v>
      </c>
      <c r="D220" s="203" t="s">
        <v>452</v>
      </c>
      <c r="E220" s="203" t="s">
        <v>7132</v>
      </c>
      <c r="F220" t="s">
        <v>7133</v>
      </c>
      <c r="G220" s="230"/>
      <c r="H220" s="293">
        <v>6</v>
      </c>
      <c r="I220" s="203">
        <v>280</v>
      </c>
      <c r="J220" s="293" t="s">
        <v>2937</v>
      </c>
      <c r="K220" s="203">
        <v>336</v>
      </c>
      <c r="L220" s="203" t="s">
        <v>459</v>
      </c>
      <c r="M220" s="203" t="s">
        <v>7116</v>
      </c>
      <c r="N220" t="s">
        <v>7117</v>
      </c>
    </row>
    <row r="221" spans="1:14" x14ac:dyDescent="0.2">
      <c r="A221" s="246">
        <v>44957</v>
      </c>
      <c r="B221" s="106" t="s">
        <v>541</v>
      </c>
      <c r="C221" s="106">
        <v>6637.1</v>
      </c>
      <c r="D221" s="203" t="s">
        <v>452</v>
      </c>
      <c r="E221" s="203" t="s">
        <v>7128</v>
      </c>
      <c r="F221" t="s">
        <v>7129</v>
      </c>
      <c r="G221" s="230"/>
      <c r="H221" s="293">
        <v>8</v>
      </c>
      <c r="I221" s="203">
        <v>281</v>
      </c>
      <c r="J221" s="293" t="s">
        <v>2937</v>
      </c>
      <c r="K221" s="203">
        <v>337.2</v>
      </c>
      <c r="L221" s="203" t="s">
        <v>459</v>
      </c>
      <c r="M221" s="203" t="s">
        <v>7116</v>
      </c>
      <c r="N221" t="s">
        <v>7117</v>
      </c>
    </row>
    <row r="222" spans="1:14" x14ac:dyDescent="0.2">
      <c r="A222" s="246">
        <v>44932</v>
      </c>
      <c r="B222" s="106" t="s">
        <v>541</v>
      </c>
      <c r="C222" s="106">
        <v>6630.1</v>
      </c>
      <c r="D222" s="203" t="s">
        <v>452</v>
      </c>
      <c r="E222" s="203" t="s">
        <v>7127</v>
      </c>
      <c r="F222" t="s">
        <v>3011</v>
      </c>
      <c r="G222" s="230"/>
      <c r="H222" s="293">
        <v>4</v>
      </c>
      <c r="I222" s="203">
        <v>693</v>
      </c>
      <c r="J222" s="293" t="s">
        <v>2937</v>
      </c>
      <c r="K222" s="203">
        <v>831.6</v>
      </c>
      <c r="L222" s="203" t="s">
        <v>459</v>
      </c>
      <c r="M222" s="203" t="s">
        <v>7116</v>
      </c>
      <c r="N222" t="s">
        <v>7117</v>
      </c>
    </row>
    <row r="223" spans="1:14" x14ac:dyDescent="0.2">
      <c r="A223" s="246">
        <v>44938</v>
      </c>
      <c r="B223" s="106" t="s">
        <v>541</v>
      </c>
      <c r="C223" s="106">
        <v>6011.1</v>
      </c>
      <c r="D223" s="203" t="s">
        <v>452</v>
      </c>
      <c r="E223" s="203" t="s">
        <v>7132</v>
      </c>
      <c r="F223" t="s">
        <v>7133</v>
      </c>
      <c r="G223" s="230"/>
      <c r="H223" s="293">
        <v>8</v>
      </c>
      <c r="I223" s="203">
        <v>280</v>
      </c>
      <c r="J223" s="293" t="s">
        <v>2937</v>
      </c>
      <c r="K223" s="203">
        <v>336</v>
      </c>
      <c r="L223" s="203" t="s">
        <v>459</v>
      </c>
      <c r="M223" s="203" t="s">
        <v>7116</v>
      </c>
      <c r="N223" t="s">
        <v>7117</v>
      </c>
    </row>
    <row r="224" spans="1:14" x14ac:dyDescent="0.2">
      <c r="A224" s="246">
        <v>44949</v>
      </c>
      <c r="B224" s="106" t="s">
        <v>541</v>
      </c>
      <c r="C224" s="106">
        <v>6637.1</v>
      </c>
      <c r="D224" s="203" t="s">
        <v>452</v>
      </c>
      <c r="E224" s="203" t="s">
        <v>7128</v>
      </c>
      <c r="F224" t="s">
        <v>7129</v>
      </c>
      <c r="G224" s="230"/>
      <c r="H224" s="293">
        <v>4</v>
      </c>
      <c r="I224" s="203">
        <v>281</v>
      </c>
      <c r="J224" s="293" t="s">
        <v>2937</v>
      </c>
      <c r="K224" s="203">
        <v>337.2</v>
      </c>
      <c r="L224" s="203" t="s">
        <v>459</v>
      </c>
      <c r="M224" s="203" t="s">
        <v>7116</v>
      </c>
      <c r="N224" t="s">
        <v>7117</v>
      </c>
    </row>
    <row r="225" spans="1:14" x14ac:dyDescent="0.2">
      <c r="A225" s="246">
        <v>44950</v>
      </c>
      <c r="B225" s="106" t="s">
        <v>541</v>
      </c>
      <c r="C225" s="106">
        <v>6637.1</v>
      </c>
      <c r="D225" s="203" t="s">
        <v>452</v>
      </c>
      <c r="E225" s="203" t="s">
        <v>7128</v>
      </c>
      <c r="F225" t="s">
        <v>7129</v>
      </c>
      <c r="G225" s="230"/>
      <c r="H225" s="293">
        <v>4</v>
      </c>
      <c r="I225" s="203">
        <v>281</v>
      </c>
      <c r="J225" s="293" t="s">
        <v>2937</v>
      </c>
      <c r="K225" s="203">
        <v>337.2</v>
      </c>
      <c r="L225" s="203" t="s">
        <v>459</v>
      </c>
      <c r="M225" s="203" t="s">
        <v>7116</v>
      </c>
      <c r="N225" t="s">
        <v>7117</v>
      </c>
    </row>
    <row r="226" spans="1:14" x14ac:dyDescent="0.2">
      <c r="A226" s="246">
        <v>44929</v>
      </c>
      <c r="B226" s="106" t="s">
        <v>541</v>
      </c>
      <c r="C226" s="106">
        <v>6572.1</v>
      </c>
      <c r="D226" s="203" t="s">
        <v>452</v>
      </c>
      <c r="E226" s="203" t="s">
        <v>7123</v>
      </c>
      <c r="F226" t="s">
        <v>7124</v>
      </c>
      <c r="G226" s="230"/>
      <c r="H226" s="293">
        <v>4</v>
      </c>
      <c r="I226" s="203">
        <v>562</v>
      </c>
      <c r="J226" s="293" t="s">
        <v>2937</v>
      </c>
      <c r="K226" s="203">
        <v>674.4</v>
      </c>
      <c r="L226" s="203" t="s">
        <v>459</v>
      </c>
      <c r="M226" s="203" t="s">
        <v>7116</v>
      </c>
      <c r="N226" t="s">
        <v>7117</v>
      </c>
    </row>
    <row r="227" spans="1:14" x14ac:dyDescent="0.2">
      <c r="A227" s="246">
        <v>44952</v>
      </c>
      <c r="B227" s="106" t="s">
        <v>541</v>
      </c>
      <c r="C227" s="106">
        <v>6681.1</v>
      </c>
      <c r="D227" s="203" t="s">
        <v>452</v>
      </c>
      <c r="E227" s="203" t="s">
        <v>7134</v>
      </c>
      <c r="F227" t="s">
        <v>3052</v>
      </c>
      <c r="G227" s="230"/>
      <c r="H227" s="293">
        <v>8</v>
      </c>
      <c r="I227" s="203">
        <v>460</v>
      </c>
      <c r="J227" s="293" t="s">
        <v>2937</v>
      </c>
      <c r="K227" s="203">
        <v>552</v>
      </c>
      <c r="L227" s="203" t="s">
        <v>459</v>
      </c>
      <c r="M227" s="203" t="s">
        <v>7116</v>
      </c>
      <c r="N227" t="s">
        <v>7117</v>
      </c>
    </row>
    <row r="228" spans="1:14" x14ac:dyDescent="0.2">
      <c r="A228" s="246">
        <v>44939</v>
      </c>
      <c r="B228" s="106" t="s">
        <v>541</v>
      </c>
      <c r="C228" s="106">
        <v>6011.1</v>
      </c>
      <c r="D228" s="203" t="s">
        <v>452</v>
      </c>
      <c r="E228" s="203" t="s">
        <v>7132</v>
      </c>
      <c r="F228" t="s">
        <v>7133</v>
      </c>
      <c r="G228" s="230"/>
      <c r="H228" s="293">
        <v>6</v>
      </c>
      <c r="I228" s="203">
        <v>280</v>
      </c>
      <c r="J228" s="293" t="s">
        <v>2937</v>
      </c>
      <c r="K228" s="203">
        <v>336</v>
      </c>
      <c r="L228" s="203" t="s">
        <v>459</v>
      </c>
      <c r="M228" s="203" t="s">
        <v>7116</v>
      </c>
      <c r="N228" t="s">
        <v>7117</v>
      </c>
    </row>
    <row r="229" spans="1:14" x14ac:dyDescent="0.2">
      <c r="A229" s="246">
        <v>44951</v>
      </c>
      <c r="B229" s="106" t="s">
        <v>541</v>
      </c>
      <c r="C229" s="106">
        <v>6637.1</v>
      </c>
      <c r="D229" s="203" t="s">
        <v>452</v>
      </c>
      <c r="E229" s="203" t="s">
        <v>7128</v>
      </c>
      <c r="F229" t="s">
        <v>7129</v>
      </c>
      <c r="G229" s="230"/>
      <c r="H229" s="293">
        <v>2</v>
      </c>
      <c r="I229" s="203">
        <v>281</v>
      </c>
      <c r="J229" s="293" t="s">
        <v>2937</v>
      </c>
      <c r="K229" s="203">
        <v>337.2</v>
      </c>
      <c r="L229" s="203" t="s">
        <v>459</v>
      </c>
      <c r="M229" s="203" t="s">
        <v>7116</v>
      </c>
      <c r="N229" t="s">
        <v>7117</v>
      </c>
    </row>
    <row r="230" spans="1:14" x14ac:dyDescent="0.2">
      <c r="A230" s="246">
        <v>44930</v>
      </c>
      <c r="B230" s="106" t="s">
        <v>541</v>
      </c>
      <c r="C230" s="106">
        <v>6637.1</v>
      </c>
      <c r="D230" s="203" t="s">
        <v>452</v>
      </c>
      <c r="E230" s="203" t="s">
        <v>7138</v>
      </c>
      <c r="F230" t="s">
        <v>6013</v>
      </c>
      <c r="G230" s="230"/>
      <c r="H230" s="293">
        <v>8</v>
      </c>
      <c r="I230" s="203">
        <v>549</v>
      </c>
      <c r="J230" s="293" t="s">
        <v>2937</v>
      </c>
      <c r="K230" s="203">
        <v>658.8</v>
      </c>
      <c r="L230" s="203" t="s">
        <v>459</v>
      </c>
      <c r="M230" s="203" t="s">
        <v>7116</v>
      </c>
      <c r="N230" t="s">
        <v>7117</v>
      </c>
    </row>
    <row r="231" spans="1:14" x14ac:dyDescent="0.2">
      <c r="A231" s="246">
        <v>44953</v>
      </c>
      <c r="B231" s="106" t="s">
        <v>541</v>
      </c>
      <c r="C231" s="106">
        <v>6681.1</v>
      </c>
      <c r="D231" s="203" t="s">
        <v>452</v>
      </c>
      <c r="E231" s="203" t="s">
        <v>7134</v>
      </c>
      <c r="F231" t="s">
        <v>3052</v>
      </c>
      <c r="G231" s="230"/>
      <c r="H231" s="293">
        <v>8</v>
      </c>
      <c r="I231" s="203">
        <v>460</v>
      </c>
      <c r="J231" s="293" t="s">
        <v>2937</v>
      </c>
      <c r="K231" s="203">
        <v>552</v>
      </c>
      <c r="L231" s="203" t="s">
        <v>459</v>
      </c>
      <c r="M231" s="203" t="s">
        <v>7116</v>
      </c>
      <c r="N231" t="s">
        <v>7117</v>
      </c>
    </row>
    <row r="232" spans="1:14" x14ac:dyDescent="0.2">
      <c r="A232" s="246">
        <v>44952</v>
      </c>
      <c r="B232" s="106" t="s">
        <v>541</v>
      </c>
      <c r="C232" s="106">
        <v>6637.1</v>
      </c>
      <c r="D232" s="203" t="s">
        <v>452</v>
      </c>
      <c r="E232" s="203" t="s">
        <v>7128</v>
      </c>
      <c r="F232" t="s">
        <v>7129</v>
      </c>
      <c r="G232" s="230"/>
      <c r="H232" s="293">
        <v>2</v>
      </c>
      <c r="I232" s="203">
        <v>281</v>
      </c>
      <c r="J232" s="293" t="s">
        <v>2937</v>
      </c>
      <c r="K232" s="203">
        <v>337.2</v>
      </c>
      <c r="L232" s="203" t="s">
        <v>459</v>
      </c>
      <c r="M232" s="203" t="s">
        <v>7116</v>
      </c>
      <c r="N232" t="s">
        <v>7117</v>
      </c>
    </row>
    <row r="233" spans="1:14" x14ac:dyDescent="0.2">
      <c r="A233" s="246">
        <v>44931</v>
      </c>
      <c r="B233" s="106" t="s">
        <v>541</v>
      </c>
      <c r="C233" s="106">
        <v>6637.1</v>
      </c>
      <c r="D233" s="203" t="s">
        <v>452</v>
      </c>
      <c r="E233" s="203" t="s">
        <v>7138</v>
      </c>
      <c r="F233" t="s">
        <v>6013</v>
      </c>
      <c r="G233" s="230"/>
      <c r="H233" s="293">
        <v>4</v>
      </c>
      <c r="I233" s="203">
        <v>549</v>
      </c>
      <c r="J233" s="293" t="s">
        <v>2937</v>
      </c>
      <c r="K233" s="203">
        <v>658.8</v>
      </c>
      <c r="L233" s="203" t="s">
        <v>459</v>
      </c>
      <c r="M233" s="203" t="s">
        <v>7116</v>
      </c>
      <c r="N233" t="s">
        <v>7117</v>
      </c>
    </row>
    <row r="234" spans="1:14" x14ac:dyDescent="0.2">
      <c r="A234" s="246">
        <v>44953</v>
      </c>
      <c r="B234" s="106" t="s">
        <v>541</v>
      </c>
      <c r="C234" s="106">
        <v>6637.1</v>
      </c>
      <c r="D234" s="203" t="s">
        <v>452</v>
      </c>
      <c r="E234" s="203" t="s">
        <v>7128</v>
      </c>
      <c r="F234" t="s">
        <v>7129</v>
      </c>
      <c r="G234" s="230"/>
      <c r="H234" s="293">
        <v>8</v>
      </c>
      <c r="I234" s="203">
        <v>281</v>
      </c>
      <c r="J234" s="293" t="s">
        <v>2937</v>
      </c>
      <c r="K234" s="203">
        <v>337.2</v>
      </c>
      <c r="L234" s="203" t="s">
        <v>459</v>
      </c>
      <c r="M234" s="203" t="s">
        <v>7116</v>
      </c>
      <c r="N234" t="s">
        <v>7117</v>
      </c>
    </row>
    <row r="235" spans="1:14" x14ac:dyDescent="0.2">
      <c r="A235" s="246">
        <v>44932</v>
      </c>
      <c r="B235" s="106" t="s">
        <v>541</v>
      </c>
      <c r="C235" s="106">
        <v>6637.1</v>
      </c>
      <c r="D235" s="203" t="s">
        <v>452</v>
      </c>
      <c r="E235" s="203" t="s">
        <v>7138</v>
      </c>
      <c r="F235" t="s">
        <v>6013</v>
      </c>
      <c r="G235" s="230"/>
      <c r="H235" s="293">
        <v>4</v>
      </c>
      <c r="I235" s="203">
        <v>549</v>
      </c>
      <c r="J235" s="293" t="s">
        <v>2937</v>
      </c>
      <c r="K235" s="203">
        <v>658.8</v>
      </c>
      <c r="L235" s="203" t="s">
        <v>459</v>
      </c>
      <c r="M235" s="203" t="s">
        <v>7116</v>
      </c>
      <c r="N235" t="s">
        <v>7117</v>
      </c>
    </row>
    <row r="236" spans="1:14" x14ac:dyDescent="0.2">
      <c r="A236" s="246">
        <v>44942</v>
      </c>
      <c r="B236" s="106" t="s">
        <v>541</v>
      </c>
      <c r="C236" s="106">
        <v>6637.1</v>
      </c>
      <c r="D236" s="203" t="s">
        <v>452</v>
      </c>
      <c r="E236" s="203" t="s">
        <v>7128</v>
      </c>
      <c r="F236" t="s">
        <v>7129</v>
      </c>
      <c r="G236" s="230"/>
      <c r="H236" s="293">
        <v>8</v>
      </c>
      <c r="I236" s="203">
        <v>281</v>
      </c>
      <c r="J236" s="293" t="s">
        <v>2937</v>
      </c>
      <c r="K236" s="203">
        <v>337.2</v>
      </c>
      <c r="L236" s="203" t="s">
        <v>459</v>
      </c>
      <c r="M236" s="203" t="s">
        <v>7116</v>
      </c>
      <c r="N236" t="s">
        <v>7117</v>
      </c>
    </row>
    <row r="237" spans="1:14" x14ac:dyDescent="0.2">
      <c r="A237" s="246">
        <v>44936</v>
      </c>
      <c r="B237" s="106" t="s">
        <v>541</v>
      </c>
      <c r="C237" s="106">
        <v>6637.1</v>
      </c>
      <c r="D237" s="203" t="s">
        <v>452</v>
      </c>
      <c r="E237" s="203" t="s">
        <v>7138</v>
      </c>
      <c r="F237" t="s">
        <v>6013</v>
      </c>
      <c r="G237" s="230"/>
      <c r="H237" s="293">
        <v>8</v>
      </c>
      <c r="I237" s="203">
        <v>549</v>
      </c>
      <c r="J237" s="293" t="s">
        <v>2937</v>
      </c>
      <c r="K237" s="203">
        <v>658.8</v>
      </c>
      <c r="L237" s="203" t="s">
        <v>459</v>
      </c>
      <c r="M237" s="203" t="s">
        <v>7116</v>
      </c>
      <c r="N237" t="s">
        <v>7117</v>
      </c>
    </row>
    <row r="238" spans="1:14" x14ac:dyDescent="0.2">
      <c r="A238" s="246">
        <v>44943</v>
      </c>
      <c r="B238" s="106" t="s">
        <v>541</v>
      </c>
      <c r="C238" s="106">
        <v>6637.1</v>
      </c>
      <c r="D238" s="203" t="s">
        <v>452</v>
      </c>
      <c r="E238" s="203" t="s">
        <v>7128</v>
      </c>
      <c r="F238" t="s">
        <v>7129</v>
      </c>
      <c r="G238" s="230"/>
      <c r="H238" s="293">
        <v>6</v>
      </c>
      <c r="I238" s="203">
        <v>281</v>
      </c>
      <c r="J238" s="293" t="s">
        <v>2937</v>
      </c>
      <c r="K238" s="203">
        <v>337.2</v>
      </c>
      <c r="L238" s="203" t="s">
        <v>459</v>
      </c>
      <c r="M238" s="203" t="s">
        <v>7116</v>
      </c>
      <c r="N238" t="s">
        <v>7117</v>
      </c>
    </row>
    <row r="239" spans="1:14" x14ac:dyDescent="0.2">
      <c r="A239" s="246">
        <v>44944</v>
      </c>
      <c r="B239" s="106" t="s">
        <v>541</v>
      </c>
      <c r="C239" s="106">
        <v>6637.1</v>
      </c>
      <c r="D239" s="203" t="s">
        <v>452</v>
      </c>
      <c r="E239" s="203" t="s">
        <v>7128</v>
      </c>
      <c r="F239" t="s">
        <v>7129</v>
      </c>
      <c r="G239" s="230"/>
      <c r="H239" s="293">
        <v>6</v>
      </c>
      <c r="I239" s="203">
        <v>281</v>
      </c>
      <c r="J239" s="293" t="s">
        <v>2937</v>
      </c>
      <c r="K239" s="203">
        <v>337.2</v>
      </c>
      <c r="L239" s="203" t="s">
        <v>459</v>
      </c>
      <c r="M239" s="203" t="s">
        <v>7116</v>
      </c>
      <c r="N239" t="s">
        <v>7117</v>
      </c>
    </row>
    <row r="240" spans="1:14" x14ac:dyDescent="0.2">
      <c r="A240" s="246">
        <v>44945</v>
      </c>
      <c r="B240" s="106" t="s">
        <v>541</v>
      </c>
      <c r="C240" s="106">
        <v>6637.1</v>
      </c>
      <c r="D240" s="203" t="s">
        <v>452</v>
      </c>
      <c r="E240" s="203" t="s">
        <v>7128</v>
      </c>
      <c r="F240" t="s">
        <v>7129</v>
      </c>
      <c r="G240" s="230"/>
      <c r="H240" s="293">
        <v>6</v>
      </c>
      <c r="I240" s="203">
        <v>281</v>
      </c>
      <c r="J240" s="293" t="s">
        <v>2937</v>
      </c>
      <c r="K240" s="203">
        <v>337.2</v>
      </c>
      <c r="L240" s="203" t="s">
        <v>459</v>
      </c>
      <c r="M240" s="203" t="s">
        <v>7116</v>
      </c>
      <c r="N240" t="s">
        <v>7117</v>
      </c>
    </row>
    <row r="241" spans="1:14" x14ac:dyDescent="0.2">
      <c r="A241" s="246">
        <v>44946</v>
      </c>
      <c r="B241" s="106" t="s">
        <v>541</v>
      </c>
      <c r="C241" s="106">
        <v>6637.1</v>
      </c>
      <c r="D241" s="203" t="s">
        <v>452</v>
      </c>
      <c r="E241" s="203" t="s">
        <v>7128</v>
      </c>
      <c r="F241" t="s">
        <v>7129</v>
      </c>
      <c r="G241" s="230"/>
      <c r="H241" s="293">
        <v>6</v>
      </c>
      <c r="I241" s="203">
        <v>281</v>
      </c>
      <c r="J241" s="293" t="s">
        <v>2937</v>
      </c>
      <c r="K241" s="203">
        <v>337.2</v>
      </c>
      <c r="L241" s="203" t="s">
        <v>459</v>
      </c>
      <c r="M241" s="203" t="s">
        <v>7116</v>
      </c>
      <c r="N241" t="s">
        <v>7117</v>
      </c>
    </row>
    <row r="242" spans="1:14" x14ac:dyDescent="0.2">
      <c r="A242" s="246">
        <v>44943</v>
      </c>
      <c r="B242" s="106" t="s">
        <v>541</v>
      </c>
      <c r="C242" s="106">
        <v>6572.1</v>
      </c>
      <c r="D242" s="203" t="s">
        <v>452</v>
      </c>
      <c r="E242" s="203" t="s">
        <v>7128</v>
      </c>
      <c r="F242" t="s">
        <v>7129</v>
      </c>
      <c r="G242" s="230"/>
      <c r="H242" s="293">
        <v>2</v>
      </c>
      <c r="I242" s="203">
        <v>281</v>
      </c>
      <c r="J242" s="293" t="s">
        <v>2937</v>
      </c>
      <c r="K242" s="203">
        <v>337.2</v>
      </c>
      <c r="L242" s="203" t="s">
        <v>459</v>
      </c>
      <c r="M242" s="203" t="s">
        <v>7116</v>
      </c>
      <c r="N242" t="s">
        <v>7117</v>
      </c>
    </row>
    <row r="243" spans="1:14" x14ac:dyDescent="0.2">
      <c r="A243" s="246">
        <v>44944</v>
      </c>
      <c r="B243" s="106" t="s">
        <v>541</v>
      </c>
      <c r="C243" s="106">
        <v>6572.1</v>
      </c>
      <c r="D243" s="203" t="s">
        <v>452</v>
      </c>
      <c r="E243" s="203" t="s">
        <v>7128</v>
      </c>
      <c r="F243" t="s">
        <v>7129</v>
      </c>
      <c r="G243" s="230"/>
      <c r="H243" s="293">
        <v>2</v>
      </c>
      <c r="I243" s="203">
        <v>281</v>
      </c>
      <c r="J243" s="293" t="s">
        <v>2937</v>
      </c>
      <c r="K243" s="203">
        <v>337.2</v>
      </c>
      <c r="L243" s="203" t="s">
        <v>459</v>
      </c>
      <c r="M243" s="203" t="s">
        <v>7116</v>
      </c>
      <c r="N243" t="s">
        <v>7117</v>
      </c>
    </row>
    <row r="244" spans="1:14" x14ac:dyDescent="0.2">
      <c r="A244" s="246">
        <v>44945</v>
      </c>
      <c r="B244" s="106" t="s">
        <v>541</v>
      </c>
      <c r="C244" s="106">
        <v>6572.1</v>
      </c>
      <c r="D244" s="203" t="s">
        <v>452</v>
      </c>
      <c r="E244" s="203" t="s">
        <v>7128</v>
      </c>
      <c r="F244" t="s">
        <v>7129</v>
      </c>
      <c r="G244" s="230"/>
      <c r="H244" s="293">
        <v>2</v>
      </c>
      <c r="I244" s="203">
        <v>281</v>
      </c>
      <c r="J244" s="293" t="s">
        <v>2937</v>
      </c>
      <c r="K244" s="203">
        <v>337.2</v>
      </c>
      <c r="L244" s="203" t="s">
        <v>459</v>
      </c>
      <c r="M244" s="203" t="s">
        <v>7116</v>
      </c>
      <c r="N244" t="s">
        <v>7117</v>
      </c>
    </row>
    <row r="245" spans="1:14" x14ac:dyDescent="0.2">
      <c r="A245" s="246">
        <v>44937</v>
      </c>
      <c r="B245" s="106" t="s">
        <v>541</v>
      </c>
      <c r="C245" s="106">
        <v>6637.1</v>
      </c>
      <c r="D245" s="203" t="s">
        <v>452</v>
      </c>
      <c r="E245" s="203" t="s">
        <v>7138</v>
      </c>
      <c r="F245" t="s">
        <v>6013</v>
      </c>
      <c r="G245" s="230"/>
      <c r="H245" s="293">
        <v>8</v>
      </c>
      <c r="I245" s="203">
        <v>549</v>
      </c>
      <c r="J245" s="293" t="s">
        <v>2937</v>
      </c>
      <c r="K245" s="203">
        <v>658.8</v>
      </c>
      <c r="L245" s="203" t="s">
        <v>459</v>
      </c>
      <c r="M245" s="203" t="s">
        <v>7116</v>
      </c>
      <c r="N245" t="s">
        <v>7117</v>
      </c>
    </row>
    <row r="246" spans="1:14" x14ac:dyDescent="0.2">
      <c r="A246" s="246">
        <v>44929</v>
      </c>
      <c r="B246" s="106" t="s">
        <v>541</v>
      </c>
      <c r="C246" s="106">
        <v>6637.1</v>
      </c>
      <c r="D246" s="203" t="s">
        <v>452</v>
      </c>
      <c r="E246" s="203" t="s">
        <v>7123</v>
      </c>
      <c r="F246" t="s">
        <v>7124</v>
      </c>
      <c r="G246" s="230"/>
      <c r="H246" s="293">
        <v>4</v>
      </c>
      <c r="I246" s="203">
        <v>562</v>
      </c>
      <c r="J246" s="293" t="s">
        <v>2937</v>
      </c>
      <c r="K246" s="203">
        <v>674.4</v>
      </c>
      <c r="L246" s="203" t="s">
        <v>459</v>
      </c>
      <c r="M246" s="203" t="s">
        <v>7116</v>
      </c>
      <c r="N246" t="s">
        <v>7117</v>
      </c>
    </row>
    <row r="247" spans="1:14" x14ac:dyDescent="0.2">
      <c r="A247" s="246">
        <v>44930</v>
      </c>
      <c r="B247" s="106" t="s">
        <v>541</v>
      </c>
      <c r="C247" s="106">
        <v>6637.1</v>
      </c>
      <c r="D247" s="203" t="s">
        <v>452</v>
      </c>
      <c r="E247" s="203" t="s">
        <v>7123</v>
      </c>
      <c r="F247" t="s">
        <v>7124</v>
      </c>
      <c r="G247" s="230"/>
      <c r="H247" s="293">
        <v>4</v>
      </c>
      <c r="I247" s="203">
        <v>562</v>
      </c>
      <c r="J247" s="293" t="s">
        <v>2937</v>
      </c>
      <c r="K247" s="203">
        <v>674.4</v>
      </c>
      <c r="L247" s="203" t="s">
        <v>459</v>
      </c>
      <c r="M247" s="203" t="s">
        <v>7116</v>
      </c>
      <c r="N247" t="s">
        <v>7117</v>
      </c>
    </row>
    <row r="248" spans="1:14" x14ac:dyDescent="0.2">
      <c r="A248" s="246">
        <v>44938</v>
      </c>
      <c r="B248" s="106" t="s">
        <v>541</v>
      </c>
      <c r="C248" s="106">
        <v>6637.1</v>
      </c>
      <c r="D248" s="203" t="s">
        <v>452</v>
      </c>
      <c r="E248" s="203" t="s">
        <v>7138</v>
      </c>
      <c r="F248" t="s">
        <v>6013</v>
      </c>
      <c r="G248" s="230"/>
      <c r="H248" s="293">
        <v>2</v>
      </c>
      <c r="I248" s="203">
        <v>549</v>
      </c>
      <c r="J248" s="293" t="s">
        <v>2937</v>
      </c>
      <c r="K248" s="203">
        <v>658.8</v>
      </c>
      <c r="L248" s="203" t="s">
        <v>459</v>
      </c>
      <c r="M248" s="203" t="s">
        <v>7116</v>
      </c>
      <c r="N248" t="s">
        <v>7117</v>
      </c>
    </row>
    <row r="249" spans="1:14" x14ac:dyDescent="0.2">
      <c r="A249" s="246">
        <v>44931</v>
      </c>
      <c r="B249" s="106" t="s">
        <v>541</v>
      </c>
      <c r="C249" s="106">
        <v>6637.1</v>
      </c>
      <c r="D249" s="203" t="s">
        <v>452</v>
      </c>
      <c r="E249" s="203" t="s">
        <v>7123</v>
      </c>
      <c r="F249" t="s">
        <v>7124</v>
      </c>
      <c r="G249" s="230"/>
      <c r="H249" s="293">
        <v>4</v>
      </c>
      <c r="I249" s="203">
        <v>562</v>
      </c>
      <c r="J249" s="293" t="s">
        <v>2937</v>
      </c>
      <c r="K249" s="203">
        <v>674.4</v>
      </c>
      <c r="L249" s="203" t="s">
        <v>459</v>
      </c>
      <c r="M249" s="203" t="s">
        <v>7116</v>
      </c>
      <c r="N249" t="s">
        <v>7117</v>
      </c>
    </row>
    <row r="250" spans="1:14" x14ac:dyDescent="0.2">
      <c r="A250" s="246">
        <v>44932</v>
      </c>
      <c r="B250" s="106" t="s">
        <v>541</v>
      </c>
      <c r="C250" s="106">
        <v>6637.1</v>
      </c>
      <c r="D250" s="203" t="s">
        <v>452</v>
      </c>
      <c r="E250" s="203" t="s">
        <v>7123</v>
      </c>
      <c r="F250" t="s">
        <v>7124</v>
      </c>
      <c r="G250" s="230"/>
      <c r="H250" s="293">
        <v>4</v>
      </c>
      <c r="I250" s="203">
        <v>562</v>
      </c>
      <c r="J250" s="293" t="s">
        <v>2937</v>
      </c>
      <c r="K250" s="203">
        <v>674.4</v>
      </c>
      <c r="L250" s="203" t="s">
        <v>459</v>
      </c>
      <c r="M250" s="203" t="s">
        <v>7116</v>
      </c>
      <c r="N250" t="s">
        <v>7117</v>
      </c>
    </row>
    <row r="251" spans="1:14" x14ac:dyDescent="0.2">
      <c r="A251" s="246">
        <v>44946</v>
      </c>
      <c r="B251" s="106" t="s">
        <v>541</v>
      </c>
      <c r="C251" s="106">
        <v>6637.1</v>
      </c>
      <c r="D251" s="203" t="s">
        <v>452</v>
      </c>
      <c r="E251" s="203" t="s">
        <v>7139</v>
      </c>
      <c r="F251" t="s">
        <v>2936</v>
      </c>
      <c r="G251" s="230"/>
      <c r="H251" s="293">
        <v>2</v>
      </c>
      <c r="I251" s="203">
        <v>1499</v>
      </c>
      <c r="J251" s="293" t="s">
        <v>2937</v>
      </c>
      <c r="K251" s="203">
        <v>1798.8</v>
      </c>
      <c r="L251" s="203" t="s">
        <v>459</v>
      </c>
      <c r="M251" s="203" t="s">
        <v>7116</v>
      </c>
      <c r="N251" t="s">
        <v>7117</v>
      </c>
    </row>
    <row r="252" spans="1:14" x14ac:dyDescent="0.2">
      <c r="A252" s="246">
        <v>44945</v>
      </c>
      <c r="B252" s="106" t="s">
        <v>541</v>
      </c>
      <c r="C252" s="106">
        <v>6563.1</v>
      </c>
      <c r="D252" s="203" t="s">
        <v>452</v>
      </c>
      <c r="E252" s="203" t="s">
        <v>7138</v>
      </c>
      <c r="F252" t="s">
        <v>6013</v>
      </c>
      <c r="G252" s="230"/>
      <c r="H252" s="293">
        <v>4</v>
      </c>
      <c r="I252" s="203">
        <v>549</v>
      </c>
      <c r="J252" s="293" t="s">
        <v>2937</v>
      </c>
      <c r="K252" s="203">
        <v>658.8</v>
      </c>
      <c r="L252" s="203" t="s">
        <v>459</v>
      </c>
      <c r="M252" s="203" t="s">
        <v>7116</v>
      </c>
      <c r="N252" t="s">
        <v>7117</v>
      </c>
    </row>
    <row r="253" spans="1:14" x14ac:dyDescent="0.2">
      <c r="A253" s="246">
        <v>44946</v>
      </c>
      <c r="B253" s="106" t="s">
        <v>541</v>
      </c>
      <c r="C253" s="106">
        <v>6563.1</v>
      </c>
      <c r="D253" s="203" t="s">
        <v>452</v>
      </c>
      <c r="E253" s="203" t="s">
        <v>7138</v>
      </c>
      <c r="F253" t="s">
        <v>6013</v>
      </c>
      <c r="G253" s="230"/>
      <c r="H253" s="293">
        <v>2</v>
      </c>
      <c r="I253" s="203">
        <v>549</v>
      </c>
      <c r="J253" s="293" t="s">
        <v>2937</v>
      </c>
      <c r="K253" s="203">
        <v>658.8</v>
      </c>
      <c r="L253" s="203" t="s">
        <v>459</v>
      </c>
      <c r="M253" s="203" t="s">
        <v>7116</v>
      </c>
      <c r="N253" t="s">
        <v>7117</v>
      </c>
    </row>
    <row r="254" spans="1:14" x14ac:dyDescent="0.2">
      <c r="A254" s="246">
        <v>44942</v>
      </c>
      <c r="B254" s="106" t="s">
        <v>541</v>
      </c>
      <c r="C254" s="106">
        <v>6500.1</v>
      </c>
      <c r="D254" s="203" t="s">
        <v>452</v>
      </c>
      <c r="E254" s="203" t="s">
        <v>7138</v>
      </c>
      <c r="F254" t="s">
        <v>6013</v>
      </c>
      <c r="G254" s="230"/>
      <c r="H254" s="293">
        <v>2</v>
      </c>
      <c r="I254" s="203">
        <v>549</v>
      </c>
      <c r="J254" s="293" t="s">
        <v>2937</v>
      </c>
      <c r="K254" s="203">
        <v>658.8</v>
      </c>
      <c r="L254" s="203" t="s">
        <v>459</v>
      </c>
      <c r="M254" s="203" t="s">
        <v>7116</v>
      </c>
      <c r="N254" t="s">
        <v>7117</v>
      </c>
    </row>
    <row r="255" spans="1:14" x14ac:dyDescent="0.2">
      <c r="A255" s="246">
        <v>44936</v>
      </c>
      <c r="B255" s="106" t="s">
        <v>541</v>
      </c>
      <c r="C255" s="106">
        <v>6011.1</v>
      </c>
      <c r="D255" s="203" t="s">
        <v>452</v>
      </c>
      <c r="E255" s="203" t="s">
        <v>7130</v>
      </c>
      <c r="F255" t="s">
        <v>3859</v>
      </c>
      <c r="G255" s="230"/>
      <c r="H255" s="293">
        <v>3</v>
      </c>
      <c r="I255" s="203">
        <v>313</v>
      </c>
      <c r="J255" s="293" t="s">
        <v>2937</v>
      </c>
      <c r="K255" s="203">
        <v>375.6</v>
      </c>
      <c r="L255" s="203" t="s">
        <v>459</v>
      </c>
      <c r="M255" s="203" t="s">
        <v>7116</v>
      </c>
      <c r="N255" t="s">
        <v>7117</v>
      </c>
    </row>
    <row r="256" spans="1:14" x14ac:dyDescent="0.2">
      <c r="A256" s="246">
        <v>44937</v>
      </c>
      <c r="B256" s="106" t="s">
        <v>541</v>
      </c>
      <c r="C256" s="106">
        <v>6011.1</v>
      </c>
      <c r="D256" s="203" t="s">
        <v>452</v>
      </c>
      <c r="E256" s="203" t="s">
        <v>7130</v>
      </c>
      <c r="F256" t="s">
        <v>3859</v>
      </c>
      <c r="G256" s="230"/>
      <c r="H256" s="293">
        <v>4</v>
      </c>
      <c r="I256" s="203">
        <v>313</v>
      </c>
      <c r="J256" s="293" t="s">
        <v>2937</v>
      </c>
      <c r="K256" s="203">
        <v>375.6</v>
      </c>
      <c r="L256" s="203" t="s">
        <v>459</v>
      </c>
      <c r="M256" s="203" t="s">
        <v>7116</v>
      </c>
      <c r="N256" t="s">
        <v>7117</v>
      </c>
    </row>
    <row r="257" spans="1:14" x14ac:dyDescent="0.2">
      <c r="A257" s="246">
        <v>44944</v>
      </c>
      <c r="B257" s="106" t="s">
        <v>541</v>
      </c>
      <c r="C257" s="106">
        <v>6500.1</v>
      </c>
      <c r="D257" s="203" t="s">
        <v>452</v>
      </c>
      <c r="E257" s="203" t="s">
        <v>7140</v>
      </c>
      <c r="F257" t="s">
        <v>2978</v>
      </c>
      <c r="G257" s="230"/>
      <c r="H257" s="293">
        <v>2</v>
      </c>
      <c r="I257" s="203">
        <v>352</v>
      </c>
      <c r="J257" s="293" t="s">
        <v>2937</v>
      </c>
      <c r="K257" s="203">
        <v>422.4</v>
      </c>
      <c r="L257" s="203" t="s">
        <v>459</v>
      </c>
      <c r="M257" s="203" t="s">
        <v>7116</v>
      </c>
      <c r="N257" t="s">
        <v>7117</v>
      </c>
    </row>
    <row r="258" spans="1:14" x14ac:dyDescent="0.2">
      <c r="A258" s="246">
        <v>44949</v>
      </c>
      <c r="B258" s="106" t="s">
        <v>541</v>
      </c>
      <c r="C258" s="106">
        <v>6681.1</v>
      </c>
      <c r="D258" s="203" t="s">
        <v>452</v>
      </c>
      <c r="E258" s="203" t="s">
        <v>7140</v>
      </c>
      <c r="F258" t="s">
        <v>2978</v>
      </c>
      <c r="G258" s="230"/>
      <c r="H258" s="293">
        <v>4</v>
      </c>
      <c r="I258" s="203">
        <v>352</v>
      </c>
      <c r="J258" s="293" t="s">
        <v>2937</v>
      </c>
      <c r="K258" s="203">
        <v>422.4</v>
      </c>
      <c r="L258" s="203" t="s">
        <v>459</v>
      </c>
      <c r="M258" s="203" t="s">
        <v>7116</v>
      </c>
      <c r="N258" t="s">
        <v>7117</v>
      </c>
    </row>
    <row r="259" spans="1:14" x14ac:dyDescent="0.2">
      <c r="A259" s="246">
        <v>44950</v>
      </c>
      <c r="B259" s="106" t="s">
        <v>541</v>
      </c>
      <c r="C259" s="106">
        <v>6681.1</v>
      </c>
      <c r="D259" s="203" t="s">
        <v>452</v>
      </c>
      <c r="E259" s="203" t="s">
        <v>7140</v>
      </c>
      <c r="F259" t="s">
        <v>2978</v>
      </c>
      <c r="G259" s="230"/>
      <c r="H259" s="293">
        <v>4</v>
      </c>
      <c r="I259" s="203">
        <v>352</v>
      </c>
      <c r="J259" s="293" t="s">
        <v>2937</v>
      </c>
      <c r="K259" s="203">
        <v>422.4</v>
      </c>
      <c r="L259" s="203" t="s">
        <v>459</v>
      </c>
      <c r="M259" s="203" t="s">
        <v>7116</v>
      </c>
      <c r="N259" t="s">
        <v>7117</v>
      </c>
    </row>
    <row r="260" spans="1:14" x14ac:dyDescent="0.2">
      <c r="A260" s="246">
        <v>44930</v>
      </c>
      <c r="B260" s="106" t="s">
        <v>541</v>
      </c>
      <c r="C260" s="106">
        <v>6011.1</v>
      </c>
      <c r="D260" s="203" t="s">
        <v>452</v>
      </c>
      <c r="E260" s="203" t="s">
        <v>7130</v>
      </c>
      <c r="F260" t="s">
        <v>3859</v>
      </c>
      <c r="G260" s="230"/>
      <c r="H260" s="293">
        <v>8</v>
      </c>
      <c r="I260" s="203">
        <v>313</v>
      </c>
      <c r="J260" s="293" t="s">
        <v>2937</v>
      </c>
      <c r="K260" s="203">
        <v>375.6</v>
      </c>
      <c r="L260" s="203" t="s">
        <v>459</v>
      </c>
      <c r="M260" s="203" t="s">
        <v>7116</v>
      </c>
      <c r="N260" t="s">
        <v>7117</v>
      </c>
    </row>
    <row r="261" spans="1:14" x14ac:dyDescent="0.2">
      <c r="A261" s="246">
        <v>44951</v>
      </c>
      <c r="B261" s="106" t="s">
        <v>541</v>
      </c>
      <c r="C261" s="106">
        <v>6681.1</v>
      </c>
      <c r="D261" s="203" t="s">
        <v>452</v>
      </c>
      <c r="E261" s="203" t="s">
        <v>7140</v>
      </c>
      <c r="F261" t="s">
        <v>2978</v>
      </c>
      <c r="G261" s="230"/>
      <c r="H261" s="293">
        <v>8</v>
      </c>
      <c r="I261" s="203">
        <v>352</v>
      </c>
      <c r="J261" s="293" t="s">
        <v>2937</v>
      </c>
      <c r="K261" s="203">
        <v>422.4</v>
      </c>
      <c r="L261" s="203" t="s">
        <v>459</v>
      </c>
      <c r="M261" s="203" t="s">
        <v>7116</v>
      </c>
      <c r="N261" t="s">
        <v>7117</v>
      </c>
    </row>
    <row r="262" spans="1:14" x14ac:dyDescent="0.2">
      <c r="A262" s="246">
        <v>44949</v>
      </c>
      <c r="B262" s="106" t="s">
        <v>541</v>
      </c>
      <c r="C262" s="106">
        <v>6667.1</v>
      </c>
      <c r="D262" s="203" t="s">
        <v>452</v>
      </c>
      <c r="E262" s="203" t="s">
        <v>7139</v>
      </c>
      <c r="F262" t="s">
        <v>2936</v>
      </c>
      <c r="G262" s="230"/>
      <c r="H262" s="293">
        <v>1</v>
      </c>
      <c r="I262" s="203">
        <v>1499</v>
      </c>
      <c r="J262" s="293" t="s">
        <v>2937</v>
      </c>
      <c r="K262" s="203">
        <v>1798.8</v>
      </c>
      <c r="L262" s="203" t="s">
        <v>459</v>
      </c>
      <c r="M262" s="203" t="s">
        <v>7116</v>
      </c>
      <c r="N262" t="s">
        <v>7117</v>
      </c>
    </row>
    <row r="263" spans="1:14" x14ac:dyDescent="0.2">
      <c r="A263" s="246">
        <v>44950</v>
      </c>
      <c r="B263" s="106" t="s">
        <v>541</v>
      </c>
      <c r="C263" s="106">
        <v>6667.1</v>
      </c>
      <c r="D263" s="203" t="s">
        <v>452</v>
      </c>
      <c r="E263" s="203" t="s">
        <v>7139</v>
      </c>
      <c r="F263" t="s">
        <v>2936</v>
      </c>
      <c r="G263" s="230"/>
      <c r="H263" s="293">
        <v>3</v>
      </c>
      <c r="I263" s="203">
        <v>1499</v>
      </c>
      <c r="J263" s="293" t="s">
        <v>2937</v>
      </c>
      <c r="K263" s="203">
        <v>1798.8</v>
      </c>
      <c r="L263" s="203" t="s">
        <v>459</v>
      </c>
      <c r="M263" s="203" t="s">
        <v>7116</v>
      </c>
      <c r="N263" t="s">
        <v>7117</v>
      </c>
    </row>
    <row r="264" spans="1:14" x14ac:dyDescent="0.2">
      <c r="A264" s="246">
        <v>44957</v>
      </c>
      <c r="B264" s="106" t="s">
        <v>541</v>
      </c>
      <c r="C264" s="106">
        <v>6667.1</v>
      </c>
      <c r="D264" s="203" t="s">
        <v>452</v>
      </c>
      <c r="E264" s="203" t="s">
        <v>7140</v>
      </c>
      <c r="F264" t="s">
        <v>2978</v>
      </c>
      <c r="G264" s="230"/>
      <c r="H264" s="293">
        <v>4</v>
      </c>
      <c r="I264" s="203">
        <v>352</v>
      </c>
      <c r="J264" s="293" t="s">
        <v>2937</v>
      </c>
      <c r="K264" s="203">
        <v>422.4</v>
      </c>
      <c r="L264" s="203" t="s">
        <v>459</v>
      </c>
      <c r="M264" s="203" t="s">
        <v>7116</v>
      </c>
      <c r="N264" t="s">
        <v>7117</v>
      </c>
    </row>
    <row r="265" spans="1:14" x14ac:dyDescent="0.2">
      <c r="A265" s="246">
        <v>44951</v>
      </c>
      <c r="B265" s="106" t="s">
        <v>541</v>
      </c>
      <c r="C265" s="106">
        <v>6667.1</v>
      </c>
      <c r="D265" s="203" t="s">
        <v>452</v>
      </c>
      <c r="E265" s="203" t="s">
        <v>7139</v>
      </c>
      <c r="F265" t="s">
        <v>2936</v>
      </c>
      <c r="G265" s="230"/>
      <c r="H265" s="293">
        <v>3</v>
      </c>
      <c r="I265" s="203">
        <v>1499</v>
      </c>
      <c r="J265" s="293" t="s">
        <v>2937</v>
      </c>
      <c r="K265" s="203">
        <v>1798.8</v>
      </c>
      <c r="L265" s="203" t="s">
        <v>459</v>
      </c>
      <c r="M265" s="203" t="s">
        <v>7116</v>
      </c>
      <c r="N265" t="s">
        <v>7117</v>
      </c>
    </row>
    <row r="266" spans="1:14" x14ac:dyDescent="0.2">
      <c r="A266" s="246">
        <v>44953</v>
      </c>
      <c r="B266" s="106" t="s">
        <v>541</v>
      </c>
      <c r="C266" s="106">
        <v>6667.1</v>
      </c>
      <c r="D266" s="203" t="s">
        <v>452</v>
      </c>
      <c r="E266" s="203" t="s">
        <v>7139</v>
      </c>
      <c r="F266" t="s">
        <v>2936</v>
      </c>
      <c r="G266" s="230"/>
      <c r="H266" s="293">
        <v>1</v>
      </c>
      <c r="I266" s="203">
        <v>1499</v>
      </c>
      <c r="J266" s="293" t="s">
        <v>2937</v>
      </c>
      <c r="K266" s="203">
        <v>1798.8</v>
      </c>
      <c r="L266" s="203" t="s">
        <v>459</v>
      </c>
      <c r="M266" s="203" t="s">
        <v>7116</v>
      </c>
      <c r="N266" t="s">
        <v>7117</v>
      </c>
    </row>
    <row r="267" spans="1:14" x14ac:dyDescent="0.2">
      <c r="A267" s="246">
        <v>44943</v>
      </c>
      <c r="B267" s="106" t="s">
        <v>541</v>
      </c>
      <c r="C267" s="106">
        <v>6630.1</v>
      </c>
      <c r="D267" s="203" t="s">
        <v>452</v>
      </c>
      <c r="E267" s="203" t="s">
        <v>7140</v>
      </c>
      <c r="F267" t="s">
        <v>2978</v>
      </c>
      <c r="G267" s="230"/>
      <c r="H267" s="293">
        <v>4</v>
      </c>
      <c r="I267" s="203">
        <v>352</v>
      </c>
      <c r="J267" s="293" t="s">
        <v>2937</v>
      </c>
      <c r="K267" s="203">
        <v>422.4</v>
      </c>
      <c r="L267" s="203" t="s">
        <v>459</v>
      </c>
      <c r="M267" s="203" t="s">
        <v>7116</v>
      </c>
      <c r="N267" t="s">
        <v>7117</v>
      </c>
    </row>
    <row r="268" spans="1:14" x14ac:dyDescent="0.2">
      <c r="A268" s="246">
        <v>44945</v>
      </c>
      <c r="B268" s="106" t="s">
        <v>541</v>
      </c>
      <c r="C268" s="106">
        <v>6681.1</v>
      </c>
      <c r="D268" s="203" t="s">
        <v>452</v>
      </c>
      <c r="E268" s="203" t="s">
        <v>7140</v>
      </c>
      <c r="F268" t="s">
        <v>2978</v>
      </c>
      <c r="G268" s="230"/>
      <c r="H268" s="293">
        <v>4</v>
      </c>
      <c r="I268" s="203">
        <v>352</v>
      </c>
      <c r="J268" s="293" t="s">
        <v>2937</v>
      </c>
      <c r="K268" s="203">
        <v>422.4</v>
      </c>
      <c r="L268" s="203" t="s">
        <v>459</v>
      </c>
      <c r="M268" s="203" t="s">
        <v>7116</v>
      </c>
      <c r="N268" t="s">
        <v>7117</v>
      </c>
    </row>
    <row r="269" spans="1:14" x14ac:dyDescent="0.2">
      <c r="A269" s="246">
        <v>44946</v>
      </c>
      <c r="B269" s="106" t="s">
        <v>541</v>
      </c>
      <c r="C269" s="106">
        <v>6681.1</v>
      </c>
      <c r="D269" s="203" t="s">
        <v>452</v>
      </c>
      <c r="E269" s="203" t="s">
        <v>7140</v>
      </c>
      <c r="F269" t="s">
        <v>2978</v>
      </c>
      <c r="G269" s="230"/>
      <c r="H269" s="293">
        <v>2</v>
      </c>
      <c r="I269" s="203">
        <v>352</v>
      </c>
      <c r="J269" s="293" t="s">
        <v>2937</v>
      </c>
      <c r="K269" s="203">
        <v>422.4</v>
      </c>
      <c r="L269" s="203" t="s">
        <v>459</v>
      </c>
      <c r="M269" s="203" t="s">
        <v>7116</v>
      </c>
      <c r="N269" t="s">
        <v>7117</v>
      </c>
    </row>
    <row r="270" spans="1:14" x14ac:dyDescent="0.2">
      <c r="A270" s="246">
        <v>44949</v>
      </c>
      <c r="B270" s="106" t="s">
        <v>541</v>
      </c>
      <c r="C270" s="106">
        <v>6667.1</v>
      </c>
      <c r="D270" s="203" t="s">
        <v>452</v>
      </c>
      <c r="E270" s="203" t="s">
        <v>7140</v>
      </c>
      <c r="F270" t="s">
        <v>2978</v>
      </c>
      <c r="G270" s="230"/>
      <c r="H270" s="293">
        <v>4</v>
      </c>
      <c r="I270" s="203">
        <v>352</v>
      </c>
      <c r="J270" s="293" t="s">
        <v>2937</v>
      </c>
      <c r="K270" s="203">
        <v>422.4</v>
      </c>
      <c r="L270" s="203" t="s">
        <v>459</v>
      </c>
      <c r="M270" s="203" t="s">
        <v>7116</v>
      </c>
      <c r="N270" t="s">
        <v>7117</v>
      </c>
    </row>
    <row r="271" spans="1:14" x14ac:dyDescent="0.2">
      <c r="A271" s="246">
        <v>44950</v>
      </c>
      <c r="B271" s="106" t="s">
        <v>541</v>
      </c>
      <c r="C271" s="106">
        <v>6667.1</v>
      </c>
      <c r="D271" s="203" t="s">
        <v>452</v>
      </c>
      <c r="E271" s="203" t="s">
        <v>7140</v>
      </c>
      <c r="F271" t="s">
        <v>2978</v>
      </c>
      <c r="G271" s="230"/>
      <c r="H271" s="293">
        <v>4</v>
      </c>
      <c r="I271" s="203">
        <v>352</v>
      </c>
      <c r="J271" s="293" t="s">
        <v>2937</v>
      </c>
      <c r="K271" s="203">
        <v>422.4</v>
      </c>
      <c r="L271" s="203" t="s">
        <v>459</v>
      </c>
      <c r="M271" s="203" t="s">
        <v>7116</v>
      </c>
      <c r="N271" t="s">
        <v>7117</v>
      </c>
    </row>
    <row r="272" spans="1:14" x14ac:dyDescent="0.2">
      <c r="A272" s="246">
        <v>44944</v>
      </c>
      <c r="B272" s="106" t="s">
        <v>541</v>
      </c>
      <c r="C272" s="106">
        <v>6667.1</v>
      </c>
      <c r="D272" s="203" t="s">
        <v>452</v>
      </c>
      <c r="E272" s="203" t="s">
        <v>7140</v>
      </c>
      <c r="F272" t="s">
        <v>2978</v>
      </c>
      <c r="G272" s="230"/>
      <c r="H272" s="293">
        <v>2</v>
      </c>
      <c r="I272" s="203">
        <v>352</v>
      </c>
      <c r="J272" s="293" t="s">
        <v>2937</v>
      </c>
      <c r="K272" s="203">
        <v>422.4</v>
      </c>
      <c r="L272" s="203" t="s">
        <v>459</v>
      </c>
      <c r="M272" s="203" t="s">
        <v>7116</v>
      </c>
      <c r="N272" t="s">
        <v>7117</v>
      </c>
    </row>
    <row r="273" spans="1:14" x14ac:dyDescent="0.2">
      <c r="A273" s="246">
        <v>44946</v>
      </c>
      <c r="B273" s="106" t="s">
        <v>541</v>
      </c>
      <c r="C273" s="106">
        <v>6667.1</v>
      </c>
      <c r="D273" s="203" t="s">
        <v>452</v>
      </c>
      <c r="E273" s="203" t="s">
        <v>7140</v>
      </c>
      <c r="F273" t="s">
        <v>2978</v>
      </c>
      <c r="G273" s="230"/>
      <c r="H273" s="293">
        <v>2</v>
      </c>
      <c r="I273" s="203">
        <v>352</v>
      </c>
      <c r="J273" s="293" t="s">
        <v>2937</v>
      </c>
      <c r="K273" s="203">
        <v>422.4</v>
      </c>
      <c r="L273" s="203" t="s">
        <v>459</v>
      </c>
      <c r="M273" s="203" t="s">
        <v>7116</v>
      </c>
      <c r="N273" t="s">
        <v>7117</v>
      </c>
    </row>
    <row r="274" spans="1:14" x14ac:dyDescent="0.2">
      <c r="A274" s="246">
        <v>44956</v>
      </c>
      <c r="B274" s="106" t="s">
        <v>541</v>
      </c>
      <c r="C274" s="106">
        <v>6637.1</v>
      </c>
      <c r="D274" s="203" t="s">
        <v>452</v>
      </c>
      <c r="E274" s="203" t="s">
        <v>7139</v>
      </c>
      <c r="F274" t="s">
        <v>2936</v>
      </c>
      <c r="G274" s="230"/>
      <c r="H274" s="293">
        <v>2</v>
      </c>
      <c r="I274" s="203">
        <v>1499</v>
      </c>
      <c r="J274" s="293" t="s">
        <v>2937</v>
      </c>
      <c r="K274" s="203">
        <v>1798.8</v>
      </c>
      <c r="L274" s="203" t="s">
        <v>459</v>
      </c>
      <c r="M274" s="203" t="s">
        <v>7116</v>
      </c>
      <c r="N274" t="s">
        <v>7117</v>
      </c>
    </row>
    <row r="275" spans="1:14" x14ac:dyDescent="0.2">
      <c r="A275" s="246">
        <v>44957</v>
      </c>
      <c r="B275" s="106" t="s">
        <v>541</v>
      </c>
      <c r="C275" s="106">
        <v>6637.1</v>
      </c>
      <c r="D275" s="203" t="s">
        <v>452</v>
      </c>
      <c r="E275" s="203" t="s">
        <v>7139</v>
      </c>
      <c r="F275" t="s">
        <v>2936</v>
      </c>
      <c r="G275" s="230"/>
      <c r="H275" s="293">
        <v>1</v>
      </c>
      <c r="I275" s="203">
        <v>1499</v>
      </c>
      <c r="J275" s="293" t="s">
        <v>2937</v>
      </c>
      <c r="K275" s="203">
        <v>1798.8</v>
      </c>
      <c r="L275" s="203" t="s">
        <v>459</v>
      </c>
      <c r="M275" s="203" t="s">
        <v>7116</v>
      </c>
      <c r="N275" t="s">
        <v>7117</v>
      </c>
    </row>
    <row r="276" spans="1:14" x14ac:dyDescent="0.2">
      <c r="A276" s="246">
        <v>44936</v>
      </c>
      <c r="B276" s="106" t="s">
        <v>541</v>
      </c>
      <c r="C276" s="106">
        <v>6681.1</v>
      </c>
      <c r="D276" s="203" t="s">
        <v>452</v>
      </c>
      <c r="E276" s="203" t="s">
        <v>7141</v>
      </c>
      <c r="F276" t="s">
        <v>3291</v>
      </c>
      <c r="G276" s="230"/>
      <c r="H276" s="293">
        <v>2</v>
      </c>
      <c r="I276" s="203">
        <v>1667</v>
      </c>
      <c r="J276" s="293" t="s">
        <v>2937</v>
      </c>
      <c r="K276" s="203">
        <v>2000.4</v>
      </c>
      <c r="L276" s="203" t="s">
        <v>459</v>
      </c>
      <c r="M276" s="203" t="s">
        <v>7116</v>
      </c>
      <c r="N276" t="s">
        <v>7117</v>
      </c>
    </row>
    <row r="277" spans="1:14" x14ac:dyDescent="0.2">
      <c r="A277" s="246">
        <v>44937</v>
      </c>
      <c r="B277" s="106" t="s">
        <v>541</v>
      </c>
      <c r="C277" s="106">
        <v>6681.1</v>
      </c>
      <c r="D277" s="203" t="s">
        <v>452</v>
      </c>
      <c r="E277" s="203" t="s">
        <v>7141</v>
      </c>
      <c r="F277" t="s">
        <v>3291</v>
      </c>
      <c r="G277" s="230"/>
      <c r="H277" s="293">
        <v>2</v>
      </c>
      <c r="I277" s="203">
        <v>1667</v>
      </c>
      <c r="J277" s="293" t="s">
        <v>2937</v>
      </c>
      <c r="K277" s="203">
        <v>2000.4</v>
      </c>
      <c r="L277" s="203" t="s">
        <v>459</v>
      </c>
      <c r="M277" s="203" t="s">
        <v>7116</v>
      </c>
      <c r="N277" t="s">
        <v>7117</v>
      </c>
    </row>
    <row r="278" spans="1:14" x14ac:dyDescent="0.2">
      <c r="A278" s="246">
        <v>44939</v>
      </c>
      <c r="B278" s="106" t="s">
        <v>541</v>
      </c>
      <c r="C278" s="106">
        <v>6681.1</v>
      </c>
      <c r="D278" s="203" t="s">
        <v>452</v>
      </c>
      <c r="E278" s="203" t="s">
        <v>7141</v>
      </c>
      <c r="F278" t="s">
        <v>3291</v>
      </c>
      <c r="G278" s="230"/>
      <c r="H278" s="293">
        <v>1</v>
      </c>
      <c r="I278" s="203">
        <v>1667</v>
      </c>
      <c r="J278" s="293" t="s">
        <v>2937</v>
      </c>
      <c r="K278" s="203">
        <v>2000.4</v>
      </c>
      <c r="L278" s="203" t="s">
        <v>459</v>
      </c>
      <c r="M278" s="203" t="s">
        <v>7116</v>
      </c>
      <c r="N278" t="s">
        <v>7117</v>
      </c>
    </row>
    <row r="279" spans="1:14" x14ac:dyDescent="0.2">
      <c r="A279" s="246">
        <v>44956</v>
      </c>
      <c r="B279" s="106" t="s">
        <v>541</v>
      </c>
      <c r="C279" s="106">
        <v>6667.1</v>
      </c>
      <c r="D279" s="203" t="s">
        <v>452</v>
      </c>
      <c r="E279" s="203" t="s">
        <v>7139</v>
      </c>
      <c r="F279" t="s">
        <v>2936</v>
      </c>
      <c r="G279" s="230"/>
      <c r="H279" s="293">
        <v>1</v>
      </c>
      <c r="I279" s="203">
        <v>1499</v>
      </c>
      <c r="J279" s="293" t="s">
        <v>2937</v>
      </c>
      <c r="K279" s="203">
        <v>1798.8</v>
      </c>
      <c r="L279" s="203" t="s">
        <v>459</v>
      </c>
      <c r="M279" s="203" t="s">
        <v>7116</v>
      </c>
      <c r="N279" t="s">
        <v>7117</v>
      </c>
    </row>
    <row r="280" spans="1:14" x14ac:dyDescent="0.2">
      <c r="A280" s="246">
        <v>44957</v>
      </c>
      <c r="B280" s="106" t="s">
        <v>541</v>
      </c>
      <c r="C280" s="106">
        <v>6667.1</v>
      </c>
      <c r="D280" s="203" t="s">
        <v>452</v>
      </c>
      <c r="E280" s="203" t="s">
        <v>7139</v>
      </c>
      <c r="F280" t="s">
        <v>2936</v>
      </c>
      <c r="G280" s="230"/>
      <c r="H280" s="293">
        <v>2</v>
      </c>
      <c r="I280" s="203">
        <v>1499</v>
      </c>
      <c r="J280" s="293" t="s">
        <v>2937</v>
      </c>
      <c r="K280" s="203">
        <v>1798.8</v>
      </c>
      <c r="L280" s="203" t="s">
        <v>459</v>
      </c>
      <c r="M280" s="203" t="s">
        <v>7116</v>
      </c>
      <c r="N280" t="s">
        <v>7117</v>
      </c>
    </row>
    <row r="281" spans="1:14" x14ac:dyDescent="0.2">
      <c r="A281" s="246">
        <v>44930</v>
      </c>
      <c r="B281" s="106" t="s">
        <v>541</v>
      </c>
      <c r="C281" s="106">
        <v>6681.1</v>
      </c>
      <c r="D281" s="203" t="s">
        <v>452</v>
      </c>
      <c r="E281" s="203" t="s">
        <v>7141</v>
      </c>
      <c r="F281" t="s">
        <v>3291</v>
      </c>
      <c r="G281" s="230"/>
      <c r="H281" s="293">
        <v>2</v>
      </c>
      <c r="I281" s="203">
        <v>1667</v>
      </c>
      <c r="J281" s="293" t="s">
        <v>2937</v>
      </c>
      <c r="K281" s="203">
        <v>2000.4</v>
      </c>
      <c r="L281" s="203" t="s">
        <v>459</v>
      </c>
      <c r="M281" s="203" t="s">
        <v>7116</v>
      </c>
      <c r="N281" t="s">
        <v>7117</v>
      </c>
    </row>
    <row r="282" spans="1:14" x14ac:dyDescent="0.2">
      <c r="A282" s="246">
        <v>44942</v>
      </c>
      <c r="B282" s="106" t="s">
        <v>541</v>
      </c>
      <c r="C282" s="106">
        <v>6563.1</v>
      </c>
      <c r="D282" s="203" t="s">
        <v>452</v>
      </c>
      <c r="E282" s="203" t="s">
        <v>7138</v>
      </c>
      <c r="F282" t="s">
        <v>6013</v>
      </c>
      <c r="G282" s="230"/>
      <c r="H282" s="293">
        <v>6</v>
      </c>
      <c r="I282" s="203">
        <v>549</v>
      </c>
      <c r="J282" s="293" t="s">
        <v>2937</v>
      </c>
      <c r="K282" s="203">
        <v>658.8</v>
      </c>
      <c r="L282" s="203" t="s">
        <v>459</v>
      </c>
      <c r="M282" s="203" t="s">
        <v>7116</v>
      </c>
      <c r="N282" t="s">
        <v>7117</v>
      </c>
    </row>
    <row r="283" spans="1:14" x14ac:dyDescent="0.2">
      <c r="A283" s="246">
        <v>44931</v>
      </c>
      <c r="B283" s="106" t="s">
        <v>541</v>
      </c>
      <c r="C283" s="106">
        <v>6681.1</v>
      </c>
      <c r="D283" s="203" t="s">
        <v>452</v>
      </c>
      <c r="E283" s="203" t="s">
        <v>7141</v>
      </c>
      <c r="F283" t="s">
        <v>3291</v>
      </c>
      <c r="G283" s="230"/>
      <c r="H283" s="293">
        <v>2</v>
      </c>
      <c r="I283" s="203">
        <v>1667</v>
      </c>
      <c r="J283" s="293" t="s">
        <v>2937</v>
      </c>
      <c r="K283" s="203">
        <v>2000.4</v>
      </c>
      <c r="L283" s="203" t="s">
        <v>459</v>
      </c>
      <c r="M283" s="203" t="s">
        <v>7116</v>
      </c>
      <c r="N283" t="s">
        <v>7117</v>
      </c>
    </row>
    <row r="284" spans="1:14" x14ac:dyDescent="0.2">
      <c r="A284" s="246">
        <v>44943</v>
      </c>
      <c r="B284" s="106" t="s">
        <v>541</v>
      </c>
      <c r="C284" s="106">
        <v>6563.1</v>
      </c>
      <c r="D284" s="203" t="s">
        <v>452</v>
      </c>
      <c r="E284" s="203" t="s">
        <v>7138</v>
      </c>
      <c r="F284" t="s">
        <v>6013</v>
      </c>
      <c r="G284" s="230"/>
      <c r="H284" s="293">
        <v>6</v>
      </c>
      <c r="I284" s="203">
        <v>549</v>
      </c>
      <c r="J284" s="293" t="s">
        <v>2937</v>
      </c>
      <c r="K284" s="203">
        <v>658.8</v>
      </c>
      <c r="L284" s="203" t="s">
        <v>459</v>
      </c>
      <c r="M284" s="203" t="s">
        <v>7116</v>
      </c>
      <c r="N284" t="s">
        <v>7117</v>
      </c>
    </row>
    <row r="285" spans="1:14" x14ac:dyDescent="0.2">
      <c r="A285" s="246">
        <v>44932</v>
      </c>
      <c r="B285" s="106" t="s">
        <v>541</v>
      </c>
      <c r="C285" s="106">
        <v>6681.1</v>
      </c>
      <c r="D285" s="203" t="s">
        <v>452</v>
      </c>
      <c r="E285" s="203" t="s">
        <v>7141</v>
      </c>
      <c r="F285" t="s">
        <v>3291</v>
      </c>
      <c r="G285" s="230"/>
      <c r="H285" s="293">
        <v>2</v>
      </c>
      <c r="I285" s="203">
        <v>1667</v>
      </c>
      <c r="J285" s="293" t="s">
        <v>2937</v>
      </c>
      <c r="K285" s="203">
        <v>2000.4</v>
      </c>
      <c r="L285" s="203" t="s">
        <v>459</v>
      </c>
      <c r="M285" s="203" t="s">
        <v>7116</v>
      </c>
      <c r="N285" t="s">
        <v>7117</v>
      </c>
    </row>
    <row r="286" spans="1:14" x14ac:dyDescent="0.2">
      <c r="A286" s="246">
        <v>44944</v>
      </c>
      <c r="B286" s="106" t="s">
        <v>541</v>
      </c>
      <c r="C286" s="106">
        <v>6637.1</v>
      </c>
      <c r="D286" s="203" t="s">
        <v>452</v>
      </c>
      <c r="E286" s="203" t="s">
        <v>7139</v>
      </c>
      <c r="F286" t="s">
        <v>2936</v>
      </c>
      <c r="G286" s="230"/>
      <c r="H286" s="293">
        <v>3</v>
      </c>
      <c r="I286" s="203">
        <v>1499</v>
      </c>
      <c r="J286" s="293" t="s">
        <v>2937</v>
      </c>
      <c r="K286" s="203">
        <v>1798.8</v>
      </c>
      <c r="L286" s="203" t="s">
        <v>459</v>
      </c>
      <c r="M286" s="203" t="s">
        <v>7116</v>
      </c>
      <c r="N286" t="s">
        <v>7117</v>
      </c>
    </row>
    <row r="287" spans="1:14" x14ac:dyDescent="0.2">
      <c r="A287" s="246">
        <v>44944</v>
      </c>
      <c r="B287" s="106" t="s">
        <v>541</v>
      </c>
      <c r="C287" s="106">
        <v>6563.1</v>
      </c>
      <c r="D287" s="203" t="s">
        <v>452</v>
      </c>
      <c r="E287" s="203" t="s">
        <v>7138</v>
      </c>
      <c r="F287" t="s">
        <v>6013</v>
      </c>
      <c r="G287" s="230"/>
      <c r="H287" s="293">
        <v>8</v>
      </c>
      <c r="I287" s="203">
        <v>549</v>
      </c>
      <c r="J287" s="293" t="s">
        <v>2937</v>
      </c>
      <c r="K287" s="203">
        <v>658.8</v>
      </c>
      <c r="L287" s="203" t="s">
        <v>459</v>
      </c>
      <c r="M287" s="203" t="s">
        <v>7116</v>
      </c>
      <c r="N287" t="s">
        <v>7117</v>
      </c>
    </row>
    <row r="288" spans="1:14" x14ac:dyDescent="0.2">
      <c r="A288" s="246">
        <v>44952</v>
      </c>
      <c r="B288" s="106" t="s">
        <v>541</v>
      </c>
      <c r="C288" s="106">
        <v>6011.1</v>
      </c>
      <c r="D288" s="203" t="s">
        <v>452</v>
      </c>
      <c r="E288" s="203" t="s">
        <v>7139</v>
      </c>
      <c r="F288" t="s">
        <v>2936</v>
      </c>
      <c r="G288" s="230"/>
      <c r="H288" s="293">
        <v>1</v>
      </c>
      <c r="I288" s="203">
        <v>1499</v>
      </c>
      <c r="J288" s="293" t="s">
        <v>2937</v>
      </c>
      <c r="K288" s="203">
        <v>1798.8</v>
      </c>
      <c r="L288" s="203" t="s">
        <v>459</v>
      </c>
      <c r="M288" s="203" t="s">
        <v>7116</v>
      </c>
      <c r="N288" t="s">
        <v>7117</v>
      </c>
    </row>
    <row r="289" spans="1:14" x14ac:dyDescent="0.2">
      <c r="A289" s="246">
        <v>44953</v>
      </c>
      <c r="B289" s="106" t="s">
        <v>541</v>
      </c>
      <c r="C289" s="106">
        <v>6011.1</v>
      </c>
      <c r="D289" s="203" t="s">
        <v>452</v>
      </c>
      <c r="E289" s="203" t="s">
        <v>7139</v>
      </c>
      <c r="F289" t="s">
        <v>2936</v>
      </c>
      <c r="G289" s="230"/>
      <c r="H289" s="293">
        <v>1</v>
      </c>
      <c r="I289" s="203">
        <v>1499</v>
      </c>
      <c r="J289" s="293" t="s">
        <v>2937</v>
      </c>
      <c r="K289" s="203">
        <v>1798.8</v>
      </c>
      <c r="L289" s="203" t="s">
        <v>459</v>
      </c>
      <c r="M289" s="203" t="s">
        <v>7116</v>
      </c>
      <c r="N289" t="s">
        <v>7117</v>
      </c>
    </row>
    <row r="290" spans="1:14" x14ac:dyDescent="0.2">
      <c r="A290" s="246">
        <v>44945</v>
      </c>
      <c r="B290" s="106" t="s">
        <v>541</v>
      </c>
      <c r="C290" s="106">
        <v>6011.1</v>
      </c>
      <c r="D290" s="203" t="s">
        <v>452</v>
      </c>
      <c r="E290" s="203" t="s">
        <v>7139</v>
      </c>
      <c r="F290" t="s">
        <v>2936</v>
      </c>
      <c r="G290" s="230"/>
      <c r="H290" s="293">
        <v>2</v>
      </c>
      <c r="I290" s="203">
        <v>1499</v>
      </c>
      <c r="J290" s="293" t="s">
        <v>2937</v>
      </c>
      <c r="K290" s="203">
        <v>1798.8</v>
      </c>
      <c r="L290" s="203" t="s">
        <v>459</v>
      </c>
      <c r="M290" s="203" t="s">
        <v>7116</v>
      </c>
      <c r="N290" t="s">
        <v>7117</v>
      </c>
    </row>
    <row r="291" spans="1:14" x14ac:dyDescent="0.2">
      <c r="A291" s="246">
        <v>44942</v>
      </c>
      <c r="B291" s="106" t="s">
        <v>541</v>
      </c>
      <c r="C291" s="106">
        <v>6667.1</v>
      </c>
      <c r="D291" s="203" t="s">
        <v>452</v>
      </c>
      <c r="E291" s="203" t="s">
        <v>7139</v>
      </c>
      <c r="F291" t="s">
        <v>2936</v>
      </c>
      <c r="G291" s="230"/>
      <c r="H291" s="293">
        <v>4</v>
      </c>
      <c r="I291" s="203">
        <v>1499</v>
      </c>
      <c r="J291" s="293" t="s">
        <v>2937</v>
      </c>
      <c r="K291" s="203">
        <v>1798.8</v>
      </c>
      <c r="L291" s="203" t="s">
        <v>459</v>
      </c>
      <c r="M291" s="203" t="s">
        <v>7116</v>
      </c>
      <c r="N291" t="s">
        <v>7117</v>
      </c>
    </row>
    <row r="292" spans="1:14" x14ac:dyDescent="0.2">
      <c r="A292" s="246">
        <v>44945</v>
      </c>
      <c r="B292" s="106" t="s">
        <v>541</v>
      </c>
      <c r="C292" s="106">
        <v>6667.1</v>
      </c>
      <c r="D292" s="203" t="s">
        <v>452</v>
      </c>
      <c r="E292" s="203" t="s">
        <v>7139</v>
      </c>
      <c r="F292" t="s">
        <v>2936</v>
      </c>
      <c r="G292" s="230"/>
      <c r="H292" s="293">
        <v>1</v>
      </c>
      <c r="I292" s="203">
        <v>1499</v>
      </c>
      <c r="J292" s="293" t="s">
        <v>2937</v>
      </c>
      <c r="K292" s="203">
        <v>1798.8</v>
      </c>
      <c r="L292" s="203" t="s">
        <v>459</v>
      </c>
      <c r="M292" s="203" t="s">
        <v>7116</v>
      </c>
      <c r="N292" t="s">
        <v>7117</v>
      </c>
    </row>
    <row r="293" spans="1:14" x14ac:dyDescent="0.2">
      <c r="A293" s="246">
        <v>44946</v>
      </c>
      <c r="B293" s="106" t="s">
        <v>541</v>
      </c>
      <c r="C293" s="106">
        <v>6667.1</v>
      </c>
      <c r="D293" s="203" t="s">
        <v>452</v>
      </c>
      <c r="E293" s="203" t="s">
        <v>7139</v>
      </c>
      <c r="F293" t="s">
        <v>2936</v>
      </c>
      <c r="G293" s="230"/>
      <c r="H293" s="293">
        <v>1</v>
      </c>
      <c r="I293" s="203">
        <v>1499</v>
      </c>
      <c r="J293" s="293" t="s">
        <v>2937</v>
      </c>
      <c r="K293" s="203">
        <v>1798.8</v>
      </c>
      <c r="L293" s="203" t="s">
        <v>459</v>
      </c>
      <c r="M293" s="203" t="s">
        <v>7116</v>
      </c>
      <c r="N293" t="s">
        <v>7117</v>
      </c>
    </row>
    <row r="294" spans="1:14" x14ac:dyDescent="0.2">
      <c r="A294" s="246">
        <v>44950</v>
      </c>
      <c r="B294" s="106" t="s">
        <v>541</v>
      </c>
      <c r="C294" s="106">
        <v>6637.1</v>
      </c>
      <c r="D294" s="203" t="s">
        <v>452</v>
      </c>
      <c r="E294" s="203" t="s">
        <v>7139</v>
      </c>
      <c r="F294" t="s">
        <v>2936</v>
      </c>
      <c r="G294" s="230"/>
      <c r="H294" s="293">
        <v>1</v>
      </c>
      <c r="I294" s="203">
        <v>1499</v>
      </c>
      <c r="J294" s="293" t="s">
        <v>2937</v>
      </c>
      <c r="K294" s="203">
        <v>1798.8</v>
      </c>
      <c r="L294" s="203" t="s">
        <v>459</v>
      </c>
      <c r="M294" s="203" t="s">
        <v>7116</v>
      </c>
      <c r="N294" t="s">
        <v>7117</v>
      </c>
    </row>
    <row r="295" spans="1:14" x14ac:dyDescent="0.2">
      <c r="A295" s="246">
        <v>44951</v>
      </c>
      <c r="B295" s="106" t="s">
        <v>541</v>
      </c>
      <c r="C295" s="106">
        <v>6637.1</v>
      </c>
      <c r="D295" s="203" t="s">
        <v>452</v>
      </c>
      <c r="E295" s="203" t="s">
        <v>7139</v>
      </c>
      <c r="F295" t="s">
        <v>2936</v>
      </c>
      <c r="G295" s="230"/>
      <c r="H295" s="293">
        <v>1</v>
      </c>
      <c r="I295" s="203">
        <v>1499</v>
      </c>
      <c r="J295" s="293" t="s">
        <v>2937</v>
      </c>
      <c r="K295" s="203">
        <v>1798.8</v>
      </c>
      <c r="L295" s="203" t="s">
        <v>459</v>
      </c>
      <c r="M295" s="203" t="s">
        <v>7116</v>
      </c>
      <c r="N295" t="s">
        <v>7117</v>
      </c>
    </row>
    <row r="296" spans="1:14" x14ac:dyDescent="0.2">
      <c r="A296" s="246">
        <v>44952</v>
      </c>
      <c r="B296" s="106" t="s">
        <v>541</v>
      </c>
      <c r="C296" s="106">
        <v>6637.1</v>
      </c>
      <c r="D296" s="203" t="s">
        <v>452</v>
      </c>
      <c r="E296" s="203" t="s">
        <v>7139</v>
      </c>
      <c r="F296" t="s">
        <v>2936</v>
      </c>
      <c r="G296" s="230"/>
      <c r="H296" s="293">
        <v>1</v>
      </c>
      <c r="I296" s="203">
        <v>1499</v>
      </c>
      <c r="J296" s="293" t="s">
        <v>2937</v>
      </c>
      <c r="K296" s="203">
        <v>1798.8</v>
      </c>
      <c r="L296" s="203" t="s">
        <v>459</v>
      </c>
      <c r="M296" s="203" t="s">
        <v>7116</v>
      </c>
      <c r="N296" t="s">
        <v>7117</v>
      </c>
    </row>
    <row r="297" spans="1:14" x14ac:dyDescent="0.2">
      <c r="A297" s="246">
        <v>44953</v>
      </c>
      <c r="B297" s="106" t="s">
        <v>541</v>
      </c>
      <c r="C297" s="106">
        <v>6637.1</v>
      </c>
      <c r="D297" s="203" t="s">
        <v>452</v>
      </c>
      <c r="E297" s="203" t="s">
        <v>7139</v>
      </c>
      <c r="F297" t="s">
        <v>2936</v>
      </c>
      <c r="G297" s="230"/>
      <c r="H297" s="293">
        <v>2</v>
      </c>
      <c r="I297" s="203">
        <v>1499</v>
      </c>
      <c r="J297" s="293" t="s">
        <v>2937</v>
      </c>
      <c r="K297" s="203">
        <v>1798.8</v>
      </c>
      <c r="L297" s="203" t="s">
        <v>459</v>
      </c>
      <c r="M297" s="203" t="s">
        <v>7116</v>
      </c>
      <c r="N297" t="s">
        <v>7117</v>
      </c>
    </row>
    <row r="298" spans="1:14" x14ac:dyDescent="0.2">
      <c r="A298" s="246">
        <v>44952</v>
      </c>
      <c r="B298" s="106" t="s">
        <v>541</v>
      </c>
      <c r="C298" s="106">
        <v>6681.1</v>
      </c>
      <c r="D298" s="203" t="s">
        <v>452</v>
      </c>
      <c r="E298" s="203" t="s">
        <v>7141</v>
      </c>
      <c r="F298" t="s">
        <v>3291</v>
      </c>
      <c r="G298" s="230"/>
      <c r="H298" s="293">
        <v>0.5</v>
      </c>
      <c r="I298" s="203">
        <v>1667</v>
      </c>
      <c r="J298" s="293" t="s">
        <v>2937</v>
      </c>
      <c r="K298" s="203">
        <v>2000.4</v>
      </c>
      <c r="L298" s="203" t="s">
        <v>459</v>
      </c>
      <c r="M298" s="203" t="s">
        <v>7116</v>
      </c>
      <c r="N298" t="s">
        <v>7117</v>
      </c>
    </row>
    <row r="299" spans="1:14" x14ac:dyDescent="0.2">
      <c r="A299" s="246">
        <v>44935</v>
      </c>
      <c r="B299" s="106" t="s">
        <v>541</v>
      </c>
      <c r="C299" s="106">
        <v>6011.1</v>
      </c>
      <c r="D299" s="203" t="s">
        <v>452</v>
      </c>
      <c r="E299" s="203" t="s">
        <v>7135</v>
      </c>
      <c r="F299" t="s">
        <v>6356</v>
      </c>
      <c r="G299" s="230"/>
      <c r="H299" s="293">
        <v>8</v>
      </c>
      <c r="I299" s="203">
        <v>295</v>
      </c>
      <c r="J299" s="293" t="s">
        <v>2937</v>
      </c>
      <c r="K299" s="203">
        <v>354</v>
      </c>
      <c r="L299" s="203" t="s">
        <v>459</v>
      </c>
      <c r="M299" s="203" t="s">
        <v>7116</v>
      </c>
      <c r="N299" t="s">
        <v>7117</v>
      </c>
    </row>
    <row r="300" spans="1:14" x14ac:dyDescent="0.2">
      <c r="A300" s="246">
        <v>44936</v>
      </c>
      <c r="B300" s="106" t="s">
        <v>541</v>
      </c>
      <c r="C300" s="106">
        <v>6011.1</v>
      </c>
      <c r="D300" s="203" t="s">
        <v>452</v>
      </c>
      <c r="E300" s="203" t="s">
        <v>7135</v>
      </c>
      <c r="F300" t="s">
        <v>6356</v>
      </c>
      <c r="G300" s="230"/>
      <c r="H300" s="293">
        <v>8</v>
      </c>
      <c r="I300" s="203">
        <v>295</v>
      </c>
      <c r="J300" s="293" t="s">
        <v>2937</v>
      </c>
      <c r="K300" s="203">
        <v>354</v>
      </c>
      <c r="L300" s="203" t="s">
        <v>459</v>
      </c>
      <c r="M300" s="203" t="s">
        <v>7116</v>
      </c>
      <c r="N300" t="s">
        <v>7117</v>
      </c>
    </row>
    <row r="301" spans="1:14" x14ac:dyDescent="0.2">
      <c r="A301" s="246">
        <v>44937</v>
      </c>
      <c r="B301" s="106" t="s">
        <v>541</v>
      </c>
      <c r="C301" s="106">
        <v>6011.1</v>
      </c>
      <c r="D301" s="203" t="s">
        <v>452</v>
      </c>
      <c r="E301" s="203" t="s">
        <v>7135</v>
      </c>
      <c r="F301" t="s">
        <v>6356</v>
      </c>
      <c r="G301" s="230"/>
      <c r="H301" s="293">
        <v>8</v>
      </c>
      <c r="I301" s="203">
        <v>295</v>
      </c>
      <c r="J301" s="293" t="s">
        <v>2937</v>
      </c>
      <c r="K301" s="203">
        <v>354</v>
      </c>
      <c r="L301" s="203" t="s">
        <v>459</v>
      </c>
      <c r="M301" s="203" t="s">
        <v>7116</v>
      </c>
      <c r="N301" t="s">
        <v>7117</v>
      </c>
    </row>
    <row r="302" spans="1:14" x14ac:dyDescent="0.2">
      <c r="A302" s="246">
        <v>44938</v>
      </c>
      <c r="B302" s="106" t="s">
        <v>541</v>
      </c>
      <c r="C302" s="106">
        <v>6011.1</v>
      </c>
      <c r="D302" s="203" t="s">
        <v>452</v>
      </c>
      <c r="E302" s="203" t="s">
        <v>7135</v>
      </c>
      <c r="F302" t="s">
        <v>6356</v>
      </c>
      <c r="G302" s="230"/>
      <c r="H302" s="293">
        <v>8</v>
      </c>
      <c r="I302" s="203">
        <v>295</v>
      </c>
      <c r="J302" s="293" t="s">
        <v>2937</v>
      </c>
      <c r="K302" s="203">
        <v>354</v>
      </c>
      <c r="L302" s="203" t="s">
        <v>459</v>
      </c>
      <c r="M302" s="203" t="s">
        <v>7116</v>
      </c>
      <c r="N302" t="s">
        <v>7117</v>
      </c>
    </row>
    <row r="303" spans="1:14" x14ac:dyDescent="0.2">
      <c r="A303" s="246">
        <v>44949</v>
      </c>
      <c r="B303" s="106" t="s">
        <v>541</v>
      </c>
      <c r="C303" s="106">
        <v>6681.1</v>
      </c>
      <c r="D303" s="203" t="s">
        <v>452</v>
      </c>
      <c r="E303" s="203" t="s">
        <v>7141</v>
      </c>
      <c r="F303" t="s">
        <v>3291</v>
      </c>
      <c r="G303" s="230"/>
      <c r="H303" s="293">
        <v>2</v>
      </c>
      <c r="I303" s="203">
        <v>1667</v>
      </c>
      <c r="J303" s="293" t="s">
        <v>2937</v>
      </c>
      <c r="K303" s="203">
        <v>2000.4</v>
      </c>
      <c r="L303" s="203" t="s">
        <v>459</v>
      </c>
      <c r="M303" s="203" t="s">
        <v>7116</v>
      </c>
      <c r="N303" t="s">
        <v>7117</v>
      </c>
    </row>
    <row r="304" spans="1:14" x14ac:dyDescent="0.2">
      <c r="A304" s="246">
        <v>44943</v>
      </c>
      <c r="B304" s="106" t="s">
        <v>541</v>
      </c>
      <c r="C304" s="106">
        <v>6681.1</v>
      </c>
      <c r="D304" s="203" t="s">
        <v>452</v>
      </c>
      <c r="E304" s="203" t="s">
        <v>7141</v>
      </c>
      <c r="F304" t="s">
        <v>3291</v>
      </c>
      <c r="G304" s="230"/>
      <c r="H304" s="293">
        <v>2</v>
      </c>
      <c r="I304" s="203">
        <v>1667</v>
      </c>
      <c r="J304" s="293" t="s">
        <v>2937</v>
      </c>
      <c r="K304" s="203">
        <v>2000.4</v>
      </c>
      <c r="L304" s="203" t="s">
        <v>459</v>
      </c>
      <c r="M304" s="203" t="s">
        <v>7116</v>
      </c>
      <c r="N304" t="s">
        <v>7117</v>
      </c>
    </row>
    <row r="305" spans="1:14" x14ac:dyDescent="0.2">
      <c r="A305" s="246">
        <v>44950</v>
      </c>
      <c r="B305" s="106" t="s">
        <v>541</v>
      </c>
      <c r="C305" s="106">
        <v>6681.1</v>
      </c>
      <c r="D305" s="203" t="s">
        <v>452</v>
      </c>
      <c r="E305" s="203" t="s">
        <v>7141</v>
      </c>
      <c r="F305" t="s">
        <v>3291</v>
      </c>
      <c r="G305" s="230"/>
      <c r="H305" s="293">
        <v>1</v>
      </c>
      <c r="I305" s="203">
        <v>1667</v>
      </c>
      <c r="J305" s="293" t="s">
        <v>2937</v>
      </c>
      <c r="K305" s="203">
        <v>2000.4</v>
      </c>
      <c r="L305" s="203" t="s">
        <v>459</v>
      </c>
      <c r="M305" s="203" t="s">
        <v>7116</v>
      </c>
      <c r="N305" t="s">
        <v>7117</v>
      </c>
    </row>
    <row r="306" spans="1:14" x14ac:dyDescent="0.2">
      <c r="A306" s="246">
        <v>44956</v>
      </c>
      <c r="B306" s="106" t="s">
        <v>541</v>
      </c>
      <c r="C306" s="106">
        <v>6681.1</v>
      </c>
      <c r="D306" s="203" t="s">
        <v>452</v>
      </c>
      <c r="E306" s="203" t="s">
        <v>7141</v>
      </c>
      <c r="F306" t="s">
        <v>3291</v>
      </c>
      <c r="G306" s="230"/>
      <c r="H306" s="293">
        <v>2</v>
      </c>
      <c r="I306" s="203">
        <v>1667</v>
      </c>
      <c r="J306" s="293" t="s">
        <v>2937</v>
      </c>
      <c r="K306" s="203">
        <v>2000.4</v>
      </c>
      <c r="L306" s="203" t="s">
        <v>459</v>
      </c>
      <c r="M306" s="203" t="s">
        <v>7116</v>
      </c>
      <c r="N306" t="s">
        <v>7117</v>
      </c>
    </row>
    <row r="307" spans="1:14" x14ac:dyDescent="0.2">
      <c r="A307" s="246">
        <v>44944</v>
      </c>
      <c r="B307" s="106" t="s">
        <v>541</v>
      </c>
      <c r="C307" s="106">
        <v>6681.1</v>
      </c>
      <c r="D307" s="203" t="s">
        <v>452</v>
      </c>
      <c r="E307" s="203" t="s">
        <v>7141</v>
      </c>
      <c r="F307" t="s">
        <v>3291</v>
      </c>
      <c r="G307" s="230"/>
      <c r="H307" s="293">
        <v>2</v>
      </c>
      <c r="I307" s="203">
        <v>1667</v>
      </c>
      <c r="J307" s="293" t="s">
        <v>2937</v>
      </c>
      <c r="K307" s="203">
        <v>2000.4</v>
      </c>
      <c r="L307" s="203" t="s">
        <v>459</v>
      </c>
      <c r="M307" s="203" t="s">
        <v>7116</v>
      </c>
      <c r="N307" t="s">
        <v>7117</v>
      </c>
    </row>
    <row r="308" spans="1:14" x14ac:dyDescent="0.2">
      <c r="A308" s="246">
        <v>44957</v>
      </c>
      <c r="B308" s="106" t="s">
        <v>541</v>
      </c>
      <c r="C308" s="106">
        <v>6681.1</v>
      </c>
      <c r="D308" s="203" t="s">
        <v>452</v>
      </c>
      <c r="E308" s="203" t="s">
        <v>7141</v>
      </c>
      <c r="F308" t="s">
        <v>3291</v>
      </c>
      <c r="G308" s="230"/>
      <c r="H308" s="293">
        <v>2</v>
      </c>
      <c r="I308" s="203">
        <v>1667</v>
      </c>
      <c r="J308" s="293" t="s">
        <v>2937</v>
      </c>
      <c r="K308" s="203">
        <v>2000.4</v>
      </c>
      <c r="L308" s="203" t="s">
        <v>459</v>
      </c>
      <c r="M308" s="203" t="s">
        <v>7116</v>
      </c>
      <c r="N308" t="s">
        <v>7117</v>
      </c>
    </row>
    <row r="309" spans="1:14" x14ac:dyDescent="0.2">
      <c r="A309" s="246">
        <v>44951</v>
      </c>
      <c r="B309" s="106" t="s">
        <v>541</v>
      </c>
      <c r="C309" s="106">
        <v>6681.1</v>
      </c>
      <c r="D309" s="203" t="s">
        <v>452</v>
      </c>
      <c r="E309" s="203" t="s">
        <v>7141</v>
      </c>
      <c r="F309" t="s">
        <v>3291</v>
      </c>
      <c r="G309" s="230"/>
      <c r="H309" s="293">
        <v>2</v>
      </c>
      <c r="I309" s="203">
        <v>1667</v>
      </c>
      <c r="J309" s="293" t="s">
        <v>2937</v>
      </c>
      <c r="K309" s="203">
        <v>2000.4</v>
      </c>
      <c r="L309" s="203" t="s">
        <v>459</v>
      </c>
      <c r="M309" s="203" t="s">
        <v>7116</v>
      </c>
      <c r="N309" t="s">
        <v>7117</v>
      </c>
    </row>
    <row r="310" spans="1:14" x14ac:dyDescent="0.2">
      <c r="A310" s="246">
        <v>44942</v>
      </c>
      <c r="B310" s="106" t="s">
        <v>541</v>
      </c>
      <c r="C310" s="106">
        <v>6011.1</v>
      </c>
      <c r="D310" s="203" t="s">
        <v>452</v>
      </c>
      <c r="E310" s="203" t="s">
        <v>7142</v>
      </c>
      <c r="F310" t="s">
        <v>3265</v>
      </c>
      <c r="G310" s="230"/>
      <c r="H310" s="293">
        <v>8</v>
      </c>
      <c r="I310" s="203">
        <v>694</v>
      </c>
      <c r="J310" s="293" t="s">
        <v>2937</v>
      </c>
      <c r="K310" s="203">
        <v>832.8</v>
      </c>
      <c r="L310" s="203" t="s">
        <v>459</v>
      </c>
      <c r="M310" s="203" t="s">
        <v>7116</v>
      </c>
      <c r="N310" t="s">
        <v>7117</v>
      </c>
    </row>
    <row r="311" spans="1:14" x14ac:dyDescent="0.2">
      <c r="A311" s="246">
        <v>44945</v>
      </c>
      <c r="B311" s="106" t="s">
        <v>541</v>
      </c>
      <c r="C311" s="106">
        <v>6681.1</v>
      </c>
      <c r="D311" s="203" t="s">
        <v>452</v>
      </c>
      <c r="E311" s="203" t="s">
        <v>7141</v>
      </c>
      <c r="F311" t="s">
        <v>3291</v>
      </c>
      <c r="G311" s="230"/>
      <c r="H311" s="293">
        <v>2</v>
      </c>
      <c r="I311" s="203">
        <v>1667</v>
      </c>
      <c r="J311" s="293" t="s">
        <v>2937</v>
      </c>
      <c r="K311" s="203">
        <v>2000.4</v>
      </c>
      <c r="L311" s="203" t="s">
        <v>459</v>
      </c>
      <c r="M311" s="203" t="s">
        <v>7116</v>
      </c>
      <c r="N311" t="s">
        <v>7117</v>
      </c>
    </row>
    <row r="312" spans="1:14" x14ac:dyDescent="0.2">
      <c r="A312" s="246">
        <v>44943</v>
      </c>
      <c r="B312" s="106" t="s">
        <v>541</v>
      </c>
      <c r="C312" s="106">
        <v>6011.1</v>
      </c>
      <c r="D312" s="203" t="s">
        <v>452</v>
      </c>
      <c r="E312" s="203" t="s">
        <v>7142</v>
      </c>
      <c r="F312" t="s">
        <v>3265</v>
      </c>
      <c r="G312" s="230"/>
      <c r="H312" s="293">
        <v>7</v>
      </c>
      <c r="I312" s="203">
        <v>694</v>
      </c>
      <c r="J312" s="293" t="s">
        <v>2937</v>
      </c>
      <c r="K312" s="203">
        <v>832.8</v>
      </c>
      <c r="L312" s="203" t="s">
        <v>459</v>
      </c>
      <c r="M312" s="203" t="s">
        <v>7116</v>
      </c>
      <c r="N312" t="s">
        <v>7117</v>
      </c>
    </row>
    <row r="313" spans="1:14" x14ac:dyDescent="0.2">
      <c r="A313" s="246">
        <v>44944</v>
      </c>
      <c r="B313" s="106" t="s">
        <v>541</v>
      </c>
      <c r="C313" s="106">
        <v>6011.1</v>
      </c>
      <c r="D313" s="203" t="s">
        <v>452</v>
      </c>
      <c r="E313" s="203" t="s">
        <v>7142</v>
      </c>
      <c r="F313" t="s">
        <v>3265</v>
      </c>
      <c r="G313" s="230"/>
      <c r="H313" s="293">
        <v>7</v>
      </c>
      <c r="I313" s="203">
        <v>694</v>
      </c>
      <c r="J313" s="293" t="s">
        <v>2937</v>
      </c>
      <c r="K313" s="203">
        <v>832.8</v>
      </c>
      <c r="L313" s="203" t="s">
        <v>459</v>
      </c>
      <c r="M313" s="203" t="s">
        <v>7116</v>
      </c>
      <c r="N313" t="s">
        <v>7117</v>
      </c>
    </row>
    <row r="314" spans="1:14" x14ac:dyDescent="0.2">
      <c r="A314" s="246">
        <v>44929</v>
      </c>
      <c r="B314" s="106" t="s">
        <v>541</v>
      </c>
      <c r="C314" s="106">
        <v>6011.1</v>
      </c>
      <c r="D314" s="203" t="s">
        <v>452</v>
      </c>
      <c r="E314" s="203" t="s">
        <v>7139</v>
      </c>
      <c r="F314" t="s">
        <v>2936</v>
      </c>
      <c r="G314" s="230"/>
      <c r="H314" s="293">
        <v>1</v>
      </c>
      <c r="I314" s="203">
        <v>1499</v>
      </c>
      <c r="J314" s="293" t="s">
        <v>2937</v>
      </c>
      <c r="K314" s="203">
        <v>1798.8</v>
      </c>
      <c r="L314" s="203" t="s">
        <v>459</v>
      </c>
      <c r="M314" s="203" t="s">
        <v>7116</v>
      </c>
      <c r="N314" t="s">
        <v>7117</v>
      </c>
    </row>
    <row r="315" spans="1:14" x14ac:dyDescent="0.2">
      <c r="A315" s="246">
        <v>44945</v>
      </c>
      <c r="B315" s="106" t="s">
        <v>541</v>
      </c>
      <c r="C315" s="106">
        <v>6011.1</v>
      </c>
      <c r="D315" s="203" t="s">
        <v>452</v>
      </c>
      <c r="E315" s="203" t="s">
        <v>7142</v>
      </c>
      <c r="F315" t="s">
        <v>3265</v>
      </c>
      <c r="G315" s="230"/>
      <c r="H315" s="293">
        <v>7</v>
      </c>
      <c r="I315" s="203">
        <v>694</v>
      </c>
      <c r="J315" s="293" t="s">
        <v>2937</v>
      </c>
      <c r="K315" s="203">
        <v>832.8</v>
      </c>
      <c r="L315" s="203" t="s">
        <v>459</v>
      </c>
      <c r="M315" s="203" t="s">
        <v>7116</v>
      </c>
      <c r="N315" t="s">
        <v>7117</v>
      </c>
    </row>
    <row r="316" spans="1:14" x14ac:dyDescent="0.2">
      <c r="A316" s="246">
        <v>44946</v>
      </c>
      <c r="B316" s="106" t="s">
        <v>541</v>
      </c>
      <c r="C316" s="106">
        <v>6011.1</v>
      </c>
      <c r="D316" s="203" t="s">
        <v>452</v>
      </c>
      <c r="E316" s="203" t="s">
        <v>7142</v>
      </c>
      <c r="F316" t="s">
        <v>3265</v>
      </c>
      <c r="G316" s="230"/>
      <c r="H316" s="293">
        <v>8</v>
      </c>
      <c r="I316" s="203">
        <v>694</v>
      </c>
      <c r="J316" s="293" t="s">
        <v>2937</v>
      </c>
      <c r="K316" s="203">
        <v>832.8</v>
      </c>
      <c r="L316" s="203" t="s">
        <v>459</v>
      </c>
      <c r="M316" s="203" t="s">
        <v>7116</v>
      </c>
      <c r="N316" t="s">
        <v>7117</v>
      </c>
    </row>
    <row r="317" spans="1:14" x14ac:dyDescent="0.2">
      <c r="A317" s="246">
        <v>44929</v>
      </c>
      <c r="B317" s="106" t="s">
        <v>541</v>
      </c>
      <c r="C317" s="106">
        <v>6630.1</v>
      </c>
      <c r="D317" s="203" t="s">
        <v>452</v>
      </c>
      <c r="E317" s="203" t="s">
        <v>7140</v>
      </c>
      <c r="F317" t="s">
        <v>2978</v>
      </c>
      <c r="G317" s="230"/>
      <c r="H317" s="293">
        <v>2</v>
      </c>
      <c r="I317" s="203">
        <v>352</v>
      </c>
      <c r="J317" s="293" t="s">
        <v>2937</v>
      </c>
      <c r="K317" s="203">
        <v>422.4</v>
      </c>
      <c r="L317" s="203" t="s">
        <v>459</v>
      </c>
      <c r="M317" s="203" t="s">
        <v>7116</v>
      </c>
      <c r="N317" t="s">
        <v>7117</v>
      </c>
    </row>
    <row r="318" spans="1:14" x14ac:dyDescent="0.2">
      <c r="A318" s="246">
        <v>44935</v>
      </c>
      <c r="B318" s="106" t="s">
        <v>541</v>
      </c>
      <c r="C318" s="106">
        <v>6011.1</v>
      </c>
      <c r="D318" s="203" t="s">
        <v>452</v>
      </c>
      <c r="E318" s="203" t="s">
        <v>7142</v>
      </c>
      <c r="F318" t="s">
        <v>3265</v>
      </c>
      <c r="G318" s="230"/>
      <c r="H318" s="293">
        <v>8</v>
      </c>
      <c r="I318" s="203">
        <v>694</v>
      </c>
      <c r="J318" s="293" t="s">
        <v>2937</v>
      </c>
      <c r="K318" s="203">
        <v>832.8</v>
      </c>
      <c r="L318" s="203" t="s">
        <v>459</v>
      </c>
      <c r="M318" s="203" t="s">
        <v>7116</v>
      </c>
      <c r="N318" t="s">
        <v>7117</v>
      </c>
    </row>
    <row r="319" spans="1:14" x14ac:dyDescent="0.2">
      <c r="A319" s="246">
        <v>44944</v>
      </c>
      <c r="B319" s="106" t="s">
        <v>541</v>
      </c>
      <c r="C319" s="106">
        <v>6500.1</v>
      </c>
      <c r="D319" s="203" t="s">
        <v>452</v>
      </c>
      <c r="E319" s="203" t="s">
        <v>7122</v>
      </c>
      <c r="F319" t="s">
        <v>3044</v>
      </c>
      <c r="G319" s="230"/>
      <c r="H319" s="293">
        <v>2</v>
      </c>
      <c r="I319" s="203">
        <v>498</v>
      </c>
      <c r="J319" s="293" t="s">
        <v>2937</v>
      </c>
      <c r="K319" s="203">
        <v>597.6</v>
      </c>
      <c r="L319" s="203" t="s">
        <v>459</v>
      </c>
      <c r="M319" s="203" t="s">
        <v>7116</v>
      </c>
      <c r="N319" t="s">
        <v>7117</v>
      </c>
    </row>
    <row r="320" spans="1:14" x14ac:dyDescent="0.2">
      <c r="A320" s="246">
        <v>44945</v>
      </c>
      <c r="B320" s="106" t="s">
        <v>541</v>
      </c>
      <c r="C320" s="106">
        <v>6500.1</v>
      </c>
      <c r="D320" s="203" t="s">
        <v>452</v>
      </c>
      <c r="E320" s="203" t="s">
        <v>7122</v>
      </c>
      <c r="F320" t="s">
        <v>3044</v>
      </c>
      <c r="G320" s="230"/>
      <c r="H320" s="293">
        <v>2</v>
      </c>
      <c r="I320" s="203">
        <v>498</v>
      </c>
      <c r="J320" s="293" t="s">
        <v>2937</v>
      </c>
      <c r="K320" s="203">
        <v>597.6</v>
      </c>
      <c r="L320" s="203" t="s">
        <v>459</v>
      </c>
      <c r="M320" s="203" t="s">
        <v>7116</v>
      </c>
      <c r="N320" t="s">
        <v>7117</v>
      </c>
    </row>
    <row r="321" spans="1:14" x14ac:dyDescent="0.2">
      <c r="A321" s="246">
        <v>44929</v>
      </c>
      <c r="B321" s="106" t="s">
        <v>541</v>
      </c>
      <c r="C321" s="106">
        <v>6637.1</v>
      </c>
      <c r="D321" s="203" t="s">
        <v>452</v>
      </c>
      <c r="E321" s="203" t="s">
        <v>7143</v>
      </c>
      <c r="F321" t="s">
        <v>3072</v>
      </c>
      <c r="G321" s="230"/>
      <c r="H321" s="293">
        <v>6.5</v>
      </c>
      <c r="I321" s="203">
        <v>958</v>
      </c>
      <c r="J321" s="293" t="s">
        <v>2937</v>
      </c>
      <c r="K321" s="203">
        <v>1149.5999999999999</v>
      </c>
      <c r="L321" s="203" t="s">
        <v>459</v>
      </c>
      <c r="M321" s="203" t="s">
        <v>7116</v>
      </c>
      <c r="N321" t="s">
        <v>7117</v>
      </c>
    </row>
    <row r="322" spans="1:14" x14ac:dyDescent="0.2">
      <c r="A322" s="246">
        <v>44946</v>
      </c>
      <c r="B322" s="106" t="s">
        <v>541</v>
      </c>
      <c r="C322" s="106">
        <v>6500.1</v>
      </c>
      <c r="D322" s="203" t="s">
        <v>452</v>
      </c>
      <c r="E322" s="203" t="s">
        <v>7122</v>
      </c>
      <c r="F322" t="s">
        <v>3044</v>
      </c>
      <c r="G322" s="230"/>
      <c r="H322" s="293">
        <v>2</v>
      </c>
      <c r="I322" s="203">
        <v>498</v>
      </c>
      <c r="J322" s="293" t="s">
        <v>2937</v>
      </c>
      <c r="K322" s="203">
        <v>597.6</v>
      </c>
      <c r="L322" s="203" t="s">
        <v>459</v>
      </c>
      <c r="M322" s="203" t="s">
        <v>7116</v>
      </c>
      <c r="N322" t="s">
        <v>7117</v>
      </c>
    </row>
    <row r="323" spans="1:14" x14ac:dyDescent="0.2">
      <c r="A323" s="246">
        <v>44930</v>
      </c>
      <c r="B323" s="106" t="s">
        <v>541</v>
      </c>
      <c r="C323" s="106">
        <v>6637.1</v>
      </c>
      <c r="D323" s="203" t="s">
        <v>452</v>
      </c>
      <c r="E323" s="203" t="s">
        <v>7143</v>
      </c>
      <c r="F323" t="s">
        <v>3072</v>
      </c>
      <c r="G323" s="230"/>
      <c r="H323" s="293">
        <v>1.5</v>
      </c>
      <c r="I323" s="203">
        <v>958</v>
      </c>
      <c r="J323" s="293" t="s">
        <v>2937</v>
      </c>
      <c r="K323" s="203">
        <v>1149.5999999999999</v>
      </c>
      <c r="L323" s="203" t="s">
        <v>459</v>
      </c>
      <c r="M323" s="203" t="s">
        <v>7116</v>
      </c>
      <c r="N323" t="s">
        <v>7117</v>
      </c>
    </row>
    <row r="324" spans="1:14" x14ac:dyDescent="0.2">
      <c r="A324" s="246">
        <v>44949</v>
      </c>
      <c r="B324" s="106" t="s">
        <v>541</v>
      </c>
      <c r="C324" s="106">
        <v>6011.1</v>
      </c>
      <c r="D324" s="203" t="s">
        <v>452</v>
      </c>
      <c r="E324" s="203" t="s">
        <v>7142</v>
      </c>
      <c r="F324" t="s">
        <v>3265</v>
      </c>
      <c r="G324" s="230"/>
      <c r="H324" s="293">
        <v>8</v>
      </c>
      <c r="I324" s="203">
        <v>694</v>
      </c>
      <c r="J324" s="293" t="s">
        <v>2937</v>
      </c>
      <c r="K324" s="203">
        <v>832.8</v>
      </c>
      <c r="L324" s="203" t="s">
        <v>459</v>
      </c>
      <c r="M324" s="203" t="s">
        <v>7116</v>
      </c>
      <c r="N324" t="s">
        <v>7117</v>
      </c>
    </row>
    <row r="325" spans="1:14" x14ac:dyDescent="0.2">
      <c r="A325" s="246">
        <v>44936</v>
      </c>
      <c r="B325" s="106" t="s">
        <v>541</v>
      </c>
      <c r="C325" s="106">
        <v>6011.1</v>
      </c>
      <c r="D325" s="203" t="s">
        <v>452</v>
      </c>
      <c r="E325" s="203" t="s">
        <v>7142</v>
      </c>
      <c r="F325" t="s">
        <v>3265</v>
      </c>
      <c r="G325" s="230"/>
      <c r="H325" s="293">
        <v>8</v>
      </c>
      <c r="I325" s="203">
        <v>694</v>
      </c>
      <c r="J325" s="293" t="s">
        <v>2937</v>
      </c>
      <c r="K325" s="203">
        <v>832.8</v>
      </c>
      <c r="L325" s="203" t="s">
        <v>459</v>
      </c>
      <c r="M325" s="203" t="s">
        <v>7116</v>
      </c>
      <c r="N325" t="s">
        <v>7117</v>
      </c>
    </row>
    <row r="326" spans="1:14" x14ac:dyDescent="0.2">
      <c r="A326" s="246">
        <v>44950</v>
      </c>
      <c r="B326" s="106" t="s">
        <v>541</v>
      </c>
      <c r="C326" s="106">
        <v>6011.1</v>
      </c>
      <c r="D326" s="203" t="s">
        <v>452</v>
      </c>
      <c r="E326" s="203" t="s">
        <v>7142</v>
      </c>
      <c r="F326" t="s">
        <v>3265</v>
      </c>
      <c r="G326" s="230"/>
      <c r="H326" s="293">
        <v>8</v>
      </c>
      <c r="I326" s="203">
        <v>694</v>
      </c>
      <c r="J326" s="293" t="s">
        <v>2937</v>
      </c>
      <c r="K326" s="203">
        <v>832.8</v>
      </c>
      <c r="L326" s="203" t="s">
        <v>459</v>
      </c>
      <c r="M326" s="203" t="s">
        <v>7116</v>
      </c>
      <c r="N326" t="s">
        <v>7117</v>
      </c>
    </row>
    <row r="327" spans="1:14" x14ac:dyDescent="0.2">
      <c r="A327" s="246">
        <v>44935</v>
      </c>
      <c r="B327" s="106" t="s">
        <v>541</v>
      </c>
      <c r="C327" s="106">
        <v>6637.1</v>
      </c>
      <c r="D327" s="203" t="s">
        <v>452</v>
      </c>
      <c r="E327" s="203" t="s">
        <v>7143</v>
      </c>
      <c r="F327" t="s">
        <v>3072</v>
      </c>
      <c r="G327" s="230"/>
      <c r="H327" s="293">
        <v>8</v>
      </c>
      <c r="I327" s="203">
        <v>958</v>
      </c>
      <c r="J327" s="293" t="s">
        <v>2937</v>
      </c>
      <c r="K327" s="203">
        <v>1149.5999999999999</v>
      </c>
      <c r="L327" s="203" t="s">
        <v>459</v>
      </c>
      <c r="M327" s="203" t="s">
        <v>7116</v>
      </c>
      <c r="N327" t="s">
        <v>7117</v>
      </c>
    </row>
    <row r="328" spans="1:14" x14ac:dyDescent="0.2">
      <c r="A328" s="246">
        <v>44930</v>
      </c>
      <c r="B328" s="106" t="s">
        <v>541</v>
      </c>
      <c r="C328" s="106">
        <v>6011.1</v>
      </c>
      <c r="D328" s="203" t="s">
        <v>452</v>
      </c>
      <c r="E328" s="203" t="s">
        <v>7140</v>
      </c>
      <c r="F328" t="s">
        <v>2978</v>
      </c>
      <c r="G328" s="230"/>
      <c r="H328" s="293">
        <v>3</v>
      </c>
      <c r="I328" s="203">
        <v>352</v>
      </c>
      <c r="J328" s="293" t="s">
        <v>2937</v>
      </c>
      <c r="K328" s="203">
        <v>422.4</v>
      </c>
      <c r="L328" s="203" t="s">
        <v>459</v>
      </c>
      <c r="M328" s="203" t="s">
        <v>7116</v>
      </c>
      <c r="N328" t="s">
        <v>7117</v>
      </c>
    </row>
    <row r="329" spans="1:14" x14ac:dyDescent="0.2">
      <c r="A329" s="246">
        <v>44952</v>
      </c>
      <c r="B329" s="106" t="s">
        <v>541</v>
      </c>
      <c r="C329" s="106">
        <v>6011.1</v>
      </c>
      <c r="D329" s="203" t="s">
        <v>452</v>
      </c>
      <c r="E329" s="203" t="s">
        <v>7142</v>
      </c>
      <c r="F329" t="s">
        <v>3265</v>
      </c>
      <c r="G329" s="230"/>
      <c r="H329" s="293">
        <v>8</v>
      </c>
      <c r="I329" s="203">
        <v>694</v>
      </c>
      <c r="J329" s="293" t="s">
        <v>2937</v>
      </c>
      <c r="K329" s="203">
        <v>832.8</v>
      </c>
      <c r="L329" s="203" t="s">
        <v>459</v>
      </c>
      <c r="M329" s="203" t="s">
        <v>7116</v>
      </c>
      <c r="N329" t="s">
        <v>7117</v>
      </c>
    </row>
    <row r="330" spans="1:14" x14ac:dyDescent="0.2">
      <c r="A330" s="246">
        <v>44936</v>
      </c>
      <c r="B330" s="106" t="s">
        <v>541</v>
      </c>
      <c r="C330" s="106">
        <v>6637.1</v>
      </c>
      <c r="D330" s="203" t="s">
        <v>452</v>
      </c>
      <c r="E330" s="203" t="s">
        <v>7143</v>
      </c>
      <c r="F330" t="s">
        <v>3072</v>
      </c>
      <c r="G330" s="230"/>
      <c r="H330" s="293">
        <v>8</v>
      </c>
      <c r="I330" s="203">
        <v>958</v>
      </c>
      <c r="J330" s="293" t="s">
        <v>2937</v>
      </c>
      <c r="K330" s="203">
        <v>1149.5999999999999</v>
      </c>
      <c r="L330" s="203" t="s">
        <v>459</v>
      </c>
      <c r="M330" s="203" t="s">
        <v>7116</v>
      </c>
      <c r="N330" t="s">
        <v>7117</v>
      </c>
    </row>
    <row r="331" spans="1:14" x14ac:dyDescent="0.2">
      <c r="A331" s="246">
        <v>44935</v>
      </c>
      <c r="B331" s="106" t="s">
        <v>541</v>
      </c>
      <c r="C331" s="106">
        <v>6681.1</v>
      </c>
      <c r="D331" s="203" t="s">
        <v>452</v>
      </c>
      <c r="E331" s="203" t="s">
        <v>7136</v>
      </c>
      <c r="F331" t="s">
        <v>7137</v>
      </c>
      <c r="G331" s="230"/>
      <c r="H331" s="293">
        <v>4</v>
      </c>
      <c r="I331" s="203">
        <v>403</v>
      </c>
      <c r="J331" s="293" t="s">
        <v>2937</v>
      </c>
      <c r="K331" s="203">
        <v>483.6</v>
      </c>
      <c r="L331" s="203" t="s">
        <v>459</v>
      </c>
      <c r="M331" s="203" t="s">
        <v>7116</v>
      </c>
      <c r="N331" t="s">
        <v>7117</v>
      </c>
    </row>
    <row r="332" spans="1:14" x14ac:dyDescent="0.2">
      <c r="A332" s="246">
        <v>44935</v>
      </c>
      <c r="B332" s="106" t="s">
        <v>541</v>
      </c>
      <c r="C332" s="106">
        <v>6630.1</v>
      </c>
      <c r="D332" s="203" t="s">
        <v>452</v>
      </c>
      <c r="E332" s="203" t="s">
        <v>7139</v>
      </c>
      <c r="F332" t="s">
        <v>2936</v>
      </c>
      <c r="G332" s="230"/>
      <c r="H332" s="293">
        <v>3</v>
      </c>
      <c r="I332" s="203">
        <v>1499</v>
      </c>
      <c r="J332" s="293" t="s">
        <v>2937</v>
      </c>
      <c r="K332" s="203">
        <v>1798.8</v>
      </c>
      <c r="L332" s="203" t="s">
        <v>459</v>
      </c>
      <c r="M332" s="203" t="s">
        <v>7116</v>
      </c>
      <c r="N332" t="s">
        <v>7117</v>
      </c>
    </row>
    <row r="333" spans="1:14" x14ac:dyDescent="0.2">
      <c r="A333" s="246">
        <v>44936</v>
      </c>
      <c r="B333" s="106" t="s">
        <v>541</v>
      </c>
      <c r="C333" s="106">
        <v>6681.1</v>
      </c>
      <c r="D333" s="203" t="s">
        <v>452</v>
      </c>
      <c r="E333" s="203" t="s">
        <v>7136</v>
      </c>
      <c r="F333" t="s">
        <v>7137</v>
      </c>
      <c r="G333" s="230"/>
      <c r="H333" s="293">
        <v>2</v>
      </c>
      <c r="I333" s="203">
        <v>403</v>
      </c>
      <c r="J333" s="293" t="s">
        <v>2937</v>
      </c>
      <c r="K333" s="203">
        <v>483.6</v>
      </c>
      <c r="L333" s="203" t="s">
        <v>459</v>
      </c>
      <c r="M333" s="203" t="s">
        <v>7116</v>
      </c>
      <c r="N333" t="s">
        <v>7117</v>
      </c>
    </row>
    <row r="334" spans="1:14" x14ac:dyDescent="0.2">
      <c r="A334" s="246">
        <v>44953</v>
      </c>
      <c r="B334" s="106" t="s">
        <v>541</v>
      </c>
      <c r="C334" s="106">
        <v>6011.1</v>
      </c>
      <c r="D334" s="203" t="s">
        <v>452</v>
      </c>
      <c r="E334" s="203" t="s">
        <v>7142</v>
      </c>
      <c r="F334" t="s">
        <v>3265</v>
      </c>
      <c r="G334" s="230"/>
      <c r="H334" s="293">
        <v>7</v>
      </c>
      <c r="I334" s="203">
        <v>694</v>
      </c>
      <c r="J334" s="293" t="s">
        <v>2937</v>
      </c>
      <c r="K334" s="203">
        <v>832.8</v>
      </c>
      <c r="L334" s="203" t="s">
        <v>459</v>
      </c>
      <c r="M334" s="203" t="s">
        <v>7116</v>
      </c>
      <c r="N334" t="s">
        <v>7117</v>
      </c>
    </row>
    <row r="335" spans="1:14" x14ac:dyDescent="0.2">
      <c r="A335" s="246">
        <v>44929</v>
      </c>
      <c r="B335" s="106" t="s">
        <v>541</v>
      </c>
      <c r="C335" s="106">
        <v>6681.1</v>
      </c>
      <c r="D335" s="203" t="s">
        <v>452</v>
      </c>
      <c r="E335" s="203" t="s">
        <v>7136</v>
      </c>
      <c r="F335" t="s">
        <v>7137</v>
      </c>
      <c r="G335" s="230"/>
      <c r="H335" s="293">
        <v>4</v>
      </c>
      <c r="I335" s="203">
        <v>403</v>
      </c>
      <c r="J335" s="293" t="s">
        <v>2937</v>
      </c>
      <c r="K335" s="203">
        <v>483.6</v>
      </c>
      <c r="L335" s="203" t="s">
        <v>459</v>
      </c>
      <c r="M335" s="203" t="s">
        <v>7116</v>
      </c>
      <c r="N335" t="s">
        <v>7117</v>
      </c>
    </row>
    <row r="336" spans="1:14" x14ac:dyDescent="0.2">
      <c r="A336" s="246">
        <v>44937</v>
      </c>
      <c r="B336" s="106" t="s">
        <v>541</v>
      </c>
      <c r="C336" s="106">
        <v>6011.1</v>
      </c>
      <c r="D336" s="203" t="s">
        <v>452</v>
      </c>
      <c r="E336" s="203" t="s">
        <v>7142</v>
      </c>
      <c r="F336" t="s">
        <v>3265</v>
      </c>
      <c r="G336" s="230"/>
      <c r="H336" s="293">
        <v>6</v>
      </c>
      <c r="I336" s="203">
        <v>694</v>
      </c>
      <c r="J336" s="293" t="s">
        <v>2937</v>
      </c>
      <c r="K336" s="203">
        <v>832.8</v>
      </c>
      <c r="L336" s="203" t="s">
        <v>459</v>
      </c>
      <c r="M336" s="203" t="s">
        <v>7116</v>
      </c>
      <c r="N336" t="s">
        <v>7117</v>
      </c>
    </row>
    <row r="337" spans="1:14" x14ac:dyDescent="0.2">
      <c r="A337" s="246">
        <v>44956</v>
      </c>
      <c r="B337" s="106" t="s">
        <v>541</v>
      </c>
      <c r="C337" s="106">
        <v>6011.1</v>
      </c>
      <c r="D337" s="203" t="s">
        <v>452</v>
      </c>
      <c r="E337" s="203" t="s">
        <v>7142</v>
      </c>
      <c r="F337" t="s">
        <v>3265</v>
      </c>
      <c r="G337" s="230"/>
      <c r="H337" s="293">
        <v>8</v>
      </c>
      <c r="I337" s="203">
        <v>694</v>
      </c>
      <c r="J337" s="293" t="s">
        <v>2937</v>
      </c>
      <c r="K337" s="203">
        <v>832.8</v>
      </c>
      <c r="L337" s="203" t="s">
        <v>459</v>
      </c>
      <c r="M337" s="203" t="s">
        <v>7116</v>
      </c>
      <c r="N337" t="s">
        <v>7117</v>
      </c>
    </row>
    <row r="338" spans="1:14" x14ac:dyDescent="0.2">
      <c r="A338" s="246">
        <v>44931</v>
      </c>
      <c r="B338" s="106" t="s">
        <v>541</v>
      </c>
      <c r="C338" s="106">
        <v>6681.1</v>
      </c>
      <c r="D338" s="203" t="s">
        <v>452</v>
      </c>
      <c r="E338" s="203" t="s">
        <v>7136</v>
      </c>
      <c r="F338" t="s">
        <v>7137</v>
      </c>
      <c r="G338" s="230"/>
      <c r="H338" s="293">
        <v>5</v>
      </c>
      <c r="I338" s="203">
        <v>403</v>
      </c>
      <c r="J338" s="293" t="s">
        <v>2937</v>
      </c>
      <c r="K338" s="203">
        <v>483.6</v>
      </c>
      <c r="L338" s="203" t="s">
        <v>459</v>
      </c>
      <c r="M338" s="203" t="s">
        <v>7116</v>
      </c>
      <c r="N338" t="s">
        <v>7117</v>
      </c>
    </row>
    <row r="339" spans="1:14" x14ac:dyDescent="0.2">
      <c r="A339" s="246">
        <v>44957</v>
      </c>
      <c r="B339" s="106" t="s">
        <v>541</v>
      </c>
      <c r="C339" s="106">
        <v>6011.1</v>
      </c>
      <c r="D339" s="203" t="s">
        <v>452</v>
      </c>
      <c r="E339" s="203" t="s">
        <v>7142</v>
      </c>
      <c r="F339" t="s">
        <v>3265</v>
      </c>
      <c r="G339" s="230"/>
      <c r="H339" s="293">
        <v>7</v>
      </c>
      <c r="I339" s="203">
        <v>694</v>
      </c>
      <c r="J339" s="293" t="s">
        <v>2937</v>
      </c>
      <c r="K339" s="203">
        <v>832.8</v>
      </c>
      <c r="L339" s="203" t="s">
        <v>459</v>
      </c>
      <c r="M339" s="203" t="s">
        <v>7116</v>
      </c>
      <c r="N339" t="s">
        <v>7117</v>
      </c>
    </row>
    <row r="340" spans="1:14" x14ac:dyDescent="0.2">
      <c r="A340" s="246">
        <v>44937</v>
      </c>
      <c r="B340" s="106" t="s">
        <v>541</v>
      </c>
      <c r="C340" s="106">
        <v>6630.1</v>
      </c>
      <c r="D340" s="203" t="s">
        <v>452</v>
      </c>
      <c r="E340" s="203" t="s">
        <v>7139</v>
      </c>
      <c r="F340" t="s">
        <v>2936</v>
      </c>
      <c r="G340" s="230"/>
      <c r="H340" s="293">
        <v>1</v>
      </c>
      <c r="I340" s="203">
        <v>1499</v>
      </c>
      <c r="J340" s="293" t="s">
        <v>2937</v>
      </c>
      <c r="K340" s="203">
        <v>1798.8</v>
      </c>
      <c r="L340" s="203" t="s">
        <v>459</v>
      </c>
      <c r="M340" s="203" t="s">
        <v>7116</v>
      </c>
      <c r="N340" t="s">
        <v>7117</v>
      </c>
    </row>
    <row r="341" spans="1:14" x14ac:dyDescent="0.2">
      <c r="A341" s="246">
        <v>44932</v>
      </c>
      <c r="B341" s="106" t="s">
        <v>541</v>
      </c>
      <c r="C341" s="106">
        <v>6681.1</v>
      </c>
      <c r="D341" s="203" t="s">
        <v>452</v>
      </c>
      <c r="E341" s="203" t="s">
        <v>7136</v>
      </c>
      <c r="F341" t="s">
        <v>7137</v>
      </c>
      <c r="G341" s="230"/>
      <c r="H341" s="293">
        <v>3</v>
      </c>
      <c r="I341" s="203">
        <v>403</v>
      </c>
      <c r="J341" s="293" t="s">
        <v>2937</v>
      </c>
      <c r="K341" s="203">
        <v>483.6</v>
      </c>
      <c r="L341" s="203" t="s">
        <v>459</v>
      </c>
      <c r="M341" s="203" t="s">
        <v>7116</v>
      </c>
      <c r="N341" t="s">
        <v>7117</v>
      </c>
    </row>
    <row r="342" spans="1:14" x14ac:dyDescent="0.2">
      <c r="A342" s="246">
        <v>44931</v>
      </c>
      <c r="B342" s="106" t="s">
        <v>541</v>
      </c>
      <c r="C342" s="106">
        <v>6011.1</v>
      </c>
      <c r="D342" s="203" t="s">
        <v>452</v>
      </c>
      <c r="E342" s="203" t="s">
        <v>7140</v>
      </c>
      <c r="F342" t="s">
        <v>2978</v>
      </c>
      <c r="G342" s="230"/>
      <c r="H342" s="293">
        <v>8</v>
      </c>
      <c r="I342" s="203">
        <v>352</v>
      </c>
      <c r="J342" s="293" t="s">
        <v>2937</v>
      </c>
      <c r="K342" s="203">
        <v>422.4</v>
      </c>
      <c r="L342" s="203" t="s">
        <v>459</v>
      </c>
      <c r="M342" s="203" t="s">
        <v>7116</v>
      </c>
      <c r="N342" t="s">
        <v>7117</v>
      </c>
    </row>
    <row r="343" spans="1:14" x14ac:dyDescent="0.2">
      <c r="A343" s="246">
        <v>44938</v>
      </c>
      <c r="B343" s="106" t="s">
        <v>541</v>
      </c>
      <c r="C343" s="106">
        <v>6011.1</v>
      </c>
      <c r="D343" s="203" t="s">
        <v>452</v>
      </c>
      <c r="E343" s="203" t="s">
        <v>7142</v>
      </c>
      <c r="F343" t="s">
        <v>3265</v>
      </c>
      <c r="G343" s="230"/>
      <c r="H343" s="293">
        <v>6</v>
      </c>
      <c r="I343" s="203">
        <v>694</v>
      </c>
      <c r="J343" s="293" t="s">
        <v>2937</v>
      </c>
      <c r="K343" s="203">
        <v>832.8</v>
      </c>
      <c r="L343" s="203" t="s">
        <v>459</v>
      </c>
      <c r="M343" s="203" t="s">
        <v>7116</v>
      </c>
      <c r="N343" t="s">
        <v>7117</v>
      </c>
    </row>
    <row r="344" spans="1:14" x14ac:dyDescent="0.2">
      <c r="A344" s="246">
        <v>44932</v>
      </c>
      <c r="B344" s="106" t="s">
        <v>541</v>
      </c>
      <c r="C344" s="106">
        <v>6011.1</v>
      </c>
      <c r="D344" s="203" t="s">
        <v>452</v>
      </c>
      <c r="E344" s="203" t="s">
        <v>7140</v>
      </c>
      <c r="F344" t="s">
        <v>2978</v>
      </c>
      <c r="G344" s="230"/>
      <c r="H344" s="293">
        <v>7</v>
      </c>
      <c r="I344" s="203">
        <v>352</v>
      </c>
      <c r="J344" s="293" t="s">
        <v>2937</v>
      </c>
      <c r="K344" s="203">
        <v>422.4</v>
      </c>
      <c r="L344" s="203" t="s">
        <v>459</v>
      </c>
      <c r="M344" s="203" t="s">
        <v>7116</v>
      </c>
      <c r="N344" t="s">
        <v>7117</v>
      </c>
    </row>
    <row r="345" spans="1:14" x14ac:dyDescent="0.2">
      <c r="A345" s="246">
        <v>44939</v>
      </c>
      <c r="B345" s="106" t="s">
        <v>541</v>
      </c>
      <c r="C345" s="106">
        <v>6011.1</v>
      </c>
      <c r="D345" s="203" t="s">
        <v>452</v>
      </c>
      <c r="E345" s="203" t="s">
        <v>7142</v>
      </c>
      <c r="F345" t="s">
        <v>3265</v>
      </c>
      <c r="G345" s="230"/>
      <c r="H345" s="293">
        <v>8</v>
      </c>
      <c r="I345" s="203">
        <v>694</v>
      </c>
      <c r="J345" s="293" t="s">
        <v>2937</v>
      </c>
      <c r="K345" s="203">
        <v>832.8</v>
      </c>
      <c r="L345" s="203" t="s">
        <v>459</v>
      </c>
      <c r="M345" s="203" t="s">
        <v>7116</v>
      </c>
      <c r="N345" t="s">
        <v>7117</v>
      </c>
    </row>
    <row r="346" spans="1:14" x14ac:dyDescent="0.2">
      <c r="A346" s="246">
        <v>44938</v>
      </c>
      <c r="B346" s="106" t="s">
        <v>541</v>
      </c>
      <c r="C346" s="106">
        <v>6011.1</v>
      </c>
      <c r="D346" s="203" t="s">
        <v>452</v>
      </c>
      <c r="E346" s="203" t="s">
        <v>7140</v>
      </c>
      <c r="F346" t="s">
        <v>2978</v>
      </c>
      <c r="G346" s="230"/>
      <c r="H346" s="293">
        <v>4</v>
      </c>
      <c r="I346" s="203">
        <v>352</v>
      </c>
      <c r="J346" s="293" t="s">
        <v>2937</v>
      </c>
      <c r="K346" s="203">
        <v>422.4</v>
      </c>
      <c r="L346" s="203" t="s">
        <v>459</v>
      </c>
      <c r="M346" s="203" t="s">
        <v>7116</v>
      </c>
      <c r="N346" t="s">
        <v>7117</v>
      </c>
    </row>
    <row r="347" spans="1:14" x14ac:dyDescent="0.2">
      <c r="A347" s="246">
        <v>44929</v>
      </c>
      <c r="B347" s="106" t="s">
        <v>541</v>
      </c>
      <c r="C347" s="106">
        <v>6011.1</v>
      </c>
      <c r="D347" s="203" t="s">
        <v>452</v>
      </c>
      <c r="E347" s="203" t="s">
        <v>7142</v>
      </c>
      <c r="F347" t="s">
        <v>3265</v>
      </c>
      <c r="G347" s="230"/>
      <c r="H347" s="293">
        <v>4</v>
      </c>
      <c r="I347" s="203">
        <v>694</v>
      </c>
      <c r="J347" s="293" t="s">
        <v>2937</v>
      </c>
      <c r="K347" s="203">
        <v>832.8</v>
      </c>
      <c r="L347" s="203" t="s">
        <v>459</v>
      </c>
      <c r="M347" s="203" t="s">
        <v>7116</v>
      </c>
      <c r="N347" t="s">
        <v>7117</v>
      </c>
    </row>
    <row r="348" spans="1:14" x14ac:dyDescent="0.2">
      <c r="A348" s="246">
        <v>44939</v>
      </c>
      <c r="B348" s="106" t="s">
        <v>541</v>
      </c>
      <c r="C348" s="106">
        <v>6011.1</v>
      </c>
      <c r="D348" s="203" t="s">
        <v>452</v>
      </c>
      <c r="E348" s="203" t="s">
        <v>7140</v>
      </c>
      <c r="F348" t="s">
        <v>2978</v>
      </c>
      <c r="G348" s="230"/>
      <c r="H348" s="293">
        <v>4</v>
      </c>
      <c r="I348" s="203">
        <v>352</v>
      </c>
      <c r="J348" s="293" t="s">
        <v>2937</v>
      </c>
      <c r="K348" s="203">
        <v>422.4</v>
      </c>
      <c r="L348" s="203" t="s">
        <v>459</v>
      </c>
      <c r="M348" s="203" t="s">
        <v>7116</v>
      </c>
      <c r="N348" t="s">
        <v>7117</v>
      </c>
    </row>
    <row r="349" spans="1:14" x14ac:dyDescent="0.2">
      <c r="A349" s="246">
        <v>44930</v>
      </c>
      <c r="B349" s="106" t="s">
        <v>541</v>
      </c>
      <c r="C349" s="106">
        <v>6011.1</v>
      </c>
      <c r="D349" s="203" t="s">
        <v>452</v>
      </c>
      <c r="E349" s="203" t="s">
        <v>7142</v>
      </c>
      <c r="F349" t="s">
        <v>3265</v>
      </c>
      <c r="G349" s="230"/>
      <c r="H349" s="293">
        <v>8</v>
      </c>
      <c r="I349" s="203">
        <v>694</v>
      </c>
      <c r="J349" s="293" t="s">
        <v>2937</v>
      </c>
      <c r="K349" s="203">
        <v>832.8</v>
      </c>
      <c r="L349" s="203" t="s">
        <v>459</v>
      </c>
      <c r="M349" s="203" t="s">
        <v>7116</v>
      </c>
      <c r="N349" t="s">
        <v>7117</v>
      </c>
    </row>
    <row r="350" spans="1:14" x14ac:dyDescent="0.2">
      <c r="A350" s="246">
        <v>44932</v>
      </c>
      <c r="B350" s="106" t="s">
        <v>541</v>
      </c>
      <c r="C350" s="106">
        <v>6011.1</v>
      </c>
      <c r="D350" s="203" t="s">
        <v>452</v>
      </c>
      <c r="E350" s="203" t="s">
        <v>7142</v>
      </c>
      <c r="F350" t="s">
        <v>3265</v>
      </c>
      <c r="G350" s="230"/>
      <c r="H350" s="293">
        <v>8</v>
      </c>
      <c r="I350" s="203">
        <v>694</v>
      </c>
      <c r="J350" s="293" t="s">
        <v>2937</v>
      </c>
      <c r="K350" s="203">
        <v>832.8</v>
      </c>
      <c r="L350" s="203" t="s">
        <v>459</v>
      </c>
      <c r="M350" s="203" t="s">
        <v>7116</v>
      </c>
      <c r="N350" t="s">
        <v>7117</v>
      </c>
    </row>
    <row r="351" spans="1:14" x14ac:dyDescent="0.2">
      <c r="A351" s="246">
        <v>44935</v>
      </c>
      <c r="B351" s="106" t="s">
        <v>541</v>
      </c>
      <c r="C351" s="106">
        <v>6681.1</v>
      </c>
      <c r="D351" s="203" t="s">
        <v>452</v>
      </c>
      <c r="E351" s="203" t="s">
        <v>7140</v>
      </c>
      <c r="F351" t="s">
        <v>2978</v>
      </c>
      <c r="G351" s="230"/>
      <c r="H351" s="293">
        <v>4</v>
      </c>
      <c r="I351" s="203">
        <v>352</v>
      </c>
      <c r="J351" s="293" t="s">
        <v>2937</v>
      </c>
      <c r="K351" s="203">
        <v>422.4</v>
      </c>
      <c r="L351" s="203" t="s">
        <v>459</v>
      </c>
      <c r="M351" s="203" t="s">
        <v>7116</v>
      </c>
      <c r="N351" t="s">
        <v>7117</v>
      </c>
    </row>
    <row r="352" spans="1:14" x14ac:dyDescent="0.2">
      <c r="A352" s="246">
        <v>44936</v>
      </c>
      <c r="B352" s="106" t="s">
        <v>541</v>
      </c>
      <c r="C352" s="106">
        <v>6681.1</v>
      </c>
      <c r="D352" s="203" t="s">
        <v>452</v>
      </c>
      <c r="E352" s="203" t="s">
        <v>7140</v>
      </c>
      <c r="F352" t="s">
        <v>2978</v>
      </c>
      <c r="G352" s="230"/>
      <c r="H352" s="293">
        <v>4</v>
      </c>
      <c r="I352" s="203">
        <v>352</v>
      </c>
      <c r="J352" s="293" t="s">
        <v>2937</v>
      </c>
      <c r="K352" s="203">
        <v>422.4</v>
      </c>
      <c r="L352" s="203" t="s">
        <v>459</v>
      </c>
      <c r="M352" s="203" t="s">
        <v>7116</v>
      </c>
      <c r="N352" t="s">
        <v>7117</v>
      </c>
    </row>
    <row r="353" spans="1:14" x14ac:dyDescent="0.2">
      <c r="A353" s="246">
        <v>44929</v>
      </c>
      <c r="B353" s="106" t="s">
        <v>541</v>
      </c>
      <c r="C353" s="106">
        <v>6681.1</v>
      </c>
      <c r="D353" s="203" t="s">
        <v>452</v>
      </c>
      <c r="E353" s="203" t="s">
        <v>7140</v>
      </c>
      <c r="F353" t="s">
        <v>2978</v>
      </c>
      <c r="G353" s="230"/>
      <c r="H353" s="293">
        <v>4</v>
      </c>
      <c r="I353" s="203">
        <v>352</v>
      </c>
      <c r="J353" s="293" t="s">
        <v>2937</v>
      </c>
      <c r="K353" s="203">
        <v>422.4</v>
      </c>
      <c r="L353" s="203" t="s">
        <v>459</v>
      </c>
      <c r="M353" s="203" t="s">
        <v>7116</v>
      </c>
      <c r="N353" t="s">
        <v>7117</v>
      </c>
    </row>
    <row r="354" spans="1:14" x14ac:dyDescent="0.2">
      <c r="A354" s="246">
        <v>44930</v>
      </c>
      <c r="B354" s="106" t="s">
        <v>541</v>
      </c>
      <c r="C354" s="106">
        <v>6681.1</v>
      </c>
      <c r="D354" s="203" t="s">
        <v>452</v>
      </c>
      <c r="E354" s="203" t="s">
        <v>7140</v>
      </c>
      <c r="F354" t="s">
        <v>2978</v>
      </c>
      <c r="G354" s="230"/>
      <c r="H354" s="293">
        <v>2</v>
      </c>
      <c r="I354" s="203">
        <v>352</v>
      </c>
      <c r="J354" s="293" t="s">
        <v>2937</v>
      </c>
      <c r="K354" s="203">
        <v>422.4</v>
      </c>
      <c r="L354" s="203" t="s">
        <v>459</v>
      </c>
      <c r="M354" s="203" t="s">
        <v>7116</v>
      </c>
      <c r="N354" t="s">
        <v>7117</v>
      </c>
    </row>
    <row r="355" spans="1:14" x14ac:dyDescent="0.2">
      <c r="A355" s="246">
        <v>44929</v>
      </c>
      <c r="B355" s="106" t="s">
        <v>541</v>
      </c>
      <c r="C355" s="106">
        <v>6497.1</v>
      </c>
      <c r="D355" s="203" t="s">
        <v>452</v>
      </c>
      <c r="E355" s="203" t="s">
        <v>7139</v>
      </c>
      <c r="F355" t="s">
        <v>2936</v>
      </c>
      <c r="G355" s="230"/>
      <c r="H355" s="293">
        <v>2</v>
      </c>
      <c r="I355" s="203">
        <v>1499</v>
      </c>
      <c r="J355" s="293" t="s">
        <v>2937</v>
      </c>
      <c r="K355" s="203">
        <v>1798.8</v>
      </c>
      <c r="L355" s="203" t="s">
        <v>459</v>
      </c>
      <c r="M355" s="203" t="s">
        <v>7116</v>
      </c>
      <c r="N355" t="s">
        <v>7117</v>
      </c>
    </row>
    <row r="356" spans="1:14" x14ac:dyDescent="0.2">
      <c r="A356" s="246">
        <v>44937</v>
      </c>
      <c r="B356" s="106" t="s">
        <v>541</v>
      </c>
      <c r="C356" s="106">
        <v>6497.1</v>
      </c>
      <c r="D356" s="203" t="s">
        <v>452</v>
      </c>
      <c r="E356" s="203" t="s">
        <v>7139</v>
      </c>
      <c r="F356" t="s">
        <v>2936</v>
      </c>
      <c r="G356" s="230"/>
      <c r="H356" s="293">
        <v>2</v>
      </c>
      <c r="I356" s="203">
        <v>1499</v>
      </c>
      <c r="J356" s="293" t="s">
        <v>2937</v>
      </c>
      <c r="K356" s="203">
        <v>1798.8</v>
      </c>
      <c r="L356" s="203" t="s">
        <v>459</v>
      </c>
      <c r="M356" s="203" t="s">
        <v>7116</v>
      </c>
      <c r="N356" t="s">
        <v>7117</v>
      </c>
    </row>
    <row r="357" spans="1:14" x14ac:dyDescent="0.2">
      <c r="A357" s="246">
        <v>44938</v>
      </c>
      <c r="B357" s="106" t="s">
        <v>541</v>
      </c>
      <c r="C357" s="106">
        <v>6497.1</v>
      </c>
      <c r="D357" s="203" t="s">
        <v>452</v>
      </c>
      <c r="E357" s="203" t="s">
        <v>7139</v>
      </c>
      <c r="F357" t="s">
        <v>2936</v>
      </c>
      <c r="G357" s="230"/>
      <c r="H357" s="293">
        <v>7</v>
      </c>
      <c r="I357" s="203">
        <v>1499</v>
      </c>
      <c r="J357" s="293" t="s">
        <v>2937</v>
      </c>
      <c r="K357" s="203">
        <v>1798.8</v>
      </c>
      <c r="L357" s="203" t="s">
        <v>459</v>
      </c>
      <c r="M357" s="203" t="s">
        <v>7116</v>
      </c>
      <c r="N357" t="s">
        <v>7117</v>
      </c>
    </row>
    <row r="358" spans="1:14" x14ac:dyDescent="0.2">
      <c r="A358" s="246">
        <v>44939</v>
      </c>
      <c r="B358" s="106" t="s">
        <v>541</v>
      </c>
      <c r="C358" s="106">
        <v>6497.1</v>
      </c>
      <c r="D358" s="203" t="s">
        <v>452</v>
      </c>
      <c r="E358" s="203" t="s">
        <v>7139</v>
      </c>
      <c r="F358" t="s">
        <v>2936</v>
      </c>
      <c r="G358" s="230"/>
      <c r="H358" s="293">
        <v>7</v>
      </c>
      <c r="I358" s="203">
        <v>1499</v>
      </c>
      <c r="J358" s="293" t="s">
        <v>2937</v>
      </c>
      <c r="K358" s="203">
        <v>1798.8</v>
      </c>
      <c r="L358" s="203" t="s">
        <v>459</v>
      </c>
      <c r="M358" s="203" t="s">
        <v>7116</v>
      </c>
      <c r="N358" t="s">
        <v>7117</v>
      </c>
    </row>
    <row r="359" spans="1:14" x14ac:dyDescent="0.2">
      <c r="A359" s="246">
        <v>44930</v>
      </c>
      <c r="B359" s="106" t="s">
        <v>541</v>
      </c>
      <c r="C359" s="106">
        <v>6427.1</v>
      </c>
      <c r="D359" s="203" t="s">
        <v>452</v>
      </c>
      <c r="E359" s="203" t="s">
        <v>7140</v>
      </c>
      <c r="F359" t="s">
        <v>2978</v>
      </c>
      <c r="G359" s="230"/>
      <c r="H359" s="293">
        <v>1</v>
      </c>
      <c r="I359" s="203">
        <v>352</v>
      </c>
      <c r="J359" s="293" t="s">
        <v>2937</v>
      </c>
      <c r="K359" s="203">
        <v>422.4</v>
      </c>
      <c r="L359" s="203" t="s">
        <v>459</v>
      </c>
      <c r="M359" s="203" t="s">
        <v>7116</v>
      </c>
      <c r="N359" t="s">
        <v>7117</v>
      </c>
    </row>
    <row r="360" spans="1:14" x14ac:dyDescent="0.2">
      <c r="A360" s="246">
        <v>44929</v>
      </c>
      <c r="B360" s="106" t="s">
        <v>541</v>
      </c>
      <c r="C360" s="106">
        <v>6497.1</v>
      </c>
      <c r="D360" s="203" t="s">
        <v>452</v>
      </c>
      <c r="E360" s="203" t="s">
        <v>7140</v>
      </c>
      <c r="F360" t="s">
        <v>2978</v>
      </c>
      <c r="G360" s="230"/>
      <c r="H360" s="293">
        <v>2</v>
      </c>
      <c r="I360" s="203">
        <v>352</v>
      </c>
      <c r="J360" s="293" t="s">
        <v>2937</v>
      </c>
      <c r="K360" s="203">
        <v>422.4</v>
      </c>
      <c r="L360" s="203" t="s">
        <v>459</v>
      </c>
      <c r="M360" s="203" t="s">
        <v>7116</v>
      </c>
      <c r="N360" t="s">
        <v>7117</v>
      </c>
    </row>
    <row r="361" spans="1:14" x14ac:dyDescent="0.2">
      <c r="A361" s="246">
        <v>44930</v>
      </c>
      <c r="B361" s="106" t="s">
        <v>541</v>
      </c>
      <c r="C361" s="106">
        <v>6497.1</v>
      </c>
      <c r="D361" s="203" t="s">
        <v>452</v>
      </c>
      <c r="E361" s="203" t="s">
        <v>7140</v>
      </c>
      <c r="F361" t="s">
        <v>2978</v>
      </c>
      <c r="G361" s="230"/>
      <c r="H361" s="293">
        <v>2</v>
      </c>
      <c r="I361" s="203">
        <v>352</v>
      </c>
      <c r="J361" s="293" t="s">
        <v>2937</v>
      </c>
      <c r="K361" s="203">
        <v>422.4</v>
      </c>
      <c r="L361" s="203" t="s">
        <v>459</v>
      </c>
      <c r="M361" s="203" t="s">
        <v>7116</v>
      </c>
      <c r="N361" t="s">
        <v>7117</v>
      </c>
    </row>
    <row r="362" spans="1:14" x14ac:dyDescent="0.2">
      <c r="A362" s="246">
        <v>44937</v>
      </c>
      <c r="B362" s="106" t="s">
        <v>541</v>
      </c>
      <c r="C362" s="106">
        <v>6630.1</v>
      </c>
      <c r="D362" s="203" t="s">
        <v>452</v>
      </c>
      <c r="E362" s="203" t="s">
        <v>7140</v>
      </c>
      <c r="F362" t="s">
        <v>2978</v>
      </c>
      <c r="G362" s="230"/>
      <c r="H362" s="293">
        <v>7</v>
      </c>
      <c r="I362" s="203">
        <v>352</v>
      </c>
      <c r="J362" s="293" t="s">
        <v>2937</v>
      </c>
      <c r="K362" s="203">
        <v>422.4</v>
      </c>
      <c r="L362" s="203" t="s">
        <v>459</v>
      </c>
      <c r="M362" s="203" t="s">
        <v>7116</v>
      </c>
      <c r="N362" t="s">
        <v>7117</v>
      </c>
    </row>
    <row r="363" spans="1:14" x14ac:dyDescent="0.2">
      <c r="A363" s="246">
        <v>44938</v>
      </c>
      <c r="B363" s="106" t="s">
        <v>541</v>
      </c>
      <c r="C363" s="106">
        <v>6630.1</v>
      </c>
      <c r="D363" s="203" t="s">
        <v>452</v>
      </c>
      <c r="E363" s="203" t="s">
        <v>7140</v>
      </c>
      <c r="F363" t="s">
        <v>2978</v>
      </c>
      <c r="G363" s="230"/>
      <c r="H363" s="293">
        <v>4</v>
      </c>
      <c r="I363" s="203">
        <v>352</v>
      </c>
      <c r="J363" s="293" t="s">
        <v>2937</v>
      </c>
      <c r="K363" s="203">
        <v>422.4</v>
      </c>
      <c r="L363" s="203" t="s">
        <v>459</v>
      </c>
      <c r="M363" s="203" t="s">
        <v>7116</v>
      </c>
      <c r="N363" t="s">
        <v>7117</v>
      </c>
    </row>
    <row r="364" spans="1:14" x14ac:dyDescent="0.2">
      <c r="A364" s="246">
        <v>44978</v>
      </c>
      <c r="B364" s="203" t="s">
        <v>541</v>
      </c>
      <c r="C364" s="106">
        <v>6667.1</v>
      </c>
      <c r="D364" s="203" t="s">
        <v>452</v>
      </c>
      <c r="E364" s="203" t="s">
        <v>7128</v>
      </c>
      <c r="F364" t="s">
        <v>7129</v>
      </c>
      <c r="G364" s="230"/>
      <c r="H364" s="293">
        <v>4</v>
      </c>
      <c r="I364" s="203">
        <v>281</v>
      </c>
      <c r="J364" s="204" t="s">
        <v>2937</v>
      </c>
      <c r="K364" s="203">
        <v>337.2</v>
      </c>
      <c r="L364" s="203" t="s">
        <v>459</v>
      </c>
      <c r="M364" s="203" t="s">
        <v>7116</v>
      </c>
      <c r="N364" t="s">
        <v>7117</v>
      </c>
    </row>
    <row r="365" spans="1:14" x14ac:dyDescent="0.2">
      <c r="A365" s="246">
        <v>44979</v>
      </c>
      <c r="B365" s="203" t="s">
        <v>541</v>
      </c>
      <c r="C365" s="106">
        <v>6667.1</v>
      </c>
      <c r="D365" s="203" t="s">
        <v>452</v>
      </c>
      <c r="E365" s="203" t="s">
        <v>7128</v>
      </c>
      <c r="F365" t="s">
        <v>7129</v>
      </c>
      <c r="G365" s="230"/>
      <c r="H365" s="293">
        <v>4</v>
      </c>
      <c r="I365" s="203">
        <v>281</v>
      </c>
      <c r="J365" s="204" t="s">
        <v>2937</v>
      </c>
      <c r="K365" s="203">
        <v>337.2</v>
      </c>
      <c r="L365" s="203" t="s">
        <v>459</v>
      </c>
      <c r="M365" s="203" t="s">
        <v>7116</v>
      </c>
      <c r="N365" t="s">
        <v>7117</v>
      </c>
    </row>
    <row r="366" spans="1:14" x14ac:dyDescent="0.2">
      <c r="A366" s="246">
        <v>44980</v>
      </c>
      <c r="B366" s="203" t="s">
        <v>541</v>
      </c>
      <c r="C366" s="106">
        <v>6667.1</v>
      </c>
      <c r="D366" s="203" t="s">
        <v>452</v>
      </c>
      <c r="E366" s="203" t="s">
        <v>7128</v>
      </c>
      <c r="F366" t="s">
        <v>7129</v>
      </c>
      <c r="G366" s="230"/>
      <c r="H366" s="293">
        <v>4</v>
      </c>
      <c r="I366" s="203">
        <v>281</v>
      </c>
      <c r="J366" s="204" t="s">
        <v>2937</v>
      </c>
      <c r="K366" s="203">
        <v>337.2</v>
      </c>
      <c r="L366" s="203" t="s">
        <v>459</v>
      </c>
      <c r="M366" s="203" t="s">
        <v>7116</v>
      </c>
      <c r="N366" t="s">
        <v>7117</v>
      </c>
    </row>
    <row r="367" spans="1:14" x14ac:dyDescent="0.2">
      <c r="A367" s="246">
        <v>44981</v>
      </c>
      <c r="B367" s="203" t="s">
        <v>541</v>
      </c>
      <c r="C367" s="106">
        <v>6667.1</v>
      </c>
      <c r="D367" s="203" t="s">
        <v>452</v>
      </c>
      <c r="E367" s="203" t="s">
        <v>7128</v>
      </c>
      <c r="F367" t="s">
        <v>7129</v>
      </c>
      <c r="G367" s="230"/>
      <c r="H367" s="293">
        <v>8</v>
      </c>
      <c r="I367" s="203">
        <v>281</v>
      </c>
      <c r="J367" s="204" t="s">
        <v>2937</v>
      </c>
      <c r="K367" s="203">
        <v>337.2</v>
      </c>
      <c r="L367" s="203" t="s">
        <v>459</v>
      </c>
      <c r="M367" s="203" t="s">
        <v>7116</v>
      </c>
      <c r="N367" t="s">
        <v>7117</v>
      </c>
    </row>
    <row r="368" spans="1:14" x14ac:dyDescent="0.2">
      <c r="A368" s="246">
        <v>44973</v>
      </c>
      <c r="B368" s="203" t="s">
        <v>541</v>
      </c>
      <c r="C368" s="106">
        <v>6637.1</v>
      </c>
      <c r="D368" s="203" t="s">
        <v>452</v>
      </c>
      <c r="E368" s="203" t="s">
        <v>7128</v>
      </c>
      <c r="F368" t="s">
        <v>7129</v>
      </c>
      <c r="G368" s="230"/>
      <c r="H368" s="293">
        <v>8</v>
      </c>
      <c r="I368" s="203">
        <v>281</v>
      </c>
      <c r="J368" s="204" t="s">
        <v>2937</v>
      </c>
      <c r="K368" s="203">
        <v>337.2</v>
      </c>
      <c r="L368" s="203" t="s">
        <v>459</v>
      </c>
      <c r="M368" s="203" t="s">
        <v>7116</v>
      </c>
      <c r="N368" t="s">
        <v>7117</v>
      </c>
    </row>
    <row r="369" spans="1:14" x14ac:dyDescent="0.2">
      <c r="A369" s="246">
        <v>44974</v>
      </c>
      <c r="B369" s="203" t="s">
        <v>541</v>
      </c>
      <c r="C369" s="106">
        <v>6637.1</v>
      </c>
      <c r="D369" s="203" t="s">
        <v>452</v>
      </c>
      <c r="E369" s="203" t="s">
        <v>7128</v>
      </c>
      <c r="F369" t="s">
        <v>7129</v>
      </c>
      <c r="G369" s="230"/>
      <c r="H369" s="293">
        <v>8</v>
      </c>
      <c r="I369" s="203">
        <v>281</v>
      </c>
      <c r="J369" s="204" t="s">
        <v>2937</v>
      </c>
      <c r="K369" s="203">
        <v>337.2</v>
      </c>
      <c r="L369" s="203" t="s">
        <v>459</v>
      </c>
      <c r="M369" s="203" t="s">
        <v>7116</v>
      </c>
      <c r="N369" t="s">
        <v>7117</v>
      </c>
    </row>
    <row r="370" spans="1:14" x14ac:dyDescent="0.2">
      <c r="A370" s="246">
        <v>44977</v>
      </c>
      <c r="B370" s="203" t="s">
        <v>541</v>
      </c>
      <c r="C370" s="106">
        <v>6637.1</v>
      </c>
      <c r="D370" s="203" t="s">
        <v>452</v>
      </c>
      <c r="E370" s="203" t="s">
        <v>7128</v>
      </c>
      <c r="F370" t="s">
        <v>7129</v>
      </c>
      <c r="G370" s="230"/>
      <c r="H370" s="293">
        <v>8</v>
      </c>
      <c r="I370" s="203">
        <v>281</v>
      </c>
      <c r="J370" s="204" t="s">
        <v>2937</v>
      </c>
      <c r="K370" s="203">
        <v>337.2</v>
      </c>
      <c r="L370" s="203" t="s">
        <v>459</v>
      </c>
      <c r="M370" s="203" t="s">
        <v>7116</v>
      </c>
      <c r="N370" t="s">
        <v>7117</v>
      </c>
    </row>
    <row r="371" spans="1:14" x14ac:dyDescent="0.2">
      <c r="A371" s="246">
        <v>44978</v>
      </c>
      <c r="B371" s="203" t="s">
        <v>541</v>
      </c>
      <c r="C371" s="106">
        <v>6637.1</v>
      </c>
      <c r="D371" s="203" t="s">
        <v>452</v>
      </c>
      <c r="E371" s="203" t="s">
        <v>7128</v>
      </c>
      <c r="F371" t="s">
        <v>7129</v>
      </c>
      <c r="G371" s="230"/>
      <c r="H371" s="293">
        <v>4</v>
      </c>
      <c r="I371" s="203">
        <v>281</v>
      </c>
      <c r="J371" s="204" t="s">
        <v>2937</v>
      </c>
      <c r="K371" s="203">
        <v>337.2</v>
      </c>
      <c r="L371" s="203" t="s">
        <v>459</v>
      </c>
      <c r="M371" s="203" t="s">
        <v>7116</v>
      </c>
      <c r="N371" t="s">
        <v>7117</v>
      </c>
    </row>
    <row r="372" spans="1:14" x14ac:dyDescent="0.2">
      <c r="A372" s="246">
        <v>44979</v>
      </c>
      <c r="B372" s="203" t="s">
        <v>541</v>
      </c>
      <c r="C372" s="106">
        <v>6637.1</v>
      </c>
      <c r="D372" s="203" t="s">
        <v>452</v>
      </c>
      <c r="E372" s="203" t="s">
        <v>7128</v>
      </c>
      <c r="F372" t="s">
        <v>7129</v>
      </c>
      <c r="G372" s="230"/>
      <c r="H372" s="293">
        <v>4</v>
      </c>
      <c r="I372" s="203">
        <v>281</v>
      </c>
      <c r="J372" s="204" t="s">
        <v>2937</v>
      </c>
      <c r="K372" s="203">
        <v>337.2</v>
      </c>
      <c r="L372" s="203" t="s">
        <v>459</v>
      </c>
      <c r="M372" s="203" t="s">
        <v>7116</v>
      </c>
      <c r="N372" t="s">
        <v>7117</v>
      </c>
    </row>
    <row r="373" spans="1:14" x14ac:dyDescent="0.2">
      <c r="A373" s="246">
        <v>44980</v>
      </c>
      <c r="B373" s="203" t="s">
        <v>541</v>
      </c>
      <c r="C373" s="106">
        <v>6637.1</v>
      </c>
      <c r="D373" s="203" t="s">
        <v>452</v>
      </c>
      <c r="E373" s="203" t="s">
        <v>7128</v>
      </c>
      <c r="F373" t="s">
        <v>7129</v>
      </c>
      <c r="G373" s="230"/>
      <c r="H373" s="293">
        <v>4</v>
      </c>
      <c r="I373" s="203">
        <v>281</v>
      </c>
      <c r="J373" s="204" t="s">
        <v>2937</v>
      </c>
      <c r="K373" s="203">
        <v>337.2</v>
      </c>
      <c r="L373" s="203" t="s">
        <v>459</v>
      </c>
      <c r="M373" s="203" t="s">
        <v>7116</v>
      </c>
      <c r="N373" t="s">
        <v>7117</v>
      </c>
    </row>
    <row r="374" spans="1:14" x14ac:dyDescent="0.2">
      <c r="A374" s="246">
        <v>44984</v>
      </c>
      <c r="B374" s="203" t="s">
        <v>541</v>
      </c>
      <c r="C374" s="106">
        <v>6637.1</v>
      </c>
      <c r="D374" s="203" t="s">
        <v>452</v>
      </c>
      <c r="E374" s="203" t="s">
        <v>7128</v>
      </c>
      <c r="F374" t="s">
        <v>7129</v>
      </c>
      <c r="G374" s="230"/>
      <c r="H374" s="293">
        <v>8</v>
      </c>
      <c r="I374" s="203">
        <v>281</v>
      </c>
      <c r="J374" s="204" t="s">
        <v>2937</v>
      </c>
      <c r="K374" s="203">
        <v>337.2</v>
      </c>
      <c r="L374" s="203" t="s">
        <v>459</v>
      </c>
      <c r="M374" s="203" t="s">
        <v>7116</v>
      </c>
      <c r="N374" t="s">
        <v>7117</v>
      </c>
    </row>
    <row r="375" spans="1:14" x14ac:dyDescent="0.2">
      <c r="A375" s="246">
        <v>44985</v>
      </c>
      <c r="B375" s="203" t="s">
        <v>541</v>
      </c>
      <c r="C375" s="106">
        <v>6637.1</v>
      </c>
      <c r="D375" s="203" t="s">
        <v>452</v>
      </c>
      <c r="E375" s="203" t="s">
        <v>7128</v>
      </c>
      <c r="F375" t="s">
        <v>7129</v>
      </c>
      <c r="G375" s="230"/>
      <c r="H375" s="293">
        <v>8</v>
      </c>
      <c r="I375" s="203">
        <v>281</v>
      </c>
      <c r="J375" s="204" t="s">
        <v>2937</v>
      </c>
      <c r="K375" s="203">
        <v>337.2</v>
      </c>
      <c r="L375" s="203" t="s">
        <v>459</v>
      </c>
      <c r="M375" s="203" t="s">
        <v>7116</v>
      </c>
      <c r="N375" t="s">
        <v>7117</v>
      </c>
    </row>
    <row r="376" spans="1:14" x14ac:dyDescent="0.2">
      <c r="A376" s="246">
        <v>44977</v>
      </c>
      <c r="B376" s="203" t="s">
        <v>541</v>
      </c>
      <c r="C376" s="106">
        <v>6667.1</v>
      </c>
      <c r="D376" s="203" t="s">
        <v>452</v>
      </c>
      <c r="E376" s="203" t="s">
        <v>7140</v>
      </c>
      <c r="F376" t="s">
        <v>2978</v>
      </c>
      <c r="G376" s="230"/>
      <c r="H376" s="293">
        <v>6</v>
      </c>
      <c r="I376" s="203">
        <v>352</v>
      </c>
      <c r="J376" s="204" t="s">
        <v>2937</v>
      </c>
      <c r="K376" s="203">
        <v>422.4</v>
      </c>
      <c r="L376" s="203" t="s">
        <v>459</v>
      </c>
      <c r="M376" s="203" t="s">
        <v>7116</v>
      </c>
      <c r="N376" t="s">
        <v>7117</v>
      </c>
    </row>
    <row r="377" spans="1:14" x14ac:dyDescent="0.2">
      <c r="A377" s="246">
        <v>44978</v>
      </c>
      <c r="B377" s="203" t="s">
        <v>541</v>
      </c>
      <c r="C377" s="106">
        <v>6667.1</v>
      </c>
      <c r="D377" s="203" t="s">
        <v>452</v>
      </c>
      <c r="E377" s="203" t="s">
        <v>7140</v>
      </c>
      <c r="F377" t="s">
        <v>2978</v>
      </c>
      <c r="G377" s="230"/>
      <c r="H377" s="293">
        <v>6</v>
      </c>
      <c r="I377" s="203">
        <v>352</v>
      </c>
      <c r="J377" s="204" t="s">
        <v>2937</v>
      </c>
      <c r="K377" s="203">
        <v>422.4</v>
      </c>
      <c r="L377" s="203" t="s">
        <v>459</v>
      </c>
      <c r="M377" s="203" t="s">
        <v>7116</v>
      </c>
      <c r="N377" t="s">
        <v>7117</v>
      </c>
    </row>
    <row r="378" spans="1:14" x14ac:dyDescent="0.2">
      <c r="A378" s="246">
        <v>44979</v>
      </c>
      <c r="B378" s="203" t="s">
        <v>541</v>
      </c>
      <c r="C378" s="106">
        <v>6667.1</v>
      </c>
      <c r="D378" s="203" t="s">
        <v>452</v>
      </c>
      <c r="E378" s="203" t="s">
        <v>7140</v>
      </c>
      <c r="F378" t="s">
        <v>2978</v>
      </c>
      <c r="G378" s="230"/>
      <c r="H378" s="293">
        <v>6</v>
      </c>
      <c r="I378" s="203">
        <v>352</v>
      </c>
      <c r="J378" s="204" t="s">
        <v>2937</v>
      </c>
      <c r="K378" s="203">
        <v>422.4</v>
      </c>
      <c r="L378" s="203" t="s">
        <v>459</v>
      </c>
      <c r="M378" s="203" t="s">
        <v>7116</v>
      </c>
      <c r="N378" t="s">
        <v>7117</v>
      </c>
    </row>
    <row r="379" spans="1:14" x14ac:dyDescent="0.2">
      <c r="A379" s="246">
        <v>44980</v>
      </c>
      <c r="B379" s="203" t="s">
        <v>541</v>
      </c>
      <c r="C379" s="106">
        <v>6667.1</v>
      </c>
      <c r="D379" s="203" t="s">
        <v>452</v>
      </c>
      <c r="E379" s="203" t="s">
        <v>7140</v>
      </c>
      <c r="F379" t="s">
        <v>2978</v>
      </c>
      <c r="G379" s="230"/>
      <c r="H379" s="293">
        <v>6</v>
      </c>
      <c r="I379" s="203">
        <v>352</v>
      </c>
      <c r="J379" s="204" t="s">
        <v>2937</v>
      </c>
      <c r="K379" s="203">
        <v>422.4</v>
      </c>
      <c r="L379" s="203" t="s">
        <v>459</v>
      </c>
      <c r="M379" s="203" t="s">
        <v>7116</v>
      </c>
      <c r="N379" t="s">
        <v>7117</v>
      </c>
    </row>
    <row r="380" spans="1:14" x14ac:dyDescent="0.2">
      <c r="A380" s="246">
        <v>44981</v>
      </c>
      <c r="B380" s="203" t="s">
        <v>541</v>
      </c>
      <c r="C380" s="106">
        <v>6667.1</v>
      </c>
      <c r="D380" s="203" t="s">
        <v>452</v>
      </c>
      <c r="E380" s="203" t="s">
        <v>7140</v>
      </c>
      <c r="F380" t="s">
        <v>2978</v>
      </c>
      <c r="G380" s="230"/>
      <c r="H380" s="293">
        <v>6</v>
      </c>
      <c r="I380" s="203">
        <v>352</v>
      </c>
      <c r="J380" s="204" t="s">
        <v>2937</v>
      </c>
      <c r="K380" s="203">
        <v>422.4</v>
      </c>
      <c r="L380" s="203" t="s">
        <v>459</v>
      </c>
      <c r="M380" s="203" t="s">
        <v>7116</v>
      </c>
      <c r="N380" t="s">
        <v>7117</v>
      </c>
    </row>
    <row r="381" spans="1:14" x14ac:dyDescent="0.2">
      <c r="A381" s="246">
        <v>44977</v>
      </c>
      <c r="B381" s="203" t="s">
        <v>541</v>
      </c>
      <c r="C381" s="106">
        <v>6681.1</v>
      </c>
      <c r="D381" s="203" t="s">
        <v>452</v>
      </c>
      <c r="E381" s="203" t="s">
        <v>7140</v>
      </c>
      <c r="F381" t="s">
        <v>2978</v>
      </c>
      <c r="G381" s="230"/>
      <c r="H381" s="293">
        <v>2</v>
      </c>
      <c r="I381" s="203">
        <v>352</v>
      </c>
      <c r="J381" s="204" t="s">
        <v>2937</v>
      </c>
      <c r="K381" s="203">
        <v>422.4</v>
      </c>
      <c r="L381" s="203" t="s">
        <v>459</v>
      </c>
      <c r="M381" s="203" t="s">
        <v>7116</v>
      </c>
      <c r="N381" t="s">
        <v>7117</v>
      </c>
    </row>
    <row r="382" spans="1:14" x14ac:dyDescent="0.2">
      <c r="A382" s="246">
        <v>44978</v>
      </c>
      <c r="B382" s="203" t="s">
        <v>541</v>
      </c>
      <c r="C382" s="106">
        <v>6681.1</v>
      </c>
      <c r="D382" s="203" t="s">
        <v>452</v>
      </c>
      <c r="E382" s="203" t="s">
        <v>7140</v>
      </c>
      <c r="F382" t="s">
        <v>2978</v>
      </c>
      <c r="G382" s="230"/>
      <c r="H382" s="293">
        <v>2</v>
      </c>
      <c r="I382" s="203">
        <v>352</v>
      </c>
      <c r="J382" s="204" t="s">
        <v>2937</v>
      </c>
      <c r="K382" s="203">
        <v>422.4</v>
      </c>
      <c r="L382" s="203" t="s">
        <v>459</v>
      </c>
      <c r="M382" s="203" t="s">
        <v>7116</v>
      </c>
      <c r="N382" t="s">
        <v>7117</v>
      </c>
    </row>
    <row r="383" spans="1:14" x14ac:dyDescent="0.2">
      <c r="A383" s="246">
        <v>44979</v>
      </c>
      <c r="B383" s="203" t="s">
        <v>541</v>
      </c>
      <c r="C383" s="106">
        <v>6681.1</v>
      </c>
      <c r="D383" s="203" t="s">
        <v>452</v>
      </c>
      <c r="E383" s="203" t="s">
        <v>7140</v>
      </c>
      <c r="F383" t="s">
        <v>2978</v>
      </c>
      <c r="G383" s="230"/>
      <c r="H383" s="293">
        <v>2</v>
      </c>
      <c r="I383" s="203">
        <v>352</v>
      </c>
      <c r="J383" s="204" t="s">
        <v>2937</v>
      </c>
      <c r="K383" s="203">
        <v>422.4</v>
      </c>
      <c r="L383" s="203" t="s">
        <v>459</v>
      </c>
      <c r="M383" s="203" t="s">
        <v>7116</v>
      </c>
      <c r="N383" t="s">
        <v>7117</v>
      </c>
    </row>
    <row r="384" spans="1:14" x14ac:dyDescent="0.2">
      <c r="A384" s="246">
        <v>44980</v>
      </c>
      <c r="B384" s="203" t="s">
        <v>541</v>
      </c>
      <c r="C384" s="106">
        <v>6681.1</v>
      </c>
      <c r="D384" s="203" t="s">
        <v>452</v>
      </c>
      <c r="E384" s="203" t="s">
        <v>7140</v>
      </c>
      <c r="F384" t="s">
        <v>2978</v>
      </c>
      <c r="G384" s="230"/>
      <c r="H384" s="293">
        <v>2</v>
      </c>
      <c r="I384" s="203">
        <v>352</v>
      </c>
      <c r="J384" s="204" t="s">
        <v>2937</v>
      </c>
      <c r="K384" s="203">
        <v>422.4</v>
      </c>
      <c r="L384" s="203" t="s">
        <v>459</v>
      </c>
      <c r="M384" s="203" t="s">
        <v>7116</v>
      </c>
      <c r="N384" t="s">
        <v>7117</v>
      </c>
    </row>
    <row r="385" spans="1:14" x14ac:dyDescent="0.2">
      <c r="A385" s="246">
        <v>44981</v>
      </c>
      <c r="B385" s="203" t="s">
        <v>541</v>
      </c>
      <c r="C385" s="106">
        <v>6681.1</v>
      </c>
      <c r="D385" s="203" t="s">
        <v>452</v>
      </c>
      <c r="E385" s="203" t="s">
        <v>7140</v>
      </c>
      <c r="F385" t="s">
        <v>2978</v>
      </c>
      <c r="G385" s="230"/>
      <c r="H385" s="293">
        <v>2</v>
      </c>
      <c r="I385" s="203">
        <v>352</v>
      </c>
      <c r="J385" s="204" t="s">
        <v>2937</v>
      </c>
      <c r="K385" s="203">
        <v>422.4</v>
      </c>
      <c r="L385" s="203" t="s">
        <v>459</v>
      </c>
      <c r="M385" s="203" t="s">
        <v>7116</v>
      </c>
      <c r="N385" t="s">
        <v>7117</v>
      </c>
    </row>
    <row r="386" spans="1:14" x14ac:dyDescent="0.2">
      <c r="A386" s="246">
        <v>44984</v>
      </c>
      <c r="B386" s="203" t="s">
        <v>541</v>
      </c>
      <c r="C386" s="106">
        <v>6630.1</v>
      </c>
      <c r="D386" s="203" t="s">
        <v>452</v>
      </c>
      <c r="E386" s="203" t="s">
        <v>7140</v>
      </c>
      <c r="F386" t="s">
        <v>2978</v>
      </c>
      <c r="G386" s="230"/>
      <c r="H386" s="293">
        <v>4</v>
      </c>
      <c r="I386" s="203">
        <v>352</v>
      </c>
      <c r="J386" s="204" t="s">
        <v>2937</v>
      </c>
      <c r="K386" s="203">
        <v>422.4</v>
      </c>
      <c r="L386" s="203" t="s">
        <v>459</v>
      </c>
      <c r="M386" s="203" t="s">
        <v>7116</v>
      </c>
      <c r="N386" t="s">
        <v>7117</v>
      </c>
    </row>
    <row r="387" spans="1:14" x14ac:dyDescent="0.2">
      <c r="A387" s="246">
        <v>44973</v>
      </c>
      <c r="B387" s="203" t="s">
        <v>541</v>
      </c>
      <c r="C387" s="106">
        <v>6667.1</v>
      </c>
      <c r="D387" s="203" t="s">
        <v>452</v>
      </c>
      <c r="E387" s="203" t="s">
        <v>7140</v>
      </c>
      <c r="F387" t="s">
        <v>2978</v>
      </c>
      <c r="G387" s="230"/>
      <c r="H387" s="293">
        <v>2</v>
      </c>
      <c r="I387" s="203">
        <v>352</v>
      </c>
      <c r="J387" s="204" t="s">
        <v>2937</v>
      </c>
      <c r="K387" s="203">
        <v>422.4</v>
      </c>
      <c r="L387" s="203" t="s">
        <v>459</v>
      </c>
      <c r="M387" s="203" t="s">
        <v>7116</v>
      </c>
      <c r="N387" t="s">
        <v>7117</v>
      </c>
    </row>
    <row r="388" spans="1:14" x14ac:dyDescent="0.2">
      <c r="A388" s="246">
        <v>44974</v>
      </c>
      <c r="B388" s="203" t="s">
        <v>541</v>
      </c>
      <c r="C388" s="106">
        <v>6667.1</v>
      </c>
      <c r="D388" s="203" t="s">
        <v>452</v>
      </c>
      <c r="E388" s="203" t="s">
        <v>7140</v>
      </c>
      <c r="F388" t="s">
        <v>2978</v>
      </c>
      <c r="G388" s="230"/>
      <c r="H388" s="293">
        <v>2</v>
      </c>
      <c r="I388" s="203">
        <v>352</v>
      </c>
      <c r="J388" s="204" t="s">
        <v>2937</v>
      </c>
      <c r="K388" s="203">
        <v>422.4</v>
      </c>
      <c r="L388" s="203" t="s">
        <v>459</v>
      </c>
      <c r="M388" s="203" t="s">
        <v>7116</v>
      </c>
      <c r="N388" t="s">
        <v>7117</v>
      </c>
    </row>
    <row r="389" spans="1:14" x14ac:dyDescent="0.2">
      <c r="A389" s="246">
        <v>44973</v>
      </c>
      <c r="B389" s="203" t="s">
        <v>541</v>
      </c>
      <c r="C389" s="106">
        <v>6681.1</v>
      </c>
      <c r="D389" s="203" t="s">
        <v>452</v>
      </c>
      <c r="E389" s="203" t="s">
        <v>7140</v>
      </c>
      <c r="F389" t="s">
        <v>2978</v>
      </c>
      <c r="G389" s="230"/>
      <c r="H389" s="293">
        <v>6</v>
      </c>
      <c r="I389" s="203">
        <v>352</v>
      </c>
      <c r="J389" s="204" t="s">
        <v>2937</v>
      </c>
      <c r="K389" s="203">
        <v>422.4</v>
      </c>
      <c r="L389" s="203" t="s">
        <v>459</v>
      </c>
      <c r="M389" s="203" t="s">
        <v>7116</v>
      </c>
      <c r="N389" t="s">
        <v>7117</v>
      </c>
    </row>
    <row r="390" spans="1:14" x14ac:dyDescent="0.2">
      <c r="A390" s="246">
        <v>44974</v>
      </c>
      <c r="B390" s="203" t="s">
        <v>541</v>
      </c>
      <c r="C390" s="106">
        <v>6681.1</v>
      </c>
      <c r="D390" s="203" t="s">
        <v>452</v>
      </c>
      <c r="E390" s="203" t="s">
        <v>7140</v>
      </c>
      <c r="F390" t="s">
        <v>2978</v>
      </c>
      <c r="G390" s="230"/>
      <c r="H390" s="293">
        <v>6</v>
      </c>
      <c r="I390" s="203">
        <v>352</v>
      </c>
      <c r="J390" s="204" t="s">
        <v>2937</v>
      </c>
      <c r="K390" s="203">
        <v>422.4</v>
      </c>
      <c r="L390" s="203" t="s">
        <v>459</v>
      </c>
      <c r="M390" s="203" t="s">
        <v>7116</v>
      </c>
      <c r="N390" t="s">
        <v>7117</v>
      </c>
    </row>
    <row r="391" spans="1:14" x14ac:dyDescent="0.2">
      <c r="A391" s="246">
        <v>44977</v>
      </c>
      <c r="B391" s="203" t="s">
        <v>541</v>
      </c>
      <c r="C391" s="106">
        <v>6630.1</v>
      </c>
      <c r="D391" s="203" t="s">
        <v>452</v>
      </c>
      <c r="E391" s="203" t="s">
        <v>7132</v>
      </c>
      <c r="F391" t="s">
        <v>7133</v>
      </c>
      <c r="G391" s="230"/>
      <c r="H391" s="293">
        <v>8</v>
      </c>
      <c r="I391" s="203">
        <v>280</v>
      </c>
      <c r="J391" s="204" t="s">
        <v>2937</v>
      </c>
      <c r="K391" s="203">
        <v>336</v>
      </c>
      <c r="L391" s="203" t="s">
        <v>459</v>
      </c>
      <c r="M391" s="203" t="s">
        <v>7116</v>
      </c>
      <c r="N391" t="s">
        <v>7117</v>
      </c>
    </row>
    <row r="392" spans="1:14" x14ac:dyDescent="0.2">
      <c r="A392" s="246">
        <v>44978</v>
      </c>
      <c r="B392" s="203" t="s">
        <v>541</v>
      </c>
      <c r="C392" s="106">
        <v>6630.1</v>
      </c>
      <c r="D392" s="203" t="s">
        <v>452</v>
      </c>
      <c r="E392" s="203" t="s">
        <v>7132</v>
      </c>
      <c r="F392" t="s">
        <v>7133</v>
      </c>
      <c r="G392" s="230"/>
      <c r="H392" s="293">
        <v>8</v>
      </c>
      <c r="I392" s="203">
        <v>280</v>
      </c>
      <c r="J392" s="204" t="s">
        <v>2937</v>
      </c>
      <c r="K392" s="203">
        <v>336</v>
      </c>
      <c r="L392" s="203" t="s">
        <v>459</v>
      </c>
      <c r="M392" s="203" t="s">
        <v>7116</v>
      </c>
      <c r="N392" t="s">
        <v>7117</v>
      </c>
    </row>
    <row r="393" spans="1:14" x14ac:dyDescent="0.2">
      <c r="A393" s="246">
        <v>44979</v>
      </c>
      <c r="B393" s="203" t="s">
        <v>541</v>
      </c>
      <c r="C393" s="106">
        <v>6630.1</v>
      </c>
      <c r="D393" s="203" t="s">
        <v>452</v>
      </c>
      <c r="E393" s="203" t="s">
        <v>7132</v>
      </c>
      <c r="F393" t="s">
        <v>7133</v>
      </c>
      <c r="G393" s="230"/>
      <c r="H393" s="293">
        <v>4</v>
      </c>
      <c r="I393" s="203">
        <v>280</v>
      </c>
      <c r="J393" s="204" t="s">
        <v>2937</v>
      </c>
      <c r="K393" s="203">
        <v>336</v>
      </c>
      <c r="L393" s="203" t="s">
        <v>459</v>
      </c>
      <c r="M393" s="203" t="s">
        <v>7116</v>
      </c>
      <c r="N393" t="s">
        <v>7117</v>
      </c>
    </row>
    <row r="394" spans="1:14" x14ac:dyDescent="0.2">
      <c r="A394" s="246">
        <v>44981</v>
      </c>
      <c r="B394" s="203" t="s">
        <v>541</v>
      </c>
      <c r="C394" s="106">
        <v>6630.1</v>
      </c>
      <c r="D394" s="203" t="s">
        <v>452</v>
      </c>
      <c r="E394" s="203" t="s">
        <v>7132</v>
      </c>
      <c r="F394" t="s">
        <v>7133</v>
      </c>
      <c r="G394" s="230"/>
      <c r="H394" s="293">
        <v>4</v>
      </c>
      <c r="I394" s="203">
        <v>280</v>
      </c>
      <c r="J394" s="204" t="s">
        <v>2937</v>
      </c>
      <c r="K394" s="203">
        <v>336</v>
      </c>
      <c r="L394" s="203" t="s">
        <v>459</v>
      </c>
      <c r="M394" s="203" t="s">
        <v>7116</v>
      </c>
      <c r="N394" t="s">
        <v>7117</v>
      </c>
    </row>
    <row r="395" spans="1:14" x14ac:dyDescent="0.2">
      <c r="A395" s="246">
        <v>44973</v>
      </c>
      <c r="B395" s="203" t="s">
        <v>541</v>
      </c>
      <c r="C395" s="106">
        <v>6630.1</v>
      </c>
      <c r="D395" s="203" t="s">
        <v>452</v>
      </c>
      <c r="E395" s="203" t="s">
        <v>7132</v>
      </c>
      <c r="F395" t="s">
        <v>7133</v>
      </c>
      <c r="G395" s="230"/>
      <c r="H395" s="293">
        <v>4</v>
      </c>
      <c r="I395" s="203">
        <v>280</v>
      </c>
      <c r="J395" s="204" t="s">
        <v>2937</v>
      </c>
      <c r="K395" s="203">
        <v>336</v>
      </c>
      <c r="L395" s="203" t="s">
        <v>459</v>
      </c>
      <c r="M395" s="203" t="s">
        <v>7116</v>
      </c>
      <c r="N395" t="s">
        <v>7117</v>
      </c>
    </row>
    <row r="396" spans="1:14" x14ac:dyDescent="0.2">
      <c r="A396" s="246">
        <v>44974</v>
      </c>
      <c r="B396" s="203" t="s">
        <v>541</v>
      </c>
      <c r="C396" s="106">
        <v>6630.1</v>
      </c>
      <c r="D396" s="203" t="s">
        <v>452</v>
      </c>
      <c r="E396" s="203" t="s">
        <v>7132</v>
      </c>
      <c r="F396" t="s">
        <v>7133</v>
      </c>
      <c r="G396" s="230"/>
      <c r="H396" s="293">
        <v>4</v>
      </c>
      <c r="I396" s="203">
        <v>280</v>
      </c>
      <c r="J396" s="204" t="s">
        <v>2937</v>
      </c>
      <c r="K396" s="203">
        <v>336</v>
      </c>
      <c r="L396" s="203" t="s">
        <v>459</v>
      </c>
      <c r="M396" s="203" t="s">
        <v>7116</v>
      </c>
      <c r="N396" t="s">
        <v>7117</v>
      </c>
    </row>
    <row r="397" spans="1:14" x14ac:dyDescent="0.2">
      <c r="A397" s="246">
        <v>44984</v>
      </c>
      <c r="B397" s="203" t="s">
        <v>541</v>
      </c>
      <c r="C397" s="106">
        <v>6630.1</v>
      </c>
      <c r="D397" s="203" t="s">
        <v>452</v>
      </c>
      <c r="E397" s="203" t="s">
        <v>7132</v>
      </c>
      <c r="F397" t="s">
        <v>7133</v>
      </c>
      <c r="G397" s="230"/>
      <c r="H397" s="293">
        <v>8</v>
      </c>
      <c r="I397" s="203">
        <v>280</v>
      </c>
      <c r="J397" s="204" t="s">
        <v>2937</v>
      </c>
      <c r="K397" s="203">
        <v>336</v>
      </c>
      <c r="L397" s="203" t="s">
        <v>459</v>
      </c>
      <c r="M397" s="203" t="s">
        <v>7116</v>
      </c>
      <c r="N397" t="s">
        <v>7117</v>
      </c>
    </row>
    <row r="398" spans="1:14" x14ac:dyDescent="0.2">
      <c r="A398" s="246">
        <v>44985</v>
      </c>
      <c r="B398" s="203" t="s">
        <v>541</v>
      </c>
      <c r="C398" s="106">
        <v>6630.1</v>
      </c>
      <c r="D398" s="203" t="s">
        <v>452</v>
      </c>
      <c r="E398" s="203" t="s">
        <v>7132</v>
      </c>
      <c r="F398" t="s">
        <v>7133</v>
      </c>
      <c r="G398" s="230"/>
      <c r="H398" s="293">
        <v>8</v>
      </c>
      <c r="I398" s="203">
        <v>280</v>
      </c>
      <c r="J398" s="204" t="s">
        <v>2937</v>
      </c>
      <c r="K398" s="203">
        <v>336</v>
      </c>
      <c r="L398" s="203" t="s">
        <v>459</v>
      </c>
      <c r="M398" s="203" t="s">
        <v>7116</v>
      </c>
      <c r="N398" t="s">
        <v>7117</v>
      </c>
    </row>
    <row r="399" spans="1:14" x14ac:dyDescent="0.2">
      <c r="A399" s="246">
        <v>44973</v>
      </c>
      <c r="B399" s="203" t="s">
        <v>541</v>
      </c>
      <c r="C399" s="106">
        <v>6637.1</v>
      </c>
      <c r="D399" s="203" t="s">
        <v>452</v>
      </c>
      <c r="E399" s="203" t="s">
        <v>7132</v>
      </c>
      <c r="F399" t="s">
        <v>7133</v>
      </c>
      <c r="G399" s="230"/>
      <c r="H399" s="293">
        <v>4</v>
      </c>
      <c r="I399" s="203">
        <v>280</v>
      </c>
      <c r="J399" s="204" t="s">
        <v>2937</v>
      </c>
      <c r="K399" s="203">
        <v>336</v>
      </c>
      <c r="L399" s="203" t="s">
        <v>459</v>
      </c>
      <c r="M399" s="203" t="s">
        <v>7116</v>
      </c>
      <c r="N399" t="s">
        <v>7117</v>
      </c>
    </row>
    <row r="400" spans="1:14" x14ac:dyDescent="0.2">
      <c r="A400" s="246">
        <v>44974</v>
      </c>
      <c r="B400" s="203" t="s">
        <v>541</v>
      </c>
      <c r="C400" s="106">
        <v>6637.1</v>
      </c>
      <c r="D400" s="203" t="s">
        <v>452</v>
      </c>
      <c r="E400" s="203" t="s">
        <v>7132</v>
      </c>
      <c r="F400" t="s">
        <v>7133</v>
      </c>
      <c r="G400" s="230"/>
      <c r="H400" s="293">
        <v>4</v>
      </c>
      <c r="I400" s="203">
        <v>280</v>
      </c>
      <c r="J400" s="204" t="s">
        <v>2937</v>
      </c>
      <c r="K400" s="203">
        <v>336</v>
      </c>
      <c r="L400" s="203" t="s">
        <v>459</v>
      </c>
      <c r="M400" s="203" t="s">
        <v>7116</v>
      </c>
      <c r="N400" t="s">
        <v>7117</v>
      </c>
    </row>
    <row r="401" spans="1:14" x14ac:dyDescent="0.2">
      <c r="A401" s="246">
        <v>44979</v>
      </c>
      <c r="B401" s="203" t="s">
        <v>541</v>
      </c>
      <c r="C401" s="106">
        <v>6637.1</v>
      </c>
      <c r="D401" s="203" t="s">
        <v>452</v>
      </c>
      <c r="E401" s="203" t="s">
        <v>7132</v>
      </c>
      <c r="F401" t="s">
        <v>7133</v>
      </c>
      <c r="G401" s="230"/>
      <c r="H401" s="293">
        <v>4</v>
      </c>
      <c r="I401" s="203">
        <v>280</v>
      </c>
      <c r="J401" s="204" t="s">
        <v>2937</v>
      </c>
      <c r="K401" s="203">
        <v>336</v>
      </c>
      <c r="L401" s="203" t="s">
        <v>459</v>
      </c>
      <c r="M401" s="203" t="s">
        <v>7116</v>
      </c>
      <c r="N401" t="s">
        <v>7117</v>
      </c>
    </row>
    <row r="402" spans="1:14" x14ac:dyDescent="0.2">
      <c r="A402" s="246">
        <v>44981</v>
      </c>
      <c r="B402" s="203" t="s">
        <v>541</v>
      </c>
      <c r="C402" s="106">
        <v>6637.1</v>
      </c>
      <c r="D402" s="203" t="s">
        <v>452</v>
      </c>
      <c r="E402" s="203" t="s">
        <v>7132</v>
      </c>
      <c r="F402" t="s">
        <v>7133</v>
      </c>
      <c r="G402" s="230"/>
      <c r="H402" s="293">
        <v>4</v>
      </c>
      <c r="I402" s="203">
        <v>280</v>
      </c>
      <c r="J402" s="204" t="s">
        <v>2937</v>
      </c>
      <c r="K402" s="203">
        <v>336</v>
      </c>
      <c r="L402" s="203" t="s">
        <v>459</v>
      </c>
      <c r="M402" s="203" t="s">
        <v>7116</v>
      </c>
      <c r="N402" t="s">
        <v>7117</v>
      </c>
    </row>
    <row r="403" spans="1:14" x14ac:dyDescent="0.2">
      <c r="A403" s="246">
        <v>44970</v>
      </c>
      <c r="B403" s="203" t="s">
        <v>541</v>
      </c>
      <c r="C403" s="106">
        <v>6681.1</v>
      </c>
      <c r="D403" s="203" t="s">
        <v>452</v>
      </c>
      <c r="E403" s="203" t="s">
        <v>7140</v>
      </c>
      <c r="F403" t="s">
        <v>2978</v>
      </c>
      <c r="G403" s="230"/>
      <c r="H403" s="293">
        <v>4</v>
      </c>
      <c r="I403" s="203">
        <v>352</v>
      </c>
      <c r="J403" s="204" t="s">
        <v>2937</v>
      </c>
      <c r="K403" s="203">
        <v>422.4</v>
      </c>
      <c r="L403" s="203" t="s">
        <v>459</v>
      </c>
      <c r="M403" s="203" t="s">
        <v>7116</v>
      </c>
      <c r="N403" t="s">
        <v>7117</v>
      </c>
    </row>
    <row r="404" spans="1:14" x14ac:dyDescent="0.2">
      <c r="A404" s="246">
        <v>44971</v>
      </c>
      <c r="B404" s="203" t="s">
        <v>541</v>
      </c>
      <c r="C404" s="106">
        <v>6681.1</v>
      </c>
      <c r="D404" s="203" t="s">
        <v>452</v>
      </c>
      <c r="E404" s="203" t="s">
        <v>7140</v>
      </c>
      <c r="F404" t="s">
        <v>2978</v>
      </c>
      <c r="G404" s="230"/>
      <c r="H404" s="293">
        <v>4</v>
      </c>
      <c r="I404" s="203">
        <v>352</v>
      </c>
      <c r="J404" s="204" t="s">
        <v>2937</v>
      </c>
      <c r="K404" s="203">
        <v>422.4</v>
      </c>
      <c r="L404" s="203" t="s">
        <v>459</v>
      </c>
      <c r="M404" s="203" t="s">
        <v>7116</v>
      </c>
      <c r="N404" t="s">
        <v>7117</v>
      </c>
    </row>
    <row r="405" spans="1:14" x14ac:dyDescent="0.2">
      <c r="A405" s="246">
        <v>44958</v>
      </c>
      <c r="B405" s="203" t="s">
        <v>541</v>
      </c>
      <c r="C405" s="106">
        <v>6427.1</v>
      </c>
      <c r="D405" s="203" t="s">
        <v>452</v>
      </c>
      <c r="E405" s="203" t="s">
        <v>7135</v>
      </c>
      <c r="F405" t="s">
        <v>6356</v>
      </c>
      <c r="G405" s="230"/>
      <c r="H405" s="293">
        <v>2</v>
      </c>
      <c r="I405" s="203">
        <v>295</v>
      </c>
      <c r="J405" s="204" t="s">
        <v>2937</v>
      </c>
      <c r="K405" s="203">
        <v>354</v>
      </c>
      <c r="L405" s="203" t="s">
        <v>459</v>
      </c>
      <c r="M405" s="203" t="s">
        <v>7116</v>
      </c>
      <c r="N405" t="s">
        <v>7117</v>
      </c>
    </row>
    <row r="406" spans="1:14" x14ac:dyDescent="0.2">
      <c r="A406" s="246">
        <v>44972</v>
      </c>
      <c r="B406" s="203" t="s">
        <v>541</v>
      </c>
      <c r="C406" s="106">
        <v>6681.1</v>
      </c>
      <c r="D406" s="203" t="s">
        <v>452</v>
      </c>
      <c r="E406" s="203" t="s">
        <v>7140</v>
      </c>
      <c r="F406" t="s">
        <v>2978</v>
      </c>
      <c r="G406" s="230"/>
      <c r="H406" s="293">
        <v>4</v>
      </c>
      <c r="I406" s="203">
        <v>352</v>
      </c>
      <c r="J406" s="204" t="s">
        <v>2937</v>
      </c>
      <c r="K406" s="203">
        <v>422.4</v>
      </c>
      <c r="L406" s="203" t="s">
        <v>459</v>
      </c>
      <c r="M406" s="203" t="s">
        <v>7116</v>
      </c>
      <c r="N406" t="s">
        <v>7117</v>
      </c>
    </row>
    <row r="407" spans="1:14" x14ac:dyDescent="0.2">
      <c r="A407" s="246">
        <v>44963</v>
      </c>
      <c r="B407" s="203" t="s">
        <v>541</v>
      </c>
      <c r="C407" s="106">
        <v>6637.1</v>
      </c>
      <c r="D407" s="203" t="s">
        <v>452</v>
      </c>
      <c r="E407" s="203" t="s">
        <v>7132</v>
      </c>
      <c r="F407" t="s">
        <v>7133</v>
      </c>
      <c r="G407" s="230"/>
      <c r="H407" s="293">
        <v>8</v>
      </c>
      <c r="I407" s="203">
        <v>280</v>
      </c>
      <c r="J407" s="204" t="s">
        <v>2937</v>
      </c>
      <c r="K407" s="203">
        <v>336</v>
      </c>
      <c r="L407" s="203" t="s">
        <v>459</v>
      </c>
      <c r="M407" s="203" t="s">
        <v>7116</v>
      </c>
      <c r="N407" t="s">
        <v>7117</v>
      </c>
    </row>
    <row r="408" spans="1:14" x14ac:dyDescent="0.2">
      <c r="A408" s="246">
        <v>44959</v>
      </c>
      <c r="B408" s="203" t="s">
        <v>541</v>
      </c>
      <c r="C408" s="106">
        <v>6681.1</v>
      </c>
      <c r="D408" s="203" t="s">
        <v>452</v>
      </c>
      <c r="E408" s="203" t="s">
        <v>7134</v>
      </c>
      <c r="F408" t="s">
        <v>3052</v>
      </c>
      <c r="G408" s="230"/>
      <c r="H408" s="293">
        <v>8</v>
      </c>
      <c r="I408" s="203">
        <v>460</v>
      </c>
      <c r="J408" s="204" t="s">
        <v>2937</v>
      </c>
      <c r="K408" s="203">
        <v>552</v>
      </c>
      <c r="L408" s="203" t="s">
        <v>459</v>
      </c>
      <c r="M408" s="203" t="s">
        <v>7116</v>
      </c>
      <c r="N408" t="s">
        <v>7117</v>
      </c>
    </row>
    <row r="409" spans="1:14" x14ac:dyDescent="0.2">
      <c r="A409" s="246">
        <v>44963</v>
      </c>
      <c r="B409" s="203" t="s">
        <v>541</v>
      </c>
      <c r="C409" s="106">
        <v>6681.1</v>
      </c>
      <c r="D409" s="203" t="s">
        <v>452</v>
      </c>
      <c r="E409" s="203" t="s">
        <v>7140</v>
      </c>
      <c r="F409" t="s">
        <v>2978</v>
      </c>
      <c r="G409" s="230"/>
      <c r="H409" s="293">
        <v>4</v>
      </c>
      <c r="I409" s="203">
        <v>352</v>
      </c>
      <c r="J409" s="204" t="s">
        <v>2937</v>
      </c>
      <c r="K409" s="203">
        <v>422.4</v>
      </c>
      <c r="L409" s="203" t="s">
        <v>459</v>
      </c>
      <c r="M409" s="203" t="s">
        <v>7116</v>
      </c>
      <c r="N409" t="s">
        <v>7117</v>
      </c>
    </row>
    <row r="410" spans="1:14" x14ac:dyDescent="0.2">
      <c r="A410" s="246">
        <v>44959</v>
      </c>
      <c r="B410" s="203" t="s">
        <v>541</v>
      </c>
      <c r="C410" s="106">
        <v>6427.1</v>
      </c>
      <c r="D410" s="203" t="s">
        <v>452</v>
      </c>
      <c r="E410" s="203" t="s">
        <v>7135</v>
      </c>
      <c r="F410" t="s">
        <v>6356</v>
      </c>
      <c r="G410" s="230"/>
      <c r="H410" s="293">
        <v>2</v>
      </c>
      <c r="I410" s="203">
        <v>295</v>
      </c>
      <c r="J410" s="204" t="s">
        <v>2937</v>
      </c>
      <c r="K410" s="203">
        <v>354</v>
      </c>
      <c r="L410" s="203" t="s">
        <v>459</v>
      </c>
      <c r="M410" s="203" t="s">
        <v>7116</v>
      </c>
      <c r="N410" t="s">
        <v>7117</v>
      </c>
    </row>
    <row r="411" spans="1:14" x14ac:dyDescent="0.2">
      <c r="A411" s="246">
        <v>44967</v>
      </c>
      <c r="B411" s="203" t="s">
        <v>541</v>
      </c>
      <c r="C411" s="106">
        <v>6115.1</v>
      </c>
      <c r="D411" s="203" t="s">
        <v>452</v>
      </c>
      <c r="E411" s="203" t="s">
        <v>7126</v>
      </c>
      <c r="F411" t="s">
        <v>3304</v>
      </c>
      <c r="G411" s="230"/>
      <c r="H411" s="293">
        <v>1</v>
      </c>
      <c r="I411" s="203">
        <v>801</v>
      </c>
      <c r="J411" s="204" t="s">
        <v>2937</v>
      </c>
      <c r="K411" s="203">
        <v>961.2</v>
      </c>
      <c r="L411" s="203" t="s">
        <v>459</v>
      </c>
      <c r="M411" s="203" t="s">
        <v>7116</v>
      </c>
      <c r="N411" t="s">
        <v>7117</v>
      </c>
    </row>
    <row r="412" spans="1:14" x14ac:dyDescent="0.2">
      <c r="A412" s="246">
        <v>44964</v>
      </c>
      <c r="B412" s="203" t="s">
        <v>541</v>
      </c>
      <c r="C412" s="106">
        <v>6637.1</v>
      </c>
      <c r="D412" s="203" t="s">
        <v>452</v>
      </c>
      <c r="E412" s="203" t="s">
        <v>7132</v>
      </c>
      <c r="F412" t="s">
        <v>7133</v>
      </c>
      <c r="G412" s="230"/>
      <c r="H412" s="293">
        <v>6</v>
      </c>
      <c r="I412" s="203">
        <v>280</v>
      </c>
      <c r="J412" s="204" t="s">
        <v>2937</v>
      </c>
      <c r="K412" s="203">
        <v>336</v>
      </c>
      <c r="L412" s="203" t="s">
        <v>459</v>
      </c>
      <c r="M412" s="203" t="s">
        <v>7116</v>
      </c>
      <c r="N412" t="s">
        <v>7117</v>
      </c>
    </row>
    <row r="413" spans="1:14" x14ac:dyDescent="0.2">
      <c r="A413" s="246">
        <v>44960</v>
      </c>
      <c r="B413" s="203" t="s">
        <v>541</v>
      </c>
      <c r="C413" s="106">
        <v>6681.1</v>
      </c>
      <c r="D413" s="203" t="s">
        <v>452</v>
      </c>
      <c r="E413" s="203" t="s">
        <v>7134</v>
      </c>
      <c r="F413" t="s">
        <v>3052</v>
      </c>
      <c r="G413" s="230"/>
      <c r="H413" s="293">
        <v>8</v>
      </c>
      <c r="I413" s="203">
        <v>460</v>
      </c>
      <c r="J413" s="204" t="s">
        <v>2937</v>
      </c>
      <c r="K413" s="203">
        <v>552</v>
      </c>
      <c r="L413" s="203" t="s">
        <v>459</v>
      </c>
      <c r="M413" s="203" t="s">
        <v>7116</v>
      </c>
      <c r="N413" t="s">
        <v>7117</v>
      </c>
    </row>
    <row r="414" spans="1:14" x14ac:dyDescent="0.2">
      <c r="A414" s="246">
        <v>44964</v>
      </c>
      <c r="B414" s="203" t="s">
        <v>541</v>
      </c>
      <c r="C414" s="106">
        <v>6681.1</v>
      </c>
      <c r="D414" s="203" t="s">
        <v>452</v>
      </c>
      <c r="E414" s="203" t="s">
        <v>7140</v>
      </c>
      <c r="F414" t="s">
        <v>2978</v>
      </c>
      <c r="G414" s="230"/>
      <c r="H414" s="293">
        <v>4</v>
      </c>
      <c r="I414" s="203">
        <v>352</v>
      </c>
      <c r="J414" s="204" t="s">
        <v>2937</v>
      </c>
      <c r="K414" s="203">
        <v>422.4</v>
      </c>
      <c r="L414" s="203" t="s">
        <v>459</v>
      </c>
      <c r="M414" s="203" t="s">
        <v>7116</v>
      </c>
      <c r="N414" t="s">
        <v>7117</v>
      </c>
    </row>
    <row r="415" spans="1:14" x14ac:dyDescent="0.2">
      <c r="A415" s="246">
        <v>44963</v>
      </c>
      <c r="B415" s="203" t="s">
        <v>541</v>
      </c>
      <c r="C415" s="106">
        <v>6681.1</v>
      </c>
      <c r="D415" s="203" t="s">
        <v>452</v>
      </c>
      <c r="E415" s="203" t="s">
        <v>7134</v>
      </c>
      <c r="F415" t="s">
        <v>3052</v>
      </c>
      <c r="G415" s="230"/>
      <c r="H415" s="293">
        <v>4</v>
      </c>
      <c r="I415" s="203">
        <v>460</v>
      </c>
      <c r="J415" s="204" t="s">
        <v>2937</v>
      </c>
      <c r="K415" s="203">
        <v>552</v>
      </c>
      <c r="L415" s="203" t="s">
        <v>459</v>
      </c>
      <c r="M415" s="203" t="s">
        <v>7116</v>
      </c>
      <c r="N415" t="s">
        <v>7117</v>
      </c>
    </row>
    <row r="416" spans="1:14" x14ac:dyDescent="0.2">
      <c r="A416" s="246">
        <v>44958</v>
      </c>
      <c r="B416" s="203" t="s">
        <v>541</v>
      </c>
      <c r="C416" s="106">
        <v>6630.1</v>
      </c>
      <c r="D416" s="203" t="s">
        <v>452</v>
      </c>
      <c r="E416" s="203" t="s">
        <v>7126</v>
      </c>
      <c r="F416" t="s">
        <v>3304</v>
      </c>
      <c r="G416" s="230"/>
      <c r="H416" s="293">
        <v>4</v>
      </c>
      <c r="I416" s="203">
        <v>801</v>
      </c>
      <c r="J416" s="204" t="s">
        <v>2937</v>
      </c>
      <c r="K416" s="203">
        <v>961.2</v>
      </c>
      <c r="L416" s="203" t="s">
        <v>459</v>
      </c>
      <c r="M416" s="203" t="s">
        <v>7116</v>
      </c>
      <c r="N416" t="s">
        <v>7117</v>
      </c>
    </row>
    <row r="417" spans="1:14" x14ac:dyDescent="0.2">
      <c r="A417" s="246">
        <v>44965</v>
      </c>
      <c r="B417" s="203" t="s">
        <v>541</v>
      </c>
      <c r="C417" s="106">
        <v>6637.1</v>
      </c>
      <c r="D417" s="203" t="s">
        <v>452</v>
      </c>
      <c r="E417" s="203" t="s">
        <v>7132</v>
      </c>
      <c r="F417" t="s">
        <v>7133</v>
      </c>
      <c r="G417" s="230"/>
      <c r="H417" s="293">
        <v>4</v>
      </c>
      <c r="I417" s="203">
        <v>280</v>
      </c>
      <c r="J417" s="204" t="s">
        <v>2937</v>
      </c>
      <c r="K417" s="203">
        <v>336</v>
      </c>
      <c r="L417" s="203" t="s">
        <v>459</v>
      </c>
      <c r="M417" s="203" t="s">
        <v>7116</v>
      </c>
      <c r="N417" t="s">
        <v>7117</v>
      </c>
    </row>
    <row r="418" spans="1:14" x14ac:dyDescent="0.2">
      <c r="A418" s="246">
        <v>44965</v>
      </c>
      <c r="B418" s="203" t="s">
        <v>541</v>
      </c>
      <c r="C418" s="106">
        <v>6681.1</v>
      </c>
      <c r="D418" s="203" t="s">
        <v>452</v>
      </c>
      <c r="E418" s="203" t="s">
        <v>7140</v>
      </c>
      <c r="F418" t="s">
        <v>2978</v>
      </c>
      <c r="G418" s="230"/>
      <c r="H418" s="293">
        <v>4</v>
      </c>
      <c r="I418" s="203">
        <v>352</v>
      </c>
      <c r="J418" s="204" t="s">
        <v>2937</v>
      </c>
      <c r="K418" s="203">
        <v>422.4</v>
      </c>
      <c r="L418" s="203" t="s">
        <v>459</v>
      </c>
      <c r="M418" s="203" t="s">
        <v>7116</v>
      </c>
      <c r="N418" t="s">
        <v>7117</v>
      </c>
    </row>
    <row r="419" spans="1:14" x14ac:dyDescent="0.2">
      <c r="A419" s="246">
        <v>44970</v>
      </c>
      <c r="B419" s="203" t="s">
        <v>541</v>
      </c>
      <c r="C419" s="106">
        <v>6542.1</v>
      </c>
      <c r="D419" s="203" t="s">
        <v>452</v>
      </c>
      <c r="E419" s="203" t="s">
        <v>7135</v>
      </c>
      <c r="F419" t="s">
        <v>6356</v>
      </c>
      <c r="G419" s="230"/>
      <c r="H419" s="293">
        <v>8</v>
      </c>
      <c r="I419" s="203">
        <v>295</v>
      </c>
      <c r="J419" s="204" t="s">
        <v>2937</v>
      </c>
      <c r="K419" s="203">
        <v>354</v>
      </c>
      <c r="L419" s="203" t="s">
        <v>459</v>
      </c>
      <c r="M419" s="203" t="s">
        <v>7116</v>
      </c>
      <c r="N419" t="s">
        <v>7117</v>
      </c>
    </row>
    <row r="420" spans="1:14" x14ac:dyDescent="0.2">
      <c r="A420" s="246">
        <v>44958</v>
      </c>
      <c r="B420" s="203" t="s">
        <v>541</v>
      </c>
      <c r="C420" s="106">
        <v>6637.1</v>
      </c>
      <c r="D420" s="203" t="s">
        <v>452</v>
      </c>
      <c r="E420" s="203" t="s">
        <v>7126</v>
      </c>
      <c r="F420" t="s">
        <v>3304</v>
      </c>
      <c r="G420" s="230"/>
      <c r="H420" s="293">
        <v>2</v>
      </c>
      <c r="I420" s="203">
        <v>801</v>
      </c>
      <c r="J420" s="204" t="s">
        <v>2937</v>
      </c>
      <c r="K420" s="203">
        <v>961.2</v>
      </c>
      <c r="L420" s="203" t="s">
        <v>459</v>
      </c>
      <c r="M420" s="203" t="s">
        <v>7116</v>
      </c>
      <c r="N420" t="s">
        <v>7117</v>
      </c>
    </row>
    <row r="421" spans="1:14" x14ac:dyDescent="0.2">
      <c r="A421" s="246">
        <v>44964</v>
      </c>
      <c r="B421" s="203" t="s">
        <v>541</v>
      </c>
      <c r="C421" s="106">
        <v>6681.1</v>
      </c>
      <c r="D421" s="203" t="s">
        <v>452</v>
      </c>
      <c r="E421" s="203" t="s">
        <v>7134</v>
      </c>
      <c r="F421" t="s">
        <v>3052</v>
      </c>
      <c r="G421" s="230"/>
      <c r="H421" s="293">
        <v>4</v>
      </c>
      <c r="I421" s="203">
        <v>460</v>
      </c>
      <c r="J421" s="204" t="s">
        <v>2937</v>
      </c>
      <c r="K421" s="203">
        <v>552</v>
      </c>
      <c r="L421" s="203" t="s">
        <v>459</v>
      </c>
      <c r="M421" s="203" t="s">
        <v>7116</v>
      </c>
      <c r="N421" t="s">
        <v>7117</v>
      </c>
    </row>
    <row r="422" spans="1:14" x14ac:dyDescent="0.2">
      <c r="A422" s="246">
        <v>44959</v>
      </c>
      <c r="B422" s="203" t="s">
        <v>541</v>
      </c>
      <c r="C422" s="106">
        <v>6637.1</v>
      </c>
      <c r="D422" s="203" t="s">
        <v>452</v>
      </c>
      <c r="E422" s="203" t="s">
        <v>7126</v>
      </c>
      <c r="F422" t="s">
        <v>3304</v>
      </c>
      <c r="G422" s="230"/>
      <c r="H422" s="293">
        <v>1</v>
      </c>
      <c r="I422" s="203">
        <v>801</v>
      </c>
      <c r="J422" s="204" t="s">
        <v>2937</v>
      </c>
      <c r="K422" s="203">
        <v>961.2</v>
      </c>
      <c r="L422" s="203" t="s">
        <v>459</v>
      </c>
      <c r="M422" s="203" t="s">
        <v>7116</v>
      </c>
      <c r="N422" t="s">
        <v>7117</v>
      </c>
    </row>
    <row r="423" spans="1:14" x14ac:dyDescent="0.2">
      <c r="A423" s="246">
        <v>44959</v>
      </c>
      <c r="B423" s="203" t="s">
        <v>541</v>
      </c>
      <c r="C423" s="106">
        <v>6630.1</v>
      </c>
      <c r="D423" s="203" t="s">
        <v>452</v>
      </c>
      <c r="E423" s="203" t="s">
        <v>7126</v>
      </c>
      <c r="F423" t="s">
        <v>3304</v>
      </c>
      <c r="G423" s="230"/>
      <c r="H423" s="293">
        <v>7</v>
      </c>
      <c r="I423" s="203">
        <v>801</v>
      </c>
      <c r="J423" s="204" t="s">
        <v>2937</v>
      </c>
      <c r="K423" s="203">
        <v>961.2</v>
      </c>
      <c r="L423" s="203" t="s">
        <v>459</v>
      </c>
      <c r="M423" s="203" t="s">
        <v>7116</v>
      </c>
      <c r="N423" t="s">
        <v>7117</v>
      </c>
    </row>
    <row r="424" spans="1:14" x14ac:dyDescent="0.2">
      <c r="A424" s="246">
        <v>44966</v>
      </c>
      <c r="B424" s="203" t="s">
        <v>541</v>
      </c>
      <c r="C424" s="106">
        <v>6637.1</v>
      </c>
      <c r="D424" s="203" t="s">
        <v>452</v>
      </c>
      <c r="E424" s="203" t="s">
        <v>7132</v>
      </c>
      <c r="F424" t="s">
        <v>7133</v>
      </c>
      <c r="G424" s="230"/>
      <c r="H424" s="293">
        <v>4</v>
      </c>
      <c r="I424" s="203">
        <v>280</v>
      </c>
      <c r="J424" s="204" t="s">
        <v>2937</v>
      </c>
      <c r="K424" s="203">
        <v>336</v>
      </c>
      <c r="L424" s="203" t="s">
        <v>459</v>
      </c>
      <c r="M424" s="203" t="s">
        <v>7116</v>
      </c>
      <c r="N424" t="s">
        <v>7117</v>
      </c>
    </row>
    <row r="425" spans="1:14" x14ac:dyDescent="0.2">
      <c r="A425" s="246">
        <v>44960</v>
      </c>
      <c r="B425" s="203" t="s">
        <v>541</v>
      </c>
      <c r="C425" s="106">
        <v>6637.1</v>
      </c>
      <c r="D425" s="203" t="s">
        <v>452</v>
      </c>
      <c r="E425" s="203" t="s">
        <v>7126</v>
      </c>
      <c r="F425" t="s">
        <v>3304</v>
      </c>
      <c r="G425" s="230"/>
      <c r="H425" s="293">
        <v>1</v>
      </c>
      <c r="I425" s="203">
        <v>801</v>
      </c>
      <c r="J425" s="204" t="s">
        <v>2937</v>
      </c>
      <c r="K425" s="203">
        <v>961.2</v>
      </c>
      <c r="L425" s="203" t="s">
        <v>459</v>
      </c>
      <c r="M425" s="203" t="s">
        <v>7116</v>
      </c>
      <c r="N425" t="s">
        <v>7117</v>
      </c>
    </row>
    <row r="426" spans="1:14" x14ac:dyDescent="0.2">
      <c r="A426" s="246">
        <v>44966</v>
      </c>
      <c r="B426" s="203" t="s">
        <v>541</v>
      </c>
      <c r="C426" s="106">
        <v>6681.1</v>
      </c>
      <c r="D426" s="203" t="s">
        <v>452</v>
      </c>
      <c r="E426" s="203" t="s">
        <v>7140</v>
      </c>
      <c r="F426" t="s">
        <v>2978</v>
      </c>
      <c r="G426" s="230"/>
      <c r="H426" s="293">
        <v>4</v>
      </c>
      <c r="I426" s="203">
        <v>352</v>
      </c>
      <c r="J426" s="204" t="s">
        <v>2937</v>
      </c>
      <c r="K426" s="203">
        <v>422.4</v>
      </c>
      <c r="L426" s="203" t="s">
        <v>459</v>
      </c>
      <c r="M426" s="203" t="s">
        <v>7116</v>
      </c>
      <c r="N426" t="s">
        <v>7117</v>
      </c>
    </row>
    <row r="427" spans="1:14" x14ac:dyDescent="0.2">
      <c r="A427" s="246">
        <v>44971</v>
      </c>
      <c r="B427" s="203" t="s">
        <v>541</v>
      </c>
      <c r="C427" s="106">
        <v>6542.1</v>
      </c>
      <c r="D427" s="203" t="s">
        <v>452</v>
      </c>
      <c r="E427" s="203" t="s">
        <v>7135</v>
      </c>
      <c r="F427" t="s">
        <v>6356</v>
      </c>
      <c r="G427" s="230"/>
      <c r="H427" s="293">
        <v>8</v>
      </c>
      <c r="I427" s="203">
        <v>295</v>
      </c>
      <c r="J427" s="204" t="s">
        <v>2937</v>
      </c>
      <c r="K427" s="203">
        <v>354</v>
      </c>
      <c r="L427" s="203" t="s">
        <v>459</v>
      </c>
      <c r="M427" s="203" t="s">
        <v>7116</v>
      </c>
      <c r="N427" t="s">
        <v>7117</v>
      </c>
    </row>
    <row r="428" spans="1:14" x14ac:dyDescent="0.2">
      <c r="A428" s="246">
        <v>44965</v>
      </c>
      <c r="B428" s="203" t="s">
        <v>541</v>
      </c>
      <c r="C428" s="106">
        <v>6681.1</v>
      </c>
      <c r="D428" s="203" t="s">
        <v>452</v>
      </c>
      <c r="E428" s="203" t="s">
        <v>7134</v>
      </c>
      <c r="F428" t="s">
        <v>3052</v>
      </c>
      <c r="G428" s="230"/>
      <c r="H428" s="293">
        <v>6</v>
      </c>
      <c r="I428" s="203">
        <v>460</v>
      </c>
      <c r="J428" s="204" t="s">
        <v>2937</v>
      </c>
      <c r="K428" s="203">
        <v>552</v>
      </c>
      <c r="L428" s="203" t="s">
        <v>459</v>
      </c>
      <c r="M428" s="203" t="s">
        <v>7116</v>
      </c>
      <c r="N428" t="s">
        <v>7117</v>
      </c>
    </row>
    <row r="429" spans="1:14" x14ac:dyDescent="0.2">
      <c r="A429" s="246">
        <v>44967</v>
      </c>
      <c r="B429" s="203" t="s">
        <v>541</v>
      </c>
      <c r="C429" s="106">
        <v>6681.1</v>
      </c>
      <c r="D429" s="203" t="s">
        <v>452</v>
      </c>
      <c r="E429" s="203" t="s">
        <v>7140</v>
      </c>
      <c r="F429" t="s">
        <v>2978</v>
      </c>
      <c r="G429" s="230"/>
      <c r="H429" s="293">
        <v>3.5</v>
      </c>
      <c r="I429" s="203">
        <v>352</v>
      </c>
      <c r="J429" s="204" t="s">
        <v>2937</v>
      </c>
      <c r="K429" s="203">
        <v>422.4</v>
      </c>
      <c r="L429" s="203" t="s">
        <v>459</v>
      </c>
      <c r="M429" s="203" t="s">
        <v>7116</v>
      </c>
      <c r="N429" t="s">
        <v>7117</v>
      </c>
    </row>
    <row r="430" spans="1:14" x14ac:dyDescent="0.2">
      <c r="A430" s="246">
        <v>44960</v>
      </c>
      <c r="B430" s="203" t="s">
        <v>541</v>
      </c>
      <c r="C430" s="106">
        <v>6630.1</v>
      </c>
      <c r="D430" s="203" t="s">
        <v>452</v>
      </c>
      <c r="E430" s="203" t="s">
        <v>7126</v>
      </c>
      <c r="F430" t="s">
        <v>3304</v>
      </c>
      <c r="G430" s="230"/>
      <c r="H430" s="293">
        <v>7</v>
      </c>
      <c r="I430" s="203">
        <v>801</v>
      </c>
      <c r="J430" s="204" t="s">
        <v>2937</v>
      </c>
      <c r="K430" s="203">
        <v>961.2</v>
      </c>
      <c r="L430" s="203" t="s">
        <v>459</v>
      </c>
      <c r="M430" s="203" t="s">
        <v>7116</v>
      </c>
      <c r="N430" t="s">
        <v>7117</v>
      </c>
    </row>
    <row r="431" spans="1:14" x14ac:dyDescent="0.2">
      <c r="A431" s="246">
        <v>44966</v>
      </c>
      <c r="B431" s="203" t="s">
        <v>541</v>
      </c>
      <c r="C431" s="106">
        <v>6681.1</v>
      </c>
      <c r="D431" s="203" t="s">
        <v>452</v>
      </c>
      <c r="E431" s="203" t="s">
        <v>7134</v>
      </c>
      <c r="F431" t="s">
        <v>3052</v>
      </c>
      <c r="G431" s="230"/>
      <c r="H431" s="293">
        <v>8</v>
      </c>
      <c r="I431" s="203">
        <v>460</v>
      </c>
      <c r="J431" s="204" t="s">
        <v>2937</v>
      </c>
      <c r="K431" s="203">
        <v>552</v>
      </c>
      <c r="L431" s="203" t="s">
        <v>459</v>
      </c>
      <c r="M431" s="203" t="s">
        <v>7116</v>
      </c>
      <c r="N431" t="s">
        <v>7117</v>
      </c>
    </row>
    <row r="432" spans="1:14" x14ac:dyDescent="0.2">
      <c r="A432" s="246">
        <v>44972</v>
      </c>
      <c r="B432" s="203" t="s">
        <v>541</v>
      </c>
      <c r="C432" s="106">
        <v>6542.1</v>
      </c>
      <c r="D432" s="203" t="s">
        <v>452</v>
      </c>
      <c r="E432" s="203" t="s">
        <v>7135</v>
      </c>
      <c r="F432" t="s">
        <v>6356</v>
      </c>
      <c r="G432" s="230"/>
      <c r="H432" s="293">
        <v>8</v>
      </c>
      <c r="I432" s="203">
        <v>295</v>
      </c>
      <c r="J432" s="204" t="s">
        <v>2937</v>
      </c>
      <c r="K432" s="203">
        <v>354</v>
      </c>
      <c r="L432" s="203" t="s">
        <v>459</v>
      </c>
      <c r="M432" s="203" t="s">
        <v>7116</v>
      </c>
      <c r="N432" t="s">
        <v>7117</v>
      </c>
    </row>
    <row r="433" spans="1:14" x14ac:dyDescent="0.2">
      <c r="A433" s="246">
        <v>44965</v>
      </c>
      <c r="B433" s="203" t="s">
        <v>541</v>
      </c>
      <c r="C433" s="106">
        <v>6630.1</v>
      </c>
      <c r="D433" s="203" t="s">
        <v>452</v>
      </c>
      <c r="E433" s="203" t="s">
        <v>7132</v>
      </c>
      <c r="F433" t="s">
        <v>7133</v>
      </c>
      <c r="G433" s="230"/>
      <c r="H433" s="293">
        <v>4</v>
      </c>
      <c r="I433" s="203">
        <v>280</v>
      </c>
      <c r="J433" s="204" t="s">
        <v>2937</v>
      </c>
      <c r="K433" s="203">
        <v>336</v>
      </c>
      <c r="L433" s="203" t="s">
        <v>459</v>
      </c>
      <c r="M433" s="203" t="s">
        <v>7116</v>
      </c>
      <c r="N433" t="s">
        <v>7117</v>
      </c>
    </row>
    <row r="434" spans="1:14" x14ac:dyDescent="0.2">
      <c r="A434" s="246">
        <v>44963</v>
      </c>
      <c r="B434" s="203" t="s">
        <v>541</v>
      </c>
      <c r="C434" s="106">
        <v>6542.1</v>
      </c>
      <c r="D434" s="203" t="s">
        <v>452</v>
      </c>
      <c r="E434" s="203" t="s">
        <v>7135</v>
      </c>
      <c r="F434" t="s">
        <v>6356</v>
      </c>
      <c r="G434" s="230"/>
      <c r="H434" s="293">
        <v>4</v>
      </c>
      <c r="I434" s="203">
        <v>295</v>
      </c>
      <c r="J434" s="204" t="s">
        <v>2937</v>
      </c>
      <c r="K434" s="203">
        <v>354</v>
      </c>
      <c r="L434" s="203" t="s">
        <v>459</v>
      </c>
      <c r="M434" s="203" t="s">
        <v>7116</v>
      </c>
      <c r="N434" t="s">
        <v>7117</v>
      </c>
    </row>
    <row r="435" spans="1:14" x14ac:dyDescent="0.2">
      <c r="A435" s="246">
        <v>44967</v>
      </c>
      <c r="B435" s="203" t="s">
        <v>541</v>
      </c>
      <c r="C435" s="106">
        <v>6681.1</v>
      </c>
      <c r="D435" s="203" t="s">
        <v>452</v>
      </c>
      <c r="E435" s="203" t="s">
        <v>7134</v>
      </c>
      <c r="F435" t="s">
        <v>3052</v>
      </c>
      <c r="G435" s="230"/>
      <c r="H435" s="293">
        <v>8</v>
      </c>
      <c r="I435" s="203">
        <v>460</v>
      </c>
      <c r="J435" s="204" t="s">
        <v>2937</v>
      </c>
      <c r="K435" s="203">
        <v>552</v>
      </c>
      <c r="L435" s="203" t="s">
        <v>459</v>
      </c>
      <c r="M435" s="203" t="s">
        <v>7116</v>
      </c>
      <c r="N435" t="s">
        <v>7117</v>
      </c>
    </row>
    <row r="436" spans="1:14" x14ac:dyDescent="0.2">
      <c r="A436" s="246">
        <v>44963</v>
      </c>
      <c r="B436" s="203" t="s">
        <v>541</v>
      </c>
      <c r="C436" s="106">
        <v>6637.1</v>
      </c>
      <c r="D436" s="203" t="s">
        <v>452</v>
      </c>
      <c r="E436" s="203" t="s">
        <v>7126</v>
      </c>
      <c r="F436" t="s">
        <v>3304</v>
      </c>
      <c r="G436" s="230"/>
      <c r="H436" s="293">
        <v>2.5</v>
      </c>
      <c r="I436" s="203">
        <v>801</v>
      </c>
      <c r="J436" s="204" t="s">
        <v>2937</v>
      </c>
      <c r="K436" s="203">
        <v>961.2</v>
      </c>
      <c r="L436" s="203" t="s">
        <v>459</v>
      </c>
      <c r="M436" s="203" t="s">
        <v>7116</v>
      </c>
      <c r="N436" t="s">
        <v>7117</v>
      </c>
    </row>
    <row r="437" spans="1:14" x14ac:dyDescent="0.2">
      <c r="A437" s="246">
        <v>44970</v>
      </c>
      <c r="B437" s="203" t="s">
        <v>541</v>
      </c>
      <c r="C437" s="106">
        <v>6667.1</v>
      </c>
      <c r="D437" s="203" t="s">
        <v>452</v>
      </c>
      <c r="E437" s="203" t="s">
        <v>7140</v>
      </c>
      <c r="F437" t="s">
        <v>2978</v>
      </c>
      <c r="G437" s="230"/>
      <c r="H437" s="293">
        <v>4</v>
      </c>
      <c r="I437" s="203">
        <v>352</v>
      </c>
      <c r="J437" s="204" t="s">
        <v>2937</v>
      </c>
      <c r="K437" s="203">
        <v>422.4</v>
      </c>
      <c r="L437" s="203" t="s">
        <v>459</v>
      </c>
      <c r="M437" s="203" t="s">
        <v>7116</v>
      </c>
      <c r="N437" t="s">
        <v>7117</v>
      </c>
    </row>
    <row r="438" spans="1:14" x14ac:dyDescent="0.2">
      <c r="A438" s="246">
        <v>44970</v>
      </c>
      <c r="B438" s="203" t="s">
        <v>541</v>
      </c>
      <c r="C438" s="106">
        <v>6681.1</v>
      </c>
      <c r="D438" s="203" t="s">
        <v>452</v>
      </c>
      <c r="E438" s="203" t="s">
        <v>7134</v>
      </c>
      <c r="F438" t="s">
        <v>3052</v>
      </c>
      <c r="G438" s="230"/>
      <c r="H438" s="293">
        <v>8</v>
      </c>
      <c r="I438" s="203">
        <v>460</v>
      </c>
      <c r="J438" s="204" t="s">
        <v>2937</v>
      </c>
      <c r="K438" s="203">
        <v>552</v>
      </c>
      <c r="L438" s="203" t="s">
        <v>459</v>
      </c>
      <c r="M438" s="203" t="s">
        <v>7116</v>
      </c>
      <c r="N438" t="s">
        <v>7117</v>
      </c>
    </row>
    <row r="439" spans="1:14" x14ac:dyDescent="0.2">
      <c r="A439" s="246">
        <v>44964</v>
      </c>
      <c r="B439" s="203" t="s">
        <v>541</v>
      </c>
      <c r="C439" s="106">
        <v>6542.1</v>
      </c>
      <c r="D439" s="203" t="s">
        <v>452</v>
      </c>
      <c r="E439" s="203" t="s">
        <v>7135</v>
      </c>
      <c r="F439" t="s">
        <v>6356</v>
      </c>
      <c r="G439" s="230"/>
      <c r="H439" s="293">
        <v>8</v>
      </c>
      <c r="I439" s="203">
        <v>295</v>
      </c>
      <c r="J439" s="204" t="s">
        <v>2937</v>
      </c>
      <c r="K439" s="203">
        <v>354</v>
      </c>
      <c r="L439" s="203" t="s">
        <v>459</v>
      </c>
      <c r="M439" s="203" t="s">
        <v>7116</v>
      </c>
      <c r="N439" t="s">
        <v>7117</v>
      </c>
    </row>
    <row r="440" spans="1:14" x14ac:dyDescent="0.2">
      <c r="A440" s="246">
        <v>44964</v>
      </c>
      <c r="B440" s="203" t="s">
        <v>541</v>
      </c>
      <c r="C440" s="106">
        <v>6637.1</v>
      </c>
      <c r="D440" s="203" t="s">
        <v>452</v>
      </c>
      <c r="E440" s="203" t="s">
        <v>7126</v>
      </c>
      <c r="F440" t="s">
        <v>3304</v>
      </c>
      <c r="G440" s="230"/>
      <c r="H440" s="293">
        <v>1</v>
      </c>
      <c r="I440" s="203">
        <v>801</v>
      </c>
      <c r="J440" s="204" t="s">
        <v>2937</v>
      </c>
      <c r="K440" s="203">
        <v>961.2</v>
      </c>
      <c r="L440" s="203" t="s">
        <v>459</v>
      </c>
      <c r="M440" s="203" t="s">
        <v>7116</v>
      </c>
      <c r="N440" t="s">
        <v>7117</v>
      </c>
    </row>
    <row r="441" spans="1:14" x14ac:dyDescent="0.2">
      <c r="A441" s="246">
        <v>44971</v>
      </c>
      <c r="B441" s="203" t="s">
        <v>541</v>
      </c>
      <c r="C441" s="106">
        <v>6667.1</v>
      </c>
      <c r="D441" s="203" t="s">
        <v>452</v>
      </c>
      <c r="E441" s="203" t="s">
        <v>7140</v>
      </c>
      <c r="F441" t="s">
        <v>2978</v>
      </c>
      <c r="G441" s="230"/>
      <c r="H441" s="293">
        <v>4</v>
      </c>
      <c r="I441" s="203">
        <v>352</v>
      </c>
      <c r="J441" s="204" t="s">
        <v>2937</v>
      </c>
      <c r="K441" s="203">
        <v>422.4</v>
      </c>
      <c r="L441" s="203" t="s">
        <v>459</v>
      </c>
      <c r="M441" s="203" t="s">
        <v>7116</v>
      </c>
      <c r="N441" t="s">
        <v>7117</v>
      </c>
    </row>
    <row r="442" spans="1:14" x14ac:dyDescent="0.2">
      <c r="A442" s="246">
        <v>44970</v>
      </c>
      <c r="B442" s="203" t="s">
        <v>541</v>
      </c>
      <c r="C442" s="106">
        <v>6630.1</v>
      </c>
      <c r="D442" s="203" t="s">
        <v>452</v>
      </c>
      <c r="E442" s="203" t="s">
        <v>7132</v>
      </c>
      <c r="F442" t="s">
        <v>7133</v>
      </c>
      <c r="G442" s="230"/>
      <c r="H442" s="293">
        <v>7</v>
      </c>
      <c r="I442" s="203">
        <v>280</v>
      </c>
      <c r="J442" s="204" t="s">
        <v>2937</v>
      </c>
      <c r="K442" s="203">
        <v>336</v>
      </c>
      <c r="L442" s="203" t="s">
        <v>459</v>
      </c>
      <c r="M442" s="203" t="s">
        <v>7116</v>
      </c>
      <c r="N442" t="s">
        <v>7117</v>
      </c>
    </row>
    <row r="443" spans="1:14" x14ac:dyDescent="0.2">
      <c r="A443" s="246">
        <v>44965</v>
      </c>
      <c r="B443" s="203" t="s">
        <v>541</v>
      </c>
      <c r="C443" s="106">
        <v>6542.1</v>
      </c>
      <c r="D443" s="203" t="s">
        <v>452</v>
      </c>
      <c r="E443" s="203" t="s">
        <v>7135</v>
      </c>
      <c r="F443" t="s">
        <v>6356</v>
      </c>
      <c r="G443" s="230"/>
      <c r="H443" s="293">
        <v>8</v>
      </c>
      <c r="I443" s="203">
        <v>295</v>
      </c>
      <c r="J443" s="204" t="s">
        <v>2937</v>
      </c>
      <c r="K443" s="203">
        <v>354</v>
      </c>
      <c r="L443" s="203" t="s">
        <v>459</v>
      </c>
      <c r="M443" s="203" t="s">
        <v>7116</v>
      </c>
      <c r="N443" t="s">
        <v>7117</v>
      </c>
    </row>
    <row r="444" spans="1:14" x14ac:dyDescent="0.2">
      <c r="A444" s="246">
        <v>44972</v>
      </c>
      <c r="B444" s="203" t="s">
        <v>541</v>
      </c>
      <c r="C444" s="106">
        <v>6667.1</v>
      </c>
      <c r="D444" s="203" t="s">
        <v>452</v>
      </c>
      <c r="E444" s="203" t="s">
        <v>7140</v>
      </c>
      <c r="F444" t="s">
        <v>2978</v>
      </c>
      <c r="G444" s="230"/>
      <c r="H444" s="293">
        <v>4</v>
      </c>
      <c r="I444" s="203">
        <v>352</v>
      </c>
      <c r="J444" s="204" t="s">
        <v>2937</v>
      </c>
      <c r="K444" s="203">
        <v>422.4</v>
      </c>
      <c r="L444" s="203" t="s">
        <v>459</v>
      </c>
      <c r="M444" s="203" t="s">
        <v>7116</v>
      </c>
      <c r="N444" t="s">
        <v>7117</v>
      </c>
    </row>
    <row r="445" spans="1:14" x14ac:dyDescent="0.2">
      <c r="A445" s="246">
        <v>44971</v>
      </c>
      <c r="B445" s="203" t="s">
        <v>541</v>
      </c>
      <c r="C445" s="106">
        <v>6681.1</v>
      </c>
      <c r="D445" s="203" t="s">
        <v>452</v>
      </c>
      <c r="E445" s="203" t="s">
        <v>7134</v>
      </c>
      <c r="F445" t="s">
        <v>3052</v>
      </c>
      <c r="G445" s="230"/>
      <c r="H445" s="293">
        <v>8</v>
      </c>
      <c r="I445" s="203">
        <v>460</v>
      </c>
      <c r="J445" s="204" t="s">
        <v>2937</v>
      </c>
      <c r="K445" s="203">
        <v>552</v>
      </c>
      <c r="L445" s="203" t="s">
        <v>459</v>
      </c>
      <c r="M445" s="203" t="s">
        <v>7116</v>
      </c>
      <c r="N445" t="s">
        <v>7117</v>
      </c>
    </row>
    <row r="446" spans="1:14" x14ac:dyDescent="0.2">
      <c r="A446" s="246">
        <v>44965</v>
      </c>
      <c r="B446" s="203" t="s">
        <v>541</v>
      </c>
      <c r="C446" s="106">
        <v>6637.1</v>
      </c>
      <c r="D446" s="203" t="s">
        <v>452</v>
      </c>
      <c r="E446" s="203" t="s">
        <v>7126</v>
      </c>
      <c r="F446" t="s">
        <v>3304</v>
      </c>
      <c r="G446" s="230"/>
      <c r="H446" s="293">
        <v>1</v>
      </c>
      <c r="I446" s="203">
        <v>801</v>
      </c>
      <c r="J446" s="204" t="s">
        <v>2937</v>
      </c>
      <c r="K446" s="203">
        <v>961.2</v>
      </c>
      <c r="L446" s="203" t="s">
        <v>459</v>
      </c>
      <c r="M446" s="203" t="s">
        <v>7116</v>
      </c>
      <c r="N446" t="s">
        <v>7117</v>
      </c>
    </row>
    <row r="447" spans="1:14" x14ac:dyDescent="0.2">
      <c r="A447" s="246">
        <v>44972</v>
      </c>
      <c r="B447" s="203" t="s">
        <v>541</v>
      </c>
      <c r="C447" s="106">
        <v>6630.1</v>
      </c>
      <c r="D447" s="203" t="s">
        <v>452</v>
      </c>
      <c r="E447" s="203" t="s">
        <v>7132</v>
      </c>
      <c r="F447" t="s">
        <v>7133</v>
      </c>
      <c r="G447" s="230"/>
      <c r="H447" s="293">
        <v>8</v>
      </c>
      <c r="I447" s="203">
        <v>280</v>
      </c>
      <c r="J447" s="204" t="s">
        <v>2937</v>
      </c>
      <c r="K447" s="203">
        <v>336</v>
      </c>
      <c r="L447" s="203" t="s">
        <v>459</v>
      </c>
      <c r="M447" s="203" t="s">
        <v>7116</v>
      </c>
      <c r="N447" t="s">
        <v>7117</v>
      </c>
    </row>
    <row r="448" spans="1:14" x14ac:dyDescent="0.2">
      <c r="A448" s="246">
        <v>44966</v>
      </c>
      <c r="B448" s="203" t="s">
        <v>541</v>
      </c>
      <c r="C448" s="106">
        <v>6542.1</v>
      </c>
      <c r="D448" s="203" t="s">
        <v>452</v>
      </c>
      <c r="E448" s="203" t="s">
        <v>7135</v>
      </c>
      <c r="F448" t="s">
        <v>6356</v>
      </c>
      <c r="G448" s="230"/>
      <c r="H448" s="293">
        <v>8</v>
      </c>
      <c r="I448" s="203">
        <v>295</v>
      </c>
      <c r="J448" s="204" t="s">
        <v>2937</v>
      </c>
      <c r="K448" s="203">
        <v>354</v>
      </c>
      <c r="L448" s="203" t="s">
        <v>459</v>
      </c>
      <c r="M448" s="203" t="s">
        <v>7116</v>
      </c>
      <c r="N448" t="s">
        <v>7117</v>
      </c>
    </row>
    <row r="449" spans="1:14" x14ac:dyDescent="0.2">
      <c r="A449" s="246">
        <v>44963</v>
      </c>
      <c r="B449" s="203" t="s">
        <v>541</v>
      </c>
      <c r="C449" s="106">
        <v>6667.1</v>
      </c>
      <c r="D449" s="203" t="s">
        <v>452</v>
      </c>
      <c r="E449" s="203" t="s">
        <v>7140</v>
      </c>
      <c r="F449" t="s">
        <v>2978</v>
      </c>
      <c r="G449" s="230"/>
      <c r="H449" s="293">
        <v>4</v>
      </c>
      <c r="I449" s="203">
        <v>352</v>
      </c>
      <c r="J449" s="204" t="s">
        <v>2937</v>
      </c>
      <c r="K449" s="203">
        <v>422.4</v>
      </c>
      <c r="L449" s="203" t="s">
        <v>459</v>
      </c>
      <c r="M449" s="203" t="s">
        <v>7116</v>
      </c>
      <c r="N449" t="s">
        <v>7117</v>
      </c>
    </row>
    <row r="450" spans="1:14" x14ac:dyDescent="0.2">
      <c r="A450" s="246">
        <v>44972</v>
      </c>
      <c r="B450" s="203" t="s">
        <v>541</v>
      </c>
      <c r="C450" s="106">
        <v>6681.1</v>
      </c>
      <c r="D450" s="203" t="s">
        <v>452</v>
      </c>
      <c r="E450" s="203" t="s">
        <v>7134</v>
      </c>
      <c r="F450" t="s">
        <v>3052</v>
      </c>
      <c r="G450" s="230"/>
      <c r="H450" s="293">
        <v>8</v>
      </c>
      <c r="I450" s="203">
        <v>460</v>
      </c>
      <c r="J450" s="204" t="s">
        <v>2937</v>
      </c>
      <c r="K450" s="203">
        <v>552</v>
      </c>
      <c r="L450" s="203" t="s">
        <v>459</v>
      </c>
      <c r="M450" s="203" t="s">
        <v>7116</v>
      </c>
      <c r="N450" t="s">
        <v>7117</v>
      </c>
    </row>
    <row r="451" spans="1:14" x14ac:dyDescent="0.2">
      <c r="A451" s="246">
        <v>44960</v>
      </c>
      <c r="B451" s="203" t="s">
        <v>541</v>
      </c>
      <c r="C451" s="106">
        <v>6011.1</v>
      </c>
      <c r="D451" s="203" t="s">
        <v>452</v>
      </c>
      <c r="E451" s="203" t="s">
        <v>7142</v>
      </c>
      <c r="F451" t="s">
        <v>3265</v>
      </c>
      <c r="G451" s="230"/>
      <c r="H451" s="293">
        <v>8</v>
      </c>
      <c r="I451" s="203">
        <v>694</v>
      </c>
      <c r="J451" s="204" t="s">
        <v>2937</v>
      </c>
      <c r="K451" s="203">
        <v>832.8</v>
      </c>
      <c r="L451" s="203" t="s">
        <v>459</v>
      </c>
      <c r="M451" s="203" t="s">
        <v>7116</v>
      </c>
      <c r="N451" t="s">
        <v>7117</v>
      </c>
    </row>
    <row r="452" spans="1:14" x14ac:dyDescent="0.2">
      <c r="A452" s="246">
        <v>44966</v>
      </c>
      <c r="B452" s="203" t="s">
        <v>541</v>
      </c>
      <c r="C452" s="106">
        <v>6637.1</v>
      </c>
      <c r="D452" s="203" t="s">
        <v>452</v>
      </c>
      <c r="E452" s="203" t="s">
        <v>7126</v>
      </c>
      <c r="F452" t="s">
        <v>3304</v>
      </c>
      <c r="G452" s="230"/>
      <c r="H452" s="293">
        <v>1</v>
      </c>
      <c r="I452" s="203">
        <v>801</v>
      </c>
      <c r="J452" s="204" t="s">
        <v>2937</v>
      </c>
      <c r="K452" s="203">
        <v>961.2</v>
      </c>
      <c r="L452" s="203" t="s">
        <v>459</v>
      </c>
      <c r="M452" s="203" t="s">
        <v>7116</v>
      </c>
      <c r="N452" t="s">
        <v>7117</v>
      </c>
    </row>
    <row r="453" spans="1:14" x14ac:dyDescent="0.2">
      <c r="A453" s="246">
        <v>44967</v>
      </c>
      <c r="B453" s="203" t="s">
        <v>541</v>
      </c>
      <c r="C453" s="106">
        <v>6542.1</v>
      </c>
      <c r="D453" s="203" t="s">
        <v>452</v>
      </c>
      <c r="E453" s="203" t="s">
        <v>7135</v>
      </c>
      <c r="F453" t="s">
        <v>6356</v>
      </c>
      <c r="G453" s="230"/>
      <c r="H453" s="293">
        <v>8</v>
      </c>
      <c r="I453" s="203">
        <v>295</v>
      </c>
      <c r="J453" s="204" t="s">
        <v>2937</v>
      </c>
      <c r="K453" s="203">
        <v>354</v>
      </c>
      <c r="L453" s="203" t="s">
        <v>459</v>
      </c>
      <c r="M453" s="203" t="s">
        <v>7116</v>
      </c>
      <c r="N453" t="s">
        <v>7117</v>
      </c>
    </row>
    <row r="454" spans="1:14" x14ac:dyDescent="0.2">
      <c r="A454" s="246">
        <v>44958</v>
      </c>
      <c r="B454" s="203" t="s">
        <v>541</v>
      </c>
      <c r="C454" s="106">
        <v>6637.1</v>
      </c>
      <c r="D454" s="203" t="s">
        <v>452</v>
      </c>
      <c r="E454" s="203" t="s">
        <v>7132</v>
      </c>
      <c r="F454" t="s">
        <v>7133</v>
      </c>
      <c r="G454" s="230"/>
      <c r="H454" s="293">
        <v>7</v>
      </c>
      <c r="I454" s="203">
        <v>280</v>
      </c>
      <c r="J454" s="204" t="s">
        <v>2937</v>
      </c>
      <c r="K454" s="203">
        <v>336</v>
      </c>
      <c r="L454" s="203" t="s">
        <v>459</v>
      </c>
      <c r="M454" s="203" t="s">
        <v>7116</v>
      </c>
      <c r="N454" t="s">
        <v>7117</v>
      </c>
    </row>
    <row r="455" spans="1:14" x14ac:dyDescent="0.2">
      <c r="A455" s="246">
        <v>44964</v>
      </c>
      <c r="B455" s="203" t="s">
        <v>541</v>
      </c>
      <c r="C455" s="106">
        <v>6667.1</v>
      </c>
      <c r="D455" s="203" t="s">
        <v>452</v>
      </c>
      <c r="E455" s="203" t="s">
        <v>7140</v>
      </c>
      <c r="F455" t="s">
        <v>2978</v>
      </c>
      <c r="G455" s="230"/>
      <c r="H455" s="293">
        <v>4</v>
      </c>
      <c r="I455" s="203">
        <v>352</v>
      </c>
      <c r="J455" s="204" t="s">
        <v>2937</v>
      </c>
      <c r="K455" s="203">
        <v>422.4</v>
      </c>
      <c r="L455" s="203" t="s">
        <v>459</v>
      </c>
      <c r="M455" s="203" t="s">
        <v>7116</v>
      </c>
      <c r="N455" t="s">
        <v>7117</v>
      </c>
    </row>
    <row r="456" spans="1:14" x14ac:dyDescent="0.2">
      <c r="A456" s="246">
        <v>44967</v>
      </c>
      <c r="B456" s="203" t="s">
        <v>541</v>
      </c>
      <c r="C456" s="106">
        <v>6637.1</v>
      </c>
      <c r="D456" s="203" t="s">
        <v>452</v>
      </c>
      <c r="E456" s="203" t="s">
        <v>7126</v>
      </c>
      <c r="F456" t="s">
        <v>3304</v>
      </c>
      <c r="G456" s="230"/>
      <c r="H456" s="293">
        <v>4</v>
      </c>
      <c r="I456" s="203">
        <v>801</v>
      </c>
      <c r="J456" s="204" t="s">
        <v>2937</v>
      </c>
      <c r="K456" s="203">
        <v>961.2</v>
      </c>
      <c r="L456" s="203" t="s">
        <v>459</v>
      </c>
      <c r="M456" s="203" t="s">
        <v>7116</v>
      </c>
      <c r="N456" t="s">
        <v>7117</v>
      </c>
    </row>
    <row r="457" spans="1:14" x14ac:dyDescent="0.2">
      <c r="A457" s="246">
        <v>44965</v>
      </c>
      <c r="B457" s="203" t="s">
        <v>541</v>
      </c>
      <c r="C457" s="106">
        <v>6667.1</v>
      </c>
      <c r="D457" s="203" t="s">
        <v>452</v>
      </c>
      <c r="E457" s="203" t="s">
        <v>7140</v>
      </c>
      <c r="F457" t="s">
        <v>2978</v>
      </c>
      <c r="G457" s="230"/>
      <c r="H457" s="293">
        <v>4</v>
      </c>
      <c r="I457" s="203">
        <v>352</v>
      </c>
      <c r="J457" s="204" t="s">
        <v>2937</v>
      </c>
      <c r="K457" s="203">
        <v>422.4</v>
      </c>
      <c r="L457" s="203" t="s">
        <v>459</v>
      </c>
      <c r="M457" s="203" t="s">
        <v>7116</v>
      </c>
      <c r="N457" t="s">
        <v>7117</v>
      </c>
    </row>
    <row r="458" spans="1:14" x14ac:dyDescent="0.2">
      <c r="A458" s="246">
        <v>44959</v>
      </c>
      <c r="B458" s="203" t="s">
        <v>541</v>
      </c>
      <c r="C458" s="106">
        <v>6637.1</v>
      </c>
      <c r="D458" s="203" t="s">
        <v>452</v>
      </c>
      <c r="E458" s="203" t="s">
        <v>7132</v>
      </c>
      <c r="F458" t="s">
        <v>7133</v>
      </c>
      <c r="G458" s="230"/>
      <c r="H458" s="293">
        <v>2</v>
      </c>
      <c r="I458" s="203">
        <v>280</v>
      </c>
      <c r="J458" s="204" t="s">
        <v>2937</v>
      </c>
      <c r="K458" s="203">
        <v>336</v>
      </c>
      <c r="L458" s="203" t="s">
        <v>459</v>
      </c>
      <c r="M458" s="203" t="s">
        <v>7116</v>
      </c>
      <c r="N458" t="s">
        <v>7117</v>
      </c>
    </row>
    <row r="459" spans="1:14" x14ac:dyDescent="0.2">
      <c r="A459" s="246">
        <v>44958</v>
      </c>
      <c r="B459" s="203" t="s">
        <v>541</v>
      </c>
      <c r="C459" s="106">
        <v>708.09</v>
      </c>
      <c r="D459" s="203" t="s">
        <v>452</v>
      </c>
      <c r="E459" s="203" t="s">
        <v>7135</v>
      </c>
      <c r="F459" t="s">
        <v>6356</v>
      </c>
      <c r="G459" s="230"/>
      <c r="H459" s="293">
        <v>2</v>
      </c>
      <c r="I459" s="203">
        <v>295</v>
      </c>
      <c r="J459" s="204" t="s">
        <v>2937</v>
      </c>
      <c r="K459" s="203">
        <v>354</v>
      </c>
      <c r="L459" s="203" t="s">
        <v>459</v>
      </c>
      <c r="M459" s="203" t="s">
        <v>7116</v>
      </c>
      <c r="N459" t="s">
        <v>7117</v>
      </c>
    </row>
    <row r="460" spans="1:14" x14ac:dyDescent="0.2">
      <c r="A460" s="246">
        <v>44970</v>
      </c>
      <c r="B460" s="203" t="s">
        <v>541</v>
      </c>
      <c r="C460" s="106">
        <v>6637.1</v>
      </c>
      <c r="D460" s="203" t="s">
        <v>452</v>
      </c>
      <c r="E460" s="203" t="s">
        <v>7126</v>
      </c>
      <c r="F460" t="s">
        <v>3304</v>
      </c>
      <c r="G460" s="230"/>
      <c r="H460" s="293">
        <v>1</v>
      </c>
      <c r="I460" s="203">
        <v>801</v>
      </c>
      <c r="J460" s="204" t="s">
        <v>2937</v>
      </c>
      <c r="K460" s="203">
        <v>961.2</v>
      </c>
      <c r="L460" s="203" t="s">
        <v>459</v>
      </c>
      <c r="M460" s="203" t="s">
        <v>7116</v>
      </c>
      <c r="N460" t="s">
        <v>7117</v>
      </c>
    </row>
    <row r="461" spans="1:14" x14ac:dyDescent="0.2">
      <c r="A461" s="246">
        <v>44966</v>
      </c>
      <c r="B461" s="203" t="s">
        <v>541</v>
      </c>
      <c r="C461" s="106">
        <v>6667.1</v>
      </c>
      <c r="D461" s="203" t="s">
        <v>452</v>
      </c>
      <c r="E461" s="203" t="s">
        <v>7140</v>
      </c>
      <c r="F461" t="s">
        <v>2978</v>
      </c>
      <c r="G461" s="230"/>
      <c r="H461" s="293">
        <v>4</v>
      </c>
      <c r="I461" s="203">
        <v>352</v>
      </c>
      <c r="J461" s="204" t="s">
        <v>2937</v>
      </c>
      <c r="K461" s="203">
        <v>422.4</v>
      </c>
      <c r="L461" s="203" t="s">
        <v>459</v>
      </c>
      <c r="M461" s="203" t="s">
        <v>7116</v>
      </c>
      <c r="N461" t="s">
        <v>7117</v>
      </c>
    </row>
    <row r="462" spans="1:14" x14ac:dyDescent="0.2">
      <c r="A462" s="246">
        <v>44963</v>
      </c>
      <c r="B462" s="203" t="s">
        <v>541</v>
      </c>
      <c r="C462" s="106">
        <v>6011.1</v>
      </c>
      <c r="D462" s="203" t="s">
        <v>452</v>
      </c>
      <c r="E462" s="203" t="s">
        <v>7142</v>
      </c>
      <c r="F462" t="s">
        <v>3265</v>
      </c>
      <c r="G462" s="230"/>
      <c r="H462" s="293">
        <v>6</v>
      </c>
      <c r="I462" s="203">
        <v>694</v>
      </c>
      <c r="J462" s="204" t="s">
        <v>2937</v>
      </c>
      <c r="K462" s="203">
        <v>832.8</v>
      </c>
      <c r="L462" s="203" t="s">
        <v>459</v>
      </c>
      <c r="M462" s="203" t="s">
        <v>7116</v>
      </c>
      <c r="N462" t="s">
        <v>7117</v>
      </c>
    </row>
    <row r="463" spans="1:14" x14ac:dyDescent="0.2">
      <c r="A463" s="246">
        <v>44967</v>
      </c>
      <c r="B463" s="203" t="s">
        <v>541</v>
      </c>
      <c r="C463" s="106">
        <v>6667.1</v>
      </c>
      <c r="D463" s="203" t="s">
        <v>452</v>
      </c>
      <c r="E463" s="203" t="s">
        <v>7140</v>
      </c>
      <c r="F463" t="s">
        <v>2978</v>
      </c>
      <c r="G463" s="230"/>
      <c r="H463" s="293">
        <v>3.5</v>
      </c>
      <c r="I463" s="203">
        <v>352</v>
      </c>
      <c r="J463" s="204" t="s">
        <v>2937</v>
      </c>
      <c r="K463" s="203">
        <v>422.4</v>
      </c>
      <c r="L463" s="203" t="s">
        <v>459</v>
      </c>
      <c r="M463" s="203" t="s">
        <v>7116</v>
      </c>
      <c r="N463" t="s">
        <v>7117</v>
      </c>
    </row>
    <row r="464" spans="1:14" x14ac:dyDescent="0.2">
      <c r="A464" s="246">
        <v>44973</v>
      </c>
      <c r="B464" s="203" t="s">
        <v>541</v>
      </c>
      <c r="C464" s="106">
        <v>6542.1</v>
      </c>
      <c r="D464" s="203" t="s">
        <v>452</v>
      </c>
      <c r="E464" s="203" t="s">
        <v>7135</v>
      </c>
      <c r="F464" t="s">
        <v>6356</v>
      </c>
      <c r="G464" s="230"/>
      <c r="H464" s="293">
        <v>8</v>
      </c>
      <c r="I464" s="203">
        <v>295</v>
      </c>
      <c r="J464" s="204" t="s">
        <v>2937</v>
      </c>
      <c r="K464" s="203">
        <v>354</v>
      </c>
      <c r="L464" s="203" t="s">
        <v>459</v>
      </c>
      <c r="M464" s="203" t="s">
        <v>7116</v>
      </c>
      <c r="N464" t="s">
        <v>7117</v>
      </c>
    </row>
    <row r="465" spans="1:14" x14ac:dyDescent="0.2">
      <c r="A465" s="246">
        <v>44959</v>
      </c>
      <c r="B465" s="203" t="s">
        <v>541</v>
      </c>
      <c r="C465" s="106">
        <v>6630.1</v>
      </c>
      <c r="D465" s="203" t="s">
        <v>452</v>
      </c>
      <c r="E465" s="203" t="s">
        <v>7132</v>
      </c>
      <c r="F465" t="s">
        <v>7133</v>
      </c>
      <c r="G465" s="230"/>
      <c r="H465" s="293">
        <v>6</v>
      </c>
      <c r="I465" s="203">
        <v>280</v>
      </c>
      <c r="J465" s="204" t="s">
        <v>2937</v>
      </c>
      <c r="K465" s="203">
        <v>336</v>
      </c>
      <c r="L465" s="203" t="s">
        <v>459</v>
      </c>
      <c r="M465" s="203" t="s">
        <v>7116</v>
      </c>
      <c r="N465" t="s">
        <v>7117</v>
      </c>
    </row>
    <row r="466" spans="1:14" x14ac:dyDescent="0.2">
      <c r="A466" s="246">
        <v>44963</v>
      </c>
      <c r="B466" s="203" t="s">
        <v>541</v>
      </c>
      <c r="C466" s="106">
        <v>6630.1</v>
      </c>
      <c r="D466" s="203" t="s">
        <v>452</v>
      </c>
      <c r="E466" s="203" t="s">
        <v>7126</v>
      </c>
      <c r="F466" t="s">
        <v>3304</v>
      </c>
      <c r="G466" s="230"/>
      <c r="H466" s="293">
        <v>4</v>
      </c>
      <c r="I466" s="203">
        <v>801</v>
      </c>
      <c r="J466" s="204" t="s">
        <v>2937</v>
      </c>
      <c r="K466" s="203">
        <v>961.2</v>
      </c>
      <c r="L466" s="203" t="s">
        <v>459</v>
      </c>
      <c r="M466" s="203" t="s">
        <v>7116</v>
      </c>
      <c r="N466" t="s">
        <v>7117</v>
      </c>
    </row>
    <row r="467" spans="1:14" x14ac:dyDescent="0.2">
      <c r="A467" s="246">
        <v>44958</v>
      </c>
      <c r="B467" s="203" t="s">
        <v>541</v>
      </c>
      <c r="C467" s="106">
        <v>6667.1</v>
      </c>
      <c r="D467" s="203" t="s">
        <v>452</v>
      </c>
      <c r="E467" s="203" t="s">
        <v>7140</v>
      </c>
      <c r="F467" t="s">
        <v>2978</v>
      </c>
      <c r="G467" s="230"/>
      <c r="H467" s="293">
        <v>4</v>
      </c>
      <c r="I467" s="203">
        <v>352</v>
      </c>
      <c r="J467" s="204" t="s">
        <v>2937</v>
      </c>
      <c r="K467" s="203">
        <v>422.4</v>
      </c>
      <c r="L467" s="203" t="s">
        <v>459</v>
      </c>
      <c r="M467" s="203" t="s">
        <v>7116</v>
      </c>
      <c r="N467" t="s">
        <v>7117</v>
      </c>
    </row>
    <row r="468" spans="1:14" x14ac:dyDescent="0.2">
      <c r="A468" s="246">
        <v>44958</v>
      </c>
      <c r="B468" s="203" t="s">
        <v>541</v>
      </c>
      <c r="C468" s="106">
        <v>6011.1</v>
      </c>
      <c r="D468" s="203" t="s">
        <v>452</v>
      </c>
      <c r="E468" s="203" t="s">
        <v>7135</v>
      </c>
      <c r="F468" t="s">
        <v>6356</v>
      </c>
      <c r="G468" s="230"/>
      <c r="H468" s="293">
        <v>4</v>
      </c>
      <c r="I468" s="203">
        <v>295</v>
      </c>
      <c r="J468" s="204" t="s">
        <v>2937</v>
      </c>
      <c r="K468" s="203">
        <v>354</v>
      </c>
      <c r="L468" s="203" t="s">
        <v>459</v>
      </c>
      <c r="M468" s="203" t="s">
        <v>7116</v>
      </c>
      <c r="N468" t="s">
        <v>7117</v>
      </c>
    </row>
    <row r="469" spans="1:14" x14ac:dyDescent="0.2">
      <c r="A469" s="246">
        <v>44964</v>
      </c>
      <c r="B469" s="203" t="s">
        <v>541</v>
      </c>
      <c r="C469" s="106">
        <v>6630.1</v>
      </c>
      <c r="D469" s="203" t="s">
        <v>452</v>
      </c>
      <c r="E469" s="203" t="s">
        <v>7126</v>
      </c>
      <c r="F469" t="s">
        <v>3304</v>
      </c>
      <c r="G469" s="230"/>
      <c r="H469" s="293">
        <v>6</v>
      </c>
      <c r="I469" s="203">
        <v>801</v>
      </c>
      <c r="J469" s="204" t="s">
        <v>2937</v>
      </c>
      <c r="K469" s="203">
        <v>961.2</v>
      </c>
      <c r="L469" s="203" t="s">
        <v>459</v>
      </c>
      <c r="M469" s="203" t="s">
        <v>7116</v>
      </c>
      <c r="N469" t="s">
        <v>7117</v>
      </c>
    </row>
    <row r="470" spans="1:14" x14ac:dyDescent="0.2">
      <c r="A470" s="246">
        <v>44959</v>
      </c>
      <c r="B470" s="203" t="s">
        <v>541</v>
      </c>
      <c r="C470" s="106">
        <v>6667.1</v>
      </c>
      <c r="D470" s="203" t="s">
        <v>452</v>
      </c>
      <c r="E470" s="203" t="s">
        <v>7140</v>
      </c>
      <c r="F470" t="s">
        <v>2978</v>
      </c>
      <c r="G470" s="230"/>
      <c r="H470" s="293">
        <v>4</v>
      </c>
      <c r="I470" s="203">
        <v>352</v>
      </c>
      <c r="J470" s="204" t="s">
        <v>2937</v>
      </c>
      <c r="K470" s="203">
        <v>422.4</v>
      </c>
      <c r="L470" s="203" t="s">
        <v>459</v>
      </c>
      <c r="M470" s="203" t="s">
        <v>7116</v>
      </c>
      <c r="N470" t="s">
        <v>7117</v>
      </c>
    </row>
    <row r="471" spans="1:14" x14ac:dyDescent="0.2">
      <c r="A471" s="246">
        <v>44959</v>
      </c>
      <c r="B471" s="203" t="s">
        <v>541</v>
      </c>
      <c r="C471" s="106">
        <v>6011.1</v>
      </c>
      <c r="D471" s="203" t="s">
        <v>452</v>
      </c>
      <c r="E471" s="203" t="s">
        <v>7135</v>
      </c>
      <c r="F471" t="s">
        <v>6356</v>
      </c>
      <c r="G471" s="230"/>
      <c r="H471" s="293">
        <v>4</v>
      </c>
      <c r="I471" s="203">
        <v>295</v>
      </c>
      <c r="J471" s="204" t="s">
        <v>2937</v>
      </c>
      <c r="K471" s="203">
        <v>354</v>
      </c>
      <c r="L471" s="203" t="s">
        <v>459</v>
      </c>
      <c r="M471" s="203" t="s">
        <v>7116</v>
      </c>
      <c r="N471" t="s">
        <v>7117</v>
      </c>
    </row>
    <row r="472" spans="1:14" x14ac:dyDescent="0.2">
      <c r="A472" s="246">
        <v>44960</v>
      </c>
      <c r="B472" s="203" t="s">
        <v>541</v>
      </c>
      <c r="C472" s="106">
        <v>6667.1</v>
      </c>
      <c r="D472" s="203" t="s">
        <v>452</v>
      </c>
      <c r="E472" s="203" t="s">
        <v>7140</v>
      </c>
      <c r="F472" t="s">
        <v>2978</v>
      </c>
      <c r="G472" s="230"/>
      <c r="H472" s="293">
        <v>4</v>
      </c>
      <c r="I472" s="203">
        <v>352</v>
      </c>
      <c r="J472" s="204" t="s">
        <v>2937</v>
      </c>
      <c r="K472" s="203">
        <v>422.4</v>
      </c>
      <c r="L472" s="203" t="s">
        <v>459</v>
      </c>
      <c r="M472" s="203" t="s">
        <v>7116</v>
      </c>
      <c r="N472" t="s">
        <v>7117</v>
      </c>
    </row>
    <row r="473" spans="1:14" x14ac:dyDescent="0.2">
      <c r="A473" s="246">
        <v>44965</v>
      </c>
      <c r="B473" s="203" t="s">
        <v>541</v>
      </c>
      <c r="C473" s="106">
        <v>6630.1</v>
      </c>
      <c r="D473" s="203" t="s">
        <v>452</v>
      </c>
      <c r="E473" s="203" t="s">
        <v>7126</v>
      </c>
      <c r="F473" t="s">
        <v>3304</v>
      </c>
      <c r="G473" s="230"/>
      <c r="H473" s="293">
        <v>7</v>
      </c>
      <c r="I473" s="203">
        <v>801</v>
      </c>
      <c r="J473" s="204" t="s">
        <v>2937</v>
      </c>
      <c r="K473" s="203">
        <v>961.2</v>
      </c>
      <c r="L473" s="203" t="s">
        <v>459</v>
      </c>
      <c r="M473" s="203" t="s">
        <v>7116</v>
      </c>
      <c r="N473" t="s">
        <v>7117</v>
      </c>
    </row>
    <row r="474" spans="1:14" x14ac:dyDescent="0.2">
      <c r="A474" s="246">
        <v>44964</v>
      </c>
      <c r="B474" s="203" t="s">
        <v>541</v>
      </c>
      <c r="C474" s="106">
        <v>6011.1</v>
      </c>
      <c r="D474" s="203" t="s">
        <v>452</v>
      </c>
      <c r="E474" s="203" t="s">
        <v>7142</v>
      </c>
      <c r="F474" t="s">
        <v>3265</v>
      </c>
      <c r="G474" s="230"/>
      <c r="H474" s="293">
        <v>4</v>
      </c>
      <c r="I474" s="203">
        <v>694</v>
      </c>
      <c r="J474" s="204" t="s">
        <v>2937</v>
      </c>
      <c r="K474" s="203">
        <v>832.8</v>
      </c>
      <c r="L474" s="203" t="s">
        <v>459</v>
      </c>
      <c r="M474" s="203" t="s">
        <v>7116</v>
      </c>
      <c r="N474" t="s">
        <v>7117</v>
      </c>
    </row>
    <row r="475" spans="1:14" x14ac:dyDescent="0.2">
      <c r="A475" s="246">
        <v>44963</v>
      </c>
      <c r="B475" s="203" t="s">
        <v>541</v>
      </c>
      <c r="C475" s="106">
        <v>6011.1</v>
      </c>
      <c r="D475" s="203" t="s">
        <v>452</v>
      </c>
      <c r="E475" s="203" t="s">
        <v>7135</v>
      </c>
      <c r="F475" t="s">
        <v>6356</v>
      </c>
      <c r="G475" s="230"/>
      <c r="H475" s="293">
        <v>4</v>
      </c>
      <c r="I475" s="203">
        <v>295</v>
      </c>
      <c r="J475" s="204" t="s">
        <v>2937</v>
      </c>
      <c r="K475" s="203">
        <v>354</v>
      </c>
      <c r="L475" s="203" t="s">
        <v>459</v>
      </c>
      <c r="M475" s="203" t="s">
        <v>7116</v>
      </c>
      <c r="N475" t="s">
        <v>7117</v>
      </c>
    </row>
    <row r="476" spans="1:14" x14ac:dyDescent="0.2">
      <c r="A476" s="246">
        <v>44966</v>
      </c>
      <c r="B476" s="203" t="s">
        <v>541</v>
      </c>
      <c r="C476" s="106">
        <v>6630.1</v>
      </c>
      <c r="D476" s="203" t="s">
        <v>452</v>
      </c>
      <c r="E476" s="203" t="s">
        <v>7126</v>
      </c>
      <c r="F476" t="s">
        <v>3304</v>
      </c>
      <c r="G476" s="230"/>
      <c r="H476" s="293">
        <v>3</v>
      </c>
      <c r="I476" s="203">
        <v>801</v>
      </c>
      <c r="J476" s="204" t="s">
        <v>2937</v>
      </c>
      <c r="K476" s="203">
        <v>961.2</v>
      </c>
      <c r="L476" s="203" t="s">
        <v>459</v>
      </c>
      <c r="M476" s="203" t="s">
        <v>7116</v>
      </c>
      <c r="N476" t="s">
        <v>7117</v>
      </c>
    </row>
    <row r="477" spans="1:14" x14ac:dyDescent="0.2">
      <c r="A477" s="246">
        <v>44958</v>
      </c>
      <c r="B477" s="203" t="s">
        <v>541</v>
      </c>
      <c r="C477" s="106">
        <v>6681.1</v>
      </c>
      <c r="D477" s="203" t="s">
        <v>452</v>
      </c>
      <c r="E477" s="203" t="s">
        <v>7140</v>
      </c>
      <c r="F477" t="s">
        <v>2978</v>
      </c>
      <c r="G477" s="230"/>
      <c r="H477" s="293">
        <v>4</v>
      </c>
      <c r="I477" s="203">
        <v>352</v>
      </c>
      <c r="J477" s="204" t="s">
        <v>2937</v>
      </c>
      <c r="K477" s="203">
        <v>422.4</v>
      </c>
      <c r="L477" s="203" t="s">
        <v>459</v>
      </c>
      <c r="M477" s="203" t="s">
        <v>7116</v>
      </c>
      <c r="N477" t="s">
        <v>7117</v>
      </c>
    </row>
    <row r="478" spans="1:14" x14ac:dyDescent="0.2">
      <c r="A478" s="246">
        <v>44974</v>
      </c>
      <c r="B478" s="203" t="s">
        <v>541</v>
      </c>
      <c r="C478" s="106">
        <v>6542.1</v>
      </c>
      <c r="D478" s="203" t="s">
        <v>452</v>
      </c>
      <c r="E478" s="203" t="s">
        <v>7135</v>
      </c>
      <c r="F478" t="s">
        <v>6356</v>
      </c>
      <c r="G478" s="230"/>
      <c r="H478" s="293">
        <v>8</v>
      </c>
      <c r="I478" s="203">
        <v>295</v>
      </c>
      <c r="J478" s="204" t="s">
        <v>2937</v>
      </c>
      <c r="K478" s="203">
        <v>354</v>
      </c>
      <c r="L478" s="203" t="s">
        <v>459</v>
      </c>
      <c r="M478" s="203" t="s">
        <v>7116</v>
      </c>
      <c r="N478" t="s">
        <v>7117</v>
      </c>
    </row>
    <row r="479" spans="1:14" x14ac:dyDescent="0.2">
      <c r="A479" s="246">
        <v>44967</v>
      </c>
      <c r="B479" s="203" t="s">
        <v>541</v>
      </c>
      <c r="C479" s="106">
        <v>6630.1</v>
      </c>
      <c r="D479" s="203" t="s">
        <v>452</v>
      </c>
      <c r="E479" s="203" t="s">
        <v>7126</v>
      </c>
      <c r="F479" t="s">
        <v>3304</v>
      </c>
      <c r="G479" s="230"/>
      <c r="H479" s="293">
        <v>3</v>
      </c>
      <c r="I479" s="203">
        <v>801</v>
      </c>
      <c r="J479" s="204" t="s">
        <v>2937</v>
      </c>
      <c r="K479" s="203">
        <v>961.2</v>
      </c>
      <c r="L479" s="203" t="s">
        <v>459</v>
      </c>
      <c r="M479" s="203" t="s">
        <v>7116</v>
      </c>
      <c r="N479" t="s">
        <v>7117</v>
      </c>
    </row>
    <row r="480" spans="1:14" x14ac:dyDescent="0.2">
      <c r="A480" s="246">
        <v>44959</v>
      </c>
      <c r="B480" s="203" t="s">
        <v>541</v>
      </c>
      <c r="C480" s="106">
        <v>6681.1</v>
      </c>
      <c r="D480" s="203" t="s">
        <v>452</v>
      </c>
      <c r="E480" s="203" t="s">
        <v>7140</v>
      </c>
      <c r="F480" t="s">
        <v>2978</v>
      </c>
      <c r="G480" s="230"/>
      <c r="H480" s="293">
        <v>4</v>
      </c>
      <c r="I480" s="203">
        <v>352</v>
      </c>
      <c r="J480" s="204" t="s">
        <v>2937</v>
      </c>
      <c r="K480" s="203">
        <v>422.4</v>
      </c>
      <c r="L480" s="203" t="s">
        <v>459</v>
      </c>
      <c r="M480" s="203" t="s">
        <v>7116</v>
      </c>
      <c r="N480" t="s">
        <v>7117</v>
      </c>
    </row>
    <row r="481" spans="1:14" x14ac:dyDescent="0.2">
      <c r="A481" s="246">
        <v>44970</v>
      </c>
      <c r="B481" s="203" t="s">
        <v>541</v>
      </c>
      <c r="C481" s="106">
        <v>6630.1</v>
      </c>
      <c r="D481" s="203" t="s">
        <v>452</v>
      </c>
      <c r="E481" s="203" t="s">
        <v>7126</v>
      </c>
      <c r="F481" t="s">
        <v>3304</v>
      </c>
      <c r="G481" s="230"/>
      <c r="H481" s="293">
        <v>7</v>
      </c>
      <c r="I481" s="203">
        <v>801</v>
      </c>
      <c r="J481" s="204" t="s">
        <v>2937</v>
      </c>
      <c r="K481" s="203">
        <v>961.2</v>
      </c>
      <c r="L481" s="203" t="s">
        <v>459</v>
      </c>
      <c r="M481" s="203" t="s">
        <v>7116</v>
      </c>
      <c r="N481" t="s">
        <v>7117</v>
      </c>
    </row>
    <row r="482" spans="1:14" x14ac:dyDescent="0.2">
      <c r="A482" s="246">
        <v>44959</v>
      </c>
      <c r="B482" s="203" t="s">
        <v>541</v>
      </c>
      <c r="C482" s="106">
        <v>6681.1</v>
      </c>
      <c r="D482" s="203" t="s">
        <v>452</v>
      </c>
      <c r="E482" s="203" t="s">
        <v>7135</v>
      </c>
      <c r="F482" t="s">
        <v>6356</v>
      </c>
      <c r="G482" s="230"/>
      <c r="H482" s="293">
        <v>2</v>
      </c>
      <c r="I482" s="203">
        <v>295</v>
      </c>
      <c r="J482" s="204" t="s">
        <v>2937</v>
      </c>
      <c r="K482" s="203">
        <v>354</v>
      </c>
      <c r="L482" s="203" t="s">
        <v>459</v>
      </c>
      <c r="M482" s="203" t="s">
        <v>7116</v>
      </c>
      <c r="N482" t="s">
        <v>7117</v>
      </c>
    </row>
    <row r="483" spans="1:14" x14ac:dyDescent="0.2">
      <c r="A483" s="246">
        <v>44960</v>
      </c>
      <c r="B483" s="203" t="s">
        <v>541</v>
      </c>
      <c r="C483" s="106">
        <v>6681.1</v>
      </c>
      <c r="D483" s="203" t="s">
        <v>452</v>
      </c>
      <c r="E483" s="203" t="s">
        <v>7140</v>
      </c>
      <c r="F483" t="s">
        <v>2978</v>
      </c>
      <c r="G483" s="230"/>
      <c r="H483" s="293">
        <v>4</v>
      </c>
      <c r="I483" s="203">
        <v>352</v>
      </c>
      <c r="J483" s="204" t="s">
        <v>2937</v>
      </c>
      <c r="K483" s="203">
        <v>422.4</v>
      </c>
      <c r="L483" s="203" t="s">
        <v>459</v>
      </c>
      <c r="M483" s="203" t="s">
        <v>7116</v>
      </c>
      <c r="N483" t="s">
        <v>7117</v>
      </c>
    </row>
    <row r="484" spans="1:14" x14ac:dyDescent="0.2">
      <c r="A484" s="246">
        <v>44971</v>
      </c>
      <c r="B484" s="203" t="s">
        <v>541</v>
      </c>
      <c r="C484" s="106">
        <v>6630.1</v>
      </c>
      <c r="D484" s="203" t="s">
        <v>452</v>
      </c>
      <c r="E484" s="203" t="s">
        <v>7126</v>
      </c>
      <c r="F484" t="s">
        <v>3304</v>
      </c>
      <c r="G484" s="230"/>
      <c r="H484" s="293">
        <v>6</v>
      </c>
      <c r="I484" s="203">
        <v>801</v>
      </c>
      <c r="J484" s="204" t="s">
        <v>2937</v>
      </c>
      <c r="K484" s="203">
        <v>961.2</v>
      </c>
      <c r="L484" s="203" t="s">
        <v>459</v>
      </c>
      <c r="M484" s="203" t="s">
        <v>7116</v>
      </c>
      <c r="N484" t="s">
        <v>7117</v>
      </c>
    </row>
    <row r="485" spans="1:14" x14ac:dyDescent="0.2">
      <c r="A485" s="246">
        <v>44972</v>
      </c>
      <c r="B485" s="203" t="s">
        <v>541</v>
      </c>
      <c r="C485" s="106">
        <v>6630.1</v>
      </c>
      <c r="D485" s="203" t="s">
        <v>452</v>
      </c>
      <c r="E485" s="203" t="s">
        <v>7126</v>
      </c>
      <c r="F485" t="s">
        <v>3304</v>
      </c>
      <c r="G485" s="230"/>
      <c r="H485" s="293">
        <v>6.5</v>
      </c>
      <c r="I485" s="203">
        <v>801</v>
      </c>
      <c r="J485" s="204" t="s">
        <v>2937</v>
      </c>
      <c r="K485" s="203">
        <v>961.2</v>
      </c>
      <c r="L485" s="203" t="s">
        <v>459</v>
      </c>
      <c r="M485" s="203" t="s">
        <v>7116</v>
      </c>
      <c r="N485" t="s">
        <v>7117</v>
      </c>
    </row>
    <row r="486" spans="1:14" x14ac:dyDescent="0.2">
      <c r="A486" s="246">
        <v>44973</v>
      </c>
      <c r="B486" s="203" t="s">
        <v>541</v>
      </c>
      <c r="C486" s="106">
        <v>6681.1</v>
      </c>
      <c r="D486" s="203" t="s">
        <v>452</v>
      </c>
      <c r="E486" s="203" t="s">
        <v>7134</v>
      </c>
      <c r="F486" t="s">
        <v>3052</v>
      </c>
      <c r="G486" s="230"/>
      <c r="H486" s="293">
        <v>8</v>
      </c>
      <c r="I486" s="203">
        <v>460</v>
      </c>
      <c r="J486" s="204" t="s">
        <v>2937</v>
      </c>
      <c r="K486" s="203">
        <v>552</v>
      </c>
      <c r="L486" s="203" t="s">
        <v>459</v>
      </c>
      <c r="M486" s="203" t="s">
        <v>7116</v>
      </c>
      <c r="N486" t="s">
        <v>7117</v>
      </c>
    </row>
    <row r="487" spans="1:14" x14ac:dyDescent="0.2">
      <c r="A487" s="246">
        <v>44965</v>
      </c>
      <c r="B487" s="203" t="s">
        <v>541</v>
      </c>
      <c r="C487" s="106">
        <v>6011.1</v>
      </c>
      <c r="D487" s="203" t="s">
        <v>452</v>
      </c>
      <c r="E487" s="203" t="s">
        <v>7142</v>
      </c>
      <c r="F487" t="s">
        <v>3265</v>
      </c>
      <c r="G487" s="230"/>
      <c r="H487" s="293">
        <v>4</v>
      </c>
      <c r="I487" s="203">
        <v>694</v>
      </c>
      <c r="J487" s="204" t="s">
        <v>2937</v>
      </c>
      <c r="K487" s="203">
        <v>832.8</v>
      </c>
      <c r="L487" s="203" t="s">
        <v>459</v>
      </c>
      <c r="M487" s="203" t="s">
        <v>7116</v>
      </c>
      <c r="N487" t="s">
        <v>7117</v>
      </c>
    </row>
    <row r="488" spans="1:14" x14ac:dyDescent="0.2">
      <c r="A488" s="246">
        <v>44977</v>
      </c>
      <c r="B488" s="203" t="s">
        <v>541</v>
      </c>
      <c r="C488" s="106">
        <v>6542.1</v>
      </c>
      <c r="D488" s="203" t="s">
        <v>452</v>
      </c>
      <c r="E488" s="203" t="s">
        <v>7135</v>
      </c>
      <c r="F488" t="s">
        <v>6356</v>
      </c>
      <c r="G488" s="230"/>
      <c r="H488" s="293">
        <v>8</v>
      </c>
      <c r="I488" s="203">
        <v>295</v>
      </c>
      <c r="J488" s="204" t="s">
        <v>2937</v>
      </c>
      <c r="K488" s="203">
        <v>354</v>
      </c>
      <c r="L488" s="203" t="s">
        <v>459</v>
      </c>
      <c r="M488" s="203" t="s">
        <v>7116</v>
      </c>
      <c r="N488" t="s">
        <v>7117</v>
      </c>
    </row>
    <row r="489" spans="1:14" x14ac:dyDescent="0.2">
      <c r="A489" s="246">
        <v>44974</v>
      </c>
      <c r="B489" s="203" t="s">
        <v>541</v>
      </c>
      <c r="C489" s="106">
        <v>6681.1</v>
      </c>
      <c r="D489" s="203" t="s">
        <v>452</v>
      </c>
      <c r="E489" s="203" t="s">
        <v>7134</v>
      </c>
      <c r="F489" t="s">
        <v>3052</v>
      </c>
      <c r="G489" s="230"/>
      <c r="H489" s="293">
        <v>6</v>
      </c>
      <c r="I489" s="203">
        <v>460</v>
      </c>
      <c r="J489" s="204" t="s">
        <v>2937</v>
      </c>
      <c r="K489" s="203">
        <v>552</v>
      </c>
      <c r="L489" s="203" t="s">
        <v>459</v>
      </c>
      <c r="M489" s="203" t="s">
        <v>7116</v>
      </c>
      <c r="N489" t="s">
        <v>7117</v>
      </c>
    </row>
    <row r="490" spans="1:14" x14ac:dyDescent="0.2">
      <c r="A490" s="246">
        <v>44978</v>
      </c>
      <c r="B490" s="203" t="s">
        <v>541</v>
      </c>
      <c r="C490" s="106">
        <v>6542.1</v>
      </c>
      <c r="D490" s="203" t="s">
        <v>452</v>
      </c>
      <c r="E490" s="203" t="s">
        <v>7135</v>
      </c>
      <c r="F490" t="s">
        <v>6356</v>
      </c>
      <c r="G490" s="230"/>
      <c r="H490" s="293">
        <v>8</v>
      </c>
      <c r="I490" s="203">
        <v>295</v>
      </c>
      <c r="J490" s="204" t="s">
        <v>2937</v>
      </c>
      <c r="K490" s="203">
        <v>354</v>
      </c>
      <c r="L490" s="203" t="s">
        <v>459</v>
      </c>
      <c r="M490" s="203" t="s">
        <v>7116</v>
      </c>
      <c r="N490" t="s">
        <v>7117</v>
      </c>
    </row>
    <row r="491" spans="1:14" x14ac:dyDescent="0.2">
      <c r="A491" s="246">
        <v>44963</v>
      </c>
      <c r="B491" s="203" t="s">
        <v>541</v>
      </c>
      <c r="C491" s="106">
        <v>6681.1</v>
      </c>
      <c r="D491" s="203" t="s">
        <v>452</v>
      </c>
      <c r="E491" s="203" t="s">
        <v>7142</v>
      </c>
      <c r="F491" t="s">
        <v>3265</v>
      </c>
      <c r="G491" s="230"/>
      <c r="H491" s="293">
        <v>2</v>
      </c>
      <c r="I491" s="203">
        <v>694</v>
      </c>
      <c r="J491" s="204" t="s">
        <v>2937</v>
      </c>
      <c r="K491" s="203">
        <v>832.8</v>
      </c>
      <c r="L491" s="203" t="s">
        <v>459</v>
      </c>
      <c r="M491" s="203" t="s">
        <v>7116</v>
      </c>
      <c r="N491" t="s">
        <v>7117</v>
      </c>
    </row>
    <row r="492" spans="1:14" x14ac:dyDescent="0.2">
      <c r="A492" s="246">
        <v>44977</v>
      </c>
      <c r="B492" s="203" t="s">
        <v>541</v>
      </c>
      <c r="C492" s="106">
        <v>6681.1</v>
      </c>
      <c r="D492" s="203" t="s">
        <v>452</v>
      </c>
      <c r="E492" s="203" t="s">
        <v>7134</v>
      </c>
      <c r="F492" t="s">
        <v>3052</v>
      </c>
      <c r="G492" s="230"/>
      <c r="H492" s="293">
        <v>6</v>
      </c>
      <c r="I492" s="203">
        <v>460</v>
      </c>
      <c r="J492" s="204" t="s">
        <v>2937</v>
      </c>
      <c r="K492" s="203">
        <v>552</v>
      </c>
      <c r="L492" s="203" t="s">
        <v>459</v>
      </c>
      <c r="M492" s="203" t="s">
        <v>7116</v>
      </c>
      <c r="N492" t="s">
        <v>7117</v>
      </c>
    </row>
    <row r="493" spans="1:14" x14ac:dyDescent="0.2">
      <c r="A493" s="246">
        <v>44979</v>
      </c>
      <c r="B493" s="203" t="s">
        <v>541</v>
      </c>
      <c r="C493" s="106">
        <v>6542.1</v>
      </c>
      <c r="D493" s="203" t="s">
        <v>452</v>
      </c>
      <c r="E493" s="203" t="s">
        <v>7135</v>
      </c>
      <c r="F493" t="s">
        <v>6356</v>
      </c>
      <c r="G493" s="230"/>
      <c r="H493" s="293">
        <v>8</v>
      </c>
      <c r="I493" s="203">
        <v>295</v>
      </c>
      <c r="J493" s="204" t="s">
        <v>2937</v>
      </c>
      <c r="K493" s="203">
        <v>354</v>
      </c>
      <c r="L493" s="203" t="s">
        <v>459</v>
      </c>
      <c r="M493" s="203" t="s">
        <v>7116</v>
      </c>
      <c r="N493" t="s">
        <v>7117</v>
      </c>
    </row>
    <row r="494" spans="1:14" x14ac:dyDescent="0.2">
      <c r="A494" s="246">
        <v>44978</v>
      </c>
      <c r="B494" s="203" t="s">
        <v>541</v>
      </c>
      <c r="C494" s="106">
        <v>6681.1</v>
      </c>
      <c r="D494" s="203" t="s">
        <v>452</v>
      </c>
      <c r="E494" s="203" t="s">
        <v>7134</v>
      </c>
      <c r="F494" t="s">
        <v>3052</v>
      </c>
      <c r="G494" s="230"/>
      <c r="H494" s="293">
        <v>4</v>
      </c>
      <c r="I494" s="203">
        <v>460</v>
      </c>
      <c r="J494" s="204" t="s">
        <v>2937</v>
      </c>
      <c r="K494" s="203">
        <v>552</v>
      </c>
      <c r="L494" s="203" t="s">
        <v>459</v>
      </c>
      <c r="M494" s="203" t="s">
        <v>7116</v>
      </c>
      <c r="N494" t="s">
        <v>7117</v>
      </c>
    </row>
    <row r="495" spans="1:14" x14ac:dyDescent="0.2">
      <c r="A495" s="246">
        <v>44980</v>
      </c>
      <c r="B495" s="203" t="s">
        <v>541</v>
      </c>
      <c r="C495" s="106">
        <v>6542.1</v>
      </c>
      <c r="D495" s="203" t="s">
        <v>452</v>
      </c>
      <c r="E495" s="203" t="s">
        <v>7135</v>
      </c>
      <c r="F495" t="s">
        <v>6356</v>
      </c>
      <c r="G495" s="230"/>
      <c r="H495" s="293">
        <v>8</v>
      </c>
      <c r="I495" s="203">
        <v>295</v>
      </c>
      <c r="J495" s="204" t="s">
        <v>2937</v>
      </c>
      <c r="K495" s="203">
        <v>354</v>
      </c>
      <c r="L495" s="203" t="s">
        <v>459</v>
      </c>
      <c r="M495" s="203" t="s">
        <v>7116</v>
      </c>
      <c r="N495" t="s">
        <v>7117</v>
      </c>
    </row>
    <row r="496" spans="1:14" x14ac:dyDescent="0.2">
      <c r="A496" s="246">
        <v>44958</v>
      </c>
      <c r="B496" s="203" t="s">
        <v>541</v>
      </c>
      <c r="C496" s="106">
        <v>6681.1</v>
      </c>
      <c r="D496" s="203" t="s">
        <v>452</v>
      </c>
      <c r="E496" s="203" t="s">
        <v>7142</v>
      </c>
      <c r="F496" t="s">
        <v>3265</v>
      </c>
      <c r="G496" s="230"/>
      <c r="H496" s="293">
        <v>2</v>
      </c>
      <c r="I496" s="203">
        <v>694</v>
      </c>
      <c r="J496" s="204" t="s">
        <v>2937</v>
      </c>
      <c r="K496" s="203">
        <v>832.8</v>
      </c>
      <c r="L496" s="203" t="s">
        <v>459</v>
      </c>
      <c r="M496" s="203" t="s">
        <v>7116</v>
      </c>
      <c r="N496" t="s">
        <v>7117</v>
      </c>
    </row>
    <row r="497" spans="1:14" x14ac:dyDescent="0.2">
      <c r="A497" s="246">
        <v>44979</v>
      </c>
      <c r="B497" s="203" t="s">
        <v>541</v>
      </c>
      <c r="C497" s="106">
        <v>6681.1</v>
      </c>
      <c r="D497" s="203" t="s">
        <v>452</v>
      </c>
      <c r="E497" s="203" t="s">
        <v>7134</v>
      </c>
      <c r="F497" t="s">
        <v>3052</v>
      </c>
      <c r="G497" s="230"/>
      <c r="H497" s="293">
        <v>4</v>
      </c>
      <c r="I497" s="203">
        <v>460</v>
      </c>
      <c r="J497" s="204" t="s">
        <v>2937</v>
      </c>
      <c r="K497" s="203">
        <v>552</v>
      </c>
      <c r="L497" s="203" t="s">
        <v>459</v>
      </c>
      <c r="M497" s="203" t="s">
        <v>7116</v>
      </c>
      <c r="N497" t="s">
        <v>7117</v>
      </c>
    </row>
    <row r="498" spans="1:14" x14ac:dyDescent="0.2">
      <c r="A498" s="246">
        <v>44981</v>
      </c>
      <c r="B498" s="203" t="s">
        <v>541</v>
      </c>
      <c r="C498" s="106">
        <v>6542.1</v>
      </c>
      <c r="D498" s="203" t="s">
        <v>452</v>
      </c>
      <c r="E498" s="203" t="s">
        <v>7135</v>
      </c>
      <c r="F498" t="s">
        <v>6356</v>
      </c>
      <c r="G498" s="230"/>
      <c r="H498" s="293">
        <v>8</v>
      </c>
      <c r="I498" s="203">
        <v>295</v>
      </c>
      <c r="J498" s="204" t="s">
        <v>2937</v>
      </c>
      <c r="K498" s="203">
        <v>354</v>
      </c>
      <c r="L498" s="203" t="s">
        <v>459</v>
      </c>
      <c r="M498" s="203" t="s">
        <v>7116</v>
      </c>
      <c r="N498" t="s">
        <v>7117</v>
      </c>
    </row>
    <row r="499" spans="1:14" x14ac:dyDescent="0.2">
      <c r="A499" s="246">
        <v>44984</v>
      </c>
      <c r="B499" s="203" t="s">
        <v>541</v>
      </c>
      <c r="C499" s="106">
        <v>6542.1</v>
      </c>
      <c r="D499" s="203" t="s">
        <v>452</v>
      </c>
      <c r="E499" s="203" t="s">
        <v>7135</v>
      </c>
      <c r="F499" t="s">
        <v>6356</v>
      </c>
      <c r="G499" s="230"/>
      <c r="H499" s="293">
        <v>8</v>
      </c>
      <c r="I499" s="203">
        <v>295</v>
      </c>
      <c r="J499" s="204" t="s">
        <v>2937</v>
      </c>
      <c r="K499" s="203">
        <v>354</v>
      </c>
      <c r="L499" s="203" t="s">
        <v>459</v>
      </c>
      <c r="M499" s="203" t="s">
        <v>7116</v>
      </c>
      <c r="N499" t="s">
        <v>7117</v>
      </c>
    </row>
    <row r="500" spans="1:14" x14ac:dyDescent="0.2">
      <c r="A500" s="246">
        <v>44980</v>
      </c>
      <c r="B500" s="203" t="s">
        <v>541</v>
      </c>
      <c r="C500" s="106">
        <v>6681.1</v>
      </c>
      <c r="D500" s="203" t="s">
        <v>452</v>
      </c>
      <c r="E500" s="203" t="s">
        <v>7134</v>
      </c>
      <c r="F500" t="s">
        <v>3052</v>
      </c>
      <c r="G500" s="230"/>
      <c r="H500" s="293">
        <v>8</v>
      </c>
      <c r="I500" s="203">
        <v>460</v>
      </c>
      <c r="J500" s="204" t="s">
        <v>2937</v>
      </c>
      <c r="K500" s="203">
        <v>552</v>
      </c>
      <c r="L500" s="203" t="s">
        <v>459</v>
      </c>
      <c r="M500" s="203" t="s">
        <v>7116</v>
      </c>
      <c r="N500" t="s">
        <v>7117</v>
      </c>
    </row>
    <row r="501" spans="1:14" x14ac:dyDescent="0.2">
      <c r="A501" s="246">
        <v>44959</v>
      </c>
      <c r="B501" s="203" t="s">
        <v>541</v>
      </c>
      <c r="C501" s="106">
        <v>6681.1</v>
      </c>
      <c r="D501" s="203" t="s">
        <v>452</v>
      </c>
      <c r="E501" s="203" t="s">
        <v>7142</v>
      </c>
      <c r="F501" t="s">
        <v>3265</v>
      </c>
      <c r="G501" s="230"/>
      <c r="H501" s="293">
        <v>2</v>
      </c>
      <c r="I501" s="203">
        <v>694</v>
      </c>
      <c r="J501" s="204" t="s">
        <v>2937</v>
      </c>
      <c r="K501" s="203">
        <v>832.8</v>
      </c>
      <c r="L501" s="203" t="s">
        <v>459</v>
      </c>
      <c r="M501" s="203" t="s">
        <v>7116</v>
      </c>
      <c r="N501" t="s">
        <v>7117</v>
      </c>
    </row>
    <row r="502" spans="1:14" x14ac:dyDescent="0.2">
      <c r="A502" s="246">
        <v>44985</v>
      </c>
      <c r="B502" s="203" t="s">
        <v>541</v>
      </c>
      <c r="C502" s="106">
        <v>6542.1</v>
      </c>
      <c r="D502" s="203" t="s">
        <v>452</v>
      </c>
      <c r="E502" s="203" t="s">
        <v>7135</v>
      </c>
      <c r="F502" t="s">
        <v>6356</v>
      </c>
      <c r="G502" s="230"/>
      <c r="H502" s="293">
        <v>8</v>
      </c>
      <c r="I502" s="203">
        <v>295</v>
      </c>
      <c r="J502" s="204" t="s">
        <v>2937</v>
      </c>
      <c r="K502" s="203">
        <v>354</v>
      </c>
      <c r="L502" s="203" t="s">
        <v>459</v>
      </c>
      <c r="M502" s="203" t="s">
        <v>7116</v>
      </c>
      <c r="N502" t="s">
        <v>7117</v>
      </c>
    </row>
    <row r="503" spans="1:14" x14ac:dyDescent="0.2">
      <c r="A503" s="246">
        <v>44981</v>
      </c>
      <c r="B503" s="203" t="s">
        <v>541</v>
      </c>
      <c r="C503" s="106">
        <v>6681.1</v>
      </c>
      <c r="D503" s="203" t="s">
        <v>452</v>
      </c>
      <c r="E503" s="203" t="s">
        <v>7134</v>
      </c>
      <c r="F503" t="s">
        <v>3052</v>
      </c>
      <c r="G503" s="230"/>
      <c r="H503" s="293">
        <v>4</v>
      </c>
      <c r="I503" s="203">
        <v>460</v>
      </c>
      <c r="J503" s="204" t="s">
        <v>2937</v>
      </c>
      <c r="K503" s="203">
        <v>552</v>
      </c>
      <c r="L503" s="203" t="s">
        <v>459</v>
      </c>
      <c r="M503" s="203" t="s">
        <v>7116</v>
      </c>
      <c r="N503" t="s">
        <v>7117</v>
      </c>
    </row>
    <row r="504" spans="1:14" x14ac:dyDescent="0.2">
      <c r="A504" s="246">
        <v>44964</v>
      </c>
      <c r="B504" s="203" t="s">
        <v>541</v>
      </c>
      <c r="C504" s="106">
        <v>6542.1</v>
      </c>
      <c r="D504" s="203" t="s">
        <v>452</v>
      </c>
      <c r="E504" s="203" t="s">
        <v>7142</v>
      </c>
      <c r="F504" t="s">
        <v>3265</v>
      </c>
      <c r="G504" s="230"/>
      <c r="H504" s="293">
        <v>4</v>
      </c>
      <c r="I504" s="203">
        <v>694</v>
      </c>
      <c r="J504" s="204" t="s">
        <v>2937</v>
      </c>
      <c r="K504" s="203">
        <v>832.8</v>
      </c>
      <c r="L504" s="203" t="s">
        <v>459</v>
      </c>
      <c r="M504" s="203" t="s">
        <v>7116</v>
      </c>
      <c r="N504" t="s">
        <v>7117</v>
      </c>
    </row>
    <row r="505" spans="1:14" x14ac:dyDescent="0.2">
      <c r="A505" s="246">
        <v>44966</v>
      </c>
      <c r="B505" s="203" t="s">
        <v>541</v>
      </c>
      <c r="C505" s="106">
        <v>6542.1</v>
      </c>
      <c r="D505" s="203" t="s">
        <v>452</v>
      </c>
      <c r="E505" s="203" t="s">
        <v>7142</v>
      </c>
      <c r="F505" t="s">
        <v>3265</v>
      </c>
      <c r="G505" s="230"/>
      <c r="H505" s="293">
        <v>8</v>
      </c>
      <c r="I505" s="203">
        <v>694</v>
      </c>
      <c r="J505" s="204" t="s">
        <v>2937</v>
      </c>
      <c r="K505" s="203">
        <v>832.8</v>
      </c>
      <c r="L505" s="203" t="s">
        <v>459</v>
      </c>
      <c r="M505" s="203" t="s">
        <v>7116</v>
      </c>
      <c r="N505" t="s">
        <v>7117</v>
      </c>
    </row>
    <row r="506" spans="1:14" x14ac:dyDescent="0.2">
      <c r="A506" s="246">
        <v>44967</v>
      </c>
      <c r="B506" s="203" t="s">
        <v>541</v>
      </c>
      <c r="C506" s="106">
        <v>6542.1</v>
      </c>
      <c r="D506" s="203" t="s">
        <v>452</v>
      </c>
      <c r="E506" s="203" t="s">
        <v>7142</v>
      </c>
      <c r="F506" t="s">
        <v>3265</v>
      </c>
      <c r="G506" s="230"/>
      <c r="H506" s="293">
        <v>8</v>
      </c>
      <c r="I506" s="203">
        <v>694</v>
      </c>
      <c r="J506" s="204" t="s">
        <v>2937</v>
      </c>
      <c r="K506" s="203">
        <v>832.8</v>
      </c>
      <c r="L506" s="203" t="s">
        <v>459</v>
      </c>
      <c r="M506" s="203" t="s">
        <v>7116</v>
      </c>
      <c r="N506" t="s">
        <v>7117</v>
      </c>
    </row>
    <row r="507" spans="1:14" x14ac:dyDescent="0.2">
      <c r="A507" s="246">
        <v>44970</v>
      </c>
      <c r="B507" s="203" t="s">
        <v>541</v>
      </c>
      <c r="C507" s="106">
        <v>6542.1</v>
      </c>
      <c r="D507" s="203" t="s">
        <v>452</v>
      </c>
      <c r="E507" s="203" t="s">
        <v>7142</v>
      </c>
      <c r="F507" t="s">
        <v>3265</v>
      </c>
      <c r="G507" s="230"/>
      <c r="H507" s="293">
        <v>8</v>
      </c>
      <c r="I507" s="203">
        <v>694</v>
      </c>
      <c r="J507" s="204" t="s">
        <v>2937</v>
      </c>
      <c r="K507" s="203">
        <v>832.8</v>
      </c>
      <c r="L507" s="203" t="s">
        <v>459</v>
      </c>
      <c r="M507" s="203" t="s">
        <v>7116</v>
      </c>
      <c r="N507" t="s">
        <v>7117</v>
      </c>
    </row>
    <row r="508" spans="1:14" x14ac:dyDescent="0.2">
      <c r="A508" s="246">
        <v>44971</v>
      </c>
      <c r="B508" s="203" t="s">
        <v>541</v>
      </c>
      <c r="C508" s="106">
        <v>6542.1</v>
      </c>
      <c r="D508" s="203" t="s">
        <v>452</v>
      </c>
      <c r="E508" s="203" t="s">
        <v>7142</v>
      </c>
      <c r="F508" t="s">
        <v>3265</v>
      </c>
      <c r="G508" s="230"/>
      <c r="H508" s="293">
        <v>8</v>
      </c>
      <c r="I508" s="203">
        <v>694</v>
      </c>
      <c r="J508" s="204" t="s">
        <v>2937</v>
      </c>
      <c r="K508" s="203">
        <v>832.8</v>
      </c>
      <c r="L508" s="203" t="s">
        <v>459</v>
      </c>
      <c r="M508" s="203" t="s">
        <v>7116</v>
      </c>
      <c r="N508" t="s">
        <v>7117</v>
      </c>
    </row>
    <row r="509" spans="1:14" x14ac:dyDescent="0.2">
      <c r="A509" s="246">
        <v>44972</v>
      </c>
      <c r="B509" s="203" t="s">
        <v>541</v>
      </c>
      <c r="C509" s="106">
        <v>6542.1</v>
      </c>
      <c r="D509" s="203" t="s">
        <v>452</v>
      </c>
      <c r="E509" s="203" t="s">
        <v>7142</v>
      </c>
      <c r="F509" t="s">
        <v>3265</v>
      </c>
      <c r="G509" s="230"/>
      <c r="H509" s="293">
        <v>8</v>
      </c>
      <c r="I509" s="203">
        <v>694</v>
      </c>
      <c r="J509" s="204" t="s">
        <v>2937</v>
      </c>
      <c r="K509" s="203">
        <v>832.8</v>
      </c>
      <c r="L509" s="203" t="s">
        <v>459</v>
      </c>
      <c r="M509" s="203" t="s">
        <v>7116</v>
      </c>
      <c r="N509" t="s">
        <v>7117</v>
      </c>
    </row>
    <row r="510" spans="1:14" x14ac:dyDescent="0.2">
      <c r="A510" s="246">
        <v>44977</v>
      </c>
      <c r="B510" s="203" t="s">
        <v>541</v>
      </c>
      <c r="C510" s="106">
        <v>6681.1</v>
      </c>
      <c r="D510" s="203" t="s">
        <v>452</v>
      </c>
      <c r="E510" s="203" t="s">
        <v>7121</v>
      </c>
      <c r="F510" t="s">
        <v>4830</v>
      </c>
      <c r="G510" s="230"/>
      <c r="H510" s="293">
        <v>6</v>
      </c>
      <c r="I510" s="203">
        <v>358</v>
      </c>
      <c r="J510" s="204" t="s">
        <v>2937</v>
      </c>
      <c r="K510" s="203">
        <v>429.6</v>
      </c>
      <c r="L510" s="203" t="s">
        <v>459</v>
      </c>
      <c r="M510" s="203" t="s">
        <v>7116</v>
      </c>
      <c r="N510" t="s">
        <v>7117</v>
      </c>
    </row>
    <row r="511" spans="1:14" x14ac:dyDescent="0.2">
      <c r="A511" s="246">
        <v>44958</v>
      </c>
      <c r="B511" s="203" t="s">
        <v>541</v>
      </c>
      <c r="C511" s="106">
        <v>6011.1</v>
      </c>
      <c r="D511" s="203" t="s">
        <v>452</v>
      </c>
      <c r="E511" s="203" t="s">
        <v>7142</v>
      </c>
      <c r="F511" t="s">
        <v>3265</v>
      </c>
      <c r="G511" s="230"/>
      <c r="H511" s="293">
        <v>6</v>
      </c>
      <c r="I511" s="203">
        <v>694</v>
      </c>
      <c r="J511" s="204" t="s">
        <v>2937</v>
      </c>
      <c r="K511" s="203">
        <v>832.8</v>
      </c>
      <c r="L511" s="203" t="s">
        <v>459</v>
      </c>
      <c r="M511" s="203" t="s">
        <v>7116</v>
      </c>
      <c r="N511" t="s">
        <v>7117</v>
      </c>
    </row>
    <row r="512" spans="1:14" x14ac:dyDescent="0.2">
      <c r="A512" s="246">
        <v>44959</v>
      </c>
      <c r="B512" s="203" t="s">
        <v>541</v>
      </c>
      <c r="C512" s="106">
        <v>6011.1</v>
      </c>
      <c r="D512" s="203" t="s">
        <v>452</v>
      </c>
      <c r="E512" s="203" t="s">
        <v>7142</v>
      </c>
      <c r="F512" t="s">
        <v>3265</v>
      </c>
      <c r="G512" s="230"/>
      <c r="H512" s="293">
        <v>6</v>
      </c>
      <c r="I512" s="203">
        <v>694</v>
      </c>
      <c r="J512" s="204" t="s">
        <v>2937</v>
      </c>
      <c r="K512" s="203">
        <v>832.8</v>
      </c>
      <c r="L512" s="203" t="s">
        <v>459</v>
      </c>
      <c r="M512" s="203" t="s">
        <v>7116</v>
      </c>
      <c r="N512" t="s">
        <v>7117</v>
      </c>
    </row>
    <row r="513" spans="1:14" x14ac:dyDescent="0.2">
      <c r="A513" s="246">
        <v>44970</v>
      </c>
      <c r="B513" s="203" t="s">
        <v>541</v>
      </c>
      <c r="C513" s="106">
        <v>6667.1</v>
      </c>
      <c r="D513" s="203" t="s">
        <v>452</v>
      </c>
      <c r="E513" s="203" t="s">
        <v>7120</v>
      </c>
      <c r="F513" t="s">
        <v>3856</v>
      </c>
      <c r="G513" s="230"/>
      <c r="H513" s="293">
        <v>8</v>
      </c>
      <c r="I513" s="203">
        <v>369</v>
      </c>
      <c r="J513" s="204" t="s">
        <v>2937</v>
      </c>
      <c r="K513" s="203">
        <v>442.8</v>
      </c>
      <c r="L513" s="203" t="s">
        <v>459</v>
      </c>
      <c r="M513" s="203" t="s">
        <v>7116</v>
      </c>
      <c r="N513" t="s">
        <v>7117</v>
      </c>
    </row>
    <row r="514" spans="1:14" x14ac:dyDescent="0.2">
      <c r="A514" s="246">
        <v>44965</v>
      </c>
      <c r="B514" s="203" t="s">
        <v>541</v>
      </c>
      <c r="C514" s="106">
        <v>6630.1</v>
      </c>
      <c r="D514" s="203" t="s">
        <v>452</v>
      </c>
      <c r="E514" s="203" t="s">
        <v>7127</v>
      </c>
      <c r="F514" t="s">
        <v>3011</v>
      </c>
      <c r="G514" s="230"/>
      <c r="H514" s="293">
        <v>1</v>
      </c>
      <c r="I514" s="203">
        <v>693</v>
      </c>
      <c r="J514" s="204" t="s">
        <v>2937</v>
      </c>
      <c r="K514" s="203">
        <v>831.6</v>
      </c>
      <c r="L514" s="203" t="s">
        <v>459</v>
      </c>
      <c r="M514" s="203" t="s">
        <v>7116</v>
      </c>
      <c r="N514" t="s">
        <v>7117</v>
      </c>
    </row>
    <row r="515" spans="1:14" x14ac:dyDescent="0.2">
      <c r="A515" s="246">
        <v>44978</v>
      </c>
      <c r="B515" s="203" t="s">
        <v>541</v>
      </c>
      <c r="C515" s="106">
        <v>6681.1</v>
      </c>
      <c r="D515" s="203" t="s">
        <v>452</v>
      </c>
      <c r="E515" s="203" t="s">
        <v>7121</v>
      </c>
      <c r="F515" t="s">
        <v>4830</v>
      </c>
      <c r="G515" s="230"/>
      <c r="H515" s="293">
        <v>8</v>
      </c>
      <c r="I515" s="203">
        <v>358</v>
      </c>
      <c r="J515" s="204" t="s">
        <v>2937</v>
      </c>
      <c r="K515" s="203">
        <v>429.6</v>
      </c>
      <c r="L515" s="203" t="s">
        <v>459</v>
      </c>
      <c r="M515" s="203" t="s">
        <v>7116</v>
      </c>
      <c r="N515" t="s">
        <v>7117</v>
      </c>
    </row>
    <row r="516" spans="1:14" x14ac:dyDescent="0.2">
      <c r="A516" s="246">
        <v>44971</v>
      </c>
      <c r="B516" s="203" t="s">
        <v>541</v>
      </c>
      <c r="C516" s="106">
        <v>6667.1</v>
      </c>
      <c r="D516" s="203" t="s">
        <v>452</v>
      </c>
      <c r="E516" s="203" t="s">
        <v>7120</v>
      </c>
      <c r="F516" t="s">
        <v>3856</v>
      </c>
      <c r="G516" s="230"/>
      <c r="H516" s="293">
        <v>8</v>
      </c>
      <c r="I516" s="203">
        <v>369</v>
      </c>
      <c r="J516" s="204" t="s">
        <v>2937</v>
      </c>
      <c r="K516" s="203">
        <v>442.8</v>
      </c>
      <c r="L516" s="203" t="s">
        <v>459</v>
      </c>
      <c r="M516" s="203" t="s">
        <v>7116</v>
      </c>
      <c r="N516" t="s">
        <v>7117</v>
      </c>
    </row>
    <row r="517" spans="1:14" x14ac:dyDescent="0.2">
      <c r="A517" s="246">
        <v>44966</v>
      </c>
      <c r="B517" s="203" t="s">
        <v>541</v>
      </c>
      <c r="C517" s="106">
        <v>6630.1</v>
      </c>
      <c r="D517" s="203" t="s">
        <v>452</v>
      </c>
      <c r="E517" s="203" t="s">
        <v>7127</v>
      </c>
      <c r="F517" t="s">
        <v>3011</v>
      </c>
      <c r="G517" s="230"/>
      <c r="H517" s="293">
        <v>2</v>
      </c>
      <c r="I517" s="203">
        <v>693</v>
      </c>
      <c r="J517" s="204" t="s">
        <v>2937</v>
      </c>
      <c r="K517" s="203">
        <v>831.6</v>
      </c>
      <c r="L517" s="203" t="s">
        <v>459</v>
      </c>
      <c r="M517" s="203" t="s">
        <v>7116</v>
      </c>
      <c r="N517" t="s">
        <v>7117</v>
      </c>
    </row>
    <row r="518" spans="1:14" x14ac:dyDescent="0.2">
      <c r="A518" s="246">
        <v>44979</v>
      </c>
      <c r="B518" s="203" t="s">
        <v>541</v>
      </c>
      <c r="C518" s="106">
        <v>6681.1</v>
      </c>
      <c r="D518" s="203" t="s">
        <v>452</v>
      </c>
      <c r="E518" s="203" t="s">
        <v>7121</v>
      </c>
      <c r="F518" t="s">
        <v>4830</v>
      </c>
      <c r="G518" s="230"/>
      <c r="H518" s="293">
        <v>8</v>
      </c>
      <c r="I518" s="203">
        <v>358</v>
      </c>
      <c r="J518" s="204" t="s">
        <v>2937</v>
      </c>
      <c r="K518" s="203">
        <v>429.6</v>
      </c>
      <c r="L518" s="203" t="s">
        <v>459</v>
      </c>
      <c r="M518" s="203" t="s">
        <v>7116</v>
      </c>
      <c r="N518" t="s">
        <v>7117</v>
      </c>
    </row>
    <row r="519" spans="1:14" x14ac:dyDescent="0.2">
      <c r="A519" s="246">
        <v>44972</v>
      </c>
      <c r="B519" s="203" t="s">
        <v>541</v>
      </c>
      <c r="C519" s="106">
        <v>6667.1</v>
      </c>
      <c r="D519" s="203" t="s">
        <v>452</v>
      </c>
      <c r="E519" s="203" t="s">
        <v>7120</v>
      </c>
      <c r="F519" t="s">
        <v>3856</v>
      </c>
      <c r="G519" s="230"/>
      <c r="H519" s="293">
        <v>8</v>
      </c>
      <c r="I519" s="203">
        <v>369</v>
      </c>
      <c r="J519" s="204" t="s">
        <v>2937</v>
      </c>
      <c r="K519" s="203">
        <v>442.8</v>
      </c>
      <c r="L519" s="203" t="s">
        <v>459</v>
      </c>
      <c r="M519" s="203" t="s">
        <v>7116</v>
      </c>
      <c r="N519" t="s">
        <v>7117</v>
      </c>
    </row>
    <row r="520" spans="1:14" x14ac:dyDescent="0.2">
      <c r="A520" s="246">
        <v>44967</v>
      </c>
      <c r="B520" s="203" t="s">
        <v>541</v>
      </c>
      <c r="C520" s="106">
        <v>6630.1</v>
      </c>
      <c r="D520" s="203" t="s">
        <v>452</v>
      </c>
      <c r="E520" s="203" t="s">
        <v>7127</v>
      </c>
      <c r="F520" t="s">
        <v>3011</v>
      </c>
      <c r="G520" s="230"/>
      <c r="H520" s="293">
        <v>2</v>
      </c>
      <c r="I520" s="203">
        <v>693</v>
      </c>
      <c r="J520" s="204" t="s">
        <v>2937</v>
      </c>
      <c r="K520" s="203">
        <v>831.6</v>
      </c>
      <c r="L520" s="203" t="s">
        <v>459</v>
      </c>
      <c r="M520" s="203" t="s">
        <v>7116</v>
      </c>
      <c r="N520" t="s">
        <v>7117</v>
      </c>
    </row>
    <row r="521" spans="1:14" x14ac:dyDescent="0.2">
      <c r="A521" s="246">
        <v>44980</v>
      </c>
      <c r="B521" s="203" t="s">
        <v>541</v>
      </c>
      <c r="C521" s="106">
        <v>6681.1</v>
      </c>
      <c r="D521" s="203" t="s">
        <v>452</v>
      </c>
      <c r="E521" s="203" t="s">
        <v>7121</v>
      </c>
      <c r="F521" t="s">
        <v>4830</v>
      </c>
      <c r="G521" s="230"/>
      <c r="H521" s="293">
        <v>8</v>
      </c>
      <c r="I521" s="203">
        <v>358</v>
      </c>
      <c r="J521" s="204" t="s">
        <v>2937</v>
      </c>
      <c r="K521" s="203">
        <v>429.6</v>
      </c>
      <c r="L521" s="203" t="s">
        <v>459</v>
      </c>
      <c r="M521" s="203" t="s">
        <v>7116</v>
      </c>
      <c r="N521" t="s">
        <v>7117</v>
      </c>
    </row>
    <row r="522" spans="1:14" x14ac:dyDescent="0.2">
      <c r="A522" s="246">
        <v>44958</v>
      </c>
      <c r="B522" s="203" t="s">
        <v>541</v>
      </c>
      <c r="C522" s="106">
        <v>6011.1</v>
      </c>
      <c r="D522" s="203" t="s">
        <v>452</v>
      </c>
      <c r="E522" s="203" t="s">
        <v>7139</v>
      </c>
      <c r="F522" t="s">
        <v>2936</v>
      </c>
      <c r="G522" s="230"/>
      <c r="H522" s="293">
        <v>1</v>
      </c>
      <c r="I522" s="203">
        <v>1499</v>
      </c>
      <c r="J522" s="204" t="s">
        <v>2937</v>
      </c>
      <c r="K522" s="203">
        <v>1798.8</v>
      </c>
      <c r="L522" s="203" t="s">
        <v>459</v>
      </c>
      <c r="M522" s="203" t="s">
        <v>7116</v>
      </c>
      <c r="N522" t="s">
        <v>7117</v>
      </c>
    </row>
    <row r="523" spans="1:14" x14ac:dyDescent="0.2">
      <c r="A523" s="246">
        <v>44981</v>
      </c>
      <c r="B523" s="203" t="s">
        <v>541</v>
      </c>
      <c r="C523" s="106">
        <v>6681.1</v>
      </c>
      <c r="D523" s="203" t="s">
        <v>452</v>
      </c>
      <c r="E523" s="203" t="s">
        <v>7121</v>
      </c>
      <c r="F523" t="s">
        <v>4830</v>
      </c>
      <c r="G523" s="230"/>
      <c r="H523" s="293">
        <v>8</v>
      </c>
      <c r="I523" s="203">
        <v>358</v>
      </c>
      <c r="J523" s="204" t="s">
        <v>2937</v>
      </c>
      <c r="K523" s="203">
        <v>429.6</v>
      </c>
      <c r="L523" s="203" t="s">
        <v>459</v>
      </c>
      <c r="M523" s="203" t="s">
        <v>7116</v>
      </c>
      <c r="N523" t="s">
        <v>7117</v>
      </c>
    </row>
    <row r="524" spans="1:14" x14ac:dyDescent="0.2">
      <c r="A524" s="246">
        <v>44965</v>
      </c>
      <c r="B524" s="203" t="s">
        <v>541</v>
      </c>
      <c r="C524" s="106">
        <v>6637.1</v>
      </c>
      <c r="D524" s="203" t="s">
        <v>452</v>
      </c>
      <c r="E524" s="203" t="s">
        <v>7127</v>
      </c>
      <c r="F524" t="s">
        <v>3011</v>
      </c>
      <c r="G524" s="230"/>
      <c r="H524" s="293">
        <v>2</v>
      </c>
      <c r="I524" s="203">
        <v>693</v>
      </c>
      <c r="J524" s="204" t="s">
        <v>2937</v>
      </c>
      <c r="K524" s="203">
        <v>831.6</v>
      </c>
      <c r="L524" s="203" t="s">
        <v>459</v>
      </c>
      <c r="M524" s="203" t="s">
        <v>7116</v>
      </c>
      <c r="N524" t="s">
        <v>7117</v>
      </c>
    </row>
    <row r="525" spans="1:14" x14ac:dyDescent="0.2">
      <c r="A525" s="246">
        <v>44963</v>
      </c>
      <c r="B525" s="203" t="s">
        <v>541</v>
      </c>
      <c r="C525" s="106">
        <v>6667.1</v>
      </c>
      <c r="D525" s="203" t="s">
        <v>452</v>
      </c>
      <c r="E525" s="203" t="s">
        <v>7120</v>
      </c>
      <c r="F525" t="s">
        <v>3856</v>
      </c>
      <c r="G525" s="230"/>
      <c r="H525" s="293">
        <v>8</v>
      </c>
      <c r="I525" s="203">
        <v>369</v>
      </c>
      <c r="J525" s="204" t="s">
        <v>2937</v>
      </c>
      <c r="K525" s="203">
        <v>442.8</v>
      </c>
      <c r="L525" s="203" t="s">
        <v>459</v>
      </c>
      <c r="M525" s="203" t="s">
        <v>7116</v>
      </c>
      <c r="N525" t="s">
        <v>7117</v>
      </c>
    </row>
    <row r="526" spans="1:14" x14ac:dyDescent="0.2">
      <c r="A526" s="246">
        <v>44977</v>
      </c>
      <c r="B526" s="203" t="s">
        <v>541</v>
      </c>
      <c r="C526" s="106">
        <v>6630.1</v>
      </c>
      <c r="D526" s="203" t="s">
        <v>452</v>
      </c>
      <c r="E526" s="203" t="s">
        <v>7126</v>
      </c>
      <c r="F526" t="s">
        <v>3304</v>
      </c>
      <c r="G526" s="230"/>
      <c r="H526" s="293">
        <v>4</v>
      </c>
      <c r="I526" s="203">
        <v>801</v>
      </c>
      <c r="J526" s="204" t="s">
        <v>2937</v>
      </c>
      <c r="K526" s="203">
        <v>961.2</v>
      </c>
      <c r="L526" s="203" t="s">
        <v>459</v>
      </c>
      <c r="M526" s="203" t="s">
        <v>7116</v>
      </c>
      <c r="N526" t="s">
        <v>7117</v>
      </c>
    </row>
    <row r="527" spans="1:14" x14ac:dyDescent="0.2">
      <c r="A527" s="246">
        <v>44966</v>
      </c>
      <c r="B527" s="203" t="s">
        <v>541</v>
      </c>
      <c r="C527" s="106">
        <v>6637.1</v>
      </c>
      <c r="D527" s="203" t="s">
        <v>452</v>
      </c>
      <c r="E527" s="203" t="s">
        <v>7127</v>
      </c>
      <c r="F527" t="s">
        <v>3011</v>
      </c>
      <c r="G527" s="230"/>
      <c r="H527" s="293">
        <v>2</v>
      </c>
      <c r="I527" s="203">
        <v>693</v>
      </c>
      <c r="J527" s="204" t="s">
        <v>2937</v>
      </c>
      <c r="K527" s="203">
        <v>831.6</v>
      </c>
      <c r="L527" s="203" t="s">
        <v>459</v>
      </c>
      <c r="M527" s="203" t="s">
        <v>7116</v>
      </c>
      <c r="N527" t="s">
        <v>7117</v>
      </c>
    </row>
    <row r="528" spans="1:14" x14ac:dyDescent="0.2">
      <c r="A528" s="246">
        <v>44978</v>
      </c>
      <c r="B528" s="203" t="s">
        <v>541</v>
      </c>
      <c r="C528" s="106">
        <v>6630.1</v>
      </c>
      <c r="D528" s="203" t="s">
        <v>452</v>
      </c>
      <c r="E528" s="203" t="s">
        <v>7126</v>
      </c>
      <c r="F528" t="s">
        <v>3304</v>
      </c>
      <c r="G528" s="230"/>
      <c r="H528" s="293">
        <v>8</v>
      </c>
      <c r="I528" s="203">
        <v>801</v>
      </c>
      <c r="J528" s="204" t="s">
        <v>2937</v>
      </c>
      <c r="K528" s="203">
        <v>961.2</v>
      </c>
      <c r="L528" s="203" t="s">
        <v>459</v>
      </c>
      <c r="M528" s="203" t="s">
        <v>7116</v>
      </c>
      <c r="N528" t="s">
        <v>7117</v>
      </c>
    </row>
    <row r="529" spans="1:14" x14ac:dyDescent="0.2">
      <c r="A529" s="246">
        <v>44964</v>
      </c>
      <c r="B529" s="203" t="s">
        <v>541</v>
      </c>
      <c r="C529" s="106">
        <v>6667.1</v>
      </c>
      <c r="D529" s="203" t="s">
        <v>452</v>
      </c>
      <c r="E529" s="203" t="s">
        <v>7120</v>
      </c>
      <c r="F529" t="s">
        <v>3856</v>
      </c>
      <c r="G529" s="230"/>
      <c r="H529" s="293">
        <v>8</v>
      </c>
      <c r="I529" s="203">
        <v>369</v>
      </c>
      <c r="J529" s="204" t="s">
        <v>2937</v>
      </c>
      <c r="K529" s="203">
        <v>442.8</v>
      </c>
      <c r="L529" s="203" t="s">
        <v>459</v>
      </c>
      <c r="M529" s="203" t="s">
        <v>7116</v>
      </c>
      <c r="N529" t="s">
        <v>7117</v>
      </c>
    </row>
    <row r="530" spans="1:14" x14ac:dyDescent="0.2">
      <c r="A530" s="246">
        <v>44984</v>
      </c>
      <c r="B530" s="203" t="s">
        <v>541</v>
      </c>
      <c r="C530" s="106">
        <v>6542.1</v>
      </c>
      <c r="D530" s="203" t="s">
        <v>452</v>
      </c>
      <c r="E530" s="203" t="s">
        <v>7121</v>
      </c>
      <c r="F530" t="s">
        <v>4830</v>
      </c>
      <c r="G530" s="230"/>
      <c r="H530" s="293">
        <v>8</v>
      </c>
      <c r="I530" s="203">
        <v>358</v>
      </c>
      <c r="J530" s="204" t="s">
        <v>2937</v>
      </c>
      <c r="K530" s="203">
        <v>429.6</v>
      </c>
      <c r="L530" s="203" t="s">
        <v>459</v>
      </c>
      <c r="M530" s="203" t="s">
        <v>7116</v>
      </c>
      <c r="N530" t="s">
        <v>7117</v>
      </c>
    </row>
    <row r="531" spans="1:14" x14ac:dyDescent="0.2">
      <c r="A531" s="246">
        <v>44971</v>
      </c>
      <c r="B531" s="203" t="s">
        <v>541</v>
      </c>
      <c r="C531" s="106">
        <v>6667.1</v>
      </c>
      <c r="D531" s="203" t="s">
        <v>452</v>
      </c>
      <c r="E531" s="203" t="s">
        <v>7139</v>
      </c>
      <c r="F531" t="s">
        <v>2936</v>
      </c>
      <c r="G531" s="230"/>
      <c r="H531" s="293">
        <v>4</v>
      </c>
      <c r="I531" s="203">
        <v>1499</v>
      </c>
      <c r="J531" s="204" t="s">
        <v>2937</v>
      </c>
      <c r="K531" s="203">
        <v>1798.8</v>
      </c>
      <c r="L531" s="203" t="s">
        <v>459</v>
      </c>
      <c r="M531" s="203" t="s">
        <v>7116</v>
      </c>
      <c r="N531" t="s">
        <v>7117</v>
      </c>
    </row>
    <row r="532" spans="1:14" x14ac:dyDescent="0.2">
      <c r="A532" s="246">
        <v>44979</v>
      </c>
      <c r="B532" s="203" t="s">
        <v>541</v>
      </c>
      <c r="C532" s="106">
        <v>6630.1</v>
      </c>
      <c r="D532" s="203" t="s">
        <v>452</v>
      </c>
      <c r="E532" s="203" t="s">
        <v>7126</v>
      </c>
      <c r="F532" t="s">
        <v>3304</v>
      </c>
      <c r="G532" s="230"/>
      <c r="H532" s="293">
        <v>4</v>
      </c>
      <c r="I532" s="203">
        <v>801</v>
      </c>
      <c r="J532" s="204" t="s">
        <v>2937</v>
      </c>
      <c r="K532" s="203">
        <v>961.2</v>
      </c>
      <c r="L532" s="203" t="s">
        <v>459</v>
      </c>
      <c r="M532" s="203" t="s">
        <v>7116</v>
      </c>
      <c r="N532" t="s">
        <v>7117</v>
      </c>
    </row>
    <row r="533" spans="1:14" x14ac:dyDescent="0.2">
      <c r="A533" s="246">
        <v>44965</v>
      </c>
      <c r="B533" s="203" t="s">
        <v>541</v>
      </c>
      <c r="C533" s="106">
        <v>6667.1</v>
      </c>
      <c r="D533" s="203" t="s">
        <v>452</v>
      </c>
      <c r="E533" s="203" t="s">
        <v>7120</v>
      </c>
      <c r="F533" t="s">
        <v>3856</v>
      </c>
      <c r="G533" s="230"/>
      <c r="H533" s="293">
        <v>8</v>
      </c>
      <c r="I533" s="203">
        <v>369</v>
      </c>
      <c r="J533" s="204" t="s">
        <v>2937</v>
      </c>
      <c r="K533" s="203">
        <v>442.8</v>
      </c>
      <c r="L533" s="203" t="s">
        <v>459</v>
      </c>
      <c r="M533" s="203" t="s">
        <v>7116</v>
      </c>
      <c r="N533" t="s">
        <v>7117</v>
      </c>
    </row>
    <row r="534" spans="1:14" x14ac:dyDescent="0.2">
      <c r="A534" s="246">
        <v>44985</v>
      </c>
      <c r="B534" s="203" t="s">
        <v>541</v>
      </c>
      <c r="C534" s="106">
        <v>6542.1</v>
      </c>
      <c r="D534" s="203" t="s">
        <v>452</v>
      </c>
      <c r="E534" s="203" t="s">
        <v>7121</v>
      </c>
      <c r="F534" t="s">
        <v>4830</v>
      </c>
      <c r="G534" s="230"/>
      <c r="H534" s="293">
        <v>8</v>
      </c>
      <c r="I534" s="203">
        <v>358</v>
      </c>
      <c r="J534" s="204" t="s">
        <v>2937</v>
      </c>
      <c r="K534" s="203">
        <v>429.6</v>
      </c>
      <c r="L534" s="203" t="s">
        <v>459</v>
      </c>
      <c r="M534" s="203" t="s">
        <v>7116</v>
      </c>
      <c r="N534" t="s">
        <v>7117</v>
      </c>
    </row>
    <row r="535" spans="1:14" x14ac:dyDescent="0.2">
      <c r="A535" s="246">
        <v>44972</v>
      </c>
      <c r="B535" s="203" t="s">
        <v>541</v>
      </c>
      <c r="C535" s="106">
        <v>6667.1</v>
      </c>
      <c r="D535" s="203" t="s">
        <v>452</v>
      </c>
      <c r="E535" s="203" t="s">
        <v>7139</v>
      </c>
      <c r="F535" t="s">
        <v>2936</v>
      </c>
      <c r="G535" s="230"/>
      <c r="H535" s="293">
        <v>4</v>
      </c>
      <c r="I535" s="203">
        <v>1499</v>
      </c>
      <c r="J535" s="204" t="s">
        <v>2937</v>
      </c>
      <c r="K535" s="203">
        <v>1798.8</v>
      </c>
      <c r="L535" s="203" t="s">
        <v>459</v>
      </c>
      <c r="M535" s="203" t="s">
        <v>7116</v>
      </c>
      <c r="N535" t="s">
        <v>7117</v>
      </c>
    </row>
    <row r="536" spans="1:14" x14ac:dyDescent="0.2">
      <c r="A536" s="246">
        <v>44980</v>
      </c>
      <c r="B536" s="203" t="s">
        <v>541</v>
      </c>
      <c r="C536" s="106">
        <v>6630.1</v>
      </c>
      <c r="D536" s="203" t="s">
        <v>452</v>
      </c>
      <c r="E536" s="203" t="s">
        <v>7126</v>
      </c>
      <c r="F536" t="s">
        <v>3304</v>
      </c>
      <c r="G536" s="230"/>
      <c r="H536" s="293">
        <v>7</v>
      </c>
      <c r="I536" s="203">
        <v>801</v>
      </c>
      <c r="J536" s="204" t="s">
        <v>2937</v>
      </c>
      <c r="K536" s="203">
        <v>961.2</v>
      </c>
      <c r="L536" s="203" t="s">
        <v>459</v>
      </c>
      <c r="M536" s="203" t="s">
        <v>7116</v>
      </c>
      <c r="N536" t="s">
        <v>7117</v>
      </c>
    </row>
    <row r="537" spans="1:14" x14ac:dyDescent="0.2">
      <c r="A537" s="246">
        <v>44958</v>
      </c>
      <c r="B537" s="203" t="s">
        <v>541</v>
      </c>
      <c r="C537" s="106">
        <v>6667.1</v>
      </c>
      <c r="D537" s="203" t="s">
        <v>452</v>
      </c>
      <c r="E537" s="203" t="s">
        <v>7125</v>
      </c>
      <c r="F537" t="s">
        <v>3463</v>
      </c>
      <c r="G537" s="230"/>
      <c r="H537" s="293">
        <v>4</v>
      </c>
      <c r="I537" s="203">
        <v>462</v>
      </c>
      <c r="J537" s="204" t="s">
        <v>2937</v>
      </c>
      <c r="K537" s="203">
        <v>554.4</v>
      </c>
      <c r="L537" s="203" t="s">
        <v>459</v>
      </c>
      <c r="M537" s="203" t="s">
        <v>7116</v>
      </c>
      <c r="N537" t="s">
        <v>7117</v>
      </c>
    </row>
    <row r="538" spans="1:14" x14ac:dyDescent="0.2">
      <c r="A538" s="246">
        <v>44958</v>
      </c>
      <c r="B538" s="203" t="s">
        <v>541</v>
      </c>
      <c r="C538" s="106">
        <v>6681.1</v>
      </c>
      <c r="D538" s="203" t="s">
        <v>452</v>
      </c>
      <c r="E538" s="203" t="s">
        <v>7127</v>
      </c>
      <c r="F538" t="s">
        <v>3011</v>
      </c>
      <c r="G538" s="230"/>
      <c r="H538" s="293">
        <v>8</v>
      </c>
      <c r="I538" s="203">
        <v>693</v>
      </c>
      <c r="J538" s="204" t="s">
        <v>2937</v>
      </c>
      <c r="K538" s="203">
        <v>831.6</v>
      </c>
      <c r="L538" s="203" t="s">
        <v>459</v>
      </c>
      <c r="M538" s="203" t="s">
        <v>7116</v>
      </c>
      <c r="N538" t="s">
        <v>7117</v>
      </c>
    </row>
    <row r="539" spans="1:14" x14ac:dyDescent="0.2">
      <c r="A539" s="246">
        <v>44966</v>
      </c>
      <c r="B539" s="203" t="s">
        <v>541</v>
      </c>
      <c r="C539" s="106">
        <v>6667.1</v>
      </c>
      <c r="D539" s="203" t="s">
        <v>452</v>
      </c>
      <c r="E539" s="203" t="s">
        <v>7120</v>
      </c>
      <c r="F539" t="s">
        <v>3856</v>
      </c>
      <c r="G539" s="230"/>
      <c r="H539" s="293">
        <v>8</v>
      </c>
      <c r="I539" s="203">
        <v>369</v>
      </c>
      <c r="J539" s="204" t="s">
        <v>2937</v>
      </c>
      <c r="K539" s="203">
        <v>442.8</v>
      </c>
      <c r="L539" s="203" t="s">
        <v>459</v>
      </c>
      <c r="M539" s="203" t="s">
        <v>7116</v>
      </c>
      <c r="N539" t="s">
        <v>7117</v>
      </c>
    </row>
    <row r="540" spans="1:14" x14ac:dyDescent="0.2">
      <c r="A540" s="246">
        <v>44981</v>
      </c>
      <c r="B540" s="203" t="s">
        <v>541</v>
      </c>
      <c r="C540" s="106">
        <v>6630.1</v>
      </c>
      <c r="D540" s="203" t="s">
        <v>452</v>
      </c>
      <c r="E540" s="203" t="s">
        <v>7126</v>
      </c>
      <c r="F540" t="s">
        <v>3304</v>
      </c>
      <c r="G540" s="230"/>
      <c r="H540" s="293">
        <v>4</v>
      </c>
      <c r="I540" s="203">
        <v>801</v>
      </c>
      <c r="J540" s="204" t="s">
        <v>2937</v>
      </c>
      <c r="K540" s="203">
        <v>961.2</v>
      </c>
      <c r="L540" s="203" t="s">
        <v>459</v>
      </c>
      <c r="M540" s="203" t="s">
        <v>7116</v>
      </c>
      <c r="N540" t="s">
        <v>7117</v>
      </c>
    </row>
    <row r="541" spans="1:14" x14ac:dyDescent="0.2">
      <c r="A541" s="246">
        <v>44973</v>
      </c>
      <c r="B541" s="203" t="s">
        <v>541</v>
      </c>
      <c r="C541" s="106">
        <v>6681.1</v>
      </c>
      <c r="D541" s="203" t="s">
        <v>452</v>
      </c>
      <c r="E541" s="203" t="s">
        <v>7121</v>
      </c>
      <c r="F541" t="s">
        <v>4830</v>
      </c>
      <c r="G541" s="230"/>
      <c r="H541" s="293">
        <v>8</v>
      </c>
      <c r="I541" s="203">
        <v>358</v>
      </c>
      <c r="J541" s="204" t="s">
        <v>2937</v>
      </c>
      <c r="K541" s="203">
        <v>429.6</v>
      </c>
      <c r="L541" s="203" t="s">
        <v>459</v>
      </c>
      <c r="M541" s="203" t="s">
        <v>7116</v>
      </c>
      <c r="N541" t="s">
        <v>7117</v>
      </c>
    </row>
    <row r="542" spans="1:14" x14ac:dyDescent="0.2">
      <c r="A542" s="246">
        <v>44967</v>
      </c>
      <c r="B542" s="203" t="s">
        <v>541</v>
      </c>
      <c r="C542" s="106">
        <v>6667.1</v>
      </c>
      <c r="D542" s="203" t="s">
        <v>452</v>
      </c>
      <c r="E542" s="203" t="s">
        <v>7120</v>
      </c>
      <c r="F542" t="s">
        <v>3856</v>
      </c>
      <c r="G542" s="230"/>
      <c r="H542" s="293">
        <v>8</v>
      </c>
      <c r="I542" s="203">
        <v>369</v>
      </c>
      <c r="J542" s="204" t="s">
        <v>2937</v>
      </c>
      <c r="K542" s="203">
        <v>442.8</v>
      </c>
      <c r="L542" s="203" t="s">
        <v>459</v>
      </c>
      <c r="M542" s="203" t="s">
        <v>7116</v>
      </c>
      <c r="N542" t="s">
        <v>7117</v>
      </c>
    </row>
    <row r="543" spans="1:14" x14ac:dyDescent="0.2">
      <c r="A543" s="246">
        <v>44959</v>
      </c>
      <c r="B543" s="203" t="s">
        <v>541</v>
      </c>
      <c r="C543" s="106">
        <v>6667.1</v>
      </c>
      <c r="D543" s="203" t="s">
        <v>452</v>
      </c>
      <c r="E543" s="203" t="s">
        <v>7125</v>
      </c>
      <c r="F543" t="s">
        <v>3463</v>
      </c>
      <c r="G543" s="230"/>
      <c r="H543" s="293">
        <v>4</v>
      </c>
      <c r="I543" s="203">
        <v>462</v>
      </c>
      <c r="J543" s="204" t="s">
        <v>2937</v>
      </c>
      <c r="K543" s="203">
        <v>554.4</v>
      </c>
      <c r="L543" s="203" t="s">
        <v>459</v>
      </c>
      <c r="M543" s="203" t="s">
        <v>7116</v>
      </c>
      <c r="N543" t="s">
        <v>7117</v>
      </c>
    </row>
    <row r="544" spans="1:14" x14ac:dyDescent="0.2">
      <c r="A544" s="246">
        <v>44974</v>
      </c>
      <c r="B544" s="203" t="s">
        <v>541</v>
      </c>
      <c r="C544" s="106">
        <v>6681.1</v>
      </c>
      <c r="D544" s="203" t="s">
        <v>452</v>
      </c>
      <c r="E544" s="203" t="s">
        <v>7121</v>
      </c>
      <c r="F544" t="s">
        <v>4830</v>
      </c>
      <c r="G544" s="230"/>
      <c r="H544" s="293">
        <v>8</v>
      </c>
      <c r="I544" s="203">
        <v>358</v>
      </c>
      <c r="J544" s="204" t="s">
        <v>2937</v>
      </c>
      <c r="K544" s="203">
        <v>429.6</v>
      </c>
      <c r="L544" s="203" t="s">
        <v>459</v>
      </c>
      <c r="M544" s="203" t="s">
        <v>7116</v>
      </c>
      <c r="N544" t="s">
        <v>7117</v>
      </c>
    </row>
    <row r="545" spans="1:14" x14ac:dyDescent="0.2">
      <c r="A545" s="246">
        <v>44959</v>
      </c>
      <c r="B545" s="203" t="s">
        <v>541</v>
      </c>
      <c r="C545" s="106">
        <v>6681.1</v>
      </c>
      <c r="D545" s="203" t="s">
        <v>452</v>
      </c>
      <c r="E545" s="203" t="s">
        <v>7127</v>
      </c>
      <c r="F545" t="s">
        <v>3011</v>
      </c>
      <c r="G545" s="230"/>
      <c r="H545" s="293">
        <v>4</v>
      </c>
      <c r="I545" s="203">
        <v>693</v>
      </c>
      <c r="J545" s="204" t="s">
        <v>2937</v>
      </c>
      <c r="K545" s="203">
        <v>831.6</v>
      </c>
      <c r="L545" s="203" t="s">
        <v>459</v>
      </c>
      <c r="M545" s="203" t="s">
        <v>7116</v>
      </c>
      <c r="N545" t="s">
        <v>7117</v>
      </c>
    </row>
    <row r="546" spans="1:14" x14ac:dyDescent="0.2">
      <c r="A546" s="246">
        <v>44984</v>
      </c>
      <c r="B546" s="203" t="s">
        <v>541</v>
      </c>
      <c r="C546" s="106">
        <v>6630.1</v>
      </c>
      <c r="D546" s="203" t="s">
        <v>452</v>
      </c>
      <c r="E546" s="203" t="s">
        <v>7126</v>
      </c>
      <c r="F546" t="s">
        <v>3304</v>
      </c>
      <c r="G546" s="230"/>
      <c r="H546" s="293">
        <v>6.5</v>
      </c>
      <c r="I546" s="203">
        <v>801</v>
      </c>
      <c r="J546" s="204" t="s">
        <v>2937</v>
      </c>
      <c r="K546" s="203">
        <v>961.2</v>
      </c>
      <c r="L546" s="203" t="s">
        <v>459</v>
      </c>
      <c r="M546" s="203" t="s">
        <v>7116</v>
      </c>
      <c r="N546" t="s">
        <v>7117</v>
      </c>
    </row>
    <row r="547" spans="1:14" x14ac:dyDescent="0.2">
      <c r="A547" s="246">
        <v>44960</v>
      </c>
      <c r="B547" s="203" t="s">
        <v>541</v>
      </c>
      <c r="C547" s="106">
        <v>6667.1</v>
      </c>
      <c r="D547" s="203" t="s">
        <v>452</v>
      </c>
      <c r="E547" s="203" t="s">
        <v>7125</v>
      </c>
      <c r="F547" t="s">
        <v>3463</v>
      </c>
      <c r="G547" s="230"/>
      <c r="H547" s="293">
        <v>8</v>
      </c>
      <c r="I547" s="203">
        <v>462</v>
      </c>
      <c r="J547" s="204" t="s">
        <v>2937</v>
      </c>
      <c r="K547" s="203">
        <v>554.4</v>
      </c>
      <c r="L547" s="203" t="s">
        <v>459</v>
      </c>
      <c r="M547" s="203" t="s">
        <v>7116</v>
      </c>
      <c r="N547" t="s">
        <v>7117</v>
      </c>
    </row>
    <row r="548" spans="1:14" x14ac:dyDescent="0.2">
      <c r="A548" s="246">
        <v>44970</v>
      </c>
      <c r="B548" s="203" t="s">
        <v>541</v>
      </c>
      <c r="C548" s="106">
        <v>6681.1</v>
      </c>
      <c r="D548" s="203" t="s">
        <v>452</v>
      </c>
      <c r="E548" s="203" t="s">
        <v>7127</v>
      </c>
      <c r="F548" t="s">
        <v>3011</v>
      </c>
      <c r="G548" s="230"/>
      <c r="H548" s="293">
        <v>8</v>
      </c>
      <c r="I548" s="203">
        <v>693</v>
      </c>
      <c r="J548" s="204" t="s">
        <v>2937</v>
      </c>
      <c r="K548" s="203">
        <v>831.6</v>
      </c>
      <c r="L548" s="203" t="s">
        <v>459</v>
      </c>
      <c r="M548" s="203" t="s">
        <v>7116</v>
      </c>
      <c r="N548" t="s">
        <v>7117</v>
      </c>
    </row>
    <row r="549" spans="1:14" x14ac:dyDescent="0.2">
      <c r="A549" s="246">
        <v>44958</v>
      </c>
      <c r="B549" s="203" t="s">
        <v>541</v>
      </c>
      <c r="C549" s="106">
        <v>6667.1</v>
      </c>
      <c r="D549" s="203" t="s">
        <v>452</v>
      </c>
      <c r="E549" s="203" t="s">
        <v>7120</v>
      </c>
      <c r="F549" t="s">
        <v>3856</v>
      </c>
      <c r="G549" s="230"/>
      <c r="H549" s="293">
        <v>8</v>
      </c>
      <c r="I549" s="203">
        <v>369</v>
      </c>
      <c r="J549" s="204" t="s">
        <v>2937</v>
      </c>
      <c r="K549" s="203">
        <v>442.8</v>
      </c>
      <c r="L549" s="203" t="s">
        <v>459</v>
      </c>
      <c r="M549" s="203" t="s">
        <v>7116</v>
      </c>
      <c r="N549" t="s">
        <v>7117</v>
      </c>
    </row>
    <row r="550" spans="1:14" x14ac:dyDescent="0.2">
      <c r="A550" s="246">
        <v>44985</v>
      </c>
      <c r="B550" s="203" t="s">
        <v>541</v>
      </c>
      <c r="C550" s="106">
        <v>6630.1</v>
      </c>
      <c r="D550" s="203" t="s">
        <v>452</v>
      </c>
      <c r="E550" s="203" t="s">
        <v>7126</v>
      </c>
      <c r="F550" t="s">
        <v>3304</v>
      </c>
      <c r="G550" s="230"/>
      <c r="H550" s="293">
        <v>7</v>
      </c>
      <c r="I550" s="203">
        <v>801</v>
      </c>
      <c r="J550" s="204" t="s">
        <v>2937</v>
      </c>
      <c r="K550" s="203">
        <v>961.2</v>
      </c>
      <c r="L550" s="203" t="s">
        <v>459</v>
      </c>
      <c r="M550" s="203" t="s">
        <v>7116</v>
      </c>
      <c r="N550" t="s">
        <v>7117</v>
      </c>
    </row>
    <row r="551" spans="1:14" x14ac:dyDescent="0.2">
      <c r="A551" s="246">
        <v>44960</v>
      </c>
      <c r="B551" s="203" t="s">
        <v>541</v>
      </c>
      <c r="C551" s="106">
        <v>6667.1</v>
      </c>
      <c r="D551" s="203" t="s">
        <v>452</v>
      </c>
      <c r="E551" s="203" t="s">
        <v>7120</v>
      </c>
      <c r="F551" t="s">
        <v>3856</v>
      </c>
      <c r="G551" s="230"/>
      <c r="H551" s="293">
        <v>8</v>
      </c>
      <c r="I551" s="203">
        <v>369</v>
      </c>
      <c r="J551" s="204" t="s">
        <v>2937</v>
      </c>
      <c r="K551" s="203">
        <v>442.8</v>
      </c>
      <c r="L551" s="203" t="s">
        <v>459</v>
      </c>
      <c r="M551" s="203" t="s">
        <v>7116</v>
      </c>
      <c r="N551" t="s">
        <v>7117</v>
      </c>
    </row>
    <row r="552" spans="1:14" x14ac:dyDescent="0.2">
      <c r="A552" s="246">
        <v>44971</v>
      </c>
      <c r="B552" s="203" t="s">
        <v>541</v>
      </c>
      <c r="C552" s="106">
        <v>6542.11</v>
      </c>
      <c r="D552" s="203" t="s">
        <v>452</v>
      </c>
      <c r="E552" s="203" t="s">
        <v>7125</v>
      </c>
      <c r="F552" t="s">
        <v>3463</v>
      </c>
      <c r="G552" s="230"/>
      <c r="H552" s="293">
        <v>8</v>
      </c>
      <c r="I552" s="203">
        <v>462</v>
      </c>
      <c r="J552" s="204" t="s">
        <v>2937</v>
      </c>
      <c r="K552" s="203">
        <v>554.4</v>
      </c>
      <c r="L552" s="203" t="s">
        <v>459</v>
      </c>
      <c r="M552" s="203" t="s">
        <v>7116</v>
      </c>
      <c r="N552" t="s">
        <v>7117</v>
      </c>
    </row>
    <row r="553" spans="1:14" x14ac:dyDescent="0.2">
      <c r="A553" s="246">
        <v>44973</v>
      </c>
      <c r="B553" s="203" t="s">
        <v>541</v>
      </c>
      <c r="C553" s="106">
        <v>6637.1</v>
      </c>
      <c r="D553" s="203" t="s">
        <v>452</v>
      </c>
      <c r="E553" s="203" t="s">
        <v>7126</v>
      </c>
      <c r="F553" t="s">
        <v>3304</v>
      </c>
      <c r="G553" s="230"/>
      <c r="H553" s="293">
        <v>1</v>
      </c>
      <c r="I553" s="203">
        <v>801</v>
      </c>
      <c r="J553" s="204" t="s">
        <v>2937</v>
      </c>
      <c r="K553" s="203">
        <v>961.2</v>
      </c>
      <c r="L553" s="203" t="s">
        <v>459</v>
      </c>
      <c r="M553" s="203" t="s">
        <v>7116</v>
      </c>
      <c r="N553" t="s">
        <v>7117</v>
      </c>
    </row>
    <row r="554" spans="1:14" x14ac:dyDescent="0.2">
      <c r="A554" s="246">
        <v>44965</v>
      </c>
      <c r="B554" s="203" t="s">
        <v>541</v>
      </c>
      <c r="C554" s="106">
        <v>6542.1</v>
      </c>
      <c r="D554" s="203" t="s">
        <v>452</v>
      </c>
      <c r="E554" s="203" t="s">
        <v>7139</v>
      </c>
      <c r="F554" t="s">
        <v>2936</v>
      </c>
      <c r="G554" s="230"/>
      <c r="H554" s="293">
        <v>1</v>
      </c>
      <c r="I554" s="203">
        <v>1499</v>
      </c>
      <c r="J554" s="204" t="s">
        <v>2937</v>
      </c>
      <c r="K554" s="203">
        <v>1798.8</v>
      </c>
      <c r="L554" s="203" t="s">
        <v>459</v>
      </c>
      <c r="M554" s="203" t="s">
        <v>7116</v>
      </c>
      <c r="N554" t="s">
        <v>7117</v>
      </c>
    </row>
    <row r="555" spans="1:14" x14ac:dyDescent="0.2">
      <c r="A555" s="246">
        <v>44972</v>
      </c>
      <c r="B555" s="203" t="s">
        <v>541</v>
      </c>
      <c r="C555" s="106">
        <v>6542.11</v>
      </c>
      <c r="D555" s="203" t="s">
        <v>452</v>
      </c>
      <c r="E555" s="203" t="s">
        <v>7125</v>
      </c>
      <c r="F555" t="s">
        <v>3463</v>
      </c>
      <c r="G555" s="230"/>
      <c r="H555" s="293">
        <v>8</v>
      </c>
      <c r="I555" s="203">
        <v>462</v>
      </c>
      <c r="J555" s="204" t="s">
        <v>2937</v>
      </c>
      <c r="K555" s="203">
        <v>554.4</v>
      </c>
      <c r="L555" s="203" t="s">
        <v>459</v>
      </c>
      <c r="M555" s="203" t="s">
        <v>7116</v>
      </c>
      <c r="N555" t="s">
        <v>7117</v>
      </c>
    </row>
    <row r="556" spans="1:14" x14ac:dyDescent="0.2">
      <c r="A556" s="246">
        <v>44966</v>
      </c>
      <c r="B556" s="203" t="s">
        <v>541</v>
      </c>
      <c r="C556" s="106">
        <v>6542.1</v>
      </c>
      <c r="D556" s="203" t="s">
        <v>452</v>
      </c>
      <c r="E556" s="203" t="s">
        <v>7139</v>
      </c>
      <c r="F556" t="s">
        <v>2936</v>
      </c>
      <c r="G556" s="230"/>
      <c r="H556" s="293">
        <v>1</v>
      </c>
      <c r="I556" s="203">
        <v>1499</v>
      </c>
      <c r="J556" s="204" t="s">
        <v>2937</v>
      </c>
      <c r="K556" s="203">
        <v>1798.8</v>
      </c>
      <c r="L556" s="203" t="s">
        <v>459</v>
      </c>
      <c r="M556" s="203" t="s">
        <v>7116</v>
      </c>
      <c r="N556" t="s">
        <v>7117</v>
      </c>
    </row>
    <row r="557" spans="1:14" x14ac:dyDescent="0.2">
      <c r="A557" s="246">
        <v>44974</v>
      </c>
      <c r="B557" s="203" t="s">
        <v>541</v>
      </c>
      <c r="C557" s="106">
        <v>6637.1</v>
      </c>
      <c r="D557" s="203" t="s">
        <v>452</v>
      </c>
      <c r="E557" s="203" t="s">
        <v>7126</v>
      </c>
      <c r="F557" t="s">
        <v>3304</v>
      </c>
      <c r="G557" s="230"/>
      <c r="H557" s="293">
        <v>1</v>
      </c>
      <c r="I557" s="203">
        <v>801</v>
      </c>
      <c r="J557" s="204" t="s">
        <v>2937</v>
      </c>
      <c r="K557" s="203">
        <v>961.2</v>
      </c>
      <c r="L557" s="203" t="s">
        <v>459</v>
      </c>
      <c r="M557" s="203" t="s">
        <v>7116</v>
      </c>
      <c r="N557" t="s">
        <v>7117</v>
      </c>
    </row>
    <row r="558" spans="1:14" x14ac:dyDescent="0.2">
      <c r="A558" s="246">
        <v>44973</v>
      </c>
      <c r="B558" s="203" t="s">
        <v>541</v>
      </c>
      <c r="C558" s="106">
        <v>6630.1</v>
      </c>
      <c r="D558" s="203" t="s">
        <v>452</v>
      </c>
      <c r="E558" s="203" t="s">
        <v>7126</v>
      </c>
      <c r="F558" t="s">
        <v>3304</v>
      </c>
      <c r="G558" s="230"/>
      <c r="H558" s="293">
        <v>7</v>
      </c>
      <c r="I558" s="203">
        <v>801</v>
      </c>
      <c r="J558" s="204" t="s">
        <v>2937</v>
      </c>
      <c r="K558" s="203">
        <v>961.2</v>
      </c>
      <c r="L558" s="203" t="s">
        <v>459</v>
      </c>
      <c r="M558" s="203" t="s">
        <v>7116</v>
      </c>
      <c r="N558" t="s">
        <v>7117</v>
      </c>
    </row>
    <row r="559" spans="1:14" x14ac:dyDescent="0.2">
      <c r="A559" s="246">
        <v>44964</v>
      </c>
      <c r="B559" s="203" t="s">
        <v>541</v>
      </c>
      <c r="C559" s="106">
        <v>6637.1</v>
      </c>
      <c r="D559" s="203" t="s">
        <v>452</v>
      </c>
      <c r="E559" s="203" t="s">
        <v>7125</v>
      </c>
      <c r="F559" t="s">
        <v>3463</v>
      </c>
      <c r="G559" s="230"/>
      <c r="H559" s="293">
        <v>2</v>
      </c>
      <c r="I559" s="203">
        <v>462</v>
      </c>
      <c r="J559" s="204" t="s">
        <v>2937</v>
      </c>
      <c r="K559" s="203">
        <v>554.4</v>
      </c>
      <c r="L559" s="203" t="s">
        <v>459</v>
      </c>
      <c r="M559" s="203" t="s">
        <v>7116</v>
      </c>
      <c r="N559" t="s">
        <v>7117</v>
      </c>
    </row>
    <row r="560" spans="1:14" x14ac:dyDescent="0.2">
      <c r="A560" s="246">
        <v>44967</v>
      </c>
      <c r="B560" s="203" t="s">
        <v>541</v>
      </c>
      <c r="C560" s="106">
        <v>6542.1</v>
      </c>
      <c r="D560" s="203" t="s">
        <v>452</v>
      </c>
      <c r="E560" s="203" t="s">
        <v>7139</v>
      </c>
      <c r="F560" t="s">
        <v>2936</v>
      </c>
      <c r="G560" s="230"/>
      <c r="H560" s="293">
        <v>1</v>
      </c>
      <c r="I560" s="203">
        <v>1499</v>
      </c>
      <c r="J560" s="204" t="s">
        <v>2937</v>
      </c>
      <c r="K560" s="203">
        <v>1798.8</v>
      </c>
      <c r="L560" s="203" t="s">
        <v>459</v>
      </c>
      <c r="M560" s="203" t="s">
        <v>7116</v>
      </c>
      <c r="N560" t="s">
        <v>7117</v>
      </c>
    </row>
    <row r="561" spans="1:14" x14ac:dyDescent="0.2">
      <c r="A561" s="246">
        <v>44974</v>
      </c>
      <c r="B561" s="203" t="s">
        <v>541</v>
      </c>
      <c r="C561" s="106">
        <v>6630.1</v>
      </c>
      <c r="D561" s="203" t="s">
        <v>452</v>
      </c>
      <c r="E561" s="203" t="s">
        <v>7126</v>
      </c>
      <c r="F561" t="s">
        <v>3304</v>
      </c>
      <c r="G561" s="230"/>
      <c r="H561" s="293">
        <v>7</v>
      </c>
      <c r="I561" s="203">
        <v>801</v>
      </c>
      <c r="J561" s="204" t="s">
        <v>2937</v>
      </c>
      <c r="K561" s="203">
        <v>961.2</v>
      </c>
      <c r="L561" s="203" t="s">
        <v>459</v>
      </c>
      <c r="M561" s="203" t="s">
        <v>7116</v>
      </c>
      <c r="N561" t="s">
        <v>7117</v>
      </c>
    </row>
    <row r="562" spans="1:14" x14ac:dyDescent="0.2">
      <c r="A562" s="246">
        <v>44966</v>
      </c>
      <c r="B562" s="203" t="s">
        <v>541</v>
      </c>
      <c r="C562" s="106">
        <v>6637.1</v>
      </c>
      <c r="D562" s="203" t="s">
        <v>452</v>
      </c>
      <c r="E562" s="203" t="s">
        <v>7125</v>
      </c>
      <c r="F562" t="s">
        <v>3463</v>
      </c>
      <c r="G562" s="230"/>
      <c r="H562" s="293">
        <v>2</v>
      </c>
      <c r="I562" s="203">
        <v>462</v>
      </c>
      <c r="J562" s="204" t="s">
        <v>2937</v>
      </c>
      <c r="K562" s="203">
        <v>554.4</v>
      </c>
      <c r="L562" s="203" t="s">
        <v>459</v>
      </c>
      <c r="M562" s="203" t="s">
        <v>7116</v>
      </c>
      <c r="N562" t="s">
        <v>7117</v>
      </c>
    </row>
    <row r="563" spans="1:14" x14ac:dyDescent="0.2">
      <c r="A563" s="246">
        <v>44971</v>
      </c>
      <c r="B563" s="203" t="s">
        <v>541</v>
      </c>
      <c r="C563" s="106">
        <v>6681.1</v>
      </c>
      <c r="D563" s="203" t="s">
        <v>452</v>
      </c>
      <c r="E563" s="203" t="s">
        <v>7127</v>
      </c>
      <c r="F563" t="s">
        <v>3011</v>
      </c>
      <c r="G563" s="230"/>
      <c r="H563" s="293">
        <v>8</v>
      </c>
      <c r="I563" s="203">
        <v>693</v>
      </c>
      <c r="J563" s="204" t="s">
        <v>2937</v>
      </c>
      <c r="K563" s="203">
        <v>831.6</v>
      </c>
      <c r="L563" s="203" t="s">
        <v>459</v>
      </c>
      <c r="M563" s="203" t="s">
        <v>7116</v>
      </c>
      <c r="N563" t="s">
        <v>7117</v>
      </c>
    </row>
    <row r="564" spans="1:14" x14ac:dyDescent="0.2">
      <c r="A564" s="246">
        <v>44967</v>
      </c>
      <c r="B564" s="203" t="s">
        <v>541</v>
      </c>
      <c r="C564" s="106">
        <v>6637.1</v>
      </c>
      <c r="D564" s="203" t="s">
        <v>452</v>
      </c>
      <c r="E564" s="203" t="s">
        <v>7125</v>
      </c>
      <c r="F564" t="s">
        <v>3463</v>
      </c>
      <c r="G564" s="230"/>
      <c r="H564" s="293">
        <v>2</v>
      </c>
      <c r="I564" s="203">
        <v>462</v>
      </c>
      <c r="J564" s="204" t="s">
        <v>2937</v>
      </c>
      <c r="K564" s="203">
        <v>554.4</v>
      </c>
      <c r="L564" s="203" t="s">
        <v>459</v>
      </c>
      <c r="M564" s="203" t="s">
        <v>7116</v>
      </c>
      <c r="N564" t="s">
        <v>7117</v>
      </c>
    </row>
    <row r="565" spans="1:14" x14ac:dyDescent="0.2">
      <c r="A565" s="246">
        <v>44980</v>
      </c>
      <c r="B565" s="203" t="s">
        <v>541</v>
      </c>
      <c r="C565" s="106">
        <v>6637.1</v>
      </c>
      <c r="D565" s="203" t="s">
        <v>452</v>
      </c>
      <c r="E565" s="203" t="s">
        <v>7126</v>
      </c>
      <c r="F565" t="s">
        <v>3304</v>
      </c>
      <c r="G565" s="230"/>
      <c r="H565" s="293">
        <v>1</v>
      </c>
      <c r="I565" s="203">
        <v>801</v>
      </c>
      <c r="J565" s="204" t="s">
        <v>2937</v>
      </c>
      <c r="K565" s="203">
        <v>961.2</v>
      </c>
      <c r="L565" s="203" t="s">
        <v>459</v>
      </c>
      <c r="M565" s="203" t="s">
        <v>7116</v>
      </c>
      <c r="N565" t="s">
        <v>7117</v>
      </c>
    </row>
    <row r="566" spans="1:14" x14ac:dyDescent="0.2">
      <c r="A566" s="246">
        <v>44972</v>
      </c>
      <c r="B566" s="203" t="s">
        <v>541</v>
      </c>
      <c r="C566" s="106">
        <v>6681.1</v>
      </c>
      <c r="D566" s="203" t="s">
        <v>452</v>
      </c>
      <c r="E566" s="203" t="s">
        <v>7127</v>
      </c>
      <c r="F566" t="s">
        <v>3011</v>
      </c>
      <c r="G566" s="230"/>
      <c r="H566" s="293">
        <v>8</v>
      </c>
      <c r="I566" s="203">
        <v>693</v>
      </c>
      <c r="J566" s="204" t="s">
        <v>2937</v>
      </c>
      <c r="K566" s="203">
        <v>831.6</v>
      </c>
      <c r="L566" s="203" t="s">
        <v>459</v>
      </c>
      <c r="M566" s="203" t="s">
        <v>7116</v>
      </c>
      <c r="N566" t="s">
        <v>7117</v>
      </c>
    </row>
    <row r="567" spans="1:14" x14ac:dyDescent="0.2">
      <c r="A567" s="246">
        <v>44963</v>
      </c>
      <c r="B567" s="203" t="s">
        <v>541</v>
      </c>
      <c r="C567" s="106">
        <v>6667.1</v>
      </c>
      <c r="D567" s="203" t="s">
        <v>452</v>
      </c>
      <c r="E567" s="203" t="s">
        <v>7125</v>
      </c>
      <c r="F567" t="s">
        <v>3463</v>
      </c>
      <c r="G567" s="230"/>
      <c r="H567" s="293">
        <v>8</v>
      </c>
      <c r="I567" s="203">
        <v>462</v>
      </c>
      <c r="J567" s="204" t="s">
        <v>2937</v>
      </c>
      <c r="K567" s="203">
        <v>554.4</v>
      </c>
      <c r="L567" s="203" t="s">
        <v>459</v>
      </c>
      <c r="M567" s="203" t="s">
        <v>7116</v>
      </c>
      <c r="N567" t="s">
        <v>7117</v>
      </c>
    </row>
    <row r="568" spans="1:14" x14ac:dyDescent="0.2">
      <c r="A568" s="246">
        <v>44963</v>
      </c>
      <c r="B568" s="203" t="s">
        <v>541</v>
      </c>
      <c r="C568" s="106">
        <v>6427.1</v>
      </c>
      <c r="D568" s="203" t="s">
        <v>452</v>
      </c>
      <c r="E568" s="203" t="s">
        <v>7127</v>
      </c>
      <c r="F568" t="s">
        <v>3011</v>
      </c>
      <c r="G568" s="230"/>
      <c r="H568" s="293">
        <v>3</v>
      </c>
      <c r="I568" s="203">
        <v>693</v>
      </c>
      <c r="J568" s="204" t="s">
        <v>2937</v>
      </c>
      <c r="K568" s="203">
        <v>831.6</v>
      </c>
      <c r="L568" s="203" t="s">
        <v>459</v>
      </c>
      <c r="M568" s="203" t="s">
        <v>7116</v>
      </c>
      <c r="N568" t="s">
        <v>7117</v>
      </c>
    </row>
    <row r="569" spans="1:14" x14ac:dyDescent="0.2">
      <c r="A569" s="246">
        <v>44963</v>
      </c>
      <c r="B569" s="203" t="s">
        <v>541</v>
      </c>
      <c r="C569" s="106">
        <v>6667.1</v>
      </c>
      <c r="D569" s="203" t="s">
        <v>452</v>
      </c>
      <c r="E569" s="203" t="s">
        <v>7139</v>
      </c>
      <c r="F569" t="s">
        <v>2936</v>
      </c>
      <c r="G569" s="230"/>
      <c r="H569" s="293">
        <v>4</v>
      </c>
      <c r="I569" s="203">
        <v>1499</v>
      </c>
      <c r="J569" s="204" t="s">
        <v>2937</v>
      </c>
      <c r="K569" s="203">
        <v>1798.8</v>
      </c>
      <c r="L569" s="203" t="s">
        <v>459</v>
      </c>
      <c r="M569" s="203" t="s">
        <v>7116</v>
      </c>
      <c r="N569" t="s">
        <v>7117</v>
      </c>
    </row>
    <row r="570" spans="1:14" x14ac:dyDescent="0.2">
      <c r="A570" s="246">
        <v>44964</v>
      </c>
      <c r="B570" s="203" t="s">
        <v>541</v>
      </c>
      <c r="C570" s="106">
        <v>6667.1</v>
      </c>
      <c r="D570" s="203" t="s">
        <v>452</v>
      </c>
      <c r="E570" s="203" t="s">
        <v>7125</v>
      </c>
      <c r="F570" t="s">
        <v>3463</v>
      </c>
      <c r="G570" s="230"/>
      <c r="H570" s="293">
        <v>6</v>
      </c>
      <c r="I570" s="203">
        <v>462</v>
      </c>
      <c r="J570" s="204" t="s">
        <v>2937</v>
      </c>
      <c r="K570" s="203">
        <v>554.4</v>
      </c>
      <c r="L570" s="203" t="s">
        <v>459</v>
      </c>
      <c r="M570" s="203" t="s">
        <v>7116</v>
      </c>
      <c r="N570" t="s">
        <v>7117</v>
      </c>
    </row>
    <row r="571" spans="1:14" x14ac:dyDescent="0.2">
      <c r="A571" s="246">
        <v>44963</v>
      </c>
      <c r="B571" s="203" t="s">
        <v>541</v>
      </c>
      <c r="C571" s="106">
        <v>6681.1</v>
      </c>
      <c r="D571" s="203" t="s">
        <v>452</v>
      </c>
      <c r="E571" s="203" t="s">
        <v>7127</v>
      </c>
      <c r="F571" t="s">
        <v>3011</v>
      </c>
      <c r="G571" s="230"/>
      <c r="H571" s="293">
        <v>5</v>
      </c>
      <c r="I571" s="203">
        <v>693</v>
      </c>
      <c r="J571" s="204" t="s">
        <v>2937</v>
      </c>
      <c r="K571" s="203">
        <v>831.6</v>
      </c>
      <c r="L571" s="203" t="s">
        <v>459</v>
      </c>
      <c r="M571" s="203" t="s">
        <v>7116</v>
      </c>
      <c r="N571" t="s">
        <v>7117</v>
      </c>
    </row>
    <row r="572" spans="1:14" x14ac:dyDescent="0.2">
      <c r="A572" s="246">
        <v>44966</v>
      </c>
      <c r="B572" s="203" t="s">
        <v>541</v>
      </c>
      <c r="C572" s="106">
        <v>6667.1</v>
      </c>
      <c r="D572" s="203" t="s">
        <v>452</v>
      </c>
      <c r="E572" s="203" t="s">
        <v>7125</v>
      </c>
      <c r="F572" t="s">
        <v>3463</v>
      </c>
      <c r="G572" s="230"/>
      <c r="H572" s="293">
        <v>6</v>
      </c>
      <c r="I572" s="203">
        <v>462</v>
      </c>
      <c r="J572" s="204" t="s">
        <v>2937</v>
      </c>
      <c r="K572" s="203">
        <v>554.4</v>
      </c>
      <c r="L572" s="203" t="s">
        <v>459</v>
      </c>
      <c r="M572" s="203" t="s">
        <v>7116</v>
      </c>
      <c r="N572" t="s">
        <v>7117</v>
      </c>
    </row>
    <row r="573" spans="1:14" x14ac:dyDescent="0.2">
      <c r="A573" s="246">
        <v>44964</v>
      </c>
      <c r="B573" s="203" t="s">
        <v>541</v>
      </c>
      <c r="C573" s="106">
        <v>6667.1</v>
      </c>
      <c r="D573" s="203" t="s">
        <v>452</v>
      </c>
      <c r="E573" s="203" t="s">
        <v>7139</v>
      </c>
      <c r="F573" t="s">
        <v>2936</v>
      </c>
      <c r="G573" s="230"/>
      <c r="H573" s="293">
        <v>4</v>
      </c>
      <c r="I573" s="203">
        <v>1499</v>
      </c>
      <c r="J573" s="204" t="s">
        <v>2937</v>
      </c>
      <c r="K573" s="203">
        <v>1798.8</v>
      </c>
      <c r="L573" s="203" t="s">
        <v>459</v>
      </c>
      <c r="M573" s="203" t="s">
        <v>7116</v>
      </c>
      <c r="N573" t="s">
        <v>7117</v>
      </c>
    </row>
    <row r="574" spans="1:14" x14ac:dyDescent="0.2">
      <c r="A574" s="246">
        <v>44964</v>
      </c>
      <c r="B574" s="203" t="s">
        <v>541</v>
      </c>
      <c r="C574" s="106">
        <v>6681.1</v>
      </c>
      <c r="D574" s="203" t="s">
        <v>452</v>
      </c>
      <c r="E574" s="203" t="s">
        <v>7127</v>
      </c>
      <c r="F574" t="s">
        <v>3011</v>
      </c>
      <c r="G574" s="230"/>
      <c r="H574" s="293">
        <v>8</v>
      </c>
      <c r="I574" s="203">
        <v>693</v>
      </c>
      <c r="J574" s="204" t="s">
        <v>2937</v>
      </c>
      <c r="K574" s="203">
        <v>831.6</v>
      </c>
      <c r="L574" s="203" t="s">
        <v>459</v>
      </c>
      <c r="M574" s="203" t="s">
        <v>7116</v>
      </c>
      <c r="N574" t="s">
        <v>7117</v>
      </c>
    </row>
    <row r="575" spans="1:14" x14ac:dyDescent="0.2">
      <c r="A575" s="246">
        <v>44967</v>
      </c>
      <c r="B575" s="203" t="s">
        <v>541</v>
      </c>
      <c r="C575" s="106">
        <v>6667.1</v>
      </c>
      <c r="D575" s="203" t="s">
        <v>452</v>
      </c>
      <c r="E575" s="203" t="s">
        <v>7125</v>
      </c>
      <c r="F575" t="s">
        <v>3463</v>
      </c>
      <c r="G575" s="230"/>
      <c r="H575" s="293">
        <v>6</v>
      </c>
      <c r="I575" s="203">
        <v>462</v>
      </c>
      <c r="J575" s="204" t="s">
        <v>2937</v>
      </c>
      <c r="K575" s="203">
        <v>554.4</v>
      </c>
      <c r="L575" s="203" t="s">
        <v>459</v>
      </c>
      <c r="M575" s="203" t="s">
        <v>7116</v>
      </c>
      <c r="N575" t="s">
        <v>7117</v>
      </c>
    </row>
    <row r="576" spans="1:14" x14ac:dyDescent="0.2">
      <c r="A576" s="246">
        <v>44965</v>
      </c>
      <c r="B576" s="203" t="s">
        <v>541</v>
      </c>
      <c r="C576" s="106">
        <v>6667.1</v>
      </c>
      <c r="D576" s="203" t="s">
        <v>452</v>
      </c>
      <c r="E576" s="203" t="s">
        <v>7139</v>
      </c>
      <c r="F576" t="s">
        <v>2936</v>
      </c>
      <c r="G576" s="230"/>
      <c r="H576" s="293">
        <v>4</v>
      </c>
      <c r="I576" s="203">
        <v>1499</v>
      </c>
      <c r="J576" s="204" t="s">
        <v>2937</v>
      </c>
      <c r="K576" s="203">
        <v>1798.8</v>
      </c>
      <c r="L576" s="203" t="s">
        <v>459</v>
      </c>
      <c r="M576" s="203" t="s">
        <v>7116</v>
      </c>
      <c r="N576" t="s">
        <v>7117</v>
      </c>
    </row>
    <row r="577" spans="1:14" x14ac:dyDescent="0.2">
      <c r="A577" s="246">
        <v>44965</v>
      </c>
      <c r="B577" s="203" t="s">
        <v>541</v>
      </c>
      <c r="C577" s="106">
        <v>6681.1</v>
      </c>
      <c r="D577" s="203" t="s">
        <v>452</v>
      </c>
      <c r="E577" s="203" t="s">
        <v>7127</v>
      </c>
      <c r="F577" t="s">
        <v>3011</v>
      </c>
      <c r="G577" s="230"/>
      <c r="H577" s="293">
        <v>3</v>
      </c>
      <c r="I577" s="203">
        <v>693</v>
      </c>
      <c r="J577" s="204" t="s">
        <v>2937</v>
      </c>
      <c r="K577" s="203">
        <v>831.6</v>
      </c>
      <c r="L577" s="203" t="s">
        <v>459</v>
      </c>
      <c r="M577" s="203" t="s">
        <v>7116</v>
      </c>
      <c r="N577" t="s">
        <v>7117</v>
      </c>
    </row>
    <row r="578" spans="1:14" x14ac:dyDescent="0.2">
      <c r="A578" s="246">
        <v>44966</v>
      </c>
      <c r="B578" s="203" t="s">
        <v>541</v>
      </c>
      <c r="C578" s="106">
        <v>6667.1</v>
      </c>
      <c r="D578" s="203" t="s">
        <v>452</v>
      </c>
      <c r="E578" s="203" t="s">
        <v>7139</v>
      </c>
      <c r="F578" t="s">
        <v>2936</v>
      </c>
      <c r="G578" s="230"/>
      <c r="H578" s="293">
        <v>4</v>
      </c>
      <c r="I578" s="203">
        <v>1499</v>
      </c>
      <c r="J578" s="204" t="s">
        <v>2937</v>
      </c>
      <c r="K578" s="203">
        <v>1798.8</v>
      </c>
      <c r="L578" s="203" t="s">
        <v>459</v>
      </c>
      <c r="M578" s="203" t="s">
        <v>7116</v>
      </c>
      <c r="N578" t="s">
        <v>7117</v>
      </c>
    </row>
    <row r="579" spans="1:14" x14ac:dyDescent="0.2">
      <c r="A579" s="246">
        <v>44970</v>
      </c>
      <c r="B579" s="203" t="s">
        <v>541</v>
      </c>
      <c r="C579" s="106">
        <v>6667.1</v>
      </c>
      <c r="D579" s="203" t="s">
        <v>452</v>
      </c>
      <c r="E579" s="203" t="s">
        <v>7125</v>
      </c>
      <c r="F579" t="s">
        <v>3463</v>
      </c>
      <c r="G579" s="230"/>
      <c r="H579" s="293">
        <v>8</v>
      </c>
      <c r="I579" s="203">
        <v>462</v>
      </c>
      <c r="J579" s="204" t="s">
        <v>2937</v>
      </c>
      <c r="K579" s="203">
        <v>554.4</v>
      </c>
      <c r="L579" s="203" t="s">
        <v>459</v>
      </c>
      <c r="M579" s="203" t="s">
        <v>7116</v>
      </c>
      <c r="N579" t="s">
        <v>7117</v>
      </c>
    </row>
    <row r="580" spans="1:14" x14ac:dyDescent="0.2">
      <c r="A580" s="246">
        <v>44966</v>
      </c>
      <c r="B580" s="203" t="s">
        <v>541</v>
      </c>
      <c r="C580" s="106">
        <v>6681.1</v>
      </c>
      <c r="D580" s="203" t="s">
        <v>452</v>
      </c>
      <c r="E580" s="203" t="s">
        <v>7127</v>
      </c>
      <c r="F580" t="s">
        <v>3011</v>
      </c>
      <c r="G580" s="230"/>
      <c r="H580" s="293">
        <v>4</v>
      </c>
      <c r="I580" s="203">
        <v>693</v>
      </c>
      <c r="J580" s="204" t="s">
        <v>2937</v>
      </c>
      <c r="K580" s="203">
        <v>831.6</v>
      </c>
      <c r="L580" s="203" t="s">
        <v>459</v>
      </c>
      <c r="M580" s="203" t="s">
        <v>7116</v>
      </c>
      <c r="N580" t="s">
        <v>7117</v>
      </c>
    </row>
    <row r="581" spans="1:14" x14ac:dyDescent="0.2">
      <c r="A581" s="246">
        <v>44967</v>
      </c>
      <c r="B581" s="203" t="s">
        <v>541</v>
      </c>
      <c r="C581" s="106">
        <v>6667.1</v>
      </c>
      <c r="D581" s="203" t="s">
        <v>452</v>
      </c>
      <c r="E581" s="203" t="s">
        <v>7139</v>
      </c>
      <c r="F581" t="s">
        <v>2936</v>
      </c>
      <c r="G581" s="230"/>
      <c r="H581" s="293">
        <v>4</v>
      </c>
      <c r="I581" s="203">
        <v>1499</v>
      </c>
      <c r="J581" s="204" t="s">
        <v>2937</v>
      </c>
      <c r="K581" s="203">
        <v>1798.8</v>
      </c>
      <c r="L581" s="203" t="s">
        <v>459</v>
      </c>
      <c r="M581" s="203" t="s">
        <v>7116</v>
      </c>
      <c r="N581" t="s">
        <v>7117</v>
      </c>
    </row>
    <row r="582" spans="1:14" x14ac:dyDescent="0.2">
      <c r="A582" s="246">
        <v>44958</v>
      </c>
      <c r="B582" s="203" t="s">
        <v>541</v>
      </c>
      <c r="C582" s="106">
        <v>6637.1</v>
      </c>
      <c r="D582" s="203" t="s">
        <v>452</v>
      </c>
      <c r="E582" s="203" t="s">
        <v>7125</v>
      </c>
      <c r="F582" t="s">
        <v>3463</v>
      </c>
      <c r="G582" s="230"/>
      <c r="H582" s="293">
        <v>4</v>
      </c>
      <c r="I582" s="203">
        <v>462</v>
      </c>
      <c r="J582" s="204" t="s">
        <v>2937</v>
      </c>
      <c r="K582" s="203">
        <v>554.4</v>
      </c>
      <c r="L582" s="203" t="s">
        <v>459</v>
      </c>
      <c r="M582" s="203" t="s">
        <v>7116</v>
      </c>
      <c r="N582" t="s">
        <v>7117</v>
      </c>
    </row>
    <row r="583" spans="1:14" x14ac:dyDescent="0.2">
      <c r="A583" s="246">
        <v>44967</v>
      </c>
      <c r="B583" s="203" t="s">
        <v>541</v>
      </c>
      <c r="C583" s="106">
        <v>6681.1</v>
      </c>
      <c r="D583" s="203" t="s">
        <v>452</v>
      </c>
      <c r="E583" s="203" t="s">
        <v>7127</v>
      </c>
      <c r="F583" t="s">
        <v>3011</v>
      </c>
      <c r="G583" s="230"/>
      <c r="H583" s="293">
        <v>6</v>
      </c>
      <c r="I583" s="203">
        <v>693</v>
      </c>
      <c r="J583" s="204" t="s">
        <v>2937</v>
      </c>
      <c r="K583" s="203">
        <v>831.6</v>
      </c>
      <c r="L583" s="203" t="s">
        <v>459</v>
      </c>
      <c r="M583" s="203" t="s">
        <v>7116</v>
      </c>
      <c r="N583" t="s">
        <v>7117</v>
      </c>
    </row>
    <row r="584" spans="1:14" x14ac:dyDescent="0.2">
      <c r="A584" s="246">
        <v>44959</v>
      </c>
      <c r="B584" s="203" t="s">
        <v>541</v>
      </c>
      <c r="C584" s="106">
        <v>6637.1</v>
      </c>
      <c r="D584" s="203" t="s">
        <v>452</v>
      </c>
      <c r="E584" s="203" t="s">
        <v>7125</v>
      </c>
      <c r="F584" t="s">
        <v>3463</v>
      </c>
      <c r="G584" s="230"/>
      <c r="H584" s="293">
        <v>4</v>
      </c>
      <c r="I584" s="203">
        <v>462</v>
      </c>
      <c r="J584" s="204" t="s">
        <v>2937</v>
      </c>
      <c r="K584" s="203">
        <v>554.4</v>
      </c>
      <c r="L584" s="203" t="s">
        <v>459</v>
      </c>
      <c r="M584" s="203" t="s">
        <v>7116</v>
      </c>
      <c r="N584" t="s">
        <v>7117</v>
      </c>
    </row>
    <row r="585" spans="1:14" x14ac:dyDescent="0.2">
      <c r="A585" s="246">
        <v>44965</v>
      </c>
      <c r="B585" s="203" t="s">
        <v>541</v>
      </c>
      <c r="C585" s="106">
        <v>6563.1</v>
      </c>
      <c r="D585" s="203" t="s">
        <v>452</v>
      </c>
      <c r="E585" s="203" t="s">
        <v>7127</v>
      </c>
      <c r="F585" t="s">
        <v>3011</v>
      </c>
      <c r="G585" s="230"/>
      <c r="H585" s="293">
        <v>2</v>
      </c>
      <c r="I585" s="203">
        <v>693</v>
      </c>
      <c r="J585" s="204" t="s">
        <v>2937</v>
      </c>
      <c r="K585" s="203">
        <v>831.6</v>
      </c>
      <c r="L585" s="203" t="s">
        <v>459</v>
      </c>
      <c r="M585" s="203" t="s">
        <v>7116</v>
      </c>
      <c r="N585" t="s">
        <v>7117</v>
      </c>
    </row>
    <row r="586" spans="1:14" x14ac:dyDescent="0.2">
      <c r="A586" s="246">
        <v>44959</v>
      </c>
      <c r="B586" s="203" t="s">
        <v>541</v>
      </c>
      <c r="C586" s="106">
        <v>6427.1</v>
      </c>
      <c r="D586" s="203" t="s">
        <v>452</v>
      </c>
      <c r="E586" s="203" t="s">
        <v>7127</v>
      </c>
      <c r="F586" t="s">
        <v>3011</v>
      </c>
      <c r="G586" s="230"/>
      <c r="H586" s="293">
        <v>4</v>
      </c>
      <c r="I586" s="203">
        <v>693</v>
      </c>
      <c r="J586" s="204" t="s">
        <v>2937</v>
      </c>
      <c r="K586" s="203">
        <v>831.6</v>
      </c>
      <c r="L586" s="203" t="s">
        <v>459</v>
      </c>
      <c r="M586" s="203" t="s">
        <v>7116</v>
      </c>
      <c r="N586" t="s">
        <v>7117</v>
      </c>
    </row>
    <row r="587" spans="1:14" x14ac:dyDescent="0.2">
      <c r="A587" s="246">
        <v>44963</v>
      </c>
      <c r="B587" s="203" t="s">
        <v>541</v>
      </c>
      <c r="C587" s="106">
        <v>6637.1</v>
      </c>
      <c r="D587" s="203" t="s">
        <v>452</v>
      </c>
      <c r="E587" s="203" t="s">
        <v>7139</v>
      </c>
      <c r="F587" t="s">
        <v>2936</v>
      </c>
      <c r="G587" s="230"/>
      <c r="H587" s="293">
        <v>2</v>
      </c>
      <c r="I587" s="203">
        <v>1499</v>
      </c>
      <c r="J587" s="204" t="s">
        <v>2937</v>
      </c>
      <c r="K587" s="203">
        <v>1798.8</v>
      </c>
      <c r="L587" s="203" t="s">
        <v>459</v>
      </c>
      <c r="M587" s="203" t="s">
        <v>7116</v>
      </c>
      <c r="N587" t="s">
        <v>7117</v>
      </c>
    </row>
    <row r="588" spans="1:14" x14ac:dyDescent="0.2">
      <c r="A588" s="246">
        <v>44964</v>
      </c>
      <c r="B588" s="203" t="s">
        <v>541</v>
      </c>
      <c r="C588" s="106">
        <v>6637.1</v>
      </c>
      <c r="D588" s="203" t="s">
        <v>452</v>
      </c>
      <c r="E588" s="203" t="s">
        <v>7139</v>
      </c>
      <c r="F588" t="s">
        <v>2936</v>
      </c>
      <c r="G588" s="230"/>
      <c r="H588" s="293">
        <v>2</v>
      </c>
      <c r="I588" s="203">
        <v>1499</v>
      </c>
      <c r="J588" s="204" t="s">
        <v>2937</v>
      </c>
      <c r="K588" s="203">
        <v>1798.8</v>
      </c>
      <c r="L588" s="203" t="s">
        <v>459</v>
      </c>
      <c r="M588" s="203" t="s">
        <v>7116</v>
      </c>
      <c r="N588" t="s">
        <v>7117</v>
      </c>
    </row>
    <row r="589" spans="1:14" x14ac:dyDescent="0.2">
      <c r="A589" s="246">
        <v>44965</v>
      </c>
      <c r="B589" s="203" t="s">
        <v>541</v>
      </c>
      <c r="C589" s="106">
        <v>6637.1</v>
      </c>
      <c r="D589" s="203" t="s">
        <v>452</v>
      </c>
      <c r="E589" s="203" t="s">
        <v>7139</v>
      </c>
      <c r="F589" t="s">
        <v>2936</v>
      </c>
      <c r="G589" s="230"/>
      <c r="H589" s="293">
        <v>1</v>
      </c>
      <c r="I589" s="203">
        <v>1499</v>
      </c>
      <c r="J589" s="204" t="s">
        <v>2937</v>
      </c>
      <c r="K589" s="203">
        <v>1798.8</v>
      </c>
      <c r="L589" s="203" t="s">
        <v>459</v>
      </c>
      <c r="M589" s="203" t="s">
        <v>7116</v>
      </c>
      <c r="N589" t="s">
        <v>7117</v>
      </c>
    </row>
    <row r="590" spans="1:14" x14ac:dyDescent="0.2">
      <c r="A590" s="246">
        <v>44966</v>
      </c>
      <c r="B590" s="203" t="s">
        <v>541</v>
      </c>
      <c r="C590" s="106">
        <v>6637.1</v>
      </c>
      <c r="D590" s="203" t="s">
        <v>452</v>
      </c>
      <c r="E590" s="203" t="s">
        <v>7139</v>
      </c>
      <c r="F590" t="s">
        <v>2936</v>
      </c>
      <c r="G590" s="230"/>
      <c r="H590" s="293">
        <v>2</v>
      </c>
      <c r="I590" s="203">
        <v>1499</v>
      </c>
      <c r="J590" s="204" t="s">
        <v>2937</v>
      </c>
      <c r="K590" s="203">
        <v>1798.8</v>
      </c>
      <c r="L590" s="203" t="s">
        <v>459</v>
      </c>
      <c r="M590" s="203" t="s">
        <v>7116</v>
      </c>
      <c r="N590" t="s">
        <v>7117</v>
      </c>
    </row>
    <row r="591" spans="1:14" x14ac:dyDescent="0.2">
      <c r="A591" s="246">
        <v>44967</v>
      </c>
      <c r="B591" s="203" t="s">
        <v>541</v>
      </c>
      <c r="C591" s="106">
        <v>6637.1</v>
      </c>
      <c r="D591" s="203" t="s">
        <v>452</v>
      </c>
      <c r="E591" s="203" t="s">
        <v>7139</v>
      </c>
      <c r="F591" t="s">
        <v>2936</v>
      </c>
      <c r="G591" s="230"/>
      <c r="H591" s="293">
        <v>2</v>
      </c>
      <c r="I591" s="203">
        <v>1499</v>
      </c>
      <c r="J591" s="204" t="s">
        <v>2937</v>
      </c>
      <c r="K591" s="203">
        <v>1798.8</v>
      </c>
      <c r="L591" s="203" t="s">
        <v>459</v>
      </c>
      <c r="M591" s="203" t="s">
        <v>7116</v>
      </c>
      <c r="N591" t="s">
        <v>7117</v>
      </c>
    </row>
    <row r="592" spans="1:14" x14ac:dyDescent="0.2">
      <c r="A592" s="246">
        <v>44971</v>
      </c>
      <c r="B592" s="203" t="s">
        <v>541</v>
      </c>
      <c r="C592" s="106">
        <v>6542.1</v>
      </c>
      <c r="D592" s="203" t="s">
        <v>452</v>
      </c>
      <c r="E592" s="203" t="s">
        <v>7139</v>
      </c>
      <c r="F592" t="s">
        <v>2936</v>
      </c>
      <c r="G592" s="230"/>
      <c r="H592" s="293">
        <v>1</v>
      </c>
      <c r="I592" s="203">
        <v>1499</v>
      </c>
      <c r="J592" s="204" t="s">
        <v>2937</v>
      </c>
      <c r="K592" s="203">
        <v>1798.8</v>
      </c>
      <c r="L592" s="203" t="s">
        <v>459</v>
      </c>
      <c r="M592" s="203" t="s">
        <v>7116</v>
      </c>
      <c r="N592" t="s">
        <v>7117</v>
      </c>
    </row>
    <row r="593" spans="1:14" x14ac:dyDescent="0.2">
      <c r="A593" s="246">
        <v>44972</v>
      </c>
      <c r="B593" s="203" t="s">
        <v>541</v>
      </c>
      <c r="C593" s="106">
        <v>6542.1</v>
      </c>
      <c r="D593" s="203" t="s">
        <v>452</v>
      </c>
      <c r="E593" s="203" t="s">
        <v>7139</v>
      </c>
      <c r="F593" t="s">
        <v>2936</v>
      </c>
      <c r="G593" s="230"/>
      <c r="H593" s="293">
        <v>1</v>
      </c>
      <c r="I593" s="203">
        <v>1499</v>
      </c>
      <c r="J593" s="204" t="s">
        <v>2937</v>
      </c>
      <c r="K593" s="203">
        <v>1798.8</v>
      </c>
      <c r="L593" s="203" t="s">
        <v>459</v>
      </c>
      <c r="M593" s="203" t="s">
        <v>7116</v>
      </c>
      <c r="N593" t="s">
        <v>7117</v>
      </c>
    </row>
    <row r="594" spans="1:14" x14ac:dyDescent="0.2">
      <c r="A594" s="246">
        <v>44958</v>
      </c>
      <c r="B594" s="203" t="s">
        <v>541</v>
      </c>
      <c r="C594" s="106">
        <v>6427.1</v>
      </c>
      <c r="D594" s="203" t="s">
        <v>452</v>
      </c>
      <c r="E594" s="203" t="s">
        <v>7139</v>
      </c>
      <c r="F594" t="s">
        <v>2936</v>
      </c>
      <c r="G594" s="230"/>
      <c r="H594" s="293">
        <v>1</v>
      </c>
      <c r="I594" s="203">
        <v>1499</v>
      </c>
      <c r="J594" s="204" t="s">
        <v>2937</v>
      </c>
      <c r="K594" s="203">
        <v>1798.8</v>
      </c>
      <c r="L594" s="203" t="s">
        <v>459</v>
      </c>
      <c r="M594" s="203" t="s">
        <v>7116</v>
      </c>
      <c r="N594" t="s">
        <v>7117</v>
      </c>
    </row>
    <row r="595" spans="1:14" x14ac:dyDescent="0.2">
      <c r="A595" s="246">
        <v>44959</v>
      </c>
      <c r="B595" s="203" t="s">
        <v>541</v>
      </c>
      <c r="C595" s="106">
        <v>6427.1</v>
      </c>
      <c r="D595" s="203" t="s">
        <v>452</v>
      </c>
      <c r="E595" s="203" t="s">
        <v>7139</v>
      </c>
      <c r="F595" t="s">
        <v>2936</v>
      </c>
      <c r="G595" s="230"/>
      <c r="H595" s="293">
        <v>1</v>
      </c>
      <c r="I595" s="203">
        <v>1499</v>
      </c>
      <c r="J595" s="204" t="s">
        <v>2937</v>
      </c>
      <c r="K595" s="203">
        <v>1798.8</v>
      </c>
      <c r="L595" s="203" t="s">
        <v>459</v>
      </c>
      <c r="M595" s="203" t="s">
        <v>7116</v>
      </c>
      <c r="N595" t="s">
        <v>7117</v>
      </c>
    </row>
    <row r="596" spans="1:14" x14ac:dyDescent="0.2">
      <c r="A596" s="246">
        <v>44960</v>
      </c>
      <c r="B596" s="203" t="s">
        <v>541</v>
      </c>
      <c r="C596" s="106">
        <v>6427.1</v>
      </c>
      <c r="D596" s="203" t="s">
        <v>452</v>
      </c>
      <c r="E596" s="203" t="s">
        <v>7139</v>
      </c>
      <c r="F596" t="s">
        <v>2936</v>
      </c>
      <c r="G596" s="230"/>
      <c r="H596" s="293">
        <v>1</v>
      </c>
      <c r="I596" s="203">
        <v>1499</v>
      </c>
      <c r="J596" s="204" t="s">
        <v>2937</v>
      </c>
      <c r="K596" s="203">
        <v>1798.8</v>
      </c>
      <c r="L596" s="203" t="s">
        <v>459</v>
      </c>
      <c r="M596" s="203" t="s">
        <v>7116</v>
      </c>
      <c r="N596" t="s">
        <v>7117</v>
      </c>
    </row>
    <row r="597" spans="1:14" x14ac:dyDescent="0.2">
      <c r="A597" s="246">
        <v>44972</v>
      </c>
      <c r="B597" s="203" t="s">
        <v>541</v>
      </c>
      <c r="C597" s="106">
        <v>6011.1</v>
      </c>
      <c r="D597" s="203" t="s">
        <v>452</v>
      </c>
      <c r="E597" s="203" t="s">
        <v>7139</v>
      </c>
      <c r="F597" t="s">
        <v>2936</v>
      </c>
      <c r="G597" s="230"/>
      <c r="H597" s="293">
        <v>1</v>
      </c>
      <c r="I597" s="203">
        <v>1499</v>
      </c>
      <c r="J597" s="204" t="s">
        <v>2937</v>
      </c>
      <c r="K597" s="203">
        <v>1798.8</v>
      </c>
      <c r="L597" s="203" t="s">
        <v>459</v>
      </c>
      <c r="M597" s="203" t="s">
        <v>7116</v>
      </c>
      <c r="N597" t="s">
        <v>7117</v>
      </c>
    </row>
    <row r="598" spans="1:14" x14ac:dyDescent="0.2">
      <c r="A598" s="246">
        <v>44958</v>
      </c>
      <c r="B598" s="203" t="s">
        <v>541</v>
      </c>
      <c r="C598" s="106">
        <v>6667.1</v>
      </c>
      <c r="D598" s="203" t="s">
        <v>452</v>
      </c>
      <c r="E598" s="203" t="s">
        <v>7139</v>
      </c>
      <c r="F598" t="s">
        <v>2936</v>
      </c>
      <c r="G598" s="230"/>
      <c r="H598" s="293">
        <v>4</v>
      </c>
      <c r="I598" s="203">
        <v>1499</v>
      </c>
      <c r="J598" s="204" t="s">
        <v>2937</v>
      </c>
      <c r="K598" s="203">
        <v>1798.8</v>
      </c>
      <c r="L598" s="203" t="s">
        <v>459</v>
      </c>
      <c r="M598" s="203" t="s">
        <v>7116</v>
      </c>
      <c r="N598" t="s">
        <v>7117</v>
      </c>
    </row>
    <row r="599" spans="1:14" x14ac:dyDescent="0.2">
      <c r="A599" s="246">
        <v>44959</v>
      </c>
      <c r="B599" s="203" t="s">
        <v>541</v>
      </c>
      <c r="C599" s="106">
        <v>6667.1</v>
      </c>
      <c r="D599" s="203" t="s">
        <v>452</v>
      </c>
      <c r="E599" s="203" t="s">
        <v>7139</v>
      </c>
      <c r="F599" t="s">
        <v>2936</v>
      </c>
      <c r="G599" s="230"/>
      <c r="H599" s="293">
        <v>4</v>
      </c>
      <c r="I599" s="203">
        <v>1499</v>
      </c>
      <c r="J599" s="204" t="s">
        <v>2937</v>
      </c>
      <c r="K599" s="203">
        <v>1798.8</v>
      </c>
      <c r="L599" s="203" t="s">
        <v>459</v>
      </c>
      <c r="M599" s="203" t="s">
        <v>7116</v>
      </c>
      <c r="N599" t="s">
        <v>7117</v>
      </c>
    </row>
    <row r="600" spans="1:14" x14ac:dyDescent="0.2">
      <c r="A600" s="246">
        <v>44960</v>
      </c>
      <c r="B600" s="203" t="s">
        <v>541</v>
      </c>
      <c r="C600" s="106">
        <v>6667.1</v>
      </c>
      <c r="D600" s="203" t="s">
        <v>452</v>
      </c>
      <c r="E600" s="203" t="s">
        <v>7139</v>
      </c>
      <c r="F600" t="s">
        <v>2936</v>
      </c>
      <c r="G600" s="230"/>
      <c r="H600" s="293">
        <v>4</v>
      </c>
      <c r="I600" s="203">
        <v>1499</v>
      </c>
      <c r="J600" s="204" t="s">
        <v>2937</v>
      </c>
      <c r="K600" s="203">
        <v>1798.8</v>
      </c>
      <c r="L600" s="203" t="s">
        <v>459</v>
      </c>
      <c r="M600" s="203" t="s">
        <v>7116</v>
      </c>
      <c r="N600" t="s">
        <v>7117</v>
      </c>
    </row>
    <row r="601" spans="1:14" x14ac:dyDescent="0.2">
      <c r="A601" s="246">
        <v>44958</v>
      </c>
      <c r="B601" s="203" t="s">
        <v>541</v>
      </c>
      <c r="C601" s="106">
        <v>6637.1</v>
      </c>
      <c r="D601" s="203" t="s">
        <v>452</v>
      </c>
      <c r="E601" s="203" t="s">
        <v>7139</v>
      </c>
      <c r="F601" t="s">
        <v>2936</v>
      </c>
      <c r="G601" s="230"/>
      <c r="H601" s="293">
        <v>1</v>
      </c>
      <c r="I601" s="203">
        <v>1499</v>
      </c>
      <c r="J601" s="204" t="s">
        <v>2937</v>
      </c>
      <c r="K601" s="203">
        <v>1798.8</v>
      </c>
      <c r="L601" s="203" t="s">
        <v>459</v>
      </c>
      <c r="M601" s="203" t="s">
        <v>7116</v>
      </c>
      <c r="N601" t="s">
        <v>7117</v>
      </c>
    </row>
    <row r="602" spans="1:14" x14ac:dyDescent="0.2">
      <c r="A602" s="246">
        <v>44960</v>
      </c>
      <c r="B602" s="203" t="s">
        <v>541</v>
      </c>
      <c r="C602" s="106">
        <v>6637.1</v>
      </c>
      <c r="D602" s="203" t="s">
        <v>452</v>
      </c>
      <c r="E602" s="203" t="s">
        <v>7139</v>
      </c>
      <c r="F602" t="s">
        <v>2936</v>
      </c>
      <c r="G602" s="230"/>
      <c r="H602" s="293">
        <v>2</v>
      </c>
      <c r="I602" s="203">
        <v>1499</v>
      </c>
      <c r="J602" s="204" t="s">
        <v>2937</v>
      </c>
      <c r="K602" s="203">
        <v>1798.8</v>
      </c>
      <c r="L602" s="203" t="s">
        <v>459</v>
      </c>
      <c r="M602" s="203" t="s">
        <v>7116</v>
      </c>
      <c r="N602" t="s">
        <v>7117</v>
      </c>
    </row>
    <row r="603" spans="1:14" x14ac:dyDescent="0.2">
      <c r="A603" s="246">
        <v>44971</v>
      </c>
      <c r="B603" s="203" t="s">
        <v>541</v>
      </c>
      <c r="C603" s="106">
        <v>6637.1</v>
      </c>
      <c r="D603" s="203" t="s">
        <v>452</v>
      </c>
      <c r="E603" s="203" t="s">
        <v>7139</v>
      </c>
      <c r="F603" t="s">
        <v>2936</v>
      </c>
      <c r="G603" s="230"/>
      <c r="H603" s="293">
        <v>2</v>
      </c>
      <c r="I603" s="203">
        <v>1499</v>
      </c>
      <c r="J603" s="204" t="s">
        <v>2937</v>
      </c>
      <c r="K603" s="203">
        <v>1798.8</v>
      </c>
      <c r="L603" s="203" t="s">
        <v>459</v>
      </c>
      <c r="M603" s="203" t="s">
        <v>7116</v>
      </c>
      <c r="N603" t="s">
        <v>7117</v>
      </c>
    </row>
    <row r="604" spans="1:14" x14ac:dyDescent="0.2">
      <c r="A604" s="246">
        <v>44972</v>
      </c>
      <c r="B604" s="203" t="s">
        <v>541</v>
      </c>
      <c r="C604" s="106">
        <v>6637.1</v>
      </c>
      <c r="D604" s="203" t="s">
        <v>452</v>
      </c>
      <c r="E604" s="203" t="s">
        <v>7139</v>
      </c>
      <c r="F604" t="s">
        <v>2936</v>
      </c>
      <c r="G604" s="230"/>
      <c r="H604" s="293">
        <v>2</v>
      </c>
      <c r="I604" s="203">
        <v>1499</v>
      </c>
      <c r="J604" s="204" t="s">
        <v>2937</v>
      </c>
      <c r="K604" s="203">
        <v>1798.8</v>
      </c>
      <c r="L604" s="203" t="s">
        <v>459</v>
      </c>
      <c r="M604" s="203" t="s">
        <v>7116</v>
      </c>
      <c r="N604" t="s">
        <v>7117</v>
      </c>
    </row>
    <row r="605" spans="1:14" x14ac:dyDescent="0.2">
      <c r="A605" s="246">
        <v>44970</v>
      </c>
      <c r="B605" s="203" t="s">
        <v>541</v>
      </c>
      <c r="C605" s="106">
        <v>6681.1</v>
      </c>
      <c r="D605" s="203" t="s">
        <v>452</v>
      </c>
      <c r="E605" s="203" t="s">
        <v>7121</v>
      </c>
      <c r="F605" t="s">
        <v>4830</v>
      </c>
      <c r="G605" s="230"/>
      <c r="H605" s="293">
        <v>8</v>
      </c>
      <c r="I605" s="203">
        <v>358</v>
      </c>
      <c r="J605" s="204" t="s">
        <v>2937</v>
      </c>
      <c r="K605" s="203">
        <v>429.6</v>
      </c>
      <c r="L605" s="203" t="s">
        <v>459</v>
      </c>
      <c r="M605" s="203" t="s">
        <v>7116</v>
      </c>
      <c r="N605" t="s">
        <v>7117</v>
      </c>
    </row>
    <row r="606" spans="1:14" x14ac:dyDescent="0.2">
      <c r="A606" s="246">
        <v>44971</v>
      </c>
      <c r="B606" s="203" t="s">
        <v>541</v>
      </c>
      <c r="C606" s="106">
        <v>6681.1</v>
      </c>
      <c r="D606" s="203" t="s">
        <v>452</v>
      </c>
      <c r="E606" s="203" t="s">
        <v>7121</v>
      </c>
      <c r="F606" t="s">
        <v>4830</v>
      </c>
      <c r="G606" s="230"/>
      <c r="H606" s="293">
        <v>8</v>
      </c>
      <c r="I606" s="203">
        <v>358</v>
      </c>
      <c r="J606" s="204" t="s">
        <v>2937</v>
      </c>
      <c r="K606" s="203">
        <v>429.6</v>
      </c>
      <c r="L606" s="203" t="s">
        <v>459</v>
      </c>
      <c r="M606" s="203" t="s">
        <v>7116</v>
      </c>
      <c r="N606" t="s">
        <v>7117</v>
      </c>
    </row>
    <row r="607" spans="1:14" x14ac:dyDescent="0.2">
      <c r="A607" s="246">
        <v>44972</v>
      </c>
      <c r="B607" s="203" t="s">
        <v>541</v>
      </c>
      <c r="C607" s="106">
        <v>6681.1</v>
      </c>
      <c r="D607" s="203" t="s">
        <v>452</v>
      </c>
      <c r="E607" s="203" t="s">
        <v>7121</v>
      </c>
      <c r="F607" t="s">
        <v>4830</v>
      </c>
      <c r="G607" s="230"/>
      <c r="H607" s="293">
        <v>8</v>
      </c>
      <c r="I607" s="203">
        <v>358</v>
      </c>
      <c r="J607" s="204" t="s">
        <v>2937</v>
      </c>
      <c r="K607" s="203">
        <v>429.6</v>
      </c>
      <c r="L607" s="203" t="s">
        <v>459</v>
      </c>
      <c r="M607" s="203" t="s">
        <v>7116</v>
      </c>
      <c r="N607" t="s">
        <v>7117</v>
      </c>
    </row>
    <row r="608" spans="1:14" x14ac:dyDescent="0.2">
      <c r="A608" s="246">
        <v>44958</v>
      </c>
      <c r="B608" s="203" t="s">
        <v>541</v>
      </c>
      <c r="C608" s="106">
        <v>6681.1</v>
      </c>
      <c r="D608" s="203" t="s">
        <v>452</v>
      </c>
      <c r="E608" s="203" t="s">
        <v>7121</v>
      </c>
      <c r="F608" t="s">
        <v>4830</v>
      </c>
      <c r="G608" s="230"/>
      <c r="H608" s="293">
        <v>8</v>
      </c>
      <c r="I608" s="203">
        <v>358</v>
      </c>
      <c r="J608" s="204" t="s">
        <v>2937</v>
      </c>
      <c r="K608" s="203">
        <v>429.6</v>
      </c>
      <c r="L608" s="203" t="s">
        <v>459</v>
      </c>
      <c r="M608" s="203" t="s">
        <v>7116</v>
      </c>
      <c r="N608" t="s">
        <v>7117</v>
      </c>
    </row>
    <row r="609" spans="1:14" x14ac:dyDescent="0.2">
      <c r="A609" s="246">
        <v>44959</v>
      </c>
      <c r="B609" s="203" t="s">
        <v>541</v>
      </c>
      <c r="C609" s="106">
        <v>6681.1</v>
      </c>
      <c r="D609" s="203" t="s">
        <v>452</v>
      </c>
      <c r="E609" s="203" t="s">
        <v>7121</v>
      </c>
      <c r="F609" t="s">
        <v>4830</v>
      </c>
      <c r="G609" s="230"/>
      <c r="H609" s="293">
        <v>8</v>
      </c>
      <c r="I609" s="203">
        <v>358</v>
      </c>
      <c r="J609" s="204" t="s">
        <v>2937</v>
      </c>
      <c r="K609" s="203">
        <v>429.6</v>
      </c>
      <c r="L609" s="203" t="s">
        <v>459</v>
      </c>
      <c r="M609" s="203" t="s">
        <v>7116</v>
      </c>
      <c r="N609" t="s">
        <v>7117</v>
      </c>
    </row>
    <row r="610" spans="1:14" x14ac:dyDescent="0.2">
      <c r="A610" s="246">
        <v>44960</v>
      </c>
      <c r="B610" s="203" t="s">
        <v>541</v>
      </c>
      <c r="C610" s="106">
        <v>6681.1</v>
      </c>
      <c r="D610" s="203" t="s">
        <v>452</v>
      </c>
      <c r="E610" s="203" t="s">
        <v>7121</v>
      </c>
      <c r="F610" t="s">
        <v>4830</v>
      </c>
      <c r="G610" s="230"/>
      <c r="H610" s="293">
        <v>8</v>
      </c>
      <c r="I610" s="203">
        <v>358</v>
      </c>
      <c r="J610" s="204" t="s">
        <v>2937</v>
      </c>
      <c r="K610" s="203">
        <v>429.6</v>
      </c>
      <c r="L610" s="203" t="s">
        <v>459</v>
      </c>
      <c r="M610" s="203" t="s">
        <v>7116</v>
      </c>
      <c r="N610" t="s">
        <v>7117</v>
      </c>
    </row>
    <row r="611" spans="1:14" x14ac:dyDescent="0.2">
      <c r="A611" s="246">
        <v>44964</v>
      </c>
      <c r="B611" s="203" t="s">
        <v>541</v>
      </c>
      <c r="C611" s="106">
        <v>6681.1</v>
      </c>
      <c r="D611" s="203" t="s">
        <v>452</v>
      </c>
      <c r="E611" s="203" t="s">
        <v>7121</v>
      </c>
      <c r="F611" t="s">
        <v>4830</v>
      </c>
      <c r="G611" s="230"/>
      <c r="H611" s="293">
        <v>8</v>
      </c>
      <c r="I611" s="203">
        <v>358</v>
      </c>
      <c r="J611" s="204" t="s">
        <v>2937</v>
      </c>
      <c r="K611" s="203">
        <v>429.6</v>
      </c>
      <c r="L611" s="203" t="s">
        <v>459</v>
      </c>
      <c r="M611" s="203" t="s">
        <v>7116</v>
      </c>
      <c r="N611" t="s">
        <v>7117</v>
      </c>
    </row>
    <row r="612" spans="1:14" x14ac:dyDescent="0.2">
      <c r="A612" s="246">
        <v>44965</v>
      </c>
      <c r="B612" s="203" t="s">
        <v>541</v>
      </c>
      <c r="C612" s="106">
        <v>6681.1</v>
      </c>
      <c r="D612" s="203" t="s">
        <v>452</v>
      </c>
      <c r="E612" s="203" t="s">
        <v>7121</v>
      </c>
      <c r="F612" t="s">
        <v>4830</v>
      </c>
      <c r="G612" s="230"/>
      <c r="H612" s="293">
        <v>8</v>
      </c>
      <c r="I612" s="203">
        <v>358</v>
      </c>
      <c r="J612" s="204" t="s">
        <v>2937</v>
      </c>
      <c r="K612" s="203">
        <v>429.6</v>
      </c>
      <c r="L612" s="203" t="s">
        <v>459</v>
      </c>
      <c r="M612" s="203" t="s">
        <v>7116</v>
      </c>
      <c r="N612" t="s">
        <v>7117</v>
      </c>
    </row>
    <row r="613" spans="1:14" x14ac:dyDescent="0.2">
      <c r="A613" s="246">
        <v>44966</v>
      </c>
      <c r="B613" s="203" t="s">
        <v>541</v>
      </c>
      <c r="C613" s="106">
        <v>6681.1</v>
      </c>
      <c r="D613" s="203" t="s">
        <v>452</v>
      </c>
      <c r="E613" s="203" t="s">
        <v>7121</v>
      </c>
      <c r="F613" t="s">
        <v>4830</v>
      </c>
      <c r="G613" s="230"/>
      <c r="H613" s="293">
        <v>8</v>
      </c>
      <c r="I613" s="203">
        <v>358</v>
      </c>
      <c r="J613" s="204" t="s">
        <v>2937</v>
      </c>
      <c r="K613" s="203">
        <v>429.6</v>
      </c>
      <c r="L613" s="203" t="s">
        <v>459</v>
      </c>
      <c r="M613" s="203" t="s">
        <v>7116</v>
      </c>
      <c r="N613" t="s">
        <v>7117</v>
      </c>
    </row>
    <row r="614" spans="1:14" x14ac:dyDescent="0.2">
      <c r="A614" s="246">
        <v>44967</v>
      </c>
      <c r="B614" s="203" t="s">
        <v>541</v>
      </c>
      <c r="C614" s="106">
        <v>6681.1</v>
      </c>
      <c r="D614" s="203" t="s">
        <v>452</v>
      </c>
      <c r="E614" s="203" t="s">
        <v>7121</v>
      </c>
      <c r="F614" t="s">
        <v>4830</v>
      </c>
      <c r="G614" s="230"/>
      <c r="H614" s="293">
        <v>8</v>
      </c>
      <c r="I614" s="203">
        <v>358</v>
      </c>
      <c r="J614" s="204" t="s">
        <v>2937</v>
      </c>
      <c r="K614" s="203">
        <v>429.6</v>
      </c>
      <c r="L614" s="203" t="s">
        <v>459</v>
      </c>
      <c r="M614" s="203" t="s">
        <v>7116</v>
      </c>
      <c r="N614" t="s">
        <v>7117</v>
      </c>
    </row>
    <row r="615" spans="1:14" x14ac:dyDescent="0.2">
      <c r="A615" s="246">
        <v>44984</v>
      </c>
      <c r="B615" s="203" t="s">
        <v>541</v>
      </c>
      <c r="C615" s="106">
        <v>6542.1</v>
      </c>
      <c r="D615" s="203" t="s">
        <v>452</v>
      </c>
      <c r="E615" s="203" t="s">
        <v>7131</v>
      </c>
      <c r="F615" t="s">
        <v>2953</v>
      </c>
      <c r="G615" s="230"/>
      <c r="H615" s="293">
        <v>8</v>
      </c>
      <c r="I615" s="203">
        <v>481</v>
      </c>
      <c r="J615" s="204" t="s">
        <v>2937</v>
      </c>
      <c r="K615" s="203">
        <v>577.20000000000005</v>
      </c>
      <c r="L615" s="203" t="s">
        <v>459</v>
      </c>
      <c r="M615" s="203" t="s">
        <v>7116</v>
      </c>
      <c r="N615" t="s">
        <v>7117</v>
      </c>
    </row>
    <row r="616" spans="1:14" x14ac:dyDescent="0.2">
      <c r="A616" s="246">
        <v>44985</v>
      </c>
      <c r="B616" s="203" t="s">
        <v>541</v>
      </c>
      <c r="C616" s="106">
        <v>6542.1</v>
      </c>
      <c r="D616" s="203" t="s">
        <v>452</v>
      </c>
      <c r="E616" s="203" t="s">
        <v>7131</v>
      </c>
      <c r="F616" t="s">
        <v>2953</v>
      </c>
      <c r="G616" s="230"/>
      <c r="H616" s="293">
        <v>8</v>
      </c>
      <c r="I616" s="203">
        <v>481</v>
      </c>
      <c r="J616" s="204" t="s">
        <v>2937</v>
      </c>
      <c r="K616" s="203">
        <v>577.20000000000005</v>
      </c>
      <c r="L616" s="203" t="s">
        <v>459</v>
      </c>
      <c r="M616" s="203" t="s">
        <v>7116</v>
      </c>
      <c r="N616" t="s">
        <v>7117</v>
      </c>
    </row>
    <row r="617" spans="1:14" x14ac:dyDescent="0.2">
      <c r="A617" s="246">
        <v>44977</v>
      </c>
      <c r="B617" s="203" t="s">
        <v>541</v>
      </c>
      <c r="C617" s="106">
        <v>6667.1</v>
      </c>
      <c r="D617" s="203" t="s">
        <v>452</v>
      </c>
      <c r="E617" s="203" t="s">
        <v>7122</v>
      </c>
      <c r="F617" t="s">
        <v>3044</v>
      </c>
      <c r="G617" s="230"/>
      <c r="H617" s="293">
        <v>8</v>
      </c>
      <c r="I617" s="203">
        <v>498</v>
      </c>
      <c r="J617" s="204" t="s">
        <v>2937</v>
      </c>
      <c r="K617" s="203">
        <v>597.6</v>
      </c>
      <c r="L617" s="203" t="s">
        <v>459</v>
      </c>
      <c r="M617" s="203" t="s">
        <v>7116</v>
      </c>
      <c r="N617" t="s">
        <v>7117</v>
      </c>
    </row>
    <row r="618" spans="1:14" x14ac:dyDescent="0.2">
      <c r="A618" s="246">
        <v>44978</v>
      </c>
      <c r="B618" s="203" t="s">
        <v>541</v>
      </c>
      <c r="C618" s="106">
        <v>6667.1</v>
      </c>
      <c r="D618" s="203" t="s">
        <v>452</v>
      </c>
      <c r="E618" s="203" t="s">
        <v>7122</v>
      </c>
      <c r="F618" t="s">
        <v>3044</v>
      </c>
      <c r="G618" s="230"/>
      <c r="H618" s="293">
        <v>8</v>
      </c>
      <c r="I618" s="203">
        <v>498</v>
      </c>
      <c r="J618" s="204" t="s">
        <v>2937</v>
      </c>
      <c r="K618" s="203">
        <v>597.6</v>
      </c>
      <c r="L618" s="203" t="s">
        <v>459</v>
      </c>
      <c r="M618" s="203" t="s">
        <v>7116</v>
      </c>
      <c r="N618" t="s">
        <v>7117</v>
      </c>
    </row>
    <row r="619" spans="1:14" x14ac:dyDescent="0.2">
      <c r="A619" s="246">
        <v>44977</v>
      </c>
      <c r="B619" s="203" t="s">
        <v>541</v>
      </c>
      <c r="C619" s="106">
        <v>6681.1</v>
      </c>
      <c r="D619" s="203" t="s">
        <v>452</v>
      </c>
      <c r="E619" s="203" t="s">
        <v>7131</v>
      </c>
      <c r="F619" t="s">
        <v>2953</v>
      </c>
      <c r="G619" s="230"/>
      <c r="H619" s="293">
        <v>8</v>
      </c>
      <c r="I619" s="203">
        <v>481</v>
      </c>
      <c r="J619" s="204" t="s">
        <v>2937</v>
      </c>
      <c r="K619" s="203">
        <v>577.20000000000005</v>
      </c>
      <c r="L619" s="203" t="s">
        <v>459</v>
      </c>
      <c r="M619" s="203" t="s">
        <v>7116</v>
      </c>
      <c r="N619" t="s">
        <v>7117</v>
      </c>
    </row>
    <row r="620" spans="1:14" x14ac:dyDescent="0.2">
      <c r="A620" s="246">
        <v>44971</v>
      </c>
      <c r="B620" s="203" t="s">
        <v>541</v>
      </c>
      <c r="C620" s="106">
        <v>6563.1</v>
      </c>
      <c r="D620" s="203" t="s">
        <v>452</v>
      </c>
      <c r="E620" s="203" t="s">
        <v>7138</v>
      </c>
      <c r="F620" t="s">
        <v>6013</v>
      </c>
      <c r="G620" s="230"/>
      <c r="H620" s="293">
        <v>3</v>
      </c>
      <c r="I620" s="203">
        <v>549</v>
      </c>
      <c r="J620" s="204" t="s">
        <v>2937</v>
      </c>
      <c r="K620" s="203">
        <v>658.8</v>
      </c>
      <c r="L620" s="203" t="s">
        <v>459</v>
      </c>
      <c r="M620" s="203" t="s">
        <v>7116</v>
      </c>
      <c r="N620" t="s">
        <v>7117</v>
      </c>
    </row>
    <row r="621" spans="1:14" x14ac:dyDescent="0.2">
      <c r="A621" s="246">
        <v>44979</v>
      </c>
      <c r="B621" s="203" t="s">
        <v>541</v>
      </c>
      <c r="C621" s="106">
        <v>6667.1</v>
      </c>
      <c r="D621" s="203" t="s">
        <v>452</v>
      </c>
      <c r="E621" s="203" t="s">
        <v>7122</v>
      </c>
      <c r="F621" t="s">
        <v>3044</v>
      </c>
      <c r="G621" s="230"/>
      <c r="H621" s="293">
        <v>8</v>
      </c>
      <c r="I621" s="203">
        <v>498</v>
      </c>
      <c r="J621" s="204" t="s">
        <v>2937</v>
      </c>
      <c r="K621" s="203">
        <v>597.6</v>
      </c>
      <c r="L621" s="203" t="s">
        <v>459</v>
      </c>
      <c r="M621" s="203" t="s">
        <v>7116</v>
      </c>
      <c r="N621" t="s">
        <v>7117</v>
      </c>
    </row>
    <row r="622" spans="1:14" x14ac:dyDescent="0.2">
      <c r="A622" s="246">
        <v>44978</v>
      </c>
      <c r="B622" s="203" t="s">
        <v>541</v>
      </c>
      <c r="C622" s="106">
        <v>6681.1</v>
      </c>
      <c r="D622" s="203" t="s">
        <v>452</v>
      </c>
      <c r="E622" s="203" t="s">
        <v>7131</v>
      </c>
      <c r="F622" t="s">
        <v>2953</v>
      </c>
      <c r="G622" s="230"/>
      <c r="H622" s="293">
        <v>8</v>
      </c>
      <c r="I622" s="203">
        <v>481</v>
      </c>
      <c r="J622" s="204" t="s">
        <v>2937</v>
      </c>
      <c r="K622" s="203">
        <v>577.20000000000005</v>
      </c>
      <c r="L622" s="203" t="s">
        <v>459</v>
      </c>
      <c r="M622" s="203" t="s">
        <v>7116</v>
      </c>
      <c r="N622" t="s">
        <v>7117</v>
      </c>
    </row>
    <row r="623" spans="1:14" x14ac:dyDescent="0.2">
      <c r="A623" s="246">
        <v>44972</v>
      </c>
      <c r="B623" s="203" t="s">
        <v>541</v>
      </c>
      <c r="C623" s="106">
        <v>6563.1</v>
      </c>
      <c r="D623" s="203" t="s">
        <v>452</v>
      </c>
      <c r="E623" s="203" t="s">
        <v>7138</v>
      </c>
      <c r="F623" t="s">
        <v>6013</v>
      </c>
      <c r="G623" s="230"/>
      <c r="H623" s="293">
        <v>7</v>
      </c>
      <c r="I623" s="203">
        <v>549</v>
      </c>
      <c r="J623" s="204" t="s">
        <v>2937</v>
      </c>
      <c r="K623" s="203">
        <v>658.8</v>
      </c>
      <c r="L623" s="203" t="s">
        <v>459</v>
      </c>
      <c r="M623" s="203" t="s">
        <v>7116</v>
      </c>
      <c r="N623" t="s">
        <v>7117</v>
      </c>
    </row>
    <row r="624" spans="1:14" x14ac:dyDescent="0.2">
      <c r="A624" s="246">
        <v>44980</v>
      </c>
      <c r="B624" s="203" t="s">
        <v>541</v>
      </c>
      <c r="C624" s="106">
        <v>6667.1</v>
      </c>
      <c r="D624" s="203" t="s">
        <v>452</v>
      </c>
      <c r="E624" s="203" t="s">
        <v>7122</v>
      </c>
      <c r="F624" t="s">
        <v>3044</v>
      </c>
      <c r="G624" s="230"/>
      <c r="H624" s="293">
        <v>8</v>
      </c>
      <c r="I624" s="203">
        <v>498</v>
      </c>
      <c r="J624" s="204" t="s">
        <v>2937</v>
      </c>
      <c r="K624" s="203">
        <v>597.6</v>
      </c>
      <c r="L624" s="203" t="s">
        <v>459</v>
      </c>
      <c r="M624" s="203" t="s">
        <v>7116</v>
      </c>
      <c r="N624" t="s">
        <v>7117</v>
      </c>
    </row>
    <row r="625" spans="1:14" x14ac:dyDescent="0.2">
      <c r="A625" s="246">
        <v>44979</v>
      </c>
      <c r="B625" s="203" t="s">
        <v>541</v>
      </c>
      <c r="C625" s="106">
        <v>6681.1</v>
      </c>
      <c r="D625" s="203" t="s">
        <v>452</v>
      </c>
      <c r="E625" s="203" t="s">
        <v>7131</v>
      </c>
      <c r="F625" t="s">
        <v>2953</v>
      </c>
      <c r="G625" s="230"/>
      <c r="H625" s="293">
        <v>8</v>
      </c>
      <c r="I625" s="203">
        <v>481</v>
      </c>
      <c r="J625" s="204" t="s">
        <v>2937</v>
      </c>
      <c r="K625" s="203">
        <v>577.20000000000005</v>
      </c>
      <c r="L625" s="203" t="s">
        <v>459</v>
      </c>
      <c r="M625" s="203" t="s">
        <v>7116</v>
      </c>
      <c r="N625" t="s">
        <v>7117</v>
      </c>
    </row>
    <row r="626" spans="1:14" x14ac:dyDescent="0.2">
      <c r="A626" s="246">
        <v>44981</v>
      </c>
      <c r="B626" s="203" t="s">
        <v>541</v>
      </c>
      <c r="C626" s="106">
        <v>6667.1</v>
      </c>
      <c r="D626" s="203" t="s">
        <v>452</v>
      </c>
      <c r="E626" s="203" t="s">
        <v>7122</v>
      </c>
      <c r="F626" t="s">
        <v>3044</v>
      </c>
      <c r="G626" s="230"/>
      <c r="H626" s="293">
        <v>8</v>
      </c>
      <c r="I626" s="203">
        <v>498</v>
      </c>
      <c r="J626" s="204" t="s">
        <v>2937</v>
      </c>
      <c r="K626" s="203">
        <v>597.6</v>
      </c>
      <c r="L626" s="203" t="s">
        <v>459</v>
      </c>
      <c r="M626" s="203" t="s">
        <v>7116</v>
      </c>
      <c r="N626" t="s">
        <v>7117</v>
      </c>
    </row>
    <row r="627" spans="1:14" x14ac:dyDescent="0.2">
      <c r="A627" s="246">
        <v>44980</v>
      </c>
      <c r="B627" s="203" t="s">
        <v>541</v>
      </c>
      <c r="C627" s="106">
        <v>6681.1</v>
      </c>
      <c r="D627" s="203" t="s">
        <v>452</v>
      </c>
      <c r="E627" s="203" t="s">
        <v>7131</v>
      </c>
      <c r="F627" t="s">
        <v>2953</v>
      </c>
      <c r="G627" s="230"/>
      <c r="H627" s="293">
        <v>8</v>
      </c>
      <c r="I627" s="203">
        <v>481</v>
      </c>
      <c r="J627" s="204" t="s">
        <v>2937</v>
      </c>
      <c r="K627" s="203">
        <v>577.20000000000005</v>
      </c>
      <c r="L627" s="203" t="s">
        <v>459</v>
      </c>
      <c r="M627" s="203" t="s">
        <v>7116</v>
      </c>
      <c r="N627" t="s">
        <v>7117</v>
      </c>
    </row>
    <row r="628" spans="1:14" x14ac:dyDescent="0.2">
      <c r="A628" s="246">
        <v>44973</v>
      </c>
      <c r="B628" s="203" t="s">
        <v>541</v>
      </c>
      <c r="C628" s="106">
        <v>6667.1</v>
      </c>
      <c r="D628" s="203" t="s">
        <v>452</v>
      </c>
      <c r="E628" s="203" t="s">
        <v>7122</v>
      </c>
      <c r="F628" t="s">
        <v>3044</v>
      </c>
      <c r="G628" s="230"/>
      <c r="H628" s="293">
        <v>8</v>
      </c>
      <c r="I628" s="203">
        <v>498</v>
      </c>
      <c r="J628" s="204" t="s">
        <v>2937</v>
      </c>
      <c r="K628" s="203">
        <v>597.6</v>
      </c>
      <c r="L628" s="203" t="s">
        <v>459</v>
      </c>
      <c r="M628" s="203" t="s">
        <v>7116</v>
      </c>
      <c r="N628" t="s">
        <v>7117</v>
      </c>
    </row>
    <row r="629" spans="1:14" x14ac:dyDescent="0.2">
      <c r="A629" s="246">
        <v>44981</v>
      </c>
      <c r="B629" s="203" t="s">
        <v>541</v>
      </c>
      <c r="C629" s="106">
        <v>6681.1</v>
      </c>
      <c r="D629" s="203" t="s">
        <v>452</v>
      </c>
      <c r="E629" s="203" t="s">
        <v>7131</v>
      </c>
      <c r="F629" t="s">
        <v>2953</v>
      </c>
      <c r="G629" s="230"/>
      <c r="H629" s="293">
        <v>8</v>
      </c>
      <c r="I629" s="203">
        <v>481</v>
      </c>
      <c r="J629" s="204" t="s">
        <v>2937</v>
      </c>
      <c r="K629" s="203">
        <v>577.20000000000005</v>
      </c>
      <c r="L629" s="203" t="s">
        <v>459</v>
      </c>
      <c r="M629" s="203" t="s">
        <v>7116</v>
      </c>
      <c r="N629" t="s">
        <v>7117</v>
      </c>
    </row>
    <row r="630" spans="1:14" x14ac:dyDescent="0.2">
      <c r="A630" s="246">
        <v>44974</v>
      </c>
      <c r="B630" s="203" t="s">
        <v>541</v>
      </c>
      <c r="C630" s="106">
        <v>6667.1</v>
      </c>
      <c r="D630" s="203" t="s">
        <v>452</v>
      </c>
      <c r="E630" s="203" t="s">
        <v>7122</v>
      </c>
      <c r="F630" t="s">
        <v>3044</v>
      </c>
      <c r="G630" s="230"/>
      <c r="H630" s="293">
        <v>7</v>
      </c>
      <c r="I630" s="203">
        <v>498</v>
      </c>
      <c r="J630" s="204" t="s">
        <v>2937</v>
      </c>
      <c r="K630" s="203">
        <v>597.6</v>
      </c>
      <c r="L630" s="203" t="s">
        <v>459</v>
      </c>
      <c r="M630" s="203" t="s">
        <v>7116</v>
      </c>
      <c r="N630" t="s">
        <v>7117</v>
      </c>
    </row>
    <row r="631" spans="1:14" x14ac:dyDescent="0.2">
      <c r="A631" s="246">
        <v>44970</v>
      </c>
      <c r="B631" s="203" t="s">
        <v>541</v>
      </c>
      <c r="C631" s="106">
        <v>6500.1</v>
      </c>
      <c r="D631" s="203" t="s">
        <v>452</v>
      </c>
      <c r="E631" s="203" t="s">
        <v>7138</v>
      </c>
      <c r="F631" t="s">
        <v>6013</v>
      </c>
      <c r="G631" s="230"/>
      <c r="H631" s="293">
        <v>8</v>
      </c>
      <c r="I631" s="203">
        <v>549</v>
      </c>
      <c r="J631" s="204" t="s">
        <v>2937</v>
      </c>
      <c r="K631" s="203">
        <v>658.8</v>
      </c>
      <c r="L631" s="203" t="s">
        <v>459</v>
      </c>
      <c r="M631" s="203" t="s">
        <v>7116</v>
      </c>
      <c r="N631" t="s">
        <v>7117</v>
      </c>
    </row>
    <row r="632" spans="1:14" x14ac:dyDescent="0.2">
      <c r="A632" s="246">
        <v>44973</v>
      </c>
      <c r="B632" s="203" t="s">
        <v>541</v>
      </c>
      <c r="C632" s="106">
        <v>6681.1</v>
      </c>
      <c r="D632" s="203" t="s">
        <v>452</v>
      </c>
      <c r="E632" s="203" t="s">
        <v>7131</v>
      </c>
      <c r="F632" t="s">
        <v>2953</v>
      </c>
      <c r="G632" s="230"/>
      <c r="H632" s="293">
        <v>7</v>
      </c>
      <c r="I632" s="203">
        <v>481</v>
      </c>
      <c r="J632" s="204" t="s">
        <v>2937</v>
      </c>
      <c r="K632" s="203">
        <v>577.20000000000005</v>
      </c>
      <c r="L632" s="203" t="s">
        <v>459</v>
      </c>
      <c r="M632" s="203" t="s">
        <v>7116</v>
      </c>
      <c r="N632" t="s">
        <v>7117</v>
      </c>
    </row>
    <row r="633" spans="1:14" x14ac:dyDescent="0.2">
      <c r="A633" s="246">
        <v>44971</v>
      </c>
      <c r="B633" s="203" t="s">
        <v>541</v>
      </c>
      <c r="C633" s="106">
        <v>6500.1</v>
      </c>
      <c r="D633" s="203" t="s">
        <v>452</v>
      </c>
      <c r="E633" s="203" t="s">
        <v>7138</v>
      </c>
      <c r="F633" t="s">
        <v>6013</v>
      </c>
      <c r="G633" s="230"/>
      <c r="H633" s="293">
        <v>5</v>
      </c>
      <c r="I633" s="203">
        <v>549</v>
      </c>
      <c r="J633" s="204" t="s">
        <v>2937</v>
      </c>
      <c r="K633" s="203">
        <v>658.8</v>
      </c>
      <c r="L633" s="203" t="s">
        <v>459</v>
      </c>
      <c r="M633" s="203" t="s">
        <v>7116</v>
      </c>
      <c r="N633" t="s">
        <v>7117</v>
      </c>
    </row>
    <row r="634" spans="1:14" x14ac:dyDescent="0.2">
      <c r="A634" s="246">
        <v>44966</v>
      </c>
      <c r="B634" s="203" t="s">
        <v>541</v>
      </c>
      <c r="C634" s="106">
        <v>6500.1</v>
      </c>
      <c r="D634" s="203" t="s">
        <v>452</v>
      </c>
      <c r="E634" s="203" t="s">
        <v>7138</v>
      </c>
      <c r="F634" t="s">
        <v>6013</v>
      </c>
      <c r="G634" s="230"/>
      <c r="H634" s="293">
        <v>8</v>
      </c>
      <c r="I634" s="203">
        <v>549</v>
      </c>
      <c r="J634" s="204" t="s">
        <v>2937</v>
      </c>
      <c r="K634" s="203">
        <v>658.8</v>
      </c>
      <c r="L634" s="203" t="s">
        <v>459</v>
      </c>
      <c r="M634" s="203" t="s">
        <v>7116</v>
      </c>
      <c r="N634" t="s">
        <v>7117</v>
      </c>
    </row>
    <row r="635" spans="1:14" x14ac:dyDescent="0.2">
      <c r="A635" s="246">
        <v>44967</v>
      </c>
      <c r="B635" s="203" t="s">
        <v>541</v>
      </c>
      <c r="C635" s="106">
        <v>6500.1</v>
      </c>
      <c r="D635" s="203" t="s">
        <v>452</v>
      </c>
      <c r="E635" s="203" t="s">
        <v>7138</v>
      </c>
      <c r="F635" t="s">
        <v>6013</v>
      </c>
      <c r="G635" s="230"/>
      <c r="H635" s="293">
        <v>8</v>
      </c>
      <c r="I635" s="203">
        <v>549</v>
      </c>
      <c r="J635" s="204" t="s">
        <v>2937</v>
      </c>
      <c r="K635" s="203">
        <v>658.8</v>
      </c>
      <c r="L635" s="203" t="s">
        <v>459</v>
      </c>
      <c r="M635" s="203" t="s">
        <v>7116</v>
      </c>
      <c r="N635" t="s">
        <v>7117</v>
      </c>
    </row>
    <row r="636" spans="1:14" x14ac:dyDescent="0.2">
      <c r="A636" s="246">
        <v>44974</v>
      </c>
      <c r="B636" s="203" t="s">
        <v>541</v>
      </c>
      <c r="C636" s="106">
        <v>6681.1</v>
      </c>
      <c r="D636" s="203" t="s">
        <v>452</v>
      </c>
      <c r="E636" s="203" t="s">
        <v>7131</v>
      </c>
      <c r="F636" t="s">
        <v>2953</v>
      </c>
      <c r="G636" s="230"/>
      <c r="H636" s="293">
        <v>8</v>
      </c>
      <c r="I636" s="203">
        <v>481</v>
      </c>
      <c r="J636" s="204" t="s">
        <v>2937</v>
      </c>
      <c r="K636" s="203">
        <v>577.20000000000005</v>
      </c>
      <c r="L636" s="203" t="s">
        <v>459</v>
      </c>
      <c r="M636" s="203" t="s">
        <v>7116</v>
      </c>
      <c r="N636" t="s">
        <v>7117</v>
      </c>
    </row>
    <row r="637" spans="1:14" x14ac:dyDescent="0.2">
      <c r="A637" s="246">
        <v>44977</v>
      </c>
      <c r="B637" s="203" t="s">
        <v>541</v>
      </c>
      <c r="C637" s="106">
        <v>6667.1</v>
      </c>
      <c r="D637" s="203" t="s">
        <v>452</v>
      </c>
      <c r="E637" s="203" t="s">
        <v>7130</v>
      </c>
      <c r="F637" t="s">
        <v>3859</v>
      </c>
      <c r="G637" s="230"/>
      <c r="H637" s="293">
        <v>2</v>
      </c>
      <c r="I637" s="203">
        <v>313</v>
      </c>
      <c r="J637" s="204" t="s">
        <v>2937</v>
      </c>
      <c r="K637" s="203">
        <v>375.6</v>
      </c>
      <c r="L637" s="203" t="s">
        <v>459</v>
      </c>
      <c r="M637" s="203" t="s">
        <v>7116</v>
      </c>
      <c r="N637" t="s">
        <v>7117</v>
      </c>
    </row>
    <row r="638" spans="1:14" x14ac:dyDescent="0.2">
      <c r="A638" s="246">
        <v>44978</v>
      </c>
      <c r="B638" s="203" t="s">
        <v>541</v>
      </c>
      <c r="C638" s="106">
        <v>6667.1</v>
      </c>
      <c r="D638" s="203" t="s">
        <v>452</v>
      </c>
      <c r="E638" s="203" t="s">
        <v>7130</v>
      </c>
      <c r="F638" t="s">
        <v>3859</v>
      </c>
      <c r="G638" s="230"/>
      <c r="H638" s="293">
        <v>2</v>
      </c>
      <c r="I638" s="203">
        <v>313</v>
      </c>
      <c r="J638" s="204" t="s">
        <v>2937</v>
      </c>
      <c r="K638" s="203">
        <v>375.6</v>
      </c>
      <c r="L638" s="203" t="s">
        <v>459</v>
      </c>
      <c r="M638" s="203" t="s">
        <v>7116</v>
      </c>
      <c r="N638" t="s">
        <v>7117</v>
      </c>
    </row>
    <row r="639" spans="1:14" x14ac:dyDescent="0.2">
      <c r="A639" s="246">
        <v>44977</v>
      </c>
      <c r="B639" s="203" t="s">
        <v>541</v>
      </c>
      <c r="C639" s="106">
        <v>6630.1</v>
      </c>
      <c r="D639" s="203" t="s">
        <v>452</v>
      </c>
      <c r="E639" s="203" t="s">
        <v>7115</v>
      </c>
      <c r="F639" t="s">
        <v>4389</v>
      </c>
      <c r="G639" s="230"/>
      <c r="H639" s="293">
        <v>6</v>
      </c>
      <c r="I639" s="203">
        <v>356</v>
      </c>
      <c r="J639" s="204" t="s">
        <v>2937</v>
      </c>
      <c r="K639" s="203">
        <v>427.2</v>
      </c>
      <c r="L639" s="203" t="s">
        <v>459</v>
      </c>
      <c r="M639" s="203" t="s">
        <v>7116</v>
      </c>
      <c r="N639" t="s">
        <v>7117</v>
      </c>
    </row>
    <row r="640" spans="1:14" x14ac:dyDescent="0.2">
      <c r="A640" s="246">
        <v>44977</v>
      </c>
      <c r="B640" s="203" t="s">
        <v>541</v>
      </c>
      <c r="C640" s="106">
        <v>6630.1</v>
      </c>
      <c r="D640" s="203" t="s">
        <v>452</v>
      </c>
      <c r="E640" s="203" t="s">
        <v>7130</v>
      </c>
      <c r="F640" t="s">
        <v>3859</v>
      </c>
      <c r="G640" s="230"/>
      <c r="H640" s="293">
        <v>6</v>
      </c>
      <c r="I640" s="203">
        <v>313</v>
      </c>
      <c r="J640" s="204" t="s">
        <v>2937</v>
      </c>
      <c r="K640" s="203">
        <v>375.6</v>
      </c>
      <c r="L640" s="203" t="s">
        <v>459</v>
      </c>
      <c r="M640" s="203" t="s">
        <v>7116</v>
      </c>
      <c r="N640" t="s">
        <v>7117</v>
      </c>
    </row>
    <row r="641" spans="1:14" x14ac:dyDescent="0.2">
      <c r="A641" s="246">
        <v>44978</v>
      </c>
      <c r="B641" s="203" t="s">
        <v>541</v>
      </c>
      <c r="C641" s="106">
        <v>6630.1</v>
      </c>
      <c r="D641" s="203" t="s">
        <v>452</v>
      </c>
      <c r="E641" s="203" t="s">
        <v>7130</v>
      </c>
      <c r="F641" t="s">
        <v>3859</v>
      </c>
      <c r="G641" s="230"/>
      <c r="H641" s="293">
        <v>6</v>
      </c>
      <c r="I641" s="203">
        <v>313</v>
      </c>
      <c r="J641" s="204" t="s">
        <v>2937</v>
      </c>
      <c r="K641" s="203">
        <v>375.6</v>
      </c>
      <c r="L641" s="203" t="s">
        <v>459</v>
      </c>
      <c r="M641" s="203" t="s">
        <v>7116</v>
      </c>
      <c r="N641" t="s">
        <v>7117</v>
      </c>
    </row>
    <row r="642" spans="1:14" x14ac:dyDescent="0.2">
      <c r="A642" s="246">
        <v>44978</v>
      </c>
      <c r="B642" s="203" t="s">
        <v>541</v>
      </c>
      <c r="C642" s="106">
        <v>6630.1</v>
      </c>
      <c r="D642" s="203" t="s">
        <v>452</v>
      </c>
      <c r="E642" s="203" t="s">
        <v>7115</v>
      </c>
      <c r="F642" t="s">
        <v>4389</v>
      </c>
      <c r="G642" s="230"/>
      <c r="H642" s="293">
        <v>6</v>
      </c>
      <c r="I642" s="203">
        <v>356</v>
      </c>
      <c r="J642" s="204" t="s">
        <v>2937</v>
      </c>
      <c r="K642" s="203">
        <v>427.2</v>
      </c>
      <c r="L642" s="203" t="s">
        <v>459</v>
      </c>
      <c r="M642" s="203" t="s">
        <v>7116</v>
      </c>
      <c r="N642" t="s">
        <v>7117</v>
      </c>
    </row>
    <row r="643" spans="1:14" x14ac:dyDescent="0.2">
      <c r="A643" s="246">
        <v>44979</v>
      </c>
      <c r="B643" s="203" t="s">
        <v>541</v>
      </c>
      <c r="C643" s="106">
        <v>6630.1</v>
      </c>
      <c r="D643" s="203" t="s">
        <v>452</v>
      </c>
      <c r="E643" s="203" t="s">
        <v>7115</v>
      </c>
      <c r="F643" t="s">
        <v>4389</v>
      </c>
      <c r="G643" s="230"/>
      <c r="H643" s="293">
        <v>8</v>
      </c>
      <c r="I643" s="203">
        <v>356</v>
      </c>
      <c r="J643" s="204" t="s">
        <v>2937</v>
      </c>
      <c r="K643" s="203">
        <v>427.2</v>
      </c>
      <c r="L643" s="203" t="s">
        <v>459</v>
      </c>
      <c r="M643" s="203" t="s">
        <v>7116</v>
      </c>
      <c r="N643" t="s">
        <v>7117</v>
      </c>
    </row>
    <row r="644" spans="1:14" x14ac:dyDescent="0.2">
      <c r="A644" s="246">
        <v>44979</v>
      </c>
      <c r="B644" s="203" t="s">
        <v>541</v>
      </c>
      <c r="C644" s="106">
        <v>6630.1</v>
      </c>
      <c r="D644" s="203" t="s">
        <v>452</v>
      </c>
      <c r="E644" s="203" t="s">
        <v>7130</v>
      </c>
      <c r="F644" t="s">
        <v>3859</v>
      </c>
      <c r="G644" s="230"/>
      <c r="H644" s="293">
        <v>8</v>
      </c>
      <c r="I644" s="203">
        <v>313</v>
      </c>
      <c r="J644" s="204" t="s">
        <v>2937</v>
      </c>
      <c r="K644" s="203">
        <v>375.6</v>
      </c>
      <c r="L644" s="203" t="s">
        <v>459</v>
      </c>
      <c r="M644" s="203" t="s">
        <v>7116</v>
      </c>
      <c r="N644" t="s">
        <v>7117</v>
      </c>
    </row>
    <row r="645" spans="1:14" x14ac:dyDescent="0.2">
      <c r="A645" s="246">
        <v>44981</v>
      </c>
      <c r="B645" s="203" t="s">
        <v>541</v>
      </c>
      <c r="C645" s="106">
        <v>6630.1</v>
      </c>
      <c r="D645" s="203" t="s">
        <v>452</v>
      </c>
      <c r="E645" s="203" t="s">
        <v>7115</v>
      </c>
      <c r="F645" t="s">
        <v>4389</v>
      </c>
      <c r="G645" s="230"/>
      <c r="H645" s="293">
        <v>8</v>
      </c>
      <c r="I645" s="203">
        <v>356</v>
      </c>
      <c r="J645" s="204" t="s">
        <v>2937</v>
      </c>
      <c r="K645" s="203">
        <v>427.2</v>
      </c>
      <c r="L645" s="203" t="s">
        <v>459</v>
      </c>
      <c r="M645" s="203" t="s">
        <v>7116</v>
      </c>
      <c r="N645" t="s">
        <v>7117</v>
      </c>
    </row>
    <row r="646" spans="1:14" x14ac:dyDescent="0.2">
      <c r="A646" s="246">
        <v>44980</v>
      </c>
      <c r="B646" s="203" t="s">
        <v>541</v>
      </c>
      <c r="C646" s="106">
        <v>6630.1</v>
      </c>
      <c r="D646" s="203" t="s">
        <v>452</v>
      </c>
      <c r="E646" s="203" t="s">
        <v>7130</v>
      </c>
      <c r="F646" t="s">
        <v>3859</v>
      </c>
      <c r="G646" s="230"/>
      <c r="H646" s="293">
        <v>8</v>
      </c>
      <c r="I646" s="203">
        <v>313</v>
      </c>
      <c r="J646" s="204" t="s">
        <v>2937</v>
      </c>
      <c r="K646" s="203">
        <v>375.6</v>
      </c>
      <c r="L646" s="203" t="s">
        <v>459</v>
      </c>
      <c r="M646" s="203" t="s">
        <v>7116</v>
      </c>
      <c r="N646" t="s">
        <v>7117</v>
      </c>
    </row>
    <row r="647" spans="1:14" x14ac:dyDescent="0.2">
      <c r="A647" s="246">
        <v>44981</v>
      </c>
      <c r="B647" s="203" t="s">
        <v>541</v>
      </c>
      <c r="C647" s="106">
        <v>6630.1</v>
      </c>
      <c r="D647" s="203" t="s">
        <v>452</v>
      </c>
      <c r="E647" s="203" t="s">
        <v>7130</v>
      </c>
      <c r="F647" t="s">
        <v>3859</v>
      </c>
      <c r="G647" s="230"/>
      <c r="H647" s="293">
        <v>8</v>
      </c>
      <c r="I647" s="203">
        <v>313</v>
      </c>
      <c r="J647" s="204" t="s">
        <v>2937</v>
      </c>
      <c r="K647" s="203">
        <v>375.6</v>
      </c>
      <c r="L647" s="203" t="s">
        <v>459</v>
      </c>
      <c r="M647" s="203" t="s">
        <v>7116</v>
      </c>
      <c r="N647" t="s">
        <v>7117</v>
      </c>
    </row>
    <row r="648" spans="1:14" x14ac:dyDescent="0.2">
      <c r="A648" s="246">
        <v>44977</v>
      </c>
      <c r="B648" s="203" t="s">
        <v>541</v>
      </c>
      <c r="C648" s="106">
        <v>6637.1</v>
      </c>
      <c r="D648" s="203" t="s">
        <v>452</v>
      </c>
      <c r="E648" s="203" t="s">
        <v>7115</v>
      </c>
      <c r="F648" t="s">
        <v>4389</v>
      </c>
      <c r="G648" s="230"/>
      <c r="H648" s="293">
        <v>2</v>
      </c>
      <c r="I648" s="203">
        <v>356</v>
      </c>
      <c r="J648" s="204" t="s">
        <v>2937</v>
      </c>
      <c r="K648" s="203">
        <v>427.2</v>
      </c>
      <c r="L648" s="203" t="s">
        <v>459</v>
      </c>
      <c r="M648" s="203" t="s">
        <v>7116</v>
      </c>
      <c r="N648" t="s">
        <v>7117</v>
      </c>
    </row>
    <row r="649" spans="1:14" x14ac:dyDescent="0.2">
      <c r="A649" s="246">
        <v>44984</v>
      </c>
      <c r="B649" s="203" t="s">
        <v>541</v>
      </c>
      <c r="C649" s="106">
        <v>6630.1</v>
      </c>
      <c r="D649" s="203" t="s">
        <v>452</v>
      </c>
      <c r="E649" s="203" t="s">
        <v>7130</v>
      </c>
      <c r="F649" t="s">
        <v>3859</v>
      </c>
      <c r="G649" s="230"/>
      <c r="H649" s="293">
        <v>8</v>
      </c>
      <c r="I649" s="203">
        <v>313</v>
      </c>
      <c r="J649" s="204" t="s">
        <v>2937</v>
      </c>
      <c r="K649" s="203">
        <v>375.6</v>
      </c>
      <c r="L649" s="203" t="s">
        <v>459</v>
      </c>
      <c r="M649" s="203" t="s">
        <v>7116</v>
      </c>
      <c r="N649" t="s">
        <v>7117</v>
      </c>
    </row>
    <row r="650" spans="1:14" x14ac:dyDescent="0.2">
      <c r="A650" s="246">
        <v>44978</v>
      </c>
      <c r="B650" s="203" t="s">
        <v>541</v>
      </c>
      <c r="C650" s="106">
        <v>6637.1</v>
      </c>
      <c r="D650" s="203" t="s">
        <v>452</v>
      </c>
      <c r="E650" s="203" t="s">
        <v>7115</v>
      </c>
      <c r="F650" t="s">
        <v>4389</v>
      </c>
      <c r="G650" s="230"/>
      <c r="H650" s="293">
        <v>2</v>
      </c>
      <c r="I650" s="203">
        <v>356</v>
      </c>
      <c r="J650" s="204" t="s">
        <v>2937</v>
      </c>
      <c r="K650" s="203">
        <v>427.2</v>
      </c>
      <c r="L650" s="203" t="s">
        <v>459</v>
      </c>
      <c r="M650" s="203" t="s">
        <v>7116</v>
      </c>
      <c r="N650" t="s">
        <v>7117</v>
      </c>
    </row>
    <row r="651" spans="1:14" x14ac:dyDescent="0.2">
      <c r="A651" s="246">
        <v>44973</v>
      </c>
      <c r="B651" s="203" t="s">
        <v>541</v>
      </c>
      <c r="C651" s="106">
        <v>6637.1</v>
      </c>
      <c r="D651" s="203" t="s">
        <v>452</v>
      </c>
      <c r="E651" s="203" t="s">
        <v>7115</v>
      </c>
      <c r="F651" t="s">
        <v>4389</v>
      </c>
      <c r="G651" s="230"/>
      <c r="H651" s="293">
        <v>4</v>
      </c>
      <c r="I651" s="203">
        <v>356</v>
      </c>
      <c r="J651" s="204" t="s">
        <v>2937</v>
      </c>
      <c r="K651" s="203">
        <v>427.2</v>
      </c>
      <c r="L651" s="203" t="s">
        <v>459</v>
      </c>
      <c r="M651" s="203" t="s">
        <v>7116</v>
      </c>
      <c r="N651" t="s">
        <v>7117</v>
      </c>
    </row>
    <row r="652" spans="1:14" x14ac:dyDescent="0.2">
      <c r="A652" s="246">
        <v>44985</v>
      </c>
      <c r="B652" s="203" t="s">
        <v>541</v>
      </c>
      <c r="C652" s="106">
        <v>6630.1</v>
      </c>
      <c r="D652" s="203" t="s">
        <v>452</v>
      </c>
      <c r="E652" s="203" t="s">
        <v>7130</v>
      </c>
      <c r="F652" t="s">
        <v>3859</v>
      </c>
      <c r="G652" s="230"/>
      <c r="H652" s="293">
        <v>8</v>
      </c>
      <c r="I652" s="203">
        <v>313</v>
      </c>
      <c r="J652" s="204" t="s">
        <v>2937</v>
      </c>
      <c r="K652" s="203">
        <v>375.6</v>
      </c>
      <c r="L652" s="203" t="s">
        <v>459</v>
      </c>
      <c r="M652" s="203" t="s">
        <v>7116</v>
      </c>
      <c r="N652" t="s">
        <v>7117</v>
      </c>
    </row>
    <row r="653" spans="1:14" x14ac:dyDescent="0.2">
      <c r="A653" s="246">
        <v>44974</v>
      </c>
      <c r="B653" s="203" t="s">
        <v>541</v>
      </c>
      <c r="C653" s="106">
        <v>6637.1</v>
      </c>
      <c r="D653" s="203" t="s">
        <v>452</v>
      </c>
      <c r="E653" s="203" t="s">
        <v>7115</v>
      </c>
      <c r="F653" t="s">
        <v>4389</v>
      </c>
      <c r="G653" s="230"/>
      <c r="H653" s="293">
        <v>4</v>
      </c>
      <c r="I653" s="203">
        <v>356</v>
      </c>
      <c r="J653" s="204" t="s">
        <v>2937</v>
      </c>
      <c r="K653" s="203">
        <v>427.2</v>
      </c>
      <c r="L653" s="203" t="s">
        <v>459</v>
      </c>
      <c r="M653" s="203" t="s">
        <v>7116</v>
      </c>
      <c r="N653" t="s">
        <v>7117</v>
      </c>
    </row>
    <row r="654" spans="1:14" x14ac:dyDescent="0.2">
      <c r="A654" s="246">
        <v>44973</v>
      </c>
      <c r="B654" s="203" t="s">
        <v>541</v>
      </c>
      <c r="C654" s="106">
        <v>6630.1</v>
      </c>
      <c r="D654" s="203" t="s">
        <v>452</v>
      </c>
      <c r="E654" s="203" t="s">
        <v>7130</v>
      </c>
      <c r="F654" t="s">
        <v>3859</v>
      </c>
      <c r="G654" s="230"/>
      <c r="H654" s="293">
        <v>8</v>
      </c>
      <c r="I654" s="203">
        <v>313</v>
      </c>
      <c r="J654" s="204" t="s">
        <v>2937</v>
      </c>
      <c r="K654" s="203">
        <v>375.6</v>
      </c>
      <c r="L654" s="203" t="s">
        <v>459</v>
      </c>
      <c r="M654" s="203" t="s">
        <v>7116</v>
      </c>
      <c r="N654" t="s">
        <v>7117</v>
      </c>
    </row>
    <row r="655" spans="1:14" x14ac:dyDescent="0.2">
      <c r="A655" s="246">
        <v>44973</v>
      </c>
      <c r="B655" s="203" t="s">
        <v>541</v>
      </c>
      <c r="C655" s="106">
        <v>6630.1</v>
      </c>
      <c r="D655" s="203" t="s">
        <v>452</v>
      </c>
      <c r="E655" s="203" t="s">
        <v>7115</v>
      </c>
      <c r="F655" t="s">
        <v>4389</v>
      </c>
      <c r="G655" s="230"/>
      <c r="H655" s="293">
        <v>4</v>
      </c>
      <c r="I655" s="203">
        <v>356</v>
      </c>
      <c r="J655" s="204" t="s">
        <v>2937</v>
      </c>
      <c r="K655" s="203">
        <v>427.2</v>
      </c>
      <c r="L655" s="203" t="s">
        <v>459</v>
      </c>
      <c r="M655" s="203" t="s">
        <v>7116</v>
      </c>
      <c r="N655" t="s">
        <v>7117</v>
      </c>
    </row>
    <row r="656" spans="1:14" x14ac:dyDescent="0.2">
      <c r="A656" s="246">
        <v>44974</v>
      </c>
      <c r="B656" s="203" t="s">
        <v>541</v>
      </c>
      <c r="C656" s="106">
        <v>6630.1</v>
      </c>
      <c r="D656" s="203" t="s">
        <v>452</v>
      </c>
      <c r="E656" s="203" t="s">
        <v>7115</v>
      </c>
      <c r="F656" t="s">
        <v>4389</v>
      </c>
      <c r="G656" s="230"/>
      <c r="H656" s="293">
        <v>4</v>
      </c>
      <c r="I656" s="203">
        <v>356</v>
      </c>
      <c r="J656" s="204" t="s">
        <v>2937</v>
      </c>
      <c r="K656" s="203">
        <v>427.2</v>
      </c>
      <c r="L656" s="203" t="s">
        <v>459</v>
      </c>
      <c r="M656" s="203" t="s">
        <v>7116</v>
      </c>
      <c r="N656" t="s">
        <v>7117</v>
      </c>
    </row>
    <row r="657" spans="1:14" x14ac:dyDescent="0.2">
      <c r="A657" s="246">
        <v>44984</v>
      </c>
      <c r="B657" s="203" t="s">
        <v>541</v>
      </c>
      <c r="C657" s="106">
        <v>6630.1</v>
      </c>
      <c r="D657" s="203" t="s">
        <v>452</v>
      </c>
      <c r="E657" s="203" t="s">
        <v>7115</v>
      </c>
      <c r="F657" t="s">
        <v>4389</v>
      </c>
      <c r="G657" s="230"/>
      <c r="H657" s="293">
        <v>7</v>
      </c>
      <c r="I657" s="203">
        <v>356</v>
      </c>
      <c r="J657" s="204" t="s">
        <v>2937</v>
      </c>
      <c r="K657" s="203">
        <v>427.2</v>
      </c>
      <c r="L657" s="203" t="s">
        <v>459</v>
      </c>
      <c r="M657" s="203" t="s">
        <v>7116</v>
      </c>
      <c r="N657" t="s">
        <v>7117</v>
      </c>
    </row>
    <row r="658" spans="1:14" x14ac:dyDescent="0.2">
      <c r="A658" s="246">
        <v>44985</v>
      </c>
      <c r="B658" s="203" t="s">
        <v>541</v>
      </c>
      <c r="C658" s="106">
        <v>6630.1</v>
      </c>
      <c r="D658" s="203" t="s">
        <v>452</v>
      </c>
      <c r="E658" s="203" t="s">
        <v>7115</v>
      </c>
      <c r="F658" t="s">
        <v>4389</v>
      </c>
      <c r="G658" s="230"/>
      <c r="H658" s="293">
        <v>8</v>
      </c>
      <c r="I658" s="203">
        <v>356</v>
      </c>
      <c r="J658" s="204" t="s">
        <v>2937</v>
      </c>
      <c r="K658" s="203">
        <v>427.2</v>
      </c>
      <c r="L658" s="203" t="s">
        <v>459</v>
      </c>
      <c r="M658" s="203" t="s">
        <v>7116</v>
      </c>
      <c r="N658" t="s">
        <v>7117</v>
      </c>
    </row>
    <row r="659" spans="1:14" x14ac:dyDescent="0.2">
      <c r="A659" s="246">
        <v>44963</v>
      </c>
      <c r="B659" s="203" t="s">
        <v>541</v>
      </c>
      <c r="C659" s="106">
        <v>6637.1</v>
      </c>
      <c r="D659" s="203" t="s">
        <v>452</v>
      </c>
      <c r="E659" s="203" t="s">
        <v>7128</v>
      </c>
      <c r="F659" t="s">
        <v>7129</v>
      </c>
      <c r="G659" s="230"/>
      <c r="H659" s="293">
        <v>8</v>
      </c>
      <c r="I659" s="203">
        <v>281</v>
      </c>
      <c r="J659" s="204" t="s">
        <v>2937</v>
      </c>
      <c r="K659" s="203">
        <v>337.2</v>
      </c>
      <c r="L659" s="203" t="s">
        <v>459</v>
      </c>
      <c r="M659" s="203" t="s">
        <v>7116</v>
      </c>
      <c r="N659" t="s">
        <v>7117</v>
      </c>
    </row>
    <row r="660" spans="1:14" x14ac:dyDescent="0.2">
      <c r="A660" s="246">
        <v>44964</v>
      </c>
      <c r="B660" s="203" t="s">
        <v>541</v>
      </c>
      <c r="C660" s="106">
        <v>6637.1</v>
      </c>
      <c r="D660" s="203" t="s">
        <v>452</v>
      </c>
      <c r="E660" s="203" t="s">
        <v>7128</v>
      </c>
      <c r="F660" t="s">
        <v>7129</v>
      </c>
      <c r="G660" s="230"/>
      <c r="H660" s="293">
        <v>8</v>
      </c>
      <c r="I660" s="203">
        <v>281</v>
      </c>
      <c r="J660" s="204" t="s">
        <v>2937</v>
      </c>
      <c r="K660" s="203">
        <v>337.2</v>
      </c>
      <c r="L660" s="203" t="s">
        <v>459</v>
      </c>
      <c r="M660" s="203" t="s">
        <v>7116</v>
      </c>
      <c r="N660" t="s">
        <v>7117</v>
      </c>
    </row>
    <row r="661" spans="1:14" x14ac:dyDescent="0.2">
      <c r="A661" s="246">
        <v>44965</v>
      </c>
      <c r="B661" s="203" t="s">
        <v>541</v>
      </c>
      <c r="C661" s="106">
        <v>6637.1</v>
      </c>
      <c r="D661" s="203" t="s">
        <v>452</v>
      </c>
      <c r="E661" s="203" t="s">
        <v>7128</v>
      </c>
      <c r="F661" t="s">
        <v>7129</v>
      </c>
      <c r="G661" s="230"/>
      <c r="H661" s="293">
        <v>8</v>
      </c>
      <c r="I661" s="203">
        <v>281</v>
      </c>
      <c r="J661" s="204" t="s">
        <v>2937</v>
      </c>
      <c r="K661" s="203">
        <v>337.2</v>
      </c>
      <c r="L661" s="203" t="s">
        <v>459</v>
      </c>
      <c r="M661" s="203" t="s">
        <v>7116</v>
      </c>
      <c r="N661" t="s">
        <v>7117</v>
      </c>
    </row>
    <row r="662" spans="1:14" x14ac:dyDescent="0.2">
      <c r="A662" s="246">
        <v>44966</v>
      </c>
      <c r="B662" s="203" t="s">
        <v>541</v>
      </c>
      <c r="C662" s="106">
        <v>6637.1</v>
      </c>
      <c r="D662" s="203" t="s">
        <v>452</v>
      </c>
      <c r="E662" s="203" t="s">
        <v>7128</v>
      </c>
      <c r="F662" t="s">
        <v>7129</v>
      </c>
      <c r="G662" s="230"/>
      <c r="H662" s="293">
        <v>8</v>
      </c>
      <c r="I662" s="203">
        <v>281</v>
      </c>
      <c r="J662" s="204" t="s">
        <v>2937</v>
      </c>
      <c r="K662" s="203">
        <v>337.2</v>
      </c>
      <c r="L662" s="203" t="s">
        <v>459</v>
      </c>
      <c r="M662" s="203" t="s">
        <v>7116</v>
      </c>
      <c r="N662" t="s">
        <v>7117</v>
      </c>
    </row>
    <row r="663" spans="1:14" x14ac:dyDescent="0.2">
      <c r="A663" s="246">
        <v>44967</v>
      </c>
      <c r="B663" s="203" t="s">
        <v>541</v>
      </c>
      <c r="C663" s="106">
        <v>6637.1</v>
      </c>
      <c r="D663" s="203" t="s">
        <v>452</v>
      </c>
      <c r="E663" s="203" t="s">
        <v>7128</v>
      </c>
      <c r="F663" t="s">
        <v>7129</v>
      </c>
      <c r="G663" s="230"/>
      <c r="H663" s="293">
        <v>8</v>
      </c>
      <c r="I663" s="203">
        <v>281</v>
      </c>
      <c r="J663" s="204" t="s">
        <v>2937</v>
      </c>
      <c r="K663" s="203">
        <v>337.2</v>
      </c>
      <c r="L663" s="203" t="s">
        <v>459</v>
      </c>
      <c r="M663" s="203" t="s">
        <v>7116</v>
      </c>
      <c r="N663" t="s">
        <v>7117</v>
      </c>
    </row>
    <row r="664" spans="1:14" x14ac:dyDescent="0.2">
      <c r="A664" s="246">
        <v>44959</v>
      </c>
      <c r="B664" s="203" t="s">
        <v>541</v>
      </c>
      <c r="C664" s="106">
        <v>6637.1</v>
      </c>
      <c r="D664" s="203" t="s">
        <v>452</v>
      </c>
      <c r="E664" s="203" t="s">
        <v>7128</v>
      </c>
      <c r="F664" t="s">
        <v>7129</v>
      </c>
      <c r="G664" s="230"/>
      <c r="H664" s="293">
        <v>4</v>
      </c>
      <c r="I664" s="203">
        <v>281</v>
      </c>
      <c r="J664" s="204" t="s">
        <v>2937</v>
      </c>
      <c r="K664" s="203">
        <v>337.2</v>
      </c>
      <c r="L664" s="203" t="s">
        <v>459</v>
      </c>
      <c r="M664" s="203" t="s">
        <v>7116</v>
      </c>
      <c r="N664" t="s">
        <v>7117</v>
      </c>
    </row>
    <row r="665" spans="1:14" x14ac:dyDescent="0.2">
      <c r="A665" s="246">
        <v>44970</v>
      </c>
      <c r="B665" s="203" t="s">
        <v>541</v>
      </c>
      <c r="C665" s="106">
        <v>6637.1</v>
      </c>
      <c r="D665" s="203" t="s">
        <v>452</v>
      </c>
      <c r="E665" s="203" t="s">
        <v>7128</v>
      </c>
      <c r="F665" t="s">
        <v>7129</v>
      </c>
      <c r="G665" s="230"/>
      <c r="H665" s="293">
        <v>8</v>
      </c>
      <c r="I665" s="203">
        <v>281</v>
      </c>
      <c r="J665" s="204" t="s">
        <v>2937</v>
      </c>
      <c r="K665" s="203">
        <v>337.2</v>
      </c>
      <c r="L665" s="203" t="s">
        <v>459</v>
      </c>
      <c r="M665" s="203" t="s">
        <v>7116</v>
      </c>
      <c r="N665" t="s">
        <v>7117</v>
      </c>
    </row>
    <row r="666" spans="1:14" x14ac:dyDescent="0.2">
      <c r="A666" s="246">
        <v>44958</v>
      </c>
      <c r="B666" s="203" t="s">
        <v>541</v>
      </c>
      <c r="C666" s="106">
        <v>6667.1</v>
      </c>
      <c r="D666" s="203" t="s">
        <v>452</v>
      </c>
      <c r="E666" s="203" t="s">
        <v>7122</v>
      </c>
      <c r="F666" t="s">
        <v>3044</v>
      </c>
      <c r="G666" s="230"/>
      <c r="H666" s="293">
        <v>8</v>
      </c>
      <c r="I666" s="203">
        <v>498</v>
      </c>
      <c r="J666" s="204" t="s">
        <v>2937</v>
      </c>
      <c r="K666" s="203">
        <v>597.6</v>
      </c>
      <c r="L666" s="203" t="s">
        <v>459</v>
      </c>
      <c r="M666" s="203" t="s">
        <v>7116</v>
      </c>
      <c r="N666" t="s">
        <v>7117</v>
      </c>
    </row>
    <row r="667" spans="1:14" x14ac:dyDescent="0.2">
      <c r="A667" s="246">
        <v>44971</v>
      </c>
      <c r="B667" s="203" t="s">
        <v>541</v>
      </c>
      <c r="C667" s="106">
        <v>6637.1</v>
      </c>
      <c r="D667" s="203" t="s">
        <v>452</v>
      </c>
      <c r="E667" s="203" t="s">
        <v>7128</v>
      </c>
      <c r="F667" t="s">
        <v>7129</v>
      </c>
      <c r="G667" s="230"/>
      <c r="H667" s="293">
        <v>8</v>
      </c>
      <c r="I667" s="203">
        <v>281</v>
      </c>
      <c r="J667" s="204" t="s">
        <v>2937</v>
      </c>
      <c r="K667" s="203">
        <v>337.2</v>
      </c>
      <c r="L667" s="203" t="s">
        <v>459</v>
      </c>
      <c r="M667" s="203" t="s">
        <v>7116</v>
      </c>
      <c r="N667" t="s">
        <v>7117</v>
      </c>
    </row>
    <row r="668" spans="1:14" x14ac:dyDescent="0.2">
      <c r="A668" s="246">
        <v>44959</v>
      </c>
      <c r="B668" s="203" t="s">
        <v>541</v>
      </c>
      <c r="C668" s="106">
        <v>6667.1</v>
      </c>
      <c r="D668" s="203" t="s">
        <v>452</v>
      </c>
      <c r="E668" s="203" t="s">
        <v>7122</v>
      </c>
      <c r="F668" t="s">
        <v>3044</v>
      </c>
      <c r="G668" s="230"/>
      <c r="H668" s="293">
        <v>8</v>
      </c>
      <c r="I668" s="203">
        <v>498</v>
      </c>
      <c r="J668" s="204" t="s">
        <v>2937</v>
      </c>
      <c r="K668" s="203">
        <v>597.6</v>
      </c>
      <c r="L668" s="203" t="s">
        <v>459</v>
      </c>
      <c r="M668" s="203" t="s">
        <v>7116</v>
      </c>
      <c r="N668" t="s">
        <v>7117</v>
      </c>
    </row>
    <row r="669" spans="1:14" x14ac:dyDescent="0.2">
      <c r="A669" s="246">
        <v>44972</v>
      </c>
      <c r="B669" s="203" t="s">
        <v>541</v>
      </c>
      <c r="C669" s="106">
        <v>6637.1</v>
      </c>
      <c r="D669" s="203" t="s">
        <v>452</v>
      </c>
      <c r="E669" s="203" t="s">
        <v>7128</v>
      </c>
      <c r="F669" t="s">
        <v>7129</v>
      </c>
      <c r="G669" s="230"/>
      <c r="H669" s="293">
        <v>8</v>
      </c>
      <c r="I669" s="203">
        <v>281</v>
      </c>
      <c r="J669" s="204" t="s">
        <v>2937</v>
      </c>
      <c r="K669" s="203">
        <v>337.2</v>
      </c>
      <c r="L669" s="203" t="s">
        <v>459</v>
      </c>
      <c r="M669" s="203" t="s">
        <v>7116</v>
      </c>
      <c r="N669" t="s">
        <v>7117</v>
      </c>
    </row>
    <row r="670" spans="1:14" x14ac:dyDescent="0.2">
      <c r="A670" s="246">
        <v>44960</v>
      </c>
      <c r="B670" s="203" t="s">
        <v>541</v>
      </c>
      <c r="C670" s="106">
        <v>6667.1</v>
      </c>
      <c r="D670" s="203" t="s">
        <v>452</v>
      </c>
      <c r="E670" s="203" t="s">
        <v>7122</v>
      </c>
      <c r="F670" t="s">
        <v>3044</v>
      </c>
      <c r="G670" s="230"/>
      <c r="H670" s="293">
        <v>8</v>
      </c>
      <c r="I670" s="203">
        <v>498</v>
      </c>
      <c r="J670" s="204" t="s">
        <v>2937</v>
      </c>
      <c r="K670" s="203">
        <v>597.6</v>
      </c>
      <c r="L670" s="203" t="s">
        <v>459</v>
      </c>
      <c r="M670" s="203" t="s">
        <v>7116</v>
      </c>
      <c r="N670" t="s">
        <v>7117</v>
      </c>
    </row>
    <row r="671" spans="1:14" x14ac:dyDescent="0.2">
      <c r="A671" s="246">
        <v>44970</v>
      </c>
      <c r="B671" s="203" t="s">
        <v>541</v>
      </c>
      <c r="C671" s="106">
        <v>6667.1</v>
      </c>
      <c r="D671" s="203" t="s">
        <v>452</v>
      </c>
      <c r="E671" s="203" t="s">
        <v>7122</v>
      </c>
      <c r="F671" t="s">
        <v>3044</v>
      </c>
      <c r="G671" s="230"/>
      <c r="H671" s="293">
        <v>8</v>
      </c>
      <c r="I671" s="203">
        <v>498</v>
      </c>
      <c r="J671" s="204" t="s">
        <v>2937</v>
      </c>
      <c r="K671" s="203">
        <v>597.6</v>
      </c>
      <c r="L671" s="203" t="s">
        <v>459</v>
      </c>
      <c r="M671" s="203" t="s">
        <v>7116</v>
      </c>
      <c r="N671" t="s">
        <v>7117</v>
      </c>
    </row>
    <row r="672" spans="1:14" x14ac:dyDescent="0.2">
      <c r="A672" s="246">
        <v>44971</v>
      </c>
      <c r="B672" s="203" t="s">
        <v>541</v>
      </c>
      <c r="C672" s="106">
        <v>6667.1</v>
      </c>
      <c r="D672" s="203" t="s">
        <v>452</v>
      </c>
      <c r="E672" s="203" t="s">
        <v>7122</v>
      </c>
      <c r="F672" t="s">
        <v>3044</v>
      </c>
      <c r="G672" s="230"/>
      <c r="H672" s="293">
        <v>8</v>
      </c>
      <c r="I672" s="203">
        <v>498</v>
      </c>
      <c r="J672" s="204" t="s">
        <v>2937</v>
      </c>
      <c r="K672" s="203">
        <v>597.6</v>
      </c>
      <c r="L672" s="203" t="s">
        <v>459</v>
      </c>
      <c r="M672" s="203" t="s">
        <v>7116</v>
      </c>
      <c r="N672" t="s">
        <v>7117</v>
      </c>
    </row>
    <row r="673" spans="1:14" x14ac:dyDescent="0.2">
      <c r="A673" s="246">
        <v>44972</v>
      </c>
      <c r="B673" s="203" t="s">
        <v>541</v>
      </c>
      <c r="C673" s="106">
        <v>6667.1</v>
      </c>
      <c r="D673" s="203" t="s">
        <v>452</v>
      </c>
      <c r="E673" s="203" t="s">
        <v>7122</v>
      </c>
      <c r="F673" t="s">
        <v>3044</v>
      </c>
      <c r="G673" s="230"/>
      <c r="H673" s="293">
        <v>6</v>
      </c>
      <c r="I673" s="203">
        <v>498</v>
      </c>
      <c r="J673" s="204" t="s">
        <v>2937</v>
      </c>
      <c r="K673" s="203">
        <v>597.6</v>
      </c>
      <c r="L673" s="203" t="s">
        <v>459</v>
      </c>
      <c r="M673" s="203" t="s">
        <v>7116</v>
      </c>
      <c r="N673" t="s">
        <v>7117</v>
      </c>
    </row>
    <row r="674" spans="1:14" x14ac:dyDescent="0.2">
      <c r="A674" s="246">
        <v>44963</v>
      </c>
      <c r="B674" s="203" t="s">
        <v>541</v>
      </c>
      <c r="C674" s="106">
        <v>6667.1</v>
      </c>
      <c r="D674" s="203" t="s">
        <v>452</v>
      </c>
      <c r="E674" s="203" t="s">
        <v>7122</v>
      </c>
      <c r="F674" t="s">
        <v>3044</v>
      </c>
      <c r="G674" s="230"/>
      <c r="H674" s="293">
        <v>6</v>
      </c>
      <c r="I674" s="203">
        <v>498</v>
      </c>
      <c r="J674" s="204" t="s">
        <v>2937</v>
      </c>
      <c r="K674" s="203">
        <v>597.6</v>
      </c>
      <c r="L674" s="203" t="s">
        <v>459</v>
      </c>
      <c r="M674" s="203" t="s">
        <v>7116</v>
      </c>
      <c r="N674" t="s">
        <v>7117</v>
      </c>
    </row>
    <row r="675" spans="1:14" x14ac:dyDescent="0.2">
      <c r="A675" s="246">
        <v>44964</v>
      </c>
      <c r="B675" s="203" t="s">
        <v>541</v>
      </c>
      <c r="C675" s="106">
        <v>6667.1</v>
      </c>
      <c r="D675" s="203" t="s">
        <v>452</v>
      </c>
      <c r="E675" s="203" t="s">
        <v>7122</v>
      </c>
      <c r="F675" t="s">
        <v>3044</v>
      </c>
      <c r="G675" s="230"/>
      <c r="H675" s="293">
        <v>5</v>
      </c>
      <c r="I675" s="203">
        <v>498</v>
      </c>
      <c r="J675" s="204" t="s">
        <v>2937</v>
      </c>
      <c r="K675" s="203">
        <v>597.6</v>
      </c>
      <c r="L675" s="203" t="s">
        <v>459</v>
      </c>
      <c r="M675" s="203" t="s">
        <v>7116</v>
      </c>
      <c r="N675" t="s">
        <v>7117</v>
      </c>
    </row>
    <row r="676" spans="1:14" x14ac:dyDescent="0.2">
      <c r="A676" s="246">
        <v>44965</v>
      </c>
      <c r="B676" s="203" t="s">
        <v>541</v>
      </c>
      <c r="C676" s="106">
        <v>6667.1</v>
      </c>
      <c r="D676" s="203" t="s">
        <v>452</v>
      </c>
      <c r="E676" s="203" t="s">
        <v>7122</v>
      </c>
      <c r="F676" t="s">
        <v>3044</v>
      </c>
      <c r="G676" s="230"/>
      <c r="H676" s="293">
        <v>6</v>
      </c>
      <c r="I676" s="203">
        <v>498</v>
      </c>
      <c r="J676" s="204" t="s">
        <v>2937</v>
      </c>
      <c r="K676" s="203">
        <v>597.6</v>
      </c>
      <c r="L676" s="203" t="s">
        <v>459</v>
      </c>
      <c r="M676" s="203" t="s">
        <v>7116</v>
      </c>
      <c r="N676" t="s">
        <v>7117</v>
      </c>
    </row>
    <row r="677" spans="1:14" x14ac:dyDescent="0.2">
      <c r="A677" s="246">
        <v>44966</v>
      </c>
      <c r="B677" s="203" t="s">
        <v>541</v>
      </c>
      <c r="C677" s="106">
        <v>6667.1</v>
      </c>
      <c r="D677" s="203" t="s">
        <v>452</v>
      </c>
      <c r="E677" s="203" t="s">
        <v>7122</v>
      </c>
      <c r="F677" t="s">
        <v>3044</v>
      </c>
      <c r="G677" s="230"/>
      <c r="H677" s="293">
        <v>8</v>
      </c>
      <c r="I677" s="203">
        <v>498</v>
      </c>
      <c r="J677" s="204" t="s">
        <v>2937</v>
      </c>
      <c r="K677" s="203">
        <v>597.6</v>
      </c>
      <c r="L677" s="203" t="s">
        <v>459</v>
      </c>
      <c r="M677" s="203" t="s">
        <v>7116</v>
      </c>
      <c r="N677" t="s">
        <v>7117</v>
      </c>
    </row>
    <row r="678" spans="1:14" x14ac:dyDescent="0.2">
      <c r="A678" s="246">
        <v>44967</v>
      </c>
      <c r="B678" s="203" t="s">
        <v>541</v>
      </c>
      <c r="C678" s="106">
        <v>6667.1</v>
      </c>
      <c r="D678" s="203" t="s">
        <v>452</v>
      </c>
      <c r="E678" s="203" t="s">
        <v>7122</v>
      </c>
      <c r="F678" t="s">
        <v>3044</v>
      </c>
      <c r="G678" s="230"/>
      <c r="H678" s="293">
        <v>6</v>
      </c>
      <c r="I678" s="203">
        <v>498</v>
      </c>
      <c r="J678" s="204" t="s">
        <v>2937</v>
      </c>
      <c r="K678" s="203">
        <v>597.6</v>
      </c>
      <c r="L678" s="203" t="s">
        <v>459</v>
      </c>
      <c r="M678" s="203" t="s">
        <v>7116</v>
      </c>
      <c r="N678" t="s">
        <v>7117</v>
      </c>
    </row>
    <row r="679" spans="1:14" x14ac:dyDescent="0.2">
      <c r="A679" s="246">
        <v>44963</v>
      </c>
      <c r="B679" s="203" t="s">
        <v>541</v>
      </c>
      <c r="C679" s="106">
        <v>6011.1</v>
      </c>
      <c r="D679" s="203" t="s">
        <v>452</v>
      </c>
      <c r="E679" s="203" t="s">
        <v>7131</v>
      </c>
      <c r="F679" t="s">
        <v>2953</v>
      </c>
      <c r="G679" s="230"/>
      <c r="H679" s="293">
        <v>6</v>
      </c>
      <c r="I679" s="203">
        <v>481</v>
      </c>
      <c r="J679" s="204" t="s">
        <v>2937</v>
      </c>
      <c r="K679" s="203">
        <v>577.20000000000005</v>
      </c>
      <c r="L679" s="203" t="s">
        <v>459</v>
      </c>
      <c r="M679" s="203" t="s">
        <v>7116</v>
      </c>
      <c r="N679" t="s">
        <v>7117</v>
      </c>
    </row>
    <row r="680" spans="1:14" x14ac:dyDescent="0.2">
      <c r="A680" s="246">
        <v>44964</v>
      </c>
      <c r="B680" s="203" t="s">
        <v>541</v>
      </c>
      <c r="C680" s="106">
        <v>6011.1</v>
      </c>
      <c r="D680" s="203" t="s">
        <v>452</v>
      </c>
      <c r="E680" s="203" t="s">
        <v>7131</v>
      </c>
      <c r="F680" t="s">
        <v>2953</v>
      </c>
      <c r="G680" s="230"/>
      <c r="H680" s="293">
        <v>8</v>
      </c>
      <c r="I680" s="203">
        <v>481</v>
      </c>
      <c r="J680" s="204" t="s">
        <v>2937</v>
      </c>
      <c r="K680" s="203">
        <v>577.20000000000005</v>
      </c>
      <c r="L680" s="203" t="s">
        <v>459</v>
      </c>
      <c r="M680" s="203" t="s">
        <v>7116</v>
      </c>
      <c r="N680" t="s">
        <v>7117</v>
      </c>
    </row>
    <row r="681" spans="1:14" x14ac:dyDescent="0.2">
      <c r="A681" s="246">
        <v>44965</v>
      </c>
      <c r="B681" s="203" t="s">
        <v>541</v>
      </c>
      <c r="C681" s="106">
        <v>6011.1</v>
      </c>
      <c r="D681" s="203" t="s">
        <v>452</v>
      </c>
      <c r="E681" s="203" t="s">
        <v>7131</v>
      </c>
      <c r="F681" t="s">
        <v>2953</v>
      </c>
      <c r="G681" s="230"/>
      <c r="H681" s="293">
        <v>4</v>
      </c>
      <c r="I681" s="203">
        <v>481</v>
      </c>
      <c r="J681" s="204" t="s">
        <v>2937</v>
      </c>
      <c r="K681" s="203">
        <v>577.20000000000005</v>
      </c>
      <c r="L681" s="203" t="s">
        <v>459</v>
      </c>
      <c r="M681" s="203" t="s">
        <v>7116</v>
      </c>
      <c r="N681" t="s">
        <v>7117</v>
      </c>
    </row>
    <row r="682" spans="1:14" x14ac:dyDescent="0.2">
      <c r="A682" s="246">
        <v>44960</v>
      </c>
      <c r="B682" s="203" t="s">
        <v>541</v>
      </c>
      <c r="C682" s="106">
        <v>6681.1</v>
      </c>
      <c r="D682" s="203" t="s">
        <v>452</v>
      </c>
      <c r="E682" s="203" t="s">
        <v>7136</v>
      </c>
      <c r="F682" t="s">
        <v>7137</v>
      </c>
      <c r="G682" s="230"/>
      <c r="H682" s="293">
        <v>4</v>
      </c>
      <c r="I682" s="203">
        <v>403</v>
      </c>
      <c r="J682" s="204" t="s">
        <v>2937</v>
      </c>
      <c r="K682" s="203">
        <v>483.6</v>
      </c>
      <c r="L682" s="203" t="s">
        <v>459</v>
      </c>
      <c r="M682" s="203" t="s">
        <v>7116</v>
      </c>
      <c r="N682" t="s">
        <v>7117</v>
      </c>
    </row>
    <row r="683" spans="1:14" x14ac:dyDescent="0.2">
      <c r="A683" s="246">
        <v>44970</v>
      </c>
      <c r="B683" s="203" t="s">
        <v>541</v>
      </c>
      <c r="C683" s="106">
        <v>6681.1</v>
      </c>
      <c r="D683" s="203" t="s">
        <v>452</v>
      </c>
      <c r="E683" s="203" t="s">
        <v>7131</v>
      </c>
      <c r="F683" t="s">
        <v>2953</v>
      </c>
      <c r="G683" s="230"/>
      <c r="H683" s="293">
        <v>8</v>
      </c>
      <c r="I683" s="203">
        <v>481</v>
      </c>
      <c r="J683" s="204" t="s">
        <v>2937</v>
      </c>
      <c r="K683" s="203">
        <v>577.20000000000005</v>
      </c>
      <c r="L683" s="203" t="s">
        <v>459</v>
      </c>
      <c r="M683" s="203" t="s">
        <v>7116</v>
      </c>
      <c r="N683" t="s">
        <v>7117</v>
      </c>
    </row>
    <row r="684" spans="1:14" x14ac:dyDescent="0.2">
      <c r="A684" s="246">
        <v>44958</v>
      </c>
      <c r="B684" s="203" t="s">
        <v>541</v>
      </c>
      <c r="C684" s="106">
        <v>6011.1</v>
      </c>
      <c r="D684" s="203" t="s">
        <v>452</v>
      </c>
      <c r="E684" s="203" t="s">
        <v>7131</v>
      </c>
      <c r="F684" t="s">
        <v>2953</v>
      </c>
      <c r="G684" s="230"/>
      <c r="H684" s="293">
        <v>8</v>
      </c>
      <c r="I684" s="203">
        <v>481</v>
      </c>
      <c r="J684" s="204" t="s">
        <v>2937</v>
      </c>
      <c r="K684" s="203">
        <v>577.20000000000005</v>
      </c>
      <c r="L684" s="203" t="s">
        <v>459</v>
      </c>
      <c r="M684" s="203" t="s">
        <v>7116</v>
      </c>
      <c r="N684" t="s">
        <v>7117</v>
      </c>
    </row>
    <row r="685" spans="1:14" x14ac:dyDescent="0.2">
      <c r="A685" s="246">
        <v>44964</v>
      </c>
      <c r="B685" s="203" t="s">
        <v>541</v>
      </c>
      <c r="C685" s="106">
        <v>6681.1</v>
      </c>
      <c r="D685" s="203" t="s">
        <v>452</v>
      </c>
      <c r="E685" s="203" t="s">
        <v>7136</v>
      </c>
      <c r="F685" t="s">
        <v>7137</v>
      </c>
      <c r="G685" s="230"/>
      <c r="H685" s="293">
        <v>2</v>
      </c>
      <c r="I685" s="203">
        <v>403</v>
      </c>
      <c r="J685" s="204" t="s">
        <v>2937</v>
      </c>
      <c r="K685" s="203">
        <v>483.6</v>
      </c>
      <c r="L685" s="203" t="s">
        <v>459</v>
      </c>
      <c r="M685" s="203" t="s">
        <v>7116</v>
      </c>
      <c r="N685" t="s">
        <v>7117</v>
      </c>
    </row>
    <row r="686" spans="1:14" x14ac:dyDescent="0.2">
      <c r="A686" s="246">
        <v>44959</v>
      </c>
      <c r="B686" s="203" t="s">
        <v>541</v>
      </c>
      <c r="C686" s="106">
        <v>6011.1</v>
      </c>
      <c r="D686" s="203" t="s">
        <v>452</v>
      </c>
      <c r="E686" s="203" t="s">
        <v>7131</v>
      </c>
      <c r="F686" t="s">
        <v>2953</v>
      </c>
      <c r="G686" s="230"/>
      <c r="H686" s="293">
        <v>4</v>
      </c>
      <c r="I686" s="203">
        <v>481</v>
      </c>
      <c r="J686" s="204" t="s">
        <v>2937</v>
      </c>
      <c r="K686" s="203">
        <v>577.20000000000005</v>
      </c>
      <c r="L686" s="203" t="s">
        <v>459</v>
      </c>
      <c r="M686" s="203" t="s">
        <v>7116</v>
      </c>
      <c r="N686" t="s">
        <v>7117</v>
      </c>
    </row>
    <row r="687" spans="1:14" x14ac:dyDescent="0.2">
      <c r="A687" s="246">
        <v>44965</v>
      </c>
      <c r="B687" s="203" t="s">
        <v>541</v>
      </c>
      <c r="C687" s="106">
        <v>6681.1</v>
      </c>
      <c r="D687" s="203" t="s">
        <v>452</v>
      </c>
      <c r="E687" s="203" t="s">
        <v>7136</v>
      </c>
      <c r="F687" t="s">
        <v>7137</v>
      </c>
      <c r="G687" s="230"/>
      <c r="H687" s="293">
        <v>2</v>
      </c>
      <c r="I687" s="203">
        <v>403</v>
      </c>
      <c r="J687" s="204" t="s">
        <v>2937</v>
      </c>
      <c r="K687" s="203">
        <v>483.6</v>
      </c>
      <c r="L687" s="203" t="s">
        <v>459</v>
      </c>
      <c r="M687" s="203" t="s">
        <v>7116</v>
      </c>
      <c r="N687" t="s">
        <v>7117</v>
      </c>
    </row>
    <row r="688" spans="1:14" x14ac:dyDescent="0.2">
      <c r="A688" s="246">
        <v>44960</v>
      </c>
      <c r="B688" s="203" t="s">
        <v>541</v>
      </c>
      <c r="C688" s="106">
        <v>6011.1</v>
      </c>
      <c r="D688" s="203" t="s">
        <v>452</v>
      </c>
      <c r="E688" s="203" t="s">
        <v>7131</v>
      </c>
      <c r="F688" t="s">
        <v>2953</v>
      </c>
      <c r="G688" s="230"/>
      <c r="H688" s="293">
        <v>4</v>
      </c>
      <c r="I688" s="203">
        <v>481</v>
      </c>
      <c r="J688" s="204" t="s">
        <v>2937</v>
      </c>
      <c r="K688" s="203">
        <v>577.20000000000005</v>
      </c>
      <c r="L688" s="203" t="s">
        <v>459</v>
      </c>
      <c r="M688" s="203" t="s">
        <v>7116</v>
      </c>
      <c r="N688" t="s">
        <v>7117</v>
      </c>
    </row>
    <row r="689" spans="1:14" x14ac:dyDescent="0.2">
      <c r="A689" s="246">
        <v>44966</v>
      </c>
      <c r="B689" s="203" t="s">
        <v>541</v>
      </c>
      <c r="C689" s="106">
        <v>6681.1</v>
      </c>
      <c r="D689" s="203" t="s">
        <v>452</v>
      </c>
      <c r="E689" s="203" t="s">
        <v>7136</v>
      </c>
      <c r="F689" t="s">
        <v>7137</v>
      </c>
      <c r="G689" s="230"/>
      <c r="H689" s="293">
        <v>4</v>
      </c>
      <c r="I689" s="203">
        <v>403</v>
      </c>
      <c r="J689" s="204" t="s">
        <v>2937</v>
      </c>
      <c r="K689" s="203">
        <v>483.6</v>
      </c>
      <c r="L689" s="203" t="s">
        <v>459</v>
      </c>
      <c r="M689" s="203" t="s">
        <v>7116</v>
      </c>
      <c r="N689" t="s">
        <v>7117</v>
      </c>
    </row>
    <row r="690" spans="1:14" x14ac:dyDescent="0.2">
      <c r="A690" s="246">
        <v>44959</v>
      </c>
      <c r="B690" s="203" t="s">
        <v>541</v>
      </c>
      <c r="C690" s="106">
        <v>6681.1</v>
      </c>
      <c r="D690" s="203" t="s">
        <v>452</v>
      </c>
      <c r="E690" s="203" t="s">
        <v>7131</v>
      </c>
      <c r="F690" t="s">
        <v>2953</v>
      </c>
      <c r="G690" s="230"/>
      <c r="H690" s="293">
        <v>4</v>
      </c>
      <c r="I690" s="203">
        <v>481</v>
      </c>
      <c r="J690" s="204" t="s">
        <v>2937</v>
      </c>
      <c r="K690" s="203">
        <v>577.20000000000005</v>
      </c>
      <c r="L690" s="203" t="s">
        <v>459</v>
      </c>
      <c r="M690" s="203" t="s">
        <v>7116</v>
      </c>
      <c r="N690" t="s">
        <v>7117</v>
      </c>
    </row>
    <row r="691" spans="1:14" x14ac:dyDescent="0.2">
      <c r="A691" s="246">
        <v>44970</v>
      </c>
      <c r="B691" s="203" t="s">
        <v>541</v>
      </c>
      <c r="C691" s="106">
        <v>6681.1</v>
      </c>
      <c r="D691" s="203" t="s">
        <v>452</v>
      </c>
      <c r="E691" s="203" t="s">
        <v>7136</v>
      </c>
      <c r="F691" t="s">
        <v>7137</v>
      </c>
      <c r="G691" s="230"/>
      <c r="H691" s="293">
        <v>2</v>
      </c>
      <c r="I691" s="203">
        <v>403</v>
      </c>
      <c r="J691" s="204" t="s">
        <v>2937</v>
      </c>
      <c r="K691" s="203">
        <v>483.6</v>
      </c>
      <c r="L691" s="203" t="s">
        <v>459</v>
      </c>
      <c r="M691" s="203" t="s">
        <v>7116</v>
      </c>
      <c r="N691" t="s">
        <v>7117</v>
      </c>
    </row>
    <row r="692" spans="1:14" x14ac:dyDescent="0.2">
      <c r="A692" s="246">
        <v>44960</v>
      </c>
      <c r="B692" s="203" t="s">
        <v>541</v>
      </c>
      <c r="C692" s="106">
        <v>6681.1</v>
      </c>
      <c r="D692" s="203" t="s">
        <v>452</v>
      </c>
      <c r="E692" s="203" t="s">
        <v>7131</v>
      </c>
      <c r="F692" t="s">
        <v>2953</v>
      </c>
      <c r="G692" s="230"/>
      <c r="H692" s="293">
        <v>4</v>
      </c>
      <c r="I692" s="203">
        <v>481</v>
      </c>
      <c r="J692" s="204" t="s">
        <v>2937</v>
      </c>
      <c r="K692" s="203">
        <v>577.20000000000005</v>
      </c>
      <c r="L692" s="203" t="s">
        <v>459</v>
      </c>
      <c r="M692" s="203" t="s">
        <v>7116</v>
      </c>
      <c r="N692" t="s">
        <v>7117</v>
      </c>
    </row>
    <row r="693" spans="1:14" x14ac:dyDescent="0.2">
      <c r="A693" s="246">
        <v>44971</v>
      </c>
      <c r="B693" s="203" t="s">
        <v>541</v>
      </c>
      <c r="C693" s="106">
        <v>6681.1</v>
      </c>
      <c r="D693" s="203" t="s">
        <v>452</v>
      </c>
      <c r="E693" s="203" t="s">
        <v>7136</v>
      </c>
      <c r="F693" t="s">
        <v>7137</v>
      </c>
      <c r="G693" s="230"/>
      <c r="H693" s="293">
        <v>4</v>
      </c>
      <c r="I693" s="203">
        <v>403</v>
      </c>
      <c r="J693" s="204" t="s">
        <v>2937</v>
      </c>
      <c r="K693" s="203">
        <v>483.6</v>
      </c>
      <c r="L693" s="203" t="s">
        <v>459</v>
      </c>
      <c r="M693" s="203" t="s">
        <v>7116</v>
      </c>
      <c r="N693" t="s">
        <v>7117</v>
      </c>
    </row>
    <row r="694" spans="1:14" x14ac:dyDescent="0.2">
      <c r="A694" s="246">
        <v>44972</v>
      </c>
      <c r="B694" s="203" t="s">
        <v>541</v>
      </c>
      <c r="C694" s="106">
        <v>6681.1</v>
      </c>
      <c r="D694" s="203" t="s">
        <v>452</v>
      </c>
      <c r="E694" s="203" t="s">
        <v>7136</v>
      </c>
      <c r="F694" t="s">
        <v>7137</v>
      </c>
      <c r="G694" s="230"/>
      <c r="H694" s="293">
        <v>2</v>
      </c>
      <c r="I694" s="203">
        <v>403</v>
      </c>
      <c r="J694" s="204" t="s">
        <v>2937</v>
      </c>
      <c r="K694" s="203">
        <v>483.6</v>
      </c>
      <c r="L694" s="203" t="s">
        <v>459</v>
      </c>
      <c r="M694" s="203" t="s">
        <v>7116</v>
      </c>
      <c r="N694" t="s">
        <v>7117</v>
      </c>
    </row>
    <row r="695" spans="1:14" x14ac:dyDescent="0.2">
      <c r="A695" s="246">
        <v>44977</v>
      </c>
      <c r="B695" s="203" t="s">
        <v>541</v>
      </c>
      <c r="C695" s="106">
        <v>6563.1</v>
      </c>
      <c r="D695" s="203" t="s">
        <v>452</v>
      </c>
      <c r="E695" s="203" t="s">
        <v>7127</v>
      </c>
      <c r="F695" t="s">
        <v>3011</v>
      </c>
      <c r="G695" s="230"/>
      <c r="H695" s="293">
        <v>4</v>
      </c>
      <c r="I695" s="203">
        <v>693</v>
      </c>
      <c r="J695" s="204" t="s">
        <v>2937</v>
      </c>
      <c r="K695" s="203">
        <v>831.6</v>
      </c>
      <c r="L695" s="203" t="s">
        <v>459</v>
      </c>
      <c r="M695" s="203" t="s">
        <v>7116</v>
      </c>
      <c r="N695" t="s">
        <v>7117</v>
      </c>
    </row>
    <row r="696" spans="1:14" x14ac:dyDescent="0.2">
      <c r="A696" s="246">
        <v>44978</v>
      </c>
      <c r="B696" s="203" t="s">
        <v>541</v>
      </c>
      <c r="C696" s="106">
        <v>6563.1</v>
      </c>
      <c r="D696" s="203" t="s">
        <v>452</v>
      </c>
      <c r="E696" s="203" t="s">
        <v>7127</v>
      </c>
      <c r="F696" t="s">
        <v>3011</v>
      </c>
      <c r="G696" s="230"/>
      <c r="H696" s="293">
        <v>8</v>
      </c>
      <c r="I696" s="203">
        <v>693</v>
      </c>
      <c r="J696" s="204" t="s">
        <v>2937</v>
      </c>
      <c r="K696" s="203">
        <v>831.6</v>
      </c>
      <c r="L696" s="203" t="s">
        <v>459</v>
      </c>
      <c r="M696" s="203" t="s">
        <v>7116</v>
      </c>
      <c r="N696" t="s">
        <v>7117</v>
      </c>
    </row>
    <row r="697" spans="1:14" x14ac:dyDescent="0.2">
      <c r="A697" s="246">
        <v>44970</v>
      </c>
      <c r="B697" s="203" t="s">
        <v>541</v>
      </c>
      <c r="C697" s="106">
        <v>6667.1</v>
      </c>
      <c r="D697" s="203" t="s">
        <v>452</v>
      </c>
      <c r="E697" s="203" t="s">
        <v>7143</v>
      </c>
      <c r="F697" t="s">
        <v>3072</v>
      </c>
      <c r="G697" s="230"/>
      <c r="H697" s="293">
        <v>8</v>
      </c>
      <c r="I697" s="203">
        <v>958</v>
      </c>
      <c r="J697" s="204" t="s">
        <v>2937</v>
      </c>
      <c r="K697" s="203">
        <v>1149.5999999999999</v>
      </c>
      <c r="L697" s="203" t="s">
        <v>459</v>
      </c>
      <c r="M697" s="203" t="s">
        <v>7116</v>
      </c>
      <c r="N697" t="s">
        <v>7117</v>
      </c>
    </row>
    <row r="698" spans="1:14" x14ac:dyDescent="0.2">
      <c r="A698" s="246">
        <v>44971</v>
      </c>
      <c r="B698" s="203" t="s">
        <v>541</v>
      </c>
      <c r="C698" s="106">
        <v>6667.1</v>
      </c>
      <c r="D698" s="203" t="s">
        <v>452</v>
      </c>
      <c r="E698" s="203" t="s">
        <v>7143</v>
      </c>
      <c r="F698" t="s">
        <v>3072</v>
      </c>
      <c r="G698" s="230"/>
      <c r="H698" s="293">
        <v>8</v>
      </c>
      <c r="I698" s="203">
        <v>958</v>
      </c>
      <c r="J698" s="204" t="s">
        <v>2937</v>
      </c>
      <c r="K698" s="203">
        <v>1149.5999999999999</v>
      </c>
      <c r="L698" s="203" t="s">
        <v>459</v>
      </c>
      <c r="M698" s="203" t="s">
        <v>7116</v>
      </c>
      <c r="N698" t="s">
        <v>7117</v>
      </c>
    </row>
    <row r="699" spans="1:14" x14ac:dyDescent="0.2">
      <c r="A699" s="246">
        <v>44977</v>
      </c>
      <c r="B699" s="203" t="s">
        <v>541</v>
      </c>
      <c r="C699" s="106">
        <v>6681.1</v>
      </c>
      <c r="D699" s="203" t="s">
        <v>452</v>
      </c>
      <c r="E699" s="203" t="s">
        <v>7127</v>
      </c>
      <c r="F699" t="s">
        <v>3011</v>
      </c>
      <c r="G699" s="230"/>
      <c r="H699" s="293">
        <v>4</v>
      </c>
      <c r="I699" s="203">
        <v>693</v>
      </c>
      <c r="J699" s="204" t="s">
        <v>2937</v>
      </c>
      <c r="K699" s="203">
        <v>831.6</v>
      </c>
      <c r="L699" s="203" t="s">
        <v>459</v>
      </c>
      <c r="M699" s="203" t="s">
        <v>7116</v>
      </c>
      <c r="N699" t="s">
        <v>7117</v>
      </c>
    </row>
    <row r="700" spans="1:14" x14ac:dyDescent="0.2">
      <c r="A700" s="246">
        <v>44972</v>
      </c>
      <c r="B700" s="203" t="s">
        <v>541</v>
      </c>
      <c r="C700" s="106">
        <v>6667.1</v>
      </c>
      <c r="D700" s="203" t="s">
        <v>452</v>
      </c>
      <c r="E700" s="203" t="s">
        <v>7143</v>
      </c>
      <c r="F700" t="s">
        <v>3072</v>
      </c>
      <c r="G700" s="230"/>
      <c r="H700" s="293">
        <v>8</v>
      </c>
      <c r="I700" s="203">
        <v>958</v>
      </c>
      <c r="J700" s="204" t="s">
        <v>2937</v>
      </c>
      <c r="K700" s="203">
        <v>1149.5999999999999</v>
      </c>
      <c r="L700" s="203" t="s">
        <v>459</v>
      </c>
      <c r="M700" s="203" t="s">
        <v>7116</v>
      </c>
      <c r="N700" t="s">
        <v>7117</v>
      </c>
    </row>
    <row r="701" spans="1:14" x14ac:dyDescent="0.2">
      <c r="A701" s="246">
        <v>44979</v>
      </c>
      <c r="B701" s="203" t="s">
        <v>541</v>
      </c>
      <c r="C701" s="106">
        <v>6681.1</v>
      </c>
      <c r="D701" s="203" t="s">
        <v>452</v>
      </c>
      <c r="E701" s="203" t="s">
        <v>7127</v>
      </c>
      <c r="F701" t="s">
        <v>3011</v>
      </c>
      <c r="G701" s="230"/>
      <c r="H701" s="293">
        <v>4</v>
      </c>
      <c r="I701" s="203">
        <v>693</v>
      </c>
      <c r="J701" s="204" t="s">
        <v>2937</v>
      </c>
      <c r="K701" s="203">
        <v>831.6</v>
      </c>
      <c r="L701" s="203" t="s">
        <v>459</v>
      </c>
      <c r="M701" s="203" t="s">
        <v>7116</v>
      </c>
      <c r="N701" t="s">
        <v>7117</v>
      </c>
    </row>
    <row r="702" spans="1:14" x14ac:dyDescent="0.2">
      <c r="A702" s="246">
        <v>44963</v>
      </c>
      <c r="B702" s="203" t="s">
        <v>541</v>
      </c>
      <c r="C702" s="106">
        <v>6667.1</v>
      </c>
      <c r="D702" s="203" t="s">
        <v>452</v>
      </c>
      <c r="E702" s="203" t="s">
        <v>7143</v>
      </c>
      <c r="F702" t="s">
        <v>3072</v>
      </c>
      <c r="G702" s="230"/>
      <c r="H702" s="293">
        <v>8</v>
      </c>
      <c r="I702" s="203">
        <v>958</v>
      </c>
      <c r="J702" s="204" t="s">
        <v>2937</v>
      </c>
      <c r="K702" s="203">
        <v>1149.5999999999999</v>
      </c>
      <c r="L702" s="203" t="s">
        <v>459</v>
      </c>
      <c r="M702" s="203" t="s">
        <v>7116</v>
      </c>
      <c r="N702" t="s">
        <v>7117</v>
      </c>
    </row>
    <row r="703" spans="1:14" x14ac:dyDescent="0.2">
      <c r="A703" s="246">
        <v>44964</v>
      </c>
      <c r="B703" s="203" t="s">
        <v>541</v>
      </c>
      <c r="C703" s="106">
        <v>6667.1</v>
      </c>
      <c r="D703" s="203" t="s">
        <v>452</v>
      </c>
      <c r="E703" s="203" t="s">
        <v>7143</v>
      </c>
      <c r="F703" t="s">
        <v>3072</v>
      </c>
      <c r="G703" s="230"/>
      <c r="H703" s="293">
        <v>6</v>
      </c>
      <c r="I703" s="203">
        <v>958</v>
      </c>
      <c r="J703" s="204" t="s">
        <v>2937</v>
      </c>
      <c r="K703" s="203">
        <v>1149.5999999999999</v>
      </c>
      <c r="L703" s="203" t="s">
        <v>459</v>
      </c>
      <c r="M703" s="203" t="s">
        <v>7116</v>
      </c>
      <c r="N703" t="s">
        <v>7117</v>
      </c>
    </row>
    <row r="704" spans="1:14" x14ac:dyDescent="0.2">
      <c r="A704" s="246">
        <v>44984</v>
      </c>
      <c r="B704" s="203" t="s">
        <v>541</v>
      </c>
      <c r="C704" s="106">
        <v>6630.1</v>
      </c>
      <c r="D704" s="203" t="s">
        <v>452</v>
      </c>
      <c r="E704" s="203" t="s">
        <v>7127</v>
      </c>
      <c r="F704" t="s">
        <v>3011</v>
      </c>
      <c r="G704" s="230"/>
      <c r="H704" s="293">
        <v>8</v>
      </c>
      <c r="I704" s="203">
        <v>693</v>
      </c>
      <c r="J704" s="204" t="s">
        <v>2937</v>
      </c>
      <c r="K704" s="203">
        <v>831.6</v>
      </c>
      <c r="L704" s="203" t="s">
        <v>459</v>
      </c>
      <c r="M704" s="203" t="s">
        <v>7116</v>
      </c>
      <c r="N704" t="s">
        <v>7117</v>
      </c>
    </row>
    <row r="705" spans="1:14" x14ac:dyDescent="0.2">
      <c r="A705" s="246">
        <v>44965</v>
      </c>
      <c r="B705" s="203" t="s">
        <v>541</v>
      </c>
      <c r="C705" s="106">
        <v>6667.1</v>
      </c>
      <c r="D705" s="203" t="s">
        <v>452</v>
      </c>
      <c r="E705" s="203" t="s">
        <v>7143</v>
      </c>
      <c r="F705" t="s">
        <v>3072</v>
      </c>
      <c r="G705" s="230"/>
      <c r="H705" s="293">
        <v>8</v>
      </c>
      <c r="I705" s="203">
        <v>958</v>
      </c>
      <c r="J705" s="204" t="s">
        <v>2937</v>
      </c>
      <c r="K705" s="203">
        <v>1149.5999999999999</v>
      </c>
      <c r="L705" s="203" t="s">
        <v>459</v>
      </c>
      <c r="M705" s="203" t="s">
        <v>7116</v>
      </c>
      <c r="N705" t="s">
        <v>7117</v>
      </c>
    </row>
    <row r="706" spans="1:14" x14ac:dyDescent="0.2">
      <c r="A706" s="246">
        <v>44985</v>
      </c>
      <c r="B706" s="203" t="s">
        <v>541</v>
      </c>
      <c r="C706" s="106">
        <v>6630.1</v>
      </c>
      <c r="D706" s="203" t="s">
        <v>452</v>
      </c>
      <c r="E706" s="203" t="s">
        <v>7127</v>
      </c>
      <c r="F706" t="s">
        <v>3011</v>
      </c>
      <c r="G706" s="230"/>
      <c r="H706" s="293">
        <v>8</v>
      </c>
      <c r="I706" s="203">
        <v>693</v>
      </c>
      <c r="J706" s="204" t="s">
        <v>2937</v>
      </c>
      <c r="K706" s="203">
        <v>831.6</v>
      </c>
      <c r="L706" s="203" t="s">
        <v>459</v>
      </c>
      <c r="M706" s="203" t="s">
        <v>7116</v>
      </c>
      <c r="N706" t="s">
        <v>7117</v>
      </c>
    </row>
    <row r="707" spans="1:14" x14ac:dyDescent="0.2">
      <c r="A707" s="246">
        <v>44966</v>
      </c>
      <c r="B707" s="203" t="s">
        <v>541</v>
      </c>
      <c r="C707" s="106">
        <v>6667.1</v>
      </c>
      <c r="D707" s="203" t="s">
        <v>452</v>
      </c>
      <c r="E707" s="203" t="s">
        <v>7143</v>
      </c>
      <c r="F707" t="s">
        <v>3072</v>
      </c>
      <c r="G707" s="230"/>
      <c r="H707" s="293">
        <v>8</v>
      </c>
      <c r="I707" s="203">
        <v>958</v>
      </c>
      <c r="J707" s="204" t="s">
        <v>2937</v>
      </c>
      <c r="K707" s="203">
        <v>1149.5999999999999</v>
      </c>
      <c r="L707" s="203" t="s">
        <v>459</v>
      </c>
      <c r="M707" s="203" t="s">
        <v>7116</v>
      </c>
      <c r="N707" t="s">
        <v>7117</v>
      </c>
    </row>
    <row r="708" spans="1:14" x14ac:dyDescent="0.2">
      <c r="A708" s="246">
        <v>44967</v>
      </c>
      <c r="B708" s="203" t="s">
        <v>541</v>
      </c>
      <c r="C708" s="106">
        <v>6667.1</v>
      </c>
      <c r="D708" s="203" t="s">
        <v>452</v>
      </c>
      <c r="E708" s="203" t="s">
        <v>7143</v>
      </c>
      <c r="F708" t="s">
        <v>3072</v>
      </c>
      <c r="G708" s="230"/>
      <c r="H708" s="293">
        <v>8</v>
      </c>
      <c r="I708" s="203">
        <v>958</v>
      </c>
      <c r="J708" s="204" t="s">
        <v>2937</v>
      </c>
      <c r="K708" s="203">
        <v>1149.5999999999999</v>
      </c>
      <c r="L708" s="203" t="s">
        <v>459</v>
      </c>
      <c r="M708" s="203" t="s">
        <v>7116</v>
      </c>
      <c r="N708" t="s">
        <v>7117</v>
      </c>
    </row>
    <row r="709" spans="1:14" x14ac:dyDescent="0.2">
      <c r="A709" s="246">
        <v>44958</v>
      </c>
      <c r="B709" s="203" t="s">
        <v>541</v>
      </c>
      <c r="C709" s="106">
        <v>6667.1</v>
      </c>
      <c r="D709" s="203" t="s">
        <v>452</v>
      </c>
      <c r="E709" s="203" t="s">
        <v>7143</v>
      </c>
      <c r="F709" t="s">
        <v>3072</v>
      </c>
      <c r="G709" s="230"/>
      <c r="H709" s="293">
        <v>8</v>
      </c>
      <c r="I709" s="203">
        <v>958</v>
      </c>
      <c r="J709" s="204" t="s">
        <v>2937</v>
      </c>
      <c r="K709" s="203">
        <v>1149.5999999999999</v>
      </c>
      <c r="L709" s="203" t="s">
        <v>459</v>
      </c>
      <c r="M709" s="203" t="s">
        <v>7116</v>
      </c>
      <c r="N709" t="s">
        <v>7117</v>
      </c>
    </row>
    <row r="710" spans="1:14" x14ac:dyDescent="0.2">
      <c r="A710" s="246">
        <v>44973</v>
      </c>
      <c r="B710" s="203" t="s">
        <v>541</v>
      </c>
      <c r="C710" s="106">
        <v>6681.1</v>
      </c>
      <c r="D710" s="203" t="s">
        <v>452</v>
      </c>
      <c r="E710" s="203" t="s">
        <v>7127</v>
      </c>
      <c r="F710" t="s">
        <v>3011</v>
      </c>
      <c r="G710" s="230"/>
      <c r="H710" s="293">
        <v>8</v>
      </c>
      <c r="I710" s="203">
        <v>693</v>
      </c>
      <c r="J710" s="204" t="s">
        <v>2937</v>
      </c>
      <c r="K710" s="203">
        <v>831.6</v>
      </c>
      <c r="L710" s="203" t="s">
        <v>459</v>
      </c>
      <c r="M710" s="203" t="s">
        <v>7116</v>
      </c>
      <c r="N710" t="s">
        <v>7117</v>
      </c>
    </row>
    <row r="711" spans="1:14" x14ac:dyDescent="0.2">
      <c r="A711" s="246">
        <v>44960</v>
      </c>
      <c r="B711" s="203" t="s">
        <v>541</v>
      </c>
      <c r="C711" s="106">
        <v>6667.1</v>
      </c>
      <c r="D711" s="203" t="s">
        <v>452</v>
      </c>
      <c r="E711" s="203" t="s">
        <v>7143</v>
      </c>
      <c r="F711" t="s">
        <v>3072</v>
      </c>
      <c r="G711" s="230"/>
      <c r="H711" s="293">
        <v>8</v>
      </c>
      <c r="I711" s="203">
        <v>958</v>
      </c>
      <c r="J711" s="204" t="s">
        <v>2937</v>
      </c>
      <c r="K711" s="203">
        <v>1149.5999999999999</v>
      </c>
      <c r="L711" s="203" t="s">
        <v>459</v>
      </c>
      <c r="M711" s="203" t="s">
        <v>7116</v>
      </c>
      <c r="N711" t="s">
        <v>7117</v>
      </c>
    </row>
    <row r="712" spans="1:14" x14ac:dyDescent="0.2">
      <c r="A712" s="246">
        <v>44974</v>
      </c>
      <c r="B712" s="203" t="s">
        <v>541</v>
      </c>
      <c r="C712" s="106">
        <v>6681.1</v>
      </c>
      <c r="D712" s="203" t="s">
        <v>452</v>
      </c>
      <c r="E712" s="203" t="s">
        <v>7127</v>
      </c>
      <c r="F712" t="s">
        <v>3011</v>
      </c>
      <c r="G712" s="230"/>
      <c r="H712" s="293">
        <v>8</v>
      </c>
      <c r="I712" s="203">
        <v>693</v>
      </c>
      <c r="J712" s="204" t="s">
        <v>2937</v>
      </c>
      <c r="K712" s="203">
        <v>831.6</v>
      </c>
      <c r="L712" s="203" t="s">
        <v>459</v>
      </c>
      <c r="M712" s="203" t="s">
        <v>7116</v>
      </c>
      <c r="N712" t="s">
        <v>7117</v>
      </c>
    </row>
    <row r="713" spans="1:14" x14ac:dyDescent="0.2">
      <c r="A713" s="246">
        <v>44979</v>
      </c>
      <c r="B713" s="203" t="s">
        <v>541</v>
      </c>
      <c r="C713" s="106">
        <v>6630.1</v>
      </c>
      <c r="D713" s="203" t="s">
        <v>452</v>
      </c>
      <c r="E713" s="203" t="s">
        <v>7127</v>
      </c>
      <c r="F713" t="s">
        <v>3011</v>
      </c>
      <c r="G713" s="230"/>
      <c r="H713" s="293">
        <v>4</v>
      </c>
      <c r="I713" s="203">
        <v>693</v>
      </c>
      <c r="J713" s="204" t="s">
        <v>2937</v>
      </c>
      <c r="K713" s="203">
        <v>831.6</v>
      </c>
      <c r="L713" s="203" t="s">
        <v>459</v>
      </c>
      <c r="M713" s="203" t="s">
        <v>7116</v>
      </c>
      <c r="N713" t="s">
        <v>7117</v>
      </c>
    </row>
    <row r="714" spans="1:14" x14ac:dyDescent="0.2">
      <c r="A714" s="246">
        <v>44980</v>
      </c>
      <c r="B714" s="203" t="s">
        <v>541</v>
      </c>
      <c r="C714" s="106">
        <v>6630.1</v>
      </c>
      <c r="D714" s="203" t="s">
        <v>452</v>
      </c>
      <c r="E714" s="203" t="s">
        <v>7127</v>
      </c>
      <c r="F714" t="s">
        <v>3011</v>
      </c>
      <c r="G714" s="230"/>
      <c r="H714" s="293">
        <v>6</v>
      </c>
      <c r="I714" s="203">
        <v>693</v>
      </c>
      <c r="J714" s="204" t="s">
        <v>2937</v>
      </c>
      <c r="K714" s="203">
        <v>831.6</v>
      </c>
      <c r="L714" s="203" t="s">
        <v>459</v>
      </c>
      <c r="M714" s="203" t="s">
        <v>7116</v>
      </c>
      <c r="N714" t="s">
        <v>7117</v>
      </c>
    </row>
    <row r="715" spans="1:14" x14ac:dyDescent="0.2">
      <c r="A715" s="246">
        <v>44981</v>
      </c>
      <c r="B715" s="203" t="s">
        <v>541</v>
      </c>
      <c r="C715" s="106">
        <v>6630.1</v>
      </c>
      <c r="D715" s="203" t="s">
        <v>452</v>
      </c>
      <c r="E715" s="203" t="s">
        <v>7127</v>
      </c>
      <c r="F715" t="s">
        <v>3011</v>
      </c>
      <c r="G715" s="230"/>
      <c r="H715" s="293">
        <v>2</v>
      </c>
      <c r="I715" s="203">
        <v>693</v>
      </c>
      <c r="J715" s="204" t="s">
        <v>2937</v>
      </c>
      <c r="K715" s="203">
        <v>831.6</v>
      </c>
      <c r="L715" s="203" t="s">
        <v>459</v>
      </c>
      <c r="M715" s="203" t="s">
        <v>7116</v>
      </c>
      <c r="N715" t="s">
        <v>7117</v>
      </c>
    </row>
    <row r="716" spans="1:14" x14ac:dyDescent="0.2">
      <c r="A716" s="246">
        <v>44977</v>
      </c>
      <c r="B716" s="203" t="s">
        <v>541</v>
      </c>
      <c r="C716" s="106">
        <v>6667.1</v>
      </c>
      <c r="D716" s="203" t="s">
        <v>452</v>
      </c>
      <c r="E716" s="203" t="s">
        <v>7125</v>
      </c>
      <c r="F716" t="s">
        <v>3463</v>
      </c>
      <c r="G716" s="230"/>
      <c r="H716" s="293">
        <v>8</v>
      </c>
      <c r="I716" s="203">
        <v>462</v>
      </c>
      <c r="J716" s="204" t="s">
        <v>2937</v>
      </c>
      <c r="K716" s="203">
        <v>554.4</v>
      </c>
      <c r="L716" s="203" t="s">
        <v>459</v>
      </c>
      <c r="M716" s="203" t="s">
        <v>7116</v>
      </c>
      <c r="N716" t="s">
        <v>7117</v>
      </c>
    </row>
    <row r="717" spans="1:14" x14ac:dyDescent="0.2">
      <c r="A717" s="246">
        <v>44978</v>
      </c>
      <c r="B717" s="203" t="s">
        <v>541</v>
      </c>
      <c r="C717" s="106">
        <v>6667.1</v>
      </c>
      <c r="D717" s="203" t="s">
        <v>452</v>
      </c>
      <c r="E717" s="203" t="s">
        <v>7125</v>
      </c>
      <c r="F717" t="s">
        <v>3463</v>
      </c>
      <c r="G717" s="230"/>
      <c r="H717" s="293">
        <v>8</v>
      </c>
      <c r="I717" s="203">
        <v>462</v>
      </c>
      <c r="J717" s="204" t="s">
        <v>2937</v>
      </c>
      <c r="K717" s="203">
        <v>554.4</v>
      </c>
      <c r="L717" s="203" t="s">
        <v>459</v>
      </c>
      <c r="M717" s="203" t="s">
        <v>7116</v>
      </c>
      <c r="N717" t="s">
        <v>7117</v>
      </c>
    </row>
    <row r="718" spans="1:14" x14ac:dyDescent="0.2">
      <c r="A718" s="246">
        <v>44979</v>
      </c>
      <c r="B718" s="203" t="s">
        <v>541</v>
      </c>
      <c r="C718" s="106">
        <v>6667.1</v>
      </c>
      <c r="D718" s="203" t="s">
        <v>452</v>
      </c>
      <c r="E718" s="203" t="s">
        <v>7125</v>
      </c>
      <c r="F718" t="s">
        <v>3463</v>
      </c>
      <c r="G718" s="230"/>
      <c r="H718" s="293">
        <v>8</v>
      </c>
      <c r="I718" s="203">
        <v>462</v>
      </c>
      <c r="J718" s="204" t="s">
        <v>2937</v>
      </c>
      <c r="K718" s="203">
        <v>554.4</v>
      </c>
      <c r="L718" s="203" t="s">
        <v>459</v>
      </c>
      <c r="M718" s="203" t="s">
        <v>7116</v>
      </c>
      <c r="N718" t="s">
        <v>7117</v>
      </c>
    </row>
    <row r="719" spans="1:14" x14ac:dyDescent="0.2">
      <c r="A719" s="246">
        <v>44958</v>
      </c>
      <c r="B719" s="203" t="s">
        <v>541</v>
      </c>
      <c r="C719" s="106">
        <v>6637.1</v>
      </c>
      <c r="D719" s="203" t="s">
        <v>452</v>
      </c>
      <c r="E719" s="203" t="s">
        <v>7115</v>
      </c>
      <c r="F719" t="s">
        <v>4389</v>
      </c>
      <c r="G719" s="230"/>
      <c r="H719" s="293">
        <v>8</v>
      </c>
      <c r="I719" s="203">
        <v>356</v>
      </c>
      <c r="J719" s="204" t="s">
        <v>2937</v>
      </c>
      <c r="K719" s="203">
        <v>427.2</v>
      </c>
      <c r="L719" s="203" t="s">
        <v>459</v>
      </c>
      <c r="M719" s="203" t="s">
        <v>7116</v>
      </c>
      <c r="N719" t="s">
        <v>7117</v>
      </c>
    </row>
    <row r="720" spans="1:14" x14ac:dyDescent="0.2">
      <c r="A720" s="246">
        <v>44980</v>
      </c>
      <c r="B720" s="203" t="s">
        <v>541</v>
      </c>
      <c r="C720" s="106">
        <v>6667.1</v>
      </c>
      <c r="D720" s="203" t="s">
        <v>452</v>
      </c>
      <c r="E720" s="203" t="s">
        <v>7125</v>
      </c>
      <c r="F720" t="s">
        <v>3463</v>
      </c>
      <c r="G720" s="230"/>
      <c r="H720" s="293">
        <v>8</v>
      </c>
      <c r="I720" s="203">
        <v>462</v>
      </c>
      <c r="J720" s="204" t="s">
        <v>2937</v>
      </c>
      <c r="K720" s="203">
        <v>554.4</v>
      </c>
      <c r="L720" s="203" t="s">
        <v>459</v>
      </c>
      <c r="M720" s="203" t="s">
        <v>7116</v>
      </c>
      <c r="N720" t="s">
        <v>7117</v>
      </c>
    </row>
    <row r="721" spans="1:14" x14ac:dyDescent="0.2">
      <c r="A721" s="246">
        <v>44959</v>
      </c>
      <c r="B721" s="203" t="s">
        <v>541</v>
      </c>
      <c r="C721" s="106">
        <v>6637.1</v>
      </c>
      <c r="D721" s="203" t="s">
        <v>452</v>
      </c>
      <c r="E721" s="203" t="s">
        <v>7115</v>
      </c>
      <c r="F721" t="s">
        <v>4389</v>
      </c>
      <c r="G721" s="230"/>
      <c r="H721" s="293">
        <v>7</v>
      </c>
      <c r="I721" s="203">
        <v>356</v>
      </c>
      <c r="J721" s="204" t="s">
        <v>2937</v>
      </c>
      <c r="K721" s="203">
        <v>427.2</v>
      </c>
      <c r="L721" s="203" t="s">
        <v>459</v>
      </c>
      <c r="M721" s="203" t="s">
        <v>7116</v>
      </c>
      <c r="N721" t="s">
        <v>7117</v>
      </c>
    </row>
    <row r="722" spans="1:14" x14ac:dyDescent="0.2">
      <c r="A722" s="246">
        <v>44981</v>
      </c>
      <c r="B722" s="203" t="s">
        <v>541</v>
      </c>
      <c r="C722" s="106">
        <v>6667.1</v>
      </c>
      <c r="D722" s="203" t="s">
        <v>452</v>
      </c>
      <c r="E722" s="203" t="s">
        <v>7125</v>
      </c>
      <c r="F722" t="s">
        <v>3463</v>
      </c>
      <c r="G722" s="230"/>
      <c r="H722" s="293">
        <v>8</v>
      </c>
      <c r="I722" s="203">
        <v>462</v>
      </c>
      <c r="J722" s="204" t="s">
        <v>2937</v>
      </c>
      <c r="K722" s="203">
        <v>554.4</v>
      </c>
      <c r="L722" s="203" t="s">
        <v>459</v>
      </c>
      <c r="M722" s="203" t="s">
        <v>7116</v>
      </c>
      <c r="N722" t="s">
        <v>7117</v>
      </c>
    </row>
    <row r="723" spans="1:14" x14ac:dyDescent="0.2">
      <c r="A723" s="246">
        <v>44960</v>
      </c>
      <c r="B723" s="203" t="s">
        <v>541</v>
      </c>
      <c r="C723" s="106">
        <v>6637.1</v>
      </c>
      <c r="D723" s="203" t="s">
        <v>452</v>
      </c>
      <c r="E723" s="203" t="s">
        <v>7115</v>
      </c>
      <c r="F723" t="s">
        <v>4389</v>
      </c>
      <c r="G723" s="230"/>
      <c r="H723" s="293">
        <v>8</v>
      </c>
      <c r="I723" s="203">
        <v>356</v>
      </c>
      <c r="J723" s="204" t="s">
        <v>2937</v>
      </c>
      <c r="K723" s="203">
        <v>427.2</v>
      </c>
      <c r="L723" s="203" t="s">
        <v>459</v>
      </c>
      <c r="M723" s="203" t="s">
        <v>7116</v>
      </c>
      <c r="N723" t="s">
        <v>7117</v>
      </c>
    </row>
    <row r="724" spans="1:14" x14ac:dyDescent="0.2">
      <c r="A724" s="246">
        <v>44970</v>
      </c>
      <c r="B724" s="203" t="s">
        <v>541</v>
      </c>
      <c r="C724" s="106">
        <v>6637.1</v>
      </c>
      <c r="D724" s="203" t="s">
        <v>452</v>
      </c>
      <c r="E724" s="203" t="s">
        <v>7115</v>
      </c>
      <c r="F724" t="s">
        <v>4389</v>
      </c>
      <c r="G724" s="230"/>
      <c r="H724" s="293">
        <v>7</v>
      </c>
      <c r="I724" s="203">
        <v>356</v>
      </c>
      <c r="J724" s="204" t="s">
        <v>2937</v>
      </c>
      <c r="K724" s="203">
        <v>427.2</v>
      </c>
      <c r="L724" s="203" t="s">
        <v>459</v>
      </c>
      <c r="M724" s="203" t="s">
        <v>7116</v>
      </c>
      <c r="N724" t="s">
        <v>7117</v>
      </c>
    </row>
    <row r="725" spans="1:14" x14ac:dyDescent="0.2">
      <c r="A725" s="246">
        <v>44971</v>
      </c>
      <c r="B725" s="203" t="s">
        <v>541</v>
      </c>
      <c r="C725" s="106">
        <v>6637.1</v>
      </c>
      <c r="D725" s="203" t="s">
        <v>452</v>
      </c>
      <c r="E725" s="203" t="s">
        <v>7115</v>
      </c>
      <c r="F725" t="s">
        <v>4389</v>
      </c>
      <c r="G725" s="230"/>
      <c r="H725" s="293">
        <v>8</v>
      </c>
      <c r="I725" s="203">
        <v>356</v>
      </c>
      <c r="J725" s="204" t="s">
        <v>2937</v>
      </c>
      <c r="K725" s="203">
        <v>427.2</v>
      </c>
      <c r="L725" s="203" t="s">
        <v>459</v>
      </c>
      <c r="M725" s="203" t="s">
        <v>7116</v>
      </c>
      <c r="N725" t="s">
        <v>7117</v>
      </c>
    </row>
    <row r="726" spans="1:14" x14ac:dyDescent="0.2">
      <c r="A726" s="246">
        <v>44963</v>
      </c>
      <c r="B726" s="203" t="s">
        <v>541</v>
      </c>
      <c r="C726" s="106">
        <v>6637.1</v>
      </c>
      <c r="D726" s="203" t="s">
        <v>452</v>
      </c>
      <c r="E726" s="203" t="s">
        <v>7115</v>
      </c>
      <c r="F726" t="s">
        <v>4389</v>
      </c>
      <c r="G726" s="230"/>
      <c r="H726" s="293">
        <v>8</v>
      </c>
      <c r="I726" s="203">
        <v>356</v>
      </c>
      <c r="J726" s="204" t="s">
        <v>2937</v>
      </c>
      <c r="K726" s="203">
        <v>427.2</v>
      </c>
      <c r="L726" s="203" t="s">
        <v>459</v>
      </c>
      <c r="M726" s="203" t="s">
        <v>7116</v>
      </c>
      <c r="N726" t="s">
        <v>7117</v>
      </c>
    </row>
    <row r="727" spans="1:14" x14ac:dyDescent="0.2">
      <c r="A727" s="246">
        <v>44973</v>
      </c>
      <c r="B727" s="203" t="s">
        <v>541</v>
      </c>
      <c r="C727" s="106">
        <v>6542.11</v>
      </c>
      <c r="D727" s="203" t="s">
        <v>452</v>
      </c>
      <c r="E727" s="203" t="s">
        <v>7125</v>
      </c>
      <c r="F727" t="s">
        <v>3463</v>
      </c>
      <c r="G727" s="230"/>
      <c r="H727" s="293">
        <v>8</v>
      </c>
      <c r="I727" s="203">
        <v>462</v>
      </c>
      <c r="J727" s="204" t="s">
        <v>2937</v>
      </c>
      <c r="K727" s="203">
        <v>554.4</v>
      </c>
      <c r="L727" s="203" t="s">
        <v>459</v>
      </c>
      <c r="M727" s="203" t="s">
        <v>7116</v>
      </c>
      <c r="N727" t="s">
        <v>7117</v>
      </c>
    </row>
    <row r="728" spans="1:14" x14ac:dyDescent="0.2">
      <c r="A728" s="246">
        <v>44964</v>
      </c>
      <c r="B728" s="203" t="s">
        <v>541</v>
      </c>
      <c r="C728" s="106">
        <v>6637.1</v>
      </c>
      <c r="D728" s="203" t="s">
        <v>452</v>
      </c>
      <c r="E728" s="203" t="s">
        <v>7115</v>
      </c>
      <c r="F728" t="s">
        <v>4389</v>
      </c>
      <c r="G728" s="230"/>
      <c r="H728" s="293">
        <v>7</v>
      </c>
      <c r="I728" s="203">
        <v>356</v>
      </c>
      <c r="J728" s="204" t="s">
        <v>2937</v>
      </c>
      <c r="K728" s="203">
        <v>427.2</v>
      </c>
      <c r="L728" s="203" t="s">
        <v>459</v>
      </c>
      <c r="M728" s="203" t="s">
        <v>7116</v>
      </c>
      <c r="N728" t="s">
        <v>7117</v>
      </c>
    </row>
    <row r="729" spans="1:14" x14ac:dyDescent="0.2">
      <c r="A729" s="246">
        <v>44974</v>
      </c>
      <c r="B729" s="203" t="s">
        <v>541</v>
      </c>
      <c r="C729" s="106">
        <v>6542.11</v>
      </c>
      <c r="D729" s="203" t="s">
        <v>452</v>
      </c>
      <c r="E729" s="203" t="s">
        <v>7125</v>
      </c>
      <c r="F729" t="s">
        <v>3463</v>
      </c>
      <c r="G729" s="230"/>
      <c r="H729" s="293">
        <v>8</v>
      </c>
      <c r="I729" s="203">
        <v>462</v>
      </c>
      <c r="J729" s="204" t="s">
        <v>2937</v>
      </c>
      <c r="K729" s="203">
        <v>554.4</v>
      </c>
      <c r="L729" s="203" t="s">
        <v>459</v>
      </c>
      <c r="M729" s="203" t="s">
        <v>7116</v>
      </c>
      <c r="N729" t="s">
        <v>7117</v>
      </c>
    </row>
    <row r="730" spans="1:14" x14ac:dyDescent="0.2">
      <c r="A730" s="246">
        <v>44965</v>
      </c>
      <c r="B730" s="203" t="s">
        <v>541</v>
      </c>
      <c r="C730" s="106">
        <v>6637.1</v>
      </c>
      <c r="D730" s="203" t="s">
        <v>452</v>
      </c>
      <c r="E730" s="203" t="s">
        <v>7115</v>
      </c>
      <c r="F730" t="s">
        <v>4389</v>
      </c>
      <c r="G730" s="230"/>
      <c r="H730" s="293">
        <v>8</v>
      </c>
      <c r="I730" s="203">
        <v>356</v>
      </c>
      <c r="J730" s="204" t="s">
        <v>2937</v>
      </c>
      <c r="K730" s="203">
        <v>427.2</v>
      </c>
      <c r="L730" s="203" t="s">
        <v>459</v>
      </c>
      <c r="M730" s="203" t="s">
        <v>7116</v>
      </c>
      <c r="N730" t="s">
        <v>7117</v>
      </c>
    </row>
    <row r="731" spans="1:14" x14ac:dyDescent="0.2">
      <c r="A731" s="246">
        <v>44966</v>
      </c>
      <c r="B731" s="203" t="s">
        <v>541</v>
      </c>
      <c r="C731" s="106">
        <v>6637.1</v>
      </c>
      <c r="D731" s="203" t="s">
        <v>452</v>
      </c>
      <c r="E731" s="203" t="s">
        <v>7115</v>
      </c>
      <c r="F731" t="s">
        <v>4389</v>
      </c>
      <c r="G731" s="230"/>
      <c r="H731" s="293">
        <v>8</v>
      </c>
      <c r="I731" s="203">
        <v>356</v>
      </c>
      <c r="J731" s="204" t="s">
        <v>2937</v>
      </c>
      <c r="K731" s="203">
        <v>427.2</v>
      </c>
      <c r="L731" s="203" t="s">
        <v>459</v>
      </c>
      <c r="M731" s="203" t="s">
        <v>7116</v>
      </c>
      <c r="N731" t="s">
        <v>7117</v>
      </c>
    </row>
    <row r="732" spans="1:14" x14ac:dyDescent="0.2">
      <c r="A732" s="246">
        <v>44967</v>
      </c>
      <c r="B732" s="203" t="s">
        <v>541</v>
      </c>
      <c r="C732" s="106">
        <v>6637.1</v>
      </c>
      <c r="D732" s="203" t="s">
        <v>452</v>
      </c>
      <c r="E732" s="203" t="s">
        <v>7115</v>
      </c>
      <c r="F732" t="s">
        <v>4389</v>
      </c>
      <c r="G732" s="230"/>
      <c r="H732" s="293">
        <v>8</v>
      </c>
      <c r="I732" s="203">
        <v>356</v>
      </c>
      <c r="J732" s="204" t="s">
        <v>2937</v>
      </c>
      <c r="K732" s="203">
        <v>427.2</v>
      </c>
      <c r="L732" s="203" t="s">
        <v>459</v>
      </c>
      <c r="M732" s="203" t="s">
        <v>7116</v>
      </c>
      <c r="N732" t="s">
        <v>7117</v>
      </c>
    </row>
    <row r="733" spans="1:14" x14ac:dyDescent="0.2">
      <c r="A733" s="246">
        <v>44972</v>
      </c>
      <c r="B733" s="203" t="s">
        <v>541</v>
      </c>
      <c r="C733" s="106">
        <v>6630.1</v>
      </c>
      <c r="D733" s="203" t="s">
        <v>452</v>
      </c>
      <c r="E733" s="203" t="s">
        <v>7115</v>
      </c>
      <c r="F733" t="s">
        <v>4389</v>
      </c>
      <c r="G733" s="230"/>
      <c r="H733" s="293">
        <v>8</v>
      </c>
      <c r="I733" s="203">
        <v>356</v>
      </c>
      <c r="J733" s="204" t="s">
        <v>2937</v>
      </c>
      <c r="K733" s="203">
        <v>427.2</v>
      </c>
      <c r="L733" s="203" t="s">
        <v>459</v>
      </c>
      <c r="M733" s="203" t="s">
        <v>7116</v>
      </c>
      <c r="N733" t="s">
        <v>7117</v>
      </c>
    </row>
    <row r="734" spans="1:14" x14ac:dyDescent="0.2">
      <c r="A734" s="246">
        <v>44977</v>
      </c>
      <c r="B734" s="203" t="s">
        <v>541</v>
      </c>
      <c r="C734" s="106">
        <v>6542.1</v>
      </c>
      <c r="D734" s="203" t="s">
        <v>452</v>
      </c>
      <c r="E734" s="203" t="s">
        <v>7142</v>
      </c>
      <c r="F734" t="s">
        <v>3265</v>
      </c>
      <c r="G734" s="230"/>
      <c r="H734" s="293">
        <v>8</v>
      </c>
      <c r="I734" s="203">
        <v>694</v>
      </c>
      <c r="J734" s="204" t="s">
        <v>2937</v>
      </c>
      <c r="K734" s="203">
        <v>832.8</v>
      </c>
      <c r="L734" s="203" t="s">
        <v>459</v>
      </c>
      <c r="M734" s="203" t="s">
        <v>7116</v>
      </c>
      <c r="N734" t="s">
        <v>7117</v>
      </c>
    </row>
    <row r="735" spans="1:14" x14ac:dyDescent="0.2">
      <c r="A735" s="246">
        <v>44984</v>
      </c>
      <c r="B735" s="203" t="s">
        <v>541</v>
      </c>
      <c r="C735" s="106">
        <v>6500.1</v>
      </c>
      <c r="D735" s="203" t="s">
        <v>452</v>
      </c>
      <c r="E735" s="203" t="s">
        <v>7138</v>
      </c>
      <c r="F735" t="s">
        <v>6013</v>
      </c>
      <c r="G735" s="230"/>
      <c r="H735" s="293">
        <v>2</v>
      </c>
      <c r="I735" s="203">
        <v>549</v>
      </c>
      <c r="J735" s="204" t="s">
        <v>2937</v>
      </c>
      <c r="K735" s="203">
        <v>658.8</v>
      </c>
      <c r="L735" s="203" t="s">
        <v>459</v>
      </c>
      <c r="M735" s="203" t="s">
        <v>7116</v>
      </c>
      <c r="N735" t="s">
        <v>7117</v>
      </c>
    </row>
    <row r="736" spans="1:14" x14ac:dyDescent="0.2">
      <c r="A736" s="246">
        <v>44978</v>
      </c>
      <c r="B736" s="203" t="s">
        <v>541</v>
      </c>
      <c r="C736" s="106">
        <v>6542.1</v>
      </c>
      <c r="D736" s="203" t="s">
        <v>452</v>
      </c>
      <c r="E736" s="203" t="s">
        <v>7142</v>
      </c>
      <c r="F736" t="s">
        <v>3265</v>
      </c>
      <c r="G736" s="230"/>
      <c r="H736" s="293">
        <v>8</v>
      </c>
      <c r="I736" s="203">
        <v>694</v>
      </c>
      <c r="J736" s="204" t="s">
        <v>2937</v>
      </c>
      <c r="K736" s="203">
        <v>832.8</v>
      </c>
      <c r="L736" s="203" t="s">
        <v>459</v>
      </c>
      <c r="M736" s="203" t="s">
        <v>7116</v>
      </c>
      <c r="N736" t="s">
        <v>7117</v>
      </c>
    </row>
    <row r="737" spans="1:14" x14ac:dyDescent="0.2">
      <c r="A737" s="246">
        <v>44979</v>
      </c>
      <c r="B737" s="203" t="s">
        <v>541</v>
      </c>
      <c r="C737" s="106">
        <v>6542.1</v>
      </c>
      <c r="D737" s="203" t="s">
        <v>452</v>
      </c>
      <c r="E737" s="203" t="s">
        <v>7142</v>
      </c>
      <c r="F737" t="s">
        <v>3265</v>
      </c>
      <c r="G737" s="230"/>
      <c r="H737" s="293">
        <v>8</v>
      </c>
      <c r="I737" s="203">
        <v>694</v>
      </c>
      <c r="J737" s="204" t="s">
        <v>2937</v>
      </c>
      <c r="K737" s="203">
        <v>832.8</v>
      </c>
      <c r="L737" s="203" t="s">
        <v>459</v>
      </c>
      <c r="M737" s="203" t="s">
        <v>7116</v>
      </c>
      <c r="N737" t="s">
        <v>7117</v>
      </c>
    </row>
    <row r="738" spans="1:14" x14ac:dyDescent="0.2">
      <c r="A738" s="246">
        <v>44985</v>
      </c>
      <c r="B738" s="203" t="s">
        <v>541</v>
      </c>
      <c r="C738" s="106">
        <v>6500.1</v>
      </c>
      <c r="D738" s="203" t="s">
        <v>452</v>
      </c>
      <c r="E738" s="203" t="s">
        <v>7138</v>
      </c>
      <c r="F738" t="s">
        <v>6013</v>
      </c>
      <c r="G738" s="230"/>
      <c r="H738" s="293">
        <v>8</v>
      </c>
      <c r="I738" s="203">
        <v>549</v>
      </c>
      <c r="J738" s="204" t="s">
        <v>2937</v>
      </c>
      <c r="K738" s="203">
        <v>658.8</v>
      </c>
      <c r="L738" s="203" t="s">
        <v>459</v>
      </c>
      <c r="M738" s="203" t="s">
        <v>7116</v>
      </c>
      <c r="N738" t="s">
        <v>7117</v>
      </c>
    </row>
    <row r="739" spans="1:14" x14ac:dyDescent="0.2">
      <c r="A739" s="246">
        <v>44980</v>
      </c>
      <c r="B739" s="203" t="s">
        <v>541</v>
      </c>
      <c r="C739" s="106">
        <v>6542.1</v>
      </c>
      <c r="D739" s="203" t="s">
        <v>452</v>
      </c>
      <c r="E739" s="203" t="s">
        <v>7142</v>
      </c>
      <c r="F739" t="s">
        <v>3265</v>
      </c>
      <c r="G739" s="230"/>
      <c r="H739" s="293">
        <v>8</v>
      </c>
      <c r="I739" s="203">
        <v>694</v>
      </c>
      <c r="J739" s="204" t="s">
        <v>2937</v>
      </c>
      <c r="K739" s="203">
        <v>832.8</v>
      </c>
      <c r="L739" s="203" t="s">
        <v>459</v>
      </c>
      <c r="M739" s="203" t="s">
        <v>7116</v>
      </c>
      <c r="N739" t="s">
        <v>7117</v>
      </c>
    </row>
    <row r="740" spans="1:14" x14ac:dyDescent="0.2">
      <c r="A740" s="246">
        <v>44981</v>
      </c>
      <c r="B740" s="203" t="s">
        <v>541</v>
      </c>
      <c r="C740" s="106">
        <v>6542.1</v>
      </c>
      <c r="D740" s="203" t="s">
        <v>452</v>
      </c>
      <c r="E740" s="203" t="s">
        <v>7142</v>
      </c>
      <c r="F740" t="s">
        <v>3265</v>
      </c>
      <c r="G740" s="230"/>
      <c r="H740" s="293">
        <v>8</v>
      </c>
      <c r="I740" s="203">
        <v>694</v>
      </c>
      <c r="J740" s="204" t="s">
        <v>2937</v>
      </c>
      <c r="K740" s="203">
        <v>832.8</v>
      </c>
      <c r="L740" s="203" t="s">
        <v>459</v>
      </c>
      <c r="M740" s="203" t="s">
        <v>7116</v>
      </c>
      <c r="N740" t="s">
        <v>7117</v>
      </c>
    </row>
    <row r="741" spans="1:14" x14ac:dyDescent="0.2">
      <c r="A741" s="246">
        <v>44984</v>
      </c>
      <c r="B741" s="203" t="s">
        <v>541</v>
      </c>
      <c r="C741" s="106">
        <v>6542.1</v>
      </c>
      <c r="D741" s="203" t="s">
        <v>452</v>
      </c>
      <c r="E741" s="203" t="s">
        <v>7142</v>
      </c>
      <c r="F741" t="s">
        <v>3265</v>
      </c>
      <c r="G741" s="230"/>
      <c r="H741" s="293">
        <v>8</v>
      </c>
      <c r="I741" s="203">
        <v>694</v>
      </c>
      <c r="J741" s="204" t="s">
        <v>2937</v>
      </c>
      <c r="K741" s="203">
        <v>832.8</v>
      </c>
      <c r="L741" s="203" t="s">
        <v>459</v>
      </c>
      <c r="M741" s="203" t="s">
        <v>7116</v>
      </c>
      <c r="N741" t="s">
        <v>7117</v>
      </c>
    </row>
    <row r="742" spans="1:14" x14ac:dyDescent="0.2">
      <c r="A742" s="246">
        <v>44973</v>
      </c>
      <c r="B742" s="203" t="s">
        <v>541</v>
      </c>
      <c r="C742" s="106">
        <v>6500.1</v>
      </c>
      <c r="D742" s="203" t="s">
        <v>452</v>
      </c>
      <c r="E742" s="203" t="s">
        <v>7138</v>
      </c>
      <c r="F742" t="s">
        <v>6013</v>
      </c>
      <c r="G742" s="230"/>
      <c r="H742" s="293">
        <v>4</v>
      </c>
      <c r="I742" s="203">
        <v>549</v>
      </c>
      <c r="J742" s="204" t="s">
        <v>2937</v>
      </c>
      <c r="K742" s="203">
        <v>658.8</v>
      </c>
      <c r="L742" s="203" t="s">
        <v>459</v>
      </c>
      <c r="M742" s="203" t="s">
        <v>7116</v>
      </c>
      <c r="N742" t="s">
        <v>7117</v>
      </c>
    </row>
    <row r="743" spans="1:14" x14ac:dyDescent="0.2">
      <c r="A743" s="246">
        <v>44985</v>
      </c>
      <c r="B743" s="203" t="s">
        <v>541</v>
      </c>
      <c r="C743" s="106">
        <v>6542.1</v>
      </c>
      <c r="D743" s="203" t="s">
        <v>452</v>
      </c>
      <c r="E743" s="203" t="s">
        <v>7142</v>
      </c>
      <c r="F743" t="s">
        <v>3265</v>
      </c>
      <c r="G743" s="230"/>
      <c r="H743" s="293">
        <v>8</v>
      </c>
      <c r="I743" s="203">
        <v>694</v>
      </c>
      <c r="J743" s="204" t="s">
        <v>2937</v>
      </c>
      <c r="K743" s="203">
        <v>832.8</v>
      </c>
      <c r="L743" s="203" t="s">
        <v>459</v>
      </c>
      <c r="M743" s="203" t="s">
        <v>7116</v>
      </c>
      <c r="N743" t="s">
        <v>7117</v>
      </c>
    </row>
    <row r="744" spans="1:14" x14ac:dyDescent="0.2">
      <c r="A744" s="246">
        <v>44981</v>
      </c>
      <c r="B744" s="203" t="s">
        <v>541</v>
      </c>
      <c r="C744" s="106">
        <v>6500.1</v>
      </c>
      <c r="D744" s="203" t="s">
        <v>452</v>
      </c>
      <c r="E744" s="203" t="s">
        <v>7138</v>
      </c>
      <c r="F744" t="s">
        <v>6013</v>
      </c>
      <c r="G744" s="230"/>
      <c r="H744" s="293">
        <v>2</v>
      </c>
      <c r="I744" s="203">
        <v>549</v>
      </c>
      <c r="J744" s="204" t="s">
        <v>2937</v>
      </c>
      <c r="K744" s="203">
        <v>658.8</v>
      </c>
      <c r="L744" s="203" t="s">
        <v>459</v>
      </c>
      <c r="M744" s="203" t="s">
        <v>7116</v>
      </c>
      <c r="N744" t="s">
        <v>7117</v>
      </c>
    </row>
    <row r="745" spans="1:14" x14ac:dyDescent="0.2">
      <c r="A745" s="246">
        <v>44973</v>
      </c>
      <c r="B745" s="203" t="s">
        <v>541</v>
      </c>
      <c r="C745" s="106">
        <v>6667.1</v>
      </c>
      <c r="D745" s="203" t="s">
        <v>452</v>
      </c>
      <c r="E745" s="203" t="s">
        <v>7143</v>
      </c>
      <c r="F745" t="s">
        <v>3072</v>
      </c>
      <c r="G745" s="230"/>
      <c r="H745" s="293">
        <v>8</v>
      </c>
      <c r="I745" s="203">
        <v>958</v>
      </c>
      <c r="J745" s="204" t="s">
        <v>2937</v>
      </c>
      <c r="K745" s="203">
        <v>1149.5999999999999</v>
      </c>
      <c r="L745" s="203" t="s">
        <v>459</v>
      </c>
      <c r="M745" s="203" t="s">
        <v>7116</v>
      </c>
      <c r="N745" t="s">
        <v>7117</v>
      </c>
    </row>
    <row r="746" spans="1:14" x14ac:dyDescent="0.2">
      <c r="A746" s="246">
        <v>44974</v>
      </c>
      <c r="B746" s="203" t="s">
        <v>541</v>
      </c>
      <c r="C746" s="106">
        <v>6667.1</v>
      </c>
      <c r="D746" s="203" t="s">
        <v>452</v>
      </c>
      <c r="E746" s="203" t="s">
        <v>7143</v>
      </c>
      <c r="F746" t="s">
        <v>3072</v>
      </c>
      <c r="G746" s="230"/>
      <c r="H746" s="293">
        <v>8</v>
      </c>
      <c r="I746" s="203">
        <v>958</v>
      </c>
      <c r="J746" s="204" t="s">
        <v>2937</v>
      </c>
      <c r="K746" s="203">
        <v>1149.5999999999999</v>
      </c>
      <c r="L746" s="203" t="s">
        <v>459</v>
      </c>
      <c r="M746" s="203" t="s">
        <v>7116</v>
      </c>
      <c r="N746" t="s">
        <v>7117</v>
      </c>
    </row>
    <row r="747" spans="1:14" x14ac:dyDescent="0.2">
      <c r="A747" s="246">
        <v>44984</v>
      </c>
      <c r="B747" s="203" t="s">
        <v>541</v>
      </c>
      <c r="C747" s="106">
        <v>6563.1</v>
      </c>
      <c r="D747" s="203" t="s">
        <v>452</v>
      </c>
      <c r="E747" s="203" t="s">
        <v>7138</v>
      </c>
      <c r="F747" t="s">
        <v>6013</v>
      </c>
      <c r="G747" s="230"/>
      <c r="H747" s="293">
        <v>6</v>
      </c>
      <c r="I747" s="203">
        <v>549</v>
      </c>
      <c r="J747" s="204" t="s">
        <v>2937</v>
      </c>
      <c r="K747" s="203">
        <v>658.8</v>
      </c>
      <c r="L747" s="203" t="s">
        <v>459</v>
      </c>
      <c r="M747" s="203" t="s">
        <v>7116</v>
      </c>
      <c r="N747" t="s">
        <v>7117</v>
      </c>
    </row>
    <row r="748" spans="1:14" x14ac:dyDescent="0.2">
      <c r="A748" s="246">
        <v>44977</v>
      </c>
      <c r="B748" s="203" t="s">
        <v>541</v>
      </c>
      <c r="C748" s="106">
        <v>6667.1</v>
      </c>
      <c r="D748" s="203" t="s">
        <v>452</v>
      </c>
      <c r="E748" s="203" t="s">
        <v>7143</v>
      </c>
      <c r="F748" t="s">
        <v>3072</v>
      </c>
      <c r="G748" s="230"/>
      <c r="H748" s="293">
        <v>8</v>
      </c>
      <c r="I748" s="203">
        <v>958</v>
      </c>
      <c r="J748" s="204" t="s">
        <v>2937</v>
      </c>
      <c r="K748" s="203">
        <v>1149.5999999999999</v>
      </c>
      <c r="L748" s="203" t="s">
        <v>459</v>
      </c>
      <c r="M748" s="203" t="s">
        <v>7116</v>
      </c>
      <c r="N748" t="s">
        <v>7117</v>
      </c>
    </row>
    <row r="749" spans="1:14" x14ac:dyDescent="0.2">
      <c r="A749" s="246">
        <v>44973</v>
      </c>
      <c r="B749" s="203" t="s">
        <v>541</v>
      </c>
      <c r="C749" s="106">
        <v>6563.1</v>
      </c>
      <c r="D749" s="203" t="s">
        <v>452</v>
      </c>
      <c r="E749" s="203" t="s">
        <v>7138</v>
      </c>
      <c r="F749" t="s">
        <v>6013</v>
      </c>
      <c r="G749" s="230"/>
      <c r="H749" s="293">
        <v>4</v>
      </c>
      <c r="I749" s="203">
        <v>549</v>
      </c>
      <c r="J749" s="204" t="s">
        <v>2937</v>
      </c>
      <c r="K749" s="203">
        <v>658.8</v>
      </c>
      <c r="L749" s="203" t="s">
        <v>459</v>
      </c>
      <c r="M749" s="203" t="s">
        <v>7116</v>
      </c>
      <c r="N749" t="s">
        <v>7117</v>
      </c>
    </row>
    <row r="750" spans="1:14" x14ac:dyDescent="0.2">
      <c r="A750" s="246">
        <v>44978</v>
      </c>
      <c r="B750" s="203" t="s">
        <v>541</v>
      </c>
      <c r="C750" s="106">
        <v>6667.1</v>
      </c>
      <c r="D750" s="203" t="s">
        <v>452</v>
      </c>
      <c r="E750" s="203" t="s">
        <v>7143</v>
      </c>
      <c r="F750" t="s">
        <v>3072</v>
      </c>
      <c r="G750" s="230"/>
      <c r="H750" s="293">
        <v>8</v>
      </c>
      <c r="I750" s="203">
        <v>958</v>
      </c>
      <c r="J750" s="204" t="s">
        <v>2937</v>
      </c>
      <c r="K750" s="203">
        <v>1149.5999999999999</v>
      </c>
      <c r="L750" s="203" t="s">
        <v>459</v>
      </c>
      <c r="M750" s="203" t="s">
        <v>7116</v>
      </c>
      <c r="N750" t="s">
        <v>7117</v>
      </c>
    </row>
    <row r="751" spans="1:14" x14ac:dyDescent="0.2">
      <c r="A751" s="246">
        <v>44977</v>
      </c>
      <c r="B751" s="203" t="s">
        <v>541</v>
      </c>
      <c r="C751" s="106">
        <v>6563.1</v>
      </c>
      <c r="D751" s="203" t="s">
        <v>452</v>
      </c>
      <c r="E751" s="203" t="s">
        <v>7138</v>
      </c>
      <c r="F751" t="s">
        <v>6013</v>
      </c>
      <c r="G751" s="230"/>
      <c r="H751" s="293">
        <v>4</v>
      </c>
      <c r="I751" s="203">
        <v>549</v>
      </c>
      <c r="J751" s="204" t="s">
        <v>2937</v>
      </c>
      <c r="K751" s="203">
        <v>658.8</v>
      </c>
      <c r="L751" s="203" t="s">
        <v>459</v>
      </c>
      <c r="M751" s="203" t="s">
        <v>7116</v>
      </c>
      <c r="N751" t="s">
        <v>7117</v>
      </c>
    </row>
    <row r="752" spans="1:14" x14ac:dyDescent="0.2">
      <c r="A752" s="246">
        <v>44979</v>
      </c>
      <c r="B752" s="203" t="s">
        <v>541</v>
      </c>
      <c r="C752" s="106">
        <v>6667.1</v>
      </c>
      <c r="D752" s="203" t="s">
        <v>452</v>
      </c>
      <c r="E752" s="203" t="s">
        <v>7143</v>
      </c>
      <c r="F752" t="s">
        <v>3072</v>
      </c>
      <c r="G752" s="230"/>
      <c r="H752" s="293">
        <v>8</v>
      </c>
      <c r="I752" s="203">
        <v>958</v>
      </c>
      <c r="J752" s="204" t="s">
        <v>2937</v>
      </c>
      <c r="K752" s="203">
        <v>1149.5999999999999</v>
      </c>
      <c r="L752" s="203" t="s">
        <v>459</v>
      </c>
      <c r="M752" s="203" t="s">
        <v>7116</v>
      </c>
      <c r="N752" t="s">
        <v>7117</v>
      </c>
    </row>
    <row r="753" spans="1:14" x14ac:dyDescent="0.2">
      <c r="A753" s="246">
        <v>44978</v>
      </c>
      <c r="B753" s="203" t="s">
        <v>541</v>
      </c>
      <c r="C753" s="106">
        <v>6563.1</v>
      </c>
      <c r="D753" s="203" t="s">
        <v>452</v>
      </c>
      <c r="E753" s="203" t="s">
        <v>7138</v>
      </c>
      <c r="F753" t="s">
        <v>6013</v>
      </c>
      <c r="G753" s="230"/>
      <c r="H753" s="293">
        <v>8</v>
      </c>
      <c r="I753" s="203">
        <v>549</v>
      </c>
      <c r="J753" s="204" t="s">
        <v>2937</v>
      </c>
      <c r="K753" s="203">
        <v>658.8</v>
      </c>
      <c r="L753" s="203" t="s">
        <v>459</v>
      </c>
      <c r="M753" s="203" t="s">
        <v>7116</v>
      </c>
      <c r="N753" t="s">
        <v>7117</v>
      </c>
    </row>
    <row r="754" spans="1:14" x14ac:dyDescent="0.2">
      <c r="A754" s="246">
        <v>44980</v>
      </c>
      <c r="B754" s="203" t="s">
        <v>541</v>
      </c>
      <c r="C754" s="106">
        <v>6667.1</v>
      </c>
      <c r="D754" s="203" t="s">
        <v>452</v>
      </c>
      <c r="E754" s="203" t="s">
        <v>7143</v>
      </c>
      <c r="F754" t="s">
        <v>3072</v>
      </c>
      <c r="G754" s="230"/>
      <c r="H754" s="293">
        <v>8</v>
      </c>
      <c r="I754" s="203">
        <v>958</v>
      </c>
      <c r="J754" s="204" t="s">
        <v>2937</v>
      </c>
      <c r="K754" s="203">
        <v>1149.5999999999999</v>
      </c>
      <c r="L754" s="203" t="s">
        <v>459</v>
      </c>
      <c r="M754" s="203" t="s">
        <v>7116</v>
      </c>
      <c r="N754" t="s">
        <v>7117</v>
      </c>
    </row>
    <row r="755" spans="1:14" x14ac:dyDescent="0.2">
      <c r="A755" s="246">
        <v>44979</v>
      </c>
      <c r="B755" s="203" t="s">
        <v>541</v>
      </c>
      <c r="C755" s="106">
        <v>6563.1</v>
      </c>
      <c r="D755" s="203" t="s">
        <v>452</v>
      </c>
      <c r="E755" s="203" t="s">
        <v>7138</v>
      </c>
      <c r="F755" t="s">
        <v>6013</v>
      </c>
      <c r="G755" s="230"/>
      <c r="H755" s="293">
        <v>8</v>
      </c>
      <c r="I755" s="203">
        <v>549</v>
      </c>
      <c r="J755" s="204" t="s">
        <v>2937</v>
      </c>
      <c r="K755" s="203">
        <v>658.8</v>
      </c>
      <c r="L755" s="203" t="s">
        <v>459</v>
      </c>
      <c r="M755" s="203" t="s">
        <v>7116</v>
      </c>
      <c r="N755" t="s">
        <v>7117</v>
      </c>
    </row>
    <row r="756" spans="1:14" x14ac:dyDescent="0.2">
      <c r="A756" s="246">
        <v>44981</v>
      </c>
      <c r="B756" s="203" t="s">
        <v>541</v>
      </c>
      <c r="C756" s="106">
        <v>6667.1</v>
      </c>
      <c r="D756" s="203" t="s">
        <v>452</v>
      </c>
      <c r="E756" s="203" t="s">
        <v>7143</v>
      </c>
      <c r="F756" t="s">
        <v>3072</v>
      </c>
      <c r="G756" s="230"/>
      <c r="H756" s="293">
        <v>8</v>
      </c>
      <c r="I756" s="203">
        <v>958</v>
      </c>
      <c r="J756" s="204" t="s">
        <v>2937</v>
      </c>
      <c r="K756" s="203">
        <v>1149.5999999999999</v>
      </c>
      <c r="L756" s="203" t="s">
        <v>459</v>
      </c>
      <c r="M756" s="203" t="s">
        <v>7116</v>
      </c>
      <c r="N756" t="s">
        <v>7117</v>
      </c>
    </row>
    <row r="757" spans="1:14" x14ac:dyDescent="0.2">
      <c r="A757" s="246">
        <v>44980</v>
      </c>
      <c r="B757" s="203" t="s">
        <v>541</v>
      </c>
      <c r="C757" s="106">
        <v>6563.1</v>
      </c>
      <c r="D757" s="203" t="s">
        <v>452</v>
      </c>
      <c r="E757" s="203" t="s">
        <v>7138</v>
      </c>
      <c r="F757" t="s">
        <v>6013</v>
      </c>
      <c r="G757" s="230"/>
      <c r="H757" s="293">
        <v>8</v>
      </c>
      <c r="I757" s="203">
        <v>549</v>
      </c>
      <c r="J757" s="204" t="s">
        <v>2937</v>
      </c>
      <c r="K757" s="203">
        <v>658.8</v>
      </c>
      <c r="L757" s="203" t="s">
        <v>459</v>
      </c>
      <c r="M757" s="203" t="s">
        <v>7116</v>
      </c>
      <c r="N757" t="s">
        <v>7117</v>
      </c>
    </row>
    <row r="758" spans="1:14" x14ac:dyDescent="0.2">
      <c r="A758" s="246">
        <v>44984</v>
      </c>
      <c r="B758" s="203" t="s">
        <v>541</v>
      </c>
      <c r="C758" s="106">
        <v>6637.1</v>
      </c>
      <c r="D758" s="203" t="s">
        <v>452</v>
      </c>
      <c r="E758" s="203" t="s">
        <v>7123</v>
      </c>
      <c r="F758" t="s">
        <v>7124</v>
      </c>
      <c r="G758" s="230"/>
      <c r="H758" s="293">
        <v>8</v>
      </c>
      <c r="I758" s="203">
        <v>562</v>
      </c>
      <c r="J758" s="204" t="s">
        <v>2937</v>
      </c>
      <c r="K758" s="203">
        <v>674.4</v>
      </c>
      <c r="L758" s="203" t="s">
        <v>459</v>
      </c>
      <c r="M758" s="203" t="s">
        <v>7116</v>
      </c>
      <c r="N758" t="s">
        <v>7117</v>
      </c>
    </row>
    <row r="759" spans="1:14" x14ac:dyDescent="0.2">
      <c r="A759" s="246">
        <v>44981</v>
      </c>
      <c r="B759" s="203" t="s">
        <v>541</v>
      </c>
      <c r="C759" s="106">
        <v>6563.1</v>
      </c>
      <c r="D759" s="203" t="s">
        <v>452</v>
      </c>
      <c r="E759" s="203" t="s">
        <v>7138</v>
      </c>
      <c r="F759" t="s">
        <v>6013</v>
      </c>
      <c r="G759" s="230"/>
      <c r="H759" s="293">
        <v>6</v>
      </c>
      <c r="I759" s="203">
        <v>549</v>
      </c>
      <c r="J759" s="204" t="s">
        <v>2937</v>
      </c>
      <c r="K759" s="203">
        <v>658.8</v>
      </c>
      <c r="L759" s="203" t="s">
        <v>459</v>
      </c>
      <c r="M759" s="203" t="s">
        <v>7116</v>
      </c>
      <c r="N759" t="s">
        <v>7117</v>
      </c>
    </row>
    <row r="760" spans="1:14" x14ac:dyDescent="0.2">
      <c r="A760" s="246">
        <v>44977</v>
      </c>
      <c r="B760" s="203" t="s">
        <v>541</v>
      </c>
      <c r="C760" s="106">
        <v>6637.1</v>
      </c>
      <c r="D760" s="203" t="s">
        <v>452</v>
      </c>
      <c r="E760" s="203" t="s">
        <v>7123</v>
      </c>
      <c r="F760" t="s">
        <v>7124</v>
      </c>
      <c r="G760" s="230"/>
      <c r="H760" s="293">
        <v>4</v>
      </c>
      <c r="I760" s="203">
        <v>562</v>
      </c>
      <c r="J760" s="204" t="s">
        <v>2937</v>
      </c>
      <c r="K760" s="203">
        <v>674.4</v>
      </c>
      <c r="L760" s="203" t="s">
        <v>459</v>
      </c>
      <c r="M760" s="203" t="s">
        <v>7116</v>
      </c>
      <c r="N760" t="s">
        <v>7117</v>
      </c>
    </row>
    <row r="761" spans="1:14" x14ac:dyDescent="0.2">
      <c r="A761" s="246">
        <v>44978</v>
      </c>
      <c r="B761" s="203" t="s">
        <v>541</v>
      </c>
      <c r="C761" s="106">
        <v>6637.1</v>
      </c>
      <c r="D761" s="203" t="s">
        <v>452</v>
      </c>
      <c r="E761" s="203" t="s">
        <v>7123</v>
      </c>
      <c r="F761" t="s">
        <v>7124</v>
      </c>
      <c r="G761" s="230"/>
      <c r="H761" s="293">
        <v>4</v>
      </c>
      <c r="I761" s="203">
        <v>562</v>
      </c>
      <c r="J761" s="204" t="s">
        <v>2937</v>
      </c>
      <c r="K761" s="203">
        <v>674.4</v>
      </c>
      <c r="L761" s="203" t="s">
        <v>459</v>
      </c>
      <c r="M761" s="203" t="s">
        <v>7116</v>
      </c>
      <c r="N761" t="s">
        <v>7117</v>
      </c>
    </row>
    <row r="762" spans="1:14" x14ac:dyDescent="0.2">
      <c r="A762" s="246">
        <v>44979</v>
      </c>
      <c r="B762" s="203" t="s">
        <v>541</v>
      </c>
      <c r="C762" s="106">
        <v>6637.1</v>
      </c>
      <c r="D762" s="203" t="s">
        <v>452</v>
      </c>
      <c r="E762" s="203" t="s">
        <v>7123</v>
      </c>
      <c r="F762" t="s">
        <v>7124</v>
      </c>
      <c r="G762" s="230"/>
      <c r="H762" s="293">
        <v>4</v>
      </c>
      <c r="I762" s="203">
        <v>562</v>
      </c>
      <c r="J762" s="204" t="s">
        <v>2937</v>
      </c>
      <c r="K762" s="203">
        <v>674.4</v>
      </c>
      <c r="L762" s="203" t="s">
        <v>459</v>
      </c>
      <c r="M762" s="203" t="s">
        <v>7116</v>
      </c>
      <c r="N762" t="s">
        <v>7117</v>
      </c>
    </row>
    <row r="763" spans="1:14" x14ac:dyDescent="0.2">
      <c r="A763" s="246">
        <v>44980</v>
      </c>
      <c r="B763" s="203" t="s">
        <v>541</v>
      </c>
      <c r="C763" s="106">
        <v>6637.1</v>
      </c>
      <c r="D763" s="203" t="s">
        <v>452</v>
      </c>
      <c r="E763" s="203" t="s">
        <v>7123</v>
      </c>
      <c r="F763" t="s">
        <v>7124</v>
      </c>
      <c r="G763" s="230"/>
      <c r="H763" s="293">
        <v>4</v>
      </c>
      <c r="I763" s="203">
        <v>562</v>
      </c>
      <c r="J763" s="204" t="s">
        <v>2937</v>
      </c>
      <c r="K763" s="203">
        <v>674.4</v>
      </c>
      <c r="L763" s="203" t="s">
        <v>459</v>
      </c>
      <c r="M763" s="203" t="s">
        <v>7116</v>
      </c>
      <c r="N763" t="s">
        <v>7117</v>
      </c>
    </row>
    <row r="764" spans="1:14" x14ac:dyDescent="0.2">
      <c r="A764" s="246">
        <v>44984</v>
      </c>
      <c r="B764" s="203" t="s">
        <v>541</v>
      </c>
      <c r="C764" s="106">
        <v>6681.1</v>
      </c>
      <c r="D764" s="203" t="s">
        <v>452</v>
      </c>
      <c r="E764" s="203" t="s">
        <v>7141</v>
      </c>
      <c r="F764" t="s">
        <v>3291</v>
      </c>
      <c r="G764" s="230"/>
      <c r="H764" s="293">
        <v>2</v>
      </c>
      <c r="I764" s="203">
        <v>1667</v>
      </c>
      <c r="J764" s="204" t="s">
        <v>2937</v>
      </c>
      <c r="K764" s="203">
        <v>2000.4</v>
      </c>
      <c r="L764" s="203" t="s">
        <v>459</v>
      </c>
      <c r="M764" s="203" t="s">
        <v>7116</v>
      </c>
      <c r="N764" t="s">
        <v>7117</v>
      </c>
    </row>
    <row r="765" spans="1:14" x14ac:dyDescent="0.2">
      <c r="A765" s="246">
        <v>44981</v>
      </c>
      <c r="B765" s="203" t="s">
        <v>541</v>
      </c>
      <c r="C765" s="106">
        <v>6637.1</v>
      </c>
      <c r="D765" s="203" t="s">
        <v>452</v>
      </c>
      <c r="E765" s="203" t="s">
        <v>7123</v>
      </c>
      <c r="F765" t="s">
        <v>7124</v>
      </c>
      <c r="G765" s="230"/>
      <c r="H765" s="293">
        <v>4</v>
      </c>
      <c r="I765" s="203">
        <v>562</v>
      </c>
      <c r="J765" s="204" t="s">
        <v>2937</v>
      </c>
      <c r="K765" s="203">
        <v>674.4</v>
      </c>
      <c r="L765" s="203" t="s">
        <v>459</v>
      </c>
      <c r="M765" s="203" t="s">
        <v>7116</v>
      </c>
      <c r="N765" t="s">
        <v>7117</v>
      </c>
    </row>
    <row r="766" spans="1:14" x14ac:dyDescent="0.2">
      <c r="A766" s="246">
        <v>44985</v>
      </c>
      <c r="B766" s="203" t="s">
        <v>541</v>
      </c>
      <c r="C766" s="106">
        <v>6681.1</v>
      </c>
      <c r="D766" s="203" t="s">
        <v>452</v>
      </c>
      <c r="E766" s="203" t="s">
        <v>7141</v>
      </c>
      <c r="F766" t="s">
        <v>3291</v>
      </c>
      <c r="G766" s="230"/>
      <c r="H766" s="293">
        <v>2</v>
      </c>
      <c r="I766" s="203">
        <v>1667</v>
      </c>
      <c r="J766" s="204" t="s">
        <v>2937</v>
      </c>
      <c r="K766" s="203">
        <v>2000.4</v>
      </c>
      <c r="L766" s="203" t="s">
        <v>459</v>
      </c>
      <c r="M766" s="203" t="s">
        <v>7116</v>
      </c>
      <c r="N766" t="s">
        <v>7117</v>
      </c>
    </row>
    <row r="767" spans="1:14" x14ac:dyDescent="0.2">
      <c r="A767" s="246">
        <v>44973</v>
      </c>
      <c r="B767" s="203" t="s">
        <v>541</v>
      </c>
      <c r="C767" s="106">
        <v>6637.1</v>
      </c>
      <c r="D767" s="203" t="s">
        <v>452</v>
      </c>
      <c r="E767" s="203" t="s">
        <v>7123</v>
      </c>
      <c r="F767" t="s">
        <v>7124</v>
      </c>
      <c r="G767" s="230"/>
      <c r="H767" s="293">
        <v>4</v>
      </c>
      <c r="I767" s="203">
        <v>562</v>
      </c>
      <c r="J767" s="204" t="s">
        <v>2937</v>
      </c>
      <c r="K767" s="203">
        <v>674.4</v>
      </c>
      <c r="L767" s="203" t="s">
        <v>459</v>
      </c>
      <c r="M767" s="203" t="s">
        <v>7116</v>
      </c>
      <c r="N767" t="s">
        <v>7117</v>
      </c>
    </row>
    <row r="768" spans="1:14" x14ac:dyDescent="0.2">
      <c r="A768" s="246">
        <v>44974</v>
      </c>
      <c r="B768" s="203" t="s">
        <v>541</v>
      </c>
      <c r="C768" s="106">
        <v>6637.1</v>
      </c>
      <c r="D768" s="203" t="s">
        <v>452</v>
      </c>
      <c r="E768" s="203" t="s">
        <v>7123</v>
      </c>
      <c r="F768" t="s">
        <v>7124</v>
      </c>
      <c r="G768" s="230"/>
      <c r="H768" s="293">
        <v>4</v>
      </c>
      <c r="I768" s="203">
        <v>562</v>
      </c>
      <c r="J768" s="204" t="s">
        <v>2937</v>
      </c>
      <c r="K768" s="203">
        <v>674.4</v>
      </c>
      <c r="L768" s="203" t="s">
        <v>459</v>
      </c>
      <c r="M768" s="203" t="s">
        <v>7116</v>
      </c>
      <c r="N768" t="s">
        <v>7117</v>
      </c>
    </row>
    <row r="769" spans="1:14" x14ac:dyDescent="0.2">
      <c r="A769" s="246">
        <v>44978</v>
      </c>
      <c r="B769" s="203" t="s">
        <v>541</v>
      </c>
      <c r="C769" s="106">
        <v>6011.1</v>
      </c>
      <c r="D769" s="203" t="s">
        <v>452</v>
      </c>
      <c r="E769" s="203" t="s">
        <v>7118</v>
      </c>
      <c r="F769" t="s">
        <v>7119</v>
      </c>
      <c r="G769" s="230"/>
      <c r="H769" s="293">
        <v>2</v>
      </c>
      <c r="I769" s="203">
        <v>509</v>
      </c>
      <c r="J769" s="204" t="s">
        <v>2937</v>
      </c>
      <c r="K769" s="203">
        <v>610.79999999999995</v>
      </c>
      <c r="L769" s="203" t="s">
        <v>459</v>
      </c>
      <c r="M769" s="203" t="s">
        <v>7116</v>
      </c>
      <c r="N769" t="s">
        <v>7117</v>
      </c>
    </row>
    <row r="770" spans="1:14" x14ac:dyDescent="0.2">
      <c r="A770" s="246">
        <v>44979</v>
      </c>
      <c r="B770" s="203" t="s">
        <v>541</v>
      </c>
      <c r="C770" s="106">
        <v>6011.1</v>
      </c>
      <c r="D770" s="203" t="s">
        <v>452</v>
      </c>
      <c r="E770" s="203" t="s">
        <v>7118</v>
      </c>
      <c r="F770" t="s">
        <v>7119</v>
      </c>
      <c r="G770" s="230"/>
      <c r="H770" s="293">
        <v>2</v>
      </c>
      <c r="I770" s="203">
        <v>509</v>
      </c>
      <c r="J770" s="204" t="s">
        <v>2937</v>
      </c>
      <c r="K770" s="203">
        <v>610.79999999999995</v>
      </c>
      <c r="L770" s="203" t="s">
        <v>459</v>
      </c>
      <c r="M770" s="203" t="s">
        <v>7116</v>
      </c>
      <c r="N770" t="s">
        <v>7117</v>
      </c>
    </row>
    <row r="771" spans="1:14" x14ac:dyDescent="0.2">
      <c r="A771" s="246">
        <v>44984</v>
      </c>
      <c r="B771" s="203" t="s">
        <v>541</v>
      </c>
      <c r="C771" s="106">
        <v>6630.1</v>
      </c>
      <c r="D771" s="203" t="s">
        <v>452</v>
      </c>
      <c r="E771" s="203" t="s">
        <v>7139</v>
      </c>
      <c r="F771" t="s">
        <v>2936</v>
      </c>
      <c r="G771" s="230"/>
      <c r="H771" s="293">
        <v>1</v>
      </c>
      <c r="I771" s="203">
        <v>1499</v>
      </c>
      <c r="J771" s="204" t="s">
        <v>2937</v>
      </c>
      <c r="K771" s="203">
        <v>1798.8</v>
      </c>
      <c r="L771" s="203" t="s">
        <v>459</v>
      </c>
      <c r="M771" s="203" t="s">
        <v>7116</v>
      </c>
      <c r="N771" t="s">
        <v>7117</v>
      </c>
    </row>
    <row r="772" spans="1:14" x14ac:dyDescent="0.2">
      <c r="A772" s="246">
        <v>44980</v>
      </c>
      <c r="B772" s="203" t="s">
        <v>541</v>
      </c>
      <c r="C772" s="106">
        <v>6374.1</v>
      </c>
      <c r="D772" s="203" t="s">
        <v>452</v>
      </c>
      <c r="E772" s="203" t="s">
        <v>7118</v>
      </c>
      <c r="F772" t="s">
        <v>7119</v>
      </c>
      <c r="G772" s="230"/>
      <c r="H772" s="293">
        <v>8</v>
      </c>
      <c r="I772" s="203">
        <v>509</v>
      </c>
      <c r="J772" s="204" t="s">
        <v>2937</v>
      </c>
      <c r="K772" s="203">
        <v>610.79999999999995</v>
      </c>
      <c r="L772" s="203" t="s">
        <v>459</v>
      </c>
      <c r="M772" s="203" t="s">
        <v>7116</v>
      </c>
      <c r="N772" t="s">
        <v>7117</v>
      </c>
    </row>
    <row r="773" spans="1:14" x14ac:dyDescent="0.2">
      <c r="A773" s="246">
        <v>44981</v>
      </c>
      <c r="B773" s="203" t="s">
        <v>541</v>
      </c>
      <c r="C773" s="106">
        <v>6374.1</v>
      </c>
      <c r="D773" s="203" t="s">
        <v>452</v>
      </c>
      <c r="E773" s="203" t="s">
        <v>7118</v>
      </c>
      <c r="F773" t="s">
        <v>7119</v>
      </c>
      <c r="G773" s="230"/>
      <c r="H773" s="293">
        <v>8</v>
      </c>
      <c r="I773" s="203">
        <v>509</v>
      </c>
      <c r="J773" s="204" t="s">
        <v>2937</v>
      </c>
      <c r="K773" s="203">
        <v>610.79999999999995</v>
      </c>
      <c r="L773" s="203" t="s">
        <v>459</v>
      </c>
      <c r="M773" s="203" t="s">
        <v>7116</v>
      </c>
      <c r="N773" t="s">
        <v>7117</v>
      </c>
    </row>
    <row r="774" spans="1:14" x14ac:dyDescent="0.2">
      <c r="A774" s="246">
        <v>44977</v>
      </c>
      <c r="B774" s="203" t="s">
        <v>541</v>
      </c>
      <c r="C774" s="106">
        <v>6497.1</v>
      </c>
      <c r="D774" s="203" t="s">
        <v>452</v>
      </c>
      <c r="E774" s="203" t="s">
        <v>7139</v>
      </c>
      <c r="F774" t="s">
        <v>2936</v>
      </c>
      <c r="G774" s="230"/>
      <c r="H774" s="293">
        <v>6</v>
      </c>
      <c r="I774" s="203">
        <v>1499</v>
      </c>
      <c r="J774" s="204" t="s">
        <v>2937</v>
      </c>
      <c r="K774" s="203">
        <v>1798.8</v>
      </c>
      <c r="L774" s="203" t="s">
        <v>459</v>
      </c>
      <c r="M774" s="203" t="s">
        <v>7116</v>
      </c>
      <c r="N774" t="s">
        <v>7117</v>
      </c>
    </row>
    <row r="775" spans="1:14" x14ac:dyDescent="0.2">
      <c r="A775" s="246">
        <v>44978</v>
      </c>
      <c r="B775" s="203" t="s">
        <v>541</v>
      </c>
      <c r="C775" s="106">
        <v>6497.1</v>
      </c>
      <c r="D775" s="203" t="s">
        <v>452</v>
      </c>
      <c r="E775" s="203" t="s">
        <v>7139</v>
      </c>
      <c r="F775" t="s">
        <v>2936</v>
      </c>
      <c r="G775" s="230"/>
      <c r="H775" s="293">
        <v>7</v>
      </c>
      <c r="I775" s="203">
        <v>1499</v>
      </c>
      <c r="J775" s="204" t="s">
        <v>2937</v>
      </c>
      <c r="K775" s="203">
        <v>1798.8</v>
      </c>
      <c r="L775" s="203" t="s">
        <v>459</v>
      </c>
      <c r="M775" s="203" t="s">
        <v>7116</v>
      </c>
      <c r="N775" t="s">
        <v>7117</v>
      </c>
    </row>
    <row r="776" spans="1:14" x14ac:dyDescent="0.2">
      <c r="A776" s="246">
        <v>44984</v>
      </c>
      <c r="B776" s="203" t="s">
        <v>541</v>
      </c>
      <c r="C776" s="106">
        <v>6374.1</v>
      </c>
      <c r="D776" s="203" t="s">
        <v>452</v>
      </c>
      <c r="E776" s="203" t="s">
        <v>7118</v>
      </c>
      <c r="F776" t="s">
        <v>7119</v>
      </c>
      <c r="G776" s="230"/>
      <c r="H776" s="293">
        <v>8</v>
      </c>
      <c r="I776" s="203">
        <v>509</v>
      </c>
      <c r="J776" s="204" t="s">
        <v>2937</v>
      </c>
      <c r="K776" s="203">
        <v>610.79999999999995</v>
      </c>
      <c r="L776" s="203" t="s">
        <v>459</v>
      </c>
      <c r="M776" s="203" t="s">
        <v>7116</v>
      </c>
      <c r="N776" t="s">
        <v>7117</v>
      </c>
    </row>
    <row r="777" spans="1:14" x14ac:dyDescent="0.2">
      <c r="A777" s="246">
        <v>44973</v>
      </c>
      <c r="B777" s="203" t="s">
        <v>541</v>
      </c>
      <c r="C777" s="106">
        <v>6011.1</v>
      </c>
      <c r="D777" s="203" t="s">
        <v>452</v>
      </c>
      <c r="E777" s="203" t="s">
        <v>7139</v>
      </c>
      <c r="F777" t="s">
        <v>2936</v>
      </c>
      <c r="G777" s="230"/>
      <c r="H777" s="293">
        <v>1</v>
      </c>
      <c r="I777" s="203">
        <v>1499</v>
      </c>
      <c r="J777" s="204" t="s">
        <v>2937</v>
      </c>
      <c r="K777" s="203">
        <v>1798.8</v>
      </c>
      <c r="L777" s="203" t="s">
        <v>459</v>
      </c>
      <c r="M777" s="203" t="s">
        <v>7116</v>
      </c>
      <c r="N777" t="s">
        <v>7117</v>
      </c>
    </row>
    <row r="778" spans="1:14" x14ac:dyDescent="0.2">
      <c r="A778" s="246">
        <v>44985</v>
      </c>
      <c r="B778" s="203" t="s">
        <v>541</v>
      </c>
      <c r="C778" s="106">
        <v>6374.1</v>
      </c>
      <c r="D778" s="203" t="s">
        <v>452</v>
      </c>
      <c r="E778" s="203" t="s">
        <v>7118</v>
      </c>
      <c r="F778" t="s">
        <v>7119</v>
      </c>
      <c r="G778" s="230"/>
      <c r="H778" s="293">
        <v>4</v>
      </c>
      <c r="I778" s="203">
        <v>509</v>
      </c>
      <c r="J778" s="204" t="s">
        <v>2937</v>
      </c>
      <c r="K778" s="203">
        <v>610.79999999999995</v>
      </c>
      <c r="L778" s="203" t="s">
        <v>459</v>
      </c>
      <c r="M778" s="203" t="s">
        <v>7116</v>
      </c>
      <c r="N778" t="s">
        <v>7117</v>
      </c>
    </row>
    <row r="779" spans="1:14" x14ac:dyDescent="0.2">
      <c r="A779" s="246">
        <v>44974</v>
      </c>
      <c r="B779" s="203" t="s">
        <v>541</v>
      </c>
      <c r="C779" s="106">
        <v>6011.1</v>
      </c>
      <c r="D779" s="203" t="s">
        <v>452</v>
      </c>
      <c r="E779" s="203" t="s">
        <v>7139</v>
      </c>
      <c r="F779" t="s">
        <v>2936</v>
      </c>
      <c r="G779" s="230"/>
      <c r="H779" s="293">
        <v>2</v>
      </c>
      <c r="I779" s="203">
        <v>1499</v>
      </c>
      <c r="J779" s="204" t="s">
        <v>2937</v>
      </c>
      <c r="K779" s="203">
        <v>1798.8</v>
      </c>
      <c r="L779" s="203" t="s">
        <v>459</v>
      </c>
      <c r="M779" s="203" t="s">
        <v>7116</v>
      </c>
      <c r="N779" t="s">
        <v>7117</v>
      </c>
    </row>
    <row r="780" spans="1:14" x14ac:dyDescent="0.2">
      <c r="A780" s="246">
        <v>44966</v>
      </c>
      <c r="B780" s="203" t="s">
        <v>541</v>
      </c>
      <c r="C780" s="106">
        <v>6681.1</v>
      </c>
      <c r="D780" s="203" t="s">
        <v>452</v>
      </c>
      <c r="E780" s="203" t="s">
        <v>7130</v>
      </c>
      <c r="F780" t="s">
        <v>3859</v>
      </c>
      <c r="G780" s="230"/>
      <c r="H780" s="293">
        <v>8</v>
      </c>
      <c r="I780" s="203">
        <v>313</v>
      </c>
      <c r="J780" s="204" t="s">
        <v>2937</v>
      </c>
      <c r="K780" s="203">
        <v>375.6</v>
      </c>
      <c r="L780" s="203" t="s">
        <v>459</v>
      </c>
      <c r="M780" s="203" t="s">
        <v>7116</v>
      </c>
      <c r="N780" t="s">
        <v>7117</v>
      </c>
    </row>
    <row r="781" spans="1:14" x14ac:dyDescent="0.2">
      <c r="A781" s="246">
        <v>44967</v>
      </c>
      <c r="B781" s="203" t="s">
        <v>541</v>
      </c>
      <c r="C781" s="106">
        <v>6681.1</v>
      </c>
      <c r="D781" s="203" t="s">
        <v>452</v>
      </c>
      <c r="E781" s="203" t="s">
        <v>7130</v>
      </c>
      <c r="F781" t="s">
        <v>3859</v>
      </c>
      <c r="G781" s="230"/>
      <c r="H781" s="293">
        <v>8</v>
      </c>
      <c r="I781" s="203">
        <v>313</v>
      </c>
      <c r="J781" s="204" t="s">
        <v>2937</v>
      </c>
      <c r="K781" s="203">
        <v>375.6</v>
      </c>
      <c r="L781" s="203" t="s">
        <v>459</v>
      </c>
      <c r="M781" s="203" t="s">
        <v>7116</v>
      </c>
      <c r="N781" t="s">
        <v>7117</v>
      </c>
    </row>
    <row r="782" spans="1:14" x14ac:dyDescent="0.2">
      <c r="A782" s="246">
        <v>44978</v>
      </c>
      <c r="B782" s="203" t="s">
        <v>541</v>
      </c>
      <c r="C782" s="106">
        <v>6637.1</v>
      </c>
      <c r="D782" s="203" t="s">
        <v>452</v>
      </c>
      <c r="E782" s="203" t="s">
        <v>7139</v>
      </c>
      <c r="F782" t="s">
        <v>2936</v>
      </c>
      <c r="G782" s="230"/>
      <c r="H782" s="293">
        <v>1</v>
      </c>
      <c r="I782" s="203">
        <v>1499</v>
      </c>
      <c r="J782" s="204" t="s">
        <v>2937</v>
      </c>
      <c r="K782" s="203">
        <v>1798.8</v>
      </c>
      <c r="L782" s="203" t="s">
        <v>459</v>
      </c>
      <c r="M782" s="203" t="s">
        <v>7116</v>
      </c>
      <c r="N782" t="s">
        <v>7117</v>
      </c>
    </row>
    <row r="783" spans="1:14" x14ac:dyDescent="0.2">
      <c r="A783" s="246">
        <v>44977</v>
      </c>
      <c r="B783" s="203" t="s">
        <v>541</v>
      </c>
      <c r="C783" s="106">
        <v>6681.1</v>
      </c>
      <c r="D783" s="203" t="s">
        <v>452</v>
      </c>
      <c r="E783" s="203" t="s">
        <v>7141</v>
      </c>
      <c r="F783" t="s">
        <v>3291</v>
      </c>
      <c r="G783" s="230"/>
      <c r="H783" s="293">
        <v>1</v>
      </c>
      <c r="I783" s="203">
        <v>1667</v>
      </c>
      <c r="J783" s="204" t="s">
        <v>2937</v>
      </c>
      <c r="K783" s="203">
        <v>2000.4</v>
      </c>
      <c r="L783" s="203" t="s">
        <v>459</v>
      </c>
      <c r="M783" s="203" t="s">
        <v>7116</v>
      </c>
      <c r="N783" t="s">
        <v>7117</v>
      </c>
    </row>
    <row r="784" spans="1:14" x14ac:dyDescent="0.2">
      <c r="A784" s="246">
        <v>44978</v>
      </c>
      <c r="B784" s="203" t="s">
        <v>541</v>
      </c>
      <c r="C784" s="106">
        <v>6681.1</v>
      </c>
      <c r="D784" s="203" t="s">
        <v>452</v>
      </c>
      <c r="E784" s="203" t="s">
        <v>7141</v>
      </c>
      <c r="F784" t="s">
        <v>3291</v>
      </c>
      <c r="G784" s="230"/>
      <c r="H784" s="293">
        <v>3</v>
      </c>
      <c r="I784" s="203">
        <v>1667</v>
      </c>
      <c r="J784" s="204" t="s">
        <v>2937</v>
      </c>
      <c r="K784" s="203">
        <v>2000.4</v>
      </c>
      <c r="L784" s="203" t="s">
        <v>459</v>
      </c>
      <c r="M784" s="203" t="s">
        <v>7116</v>
      </c>
      <c r="N784" t="s">
        <v>7117</v>
      </c>
    </row>
    <row r="785" spans="1:14" x14ac:dyDescent="0.2">
      <c r="A785" s="246">
        <v>44979</v>
      </c>
      <c r="B785" s="203" t="s">
        <v>541</v>
      </c>
      <c r="C785" s="106">
        <v>6637.1</v>
      </c>
      <c r="D785" s="203" t="s">
        <v>452</v>
      </c>
      <c r="E785" s="203" t="s">
        <v>7139</v>
      </c>
      <c r="F785" t="s">
        <v>2936</v>
      </c>
      <c r="G785" s="230"/>
      <c r="H785" s="293">
        <v>2</v>
      </c>
      <c r="I785" s="203">
        <v>1499</v>
      </c>
      <c r="J785" s="204" t="s">
        <v>2937</v>
      </c>
      <c r="K785" s="203">
        <v>1798.8</v>
      </c>
      <c r="L785" s="203" t="s">
        <v>459</v>
      </c>
      <c r="M785" s="203" t="s">
        <v>7116</v>
      </c>
      <c r="N785" t="s">
        <v>7117</v>
      </c>
    </row>
    <row r="786" spans="1:14" x14ac:dyDescent="0.2">
      <c r="A786" s="246">
        <v>44979</v>
      </c>
      <c r="B786" s="203" t="s">
        <v>541</v>
      </c>
      <c r="C786" s="106">
        <v>6681.1</v>
      </c>
      <c r="D786" s="203" t="s">
        <v>452</v>
      </c>
      <c r="E786" s="203" t="s">
        <v>7141</v>
      </c>
      <c r="F786" t="s">
        <v>3291</v>
      </c>
      <c r="G786" s="230"/>
      <c r="H786" s="293">
        <v>1</v>
      </c>
      <c r="I786" s="203">
        <v>1667</v>
      </c>
      <c r="J786" s="204" t="s">
        <v>2937</v>
      </c>
      <c r="K786" s="203">
        <v>2000.4</v>
      </c>
      <c r="L786" s="203" t="s">
        <v>459</v>
      </c>
      <c r="M786" s="203" t="s">
        <v>7116</v>
      </c>
      <c r="N786" t="s">
        <v>7117</v>
      </c>
    </row>
    <row r="787" spans="1:14" x14ac:dyDescent="0.2">
      <c r="A787" s="343">
        <v>44970</v>
      </c>
      <c r="B787" s="106" t="s">
        <v>541</v>
      </c>
      <c r="C787" s="58">
        <v>6637.1</v>
      </c>
      <c r="D787" t="s">
        <v>452</v>
      </c>
      <c r="E787" t="s">
        <v>7123</v>
      </c>
      <c r="F787" t="s">
        <v>7124</v>
      </c>
      <c r="G787" s="92"/>
      <c r="H787" s="112">
        <v>6</v>
      </c>
      <c r="I787">
        <v>562</v>
      </c>
      <c r="J787" s="112" t="s">
        <v>2937</v>
      </c>
      <c r="K787">
        <v>674.4</v>
      </c>
      <c r="L787" t="s">
        <v>459</v>
      </c>
      <c r="M787" t="s">
        <v>7116</v>
      </c>
      <c r="N787" t="s">
        <v>7117</v>
      </c>
    </row>
    <row r="788" spans="1:14" x14ac:dyDescent="0.2">
      <c r="A788" s="343">
        <v>44980</v>
      </c>
      <c r="B788" s="106" t="s">
        <v>541</v>
      </c>
      <c r="C788" s="58">
        <v>6681.1</v>
      </c>
      <c r="D788" t="s">
        <v>452</v>
      </c>
      <c r="E788" t="s">
        <v>7141</v>
      </c>
      <c r="F788" t="s">
        <v>3291</v>
      </c>
      <c r="G788" s="92"/>
      <c r="H788" s="112">
        <v>2</v>
      </c>
      <c r="I788">
        <v>1667</v>
      </c>
      <c r="J788" s="112" t="s">
        <v>2937</v>
      </c>
      <c r="K788">
        <v>2000.4</v>
      </c>
      <c r="L788" t="s">
        <v>459</v>
      </c>
      <c r="M788" t="s">
        <v>7116</v>
      </c>
      <c r="N788" t="s">
        <v>7117</v>
      </c>
    </row>
    <row r="789" spans="1:14" x14ac:dyDescent="0.2">
      <c r="A789" s="343">
        <v>44980</v>
      </c>
      <c r="B789" s="106" t="s">
        <v>541</v>
      </c>
      <c r="C789" s="58">
        <v>6637.1</v>
      </c>
      <c r="D789" t="s">
        <v>452</v>
      </c>
      <c r="E789" t="s">
        <v>7139</v>
      </c>
      <c r="F789" t="s">
        <v>2936</v>
      </c>
      <c r="G789" s="92"/>
      <c r="H789" s="112">
        <v>1</v>
      </c>
      <c r="I789">
        <v>1499</v>
      </c>
      <c r="J789" s="112" t="s">
        <v>2937</v>
      </c>
      <c r="K789">
        <v>1798.8</v>
      </c>
      <c r="L789" t="s">
        <v>459</v>
      </c>
      <c r="M789" t="s">
        <v>7116</v>
      </c>
      <c r="N789" t="s">
        <v>7117</v>
      </c>
    </row>
    <row r="790" spans="1:14" x14ac:dyDescent="0.2">
      <c r="A790" s="343">
        <v>44964</v>
      </c>
      <c r="B790" s="106" t="s">
        <v>541</v>
      </c>
      <c r="C790" s="58">
        <v>6667.1</v>
      </c>
      <c r="D790" t="s">
        <v>452</v>
      </c>
      <c r="E790" t="s">
        <v>7130</v>
      </c>
      <c r="F790" t="s">
        <v>3859</v>
      </c>
      <c r="G790" s="92"/>
      <c r="H790" s="112">
        <v>7</v>
      </c>
      <c r="I790">
        <v>313</v>
      </c>
      <c r="J790" s="112" t="s">
        <v>2937</v>
      </c>
      <c r="K790">
        <v>375.6</v>
      </c>
      <c r="L790" t="s">
        <v>459</v>
      </c>
      <c r="M790" t="s">
        <v>7116</v>
      </c>
      <c r="N790" t="s">
        <v>7117</v>
      </c>
    </row>
    <row r="791" spans="1:14" x14ac:dyDescent="0.2">
      <c r="A791" s="343">
        <v>44973</v>
      </c>
      <c r="B791" s="106" t="s">
        <v>541</v>
      </c>
      <c r="C791" s="58">
        <v>6681.1</v>
      </c>
      <c r="D791" t="s">
        <v>452</v>
      </c>
      <c r="E791" t="s">
        <v>7141</v>
      </c>
      <c r="F791" t="s">
        <v>3291</v>
      </c>
      <c r="G791" s="92"/>
      <c r="H791" s="112">
        <v>2</v>
      </c>
      <c r="I791">
        <v>1667</v>
      </c>
      <c r="J791" s="112" t="s">
        <v>2937</v>
      </c>
      <c r="K791">
        <v>2000.4</v>
      </c>
      <c r="L791" t="s">
        <v>459</v>
      </c>
      <c r="M791" t="s">
        <v>7116</v>
      </c>
      <c r="N791" t="s">
        <v>7117</v>
      </c>
    </row>
    <row r="792" spans="1:14" x14ac:dyDescent="0.2">
      <c r="A792" s="343">
        <v>44971</v>
      </c>
      <c r="B792" s="106" t="s">
        <v>541</v>
      </c>
      <c r="C792" s="58">
        <v>6637.1</v>
      </c>
      <c r="D792" t="s">
        <v>452</v>
      </c>
      <c r="E792" t="s">
        <v>7123</v>
      </c>
      <c r="F792" t="s">
        <v>7124</v>
      </c>
      <c r="G792" s="92"/>
      <c r="H792" s="112">
        <v>7</v>
      </c>
      <c r="I792">
        <v>562</v>
      </c>
      <c r="J792" s="112" t="s">
        <v>2937</v>
      </c>
      <c r="K792">
        <v>674.4</v>
      </c>
      <c r="L792" t="s">
        <v>459</v>
      </c>
      <c r="M792" t="s">
        <v>7116</v>
      </c>
      <c r="N792" t="s">
        <v>7117</v>
      </c>
    </row>
    <row r="793" spans="1:14" x14ac:dyDescent="0.2">
      <c r="A793" s="343">
        <v>44965</v>
      </c>
      <c r="B793" s="106" t="s">
        <v>541</v>
      </c>
      <c r="C793" s="58">
        <v>6667.1</v>
      </c>
      <c r="D793" t="s">
        <v>452</v>
      </c>
      <c r="E793" t="s">
        <v>7130</v>
      </c>
      <c r="F793" t="s">
        <v>3859</v>
      </c>
      <c r="G793" s="92"/>
      <c r="H793" s="112">
        <v>8</v>
      </c>
      <c r="I793">
        <v>313</v>
      </c>
      <c r="J793" s="112" t="s">
        <v>2937</v>
      </c>
      <c r="K793">
        <v>375.6</v>
      </c>
      <c r="L793" t="s">
        <v>459</v>
      </c>
      <c r="M793" t="s">
        <v>7116</v>
      </c>
      <c r="N793" t="s">
        <v>7117</v>
      </c>
    </row>
    <row r="794" spans="1:14" x14ac:dyDescent="0.2">
      <c r="A794" s="343">
        <v>44974</v>
      </c>
      <c r="B794" s="106" t="s">
        <v>541</v>
      </c>
      <c r="C794" s="58">
        <v>6681.1</v>
      </c>
      <c r="D794" t="s">
        <v>452</v>
      </c>
      <c r="E794" t="s">
        <v>7141</v>
      </c>
      <c r="F794" t="s">
        <v>3291</v>
      </c>
      <c r="G794" s="92"/>
      <c r="H794" s="112">
        <v>2</v>
      </c>
      <c r="I794">
        <v>1667</v>
      </c>
      <c r="J794" s="112" t="s">
        <v>2937</v>
      </c>
      <c r="K794">
        <v>2000.4</v>
      </c>
      <c r="L794" t="s">
        <v>459</v>
      </c>
      <c r="M794" t="s">
        <v>7116</v>
      </c>
      <c r="N794" t="s">
        <v>7117</v>
      </c>
    </row>
    <row r="795" spans="1:14" x14ac:dyDescent="0.2">
      <c r="A795" s="343">
        <v>44973</v>
      </c>
      <c r="B795" s="106" t="s">
        <v>541</v>
      </c>
      <c r="C795" s="58">
        <v>6667.1</v>
      </c>
      <c r="D795" t="s">
        <v>452</v>
      </c>
      <c r="E795" t="s">
        <v>7120</v>
      </c>
      <c r="F795" t="s">
        <v>3856</v>
      </c>
      <c r="G795" s="92"/>
      <c r="H795" s="112">
        <v>8</v>
      </c>
      <c r="I795">
        <v>369</v>
      </c>
      <c r="J795" s="112" t="s">
        <v>2937</v>
      </c>
      <c r="K795">
        <v>442.8</v>
      </c>
      <c r="L795" t="s">
        <v>459</v>
      </c>
      <c r="M795" t="s">
        <v>7116</v>
      </c>
      <c r="N795" t="s">
        <v>7117</v>
      </c>
    </row>
    <row r="796" spans="1:14" x14ac:dyDescent="0.2">
      <c r="A796" s="343">
        <v>44981</v>
      </c>
      <c r="B796" s="106" t="s">
        <v>541</v>
      </c>
      <c r="C796" s="58">
        <v>6637.1</v>
      </c>
      <c r="D796" t="s">
        <v>452</v>
      </c>
      <c r="E796" t="s">
        <v>7139</v>
      </c>
      <c r="F796" t="s">
        <v>2936</v>
      </c>
      <c r="G796" s="92"/>
      <c r="H796" s="112">
        <v>1</v>
      </c>
      <c r="I796">
        <v>1499</v>
      </c>
      <c r="J796" s="112" t="s">
        <v>2937</v>
      </c>
      <c r="K796">
        <v>1798.8</v>
      </c>
      <c r="L796" t="s">
        <v>459</v>
      </c>
      <c r="M796" t="s">
        <v>7116</v>
      </c>
      <c r="N796" t="s">
        <v>7117</v>
      </c>
    </row>
    <row r="797" spans="1:14" x14ac:dyDescent="0.2">
      <c r="A797" s="343">
        <v>44970</v>
      </c>
      <c r="B797" s="106" t="s">
        <v>541</v>
      </c>
      <c r="C797" s="58">
        <v>6667.1</v>
      </c>
      <c r="D797" t="s">
        <v>452</v>
      </c>
      <c r="E797" t="s">
        <v>7130</v>
      </c>
      <c r="F797" t="s">
        <v>3859</v>
      </c>
      <c r="G797" s="92"/>
      <c r="H797" s="112">
        <v>3</v>
      </c>
      <c r="I797">
        <v>313</v>
      </c>
      <c r="J797" s="112" t="s">
        <v>2937</v>
      </c>
      <c r="K797">
        <v>375.6</v>
      </c>
      <c r="L797" t="s">
        <v>459</v>
      </c>
      <c r="M797" t="s">
        <v>7116</v>
      </c>
      <c r="N797" t="s">
        <v>7117</v>
      </c>
    </row>
    <row r="798" spans="1:14" x14ac:dyDescent="0.2">
      <c r="A798" s="343">
        <v>44972</v>
      </c>
      <c r="B798" s="106" t="s">
        <v>541</v>
      </c>
      <c r="C798" s="58">
        <v>6637.1</v>
      </c>
      <c r="D798" t="s">
        <v>452</v>
      </c>
      <c r="E798" t="s">
        <v>7123</v>
      </c>
      <c r="F798" t="s">
        <v>7124</v>
      </c>
      <c r="G798" s="92"/>
      <c r="H798" s="112">
        <v>2</v>
      </c>
      <c r="I798">
        <v>562</v>
      </c>
      <c r="J798" s="112" t="s">
        <v>2937</v>
      </c>
      <c r="K798">
        <v>674.4</v>
      </c>
      <c r="L798" t="s">
        <v>459</v>
      </c>
      <c r="M798" t="s">
        <v>7116</v>
      </c>
      <c r="N798" t="s">
        <v>7117</v>
      </c>
    </row>
    <row r="799" spans="1:14" x14ac:dyDescent="0.2">
      <c r="A799" s="343">
        <v>44971</v>
      </c>
      <c r="B799" s="106" t="s">
        <v>541</v>
      </c>
      <c r="C799" s="58">
        <v>6667.1</v>
      </c>
      <c r="D799" t="s">
        <v>452</v>
      </c>
      <c r="E799" t="s">
        <v>7130</v>
      </c>
      <c r="F799" t="s">
        <v>3859</v>
      </c>
      <c r="G799" s="92"/>
      <c r="H799" s="112">
        <v>8</v>
      </c>
      <c r="I799">
        <v>313</v>
      </c>
      <c r="J799" s="112" t="s">
        <v>2937</v>
      </c>
      <c r="K799">
        <v>375.6</v>
      </c>
      <c r="L799" t="s">
        <v>459</v>
      </c>
      <c r="M799" t="s">
        <v>7116</v>
      </c>
      <c r="N799" t="s">
        <v>7117</v>
      </c>
    </row>
    <row r="800" spans="1:14" x14ac:dyDescent="0.2">
      <c r="A800" s="343">
        <v>44984</v>
      </c>
      <c r="B800" s="106" t="s">
        <v>541</v>
      </c>
      <c r="C800" s="58">
        <v>6011.1</v>
      </c>
      <c r="D800" t="s">
        <v>452</v>
      </c>
      <c r="E800" t="s">
        <v>7139</v>
      </c>
      <c r="F800" t="s">
        <v>2936</v>
      </c>
      <c r="G800" s="92"/>
      <c r="H800" s="112">
        <v>1</v>
      </c>
      <c r="I800">
        <v>1499</v>
      </c>
      <c r="J800" s="112" t="s">
        <v>2937</v>
      </c>
      <c r="K800">
        <v>1798.8</v>
      </c>
      <c r="L800" t="s">
        <v>459</v>
      </c>
      <c r="M800" t="s">
        <v>7116</v>
      </c>
      <c r="N800" t="s">
        <v>7117</v>
      </c>
    </row>
    <row r="801" spans="1:14" x14ac:dyDescent="0.2">
      <c r="A801" s="343">
        <v>44972</v>
      </c>
      <c r="B801" s="106" t="s">
        <v>541</v>
      </c>
      <c r="C801" s="58">
        <v>6667.1</v>
      </c>
      <c r="D801" t="s">
        <v>452</v>
      </c>
      <c r="E801" t="s">
        <v>7130</v>
      </c>
      <c r="F801" t="s">
        <v>3859</v>
      </c>
      <c r="G801" s="92"/>
      <c r="H801" s="112">
        <v>8</v>
      </c>
      <c r="I801">
        <v>313</v>
      </c>
      <c r="J801" s="112" t="s">
        <v>2937</v>
      </c>
      <c r="K801">
        <v>375.6</v>
      </c>
      <c r="L801" t="s">
        <v>459</v>
      </c>
      <c r="M801" t="s">
        <v>7116</v>
      </c>
      <c r="N801" t="s">
        <v>7117</v>
      </c>
    </row>
    <row r="802" spans="1:14" x14ac:dyDescent="0.2">
      <c r="A802" s="343">
        <v>44984</v>
      </c>
      <c r="B802" s="106" t="s">
        <v>541</v>
      </c>
      <c r="C802" s="58">
        <v>6374.1</v>
      </c>
      <c r="D802" t="s">
        <v>452</v>
      </c>
      <c r="E802" t="s">
        <v>7141</v>
      </c>
      <c r="F802" t="s">
        <v>3291</v>
      </c>
      <c r="G802" s="92"/>
      <c r="H802" s="112">
        <v>1</v>
      </c>
      <c r="I802">
        <v>1667</v>
      </c>
      <c r="J802" s="112" t="s">
        <v>2937</v>
      </c>
      <c r="K802">
        <v>2000.4</v>
      </c>
      <c r="L802" t="s">
        <v>459</v>
      </c>
      <c r="M802" t="s">
        <v>7116</v>
      </c>
      <c r="N802" t="s">
        <v>7117</v>
      </c>
    </row>
    <row r="803" spans="1:14" x14ac:dyDescent="0.2">
      <c r="A803" s="343">
        <v>44963</v>
      </c>
      <c r="B803" s="106" t="s">
        <v>541</v>
      </c>
      <c r="C803" s="58">
        <v>6637.1</v>
      </c>
      <c r="D803" t="s">
        <v>452</v>
      </c>
      <c r="E803" t="s">
        <v>7123</v>
      </c>
      <c r="F803" t="s">
        <v>7124</v>
      </c>
      <c r="G803" s="92"/>
      <c r="H803" s="112">
        <v>4</v>
      </c>
      <c r="I803">
        <v>562</v>
      </c>
      <c r="J803" s="112" t="s">
        <v>2937</v>
      </c>
      <c r="K803">
        <v>674.4</v>
      </c>
      <c r="L803" t="s">
        <v>459</v>
      </c>
      <c r="M803" t="s">
        <v>7116</v>
      </c>
      <c r="N803" t="s">
        <v>7117</v>
      </c>
    </row>
    <row r="804" spans="1:14" x14ac:dyDescent="0.2">
      <c r="A804" s="343">
        <v>44977</v>
      </c>
      <c r="B804" s="106" t="s">
        <v>541</v>
      </c>
      <c r="C804" s="58">
        <v>6681.1</v>
      </c>
      <c r="D804" t="s">
        <v>452</v>
      </c>
      <c r="E804" t="s">
        <v>7136</v>
      </c>
      <c r="F804" t="s">
        <v>7137</v>
      </c>
      <c r="G804" s="92"/>
      <c r="H804" s="112">
        <v>6</v>
      </c>
      <c r="I804">
        <v>403</v>
      </c>
      <c r="J804" s="112" t="s">
        <v>2937</v>
      </c>
      <c r="K804">
        <v>483.6</v>
      </c>
      <c r="L804" t="s">
        <v>459</v>
      </c>
      <c r="M804" t="s">
        <v>7116</v>
      </c>
      <c r="N804" t="s">
        <v>7117</v>
      </c>
    </row>
    <row r="805" spans="1:14" x14ac:dyDescent="0.2">
      <c r="A805" s="343">
        <v>44977</v>
      </c>
      <c r="B805" s="106" t="s">
        <v>541</v>
      </c>
      <c r="C805" s="58">
        <v>6667.1</v>
      </c>
      <c r="D805" t="s">
        <v>452</v>
      </c>
      <c r="E805" t="s">
        <v>7120</v>
      </c>
      <c r="F805" t="s">
        <v>3856</v>
      </c>
      <c r="G805" s="92"/>
      <c r="H805" s="112">
        <v>8</v>
      </c>
      <c r="I805">
        <v>369</v>
      </c>
      <c r="J805" s="112" t="s">
        <v>2937</v>
      </c>
      <c r="K805">
        <v>442.8</v>
      </c>
      <c r="L805" t="s">
        <v>459</v>
      </c>
      <c r="M805" t="s">
        <v>7116</v>
      </c>
      <c r="N805" t="s">
        <v>7117</v>
      </c>
    </row>
    <row r="806" spans="1:14" x14ac:dyDescent="0.2">
      <c r="A806" s="343">
        <v>44985</v>
      </c>
      <c r="B806" s="106" t="s">
        <v>541</v>
      </c>
      <c r="C806" s="58">
        <v>6374.1</v>
      </c>
      <c r="D806" t="s">
        <v>452</v>
      </c>
      <c r="E806" t="s">
        <v>7141</v>
      </c>
      <c r="F806" t="s">
        <v>3291</v>
      </c>
      <c r="G806" s="92"/>
      <c r="H806" s="112">
        <v>2</v>
      </c>
      <c r="I806">
        <v>1667</v>
      </c>
      <c r="J806" s="112" t="s">
        <v>2937</v>
      </c>
      <c r="K806">
        <v>2000.4</v>
      </c>
      <c r="L806" t="s">
        <v>459</v>
      </c>
      <c r="M806" t="s">
        <v>7116</v>
      </c>
      <c r="N806" t="s">
        <v>7117</v>
      </c>
    </row>
    <row r="807" spans="1:14" x14ac:dyDescent="0.2">
      <c r="A807" s="343">
        <v>44984</v>
      </c>
      <c r="B807" s="106" t="s">
        <v>541</v>
      </c>
      <c r="C807" s="58">
        <v>6542.1</v>
      </c>
      <c r="D807" t="s">
        <v>452</v>
      </c>
      <c r="E807" t="s">
        <v>7139</v>
      </c>
      <c r="F807" t="s">
        <v>2936</v>
      </c>
      <c r="G807" s="92"/>
      <c r="H807" s="112">
        <v>2</v>
      </c>
      <c r="I807">
        <v>1499</v>
      </c>
      <c r="J807" s="112" t="s">
        <v>2937</v>
      </c>
      <c r="K807">
        <v>1798.8</v>
      </c>
      <c r="L807" t="s">
        <v>459</v>
      </c>
      <c r="M807" t="s">
        <v>7116</v>
      </c>
      <c r="N807" t="s">
        <v>7117</v>
      </c>
    </row>
    <row r="808" spans="1:14" x14ac:dyDescent="0.2">
      <c r="A808" s="343">
        <v>44978</v>
      </c>
      <c r="B808" s="106" t="s">
        <v>541</v>
      </c>
      <c r="C808" s="58">
        <v>6681.1</v>
      </c>
      <c r="D808" t="s">
        <v>452</v>
      </c>
      <c r="E808" t="s">
        <v>7136</v>
      </c>
      <c r="F808" t="s">
        <v>7137</v>
      </c>
      <c r="G808" s="92"/>
      <c r="H808" s="112">
        <v>6</v>
      </c>
      <c r="I808">
        <v>403</v>
      </c>
      <c r="J808" s="112" t="s">
        <v>2937</v>
      </c>
      <c r="K808">
        <v>483.6</v>
      </c>
      <c r="L808" t="s">
        <v>459</v>
      </c>
      <c r="M808" t="s">
        <v>7116</v>
      </c>
      <c r="N808" t="s">
        <v>7117</v>
      </c>
    </row>
    <row r="809" spans="1:14" x14ac:dyDescent="0.2">
      <c r="A809" s="343">
        <v>44978</v>
      </c>
      <c r="B809" s="106" t="s">
        <v>541</v>
      </c>
      <c r="C809" s="58">
        <v>6667.1</v>
      </c>
      <c r="D809" t="s">
        <v>452</v>
      </c>
      <c r="E809" t="s">
        <v>7120</v>
      </c>
      <c r="F809" t="s">
        <v>3856</v>
      </c>
      <c r="G809" s="92"/>
      <c r="H809" s="112">
        <v>8</v>
      </c>
      <c r="I809">
        <v>369</v>
      </c>
      <c r="J809" s="112" t="s">
        <v>2937</v>
      </c>
      <c r="K809">
        <v>442.8</v>
      </c>
      <c r="L809" t="s">
        <v>459</v>
      </c>
      <c r="M809" t="s">
        <v>7116</v>
      </c>
      <c r="N809" t="s">
        <v>7117</v>
      </c>
    </row>
    <row r="810" spans="1:14" x14ac:dyDescent="0.2">
      <c r="A810" s="343">
        <v>44977</v>
      </c>
      <c r="B810" s="106" t="s">
        <v>541</v>
      </c>
      <c r="C810" s="58">
        <v>6374.1</v>
      </c>
      <c r="D810" t="s">
        <v>452</v>
      </c>
      <c r="E810" t="s">
        <v>7141</v>
      </c>
      <c r="F810" t="s">
        <v>3291</v>
      </c>
      <c r="G810" s="92"/>
      <c r="H810" s="112">
        <v>1</v>
      </c>
      <c r="I810">
        <v>1667</v>
      </c>
      <c r="J810" s="112" t="s">
        <v>2937</v>
      </c>
      <c r="K810">
        <v>2000.4</v>
      </c>
      <c r="L810" t="s">
        <v>459</v>
      </c>
      <c r="M810" t="s">
        <v>7116</v>
      </c>
      <c r="N810" t="s">
        <v>7117</v>
      </c>
    </row>
    <row r="811" spans="1:14" x14ac:dyDescent="0.2">
      <c r="A811" s="343">
        <v>44985</v>
      </c>
      <c r="B811" s="106" t="s">
        <v>541</v>
      </c>
      <c r="C811" s="58">
        <v>6542.1</v>
      </c>
      <c r="D811" t="s">
        <v>452</v>
      </c>
      <c r="E811" t="s">
        <v>7139</v>
      </c>
      <c r="F811" t="s">
        <v>2936</v>
      </c>
      <c r="G811" s="92"/>
      <c r="H811" s="112">
        <v>2</v>
      </c>
      <c r="I811">
        <v>1499</v>
      </c>
      <c r="J811" s="112" t="s">
        <v>2937</v>
      </c>
      <c r="K811">
        <v>1798.8</v>
      </c>
      <c r="L811" t="s">
        <v>459</v>
      </c>
      <c r="M811" t="s">
        <v>7116</v>
      </c>
      <c r="N811" t="s">
        <v>7117</v>
      </c>
    </row>
    <row r="812" spans="1:14" x14ac:dyDescent="0.2">
      <c r="A812" s="343">
        <v>44979</v>
      </c>
      <c r="B812" s="106" t="s">
        <v>541</v>
      </c>
      <c r="C812" s="58">
        <v>6681.1</v>
      </c>
      <c r="D812" t="s">
        <v>452</v>
      </c>
      <c r="E812" t="s">
        <v>7136</v>
      </c>
      <c r="F812" t="s">
        <v>7137</v>
      </c>
      <c r="G812" s="92"/>
      <c r="H812" s="112">
        <v>6</v>
      </c>
      <c r="I812">
        <v>403</v>
      </c>
      <c r="J812" s="112" t="s">
        <v>2937</v>
      </c>
      <c r="K812">
        <v>483.6</v>
      </c>
      <c r="L812" t="s">
        <v>459</v>
      </c>
      <c r="M812" t="s">
        <v>7116</v>
      </c>
      <c r="N812" t="s">
        <v>7117</v>
      </c>
    </row>
    <row r="813" spans="1:14" x14ac:dyDescent="0.2">
      <c r="A813" s="343">
        <v>44979</v>
      </c>
      <c r="B813" s="106" t="s">
        <v>541</v>
      </c>
      <c r="C813" s="58">
        <v>6667.1</v>
      </c>
      <c r="D813" t="s">
        <v>452</v>
      </c>
      <c r="E813" t="s">
        <v>7120</v>
      </c>
      <c r="F813" t="s">
        <v>3856</v>
      </c>
      <c r="G813" s="92"/>
      <c r="H813" s="112">
        <v>8</v>
      </c>
      <c r="I813">
        <v>369</v>
      </c>
      <c r="J813" s="112" t="s">
        <v>2937</v>
      </c>
      <c r="K813">
        <v>442.8</v>
      </c>
      <c r="L813" t="s">
        <v>459</v>
      </c>
      <c r="M813" t="s">
        <v>7116</v>
      </c>
      <c r="N813" t="s">
        <v>7117</v>
      </c>
    </row>
    <row r="814" spans="1:14" x14ac:dyDescent="0.2">
      <c r="A814" s="343">
        <v>44964</v>
      </c>
      <c r="B814" s="106" t="s">
        <v>541</v>
      </c>
      <c r="C814" s="58">
        <v>6637.1</v>
      </c>
      <c r="D814" t="s">
        <v>452</v>
      </c>
      <c r="E814" t="s">
        <v>7123</v>
      </c>
      <c r="F814" t="s">
        <v>7124</v>
      </c>
      <c r="G814" s="92"/>
      <c r="H814" s="112">
        <v>4</v>
      </c>
      <c r="I814">
        <v>562</v>
      </c>
      <c r="J814" s="112" t="s">
        <v>2937</v>
      </c>
      <c r="K814">
        <v>674.4</v>
      </c>
      <c r="L814" t="s">
        <v>459</v>
      </c>
      <c r="M814" t="s">
        <v>7116</v>
      </c>
      <c r="N814" t="s">
        <v>7117</v>
      </c>
    </row>
    <row r="815" spans="1:14" x14ac:dyDescent="0.2">
      <c r="A815" s="343">
        <v>44979</v>
      </c>
      <c r="B815" s="106" t="s">
        <v>541</v>
      </c>
      <c r="C815" s="58">
        <v>6374.1</v>
      </c>
      <c r="D815" t="s">
        <v>452</v>
      </c>
      <c r="E815" t="s">
        <v>7141</v>
      </c>
      <c r="F815" t="s">
        <v>3291</v>
      </c>
      <c r="G815" s="92"/>
      <c r="H815" s="112">
        <v>1</v>
      </c>
      <c r="I815">
        <v>1667</v>
      </c>
      <c r="J815" s="112" t="s">
        <v>2937</v>
      </c>
      <c r="K815">
        <v>2000.4</v>
      </c>
      <c r="L815" t="s">
        <v>459</v>
      </c>
      <c r="M815" t="s">
        <v>7116</v>
      </c>
      <c r="N815" t="s">
        <v>7117</v>
      </c>
    </row>
    <row r="816" spans="1:14" x14ac:dyDescent="0.2">
      <c r="A816" s="343">
        <v>44980</v>
      </c>
      <c r="B816" s="106" t="s">
        <v>541</v>
      </c>
      <c r="C816" s="58">
        <v>6681.1</v>
      </c>
      <c r="D816" t="s">
        <v>452</v>
      </c>
      <c r="E816" t="s">
        <v>7136</v>
      </c>
      <c r="F816" t="s">
        <v>7137</v>
      </c>
      <c r="G816" s="92"/>
      <c r="H816" s="112">
        <v>8</v>
      </c>
      <c r="I816">
        <v>403</v>
      </c>
      <c r="J816" s="112" t="s">
        <v>2937</v>
      </c>
      <c r="K816">
        <v>483.6</v>
      </c>
      <c r="L816" t="s">
        <v>459</v>
      </c>
      <c r="M816" t="s">
        <v>7116</v>
      </c>
      <c r="N816" t="s">
        <v>7117</v>
      </c>
    </row>
    <row r="817" spans="1:14" x14ac:dyDescent="0.2">
      <c r="A817" s="343">
        <v>44965</v>
      </c>
      <c r="B817" s="106" t="s">
        <v>541</v>
      </c>
      <c r="C817" s="58">
        <v>6637.1</v>
      </c>
      <c r="D817" t="s">
        <v>452</v>
      </c>
      <c r="E817" t="s">
        <v>7123</v>
      </c>
      <c r="F817" t="s">
        <v>7124</v>
      </c>
      <c r="G817" s="92"/>
      <c r="H817" s="112">
        <v>6</v>
      </c>
      <c r="I817">
        <v>562</v>
      </c>
      <c r="J817" s="112" t="s">
        <v>2937</v>
      </c>
      <c r="K817">
        <v>674.4</v>
      </c>
      <c r="L817" t="s">
        <v>459</v>
      </c>
      <c r="M817" t="s">
        <v>7116</v>
      </c>
      <c r="N817" t="s">
        <v>7117</v>
      </c>
    </row>
    <row r="818" spans="1:14" x14ac:dyDescent="0.2">
      <c r="A818" s="343">
        <v>44980</v>
      </c>
      <c r="B818" s="106" t="s">
        <v>541</v>
      </c>
      <c r="C818" s="58">
        <v>6374.1</v>
      </c>
      <c r="D818" t="s">
        <v>452</v>
      </c>
      <c r="E818" t="s">
        <v>7141</v>
      </c>
      <c r="F818" t="s">
        <v>3291</v>
      </c>
      <c r="G818" s="92"/>
      <c r="H818" s="112">
        <v>1</v>
      </c>
      <c r="I818">
        <v>1667</v>
      </c>
      <c r="J818" s="112" t="s">
        <v>2937</v>
      </c>
      <c r="K818">
        <v>2000.4</v>
      </c>
      <c r="L818" t="s">
        <v>459</v>
      </c>
      <c r="M818" t="s">
        <v>7116</v>
      </c>
      <c r="N818" t="s">
        <v>7117</v>
      </c>
    </row>
    <row r="819" spans="1:14" x14ac:dyDescent="0.2">
      <c r="A819" s="343">
        <v>44981</v>
      </c>
      <c r="B819" s="106" t="s">
        <v>541</v>
      </c>
      <c r="C819" s="58">
        <v>6681.1</v>
      </c>
      <c r="D819" t="s">
        <v>452</v>
      </c>
      <c r="E819" t="s">
        <v>7136</v>
      </c>
      <c r="F819" t="s">
        <v>7137</v>
      </c>
      <c r="G819" s="92"/>
      <c r="H819" s="112">
        <v>7</v>
      </c>
      <c r="I819">
        <v>403</v>
      </c>
      <c r="J819" s="112" t="s">
        <v>2937</v>
      </c>
      <c r="K819">
        <v>483.6</v>
      </c>
      <c r="L819" t="s">
        <v>459</v>
      </c>
      <c r="M819" t="s">
        <v>7116</v>
      </c>
      <c r="N819" t="s">
        <v>7117</v>
      </c>
    </row>
    <row r="820" spans="1:14" x14ac:dyDescent="0.2">
      <c r="A820" s="343">
        <v>44980</v>
      </c>
      <c r="B820" s="106" t="s">
        <v>541</v>
      </c>
      <c r="C820" s="58">
        <v>6667.1</v>
      </c>
      <c r="D820" t="s">
        <v>452</v>
      </c>
      <c r="E820" t="s">
        <v>7120</v>
      </c>
      <c r="F820" t="s">
        <v>3856</v>
      </c>
      <c r="H820" s="112">
        <v>8</v>
      </c>
      <c r="I820">
        <v>369</v>
      </c>
      <c r="J820" s="112" t="s">
        <v>2937</v>
      </c>
      <c r="K820">
        <v>442.8</v>
      </c>
      <c r="L820" t="s">
        <v>459</v>
      </c>
      <c r="M820" t="s">
        <v>7116</v>
      </c>
      <c r="N820" t="s">
        <v>7117</v>
      </c>
    </row>
    <row r="821" spans="1:14" x14ac:dyDescent="0.2">
      <c r="A821" s="343">
        <v>44981</v>
      </c>
      <c r="B821" s="106" t="s">
        <v>541</v>
      </c>
      <c r="C821" s="58">
        <v>6667.1</v>
      </c>
      <c r="D821" t="s">
        <v>452</v>
      </c>
      <c r="E821" t="s">
        <v>7120</v>
      </c>
      <c r="F821" t="s">
        <v>3856</v>
      </c>
      <c r="H821" s="112">
        <v>8</v>
      </c>
      <c r="I821">
        <v>369</v>
      </c>
      <c r="J821" s="112" t="s">
        <v>2937</v>
      </c>
      <c r="K821">
        <v>442.8</v>
      </c>
      <c r="L821" t="s">
        <v>459</v>
      </c>
      <c r="M821" t="s">
        <v>7116</v>
      </c>
      <c r="N821" t="s">
        <v>7117</v>
      </c>
    </row>
    <row r="822" spans="1:14" x14ac:dyDescent="0.2">
      <c r="A822" s="343">
        <v>44973</v>
      </c>
      <c r="B822" s="106" t="s">
        <v>541</v>
      </c>
      <c r="C822" s="58">
        <v>6681.1</v>
      </c>
      <c r="D822" t="s">
        <v>452</v>
      </c>
      <c r="E822" t="s">
        <v>7136</v>
      </c>
      <c r="F822" t="s">
        <v>7137</v>
      </c>
      <c r="H822" s="112">
        <v>4</v>
      </c>
      <c r="I822">
        <v>403</v>
      </c>
      <c r="J822" s="112" t="s">
        <v>2937</v>
      </c>
      <c r="K822">
        <v>483.6</v>
      </c>
      <c r="L822" t="s">
        <v>459</v>
      </c>
      <c r="M822" t="s">
        <v>7116</v>
      </c>
      <c r="N822" t="s">
        <v>7117</v>
      </c>
    </row>
    <row r="823" spans="1:14" x14ac:dyDescent="0.2">
      <c r="A823" s="343">
        <v>44974</v>
      </c>
      <c r="B823" s="106" t="s">
        <v>541</v>
      </c>
      <c r="C823" s="58">
        <v>6681.1</v>
      </c>
      <c r="D823" t="s">
        <v>452</v>
      </c>
      <c r="E823" t="s">
        <v>7136</v>
      </c>
      <c r="F823" t="s">
        <v>7137</v>
      </c>
      <c r="H823" s="112">
        <v>4</v>
      </c>
      <c r="I823">
        <v>403</v>
      </c>
      <c r="J823" s="112" t="s">
        <v>2937</v>
      </c>
      <c r="K823">
        <v>483.6</v>
      </c>
      <c r="L823" t="s">
        <v>459</v>
      </c>
      <c r="M823" t="s">
        <v>7116</v>
      </c>
      <c r="N823" t="s">
        <v>7117</v>
      </c>
    </row>
    <row r="824" spans="1:14" x14ac:dyDescent="0.2">
      <c r="A824" s="343">
        <v>44970</v>
      </c>
      <c r="B824" s="106" t="s">
        <v>541</v>
      </c>
      <c r="C824" s="58">
        <v>6681.1</v>
      </c>
      <c r="D824" t="s">
        <v>452</v>
      </c>
      <c r="E824" t="s">
        <v>7141</v>
      </c>
      <c r="F824" t="s">
        <v>3291</v>
      </c>
      <c r="H824" s="112">
        <v>2</v>
      </c>
      <c r="I824">
        <v>1667</v>
      </c>
      <c r="J824" s="112" t="s">
        <v>2937</v>
      </c>
      <c r="K824">
        <v>2000.4</v>
      </c>
      <c r="L824" t="s">
        <v>459</v>
      </c>
      <c r="M824" t="s">
        <v>7116</v>
      </c>
      <c r="N824" t="s">
        <v>7117</v>
      </c>
    </row>
    <row r="825" spans="1:14" x14ac:dyDescent="0.2">
      <c r="A825" s="343">
        <v>44971</v>
      </c>
      <c r="B825" s="106" t="s">
        <v>541</v>
      </c>
      <c r="C825" s="58">
        <v>6681.1</v>
      </c>
      <c r="D825" t="s">
        <v>452</v>
      </c>
      <c r="E825" t="s">
        <v>7141</v>
      </c>
      <c r="F825" t="s">
        <v>3291</v>
      </c>
      <c r="H825" s="112">
        <v>2</v>
      </c>
      <c r="I825">
        <v>1667</v>
      </c>
      <c r="J825" s="112" t="s">
        <v>2937</v>
      </c>
      <c r="K825">
        <v>2000.4</v>
      </c>
      <c r="L825" t="s">
        <v>459</v>
      </c>
      <c r="M825" t="s">
        <v>7116</v>
      </c>
      <c r="N825" t="s">
        <v>7117</v>
      </c>
    </row>
    <row r="826" spans="1:14" x14ac:dyDescent="0.2">
      <c r="A826" s="343">
        <v>44972</v>
      </c>
      <c r="B826" s="106" t="s">
        <v>541</v>
      </c>
      <c r="C826" s="58">
        <v>6681.1</v>
      </c>
      <c r="D826" t="s">
        <v>452</v>
      </c>
      <c r="E826" t="s">
        <v>7141</v>
      </c>
      <c r="F826" t="s">
        <v>3291</v>
      </c>
      <c r="H826" s="112">
        <v>2</v>
      </c>
      <c r="I826">
        <v>1667</v>
      </c>
      <c r="J826" s="112" t="s">
        <v>2937</v>
      </c>
      <c r="K826">
        <v>2000.4</v>
      </c>
      <c r="L826" t="s">
        <v>459</v>
      </c>
      <c r="M826" t="s">
        <v>7116</v>
      </c>
      <c r="N826" t="s">
        <v>7117</v>
      </c>
    </row>
    <row r="827" spans="1:14" x14ac:dyDescent="0.2">
      <c r="A827" s="343">
        <v>44958</v>
      </c>
      <c r="B827" s="106" t="s">
        <v>541</v>
      </c>
      <c r="C827" s="58">
        <v>6681.1</v>
      </c>
      <c r="D827" t="s">
        <v>452</v>
      </c>
      <c r="E827" t="s">
        <v>7141</v>
      </c>
      <c r="F827" t="s">
        <v>3291</v>
      </c>
      <c r="H827" s="112">
        <v>1</v>
      </c>
      <c r="I827">
        <v>1667</v>
      </c>
      <c r="J827" s="112" t="s">
        <v>2937</v>
      </c>
      <c r="K827">
        <v>2000.4</v>
      </c>
      <c r="L827" t="s">
        <v>459</v>
      </c>
      <c r="M827" t="s">
        <v>7116</v>
      </c>
      <c r="N827" t="s">
        <v>7117</v>
      </c>
    </row>
    <row r="828" spans="1:14" x14ac:dyDescent="0.2">
      <c r="A828" s="343">
        <v>44963</v>
      </c>
      <c r="B828" s="106" t="s">
        <v>541</v>
      </c>
      <c r="C828" s="58">
        <v>6681.1</v>
      </c>
      <c r="D828" t="s">
        <v>452</v>
      </c>
      <c r="E828" t="s">
        <v>7141</v>
      </c>
      <c r="F828" t="s">
        <v>3291</v>
      </c>
      <c r="H828" s="112">
        <v>2</v>
      </c>
      <c r="I828">
        <v>1667</v>
      </c>
      <c r="J828" s="112" t="s">
        <v>2937</v>
      </c>
      <c r="K828">
        <v>2000.4</v>
      </c>
      <c r="L828" t="s">
        <v>459</v>
      </c>
      <c r="M828" t="s">
        <v>7116</v>
      </c>
      <c r="N828" t="s">
        <v>7117</v>
      </c>
    </row>
    <row r="829" spans="1:14" x14ac:dyDescent="0.2">
      <c r="A829" s="343">
        <v>44964</v>
      </c>
      <c r="B829" s="106" t="s">
        <v>541</v>
      </c>
      <c r="C829" s="58">
        <v>6681.1</v>
      </c>
      <c r="D829" t="s">
        <v>452</v>
      </c>
      <c r="E829" t="s">
        <v>7141</v>
      </c>
      <c r="F829" t="s">
        <v>3291</v>
      </c>
      <c r="H829" s="112">
        <v>2</v>
      </c>
      <c r="I829">
        <v>1667</v>
      </c>
      <c r="J829" s="112" t="s">
        <v>2937</v>
      </c>
      <c r="K829">
        <v>2000.4</v>
      </c>
      <c r="L829" t="s">
        <v>459</v>
      </c>
      <c r="M829" t="s">
        <v>7116</v>
      </c>
      <c r="N829" t="s">
        <v>7117</v>
      </c>
    </row>
    <row r="830" spans="1:14" x14ac:dyDescent="0.2">
      <c r="A830" s="343">
        <v>44965</v>
      </c>
      <c r="B830" s="106" t="s">
        <v>541</v>
      </c>
      <c r="C830" s="58">
        <v>6681.1</v>
      </c>
      <c r="D830" t="s">
        <v>452</v>
      </c>
      <c r="E830" t="s">
        <v>7141</v>
      </c>
      <c r="F830" t="s">
        <v>3291</v>
      </c>
      <c r="H830" s="112">
        <v>2</v>
      </c>
      <c r="I830">
        <v>1667</v>
      </c>
      <c r="J830" s="112" t="s">
        <v>2937</v>
      </c>
      <c r="K830">
        <v>2000.4</v>
      </c>
      <c r="L830" t="s">
        <v>459</v>
      </c>
      <c r="M830" t="s">
        <v>7116</v>
      </c>
      <c r="N830" t="s">
        <v>7117</v>
      </c>
    </row>
    <row r="831" spans="1:14" x14ac:dyDescent="0.2">
      <c r="A831" s="343">
        <v>44966</v>
      </c>
      <c r="B831" s="106" t="s">
        <v>541</v>
      </c>
      <c r="C831" s="58">
        <v>6681.1</v>
      </c>
      <c r="D831" t="s">
        <v>452</v>
      </c>
      <c r="E831" t="s">
        <v>7141</v>
      </c>
      <c r="F831" t="s">
        <v>3291</v>
      </c>
      <c r="H831" s="112">
        <v>4</v>
      </c>
      <c r="I831">
        <v>1667</v>
      </c>
      <c r="J831" s="112" t="s">
        <v>2937</v>
      </c>
      <c r="K831">
        <v>2000.4</v>
      </c>
      <c r="L831" t="s">
        <v>459</v>
      </c>
      <c r="M831" t="s">
        <v>7116</v>
      </c>
      <c r="N831" t="s">
        <v>7117</v>
      </c>
    </row>
    <row r="832" spans="1:14" x14ac:dyDescent="0.2">
      <c r="A832" s="343">
        <v>44967</v>
      </c>
      <c r="B832" s="106" t="s">
        <v>541</v>
      </c>
      <c r="C832" s="58">
        <v>6681.1</v>
      </c>
      <c r="D832" t="s">
        <v>452</v>
      </c>
      <c r="E832" t="s">
        <v>7141</v>
      </c>
      <c r="F832" t="s">
        <v>3291</v>
      </c>
      <c r="H832" s="112">
        <v>2</v>
      </c>
      <c r="I832">
        <v>1667</v>
      </c>
      <c r="J832" s="112" t="s">
        <v>2937</v>
      </c>
      <c r="K832">
        <v>2000.4</v>
      </c>
      <c r="L832" t="s">
        <v>459</v>
      </c>
      <c r="M832" t="s">
        <v>7116</v>
      </c>
      <c r="N832" t="s">
        <v>7117</v>
      </c>
    </row>
    <row r="833" spans="1:14" x14ac:dyDescent="0.2">
      <c r="A833" s="343">
        <v>44973</v>
      </c>
      <c r="B833" s="106" t="s">
        <v>541</v>
      </c>
      <c r="C833" s="58">
        <v>6542.1</v>
      </c>
      <c r="D833" t="s">
        <v>452</v>
      </c>
      <c r="E833" t="s">
        <v>7139</v>
      </c>
      <c r="F833" t="s">
        <v>2936</v>
      </c>
      <c r="H833" s="112">
        <v>2</v>
      </c>
      <c r="I833">
        <v>1499</v>
      </c>
      <c r="J833" s="112" t="s">
        <v>2937</v>
      </c>
      <c r="K833">
        <v>1798.8</v>
      </c>
      <c r="L833" t="s">
        <v>459</v>
      </c>
      <c r="M833" t="s">
        <v>7116</v>
      </c>
      <c r="N833" t="s">
        <v>7117</v>
      </c>
    </row>
    <row r="834" spans="1:14" x14ac:dyDescent="0.2">
      <c r="A834" s="343">
        <v>44966</v>
      </c>
      <c r="B834" s="106" t="s">
        <v>541</v>
      </c>
      <c r="C834" s="58">
        <v>6637.1</v>
      </c>
      <c r="D834" t="s">
        <v>452</v>
      </c>
      <c r="E834" t="s">
        <v>7123</v>
      </c>
      <c r="F834" t="s">
        <v>7124</v>
      </c>
      <c r="H834" s="112">
        <v>6</v>
      </c>
      <c r="I834">
        <v>562</v>
      </c>
      <c r="J834" s="112" t="s">
        <v>2937</v>
      </c>
      <c r="K834">
        <v>674.4</v>
      </c>
      <c r="L834" t="s">
        <v>459</v>
      </c>
      <c r="M834" t="s">
        <v>7116</v>
      </c>
      <c r="N834" t="s">
        <v>7117</v>
      </c>
    </row>
    <row r="835" spans="1:14" x14ac:dyDescent="0.2">
      <c r="A835" s="343">
        <v>44974</v>
      </c>
      <c r="B835" s="106" t="s">
        <v>541</v>
      </c>
      <c r="C835" s="58">
        <v>6542.1</v>
      </c>
      <c r="D835" t="s">
        <v>452</v>
      </c>
      <c r="E835" t="s">
        <v>7139</v>
      </c>
      <c r="F835" t="s">
        <v>2936</v>
      </c>
      <c r="H835" s="112">
        <v>2</v>
      </c>
      <c r="I835">
        <v>1499</v>
      </c>
      <c r="J835" s="112" t="s">
        <v>2937</v>
      </c>
      <c r="K835">
        <v>1798.8</v>
      </c>
      <c r="L835" t="s">
        <v>459</v>
      </c>
      <c r="M835" t="s">
        <v>7116</v>
      </c>
      <c r="N835" t="s">
        <v>7117</v>
      </c>
    </row>
    <row r="836" spans="1:14" x14ac:dyDescent="0.2">
      <c r="A836" s="343">
        <v>44967</v>
      </c>
      <c r="B836" s="106" t="s">
        <v>541</v>
      </c>
      <c r="C836" s="58">
        <v>6637.1</v>
      </c>
      <c r="D836" t="s">
        <v>452</v>
      </c>
      <c r="E836" t="s">
        <v>7123</v>
      </c>
      <c r="F836" t="s">
        <v>7124</v>
      </c>
      <c r="H836" s="112">
        <v>4</v>
      </c>
      <c r="I836">
        <v>562</v>
      </c>
      <c r="J836" s="112" t="s">
        <v>2937</v>
      </c>
      <c r="K836">
        <v>674.4</v>
      </c>
      <c r="L836" t="s">
        <v>459</v>
      </c>
      <c r="M836" t="s">
        <v>7116</v>
      </c>
      <c r="N836" t="s">
        <v>7117</v>
      </c>
    </row>
    <row r="837" spans="1:14" x14ac:dyDescent="0.2">
      <c r="A837" s="343">
        <v>44979</v>
      </c>
      <c r="B837" s="106" t="s">
        <v>541</v>
      </c>
      <c r="C837" s="58">
        <v>6667.1</v>
      </c>
      <c r="D837" t="s">
        <v>452</v>
      </c>
      <c r="E837" t="s">
        <v>7139</v>
      </c>
      <c r="F837" t="s">
        <v>2936</v>
      </c>
      <c r="H837" s="112">
        <v>2</v>
      </c>
      <c r="I837">
        <v>1499</v>
      </c>
      <c r="J837" s="112" t="s">
        <v>2937</v>
      </c>
      <c r="K837">
        <v>1798.8</v>
      </c>
      <c r="L837" t="s">
        <v>459</v>
      </c>
      <c r="M837" t="s">
        <v>7116</v>
      </c>
      <c r="N837" t="s">
        <v>7117</v>
      </c>
    </row>
    <row r="838" spans="1:14" x14ac:dyDescent="0.2">
      <c r="A838" s="343">
        <v>44958</v>
      </c>
      <c r="B838" s="106" t="s">
        <v>541</v>
      </c>
      <c r="C838" s="58">
        <v>6637.1</v>
      </c>
      <c r="D838" t="s">
        <v>452</v>
      </c>
      <c r="E838" t="s">
        <v>7123</v>
      </c>
      <c r="F838" t="s">
        <v>7124</v>
      </c>
      <c r="H838" s="112">
        <v>6</v>
      </c>
      <c r="I838">
        <v>562</v>
      </c>
      <c r="J838" s="112" t="s">
        <v>2937</v>
      </c>
      <c r="K838">
        <v>674.4</v>
      </c>
      <c r="L838" t="s">
        <v>459</v>
      </c>
      <c r="M838" t="s">
        <v>7116</v>
      </c>
      <c r="N838" t="s">
        <v>7117</v>
      </c>
    </row>
    <row r="839" spans="1:14" x14ac:dyDescent="0.2">
      <c r="A839" s="343">
        <v>44980</v>
      </c>
      <c r="B839" s="106" t="s">
        <v>541</v>
      </c>
      <c r="C839" s="58">
        <v>6667.1</v>
      </c>
      <c r="D839" t="s">
        <v>452</v>
      </c>
      <c r="E839" t="s">
        <v>7139</v>
      </c>
      <c r="F839" t="s">
        <v>2936</v>
      </c>
      <c r="H839" s="112">
        <v>3</v>
      </c>
      <c r="I839">
        <v>1499</v>
      </c>
      <c r="J839" s="112" t="s">
        <v>2937</v>
      </c>
      <c r="K839">
        <v>1798.8</v>
      </c>
      <c r="L839" t="s">
        <v>459</v>
      </c>
      <c r="M839" t="s">
        <v>7116</v>
      </c>
      <c r="N839" t="s">
        <v>7117</v>
      </c>
    </row>
    <row r="840" spans="1:14" x14ac:dyDescent="0.2">
      <c r="A840" s="343">
        <v>44959</v>
      </c>
      <c r="B840" s="106" t="s">
        <v>541</v>
      </c>
      <c r="C840" s="58">
        <v>6637.1</v>
      </c>
      <c r="D840" t="s">
        <v>452</v>
      </c>
      <c r="E840" t="s">
        <v>7123</v>
      </c>
      <c r="F840" t="s">
        <v>7124</v>
      </c>
      <c r="H840" s="112">
        <v>4</v>
      </c>
      <c r="I840">
        <v>562</v>
      </c>
      <c r="J840" s="112" t="s">
        <v>2937</v>
      </c>
      <c r="K840">
        <v>674.4</v>
      </c>
      <c r="L840" t="s">
        <v>459</v>
      </c>
      <c r="M840" t="s">
        <v>7116</v>
      </c>
      <c r="N840" t="s">
        <v>7117</v>
      </c>
    </row>
    <row r="841" spans="1:14" x14ac:dyDescent="0.2">
      <c r="A841" s="343">
        <v>44960</v>
      </c>
      <c r="B841" s="106" t="s">
        <v>541</v>
      </c>
      <c r="C841" s="58">
        <v>6637.1</v>
      </c>
      <c r="D841" t="s">
        <v>452</v>
      </c>
      <c r="E841" t="s">
        <v>7123</v>
      </c>
      <c r="F841" t="s">
        <v>7124</v>
      </c>
      <c r="H841" s="112">
        <v>4</v>
      </c>
      <c r="I841">
        <v>562</v>
      </c>
      <c r="J841" s="112" t="s">
        <v>2937</v>
      </c>
      <c r="K841">
        <v>674.4</v>
      </c>
      <c r="L841" t="s">
        <v>459</v>
      </c>
      <c r="M841" t="s">
        <v>7116</v>
      </c>
      <c r="N841" t="s">
        <v>7117</v>
      </c>
    </row>
    <row r="842" spans="1:14" x14ac:dyDescent="0.2">
      <c r="A842" s="343">
        <v>44981</v>
      </c>
      <c r="B842" s="106" t="s">
        <v>541</v>
      </c>
      <c r="C842" s="58">
        <v>6667.1</v>
      </c>
      <c r="D842" t="s">
        <v>452</v>
      </c>
      <c r="E842" t="s">
        <v>7139</v>
      </c>
      <c r="F842" t="s">
        <v>2936</v>
      </c>
      <c r="H842" s="112">
        <v>7</v>
      </c>
      <c r="I842">
        <v>1499</v>
      </c>
      <c r="J842" s="112" t="s">
        <v>2937</v>
      </c>
      <c r="K842">
        <v>1798.8</v>
      </c>
      <c r="L842" t="s">
        <v>459</v>
      </c>
      <c r="M842" t="s">
        <v>7116</v>
      </c>
      <c r="N842" t="s">
        <v>7117</v>
      </c>
    </row>
    <row r="843" spans="1:14" x14ac:dyDescent="0.2">
      <c r="A843" s="343">
        <v>44973</v>
      </c>
      <c r="B843" s="106" t="s">
        <v>541</v>
      </c>
      <c r="C843" s="58">
        <v>6667.1</v>
      </c>
      <c r="D843" t="s">
        <v>452</v>
      </c>
      <c r="E843" t="s">
        <v>7139</v>
      </c>
      <c r="F843" t="s">
        <v>2936</v>
      </c>
      <c r="H843" s="112">
        <v>4</v>
      </c>
      <c r="I843">
        <v>1499</v>
      </c>
      <c r="J843" s="112" t="s">
        <v>2937</v>
      </c>
      <c r="K843">
        <v>1798.8</v>
      </c>
      <c r="L843" t="s">
        <v>459</v>
      </c>
      <c r="M843" t="s">
        <v>7116</v>
      </c>
      <c r="N843" t="s">
        <v>7117</v>
      </c>
    </row>
    <row r="844" spans="1:14" x14ac:dyDescent="0.2">
      <c r="A844" s="343">
        <v>44974</v>
      </c>
      <c r="B844" s="106" t="s">
        <v>541</v>
      </c>
      <c r="C844" s="58">
        <v>6667.1</v>
      </c>
      <c r="D844" t="s">
        <v>452</v>
      </c>
      <c r="E844" t="s">
        <v>7139</v>
      </c>
      <c r="F844" t="s">
        <v>2936</v>
      </c>
      <c r="H844" s="112">
        <v>4</v>
      </c>
      <c r="I844">
        <v>1499</v>
      </c>
      <c r="J844" s="112" t="s">
        <v>2937</v>
      </c>
      <c r="K844">
        <v>1798.8</v>
      </c>
      <c r="L844" t="s">
        <v>459</v>
      </c>
      <c r="M844" t="s">
        <v>7116</v>
      </c>
      <c r="N844" t="s">
        <v>7117</v>
      </c>
    </row>
    <row r="845" spans="1:14" x14ac:dyDescent="0.2">
      <c r="A845" s="343">
        <v>44984</v>
      </c>
      <c r="B845" s="106" t="s">
        <v>541</v>
      </c>
      <c r="C845" s="58">
        <v>6497.1</v>
      </c>
      <c r="D845" t="s">
        <v>452</v>
      </c>
      <c r="E845" t="s">
        <v>7139</v>
      </c>
      <c r="F845" t="s">
        <v>2936</v>
      </c>
      <c r="H845" s="112">
        <v>3</v>
      </c>
      <c r="I845">
        <v>1499</v>
      </c>
      <c r="J845" s="112" t="s">
        <v>2937</v>
      </c>
      <c r="K845">
        <v>1798.8</v>
      </c>
      <c r="L845" t="s">
        <v>459</v>
      </c>
      <c r="M845" t="s">
        <v>7116</v>
      </c>
      <c r="N845" t="s">
        <v>7117</v>
      </c>
    </row>
    <row r="846" spans="1:14" x14ac:dyDescent="0.2">
      <c r="A846" s="343">
        <v>44985</v>
      </c>
      <c r="B846" s="106" t="s">
        <v>541</v>
      </c>
      <c r="C846" s="58">
        <v>6497.1</v>
      </c>
      <c r="D846" t="s">
        <v>452</v>
      </c>
      <c r="E846" t="s">
        <v>7139</v>
      </c>
      <c r="F846" t="s">
        <v>2936</v>
      </c>
      <c r="H846" s="112">
        <v>3</v>
      </c>
      <c r="I846">
        <v>1499</v>
      </c>
      <c r="J846" s="112" t="s">
        <v>2937</v>
      </c>
      <c r="K846">
        <v>1798.8</v>
      </c>
      <c r="L846" t="s">
        <v>459</v>
      </c>
      <c r="M846" t="s">
        <v>7116</v>
      </c>
      <c r="N846" t="s">
        <v>7117</v>
      </c>
    </row>
    <row r="847" spans="1:14" x14ac:dyDescent="0.2">
      <c r="A847" s="343">
        <v>44977</v>
      </c>
      <c r="B847" s="106" t="s">
        <v>541</v>
      </c>
      <c r="C847" s="58">
        <v>6542.1</v>
      </c>
      <c r="D847" t="s">
        <v>452</v>
      </c>
      <c r="E847" t="s">
        <v>7139</v>
      </c>
      <c r="F847" t="s">
        <v>2936</v>
      </c>
      <c r="H847" s="112">
        <v>1</v>
      </c>
      <c r="I847">
        <v>1499</v>
      </c>
      <c r="J847" s="112" t="s">
        <v>2937</v>
      </c>
      <c r="K847">
        <v>1798.8</v>
      </c>
      <c r="L847" t="s">
        <v>459</v>
      </c>
      <c r="M847" t="s">
        <v>7116</v>
      </c>
      <c r="N847" t="s">
        <v>7117</v>
      </c>
    </row>
    <row r="848" spans="1:14" x14ac:dyDescent="0.2">
      <c r="A848" s="343">
        <v>44979</v>
      </c>
      <c r="B848" s="106" t="s">
        <v>541</v>
      </c>
      <c r="C848" s="58">
        <v>6542.1</v>
      </c>
      <c r="D848" t="s">
        <v>452</v>
      </c>
      <c r="E848" t="s">
        <v>7139</v>
      </c>
      <c r="F848" t="s">
        <v>2936</v>
      </c>
      <c r="H848" s="112">
        <v>3</v>
      </c>
      <c r="I848">
        <v>1499</v>
      </c>
      <c r="J848" s="112" t="s">
        <v>2937</v>
      </c>
      <c r="K848">
        <v>1798.8</v>
      </c>
      <c r="L848" t="s">
        <v>459</v>
      </c>
      <c r="M848" t="s">
        <v>7116</v>
      </c>
      <c r="N848" t="s">
        <v>7117</v>
      </c>
    </row>
    <row r="849" spans="1:14" x14ac:dyDescent="0.2">
      <c r="A849" s="343">
        <v>44980</v>
      </c>
      <c r="B849" s="106" t="s">
        <v>541</v>
      </c>
      <c r="C849" s="58">
        <v>6542.1</v>
      </c>
      <c r="D849" t="s">
        <v>452</v>
      </c>
      <c r="E849" t="s">
        <v>7139</v>
      </c>
      <c r="F849" t="s">
        <v>2936</v>
      </c>
      <c r="H849" s="112">
        <v>3</v>
      </c>
      <c r="I849">
        <v>1499</v>
      </c>
      <c r="J849" s="112" t="s">
        <v>2937</v>
      </c>
      <c r="K849">
        <v>1798.8</v>
      </c>
      <c r="L849" t="s">
        <v>459</v>
      </c>
      <c r="M849" t="s">
        <v>7116</v>
      </c>
      <c r="N849" t="s">
        <v>7117</v>
      </c>
    </row>
    <row r="850" spans="1:14" x14ac:dyDescent="0.2">
      <c r="A850" s="343">
        <v>44979</v>
      </c>
      <c r="B850" s="106" t="s">
        <v>541</v>
      </c>
      <c r="C850" s="58">
        <v>6630.1</v>
      </c>
      <c r="D850" t="s">
        <v>452</v>
      </c>
      <c r="E850" t="s">
        <v>7139</v>
      </c>
      <c r="F850" t="s">
        <v>2936</v>
      </c>
      <c r="H850" s="112">
        <v>1</v>
      </c>
      <c r="I850">
        <v>1499</v>
      </c>
      <c r="J850" s="112" t="s">
        <v>2937</v>
      </c>
      <c r="K850">
        <v>1798.8</v>
      </c>
      <c r="L850" t="s">
        <v>459</v>
      </c>
      <c r="M850" t="s">
        <v>7116</v>
      </c>
      <c r="N850" t="s">
        <v>7117</v>
      </c>
    </row>
    <row r="851" spans="1:14" x14ac:dyDescent="0.2">
      <c r="A851" s="343">
        <v>44980</v>
      </c>
      <c r="B851" s="106" t="s">
        <v>541</v>
      </c>
      <c r="C851" s="58">
        <v>6630.1</v>
      </c>
      <c r="D851" t="s">
        <v>452</v>
      </c>
      <c r="E851" t="s">
        <v>7139</v>
      </c>
      <c r="F851" t="s">
        <v>2936</v>
      </c>
      <c r="H851" s="112">
        <v>1</v>
      </c>
      <c r="I851">
        <v>1499</v>
      </c>
      <c r="J851" s="112" t="s">
        <v>2937</v>
      </c>
      <c r="K851">
        <v>1798.8</v>
      </c>
      <c r="L851" t="s">
        <v>459</v>
      </c>
      <c r="M851" t="s">
        <v>7116</v>
      </c>
      <c r="N851" t="s">
        <v>7117</v>
      </c>
    </row>
    <row r="852" spans="1:14" x14ac:dyDescent="0.2">
      <c r="A852" s="343">
        <v>44958</v>
      </c>
      <c r="B852" s="106" t="s">
        <v>541</v>
      </c>
      <c r="C852" s="58">
        <v>6062.11</v>
      </c>
      <c r="D852" t="s">
        <v>452</v>
      </c>
      <c r="E852" t="s">
        <v>7134</v>
      </c>
      <c r="F852" t="s">
        <v>3052</v>
      </c>
      <c r="H852" s="112">
        <v>8</v>
      </c>
      <c r="I852">
        <v>460</v>
      </c>
      <c r="J852" s="112" t="s">
        <v>2937</v>
      </c>
      <c r="K852">
        <v>552</v>
      </c>
      <c r="L852" t="s">
        <v>459</v>
      </c>
      <c r="M852" t="s">
        <v>7116</v>
      </c>
      <c r="N852" t="s">
        <v>7117</v>
      </c>
    </row>
    <row r="853" spans="1:14" x14ac:dyDescent="0.2">
      <c r="A853" s="343">
        <v>44959</v>
      </c>
      <c r="B853" s="106" t="s">
        <v>541</v>
      </c>
      <c r="C853" s="58">
        <v>6062.11</v>
      </c>
      <c r="D853" t="s">
        <v>452</v>
      </c>
      <c r="E853" t="s">
        <v>7134</v>
      </c>
      <c r="F853" t="s">
        <v>3052</v>
      </c>
      <c r="H853" s="112">
        <v>8</v>
      </c>
      <c r="I853">
        <v>460</v>
      </c>
      <c r="J853" s="112" t="s">
        <v>2937</v>
      </c>
      <c r="K853">
        <v>552</v>
      </c>
      <c r="L853" t="s">
        <v>459</v>
      </c>
      <c r="M853" t="s">
        <v>7116</v>
      </c>
      <c r="N853" t="s">
        <v>7117</v>
      </c>
    </row>
    <row r="854" spans="1:14" x14ac:dyDescent="0.2">
      <c r="A854" s="343">
        <v>44960</v>
      </c>
      <c r="B854" s="106" t="s">
        <v>541</v>
      </c>
      <c r="C854" s="58">
        <v>6062.11</v>
      </c>
      <c r="D854" t="s">
        <v>452</v>
      </c>
      <c r="E854" t="s">
        <v>7134</v>
      </c>
      <c r="F854" t="s">
        <v>3052</v>
      </c>
      <c r="H854" s="112">
        <v>8</v>
      </c>
      <c r="I854">
        <v>460</v>
      </c>
      <c r="J854" s="112" t="s">
        <v>2937</v>
      </c>
      <c r="K854">
        <v>552</v>
      </c>
      <c r="L854" t="s">
        <v>459</v>
      </c>
      <c r="M854" t="s">
        <v>7116</v>
      </c>
      <c r="N854" t="s">
        <v>7117</v>
      </c>
    </row>
    <row r="855" spans="1:14" x14ac:dyDescent="0.2">
      <c r="A855" s="343">
        <v>44963</v>
      </c>
      <c r="B855" s="106" t="s">
        <v>541</v>
      </c>
      <c r="C855" s="58">
        <v>6062.1</v>
      </c>
      <c r="D855" t="s">
        <v>452</v>
      </c>
      <c r="E855" t="s">
        <v>7134</v>
      </c>
      <c r="F855" t="s">
        <v>3052</v>
      </c>
      <c r="H855" s="112">
        <v>-7</v>
      </c>
      <c r="I855">
        <v>460</v>
      </c>
      <c r="J855" s="112" t="s">
        <v>2937</v>
      </c>
      <c r="K855">
        <v>552</v>
      </c>
      <c r="L855" t="s">
        <v>459</v>
      </c>
      <c r="M855" t="s">
        <v>7116</v>
      </c>
      <c r="N855" t="s">
        <v>7117</v>
      </c>
    </row>
    <row r="856" spans="1:14" x14ac:dyDescent="0.2">
      <c r="A856" s="343">
        <v>44964</v>
      </c>
      <c r="B856" s="106" t="s">
        <v>541</v>
      </c>
      <c r="C856" s="58">
        <v>6062.1</v>
      </c>
      <c r="D856" t="s">
        <v>452</v>
      </c>
      <c r="E856" t="s">
        <v>7134</v>
      </c>
      <c r="F856" t="s">
        <v>3052</v>
      </c>
      <c r="H856" s="112">
        <v>-8</v>
      </c>
      <c r="I856">
        <v>460</v>
      </c>
      <c r="J856" s="112" t="s">
        <v>2937</v>
      </c>
      <c r="K856">
        <v>552</v>
      </c>
      <c r="L856" t="s">
        <v>459</v>
      </c>
      <c r="M856" t="s">
        <v>7116</v>
      </c>
      <c r="N856" t="s">
        <v>7117</v>
      </c>
    </row>
    <row r="857" spans="1:14" x14ac:dyDescent="0.2">
      <c r="A857" s="343">
        <v>44965</v>
      </c>
      <c r="B857" s="106" t="s">
        <v>541</v>
      </c>
      <c r="C857" s="58">
        <v>6062.1</v>
      </c>
      <c r="D857" t="s">
        <v>452</v>
      </c>
      <c r="E857" t="s">
        <v>7134</v>
      </c>
      <c r="F857" t="s">
        <v>3052</v>
      </c>
      <c r="H857" s="112">
        <v>-8</v>
      </c>
      <c r="I857">
        <v>460</v>
      </c>
      <c r="J857" s="112" t="s">
        <v>2937</v>
      </c>
      <c r="K857">
        <v>552</v>
      </c>
      <c r="L857" t="s">
        <v>459</v>
      </c>
      <c r="M857" t="s">
        <v>7116</v>
      </c>
      <c r="N857" t="s">
        <v>7117</v>
      </c>
    </row>
    <row r="858" spans="1:14" x14ac:dyDescent="0.2">
      <c r="A858" s="343">
        <v>44966</v>
      </c>
      <c r="B858" s="106" t="s">
        <v>541</v>
      </c>
      <c r="C858" s="58">
        <v>6062.1</v>
      </c>
      <c r="D858" t="s">
        <v>452</v>
      </c>
      <c r="E858" t="s">
        <v>7134</v>
      </c>
      <c r="F858" t="s">
        <v>3052</v>
      </c>
      <c r="H858" s="112">
        <v>-6</v>
      </c>
      <c r="I858">
        <v>460</v>
      </c>
      <c r="J858" s="112" t="s">
        <v>2937</v>
      </c>
      <c r="K858">
        <v>552</v>
      </c>
      <c r="L858" t="s">
        <v>459</v>
      </c>
      <c r="M858" t="s">
        <v>7116</v>
      </c>
      <c r="N858" t="s">
        <v>7117</v>
      </c>
    </row>
    <row r="859" spans="1:14" x14ac:dyDescent="0.2">
      <c r="A859" s="343">
        <v>44958</v>
      </c>
      <c r="B859" s="106" t="s">
        <v>541</v>
      </c>
      <c r="C859" s="58">
        <v>6062.1</v>
      </c>
      <c r="D859" t="s">
        <v>452</v>
      </c>
      <c r="E859" t="s">
        <v>7134</v>
      </c>
      <c r="F859" t="s">
        <v>3052</v>
      </c>
      <c r="H859" s="112">
        <v>-8</v>
      </c>
      <c r="I859">
        <v>460</v>
      </c>
      <c r="J859" s="112" t="s">
        <v>2937</v>
      </c>
      <c r="K859">
        <v>552</v>
      </c>
      <c r="L859" t="s">
        <v>459</v>
      </c>
      <c r="M859" t="s">
        <v>7116</v>
      </c>
      <c r="N859" t="s">
        <v>7117</v>
      </c>
    </row>
    <row r="860" spans="1:14" x14ac:dyDescent="0.2">
      <c r="A860" s="343">
        <v>44959</v>
      </c>
      <c r="B860" s="106" t="s">
        <v>541</v>
      </c>
      <c r="C860" s="58">
        <v>6062.1</v>
      </c>
      <c r="D860" t="s">
        <v>452</v>
      </c>
      <c r="E860" t="s">
        <v>7134</v>
      </c>
      <c r="F860" t="s">
        <v>3052</v>
      </c>
      <c r="H860" s="112">
        <v>-8</v>
      </c>
      <c r="I860">
        <v>460</v>
      </c>
      <c r="J860" s="112" t="s">
        <v>2937</v>
      </c>
      <c r="K860">
        <v>552</v>
      </c>
      <c r="L860" t="s">
        <v>459</v>
      </c>
      <c r="M860" t="s">
        <v>7116</v>
      </c>
      <c r="N860" t="s">
        <v>7117</v>
      </c>
    </row>
    <row r="861" spans="1:14" x14ac:dyDescent="0.2">
      <c r="A861" s="343">
        <v>44960</v>
      </c>
      <c r="B861" s="106" t="s">
        <v>541</v>
      </c>
      <c r="C861" s="58">
        <v>6062.1</v>
      </c>
      <c r="D861" t="s">
        <v>452</v>
      </c>
      <c r="E861" t="s">
        <v>7134</v>
      </c>
      <c r="F861" t="s">
        <v>3052</v>
      </c>
      <c r="H861" s="112">
        <v>-8</v>
      </c>
      <c r="I861">
        <v>460</v>
      </c>
      <c r="J861" s="112" t="s">
        <v>2937</v>
      </c>
      <c r="K861">
        <v>552</v>
      </c>
      <c r="L861" t="s">
        <v>459</v>
      </c>
      <c r="M861" t="s">
        <v>7116</v>
      </c>
      <c r="N861" t="s">
        <v>7117</v>
      </c>
    </row>
    <row r="862" spans="1:14" x14ac:dyDescent="0.2">
      <c r="A862" s="343">
        <v>44963</v>
      </c>
      <c r="B862" s="106" t="s">
        <v>541</v>
      </c>
      <c r="C862" s="58">
        <v>6062.11</v>
      </c>
      <c r="D862" t="s">
        <v>452</v>
      </c>
      <c r="E862" t="s">
        <v>7134</v>
      </c>
      <c r="F862" t="s">
        <v>3052</v>
      </c>
      <c r="H862" s="112">
        <v>7</v>
      </c>
      <c r="I862">
        <v>460</v>
      </c>
      <c r="J862" s="112" t="s">
        <v>2937</v>
      </c>
      <c r="K862">
        <v>552</v>
      </c>
      <c r="L862" t="s">
        <v>459</v>
      </c>
      <c r="M862" t="s">
        <v>7116</v>
      </c>
      <c r="N862" t="s">
        <v>7117</v>
      </c>
    </row>
    <row r="863" spans="1:14" x14ac:dyDescent="0.2">
      <c r="A863" s="343">
        <v>44964</v>
      </c>
      <c r="B863" s="106" t="s">
        <v>541</v>
      </c>
      <c r="C863" s="58">
        <v>6062.11</v>
      </c>
      <c r="D863" t="s">
        <v>452</v>
      </c>
      <c r="E863" t="s">
        <v>7134</v>
      </c>
      <c r="F863" t="s">
        <v>3052</v>
      </c>
      <c r="H863" s="112">
        <v>8</v>
      </c>
      <c r="I863">
        <v>460</v>
      </c>
      <c r="J863" s="112" t="s">
        <v>2937</v>
      </c>
      <c r="K863">
        <v>552</v>
      </c>
      <c r="L863" t="s">
        <v>459</v>
      </c>
      <c r="M863" t="s">
        <v>7116</v>
      </c>
      <c r="N863" t="s">
        <v>7117</v>
      </c>
    </row>
    <row r="864" spans="1:14" x14ac:dyDescent="0.2">
      <c r="A864" s="343">
        <v>44965</v>
      </c>
      <c r="B864" s="106" t="s">
        <v>541</v>
      </c>
      <c r="C864" s="58">
        <v>6062.11</v>
      </c>
      <c r="D864" t="s">
        <v>452</v>
      </c>
      <c r="E864" t="s">
        <v>7134</v>
      </c>
      <c r="F864" t="s">
        <v>3052</v>
      </c>
      <c r="H864" s="112">
        <v>8</v>
      </c>
      <c r="I864">
        <v>460</v>
      </c>
      <c r="J864" s="112" t="s">
        <v>2937</v>
      </c>
      <c r="K864">
        <v>552</v>
      </c>
      <c r="L864" t="s">
        <v>459</v>
      </c>
      <c r="M864" t="s">
        <v>7116</v>
      </c>
      <c r="N864" t="s">
        <v>7117</v>
      </c>
    </row>
    <row r="865" spans="1:14" x14ac:dyDescent="0.2">
      <c r="A865" s="343">
        <v>44966</v>
      </c>
      <c r="B865" s="106" t="s">
        <v>541</v>
      </c>
      <c r="C865" s="58">
        <v>6062.11</v>
      </c>
      <c r="D865" t="s">
        <v>452</v>
      </c>
      <c r="E865" t="s">
        <v>7134</v>
      </c>
      <c r="F865" t="s">
        <v>3052</v>
      </c>
      <c r="H865" s="112">
        <v>6</v>
      </c>
      <c r="I865">
        <v>460</v>
      </c>
      <c r="J865" s="112" t="s">
        <v>2937</v>
      </c>
      <c r="K865">
        <v>552</v>
      </c>
      <c r="L865" t="s">
        <v>459</v>
      </c>
      <c r="M865" t="s">
        <v>7116</v>
      </c>
      <c r="N865" t="s">
        <v>7117</v>
      </c>
    </row>
    <row r="866" spans="1:14" x14ac:dyDescent="0.2">
      <c r="A866" s="343">
        <v>44986</v>
      </c>
      <c r="B866" s="106" t="s">
        <v>541</v>
      </c>
      <c r="C866" s="58">
        <v>6374.1</v>
      </c>
      <c r="D866" t="s">
        <v>452</v>
      </c>
      <c r="E866" t="s">
        <v>7130</v>
      </c>
      <c r="F866" t="s">
        <v>3859</v>
      </c>
      <c r="H866" s="112">
        <v>8</v>
      </c>
      <c r="I866">
        <v>313</v>
      </c>
      <c r="J866" s="112" t="s">
        <v>2937</v>
      </c>
      <c r="K866">
        <v>375.6</v>
      </c>
      <c r="L866" t="s">
        <v>459</v>
      </c>
      <c r="M866" t="s">
        <v>7116</v>
      </c>
      <c r="N866" t="s">
        <v>7117</v>
      </c>
    </row>
    <row r="867" spans="1:14" x14ac:dyDescent="0.2">
      <c r="A867" s="343">
        <v>44987</v>
      </c>
      <c r="B867" s="106" t="s">
        <v>541</v>
      </c>
      <c r="C867" s="58">
        <v>6374.1</v>
      </c>
      <c r="D867" t="s">
        <v>452</v>
      </c>
      <c r="E867" t="s">
        <v>7130</v>
      </c>
      <c r="F867" t="s">
        <v>3859</v>
      </c>
      <c r="H867" s="112">
        <v>8</v>
      </c>
      <c r="I867">
        <v>313</v>
      </c>
      <c r="J867" s="112" t="s">
        <v>2937</v>
      </c>
      <c r="K867">
        <v>375.6</v>
      </c>
      <c r="L867" t="s">
        <v>459</v>
      </c>
      <c r="M867" t="s">
        <v>7116</v>
      </c>
      <c r="N867" t="s">
        <v>7117</v>
      </c>
    </row>
    <row r="868" spans="1:14" x14ac:dyDescent="0.2">
      <c r="A868" s="343">
        <v>44988</v>
      </c>
      <c r="B868" s="106" t="s">
        <v>541</v>
      </c>
      <c r="C868" s="58">
        <v>6374.1</v>
      </c>
      <c r="D868" t="s">
        <v>452</v>
      </c>
      <c r="E868" t="s">
        <v>7130</v>
      </c>
      <c r="F868" t="s">
        <v>3859</v>
      </c>
      <c r="H868" s="112">
        <v>8</v>
      </c>
      <c r="I868">
        <v>313</v>
      </c>
      <c r="J868" s="112" t="s">
        <v>2937</v>
      </c>
      <c r="K868">
        <v>375.6</v>
      </c>
      <c r="L868" t="s">
        <v>459</v>
      </c>
      <c r="M868" t="s">
        <v>7116</v>
      </c>
      <c r="N868" t="s">
        <v>7117</v>
      </c>
    </row>
    <row r="869" spans="1:14" x14ac:dyDescent="0.2">
      <c r="A869" s="343">
        <v>44991</v>
      </c>
      <c r="B869" s="106" t="s">
        <v>541</v>
      </c>
      <c r="C869" s="58">
        <v>6374.1</v>
      </c>
      <c r="D869" t="s">
        <v>452</v>
      </c>
      <c r="E869" t="s">
        <v>7130</v>
      </c>
      <c r="F869" t="s">
        <v>3859</v>
      </c>
      <c r="H869" s="112">
        <v>8</v>
      </c>
      <c r="I869">
        <v>313</v>
      </c>
      <c r="J869" s="112" t="s">
        <v>2937</v>
      </c>
      <c r="K869">
        <v>375.6</v>
      </c>
      <c r="L869" t="s">
        <v>459</v>
      </c>
      <c r="M869" t="s">
        <v>7116</v>
      </c>
      <c r="N869" t="s">
        <v>7117</v>
      </c>
    </row>
    <row r="870" spans="1:14" x14ac:dyDescent="0.2">
      <c r="A870" s="343">
        <v>44992</v>
      </c>
      <c r="B870" s="106" t="s">
        <v>541</v>
      </c>
      <c r="C870" s="58">
        <v>6374.1</v>
      </c>
      <c r="D870" t="s">
        <v>452</v>
      </c>
      <c r="E870" t="s">
        <v>7130</v>
      </c>
      <c r="F870" t="s">
        <v>3859</v>
      </c>
      <c r="H870" s="112">
        <v>8</v>
      </c>
      <c r="I870">
        <v>313</v>
      </c>
      <c r="J870" s="112" t="s">
        <v>2937</v>
      </c>
      <c r="K870">
        <v>375.6</v>
      </c>
      <c r="L870" t="s">
        <v>459</v>
      </c>
      <c r="M870" t="s">
        <v>7116</v>
      </c>
      <c r="N870" t="s">
        <v>7117</v>
      </c>
    </row>
    <row r="871" spans="1:14" x14ac:dyDescent="0.2">
      <c r="A871" s="343">
        <v>44993</v>
      </c>
      <c r="B871" s="106" t="s">
        <v>541</v>
      </c>
      <c r="C871" s="58">
        <v>6374.1</v>
      </c>
      <c r="D871" t="s">
        <v>452</v>
      </c>
      <c r="E871" t="s">
        <v>7130</v>
      </c>
      <c r="F871" t="s">
        <v>3859</v>
      </c>
      <c r="H871" s="112">
        <v>8</v>
      </c>
      <c r="I871">
        <v>313</v>
      </c>
      <c r="J871" s="112" t="s">
        <v>2937</v>
      </c>
      <c r="K871">
        <v>375.6</v>
      </c>
      <c r="L871" t="s">
        <v>459</v>
      </c>
      <c r="M871" t="s">
        <v>7116</v>
      </c>
      <c r="N871" t="s">
        <v>7117</v>
      </c>
    </row>
    <row r="872" spans="1:14" x14ac:dyDescent="0.2">
      <c r="A872" s="343">
        <v>44995</v>
      </c>
      <c r="B872" s="106" t="s">
        <v>541</v>
      </c>
      <c r="C872" s="58">
        <v>6374.1</v>
      </c>
      <c r="D872" t="s">
        <v>452</v>
      </c>
      <c r="E872" t="s">
        <v>7130</v>
      </c>
      <c r="F872" t="s">
        <v>3859</v>
      </c>
      <c r="H872" s="112">
        <v>8</v>
      </c>
      <c r="I872">
        <v>313</v>
      </c>
      <c r="J872" s="112" t="s">
        <v>2937</v>
      </c>
      <c r="K872">
        <v>375.6</v>
      </c>
      <c r="L872" t="s">
        <v>459</v>
      </c>
      <c r="M872" t="s">
        <v>7116</v>
      </c>
      <c r="N872" t="s">
        <v>7117</v>
      </c>
    </row>
    <row r="873" spans="1:14" x14ac:dyDescent="0.2">
      <c r="A873" s="343">
        <v>44991</v>
      </c>
      <c r="B873" s="106" t="s">
        <v>541</v>
      </c>
      <c r="C873" s="58">
        <v>6374.1</v>
      </c>
      <c r="D873" t="s">
        <v>452</v>
      </c>
      <c r="E873" t="s">
        <v>7130</v>
      </c>
      <c r="F873" t="s">
        <v>3859</v>
      </c>
      <c r="H873" s="112">
        <v>-8</v>
      </c>
      <c r="I873">
        <v>313</v>
      </c>
      <c r="J873" s="112" t="s">
        <v>2937</v>
      </c>
      <c r="K873">
        <v>375.6</v>
      </c>
      <c r="L873" t="s">
        <v>459</v>
      </c>
      <c r="M873" t="s">
        <v>7116</v>
      </c>
      <c r="N873" t="s">
        <v>7117</v>
      </c>
    </row>
    <row r="874" spans="1:14" x14ac:dyDescent="0.2">
      <c r="A874" s="343">
        <v>44999</v>
      </c>
      <c r="B874" s="106" t="s">
        <v>541</v>
      </c>
      <c r="C874" s="58">
        <v>6630.1</v>
      </c>
      <c r="D874" t="s">
        <v>452</v>
      </c>
      <c r="E874" t="s">
        <v>7131</v>
      </c>
      <c r="F874" t="s">
        <v>2953</v>
      </c>
      <c r="H874" s="112">
        <v>8</v>
      </c>
      <c r="I874">
        <v>481</v>
      </c>
      <c r="J874" s="112" t="s">
        <v>2937</v>
      </c>
      <c r="K874">
        <v>577.20000000000005</v>
      </c>
      <c r="L874" t="s">
        <v>459</v>
      </c>
      <c r="M874" t="s">
        <v>7116</v>
      </c>
      <c r="N874" t="s">
        <v>7117</v>
      </c>
    </row>
    <row r="875" spans="1:14" x14ac:dyDescent="0.2">
      <c r="A875" s="343">
        <v>45000</v>
      </c>
      <c r="B875" s="106" t="s">
        <v>541</v>
      </c>
      <c r="C875" s="58">
        <v>6630.1</v>
      </c>
      <c r="D875" t="s">
        <v>452</v>
      </c>
      <c r="E875" t="s">
        <v>7131</v>
      </c>
      <c r="F875" t="s">
        <v>2953</v>
      </c>
      <c r="H875" s="112">
        <v>8</v>
      </c>
      <c r="I875">
        <v>481</v>
      </c>
      <c r="J875" s="112" t="s">
        <v>2937</v>
      </c>
      <c r="K875">
        <v>577.20000000000005</v>
      </c>
      <c r="L875" t="s">
        <v>459</v>
      </c>
      <c r="M875" t="s">
        <v>7116</v>
      </c>
      <c r="N875" t="s">
        <v>7117</v>
      </c>
    </row>
    <row r="876" spans="1:14" x14ac:dyDescent="0.2">
      <c r="A876" s="343">
        <v>44986</v>
      </c>
      <c r="B876" s="106" t="s">
        <v>541</v>
      </c>
      <c r="C876" s="58">
        <v>6374.1</v>
      </c>
      <c r="D876" t="s">
        <v>452</v>
      </c>
      <c r="E876" t="s">
        <v>7127</v>
      </c>
      <c r="F876" t="s">
        <v>3011</v>
      </c>
      <c r="H876" s="112">
        <v>8</v>
      </c>
      <c r="I876">
        <v>693</v>
      </c>
      <c r="J876" s="112" t="s">
        <v>2937</v>
      </c>
      <c r="K876">
        <v>831.6</v>
      </c>
      <c r="L876" t="s">
        <v>459</v>
      </c>
      <c r="M876" t="s">
        <v>7116</v>
      </c>
      <c r="N876" t="s">
        <v>7117</v>
      </c>
    </row>
    <row r="877" spans="1:14" x14ac:dyDescent="0.2">
      <c r="A877" s="343">
        <v>44986</v>
      </c>
      <c r="B877" s="106" t="s">
        <v>541</v>
      </c>
      <c r="C877" s="58">
        <v>6630.1</v>
      </c>
      <c r="D877" t="s">
        <v>452</v>
      </c>
      <c r="E877" t="s">
        <v>7115</v>
      </c>
      <c r="F877" t="s">
        <v>4389</v>
      </c>
      <c r="H877" s="112">
        <v>8</v>
      </c>
      <c r="I877">
        <v>356</v>
      </c>
      <c r="J877" s="112" t="s">
        <v>2937</v>
      </c>
      <c r="K877">
        <v>427.2</v>
      </c>
      <c r="L877" t="s">
        <v>459</v>
      </c>
      <c r="M877" t="s">
        <v>7116</v>
      </c>
      <c r="N877" t="s">
        <v>7117</v>
      </c>
    </row>
    <row r="878" spans="1:14" x14ac:dyDescent="0.2">
      <c r="A878" s="343">
        <v>44986</v>
      </c>
      <c r="B878" s="106" t="s">
        <v>541</v>
      </c>
      <c r="C878" s="58">
        <v>6630.1</v>
      </c>
      <c r="D878" t="s">
        <v>452</v>
      </c>
      <c r="E878" t="s">
        <v>7131</v>
      </c>
      <c r="F878" t="s">
        <v>2953</v>
      </c>
      <c r="H878" s="112">
        <v>8</v>
      </c>
      <c r="I878">
        <v>481</v>
      </c>
      <c r="J878" s="112" t="s">
        <v>2937</v>
      </c>
      <c r="K878">
        <v>577.20000000000005</v>
      </c>
      <c r="L878" t="s">
        <v>459</v>
      </c>
      <c r="M878" t="s">
        <v>7116</v>
      </c>
      <c r="N878" t="s">
        <v>7117</v>
      </c>
    </row>
    <row r="879" spans="1:14" x14ac:dyDescent="0.2">
      <c r="A879" s="343">
        <v>44987</v>
      </c>
      <c r="B879" s="106" t="s">
        <v>541</v>
      </c>
      <c r="C879" s="58">
        <v>6630.1</v>
      </c>
      <c r="D879" t="s">
        <v>452</v>
      </c>
      <c r="E879" t="s">
        <v>7115</v>
      </c>
      <c r="F879" t="s">
        <v>4389</v>
      </c>
      <c r="H879" s="112">
        <v>8</v>
      </c>
      <c r="I879">
        <v>356</v>
      </c>
      <c r="J879" s="112" t="s">
        <v>2937</v>
      </c>
      <c r="K879">
        <v>427.2</v>
      </c>
      <c r="L879" t="s">
        <v>459</v>
      </c>
      <c r="M879" t="s">
        <v>7116</v>
      </c>
      <c r="N879" t="s">
        <v>7117</v>
      </c>
    </row>
    <row r="880" spans="1:14" x14ac:dyDescent="0.2">
      <c r="A880" s="343">
        <v>44987</v>
      </c>
      <c r="B880" s="106" t="s">
        <v>541</v>
      </c>
      <c r="C880" s="58">
        <v>6630.1</v>
      </c>
      <c r="D880" t="s">
        <v>452</v>
      </c>
      <c r="E880" t="s">
        <v>7131</v>
      </c>
      <c r="F880" t="s">
        <v>2953</v>
      </c>
      <c r="H880" s="112">
        <v>8</v>
      </c>
      <c r="I880">
        <v>481</v>
      </c>
      <c r="J880" s="112" t="s">
        <v>2937</v>
      </c>
      <c r="K880">
        <v>577.20000000000005</v>
      </c>
      <c r="L880" t="s">
        <v>459</v>
      </c>
      <c r="M880" t="s">
        <v>7116</v>
      </c>
      <c r="N880" t="s">
        <v>7117</v>
      </c>
    </row>
    <row r="881" spans="1:14" x14ac:dyDescent="0.2">
      <c r="A881" s="343">
        <v>44992</v>
      </c>
      <c r="B881" s="106" t="s">
        <v>541</v>
      </c>
      <c r="C881" s="58">
        <v>6542.1</v>
      </c>
      <c r="D881" t="s">
        <v>452</v>
      </c>
      <c r="E881" t="s">
        <v>7122</v>
      </c>
      <c r="F881" t="s">
        <v>3044</v>
      </c>
      <c r="H881" s="112">
        <v>8</v>
      </c>
      <c r="I881">
        <v>498</v>
      </c>
      <c r="J881" s="112" t="s">
        <v>2937</v>
      </c>
      <c r="K881">
        <v>597.6</v>
      </c>
      <c r="L881" t="s">
        <v>459</v>
      </c>
      <c r="M881" t="s">
        <v>7116</v>
      </c>
      <c r="N881" t="s">
        <v>7117</v>
      </c>
    </row>
    <row r="882" spans="1:14" x14ac:dyDescent="0.2">
      <c r="A882" s="343">
        <v>44992</v>
      </c>
      <c r="B882" s="106" t="s">
        <v>541</v>
      </c>
      <c r="C882" s="58">
        <v>6427.1</v>
      </c>
      <c r="D882" t="s">
        <v>452</v>
      </c>
      <c r="E882" t="s">
        <v>7127</v>
      </c>
      <c r="F882" t="s">
        <v>3011</v>
      </c>
      <c r="H882" s="112">
        <v>8</v>
      </c>
      <c r="I882">
        <v>693</v>
      </c>
      <c r="J882" s="112" t="s">
        <v>2937</v>
      </c>
      <c r="K882">
        <v>831.6</v>
      </c>
      <c r="L882" t="s">
        <v>459</v>
      </c>
      <c r="M882" t="s">
        <v>7116</v>
      </c>
      <c r="N882" t="s">
        <v>7117</v>
      </c>
    </row>
    <row r="883" spans="1:14" x14ac:dyDescent="0.2">
      <c r="A883" s="343">
        <v>44998</v>
      </c>
      <c r="B883" s="106" t="s">
        <v>541</v>
      </c>
      <c r="C883" s="58">
        <v>6630.1</v>
      </c>
      <c r="D883" t="s">
        <v>452</v>
      </c>
      <c r="E883" t="s">
        <v>7126</v>
      </c>
      <c r="F883" t="s">
        <v>3304</v>
      </c>
      <c r="H883" s="112">
        <v>4</v>
      </c>
      <c r="I883">
        <v>801</v>
      </c>
      <c r="J883" s="112" t="s">
        <v>2937</v>
      </c>
      <c r="K883">
        <v>961.2</v>
      </c>
      <c r="L883" t="s">
        <v>459</v>
      </c>
      <c r="M883" t="s">
        <v>7116</v>
      </c>
      <c r="N883" t="s">
        <v>7117</v>
      </c>
    </row>
    <row r="884" spans="1:14" x14ac:dyDescent="0.2">
      <c r="A884" s="343">
        <v>44988</v>
      </c>
      <c r="B884" s="106" t="s">
        <v>541</v>
      </c>
      <c r="C884" s="58">
        <v>6630.1</v>
      </c>
      <c r="D884" t="s">
        <v>452</v>
      </c>
      <c r="E884" t="s">
        <v>7115</v>
      </c>
      <c r="F884" t="s">
        <v>4389</v>
      </c>
      <c r="H884" s="112">
        <v>6</v>
      </c>
      <c r="I884">
        <v>356</v>
      </c>
      <c r="J884" s="112" t="s">
        <v>2937</v>
      </c>
      <c r="K884">
        <v>427.2</v>
      </c>
      <c r="L884" t="s">
        <v>459</v>
      </c>
      <c r="M884" t="s">
        <v>7116</v>
      </c>
      <c r="N884" t="s">
        <v>7117</v>
      </c>
    </row>
    <row r="885" spans="1:14" x14ac:dyDescent="0.2">
      <c r="A885" s="343">
        <v>44987</v>
      </c>
      <c r="B885" s="106" t="s">
        <v>541</v>
      </c>
      <c r="C885" s="58">
        <v>6374.1</v>
      </c>
      <c r="D885" t="s">
        <v>452</v>
      </c>
      <c r="E885" t="s">
        <v>7140</v>
      </c>
      <c r="F885" t="s">
        <v>2978</v>
      </c>
      <c r="H885" s="112">
        <v>3</v>
      </c>
      <c r="I885">
        <v>352</v>
      </c>
      <c r="J885" s="112" t="s">
        <v>2937</v>
      </c>
      <c r="K885">
        <v>422.4</v>
      </c>
      <c r="L885" t="s">
        <v>459</v>
      </c>
      <c r="M885" t="s">
        <v>7116</v>
      </c>
      <c r="N885" t="s">
        <v>7117</v>
      </c>
    </row>
    <row r="886" spans="1:14" x14ac:dyDescent="0.2">
      <c r="A886" s="343">
        <v>44993</v>
      </c>
      <c r="B886" s="106" t="s">
        <v>541</v>
      </c>
      <c r="C886" s="58">
        <v>6542.1</v>
      </c>
      <c r="D886" t="s">
        <v>452</v>
      </c>
      <c r="E886" t="s">
        <v>7122</v>
      </c>
      <c r="F886" t="s">
        <v>3044</v>
      </c>
      <c r="H886" s="112">
        <v>8</v>
      </c>
      <c r="I886">
        <v>498</v>
      </c>
      <c r="J886" s="112" t="s">
        <v>2937</v>
      </c>
      <c r="K886">
        <v>597.6</v>
      </c>
      <c r="L886" t="s">
        <v>459</v>
      </c>
      <c r="M886" t="s">
        <v>7116</v>
      </c>
      <c r="N886" t="s">
        <v>7117</v>
      </c>
    </row>
    <row r="887" spans="1:14" x14ac:dyDescent="0.2">
      <c r="A887" s="343">
        <v>44998</v>
      </c>
      <c r="B887" s="106" t="s">
        <v>541</v>
      </c>
      <c r="C887" s="58">
        <v>6374.1</v>
      </c>
      <c r="D887" t="s">
        <v>452</v>
      </c>
      <c r="E887" t="s">
        <v>7127</v>
      </c>
      <c r="F887" t="s">
        <v>3011</v>
      </c>
      <c r="H887" s="112">
        <v>8</v>
      </c>
      <c r="I887">
        <v>693</v>
      </c>
      <c r="J887" s="112" t="s">
        <v>2937</v>
      </c>
      <c r="K887">
        <v>831.6</v>
      </c>
      <c r="L887" t="s">
        <v>459</v>
      </c>
      <c r="M887" t="s">
        <v>7116</v>
      </c>
      <c r="N887" t="s">
        <v>7117</v>
      </c>
    </row>
    <row r="888" spans="1:14" x14ac:dyDescent="0.2">
      <c r="A888" s="343">
        <v>44992</v>
      </c>
      <c r="B888" s="106" t="s">
        <v>541</v>
      </c>
      <c r="C888" s="58">
        <v>6630.1</v>
      </c>
      <c r="D888" t="s">
        <v>452</v>
      </c>
      <c r="E888" t="s">
        <v>7131</v>
      </c>
      <c r="F888" t="s">
        <v>2953</v>
      </c>
      <c r="H888" s="112">
        <v>8</v>
      </c>
      <c r="I888">
        <v>481</v>
      </c>
      <c r="J888" s="112" t="s">
        <v>2937</v>
      </c>
      <c r="K888">
        <v>577.20000000000005</v>
      </c>
      <c r="L888" t="s">
        <v>459</v>
      </c>
      <c r="M888" t="s">
        <v>7116</v>
      </c>
      <c r="N888" t="s">
        <v>7117</v>
      </c>
    </row>
    <row r="889" spans="1:14" x14ac:dyDescent="0.2">
      <c r="A889" s="343">
        <v>44999</v>
      </c>
      <c r="B889" s="106" t="s">
        <v>541</v>
      </c>
      <c r="C889" s="58">
        <v>6630.1</v>
      </c>
      <c r="D889" t="s">
        <v>452</v>
      </c>
      <c r="E889" t="s">
        <v>7126</v>
      </c>
      <c r="F889" t="s">
        <v>3304</v>
      </c>
      <c r="H889" s="112">
        <v>7</v>
      </c>
      <c r="I889">
        <v>801</v>
      </c>
      <c r="J889" s="112" t="s">
        <v>2937</v>
      </c>
      <c r="K889">
        <v>961.2</v>
      </c>
      <c r="L889" t="s">
        <v>459</v>
      </c>
      <c r="M889" t="s">
        <v>7116</v>
      </c>
      <c r="N889" t="s">
        <v>7117</v>
      </c>
    </row>
    <row r="890" spans="1:14" x14ac:dyDescent="0.2">
      <c r="A890" s="343">
        <v>44994</v>
      </c>
      <c r="B890" s="106" t="s">
        <v>541</v>
      </c>
      <c r="C890" s="58">
        <v>6542.1</v>
      </c>
      <c r="D890" t="s">
        <v>452</v>
      </c>
      <c r="E890" t="s">
        <v>7122</v>
      </c>
      <c r="F890" t="s">
        <v>3044</v>
      </c>
      <c r="H890" s="112">
        <v>8</v>
      </c>
      <c r="I890">
        <v>498</v>
      </c>
      <c r="J890" s="112" t="s">
        <v>2937</v>
      </c>
      <c r="K890">
        <v>597.6</v>
      </c>
      <c r="L890" t="s">
        <v>459</v>
      </c>
      <c r="M890" t="s">
        <v>7116</v>
      </c>
      <c r="N890" t="s">
        <v>7117</v>
      </c>
    </row>
    <row r="891" spans="1:14" x14ac:dyDescent="0.2">
      <c r="A891" s="343">
        <v>44999</v>
      </c>
      <c r="B891" s="106" t="s">
        <v>541</v>
      </c>
      <c r="C891" s="58">
        <v>6374.1</v>
      </c>
      <c r="D891" t="s">
        <v>452</v>
      </c>
      <c r="E891" t="s">
        <v>7127</v>
      </c>
      <c r="F891" t="s">
        <v>3011</v>
      </c>
      <c r="H891" s="112">
        <v>7</v>
      </c>
      <c r="I891">
        <v>693</v>
      </c>
      <c r="J891" s="112" t="s">
        <v>2937</v>
      </c>
      <c r="K891">
        <v>831.6</v>
      </c>
      <c r="L891" t="s">
        <v>459</v>
      </c>
      <c r="M891" t="s">
        <v>7116</v>
      </c>
      <c r="N891" t="s">
        <v>7117</v>
      </c>
    </row>
    <row r="892" spans="1:14" x14ac:dyDescent="0.2">
      <c r="A892" s="343">
        <v>44988</v>
      </c>
      <c r="B892" s="106" t="s">
        <v>541</v>
      </c>
      <c r="C892" s="58">
        <v>6374.1</v>
      </c>
      <c r="D892" t="s">
        <v>452</v>
      </c>
      <c r="E892" t="s">
        <v>7140</v>
      </c>
      <c r="F892" t="s">
        <v>2978</v>
      </c>
      <c r="H892" s="112">
        <v>4</v>
      </c>
      <c r="I892">
        <v>352</v>
      </c>
      <c r="J892" s="112" t="s">
        <v>2937</v>
      </c>
      <c r="K892">
        <v>422.4</v>
      </c>
      <c r="L892" t="s">
        <v>459</v>
      </c>
      <c r="M892" t="s">
        <v>7116</v>
      </c>
      <c r="N892" t="s">
        <v>7117</v>
      </c>
    </row>
    <row r="893" spans="1:14" x14ac:dyDescent="0.2">
      <c r="A893" s="343">
        <v>44993</v>
      </c>
      <c r="B893" s="106" t="s">
        <v>541</v>
      </c>
      <c r="C893" s="58">
        <v>6630.1</v>
      </c>
      <c r="D893" t="s">
        <v>452</v>
      </c>
      <c r="E893" t="s">
        <v>7131</v>
      </c>
      <c r="F893" t="s">
        <v>2953</v>
      </c>
      <c r="H893" s="112">
        <v>8</v>
      </c>
      <c r="I893">
        <v>481</v>
      </c>
      <c r="J893" s="112" t="s">
        <v>2937</v>
      </c>
      <c r="K893">
        <v>577.20000000000005</v>
      </c>
      <c r="L893" t="s">
        <v>459</v>
      </c>
      <c r="M893" t="s">
        <v>7116</v>
      </c>
      <c r="N893" t="s">
        <v>7117</v>
      </c>
    </row>
    <row r="894" spans="1:14" x14ac:dyDescent="0.2">
      <c r="A894" s="343">
        <v>45000</v>
      </c>
      <c r="B894" s="106" t="s">
        <v>541</v>
      </c>
      <c r="C894" s="58">
        <v>6630.1</v>
      </c>
      <c r="D894" t="s">
        <v>452</v>
      </c>
      <c r="E894" t="s">
        <v>7126</v>
      </c>
      <c r="F894" t="s">
        <v>3304</v>
      </c>
      <c r="H894" s="112">
        <v>1</v>
      </c>
      <c r="I894">
        <v>801</v>
      </c>
      <c r="J894" s="112" t="s">
        <v>2937</v>
      </c>
      <c r="K894">
        <v>961.2</v>
      </c>
      <c r="L894" t="s">
        <v>459</v>
      </c>
      <c r="M894" t="s">
        <v>7116</v>
      </c>
      <c r="N894" t="s">
        <v>7117</v>
      </c>
    </row>
    <row r="895" spans="1:14" x14ac:dyDescent="0.2">
      <c r="A895" s="343">
        <v>44995</v>
      </c>
      <c r="B895" s="106" t="s">
        <v>541</v>
      </c>
      <c r="C895" s="58">
        <v>6542.1</v>
      </c>
      <c r="D895" t="s">
        <v>452</v>
      </c>
      <c r="E895" t="s">
        <v>7122</v>
      </c>
      <c r="F895" t="s">
        <v>3044</v>
      </c>
      <c r="H895" s="112">
        <v>8</v>
      </c>
      <c r="I895">
        <v>498</v>
      </c>
      <c r="J895" s="112" t="s">
        <v>2937</v>
      </c>
      <c r="K895">
        <v>597.6</v>
      </c>
      <c r="L895" t="s">
        <v>459</v>
      </c>
      <c r="M895" t="s">
        <v>7116</v>
      </c>
      <c r="N895" t="s">
        <v>7117</v>
      </c>
    </row>
    <row r="896" spans="1:14" x14ac:dyDescent="0.2">
      <c r="A896" s="343">
        <v>45000</v>
      </c>
      <c r="B896" s="106" t="s">
        <v>541</v>
      </c>
      <c r="C896" s="58">
        <v>6374.1</v>
      </c>
      <c r="D896" t="s">
        <v>452</v>
      </c>
      <c r="E896" t="s">
        <v>7127</v>
      </c>
      <c r="F896" t="s">
        <v>3011</v>
      </c>
      <c r="H896" s="112">
        <v>8</v>
      </c>
      <c r="I896">
        <v>693</v>
      </c>
      <c r="J896" s="112" t="s">
        <v>2937</v>
      </c>
      <c r="K896">
        <v>831.6</v>
      </c>
      <c r="L896" t="s">
        <v>459</v>
      </c>
      <c r="M896" t="s">
        <v>7116</v>
      </c>
      <c r="N896" t="s">
        <v>7117</v>
      </c>
    </row>
    <row r="897" spans="1:14" x14ac:dyDescent="0.2">
      <c r="A897" s="343">
        <v>44994</v>
      </c>
      <c r="B897" s="106" t="s">
        <v>541</v>
      </c>
      <c r="C897" s="58">
        <v>6630.1</v>
      </c>
      <c r="D897" t="s">
        <v>452</v>
      </c>
      <c r="E897" t="s">
        <v>7131</v>
      </c>
      <c r="F897" t="s">
        <v>2953</v>
      </c>
      <c r="H897" s="112">
        <v>8</v>
      </c>
      <c r="I897">
        <v>481</v>
      </c>
      <c r="J897" s="112" t="s">
        <v>2937</v>
      </c>
      <c r="K897">
        <v>577.20000000000005</v>
      </c>
      <c r="L897" t="s">
        <v>459</v>
      </c>
      <c r="M897" t="s">
        <v>7116</v>
      </c>
      <c r="N897" t="s">
        <v>7117</v>
      </c>
    </row>
    <row r="898" spans="1:14" x14ac:dyDescent="0.2">
      <c r="A898" s="343">
        <v>44994</v>
      </c>
      <c r="B898" s="106" t="s">
        <v>541</v>
      </c>
      <c r="C898" s="58">
        <v>6374.1</v>
      </c>
      <c r="D898" t="s">
        <v>452</v>
      </c>
      <c r="E898" t="s">
        <v>7127</v>
      </c>
      <c r="F898" t="s">
        <v>3011</v>
      </c>
      <c r="H898" s="112">
        <v>8</v>
      </c>
      <c r="I898">
        <v>693</v>
      </c>
      <c r="J898" s="112" t="s">
        <v>2937</v>
      </c>
      <c r="K898">
        <v>831.6</v>
      </c>
      <c r="L898" t="s">
        <v>459</v>
      </c>
      <c r="M898" t="s">
        <v>7116</v>
      </c>
      <c r="N898" t="s">
        <v>7117</v>
      </c>
    </row>
    <row r="899" spans="1:14" x14ac:dyDescent="0.2">
      <c r="A899" s="343">
        <v>44986</v>
      </c>
      <c r="B899" s="106" t="s">
        <v>541</v>
      </c>
      <c r="C899" s="58">
        <v>6637.1</v>
      </c>
      <c r="D899" t="s">
        <v>452</v>
      </c>
      <c r="E899" t="s">
        <v>7123</v>
      </c>
      <c r="F899" t="s">
        <v>7124</v>
      </c>
      <c r="H899" s="112">
        <v>8</v>
      </c>
      <c r="I899">
        <v>562</v>
      </c>
      <c r="J899" s="112" t="s">
        <v>2937</v>
      </c>
      <c r="K899">
        <v>674.4</v>
      </c>
      <c r="L899" t="s">
        <v>459</v>
      </c>
      <c r="M899" t="s">
        <v>7116</v>
      </c>
      <c r="N899" t="s">
        <v>7117</v>
      </c>
    </row>
    <row r="900" spans="1:14" x14ac:dyDescent="0.2">
      <c r="A900" s="343">
        <v>44995</v>
      </c>
      <c r="B900" s="106" t="s">
        <v>541</v>
      </c>
      <c r="C900" s="58">
        <v>6630.1</v>
      </c>
      <c r="D900" t="s">
        <v>452</v>
      </c>
      <c r="E900" t="s">
        <v>7131</v>
      </c>
      <c r="F900" t="s">
        <v>2953</v>
      </c>
      <c r="H900" s="112">
        <v>8</v>
      </c>
      <c r="I900">
        <v>481</v>
      </c>
      <c r="J900" s="112" t="s">
        <v>2937</v>
      </c>
      <c r="K900">
        <v>577.20000000000005</v>
      </c>
      <c r="L900" t="s">
        <v>459</v>
      </c>
      <c r="M900" t="s">
        <v>7116</v>
      </c>
      <c r="N900" t="s">
        <v>7117</v>
      </c>
    </row>
    <row r="901" spans="1:14" x14ac:dyDescent="0.2">
      <c r="A901" s="343">
        <v>44998</v>
      </c>
      <c r="B901" s="106" t="s">
        <v>541</v>
      </c>
      <c r="C901" s="58">
        <v>6542.1</v>
      </c>
      <c r="D901" t="s">
        <v>452</v>
      </c>
      <c r="E901" t="s">
        <v>7122</v>
      </c>
      <c r="F901" t="s">
        <v>3044</v>
      </c>
      <c r="H901" s="112">
        <v>4</v>
      </c>
      <c r="I901">
        <v>498</v>
      </c>
      <c r="J901" s="112" t="s">
        <v>2937</v>
      </c>
      <c r="K901">
        <v>597.6</v>
      </c>
      <c r="L901" t="s">
        <v>459</v>
      </c>
      <c r="M901" t="s">
        <v>7116</v>
      </c>
      <c r="N901" t="s">
        <v>7117</v>
      </c>
    </row>
    <row r="902" spans="1:14" x14ac:dyDescent="0.2">
      <c r="A902" s="343">
        <v>44995</v>
      </c>
      <c r="B902" s="106" t="s">
        <v>541</v>
      </c>
      <c r="C902" s="58">
        <v>6374.1</v>
      </c>
      <c r="D902" t="s">
        <v>452</v>
      </c>
      <c r="E902" t="s">
        <v>7127</v>
      </c>
      <c r="F902" t="s">
        <v>3011</v>
      </c>
      <c r="H902" s="112">
        <v>8</v>
      </c>
      <c r="I902">
        <v>693</v>
      </c>
      <c r="J902" s="112" t="s">
        <v>2937</v>
      </c>
      <c r="K902">
        <v>831.6</v>
      </c>
      <c r="L902" t="s">
        <v>459</v>
      </c>
      <c r="M902" t="s">
        <v>7116</v>
      </c>
      <c r="N902" t="s">
        <v>7117</v>
      </c>
    </row>
    <row r="903" spans="1:14" x14ac:dyDescent="0.2">
      <c r="A903" s="343">
        <v>44987</v>
      </c>
      <c r="B903" s="106" t="s">
        <v>541</v>
      </c>
      <c r="C903" s="58">
        <v>6637.1</v>
      </c>
      <c r="D903" t="s">
        <v>452</v>
      </c>
      <c r="E903" t="s">
        <v>7123</v>
      </c>
      <c r="F903" t="s">
        <v>7124</v>
      </c>
      <c r="H903" s="112">
        <v>8</v>
      </c>
      <c r="I903">
        <v>562</v>
      </c>
      <c r="J903" s="112" t="s">
        <v>2937</v>
      </c>
      <c r="K903">
        <v>674.4</v>
      </c>
      <c r="L903" t="s">
        <v>459</v>
      </c>
      <c r="M903" t="s">
        <v>7116</v>
      </c>
      <c r="N903" t="s">
        <v>7117</v>
      </c>
    </row>
    <row r="904" spans="1:14" x14ac:dyDescent="0.2">
      <c r="A904" s="343">
        <v>44999</v>
      </c>
      <c r="B904" s="106" t="s">
        <v>541</v>
      </c>
      <c r="C904" s="58">
        <v>6542.1</v>
      </c>
      <c r="D904" t="s">
        <v>452</v>
      </c>
      <c r="E904" t="s">
        <v>7122</v>
      </c>
      <c r="F904" t="s">
        <v>3044</v>
      </c>
      <c r="H904" s="112">
        <v>4</v>
      </c>
      <c r="I904">
        <v>498</v>
      </c>
      <c r="J904" s="112" t="s">
        <v>2937</v>
      </c>
      <c r="K904">
        <v>597.6</v>
      </c>
      <c r="L904" t="s">
        <v>459</v>
      </c>
      <c r="M904" t="s">
        <v>7116</v>
      </c>
      <c r="N904" t="s">
        <v>7117</v>
      </c>
    </row>
    <row r="905" spans="1:14" x14ac:dyDescent="0.2">
      <c r="A905" s="343">
        <v>44998</v>
      </c>
      <c r="B905" s="106" t="s">
        <v>541</v>
      </c>
      <c r="C905" s="58">
        <v>6630.1</v>
      </c>
      <c r="D905" t="s">
        <v>452</v>
      </c>
      <c r="E905" t="s">
        <v>7115</v>
      </c>
      <c r="F905" t="s">
        <v>4389</v>
      </c>
      <c r="H905" s="112">
        <v>4</v>
      </c>
      <c r="I905">
        <v>356</v>
      </c>
      <c r="J905" s="112" t="s">
        <v>2937</v>
      </c>
      <c r="K905">
        <v>427.2</v>
      </c>
      <c r="L905" t="s">
        <v>459</v>
      </c>
      <c r="M905" t="s">
        <v>7116</v>
      </c>
      <c r="N905" t="s">
        <v>7117</v>
      </c>
    </row>
    <row r="906" spans="1:14" x14ac:dyDescent="0.2">
      <c r="A906" s="343">
        <v>44988</v>
      </c>
      <c r="B906" s="106" t="s">
        <v>541</v>
      </c>
      <c r="C906" s="58">
        <v>6637.1</v>
      </c>
      <c r="D906" t="s">
        <v>452</v>
      </c>
      <c r="E906" t="s">
        <v>7123</v>
      </c>
      <c r="F906" t="s">
        <v>7124</v>
      </c>
      <c r="H906" s="112">
        <v>8</v>
      </c>
      <c r="I906">
        <v>562</v>
      </c>
      <c r="J906" s="112" t="s">
        <v>2937</v>
      </c>
      <c r="K906">
        <v>674.4</v>
      </c>
      <c r="L906" t="s">
        <v>459</v>
      </c>
      <c r="M906" t="s">
        <v>7116</v>
      </c>
      <c r="N906" t="s">
        <v>7117</v>
      </c>
    </row>
    <row r="907" spans="1:14" x14ac:dyDescent="0.2">
      <c r="A907" s="343">
        <v>44992</v>
      </c>
      <c r="B907" s="106" t="s">
        <v>541</v>
      </c>
      <c r="C907" s="58">
        <v>6542.11</v>
      </c>
      <c r="D907" t="s">
        <v>452</v>
      </c>
      <c r="E907" t="s">
        <v>7125</v>
      </c>
      <c r="F907" t="s">
        <v>3463</v>
      </c>
      <c r="H907" s="112">
        <v>8</v>
      </c>
      <c r="I907">
        <v>462</v>
      </c>
      <c r="J907" s="112" t="s">
        <v>2937</v>
      </c>
      <c r="K907">
        <v>554.4</v>
      </c>
      <c r="L907" t="s">
        <v>459</v>
      </c>
      <c r="M907" t="s">
        <v>7116</v>
      </c>
      <c r="N907" t="s">
        <v>7117</v>
      </c>
    </row>
    <row r="908" spans="1:14" x14ac:dyDescent="0.2">
      <c r="A908" s="343">
        <v>45000</v>
      </c>
      <c r="B908" s="106" t="s">
        <v>541</v>
      </c>
      <c r="C908" s="58">
        <v>6542.1</v>
      </c>
      <c r="D908" t="s">
        <v>452</v>
      </c>
      <c r="E908" t="s">
        <v>7122</v>
      </c>
      <c r="F908" t="s">
        <v>3044</v>
      </c>
      <c r="H908" s="112">
        <v>4</v>
      </c>
      <c r="I908">
        <v>498</v>
      </c>
      <c r="J908" s="112" t="s">
        <v>2937</v>
      </c>
      <c r="K908">
        <v>597.6</v>
      </c>
      <c r="L908" t="s">
        <v>459</v>
      </c>
      <c r="M908" t="s">
        <v>7116</v>
      </c>
      <c r="N908" t="s">
        <v>7117</v>
      </c>
    </row>
    <row r="909" spans="1:14" x14ac:dyDescent="0.2">
      <c r="A909" s="343">
        <v>44999</v>
      </c>
      <c r="B909" s="106" t="s">
        <v>541</v>
      </c>
      <c r="C909" s="58">
        <v>6630.1</v>
      </c>
      <c r="D909" t="s">
        <v>452</v>
      </c>
      <c r="E909" t="s">
        <v>7115</v>
      </c>
      <c r="F909" t="s">
        <v>4389</v>
      </c>
      <c r="H909" s="112">
        <v>4</v>
      </c>
      <c r="I909">
        <v>356</v>
      </c>
      <c r="J909" s="112" t="s">
        <v>2937</v>
      </c>
      <c r="K909">
        <v>427.2</v>
      </c>
      <c r="L909" t="s">
        <v>459</v>
      </c>
      <c r="M909" t="s">
        <v>7116</v>
      </c>
      <c r="N909" t="s">
        <v>7117</v>
      </c>
    </row>
    <row r="910" spans="1:14" x14ac:dyDescent="0.2">
      <c r="A910" s="343">
        <v>44993</v>
      </c>
      <c r="B910" s="106" t="s">
        <v>541</v>
      </c>
      <c r="C910" s="58">
        <v>6630.1</v>
      </c>
      <c r="D910" t="s">
        <v>452</v>
      </c>
      <c r="E910" t="s">
        <v>7127</v>
      </c>
      <c r="F910" t="s">
        <v>3011</v>
      </c>
      <c r="H910" s="112">
        <v>8</v>
      </c>
      <c r="I910">
        <v>693</v>
      </c>
      <c r="J910" s="112" t="s">
        <v>2937</v>
      </c>
      <c r="K910">
        <v>831.6</v>
      </c>
      <c r="L910" t="s">
        <v>459</v>
      </c>
      <c r="M910" t="s">
        <v>7116</v>
      </c>
      <c r="N910" t="s">
        <v>7117</v>
      </c>
    </row>
    <row r="911" spans="1:14" x14ac:dyDescent="0.2">
      <c r="A911" s="343">
        <v>44998</v>
      </c>
      <c r="B911" s="106" t="s">
        <v>541</v>
      </c>
      <c r="C911" s="58">
        <v>6637.1</v>
      </c>
      <c r="D911" t="s">
        <v>452</v>
      </c>
      <c r="E911" t="s">
        <v>7123</v>
      </c>
      <c r="F911" t="s">
        <v>7124</v>
      </c>
      <c r="H911" s="112">
        <v>8</v>
      </c>
      <c r="I911">
        <v>562</v>
      </c>
      <c r="J911" s="112" t="s">
        <v>2937</v>
      </c>
      <c r="K911">
        <v>674.4</v>
      </c>
      <c r="L911" t="s">
        <v>459</v>
      </c>
      <c r="M911" t="s">
        <v>7116</v>
      </c>
      <c r="N911" t="s">
        <v>7117</v>
      </c>
    </row>
    <row r="912" spans="1:14" x14ac:dyDescent="0.2">
      <c r="A912" s="343">
        <v>44993</v>
      </c>
      <c r="B912" s="106" t="s">
        <v>541</v>
      </c>
      <c r="C912" s="58">
        <v>6542.11</v>
      </c>
      <c r="D912" t="s">
        <v>452</v>
      </c>
      <c r="E912" t="s">
        <v>7125</v>
      </c>
      <c r="F912" t="s">
        <v>3463</v>
      </c>
      <c r="H912" s="112">
        <v>8</v>
      </c>
      <c r="I912">
        <v>462</v>
      </c>
      <c r="J912" s="112" t="s">
        <v>2937</v>
      </c>
      <c r="K912">
        <v>554.4</v>
      </c>
      <c r="L912" t="s">
        <v>459</v>
      </c>
      <c r="M912" t="s">
        <v>7116</v>
      </c>
      <c r="N912" t="s">
        <v>7117</v>
      </c>
    </row>
    <row r="913" spans="1:14" x14ac:dyDescent="0.2">
      <c r="A913" s="343">
        <v>44986</v>
      </c>
      <c r="B913" s="106" t="s">
        <v>541</v>
      </c>
      <c r="C913" s="58">
        <v>6542.1</v>
      </c>
      <c r="D913" t="s">
        <v>452</v>
      </c>
      <c r="E913" t="s">
        <v>7122</v>
      </c>
      <c r="F913" t="s">
        <v>3044</v>
      </c>
      <c r="H913" s="112">
        <v>8</v>
      </c>
      <c r="I913">
        <v>498</v>
      </c>
      <c r="J913" s="112" t="s">
        <v>2937</v>
      </c>
      <c r="K913">
        <v>597.6</v>
      </c>
      <c r="L913" t="s">
        <v>459</v>
      </c>
      <c r="M913" t="s">
        <v>7116</v>
      </c>
      <c r="N913" t="s">
        <v>7117</v>
      </c>
    </row>
    <row r="914" spans="1:14" x14ac:dyDescent="0.2">
      <c r="A914" s="343">
        <v>45000</v>
      </c>
      <c r="B914" s="106" t="s">
        <v>541</v>
      </c>
      <c r="C914" s="58">
        <v>6630.1</v>
      </c>
      <c r="D914" t="s">
        <v>452</v>
      </c>
      <c r="E914" t="s">
        <v>7115</v>
      </c>
      <c r="F914" t="s">
        <v>4389</v>
      </c>
      <c r="H914" s="112">
        <v>4</v>
      </c>
      <c r="I914">
        <v>356</v>
      </c>
      <c r="J914" s="112" t="s">
        <v>2937</v>
      </c>
      <c r="K914">
        <v>427.2</v>
      </c>
      <c r="L914" t="s">
        <v>459</v>
      </c>
      <c r="M914" t="s">
        <v>7116</v>
      </c>
      <c r="N914" t="s">
        <v>7117</v>
      </c>
    </row>
    <row r="915" spans="1:14" x14ac:dyDescent="0.2">
      <c r="A915" s="343">
        <v>44999</v>
      </c>
      <c r="B915" s="106" t="s">
        <v>541</v>
      </c>
      <c r="C915" s="58">
        <v>6637.1</v>
      </c>
      <c r="D915" t="s">
        <v>452</v>
      </c>
      <c r="E915" t="s">
        <v>7123</v>
      </c>
      <c r="F915" t="s">
        <v>7124</v>
      </c>
      <c r="H915" s="112">
        <v>8</v>
      </c>
      <c r="I915">
        <v>562</v>
      </c>
      <c r="J915" s="112" t="s">
        <v>2937</v>
      </c>
      <c r="K915">
        <v>674.4</v>
      </c>
      <c r="L915" t="s">
        <v>459</v>
      </c>
      <c r="M915" t="s">
        <v>7116</v>
      </c>
      <c r="N915" t="s">
        <v>7117</v>
      </c>
    </row>
    <row r="916" spans="1:14" x14ac:dyDescent="0.2">
      <c r="A916" s="343">
        <v>44987</v>
      </c>
      <c r="B916" s="106" t="s">
        <v>541</v>
      </c>
      <c r="C916" s="58">
        <v>6542.1</v>
      </c>
      <c r="D916" t="s">
        <v>452</v>
      </c>
      <c r="E916" t="s">
        <v>7122</v>
      </c>
      <c r="F916" t="s">
        <v>3044</v>
      </c>
      <c r="H916" s="112">
        <v>8</v>
      </c>
      <c r="I916">
        <v>498</v>
      </c>
      <c r="J916" s="112" t="s">
        <v>2937</v>
      </c>
      <c r="K916">
        <v>597.6</v>
      </c>
      <c r="L916" t="s">
        <v>459</v>
      </c>
      <c r="M916" t="s">
        <v>7116</v>
      </c>
      <c r="N916" t="s">
        <v>7117</v>
      </c>
    </row>
    <row r="917" spans="1:14" x14ac:dyDescent="0.2">
      <c r="A917" s="343">
        <v>44992</v>
      </c>
      <c r="B917" s="106" t="s">
        <v>541</v>
      </c>
      <c r="C917" s="58">
        <v>6630.1</v>
      </c>
      <c r="D917" t="s">
        <v>452</v>
      </c>
      <c r="E917" t="s">
        <v>7126</v>
      </c>
      <c r="F917" t="s">
        <v>3304</v>
      </c>
      <c r="H917" s="112">
        <v>8</v>
      </c>
      <c r="I917">
        <v>801</v>
      </c>
      <c r="J917" s="112" t="s">
        <v>2937</v>
      </c>
      <c r="K917">
        <v>961.2</v>
      </c>
      <c r="L917" t="s">
        <v>459</v>
      </c>
      <c r="M917" t="s">
        <v>7116</v>
      </c>
      <c r="N917" t="s">
        <v>7117</v>
      </c>
    </row>
    <row r="918" spans="1:14" x14ac:dyDescent="0.2">
      <c r="A918" s="343">
        <v>44993</v>
      </c>
      <c r="B918" s="106" t="s">
        <v>541</v>
      </c>
      <c r="C918" s="58">
        <v>6630.1</v>
      </c>
      <c r="D918" t="s">
        <v>452</v>
      </c>
      <c r="E918" t="s">
        <v>7115</v>
      </c>
      <c r="F918" t="s">
        <v>4389</v>
      </c>
      <c r="H918" s="112">
        <v>8</v>
      </c>
      <c r="I918">
        <v>356</v>
      </c>
      <c r="J918" s="112" t="s">
        <v>2937</v>
      </c>
      <c r="K918">
        <v>427.2</v>
      </c>
      <c r="L918" t="s">
        <v>459</v>
      </c>
      <c r="M918" t="s">
        <v>7116</v>
      </c>
      <c r="N918" t="s">
        <v>7117</v>
      </c>
    </row>
    <row r="919" spans="1:14" x14ac:dyDescent="0.2">
      <c r="A919" s="343">
        <v>45000</v>
      </c>
      <c r="B919" s="106" t="s">
        <v>541</v>
      </c>
      <c r="C919" s="58">
        <v>6637.1</v>
      </c>
      <c r="D919" t="s">
        <v>452</v>
      </c>
      <c r="E919" t="s">
        <v>7123</v>
      </c>
      <c r="F919" t="s">
        <v>7124</v>
      </c>
      <c r="H919" s="112">
        <v>8</v>
      </c>
      <c r="I919">
        <v>562</v>
      </c>
      <c r="J919" s="112" t="s">
        <v>2937</v>
      </c>
      <c r="K919">
        <v>674.4</v>
      </c>
      <c r="L919" t="s">
        <v>459</v>
      </c>
      <c r="M919" t="s">
        <v>7116</v>
      </c>
      <c r="N919" t="s">
        <v>7117</v>
      </c>
    </row>
    <row r="920" spans="1:14" x14ac:dyDescent="0.2">
      <c r="A920" s="343">
        <v>44988</v>
      </c>
      <c r="B920" s="106" t="s">
        <v>541</v>
      </c>
      <c r="C920" s="58">
        <v>6542.1</v>
      </c>
      <c r="D920" t="s">
        <v>452</v>
      </c>
      <c r="E920" t="s">
        <v>7122</v>
      </c>
      <c r="F920" t="s">
        <v>3044</v>
      </c>
      <c r="H920" s="112">
        <v>8</v>
      </c>
      <c r="I920">
        <v>498</v>
      </c>
      <c r="J920" s="112" t="s">
        <v>2937</v>
      </c>
      <c r="K920">
        <v>597.6</v>
      </c>
      <c r="L920" t="s">
        <v>459</v>
      </c>
      <c r="M920" t="s">
        <v>7116</v>
      </c>
      <c r="N920" t="s">
        <v>7117</v>
      </c>
    </row>
    <row r="921" spans="1:14" x14ac:dyDescent="0.2">
      <c r="A921" s="343">
        <v>44994</v>
      </c>
      <c r="B921" s="106" t="s">
        <v>541</v>
      </c>
      <c r="C921" s="58">
        <v>6630.1</v>
      </c>
      <c r="D921" t="s">
        <v>452</v>
      </c>
      <c r="E921" t="s">
        <v>7115</v>
      </c>
      <c r="F921" t="s">
        <v>4389</v>
      </c>
      <c r="H921" s="112">
        <v>8</v>
      </c>
      <c r="I921">
        <v>356</v>
      </c>
      <c r="J921" s="112" t="s">
        <v>2937</v>
      </c>
      <c r="K921">
        <v>427.2</v>
      </c>
      <c r="L921" t="s">
        <v>459</v>
      </c>
      <c r="M921" t="s">
        <v>7116</v>
      </c>
      <c r="N921" t="s">
        <v>7117</v>
      </c>
    </row>
    <row r="922" spans="1:14" x14ac:dyDescent="0.2">
      <c r="A922" s="343">
        <v>44993</v>
      </c>
      <c r="B922" s="106" t="s">
        <v>541</v>
      </c>
      <c r="C922" s="58">
        <v>6630.1</v>
      </c>
      <c r="D922" t="s">
        <v>452</v>
      </c>
      <c r="E922" t="s">
        <v>7126</v>
      </c>
      <c r="F922" t="s">
        <v>3304</v>
      </c>
      <c r="H922" s="112">
        <v>7</v>
      </c>
      <c r="I922">
        <v>801</v>
      </c>
      <c r="J922" s="112" t="s">
        <v>2937</v>
      </c>
      <c r="K922">
        <v>961.2</v>
      </c>
      <c r="L922" t="s">
        <v>459</v>
      </c>
      <c r="M922" t="s">
        <v>7116</v>
      </c>
      <c r="N922" t="s">
        <v>7117</v>
      </c>
    </row>
    <row r="923" spans="1:14" x14ac:dyDescent="0.2">
      <c r="A923" s="343">
        <v>44995</v>
      </c>
      <c r="B923" s="106" t="s">
        <v>541</v>
      </c>
      <c r="C923" s="58">
        <v>6630.1</v>
      </c>
      <c r="D923" t="s">
        <v>452</v>
      </c>
      <c r="E923" t="s">
        <v>7115</v>
      </c>
      <c r="F923" t="s">
        <v>4389</v>
      </c>
      <c r="H923" s="112">
        <v>8</v>
      </c>
      <c r="I923">
        <v>356</v>
      </c>
      <c r="J923" s="112" t="s">
        <v>2937</v>
      </c>
      <c r="K923">
        <v>427.2</v>
      </c>
      <c r="L923" t="s">
        <v>459</v>
      </c>
      <c r="M923" t="s">
        <v>7116</v>
      </c>
      <c r="N923" t="s">
        <v>7117</v>
      </c>
    </row>
    <row r="924" spans="1:14" x14ac:dyDescent="0.2">
      <c r="A924" s="343">
        <v>45000</v>
      </c>
      <c r="B924" s="106" t="s">
        <v>541</v>
      </c>
      <c r="C924" s="58">
        <v>6637.1</v>
      </c>
      <c r="D924" t="s">
        <v>452</v>
      </c>
      <c r="E924" t="s">
        <v>7122</v>
      </c>
      <c r="F924" t="s">
        <v>3044</v>
      </c>
      <c r="H924" s="112">
        <v>4</v>
      </c>
      <c r="I924">
        <v>498</v>
      </c>
      <c r="J924" s="112" t="s">
        <v>2937</v>
      </c>
      <c r="K924">
        <v>597.6</v>
      </c>
      <c r="L924" t="s">
        <v>459</v>
      </c>
      <c r="M924" t="s">
        <v>7116</v>
      </c>
      <c r="N924" t="s">
        <v>7117</v>
      </c>
    </row>
    <row r="925" spans="1:14" x14ac:dyDescent="0.2">
      <c r="A925" s="343">
        <v>44992</v>
      </c>
      <c r="B925" s="106" t="s">
        <v>541</v>
      </c>
      <c r="C925" s="58">
        <v>6374.1</v>
      </c>
      <c r="D925" t="s">
        <v>452</v>
      </c>
      <c r="E925" t="s">
        <v>7140</v>
      </c>
      <c r="F925" t="s">
        <v>2978</v>
      </c>
      <c r="H925" s="112">
        <v>5</v>
      </c>
      <c r="I925">
        <v>352</v>
      </c>
      <c r="J925" s="112" t="s">
        <v>2937</v>
      </c>
      <c r="K925">
        <v>422.4</v>
      </c>
      <c r="L925" t="s">
        <v>459</v>
      </c>
      <c r="M925" t="s">
        <v>7116</v>
      </c>
      <c r="N925" t="s">
        <v>7117</v>
      </c>
    </row>
    <row r="926" spans="1:14" x14ac:dyDescent="0.2">
      <c r="A926" s="343">
        <v>44994</v>
      </c>
      <c r="B926" s="106" t="s">
        <v>541</v>
      </c>
      <c r="C926" s="58">
        <v>6630.1</v>
      </c>
      <c r="D926" t="s">
        <v>452</v>
      </c>
      <c r="E926" t="s">
        <v>7126</v>
      </c>
      <c r="F926" t="s">
        <v>3304</v>
      </c>
      <c r="H926" s="112">
        <v>8</v>
      </c>
      <c r="I926">
        <v>801</v>
      </c>
      <c r="J926" s="112" t="s">
        <v>2937</v>
      </c>
      <c r="K926">
        <v>961.2</v>
      </c>
      <c r="L926" t="s">
        <v>459</v>
      </c>
      <c r="M926" t="s">
        <v>7116</v>
      </c>
      <c r="N926" t="s">
        <v>7117</v>
      </c>
    </row>
    <row r="927" spans="1:14" x14ac:dyDescent="0.2">
      <c r="A927" s="343">
        <v>44993</v>
      </c>
      <c r="B927" s="106" t="s">
        <v>541</v>
      </c>
      <c r="C927" s="58">
        <v>6374.1</v>
      </c>
      <c r="D927" t="s">
        <v>452</v>
      </c>
      <c r="E927" t="s">
        <v>7140</v>
      </c>
      <c r="F927" t="s">
        <v>2978</v>
      </c>
      <c r="H927" s="112">
        <v>6</v>
      </c>
      <c r="I927">
        <v>352</v>
      </c>
      <c r="J927" s="112" t="s">
        <v>2937</v>
      </c>
      <c r="K927">
        <v>422.4</v>
      </c>
      <c r="L927" t="s">
        <v>459</v>
      </c>
      <c r="M927" t="s">
        <v>7116</v>
      </c>
      <c r="N927" t="s">
        <v>7117</v>
      </c>
    </row>
    <row r="928" spans="1:14" x14ac:dyDescent="0.2">
      <c r="A928" s="343">
        <v>44995</v>
      </c>
      <c r="B928" s="106" t="s">
        <v>541</v>
      </c>
      <c r="C928" s="58">
        <v>6630.1</v>
      </c>
      <c r="D928" t="s">
        <v>452</v>
      </c>
      <c r="E928" t="s">
        <v>7126</v>
      </c>
      <c r="F928" t="s">
        <v>3304</v>
      </c>
      <c r="H928" s="112">
        <v>7</v>
      </c>
      <c r="I928">
        <v>801</v>
      </c>
      <c r="J928" s="112" t="s">
        <v>2937</v>
      </c>
      <c r="K928">
        <v>961.2</v>
      </c>
      <c r="L928" t="s">
        <v>459</v>
      </c>
      <c r="M928" t="s">
        <v>7116</v>
      </c>
      <c r="N928" t="s">
        <v>7117</v>
      </c>
    </row>
    <row r="929" spans="1:14" x14ac:dyDescent="0.2">
      <c r="A929" s="343">
        <v>44994</v>
      </c>
      <c r="B929" s="106" t="s">
        <v>541</v>
      </c>
      <c r="C929" s="58">
        <v>6374.1</v>
      </c>
      <c r="D929" t="s">
        <v>452</v>
      </c>
      <c r="E929" t="s">
        <v>7140</v>
      </c>
      <c r="F929" t="s">
        <v>2978</v>
      </c>
      <c r="H929" s="112">
        <v>6</v>
      </c>
      <c r="I929">
        <v>352</v>
      </c>
      <c r="J929" s="112" t="s">
        <v>2937</v>
      </c>
      <c r="K929">
        <v>422.4</v>
      </c>
      <c r="L929" t="s">
        <v>459</v>
      </c>
      <c r="M929" t="s">
        <v>7116</v>
      </c>
      <c r="N929" t="s">
        <v>7117</v>
      </c>
    </row>
    <row r="930" spans="1:14" x14ac:dyDescent="0.2">
      <c r="A930" s="343">
        <v>44995</v>
      </c>
      <c r="B930" s="106" t="s">
        <v>541</v>
      </c>
      <c r="C930" s="58">
        <v>6374.1</v>
      </c>
      <c r="D930" t="s">
        <v>452</v>
      </c>
      <c r="E930" t="s">
        <v>7140</v>
      </c>
      <c r="F930" t="s">
        <v>2978</v>
      </c>
      <c r="H930" s="112">
        <v>6</v>
      </c>
      <c r="I930">
        <v>352</v>
      </c>
      <c r="J930" s="112" t="s">
        <v>2937</v>
      </c>
      <c r="K930">
        <v>422.4</v>
      </c>
      <c r="L930" t="s">
        <v>459</v>
      </c>
      <c r="M930" t="s">
        <v>7116</v>
      </c>
      <c r="N930" t="s">
        <v>7117</v>
      </c>
    </row>
    <row r="931" spans="1:14" x14ac:dyDescent="0.2">
      <c r="A931" s="343">
        <v>44993</v>
      </c>
      <c r="B931" s="106" t="s">
        <v>541</v>
      </c>
      <c r="C931" s="58">
        <v>6637.1</v>
      </c>
      <c r="D931" t="s">
        <v>452</v>
      </c>
      <c r="E931" t="s">
        <v>7126</v>
      </c>
      <c r="F931" t="s">
        <v>3304</v>
      </c>
      <c r="H931" s="112">
        <v>1</v>
      </c>
      <c r="I931">
        <v>801</v>
      </c>
      <c r="J931" s="112" t="s">
        <v>2937</v>
      </c>
      <c r="K931">
        <v>961.2</v>
      </c>
      <c r="L931" t="s">
        <v>459</v>
      </c>
      <c r="M931" t="s">
        <v>7116</v>
      </c>
      <c r="N931" t="s">
        <v>7117</v>
      </c>
    </row>
    <row r="932" spans="1:14" x14ac:dyDescent="0.2">
      <c r="A932" s="343">
        <v>44986</v>
      </c>
      <c r="B932" s="106" t="s">
        <v>541</v>
      </c>
      <c r="C932" s="58">
        <v>6630.1</v>
      </c>
      <c r="D932" t="s">
        <v>452</v>
      </c>
      <c r="E932" t="s">
        <v>7126</v>
      </c>
      <c r="F932" t="s">
        <v>3304</v>
      </c>
      <c r="H932" s="112">
        <v>4</v>
      </c>
      <c r="I932">
        <v>801</v>
      </c>
      <c r="J932" s="112" t="s">
        <v>2937</v>
      </c>
      <c r="K932">
        <v>961.2</v>
      </c>
      <c r="L932" t="s">
        <v>459</v>
      </c>
      <c r="M932" t="s">
        <v>7116</v>
      </c>
      <c r="N932" t="s">
        <v>7117</v>
      </c>
    </row>
    <row r="933" spans="1:14" x14ac:dyDescent="0.2">
      <c r="A933" s="343">
        <v>44987</v>
      </c>
      <c r="B933" s="106" t="s">
        <v>541</v>
      </c>
      <c r="C933" s="58">
        <v>6630.1</v>
      </c>
      <c r="D933" t="s">
        <v>452</v>
      </c>
      <c r="E933" t="s">
        <v>7126</v>
      </c>
      <c r="F933" t="s">
        <v>3304</v>
      </c>
      <c r="H933" s="112">
        <v>6</v>
      </c>
      <c r="I933">
        <v>801</v>
      </c>
      <c r="J933" s="112" t="s">
        <v>2937</v>
      </c>
      <c r="K933">
        <v>961.2</v>
      </c>
      <c r="L933" t="s">
        <v>459</v>
      </c>
      <c r="M933" t="s">
        <v>7116</v>
      </c>
      <c r="N933" t="s">
        <v>7117</v>
      </c>
    </row>
    <row r="934" spans="1:14" x14ac:dyDescent="0.2">
      <c r="A934" s="343">
        <v>44999</v>
      </c>
      <c r="B934" s="106" t="s">
        <v>541</v>
      </c>
      <c r="C934" s="58">
        <v>6374.1</v>
      </c>
      <c r="D934" t="s">
        <v>452</v>
      </c>
      <c r="E934" t="s">
        <v>7140</v>
      </c>
      <c r="F934" t="s">
        <v>2978</v>
      </c>
      <c r="H934" s="112">
        <v>4</v>
      </c>
      <c r="I934">
        <v>352</v>
      </c>
      <c r="J934" s="112" t="s">
        <v>2937</v>
      </c>
      <c r="K934">
        <v>422.4</v>
      </c>
      <c r="L934" t="s">
        <v>459</v>
      </c>
      <c r="M934" t="s">
        <v>7116</v>
      </c>
      <c r="N934" t="s">
        <v>7117</v>
      </c>
    </row>
    <row r="935" spans="1:14" x14ac:dyDescent="0.2">
      <c r="A935" s="343">
        <v>44988</v>
      </c>
      <c r="B935" s="106" t="s">
        <v>541</v>
      </c>
      <c r="C935" s="58">
        <v>6630.1</v>
      </c>
      <c r="D935" t="s">
        <v>452</v>
      </c>
      <c r="E935" t="s">
        <v>7126</v>
      </c>
      <c r="F935" t="s">
        <v>3304</v>
      </c>
      <c r="H935" s="112">
        <v>4</v>
      </c>
      <c r="I935">
        <v>801</v>
      </c>
      <c r="J935" s="112" t="s">
        <v>2937</v>
      </c>
      <c r="K935">
        <v>961.2</v>
      </c>
      <c r="L935" t="s">
        <v>459</v>
      </c>
      <c r="M935" t="s">
        <v>7116</v>
      </c>
      <c r="N935" t="s">
        <v>7117</v>
      </c>
    </row>
    <row r="936" spans="1:14" x14ac:dyDescent="0.2">
      <c r="A936" s="343">
        <v>45000</v>
      </c>
      <c r="B936" s="106" t="s">
        <v>541</v>
      </c>
      <c r="C936" s="58">
        <v>6374.1</v>
      </c>
      <c r="D936" t="s">
        <v>452</v>
      </c>
      <c r="E936" t="s">
        <v>7140</v>
      </c>
      <c r="F936" t="s">
        <v>2978</v>
      </c>
      <c r="H936" s="112">
        <v>4</v>
      </c>
      <c r="I936">
        <v>352</v>
      </c>
      <c r="J936" s="112" t="s">
        <v>2937</v>
      </c>
      <c r="K936">
        <v>422.4</v>
      </c>
      <c r="L936" t="s">
        <v>459</v>
      </c>
      <c r="M936" t="s">
        <v>7116</v>
      </c>
      <c r="N936" t="s">
        <v>7117</v>
      </c>
    </row>
    <row r="937" spans="1:14" x14ac:dyDescent="0.2">
      <c r="A937" s="343">
        <v>44998</v>
      </c>
      <c r="B937" s="106" t="s">
        <v>541</v>
      </c>
      <c r="C937" s="58">
        <v>11840.1</v>
      </c>
      <c r="D937" t="s">
        <v>452</v>
      </c>
      <c r="E937" t="s">
        <v>7126</v>
      </c>
      <c r="F937" t="s">
        <v>3304</v>
      </c>
      <c r="H937" s="112">
        <v>4</v>
      </c>
      <c r="I937">
        <v>801</v>
      </c>
      <c r="J937" s="112" t="s">
        <v>2937</v>
      </c>
      <c r="K937">
        <v>961.2</v>
      </c>
      <c r="L937" t="s">
        <v>459</v>
      </c>
      <c r="M937" t="s">
        <v>7116</v>
      </c>
      <c r="N937" t="s">
        <v>7117</v>
      </c>
    </row>
    <row r="938" spans="1:14" x14ac:dyDescent="0.2">
      <c r="A938" s="343">
        <v>45000</v>
      </c>
      <c r="B938" s="106" t="s">
        <v>541</v>
      </c>
      <c r="C938" s="58">
        <v>11840.1</v>
      </c>
      <c r="D938" t="s">
        <v>452</v>
      </c>
      <c r="E938" t="s">
        <v>7126</v>
      </c>
      <c r="F938" t="s">
        <v>3304</v>
      </c>
      <c r="H938" s="112">
        <v>3</v>
      </c>
      <c r="I938">
        <v>801</v>
      </c>
      <c r="J938" s="112" t="s">
        <v>2937</v>
      </c>
      <c r="K938">
        <v>961.2</v>
      </c>
      <c r="L938" t="s">
        <v>459</v>
      </c>
      <c r="M938" t="s">
        <v>7116</v>
      </c>
      <c r="N938" t="s">
        <v>7117</v>
      </c>
    </row>
    <row r="939" spans="1:14" x14ac:dyDescent="0.2">
      <c r="A939" s="343">
        <v>44992</v>
      </c>
      <c r="B939" s="106" t="s">
        <v>541</v>
      </c>
      <c r="C939" s="58">
        <v>6563.1</v>
      </c>
      <c r="D939" t="s">
        <v>452</v>
      </c>
      <c r="E939" t="s">
        <v>7138</v>
      </c>
      <c r="F939" t="s">
        <v>6013</v>
      </c>
      <c r="H939" s="112">
        <v>8</v>
      </c>
      <c r="I939">
        <v>549</v>
      </c>
      <c r="J939" s="112" t="s">
        <v>2937</v>
      </c>
      <c r="K939">
        <v>658.8</v>
      </c>
      <c r="L939" t="s">
        <v>459</v>
      </c>
      <c r="M939" t="s">
        <v>7116</v>
      </c>
      <c r="N939" t="s">
        <v>7117</v>
      </c>
    </row>
    <row r="940" spans="1:14" x14ac:dyDescent="0.2">
      <c r="A940" s="343">
        <v>44993</v>
      </c>
      <c r="B940" s="106" t="s">
        <v>541</v>
      </c>
      <c r="C940" s="58">
        <v>6563.1</v>
      </c>
      <c r="D940" t="s">
        <v>452</v>
      </c>
      <c r="E940" t="s">
        <v>7138</v>
      </c>
      <c r="F940" t="s">
        <v>6013</v>
      </c>
      <c r="H940" s="112">
        <v>1</v>
      </c>
      <c r="I940">
        <v>549</v>
      </c>
      <c r="J940" s="112" t="s">
        <v>2937</v>
      </c>
      <c r="K940">
        <v>658.8</v>
      </c>
      <c r="L940" t="s">
        <v>459</v>
      </c>
      <c r="M940" t="s">
        <v>7116</v>
      </c>
      <c r="N940" t="s">
        <v>7117</v>
      </c>
    </row>
    <row r="941" spans="1:14" x14ac:dyDescent="0.2">
      <c r="A941" s="343">
        <v>44994</v>
      </c>
      <c r="B941" s="106" t="s">
        <v>541</v>
      </c>
      <c r="C941" s="58">
        <v>6563.1</v>
      </c>
      <c r="D941" t="s">
        <v>452</v>
      </c>
      <c r="E941" t="s">
        <v>7138</v>
      </c>
      <c r="F941" t="s">
        <v>6013</v>
      </c>
      <c r="H941" s="112">
        <v>2</v>
      </c>
      <c r="I941">
        <v>549</v>
      </c>
      <c r="J941" s="112" t="s">
        <v>2937</v>
      </c>
      <c r="K941">
        <v>658.8</v>
      </c>
      <c r="L941" t="s">
        <v>459</v>
      </c>
      <c r="M941" t="s">
        <v>7116</v>
      </c>
      <c r="N941" t="s">
        <v>7117</v>
      </c>
    </row>
    <row r="942" spans="1:14" x14ac:dyDescent="0.2">
      <c r="A942" s="343">
        <v>44994</v>
      </c>
      <c r="B942" s="106" t="s">
        <v>541</v>
      </c>
      <c r="C942" s="58">
        <v>6637.1</v>
      </c>
      <c r="D942" t="s">
        <v>452</v>
      </c>
      <c r="E942" t="s">
        <v>7138</v>
      </c>
      <c r="F942" t="s">
        <v>6013</v>
      </c>
      <c r="H942" s="112">
        <v>2</v>
      </c>
      <c r="I942">
        <v>549</v>
      </c>
      <c r="J942" s="112" t="s">
        <v>2937</v>
      </c>
      <c r="K942">
        <v>658.8</v>
      </c>
      <c r="L942" t="s">
        <v>459</v>
      </c>
      <c r="M942" t="s">
        <v>7116</v>
      </c>
      <c r="N942" t="s">
        <v>7117</v>
      </c>
    </row>
    <row r="943" spans="1:14" x14ac:dyDescent="0.2">
      <c r="A943" s="343">
        <v>44995</v>
      </c>
      <c r="B943" s="106" t="s">
        <v>541</v>
      </c>
      <c r="C943" s="58">
        <v>6637.1</v>
      </c>
      <c r="D943" t="s">
        <v>452</v>
      </c>
      <c r="E943" t="s">
        <v>7138</v>
      </c>
      <c r="F943" t="s">
        <v>6013</v>
      </c>
      <c r="H943" s="112">
        <v>2</v>
      </c>
      <c r="I943">
        <v>549</v>
      </c>
      <c r="J943" s="112" t="s">
        <v>2937</v>
      </c>
      <c r="K943">
        <v>658.8</v>
      </c>
      <c r="L943" t="s">
        <v>459</v>
      </c>
      <c r="M943" t="s">
        <v>7116</v>
      </c>
      <c r="N943" t="s">
        <v>7117</v>
      </c>
    </row>
    <row r="944" spans="1:14" x14ac:dyDescent="0.2">
      <c r="A944" s="343">
        <v>44998</v>
      </c>
      <c r="B944" s="106" t="s">
        <v>541</v>
      </c>
      <c r="C944" s="58">
        <v>6637.1</v>
      </c>
      <c r="D944" t="s">
        <v>452</v>
      </c>
      <c r="E944" t="s">
        <v>7138</v>
      </c>
      <c r="F944" t="s">
        <v>6013</v>
      </c>
      <c r="H944" s="112">
        <v>4</v>
      </c>
      <c r="I944">
        <v>549</v>
      </c>
      <c r="J944" s="112" t="s">
        <v>2937</v>
      </c>
      <c r="K944">
        <v>658.8</v>
      </c>
      <c r="L944" t="s">
        <v>459</v>
      </c>
      <c r="M944" t="s">
        <v>7116</v>
      </c>
      <c r="N944" t="s">
        <v>7117</v>
      </c>
    </row>
    <row r="945" spans="1:14" x14ac:dyDescent="0.2">
      <c r="A945" s="343">
        <v>44999</v>
      </c>
      <c r="B945" s="106" t="s">
        <v>541</v>
      </c>
      <c r="C945" s="58">
        <v>6637.1</v>
      </c>
      <c r="D945" t="s">
        <v>452</v>
      </c>
      <c r="E945" t="s">
        <v>7138</v>
      </c>
      <c r="F945" t="s">
        <v>6013</v>
      </c>
      <c r="H945" s="112">
        <v>8</v>
      </c>
      <c r="I945">
        <v>549</v>
      </c>
      <c r="J945" s="112" t="s">
        <v>2937</v>
      </c>
      <c r="K945">
        <v>658.8</v>
      </c>
      <c r="L945" t="s">
        <v>459</v>
      </c>
      <c r="M945" t="s">
        <v>7116</v>
      </c>
      <c r="N945" t="s">
        <v>7117</v>
      </c>
    </row>
    <row r="946" spans="1:14" x14ac:dyDescent="0.2">
      <c r="A946" s="343">
        <v>44986</v>
      </c>
      <c r="B946" s="106" t="s">
        <v>541</v>
      </c>
      <c r="C946" s="58">
        <v>6500.1</v>
      </c>
      <c r="D946" t="s">
        <v>452</v>
      </c>
      <c r="E946" t="s">
        <v>7138</v>
      </c>
      <c r="F946" t="s">
        <v>6013</v>
      </c>
      <c r="H946" s="112">
        <v>8</v>
      </c>
      <c r="I946">
        <v>549</v>
      </c>
      <c r="J946" s="112" t="s">
        <v>2937</v>
      </c>
      <c r="K946">
        <v>658.8</v>
      </c>
      <c r="L946" t="s">
        <v>459</v>
      </c>
      <c r="M946" t="s">
        <v>7116</v>
      </c>
      <c r="N946" t="s">
        <v>7117</v>
      </c>
    </row>
    <row r="947" spans="1:14" x14ac:dyDescent="0.2">
      <c r="A947" s="343">
        <v>44987</v>
      </c>
      <c r="B947" s="106" t="s">
        <v>541</v>
      </c>
      <c r="C947" s="58">
        <v>6500.1</v>
      </c>
      <c r="D947" t="s">
        <v>452</v>
      </c>
      <c r="E947" t="s">
        <v>7138</v>
      </c>
      <c r="F947" t="s">
        <v>6013</v>
      </c>
      <c r="H947" s="112">
        <v>4</v>
      </c>
      <c r="I947">
        <v>549</v>
      </c>
      <c r="J947" s="112" t="s">
        <v>2937</v>
      </c>
      <c r="K947">
        <v>658.8</v>
      </c>
      <c r="L947" t="s">
        <v>459</v>
      </c>
      <c r="M947" t="s">
        <v>7116</v>
      </c>
      <c r="N947" t="s">
        <v>7117</v>
      </c>
    </row>
    <row r="948" spans="1:14" x14ac:dyDescent="0.2">
      <c r="A948" s="343">
        <v>44988</v>
      </c>
      <c r="B948" s="106" t="s">
        <v>541</v>
      </c>
      <c r="C948" s="58">
        <v>6500.1</v>
      </c>
      <c r="D948" t="s">
        <v>452</v>
      </c>
      <c r="E948" t="s">
        <v>7138</v>
      </c>
      <c r="F948" t="s">
        <v>6013</v>
      </c>
      <c r="H948" s="112">
        <v>4</v>
      </c>
      <c r="I948">
        <v>549</v>
      </c>
      <c r="J948" s="112" t="s">
        <v>2937</v>
      </c>
      <c r="K948">
        <v>658.8</v>
      </c>
      <c r="L948" t="s">
        <v>459</v>
      </c>
      <c r="M948" t="s">
        <v>7116</v>
      </c>
      <c r="N948" t="s">
        <v>7117</v>
      </c>
    </row>
    <row r="949" spans="1:14" x14ac:dyDescent="0.2">
      <c r="A949" s="343">
        <v>44992</v>
      </c>
      <c r="B949" s="106" t="s">
        <v>541</v>
      </c>
      <c r="C949" s="58">
        <v>6542.1</v>
      </c>
      <c r="D949" t="s">
        <v>452</v>
      </c>
      <c r="E949" t="s">
        <v>7142</v>
      </c>
      <c r="F949" t="s">
        <v>3265</v>
      </c>
      <c r="H949" s="112">
        <v>8</v>
      </c>
      <c r="I949">
        <v>694</v>
      </c>
      <c r="J949" s="112" t="s">
        <v>2937</v>
      </c>
      <c r="K949">
        <v>832.8</v>
      </c>
      <c r="L949" t="s">
        <v>459</v>
      </c>
      <c r="M949" t="s">
        <v>7116</v>
      </c>
      <c r="N949" t="s">
        <v>7117</v>
      </c>
    </row>
    <row r="950" spans="1:14" x14ac:dyDescent="0.2">
      <c r="A950" s="343">
        <v>44993</v>
      </c>
      <c r="B950" s="106" t="s">
        <v>541</v>
      </c>
      <c r="C950" s="58">
        <v>6542.1</v>
      </c>
      <c r="D950" t="s">
        <v>452</v>
      </c>
      <c r="E950" t="s">
        <v>7142</v>
      </c>
      <c r="F950" t="s">
        <v>3265</v>
      </c>
      <c r="H950" s="112">
        <v>8</v>
      </c>
      <c r="I950">
        <v>694</v>
      </c>
      <c r="J950" s="112" t="s">
        <v>2937</v>
      </c>
      <c r="K950">
        <v>832.8</v>
      </c>
      <c r="L950" t="s">
        <v>459</v>
      </c>
      <c r="M950" t="s">
        <v>7116</v>
      </c>
      <c r="N950" t="s">
        <v>7117</v>
      </c>
    </row>
    <row r="951" spans="1:14" x14ac:dyDescent="0.2">
      <c r="A951" s="343">
        <v>44994</v>
      </c>
      <c r="B951" s="106" t="s">
        <v>541</v>
      </c>
      <c r="C951" s="58">
        <v>6542.1</v>
      </c>
      <c r="D951" t="s">
        <v>452</v>
      </c>
      <c r="E951" t="s">
        <v>7142</v>
      </c>
      <c r="F951" t="s">
        <v>3265</v>
      </c>
      <c r="H951" s="112">
        <v>4</v>
      </c>
      <c r="I951">
        <v>694</v>
      </c>
      <c r="J951" s="112" t="s">
        <v>2937</v>
      </c>
      <c r="K951">
        <v>832.8</v>
      </c>
      <c r="L951" t="s">
        <v>459</v>
      </c>
      <c r="M951" t="s">
        <v>7116</v>
      </c>
      <c r="N951" t="s">
        <v>7117</v>
      </c>
    </row>
    <row r="952" spans="1:14" x14ac:dyDescent="0.2">
      <c r="A952" s="343">
        <v>44986</v>
      </c>
      <c r="B952" s="106" t="s">
        <v>541</v>
      </c>
      <c r="C952" s="58">
        <v>6542.1</v>
      </c>
      <c r="D952" t="s">
        <v>452</v>
      </c>
      <c r="E952" t="s">
        <v>7135</v>
      </c>
      <c r="F952" t="s">
        <v>6356</v>
      </c>
      <c r="H952" s="112">
        <v>8</v>
      </c>
      <c r="I952">
        <v>295</v>
      </c>
      <c r="J952" s="112" t="s">
        <v>2937</v>
      </c>
      <c r="K952">
        <v>354</v>
      </c>
      <c r="L952" t="s">
        <v>459</v>
      </c>
      <c r="M952" t="s">
        <v>7116</v>
      </c>
      <c r="N952" t="s">
        <v>7117</v>
      </c>
    </row>
    <row r="953" spans="1:14" x14ac:dyDescent="0.2">
      <c r="A953" s="343">
        <v>44987</v>
      </c>
      <c r="B953" s="106" t="s">
        <v>541</v>
      </c>
      <c r="C953" s="58">
        <v>6542.1</v>
      </c>
      <c r="D953" t="s">
        <v>452</v>
      </c>
      <c r="E953" t="s">
        <v>7135</v>
      </c>
      <c r="F953" t="s">
        <v>6356</v>
      </c>
      <c r="H953" s="112">
        <v>8</v>
      </c>
      <c r="I953">
        <v>295</v>
      </c>
      <c r="J953" s="112" t="s">
        <v>2937</v>
      </c>
      <c r="K953">
        <v>354</v>
      </c>
      <c r="L953" t="s">
        <v>459</v>
      </c>
      <c r="M953" t="s">
        <v>7116</v>
      </c>
      <c r="N953" t="s">
        <v>7117</v>
      </c>
    </row>
    <row r="954" spans="1:14" x14ac:dyDescent="0.2">
      <c r="A954" s="343">
        <v>44986</v>
      </c>
      <c r="B954" s="106" t="s">
        <v>541</v>
      </c>
      <c r="C954" s="58">
        <v>6542.1</v>
      </c>
      <c r="D954" t="s">
        <v>452</v>
      </c>
      <c r="E954" t="s">
        <v>7142</v>
      </c>
      <c r="F954" t="s">
        <v>3265</v>
      </c>
      <c r="H954" s="112">
        <v>8</v>
      </c>
      <c r="I954">
        <v>694</v>
      </c>
      <c r="J954" s="112" t="s">
        <v>2937</v>
      </c>
      <c r="K954">
        <v>832.8</v>
      </c>
      <c r="L954" t="s">
        <v>459</v>
      </c>
      <c r="M954" t="s">
        <v>7116</v>
      </c>
      <c r="N954" t="s">
        <v>7117</v>
      </c>
    </row>
    <row r="955" spans="1:14" x14ac:dyDescent="0.2">
      <c r="A955" s="343">
        <v>44988</v>
      </c>
      <c r="B955" s="106" t="s">
        <v>541</v>
      </c>
      <c r="C955" s="58">
        <v>6542.1</v>
      </c>
      <c r="D955" t="s">
        <v>452</v>
      </c>
      <c r="E955" t="s">
        <v>7135</v>
      </c>
      <c r="F955" t="s">
        <v>6356</v>
      </c>
      <c r="H955" s="112">
        <v>8</v>
      </c>
      <c r="I955">
        <v>295</v>
      </c>
      <c r="J955" s="112" t="s">
        <v>2937</v>
      </c>
      <c r="K955">
        <v>354</v>
      </c>
      <c r="L955" t="s">
        <v>459</v>
      </c>
      <c r="M955" t="s">
        <v>7116</v>
      </c>
      <c r="N955" t="s">
        <v>7117</v>
      </c>
    </row>
    <row r="956" spans="1:14" x14ac:dyDescent="0.2">
      <c r="A956" s="343">
        <v>44987</v>
      </c>
      <c r="B956" s="106" t="s">
        <v>541</v>
      </c>
      <c r="C956" s="58">
        <v>6542.1</v>
      </c>
      <c r="D956" t="s">
        <v>452</v>
      </c>
      <c r="E956" t="s">
        <v>7142</v>
      </c>
      <c r="F956" t="s">
        <v>3265</v>
      </c>
      <c r="H956" s="112">
        <v>8</v>
      </c>
      <c r="I956">
        <v>694</v>
      </c>
      <c r="J956" s="112" t="s">
        <v>2937</v>
      </c>
      <c r="K956">
        <v>832.8</v>
      </c>
      <c r="L956" t="s">
        <v>459</v>
      </c>
      <c r="M956" t="s">
        <v>7116</v>
      </c>
      <c r="N956" t="s">
        <v>7117</v>
      </c>
    </row>
    <row r="957" spans="1:14" x14ac:dyDescent="0.2">
      <c r="A957" s="343">
        <v>44999</v>
      </c>
      <c r="B957" s="106" t="s">
        <v>541</v>
      </c>
      <c r="C957" s="58">
        <v>6542.1</v>
      </c>
      <c r="D957" t="s">
        <v>452</v>
      </c>
      <c r="E957" t="s">
        <v>7135</v>
      </c>
      <c r="F957" t="s">
        <v>6356</v>
      </c>
      <c r="H957" s="112">
        <v>4</v>
      </c>
      <c r="I957">
        <v>295</v>
      </c>
      <c r="J957" s="112" t="s">
        <v>2937</v>
      </c>
      <c r="K957">
        <v>354</v>
      </c>
      <c r="L957" t="s">
        <v>459</v>
      </c>
      <c r="M957" t="s">
        <v>7116</v>
      </c>
      <c r="N957" t="s">
        <v>7117</v>
      </c>
    </row>
    <row r="958" spans="1:14" x14ac:dyDescent="0.2">
      <c r="A958" s="343">
        <v>44988</v>
      </c>
      <c r="B958" s="106" t="s">
        <v>541</v>
      </c>
      <c r="C958" s="58">
        <v>6542.1</v>
      </c>
      <c r="D958" t="s">
        <v>452</v>
      </c>
      <c r="E958" t="s">
        <v>7142</v>
      </c>
      <c r="F958" t="s">
        <v>3265</v>
      </c>
      <c r="H958" s="112">
        <v>8</v>
      </c>
      <c r="I958">
        <v>694</v>
      </c>
      <c r="J958" s="112" t="s">
        <v>2937</v>
      </c>
      <c r="K958">
        <v>832.8</v>
      </c>
      <c r="L958" t="s">
        <v>459</v>
      </c>
      <c r="M958" t="s">
        <v>7116</v>
      </c>
      <c r="N958" t="s">
        <v>7117</v>
      </c>
    </row>
    <row r="959" spans="1:14" x14ac:dyDescent="0.2">
      <c r="A959" s="343">
        <v>45000</v>
      </c>
      <c r="B959" s="106" t="s">
        <v>541</v>
      </c>
      <c r="C959" s="58">
        <v>6542.1</v>
      </c>
      <c r="D959" t="s">
        <v>452</v>
      </c>
      <c r="E959" t="s">
        <v>7135</v>
      </c>
      <c r="F959" t="s">
        <v>6356</v>
      </c>
      <c r="H959" s="112">
        <v>4</v>
      </c>
      <c r="I959">
        <v>295</v>
      </c>
      <c r="J959" s="112" t="s">
        <v>2937</v>
      </c>
      <c r="K959">
        <v>354</v>
      </c>
      <c r="L959" t="s">
        <v>459</v>
      </c>
      <c r="M959" t="s">
        <v>7116</v>
      </c>
      <c r="N959" t="s">
        <v>7117</v>
      </c>
    </row>
    <row r="960" spans="1:14" x14ac:dyDescent="0.2">
      <c r="A960" s="343">
        <v>44998</v>
      </c>
      <c r="B960" s="106" t="s">
        <v>541</v>
      </c>
      <c r="C960" s="58">
        <v>6542.1</v>
      </c>
      <c r="D960" t="s">
        <v>452</v>
      </c>
      <c r="E960" t="s">
        <v>7142</v>
      </c>
      <c r="F960" t="s">
        <v>3265</v>
      </c>
      <c r="H960" s="112">
        <v>8</v>
      </c>
      <c r="I960">
        <v>694</v>
      </c>
      <c r="J960" s="112" t="s">
        <v>2937</v>
      </c>
      <c r="K960">
        <v>832.8</v>
      </c>
      <c r="L960" t="s">
        <v>459</v>
      </c>
      <c r="M960" t="s">
        <v>7116</v>
      </c>
      <c r="N960" t="s">
        <v>7117</v>
      </c>
    </row>
    <row r="961" spans="1:14" x14ac:dyDescent="0.2">
      <c r="A961" s="343">
        <v>44999</v>
      </c>
      <c r="B961" s="106" t="s">
        <v>541</v>
      </c>
      <c r="C961" s="58">
        <v>6542.1</v>
      </c>
      <c r="D961" t="s">
        <v>452</v>
      </c>
      <c r="E961" t="s">
        <v>7142</v>
      </c>
      <c r="F961" t="s">
        <v>3265</v>
      </c>
      <c r="H961" s="112">
        <v>8</v>
      </c>
      <c r="I961">
        <v>694</v>
      </c>
      <c r="J961" s="112" t="s">
        <v>2937</v>
      </c>
      <c r="K961">
        <v>832.8</v>
      </c>
      <c r="L961" t="s">
        <v>459</v>
      </c>
      <c r="M961" t="s">
        <v>7116</v>
      </c>
      <c r="N961" t="s">
        <v>7117</v>
      </c>
    </row>
    <row r="962" spans="1:14" x14ac:dyDescent="0.2">
      <c r="A962" s="343">
        <v>45000</v>
      </c>
      <c r="B962" s="106" t="s">
        <v>541</v>
      </c>
      <c r="C962" s="58">
        <v>6542.1</v>
      </c>
      <c r="D962" t="s">
        <v>452</v>
      </c>
      <c r="E962" t="s">
        <v>7142</v>
      </c>
      <c r="F962" t="s">
        <v>3265</v>
      </c>
      <c r="H962" s="112">
        <v>6</v>
      </c>
      <c r="I962">
        <v>694</v>
      </c>
      <c r="J962" s="112" t="s">
        <v>2937</v>
      </c>
      <c r="K962">
        <v>832.8</v>
      </c>
      <c r="L962" t="s">
        <v>459</v>
      </c>
      <c r="M962" t="s">
        <v>7116</v>
      </c>
      <c r="N962" t="s">
        <v>7117</v>
      </c>
    </row>
    <row r="963" spans="1:14" x14ac:dyDescent="0.2">
      <c r="A963" s="343">
        <v>45002</v>
      </c>
      <c r="B963" s="106" t="s">
        <v>541</v>
      </c>
      <c r="C963" s="58">
        <v>6374.1</v>
      </c>
      <c r="D963" t="s">
        <v>452</v>
      </c>
      <c r="E963" t="s">
        <v>7127</v>
      </c>
      <c r="F963" t="s">
        <v>3011</v>
      </c>
      <c r="H963" s="112">
        <v>4</v>
      </c>
      <c r="I963">
        <v>693</v>
      </c>
      <c r="J963" s="112" t="s">
        <v>2937</v>
      </c>
      <c r="K963">
        <v>831.6</v>
      </c>
      <c r="L963" t="s">
        <v>459</v>
      </c>
      <c r="M963" t="s">
        <v>7116</v>
      </c>
      <c r="N963" t="s">
        <v>7117</v>
      </c>
    </row>
    <row r="964" spans="1:14" x14ac:dyDescent="0.2">
      <c r="A964" s="343">
        <v>45012</v>
      </c>
      <c r="B964" s="106" t="s">
        <v>541</v>
      </c>
      <c r="C964" s="58">
        <v>6542.1</v>
      </c>
      <c r="D964" t="s">
        <v>452</v>
      </c>
      <c r="E964" t="s">
        <v>7121</v>
      </c>
      <c r="F964" t="s">
        <v>4830</v>
      </c>
      <c r="H964" s="112">
        <v>8</v>
      </c>
      <c r="I964">
        <v>358</v>
      </c>
      <c r="J964" s="112" t="s">
        <v>2937</v>
      </c>
      <c r="K964">
        <v>429.6</v>
      </c>
      <c r="L964" t="s">
        <v>459</v>
      </c>
      <c r="M964" t="s">
        <v>7116</v>
      </c>
      <c r="N964" t="s">
        <v>7117</v>
      </c>
    </row>
    <row r="965" spans="1:14" x14ac:dyDescent="0.2">
      <c r="A965" s="343">
        <v>45007</v>
      </c>
      <c r="B965" s="106" t="s">
        <v>541</v>
      </c>
      <c r="C965" s="58">
        <v>6630.1</v>
      </c>
      <c r="D965" t="s">
        <v>452</v>
      </c>
      <c r="E965" t="s">
        <v>7115</v>
      </c>
      <c r="F965" t="s">
        <v>4389</v>
      </c>
      <c r="H965" s="112">
        <v>4</v>
      </c>
      <c r="I965">
        <v>356</v>
      </c>
      <c r="J965" s="112" t="s">
        <v>2937</v>
      </c>
      <c r="K965">
        <v>427.2</v>
      </c>
      <c r="L965" t="s">
        <v>459</v>
      </c>
      <c r="M965" t="s">
        <v>7116</v>
      </c>
      <c r="N965" t="s">
        <v>7117</v>
      </c>
    </row>
    <row r="966" spans="1:14" x14ac:dyDescent="0.2">
      <c r="A966" s="343">
        <v>45013</v>
      </c>
      <c r="B966" s="106" t="s">
        <v>541</v>
      </c>
      <c r="C966" s="58">
        <v>6542.1</v>
      </c>
      <c r="D966" t="s">
        <v>452</v>
      </c>
      <c r="E966" t="s">
        <v>7121</v>
      </c>
      <c r="F966" t="s">
        <v>4830</v>
      </c>
      <c r="H966" s="112">
        <v>8</v>
      </c>
      <c r="I966">
        <v>358</v>
      </c>
      <c r="J966" s="112" t="s">
        <v>2937</v>
      </c>
      <c r="K966">
        <v>429.6</v>
      </c>
      <c r="L966" t="s">
        <v>459</v>
      </c>
      <c r="M966" t="s">
        <v>7116</v>
      </c>
      <c r="N966" t="s">
        <v>7117</v>
      </c>
    </row>
    <row r="967" spans="1:14" x14ac:dyDescent="0.2">
      <c r="A967" s="343">
        <v>45008</v>
      </c>
      <c r="B967" s="106" t="s">
        <v>541</v>
      </c>
      <c r="C967" s="58">
        <v>6630.1</v>
      </c>
      <c r="D967" t="s">
        <v>452</v>
      </c>
      <c r="E967" t="s">
        <v>7115</v>
      </c>
      <c r="F967" t="s">
        <v>4389</v>
      </c>
      <c r="H967" s="112">
        <v>4</v>
      </c>
      <c r="I967">
        <v>356</v>
      </c>
      <c r="J967" s="112" t="s">
        <v>2937</v>
      </c>
      <c r="K967">
        <v>427.2</v>
      </c>
      <c r="L967" t="s">
        <v>459</v>
      </c>
      <c r="M967" t="s">
        <v>7116</v>
      </c>
      <c r="N967" t="s">
        <v>7117</v>
      </c>
    </row>
    <row r="968" spans="1:14" x14ac:dyDescent="0.2">
      <c r="A968" s="343">
        <v>45014</v>
      </c>
      <c r="B968" s="106" t="s">
        <v>541</v>
      </c>
      <c r="C968" s="58">
        <v>6542.1</v>
      </c>
      <c r="D968" t="s">
        <v>452</v>
      </c>
      <c r="E968" t="s">
        <v>7121</v>
      </c>
      <c r="F968" t="s">
        <v>4830</v>
      </c>
      <c r="H968" s="112">
        <v>8</v>
      </c>
      <c r="I968">
        <v>358</v>
      </c>
      <c r="J968" s="112" t="s">
        <v>2937</v>
      </c>
      <c r="K968">
        <v>429.6</v>
      </c>
      <c r="L968" t="s">
        <v>459</v>
      </c>
      <c r="M968" t="s">
        <v>7116</v>
      </c>
      <c r="N968" t="s">
        <v>7117</v>
      </c>
    </row>
    <row r="969" spans="1:14" x14ac:dyDescent="0.2">
      <c r="A969" s="343">
        <v>45006</v>
      </c>
      <c r="B969" s="106" t="s">
        <v>541</v>
      </c>
      <c r="C969" s="58">
        <v>6630.1</v>
      </c>
      <c r="D969" t="s">
        <v>452</v>
      </c>
      <c r="E969" t="s">
        <v>7127</v>
      </c>
      <c r="F969" t="s">
        <v>3011</v>
      </c>
      <c r="H969" s="112">
        <v>5</v>
      </c>
      <c r="I969">
        <v>693</v>
      </c>
      <c r="J969" s="112" t="s">
        <v>2937</v>
      </c>
      <c r="K969">
        <v>831.6</v>
      </c>
      <c r="L969" t="s">
        <v>459</v>
      </c>
      <c r="M969" t="s">
        <v>7116</v>
      </c>
      <c r="N969" t="s">
        <v>7117</v>
      </c>
    </row>
    <row r="970" spans="1:14" x14ac:dyDescent="0.2">
      <c r="A970" s="343">
        <v>45015</v>
      </c>
      <c r="B970" s="106" t="s">
        <v>541</v>
      </c>
      <c r="C970" s="58">
        <v>6542.1</v>
      </c>
      <c r="D970" t="s">
        <v>452</v>
      </c>
      <c r="E970" t="s">
        <v>7121</v>
      </c>
      <c r="F970" t="s">
        <v>4830</v>
      </c>
      <c r="H970" s="112">
        <v>8</v>
      </c>
      <c r="I970">
        <v>358</v>
      </c>
      <c r="J970" s="112" t="s">
        <v>2937</v>
      </c>
      <c r="K970">
        <v>429.6</v>
      </c>
      <c r="L970" t="s">
        <v>459</v>
      </c>
      <c r="M970" t="s">
        <v>7116</v>
      </c>
      <c r="N970" t="s">
        <v>7117</v>
      </c>
    </row>
    <row r="971" spans="1:14" x14ac:dyDescent="0.2">
      <c r="A971" s="343">
        <v>45007</v>
      </c>
      <c r="B971" s="106" t="s">
        <v>541</v>
      </c>
      <c r="C971" s="58">
        <v>6630.1</v>
      </c>
      <c r="D971" t="s">
        <v>452</v>
      </c>
      <c r="E971" t="s">
        <v>7127</v>
      </c>
      <c r="F971" t="s">
        <v>3011</v>
      </c>
      <c r="H971" s="112">
        <v>2</v>
      </c>
      <c r="I971">
        <v>693</v>
      </c>
      <c r="J971" s="112" t="s">
        <v>2937</v>
      </c>
      <c r="K971">
        <v>831.6</v>
      </c>
      <c r="L971" t="s">
        <v>459</v>
      </c>
      <c r="M971" t="s">
        <v>7116</v>
      </c>
      <c r="N971" t="s">
        <v>7117</v>
      </c>
    </row>
    <row r="972" spans="1:14" x14ac:dyDescent="0.2">
      <c r="A972" s="343">
        <v>45012</v>
      </c>
      <c r="B972" s="106" t="s">
        <v>541</v>
      </c>
      <c r="C972" s="58">
        <v>6630.1</v>
      </c>
      <c r="D972" t="s">
        <v>452</v>
      </c>
      <c r="E972" t="s">
        <v>7115</v>
      </c>
      <c r="F972" t="s">
        <v>4389</v>
      </c>
      <c r="H972" s="112">
        <v>2</v>
      </c>
      <c r="I972">
        <v>356</v>
      </c>
      <c r="J972" s="112" t="s">
        <v>2937</v>
      </c>
      <c r="K972">
        <v>427.2</v>
      </c>
      <c r="L972" t="s">
        <v>459</v>
      </c>
      <c r="M972" t="s">
        <v>7116</v>
      </c>
      <c r="N972" t="s">
        <v>7117</v>
      </c>
    </row>
    <row r="973" spans="1:14" x14ac:dyDescent="0.2">
      <c r="A973" s="343">
        <v>45016</v>
      </c>
      <c r="B973" s="106" t="s">
        <v>541</v>
      </c>
      <c r="C973" s="58">
        <v>6542.1</v>
      </c>
      <c r="D973" t="s">
        <v>452</v>
      </c>
      <c r="E973" t="s">
        <v>7121</v>
      </c>
      <c r="F973" t="s">
        <v>4830</v>
      </c>
      <c r="H973" s="112">
        <v>8</v>
      </c>
      <c r="I973">
        <v>358</v>
      </c>
      <c r="J973" s="112" t="s">
        <v>2937</v>
      </c>
      <c r="K973">
        <v>429.6</v>
      </c>
      <c r="L973" t="s">
        <v>459</v>
      </c>
      <c r="M973" t="s">
        <v>7116</v>
      </c>
      <c r="N973" t="s">
        <v>7117</v>
      </c>
    </row>
    <row r="974" spans="1:14" x14ac:dyDescent="0.2">
      <c r="A974" s="343">
        <v>45014</v>
      </c>
      <c r="B974" s="106" t="s">
        <v>541</v>
      </c>
      <c r="C974" s="58">
        <v>6630.1</v>
      </c>
      <c r="D974" t="s">
        <v>452</v>
      </c>
      <c r="E974" t="s">
        <v>7115</v>
      </c>
      <c r="F974" t="s">
        <v>4389</v>
      </c>
      <c r="H974" s="112">
        <v>8</v>
      </c>
      <c r="I974">
        <v>356</v>
      </c>
      <c r="J974" s="112" t="s">
        <v>2937</v>
      </c>
      <c r="K974">
        <v>427.2</v>
      </c>
      <c r="L974" t="s">
        <v>459</v>
      </c>
      <c r="M974" t="s">
        <v>7116</v>
      </c>
      <c r="N974" t="s">
        <v>7117</v>
      </c>
    </row>
    <row r="975" spans="1:14" x14ac:dyDescent="0.2">
      <c r="A975" s="343">
        <v>45001</v>
      </c>
      <c r="B975" s="106" t="s">
        <v>541</v>
      </c>
      <c r="C975" s="58">
        <v>6542.1</v>
      </c>
      <c r="D975" t="s">
        <v>452</v>
      </c>
      <c r="E975" t="s">
        <v>7121</v>
      </c>
      <c r="F975" t="s">
        <v>4830</v>
      </c>
      <c r="H975" s="112">
        <v>8</v>
      </c>
      <c r="I975">
        <v>358</v>
      </c>
      <c r="J975" s="112" t="s">
        <v>2937</v>
      </c>
      <c r="K975">
        <v>429.6</v>
      </c>
      <c r="L975" t="s">
        <v>459</v>
      </c>
      <c r="M975" t="s">
        <v>7116</v>
      </c>
      <c r="N975" t="s">
        <v>7117</v>
      </c>
    </row>
    <row r="976" spans="1:14" x14ac:dyDescent="0.2">
      <c r="A976" s="343">
        <v>45015</v>
      </c>
      <c r="B976" s="106" t="s">
        <v>541</v>
      </c>
      <c r="C976" s="58">
        <v>6630.1</v>
      </c>
      <c r="D976" t="s">
        <v>452</v>
      </c>
      <c r="E976" t="s">
        <v>7115</v>
      </c>
      <c r="F976" t="s">
        <v>4389</v>
      </c>
      <c r="H976" s="112">
        <v>8</v>
      </c>
      <c r="I976">
        <v>356</v>
      </c>
      <c r="J976" s="112" t="s">
        <v>2937</v>
      </c>
      <c r="K976">
        <v>427.2</v>
      </c>
      <c r="L976" t="s">
        <v>459</v>
      </c>
      <c r="M976" t="s">
        <v>7116</v>
      </c>
      <c r="N976" t="s">
        <v>7117</v>
      </c>
    </row>
    <row r="977" spans="1:14" x14ac:dyDescent="0.2">
      <c r="A977" s="343">
        <v>45002</v>
      </c>
      <c r="B977" s="106" t="s">
        <v>541</v>
      </c>
      <c r="C977" s="58">
        <v>6542.1</v>
      </c>
      <c r="D977" t="s">
        <v>452</v>
      </c>
      <c r="E977" t="s">
        <v>7121</v>
      </c>
      <c r="F977" t="s">
        <v>4830</v>
      </c>
      <c r="H977" s="112">
        <v>8</v>
      </c>
      <c r="I977">
        <v>358</v>
      </c>
      <c r="J977" s="112" t="s">
        <v>2937</v>
      </c>
      <c r="K977">
        <v>429.6</v>
      </c>
      <c r="L977" t="s">
        <v>459</v>
      </c>
      <c r="M977" t="s">
        <v>7116</v>
      </c>
      <c r="N977" t="s">
        <v>7117</v>
      </c>
    </row>
    <row r="978" spans="1:14" x14ac:dyDescent="0.2">
      <c r="A978" s="343">
        <v>45016</v>
      </c>
      <c r="B978" s="106" t="s">
        <v>541</v>
      </c>
      <c r="C978" s="58">
        <v>6630.1</v>
      </c>
      <c r="D978" t="s">
        <v>452</v>
      </c>
      <c r="E978" t="s">
        <v>7115</v>
      </c>
      <c r="F978" t="s">
        <v>4389</v>
      </c>
      <c r="H978" s="112">
        <v>8</v>
      </c>
      <c r="I978">
        <v>356</v>
      </c>
      <c r="J978" s="112" t="s">
        <v>2937</v>
      </c>
      <c r="K978">
        <v>427.2</v>
      </c>
      <c r="L978" t="s">
        <v>459</v>
      </c>
      <c r="M978" t="s">
        <v>7116</v>
      </c>
      <c r="N978" t="s">
        <v>7117</v>
      </c>
    </row>
    <row r="979" spans="1:14" x14ac:dyDescent="0.2">
      <c r="A979" s="343">
        <v>45005</v>
      </c>
      <c r="B979" s="106" t="s">
        <v>541</v>
      </c>
      <c r="C979" s="58">
        <v>6542.1</v>
      </c>
      <c r="D979" t="s">
        <v>452</v>
      </c>
      <c r="E979" t="s">
        <v>7121</v>
      </c>
      <c r="F979" t="s">
        <v>4830</v>
      </c>
      <c r="H979" s="112">
        <v>8</v>
      </c>
      <c r="I979">
        <v>358</v>
      </c>
      <c r="J979" s="112" t="s">
        <v>2937</v>
      </c>
      <c r="K979">
        <v>429.6</v>
      </c>
      <c r="L979" t="s">
        <v>459</v>
      </c>
      <c r="M979" t="s">
        <v>7116</v>
      </c>
      <c r="N979" t="s">
        <v>7117</v>
      </c>
    </row>
    <row r="980" spans="1:14" x14ac:dyDescent="0.2">
      <c r="A980" s="343">
        <v>45006</v>
      </c>
      <c r="B980" s="106" t="s">
        <v>541</v>
      </c>
      <c r="C980" s="58">
        <v>6542.1</v>
      </c>
      <c r="D980" t="s">
        <v>452</v>
      </c>
      <c r="E980" t="s">
        <v>7121</v>
      </c>
      <c r="F980" t="s">
        <v>4830</v>
      </c>
      <c r="H980" s="112">
        <v>8</v>
      </c>
      <c r="I980">
        <v>358</v>
      </c>
      <c r="J980" s="112" t="s">
        <v>2937</v>
      </c>
      <c r="K980">
        <v>429.6</v>
      </c>
      <c r="L980" t="s">
        <v>459</v>
      </c>
      <c r="M980" t="s">
        <v>7116</v>
      </c>
      <c r="N980" t="s">
        <v>7117</v>
      </c>
    </row>
    <row r="981" spans="1:14" x14ac:dyDescent="0.2">
      <c r="A981" s="343">
        <v>45005</v>
      </c>
      <c r="B981" s="106" t="s">
        <v>541</v>
      </c>
      <c r="C981" s="58">
        <v>6374.1</v>
      </c>
      <c r="D981" t="s">
        <v>452</v>
      </c>
      <c r="E981" t="s">
        <v>7127</v>
      </c>
      <c r="F981" t="s">
        <v>3011</v>
      </c>
      <c r="H981" s="112">
        <v>4</v>
      </c>
      <c r="I981">
        <v>693</v>
      </c>
      <c r="J981" s="112" t="s">
        <v>2937</v>
      </c>
      <c r="K981">
        <v>831.6</v>
      </c>
      <c r="L981" t="s">
        <v>459</v>
      </c>
      <c r="M981" t="s">
        <v>7116</v>
      </c>
      <c r="N981" t="s">
        <v>7117</v>
      </c>
    </row>
    <row r="982" spans="1:14" x14ac:dyDescent="0.2">
      <c r="A982" s="343">
        <v>45007</v>
      </c>
      <c r="B982" s="106" t="s">
        <v>541</v>
      </c>
      <c r="C982" s="58">
        <v>6542.1</v>
      </c>
      <c r="D982" t="s">
        <v>452</v>
      </c>
      <c r="E982" t="s">
        <v>7121</v>
      </c>
      <c r="F982" t="s">
        <v>4830</v>
      </c>
      <c r="H982" s="112">
        <v>8</v>
      </c>
      <c r="I982">
        <v>358</v>
      </c>
      <c r="J982" s="112" t="s">
        <v>2937</v>
      </c>
      <c r="K982">
        <v>429.6</v>
      </c>
      <c r="L982" t="s">
        <v>459</v>
      </c>
      <c r="M982" t="s">
        <v>7116</v>
      </c>
      <c r="N982" t="s">
        <v>7117</v>
      </c>
    </row>
    <row r="983" spans="1:14" x14ac:dyDescent="0.2">
      <c r="A983" s="343">
        <v>45007</v>
      </c>
      <c r="B983" s="106" t="s">
        <v>541</v>
      </c>
      <c r="C983" s="58">
        <v>6374.1</v>
      </c>
      <c r="D983" t="s">
        <v>452</v>
      </c>
      <c r="E983" t="s">
        <v>7127</v>
      </c>
      <c r="F983" t="s">
        <v>3011</v>
      </c>
      <c r="H983" s="112">
        <v>2</v>
      </c>
      <c r="I983">
        <v>693</v>
      </c>
      <c r="J983" s="112" t="s">
        <v>2937</v>
      </c>
      <c r="K983">
        <v>831.6</v>
      </c>
      <c r="L983" t="s">
        <v>459</v>
      </c>
      <c r="M983" t="s">
        <v>7116</v>
      </c>
      <c r="N983" t="s">
        <v>7117</v>
      </c>
    </row>
    <row r="984" spans="1:14" x14ac:dyDescent="0.2">
      <c r="A984" s="343">
        <v>45008</v>
      </c>
      <c r="B984" s="106" t="s">
        <v>541</v>
      </c>
      <c r="C984" s="58">
        <v>6542.1</v>
      </c>
      <c r="D984" t="s">
        <v>452</v>
      </c>
      <c r="E984" t="s">
        <v>7121</v>
      </c>
      <c r="F984" t="s">
        <v>4830</v>
      </c>
      <c r="H984" s="112">
        <v>8</v>
      </c>
      <c r="I984">
        <v>358</v>
      </c>
      <c r="J984" s="112" t="s">
        <v>2937</v>
      </c>
      <c r="K984">
        <v>429.6</v>
      </c>
      <c r="L984" t="s">
        <v>459</v>
      </c>
      <c r="M984" t="s">
        <v>7116</v>
      </c>
      <c r="N984" t="s">
        <v>7117</v>
      </c>
    </row>
    <row r="985" spans="1:14" x14ac:dyDescent="0.2">
      <c r="A985" s="343">
        <v>45008</v>
      </c>
      <c r="B985" s="106" t="s">
        <v>541</v>
      </c>
      <c r="C985" s="58">
        <v>6374.1</v>
      </c>
      <c r="D985" t="s">
        <v>452</v>
      </c>
      <c r="E985" t="s">
        <v>7127</v>
      </c>
      <c r="F985" t="s">
        <v>3011</v>
      </c>
      <c r="H985" s="112">
        <v>2</v>
      </c>
      <c r="I985">
        <v>693</v>
      </c>
      <c r="J985" s="112" t="s">
        <v>2937</v>
      </c>
      <c r="K985">
        <v>831.6</v>
      </c>
      <c r="L985" t="s">
        <v>459</v>
      </c>
      <c r="M985" t="s">
        <v>7116</v>
      </c>
      <c r="N985" t="s">
        <v>7117</v>
      </c>
    </row>
    <row r="986" spans="1:14" x14ac:dyDescent="0.2">
      <c r="A986" s="343">
        <v>45009</v>
      </c>
      <c r="B986" s="106" t="s">
        <v>541</v>
      </c>
      <c r="C986" s="58">
        <v>6542.1</v>
      </c>
      <c r="D986" t="s">
        <v>452</v>
      </c>
      <c r="E986" t="s">
        <v>7121</v>
      </c>
      <c r="F986" t="s">
        <v>4830</v>
      </c>
      <c r="H986" s="112">
        <v>8</v>
      </c>
      <c r="I986">
        <v>358</v>
      </c>
      <c r="J986" s="112" t="s">
        <v>2937</v>
      </c>
      <c r="K986">
        <v>429.6</v>
      </c>
      <c r="L986" t="s">
        <v>459</v>
      </c>
      <c r="M986" t="s">
        <v>7116</v>
      </c>
      <c r="N986" t="s">
        <v>7117</v>
      </c>
    </row>
    <row r="987" spans="1:14" x14ac:dyDescent="0.2">
      <c r="A987" s="343">
        <v>45001</v>
      </c>
      <c r="B987" s="106" t="s">
        <v>541</v>
      </c>
      <c r="C987" s="58">
        <v>6630.1</v>
      </c>
      <c r="D987" t="s">
        <v>452</v>
      </c>
      <c r="E987" t="s">
        <v>7127</v>
      </c>
      <c r="F987" t="s">
        <v>3011</v>
      </c>
      <c r="H987" s="112">
        <v>8</v>
      </c>
      <c r="I987">
        <v>693</v>
      </c>
      <c r="J987" s="112" t="s">
        <v>2937</v>
      </c>
      <c r="K987">
        <v>831.6</v>
      </c>
      <c r="L987" t="s">
        <v>459</v>
      </c>
      <c r="M987" t="s">
        <v>7116</v>
      </c>
      <c r="N987" t="s">
        <v>7117</v>
      </c>
    </row>
    <row r="988" spans="1:14" x14ac:dyDescent="0.2">
      <c r="A988" s="343">
        <v>45002</v>
      </c>
      <c r="B988" s="106" t="s">
        <v>541</v>
      </c>
      <c r="C988" s="58">
        <v>6630.1</v>
      </c>
      <c r="D988" t="s">
        <v>452</v>
      </c>
      <c r="E988" t="s">
        <v>7127</v>
      </c>
      <c r="F988" t="s">
        <v>3011</v>
      </c>
      <c r="H988" s="112">
        <v>4</v>
      </c>
      <c r="I988">
        <v>693</v>
      </c>
      <c r="J988" s="112" t="s">
        <v>2937</v>
      </c>
      <c r="K988">
        <v>831.6</v>
      </c>
      <c r="L988" t="s">
        <v>459</v>
      </c>
      <c r="M988" t="s">
        <v>7116</v>
      </c>
      <c r="N988" t="s">
        <v>7117</v>
      </c>
    </row>
    <row r="989" spans="1:14" x14ac:dyDescent="0.2">
      <c r="A989" s="343">
        <v>45005</v>
      </c>
      <c r="B989" s="106" t="s">
        <v>541</v>
      </c>
      <c r="C989" s="58">
        <v>6542.1</v>
      </c>
      <c r="D989" t="s">
        <v>452</v>
      </c>
      <c r="E989" t="s">
        <v>7122</v>
      </c>
      <c r="F989" t="s">
        <v>3044</v>
      </c>
      <c r="H989" s="112">
        <v>8</v>
      </c>
      <c r="I989">
        <v>498</v>
      </c>
      <c r="J989" s="112" t="s">
        <v>2937</v>
      </c>
      <c r="K989">
        <v>597.6</v>
      </c>
      <c r="L989" t="s">
        <v>459</v>
      </c>
      <c r="M989" t="s">
        <v>7116</v>
      </c>
      <c r="N989" t="s">
        <v>7117</v>
      </c>
    </row>
    <row r="990" spans="1:14" x14ac:dyDescent="0.2">
      <c r="A990" s="343">
        <v>45012</v>
      </c>
      <c r="B990" s="106" t="s">
        <v>541</v>
      </c>
      <c r="C990" s="58">
        <v>6542.1</v>
      </c>
      <c r="D990" t="s">
        <v>452</v>
      </c>
      <c r="E990" t="s">
        <v>7135</v>
      </c>
      <c r="F990" t="s">
        <v>6356</v>
      </c>
      <c r="H990" s="112">
        <v>8</v>
      </c>
      <c r="I990">
        <v>295</v>
      </c>
      <c r="J990" s="112" t="s">
        <v>2937</v>
      </c>
      <c r="K990">
        <v>354</v>
      </c>
      <c r="L990" t="s">
        <v>459</v>
      </c>
      <c r="M990" t="s">
        <v>7116</v>
      </c>
      <c r="N990" t="s">
        <v>7117</v>
      </c>
    </row>
    <row r="991" spans="1:14" x14ac:dyDescent="0.2">
      <c r="A991" s="343">
        <v>45006</v>
      </c>
      <c r="B991" s="106" t="s">
        <v>541</v>
      </c>
      <c r="C991" s="58">
        <v>6542.1</v>
      </c>
      <c r="D991" t="s">
        <v>452</v>
      </c>
      <c r="E991" t="s">
        <v>7122</v>
      </c>
      <c r="F991" t="s">
        <v>3044</v>
      </c>
      <c r="H991" s="112">
        <v>7</v>
      </c>
      <c r="I991">
        <v>498</v>
      </c>
      <c r="J991" s="112" t="s">
        <v>2937</v>
      </c>
      <c r="K991">
        <v>597.6</v>
      </c>
      <c r="L991" t="s">
        <v>459</v>
      </c>
      <c r="M991" t="s">
        <v>7116</v>
      </c>
      <c r="N991" t="s">
        <v>7117</v>
      </c>
    </row>
    <row r="992" spans="1:14" x14ac:dyDescent="0.2">
      <c r="A992" s="343">
        <v>45013</v>
      </c>
      <c r="B992" s="106" t="s">
        <v>541</v>
      </c>
      <c r="C992" s="58">
        <v>6542.1</v>
      </c>
      <c r="D992" t="s">
        <v>452</v>
      </c>
      <c r="E992" t="s">
        <v>7135</v>
      </c>
      <c r="F992" t="s">
        <v>6356</v>
      </c>
      <c r="H992" s="112">
        <v>8</v>
      </c>
      <c r="I992">
        <v>295</v>
      </c>
      <c r="J992" s="112" t="s">
        <v>2937</v>
      </c>
      <c r="K992">
        <v>354</v>
      </c>
      <c r="L992" t="s">
        <v>459</v>
      </c>
      <c r="M992" t="s">
        <v>7116</v>
      </c>
      <c r="N992" t="s">
        <v>7117</v>
      </c>
    </row>
    <row r="993" spans="1:14" x14ac:dyDescent="0.2">
      <c r="A993" s="343">
        <v>45005</v>
      </c>
      <c r="B993" s="106" t="s">
        <v>541</v>
      </c>
      <c r="C993" s="58">
        <v>6630.1</v>
      </c>
      <c r="D993" t="s">
        <v>452</v>
      </c>
      <c r="E993" t="s">
        <v>7131</v>
      </c>
      <c r="F993" t="s">
        <v>2953</v>
      </c>
      <c r="H993" s="112">
        <v>8</v>
      </c>
      <c r="I993">
        <v>481</v>
      </c>
      <c r="J993" s="112" t="s">
        <v>2937</v>
      </c>
      <c r="K993">
        <v>577.20000000000005</v>
      </c>
      <c r="L993" t="s">
        <v>459</v>
      </c>
      <c r="M993" t="s">
        <v>7116</v>
      </c>
      <c r="N993" t="s">
        <v>7117</v>
      </c>
    </row>
    <row r="994" spans="1:14" x14ac:dyDescent="0.2">
      <c r="A994" s="343">
        <v>45007</v>
      </c>
      <c r="B994" s="106" t="s">
        <v>541</v>
      </c>
      <c r="C994" s="58">
        <v>6542.1</v>
      </c>
      <c r="D994" t="s">
        <v>452</v>
      </c>
      <c r="E994" t="s">
        <v>7122</v>
      </c>
      <c r="F994" t="s">
        <v>3044</v>
      </c>
      <c r="H994" s="112">
        <v>3</v>
      </c>
      <c r="I994">
        <v>498</v>
      </c>
      <c r="J994" s="112" t="s">
        <v>2937</v>
      </c>
      <c r="K994">
        <v>597.6</v>
      </c>
      <c r="L994" t="s">
        <v>459</v>
      </c>
      <c r="M994" t="s">
        <v>7116</v>
      </c>
      <c r="N994" t="s">
        <v>7117</v>
      </c>
    </row>
    <row r="995" spans="1:14" x14ac:dyDescent="0.2">
      <c r="A995" s="343">
        <v>45014</v>
      </c>
      <c r="B995" s="106" t="s">
        <v>541</v>
      </c>
      <c r="C995" s="58">
        <v>6542.1</v>
      </c>
      <c r="D995" t="s">
        <v>452</v>
      </c>
      <c r="E995" t="s">
        <v>7135</v>
      </c>
      <c r="F995" t="s">
        <v>6356</v>
      </c>
      <c r="H995" s="112">
        <v>8</v>
      </c>
      <c r="I995">
        <v>295</v>
      </c>
      <c r="J995" s="112" t="s">
        <v>2937</v>
      </c>
      <c r="K995">
        <v>354</v>
      </c>
      <c r="L995" t="s">
        <v>459</v>
      </c>
      <c r="M995" t="s">
        <v>7116</v>
      </c>
      <c r="N995" t="s">
        <v>7117</v>
      </c>
    </row>
    <row r="996" spans="1:14" x14ac:dyDescent="0.2">
      <c r="A996" s="343">
        <v>45006</v>
      </c>
      <c r="B996" s="106" t="s">
        <v>541</v>
      </c>
      <c r="C996" s="58">
        <v>6630.1</v>
      </c>
      <c r="D996" t="s">
        <v>452</v>
      </c>
      <c r="E996" t="s">
        <v>7131</v>
      </c>
      <c r="F996" t="s">
        <v>2953</v>
      </c>
      <c r="H996" s="112">
        <v>8</v>
      </c>
      <c r="I996">
        <v>481</v>
      </c>
      <c r="J996" s="112" t="s">
        <v>2937</v>
      </c>
      <c r="K996">
        <v>577.20000000000005</v>
      </c>
      <c r="L996" t="s">
        <v>459</v>
      </c>
      <c r="M996" t="s">
        <v>7116</v>
      </c>
      <c r="N996" t="s">
        <v>7117</v>
      </c>
    </row>
    <row r="997" spans="1:14" x14ac:dyDescent="0.2">
      <c r="A997" s="343">
        <v>45008</v>
      </c>
      <c r="B997" s="106" t="s">
        <v>541</v>
      </c>
      <c r="C997" s="58">
        <v>6542.1</v>
      </c>
      <c r="D997" t="s">
        <v>452</v>
      </c>
      <c r="E997" t="s">
        <v>7122</v>
      </c>
      <c r="F997" t="s">
        <v>3044</v>
      </c>
      <c r="H997" s="112">
        <v>4</v>
      </c>
      <c r="I997">
        <v>498</v>
      </c>
      <c r="J997" s="112" t="s">
        <v>2937</v>
      </c>
      <c r="K997">
        <v>597.6</v>
      </c>
      <c r="L997" t="s">
        <v>459</v>
      </c>
      <c r="M997" t="s">
        <v>7116</v>
      </c>
      <c r="N997" t="s">
        <v>7117</v>
      </c>
    </row>
    <row r="998" spans="1:14" x14ac:dyDescent="0.2">
      <c r="A998" s="343">
        <v>45015</v>
      </c>
      <c r="B998" s="106" t="s">
        <v>541</v>
      </c>
      <c r="C998" s="58">
        <v>6542.1</v>
      </c>
      <c r="D998" t="s">
        <v>452</v>
      </c>
      <c r="E998" t="s">
        <v>7135</v>
      </c>
      <c r="F998" t="s">
        <v>6356</v>
      </c>
      <c r="H998" s="112">
        <v>8</v>
      </c>
      <c r="I998">
        <v>295</v>
      </c>
      <c r="J998" s="112" t="s">
        <v>2937</v>
      </c>
      <c r="K998">
        <v>354</v>
      </c>
      <c r="L998" t="s">
        <v>459</v>
      </c>
      <c r="M998" t="s">
        <v>7116</v>
      </c>
      <c r="N998" t="s">
        <v>7117</v>
      </c>
    </row>
    <row r="999" spans="1:14" x14ac:dyDescent="0.2">
      <c r="A999" s="343">
        <v>45007</v>
      </c>
      <c r="B999" s="106" t="s">
        <v>541</v>
      </c>
      <c r="C999" s="58">
        <v>6630.1</v>
      </c>
      <c r="D999" t="s">
        <v>452</v>
      </c>
      <c r="E999" t="s">
        <v>7131</v>
      </c>
      <c r="F999" t="s">
        <v>2953</v>
      </c>
      <c r="H999" s="112">
        <v>7</v>
      </c>
      <c r="I999">
        <v>481</v>
      </c>
      <c r="J999" s="112" t="s">
        <v>2937</v>
      </c>
      <c r="K999">
        <v>577.20000000000005</v>
      </c>
      <c r="L999" t="s">
        <v>459</v>
      </c>
      <c r="M999" t="s">
        <v>7116</v>
      </c>
      <c r="N999" t="s">
        <v>7117</v>
      </c>
    </row>
    <row r="1000" spans="1:14" x14ac:dyDescent="0.2">
      <c r="A1000" s="343">
        <v>45009</v>
      </c>
      <c r="B1000" s="106" t="s">
        <v>541</v>
      </c>
      <c r="C1000" s="58">
        <v>6542.1</v>
      </c>
      <c r="D1000" t="s">
        <v>452</v>
      </c>
      <c r="E1000" t="s">
        <v>7122</v>
      </c>
      <c r="F1000" t="s">
        <v>3044</v>
      </c>
      <c r="H1000" s="112">
        <v>4</v>
      </c>
      <c r="I1000">
        <v>498</v>
      </c>
      <c r="J1000" s="112" t="s">
        <v>2937</v>
      </c>
      <c r="K1000">
        <v>597.6</v>
      </c>
      <c r="L1000" t="s">
        <v>459</v>
      </c>
      <c r="M1000" t="s">
        <v>7116</v>
      </c>
      <c r="N1000" t="s">
        <v>7117</v>
      </c>
    </row>
    <row r="1001" spans="1:14" x14ac:dyDescent="0.2">
      <c r="A1001" s="343">
        <v>45005</v>
      </c>
      <c r="B1001" s="106" t="s">
        <v>541</v>
      </c>
      <c r="C1001" s="58">
        <v>6630.1</v>
      </c>
      <c r="D1001" t="s">
        <v>452</v>
      </c>
      <c r="E1001" t="s">
        <v>7126</v>
      </c>
      <c r="F1001" t="s">
        <v>3304</v>
      </c>
      <c r="H1001" s="112">
        <v>4</v>
      </c>
      <c r="I1001">
        <v>801</v>
      </c>
      <c r="J1001" s="112" t="s">
        <v>2937</v>
      </c>
      <c r="K1001">
        <v>961.2</v>
      </c>
      <c r="L1001" t="s">
        <v>459</v>
      </c>
      <c r="M1001" t="s">
        <v>7116</v>
      </c>
      <c r="N1001" t="s">
        <v>7117</v>
      </c>
    </row>
    <row r="1002" spans="1:14" x14ac:dyDescent="0.2">
      <c r="A1002" s="343">
        <v>45016</v>
      </c>
      <c r="B1002" s="106" t="s">
        <v>541</v>
      </c>
      <c r="C1002" s="58">
        <v>6542.1</v>
      </c>
      <c r="D1002" t="s">
        <v>452</v>
      </c>
      <c r="E1002" t="s">
        <v>7135</v>
      </c>
      <c r="F1002" t="s">
        <v>6356</v>
      </c>
      <c r="H1002" s="112">
        <v>8</v>
      </c>
      <c r="I1002">
        <v>295</v>
      </c>
      <c r="J1002" s="112" t="s">
        <v>2937</v>
      </c>
      <c r="K1002">
        <v>354</v>
      </c>
      <c r="L1002" t="s">
        <v>459</v>
      </c>
      <c r="M1002" t="s">
        <v>7116</v>
      </c>
      <c r="N1002" t="s">
        <v>7117</v>
      </c>
    </row>
    <row r="1003" spans="1:14" x14ac:dyDescent="0.2">
      <c r="A1003" s="343">
        <v>45008</v>
      </c>
      <c r="B1003" s="106" t="s">
        <v>541</v>
      </c>
      <c r="C1003" s="58">
        <v>6630.1</v>
      </c>
      <c r="D1003" t="s">
        <v>452</v>
      </c>
      <c r="E1003" t="s">
        <v>7131</v>
      </c>
      <c r="F1003" t="s">
        <v>2953</v>
      </c>
      <c r="H1003" s="112">
        <v>8</v>
      </c>
      <c r="I1003">
        <v>481</v>
      </c>
      <c r="J1003" s="112" t="s">
        <v>2937</v>
      </c>
      <c r="K1003">
        <v>577.20000000000005</v>
      </c>
      <c r="L1003" t="s">
        <v>459</v>
      </c>
      <c r="M1003" t="s">
        <v>7116</v>
      </c>
      <c r="N1003" t="s">
        <v>7117</v>
      </c>
    </row>
    <row r="1004" spans="1:14" x14ac:dyDescent="0.2">
      <c r="A1004" s="343">
        <v>45006</v>
      </c>
      <c r="B1004" s="106" t="s">
        <v>541</v>
      </c>
      <c r="C1004" s="58">
        <v>6630.1</v>
      </c>
      <c r="D1004" t="s">
        <v>452</v>
      </c>
      <c r="E1004" t="s">
        <v>7126</v>
      </c>
      <c r="F1004" t="s">
        <v>3304</v>
      </c>
      <c r="H1004" s="112">
        <v>7</v>
      </c>
      <c r="I1004">
        <v>801</v>
      </c>
      <c r="J1004" s="112" t="s">
        <v>2937</v>
      </c>
      <c r="K1004">
        <v>961.2</v>
      </c>
      <c r="L1004" t="s">
        <v>459</v>
      </c>
      <c r="M1004" t="s">
        <v>7116</v>
      </c>
      <c r="N1004" t="s">
        <v>7117</v>
      </c>
    </row>
    <row r="1005" spans="1:14" x14ac:dyDescent="0.2">
      <c r="A1005" s="343">
        <v>45012</v>
      </c>
      <c r="B1005" s="106" t="s">
        <v>541</v>
      </c>
      <c r="C1005" s="58">
        <v>6542.1</v>
      </c>
      <c r="D1005" t="s">
        <v>452</v>
      </c>
      <c r="E1005" t="s">
        <v>7122</v>
      </c>
      <c r="F1005" t="s">
        <v>3044</v>
      </c>
      <c r="H1005" s="112">
        <v>8</v>
      </c>
      <c r="I1005">
        <v>498</v>
      </c>
      <c r="J1005" s="112" t="s">
        <v>2937</v>
      </c>
      <c r="K1005">
        <v>597.6</v>
      </c>
      <c r="L1005" t="s">
        <v>459</v>
      </c>
      <c r="M1005" t="s">
        <v>7116</v>
      </c>
      <c r="N1005" t="s">
        <v>7117</v>
      </c>
    </row>
    <row r="1006" spans="1:14" x14ac:dyDescent="0.2">
      <c r="A1006" s="343">
        <v>45007</v>
      </c>
      <c r="B1006" s="106" t="s">
        <v>541</v>
      </c>
      <c r="C1006" s="58">
        <v>6630.1</v>
      </c>
      <c r="D1006" t="s">
        <v>452</v>
      </c>
      <c r="E1006" t="s">
        <v>7126</v>
      </c>
      <c r="F1006" t="s">
        <v>3304</v>
      </c>
      <c r="H1006" s="112">
        <v>8</v>
      </c>
      <c r="I1006">
        <v>801</v>
      </c>
      <c r="J1006" s="112" t="s">
        <v>2937</v>
      </c>
      <c r="K1006">
        <v>961.2</v>
      </c>
      <c r="L1006" t="s">
        <v>459</v>
      </c>
      <c r="M1006" t="s">
        <v>7116</v>
      </c>
      <c r="N1006" t="s">
        <v>7117</v>
      </c>
    </row>
    <row r="1007" spans="1:14" x14ac:dyDescent="0.2">
      <c r="A1007" s="343">
        <v>45009</v>
      </c>
      <c r="B1007" s="106" t="s">
        <v>541</v>
      </c>
      <c r="C1007" s="58">
        <v>6630.1</v>
      </c>
      <c r="D1007" t="s">
        <v>452</v>
      </c>
      <c r="E1007" t="s">
        <v>7131</v>
      </c>
      <c r="F1007" t="s">
        <v>2953</v>
      </c>
      <c r="H1007" s="112">
        <v>8</v>
      </c>
      <c r="I1007">
        <v>481</v>
      </c>
      <c r="J1007" s="112" t="s">
        <v>2937</v>
      </c>
      <c r="K1007">
        <v>577.20000000000005</v>
      </c>
      <c r="L1007" t="s">
        <v>459</v>
      </c>
      <c r="M1007" t="s">
        <v>7116</v>
      </c>
      <c r="N1007" t="s">
        <v>7117</v>
      </c>
    </row>
    <row r="1008" spans="1:14" x14ac:dyDescent="0.2">
      <c r="A1008" s="343">
        <v>45013</v>
      </c>
      <c r="B1008" s="106" t="s">
        <v>541</v>
      </c>
      <c r="C1008" s="58">
        <v>6542.1</v>
      </c>
      <c r="D1008" t="s">
        <v>452</v>
      </c>
      <c r="E1008" t="s">
        <v>7122</v>
      </c>
      <c r="F1008" t="s">
        <v>3044</v>
      </c>
      <c r="H1008" s="112">
        <v>8</v>
      </c>
      <c r="I1008">
        <v>498</v>
      </c>
      <c r="J1008" s="112" t="s">
        <v>2937</v>
      </c>
      <c r="K1008">
        <v>597.6</v>
      </c>
      <c r="L1008" t="s">
        <v>459</v>
      </c>
      <c r="M1008" t="s">
        <v>7116</v>
      </c>
      <c r="N1008" t="s">
        <v>7117</v>
      </c>
    </row>
    <row r="1009" spans="1:14" x14ac:dyDescent="0.2">
      <c r="A1009" s="343">
        <v>45008</v>
      </c>
      <c r="B1009" s="106" t="s">
        <v>541</v>
      </c>
      <c r="C1009" s="58">
        <v>6630.1</v>
      </c>
      <c r="D1009" t="s">
        <v>452</v>
      </c>
      <c r="E1009" t="s">
        <v>7126</v>
      </c>
      <c r="F1009" t="s">
        <v>3304</v>
      </c>
      <c r="H1009" s="112">
        <v>7</v>
      </c>
      <c r="I1009">
        <v>801</v>
      </c>
      <c r="J1009" s="112" t="s">
        <v>2937</v>
      </c>
      <c r="K1009">
        <v>961.2</v>
      </c>
      <c r="L1009" t="s">
        <v>459</v>
      </c>
      <c r="M1009" t="s">
        <v>7116</v>
      </c>
      <c r="N1009" t="s">
        <v>7117</v>
      </c>
    </row>
    <row r="1010" spans="1:14" x14ac:dyDescent="0.2">
      <c r="A1010" s="343">
        <v>45014</v>
      </c>
      <c r="B1010" s="106" t="s">
        <v>541</v>
      </c>
      <c r="C1010" s="58">
        <v>6542.1</v>
      </c>
      <c r="D1010" t="s">
        <v>452</v>
      </c>
      <c r="E1010" t="s">
        <v>7122</v>
      </c>
      <c r="F1010" t="s">
        <v>3044</v>
      </c>
      <c r="H1010" s="112">
        <v>4</v>
      </c>
      <c r="I1010">
        <v>498</v>
      </c>
      <c r="J1010" s="112" t="s">
        <v>2937</v>
      </c>
      <c r="K1010">
        <v>597.6</v>
      </c>
      <c r="L1010" t="s">
        <v>459</v>
      </c>
      <c r="M1010" t="s">
        <v>7116</v>
      </c>
      <c r="N1010" t="s">
        <v>7117</v>
      </c>
    </row>
    <row r="1011" spans="1:14" x14ac:dyDescent="0.2">
      <c r="A1011" s="343">
        <v>45009</v>
      </c>
      <c r="B1011" s="106" t="s">
        <v>541</v>
      </c>
      <c r="C1011" s="58">
        <v>6630.1</v>
      </c>
      <c r="D1011" t="s">
        <v>452</v>
      </c>
      <c r="E1011" t="s">
        <v>7126</v>
      </c>
      <c r="F1011" t="s">
        <v>3304</v>
      </c>
      <c r="H1011" s="112">
        <v>5</v>
      </c>
      <c r="I1011">
        <v>801</v>
      </c>
      <c r="J1011" s="112" t="s">
        <v>2937</v>
      </c>
      <c r="K1011">
        <v>961.2</v>
      </c>
      <c r="L1011" t="s">
        <v>459</v>
      </c>
      <c r="M1011" t="s">
        <v>7116</v>
      </c>
      <c r="N1011" t="s">
        <v>7117</v>
      </c>
    </row>
    <row r="1012" spans="1:14" x14ac:dyDescent="0.2">
      <c r="A1012" s="343">
        <v>45001</v>
      </c>
      <c r="B1012" s="106" t="s">
        <v>541</v>
      </c>
      <c r="C1012" s="58">
        <v>6630.1</v>
      </c>
      <c r="D1012" t="s">
        <v>452</v>
      </c>
      <c r="E1012" t="s">
        <v>7131</v>
      </c>
      <c r="F1012" t="s">
        <v>2953</v>
      </c>
      <c r="H1012" s="112">
        <v>8</v>
      </c>
      <c r="I1012">
        <v>481</v>
      </c>
      <c r="J1012" s="112" t="s">
        <v>2937</v>
      </c>
      <c r="K1012">
        <v>577.20000000000005</v>
      </c>
      <c r="L1012" t="s">
        <v>459</v>
      </c>
      <c r="M1012" t="s">
        <v>7116</v>
      </c>
      <c r="N1012" t="s">
        <v>7117</v>
      </c>
    </row>
    <row r="1013" spans="1:14" x14ac:dyDescent="0.2">
      <c r="A1013" s="343">
        <v>45005</v>
      </c>
      <c r="B1013" s="106" t="s">
        <v>541</v>
      </c>
      <c r="C1013" s="58">
        <v>6542.1</v>
      </c>
      <c r="D1013" t="s">
        <v>452</v>
      </c>
      <c r="E1013" t="s">
        <v>7135</v>
      </c>
      <c r="F1013" t="s">
        <v>6356</v>
      </c>
      <c r="H1013" s="112">
        <v>8</v>
      </c>
      <c r="I1013">
        <v>295</v>
      </c>
      <c r="J1013" s="112" t="s">
        <v>2937</v>
      </c>
      <c r="K1013">
        <v>354</v>
      </c>
      <c r="L1013" t="s">
        <v>459</v>
      </c>
      <c r="M1013" t="s">
        <v>7116</v>
      </c>
      <c r="N1013" t="s">
        <v>7117</v>
      </c>
    </row>
    <row r="1014" spans="1:14" x14ac:dyDescent="0.2">
      <c r="A1014" s="343">
        <v>45015</v>
      </c>
      <c r="B1014" s="106" t="s">
        <v>541</v>
      </c>
      <c r="C1014" s="58">
        <v>6542.1</v>
      </c>
      <c r="D1014" t="s">
        <v>452</v>
      </c>
      <c r="E1014" t="s">
        <v>7122</v>
      </c>
      <c r="F1014" t="s">
        <v>3044</v>
      </c>
      <c r="H1014" s="112">
        <v>4</v>
      </c>
      <c r="I1014">
        <v>498</v>
      </c>
      <c r="J1014" s="112" t="s">
        <v>2937</v>
      </c>
      <c r="K1014">
        <v>597.6</v>
      </c>
      <c r="L1014" t="s">
        <v>459</v>
      </c>
      <c r="M1014" t="s">
        <v>7116</v>
      </c>
      <c r="N1014" t="s">
        <v>7117</v>
      </c>
    </row>
    <row r="1015" spans="1:14" x14ac:dyDescent="0.2">
      <c r="A1015" s="343">
        <v>45006</v>
      </c>
      <c r="B1015" s="106" t="s">
        <v>541</v>
      </c>
      <c r="C1015" s="58">
        <v>6542.1</v>
      </c>
      <c r="D1015" t="s">
        <v>452</v>
      </c>
      <c r="E1015" t="s">
        <v>7135</v>
      </c>
      <c r="F1015" t="s">
        <v>6356</v>
      </c>
      <c r="H1015" s="112">
        <v>8</v>
      </c>
      <c r="I1015">
        <v>295</v>
      </c>
      <c r="J1015" s="112" t="s">
        <v>2937</v>
      </c>
      <c r="K1015">
        <v>354</v>
      </c>
      <c r="L1015" t="s">
        <v>459</v>
      </c>
      <c r="M1015" t="s">
        <v>7116</v>
      </c>
      <c r="N1015" t="s">
        <v>7117</v>
      </c>
    </row>
    <row r="1016" spans="1:14" x14ac:dyDescent="0.2">
      <c r="A1016" s="343">
        <v>45016</v>
      </c>
      <c r="B1016" s="106" t="s">
        <v>541</v>
      </c>
      <c r="C1016" s="58">
        <v>6542.1</v>
      </c>
      <c r="D1016" t="s">
        <v>452</v>
      </c>
      <c r="E1016" t="s">
        <v>7122</v>
      </c>
      <c r="F1016" t="s">
        <v>3044</v>
      </c>
      <c r="H1016" s="112">
        <v>4</v>
      </c>
      <c r="I1016">
        <v>498</v>
      </c>
      <c r="J1016" s="112" t="s">
        <v>2937</v>
      </c>
      <c r="K1016">
        <v>597.6</v>
      </c>
      <c r="L1016" t="s">
        <v>459</v>
      </c>
      <c r="M1016" t="s">
        <v>7116</v>
      </c>
      <c r="N1016" t="s">
        <v>7117</v>
      </c>
    </row>
    <row r="1017" spans="1:14" x14ac:dyDescent="0.2">
      <c r="A1017" s="343">
        <v>45001</v>
      </c>
      <c r="B1017" s="106" t="s">
        <v>541</v>
      </c>
      <c r="C1017" s="58">
        <v>11840.1</v>
      </c>
      <c r="D1017" t="s">
        <v>452</v>
      </c>
      <c r="E1017" t="s">
        <v>7126</v>
      </c>
      <c r="F1017" t="s">
        <v>3304</v>
      </c>
      <c r="H1017" s="112">
        <v>7</v>
      </c>
      <c r="I1017">
        <v>801</v>
      </c>
      <c r="J1017" s="112" t="s">
        <v>2937</v>
      </c>
      <c r="K1017">
        <v>961.2</v>
      </c>
      <c r="L1017" t="s">
        <v>459</v>
      </c>
      <c r="M1017" t="s">
        <v>7116</v>
      </c>
      <c r="N1017" t="s">
        <v>7117</v>
      </c>
    </row>
    <row r="1018" spans="1:14" x14ac:dyDescent="0.2">
      <c r="A1018" s="343">
        <v>45007</v>
      </c>
      <c r="B1018" s="106" t="s">
        <v>541</v>
      </c>
      <c r="C1018" s="58">
        <v>6542.1</v>
      </c>
      <c r="D1018" t="s">
        <v>452</v>
      </c>
      <c r="E1018" t="s">
        <v>7135</v>
      </c>
      <c r="F1018" t="s">
        <v>6356</v>
      </c>
      <c r="H1018" s="112">
        <v>8</v>
      </c>
      <c r="I1018">
        <v>295</v>
      </c>
      <c r="J1018" s="112" t="s">
        <v>2937</v>
      </c>
      <c r="K1018">
        <v>354</v>
      </c>
      <c r="L1018" t="s">
        <v>459</v>
      </c>
      <c r="M1018" t="s">
        <v>7116</v>
      </c>
      <c r="N1018" t="s">
        <v>7117</v>
      </c>
    </row>
    <row r="1019" spans="1:14" x14ac:dyDescent="0.2">
      <c r="A1019" s="343">
        <v>45002</v>
      </c>
      <c r="B1019" s="106" t="s">
        <v>541</v>
      </c>
      <c r="C1019" s="58">
        <v>11840.1</v>
      </c>
      <c r="D1019" t="s">
        <v>452</v>
      </c>
      <c r="E1019" t="s">
        <v>7126</v>
      </c>
      <c r="F1019" t="s">
        <v>3304</v>
      </c>
      <c r="H1019" s="112">
        <v>6</v>
      </c>
      <c r="I1019">
        <v>801</v>
      </c>
      <c r="J1019" s="112" t="s">
        <v>2937</v>
      </c>
      <c r="K1019">
        <v>961.2</v>
      </c>
      <c r="L1019" t="s">
        <v>459</v>
      </c>
      <c r="M1019" t="s">
        <v>7116</v>
      </c>
      <c r="N1019" t="s">
        <v>7117</v>
      </c>
    </row>
    <row r="1020" spans="1:14" x14ac:dyDescent="0.2">
      <c r="A1020" s="343">
        <v>45007</v>
      </c>
      <c r="B1020" s="106" t="s">
        <v>541</v>
      </c>
      <c r="C1020" s="58">
        <v>6637.1</v>
      </c>
      <c r="D1020" t="s">
        <v>452</v>
      </c>
      <c r="E1020" t="s">
        <v>7122</v>
      </c>
      <c r="F1020" t="s">
        <v>3044</v>
      </c>
      <c r="H1020" s="112">
        <v>4</v>
      </c>
      <c r="I1020">
        <v>498</v>
      </c>
      <c r="J1020" s="112" t="s">
        <v>2937</v>
      </c>
      <c r="K1020">
        <v>597.6</v>
      </c>
      <c r="L1020" t="s">
        <v>459</v>
      </c>
      <c r="M1020" t="s">
        <v>7116</v>
      </c>
      <c r="N1020" t="s">
        <v>7117</v>
      </c>
    </row>
    <row r="1021" spans="1:14" x14ac:dyDescent="0.2">
      <c r="A1021" s="343">
        <v>45008</v>
      </c>
      <c r="B1021" s="106" t="s">
        <v>541</v>
      </c>
      <c r="C1021" s="58">
        <v>6542.1</v>
      </c>
      <c r="D1021" t="s">
        <v>452</v>
      </c>
      <c r="E1021" t="s">
        <v>7135</v>
      </c>
      <c r="F1021" t="s">
        <v>6356</v>
      </c>
      <c r="H1021" s="112">
        <v>8</v>
      </c>
      <c r="I1021">
        <v>295</v>
      </c>
      <c r="J1021" s="112" t="s">
        <v>2937</v>
      </c>
      <c r="K1021">
        <v>354</v>
      </c>
      <c r="L1021" t="s">
        <v>459</v>
      </c>
      <c r="M1021" t="s">
        <v>7116</v>
      </c>
      <c r="N1021" t="s">
        <v>7117</v>
      </c>
    </row>
    <row r="1022" spans="1:14" x14ac:dyDescent="0.2">
      <c r="A1022" s="343">
        <v>45002</v>
      </c>
      <c r="B1022" s="106" t="s">
        <v>541</v>
      </c>
      <c r="C1022" s="58">
        <v>6630.1</v>
      </c>
      <c r="D1022" t="s">
        <v>452</v>
      </c>
      <c r="E1022" t="s">
        <v>7131</v>
      </c>
      <c r="F1022" t="s">
        <v>2953</v>
      </c>
      <c r="H1022" s="112">
        <v>8</v>
      </c>
      <c r="I1022">
        <v>481</v>
      </c>
      <c r="J1022" s="112" t="s">
        <v>2937</v>
      </c>
      <c r="K1022">
        <v>577.20000000000005</v>
      </c>
      <c r="L1022" t="s">
        <v>459</v>
      </c>
      <c r="M1022" t="s">
        <v>7116</v>
      </c>
      <c r="N1022" t="s">
        <v>7117</v>
      </c>
    </row>
    <row r="1023" spans="1:14" x14ac:dyDescent="0.2">
      <c r="A1023" s="343">
        <v>45008</v>
      </c>
      <c r="B1023" s="106" t="s">
        <v>541</v>
      </c>
      <c r="C1023" s="58">
        <v>6637.1</v>
      </c>
      <c r="D1023" t="s">
        <v>452</v>
      </c>
      <c r="E1023" t="s">
        <v>7122</v>
      </c>
      <c r="F1023" t="s">
        <v>3044</v>
      </c>
      <c r="H1023" s="112">
        <v>4</v>
      </c>
      <c r="I1023">
        <v>498</v>
      </c>
      <c r="J1023" s="112" t="s">
        <v>2937</v>
      </c>
      <c r="K1023">
        <v>597.6</v>
      </c>
      <c r="L1023" t="s">
        <v>459</v>
      </c>
      <c r="M1023" t="s">
        <v>7116</v>
      </c>
      <c r="N1023" t="s">
        <v>7117</v>
      </c>
    </row>
    <row r="1024" spans="1:14" x14ac:dyDescent="0.2">
      <c r="A1024" s="343">
        <v>45009</v>
      </c>
      <c r="B1024" s="106" t="s">
        <v>541</v>
      </c>
      <c r="C1024" s="58">
        <v>6542.1</v>
      </c>
      <c r="D1024" t="s">
        <v>452</v>
      </c>
      <c r="E1024" t="s">
        <v>7135</v>
      </c>
      <c r="F1024" t="s">
        <v>6356</v>
      </c>
      <c r="H1024" s="112">
        <v>8</v>
      </c>
      <c r="I1024">
        <v>295</v>
      </c>
      <c r="J1024" s="112" t="s">
        <v>2937</v>
      </c>
      <c r="K1024">
        <v>354</v>
      </c>
      <c r="L1024" t="s">
        <v>459</v>
      </c>
      <c r="M1024" t="s">
        <v>7116</v>
      </c>
      <c r="N1024" t="s">
        <v>7117</v>
      </c>
    </row>
    <row r="1025" spans="1:14" x14ac:dyDescent="0.2">
      <c r="A1025" s="343">
        <v>45012</v>
      </c>
      <c r="B1025" s="106" t="s">
        <v>541</v>
      </c>
      <c r="C1025" s="58">
        <v>6630.1</v>
      </c>
      <c r="D1025" t="s">
        <v>452</v>
      </c>
      <c r="E1025" t="s">
        <v>7131</v>
      </c>
      <c r="F1025" t="s">
        <v>2953</v>
      </c>
      <c r="H1025" s="112">
        <v>8</v>
      </c>
      <c r="I1025">
        <v>481</v>
      </c>
      <c r="J1025" s="112" t="s">
        <v>2937</v>
      </c>
      <c r="K1025">
        <v>577.20000000000005</v>
      </c>
      <c r="L1025" t="s">
        <v>459</v>
      </c>
      <c r="M1025" t="s">
        <v>7116</v>
      </c>
      <c r="N1025" t="s">
        <v>7117</v>
      </c>
    </row>
    <row r="1026" spans="1:14" x14ac:dyDescent="0.2">
      <c r="A1026" s="343">
        <v>45009</v>
      </c>
      <c r="B1026" s="106" t="s">
        <v>541</v>
      </c>
      <c r="C1026" s="58">
        <v>6637.1</v>
      </c>
      <c r="D1026" t="s">
        <v>452</v>
      </c>
      <c r="E1026" t="s">
        <v>7122</v>
      </c>
      <c r="F1026" t="s">
        <v>3044</v>
      </c>
      <c r="H1026" s="112">
        <v>4</v>
      </c>
      <c r="I1026">
        <v>498</v>
      </c>
      <c r="J1026" s="112" t="s">
        <v>2937</v>
      </c>
      <c r="K1026">
        <v>597.6</v>
      </c>
      <c r="L1026" t="s">
        <v>459</v>
      </c>
      <c r="M1026" t="s">
        <v>7116</v>
      </c>
      <c r="N1026" t="s">
        <v>7117</v>
      </c>
    </row>
    <row r="1027" spans="1:14" x14ac:dyDescent="0.2">
      <c r="A1027" s="343">
        <v>45014</v>
      </c>
      <c r="B1027" s="106" t="s">
        <v>541</v>
      </c>
      <c r="C1027" s="58">
        <v>6637.1</v>
      </c>
      <c r="D1027" t="s">
        <v>452</v>
      </c>
      <c r="E1027" t="s">
        <v>7122</v>
      </c>
      <c r="F1027" t="s">
        <v>3044</v>
      </c>
      <c r="H1027" s="112">
        <v>4</v>
      </c>
      <c r="I1027">
        <v>498</v>
      </c>
      <c r="J1027" s="112" t="s">
        <v>2937</v>
      </c>
      <c r="K1027">
        <v>597.6</v>
      </c>
      <c r="L1027" t="s">
        <v>459</v>
      </c>
      <c r="M1027" t="s">
        <v>7116</v>
      </c>
      <c r="N1027" t="s">
        <v>7117</v>
      </c>
    </row>
    <row r="1028" spans="1:14" x14ac:dyDescent="0.2">
      <c r="A1028" s="343">
        <v>45015</v>
      </c>
      <c r="B1028" s="106" t="s">
        <v>541</v>
      </c>
      <c r="C1028" s="58">
        <v>6637.1</v>
      </c>
      <c r="D1028" t="s">
        <v>452</v>
      </c>
      <c r="E1028" t="s">
        <v>7122</v>
      </c>
      <c r="F1028" t="s">
        <v>3044</v>
      </c>
      <c r="H1028" s="112">
        <v>4</v>
      </c>
      <c r="I1028">
        <v>498</v>
      </c>
      <c r="J1028" s="112" t="s">
        <v>2937</v>
      </c>
      <c r="K1028">
        <v>597.6</v>
      </c>
      <c r="L1028" t="s">
        <v>459</v>
      </c>
      <c r="M1028" t="s">
        <v>7116</v>
      </c>
      <c r="N1028" t="s">
        <v>7117</v>
      </c>
    </row>
    <row r="1029" spans="1:14" x14ac:dyDescent="0.2">
      <c r="A1029" s="343">
        <v>45012</v>
      </c>
      <c r="B1029" s="106" t="s">
        <v>541</v>
      </c>
      <c r="C1029" s="58">
        <v>6542.1</v>
      </c>
      <c r="D1029" t="s">
        <v>452</v>
      </c>
      <c r="E1029" t="s">
        <v>7142</v>
      </c>
      <c r="F1029" t="s">
        <v>3265</v>
      </c>
      <c r="H1029" s="112">
        <v>7</v>
      </c>
      <c r="I1029">
        <v>694</v>
      </c>
      <c r="J1029" s="112" t="s">
        <v>2937</v>
      </c>
      <c r="K1029">
        <v>832.8</v>
      </c>
      <c r="L1029" t="s">
        <v>459</v>
      </c>
      <c r="M1029" t="s">
        <v>7116</v>
      </c>
      <c r="N1029" t="s">
        <v>7117</v>
      </c>
    </row>
    <row r="1030" spans="1:14" x14ac:dyDescent="0.2">
      <c r="A1030" s="343">
        <v>45013</v>
      </c>
      <c r="B1030" s="106" t="s">
        <v>541</v>
      </c>
      <c r="C1030" s="58">
        <v>6630.1</v>
      </c>
      <c r="D1030" t="s">
        <v>452</v>
      </c>
      <c r="E1030" t="s">
        <v>7131</v>
      </c>
      <c r="F1030" t="s">
        <v>2953</v>
      </c>
      <c r="H1030" s="112">
        <v>8</v>
      </c>
      <c r="I1030">
        <v>481</v>
      </c>
      <c r="J1030" s="112" t="s">
        <v>2937</v>
      </c>
      <c r="K1030">
        <v>577.20000000000005</v>
      </c>
      <c r="L1030" t="s">
        <v>459</v>
      </c>
      <c r="M1030" t="s">
        <v>7116</v>
      </c>
      <c r="N1030" t="s">
        <v>7117</v>
      </c>
    </row>
    <row r="1031" spans="1:14" x14ac:dyDescent="0.2">
      <c r="A1031" s="343">
        <v>45016</v>
      </c>
      <c r="B1031" s="106" t="s">
        <v>541</v>
      </c>
      <c r="C1031" s="58">
        <v>6637.1</v>
      </c>
      <c r="D1031" t="s">
        <v>452</v>
      </c>
      <c r="E1031" t="s">
        <v>7122</v>
      </c>
      <c r="F1031" t="s">
        <v>3044</v>
      </c>
      <c r="H1031" s="112">
        <v>4</v>
      </c>
      <c r="I1031">
        <v>498</v>
      </c>
      <c r="J1031" s="112" t="s">
        <v>2937</v>
      </c>
      <c r="K1031">
        <v>597.6</v>
      </c>
      <c r="L1031" t="s">
        <v>459</v>
      </c>
      <c r="M1031" t="s">
        <v>7116</v>
      </c>
      <c r="N1031" t="s">
        <v>7117</v>
      </c>
    </row>
    <row r="1032" spans="1:14" x14ac:dyDescent="0.2">
      <c r="A1032" s="343">
        <v>45013</v>
      </c>
      <c r="B1032" s="106" t="s">
        <v>541</v>
      </c>
      <c r="C1032" s="58">
        <v>6542.1</v>
      </c>
      <c r="D1032" t="s">
        <v>452</v>
      </c>
      <c r="E1032" t="s">
        <v>7142</v>
      </c>
      <c r="F1032" t="s">
        <v>3265</v>
      </c>
      <c r="H1032" s="112">
        <v>4</v>
      </c>
      <c r="I1032">
        <v>694</v>
      </c>
      <c r="J1032" s="112" t="s">
        <v>2937</v>
      </c>
      <c r="K1032">
        <v>832.8</v>
      </c>
      <c r="L1032" t="s">
        <v>459</v>
      </c>
      <c r="M1032" t="s">
        <v>7116</v>
      </c>
      <c r="N1032" t="s">
        <v>7117</v>
      </c>
    </row>
    <row r="1033" spans="1:14" x14ac:dyDescent="0.2">
      <c r="A1033" s="343">
        <v>45014</v>
      </c>
      <c r="B1033" s="106" t="s">
        <v>541</v>
      </c>
      <c r="C1033" s="58">
        <v>6630.1</v>
      </c>
      <c r="D1033" t="s">
        <v>452</v>
      </c>
      <c r="E1033" t="s">
        <v>7131</v>
      </c>
      <c r="F1033" t="s">
        <v>2953</v>
      </c>
      <c r="H1033" s="112">
        <v>8</v>
      </c>
      <c r="I1033">
        <v>481</v>
      </c>
      <c r="J1033" s="112" t="s">
        <v>2937</v>
      </c>
      <c r="K1033">
        <v>577.20000000000005</v>
      </c>
      <c r="L1033" t="s">
        <v>459</v>
      </c>
      <c r="M1033" t="s">
        <v>7116</v>
      </c>
      <c r="N1033" t="s">
        <v>7117</v>
      </c>
    </row>
    <row r="1034" spans="1:14" x14ac:dyDescent="0.2">
      <c r="A1034" s="343">
        <v>45012</v>
      </c>
      <c r="B1034" s="106" t="s">
        <v>541</v>
      </c>
      <c r="C1034" s="58">
        <v>6630.1</v>
      </c>
      <c r="D1034" t="s">
        <v>452</v>
      </c>
      <c r="E1034" t="s">
        <v>7126</v>
      </c>
      <c r="F1034" t="s">
        <v>3304</v>
      </c>
      <c r="H1034" s="112">
        <v>4</v>
      </c>
      <c r="I1034">
        <v>801</v>
      </c>
      <c r="J1034" s="112" t="s">
        <v>2937</v>
      </c>
      <c r="K1034">
        <v>961.2</v>
      </c>
      <c r="L1034" t="s">
        <v>459</v>
      </c>
      <c r="M1034" t="s">
        <v>7116</v>
      </c>
      <c r="N1034" t="s">
        <v>7117</v>
      </c>
    </row>
    <row r="1035" spans="1:14" x14ac:dyDescent="0.2">
      <c r="A1035" s="343">
        <v>45014</v>
      </c>
      <c r="B1035" s="106" t="s">
        <v>541</v>
      </c>
      <c r="C1035" s="58">
        <v>6542.1</v>
      </c>
      <c r="D1035" t="s">
        <v>452</v>
      </c>
      <c r="E1035" t="s">
        <v>7142</v>
      </c>
      <c r="F1035" t="s">
        <v>3265</v>
      </c>
      <c r="H1035" s="112">
        <v>8</v>
      </c>
      <c r="I1035">
        <v>694</v>
      </c>
      <c r="J1035" s="112" t="s">
        <v>2937</v>
      </c>
      <c r="K1035">
        <v>832.8</v>
      </c>
      <c r="L1035" t="s">
        <v>459</v>
      </c>
      <c r="M1035" t="s">
        <v>7116</v>
      </c>
      <c r="N1035" t="s">
        <v>7117</v>
      </c>
    </row>
    <row r="1036" spans="1:14" x14ac:dyDescent="0.2">
      <c r="A1036" s="343">
        <v>45002</v>
      </c>
      <c r="B1036" s="106" t="s">
        <v>541</v>
      </c>
      <c r="C1036" s="58">
        <v>6542.1</v>
      </c>
      <c r="D1036" t="s">
        <v>452</v>
      </c>
      <c r="E1036" t="s">
        <v>7122</v>
      </c>
      <c r="F1036" t="s">
        <v>3044</v>
      </c>
      <c r="H1036" s="112">
        <v>8</v>
      </c>
      <c r="I1036">
        <v>498</v>
      </c>
      <c r="J1036" s="112" t="s">
        <v>2937</v>
      </c>
      <c r="K1036">
        <v>597.6</v>
      </c>
      <c r="L1036" t="s">
        <v>459</v>
      </c>
      <c r="M1036" t="s">
        <v>7116</v>
      </c>
      <c r="N1036" t="s">
        <v>7117</v>
      </c>
    </row>
    <row r="1037" spans="1:14" x14ac:dyDescent="0.2">
      <c r="A1037" s="343">
        <v>45015</v>
      </c>
      <c r="B1037" s="106" t="s">
        <v>541</v>
      </c>
      <c r="C1037" s="58">
        <v>6630.1</v>
      </c>
      <c r="D1037" t="s">
        <v>452</v>
      </c>
      <c r="E1037" t="s">
        <v>7131</v>
      </c>
      <c r="F1037" t="s">
        <v>2953</v>
      </c>
      <c r="H1037" s="112">
        <v>6</v>
      </c>
      <c r="I1037">
        <v>481</v>
      </c>
      <c r="J1037" s="112" t="s">
        <v>2937</v>
      </c>
      <c r="K1037">
        <v>577.20000000000005</v>
      </c>
      <c r="L1037" t="s">
        <v>459</v>
      </c>
      <c r="M1037" t="s">
        <v>7116</v>
      </c>
      <c r="N1037" t="s">
        <v>7117</v>
      </c>
    </row>
    <row r="1038" spans="1:14" x14ac:dyDescent="0.2">
      <c r="A1038" s="343">
        <v>45015</v>
      </c>
      <c r="B1038" s="106" t="s">
        <v>541</v>
      </c>
      <c r="C1038" s="58">
        <v>6542.1</v>
      </c>
      <c r="D1038" t="s">
        <v>452</v>
      </c>
      <c r="E1038" t="s">
        <v>7142</v>
      </c>
      <c r="F1038" t="s">
        <v>3265</v>
      </c>
      <c r="H1038" s="112">
        <v>8</v>
      </c>
      <c r="I1038">
        <v>694</v>
      </c>
      <c r="J1038" s="112" t="s">
        <v>2937</v>
      </c>
      <c r="K1038">
        <v>832.8</v>
      </c>
      <c r="L1038" t="s">
        <v>459</v>
      </c>
      <c r="M1038" t="s">
        <v>7116</v>
      </c>
      <c r="N1038" t="s">
        <v>7117</v>
      </c>
    </row>
    <row r="1039" spans="1:14" x14ac:dyDescent="0.2">
      <c r="A1039" s="343">
        <v>45013</v>
      </c>
      <c r="B1039" s="106" t="s">
        <v>541</v>
      </c>
      <c r="C1039" s="58">
        <v>6630.1</v>
      </c>
      <c r="D1039" t="s">
        <v>452</v>
      </c>
      <c r="E1039" t="s">
        <v>7126</v>
      </c>
      <c r="F1039" t="s">
        <v>3304</v>
      </c>
      <c r="H1039" s="112">
        <v>6.5</v>
      </c>
      <c r="I1039">
        <v>801</v>
      </c>
      <c r="J1039" s="112" t="s">
        <v>2937</v>
      </c>
      <c r="K1039">
        <v>961.2</v>
      </c>
      <c r="L1039" t="s">
        <v>459</v>
      </c>
      <c r="M1039" t="s">
        <v>7116</v>
      </c>
      <c r="N1039" t="s">
        <v>7117</v>
      </c>
    </row>
    <row r="1040" spans="1:14" x14ac:dyDescent="0.2">
      <c r="A1040" s="343">
        <v>45016</v>
      </c>
      <c r="B1040" s="106" t="s">
        <v>541</v>
      </c>
      <c r="C1040" s="58">
        <v>6630.1</v>
      </c>
      <c r="D1040" t="s">
        <v>452</v>
      </c>
      <c r="E1040" t="s">
        <v>7131</v>
      </c>
      <c r="F1040" t="s">
        <v>2953</v>
      </c>
      <c r="H1040" s="112">
        <v>8</v>
      </c>
      <c r="I1040">
        <v>481</v>
      </c>
      <c r="J1040" s="112" t="s">
        <v>2937</v>
      </c>
      <c r="K1040">
        <v>577.20000000000005</v>
      </c>
      <c r="L1040" t="s">
        <v>459</v>
      </c>
      <c r="M1040" t="s">
        <v>7116</v>
      </c>
      <c r="N1040" t="s">
        <v>7117</v>
      </c>
    </row>
    <row r="1041" spans="1:14" x14ac:dyDescent="0.2">
      <c r="A1041" s="343">
        <v>45016</v>
      </c>
      <c r="B1041" s="106" t="s">
        <v>541</v>
      </c>
      <c r="C1041" s="58">
        <v>6542.1</v>
      </c>
      <c r="D1041" t="s">
        <v>452</v>
      </c>
      <c r="E1041" t="s">
        <v>7142</v>
      </c>
      <c r="F1041" t="s">
        <v>3265</v>
      </c>
      <c r="H1041" s="112">
        <v>8</v>
      </c>
      <c r="I1041">
        <v>694</v>
      </c>
      <c r="J1041" s="112" t="s">
        <v>2937</v>
      </c>
      <c r="K1041">
        <v>832.8</v>
      </c>
      <c r="L1041" t="s">
        <v>459</v>
      </c>
      <c r="M1041" t="s">
        <v>7116</v>
      </c>
      <c r="N1041" t="s">
        <v>7117</v>
      </c>
    </row>
    <row r="1042" spans="1:14" x14ac:dyDescent="0.2">
      <c r="A1042" s="343">
        <v>45014</v>
      </c>
      <c r="B1042" s="106" t="s">
        <v>541</v>
      </c>
      <c r="C1042" s="58">
        <v>6630.1</v>
      </c>
      <c r="D1042" t="s">
        <v>452</v>
      </c>
      <c r="E1042" t="s">
        <v>7126</v>
      </c>
      <c r="F1042" t="s">
        <v>3304</v>
      </c>
      <c r="H1042" s="112">
        <v>6.5</v>
      </c>
      <c r="I1042">
        <v>801</v>
      </c>
      <c r="J1042" s="112" t="s">
        <v>2937</v>
      </c>
      <c r="K1042">
        <v>961.2</v>
      </c>
      <c r="L1042" t="s">
        <v>459</v>
      </c>
      <c r="M1042" t="s">
        <v>7116</v>
      </c>
      <c r="N1042" t="s">
        <v>7117</v>
      </c>
    </row>
    <row r="1043" spans="1:14" x14ac:dyDescent="0.2">
      <c r="A1043" s="343">
        <v>45015</v>
      </c>
      <c r="B1043" s="106" t="s">
        <v>541</v>
      </c>
      <c r="C1043" s="58">
        <v>6630.1</v>
      </c>
      <c r="D1043" t="s">
        <v>452</v>
      </c>
      <c r="E1043" t="s">
        <v>7126</v>
      </c>
      <c r="F1043" t="s">
        <v>3304</v>
      </c>
      <c r="H1043" s="112">
        <v>8</v>
      </c>
      <c r="I1043">
        <v>801</v>
      </c>
      <c r="J1043" s="112" t="s">
        <v>2937</v>
      </c>
      <c r="K1043">
        <v>961.2</v>
      </c>
      <c r="L1043" t="s">
        <v>459</v>
      </c>
      <c r="M1043" t="s">
        <v>7116</v>
      </c>
      <c r="N1043" t="s">
        <v>7117</v>
      </c>
    </row>
    <row r="1044" spans="1:14" x14ac:dyDescent="0.2">
      <c r="A1044" s="343">
        <v>45016</v>
      </c>
      <c r="B1044" s="106" t="s">
        <v>541</v>
      </c>
      <c r="C1044" s="58">
        <v>6630.1</v>
      </c>
      <c r="D1044" t="s">
        <v>452</v>
      </c>
      <c r="E1044" t="s">
        <v>7126</v>
      </c>
      <c r="F1044" t="s">
        <v>3304</v>
      </c>
      <c r="H1044" s="112">
        <v>8</v>
      </c>
      <c r="I1044">
        <v>801</v>
      </c>
      <c r="J1044" s="112" t="s">
        <v>2937</v>
      </c>
      <c r="K1044">
        <v>961.2</v>
      </c>
      <c r="L1044" t="s">
        <v>459</v>
      </c>
      <c r="M1044" t="s">
        <v>7116</v>
      </c>
      <c r="N1044" t="s">
        <v>7117</v>
      </c>
    </row>
    <row r="1045" spans="1:14" x14ac:dyDescent="0.2">
      <c r="A1045" s="343">
        <v>45005</v>
      </c>
      <c r="B1045" s="106" t="s">
        <v>541</v>
      </c>
      <c r="C1045" s="58">
        <v>6542.1</v>
      </c>
      <c r="D1045" t="s">
        <v>452</v>
      </c>
      <c r="E1045" t="s">
        <v>7142</v>
      </c>
      <c r="F1045" t="s">
        <v>3265</v>
      </c>
      <c r="H1045" s="112">
        <v>4</v>
      </c>
      <c r="I1045">
        <v>694</v>
      </c>
      <c r="J1045" s="112" t="s">
        <v>2937</v>
      </c>
      <c r="K1045">
        <v>832.8</v>
      </c>
      <c r="L1045" t="s">
        <v>459</v>
      </c>
      <c r="M1045" t="s">
        <v>7116</v>
      </c>
      <c r="N1045" t="s">
        <v>7117</v>
      </c>
    </row>
    <row r="1046" spans="1:14" x14ac:dyDescent="0.2">
      <c r="A1046" s="343">
        <v>45001</v>
      </c>
      <c r="B1046" s="106" t="s">
        <v>541</v>
      </c>
      <c r="C1046" s="58">
        <v>6630.1</v>
      </c>
      <c r="D1046" t="s">
        <v>452</v>
      </c>
      <c r="E1046" t="s">
        <v>7126</v>
      </c>
      <c r="F1046" t="s">
        <v>3304</v>
      </c>
      <c r="H1046" s="112">
        <v>1</v>
      </c>
      <c r="I1046">
        <v>801</v>
      </c>
      <c r="J1046" s="112" t="s">
        <v>2937</v>
      </c>
      <c r="K1046">
        <v>961.2</v>
      </c>
      <c r="L1046" t="s">
        <v>459</v>
      </c>
      <c r="M1046" t="s">
        <v>7116</v>
      </c>
      <c r="N1046" t="s">
        <v>7117</v>
      </c>
    </row>
    <row r="1047" spans="1:14" x14ac:dyDescent="0.2">
      <c r="A1047" s="343">
        <v>45002</v>
      </c>
      <c r="B1047" s="106" t="s">
        <v>541</v>
      </c>
      <c r="C1047" s="58">
        <v>6630.1</v>
      </c>
      <c r="D1047" t="s">
        <v>452</v>
      </c>
      <c r="E1047" t="s">
        <v>7126</v>
      </c>
      <c r="F1047" t="s">
        <v>3304</v>
      </c>
      <c r="H1047" s="112">
        <v>2</v>
      </c>
      <c r="I1047">
        <v>801</v>
      </c>
      <c r="J1047" s="112" t="s">
        <v>2937</v>
      </c>
      <c r="K1047">
        <v>961.2</v>
      </c>
      <c r="L1047" t="s">
        <v>459</v>
      </c>
      <c r="M1047" t="s">
        <v>7116</v>
      </c>
      <c r="N1047" t="s">
        <v>7117</v>
      </c>
    </row>
    <row r="1048" spans="1:14" x14ac:dyDescent="0.2">
      <c r="A1048" s="343">
        <v>45006</v>
      </c>
      <c r="B1048" s="106" t="s">
        <v>541</v>
      </c>
      <c r="C1048" s="58">
        <v>6542.1</v>
      </c>
      <c r="D1048" t="s">
        <v>452</v>
      </c>
      <c r="E1048" t="s">
        <v>7142</v>
      </c>
      <c r="F1048" t="s">
        <v>3265</v>
      </c>
      <c r="H1048" s="112">
        <v>4</v>
      </c>
      <c r="I1048">
        <v>694</v>
      </c>
      <c r="J1048" s="112" t="s">
        <v>2937</v>
      </c>
      <c r="K1048">
        <v>832.8</v>
      </c>
      <c r="L1048" t="s">
        <v>459</v>
      </c>
      <c r="M1048" t="s">
        <v>7116</v>
      </c>
      <c r="N1048" t="s">
        <v>7117</v>
      </c>
    </row>
    <row r="1049" spans="1:14" x14ac:dyDescent="0.2">
      <c r="A1049" s="343">
        <v>45007</v>
      </c>
      <c r="B1049" s="106" t="s">
        <v>541</v>
      </c>
      <c r="C1049" s="58">
        <v>6542.1</v>
      </c>
      <c r="D1049" t="s">
        <v>452</v>
      </c>
      <c r="E1049" t="s">
        <v>7142</v>
      </c>
      <c r="F1049" t="s">
        <v>3265</v>
      </c>
      <c r="H1049" s="112">
        <v>3</v>
      </c>
      <c r="I1049">
        <v>694</v>
      </c>
      <c r="J1049" s="112" t="s">
        <v>2937</v>
      </c>
      <c r="K1049">
        <v>832.8</v>
      </c>
      <c r="L1049" t="s">
        <v>459</v>
      </c>
      <c r="M1049" t="s">
        <v>7116</v>
      </c>
      <c r="N1049" t="s">
        <v>7117</v>
      </c>
    </row>
    <row r="1050" spans="1:14" x14ac:dyDescent="0.2">
      <c r="A1050" s="343">
        <v>45008</v>
      </c>
      <c r="B1050" s="106" t="s">
        <v>541</v>
      </c>
      <c r="C1050" s="58">
        <v>6542.1</v>
      </c>
      <c r="D1050" t="s">
        <v>452</v>
      </c>
      <c r="E1050" t="s">
        <v>7142</v>
      </c>
      <c r="F1050" t="s">
        <v>3265</v>
      </c>
      <c r="H1050" s="112">
        <v>4</v>
      </c>
      <c r="I1050">
        <v>694</v>
      </c>
      <c r="J1050" s="112" t="s">
        <v>2937</v>
      </c>
      <c r="K1050">
        <v>832.8</v>
      </c>
      <c r="L1050" t="s">
        <v>459</v>
      </c>
      <c r="M1050" t="s">
        <v>7116</v>
      </c>
      <c r="N1050" t="s">
        <v>7117</v>
      </c>
    </row>
    <row r="1051" spans="1:14" x14ac:dyDescent="0.2">
      <c r="A1051" s="343">
        <v>45005</v>
      </c>
      <c r="B1051" s="106" t="s">
        <v>541</v>
      </c>
      <c r="C1051" s="58">
        <v>6630.1</v>
      </c>
      <c r="D1051" t="s">
        <v>452</v>
      </c>
      <c r="E1051" t="s">
        <v>7142</v>
      </c>
      <c r="F1051" t="s">
        <v>3265</v>
      </c>
      <c r="H1051" s="112">
        <v>4</v>
      </c>
      <c r="I1051">
        <v>694</v>
      </c>
      <c r="J1051" s="112" t="s">
        <v>2937</v>
      </c>
      <c r="K1051">
        <v>832.8</v>
      </c>
      <c r="L1051" t="s">
        <v>459</v>
      </c>
      <c r="M1051" t="s">
        <v>7116</v>
      </c>
      <c r="N1051" t="s">
        <v>7117</v>
      </c>
    </row>
    <row r="1052" spans="1:14" x14ac:dyDescent="0.2">
      <c r="A1052" s="343">
        <v>45006</v>
      </c>
      <c r="B1052" s="106" t="s">
        <v>541</v>
      </c>
      <c r="C1052" s="58">
        <v>6630.1</v>
      </c>
      <c r="D1052" t="s">
        <v>452</v>
      </c>
      <c r="E1052" t="s">
        <v>7142</v>
      </c>
      <c r="F1052" t="s">
        <v>3265</v>
      </c>
      <c r="H1052" s="112">
        <v>4</v>
      </c>
      <c r="I1052">
        <v>694</v>
      </c>
      <c r="J1052" s="112" t="s">
        <v>2937</v>
      </c>
      <c r="K1052">
        <v>832.8</v>
      </c>
      <c r="L1052" t="s">
        <v>459</v>
      </c>
      <c r="M1052" t="s">
        <v>7116</v>
      </c>
      <c r="N1052" t="s">
        <v>7117</v>
      </c>
    </row>
    <row r="1053" spans="1:14" x14ac:dyDescent="0.2">
      <c r="A1053" s="343">
        <v>45007</v>
      </c>
      <c r="B1053" s="106" t="s">
        <v>541</v>
      </c>
      <c r="C1053" s="58">
        <v>6630.1</v>
      </c>
      <c r="D1053" t="s">
        <v>452</v>
      </c>
      <c r="E1053" t="s">
        <v>7142</v>
      </c>
      <c r="F1053" t="s">
        <v>3265</v>
      </c>
      <c r="H1053" s="112">
        <v>4</v>
      </c>
      <c r="I1053">
        <v>694</v>
      </c>
      <c r="J1053" s="112" t="s">
        <v>2937</v>
      </c>
      <c r="K1053">
        <v>832.8</v>
      </c>
      <c r="L1053" t="s">
        <v>459</v>
      </c>
      <c r="M1053" t="s">
        <v>7116</v>
      </c>
      <c r="N1053" t="s">
        <v>7117</v>
      </c>
    </row>
    <row r="1054" spans="1:14" x14ac:dyDescent="0.2">
      <c r="A1054" s="343">
        <v>45009</v>
      </c>
      <c r="B1054" s="106" t="s">
        <v>541</v>
      </c>
      <c r="C1054" s="58">
        <v>6630.1</v>
      </c>
      <c r="D1054" t="s">
        <v>452</v>
      </c>
      <c r="E1054" t="s">
        <v>7142</v>
      </c>
      <c r="F1054" t="s">
        <v>3265</v>
      </c>
      <c r="H1054" s="112">
        <v>8</v>
      </c>
      <c r="I1054">
        <v>694</v>
      </c>
      <c r="J1054" s="112" t="s">
        <v>2937</v>
      </c>
      <c r="K1054">
        <v>832.8</v>
      </c>
      <c r="L1054" t="s">
        <v>459</v>
      </c>
      <c r="M1054" t="s">
        <v>7116</v>
      </c>
      <c r="N1054" t="s">
        <v>7117</v>
      </c>
    </row>
    <row r="1055" spans="1:14" x14ac:dyDescent="0.2">
      <c r="A1055" s="343">
        <v>45002</v>
      </c>
      <c r="B1055" s="106" t="s">
        <v>541</v>
      </c>
      <c r="C1055" s="58">
        <v>6542.1</v>
      </c>
      <c r="D1055" t="s">
        <v>452</v>
      </c>
      <c r="E1055" t="s">
        <v>7142</v>
      </c>
      <c r="F1055" t="s">
        <v>3265</v>
      </c>
      <c r="H1055" s="112">
        <v>8</v>
      </c>
      <c r="I1055">
        <v>694</v>
      </c>
      <c r="J1055" s="112" t="s">
        <v>2937</v>
      </c>
      <c r="K1055">
        <v>832.8</v>
      </c>
      <c r="L1055" t="s">
        <v>459</v>
      </c>
      <c r="M1055" t="s">
        <v>7116</v>
      </c>
      <c r="N1055" t="s">
        <v>7117</v>
      </c>
    </row>
    <row r="1056" spans="1:14" x14ac:dyDescent="0.2">
      <c r="A1056" s="343">
        <v>44988</v>
      </c>
      <c r="B1056" s="106" t="s">
        <v>541</v>
      </c>
      <c r="C1056" s="58">
        <v>6374.1</v>
      </c>
      <c r="D1056" t="s">
        <v>452</v>
      </c>
      <c r="E1056" t="s">
        <v>7141</v>
      </c>
      <c r="F1056" t="s">
        <v>3291</v>
      </c>
      <c r="H1056" s="112">
        <v>2</v>
      </c>
      <c r="I1056">
        <v>1667</v>
      </c>
      <c r="J1056" s="112" t="s">
        <v>2937</v>
      </c>
      <c r="K1056">
        <v>2000.4</v>
      </c>
      <c r="L1056" t="s">
        <v>459</v>
      </c>
      <c r="M1056" t="s">
        <v>7116</v>
      </c>
      <c r="N1056" t="s">
        <v>7117</v>
      </c>
    </row>
    <row r="1057" spans="1:14" x14ac:dyDescent="0.2">
      <c r="A1057" s="343">
        <v>44993</v>
      </c>
      <c r="B1057" s="106" t="s">
        <v>541</v>
      </c>
      <c r="C1057" s="58">
        <v>6374.1</v>
      </c>
      <c r="D1057" t="s">
        <v>452</v>
      </c>
      <c r="E1057" t="s">
        <v>7141</v>
      </c>
      <c r="F1057" t="s">
        <v>3291</v>
      </c>
      <c r="H1057" s="112">
        <v>2</v>
      </c>
      <c r="I1057">
        <v>1667</v>
      </c>
      <c r="J1057" s="112" t="s">
        <v>2937</v>
      </c>
      <c r="K1057">
        <v>2000.4</v>
      </c>
      <c r="L1057" t="s">
        <v>459</v>
      </c>
      <c r="M1057" t="s">
        <v>7116</v>
      </c>
      <c r="N1057" t="s">
        <v>7117</v>
      </c>
    </row>
    <row r="1058" spans="1:14" x14ac:dyDescent="0.2">
      <c r="A1058" s="343">
        <v>45012</v>
      </c>
      <c r="B1058" s="106" t="s">
        <v>541</v>
      </c>
      <c r="C1058" s="58">
        <v>80830.16</v>
      </c>
      <c r="D1058" t="s">
        <v>452</v>
      </c>
      <c r="E1058" t="s">
        <v>7123</v>
      </c>
      <c r="F1058" t="s">
        <v>7124</v>
      </c>
      <c r="H1058" s="112">
        <v>4</v>
      </c>
      <c r="I1058">
        <v>562</v>
      </c>
      <c r="J1058" s="112" t="s">
        <v>2937</v>
      </c>
      <c r="K1058">
        <v>674.4</v>
      </c>
      <c r="L1058" t="s">
        <v>459</v>
      </c>
      <c r="M1058" t="s">
        <v>7116</v>
      </c>
      <c r="N1058" t="s">
        <v>7117</v>
      </c>
    </row>
    <row r="1059" spans="1:14" x14ac:dyDescent="0.2">
      <c r="A1059" s="343">
        <v>45013</v>
      </c>
      <c r="B1059" s="106" t="s">
        <v>541</v>
      </c>
      <c r="C1059" s="58">
        <v>80830.16</v>
      </c>
      <c r="D1059" t="s">
        <v>452</v>
      </c>
      <c r="E1059" t="s">
        <v>7123</v>
      </c>
      <c r="F1059" t="s">
        <v>7124</v>
      </c>
      <c r="H1059" s="112">
        <v>8</v>
      </c>
      <c r="I1059">
        <v>562</v>
      </c>
      <c r="J1059" s="112" t="s">
        <v>2937</v>
      </c>
      <c r="K1059">
        <v>674.4</v>
      </c>
      <c r="L1059" t="s">
        <v>459</v>
      </c>
      <c r="M1059" t="s">
        <v>7116</v>
      </c>
      <c r="N1059" t="s">
        <v>7117</v>
      </c>
    </row>
    <row r="1060" spans="1:14" x14ac:dyDescent="0.2">
      <c r="A1060" s="343">
        <v>44995</v>
      </c>
      <c r="B1060" s="106" t="s">
        <v>541</v>
      </c>
      <c r="C1060" s="58">
        <v>6542.1</v>
      </c>
      <c r="D1060" t="s">
        <v>452</v>
      </c>
      <c r="E1060" t="s">
        <v>7121</v>
      </c>
      <c r="F1060" t="s">
        <v>4830</v>
      </c>
      <c r="H1060" s="112">
        <v>8</v>
      </c>
      <c r="I1060">
        <v>358</v>
      </c>
      <c r="J1060" s="112" t="s">
        <v>2937</v>
      </c>
      <c r="K1060">
        <v>429.6</v>
      </c>
      <c r="L1060" t="s">
        <v>459</v>
      </c>
      <c r="M1060" t="s">
        <v>7116</v>
      </c>
      <c r="N1060" t="s">
        <v>7117</v>
      </c>
    </row>
    <row r="1061" spans="1:14" x14ac:dyDescent="0.2">
      <c r="A1061" s="343">
        <v>45014</v>
      </c>
      <c r="B1061" s="106" t="s">
        <v>541</v>
      </c>
      <c r="C1061" s="58">
        <v>80830.16</v>
      </c>
      <c r="D1061" t="s">
        <v>452</v>
      </c>
      <c r="E1061" t="s">
        <v>7123</v>
      </c>
      <c r="F1061" t="s">
        <v>7124</v>
      </c>
      <c r="H1061" s="112">
        <v>4</v>
      </c>
      <c r="I1061">
        <v>562</v>
      </c>
      <c r="J1061" s="112" t="s">
        <v>2937</v>
      </c>
      <c r="K1061">
        <v>674.4</v>
      </c>
      <c r="L1061" t="s">
        <v>459</v>
      </c>
      <c r="M1061" t="s">
        <v>7116</v>
      </c>
      <c r="N1061" t="s">
        <v>7117</v>
      </c>
    </row>
    <row r="1062" spans="1:14" x14ac:dyDescent="0.2">
      <c r="A1062" s="343">
        <v>44998</v>
      </c>
      <c r="B1062" s="106" t="s">
        <v>541</v>
      </c>
      <c r="C1062" s="58">
        <v>6542.1</v>
      </c>
      <c r="D1062" t="s">
        <v>452</v>
      </c>
      <c r="E1062" t="s">
        <v>7121</v>
      </c>
      <c r="F1062" t="s">
        <v>4830</v>
      </c>
      <c r="H1062" s="112">
        <v>8</v>
      </c>
      <c r="I1062">
        <v>358</v>
      </c>
      <c r="J1062" s="112" t="s">
        <v>2937</v>
      </c>
      <c r="K1062">
        <v>429.6</v>
      </c>
      <c r="L1062" t="s">
        <v>459</v>
      </c>
      <c r="M1062" t="s">
        <v>7116</v>
      </c>
      <c r="N1062" t="s">
        <v>7117</v>
      </c>
    </row>
    <row r="1063" spans="1:14" x14ac:dyDescent="0.2">
      <c r="A1063" s="343">
        <v>45015</v>
      </c>
      <c r="B1063" s="106" t="s">
        <v>541</v>
      </c>
      <c r="C1063" s="58">
        <v>80830.16</v>
      </c>
      <c r="D1063" t="s">
        <v>452</v>
      </c>
      <c r="E1063" t="s">
        <v>7123</v>
      </c>
      <c r="F1063" t="s">
        <v>7124</v>
      </c>
      <c r="H1063" s="112">
        <v>8</v>
      </c>
      <c r="I1063">
        <v>562</v>
      </c>
      <c r="J1063" s="112" t="s">
        <v>2937</v>
      </c>
      <c r="K1063">
        <v>674.4</v>
      </c>
      <c r="L1063" t="s">
        <v>459</v>
      </c>
      <c r="M1063" t="s">
        <v>7116</v>
      </c>
      <c r="N1063" t="s">
        <v>7117</v>
      </c>
    </row>
    <row r="1064" spans="1:14" x14ac:dyDescent="0.2">
      <c r="A1064" s="343">
        <v>44992</v>
      </c>
      <c r="B1064" s="106" t="s">
        <v>541</v>
      </c>
      <c r="C1064" s="58">
        <v>6374.1</v>
      </c>
      <c r="D1064" t="s">
        <v>452</v>
      </c>
      <c r="E1064" t="s">
        <v>7141</v>
      </c>
      <c r="F1064" t="s">
        <v>3291</v>
      </c>
      <c r="H1064" s="112">
        <v>2</v>
      </c>
      <c r="I1064">
        <v>1667</v>
      </c>
      <c r="J1064" s="112" t="s">
        <v>2937</v>
      </c>
      <c r="K1064">
        <v>2000.4</v>
      </c>
      <c r="L1064" t="s">
        <v>459</v>
      </c>
      <c r="M1064" t="s">
        <v>7116</v>
      </c>
      <c r="N1064" t="s">
        <v>7117</v>
      </c>
    </row>
    <row r="1065" spans="1:14" x14ac:dyDescent="0.2">
      <c r="A1065" s="343">
        <v>45012</v>
      </c>
      <c r="B1065" s="106" t="s">
        <v>541</v>
      </c>
      <c r="C1065" s="58">
        <v>6746.1</v>
      </c>
      <c r="D1065" t="s">
        <v>452</v>
      </c>
      <c r="E1065" t="s">
        <v>7143</v>
      </c>
      <c r="F1065" t="s">
        <v>3072</v>
      </c>
      <c r="H1065" s="112">
        <v>8</v>
      </c>
      <c r="I1065">
        <v>958</v>
      </c>
      <c r="J1065" s="112" t="s">
        <v>2937</v>
      </c>
      <c r="K1065">
        <v>1149.5999999999999</v>
      </c>
      <c r="L1065" t="s">
        <v>459</v>
      </c>
      <c r="M1065" t="s">
        <v>7116</v>
      </c>
      <c r="N1065" t="s">
        <v>7117</v>
      </c>
    </row>
    <row r="1066" spans="1:14" x14ac:dyDescent="0.2">
      <c r="A1066" s="343">
        <v>44999</v>
      </c>
      <c r="B1066" s="106" t="s">
        <v>541</v>
      </c>
      <c r="C1066" s="58">
        <v>6542.1</v>
      </c>
      <c r="D1066" t="s">
        <v>452</v>
      </c>
      <c r="E1066" t="s">
        <v>7121</v>
      </c>
      <c r="F1066" t="s">
        <v>4830</v>
      </c>
      <c r="H1066" s="112">
        <v>8</v>
      </c>
      <c r="I1066">
        <v>358</v>
      </c>
      <c r="J1066" s="112" t="s">
        <v>2937</v>
      </c>
      <c r="K1066">
        <v>429.6</v>
      </c>
      <c r="L1066" t="s">
        <v>459</v>
      </c>
      <c r="M1066" t="s">
        <v>7116</v>
      </c>
      <c r="N1066" t="s">
        <v>7117</v>
      </c>
    </row>
    <row r="1067" spans="1:14" x14ac:dyDescent="0.2">
      <c r="A1067" s="343">
        <v>44994</v>
      </c>
      <c r="B1067" s="106" t="s">
        <v>541</v>
      </c>
      <c r="C1067" s="58">
        <v>6374.1</v>
      </c>
      <c r="D1067" t="s">
        <v>452</v>
      </c>
      <c r="E1067" t="s">
        <v>7141</v>
      </c>
      <c r="F1067" t="s">
        <v>3291</v>
      </c>
      <c r="H1067" s="112">
        <v>2</v>
      </c>
      <c r="I1067">
        <v>1667</v>
      </c>
      <c r="J1067" s="112" t="s">
        <v>2937</v>
      </c>
      <c r="K1067">
        <v>2000.4</v>
      </c>
      <c r="L1067" t="s">
        <v>459</v>
      </c>
      <c r="M1067" t="s">
        <v>7116</v>
      </c>
      <c r="N1067" t="s">
        <v>7117</v>
      </c>
    </row>
    <row r="1068" spans="1:14" x14ac:dyDescent="0.2">
      <c r="A1068" s="343">
        <v>45016</v>
      </c>
      <c r="B1068" s="106" t="s">
        <v>541</v>
      </c>
      <c r="C1068" s="58">
        <v>80830.16</v>
      </c>
      <c r="D1068" t="s">
        <v>452</v>
      </c>
      <c r="E1068" t="s">
        <v>7123</v>
      </c>
      <c r="F1068" t="s">
        <v>7124</v>
      </c>
      <c r="H1068" s="112">
        <v>8</v>
      </c>
      <c r="I1068">
        <v>562</v>
      </c>
      <c r="J1068" s="112" t="s">
        <v>2937</v>
      </c>
      <c r="K1068">
        <v>674.4</v>
      </c>
      <c r="L1068" t="s">
        <v>459</v>
      </c>
      <c r="M1068" t="s">
        <v>7116</v>
      </c>
      <c r="N1068" t="s">
        <v>7117</v>
      </c>
    </row>
    <row r="1069" spans="1:14" x14ac:dyDescent="0.2">
      <c r="A1069" s="343">
        <v>45013</v>
      </c>
      <c r="B1069" s="106" t="s">
        <v>541</v>
      </c>
      <c r="C1069" s="58">
        <v>6746.1</v>
      </c>
      <c r="D1069" t="s">
        <v>452</v>
      </c>
      <c r="E1069" t="s">
        <v>7143</v>
      </c>
      <c r="F1069" t="s">
        <v>3072</v>
      </c>
      <c r="H1069" s="112">
        <v>8</v>
      </c>
      <c r="I1069">
        <v>958</v>
      </c>
      <c r="J1069" s="112" t="s">
        <v>2937</v>
      </c>
      <c r="K1069">
        <v>1149.5999999999999</v>
      </c>
      <c r="L1069" t="s">
        <v>459</v>
      </c>
      <c r="M1069" t="s">
        <v>7116</v>
      </c>
      <c r="N1069" t="s">
        <v>7117</v>
      </c>
    </row>
    <row r="1070" spans="1:14" x14ac:dyDescent="0.2">
      <c r="A1070" s="343">
        <v>45000</v>
      </c>
      <c r="B1070" s="106" t="s">
        <v>541</v>
      </c>
      <c r="C1070" s="58">
        <v>6542.1</v>
      </c>
      <c r="D1070" t="s">
        <v>452</v>
      </c>
      <c r="E1070" t="s">
        <v>7121</v>
      </c>
      <c r="F1070" t="s">
        <v>4830</v>
      </c>
      <c r="H1070" s="112">
        <v>8</v>
      </c>
      <c r="I1070">
        <v>358</v>
      </c>
      <c r="J1070" s="112" t="s">
        <v>2937</v>
      </c>
      <c r="K1070">
        <v>429.6</v>
      </c>
      <c r="L1070" t="s">
        <v>459</v>
      </c>
      <c r="M1070" t="s">
        <v>7116</v>
      </c>
      <c r="N1070" t="s">
        <v>7117</v>
      </c>
    </row>
    <row r="1071" spans="1:14" x14ac:dyDescent="0.2">
      <c r="A1071" s="343">
        <v>45001</v>
      </c>
      <c r="B1071" s="106" t="s">
        <v>541</v>
      </c>
      <c r="C1071" s="58">
        <v>6374.1</v>
      </c>
      <c r="D1071" t="s">
        <v>452</v>
      </c>
      <c r="E1071" t="s">
        <v>7140</v>
      </c>
      <c r="F1071" t="s">
        <v>2978</v>
      </c>
      <c r="H1071" s="112">
        <v>4</v>
      </c>
      <c r="I1071">
        <v>352</v>
      </c>
      <c r="J1071" s="112" t="s">
        <v>2937</v>
      </c>
      <c r="K1071">
        <v>422.4</v>
      </c>
      <c r="L1071" t="s">
        <v>459</v>
      </c>
      <c r="M1071" t="s">
        <v>7116</v>
      </c>
      <c r="N1071" t="s">
        <v>7117</v>
      </c>
    </row>
    <row r="1072" spans="1:14" x14ac:dyDescent="0.2">
      <c r="A1072" s="343">
        <v>45014</v>
      </c>
      <c r="B1072" s="106" t="s">
        <v>541</v>
      </c>
      <c r="C1072" s="58">
        <v>6746.1</v>
      </c>
      <c r="D1072" t="s">
        <v>452</v>
      </c>
      <c r="E1072" t="s">
        <v>7143</v>
      </c>
      <c r="F1072" t="s">
        <v>3072</v>
      </c>
      <c r="H1072" s="112">
        <v>8</v>
      </c>
      <c r="I1072">
        <v>958</v>
      </c>
      <c r="J1072" s="112" t="s">
        <v>2937</v>
      </c>
      <c r="K1072">
        <v>1149.5999999999999</v>
      </c>
      <c r="L1072" t="s">
        <v>459</v>
      </c>
      <c r="M1072" t="s">
        <v>7116</v>
      </c>
      <c r="N1072" t="s">
        <v>7117</v>
      </c>
    </row>
    <row r="1073" spans="1:14" x14ac:dyDescent="0.2">
      <c r="A1073" s="343">
        <v>45005</v>
      </c>
      <c r="B1073" s="106" t="s">
        <v>541</v>
      </c>
      <c r="C1073" s="58">
        <v>6637.1</v>
      </c>
      <c r="D1073" t="s">
        <v>452</v>
      </c>
      <c r="E1073" t="s">
        <v>7123</v>
      </c>
      <c r="F1073" t="s">
        <v>7124</v>
      </c>
      <c r="H1073" s="112">
        <v>4</v>
      </c>
      <c r="I1073">
        <v>562</v>
      </c>
      <c r="J1073" s="112" t="s">
        <v>2937</v>
      </c>
      <c r="K1073">
        <v>674.4</v>
      </c>
      <c r="L1073" t="s">
        <v>459</v>
      </c>
      <c r="M1073" t="s">
        <v>7116</v>
      </c>
      <c r="N1073" t="s">
        <v>7117</v>
      </c>
    </row>
    <row r="1074" spans="1:14" x14ac:dyDescent="0.2">
      <c r="A1074" s="343">
        <v>45002</v>
      </c>
      <c r="B1074" s="106" t="s">
        <v>541</v>
      </c>
      <c r="C1074" s="58">
        <v>6374.1</v>
      </c>
      <c r="D1074" t="s">
        <v>452</v>
      </c>
      <c r="E1074" t="s">
        <v>7140</v>
      </c>
      <c r="F1074" t="s">
        <v>2978</v>
      </c>
      <c r="H1074" s="112">
        <v>2</v>
      </c>
      <c r="I1074">
        <v>352</v>
      </c>
      <c r="J1074" s="112" t="s">
        <v>2937</v>
      </c>
      <c r="K1074">
        <v>422.4</v>
      </c>
      <c r="L1074" t="s">
        <v>459</v>
      </c>
      <c r="M1074" t="s">
        <v>7116</v>
      </c>
      <c r="N1074" t="s">
        <v>7117</v>
      </c>
    </row>
    <row r="1075" spans="1:14" x14ac:dyDescent="0.2">
      <c r="A1075" s="343">
        <v>45015</v>
      </c>
      <c r="B1075" s="106" t="s">
        <v>541</v>
      </c>
      <c r="C1075" s="58">
        <v>6746.1</v>
      </c>
      <c r="D1075" t="s">
        <v>452</v>
      </c>
      <c r="E1075" t="s">
        <v>7143</v>
      </c>
      <c r="F1075" t="s">
        <v>3072</v>
      </c>
      <c r="H1075" s="112">
        <v>8</v>
      </c>
      <c r="I1075">
        <v>958</v>
      </c>
      <c r="J1075" s="112" t="s">
        <v>2937</v>
      </c>
      <c r="K1075">
        <v>1149.5999999999999</v>
      </c>
      <c r="L1075" t="s">
        <v>459</v>
      </c>
      <c r="M1075" t="s">
        <v>7116</v>
      </c>
      <c r="N1075" t="s">
        <v>7117</v>
      </c>
    </row>
    <row r="1076" spans="1:14" x14ac:dyDescent="0.2">
      <c r="A1076" s="343">
        <v>45006</v>
      </c>
      <c r="B1076" s="106" t="s">
        <v>541</v>
      </c>
      <c r="C1076" s="58">
        <v>6637.1</v>
      </c>
      <c r="D1076" t="s">
        <v>452</v>
      </c>
      <c r="E1076" t="s">
        <v>7123</v>
      </c>
      <c r="F1076" t="s">
        <v>7124</v>
      </c>
      <c r="H1076" s="112">
        <v>4</v>
      </c>
      <c r="I1076">
        <v>562</v>
      </c>
      <c r="J1076" s="112" t="s">
        <v>2937</v>
      </c>
      <c r="K1076">
        <v>674.4</v>
      </c>
      <c r="L1076" t="s">
        <v>459</v>
      </c>
      <c r="M1076" t="s">
        <v>7116</v>
      </c>
      <c r="N1076" t="s">
        <v>7117</v>
      </c>
    </row>
    <row r="1077" spans="1:14" x14ac:dyDescent="0.2">
      <c r="A1077" s="343">
        <v>45012</v>
      </c>
      <c r="B1077" s="106" t="s">
        <v>541</v>
      </c>
      <c r="C1077" s="58">
        <v>6637.1</v>
      </c>
      <c r="D1077" t="s">
        <v>452</v>
      </c>
      <c r="E1077" t="s">
        <v>7123</v>
      </c>
      <c r="F1077" t="s">
        <v>7124</v>
      </c>
      <c r="H1077" s="112">
        <v>4</v>
      </c>
      <c r="I1077">
        <v>562</v>
      </c>
      <c r="J1077" s="112" t="s">
        <v>2937</v>
      </c>
      <c r="K1077">
        <v>674.4</v>
      </c>
      <c r="L1077" t="s">
        <v>459</v>
      </c>
      <c r="M1077" t="s">
        <v>7116</v>
      </c>
      <c r="N1077" t="s">
        <v>7117</v>
      </c>
    </row>
    <row r="1078" spans="1:14" x14ac:dyDescent="0.2">
      <c r="A1078" s="343">
        <v>45016</v>
      </c>
      <c r="B1078" s="106" t="s">
        <v>541</v>
      </c>
      <c r="C1078" s="58">
        <v>6746.1</v>
      </c>
      <c r="D1078" t="s">
        <v>452</v>
      </c>
      <c r="E1078" t="s">
        <v>7143</v>
      </c>
      <c r="F1078" t="s">
        <v>3072</v>
      </c>
      <c r="H1078" s="112">
        <v>8</v>
      </c>
      <c r="I1078">
        <v>958</v>
      </c>
      <c r="J1078" s="112" t="s">
        <v>2937</v>
      </c>
      <c r="K1078">
        <v>1149.5999999999999</v>
      </c>
      <c r="L1078" t="s">
        <v>459</v>
      </c>
      <c r="M1078" t="s">
        <v>7116</v>
      </c>
      <c r="N1078" t="s">
        <v>7117</v>
      </c>
    </row>
    <row r="1079" spans="1:14" x14ac:dyDescent="0.2">
      <c r="A1079" s="343">
        <v>45014</v>
      </c>
      <c r="B1079" s="106" t="s">
        <v>541</v>
      </c>
      <c r="C1079" s="58">
        <v>6637.1</v>
      </c>
      <c r="D1079" t="s">
        <v>452</v>
      </c>
      <c r="E1079" t="s">
        <v>7123</v>
      </c>
      <c r="F1079" t="s">
        <v>7124</v>
      </c>
      <c r="H1079" s="112">
        <v>4</v>
      </c>
      <c r="I1079">
        <v>562</v>
      </c>
      <c r="J1079" s="112" t="s">
        <v>2937</v>
      </c>
      <c r="K1079">
        <v>674.4</v>
      </c>
      <c r="L1079" t="s">
        <v>459</v>
      </c>
      <c r="M1079" t="s">
        <v>7116</v>
      </c>
      <c r="N1079" t="s">
        <v>7117</v>
      </c>
    </row>
    <row r="1080" spans="1:14" x14ac:dyDescent="0.2">
      <c r="A1080" s="343">
        <v>45001</v>
      </c>
      <c r="B1080" s="106" t="s">
        <v>541</v>
      </c>
      <c r="C1080" s="58">
        <v>80830.16</v>
      </c>
      <c r="D1080" t="s">
        <v>452</v>
      </c>
      <c r="E1080" t="s">
        <v>7123</v>
      </c>
      <c r="F1080" t="s">
        <v>7124</v>
      </c>
      <c r="H1080" s="112">
        <v>8</v>
      </c>
      <c r="I1080">
        <v>562</v>
      </c>
      <c r="J1080" s="112" t="s">
        <v>2937</v>
      </c>
      <c r="K1080">
        <v>674.4</v>
      </c>
      <c r="L1080" t="s">
        <v>459</v>
      </c>
      <c r="M1080" t="s">
        <v>7116</v>
      </c>
      <c r="N1080" t="s">
        <v>7117</v>
      </c>
    </row>
    <row r="1081" spans="1:14" x14ac:dyDescent="0.2">
      <c r="A1081" s="343">
        <v>45002</v>
      </c>
      <c r="B1081" s="106" t="s">
        <v>541</v>
      </c>
      <c r="C1081" s="58">
        <v>80830.16</v>
      </c>
      <c r="D1081" t="s">
        <v>452</v>
      </c>
      <c r="E1081" t="s">
        <v>7123</v>
      </c>
      <c r="F1081" t="s">
        <v>7124</v>
      </c>
      <c r="H1081" s="112">
        <v>8</v>
      </c>
      <c r="I1081">
        <v>562</v>
      </c>
      <c r="J1081" s="112" t="s">
        <v>2937</v>
      </c>
      <c r="K1081">
        <v>674.4</v>
      </c>
      <c r="L1081" t="s">
        <v>459</v>
      </c>
      <c r="M1081" t="s">
        <v>7116</v>
      </c>
      <c r="N1081" t="s">
        <v>7117</v>
      </c>
    </row>
    <row r="1082" spans="1:14" x14ac:dyDescent="0.2">
      <c r="A1082" s="343">
        <v>45005</v>
      </c>
      <c r="B1082" s="106" t="s">
        <v>541</v>
      </c>
      <c r="C1082" s="58">
        <v>80830.16</v>
      </c>
      <c r="D1082" t="s">
        <v>452</v>
      </c>
      <c r="E1082" t="s">
        <v>7140</v>
      </c>
      <c r="F1082" t="s">
        <v>2978</v>
      </c>
      <c r="H1082" s="112">
        <v>6</v>
      </c>
      <c r="I1082">
        <v>352</v>
      </c>
      <c r="J1082" s="112" t="s">
        <v>2937</v>
      </c>
      <c r="K1082">
        <v>422.4</v>
      </c>
      <c r="L1082" t="s">
        <v>459</v>
      </c>
      <c r="M1082" t="s">
        <v>7116</v>
      </c>
      <c r="N1082" t="s">
        <v>7117</v>
      </c>
    </row>
    <row r="1083" spans="1:14" x14ac:dyDescent="0.2">
      <c r="A1083" s="343">
        <v>45005</v>
      </c>
      <c r="B1083" s="106" t="s">
        <v>541</v>
      </c>
      <c r="C1083" s="58">
        <v>80830.16</v>
      </c>
      <c r="D1083" t="s">
        <v>452</v>
      </c>
      <c r="E1083" t="s">
        <v>7123</v>
      </c>
      <c r="F1083" t="s">
        <v>7124</v>
      </c>
      <c r="H1083" s="112">
        <v>4</v>
      </c>
      <c r="I1083">
        <v>562</v>
      </c>
      <c r="J1083" s="112" t="s">
        <v>2937</v>
      </c>
      <c r="K1083">
        <v>674.4</v>
      </c>
      <c r="L1083" t="s">
        <v>459</v>
      </c>
      <c r="M1083" t="s">
        <v>7116</v>
      </c>
      <c r="N1083" t="s">
        <v>7117</v>
      </c>
    </row>
    <row r="1084" spans="1:14" x14ac:dyDescent="0.2">
      <c r="A1084" s="343">
        <v>45006</v>
      </c>
      <c r="B1084" s="106" t="s">
        <v>541</v>
      </c>
      <c r="C1084" s="58">
        <v>80830.16</v>
      </c>
      <c r="D1084" t="s">
        <v>452</v>
      </c>
      <c r="E1084" t="s">
        <v>7123</v>
      </c>
      <c r="F1084" t="s">
        <v>7124</v>
      </c>
      <c r="H1084" s="112">
        <v>4</v>
      </c>
      <c r="I1084">
        <v>562</v>
      </c>
      <c r="J1084" s="112" t="s">
        <v>2937</v>
      </c>
      <c r="K1084">
        <v>674.4</v>
      </c>
      <c r="L1084" t="s">
        <v>459</v>
      </c>
      <c r="M1084" t="s">
        <v>7116</v>
      </c>
      <c r="N1084" t="s">
        <v>7117</v>
      </c>
    </row>
    <row r="1085" spans="1:14" x14ac:dyDescent="0.2">
      <c r="A1085" s="343">
        <v>45006</v>
      </c>
      <c r="B1085" s="106" t="s">
        <v>541</v>
      </c>
      <c r="C1085" s="58">
        <v>80830.16</v>
      </c>
      <c r="D1085" t="s">
        <v>452</v>
      </c>
      <c r="E1085" t="s">
        <v>7140</v>
      </c>
      <c r="F1085" t="s">
        <v>2978</v>
      </c>
      <c r="H1085" s="112">
        <v>6</v>
      </c>
      <c r="I1085">
        <v>352</v>
      </c>
      <c r="J1085" s="112" t="s">
        <v>2937</v>
      </c>
      <c r="K1085">
        <v>422.4</v>
      </c>
      <c r="L1085" t="s">
        <v>459</v>
      </c>
      <c r="M1085" t="s">
        <v>7116</v>
      </c>
      <c r="N1085" t="s">
        <v>7117</v>
      </c>
    </row>
    <row r="1086" spans="1:14" x14ac:dyDescent="0.2">
      <c r="A1086" s="343">
        <v>45007</v>
      </c>
      <c r="B1086" s="106" t="s">
        <v>541</v>
      </c>
      <c r="C1086" s="58">
        <v>80830.16</v>
      </c>
      <c r="D1086" t="s">
        <v>452</v>
      </c>
      <c r="E1086" t="s">
        <v>7123</v>
      </c>
      <c r="F1086" t="s">
        <v>7124</v>
      </c>
      <c r="H1086" s="112">
        <v>8</v>
      </c>
      <c r="I1086">
        <v>562</v>
      </c>
      <c r="J1086" s="112" t="s">
        <v>2937</v>
      </c>
      <c r="K1086">
        <v>674.4</v>
      </c>
      <c r="L1086" t="s">
        <v>459</v>
      </c>
      <c r="M1086" t="s">
        <v>7116</v>
      </c>
      <c r="N1086" t="s">
        <v>7117</v>
      </c>
    </row>
    <row r="1087" spans="1:14" x14ac:dyDescent="0.2">
      <c r="A1087" s="343">
        <v>45007</v>
      </c>
      <c r="B1087" s="106" t="s">
        <v>541</v>
      </c>
      <c r="C1087" s="58">
        <v>80830.16</v>
      </c>
      <c r="D1087" t="s">
        <v>452</v>
      </c>
      <c r="E1087" t="s">
        <v>7140</v>
      </c>
      <c r="F1087" t="s">
        <v>2978</v>
      </c>
      <c r="H1087" s="112">
        <v>6</v>
      </c>
      <c r="I1087">
        <v>352</v>
      </c>
      <c r="J1087" s="112" t="s">
        <v>2937</v>
      </c>
      <c r="K1087">
        <v>422.4</v>
      </c>
      <c r="L1087" t="s">
        <v>459</v>
      </c>
      <c r="M1087" t="s">
        <v>7116</v>
      </c>
      <c r="N1087" t="s">
        <v>7117</v>
      </c>
    </row>
    <row r="1088" spans="1:14" x14ac:dyDescent="0.2">
      <c r="A1088" s="343">
        <v>45008</v>
      </c>
      <c r="B1088" s="106" t="s">
        <v>541</v>
      </c>
      <c r="C1088" s="58">
        <v>80830.16</v>
      </c>
      <c r="D1088" t="s">
        <v>452</v>
      </c>
      <c r="E1088" t="s">
        <v>7123</v>
      </c>
      <c r="F1088" t="s">
        <v>7124</v>
      </c>
      <c r="H1088" s="112">
        <v>8</v>
      </c>
      <c r="I1088">
        <v>562</v>
      </c>
      <c r="J1088" s="112" t="s">
        <v>2937</v>
      </c>
      <c r="K1088">
        <v>674.4</v>
      </c>
      <c r="L1088" t="s">
        <v>459</v>
      </c>
      <c r="M1088" t="s">
        <v>7116</v>
      </c>
      <c r="N1088" t="s">
        <v>7117</v>
      </c>
    </row>
    <row r="1089" spans="1:14" x14ac:dyDescent="0.2">
      <c r="A1089" s="343">
        <v>45008</v>
      </c>
      <c r="B1089" s="106" t="s">
        <v>541</v>
      </c>
      <c r="C1089" s="58">
        <v>80830.16</v>
      </c>
      <c r="D1089" t="s">
        <v>452</v>
      </c>
      <c r="E1089" t="s">
        <v>7140</v>
      </c>
      <c r="F1089" t="s">
        <v>2978</v>
      </c>
      <c r="H1089" s="112">
        <v>6.5</v>
      </c>
      <c r="I1089">
        <v>352</v>
      </c>
      <c r="J1089" s="112" t="s">
        <v>2937</v>
      </c>
      <c r="K1089">
        <v>422.4</v>
      </c>
      <c r="L1089" t="s">
        <v>459</v>
      </c>
      <c r="M1089" t="s">
        <v>7116</v>
      </c>
      <c r="N1089" t="s">
        <v>7117</v>
      </c>
    </row>
    <row r="1090" spans="1:14" x14ac:dyDescent="0.2">
      <c r="A1090" s="343">
        <v>45009</v>
      </c>
      <c r="B1090" s="106" t="s">
        <v>541</v>
      </c>
      <c r="C1090" s="58">
        <v>80830.16</v>
      </c>
      <c r="D1090" t="s">
        <v>452</v>
      </c>
      <c r="E1090" t="s">
        <v>7123</v>
      </c>
      <c r="F1090" t="s">
        <v>7124</v>
      </c>
      <c r="H1090" s="112">
        <v>8</v>
      </c>
      <c r="I1090">
        <v>562</v>
      </c>
      <c r="J1090" s="112" t="s">
        <v>2937</v>
      </c>
      <c r="K1090">
        <v>674.4</v>
      </c>
      <c r="L1090" t="s">
        <v>459</v>
      </c>
      <c r="M1090" t="s">
        <v>7116</v>
      </c>
      <c r="N1090" t="s">
        <v>7117</v>
      </c>
    </row>
    <row r="1091" spans="1:14" x14ac:dyDescent="0.2">
      <c r="A1091" s="343">
        <v>45009</v>
      </c>
      <c r="B1091" s="106" t="s">
        <v>541</v>
      </c>
      <c r="C1091" s="58">
        <v>80830.16</v>
      </c>
      <c r="D1091" t="s">
        <v>452</v>
      </c>
      <c r="E1091" t="s">
        <v>7140</v>
      </c>
      <c r="F1091" t="s">
        <v>2978</v>
      </c>
      <c r="H1091" s="112">
        <v>8</v>
      </c>
      <c r="I1091">
        <v>352</v>
      </c>
      <c r="J1091" s="112" t="s">
        <v>2937</v>
      </c>
      <c r="K1091">
        <v>422.4</v>
      </c>
      <c r="L1091" t="s">
        <v>459</v>
      </c>
      <c r="M1091" t="s">
        <v>7116</v>
      </c>
      <c r="N1091" t="s">
        <v>7117</v>
      </c>
    </row>
    <row r="1092" spans="1:14" x14ac:dyDescent="0.2">
      <c r="A1092" s="343">
        <v>45012</v>
      </c>
      <c r="B1092" s="106" t="s">
        <v>541</v>
      </c>
      <c r="C1092" s="58">
        <v>80830.16</v>
      </c>
      <c r="D1092" t="s">
        <v>452</v>
      </c>
      <c r="E1092" t="s">
        <v>7140</v>
      </c>
      <c r="F1092" t="s">
        <v>2978</v>
      </c>
      <c r="H1092" s="112">
        <v>4</v>
      </c>
      <c r="I1092">
        <v>352</v>
      </c>
      <c r="J1092" s="112" t="s">
        <v>2937</v>
      </c>
      <c r="K1092">
        <v>422.4</v>
      </c>
      <c r="L1092" t="s">
        <v>459</v>
      </c>
      <c r="M1092" t="s">
        <v>7116</v>
      </c>
      <c r="N1092" t="s">
        <v>7117</v>
      </c>
    </row>
    <row r="1093" spans="1:14" x14ac:dyDescent="0.2">
      <c r="A1093" s="343">
        <v>44998</v>
      </c>
      <c r="B1093" s="106" t="s">
        <v>541</v>
      </c>
      <c r="C1093" s="58">
        <v>6374.1</v>
      </c>
      <c r="D1093" t="s">
        <v>452</v>
      </c>
      <c r="E1093" t="s">
        <v>7141</v>
      </c>
      <c r="F1093" t="s">
        <v>3291</v>
      </c>
      <c r="H1093" s="112">
        <v>2</v>
      </c>
      <c r="I1093">
        <v>1667</v>
      </c>
      <c r="J1093" s="112" t="s">
        <v>2937</v>
      </c>
      <c r="K1093">
        <v>2000.4</v>
      </c>
      <c r="L1093" t="s">
        <v>459</v>
      </c>
      <c r="M1093" t="s">
        <v>7116</v>
      </c>
      <c r="N1093" t="s">
        <v>7117</v>
      </c>
    </row>
    <row r="1094" spans="1:14" x14ac:dyDescent="0.2">
      <c r="A1094" s="343">
        <v>45008</v>
      </c>
      <c r="B1094" s="106" t="s">
        <v>541</v>
      </c>
      <c r="C1094" s="58">
        <v>6374.1</v>
      </c>
      <c r="D1094" t="s">
        <v>452</v>
      </c>
      <c r="E1094" t="s">
        <v>7141</v>
      </c>
      <c r="F1094" t="s">
        <v>3291</v>
      </c>
      <c r="H1094" s="112">
        <v>1</v>
      </c>
      <c r="I1094">
        <v>1667</v>
      </c>
      <c r="J1094" s="112" t="s">
        <v>2937</v>
      </c>
      <c r="K1094">
        <v>2000.4</v>
      </c>
      <c r="L1094" t="s">
        <v>459</v>
      </c>
      <c r="M1094" t="s">
        <v>7116</v>
      </c>
      <c r="N1094" t="s">
        <v>7117</v>
      </c>
    </row>
    <row r="1095" spans="1:14" x14ac:dyDescent="0.2">
      <c r="A1095" s="343">
        <v>45013</v>
      </c>
      <c r="B1095" s="106" t="s">
        <v>541</v>
      </c>
      <c r="C1095" s="58">
        <v>80830.16</v>
      </c>
      <c r="D1095" t="s">
        <v>452</v>
      </c>
      <c r="E1095" t="s">
        <v>7140</v>
      </c>
      <c r="F1095" t="s">
        <v>2978</v>
      </c>
      <c r="H1095" s="112">
        <v>4</v>
      </c>
      <c r="I1095">
        <v>352</v>
      </c>
      <c r="J1095" s="112" t="s">
        <v>2937</v>
      </c>
      <c r="K1095">
        <v>422.4</v>
      </c>
      <c r="L1095" t="s">
        <v>459</v>
      </c>
      <c r="M1095" t="s">
        <v>7116</v>
      </c>
      <c r="N1095" t="s">
        <v>7117</v>
      </c>
    </row>
    <row r="1096" spans="1:14" x14ac:dyDescent="0.2">
      <c r="A1096" s="343">
        <v>44999</v>
      </c>
      <c r="B1096" s="106" t="s">
        <v>541</v>
      </c>
      <c r="C1096" s="58">
        <v>6374.1</v>
      </c>
      <c r="D1096" t="s">
        <v>452</v>
      </c>
      <c r="E1096" t="s">
        <v>7141</v>
      </c>
      <c r="F1096" t="s">
        <v>3291</v>
      </c>
      <c r="H1096" s="112">
        <v>3</v>
      </c>
      <c r="I1096">
        <v>1667</v>
      </c>
      <c r="J1096" s="112" t="s">
        <v>2937</v>
      </c>
      <c r="K1096">
        <v>2000.4</v>
      </c>
      <c r="L1096" t="s">
        <v>459</v>
      </c>
      <c r="M1096" t="s">
        <v>7116</v>
      </c>
      <c r="N1096" t="s">
        <v>7117</v>
      </c>
    </row>
    <row r="1097" spans="1:14" x14ac:dyDescent="0.2">
      <c r="A1097" s="343">
        <v>45014</v>
      </c>
      <c r="B1097" s="106" t="s">
        <v>541</v>
      </c>
      <c r="C1097" s="58">
        <v>80830.16</v>
      </c>
      <c r="D1097" t="s">
        <v>452</v>
      </c>
      <c r="E1097" t="s">
        <v>7140</v>
      </c>
      <c r="F1097" t="s">
        <v>2978</v>
      </c>
      <c r="H1097" s="112">
        <v>4</v>
      </c>
      <c r="I1097">
        <v>352</v>
      </c>
      <c r="J1097" s="112" t="s">
        <v>2937</v>
      </c>
      <c r="K1097">
        <v>422.4</v>
      </c>
      <c r="L1097" t="s">
        <v>459</v>
      </c>
      <c r="M1097" t="s">
        <v>7116</v>
      </c>
      <c r="N1097" t="s">
        <v>7117</v>
      </c>
    </row>
    <row r="1098" spans="1:14" x14ac:dyDescent="0.2">
      <c r="A1098" s="343">
        <v>45000</v>
      </c>
      <c r="B1098" s="106" t="s">
        <v>541</v>
      </c>
      <c r="C1098" s="58">
        <v>6374.1</v>
      </c>
      <c r="D1098" t="s">
        <v>452</v>
      </c>
      <c r="E1098" t="s">
        <v>7141</v>
      </c>
      <c r="F1098" t="s">
        <v>3291</v>
      </c>
      <c r="H1098" s="112">
        <v>4</v>
      </c>
      <c r="I1098">
        <v>1667</v>
      </c>
      <c r="J1098" s="112" t="s">
        <v>2937</v>
      </c>
      <c r="K1098">
        <v>2000.4</v>
      </c>
      <c r="L1098" t="s">
        <v>459</v>
      </c>
      <c r="M1098" t="s">
        <v>7116</v>
      </c>
      <c r="N1098" t="s">
        <v>7117</v>
      </c>
    </row>
    <row r="1099" spans="1:14" x14ac:dyDescent="0.2">
      <c r="A1099" s="343">
        <v>45015</v>
      </c>
      <c r="B1099" s="106" t="s">
        <v>541</v>
      </c>
      <c r="C1099" s="58">
        <v>80830.16</v>
      </c>
      <c r="D1099" t="s">
        <v>452</v>
      </c>
      <c r="E1099" t="s">
        <v>7140</v>
      </c>
      <c r="F1099" t="s">
        <v>2978</v>
      </c>
      <c r="H1099" s="112">
        <v>8</v>
      </c>
      <c r="I1099">
        <v>352</v>
      </c>
      <c r="J1099" s="112" t="s">
        <v>2937</v>
      </c>
      <c r="K1099">
        <v>422.4</v>
      </c>
      <c r="L1099" t="s">
        <v>459</v>
      </c>
      <c r="M1099" t="s">
        <v>7116</v>
      </c>
      <c r="N1099" t="s">
        <v>7117</v>
      </c>
    </row>
    <row r="1100" spans="1:14" x14ac:dyDescent="0.2">
      <c r="A1100" s="343">
        <v>45016</v>
      </c>
      <c r="B1100" s="106" t="s">
        <v>541</v>
      </c>
      <c r="C1100" s="58">
        <v>80830.16</v>
      </c>
      <c r="D1100" t="s">
        <v>452</v>
      </c>
      <c r="E1100" t="s">
        <v>7140</v>
      </c>
      <c r="F1100" t="s">
        <v>2978</v>
      </c>
      <c r="H1100" s="112">
        <v>8</v>
      </c>
      <c r="I1100">
        <v>352</v>
      </c>
      <c r="J1100" s="112" t="s">
        <v>2937</v>
      </c>
      <c r="K1100">
        <v>422.4</v>
      </c>
      <c r="L1100" t="s">
        <v>459</v>
      </c>
      <c r="M1100" t="s">
        <v>7116</v>
      </c>
      <c r="N1100" t="s">
        <v>7117</v>
      </c>
    </row>
    <row r="1101" spans="1:14" x14ac:dyDescent="0.2">
      <c r="A1101" s="343">
        <v>44986</v>
      </c>
      <c r="B1101" s="106" t="s">
        <v>541</v>
      </c>
      <c r="C1101" s="58">
        <v>6374.1</v>
      </c>
      <c r="D1101" t="s">
        <v>452</v>
      </c>
      <c r="E1101" t="s">
        <v>7141</v>
      </c>
      <c r="F1101" t="s">
        <v>3291</v>
      </c>
      <c r="H1101" s="112">
        <v>2</v>
      </c>
      <c r="I1101">
        <v>1667</v>
      </c>
      <c r="J1101" s="112" t="s">
        <v>2937</v>
      </c>
      <c r="K1101">
        <v>2000.4</v>
      </c>
      <c r="L1101" t="s">
        <v>459</v>
      </c>
      <c r="M1101" t="s">
        <v>7116</v>
      </c>
      <c r="N1101" t="s">
        <v>7117</v>
      </c>
    </row>
    <row r="1102" spans="1:14" x14ac:dyDescent="0.2">
      <c r="A1102" s="343">
        <v>44987</v>
      </c>
      <c r="B1102" s="106" t="s">
        <v>541</v>
      </c>
      <c r="C1102" s="58">
        <v>6374.1</v>
      </c>
      <c r="D1102" t="s">
        <v>452</v>
      </c>
      <c r="E1102" t="s">
        <v>7141</v>
      </c>
      <c r="F1102" t="s">
        <v>3291</v>
      </c>
      <c r="H1102" s="112">
        <v>2</v>
      </c>
      <c r="I1102">
        <v>1667</v>
      </c>
      <c r="J1102" s="112" t="s">
        <v>2937</v>
      </c>
      <c r="K1102">
        <v>2000.4</v>
      </c>
      <c r="L1102" t="s">
        <v>459</v>
      </c>
      <c r="M1102" t="s">
        <v>7116</v>
      </c>
      <c r="N1102" t="s">
        <v>7117</v>
      </c>
    </row>
    <row r="1103" spans="1:14" x14ac:dyDescent="0.2">
      <c r="A1103" s="343">
        <v>44986</v>
      </c>
      <c r="B1103" s="106" t="s">
        <v>541</v>
      </c>
      <c r="C1103" s="58">
        <v>6637.1</v>
      </c>
      <c r="D1103" t="s">
        <v>452</v>
      </c>
      <c r="E1103" t="s">
        <v>7128</v>
      </c>
      <c r="F1103" t="s">
        <v>7129</v>
      </c>
      <c r="H1103" s="112">
        <v>8</v>
      </c>
      <c r="I1103">
        <v>281</v>
      </c>
      <c r="J1103" s="112" t="s">
        <v>2937</v>
      </c>
      <c r="K1103">
        <v>337.2</v>
      </c>
      <c r="L1103" t="s">
        <v>459</v>
      </c>
      <c r="M1103" t="s">
        <v>7116</v>
      </c>
      <c r="N1103" t="s">
        <v>7117</v>
      </c>
    </row>
    <row r="1104" spans="1:14" x14ac:dyDescent="0.2">
      <c r="A1104" s="343">
        <v>44987</v>
      </c>
      <c r="B1104" s="106" t="s">
        <v>541</v>
      </c>
      <c r="C1104" s="58">
        <v>6637.1</v>
      </c>
      <c r="D1104" t="s">
        <v>452</v>
      </c>
      <c r="E1104" t="s">
        <v>7128</v>
      </c>
      <c r="F1104" t="s">
        <v>7129</v>
      </c>
      <c r="H1104" s="112">
        <v>8</v>
      </c>
      <c r="I1104">
        <v>281</v>
      </c>
      <c r="J1104" s="112" t="s">
        <v>2937</v>
      </c>
      <c r="K1104">
        <v>337.2</v>
      </c>
      <c r="L1104" t="s">
        <v>459</v>
      </c>
      <c r="M1104" t="s">
        <v>7116</v>
      </c>
      <c r="N1104" t="s">
        <v>7117</v>
      </c>
    </row>
    <row r="1105" spans="1:14" x14ac:dyDescent="0.2">
      <c r="A1105" s="343">
        <v>44994</v>
      </c>
      <c r="B1105" s="106" t="s">
        <v>541</v>
      </c>
      <c r="C1105" s="58">
        <v>6637.1</v>
      </c>
      <c r="D1105" t="s">
        <v>452</v>
      </c>
      <c r="E1105" t="s">
        <v>7128</v>
      </c>
      <c r="F1105" t="s">
        <v>7129</v>
      </c>
      <c r="H1105" s="112">
        <v>6</v>
      </c>
      <c r="I1105">
        <v>281</v>
      </c>
      <c r="J1105" s="112" t="s">
        <v>2937</v>
      </c>
      <c r="K1105">
        <v>337.2</v>
      </c>
      <c r="L1105" t="s">
        <v>459</v>
      </c>
      <c r="M1105" t="s">
        <v>7116</v>
      </c>
      <c r="N1105" t="s">
        <v>7117</v>
      </c>
    </row>
    <row r="1106" spans="1:14" x14ac:dyDescent="0.2">
      <c r="A1106" s="343">
        <v>44986</v>
      </c>
      <c r="B1106" s="106" t="s">
        <v>541</v>
      </c>
      <c r="C1106" s="58">
        <v>6542.1</v>
      </c>
      <c r="D1106" t="s">
        <v>452</v>
      </c>
      <c r="E1106" t="s">
        <v>7139</v>
      </c>
      <c r="F1106" t="s">
        <v>2936</v>
      </c>
      <c r="H1106" s="112">
        <v>4</v>
      </c>
      <c r="I1106">
        <v>1499</v>
      </c>
      <c r="J1106" s="112" t="s">
        <v>2937</v>
      </c>
      <c r="K1106">
        <v>1798.8</v>
      </c>
      <c r="L1106" t="s">
        <v>459</v>
      </c>
      <c r="M1106" t="s">
        <v>7116</v>
      </c>
      <c r="N1106" t="s">
        <v>7117</v>
      </c>
    </row>
    <row r="1107" spans="1:14" x14ac:dyDescent="0.2">
      <c r="A1107" s="343">
        <v>44998</v>
      </c>
      <c r="B1107" s="106" t="s">
        <v>541</v>
      </c>
      <c r="C1107" s="58">
        <v>6637.1</v>
      </c>
      <c r="D1107" t="s">
        <v>452</v>
      </c>
      <c r="E1107" t="s">
        <v>7139</v>
      </c>
      <c r="F1107" t="s">
        <v>2936</v>
      </c>
      <c r="H1107" s="112">
        <v>3</v>
      </c>
      <c r="I1107">
        <v>1499</v>
      </c>
      <c r="J1107" s="112" t="s">
        <v>2937</v>
      </c>
      <c r="K1107">
        <v>1798.8</v>
      </c>
      <c r="L1107" t="s">
        <v>459</v>
      </c>
      <c r="M1107" t="s">
        <v>7116</v>
      </c>
      <c r="N1107" t="s">
        <v>7117</v>
      </c>
    </row>
    <row r="1108" spans="1:14" x14ac:dyDescent="0.2">
      <c r="A1108" s="343">
        <v>44995</v>
      </c>
      <c r="B1108" s="106" t="s">
        <v>541</v>
      </c>
      <c r="C1108" s="58">
        <v>6637.1</v>
      </c>
      <c r="D1108" t="s">
        <v>452</v>
      </c>
      <c r="E1108" t="s">
        <v>7128</v>
      </c>
      <c r="F1108" t="s">
        <v>7129</v>
      </c>
      <c r="H1108" s="112">
        <v>6</v>
      </c>
      <c r="I1108">
        <v>281</v>
      </c>
      <c r="J1108" s="112" t="s">
        <v>2937</v>
      </c>
      <c r="K1108">
        <v>337.2</v>
      </c>
      <c r="L1108" t="s">
        <v>459</v>
      </c>
      <c r="M1108" t="s">
        <v>7116</v>
      </c>
      <c r="N1108" t="s">
        <v>7117</v>
      </c>
    </row>
    <row r="1109" spans="1:14" x14ac:dyDescent="0.2">
      <c r="A1109" s="343">
        <v>44999</v>
      </c>
      <c r="B1109" s="106" t="s">
        <v>541</v>
      </c>
      <c r="C1109" s="58">
        <v>6637.1</v>
      </c>
      <c r="D1109" t="s">
        <v>452</v>
      </c>
      <c r="E1109" t="s">
        <v>7139</v>
      </c>
      <c r="F1109" t="s">
        <v>2936</v>
      </c>
      <c r="H1109" s="112">
        <v>2</v>
      </c>
      <c r="I1109">
        <v>1499</v>
      </c>
      <c r="J1109" s="112" t="s">
        <v>2937</v>
      </c>
      <c r="K1109">
        <v>1798.8</v>
      </c>
      <c r="L1109" t="s">
        <v>459</v>
      </c>
      <c r="M1109" t="s">
        <v>7116</v>
      </c>
      <c r="N1109" t="s">
        <v>7117</v>
      </c>
    </row>
    <row r="1110" spans="1:14" x14ac:dyDescent="0.2">
      <c r="A1110" s="343">
        <v>44998</v>
      </c>
      <c r="B1110" s="106" t="s">
        <v>541</v>
      </c>
      <c r="C1110" s="58">
        <v>6637.1</v>
      </c>
      <c r="D1110" t="s">
        <v>452</v>
      </c>
      <c r="E1110" t="s">
        <v>7128</v>
      </c>
      <c r="F1110" t="s">
        <v>7129</v>
      </c>
      <c r="H1110" s="112">
        <v>8</v>
      </c>
      <c r="I1110">
        <v>281</v>
      </c>
      <c r="J1110" s="112" t="s">
        <v>2937</v>
      </c>
      <c r="K1110">
        <v>337.2</v>
      </c>
      <c r="L1110" t="s">
        <v>459</v>
      </c>
      <c r="M1110" t="s">
        <v>7116</v>
      </c>
      <c r="N1110" t="s">
        <v>7117</v>
      </c>
    </row>
    <row r="1111" spans="1:14" x14ac:dyDescent="0.2">
      <c r="A1111" s="343">
        <v>45000</v>
      </c>
      <c r="B1111" s="106" t="s">
        <v>541</v>
      </c>
      <c r="C1111" s="58">
        <v>6637.1</v>
      </c>
      <c r="D1111" t="s">
        <v>452</v>
      </c>
      <c r="E1111" t="s">
        <v>7139</v>
      </c>
      <c r="F1111" t="s">
        <v>2936</v>
      </c>
      <c r="H1111" s="112">
        <v>3</v>
      </c>
      <c r="I1111">
        <v>1499</v>
      </c>
      <c r="J1111" s="112" t="s">
        <v>2937</v>
      </c>
      <c r="K1111">
        <v>1798.8</v>
      </c>
      <c r="L1111" t="s">
        <v>459</v>
      </c>
      <c r="M1111" t="s">
        <v>7116</v>
      </c>
      <c r="N1111" t="s">
        <v>7117</v>
      </c>
    </row>
    <row r="1112" spans="1:14" x14ac:dyDescent="0.2">
      <c r="A1112" s="343">
        <v>44987</v>
      </c>
      <c r="B1112" s="106" t="s">
        <v>541</v>
      </c>
      <c r="C1112" s="58">
        <v>6542.1</v>
      </c>
      <c r="D1112" t="s">
        <v>452</v>
      </c>
      <c r="E1112" t="s">
        <v>7139</v>
      </c>
      <c r="F1112" t="s">
        <v>2936</v>
      </c>
      <c r="H1112" s="112">
        <v>4</v>
      </c>
      <c r="I1112">
        <v>1499</v>
      </c>
      <c r="J1112" s="112" t="s">
        <v>2937</v>
      </c>
      <c r="K1112">
        <v>1798.8</v>
      </c>
      <c r="L1112" t="s">
        <v>459</v>
      </c>
      <c r="M1112" t="s">
        <v>7116</v>
      </c>
      <c r="N1112" t="s">
        <v>7117</v>
      </c>
    </row>
    <row r="1113" spans="1:14" x14ac:dyDescent="0.2">
      <c r="A1113" s="343">
        <v>44999</v>
      </c>
      <c r="B1113" s="106" t="s">
        <v>541</v>
      </c>
      <c r="C1113" s="58">
        <v>6637.1</v>
      </c>
      <c r="D1113" t="s">
        <v>452</v>
      </c>
      <c r="E1113" t="s">
        <v>7128</v>
      </c>
      <c r="F1113" t="s">
        <v>7129</v>
      </c>
      <c r="H1113" s="112">
        <v>8</v>
      </c>
      <c r="I1113">
        <v>281</v>
      </c>
      <c r="J1113" s="112" t="s">
        <v>2937</v>
      </c>
      <c r="K1113">
        <v>337.2</v>
      </c>
      <c r="L1113" t="s">
        <v>459</v>
      </c>
      <c r="M1113" t="s">
        <v>7116</v>
      </c>
      <c r="N1113" t="s">
        <v>7117</v>
      </c>
    </row>
    <row r="1114" spans="1:14" x14ac:dyDescent="0.2">
      <c r="A1114" s="343">
        <v>44998</v>
      </c>
      <c r="B1114" s="106" t="s">
        <v>541</v>
      </c>
      <c r="C1114" s="58">
        <v>6542.1</v>
      </c>
      <c r="D1114" t="s">
        <v>452</v>
      </c>
      <c r="E1114" t="s">
        <v>7139</v>
      </c>
      <c r="F1114" t="s">
        <v>2936</v>
      </c>
      <c r="H1114" s="112">
        <v>1</v>
      </c>
      <c r="I1114">
        <v>1499</v>
      </c>
      <c r="J1114" s="112" t="s">
        <v>2937</v>
      </c>
      <c r="K1114">
        <v>1798.8</v>
      </c>
      <c r="L1114" t="s">
        <v>459</v>
      </c>
      <c r="M1114" t="s">
        <v>7116</v>
      </c>
      <c r="N1114" t="s">
        <v>7117</v>
      </c>
    </row>
    <row r="1115" spans="1:14" x14ac:dyDescent="0.2">
      <c r="A1115" s="343">
        <v>45000</v>
      </c>
      <c r="B1115" s="106" t="s">
        <v>541</v>
      </c>
      <c r="C1115" s="58">
        <v>6637.1</v>
      </c>
      <c r="D1115" t="s">
        <v>452</v>
      </c>
      <c r="E1115" t="s">
        <v>7128</v>
      </c>
      <c r="F1115" t="s">
        <v>7129</v>
      </c>
      <c r="H1115" s="112">
        <v>8</v>
      </c>
      <c r="I1115">
        <v>281</v>
      </c>
      <c r="J1115" s="112" t="s">
        <v>2937</v>
      </c>
      <c r="K1115">
        <v>337.2</v>
      </c>
      <c r="L1115" t="s">
        <v>459</v>
      </c>
      <c r="M1115" t="s">
        <v>7116</v>
      </c>
      <c r="N1115" t="s">
        <v>7117</v>
      </c>
    </row>
    <row r="1116" spans="1:14" x14ac:dyDescent="0.2">
      <c r="A1116" s="343">
        <v>44999</v>
      </c>
      <c r="B1116" s="106" t="s">
        <v>541</v>
      </c>
      <c r="C1116" s="58">
        <v>6542.1</v>
      </c>
      <c r="D1116" t="s">
        <v>452</v>
      </c>
      <c r="E1116" t="s">
        <v>7139</v>
      </c>
      <c r="F1116" t="s">
        <v>2936</v>
      </c>
      <c r="H1116" s="112">
        <v>1</v>
      </c>
      <c r="I1116">
        <v>1499</v>
      </c>
      <c r="J1116" s="112" t="s">
        <v>2937</v>
      </c>
      <c r="K1116">
        <v>1798.8</v>
      </c>
      <c r="L1116" t="s">
        <v>459</v>
      </c>
      <c r="M1116" t="s">
        <v>7116</v>
      </c>
      <c r="N1116" t="s">
        <v>7117</v>
      </c>
    </row>
    <row r="1117" spans="1:14" x14ac:dyDescent="0.2">
      <c r="A1117" s="343">
        <v>45016</v>
      </c>
      <c r="B1117" s="106" t="s">
        <v>541</v>
      </c>
      <c r="C1117" s="58">
        <v>6374.1</v>
      </c>
      <c r="D1117" t="s">
        <v>452</v>
      </c>
      <c r="E1117" t="s">
        <v>7141</v>
      </c>
      <c r="F1117" t="s">
        <v>3291</v>
      </c>
      <c r="H1117" s="112">
        <v>1</v>
      </c>
      <c r="I1117">
        <v>1667</v>
      </c>
      <c r="J1117" s="112" t="s">
        <v>2937</v>
      </c>
      <c r="K1117">
        <v>2000.4</v>
      </c>
      <c r="L1117" t="s">
        <v>459</v>
      </c>
      <c r="M1117" t="s">
        <v>7116</v>
      </c>
      <c r="N1117" t="s">
        <v>7117</v>
      </c>
    </row>
    <row r="1118" spans="1:14" x14ac:dyDescent="0.2">
      <c r="A1118" s="343">
        <v>44987</v>
      </c>
      <c r="B1118" s="106" t="s">
        <v>541</v>
      </c>
      <c r="C1118" s="58">
        <v>6497.1</v>
      </c>
      <c r="D1118" t="s">
        <v>452</v>
      </c>
      <c r="E1118" t="s">
        <v>7139</v>
      </c>
      <c r="F1118" t="s">
        <v>2936</v>
      </c>
      <c r="H1118" s="112">
        <v>1</v>
      </c>
      <c r="I1118">
        <v>1499</v>
      </c>
      <c r="J1118" s="112" t="s">
        <v>2937</v>
      </c>
      <c r="K1118">
        <v>1798.8</v>
      </c>
      <c r="L1118" t="s">
        <v>459</v>
      </c>
      <c r="M1118" t="s">
        <v>7116</v>
      </c>
      <c r="N1118" t="s">
        <v>7117</v>
      </c>
    </row>
    <row r="1119" spans="1:14" x14ac:dyDescent="0.2">
      <c r="A1119" s="343">
        <v>44988</v>
      </c>
      <c r="B1119" s="106" t="s">
        <v>541</v>
      </c>
      <c r="C1119" s="58">
        <v>6497.1</v>
      </c>
      <c r="D1119" t="s">
        <v>452</v>
      </c>
      <c r="E1119" t="s">
        <v>7139</v>
      </c>
      <c r="F1119" t="s">
        <v>2936</v>
      </c>
      <c r="H1119" s="112">
        <v>1</v>
      </c>
      <c r="I1119">
        <v>1499</v>
      </c>
      <c r="J1119" s="112" t="s">
        <v>2937</v>
      </c>
      <c r="K1119">
        <v>1798.8</v>
      </c>
      <c r="L1119" t="s">
        <v>459</v>
      </c>
      <c r="M1119" t="s">
        <v>7116</v>
      </c>
      <c r="N1119" t="s">
        <v>7117</v>
      </c>
    </row>
    <row r="1120" spans="1:14" x14ac:dyDescent="0.2">
      <c r="A1120" s="343">
        <v>44993</v>
      </c>
      <c r="B1120" s="106" t="s">
        <v>541</v>
      </c>
      <c r="C1120" s="58">
        <v>6542.1</v>
      </c>
      <c r="D1120" t="s">
        <v>452</v>
      </c>
      <c r="E1120" t="s">
        <v>7139</v>
      </c>
      <c r="F1120" t="s">
        <v>2936</v>
      </c>
      <c r="H1120" s="112">
        <v>1</v>
      </c>
      <c r="I1120">
        <v>1499</v>
      </c>
      <c r="J1120" s="112" t="s">
        <v>2937</v>
      </c>
      <c r="K1120">
        <v>1798.8</v>
      </c>
      <c r="L1120" t="s">
        <v>459</v>
      </c>
      <c r="M1120" t="s">
        <v>7116</v>
      </c>
      <c r="N1120" t="s">
        <v>7117</v>
      </c>
    </row>
    <row r="1121" spans="1:14" x14ac:dyDescent="0.2">
      <c r="A1121" s="343">
        <v>45007</v>
      </c>
      <c r="B1121" s="106" t="s">
        <v>541</v>
      </c>
      <c r="C1121" s="58">
        <v>6374.1</v>
      </c>
      <c r="D1121" t="s">
        <v>452</v>
      </c>
      <c r="E1121" t="s">
        <v>7141</v>
      </c>
      <c r="F1121" t="s">
        <v>3291</v>
      </c>
      <c r="H1121" s="112">
        <v>1</v>
      </c>
      <c r="I1121">
        <v>1667</v>
      </c>
      <c r="J1121" s="112" t="s">
        <v>2937</v>
      </c>
      <c r="K1121">
        <v>2000.4</v>
      </c>
      <c r="L1121" t="s">
        <v>459</v>
      </c>
      <c r="M1121" t="s">
        <v>7116</v>
      </c>
      <c r="N1121" t="s">
        <v>7117</v>
      </c>
    </row>
    <row r="1122" spans="1:14" x14ac:dyDescent="0.2">
      <c r="A1122" s="343">
        <v>44987</v>
      </c>
      <c r="B1122" s="106" t="s">
        <v>541</v>
      </c>
      <c r="C1122" s="58">
        <v>6637.1</v>
      </c>
      <c r="D1122" t="s">
        <v>452</v>
      </c>
      <c r="E1122" t="s">
        <v>7139</v>
      </c>
      <c r="F1122" t="s">
        <v>2936</v>
      </c>
      <c r="H1122" s="112">
        <v>1</v>
      </c>
      <c r="I1122">
        <v>1499</v>
      </c>
      <c r="J1122" s="112" t="s">
        <v>2937</v>
      </c>
      <c r="K1122">
        <v>1798.8</v>
      </c>
      <c r="L1122" t="s">
        <v>459</v>
      </c>
      <c r="M1122" t="s">
        <v>7116</v>
      </c>
      <c r="N1122" t="s">
        <v>7117</v>
      </c>
    </row>
    <row r="1123" spans="1:14" x14ac:dyDescent="0.2">
      <c r="A1123" s="343">
        <v>44988</v>
      </c>
      <c r="B1123" s="106" t="s">
        <v>541</v>
      </c>
      <c r="C1123" s="58">
        <v>6637.1</v>
      </c>
      <c r="D1123" t="s">
        <v>452</v>
      </c>
      <c r="E1123" t="s">
        <v>7139</v>
      </c>
      <c r="F1123" t="s">
        <v>2936</v>
      </c>
      <c r="H1123" s="112">
        <v>2</v>
      </c>
      <c r="I1123">
        <v>1499</v>
      </c>
      <c r="J1123" s="112" t="s">
        <v>2937</v>
      </c>
      <c r="K1123">
        <v>1798.8</v>
      </c>
      <c r="L1123" t="s">
        <v>459</v>
      </c>
      <c r="M1123" t="s">
        <v>7116</v>
      </c>
      <c r="N1123" t="s">
        <v>7117</v>
      </c>
    </row>
    <row r="1124" spans="1:14" x14ac:dyDescent="0.2">
      <c r="A1124" s="343">
        <v>44995</v>
      </c>
      <c r="B1124" s="106" t="s">
        <v>541</v>
      </c>
      <c r="C1124" s="58">
        <v>6497.1</v>
      </c>
      <c r="D1124" t="s">
        <v>452</v>
      </c>
      <c r="E1124" t="s">
        <v>7139</v>
      </c>
      <c r="F1124" t="s">
        <v>2936</v>
      </c>
      <c r="H1124" s="112">
        <v>1</v>
      </c>
      <c r="I1124">
        <v>1499</v>
      </c>
      <c r="J1124" s="112" t="s">
        <v>2937</v>
      </c>
      <c r="K1124">
        <v>1798.8</v>
      </c>
      <c r="L1124" t="s">
        <v>459</v>
      </c>
      <c r="M1124" t="s">
        <v>7116</v>
      </c>
      <c r="N1124" t="s">
        <v>7117</v>
      </c>
    </row>
    <row r="1125" spans="1:14" x14ac:dyDescent="0.2">
      <c r="A1125" s="343">
        <v>44992</v>
      </c>
      <c r="B1125" s="106" t="s">
        <v>541</v>
      </c>
      <c r="C1125" s="58">
        <v>6637.1</v>
      </c>
      <c r="D1125" t="s">
        <v>452</v>
      </c>
      <c r="E1125" t="s">
        <v>7139</v>
      </c>
      <c r="F1125" t="s">
        <v>2936</v>
      </c>
      <c r="H1125" s="112">
        <v>4</v>
      </c>
      <c r="I1125">
        <v>1499</v>
      </c>
      <c r="J1125" s="112" t="s">
        <v>2937</v>
      </c>
      <c r="K1125">
        <v>1798.8</v>
      </c>
      <c r="L1125" t="s">
        <v>459</v>
      </c>
      <c r="M1125" t="s">
        <v>7116</v>
      </c>
      <c r="N1125" t="s">
        <v>7117</v>
      </c>
    </row>
    <row r="1126" spans="1:14" x14ac:dyDescent="0.2">
      <c r="A1126" s="343">
        <v>44994</v>
      </c>
      <c r="B1126" s="106" t="s">
        <v>541</v>
      </c>
      <c r="C1126" s="58">
        <v>6637.1</v>
      </c>
      <c r="D1126" t="s">
        <v>452</v>
      </c>
      <c r="E1126" t="s">
        <v>7139</v>
      </c>
      <c r="F1126" t="s">
        <v>2936</v>
      </c>
      <c r="H1126" s="112">
        <v>1</v>
      </c>
      <c r="I1126">
        <v>1499</v>
      </c>
      <c r="J1126" s="112" t="s">
        <v>2937</v>
      </c>
      <c r="K1126">
        <v>1798.8</v>
      </c>
      <c r="L1126" t="s">
        <v>459</v>
      </c>
      <c r="M1126" t="s">
        <v>7116</v>
      </c>
      <c r="N1126" t="s">
        <v>7117</v>
      </c>
    </row>
    <row r="1127" spans="1:14" x14ac:dyDescent="0.2">
      <c r="A1127" s="343">
        <v>44995</v>
      </c>
      <c r="B1127" s="106" t="s">
        <v>541</v>
      </c>
      <c r="C1127" s="58">
        <v>6637.1</v>
      </c>
      <c r="D1127" t="s">
        <v>452</v>
      </c>
      <c r="E1127" t="s">
        <v>7139</v>
      </c>
      <c r="F1127" t="s">
        <v>2936</v>
      </c>
      <c r="H1127" s="112">
        <v>1</v>
      </c>
      <c r="I1127">
        <v>1499</v>
      </c>
      <c r="J1127" s="112" t="s">
        <v>2937</v>
      </c>
      <c r="K1127">
        <v>1798.8</v>
      </c>
      <c r="L1127" t="s">
        <v>459</v>
      </c>
      <c r="M1127" t="s">
        <v>7116</v>
      </c>
      <c r="N1127" t="s">
        <v>7117</v>
      </c>
    </row>
    <row r="1128" spans="1:14" x14ac:dyDescent="0.2">
      <c r="A1128" s="343">
        <v>45006</v>
      </c>
      <c r="B1128" s="106" t="s">
        <v>541</v>
      </c>
      <c r="C1128" s="58">
        <v>6681.1</v>
      </c>
      <c r="D1128" t="s">
        <v>452</v>
      </c>
      <c r="E1128" t="s">
        <v>7141</v>
      </c>
      <c r="F1128" t="s">
        <v>3291</v>
      </c>
      <c r="H1128" s="112">
        <v>1</v>
      </c>
      <c r="I1128">
        <v>1667</v>
      </c>
      <c r="J1128" s="112" t="s">
        <v>2937</v>
      </c>
      <c r="K1128">
        <v>2000.4</v>
      </c>
      <c r="L1128" t="s">
        <v>459</v>
      </c>
      <c r="M1128" t="s">
        <v>7116</v>
      </c>
      <c r="N1128" t="s">
        <v>7117</v>
      </c>
    </row>
    <row r="1129" spans="1:14" x14ac:dyDescent="0.2">
      <c r="A1129" s="343">
        <v>45016</v>
      </c>
      <c r="B1129" s="106" t="s">
        <v>541</v>
      </c>
      <c r="C1129" s="58">
        <v>6681.1</v>
      </c>
      <c r="D1129" t="s">
        <v>452</v>
      </c>
      <c r="E1129" t="s">
        <v>7141</v>
      </c>
      <c r="F1129" t="s">
        <v>3291</v>
      </c>
      <c r="H1129" s="112">
        <v>1</v>
      </c>
      <c r="I1129">
        <v>1667</v>
      </c>
      <c r="J1129" s="112" t="s">
        <v>2937</v>
      </c>
      <c r="K1129">
        <v>2000.4</v>
      </c>
      <c r="L1129" t="s">
        <v>459</v>
      </c>
      <c r="M1129" t="s">
        <v>7116</v>
      </c>
      <c r="N1129" t="s">
        <v>7117</v>
      </c>
    </row>
    <row r="1130" spans="1:14" x14ac:dyDescent="0.2">
      <c r="A1130" s="343">
        <v>45002</v>
      </c>
      <c r="B1130" s="106" t="s">
        <v>541</v>
      </c>
      <c r="C1130" s="58">
        <v>6500.1</v>
      </c>
      <c r="D1130" t="s">
        <v>452</v>
      </c>
      <c r="E1130" t="s">
        <v>7138</v>
      </c>
      <c r="F1130" t="s">
        <v>6013</v>
      </c>
      <c r="H1130" s="112">
        <v>8</v>
      </c>
      <c r="I1130">
        <v>549</v>
      </c>
      <c r="J1130" s="112" t="s">
        <v>2937</v>
      </c>
      <c r="K1130">
        <v>658.8</v>
      </c>
      <c r="L1130" t="s">
        <v>459</v>
      </c>
      <c r="M1130" t="s">
        <v>7116</v>
      </c>
      <c r="N1130" t="s">
        <v>7117</v>
      </c>
    </row>
    <row r="1131" spans="1:14" x14ac:dyDescent="0.2">
      <c r="A1131" s="343">
        <v>45012</v>
      </c>
      <c r="B1131" s="106" t="s">
        <v>541</v>
      </c>
      <c r="C1131" s="58">
        <v>80830.16</v>
      </c>
      <c r="D1131" t="s">
        <v>452</v>
      </c>
      <c r="E1131" t="s">
        <v>7138</v>
      </c>
      <c r="F1131" t="s">
        <v>6013</v>
      </c>
      <c r="H1131" s="112">
        <v>4</v>
      </c>
      <c r="I1131">
        <v>549</v>
      </c>
      <c r="J1131" s="112" t="s">
        <v>2937</v>
      </c>
      <c r="K1131">
        <v>658.8</v>
      </c>
      <c r="L1131" t="s">
        <v>459</v>
      </c>
      <c r="M1131" t="s">
        <v>7116</v>
      </c>
      <c r="N1131" t="s">
        <v>7117</v>
      </c>
    </row>
    <row r="1132" spans="1:14" x14ac:dyDescent="0.2">
      <c r="A1132" s="343">
        <v>45013</v>
      </c>
      <c r="B1132" s="106" t="s">
        <v>541</v>
      </c>
      <c r="C1132" s="58">
        <v>80830.16</v>
      </c>
      <c r="D1132" t="s">
        <v>452</v>
      </c>
      <c r="E1132" t="s">
        <v>7138</v>
      </c>
      <c r="F1132" t="s">
        <v>6013</v>
      </c>
      <c r="H1132" s="112">
        <v>4</v>
      </c>
      <c r="I1132">
        <v>549</v>
      </c>
      <c r="J1132" s="112" t="s">
        <v>2937</v>
      </c>
      <c r="K1132">
        <v>658.8</v>
      </c>
      <c r="L1132" t="s">
        <v>459</v>
      </c>
      <c r="M1132" t="s">
        <v>7116</v>
      </c>
      <c r="N1132" t="s">
        <v>7117</v>
      </c>
    </row>
    <row r="1133" spans="1:14" x14ac:dyDescent="0.2">
      <c r="A1133" s="343">
        <v>45012</v>
      </c>
      <c r="B1133" s="106" t="s">
        <v>541</v>
      </c>
      <c r="C1133" s="58">
        <v>6637.1</v>
      </c>
      <c r="D1133" t="s">
        <v>452</v>
      </c>
      <c r="E1133" t="s">
        <v>7138</v>
      </c>
      <c r="F1133" t="s">
        <v>6013</v>
      </c>
      <c r="H1133" s="112">
        <v>4</v>
      </c>
      <c r="I1133">
        <v>549</v>
      </c>
      <c r="J1133" s="112" t="s">
        <v>2937</v>
      </c>
      <c r="K1133">
        <v>658.8</v>
      </c>
      <c r="L1133" t="s">
        <v>459</v>
      </c>
      <c r="M1133" t="s">
        <v>7116</v>
      </c>
      <c r="N1133" t="s">
        <v>7117</v>
      </c>
    </row>
    <row r="1134" spans="1:14" x14ac:dyDescent="0.2">
      <c r="A1134" s="343">
        <v>45013</v>
      </c>
      <c r="B1134" s="106" t="s">
        <v>541</v>
      </c>
      <c r="C1134" s="58">
        <v>6637.1</v>
      </c>
      <c r="D1134" t="s">
        <v>452</v>
      </c>
      <c r="E1134" t="s">
        <v>7138</v>
      </c>
      <c r="F1134" t="s">
        <v>6013</v>
      </c>
      <c r="H1134" s="112">
        <v>4</v>
      </c>
      <c r="I1134">
        <v>549</v>
      </c>
      <c r="J1134" s="112" t="s">
        <v>2937</v>
      </c>
      <c r="K1134">
        <v>658.8</v>
      </c>
      <c r="L1134" t="s">
        <v>459</v>
      </c>
      <c r="M1134" t="s">
        <v>7116</v>
      </c>
      <c r="N1134" t="s">
        <v>7117</v>
      </c>
    </row>
    <row r="1135" spans="1:14" x14ac:dyDescent="0.2">
      <c r="A1135" s="343">
        <v>45014</v>
      </c>
      <c r="B1135" s="106" t="s">
        <v>541</v>
      </c>
      <c r="C1135" s="58">
        <v>6637.1</v>
      </c>
      <c r="D1135" t="s">
        <v>452</v>
      </c>
      <c r="E1135" t="s">
        <v>7138</v>
      </c>
      <c r="F1135" t="s">
        <v>6013</v>
      </c>
      <c r="H1135" s="112">
        <v>4</v>
      </c>
      <c r="I1135">
        <v>549</v>
      </c>
      <c r="J1135" s="112" t="s">
        <v>2937</v>
      </c>
      <c r="K1135">
        <v>658.8</v>
      </c>
      <c r="L1135" t="s">
        <v>459</v>
      </c>
      <c r="M1135" t="s">
        <v>7116</v>
      </c>
      <c r="N1135" t="s">
        <v>7117</v>
      </c>
    </row>
    <row r="1136" spans="1:14" x14ac:dyDescent="0.2">
      <c r="A1136" s="343">
        <v>45015</v>
      </c>
      <c r="B1136" s="106" t="s">
        <v>541</v>
      </c>
      <c r="C1136" s="58">
        <v>6637.1</v>
      </c>
      <c r="D1136" t="s">
        <v>452</v>
      </c>
      <c r="E1136" t="s">
        <v>7138</v>
      </c>
      <c r="F1136" t="s">
        <v>6013</v>
      </c>
      <c r="H1136" s="112">
        <v>4</v>
      </c>
      <c r="I1136">
        <v>549</v>
      </c>
      <c r="J1136" s="112" t="s">
        <v>2937</v>
      </c>
      <c r="K1136">
        <v>658.8</v>
      </c>
      <c r="L1136" t="s">
        <v>459</v>
      </c>
      <c r="M1136" t="s">
        <v>7116</v>
      </c>
      <c r="N1136" t="s">
        <v>7117</v>
      </c>
    </row>
    <row r="1137" spans="1:14" x14ac:dyDescent="0.2">
      <c r="A1137" s="343">
        <v>45016</v>
      </c>
      <c r="B1137" s="106" t="s">
        <v>541</v>
      </c>
      <c r="C1137" s="58">
        <v>6637.1</v>
      </c>
      <c r="D1137" t="s">
        <v>452</v>
      </c>
      <c r="E1137" t="s">
        <v>7138</v>
      </c>
      <c r="F1137" t="s">
        <v>6013</v>
      </c>
      <c r="H1137" s="112">
        <v>4</v>
      </c>
      <c r="I1137">
        <v>549</v>
      </c>
      <c r="J1137" s="112" t="s">
        <v>2937</v>
      </c>
      <c r="K1137">
        <v>658.8</v>
      </c>
      <c r="L1137" t="s">
        <v>459</v>
      </c>
      <c r="M1137" t="s">
        <v>7116</v>
      </c>
      <c r="N1137" t="s">
        <v>7117</v>
      </c>
    </row>
    <row r="1138" spans="1:14" x14ac:dyDescent="0.2">
      <c r="A1138" s="343">
        <v>45007</v>
      </c>
      <c r="B1138" s="106" t="s">
        <v>541</v>
      </c>
      <c r="C1138" s="58">
        <v>6637.1</v>
      </c>
      <c r="D1138" t="s">
        <v>452</v>
      </c>
      <c r="E1138" t="s">
        <v>7138</v>
      </c>
      <c r="F1138" t="s">
        <v>6013</v>
      </c>
      <c r="H1138" s="112">
        <v>4</v>
      </c>
      <c r="I1138">
        <v>549</v>
      </c>
      <c r="J1138" s="112" t="s">
        <v>2937</v>
      </c>
      <c r="K1138">
        <v>658.8</v>
      </c>
      <c r="L1138" t="s">
        <v>459</v>
      </c>
      <c r="M1138" t="s">
        <v>7116</v>
      </c>
      <c r="N1138" t="s">
        <v>7117</v>
      </c>
    </row>
    <row r="1139" spans="1:14" x14ac:dyDescent="0.2">
      <c r="A1139" s="343">
        <v>45008</v>
      </c>
      <c r="B1139" s="106" t="s">
        <v>541</v>
      </c>
      <c r="C1139" s="58">
        <v>6637.1</v>
      </c>
      <c r="D1139" t="s">
        <v>452</v>
      </c>
      <c r="E1139" t="s">
        <v>7138</v>
      </c>
      <c r="F1139" t="s">
        <v>6013</v>
      </c>
      <c r="H1139" s="112">
        <v>4</v>
      </c>
      <c r="I1139">
        <v>549</v>
      </c>
      <c r="J1139" s="112" t="s">
        <v>2937</v>
      </c>
      <c r="K1139">
        <v>658.8</v>
      </c>
      <c r="L1139" t="s">
        <v>459</v>
      </c>
      <c r="M1139" t="s">
        <v>7116</v>
      </c>
      <c r="N1139" t="s">
        <v>7117</v>
      </c>
    </row>
    <row r="1140" spans="1:14" x14ac:dyDescent="0.2">
      <c r="A1140" s="343">
        <v>45009</v>
      </c>
      <c r="B1140" s="106" t="s">
        <v>541</v>
      </c>
      <c r="C1140" s="58">
        <v>6637.1</v>
      </c>
      <c r="D1140" t="s">
        <v>452</v>
      </c>
      <c r="E1140" t="s">
        <v>7138</v>
      </c>
      <c r="F1140" t="s">
        <v>6013</v>
      </c>
      <c r="H1140" s="112">
        <v>8</v>
      </c>
      <c r="I1140">
        <v>549</v>
      </c>
      <c r="J1140" s="112" t="s">
        <v>2937</v>
      </c>
      <c r="K1140">
        <v>658.8</v>
      </c>
      <c r="L1140" t="s">
        <v>459</v>
      </c>
      <c r="M1140" t="s">
        <v>7116</v>
      </c>
      <c r="N1140" t="s">
        <v>7117</v>
      </c>
    </row>
    <row r="1141" spans="1:14" x14ac:dyDescent="0.2">
      <c r="A1141" s="343">
        <v>45005</v>
      </c>
      <c r="B1141" s="106" t="s">
        <v>541</v>
      </c>
      <c r="C1141" s="58">
        <v>6500.1</v>
      </c>
      <c r="D1141" t="s">
        <v>452</v>
      </c>
      <c r="E1141" t="s">
        <v>7138</v>
      </c>
      <c r="F1141" t="s">
        <v>6013</v>
      </c>
      <c r="H1141" s="112">
        <v>8</v>
      </c>
      <c r="I1141">
        <v>549</v>
      </c>
      <c r="J1141" s="112" t="s">
        <v>2937</v>
      </c>
      <c r="K1141">
        <v>658.8</v>
      </c>
      <c r="L1141" t="s">
        <v>459</v>
      </c>
      <c r="M1141" t="s">
        <v>7116</v>
      </c>
      <c r="N1141" t="s">
        <v>7117</v>
      </c>
    </row>
    <row r="1142" spans="1:14" x14ac:dyDescent="0.2">
      <c r="A1142" s="343">
        <v>45006</v>
      </c>
      <c r="B1142" s="106" t="s">
        <v>541</v>
      </c>
      <c r="C1142" s="58">
        <v>6500.1</v>
      </c>
      <c r="D1142" t="s">
        <v>452</v>
      </c>
      <c r="E1142" t="s">
        <v>7138</v>
      </c>
      <c r="F1142" t="s">
        <v>6013</v>
      </c>
      <c r="H1142" s="112">
        <v>8</v>
      </c>
      <c r="I1142">
        <v>549</v>
      </c>
      <c r="J1142" s="112" t="s">
        <v>2937</v>
      </c>
      <c r="K1142">
        <v>658.8</v>
      </c>
      <c r="L1142" t="s">
        <v>459</v>
      </c>
      <c r="M1142" t="s">
        <v>7116</v>
      </c>
      <c r="N1142" t="s">
        <v>7117</v>
      </c>
    </row>
    <row r="1143" spans="1:14" x14ac:dyDescent="0.2">
      <c r="A1143" s="343">
        <v>45007</v>
      </c>
      <c r="B1143" s="106" t="s">
        <v>541</v>
      </c>
      <c r="C1143" s="58">
        <v>6500.1</v>
      </c>
      <c r="D1143" t="s">
        <v>452</v>
      </c>
      <c r="E1143" t="s">
        <v>7138</v>
      </c>
      <c r="F1143" t="s">
        <v>6013</v>
      </c>
      <c r="H1143" s="112">
        <v>4</v>
      </c>
      <c r="I1143">
        <v>549</v>
      </c>
      <c r="J1143" s="112" t="s">
        <v>2937</v>
      </c>
      <c r="K1143">
        <v>658.8</v>
      </c>
      <c r="L1143" t="s">
        <v>459</v>
      </c>
      <c r="M1143" t="s">
        <v>7116</v>
      </c>
      <c r="N1143" t="s">
        <v>7117</v>
      </c>
    </row>
    <row r="1144" spans="1:14" x14ac:dyDescent="0.2">
      <c r="A1144" s="343">
        <v>45008</v>
      </c>
      <c r="B1144" s="106" t="s">
        <v>541</v>
      </c>
      <c r="C1144" s="58">
        <v>6500.1</v>
      </c>
      <c r="D1144" t="s">
        <v>452</v>
      </c>
      <c r="E1144" t="s">
        <v>7138</v>
      </c>
      <c r="F1144" t="s">
        <v>6013</v>
      </c>
      <c r="H1144" s="112">
        <v>4</v>
      </c>
      <c r="I1144">
        <v>549</v>
      </c>
      <c r="J1144" s="112" t="s">
        <v>2937</v>
      </c>
      <c r="K1144">
        <v>658.8</v>
      </c>
      <c r="L1144" t="s">
        <v>459</v>
      </c>
      <c r="M1144" t="s">
        <v>7116</v>
      </c>
      <c r="N1144" t="s">
        <v>7117</v>
      </c>
    </row>
    <row r="1145" spans="1:14" x14ac:dyDescent="0.2">
      <c r="A1145" s="343">
        <v>45014</v>
      </c>
      <c r="B1145" s="106" t="s">
        <v>541</v>
      </c>
      <c r="C1145" s="58">
        <v>6746.1</v>
      </c>
      <c r="D1145" t="s">
        <v>452</v>
      </c>
      <c r="E1145" t="s">
        <v>7138</v>
      </c>
      <c r="F1145" t="s">
        <v>6013</v>
      </c>
      <c r="H1145" s="112">
        <v>4</v>
      </c>
      <c r="I1145">
        <v>549</v>
      </c>
      <c r="J1145" s="112" t="s">
        <v>2937</v>
      </c>
      <c r="K1145">
        <v>658.8</v>
      </c>
      <c r="L1145" t="s">
        <v>459</v>
      </c>
      <c r="M1145" t="s">
        <v>7116</v>
      </c>
      <c r="N1145" t="s">
        <v>7117</v>
      </c>
    </row>
    <row r="1146" spans="1:14" x14ac:dyDescent="0.2">
      <c r="A1146" s="343">
        <v>45015</v>
      </c>
      <c r="B1146" s="106" t="s">
        <v>541</v>
      </c>
      <c r="C1146" s="58">
        <v>6746.1</v>
      </c>
      <c r="D1146" t="s">
        <v>452</v>
      </c>
      <c r="E1146" t="s">
        <v>7138</v>
      </c>
      <c r="F1146" t="s">
        <v>6013</v>
      </c>
      <c r="H1146" s="112">
        <v>4</v>
      </c>
      <c r="I1146">
        <v>549</v>
      </c>
      <c r="J1146" s="112" t="s">
        <v>2937</v>
      </c>
      <c r="K1146">
        <v>658.8</v>
      </c>
      <c r="L1146" t="s">
        <v>459</v>
      </c>
      <c r="M1146" t="s">
        <v>7116</v>
      </c>
      <c r="N1146" t="s">
        <v>7117</v>
      </c>
    </row>
    <row r="1147" spans="1:14" x14ac:dyDescent="0.2">
      <c r="A1147" s="343">
        <v>45016</v>
      </c>
      <c r="B1147" s="106" t="s">
        <v>541</v>
      </c>
      <c r="C1147" s="58">
        <v>6746.1</v>
      </c>
      <c r="D1147" t="s">
        <v>452</v>
      </c>
      <c r="E1147" t="s">
        <v>7138</v>
      </c>
      <c r="F1147" t="s">
        <v>6013</v>
      </c>
      <c r="H1147" s="112">
        <v>4</v>
      </c>
      <c r="I1147">
        <v>549</v>
      </c>
      <c r="J1147" s="112" t="s">
        <v>2937</v>
      </c>
      <c r="K1147">
        <v>658.8</v>
      </c>
      <c r="L1147" t="s">
        <v>459</v>
      </c>
      <c r="M1147" t="s">
        <v>7116</v>
      </c>
      <c r="N1147" t="s">
        <v>7117</v>
      </c>
    </row>
    <row r="1148" spans="1:14" x14ac:dyDescent="0.2">
      <c r="A1148" s="343">
        <v>45012</v>
      </c>
      <c r="B1148" s="106" t="s">
        <v>541</v>
      </c>
      <c r="C1148" s="58">
        <v>6006.1</v>
      </c>
      <c r="D1148" t="s">
        <v>452</v>
      </c>
      <c r="E1148" t="s">
        <v>7125</v>
      </c>
      <c r="F1148" t="s">
        <v>3463</v>
      </c>
      <c r="H1148" s="112">
        <v>2</v>
      </c>
      <c r="I1148">
        <v>462</v>
      </c>
      <c r="J1148" s="112" t="s">
        <v>2937</v>
      </c>
      <c r="K1148">
        <v>554.4</v>
      </c>
      <c r="L1148" t="s">
        <v>459</v>
      </c>
      <c r="M1148" t="s">
        <v>7116</v>
      </c>
      <c r="N1148" t="s">
        <v>7117</v>
      </c>
    </row>
    <row r="1149" spans="1:14" x14ac:dyDescent="0.2">
      <c r="A1149" s="343">
        <v>45006</v>
      </c>
      <c r="B1149" s="106" t="s">
        <v>541</v>
      </c>
      <c r="C1149" s="58">
        <v>6006.1</v>
      </c>
      <c r="D1149" t="s">
        <v>452</v>
      </c>
      <c r="E1149" t="s">
        <v>7125</v>
      </c>
      <c r="F1149" t="s">
        <v>3463</v>
      </c>
      <c r="H1149" s="112">
        <v>8</v>
      </c>
      <c r="I1149">
        <v>462</v>
      </c>
      <c r="J1149" s="112" t="s">
        <v>2937</v>
      </c>
      <c r="K1149">
        <v>554.4</v>
      </c>
      <c r="L1149" t="s">
        <v>459</v>
      </c>
      <c r="M1149" t="s">
        <v>7116</v>
      </c>
      <c r="N1149" t="s">
        <v>7117</v>
      </c>
    </row>
    <row r="1150" spans="1:14" x14ac:dyDescent="0.2">
      <c r="A1150" s="343">
        <v>45007</v>
      </c>
      <c r="B1150" s="106" t="s">
        <v>541</v>
      </c>
      <c r="C1150" s="58">
        <v>6006.1</v>
      </c>
      <c r="D1150" t="s">
        <v>452</v>
      </c>
      <c r="E1150" t="s">
        <v>7125</v>
      </c>
      <c r="F1150" t="s">
        <v>3463</v>
      </c>
      <c r="H1150" s="112">
        <v>8</v>
      </c>
      <c r="I1150">
        <v>462</v>
      </c>
      <c r="J1150" s="112" t="s">
        <v>2937</v>
      </c>
      <c r="K1150">
        <v>554.4</v>
      </c>
      <c r="L1150" t="s">
        <v>459</v>
      </c>
      <c r="M1150" t="s">
        <v>7116</v>
      </c>
      <c r="N1150" t="s">
        <v>7117</v>
      </c>
    </row>
    <row r="1151" spans="1:14" x14ac:dyDescent="0.2">
      <c r="A1151" s="343">
        <v>45008</v>
      </c>
      <c r="B1151" s="106" t="s">
        <v>541</v>
      </c>
      <c r="C1151" s="58">
        <v>6006.1</v>
      </c>
      <c r="D1151" t="s">
        <v>452</v>
      </c>
      <c r="E1151" t="s">
        <v>7125</v>
      </c>
      <c r="F1151" t="s">
        <v>3463</v>
      </c>
      <c r="H1151" s="112">
        <v>8</v>
      </c>
      <c r="I1151">
        <v>462</v>
      </c>
      <c r="J1151" s="112" t="s">
        <v>2937</v>
      </c>
      <c r="K1151">
        <v>554.4</v>
      </c>
      <c r="L1151" t="s">
        <v>459</v>
      </c>
      <c r="M1151" t="s">
        <v>7116</v>
      </c>
      <c r="N1151" t="s">
        <v>7117</v>
      </c>
    </row>
    <row r="1152" spans="1:14" x14ac:dyDescent="0.2">
      <c r="A1152" s="343">
        <v>45009</v>
      </c>
      <c r="B1152" s="106" t="s">
        <v>541</v>
      </c>
      <c r="C1152" s="58">
        <v>6006.1</v>
      </c>
      <c r="D1152" t="s">
        <v>452</v>
      </c>
      <c r="E1152" t="s">
        <v>7125</v>
      </c>
      <c r="F1152" t="s">
        <v>3463</v>
      </c>
      <c r="H1152" s="112">
        <v>8</v>
      </c>
      <c r="I1152">
        <v>462</v>
      </c>
      <c r="J1152" s="112" t="s">
        <v>2937</v>
      </c>
      <c r="K1152">
        <v>554.4</v>
      </c>
      <c r="L1152" t="s">
        <v>459</v>
      </c>
      <c r="M1152" t="s">
        <v>7116</v>
      </c>
      <c r="N1152" t="s">
        <v>7117</v>
      </c>
    </row>
    <row r="1153" spans="1:14" x14ac:dyDescent="0.2">
      <c r="A1153" s="343">
        <v>44986</v>
      </c>
      <c r="B1153" s="106" t="s">
        <v>541</v>
      </c>
      <c r="C1153" s="58">
        <v>6630.1</v>
      </c>
      <c r="D1153" t="s">
        <v>452</v>
      </c>
      <c r="E1153" t="s">
        <v>7132</v>
      </c>
      <c r="F1153" t="s">
        <v>7133</v>
      </c>
      <c r="H1153" s="112">
        <v>4</v>
      </c>
      <c r="I1153">
        <v>280</v>
      </c>
      <c r="J1153" s="112" t="s">
        <v>2937</v>
      </c>
      <c r="K1153">
        <v>336</v>
      </c>
      <c r="L1153" t="s">
        <v>459</v>
      </c>
      <c r="M1153" t="s">
        <v>7116</v>
      </c>
      <c r="N1153" t="s">
        <v>7117</v>
      </c>
    </row>
    <row r="1154" spans="1:14" x14ac:dyDescent="0.2">
      <c r="A1154" s="343">
        <v>44987</v>
      </c>
      <c r="B1154" s="106" t="s">
        <v>541</v>
      </c>
      <c r="C1154" s="58">
        <v>6630.1</v>
      </c>
      <c r="D1154" t="s">
        <v>452</v>
      </c>
      <c r="E1154" t="s">
        <v>7132</v>
      </c>
      <c r="F1154" t="s">
        <v>7133</v>
      </c>
      <c r="H1154" s="112">
        <v>4</v>
      </c>
      <c r="I1154">
        <v>280</v>
      </c>
      <c r="J1154" s="112" t="s">
        <v>2937</v>
      </c>
      <c r="K1154">
        <v>336</v>
      </c>
      <c r="L1154" t="s">
        <v>459</v>
      </c>
      <c r="M1154" t="s">
        <v>7116</v>
      </c>
      <c r="N1154" t="s">
        <v>7117</v>
      </c>
    </row>
    <row r="1155" spans="1:14" x14ac:dyDescent="0.2">
      <c r="A1155" s="343">
        <v>44992</v>
      </c>
      <c r="B1155" s="106" t="s">
        <v>541</v>
      </c>
      <c r="C1155" s="58">
        <v>6427.1</v>
      </c>
      <c r="D1155" t="s">
        <v>452</v>
      </c>
      <c r="E1155" t="s">
        <v>7132</v>
      </c>
      <c r="F1155" t="s">
        <v>7133</v>
      </c>
      <c r="H1155" s="112">
        <v>8</v>
      </c>
      <c r="I1155">
        <v>280</v>
      </c>
      <c r="J1155" s="112" t="s">
        <v>2937</v>
      </c>
      <c r="K1155">
        <v>336</v>
      </c>
      <c r="L1155" t="s">
        <v>459</v>
      </c>
      <c r="M1155" t="s">
        <v>7116</v>
      </c>
      <c r="N1155" t="s">
        <v>7117</v>
      </c>
    </row>
    <row r="1156" spans="1:14" x14ac:dyDescent="0.2">
      <c r="A1156" s="343">
        <v>44993</v>
      </c>
      <c r="B1156" s="106" t="s">
        <v>541</v>
      </c>
      <c r="C1156" s="58">
        <v>6427.1</v>
      </c>
      <c r="D1156" t="s">
        <v>452</v>
      </c>
      <c r="E1156" t="s">
        <v>7132</v>
      </c>
      <c r="F1156" t="s">
        <v>7133</v>
      </c>
      <c r="H1156" s="112">
        <v>3</v>
      </c>
      <c r="I1156">
        <v>280</v>
      </c>
      <c r="J1156" s="112" t="s">
        <v>2937</v>
      </c>
      <c r="K1156">
        <v>336</v>
      </c>
      <c r="L1156" t="s">
        <v>459</v>
      </c>
      <c r="M1156" t="s">
        <v>7116</v>
      </c>
      <c r="N1156" t="s">
        <v>7117</v>
      </c>
    </row>
    <row r="1157" spans="1:14" x14ac:dyDescent="0.2">
      <c r="A1157" s="343">
        <v>44994</v>
      </c>
      <c r="B1157" s="106" t="s">
        <v>541</v>
      </c>
      <c r="C1157" s="58">
        <v>6427.1</v>
      </c>
      <c r="D1157" t="s">
        <v>452</v>
      </c>
      <c r="E1157" t="s">
        <v>7132</v>
      </c>
      <c r="F1157" t="s">
        <v>7133</v>
      </c>
      <c r="H1157" s="112">
        <v>3</v>
      </c>
      <c r="I1157">
        <v>280</v>
      </c>
      <c r="J1157" s="112" t="s">
        <v>2937</v>
      </c>
      <c r="K1157">
        <v>336</v>
      </c>
      <c r="L1157" t="s">
        <v>459</v>
      </c>
      <c r="M1157" t="s">
        <v>7116</v>
      </c>
      <c r="N1157" t="s">
        <v>7117</v>
      </c>
    </row>
    <row r="1158" spans="1:14" x14ac:dyDescent="0.2">
      <c r="A1158" s="343">
        <v>44999</v>
      </c>
      <c r="B1158" s="106" t="s">
        <v>541</v>
      </c>
      <c r="C1158" s="58">
        <v>11840.1</v>
      </c>
      <c r="D1158" t="s">
        <v>452</v>
      </c>
      <c r="E1158" t="s">
        <v>7132</v>
      </c>
      <c r="F1158" t="s">
        <v>7133</v>
      </c>
      <c r="H1158" s="112">
        <v>6</v>
      </c>
      <c r="I1158">
        <v>280</v>
      </c>
      <c r="J1158" s="112" t="s">
        <v>2937</v>
      </c>
      <c r="K1158">
        <v>336</v>
      </c>
      <c r="L1158" t="s">
        <v>459</v>
      </c>
      <c r="M1158" t="s">
        <v>7116</v>
      </c>
      <c r="N1158" t="s">
        <v>7117</v>
      </c>
    </row>
    <row r="1159" spans="1:14" x14ac:dyDescent="0.2">
      <c r="A1159" s="343">
        <v>45005</v>
      </c>
      <c r="B1159" s="106" t="s">
        <v>541</v>
      </c>
      <c r="C1159" s="58">
        <v>6637.1</v>
      </c>
      <c r="D1159" t="s">
        <v>452</v>
      </c>
      <c r="E1159" t="s">
        <v>7132</v>
      </c>
      <c r="F1159" t="s">
        <v>7133</v>
      </c>
      <c r="H1159" s="112">
        <v>4</v>
      </c>
      <c r="I1159">
        <v>280</v>
      </c>
      <c r="J1159" s="112" t="s">
        <v>2937</v>
      </c>
      <c r="K1159">
        <v>336</v>
      </c>
      <c r="L1159" t="s">
        <v>459</v>
      </c>
      <c r="M1159" t="s">
        <v>7116</v>
      </c>
      <c r="N1159" t="s">
        <v>7117</v>
      </c>
    </row>
    <row r="1160" spans="1:14" x14ac:dyDescent="0.2">
      <c r="A1160" s="343">
        <v>45006</v>
      </c>
      <c r="B1160" s="106" t="s">
        <v>541</v>
      </c>
      <c r="C1160" s="58">
        <v>6637.1</v>
      </c>
      <c r="D1160" t="s">
        <v>452</v>
      </c>
      <c r="E1160" t="s">
        <v>7132</v>
      </c>
      <c r="F1160" t="s">
        <v>7133</v>
      </c>
      <c r="H1160" s="112">
        <v>4</v>
      </c>
      <c r="I1160">
        <v>280</v>
      </c>
      <c r="J1160" s="112" t="s">
        <v>2937</v>
      </c>
      <c r="K1160">
        <v>336</v>
      </c>
      <c r="L1160" t="s">
        <v>459</v>
      </c>
      <c r="M1160" t="s">
        <v>7116</v>
      </c>
      <c r="N1160" t="s">
        <v>7117</v>
      </c>
    </row>
    <row r="1161" spans="1:14" x14ac:dyDescent="0.2">
      <c r="A1161" s="343">
        <v>45000</v>
      </c>
      <c r="B1161" s="106" t="s">
        <v>541</v>
      </c>
      <c r="C1161" s="58">
        <v>11840.1</v>
      </c>
      <c r="D1161" t="s">
        <v>452</v>
      </c>
      <c r="E1161" t="s">
        <v>7132</v>
      </c>
      <c r="F1161" t="s">
        <v>7133</v>
      </c>
      <c r="H1161" s="112">
        <v>4</v>
      </c>
      <c r="I1161">
        <v>280</v>
      </c>
      <c r="J1161" s="112" t="s">
        <v>2937</v>
      </c>
      <c r="K1161">
        <v>336</v>
      </c>
      <c r="L1161" t="s">
        <v>459</v>
      </c>
      <c r="M1161" t="s">
        <v>7116</v>
      </c>
      <c r="N1161" t="s">
        <v>7117</v>
      </c>
    </row>
    <row r="1162" spans="1:14" x14ac:dyDescent="0.2">
      <c r="A1162" s="343">
        <v>45007</v>
      </c>
      <c r="B1162" s="106" t="s">
        <v>541</v>
      </c>
      <c r="C1162" s="58">
        <v>6637.1</v>
      </c>
      <c r="D1162" t="s">
        <v>452</v>
      </c>
      <c r="E1162" t="s">
        <v>7132</v>
      </c>
      <c r="F1162" t="s">
        <v>7133</v>
      </c>
      <c r="H1162" s="112">
        <v>4</v>
      </c>
      <c r="I1162">
        <v>280</v>
      </c>
      <c r="J1162" s="112" t="s">
        <v>2937</v>
      </c>
      <c r="K1162">
        <v>336</v>
      </c>
      <c r="L1162" t="s">
        <v>459</v>
      </c>
      <c r="M1162" t="s">
        <v>7116</v>
      </c>
      <c r="N1162" t="s">
        <v>7117</v>
      </c>
    </row>
    <row r="1163" spans="1:14" x14ac:dyDescent="0.2">
      <c r="A1163" s="343">
        <v>45008</v>
      </c>
      <c r="B1163" s="106" t="s">
        <v>541</v>
      </c>
      <c r="C1163" s="58">
        <v>6637.1</v>
      </c>
      <c r="D1163" t="s">
        <v>452</v>
      </c>
      <c r="E1163" t="s">
        <v>7132</v>
      </c>
      <c r="F1163" t="s">
        <v>7133</v>
      </c>
      <c r="H1163" s="112">
        <v>4</v>
      </c>
      <c r="I1163">
        <v>280</v>
      </c>
      <c r="J1163" s="112" t="s">
        <v>2937</v>
      </c>
      <c r="K1163">
        <v>336</v>
      </c>
      <c r="L1163" t="s">
        <v>459</v>
      </c>
      <c r="M1163" t="s">
        <v>7116</v>
      </c>
      <c r="N1163" t="s">
        <v>7117</v>
      </c>
    </row>
    <row r="1164" spans="1:14" x14ac:dyDescent="0.2">
      <c r="A1164" s="343">
        <v>45009</v>
      </c>
      <c r="B1164" s="106" t="s">
        <v>541</v>
      </c>
      <c r="C1164" s="58">
        <v>6637.1</v>
      </c>
      <c r="D1164" t="s">
        <v>452</v>
      </c>
      <c r="E1164" t="s">
        <v>7132</v>
      </c>
      <c r="F1164" t="s">
        <v>7133</v>
      </c>
      <c r="H1164" s="112">
        <v>4</v>
      </c>
      <c r="I1164">
        <v>280</v>
      </c>
      <c r="J1164" s="112" t="s">
        <v>2937</v>
      </c>
      <c r="K1164">
        <v>336</v>
      </c>
      <c r="L1164" t="s">
        <v>459</v>
      </c>
      <c r="M1164" t="s">
        <v>7116</v>
      </c>
      <c r="N1164" t="s">
        <v>7117</v>
      </c>
    </row>
    <row r="1165" spans="1:14" x14ac:dyDescent="0.2">
      <c r="A1165" s="343">
        <v>44995</v>
      </c>
      <c r="B1165" s="106" t="s">
        <v>541</v>
      </c>
      <c r="C1165" s="58">
        <v>11840.1</v>
      </c>
      <c r="D1165" t="s">
        <v>452</v>
      </c>
      <c r="E1165" t="s">
        <v>7132</v>
      </c>
      <c r="F1165" t="s">
        <v>7133</v>
      </c>
      <c r="H1165" s="112">
        <v>3</v>
      </c>
      <c r="I1165">
        <v>280</v>
      </c>
      <c r="J1165" s="112" t="s">
        <v>2937</v>
      </c>
      <c r="K1165">
        <v>336</v>
      </c>
      <c r="L1165" t="s">
        <v>459</v>
      </c>
      <c r="M1165" t="s">
        <v>7116</v>
      </c>
      <c r="N1165" t="s">
        <v>7117</v>
      </c>
    </row>
    <row r="1166" spans="1:14" x14ac:dyDescent="0.2">
      <c r="A1166" s="343">
        <v>45012</v>
      </c>
      <c r="B1166" s="106" t="s">
        <v>541</v>
      </c>
      <c r="C1166" s="58">
        <v>6746.1</v>
      </c>
      <c r="D1166" t="s">
        <v>452</v>
      </c>
      <c r="E1166" t="s">
        <v>7132</v>
      </c>
      <c r="F1166" t="s">
        <v>7133</v>
      </c>
      <c r="H1166" s="112">
        <v>8</v>
      </c>
      <c r="I1166">
        <v>280</v>
      </c>
      <c r="J1166" s="112" t="s">
        <v>2937</v>
      </c>
      <c r="K1166">
        <v>336</v>
      </c>
      <c r="L1166" t="s">
        <v>459</v>
      </c>
      <c r="M1166" t="s">
        <v>7116</v>
      </c>
      <c r="N1166" t="s">
        <v>7117</v>
      </c>
    </row>
    <row r="1167" spans="1:14" x14ac:dyDescent="0.2">
      <c r="A1167" s="343">
        <v>45013</v>
      </c>
      <c r="B1167" s="106" t="s">
        <v>541</v>
      </c>
      <c r="C1167" s="58">
        <v>6746.1</v>
      </c>
      <c r="D1167" t="s">
        <v>452</v>
      </c>
      <c r="E1167" t="s">
        <v>7132</v>
      </c>
      <c r="F1167" t="s">
        <v>7133</v>
      </c>
      <c r="H1167" s="112">
        <v>8</v>
      </c>
      <c r="I1167">
        <v>280</v>
      </c>
      <c r="J1167" s="112" t="s">
        <v>2937</v>
      </c>
      <c r="K1167">
        <v>336</v>
      </c>
      <c r="L1167" t="s">
        <v>459</v>
      </c>
      <c r="M1167" t="s">
        <v>7116</v>
      </c>
      <c r="N1167" t="s">
        <v>7117</v>
      </c>
    </row>
    <row r="1168" spans="1:14" x14ac:dyDescent="0.2">
      <c r="A1168" s="343">
        <v>45014</v>
      </c>
      <c r="B1168" s="106" t="s">
        <v>541</v>
      </c>
      <c r="C1168" s="58">
        <v>6746.1</v>
      </c>
      <c r="D1168" t="s">
        <v>452</v>
      </c>
      <c r="E1168" t="s">
        <v>7132</v>
      </c>
      <c r="F1168" t="s">
        <v>7133</v>
      </c>
      <c r="H1168" s="112">
        <v>8</v>
      </c>
      <c r="I1168">
        <v>280</v>
      </c>
      <c r="J1168" s="112" t="s">
        <v>2937</v>
      </c>
      <c r="K1168">
        <v>336</v>
      </c>
      <c r="L1168" t="s">
        <v>459</v>
      </c>
      <c r="M1168" t="s">
        <v>7116</v>
      </c>
      <c r="N1168" t="s">
        <v>7117</v>
      </c>
    </row>
    <row r="1169" spans="1:14" x14ac:dyDescent="0.2">
      <c r="A1169" s="343">
        <v>45015</v>
      </c>
      <c r="B1169" s="106" t="s">
        <v>541</v>
      </c>
      <c r="C1169" s="58">
        <v>6746.1</v>
      </c>
      <c r="D1169" t="s">
        <v>452</v>
      </c>
      <c r="E1169" t="s">
        <v>7132</v>
      </c>
      <c r="F1169" t="s">
        <v>7133</v>
      </c>
      <c r="H1169" s="112">
        <v>8</v>
      </c>
      <c r="I1169">
        <v>280</v>
      </c>
      <c r="J1169" s="112" t="s">
        <v>2937</v>
      </c>
      <c r="K1169">
        <v>336</v>
      </c>
      <c r="L1169" t="s">
        <v>459</v>
      </c>
      <c r="M1169" t="s">
        <v>7116</v>
      </c>
      <c r="N1169" t="s">
        <v>7117</v>
      </c>
    </row>
    <row r="1170" spans="1:14" x14ac:dyDescent="0.2">
      <c r="A1170" s="343">
        <v>45001</v>
      </c>
      <c r="B1170" s="106" t="s">
        <v>541</v>
      </c>
      <c r="C1170" s="58">
        <v>6637.1</v>
      </c>
      <c r="D1170" t="s">
        <v>452</v>
      </c>
      <c r="E1170" t="s">
        <v>7128</v>
      </c>
      <c r="F1170" t="s">
        <v>7129</v>
      </c>
      <c r="H1170" s="112">
        <v>8</v>
      </c>
      <c r="I1170">
        <v>281</v>
      </c>
      <c r="J1170" s="112" t="s">
        <v>2937</v>
      </c>
      <c r="K1170">
        <v>337.2</v>
      </c>
      <c r="L1170" t="s">
        <v>459</v>
      </c>
      <c r="M1170" t="s">
        <v>7116</v>
      </c>
      <c r="N1170" t="s">
        <v>7117</v>
      </c>
    </row>
    <row r="1171" spans="1:14" x14ac:dyDescent="0.2">
      <c r="A1171" s="343">
        <v>45002</v>
      </c>
      <c r="B1171" s="106" t="s">
        <v>541</v>
      </c>
      <c r="C1171" s="58">
        <v>6637.1</v>
      </c>
      <c r="D1171" t="s">
        <v>452</v>
      </c>
      <c r="E1171" t="s">
        <v>7128</v>
      </c>
      <c r="F1171" t="s">
        <v>7129</v>
      </c>
      <c r="H1171" s="112">
        <v>4</v>
      </c>
      <c r="I1171">
        <v>281</v>
      </c>
      <c r="J1171" s="112" t="s">
        <v>2937</v>
      </c>
      <c r="K1171">
        <v>337.2</v>
      </c>
      <c r="L1171" t="s">
        <v>459</v>
      </c>
      <c r="M1171" t="s">
        <v>7116</v>
      </c>
      <c r="N1171" t="s">
        <v>7117</v>
      </c>
    </row>
    <row r="1172" spans="1:14" x14ac:dyDescent="0.2">
      <c r="A1172" s="343">
        <v>45005</v>
      </c>
      <c r="B1172" s="106" t="s">
        <v>541</v>
      </c>
      <c r="C1172" s="58">
        <v>6637.1</v>
      </c>
      <c r="D1172" t="s">
        <v>452</v>
      </c>
      <c r="E1172" t="s">
        <v>7128</v>
      </c>
      <c r="F1172" t="s">
        <v>7129</v>
      </c>
      <c r="H1172" s="112">
        <v>8</v>
      </c>
      <c r="I1172">
        <v>281</v>
      </c>
      <c r="J1172" s="112" t="s">
        <v>2937</v>
      </c>
      <c r="K1172">
        <v>337.2</v>
      </c>
      <c r="L1172" t="s">
        <v>459</v>
      </c>
      <c r="M1172" t="s">
        <v>7116</v>
      </c>
      <c r="N1172" t="s">
        <v>7117</v>
      </c>
    </row>
    <row r="1173" spans="1:14" x14ac:dyDescent="0.2">
      <c r="A1173" s="343">
        <v>45006</v>
      </c>
      <c r="B1173" s="106" t="s">
        <v>541</v>
      </c>
      <c r="C1173" s="58">
        <v>6637.1</v>
      </c>
      <c r="D1173" t="s">
        <v>452</v>
      </c>
      <c r="E1173" t="s">
        <v>7128</v>
      </c>
      <c r="F1173" t="s">
        <v>7129</v>
      </c>
      <c r="H1173" s="112">
        <v>8</v>
      </c>
      <c r="I1173">
        <v>281</v>
      </c>
      <c r="J1173" s="112" t="s">
        <v>2937</v>
      </c>
      <c r="K1173">
        <v>337.2</v>
      </c>
      <c r="L1173" t="s">
        <v>459</v>
      </c>
      <c r="M1173" t="s">
        <v>7116</v>
      </c>
      <c r="N1173" t="s">
        <v>7117</v>
      </c>
    </row>
    <row r="1174" spans="1:14" x14ac:dyDescent="0.2">
      <c r="A1174" s="343">
        <v>45007</v>
      </c>
      <c r="B1174" s="106" t="s">
        <v>541</v>
      </c>
      <c r="C1174" s="58">
        <v>6637.1</v>
      </c>
      <c r="D1174" t="s">
        <v>452</v>
      </c>
      <c r="E1174" t="s">
        <v>7128</v>
      </c>
      <c r="F1174" t="s">
        <v>7129</v>
      </c>
      <c r="H1174" s="112">
        <v>8</v>
      </c>
      <c r="I1174">
        <v>281</v>
      </c>
      <c r="J1174" s="112" t="s">
        <v>2937</v>
      </c>
      <c r="K1174">
        <v>337.2</v>
      </c>
      <c r="L1174" t="s">
        <v>459</v>
      </c>
      <c r="M1174" t="s">
        <v>7116</v>
      </c>
      <c r="N1174" t="s">
        <v>7117</v>
      </c>
    </row>
    <row r="1175" spans="1:14" x14ac:dyDescent="0.2">
      <c r="A1175" s="343">
        <v>45008</v>
      </c>
      <c r="B1175" s="106" t="s">
        <v>541</v>
      </c>
      <c r="C1175" s="58">
        <v>6637.1</v>
      </c>
      <c r="D1175" t="s">
        <v>452</v>
      </c>
      <c r="E1175" t="s">
        <v>7128</v>
      </c>
      <c r="F1175" t="s">
        <v>7129</v>
      </c>
      <c r="H1175" s="112">
        <v>4</v>
      </c>
      <c r="I1175">
        <v>281</v>
      </c>
      <c r="J1175" s="112" t="s">
        <v>2937</v>
      </c>
      <c r="K1175">
        <v>337.2</v>
      </c>
      <c r="L1175" t="s">
        <v>459</v>
      </c>
      <c r="M1175" t="s">
        <v>7116</v>
      </c>
      <c r="N1175" t="s">
        <v>7117</v>
      </c>
    </row>
    <row r="1176" spans="1:14" x14ac:dyDescent="0.2">
      <c r="A1176" s="343">
        <v>45009</v>
      </c>
      <c r="B1176" s="106" t="s">
        <v>541</v>
      </c>
      <c r="C1176" s="58">
        <v>6637.1</v>
      </c>
      <c r="D1176" t="s">
        <v>452</v>
      </c>
      <c r="E1176" t="s">
        <v>7128</v>
      </c>
      <c r="F1176" t="s">
        <v>7129</v>
      </c>
      <c r="H1176" s="112">
        <v>4</v>
      </c>
      <c r="I1176">
        <v>281</v>
      </c>
      <c r="J1176" s="112" t="s">
        <v>2937</v>
      </c>
      <c r="K1176">
        <v>337.2</v>
      </c>
      <c r="L1176" t="s">
        <v>459</v>
      </c>
      <c r="M1176" t="s">
        <v>7116</v>
      </c>
      <c r="N1176" t="s">
        <v>7117</v>
      </c>
    </row>
    <row r="1177" spans="1:14" x14ac:dyDescent="0.2">
      <c r="A1177" s="343">
        <v>45012</v>
      </c>
      <c r="B1177" s="106" t="s">
        <v>541</v>
      </c>
      <c r="C1177" s="58">
        <v>6637.1</v>
      </c>
      <c r="D1177" t="s">
        <v>452</v>
      </c>
      <c r="E1177" t="s">
        <v>7128</v>
      </c>
      <c r="F1177" t="s">
        <v>7129</v>
      </c>
      <c r="H1177" s="112">
        <v>4</v>
      </c>
      <c r="I1177">
        <v>281</v>
      </c>
      <c r="J1177" s="112" t="s">
        <v>2937</v>
      </c>
      <c r="K1177">
        <v>337.2</v>
      </c>
      <c r="L1177" t="s">
        <v>459</v>
      </c>
      <c r="M1177" t="s">
        <v>7116</v>
      </c>
      <c r="N1177" t="s">
        <v>7117</v>
      </c>
    </row>
    <row r="1178" spans="1:14" x14ac:dyDescent="0.2">
      <c r="A1178" s="343">
        <v>45013</v>
      </c>
      <c r="B1178" s="106" t="s">
        <v>541</v>
      </c>
      <c r="C1178" s="58">
        <v>6637.1</v>
      </c>
      <c r="D1178" t="s">
        <v>452</v>
      </c>
      <c r="E1178" t="s">
        <v>7128</v>
      </c>
      <c r="F1178" t="s">
        <v>7129</v>
      </c>
      <c r="H1178" s="112">
        <v>4</v>
      </c>
      <c r="I1178">
        <v>281</v>
      </c>
      <c r="J1178" s="112" t="s">
        <v>2937</v>
      </c>
      <c r="K1178">
        <v>337.2</v>
      </c>
      <c r="L1178" t="s">
        <v>459</v>
      </c>
      <c r="M1178" t="s">
        <v>7116</v>
      </c>
      <c r="N1178" t="s">
        <v>7117</v>
      </c>
    </row>
    <row r="1179" spans="1:14" x14ac:dyDescent="0.2">
      <c r="A1179" s="343">
        <v>45014</v>
      </c>
      <c r="B1179" s="106" t="s">
        <v>541</v>
      </c>
      <c r="C1179" s="58">
        <v>6637.1</v>
      </c>
      <c r="D1179" t="s">
        <v>452</v>
      </c>
      <c r="E1179" t="s">
        <v>7128</v>
      </c>
      <c r="F1179" t="s">
        <v>7129</v>
      </c>
      <c r="H1179" s="112">
        <v>8</v>
      </c>
      <c r="I1179">
        <v>281</v>
      </c>
      <c r="J1179" s="112" t="s">
        <v>2937</v>
      </c>
      <c r="K1179">
        <v>337.2</v>
      </c>
      <c r="L1179" t="s">
        <v>459</v>
      </c>
      <c r="M1179" t="s">
        <v>7116</v>
      </c>
      <c r="N1179" t="s">
        <v>7117</v>
      </c>
    </row>
    <row r="1180" spans="1:14" x14ac:dyDescent="0.2">
      <c r="A1180" s="343">
        <v>45015</v>
      </c>
      <c r="B1180" s="106" t="s">
        <v>541</v>
      </c>
      <c r="C1180" s="58">
        <v>6637.1</v>
      </c>
      <c r="D1180" t="s">
        <v>452</v>
      </c>
      <c r="E1180" t="s">
        <v>7128</v>
      </c>
      <c r="F1180" t="s">
        <v>7129</v>
      </c>
      <c r="H1180" s="112">
        <v>8</v>
      </c>
      <c r="I1180">
        <v>281</v>
      </c>
      <c r="J1180" s="112" t="s">
        <v>2937</v>
      </c>
      <c r="K1180">
        <v>337.2</v>
      </c>
      <c r="L1180" t="s">
        <v>459</v>
      </c>
      <c r="M1180" t="s">
        <v>7116</v>
      </c>
      <c r="N1180" t="s">
        <v>7117</v>
      </c>
    </row>
    <row r="1181" spans="1:14" x14ac:dyDescent="0.2">
      <c r="A1181" s="343">
        <v>45016</v>
      </c>
      <c r="B1181" s="106" t="s">
        <v>541</v>
      </c>
      <c r="C1181" s="58">
        <v>6637.1</v>
      </c>
      <c r="D1181" t="s">
        <v>452</v>
      </c>
      <c r="E1181" t="s">
        <v>7128</v>
      </c>
      <c r="F1181" t="s">
        <v>7129</v>
      </c>
      <c r="H1181" s="112">
        <v>8</v>
      </c>
      <c r="I1181">
        <v>281</v>
      </c>
      <c r="J1181" s="112" t="s">
        <v>2937</v>
      </c>
      <c r="K1181">
        <v>337.2</v>
      </c>
      <c r="L1181" t="s">
        <v>459</v>
      </c>
      <c r="M1181" t="s">
        <v>7116</v>
      </c>
      <c r="N1181" t="s">
        <v>7117</v>
      </c>
    </row>
    <row r="1182" spans="1:14" x14ac:dyDescent="0.2">
      <c r="A1182" s="343">
        <v>45007</v>
      </c>
      <c r="B1182" s="106" t="s">
        <v>541</v>
      </c>
      <c r="C1182" s="58">
        <v>6497.1</v>
      </c>
      <c r="D1182" t="s">
        <v>452</v>
      </c>
      <c r="E1182" t="s">
        <v>7130</v>
      </c>
      <c r="F1182" t="s">
        <v>3859</v>
      </c>
      <c r="H1182" s="112">
        <v>8</v>
      </c>
      <c r="I1182">
        <v>313</v>
      </c>
      <c r="J1182" s="112" t="s">
        <v>2937</v>
      </c>
      <c r="K1182">
        <v>375.6</v>
      </c>
      <c r="L1182" t="s">
        <v>459</v>
      </c>
      <c r="M1182" t="s">
        <v>7116</v>
      </c>
      <c r="N1182" t="s">
        <v>7117</v>
      </c>
    </row>
    <row r="1183" spans="1:14" x14ac:dyDescent="0.2">
      <c r="A1183" s="343">
        <v>45008</v>
      </c>
      <c r="B1183" s="106" t="s">
        <v>541</v>
      </c>
      <c r="C1183" s="58">
        <v>6497.1</v>
      </c>
      <c r="D1183" t="s">
        <v>452</v>
      </c>
      <c r="E1183" t="s">
        <v>7130</v>
      </c>
      <c r="F1183" t="s">
        <v>3859</v>
      </c>
      <c r="H1183" s="112">
        <v>8</v>
      </c>
      <c r="I1183">
        <v>313</v>
      </c>
      <c r="J1183" s="112" t="s">
        <v>2937</v>
      </c>
      <c r="K1183">
        <v>375.6</v>
      </c>
      <c r="L1183" t="s">
        <v>459</v>
      </c>
      <c r="M1183" t="s">
        <v>7116</v>
      </c>
      <c r="N1183" t="s">
        <v>7117</v>
      </c>
    </row>
    <row r="1184" spans="1:14" x14ac:dyDescent="0.2">
      <c r="A1184" s="343">
        <v>45009</v>
      </c>
      <c r="B1184" s="106" t="s">
        <v>541</v>
      </c>
      <c r="C1184" s="58">
        <v>6497.1</v>
      </c>
      <c r="D1184" t="s">
        <v>452</v>
      </c>
      <c r="E1184" t="s">
        <v>7130</v>
      </c>
      <c r="F1184" t="s">
        <v>3859</v>
      </c>
      <c r="H1184" s="112">
        <v>8</v>
      </c>
      <c r="I1184">
        <v>313</v>
      </c>
      <c r="J1184" s="112" t="s">
        <v>2937</v>
      </c>
      <c r="K1184">
        <v>375.6</v>
      </c>
      <c r="L1184" t="s">
        <v>459</v>
      </c>
      <c r="M1184" t="s">
        <v>7116</v>
      </c>
      <c r="N1184" t="s">
        <v>7117</v>
      </c>
    </row>
    <row r="1185" spans="1:14" x14ac:dyDescent="0.2">
      <c r="A1185" s="343">
        <v>45012</v>
      </c>
      <c r="B1185" s="106" t="s">
        <v>541</v>
      </c>
      <c r="C1185" s="58">
        <v>6497.1</v>
      </c>
      <c r="D1185" t="s">
        <v>452</v>
      </c>
      <c r="E1185" t="s">
        <v>7130</v>
      </c>
      <c r="F1185" t="s">
        <v>3859</v>
      </c>
      <c r="H1185" s="112">
        <v>8</v>
      </c>
      <c r="I1185">
        <v>313</v>
      </c>
      <c r="J1185" s="112" t="s">
        <v>2937</v>
      </c>
      <c r="K1185">
        <v>375.6</v>
      </c>
      <c r="L1185" t="s">
        <v>459</v>
      </c>
      <c r="M1185" t="s">
        <v>7116</v>
      </c>
      <c r="N1185" t="s">
        <v>7117</v>
      </c>
    </row>
    <row r="1186" spans="1:14" x14ac:dyDescent="0.2">
      <c r="A1186" s="343">
        <v>45013</v>
      </c>
      <c r="B1186" s="106" t="s">
        <v>541</v>
      </c>
      <c r="C1186" s="58">
        <v>6497.1</v>
      </c>
      <c r="D1186" t="s">
        <v>452</v>
      </c>
      <c r="E1186" t="s">
        <v>7130</v>
      </c>
      <c r="F1186" t="s">
        <v>3859</v>
      </c>
      <c r="H1186" s="112">
        <v>8</v>
      </c>
      <c r="I1186">
        <v>313</v>
      </c>
      <c r="J1186" s="112" t="s">
        <v>2937</v>
      </c>
      <c r="K1186">
        <v>375.6</v>
      </c>
      <c r="L1186" t="s">
        <v>459</v>
      </c>
      <c r="M1186" t="s">
        <v>7116</v>
      </c>
      <c r="N1186" t="s">
        <v>7117</v>
      </c>
    </row>
    <row r="1187" spans="1:14" x14ac:dyDescent="0.2">
      <c r="A1187" s="343">
        <v>45014</v>
      </c>
      <c r="B1187" s="106" t="s">
        <v>541</v>
      </c>
      <c r="C1187" s="58">
        <v>6497.1</v>
      </c>
      <c r="D1187" t="s">
        <v>452</v>
      </c>
      <c r="E1187" t="s">
        <v>7130</v>
      </c>
      <c r="F1187" t="s">
        <v>3859</v>
      </c>
      <c r="H1187" s="112">
        <v>8</v>
      </c>
      <c r="I1187">
        <v>313</v>
      </c>
      <c r="J1187" s="112" t="s">
        <v>2937</v>
      </c>
      <c r="K1187">
        <v>375.6</v>
      </c>
      <c r="L1187" t="s">
        <v>459</v>
      </c>
      <c r="M1187" t="s">
        <v>7116</v>
      </c>
      <c r="N1187" t="s">
        <v>7117</v>
      </c>
    </row>
    <row r="1188" spans="1:14" x14ac:dyDescent="0.2">
      <c r="A1188" s="343">
        <v>45005</v>
      </c>
      <c r="B1188" s="106" t="s">
        <v>541</v>
      </c>
      <c r="C1188" s="58">
        <v>6746.1</v>
      </c>
      <c r="D1188" t="s">
        <v>452</v>
      </c>
      <c r="E1188" t="s">
        <v>7139</v>
      </c>
      <c r="F1188" t="s">
        <v>2936</v>
      </c>
      <c r="H1188" s="112">
        <v>2</v>
      </c>
      <c r="I1188">
        <v>1499</v>
      </c>
      <c r="J1188" s="112" t="s">
        <v>2937</v>
      </c>
      <c r="K1188">
        <v>1798.8</v>
      </c>
      <c r="L1188" t="s">
        <v>459</v>
      </c>
      <c r="M1188" t="s">
        <v>7116</v>
      </c>
      <c r="N1188" t="s">
        <v>7117</v>
      </c>
    </row>
    <row r="1189" spans="1:14" x14ac:dyDescent="0.2">
      <c r="A1189" s="343">
        <v>45006</v>
      </c>
      <c r="B1189" s="106" t="s">
        <v>541</v>
      </c>
      <c r="C1189" s="58">
        <v>6746.1</v>
      </c>
      <c r="D1189" t="s">
        <v>452</v>
      </c>
      <c r="E1189" t="s">
        <v>7139</v>
      </c>
      <c r="F1189" t="s">
        <v>2936</v>
      </c>
      <c r="H1189" s="112">
        <v>4</v>
      </c>
      <c r="I1189">
        <v>1499</v>
      </c>
      <c r="J1189" s="112" t="s">
        <v>2937</v>
      </c>
      <c r="K1189">
        <v>1798.8</v>
      </c>
      <c r="L1189" t="s">
        <v>459</v>
      </c>
      <c r="M1189" t="s">
        <v>7116</v>
      </c>
      <c r="N1189" t="s">
        <v>7117</v>
      </c>
    </row>
    <row r="1190" spans="1:14" x14ac:dyDescent="0.2">
      <c r="A1190" s="343">
        <v>45005</v>
      </c>
      <c r="B1190" s="106" t="s">
        <v>541</v>
      </c>
      <c r="C1190" s="58">
        <v>6374.1</v>
      </c>
      <c r="D1190" t="s">
        <v>452</v>
      </c>
      <c r="E1190" t="s">
        <v>7130</v>
      </c>
      <c r="F1190" t="s">
        <v>3859</v>
      </c>
      <c r="H1190" s="112">
        <v>8</v>
      </c>
      <c r="I1190">
        <v>313</v>
      </c>
      <c r="J1190" s="112" t="s">
        <v>2937</v>
      </c>
      <c r="K1190">
        <v>375.6</v>
      </c>
      <c r="L1190" t="s">
        <v>459</v>
      </c>
      <c r="M1190" t="s">
        <v>7116</v>
      </c>
      <c r="N1190" t="s">
        <v>7117</v>
      </c>
    </row>
    <row r="1191" spans="1:14" x14ac:dyDescent="0.2">
      <c r="A1191" s="343">
        <v>45007</v>
      </c>
      <c r="B1191" s="106" t="s">
        <v>541</v>
      </c>
      <c r="C1191" s="58">
        <v>6746.1</v>
      </c>
      <c r="D1191" t="s">
        <v>452</v>
      </c>
      <c r="E1191" t="s">
        <v>7139</v>
      </c>
      <c r="F1191" t="s">
        <v>2936</v>
      </c>
      <c r="H1191" s="112">
        <v>4</v>
      </c>
      <c r="I1191">
        <v>1499</v>
      </c>
      <c r="J1191" s="112" t="s">
        <v>2937</v>
      </c>
      <c r="K1191">
        <v>1798.8</v>
      </c>
      <c r="L1191" t="s">
        <v>459</v>
      </c>
      <c r="M1191" t="s">
        <v>7116</v>
      </c>
      <c r="N1191" t="s">
        <v>7117</v>
      </c>
    </row>
    <row r="1192" spans="1:14" x14ac:dyDescent="0.2">
      <c r="A1192" s="343">
        <v>45006</v>
      </c>
      <c r="B1192" s="106" t="s">
        <v>541</v>
      </c>
      <c r="C1192" s="58">
        <v>6374.1</v>
      </c>
      <c r="D1192" t="s">
        <v>452</v>
      </c>
      <c r="E1192" t="s">
        <v>7130</v>
      </c>
      <c r="F1192" t="s">
        <v>3859</v>
      </c>
      <c r="H1192" s="112">
        <v>8</v>
      </c>
      <c r="I1192">
        <v>313</v>
      </c>
      <c r="J1192" s="112" t="s">
        <v>2937</v>
      </c>
      <c r="K1192">
        <v>375.6</v>
      </c>
      <c r="L1192" t="s">
        <v>459</v>
      </c>
      <c r="M1192" t="s">
        <v>7116</v>
      </c>
      <c r="N1192" t="s">
        <v>7117</v>
      </c>
    </row>
    <row r="1193" spans="1:14" x14ac:dyDescent="0.2">
      <c r="A1193" s="343">
        <v>45008</v>
      </c>
      <c r="B1193" s="106" t="s">
        <v>541</v>
      </c>
      <c r="C1193" s="58">
        <v>6746.1</v>
      </c>
      <c r="D1193" t="s">
        <v>452</v>
      </c>
      <c r="E1193" t="s">
        <v>7139</v>
      </c>
      <c r="F1193" t="s">
        <v>2936</v>
      </c>
      <c r="H1193" s="112">
        <v>4</v>
      </c>
      <c r="I1193">
        <v>1499</v>
      </c>
      <c r="J1193" s="112" t="s">
        <v>2937</v>
      </c>
      <c r="K1193">
        <v>1798.8</v>
      </c>
      <c r="L1193" t="s">
        <v>459</v>
      </c>
      <c r="M1193" t="s">
        <v>7116</v>
      </c>
      <c r="N1193" t="s">
        <v>7117</v>
      </c>
    </row>
    <row r="1194" spans="1:14" x14ac:dyDescent="0.2">
      <c r="A1194" s="343">
        <v>45001</v>
      </c>
      <c r="B1194" s="106" t="s">
        <v>541</v>
      </c>
      <c r="C1194" s="58">
        <v>6374.1</v>
      </c>
      <c r="D1194" t="s">
        <v>452</v>
      </c>
      <c r="E1194" t="s">
        <v>7130</v>
      </c>
      <c r="F1194" t="s">
        <v>3859</v>
      </c>
      <c r="H1194" s="112">
        <v>8</v>
      </c>
      <c r="I1194">
        <v>313</v>
      </c>
      <c r="J1194" s="112" t="s">
        <v>2937</v>
      </c>
      <c r="K1194">
        <v>375.6</v>
      </c>
      <c r="L1194" t="s">
        <v>459</v>
      </c>
      <c r="M1194" t="s">
        <v>7116</v>
      </c>
      <c r="N1194" t="s">
        <v>7117</v>
      </c>
    </row>
    <row r="1195" spans="1:14" x14ac:dyDescent="0.2">
      <c r="A1195" s="343">
        <v>45009</v>
      </c>
      <c r="B1195" s="106" t="s">
        <v>541</v>
      </c>
      <c r="C1195" s="58">
        <v>6746.1</v>
      </c>
      <c r="D1195" t="s">
        <v>452</v>
      </c>
      <c r="E1195" t="s">
        <v>7139</v>
      </c>
      <c r="F1195" t="s">
        <v>2936</v>
      </c>
      <c r="H1195" s="112">
        <v>4</v>
      </c>
      <c r="I1195">
        <v>1499</v>
      </c>
      <c r="J1195" s="112" t="s">
        <v>2937</v>
      </c>
      <c r="K1195">
        <v>1798.8</v>
      </c>
      <c r="L1195" t="s">
        <v>459</v>
      </c>
      <c r="M1195" t="s">
        <v>7116</v>
      </c>
      <c r="N1195" t="s">
        <v>7117</v>
      </c>
    </row>
    <row r="1196" spans="1:14" x14ac:dyDescent="0.2">
      <c r="A1196" s="343">
        <v>45002</v>
      </c>
      <c r="B1196" s="106" t="s">
        <v>541</v>
      </c>
      <c r="C1196" s="58">
        <v>6374.1</v>
      </c>
      <c r="D1196" t="s">
        <v>452</v>
      </c>
      <c r="E1196" t="s">
        <v>7130</v>
      </c>
      <c r="F1196" t="s">
        <v>3859</v>
      </c>
      <c r="H1196" s="112">
        <v>8</v>
      </c>
      <c r="I1196">
        <v>313</v>
      </c>
      <c r="J1196" s="112" t="s">
        <v>2937</v>
      </c>
      <c r="K1196">
        <v>375.6</v>
      </c>
      <c r="L1196" t="s">
        <v>459</v>
      </c>
      <c r="M1196" t="s">
        <v>7116</v>
      </c>
      <c r="N1196" t="s">
        <v>7117</v>
      </c>
    </row>
    <row r="1197" spans="1:14" x14ac:dyDescent="0.2">
      <c r="A1197" s="343">
        <v>45013</v>
      </c>
      <c r="B1197" s="106" t="s">
        <v>541</v>
      </c>
      <c r="C1197" s="58">
        <v>6637.1</v>
      </c>
      <c r="D1197" t="s">
        <v>452</v>
      </c>
      <c r="E1197" t="s">
        <v>7139</v>
      </c>
      <c r="F1197" t="s">
        <v>2936</v>
      </c>
      <c r="H1197" s="112">
        <v>2</v>
      </c>
      <c r="I1197">
        <v>1499</v>
      </c>
      <c r="J1197" s="112" t="s">
        <v>2937</v>
      </c>
      <c r="K1197">
        <v>1798.8</v>
      </c>
      <c r="L1197" t="s">
        <v>459</v>
      </c>
      <c r="M1197" t="s">
        <v>7116</v>
      </c>
      <c r="N1197" t="s">
        <v>7117</v>
      </c>
    </row>
    <row r="1198" spans="1:14" x14ac:dyDescent="0.2">
      <c r="A1198" s="343">
        <v>45015</v>
      </c>
      <c r="B1198" s="106" t="s">
        <v>541</v>
      </c>
      <c r="C1198" s="58">
        <v>6637.1</v>
      </c>
      <c r="D1198" t="s">
        <v>452</v>
      </c>
      <c r="E1198" t="s">
        <v>7139</v>
      </c>
      <c r="F1198" t="s">
        <v>2936</v>
      </c>
      <c r="H1198" s="112">
        <v>2</v>
      </c>
      <c r="I1198">
        <v>1499</v>
      </c>
      <c r="J1198" s="112" t="s">
        <v>2937</v>
      </c>
      <c r="K1198">
        <v>1798.8</v>
      </c>
      <c r="L1198" t="s">
        <v>459</v>
      </c>
      <c r="M1198" t="s">
        <v>7116</v>
      </c>
      <c r="N1198" t="s">
        <v>7117</v>
      </c>
    </row>
    <row r="1199" spans="1:14" x14ac:dyDescent="0.2">
      <c r="A1199" s="343">
        <v>45015</v>
      </c>
      <c r="B1199" s="106" t="s">
        <v>541</v>
      </c>
      <c r="C1199" s="58">
        <v>6630.1</v>
      </c>
      <c r="D1199" t="s">
        <v>452</v>
      </c>
      <c r="E1199" t="s">
        <v>7130</v>
      </c>
      <c r="F1199" t="s">
        <v>3859</v>
      </c>
      <c r="H1199" s="112">
        <v>8</v>
      </c>
      <c r="I1199">
        <v>313</v>
      </c>
      <c r="J1199" s="112" t="s">
        <v>2937</v>
      </c>
      <c r="K1199">
        <v>375.6</v>
      </c>
      <c r="L1199" t="s">
        <v>459</v>
      </c>
      <c r="M1199" t="s">
        <v>7116</v>
      </c>
      <c r="N1199" t="s">
        <v>7117</v>
      </c>
    </row>
    <row r="1200" spans="1:14" x14ac:dyDescent="0.2">
      <c r="A1200" s="343">
        <v>45016</v>
      </c>
      <c r="B1200" s="106" t="s">
        <v>541</v>
      </c>
      <c r="C1200" s="58">
        <v>6630.1</v>
      </c>
      <c r="D1200" t="s">
        <v>452</v>
      </c>
      <c r="E1200" t="s">
        <v>7130</v>
      </c>
      <c r="F1200" t="s">
        <v>3859</v>
      </c>
      <c r="H1200" s="112">
        <v>8</v>
      </c>
      <c r="I1200">
        <v>313</v>
      </c>
      <c r="J1200" s="112" t="s">
        <v>2937</v>
      </c>
      <c r="K1200">
        <v>375.6</v>
      </c>
      <c r="L1200" t="s">
        <v>459</v>
      </c>
      <c r="M1200" t="s">
        <v>7116</v>
      </c>
      <c r="N1200" t="s">
        <v>7117</v>
      </c>
    </row>
    <row r="1201" spans="1:14" x14ac:dyDescent="0.2">
      <c r="A1201" s="343">
        <v>45005</v>
      </c>
      <c r="B1201" s="106" t="s">
        <v>541</v>
      </c>
      <c r="C1201" s="58">
        <v>6497.1</v>
      </c>
      <c r="D1201" t="s">
        <v>452</v>
      </c>
      <c r="E1201" t="s">
        <v>7139</v>
      </c>
      <c r="F1201" t="s">
        <v>2936</v>
      </c>
      <c r="H1201" s="112">
        <v>2</v>
      </c>
      <c r="I1201">
        <v>1499</v>
      </c>
      <c r="J1201" s="112" t="s">
        <v>2937</v>
      </c>
      <c r="K1201">
        <v>1798.8</v>
      </c>
      <c r="L1201" t="s">
        <v>459</v>
      </c>
      <c r="M1201" t="s">
        <v>7116</v>
      </c>
      <c r="N1201" t="s">
        <v>7117</v>
      </c>
    </row>
    <row r="1202" spans="1:14" x14ac:dyDescent="0.2">
      <c r="A1202" s="343">
        <v>45012</v>
      </c>
      <c r="B1202" s="106" t="s">
        <v>541</v>
      </c>
      <c r="C1202" s="58">
        <v>6746.1</v>
      </c>
      <c r="D1202" t="s">
        <v>452</v>
      </c>
      <c r="E1202" t="s">
        <v>7139</v>
      </c>
      <c r="F1202" t="s">
        <v>2936</v>
      </c>
      <c r="H1202" s="112">
        <v>2</v>
      </c>
      <c r="I1202">
        <v>1499</v>
      </c>
      <c r="J1202" s="112" t="s">
        <v>2937</v>
      </c>
      <c r="K1202">
        <v>1798.8</v>
      </c>
      <c r="L1202" t="s">
        <v>459</v>
      </c>
      <c r="M1202" t="s">
        <v>7116</v>
      </c>
      <c r="N1202" t="s">
        <v>7117</v>
      </c>
    </row>
    <row r="1203" spans="1:14" x14ac:dyDescent="0.2">
      <c r="A1203" s="343">
        <v>45013</v>
      </c>
      <c r="B1203" s="106" t="s">
        <v>541</v>
      </c>
      <c r="C1203" s="58">
        <v>6746.1</v>
      </c>
      <c r="D1203" t="s">
        <v>452</v>
      </c>
      <c r="E1203" t="s">
        <v>7139</v>
      </c>
      <c r="F1203" t="s">
        <v>2936</v>
      </c>
      <c r="H1203" s="112">
        <v>2</v>
      </c>
      <c r="I1203">
        <v>1499</v>
      </c>
      <c r="J1203" s="112" t="s">
        <v>2937</v>
      </c>
      <c r="K1203">
        <v>1798.8</v>
      </c>
      <c r="L1203" t="s">
        <v>459</v>
      </c>
      <c r="M1203" t="s">
        <v>7116</v>
      </c>
      <c r="N1203" t="s">
        <v>7117</v>
      </c>
    </row>
    <row r="1204" spans="1:14" x14ac:dyDescent="0.2">
      <c r="A1204" s="343">
        <v>45014</v>
      </c>
      <c r="B1204" s="106" t="s">
        <v>541</v>
      </c>
      <c r="C1204" s="58">
        <v>6746.1</v>
      </c>
      <c r="D1204" t="s">
        <v>452</v>
      </c>
      <c r="E1204" t="s">
        <v>7139</v>
      </c>
      <c r="F1204" t="s">
        <v>2936</v>
      </c>
      <c r="H1204" s="112">
        <v>4</v>
      </c>
      <c r="I1204">
        <v>1499</v>
      </c>
      <c r="J1204" s="112" t="s">
        <v>2937</v>
      </c>
      <c r="K1204">
        <v>1798.8</v>
      </c>
      <c r="L1204" t="s">
        <v>459</v>
      </c>
      <c r="M1204" t="s">
        <v>7116</v>
      </c>
      <c r="N1204" t="s">
        <v>7117</v>
      </c>
    </row>
    <row r="1205" spans="1:14" x14ac:dyDescent="0.2">
      <c r="A1205" s="343">
        <v>45015</v>
      </c>
      <c r="B1205" s="106" t="s">
        <v>541</v>
      </c>
      <c r="C1205" s="58">
        <v>6746.1</v>
      </c>
      <c r="D1205" t="s">
        <v>452</v>
      </c>
      <c r="E1205" t="s">
        <v>7139</v>
      </c>
      <c r="F1205" t="s">
        <v>2936</v>
      </c>
      <c r="H1205" s="112">
        <v>2</v>
      </c>
      <c r="I1205">
        <v>1499</v>
      </c>
      <c r="J1205" s="112" t="s">
        <v>2937</v>
      </c>
      <c r="K1205">
        <v>1798.8</v>
      </c>
      <c r="L1205" t="s">
        <v>459</v>
      </c>
      <c r="M1205" t="s">
        <v>7116</v>
      </c>
      <c r="N1205" t="s">
        <v>7117</v>
      </c>
    </row>
    <row r="1206" spans="1:14" x14ac:dyDescent="0.2">
      <c r="A1206" s="343">
        <v>45016</v>
      </c>
      <c r="B1206" s="106" t="s">
        <v>541</v>
      </c>
      <c r="C1206" s="58">
        <v>6746.1</v>
      </c>
      <c r="D1206" t="s">
        <v>452</v>
      </c>
      <c r="E1206" t="s">
        <v>7139</v>
      </c>
      <c r="F1206" t="s">
        <v>2936</v>
      </c>
      <c r="H1206" s="112">
        <v>2</v>
      </c>
      <c r="I1206">
        <v>1499</v>
      </c>
      <c r="J1206" s="112" t="s">
        <v>2937</v>
      </c>
      <c r="K1206">
        <v>1798.8</v>
      </c>
      <c r="L1206" t="s">
        <v>459</v>
      </c>
      <c r="M1206" t="s">
        <v>7116</v>
      </c>
      <c r="N1206" t="s">
        <v>7117</v>
      </c>
    </row>
    <row r="1207" spans="1:14" x14ac:dyDescent="0.2">
      <c r="A1207" s="343">
        <v>45001</v>
      </c>
      <c r="B1207" s="106" t="s">
        <v>541</v>
      </c>
      <c r="C1207" s="58">
        <v>6497.1</v>
      </c>
      <c r="D1207" t="s">
        <v>452</v>
      </c>
      <c r="E1207" t="s">
        <v>7139</v>
      </c>
      <c r="F1207" t="s">
        <v>2936</v>
      </c>
      <c r="H1207" s="112">
        <v>4</v>
      </c>
      <c r="I1207">
        <v>1499</v>
      </c>
      <c r="J1207" s="112" t="s">
        <v>2937</v>
      </c>
      <c r="K1207">
        <v>1798.8</v>
      </c>
      <c r="L1207" t="s">
        <v>459</v>
      </c>
      <c r="M1207" t="s">
        <v>7116</v>
      </c>
      <c r="N1207" t="s">
        <v>7117</v>
      </c>
    </row>
    <row r="1208" spans="1:14" x14ac:dyDescent="0.2">
      <c r="A1208" s="343">
        <v>45002</v>
      </c>
      <c r="B1208" s="106" t="s">
        <v>541</v>
      </c>
      <c r="C1208" s="58">
        <v>6497.1</v>
      </c>
      <c r="D1208" t="s">
        <v>452</v>
      </c>
      <c r="E1208" t="s">
        <v>7139</v>
      </c>
      <c r="F1208" t="s">
        <v>2936</v>
      </c>
      <c r="H1208" s="112">
        <v>5</v>
      </c>
      <c r="I1208">
        <v>1499</v>
      </c>
      <c r="J1208" s="112" t="s">
        <v>2937</v>
      </c>
      <c r="K1208">
        <v>1798.8</v>
      </c>
      <c r="L1208" t="s">
        <v>459</v>
      </c>
      <c r="M1208" t="s">
        <v>7116</v>
      </c>
      <c r="N1208" t="s">
        <v>7117</v>
      </c>
    </row>
    <row r="1209" spans="1:14" x14ac:dyDescent="0.2">
      <c r="A1209" s="343">
        <v>45005</v>
      </c>
      <c r="B1209" s="106" t="s">
        <v>541</v>
      </c>
      <c r="C1209" s="58">
        <v>6637.1</v>
      </c>
      <c r="D1209" t="s">
        <v>452</v>
      </c>
      <c r="E1209" t="s">
        <v>7139</v>
      </c>
      <c r="F1209" t="s">
        <v>2936</v>
      </c>
      <c r="H1209" s="112">
        <v>2</v>
      </c>
      <c r="I1209">
        <v>1499</v>
      </c>
      <c r="J1209" s="112" t="s">
        <v>2937</v>
      </c>
      <c r="K1209">
        <v>1798.8</v>
      </c>
      <c r="L1209" t="s">
        <v>459</v>
      </c>
      <c r="M1209" t="s">
        <v>7116</v>
      </c>
      <c r="N1209" t="s">
        <v>7117</v>
      </c>
    </row>
    <row r="1210" spans="1:14" x14ac:dyDescent="0.2">
      <c r="A1210" s="343">
        <v>45012</v>
      </c>
      <c r="B1210" s="106" t="s">
        <v>541</v>
      </c>
      <c r="C1210" s="58">
        <v>6497.1</v>
      </c>
      <c r="D1210" t="s">
        <v>452</v>
      </c>
      <c r="E1210" t="s">
        <v>7139</v>
      </c>
      <c r="F1210" t="s">
        <v>2936</v>
      </c>
      <c r="H1210" s="112">
        <v>2</v>
      </c>
      <c r="I1210">
        <v>1499</v>
      </c>
      <c r="J1210" s="112" t="s">
        <v>2937</v>
      </c>
      <c r="K1210">
        <v>1798.8</v>
      </c>
      <c r="L1210" t="s">
        <v>459</v>
      </c>
      <c r="M1210" t="s">
        <v>7116</v>
      </c>
      <c r="N1210" t="s">
        <v>7117</v>
      </c>
    </row>
    <row r="1211" spans="1:14" x14ac:dyDescent="0.2">
      <c r="A1211" s="343">
        <v>45013</v>
      </c>
      <c r="B1211" s="106" t="s">
        <v>541</v>
      </c>
      <c r="C1211" s="58">
        <v>6497.1</v>
      </c>
      <c r="D1211" t="s">
        <v>452</v>
      </c>
      <c r="E1211" t="s">
        <v>7139</v>
      </c>
      <c r="F1211" t="s">
        <v>2936</v>
      </c>
      <c r="H1211" s="112">
        <v>4</v>
      </c>
      <c r="I1211">
        <v>1499</v>
      </c>
      <c r="J1211" s="112" t="s">
        <v>2937</v>
      </c>
      <c r="K1211">
        <v>1798.8</v>
      </c>
      <c r="L1211" t="s">
        <v>459</v>
      </c>
      <c r="M1211" t="s">
        <v>7116</v>
      </c>
      <c r="N1211" t="s">
        <v>7117</v>
      </c>
    </row>
    <row r="1212" spans="1:14" x14ac:dyDescent="0.2">
      <c r="A1212" s="343">
        <v>45001</v>
      </c>
      <c r="B1212" s="106" t="s">
        <v>541</v>
      </c>
      <c r="C1212" s="58">
        <v>6637.1</v>
      </c>
      <c r="D1212" t="s">
        <v>452</v>
      </c>
      <c r="E1212" t="s">
        <v>7139</v>
      </c>
      <c r="F1212" t="s">
        <v>2936</v>
      </c>
      <c r="H1212" s="112">
        <v>2</v>
      </c>
      <c r="I1212">
        <v>1499</v>
      </c>
      <c r="J1212" s="112" t="s">
        <v>2937</v>
      </c>
      <c r="K1212">
        <v>1798.8</v>
      </c>
      <c r="L1212" t="s">
        <v>459</v>
      </c>
      <c r="M1212" t="s">
        <v>7116</v>
      </c>
      <c r="N1212" t="s">
        <v>7117</v>
      </c>
    </row>
    <row r="1213" spans="1:14" x14ac:dyDescent="0.2">
      <c r="A1213" s="343">
        <v>45002</v>
      </c>
      <c r="B1213" s="106" t="s">
        <v>541</v>
      </c>
      <c r="C1213" s="58">
        <v>6637.1</v>
      </c>
      <c r="D1213" t="s">
        <v>452</v>
      </c>
      <c r="E1213" t="s">
        <v>7139</v>
      </c>
      <c r="F1213" t="s">
        <v>2936</v>
      </c>
      <c r="H1213" s="112">
        <v>1</v>
      </c>
      <c r="I1213">
        <v>1499</v>
      </c>
      <c r="J1213" s="112" t="s">
        <v>2937</v>
      </c>
      <c r="K1213">
        <v>1798.8</v>
      </c>
      <c r="L1213" t="s">
        <v>459</v>
      </c>
      <c r="M1213" t="s">
        <v>7116</v>
      </c>
      <c r="N1213" t="s">
        <v>7117</v>
      </c>
    </row>
    <row r="1214" spans="1:14" x14ac:dyDescent="0.2">
      <c r="A1214" s="343">
        <v>45019</v>
      </c>
      <c r="B1214" s="106" t="s">
        <v>541</v>
      </c>
      <c r="C1214" s="58">
        <v>6630.1</v>
      </c>
      <c r="D1214" t="s">
        <v>452</v>
      </c>
      <c r="E1214" t="s">
        <v>7126</v>
      </c>
      <c r="F1214" t="s">
        <v>3304</v>
      </c>
      <c r="H1214" s="112">
        <v>6.5</v>
      </c>
      <c r="I1214">
        <v>801</v>
      </c>
      <c r="J1214" s="112" t="s">
        <v>2937</v>
      </c>
      <c r="K1214">
        <v>961.2</v>
      </c>
      <c r="L1214" t="s">
        <v>459</v>
      </c>
      <c r="M1214" t="s">
        <v>7116</v>
      </c>
      <c r="N1214" t="s">
        <v>7117</v>
      </c>
    </row>
    <row r="1215" spans="1:14" x14ac:dyDescent="0.2">
      <c r="A1215" s="343">
        <v>45026</v>
      </c>
      <c r="B1215" s="106" t="s">
        <v>541</v>
      </c>
      <c r="C1215" s="58">
        <v>6542.1</v>
      </c>
      <c r="D1215" t="s">
        <v>452</v>
      </c>
      <c r="E1215" t="s">
        <v>7135</v>
      </c>
      <c r="F1215" t="s">
        <v>6356</v>
      </c>
      <c r="H1215" s="112">
        <v>8</v>
      </c>
      <c r="I1215">
        <v>295</v>
      </c>
      <c r="J1215" s="112" t="s">
        <v>2937</v>
      </c>
      <c r="K1215">
        <v>354</v>
      </c>
      <c r="L1215" t="s">
        <v>459</v>
      </c>
      <c r="M1215" t="s">
        <v>7116</v>
      </c>
      <c r="N1215" t="s">
        <v>7117</v>
      </c>
    </row>
    <row r="1216" spans="1:14" x14ac:dyDescent="0.2">
      <c r="A1216" s="343">
        <v>45027</v>
      </c>
      <c r="B1216" s="106" t="s">
        <v>541</v>
      </c>
      <c r="C1216" s="58">
        <v>6630.1</v>
      </c>
      <c r="D1216" t="s">
        <v>452</v>
      </c>
      <c r="E1216" t="s">
        <v>7115</v>
      </c>
      <c r="F1216" t="s">
        <v>4389</v>
      </c>
      <c r="H1216" s="112">
        <v>3</v>
      </c>
      <c r="I1216">
        <v>356</v>
      </c>
      <c r="J1216" s="112" t="s">
        <v>2937</v>
      </c>
      <c r="K1216">
        <v>427.2</v>
      </c>
      <c r="L1216" t="s">
        <v>459</v>
      </c>
      <c r="M1216" t="s">
        <v>7116</v>
      </c>
      <c r="N1216" t="s">
        <v>7117</v>
      </c>
    </row>
    <row r="1217" spans="1:14" x14ac:dyDescent="0.2">
      <c r="A1217" s="343">
        <v>45020</v>
      </c>
      <c r="B1217" s="106" t="s">
        <v>541</v>
      </c>
      <c r="C1217" s="58">
        <v>6630.1</v>
      </c>
      <c r="D1217" t="s">
        <v>452</v>
      </c>
      <c r="E1217" t="s">
        <v>7126</v>
      </c>
      <c r="F1217" t="s">
        <v>3304</v>
      </c>
      <c r="H1217" s="112">
        <v>7</v>
      </c>
      <c r="I1217">
        <v>801</v>
      </c>
      <c r="J1217" s="112" t="s">
        <v>2937</v>
      </c>
      <c r="K1217">
        <v>961.2</v>
      </c>
      <c r="L1217" t="s">
        <v>459</v>
      </c>
      <c r="M1217" t="s">
        <v>7116</v>
      </c>
      <c r="N1217" t="s">
        <v>7117</v>
      </c>
    </row>
    <row r="1218" spans="1:14" x14ac:dyDescent="0.2">
      <c r="A1218" s="343">
        <v>45028</v>
      </c>
      <c r="B1218" s="106" t="s">
        <v>541</v>
      </c>
      <c r="C1218" s="58">
        <v>6630.1</v>
      </c>
      <c r="D1218" t="s">
        <v>452</v>
      </c>
      <c r="E1218" t="s">
        <v>7115</v>
      </c>
      <c r="F1218" t="s">
        <v>4389</v>
      </c>
      <c r="H1218" s="112">
        <v>3</v>
      </c>
      <c r="I1218">
        <v>356</v>
      </c>
      <c r="J1218" s="112" t="s">
        <v>2937</v>
      </c>
      <c r="K1218">
        <v>427.2</v>
      </c>
      <c r="L1218" t="s">
        <v>459</v>
      </c>
      <c r="M1218" t="s">
        <v>7116</v>
      </c>
      <c r="N1218" t="s">
        <v>7117</v>
      </c>
    </row>
    <row r="1219" spans="1:14" x14ac:dyDescent="0.2">
      <c r="A1219" s="343">
        <v>45027</v>
      </c>
      <c r="B1219" s="106" t="s">
        <v>541</v>
      </c>
      <c r="C1219" s="58">
        <v>6542.1</v>
      </c>
      <c r="D1219" t="s">
        <v>452</v>
      </c>
      <c r="E1219" t="s">
        <v>7135</v>
      </c>
      <c r="F1219" t="s">
        <v>6356</v>
      </c>
      <c r="H1219" s="112">
        <v>8</v>
      </c>
      <c r="I1219">
        <v>295</v>
      </c>
      <c r="J1219" s="112" t="s">
        <v>2937</v>
      </c>
      <c r="K1219">
        <v>354</v>
      </c>
      <c r="L1219" t="s">
        <v>459</v>
      </c>
      <c r="M1219" t="s">
        <v>7116</v>
      </c>
      <c r="N1219" t="s">
        <v>7117</v>
      </c>
    </row>
    <row r="1220" spans="1:14" x14ac:dyDescent="0.2">
      <c r="A1220" s="343">
        <v>45021</v>
      </c>
      <c r="B1220" s="106" t="s">
        <v>541</v>
      </c>
      <c r="C1220" s="58">
        <v>6630.1</v>
      </c>
      <c r="D1220" t="s">
        <v>452</v>
      </c>
      <c r="E1220" t="s">
        <v>7126</v>
      </c>
      <c r="F1220" t="s">
        <v>3304</v>
      </c>
      <c r="H1220" s="112">
        <v>7</v>
      </c>
      <c r="I1220">
        <v>801</v>
      </c>
      <c r="J1220" s="112" t="s">
        <v>2937</v>
      </c>
      <c r="K1220">
        <v>961.2</v>
      </c>
      <c r="L1220" t="s">
        <v>459</v>
      </c>
      <c r="M1220" t="s">
        <v>7116</v>
      </c>
      <c r="N1220" t="s">
        <v>7117</v>
      </c>
    </row>
    <row r="1221" spans="1:14" x14ac:dyDescent="0.2">
      <c r="A1221" s="343">
        <v>45019</v>
      </c>
      <c r="B1221" s="106" t="s">
        <v>541</v>
      </c>
      <c r="C1221" s="58">
        <v>6630.1</v>
      </c>
      <c r="D1221" t="s">
        <v>452</v>
      </c>
      <c r="E1221" t="s">
        <v>7115</v>
      </c>
      <c r="F1221" t="s">
        <v>4389</v>
      </c>
      <c r="H1221" s="112">
        <v>3</v>
      </c>
      <c r="I1221">
        <v>356</v>
      </c>
      <c r="J1221" s="112" t="s">
        <v>2937</v>
      </c>
      <c r="K1221">
        <v>427.2</v>
      </c>
      <c r="L1221" t="s">
        <v>459</v>
      </c>
      <c r="M1221" t="s">
        <v>7116</v>
      </c>
      <c r="N1221" t="s">
        <v>7117</v>
      </c>
    </row>
    <row r="1222" spans="1:14" x14ac:dyDescent="0.2">
      <c r="A1222" s="343">
        <v>45028</v>
      </c>
      <c r="B1222" s="106" t="s">
        <v>541</v>
      </c>
      <c r="C1222" s="58">
        <v>6542.1</v>
      </c>
      <c r="D1222" t="s">
        <v>452</v>
      </c>
      <c r="E1222" t="s">
        <v>7135</v>
      </c>
      <c r="F1222" t="s">
        <v>6356</v>
      </c>
      <c r="H1222" s="112">
        <v>8</v>
      </c>
      <c r="I1222">
        <v>295</v>
      </c>
      <c r="J1222" s="112" t="s">
        <v>2937</v>
      </c>
      <c r="K1222">
        <v>354</v>
      </c>
      <c r="L1222" t="s">
        <v>459</v>
      </c>
      <c r="M1222" t="s">
        <v>7116</v>
      </c>
      <c r="N1222" t="s">
        <v>7117</v>
      </c>
    </row>
    <row r="1223" spans="1:14" x14ac:dyDescent="0.2">
      <c r="A1223" s="343">
        <v>45020</v>
      </c>
      <c r="B1223" s="106" t="s">
        <v>541</v>
      </c>
      <c r="C1223" s="58">
        <v>6630.1</v>
      </c>
      <c r="D1223" t="s">
        <v>452</v>
      </c>
      <c r="E1223" t="s">
        <v>7115</v>
      </c>
      <c r="F1223" t="s">
        <v>4389</v>
      </c>
      <c r="H1223" s="112">
        <v>3</v>
      </c>
      <c r="I1223">
        <v>356</v>
      </c>
      <c r="J1223" s="112" t="s">
        <v>2937</v>
      </c>
      <c r="K1223">
        <v>427.2</v>
      </c>
      <c r="L1223" t="s">
        <v>459</v>
      </c>
      <c r="M1223" t="s">
        <v>7116</v>
      </c>
      <c r="N1223" t="s">
        <v>7117</v>
      </c>
    </row>
    <row r="1224" spans="1:14" x14ac:dyDescent="0.2">
      <c r="A1224" s="343">
        <v>45021</v>
      </c>
      <c r="B1224" s="106" t="s">
        <v>541</v>
      </c>
      <c r="C1224" s="58">
        <v>6630.1</v>
      </c>
      <c r="D1224" t="s">
        <v>452</v>
      </c>
      <c r="E1224" t="s">
        <v>7115</v>
      </c>
      <c r="F1224" t="s">
        <v>4389</v>
      </c>
      <c r="H1224" s="112">
        <v>3</v>
      </c>
      <c r="I1224">
        <v>356</v>
      </c>
      <c r="J1224" s="112" t="s">
        <v>2937</v>
      </c>
      <c r="K1224">
        <v>427.2</v>
      </c>
      <c r="L1224" t="s">
        <v>459</v>
      </c>
      <c r="M1224" t="s">
        <v>7116</v>
      </c>
      <c r="N1224" t="s">
        <v>7117</v>
      </c>
    </row>
    <row r="1225" spans="1:14" x14ac:dyDescent="0.2">
      <c r="A1225" s="343">
        <v>45019</v>
      </c>
      <c r="B1225" s="106" t="s">
        <v>541</v>
      </c>
      <c r="C1225" s="58">
        <v>6542.1</v>
      </c>
      <c r="D1225" t="s">
        <v>452</v>
      </c>
      <c r="E1225" t="s">
        <v>7135</v>
      </c>
      <c r="F1225" t="s">
        <v>6356</v>
      </c>
      <c r="H1225" s="112">
        <v>8</v>
      </c>
      <c r="I1225">
        <v>295</v>
      </c>
      <c r="J1225" s="112" t="s">
        <v>2937</v>
      </c>
      <c r="K1225">
        <v>354</v>
      </c>
      <c r="L1225" t="s">
        <v>459</v>
      </c>
      <c r="M1225" t="s">
        <v>7116</v>
      </c>
      <c r="N1225" t="s">
        <v>7117</v>
      </c>
    </row>
    <row r="1226" spans="1:14" x14ac:dyDescent="0.2">
      <c r="A1226" s="343">
        <v>45020</v>
      </c>
      <c r="B1226" s="106" t="s">
        <v>541</v>
      </c>
      <c r="C1226" s="58">
        <v>6542.1</v>
      </c>
      <c r="D1226" t="s">
        <v>452</v>
      </c>
      <c r="E1226" t="s">
        <v>7135</v>
      </c>
      <c r="F1226" t="s">
        <v>6356</v>
      </c>
      <c r="H1226" s="112">
        <v>8</v>
      </c>
      <c r="I1226">
        <v>295</v>
      </c>
      <c r="J1226" s="112" t="s">
        <v>2937</v>
      </c>
      <c r="K1226">
        <v>354</v>
      </c>
      <c r="L1226" t="s">
        <v>459</v>
      </c>
      <c r="M1226" t="s">
        <v>7116</v>
      </c>
      <c r="N1226" t="s">
        <v>7117</v>
      </c>
    </row>
    <row r="1227" spans="1:14" x14ac:dyDescent="0.2">
      <c r="A1227" s="343">
        <v>45019</v>
      </c>
      <c r="B1227" s="106" t="s">
        <v>541</v>
      </c>
      <c r="C1227" s="58">
        <v>6011.1</v>
      </c>
      <c r="D1227" t="s">
        <v>452</v>
      </c>
      <c r="E1227" t="s">
        <v>7118</v>
      </c>
      <c r="F1227" t="s">
        <v>7119</v>
      </c>
      <c r="H1227" s="112">
        <v>8</v>
      </c>
      <c r="I1227">
        <v>509</v>
      </c>
      <c r="J1227" s="112" t="s">
        <v>2937</v>
      </c>
      <c r="K1227">
        <v>610.79999999999995</v>
      </c>
      <c r="L1227" t="s">
        <v>459</v>
      </c>
      <c r="M1227" t="s">
        <v>7116</v>
      </c>
      <c r="N1227" t="s">
        <v>7117</v>
      </c>
    </row>
    <row r="1228" spans="1:14" x14ac:dyDescent="0.2">
      <c r="A1228" s="343">
        <v>45023</v>
      </c>
      <c r="B1228" s="106" t="s">
        <v>541</v>
      </c>
      <c r="C1228" s="58">
        <v>6630.1</v>
      </c>
      <c r="D1228" t="s">
        <v>452</v>
      </c>
      <c r="E1228" t="s">
        <v>7115</v>
      </c>
      <c r="F1228" t="s">
        <v>4389</v>
      </c>
      <c r="H1228" s="112">
        <v>4</v>
      </c>
      <c r="I1228">
        <v>356</v>
      </c>
      <c r="J1228" s="112" t="s">
        <v>2937</v>
      </c>
      <c r="K1228">
        <v>427.2</v>
      </c>
      <c r="L1228" t="s">
        <v>459</v>
      </c>
      <c r="M1228" t="s">
        <v>7116</v>
      </c>
      <c r="N1228" t="s">
        <v>7117</v>
      </c>
    </row>
    <row r="1229" spans="1:14" x14ac:dyDescent="0.2">
      <c r="A1229" s="343">
        <v>45019</v>
      </c>
      <c r="B1229" s="106" t="s">
        <v>541</v>
      </c>
      <c r="C1229" s="58">
        <v>6746.1</v>
      </c>
      <c r="D1229" t="s">
        <v>452</v>
      </c>
      <c r="E1229" t="s">
        <v>7127</v>
      </c>
      <c r="F1229" t="s">
        <v>3011</v>
      </c>
      <c r="H1229" s="112">
        <v>3</v>
      </c>
      <c r="I1229">
        <v>693</v>
      </c>
      <c r="J1229" s="112" t="s">
        <v>2937</v>
      </c>
      <c r="K1229">
        <v>831.6</v>
      </c>
      <c r="L1229" t="s">
        <v>459</v>
      </c>
      <c r="M1229" t="s">
        <v>7116</v>
      </c>
      <c r="N1229" t="s">
        <v>7117</v>
      </c>
    </row>
    <row r="1230" spans="1:14" x14ac:dyDescent="0.2">
      <c r="A1230" s="343">
        <v>45021</v>
      </c>
      <c r="B1230" s="106" t="s">
        <v>541</v>
      </c>
      <c r="C1230" s="58">
        <v>6542.1</v>
      </c>
      <c r="D1230" t="s">
        <v>452</v>
      </c>
      <c r="E1230" t="s">
        <v>7135</v>
      </c>
      <c r="F1230" t="s">
        <v>6356</v>
      </c>
      <c r="H1230" s="112">
        <v>8</v>
      </c>
      <c r="I1230">
        <v>295</v>
      </c>
      <c r="J1230" s="112" t="s">
        <v>2937</v>
      </c>
      <c r="K1230">
        <v>354</v>
      </c>
      <c r="L1230" t="s">
        <v>459</v>
      </c>
      <c r="M1230" t="s">
        <v>7116</v>
      </c>
      <c r="N1230" t="s">
        <v>7117</v>
      </c>
    </row>
    <row r="1231" spans="1:14" x14ac:dyDescent="0.2">
      <c r="A1231" s="343">
        <v>45020</v>
      </c>
      <c r="B1231" s="106" t="s">
        <v>541</v>
      </c>
      <c r="C1231" s="58">
        <v>6746.1</v>
      </c>
      <c r="D1231" t="s">
        <v>452</v>
      </c>
      <c r="E1231" t="s">
        <v>7127</v>
      </c>
      <c r="F1231" t="s">
        <v>3011</v>
      </c>
      <c r="H1231" s="112">
        <v>4</v>
      </c>
      <c r="I1231">
        <v>693</v>
      </c>
      <c r="J1231" s="112" t="s">
        <v>2937</v>
      </c>
      <c r="K1231">
        <v>831.6</v>
      </c>
      <c r="L1231" t="s">
        <v>459</v>
      </c>
      <c r="M1231" t="s">
        <v>7116</v>
      </c>
      <c r="N1231" t="s">
        <v>7117</v>
      </c>
    </row>
    <row r="1232" spans="1:14" x14ac:dyDescent="0.2">
      <c r="A1232" s="343">
        <v>45026</v>
      </c>
      <c r="B1232" s="106" t="s">
        <v>541</v>
      </c>
      <c r="C1232" s="58">
        <v>6746.1</v>
      </c>
      <c r="D1232" t="s">
        <v>452</v>
      </c>
      <c r="E1232" t="s">
        <v>7115</v>
      </c>
      <c r="F1232" t="s">
        <v>4389</v>
      </c>
      <c r="H1232" s="112">
        <v>4</v>
      </c>
      <c r="I1232">
        <v>356</v>
      </c>
      <c r="J1232" s="112" t="s">
        <v>2937</v>
      </c>
      <c r="K1232">
        <v>427.2</v>
      </c>
      <c r="L1232" t="s">
        <v>459</v>
      </c>
      <c r="M1232" t="s">
        <v>7116</v>
      </c>
      <c r="N1232" t="s">
        <v>7117</v>
      </c>
    </row>
    <row r="1233" spans="1:14" x14ac:dyDescent="0.2">
      <c r="A1233" s="343">
        <v>45023</v>
      </c>
      <c r="B1233" s="106" t="s">
        <v>541</v>
      </c>
      <c r="C1233" s="58">
        <v>6746.1</v>
      </c>
      <c r="D1233" t="s">
        <v>452</v>
      </c>
      <c r="E1233" t="s">
        <v>7127</v>
      </c>
      <c r="F1233" t="s">
        <v>3011</v>
      </c>
      <c r="H1233" s="112">
        <v>3</v>
      </c>
      <c r="I1233">
        <v>693</v>
      </c>
      <c r="J1233" s="112" t="s">
        <v>2937</v>
      </c>
      <c r="K1233">
        <v>831.6</v>
      </c>
      <c r="L1233" t="s">
        <v>459</v>
      </c>
      <c r="M1233" t="s">
        <v>7116</v>
      </c>
      <c r="N1233" t="s">
        <v>7117</v>
      </c>
    </row>
    <row r="1234" spans="1:14" x14ac:dyDescent="0.2">
      <c r="A1234" s="343">
        <v>45027</v>
      </c>
      <c r="B1234" s="106" t="s">
        <v>541</v>
      </c>
      <c r="C1234" s="58">
        <v>6746.1</v>
      </c>
      <c r="D1234" t="s">
        <v>452</v>
      </c>
      <c r="E1234" t="s">
        <v>7115</v>
      </c>
      <c r="F1234" t="s">
        <v>4389</v>
      </c>
      <c r="H1234" s="112">
        <v>5</v>
      </c>
      <c r="I1234">
        <v>356</v>
      </c>
      <c r="J1234" s="112" t="s">
        <v>2937</v>
      </c>
      <c r="K1234">
        <v>427.2</v>
      </c>
      <c r="L1234" t="s">
        <v>459</v>
      </c>
      <c r="M1234" t="s">
        <v>7116</v>
      </c>
      <c r="N1234" t="s">
        <v>7117</v>
      </c>
    </row>
    <row r="1235" spans="1:14" x14ac:dyDescent="0.2">
      <c r="A1235" s="343">
        <v>45028</v>
      </c>
      <c r="B1235" s="106" t="s">
        <v>541</v>
      </c>
      <c r="C1235" s="58">
        <v>6746.1</v>
      </c>
      <c r="D1235" t="s">
        <v>452</v>
      </c>
      <c r="E1235" t="s">
        <v>7115</v>
      </c>
      <c r="F1235" t="s">
        <v>4389</v>
      </c>
      <c r="H1235" s="112">
        <v>5</v>
      </c>
      <c r="I1235">
        <v>356</v>
      </c>
      <c r="J1235" s="112" t="s">
        <v>2937</v>
      </c>
      <c r="K1235">
        <v>427.2</v>
      </c>
      <c r="L1235" t="s">
        <v>459</v>
      </c>
      <c r="M1235" t="s">
        <v>7116</v>
      </c>
      <c r="N1235" t="s">
        <v>7117</v>
      </c>
    </row>
    <row r="1236" spans="1:14" x14ac:dyDescent="0.2">
      <c r="A1236" s="343">
        <v>45019</v>
      </c>
      <c r="B1236" s="106" t="s">
        <v>541</v>
      </c>
      <c r="C1236" s="58">
        <v>6762.1</v>
      </c>
      <c r="D1236" t="s">
        <v>452</v>
      </c>
      <c r="E1236" t="s">
        <v>7127</v>
      </c>
      <c r="F1236" t="s">
        <v>3011</v>
      </c>
      <c r="H1236" s="112">
        <v>3</v>
      </c>
      <c r="I1236">
        <v>693</v>
      </c>
      <c r="J1236" s="112" t="s">
        <v>2937</v>
      </c>
      <c r="K1236">
        <v>831.6</v>
      </c>
      <c r="L1236" t="s">
        <v>459</v>
      </c>
      <c r="M1236" t="s">
        <v>7116</v>
      </c>
      <c r="N1236" t="s">
        <v>7117</v>
      </c>
    </row>
    <row r="1237" spans="1:14" x14ac:dyDescent="0.2">
      <c r="A1237" s="343">
        <v>45019</v>
      </c>
      <c r="B1237" s="106" t="s">
        <v>541</v>
      </c>
      <c r="C1237" s="58">
        <v>6746.1</v>
      </c>
      <c r="D1237" t="s">
        <v>452</v>
      </c>
      <c r="E1237" t="s">
        <v>7115</v>
      </c>
      <c r="F1237" t="s">
        <v>4389</v>
      </c>
      <c r="H1237" s="112">
        <v>4</v>
      </c>
      <c r="I1237">
        <v>356</v>
      </c>
      <c r="J1237" s="112" t="s">
        <v>2937</v>
      </c>
      <c r="K1237">
        <v>427.2</v>
      </c>
      <c r="L1237" t="s">
        <v>459</v>
      </c>
      <c r="M1237" t="s">
        <v>7116</v>
      </c>
      <c r="N1237" t="s">
        <v>7117</v>
      </c>
    </row>
    <row r="1238" spans="1:14" x14ac:dyDescent="0.2">
      <c r="A1238" s="343">
        <v>45020</v>
      </c>
      <c r="B1238" s="106" t="s">
        <v>541</v>
      </c>
      <c r="C1238" s="58">
        <v>6762.1</v>
      </c>
      <c r="D1238" t="s">
        <v>452</v>
      </c>
      <c r="E1238" t="s">
        <v>7127</v>
      </c>
      <c r="F1238" t="s">
        <v>3011</v>
      </c>
      <c r="H1238" s="112">
        <v>4</v>
      </c>
      <c r="I1238">
        <v>693</v>
      </c>
      <c r="J1238" s="112" t="s">
        <v>2937</v>
      </c>
      <c r="K1238">
        <v>831.6</v>
      </c>
      <c r="L1238" t="s">
        <v>459</v>
      </c>
      <c r="M1238" t="s">
        <v>7116</v>
      </c>
      <c r="N1238" t="s">
        <v>7117</v>
      </c>
    </row>
    <row r="1239" spans="1:14" x14ac:dyDescent="0.2">
      <c r="A1239" s="343">
        <v>45020</v>
      </c>
      <c r="B1239" s="106" t="s">
        <v>541</v>
      </c>
      <c r="C1239" s="58">
        <v>6746.1</v>
      </c>
      <c r="D1239" t="s">
        <v>452</v>
      </c>
      <c r="E1239" t="s">
        <v>7115</v>
      </c>
      <c r="F1239" t="s">
        <v>4389</v>
      </c>
      <c r="H1239" s="112">
        <v>5</v>
      </c>
      <c r="I1239">
        <v>356</v>
      </c>
      <c r="J1239" s="112" t="s">
        <v>2937</v>
      </c>
      <c r="K1239">
        <v>427.2</v>
      </c>
      <c r="L1239" t="s">
        <v>459</v>
      </c>
      <c r="M1239" t="s">
        <v>7116</v>
      </c>
      <c r="N1239" t="s">
        <v>7117</v>
      </c>
    </row>
    <row r="1240" spans="1:14" x14ac:dyDescent="0.2">
      <c r="A1240" s="343">
        <v>45023</v>
      </c>
      <c r="B1240" s="106" t="s">
        <v>541</v>
      </c>
      <c r="C1240" s="58">
        <v>6762.1</v>
      </c>
      <c r="D1240" t="s">
        <v>452</v>
      </c>
      <c r="E1240" t="s">
        <v>7127</v>
      </c>
      <c r="F1240" t="s">
        <v>3011</v>
      </c>
      <c r="H1240" s="112">
        <v>3</v>
      </c>
      <c r="I1240">
        <v>693</v>
      </c>
      <c r="J1240" s="112" t="s">
        <v>2937</v>
      </c>
      <c r="K1240">
        <v>831.6</v>
      </c>
      <c r="L1240" t="s">
        <v>459</v>
      </c>
      <c r="M1240" t="s">
        <v>7116</v>
      </c>
      <c r="N1240" t="s">
        <v>7117</v>
      </c>
    </row>
    <row r="1241" spans="1:14" x14ac:dyDescent="0.2">
      <c r="A1241" s="343">
        <v>45021</v>
      </c>
      <c r="B1241" s="106" t="s">
        <v>541</v>
      </c>
      <c r="C1241" s="58">
        <v>6746.1</v>
      </c>
      <c r="D1241" t="s">
        <v>452</v>
      </c>
      <c r="E1241" t="s">
        <v>7115</v>
      </c>
      <c r="F1241" t="s">
        <v>4389</v>
      </c>
      <c r="H1241" s="112">
        <v>5</v>
      </c>
      <c r="I1241">
        <v>356</v>
      </c>
      <c r="J1241" s="112" t="s">
        <v>2937</v>
      </c>
      <c r="K1241">
        <v>427.2</v>
      </c>
      <c r="L1241" t="s">
        <v>459</v>
      </c>
      <c r="M1241" t="s">
        <v>7116</v>
      </c>
      <c r="N1241" t="s">
        <v>7117</v>
      </c>
    </row>
    <row r="1242" spans="1:14" x14ac:dyDescent="0.2">
      <c r="A1242" s="343">
        <v>45023</v>
      </c>
      <c r="B1242" s="106" t="s">
        <v>541</v>
      </c>
      <c r="C1242" s="58">
        <v>6746.1</v>
      </c>
      <c r="D1242" t="s">
        <v>452</v>
      </c>
      <c r="E1242" t="s">
        <v>7115</v>
      </c>
      <c r="F1242" t="s">
        <v>4389</v>
      </c>
      <c r="H1242" s="112">
        <v>4</v>
      </c>
      <c r="I1242">
        <v>356</v>
      </c>
      <c r="J1242" s="112" t="s">
        <v>2937</v>
      </c>
      <c r="K1242">
        <v>427.2</v>
      </c>
      <c r="L1242" t="s">
        <v>459</v>
      </c>
      <c r="M1242" t="s">
        <v>7116</v>
      </c>
      <c r="N1242" t="s">
        <v>7117</v>
      </c>
    </row>
    <row r="1243" spans="1:14" x14ac:dyDescent="0.2">
      <c r="A1243" s="343">
        <v>45021</v>
      </c>
      <c r="B1243" s="106" t="s">
        <v>541</v>
      </c>
      <c r="C1243" s="58">
        <v>6542.1</v>
      </c>
      <c r="D1243" t="s">
        <v>452</v>
      </c>
      <c r="E1243" t="s">
        <v>7130</v>
      </c>
      <c r="F1243" t="s">
        <v>3859</v>
      </c>
      <c r="H1243" s="112">
        <v>8</v>
      </c>
      <c r="I1243">
        <v>313</v>
      </c>
      <c r="J1243" s="112" t="s">
        <v>2937</v>
      </c>
      <c r="K1243">
        <v>375.6</v>
      </c>
      <c r="L1243" t="s">
        <v>459</v>
      </c>
      <c r="M1243" t="s">
        <v>7116</v>
      </c>
      <c r="N1243" t="s">
        <v>7117</v>
      </c>
    </row>
    <row r="1244" spans="1:14" x14ac:dyDescent="0.2">
      <c r="A1244" s="343">
        <v>45023</v>
      </c>
      <c r="B1244" s="106" t="s">
        <v>541</v>
      </c>
      <c r="C1244" s="58">
        <v>6542.1</v>
      </c>
      <c r="D1244" t="s">
        <v>452</v>
      </c>
      <c r="E1244" t="s">
        <v>7130</v>
      </c>
      <c r="F1244" t="s">
        <v>3859</v>
      </c>
      <c r="H1244" s="112">
        <v>8</v>
      </c>
      <c r="I1244">
        <v>313</v>
      </c>
      <c r="J1244" s="112" t="s">
        <v>2937</v>
      </c>
      <c r="K1244">
        <v>375.6</v>
      </c>
      <c r="L1244" t="s">
        <v>459</v>
      </c>
      <c r="M1244" t="s">
        <v>7116</v>
      </c>
      <c r="N1244" t="s">
        <v>7117</v>
      </c>
    </row>
    <row r="1245" spans="1:14" x14ac:dyDescent="0.2">
      <c r="A1245" s="343">
        <v>45019</v>
      </c>
      <c r="B1245" s="106" t="s">
        <v>541</v>
      </c>
      <c r="C1245" s="58">
        <v>6762.1</v>
      </c>
      <c r="D1245" t="s">
        <v>452</v>
      </c>
      <c r="E1245" t="s">
        <v>7120</v>
      </c>
      <c r="F1245" t="s">
        <v>3856</v>
      </c>
      <c r="H1245" s="112">
        <v>8</v>
      </c>
      <c r="I1245">
        <v>369</v>
      </c>
      <c r="J1245" s="112" t="s">
        <v>2937</v>
      </c>
      <c r="K1245">
        <v>442.8</v>
      </c>
      <c r="L1245" t="s">
        <v>459</v>
      </c>
      <c r="M1245" t="s">
        <v>7116</v>
      </c>
      <c r="N1245" t="s">
        <v>7117</v>
      </c>
    </row>
    <row r="1246" spans="1:14" x14ac:dyDescent="0.2">
      <c r="A1246" s="343">
        <v>45026</v>
      </c>
      <c r="B1246" s="106" t="s">
        <v>541</v>
      </c>
      <c r="C1246" s="58">
        <v>6542.1</v>
      </c>
      <c r="D1246" t="s">
        <v>452</v>
      </c>
      <c r="E1246" t="s">
        <v>7130</v>
      </c>
      <c r="F1246" t="s">
        <v>3859</v>
      </c>
      <c r="H1246" s="112">
        <v>8</v>
      </c>
      <c r="I1246">
        <v>313</v>
      </c>
      <c r="J1246" s="112" t="s">
        <v>2937</v>
      </c>
      <c r="K1246">
        <v>375.6</v>
      </c>
      <c r="L1246" t="s">
        <v>459</v>
      </c>
      <c r="M1246" t="s">
        <v>7116</v>
      </c>
      <c r="N1246" t="s">
        <v>7117</v>
      </c>
    </row>
    <row r="1247" spans="1:14" x14ac:dyDescent="0.2">
      <c r="A1247" s="343">
        <v>45020</v>
      </c>
      <c r="B1247" s="106" t="s">
        <v>541</v>
      </c>
      <c r="C1247" s="58">
        <v>6762.1</v>
      </c>
      <c r="D1247" t="s">
        <v>452</v>
      </c>
      <c r="E1247" t="s">
        <v>7120</v>
      </c>
      <c r="F1247" t="s">
        <v>3856</v>
      </c>
      <c r="H1247" s="112">
        <v>8</v>
      </c>
      <c r="I1247">
        <v>369</v>
      </c>
      <c r="J1247" s="112" t="s">
        <v>2937</v>
      </c>
      <c r="K1247">
        <v>442.8</v>
      </c>
      <c r="L1247" t="s">
        <v>459</v>
      </c>
      <c r="M1247" t="s">
        <v>7116</v>
      </c>
      <c r="N1247" t="s">
        <v>7117</v>
      </c>
    </row>
    <row r="1248" spans="1:14" x14ac:dyDescent="0.2">
      <c r="A1248" s="343">
        <v>45027</v>
      </c>
      <c r="B1248" s="106" t="s">
        <v>541</v>
      </c>
      <c r="C1248" s="58">
        <v>6542.1</v>
      </c>
      <c r="D1248" t="s">
        <v>452</v>
      </c>
      <c r="E1248" t="s">
        <v>7130</v>
      </c>
      <c r="F1248" t="s">
        <v>3859</v>
      </c>
      <c r="H1248" s="112">
        <v>8</v>
      </c>
      <c r="I1248">
        <v>313</v>
      </c>
      <c r="J1248" s="112" t="s">
        <v>2937</v>
      </c>
      <c r="K1248">
        <v>375.6</v>
      </c>
      <c r="L1248" t="s">
        <v>459</v>
      </c>
      <c r="M1248" t="s">
        <v>7116</v>
      </c>
      <c r="N1248" t="s">
        <v>7117</v>
      </c>
    </row>
    <row r="1249" spans="1:14" x14ac:dyDescent="0.2">
      <c r="A1249" s="343">
        <v>45021</v>
      </c>
      <c r="B1249" s="106" t="s">
        <v>541</v>
      </c>
      <c r="C1249" s="58">
        <v>6762.1</v>
      </c>
      <c r="D1249" t="s">
        <v>452</v>
      </c>
      <c r="E1249" t="s">
        <v>7120</v>
      </c>
      <c r="F1249" t="s">
        <v>3856</v>
      </c>
      <c r="H1249" s="112">
        <v>8</v>
      </c>
      <c r="I1249">
        <v>369</v>
      </c>
      <c r="J1249" s="112" t="s">
        <v>2937</v>
      </c>
      <c r="K1249">
        <v>442.8</v>
      </c>
      <c r="L1249" t="s">
        <v>459</v>
      </c>
      <c r="M1249" t="s">
        <v>7116</v>
      </c>
      <c r="N1249" t="s">
        <v>7117</v>
      </c>
    </row>
    <row r="1250" spans="1:14" x14ac:dyDescent="0.2">
      <c r="A1250" s="343">
        <v>45028</v>
      </c>
      <c r="B1250" s="106" t="s">
        <v>541</v>
      </c>
      <c r="C1250" s="58">
        <v>6542.1</v>
      </c>
      <c r="D1250" t="s">
        <v>452</v>
      </c>
      <c r="E1250" t="s">
        <v>7130</v>
      </c>
      <c r="F1250" t="s">
        <v>3859</v>
      </c>
      <c r="H1250" s="112">
        <v>8</v>
      </c>
      <c r="I1250">
        <v>313</v>
      </c>
      <c r="J1250" s="112" t="s">
        <v>2937</v>
      </c>
      <c r="K1250">
        <v>375.6</v>
      </c>
      <c r="L1250" t="s">
        <v>459</v>
      </c>
      <c r="M1250" t="s">
        <v>7116</v>
      </c>
      <c r="N1250" t="s">
        <v>7117</v>
      </c>
    </row>
    <row r="1251" spans="1:14" x14ac:dyDescent="0.2">
      <c r="A1251" s="343">
        <v>45026</v>
      </c>
      <c r="B1251" s="106" t="s">
        <v>541</v>
      </c>
      <c r="C1251" s="58">
        <v>6762.1</v>
      </c>
      <c r="D1251" t="s">
        <v>452</v>
      </c>
      <c r="E1251" t="s">
        <v>7120</v>
      </c>
      <c r="F1251" t="s">
        <v>3856</v>
      </c>
      <c r="H1251" s="112">
        <v>8</v>
      </c>
      <c r="I1251">
        <v>369</v>
      </c>
      <c r="J1251" s="112" t="s">
        <v>2937</v>
      </c>
      <c r="K1251">
        <v>442.8</v>
      </c>
      <c r="L1251" t="s">
        <v>459</v>
      </c>
      <c r="M1251" t="s">
        <v>7116</v>
      </c>
      <c r="N1251" t="s">
        <v>7117</v>
      </c>
    </row>
    <row r="1252" spans="1:14" x14ac:dyDescent="0.2">
      <c r="A1252" s="343">
        <v>45027</v>
      </c>
      <c r="B1252" s="106" t="s">
        <v>541</v>
      </c>
      <c r="C1252" s="58">
        <v>6762.1</v>
      </c>
      <c r="D1252" t="s">
        <v>452</v>
      </c>
      <c r="E1252" t="s">
        <v>7120</v>
      </c>
      <c r="F1252" t="s">
        <v>3856</v>
      </c>
      <c r="H1252" s="112">
        <v>8</v>
      </c>
      <c r="I1252">
        <v>369</v>
      </c>
      <c r="J1252" s="112" t="s">
        <v>2937</v>
      </c>
      <c r="K1252">
        <v>442.8</v>
      </c>
      <c r="L1252" t="s">
        <v>459</v>
      </c>
      <c r="M1252" t="s">
        <v>7116</v>
      </c>
      <c r="N1252" t="s">
        <v>7117</v>
      </c>
    </row>
    <row r="1253" spans="1:14" x14ac:dyDescent="0.2">
      <c r="A1253" s="343">
        <v>45028</v>
      </c>
      <c r="B1253" s="106" t="s">
        <v>541</v>
      </c>
      <c r="C1253" s="58">
        <v>6762.1</v>
      </c>
      <c r="D1253" t="s">
        <v>452</v>
      </c>
      <c r="E1253" t="s">
        <v>7120</v>
      </c>
      <c r="F1253" t="s">
        <v>3856</v>
      </c>
      <c r="H1253" s="112">
        <v>8</v>
      </c>
      <c r="I1253">
        <v>369</v>
      </c>
      <c r="J1253" s="112" t="s">
        <v>2937</v>
      </c>
      <c r="K1253">
        <v>442.8</v>
      </c>
      <c r="L1253" t="s">
        <v>459</v>
      </c>
      <c r="M1253" t="s">
        <v>7116</v>
      </c>
      <c r="N1253" t="s">
        <v>7117</v>
      </c>
    </row>
    <row r="1254" spans="1:14" x14ac:dyDescent="0.2">
      <c r="A1254" s="343">
        <v>45027</v>
      </c>
      <c r="B1254" s="106" t="s">
        <v>541</v>
      </c>
      <c r="C1254" s="58">
        <v>6542.1</v>
      </c>
      <c r="D1254" t="s">
        <v>452</v>
      </c>
      <c r="E1254" t="s">
        <v>7121</v>
      </c>
      <c r="F1254" t="s">
        <v>4830</v>
      </c>
      <c r="H1254" s="112">
        <v>8</v>
      </c>
      <c r="I1254">
        <v>358</v>
      </c>
      <c r="J1254" s="112" t="s">
        <v>2937</v>
      </c>
      <c r="K1254">
        <v>429.6</v>
      </c>
      <c r="L1254" t="s">
        <v>459</v>
      </c>
      <c r="M1254" t="s">
        <v>7116</v>
      </c>
      <c r="N1254" t="s">
        <v>7117</v>
      </c>
    </row>
    <row r="1255" spans="1:14" x14ac:dyDescent="0.2">
      <c r="A1255" s="343">
        <v>45019</v>
      </c>
      <c r="B1255" s="106" t="s">
        <v>541</v>
      </c>
      <c r="C1255" s="58">
        <v>6630.1</v>
      </c>
      <c r="D1255" t="s">
        <v>452</v>
      </c>
      <c r="E1255" t="s">
        <v>7131</v>
      </c>
      <c r="F1255" t="s">
        <v>2953</v>
      </c>
      <c r="H1255" s="112">
        <v>8</v>
      </c>
      <c r="I1255">
        <v>481</v>
      </c>
      <c r="J1255" s="112" t="s">
        <v>2937</v>
      </c>
      <c r="K1255">
        <v>577.20000000000005</v>
      </c>
      <c r="L1255" t="s">
        <v>459</v>
      </c>
      <c r="M1255" t="s">
        <v>7116</v>
      </c>
      <c r="N1255" t="s">
        <v>7117</v>
      </c>
    </row>
    <row r="1256" spans="1:14" x14ac:dyDescent="0.2">
      <c r="A1256" s="343">
        <v>45019</v>
      </c>
      <c r="B1256" s="106" t="s">
        <v>541</v>
      </c>
      <c r="C1256" s="58">
        <v>6746.1</v>
      </c>
      <c r="D1256" t="s">
        <v>452</v>
      </c>
      <c r="E1256" t="s">
        <v>7138</v>
      </c>
      <c r="F1256" t="s">
        <v>6013</v>
      </c>
      <c r="H1256" s="112">
        <v>8</v>
      </c>
      <c r="I1256">
        <v>549</v>
      </c>
      <c r="J1256" s="112" t="s">
        <v>2937</v>
      </c>
      <c r="K1256">
        <v>658.8</v>
      </c>
      <c r="L1256" t="s">
        <v>459</v>
      </c>
      <c r="M1256" t="s">
        <v>7116</v>
      </c>
      <c r="N1256" t="s">
        <v>7117</v>
      </c>
    </row>
    <row r="1257" spans="1:14" x14ac:dyDescent="0.2">
      <c r="A1257" s="343">
        <v>45028</v>
      </c>
      <c r="B1257" s="106" t="s">
        <v>541</v>
      </c>
      <c r="C1257" s="58">
        <v>6542.1</v>
      </c>
      <c r="D1257" t="s">
        <v>452</v>
      </c>
      <c r="E1257" t="s">
        <v>7121</v>
      </c>
      <c r="F1257" t="s">
        <v>4830</v>
      </c>
      <c r="H1257" s="112">
        <v>8</v>
      </c>
      <c r="I1257">
        <v>358</v>
      </c>
      <c r="J1257" s="112" t="s">
        <v>2937</v>
      </c>
      <c r="K1257">
        <v>429.6</v>
      </c>
      <c r="L1257" t="s">
        <v>459</v>
      </c>
      <c r="M1257" t="s">
        <v>7116</v>
      </c>
      <c r="N1257" t="s">
        <v>7117</v>
      </c>
    </row>
    <row r="1258" spans="1:14" x14ac:dyDescent="0.2">
      <c r="A1258" s="343">
        <v>45026</v>
      </c>
      <c r="B1258" s="106" t="s">
        <v>541</v>
      </c>
      <c r="C1258" s="58">
        <v>6746.1</v>
      </c>
      <c r="D1258" t="s">
        <v>452</v>
      </c>
      <c r="E1258" t="s">
        <v>7143</v>
      </c>
      <c r="F1258" t="s">
        <v>3072</v>
      </c>
      <c r="H1258" s="112">
        <v>8</v>
      </c>
      <c r="I1258">
        <v>958</v>
      </c>
      <c r="J1258" s="112" t="s">
        <v>2937</v>
      </c>
      <c r="K1258">
        <v>1149.5999999999999</v>
      </c>
      <c r="L1258" t="s">
        <v>459</v>
      </c>
      <c r="M1258" t="s">
        <v>7116</v>
      </c>
      <c r="N1258" t="s">
        <v>7117</v>
      </c>
    </row>
    <row r="1259" spans="1:14" x14ac:dyDescent="0.2">
      <c r="A1259" s="343">
        <v>45026</v>
      </c>
      <c r="B1259" s="106" t="s">
        <v>541</v>
      </c>
      <c r="C1259" s="58">
        <v>6762.1</v>
      </c>
      <c r="D1259" t="s">
        <v>452</v>
      </c>
      <c r="E1259" t="s">
        <v>7140</v>
      </c>
      <c r="F1259" t="s">
        <v>2978</v>
      </c>
      <c r="H1259" s="112">
        <v>4</v>
      </c>
      <c r="I1259">
        <v>352</v>
      </c>
      <c r="J1259" s="112" t="s">
        <v>2937</v>
      </c>
      <c r="K1259">
        <v>422.4</v>
      </c>
      <c r="L1259" t="s">
        <v>459</v>
      </c>
      <c r="M1259" t="s">
        <v>7116</v>
      </c>
      <c r="N1259" t="s">
        <v>7117</v>
      </c>
    </row>
    <row r="1260" spans="1:14" x14ac:dyDescent="0.2">
      <c r="A1260" s="343">
        <v>45019</v>
      </c>
      <c r="B1260" s="106" t="s">
        <v>541</v>
      </c>
      <c r="C1260" s="58">
        <v>6542.1</v>
      </c>
      <c r="D1260" t="s">
        <v>452</v>
      </c>
      <c r="E1260" t="s">
        <v>7122</v>
      </c>
      <c r="F1260" t="s">
        <v>3044</v>
      </c>
      <c r="H1260" s="112">
        <v>4</v>
      </c>
      <c r="I1260">
        <v>498</v>
      </c>
      <c r="J1260" s="112" t="s">
        <v>2937</v>
      </c>
      <c r="K1260">
        <v>597.6</v>
      </c>
      <c r="L1260" t="s">
        <v>459</v>
      </c>
      <c r="M1260" t="s">
        <v>7116</v>
      </c>
      <c r="N1260" t="s">
        <v>7117</v>
      </c>
    </row>
    <row r="1261" spans="1:14" x14ac:dyDescent="0.2">
      <c r="A1261" s="343">
        <v>45020</v>
      </c>
      <c r="B1261" s="106" t="s">
        <v>541</v>
      </c>
      <c r="C1261" s="58">
        <v>6630.1</v>
      </c>
      <c r="D1261" t="s">
        <v>452</v>
      </c>
      <c r="E1261" t="s">
        <v>7131</v>
      </c>
      <c r="F1261" t="s">
        <v>2953</v>
      </c>
      <c r="H1261" s="112">
        <v>6</v>
      </c>
      <c r="I1261">
        <v>481</v>
      </c>
      <c r="J1261" s="112" t="s">
        <v>2937</v>
      </c>
      <c r="K1261">
        <v>577.20000000000005</v>
      </c>
      <c r="L1261" t="s">
        <v>459</v>
      </c>
      <c r="M1261" t="s">
        <v>7116</v>
      </c>
      <c r="N1261" t="s">
        <v>7117</v>
      </c>
    </row>
    <row r="1262" spans="1:14" x14ac:dyDescent="0.2">
      <c r="A1262" s="343">
        <v>45020</v>
      </c>
      <c r="B1262" s="106" t="s">
        <v>541</v>
      </c>
      <c r="C1262" s="58">
        <v>6746.1</v>
      </c>
      <c r="D1262" t="s">
        <v>452</v>
      </c>
      <c r="E1262" t="s">
        <v>7138</v>
      </c>
      <c r="F1262" t="s">
        <v>6013</v>
      </c>
      <c r="H1262" s="112">
        <v>8</v>
      </c>
      <c r="I1262">
        <v>549</v>
      </c>
      <c r="J1262" s="112" t="s">
        <v>2937</v>
      </c>
      <c r="K1262">
        <v>658.8</v>
      </c>
      <c r="L1262" t="s">
        <v>459</v>
      </c>
      <c r="M1262" t="s">
        <v>7116</v>
      </c>
      <c r="N1262" t="s">
        <v>7117</v>
      </c>
    </row>
    <row r="1263" spans="1:14" x14ac:dyDescent="0.2">
      <c r="A1263" s="343">
        <v>45019</v>
      </c>
      <c r="B1263" s="106" t="s">
        <v>541</v>
      </c>
      <c r="C1263" s="58">
        <v>6762.1</v>
      </c>
      <c r="D1263" t="s">
        <v>452</v>
      </c>
      <c r="E1263" t="s">
        <v>7125</v>
      </c>
      <c r="F1263" t="s">
        <v>3463</v>
      </c>
      <c r="H1263" s="112">
        <v>8</v>
      </c>
      <c r="I1263">
        <v>462</v>
      </c>
      <c r="J1263" s="112" t="s">
        <v>2937</v>
      </c>
      <c r="K1263">
        <v>554.4</v>
      </c>
      <c r="L1263" t="s">
        <v>459</v>
      </c>
      <c r="M1263" t="s">
        <v>7116</v>
      </c>
      <c r="N1263" t="s">
        <v>7117</v>
      </c>
    </row>
    <row r="1264" spans="1:14" x14ac:dyDescent="0.2">
      <c r="A1264" s="343">
        <v>45027</v>
      </c>
      <c r="B1264" s="106" t="s">
        <v>541</v>
      </c>
      <c r="C1264" s="58">
        <v>6746.1</v>
      </c>
      <c r="D1264" t="s">
        <v>452</v>
      </c>
      <c r="E1264" t="s">
        <v>7143</v>
      </c>
      <c r="F1264" t="s">
        <v>3072</v>
      </c>
      <c r="H1264" s="112">
        <v>8</v>
      </c>
      <c r="I1264">
        <v>958</v>
      </c>
      <c r="J1264" s="112" t="s">
        <v>2937</v>
      </c>
      <c r="K1264">
        <v>1149.5999999999999</v>
      </c>
      <c r="L1264" t="s">
        <v>459</v>
      </c>
      <c r="M1264" t="s">
        <v>7116</v>
      </c>
      <c r="N1264" t="s">
        <v>7117</v>
      </c>
    </row>
    <row r="1265" spans="1:14" x14ac:dyDescent="0.2">
      <c r="A1265" s="343">
        <v>45027</v>
      </c>
      <c r="B1265" s="106" t="s">
        <v>541</v>
      </c>
      <c r="C1265" s="58">
        <v>6762.1</v>
      </c>
      <c r="D1265" t="s">
        <v>452</v>
      </c>
      <c r="E1265" t="s">
        <v>7140</v>
      </c>
      <c r="F1265" t="s">
        <v>2978</v>
      </c>
      <c r="H1265" s="112">
        <v>4</v>
      </c>
      <c r="I1265">
        <v>352</v>
      </c>
      <c r="J1265" s="112" t="s">
        <v>2937</v>
      </c>
      <c r="K1265">
        <v>422.4</v>
      </c>
      <c r="L1265" t="s">
        <v>459</v>
      </c>
      <c r="M1265" t="s">
        <v>7116</v>
      </c>
      <c r="N1265" t="s">
        <v>7117</v>
      </c>
    </row>
    <row r="1266" spans="1:14" x14ac:dyDescent="0.2">
      <c r="A1266" s="343">
        <v>45026</v>
      </c>
      <c r="B1266" s="106" t="s">
        <v>541</v>
      </c>
      <c r="C1266" s="58">
        <v>6762.1</v>
      </c>
      <c r="D1266" t="s">
        <v>452</v>
      </c>
      <c r="E1266" t="s">
        <v>7128</v>
      </c>
      <c r="F1266" t="s">
        <v>7129</v>
      </c>
      <c r="H1266" s="112">
        <v>4</v>
      </c>
      <c r="I1266">
        <v>281</v>
      </c>
      <c r="J1266" s="112" t="s">
        <v>2937</v>
      </c>
      <c r="K1266">
        <v>337.2</v>
      </c>
      <c r="L1266" t="s">
        <v>459</v>
      </c>
      <c r="M1266" t="s">
        <v>7116</v>
      </c>
      <c r="N1266" t="s">
        <v>7117</v>
      </c>
    </row>
    <row r="1267" spans="1:14" x14ac:dyDescent="0.2">
      <c r="A1267" s="343">
        <v>45028</v>
      </c>
      <c r="B1267" s="106" t="s">
        <v>541</v>
      </c>
      <c r="C1267" s="58">
        <v>6762.1</v>
      </c>
      <c r="D1267" t="s">
        <v>452</v>
      </c>
      <c r="E1267" t="s">
        <v>7140</v>
      </c>
      <c r="F1267" t="s">
        <v>2978</v>
      </c>
      <c r="H1267" s="112">
        <v>3.5</v>
      </c>
      <c r="I1267">
        <v>352</v>
      </c>
      <c r="J1267" s="112" t="s">
        <v>2937</v>
      </c>
      <c r="K1267">
        <v>422.4</v>
      </c>
      <c r="L1267" t="s">
        <v>459</v>
      </c>
      <c r="M1267" t="s">
        <v>7116</v>
      </c>
      <c r="N1267" t="s">
        <v>7117</v>
      </c>
    </row>
    <row r="1268" spans="1:14" x14ac:dyDescent="0.2">
      <c r="A1268" s="343">
        <v>45026</v>
      </c>
      <c r="B1268" s="106" t="s">
        <v>541</v>
      </c>
      <c r="C1268" s="58">
        <v>6542.1</v>
      </c>
      <c r="D1268" t="s">
        <v>452</v>
      </c>
      <c r="E1268" t="s">
        <v>7122</v>
      </c>
      <c r="F1268" t="s">
        <v>3044</v>
      </c>
      <c r="H1268" s="112">
        <v>4</v>
      </c>
      <c r="I1268">
        <v>498</v>
      </c>
      <c r="J1268" s="112" t="s">
        <v>2937</v>
      </c>
      <c r="K1268">
        <v>597.6</v>
      </c>
      <c r="L1268" t="s">
        <v>459</v>
      </c>
      <c r="M1268" t="s">
        <v>7116</v>
      </c>
      <c r="N1268" t="s">
        <v>7117</v>
      </c>
    </row>
    <row r="1269" spans="1:14" x14ac:dyDescent="0.2">
      <c r="A1269" s="343">
        <v>45021</v>
      </c>
      <c r="B1269" s="106" t="s">
        <v>541</v>
      </c>
      <c r="C1269" s="58">
        <v>6630.1</v>
      </c>
      <c r="D1269" t="s">
        <v>452</v>
      </c>
      <c r="E1269" t="s">
        <v>7131</v>
      </c>
      <c r="F1269" t="s">
        <v>2953</v>
      </c>
      <c r="H1269" s="112">
        <v>8</v>
      </c>
      <c r="I1269">
        <v>481</v>
      </c>
      <c r="J1269" s="112" t="s">
        <v>2937</v>
      </c>
      <c r="K1269">
        <v>577.20000000000005</v>
      </c>
      <c r="L1269" t="s">
        <v>459</v>
      </c>
      <c r="M1269" t="s">
        <v>7116</v>
      </c>
      <c r="N1269" t="s">
        <v>7117</v>
      </c>
    </row>
    <row r="1270" spans="1:14" x14ac:dyDescent="0.2">
      <c r="A1270" s="343">
        <v>45020</v>
      </c>
      <c r="B1270" s="106" t="s">
        <v>541</v>
      </c>
      <c r="C1270" s="58">
        <v>6762.1</v>
      </c>
      <c r="D1270" t="s">
        <v>452</v>
      </c>
      <c r="E1270" t="s">
        <v>7125</v>
      </c>
      <c r="F1270" t="s">
        <v>3463</v>
      </c>
      <c r="H1270" s="112">
        <v>8</v>
      </c>
      <c r="I1270">
        <v>462</v>
      </c>
      <c r="J1270" s="112" t="s">
        <v>2937</v>
      </c>
      <c r="K1270">
        <v>554.4</v>
      </c>
      <c r="L1270" t="s">
        <v>459</v>
      </c>
      <c r="M1270" t="s">
        <v>7116</v>
      </c>
      <c r="N1270" t="s">
        <v>7117</v>
      </c>
    </row>
    <row r="1271" spans="1:14" x14ac:dyDescent="0.2">
      <c r="A1271" s="343">
        <v>45028</v>
      </c>
      <c r="B1271" s="106" t="s">
        <v>541</v>
      </c>
      <c r="C1271" s="58">
        <v>6762.1</v>
      </c>
      <c r="D1271" t="s">
        <v>452</v>
      </c>
      <c r="E1271" t="s">
        <v>7128</v>
      </c>
      <c r="F1271" t="s">
        <v>7129</v>
      </c>
      <c r="H1271" s="112">
        <v>4</v>
      </c>
      <c r="I1271">
        <v>281</v>
      </c>
      <c r="J1271" s="112" t="s">
        <v>2937</v>
      </c>
      <c r="K1271">
        <v>337.2</v>
      </c>
      <c r="L1271" t="s">
        <v>459</v>
      </c>
      <c r="M1271" t="s">
        <v>7116</v>
      </c>
      <c r="N1271" t="s">
        <v>7117</v>
      </c>
    </row>
    <row r="1272" spans="1:14" x14ac:dyDescent="0.2">
      <c r="A1272" s="343">
        <v>45023</v>
      </c>
      <c r="B1272" s="106" t="s">
        <v>541</v>
      </c>
      <c r="C1272" s="58">
        <v>6630.1</v>
      </c>
      <c r="D1272" t="s">
        <v>452</v>
      </c>
      <c r="E1272" t="s">
        <v>7131</v>
      </c>
      <c r="F1272" t="s">
        <v>2953</v>
      </c>
      <c r="H1272" s="112">
        <v>8</v>
      </c>
      <c r="I1272">
        <v>481</v>
      </c>
      <c r="J1272" s="112" t="s">
        <v>2937</v>
      </c>
      <c r="K1272">
        <v>577.20000000000005</v>
      </c>
      <c r="L1272" t="s">
        <v>459</v>
      </c>
      <c r="M1272" t="s">
        <v>7116</v>
      </c>
      <c r="N1272" t="s">
        <v>7117</v>
      </c>
    </row>
    <row r="1273" spans="1:14" x14ac:dyDescent="0.2">
      <c r="A1273" s="343">
        <v>45019</v>
      </c>
      <c r="B1273" s="106" t="s">
        <v>541</v>
      </c>
      <c r="C1273" s="58">
        <v>6746.1</v>
      </c>
      <c r="D1273" t="s">
        <v>452</v>
      </c>
      <c r="E1273" t="s">
        <v>7143</v>
      </c>
      <c r="F1273" t="s">
        <v>3072</v>
      </c>
      <c r="H1273" s="112">
        <v>8</v>
      </c>
      <c r="I1273">
        <v>958</v>
      </c>
      <c r="J1273" s="112" t="s">
        <v>2937</v>
      </c>
      <c r="K1273">
        <v>1149.5999999999999</v>
      </c>
      <c r="L1273" t="s">
        <v>459</v>
      </c>
      <c r="M1273" t="s">
        <v>7116</v>
      </c>
      <c r="N1273" t="s">
        <v>7117</v>
      </c>
    </row>
    <row r="1274" spans="1:14" x14ac:dyDescent="0.2">
      <c r="A1274" s="343">
        <v>45021</v>
      </c>
      <c r="B1274" s="106" t="s">
        <v>541</v>
      </c>
      <c r="C1274" s="58">
        <v>6762.1</v>
      </c>
      <c r="D1274" t="s">
        <v>452</v>
      </c>
      <c r="E1274" t="s">
        <v>7125</v>
      </c>
      <c r="F1274" t="s">
        <v>3463</v>
      </c>
      <c r="H1274" s="112">
        <v>8</v>
      </c>
      <c r="I1274">
        <v>462</v>
      </c>
      <c r="J1274" s="112" t="s">
        <v>2937</v>
      </c>
      <c r="K1274">
        <v>554.4</v>
      </c>
      <c r="L1274" t="s">
        <v>459</v>
      </c>
      <c r="M1274" t="s">
        <v>7116</v>
      </c>
      <c r="N1274" t="s">
        <v>7117</v>
      </c>
    </row>
    <row r="1275" spans="1:14" x14ac:dyDescent="0.2">
      <c r="A1275" s="343">
        <v>45019</v>
      </c>
      <c r="B1275" s="106" t="s">
        <v>541</v>
      </c>
      <c r="C1275" s="58">
        <v>6637.1</v>
      </c>
      <c r="D1275" t="s">
        <v>452</v>
      </c>
      <c r="E1275" t="s">
        <v>7122</v>
      </c>
      <c r="F1275" t="s">
        <v>3044</v>
      </c>
      <c r="H1275" s="112">
        <v>4</v>
      </c>
      <c r="I1275">
        <v>498</v>
      </c>
      <c r="J1275" s="112" t="s">
        <v>2937</v>
      </c>
      <c r="K1275">
        <v>597.6</v>
      </c>
      <c r="L1275" t="s">
        <v>459</v>
      </c>
      <c r="M1275" t="s">
        <v>7116</v>
      </c>
      <c r="N1275" t="s">
        <v>7117</v>
      </c>
    </row>
    <row r="1276" spans="1:14" x14ac:dyDescent="0.2">
      <c r="A1276" s="343">
        <v>45026</v>
      </c>
      <c r="B1276" s="106" t="s">
        <v>541</v>
      </c>
      <c r="C1276" s="58">
        <v>6637.1</v>
      </c>
      <c r="D1276" t="s">
        <v>452</v>
      </c>
      <c r="E1276" t="s">
        <v>7138</v>
      </c>
      <c r="F1276" t="s">
        <v>6013</v>
      </c>
      <c r="H1276" s="112">
        <v>8</v>
      </c>
      <c r="I1276">
        <v>549</v>
      </c>
      <c r="J1276" s="112" t="s">
        <v>2937</v>
      </c>
      <c r="K1276">
        <v>658.8</v>
      </c>
      <c r="L1276" t="s">
        <v>459</v>
      </c>
      <c r="M1276" t="s">
        <v>7116</v>
      </c>
      <c r="N1276" t="s">
        <v>7117</v>
      </c>
    </row>
    <row r="1277" spans="1:14" x14ac:dyDescent="0.2">
      <c r="A1277" s="343">
        <v>45026</v>
      </c>
      <c r="B1277" s="106" t="s">
        <v>541</v>
      </c>
      <c r="C1277" s="58">
        <v>6746.1</v>
      </c>
      <c r="D1277" t="s">
        <v>452</v>
      </c>
      <c r="E1277" t="s">
        <v>7140</v>
      </c>
      <c r="F1277" t="s">
        <v>2978</v>
      </c>
      <c r="H1277" s="112">
        <v>4</v>
      </c>
      <c r="I1277">
        <v>352</v>
      </c>
      <c r="J1277" s="112" t="s">
        <v>2937</v>
      </c>
      <c r="K1277">
        <v>422.4</v>
      </c>
      <c r="L1277" t="s">
        <v>459</v>
      </c>
      <c r="M1277" t="s">
        <v>7116</v>
      </c>
      <c r="N1277" t="s">
        <v>7117</v>
      </c>
    </row>
    <row r="1278" spans="1:14" x14ac:dyDescent="0.2">
      <c r="A1278" s="343">
        <v>45020</v>
      </c>
      <c r="B1278" s="106" t="s">
        <v>541</v>
      </c>
      <c r="C1278" s="58">
        <v>6746.1</v>
      </c>
      <c r="D1278" t="s">
        <v>452</v>
      </c>
      <c r="E1278" t="s">
        <v>7143</v>
      </c>
      <c r="F1278" t="s">
        <v>3072</v>
      </c>
      <c r="H1278" s="112">
        <v>8</v>
      </c>
      <c r="I1278">
        <v>958</v>
      </c>
      <c r="J1278" s="112" t="s">
        <v>2937</v>
      </c>
      <c r="K1278">
        <v>1149.5999999999999</v>
      </c>
      <c r="L1278" t="s">
        <v>459</v>
      </c>
      <c r="M1278" t="s">
        <v>7116</v>
      </c>
      <c r="N1278" t="s">
        <v>7117</v>
      </c>
    </row>
    <row r="1279" spans="1:14" x14ac:dyDescent="0.2">
      <c r="A1279" s="343">
        <v>45026</v>
      </c>
      <c r="B1279" s="106" t="s">
        <v>541</v>
      </c>
      <c r="C1279" s="58">
        <v>6630.1</v>
      </c>
      <c r="D1279" t="s">
        <v>452</v>
      </c>
      <c r="E1279" t="s">
        <v>7131</v>
      </c>
      <c r="F1279" t="s">
        <v>2953</v>
      </c>
      <c r="H1279" s="112">
        <v>8</v>
      </c>
      <c r="I1279">
        <v>481</v>
      </c>
      <c r="J1279" s="112" t="s">
        <v>2937</v>
      </c>
      <c r="K1279">
        <v>577.20000000000005</v>
      </c>
      <c r="L1279" t="s">
        <v>459</v>
      </c>
      <c r="M1279" t="s">
        <v>7116</v>
      </c>
      <c r="N1279" t="s">
        <v>7117</v>
      </c>
    </row>
    <row r="1280" spans="1:14" x14ac:dyDescent="0.2">
      <c r="A1280" s="343">
        <v>45027</v>
      </c>
      <c r="B1280" s="106" t="s">
        <v>541</v>
      </c>
      <c r="C1280" s="58">
        <v>6746.1</v>
      </c>
      <c r="D1280" t="s">
        <v>452</v>
      </c>
      <c r="E1280" t="s">
        <v>7140</v>
      </c>
      <c r="F1280" t="s">
        <v>2978</v>
      </c>
      <c r="H1280" s="112">
        <v>4</v>
      </c>
      <c r="I1280">
        <v>352</v>
      </c>
      <c r="J1280" s="112" t="s">
        <v>2937</v>
      </c>
      <c r="K1280">
        <v>422.4</v>
      </c>
      <c r="L1280" t="s">
        <v>459</v>
      </c>
      <c r="M1280" t="s">
        <v>7116</v>
      </c>
      <c r="N1280" t="s">
        <v>7117</v>
      </c>
    </row>
    <row r="1281" spans="1:14" x14ac:dyDescent="0.2">
      <c r="A1281" s="343">
        <v>45023</v>
      </c>
      <c r="B1281" s="106" t="s">
        <v>541</v>
      </c>
      <c r="C1281" s="58">
        <v>6762.1</v>
      </c>
      <c r="D1281" t="s">
        <v>452</v>
      </c>
      <c r="E1281" t="s">
        <v>7125</v>
      </c>
      <c r="F1281" t="s">
        <v>3463</v>
      </c>
      <c r="H1281" s="112">
        <v>8</v>
      </c>
      <c r="I1281">
        <v>462</v>
      </c>
      <c r="J1281" s="112" t="s">
        <v>2937</v>
      </c>
      <c r="K1281">
        <v>554.4</v>
      </c>
      <c r="L1281" t="s">
        <v>459</v>
      </c>
      <c r="M1281" t="s">
        <v>7116</v>
      </c>
      <c r="N1281" t="s">
        <v>7117</v>
      </c>
    </row>
    <row r="1282" spans="1:14" x14ac:dyDescent="0.2">
      <c r="A1282" s="343">
        <v>45020</v>
      </c>
      <c r="B1282" s="106" t="s">
        <v>541</v>
      </c>
      <c r="C1282" s="58">
        <v>6637.1</v>
      </c>
      <c r="D1282" t="s">
        <v>452</v>
      </c>
      <c r="E1282" t="s">
        <v>7122</v>
      </c>
      <c r="F1282" t="s">
        <v>3044</v>
      </c>
      <c r="H1282" s="112">
        <v>8</v>
      </c>
      <c r="I1282">
        <v>498</v>
      </c>
      <c r="J1282" s="112" t="s">
        <v>2937</v>
      </c>
      <c r="K1282">
        <v>597.6</v>
      </c>
      <c r="L1282" t="s">
        <v>459</v>
      </c>
      <c r="M1282" t="s">
        <v>7116</v>
      </c>
      <c r="N1282" t="s">
        <v>7117</v>
      </c>
    </row>
    <row r="1283" spans="1:14" x14ac:dyDescent="0.2">
      <c r="A1283" s="343">
        <v>45021</v>
      </c>
      <c r="B1283" s="106" t="s">
        <v>541</v>
      </c>
      <c r="C1283" s="58">
        <v>6746.1</v>
      </c>
      <c r="D1283" t="s">
        <v>452</v>
      </c>
      <c r="E1283" t="s">
        <v>7143</v>
      </c>
      <c r="F1283" t="s">
        <v>3072</v>
      </c>
      <c r="H1283" s="112">
        <v>8</v>
      </c>
      <c r="I1283">
        <v>958</v>
      </c>
      <c r="J1283" s="112" t="s">
        <v>2937</v>
      </c>
      <c r="K1283">
        <v>1149.5999999999999</v>
      </c>
      <c r="L1283" t="s">
        <v>459</v>
      </c>
      <c r="M1283" t="s">
        <v>7116</v>
      </c>
      <c r="N1283" t="s">
        <v>7117</v>
      </c>
    </row>
    <row r="1284" spans="1:14" x14ac:dyDescent="0.2">
      <c r="A1284" s="343">
        <v>45027</v>
      </c>
      <c r="B1284" s="106" t="s">
        <v>541</v>
      </c>
      <c r="C1284" s="58">
        <v>6637.1</v>
      </c>
      <c r="D1284" t="s">
        <v>452</v>
      </c>
      <c r="E1284" t="s">
        <v>7138</v>
      </c>
      <c r="F1284" t="s">
        <v>6013</v>
      </c>
      <c r="H1284" s="112">
        <v>8</v>
      </c>
      <c r="I1284">
        <v>549</v>
      </c>
      <c r="J1284" s="112" t="s">
        <v>2937</v>
      </c>
      <c r="K1284">
        <v>658.8</v>
      </c>
      <c r="L1284" t="s">
        <v>459</v>
      </c>
      <c r="M1284" t="s">
        <v>7116</v>
      </c>
      <c r="N1284" t="s">
        <v>7117</v>
      </c>
    </row>
    <row r="1285" spans="1:14" x14ac:dyDescent="0.2">
      <c r="A1285" s="343">
        <v>45023</v>
      </c>
      <c r="B1285" s="106" t="s">
        <v>541</v>
      </c>
      <c r="C1285" s="58">
        <v>6746.1</v>
      </c>
      <c r="D1285" t="s">
        <v>452</v>
      </c>
      <c r="E1285" t="s">
        <v>7128</v>
      </c>
      <c r="F1285" t="s">
        <v>7129</v>
      </c>
      <c r="H1285" s="112">
        <v>4</v>
      </c>
      <c r="I1285">
        <v>281</v>
      </c>
      <c r="J1285" s="112" t="s">
        <v>2937</v>
      </c>
      <c r="K1285">
        <v>337.2</v>
      </c>
      <c r="L1285" t="s">
        <v>459</v>
      </c>
      <c r="M1285" t="s">
        <v>7116</v>
      </c>
      <c r="N1285" t="s">
        <v>7117</v>
      </c>
    </row>
    <row r="1286" spans="1:14" x14ac:dyDescent="0.2">
      <c r="A1286" s="343">
        <v>45028</v>
      </c>
      <c r="B1286" s="106" t="s">
        <v>541</v>
      </c>
      <c r="C1286" s="58">
        <v>6746.1</v>
      </c>
      <c r="D1286" t="s">
        <v>452</v>
      </c>
      <c r="E1286" t="s">
        <v>7140</v>
      </c>
      <c r="F1286" t="s">
        <v>2978</v>
      </c>
      <c r="H1286" s="112">
        <v>3.5</v>
      </c>
      <c r="I1286">
        <v>352</v>
      </c>
      <c r="J1286" s="112" t="s">
        <v>2937</v>
      </c>
      <c r="K1286">
        <v>422.4</v>
      </c>
      <c r="L1286" t="s">
        <v>459</v>
      </c>
      <c r="M1286" t="s">
        <v>7116</v>
      </c>
      <c r="N1286" t="s">
        <v>7117</v>
      </c>
    </row>
    <row r="1287" spans="1:14" x14ac:dyDescent="0.2">
      <c r="A1287" s="343">
        <v>45028</v>
      </c>
      <c r="B1287" s="106" t="s">
        <v>541</v>
      </c>
      <c r="C1287" s="58">
        <v>6630.1</v>
      </c>
      <c r="D1287" t="s">
        <v>452</v>
      </c>
      <c r="E1287" t="s">
        <v>7131</v>
      </c>
      <c r="F1287" t="s">
        <v>2953</v>
      </c>
      <c r="H1287" s="112">
        <v>7</v>
      </c>
      <c r="I1287">
        <v>481</v>
      </c>
      <c r="J1287" s="112" t="s">
        <v>2937</v>
      </c>
      <c r="K1287">
        <v>577.20000000000005</v>
      </c>
      <c r="L1287" t="s">
        <v>459</v>
      </c>
      <c r="M1287" t="s">
        <v>7116</v>
      </c>
      <c r="N1287" t="s">
        <v>7117</v>
      </c>
    </row>
    <row r="1288" spans="1:14" x14ac:dyDescent="0.2">
      <c r="A1288" s="343">
        <v>45023</v>
      </c>
      <c r="B1288" s="106" t="s">
        <v>541</v>
      </c>
      <c r="C1288" s="58">
        <v>6746.1</v>
      </c>
      <c r="D1288" t="s">
        <v>452</v>
      </c>
      <c r="E1288" t="s">
        <v>7143</v>
      </c>
      <c r="F1288" t="s">
        <v>3072</v>
      </c>
      <c r="H1288" s="112">
        <v>8</v>
      </c>
      <c r="I1288">
        <v>958</v>
      </c>
      <c r="J1288" s="112" t="s">
        <v>2937</v>
      </c>
      <c r="K1288">
        <v>1149.5999999999999</v>
      </c>
      <c r="L1288" t="s">
        <v>459</v>
      </c>
      <c r="M1288" t="s">
        <v>7116</v>
      </c>
      <c r="N1288" t="s">
        <v>7117</v>
      </c>
    </row>
    <row r="1289" spans="1:14" x14ac:dyDescent="0.2">
      <c r="A1289" s="343">
        <v>45021</v>
      </c>
      <c r="B1289" s="189" t="s">
        <v>541</v>
      </c>
      <c r="C1289" s="58">
        <v>6637.1</v>
      </c>
      <c r="D1289" t="s">
        <v>452</v>
      </c>
      <c r="E1289" t="s">
        <v>7122</v>
      </c>
      <c r="F1289" t="s">
        <v>3044</v>
      </c>
      <c r="H1289" s="112">
        <v>8</v>
      </c>
      <c r="I1289">
        <v>498</v>
      </c>
      <c r="J1289" s="103" t="s">
        <v>2937</v>
      </c>
      <c r="K1289">
        <v>597.6</v>
      </c>
      <c r="L1289" t="s">
        <v>459</v>
      </c>
      <c r="M1289" t="s">
        <v>7116</v>
      </c>
      <c r="N1289" t="s">
        <v>7117</v>
      </c>
    </row>
    <row r="1290" spans="1:14" x14ac:dyDescent="0.2">
      <c r="A1290" s="343">
        <v>45028</v>
      </c>
      <c r="B1290" s="189" t="s">
        <v>541</v>
      </c>
      <c r="C1290" s="58">
        <v>6637.1</v>
      </c>
      <c r="D1290" t="s">
        <v>452</v>
      </c>
      <c r="E1290" t="s">
        <v>7138</v>
      </c>
      <c r="F1290" t="s">
        <v>6013</v>
      </c>
      <c r="H1290" s="112">
        <v>8</v>
      </c>
      <c r="I1290">
        <v>549</v>
      </c>
      <c r="J1290" s="103" t="s">
        <v>2937</v>
      </c>
      <c r="K1290">
        <v>658.8</v>
      </c>
      <c r="L1290" t="s">
        <v>459</v>
      </c>
      <c r="M1290" t="s">
        <v>7116</v>
      </c>
      <c r="N1290" t="s">
        <v>7117</v>
      </c>
    </row>
    <row r="1291" spans="1:14" x14ac:dyDescent="0.2">
      <c r="A1291" s="343">
        <v>45026</v>
      </c>
      <c r="B1291" s="189" t="s">
        <v>541</v>
      </c>
      <c r="C1291" s="58">
        <v>6637.1</v>
      </c>
      <c r="D1291" t="s">
        <v>452</v>
      </c>
      <c r="E1291" t="s">
        <v>7125</v>
      </c>
      <c r="F1291" t="s">
        <v>3463</v>
      </c>
      <c r="H1291" s="112">
        <v>8</v>
      </c>
      <c r="I1291">
        <v>462</v>
      </c>
      <c r="J1291" s="103" t="s">
        <v>2937</v>
      </c>
      <c r="K1291">
        <v>554.4</v>
      </c>
      <c r="L1291" t="s">
        <v>459</v>
      </c>
      <c r="M1291" t="s">
        <v>7116</v>
      </c>
      <c r="N1291" t="s">
        <v>7117</v>
      </c>
    </row>
    <row r="1292" spans="1:14" x14ac:dyDescent="0.2">
      <c r="A1292" s="343">
        <v>45026</v>
      </c>
      <c r="B1292" s="189" t="s">
        <v>541</v>
      </c>
      <c r="C1292" s="58">
        <v>6637.1</v>
      </c>
      <c r="D1292" t="s">
        <v>452</v>
      </c>
      <c r="E1292" t="s">
        <v>7128</v>
      </c>
      <c r="F1292" t="s">
        <v>7129</v>
      </c>
      <c r="H1292" s="112">
        <v>4</v>
      </c>
      <c r="I1292">
        <v>281</v>
      </c>
      <c r="J1292" s="103" t="s">
        <v>2937</v>
      </c>
      <c r="K1292">
        <v>337.2</v>
      </c>
      <c r="L1292" t="s">
        <v>459</v>
      </c>
      <c r="M1292" t="s">
        <v>7116</v>
      </c>
      <c r="N1292" t="s">
        <v>7117</v>
      </c>
    </row>
    <row r="1293" spans="1:14" x14ac:dyDescent="0.2">
      <c r="A1293" s="343">
        <v>45023</v>
      </c>
      <c r="B1293" s="189" t="s">
        <v>541</v>
      </c>
      <c r="C1293" s="58">
        <v>6637.1</v>
      </c>
      <c r="D1293" t="s">
        <v>452</v>
      </c>
      <c r="E1293" t="s">
        <v>7122</v>
      </c>
      <c r="F1293" t="s">
        <v>3044</v>
      </c>
      <c r="H1293" s="112">
        <v>7</v>
      </c>
      <c r="I1293">
        <v>498</v>
      </c>
      <c r="J1293" s="103" t="s">
        <v>2937</v>
      </c>
      <c r="K1293">
        <v>597.6</v>
      </c>
      <c r="L1293" t="s">
        <v>459</v>
      </c>
      <c r="M1293" t="s">
        <v>7116</v>
      </c>
      <c r="N1293" t="s">
        <v>7117</v>
      </c>
    </row>
    <row r="1294" spans="1:14" x14ac:dyDescent="0.2">
      <c r="A1294" s="343">
        <v>45021</v>
      </c>
      <c r="B1294" s="189" t="s">
        <v>541</v>
      </c>
      <c r="C1294" s="58">
        <v>6637.1</v>
      </c>
      <c r="D1294" t="s">
        <v>452</v>
      </c>
      <c r="E1294" t="s">
        <v>7138</v>
      </c>
      <c r="F1294" t="s">
        <v>6013</v>
      </c>
      <c r="H1294" s="112">
        <v>8</v>
      </c>
      <c r="I1294">
        <v>549</v>
      </c>
      <c r="J1294" s="103" t="s">
        <v>2937</v>
      </c>
      <c r="K1294">
        <v>658.8</v>
      </c>
      <c r="L1294" t="s">
        <v>459</v>
      </c>
      <c r="M1294" t="s">
        <v>7116</v>
      </c>
      <c r="N1294" t="s">
        <v>7117</v>
      </c>
    </row>
    <row r="1295" spans="1:14" x14ac:dyDescent="0.2">
      <c r="A1295" s="343">
        <v>45027</v>
      </c>
      <c r="B1295" s="189" t="s">
        <v>541</v>
      </c>
      <c r="C1295" s="58">
        <v>6637.1</v>
      </c>
      <c r="D1295" t="s">
        <v>452</v>
      </c>
      <c r="E1295" t="s">
        <v>7125</v>
      </c>
      <c r="F1295" t="s">
        <v>3463</v>
      </c>
      <c r="H1295" s="112">
        <v>3</v>
      </c>
      <c r="I1295">
        <v>462</v>
      </c>
      <c r="J1295" s="103" t="s">
        <v>2937</v>
      </c>
      <c r="K1295">
        <v>554.4</v>
      </c>
      <c r="L1295" t="s">
        <v>459</v>
      </c>
      <c r="M1295" t="s">
        <v>7116</v>
      </c>
      <c r="N1295" t="s">
        <v>7117</v>
      </c>
    </row>
    <row r="1296" spans="1:14" x14ac:dyDescent="0.2">
      <c r="A1296" s="343">
        <v>45027</v>
      </c>
      <c r="B1296" s="189" t="s">
        <v>541</v>
      </c>
      <c r="C1296" s="58">
        <v>6637.1</v>
      </c>
      <c r="D1296" t="s">
        <v>452</v>
      </c>
      <c r="E1296" t="s">
        <v>7128</v>
      </c>
      <c r="F1296" t="s">
        <v>7129</v>
      </c>
      <c r="H1296" s="112">
        <v>8</v>
      </c>
      <c r="I1296">
        <v>281</v>
      </c>
      <c r="J1296" s="103" t="s">
        <v>2937</v>
      </c>
      <c r="K1296">
        <v>337.2</v>
      </c>
      <c r="L1296" t="s">
        <v>459</v>
      </c>
      <c r="M1296" t="s">
        <v>7116</v>
      </c>
      <c r="N1296" t="s">
        <v>7117</v>
      </c>
    </row>
    <row r="1297" spans="1:14" x14ac:dyDescent="0.2">
      <c r="A1297" s="343">
        <v>45023</v>
      </c>
      <c r="B1297" s="189" t="s">
        <v>541</v>
      </c>
      <c r="C1297" s="58">
        <v>6637.1</v>
      </c>
      <c r="D1297" t="s">
        <v>452</v>
      </c>
      <c r="E1297" t="s">
        <v>7138</v>
      </c>
      <c r="F1297" t="s">
        <v>6013</v>
      </c>
      <c r="H1297" s="112">
        <v>8</v>
      </c>
      <c r="I1297">
        <v>549</v>
      </c>
      <c r="J1297" s="103" t="s">
        <v>2937</v>
      </c>
      <c r="K1297">
        <v>658.8</v>
      </c>
      <c r="L1297" t="s">
        <v>459</v>
      </c>
      <c r="M1297" t="s">
        <v>7116</v>
      </c>
      <c r="N1297" t="s">
        <v>7117</v>
      </c>
    </row>
    <row r="1298" spans="1:14" x14ac:dyDescent="0.2">
      <c r="A1298" s="343">
        <v>45028</v>
      </c>
      <c r="B1298" s="189" t="s">
        <v>541</v>
      </c>
      <c r="C1298" s="58">
        <v>6637.1</v>
      </c>
      <c r="D1298" t="s">
        <v>452</v>
      </c>
      <c r="E1298" t="s">
        <v>7128</v>
      </c>
      <c r="F1298" t="s">
        <v>7129</v>
      </c>
      <c r="H1298" s="112">
        <v>4</v>
      </c>
      <c r="I1298">
        <v>281</v>
      </c>
      <c r="J1298" s="103" t="s">
        <v>2937</v>
      </c>
      <c r="K1298">
        <v>337.2</v>
      </c>
      <c r="L1298" t="s">
        <v>459</v>
      </c>
      <c r="M1298" t="s">
        <v>7116</v>
      </c>
      <c r="N1298" t="s">
        <v>7117</v>
      </c>
    </row>
    <row r="1299" spans="1:14" x14ac:dyDescent="0.2">
      <c r="A1299" s="343">
        <v>45027</v>
      </c>
      <c r="B1299" s="189" t="s">
        <v>541</v>
      </c>
      <c r="C1299" s="58">
        <v>6542.11</v>
      </c>
      <c r="D1299" t="s">
        <v>452</v>
      </c>
      <c r="E1299" t="s">
        <v>7125</v>
      </c>
      <c r="F1299" t="s">
        <v>3463</v>
      </c>
      <c r="H1299" s="112">
        <v>5</v>
      </c>
      <c r="I1299">
        <v>462</v>
      </c>
      <c r="J1299" s="103" t="s">
        <v>2937</v>
      </c>
      <c r="K1299">
        <v>554.4</v>
      </c>
      <c r="L1299" t="s">
        <v>459</v>
      </c>
      <c r="M1299" t="s">
        <v>7116</v>
      </c>
      <c r="N1299" t="s">
        <v>7117</v>
      </c>
    </row>
    <row r="1300" spans="1:14" x14ac:dyDescent="0.2">
      <c r="A1300" s="343">
        <v>45026</v>
      </c>
      <c r="B1300" s="189" t="s">
        <v>541</v>
      </c>
      <c r="C1300" s="58">
        <v>6637.1</v>
      </c>
      <c r="D1300" t="s">
        <v>452</v>
      </c>
      <c r="E1300" t="s">
        <v>7122</v>
      </c>
      <c r="F1300" t="s">
        <v>3044</v>
      </c>
      <c r="H1300" s="112">
        <v>4</v>
      </c>
      <c r="I1300">
        <v>498</v>
      </c>
      <c r="J1300" s="103" t="s">
        <v>2937</v>
      </c>
      <c r="K1300">
        <v>597.6</v>
      </c>
      <c r="L1300" t="s">
        <v>459</v>
      </c>
      <c r="M1300" t="s">
        <v>7116</v>
      </c>
      <c r="N1300" t="s">
        <v>7117</v>
      </c>
    </row>
    <row r="1301" spans="1:14" x14ac:dyDescent="0.2">
      <c r="A1301" s="343">
        <v>45028</v>
      </c>
      <c r="B1301" s="189" t="s">
        <v>541</v>
      </c>
      <c r="C1301" s="58">
        <v>6542.11</v>
      </c>
      <c r="D1301" t="s">
        <v>452</v>
      </c>
      <c r="E1301" t="s">
        <v>7125</v>
      </c>
      <c r="F1301" t="s">
        <v>3463</v>
      </c>
      <c r="H1301" s="112">
        <v>2</v>
      </c>
      <c r="I1301">
        <v>462</v>
      </c>
      <c r="J1301" s="103" t="s">
        <v>2937</v>
      </c>
      <c r="K1301">
        <v>554.4</v>
      </c>
      <c r="L1301" t="s">
        <v>459</v>
      </c>
      <c r="M1301" t="s">
        <v>7116</v>
      </c>
      <c r="N1301" t="s">
        <v>7117</v>
      </c>
    </row>
    <row r="1302" spans="1:14" x14ac:dyDescent="0.2">
      <c r="A1302" s="343">
        <v>45019</v>
      </c>
      <c r="B1302" s="189" t="s">
        <v>541</v>
      </c>
      <c r="C1302" s="58">
        <v>6637.1</v>
      </c>
      <c r="D1302" t="s">
        <v>452</v>
      </c>
      <c r="E1302" t="s">
        <v>7128</v>
      </c>
      <c r="F1302" t="s">
        <v>7129</v>
      </c>
      <c r="H1302" s="112">
        <v>8</v>
      </c>
      <c r="I1302">
        <v>281</v>
      </c>
      <c r="J1302" s="103" t="s">
        <v>2937</v>
      </c>
      <c r="K1302">
        <v>337.2</v>
      </c>
      <c r="L1302" t="s">
        <v>459</v>
      </c>
      <c r="M1302" t="s">
        <v>7116</v>
      </c>
      <c r="N1302" t="s">
        <v>7117</v>
      </c>
    </row>
    <row r="1303" spans="1:14" x14ac:dyDescent="0.2">
      <c r="A1303" s="343">
        <v>45027</v>
      </c>
      <c r="B1303" s="189" t="s">
        <v>541</v>
      </c>
      <c r="C1303" s="58">
        <v>6637.1</v>
      </c>
      <c r="D1303" t="s">
        <v>452</v>
      </c>
      <c r="E1303" t="s">
        <v>7122</v>
      </c>
      <c r="F1303" t="s">
        <v>3044</v>
      </c>
      <c r="H1303" s="112">
        <v>8</v>
      </c>
      <c r="I1303">
        <v>498</v>
      </c>
      <c r="J1303" s="103" t="s">
        <v>2937</v>
      </c>
      <c r="K1303">
        <v>597.6</v>
      </c>
      <c r="L1303" t="s">
        <v>459</v>
      </c>
      <c r="M1303" t="s">
        <v>7116</v>
      </c>
      <c r="N1303" t="s">
        <v>7117</v>
      </c>
    </row>
    <row r="1304" spans="1:14" x14ac:dyDescent="0.2">
      <c r="A1304" s="343">
        <v>45028</v>
      </c>
      <c r="B1304" s="189" t="s">
        <v>541</v>
      </c>
      <c r="C1304" s="58">
        <v>6762.1</v>
      </c>
      <c r="D1304" t="s">
        <v>452</v>
      </c>
      <c r="E1304" t="s">
        <v>7125</v>
      </c>
      <c r="F1304" t="s">
        <v>3463</v>
      </c>
      <c r="H1304" s="112">
        <v>6</v>
      </c>
      <c r="I1304">
        <v>462</v>
      </c>
      <c r="J1304" s="103" t="s">
        <v>2937</v>
      </c>
      <c r="K1304">
        <v>554.4</v>
      </c>
      <c r="L1304" t="s">
        <v>459</v>
      </c>
      <c r="M1304" t="s">
        <v>7116</v>
      </c>
      <c r="N1304" t="s">
        <v>7117</v>
      </c>
    </row>
    <row r="1305" spans="1:14" x14ac:dyDescent="0.2">
      <c r="A1305" s="343">
        <v>45020</v>
      </c>
      <c r="B1305" s="189" t="s">
        <v>541</v>
      </c>
      <c r="C1305" s="58">
        <v>6637.1</v>
      </c>
      <c r="D1305" t="s">
        <v>452</v>
      </c>
      <c r="E1305" t="s">
        <v>7128</v>
      </c>
      <c r="F1305" t="s">
        <v>7129</v>
      </c>
      <c r="H1305" s="112">
        <v>8</v>
      </c>
      <c r="I1305">
        <v>281</v>
      </c>
      <c r="J1305" s="103" t="s">
        <v>2937</v>
      </c>
      <c r="K1305">
        <v>337.2</v>
      </c>
      <c r="L1305" t="s">
        <v>459</v>
      </c>
      <c r="M1305" t="s">
        <v>7116</v>
      </c>
      <c r="N1305" t="s">
        <v>7117</v>
      </c>
    </row>
    <row r="1306" spans="1:14" x14ac:dyDescent="0.2">
      <c r="A1306" s="343">
        <v>45028</v>
      </c>
      <c r="B1306" s="189" t="s">
        <v>541</v>
      </c>
      <c r="C1306" s="58">
        <v>6637.1</v>
      </c>
      <c r="D1306" t="s">
        <v>452</v>
      </c>
      <c r="E1306" t="s">
        <v>7122</v>
      </c>
      <c r="F1306" t="s">
        <v>3044</v>
      </c>
      <c r="H1306" s="112">
        <v>8</v>
      </c>
      <c r="I1306">
        <v>498</v>
      </c>
      <c r="J1306" s="103" t="s">
        <v>2937</v>
      </c>
      <c r="K1306">
        <v>597.6</v>
      </c>
      <c r="L1306" t="s">
        <v>459</v>
      </c>
      <c r="M1306" t="s">
        <v>7116</v>
      </c>
      <c r="N1306" t="s">
        <v>7117</v>
      </c>
    </row>
    <row r="1307" spans="1:14" x14ac:dyDescent="0.2">
      <c r="A1307" s="343">
        <v>45021</v>
      </c>
      <c r="B1307" s="189" t="s">
        <v>541</v>
      </c>
      <c r="C1307" s="58">
        <v>6637.1</v>
      </c>
      <c r="D1307" t="s">
        <v>452</v>
      </c>
      <c r="E1307" t="s">
        <v>7128</v>
      </c>
      <c r="F1307" t="s">
        <v>7129</v>
      </c>
      <c r="H1307" s="112">
        <v>8</v>
      </c>
      <c r="I1307">
        <v>281</v>
      </c>
      <c r="J1307" s="103" t="s">
        <v>2937</v>
      </c>
      <c r="K1307">
        <v>337.2</v>
      </c>
      <c r="L1307" t="s">
        <v>459</v>
      </c>
      <c r="M1307" t="s">
        <v>7116</v>
      </c>
      <c r="N1307" t="s">
        <v>7117</v>
      </c>
    </row>
    <row r="1308" spans="1:14" x14ac:dyDescent="0.2">
      <c r="A1308" s="343">
        <v>45023</v>
      </c>
      <c r="B1308" s="189" t="s">
        <v>541</v>
      </c>
      <c r="C1308" s="58">
        <v>6637.1</v>
      </c>
      <c r="D1308" t="s">
        <v>452</v>
      </c>
      <c r="E1308" t="s">
        <v>7128</v>
      </c>
      <c r="F1308" t="s">
        <v>7129</v>
      </c>
      <c r="H1308" s="112">
        <v>4</v>
      </c>
      <c r="I1308">
        <v>281</v>
      </c>
      <c r="J1308" s="103" t="s">
        <v>2937</v>
      </c>
      <c r="K1308">
        <v>337.2</v>
      </c>
      <c r="L1308" t="s">
        <v>459</v>
      </c>
      <c r="M1308" t="s">
        <v>7116</v>
      </c>
      <c r="N1308" t="s">
        <v>7117</v>
      </c>
    </row>
    <row r="1309" spans="1:14" x14ac:dyDescent="0.2">
      <c r="A1309" s="343">
        <v>45021</v>
      </c>
      <c r="B1309" s="189" t="s">
        <v>541</v>
      </c>
      <c r="C1309" s="58">
        <v>6681.1</v>
      </c>
      <c r="D1309" t="s">
        <v>452</v>
      </c>
      <c r="E1309" t="s">
        <v>7142</v>
      </c>
      <c r="F1309" t="s">
        <v>3265</v>
      </c>
      <c r="H1309" s="112">
        <v>4</v>
      </c>
      <c r="I1309">
        <v>694</v>
      </c>
      <c r="J1309" s="103" t="s">
        <v>2937</v>
      </c>
      <c r="K1309">
        <v>832.8</v>
      </c>
      <c r="L1309" t="s">
        <v>459</v>
      </c>
      <c r="M1309" t="s">
        <v>7116</v>
      </c>
      <c r="N1309" t="s">
        <v>7117</v>
      </c>
    </row>
    <row r="1310" spans="1:14" x14ac:dyDescent="0.2">
      <c r="A1310" s="343">
        <v>45019</v>
      </c>
      <c r="B1310" s="189" t="s">
        <v>541</v>
      </c>
      <c r="C1310" s="58">
        <v>6762.1</v>
      </c>
      <c r="D1310" t="s">
        <v>452</v>
      </c>
      <c r="E1310" t="s">
        <v>7120</v>
      </c>
      <c r="F1310" t="s">
        <v>3856</v>
      </c>
      <c r="H1310" s="112">
        <v>8</v>
      </c>
      <c r="I1310">
        <v>369</v>
      </c>
      <c r="J1310" s="103" t="s">
        <v>2937</v>
      </c>
      <c r="K1310">
        <v>442.8</v>
      </c>
      <c r="L1310" t="s">
        <v>459</v>
      </c>
      <c r="M1310" t="s">
        <v>7116</v>
      </c>
      <c r="N1310" t="s">
        <v>7117</v>
      </c>
    </row>
    <row r="1311" spans="1:14" x14ac:dyDescent="0.2">
      <c r="A1311" s="343">
        <v>45020</v>
      </c>
      <c r="B1311" s="189" t="s">
        <v>541</v>
      </c>
      <c r="C1311" s="58">
        <v>6762.1</v>
      </c>
      <c r="D1311" t="s">
        <v>452</v>
      </c>
      <c r="E1311" t="s">
        <v>7120</v>
      </c>
      <c r="F1311" t="s">
        <v>3856</v>
      </c>
      <c r="H1311" s="112">
        <v>8</v>
      </c>
      <c r="I1311">
        <v>369</v>
      </c>
      <c r="J1311" s="103" t="s">
        <v>2937</v>
      </c>
      <c r="K1311">
        <v>442.8</v>
      </c>
      <c r="L1311" t="s">
        <v>459</v>
      </c>
      <c r="M1311" t="s">
        <v>7116</v>
      </c>
      <c r="N1311" t="s">
        <v>7117</v>
      </c>
    </row>
    <row r="1312" spans="1:14" x14ac:dyDescent="0.2">
      <c r="A1312" s="343">
        <v>45019</v>
      </c>
      <c r="B1312" s="189" t="s">
        <v>541</v>
      </c>
      <c r="C1312" s="58">
        <v>6746.1</v>
      </c>
      <c r="D1312" t="s">
        <v>452</v>
      </c>
      <c r="E1312" t="s">
        <v>7139</v>
      </c>
      <c r="F1312" t="s">
        <v>2936</v>
      </c>
      <c r="H1312" s="112">
        <v>4</v>
      </c>
      <c r="I1312">
        <v>1499</v>
      </c>
      <c r="J1312" s="103" t="s">
        <v>2937</v>
      </c>
      <c r="K1312">
        <v>1798.8</v>
      </c>
      <c r="L1312" t="s">
        <v>459</v>
      </c>
      <c r="M1312" t="s">
        <v>7116</v>
      </c>
      <c r="N1312" t="s">
        <v>7117</v>
      </c>
    </row>
    <row r="1313" spans="1:14" x14ac:dyDescent="0.2">
      <c r="A1313" s="343">
        <v>45021</v>
      </c>
      <c r="B1313" s="189" t="s">
        <v>541</v>
      </c>
      <c r="C1313" s="58">
        <v>6762.1</v>
      </c>
      <c r="D1313" t="s">
        <v>452</v>
      </c>
      <c r="E1313" t="s">
        <v>7120</v>
      </c>
      <c r="F1313" t="s">
        <v>3856</v>
      </c>
      <c r="H1313" s="112">
        <v>8</v>
      </c>
      <c r="I1313">
        <v>369</v>
      </c>
      <c r="J1313" s="103" t="s">
        <v>2937</v>
      </c>
      <c r="K1313">
        <v>442.8</v>
      </c>
      <c r="L1313" t="s">
        <v>459</v>
      </c>
      <c r="M1313" t="s">
        <v>7116</v>
      </c>
      <c r="N1313" t="s">
        <v>7117</v>
      </c>
    </row>
    <row r="1314" spans="1:14" x14ac:dyDescent="0.2">
      <c r="A1314" s="343">
        <v>45022</v>
      </c>
      <c r="B1314" s="189" t="s">
        <v>541</v>
      </c>
      <c r="C1314" s="58">
        <v>6762.1</v>
      </c>
      <c r="D1314" t="s">
        <v>452</v>
      </c>
      <c r="E1314" t="s">
        <v>7120</v>
      </c>
      <c r="F1314" t="s">
        <v>3856</v>
      </c>
      <c r="H1314" s="112">
        <v>8</v>
      </c>
      <c r="I1314">
        <v>369</v>
      </c>
      <c r="J1314" s="103" t="s">
        <v>2937</v>
      </c>
      <c r="K1314">
        <v>442.8</v>
      </c>
      <c r="L1314" t="s">
        <v>459</v>
      </c>
      <c r="M1314" t="s">
        <v>7116</v>
      </c>
      <c r="N1314" t="s">
        <v>7117</v>
      </c>
    </row>
    <row r="1315" spans="1:14" x14ac:dyDescent="0.2">
      <c r="A1315" s="343">
        <v>45023</v>
      </c>
      <c r="B1315" s="189" t="s">
        <v>541</v>
      </c>
      <c r="C1315" s="58">
        <v>6762.1</v>
      </c>
      <c r="D1315" t="s">
        <v>452</v>
      </c>
      <c r="E1315" t="s">
        <v>7120</v>
      </c>
      <c r="F1315" t="s">
        <v>3856</v>
      </c>
      <c r="H1315" s="112">
        <v>8</v>
      </c>
      <c r="I1315">
        <v>369</v>
      </c>
      <c r="J1315" s="103" t="s">
        <v>2937</v>
      </c>
      <c r="K1315">
        <v>442.8</v>
      </c>
      <c r="L1315" t="s">
        <v>459</v>
      </c>
      <c r="M1315" t="s">
        <v>7116</v>
      </c>
      <c r="N1315" t="s">
        <v>7117</v>
      </c>
    </row>
    <row r="1316" spans="1:14" x14ac:dyDescent="0.2">
      <c r="A1316" s="343">
        <v>45019</v>
      </c>
      <c r="B1316" s="189" t="s">
        <v>541</v>
      </c>
      <c r="C1316" s="58">
        <v>6762.1</v>
      </c>
      <c r="D1316" t="s">
        <v>452</v>
      </c>
      <c r="E1316" t="s">
        <v>7139</v>
      </c>
      <c r="F1316" t="s">
        <v>2936</v>
      </c>
      <c r="H1316" s="112">
        <v>1</v>
      </c>
      <c r="I1316">
        <v>1499</v>
      </c>
      <c r="J1316" s="103" t="s">
        <v>2937</v>
      </c>
      <c r="K1316">
        <v>1798.8</v>
      </c>
      <c r="L1316" t="s">
        <v>459</v>
      </c>
      <c r="M1316" t="s">
        <v>7116</v>
      </c>
      <c r="N1316" t="s">
        <v>7117</v>
      </c>
    </row>
    <row r="1317" spans="1:14" x14ac:dyDescent="0.2">
      <c r="A1317" s="343">
        <v>45019</v>
      </c>
      <c r="B1317" s="189" t="s">
        <v>541</v>
      </c>
      <c r="C1317" s="58">
        <v>6542.1</v>
      </c>
      <c r="D1317" t="s">
        <v>452</v>
      </c>
      <c r="E1317" t="s">
        <v>7142</v>
      </c>
      <c r="F1317" t="s">
        <v>3265</v>
      </c>
      <c r="H1317" s="112">
        <v>8</v>
      </c>
      <c r="I1317">
        <v>694</v>
      </c>
      <c r="J1317" s="103" t="s">
        <v>2937</v>
      </c>
      <c r="K1317">
        <v>832.8</v>
      </c>
      <c r="L1317" t="s">
        <v>459</v>
      </c>
      <c r="M1317" t="s">
        <v>7116</v>
      </c>
      <c r="N1317" t="s">
        <v>7117</v>
      </c>
    </row>
    <row r="1318" spans="1:14" x14ac:dyDescent="0.2">
      <c r="A1318" s="343">
        <v>45020</v>
      </c>
      <c r="B1318" s="189" t="s">
        <v>541</v>
      </c>
      <c r="C1318" s="58">
        <v>6762.1</v>
      </c>
      <c r="D1318" t="s">
        <v>452</v>
      </c>
      <c r="E1318" t="s">
        <v>7139</v>
      </c>
      <c r="F1318" t="s">
        <v>2936</v>
      </c>
      <c r="H1318" s="112">
        <v>8</v>
      </c>
      <c r="I1318">
        <v>1499</v>
      </c>
      <c r="J1318" s="103" t="s">
        <v>2937</v>
      </c>
      <c r="K1318">
        <v>1798.8</v>
      </c>
      <c r="L1318" t="s">
        <v>459</v>
      </c>
      <c r="M1318" t="s">
        <v>7116</v>
      </c>
      <c r="N1318" t="s">
        <v>7117</v>
      </c>
    </row>
    <row r="1319" spans="1:14" x14ac:dyDescent="0.2">
      <c r="A1319" s="343">
        <v>45020</v>
      </c>
      <c r="B1319" s="189" t="s">
        <v>541</v>
      </c>
      <c r="C1319" s="58">
        <v>6542.1</v>
      </c>
      <c r="D1319" t="s">
        <v>452</v>
      </c>
      <c r="E1319" t="s">
        <v>7142</v>
      </c>
      <c r="F1319" t="s">
        <v>3265</v>
      </c>
      <c r="H1319" s="112">
        <v>8</v>
      </c>
      <c r="I1319">
        <v>694</v>
      </c>
      <c r="J1319" s="103" t="s">
        <v>2937</v>
      </c>
      <c r="K1319">
        <v>832.8</v>
      </c>
      <c r="L1319" t="s">
        <v>459</v>
      </c>
      <c r="M1319" t="s">
        <v>7116</v>
      </c>
      <c r="N1319" t="s">
        <v>7117</v>
      </c>
    </row>
    <row r="1320" spans="1:14" x14ac:dyDescent="0.2">
      <c r="A1320" s="343">
        <v>45021</v>
      </c>
      <c r="B1320" s="189" t="s">
        <v>541</v>
      </c>
      <c r="C1320" s="58">
        <v>6762.1</v>
      </c>
      <c r="D1320" t="s">
        <v>452</v>
      </c>
      <c r="E1320" t="s">
        <v>7139</v>
      </c>
      <c r="F1320" t="s">
        <v>2936</v>
      </c>
      <c r="H1320" s="112">
        <v>7</v>
      </c>
      <c r="I1320">
        <v>1499</v>
      </c>
      <c r="J1320" s="103" t="s">
        <v>2937</v>
      </c>
      <c r="K1320">
        <v>1798.8</v>
      </c>
      <c r="L1320" t="s">
        <v>459</v>
      </c>
      <c r="M1320" t="s">
        <v>7116</v>
      </c>
      <c r="N1320" t="s">
        <v>7117</v>
      </c>
    </row>
    <row r="1321" spans="1:14" x14ac:dyDescent="0.2">
      <c r="A1321" s="343">
        <v>45019</v>
      </c>
      <c r="B1321" s="189" t="s">
        <v>541</v>
      </c>
      <c r="C1321" s="58">
        <v>6762.1</v>
      </c>
      <c r="D1321" t="s">
        <v>452</v>
      </c>
      <c r="E1321" t="s">
        <v>7139</v>
      </c>
      <c r="F1321" t="s">
        <v>2936</v>
      </c>
      <c r="H1321" s="112">
        <v>7</v>
      </c>
      <c r="I1321">
        <v>1499</v>
      </c>
      <c r="J1321" s="103" t="s">
        <v>2937</v>
      </c>
      <c r="K1321">
        <v>1798.8</v>
      </c>
      <c r="L1321" t="s">
        <v>459</v>
      </c>
      <c r="M1321" t="s">
        <v>7116</v>
      </c>
      <c r="N1321" t="s">
        <v>7117</v>
      </c>
    </row>
    <row r="1322" spans="1:14" x14ac:dyDescent="0.2">
      <c r="A1322" s="343">
        <v>45026</v>
      </c>
      <c r="B1322" s="189" t="s">
        <v>541</v>
      </c>
      <c r="C1322" s="58">
        <v>6542.1</v>
      </c>
      <c r="D1322" t="s">
        <v>452</v>
      </c>
      <c r="E1322" t="s">
        <v>7142</v>
      </c>
      <c r="F1322" t="s">
        <v>3265</v>
      </c>
      <c r="H1322" s="112">
        <v>8</v>
      </c>
      <c r="I1322">
        <v>694</v>
      </c>
      <c r="J1322" s="103" t="s">
        <v>2937</v>
      </c>
      <c r="K1322">
        <v>832.8</v>
      </c>
      <c r="L1322" t="s">
        <v>459</v>
      </c>
      <c r="M1322" t="s">
        <v>7116</v>
      </c>
      <c r="N1322" t="s">
        <v>7117</v>
      </c>
    </row>
    <row r="1323" spans="1:14" x14ac:dyDescent="0.2">
      <c r="A1323" s="343">
        <v>45020</v>
      </c>
      <c r="B1323" s="189" t="s">
        <v>541</v>
      </c>
      <c r="C1323" s="58">
        <v>6762.1</v>
      </c>
      <c r="D1323" t="s">
        <v>452</v>
      </c>
      <c r="E1323" t="s">
        <v>7139</v>
      </c>
      <c r="F1323" t="s">
        <v>2936</v>
      </c>
      <c r="H1323" s="112">
        <v>3</v>
      </c>
      <c r="I1323">
        <v>1499</v>
      </c>
      <c r="J1323" s="103" t="s">
        <v>2937</v>
      </c>
      <c r="K1323">
        <v>1798.8</v>
      </c>
      <c r="L1323" t="s">
        <v>459</v>
      </c>
      <c r="M1323" t="s">
        <v>7116</v>
      </c>
      <c r="N1323" t="s">
        <v>7117</v>
      </c>
    </row>
    <row r="1324" spans="1:14" x14ac:dyDescent="0.2">
      <c r="A1324" s="343">
        <v>45027</v>
      </c>
      <c r="B1324" s="189" t="s">
        <v>541</v>
      </c>
      <c r="C1324" s="58">
        <v>6542.1</v>
      </c>
      <c r="D1324" t="s">
        <v>452</v>
      </c>
      <c r="E1324" t="s">
        <v>7142</v>
      </c>
      <c r="F1324" t="s">
        <v>3265</v>
      </c>
      <c r="H1324" s="112">
        <v>8</v>
      </c>
      <c r="I1324">
        <v>694</v>
      </c>
      <c r="J1324" s="103" t="s">
        <v>2937</v>
      </c>
      <c r="K1324">
        <v>832.8</v>
      </c>
      <c r="L1324" t="s">
        <v>459</v>
      </c>
      <c r="M1324" t="s">
        <v>7116</v>
      </c>
      <c r="N1324" t="s">
        <v>7117</v>
      </c>
    </row>
    <row r="1325" spans="1:14" x14ac:dyDescent="0.2">
      <c r="A1325" s="343">
        <v>45028</v>
      </c>
      <c r="B1325" s="189" t="s">
        <v>541</v>
      </c>
      <c r="C1325" s="58">
        <v>6542.1</v>
      </c>
      <c r="D1325" t="s">
        <v>452</v>
      </c>
      <c r="E1325" t="s">
        <v>7142</v>
      </c>
      <c r="F1325" t="s">
        <v>3265</v>
      </c>
      <c r="H1325" s="112">
        <v>8</v>
      </c>
      <c r="I1325">
        <v>694</v>
      </c>
      <c r="J1325" s="103" t="s">
        <v>2937</v>
      </c>
      <c r="K1325">
        <v>832.8</v>
      </c>
      <c r="L1325" t="s">
        <v>459</v>
      </c>
      <c r="M1325" t="s">
        <v>7116</v>
      </c>
      <c r="N1325" t="s">
        <v>7117</v>
      </c>
    </row>
    <row r="1326" spans="1:14" x14ac:dyDescent="0.2">
      <c r="A1326" s="343">
        <v>45019</v>
      </c>
      <c r="B1326" s="189" t="s">
        <v>541</v>
      </c>
      <c r="C1326" s="58">
        <v>6637.1</v>
      </c>
      <c r="D1326" t="s">
        <v>452</v>
      </c>
      <c r="E1326" t="s">
        <v>7139</v>
      </c>
      <c r="F1326" t="s">
        <v>2936</v>
      </c>
      <c r="H1326" s="112">
        <v>2</v>
      </c>
      <c r="I1326">
        <v>1499</v>
      </c>
      <c r="J1326" s="103" t="s">
        <v>2937</v>
      </c>
      <c r="K1326">
        <v>1798.8</v>
      </c>
      <c r="L1326" t="s">
        <v>459</v>
      </c>
      <c r="M1326" t="s">
        <v>7116</v>
      </c>
      <c r="N1326" t="s">
        <v>7117</v>
      </c>
    </row>
    <row r="1327" spans="1:14" x14ac:dyDescent="0.2">
      <c r="A1327" s="343">
        <v>45027</v>
      </c>
      <c r="B1327" s="189" t="s">
        <v>541</v>
      </c>
      <c r="C1327" s="58">
        <v>6762.1</v>
      </c>
      <c r="D1327" t="s">
        <v>452</v>
      </c>
      <c r="E1327" t="s">
        <v>7132</v>
      </c>
      <c r="F1327" t="s">
        <v>7133</v>
      </c>
      <c r="H1327" s="112">
        <v>4</v>
      </c>
      <c r="I1327">
        <v>280</v>
      </c>
      <c r="J1327" s="103" t="s">
        <v>2937</v>
      </c>
      <c r="K1327">
        <v>336</v>
      </c>
      <c r="L1327" t="s">
        <v>459</v>
      </c>
      <c r="M1327" t="s">
        <v>7116</v>
      </c>
      <c r="N1327" t="s">
        <v>7117</v>
      </c>
    </row>
    <row r="1328" spans="1:14" x14ac:dyDescent="0.2">
      <c r="A1328" s="343">
        <v>45026</v>
      </c>
      <c r="B1328" s="189" t="s">
        <v>541</v>
      </c>
      <c r="C1328" s="58">
        <v>6746.1</v>
      </c>
      <c r="D1328" t="s">
        <v>452</v>
      </c>
      <c r="E1328" t="s">
        <v>7132</v>
      </c>
      <c r="F1328" t="s">
        <v>7133</v>
      </c>
      <c r="H1328" s="112">
        <v>6</v>
      </c>
      <c r="I1328">
        <v>280</v>
      </c>
      <c r="J1328" s="103" t="s">
        <v>2937</v>
      </c>
      <c r="K1328">
        <v>336</v>
      </c>
      <c r="L1328" t="s">
        <v>459</v>
      </c>
      <c r="M1328" t="s">
        <v>7116</v>
      </c>
      <c r="N1328" t="s">
        <v>7117</v>
      </c>
    </row>
    <row r="1329" spans="1:14" x14ac:dyDescent="0.2">
      <c r="A1329" s="343">
        <v>45027</v>
      </c>
      <c r="B1329" s="189" t="s">
        <v>541</v>
      </c>
      <c r="C1329" s="58">
        <v>6746.1</v>
      </c>
      <c r="D1329" t="s">
        <v>452</v>
      </c>
      <c r="E1329" t="s">
        <v>7132</v>
      </c>
      <c r="F1329" t="s">
        <v>7133</v>
      </c>
      <c r="H1329" s="112">
        <v>4</v>
      </c>
      <c r="I1329">
        <v>280</v>
      </c>
      <c r="J1329" s="103" t="s">
        <v>2937</v>
      </c>
      <c r="K1329">
        <v>336</v>
      </c>
      <c r="L1329" t="s">
        <v>459</v>
      </c>
      <c r="M1329" t="s">
        <v>7116</v>
      </c>
      <c r="N1329" t="s">
        <v>7117</v>
      </c>
    </row>
    <row r="1330" spans="1:14" x14ac:dyDescent="0.2">
      <c r="A1330" s="343">
        <v>45020</v>
      </c>
      <c r="B1330" s="189" t="s">
        <v>541</v>
      </c>
      <c r="C1330" s="58">
        <v>6762.1</v>
      </c>
      <c r="D1330" t="s">
        <v>452</v>
      </c>
      <c r="E1330" t="s">
        <v>7132</v>
      </c>
      <c r="F1330" t="s">
        <v>7133</v>
      </c>
      <c r="H1330" s="112">
        <v>4</v>
      </c>
      <c r="I1330">
        <v>280</v>
      </c>
      <c r="J1330" s="103" t="s">
        <v>2937</v>
      </c>
      <c r="K1330">
        <v>336</v>
      </c>
      <c r="L1330" t="s">
        <v>459</v>
      </c>
      <c r="M1330" t="s">
        <v>7116</v>
      </c>
      <c r="N1330" t="s">
        <v>7117</v>
      </c>
    </row>
    <row r="1331" spans="1:14" x14ac:dyDescent="0.2">
      <c r="A1331" s="343">
        <v>45021</v>
      </c>
      <c r="B1331" s="189" t="s">
        <v>541</v>
      </c>
      <c r="C1331" s="58">
        <v>6762.1</v>
      </c>
      <c r="D1331" t="s">
        <v>452</v>
      </c>
      <c r="E1331" t="s">
        <v>7132</v>
      </c>
      <c r="F1331" t="s">
        <v>7133</v>
      </c>
      <c r="H1331" s="112">
        <v>4</v>
      </c>
      <c r="I1331">
        <v>280</v>
      </c>
      <c r="J1331" s="103" t="s">
        <v>2937</v>
      </c>
      <c r="K1331">
        <v>336</v>
      </c>
      <c r="L1331" t="s">
        <v>459</v>
      </c>
      <c r="M1331" t="s">
        <v>7116</v>
      </c>
      <c r="N1331" t="s">
        <v>7117</v>
      </c>
    </row>
    <row r="1332" spans="1:14" x14ac:dyDescent="0.2">
      <c r="A1332" s="343">
        <v>45019</v>
      </c>
      <c r="B1332" s="189" t="s">
        <v>541</v>
      </c>
      <c r="C1332" s="58">
        <v>6746.1</v>
      </c>
      <c r="D1332" t="s">
        <v>452</v>
      </c>
      <c r="E1332" t="s">
        <v>7132</v>
      </c>
      <c r="F1332" t="s">
        <v>7133</v>
      </c>
      <c r="H1332" s="112">
        <v>8</v>
      </c>
      <c r="I1332">
        <v>280</v>
      </c>
      <c r="J1332" s="103" t="s">
        <v>2937</v>
      </c>
      <c r="K1332">
        <v>336</v>
      </c>
      <c r="L1332" t="s">
        <v>459</v>
      </c>
      <c r="M1332" t="s">
        <v>7116</v>
      </c>
      <c r="N1332" t="s">
        <v>7117</v>
      </c>
    </row>
    <row r="1333" spans="1:14" x14ac:dyDescent="0.2">
      <c r="A1333" s="343">
        <v>45020</v>
      </c>
      <c r="B1333" s="189" t="s">
        <v>541</v>
      </c>
      <c r="C1333" s="58">
        <v>6746.1</v>
      </c>
      <c r="D1333" t="s">
        <v>452</v>
      </c>
      <c r="E1333" t="s">
        <v>7132</v>
      </c>
      <c r="F1333" t="s">
        <v>7133</v>
      </c>
      <c r="H1333" s="112">
        <v>4</v>
      </c>
      <c r="I1333">
        <v>280</v>
      </c>
      <c r="J1333" s="103" t="s">
        <v>2937</v>
      </c>
      <c r="K1333">
        <v>336</v>
      </c>
      <c r="L1333" t="s">
        <v>459</v>
      </c>
      <c r="M1333" t="s">
        <v>7116</v>
      </c>
      <c r="N1333" t="s">
        <v>7117</v>
      </c>
    </row>
    <row r="1334" spans="1:14" x14ac:dyDescent="0.2">
      <c r="A1334" s="343">
        <v>45021</v>
      </c>
      <c r="B1334" s="189" t="s">
        <v>541</v>
      </c>
      <c r="C1334" s="58">
        <v>6746.1</v>
      </c>
      <c r="D1334" t="s">
        <v>452</v>
      </c>
      <c r="E1334" t="s">
        <v>7132</v>
      </c>
      <c r="F1334" t="s">
        <v>7133</v>
      </c>
      <c r="H1334" s="112">
        <v>4</v>
      </c>
      <c r="I1334">
        <v>280</v>
      </c>
      <c r="J1334" s="103" t="s">
        <v>2937</v>
      </c>
      <c r="K1334">
        <v>336</v>
      </c>
      <c r="L1334" t="s">
        <v>459</v>
      </c>
      <c r="M1334" t="s">
        <v>7116</v>
      </c>
      <c r="N1334" t="s">
        <v>7117</v>
      </c>
    </row>
    <row r="1335" spans="1:14" x14ac:dyDescent="0.2">
      <c r="A1335" s="343">
        <v>45023</v>
      </c>
      <c r="B1335" s="189" t="s">
        <v>541</v>
      </c>
      <c r="C1335" s="58">
        <v>6746.1</v>
      </c>
      <c r="D1335" t="s">
        <v>452</v>
      </c>
      <c r="E1335" t="s">
        <v>7132</v>
      </c>
      <c r="F1335" t="s">
        <v>7133</v>
      </c>
      <c r="H1335" s="112">
        <v>8</v>
      </c>
      <c r="I1335">
        <v>280</v>
      </c>
      <c r="J1335" s="103" t="s">
        <v>2937</v>
      </c>
      <c r="K1335">
        <v>336</v>
      </c>
      <c r="L1335" t="s">
        <v>459</v>
      </c>
      <c r="M1335" t="s">
        <v>7116</v>
      </c>
      <c r="N1335" t="s">
        <v>7117</v>
      </c>
    </row>
    <row r="1336" spans="1:14" x14ac:dyDescent="0.2">
      <c r="A1336" s="343">
        <v>45019</v>
      </c>
      <c r="B1336" s="189" t="s">
        <v>541</v>
      </c>
      <c r="C1336" s="58">
        <v>80830.16</v>
      </c>
      <c r="D1336" t="s">
        <v>452</v>
      </c>
      <c r="E1336" t="s">
        <v>7123</v>
      </c>
      <c r="F1336" t="s">
        <v>7124</v>
      </c>
      <c r="H1336" s="112">
        <v>4</v>
      </c>
      <c r="I1336">
        <v>562</v>
      </c>
      <c r="J1336" s="103" t="s">
        <v>2937</v>
      </c>
      <c r="K1336">
        <v>674.4</v>
      </c>
      <c r="L1336" t="s">
        <v>459</v>
      </c>
      <c r="M1336" t="s">
        <v>7116</v>
      </c>
      <c r="N1336" t="s">
        <v>7117</v>
      </c>
    </row>
    <row r="1337" spans="1:14" x14ac:dyDescent="0.2">
      <c r="A1337" s="343">
        <v>45020</v>
      </c>
      <c r="B1337" s="189" t="s">
        <v>541</v>
      </c>
      <c r="C1337" s="58">
        <v>80830.16</v>
      </c>
      <c r="D1337" t="s">
        <v>452</v>
      </c>
      <c r="E1337" t="s">
        <v>7123</v>
      </c>
      <c r="F1337" t="s">
        <v>7124</v>
      </c>
      <c r="H1337" s="112">
        <v>4</v>
      </c>
      <c r="I1337">
        <v>562</v>
      </c>
      <c r="J1337" s="103" t="s">
        <v>2937</v>
      </c>
      <c r="K1337">
        <v>674.4</v>
      </c>
      <c r="L1337" t="s">
        <v>459</v>
      </c>
      <c r="M1337" t="s">
        <v>7116</v>
      </c>
      <c r="N1337" t="s">
        <v>7117</v>
      </c>
    </row>
    <row r="1338" spans="1:14" x14ac:dyDescent="0.2">
      <c r="A1338" s="343">
        <v>45027</v>
      </c>
      <c r="B1338" s="189" t="s">
        <v>541</v>
      </c>
      <c r="C1338" s="58">
        <v>80830.16</v>
      </c>
      <c r="D1338" t="s">
        <v>452</v>
      </c>
      <c r="E1338" t="s">
        <v>7123</v>
      </c>
      <c r="F1338" t="s">
        <v>7124</v>
      </c>
      <c r="H1338" s="112">
        <v>4</v>
      </c>
      <c r="I1338">
        <v>562</v>
      </c>
      <c r="J1338" s="103" t="s">
        <v>2937</v>
      </c>
      <c r="K1338">
        <v>674.4</v>
      </c>
      <c r="L1338" t="s">
        <v>459</v>
      </c>
      <c r="M1338" t="s">
        <v>7116</v>
      </c>
      <c r="N1338" t="s">
        <v>7117</v>
      </c>
    </row>
    <row r="1339" spans="1:14" x14ac:dyDescent="0.2">
      <c r="A1339" s="343">
        <v>45019</v>
      </c>
      <c r="B1339" s="189" t="s">
        <v>541</v>
      </c>
      <c r="C1339" s="58">
        <v>6637.1</v>
      </c>
      <c r="D1339" t="s">
        <v>452</v>
      </c>
      <c r="E1339" t="s">
        <v>7123</v>
      </c>
      <c r="F1339" t="s">
        <v>7124</v>
      </c>
      <c r="H1339" s="112">
        <v>4</v>
      </c>
      <c r="I1339">
        <v>562</v>
      </c>
      <c r="J1339" s="103" t="s">
        <v>2937</v>
      </c>
      <c r="K1339">
        <v>674.4</v>
      </c>
      <c r="L1339" t="s">
        <v>459</v>
      </c>
      <c r="M1339" t="s">
        <v>7116</v>
      </c>
      <c r="N1339" t="s">
        <v>7117</v>
      </c>
    </row>
    <row r="1340" spans="1:14" x14ac:dyDescent="0.2">
      <c r="A1340" s="343">
        <v>45020</v>
      </c>
      <c r="B1340" s="189" t="s">
        <v>541</v>
      </c>
      <c r="C1340" s="58">
        <v>6637.1</v>
      </c>
      <c r="D1340" t="s">
        <v>452</v>
      </c>
      <c r="E1340" t="s">
        <v>7123</v>
      </c>
      <c r="F1340" t="s">
        <v>7124</v>
      </c>
      <c r="H1340" s="112">
        <v>2</v>
      </c>
      <c r="I1340">
        <v>562</v>
      </c>
      <c r="J1340" s="103" t="s">
        <v>2937</v>
      </c>
      <c r="K1340">
        <v>674.4</v>
      </c>
      <c r="L1340" t="s">
        <v>459</v>
      </c>
      <c r="M1340" t="s">
        <v>7116</v>
      </c>
      <c r="N1340" t="s">
        <v>7117</v>
      </c>
    </row>
    <row r="1341" spans="1:14" x14ac:dyDescent="0.2">
      <c r="A1341" s="343">
        <v>45021</v>
      </c>
      <c r="B1341" s="189" t="s">
        <v>541</v>
      </c>
      <c r="C1341" s="58">
        <v>6637.1</v>
      </c>
      <c r="D1341" t="s">
        <v>452</v>
      </c>
      <c r="E1341" t="s">
        <v>7123</v>
      </c>
      <c r="F1341" t="s">
        <v>7124</v>
      </c>
      <c r="H1341" s="112">
        <v>8</v>
      </c>
      <c r="I1341">
        <v>562</v>
      </c>
      <c r="J1341" s="103" t="s">
        <v>2937</v>
      </c>
      <c r="K1341">
        <v>674.4</v>
      </c>
      <c r="L1341" t="s">
        <v>459</v>
      </c>
      <c r="M1341" t="s">
        <v>7116</v>
      </c>
      <c r="N1341" t="s">
        <v>7117</v>
      </c>
    </row>
    <row r="1342" spans="1:14" x14ac:dyDescent="0.2">
      <c r="A1342" s="343">
        <v>45023</v>
      </c>
      <c r="B1342" s="189" t="s">
        <v>541</v>
      </c>
      <c r="C1342" s="58">
        <v>6637.1</v>
      </c>
      <c r="D1342" t="s">
        <v>452</v>
      </c>
      <c r="E1342" t="s">
        <v>7123</v>
      </c>
      <c r="F1342" t="s">
        <v>7124</v>
      </c>
      <c r="H1342" s="112">
        <v>8</v>
      </c>
      <c r="I1342">
        <v>562</v>
      </c>
      <c r="J1342" s="103" t="s">
        <v>2937</v>
      </c>
      <c r="K1342">
        <v>674.4</v>
      </c>
      <c r="L1342" t="s">
        <v>459</v>
      </c>
      <c r="M1342" t="s">
        <v>7116</v>
      </c>
      <c r="N1342" t="s">
        <v>7117</v>
      </c>
    </row>
    <row r="1343" spans="1:14" x14ac:dyDescent="0.2">
      <c r="A1343" s="343">
        <v>45026</v>
      </c>
      <c r="B1343" s="189" t="s">
        <v>541</v>
      </c>
      <c r="C1343" s="58">
        <v>6637.1</v>
      </c>
      <c r="D1343" t="s">
        <v>452</v>
      </c>
      <c r="E1343" t="s">
        <v>7123</v>
      </c>
      <c r="F1343" t="s">
        <v>7124</v>
      </c>
      <c r="H1343" s="112">
        <v>8</v>
      </c>
      <c r="I1343">
        <v>562</v>
      </c>
      <c r="J1343" s="103" t="s">
        <v>2937</v>
      </c>
      <c r="K1343">
        <v>674.4</v>
      </c>
      <c r="L1343" t="s">
        <v>459</v>
      </c>
      <c r="M1343" t="s">
        <v>7116</v>
      </c>
      <c r="N1343" t="s">
        <v>7117</v>
      </c>
    </row>
    <row r="1344" spans="1:14" x14ac:dyDescent="0.2">
      <c r="A1344" s="343">
        <v>45027</v>
      </c>
      <c r="B1344" s="189" t="s">
        <v>541</v>
      </c>
      <c r="C1344" s="58">
        <v>6637.1</v>
      </c>
      <c r="D1344" t="s">
        <v>452</v>
      </c>
      <c r="E1344" t="s">
        <v>7123</v>
      </c>
      <c r="F1344" t="s">
        <v>7124</v>
      </c>
      <c r="H1344" s="112">
        <v>4</v>
      </c>
      <c r="I1344">
        <v>562</v>
      </c>
      <c r="J1344" s="103" t="s">
        <v>2937</v>
      </c>
      <c r="K1344">
        <v>674.4</v>
      </c>
      <c r="L1344" t="s">
        <v>459</v>
      </c>
      <c r="M1344" t="s">
        <v>7116</v>
      </c>
      <c r="N1344" t="s">
        <v>7117</v>
      </c>
    </row>
    <row r="1345" spans="1:14" x14ac:dyDescent="0.2">
      <c r="A1345" s="343">
        <v>45028</v>
      </c>
      <c r="B1345" s="189" t="s">
        <v>541</v>
      </c>
      <c r="C1345" s="58">
        <v>6637.1</v>
      </c>
      <c r="D1345" t="s">
        <v>452</v>
      </c>
      <c r="E1345" t="s">
        <v>7123</v>
      </c>
      <c r="F1345" t="s">
        <v>7124</v>
      </c>
      <c r="H1345" s="112">
        <v>8</v>
      </c>
      <c r="I1345">
        <v>562</v>
      </c>
      <c r="J1345" s="103" t="s">
        <v>2937</v>
      </c>
      <c r="K1345">
        <v>674.4</v>
      </c>
      <c r="L1345" t="s">
        <v>459</v>
      </c>
      <c r="M1345" t="s">
        <v>7116</v>
      </c>
      <c r="N1345" t="s">
        <v>7117</v>
      </c>
    </row>
    <row r="1346" spans="1:14" x14ac:dyDescent="0.2">
      <c r="A1346" s="343">
        <v>45019</v>
      </c>
      <c r="B1346" s="189" t="s">
        <v>541</v>
      </c>
      <c r="C1346" s="58">
        <v>6762.1</v>
      </c>
      <c r="D1346" t="s">
        <v>452</v>
      </c>
      <c r="E1346" t="s">
        <v>7123</v>
      </c>
      <c r="F1346" t="s">
        <v>7124</v>
      </c>
      <c r="H1346" s="112">
        <v>8</v>
      </c>
      <c r="I1346">
        <v>562</v>
      </c>
      <c r="J1346" s="103" t="s">
        <v>2937</v>
      </c>
      <c r="K1346">
        <v>674.4</v>
      </c>
      <c r="L1346" t="s">
        <v>459</v>
      </c>
      <c r="M1346" t="s">
        <v>7116</v>
      </c>
      <c r="N1346" t="s">
        <v>7117</v>
      </c>
    </row>
    <row r="1347" spans="1:14" x14ac:dyDescent="0.2">
      <c r="A1347" s="343">
        <v>45040</v>
      </c>
      <c r="B1347" s="189" t="s">
        <v>541</v>
      </c>
      <c r="C1347" s="58">
        <v>6630.1</v>
      </c>
      <c r="D1347" t="s">
        <v>452</v>
      </c>
      <c r="E1347" t="s">
        <v>7125</v>
      </c>
      <c r="F1347" t="s">
        <v>3463</v>
      </c>
      <c r="H1347" s="112">
        <v>8</v>
      </c>
      <c r="I1347">
        <v>462</v>
      </c>
      <c r="J1347" s="103" t="s">
        <v>2937</v>
      </c>
      <c r="K1347">
        <v>554.4</v>
      </c>
      <c r="L1347" t="s">
        <v>459</v>
      </c>
      <c r="M1347" t="s">
        <v>7116</v>
      </c>
      <c r="N1347" t="s">
        <v>7117</v>
      </c>
    </row>
    <row r="1348" spans="1:14" x14ac:dyDescent="0.2">
      <c r="A1348" s="246">
        <v>45041</v>
      </c>
      <c r="B1348" s="203" t="s">
        <v>541</v>
      </c>
      <c r="C1348" s="106">
        <v>6630.1</v>
      </c>
      <c r="D1348" s="203" t="s">
        <v>452</v>
      </c>
      <c r="E1348" s="203" t="s">
        <v>7125</v>
      </c>
      <c r="F1348" t="s">
        <v>3463</v>
      </c>
      <c r="H1348" s="293">
        <v>8</v>
      </c>
      <c r="I1348" s="203">
        <v>462</v>
      </c>
      <c r="J1348" s="204" t="s">
        <v>2937</v>
      </c>
      <c r="K1348" s="203">
        <v>554.4</v>
      </c>
      <c r="L1348" s="203" t="s">
        <v>459</v>
      </c>
      <c r="M1348" s="203" t="s">
        <v>7116</v>
      </c>
      <c r="N1348" t="s">
        <v>7117</v>
      </c>
    </row>
    <row r="1349" spans="1:14" x14ac:dyDescent="0.2">
      <c r="A1349" s="246">
        <v>45042</v>
      </c>
      <c r="B1349" s="203" t="s">
        <v>541</v>
      </c>
      <c r="C1349" s="106">
        <v>6630.1</v>
      </c>
      <c r="D1349" s="203" t="s">
        <v>452</v>
      </c>
      <c r="E1349" s="203" t="s">
        <v>7125</v>
      </c>
      <c r="F1349" t="s">
        <v>3463</v>
      </c>
      <c r="H1349" s="293">
        <v>8</v>
      </c>
      <c r="I1349" s="203">
        <v>462</v>
      </c>
      <c r="J1349" s="204" t="s">
        <v>2937</v>
      </c>
      <c r="K1349" s="203">
        <v>554.4</v>
      </c>
      <c r="L1349" s="203" t="s">
        <v>459</v>
      </c>
      <c r="M1349" s="203" t="s">
        <v>7116</v>
      </c>
      <c r="N1349" t="s">
        <v>7117</v>
      </c>
    </row>
    <row r="1350" spans="1:14" x14ac:dyDescent="0.2">
      <c r="A1350" s="246">
        <v>45043</v>
      </c>
      <c r="B1350" s="203" t="s">
        <v>541</v>
      </c>
      <c r="C1350" s="106">
        <v>6630.1</v>
      </c>
      <c r="D1350" s="203" t="s">
        <v>452</v>
      </c>
      <c r="E1350" s="203" t="s">
        <v>7125</v>
      </c>
      <c r="F1350" t="s">
        <v>3463</v>
      </c>
      <c r="H1350" s="293">
        <v>8</v>
      </c>
      <c r="I1350" s="203">
        <v>462</v>
      </c>
      <c r="J1350" s="204" t="s">
        <v>2937</v>
      </c>
      <c r="K1350" s="203">
        <v>554.4</v>
      </c>
      <c r="L1350" s="203" t="s">
        <v>459</v>
      </c>
      <c r="M1350" s="203" t="s">
        <v>7116</v>
      </c>
      <c r="N1350" t="s">
        <v>7117</v>
      </c>
    </row>
    <row r="1351" spans="1:14" x14ac:dyDescent="0.2">
      <c r="A1351" s="246">
        <v>45044</v>
      </c>
      <c r="B1351" s="203" t="s">
        <v>541</v>
      </c>
      <c r="C1351" s="106">
        <v>6630.1</v>
      </c>
      <c r="D1351" s="203" t="s">
        <v>452</v>
      </c>
      <c r="E1351" s="203" t="s">
        <v>7125</v>
      </c>
      <c r="F1351" t="s">
        <v>3463</v>
      </c>
      <c r="H1351" s="293">
        <v>8</v>
      </c>
      <c r="I1351" s="203">
        <v>462</v>
      </c>
      <c r="J1351" s="204" t="s">
        <v>2937</v>
      </c>
      <c r="K1351" s="203">
        <v>554.4</v>
      </c>
      <c r="L1351" s="203" t="s">
        <v>459</v>
      </c>
      <c r="M1351" s="203" t="s">
        <v>7116</v>
      </c>
      <c r="N1351" t="s">
        <v>7117</v>
      </c>
    </row>
    <row r="1352" spans="1:14" x14ac:dyDescent="0.2">
      <c r="A1352" s="246">
        <v>45034</v>
      </c>
      <c r="B1352" s="203" t="s">
        <v>541</v>
      </c>
      <c r="C1352" s="106">
        <v>6630.1</v>
      </c>
      <c r="D1352" s="203" t="s">
        <v>452</v>
      </c>
      <c r="E1352" s="203" t="s">
        <v>7125</v>
      </c>
      <c r="F1352" t="s">
        <v>3463</v>
      </c>
      <c r="H1352" s="293">
        <v>8</v>
      </c>
      <c r="I1352" s="203">
        <v>462</v>
      </c>
      <c r="J1352" s="204" t="s">
        <v>2937</v>
      </c>
      <c r="K1352" s="203">
        <v>554.4</v>
      </c>
      <c r="L1352" s="203" t="s">
        <v>459</v>
      </c>
      <c r="M1352" s="203" t="s">
        <v>7116</v>
      </c>
      <c r="N1352" t="s">
        <v>7117</v>
      </c>
    </row>
    <row r="1353" spans="1:14" x14ac:dyDescent="0.2">
      <c r="A1353" s="246">
        <v>45035</v>
      </c>
      <c r="B1353" s="203" t="s">
        <v>541</v>
      </c>
      <c r="C1353" s="106">
        <v>6630.1</v>
      </c>
      <c r="D1353" s="203" t="s">
        <v>452</v>
      </c>
      <c r="E1353" s="203" t="s">
        <v>7125</v>
      </c>
      <c r="F1353" t="s">
        <v>3463</v>
      </c>
      <c r="H1353" s="293">
        <v>8</v>
      </c>
      <c r="I1353" s="203">
        <v>462</v>
      </c>
      <c r="J1353" s="204" t="s">
        <v>2937</v>
      </c>
      <c r="K1353" s="203">
        <v>554.4</v>
      </c>
      <c r="L1353" s="203" t="s">
        <v>459</v>
      </c>
      <c r="M1353" s="203" t="s">
        <v>7116</v>
      </c>
      <c r="N1353" t="s">
        <v>7117</v>
      </c>
    </row>
    <row r="1354" spans="1:14" x14ac:dyDescent="0.2">
      <c r="A1354" s="246">
        <v>45036</v>
      </c>
      <c r="B1354" s="203" t="s">
        <v>541</v>
      </c>
      <c r="C1354" s="106">
        <v>6630.1</v>
      </c>
      <c r="D1354" s="203" t="s">
        <v>452</v>
      </c>
      <c r="E1354" s="203" t="s">
        <v>7125</v>
      </c>
      <c r="F1354" t="s">
        <v>3463</v>
      </c>
      <c r="H1354" s="293">
        <v>8</v>
      </c>
      <c r="I1354" s="203">
        <v>462</v>
      </c>
      <c r="J1354" s="204" t="s">
        <v>2937</v>
      </c>
      <c r="K1354" s="203">
        <v>554.4</v>
      </c>
      <c r="L1354" s="203" t="s">
        <v>459</v>
      </c>
      <c r="M1354" s="203" t="s">
        <v>7116</v>
      </c>
      <c r="N1354" t="s">
        <v>7117</v>
      </c>
    </row>
    <row r="1355" spans="1:14" x14ac:dyDescent="0.2">
      <c r="A1355" s="246">
        <v>45037</v>
      </c>
      <c r="B1355" s="203" t="s">
        <v>541</v>
      </c>
      <c r="C1355" s="106">
        <v>6630.1</v>
      </c>
      <c r="D1355" s="203" t="s">
        <v>452</v>
      </c>
      <c r="E1355" s="203" t="s">
        <v>7125</v>
      </c>
      <c r="F1355" t="s">
        <v>3463</v>
      </c>
      <c r="H1355" s="293">
        <v>8</v>
      </c>
      <c r="I1355" s="203">
        <v>462</v>
      </c>
      <c r="J1355" s="204" t="s">
        <v>2937</v>
      </c>
      <c r="K1355" s="203">
        <v>554.4</v>
      </c>
      <c r="L1355" s="203" t="s">
        <v>459</v>
      </c>
      <c r="M1355" s="203" t="s">
        <v>7116</v>
      </c>
      <c r="N1355" t="s">
        <v>7117</v>
      </c>
    </row>
    <row r="1356" spans="1:14" x14ac:dyDescent="0.2">
      <c r="A1356" s="246">
        <v>45040</v>
      </c>
      <c r="B1356" s="203" t="s">
        <v>541</v>
      </c>
      <c r="C1356" s="106">
        <v>6427.1</v>
      </c>
      <c r="D1356" s="203" t="s">
        <v>452</v>
      </c>
      <c r="E1356" s="203" t="s">
        <v>7127</v>
      </c>
      <c r="F1356" t="s">
        <v>3011</v>
      </c>
      <c r="H1356" s="293">
        <v>4</v>
      </c>
      <c r="I1356" s="203">
        <v>693</v>
      </c>
      <c r="J1356" s="204" t="s">
        <v>2937</v>
      </c>
      <c r="K1356" s="203">
        <v>831.6</v>
      </c>
      <c r="L1356" s="203" t="s">
        <v>459</v>
      </c>
      <c r="M1356" s="203" t="s">
        <v>7116</v>
      </c>
      <c r="N1356" t="s">
        <v>7117</v>
      </c>
    </row>
    <row r="1357" spans="1:14" x14ac:dyDescent="0.2">
      <c r="A1357" s="246">
        <v>45040</v>
      </c>
      <c r="B1357" s="203" t="s">
        <v>541</v>
      </c>
      <c r="C1357" s="106">
        <v>6563.1</v>
      </c>
      <c r="D1357" s="203" t="s">
        <v>452</v>
      </c>
      <c r="E1357" s="203" t="s">
        <v>7127</v>
      </c>
      <c r="F1357" t="s">
        <v>3011</v>
      </c>
      <c r="H1357" s="293">
        <v>4</v>
      </c>
      <c r="I1357" s="203">
        <v>693</v>
      </c>
      <c r="J1357" s="204" t="s">
        <v>2937</v>
      </c>
      <c r="K1357" s="203">
        <v>831.6</v>
      </c>
      <c r="L1357" s="203" t="s">
        <v>459</v>
      </c>
      <c r="M1357" s="203" t="s">
        <v>7116</v>
      </c>
      <c r="N1357" t="s">
        <v>7117</v>
      </c>
    </row>
    <row r="1358" spans="1:14" x14ac:dyDescent="0.2">
      <c r="A1358" s="246">
        <v>45041</v>
      </c>
      <c r="B1358" s="203" t="s">
        <v>541</v>
      </c>
      <c r="C1358" s="106">
        <v>6563.1</v>
      </c>
      <c r="D1358" s="203" t="s">
        <v>452</v>
      </c>
      <c r="E1358" s="203" t="s">
        <v>7127</v>
      </c>
      <c r="F1358" t="s">
        <v>3011</v>
      </c>
      <c r="H1358" s="293">
        <v>8</v>
      </c>
      <c r="I1358" s="203">
        <v>693</v>
      </c>
      <c r="J1358" s="204" t="s">
        <v>2937</v>
      </c>
      <c r="K1358" s="203">
        <v>831.6</v>
      </c>
      <c r="L1358" s="203" t="s">
        <v>459</v>
      </c>
      <c r="M1358" s="203" t="s">
        <v>7116</v>
      </c>
      <c r="N1358" t="s">
        <v>7117</v>
      </c>
    </row>
    <row r="1359" spans="1:14" x14ac:dyDescent="0.2">
      <c r="A1359" s="246">
        <v>45034</v>
      </c>
      <c r="B1359" s="203" t="s">
        <v>541</v>
      </c>
      <c r="C1359" s="106">
        <v>6762.1</v>
      </c>
      <c r="D1359" s="203" t="s">
        <v>452</v>
      </c>
      <c r="E1359" s="203" t="s">
        <v>7120</v>
      </c>
      <c r="F1359" t="s">
        <v>3856</v>
      </c>
      <c r="H1359" s="293">
        <v>8</v>
      </c>
      <c r="I1359" s="203">
        <v>369</v>
      </c>
      <c r="J1359" s="204" t="s">
        <v>2937</v>
      </c>
      <c r="K1359" s="203">
        <v>442.8</v>
      </c>
      <c r="L1359" s="203" t="s">
        <v>459</v>
      </c>
      <c r="M1359" s="203" t="s">
        <v>7116</v>
      </c>
      <c r="N1359" t="s">
        <v>7117</v>
      </c>
    </row>
    <row r="1360" spans="1:14" x14ac:dyDescent="0.2">
      <c r="A1360" s="246">
        <v>45035</v>
      </c>
      <c r="B1360" s="203" t="s">
        <v>541</v>
      </c>
      <c r="C1360" s="106">
        <v>6762.1</v>
      </c>
      <c r="D1360" s="203" t="s">
        <v>452</v>
      </c>
      <c r="E1360" s="203" t="s">
        <v>7120</v>
      </c>
      <c r="F1360" t="s">
        <v>3856</v>
      </c>
      <c r="H1360" s="293">
        <v>8</v>
      </c>
      <c r="I1360" s="203">
        <v>369</v>
      </c>
      <c r="J1360" s="204" t="s">
        <v>2937</v>
      </c>
      <c r="K1360" s="203">
        <v>442.8</v>
      </c>
      <c r="L1360" s="203" t="s">
        <v>459</v>
      </c>
      <c r="M1360" s="203" t="s">
        <v>7116</v>
      </c>
      <c r="N1360" t="s">
        <v>7117</v>
      </c>
    </row>
    <row r="1361" spans="1:14" x14ac:dyDescent="0.2">
      <c r="A1361" s="246">
        <v>45036</v>
      </c>
      <c r="B1361" s="203" t="s">
        <v>541</v>
      </c>
      <c r="C1361" s="106">
        <v>6762.1</v>
      </c>
      <c r="D1361" s="203" t="s">
        <v>452</v>
      </c>
      <c r="E1361" s="203" t="s">
        <v>7120</v>
      </c>
      <c r="F1361" t="s">
        <v>3856</v>
      </c>
      <c r="H1361" s="293">
        <v>8</v>
      </c>
      <c r="I1361" s="203">
        <v>369</v>
      </c>
      <c r="J1361" s="204" t="s">
        <v>2937</v>
      </c>
      <c r="K1361" s="203">
        <v>442.8</v>
      </c>
      <c r="L1361" s="203" t="s">
        <v>459</v>
      </c>
      <c r="M1361" s="203" t="s">
        <v>7116</v>
      </c>
      <c r="N1361" t="s">
        <v>7117</v>
      </c>
    </row>
    <row r="1362" spans="1:14" x14ac:dyDescent="0.2">
      <c r="A1362" s="246">
        <v>45042</v>
      </c>
      <c r="B1362" s="203" t="s">
        <v>541</v>
      </c>
      <c r="C1362" s="106">
        <v>6746.1</v>
      </c>
      <c r="D1362" s="203" t="s">
        <v>452</v>
      </c>
      <c r="E1362" s="203" t="s">
        <v>7127</v>
      </c>
      <c r="F1362" t="s">
        <v>3011</v>
      </c>
      <c r="H1362" s="293">
        <v>8</v>
      </c>
      <c r="I1362" s="203">
        <v>693</v>
      </c>
      <c r="J1362" s="204" t="s">
        <v>2937</v>
      </c>
      <c r="K1362" s="203">
        <v>831.6</v>
      </c>
      <c r="L1362" s="203" t="s">
        <v>459</v>
      </c>
      <c r="M1362" s="203" t="s">
        <v>7116</v>
      </c>
      <c r="N1362" t="s">
        <v>7117</v>
      </c>
    </row>
    <row r="1363" spans="1:14" x14ac:dyDescent="0.2">
      <c r="A1363" s="246">
        <v>45037</v>
      </c>
      <c r="B1363" s="203" t="s">
        <v>541</v>
      </c>
      <c r="C1363" s="106">
        <v>6762.1</v>
      </c>
      <c r="D1363" s="203" t="s">
        <v>452</v>
      </c>
      <c r="E1363" s="203" t="s">
        <v>7120</v>
      </c>
      <c r="F1363" t="s">
        <v>3856</v>
      </c>
      <c r="H1363" s="293">
        <v>8</v>
      </c>
      <c r="I1363" s="203">
        <v>369</v>
      </c>
      <c r="J1363" s="204" t="s">
        <v>2937</v>
      </c>
      <c r="K1363" s="203">
        <v>442.8</v>
      </c>
      <c r="L1363" s="203" t="s">
        <v>459</v>
      </c>
      <c r="M1363" s="203" t="s">
        <v>7116</v>
      </c>
      <c r="N1363" t="s">
        <v>7117</v>
      </c>
    </row>
    <row r="1364" spans="1:14" x14ac:dyDescent="0.2">
      <c r="A1364" s="246">
        <v>45043</v>
      </c>
      <c r="B1364" s="203" t="s">
        <v>541</v>
      </c>
      <c r="C1364" s="106">
        <v>6746.1</v>
      </c>
      <c r="D1364" s="203" t="s">
        <v>452</v>
      </c>
      <c r="E1364" s="203" t="s">
        <v>7127</v>
      </c>
      <c r="F1364" t="s">
        <v>3011</v>
      </c>
      <c r="H1364" s="293">
        <v>7</v>
      </c>
      <c r="I1364" s="203">
        <v>693</v>
      </c>
      <c r="J1364" s="204" t="s">
        <v>2937</v>
      </c>
      <c r="K1364" s="203">
        <v>831.6</v>
      </c>
      <c r="L1364" s="203" t="s">
        <v>459</v>
      </c>
      <c r="M1364" s="203" t="s">
        <v>7116</v>
      </c>
      <c r="N1364" t="s">
        <v>7117</v>
      </c>
    </row>
    <row r="1365" spans="1:14" x14ac:dyDescent="0.2">
      <c r="A1365" s="246">
        <v>45041</v>
      </c>
      <c r="B1365" s="203" t="s">
        <v>541</v>
      </c>
      <c r="C1365" s="106">
        <v>6762.1</v>
      </c>
      <c r="D1365" s="203" t="s">
        <v>452</v>
      </c>
      <c r="E1365" s="203" t="s">
        <v>7120</v>
      </c>
      <c r="F1365" t="s">
        <v>3856</v>
      </c>
      <c r="H1365" s="293">
        <v>8</v>
      </c>
      <c r="I1365" s="203">
        <v>369</v>
      </c>
      <c r="J1365" s="204" t="s">
        <v>2937</v>
      </c>
      <c r="K1365" s="203">
        <v>442.8</v>
      </c>
      <c r="L1365" s="203" t="s">
        <v>459</v>
      </c>
      <c r="M1365" s="203" t="s">
        <v>7116</v>
      </c>
      <c r="N1365" t="s">
        <v>7117</v>
      </c>
    </row>
    <row r="1366" spans="1:14" x14ac:dyDescent="0.2">
      <c r="A1366" s="246">
        <v>45042</v>
      </c>
      <c r="B1366" s="203" t="s">
        <v>541</v>
      </c>
      <c r="C1366" s="106">
        <v>6762.1</v>
      </c>
      <c r="D1366" s="203" t="s">
        <v>452</v>
      </c>
      <c r="E1366" s="203" t="s">
        <v>7120</v>
      </c>
      <c r="F1366" t="s">
        <v>3856</v>
      </c>
      <c r="H1366" s="293">
        <v>8</v>
      </c>
      <c r="I1366" s="203">
        <v>369</v>
      </c>
      <c r="J1366" s="204" t="s">
        <v>2937</v>
      </c>
      <c r="K1366" s="203">
        <v>442.8</v>
      </c>
      <c r="L1366" s="203" t="s">
        <v>459</v>
      </c>
      <c r="M1366" s="203" t="s">
        <v>7116</v>
      </c>
      <c r="N1366" t="s">
        <v>7117</v>
      </c>
    </row>
    <row r="1367" spans="1:14" x14ac:dyDescent="0.2">
      <c r="A1367" s="246">
        <v>45043</v>
      </c>
      <c r="B1367" s="203" t="s">
        <v>541</v>
      </c>
      <c r="C1367" s="106">
        <v>6762.1</v>
      </c>
      <c r="D1367" s="203" t="s">
        <v>452</v>
      </c>
      <c r="E1367" s="203" t="s">
        <v>7120</v>
      </c>
      <c r="F1367" t="s">
        <v>3856</v>
      </c>
      <c r="H1367" s="293">
        <v>8</v>
      </c>
      <c r="I1367" s="203">
        <v>369</v>
      </c>
      <c r="J1367" s="204" t="s">
        <v>2937</v>
      </c>
      <c r="K1367" s="203">
        <v>442.8</v>
      </c>
      <c r="L1367" s="203" t="s">
        <v>459</v>
      </c>
      <c r="M1367" s="203" t="s">
        <v>7116</v>
      </c>
      <c r="N1367" t="s">
        <v>7117</v>
      </c>
    </row>
    <row r="1368" spans="1:14" x14ac:dyDescent="0.2">
      <c r="A1368" s="246">
        <v>45044</v>
      </c>
      <c r="B1368" s="203" t="s">
        <v>541</v>
      </c>
      <c r="C1368" s="106">
        <v>6762.1</v>
      </c>
      <c r="D1368" s="203" t="s">
        <v>452</v>
      </c>
      <c r="E1368" s="203" t="s">
        <v>7120</v>
      </c>
      <c r="F1368" t="s">
        <v>3856</v>
      </c>
      <c r="H1368" s="293">
        <v>8</v>
      </c>
      <c r="I1368" s="203">
        <v>369</v>
      </c>
      <c r="J1368" s="204" t="s">
        <v>2937</v>
      </c>
      <c r="K1368" s="203">
        <v>442.8</v>
      </c>
      <c r="L1368" s="203" t="s">
        <v>459</v>
      </c>
      <c r="M1368" s="203" t="s">
        <v>7116</v>
      </c>
      <c r="N1368" t="s">
        <v>7117</v>
      </c>
    </row>
    <row r="1369" spans="1:14" x14ac:dyDescent="0.2">
      <c r="A1369" s="246">
        <v>45041</v>
      </c>
      <c r="B1369" s="203" t="s">
        <v>541</v>
      </c>
      <c r="C1369" s="106">
        <v>6637.1</v>
      </c>
      <c r="D1369" s="203" t="s">
        <v>452</v>
      </c>
      <c r="E1369" s="203" t="s">
        <v>7139</v>
      </c>
      <c r="F1369" t="s">
        <v>2936</v>
      </c>
      <c r="H1369" s="293">
        <v>2</v>
      </c>
      <c r="I1369" s="203">
        <v>1499</v>
      </c>
      <c r="J1369" s="204" t="s">
        <v>2937</v>
      </c>
      <c r="K1369" s="203">
        <v>1798.8</v>
      </c>
      <c r="L1369" s="203" t="s">
        <v>459</v>
      </c>
      <c r="M1369" s="203" t="s">
        <v>7116</v>
      </c>
      <c r="N1369" t="s">
        <v>7117</v>
      </c>
    </row>
    <row r="1370" spans="1:14" x14ac:dyDescent="0.2">
      <c r="A1370" s="246">
        <v>45042</v>
      </c>
      <c r="B1370" s="203" t="s">
        <v>541</v>
      </c>
      <c r="C1370" s="106">
        <v>6637.1</v>
      </c>
      <c r="D1370" s="203" t="s">
        <v>452</v>
      </c>
      <c r="E1370" s="203" t="s">
        <v>7139</v>
      </c>
      <c r="F1370" t="s">
        <v>2936</v>
      </c>
      <c r="H1370" s="293">
        <v>2</v>
      </c>
      <c r="I1370" s="203">
        <v>1499</v>
      </c>
      <c r="J1370" s="204" t="s">
        <v>2937</v>
      </c>
      <c r="K1370" s="203">
        <v>1798.8</v>
      </c>
      <c r="L1370" s="203" t="s">
        <v>459</v>
      </c>
      <c r="M1370" s="203" t="s">
        <v>7116</v>
      </c>
      <c r="N1370" t="s">
        <v>7117</v>
      </c>
    </row>
    <row r="1371" spans="1:14" x14ac:dyDescent="0.2">
      <c r="A1371" s="246">
        <v>45044</v>
      </c>
      <c r="B1371" s="203" t="s">
        <v>541</v>
      </c>
      <c r="C1371" s="106">
        <v>6637.1</v>
      </c>
      <c r="D1371" s="203" t="s">
        <v>452</v>
      </c>
      <c r="E1371" s="203" t="s">
        <v>7139</v>
      </c>
      <c r="F1371" t="s">
        <v>2936</v>
      </c>
      <c r="H1371" s="293">
        <v>2</v>
      </c>
      <c r="I1371" s="203">
        <v>1499</v>
      </c>
      <c r="J1371" s="204" t="s">
        <v>2937</v>
      </c>
      <c r="K1371" s="203">
        <v>1798.8</v>
      </c>
      <c r="L1371" s="203" t="s">
        <v>459</v>
      </c>
      <c r="M1371" s="203" t="s">
        <v>7116</v>
      </c>
      <c r="N1371" t="s">
        <v>7117</v>
      </c>
    </row>
    <row r="1372" spans="1:14" x14ac:dyDescent="0.2">
      <c r="A1372" s="246">
        <v>45035</v>
      </c>
      <c r="B1372" s="203" t="s">
        <v>541</v>
      </c>
      <c r="C1372" s="106">
        <v>6637.1</v>
      </c>
      <c r="D1372" s="203" t="s">
        <v>452</v>
      </c>
      <c r="E1372" s="203" t="s">
        <v>7139</v>
      </c>
      <c r="F1372" t="s">
        <v>2936</v>
      </c>
      <c r="H1372" s="293">
        <v>2</v>
      </c>
      <c r="I1372" s="203">
        <v>1499</v>
      </c>
      <c r="J1372" s="204" t="s">
        <v>2937</v>
      </c>
      <c r="K1372" s="203">
        <v>1798.8</v>
      </c>
      <c r="L1372" s="203" t="s">
        <v>459</v>
      </c>
      <c r="M1372" s="203" t="s">
        <v>7116</v>
      </c>
      <c r="N1372" t="s">
        <v>7117</v>
      </c>
    </row>
    <row r="1373" spans="1:14" x14ac:dyDescent="0.2">
      <c r="A1373" s="246">
        <v>45035</v>
      </c>
      <c r="B1373" s="203" t="s">
        <v>541</v>
      </c>
      <c r="C1373" s="106">
        <v>6746.1</v>
      </c>
      <c r="D1373" s="203" t="s">
        <v>452</v>
      </c>
      <c r="E1373" s="203" t="s">
        <v>7139</v>
      </c>
      <c r="F1373" t="s">
        <v>2936</v>
      </c>
      <c r="H1373" s="293">
        <v>2</v>
      </c>
      <c r="I1373" s="203">
        <v>1499</v>
      </c>
      <c r="J1373" s="204" t="s">
        <v>2937</v>
      </c>
      <c r="K1373" s="203">
        <v>1798.8</v>
      </c>
      <c r="L1373" s="203" t="s">
        <v>459</v>
      </c>
      <c r="M1373" s="203" t="s">
        <v>7116</v>
      </c>
      <c r="N1373" t="s">
        <v>7117</v>
      </c>
    </row>
    <row r="1374" spans="1:14" x14ac:dyDescent="0.2">
      <c r="A1374" s="246">
        <v>45040</v>
      </c>
      <c r="B1374" s="203" t="s">
        <v>541</v>
      </c>
      <c r="C1374" s="106">
        <v>6762.1</v>
      </c>
      <c r="D1374" s="203" t="s">
        <v>452</v>
      </c>
      <c r="E1374" s="203" t="s">
        <v>7139</v>
      </c>
      <c r="F1374" t="s">
        <v>2936</v>
      </c>
      <c r="H1374" s="293">
        <v>4</v>
      </c>
      <c r="I1374" s="203">
        <v>1499</v>
      </c>
      <c r="J1374" s="204" t="s">
        <v>2937</v>
      </c>
      <c r="K1374" s="203">
        <v>1798.8</v>
      </c>
      <c r="L1374" s="203" t="s">
        <v>459</v>
      </c>
      <c r="M1374" s="203" t="s">
        <v>7116</v>
      </c>
      <c r="N1374" t="s">
        <v>7117</v>
      </c>
    </row>
    <row r="1375" spans="1:14" x14ac:dyDescent="0.2">
      <c r="A1375" s="246">
        <v>45041</v>
      </c>
      <c r="B1375" s="203" t="s">
        <v>541</v>
      </c>
      <c r="C1375" s="106">
        <v>6762.1</v>
      </c>
      <c r="D1375" s="203" t="s">
        <v>452</v>
      </c>
      <c r="E1375" s="203" t="s">
        <v>7139</v>
      </c>
      <c r="F1375" t="s">
        <v>2936</v>
      </c>
      <c r="H1375" s="293">
        <v>4</v>
      </c>
      <c r="I1375" s="203">
        <v>1499</v>
      </c>
      <c r="J1375" s="204" t="s">
        <v>2937</v>
      </c>
      <c r="K1375" s="203">
        <v>1798.8</v>
      </c>
      <c r="L1375" s="203" t="s">
        <v>459</v>
      </c>
      <c r="M1375" s="203" t="s">
        <v>7116</v>
      </c>
      <c r="N1375" t="s">
        <v>7117</v>
      </c>
    </row>
    <row r="1376" spans="1:14" x14ac:dyDescent="0.2">
      <c r="A1376" s="246">
        <v>45042</v>
      </c>
      <c r="B1376" s="203" t="s">
        <v>541</v>
      </c>
      <c r="C1376" s="106">
        <v>6762.1</v>
      </c>
      <c r="D1376" s="203" t="s">
        <v>452</v>
      </c>
      <c r="E1376" s="203" t="s">
        <v>7139</v>
      </c>
      <c r="F1376" t="s">
        <v>2936</v>
      </c>
      <c r="H1376" s="293">
        <v>4</v>
      </c>
      <c r="I1376" s="203">
        <v>1499</v>
      </c>
      <c r="J1376" s="204" t="s">
        <v>2937</v>
      </c>
      <c r="K1376" s="203">
        <v>1798.8</v>
      </c>
      <c r="L1376" s="203" t="s">
        <v>459</v>
      </c>
      <c r="M1376" s="203" t="s">
        <v>7116</v>
      </c>
      <c r="N1376" t="s">
        <v>7117</v>
      </c>
    </row>
    <row r="1377" spans="1:14" x14ac:dyDescent="0.2">
      <c r="A1377" s="246">
        <v>45043</v>
      </c>
      <c r="B1377" s="203" t="s">
        <v>541</v>
      </c>
      <c r="C1377" s="106">
        <v>6762.1</v>
      </c>
      <c r="D1377" s="203" t="s">
        <v>452</v>
      </c>
      <c r="E1377" s="203" t="s">
        <v>7139</v>
      </c>
      <c r="F1377" t="s">
        <v>2936</v>
      </c>
      <c r="H1377" s="293">
        <v>4</v>
      </c>
      <c r="I1377" s="203">
        <v>1499</v>
      </c>
      <c r="J1377" s="204" t="s">
        <v>2937</v>
      </c>
      <c r="K1377" s="203">
        <v>1798.8</v>
      </c>
      <c r="L1377" s="203" t="s">
        <v>459</v>
      </c>
      <c r="M1377" s="203" t="s">
        <v>7116</v>
      </c>
      <c r="N1377" t="s">
        <v>7117</v>
      </c>
    </row>
    <row r="1378" spans="1:14" x14ac:dyDescent="0.2">
      <c r="A1378" s="246">
        <v>45044</v>
      </c>
      <c r="B1378" s="203" t="s">
        <v>541</v>
      </c>
      <c r="C1378" s="106">
        <v>6762.1</v>
      </c>
      <c r="D1378" s="203" t="s">
        <v>452</v>
      </c>
      <c r="E1378" s="203" t="s">
        <v>7139</v>
      </c>
      <c r="F1378" t="s">
        <v>2936</v>
      </c>
      <c r="H1378" s="293">
        <v>4</v>
      </c>
      <c r="I1378" s="203">
        <v>1499</v>
      </c>
      <c r="J1378" s="204" t="s">
        <v>2937</v>
      </c>
      <c r="K1378" s="203">
        <v>1798.8</v>
      </c>
      <c r="L1378" s="203" t="s">
        <v>459</v>
      </c>
      <c r="M1378" s="203" t="s">
        <v>7116</v>
      </c>
      <c r="N1378" t="s">
        <v>7117</v>
      </c>
    </row>
    <row r="1379" spans="1:14" x14ac:dyDescent="0.2">
      <c r="A1379" s="246">
        <v>45041</v>
      </c>
      <c r="B1379" s="203" t="s">
        <v>541</v>
      </c>
      <c r="C1379" s="106">
        <v>6746.1</v>
      </c>
      <c r="D1379" s="203" t="s">
        <v>452</v>
      </c>
      <c r="E1379" s="203" t="s">
        <v>7139</v>
      </c>
      <c r="F1379" t="s">
        <v>2936</v>
      </c>
      <c r="H1379" s="293">
        <v>2</v>
      </c>
      <c r="I1379" s="203">
        <v>1499</v>
      </c>
      <c r="J1379" s="204" t="s">
        <v>2937</v>
      </c>
      <c r="K1379" s="203">
        <v>1798.8</v>
      </c>
      <c r="L1379" s="203" t="s">
        <v>459</v>
      </c>
      <c r="M1379" s="203" t="s">
        <v>7116</v>
      </c>
      <c r="N1379" t="s">
        <v>7117</v>
      </c>
    </row>
    <row r="1380" spans="1:14" x14ac:dyDescent="0.2">
      <c r="A1380" s="246">
        <v>45042</v>
      </c>
      <c r="B1380" s="203" t="s">
        <v>541</v>
      </c>
      <c r="C1380" s="106">
        <v>6746.1</v>
      </c>
      <c r="D1380" s="203" t="s">
        <v>452</v>
      </c>
      <c r="E1380" s="203" t="s">
        <v>7139</v>
      </c>
      <c r="F1380" t="s">
        <v>2936</v>
      </c>
      <c r="H1380" s="293">
        <v>2</v>
      </c>
      <c r="I1380" s="203">
        <v>1499</v>
      </c>
      <c r="J1380" s="204" t="s">
        <v>2937</v>
      </c>
      <c r="K1380" s="203">
        <v>1798.8</v>
      </c>
      <c r="L1380" s="203" t="s">
        <v>459</v>
      </c>
      <c r="M1380" s="203" t="s">
        <v>7116</v>
      </c>
      <c r="N1380" t="s">
        <v>7117</v>
      </c>
    </row>
    <row r="1381" spans="1:14" x14ac:dyDescent="0.2">
      <c r="A1381" s="246">
        <v>45044</v>
      </c>
      <c r="B1381" s="203" t="s">
        <v>541</v>
      </c>
      <c r="C1381" s="106">
        <v>6746.1</v>
      </c>
      <c r="D1381" s="203" t="s">
        <v>452</v>
      </c>
      <c r="E1381" s="203" t="s">
        <v>7139</v>
      </c>
      <c r="F1381" t="s">
        <v>2936</v>
      </c>
      <c r="H1381" s="293">
        <v>1</v>
      </c>
      <c r="I1381" s="203">
        <v>1499</v>
      </c>
      <c r="J1381" s="204" t="s">
        <v>2937</v>
      </c>
      <c r="K1381" s="203">
        <v>1798.8</v>
      </c>
      <c r="L1381" s="203" t="s">
        <v>459</v>
      </c>
      <c r="M1381" s="203" t="s">
        <v>7116</v>
      </c>
      <c r="N1381" t="s">
        <v>7117</v>
      </c>
    </row>
    <row r="1382" spans="1:14" x14ac:dyDescent="0.2">
      <c r="A1382" s="246">
        <v>45034</v>
      </c>
      <c r="B1382" s="203" t="s">
        <v>541</v>
      </c>
      <c r="C1382" s="106">
        <v>6762.1</v>
      </c>
      <c r="D1382" s="203" t="s">
        <v>452</v>
      </c>
      <c r="E1382" s="203" t="s">
        <v>7139</v>
      </c>
      <c r="F1382" t="s">
        <v>2936</v>
      </c>
      <c r="H1382" s="293">
        <v>4</v>
      </c>
      <c r="I1382" s="203">
        <v>1499</v>
      </c>
      <c r="J1382" s="204" t="s">
        <v>2937</v>
      </c>
      <c r="K1382" s="203">
        <v>1798.8</v>
      </c>
      <c r="L1382" s="203" t="s">
        <v>459</v>
      </c>
      <c r="M1382" s="203" t="s">
        <v>7116</v>
      </c>
      <c r="N1382" t="s">
        <v>7117</v>
      </c>
    </row>
    <row r="1383" spans="1:14" x14ac:dyDescent="0.2">
      <c r="A1383" s="246">
        <v>45035</v>
      </c>
      <c r="B1383" s="203" t="s">
        <v>541</v>
      </c>
      <c r="C1383" s="106">
        <v>6762.1</v>
      </c>
      <c r="D1383" s="203" t="s">
        <v>452</v>
      </c>
      <c r="E1383" s="203" t="s">
        <v>7139</v>
      </c>
      <c r="F1383" t="s">
        <v>2936</v>
      </c>
      <c r="H1383" s="293">
        <v>3</v>
      </c>
      <c r="I1383" s="203">
        <v>1499</v>
      </c>
      <c r="J1383" s="204" t="s">
        <v>2937</v>
      </c>
      <c r="K1383" s="203">
        <v>1798.8</v>
      </c>
      <c r="L1383" s="203" t="s">
        <v>459</v>
      </c>
      <c r="M1383" s="203" t="s">
        <v>7116</v>
      </c>
      <c r="N1383" t="s">
        <v>7117</v>
      </c>
    </row>
    <row r="1384" spans="1:14" x14ac:dyDescent="0.2">
      <c r="A1384" s="246">
        <v>45036</v>
      </c>
      <c r="B1384" s="203" t="s">
        <v>541</v>
      </c>
      <c r="C1384" s="106">
        <v>6762.1</v>
      </c>
      <c r="D1384" s="203" t="s">
        <v>452</v>
      </c>
      <c r="E1384" s="203" t="s">
        <v>7139</v>
      </c>
      <c r="F1384" t="s">
        <v>2936</v>
      </c>
      <c r="H1384" s="293">
        <v>7</v>
      </c>
      <c r="I1384" s="203">
        <v>1499</v>
      </c>
      <c r="J1384" s="204" t="s">
        <v>2937</v>
      </c>
      <c r="K1384" s="203">
        <v>1798.8</v>
      </c>
      <c r="L1384" s="203" t="s">
        <v>459</v>
      </c>
      <c r="M1384" s="203" t="s">
        <v>7116</v>
      </c>
      <c r="N1384" t="s">
        <v>7117</v>
      </c>
    </row>
    <row r="1385" spans="1:14" x14ac:dyDescent="0.2">
      <c r="A1385" s="246">
        <v>45037</v>
      </c>
      <c r="B1385" s="203" t="s">
        <v>541</v>
      </c>
      <c r="C1385" s="106">
        <v>6762.1</v>
      </c>
      <c r="D1385" s="203" t="s">
        <v>452</v>
      </c>
      <c r="E1385" s="203" t="s">
        <v>7139</v>
      </c>
      <c r="F1385" t="s">
        <v>2936</v>
      </c>
      <c r="H1385" s="293">
        <v>8</v>
      </c>
      <c r="I1385" s="203">
        <v>1499</v>
      </c>
      <c r="J1385" s="204" t="s">
        <v>2937</v>
      </c>
      <c r="K1385" s="203">
        <v>1798.8</v>
      </c>
      <c r="L1385" s="203" t="s">
        <v>459</v>
      </c>
      <c r="M1385" s="203" t="s">
        <v>7116</v>
      </c>
      <c r="N1385" t="s">
        <v>7117</v>
      </c>
    </row>
    <row r="1386" spans="1:14" x14ac:dyDescent="0.2">
      <c r="A1386" s="246">
        <v>45035</v>
      </c>
      <c r="B1386" s="203" t="s">
        <v>541</v>
      </c>
      <c r="C1386" s="106">
        <v>80830.16</v>
      </c>
      <c r="D1386" s="203" t="s">
        <v>452</v>
      </c>
      <c r="E1386" s="203" t="s">
        <v>7130</v>
      </c>
      <c r="F1386" t="s">
        <v>3859</v>
      </c>
      <c r="H1386" s="293">
        <v>4</v>
      </c>
      <c r="I1386" s="203">
        <v>313</v>
      </c>
      <c r="J1386" s="204" t="s">
        <v>2937</v>
      </c>
      <c r="K1386" s="203">
        <v>375.6</v>
      </c>
      <c r="L1386" s="203" t="s">
        <v>459</v>
      </c>
      <c r="M1386" s="203" t="s">
        <v>7116</v>
      </c>
      <c r="N1386" t="s">
        <v>7117</v>
      </c>
    </row>
    <row r="1387" spans="1:14" x14ac:dyDescent="0.2">
      <c r="A1387" s="246">
        <v>45036</v>
      </c>
      <c r="B1387" s="203" t="s">
        <v>541</v>
      </c>
      <c r="C1387" s="106">
        <v>80830.16</v>
      </c>
      <c r="D1387" s="203" t="s">
        <v>452</v>
      </c>
      <c r="E1387" s="203" t="s">
        <v>7130</v>
      </c>
      <c r="F1387" t="s">
        <v>3859</v>
      </c>
      <c r="H1387" s="293">
        <v>4</v>
      </c>
      <c r="I1387" s="203">
        <v>313</v>
      </c>
      <c r="J1387" s="204" t="s">
        <v>2937</v>
      </c>
      <c r="K1387" s="203">
        <v>375.6</v>
      </c>
      <c r="L1387" s="203" t="s">
        <v>459</v>
      </c>
      <c r="M1387" s="203" t="s">
        <v>7116</v>
      </c>
      <c r="N1387" t="s">
        <v>7117</v>
      </c>
    </row>
    <row r="1388" spans="1:14" x14ac:dyDescent="0.2">
      <c r="A1388" s="246">
        <v>45040</v>
      </c>
      <c r="B1388" s="203" t="s">
        <v>541</v>
      </c>
      <c r="C1388" s="106">
        <v>80830.16</v>
      </c>
      <c r="D1388" s="203" t="s">
        <v>452</v>
      </c>
      <c r="E1388" s="203" t="s">
        <v>7130</v>
      </c>
      <c r="F1388" t="s">
        <v>3859</v>
      </c>
      <c r="H1388" s="293">
        <v>8</v>
      </c>
      <c r="I1388" s="203">
        <v>313</v>
      </c>
      <c r="J1388" s="204" t="s">
        <v>2937</v>
      </c>
      <c r="K1388" s="203">
        <v>375.6</v>
      </c>
      <c r="L1388" s="203" t="s">
        <v>459</v>
      </c>
      <c r="M1388" s="203" t="s">
        <v>7116</v>
      </c>
      <c r="N1388" t="s">
        <v>7117</v>
      </c>
    </row>
    <row r="1389" spans="1:14" x14ac:dyDescent="0.2">
      <c r="A1389" s="246">
        <v>45041</v>
      </c>
      <c r="B1389" s="203" t="s">
        <v>541</v>
      </c>
      <c r="C1389" s="106">
        <v>80830.16</v>
      </c>
      <c r="D1389" s="203" t="s">
        <v>452</v>
      </c>
      <c r="E1389" s="203" t="s">
        <v>7130</v>
      </c>
      <c r="F1389" t="s">
        <v>3859</v>
      </c>
      <c r="H1389" s="293">
        <v>8</v>
      </c>
      <c r="I1389" s="203">
        <v>313</v>
      </c>
      <c r="J1389" s="204" t="s">
        <v>2937</v>
      </c>
      <c r="K1389" s="203">
        <v>375.6</v>
      </c>
      <c r="L1389" s="203" t="s">
        <v>459</v>
      </c>
      <c r="M1389" s="203" t="s">
        <v>7116</v>
      </c>
      <c r="N1389" t="s">
        <v>7117</v>
      </c>
    </row>
    <row r="1390" spans="1:14" x14ac:dyDescent="0.2">
      <c r="A1390" s="246">
        <v>45040</v>
      </c>
      <c r="B1390" s="203" t="s">
        <v>541</v>
      </c>
      <c r="C1390" s="106">
        <v>80830.16</v>
      </c>
      <c r="D1390" s="203" t="s">
        <v>452</v>
      </c>
      <c r="E1390" s="203" t="s">
        <v>7115</v>
      </c>
      <c r="F1390" t="s">
        <v>4389</v>
      </c>
      <c r="H1390" s="293">
        <v>3</v>
      </c>
      <c r="I1390" s="203">
        <v>356</v>
      </c>
      <c r="J1390" s="204" t="s">
        <v>2937</v>
      </c>
      <c r="K1390" s="203">
        <v>427.2</v>
      </c>
      <c r="L1390" s="203" t="s">
        <v>459</v>
      </c>
      <c r="M1390" s="203" t="s">
        <v>7116</v>
      </c>
      <c r="N1390" t="s">
        <v>7117</v>
      </c>
    </row>
    <row r="1391" spans="1:14" x14ac:dyDescent="0.2">
      <c r="A1391" s="246">
        <v>45041</v>
      </c>
      <c r="B1391" s="203" t="s">
        <v>541</v>
      </c>
      <c r="C1391" s="106">
        <v>80830.16</v>
      </c>
      <c r="D1391" s="203" t="s">
        <v>452</v>
      </c>
      <c r="E1391" s="203" t="s">
        <v>7115</v>
      </c>
      <c r="F1391" t="s">
        <v>4389</v>
      </c>
      <c r="H1391" s="293">
        <v>6</v>
      </c>
      <c r="I1391" s="203">
        <v>356</v>
      </c>
      <c r="J1391" s="204" t="s">
        <v>2937</v>
      </c>
      <c r="K1391" s="203">
        <v>427.2</v>
      </c>
      <c r="L1391" s="203" t="s">
        <v>459</v>
      </c>
      <c r="M1391" s="203" t="s">
        <v>7116</v>
      </c>
      <c r="N1391" t="s">
        <v>7117</v>
      </c>
    </row>
    <row r="1392" spans="1:14" x14ac:dyDescent="0.2">
      <c r="A1392" s="246">
        <v>45042</v>
      </c>
      <c r="B1392" s="203" t="s">
        <v>541</v>
      </c>
      <c r="C1392" s="106">
        <v>80830.16</v>
      </c>
      <c r="D1392" s="203" t="s">
        <v>452</v>
      </c>
      <c r="E1392" s="203" t="s">
        <v>7115</v>
      </c>
      <c r="F1392" t="s">
        <v>4389</v>
      </c>
      <c r="H1392" s="293">
        <v>4</v>
      </c>
      <c r="I1392" s="203">
        <v>356</v>
      </c>
      <c r="J1392" s="204" t="s">
        <v>2937</v>
      </c>
      <c r="K1392" s="203">
        <v>427.2</v>
      </c>
      <c r="L1392" s="203" t="s">
        <v>459</v>
      </c>
      <c r="M1392" s="203" t="s">
        <v>7116</v>
      </c>
      <c r="N1392" t="s">
        <v>7117</v>
      </c>
    </row>
    <row r="1393" spans="1:14" x14ac:dyDescent="0.2">
      <c r="A1393" s="246">
        <v>45043</v>
      </c>
      <c r="B1393" s="203" t="s">
        <v>541</v>
      </c>
      <c r="C1393" s="106">
        <v>80830.16</v>
      </c>
      <c r="D1393" s="203" t="s">
        <v>452</v>
      </c>
      <c r="E1393" s="203" t="s">
        <v>7115</v>
      </c>
      <c r="F1393" t="s">
        <v>4389</v>
      </c>
      <c r="H1393" s="293">
        <v>8</v>
      </c>
      <c r="I1393" s="203">
        <v>356</v>
      </c>
      <c r="J1393" s="204" t="s">
        <v>2937</v>
      </c>
      <c r="K1393" s="203">
        <v>427.2</v>
      </c>
      <c r="L1393" s="203" t="s">
        <v>459</v>
      </c>
      <c r="M1393" s="203" t="s">
        <v>7116</v>
      </c>
      <c r="N1393" t="s">
        <v>7117</v>
      </c>
    </row>
    <row r="1394" spans="1:14" x14ac:dyDescent="0.2">
      <c r="A1394" s="246">
        <v>45044</v>
      </c>
      <c r="B1394" s="203" t="s">
        <v>541</v>
      </c>
      <c r="C1394" s="106">
        <v>80830.16</v>
      </c>
      <c r="D1394" s="203" t="s">
        <v>452</v>
      </c>
      <c r="E1394" s="203" t="s">
        <v>7115</v>
      </c>
      <c r="F1394" t="s">
        <v>4389</v>
      </c>
      <c r="H1394" s="293">
        <v>6</v>
      </c>
      <c r="I1394" s="203">
        <v>356</v>
      </c>
      <c r="J1394" s="204" t="s">
        <v>2937</v>
      </c>
      <c r="K1394" s="203">
        <v>427.2</v>
      </c>
      <c r="L1394" s="203" t="s">
        <v>459</v>
      </c>
      <c r="M1394" s="203" t="s">
        <v>7116</v>
      </c>
      <c r="N1394" t="s">
        <v>7117</v>
      </c>
    </row>
    <row r="1395" spans="1:14" x14ac:dyDescent="0.2">
      <c r="A1395" s="246">
        <v>45040</v>
      </c>
      <c r="B1395" s="203" t="s">
        <v>541</v>
      </c>
      <c r="C1395" s="106">
        <v>6637.1</v>
      </c>
      <c r="D1395" s="203" t="s">
        <v>452</v>
      </c>
      <c r="E1395" s="203" t="s">
        <v>7115</v>
      </c>
      <c r="F1395" t="s">
        <v>4389</v>
      </c>
      <c r="H1395" s="293">
        <v>2</v>
      </c>
      <c r="I1395" s="203">
        <v>356</v>
      </c>
      <c r="J1395" s="204" t="s">
        <v>2937</v>
      </c>
      <c r="K1395" s="203">
        <v>427.2</v>
      </c>
      <c r="L1395" s="203" t="s">
        <v>459</v>
      </c>
      <c r="M1395" s="203" t="s">
        <v>7116</v>
      </c>
      <c r="N1395" t="s">
        <v>7117</v>
      </c>
    </row>
    <row r="1396" spans="1:14" x14ac:dyDescent="0.2">
      <c r="A1396" s="246">
        <v>45041</v>
      </c>
      <c r="B1396" s="203" t="s">
        <v>541</v>
      </c>
      <c r="C1396" s="106">
        <v>6637.1</v>
      </c>
      <c r="D1396" s="203" t="s">
        <v>452</v>
      </c>
      <c r="E1396" s="203" t="s">
        <v>7115</v>
      </c>
      <c r="F1396" t="s">
        <v>4389</v>
      </c>
      <c r="H1396" s="293">
        <v>2</v>
      </c>
      <c r="I1396" s="203">
        <v>356</v>
      </c>
      <c r="J1396" s="204" t="s">
        <v>2937</v>
      </c>
      <c r="K1396" s="203">
        <v>427.2</v>
      </c>
      <c r="L1396" s="203" t="s">
        <v>459</v>
      </c>
      <c r="M1396" s="203" t="s">
        <v>7116</v>
      </c>
      <c r="N1396" t="s">
        <v>7117</v>
      </c>
    </row>
    <row r="1397" spans="1:14" x14ac:dyDescent="0.2">
      <c r="A1397" s="246">
        <v>45042</v>
      </c>
      <c r="B1397" s="203" t="s">
        <v>541</v>
      </c>
      <c r="C1397" s="106">
        <v>6637.1</v>
      </c>
      <c r="D1397" s="203" t="s">
        <v>452</v>
      </c>
      <c r="E1397" s="203" t="s">
        <v>7115</v>
      </c>
      <c r="F1397" t="s">
        <v>4389</v>
      </c>
      <c r="H1397" s="293">
        <v>2</v>
      </c>
      <c r="I1397" s="203">
        <v>356</v>
      </c>
      <c r="J1397" s="204" t="s">
        <v>2937</v>
      </c>
      <c r="K1397" s="203">
        <v>427.2</v>
      </c>
      <c r="L1397" s="203" t="s">
        <v>459</v>
      </c>
      <c r="M1397" s="203" t="s">
        <v>7116</v>
      </c>
      <c r="N1397" t="s">
        <v>7117</v>
      </c>
    </row>
    <row r="1398" spans="1:14" x14ac:dyDescent="0.2">
      <c r="A1398" s="246">
        <v>45044</v>
      </c>
      <c r="B1398" s="203" t="s">
        <v>541</v>
      </c>
      <c r="C1398" s="106">
        <v>6637.1</v>
      </c>
      <c r="D1398" s="203" t="s">
        <v>452</v>
      </c>
      <c r="E1398" s="203" t="s">
        <v>7115</v>
      </c>
      <c r="F1398" t="s">
        <v>4389</v>
      </c>
      <c r="H1398" s="293">
        <v>2</v>
      </c>
      <c r="I1398" s="203">
        <v>356</v>
      </c>
      <c r="J1398" s="204" t="s">
        <v>2937</v>
      </c>
      <c r="K1398" s="203">
        <v>427.2</v>
      </c>
      <c r="L1398" s="203" t="s">
        <v>459</v>
      </c>
      <c r="M1398" s="203" t="s">
        <v>7116</v>
      </c>
      <c r="N1398" t="s">
        <v>7117</v>
      </c>
    </row>
    <row r="1399" spans="1:14" x14ac:dyDescent="0.2">
      <c r="A1399" s="246">
        <v>45035</v>
      </c>
      <c r="B1399" s="203" t="s">
        <v>541</v>
      </c>
      <c r="C1399" s="106">
        <v>80830.16</v>
      </c>
      <c r="D1399" s="203" t="s">
        <v>452</v>
      </c>
      <c r="E1399" s="203" t="s">
        <v>7115</v>
      </c>
      <c r="F1399" t="s">
        <v>4389</v>
      </c>
      <c r="H1399" s="293">
        <v>8</v>
      </c>
      <c r="I1399" s="203">
        <v>356</v>
      </c>
      <c r="J1399" s="204" t="s">
        <v>2937</v>
      </c>
      <c r="K1399" s="203">
        <v>427.2</v>
      </c>
      <c r="L1399" s="203" t="s">
        <v>459</v>
      </c>
      <c r="M1399" s="203" t="s">
        <v>7116</v>
      </c>
      <c r="N1399" t="s">
        <v>7117</v>
      </c>
    </row>
    <row r="1400" spans="1:14" x14ac:dyDescent="0.2">
      <c r="A1400" s="246">
        <v>45036</v>
      </c>
      <c r="B1400" s="203" t="s">
        <v>541</v>
      </c>
      <c r="C1400" s="106">
        <v>80830.16</v>
      </c>
      <c r="D1400" s="203" t="s">
        <v>452</v>
      </c>
      <c r="E1400" s="203" t="s">
        <v>7115</v>
      </c>
      <c r="F1400" t="s">
        <v>4389</v>
      </c>
      <c r="H1400" s="293">
        <v>7</v>
      </c>
      <c r="I1400" s="203">
        <v>356</v>
      </c>
      <c r="J1400" s="204" t="s">
        <v>2937</v>
      </c>
      <c r="K1400" s="203">
        <v>427.2</v>
      </c>
      <c r="L1400" s="203" t="s">
        <v>459</v>
      </c>
      <c r="M1400" s="203" t="s">
        <v>7116</v>
      </c>
      <c r="N1400" t="s">
        <v>7117</v>
      </c>
    </row>
    <row r="1401" spans="1:14" x14ac:dyDescent="0.2">
      <c r="A1401" s="246">
        <v>45037</v>
      </c>
      <c r="B1401" s="203" t="s">
        <v>541</v>
      </c>
      <c r="C1401" s="106">
        <v>80830.16</v>
      </c>
      <c r="D1401" s="203" t="s">
        <v>452</v>
      </c>
      <c r="E1401" s="203" t="s">
        <v>7115</v>
      </c>
      <c r="F1401" t="s">
        <v>4389</v>
      </c>
      <c r="H1401" s="293">
        <v>8</v>
      </c>
      <c r="I1401" s="203">
        <v>356</v>
      </c>
      <c r="J1401" s="204" t="s">
        <v>2937</v>
      </c>
      <c r="K1401" s="203">
        <v>427.2</v>
      </c>
      <c r="L1401" s="203" t="s">
        <v>459</v>
      </c>
      <c r="M1401" s="203" t="s">
        <v>7116</v>
      </c>
      <c r="N1401" t="s">
        <v>7117</v>
      </c>
    </row>
    <row r="1402" spans="1:14" x14ac:dyDescent="0.2">
      <c r="A1402" s="246">
        <v>45040</v>
      </c>
      <c r="B1402" s="203" t="s">
        <v>541</v>
      </c>
      <c r="C1402" s="106">
        <v>6681.1</v>
      </c>
      <c r="D1402" s="203" t="s">
        <v>452</v>
      </c>
      <c r="E1402" s="203" t="s">
        <v>7136</v>
      </c>
      <c r="F1402" t="s">
        <v>7137</v>
      </c>
      <c r="H1402" s="293">
        <v>8</v>
      </c>
      <c r="I1402" s="203">
        <v>403</v>
      </c>
      <c r="J1402" s="204" t="s">
        <v>2937</v>
      </c>
      <c r="K1402" s="203">
        <v>483.6</v>
      </c>
      <c r="L1402" s="203" t="s">
        <v>459</v>
      </c>
      <c r="M1402" s="203" t="s">
        <v>7116</v>
      </c>
      <c r="N1402" t="s">
        <v>7117</v>
      </c>
    </row>
    <row r="1403" spans="1:14" x14ac:dyDescent="0.2">
      <c r="A1403" s="246">
        <v>45041</v>
      </c>
      <c r="B1403" s="203" t="s">
        <v>541</v>
      </c>
      <c r="C1403" s="106">
        <v>6681.1</v>
      </c>
      <c r="D1403" s="203" t="s">
        <v>452</v>
      </c>
      <c r="E1403" s="203" t="s">
        <v>7136</v>
      </c>
      <c r="F1403" t="s">
        <v>7137</v>
      </c>
      <c r="H1403" s="293">
        <v>8</v>
      </c>
      <c r="I1403" s="203">
        <v>403</v>
      </c>
      <c r="J1403" s="204" t="s">
        <v>2937</v>
      </c>
      <c r="K1403" s="203">
        <v>483.6</v>
      </c>
      <c r="L1403" s="203" t="s">
        <v>459</v>
      </c>
      <c r="M1403" s="203" t="s">
        <v>7116</v>
      </c>
      <c r="N1403" t="s">
        <v>7117</v>
      </c>
    </row>
    <row r="1404" spans="1:14" x14ac:dyDescent="0.2">
      <c r="A1404" s="246">
        <v>45042</v>
      </c>
      <c r="B1404" s="203" t="s">
        <v>541</v>
      </c>
      <c r="C1404" s="106">
        <v>6681.1</v>
      </c>
      <c r="D1404" s="203" t="s">
        <v>452</v>
      </c>
      <c r="E1404" s="203" t="s">
        <v>7136</v>
      </c>
      <c r="F1404" t="s">
        <v>7137</v>
      </c>
      <c r="H1404" s="293">
        <v>8</v>
      </c>
      <c r="I1404" s="203">
        <v>403</v>
      </c>
      <c r="J1404" s="204" t="s">
        <v>2937</v>
      </c>
      <c r="K1404" s="203">
        <v>483.6</v>
      </c>
      <c r="L1404" s="203" t="s">
        <v>459</v>
      </c>
      <c r="M1404" s="203" t="s">
        <v>7116</v>
      </c>
      <c r="N1404" t="s">
        <v>7117</v>
      </c>
    </row>
    <row r="1405" spans="1:14" x14ac:dyDescent="0.2">
      <c r="A1405" s="246">
        <v>45044</v>
      </c>
      <c r="B1405" s="203" t="s">
        <v>541</v>
      </c>
      <c r="C1405" s="106">
        <v>6681.1</v>
      </c>
      <c r="D1405" s="203" t="s">
        <v>452</v>
      </c>
      <c r="E1405" s="203" t="s">
        <v>7136</v>
      </c>
      <c r="F1405" t="s">
        <v>7137</v>
      </c>
      <c r="H1405" s="293">
        <v>8</v>
      </c>
      <c r="I1405" s="203">
        <v>403</v>
      </c>
      <c r="J1405" s="204" t="s">
        <v>2937</v>
      </c>
      <c r="K1405" s="203">
        <v>483.6</v>
      </c>
      <c r="L1405" s="203" t="s">
        <v>459</v>
      </c>
      <c r="M1405" s="203" t="s">
        <v>7116</v>
      </c>
      <c r="N1405" t="s">
        <v>7117</v>
      </c>
    </row>
    <row r="1406" spans="1:14" x14ac:dyDescent="0.2">
      <c r="A1406" s="246">
        <v>45034</v>
      </c>
      <c r="B1406" s="203" t="s">
        <v>541</v>
      </c>
      <c r="C1406" s="106">
        <v>6681.1</v>
      </c>
      <c r="D1406" s="203" t="s">
        <v>452</v>
      </c>
      <c r="E1406" s="203" t="s">
        <v>7136</v>
      </c>
      <c r="F1406" t="s">
        <v>7137</v>
      </c>
      <c r="H1406" s="293">
        <v>8</v>
      </c>
      <c r="I1406" s="203">
        <v>403</v>
      </c>
      <c r="J1406" s="204" t="s">
        <v>2937</v>
      </c>
      <c r="K1406" s="203">
        <v>483.6</v>
      </c>
      <c r="L1406" s="203" t="s">
        <v>459</v>
      </c>
      <c r="M1406" s="203" t="s">
        <v>7116</v>
      </c>
      <c r="N1406" t="s">
        <v>7117</v>
      </c>
    </row>
    <row r="1407" spans="1:14" x14ac:dyDescent="0.2">
      <c r="A1407" s="246">
        <v>45035</v>
      </c>
      <c r="B1407" s="203" t="s">
        <v>541</v>
      </c>
      <c r="C1407" s="106">
        <v>6681.1</v>
      </c>
      <c r="D1407" s="203" t="s">
        <v>452</v>
      </c>
      <c r="E1407" s="203" t="s">
        <v>7136</v>
      </c>
      <c r="F1407" t="s">
        <v>7137</v>
      </c>
      <c r="H1407" s="293">
        <v>8</v>
      </c>
      <c r="I1407" s="203">
        <v>403</v>
      </c>
      <c r="J1407" s="204" t="s">
        <v>2937</v>
      </c>
      <c r="K1407" s="203">
        <v>483.6</v>
      </c>
      <c r="L1407" s="203" t="s">
        <v>459</v>
      </c>
      <c r="M1407" s="203" t="s">
        <v>7116</v>
      </c>
      <c r="N1407" t="s">
        <v>7117</v>
      </c>
    </row>
    <row r="1408" spans="1:14" x14ac:dyDescent="0.2">
      <c r="A1408" s="246">
        <v>45036</v>
      </c>
      <c r="B1408" s="203" t="s">
        <v>541</v>
      </c>
      <c r="C1408" s="106">
        <v>6681.1</v>
      </c>
      <c r="D1408" s="203" t="s">
        <v>452</v>
      </c>
      <c r="E1408" s="203" t="s">
        <v>7136</v>
      </c>
      <c r="F1408" t="s">
        <v>7137</v>
      </c>
      <c r="H1408" s="293">
        <v>8</v>
      </c>
      <c r="I1408" s="203">
        <v>403</v>
      </c>
      <c r="J1408" s="204" t="s">
        <v>2937</v>
      </c>
      <c r="K1408" s="203">
        <v>483.6</v>
      </c>
      <c r="L1408" s="203" t="s">
        <v>459</v>
      </c>
      <c r="M1408" s="203" t="s">
        <v>7116</v>
      </c>
      <c r="N1408" t="s">
        <v>7117</v>
      </c>
    </row>
    <row r="1409" spans="1:14" x14ac:dyDescent="0.2">
      <c r="A1409" s="246">
        <v>45037</v>
      </c>
      <c r="B1409" s="203" t="s">
        <v>541</v>
      </c>
      <c r="C1409" s="106">
        <v>6681.1</v>
      </c>
      <c r="D1409" s="203" t="s">
        <v>452</v>
      </c>
      <c r="E1409" s="203" t="s">
        <v>7136</v>
      </c>
      <c r="F1409" t="s">
        <v>7137</v>
      </c>
      <c r="H1409" s="293">
        <v>8</v>
      </c>
      <c r="I1409" s="203">
        <v>403</v>
      </c>
      <c r="J1409" s="204" t="s">
        <v>2937</v>
      </c>
      <c r="K1409" s="203">
        <v>483.6</v>
      </c>
      <c r="L1409" s="203" t="s">
        <v>459</v>
      </c>
      <c r="M1409" s="203" t="s">
        <v>7116</v>
      </c>
      <c r="N1409" t="s">
        <v>7117</v>
      </c>
    </row>
    <row r="1410" spans="1:14" x14ac:dyDescent="0.2">
      <c r="A1410" s="246">
        <v>45040</v>
      </c>
      <c r="B1410" s="203" t="s">
        <v>541</v>
      </c>
      <c r="C1410" s="106">
        <v>80830.16</v>
      </c>
      <c r="D1410" s="203" t="s">
        <v>452</v>
      </c>
      <c r="E1410" s="203" t="s">
        <v>7140</v>
      </c>
      <c r="F1410" t="s">
        <v>2978</v>
      </c>
      <c r="H1410" s="293">
        <v>8</v>
      </c>
      <c r="I1410" s="203">
        <v>352</v>
      </c>
      <c r="J1410" s="204" t="s">
        <v>2937</v>
      </c>
      <c r="K1410" s="203">
        <v>422.4</v>
      </c>
      <c r="L1410" s="203" t="s">
        <v>459</v>
      </c>
      <c r="M1410" s="203" t="s">
        <v>7116</v>
      </c>
      <c r="N1410" t="s">
        <v>7117</v>
      </c>
    </row>
    <row r="1411" spans="1:14" x14ac:dyDescent="0.2">
      <c r="A1411" s="246">
        <v>45042</v>
      </c>
      <c r="B1411" s="203" t="s">
        <v>541</v>
      </c>
      <c r="C1411" s="106">
        <v>6762.1</v>
      </c>
      <c r="D1411" s="203" t="s">
        <v>452</v>
      </c>
      <c r="E1411" s="203" t="s">
        <v>7140</v>
      </c>
      <c r="F1411" t="s">
        <v>2978</v>
      </c>
      <c r="H1411" s="293">
        <v>8</v>
      </c>
      <c r="I1411" s="203">
        <v>352</v>
      </c>
      <c r="J1411" s="204" t="s">
        <v>2937</v>
      </c>
      <c r="K1411" s="203">
        <v>422.4</v>
      </c>
      <c r="L1411" s="203" t="s">
        <v>459</v>
      </c>
      <c r="M1411" s="203" t="s">
        <v>7116</v>
      </c>
      <c r="N1411" t="s">
        <v>7117</v>
      </c>
    </row>
    <row r="1412" spans="1:14" x14ac:dyDescent="0.2">
      <c r="A1412" s="246">
        <v>45043</v>
      </c>
      <c r="B1412" s="203" t="s">
        <v>541</v>
      </c>
      <c r="C1412" s="106">
        <v>6762.1</v>
      </c>
      <c r="D1412" s="203" t="s">
        <v>452</v>
      </c>
      <c r="E1412" s="203" t="s">
        <v>7140</v>
      </c>
      <c r="F1412" t="s">
        <v>2978</v>
      </c>
      <c r="H1412" s="293">
        <v>8</v>
      </c>
      <c r="I1412" s="203">
        <v>352</v>
      </c>
      <c r="J1412" s="204" t="s">
        <v>2937</v>
      </c>
      <c r="K1412" s="203">
        <v>422.4</v>
      </c>
      <c r="L1412" s="203" t="s">
        <v>459</v>
      </c>
      <c r="M1412" s="203" t="s">
        <v>7116</v>
      </c>
      <c r="N1412" t="s">
        <v>7117</v>
      </c>
    </row>
    <row r="1413" spans="1:14" x14ac:dyDescent="0.2">
      <c r="A1413" s="246">
        <v>45044</v>
      </c>
      <c r="B1413" s="203" t="s">
        <v>541</v>
      </c>
      <c r="C1413" s="106">
        <v>6762.1</v>
      </c>
      <c r="D1413" s="203" t="s">
        <v>452</v>
      </c>
      <c r="E1413" s="203" t="s">
        <v>7140</v>
      </c>
      <c r="F1413" t="s">
        <v>2978</v>
      </c>
      <c r="H1413" s="293">
        <v>8</v>
      </c>
      <c r="I1413" s="203">
        <v>352</v>
      </c>
      <c r="J1413" s="204" t="s">
        <v>2937</v>
      </c>
      <c r="K1413" s="203">
        <v>422.4</v>
      </c>
      <c r="L1413" s="203" t="s">
        <v>459</v>
      </c>
      <c r="M1413" s="203" t="s">
        <v>7116</v>
      </c>
      <c r="N1413" t="s">
        <v>7117</v>
      </c>
    </row>
    <row r="1414" spans="1:14" x14ac:dyDescent="0.2">
      <c r="A1414" s="246">
        <v>45036</v>
      </c>
      <c r="B1414" s="203" t="s">
        <v>541</v>
      </c>
      <c r="C1414" s="106">
        <v>80830.16</v>
      </c>
      <c r="D1414" s="203" t="s">
        <v>452</v>
      </c>
      <c r="E1414" s="203" t="s">
        <v>7140</v>
      </c>
      <c r="F1414" t="s">
        <v>2978</v>
      </c>
      <c r="H1414" s="293">
        <v>8</v>
      </c>
      <c r="I1414" s="203">
        <v>352</v>
      </c>
      <c r="J1414" s="204" t="s">
        <v>2937</v>
      </c>
      <c r="K1414" s="203">
        <v>422.4</v>
      </c>
      <c r="L1414" s="203" t="s">
        <v>459</v>
      </c>
      <c r="M1414" s="203" t="s">
        <v>7116</v>
      </c>
      <c r="N1414" t="s">
        <v>7117</v>
      </c>
    </row>
    <row r="1415" spans="1:14" x14ac:dyDescent="0.2">
      <c r="A1415" s="246">
        <v>45034</v>
      </c>
      <c r="B1415" s="203" t="s">
        <v>541</v>
      </c>
      <c r="C1415" s="106">
        <v>6542.1</v>
      </c>
      <c r="D1415" s="203" t="s">
        <v>452</v>
      </c>
      <c r="E1415" s="203" t="s">
        <v>7121</v>
      </c>
      <c r="F1415" t="s">
        <v>4830</v>
      </c>
      <c r="H1415" s="293">
        <v>8</v>
      </c>
      <c r="I1415" s="203">
        <v>358</v>
      </c>
      <c r="J1415" s="204" t="s">
        <v>2937</v>
      </c>
      <c r="K1415" s="203">
        <v>429.6</v>
      </c>
      <c r="L1415" s="203" t="s">
        <v>459</v>
      </c>
      <c r="M1415" s="203" t="s">
        <v>7116</v>
      </c>
      <c r="N1415" t="s">
        <v>7117</v>
      </c>
    </row>
    <row r="1416" spans="1:14" x14ac:dyDescent="0.2">
      <c r="A1416" s="246">
        <v>45035</v>
      </c>
      <c r="B1416" s="203" t="s">
        <v>541</v>
      </c>
      <c r="C1416" s="106">
        <v>6542.1</v>
      </c>
      <c r="D1416" s="203" t="s">
        <v>452</v>
      </c>
      <c r="E1416" s="203" t="s">
        <v>7121</v>
      </c>
      <c r="F1416" t="s">
        <v>4830</v>
      </c>
      <c r="H1416" s="293">
        <v>8</v>
      </c>
      <c r="I1416" s="203">
        <v>358</v>
      </c>
      <c r="J1416" s="204" t="s">
        <v>2937</v>
      </c>
      <c r="K1416" s="203">
        <v>429.6</v>
      </c>
      <c r="L1416" s="203" t="s">
        <v>459</v>
      </c>
      <c r="M1416" s="203" t="s">
        <v>7116</v>
      </c>
      <c r="N1416" t="s">
        <v>7117</v>
      </c>
    </row>
    <row r="1417" spans="1:14" x14ac:dyDescent="0.2">
      <c r="A1417" s="246">
        <v>45036</v>
      </c>
      <c r="B1417" s="203" t="s">
        <v>541</v>
      </c>
      <c r="C1417" s="106">
        <v>6542.1</v>
      </c>
      <c r="D1417" s="203" t="s">
        <v>452</v>
      </c>
      <c r="E1417" s="203" t="s">
        <v>7121</v>
      </c>
      <c r="F1417" t="s">
        <v>4830</v>
      </c>
      <c r="H1417" s="293">
        <v>8</v>
      </c>
      <c r="I1417" s="203">
        <v>358</v>
      </c>
      <c r="J1417" s="204" t="s">
        <v>2937</v>
      </c>
      <c r="K1417" s="203">
        <v>429.6</v>
      </c>
      <c r="L1417" s="203" t="s">
        <v>459</v>
      </c>
      <c r="M1417" s="203" t="s">
        <v>7116</v>
      </c>
      <c r="N1417" t="s">
        <v>7117</v>
      </c>
    </row>
    <row r="1418" spans="1:14" x14ac:dyDescent="0.2">
      <c r="A1418" s="246">
        <v>45037</v>
      </c>
      <c r="B1418" s="203" t="s">
        <v>541</v>
      </c>
      <c r="C1418" s="106">
        <v>6542.1</v>
      </c>
      <c r="D1418" s="203" t="s">
        <v>452</v>
      </c>
      <c r="E1418" s="203" t="s">
        <v>7121</v>
      </c>
      <c r="F1418" t="s">
        <v>4830</v>
      </c>
      <c r="H1418" s="293">
        <v>8</v>
      </c>
      <c r="I1418" s="203">
        <v>358</v>
      </c>
      <c r="J1418" s="204" t="s">
        <v>2937</v>
      </c>
      <c r="K1418" s="203">
        <v>429.6</v>
      </c>
      <c r="L1418" s="203" t="s">
        <v>459</v>
      </c>
      <c r="M1418" s="203" t="s">
        <v>7116</v>
      </c>
      <c r="N1418" t="s">
        <v>7117</v>
      </c>
    </row>
    <row r="1419" spans="1:14" x14ac:dyDescent="0.2">
      <c r="A1419" s="246">
        <v>45040</v>
      </c>
      <c r="B1419" s="203" t="s">
        <v>541</v>
      </c>
      <c r="C1419" s="106">
        <v>6542.1</v>
      </c>
      <c r="D1419" s="203" t="s">
        <v>452</v>
      </c>
      <c r="E1419" s="203" t="s">
        <v>7121</v>
      </c>
      <c r="F1419" t="s">
        <v>4830</v>
      </c>
      <c r="H1419" s="293">
        <v>6.5</v>
      </c>
      <c r="I1419" s="203">
        <v>358</v>
      </c>
      <c r="J1419" s="204" t="s">
        <v>2937</v>
      </c>
      <c r="K1419" s="203">
        <v>429.6</v>
      </c>
      <c r="L1419" s="203" t="s">
        <v>459</v>
      </c>
      <c r="M1419" s="203" t="s">
        <v>7116</v>
      </c>
      <c r="N1419" t="s">
        <v>7117</v>
      </c>
    </row>
    <row r="1420" spans="1:14" x14ac:dyDescent="0.2">
      <c r="A1420" s="246">
        <v>45041</v>
      </c>
      <c r="B1420" s="203" t="s">
        <v>541</v>
      </c>
      <c r="C1420" s="106">
        <v>6542.1</v>
      </c>
      <c r="D1420" s="203" t="s">
        <v>452</v>
      </c>
      <c r="E1420" s="203" t="s">
        <v>7121</v>
      </c>
      <c r="F1420" t="s">
        <v>4830</v>
      </c>
      <c r="H1420" s="293">
        <v>8</v>
      </c>
      <c r="I1420" s="203">
        <v>358</v>
      </c>
      <c r="J1420" s="204" t="s">
        <v>2937</v>
      </c>
      <c r="K1420" s="203">
        <v>429.6</v>
      </c>
      <c r="L1420" s="203" t="s">
        <v>459</v>
      </c>
      <c r="M1420" s="203" t="s">
        <v>7116</v>
      </c>
      <c r="N1420" t="s">
        <v>7117</v>
      </c>
    </row>
    <row r="1421" spans="1:14" x14ac:dyDescent="0.2">
      <c r="A1421" s="246">
        <v>45042</v>
      </c>
      <c r="B1421" s="203" t="s">
        <v>541</v>
      </c>
      <c r="C1421" s="106">
        <v>6542.1</v>
      </c>
      <c r="D1421" s="203" t="s">
        <v>452</v>
      </c>
      <c r="E1421" s="203" t="s">
        <v>7121</v>
      </c>
      <c r="F1421" t="s">
        <v>4830</v>
      </c>
      <c r="H1421" s="293">
        <v>8</v>
      </c>
      <c r="I1421" s="203">
        <v>358</v>
      </c>
      <c r="J1421" s="204" t="s">
        <v>2937</v>
      </c>
      <c r="K1421" s="203">
        <v>429.6</v>
      </c>
      <c r="L1421" s="203" t="s">
        <v>459</v>
      </c>
      <c r="M1421" s="203" t="s">
        <v>7116</v>
      </c>
      <c r="N1421" t="s">
        <v>7117</v>
      </c>
    </row>
    <row r="1422" spans="1:14" x14ac:dyDescent="0.2">
      <c r="A1422" s="246">
        <v>45043</v>
      </c>
      <c r="B1422" s="203" t="s">
        <v>541</v>
      </c>
      <c r="C1422" s="106">
        <v>6542.1</v>
      </c>
      <c r="D1422" s="203" t="s">
        <v>452</v>
      </c>
      <c r="E1422" s="203" t="s">
        <v>7121</v>
      </c>
      <c r="F1422" t="s">
        <v>4830</v>
      </c>
      <c r="H1422" s="293">
        <v>8</v>
      </c>
      <c r="I1422" s="203">
        <v>358</v>
      </c>
      <c r="J1422" s="204" t="s">
        <v>2937</v>
      </c>
      <c r="K1422" s="203">
        <v>429.6</v>
      </c>
      <c r="L1422" s="203" t="s">
        <v>459</v>
      </c>
      <c r="M1422" s="203" t="s">
        <v>7116</v>
      </c>
      <c r="N1422" t="s">
        <v>7117</v>
      </c>
    </row>
    <row r="1423" spans="1:14" x14ac:dyDescent="0.2">
      <c r="A1423" s="246">
        <v>45044</v>
      </c>
      <c r="B1423" s="203" t="s">
        <v>541</v>
      </c>
      <c r="C1423" s="106">
        <v>6542.1</v>
      </c>
      <c r="D1423" s="203" t="s">
        <v>452</v>
      </c>
      <c r="E1423" s="203" t="s">
        <v>7121</v>
      </c>
      <c r="F1423" t="s">
        <v>4830</v>
      </c>
      <c r="H1423" s="293">
        <v>8</v>
      </c>
      <c r="I1423" s="203">
        <v>358</v>
      </c>
      <c r="J1423" s="204" t="s">
        <v>2937</v>
      </c>
      <c r="K1423" s="203">
        <v>429.6</v>
      </c>
      <c r="L1423" s="203" t="s">
        <v>459</v>
      </c>
      <c r="M1423" s="203" t="s">
        <v>7116</v>
      </c>
      <c r="N1423" t="s">
        <v>7117</v>
      </c>
    </row>
    <row r="1424" spans="1:14" x14ac:dyDescent="0.2">
      <c r="A1424" s="246">
        <v>45036</v>
      </c>
      <c r="B1424" s="203" t="s">
        <v>541</v>
      </c>
      <c r="C1424" s="106">
        <v>6746.1</v>
      </c>
      <c r="D1424" s="203" t="s">
        <v>452</v>
      </c>
      <c r="E1424" s="203" t="s">
        <v>7143</v>
      </c>
      <c r="F1424" t="s">
        <v>3072</v>
      </c>
      <c r="H1424" s="293">
        <v>8</v>
      </c>
      <c r="I1424" s="203">
        <v>958</v>
      </c>
      <c r="J1424" s="204" t="s">
        <v>2937</v>
      </c>
      <c r="K1424" s="203">
        <v>1149.5999999999999</v>
      </c>
      <c r="L1424" s="203" t="s">
        <v>459</v>
      </c>
      <c r="M1424" s="203" t="s">
        <v>7116</v>
      </c>
      <c r="N1424" t="s">
        <v>7117</v>
      </c>
    </row>
    <row r="1425" spans="1:14" x14ac:dyDescent="0.2">
      <c r="A1425" s="246">
        <v>45037</v>
      </c>
      <c r="B1425" s="203" t="s">
        <v>541</v>
      </c>
      <c r="C1425" s="106">
        <v>6746.1</v>
      </c>
      <c r="D1425" s="203" t="s">
        <v>452</v>
      </c>
      <c r="E1425" s="203" t="s">
        <v>7143</v>
      </c>
      <c r="F1425" t="s">
        <v>3072</v>
      </c>
      <c r="H1425" s="293">
        <v>8</v>
      </c>
      <c r="I1425" s="203">
        <v>958</v>
      </c>
      <c r="J1425" s="204" t="s">
        <v>2937</v>
      </c>
      <c r="K1425" s="203">
        <v>1149.5999999999999</v>
      </c>
      <c r="L1425" s="203" t="s">
        <v>459</v>
      </c>
      <c r="M1425" s="203" t="s">
        <v>7116</v>
      </c>
      <c r="N1425" t="s">
        <v>7117</v>
      </c>
    </row>
    <row r="1426" spans="1:14" x14ac:dyDescent="0.2">
      <c r="A1426" s="246">
        <v>45040</v>
      </c>
      <c r="B1426" s="203" t="s">
        <v>541</v>
      </c>
      <c r="C1426" s="106">
        <v>6746.1</v>
      </c>
      <c r="D1426" s="203" t="s">
        <v>452</v>
      </c>
      <c r="E1426" s="203" t="s">
        <v>7143</v>
      </c>
      <c r="F1426" t="s">
        <v>3072</v>
      </c>
      <c r="H1426" s="293">
        <v>4</v>
      </c>
      <c r="I1426" s="203">
        <v>958</v>
      </c>
      <c r="J1426" s="204" t="s">
        <v>2937</v>
      </c>
      <c r="K1426" s="203">
        <v>1149.5999999999999</v>
      </c>
      <c r="L1426" s="203" t="s">
        <v>459</v>
      </c>
      <c r="M1426" s="203" t="s">
        <v>7116</v>
      </c>
      <c r="N1426" t="s">
        <v>7117</v>
      </c>
    </row>
    <row r="1427" spans="1:14" x14ac:dyDescent="0.2">
      <c r="A1427" s="246">
        <v>45040</v>
      </c>
      <c r="B1427" s="203" t="s">
        <v>541</v>
      </c>
      <c r="C1427" s="106">
        <v>6630.1</v>
      </c>
      <c r="D1427" s="203" t="s">
        <v>452</v>
      </c>
      <c r="E1427" s="203" t="s">
        <v>7126</v>
      </c>
      <c r="F1427" t="s">
        <v>3304</v>
      </c>
      <c r="H1427" s="293">
        <v>4</v>
      </c>
      <c r="I1427" s="203">
        <v>801</v>
      </c>
      <c r="J1427" s="204" t="s">
        <v>2937</v>
      </c>
      <c r="K1427" s="203">
        <v>961.2</v>
      </c>
      <c r="L1427" s="203" t="s">
        <v>459</v>
      </c>
      <c r="M1427" s="203" t="s">
        <v>7116</v>
      </c>
      <c r="N1427" t="s">
        <v>7117</v>
      </c>
    </row>
    <row r="1428" spans="1:14" x14ac:dyDescent="0.2">
      <c r="A1428" s="246">
        <v>45041</v>
      </c>
      <c r="B1428" s="203" t="s">
        <v>541</v>
      </c>
      <c r="C1428" s="106">
        <v>6630.1</v>
      </c>
      <c r="D1428" s="203" t="s">
        <v>452</v>
      </c>
      <c r="E1428" s="203" t="s">
        <v>7126</v>
      </c>
      <c r="F1428" t="s">
        <v>3304</v>
      </c>
      <c r="H1428" s="293">
        <v>6</v>
      </c>
      <c r="I1428" s="203">
        <v>801</v>
      </c>
      <c r="J1428" s="204" t="s">
        <v>2937</v>
      </c>
      <c r="K1428" s="203">
        <v>961.2</v>
      </c>
      <c r="L1428" s="203" t="s">
        <v>459</v>
      </c>
      <c r="M1428" s="203" t="s">
        <v>7116</v>
      </c>
      <c r="N1428" t="s">
        <v>7117</v>
      </c>
    </row>
    <row r="1429" spans="1:14" x14ac:dyDescent="0.2">
      <c r="A1429" s="246">
        <v>45042</v>
      </c>
      <c r="B1429" s="203" t="s">
        <v>541</v>
      </c>
      <c r="C1429" s="106">
        <v>6630.1</v>
      </c>
      <c r="D1429" s="203" t="s">
        <v>452</v>
      </c>
      <c r="E1429" s="203" t="s">
        <v>7126</v>
      </c>
      <c r="F1429" t="s">
        <v>3304</v>
      </c>
      <c r="H1429" s="293">
        <v>4</v>
      </c>
      <c r="I1429" s="203">
        <v>801</v>
      </c>
      <c r="J1429" s="204" t="s">
        <v>2937</v>
      </c>
      <c r="K1429" s="203">
        <v>961.2</v>
      </c>
      <c r="L1429" s="203" t="s">
        <v>459</v>
      </c>
      <c r="M1429" s="203" t="s">
        <v>7116</v>
      </c>
      <c r="N1429" t="s">
        <v>7117</v>
      </c>
    </row>
    <row r="1430" spans="1:14" x14ac:dyDescent="0.2">
      <c r="A1430" s="246">
        <v>45043</v>
      </c>
      <c r="B1430" s="203" t="s">
        <v>541</v>
      </c>
      <c r="C1430" s="106">
        <v>6630.1</v>
      </c>
      <c r="D1430" s="203" t="s">
        <v>452</v>
      </c>
      <c r="E1430" s="203" t="s">
        <v>7126</v>
      </c>
      <c r="F1430" t="s">
        <v>3304</v>
      </c>
      <c r="H1430" s="293">
        <v>6</v>
      </c>
      <c r="I1430" s="203">
        <v>801</v>
      </c>
      <c r="J1430" s="204" t="s">
        <v>2937</v>
      </c>
      <c r="K1430" s="203">
        <v>961.2</v>
      </c>
      <c r="L1430" s="203" t="s">
        <v>459</v>
      </c>
      <c r="M1430" s="203" t="s">
        <v>7116</v>
      </c>
      <c r="N1430" t="s">
        <v>7117</v>
      </c>
    </row>
    <row r="1431" spans="1:14" x14ac:dyDescent="0.2">
      <c r="A1431" s="246">
        <v>45044</v>
      </c>
      <c r="B1431" s="203" t="s">
        <v>541</v>
      </c>
      <c r="C1431" s="106">
        <v>6630.1</v>
      </c>
      <c r="D1431" s="203" t="s">
        <v>452</v>
      </c>
      <c r="E1431" s="203" t="s">
        <v>7126</v>
      </c>
      <c r="F1431" t="s">
        <v>3304</v>
      </c>
      <c r="H1431" s="293">
        <v>7</v>
      </c>
      <c r="I1431" s="203">
        <v>801</v>
      </c>
      <c r="J1431" s="204" t="s">
        <v>2937</v>
      </c>
      <c r="K1431" s="203">
        <v>961.2</v>
      </c>
      <c r="L1431" s="203" t="s">
        <v>459</v>
      </c>
      <c r="M1431" s="203" t="s">
        <v>7116</v>
      </c>
      <c r="N1431" t="s">
        <v>7117</v>
      </c>
    </row>
    <row r="1432" spans="1:14" x14ac:dyDescent="0.2">
      <c r="A1432" s="246">
        <v>45040</v>
      </c>
      <c r="B1432" s="203" t="s">
        <v>541</v>
      </c>
      <c r="C1432" s="106">
        <v>6756.1</v>
      </c>
      <c r="D1432" s="203" t="s">
        <v>452</v>
      </c>
      <c r="E1432" s="203" t="s">
        <v>7126</v>
      </c>
      <c r="F1432" t="s">
        <v>3304</v>
      </c>
      <c r="H1432" s="293">
        <v>2</v>
      </c>
      <c r="I1432" s="203">
        <v>801</v>
      </c>
      <c r="J1432" s="204" t="s">
        <v>2937</v>
      </c>
      <c r="K1432" s="203">
        <v>961.2</v>
      </c>
      <c r="L1432" s="203" t="s">
        <v>459</v>
      </c>
      <c r="M1432" s="203" t="s">
        <v>7116</v>
      </c>
      <c r="N1432" t="s">
        <v>7117</v>
      </c>
    </row>
    <row r="1433" spans="1:14" x14ac:dyDescent="0.2">
      <c r="A1433" s="246">
        <v>45043</v>
      </c>
      <c r="B1433" s="203" t="s">
        <v>541</v>
      </c>
      <c r="C1433" s="106">
        <v>6756.1</v>
      </c>
      <c r="D1433" s="203" t="s">
        <v>452</v>
      </c>
      <c r="E1433" s="203" t="s">
        <v>7126</v>
      </c>
      <c r="F1433" t="s">
        <v>3304</v>
      </c>
      <c r="H1433" s="293">
        <v>2</v>
      </c>
      <c r="I1433" s="203">
        <v>801</v>
      </c>
      <c r="J1433" s="204" t="s">
        <v>2937</v>
      </c>
      <c r="K1433" s="203">
        <v>961.2</v>
      </c>
      <c r="L1433" s="203" t="s">
        <v>459</v>
      </c>
      <c r="M1433" s="203" t="s">
        <v>7116</v>
      </c>
      <c r="N1433" t="s">
        <v>7117</v>
      </c>
    </row>
    <row r="1434" spans="1:14" x14ac:dyDescent="0.2">
      <c r="A1434" s="246">
        <v>45044</v>
      </c>
      <c r="B1434" s="203" t="s">
        <v>541</v>
      </c>
      <c r="C1434" s="106">
        <v>6756.1</v>
      </c>
      <c r="D1434" s="203" t="s">
        <v>452</v>
      </c>
      <c r="E1434" s="203" t="s">
        <v>7126</v>
      </c>
      <c r="F1434" t="s">
        <v>3304</v>
      </c>
      <c r="H1434" s="293">
        <v>1</v>
      </c>
      <c r="I1434" s="203">
        <v>801</v>
      </c>
      <c r="J1434" s="204" t="s">
        <v>2937</v>
      </c>
      <c r="K1434" s="203">
        <v>961.2</v>
      </c>
      <c r="L1434" s="203" t="s">
        <v>459</v>
      </c>
      <c r="M1434" s="203" t="s">
        <v>7116</v>
      </c>
      <c r="N1434" t="s">
        <v>7117</v>
      </c>
    </row>
    <row r="1435" spans="1:14" x14ac:dyDescent="0.2">
      <c r="A1435" s="246">
        <v>45035</v>
      </c>
      <c r="B1435" s="203" t="s">
        <v>541</v>
      </c>
      <c r="C1435" s="106">
        <v>6630.1</v>
      </c>
      <c r="D1435" s="203" t="s">
        <v>452</v>
      </c>
      <c r="E1435" s="203" t="s">
        <v>7126</v>
      </c>
      <c r="F1435" t="s">
        <v>3304</v>
      </c>
      <c r="H1435" s="293">
        <v>6.5</v>
      </c>
      <c r="I1435" s="203">
        <v>801</v>
      </c>
      <c r="J1435" s="204" t="s">
        <v>2937</v>
      </c>
      <c r="K1435" s="203">
        <v>961.2</v>
      </c>
      <c r="L1435" s="203" t="s">
        <v>459</v>
      </c>
      <c r="M1435" s="203" t="s">
        <v>7116</v>
      </c>
      <c r="N1435" t="s">
        <v>7117</v>
      </c>
    </row>
    <row r="1436" spans="1:14" x14ac:dyDescent="0.2">
      <c r="A1436" s="246">
        <v>45036</v>
      </c>
      <c r="B1436" s="203" t="s">
        <v>541</v>
      </c>
      <c r="C1436" s="106">
        <v>6630.1</v>
      </c>
      <c r="D1436" s="203" t="s">
        <v>452</v>
      </c>
      <c r="E1436" s="203" t="s">
        <v>7126</v>
      </c>
      <c r="F1436" t="s">
        <v>3304</v>
      </c>
      <c r="H1436" s="293">
        <v>7</v>
      </c>
      <c r="I1436" s="203">
        <v>801</v>
      </c>
      <c r="J1436" s="204" t="s">
        <v>2937</v>
      </c>
      <c r="K1436" s="203">
        <v>961.2</v>
      </c>
      <c r="L1436" s="203" t="s">
        <v>459</v>
      </c>
      <c r="M1436" s="203" t="s">
        <v>7116</v>
      </c>
      <c r="N1436" t="s">
        <v>7117</v>
      </c>
    </row>
    <row r="1437" spans="1:14" x14ac:dyDescent="0.2">
      <c r="A1437" s="246">
        <v>45037</v>
      </c>
      <c r="B1437" s="203" t="s">
        <v>541</v>
      </c>
      <c r="C1437" s="106">
        <v>6630.1</v>
      </c>
      <c r="D1437" s="203" t="s">
        <v>452</v>
      </c>
      <c r="E1437" s="203" t="s">
        <v>7126</v>
      </c>
      <c r="F1437" t="s">
        <v>3304</v>
      </c>
      <c r="H1437" s="293">
        <v>8</v>
      </c>
      <c r="I1437" s="203">
        <v>801</v>
      </c>
      <c r="J1437" s="204" t="s">
        <v>2937</v>
      </c>
      <c r="K1437" s="203">
        <v>961.2</v>
      </c>
      <c r="L1437" s="203" t="s">
        <v>459</v>
      </c>
      <c r="M1437" s="203" t="s">
        <v>7116</v>
      </c>
      <c r="N1437" t="s">
        <v>7117</v>
      </c>
    </row>
    <row r="1438" spans="1:14" x14ac:dyDescent="0.2">
      <c r="A1438" s="246">
        <v>45040</v>
      </c>
      <c r="B1438" s="203" t="s">
        <v>541</v>
      </c>
      <c r="C1438" s="106">
        <v>11840.1</v>
      </c>
      <c r="D1438" s="203" t="s">
        <v>452</v>
      </c>
      <c r="E1438" s="203" t="s">
        <v>7126</v>
      </c>
      <c r="F1438" t="s">
        <v>3304</v>
      </c>
      <c r="H1438" s="293">
        <v>2</v>
      </c>
      <c r="I1438" s="203">
        <v>801</v>
      </c>
      <c r="J1438" s="204" t="s">
        <v>2937</v>
      </c>
      <c r="K1438" s="203">
        <v>961.2</v>
      </c>
      <c r="L1438" s="203" t="s">
        <v>459</v>
      </c>
      <c r="M1438" s="203" t="s">
        <v>7116</v>
      </c>
      <c r="N1438" t="s">
        <v>7117</v>
      </c>
    </row>
    <row r="1439" spans="1:14" x14ac:dyDescent="0.2">
      <c r="A1439" s="246">
        <v>45041</v>
      </c>
      <c r="B1439" s="203" t="s">
        <v>541</v>
      </c>
      <c r="C1439" s="106">
        <v>11840.1</v>
      </c>
      <c r="D1439" s="203" t="s">
        <v>452</v>
      </c>
      <c r="E1439" s="203" t="s">
        <v>7126</v>
      </c>
      <c r="F1439" t="s">
        <v>3304</v>
      </c>
      <c r="H1439" s="293">
        <v>1</v>
      </c>
      <c r="I1439" s="203">
        <v>801</v>
      </c>
      <c r="J1439" s="204" t="s">
        <v>2937</v>
      </c>
      <c r="K1439" s="203">
        <v>961.2</v>
      </c>
      <c r="L1439" s="203" t="s">
        <v>459</v>
      </c>
      <c r="M1439" s="203" t="s">
        <v>7116</v>
      </c>
      <c r="N1439" t="s">
        <v>7117</v>
      </c>
    </row>
    <row r="1440" spans="1:14" x14ac:dyDescent="0.2">
      <c r="A1440" s="246">
        <v>45042</v>
      </c>
      <c r="B1440" s="203" t="s">
        <v>541</v>
      </c>
      <c r="C1440" s="106">
        <v>6637.1</v>
      </c>
      <c r="D1440" s="203" t="s">
        <v>452</v>
      </c>
      <c r="E1440" s="203" t="s">
        <v>7123</v>
      </c>
      <c r="F1440" t="s">
        <v>7124</v>
      </c>
      <c r="H1440" s="293">
        <v>8</v>
      </c>
      <c r="I1440" s="203">
        <v>562</v>
      </c>
      <c r="J1440" s="204" t="s">
        <v>2937</v>
      </c>
      <c r="K1440" s="203">
        <v>674.4</v>
      </c>
      <c r="L1440" s="203" t="s">
        <v>459</v>
      </c>
      <c r="M1440" s="203" t="s">
        <v>7116</v>
      </c>
      <c r="N1440" t="s">
        <v>7117</v>
      </c>
    </row>
    <row r="1441" spans="1:14" x14ac:dyDescent="0.2">
      <c r="A1441" s="246">
        <v>45043</v>
      </c>
      <c r="B1441" s="203" t="s">
        <v>541</v>
      </c>
      <c r="C1441" s="106">
        <v>6637.1</v>
      </c>
      <c r="D1441" s="203" t="s">
        <v>452</v>
      </c>
      <c r="E1441" s="203" t="s">
        <v>7123</v>
      </c>
      <c r="F1441" t="s">
        <v>7124</v>
      </c>
      <c r="H1441" s="293">
        <v>8</v>
      </c>
      <c r="I1441" s="203">
        <v>562</v>
      </c>
      <c r="J1441" s="204" t="s">
        <v>2937</v>
      </c>
      <c r="K1441" s="203">
        <v>674.4</v>
      </c>
      <c r="L1441" s="203" t="s">
        <v>459</v>
      </c>
      <c r="M1441" s="203" t="s">
        <v>7116</v>
      </c>
      <c r="N1441" t="s">
        <v>7117</v>
      </c>
    </row>
    <row r="1442" spans="1:14" x14ac:dyDescent="0.2">
      <c r="A1442" s="246">
        <v>45035</v>
      </c>
      <c r="B1442" s="203" t="s">
        <v>541</v>
      </c>
      <c r="C1442" s="106">
        <v>6637.1</v>
      </c>
      <c r="D1442" s="203" t="s">
        <v>452</v>
      </c>
      <c r="E1442" s="203" t="s">
        <v>7123</v>
      </c>
      <c r="F1442" t="s">
        <v>7124</v>
      </c>
      <c r="H1442" s="293">
        <v>8</v>
      </c>
      <c r="I1442" s="203">
        <v>562</v>
      </c>
      <c r="J1442" s="204" t="s">
        <v>2937</v>
      </c>
      <c r="K1442" s="203">
        <v>674.4</v>
      </c>
      <c r="L1442" s="203" t="s">
        <v>459</v>
      </c>
      <c r="M1442" s="203" t="s">
        <v>7116</v>
      </c>
      <c r="N1442" t="s">
        <v>7117</v>
      </c>
    </row>
    <row r="1443" spans="1:14" x14ac:dyDescent="0.2">
      <c r="A1443" s="246">
        <v>45036</v>
      </c>
      <c r="B1443" s="203" t="s">
        <v>541</v>
      </c>
      <c r="C1443" s="106">
        <v>6637.1</v>
      </c>
      <c r="D1443" s="203" t="s">
        <v>452</v>
      </c>
      <c r="E1443" s="203" t="s">
        <v>7123</v>
      </c>
      <c r="F1443" t="s">
        <v>7124</v>
      </c>
      <c r="H1443" s="293">
        <v>8</v>
      </c>
      <c r="I1443" s="203">
        <v>562</v>
      </c>
      <c r="J1443" s="204" t="s">
        <v>2937</v>
      </c>
      <c r="K1443" s="203">
        <v>674.4</v>
      </c>
      <c r="L1443" s="203" t="s">
        <v>459</v>
      </c>
      <c r="M1443" s="203" t="s">
        <v>7116</v>
      </c>
      <c r="N1443" t="s">
        <v>7117</v>
      </c>
    </row>
    <row r="1444" spans="1:14" x14ac:dyDescent="0.2">
      <c r="A1444" s="246">
        <v>45037</v>
      </c>
      <c r="B1444" s="203" t="s">
        <v>541</v>
      </c>
      <c r="C1444" s="106">
        <v>6637.1</v>
      </c>
      <c r="D1444" s="203" t="s">
        <v>452</v>
      </c>
      <c r="E1444" s="203" t="s">
        <v>7123</v>
      </c>
      <c r="F1444" t="s">
        <v>7124</v>
      </c>
      <c r="H1444" s="293">
        <v>8</v>
      </c>
      <c r="I1444" s="203">
        <v>562</v>
      </c>
      <c r="J1444" s="204" t="s">
        <v>2937</v>
      </c>
      <c r="K1444" s="203">
        <v>674.4</v>
      </c>
      <c r="L1444" s="203" t="s">
        <v>459</v>
      </c>
      <c r="M1444" s="203" t="s">
        <v>7116</v>
      </c>
      <c r="N1444" t="s">
        <v>7117</v>
      </c>
    </row>
    <row r="1445" spans="1:14" x14ac:dyDescent="0.2">
      <c r="A1445" s="246">
        <v>45034</v>
      </c>
      <c r="B1445" s="203" t="s">
        <v>541</v>
      </c>
      <c r="C1445" s="106">
        <v>80830.16</v>
      </c>
      <c r="D1445" s="203" t="s">
        <v>452</v>
      </c>
      <c r="E1445" s="203" t="s">
        <v>7123</v>
      </c>
      <c r="F1445" t="s">
        <v>7124</v>
      </c>
      <c r="H1445" s="293">
        <v>8</v>
      </c>
      <c r="I1445" s="203">
        <v>562</v>
      </c>
      <c r="J1445" s="204" t="s">
        <v>2937</v>
      </c>
      <c r="K1445" s="203">
        <v>674.4</v>
      </c>
      <c r="L1445" s="203" t="s">
        <v>459</v>
      </c>
      <c r="M1445" s="203" t="s">
        <v>7116</v>
      </c>
      <c r="N1445" t="s">
        <v>7117</v>
      </c>
    </row>
    <row r="1446" spans="1:14" x14ac:dyDescent="0.2">
      <c r="A1446" s="246">
        <v>45040</v>
      </c>
      <c r="B1446" s="203" t="s">
        <v>541</v>
      </c>
      <c r="C1446" s="106">
        <v>80830.16</v>
      </c>
      <c r="D1446" s="203" t="s">
        <v>452</v>
      </c>
      <c r="E1446" s="203" t="s">
        <v>7123</v>
      </c>
      <c r="F1446" t="s">
        <v>7124</v>
      </c>
      <c r="H1446" s="293">
        <v>6</v>
      </c>
      <c r="I1446" s="203">
        <v>562</v>
      </c>
      <c r="J1446" s="204" t="s">
        <v>2937</v>
      </c>
      <c r="K1446" s="203">
        <v>674.4</v>
      </c>
      <c r="L1446" s="203" t="s">
        <v>459</v>
      </c>
      <c r="M1446" s="203" t="s">
        <v>7116</v>
      </c>
      <c r="N1446" t="s">
        <v>7117</v>
      </c>
    </row>
    <row r="1447" spans="1:14" x14ac:dyDescent="0.2">
      <c r="A1447" s="246">
        <v>45041</v>
      </c>
      <c r="B1447" s="203" t="s">
        <v>541</v>
      </c>
      <c r="C1447" s="106">
        <v>80830.16</v>
      </c>
      <c r="D1447" s="203" t="s">
        <v>452</v>
      </c>
      <c r="E1447" s="203" t="s">
        <v>7123</v>
      </c>
      <c r="F1447" t="s">
        <v>7124</v>
      </c>
      <c r="H1447" s="293">
        <v>8</v>
      </c>
      <c r="I1447" s="203">
        <v>562</v>
      </c>
      <c r="J1447" s="204" t="s">
        <v>2937</v>
      </c>
      <c r="K1447" s="203">
        <v>674.4</v>
      </c>
      <c r="L1447" s="203" t="s">
        <v>459</v>
      </c>
      <c r="M1447" s="203" t="s">
        <v>7116</v>
      </c>
      <c r="N1447" t="s">
        <v>7117</v>
      </c>
    </row>
    <row r="1448" spans="1:14" x14ac:dyDescent="0.2">
      <c r="A1448" s="246">
        <v>45034</v>
      </c>
      <c r="B1448" s="203" t="s">
        <v>541</v>
      </c>
      <c r="C1448" s="106">
        <v>6542.1</v>
      </c>
      <c r="D1448" s="203" t="s">
        <v>452</v>
      </c>
      <c r="E1448" s="203" t="s">
        <v>7135</v>
      </c>
      <c r="F1448" t="s">
        <v>6356</v>
      </c>
      <c r="H1448" s="293">
        <v>2</v>
      </c>
      <c r="I1448" s="203">
        <v>295</v>
      </c>
      <c r="J1448" s="204" t="s">
        <v>2937</v>
      </c>
      <c r="K1448" s="203">
        <v>354</v>
      </c>
      <c r="L1448" s="203" t="s">
        <v>459</v>
      </c>
      <c r="M1448" s="203" t="s">
        <v>7116</v>
      </c>
      <c r="N1448" t="s">
        <v>7117</v>
      </c>
    </row>
    <row r="1449" spans="1:14" x14ac:dyDescent="0.2">
      <c r="A1449" s="246">
        <v>45036</v>
      </c>
      <c r="B1449" s="203" t="s">
        <v>541</v>
      </c>
      <c r="C1449" s="106">
        <v>6542.1</v>
      </c>
      <c r="D1449" s="203" t="s">
        <v>452</v>
      </c>
      <c r="E1449" s="203" t="s">
        <v>7135</v>
      </c>
      <c r="F1449" t="s">
        <v>6356</v>
      </c>
      <c r="H1449" s="293">
        <v>6</v>
      </c>
      <c r="I1449" s="203">
        <v>295</v>
      </c>
      <c r="J1449" s="204" t="s">
        <v>2937</v>
      </c>
      <c r="K1449" s="203">
        <v>354</v>
      </c>
      <c r="L1449" s="203" t="s">
        <v>459</v>
      </c>
      <c r="M1449" s="203" t="s">
        <v>7116</v>
      </c>
      <c r="N1449" t="s">
        <v>7117</v>
      </c>
    </row>
    <row r="1450" spans="1:14" x14ac:dyDescent="0.2">
      <c r="A1450" s="246">
        <v>45037</v>
      </c>
      <c r="B1450" s="203" t="s">
        <v>541</v>
      </c>
      <c r="C1450" s="106">
        <v>6542.1</v>
      </c>
      <c r="D1450" s="203" t="s">
        <v>452</v>
      </c>
      <c r="E1450" s="203" t="s">
        <v>7135</v>
      </c>
      <c r="F1450" t="s">
        <v>6356</v>
      </c>
      <c r="H1450" s="293">
        <v>6</v>
      </c>
      <c r="I1450" s="203">
        <v>295</v>
      </c>
      <c r="J1450" s="204" t="s">
        <v>2937</v>
      </c>
      <c r="K1450" s="203">
        <v>354</v>
      </c>
      <c r="L1450" s="203" t="s">
        <v>459</v>
      </c>
      <c r="M1450" s="203" t="s">
        <v>7116</v>
      </c>
      <c r="N1450" t="s">
        <v>7117</v>
      </c>
    </row>
    <row r="1451" spans="1:14" x14ac:dyDescent="0.2">
      <c r="A1451" s="246">
        <v>45036</v>
      </c>
      <c r="B1451" s="203" t="s">
        <v>541</v>
      </c>
      <c r="C1451" s="106">
        <v>6681.1</v>
      </c>
      <c r="D1451" s="203" t="s">
        <v>452</v>
      </c>
      <c r="E1451" s="203" t="s">
        <v>7142</v>
      </c>
      <c r="F1451" t="s">
        <v>3265</v>
      </c>
      <c r="H1451" s="293">
        <v>8</v>
      </c>
      <c r="I1451" s="203">
        <v>694</v>
      </c>
      <c r="J1451" s="204" t="s">
        <v>2937</v>
      </c>
      <c r="K1451" s="203">
        <v>832.8</v>
      </c>
      <c r="L1451" s="203" t="s">
        <v>459</v>
      </c>
      <c r="M1451" s="203" t="s">
        <v>7116</v>
      </c>
      <c r="N1451" t="s">
        <v>7117</v>
      </c>
    </row>
    <row r="1452" spans="1:14" x14ac:dyDescent="0.2">
      <c r="A1452" s="246">
        <v>45037</v>
      </c>
      <c r="B1452" s="203" t="s">
        <v>541</v>
      </c>
      <c r="C1452" s="106">
        <v>11840.1</v>
      </c>
      <c r="D1452" s="203" t="s">
        <v>452</v>
      </c>
      <c r="E1452" s="203" t="s">
        <v>7142</v>
      </c>
      <c r="F1452" t="s">
        <v>3265</v>
      </c>
      <c r="H1452" s="293">
        <v>6.5</v>
      </c>
      <c r="I1452" s="203">
        <v>694</v>
      </c>
      <c r="J1452" s="204" t="s">
        <v>2937</v>
      </c>
      <c r="K1452" s="203">
        <v>832.8</v>
      </c>
      <c r="L1452" s="203" t="s">
        <v>459</v>
      </c>
      <c r="M1452" s="203" t="s">
        <v>7116</v>
      </c>
      <c r="N1452" t="s">
        <v>7117</v>
      </c>
    </row>
    <row r="1453" spans="1:14" x14ac:dyDescent="0.2">
      <c r="A1453" s="246">
        <v>45041</v>
      </c>
      <c r="B1453" s="203" t="s">
        <v>541</v>
      </c>
      <c r="C1453" s="106">
        <v>11840.1</v>
      </c>
      <c r="D1453" s="203" t="s">
        <v>452</v>
      </c>
      <c r="E1453" s="203" t="s">
        <v>7142</v>
      </c>
      <c r="F1453" t="s">
        <v>3265</v>
      </c>
      <c r="H1453" s="293">
        <v>8</v>
      </c>
      <c r="I1453" s="203">
        <v>694</v>
      </c>
      <c r="J1453" s="204" t="s">
        <v>2937</v>
      </c>
      <c r="K1453" s="203">
        <v>832.8</v>
      </c>
      <c r="L1453" s="203" t="s">
        <v>459</v>
      </c>
      <c r="M1453" s="203" t="s">
        <v>7116</v>
      </c>
      <c r="N1453" t="s">
        <v>7117</v>
      </c>
    </row>
    <row r="1454" spans="1:14" x14ac:dyDescent="0.2">
      <c r="A1454" s="246">
        <v>45042</v>
      </c>
      <c r="B1454" s="203" t="s">
        <v>541</v>
      </c>
      <c r="C1454" s="106">
        <v>11840.1</v>
      </c>
      <c r="D1454" s="203" t="s">
        <v>452</v>
      </c>
      <c r="E1454" s="203" t="s">
        <v>7142</v>
      </c>
      <c r="F1454" t="s">
        <v>3265</v>
      </c>
      <c r="H1454" s="293">
        <v>4</v>
      </c>
      <c r="I1454" s="203">
        <v>694</v>
      </c>
      <c r="J1454" s="204" t="s">
        <v>2937</v>
      </c>
      <c r="K1454" s="203">
        <v>832.8</v>
      </c>
      <c r="L1454" s="203" t="s">
        <v>459</v>
      </c>
      <c r="M1454" s="203" t="s">
        <v>7116</v>
      </c>
      <c r="N1454" t="s">
        <v>7117</v>
      </c>
    </row>
    <row r="1455" spans="1:14" x14ac:dyDescent="0.2">
      <c r="A1455" s="246">
        <v>45034</v>
      </c>
      <c r="B1455" s="203" t="s">
        <v>541</v>
      </c>
      <c r="C1455" s="106">
        <v>6542.1</v>
      </c>
      <c r="D1455" s="203" t="s">
        <v>452</v>
      </c>
      <c r="E1455" s="203" t="s">
        <v>7142</v>
      </c>
      <c r="F1455" t="s">
        <v>3265</v>
      </c>
      <c r="H1455" s="293">
        <v>8</v>
      </c>
      <c r="I1455" s="203">
        <v>694</v>
      </c>
      <c r="J1455" s="204" t="s">
        <v>2937</v>
      </c>
      <c r="K1455" s="203">
        <v>832.8</v>
      </c>
      <c r="L1455" s="203" t="s">
        <v>459</v>
      </c>
      <c r="M1455" s="203" t="s">
        <v>7116</v>
      </c>
      <c r="N1455" t="s">
        <v>7117</v>
      </c>
    </row>
    <row r="1456" spans="1:14" x14ac:dyDescent="0.2">
      <c r="A1456" s="246">
        <v>45035</v>
      </c>
      <c r="B1456" s="203" t="s">
        <v>541</v>
      </c>
      <c r="C1456" s="106">
        <v>6542.1</v>
      </c>
      <c r="D1456" s="203" t="s">
        <v>452</v>
      </c>
      <c r="E1456" s="203" t="s">
        <v>7142</v>
      </c>
      <c r="F1456" t="s">
        <v>3265</v>
      </c>
      <c r="H1456" s="293">
        <v>8</v>
      </c>
      <c r="I1456" s="203">
        <v>694</v>
      </c>
      <c r="J1456" s="204" t="s">
        <v>2937</v>
      </c>
      <c r="K1456" s="203">
        <v>832.8</v>
      </c>
      <c r="L1456" s="203" t="s">
        <v>459</v>
      </c>
      <c r="M1456" s="203" t="s">
        <v>7116</v>
      </c>
      <c r="N1456" t="s">
        <v>7117</v>
      </c>
    </row>
    <row r="1457" spans="1:14" x14ac:dyDescent="0.2">
      <c r="A1457" s="246">
        <v>45034</v>
      </c>
      <c r="B1457" s="203" t="s">
        <v>541</v>
      </c>
      <c r="C1457" s="106">
        <v>6746.1</v>
      </c>
      <c r="D1457" s="203" t="s">
        <v>452</v>
      </c>
      <c r="E1457" s="203" t="s">
        <v>7132</v>
      </c>
      <c r="F1457" t="s">
        <v>7133</v>
      </c>
      <c r="H1457" s="293">
        <v>8</v>
      </c>
      <c r="I1457" s="203">
        <v>280</v>
      </c>
      <c r="J1457" s="204" t="s">
        <v>2937</v>
      </c>
      <c r="K1457" s="203">
        <v>336</v>
      </c>
      <c r="L1457" s="203" t="s">
        <v>459</v>
      </c>
      <c r="M1457" s="203" t="s">
        <v>7116</v>
      </c>
      <c r="N1457" t="s">
        <v>7117</v>
      </c>
    </row>
    <row r="1458" spans="1:14" x14ac:dyDescent="0.2">
      <c r="A1458" s="246">
        <v>45035</v>
      </c>
      <c r="B1458" s="203" t="s">
        <v>541</v>
      </c>
      <c r="C1458" s="106">
        <v>6746.1</v>
      </c>
      <c r="D1458" s="203" t="s">
        <v>452</v>
      </c>
      <c r="E1458" s="203" t="s">
        <v>7132</v>
      </c>
      <c r="F1458" t="s">
        <v>7133</v>
      </c>
      <c r="H1458" s="293">
        <v>4</v>
      </c>
      <c r="I1458" s="203">
        <v>280</v>
      </c>
      <c r="J1458" s="204" t="s">
        <v>2937</v>
      </c>
      <c r="K1458" s="203">
        <v>336</v>
      </c>
      <c r="L1458" s="203" t="s">
        <v>459</v>
      </c>
      <c r="M1458" s="203" t="s">
        <v>7116</v>
      </c>
      <c r="N1458" t="s">
        <v>7117</v>
      </c>
    </row>
    <row r="1459" spans="1:14" x14ac:dyDescent="0.2">
      <c r="A1459" s="246">
        <v>45041</v>
      </c>
      <c r="B1459" s="203" t="s">
        <v>541</v>
      </c>
      <c r="C1459" s="106">
        <v>6637.1</v>
      </c>
      <c r="D1459" s="203" t="s">
        <v>452</v>
      </c>
      <c r="E1459" s="203" t="s">
        <v>7132</v>
      </c>
      <c r="F1459" t="s">
        <v>7133</v>
      </c>
      <c r="H1459" s="293">
        <v>6</v>
      </c>
      <c r="I1459" s="203">
        <v>280</v>
      </c>
      <c r="J1459" s="204" t="s">
        <v>2937</v>
      </c>
      <c r="K1459" s="203">
        <v>336</v>
      </c>
      <c r="L1459" s="203" t="s">
        <v>459</v>
      </c>
      <c r="M1459" s="203" t="s">
        <v>7116</v>
      </c>
      <c r="N1459" t="s">
        <v>7117</v>
      </c>
    </row>
    <row r="1460" spans="1:14" x14ac:dyDescent="0.2">
      <c r="A1460" s="246">
        <v>45043</v>
      </c>
      <c r="B1460" s="203" t="s">
        <v>541</v>
      </c>
      <c r="C1460" s="106">
        <v>6637.1</v>
      </c>
      <c r="D1460" s="203" t="s">
        <v>452</v>
      </c>
      <c r="E1460" s="203" t="s">
        <v>7132</v>
      </c>
      <c r="F1460" t="s">
        <v>7133</v>
      </c>
      <c r="H1460" s="293">
        <v>8</v>
      </c>
      <c r="I1460" s="203">
        <v>280</v>
      </c>
      <c r="J1460" s="204" t="s">
        <v>2937</v>
      </c>
      <c r="K1460" s="203">
        <v>336</v>
      </c>
      <c r="L1460" s="203" t="s">
        <v>459</v>
      </c>
      <c r="M1460" s="203" t="s">
        <v>7116</v>
      </c>
      <c r="N1460" t="s">
        <v>7117</v>
      </c>
    </row>
    <row r="1461" spans="1:14" x14ac:dyDescent="0.2">
      <c r="A1461" s="246">
        <v>45040</v>
      </c>
      <c r="B1461" s="203" t="s">
        <v>541</v>
      </c>
      <c r="C1461" s="106">
        <v>6746.1</v>
      </c>
      <c r="D1461" s="203" t="s">
        <v>452</v>
      </c>
      <c r="E1461" s="203" t="s">
        <v>7132</v>
      </c>
      <c r="F1461" t="s">
        <v>7133</v>
      </c>
      <c r="H1461" s="293">
        <v>8</v>
      </c>
      <c r="I1461" s="203">
        <v>280</v>
      </c>
      <c r="J1461" s="204" t="s">
        <v>2937</v>
      </c>
      <c r="K1461" s="203">
        <v>336</v>
      </c>
      <c r="L1461" s="203" t="s">
        <v>459</v>
      </c>
      <c r="M1461" s="203" t="s">
        <v>7116</v>
      </c>
      <c r="N1461" t="s">
        <v>7117</v>
      </c>
    </row>
    <row r="1462" spans="1:14" x14ac:dyDescent="0.2">
      <c r="A1462" s="246">
        <v>45042</v>
      </c>
      <c r="B1462" s="203" t="s">
        <v>541</v>
      </c>
      <c r="C1462" s="106">
        <v>6746.1</v>
      </c>
      <c r="D1462" s="203" t="s">
        <v>452</v>
      </c>
      <c r="E1462" s="203" t="s">
        <v>7132</v>
      </c>
      <c r="F1462" t="s">
        <v>7133</v>
      </c>
      <c r="H1462" s="293">
        <v>8</v>
      </c>
      <c r="I1462" s="203">
        <v>280</v>
      </c>
      <c r="J1462" s="204" t="s">
        <v>2937</v>
      </c>
      <c r="K1462" s="203">
        <v>336</v>
      </c>
      <c r="L1462" s="203" t="s">
        <v>459</v>
      </c>
      <c r="M1462" s="203" t="s">
        <v>7116</v>
      </c>
      <c r="N1462" t="s">
        <v>7117</v>
      </c>
    </row>
    <row r="1463" spans="1:14" x14ac:dyDescent="0.2">
      <c r="A1463" s="246">
        <v>45044</v>
      </c>
      <c r="B1463" s="203" t="s">
        <v>541</v>
      </c>
      <c r="C1463" s="106">
        <v>6746.1</v>
      </c>
      <c r="D1463" s="203" t="s">
        <v>452</v>
      </c>
      <c r="E1463" s="203" t="s">
        <v>7132</v>
      </c>
      <c r="F1463" t="s">
        <v>7133</v>
      </c>
      <c r="H1463" s="293">
        <v>8</v>
      </c>
      <c r="I1463" s="203">
        <v>280</v>
      </c>
      <c r="J1463" s="204" t="s">
        <v>2937</v>
      </c>
      <c r="K1463" s="203">
        <v>336</v>
      </c>
      <c r="L1463" s="203" t="s">
        <v>459</v>
      </c>
      <c r="M1463" s="203" t="s">
        <v>7116</v>
      </c>
      <c r="N1463" t="s">
        <v>7117</v>
      </c>
    </row>
    <row r="1464" spans="1:14" x14ac:dyDescent="0.2">
      <c r="A1464" s="246">
        <v>45036</v>
      </c>
      <c r="B1464" s="203" t="s">
        <v>541</v>
      </c>
      <c r="C1464" s="106">
        <v>6762.1</v>
      </c>
      <c r="D1464" s="203" t="s">
        <v>452</v>
      </c>
      <c r="E1464" s="203" t="s">
        <v>7132</v>
      </c>
      <c r="F1464" t="s">
        <v>7133</v>
      </c>
      <c r="H1464" s="293">
        <v>8</v>
      </c>
      <c r="I1464" s="203">
        <v>280</v>
      </c>
      <c r="J1464" s="204" t="s">
        <v>2937</v>
      </c>
      <c r="K1464" s="203">
        <v>336</v>
      </c>
      <c r="L1464" s="203" t="s">
        <v>459</v>
      </c>
      <c r="M1464" s="203" t="s">
        <v>7116</v>
      </c>
      <c r="N1464" t="s">
        <v>7117</v>
      </c>
    </row>
    <row r="1465" spans="1:14" x14ac:dyDescent="0.2">
      <c r="A1465" s="246">
        <v>45041</v>
      </c>
      <c r="B1465" s="203" t="s">
        <v>541</v>
      </c>
      <c r="C1465" s="106">
        <v>6637.1</v>
      </c>
      <c r="D1465" s="203" t="s">
        <v>452</v>
      </c>
      <c r="E1465" s="203" t="s">
        <v>7122</v>
      </c>
      <c r="F1465" t="s">
        <v>3044</v>
      </c>
      <c r="H1465" s="293">
        <v>8</v>
      </c>
      <c r="I1465" s="203">
        <v>498</v>
      </c>
      <c r="J1465" s="204" t="s">
        <v>2937</v>
      </c>
      <c r="K1465" s="203">
        <v>597.6</v>
      </c>
      <c r="L1465" s="203" t="s">
        <v>459</v>
      </c>
      <c r="M1465" s="203" t="s">
        <v>7116</v>
      </c>
      <c r="N1465" t="s">
        <v>7117</v>
      </c>
    </row>
    <row r="1466" spans="1:14" x14ac:dyDescent="0.2">
      <c r="A1466" s="246">
        <v>45042</v>
      </c>
      <c r="B1466" s="203" t="s">
        <v>541</v>
      </c>
      <c r="C1466" s="106">
        <v>6637.1</v>
      </c>
      <c r="D1466" s="203" t="s">
        <v>452</v>
      </c>
      <c r="E1466" s="203" t="s">
        <v>7122</v>
      </c>
      <c r="F1466" t="s">
        <v>3044</v>
      </c>
      <c r="H1466" s="293">
        <v>8</v>
      </c>
      <c r="I1466" s="203">
        <v>498</v>
      </c>
      <c r="J1466" s="204" t="s">
        <v>2937</v>
      </c>
      <c r="K1466" s="203">
        <v>597.6</v>
      </c>
      <c r="L1466" s="203" t="s">
        <v>459</v>
      </c>
      <c r="M1466" s="203" t="s">
        <v>7116</v>
      </c>
      <c r="N1466" t="s">
        <v>7117</v>
      </c>
    </row>
    <row r="1467" spans="1:14" x14ac:dyDescent="0.2">
      <c r="A1467" s="246">
        <v>45042</v>
      </c>
      <c r="B1467" s="203" t="s">
        <v>541</v>
      </c>
      <c r="C1467" s="106">
        <v>6756.1</v>
      </c>
      <c r="D1467" s="203" t="s">
        <v>452</v>
      </c>
      <c r="E1467" s="203" t="s">
        <v>7128</v>
      </c>
      <c r="F1467" t="s">
        <v>7129</v>
      </c>
      <c r="H1467" s="293">
        <v>4</v>
      </c>
      <c r="I1467" s="203">
        <v>281</v>
      </c>
      <c r="J1467" s="204" t="s">
        <v>2937</v>
      </c>
      <c r="K1467" s="203">
        <v>337.2</v>
      </c>
      <c r="L1467" s="203" t="s">
        <v>459</v>
      </c>
      <c r="M1467" s="203" t="s">
        <v>7116</v>
      </c>
      <c r="N1467" t="s">
        <v>7117</v>
      </c>
    </row>
    <row r="1468" spans="1:14" x14ac:dyDescent="0.2">
      <c r="A1468" s="246">
        <v>45041</v>
      </c>
      <c r="B1468" s="203" t="s">
        <v>541</v>
      </c>
      <c r="C1468" s="106">
        <v>6630.1</v>
      </c>
      <c r="D1468" s="203" t="s">
        <v>452</v>
      </c>
      <c r="E1468" s="203" t="s">
        <v>7131</v>
      </c>
      <c r="F1468" t="s">
        <v>2953</v>
      </c>
      <c r="H1468" s="293">
        <v>8</v>
      </c>
      <c r="I1468" s="203">
        <v>481</v>
      </c>
      <c r="J1468" s="204" t="s">
        <v>2937</v>
      </c>
      <c r="K1468" s="203">
        <v>577.20000000000005</v>
      </c>
      <c r="L1468" s="203" t="s">
        <v>459</v>
      </c>
      <c r="M1468" s="203" t="s">
        <v>7116</v>
      </c>
      <c r="N1468" t="s">
        <v>7117</v>
      </c>
    </row>
    <row r="1469" spans="1:14" x14ac:dyDescent="0.2">
      <c r="A1469" s="246">
        <v>45042</v>
      </c>
      <c r="B1469" s="203" t="s">
        <v>541</v>
      </c>
      <c r="C1469" s="106">
        <v>6630.1</v>
      </c>
      <c r="D1469" s="203" t="s">
        <v>452</v>
      </c>
      <c r="E1469" s="203" t="s">
        <v>7131</v>
      </c>
      <c r="F1469" t="s">
        <v>2953</v>
      </c>
      <c r="H1469" s="293">
        <v>8</v>
      </c>
      <c r="I1469" s="203">
        <v>481</v>
      </c>
      <c r="J1469" s="204" t="s">
        <v>2937</v>
      </c>
      <c r="K1469" s="203">
        <v>577.20000000000005</v>
      </c>
      <c r="L1469" s="203" t="s">
        <v>459</v>
      </c>
      <c r="M1469" s="203" t="s">
        <v>7116</v>
      </c>
      <c r="N1469" t="s">
        <v>7117</v>
      </c>
    </row>
    <row r="1470" spans="1:14" x14ac:dyDescent="0.2">
      <c r="A1470" s="246">
        <v>45034</v>
      </c>
      <c r="B1470" s="203" t="s">
        <v>541</v>
      </c>
      <c r="C1470" s="106">
        <v>6637.1</v>
      </c>
      <c r="D1470" s="203" t="s">
        <v>452</v>
      </c>
      <c r="E1470" s="203" t="s">
        <v>7122</v>
      </c>
      <c r="F1470" t="s">
        <v>3044</v>
      </c>
      <c r="H1470" s="293">
        <v>8</v>
      </c>
      <c r="I1470" s="203">
        <v>498</v>
      </c>
      <c r="J1470" s="204" t="s">
        <v>2937</v>
      </c>
      <c r="K1470" s="203">
        <v>597.6</v>
      </c>
      <c r="L1470" s="203" t="s">
        <v>459</v>
      </c>
      <c r="M1470" s="203" t="s">
        <v>7116</v>
      </c>
      <c r="N1470" t="s">
        <v>7117</v>
      </c>
    </row>
    <row r="1471" spans="1:14" x14ac:dyDescent="0.2">
      <c r="A1471" s="246">
        <v>45044</v>
      </c>
      <c r="B1471" s="203" t="s">
        <v>541</v>
      </c>
      <c r="C1471" s="106">
        <v>6756.1</v>
      </c>
      <c r="D1471" s="203" t="s">
        <v>452</v>
      </c>
      <c r="E1471" s="203" t="s">
        <v>7128</v>
      </c>
      <c r="F1471" t="s">
        <v>7129</v>
      </c>
      <c r="H1471" s="293">
        <v>8</v>
      </c>
      <c r="I1471" s="203">
        <v>281</v>
      </c>
      <c r="J1471" s="204" t="s">
        <v>2937</v>
      </c>
      <c r="K1471" s="203">
        <v>337.2</v>
      </c>
      <c r="L1471" s="203" t="s">
        <v>459</v>
      </c>
      <c r="M1471" s="203" t="s">
        <v>7116</v>
      </c>
      <c r="N1471" t="s">
        <v>7117</v>
      </c>
    </row>
    <row r="1472" spans="1:14" x14ac:dyDescent="0.2">
      <c r="A1472" s="246">
        <v>45034</v>
      </c>
      <c r="B1472" s="203" t="s">
        <v>541</v>
      </c>
      <c r="C1472" s="106">
        <v>6746.1</v>
      </c>
      <c r="D1472" s="203" t="s">
        <v>452</v>
      </c>
      <c r="E1472" s="203" t="s">
        <v>7138</v>
      </c>
      <c r="F1472" t="s">
        <v>6013</v>
      </c>
      <c r="H1472" s="293">
        <v>8</v>
      </c>
      <c r="I1472" s="203">
        <v>549</v>
      </c>
      <c r="J1472" s="204" t="s">
        <v>2937</v>
      </c>
      <c r="K1472" s="203">
        <v>658.8</v>
      </c>
      <c r="L1472" s="203" t="s">
        <v>459</v>
      </c>
      <c r="M1472" s="203" t="s">
        <v>7116</v>
      </c>
      <c r="N1472" t="s">
        <v>7117</v>
      </c>
    </row>
    <row r="1473" spans="1:14" x14ac:dyDescent="0.2">
      <c r="A1473" s="246">
        <v>45035</v>
      </c>
      <c r="B1473" s="203" t="s">
        <v>541</v>
      </c>
      <c r="C1473" s="106">
        <v>6637.1</v>
      </c>
      <c r="D1473" s="203" t="s">
        <v>452</v>
      </c>
      <c r="E1473" s="203" t="s">
        <v>7122</v>
      </c>
      <c r="F1473" t="s">
        <v>3044</v>
      </c>
      <c r="H1473" s="293">
        <v>8</v>
      </c>
      <c r="I1473" s="203">
        <v>498</v>
      </c>
      <c r="J1473" s="204" t="s">
        <v>2937</v>
      </c>
      <c r="K1473" s="203">
        <v>597.6</v>
      </c>
      <c r="L1473" s="203" t="s">
        <v>459</v>
      </c>
      <c r="M1473" s="203" t="s">
        <v>7116</v>
      </c>
      <c r="N1473" t="s">
        <v>7117</v>
      </c>
    </row>
    <row r="1474" spans="1:14" x14ac:dyDescent="0.2">
      <c r="A1474" s="246">
        <v>45043</v>
      </c>
      <c r="B1474" s="203" t="s">
        <v>541</v>
      </c>
      <c r="C1474" s="106">
        <v>6630.1</v>
      </c>
      <c r="D1474" s="203" t="s">
        <v>452</v>
      </c>
      <c r="E1474" s="203" t="s">
        <v>7131</v>
      </c>
      <c r="F1474" t="s">
        <v>2953</v>
      </c>
      <c r="H1474" s="293">
        <v>8</v>
      </c>
      <c r="I1474" s="203">
        <v>481</v>
      </c>
      <c r="J1474" s="204" t="s">
        <v>2937</v>
      </c>
      <c r="K1474" s="203">
        <v>577.20000000000005</v>
      </c>
      <c r="L1474" s="203" t="s">
        <v>459</v>
      </c>
      <c r="M1474" s="203" t="s">
        <v>7116</v>
      </c>
      <c r="N1474" t="s">
        <v>7117</v>
      </c>
    </row>
    <row r="1475" spans="1:14" x14ac:dyDescent="0.2">
      <c r="A1475" s="246">
        <v>45044</v>
      </c>
      <c r="B1475" s="203" t="s">
        <v>541</v>
      </c>
      <c r="C1475" s="106">
        <v>6630.1</v>
      </c>
      <c r="D1475" s="203" t="s">
        <v>452</v>
      </c>
      <c r="E1475" s="203" t="s">
        <v>7131</v>
      </c>
      <c r="F1475" t="s">
        <v>2953</v>
      </c>
      <c r="H1475" s="293">
        <v>8</v>
      </c>
      <c r="I1475" s="203">
        <v>481</v>
      </c>
      <c r="J1475" s="204" t="s">
        <v>2937</v>
      </c>
      <c r="K1475" s="203">
        <v>577.20000000000005</v>
      </c>
      <c r="L1475" s="203" t="s">
        <v>459</v>
      </c>
      <c r="M1475" s="203" t="s">
        <v>7116</v>
      </c>
      <c r="N1475" t="s">
        <v>7117</v>
      </c>
    </row>
    <row r="1476" spans="1:14" x14ac:dyDescent="0.2">
      <c r="A1476" s="246">
        <v>45035</v>
      </c>
      <c r="B1476" s="203" t="s">
        <v>541</v>
      </c>
      <c r="C1476" s="106">
        <v>6746.1</v>
      </c>
      <c r="D1476" s="203" t="s">
        <v>452</v>
      </c>
      <c r="E1476" s="203" t="s">
        <v>7138</v>
      </c>
      <c r="F1476" t="s">
        <v>6013</v>
      </c>
      <c r="H1476" s="293">
        <v>7</v>
      </c>
      <c r="I1476" s="203">
        <v>549</v>
      </c>
      <c r="J1476" s="204" t="s">
        <v>2937</v>
      </c>
      <c r="K1476" s="203">
        <v>658.8</v>
      </c>
      <c r="L1476" s="203" t="s">
        <v>459</v>
      </c>
      <c r="M1476" s="203" t="s">
        <v>7116</v>
      </c>
      <c r="N1476" t="s">
        <v>7117</v>
      </c>
    </row>
    <row r="1477" spans="1:14" x14ac:dyDescent="0.2">
      <c r="A1477" s="246">
        <v>45034</v>
      </c>
      <c r="B1477" s="203" t="s">
        <v>541</v>
      </c>
      <c r="C1477" s="106">
        <v>6630.1</v>
      </c>
      <c r="D1477" s="203" t="s">
        <v>452</v>
      </c>
      <c r="E1477" s="203" t="s">
        <v>7131</v>
      </c>
      <c r="F1477" t="s">
        <v>2953</v>
      </c>
      <c r="H1477" s="293">
        <v>8</v>
      </c>
      <c r="I1477" s="203">
        <v>481</v>
      </c>
      <c r="J1477" s="204" t="s">
        <v>2937</v>
      </c>
      <c r="K1477" s="203">
        <v>577.20000000000005</v>
      </c>
      <c r="L1477" s="203" t="s">
        <v>459</v>
      </c>
      <c r="M1477" s="203" t="s">
        <v>7116</v>
      </c>
      <c r="N1477" t="s">
        <v>7117</v>
      </c>
    </row>
    <row r="1478" spans="1:14" x14ac:dyDescent="0.2">
      <c r="A1478" s="246">
        <v>45036</v>
      </c>
      <c r="B1478" s="203" t="s">
        <v>541</v>
      </c>
      <c r="C1478" s="106">
        <v>6637.1</v>
      </c>
      <c r="D1478" s="203" t="s">
        <v>452</v>
      </c>
      <c r="E1478" s="203" t="s">
        <v>7122</v>
      </c>
      <c r="F1478" t="s">
        <v>3044</v>
      </c>
      <c r="H1478" s="293">
        <v>8</v>
      </c>
      <c r="I1478" s="203">
        <v>498</v>
      </c>
      <c r="J1478" s="204" t="s">
        <v>2937</v>
      </c>
      <c r="K1478" s="203">
        <v>597.6</v>
      </c>
      <c r="L1478" s="203" t="s">
        <v>459</v>
      </c>
      <c r="M1478" s="203" t="s">
        <v>7116</v>
      </c>
      <c r="N1478" t="s">
        <v>7117</v>
      </c>
    </row>
    <row r="1479" spans="1:14" x14ac:dyDescent="0.2">
      <c r="A1479" s="246">
        <v>45040</v>
      </c>
      <c r="B1479" s="203" t="s">
        <v>541</v>
      </c>
      <c r="C1479" s="106">
        <v>6563.1</v>
      </c>
      <c r="D1479" s="203" t="s">
        <v>452</v>
      </c>
      <c r="E1479" s="203" t="s">
        <v>7138</v>
      </c>
      <c r="F1479" t="s">
        <v>6013</v>
      </c>
      <c r="H1479" s="293">
        <v>4</v>
      </c>
      <c r="I1479" s="203">
        <v>549</v>
      </c>
      <c r="J1479" s="204" t="s">
        <v>2937</v>
      </c>
      <c r="K1479" s="203">
        <v>658.8</v>
      </c>
      <c r="L1479" s="203" t="s">
        <v>459</v>
      </c>
      <c r="M1479" s="203" t="s">
        <v>7116</v>
      </c>
      <c r="N1479" t="s">
        <v>7117</v>
      </c>
    </row>
    <row r="1480" spans="1:14" x14ac:dyDescent="0.2">
      <c r="A1480" s="246">
        <v>45035</v>
      </c>
      <c r="B1480" s="203" t="s">
        <v>541</v>
      </c>
      <c r="C1480" s="106">
        <v>6630.1</v>
      </c>
      <c r="D1480" s="203" t="s">
        <v>452</v>
      </c>
      <c r="E1480" s="203" t="s">
        <v>7131</v>
      </c>
      <c r="F1480" t="s">
        <v>2953</v>
      </c>
      <c r="H1480" s="293">
        <v>8</v>
      </c>
      <c r="I1480" s="203">
        <v>481</v>
      </c>
      <c r="J1480" s="204" t="s">
        <v>2937</v>
      </c>
      <c r="K1480" s="203">
        <v>577.20000000000005</v>
      </c>
      <c r="L1480" s="203" t="s">
        <v>459</v>
      </c>
      <c r="M1480" s="203" t="s">
        <v>7116</v>
      </c>
      <c r="N1480" t="s">
        <v>7117</v>
      </c>
    </row>
    <row r="1481" spans="1:14" x14ac:dyDescent="0.2">
      <c r="A1481" s="246">
        <v>45036</v>
      </c>
      <c r="B1481" s="203" t="s">
        <v>541</v>
      </c>
      <c r="C1481" s="106">
        <v>6630.1</v>
      </c>
      <c r="D1481" s="203" t="s">
        <v>452</v>
      </c>
      <c r="E1481" s="203" t="s">
        <v>7131</v>
      </c>
      <c r="F1481" t="s">
        <v>2953</v>
      </c>
      <c r="H1481" s="293">
        <v>8</v>
      </c>
      <c r="I1481" s="203">
        <v>481</v>
      </c>
      <c r="J1481" s="204" t="s">
        <v>2937</v>
      </c>
      <c r="K1481" s="203">
        <v>577.20000000000005</v>
      </c>
      <c r="L1481" s="203" t="s">
        <v>459</v>
      </c>
      <c r="M1481" s="203" t="s">
        <v>7116</v>
      </c>
      <c r="N1481" t="s">
        <v>7117</v>
      </c>
    </row>
    <row r="1482" spans="1:14" x14ac:dyDescent="0.2">
      <c r="A1482" s="246">
        <v>45040</v>
      </c>
      <c r="B1482" s="203" t="s">
        <v>541</v>
      </c>
      <c r="C1482" s="106">
        <v>6637.1</v>
      </c>
      <c r="D1482" s="203" t="s">
        <v>452</v>
      </c>
      <c r="E1482" s="203" t="s">
        <v>7128</v>
      </c>
      <c r="F1482" t="s">
        <v>7129</v>
      </c>
      <c r="H1482" s="293">
        <v>8</v>
      </c>
      <c r="I1482" s="203">
        <v>281</v>
      </c>
      <c r="J1482" s="204" t="s">
        <v>2937</v>
      </c>
      <c r="K1482" s="203">
        <v>337.2</v>
      </c>
      <c r="L1482" s="203" t="s">
        <v>459</v>
      </c>
      <c r="M1482" s="203" t="s">
        <v>7116</v>
      </c>
      <c r="N1482" t="s">
        <v>7117</v>
      </c>
    </row>
    <row r="1483" spans="1:14" x14ac:dyDescent="0.2">
      <c r="A1483" s="246">
        <v>45036</v>
      </c>
      <c r="B1483" s="203" t="s">
        <v>541</v>
      </c>
      <c r="C1483" s="106">
        <v>6637.1</v>
      </c>
      <c r="D1483" s="203" t="s">
        <v>452</v>
      </c>
      <c r="E1483" s="203" t="s">
        <v>7138</v>
      </c>
      <c r="F1483" t="s">
        <v>6013</v>
      </c>
      <c r="H1483" s="293">
        <v>6</v>
      </c>
      <c r="I1483" s="203">
        <v>549</v>
      </c>
      <c r="J1483" s="204" t="s">
        <v>2937</v>
      </c>
      <c r="K1483" s="203">
        <v>658.8</v>
      </c>
      <c r="L1483" s="203" t="s">
        <v>459</v>
      </c>
      <c r="M1483" s="203" t="s">
        <v>7116</v>
      </c>
      <c r="N1483" t="s">
        <v>7117</v>
      </c>
    </row>
    <row r="1484" spans="1:14" x14ac:dyDescent="0.2">
      <c r="A1484" s="246">
        <v>45037</v>
      </c>
      <c r="B1484" s="203" t="s">
        <v>541</v>
      </c>
      <c r="C1484" s="106">
        <v>6630.1</v>
      </c>
      <c r="D1484" s="203" t="s">
        <v>452</v>
      </c>
      <c r="E1484" s="203" t="s">
        <v>7131</v>
      </c>
      <c r="F1484" t="s">
        <v>2953</v>
      </c>
      <c r="H1484" s="293">
        <v>8</v>
      </c>
      <c r="I1484" s="203">
        <v>481</v>
      </c>
      <c r="J1484" s="204" t="s">
        <v>2937</v>
      </c>
      <c r="K1484" s="203">
        <v>577.20000000000005</v>
      </c>
      <c r="L1484" s="203" t="s">
        <v>459</v>
      </c>
      <c r="M1484" s="203" t="s">
        <v>7116</v>
      </c>
      <c r="N1484" t="s">
        <v>7117</v>
      </c>
    </row>
    <row r="1485" spans="1:14" x14ac:dyDescent="0.2">
      <c r="A1485" s="246">
        <v>45041</v>
      </c>
      <c r="B1485" s="203" t="s">
        <v>541</v>
      </c>
      <c r="C1485" s="106">
        <v>6637.1</v>
      </c>
      <c r="D1485" s="203" t="s">
        <v>452</v>
      </c>
      <c r="E1485" s="203" t="s">
        <v>7128</v>
      </c>
      <c r="F1485" t="s">
        <v>7129</v>
      </c>
      <c r="H1485" s="293">
        <v>8</v>
      </c>
      <c r="I1485" s="203">
        <v>281</v>
      </c>
      <c r="J1485" s="204" t="s">
        <v>2937</v>
      </c>
      <c r="K1485" s="203">
        <v>337.2</v>
      </c>
      <c r="L1485" s="203" t="s">
        <v>459</v>
      </c>
      <c r="M1485" s="203" t="s">
        <v>7116</v>
      </c>
      <c r="N1485" t="s">
        <v>7117</v>
      </c>
    </row>
    <row r="1486" spans="1:14" x14ac:dyDescent="0.2">
      <c r="A1486" s="246">
        <v>45037</v>
      </c>
      <c r="B1486" s="203" t="s">
        <v>541</v>
      </c>
      <c r="C1486" s="106">
        <v>6637.1</v>
      </c>
      <c r="D1486" s="203" t="s">
        <v>452</v>
      </c>
      <c r="E1486" s="203" t="s">
        <v>7138</v>
      </c>
      <c r="F1486" t="s">
        <v>6013</v>
      </c>
      <c r="H1486" s="293">
        <v>4</v>
      </c>
      <c r="I1486" s="203">
        <v>549</v>
      </c>
      <c r="J1486" s="204" t="s">
        <v>2937</v>
      </c>
      <c r="K1486" s="203">
        <v>658.8</v>
      </c>
      <c r="L1486" s="203" t="s">
        <v>459</v>
      </c>
      <c r="M1486" s="203" t="s">
        <v>7116</v>
      </c>
      <c r="N1486" t="s">
        <v>7117</v>
      </c>
    </row>
    <row r="1487" spans="1:14" x14ac:dyDescent="0.2">
      <c r="A1487" s="246">
        <v>45042</v>
      </c>
      <c r="B1487" s="203" t="s">
        <v>541</v>
      </c>
      <c r="C1487" s="106">
        <v>6637.1</v>
      </c>
      <c r="D1487" s="203" t="s">
        <v>452</v>
      </c>
      <c r="E1487" s="203" t="s">
        <v>7128</v>
      </c>
      <c r="F1487" t="s">
        <v>7129</v>
      </c>
      <c r="H1487" s="293">
        <v>4</v>
      </c>
      <c r="I1487" s="203">
        <v>281</v>
      </c>
      <c r="J1487" s="204" t="s">
        <v>2937</v>
      </c>
      <c r="K1487" s="203">
        <v>337.2</v>
      </c>
      <c r="L1487" s="203" t="s">
        <v>459</v>
      </c>
      <c r="M1487" s="203" t="s">
        <v>7116</v>
      </c>
      <c r="N1487" t="s">
        <v>7117</v>
      </c>
    </row>
    <row r="1488" spans="1:14" x14ac:dyDescent="0.2">
      <c r="A1488" s="246">
        <v>45035</v>
      </c>
      <c r="B1488" s="203" t="s">
        <v>541</v>
      </c>
      <c r="C1488" s="106">
        <v>6563.1</v>
      </c>
      <c r="D1488" s="203" t="s">
        <v>452</v>
      </c>
      <c r="E1488" s="203" t="s">
        <v>7138</v>
      </c>
      <c r="F1488" t="s">
        <v>6013</v>
      </c>
      <c r="H1488" s="293">
        <v>1</v>
      </c>
      <c r="I1488" s="203">
        <v>549</v>
      </c>
      <c r="J1488" s="204" t="s">
        <v>2937</v>
      </c>
      <c r="K1488" s="203">
        <v>658.8</v>
      </c>
      <c r="L1488" s="203" t="s">
        <v>459</v>
      </c>
      <c r="M1488" s="203" t="s">
        <v>7116</v>
      </c>
      <c r="N1488" t="s">
        <v>7117</v>
      </c>
    </row>
    <row r="1489" spans="1:14" x14ac:dyDescent="0.2">
      <c r="A1489" s="246">
        <v>45043</v>
      </c>
      <c r="B1489" s="203" t="s">
        <v>541</v>
      </c>
      <c r="C1489" s="106">
        <v>6637.1</v>
      </c>
      <c r="D1489" s="203" t="s">
        <v>452</v>
      </c>
      <c r="E1489" s="203" t="s">
        <v>7128</v>
      </c>
      <c r="F1489" t="s">
        <v>7129</v>
      </c>
      <c r="H1489" s="293">
        <v>4</v>
      </c>
      <c r="I1489" s="203">
        <v>281</v>
      </c>
      <c r="J1489" s="204" t="s">
        <v>2937</v>
      </c>
      <c r="K1489" s="203">
        <v>337.2</v>
      </c>
      <c r="L1489" s="203" t="s">
        <v>459</v>
      </c>
      <c r="M1489" s="203" t="s">
        <v>7116</v>
      </c>
      <c r="N1489" t="s">
        <v>7117</v>
      </c>
    </row>
    <row r="1490" spans="1:14" x14ac:dyDescent="0.2">
      <c r="A1490" s="246">
        <v>45036</v>
      </c>
      <c r="B1490" s="203" t="s">
        <v>541</v>
      </c>
      <c r="C1490" s="106">
        <v>6563.1</v>
      </c>
      <c r="D1490" s="203" t="s">
        <v>452</v>
      </c>
      <c r="E1490" s="203" t="s">
        <v>7138</v>
      </c>
      <c r="F1490" t="s">
        <v>6013</v>
      </c>
      <c r="H1490" s="293">
        <v>2</v>
      </c>
      <c r="I1490" s="203">
        <v>549</v>
      </c>
      <c r="J1490" s="204" t="s">
        <v>2937</v>
      </c>
      <c r="K1490" s="203">
        <v>658.8</v>
      </c>
      <c r="L1490" s="203" t="s">
        <v>459</v>
      </c>
      <c r="M1490" s="203" t="s">
        <v>7116</v>
      </c>
      <c r="N1490" t="s">
        <v>7117</v>
      </c>
    </row>
    <row r="1491" spans="1:14" x14ac:dyDescent="0.2">
      <c r="A1491" s="246">
        <v>45037</v>
      </c>
      <c r="B1491" s="203" t="s">
        <v>541</v>
      </c>
      <c r="C1491" s="106">
        <v>6563.1</v>
      </c>
      <c r="D1491" s="203" t="s">
        <v>452</v>
      </c>
      <c r="E1491" s="203" t="s">
        <v>7138</v>
      </c>
      <c r="F1491" t="s">
        <v>6013</v>
      </c>
      <c r="H1491" s="293">
        <v>4</v>
      </c>
      <c r="I1491" s="203">
        <v>549</v>
      </c>
      <c r="J1491" s="204" t="s">
        <v>2937</v>
      </c>
      <c r="K1491" s="203">
        <v>658.8</v>
      </c>
      <c r="L1491" s="203" t="s">
        <v>459</v>
      </c>
      <c r="M1491" s="203" t="s">
        <v>7116</v>
      </c>
      <c r="N1491" t="s">
        <v>7117</v>
      </c>
    </row>
    <row r="1492" spans="1:14" x14ac:dyDescent="0.2">
      <c r="A1492" s="246">
        <v>45043</v>
      </c>
      <c r="B1492" s="203" t="s">
        <v>541</v>
      </c>
      <c r="C1492" s="106">
        <v>80830.16</v>
      </c>
      <c r="D1492" s="203" t="s">
        <v>452</v>
      </c>
      <c r="E1492" s="203" t="s">
        <v>7128</v>
      </c>
      <c r="F1492" t="s">
        <v>7129</v>
      </c>
      <c r="H1492" s="293">
        <v>4</v>
      </c>
      <c r="I1492" s="203">
        <v>281</v>
      </c>
      <c r="J1492" s="204" t="s">
        <v>2937</v>
      </c>
      <c r="K1492" s="203">
        <v>337.2</v>
      </c>
      <c r="L1492" s="203" t="s">
        <v>459</v>
      </c>
      <c r="M1492" s="203" t="s">
        <v>7116</v>
      </c>
      <c r="N1492" t="s">
        <v>7117</v>
      </c>
    </row>
    <row r="1493" spans="1:14" x14ac:dyDescent="0.2">
      <c r="A1493" s="246">
        <v>45036</v>
      </c>
      <c r="B1493" s="203" t="s">
        <v>541</v>
      </c>
      <c r="C1493" s="106">
        <v>6637.1</v>
      </c>
      <c r="D1493" s="203" t="s">
        <v>452</v>
      </c>
      <c r="E1493" s="203" t="s">
        <v>7128</v>
      </c>
      <c r="F1493" t="s">
        <v>7129</v>
      </c>
      <c r="H1493" s="293">
        <v>8</v>
      </c>
      <c r="I1493" s="203">
        <v>281</v>
      </c>
      <c r="J1493" s="204" t="s">
        <v>2937</v>
      </c>
      <c r="K1493" s="203">
        <v>337.2</v>
      </c>
      <c r="L1493" s="203" t="s">
        <v>459</v>
      </c>
      <c r="M1493" s="203" t="s">
        <v>7116</v>
      </c>
      <c r="N1493" t="s">
        <v>7117</v>
      </c>
    </row>
    <row r="1494" spans="1:14" x14ac:dyDescent="0.2">
      <c r="A1494" s="246">
        <v>45037</v>
      </c>
      <c r="B1494" s="203" t="s">
        <v>541</v>
      </c>
      <c r="C1494" s="106">
        <v>6637.1</v>
      </c>
      <c r="D1494" s="203" t="s">
        <v>452</v>
      </c>
      <c r="E1494" s="203" t="s">
        <v>7128</v>
      </c>
      <c r="F1494" t="s">
        <v>7129</v>
      </c>
      <c r="H1494" s="293">
        <v>8</v>
      </c>
      <c r="I1494" s="203">
        <v>281</v>
      </c>
      <c r="J1494" s="204" t="s">
        <v>2937</v>
      </c>
      <c r="K1494" s="203">
        <v>337.2</v>
      </c>
      <c r="L1494" s="203" t="s">
        <v>459</v>
      </c>
      <c r="M1494" s="203" t="s">
        <v>7116</v>
      </c>
      <c r="N1494" t="s">
        <v>7117</v>
      </c>
    </row>
    <row r="1495" spans="1:14" x14ac:dyDescent="0.2">
      <c r="A1495" s="246">
        <v>45040</v>
      </c>
      <c r="B1495" s="203" t="s">
        <v>541</v>
      </c>
      <c r="C1495" s="106">
        <v>6637.1</v>
      </c>
      <c r="D1495" s="203" t="s">
        <v>452</v>
      </c>
      <c r="E1495" s="203" t="s">
        <v>7138</v>
      </c>
      <c r="F1495" t="s">
        <v>6013</v>
      </c>
      <c r="H1495" s="293">
        <v>4</v>
      </c>
      <c r="I1495" s="203">
        <v>549</v>
      </c>
      <c r="J1495" s="204" t="s">
        <v>2937</v>
      </c>
      <c r="K1495" s="203">
        <v>658.8</v>
      </c>
      <c r="L1495" s="203" t="s">
        <v>459</v>
      </c>
      <c r="M1495" s="203" t="s">
        <v>7116</v>
      </c>
      <c r="N1495" t="s">
        <v>7117</v>
      </c>
    </row>
    <row r="1496" spans="1:14" x14ac:dyDescent="0.2">
      <c r="A1496" s="246">
        <v>45041</v>
      </c>
      <c r="B1496" s="203" t="s">
        <v>541</v>
      </c>
      <c r="C1496" s="106">
        <v>6637.1</v>
      </c>
      <c r="D1496" s="203" t="s">
        <v>452</v>
      </c>
      <c r="E1496" s="203" t="s">
        <v>7138</v>
      </c>
      <c r="F1496" t="s">
        <v>6013</v>
      </c>
      <c r="H1496" s="293">
        <v>8</v>
      </c>
      <c r="I1496" s="203">
        <v>549</v>
      </c>
      <c r="J1496" s="204" t="s">
        <v>2937</v>
      </c>
      <c r="K1496" s="203">
        <v>658.8</v>
      </c>
      <c r="L1496" s="203" t="s">
        <v>459</v>
      </c>
      <c r="M1496" s="203" t="s">
        <v>7116</v>
      </c>
      <c r="N1496" t="s">
        <v>7117</v>
      </c>
    </row>
    <row r="1497" spans="1:14" x14ac:dyDescent="0.2">
      <c r="A1497" s="246">
        <v>45034</v>
      </c>
      <c r="B1497" s="203" t="s">
        <v>541</v>
      </c>
      <c r="C1497" s="106">
        <v>6681.1</v>
      </c>
      <c r="D1497" s="203" t="s">
        <v>452</v>
      </c>
      <c r="E1497" s="203" t="s">
        <v>7141</v>
      </c>
      <c r="F1497" t="s">
        <v>3291</v>
      </c>
      <c r="H1497" s="293">
        <v>1</v>
      </c>
      <c r="I1497" s="203">
        <v>1667</v>
      </c>
      <c r="J1497" s="204" t="s">
        <v>2937</v>
      </c>
      <c r="K1497" s="203">
        <v>2000.4</v>
      </c>
      <c r="L1497" s="203" t="s">
        <v>459</v>
      </c>
      <c r="M1497" s="203" t="s">
        <v>7116</v>
      </c>
      <c r="N1497" t="s">
        <v>7117</v>
      </c>
    </row>
    <row r="1498" spans="1:14" x14ac:dyDescent="0.2">
      <c r="A1498" s="246">
        <v>45035</v>
      </c>
      <c r="B1498" s="203" t="s">
        <v>541</v>
      </c>
      <c r="C1498" s="106">
        <v>6681.1</v>
      </c>
      <c r="D1498" s="203" t="s">
        <v>452</v>
      </c>
      <c r="E1498" s="203" t="s">
        <v>7141</v>
      </c>
      <c r="F1498" t="s">
        <v>3291</v>
      </c>
      <c r="H1498" s="293">
        <v>1</v>
      </c>
      <c r="I1498" s="203">
        <v>1667</v>
      </c>
      <c r="J1498" s="204" t="s">
        <v>2937</v>
      </c>
      <c r="K1498" s="203">
        <v>2000.4</v>
      </c>
      <c r="L1498" s="203" t="s">
        <v>459</v>
      </c>
      <c r="M1498" s="203" t="s">
        <v>7116</v>
      </c>
      <c r="N1498" t="s">
        <v>7117</v>
      </c>
    </row>
    <row r="1499" spans="1:14" x14ac:dyDescent="0.2">
      <c r="A1499" s="246">
        <v>45049</v>
      </c>
      <c r="B1499" s="203" t="s">
        <v>541</v>
      </c>
      <c r="C1499" s="106">
        <v>6630.1</v>
      </c>
      <c r="D1499" s="203" t="s">
        <v>452</v>
      </c>
      <c r="E1499" s="203" t="s">
        <v>7126</v>
      </c>
      <c r="F1499" t="s">
        <v>3304</v>
      </c>
      <c r="H1499" s="293">
        <v>4</v>
      </c>
      <c r="I1499" s="203">
        <v>877</v>
      </c>
      <c r="J1499" s="204" t="s">
        <v>2937</v>
      </c>
      <c r="K1499" s="203">
        <v>1052.4000000000001</v>
      </c>
      <c r="L1499" s="203" t="s">
        <v>459</v>
      </c>
      <c r="M1499" s="203" t="s">
        <v>7116</v>
      </c>
      <c r="N1499" t="s">
        <v>7117</v>
      </c>
    </row>
    <row r="1500" spans="1:14" x14ac:dyDescent="0.2">
      <c r="A1500" s="246">
        <v>45051</v>
      </c>
      <c r="B1500" s="203" t="s">
        <v>541</v>
      </c>
      <c r="C1500" s="106">
        <v>6630.1</v>
      </c>
      <c r="D1500" s="203" t="s">
        <v>452</v>
      </c>
      <c r="E1500" s="203" t="s">
        <v>7126</v>
      </c>
      <c r="F1500" t="s">
        <v>3304</v>
      </c>
      <c r="H1500" s="293">
        <v>8</v>
      </c>
      <c r="I1500" s="203">
        <v>877</v>
      </c>
      <c r="J1500" s="204" t="s">
        <v>2937</v>
      </c>
      <c r="K1500" s="203">
        <v>1052.4000000000001</v>
      </c>
      <c r="L1500" s="203" t="s">
        <v>459</v>
      </c>
      <c r="M1500" s="203" t="s">
        <v>7116</v>
      </c>
      <c r="N1500" t="s">
        <v>7117</v>
      </c>
    </row>
    <row r="1501" spans="1:14" x14ac:dyDescent="0.2">
      <c r="A1501" s="246">
        <v>45048</v>
      </c>
      <c r="B1501" s="203" t="s">
        <v>541</v>
      </c>
      <c r="C1501" s="106">
        <v>6756.1</v>
      </c>
      <c r="D1501" s="203" t="s">
        <v>452</v>
      </c>
      <c r="E1501" s="203" t="s">
        <v>7126</v>
      </c>
      <c r="F1501" t="s">
        <v>3304</v>
      </c>
      <c r="H1501" s="293">
        <v>4</v>
      </c>
      <c r="I1501" s="203">
        <v>877</v>
      </c>
      <c r="J1501" s="204" t="s">
        <v>2937</v>
      </c>
      <c r="K1501" s="203">
        <v>1052.4000000000001</v>
      </c>
      <c r="L1501" s="203" t="s">
        <v>459</v>
      </c>
      <c r="M1501" s="203" t="s">
        <v>7116</v>
      </c>
      <c r="N1501" t="s">
        <v>7117</v>
      </c>
    </row>
    <row r="1502" spans="1:14" x14ac:dyDescent="0.2">
      <c r="A1502" s="246">
        <v>45049</v>
      </c>
      <c r="B1502" s="203" t="s">
        <v>541</v>
      </c>
      <c r="C1502" s="106">
        <v>6756.1</v>
      </c>
      <c r="D1502" s="203" t="s">
        <v>452</v>
      </c>
      <c r="E1502" s="203" t="s">
        <v>7126</v>
      </c>
      <c r="F1502" t="s">
        <v>3304</v>
      </c>
      <c r="H1502" s="293">
        <v>4</v>
      </c>
      <c r="I1502" s="203">
        <v>877</v>
      </c>
      <c r="J1502" s="204" t="s">
        <v>2937</v>
      </c>
      <c r="K1502" s="203">
        <v>1052.4000000000001</v>
      </c>
      <c r="L1502" s="203" t="s">
        <v>459</v>
      </c>
      <c r="M1502" s="203" t="s">
        <v>7116</v>
      </c>
      <c r="N1502" t="s">
        <v>7117</v>
      </c>
    </row>
    <row r="1503" spans="1:14" x14ac:dyDescent="0.2">
      <c r="A1503" s="246">
        <v>45058</v>
      </c>
      <c r="B1503" s="203" t="s">
        <v>541</v>
      </c>
      <c r="C1503" s="106">
        <v>6756.1</v>
      </c>
      <c r="D1503" s="203" t="s">
        <v>452</v>
      </c>
      <c r="E1503" s="203" t="s">
        <v>7126</v>
      </c>
      <c r="F1503" t="s">
        <v>3304</v>
      </c>
      <c r="H1503" s="293">
        <v>1</v>
      </c>
      <c r="I1503" s="203">
        <v>877</v>
      </c>
      <c r="J1503" s="204" t="s">
        <v>2937</v>
      </c>
      <c r="K1503" s="203">
        <v>1052.4000000000001</v>
      </c>
      <c r="L1503" s="203" t="s">
        <v>459</v>
      </c>
      <c r="M1503" s="203" t="s">
        <v>7116</v>
      </c>
      <c r="N1503" t="s">
        <v>7117</v>
      </c>
    </row>
    <row r="1504" spans="1:14" x14ac:dyDescent="0.2">
      <c r="A1504" s="246">
        <v>45056</v>
      </c>
      <c r="B1504" s="203" t="s">
        <v>541</v>
      </c>
      <c r="C1504" s="106">
        <v>11840.1</v>
      </c>
      <c r="D1504" s="203" t="s">
        <v>452</v>
      </c>
      <c r="E1504" s="203" t="s">
        <v>7126</v>
      </c>
      <c r="F1504" t="s">
        <v>3304</v>
      </c>
      <c r="H1504" s="293">
        <v>1</v>
      </c>
      <c r="I1504" s="203">
        <v>877</v>
      </c>
      <c r="J1504" s="204" t="s">
        <v>2937</v>
      </c>
      <c r="K1504" s="203">
        <v>1052.4000000000001</v>
      </c>
      <c r="L1504" s="203" t="s">
        <v>459</v>
      </c>
      <c r="M1504" s="203" t="s">
        <v>7116</v>
      </c>
      <c r="N1504" t="s">
        <v>7117</v>
      </c>
    </row>
    <row r="1505" spans="1:14" x14ac:dyDescent="0.2">
      <c r="A1505" s="246">
        <v>45057</v>
      </c>
      <c r="B1505" s="203" t="s">
        <v>541</v>
      </c>
      <c r="C1505" s="106">
        <v>11840.1</v>
      </c>
      <c r="D1505" s="203" t="s">
        <v>452</v>
      </c>
      <c r="E1505" s="203" t="s">
        <v>7126</v>
      </c>
      <c r="F1505" t="s">
        <v>3304</v>
      </c>
      <c r="H1505" s="293">
        <v>4</v>
      </c>
      <c r="I1505" s="203">
        <v>877</v>
      </c>
      <c r="J1505" s="204" t="s">
        <v>2937</v>
      </c>
      <c r="K1505" s="203">
        <v>1052.4000000000001</v>
      </c>
      <c r="L1505" s="203" t="s">
        <v>459</v>
      </c>
      <c r="M1505" s="203" t="s">
        <v>7116</v>
      </c>
      <c r="N1505" t="s">
        <v>7117</v>
      </c>
    </row>
    <row r="1506" spans="1:14" x14ac:dyDescent="0.2">
      <c r="A1506" s="246">
        <v>45058</v>
      </c>
      <c r="B1506" s="203" t="s">
        <v>541</v>
      </c>
      <c r="C1506" s="106">
        <v>11840.1</v>
      </c>
      <c r="D1506" s="203" t="s">
        <v>452</v>
      </c>
      <c r="E1506" s="203" t="s">
        <v>7126</v>
      </c>
      <c r="F1506" t="s">
        <v>3304</v>
      </c>
      <c r="H1506" s="293">
        <v>1</v>
      </c>
      <c r="I1506" s="203">
        <v>877</v>
      </c>
      <c r="J1506" s="204" t="s">
        <v>2937</v>
      </c>
      <c r="K1506" s="203">
        <v>1052.4000000000001</v>
      </c>
      <c r="L1506" s="203" t="s">
        <v>459</v>
      </c>
      <c r="M1506" s="203" t="s">
        <v>7116</v>
      </c>
      <c r="N1506" t="s">
        <v>7117</v>
      </c>
    </row>
    <row r="1507" spans="1:14" x14ac:dyDescent="0.2">
      <c r="A1507" s="246">
        <v>45054</v>
      </c>
      <c r="B1507" s="203" t="s">
        <v>541</v>
      </c>
      <c r="C1507" s="106">
        <v>6637.1</v>
      </c>
      <c r="D1507" s="203" t="s">
        <v>452</v>
      </c>
      <c r="E1507" s="203" t="s">
        <v>7126</v>
      </c>
      <c r="F1507" t="s">
        <v>3304</v>
      </c>
      <c r="H1507" s="293">
        <v>1</v>
      </c>
      <c r="I1507" s="203">
        <v>877</v>
      </c>
      <c r="J1507" s="204" t="s">
        <v>2937</v>
      </c>
      <c r="K1507" s="203">
        <v>1052.4000000000001</v>
      </c>
      <c r="L1507" s="203" t="s">
        <v>459</v>
      </c>
      <c r="M1507" s="203" t="s">
        <v>7116</v>
      </c>
      <c r="N1507" t="s">
        <v>7117</v>
      </c>
    </row>
    <row r="1508" spans="1:14" x14ac:dyDescent="0.2">
      <c r="A1508" s="246">
        <v>45055</v>
      </c>
      <c r="B1508" s="203" t="s">
        <v>541</v>
      </c>
      <c r="C1508" s="106">
        <v>6637.1</v>
      </c>
      <c r="D1508" s="203" t="s">
        <v>452</v>
      </c>
      <c r="E1508" s="203" t="s">
        <v>7126</v>
      </c>
      <c r="F1508" t="s">
        <v>3304</v>
      </c>
      <c r="H1508" s="293">
        <v>1</v>
      </c>
      <c r="I1508" s="203">
        <v>877</v>
      </c>
      <c r="J1508" s="204" t="s">
        <v>2937</v>
      </c>
      <c r="K1508" s="203">
        <v>1052.4000000000001</v>
      </c>
      <c r="L1508" s="203" t="s">
        <v>459</v>
      </c>
      <c r="M1508" s="203" t="s">
        <v>7116</v>
      </c>
      <c r="N1508" t="s">
        <v>7117</v>
      </c>
    </row>
    <row r="1509" spans="1:14" x14ac:dyDescent="0.2">
      <c r="A1509" s="246">
        <v>45056</v>
      </c>
      <c r="B1509" s="203" t="s">
        <v>541</v>
      </c>
      <c r="C1509" s="106">
        <v>6637.1</v>
      </c>
      <c r="D1509" s="203" t="s">
        <v>452</v>
      </c>
      <c r="E1509" s="203" t="s">
        <v>7126</v>
      </c>
      <c r="F1509" t="s">
        <v>3304</v>
      </c>
      <c r="H1509" s="293">
        <v>1</v>
      </c>
      <c r="I1509" s="203">
        <v>877</v>
      </c>
      <c r="J1509" s="204" t="s">
        <v>2937</v>
      </c>
      <c r="K1509" s="203">
        <v>1052.4000000000001</v>
      </c>
      <c r="L1509" s="203" t="s">
        <v>459</v>
      </c>
      <c r="M1509" s="203" t="s">
        <v>7116</v>
      </c>
      <c r="N1509" t="s">
        <v>7117</v>
      </c>
    </row>
    <row r="1510" spans="1:14" x14ac:dyDescent="0.2">
      <c r="A1510" s="246">
        <v>45058</v>
      </c>
      <c r="B1510" s="203" t="s">
        <v>541</v>
      </c>
      <c r="C1510" s="106">
        <v>6637.1</v>
      </c>
      <c r="D1510" s="203" t="s">
        <v>452</v>
      </c>
      <c r="E1510" s="203" t="s">
        <v>7126</v>
      </c>
      <c r="F1510" t="s">
        <v>3304</v>
      </c>
      <c r="H1510" s="293">
        <v>5</v>
      </c>
      <c r="I1510" s="203">
        <v>877</v>
      </c>
      <c r="J1510" s="204" t="s">
        <v>2937</v>
      </c>
      <c r="K1510" s="203">
        <v>1052.4000000000001</v>
      </c>
      <c r="L1510" s="203" t="s">
        <v>459</v>
      </c>
      <c r="M1510" s="203" t="s">
        <v>7116</v>
      </c>
      <c r="N1510" t="s">
        <v>7117</v>
      </c>
    </row>
    <row r="1511" spans="1:14" x14ac:dyDescent="0.2">
      <c r="A1511" s="246">
        <v>45054</v>
      </c>
      <c r="B1511" s="203" t="s">
        <v>541</v>
      </c>
      <c r="C1511" s="106">
        <v>6630.1</v>
      </c>
      <c r="D1511" s="203" t="s">
        <v>452</v>
      </c>
      <c r="E1511" s="203" t="s">
        <v>7126</v>
      </c>
      <c r="F1511" t="s">
        <v>3304</v>
      </c>
      <c r="H1511" s="293">
        <v>7</v>
      </c>
      <c r="I1511" s="203">
        <v>877</v>
      </c>
      <c r="J1511" s="204" t="s">
        <v>2937</v>
      </c>
      <c r="K1511" s="203">
        <v>1052.4000000000001</v>
      </c>
      <c r="L1511" s="203" t="s">
        <v>459</v>
      </c>
      <c r="M1511" s="203" t="s">
        <v>7116</v>
      </c>
      <c r="N1511" t="s">
        <v>7117</v>
      </c>
    </row>
    <row r="1512" spans="1:14" x14ac:dyDescent="0.2">
      <c r="A1512" s="246">
        <v>45055</v>
      </c>
      <c r="B1512" s="203" t="s">
        <v>541</v>
      </c>
      <c r="C1512" s="106">
        <v>6630.1</v>
      </c>
      <c r="D1512" s="203" t="s">
        <v>452</v>
      </c>
      <c r="E1512" s="203" t="s">
        <v>7126</v>
      </c>
      <c r="F1512" t="s">
        <v>3304</v>
      </c>
      <c r="H1512" s="293">
        <v>6</v>
      </c>
      <c r="I1512" s="203">
        <v>877</v>
      </c>
      <c r="J1512" s="204" t="s">
        <v>2937</v>
      </c>
      <c r="K1512" s="203">
        <v>1052.4000000000001</v>
      </c>
      <c r="L1512" s="203" t="s">
        <v>459</v>
      </c>
      <c r="M1512" s="203" t="s">
        <v>7116</v>
      </c>
      <c r="N1512" t="s">
        <v>7117</v>
      </c>
    </row>
    <row r="1513" spans="1:14" x14ac:dyDescent="0.2">
      <c r="A1513" s="246">
        <v>45056</v>
      </c>
      <c r="B1513" s="203" t="s">
        <v>541</v>
      </c>
      <c r="C1513" s="106">
        <v>6630.1</v>
      </c>
      <c r="D1513" s="203" t="s">
        <v>452</v>
      </c>
      <c r="E1513" s="203" t="s">
        <v>7126</v>
      </c>
      <c r="F1513" t="s">
        <v>3304</v>
      </c>
      <c r="H1513" s="293">
        <v>6</v>
      </c>
      <c r="I1513" s="203">
        <v>877</v>
      </c>
      <c r="J1513" s="204" t="s">
        <v>2937</v>
      </c>
      <c r="K1513" s="203">
        <v>1052.4000000000001</v>
      </c>
      <c r="L1513" s="203" t="s">
        <v>459</v>
      </c>
      <c r="M1513" s="203" t="s">
        <v>7116</v>
      </c>
      <c r="N1513" t="s">
        <v>7117</v>
      </c>
    </row>
    <row r="1514" spans="1:14" x14ac:dyDescent="0.2">
      <c r="A1514" s="246">
        <v>45058</v>
      </c>
      <c r="B1514" s="203" t="s">
        <v>541</v>
      </c>
      <c r="C1514" s="106">
        <v>6630.1</v>
      </c>
      <c r="D1514" s="203" t="s">
        <v>452</v>
      </c>
      <c r="E1514" s="203" t="s">
        <v>7126</v>
      </c>
      <c r="F1514" t="s">
        <v>3304</v>
      </c>
      <c r="H1514" s="293">
        <v>1</v>
      </c>
      <c r="I1514" s="203">
        <v>877</v>
      </c>
      <c r="J1514" s="204" t="s">
        <v>2937</v>
      </c>
      <c r="K1514" s="203">
        <v>1052.4000000000001</v>
      </c>
      <c r="L1514" s="203" t="s">
        <v>459</v>
      </c>
      <c r="M1514" s="203" t="s">
        <v>7116</v>
      </c>
      <c r="N1514" t="s">
        <v>7117</v>
      </c>
    </row>
    <row r="1515" spans="1:14" x14ac:dyDescent="0.2">
      <c r="A1515" s="246">
        <v>45056</v>
      </c>
      <c r="B1515" s="203" t="s">
        <v>541</v>
      </c>
      <c r="C1515" s="106">
        <v>6637.1</v>
      </c>
      <c r="D1515" s="203" t="s">
        <v>452</v>
      </c>
      <c r="E1515" s="203" t="s">
        <v>7122</v>
      </c>
      <c r="F1515" t="s">
        <v>3044</v>
      </c>
      <c r="H1515" s="293">
        <v>4</v>
      </c>
      <c r="I1515" s="203">
        <v>499</v>
      </c>
      <c r="J1515" s="204" t="s">
        <v>2937</v>
      </c>
      <c r="K1515" s="203">
        <v>598.79999999999995</v>
      </c>
      <c r="L1515" s="203" t="s">
        <v>459</v>
      </c>
      <c r="M1515" s="203" t="s">
        <v>7116</v>
      </c>
      <c r="N1515" t="s">
        <v>7117</v>
      </c>
    </row>
    <row r="1516" spans="1:14" x14ac:dyDescent="0.2">
      <c r="A1516" s="246">
        <v>45054</v>
      </c>
      <c r="B1516" s="203" t="s">
        <v>541</v>
      </c>
      <c r="C1516" s="106">
        <v>6542.1</v>
      </c>
      <c r="D1516" s="203" t="s">
        <v>452</v>
      </c>
      <c r="E1516" s="203" t="s">
        <v>7122</v>
      </c>
      <c r="F1516" t="s">
        <v>3044</v>
      </c>
      <c r="H1516" s="293">
        <v>6</v>
      </c>
      <c r="I1516" s="203">
        <v>499</v>
      </c>
      <c r="J1516" s="204" t="s">
        <v>2937</v>
      </c>
      <c r="K1516" s="203">
        <v>598.79999999999995</v>
      </c>
      <c r="L1516" s="203" t="s">
        <v>459</v>
      </c>
      <c r="M1516" s="203" t="s">
        <v>7116</v>
      </c>
      <c r="N1516" t="s">
        <v>7117</v>
      </c>
    </row>
    <row r="1517" spans="1:14" x14ac:dyDescent="0.2">
      <c r="A1517" s="246">
        <v>45055</v>
      </c>
      <c r="B1517" s="203" t="s">
        <v>541</v>
      </c>
      <c r="C1517" s="106">
        <v>6542.1</v>
      </c>
      <c r="D1517" s="203" t="s">
        <v>452</v>
      </c>
      <c r="E1517" s="203" t="s">
        <v>7122</v>
      </c>
      <c r="F1517" t="s">
        <v>3044</v>
      </c>
      <c r="H1517" s="293">
        <v>6</v>
      </c>
      <c r="I1517" s="203">
        <v>499</v>
      </c>
      <c r="J1517" s="204" t="s">
        <v>2937</v>
      </c>
      <c r="K1517" s="203">
        <v>598.79999999999995</v>
      </c>
      <c r="L1517" s="203" t="s">
        <v>459</v>
      </c>
      <c r="M1517" s="203" t="s">
        <v>7116</v>
      </c>
      <c r="N1517" t="s">
        <v>7117</v>
      </c>
    </row>
    <row r="1518" spans="1:14" x14ac:dyDescent="0.2">
      <c r="A1518" s="246">
        <v>45056</v>
      </c>
      <c r="B1518" s="203" t="s">
        <v>541</v>
      </c>
      <c r="C1518" s="106">
        <v>6542.1</v>
      </c>
      <c r="D1518" s="203" t="s">
        <v>452</v>
      </c>
      <c r="E1518" s="203" t="s">
        <v>7122</v>
      </c>
      <c r="F1518" t="s">
        <v>3044</v>
      </c>
      <c r="H1518" s="293">
        <v>4</v>
      </c>
      <c r="I1518" s="203">
        <v>499</v>
      </c>
      <c r="J1518" s="204" t="s">
        <v>2937</v>
      </c>
      <c r="K1518" s="203">
        <v>598.79999999999995</v>
      </c>
      <c r="L1518" s="203" t="s">
        <v>459</v>
      </c>
      <c r="M1518" s="203" t="s">
        <v>7116</v>
      </c>
      <c r="N1518" t="s">
        <v>7117</v>
      </c>
    </row>
    <row r="1519" spans="1:14" x14ac:dyDescent="0.2">
      <c r="A1519" s="246">
        <v>45061</v>
      </c>
      <c r="B1519" s="203" t="s">
        <v>541</v>
      </c>
      <c r="C1519" s="106">
        <v>6746.1</v>
      </c>
      <c r="D1519" s="203" t="s">
        <v>452</v>
      </c>
      <c r="E1519" s="203" t="s">
        <v>7125</v>
      </c>
      <c r="F1519" t="s">
        <v>3463</v>
      </c>
      <c r="H1519" s="293">
        <v>8</v>
      </c>
      <c r="I1519" s="203">
        <v>458</v>
      </c>
      <c r="J1519" s="204" t="s">
        <v>2937</v>
      </c>
      <c r="K1519" s="203">
        <v>549.6</v>
      </c>
      <c r="L1519" s="203" t="s">
        <v>459</v>
      </c>
      <c r="M1519" s="203" t="s">
        <v>7116</v>
      </c>
      <c r="N1519" t="s">
        <v>7117</v>
      </c>
    </row>
    <row r="1520" spans="1:14" x14ac:dyDescent="0.2">
      <c r="A1520" s="246">
        <v>45054</v>
      </c>
      <c r="B1520" s="203" t="s">
        <v>541</v>
      </c>
      <c r="C1520" s="106">
        <v>6762.1</v>
      </c>
      <c r="D1520" s="203" t="s">
        <v>452</v>
      </c>
      <c r="E1520" s="203" t="s">
        <v>7125</v>
      </c>
      <c r="F1520" t="s">
        <v>3463</v>
      </c>
      <c r="H1520" s="293">
        <v>5</v>
      </c>
      <c r="I1520" s="203">
        <v>458</v>
      </c>
      <c r="J1520" s="204" t="s">
        <v>2937</v>
      </c>
      <c r="K1520" s="203">
        <v>549.6</v>
      </c>
      <c r="L1520" s="203" t="s">
        <v>459</v>
      </c>
      <c r="M1520" s="203" t="s">
        <v>7116</v>
      </c>
      <c r="N1520" t="s">
        <v>7117</v>
      </c>
    </row>
    <row r="1521" spans="1:14" x14ac:dyDescent="0.2">
      <c r="A1521" s="246">
        <v>45048</v>
      </c>
      <c r="B1521" s="203" t="s">
        <v>541</v>
      </c>
      <c r="C1521" s="106">
        <v>6637.1</v>
      </c>
      <c r="D1521" s="203" t="s">
        <v>452</v>
      </c>
      <c r="E1521" s="203" t="s">
        <v>7122</v>
      </c>
      <c r="F1521" t="s">
        <v>3044</v>
      </c>
      <c r="H1521" s="293">
        <v>8</v>
      </c>
      <c r="I1521" s="203">
        <v>499</v>
      </c>
      <c r="J1521" s="204" t="s">
        <v>2937</v>
      </c>
      <c r="K1521" s="203">
        <v>598.79999999999995</v>
      </c>
      <c r="L1521" s="203" t="s">
        <v>459</v>
      </c>
      <c r="M1521" s="203" t="s">
        <v>7116</v>
      </c>
      <c r="N1521" t="s">
        <v>7117</v>
      </c>
    </row>
    <row r="1522" spans="1:14" x14ac:dyDescent="0.2">
      <c r="A1522" s="246">
        <v>45055</v>
      </c>
      <c r="B1522" s="203" t="s">
        <v>541</v>
      </c>
      <c r="C1522" s="106">
        <v>6762.1</v>
      </c>
      <c r="D1522" s="203" t="s">
        <v>452</v>
      </c>
      <c r="E1522" s="203" t="s">
        <v>7125</v>
      </c>
      <c r="F1522" t="s">
        <v>3463</v>
      </c>
      <c r="H1522" s="293">
        <v>3</v>
      </c>
      <c r="I1522" s="203">
        <v>458</v>
      </c>
      <c r="J1522" s="204" t="s">
        <v>2937</v>
      </c>
      <c r="K1522" s="203">
        <v>549.6</v>
      </c>
      <c r="L1522" s="203" t="s">
        <v>459</v>
      </c>
      <c r="M1522" s="203" t="s">
        <v>7116</v>
      </c>
      <c r="N1522" t="s">
        <v>7117</v>
      </c>
    </row>
    <row r="1523" spans="1:14" x14ac:dyDescent="0.2">
      <c r="A1523" s="246">
        <v>45049</v>
      </c>
      <c r="B1523" s="203" t="s">
        <v>541</v>
      </c>
      <c r="C1523" s="106">
        <v>6637.1</v>
      </c>
      <c r="D1523" s="203" t="s">
        <v>452</v>
      </c>
      <c r="E1523" s="203" t="s">
        <v>7122</v>
      </c>
      <c r="F1523" t="s">
        <v>3044</v>
      </c>
      <c r="H1523" s="293">
        <v>8</v>
      </c>
      <c r="I1523" s="203">
        <v>499</v>
      </c>
      <c r="J1523" s="204" t="s">
        <v>2937</v>
      </c>
      <c r="K1523" s="203">
        <v>598.79999999999995</v>
      </c>
      <c r="L1523" s="203" t="s">
        <v>459</v>
      </c>
      <c r="M1523" s="203" t="s">
        <v>7116</v>
      </c>
      <c r="N1523" t="s">
        <v>7117</v>
      </c>
    </row>
    <row r="1524" spans="1:14" x14ac:dyDescent="0.2">
      <c r="A1524" s="246">
        <v>45056</v>
      </c>
      <c r="B1524" s="203" t="s">
        <v>541</v>
      </c>
      <c r="C1524" s="106">
        <v>6762.1</v>
      </c>
      <c r="D1524" s="203" t="s">
        <v>452</v>
      </c>
      <c r="E1524" s="203" t="s">
        <v>7125</v>
      </c>
      <c r="F1524" t="s">
        <v>3463</v>
      </c>
      <c r="H1524" s="293">
        <v>8</v>
      </c>
      <c r="I1524" s="203">
        <v>458</v>
      </c>
      <c r="J1524" s="204" t="s">
        <v>2937</v>
      </c>
      <c r="K1524" s="203">
        <v>549.6</v>
      </c>
      <c r="L1524" s="203" t="s">
        <v>459</v>
      </c>
      <c r="M1524" s="203" t="s">
        <v>7116</v>
      </c>
      <c r="N1524" t="s">
        <v>7117</v>
      </c>
    </row>
    <row r="1525" spans="1:14" x14ac:dyDescent="0.2">
      <c r="A1525" s="246">
        <v>45051</v>
      </c>
      <c r="B1525" s="203" t="s">
        <v>541</v>
      </c>
      <c r="C1525" s="106">
        <v>6637.1</v>
      </c>
      <c r="D1525" s="203" t="s">
        <v>452</v>
      </c>
      <c r="E1525" s="203" t="s">
        <v>7122</v>
      </c>
      <c r="F1525" t="s">
        <v>3044</v>
      </c>
      <c r="H1525" s="293">
        <v>8</v>
      </c>
      <c r="I1525" s="203">
        <v>499</v>
      </c>
      <c r="J1525" s="204" t="s">
        <v>2937</v>
      </c>
      <c r="K1525" s="203">
        <v>598.79999999999995</v>
      </c>
      <c r="L1525" s="203" t="s">
        <v>459</v>
      </c>
      <c r="M1525" s="203" t="s">
        <v>7116</v>
      </c>
      <c r="N1525" t="s">
        <v>7117</v>
      </c>
    </row>
    <row r="1526" spans="1:14" x14ac:dyDescent="0.2">
      <c r="A1526" s="246">
        <v>45048</v>
      </c>
      <c r="B1526" s="203" t="s">
        <v>541</v>
      </c>
      <c r="C1526" s="106">
        <v>6637.1</v>
      </c>
      <c r="D1526" s="203" t="s">
        <v>452</v>
      </c>
      <c r="E1526" s="203" t="s">
        <v>7138</v>
      </c>
      <c r="F1526" t="s">
        <v>6013</v>
      </c>
      <c r="H1526" s="293">
        <v>8</v>
      </c>
      <c r="I1526" s="203">
        <v>533</v>
      </c>
      <c r="J1526" s="204" t="s">
        <v>2937</v>
      </c>
      <c r="K1526" s="203">
        <v>639.6</v>
      </c>
      <c r="L1526" s="203" t="s">
        <v>459</v>
      </c>
      <c r="M1526" s="203" t="s">
        <v>7116</v>
      </c>
      <c r="N1526" t="s">
        <v>7117</v>
      </c>
    </row>
    <row r="1527" spans="1:14" x14ac:dyDescent="0.2">
      <c r="A1527" s="246">
        <v>45048</v>
      </c>
      <c r="B1527" s="203" t="s">
        <v>541</v>
      </c>
      <c r="C1527" s="106">
        <v>6630.1</v>
      </c>
      <c r="D1527" s="203" t="s">
        <v>452</v>
      </c>
      <c r="E1527" s="203" t="s">
        <v>7115</v>
      </c>
      <c r="F1527" t="s">
        <v>4389</v>
      </c>
      <c r="H1527" s="293">
        <v>4</v>
      </c>
      <c r="I1527" s="203">
        <v>353</v>
      </c>
      <c r="J1527" s="204" t="s">
        <v>2937</v>
      </c>
      <c r="K1527" s="203">
        <v>423.6</v>
      </c>
      <c r="L1527" s="203" t="s">
        <v>459</v>
      </c>
      <c r="M1527" s="203" t="s">
        <v>7116</v>
      </c>
      <c r="N1527" t="s">
        <v>7117</v>
      </c>
    </row>
    <row r="1528" spans="1:14" x14ac:dyDescent="0.2">
      <c r="A1528" s="246">
        <v>45061</v>
      </c>
      <c r="B1528" s="203" t="s">
        <v>541</v>
      </c>
      <c r="C1528" s="106">
        <v>6630.1</v>
      </c>
      <c r="D1528" s="203" t="s">
        <v>452</v>
      </c>
      <c r="E1528" s="203" t="s">
        <v>7131</v>
      </c>
      <c r="F1528" t="s">
        <v>2953</v>
      </c>
      <c r="H1528" s="293">
        <v>8</v>
      </c>
      <c r="I1528" s="203">
        <v>489</v>
      </c>
      <c r="J1528" s="204" t="s">
        <v>2937</v>
      </c>
      <c r="K1528" s="203">
        <v>586.79999999999995</v>
      </c>
      <c r="L1528" s="203" t="s">
        <v>459</v>
      </c>
      <c r="M1528" s="203" t="s">
        <v>7116</v>
      </c>
      <c r="N1528" t="s">
        <v>7117</v>
      </c>
    </row>
    <row r="1529" spans="1:14" x14ac:dyDescent="0.2">
      <c r="A1529" s="246">
        <v>45051</v>
      </c>
      <c r="B1529" s="203" t="s">
        <v>541</v>
      </c>
      <c r="C1529" s="106">
        <v>6637.1</v>
      </c>
      <c r="D1529" s="203" t="s">
        <v>452</v>
      </c>
      <c r="E1529" s="203" t="s">
        <v>7138</v>
      </c>
      <c r="F1529" t="s">
        <v>6013</v>
      </c>
      <c r="H1529" s="293">
        <v>8</v>
      </c>
      <c r="I1529" s="203">
        <v>533</v>
      </c>
      <c r="J1529" s="204" t="s">
        <v>2937</v>
      </c>
      <c r="K1529" s="203">
        <v>639.6</v>
      </c>
      <c r="L1529" s="203" t="s">
        <v>459</v>
      </c>
      <c r="M1529" s="203" t="s">
        <v>7116</v>
      </c>
      <c r="N1529" t="s">
        <v>7117</v>
      </c>
    </row>
    <row r="1530" spans="1:14" x14ac:dyDescent="0.2">
      <c r="A1530" s="246">
        <v>45048</v>
      </c>
      <c r="B1530" s="203" t="s">
        <v>541</v>
      </c>
      <c r="C1530" s="106">
        <v>6681.1</v>
      </c>
      <c r="D1530" s="203" t="s">
        <v>452</v>
      </c>
      <c r="E1530" s="203" t="s">
        <v>7136</v>
      </c>
      <c r="F1530" t="s">
        <v>7137</v>
      </c>
      <c r="H1530" s="293">
        <v>8</v>
      </c>
      <c r="I1530" s="203">
        <v>401</v>
      </c>
      <c r="J1530" s="204" t="s">
        <v>2937</v>
      </c>
      <c r="K1530" s="203">
        <v>481.2</v>
      </c>
      <c r="L1530" s="203" t="s">
        <v>459</v>
      </c>
      <c r="M1530" s="203" t="s">
        <v>7116</v>
      </c>
      <c r="N1530" t="s">
        <v>7117</v>
      </c>
    </row>
    <row r="1531" spans="1:14" x14ac:dyDescent="0.2">
      <c r="A1531" s="246">
        <v>45049</v>
      </c>
      <c r="B1531" s="203" t="s">
        <v>541</v>
      </c>
      <c r="C1531" s="106">
        <v>6630.1</v>
      </c>
      <c r="D1531" s="203" t="s">
        <v>452</v>
      </c>
      <c r="E1531" s="203" t="s">
        <v>7115</v>
      </c>
      <c r="F1531" t="s">
        <v>4389</v>
      </c>
      <c r="H1531" s="293">
        <v>4</v>
      </c>
      <c r="I1531" s="203">
        <v>353</v>
      </c>
      <c r="J1531" s="204" t="s">
        <v>2937</v>
      </c>
      <c r="K1531" s="203">
        <v>423.6</v>
      </c>
      <c r="L1531" s="203" t="s">
        <v>459</v>
      </c>
      <c r="M1531" s="203" t="s">
        <v>7116</v>
      </c>
      <c r="N1531" t="s">
        <v>7117</v>
      </c>
    </row>
    <row r="1532" spans="1:14" x14ac:dyDescent="0.2">
      <c r="A1532" s="246">
        <v>45055</v>
      </c>
      <c r="B1532" s="203" t="s">
        <v>541</v>
      </c>
      <c r="C1532" s="106">
        <v>6637.1</v>
      </c>
      <c r="D1532" s="203" t="s">
        <v>452</v>
      </c>
      <c r="E1532" s="203" t="s">
        <v>7125</v>
      </c>
      <c r="F1532" t="s">
        <v>3463</v>
      </c>
      <c r="H1532" s="293">
        <v>5</v>
      </c>
      <c r="I1532" s="203">
        <v>458</v>
      </c>
      <c r="J1532" s="204" t="s">
        <v>2937</v>
      </c>
      <c r="K1532" s="203">
        <v>549.6</v>
      </c>
      <c r="L1532" s="203" t="s">
        <v>459</v>
      </c>
      <c r="M1532" s="203" t="s">
        <v>7116</v>
      </c>
      <c r="N1532" t="s">
        <v>7117</v>
      </c>
    </row>
    <row r="1533" spans="1:14" x14ac:dyDescent="0.2">
      <c r="A1533" s="246">
        <v>45055</v>
      </c>
      <c r="B1533" s="203" t="s">
        <v>541</v>
      </c>
      <c r="C1533" s="106">
        <v>6630.1</v>
      </c>
      <c r="D1533" s="203" t="s">
        <v>452</v>
      </c>
      <c r="E1533" s="203" t="s">
        <v>7131</v>
      </c>
      <c r="F1533" t="s">
        <v>2953</v>
      </c>
      <c r="H1533" s="293">
        <v>8</v>
      </c>
      <c r="I1533" s="203">
        <v>489</v>
      </c>
      <c r="J1533" s="204" t="s">
        <v>2937</v>
      </c>
      <c r="K1533" s="203">
        <v>586.79999999999995</v>
      </c>
      <c r="L1533" s="203" t="s">
        <v>459</v>
      </c>
      <c r="M1533" s="203" t="s">
        <v>7116</v>
      </c>
      <c r="N1533" t="s">
        <v>7117</v>
      </c>
    </row>
    <row r="1534" spans="1:14" x14ac:dyDescent="0.2">
      <c r="A1534" s="246">
        <v>45049</v>
      </c>
      <c r="B1534" s="203" t="s">
        <v>541</v>
      </c>
      <c r="C1534" s="106">
        <v>6681.1</v>
      </c>
      <c r="D1534" s="203" t="s">
        <v>452</v>
      </c>
      <c r="E1534" s="203" t="s">
        <v>7136</v>
      </c>
      <c r="F1534" t="s">
        <v>7137</v>
      </c>
      <c r="H1534" s="293">
        <v>4</v>
      </c>
      <c r="I1534" s="203">
        <v>401</v>
      </c>
      <c r="J1534" s="204" t="s">
        <v>2937</v>
      </c>
      <c r="K1534" s="203">
        <v>481.2</v>
      </c>
      <c r="L1534" s="203" t="s">
        <v>459</v>
      </c>
      <c r="M1534" s="203" t="s">
        <v>7116</v>
      </c>
      <c r="N1534" t="s">
        <v>7117</v>
      </c>
    </row>
    <row r="1535" spans="1:14" x14ac:dyDescent="0.2">
      <c r="A1535" s="246">
        <v>45055</v>
      </c>
      <c r="B1535" s="203" t="s">
        <v>541</v>
      </c>
      <c r="C1535" s="106">
        <v>6500.1</v>
      </c>
      <c r="D1535" s="203" t="s">
        <v>452</v>
      </c>
      <c r="E1535" s="203" t="s">
        <v>7138</v>
      </c>
      <c r="F1535" t="s">
        <v>6013</v>
      </c>
      <c r="H1535" s="293">
        <v>4</v>
      </c>
      <c r="I1535" s="203">
        <v>533</v>
      </c>
      <c r="J1535" s="204" t="s">
        <v>2937</v>
      </c>
      <c r="K1535" s="203">
        <v>639.6</v>
      </c>
      <c r="L1535" s="203" t="s">
        <v>459</v>
      </c>
      <c r="M1535" s="203" t="s">
        <v>7116</v>
      </c>
      <c r="N1535" t="s">
        <v>7117</v>
      </c>
    </row>
    <row r="1536" spans="1:14" x14ac:dyDescent="0.2">
      <c r="A1536" s="246">
        <v>45057</v>
      </c>
      <c r="B1536" s="203" t="s">
        <v>541</v>
      </c>
      <c r="C1536" s="106">
        <v>6637.1</v>
      </c>
      <c r="D1536" s="203" t="s">
        <v>452</v>
      </c>
      <c r="E1536" s="203" t="s">
        <v>7125</v>
      </c>
      <c r="F1536" t="s">
        <v>3463</v>
      </c>
      <c r="H1536" s="293">
        <v>8</v>
      </c>
      <c r="I1536" s="203">
        <v>458</v>
      </c>
      <c r="J1536" s="204" t="s">
        <v>2937</v>
      </c>
      <c r="K1536" s="203">
        <v>549.6</v>
      </c>
      <c r="L1536" s="203" t="s">
        <v>459</v>
      </c>
      <c r="M1536" s="203" t="s">
        <v>7116</v>
      </c>
      <c r="N1536" t="s">
        <v>7117</v>
      </c>
    </row>
    <row r="1537" spans="1:14" x14ac:dyDescent="0.2">
      <c r="A1537" s="246">
        <v>45056</v>
      </c>
      <c r="B1537" s="203" t="s">
        <v>541</v>
      </c>
      <c r="C1537" s="106">
        <v>6630.1</v>
      </c>
      <c r="D1537" s="203" t="s">
        <v>452</v>
      </c>
      <c r="E1537" s="203" t="s">
        <v>7131</v>
      </c>
      <c r="F1537" t="s">
        <v>2953</v>
      </c>
      <c r="H1537" s="293">
        <v>8</v>
      </c>
      <c r="I1537" s="203">
        <v>489</v>
      </c>
      <c r="J1537" s="204" t="s">
        <v>2937</v>
      </c>
      <c r="K1537" s="203">
        <v>586.79999999999995</v>
      </c>
      <c r="L1537" s="203" t="s">
        <v>459</v>
      </c>
      <c r="M1537" s="203" t="s">
        <v>7116</v>
      </c>
      <c r="N1537" t="s">
        <v>7117</v>
      </c>
    </row>
    <row r="1538" spans="1:14" x14ac:dyDescent="0.2">
      <c r="A1538" s="246">
        <v>45056</v>
      </c>
      <c r="B1538" s="203" t="s">
        <v>541</v>
      </c>
      <c r="C1538" s="106">
        <v>6630.1</v>
      </c>
      <c r="D1538" s="203" t="s">
        <v>452</v>
      </c>
      <c r="E1538" s="203" t="s">
        <v>7115</v>
      </c>
      <c r="F1538" t="s">
        <v>4389</v>
      </c>
      <c r="H1538" s="293">
        <v>4</v>
      </c>
      <c r="I1538" s="203">
        <v>353</v>
      </c>
      <c r="J1538" s="204" t="s">
        <v>2937</v>
      </c>
      <c r="K1538" s="203">
        <v>423.6</v>
      </c>
      <c r="L1538" s="203" t="s">
        <v>459</v>
      </c>
      <c r="M1538" s="203" t="s">
        <v>7116</v>
      </c>
      <c r="N1538" t="s">
        <v>7117</v>
      </c>
    </row>
    <row r="1539" spans="1:14" x14ac:dyDescent="0.2">
      <c r="A1539" s="246">
        <v>45056</v>
      </c>
      <c r="B1539" s="203" t="s">
        <v>541</v>
      </c>
      <c r="C1539" s="106">
        <v>6500.1</v>
      </c>
      <c r="D1539" s="203" t="s">
        <v>452</v>
      </c>
      <c r="E1539" s="203" t="s">
        <v>7138</v>
      </c>
      <c r="F1539" t="s">
        <v>6013</v>
      </c>
      <c r="H1539" s="293">
        <v>4</v>
      </c>
      <c r="I1539" s="203">
        <v>533</v>
      </c>
      <c r="J1539" s="204" t="s">
        <v>2937</v>
      </c>
      <c r="K1539" s="203">
        <v>639.6</v>
      </c>
      <c r="L1539" s="203" t="s">
        <v>459</v>
      </c>
      <c r="M1539" s="203" t="s">
        <v>7116</v>
      </c>
      <c r="N1539" t="s">
        <v>7117</v>
      </c>
    </row>
    <row r="1540" spans="1:14" x14ac:dyDescent="0.2">
      <c r="A1540" s="246">
        <v>45058</v>
      </c>
      <c r="B1540" s="203" t="s">
        <v>541</v>
      </c>
      <c r="C1540" s="106">
        <v>6637.1</v>
      </c>
      <c r="D1540" s="203" t="s">
        <v>452</v>
      </c>
      <c r="E1540" s="203" t="s">
        <v>7125</v>
      </c>
      <c r="F1540" t="s">
        <v>3463</v>
      </c>
      <c r="H1540" s="293">
        <v>8</v>
      </c>
      <c r="I1540" s="203">
        <v>458</v>
      </c>
      <c r="J1540" s="204" t="s">
        <v>2937</v>
      </c>
      <c r="K1540" s="203">
        <v>549.6</v>
      </c>
      <c r="L1540" s="203" t="s">
        <v>459</v>
      </c>
      <c r="M1540" s="203" t="s">
        <v>7116</v>
      </c>
      <c r="N1540" t="s">
        <v>7117</v>
      </c>
    </row>
    <row r="1541" spans="1:14" x14ac:dyDescent="0.2">
      <c r="A1541" s="246">
        <v>45057</v>
      </c>
      <c r="B1541" s="203" t="s">
        <v>541</v>
      </c>
      <c r="C1541" s="106">
        <v>6630.1</v>
      </c>
      <c r="D1541" s="203" t="s">
        <v>452</v>
      </c>
      <c r="E1541" s="203" t="s">
        <v>7131</v>
      </c>
      <c r="F1541" t="s">
        <v>2953</v>
      </c>
      <c r="H1541" s="293">
        <v>8</v>
      </c>
      <c r="I1541" s="203">
        <v>489</v>
      </c>
      <c r="J1541" s="204" t="s">
        <v>2937</v>
      </c>
      <c r="K1541" s="203">
        <v>586.79999999999995</v>
      </c>
      <c r="L1541" s="203" t="s">
        <v>459</v>
      </c>
      <c r="M1541" s="203" t="s">
        <v>7116</v>
      </c>
      <c r="N1541" t="s">
        <v>7117</v>
      </c>
    </row>
    <row r="1542" spans="1:14" x14ac:dyDescent="0.2">
      <c r="A1542" s="246">
        <v>45057</v>
      </c>
      <c r="B1542" s="203" t="s">
        <v>541</v>
      </c>
      <c r="C1542" s="106">
        <v>6500.1</v>
      </c>
      <c r="D1542" s="203" t="s">
        <v>452</v>
      </c>
      <c r="E1542" s="203" t="s">
        <v>7138</v>
      </c>
      <c r="F1542" t="s">
        <v>6013</v>
      </c>
      <c r="H1542" s="293">
        <v>4</v>
      </c>
      <c r="I1542" s="203">
        <v>533</v>
      </c>
      <c r="J1542" s="204" t="s">
        <v>2937</v>
      </c>
      <c r="K1542" s="203">
        <v>639.6</v>
      </c>
      <c r="L1542" s="203" t="s">
        <v>459</v>
      </c>
      <c r="M1542" s="203" t="s">
        <v>7116</v>
      </c>
      <c r="N1542" t="s">
        <v>7117</v>
      </c>
    </row>
    <row r="1543" spans="1:14" x14ac:dyDescent="0.2">
      <c r="A1543" s="246">
        <v>45055</v>
      </c>
      <c r="B1543" s="203" t="s">
        <v>541</v>
      </c>
      <c r="C1543" s="106">
        <v>6637.1</v>
      </c>
      <c r="D1543" s="203" t="s">
        <v>452</v>
      </c>
      <c r="E1543" s="203" t="s">
        <v>7115</v>
      </c>
      <c r="F1543" t="s">
        <v>4389</v>
      </c>
      <c r="H1543" s="293">
        <v>8</v>
      </c>
      <c r="I1543" s="203">
        <v>353</v>
      </c>
      <c r="J1543" s="204" t="s">
        <v>2937</v>
      </c>
      <c r="K1543" s="203">
        <v>423.6</v>
      </c>
      <c r="L1543" s="203" t="s">
        <v>459</v>
      </c>
      <c r="M1543" s="203" t="s">
        <v>7116</v>
      </c>
      <c r="N1543" t="s">
        <v>7117</v>
      </c>
    </row>
    <row r="1544" spans="1:14" x14ac:dyDescent="0.2">
      <c r="A1544" s="246">
        <v>45054</v>
      </c>
      <c r="B1544" s="203" t="s">
        <v>541</v>
      </c>
      <c r="C1544" s="106">
        <v>6681.1</v>
      </c>
      <c r="D1544" s="203" t="s">
        <v>452</v>
      </c>
      <c r="E1544" s="203" t="s">
        <v>7136</v>
      </c>
      <c r="F1544" t="s">
        <v>7137</v>
      </c>
      <c r="H1544" s="293">
        <v>8</v>
      </c>
      <c r="I1544" s="203">
        <v>401</v>
      </c>
      <c r="J1544" s="204" t="s">
        <v>2937</v>
      </c>
      <c r="K1544" s="203">
        <v>481.2</v>
      </c>
      <c r="L1544" s="203" t="s">
        <v>459</v>
      </c>
      <c r="M1544" s="203" t="s">
        <v>7116</v>
      </c>
      <c r="N1544" t="s">
        <v>7117</v>
      </c>
    </row>
    <row r="1545" spans="1:14" x14ac:dyDescent="0.2">
      <c r="A1545" s="246">
        <v>45058</v>
      </c>
      <c r="B1545" s="203" t="s">
        <v>541</v>
      </c>
      <c r="C1545" s="106">
        <v>6630.1</v>
      </c>
      <c r="D1545" s="203" t="s">
        <v>452</v>
      </c>
      <c r="E1545" s="203" t="s">
        <v>7131</v>
      </c>
      <c r="F1545" t="s">
        <v>2953</v>
      </c>
      <c r="H1545" s="293">
        <v>8</v>
      </c>
      <c r="I1545" s="203">
        <v>489</v>
      </c>
      <c r="J1545" s="204" t="s">
        <v>2937</v>
      </c>
      <c r="K1545" s="203">
        <v>586.79999999999995</v>
      </c>
      <c r="L1545" s="203" t="s">
        <v>459</v>
      </c>
      <c r="M1545" s="203" t="s">
        <v>7116</v>
      </c>
      <c r="N1545" t="s">
        <v>7117</v>
      </c>
    </row>
    <row r="1546" spans="1:14" x14ac:dyDescent="0.2">
      <c r="A1546" s="246">
        <v>45048</v>
      </c>
      <c r="B1546" s="203" t="s">
        <v>541</v>
      </c>
      <c r="C1546" s="106">
        <v>6637.1</v>
      </c>
      <c r="D1546" s="203" t="s">
        <v>452</v>
      </c>
      <c r="E1546" s="203" t="s">
        <v>7125</v>
      </c>
      <c r="F1546" t="s">
        <v>3463</v>
      </c>
      <c r="H1546" s="293">
        <v>8</v>
      </c>
      <c r="I1546" s="203">
        <v>458</v>
      </c>
      <c r="J1546" s="204" t="s">
        <v>2937</v>
      </c>
      <c r="K1546" s="203">
        <v>549.6</v>
      </c>
      <c r="L1546" s="203" t="s">
        <v>459</v>
      </c>
      <c r="M1546" s="203" t="s">
        <v>7116</v>
      </c>
      <c r="N1546" t="s">
        <v>7117</v>
      </c>
    </row>
    <row r="1547" spans="1:14" x14ac:dyDescent="0.2">
      <c r="A1547" s="246">
        <v>45058</v>
      </c>
      <c r="B1547" s="203" t="s">
        <v>541</v>
      </c>
      <c r="C1547" s="106">
        <v>6500.1</v>
      </c>
      <c r="D1547" s="203" t="s">
        <v>452</v>
      </c>
      <c r="E1547" s="203" t="s">
        <v>7138</v>
      </c>
      <c r="F1547" t="s">
        <v>6013</v>
      </c>
      <c r="H1547" s="293">
        <v>2</v>
      </c>
      <c r="I1547" s="203">
        <v>533</v>
      </c>
      <c r="J1547" s="204" t="s">
        <v>2937</v>
      </c>
      <c r="K1547" s="203">
        <v>639.6</v>
      </c>
      <c r="L1547" s="203" t="s">
        <v>459</v>
      </c>
      <c r="M1547" s="203" t="s">
        <v>7116</v>
      </c>
      <c r="N1547" t="s">
        <v>7117</v>
      </c>
    </row>
    <row r="1548" spans="1:14" x14ac:dyDescent="0.2">
      <c r="A1548" s="246">
        <v>45056</v>
      </c>
      <c r="B1548" s="203" t="s">
        <v>541</v>
      </c>
      <c r="C1548" s="106">
        <v>6637.1</v>
      </c>
      <c r="D1548" s="203" t="s">
        <v>452</v>
      </c>
      <c r="E1548" s="203" t="s">
        <v>7115</v>
      </c>
      <c r="F1548" t="s">
        <v>4389</v>
      </c>
      <c r="H1548" s="293">
        <v>4</v>
      </c>
      <c r="I1548" s="203">
        <v>353</v>
      </c>
      <c r="J1548" s="204" t="s">
        <v>2937</v>
      </c>
      <c r="K1548" s="203">
        <v>423.6</v>
      </c>
      <c r="L1548" s="203" t="s">
        <v>459</v>
      </c>
      <c r="M1548" s="203" t="s">
        <v>7116</v>
      </c>
      <c r="N1548" t="s">
        <v>7117</v>
      </c>
    </row>
    <row r="1549" spans="1:14" x14ac:dyDescent="0.2">
      <c r="A1549" s="246">
        <v>45055</v>
      </c>
      <c r="B1549" s="203" t="s">
        <v>541</v>
      </c>
      <c r="C1549" s="106">
        <v>6681.1</v>
      </c>
      <c r="D1549" s="203" t="s">
        <v>452</v>
      </c>
      <c r="E1549" s="203" t="s">
        <v>7136</v>
      </c>
      <c r="F1549" t="s">
        <v>7137</v>
      </c>
      <c r="H1549" s="293">
        <v>8</v>
      </c>
      <c r="I1549" s="203">
        <v>401</v>
      </c>
      <c r="J1549" s="204" t="s">
        <v>2937</v>
      </c>
      <c r="K1549" s="203">
        <v>481.2</v>
      </c>
      <c r="L1549" s="203" t="s">
        <v>459</v>
      </c>
      <c r="M1549" s="203" t="s">
        <v>7116</v>
      </c>
      <c r="N1549" t="s">
        <v>7117</v>
      </c>
    </row>
    <row r="1550" spans="1:14" x14ac:dyDescent="0.2">
      <c r="A1550" s="246">
        <v>45057</v>
      </c>
      <c r="B1550" s="203" t="s">
        <v>541</v>
      </c>
      <c r="C1550" s="106">
        <v>6746.1</v>
      </c>
      <c r="D1550" s="203" t="s">
        <v>452</v>
      </c>
      <c r="E1550" s="203" t="s">
        <v>7130</v>
      </c>
      <c r="F1550" t="s">
        <v>3859</v>
      </c>
      <c r="H1550" s="293">
        <v>3</v>
      </c>
      <c r="I1550" s="203">
        <v>312</v>
      </c>
      <c r="J1550" s="204" t="s">
        <v>2937</v>
      </c>
      <c r="K1550" s="203">
        <v>374.4</v>
      </c>
      <c r="L1550" s="203" t="s">
        <v>459</v>
      </c>
      <c r="M1550" s="203" t="s">
        <v>7116</v>
      </c>
      <c r="N1550" t="s">
        <v>7117</v>
      </c>
    </row>
    <row r="1551" spans="1:14" x14ac:dyDescent="0.2">
      <c r="A1551" s="246">
        <v>45057</v>
      </c>
      <c r="B1551" s="203" t="s">
        <v>541</v>
      </c>
      <c r="C1551" s="106">
        <v>6637.1</v>
      </c>
      <c r="D1551" s="203" t="s">
        <v>452</v>
      </c>
      <c r="E1551" s="203" t="s">
        <v>7115</v>
      </c>
      <c r="F1551" t="s">
        <v>4389</v>
      </c>
      <c r="H1551" s="293">
        <v>8</v>
      </c>
      <c r="I1551" s="203">
        <v>353</v>
      </c>
      <c r="J1551" s="204" t="s">
        <v>2937</v>
      </c>
      <c r="K1551" s="203">
        <v>423.6</v>
      </c>
      <c r="L1551" s="203" t="s">
        <v>459</v>
      </c>
      <c r="M1551" s="203" t="s">
        <v>7116</v>
      </c>
      <c r="N1551" t="s">
        <v>7117</v>
      </c>
    </row>
    <row r="1552" spans="1:14" x14ac:dyDescent="0.2">
      <c r="A1552" s="246">
        <v>45056</v>
      </c>
      <c r="B1552" s="203" t="s">
        <v>541</v>
      </c>
      <c r="C1552" s="106">
        <v>6681.1</v>
      </c>
      <c r="D1552" s="203" t="s">
        <v>452</v>
      </c>
      <c r="E1552" s="203" t="s">
        <v>7136</v>
      </c>
      <c r="F1552" t="s">
        <v>7137</v>
      </c>
      <c r="H1552" s="293">
        <v>8</v>
      </c>
      <c r="I1552" s="203">
        <v>401</v>
      </c>
      <c r="J1552" s="204" t="s">
        <v>2937</v>
      </c>
      <c r="K1552" s="203">
        <v>481.2</v>
      </c>
      <c r="L1552" s="203" t="s">
        <v>459</v>
      </c>
      <c r="M1552" s="203" t="s">
        <v>7116</v>
      </c>
      <c r="N1552" t="s">
        <v>7117</v>
      </c>
    </row>
    <row r="1553" spans="1:14" x14ac:dyDescent="0.2">
      <c r="A1553" s="246">
        <v>45058</v>
      </c>
      <c r="B1553" s="203" t="s">
        <v>541</v>
      </c>
      <c r="C1553" s="106">
        <v>6637.1</v>
      </c>
      <c r="D1553" s="203" t="s">
        <v>452</v>
      </c>
      <c r="E1553" s="203" t="s">
        <v>7115</v>
      </c>
      <c r="F1553" t="s">
        <v>4389</v>
      </c>
      <c r="H1553" s="293">
        <v>8</v>
      </c>
      <c r="I1553" s="203">
        <v>353</v>
      </c>
      <c r="J1553" s="204" t="s">
        <v>2937</v>
      </c>
      <c r="K1553" s="203">
        <v>423.6</v>
      </c>
      <c r="L1553" s="203" t="s">
        <v>459</v>
      </c>
      <c r="M1553" s="203" t="s">
        <v>7116</v>
      </c>
      <c r="N1553" t="s">
        <v>7117</v>
      </c>
    </row>
    <row r="1554" spans="1:14" x14ac:dyDescent="0.2">
      <c r="A1554" s="246">
        <v>45057</v>
      </c>
      <c r="B1554" s="203" t="s">
        <v>541</v>
      </c>
      <c r="C1554" s="106">
        <v>6681.1</v>
      </c>
      <c r="D1554" s="203" t="s">
        <v>452</v>
      </c>
      <c r="E1554" s="203" t="s">
        <v>7136</v>
      </c>
      <c r="F1554" t="s">
        <v>7137</v>
      </c>
      <c r="H1554" s="293">
        <v>8</v>
      </c>
      <c r="I1554" s="203">
        <v>401</v>
      </c>
      <c r="J1554" s="204" t="s">
        <v>2937</v>
      </c>
      <c r="K1554" s="203">
        <v>481.2</v>
      </c>
      <c r="L1554" s="203" t="s">
        <v>459</v>
      </c>
      <c r="M1554" s="203" t="s">
        <v>7116</v>
      </c>
      <c r="N1554" t="s">
        <v>7117</v>
      </c>
    </row>
    <row r="1555" spans="1:14" x14ac:dyDescent="0.2">
      <c r="A1555" s="246">
        <v>45061</v>
      </c>
      <c r="B1555" s="203" t="s">
        <v>541</v>
      </c>
      <c r="C1555" s="106">
        <v>6500.1</v>
      </c>
      <c r="D1555" s="203" t="s">
        <v>452</v>
      </c>
      <c r="E1555" s="203" t="s">
        <v>7130</v>
      </c>
      <c r="F1555" t="s">
        <v>3859</v>
      </c>
      <c r="H1555" s="293">
        <v>8</v>
      </c>
      <c r="I1555" s="203">
        <v>312</v>
      </c>
      <c r="J1555" s="204" t="s">
        <v>2937</v>
      </c>
      <c r="K1555" s="203">
        <v>374.4</v>
      </c>
      <c r="L1555" s="203" t="s">
        <v>459</v>
      </c>
      <c r="M1555" s="203" t="s">
        <v>7116</v>
      </c>
      <c r="N1555" t="s">
        <v>7117</v>
      </c>
    </row>
    <row r="1556" spans="1:14" x14ac:dyDescent="0.2">
      <c r="A1556" s="246">
        <v>45058</v>
      </c>
      <c r="B1556" s="203" t="s">
        <v>541</v>
      </c>
      <c r="C1556" s="106">
        <v>6681.1</v>
      </c>
      <c r="D1556" s="203" t="s">
        <v>452</v>
      </c>
      <c r="E1556" s="203" t="s">
        <v>7136</v>
      </c>
      <c r="F1556" t="s">
        <v>7137</v>
      </c>
      <c r="H1556" s="293">
        <v>8</v>
      </c>
      <c r="I1556" s="203">
        <v>401</v>
      </c>
      <c r="J1556" s="204" t="s">
        <v>2937</v>
      </c>
      <c r="K1556" s="203">
        <v>481.2</v>
      </c>
      <c r="L1556" s="203" t="s">
        <v>459</v>
      </c>
      <c r="M1556" s="203" t="s">
        <v>7116</v>
      </c>
      <c r="N1556" t="s">
        <v>7117</v>
      </c>
    </row>
    <row r="1557" spans="1:14" x14ac:dyDescent="0.2">
      <c r="A1557" s="246">
        <v>45057</v>
      </c>
      <c r="B1557" s="203" t="s">
        <v>541</v>
      </c>
      <c r="C1557" s="106">
        <v>6500.1</v>
      </c>
      <c r="D1557" s="203" t="s">
        <v>452</v>
      </c>
      <c r="E1557" s="203" t="s">
        <v>7130</v>
      </c>
      <c r="F1557" t="s">
        <v>3859</v>
      </c>
      <c r="H1557" s="293">
        <v>3</v>
      </c>
      <c r="I1557" s="203">
        <v>312</v>
      </c>
      <c r="J1557" s="204" t="s">
        <v>2937</v>
      </c>
      <c r="K1557" s="203">
        <v>374.4</v>
      </c>
      <c r="L1557" s="203" t="s">
        <v>459</v>
      </c>
      <c r="M1557" s="203" t="s">
        <v>7116</v>
      </c>
      <c r="N1557" t="s">
        <v>7117</v>
      </c>
    </row>
    <row r="1558" spans="1:14" x14ac:dyDescent="0.2">
      <c r="A1558" s="246">
        <v>45048</v>
      </c>
      <c r="B1558" s="203" t="s">
        <v>541</v>
      </c>
      <c r="C1558" s="106">
        <v>6637.1</v>
      </c>
      <c r="D1558" s="203" t="s">
        <v>452</v>
      </c>
      <c r="E1558" s="203" t="s">
        <v>7115</v>
      </c>
      <c r="F1558" t="s">
        <v>4389</v>
      </c>
      <c r="H1558" s="293">
        <v>4</v>
      </c>
      <c r="I1558" s="203">
        <v>353</v>
      </c>
      <c r="J1558" s="204" t="s">
        <v>2937</v>
      </c>
      <c r="K1558" s="203">
        <v>423.6</v>
      </c>
      <c r="L1558" s="203" t="s">
        <v>459</v>
      </c>
      <c r="M1558" s="203" t="s">
        <v>7116</v>
      </c>
      <c r="N1558" t="s">
        <v>7117</v>
      </c>
    </row>
    <row r="1559" spans="1:14" x14ac:dyDescent="0.2">
      <c r="A1559" s="246">
        <v>45058</v>
      </c>
      <c r="B1559" s="203" t="s">
        <v>541</v>
      </c>
      <c r="C1559" s="106">
        <v>6500.1</v>
      </c>
      <c r="D1559" s="203" t="s">
        <v>452</v>
      </c>
      <c r="E1559" s="203" t="s">
        <v>7130</v>
      </c>
      <c r="F1559" t="s">
        <v>3859</v>
      </c>
      <c r="H1559" s="293">
        <v>8</v>
      </c>
      <c r="I1559" s="203">
        <v>312</v>
      </c>
      <c r="J1559" s="204" t="s">
        <v>2937</v>
      </c>
      <c r="K1559" s="203">
        <v>374.4</v>
      </c>
      <c r="L1559" s="203" t="s">
        <v>459</v>
      </c>
      <c r="M1559" s="203" t="s">
        <v>7116</v>
      </c>
      <c r="N1559" t="s">
        <v>7117</v>
      </c>
    </row>
    <row r="1560" spans="1:14" x14ac:dyDescent="0.2">
      <c r="A1560" s="246">
        <v>45049</v>
      </c>
      <c r="B1560" s="203" t="s">
        <v>541</v>
      </c>
      <c r="C1560" s="106">
        <v>6637.1</v>
      </c>
      <c r="D1560" s="203" t="s">
        <v>452</v>
      </c>
      <c r="E1560" s="203" t="s">
        <v>7115</v>
      </c>
      <c r="F1560" t="s">
        <v>4389</v>
      </c>
      <c r="H1560" s="293">
        <v>3</v>
      </c>
      <c r="I1560" s="203">
        <v>353</v>
      </c>
      <c r="J1560" s="204" t="s">
        <v>2937</v>
      </c>
      <c r="K1560" s="203">
        <v>423.6</v>
      </c>
      <c r="L1560" s="203" t="s">
        <v>459</v>
      </c>
      <c r="M1560" s="203" t="s">
        <v>7116</v>
      </c>
      <c r="N1560" t="s">
        <v>7117</v>
      </c>
    </row>
    <row r="1561" spans="1:14" x14ac:dyDescent="0.2">
      <c r="A1561" s="246">
        <v>45051</v>
      </c>
      <c r="B1561" s="203" t="s">
        <v>541</v>
      </c>
      <c r="C1561" s="106">
        <v>6637.1</v>
      </c>
      <c r="D1561" s="203" t="s">
        <v>452</v>
      </c>
      <c r="E1561" s="203" t="s">
        <v>7115</v>
      </c>
      <c r="F1561" t="s">
        <v>4389</v>
      </c>
      <c r="H1561" s="293">
        <v>8</v>
      </c>
      <c r="I1561" s="203">
        <v>353</v>
      </c>
      <c r="J1561" s="204" t="s">
        <v>2937</v>
      </c>
      <c r="K1561" s="203">
        <v>423.6</v>
      </c>
      <c r="L1561" s="203" t="s">
        <v>459</v>
      </c>
      <c r="M1561" s="203" t="s">
        <v>7116</v>
      </c>
      <c r="N1561" t="s">
        <v>7117</v>
      </c>
    </row>
    <row r="1562" spans="1:14" x14ac:dyDescent="0.2">
      <c r="A1562" s="246">
        <v>45051</v>
      </c>
      <c r="B1562" s="203" t="s">
        <v>541</v>
      </c>
      <c r="C1562" s="106">
        <v>6762.1</v>
      </c>
      <c r="D1562" s="203" t="s">
        <v>452</v>
      </c>
      <c r="E1562" s="203" t="s">
        <v>7130</v>
      </c>
      <c r="F1562" t="s">
        <v>3859</v>
      </c>
      <c r="H1562" s="293">
        <v>8</v>
      </c>
      <c r="I1562" s="203">
        <v>312</v>
      </c>
      <c r="J1562" s="204" t="s">
        <v>2937</v>
      </c>
      <c r="K1562" s="203">
        <v>374.4</v>
      </c>
      <c r="L1562" s="203" t="s">
        <v>459</v>
      </c>
      <c r="M1562" s="203" t="s">
        <v>7116</v>
      </c>
      <c r="N1562" t="s">
        <v>7117</v>
      </c>
    </row>
    <row r="1563" spans="1:14" x14ac:dyDescent="0.2">
      <c r="A1563" s="246">
        <v>45061</v>
      </c>
      <c r="B1563" s="203" t="s">
        <v>541</v>
      </c>
      <c r="C1563" s="106">
        <v>6500.1</v>
      </c>
      <c r="D1563" s="203" t="s">
        <v>452</v>
      </c>
      <c r="E1563" s="203" t="s">
        <v>7138</v>
      </c>
      <c r="F1563" t="s">
        <v>6013</v>
      </c>
      <c r="H1563" s="293">
        <v>8</v>
      </c>
      <c r="I1563" s="203">
        <v>533</v>
      </c>
      <c r="J1563" s="204" t="s">
        <v>2937</v>
      </c>
      <c r="K1563" s="203">
        <v>639.6</v>
      </c>
      <c r="L1563" s="203" t="s">
        <v>459</v>
      </c>
      <c r="M1563" s="203" t="s">
        <v>7116</v>
      </c>
      <c r="N1563" t="s">
        <v>7117</v>
      </c>
    </row>
    <row r="1564" spans="1:14" x14ac:dyDescent="0.2">
      <c r="A1564" s="246">
        <v>45054</v>
      </c>
      <c r="B1564" s="203" t="s">
        <v>541</v>
      </c>
      <c r="C1564" s="106">
        <v>6637.1</v>
      </c>
      <c r="D1564" s="203" t="s">
        <v>452</v>
      </c>
      <c r="E1564" s="203" t="s">
        <v>7138</v>
      </c>
      <c r="F1564" t="s">
        <v>6013</v>
      </c>
      <c r="H1564" s="293">
        <v>8</v>
      </c>
      <c r="I1564" s="203">
        <v>533</v>
      </c>
      <c r="J1564" s="204" t="s">
        <v>2937</v>
      </c>
      <c r="K1564" s="203">
        <v>639.6</v>
      </c>
      <c r="L1564" s="203" t="s">
        <v>459</v>
      </c>
      <c r="M1564" s="203" t="s">
        <v>7116</v>
      </c>
      <c r="N1564" t="s">
        <v>7117</v>
      </c>
    </row>
    <row r="1565" spans="1:14" x14ac:dyDescent="0.2">
      <c r="A1565" s="246">
        <v>45054</v>
      </c>
      <c r="B1565" s="203" t="s">
        <v>541</v>
      </c>
      <c r="C1565" s="106">
        <v>6762.1</v>
      </c>
      <c r="D1565" s="203" t="s">
        <v>452</v>
      </c>
      <c r="E1565" s="203" t="s">
        <v>7130</v>
      </c>
      <c r="F1565" t="s">
        <v>3859</v>
      </c>
      <c r="H1565" s="293">
        <v>8</v>
      </c>
      <c r="I1565" s="203">
        <v>312</v>
      </c>
      <c r="J1565" s="204" t="s">
        <v>2937</v>
      </c>
      <c r="K1565" s="203">
        <v>374.4</v>
      </c>
      <c r="L1565" s="203" t="s">
        <v>459</v>
      </c>
      <c r="M1565" s="203" t="s">
        <v>7116</v>
      </c>
      <c r="N1565" t="s">
        <v>7117</v>
      </c>
    </row>
    <row r="1566" spans="1:14" x14ac:dyDescent="0.2">
      <c r="A1566" s="246">
        <v>45055</v>
      </c>
      <c r="B1566" s="203" t="s">
        <v>541</v>
      </c>
      <c r="C1566" s="106">
        <v>6637.1</v>
      </c>
      <c r="D1566" s="203" t="s">
        <v>452</v>
      </c>
      <c r="E1566" s="203" t="s">
        <v>7138</v>
      </c>
      <c r="F1566" t="s">
        <v>6013</v>
      </c>
      <c r="H1566" s="293">
        <v>4</v>
      </c>
      <c r="I1566" s="203">
        <v>533</v>
      </c>
      <c r="J1566" s="204" t="s">
        <v>2937</v>
      </c>
      <c r="K1566" s="203">
        <v>639.6</v>
      </c>
      <c r="L1566" s="203" t="s">
        <v>459</v>
      </c>
      <c r="M1566" s="203" t="s">
        <v>7116</v>
      </c>
      <c r="N1566" t="s">
        <v>7117</v>
      </c>
    </row>
    <row r="1567" spans="1:14" x14ac:dyDescent="0.2">
      <c r="A1567" s="246">
        <v>45055</v>
      </c>
      <c r="B1567" s="203" t="s">
        <v>541</v>
      </c>
      <c r="C1567" s="106">
        <v>6762.1</v>
      </c>
      <c r="D1567" s="203" t="s">
        <v>452</v>
      </c>
      <c r="E1567" s="203" t="s">
        <v>7130</v>
      </c>
      <c r="F1567" t="s">
        <v>3859</v>
      </c>
      <c r="H1567" s="293">
        <v>8</v>
      </c>
      <c r="I1567" s="203">
        <v>312</v>
      </c>
      <c r="J1567" s="204" t="s">
        <v>2937</v>
      </c>
      <c r="K1567" s="203">
        <v>374.4</v>
      </c>
      <c r="L1567" s="203" t="s">
        <v>459</v>
      </c>
      <c r="M1567" s="203" t="s">
        <v>7116</v>
      </c>
      <c r="N1567" t="s">
        <v>7117</v>
      </c>
    </row>
    <row r="1568" spans="1:14" x14ac:dyDescent="0.2">
      <c r="A1568" s="246">
        <v>45056</v>
      </c>
      <c r="B1568" s="203" t="s">
        <v>541</v>
      </c>
      <c r="C1568" s="106">
        <v>6762.1</v>
      </c>
      <c r="D1568" s="203" t="s">
        <v>452</v>
      </c>
      <c r="E1568" s="203" t="s">
        <v>7130</v>
      </c>
      <c r="F1568" t="s">
        <v>3859</v>
      </c>
      <c r="H1568" s="293">
        <v>8</v>
      </c>
      <c r="I1568" s="203">
        <v>312</v>
      </c>
      <c r="J1568" s="204" t="s">
        <v>2937</v>
      </c>
      <c r="K1568" s="203">
        <v>374.4</v>
      </c>
      <c r="L1568" s="203" t="s">
        <v>459</v>
      </c>
      <c r="M1568" s="203" t="s">
        <v>7116</v>
      </c>
      <c r="N1568" t="s">
        <v>7117</v>
      </c>
    </row>
    <row r="1569" spans="1:14" x14ac:dyDescent="0.2">
      <c r="A1569" s="246">
        <v>45048</v>
      </c>
      <c r="B1569" s="203" t="s">
        <v>541</v>
      </c>
      <c r="C1569" s="106">
        <v>6681.1</v>
      </c>
      <c r="D1569" s="203" t="s">
        <v>452</v>
      </c>
      <c r="E1569" s="203" t="s">
        <v>7130</v>
      </c>
      <c r="F1569" t="s">
        <v>3859</v>
      </c>
      <c r="H1569" s="293">
        <v>8</v>
      </c>
      <c r="I1569" s="203">
        <v>312</v>
      </c>
      <c r="J1569" s="204" t="s">
        <v>2937</v>
      </c>
      <c r="K1569" s="203">
        <v>374.4</v>
      </c>
      <c r="L1569" s="203" t="s">
        <v>459</v>
      </c>
      <c r="M1569" s="203" t="s">
        <v>7116</v>
      </c>
      <c r="N1569" t="s">
        <v>7117</v>
      </c>
    </row>
    <row r="1570" spans="1:14" x14ac:dyDescent="0.2">
      <c r="A1570" s="246">
        <v>45049</v>
      </c>
      <c r="B1570" s="203" t="s">
        <v>541</v>
      </c>
      <c r="C1570" s="106">
        <v>6681.1</v>
      </c>
      <c r="D1570" s="203" t="s">
        <v>452</v>
      </c>
      <c r="E1570" s="203" t="s">
        <v>7130</v>
      </c>
      <c r="F1570" t="s">
        <v>3859</v>
      </c>
      <c r="H1570" s="293">
        <v>8</v>
      </c>
      <c r="I1570" s="203">
        <v>312</v>
      </c>
      <c r="J1570" s="204" t="s">
        <v>2937</v>
      </c>
      <c r="K1570" s="203">
        <v>374.4</v>
      </c>
      <c r="L1570" s="203" t="s">
        <v>459</v>
      </c>
      <c r="M1570" s="203" t="s">
        <v>7116</v>
      </c>
      <c r="N1570" t="s">
        <v>7117</v>
      </c>
    </row>
    <row r="1571" spans="1:14" x14ac:dyDescent="0.2">
      <c r="A1571" s="246">
        <v>45054</v>
      </c>
      <c r="B1571" s="203" t="s">
        <v>541</v>
      </c>
      <c r="C1571" s="106">
        <v>6746.1</v>
      </c>
      <c r="D1571" s="203" t="s">
        <v>452</v>
      </c>
      <c r="E1571" s="203" t="s">
        <v>7143</v>
      </c>
      <c r="F1571" t="s">
        <v>3072</v>
      </c>
      <c r="H1571" s="293">
        <v>8</v>
      </c>
      <c r="I1571" s="203">
        <v>707</v>
      </c>
      <c r="J1571" s="204" t="s">
        <v>2937</v>
      </c>
      <c r="K1571" s="203">
        <v>848.4</v>
      </c>
      <c r="L1571" s="203" t="s">
        <v>459</v>
      </c>
      <c r="M1571" s="203" t="s">
        <v>7116</v>
      </c>
      <c r="N1571" t="s">
        <v>7117</v>
      </c>
    </row>
    <row r="1572" spans="1:14" x14ac:dyDescent="0.2">
      <c r="A1572" s="246">
        <v>45055</v>
      </c>
      <c r="B1572" s="203" t="s">
        <v>541</v>
      </c>
      <c r="C1572" s="106">
        <v>6746.1</v>
      </c>
      <c r="D1572" s="203" t="s">
        <v>452</v>
      </c>
      <c r="E1572" s="203" t="s">
        <v>7143</v>
      </c>
      <c r="F1572" t="s">
        <v>3072</v>
      </c>
      <c r="H1572" s="293">
        <v>8</v>
      </c>
      <c r="I1572" s="203">
        <v>707</v>
      </c>
      <c r="J1572" s="204" t="s">
        <v>2937</v>
      </c>
      <c r="K1572" s="203">
        <v>848.4</v>
      </c>
      <c r="L1572" s="203" t="s">
        <v>459</v>
      </c>
      <c r="M1572" s="203" t="s">
        <v>7116</v>
      </c>
      <c r="N1572" t="s">
        <v>7117</v>
      </c>
    </row>
    <row r="1573" spans="1:14" x14ac:dyDescent="0.2">
      <c r="A1573" s="246">
        <v>45048</v>
      </c>
      <c r="B1573" s="203" t="s">
        <v>541</v>
      </c>
      <c r="C1573" s="106">
        <v>6637.1</v>
      </c>
      <c r="D1573" s="203" t="s">
        <v>452</v>
      </c>
      <c r="E1573" s="203" t="s">
        <v>7139</v>
      </c>
      <c r="F1573" t="s">
        <v>2936</v>
      </c>
      <c r="H1573" s="293">
        <v>4</v>
      </c>
      <c r="I1573" s="203">
        <v>1547</v>
      </c>
      <c r="J1573" s="204" t="s">
        <v>2937</v>
      </c>
      <c r="K1573" s="203">
        <v>1856.4</v>
      </c>
      <c r="L1573" s="203" t="s">
        <v>459</v>
      </c>
      <c r="M1573" s="203" t="s">
        <v>7116</v>
      </c>
      <c r="N1573" t="s">
        <v>7117</v>
      </c>
    </row>
    <row r="1574" spans="1:14" x14ac:dyDescent="0.2">
      <c r="A1574" s="246">
        <v>45054</v>
      </c>
      <c r="B1574" s="203" t="s">
        <v>541</v>
      </c>
      <c r="C1574" s="106">
        <v>6762.1</v>
      </c>
      <c r="D1574" s="203" t="s">
        <v>452</v>
      </c>
      <c r="E1574" s="203" t="s">
        <v>7127</v>
      </c>
      <c r="F1574" t="s">
        <v>3011</v>
      </c>
      <c r="H1574" s="293">
        <v>8</v>
      </c>
      <c r="I1574" s="203">
        <v>791</v>
      </c>
      <c r="J1574" s="204" t="s">
        <v>2937</v>
      </c>
      <c r="K1574" s="203">
        <v>949.2</v>
      </c>
      <c r="L1574" s="203" t="s">
        <v>459</v>
      </c>
      <c r="M1574" s="203" t="s">
        <v>7116</v>
      </c>
      <c r="N1574" t="s">
        <v>7117</v>
      </c>
    </row>
    <row r="1575" spans="1:14" x14ac:dyDescent="0.2">
      <c r="A1575" s="246">
        <v>45049</v>
      </c>
      <c r="B1575" s="203" t="s">
        <v>541</v>
      </c>
      <c r="C1575" s="106">
        <v>6637.1</v>
      </c>
      <c r="D1575" s="203" t="s">
        <v>452</v>
      </c>
      <c r="E1575" s="203" t="s">
        <v>7139</v>
      </c>
      <c r="F1575" t="s">
        <v>2936</v>
      </c>
      <c r="H1575" s="293">
        <v>2</v>
      </c>
      <c r="I1575" s="203">
        <v>1547</v>
      </c>
      <c r="J1575" s="204" t="s">
        <v>2937</v>
      </c>
      <c r="K1575" s="203">
        <v>1856.4</v>
      </c>
      <c r="L1575" s="203" t="s">
        <v>459</v>
      </c>
      <c r="M1575" s="203" t="s">
        <v>7116</v>
      </c>
      <c r="N1575" t="s">
        <v>7117</v>
      </c>
    </row>
    <row r="1576" spans="1:14" x14ac:dyDescent="0.2">
      <c r="A1576" s="246">
        <v>45056</v>
      </c>
      <c r="B1576" s="203" t="s">
        <v>541</v>
      </c>
      <c r="C1576" s="106">
        <v>6637.1</v>
      </c>
      <c r="D1576" s="203" t="s">
        <v>452</v>
      </c>
      <c r="E1576" s="203" t="s">
        <v>7143</v>
      </c>
      <c r="F1576" t="s">
        <v>3072</v>
      </c>
      <c r="H1576" s="293">
        <v>8</v>
      </c>
      <c r="I1576" s="203">
        <v>707</v>
      </c>
      <c r="J1576" s="204" t="s">
        <v>2937</v>
      </c>
      <c r="K1576" s="203">
        <v>848.4</v>
      </c>
      <c r="L1576" s="203" t="s">
        <v>459</v>
      </c>
      <c r="M1576" s="203" t="s">
        <v>7116</v>
      </c>
      <c r="N1576" t="s">
        <v>7117</v>
      </c>
    </row>
    <row r="1577" spans="1:14" x14ac:dyDescent="0.2">
      <c r="A1577" s="246">
        <v>45055</v>
      </c>
      <c r="B1577" s="203" t="s">
        <v>541</v>
      </c>
      <c r="C1577" s="106">
        <v>6762.1</v>
      </c>
      <c r="D1577" s="203" t="s">
        <v>452</v>
      </c>
      <c r="E1577" s="203" t="s">
        <v>7127</v>
      </c>
      <c r="F1577" t="s">
        <v>3011</v>
      </c>
      <c r="H1577" s="293">
        <v>8</v>
      </c>
      <c r="I1577" s="203">
        <v>791</v>
      </c>
      <c r="J1577" s="204" t="s">
        <v>2937</v>
      </c>
      <c r="K1577" s="203">
        <v>949.2</v>
      </c>
      <c r="L1577" s="203" t="s">
        <v>459</v>
      </c>
      <c r="M1577" s="203" t="s">
        <v>7116</v>
      </c>
      <c r="N1577" t="s">
        <v>7117</v>
      </c>
    </row>
    <row r="1578" spans="1:14" x14ac:dyDescent="0.2">
      <c r="A1578" s="246">
        <v>45057</v>
      </c>
      <c r="B1578" s="203" t="s">
        <v>541</v>
      </c>
      <c r="C1578" s="106">
        <v>6637.1</v>
      </c>
      <c r="D1578" s="203" t="s">
        <v>452</v>
      </c>
      <c r="E1578" s="203" t="s">
        <v>7143</v>
      </c>
      <c r="F1578" t="s">
        <v>3072</v>
      </c>
      <c r="H1578" s="293">
        <v>8</v>
      </c>
      <c r="I1578" s="203">
        <v>707</v>
      </c>
      <c r="J1578" s="204" t="s">
        <v>2937</v>
      </c>
      <c r="K1578" s="203">
        <v>848.4</v>
      </c>
      <c r="L1578" s="203" t="s">
        <v>459</v>
      </c>
      <c r="M1578" s="203" t="s">
        <v>7116</v>
      </c>
      <c r="N1578" t="s">
        <v>7117</v>
      </c>
    </row>
    <row r="1579" spans="1:14" x14ac:dyDescent="0.2">
      <c r="A1579" s="246">
        <v>45054</v>
      </c>
      <c r="B1579" s="203" t="s">
        <v>541</v>
      </c>
      <c r="C1579" s="106">
        <v>6762.1</v>
      </c>
      <c r="D1579" s="203" t="s">
        <v>452</v>
      </c>
      <c r="E1579" s="203" t="s">
        <v>7139</v>
      </c>
      <c r="F1579" t="s">
        <v>2936</v>
      </c>
      <c r="H1579" s="293">
        <v>1</v>
      </c>
      <c r="I1579" s="203">
        <v>1547</v>
      </c>
      <c r="J1579" s="204" t="s">
        <v>2937</v>
      </c>
      <c r="K1579" s="203">
        <v>1856.4</v>
      </c>
      <c r="L1579" s="203" t="s">
        <v>459</v>
      </c>
      <c r="M1579" s="203" t="s">
        <v>7116</v>
      </c>
      <c r="N1579" t="s">
        <v>7117</v>
      </c>
    </row>
    <row r="1580" spans="1:14" x14ac:dyDescent="0.2">
      <c r="A1580" s="246">
        <v>45056</v>
      </c>
      <c r="B1580" s="203" t="s">
        <v>541</v>
      </c>
      <c r="C1580" s="106">
        <v>6762.1</v>
      </c>
      <c r="D1580" s="203" t="s">
        <v>452</v>
      </c>
      <c r="E1580" s="203" t="s">
        <v>7127</v>
      </c>
      <c r="F1580" t="s">
        <v>3011</v>
      </c>
      <c r="H1580" s="293">
        <v>8</v>
      </c>
      <c r="I1580" s="203">
        <v>791</v>
      </c>
      <c r="J1580" s="204" t="s">
        <v>2937</v>
      </c>
      <c r="K1580" s="203">
        <v>949.2</v>
      </c>
      <c r="L1580" s="203" t="s">
        <v>459</v>
      </c>
      <c r="M1580" s="203" t="s">
        <v>7116</v>
      </c>
      <c r="N1580" t="s">
        <v>7117</v>
      </c>
    </row>
    <row r="1581" spans="1:14" x14ac:dyDescent="0.2">
      <c r="A1581" s="246">
        <v>45058</v>
      </c>
      <c r="B1581" s="203" t="s">
        <v>541</v>
      </c>
      <c r="C1581" s="106">
        <v>6637.1</v>
      </c>
      <c r="D1581" s="203" t="s">
        <v>452</v>
      </c>
      <c r="E1581" s="203" t="s">
        <v>7143</v>
      </c>
      <c r="F1581" t="s">
        <v>3072</v>
      </c>
      <c r="H1581" s="293">
        <v>8</v>
      </c>
      <c r="I1581" s="203">
        <v>707</v>
      </c>
      <c r="J1581" s="204" t="s">
        <v>2937</v>
      </c>
      <c r="K1581" s="203">
        <v>848.4</v>
      </c>
      <c r="L1581" s="203" t="s">
        <v>459</v>
      </c>
      <c r="M1581" s="203" t="s">
        <v>7116</v>
      </c>
      <c r="N1581" t="s">
        <v>7117</v>
      </c>
    </row>
    <row r="1582" spans="1:14" x14ac:dyDescent="0.2">
      <c r="A1582" s="246">
        <v>45055</v>
      </c>
      <c r="B1582" s="203" t="s">
        <v>541</v>
      </c>
      <c r="C1582" s="106">
        <v>6762.1</v>
      </c>
      <c r="D1582" s="203" t="s">
        <v>452</v>
      </c>
      <c r="E1582" s="203" t="s">
        <v>7139</v>
      </c>
      <c r="F1582" t="s">
        <v>2936</v>
      </c>
      <c r="H1582" s="293">
        <v>6</v>
      </c>
      <c r="I1582" s="203">
        <v>1547</v>
      </c>
      <c r="J1582" s="204" t="s">
        <v>2937</v>
      </c>
      <c r="K1582" s="203">
        <v>1856.4</v>
      </c>
      <c r="L1582" s="203" t="s">
        <v>459</v>
      </c>
      <c r="M1582" s="203" t="s">
        <v>7116</v>
      </c>
      <c r="N1582" t="s">
        <v>7117</v>
      </c>
    </row>
    <row r="1583" spans="1:14" x14ac:dyDescent="0.2">
      <c r="A1583" s="246">
        <v>45061</v>
      </c>
      <c r="B1583" s="203" t="s">
        <v>541</v>
      </c>
      <c r="C1583" s="106">
        <v>6746.1</v>
      </c>
      <c r="D1583" s="203" t="s">
        <v>452</v>
      </c>
      <c r="E1583" s="203" t="s">
        <v>7143</v>
      </c>
      <c r="F1583" t="s">
        <v>3072</v>
      </c>
      <c r="H1583" s="293">
        <v>8</v>
      </c>
      <c r="I1583" s="203">
        <v>707</v>
      </c>
      <c r="J1583" s="204" t="s">
        <v>2937</v>
      </c>
      <c r="K1583" s="203">
        <v>848.4</v>
      </c>
      <c r="L1583" s="203" t="s">
        <v>459</v>
      </c>
      <c r="M1583" s="203" t="s">
        <v>7116</v>
      </c>
      <c r="N1583" t="s">
        <v>7117</v>
      </c>
    </row>
    <row r="1584" spans="1:14" x14ac:dyDescent="0.2">
      <c r="A1584" s="246">
        <v>45054</v>
      </c>
      <c r="B1584" s="203" t="s">
        <v>541</v>
      </c>
      <c r="C1584" s="106">
        <v>6746.1</v>
      </c>
      <c r="D1584" s="203" t="s">
        <v>452</v>
      </c>
      <c r="E1584" s="203" t="s">
        <v>7144</v>
      </c>
      <c r="F1584" t="s">
        <v>7145</v>
      </c>
      <c r="H1584" s="293">
        <v>8</v>
      </c>
      <c r="I1584" s="203">
        <v>0</v>
      </c>
      <c r="J1584" s="204" t="s">
        <v>2937</v>
      </c>
      <c r="K1584" s="203">
        <v>0</v>
      </c>
      <c r="L1584" s="203" t="s">
        <v>459</v>
      </c>
      <c r="M1584" s="203" t="s">
        <v>7116</v>
      </c>
      <c r="N1584" t="s">
        <v>7117</v>
      </c>
    </row>
    <row r="1585" spans="1:14" x14ac:dyDescent="0.2">
      <c r="A1585" s="246">
        <v>45056</v>
      </c>
      <c r="B1585" s="203" t="s">
        <v>541</v>
      </c>
      <c r="C1585" s="106">
        <v>6762.1</v>
      </c>
      <c r="D1585" s="203" t="s">
        <v>452</v>
      </c>
      <c r="E1585" s="203" t="s">
        <v>7139</v>
      </c>
      <c r="F1585" t="s">
        <v>2936</v>
      </c>
      <c r="H1585" s="293">
        <v>6</v>
      </c>
      <c r="I1585" s="203">
        <v>1547</v>
      </c>
      <c r="J1585" s="204" t="s">
        <v>2937</v>
      </c>
      <c r="K1585" s="203">
        <v>1856.4</v>
      </c>
      <c r="L1585" s="203" t="s">
        <v>459</v>
      </c>
      <c r="M1585" s="203" t="s">
        <v>7116</v>
      </c>
      <c r="N1585" t="s">
        <v>7117</v>
      </c>
    </row>
    <row r="1586" spans="1:14" x14ac:dyDescent="0.2">
      <c r="A1586" s="246">
        <v>45061</v>
      </c>
      <c r="B1586" s="203" t="s">
        <v>541</v>
      </c>
      <c r="C1586" s="106">
        <v>6500.1</v>
      </c>
      <c r="D1586" s="203" t="s">
        <v>452</v>
      </c>
      <c r="E1586" s="203" t="s">
        <v>7127</v>
      </c>
      <c r="F1586" t="s">
        <v>3011</v>
      </c>
      <c r="H1586" s="293">
        <v>8</v>
      </c>
      <c r="I1586" s="203">
        <v>791</v>
      </c>
      <c r="J1586" s="204" t="s">
        <v>2937</v>
      </c>
      <c r="K1586" s="203">
        <v>949.2</v>
      </c>
      <c r="L1586" s="203" t="s">
        <v>459</v>
      </c>
      <c r="M1586" s="203" t="s">
        <v>7116</v>
      </c>
      <c r="N1586" t="s">
        <v>7117</v>
      </c>
    </row>
    <row r="1587" spans="1:14" x14ac:dyDescent="0.2">
      <c r="A1587" s="246">
        <v>45048</v>
      </c>
      <c r="B1587" s="203" t="s">
        <v>541</v>
      </c>
      <c r="C1587" s="106">
        <v>6746.1</v>
      </c>
      <c r="D1587" s="203" t="s">
        <v>452</v>
      </c>
      <c r="E1587" s="203" t="s">
        <v>7143</v>
      </c>
      <c r="F1587" t="s">
        <v>3072</v>
      </c>
      <c r="H1587" s="293">
        <v>8</v>
      </c>
      <c r="I1587" s="203">
        <v>707</v>
      </c>
      <c r="J1587" s="204" t="s">
        <v>2937</v>
      </c>
      <c r="K1587" s="203">
        <v>848.4</v>
      </c>
      <c r="L1587" s="203" t="s">
        <v>459</v>
      </c>
      <c r="M1587" s="203" t="s">
        <v>7116</v>
      </c>
      <c r="N1587" t="s">
        <v>7117</v>
      </c>
    </row>
    <row r="1588" spans="1:14" x14ac:dyDescent="0.2">
      <c r="A1588" s="246">
        <v>45057</v>
      </c>
      <c r="B1588" s="203" t="s">
        <v>541</v>
      </c>
      <c r="C1588" s="106">
        <v>6762.1</v>
      </c>
      <c r="D1588" s="203" t="s">
        <v>452</v>
      </c>
      <c r="E1588" s="203" t="s">
        <v>7139</v>
      </c>
      <c r="F1588" t="s">
        <v>2936</v>
      </c>
      <c r="H1588" s="293">
        <v>4</v>
      </c>
      <c r="I1588" s="203">
        <v>1547</v>
      </c>
      <c r="J1588" s="204" t="s">
        <v>2937</v>
      </c>
      <c r="K1588" s="203">
        <v>1856.4</v>
      </c>
      <c r="L1588" s="203" t="s">
        <v>459</v>
      </c>
      <c r="M1588" s="203" t="s">
        <v>7116</v>
      </c>
      <c r="N1588" t="s">
        <v>7117</v>
      </c>
    </row>
    <row r="1589" spans="1:14" x14ac:dyDescent="0.2">
      <c r="A1589" s="246">
        <v>45057</v>
      </c>
      <c r="B1589" s="203" t="s">
        <v>541</v>
      </c>
      <c r="C1589" s="106">
        <v>6500.1</v>
      </c>
      <c r="D1589" s="203" t="s">
        <v>452</v>
      </c>
      <c r="E1589" s="203" t="s">
        <v>7127</v>
      </c>
      <c r="F1589" t="s">
        <v>3011</v>
      </c>
      <c r="H1589" s="293">
        <v>8</v>
      </c>
      <c r="I1589" s="203">
        <v>791</v>
      </c>
      <c r="J1589" s="204" t="s">
        <v>2937</v>
      </c>
      <c r="K1589" s="203">
        <v>949.2</v>
      </c>
      <c r="L1589" s="203" t="s">
        <v>459</v>
      </c>
      <c r="M1589" s="203" t="s">
        <v>7116</v>
      </c>
      <c r="N1589" t="s">
        <v>7117</v>
      </c>
    </row>
    <row r="1590" spans="1:14" x14ac:dyDescent="0.2">
      <c r="A1590" s="246">
        <v>45055</v>
      </c>
      <c r="B1590" s="203" t="s">
        <v>541</v>
      </c>
      <c r="C1590" s="106">
        <v>6746.1</v>
      </c>
      <c r="D1590" s="203" t="s">
        <v>452</v>
      </c>
      <c r="E1590" s="203" t="s">
        <v>7144</v>
      </c>
      <c r="F1590" t="s">
        <v>7145</v>
      </c>
      <c r="H1590" s="293">
        <v>8</v>
      </c>
      <c r="I1590" s="203">
        <v>0</v>
      </c>
      <c r="J1590" s="204" t="s">
        <v>2937</v>
      </c>
      <c r="K1590" s="203">
        <v>0</v>
      </c>
      <c r="L1590" s="203" t="s">
        <v>459</v>
      </c>
      <c r="M1590" s="203" t="s">
        <v>7116</v>
      </c>
      <c r="N1590" t="s">
        <v>7117</v>
      </c>
    </row>
    <row r="1591" spans="1:14" x14ac:dyDescent="0.2">
      <c r="A1591" s="246">
        <v>45049</v>
      </c>
      <c r="B1591" s="203" t="s">
        <v>541</v>
      </c>
      <c r="C1591" s="106">
        <v>6746.1</v>
      </c>
      <c r="D1591" s="203" t="s">
        <v>452</v>
      </c>
      <c r="E1591" s="203" t="s">
        <v>7143</v>
      </c>
      <c r="F1591" t="s">
        <v>3072</v>
      </c>
      <c r="H1591" s="293">
        <v>8</v>
      </c>
      <c r="I1591" s="203">
        <v>707</v>
      </c>
      <c r="J1591" s="204" t="s">
        <v>2937</v>
      </c>
      <c r="K1591" s="203">
        <v>848.4</v>
      </c>
      <c r="L1591" s="203" t="s">
        <v>459</v>
      </c>
      <c r="M1591" s="203" t="s">
        <v>7116</v>
      </c>
      <c r="N1591" t="s">
        <v>7117</v>
      </c>
    </row>
    <row r="1592" spans="1:14" x14ac:dyDescent="0.2">
      <c r="A1592" s="246">
        <v>45058</v>
      </c>
      <c r="B1592" s="203" t="s">
        <v>541</v>
      </c>
      <c r="C1592" s="106">
        <v>6500.1</v>
      </c>
      <c r="D1592" s="203" t="s">
        <v>452</v>
      </c>
      <c r="E1592" s="203" t="s">
        <v>7127</v>
      </c>
      <c r="F1592" t="s">
        <v>3011</v>
      </c>
      <c r="H1592" s="293">
        <v>8</v>
      </c>
      <c r="I1592" s="203">
        <v>791</v>
      </c>
      <c r="J1592" s="204" t="s">
        <v>2937</v>
      </c>
      <c r="K1592" s="203">
        <v>949.2</v>
      </c>
      <c r="L1592" s="203" t="s">
        <v>459</v>
      </c>
      <c r="M1592" s="203" t="s">
        <v>7116</v>
      </c>
      <c r="N1592" t="s">
        <v>7117</v>
      </c>
    </row>
    <row r="1593" spans="1:14" x14ac:dyDescent="0.2">
      <c r="A1593" s="246">
        <v>45051</v>
      </c>
      <c r="B1593" s="203" t="s">
        <v>541</v>
      </c>
      <c r="C1593" s="106">
        <v>6746.1</v>
      </c>
      <c r="D1593" s="203" t="s">
        <v>452</v>
      </c>
      <c r="E1593" s="203" t="s">
        <v>7143</v>
      </c>
      <c r="F1593" t="s">
        <v>3072</v>
      </c>
      <c r="H1593" s="293">
        <v>8</v>
      </c>
      <c r="I1593" s="203">
        <v>707</v>
      </c>
      <c r="J1593" s="204" t="s">
        <v>2937</v>
      </c>
      <c r="K1593" s="203">
        <v>848.4</v>
      </c>
      <c r="L1593" s="203" t="s">
        <v>459</v>
      </c>
      <c r="M1593" s="203" t="s">
        <v>7116</v>
      </c>
      <c r="N1593" t="s">
        <v>7117</v>
      </c>
    </row>
    <row r="1594" spans="1:14" x14ac:dyDescent="0.2">
      <c r="A1594" s="246">
        <v>45048</v>
      </c>
      <c r="B1594" s="203" t="s">
        <v>541</v>
      </c>
      <c r="C1594" s="106">
        <v>6746.1</v>
      </c>
      <c r="D1594" s="203" t="s">
        <v>452</v>
      </c>
      <c r="E1594" s="203" t="s">
        <v>7139</v>
      </c>
      <c r="F1594" t="s">
        <v>2936</v>
      </c>
      <c r="H1594" s="293">
        <v>1</v>
      </c>
      <c r="I1594" s="203">
        <v>1547</v>
      </c>
      <c r="J1594" s="204" t="s">
        <v>2937</v>
      </c>
      <c r="K1594" s="203">
        <v>1856.4</v>
      </c>
      <c r="L1594" s="203" t="s">
        <v>459</v>
      </c>
      <c r="M1594" s="203" t="s">
        <v>7116</v>
      </c>
      <c r="N1594" t="s">
        <v>7117</v>
      </c>
    </row>
    <row r="1595" spans="1:14" x14ac:dyDescent="0.2">
      <c r="A1595" s="246">
        <v>45056</v>
      </c>
      <c r="B1595" s="203" t="s">
        <v>541</v>
      </c>
      <c r="C1595" s="106">
        <v>6746.1</v>
      </c>
      <c r="D1595" s="203" t="s">
        <v>452</v>
      </c>
      <c r="E1595" s="203" t="s">
        <v>7144</v>
      </c>
      <c r="F1595" t="s">
        <v>7145</v>
      </c>
      <c r="H1595" s="293">
        <v>3</v>
      </c>
      <c r="I1595" s="203">
        <v>0</v>
      </c>
      <c r="J1595" s="204" t="s">
        <v>2937</v>
      </c>
      <c r="K1595" s="203">
        <v>0</v>
      </c>
      <c r="L1595" s="203" t="s">
        <v>459</v>
      </c>
      <c r="M1595" s="203" t="s">
        <v>7116</v>
      </c>
      <c r="N1595" t="s">
        <v>7117</v>
      </c>
    </row>
    <row r="1596" spans="1:14" x14ac:dyDescent="0.2">
      <c r="A1596" s="246">
        <v>45061</v>
      </c>
      <c r="B1596" s="203" t="s">
        <v>541</v>
      </c>
      <c r="C1596" s="106">
        <v>6637.1</v>
      </c>
      <c r="D1596" s="203" t="s">
        <v>452</v>
      </c>
      <c r="E1596" s="203" t="s">
        <v>7123</v>
      </c>
      <c r="F1596" t="s">
        <v>7124</v>
      </c>
      <c r="H1596" s="293">
        <v>8</v>
      </c>
      <c r="I1596" s="203">
        <v>615</v>
      </c>
      <c r="J1596" s="204" t="s">
        <v>2937</v>
      </c>
      <c r="K1596" s="203">
        <v>738</v>
      </c>
      <c r="L1596" s="203" t="s">
        <v>459</v>
      </c>
      <c r="M1596" s="203" t="s">
        <v>7116</v>
      </c>
      <c r="N1596" t="s">
        <v>7117</v>
      </c>
    </row>
    <row r="1597" spans="1:14" x14ac:dyDescent="0.2">
      <c r="A1597" s="246">
        <v>45061</v>
      </c>
      <c r="B1597" s="203" t="s">
        <v>541</v>
      </c>
      <c r="C1597" s="106">
        <v>6637.1</v>
      </c>
      <c r="D1597" s="203" t="s">
        <v>452</v>
      </c>
      <c r="E1597" s="203" t="s">
        <v>7139</v>
      </c>
      <c r="F1597" t="s">
        <v>2936</v>
      </c>
      <c r="H1597" s="293">
        <v>2</v>
      </c>
      <c r="I1597" s="203">
        <v>1547</v>
      </c>
      <c r="J1597" s="204" t="s">
        <v>2937</v>
      </c>
      <c r="K1597" s="203">
        <v>1856.4</v>
      </c>
      <c r="L1597" s="203" t="s">
        <v>459</v>
      </c>
      <c r="M1597" s="203" t="s">
        <v>7116</v>
      </c>
      <c r="N1597" t="s">
        <v>7117</v>
      </c>
    </row>
    <row r="1598" spans="1:14" x14ac:dyDescent="0.2">
      <c r="A1598" s="246">
        <v>45054</v>
      </c>
      <c r="B1598" s="203" t="s">
        <v>541</v>
      </c>
      <c r="C1598" s="106">
        <v>80830.16</v>
      </c>
      <c r="D1598" s="203" t="s">
        <v>452</v>
      </c>
      <c r="E1598" s="203" t="s">
        <v>7123</v>
      </c>
      <c r="F1598" t="s">
        <v>7124</v>
      </c>
      <c r="H1598" s="293">
        <v>2</v>
      </c>
      <c r="I1598" s="203">
        <v>615</v>
      </c>
      <c r="J1598" s="204" t="s">
        <v>2937</v>
      </c>
      <c r="K1598" s="203">
        <v>738</v>
      </c>
      <c r="L1598" s="203" t="s">
        <v>459</v>
      </c>
      <c r="M1598" s="203" t="s">
        <v>7116</v>
      </c>
      <c r="N1598" t="s">
        <v>7117</v>
      </c>
    </row>
    <row r="1599" spans="1:14" x14ac:dyDescent="0.2">
      <c r="A1599" s="246">
        <v>45061</v>
      </c>
      <c r="B1599" s="203" t="s">
        <v>541</v>
      </c>
      <c r="C1599" s="106">
        <v>6746.1</v>
      </c>
      <c r="D1599" s="203" t="s">
        <v>452</v>
      </c>
      <c r="E1599" s="203" t="s">
        <v>7139</v>
      </c>
      <c r="F1599" t="s">
        <v>2936</v>
      </c>
      <c r="H1599" s="293">
        <v>3</v>
      </c>
      <c r="I1599" s="203">
        <v>1547</v>
      </c>
      <c r="J1599" s="204" t="s">
        <v>2937</v>
      </c>
      <c r="K1599" s="203">
        <v>1856.4</v>
      </c>
      <c r="L1599" s="203" t="s">
        <v>459</v>
      </c>
      <c r="M1599" s="203" t="s">
        <v>7116</v>
      </c>
      <c r="N1599" t="s">
        <v>7117</v>
      </c>
    </row>
    <row r="1600" spans="1:14" x14ac:dyDescent="0.2">
      <c r="A1600" s="246">
        <v>45061</v>
      </c>
      <c r="B1600" s="203" t="s">
        <v>541</v>
      </c>
      <c r="C1600" s="106">
        <v>6500.1</v>
      </c>
      <c r="D1600" s="203" t="s">
        <v>452</v>
      </c>
      <c r="E1600" s="203" t="s">
        <v>7144</v>
      </c>
      <c r="F1600" t="s">
        <v>7145</v>
      </c>
      <c r="H1600" s="293">
        <v>8</v>
      </c>
      <c r="I1600" s="203">
        <v>0</v>
      </c>
      <c r="J1600" s="204" t="s">
        <v>2937</v>
      </c>
      <c r="K1600" s="203">
        <v>0</v>
      </c>
      <c r="L1600" s="203" t="s">
        <v>459</v>
      </c>
      <c r="M1600" s="203" t="s">
        <v>7116</v>
      </c>
      <c r="N1600" t="s">
        <v>7117</v>
      </c>
    </row>
    <row r="1601" spans="1:14" x14ac:dyDescent="0.2">
      <c r="A1601" s="246">
        <v>45055</v>
      </c>
      <c r="B1601" s="203" t="s">
        <v>541</v>
      </c>
      <c r="C1601" s="106">
        <v>80830.16</v>
      </c>
      <c r="D1601" s="203" t="s">
        <v>452</v>
      </c>
      <c r="E1601" s="203" t="s">
        <v>7123</v>
      </c>
      <c r="F1601" t="s">
        <v>7124</v>
      </c>
      <c r="H1601" s="293">
        <v>2</v>
      </c>
      <c r="I1601" s="203">
        <v>615</v>
      </c>
      <c r="J1601" s="204" t="s">
        <v>2937</v>
      </c>
      <c r="K1601" s="203">
        <v>738</v>
      </c>
      <c r="L1601" s="203" t="s">
        <v>459</v>
      </c>
      <c r="M1601" s="203" t="s">
        <v>7116</v>
      </c>
      <c r="N1601" t="s">
        <v>7117</v>
      </c>
    </row>
    <row r="1602" spans="1:14" x14ac:dyDescent="0.2">
      <c r="A1602" s="246">
        <v>45054</v>
      </c>
      <c r="B1602" s="203" t="s">
        <v>541</v>
      </c>
      <c r="C1602" s="106">
        <v>6746.1</v>
      </c>
      <c r="D1602" s="203" t="s">
        <v>452</v>
      </c>
      <c r="E1602" s="203" t="s">
        <v>7139</v>
      </c>
      <c r="F1602" t="s">
        <v>2936</v>
      </c>
      <c r="H1602" s="293">
        <v>6</v>
      </c>
      <c r="I1602" s="203">
        <v>1547</v>
      </c>
      <c r="J1602" s="204" t="s">
        <v>2937</v>
      </c>
      <c r="K1602" s="203">
        <v>1856.4</v>
      </c>
      <c r="L1602" s="203" t="s">
        <v>459</v>
      </c>
      <c r="M1602" s="203" t="s">
        <v>7116</v>
      </c>
      <c r="N1602" t="s">
        <v>7117</v>
      </c>
    </row>
    <row r="1603" spans="1:14" x14ac:dyDescent="0.2">
      <c r="A1603" s="246">
        <v>45054</v>
      </c>
      <c r="B1603" s="203" t="s">
        <v>541</v>
      </c>
      <c r="C1603" s="106">
        <v>6637.1</v>
      </c>
      <c r="D1603" s="203" t="s">
        <v>452</v>
      </c>
      <c r="E1603" s="203" t="s">
        <v>7123</v>
      </c>
      <c r="F1603" t="s">
        <v>7124</v>
      </c>
      <c r="H1603" s="293">
        <v>6</v>
      </c>
      <c r="I1603" s="203">
        <v>615</v>
      </c>
      <c r="J1603" s="204" t="s">
        <v>2937</v>
      </c>
      <c r="K1603" s="203">
        <v>738</v>
      </c>
      <c r="L1603" s="203" t="s">
        <v>459</v>
      </c>
      <c r="M1603" s="203" t="s">
        <v>7116</v>
      </c>
      <c r="N1603" t="s">
        <v>7117</v>
      </c>
    </row>
    <row r="1604" spans="1:14" x14ac:dyDescent="0.2">
      <c r="A1604" s="246">
        <v>45055</v>
      </c>
      <c r="B1604" s="203" t="s">
        <v>541</v>
      </c>
      <c r="C1604" s="106">
        <v>6746.1</v>
      </c>
      <c r="D1604" s="203" t="s">
        <v>452</v>
      </c>
      <c r="E1604" s="203" t="s">
        <v>7139</v>
      </c>
      <c r="F1604" t="s">
        <v>2936</v>
      </c>
      <c r="H1604" s="293">
        <v>2</v>
      </c>
      <c r="I1604" s="203">
        <v>1547</v>
      </c>
      <c r="J1604" s="204" t="s">
        <v>2937</v>
      </c>
      <c r="K1604" s="203">
        <v>1856.4</v>
      </c>
      <c r="L1604" s="203" t="s">
        <v>459</v>
      </c>
      <c r="M1604" s="203" t="s">
        <v>7116</v>
      </c>
      <c r="N1604" t="s">
        <v>7117</v>
      </c>
    </row>
    <row r="1605" spans="1:14" x14ac:dyDescent="0.2">
      <c r="A1605" s="246">
        <v>45055</v>
      </c>
      <c r="B1605" s="203" t="s">
        <v>541</v>
      </c>
      <c r="C1605" s="106">
        <v>6637.1</v>
      </c>
      <c r="D1605" s="203" t="s">
        <v>452</v>
      </c>
      <c r="E1605" s="203" t="s">
        <v>7123</v>
      </c>
      <c r="F1605" t="s">
        <v>7124</v>
      </c>
      <c r="H1605" s="293">
        <v>6</v>
      </c>
      <c r="I1605" s="203">
        <v>615</v>
      </c>
      <c r="J1605" s="204" t="s">
        <v>2937</v>
      </c>
      <c r="K1605" s="203">
        <v>738</v>
      </c>
      <c r="L1605" s="203" t="s">
        <v>459</v>
      </c>
      <c r="M1605" s="203" t="s">
        <v>7116</v>
      </c>
      <c r="N1605" t="s">
        <v>7117</v>
      </c>
    </row>
    <row r="1606" spans="1:14" x14ac:dyDescent="0.2">
      <c r="A1606" s="246">
        <v>45049</v>
      </c>
      <c r="B1606" s="203" t="s">
        <v>541</v>
      </c>
      <c r="C1606" s="106">
        <v>6746.1</v>
      </c>
      <c r="D1606" s="203" t="s">
        <v>452</v>
      </c>
      <c r="E1606" s="203" t="s">
        <v>7144</v>
      </c>
      <c r="F1606" t="s">
        <v>7145</v>
      </c>
      <c r="H1606" s="293">
        <v>8</v>
      </c>
      <c r="I1606" s="203">
        <v>0</v>
      </c>
      <c r="J1606" s="204" t="s">
        <v>2937</v>
      </c>
      <c r="K1606" s="203">
        <v>0</v>
      </c>
      <c r="L1606" s="203" t="s">
        <v>459</v>
      </c>
      <c r="M1606" s="203" t="s">
        <v>7116</v>
      </c>
      <c r="N1606" t="s">
        <v>7117</v>
      </c>
    </row>
    <row r="1607" spans="1:14" x14ac:dyDescent="0.2">
      <c r="A1607" s="246">
        <v>45056</v>
      </c>
      <c r="B1607" s="203" t="s">
        <v>541</v>
      </c>
      <c r="C1607" s="106">
        <v>6746.1</v>
      </c>
      <c r="D1607" s="203" t="s">
        <v>452</v>
      </c>
      <c r="E1607" s="203" t="s">
        <v>7139</v>
      </c>
      <c r="F1607" t="s">
        <v>2936</v>
      </c>
      <c r="H1607" s="293">
        <v>2</v>
      </c>
      <c r="I1607" s="203">
        <v>1547</v>
      </c>
      <c r="J1607" s="204" t="s">
        <v>2937</v>
      </c>
      <c r="K1607" s="203">
        <v>1856.4</v>
      </c>
      <c r="L1607" s="203" t="s">
        <v>459</v>
      </c>
      <c r="M1607" s="203" t="s">
        <v>7116</v>
      </c>
      <c r="N1607" t="s">
        <v>7117</v>
      </c>
    </row>
    <row r="1608" spans="1:14" x14ac:dyDescent="0.2">
      <c r="A1608" s="246">
        <v>45056</v>
      </c>
      <c r="B1608" s="203" t="s">
        <v>541</v>
      </c>
      <c r="C1608" s="106">
        <v>6637.1</v>
      </c>
      <c r="D1608" s="203" t="s">
        <v>452</v>
      </c>
      <c r="E1608" s="203" t="s">
        <v>7123</v>
      </c>
      <c r="F1608" t="s">
        <v>7124</v>
      </c>
      <c r="H1608" s="293">
        <v>8</v>
      </c>
      <c r="I1608" s="203">
        <v>615</v>
      </c>
      <c r="J1608" s="204" t="s">
        <v>2937</v>
      </c>
      <c r="K1608" s="203">
        <v>738</v>
      </c>
      <c r="L1608" s="203" t="s">
        <v>459</v>
      </c>
      <c r="M1608" s="203" t="s">
        <v>7116</v>
      </c>
      <c r="N1608" t="s">
        <v>7117</v>
      </c>
    </row>
    <row r="1609" spans="1:14" x14ac:dyDescent="0.2">
      <c r="A1609" s="246">
        <v>45057</v>
      </c>
      <c r="B1609" s="203" t="s">
        <v>541</v>
      </c>
      <c r="C1609" s="106">
        <v>6746.1</v>
      </c>
      <c r="D1609" s="203" t="s">
        <v>452</v>
      </c>
      <c r="E1609" s="203" t="s">
        <v>7139</v>
      </c>
      <c r="F1609" t="s">
        <v>2936</v>
      </c>
      <c r="H1609" s="293">
        <v>2</v>
      </c>
      <c r="I1609" s="203">
        <v>1547</v>
      </c>
      <c r="J1609" s="204" t="s">
        <v>2937</v>
      </c>
      <c r="K1609" s="203">
        <v>1856.4</v>
      </c>
      <c r="L1609" s="203" t="s">
        <v>459</v>
      </c>
      <c r="M1609" s="203" t="s">
        <v>7116</v>
      </c>
      <c r="N1609" t="s">
        <v>7117</v>
      </c>
    </row>
    <row r="1610" spans="1:14" x14ac:dyDescent="0.2">
      <c r="A1610" s="246">
        <v>45051</v>
      </c>
      <c r="B1610" s="203" t="s">
        <v>541</v>
      </c>
      <c r="C1610" s="106">
        <v>6746.1</v>
      </c>
      <c r="D1610" s="203" t="s">
        <v>452</v>
      </c>
      <c r="E1610" s="203" t="s">
        <v>7144</v>
      </c>
      <c r="F1610" t="s">
        <v>7145</v>
      </c>
      <c r="H1610" s="293">
        <v>8</v>
      </c>
      <c r="I1610" s="203">
        <v>0</v>
      </c>
      <c r="J1610" s="204" t="s">
        <v>2937</v>
      </c>
      <c r="K1610" s="203">
        <v>0</v>
      </c>
      <c r="L1610" s="203" t="s">
        <v>459</v>
      </c>
      <c r="M1610" s="203" t="s">
        <v>7116</v>
      </c>
      <c r="N1610" t="s">
        <v>7117</v>
      </c>
    </row>
    <row r="1611" spans="1:14" x14ac:dyDescent="0.2">
      <c r="A1611" s="246">
        <v>45057</v>
      </c>
      <c r="B1611" s="203" t="s">
        <v>541</v>
      </c>
      <c r="C1611" s="106">
        <v>6637.1</v>
      </c>
      <c r="D1611" s="203" t="s">
        <v>452</v>
      </c>
      <c r="E1611" s="203" t="s">
        <v>7123</v>
      </c>
      <c r="F1611" t="s">
        <v>7124</v>
      </c>
      <c r="H1611" s="293">
        <v>8</v>
      </c>
      <c r="I1611" s="203">
        <v>615</v>
      </c>
      <c r="J1611" s="204" t="s">
        <v>2937</v>
      </c>
      <c r="K1611" s="203">
        <v>738</v>
      </c>
      <c r="L1611" s="203" t="s">
        <v>459</v>
      </c>
      <c r="M1611" s="203" t="s">
        <v>7116</v>
      </c>
      <c r="N1611" t="s">
        <v>7117</v>
      </c>
    </row>
    <row r="1612" spans="1:14" x14ac:dyDescent="0.2">
      <c r="A1612" s="246">
        <v>45058</v>
      </c>
      <c r="B1612" s="203" t="s">
        <v>541</v>
      </c>
      <c r="C1612" s="106">
        <v>6746.1</v>
      </c>
      <c r="D1612" s="203" t="s">
        <v>452</v>
      </c>
      <c r="E1612" s="203" t="s">
        <v>7139</v>
      </c>
      <c r="F1612" t="s">
        <v>2936</v>
      </c>
      <c r="H1612" s="293">
        <v>2</v>
      </c>
      <c r="I1612" s="203">
        <v>1547</v>
      </c>
      <c r="J1612" s="204" t="s">
        <v>2937</v>
      </c>
      <c r="K1612" s="203">
        <v>1856.4</v>
      </c>
      <c r="L1612" s="203" t="s">
        <v>459</v>
      </c>
      <c r="M1612" s="203" t="s">
        <v>7116</v>
      </c>
      <c r="N1612" t="s">
        <v>7117</v>
      </c>
    </row>
    <row r="1613" spans="1:14" x14ac:dyDescent="0.2">
      <c r="A1613" s="246">
        <v>45058</v>
      </c>
      <c r="B1613" s="203" t="s">
        <v>541</v>
      </c>
      <c r="C1613" s="106">
        <v>6637.1</v>
      </c>
      <c r="D1613" s="203" t="s">
        <v>452</v>
      </c>
      <c r="E1613" s="203" t="s">
        <v>7123</v>
      </c>
      <c r="F1613" t="s">
        <v>7124</v>
      </c>
      <c r="H1613" s="293">
        <v>8</v>
      </c>
      <c r="I1613" s="203">
        <v>615</v>
      </c>
      <c r="J1613" s="204" t="s">
        <v>2937</v>
      </c>
      <c r="K1613" s="203">
        <v>738</v>
      </c>
      <c r="L1613" s="203" t="s">
        <v>459</v>
      </c>
      <c r="M1613" s="203" t="s">
        <v>7116</v>
      </c>
      <c r="N1613" t="s">
        <v>7117</v>
      </c>
    </row>
    <row r="1614" spans="1:14" x14ac:dyDescent="0.2">
      <c r="A1614" s="246">
        <v>45048</v>
      </c>
      <c r="B1614" s="203" t="s">
        <v>541</v>
      </c>
      <c r="C1614" s="106">
        <v>6762.1</v>
      </c>
      <c r="D1614" s="203" t="s">
        <v>452</v>
      </c>
      <c r="E1614" s="203" t="s">
        <v>7139</v>
      </c>
      <c r="F1614" t="s">
        <v>2936</v>
      </c>
      <c r="H1614" s="293">
        <v>3</v>
      </c>
      <c r="I1614" s="203">
        <v>1547</v>
      </c>
      <c r="J1614" s="204" t="s">
        <v>2937</v>
      </c>
      <c r="K1614" s="203">
        <v>1856.4</v>
      </c>
      <c r="L1614" s="203" t="s">
        <v>459</v>
      </c>
      <c r="M1614" s="203" t="s">
        <v>7116</v>
      </c>
      <c r="N1614" t="s">
        <v>7117</v>
      </c>
    </row>
    <row r="1615" spans="1:14" x14ac:dyDescent="0.2">
      <c r="A1615" s="246">
        <v>45056</v>
      </c>
      <c r="B1615" s="203" t="s">
        <v>541</v>
      </c>
      <c r="C1615" s="106">
        <v>6500.1</v>
      </c>
      <c r="D1615" s="203" t="s">
        <v>452</v>
      </c>
      <c r="E1615" s="203" t="s">
        <v>7144</v>
      </c>
      <c r="F1615" t="s">
        <v>7145</v>
      </c>
      <c r="H1615" s="293">
        <v>5</v>
      </c>
      <c r="I1615" s="203">
        <v>0</v>
      </c>
      <c r="J1615" s="204" t="s">
        <v>2937</v>
      </c>
      <c r="K1615" s="203">
        <v>0</v>
      </c>
      <c r="L1615" s="203" t="s">
        <v>459</v>
      </c>
      <c r="M1615" s="203" t="s">
        <v>7116</v>
      </c>
      <c r="N1615" t="s">
        <v>7117</v>
      </c>
    </row>
    <row r="1616" spans="1:14" x14ac:dyDescent="0.2">
      <c r="A1616" s="246">
        <v>45049</v>
      </c>
      <c r="B1616" s="203" t="s">
        <v>541</v>
      </c>
      <c r="C1616" s="106">
        <v>6762.1</v>
      </c>
      <c r="D1616" s="203" t="s">
        <v>452</v>
      </c>
      <c r="E1616" s="203" t="s">
        <v>7139</v>
      </c>
      <c r="F1616" t="s">
        <v>2936</v>
      </c>
      <c r="H1616" s="293">
        <v>5</v>
      </c>
      <c r="I1616" s="203">
        <v>1547</v>
      </c>
      <c r="J1616" s="204" t="s">
        <v>2937</v>
      </c>
      <c r="K1616" s="203">
        <v>1856.4</v>
      </c>
      <c r="L1616" s="203" t="s">
        <v>459</v>
      </c>
      <c r="M1616" s="203" t="s">
        <v>7116</v>
      </c>
      <c r="N1616" t="s">
        <v>7117</v>
      </c>
    </row>
    <row r="1617" spans="1:14" x14ac:dyDescent="0.2">
      <c r="A1617" s="246">
        <v>45048</v>
      </c>
      <c r="B1617" s="203" t="s">
        <v>541</v>
      </c>
      <c r="C1617" s="106">
        <v>80830.16</v>
      </c>
      <c r="D1617" s="203" t="s">
        <v>452</v>
      </c>
      <c r="E1617" s="203" t="s">
        <v>7123</v>
      </c>
      <c r="F1617" t="s">
        <v>7124</v>
      </c>
      <c r="H1617" s="293">
        <v>8</v>
      </c>
      <c r="I1617" s="203">
        <v>615</v>
      </c>
      <c r="J1617" s="204" t="s">
        <v>2937</v>
      </c>
      <c r="K1617" s="203">
        <v>738</v>
      </c>
      <c r="L1617" s="203" t="s">
        <v>459</v>
      </c>
      <c r="M1617" s="203" t="s">
        <v>7116</v>
      </c>
      <c r="N1617" t="s">
        <v>7117</v>
      </c>
    </row>
    <row r="1618" spans="1:14" x14ac:dyDescent="0.2">
      <c r="A1618" s="246">
        <v>45049</v>
      </c>
      <c r="B1618" s="203" t="s">
        <v>541</v>
      </c>
      <c r="C1618" s="106">
        <v>80830.16</v>
      </c>
      <c r="D1618" s="203" t="s">
        <v>452</v>
      </c>
      <c r="E1618" s="203" t="s">
        <v>7123</v>
      </c>
      <c r="F1618" t="s">
        <v>7124</v>
      </c>
      <c r="H1618" s="293">
        <v>8</v>
      </c>
      <c r="I1618" s="203">
        <v>615</v>
      </c>
      <c r="J1618" s="204" t="s">
        <v>2937</v>
      </c>
      <c r="K1618" s="203">
        <v>738</v>
      </c>
      <c r="L1618" s="203" t="s">
        <v>459</v>
      </c>
      <c r="M1618" s="203" t="s">
        <v>7116</v>
      </c>
      <c r="N1618" t="s">
        <v>7117</v>
      </c>
    </row>
    <row r="1619" spans="1:14" x14ac:dyDescent="0.2">
      <c r="A1619" s="246">
        <v>45057</v>
      </c>
      <c r="B1619" s="203" t="s">
        <v>541</v>
      </c>
      <c r="C1619" s="106">
        <v>6500.1</v>
      </c>
      <c r="D1619" s="203" t="s">
        <v>452</v>
      </c>
      <c r="E1619" s="203" t="s">
        <v>7144</v>
      </c>
      <c r="F1619" t="s">
        <v>7145</v>
      </c>
      <c r="H1619" s="293">
        <v>8</v>
      </c>
      <c r="I1619" s="203">
        <v>0</v>
      </c>
      <c r="J1619" s="204" t="s">
        <v>2937</v>
      </c>
      <c r="K1619" s="203">
        <v>0</v>
      </c>
      <c r="L1619" s="203" t="s">
        <v>459</v>
      </c>
      <c r="M1619" s="203" t="s">
        <v>7116</v>
      </c>
      <c r="N1619" t="s">
        <v>7117</v>
      </c>
    </row>
    <row r="1620" spans="1:14" x14ac:dyDescent="0.2">
      <c r="A1620" s="246">
        <v>45054</v>
      </c>
      <c r="B1620" s="203" t="s">
        <v>541</v>
      </c>
      <c r="C1620" s="106">
        <v>6637.1</v>
      </c>
      <c r="D1620" s="203" t="s">
        <v>452</v>
      </c>
      <c r="E1620" s="203" t="s">
        <v>7139</v>
      </c>
      <c r="F1620" t="s">
        <v>2936</v>
      </c>
      <c r="H1620" s="293">
        <v>1</v>
      </c>
      <c r="I1620" s="203">
        <v>1547</v>
      </c>
      <c r="J1620" s="204" t="s">
        <v>2937</v>
      </c>
      <c r="K1620" s="203">
        <v>1856.4</v>
      </c>
      <c r="L1620" s="203" t="s">
        <v>459</v>
      </c>
      <c r="M1620" s="203" t="s">
        <v>7116</v>
      </c>
      <c r="N1620" t="s">
        <v>7117</v>
      </c>
    </row>
    <row r="1621" spans="1:14" x14ac:dyDescent="0.2">
      <c r="A1621" s="246">
        <v>45051</v>
      </c>
      <c r="B1621" s="203" t="s">
        <v>541</v>
      </c>
      <c r="C1621" s="106">
        <v>80830.16</v>
      </c>
      <c r="D1621" s="203" t="s">
        <v>452</v>
      </c>
      <c r="E1621" s="203" t="s">
        <v>7123</v>
      </c>
      <c r="F1621" t="s">
        <v>7124</v>
      </c>
      <c r="H1621" s="293">
        <v>8</v>
      </c>
      <c r="I1621" s="203">
        <v>615</v>
      </c>
      <c r="J1621" s="204" t="s">
        <v>2937</v>
      </c>
      <c r="K1621" s="203">
        <v>738</v>
      </c>
      <c r="L1621" s="203" t="s">
        <v>459</v>
      </c>
      <c r="M1621" s="203" t="s">
        <v>7116</v>
      </c>
      <c r="N1621" t="s">
        <v>7117</v>
      </c>
    </row>
    <row r="1622" spans="1:14" x14ac:dyDescent="0.2">
      <c r="A1622" s="246">
        <v>45057</v>
      </c>
      <c r="B1622" s="203" t="s">
        <v>541</v>
      </c>
      <c r="C1622" s="106">
        <v>6637.1</v>
      </c>
      <c r="D1622" s="203" t="s">
        <v>452</v>
      </c>
      <c r="E1622" s="203" t="s">
        <v>7139</v>
      </c>
      <c r="F1622" t="s">
        <v>2936</v>
      </c>
      <c r="H1622" s="293">
        <v>1</v>
      </c>
      <c r="I1622" s="203">
        <v>1547</v>
      </c>
      <c r="J1622" s="204" t="s">
        <v>2937</v>
      </c>
      <c r="K1622" s="203">
        <v>1856.4</v>
      </c>
      <c r="L1622" s="203" t="s">
        <v>459</v>
      </c>
      <c r="M1622" s="203" t="s">
        <v>7116</v>
      </c>
      <c r="N1622" t="s">
        <v>7117</v>
      </c>
    </row>
    <row r="1623" spans="1:14" x14ac:dyDescent="0.2">
      <c r="A1623" s="246">
        <v>45058</v>
      </c>
      <c r="B1623" s="203" t="s">
        <v>541</v>
      </c>
      <c r="C1623" s="106">
        <v>6500.1</v>
      </c>
      <c r="D1623" s="203" t="s">
        <v>452</v>
      </c>
      <c r="E1623" s="203" t="s">
        <v>7144</v>
      </c>
      <c r="F1623" t="s">
        <v>7145</v>
      </c>
      <c r="H1623" s="293">
        <v>8</v>
      </c>
      <c r="I1623" s="203">
        <v>0</v>
      </c>
      <c r="J1623" s="204" t="s">
        <v>2937</v>
      </c>
      <c r="K1623" s="203">
        <v>0</v>
      </c>
      <c r="L1623" s="203" t="s">
        <v>459</v>
      </c>
      <c r="M1623" s="203" t="s">
        <v>7116</v>
      </c>
      <c r="N1623" t="s">
        <v>7117</v>
      </c>
    </row>
    <row r="1624" spans="1:14" x14ac:dyDescent="0.2">
      <c r="A1624" s="246">
        <v>45058</v>
      </c>
      <c r="B1624" s="203" t="s">
        <v>541</v>
      </c>
      <c r="C1624" s="106">
        <v>6637.1</v>
      </c>
      <c r="D1624" s="203" t="s">
        <v>452</v>
      </c>
      <c r="E1624" s="203" t="s">
        <v>7139</v>
      </c>
      <c r="F1624" t="s">
        <v>2936</v>
      </c>
      <c r="H1624" s="293">
        <v>6</v>
      </c>
      <c r="I1624" s="203">
        <v>1547</v>
      </c>
      <c r="J1624" s="204" t="s">
        <v>2937</v>
      </c>
      <c r="K1624" s="203">
        <v>1856.4</v>
      </c>
      <c r="L1624" s="203" t="s">
        <v>459</v>
      </c>
      <c r="M1624" s="203" t="s">
        <v>7116</v>
      </c>
      <c r="N1624" t="s">
        <v>7117</v>
      </c>
    </row>
    <row r="1625" spans="1:14" x14ac:dyDescent="0.2">
      <c r="A1625" s="246">
        <v>45061</v>
      </c>
      <c r="B1625" s="203" t="s">
        <v>541</v>
      </c>
      <c r="C1625" s="106">
        <v>6762.1</v>
      </c>
      <c r="D1625" s="203" t="s">
        <v>452</v>
      </c>
      <c r="E1625" s="203" t="s">
        <v>7139</v>
      </c>
      <c r="F1625" t="s">
        <v>2936</v>
      </c>
      <c r="H1625" s="293">
        <v>1</v>
      </c>
      <c r="I1625" s="203">
        <v>1547</v>
      </c>
      <c r="J1625" s="204" t="s">
        <v>2937</v>
      </c>
      <c r="K1625" s="203">
        <v>1856.4</v>
      </c>
      <c r="L1625" s="203" t="s">
        <v>459</v>
      </c>
      <c r="M1625" s="203" t="s">
        <v>7116</v>
      </c>
      <c r="N1625" t="s">
        <v>7117</v>
      </c>
    </row>
    <row r="1626" spans="1:14" x14ac:dyDescent="0.2">
      <c r="A1626" s="246">
        <v>45056</v>
      </c>
      <c r="B1626" s="203" t="s">
        <v>541</v>
      </c>
      <c r="C1626" s="106">
        <v>6681.1</v>
      </c>
      <c r="D1626" s="203" t="s">
        <v>452</v>
      </c>
      <c r="E1626" s="203" t="s">
        <v>7142</v>
      </c>
      <c r="F1626" t="s">
        <v>3265</v>
      </c>
      <c r="H1626" s="293">
        <v>6</v>
      </c>
      <c r="I1626" s="203">
        <v>677</v>
      </c>
      <c r="J1626" s="204" t="s">
        <v>2937</v>
      </c>
      <c r="K1626" s="203">
        <v>812.4</v>
      </c>
      <c r="L1626" s="203" t="s">
        <v>459</v>
      </c>
      <c r="M1626" s="203" t="s">
        <v>7116</v>
      </c>
      <c r="N1626" t="s">
        <v>7117</v>
      </c>
    </row>
    <row r="1627" spans="1:14" x14ac:dyDescent="0.2">
      <c r="A1627" s="246">
        <v>45057</v>
      </c>
      <c r="B1627" s="203" t="s">
        <v>541</v>
      </c>
      <c r="C1627" s="106">
        <v>6681.1</v>
      </c>
      <c r="D1627" s="203" t="s">
        <v>452</v>
      </c>
      <c r="E1627" s="203" t="s">
        <v>7142</v>
      </c>
      <c r="F1627" t="s">
        <v>3265</v>
      </c>
      <c r="H1627" s="293">
        <v>6</v>
      </c>
      <c r="I1627" s="203">
        <v>677</v>
      </c>
      <c r="J1627" s="204" t="s">
        <v>2937</v>
      </c>
      <c r="K1627" s="203">
        <v>812.4</v>
      </c>
      <c r="L1627" s="203" t="s">
        <v>459</v>
      </c>
      <c r="M1627" s="203" t="s">
        <v>7116</v>
      </c>
      <c r="N1627" t="s">
        <v>7117</v>
      </c>
    </row>
    <row r="1628" spans="1:14" x14ac:dyDescent="0.2">
      <c r="A1628" s="246">
        <v>45061</v>
      </c>
      <c r="B1628" s="203" t="s">
        <v>541</v>
      </c>
      <c r="C1628" s="106">
        <v>6630.1</v>
      </c>
      <c r="D1628" s="203" t="s">
        <v>452</v>
      </c>
      <c r="E1628" s="203" t="s">
        <v>7142</v>
      </c>
      <c r="F1628" t="s">
        <v>3265</v>
      </c>
      <c r="H1628" s="293">
        <v>8</v>
      </c>
      <c r="I1628" s="203">
        <v>677</v>
      </c>
      <c r="J1628" s="204" t="s">
        <v>2937</v>
      </c>
      <c r="K1628" s="203">
        <v>812.4</v>
      </c>
      <c r="L1628" s="203" t="s">
        <v>459</v>
      </c>
      <c r="M1628" s="203" t="s">
        <v>7116</v>
      </c>
      <c r="N1628" t="s">
        <v>7117</v>
      </c>
    </row>
    <row r="1629" spans="1:14" x14ac:dyDescent="0.2">
      <c r="A1629" s="246">
        <v>45056</v>
      </c>
      <c r="B1629" s="203" t="s">
        <v>541</v>
      </c>
      <c r="C1629" s="106">
        <v>6681.1</v>
      </c>
      <c r="D1629" s="203" t="s">
        <v>452</v>
      </c>
      <c r="E1629" s="203" t="s">
        <v>7121</v>
      </c>
      <c r="F1629" t="s">
        <v>4830</v>
      </c>
      <c r="H1629" s="293">
        <v>4</v>
      </c>
      <c r="I1629" s="203">
        <v>330</v>
      </c>
      <c r="J1629" s="204" t="s">
        <v>2937</v>
      </c>
      <c r="K1629" s="203">
        <v>396</v>
      </c>
      <c r="L1629" s="203" t="s">
        <v>459</v>
      </c>
      <c r="M1629" s="203" t="s">
        <v>7116</v>
      </c>
      <c r="N1629" t="s">
        <v>7117</v>
      </c>
    </row>
    <row r="1630" spans="1:14" x14ac:dyDescent="0.2">
      <c r="A1630" s="246">
        <v>45057</v>
      </c>
      <c r="B1630" s="203" t="s">
        <v>541</v>
      </c>
      <c r="C1630" s="106">
        <v>6681.1</v>
      </c>
      <c r="D1630" s="203" t="s">
        <v>452</v>
      </c>
      <c r="E1630" s="203" t="s">
        <v>7121</v>
      </c>
      <c r="F1630" t="s">
        <v>4830</v>
      </c>
      <c r="H1630" s="293">
        <v>4</v>
      </c>
      <c r="I1630" s="203">
        <v>330</v>
      </c>
      <c r="J1630" s="204" t="s">
        <v>2937</v>
      </c>
      <c r="K1630" s="203">
        <v>396</v>
      </c>
      <c r="L1630" s="203" t="s">
        <v>459</v>
      </c>
      <c r="M1630" s="203" t="s">
        <v>7116</v>
      </c>
      <c r="N1630" t="s">
        <v>7117</v>
      </c>
    </row>
    <row r="1631" spans="1:14" x14ac:dyDescent="0.2">
      <c r="A1631" s="246">
        <v>45061</v>
      </c>
      <c r="B1631" s="203" t="s">
        <v>541</v>
      </c>
      <c r="C1631" s="106">
        <v>6681.1</v>
      </c>
      <c r="D1631" s="203" t="s">
        <v>452</v>
      </c>
      <c r="E1631" s="203" t="s">
        <v>7121</v>
      </c>
      <c r="F1631" t="s">
        <v>4830</v>
      </c>
      <c r="H1631" s="293">
        <v>4</v>
      </c>
      <c r="I1631" s="203">
        <v>330</v>
      </c>
      <c r="J1631" s="204" t="s">
        <v>2937</v>
      </c>
      <c r="K1631" s="203">
        <v>396</v>
      </c>
      <c r="L1631" s="203" t="s">
        <v>459</v>
      </c>
      <c r="M1631" s="203" t="s">
        <v>7116</v>
      </c>
      <c r="N1631" t="s">
        <v>7117</v>
      </c>
    </row>
    <row r="1632" spans="1:14" x14ac:dyDescent="0.2">
      <c r="A1632" s="246">
        <v>45061</v>
      </c>
      <c r="B1632" s="203" t="s">
        <v>541</v>
      </c>
      <c r="C1632" s="106">
        <v>6542.1</v>
      </c>
      <c r="D1632" s="203" t="s">
        <v>452</v>
      </c>
      <c r="E1632" s="203" t="s">
        <v>7121</v>
      </c>
      <c r="F1632" t="s">
        <v>4830</v>
      </c>
      <c r="H1632" s="293">
        <v>4</v>
      </c>
      <c r="I1632" s="203">
        <v>330</v>
      </c>
      <c r="J1632" s="204" t="s">
        <v>2937</v>
      </c>
      <c r="K1632" s="203">
        <v>396</v>
      </c>
      <c r="L1632" s="203" t="s">
        <v>459</v>
      </c>
      <c r="M1632" s="203" t="s">
        <v>7116</v>
      </c>
      <c r="N1632" t="s">
        <v>7117</v>
      </c>
    </row>
    <row r="1633" spans="1:14" x14ac:dyDescent="0.2">
      <c r="A1633" s="246">
        <v>45048</v>
      </c>
      <c r="B1633" s="203" t="s">
        <v>541</v>
      </c>
      <c r="C1633" s="106">
        <v>6542.1</v>
      </c>
      <c r="D1633" s="203" t="s">
        <v>452</v>
      </c>
      <c r="E1633" s="203" t="s">
        <v>7142</v>
      </c>
      <c r="F1633" t="s">
        <v>3265</v>
      </c>
      <c r="H1633" s="293">
        <v>4</v>
      </c>
      <c r="I1633" s="203">
        <v>677</v>
      </c>
      <c r="J1633" s="204" t="s">
        <v>2937</v>
      </c>
      <c r="K1633" s="203">
        <v>812.4</v>
      </c>
      <c r="L1633" s="203" t="s">
        <v>459</v>
      </c>
      <c r="M1633" s="203" t="s">
        <v>7116</v>
      </c>
      <c r="N1633" t="s">
        <v>7117</v>
      </c>
    </row>
    <row r="1634" spans="1:14" x14ac:dyDescent="0.2">
      <c r="A1634" s="246">
        <v>45058</v>
      </c>
      <c r="B1634" s="203" t="s">
        <v>541</v>
      </c>
      <c r="C1634" s="106">
        <v>6542.1</v>
      </c>
      <c r="D1634" s="203" t="s">
        <v>452</v>
      </c>
      <c r="E1634" s="203" t="s">
        <v>7121</v>
      </c>
      <c r="F1634" t="s">
        <v>4830</v>
      </c>
      <c r="H1634" s="293">
        <v>8</v>
      </c>
      <c r="I1634" s="203">
        <v>330</v>
      </c>
      <c r="J1634" s="204" t="s">
        <v>2937</v>
      </c>
      <c r="K1634" s="203">
        <v>396</v>
      </c>
      <c r="L1634" s="203" t="s">
        <v>459</v>
      </c>
      <c r="M1634" s="203" t="s">
        <v>7116</v>
      </c>
      <c r="N1634" t="s">
        <v>7117</v>
      </c>
    </row>
    <row r="1635" spans="1:14" x14ac:dyDescent="0.2">
      <c r="A1635" s="246">
        <v>45049</v>
      </c>
      <c r="B1635" s="203" t="s">
        <v>541</v>
      </c>
      <c r="C1635" s="106">
        <v>6542.1</v>
      </c>
      <c r="D1635" s="203" t="s">
        <v>452</v>
      </c>
      <c r="E1635" s="203" t="s">
        <v>7142</v>
      </c>
      <c r="F1635" t="s">
        <v>3265</v>
      </c>
      <c r="H1635" s="293">
        <v>3</v>
      </c>
      <c r="I1635" s="203">
        <v>677</v>
      </c>
      <c r="J1635" s="204" t="s">
        <v>2937</v>
      </c>
      <c r="K1635" s="203">
        <v>812.4</v>
      </c>
      <c r="L1635" s="203" t="s">
        <v>459</v>
      </c>
      <c r="M1635" s="203" t="s">
        <v>7116</v>
      </c>
      <c r="N1635" t="s">
        <v>7117</v>
      </c>
    </row>
    <row r="1636" spans="1:14" x14ac:dyDescent="0.2">
      <c r="A1636" s="246">
        <v>45051</v>
      </c>
      <c r="B1636" s="203" t="s">
        <v>541</v>
      </c>
      <c r="C1636" s="106">
        <v>6542.1</v>
      </c>
      <c r="D1636" s="203" t="s">
        <v>452</v>
      </c>
      <c r="E1636" s="203" t="s">
        <v>7142</v>
      </c>
      <c r="F1636" t="s">
        <v>3265</v>
      </c>
      <c r="H1636" s="293">
        <v>3</v>
      </c>
      <c r="I1636" s="203">
        <v>677</v>
      </c>
      <c r="J1636" s="204" t="s">
        <v>2937</v>
      </c>
      <c r="K1636" s="203">
        <v>812.4</v>
      </c>
      <c r="L1636" s="203" t="s">
        <v>459</v>
      </c>
      <c r="M1636" s="203" t="s">
        <v>7116</v>
      </c>
      <c r="N1636" t="s">
        <v>7117</v>
      </c>
    </row>
    <row r="1637" spans="1:14" x14ac:dyDescent="0.2">
      <c r="A1637" s="246">
        <v>45056</v>
      </c>
      <c r="B1637" s="203" t="s">
        <v>541</v>
      </c>
      <c r="C1637" s="106">
        <v>6542.1</v>
      </c>
      <c r="D1637" s="203" t="s">
        <v>452</v>
      </c>
      <c r="E1637" s="203" t="s">
        <v>7142</v>
      </c>
      <c r="F1637" t="s">
        <v>3265</v>
      </c>
      <c r="H1637" s="293">
        <v>2</v>
      </c>
      <c r="I1637" s="203">
        <v>677</v>
      </c>
      <c r="J1637" s="204" t="s">
        <v>2937</v>
      </c>
      <c r="K1637" s="203">
        <v>812.4</v>
      </c>
      <c r="L1637" s="203" t="s">
        <v>459</v>
      </c>
      <c r="M1637" s="203" t="s">
        <v>7116</v>
      </c>
      <c r="N1637" t="s">
        <v>7117</v>
      </c>
    </row>
    <row r="1638" spans="1:14" x14ac:dyDescent="0.2">
      <c r="A1638" s="246">
        <v>45057</v>
      </c>
      <c r="B1638" s="203" t="s">
        <v>541</v>
      </c>
      <c r="C1638" s="106">
        <v>6542.1</v>
      </c>
      <c r="D1638" s="203" t="s">
        <v>452</v>
      </c>
      <c r="E1638" s="203" t="s">
        <v>7142</v>
      </c>
      <c r="F1638" t="s">
        <v>3265</v>
      </c>
      <c r="H1638" s="293">
        <v>2</v>
      </c>
      <c r="I1638" s="203">
        <v>677</v>
      </c>
      <c r="J1638" s="204" t="s">
        <v>2937</v>
      </c>
      <c r="K1638" s="203">
        <v>812.4</v>
      </c>
      <c r="L1638" s="203" t="s">
        <v>459</v>
      </c>
      <c r="M1638" s="203" t="s">
        <v>7116</v>
      </c>
      <c r="N1638" t="s">
        <v>7117</v>
      </c>
    </row>
    <row r="1639" spans="1:14" x14ac:dyDescent="0.2">
      <c r="A1639" s="246">
        <v>45048</v>
      </c>
      <c r="B1639" s="203" t="s">
        <v>541</v>
      </c>
      <c r="C1639" s="106">
        <v>6681.1</v>
      </c>
      <c r="D1639" s="203" t="s">
        <v>452</v>
      </c>
      <c r="E1639" s="203" t="s">
        <v>7142</v>
      </c>
      <c r="F1639" t="s">
        <v>3265</v>
      </c>
      <c r="H1639" s="293">
        <v>2</v>
      </c>
      <c r="I1639" s="203">
        <v>677</v>
      </c>
      <c r="J1639" s="204" t="s">
        <v>2937</v>
      </c>
      <c r="K1639" s="203">
        <v>812.4</v>
      </c>
      <c r="L1639" s="203" t="s">
        <v>459</v>
      </c>
      <c r="M1639" s="203" t="s">
        <v>7116</v>
      </c>
      <c r="N1639" t="s">
        <v>7117</v>
      </c>
    </row>
    <row r="1640" spans="1:14" x14ac:dyDescent="0.2">
      <c r="A1640" s="246">
        <v>45049</v>
      </c>
      <c r="B1640" s="203" t="s">
        <v>541</v>
      </c>
      <c r="C1640" s="106">
        <v>6681.1</v>
      </c>
      <c r="D1640" s="203" t="s">
        <v>452</v>
      </c>
      <c r="E1640" s="203" t="s">
        <v>7142</v>
      </c>
      <c r="F1640" t="s">
        <v>3265</v>
      </c>
      <c r="H1640" s="293">
        <v>2</v>
      </c>
      <c r="I1640" s="203">
        <v>677</v>
      </c>
      <c r="J1640" s="204" t="s">
        <v>2937</v>
      </c>
      <c r="K1640" s="203">
        <v>812.4</v>
      </c>
      <c r="L1640" s="203" t="s">
        <v>459</v>
      </c>
      <c r="M1640" s="203" t="s">
        <v>7116</v>
      </c>
      <c r="N1640" t="s">
        <v>7117</v>
      </c>
    </row>
    <row r="1641" spans="1:14" x14ac:dyDescent="0.2">
      <c r="A1641" s="246">
        <v>45054</v>
      </c>
      <c r="B1641" s="203" t="s">
        <v>541</v>
      </c>
      <c r="C1641" s="106">
        <v>6630.1</v>
      </c>
      <c r="D1641" s="203" t="s">
        <v>452</v>
      </c>
      <c r="E1641" s="203" t="s">
        <v>7142</v>
      </c>
      <c r="F1641" t="s">
        <v>3265</v>
      </c>
      <c r="H1641" s="293">
        <v>3</v>
      </c>
      <c r="I1641" s="203">
        <v>677</v>
      </c>
      <c r="J1641" s="204" t="s">
        <v>2937</v>
      </c>
      <c r="K1641" s="203">
        <v>812.4</v>
      </c>
      <c r="L1641" s="203" t="s">
        <v>459</v>
      </c>
      <c r="M1641" s="203" t="s">
        <v>7116</v>
      </c>
      <c r="N1641" t="s">
        <v>7117</v>
      </c>
    </row>
    <row r="1642" spans="1:14" x14ac:dyDescent="0.2">
      <c r="A1642" s="246">
        <v>45055</v>
      </c>
      <c r="B1642" s="203" t="s">
        <v>541</v>
      </c>
      <c r="C1642" s="106">
        <v>6630.1</v>
      </c>
      <c r="D1642" s="203" t="s">
        <v>452</v>
      </c>
      <c r="E1642" s="203" t="s">
        <v>7142</v>
      </c>
      <c r="F1642" t="s">
        <v>3265</v>
      </c>
      <c r="H1642" s="293">
        <v>3</v>
      </c>
      <c r="I1642" s="203">
        <v>677</v>
      </c>
      <c r="J1642" s="204" t="s">
        <v>2937</v>
      </c>
      <c r="K1642" s="203">
        <v>812.4</v>
      </c>
      <c r="L1642" s="203" t="s">
        <v>459</v>
      </c>
      <c r="M1642" s="203" t="s">
        <v>7116</v>
      </c>
      <c r="N1642" t="s">
        <v>7117</v>
      </c>
    </row>
    <row r="1643" spans="1:14" x14ac:dyDescent="0.2">
      <c r="A1643" s="246">
        <v>45061</v>
      </c>
      <c r="B1643" s="203" t="s">
        <v>541</v>
      </c>
      <c r="C1643" s="106">
        <v>6637.1</v>
      </c>
      <c r="D1643" s="203" t="s">
        <v>452</v>
      </c>
      <c r="E1643" s="203" t="s">
        <v>7139</v>
      </c>
      <c r="F1643" t="s">
        <v>2936</v>
      </c>
      <c r="H1643" s="293">
        <v>-2</v>
      </c>
      <c r="I1643" s="203">
        <v>1547</v>
      </c>
      <c r="J1643" s="204" t="s">
        <v>2937</v>
      </c>
      <c r="K1643" s="203">
        <v>1856.4</v>
      </c>
      <c r="L1643" s="203" t="s">
        <v>459</v>
      </c>
      <c r="M1643" s="203" t="s">
        <v>7116</v>
      </c>
      <c r="N1643" t="s">
        <v>7117</v>
      </c>
    </row>
    <row r="1644" spans="1:14" x14ac:dyDescent="0.2">
      <c r="A1644" s="246">
        <v>45054</v>
      </c>
      <c r="B1644" s="203" t="s">
        <v>541</v>
      </c>
      <c r="C1644" s="106">
        <v>6615.1</v>
      </c>
      <c r="D1644" s="203" t="s">
        <v>452</v>
      </c>
      <c r="E1644" s="203" t="s">
        <v>7139</v>
      </c>
      <c r="F1644" t="s">
        <v>2936</v>
      </c>
      <c r="H1644" s="293">
        <v>1</v>
      </c>
      <c r="I1644" s="203">
        <v>1547</v>
      </c>
      <c r="J1644" s="204" t="s">
        <v>2937</v>
      </c>
      <c r="K1644" s="203">
        <v>1856.4</v>
      </c>
      <c r="L1644" s="203" t="s">
        <v>459</v>
      </c>
      <c r="M1644" s="203" t="s">
        <v>7116</v>
      </c>
      <c r="N1644" t="s">
        <v>7117</v>
      </c>
    </row>
    <row r="1645" spans="1:14" x14ac:dyDescent="0.2">
      <c r="A1645" s="246">
        <v>45057</v>
      </c>
      <c r="B1645" s="203" t="s">
        <v>541</v>
      </c>
      <c r="C1645" s="106">
        <v>6615.1</v>
      </c>
      <c r="D1645" s="203" t="s">
        <v>452</v>
      </c>
      <c r="E1645" s="203" t="s">
        <v>7139</v>
      </c>
      <c r="F1645" t="s">
        <v>2936</v>
      </c>
      <c r="H1645" s="293">
        <v>1</v>
      </c>
      <c r="I1645" s="203">
        <v>1547</v>
      </c>
      <c r="J1645" s="204" t="s">
        <v>2937</v>
      </c>
      <c r="K1645" s="203">
        <v>1856.4</v>
      </c>
      <c r="L1645" s="203" t="s">
        <v>459</v>
      </c>
      <c r="M1645" s="203" t="s">
        <v>7116</v>
      </c>
      <c r="N1645" t="s">
        <v>7117</v>
      </c>
    </row>
    <row r="1646" spans="1:14" x14ac:dyDescent="0.2">
      <c r="A1646" s="246">
        <v>45058</v>
      </c>
      <c r="B1646" s="203" t="s">
        <v>541</v>
      </c>
      <c r="C1646" s="106">
        <v>6615.1</v>
      </c>
      <c r="D1646" s="203" t="s">
        <v>452</v>
      </c>
      <c r="E1646" s="203" t="s">
        <v>7139</v>
      </c>
      <c r="F1646" t="s">
        <v>2936</v>
      </c>
      <c r="H1646" s="293">
        <v>6</v>
      </c>
      <c r="I1646" s="203">
        <v>1547</v>
      </c>
      <c r="J1646" s="204" t="s">
        <v>2937</v>
      </c>
      <c r="K1646" s="203">
        <v>1856.4</v>
      </c>
      <c r="L1646" s="203" t="s">
        <v>459</v>
      </c>
      <c r="M1646" s="203" t="s">
        <v>7116</v>
      </c>
      <c r="N1646" t="s">
        <v>7117</v>
      </c>
    </row>
    <row r="1647" spans="1:14" x14ac:dyDescent="0.2">
      <c r="A1647" s="246">
        <v>45048</v>
      </c>
      <c r="B1647" s="203" t="s">
        <v>541</v>
      </c>
      <c r="C1647" s="106">
        <v>6615.1</v>
      </c>
      <c r="D1647" s="203" t="s">
        <v>452</v>
      </c>
      <c r="E1647" s="203" t="s">
        <v>7139</v>
      </c>
      <c r="F1647" t="s">
        <v>2936</v>
      </c>
      <c r="H1647" s="293">
        <v>4</v>
      </c>
      <c r="I1647" s="203">
        <v>1547</v>
      </c>
      <c r="J1647" s="204" t="s">
        <v>2937</v>
      </c>
      <c r="K1647" s="203">
        <v>1856.4</v>
      </c>
      <c r="L1647" s="203" t="s">
        <v>459</v>
      </c>
      <c r="M1647" s="203" t="s">
        <v>7116</v>
      </c>
      <c r="N1647" t="s">
        <v>7117</v>
      </c>
    </row>
    <row r="1648" spans="1:14" x14ac:dyDescent="0.2">
      <c r="A1648" s="246">
        <v>45049</v>
      </c>
      <c r="B1648" s="203" t="s">
        <v>541</v>
      </c>
      <c r="C1648" s="106">
        <v>6615.1</v>
      </c>
      <c r="D1648" s="203" t="s">
        <v>452</v>
      </c>
      <c r="E1648" s="203" t="s">
        <v>7139</v>
      </c>
      <c r="F1648" t="s">
        <v>2936</v>
      </c>
      <c r="H1648" s="293">
        <v>2</v>
      </c>
      <c r="I1648" s="203">
        <v>1547</v>
      </c>
      <c r="J1648" s="204" t="s">
        <v>2937</v>
      </c>
      <c r="K1648" s="203">
        <v>1856.4</v>
      </c>
      <c r="L1648" s="203" t="s">
        <v>459</v>
      </c>
      <c r="M1648" s="203" t="s">
        <v>7116</v>
      </c>
      <c r="N1648" t="s">
        <v>7117</v>
      </c>
    </row>
    <row r="1649" spans="1:14" x14ac:dyDescent="0.2">
      <c r="A1649" s="246">
        <v>45061</v>
      </c>
      <c r="B1649" s="203" t="s">
        <v>541</v>
      </c>
      <c r="C1649" s="106">
        <v>6615.1</v>
      </c>
      <c r="D1649" s="203" t="s">
        <v>452</v>
      </c>
      <c r="E1649" s="203" t="s">
        <v>7139</v>
      </c>
      <c r="F1649" t="s">
        <v>2936</v>
      </c>
      <c r="H1649" s="293">
        <v>2</v>
      </c>
      <c r="I1649" s="203">
        <v>1547</v>
      </c>
      <c r="J1649" s="204" t="s">
        <v>2937</v>
      </c>
      <c r="K1649" s="203">
        <v>1856.4</v>
      </c>
      <c r="L1649" s="203" t="s">
        <v>459</v>
      </c>
      <c r="M1649" s="203" t="s">
        <v>7116</v>
      </c>
      <c r="N1649" t="s">
        <v>7117</v>
      </c>
    </row>
    <row r="1650" spans="1:14" x14ac:dyDescent="0.2">
      <c r="A1650" s="246">
        <v>45054</v>
      </c>
      <c r="B1650" s="203" t="s">
        <v>541</v>
      </c>
      <c r="C1650" s="106">
        <v>6637.1</v>
      </c>
      <c r="D1650" s="203" t="s">
        <v>452</v>
      </c>
      <c r="E1650" s="203" t="s">
        <v>7139</v>
      </c>
      <c r="F1650" t="s">
        <v>2936</v>
      </c>
      <c r="H1650" s="293">
        <v>-1</v>
      </c>
      <c r="I1650" s="203">
        <v>1547</v>
      </c>
      <c r="J1650" s="204" t="s">
        <v>2937</v>
      </c>
      <c r="K1650" s="203">
        <v>1856.4</v>
      </c>
      <c r="L1650" s="203" t="s">
        <v>459</v>
      </c>
      <c r="M1650" s="203" t="s">
        <v>7116</v>
      </c>
      <c r="N1650" t="s">
        <v>7117</v>
      </c>
    </row>
    <row r="1651" spans="1:14" x14ac:dyDescent="0.2">
      <c r="A1651" s="246">
        <v>45057</v>
      </c>
      <c r="B1651" s="203" t="s">
        <v>541</v>
      </c>
      <c r="C1651" s="106">
        <v>6637.1</v>
      </c>
      <c r="D1651" s="203" t="s">
        <v>452</v>
      </c>
      <c r="E1651" s="203" t="s">
        <v>7139</v>
      </c>
      <c r="F1651" t="s">
        <v>2936</v>
      </c>
      <c r="H1651" s="293">
        <v>-1</v>
      </c>
      <c r="I1651" s="203">
        <v>1547</v>
      </c>
      <c r="J1651" s="204" t="s">
        <v>2937</v>
      </c>
      <c r="K1651" s="203">
        <v>1856.4</v>
      </c>
      <c r="L1651" s="203" t="s">
        <v>459</v>
      </c>
      <c r="M1651" s="203" t="s">
        <v>7116</v>
      </c>
      <c r="N1651" t="s">
        <v>7117</v>
      </c>
    </row>
    <row r="1652" spans="1:14" x14ac:dyDescent="0.2">
      <c r="A1652" s="246">
        <v>45058</v>
      </c>
      <c r="B1652" s="203" t="s">
        <v>541</v>
      </c>
      <c r="C1652" s="106">
        <v>6637.1</v>
      </c>
      <c r="D1652" s="203" t="s">
        <v>452</v>
      </c>
      <c r="E1652" s="203" t="s">
        <v>7139</v>
      </c>
      <c r="F1652" t="s">
        <v>2936</v>
      </c>
      <c r="H1652" s="293">
        <v>-6</v>
      </c>
      <c r="I1652" s="203">
        <v>1547</v>
      </c>
      <c r="J1652" s="204" t="s">
        <v>2937</v>
      </c>
      <c r="K1652" s="203">
        <v>1856.4</v>
      </c>
      <c r="L1652" s="203" t="s">
        <v>459</v>
      </c>
      <c r="M1652" s="203" t="s">
        <v>7116</v>
      </c>
      <c r="N1652" t="s">
        <v>7117</v>
      </c>
    </row>
    <row r="1653" spans="1:14" x14ac:dyDescent="0.2">
      <c r="A1653" s="246">
        <v>45048</v>
      </c>
      <c r="B1653" s="203" t="s">
        <v>541</v>
      </c>
      <c r="C1653" s="106">
        <v>6637.1</v>
      </c>
      <c r="D1653" s="203" t="s">
        <v>452</v>
      </c>
      <c r="E1653" s="203" t="s">
        <v>7139</v>
      </c>
      <c r="F1653" t="s">
        <v>2936</v>
      </c>
      <c r="H1653" s="293">
        <v>-4</v>
      </c>
      <c r="I1653" s="203">
        <v>1547</v>
      </c>
      <c r="J1653" s="204" t="s">
        <v>2937</v>
      </c>
      <c r="K1653" s="203">
        <v>1856.4</v>
      </c>
      <c r="L1653" s="203" t="s">
        <v>459</v>
      </c>
      <c r="M1653" s="203" t="s">
        <v>7116</v>
      </c>
      <c r="N1653" t="s">
        <v>7117</v>
      </c>
    </row>
    <row r="1654" spans="1:14" x14ac:dyDescent="0.2">
      <c r="A1654" s="246">
        <v>45049</v>
      </c>
      <c r="B1654" s="203" t="s">
        <v>541</v>
      </c>
      <c r="C1654" s="106">
        <v>6637.1</v>
      </c>
      <c r="D1654" s="203" t="s">
        <v>452</v>
      </c>
      <c r="E1654" s="203" t="s">
        <v>7139</v>
      </c>
      <c r="F1654" t="s">
        <v>2936</v>
      </c>
      <c r="H1654" s="293">
        <v>-2</v>
      </c>
      <c r="I1654" s="203">
        <v>1547</v>
      </c>
      <c r="J1654" s="204" t="s">
        <v>2937</v>
      </c>
      <c r="K1654" s="203">
        <v>1856.4</v>
      </c>
      <c r="L1654" s="203" t="s">
        <v>459</v>
      </c>
      <c r="M1654" s="203" t="s">
        <v>7116</v>
      </c>
      <c r="N1654" t="s">
        <v>7117</v>
      </c>
    </row>
    <row r="1655" spans="1:14" x14ac:dyDescent="0.2">
      <c r="A1655" s="246">
        <v>45054</v>
      </c>
      <c r="B1655" s="203" t="s">
        <v>541</v>
      </c>
      <c r="C1655" s="106">
        <v>6637.1</v>
      </c>
      <c r="D1655" s="203" t="s">
        <v>452</v>
      </c>
      <c r="E1655" s="203" t="s">
        <v>7123</v>
      </c>
      <c r="F1655" t="s">
        <v>7124</v>
      </c>
      <c r="H1655" s="293">
        <v>-6</v>
      </c>
      <c r="I1655" s="203">
        <v>615</v>
      </c>
      <c r="J1655" s="204" t="s">
        <v>2937</v>
      </c>
      <c r="K1655" s="203">
        <v>738</v>
      </c>
      <c r="L1655" s="203" t="s">
        <v>459</v>
      </c>
      <c r="M1655" s="203" t="s">
        <v>7116</v>
      </c>
      <c r="N1655" t="s">
        <v>7117</v>
      </c>
    </row>
    <row r="1656" spans="1:14" x14ac:dyDescent="0.2">
      <c r="A1656" s="246">
        <v>45054</v>
      </c>
      <c r="B1656" s="203" t="s">
        <v>541</v>
      </c>
      <c r="C1656" s="106">
        <v>6637.1</v>
      </c>
      <c r="D1656" s="203" t="s">
        <v>452</v>
      </c>
      <c r="E1656" s="203" t="s">
        <v>7126</v>
      </c>
      <c r="F1656" t="s">
        <v>3304</v>
      </c>
      <c r="H1656" s="293">
        <v>-1</v>
      </c>
      <c r="I1656" s="203">
        <v>877</v>
      </c>
      <c r="J1656" s="204" t="s">
        <v>2937</v>
      </c>
      <c r="K1656" s="203">
        <v>1052.4000000000001</v>
      </c>
      <c r="L1656" s="203" t="s">
        <v>459</v>
      </c>
      <c r="M1656" s="203" t="s">
        <v>7116</v>
      </c>
      <c r="N1656" t="s">
        <v>7117</v>
      </c>
    </row>
    <row r="1657" spans="1:14" x14ac:dyDescent="0.2">
      <c r="A1657" s="246">
        <v>45056</v>
      </c>
      <c r="B1657" s="203" t="s">
        <v>541</v>
      </c>
      <c r="C1657" s="106">
        <v>6615.1</v>
      </c>
      <c r="D1657" s="203" t="s">
        <v>452</v>
      </c>
      <c r="E1657" s="203" t="s">
        <v>7143</v>
      </c>
      <c r="F1657" t="s">
        <v>3072</v>
      </c>
      <c r="H1657" s="293">
        <v>8</v>
      </c>
      <c r="I1657" s="203">
        <v>707</v>
      </c>
      <c r="J1657" s="204" t="s">
        <v>2937</v>
      </c>
      <c r="K1657" s="203">
        <v>848.4</v>
      </c>
      <c r="L1657" s="203" t="s">
        <v>459</v>
      </c>
      <c r="M1657" s="203" t="s">
        <v>7116</v>
      </c>
      <c r="N1657" t="s">
        <v>7117</v>
      </c>
    </row>
    <row r="1658" spans="1:14" x14ac:dyDescent="0.2">
      <c r="A1658" s="246">
        <v>45062</v>
      </c>
      <c r="B1658" s="203" t="s">
        <v>541</v>
      </c>
      <c r="C1658" s="106">
        <v>6681.1</v>
      </c>
      <c r="D1658" s="203" t="s">
        <v>452</v>
      </c>
      <c r="E1658" s="203" t="s">
        <v>7121</v>
      </c>
      <c r="F1658" t="s">
        <v>4830</v>
      </c>
      <c r="H1658" s="293">
        <v>8</v>
      </c>
      <c r="I1658" s="203">
        <v>330</v>
      </c>
      <c r="J1658" s="204" t="s">
        <v>2937</v>
      </c>
      <c r="K1658" s="203">
        <v>396</v>
      </c>
      <c r="L1658" s="203" t="s">
        <v>459</v>
      </c>
      <c r="M1658" s="203" t="s">
        <v>7116</v>
      </c>
      <c r="N1658" t="s">
        <v>7117</v>
      </c>
    </row>
    <row r="1659" spans="1:14" x14ac:dyDescent="0.2">
      <c r="A1659" s="246">
        <v>45048</v>
      </c>
      <c r="B1659" s="203" t="s">
        <v>541</v>
      </c>
      <c r="C1659" s="106">
        <v>6615.1</v>
      </c>
      <c r="D1659" s="203" t="s">
        <v>452</v>
      </c>
      <c r="E1659" s="203" t="s">
        <v>7138</v>
      </c>
      <c r="F1659" t="s">
        <v>6013</v>
      </c>
      <c r="H1659" s="293">
        <v>8</v>
      </c>
      <c r="I1659" s="203">
        <v>533</v>
      </c>
      <c r="J1659" s="204" t="s">
        <v>2937</v>
      </c>
      <c r="K1659" s="203">
        <v>639.6</v>
      </c>
      <c r="L1659" s="203" t="s">
        <v>459</v>
      </c>
      <c r="M1659" s="203" t="s">
        <v>7116</v>
      </c>
      <c r="N1659" t="s">
        <v>7117</v>
      </c>
    </row>
    <row r="1660" spans="1:14" x14ac:dyDescent="0.2">
      <c r="A1660" s="246">
        <v>45055</v>
      </c>
      <c r="B1660" s="203" t="s">
        <v>541</v>
      </c>
      <c r="C1660" s="106">
        <v>6637.1</v>
      </c>
      <c r="D1660" s="203" t="s">
        <v>452</v>
      </c>
      <c r="E1660" s="203" t="s">
        <v>7126</v>
      </c>
      <c r="F1660" t="s">
        <v>3304</v>
      </c>
      <c r="H1660" s="293">
        <v>-1</v>
      </c>
      <c r="I1660" s="203">
        <v>877</v>
      </c>
      <c r="J1660" s="204" t="s">
        <v>2937</v>
      </c>
      <c r="K1660" s="203">
        <v>1052.4000000000001</v>
      </c>
      <c r="L1660" s="203" t="s">
        <v>459</v>
      </c>
      <c r="M1660" s="203" t="s">
        <v>7116</v>
      </c>
      <c r="N1660" t="s">
        <v>7117</v>
      </c>
    </row>
    <row r="1661" spans="1:14" x14ac:dyDescent="0.2">
      <c r="A1661" s="246">
        <v>45055</v>
      </c>
      <c r="B1661" s="203" t="s">
        <v>541</v>
      </c>
      <c r="C1661" s="106">
        <v>6637.1</v>
      </c>
      <c r="D1661" s="203" t="s">
        <v>452</v>
      </c>
      <c r="E1661" s="203" t="s">
        <v>7123</v>
      </c>
      <c r="F1661" t="s">
        <v>7124</v>
      </c>
      <c r="H1661" s="293">
        <v>-6</v>
      </c>
      <c r="I1661" s="203">
        <v>615</v>
      </c>
      <c r="J1661" s="204" t="s">
        <v>2937</v>
      </c>
      <c r="K1661" s="203">
        <v>738</v>
      </c>
      <c r="L1661" s="203" t="s">
        <v>459</v>
      </c>
      <c r="M1661" s="203" t="s">
        <v>7116</v>
      </c>
      <c r="N1661" t="s">
        <v>7117</v>
      </c>
    </row>
    <row r="1662" spans="1:14" x14ac:dyDescent="0.2">
      <c r="A1662" s="246">
        <v>45057</v>
      </c>
      <c r="B1662" s="203" t="s">
        <v>541</v>
      </c>
      <c r="C1662" s="106">
        <v>6615.1</v>
      </c>
      <c r="D1662" s="203" t="s">
        <v>452</v>
      </c>
      <c r="E1662" s="203" t="s">
        <v>7143</v>
      </c>
      <c r="F1662" t="s">
        <v>3072</v>
      </c>
      <c r="H1662" s="293">
        <v>8</v>
      </c>
      <c r="I1662" s="203">
        <v>707</v>
      </c>
      <c r="J1662" s="204" t="s">
        <v>2937</v>
      </c>
      <c r="K1662" s="203">
        <v>848.4</v>
      </c>
      <c r="L1662" s="203" t="s">
        <v>459</v>
      </c>
      <c r="M1662" s="203" t="s">
        <v>7116</v>
      </c>
      <c r="N1662" t="s">
        <v>7117</v>
      </c>
    </row>
    <row r="1663" spans="1:14" x14ac:dyDescent="0.2">
      <c r="A1663" s="246">
        <v>45062</v>
      </c>
      <c r="B1663" s="203" t="s">
        <v>541</v>
      </c>
      <c r="C1663" s="106">
        <v>6615.1</v>
      </c>
      <c r="D1663" s="203" t="s">
        <v>452</v>
      </c>
      <c r="E1663" s="203" t="s">
        <v>7138</v>
      </c>
      <c r="F1663" t="s">
        <v>6013</v>
      </c>
      <c r="H1663" s="293">
        <v>4</v>
      </c>
      <c r="I1663" s="203">
        <v>533</v>
      </c>
      <c r="J1663" s="204" t="s">
        <v>2937</v>
      </c>
      <c r="K1663" s="203">
        <v>639.6</v>
      </c>
      <c r="L1663" s="203" t="s">
        <v>459</v>
      </c>
      <c r="M1663" s="203" t="s">
        <v>7116</v>
      </c>
      <c r="N1663" t="s">
        <v>7117</v>
      </c>
    </row>
    <row r="1664" spans="1:14" x14ac:dyDescent="0.2">
      <c r="A1664" s="246">
        <v>45063</v>
      </c>
      <c r="B1664" s="203" t="s">
        <v>541</v>
      </c>
      <c r="C1664" s="106">
        <v>6681.1</v>
      </c>
      <c r="D1664" s="203" t="s">
        <v>452</v>
      </c>
      <c r="E1664" s="203" t="s">
        <v>7121</v>
      </c>
      <c r="F1664" t="s">
        <v>4830</v>
      </c>
      <c r="H1664" s="293">
        <v>7</v>
      </c>
      <c r="I1664" s="203">
        <v>330</v>
      </c>
      <c r="J1664" s="204" t="s">
        <v>2937</v>
      </c>
      <c r="K1664" s="203">
        <v>396</v>
      </c>
      <c r="L1664" s="203" t="s">
        <v>459</v>
      </c>
      <c r="M1664" s="203" t="s">
        <v>7116</v>
      </c>
      <c r="N1664" t="s">
        <v>7117</v>
      </c>
    </row>
    <row r="1665" spans="1:14" x14ac:dyDescent="0.2">
      <c r="A1665" s="246">
        <v>45068</v>
      </c>
      <c r="B1665" s="203" t="s">
        <v>541</v>
      </c>
      <c r="C1665" s="106">
        <v>6630.1</v>
      </c>
      <c r="D1665" s="203" t="s">
        <v>452</v>
      </c>
      <c r="E1665" s="203" t="s">
        <v>7142</v>
      </c>
      <c r="F1665" t="s">
        <v>3265</v>
      </c>
      <c r="H1665" s="293">
        <v>8</v>
      </c>
      <c r="I1665" s="203">
        <v>677</v>
      </c>
      <c r="J1665" s="204" t="s">
        <v>2937</v>
      </c>
      <c r="K1665" s="203">
        <v>812.4</v>
      </c>
      <c r="L1665" s="203" t="s">
        <v>459</v>
      </c>
      <c r="M1665" s="203" t="s">
        <v>7116</v>
      </c>
      <c r="N1665" t="s">
        <v>7117</v>
      </c>
    </row>
    <row r="1666" spans="1:14" x14ac:dyDescent="0.2">
      <c r="A1666" s="246">
        <v>45063</v>
      </c>
      <c r="B1666" s="203" t="s">
        <v>541</v>
      </c>
      <c r="C1666" s="106">
        <v>11840.1</v>
      </c>
      <c r="D1666" s="203" t="s">
        <v>452</v>
      </c>
      <c r="E1666" s="203" t="s">
        <v>7126</v>
      </c>
      <c r="F1666" t="s">
        <v>3304</v>
      </c>
      <c r="H1666" s="293">
        <v>4</v>
      </c>
      <c r="I1666" s="203">
        <v>877</v>
      </c>
      <c r="J1666" s="204" t="s">
        <v>2937</v>
      </c>
      <c r="K1666" s="203">
        <v>1052.4000000000001</v>
      </c>
      <c r="L1666" s="203" t="s">
        <v>459</v>
      </c>
      <c r="M1666" s="203" t="s">
        <v>7116</v>
      </c>
      <c r="N1666" t="s">
        <v>7117</v>
      </c>
    </row>
    <row r="1667" spans="1:14" x14ac:dyDescent="0.2">
      <c r="A1667" s="246">
        <v>45051</v>
      </c>
      <c r="B1667" s="203" t="s">
        <v>541</v>
      </c>
      <c r="C1667" s="106">
        <v>6615.1</v>
      </c>
      <c r="D1667" s="203" t="s">
        <v>452</v>
      </c>
      <c r="E1667" s="203" t="s">
        <v>7138</v>
      </c>
      <c r="F1667" t="s">
        <v>6013</v>
      </c>
      <c r="H1667" s="293">
        <v>8</v>
      </c>
      <c r="I1667" s="203">
        <v>533</v>
      </c>
      <c r="J1667" s="204" t="s">
        <v>2937</v>
      </c>
      <c r="K1667" s="203">
        <v>639.6</v>
      </c>
      <c r="L1667" s="203" t="s">
        <v>459</v>
      </c>
      <c r="M1667" s="203" t="s">
        <v>7116</v>
      </c>
      <c r="N1667" t="s">
        <v>7117</v>
      </c>
    </row>
    <row r="1668" spans="1:14" x14ac:dyDescent="0.2">
      <c r="A1668" s="246">
        <v>45056</v>
      </c>
      <c r="B1668" s="203" t="s">
        <v>541</v>
      </c>
      <c r="C1668" s="106">
        <v>6637.1</v>
      </c>
      <c r="D1668" s="203" t="s">
        <v>452</v>
      </c>
      <c r="E1668" s="203" t="s">
        <v>7123</v>
      </c>
      <c r="F1668" t="s">
        <v>7124</v>
      </c>
      <c r="H1668" s="293">
        <v>-8</v>
      </c>
      <c r="I1668" s="203">
        <v>615</v>
      </c>
      <c r="J1668" s="204" t="s">
        <v>2937</v>
      </c>
      <c r="K1668" s="203">
        <v>738</v>
      </c>
      <c r="L1668" s="203" t="s">
        <v>459</v>
      </c>
      <c r="M1668" s="203" t="s">
        <v>7116</v>
      </c>
      <c r="N1668" t="s">
        <v>7117</v>
      </c>
    </row>
    <row r="1669" spans="1:14" x14ac:dyDescent="0.2">
      <c r="A1669" s="246">
        <v>45056</v>
      </c>
      <c r="B1669" s="203" t="s">
        <v>541</v>
      </c>
      <c r="C1669" s="106">
        <v>6637.1</v>
      </c>
      <c r="D1669" s="203" t="s">
        <v>452</v>
      </c>
      <c r="E1669" s="203" t="s">
        <v>7126</v>
      </c>
      <c r="F1669" t="s">
        <v>3304</v>
      </c>
      <c r="H1669" s="293">
        <v>-1</v>
      </c>
      <c r="I1669" s="203">
        <v>877</v>
      </c>
      <c r="J1669" s="204" t="s">
        <v>2937</v>
      </c>
      <c r="K1669" s="203">
        <v>1052.4000000000001</v>
      </c>
      <c r="L1669" s="203" t="s">
        <v>459</v>
      </c>
      <c r="M1669" s="203" t="s">
        <v>7116</v>
      </c>
      <c r="N1669" t="s">
        <v>7117</v>
      </c>
    </row>
    <row r="1670" spans="1:14" x14ac:dyDescent="0.2">
      <c r="A1670" s="246">
        <v>45058</v>
      </c>
      <c r="B1670" s="203" t="s">
        <v>541</v>
      </c>
      <c r="C1670" s="106">
        <v>6615.1</v>
      </c>
      <c r="D1670" s="203" t="s">
        <v>452</v>
      </c>
      <c r="E1670" s="203" t="s">
        <v>7143</v>
      </c>
      <c r="F1670" t="s">
        <v>3072</v>
      </c>
      <c r="H1670" s="293">
        <v>8</v>
      </c>
      <c r="I1670" s="203">
        <v>707</v>
      </c>
      <c r="J1670" s="204" t="s">
        <v>2937</v>
      </c>
      <c r="K1670" s="203">
        <v>848.4</v>
      </c>
      <c r="L1670" s="203" t="s">
        <v>459</v>
      </c>
      <c r="M1670" s="203" t="s">
        <v>7116</v>
      </c>
      <c r="N1670" t="s">
        <v>7117</v>
      </c>
    </row>
    <row r="1671" spans="1:14" x14ac:dyDescent="0.2">
      <c r="A1671" s="246">
        <v>45063</v>
      </c>
      <c r="B1671" s="203" t="s">
        <v>541</v>
      </c>
      <c r="C1671" s="106">
        <v>6615.1</v>
      </c>
      <c r="D1671" s="203" t="s">
        <v>452</v>
      </c>
      <c r="E1671" s="203" t="s">
        <v>7138</v>
      </c>
      <c r="F1671" t="s">
        <v>6013</v>
      </c>
      <c r="H1671" s="293">
        <v>4</v>
      </c>
      <c r="I1671" s="203">
        <v>533</v>
      </c>
      <c r="J1671" s="204" t="s">
        <v>2937</v>
      </c>
      <c r="K1671" s="203">
        <v>639.6</v>
      </c>
      <c r="L1671" s="203" t="s">
        <v>459</v>
      </c>
      <c r="M1671" s="203" t="s">
        <v>7116</v>
      </c>
      <c r="N1671" t="s">
        <v>7117</v>
      </c>
    </row>
    <row r="1672" spans="1:14" x14ac:dyDescent="0.2">
      <c r="A1672" s="246">
        <v>45064</v>
      </c>
      <c r="B1672" s="203" t="s">
        <v>541</v>
      </c>
      <c r="C1672" s="106">
        <v>6681.1</v>
      </c>
      <c r="D1672" s="203" t="s">
        <v>452</v>
      </c>
      <c r="E1672" s="203" t="s">
        <v>7121</v>
      </c>
      <c r="F1672" t="s">
        <v>4830</v>
      </c>
      <c r="H1672" s="293">
        <v>7</v>
      </c>
      <c r="I1672" s="203">
        <v>330</v>
      </c>
      <c r="J1672" s="204" t="s">
        <v>2937</v>
      </c>
      <c r="K1672" s="203">
        <v>396</v>
      </c>
      <c r="L1672" s="203" t="s">
        <v>459</v>
      </c>
      <c r="M1672" s="203" t="s">
        <v>7116</v>
      </c>
      <c r="N1672" t="s">
        <v>7117</v>
      </c>
    </row>
    <row r="1673" spans="1:14" x14ac:dyDescent="0.2">
      <c r="A1673" s="246">
        <v>45048</v>
      </c>
      <c r="B1673" s="203" t="s">
        <v>541</v>
      </c>
      <c r="C1673" s="106">
        <v>6615.1</v>
      </c>
      <c r="D1673" s="203" t="s">
        <v>452</v>
      </c>
      <c r="E1673" s="203" t="s">
        <v>7122</v>
      </c>
      <c r="F1673" t="s">
        <v>3044</v>
      </c>
      <c r="H1673" s="293">
        <v>8</v>
      </c>
      <c r="I1673" s="203">
        <v>499</v>
      </c>
      <c r="J1673" s="204" t="s">
        <v>2937</v>
      </c>
      <c r="K1673" s="203">
        <v>598.79999999999995</v>
      </c>
      <c r="L1673" s="203" t="s">
        <v>459</v>
      </c>
      <c r="M1673" s="203" t="s">
        <v>7116</v>
      </c>
      <c r="N1673" t="s">
        <v>7117</v>
      </c>
    </row>
    <row r="1674" spans="1:14" x14ac:dyDescent="0.2">
      <c r="A1674" s="246">
        <v>45055</v>
      </c>
      <c r="B1674" s="203" t="s">
        <v>541</v>
      </c>
      <c r="C1674" s="106">
        <v>6637.1</v>
      </c>
      <c r="D1674" s="203" t="s">
        <v>452</v>
      </c>
      <c r="E1674" s="203" t="s">
        <v>7115</v>
      </c>
      <c r="F1674" t="s">
        <v>4389</v>
      </c>
      <c r="H1674" s="293">
        <v>-8</v>
      </c>
      <c r="I1674" s="203">
        <v>353</v>
      </c>
      <c r="J1674" s="204" t="s">
        <v>2937</v>
      </c>
      <c r="K1674" s="203">
        <v>423.6</v>
      </c>
      <c r="L1674" s="203" t="s">
        <v>459</v>
      </c>
      <c r="M1674" s="203" t="s">
        <v>7116</v>
      </c>
      <c r="N1674" t="s">
        <v>7117</v>
      </c>
    </row>
    <row r="1675" spans="1:14" x14ac:dyDescent="0.2">
      <c r="A1675" s="246">
        <v>45069</v>
      </c>
      <c r="B1675" s="203" t="s">
        <v>541</v>
      </c>
      <c r="C1675" s="106">
        <v>6630.1</v>
      </c>
      <c r="D1675" s="203" t="s">
        <v>452</v>
      </c>
      <c r="E1675" s="203" t="s">
        <v>7142</v>
      </c>
      <c r="F1675" t="s">
        <v>3265</v>
      </c>
      <c r="H1675" s="293">
        <v>8</v>
      </c>
      <c r="I1675" s="203">
        <v>677</v>
      </c>
      <c r="J1675" s="204" t="s">
        <v>2937</v>
      </c>
      <c r="K1675" s="203">
        <v>812.4</v>
      </c>
      <c r="L1675" s="203" t="s">
        <v>459</v>
      </c>
      <c r="M1675" s="203" t="s">
        <v>7116</v>
      </c>
      <c r="N1675" t="s">
        <v>7117</v>
      </c>
    </row>
    <row r="1676" spans="1:14" x14ac:dyDescent="0.2">
      <c r="A1676" s="246">
        <v>45064</v>
      </c>
      <c r="B1676" s="203" t="s">
        <v>541</v>
      </c>
      <c r="C1676" s="106">
        <v>11840.1</v>
      </c>
      <c r="D1676" s="203" t="s">
        <v>452</v>
      </c>
      <c r="E1676" s="203" t="s">
        <v>7126</v>
      </c>
      <c r="F1676" t="s">
        <v>3304</v>
      </c>
      <c r="H1676" s="293">
        <v>2</v>
      </c>
      <c r="I1676" s="203">
        <v>877</v>
      </c>
      <c r="J1676" s="204" t="s">
        <v>2937</v>
      </c>
      <c r="K1676" s="203">
        <v>1052.4000000000001</v>
      </c>
      <c r="L1676" s="203" t="s">
        <v>459</v>
      </c>
      <c r="M1676" s="203" t="s">
        <v>7116</v>
      </c>
      <c r="N1676" t="s">
        <v>7117</v>
      </c>
    </row>
    <row r="1677" spans="1:14" x14ac:dyDescent="0.2">
      <c r="A1677" s="246">
        <v>45057</v>
      </c>
      <c r="B1677" s="203" t="s">
        <v>541</v>
      </c>
      <c r="C1677" s="106">
        <v>6637.1</v>
      </c>
      <c r="D1677" s="203" t="s">
        <v>452</v>
      </c>
      <c r="E1677" s="203" t="s">
        <v>7123</v>
      </c>
      <c r="F1677" t="s">
        <v>7124</v>
      </c>
      <c r="H1677" s="293">
        <v>-8</v>
      </c>
      <c r="I1677" s="203">
        <v>615</v>
      </c>
      <c r="J1677" s="204" t="s">
        <v>2937</v>
      </c>
      <c r="K1677" s="203">
        <v>738</v>
      </c>
      <c r="L1677" s="203" t="s">
        <v>459</v>
      </c>
      <c r="M1677" s="203" t="s">
        <v>7116</v>
      </c>
      <c r="N1677" t="s">
        <v>7117</v>
      </c>
    </row>
    <row r="1678" spans="1:14" x14ac:dyDescent="0.2">
      <c r="A1678" s="246">
        <v>45058</v>
      </c>
      <c r="B1678" s="203" t="s">
        <v>541</v>
      </c>
      <c r="C1678" s="106">
        <v>6637.1</v>
      </c>
      <c r="D1678" s="203" t="s">
        <v>452</v>
      </c>
      <c r="E1678" s="203" t="s">
        <v>7126</v>
      </c>
      <c r="F1678" t="s">
        <v>3304</v>
      </c>
      <c r="H1678" s="293">
        <v>-5</v>
      </c>
      <c r="I1678" s="203">
        <v>877</v>
      </c>
      <c r="J1678" s="204" t="s">
        <v>2937</v>
      </c>
      <c r="K1678" s="203">
        <v>1052.4000000000001</v>
      </c>
      <c r="L1678" s="203" t="s">
        <v>459</v>
      </c>
      <c r="M1678" s="203" t="s">
        <v>7116</v>
      </c>
      <c r="N1678" t="s">
        <v>7117</v>
      </c>
    </row>
    <row r="1679" spans="1:14" x14ac:dyDescent="0.2">
      <c r="A1679" s="246">
        <v>45048</v>
      </c>
      <c r="B1679" s="203" t="s">
        <v>541</v>
      </c>
      <c r="C1679" s="106">
        <v>6615.1</v>
      </c>
      <c r="D1679" s="203" t="s">
        <v>452</v>
      </c>
      <c r="E1679" s="203" t="s">
        <v>7125</v>
      </c>
      <c r="F1679" t="s">
        <v>3463</v>
      </c>
      <c r="H1679" s="293">
        <v>8</v>
      </c>
      <c r="I1679" s="203">
        <v>458</v>
      </c>
      <c r="J1679" s="204" t="s">
        <v>2937</v>
      </c>
      <c r="K1679" s="203">
        <v>549.6</v>
      </c>
      <c r="L1679" s="203" t="s">
        <v>459</v>
      </c>
      <c r="M1679" s="203" t="s">
        <v>7116</v>
      </c>
      <c r="N1679" t="s">
        <v>7117</v>
      </c>
    </row>
    <row r="1680" spans="1:14" x14ac:dyDescent="0.2">
      <c r="A1680" s="246">
        <v>45048</v>
      </c>
      <c r="B1680" s="203" t="s">
        <v>541</v>
      </c>
      <c r="C1680" s="106">
        <v>6637.1</v>
      </c>
      <c r="D1680" s="203" t="s">
        <v>452</v>
      </c>
      <c r="E1680" s="203" t="s">
        <v>7138</v>
      </c>
      <c r="F1680" t="s">
        <v>6013</v>
      </c>
      <c r="H1680" s="293">
        <v>-8</v>
      </c>
      <c r="I1680" s="203">
        <v>533</v>
      </c>
      <c r="J1680" s="204" t="s">
        <v>2937</v>
      </c>
      <c r="K1680" s="203">
        <v>639.6</v>
      </c>
      <c r="L1680" s="203" t="s">
        <v>459</v>
      </c>
      <c r="M1680" s="203" t="s">
        <v>7116</v>
      </c>
      <c r="N1680" t="s">
        <v>7117</v>
      </c>
    </row>
    <row r="1681" spans="1:14" x14ac:dyDescent="0.2">
      <c r="A1681" s="246">
        <v>45068</v>
      </c>
      <c r="B1681" s="203" t="s">
        <v>541</v>
      </c>
      <c r="C1681" s="106">
        <v>6500.1</v>
      </c>
      <c r="D1681" s="203" t="s">
        <v>452</v>
      </c>
      <c r="E1681" s="203" t="s">
        <v>7140</v>
      </c>
      <c r="F1681" t="s">
        <v>2978</v>
      </c>
      <c r="H1681" s="293">
        <v>4</v>
      </c>
      <c r="I1681" s="203">
        <v>322</v>
      </c>
      <c r="J1681" s="204" t="s">
        <v>2937</v>
      </c>
      <c r="K1681" s="203">
        <v>386.4</v>
      </c>
      <c r="L1681" s="203" t="s">
        <v>459</v>
      </c>
      <c r="M1681" s="203" t="s">
        <v>7116</v>
      </c>
      <c r="N1681" t="s">
        <v>7117</v>
      </c>
    </row>
    <row r="1682" spans="1:14" x14ac:dyDescent="0.2">
      <c r="A1682" s="246">
        <v>45049</v>
      </c>
      <c r="B1682" s="203" t="s">
        <v>541</v>
      </c>
      <c r="C1682" s="106">
        <v>6615.1</v>
      </c>
      <c r="D1682" s="203" t="s">
        <v>452</v>
      </c>
      <c r="E1682" s="203" t="s">
        <v>7122</v>
      </c>
      <c r="F1682" t="s">
        <v>3044</v>
      </c>
      <c r="H1682" s="293">
        <v>8</v>
      </c>
      <c r="I1682" s="203">
        <v>499</v>
      </c>
      <c r="J1682" s="204" t="s">
        <v>2937</v>
      </c>
      <c r="K1682" s="203">
        <v>598.79999999999995</v>
      </c>
      <c r="L1682" s="203" t="s">
        <v>459</v>
      </c>
      <c r="M1682" s="203" t="s">
        <v>7116</v>
      </c>
      <c r="N1682" t="s">
        <v>7117</v>
      </c>
    </row>
    <row r="1683" spans="1:14" x14ac:dyDescent="0.2">
      <c r="A1683" s="246">
        <v>45056</v>
      </c>
      <c r="B1683" s="203" t="s">
        <v>541</v>
      </c>
      <c r="C1683" s="106">
        <v>6637.1</v>
      </c>
      <c r="D1683" s="203" t="s">
        <v>452</v>
      </c>
      <c r="E1683" s="203" t="s">
        <v>7115</v>
      </c>
      <c r="F1683" t="s">
        <v>4389</v>
      </c>
      <c r="H1683" s="293">
        <v>-4</v>
      </c>
      <c r="I1683" s="203">
        <v>353</v>
      </c>
      <c r="J1683" s="204" t="s">
        <v>2937</v>
      </c>
      <c r="K1683" s="203">
        <v>423.6</v>
      </c>
      <c r="L1683" s="203" t="s">
        <v>459</v>
      </c>
      <c r="M1683" s="203" t="s">
        <v>7116</v>
      </c>
      <c r="N1683" t="s">
        <v>7117</v>
      </c>
    </row>
    <row r="1684" spans="1:14" x14ac:dyDescent="0.2">
      <c r="A1684" s="246">
        <v>45064</v>
      </c>
      <c r="B1684" s="203" t="s">
        <v>541</v>
      </c>
      <c r="C1684" s="106">
        <v>6615.1</v>
      </c>
      <c r="D1684" s="203" t="s">
        <v>452</v>
      </c>
      <c r="E1684" s="203" t="s">
        <v>7138</v>
      </c>
      <c r="F1684" t="s">
        <v>6013</v>
      </c>
      <c r="H1684" s="293">
        <v>6</v>
      </c>
      <c r="I1684" s="203">
        <v>533</v>
      </c>
      <c r="J1684" s="204" t="s">
        <v>2937</v>
      </c>
      <c r="K1684" s="203">
        <v>639.6</v>
      </c>
      <c r="L1684" s="203" t="s">
        <v>459</v>
      </c>
      <c r="M1684" s="203" t="s">
        <v>7116</v>
      </c>
      <c r="N1684" t="s">
        <v>7117</v>
      </c>
    </row>
    <row r="1685" spans="1:14" x14ac:dyDescent="0.2">
      <c r="A1685" s="246">
        <v>45065</v>
      </c>
      <c r="B1685" s="203" t="s">
        <v>541</v>
      </c>
      <c r="C1685" s="106">
        <v>6681.1</v>
      </c>
      <c r="D1685" s="203" t="s">
        <v>452</v>
      </c>
      <c r="E1685" s="203" t="s">
        <v>7121</v>
      </c>
      <c r="F1685" t="s">
        <v>4830</v>
      </c>
      <c r="H1685" s="293">
        <v>7</v>
      </c>
      <c r="I1685" s="203">
        <v>330</v>
      </c>
      <c r="J1685" s="204" t="s">
        <v>2937</v>
      </c>
      <c r="K1685" s="203">
        <v>396</v>
      </c>
      <c r="L1685" s="203" t="s">
        <v>459</v>
      </c>
      <c r="M1685" s="203" t="s">
        <v>7116</v>
      </c>
      <c r="N1685" t="s">
        <v>7117</v>
      </c>
    </row>
    <row r="1686" spans="1:14" x14ac:dyDescent="0.2">
      <c r="A1686" s="246">
        <v>45070</v>
      </c>
      <c r="B1686" s="203" t="s">
        <v>541</v>
      </c>
      <c r="C1686" s="106">
        <v>6630.1</v>
      </c>
      <c r="D1686" s="203" t="s">
        <v>452</v>
      </c>
      <c r="E1686" s="203" t="s">
        <v>7142</v>
      </c>
      <c r="F1686" t="s">
        <v>3265</v>
      </c>
      <c r="H1686" s="293">
        <v>8</v>
      </c>
      <c r="I1686" s="203">
        <v>677</v>
      </c>
      <c r="J1686" s="204" t="s">
        <v>2937</v>
      </c>
      <c r="K1686" s="203">
        <v>812.4</v>
      </c>
      <c r="L1686" s="203" t="s">
        <v>459</v>
      </c>
      <c r="M1686" s="203" t="s">
        <v>7116</v>
      </c>
      <c r="N1686" t="s">
        <v>7117</v>
      </c>
    </row>
    <row r="1687" spans="1:14" x14ac:dyDescent="0.2">
      <c r="A1687" s="246">
        <v>45056</v>
      </c>
      <c r="B1687" s="203" t="s">
        <v>541</v>
      </c>
      <c r="C1687" s="106">
        <v>6637.1</v>
      </c>
      <c r="D1687" s="203" t="s">
        <v>452</v>
      </c>
      <c r="E1687" s="203" t="s">
        <v>7143</v>
      </c>
      <c r="F1687" t="s">
        <v>3072</v>
      </c>
      <c r="H1687" s="293">
        <v>-8</v>
      </c>
      <c r="I1687" s="203">
        <v>707</v>
      </c>
      <c r="J1687" s="204" t="s">
        <v>2937</v>
      </c>
      <c r="K1687" s="203">
        <v>848.4</v>
      </c>
      <c r="L1687" s="203" t="s">
        <v>459</v>
      </c>
      <c r="M1687" s="203" t="s">
        <v>7116</v>
      </c>
      <c r="N1687" t="s">
        <v>7117</v>
      </c>
    </row>
    <row r="1688" spans="1:14" x14ac:dyDescent="0.2">
      <c r="A1688" s="246">
        <v>45058</v>
      </c>
      <c r="B1688" s="203" t="s">
        <v>541</v>
      </c>
      <c r="C1688" s="106">
        <v>6637.1</v>
      </c>
      <c r="D1688" s="203" t="s">
        <v>452</v>
      </c>
      <c r="E1688" s="203" t="s">
        <v>7123</v>
      </c>
      <c r="F1688" t="s">
        <v>7124</v>
      </c>
      <c r="H1688" s="293">
        <v>-8</v>
      </c>
      <c r="I1688" s="203">
        <v>615</v>
      </c>
      <c r="J1688" s="204" t="s">
        <v>2937</v>
      </c>
      <c r="K1688" s="203">
        <v>738</v>
      </c>
      <c r="L1688" s="203" t="s">
        <v>459</v>
      </c>
      <c r="M1688" s="203" t="s">
        <v>7116</v>
      </c>
      <c r="N1688" t="s">
        <v>7117</v>
      </c>
    </row>
    <row r="1689" spans="1:14" x14ac:dyDescent="0.2">
      <c r="A1689" s="246">
        <v>45069</v>
      </c>
      <c r="B1689" s="203" t="s">
        <v>541</v>
      </c>
      <c r="C1689" s="106">
        <v>6500.1</v>
      </c>
      <c r="D1689" s="203" t="s">
        <v>452</v>
      </c>
      <c r="E1689" s="203" t="s">
        <v>7140</v>
      </c>
      <c r="F1689" t="s">
        <v>2978</v>
      </c>
      <c r="H1689" s="293">
        <v>4</v>
      </c>
      <c r="I1689" s="203">
        <v>322</v>
      </c>
      <c r="J1689" s="204" t="s">
        <v>2937</v>
      </c>
      <c r="K1689" s="203">
        <v>386.4</v>
      </c>
      <c r="L1689" s="203" t="s">
        <v>459</v>
      </c>
      <c r="M1689" s="203" t="s">
        <v>7116</v>
      </c>
      <c r="N1689" t="s">
        <v>7117</v>
      </c>
    </row>
    <row r="1690" spans="1:14" x14ac:dyDescent="0.2">
      <c r="A1690" s="246">
        <v>45063</v>
      </c>
      <c r="B1690" s="203" t="s">
        <v>541</v>
      </c>
      <c r="C1690" s="106">
        <v>6615.1</v>
      </c>
      <c r="D1690" s="203" t="s">
        <v>452</v>
      </c>
      <c r="E1690" s="203" t="s">
        <v>7115</v>
      </c>
      <c r="F1690" t="s">
        <v>4389</v>
      </c>
      <c r="H1690" s="293">
        <v>4</v>
      </c>
      <c r="I1690" s="203">
        <v>353</v>
      </c>
      <c r="J1690" s="204" t="s">
        <v>2937</v>
      </c>
      <c r="K1690" s="203">
        <v>423.6</v>
      </c>
      <c r="L1690" s="203" t="s">
        <v>459</v>
      </c>
      <c r="M1690" s="203" t="s">
        <v>7116</v>
      </c>
      <c r="N1690" t="s">
        <v>7117</v>
      </c>
    </row>
    <row r="1691" spans="1:14" x14ac:dyDescent="0.2">
      <c r="A1691" s="246">
        <v>45051</v>
      </c>
      <c r="B1691" s="203" t="s">
        <v>541</v>
      </c>
      <c r="C1691" s="106">
        <v>6637.1</v>
      </c>
      <c r="D1691" s="203" t="s">
        <v>452</v>
      </c>
      <c r="E1691" s="203" t="s">
        <v>7138</v>
      </c>
      <c r="F1691" t="s">
        <v>6013</v>
      </c>
      <c r="H1691" s="293">
        <v>-8</v>
      </c>
      <c r="I1691" s="203">
        <v>533</v>
      </c>
      <c r="J1691" s="204" t="s">
        <v>2937</v>
      </c>
      <c r="K1691" s="203">
        <v>639.6</v>
      </c>
      <c r="L1691" s="203" t="s">
        <v>459</v>
      </c>
      <c r="M1691" s="203" t="s">
        <v>7116</v>
      </c>
      <c r="N1691" t="s">
        <v>7117</v>
      </c>
    </row>
    <row r="1692" spans="1:14" x14ac:dyDescent="0.2">
      <c r="A1692" s="246">
        <v>45054</v>
      </c>
      <c r="B1692" s="203" t="s">
        <v>541</v>
      </c>
      <c r="C1692" s="106">
        <v>6615.1</v>
      </c>
      <c r="D1692" s="203" t="s">
        <v>452</v>
      </c>
      <c r="E1692" s="203" t="s">
        <v>7126</v>
      </c>
      <c r="F1692" t="s">
        <v>3304</v>
      </c>
      <c r="H1692" s="293">
        <v>1</v>
      </c>
      <c r="I1692" s="203">
        <v>877</v>
      </c>
      <c r="J1692" s="204" t="s">
        <v>2937</v>
      </c>
      <c r="K1692" s="203">
        <v>1052.4000000000001</v>
      </c>
      <c r="L1692" s="203" t="s">
        <v>459</v>
      </c>
      <c r="M1692" s="203" t="s">
        <v>7116</v>
      </c>
      <c r="N1692" t="s">
        <v>7117</v>
      </c>
    </row>
    <row r="1693" spans="1:14" x14ac:dyDescent="0.2">
      <c r="A1693" s="246">
        <v>45057</v>
      </c>
      <c r="B1693" s="203" t="s">
        <v>541</v>
      </c>
      <c r="C1693" s="106">
        <v>6637.1</v>
      </c>
      <c r="D1693" s="203" t="s">
        <v>452</v>
      </c>
      <c r="E1693" s="203" t="s">
        <v>7143</v>
      </c>
      <c r="F1693" t="s">
        <v>3072</v>
      </c>
      <c r="H1693" s="293">
        <v>-8</v>
      </c>
      <c r="I1693" s="203">
        <v>707</v>
      </c>
      <c r="J1693" s="204" t="s">
        <v>2937</v>
      </c>
      <c r="K1693" s="203">
        <v>848.4</v>
      </c>
      <c r="L1693" s="203" t="s">
        <v>459</v>
      </c>
      <c r="M1693" s="203" t="s">
        <v>7116</v>
      </c>
      <c r="N1693" t="s">
        <v>7117</v>
      </c>
    </row>
    <row r="1694" spans="1:14" x14ac:dyDescent="0.2">
      <c r="A1694" s="246">
        <v>45051</v>
      </c>
      <c r="B1694" s="203" t="s">
        <v>541</v>
      </c>
      <c r="C1694" s="106">
        <v>6615.1</v>
      </c>
      <c r="D1694" s="203" t="s">
        <v>452</v>
      </c>
      <c r="E1694" s="203" t="s">
        <v>7122</v>
      </c>
      <c r="F1694" t="s">
        <v>3044</v>
      </c>
      <c r="H1694" s="293">
        <v>8</v>
      </c>
      <c r="I1694" s="203">
        <v>499</v>
      </c>
      <c r="J1694" s="204" t="s">
        <v>2937</v>
      </c>
      <c r="K1694" s="203">
        <v>598.79999999999995</v>
      </c>
      <c r="L1694" s="203" t="s">
        <v>459</v>
      </c>
      <c r="M1694" s="203" t="s">
        <v>7116</v>
      </c>
      <c r="N1694" t="s">
        <v>7117</v>
      </c>
    </row>
    <row r="1695" spans="1:14" x14ac:dyDescent="0.2">
      <c r="A1695" s="246">
        <v>45065</v>
      </c>
      <c r="B1695" s="203" t="s">
        <v>541</v>
      </c>
      <c r="C1695" s="106">
        <v>6615.1</v>
      </c>
      <c r="D1695" s="203" t="s">
        <v>452</v>
      </c>
      <c r="E1695" s="203" t="s">
        <v>7138</v>
      </c>
      <c r="F1695" t="s">
        <v>6013</v>
      </c>
      <c r="H1695" s="293">
        <v>6</v>
      </c>
      <c r="I1695" s="203">
        <v>533</v>
      </c>
      <c r="J1695" s="204" t="s">
        <v>2937</v>
      </c>
      <c r="K1695" s="203">
        <v>639.6</v>
      </c>
      <c r="L1695" s="203" t="s">
        <v>459</v>
      </c>
      <c r="M1695" s="203" t="s">
        <v>7116</v>
      </c>
      <c r="N1695" t="s">
        <v>7117</v>
      </c>
    </row>
    <row r="1696" spans="1:14" x14ac:dyDescent="0.2">
      <c r="A1696" s="246">
        <v>45057</v>
      </c>
      <c r="B1696" s="203" t="s">
        <v>541</v>
      </c>
      <c r="C1696" s="106">
        <v>6637.1</v>
      </c>
      <c r="D1696" s="203" t="s">
        <v>452</v>
      </c>
      <c r="E1696" s="203" t="s">
        <v>7115</v>
      </c>
      <c r="F1696" t="s">
        <v>4389</v>
      </c>
      <c r="H1696" s="293">
        <v>-8</v>
      </c>
      <c r="I1696" s="203">
        <v>353</v>
      </c>
      <c r="J1696" s="204" t="s">
        <v>2937</v>
      </c>
      <c r="K1696" s="203">
        <v>423.6</v>
      </c>
      <c r="L1696" s="203" t="s">
        <v>459</v>
      </c>
      <c r="M1696" s="203" t="s">
        <v>7116</v>
      </c>
      <c r="N1696" t="s">
        <v>7117</v>
      </c>
    </row>
    <row r="1697" spans="1:14" x14ac:dyDescent="0.2">
      <c r="A1697" s="246">
        <v>45071</v>
      </c>
      <c r="B1697" s="203" t="s">
        <v>541</v>
      </c>
      <c r="C1697" s="106">
        <v>6630.1</v>
      </c>
      <c r="D1697" s="203" t="s">
        <v>452</v>
      </c>
      <c r="E1697" s="203" t="s">
        <v>7142</v>
      </c>
      <c r="F1697" t="s">
        <v>3265</v>
      </c>
      <c r="H1697" s="293">
        <v>8</v>
      </c>
      <c r="I1697" s="203">
        <v>677</v>
      </c>
      <c r="J1697" s="204" t="s">
        <v>2937</v>
      </c>
      <c r="K1697" s="203">
        <v>812.4</v>
      </c>
      <c r="L1697" s="203" t="s">
        <v>459</v>
      </c>
      <c r="M1697" s="203" t="s">
        <v>7116</v>
      </c>
      <c r="N1697" t="s">
        <v>7117</v>
      </c>
    </row>
    <row r="1698" spans="1:14" x14ac:dyDescent="0.2">
      <c r="A1698" s="246">
        <v>45055</v>
      </c>
      <c r="B1698" s="203" t="s">
        <v>541</v>
      </c>
      <c r="C1698" s="106">
        <v>6637.1</v>
      </c>
      <c r="D1698" s="203" t="s">
        <v>452</v>
      </c>
      <c r="E1698" s="203" t="s">
        <v>7125</v>
      </c>
      <c r="F1698" t="s">
        <v>3463</v>
      </c>
      <c r="H1698" s="293">
        <v>-5</v>
      </c>
      <c r="I1698" s="203">
        <v>458</v>
      </c>
      <c r="J1698" s="204" t="s">
        <v>2937</v>
      </c>
      <c r="K1698" s="203">
        <v>549.6</v>
      </c>
      <c r="L1698" s="203" t="s">
        <v>459</v>
      </c>
      <c r="M1698" s="203" t="s">
        <v>7116</v>
      </c>
      <c r="N1698" t="s">
        <v>7117</v>
      </c>
    </row>
    <row r="1699" spans="1:14" x14ac:dyDescent="0.2">
      <c r="A1699" s="246">
        <v>45061</v>
      </c>
      <c r="B1699" s="203" t="s">
        <v>541</v>
      </c>
      <c r="C1699" s="106">
        <v>6637.1</v>
      </c>
      <c r="D1699" s="203" t="s">
        <v>452</v>
      </c>
      <c r="E1699" s="203" t="s">
        <v>7123</v>
      </c>
      <c r="F1699" t="s">
        <v>7124</v>
      </c>
      <c r="H1699" s="293">
        <v>-8</v>
      </c>
      <c r="I1699" s="203">
        <v>615</v>
      </c>
      <c r="J1699" s="204" t="s">
        <v>2937</v>
      </c>
      <c r="K1699" s="203">
        <v>738</v>
      </c>
      <c r="L1699" s="203" t="s">
        <v>459</v>
      </c>
      <c r="M1699" s="203" t="s">
        <v>7116</v>
      </c>
      <c r="N1699" t="s">
        <v>7117</v>
      </c>
    </row>
    <row r="1700" spans="1:14" x14ac:dyDescent="0.2">
      <c r="A1700" s="246">
        <v>45070</v>
      </c>
      <c r="B1700" s="203" t="s">
        <v>541</v>
      </c>
      <c r="C1700" s="106">
        <v>6500.1</v>
      </c>
      <c r="D1700" s="203" t="s">
        <v>452</v>
      </c>
      <c r="E1700" s="203" t="s">
        <v>7140</v>
      </c>
      <c r="F1700" t="s">
        <v>2978</v>
      </c>
      <c r="H1700" s="293">
        <v>4</v>
      </c>
      <c r="I1700" s="203">
        <v>322</v>
      </c>
      <c r="J1700" s="204" t="s">
        <v>2937</v>
      </c>
      <c r="K1700" s="203">
        <v>386.4</v>
      </c>
      <c r="L1700" s="203" t="s">
        <v>459</v>
      </c>
      <c r="M1700" s="203" t="s">
        <v>7116</v>
      </c>
      <c r="N1700" t="s">
        <v>7117</v>
      </c>
    </row>
    <row r="1701" spans="1:14" x14ac:dyDescent="0.2">
      <c r="A1701" s="246">
        <v>45064</v>
      </c>
      <c r="B1701" s="203" t="s">
        <v>541</v>
      </c>
      <c r="C1701" s="106">
        <v>6615.1</v>
      </c>
      <c r="D1701" s="203" t="s">
        <v>452</v>
      </c>
      <c r="E1701" s="203" t="s">
        <v>7115</v>
      </c>
      <c r="F1701" t="s">
        <v>4389</v>
      </c>
      <c r="H1701" s="293">
        <v>7</v>
      </c>
      <c r="I1701" s="203">
        <v>353</v>
      </c>
      <c r="J1701" s="204" t="s">
        <v>2937</v>
      </c>
      <c r="K1701" s="203">
        <v>423.6</v>
      </c>
      <c r="L1701" s="203" t="s">
        <v>459</v>
      </c>
      <c r="M1701" s="203" t="s">
        <v>7116</v>
      </c>
      <c r="N1701" t="s">
        <v>7117</v>
      </c>
    </row>
    <row r="1702" spans="1:14" x14ac:dyDescent="0.2">
      <c r="A1702" s="246">
        <v>45054</v>
      </c>
      <c r="B1702" s="203" t="s">
        <v>541</v>
      </c>
      <c r="C1702" s="106">
        <v>6615.1</v>
      </c>
      <c r="D1702" s="203" t="s">
        <v>452</v>
      </c>
      <c r="E1702" s="203" t="s">
        <v>7138</v>
      </c>
      <c r="F1702" t="s">
        <v>6013</v>
      </c>
      <c r="H1702" s="293">
        <v>8</v>
      </c>
      <c r="I1702" s="203">
        <v>533</v>
      </c>
      <c r="J1702" s="204" t="s">
        <v>2937</v>
      </c>
      <c r="K1702" s="203">
        <v>639.6</v>
      </c>
      <c r="L1702" s="203" t="s">
        <v>459</v>
      </c>
      <c r="M1702" s="203" t="s">
        <v>7116</v>
      </c>
      <c r="N1702" t="s">
        <v>7117</v>
      </c>
    </row>
    <row r="1703" spans="1:14" x14ac:dyDescent="0.2">
      <c r="A1703" s="246">
        <v>45075</v>
      </c>
      <c r="B1703" s="203" t="s">
        <v>541</v>
      </c>
      <c r="C1703" s="106">
        <v>6630.1</v>
      </c>
      <c r="D1703" s="203" t="s">
        <v>452</v>
      </c>
      <c r="E1703" s="203" t="s">
        <v>7126</v>
      </c>
      <c r="F1703" t="s">
        <v>3304</v>
      </c>
      <c r="H1703" s="293">
        <v>4</v>
      </c>
      <c r="I1703" s="203">
        <v>877</v>
      </c>
      <c r="J1703" s="204" t="s">
        <v>2937</v>
      </c>
      <c r="K1703" s="203">
        <v>1052.4000000000001</v>
      </c>
      <c r="L1703" s="203" t="s">
        <v>459</v>
      </c>
      <c r="M1703" s="203" t="s">
        <v>7116</v>
      </c>
      <c r="N1703" t="s">
        <v>7117</v>
      </c>
    </row>
    <row r="1704" spans="1:14" x14ac:dyDescent="0.2">
      <c r="A1704" s="246">
        <v>45058</v>
      </c>
      <c r="B1704" s="203" t="s">
        <v>541</v>
      </c>
      <c r="C1704" s="106">
        <v>6637.1</v>
      </c>
      <c r="D1704" s="203" t="s">
        <v>452</v>
      </c>
      <c r="E1704" s="203" t="s">
        <v>7143</v>
      </c>
      <c r="F1704" t="s">
        <v>3072</v>
      </c>
      <c r="H1704" s="293">
        <v>-8</v>
      </c>
      <c r="I1704" s="203">
        <v>707</v>
      </c>
      <c r="J1704" s="204" t="s">
        <v>2937</v>
      </c>
      <c r="K1704" s="203">
        <v>848.4</v>
      </c>
      <c r="L1704" s="203" t="s">
        <v>459</v>
      </c>
      <c r="M1704" s="203" t="s">
        <v>7116</v>
      </c>
      <c r="N1704" t="s">
        <v>7117</v>
      </c>
    </row>
    <row r="1705" spans="1:14" x14ac:dyDescent="0.2">
      <c r="A1705" s="246">
        <v>45064</v>
      </c>
      <c r="B1705" s="203" t="s">
        <v>541</v>
      </c>
      <c r="C1705" s="106">
        <v>6542.1</v>
      </c>
      <c r="D1705" s="203" t="s">
        <v>452</v>
      </c>
      <c r="E1705" s="203" t="s">
        <v>7121</v>
      </c>
      <c r="F1705" t="s">
        <v>4830</v>
      </c>
      <c r="H1705" s="293">
        <v>1</v>
      </c>
      <c r="I1705" s="203">
        <v>330</v>
      </c>
      <c r="J1705" s="204" t="s">
        <v>2937</v>
      </c>
      <c r="K1705" s="203">
        <v>396</v>
      </c>
      <c r="L1705" s="203" t="s">
        <v>459</v>
      </c>
      <c r="M1705" s="203" t="s">
        <v>7116</v>
      </c>
      <c r="N1705" t="s">
        <v>7117</v>
      </c>
    </row>
    <row r="1706" spans="1:14" x14ac:dyDescent="0.2">
      <c r="A1706" s="246">
        <v>45055</v>
      </c>
      <c r="B1706" s="203" t="s">
        <v>541</v>
      </c>
      <c r="C1706" s="106">
        <v>6615.1</v>
      </c>
      <c r="D1706" s="203" t="s">
        <v>452</v>
      </c>
      <c r="E1706" s="203" t="s">
        <v>7126</v>
      </c>
      <c r="F1706" t="s">
        <v>3304</v>
      </c>
      <c r="H1706" s="293">
        <v>1</v>
      </c>
      <c r="I1706" s="203">
        <v>877</v>
      </c>
      <c r="J1706" s="204" t="s">
        <v>2937</v>
      </c>
      <c r="K1706" s="203">
        <v>1052.4000000000001</v>
      </c>
      <c r="L1706" s="203" t="s">
        <v>459</v>
      </c>
      <c r="M1706" s="203" t="s">
        <v>7116</v>
      </c>
      <c r="N1706" t="s">
        <v>7117</v>
      </c>
    </row>
    <row r="1707" spans="1:14" x14ac:dyDescent="0.2">
      <c r="A1707" s="246">
        <v>45056</v>
      </c>
      <c r="B1707" s="203" t="s">
        <v>541</v>
      </c>
      <c r="C1707" s="106">
        <v>6615.1</v>
      </c>
      <c r="D1707" s="203" t="s">
        <v>452</v>
      </c>
      <c r="E1707" s="203" t="s">
        <v>7122</v>
      </c>
      <c r="F1707" t="s">
        <v>3044</v>
      </c>
      <c r="H1707" s="293">
        <v>4</v>
      </c>
      <c r="I1707" s="203">
        <v>499</v>
      </c>
      <c r="J1707" s="204" t="s">
        <v>2937</v>
      </c>
      <c r="K1707" s="203">
        <v>598.79999999999995</v>
      </c>
      <c r="L1707" s="203" t="s">
        <v>459</v>
      </c>
      <c r="M1707" s="203" t="s">
        <v>7116</v>
      </c>
      <c r="N1707" t="s">
        <v>7117</v>
      </c>
    </row>
    <row r="1708" spans="1:14" x14ac:dyDescent="0.2">
      <c r="A1708" s="246">
        <v>45068</v>
      </c>
      <c r="B1708" s="203" t="s">
        <v>541</v>
      </c>
      <c r="C1708" s="106">
        <v>6615.1</v>
      </c>
      <c r="D1708" s="203" t="s">
        <v>452</v>
      </c>
      <c r="E1708" s="203" t="s">
        <v>7138</v>
      </c>
      <c r="F1708" t="s">
        <v>6013</v>
      </c>
      <c r="H1708" s="293">
        <v>4</v>
      </c>
      <c r="I1708" s="203">
        <v>533</v>
      </c>
      <c r="J1708" s="204" t="s">
        <v>2937</v>
      </c>
      <c r="K1708" s="203">
        <v>639.6</v>
      </c>
      <c r="L1708" s="203" t="s">
        <v>459</v>
      </c>
      <c r="M1708" s="203" t="s">
        <v>7116</v>
      </c>
      <c r="N1708" t="s">
        <v>7117</v>
      </c>
    </row>
    <row r="1709" spans="1:14" x14ac:dyDescent="0.2">
      <c r="A1709" s="246">
        <v>45072</v>
      </c>
      <c r="B1709" s="203" t="s">
        <v>541</v>
      </c>
      <c r="C1709" s="106">
        <v>6630.1</v>
      </c>
      <c r="D1709" s="203" t="s">
        <v>452</v>
      </c>
      <c r="E1709" s="203" t="s">
        <v>7142</v>
      </c>
      <c r="F1709" t="s">
        <v>3265</v>
      </c>
      <c r="H1709" s="293">
        <v>8</v>
      </c>
      <c r="I1709" s="203">
        <v>677</v>
      </c>
      <c r="J1709" s="204" t="s">
        <v>2937</v>
      </c>
      <c r="K1709" s="203">
        <v>812.4</v>
      </c>
      <c r="L1709" s="203" t="s">
        <v>459</v>
      </c>
      <c r="M1709" s="203" t="s">
        <v>7116</v>
      </c>
      <c r="N1709" t="s">
        <v>7117</v>
      </c>
    </row>
    <row r="1710" spans="1:14" x14ac:dyDescent="0.2">
      <c r="A1710" s="246">
        <v>45058</v>
      </c>
      <c r="B1710" s="203" t="s">
        <v>541</v>
      </c>
      <c r="C1710" s="106">
        <v>6637.1</v>
      </c>
      <c r="D1710" s="203" t="s">
        <v>452</v>
      </c>
      <c r="E1710" s="203" t="s">
        <v>7115</v>
      </c>
      <c r="F1710" t="s">
        <v>4389</v>
      </c>
      <c r="H1710" s="293">
        <v>-8</v>
      </c>
      <c r="I1710" s="203">
        <v>353</v>
      </c>
      <c r="J1710" s="204" t="s">
        <v>2937</v>
      </c>
      <c r="K1710" s="203">
        <v>423.6</v>
      </c>
      <c r="L1710" s="203" t="s">
        <v>459</v>
      </c>
      <c r="M1710" s="203" t="s">
        <v>7116</v>
      </c>
      <c r="N1710" t="s">
        <v>7117</v>
      </c>
    </row>
    <row r="1711" spans="1:14" x14ac:dyDescent="0.2">
      <c r="A1711" s="246">
        <v>45057</v>
      </c>
      <c r="B1711" s="203" t="s">
        <v>541</v>
      </c>
      <c r="C1711" s="106">
        <v>6637.1</v>
      </c>
      <c r="D1711" s="203" t="s">
        <v>452</v>
      </c>
      <c r="E1711" s="203" t="s">
        <v>7125</v>
      </c>
      <c r="F1711" t="s">
        <v>3463</v>
      </c>
      <c r="H1711" s="293">
        <v>-8</v>
      </c>
      <c r="I1711" s="203">
        <v>458</v>
      </c>
      <c r="J1711" s="204" t="s">
        <v>2937</v>
      </c>
      <c r="K1711" s="203">
        <v>549.6</v>
      </c>
      <c r="L1711" s="203" t="s">
        <v>459</v>
      </c>
      <c r="M1711" s="203" t="s">
        <v>7116</v>
      </c>
      <c r="N1711" t="s">
        <v>7117</v>
      </c>
    </row>
    <row r="1712" spans="1:14" x14ac:dyDescent="0.2">
      <c r="A1712" s="246">
        <v>45065</v>
      </c>
      <c r="B1712" s="203" t="s">
        <v>541</v>
      </c>
      <c r="C1712" s="106">
        <v>6615.1</v>
      </c>
      <c r="D1712" s="203" t="s">
        <v>452</v>
      </c>
      <c r="E1712" s="203" t="s">
        <v>7115</v>
      </c>
      <c r="F1712" t="s">
        <v>4389</v>
      </c>
      <c r="H1712" s="293">
        <v>8</v>
      </c>
      <c r="I1712" s="203">
        <v>353</v>
      </c>
      <c r="J1712" s="204" t="s">
        <v>2937</v>
      </c>
      <c r="K1712" s="203">
        <v>423.6</v>
      </c>
      <c r="L1712" s="203" t="s">
        <v>459</v>
      </c>
      <c r="M1712" s="203" t="s">
        <v>7116</v>
      </c>
      <c r="N1712" t="s">
        <v>7117</v>
      </c>
    </row>
    <row r="1713" spans="1:14" x14ac:dyDescent="0.2">
      <c r="A1713" s="246">
        <v>45071</v>
      </c>
      <c r="B1713" s="203" t="s">
        <v>541</v>
      </c>
      <c r="C1713" s="106">
        <v>6500.1</v>
      </c>
      <c r="D1713" s="203" t="s">
        <v>452</v>
      </c>
      <c r="E1713" s="203" t="s">
        <v>7140</v>
      </c>
      <c r="F1713" t="s">
        <v>2978</v>
      </c>
      <c r="H1713" s="293">
        <v>1</v>
      </c>
      <c r="I1713" s="203">
        <v>322</v>
      </c>
      <c r="J1713" s="204" t="s">
        <v>2937</v>
      </c>
      <c r="K1713" s="203">
        <v>386.4</v>
      </c>
      <c r="L1713" s="203" t="s">
        <v>459</v>
      </c>
      <c r="M1713" s="203" t="s">
        <v>7116</v>
      </c>
      <c r="N1713" t="s">
        <v>7117</v>
      </c>
    </row>
    <row r="1714" spans="1:14" x14ac:dyDescent="0.2">
      <c r="A1714" s="246">
        <v>45055</v>
      </c>
      <c r="B1714" s="203" t="s">
        <v>541</v>
      </c>
      <c r="C1714" s="106">
        <v>6615.1</v>
      </c>
      <c r="D1714" s="203" t="s">
        <v>452</v>
      </c>
      <c r="E1714" s="203" t="s">
        <v>7138</v>
      </c>
      <c r="F1714" t="s">
        <v>6013</v>
      </c>
      <c r="H1714" s="293">
        <v>4</v>
      </c>
      <c r="I1714" s="203">
        <v>533</v>
      </c>
      <c r="J1714" s="204" t="s">
        <v>2937</v>
      </c>
      <c r="K1714" s="203">
        <v>639.6</v>
      </c>
      <c r="L1714" s="203" t="s">
        <v>459</v>
      </c>
      <c r="M1714" s="203" t="s">
        <v>7116</v>
      </c>
      <c r="N1714" t="s">
        <v>7117</v>
      </c>
    </row>
    <row r="1715" spans="1:14" x14ac:dyDescent="0.2">
      <c r="A1715" s="246">
        <v>45061</v>
      </c>
      <c r="B1715" s="203" t="s">
        <v>541</v>
      </c>
      <c r="C1715" s="106">
        <v>6615.1</v>
      </c>
      <c r="D1715" s="203" t="s">
        <v>452</v>
      </c>
      <c r="E1715" s="203" t="s">
        <v>7123</v>
      </c>
      <c r="F1715" t="s">
        <v>7124</v>
      </c>
      <c r="H1715" s="293">
        <v>8</v>
      </c>
      <c r="I1715" s="203">
        <v>615</v>
      </c>
      <c r="J1715" s="204" t="s">
        <v>2937</v>
      </c>
      <c r="K1715" s="203">
        <v>738</v>
      </c>
      <c r="L1715" s="203" t="s">
        <v>459</v>
      </c>
      <c r="M1715" s="203" t="s">
        <v>7116</v>
      </c>
      <c r="N1715" t="s">
        <v>7117</v>
      </c>
    </row>
    <row r="1716" spans="1:14" x14ac:dyDescent="0.2">
      <c r="A1716" s="246">
        <v>45076</v>
      </c>
      <c r="B1716" s="203" t="s">
        <v>541</v>
      </c>
      <c r="C1716" s="106">
        <v>6630.1</v>
      </c>
      <c r="D1716" s="203" t="s">
        <v>452</v>
      </c>
      <c r="E1716" s="203" t="s">
        <v>7126</v>
      </c>
      <c r="F1716" t="s">
        <v>3304</v>
      </c>
      <c r="H1716" s="293">
        <v>7</v>
      </c>
      <c r="I1716" s="203">
        <v>877</v>
      </c>
      <c r="J1716" s="204" t="s">
        <v>2937</v>
      </c>
      <c r="K1716" s="203">
        <v>1052.4000000000001</v>
      </c>
      <c r="L1716" s="203" t="s">
        <v>459</v>
      </c>
      <c r="M1716" s="203" t="s">
        <v>7116</v>
      </c>
      <c r="N1716" t="s">
        <v>7117</v>
      </c>
    </row>
    <row r="1717" spans="1:14" x14ac:dyDescent="0.2">
      <c r="A1717" s="246">
        <v>45065</v>
      </c>
      <c r="B1717" s="203" t="s">
        <v>541</v>
      </c>
      <c r="C1717" s="106">
        <v>6542.1</v>
      </c>
      <c r="D1717" s="203" t="s">
        <v>452</v>
      </c>
      <c r="E1717" s="203" t="s">
        <v>7121</v>
      </c>
      <c r="F1717" t="s">
        <v>4830</v>
      </c>
      <c r="H1717" s="293">
        <v>1</v>
      </c>
      <c r="I1717" s="203">
        <v>330</v>
      </c>
      <c r="J1717" s="204" t="s">
        <v>2937</v>
      </c>
      <c r="K1717" s="203">
        <v>396</v>
      </c>
      <c r="L1717" s="203" t="s">
        <v>459</v>
      </c>
      <c r="M1717" s="203" t="s">
        <v>7116</v>
      </c>
      <c r="N1717" t="s">
        <v>7117</v>
      </c>
    </row>
    <row r="1718" spans="1:14" x14ac:dyDescent="0.2">
      <c r="A1718" s="246">
        <v>45056</v>
      </c>
      <c r="B1718" s="203" t="s">
        <v>541</v>
      </c>
      <c r="C1718" s="106">
        <v>6615.1</v>
      </c>
      <c r="D1718" s="203" t="s">
        <v>452</v>
      </c>
      <c r="E1718" s="203" t="s">
        <v>7126</v>
      </c>
      <c r="F1718" t="s">
        <v>3304</v>
      </c>
      <c r="H1718" s="293">
        <v>1</v>
      </c>
      <c r="I1718" s="203">
        <v>877</v>
      </c>
      <c r="J1718" s="204" t="s">
        <v>2937</v>
      </c>
      <c r="K1718" s="203">
        <v>1052.4000000000001</v>
      </c>
      <c r="L1718" s="203" t="s">
        <v>459</v>
      </c>
      <c r="M1718" s="203" t="s">
        <v>7116</v>
      </c>
      <c r="N1718" t="s">
        <v>7117</v>
      </c>
    </row>
    <row r="1719" spans="1:14" x14ac:dyDescent="0.2">
      <c r="A1719" s="246">
        <v>45058</v>
      </c>
      <c r="B1719" s="203" t="s">
        <v>541</v>
      </c>
      <c r="C1719" s="106">
        <v>6637.1</v>
      </c>
      <c r="D1719" s="203" t="s">
        <v>452</v>
      </c>
      <c r="E1719" s="203" t="s">
        <v>7125</v>
      </c>
      <c r="F1719" t="s">
        <v>3463</v>
      </c>
      <c r="H1719" s="293">
        <v>-8</v>
      </c>
      <c r="I1719" s="203">
        <v>458</v>
      </c>
      <c r="J1719" s="204" t="s">
        <v>2937</v>
      </c>
      <c r="K1719" s="203">
        <v>549.6</v>
      </c>
      <c r="L1719" s="203" t="s">
        <v>459</v>
      </c>
      <c r="M1719" s="203" t="s">
        <v>7116</v>
      </c>
      <c r="N1719" t="s">
        <v>7117</v>
      </c>
    </row>
    <row r="1720" spans="1:14" x14ac:dyDescent="0.2">
      <c r="A1720" s="246">
        <v>45069</v>
      </c>
      <c r="B1720" s="203" t="s">
        <v>541</v>
      </c>
      <c r="C1720" s="106">
        <v>6615.1</v>
      </c>
      <c r="D1720" s="203" t="s">
        <v>452</v>
      </c>
      <c r="E1720" s="203" t="s">
        <v>7138</v>
      </c>
      <c r="F1720" t="s">
        <v>6013</v>
      </c>
      <c r="H1720" s="293">
        <v>4</v>
      </c>
      <c r="I1720" s="203">
        <v>533</v>
      </c>
      <c r="J1720" s="204" t="s">
        <v>2937</v>
      </c>
      <c r="K1720" s="203">
        <v>639.6</v>
      </c>
      <c r="L1720" s="203" t="s">
        <v>459</v>
      </c>
      <c r="M1720" s="203" t="s">
        <v>7116</v>
      </c>
      <c r="N1720" t="s">
        <v>7117</v>
      </c>
    </row>
    <row r="1721" spans="1:14" x14ac:dyDescent="0.2">
      <c r="A1721" s="246">
        <v>45075</v>
      </c>
      <c r="B1721" s="203" t="s">
        <v>541</v>
      </c>
      <c r="C1721" s="106">
        <v>6630.1</v>
      </c>
      <c r="D1721" s="203" t="s">
        <v>452</v>
      </c>
      <c r="E1721" s="203" t="s">
        <v>7142</v>
      </c>
      <c r="F1721" t="s">
        <v>3265</v>
      </c>
      <c r="H1721" s="293">
        <v>8</v>
      </c>
      <c r="I1721" s="203">
        <v>677</v>
      </c>
      <c r="J1721" s="204" t="s">
        <v>2937</v>
      </c>
      <c r="K1721" s="203">
        <v>812.4</v>
      </c>
      <c r="L1721" s="203" t="s">
        <v>459</v>
      </c>
      <c r="M1721" s="203" t="s">
        <v>7116</v>
      </c>
      <c r="N1721" t="s">
        <v>7117</v>
      </c>
    </row>
    <row r="1722" spans="1:14" x14ac:dyDescent="0.2">
      <c r="A1722" s="246">
        <v>45072</v>
      </c>
      <c r="B1722" s="203" t="s">
        <v>541</v>
      </c>
      <c r="C1722" s="106">
        <v>6500.1</v>
      </c>
      <c r="D1722" s="203" t="s">
        <v>452</v>
      </c>
      <c r="E1722" s="203" t="s">
        <v>7140</v>
      </c>
      <c r="F1722" t="s">
        <v>2978</v>
      </c>
      <c r="H1722" s="293">
        <v>2</v>
      </c>
      <c r="I1722" s="203">
        <v>322</v>
      </c>
      <c r="J1722" s="204" t="s">
        <v>2937</v>
      </c>
      <c r="K1722" s="203">
        <v>386.4</v>
      </c>
      <c r="L1722" s="203" t="s">
        <v>459</v>
      </c>
      <c r="M1722" s="203" t="s">
        <v>7116</v>
      </c>
      <c r="N1722" t="s">
        <v>7117</v>
      </c>
    </row>
    <row r="1723" spans="1:14" x14ac:dyDescent="0.2">
      <c r="A1723" s="246">
        <v>45056</v>
      </c>
      <c r="B1723" s="203" t="s">
        <v>541</v>
      </c>
      <c r="C1723" s="106">
        <v>6637.1</v>
      </c>
      <c r="D1723" s="203" t="s">
        <v>452</v>
      </c>
      <c r="E1723" s="203" t="s">
        <v>7122</v>
      </c>
      <c r="F1723" t="s">
        <v>3044</v>
      </c>
      <c r="H1723" s="293">
        <v>-4</v>
      </c>
      <c r="I1723" s="203">
        <v>499</v>
      </c>
      <c r="J1723" s="204" t="s">
        <v>2937</v>
      </c>
      <c r="K1723" s="203">
        <v>598.79999999999995</v>
      </c>
      <c r="L1723" s="203" t="s">
        <v>459</v>
      </c>
      <c r="M1723" s="203" t="s">
        <v>7116</v>
      </c>
      <c r="N1723" t="s">
        <v>7117</v>
      </c>
    </row>
    <row r="1724" spans="1:14" x14ac:dyDescent="0.2">
      <c r="A1724" s="246">
        <v>45054</v>
      </c>
      <c r="B1724" s="203" t="s">
        <v>541</v>
      </c>
      <c r="C1724" s="106">
        <v>6637.1</v>
      </c>
      <c r="D1724" s="203" t="s">
        <v>452</v>
      </c>
      <c r="E1724" s="203" t="s">
        <v>7138</v>
      </c>
      <c r="F1724" t="s">
        <v>6013</v>
      </c>
      <c r="H1724" s="293">
        <v>-8</v>
      </c>
      <c r="I1724" s="203">
        <v>533</v>
      </c>
      <c r="J1724" s="204" t="s">
        <v>2937</v>
      </c>
      <c r="K1724" s="203">
        <v>639.6</v>
      </c>
      <c r="L1724" s="203" t="s">
        <v>459</v>
      </c>
      <c r="M1724" s="203" t="s">
        <v>7116</v>
      </c>
      <c r="N1724" t="s">
        <v>7117</v>
      </c>
    </row>
    <row r="1725" spans="1:14" x14ac:dyDescent="0.2">
      <c r="A1725" s="246">
        <v>45054</v>
      </c>
      <c r="B1725" s="203" t="s">
        <v>541</v>
      </c>
      <c r="C1725" s="106">
        <v>6615.1</v>
      </c>
      <c r="D1725" s="203" t="s">
        <v>452</v>
      </c>
      <c r="E1725" s="203" t="s">
        <v>7123</v>
      </c>
      <c r="F1725" t="s">
        <v>7124</v>
      </c>
      <c r="H1725" s="293">
        <v>6</v>
      </c>
      <c r="I1725" s="203">
        <v>615</v>
      </c>
      <c r="J1725" s="204" t="s">
        <v>2937</v>
      </c>
      <c r="K1725" s="203">
        <v>738</v>
      </c>
      <c r="L1725" s="203" t="s">
        <v>459</v>
      </c>
      <c r="M1725" s="203" t="s">
        <v>7116</v>
      </c>
      <c r="N1725" t="s">
        <v>7117</v>
      </c>
    </row>
    <row r="1726" spans="1:14" x14ac:dyDescent="0.2">
      <c r="A1726" s="246">
        <v>45077</v>
      </c>
      <c r="B1726" s="203" t="s">
        <v>541</v>
      </c>
      <c r="C1726" s="106">
        <v>6630.1</v>
      </c>
      <c r="D1726" s="203" t="s">
        <v>452</v>
      </c>
      <c r="E1726" s="203" t="s">
        <v>7126</v>
      </c>
      <c r="F1726" t="s">
        <v>3304</v>
      </c>
      <c r="H1726" s="293">
        <v>7</v>
      </c>
      <c r="I1726" s="203">
        <v>877</v>
      </c>
      <c r="J1726" s="204" t="s">
        <v>2937</v>
      </c>
      <c r="K1726" s="203">
        <v>1052.4000000000001</v>
      </c>
      <c r="L1726" s="203" t="s">
        <v>459</v>
      </c>
      <c r="M1726" s="203" t="s">
        <v>7116</v>
      </c>
      <c r="N1726" t="s">
        <v>7117</v>
      </c>
    </row>
    <row r="1727" spans="1:14" x14ac:dyDescent="0.2">
      <c r="A1727" s="246">
        <v>45055</v>
      </c>
      <c r="B1727" s="203" t="s">
        <v>541</v>
      </c>
      <c r="C1727" s="106">
        <v>6615.1</v>
      </c>
      <c r="D1727" s="203" t="s">
        <v>452</v>
      </c>
      <c r="E1727" s="203" t="s">
        <v>7115</v>
      </c>
      <c r="F1727" t="s">
        <v>4389</v>
      </c>
      <c r="H1727" s="293">
        <v>8</v>
      </c>
      <c r="I1727" s="203">
        <v>353</v>
      </c>
      <c r="J1727" s="204" t="s">
        <v>2937</v>
      </c>
      <c r="K1727" s="203">
        <v>423.6</v>
      </c>
      <c r="L1727" s="203" t="s">
        <v>459</v>
      </c>
      <c r="M1727" s="203" t="s">
        <v>7116</v>
      </c>
      <c r="N1727" t="s">
        <v>7117</v>
      </c>
    </row>
    <row r="1728" spans="1:14" x14ac:dyDescent="0.2">
      <c r="A1728" s="246">
        <v>45062</v>
      </c>
      <c r="B1728" s="203" t="s">
        <v>541</v>
      </c>
      <c r="C1728" s="106">
        <v>6630.1</v>
      </c>
      <c r="D1728" s="203" t="s">
        <v>452</v>
      </c>
      <c r="E1728" s="203" t="s">
        <v>7115</v>
      </c>
      <c r="F1728" t="s">
        <v>4389</v>
      </c>
      <c r="H1728" s="293">
        <v>4</v>
      </c>
      <c r="I1728" s="203">
        <v>353</v>
      </c>
      <c r="J1728" s="204" t="s">
        <v>2937</v>
      </c>
      <c r="K1728" s="203">
        <v>423.6</v>
      </c>
      <c r="L1728" s="203" t="s">
        <v>459</v>
      </c>
      <c r="M1728" s="203" t="s">
        <v>7116</v>
      </c>
      <c r="N1728" t="s">
        <v>7117</v>
      </c>
    </row>
    <row r="1729" spans="1:14" x14ac:dyDescent="0.2">
      <c r="A1729" s="246">
        <v>45058</v>
      </c>
      <c r="B1729" s="203" t="s">
        <v>541</v>
      </c>
      <c r="C1729" s="106">
        <v>6615.1</v>
      </c>
      <c r="D1729" s="203" t="s">
        <v>452</v>
      </c>
      <c r="E1729" s="203" t="s">
        <v>7126</v>
      </c>
      <c r="F1729" t="s">
        <v>3304</v>
      </c>
      <c r="H1729" s="293">
        <v>5</v>
      </c>
      <c r="I1729" s="203">
        <v>877</v>
      </c>
      <c r="J1729" s="204" t="s">
        <v>2937</v>
      </c>
      <c r="K1729" s="203">
        <v>1052.4000000000001</v>
      </c>
      <c r="L1729" s="203" t="s">
        <v>459</v>
      </c>
      <c r="M1729" s="203" t="s">
        <v>7116</v>
      </c>
      <c r="N1729" t="s">
        <v>7117</v>
      </c>
    </row>
    <row r="1730" spans="1:14" x14ac:dyDescent="0.2">
      <c r="A1730" s="246">
        <v>45055</v>
      </c>
      <c r="B1730" s="203" t="s">
        <v>541</v>
      </c>
      <c r="C1730" s="106">
        <v>6615.1</v>
      </c>
      <c r="D1730" s="203" t="s">
        <v>452</v>
      </c>
      <c r="E1730" s="203" t="s">
        <v>7125</v>
      </c>
      <c r="F1730" t="s">
        <v>3463</v>
      </c>
      <c r="H1730" s="293">
        <v>5</v>
      </c>
      <c r="I1730" s="203">
        <v>458</v>
      </c>
      <c r="J1730" s="204" t="s">
        <v>2937</v>
      </c>
      <c r="K1730" s="203">
        <v>549.6</v>
      </c>
      <c r="L1730" s="203" t="s">
        <v>459</v>
      </c>
      <c r="M1730" s="203" t="s">
        <v>7116</v>
      </c>
      <c r="N1730" t="s">
        <v>7117</v>
      </c>
    </row>
    <row r="1731" spans="1:14" x14ac:dyDescent="0.2">
      <c r="A1731" s="246">
        <v>45070</v>
      </c>
      <c r="B1731" s="203" t="s">
        <v>541</v>
      </c>
      <c r="C1731" s="106">
        <v>6615.1</v>
      </c>
      <c r="D1731" s="203" t="s">
        <v>452</v>
      </c>
      <c r="E1731" s="203" t="s">
        <v>7138</v>
      </c>
      <c r="F1731" t="s">
        <v>6013</v>
      </c>
      <c r="H1731" s="293">
        <v>4</v>
      </c>
      <c r="I1731" s="203">
        <v>533</v>
      </c>
      <c r="J1731" s="204" t="s">
        <v>2937</v>
      </c>
      <c r="K1731" s="203">
        <v>639.6</v>
      </c>
      <c r="L1731" s="203" t="s">
        <v>459</v>
      </c>
      <c r="M1731" s="203" t="s">
        <v>7116</v>
      </c>
      <c r="N1731" t="s">
        <v>7117</v>
      </c>
    </row>
    <row r="1732" spans="1:14" x14ac:dyDescent="0.2">
      <c r="A1732" s="246">
        <v>45048</v>
      </c>
      <c r="B1732" s="203" t="s">
        <v>541</v>
      </c>
      <c r="C1732" s="106">
        <v>6637.1</v>
      </c>
      <c r="D1732" s="203" t="s">
        <v>452</v>
      </c>
      <c r="E1732" s="203" t="s">
        <v>7122</v>
      </c>
      <c r="F1732" t="s">
        <v>3044</v>
      </c>
      <c r="H1732" s="293">
        <v>-8</v>
      </c>
      <c r="I1732" s="203">
        <v>499</v>
      </c>
      <c r="J1732" s="204" t="s">
        <v>2937</v>
      </c>
      <c r="K1732" s="203">
        <v>598.79999999999995</v>
      </c>
      <c r="L1732" s="203" t="s">
        <v>459</v>
      </c>
      <c r="M1732" s="203" t="s">
        <v>7116</v>
      </c>
      <c r="N1732" t="s">
        <v>7117</v>
      </c>
    </row>
    <row r="1733" spans="1:14" x14ac:dyDescent="0.2">
      <c r="A1733" s="246">
        <v>45076</v>
      </c>
      <c r="B1733" s="203" t="s">
        <v>541</v>
      </c>
      <c r="C1733" s="106">
        <v>6630.1</v>
      </c>
      <c r="D1733" s="203" t="s">
        <v>452</v>
      </c>
      <c r="E1733" s="203" t="s">
        <v>7142</v>
      </c>
      <c r="F1733" t="s">
        <v>3265</v>
      </c>
      <c r="H1733" s="293">
        <v>8</v>
      </c>
      <c r="I1733" s="203">
        <v>677</v>
      </c>
      <c r="J1733" s="204" t="s">
        <v>2937</v>
      </c>
      <c r="K1733" s="203">
        <v>812.4</v>
      </c>
      <c r="L1733" s="203" t="s">
        <v>459</v>
      </c>
      <c r="M1733" s="203" t="s">
        <v>7116</v>
      </c>
      <c r="N1733" t="s">
        <v>7117</v>
      </c>
    </row>
    <row r="1734" spans="1:14" x14ac:dyDescent="0.2">
      <c r="A1734" s="246">
        <v>45055</v>
      </c>
      <c r="B1734" s="203" t="s">
        <v>541</v>
      </c>
      <c r="C1734" s="106">
        <v>6615.1</v>
      </c>
      <c r="D1734" s="203" t="s">
        <v>452</v>
      </c>
      <c r="E1734" s="203" t="s">
        <v>7123</v>
      </c>
      <c r="F1734" t="s">
        <v>7124</v>
      </c>
      <c r="H1734" s="293">
        <v>6</v>
      </c>
      <c r="I1734" s="203">
        <v>615</v>
      </c>
      <c r="J1734" s="204" t="s">
        <v>2937</v>
      </c>
      <c r="K1734" s="203">
        <v>738</v>
      </c>
      <c r="L1734" s="203" t="s">
        <v>459</v>
      </c>
      <c r="M1734" s="203" t="s">
        <v>7116</v>
      </c>
      <c r="N1734" t="s">
        <v>7117</v>
      </c>
    </row>
    <row r="1735" spans="1:14" x14ac:dyDescent="0.2">
      <c r="A1735" s="246">
        <v>45055</v>
      </c>
      <c r="B1735" s="203" t="s">
        <v>541</v>
      </c>
      <c r="C1735" s="106">
        <v>6637.1</v>
      </c>
      <c r="D1735" s="203" t="s">
        <v>452</v>
      </c>
      <c r="E1735" s="203" t="s">
        <v>7138</v>
      </c>
      <c r="F1735" t="s">
        <v>6013</v>
      </c>
      <c r="H1735" s="293">
        <v>-4</v>
      </c>
      <c r="I1735" s="203">
        <v>533</v>
      </c>
      <c r="J1735" s="204" t="s">
        <v>2937</v>
      </c>
      <c r="K1735" s="203">
        <v>639.6</v>
      </c>
      <c r="L1735" s="203" t="s">
        <v>459</v>
      </c>
      <c r="M1735" s="203" t="s">
        <v>7116</v>
      </c>
      <c r="N1735" t="s">
        <v>7117</v>
      </c>
    </row>
    <row r="1736" spans="1:14" x14ac:dyDescent="0.2">
      <c r="A1736" s="246">
        <v>45063</v>
      </c>
      <c r="B1736" s="203" t="s">
        <v>541</v>
      </c>
      <c r="C1736" s="106">
        <v>6630.1</v>
      </c>
      <c r="D1736" s="203" t="s">
        <v>452</v>
      </c>
      <c r="E1736" s="203" t="s">
        <v>7115</v>
      </c>
      <c r="F1736" t="s">
        <v>4389</v>
      </c>
      <c r="H1736" s="293">
        <v>4</v>
      </c>
      <c r="I1736" s="203">
        <v>353</v>
      </c>
      <c r="J1736" s="204" t="s">
        <v>2937</v>
      </c>
      <c r="K1736" s="203">
        <v>423.6</v>
      </c>
      <c r="L1736" s="203" t="s">
        <v>459</v>
      </c>
      <c r="M1736" s="203" t="s">
        <v>7116</v>
      </c>
      <c r="N1736" t="s">
        <v>7117</v>
      </c>
    </row>
    <row r="1737" spans="1:14" x14ac:dyDescent="0.2">
      <c r="A1737" s="246">
        <v>45056</v>
      </c>
      <c r="B1737" s="106" t="s">
        <v>541</v>
      </c>
      <c r="C1737" s="106">
        <v>6615.1</v>
      </c>
      <c r="D1737" s="203" t="s">
        <v>452</v>
      </c>
      <c r="E1737" s="203" t="s">
        <v>7115</v>
      </c>
      <c r="F1737" t="s">
        <v>4389</v>
      </c>
      <c r="G1737" s="129"/>
      <c r="H1737" s="293">
        <v>4</v>
      </c>
      <c r="I1737" s="203">
        <v>353</v>
      </c>
      <c r="J1737" s="293" t="s">
        <v>2937</v>
      </c>
      <c r="K1737" s="203">
        <v>423.6</v>
      </c>
      <c r="L1737" s="203" t="s">
        <v>459</v>
      </c>
      <c r="M1737" s="203" t="s">
        <v>7116</v>
      </c>
      <c r="N1737" t="s">
        <v>7117</v>
      </c>
    </row>
    <row r="1738" spans="1:14" x14ac:dyDescent="0.2">
      <c r="A1738" s="246">
        <v>45057</v>
      </c>
      <c r="B1738" s="106" t="s">
        <v>541</v>
      </c>
      <c r="C1738" s="106">
        <v>6615.1</v>
      </c>
      <c r="D1738" s="203" t="s">
        <v>452</v>
      </c>
      <c r="E1738" s="203" t="s">
        <v>7125</v>
      </c>
      <c r="F1738" t="s">
        <v>3463</v>
      </c>
      <c r="G1738" s="129"/>
      <c r="H1738" s="293">
        <v>8</v>
      </c>
      <c r="I1738" s="203">
        <v>458</v>
      </c>
      <c r="J1738" s="293" t="s">
        <v>2937</v>
      </c>
      <c r="K1738" s="203">
        <v>549.6</v>
      </c>
      <c r="L1738" s="203" t="s">
        <v>459</v>
      </c>
      <c r="M1738" s="203" t="s">
        <v>7116</v>
      </c>
      <c r="N1738" t="s">
        <v>7117</v>
      </c>
    </row>
    <row r="1739" spans="1:14" x14ac:dyDescent="0.2">
      <c r="A1739" s="246">
        <v>45049</v>
      </c>
      <c r="B1739" s="106" t="s">
        <v>541</v>
      </c>
      <c r="C1739" s="106">
        <v>6637.1</v>
      </c>
      <c r="D1739" s="203" t="s">
        <v>452</v>
      </c>
      <c r="E1739" s="203" t="s">
        <v>7122</v>
      </c>
      <c r="F1739" t="s">
        <v>3044</v>
      </c>
      <c r="G1739" s="129"/>
      <c r="H1739" s="293">
        <v>-8</v>
      </c>
      <c r="I1739" s="203">
        <v>499</v>
      </c>
      <c r="J1739" s="293" t="s">
        <v>2937</v>
      </c>
      <c r="K1739" s="203">
        <v>598.79999999999995</v>
      </c>
      <c r="L1739" s="203" t="s">
        <v>459</v>
      </c>
      <c r="M1739" s="203" t="s">
        <v>7116</v>
      </c>
      <c r="N1739" t="s">
        <v>7117</v>
      </c>
    </row>
    <row r="1740" spans="1:14" x14ac:dyDescent="0.2">
      <c r="A1740" s="246">
        <v>45071</v>
      </c>
      <c r="B1740" s="106" t="s">
        <v>541</v>
      </c>
      <c r="C1740" s="106">
        <v>6615.1</v>
      </c>
      <c r="D1740" s="203" t="s">
        <v>452</v>
      </c>
      <c r="E1740" s="203" t="s">
        <v>7138</v>
      </c>
      <c r="F1740" t="s">
        <v>6013</v>
      </c>
      <c r="G1740" s="129"/>
      <c r="H1740" s="293">
        <v>4</v>
      </c>
      <c r="I1740" s="203">
        <v>533</v>
      </c>
      <c r="J1740" s="293" t="s">
        <v>2937</v>
      </c>
      <c r="K1740" s="203">
        <v>639.6</v>
      </c>
      <c r="L1740" s="203" t="s">
        <v>459</v>
      </c>
      <c r="M1740" s="203" t="s">
        <v>7116</v>
      </c>
      <c r="N1740" t="s">
        <v>7117</v>
      </c>
    </row>
    <row r="1741" spans="1:14" x14ac:dyDescent="0.2">
      <c r="A1741" s="246">
        <v>45068</v>
      </c>
      <c r="B1741" s="106" t="s">
        <v>541</v>
      </c>
      <c r="C1741" s="106">
        <v>6615.1</v>
      </c>
      <c r="D1741" s="203" t="s">
        <v>452</v>
      </c>
      <c r="E1741" s="203" t="s">
        <v>7126</v>
      </c>
      <c r="F1741" t="s">
        <v>3304</v>
      </c>
      <c r="G1741" s="129"/>
      <c r="H1741" s="293">
        <v>4</v>
      </c>
      <c r="I1741" s="203">
        <v>877</v>
      </c>
      <c r="J1741" s="293" t="s">
        <v>2937</v>
      </c>
      <c r="K1741" s="203">
        <v>1052.4000000000001</v>
      </c>
      <c r="L1741" s="203" t="s">
        <v>459</v>
      </c>
      <c r="M1741" s="203" t="s">
        <v>7116</v>
      </c>
      <c r="N1741" t="s">
        <v>7117</v>
      </c>
    </row>
    <row r="1742" spans="1:14" x14ac:dyDescent="0.2">
      <c r="A1742" s="246">
        <v>45058</v>
      </c>
      <c r="B1742" s="106" t="s">
        <v>541</v>
      </c>
      <c r="C1742" s="106">
        <v>6615.1</v>
      </c>
      <c r="D1742" s="203" t="s">
        <v>452</v>
      </c>
      <c r="E1742" s="203" t="s">
        <v>7125</v>
      </c>
      <c r="F1742" t="s">
        <v>3463</v>
      </c>
      <c r="G1742" s="129"/>
      <c r="H1742" s="293">
        <v>8</v>
      </c>
      <c r="I1742" s="203">
        <v>458</v>
      </c>
      <c r="J1742" s="293" t="s">
        <v>2937</v>
      </c>
      <c r="K1742" s="203">
        <v>549.6</v>
      </c>
      <c r="L1742" s="203" t="s">
        <v>459</v>
      </c>
      <c r="M1742" s="203" t="s">
        <v>7116</v>
      </c>
      <c r="N1742" t="s">
        <v>7117</v>
      </c>
    </row>
    <row r="1743" spans="1:14" x14ac:dyDescent="0.2">
      <c r="A1743" s="246">
        <v>45077</v>
      </c>
      <c r="B1743" s="106" t="s">
        <v>541</v>
      </c>
      <c r="C1743" s="106">
        <v>6630.1</v>
      </c>
      <c r="D1743" s="203" t="s">
        <v>452</v>
      </c>
      <c r="E1743" s="203" t="s">
        <v>7142</v>
      </c>
      <c r="F1743" t="s">
        <v>3265</v>
      </c>
      <c r="G1743" s="129"/>
      <c r="H1743" s="293">
        <v>8</v>
      </c>
      <c r="I1743" s="203">
        <v>677</v>
      </c>
      <c r="J1743" s="293" t="s">
        <v>2937</v>
      </c>
      <c r="K1743" s="203">
        <v>812.4</v>
      </c>
      <c r="L1743" s="203" t="s">
        <v>459</v>
      </c>
      <c r="M1743" s="203" t="s">
        <v>7116</v>
      </c>
      <c r="N1743" t="s">
        <v>7117</v>
      </c>
    </row>
    <row r="1744" spans="1:14" x14ac:dyDescent="0.2">
      <c r="A1744" s="246">
        <v>45056</v>
      </c>
      <c r="B1744" s="106" t="s">
        <v>541</v>
      </c>
      <c r="C1744" s="106">
        <v>6615.1</v>
      </c>
      <c r="D1744" s="203" t="s">
        <v>452</v>
      </c>
      <c r="E1744" s="203" t="s">
        <v>7123</v>
      </c>
      <c r="F1744" t="s">
        <v>7124</v>
      </c>
      <c r="G1744" s="129"/>
      <c r="H1744" s="293">
        <v>8</v>
      </c>
      <c r="I1744" s="203">
        <v>615</v>
      </c>
      <c r="J1744" s="293" t="s">
        <v>2937</v>
      </c>
      <c r="K1744" s="203">
        <v>738</v>
      </c>
      <c r="L1744" s="203" t="s">
        <v>459</v>
      </c>
      <c r="M1744" s="203" t="s">
        <v>7116</v>
      </c>
      <c r="N1744" t="s">
        <v>7117</v>
      </c>
    </row>
    <row r="1745" spans="1:14" x14ac:dyDescent="0.2">
      <c r="A1745" s="246">
        <v>45057</v>
      </c>
      <c r="B1745" s="106" t="s">
        <v>541</v>
      </c>
      <c r="C1745" s="106">
        <v>6615.1</v>
      </c>
      <c r="D1745" s="203" t="s">
        <v>452</v>
      </c>
      <c r="E1745" s="203" t="s">
        <v>7115</v>
      </c>
      <c r="F1745" t="s">
        <v>4389</v>
      </c>
      <c r="G1745" s="129"/>
      <c r="H1745" s="293">
        <v>8</v>
      </c>
      <c r="I1745" s="203">
        <v>353</v>
      </c>
      <c r="J1745" s="293" t="s">
        <v>2937</v>
      </c>
      <c r="K1745" s="203">
        <v>423.6</v>
      </c>
      <c r="L1745" s="203" t="s">
        <v>459</v>
      </c>
      <c r="M1745" s="203" t="s">
        <v>7116</v>
      </c>
      <c r="N1745" t="s">
        <v>7117</v>
      </c>
    </row>
    <row r="1746" spans="1:14" x14ac:dyDescent="0.2">
      <c r="A1746" s="246">
        <v>45062</v>
      </c>
      <c r="B1746" s="106" t="s">
        <v>541</v>
      </c>
      <c r="C1746" s="106">
        <v>6746.1</v>
      </c>
      <c r="D1746" s="203" t="s">
        <v>452</v>
      </c>
      <c r="E1746" s="203" t="s">
        <v>7140</v>
      </c>
      <c r="F1746" t="s">
        <v>2978</v>
      </c>
      <c r="G1746" s="129"/>
      <c r="H1746" s="293">
        <v>3</v>
      </c>
      <c r="I1746" s="203">
        <v>322</v>
      </c>
      <c r="J1746" s="293" t="s">
        <v>2937</v>
      </c>
      <c r="K1746" s="203">
        <v>386.4</v>
      </c>
      <c r="L1746" s="203" t="s">
        <v>459</v>
      </c>
      <c r="M1746" s="203" t="s">
        <v>7116</v>
      </c>
      <c r="N1746" t="s">
        <v>7117</v>
      </c>
    </row>
    <row r="1747" spans="1:14" x14ac:dyDescent="0.2">
      <c r="A1747" s="246">
        <v>45071</v>
      </c>
      <c r="B1747" s="106" t="s">
        <v>541</v>
      </c>
      <c r="C1747" s="106">
        <v>6667.1</v>
      </c>
      <c r="D1747" s="203" t="s">
        <v>452</v>
      </c>
      <c r="E1747" s="203" t="s">
        <v>7121</v>
      </c>
      <c r="F1747" t="s">
        <v>4830</v>
      </c>
      <c r="G1747" s="129"/>
      <c r="H1747" s="293">
        <v>6</v>
      </c>
      <c r="I1747" s="203">
        <v>330</v>
      </c>
      <c r="J1747" s="293" t="s">
        <v>2937</v>
      </c>
      <c r="K1747" s="203">
        <v>396</v>
      </c>
      <c r="L1747" s="203" t="s">
        <v>459</v>
      </c>
      <c r="M1747" s="203" t="s">
        <v>7116</v>
      </c>
      <c r="N1747" t="s">
        <v>7117</v>
      </c>
    </row>
    <row r="1748" spans="1:14" x14ac:dyDescent="0.2">
      <c r="A1748" s="246">
        <v>45051</v>
      </c>
      <c r="B1748" s="106" t="s">
        <v>541</v>
      </c>
      <c r="C1748" s="106">
        <v>6637.1</v>
      </c>
      <c r="D1748" s="203" t="s">
        <v>452</v>
      </c>
      <c r="E1748" s="203" t="s">
        <v>7122</v>
      </c>
      <c r="F1748" t="s">
        <v>3044</v>
      </c>
      <c r="G1748" s="129"/>
      <c r="H1748" s="293">
        <v>-8</v>
      </c>
      <c r="I1748" s="203">
        <v>499</v>
      </c>
      <c r="J1748" s="293" t="s">
        <v>2937</v>
      </c>
      <c r="K1748" s="203">
        <v>598.79999999999995</v>
      </c>
      <c r="L1748" s="203" t="s">
        <v>459</v>
      </c>
      <c r="M1748" s="203" t="s">
        <v>7116</v>
      </c>
      <c r="N1748" t="s">
        <v>7117</v>
      </c>
    </row>
    <row r="1749" spans="1:14" x14ac:dyDescent="0.2">
      <c r="A1749" s="246">
        <v>45068</v>
      </c>
      <c r="B1749" s="106" t="s">
        <v>541</v>
      </c>
      <c r="C1749" s="106">
        <v>6630.1</v>
      </c>
      <c r="D1749" s="203" t="s">
        <v>452</v>
      </c>
      <c r="E1749" s="203" t="s">
        <v>7115</v>
      </c>
      <c r="F1749" t="s">
        <v>4389</v>
      </c>
      <c r="G1749" s="129"/>
      <c r="H1749" s="293">
        <v>4</v>
      </c>
      <c r="I1749" s="203">
        <v>353</v>
      </c>
      <c r="J1749" s="293" t="s">
        <v>2937</v>
      </c>
      <c r="K1749" s="203">
        <v>423.6</v>
      </c>
      <c r="L1749" s="203" t="s">
        <v>459</v>
      </c>
      <c r="M1749" s="203" t="s">
        <v>7116</v>
      </c>
      <c r="N1749" t="s">
        <v>7117</v>
      </c>
    </row>
    <row r="1750" spans="1:14" x14ac:dyDescent="0.2">
      <c r="A1750" s="246">
        <v>45048</v>
      </c>
      <c r="B1750" s="106" t="s">
        <v>541</v>
      </c>
      <c r="C1750" s="106">
        <v>6637.1</v>
      </c>
      <c r="D1750" s="203" t="s">
        <v>452</v>
      </c>
      <c r="E1750" s="203" t="s">
        <v>7125</v>
      </c>
      <c r="F1750" t="s">
        <v>3463</v>
      </c>
      <c r="G1750" s="129"/>
      <c r="H1750" s="293">
        <v>-8</v>
      </c>
      <c r="I1750" s="203">
        <v>458</v>
      </c>
      <c r="J1750" s="293" t="s">
        <v>2937</v>
      </c>
      <c r="K1750" s="203">
        <v>549.6</v>
      </c>
      <c r="L1750" s="203" t="s">
        <v>459</v>
      </c>
      <c r="M1750" s="203" t="s">
        <v>7116</v>
      </c>
      <c r="N1750" t="s">
        <v>7117</v>
      </c>
    </row>
    <row r="1751" spans="1:14" x14ac:dyDescent="0.2">
      <c r="A1751" s="246">
        <v>45072</v>
      </c>
      <c r="B1751" s="106" t="s">
        <v>541</v>
      </c>
      <c r="C1751" s="106">
        <v>6615.1</v>
      </c>
      <c r="D1751" s="203" t="s">
        <v>452</v>
      </c>
      <c r="E1751" s="203" t="s">
        <v>7138</v>
      </c>
      <c r="F1751" t="s">
        <v>6013</v>
      </c>
      <c r="G1751" s="129"/>
      <c r="H1751" s="293">
        <v>4</v>
      </c>
      <c r="I1751" s="203">
        <v>533</v>
      </c>
      <c r="J1751" s="293" t="s">
        <v>2937</v>
      </c>
      <c r="K1751" s="203">
        <v>639.6</v>
      </c>
      <c r="L1751" s="203" t="s">
        <v>459</v>
      </c>
      <c r="M1751" s="203" t="s">
        <v>7116</v>
      </c>
      <c r="N1751" t="s">
        <v>7117</v>
      </c>
    </row>
    <row r="1752" spans="1:14" x14ac:dyDescent="0.2">
      <c r="A1752" s="246">
        <v>45057</v>
      </c>
      <c r="B1752" s="106" t="s">
        <v>541</v>
      </c>
      <c r="C1752" s="106">
        <v>6615.1</v>
      </c>
      <c r="D1752" s="203" t="s">
        <v>452</v>
      </c>
      <c r="E1752" s="203" t="s">
        <v>7123</v>
      </c>
      <c r="F1752" t="s">
        <v>7124</v>
      </c>
      <c r="G1752" s="129"/>
      <c r="H1752" s="293">
        <v>8</v>
      </c>
      <c r="I1752" s="203">
        <v>615</v>
      </c>
      <c r="J1752" s="293" t="s">
        <v>2937</v>
      </c>
      <c r="K1752" s="203">
        <v>738</v>
      </c>
      <c r="L1752" s="203" t="s">
        <v>459</v>
      </c>
      <c r="M1752" s="203" t="s">
        <v>7116</v>
      </c>
      <c r="N1752" t="s">
        <v>7117</v>
      </c>
    </row>
    <row r="1753" spans="1:14" x14ac:dyDescent="0.2">
      <c r="A1753" s="246">
        <v>45069</v>
      </c>
      <c r="B1753" s="106" t="s">
        <v>541</v>
      </c>
      <c r="C1753" s="106">
        <v>6615.1</v>
      </c>
      <c r="D1753" s="203" t="s">
        <v>452</v>
      </c>
      <c r="E1753" s="203" t="s">
        <v>7126</v>
      </c>
      <c r="F1753" t="s">
        <v>3304</v>
      </c>
      <c r="G1753" s="129"/>
      <c r="H1753" s="293">
        <v>4</v>
      </c>
      <c r="I1753" s="203">
        <v>877</v>
      </c>
      <c r="J1753" s="293" t="s">
        <v>2937</v>
      </c>
      <c r="K1753" s="203">
        <v>1052.4000000000001</v>
      </c>
      <c r="L1753" s="203" t="s">
        <v>459</v>
      </c>
      <c r="M1753" s="203" t="s">
        <v>7116</v>
      </c>
      <c r="N1753" t="s">
        <v>7117</v>
      </c>
    </row>
    <row r="1754" spans="1:14" x14ac:dyDescent="0.2">
      <c r="A1754" s="246">
        <v>45058</v>
      </c>
      <c r="B1754" s="106" t="s">
        <v>541</v>
      </c>
      <c r="C1754" s="106">
        <v>6615.1</v>
      </c>
      <c r="D1754" s="203" t="s">
        <v>452</v>
      </c>
      <c r="E1754" s="203" t="s">
        <v>7115</v>
      </c>
      <c r="F1754" t="s">
        <v>4389</v>
      </c>
      <c r="G1754" s="129"/>
      <c r="H1754" s="293">
        <v>8</v>
      </c>
      <c r="I1754" s="203">
        <v>353</v>
      </c>
      <c r="J1754" s="293" t="s">
        <v>2937</v>
      </c>
      <c r="K1754" s="203">
        <v>423.6</v>
      </c>
      <c r="L1754" s="203" t="s">
        <v>459</v>
      </c>
      <c r="M1754" s="203" t="s">
        <v>7116</v>
      </c>
      <c r="N1754" t="s">
        <v>7117</v>
      </c>
    </row>
    <row r="1755" spans="1:14" x14ac:dyDescent="0.2">
      <c r="A1755" s="246">
        <v>45075</v>
      </c>
      <c r="B1755" s="106" t="s">
        <v>541</v>
      </c>
      <c r="C1755" s="106">
        <v>6667.1</v>
      </c>
      <c r="D1755" s="203" t="s">
        <v>452</v>
      </c>
      <c r="E1755" s="203" t="s">
        <v>7121</v>
      </c>
      <c r="F1755" t="s">
        <v>4830</v>
      </c>
      <c r="G1755" s="129"/>
      <c r="H1755" s="293">
        <v>8</v>
      </c>
      <c r="I1755" s="203">
        <v>330</v>
      </c>
      <c r="J1755" s="293" t="s">
        <v>2937</v>
      </c>
      <c r="K1755" s="203">
        <v>396</v>
      </c>
      <c r="L1755" s="203" t="s">
        <v>459</v>
      </c>
      <c r="M1755" s="203" t="s">
        <v>7116</v>
      </c>
      <c r="N1755" t="s">
        <v>7117</v>
      </c>
    </row>
    <row r="1756" spans="1:14" x14ac:dyDescent="0.2">
      <c r="A1756" s="246">
        <v>45069</v>
      </c>
      <c r="B1756" s="106" t="s">
        <v>541</v>
      </c>
      <c r="C1756" s="106">
        <v>6630.1</v>
      </c>
      <c r="D1756" s="203" t="s">
        <v>452</v>
      </c>
      <c r="E1756" s="203" t="s">
        <v>7115</v>
      </c>
      <c r="F1756" t="s">
        <v>4389</v>
      </c>
      <c r="G1756" s="129"/>
      <c r="H1756" s="293">
        <v>4</v>
      </c>
      <c r="I1756" s="203">
        <v>353</v>
      </c>
      <c r="J1756" s="293" t="s">
        <v>2937</v>
      </c>
      <c r="K1756" s="203">
        <v>423.6</v>
      </c>
      <c r="L1756" s="203" t="s">
        <v>459</v>
      </c>
      <c r="M1756" s="203" t="s">
        <v>7116</v>
      </c>
      <c r="N1756" t="s">
        <v>7117</v>
      </c>
    </row>
    <row r="1757" spans="1:14" x14ac:dyDescent="0.2">
      <c r="A1757" s="246">
        <v>45063</v>
      </c>
      <c r="B1757" s="106" t="s">
        <v>541</v>
      </c>
      <c r="C1757" s="106">
        <v>6746.1</v>
      </c>
      <c r="D1757" s="203" t="s">
        <v>452</v>
      </c>
      <c r="E1757" s="203" t="s">
        <v>7140</v>
      </c>
      <c r="F1757" t="s">
        <v>2978</v>
      </c>
      <c r="G1757" s="129"/>
      <c r="H1757" s="293">
        <v>3</v>
      </c>
      <c r="I1757" s="203">
        <v>322</v>
      </c>
      <c r="J1757" s="293" t="s">
        <v>2937</v>
      </c>
      <c r="K1757" s="203">
        <v>386.4</v>
      </c>
      <c r="L1757" s="203" t="s">
        <v>459</v>
      </c>
      <c r="M1757" s="203" t="s">
        <v>7116</v>
      </c>
      <c r="N1757" t="s">
        <v>7117</v>
      </c>
    </row>
    <row r="1758" spans="1:14" x14ac:dyDescent="0.2">
      <c r="A1758" s="246">
        <v>45058</v>
      </c>
      <c r="B1758" s="106" t="s">
        <v>541</v>
      </c>
      <c r="C1758" s="106">
        <v>6615.1</v>
      </c>
      <c r="D1758" s="203" t="s">
        <v>452</v>
      </c>
      <c r="E1758" s="203" t="s">
        <v>7123</v>
      </c>
      <c r="F1758" t="s">
        <v>7124</v>
      </c>
      <c r="G1758" s="129"/>
      <c r="H1758" s="293">
        <v>8</v>
      </c>
      <c r="I1758" s="203">
        <v>615</v>
      </c>
      <c r="J1758" s="293" t="s">
        <v>2937</v>
      </c>
      <c r="K1758" s="203">
        <v>738</v>
      </c>
      <c r="L1758" s="203" t="s">
        <v>459</v>
      </c>
      <c r="M1758" s="203" t="s">
        <v>7116</v>
      </c>
      <c r="N1758" t="s">
        <v>7117</v>
      </c>
    </row>
    <row r="1759" spans="1:14" x14ac:dyDescent="0.2">
      <c r="A1759" s="246">
        <v>45071</v>
      </c>
      <c r="B1759" s="106" t="s">
        <v>541</v>
      </c>
      <c r="C1759" s="106">
        <v>6615.1</v>
      </c>
      <c r="D1759" s="203" t="s">
        <v>452</v>
      </c>
      <c r="E1759" s="203" t="s">
        <v>7126</v>
      </c>
      <c r="F1759" t="s">
        <v>3304</v>
      </c>
      <c r="G1759" s="129"/>
      <c r="H1759" s="293">
        <v>4</v>
      </c>
      <c r="I1759" s="203">
        <v>877</v>
      </c>
      <c r="J1759" s="293" t="s">
        <v>2937</v>
      </c>
      <c r="K1759" s="203">
        <v>1052.4000000000001</v>
      </c>
      <c r="L1759" s="203" t="s">
        <v>459</v>
      </c>
      <c r="M1759" s="203" t="s">
        <v>7116</v>
      </c>
      <c r="N1759" t="s">
        <v>7117</v>
      </c>
    </row>
    <row r="1760" spans="1:14" x14ac:dyDescent="0.2">
      <c r="A1760" s="246">
        <v>45048</v>
      </c>
      <c r="B1760" s="106" t="s">
        <v>541</v>
      </c>
      <c r="C1760" s="106">
        <v>6637.1</v>
      </c>
      <c r="D1760" s="203" t="s">
        <v>452</v>
      </c>
      <c r="E1760" s="203" t="s">
        <v>7115</v>
      </c>
      <c r="F1760" t="s">
        <v>4389</v>
      </c>
      <c r="G1760" s="129"/>
      <c r="H1760" s="293">
        <v>-4</v>
      </c>
      <c r="I1760" s="203">
        <v>353</v>
      </c>
      <c r="J1760" s="293" t="s">
        <v>2937</v>
      </c>
      <c r="K1760" s="203">
        <v>423.6</v>
      </c>
      <c r="L1760" s="203" t="s">
        <v>459</v>
      </c>
      <c r="M1760" s="203" t="s">
        <v>7116</v>
      </c>
      <c r="N1760" t="s">
        <v>7117</v>
      </c>
    </row>
    <row r="1761" spans="1:14" x14ac:dyDescent="0.2">
      <c r="A1761" s="246">
        <v>45076</v>
      </c>
      <c r="B1761" s="106" t="s">
        <v>541</v>
      </c>
      <c r="C1761" s="106">
        <v>6667.1</v>
      </c>
      <c r="D1761" s="203" t="s">
        <v>452</v>
      </c>
      <c r="E1761" s="203" t="s">
        <v>7121</v>
      </c>
      <c r="F1761" t="s">
        <v>4830</v>
      </c>
      <c r="G1761" s="129"/>
      <c r="H1761" s="293">
        <v>8</v>
      </c>
      <c r="I1761" s="203">
        <v>330</v>
      </c>
      <c r="J1761" s="293" t="s">
        <v>2937</v>
      </c>
      <c r="K1761" s="203">
        <v>396</v>
      </c>
      <c r="L1761" s="203" t="s">
        <v>459</v>
      </c>
      <c r="M1761" s="203" t="s">
        <v>7116</v>
      </c>
      <c r="N1761" t="s">
        <v>7117</v>
      </c>
    </row>
    <row r="1762" spans="1:14" x14ac:dyDescent="0.2">
      <c r="A1762" s="246">
        <v>45076</v>
      </c>
      <c r="B1762" s="106" t="s">
        <v>541</v>
      </c>
      <c r="C1762" s="106">
        <v>6615.1</v>
      </c>
      <c r="D1762" s="203" t="s">
        <v>452</v>
      </c>
      <c r="E1762" s="203" t="s">
        <v>7115</v>
      </c>
      <c r="F1762" t="s">
        <v>4389</v>
      </c>
      <c r="G1762" s="129"/>
      <c r="H1762" s="293">
        <v>8</v>
      </c>
      <c r="I1762" s="203">
        <v>353</v>
      </c>
      <c r="J1762" s="293" t="s">
        <v>2937</v>
      </c>
      <c r="K1762" s="203">
        <v>423.6</v>
      </c>
      <c r="L1762" s="203" t="s">
        <v>459</v>
      </c>
      <c r="M1762" s="203" t="s">
        <v>7116</v>
      </c>
      <c r="N1762" t="s">
        <v>7117</v>
      </c>
    </row>
    <row r="1763" spans="1:14" x14ac:dyDescent="0.2">
      <c r="A1763" s="246">
        <v>45062</v>
      </c>
      <c r="B1763" s="106" t="s">
        <v>541</v>
      </c>
      <c r="C1763" s="106">
        <v>6542.1</v>
      </c>
      <c r="D1763" s="203" t="s">
        <v>452</v>
      </c>
      <c r="E1763" s="203" t="s">
        <v>7142</v>
      </c>
      <c r="F1763" t="s">
        <v>3265</v>
      </c>
      <c r="G1763" s="129"/>
      <c r="H1763" s="293">
        <v>4</v>
      </c>
      <c r="I1763" s="203">
        <v>677</v>
      </c>
      <c r="J1763" s="293" t="s">
        <v>2937</v>
      </c>
      <c r="K1763" s="203">
        <v>812.4</v>
      </c>
      <c r="L1763" s="203" t="s">
        <v>459</v>
      </c>
      <c r="M1763" s="203" t="s">
        <v>7116</v>
      </c>
      <c r="N1763" t="s">
        <v>7117</v>
      </c>
    </row>
    <row r="1764" spans="1:14" x14ac:dyDescent="0.2">
      <c r="A1764" s="246">
        <v>45064</v>
      </c>
      <c r="B1764" s="106" t="s">
        <v>541</v>
      </c>
      <c r="C1764" s="106">
        <v>6746.1</v>
      </c>
      <c r="D1764" s="203" t="s">
        <v>452</v>
      </c>
      <c r="E1764" s="203" t="s">
        <v>7140</v>
      </c>
      <c r="F1764" t="s">
        <v>2978</v>
      </c>
      <c r="G1764" s="129"/>
      <c r="H1764" s="293">
        <v>2</v>
      </c>
      <c r="I1764" s="203">
        <v>322</v>
      </c>
      <c r="J1764" s="293" t="s">
        <v>2937</v>
      </c>
      <c r="K1764" s="203">
        <v>386.4</v>
      </c>
      <c r="L1764" s="203" t="s">
        <v>459</v>
      </c>
      <c r="M1764" s="203" t="s">
        <v>7116</v>
      </c>
      <c r="N1764" t="s">
        <v>7117</v>
      </c>
    </row>
    <row r="1765" spans="1:14" x14ac:dyDescent="0.2">
      <c r="A1765" s="246">
        <v>45072</v>
      </c>
      <c r="B1765" s="106" t="s">
        <v>541</v>
      </c>
      <c r="C1765" s="106">
        <v>6615.1</v>
      </c>
      <c r="D1765" s="203" t="s">
        <v>452</v>
      </c>
      <c r="E1765" s="203" t="s">
        <v>7126</v>
      </c>
      <c r="F1765" t="s">
        <v>3304</v>
      </c>
      <c r="G1765" s="129"/>
      <c r="H1765" s="293">
        <v>3</v>
      </c>
      <c r="I1765" s="203">
        <v>877</v>
      </c>
      <c r="J1765" s="293" t="s">
        <v>2937</v>
      </c>
      <c r="K1765" s="203">
        <v>1052.4000000000001</v>
      </c>
      <c r="L1765" s="203" t="s">
        <v>459</v>
      </c>
      <c r="M1765" s="203" t="s">
        <v>7116</v>
      </c>
      <c r="N1765" t="s">
        <v>7117</v>
      </c>
    </row>
    <row r="1766" spans="1:14" x14ac:dyDescent="0.2">
      <c r="A1766" s="246">
        <v>45049</v>
      </c>
      <c r="B1766" s="106" t="s">
        <v>541</v>
      </c>
      <c r="C1766" s="106">
        <v>6637.1</v>
      </c>
      <c r="D1766" s="203" t="s">
        <v>452</v>
      </c>
      <c r="E1766" s="203" t="s">
        <v>7115</v>
      </c>
      <c r="F1766" t="s">
        <v>4389</v>
      </c>
      <c r="G1766" s="129"/>
      <c r="H1766" s="293">
        <v>-3</v>
      </c>
      <c r="I1766" s="203">
        <v>353</v>
      </c>
      <c r="J1766" s="293" t="s">
        <v>2937</v>
      </c>
      <c r="K1766" s="203">
        <v>423.6</v>
      </c>
      <c r="L1766" s="203" t="s">
        <v>459</v>
      </c>
      <c r="M1766" s="203" t="s">
        <v>7116</v>
      </c>
      <c r="N1766" t="s">
        <v>7117</v>
      </c>
    </row>
    <row r="1767" spans="1:14" x14ac:dyDescent="0.2">
      <c r="A1767" s="246">
        <v>45077</v>
      </c>
      <c r="B1767" s="106" t="s">
        <v>541</v>
      </c>
      <c r="C1767" s="106">
        <v>6667.1</v>
      </c>
      <c r="D1767" s="203" t="s">
        <v>452</v>
      </c>
      <c r="E1767" s="203" t="s">
        <v>7121</v>
      </c>
      <c r="F1767" t="s">
        <v>4830</v>
      </c>
      <c r="G1767" s="129"/>
      <c r="H1767" s="293">
        <v>8</v>
      </c>
      <c r="I1767" s="203">
        <v>330</v>
      </c>
      <c r="J1767" s="293" t="s">
        <v>2937</v>
      </c>
      <c r="K1767" s="203">
        <v>396</v>
      </c>
      <c r="L1767" s="203" t="s">
        <v>459</v>
      </c>
      <c r="M1767" s="203" t="s">
        <v>7116</v>
      </c>
      <c r="N1767" t="s">
        <v>7117</v>
      </c>
    </row>
    <row r="1768" spans="1:14" x14ac:dyDescent="0.2">
      <c r="A1768" s="246">
        <v>45077</v>
      </c>
      <c r="B1768" s="106" t="s">
        <v>541</v>
      </c>
      <c r="C1768" s="106">
        <v>6615.1</v>
      </c>
      <c r="D1768" s="203" t="s">
        <v>452</v>
      </c>
      <c r="E1768" s="203" t="s">
        <v>7115</v>
      </c>
      <c r="F1768" t="s">
        <v>4389</v>
      </c>
      <c r="G1768" s="129"/>
      <c r="H1768" s="293">
        <v>6.5</v>
      </c>
      <c r="I1768" s="203">
        <v>353</v>
      </c>
      <c r="J1768" s="293" t="s">
        <v>2937</v>
      </c>
      <c r="K1768" s="203">
        <v>423.6</v>
      </c>
      <c r="L1768" s="203" t="s">
        <v>459</v>
      </c>
      <c r="M1768" s="203" t="s">
        <v>7116</v>
      </c>
      <c r="N1768" t="s">
        <v>7117</v>
      </c>
    </row>
    <row r="1769" spans="1:14" x14ac:dyDescent="0.2">
      <c r="A1769" s="246">
        <v>45075</v>
      </c>
      <c r="B1769" s="106" t="s">
        <v>541</v>
      </c>
      <c r="C1769" s="106">
        <v>6500.1</v>
      </c>
      <c r="D1769" s="203" t="s">
        <v>452</v>
      </c>
      <c r="E1769" s="203" t="s">
        <v>7138</v>
      </c>
      <c r="F1769" t="s">
        <v>6013</v>
      </c>
      <c r="G1769" s="129"/>
      <c r="H1769" s="293">
        <v>2</v>
      </c>
      <c r="I1769" s="203">
        <v>533</v>
      </c>
      <c r="J1769" s="293" t="s">
        <v>2937</v>
      </c>
      <c r="K1769" s="203">
        <v>639.6</v>
      </c>
      <c r="L1769" s="203" t="s">
        <v>459</v>
      </c>
      <c r="M1769" s="203" t="s">
        <v>7116</v>
      </c>
      <c r="N1769" t="s">
        <v>7117</v>
      </c>
    </row>
    <row r="1770" spans="1:14" x14ac:dyDescent="0.2">
      <c r="A1770" s="246">
        <v>45065</v>
      </c>
      <c r="B1770" s="106" t="s">
        <v>541</v>
      </c>
      <c r="C1770" s="106">
        <v>6746.1</v>
      </c>
      <c r="D1770" s="203" t="s">
        <v>452</v>
      </c>
      <c r="E1770" s="203" t="s">
        <v>7140</v>
      </c>
      <c r="F1770" t="s">
        <v>2978</v>
      </c>
      <c r="G1770" s="129"/>
      <c r="H1770" s="293">
        <v>2</v>
      </c>
      <c r="I1770" s="203">
        <v>322</v>
      </c>
      <c r="J1770" s="293" t="s">
        <v>2937</v>
      </c>
      <c r="K1770" s="203">
        <v>386.4</v>
      </c>
      <c r="L1770" s="203" t="s">
        <v>459</v>
      </c>
      <c r="M1770" s="203" t="s">
        <v>7116</v>
      </c>
      <c r="N1770" t="s">
        <v>7117</v>
      </c>
    </row>
    <row r="1771" spans="1:14" x14ac:dyDescent="0.2">
      <c r="A1771" s="246">
        <v>45068</v>
      </c>
      <c r="B1771" s="106" t="s">
        <v>541</v>
      </c>
      <c r="C1771" s="106">
        <v>6630.1</v>
      </c>
      <c r="D1771" s="203" t="s">
        <v>452</v>
      </c>
      <c r="E1771" s="203" t="s">
        <v>7126</v>
      </c>
      <c r="F1771" t="s">
        <v>3304</v>
      </c>
      <c r="G1771" s="129"/>
      <c r="H1771" s="293">
        <v>4</v>
      </c>
      <c r="I1771" s="203">
        <v>877</v>
      </c>
      <c r="J1771" s="293" t="s">
        <v>2937</v>
      </c>
      <c r="K1771" s="203">
        <v>1052.4000000000001</v>
      </c>
      <c r="L1771" s="203" t="s">
        <v>459</v>
      </c>
      <c r="M1771" s="203" t="s">
        <v>7116</v>
      </c>
      <c r="N1771" t="s">
        <v>7117</v>
      </c>
    </row>
    <row r="1772" spans="1:14" x14ac:dyDescent="0.2">
      <c r="A1772" s="246">
        <v>45063</v>
      </c>
      <c r="B1772" s="106" t="s">
        <v>541</v>
      </c>
      <c r="C1772" s="106">
        <v>6542.1</v>
      </c>
      <c r="D1772" s="203" t="s">
        <v>452</v>
      </c>
      <c r="E1772" s="203" t="s">
        <v>7142</v>
      </c>
      <c r="F1772" t="s">
        <v>3265</v>
      </c>
      <c r="G1772" s="129"/>
      <c r="H1772" s="293">
        <v>3</v>
      </c>
      <c r="I1772" s="203">
        <v>677</v>
      </c>
      <c r="J1772" s="293" t="s">
        <v>2937</v>
      </c>
      <c r="K1772" s="203">
        <v>812.4</v>
      </c>
      <c r="L1772" s="203" t="s">
        <v>459</v>
      </c>
      <c r="M1772" s="203" t="s">
        <v>7116</v>
      </c>
      <c r="N1772" t="s">
        <v>7117</v>
      </c>
    </row>
    <row r="1773" spans="1:14" x14ac:dyDescent="0.2">
      <c r="A1773" s="246">
        <v>45051</v>
      </c>
      <c r="B1773" s="106" t="s">
        <v>541</v>
      </c>
      <c r="C1773" s="106">
        <v>6637.1</v>
      </c>
      <c r="D1773" s="203" t="s">
        <v>452</v>
      </c>
      <c r="E1773" s="203" t="s">
        <v>7115</v>
      </c>
      <c r="F1773" t="s">
        <v>4389</v>
      </c>
      <c r="G1773" s="129"/>
      <c r="H1773" s="293">
        <v>-8</v>
      </c>
      <c r="I1773" s="203">
        <v>353</v>
      </c>
      <c r="J1773" s="293" t="s">
        <v>2937</v>
      </c>
      <c r="K1773" s="203">
        <v>423.6</v>
      </c>
      <c r="L1773" s="203" t="s">
        <v>459</v>
      </c>
      <c r="M1773" s="203" t="s">
        <v>7116</v>
      </c>
      <c r="N1773" t="s">
        <v>7117</v>
      </c>
    </row>
    <row r="1774" spans="1:14" x14ac:dyDescent="0.2">
      <c r="A1774" s="246">
        <v>45068</v>
      </c>
      <c r="B1774" s="106" t="s">
        <v>541</v>
      </c>
      <c r="C1774" s="106">
        <v>6681.1</v>
      </c>
      <c r="D1774" s="203" t="s">
        <v>452</v>
      </c>
      <c r="E1774" s="203" t="s">
        <v>7121</v>
      </c>
      <c r="F1774" t="s">
        <v>4830</v>
      </c>
      <c r="G1774" s="129"/>
      <c r="H1774" s="293">
        <v>7</v>
      </c>
      <c r="I1774" s="203">
        <v>330</v>
      </c>
      <c r="J1774" s="293" t="s">
        <v>2937</v>
      </c>
      <c r="K1774" s="203">
        <v>396</v>
      </c>
      <c r="L1774" s="203" t="s">
        <v>459</v>
      </c>
      <c r="M1774" s="203" t="s">
        <v>7116</v>
      </c>
      <c r="N1774" t="s">
        <v>7117</v>
      </c>
    </row>
    <row r="1775" spans="1:14" x14ac:dyDescent="0.2">
      <c r="A1775" s="246">
        <v>45068</v>
      </c>
      <c r="B1775" s="106" t="s">
        <v>541</v>
      </c>
      <c r="C1775" s="106">
        <v>6615.1</v>
      </c>
      <c r="D1775" s="203" t="s">
        <v>452</v>
      </c>
      <c r="E1775" s="203" t="s">
        <v>7115</v>
      </c>
      <c r="F1775" t="s">
        <v>4389</v>
      </c>
      <c r="G1775" s="129"/>
      <c r="H1775" s="293">
        <v>4</v>
      </c>
      <c r="I1775" s="203">
        <v>353</v>
      </c>
      <c r="J1775" s="293" t="s">
        <v>2937</v>
      </c>
      <c r="K1775" s="203">
        <v>423.6</v>
      </c>
      <c r="L1775" s="203" t="s">
        <v>459</v>
      </c>
      <c r="M1775" s="203" t="s">
        <v>7116</v>
      </c>
      <c r="N1775" t="s">
        <v>7117</v>
      </c>
    </row>
    <row r="1776" spans="1:14" x14ac:dyDescent="0.2">
      <c r="A1776" s="246">
        <v>45069</v>
      </c>
      <c r="B1776" s="106" t="s">
        <v>541</v>
      </c>
      <c r="C1776" s="106">
        <v>6630.1</v>
      </c>
      <c r="D1776" s="203" t="s">
        <v>452</v>
      </c>
      <c r="E1776" s="203" t="s">
        <v>7126</v>
      </c>
      <c r="F1776" t="s">
        <v>3304</v>
      </c>
      <c r="G1776" s="129"/>
      <c r="H1776" s="293">
        <v>4</v>
      </c>
      <c r="I1776" s="203">
        <v>877</v>
      </c>
      <c r="J1776" s="293" t="s">
        <v>2937</v>
      </c>
      <c r="K1776" s="203">
        <v>1052.4000000000001</v>
      </c>
      <c r="L1776" s="203" t="s">
        <v>459</v>
      </c>
      <c r="M1776" s="203" t="s">
        <v>7116</v>
      </c>
      <c r="N1776" t="s">
        <v>7117</v>
      </c>
    </row>
    <row r="1777" spans="1:14" x14ac:dyDescent="0.2">
      <c r="A1777" s="246">
        <v>45064</v>
      </c>
      <c r="B1777" s="106" t="s">
        <v>541</v>
      </c>
      <c r="C1777" s="106">
        <v>6542.1</v>
      </c>
      <c r="D1777" s="203" t="s">
        <v>452</v>
      </c>
      <c r="E1777" s="203" t="s">
        <v>7142</v>
      </c>
      <c r="F1777" t="s">
        <v>3265</v>
      </c>
      <c r="G1777" s="129"/>
      <c r="H1777" s="293">
        <v>2</v>
      </c>
      <c r="I1777" s="203">
        <v>677</v>
      </c>
      <c r="J1777" s="293" t="s">
        <v>2937</v>
      </c>
      <c r="K1777" s="203">
        <v>812.4</v>
      </c>
      <c r="L1777" s="203" t="s">
        <v>459</v>
      </c>
      <c r="M1777" s="203" t="s">
        <v>7116</v>
      </c>
      <c r="N1777" t="s">
        <v>7117</v>
      </c>
    </row>
    <row r="1778" spans="1:14" x14ac:dyDescent="0.2">
      <c r="A1778" s="246">
        <v>45076</v>
      </c>
      <c r="B1778" s="106" t="s">
        <v>541</v>
      </c>
      <c r="C1778" s="106">
        <v>6500.1</v>
      </c>
      <c r="D1778" s="203" t="s">
        <v>452</v>
      </c>
      <c r="E1778" s="203" t="s">
        <v>7138</v>
      </c>
      <c r="F1778" t="s">
        <v>6013</v>
      </c>
      <c r="G1778" s="129"/>
      <c r="H1778" s="293">
        <v>2</v>
      </c>
      <c r="I1778" s="203">
        <v>533</v>
      </c>
      <c r="J1778" s="293" t="s">
        <v>2937</v>
      </c>
      <c r="K1778" s="203">
        <v>639.6</v>
      </c>
      <c r="L1778" s="203" t="s">
        <v>459</v>
      </c>
      <c r="M1778" s="203" t="s">
        <v>7116</v>
      </c>
      <c r="N1778" t="s">
        <v>7117</v>
      </c>
    </row>
    <row r="1779" spans="1:14" x14ac:dyDescent="0.2">
      <c r="A1779" s="246">
        <v>45048</v>
      </c>
      <c r="B1779" s="106" t="s">
        <v>541</v>
      </c>
      <c r="C1779" s="106">
        <v>6615.1</v>
      </c>
      <c r="D1779" s="203" t="s">
        <v>452</v>
      </c>
      <c r="E1779" s="203" t="s">
        <v>7115</v>
      </c>
      <c r="F1779" t="s">
        <v>4389</v>
      </c>
      <c r="G1779" s="129"/>
      <c r="H1779" s="293">
        <v>4</v>
      </c>
      <c r="I1779" s="203">
        <v>353</v>
      </c>
      <c r="J1779" s="293" t="s">
        <v>2937</v>
      </c>
      <c r="K1779" s="203">
        <v>423.6</v>
      </c>
      <c r="L1779" s="203" t="s">
        <v>459</v>
      </c>
      <c r="M1779" s="203" t="s">
        <v>7116</v>
      </c>
      <c r="N1779" t="s">
        <v>7117</v>
      </c>
    </row>
    <row r="1780" spans="1:14" x14ac:dyDescent="0.2">
      <c r="A1780" s="246">
        <v>45069</v>
      </c>
      <c r="B1780" s="106" t="s">
        <v>541</v>
      </c>
      <c r="C1780" s="106">
        <v>6681.1</v>
      </c>
      <c r="D1780" s="203" t="s">
        <v>452</v>
      </c>
      <c r="E1780" s="203" t="s">
        <v>7121</v>
      </c>
      <c r="F1780" t="s">
        <v>4830</v>
      </c>
      <c r="G1780" s="129"/>
      <c r="H1780" s="293">
        <v>8</v>
      </c>
      <c r="I1780" s="203">
        <v>330</v>
      </c>
      <c r="J1780" s="293" t="s">
        <v>2937</v>
      </c>
      <c r="K1780" s="203">
        <v>396</v>
      </c>
      <c r="L1780" s="203" t="s">
        <v>459</v>
      </c>
      <c r="M1780" s="203" t="s">
        <v>7116</v>
      </c>
      <c r="N1780" t="s">
        <v>7117</v>
      </c>
    </row>
    <row r="1781" spans="1:14" x14ac:dyDescent="0.2">
      <c r="A1781" s="246">
        <v>45069</v>
      </c>
      <c r="B1781" s="106" t="s">
        <v>541</v>
      </c>
      <c r="C1781" s="106">
        <v>6615.1</v>
      </c>
      <c r="D1781" s="203" t="s">
        <v>452</v>
      </c>
      <c r="E1781" s="203" t="s">
        <v>7115</v>
      </c>
      <c r="F1781" t="s">
        <v>4389</v>
      </c>
      <c r="G1781" s="129"/>
      <c r="H1781" s="293">
        <v>4</v>
      </c>
      <c r="I1781" s="203">
        <v>353</v>
      </c>
      <c r="J1781" s="293" t="s">
        <v>2937</v>
      </c>
      <c r="K1781" s="203">
        <v>423.6</v>
      </c>
      <c r="L1781" s="203" t="s">
        <v>459</v>
      </c>
      <c r="M1781" s="203" t="s">
        <v>7116</v>
      </c>
      <c r="N1781" t="s">
        <v>7117</v>
      </c>
    </row>
    <row r="1782" spans="1:14" x14ac:dyDescent="0.2">
      <c r="A1782" s="246">
        <v>45075</v>
      </c>
      <c r="B1782" s="106" t="s">
        <v>541</v>
      </c>
      <c r="C1782" s="106">
        <v>6500.1</v>
      </c>
      <c r="D1782" s="203" t="s">
        <v>452</v>
      </c>
      <c r="E1782" s="203" t="s">
        <v>7140</v>
      </c>
      <c r="F1782" t="s">
        <v>2978</v>
      </c>
      <c r="G1782" s="129"/>
      <c r="H1782" s="293">
        <v>2</v>
      </c>
      <c r="I1782" s="203">
        <v>322</v>
      </c>
      <c r="J1782" s="293" t="s">
        <v>2937</v>
      </c>
      <c r="K1782" s="203">
        <v>386.4</v>
      </c>
      <c r="L1782" s="203" t="s">
        <v>459</v>
      </c>
      <c r="M1782" s="203" t="s">
        <v>7116</v>
      </c>
      <c r="N1782" t="s">
        <v>7117</v>
      </c>
    </row>
    <row r="1783" spans="1:14" x14ac:dyDescent="0.2">
      <c r="A1783" s="246">
        <v>45070</v>
      </c>
      <c r="B1783" s="106" t="s">
        <v>541</v>
      </c>
      <c r="C1783" s="106">
        <v>6630.1</v>
      </c>
      <c r="D1783" s="203" t="s">
        <v>452</v>
      </c>
      <c r="E1783" s="203" t="s">
        <v>7126</v>
      </c>
      <c r="F1783" t="s">
        <v>3304</v>
      </c>
      <c r="G1783" s="129"/>
      <c r="H1783" s="293">
        <v>4</v>
      </c>
      <c r="I1783" s="203">
        <v>877</v>
      </c>
      <c r="J1783" s="293" t="s">
        <v>2937</v>
      </c>
      <c r="K1783" s="203">
        <v>1052.4000000000001</v>
      </c>
      <c r="L1783" s="203" t="s">
        <v>459</v>
      </c>
      <c r="M1783" s="203" t="s">
        <v>7116</v>
      </c>
      <c r="N1783" t="s">
        <v>7117</v>
      </c>
    </row>
    <row r="1784" spans="1:14" x14ac:dyDescent="0.2">
      <c r="A1784" s="246">
        <v>45062</v>
      </c>
      <c r="B1784" s="106" t="s">
        <v>541</v>
      </c>
      <c r="C1784" s="106">
        <v>6630.1</v>
      </c>
      <c r="D1784" s="203" t="s">
        <v>452</v>
      </c>
      <c r="E1784" s="203" t="s">
        <v>7142</v>
      </c>
      <c r="F1784" t="s">
        <v>3265</v>
      </c>
      <c r="G1784" s="129"/>
      <c r="H1784" s="293">
        <v>4</v>
      </c>
      <c r="I1784" s="203">
        <v>677</v>
      </c>
      <c r="J1784" s="293" t="s">
        <v>2937</v>
      </c>
      <c r="K1784" s="203">
        <v>812.4</v>
      </c>
      <c r="L1784" s="203" t="s">
        <v>459</v>
      </c>
      <c r="M1784" s="203" t="s">
        <v>7116</v>
      </c>
      <c r="N1784" t="s">
        <v>7117</v>
      </c>
    </row>
    <row r="1785" spans="1:14" x14ac:dyDescent="0.2">
      <c r="A1785" s="246">
        <v>45049</v>
      </c>
      <c r="B1785" s="106" t="s">
        <v>541</v>
      </c>
      <c r="C1785" s="106">
        <v>6615.1</v>
      </c>
      <c r="D1785" s="203" t="s">
        <v>452</v>
      </c>
      <c r="E1785" s="203" t="s">
        <v>7115</v>
      </c>
      <c r="F1785" t="s">
        <v>4389</v>
      </c>
      <c r="G1785" s="129"/>
      <c r="H1785" s="293">
        <v>3</v>
      </c>
      <c r="I1785" s="203">
        <v>353</v>
      </c>
      <c r="J1785" s="293" t="s">
        <v>2937</v>
      </c>
      <c r="K1785" s="203">
        <v>423.6</v>
      </c>
      <c r="L1785" s="203" t="s">
        <v>459</v>
      </c>
      <c r="M1785" s="203" t="s">
        <v>7116</v>
      </c>
      <c r="N1785" t="s">
        <v>7117</v>
      </c>
    </row>
    <row r="1786" spans="1:14" x14ac:dyDescent="0.2">
      <c r="A1786" s="246">
        <v>45068</v>
      </c>
      <c r="B1786" s="106" t="s">
        <v>541</v>
      </c>
      <c r="C1786" s="106">
        <v>6500.1</v>
      </c>
      <c r="D1786" s="203" t="s">
        <v>452</v>
      </c>
      <c r="E1786" s="203" t="s">
        <v>7138</v>
      </c>
      <c r="F1786" t="s">
        <v>6013</v>
      </c>
      <c r="G1786" s="129"/>
      <c r="H1786" s="293">
        <v>4</v>
      </c>
      <c r="I1786" s="203">
        <v>533</v>
      </c>
      <c r="J1786" s="293" t="s">
        <v>2937</v>
      </c>
      <c r="K1786" s="203">
        <v>639.6</v>
      </c>
      <c r="L1786" s="203" t="s">
        <v>459</v>
      </c>
      <c r="M1786" s="203" t="s">
        <v>7116</v>
      </c>
      <c r="N1786" t="s">
        <v>7117</v>
      </c>
    </row>
    <row r="1787" spans="1:14" x14ac:dyDescent="0.2">
      <c r="A1787" s="246">
        <v>45070</v>
      </c>
      <c r="B1787" s="106" t="s">
        <v>541</v>
      </c>
      <c r="C1787" s="106">
        <v>6681.1</v>
      </c>
      <c r="D1787" s="203" t="s">
        <v>452</v>
      </c>
      <c r="E1787" s="203" t="s">
        <v>7121</v>
      </c>
      <c r="F1787" t="s">
        <v>4830</v>
      </c>
      <c r="G1787" s="129"/>
      <c r="H1787" s="293">
        <v>8</v>
      </c>
      <c r="I1787" s="203">
        <v>330</v>
      </c>
      <c r="J1787" s="293" t="s">
        <v>2937</v>
      </c>
      <c r="K1787" s="203">
        <v>396</v>
      </c>
      <c r="L1787" s="203" t="s">
        <v>459</v>
      </c>
      <c r="M1787" s="203" t="s">
        <v>7116</v>
      </c>
      <c r="N1787" t="s">
        <v>7117</v>
      </c>
    </row>
    <row r="1788" spans="1:14" x14ac:dyDescent="0.2">
      <c r="A1788" s="246">
        <v>45076</v>
      </c>
      <c r="B1788" s="106" t="s">
        <v>541</v>
      </c>
      <c r="C1788" s="106">
        <v>6500.1</v>
      </c>
      <c r="D1788" s="203" t="s">
        <v>452</v>
      </c>
      <c r="E1788" s="203" t="s">
        <v>7140</v>
      </c>
      <c r="F1788" t="s">
        <v>2978</v>
      </c>
      <c r="G1788" s="129"/>
      <c r="H1788" s="293">
        <v>6</v>
      </c>
      <c r="I1788" s="203">
        <v>322</v>
      </c>
      <c r="J1788" s="293" t="s">
        <v>2937</v>
      </c>
      <c r="K1788" s="203">
        <v>386.4</v>
      </c>
      <c r="L1788" s="203" t="s">
        <v>459</v>
      </c>
      <c r="M1788" s="203" t="s">
        <v>7116</v>
      </c>
      <c r="N1788" t="s">
        <v>7117</v>
      </c>
    </row>
    <row r="1789" spans="1:14" x14ac:dyDescent="0.2">
      <c r="A1789" s="246">
        <v>45070</v>
      </c>
      <c r="B1789" s="106" t="s">
        <v>541</v>
      </c>
      <c r="C1789" s="106">
        <v>6615.1</v>
      </c>
      <c r="D1789" s="203" t="s">
        <v>452</v>
      </c>
      <c r="E1789" s="203" t="s">
        <v>7115</v>
      </c>
      <c r="F1789" t="s">
        <v>4389</v>
      </c>
      <c r="G1789" s="129"/>
      <c r="H1789" s="293">
        <v>8</v>
      </c>
      <c r="I1789" s="203">
        <v>353</v>
      </c>
      <c r="J1789" s="293" t="s">
        <v>2937</v>
      </c>
      <c r="K1789" s="203">
        <v>423.6</v>
      </c>
      <c r="L1789" s="203" t="s">
        <v>459</v>
      </c>
      <c r="M1789" s="203" t="s">
        <v>7116</v>
      </c>
      <c r="N1789" t="s">
        <v>7117</v>
      </c>
    </row>
    <row r="1790" spans="1:14" x14ac:dyDescent="0.2">
      <c r="A1790" s="246">
        <v>45063</v>
      </c>
      <c r="B1790" s="106" t="s">
        <v>541</v>
      </c>
      <c r="C1790" s="106">
        <v>6630.1</v>
      </c>
      <c r="D1790" s="203" t="s">
        <v>452</v>
      </c>
      <c r="E1790" s="203" t="s">
        <v>7142</v>
      </c>
      <c r="F1790" t="s">
        <v>3265</v>
      </c>
      <c r="G1790" s="129"/>
      <c r="H1790" s="293">
        <v>5</v>
      </c>
      <c r="I1790" s="203">
        <v>677</v>
      </c>
      <c r="J1790" s="293" t="s">
        <v>2937</v>
      </c>
      <c r="K1790" s="203">
        <v>812.4</v>
      </c>
      <c r="L1790" s="203" t="s">
        <v>459</v>
      </c>
      <c r="M1790" s="203" t="s">
        <v>7116</v>
      </c>
      <c r="N1790" t="s">
        <v>7117</v>
      </c>
    </row>
    <row r="1791" spans="1:14" x14ac:dyDescent="0.2">
      <c r="A1791" s="246">
        <v>45051</v>
      </c>
      <c r="B1791" s="106" t="s">
        <v>541</v>
      </c>
      <c r="C1791" s="106">
        <v>6615.1</v>
      </c>
      <c r="D1791" s="203" t="s">
        <v>452</v>
      </c>
      <c r="E1791" s="203" t="s">
        <v>7115</v>
      </c>
      <c r="F1791" t="s">
        <v>4389</v>
      </c>
      <c r="G1791" s="129"/>
      <c r="H1791" s="293">
        <v>8</v>
      </c>
      <c r="I1791" s="203">
        <v>353</v>
      </c>
      <c r="J1791" s="293" t="s">
        <v>2937</v>
      </c>
      <c r="K1791" s="203">
        <v>423.6</v>
      </c>
      <c r="L1791" s="203" t="s">
        <v>459</v>
      </c>
      <c r="M1791" s="203" t="s">
        <v>7116</v>
      </c>
      <c r="N1791" t="s">
        <v>7117</v>
      </c>
    </row>
    <row r="1792" spans="1:14" x14ac:dyDescent="0.2">
      <c r="A1792" s="246">
        <v>45071</v>
      </c>
      <c r="B1792" s="106" t="s">
        <v>541</v>
      </c>
      <c r="C1792" s="106">
        <v>6681.1</v>
      </c>
      <c r="D1792" s="203" t="s">
        <v>452</v>
      </c>
      <c r="E1792" s="203" t="s">
        <v>7121</v>
      </c>
      <c r="F1792" t="s">
        <v>4830</v>
      </c>
      <c r="G1792" s="129"/>
      <c r="H1792" s="293">
        <v>2</v>
      </c>
      <c r="I1792" s="203">
        <v>330</v>
      </c>
      <c r="J1792" s="293" t="s">
        <v>2937</v>
      </c>
      <c r="K1792" s="203">
        <v>396</v>
      </c>
      <c r="L1792" s="203" t="s">
        <v>459</v>
      </c>
      <c r="M1792" s="203" t="s">
        <v>7116</v>
      </c>
      <c r="N1792" t="s">
        <v>7117</v>
      </c>
    </row>
    <row r="1793" spans="1:14" x14ac:dyDescent="0.2">
      <c r="A1793" s="246">
        <v>45071</v>
      </c>
      <c r="B1793" s="106" t="s">
        <v>541</v>
      </c>
      <c r="C1793" s="106">
        <v>6630.1</v>
      </c>
      <c r="D1793" s="203" t="s">
        <v>452</v>
      </c>
      <c r="E1793" s="203" t="s">
        <v>7126</v>
      </c>
      <c r="F1793" t="s">
        <v>3304</v>
      </c>
      <c r="G1793" s="129"/>
      <c r="H1793" s="293">
        <v>4</v>
      </c>
      <c r="I1793" s="203">
        <v>877</v>
      </c>
      <c r="J1793" s="293" t="s">
        <v>2937</v>
      </c>
      <c r="K1793" s="203">
        <v>1052.4000000000001</v>
      </c>
      <c r="L1793" s="203" t="s">
        <v>459</v>
      </c>
      <c r="M1793" s="203" t="s">
        <v>7116</v>
      </c>
      <c r="N1793" t="s">
        <v>7117</v>
      </c>
    </row>
    <row r="1794" spans="1:14" x14ac:dyDescent="0.2">
      <c r="A1794" s="246">
        <v>45077</v>
      </c>
      <c r="B1794" s="106" t="s">
        <v>541</v>
      </c>
      <c r="C1794" s="106">
        <v>6500.1</v>
      </c>
      <c r="D1794" s="203" t="s">
        <v>452</v>
      </c>
      <c r="E1794" s="203" t="s">
        <v>7140</v>
      </c>
      <c r="F1794" t="s">
        <v>2978</v>
      </c>
      <c r="G1794" s="129"/>
      <c r="H1794" s="293">
        <v>4</v>
      </c>
      <c r="I1794" s="203">
        <v>322</v>
      </c>
      <c r="J1794" s="293" t="s">
        <v>2937</v>
      </c>
      <c r="K1794" s="203">
        <v>386.4</v>
      </c>
      <c r="L1794" s="203" t="s">
        <v>459</v>
      </c>
      <c r="M1794" s="203" t="s">
        <v>7116</v>
      </c>
      <c r="N1794" t="s">
        <v>7117</v>
      </c>
    </row>
    <row r="1795" spans="1:14" x14ac:dyDescent="0.2">
      <c r="A1795" s="246">
        <v>45069</v>
      </c>
      <c r="B1795" s="106" t="s">
        <v>541</v>
      </c>
      <c r="C1795" s="106">
        <v>6500.1</v>
      </c>
      <c r="D1795" s="203" t="s">
        <v>452</v>
      </c>
      <c r="E1795" s="203" t="s">
        <v>7138</v>
      </c>
      <c r="F1795" t="s">
        <v>6013</v>
      </c>
      <c r="G1795" s="129"/>
      <c r="H1795" s="293">
        <v>4</v>
      </c>
      <c r="I1795" s="203">
        <v>533</v>
      </c>
      <c r="J1795" s="293" t="s">
        <v>2937</v>
      </c>
      <c r="K1795" s="203">
        <v>639.6</v>
      </c>
      <c r="L1795" s="203" t="s">
        <v>459</v>
      </c>
      <c r="M1795" s="203" t="s">
        <v>7116</v>
      </c>
      <c r="N1795" t="s">
        <v>7117</v>
      </c>
    </row>
    <row r="1796" spans="1:14" x14ac:dyDescent="0.2">
      <c r="A1796" s="246">
        <v>45071</v>
      </c>
      <c r="B1796" s="106" t="s">
        <v>541</v>
      </c>
      <c r="C1796" s="106">
        <v>6615.1</v>
      </c>
      <c r="D1796" s="203" t="s">
        <v>452</v>
      </c>
      <c r="E1796" s="203" t="s">
        <v>7115</v>
      </c>
      <c r="F1796" t="s">
        <v>4389</v>
      </c>
      <c r="G1796" s="129"/>
      <c r="H1796" s="293">
        <v>7</v>
      </c>
      <c r="I1796" s="203">
        <v>353</v>
      </c>
      <c r="J1796" s="293" t="s">
        <v>2937</v>
      </c>
      <c r="K1796" s="203">
        <v>423.6</v>
      </c>
      <c r="L1796" s="203" t="s">
        <v>459</v>
      </c>
      <c r="M1796" s="203" t="s">
        <v>7116</v>
      </c>
      <c r="N1796" t="s">
        <v>7117</v>
      </c>
    </row>
    <row r="1797" spans="1:14" x14ac:dyDescent="0.2">
      <c r="A1797" s="246">
        <v>45064</v>
      </c>
      <c r="B1797" s="106" t="s">
        <v>541</v>
      </c>
      <c r="C1797" s="106">
        <v>6630.1</v>
      </c>
      <c r="D1797" s="203" t="s">
        <v>452</v>
      </c>
      <c r="E1797" s="203" t="s">
        <v>7142</v>
      </c>
      <c r="F1797" t="s">
        <v>3265</v>
      </c>
      <c r="G1797" s="129"/>
      <c r="H1797" s="293">
        <v>4</v>
      </c>
      <c r="I1797" s="203">
        <v>677</v>
      </c>
      <c r="J1797" s="293" t="s">
        <v>2937</v>
      </c>
      <c r="K1797" s="203">
        <v>812.4</v>
      </c>
      <c r="L1797" s="203" t="s">
        <v>459</v>
      </c>
      <c r="M1797" s="203" t="s">
        <v>7116</v>
      </c>
      <c r="N1797" t="s">
        <v>7117</v>
      </c>
    </row>
    <row r="1798" spans="1:14" x14ac:dyDescent="0.2">
      <c r="A1798" s="246">
        <v>45072</v>
      </c>
      <c r="B1798" s="106" t="s">
        <v>541</v>
      </c>
      <c r="C1798" s="106">
        <v>6630.1</v>
      </c>
      <c r="D1798" s="203" t="s">
        <v>452</v>
      </c>
      <c r="E1798" s="203" t="s">
        <v>7126</v>
      </c>
      <c r="F1798" t="s">
        <v>3304</v>
      </c>
      <c r="G1798" s="129"/>
      <c r="H1798" s="293">
        <v>4</v>
      </c>
      <c r="I1798" s="203">
        <v>877</v>
      </c>
      <c r="J1798" s="293" t="s">
        <v>2937</v>
      </c>
      <c r="K1798" s="203">
        <v>1052.4000000000001</v>
      </c>
      <c r="L1798" s="203" t="s">
        <v>459</v>
      </c>
      <c r="M1798" s="203" t="s">
        <v>7116</v>
      </c>
      <c r="N1798" t="s">
        <v>7117</v>
      </c>
    </row>
    <row r="1799" spans="1:14" x14ac:dyDescent="0.2">
      <c r="A1799" s="246">
        <v>45070</v>
      </c>
      <c r="B1799" s="106" t="s">
        <v>541</v>
      </c>
      <c r="C1799" s="106">
        <v>6500.1</v>
      </c>
      <c r="D1799" s="203" t="s">
        <v>452</v>
      </c>
      <c r="E1799" s="203" t="s">
        <v>7138</v>
      </c>
      <c r="F1799" t="s">
        <v>6013</v>
      </c>
      <c r="G1799" s="129"/>
      <c r="H1799" s="293">
        <v>4</v>
      </c>
      <c r="I1799" s="203">
        <v>533</v>
      </c>
      <c r="J1799" s="293" t="s">
        <v>2937</v>
      </c>
      <c r="K1799" s="203">
        <v>639.6</v>
      </c>
      <c r="L1799" s="203" t="s">
        <v>459</v>
      </c>
      <c r="M1799" s="203" t="s">
        <v>7116</v>
      </c>
      <c r="N1799" t="s">
        <v>7117</v>
      </c>
    </row>
    <row r="1800" spans="1:14" x14ac:dyDescent="0.2">
      <c r="A1800" s="246">
        <v>45065</v>
      </c>
      <c r="B1800" s="106" t="s">
        <v>541</v>
      </c>
      <c r="C1800" s="106">
        <v>6630.1</v>
      </c>
      <c r="D1800" s="203" t="s">
        <v>452</v>
      </c>
      <c r="E1800" s="203" t="s">
        <v>7142</v>
      </c>
      <c r="F1800" t="s">
        <v>3265</v>
      </c>
      <c r="G1800" s="129"/>
      <c r="H1800" s="293">
        <v>8</v>
      </c>
      <c r="I1800" s="203">
        <v>677</v>
      </c>
      <c r="J1800" s="293" t="s">
        <v>2937</v>
      </c>
      <c r="K1800" s="203">
        <v>812.4</v>
      </c>
      <c r="L1800" s="203" t="s">
        <v>459</v>
      </c>
      <c r="M1800" s="203" t="s">
        <v>7116</v>
      </c>
      <c r="N1800" t="s">
        <v>7117</v>
      </c>
    </row>
    <row r="1801" spans="1:14" x14ac:dyDescent="0.2">
      <c r="A1801" s="246">
        <v>45072</v>
      </c>
      <c r="B1801" s="106" t="s">
        <v>541</v>
      </c>
      <c r="C1801" s="106">
        <v>6615.1</v>
      </c>
      <c r="D1801" s="203" t="s">
        <v>452</v>
      </c>
      <c r="E1801" s="203" t="s">
        <v>7115</v>
      </c>
      <c r="F1801" t="s">
        <v>4389</v>
      </c>
      <c r="G1801" s="129"/>
      <c r="H1801" s="293">
        <v>8</v>
      </c>
      <c r="I1801" s="203">
        <v>353</v>
      </c>
      <c r="J1801" s="293" t="s">
        <v>2937</v>
      </c>
      <c r="K1801" s="203">
        <v>423.6</v>
      </c>
      <c r="L1801" s="203" t="s">
        <v>459</v>
      </c>
      <c r="M1801" s="203" t="s">
        <v>7116</v>
      </c>
      <c r="N1801" t="s">
        <v>7117</v>
      </c>
    </row>
    <row r="1802" spans="1:14" x14ac:dyDescent="0.2">
      <c r="A1802" s="246">
        <v>45062</v>
      </c>
      <c r="B1802" s="106" t="s">
        <v>541</v>
      </c>
      <c r="C1802" s="106">
        <v>6500.1</v>
      </c>
      <c r="D1802" s="203" t="s">
        <v>452</v>
      </c>
      <c r="E1802" s="203" t="s">
        <v>7140</v>
      </c>
      <c r="F1802" t="s">
        <v>2978</v>
      </c>
      <c r="G1802" s="129"/>
      <c r="H1802" s="293">
        <v>2</v>
      </c>
      <c r="I1802" s="203">
        <v>322</v>
      </c>
      <c r="J1802" s="293" t="s">
        <v>2937</v>
      </c>
      <c r="K1802" s="203">
        <v>386.4</v>
      </c>
      <c r="L1802" s="203" t="s">
        <v>459</v>
      </c>
      <c r="M1802" s="203" t="s">
        <v>7116</v>
      </c>
      <c r="N1802" t="s">
        <v>7117</v>
      </c>
    </row>
    <row r="1803" spans="1:14" x14ac:dyDescent="0.2">
      <c r="A1803" s="246">
        <v>45071</v>
      </c>
      <c r="B1803" s="106" t="s">
        <v>541</v>
      </c>
      <c r="C1803" s="106">
        <v>6500.1</v>
      </c>
      <c r="D1803" s="203" t="s">
        <v>452</v>
      </c>
      <c r="E1803" s="203" t="s">
        <v>7138</v>
      </c>
      <c r="F1803" t="s">
        <v>6013</v>
      </c>
      <c r="G1803" s="129"/>
      <c r="H1803" s="293">
        <v>4</v>
      </c>
      <c r="I1803" s="203">
        <v>533</v>
      </c>
      <c r="J1803" s="293" t="s">
        <v>2937</v>
      </c>
      <c r="K1803" s="203">
        <v>639.6</v>
      </c>
      <c r="L1803" s="203" t="s">
        <v>459</v>
      </c>
      <c r="M1803" s="203" t="s">
        <v>7116</v>
      </c>
      <c r="N1803" t="s">
        <v>7117</v>
      </c>
    </row>
    <row r="1804" spans="1:14" x14ac:dyDescent="0.2">
      <c r="A1804" s="246">
        <v>45063</v>
      </c>
      <c r="B1804" s="106" t="s">
        <v>541</v>
      </c>
      <c r="C1804" s="106">
        <v>6500.1</v>
      </c>
      <c r="D1804" s="203" t="s">
        <v>452</v>
      </c>
      <c r="E1804" s="203" t="s">
        <v>7140</v>
      </c>
      <c r="F1804" t="s">
        <v>2978</v>
      </c>
      <c r="G1804" s="129"/>
      <c r="H1804" s="293">
        <v>2</v>
      </c>
      <c r="I1804" s="203">
        <v>322</v>
      </c>
      <c r="J1804" s="293" t="s">
        <v>2937</v>
      </c>
      <c r="K1804" s="203">
        <v>386.4</v>
      </c>
      <c r="L1804" s="203" t="s">
        <v>459</v>
      </c>
      <c r="M1804" s="203" t="s">
        <v>7116</v>
      </c>
      <c r="N1804" t="s">
        <v>7117</v>
      </c>
    </row>
    <row r="1805" spans="1:14" x14ac:dyDescent="0.2">
      <c r="A1805" s="246">
        <v>45076</v>
      </c>
      <c r="B1805" s="106" t="s">
        <v>541</v>
      </c>
      <c r="C1805" s="106">
        <v>6756.1</v>
      </c>
      <c r="D1805" s="203" t="s">
        <v>452</v>
      </c>
      <c r="E1805" s="203" t="s">
        <v>7126</v>
      </c>
      <c r="F1805" t="s">
        <v>3304</v>
      </c>
      <c r="G1805" s="129"/>
      <c r="H1805" s="293">
        <v>1</v>
      </c>
      <c r="I1805" s="203">
        <v>877</v>
      </c>
      <c r="J1805" s="293" t="s">
        <v>2937</v>
      </c>
      <c r="K1805" s="203">
        <v>1052.4000000000001</v>
      </c>
      <c r="L1805" s="203" t="s">
        <v>459</v>
      </c>
      <c r="M1805" s="203" t="s">
        <v>7116</v>
      </c>
      <c r="N1805" t="s">
        <v>7117</v>
      </c>
    </row>
    <row r="1806" spans="1:14" x14ac:dyDescent="0.2">
      <c r="A1806" s="246">
        <v>45072</v>
      </c>
      <c r="B1806" s="106" t="s">
        <v>541</v>
      </c>
      <c r="C1806" s="106">
        <v>6500.1</v>
      </c>
      <c r="D1806" s="203" t="s">
        <v>452</v>
      </c>
      <c r="E1806" s="203" t="s">
        <v>7138</v>
      </c>
      <c r="F1806" t="s">
        <v>6013</v>
      </c>
      <c r="G1806" s="129"/>
      <c r="H1806" s="293">
        <v>4</v>
      </c>
      <c r="I1806" s="203">
        <v>533</v>
      </c>
      <c r="J1806" s="293" t="s">
        <v>2937</v>
      </c>
      <c r="K1806" s="203">
        <v>639.6</v>
      </c>
      <c r="L1806" s="203" t="s">
        <v>459</v>
      </c>
      <c r="M1806" s="203" t="s">
        <v>7116</v>
      </c>
      <c r="N1806" t="s">
        <v>7117</v>
      </c>
    </row>
    <row r="1807" spans="1:14" x14ac:dyDescent="0.2">
      <c r="A1807" s="246">
        <v>45064</v>
      </c>
      <c r="B1807" s="106" t="s">
        <v>541</v>
      </c>
      <c r="C1807" s="106">
        <v>6500.1</v>
      </c>
      <c r="D1807" s="203" t="s">
        <v>452</v>
      </c>
      <c r="E1807" s="203" t="s">
        <v>7140</v>
      </c>
      <c r="F1807" t="s">
        <v>2978</v>
      </c>
      <c r="G1807" s="129"/>
      <c r="H1807" s="293">
        <v>4</v>
      </c>
      <c r="I1807" s="203">
        <v>322</v>
      </c>
      <c r="J1807" s="293" t="s">
        <v>2937</v>
      </c>
      <c r="K1807" s="203">
        <v>386.4</v>
      </c>
      <c r="L1807" s="203" t="s">
        <v>459</v>
      </c>
      <c r="M1807" s="203" t="s">
        <v>7116</v>
      </c>
      <c r="N1807" t="s">
        <v>7117</v>
      </c>
    </row>
    <row r="1808" spans="1:14" x14ac:dyDescent="0.2">
      <c r="A1808" s="246">
        <v>45077</v>
      </c>
      <c r="B1808" s="106" t="s">
        <v>541</v>
      </c>
      <c r="C1808" s="106">
        <v>6756.1</v>
      </c>
      <c r="D1808" s="203" t="s">
        <v>452</v>
      </c>
      <c r="E1808" s="203" t="s">
        <v>7126</v>
      </c>
      <c r="F1808" t="s">
        <v>3304</v>
      </c>
      <c r="G1808" s="129"/>
      <c r="H1808" s="293">
        <v>1</v>
      </c>
      <c r="I1808" s="203">
        <v>877</v>
      </c>
      <c r="J1808" s="293" t="s">
        <v>2937</v>
      </c>
      <c r="K1808" s="203">
        <v>1052.4000000000001</v>
      </c>
      <c r="L1808" s="203" t="s">
        <v>459</v>
      </c>
      <c r="M1808" s="203" t="s">
        <v>7116</v>
      </c>
      <c r="N1808" t="s">
        <v>7117</v>
      </c>
    </row>
    <row r="1809" spans="1:14" x14ac:dyDescent="0.2">
      <c r="A1809" s="246">
        <v>45075</v>
      </c>
      <c r="B1809" s="106" t="s">
        <v>541</v>
      </c>
      <c r="C1809" s="106">
        <v>6615.1</v>
      </c>
      <c r="D1809" s="203" t="s">
        <v>452</v>
      </c>
      <c r="E1809" s="203" t="s">
        <v>7138</v>
      </c>
      <c r="F1809" t="s">
        <v>6013</v>
      </c>
      <c r="G1809" s="129"/>
      <c r="H1809" s="293">
        <v>6</v>
      </c>
      <c r="I1809" s="203">
        <v>533</v>
      </c>
      <c r="J1809" s="293" t="s">
        <v>2937</v>
      </c>
      <c r="K1809" s="203">
        <v>639.6</v>
      </c>
      <c r="L1809" s="203" t="s">
        <v>459</v>
      </c>
      <c r="M1809" s="203" t="s">
        <v>7116</v>
      </c>
      <c r="N1809" t="s">
        <v>7117</v>
      </c>
    </row>
    <row r="1810" spans="1:14" x14ac:dyDescent="0.2">
      <c r="A1810" s="246">
        <v>45065</v>
      </c>
      <c r="B1810" s="106" t="s">
        <v>541</v>
      </c>
      <c r="C1810" s="106">
        <v>6500.1</v>
      </c>
      <c r="D1810" s="203" t="s">
        <v>452</v>
      </c>
      <c r="E1810" s="203" t="s">
        <v>7140</v>
      </c>
      <c r="F1810" t="s">
        <v>2978</v>
      </c>
      <c r="G1810" s="129"/>
      <c r="H1810" s="293">
        <v>3</v>
      </c>
      <c r="I1810" s="203">
        <v>322</v>
      </c>
      <c r="J1810" s="293" t="s">
        <v>2937</v>
      </c>
      <c r="K1810" s="203">
        <v>386.4</v>
      </c>
      <c r="L1810" s="203" t="s">
        <v>459</v>
      </c>
      <c r="M1810" s="203" t="s">
        <v>7116</v>
      </c>
      <c r="N1810" t="s">
        <v>7117</v>
      </c>
    </row>
    <row r="1811" spans="1:14" x14ac:dyDescent="0.2">
      <c r="A1811" s="246">
        <v>45062</v>
      </c>
      <c r="B1811" s="106" t="s">
        <v>541</v>
      </c>
      <c r="C1811" s="106">
        <v>6630.1</v>
      </c>
      <c r="D1811" s="203" t="s">
        <v>452</v>
      </c>
      <c r="E1811" s="203" t="s">
        <v>7126</v>
      </c>
      <c r="F1811" t="s">
        <v>3304</v>
      </c>
      <c r="G1811" s="129"/>
      <c r="H1811" s="293">
        <v>4</v>
      </c>
      <c r="I1811" s="203">
        <v>877</v>
      </c>
      <c r="J1811" s="293" t="s">
        <v>2937</v>
      </c>
      <c r="K1811" s="203">
        <v>1052.4000000000001</v>
      </c>
      <c r="L1811" s="203" t="s">
        <v>459</v>
      </c>
      <c r="M1811" s="203" t="s">
        <v>7116</v>
      </c>
      <c r="N1811" t="s">
        <v>7117</v>
      </c>
    </row>
    <row r="1812" spans="1:14" x14ac:dyDescent="0.2">
      <c r="A1812" s="246">
        <v>45076</v>
      </c>
      <c r="B1812" s="106" t="s">
        <v>541</v>
      </c>
      <c r="C1812" s="106">
        <v>6615.1</v>
      </c>
      <c r="D1812" s="203" t="s">
        <v>452</v>
      </c>
      <c r="E1812" s="203" t="s">
        <v>7138</v>
      </c>
      <c r="F1812" t="s">
        <v>6013</v>
      </c>
      <c r="G1812" s="129"/>
      <c r="H1812" s="293">
        <v>6</v>
      </c>
      <c r="I1812" s="203">
        <v>533</v>
      </c>
      <c r="J1812" s="293" t="s">
        <v>2937</v>
      </c>
      <c r="K1812" s="203">
        <v>639.6</v>
      </c>
      <c r="L1812" s="203" t="s">
        <v>459</v>
      </c>
      <c r="M1812" s="203" t="s">
        <v>7116</v>
      </c>
      <c r="N1812" t="s">
        <v>7117</v>
      </c>
    </row>
    <row r="1813" spans="1:14" x14ac:dyDescent="0.2">
      <c r="A1813" s="246">
        <v>45068</v>
      </c>
      <c r="B1813" s="106" t="s">
        <v>541</v>
      </c>
      <c r="C1813" s="106">
        <v>6746.1</v>
      </c>
      <c r="D1813" s="203" t="s">
        <v>452</v>
      </c>
      <c r="E1813" s="203" t="s">
        <v>7140</v>
      </c>
      <c r="F1813" t="s">
        <v>2978</v>
      </c>
      <c r="G1813" s="129"/>
      <c r="H1813" s="293">
        <v>2</v>
      </c>
      <c r="I1813" s="203">
        <v>322</v>
      </c>
      <c r="J1813" s="293" t="s">
        <v>2937</v>
      </c>
      <c r="K1813" s="203">
        <v>386.4</v>
      </c>
      <c r="L1813" s="203" t="s">
        <v>459</v>
      </c>
      <c r="M1813" s="203" t="s">
        <v>7116</v>
      </c>
      <c r="N1813" t="s">
        <v>7117</v>
      </c>
    </row>
    <row r="1814" spans="1:14" x14ac:dyDescent="0.2">
      <c r="A1814" s="246">
        <v>45063</v>
      </c>
      <c r="B1814" s="106" t="s">
        <v>541</v>
      </c>
      <c r="C1814" s="106">
        <v>6630.1</v>
      </c>
      <c r="D1814" s="203" t="s">
        <v>452</v>
      </c>
      <c r="E1814" s="203" t="s">
        <v>7126</v>
      </c>
      <c r="F1814" t="s">
        <v>3304</v>
      </c>
      <c r="G1814" s="129"/>
      <c r="H1814" s="293">
        <v>2</v>
      </c>
      <c r="I1814" s="203">
        <v>877</v>
      </c>
      <c r="J1814" s="293" t="s">
        <v>2937</v>
      </c>
      <c r="K1814" s="203">
        <v>1052.4000000000001</v>
      </c>
      <c r="L1814" s="203" t="s">
        <v>459</v>
      </c>
      <c r="M1814" s="203" t="s">
        <v>7116</v>
      </c>
      <c r="N1814" t="s">
        <v>7117</v>
      </c>
    </row>
    <row r="1815" spans="1:14" x14ac:dyDescent="0.2">
      <c r="A1815" s="246">
        <v>45077</v>
      </c>
      <c r="B1815" s="106" t="s">
        <v>541</v>
      </c>
      <c r="C1815" s="106">
        <v>6615.1</v>
      </c>
      <c r="D1815" s="203" t="s">
        <v>452</v>
      </c>
      <c r="E1815" s="203" t="s">
        <v>7138</v>
      </c>
      <c r="F1815" t="s">
        <v>6013</v>
      </c>
      <c r="G1815" s="129"/>
      <c r="H1815" s="293">
        <v>8</v>
      </c>
      <c r="I1815" s="203">
        <v>533</v>
      </c>
      <c r="J1815" s="293" t="s">
        <v>2937</v>
      </c>
      <c r="K1815" s="203">
        <v>639.6</v>
      </c>
      <c r="L1815" s="203" t="s">
        <v>459</v>
      </c>
      <c r="M1815" s="203" t="s">
        <v>7116</v>
      </c>
      <c r="N1815" t="s">
        <v>7117</v>
      </c>
    </row>
    <row r="1816" spans="1:14" x14ac:dyDescent="0.2">
      <c r="A1816" s="246">
        <v>45069</v>
      </c>
      <c r="B1816" s="106" t="s">
        <v>541</v>
      </c>
      <c r="C1816" s="106">
        <v>6746.1</v>
      </c>
      <c r="D1816" s="203" t="s">
        <v>452</v>
      </c>
      <c r="E1816" s="203" t="s">
        <v>7140</v>
      </c>
      <c r="F1816" t="s">
        <v>2978</v>
      </c>
      <c r="G1816" s="129"/>
      <c r="H1816" s="293">
        <v>4</v>
      </c>
      <c r="I1816" s="203">
        <v>322</v>
      </c>
      <c r="J1816" s="293" t="s">
        <v>2937</v>
      </c>
      <c r="K1816" s="203">
        <v>386.4</v>
      </c>
      <c r="L1816" s="203" t="s">
        <v>459</v>
      </c>
      <c r="M1816" s="203" t="s">
        <v>7116</v>
      </c>
      <c r="N1816" t="s">
        <v>7117</v>
      </c>
    </row>
    <row r="1817" spans="1:14" x14ac:dyDescent="0.2">
      <c r="A1817" s="246">
        <v>45064</v>
      </c>
      <c r="B1817" s="106" t="s">
        <v>541</v>
      </c>
      <c r="C1817" s="106">
        <v>80830.16</v>
      </c>
      <c r="D1817" s="203" t="s">
        <v>452</v>
      </c>
      <c r="E1817" s="203" t="s">
        <v>7123</v>
      </c>
      <c r="F1817" t="s">
        <v>7124</v>
      </c>
      <c r="G1817" s="129"/>
      <c r="H1817" s="293">
        <v>4</v>
      </c>
      <c r="I1817" s="203">
        <v>615</v>
      </c>
      <c r="J1817" s="293" t="s">
        <v>2937</v>
      </c>
      <c r="K1817" s="203">
        <v>738</v>
      </c>
      <c r="L1817" s="203" t="s">
        <v>459</v>
      </c>
      <c r="M1817" s="203" t="s">
        <v>7116</v>
      </c>
      <c r="N1817" t="s">
        <v>7117</v>
      </c>
    </row>
    <row r="1818" spans="1:14" x14ac:dyDescent="0.2">
      <c r="A1818" s="246">
        <v>45064</v>
      </c>
      <c r="B1818" s="106" t="s">
        <v>541</v>
      </c>
      <c r="C1818" s="106">
        <v>6630.1</v>
      </c>
      <c r="D1818" s="203" t="s">
        <v>452</v>
      </c>
      <c r="E1818" s="203" t="s">
        <v>7126</v>
      </c>
      <c r="F1818" t="s">
        <v>3304</v>
      </c>
      <c r="G1818" s="129"/>
      <c r="H1818" s="293">
        <v>1</v>
      </c>
      <c r="I1818" s="203">
        <v>877</v>
      </c>
      <c r="J1818" s="293" t="s">
        <v>2937</v>
      </c>
      <c r="K1818" s="203">
        <v>1052.4000000000001</v>
      </c>
      <c r="L1818" s="203" t="s">
        <v>459</v>
      </c>
      <c r="M1818" s="203" t="s">
        <v>7116</v>
      </c>
      <c r="N1818" t="s">
        <v>7117</v>
      </c>
    </row>
    <row r="1819" spans="1:14" x14ac:dyDescent="0.2">
      <c r="A1819" s="246">
        <v>45062</v>
      </c>
      <c r="B1819" s="106" t="s">
        <v>541</v>
      </c>
      <c r="C1819" s="106">
        <v>6500.1</v>
      </c>
      <c r="D1819" s="203" t="s">
        <v>452</v>
      </c>
      <c r="E1819" s="203" t="s">
        <v>7138</v>
      </c>
      <c r="F1819" t="s">
        <v>6013</v>
      </c>
      <c r="G1819" s="129"/>
      <c r="H1819" s="293">
        <v>2</v>
      </c>
      <c r="I1819" s="203">
        <v>533</v>
      </c>
      <c r="J1819" s="293" t="s">
        <v>2937</v>
      </c>
      <c r="K1819" s="203">
        <v>639.6</v>
      </c>
      <c r="L1819" s="203" t="s">
        <v>459</v>
      </c>
      <c r="M1819" s="203" t="s">
        <v>7116</v>
      </c>
      <c r="N1819" t="s">
        <v>7117</v>
      </c>
    </row>
    <row r="1820" spans="1:14" x14ac:dyDescent="0.2">
      <c r="A1820" s="246">
        <v>45071</v>
      </c>
      <c r="B1820" s="106" t="s">
        <v>541</v>
      </c>
      <c r="C1820" s="106">
        <v>6746.1</v>
      </c>
      <c r="D1820" s="203" t="s">
        <v>452</v>
      </c>
      <c r="E1820" s="203" t="s">
        <v>7140</v>
      </c>
      <c r="F1820" t="s">
        <v>2978</v>
      </c>
      <c r="G1820" s="129"/>
      <c r="H1820" s="293">
        <v>3</v>
      </c>
      <c r="I1820" s="203">
        <v>322</v>
      </c>
      <c r="J1820" s="293" t="s">
        <v>2937</v>
      </c>
      <c r="K1820" s="203">
        <v>386.4</v>
      </c>
      <c r="L1820" s="203" t="s">
        <v>459</v>
      </c>
      <c r="M1820" s="203" t="s">
        <v>7116</v>
      </c>
      <c r="N1820" t="s">
        <v>7117</v>
      </c>
    </row>
    <row r="1821" spans="1:14" x14ac:dyDescent="0.2">
      <c r="A1821" s="246">
        <v>45062</v>
      </c>
      <c r="B1821" s="106" t="s">
        <v>541</v>
      </c>
      <c r="C1821" s="106">
        <v>6615.1</v>
      </c>
      <c r="D1821" s="203" t="s">
        <v>452</v>
      </c>
      <c r="E1821" s="203" t="s">
        <v>7126</v>
      </c>
      <c r="F1821" t="s">
        <v>3304</v>
      </c>
      <c r="G1821" s="129"/>
      <c r="H1821" s="293">
        <v>4</v>
      </c>
      <c r="I1821" s="203">
        <v>877</v>
      </c>
      <c r="J1821" s="293" t="s">
        <v>2937</v>
      </c>
      <c r="K1821" s="203">
        <v>1052.4000000000001</v>
      </c>
      <c r="L1821" s="203" t="s">
        <v>459</v>
      </c>
      <c r="M1821" s="203" t="s">
        <v>7116</v>
      </c>
      <c r="N1821" t="s">
        <v>7117</v>
      </c>
    </row>
    <row r="1822" spans="1:14" x14ac:dyDescent="0.2">
      <c r="A1822" s="246">
        <v>45063</v>
      </c>
      <c r="B1822" s="106" t="s">
        <v>541</v>
      </c>
      <c r="C1822" s="106">
        <v>6500.1</v>
      </c>
      <c r="D1822" s="203" t="s">
        <v>452</v>
      </c>
      <c r="E1822" s="203" t="s">
        <v>7138</v>
      </c>
      <c r="F1822" t="s">
        <v>6013</v>
      </c>
      <c r="G1822" s="129"/>
      <c r="H1822" s="293">
        <v>2</v>
      </c>
      <c r="I1822" s="203">
        <v>533</v>
      </c>
      <c r="J1822" s="293" t="s">
        <v>2937</v>
      </c>
      <c r="K1822" s="203">
        <v>639.6</v>
      </c>
      <c r="L1822" s="203" t="s">
        <v>459</v>
      </c>
      <c r="M1822" s="203" t="s">
        <v>7116</v>
      </c>
      <c r="N1822" t="s">
        <v>7117</v>
      </c>
    </row>
    <row r="1823" spans="1:14" x14ac:dyDescent="0.2">
      <c r="A1823" s="246">
        <v>45072</v>
      </c>
      <c r="B1823" s="106" t="s">
        <v>541</v>
      </c>
      <c r="C1823" s="106">
        <v>6746.1</v>
      </c>
      <c r="D1823" s="203" t="s">
        <v>452</v>
      </c>
      <c r="E1823" s="203" t="s">
        <v>7140</v>
      </c>
      <c r="F1823" t="s">
        <v>2978</v>
      </c>
      <c r="G1823" s="129"/>
      <c r="H1823" s="293">
        <v>4</v>
      </c>
      <c r="I1823" s="203">
        <v>322</v>
      </c>
      <c r="J1823" s="293" t="s">
        <v>2937</v>
      </c>
      <c r="K1823" s="203">
        <v>386.4</v>
      </c>
      <c r="L1823" s="203" t="s">
        <v>459</v>
      </c>
      <c r="M1823" s="203" t="s">
        <v>7116</v>
      </c>
      <c r="N1823" t="s">
        <v>7117</v>
      </c>
    </row>
    <row r="1824" spans="1:14" x14ac:dyDescent="0.2">
      <c r="A1824" s="246">
        <v>45064</v>
      </c>
      <c r="B1824" s="106" t="s">
        <v>541</v>
      </c>
      <c r="C1824" s="106">
        <v>6615.1</v>
      </c>
      <c r="D1824" s="203" t="s">
        <v>452</v>
      </c>
      <c r="E1824" s="203" t="s">
        <v>7123</v>
      </c>
      <c r="F1824" t="s">
        <v>7124</v>
      </c>
      <c r="G1824" s="129"/>
      <c r="H1824" s="293">
        <v>4</v>
      </c>
      <c r="I1824" s="203">
        <v>615</v>
      </c>
      <c r="J1824" s="293" t="s">
        <v>2937</v>
      </c>
      <c r="K1824" s="203">
        <v>738</v>
      </c>
      <c r="L1824" s="203" t="s">
        <v>459</v>
      </c>
      <c r="M1824" s="203" t="s">
        <v>7116</v>
      </c>
      <c r="N1824" t="s">
        <v>7117</v>
      </c>
    </row>
    <row r="1825" spans="1:14" x14ac:dyDescent="0.2">
      <c r="A1825" s="246">
        <v>45063</v>
      </c>
      <c r="B1825" s="106" t="s">
        <v>541</v>
      </c>
      <c r="C1825" s="106">
        <v>6615.1</v>
      </c>
      <c r="D1825" s="203" t="s">
        <v>452</v>
      </c>
      <c r="E1825" s="203" t="s">
        <v>7126</v>
      </c>
      <c r="F1825" t="s">
        <v>3304</v>
      </c>
      <c r="G1825" s="129"/>
      <c r="H1825" s="293">
        <v>1</v>
      </c>
      <c r="I1825" s="203">
        <v>877</v>
      </c>
      <c r="J1825" s="293" t="s">
        <v>2937</v>
      </c>
      <c r="K1825" s="203">
        <v>1052.4000000000001</v>
      </c>
      <c r="L1825" s="203" t="s">
        <v>459</v>
      </c>
      <c r="M1825" s="203" t="s">
        <v>7116</v>
      </c>
      <c r="N1825" t="s">
        <v>7117</v>
      </c>
    </row>
    <row r="1826" spans="1:14" x14ac:dyDescent="0.2">
      <c r="A1826" s="246">
        <v>45064</v>
      </c>
      <c r="B1826" s="106" t="s">
        <v>541</v>
      </c>
      <c r="C1826" s="106">
        <v>6500.1</v>
      </c>
      <c r="D1826" s="203" t="s">
        <v>452</v>
      </c>
      <c r="E1826" s="203" t="s">
        <v>7138</v>
      </c>
      <c r="F1826" t="s">
        <v>6013</v>
      </c>
      <c r="G1826" s="129"/>
      <c r="H1826" s="293">
        <v>2</v>
      </c>
      <c r="I1826" s="203">
        <v>533</v>
      </c>
      <c r="J1826" s="293" t="s">
        <v>2937</v>
      </c>
      <c r="K1826" s="203">
        <v>639.6</v>
      </c>
      <c r="L1826" s="203" t="s">
        <v>459</v>
      </c>
      <c r="M1826" s="203" t="s">
        <v>7116</v>
      </c>
      <c r="N1826" t="s">
        <v>7117</v>
      </c>
    </row>
    <row r="1827" spans="1:14" x14ac:dyDescent="0.2">
      <c r="A1827" s="246">
        <v>45065</v>
      </c>
      <c r="B1827" s="106" t="s">
        <v>541</v>
      </c>
      <c r="C1827" s="106">
        <v>6615.1</v>
      </c>
      <c r="D1827" s="203" t="s">
        <v>452</v>
      </c>
      <c r="E1827" s="203" t="s">
        <v>7123</v>
      </c>
      <c r="F1827" t="s">
        <v>7124</v>
      </c>
      <c r="G1827" s="129"/>
      <c r="H1827" s="293">
        <v>8</v>
      </c>
      <c r="I1827" s="203">
        <v>615</v>
      </c>
      <c r="J1827" s="293" t="s">
        <v>2937</v>
      </c>
      <c r="K1827" s="203">
        <v>738</v>
      </c>
      <c r="L1827" s="203" t="s">
        <v>459</v>
      </c>
      <c r="M1827" s="203" t="s">
        <v>7116</v>
      </c>
      <c r="N1827" t="s">
        <v>7117</v>
      </c>
    </row>
    <row r="1828" spans="1:14" x14ac:dyDescent="0.2">
      <c r="A1828" s="246">
        <v>45064</v>
      </c>
      <c r="B1828" s="106" t="s">
        <v>541</v>
      </c>
      <c r="C1828" s="106">
        <v>6615.1</v>
      </c>
      <c r="D1828" s="203" t="s">
        <v>452</v>
      </c>
      <c r="E1828" s="203" t="s">
        <v>7126</v>
      </c>
      <c r="F1828" t="s">
        <v>3304</v>
      </c>
      <c r="G1828" s="129"/>
      <c r="H1828" s="293">
        <v>2</v>
      </c>
      <c r="I1828" s="203">
        <v>877</v>
      </c>
      <c r="J1828" s="293" t="s">
        <v>2937</v>
      </c>
      <c r="K1828" s="203">
        <v>1052.4000000000001</v>
      </c>
      <c r="L1828" s="203" t="s">
        <v>459</v>
      </c>
      <c r="M1828" s="203" t="s">
        <v>7116</v>
      </c>
      <c r="N1828" t="s">
        <v>7117</v>
      </c>
    </row>
    <row r="1829" spans="1:14" x14ac:dyDescent="0.2">
      <c r="A1829" s="246">
        <v>45062</v>
      </c>
      <c r="B1829" s="106" t="s">
        <v>541</v>
      </c>
      <c r="C1829" s="106">
        <v>6762.1</v>
      </c>
      <c r="D1829" s="203" t="s">
        <v>452</v>
      </c>
      <c r="E1829" s="203" t="s">
        <v>7140</v>
      </c>
      <c r="F1829" t="s">
        <v>2978</v>
      </c>
      <c r="G1829" s="129"/>
      <c r="H1829" s="293">
        <v>3</v>
      </c>
      <c r="I1829" s="203">
        <v>322</v>
      </c>
      <c r="J1829" s="293" t="s">
        <v>2937</v>
      </c>
      <c r="K1829" s="203">
        <v>386.4</v>
      </c>
      <c r="L1829" s="203" t="s">
        <v>459</v>
      </c>
      <c r="M1829" s="203" t="s">
        <v>7116</v>
      </c>
      <c r="N1829" t="s">
        <v>7117</v>
      </c>
    </row>
    <row r="1830" spans="1:14" x14ac:dyDescent="0.2">
      <c r="A1830" s="246">
        <v>45065</v>
      </c>
      <c r="B1830" s="106" t="s">
        <v>541</v>
      </c>
      <c r="C1830" s="106">
        <v>6500.1</v>
      </c>
      <c r="D1830" s="203" t="s">
        <v>452</v>
      </c>
      <c r="E1830" s="203" t="s">
        <v>7138</v>
      </c>
      <c r="F1830" t="s">
        <v>6013</v>
      </c>
      <c r="G1830" s="129"/>
      <c r="H1830" s="293">
        <v>2</v>
      </c>
      <c r="I1830" s="203">
        <v>533</v>
      </c>
      <c r="J1830" s="293" t="s">
        <v>2937</v>
      </c>
      <c r="K1830" s="203">
        <v>639.6</v>
      </c>
      <c r="L1830" s="203" t="s">
        <v>459</v>
      </c>
      <c r="M1830" s="203" t="s">
        <v>7116</v>
      </c>
      <c r="N1830" t="s">
        <v>7117</v>
      </c>
    </row>
    <row r="1831" spans="1:14" x14ac:dyDescent="0.2">
      <c r="A1831" s="246">
        <v>45065</v>
      </c>
      <c r="B1831" s="106" t="s">
        <v>541</v>
      </c>
      <c r="C1831" s="106">
        <v>6615.1</v>
      </c>
      <c r="D1831" s="203" t="s">
        <v>452</v>
      </c>
      <c r="E1831" s="203" t="s">
        <v>7126</v>
      </c>
      <c r="F1831" t="s">
        <v>3304</v>
      </c>
      <c r="G1831" s="129"/>
      <c r="H1831" s="293">
        <v>4</v>
      </c>
      <c r="I1831" s="203">
        <v>877</v>
      </c>
      <c r="J1831" s="293" t="s">
        <v>2937</v>
      </c>
      <c r="K1831" s="203">
        <v>1052.4000000000001</v>
      </c>
      <c r="L1831" s="203" t="s">
        <v>459</v>
      </c>
      <c r="M1831" s="203" t="s">
        <v>7116</v>
      </c>
      <c r="N1831" t="s">
        <v>7117</v>
      </c>
    </row>
    <row r="1832" spans="1:14" x14ac:dyDescent="0.2">
      <c r="A1832" s="246">
        <v>45063</v>
      </c>
      <c r="B1832" s="106" t="s">
        <v>541</v>
      </c>
      <c r="C1832" s="106">
        <v>6762.1</v>
      </c>
      <c r="D1832" s="203" t="s">
        <v>452</v>
      </c>
      <c r="E1832" s="203" t="s">
        <v>7140</v>
      </c>
      <c r="F1832" t="s">
        <v>2978</v>
      </c>
      <c r="G1832" s="129"/>
      <c r="H1832" s="293">
        <v>3</v>
      </c>
      <c r="I1832" s="203">
        <v>322</v>
      </c>
      <c r="J1832" s="293" t="s">
        <v>2937</v>
      </c>
      <c r="K1832" s="203">
        <v>386.4</v>
      </c>
      <c r="L1832" s="203" t="s">
        <v>459</v>
      </c>
      <c r="M1832" s="203" t="s">
        <v>7116</v>
      </c>
      <c r="N1832" t="s">
        <v>7117</v>
      </c>
    </row>
    <row r="1833" spans="1:14" x14ac:dyDescent="0.2">
      <c r="A1833" s="246">
        <v>45075</v>
      </c>
      <c r="B1833" s="106" t="s">
        <v>541</v>
      </c>
      <c r="C1833" s="106">
        <v>6615.1</v>
      </c>
      <c r="D1833" s="203" t="s">
        <v>452</v>
      </c>
      <c r="E1833" s="203" t="s">
        <v>7123</v>
      </c>
      <c r="F1833" t="s">
        <v>7124</v>
      </c>
      <c r="G1833" s="129"/>
      <c r="H1833" s="293">
        <v>8</v>
      </c>
      <c r="I1833" s="203">
        <v>615</v>
      </c>
      <c r="J1833" s="293" t="s">
        <v>2937</v>
      </c>
      <c r="K1833" s="203">
        <v>738</v>
      </c>
      <c r="L1833" s="203" t="s">
        <v>459</v>
      </c>
      <c r="M1833" s="203" t="s">
        <v>7116</v>
      </c>
      <c r="N1833" t="s">
        <v>7117</v>
      </c>
    </row>
    <row r="1834" spans="1:14" x14ac:dyDescent="0.2">
      <c r="A1834" s="246">
        <v>45063</v>
      </c>
      <c r="B1834" s="106" t="s">
        <v>541</v>
      </c>
      <c r="C1834" s="106">
        <v>6756.1</v>
      </c>
      <c r="D1834" s="203" t="s">
        <v>452</v>
      </c>
      <c r="E1834" s="203" t="s">
        <v>7126</v>
      </c>
      <c r="F1834" t="s">
        <v>3304</v>
      </c>
      <c r="G1834" s="129"/>
      <c r="H1834" s="293">
        <v>1</v>
      </c>
      <c r="I1834" s="203">
        <v>877</v>
      </c>
      <c r="J1834" s="293" t="s">
        <v>2937</v>
      </c>
      <c r="K1834" s="203">
        <v>1052.4000000000001</v>
      </c>
      <c r="L1834" s="203" t="s">
        <v>459</v>
      </c>
      <c r="M1834" s="203" t="s">
        <v>7116</v>
      </c>
      <c r="N1834" t="s">
        <v>7117</v>
      </c>
    </row>
    <row r="1835" spans="1:14" x14ac:dyDescent="0.2">
      <c r="A1835" s="246">
        <v>45064</v>
      </c>
      <c r="B1835" s="106" t="s">
        <v>541</v>
      </c>
      <c r="C1835" s="106">
        <v>6762.1</v>
      </c>
      <c r="D1835" s="203" t="s">
        <v>452</v>
      </c>
      <c r="E1835" s="203" t="s">
        <v>7140</v>
      </c>
      <c r="F1835" t="s">
        <v>2978</v>
      </c>
      <c r="G1835" s="129"/>
      <c r="H1835" s="293">
        <v>2</v>
      </c>
      <c r="I1835" s="203">
        <v>322</v>
      </c>
      <c r="J1835" s="293" t="s">
        <v>2937</v>
      </c>
      <c r="K1835" s="203">
        <v>386.4</v>
      </c>
      <c r="L1835" s="203" t="s">
        <v>459</v>
      </c>
      <c r="M1835" s="203" t="s">
        <v>7116</v>
      </c>
      <c r="N1835" t="s">
        <v>7117</v>
      </c>
    </row>
    <row r="1836" spans="1:14" x14ac:dyDescent="0.2">
      <c r="A1836" s="246">
        <v>45076</v>
      </c>
      <c r="B1836" s="106" t="s">
        <v>541</v>
      </c>
      <c r="C1836" s="106">
        <v>6615.1</v>
      </c>
      <c r="D1836" s="203" t="s">
        <v>452</v>
      </c>
      <c r="E1836" s="203" t="s">
        <v>7123</v>
      </c>
      <c r="F1836" t="s">
        <v>7124</v>
      </c>
      <c r="G1836" s="129"/>
      <c r="H1836" s="293">
        <v>8</v>
      </c>
      <c r="I1836" s="203">
        <v>615</v>
      </c>
      <c r="J1836" s="293" t="s">
        <v>2937</v>
      </c>
      <c r="K1836" s="203">
        <v>738</v>
      </c>
      <c r="L1836" s="203" t="s">
        <v>459</v>
      </c>
      <c r="M1836" s="203" t="s">
        <v>7116</v>
      </c>
      <c r="N1836" t="s">
        <v>7117</v>
      </c>
    </row>
    <row r="1837" spans="1:14" x14ac:dyDescent="0.2">
      <c r="A1837" s="246">
        <v>45064</v>
      </c>
      <c r="B1837" s="106" t="s">
        <v>541</v>
      </c>
      <c r="C1837" s="106">
        <v>6756.1</v>
      </c>
      <c r="D1837" s="203" t="s">
        <v>452</v>
      </c>
      <c r="E1837" s="203" t="s">
        <v>7126</v>
      </c>
      <c r="F1837" t="s">
        <v>3304</v>
      </c>
      <c r="G1837" s="129"/>
      <c r="H1837" s="293">
        <v>1</v>
      </c>
      <c r="I1837" s="203">
        <v>877</v>
      </c>
      <c r="J1837" s="293" t="s">
        <v>2937</v>
      </c>
      <c r="K1837" s="203">
        <v>1052.4000000000001</v>
      </c>
      <c r="L1837" s="203" t="s">
        <v>459</v>
      </c>
      <c r="M1837" s="203" t="s">
        <v>7116</v>
      </c>
      <c r="N1837" t="s">
        <v>7117</v>
      </c>
    </row>
    <row r="1838" spans="1:14" x14ac:dyDescent="0.2">
      <c r="A1838" s="246">
        <v>45065</v>
      </c>
      <c r="B1838" s="106" t="s">
        <v>541</v>
      </c>
      <c r="C1838" s="106">
        <v>6762.1</v>
      </c>
      <c r="D1838" s="203" t="s">
        <v>452</v>
      </c>
      <c r="E1838" s="203" t="s">
        <v>7140</v>
      </c>
      <c r="F1838" t="s">
        <v>2978</v>
      </c>
      <c r="G1838" s="129"/>
      <c r="H1838" s="293">
        <v>2</v>
      </c>
      <c r="I1838" s="203">
        <v>322</v>
      </c>
      <c r="J1838" s="293" t="s">
        <v>2937</v>
      </c>
      <c r="K1838" s="203">
        <v>386.4</v>
      </c>
      <c r="L1838" s="203" t="s">
        <v>459</v>
      </c>
      <c r="M1838" s="203" t="s">
        <v>7116</v>
      </c>
      <c r="N1838" t="s">
        <v>7117</v>
      </c>
    </row>
    <row r="1839" spans="1:14" x14ac:dyDescent="0.2">
      <c r="A1839" s="246">
        <v>45077</v>
      </c>
      <c r="B1839" s="106" t="s">
        <v>541</v>
      </c>
      <c r="C1839" s="106">
        <v>6615.1</v>
      </c>
      <c r="D1839" s="203" t="s">
        <v>452</v>
      </c>
      <c r="E1839" s="203" t="s">
        <v>7123</v>
      </c>
      <c r="F1839" t="s">
        <v>7124</v>
      </c>
      <c r="G1839" s="129"/>
      <c r="H1839" s="293">
        <v>8</v>
      </c>
      <c r="I1839" s="203">
        <v>615</v>
      </c>
      <c r="J1839" s="293" t="s">
        <v>2937</v>
      </c>
      <c r="K1839" s="203">
        <v>738</v>
      </c>
      <c r="L1839" s="203" t="s">
        <v>459</v>
      </c>
      <c r="M1839" s="203" t="s">
        <v>7116</v>
      </c>
      <c r="N1839" t="s">
        <v>7117</v>
      </c>
    </row>
    <row r="1840" spans="1:14" x14ac:dyDescent="0.2">
      <c r="A1840" s="246">
        <v>45065</v>
      </c>
      <c r="B1840" s="106" t="s">
        <v>541</v>
      </c>
      <c r="C1840" s="106">
        <v>6756.1</v>
      </c>
      <c r="D1840" s="203" t="s">
        <v>452</v>
      </c>
      <c r="E1840" s="203" t="s">
        <v>7126</v>
      </c>
      <c r="F1840" t="s">
        <v>3304</v>
      </c>
      <c r="G1840" s="129"/>
      <c r="H1840" s="293">
        <v>4</v>
      </c>
      <c r="I1840" s="203">
        <v>877</v>
      </c>
      <c r="J1840" s="293" t="s">
        <v>2937</v>
      </c>
      <c r="K1840" s="203">
        <v>1052.4000000000001</v>
      </c>
      <c r="L1840" s="203" t="s">
        <v>459</v>
      </c>
      <c r="M1840" s="203" t="s">
        <v>7116</v>
      </c>
      <c r="N1840" t="s">
        <v>7117</v>
      </c>
    </row>
    <row r="1841" spans="1:14" x14ac:dyDescent="0.2">
      <c r="A1841" s="246">
        <v>45068</v>
      </c>
      <c r="B1841" s="106" t="s">
        <v>541</v>
      </c>
      <c r="C1841" s="106">
        <v>6762.1</v>
      </c>
      <c r="D1841" s="203" t="s">
        <v>452</v>
      </c>
      <c r="E1841" s="203" t="s">
        <v>7140</v>
      </c>
      <c r="F1841" t="s">
        <v>2978</v>
      </c>
      <c r="G1841" s="129"/>
      <c r="H1841" s="293">
        <v>2</v>
      </c>
      <c r="I1841" s="203">
        <v>322</v>
      </c>
      <c r="J1841" s="293" t="s">
        <v>2937</v>
      </c>
      <c r="K1841" s="203">
        <v>386.4</v>
      </c>
      <c r="L1841" s="203" t="s">
        <v>459</v>
      </c>
      <c r="M1841" s="203" t="s">
        <v>7116</v>
      </c>
      <c r="N1841" t="s">
        <v>7117</v>
      </c>
    </row>
    <row r="1842" spans="1:14" x14ac:dyDescent="0.2">
      <c r="A1842" s="246">
        <v>45068</v>
      </c>
      <c r="B1842" s="106" t="s">
        <v>541</v>
      </c>
      <c r="C1842" s="106">
        <v>6615.1</v>
      </c>
      <c r="D1842" s="203" t="s">
        <v>452</v>
      </c>
      <c r="E1842" s="203" t="s">
        <v>7123</v>
      </c>
      <c r="F1842" t="s">
        <v>7124</v>
      </c>
      <c r="G1842" s="129"/>
      <c r="H1842" s="293">
        <v>8</v>
      </c>
      <c r="I1842" s="203">
        <v>615</v>
      </c>
      <c r="J1842" s="293" t="s">
        <v>2937</v>
      </c>
      <c r="K1842" s="203">
        <v>738</v>
      </c>
      <c r="L1842" s="203" t="s">
        <v>459</v>
      </c>
      <c r="M1842" s="203" t="s">
        <v>7116</v>
      </c>
      <c r="N1842" t="s">
        <v>7117</v>
      </c>
    </row>
    <row r="1843" spans="1:14" x14ac:dyDescent="0.2">
      <c r="A1843" s="246">
        <v>45070</v>
      </c>
      <c r="B1843" s="106" t="s">
        <v>541</v>
      </c>
      <c r="C1843" s="106">
        <v>6762.1</v>
      </c>
      <c r="D1843" s="203" t="s">
        <v>452</v>
      </c>
      <c r="E1843" s="203" t="s">
        <v>7140</v>
      </c>
      <c r="F1843" t="s">
        <v>2978</v>
      </c>
      <c r="G1843" s="129"/>
      <c r="H1843" s="293">
        <v>4</v>
      </c>
      <c r="I1843" s="203">
        <v>322</v>
      </c>
      <c r="J1843" s="293" t="s">
        <v>2937</v>
      </c>
      <c r="K1843" s="203">
        <v>386.4</v>
      </c>
      <c r="L1843" s="203" t="s">
        <v>459</v>
      </c>
      <c r="M1843" s="203" t="s">
        <v>7116</v>
      </c>
      <c r="N1843" t="s">
        <v>7117</v>
      </c>
    </row>
    <row r="1844" spans="1:14" x14ac:dyDescent="0.2">
      <c r="A1844" s="246">
        <v>45069</v>
      </c>
      <c r="B1844" s="106" t="s">
        <v>541</v>
      </c>
      <c r="C1844" s="106">
        <v>6615.1</v>
      </c>
      <c r="D1844" s="203" t="s">
        <v>452</v>
      </c>
      <c r="E1844" s="203" t="s">
        <v>7123</v>
      </c>
      <c r="F1844" t="s">
        <v>7124</v>
      </c>
      <c r="G1844" s="129"/>
      <c r="H1844" s="293">
        <v>8</v>
      </c>
      <c r="I1844" s="203">
        <v>615</v>
      </c>
      <c r="J1844" s="293" t="s">
        <v>2937</v>
      </c>
      <c r="K1844" s="203">
        <v>738</v>
      </c>
      <c r="L1844" s="203" t="s">
        <v>459</v>
      </c>
      <c r="M1844" s="203" t="s">
        <v>7116</v>
      </c>
      <c r="N1844" t="s">
        <v>7117</v>
      </c>
    </row>
    <row r="1845" spans="1:14" x14ac:dyDescent="0.2">
      <c r="A1845" s="246">
        <v>45071</v>
      </c>
      <c r="B1845" s="106" t="s">
        <v>541</v>
      </c>
      <c r="C1845" s="106">
        <v>6762.1</v>
      </c>
      <c r="D1845" s="203" t="s">
        <v>452</v>
      </c>
      <c r="E1845" s="203" t="s">
        <v>7140</v>
      </c>
      <c r="F1845" t="s">
        <v>2978</v>
      </c>
      <c r="G1845" s="129"/>
      <c r="H1845" s="293">
        <v>3</v>
      </c>
      <c r="I1845" s="203">
        <v>322</v>
      </c>
      <c r="J1845" s="293" t="s">
        <v>2937</v>
      </c>
      <c r="K1845" s="203">
        <v>386.4</v>
      </c>
      <c r="L1845" s="203" t="s">
        <v>459</v>
      </c>
      <c r="M1845" s="203" t="s">
        <v>7116</v>
      </c>
      <c r="N1845" t="s">
        <v>7117</v>
      </c>
    </row>
    <row r="1846" spans="1:14" x14ac:dyDescent="0.2">
      <c r="A1846" s="246">
        <v>45070</v>
      </c>
      <c r="B1846" s="106" t="s">
        <v>541</v>
      </c>
      <c r="C1846" s="106">
        <v>6615.1</v>
      </c>
      <c r="D1846" s="203" t="s">
        <v>452</v>
      </c>
      <c r="E1846" s="203" t="s">
        <v>7123</v>
      </c>
      <c r="F1846" t="s">
        <v>7124</v>
      </c>
      <c r="G1846" s="129"/>
      <c r="H1846" s="293">
        <v>8</v>
      </c>
      <c r="I1846" s="203">
        <v>615</v>
      </c>
      <c r="J1846" s="293" t="s">
        <v>2937</v>
      </c>
      <c r="K1846" s="203">
        <v>738</v>
      </c>
      <c r="L1846" s="203" t="s">
        <v>459</v>
      </c>
      <c r="M1846" s="203" t="s">
        <v>7116</v>
      </c>
      <c r="N1846" t="s">
        <v>7117</v>
      </c>
    </row>
    <row r="1847" spans="1:14" x14ac:dyDescent="0.2">
      <c r="A1847" s="246">
        <v>45072</v>
      </c>
      <c r="B1847" s="106" t="s">
        <v>541</v>
      </c>
      <c r="C1847" s="106">
        <v>6762.1</v>
      </c>
      <c r="D1847" s="203" t="s">
        <v>452</v>
      </c>
      <c r="E1847" s="203" t="s">
        <v>7140</v>
      </c>
      <c r="F1847" t="s">
        <v>2978</v>
      </c>
      <c r="G1847" s="129"/>
      <c r="H1847" s="293">
        <v>2</v>
      </c>
      <c r="I1847" s="203">
        <v>322</v>
      </c>
      <c r="J1847" s="293" t="s">
        <v>2937</v>
      </c>
      <c r="K1847" s="203">
        <v>386.4</v>
      </c>
      <c r="L1847" s="203" t="s">
        <v>459</v>
      </c>
      <c r="M1847" s="203" t="s">
        <v>7116</v>
      </c>
      <c r="N1847" t="s">
        <v>7117</v>
      </c>
    </row>
    <row r="1848" spans="1:14" x14ac:dyDescent="0.2">
      <c r="A1848" s="246">
        <v>45071</v>
      </c>
      <c r="B1848" s="106" t="s">
        <v>541</v>
      </c>
      <c r="C1848" s="106">
        <v>6615.1</v>
      </c>
      <c r="D1848" s="203" t="s">
        <v>452</v>
      </c>
      <c r="E1848" s="203" t="s">
        <v>7123</v>
      </c>
      <c r="F1848" t="s">
        <v>7124</v>
      </c>
      <c r="G1848" s="129"/>
      <c r="H1848" s="293">
        <v>8</v>
      </c>
      <c r="I1848" s="203">
        <v>615</v>
      </c>
      <c r="J1848" s="293" t="s">
        <v>2937</v>
      </c>
      <c r="K1848" s="203">
        <v>738</v>
      </c>
      <c r="L1848" s="203" t="s">
        <v>459</v>
      </c>
      <c r="M1848" s="203" t="s">
        <v>7116</v>
      </c>
      <c r="N1848" t="s">
        <v>7117</v>
      </c>
    </row>
    <row r="1849" spans="1:14" x14ac:dyDescent="0.2">
      <c r="A1849" s="246">
        <v>45075</v>
      </c>
      <c r="B1849" s="106" t="s">
        <v>541</v>
      </c>
      <c r="C1849" s="106">
        <v>6746.1</v>
      </c>
      <c r="D1849" s="203" t="s">
        <v>452</v>
      </c>
      <c r="E1849" s="203" t="s">
        <v>7140</v>
      </c>
      <c r="F1849" t="s">
        <v>2978</v>
      </c>
      <c r="G1849" s="129"/>
      <c r="H1849" s="293">
        <v>6</v>
      </c>
      <c r="I1849" s="203">
        <v>322</v>
      </c>
      <c r="J1849" s="293" t="s">
        <v>2937</v>
      </c>
      <c r="K1849" s="203">
        <v>386.4</v>
      </c>
      <c r="L1849" s="203" t="s">
        <v>459</v>
      </c>
      <c r="M1849" s="203" t="s">
        <v>7116</v>
      </c>
      <c r="N1849" t="s">
        <v>7117</v>
      </c>
    </row>
    <row r="1850" spans="1:14" x14ac:dyDescent="0.2">
      <c r="A1850" s="246">
        <v>45072</v>
      </c>
      <c r="B1850" s="106" t="s">
        <v>541</v>
      </c>
      <c r="C1850" s="106">
        <v>6615.1</v>
      </c>
      <c r="D1850" s="203" t="s">
        <v>452</v>
      </c>
      <c r="E1850" s="203" t="s">
        <v>7123</v>
      </c>
      <c r="F1850" t="s">
        <v>7124</v>
      </c>
      <c r="G1850" s="129"/>
      <c r="H1850" s="293">
        <v>8</v>
      </c>
      <c r="I1850" s="203">
        <v>615</v>
      </c>
      <c r="J1850" s="293" t="s">
        <v>2937</v>
      </c>
      <c r="K1850" s="203">
        <v>738</v>
      </c>
      <c r="L1850" s="203" t="s">
        <v>459</v>
      </c>
      <c r="M1850" s="203" t="s">
        <v>7116</v>
      </c>
      <c r="N1850" t="s">
        <v>7117</v>
      </c>
    </row>
    <row r="1851" spans="1:14" x14ac:dyDescent="0.2">
      <c r="A1851" s="246">
        <v>45068</v>
      </c>
      <c r="B1851" s="106" t="s">
        <v>541</v>
      </c>
      <c r="C1851" s="106">
        <v>6762.1</v>
      </c>
      <c r="D1851" s="203" t="s">
        <v>452</v>
      </c>
      <c r="E1851" s="203" t="s">
        <v>7120</v>
      </c>
      <c r="F1851" t="s">
        <v>3856</v>
      </c>
      <c r="G1851" s="129"/>
      <c r="H1851" s="293">
        <v>8</v>
      </c>
      <c r="I1851" s="203">
        <v>369</v>
      </c>
      <c r="J1851" s="293" t="s">
        <v>2937</v>
      </c>
      <c r="K1851" s="203">
        <v>442.8</v>
      </c>
      <c r="L1851" s="203" t="s">
        <v>459</v>
      </c>
      <c r="M1851" s="203" t="s">
        <v>7116</v>
      </c>
      <c r="N1851" t="s">
        <v>7117</v>
      </c>
    </row>
    <row r="1852" spans="1:14" x14ac:dyDescent="0.2">
      <c r="A1852" s="246">
        <v>45069</v>
      </c>
      <c r="B1852" s="106" t="s">
        <v>541</v>
      </c>
      <c r="C1852" s="106">
        <v>6762.1</v>
      </c>
      <c r="D1852" s="203" t="s">
        <v>452</v>
      </c>
      <c r="E1852" s="203" t="s">
        <v>7120</v>
      </c>
      <c r="F1852" t="s">
        <v>3856</v>
      </c>
      <c r="G1852" s="129"/>
      <c r="H1852" s="293">
        <v>8</v>
      </c>
      <c r="I1852" s="203">
        <v>369</v>
      </c>
      <c r="J1852" s="293" t="s">
        <v>2937</v>
      </c>
      <c r="K1852" s="203">
        <v>442.8</v>
      </c>
      <c r="L1852" s="203" t="s">
        <v>459</v>
      </c>
      <c r="M1852" s="203" t="s">
        <v>7116</v>
      </c>
      <c r="N1852" t="s">
        <v>7117</v>
      </c>
    </row>
    <row r="1853" spans="1:14" x14ac:dyDescent="0.2">
      <c r="A1853" s="246">
        <v>45062</v>
      </c>
      <c r="B1853" s="106" t="s">
        <v>541</v>
      </c>
      <c r="C1853" s="106">
        <v>6615.1</v>
      </c>
      <c r="D1853" s="203" t="s">
        <v>452</v>
      </c>
      <c r="E1853" s="203" t="s">
        <v>7122</v>
      </c>
      <c r="F1853" t="s">
        <v>3044</v>
      </c>
      <c r="G1853" s="129"/>
      <c r="H1853" s="293">
        <v>3</v>
      </c>
      <c r="I1853" s="203">
        <v>499</v>
      </c>
      <c r="J1853" s="293" t="s">
        <v>2937</v>
      </c>
      <c r="K1853" s="203">
        <v>598.79999999999995</v>
      </c>
      <c r="L1853" s="203" t="s">
        <v>459</v>
      </c>
      <c r="M1853" s="203" t="s">
        <v>7116</v>
      </c>
      <c r="N1853" t="s">
        <v>7117</v>
      </c>
    </row>
    <row r="1854" spans="1:14" x14ac:dyDescent="0.2">
      <c r="A1854" s="246">
        <v>45077</v>
      </c>
      <c r="B1854" s="106" t="s">
        <v>541</v>
      </c>
      <c r="C1854" s="106">
        <v>6615.1</v>
      </c>
      <c r="D1854" s="203" t="s">
        <v>452</v>
      </c>
      <c r="E1854" s="203" t="s">
        <v>7125</v>
      </c>
      <c r="F1854" t="s">
        <v>3463</v>
      </c>
      <c r="G1854" s="129"/>
      <c r="H1854" s="293">
        <v>2</v>
      </c>
      <c r="I1854" s="203">
        <v>458</v>
      </c>
      <c r="J1854" s="293" t="s">
        <v>2937</v>
      </c>
      <c r="K1854" s="203">
        <v>549.6</v>
      </c>
      <c r="L1854" s="203" t="s">
        <v>459</v>
      </c>
      <c r="M1854" s="203" t="s">
        <v>7116</v>
      </c>
      <c r="N1854" t="s">
        <v>7117</v>
      </c>
    </row>
    <row r="1855" spans="1:14" x14ac:dyDescent="0.2">
      <c r="A1855" s="246">
        <v>45069</v>
      </c>
      <c r="B1855" s="106" t="s">
        <v>541</v>
      </c>
      <c r="C1855" s="106">
        <v>6500.1</v>
      </c>
      <c r="D1855" s="203" t="s">
        <v>452</v>
      </c>
      <c r="E1855" s="203" t="s">
        <v>7130</v>
      </c>
      <c r="F1855" t="s">
        <v>3859</v>
      </c>
      <c r="G1855" s="129"/>
      <c r="H1855" s="293">
        <v>3</v>
      </c>
      <c r="I1855" s="203">
        <v>312</v>
      </c>
      <c r="J1855" s="293" t="s">
        <v>2937</v>
      </c>
      <c r="K1855" s="203">
        <v>374.4</v>
      </c>
      <c r="L1855" s="203" t="s">
        <v>459</v>
      </c>
      <c r="M1855" s="203" t="s">
        <v>7116</v>
      </c>
      <c r="N1855" t="s">
        <v>7117</v>
      </c>
    </row>
    <row r="1856" spans="1:14" x14ac:dyDescent="0.2">
      <c r="A1856" s="246">
        <v>45070</v>
      </c>
      <c r="B1856" s="106" t="s">
        <v>541</v>
      </c>
      <c r="C1856" s="106">
        <v>6762.1</v>
      </c>
      <c r="D1856" s="203" t="s">
        <v>452</v>
      </c>
      <c r="E1856" s="203" t="s">
        <v>7120</v>
      </c>
      <c r="F1856" t="s">
        <v>3856</v>
      </c>
      <c r="G1856" s="129"/>
      <c r="H1856" s="293">
        <v>8</v>
      </c>
      <c r="I1856" s="203">
        <v>369</v>
      </c>
      <c r="J1856" s="293" t="s">
        <v>2937</v>
      </c>
      <c r="K1856" s="203">
        <v>442.8</v>
      </c>
      <c r="L1856" s="203" t="s">
        <v>459</v>
      </c>
      <c r="M1856" s="203" t="s">
        <v>7116</v>
      </c>
      <c r="N1856" t="s">
        <v>7117</v>
      </c>
    </row>
    <row r="1857" spans="1:14" x14ac:dyDescent="0.2">
      <c r="A1857" s="246">
        <v>45069</v>
      </c>
      <c r="B1857" s="106" t="s">
        <v>541</v>
      </c>
      <c r="C1857" s="106">
        <v>6630.1</v>
      </c>
      <c r="D1857" s="203" t="s">
        <v>452</v>
      </c>
      <c r="E1857" s="203" t="s">
        <v>7131</v>
      </c>
      <c r="F1857" t="s">
        <v>2953</v>
      </c>
      <c r="G1857" s="129"/>
      <c r="H1857" s="293">
        <v>7</v>
      </c>
      <c r="I1857" s="203">
        <v>489</v>
      </c>
      <c r="J1857" s="293" t="s">
        <v>2937</v>
      </c>
      <c r="K1857" s="203">
        <v>586.79999999999995</v>
      </c>
      <c r="L1857" s="203" t="s">
        <v>459</v>
      </c>
      <c r="M1857" s="203" t="s">
        <v>7116</v>
      </c>
      <c r="N1857" t="s">
        <v>7117</v>
      </c>
    </row>
    <row r="1858" spans="1:14" x14ac:dyDescent="0.2">
      <c r="A1858" s="246">
        <v>45063</v>
      </c>
      <c r="B1858" s="106" t="s">
        <v>541</v>
      </c>
      <c r="C1858" s="106">
        <v>6615.1</v>
      </c>
      <c r="D1858" s="203" t="s">
        <v>452</v>
      </c>
      <c r="E1858" s="203" t="s">
        <v>7143</v>
      </c>
      <c r="F1858" t="s">
        <v>3072</v>
      </c>
      <c r="G1858" s="129"/>
      <c r="H1858" s="293">
        <v>4</v>
      </c>
      <c r="I1858" s="203">
        <v>707</v>
      </c>
      <c r="J1858" s="293" t="s">
        <v>2937</v>
      </c>
      <c r="K1858" s="203">
        <v>848.4</v>
      </c>
      <c r="L1858" s="203" t="s">
        <v>459</v>
      </c>
      <c r="M1858" s="203" t="s">
        <v>7116</v>
      </c>
      <c r="N1858" t="s">
        <v>7117</v>
      </c>
    </row>
    <row r="1859" spans="1:14" x14ac:dyDescent="0.2">
      <c r="A1859" s="246">
        <v>45063</v>
      </c>
      <c r="B1859" s="106" t="s">
        <v>541</v>
      </c>
      <c r="C1859" s="106">
        <v>6615.1</v>
      </c>
      <c r="D1859" s="203" t="s">
        <v>452</v>
      </c>
      <c r="E1859" s="203" t="s">
        <v>7122</v>
      </c>
      <c r="F1859" t="s">
        <v>3044</v>
      </c>
      <c r="G1859" s="129"/>
      <c r="H1859" s="293">
        <v>8</v>
      </c>
      <c r="I1859" s="203">
        <v>499</v>
      </c>
      <c r="J1859" s="293" t="s">
        <v>2937</v>
      </c>
      <c r="K1859" s="203">
        <v>598.79999999999995</v>
      </c>
      <c r="L1859" s="203" t="s">
        <v>459</v>
      </c>
      <c r="M1859" s="203" t="s">
        <v>7116</v>
      </c>
      <c r="N1859" t="s">
        <v>7117</v>
      </c>
    </row>
    <row r="1860" spans="1:14" x14ac:dyDescent="0.2">
      <c r="A1860" s="246">
        <v>45071</v>
      </c>
      <c r="B1860" s="106" t="s">
        <v>541</v>
      </c>
      <c r="C1860" s="106">
        <v>6762.1</v>
      </c>
      <c r="D1860" s="203" t="s">
        <v>452</v>
      </c>
      <c r="E1860" s="203" t="s">
        <v>7120</v>
      </c>
      <c r="F1860" t="s">
        <v>3856</v>
      </c>
      <c r="G1860" s="129"/>
      <c r="H1860" s="293">
        <v>8</v>
      </c>
      <c r="I1860" s="203">
        <v>369</v>
      </c>
      <c r="J1860" s="293" t="s">
        <v>2937</v>
      </c>
      <c r="K1860" s="203">
        <v>442.8</v>
      </c>
      <c r="L1860" s="203" t="s">
        <v>459</v>
      </c>
      <c r="M1860" s="203" t="s">
        <v>7116</v>
      </c>
      <c r="N1860" t="s">
        <v>7117</v>
      </c>
    </row>
    <row r="1861" spans="1:14" x14ac:dyDescent="0.2">
      <c r="A1861" s="246">
        <v>45070</v>
      </c>
      <c r="B1861" s="106" t="s">
        <v>541</v>
      </c>
      <c r="C1861" s="106">
        <v>6500.1</v>
      </c>
      <c r="D1861" s="203" t="s">
        <v>452</v>
      </c>
      <c r="E1861" s="203" t="s">
        <v>7130</v>
      </c>
      <c r="F1861" t="s">
        <v>3859</v>
      </c>
      <c r="G1861" s="129"/>
      <c r="H1861" s="293">
        <v>2</v>
      </c>
      <c r="I1861" s="203">
        <v>312</v>
      </c>
      <c r="J1861" s="293" t="s">
        <v>2937</v>
      </c>
      <c r="K1861" s="203">
        <v>374.4</v>
      </c>
      <c r="L1861" s="203" t="s">
        <v>459</v>
      </c>
      <c r="M1861" s="203" t="s">
        <v>7116</v>
      </c>
      <c r="N1861" t="s">
        <v>7117</v>
      </c>
    </row>
    <row r="1862" spans="1:14" x14ac:dyDescent="0.2">
      <c r="A1862" s="246">
        <v>45070</v>
      </c>
      <c r="B1862" s="106" t="s">
        <v>541</v>
      </c>
      <c r="C1862" s="106">
        <v>6630.1</v>
      </c>
      <c r="D1862" s="203" t="s">
        <v>452</v>
      </c>
      <c r="E1862" s="203" t="s">
        <v>7131</v>
      </c>
      <c r="F1862" t="s">
        <v>2953</v>
      </c>
      <c r="G1862" s="129"/>
      <c r="H1862" s="293">
        <v>8</v>
      </c>
      <c r="I1862" s="203">
        <v>489</v>
      </c>
      <c r="J1862" s="293" t="s">
        <v>2937</v>
      </c>
      <c r="K1862" s="203">
        <v>586.79999999999995</v>
      </c>
      <c r="L1862" s="203" t="s">
        <v>459</v>
      </c>
      <c r="M1862" s="203" t="s">
        <v>7116</v>
      </c>
      <c r="N1862" t="s">
        <v>7117</v>
      </c>
    </row>
    <row r="1863" spans="1:14" x14ac:dyDescent="0.2">
      <c r="A1863" s="246">
        <v>45076</v>
      </c>
      <c r="B1863" s="106" t="s">
        <v>541</v>
      </c>
      <c r="C1863" s="106">
        <v>6667.1</v>
      </c>
      <c r="D1863" s="203" t="s">
        <v>452</v>
      </c>
      <c r="E1863" s="203" t="s">
        <v>7143</v>
      </c>
      <c r="F1863" t="s">
        <v>3072</v>
      </c>
      <c r="G1863" s="129"/>
      <c r="H1863" s="293">
        <v>4</v>
      </c>
      <c r="I1863" s="203">
        <v>707</v>
      </c>
      <c r="J1863" s="293" t="s">
        <v>2937</v>
      </c>
      <c r="K1863" s="203">
        <v>848.4</v>
      </c>
      <c r="L1863" s="203" t="s">
        <v>459</v>
      </c>
      <c r="M1863" s="203" t="s">
        <v>7116</v>
      </c>
      <c r="N1863" t="s">
        <v>7117</v>
      </c>
    </row>
    <row r="1864" spans="1:14" x14ac:dyDescent="0.2">
      <c r="A1864" s="246">
        <v>45063</v>
      </c>
      <c r="B1864" s="106" t="s">
        <v>541</v>
      </c>
      <c r="C1864" s="106">
        <v>6630.1</v>
      </c>
      <c r="D1864" s="203" t="s">
        <v>452</v>
      </c>
      <c r="E1864" s="203" t="s">
        <v>7125</v>
      </c>
      <c r="F1864" t="s">
        <v>3463</v>
      </c>
      <c r="G1864" s="129"/>
      <c r="H1864" s="293">
        <v>8</v>
      </c>
      <c r="I1864" s="203">
        <v>458</v>
      </c>
      <c r="J1864" s="293" t="s">
        <v>2937</v>
      </c>
      <c r="K1864" s="203">
        <v>549.6</v>
      </c>
      <c r="L1864" s="203" t="s">
        <v>459</v>
      </c>
      <c r="M1864" s="203" t="s">
        <v>7116</v>
      </c>
      <c r="N1864" t="s">
        <v>7117</v>
      </c>
    </row>
    <row r="1865" spans="1:14" x14ac:dyDescent="0.2">
      <c r="A1865" s="246">
        <v>45064</v>
      </c>
      <c r="B1865" s="106" t="s">
        <v>541</v>
      </c>
      <c r="C1865" s="106">
        <v>6615.1</v>
      </c>
      <c r="D1865" s="203" t="s">
        <v>452</v>
      </c>
      <c r="E1865" s="203" t="s">
        <v>7122</v>
      </c>
      <c r="F1865" t="s">
        <v>3044</v>
      </c>
      <c r="G1865" s="129"/>
      <c r="H1865" s="293">
        <v>8</v>
      </c>
      <c r="I1865" s="203">
        <v>499</v>
      </c>
      <c r="J1865" s="293" t="s">
        <v>2937</v>
      </c>
      <c r="K1865" s="203">
        <v>598.79999999999995</v>
      </c>
      <c r="L1865" s="203" t="s">
        <v>459</v>
      </c>
      <c r="M1865" s="203" t="s">
        <v>7116</v>
      </c>
      <c r="N1865" t="s">
        <v>7117</v>
      </c>
    </row>
    <row r="1866" spans="1:14" x14ac:dyDescent="0.2">
      <c r="A1866" s="246">
        <v>45068</v>
      </c>
      <c r="B1866" s="106" t="s">
        <v>541</v>
      </c>
      <c r="C1866" s="106">
        <v>6011.1</v>
      </c>
      <c r="D1866" s="203" t="s">
        <v>452</v>
      </c>
      <c r="E1866" s="203" t="s">
        <v>7130</v>
      </c>
      <c r="F1866" t="s">
        <v>3859</v>
      </c>
      <c r="G1866" s="129"/>
      <c r="H1866" s="293">
        <v>2</v>
      </c>
      <c r="I1866" s="203">
        <v>312</v>
      </c>
      <c r="J1866" s="293" t="s">
        <v>2937</v>
      </c>
      <c r="K1866" s="203">
        <v>374.4</v>
      </c>
      <c r="L1866" s="203" t="s">
        <v>459</v>
      </c>
      <c r="M1866" s="203" t="s">
        <v>7116</v>
      </c>
      <c r="N1866" t="s">
        <v>7117</v>
      </c>
    </row>
    <row r="1867" spans="1:14" x14ac:dyDescent="0.2">
      <c r="A1867" s="246">
        <v>45072</v>
      </c>
      <c r="B1867" s="106" t="s">
        <v>541</v>
      </c>
      <c r="C1867" s="106">
        <v>6762.1</v>
      </c>
      <c r="D1867" s="203" t="s">
        <v>452</v>
      </c>
      <c r="E1867" s="203" t="s">
        <v>7120</v>
      </c>
      <c r="F1867" t="s">
        <v>3856</v>
      </c>
      <c r="G1867" s="129"/>
      <c r="H1867" s="293">
        <v>8</v>
      </c>
      <c r="I1867" s="203">
        <v>369</v>
      </c>
      <c r="J1867" s="293" t="s">
        <v>2937</v>
      </c>
      <c r="K1867" s="203">
        <v>442.8</v>
      </c>
      <c r="L1867" s="203" t="s">
        <v>459</v>
      </c>
      <c r="M1867" s="203" t="s">
        <v>7116</v>
      </c>
      <c r="N1867" t="s">
        <v>7117</v>
      </c>
    </row>
    <row r="1868" spans="1:14" x14ac:dyDescent="0.2">
      <c r="A1868" s="246">
        <v>45064</v>
      </c>
      <c r="B1868" s="106" t="s">
        <v>541</v>
      </c>
      <c r="C1868" s="106">
        <v>6615.1</v>
      </c>
      <c r="D1868" s="203" t="s">
        <v>452</v>
      </c>
      <c r="E1868" s="203" t="s">
        <v>7143</v>
      </c>
      <c r="F1868" t="s">
        <v>3072</v>
      </c>
      <c r="G1868" s="129"/>
      <c r="H1868" s="293">
        <v>4</v>
      </c>
      <c r="I1868" s="203">
        <v>707</v>
      </c>
      <c r="J1868" s="293" t="s">
        <v>2937</v>
      </c>
      <c r="K1868" s="203">
        <v>848.4</v>
      </c>
      <c r="L1868" s="203" t="s">
        <v>459</v>
      </c>
      <c r="M1868" s="203" t="s">
        <v>7116</v>
      </c>
      <c r="N1868" t="s">
        <v>7117</v>
      </c>
    </row>
    <row r="1869" spans="1:14" x14ac:dyDescent="0.2">
      <c r="A1869" s="246">
        <v>45071</v>
      </c>
      <c r="B1869" s="106" t="s">
        <v>541</v>
      </c>
      <c r="C1869" s="106">
        <v>6630.1</v>
      </c>
      <c r="D1869" s="203" t="s">
        <v>452</v>
      </c>
      <c r="E1869" s="203" t="s">
        <v>7131</v>
      </c>
      <c r="F1869" t="s">
        <v>2953</v>
      </c>
      <c r="G1869" s="129"/>
      <c r="H1869" s="293">
        <v>8</v>
      </c>
      <c r="I1869" s="203">
        <v>489</v>
      </c>
      <c r="J1869" s="293" t="s">
        <v>2937</v>
      </c>
      <c r="K1869" s="203">
        <v>586.79999999999995</v>
      </c>
      <c r="L1869" s="203" t="s">
        <v>459</v>
      </c>
      <c r="M1869" s="203" t="s">
        <v>7116</v>
      </c>
      <c r="N1869" t="s">
        <v>7117</v>
      </c>
    </row>
    <row r="1870" spans="1:14" x14ac:dyDescent="0.2">
      <c r="A1870" s="246">
        <v>45077</v>
      </c>
      <c r="B1870" s="106" t="s">
        <v>541</v>
      </c>
      <c r="C1870" s="106">
        <v>6667.1</v>
      </c>
      <c r="D1870" s="203" t="s">
        <v>452</v>
      </c>
      <c r="E1870" s="203" t="s">
        <v>7143</v>
      </c>
      <c r="F1870" t="s">
        <v>3072</v>
      </c>
      <c r="G1870" s="129"/>
      <c r="H1870" s="293">
        <v>8</v>
      </c>
      <c r="I1870" s="203">
        <v>707</v>
      </c>
      <c r="J1870" s="293" t="s">
        <v>2937</v>
      </c>
      <c r="K1870" s="203">
        <v>848.4</v>
      </c>
      <c r="L1870" s="203" t="s">
        <v>459</v>
      </c>
      <c r="M1870" s="203" t="s">
        <v>7116</v>
      </c>
      <c r="N1870" t="s">
        <v>7117</v>
      </c>
    </row>
    <row r="1871" spans="1:14" x14ac:dyDescent="0.2">
      <c r="A1871" s="246">
        <v>45071</v>
      </c>
      <c r="B1871" s="106" t="s">
        <v>541</v>
      </c>
      <c r="C1871" s="106">
        <v>6500.1</v>
      </c>
      <c r="D1871" s="203" t="s">
        <v>452</v>
      </c>
      <c r="E1871" s="203" t="s">
        <v>7130</v>
      </c>
      <c r="F1871" t="s">
        <v>3859</v>
      </c>
      <c r="G1871" s="129"/>
      <c r="H1871" s="293">
        <v>2</v>
      </c>
      <c r="I1871" s="203">
        <v>312</v>
      </c>
      <c r="J1871" s="293" t="s">
        <v>2937</v>
      </c>
      <c r="K1871" s="203">
        <v>374.4</v>
      </c>
      <c r="L1871" s="203" t="s">
        <v>459</v>
      </c>
      <c r="M1871" s="203" t="s">
        <v>7116</v>
      </c>
      <c r="N1871" t="s">
        <v>7117</v>
      </c>
    </row>
    <row r="1872" spans="1:14" x14ac:dyDescent="0.2">
      <c r="A1872" s="246">
        <v>45064</v>
      </c>
      <c r="B1872" s="106" t="s">
        <v>541</v>
      </c>
      <c r="C1872" s="106">
        <v>6630.1</v>
      </c>
      <c r="D1872" s="203" t="s">
        <v>452</v>
      </c>
      <c r="E1872" s="203" t="s">
        <v>7125</v>
      </c>
      <c r="F1872" t="s">
        <v>3463</v>
      </c>
      <c r="G1872" s="129"/>
      <c r="H1872" s="293">
        <v>8</v>
      </c>
      <c r="I1872" s="203">
        <v>458</v>
      </c>
      <c r="J1872" s="293" t="s">
        <v>2937</v>
      </c>
      <c r="K1872" s="203">
        <v>549.6</v>
      </c>
      <c r="L1872" s="203" t="s">
        <v>459</v>
      </c>
      <c r="M1872" s="203" t="s">
        <v>7116</v>
      </c>
      <c r="N1872" t="s">
        <v>7117</v>
      </c>
    </row>
    <row r="1873" spans="1:14" x14ac:dyDescent="0.2">
      <c r="A1873" s="246">
        <v>45065</v>
      </c>
      <c r="B1873" s="106" t="s">
        <v>541</v>
      </c>
      <c r="C1873" s="106">
        <v>6615.1</v>
      </c>
      <c r="D1873" s="203" t="s">
        <v>452</v>
      </c>
      <c r="E1873" s="203" t="s">
        <v>7122</v>
      </c>
      <c r="F1873" t="s">
        <v>3044</v>
      </c>
      <c r="G1873" s="129"/>
      <c r="H1873" s="293">
        <v>4</v>
      </c>
      <c r="I1873" s="203">
        <v>499</v>
      </c>
      <c r="J1873" s="293" t="s">
        <v>2937</v>
      </c>
      <c r="K1873" s="203">
        <v>598.79999999999995</v>
      </c>
      <c r="L1873" s="203" t="s">
        <v>459</v>
      </c>
      <c r="M1873" s="203" t="s">
        <v>7116</v>
      </c>
      <c r="N1873" t="s">
        <v>7117</v>
      </c>
    </row>
    <row r="1874" spans="1:14" x14ac:dyDescent="0.2">
      <c r="A1874" s="246">
        <v>45065</v>
      </c>
      <c r="B1874" s="106" t="s">
        <v>541</v>
      </c>
      <c r="C1874" s="106">
        <v>6615.1</v>
      </c>
      <c r="D1874" s="203" t="s">
        <v>452</v>
      </c>
      <c r="E1874" s="203" t="s">
        <v>7143</v>
      </c>
      <c r="F1874" t="s">
        <v>3072</v>
      </c>
      <c r="G1874" s="129"/>
      <c r="H1874" s="293">
        <v>4</v>
      </c>
      <c r="I1874" s="203">
        <v>707</v>
      </c>
      <c r="J1874" s="293" t="s">
        <v>2937</v>
      </c>
      <c r="K1874" s="203">
        <v>848.4</v>
      </c>
      <c r="L1874" s="203" t="s">
        <v>459</v>
      </c>
      <c r="M1874" s="203" t="s">
        <v>7116</v>
      </c>
      <c r="N1874" t="s">
        <v>7117</v>
      </c>
    </row>
    <row r="1875" spans="1:14" x14ac:dyDescent="0.2">
      <c r="A1875" s="246">
        <v>45069</v>
      </c>
      <c r="B1875" s="106" t="s">
        <v>541</v>
      </c>
      <c r="C1875" s="106">
        <v>6011.1</v>
      </c>
      <c r="D1875" s="203" t="s">
        <v>452</v>
      </c>
      <c r="E1875" s="203" t="s">
        <v>7130</v>
      </c>
      <c r="F1875" t="s">
        <v>3859</v>
      </c>
      <c r="G1875" s="129"/>
      <c r="H1875" s="293">
        <v>1</v>
      </c>
      <c r="I1875" s="203">
        <v>312</v>
      </c>
      <c r="J1875" s="293" t="s">
        <v>2937</v>
      </c>
      <c r="K1875" s="203">
        <v>374.4</v>
      </c>
      <c r="L1875" s="203" t="s">
        <v>459</v>
      </c>
      <c r="M1875" s="203" t="s">
        <v>7116</v>
      </c>
      <c r="N1875" t="s">
        <v>7117</v>
      </c>
    </row>
    <row r="1876" spans="1:14" x14ac:dyDescent="0.2">
      <c r="A1876" s="246">
        <v>45062</v>
      </c>
      <c r="B1876" s="106" t="s">
        <v>541</v>
      </c>
      <c r="C1876" s="106">
        <v>6762.1</v>
      </c>
      <c r="D1876" s="203" t="s">
        <v>452</v>
      </c>
      <c r="E1876" s="203" t="s">
        <v>7120</v>
      </c>
      <c r="F1876" t="s">
        <v>3856</v>
      </c>
      <c r="G1876" s="129"/>
      <c r="H1876" s="293">
        <v>4</v>
      </c>
      <c r="I1876" s="203">
        <v>369</v>
      </c>
      <c r="J1876" s="293" t="s">
        <v>2937</v>
      </c>
      <c r="K1876" s="203">
        <v>442.8</v>
      </c>
      <c r="L1876" s="203" t="s">
        <v>459</v>
      </c>
      <c r="M1876" s="203" t="s">
        <v>7116</v>
      </c>
      <c r="N1876" t="s">
        <v>7117</v>
      </c>
    </row>
    <row r="1877" spans="1:14" x14ac:dyDescent="0.2">
      <c r="A1877" s="246">
        <v>45072</v>
      </c>
      <c r="B1877" s="106" t="s">
        <v>541</v>
      </c>
      <c r="C1877" s="106">
        <v>6630.1</v>
      </c>
      <c r="D1877" s="203" t="s">
        <v>452</v>
      </c>
      <c r="E1877" s="203" t="s">
        <v>7131</v>
      </c>
      <c r="F1877" t="s">
        <v>2953</v>
      </c>
      <c r="G1877" s="129"/>
      <c r="H1877" s="293">
        <v>8</v>
      </c>
      <c r="I1877" s="203">
        <v>489</v>
      </c>
      <c r="J1877" s="293" t="s">
        <v>2937</v>
      </c>
      <c r="K1877" s="203">
        <v>586.79999999999995</v>
      </c>
      <c r="L1877" s="203" t="s">
        <v>459</v>
      </c>
      <c r="M1877" s="203" t="s">
        <v>7116</v>
      </c>
      <c r="N1877" t="s">
        <v>7117</v>
      </c>
    </row>
    <row r="1878" spans="1:14" x14ac:dyDescent="0.2">
      <c r="A1878" s="246">
        <v>45071</v>
      </c>
      <c r="B1878" s="106" t="s">
        <v>541</v>
      </c>
      <c r="C1878" s="106">
        <v>6667.1</v>
      </c>
      <c r="D1878" s="203" t="s">
        <v>452</v>
      </c>
      <c r="E1878" s="203" t="s">
        <v>7143</v>
      </c>
      <c r="F1878" t="s">
        <v>3072</v>
      </c>
      <c r="G1878" s="129"/>
      <c r="H1878" s="293">
        <v>7</v>
      </c>
      <c r="I1878" s="203">
        <v>707</v>
      </c>
      <c r="J1878" s="293" t="s">
        <v>2937</v>
      </c>
      <c r="K1878" s="203">
        <v>848.4</v>
      </c>
      <c r="L1878" s="203" t="s">
        <v>459</v>
      </c>
      <c r="M1878" s="203" t="s">
        <v>7116</v>
      </c>
      <c r="N1878" t="s">
        <v>7117</v>
      </c>
    </row>
    <row r="1879" spans="1:14" x14ac:dyDescent="0.2">
      <c r="A1879" s="246">
        <v>45065</v>
      </c>
      <c r="B1879" s="106" t="s">
        <v>541</v>
      </c>
      <c r="C1879" s="106">
        <v>6630.1</v>
      </c>
      <c r="D1879" s="203" t="s">
        <v>452</v>
      </c>
      <c r="E1879" s="203" t="s">
        <v>7125</v>
      </c>
      <c r="F1879" t="s">
        <v>3463</v>
      </c>
      <c r="G1879" s="129"/>
      <c r="H1879" s="293">
        <v>8</v>
      </c>
      <c r="I1879" s="203">
        <v>458</v>
      </c>
      <c r="J1879" s="293" t="s">
        <v>2937</v>
      </c>
      <c r="K1879" s="203">
        <v>549.6</v>
      </c>
      <c r="L1879" s="203" t="s">
        <v>459</v>
      </c>
      <c r="M1879" s="203" t="s">
        <v>7116</v>
      </c>
      <c r="N1879" t="s">
        <v>7117</v>
      </c>
    </row>
    <row r="1880" spans="1:14" x14ac:dyDescent="0.2">
      <c r="A1880" s="246">
        <v>45063</v>
      </c>
      <c r="B1880" s="106" t="s">
        <v>541</v>
      </c>
      <c r="C1880" s="106">
        <v>6762.1</v>
      </c>
      <c r="D1880" s="203" t="s">
        <v>452</v>
      </c>
      <c r="E1880" s="203" t="s">
        <v>7120</v>
      </c>
      <c r="F1880" t="s">
        <v>3856</v>
      </c>
      <c r="G1880" s="129"/>
      <c r="H1880" s="293">
        <v>4</v>
      </c>
      <c r="I1880" s="203">
        <v>369</v>
      </c>
      <c r="J1880" s="293" t="s">
        <v>2937</v>
      </c>
      <c r="K1880" s="203">
        <v>442.8</v>
      </c>
      <c r="L1880" s="203" t="s">
        <v>459</v>
      </c>
      <c r="M1880" s="203" t="s">
        <v>7116</v>
      </c>
      <c r="N1880" t="s">
        <v>7117</v>
      </c>
    </row>
    <row r="1881" spans="1:14" x14ac:dyDescent="0.2">
      <c r="A1881" s="246">
        <v>45070</v>
      </c>
      <c r="B1881" s="106" t="s">
        <v>541</v>
      </c>
      <c r="C1881" s="106">
        <v>6011.1</v>
      </c>
      <c r="D1881" s="203" t="s">
        <v>452</v>
      </c>
      <c r="E1881" s="203" t="s">
        <v>7130</v>
      </c>
      <c r="F1881" t="s">
        <v>3859</v>
      </c>
      <c r="G1881" s="129"/>
      <c r="H1881" s="293">
        <v>2</v>
      </c>
      <c r="I1881" s="203">
        <v>312</v>
      </c>
      <c r="J1881" s="293" t="s">
        <v>2937</v>
      </c>
      <c r="K1881" s="203">
        <v>374.4</v>
      </c>
      <c r="L1881" s="203" t="s">
        <v>459</v>
      </c>
      <c r="M1881" s="203" t="s">
        <v>7116</v>
      </c>
      <c r="N1881" t="s">
        <v>7117</v>
      </c>
    </row>
    <row r="1882" spans="1:14" x14ac:dyDescent="0.2">
      <c r="A1882" s="246">
        <v>45068</v>
      </c>
      <c r="B1882" s="106" t="s">
        <v>541</v>
      </c>
      <c r="C1882" s="106">
        <v>6630.1</v>
      </c>
      <c r="D1882" s="203" t="s">
        <v>452</v>
      </c>
      <c r="E1882" s="203" t="s">
        <v>7122</v>
      </c>
      <c r="F1882" t="s">
        <v>3044</v>
      </c>
      <c r="G1882" s="129"/>
      <c r="H1882" s="293">
        <v>5</v>
      </c>
      <c r="I1882" s="203">
        <v>499</v>
      </c>
      <c r="J1882" s="293" t="s">
        <v>2937</v>
      </c>
      <c r="K1882" s="203">
        <v>598.79999999999995</v>
      </c>
      <c r="L1882" s="203" t="s">
        <v>459</v>
      </c>
      <c r="M1882" s="203" t="s">
        <v>7116</v>
      </c>
      <c r="N1882" t="s">
        <v>7117</v>
      </c>
    </row>
    <row r="1883" spans="1:14" x14ac:dyDescent="0.2">
      <c r="A1883" s="246">
        <v>45064</v>
      </c>
      <c r="B1883" s="106" t="s">
        <v>541</v>
      </c>
      <c r="C1883" s="106">
        <v>6762.1</v>
      </c>
      <c r="D1883" s="203" t="s">
        <v>452</v>
      </c>
      <c r="E1883" s="203" t="s">
        <v>7130</v>
      </c>
      <c r="F1883" t="s">
        <v>3859</v>
      </c>
      <c r="G1883" s="129"/>
      <c r="H1883" s="293">
        <v>6</v>
      </c>
      <c r="I1883" s="203">
        <v>312</v>
      </c>
      <c r="J1883" s="293" t="s">
        <v>2937</v>
      </c>
      <c r="K1883" s="203">
        <v>374.4</v>
      </c>
      <c r="L1883" s="203" t="s">
        <v>459</v>
      </c>
      <c r="M1883" s="203" t="s">
        <v>7116</v>
      </c>
      <c r="N1883" t="s">
        <v>7117</v>
      </c>
    </row>
    <row r="1884" spans="1:14" x14ac:dyDescent="0.2">
      <c r="A1884" s="246">
        <v>45062</v>
      </c>
      <c r="B1884" s="106" t="s">
        <v>541</v>
      </c>
      <c r="C1884" s="106">
        <v>6630.1</v>
      </c>
      <c r="D1884" s="203" t="s">
        <v>452</v>
      </c>
      <c r="E1884" s="203" t="s">
        <v>7131</v>
      </c>
      <c r="F1884" t="s">
        <v>2953</v>
      </c>
      <c r="G1884" s="129"/>
      <c r="H1884" s="293">
        <v>8</v>
      </c>
      <c r="I1884" s="203">
        <v>489</v>
      </c>
      <c r="J1884" s="293" t="s">
        <v>2937</v>
      </c>
      <c r="K1884" s="203">
        <v>586.79999999999995</v>
      </c>
      <c r="L1884" s="203" t="s">
        <v>459</v>
      </c>
      <c r="M1884" s="203" t="s">
        <v>7116</v>
      </c>
      <c r="N1884" t="s">
        <v>7117</v>
      </c>
    </row>
    <row r="1885" spans="1:14" x14ac:dyDescent="0.2">
      <c r="A1885" s="246">
        <v>45072</v>
      </c>
      <c r="B1885" s="106" t="s">
        <v>541</v>
      </c>
      <c r="C1885" s="106">
        <v>6667.1</v>
      </c>
      <c r="D1885" s="203" t="s">
        <v>452</v>
      </c>
      <c r="E1885" s="203" t="s">
        <v>7143</v>
      </c>
      <c r="F1885" t="s">
        <v>3072</v>
      </c>
      <c r="G1885" s="129"/>
      <c r="H1885" s="293">
        <v>6</v>
      </c>
      <c r="I1885" s="203">
        <v>707</v>
      </c>
      <c r="J1885" s="293" t="s">
        <v>2937</v>
      </c>
      <c r="K1885" s="203">
        <v>848.4</v>
      </c>
      <c r="L1885" s="203" t="s">
        <v>459</v>
      </c>
      <c r="M1885" s="203" t="s">
        <v>7116</v>
      </c>
      <c r="N1885" t="s">
        <v>7117</v>
      </c>
    </row>
    <row r="1886" spans="1:14" x14ac:dyDescent="0.2">
      <c r="A1886" s="246">
        <v>45062</v>
      </c>
      <c r="B1886" s="106" t="s">
        <v>541</v>
      </c>
      <c r="C1886" s="106">
        <v>6615.1</v>
      </c>
      <c r="D1886" s="203" t="s">
        <v>452</v>
      </c>
      <c r="E1886" s="203" t="s">
        <v>7125</v>
      </c>
      <c r="F1886" t="s">
        <v>3463</v>
      </c>
      <c r="G1886" s="129"/>
      <c r="H1886" s="293">
        <v>8</v>
      </c>
      <c r="I1886" s="203">
        <v>458</v>
      </c>
      <c r="J1886" s="293" t="s">
        <v>2937</v>
      </c>
      <c r="K1886" s="203">
        <v>549.6</v>
      </c>
      <c r="L1886" s="203" t="s">
        <v>459</v>
      </c>
      <c r="M1886" s="203" t="s">
        <v>7116</v>
      </c>
      <c r="N1886" t="s">
        <v>7117</v>
      </c>
    </row>
    <row r="1887" spans="1:14" x14ac:dyDescent="0.2">
      <c r="A1887" s="246">
        <v>45061</v>
      </c>
      <c r="B1887" s="106" t="s">
        <v>541</v>
      </c>
      <c r="C1887" s="106">
        <v>6637.1</v>
      </c>
      <c r="D1887" s="203" t="s">
        <v>452</v>
      </c>
      <c r="E1887" s="203" t="s">
        <v>7132</v>
      </c>
      <c r="F1887" t="s">
        <v>7133</v>
      </c>
      <c r="G1887" s="129"/>
      <c r="H1887" s="293">
        <v>6</v>
      </c>
      <c r="I1887" s="203">
        <v>310</v>
      </c>
      <c r="J1887" s="293" t="s">
        <v>2937</v>
      </c>
      <c r="K1887" s="203">
        <v>372</v>
      </c>
      <c r="L1887" s="203" t="s">
        <v>459</v>
      </c>
      <c r="M1887" s="203" t="s">
        <v>7116</v>
      </c>
      <c r="N1887" t="s">
        <v>7117</v>
      </c>
    </row>
    <row r="1888" spans="1:14" x14ac:dyDescent="0.2">
      <c r="A1888" s="246">
        <v>45071</v>
      </c>
      <c r="B1888" s="106" t="s">
        <v>541</v>
      </c>
      <c r="C1888" s="106">
        <v>6011.1</v>
      </c>
      <c r="D1888" s="203" t="s">
        <v>452</v>
      </c>
      <c r="E1888" s="203" t="s">
        <v>7130</v>
      </c>
      <c r="F1888" t="s">
        <v>3859</v>
      </c>
      <c r="G1888" s="129"/>
      <c r="H1888" s="293">
        <v>2</v>
      </c>
      <c r="I1888" s="203">
        <v>312</v>
      </c>
      <c r="J1888" s="293" t="s">
        <v>2937</v>
      </c>
      <c r="K1888" s="203">
        <v>374.4</v>
      </c>
      <c r="L1888" s="203" t="s">
        <v>459</v>
      </c>
      <c r="M1888" s="203" t="s">
        <v>7116</v>
      </c>
      <c r="N1888" t="s">
        <v>7117</v>
      </c>
    </row>
    <row r="1889" spans="1:14" x14ac:dyDescent="0.2">
      <c r="A1889" s="246">
        <v>45061</v>
      </c>
      <c r="B1889" s="106" t="s">
        <v>541</v>
      </c>
      <c r="C1889" s="106">
        <v>6637.1</v>
      </c>
      <c r="D1889" s="203" t="s">
        <v>452</v>
      </c>
      <c r="E1889" s="203" t="s">
        <v>7132</v>
      </c>
      <c r="F1889" t="s">
        <v>7133</v>
      </c>
      <c r="G1889" s="129"/>
      <c r="H1889" s="293">
        <v>-6</v>
      </c>
      <c r="I1889" s="203">
        <v>310</v>
      </c>
      <c r="J1889" s="293" t="s">
        <v>2937</v>
      </c>
      <c r="K1889" s="203">
        <v>372</v>
      </c>
      <c r="L1889" s="203" t="s">
        <v>459</v>
      </c>
      <c r="M1889" s="203" t="s">
        <v>7116</v>
      </c>
      <c r="N1889" t="s">
        <v>7117</v>
      </c>
    </row>
    <row r="1890" spans="1:14" x14ac:dyDescent="0.2">
      <c r="A1890" s="246">
        <v>45064</v>
      </c>
      <c r="B1890" s="106" t="s">
        <v>541</v>
      </c>
      <c r="C1890" s="106">
        <v>6762.1</v>
      </c>
      <c r="D1890" s="203" t="s">
        <v>452</v>
      </c>
      <c r="E1890" s="203" t="s">
        <v>7120</v>
      </c>
      <c r="F1890" t="s">
        <v>3856</v>
      </c>
      <c r="G1890" s="129"/>
      <c r="H1890" s="293">
        <v>8</v>
      </c>
      <c r="I1890" s="203">
        <v>369</v>
      </c>
      <c r="J1890" s="293" t="s">
        <v>2937</v>
      </c>
      <c r="K1890" s="203">
        <v>442.8</v>
      </c>
      <c r="L1890" s="203" t="s">
        <v>459</v>
      </c>
      <c r="M1890" s="203" t="s">
        <v>7116</v>
      </c>
      <c r="N1890" t="s">
        <v>7117</v>
      </c>
    </row>
    <row r="1891" spans="1:14" x14ac:dyDescent="0.2">
      <c r="A1891" s="246">
        <v>45065</v>
      </c>
      <c r="B1891" s="106" t="s">
        <v>541</v>
      </c>
      <c r="C1891" s="106">
        <v>6762.1</v>
      </c>
      <c r="D1891" s="203" t="s">
        <v>452</v>
      </c>
      <c r="E1891" s="203" t="s">
        <v>7130</v>
      </c>
      <c r="F1891" t="s">
        <v>3859</v>
      </c>
      <c r="G1891" s="129"/>
      <c r="H1891" s="293">
        <v>6</v>
      </c>
      <c r="I1891" s="203">
        <v>312</v>
      </c>
      <c r="J1891" s="293" t="s">
        <v>2937</v>
      </c>
      <c r="K1891" s="203">
        <v>374.4</v>
      </c>
      <c r="L1891" s="203" t="s">
        <v>459</v>
      </c>
      <c r="M1891" s="203" t="s">
        <v>7116</v>
      </c>
      <c r="N1891" t="s">
        <v>7117</v>
      </c>
    </row>
    <row r="1892" spans="1:14" x14ac:dyDescent="0.2">
      <c r="A1892" s="246">
        <v>45063</v>
      </c>
      <c r="B1892" s="106" t="s">
        <v>541</v>
      </c>
      <c r="C1892" s="106">
        <v>6630.1</v>
      </c>
      <c r="D1892" s="203" t="s">
        <v>452</v>
      </c>
      <c r="E1892" s="203" t="s">
        <v>7131</v>
      </c>
      <c r="F1892" t="s">
        <v>2953</v>
      </c>
      <c r="G1892" s="129"/>
      <c r="H1892" s="293">
        <v>8</v>
      </c>
      <c r="I1892" s="203">
        <v>489</v>
      </c>
      <c r="J1892" s="293" t="s">
        <v>2937</v>
      </c>
      <c r="K1892" s="203">
        <v>586.79999999999995</v>
      </c>
      <c r="L1892" s="203" t="s">
        <v>459</v>
      </c>
      <c r="M1892" s="203" t="s">
        <v>7116</v>
      </c>
      <c r="N1892" t="s">
        <v>7117</v>
      </c>
    </row>
    <row r="1893" spans="1:14" x14ac:dyDescent="0.2">
      <c r="A1893" s="246">
        <v>45068</v>
      </c>
      <c r="B1893" s="106" t="s">
        <v>541</v>
      </c>
      <c r="C1893" s="106">
        <v>6500.1</v>
      </c>
      <c r="D1893" s="203" t="s">
        <v>452</v>
      </c>
      <c r="E1893" s="203" t="s">
        <v>7125</v>
      </c>
      <c r="F1893" t="s">
        <v>3463</v>
      </c>
      <c r="G1893" s="129"/>
      <c r="H1893" s="293">
        <v>8</v>
      </c>
      <c r="I1893" s="203">
        <v>458</v>
      </c>
      <c r="J1893" s="293" t="s">
        <v>2937</v>
      </c>
      <c r="K1893" s="203">
        <v>549.6</v>
      </c>
      <c r="L1893" s="203" t="s">
        <v>459</v>
      </c>
      <c r="M1893" s="203" t="s">
        <v>7116</v>
      </c>
      <c r="N1893" t="s">
        <v>7117</v>
      </c>
    </row>
    <row r="1894" spans="1:14" x14ac:dyDescent="0.2">
      <c r="A1894" s="246">
        <v>45075</v>
      </c>
      <c r="B1894" s="106" t="s">
        <v>541</v>
      </c>
      <c r="C1894" s="106">
        <v>6762.1</v>
      </c>
      <c r="D1894" s="203" t="s">
        <v>452</v>
      </c>
      <c r="E1894" s="203" t="s">
        <v>7130</v>
      </c>
      <c r="F1894" t="s">
        <v>3859</v>
      </c>
      <c r="G1894" s="129"/>
      <c r="H1894" s="293">
        <v>4</v>
      </c>
      <c r="I1894" s="203">
        <v>312</v>
      </c>
      <c r="J1894" s="293" t="s">
        <v>2937</v>
      </c>
      <c r="K1894" s="203">
        <v>374.4</v>
      </c>
      <c r="L1894" s="203" t="s">
        <v>459</v>
      </c>
      <c r="M1894" s="203" t="s">
        <v>7116</v>
      </c>
      <c r="N1894" t="s">
        <v>7117</v>
      </c>
    </row>
    <row r="1895" spans="1:14" x14ac:dyDescent="0.2">
      <c r="A1895" s="246">
        <v>45075</v>
      </c>
      <c r="B1895" s="106" t="s">
        <v>541</v>
      </c>
      <c r="C1895" s="106">
        <v>6011.1</v>
      </c>
      <c r="D1895" s="203" t="s">
        <v>452</v>
      </c>
      <c r="E1895" s="203" t="s">
        <v>7130</v>
      </c>
      <c r="F1895" t="s">
        <v>3859</v>
      </c>
      <c r="G1895" s="129"/>
      <c r="H1895" s="293">
        <v>4</v>
      </c>
      <c r="I1895" s="203">
        <v>312</v>
      </c>
      <c r="J1895" s="293" t="s">
        <v>2937</v>
      </c>
      <c r="K1895" s="203">
        <v>374.4</v>
      </c>
      <c r="L1895" s="203" t="s">
        <v>459</v>
      </c>
      <c r="M1895" s="203" t="s">
        <v>7116</v>
      </c>
      <c r="N1895" t="s">
        <v>7117</v>
      </c>
    </row>
    <row r="1896" spans="1:14" x14ac:dyDescent="0.2">
      <c r="A1896" s="246">
        <v>45065</v>
      </c>
      <c r="B1896" s="106" t="s">
        <v>541</v>
      </c>
      <c r="C1896" s="106">
        <v>6762.1</v>
      </c>
      <c r="D1896" s="203" t="s">
        <v>452</v>
      </c>
      <c r="E1896" s="203" t="s">
        <v>7120</v>
      </c>
      <c r="F1896" t="s">
        <v>3856</v>
      </c>
      <c r="G1896" s="129"/>
      <c r="H1896" s="293">
        <v>8</v>
      </c>
      <c r="I1896" s="203">
        <v>369</v>
      </c>
      <c r="J1896" s="293" t="s">
        <v>2937</v>
      </c>
      <c r="K1896" s="203">
        <v>442.8</v>
      </c>
      <c r="L1896" s="203" t="s">
        <v>459</v>
      </c>
      <c r="M1896" s="203" t="s">
        <v>7116</v>
      </c>
      <c r="N1896" t="s">
        <v>7117</v>
      </c>
    </row>
    <row r="1897" spans="1:14" x14ac:dyDescent="0.2">
      <c r="A1897" s="246">
        <v>45062</v>
      </c>
      <c r="B1897" s="106" t="s">
        <v>541</v>
      </c>
      <c r="C1897" s="106">
        <v>6746.1</v>
      </c>
      <c r="D1897" s="203" t="s">
        <v>452</v>
      </c>
      <c r="E1897" s="203" t="s">
        <v>7143</v>
      </c>
      <c r="F1897" t="s">
        <v>3072</v>
      </c>
      <c r="G1897" s="129"/>
      <c r="H1897" s="293">
        <v>4</v>
      </c>
      <c r="I1897" s="203">
        <v>707</v>
      </c>
      <c r="J1897" s="293" t="s">
        <v>2937</v>
      </c>
      <c r="K1897" s="203">
        <v>848.4</v>
      </c>
      <c r="L1897" s="203" t="s">
        <v>459</v>
      </c>
      <c r="M1897" s="203" t="s">
        <v>7116</v>
      </c>
      <c r="N1897" t="s">
        <v>7117</v>
      </c>
    </row>
    <row r="1898" spans="1:14" x14ac:dyDescent="0.2">
      <c r="A1898" s="246">
        <v>45057</v>
      </c>
      <c r="B1898" s="106" t="s">
        <v>541</v>
      </c>
      <c r="C1898" s="106">
        <v>6637.1</v>
      </c>
      <c r="D1898" s="203" t="s">
        <v>452</v>
      </c>
      <c r="E1898" s="203" t="s">
        <v>7132</v>
      </c>
      <c r="F1898" t="s">
        <v>7133</v>
      </c>
      <c r="G1898" s="129"/>
      <c r="H1898" s="293">
        <v>8</v>
      </c>
      <c r="I1898" s="203">
        <v>310</v>
      </c>
      <c r="J1898" s="293" t="s">
        <v>2937</v>
      </c>
      <c r="K1898" s="203">
        <v>372</v>
      </c>
      <c r="L1898" s="203" t="s">
        <v>459</v>
      </c>
      <c r="M1898" s="203" t="s">
        <v>7116</v>
      </c>
      <c r="N1898" t="s">
        <v>7117</v>
      </c>
    </row>
    <row r="1899" spans="1:14" x14ac:dyDescent="0.2">
      <c r="A1899" s="246">
        <v>45064</v>
      </c>
      <c r="B1899" s="106" t="s">
        <v>541</v>
      </c>
      <c r="C1899" s="106">
        <v>6630.1</v>
      </c>
      <c r="D1899" s="203" t="s">
        <v>452</v>
      </c>
      <c r="E1899" s="203" t="s">
        <v>7131</v>
      </c>
      <c r="F1899" t="s">
        <v>2953</v>
      </c>
      <c r="G1899" s="129"/>
      <c r="H1899" s="293">
        <v>8</v>
      </c>
      <c r="I1899" s="203">
        <v>489</v>
      </c>
      <c r="J1899" s="293" t="s">
        <v>2937</v>
      </c>
      <c r="K1899" s="203">
        <v>586.79999999999995</v>
      </c>
      <c r="L1899" s="203" t="s">
        <v>459</v>
      </c>
      <c r="M1899" s="203" t="s">
        <v>7116</v>
      </c>
      <c r="N1899" t="s">
        <v>7117</v>
      </c>
    </row>
    <row r="1900" spans="1:14" x14ac:dyDescent="0.2">
      <c r="A1900" s="246">
        <v>45069</v>
      </c>
      <c r="B1900" s="106" t="s">
        <v>541</v>
      </c>
      <c r="C1900" s="106">
        <v>6500.1</v>
      </c>
      <c r="D1900" s="203" t="s">
        <v>452</v>
      </c>
      <c r="E1900" s="203" t="s">
        <v>7125</v>
      </c>
      <c r="F1900" t="s">
        <v>3463</v>
      </c>
      <c r="G1900" s="129"/>
      <c r="H1900" s="293">
        <v>8</v>
      </c>
      <c r="I1900" s="203">
        <v>458</v>
      </c>
      <c r="J1900" s="293" t="s">
        <v>2937</v>
      </c>
      <c r="K1900" s="203">
        <v>549.6</v>
      </c>
      <c r="L1900" s="203" t="s">
        <v>459</v>
      </c>
      <c r="M1900" s="203" t="s">
        <v>7116</v>
      </c>
      <c r="N1900" t="s">
        <v>7117</v>
      </c>
    </row>
    <row r="1901" spans="1:14" x14ac:dyDescent="0.2">
      <c r="A1901" s="246">
        <v>45076</v>
      </c>
      <c r="B1901" s="106" t="s">
        <v>541</v>
      </c>
      <c r="C1901" s="106">
        <v>6762.1</v>
      </c>
      <c r="D1901" s="203" t="s">
        <v>452</v>
      </c>
      <c r="E1901" s="203" t="s">
        <v>7130</v>
      </c>
      <c r="F1901" t="s">
        <v>3859</v>
      </c>
      <c r="G1901" s="129"/>
      <c r="H1901" s="293">
        <v>2</v>
      </c>
      <c r="I1901" s="203">
        <v>312</v>
      </c>
      <c r="J1901" s="293" t="s">
        <v>2937</v>
      </c>
      <c r="K1901" s="203">
        <v>374.4</v>
      </c>
      <c r="L1901" s="203" t="s">
        <v>459</v>
      </c>
      <c r="M1901" s="203" t="s">
        <v>7116</v>
      </c>
      <c r="N1901" t="s">
        <v>7117</v>
      </c>
    </row>
    <row r="1902" spans="1:14" x14ac:dyDescent="0.2">
      <c r="A1902" s="246">
        <v>45063</v>
      </c>
      <c r="B1902" s="106" t="s">
        <v>541</v>
      </c>
      <c r="C1902" s="106">
        <v>6746.1</v>
      </c>
      <c r="D1902" s="203" t="s">
        <v>452</v>
      </c>
      <c r="E1902" s="203" t="s">
        <v>7143</v>
      </c>
      <c r="F1902" t="s">
        <v>3072</v>
      </c>
      <c r="G1902" s="129"/>
      <c r="H1902" s="293">
        <v>4</v>
      </c>
      <c r="I1902" s="203">
        <v>707</v>
      </c>
      <c r="J1902" s="293" t="s">
        <v>2937</v>
      </c>
      <c r="K1902" s="203">
        <v>848.4</v>
      </c>
      <c r="L1902" s="203" t="s">
        <v>459</v>
      </c>
      <c r="M1902" s="203" t="s">
        <v>7116</v>
      </c>
      <c r="N1902" t="s">
        <v>7117</v>
      </c>
    </row>
    <row r="1903" spans="1:14" x14ac:dyDescent="0.2">
      <c r="A1903" s="246">
        <v>45076</v>
      </c>
      <c r="B1903" s="106" t="s">
        <v>541</v>
      </c>
      <c r="C1903" s="106">
        <v>6011.1</v>
      </c>
      <c r="D1903" s="203" t="s">
        <v>452</v>
      </c>
      <c r="E1903" s="203" t="s">
        <v>7130</v>
      </c>
      <c r="F1903" t="s">
        <v>3859</v>
      </c>
      <c r="G1903" s="129"/>
      <c r="H1903" s="293">
        <v>6</v>
      </c>
      <c r="I1903" s="203">
        <v>312</v>
      </c>
      <c r="J1903" s="293" t="s">
        <v>2937</v>
      </c>
      <c r="K1903" s="203">
        <v>374.4</v>
      </c>
      <c r="L1903" s="203" t="s">
        <v>459</v>
      </c>
      <c r="M1903" s="203" t="s">
        <v>7116</v>
      </c>
      <c r="N1903" t="s">
        <v>7117</v>
      </c>
    </row>
    <row r="1904" spans="1:14" x14ac:dyDescent="0.2">
      <c r="A1904" s="246">
        <v>45062</v>
      </c>
      <c r="B1904" s="106" t="s">
        <v>541</v>
      </c>
      <c r="C1904" s="106">
        <v>6630.1</v>
      </c>
      <c r="D1904" s="203" t="s">
        <v>452</v>
      </c>
      <c r="E1904" s="203" t="s">
        <v>7122</v>
      </c>
      <c r="F1904" t="s">
        <v>3044</v>
      </c>
      <c r="G1904" s="129"/>
      <c r="H1904" s="293">
        <v>5</v>
      </c>
      <c r="I1904" s="203">
        <v>499</v>
      </c>
      <c r="J1904" s="293" t="s">
        <v>2937</v>
      </c>
      <c r="K1904" s="203">
        <v>598.79999999999995</v>
      </c>
      <c r="L1904" s="203" t="s">
        <v>459</v>
      </c>
      <c r="M1904" s="203" t="s">
        <v>7116</v>
      </c>
      <c r="N1904" t="s">
        <v>7117</v>
      </c>
    </row>
    <row r="1905" spans="1:14" x14ac:dyDescent="0.2">
      <c r="A1905" s="246">
        <v>45058</v>
      </c>
      <c r="B1905" s="106" t="s">
        <v>541</v>
      </c>
      <c r="C1905" s="106">
        <v>6637.1</v>
      </c>
      <c r="D1905" s="203" t="s">
        <v>452</v>
      </c>
      <c r="E1905" s="203" t="s">
        <v>7132</v>
      </c>
      <c r="F1905" t="s">
        <v>7133</v>
      </c>
      <c r="G1905" s="129"/>
      <c r="H1905" s="293">
        <v>8</v>
      </c>
      <c r="I1905" s="203">
        <v>310</v>
      </c>
      <c r="J1905" s="293" t="s">
        <v>2937</v>
      </c>
      <c r="K1905" s="203">
        <v>372</v>
      </c>
      <c r="L1905" s="203" t="s">
        <v>459</v>
      </c>
      <c r="M1905" s="203" t="s">
        <v>7116</v>
      </c>
      <c r="N1905" t="s">
        <v>7117</v>
      </c>
    </row>
    <row r="1906" spans="1:14" x14ac:dyDescent="0.2">
      <c r="A1906" s="246">
        <v>45075</v>
      </c>
      <c r="B1906" s="106" t="s">
        <v>541</v>
      </c>
      <c r="C1906" s="106">
        <v>6762.1</v>
      </c>
      <c r="D1906" s="203" t="s">
        <v>452</v>
      </c>
      <c r="E1906" s="203" t="s">
        <v>7120</v>
      </c>
      <c r="F1906" t="s">
        <v>3856</v>
      </c>
      <c r="G1906" s="129"/>
      <c r="H1906" s="293">
        <v>8</v>
      </c>
      <c r="I1906" s="203">
        <v>369</v>
      </c>
      <c r="J1906" s="293" t="s">
        <v>2937</v>
      </c>
      <c r="K1906" s="203">
        <v>442.8</v>
      </c>
      <c r="L1906" s="203" t="s">
        <v>459</v>
      </c>
      <c r="M1906" s="203" t="s">
        <v>7116</v>
      </c>
      <c r="N1906" t="s">
        <v>7117</v>
      </c>
    </row>
    <row r="1907" spans="1:14" x14ac:dyDescent="0.2">
      <c r="A1907" s="246">
        <v>45077</v>
      </c>
      <c r="B1907" s="106" t="s">
        <v>541</v>
      </c>
      <c r="C1907" s="106">
        <v>6762.1</v>
      </c>
      <c r="D1907" s="203" t="s">
        <v>452</v>
      </c>
      <c r="E1907" s="203" t="s">
        <v>7130</v>
      </c>
      <c r="F1907" t="s">
        <v>3859</v>
      </c>
      <c r="G1907" s="129"/>
      <c r="H1907" s="293">
        <v>4</v>
      </c>
      <c r="I1907" s="203">
        <v>312</v>
      </c>
      <c r="J1907" s="293" t="s">
        <v>2937</v>
      </c>
      <c r="K1907" s="203">
        <v>374.4</v>
      </c>
      <c r="L1907" s="203" t="s">
        <v>459</v>
      </c>
      <c r="M1907" s="203" t="s">
        <v>7116</v>
      </c>
      <c r="N1907" t="s">
        <v>7117</v>
      </c>
    </row>
    <row r="1908" spans="1:14" x14ac:dyDescent="0.2">
      <c r="A1908" s="246">
        <v>45065</v>
      </c>
      <c r="B1908" s="106" t="s">
        <v>541</v>
      </c>
      <c r="C1908" s="106">
        <v>6630.1</v>
      </c>
      <c r="D1908" s="203" t="s">
        <v>452</v>
      </c>
      <c r="E1908" s="203" t="s">
        <v>7131</v>
      </c>
      <c r="F1908" t="s">
        <v>2953</v>
      </c>
      <c r="G1908" s="129"/>
      <c r="H1908" s="293">
        <v>8</v>
      </c>
      <c r="I1908" s="203">
        <v>489</v>
      </c>
      <c r="J1908" s="293" t="s">
        <v>2937</v>
      </c>
      <c r="K1908" s="203">
        <v>586.79999999999995</v>
      </c>
      <c r="L1908" s="203" t="s">
        <v>459</v>
      </c>
      <c r="M1908" s="203" t="s">
        <v>7116</v>
      </c>
      <c r="N1908" t="s">
        <v>7117</v>
      </c>
    </row>
    <row r="1909" spans="1:14" x14ac:dyDescent="0.2">
      <c r="A1909" s="246">
        <v>45077</v>
      </c>
      <c r="B1909" s="106" t="s">
        <v>541</v>
      </c>
      <c r="C1909" s="106">
        <v>6011.1</v>
      </c>
      <c r="D1909" s="203" t="s">
        <v>452</v>
      </c>
      <c r="E1909" s="203" t="s">
        <v>7130</v>
      </c>
      <c r="F1909" t="s">
        <v>3859</v>
      </c>
      <c r="G1909" s="129"/>
      <c r="H1909" s="293">
        <v>4</v>
      </c>
      <c r="I1909" s="203">
        <v>312</v>
      </c>
      <c r="J1909" s="293" t="s">
        <v>2937</v>
      </c>
      <c r="K1909" s="203">
        <v>374.4</v>
      </c>
      <c r="L1909" s="203" t="s">
        <v>459</v>
      </c>
      <c r="M1909" s="203" t="s">
        <v>7116</v>
      </c>
      <c r="N1909" t="s">
        <v>7117</v>
      </c>
    </row>
    <row r="1910" spans="1:14" x14ac:dyDescent="0.2">
      <c r="A1910" s="246">
        <v>45070</v>
      </c>
      <c r="B1910" s="106" t="s">
        <v>541</v>
      </c>
      <c r="C1910" s="106">
        <v>6500.1</v>
      </c>
      <c r="D1910" s="203" t="s">
        <v>452</v>
      </c>
      <c r="E1910" s="203" t="s">
        <v>7125</v>
      </c>
      <c r="F1910" t="s">
        <v>3463</v>
      </c>
      <c r="G1910" s="129"/>
      <c r="H1910" s="293">
        <v>8</v>
      </c>
      <c r="I1910" s="203">
        <v>458</v>
      </c>
      <c r="J1910" s="293" t="s">
        <v>2937</v>
      </c>
      <c r="K1910" s="203">
        <v>549.6</v>
      </c>
      <c r="L1910" s="203" t="s">
        <v>459</v>
      </c>
      <c r="M1910" s="203" t="s">
        <v>7116</v>
      </c>
      <c r="N1910" t="s">
        <v>7117</v>
      </c>
    </row>
    <row r="1911" spans="1:14" x14ac:dyDescent="0.2">
      <c r="A1911" s="246">
        <v>45076</v>
      </c>
      <c r="B1911" s="106" t="s">
        <v>541</v>
      </c>
      <c r="C1911" s="106">
        <v>6762.1</v>
      </c>
      <c r="D1911" s="203" t="s">
        <v>452</v>
      </c>
      <c r="E1911" s="203" t="s">
        <v>7120</v>
      </c>
      <c r="F1911" t="s">
        <v>3856</v>
      </c>
      <c r="G1911" s="129"/>
      <c r="H1911" s="293">
        <v>8</v>
      </c>
      <c r="I1911" s="203">
        <v>369</v>
      </c>
      <c r="J1911" s="293" t="s">
        <v>2937</v>
      </c>
      <c r="K1911" s="203">
        <v>442.8</v>
      </c>
      <c r="L1911" s="203" t="s">
        <v>459</v>
      </c>
      <c r="M1911" s="203" t="s">
        <v>7116</v>
      </c>
      <c r="N1911" t="s">
        <v>7117</v>
      </c>
    </row>
    <row r="1912" spans="1:14" x14ac:dyDescent="0.2">
      <c r="A1912" s="246">
        <v>45068</v>
      </c>
      <c r="B1912" s="106" t="s">
        <v>541</v>
      </c>
      <c r="C1912" s="106">
        <v>6615.1</v>
      </c>
      <c r="D1912" s="203" t="s">
        <v>452</v>
      </c>
      <c r="E1912" s="203" t="s">
        <v>7122</v>
      </c>
      <c r="F1912" t="s">
        <v>3044</v>
      </c>
      <c r="G1912" s="129"/>
      <c r="H1912" s="293">
        <v>3</v>
      </c>
      <c r="I1912" s="203">
        <v>499</v>
      </c>
      <c r="J1912" s="293" t="s">
        <v>2937</v>
      </c>
      <c r="K1912" s="203">
        <v>598.79999999999995</v>
      </c>
      <c r="L1912" s="203" t="s">
        <v>459</v>
      </c>
      <c r="M1912" s="203" t="s">
        <v>7116</v>
      </c>
      <c r="N1912" t="s">
        <v>7117</v>
      </c>
    </row>
    <row r="1913" spans="1:14" x14ac:dyDescent="0.2">
      <c r="A1913" s="246">
        <v>45064</v>
      </c>
      <c r="B1913" s="106" t="s">
        <v>541</v>
      </c>
      <c r="C1913" s="106">
        <v>6746.1</v>
      </c>
      <c r="D1913" s="203" t="s">
        <v>452</v>
      </c>
      <c r="E1913" s="203" t="s">
        <v>7143</v>
      </c>
      <c r="F1913" t="s">
        <v>3072</v>
      </c>
      <c r="G1913" s="129"/>
      <c r="H1913" s="293">
        <v>4</v>
      </c>
      <c r="I1913" s="203">
        <v>707</v>
      </c>
      <c r="J1913" s="293" t="s">
        <v>2937</v>
      </c>
      <c r="K1913" s="203">
        <v>848.4</v>
      </c>
      <c r="L1913" s="203" t="s">
        <v>459</v>
      </c>
      <c r="M1913" s="203" t="s">
        <v>7116</v>
      </c>
      <c r="N1913" t="s">
        <v>7117</v>
      </c>
    </row>
    <row r="1914" spans="1:14" x14ac:dyDescent="0.2">
      <c r="A1914" s="246">
        <v>45076</v>
      </c>
      <c r="B1914" s="106" t="s">
        <v>541</v>
      </c>
      <c r="C1914" s="106">
        <v>6630.1</v>
      </c>
      <c r="D1914" s="203" t="s">
        <v>452</v>
      </c>
      <c r="E1914" s="203" t="s">
        <v>7131</v>
      </c>
      <c r="F1914" t="s">
        <v>2953</v>
      </c>
      <c r="G1914" s="129"/>
      <c r="H1914" s="293">
        <v>8</v>
      </c>
      <c r="I1914" s="203">
        <v>489</v>
      </c>
      <c r="J1914" s="293" t="s">
        <v>2937</v>
      </c>
      <c r="K1914" s="203">
        <v>586.79999999999995</v>
      </c>
      <c r="L1914" s="203" t="s">
        <v>459</v>
      </c>
      <c r="M1914" s="203" t="s">
        <v>7116</v>
      </c>
      <c r="N1914" t="s">
        <v>7117</v>
      </c>
    </row>
    <row r="1915" spans="1:14" x14ac:dyDescent="0.2">
      <c r="A1915" s="246">
        <v>45077</v>
      </c>
      <c r="B1915" s="106" t="s">
        <v>541</v>
      </c>
      <c r="C1915" s="106">
        <v>6762.1</v>
      </c>
      <c r="D1915" s="203" t="s">
        <v>452</v>
      </c>
      <c r="E1915" s="203" t="s">
        <v>7120</v>
      </c>
      <c r="F1915" t="s">
        <v>3856</v>
      </c>
      <c r="G1915" s="129"/>
      <c r="H1915" s="293">
        <v>8</v>
      </c>
      <c r="I1915" s="203">
        <v>369</v>
      </c>
      <c r="J1915" s="293" t="s">
        <v>2937</v>
      </c>
      <c r="K1915" s="203">
        <v>442.8</v>
      </c>
      <c r="L1915" s="203" t="s">
        <v>459</v>
      </c>
      <c r="M1915" s="203" t="s">
        <v>7116</v>
      </c>
      <c r="N1915" t="s">
        <v>7117</v>
      </c>
    </row>
    <row r="1916" spans="1:14" x14ac:dyDescent="0.2">
      <c r="A1916" s="246">
        <v>45069</v>
      </c>
      <c r="B1916" s="106" t="s">
        <v>541</v>
      </c>
      <c r="C1916" s="106">
        <v>6615.1</v>
      </c>
      <c r="D1916" s="203" t="s">
        <v>452</v>
      </c>
      <c r="E1916" s="203" t="s">
        <v>7122</v>
      </c>
      <c r="F1916" t="s">
        <v>3044</v>
      </c>
      <c r="G1916" s="129"/>
      <c r="H1916" s="293">
        <v>7</v>
      </c>
      <c r="I1916" s="203">
        <v>499</v>
      </c>
      <c r="J1916" s="293" t="s">
        <v>2937</v>
      </c>
      <c r="K1916" s="203">
        <v>598.79999999999995</v>
      </c>
      <c r="L1916" s="203" t="s">
        <v>459</v>
      </c>
      <c r="M1916" s="203" t="s">
        <v>7116</v>
      </c>
      <c r="N1916" t="s">
        <v>7117</v>
      </c>
    </row>
    <row r="1917" spans="1:14" x14ac:dyDescent="0.2">
      <c r="A1917" s="246">
        <v>45071</v>
      </c>
      <c r="B1917" s="106" t="s">
        <v>541</v>
      </c>
      <c r="C1917" s="106">
        <v>6500.1</v>
      </c>
      <c r="D1917" s="203" t="s">
        <v>452</v>
      </c>
      <c r="E1917" s="203" t="s">
        <v>7125</v>
      </c>
      <c r="F1917" t="s">
        <v>3463</v>
      </c>
      <c r="G1917" s="129"/>
      <c r="H1917" s="293">
        <v>8</v>
      </c>
      <c r="I1917" s="203">
        <v>458</v>
      </c>
      <c r="J1917" s="293" t="s">
        <v>2937</v>
      </c>
      <c r="K1917" s="203">
        <v>549.6</v>
      </c>
      <c r="L1917" s="203" t="s">
        <v>459</v>
      </c>
      <c r="M1917" s="203" t="s">
        <v>7116</v>
      </c>
      <c r="N1917" t="s">
        <v>7117</v>
      </c>
    </row>
    <row r="1918" spans="1:14" x14ac:dyDescent="0.2">
      <c r="A1918" s="246">
        <v>45065</v>
      </c>
      <c r="B1918" s="106" t="s">
        <v>541</v>
      </c>
      <c r="C1918" s="106">
        <v>6746.1</v>
      </c>
      <c r="D1918" s="203" t="s">
        <v>452</v>
      </c>
      <c r="E1918" s="203" t="s">
        <v>7143</v>
      </c>
      <c r="F1918" t="s">
        <v>3072</v>
      </c>
      <c r="G1918" s="129"/>
      <c r="H1918" s="293">
        <v>4</v>
      </c>
      <c r="I1918" s="203">
        <v>707</v>
      </c>
      <c r="J1918" s="293" t="s">
        <v>2937</v>
      </c>
      <c r="K1918" s="203">
        <v>848.4</v>
      </c>
      <c r="L1918" s="203" t="s">
        <v>459</v>
      </c>
      <c r="M1918" s="203" t="s">
        <v>7116</v>
      </c>
      <c r="N1918" t="s">
        <v>7117</v>
      </c>
    </row>
    <row r="1919" spans="1:14" x14ac:dyDescent="0.2">
      <c r="A1919" s="246">
        <v>45064</v>
      </c>
      <c r="B1919" s="106" t="s">
        <v>541</v>
      </c>
      <c r="C1919" s="106">
        <v>6542.11</v>
      </c>
      <c r="D1919" s="203" t="s">
        <v>452</v>
      </c>
      <c r="E1919" s="203" t="s">
        <v>7130</v>
      </c>
      <c r="F1919" t="s">
        <v>3859</v>
      </c>
      <c r="G1919" s="129"/>
      <c r="H1919" s="293">
        <v>2</v>
      </c>
      <c r="I1919" s="203">
        <v>312</v>
      </c>
      <c r="J1919" s="293" t="s">
        <v>2937</v>
      </c>
      <c r="K1919" s="203">
        <v>374.4</v>
      </c>
      <c r="L1919" s="203" t="s">
        <v>459</v>
      </c>
      <c r="M1919" s="203" t="s">
        <v>7116</v>
      </c>
      <c r="N1919" t="s">
        <v>7117</v>
      </c>
    </row>
    <row r="1920" spans="1:14" x14ac:dyDescent="0.2">
      <c r="A1920" s="246">
        <v>45049</v>
      </c>
      <c r="B1920" s="106" t="s">
        <v>541</v>
      </c>
      <c r="C1920" s="106">
        <v>6746.1</v>
      </c>
      <c r="D1920" s="203" t="s">
        <v>452</v>
      </c>
      <c r="E1920" s="203" t="s">
        <v>7132</v>
      </c>
      <c r="F1920" t="s">
        <v>7133</v>
      </c>
      <c r="G1920" s="129"/>
      <c r="H1920" s="293">
        <v>8</v>
      </c>
      <c r="I1920" s="203">
        <v>310</v>
      </c>
      <c r="J1920" s="293" t="s">
        <v>2937</v>
      </c>
      <c r="K1920" s="203">
        <v>372</v>
      </c>
      <c r="L1920" s="203" t="s">
        <v>459</v>
      </c>
      <c r="M1920" s="203" t="s">
        <v>7116</v>
      </c>
      <c r="N1920" t="s">
        <v>7117</v>
      </c>
    </row>
    <row r="1921" spans="1:14" x14ac:dyDescent="0.2">
      <c r="A1921" s="246">
        <v>45077</v>
      </c>
      <c r="B1921" s="106" t="s">
        <v>541</v>
      </c>
      <c r="C1921" s="106">
        <v>6630.1</v>
      </c>
      <c r="D1921" s="203" t="s">
        <v>452</v>
      </c>
      <c r="E1921" s="203" t="s">
        <v>7131</v>
      </c>
      <c r="F1921" t="s">
        <v>2953</v>
      </c>
      <c r="G1921" s="129"/>
      <c r="H1921" s="293">
        <v>8</v>
      </c>
      <c r="I1921" s="203">
        <v>489</v>
      </c>
      <c r="J1921" s="293" t="s">
        <v>2937</v>
      </c>
      <c r="K1921" s="203">
        <v>586.79999999999995</v>
      </c>
      <c r="L1921" s="203" t="s">
        <v>459</v>
      </c>
      <c r="M1921" s="203" t="s">
        <v>7116</v>
      </c>
      <c r="N1921" t="s">
        <v>7117</v>
      </c>
    </row>
    <row r="1922" spans="1:14" x14ac:dyDescent="0.2">
      <c r="A1922" s="246">
        <v>45070</v>
      </c>
      <c r="B1922" s="106" t="s">
        <v>541</v>
      </c>
      <c r="C1922" s="106">
        <v>6615.1</v>
      </c>
      <c r="D1922" s="203" t="s">
        <v>452</v>
      </c>
      <c r="E1922" s="203" t="s">
        <v>7122</v>
      </c>
      <c r="F1922" t="s">
        <v>3044</v>
      </c>
      <c r="G1922" s="129"/>
      <c r="H1922" s="293">
        <v>8</v>
      </c>
      <c r="I1922" s="203">
        <v>499</v>
      </c>
      <c r="J1922" s="293" t="s">
        <v>2937</v>
      </c>
      <c r="K1922" s="203">
        <v>598.79999999999995</v>
      </c>
      <c r="L1922" s="203" t="s">
        <v>459</v>
      </c>
      <c r="M1922" s="203" t="s">
        <v>7116</v>
      </c>
      <c r="N1922" t="s">
        <v>7117</v>
      </c>
    </row>
    <row r="1923" spans="1:14" x14ac:dyDescent="0.2">
      <c r="A1923" s="246">
        <v>45072</v>
      </c>
      <c r="B1923" s="106" t="s">
        <v>541</v>
      </c>
      <c r="C1923" s="106">
        <v>6500.1</v>
      </c>
      <c r="D1923" s="203" t="s">
        <v>452</v>
      </c>
      <c r="E1923" s="203" t="s">
        <v>7125</v>
      </c>
      <c r="F1923" t="s">
        <v>3463</v>
      </c>
      <c r="G1923" s="129"/>
      <c r="H1923" s="293">
        <v>8</v>
      </c>
      <c r="I1923" s="203">
        <v>458</v>
      </c>
      <c r="J1923" s="293" t="s">
        <v>2937</v>
      </c>
      <c r="K1923" s="203">
        <v>549.6</v>
      </c>
      <c r="L1923" s="203" t="s">
        <v>459</v>
      </c>
      <c r="M1923" s="203" t="s">
        <v>7116</v>
      </c>
      <c r="N1923" t="s">
        <v>7117</v>
      </c>
    </row>
    <row r="1924" spans="1:14" x14ac:dyDescent="0.2">
      <c r="A1924" s="246">
        <v>45072</v>
      </c>
      <c r="B1924" s="106" t="s">
        <v>541</v>
      </c>
      <c r="C1924" s="106">
        <v>6542.11</v>
      </c>
      <c r="D1924" s="203" t="s">
        <v>452</v>
      </c>
      <c r="E1924" s="203" t="s">
        <v>7130</v>
      </c>
      <c r="F1924" t="s">
        <v>3859</v>
      </c>
      <c r="G1924" s="129"/>
      <c r="H1924" s="293">
        <v>2</v>
      </c>
      <c r="I1924" s="203">
        <v>312</v>
      </c>
      <c r="J1924" s="293" t="s">
        <v>2937</v>
      </c>
      <c r="K1924" s="203">
        <v>374.4</v>
      </c>
      <c r="L1924" s="203" t="s">
        <v>459</v>
      </c>
      <c r="M1924" s="203" t="s">
        <v>7116</v>
      </c>
      <c r="N1924" t="s">
        <v>7117</v>
      </c>
    </row>
    <row r="1925" spans="1:14" x14ac:dyDescent="0.2">
      <c r="A1925" s="246">
        <v>45051</v>
      </c>
      <c r="B1925" s="106" t="s">
        <v>541</v>
      </c>
      <c r="C1925" s="106">
        <v>6746.1</v>
      </c>
      <c r="D1925" s="203" t="s">
        <v>452</v>
      </c>
      <c r="E1925" s="203" t="s">
        <v>7132</v>
      </c>
      <c r="F1925" t="s">
        <v>7133</v>
      </c>
      <c r="G1925" s="129"/>
      <c r="H1925" s="293">
        <v>8</v>
      </c>
      <c r="I1925" s="203">
        <v>310</v>
      </c>
      <c r="J1925" s="293" t="s">
        <v>2937</v>
      </c>
      <c r="K1925" s="203">
        <v>372</v>
      </c>
      <c r="L1925" s="203" t="s">
        <v>459</v>
      </c>
      <c r="M1925" s="203" t="s">
        <v>7116</v>
      </c>
      <c r="N1925" t="s">
        <v>7117</v>
      </c>
    </row>
    <row r="1926" spans="1:14" x14ac:dyDescent="0.2">
      <c r="A1926" s="246">
        <v>45068</v>
      </c>
      <c r="B1926" s="106" t="s">
        <v>541</v>
      </c>
      <c r="C1926" s="106">
        <v>6746.1</v>
      </c>
      <c r="D1926" s="203" t="s">
        <v>452</v>
      </c>
      <c r="E1926" s="203" t="s">
        <v>7143</v>
      </c>
      <c r="F1926" t="s">
        <v>3072</v>
      </c>
      <c r="G1926" s="129"/>
      <c r="H1926" s="293">
        <v>4</v>
      </c>
      <c r="I1926" s="203">
        <v>707</v>
      </c>
      <c r="J1926" s="293" t="s">
        <v>2937</v>
      </c>
      <c r="K1926" s="203">
        <v>848.4</v>
      </c>
      <c r="L1926" s="203" t="s">
        <v>459</v>
      </c>
      <c r="M1926" s="203" t="s">
        <v>7116</v>
      </c>
      <c r="N1926" t="s">
        <v>7117</v>
      </c>
    </row>
    <row r="1927" spans="1:14" x14ac:dyDescent="0.2">
      <c r="A1927" s="246">
        <v>45075</v>
      </c>
      <c r="B1927" s="106" t="s">
        <v>541</v>
      </c>
      <c r="C1927" s="106">
        <v>6500.1</v>
      </c>
      <c r="D1927" s="203" t="s">
        <v>452</v>
      </c>
      <c r="E1927" s="203" t="s">
        <v>7125</v>
      </c>
      <c r="F1927" t="s">
        <v>3463</v>
      </c>
      <c r="G1927" s="129"/>
      <c r="H1927" s="293">
        <v>8</v>
      </c>
      <c r="I1927" s="203">
        <v>458</v>
      </c>
      <c r="J1927" s="293" t="s">
        <v>2937</v>
      </c>
      <c r="K1927" s="203">
        <v>549.6</v>
      </c>
      <c r="L1927" s="203" t="s">
        <v>459</v>
      </c>
      <c r="M1927" s="203" t="s">
        <v>7116</v>
      </c>
      <c r="N1927" t="s">
        <v>7117</v>
      </c>
    </row>
    <row r="1928" spans="1:14" x14ac:dyDescent="0.2">
      <c r="A1928" s="246">
        <v>45071</v>
      </c>
      <c r="B1928" s="106" t="s">
        <v>541</v>
      </c>
      <c r="C1928" s="106">
        <v>6615.1</v>
      </c>
      <c r="D1928" s="203" t="s">
        <v>452</v>
      </c>
      <c r="E1928" s="203" t="s">
        <v>7122</v>
      </c>
      <c r="F1928" t="s">
        <v>3044</v>
      </c>
      <c r="G1928" s="129"/>
      <c r="H1928" s="293">
        <v>8</v>
      </c>
      <c r="I1928" s="203">
        <v>499</v>
      </c>
      <c r="J1928" s="293" t="s">
        <v>2937</v>
      </c>
      <c r="K1928" s="203">
        <v>598.79999999999995</v>
      </c>
      <c r="L1928" s="203" t="s">
        <v>459</v>
      </c>
      <c r="M1928" s="203" t="s">
        <v>7116</v>
      </c>
      <c r="N1928" t="s">
        <v>7117</v>
      </c>
    </row>
    <row r="1929" spans="1:14" x14ac:dyDescent="0.2">
      <c r="A1929" s="246">
        <v>45057</v>
      </c>
      <c r="B1929" s="106" t="s">
        <v>541</v>
      </c>
      <c r="C1929" s="106">
        <v>6637.1</v>
      </c>
      <c r="D1929" s="203" t="s">
        <v>452</v>
      </c>
      <c r="E1929" s="203" t="s">
        <v>7132</v>
      </c>
      <c r="F1929" t="s">
        <v>7133</v>
      </c>
      <c r="G1929" s="129"/>
      <c r="H1929" s="293">
        <v>-8</v>
      </c>
      <c r="I1929" s="203">
        <v>310</v>
      </c>
      <c r="J1929" s="293" t="s">
        <v>2937</v>
      </c>
      <c r="K1929" s="203">
        <v>372</v>
      </c>
      <c r="L1929" s="203" t="s">
        <v>459</v>
      </c>
      <c r="M1929" s="203" t="s">
        <v>7116</v>
      </c>
      <c r="N1929" t="s">
        <v>7117</v>
      </c>
    </row>
    <row r="1930" spans="1:14" x14ac:dyDescent="0.2">
      <c r="A1930" s="246">
        <v>45065</v>
      </c>
      <c r="B1930" s="106" t="s">
        <v>541</v>
      </c>
      <c r="C1930" s="106">
        <v>6011.1</v>
      </c>
      <c r="D1930" s="203" t="s">
        <v>452</v>
      </c>
      <c r="E1930" s="203" t="s">
        <v>7130</v>
      </c>
      <c r="F1930" t="s">
        <v>3859</v>
      </c>
      <c r="G1930" s="129"/>
      <c r="H1930" s="293">
        <v>2</v>
      </c>
      <c r="I1930" s="203">
        <v>312</v>
      </c>
      <c r="J1930" s="293" t="s">
        <v>2937</v>
      </c>
      <c r="K1930" s="203">
        <v>374.4</v>
      </c>
      <c r="L1930" s="203" t="s">
        <v>459</v>
      </c>
      <c r="M1930" s="203" t="s">
        <v>7116</v>
      </c>
      <c r="N1930" t="s">
        <v>7117</v>
      </c>
    </row>
    <row r="1931" spans="1:14" x14ac:dyDescent="0.2">
      <c r="A1931" s="246">
        <v>45058</v>
      </c>
      <c r="B1931" s="106" t="s">
        <v>541</v>
      </c>
      <c r="C1931" s="106">
        <v>6637.1</v>
      </c>
      <c r="D1931" s="203" t="s">
        <v>452</v>
      </c>
      <c r="E1931" s="203" t="s">
        <v>7132</v>
      </c>
      <c r="F1931" t="s">
        <v>7133</v>
      </c>
      <c r="G1931" s="129"/>
      <c r="H1931" s="293">
        <v>-8</v>
      </c>
      <c r="I1931" s="203">
        <v>310</v>
      </c>
      <c r="J1931" s="293" t="s">
        <v>2937</v>
      </c>
      <c r="K1931" s="203">
        <v>372</v>
      </c>
      <c r="L1931" s="203" t="s">
        <v>459</v>
      </c>
      <c r="M1931" s="203" t="s">
        <v>7116</v>
      </c>
      <c r="N1931" t="s">
        <v>7117</v>
      </c>
    </row>
    <row r="1932" spans="1:14" x14ac:dyDescent="0.2">
      <c r="A1932" s="246">
        <v>45069</v>
      </c>
      <c r="B1932" s="106" t="s">
        <v>541</v>
      </c>
      <c r="C1932" s="106">
        <v>6746.1</v>
      </c>
      <c r="D1932" s="203" t="s">
        <v>452</v>
      </c>
      <c r="E1932" s="203" t="s">
        <v>7143</v>
      </c>
      <c r="F1932" t="s">
        <v>3072</v>
      </c>
      <c r="G1932" s="129"/>
      <c r="H1932" s="293">
        <v>4</v>
      </c>
      <c r="I1932" s="203">
        <v>707</v>
      </c>
      <c r="J1932" s="293" t="s">
        <v>2937</v>
      </c>
      <c r="K1932" s="203">
        <v>848.4</v>
      </c>
      <c r="L1932" s="203" t="s">
        <v>459</v>
      </c>
      <c r="M1932" s="203" t="s">
        <v>7116</v>
      </c>
      <c r="N1932" t="s">
        <v>7117</v>
      </c>
    </row>
    <row r="1933" spans="1:14" x14ac:dyDescent="0.2">
      <c r="A1933" s="246">
        <v>45072</v>
      </c>
      <c r="B1933" s="106" t="s">
        <v>541</v>
      </c>
      <c r="C1933" s="106">
        <v>6615.1</v>
      </c>
      <c r="D1933" s="203" t="s">
        <v>452</v>
      </c>
      <c r="E1933" s="203" t="s">
        <v>7122</v>
      </c>
      <c r="F1933" t="s">
        <v>3044</v>
      </c>
      <c r="G1933" s="129"/>
      <c r="H1933" s="293">
        <v>8</v>
      </c>
      <c r="I1933" s="203">
        <v>499</v>
      </c>
      <c r="J1933" s="293" t="s">
        <v>2937</v>
      </c>
      <c r="K1933" s="203">
        <v>598.79999999999995</v>
      </c>
      <c r="L1933" s="203" t="s">
        <v>459</v>
      </c>
      <c r="M1933" s="203" t="s">
        <v>7116</v>
      </c>
      <c r="N1933" t="s">
        <v>7117</v>
      </c>
    </row>
    <row r="1934" spans="1:14" x14ac:dyDescent="0.2">
      <c r="A1934" s="246">
        <v>45076</v>
      </c>
      <c r="B1934" s="106" t="s">
        <v>541</v>
      </c>
      <c r="C1934" s="106">
        <v>6630.1</v>
      </c>
      <c r="D1934" s="203" t="s">
        <v>452</v>
      </c>
      <c r="E1934" s="203" t="s">
        <v>7125</v>
      </c>
      <c r="F1934" t="s">
        <v>3463</v>
      </c>
      <c r="G1934" s="129"/>
      <c r="H1934" s="293">
        <v>8</v>
      </c>
      <c r="I1934" s="203">
        <v>458</v>
      </c>
      <c r="J1934" s="293" t="s">
        <v>2937</v>
      </c>
      <c r="K1934" s="203">
        <v>549.6</v>
      </c>
      <c r="L1934" s="203" t="s">
        <v>459</v>
      </c>
      <c r="M1934" s="203" t="s">
        <v>7116</v>
      </c>
      <c r="N1934" t="s">
        <v>7117</v>
      </c>
    </row>
    <row r="1935" spans="1:14" x14ac:dyDescent="0.2">
      <c r="A1935" s="246">
        <v>45054</v>
      </c>
      <c r="B1935" s="106" t="s">
        <v>541</v>
      </c>
      <c r="C1935" s="106">
        <v>6746.1</v>
      </c>
      <c r="D1935" s="203" t="s">
        <v>452</v>
      </c>
      <c r="E1935" s="203" t="s">
        <v>7132</v>
      </c>
      <c r="F1935" t="s">
        <v>7133</v>
      </c>
      <c r="G1935" s="129"/>
      <c r="H1935" s="293">
        <v>6</v>
      </c>
      <c r="I1935" s="203">
        <v>310</v>
      </c>
      <c r="J1935" s="293" t="s">
        <v>2937</v>
      </c>
      <c r="K1935" s="203">
        <v>372</v>
      </c>
      <c r="L1935" s="203" t="s">
        <v>459</v>
      </c>
      <c r="M1935" s="203" t="s">
        <v>7116</v>
      </c>
      <c r="N1935" t="s">
        <v>7117</v>
      </c>
    </row>
    <row r="1936" spans="1:14" x14ac:dyDescent="0.2">
      <c r="A1936" s="246">
        <v>45068</v>
      </c>
      <c r="B1936" s="106" t="s">
        <v>541</v>
      </c>
      <c r="C1936" s="106">
        <v>6762.1</v>
      </c>
      <c r="D1936" s="203" t="s">
        <v>452</v>
      </c>
      <c r="E1936" s="203" t="s">
        <v>7130</v>
      </c>
      <c r="F1936" t="s">
        <v>3859</v>
      </c>
      <c r="G1936" s="129"/>
      <c r="H1936" s="293">
        <v>4</v>
      </c>
      <c r="I1936" s="203">
        <v>312</v>
      </c>
      <c r="J1936" s="293" t="s">
        <v>2937</v>
      </c>
      <c r="K1936" s="203">
        <v>374.4</v>
      </c>
      <c r="L1936" s="203" t="s">
        <v>459</v>
      </c>
      <c r="M1936" s="203" t="s">
        <v>7116</v>
      </c>
      <c r="N1936" t="s">
        <v>7117</v>
      </c>
    </row>
    <row r="1937" spans="1:14" x14ac:dyDescent="0.2">
      <c r="A1937" s="246">
        <v>45075</v>
      </c>
      <c r="B1937" s="106" t="s">
        <v>541</v>
      </c>
      <c r="C1937" s="106">
        <v>6746.1</v>
      </c>
      <c r="D1937" s="203" t="s">
        <v>452</v>
      </c>
      <c r="E1937" s="203" t="s">
        <v>7143</v>
      </c>
      <c r="F1937" t="s">
        <v>3072</v>
      </c>
      <c r="G1937" s="129"/>
      <c r="H1937" s="293">
        <v>7</v>
      </c>
      <c r="I1937" s="203">
        <v>707</v>
      </c>
      <c r="J1937" s="293" t="s">
        <v>2937</v>
      </c>
      <c r="K1937" s="203">
        <v>848.4</v>
      </c>
      <c r="L1937" s="203" t="s">
        <v>459</v>
      </c>
      <c r="M1937" s="203" t="s">
        <v>7116</v>
      </c>
      <c r="N1937" t="s">
        <v>7117</v>
      </c>
    </row>
    <row r="1938" spans="1:14" x14ac:dyDescent="0.2">
      <c r="A1938" s="246">
        <v>45055</v>
      </c>
      <c r="B1938" s="106" t="s">
        <v>541</v>
      </c>
      <c r="C1938" s="106">
        <v>6746.1</v>
      </c>
      <c r="D1938" s="203" t="s">
        <v>452</v>
      </c>
      <c r="E1938" s="203" t="s">
        <v>7132</v>
      </c>
      <c r="F1938" t="s">
        <v>7133</v>
      </c>
      <c r="G1938" s="129"/>
      <c r="H1938" s="293">
        <v>7</v>
      </c>
      <c r="I1938" s="203">
        <v>310</v>
      </c>
      <c r="J1938" s="293" t="s">
        <v>2937</v>
      </c>
      <c r="K1938" s="203">
        <v>372</v>
      </c>
      <c r="L1938" s="203" t="s">
        <v>459</v>
      </c>
      <c r="M1938" s="203" t="s">
        <v>7116</v>
      </c>
      <c r="N1938" t="s">
        <v>7117</v>
      </c>
    </row>
    <row r="1939" spans="1:14" x14ac:dyDescent="0.2">
      <c r="A1939" s="246">
        <v>45077</v>
      </c>
      <c r="B1939" s="106" t="s">
        <v>541</v>
      </c>
      <c r="C1939" s="106">
        <v>6630.1</v>
      </c>
      <c r="D1939" s="203" t="s">
        <v>452</v>
      </c>
      <c r="E1939" s="203" t="s">
        <v>7125</v>
      </c>
      <c r="F1939" t="s">
        <v>3463</v>
      </c>
      <c r="G1939" s="129"/>
      <c r="H1939" s="293">
        <v>6</v>
      </c>
      <c r="I1939" s="203">
        <v>458</v>
      </c>
      <c r="J1939" s="293" t="s">
        <v>2937</v>
      </c>
      <c r="K1939" s="203">
        <v>549.6</v>
      </c>
      <c r="L1939" s="203" t="s">
        <v>459</v>
      </c>
      <c r="M1939" s="203" t="s">
        <v>7116</v>
      </c>
      <c r="N1939" t="s">
        <v>7117</v>
      </c>
    </row>
    <row r="1940" spans="1:14" x14ac:dyDescent="0.2">
      <c r="A1940" s="246">
        <v>45069</v>
      </c>
      <c r="B1940" s="106" t="s">
        <v>541</v>
      </c>
      <c r="C1940" s="106">
        <v>6762.1</v>
      </c>
      <c r="D1940" s="203" t="s">
        <v>452</v>
      </c>
      <c r="E1940" s="203" t="s">
        <v>7130</v>
      </c>
      <c r="F1940" t="s">
        <v>3859</v>
      </c>
      <c r="G1940" s="129"/>
      <c r="H1940" s="293">
        <v>4</v>
      </c>
      <c r="I1940" s="203">
        <v>312</v>
      </c>
      <c r="J1940" s="293" t="s">
        <v>2937</v>
      </c>
      <c r="K1940" s="203">
        <v>374.4</v>
      </c>
      <c r="L1940" s="203" t="s">
        <v>459</v>
      </c>
      <c r="M1940" s="203" t="s">
        <v>7116</v>
      </c>
      <c r="N1940" t="s">
        <v>7117</v>
      </c>
    </row>
    <row r="1941" spans="1:14" x14ac:dyDescent="0.2">
      <c r="A1941" s="246">
        <v>45076</v>
      </c>
      <c r="B1941" s="106" t="s">
        <v>541</v>
      </c>
      <c r="C1941" s="106">
        <v>6746.1</v>
      </c>
      <c r="D1941" s="203" t="s">
        <v>452</v>
      </c>
      <c r="E1941" s="203" t="s">
        <v>7143</v>
      </c>
      <c r="F1941" t="s">
        <v>3072</v>
      </c>
      <c r="G1941" s="129"/>
      <c r="H1941" s="293">
        <v>4</v>
      </c>
      <c r="I1941" s="203">
        <v>707</v>
      </c>
      <c r="J1941" s="293" t="s">
        <v>2937</v>
      </c>
      <c r="K1941" s="203">
        <v>848.4</v>
      </c>
      <c r="L1941" s="203" t="s">
        <v>459</v>
      </c>
      <c r="M1941" s="203" t="s">
        <v>7116</v>
      </c>
      <c r="N1941" t="s">
        <v>7117</v>
      </c>
    </row>
    <row r="1942" spans="1:14" x14ac:dyDescent="0.2">
      <c r="A1942" s="246">
        <v>45056</v>
      </c>
      <c r="B1942" s="106" t="s">
        <v>541</v>
      </c>
      <c r="C1942" s="106">
        <v>6746.1</v>
      </c>
      <c r="D1942" s="203" t="s">
        <v>452</v>
      </c>
      <c r="E1942" s="203" t="s">
        <v>7132</v>
      </c>
      <c r="F1942" t="s">
        <v>7133</v>
      </c>
      <c r="G1942" s="129"/>
      <c r="H1942" s="293">
        <v>8</v>
      </c>
      <c r="I1942" s="203">
        <v>310</v>
      </c>
      <c r="J1942" s="293" t="s">
        <v>2937</v>
      </c>
      <c r="K1942" s="203">
        <v>372</v>
      </c>
      <c r="L1942" s="203" t="s">
        <v>459</v>
      </c>
      <c r="M1942" s="203" t="s">
        <v>7116</v>
      </c>
      <c r="N1942" t="s">
        <v>7117</v>
      </c>
    </row>
    <row r="1943" spans="1:14" x14ac:dyDescent="0.2">
      <c r="A1943" s="246">
        <v>45075</v>
      </c>
      <c r="B1943" s="106" t="s">
        <v>541</v>
      </c>
      <c r="C1943" s="106">
        <v>6615.1</v>
      </c>
      <c r="D1943" s="203" t="s">
        <v>452</v>
      </c>
      <c r="E1943" s="203" t="s">
        <v>7122</v>
      </c>
      <c r="F1943" t="s">
        <v>3044</v>
      </c>
      <c r="G1943" s="129"/>
      <c r="H1943" s="293">
        <v>8</v>
      </c>
      <c r="I1943" s="203">
        <v>499</v>
      </c>
      <c r="J1943" s="293" t="s">
        <v>2937</v>
      </c>
      <c r="K1943" s="203">
        <v>598.79999999999995</v>
      </c>
      <c r="L1943" s="203" t="s">
        <v>459</v>
      </c>
      <c r="M1943" s="203" t="s">
        <v>7116</v>
      </c>
      <c r="N1943" t="s">
        <v>7117</v>
      </c>
    </row>
    <row r="1944" spans="1:14" x14ac:dyDescent="0.2">
      <c r="A1944" s="246">
        <v>45070</v>
      </c>
      <c r="B1944" s="106" t="s">
        <v>541</v>
      </c>
      <c r="C1944" s="106">
        <v>6762.1</v>
      </c>
      <c r="D1944" s="203" t="s">
        <v>452</v>
      </c>
      <c r="E1944" s="203" t="s">
        <v>7130</v>
      </c>
      <c r="F1944" t="s">
        <v>3859</v>
      </c>
      <c r="G1944" s="129"/>
      <c r="H1944" s="293">
        <v>4</v>
      </c>
      <c r="I1944" s="203">
        <v>312</v>
      </c>
      <c r="J1944" s="293" t="s">
        <v>2937</v>
      </c>
      <c r="K1944" s="203">
        <v>374.4</v>
      </c>
      <c r="L1944" s="203" t="s">
        <v>459</v>
      </c>
      <c r="M1944" s="203" t="s">
        <v>7116</v>
      </c>
      <c r="N1944" t="s">
        <v>7117</v>
      </c>
    </row>
    <row r="1945" spans="1:14" x14ac:dyDescent="0.2">
      <c r="A1945" s="246">
        <v>45076</v>
      </c>
      <c r="B1945" s="106" t="s">
        <v>541</v>
      </c>
      <c r="C1945" s="106">
        <v>6615.1</v>
      </c>
      <c r="D1945" s="203" t="s">
        <v>452</v>
      </c>
      <c r="E1945" s="203" t="s">
        <v>7122</v>
      </c>
      <c r="F1945" t="s">
        <v>3044</v>
      </c>
      <c r="G1945" s="129"/>
      <c r="H1945" s="293">
        <v>8</v>
      </c>
      <c r="I1945" s="203">
        <v>499</v>
      </c>
      <c r="J1945" s="293" t="s">
        <v>2937</v>
      </c>
      <c r="K1945" s="203">
        <v>598.79999999999995</v>
      </c>
      <c r="L1945" s="203" t="s">
        <v>459</v>
      </c>
      <c r="M1945" s="203" t="s">
        <v>7116</v>
      </c>
      <c r="N1945" t="s">
        <v>7117</v>
      </c>
    </row>
    <row r="1946" spans="1:14" x14ac:dyDescent="0.2">
      <c r="A1946" s="246">
        <v>45071</v>
      </c>
      <c r="B1946" s="106" t="s">
        <v>541</v>
      </c>
      <c r="C1946" s="106">
        <v>6762.1</v>
      </c>
      <c r="D1946" s="203" t="s">
        <v>452</v>
      </c>
      <c r="E1946" s="203" t="s">
        <v>7130</v>
      </c>
      <c r="F1946" t="s">
        <v>3859</v>
      </c>
      <c r="G1946" s="129"/>
      <c r="H1946" s="293">
        <v>4</v>
      </c>
      <c r="I1946" s="203">
        <v>312</v>
      </c>
      <c r="J1946" s="293" t="s">
        <v>2937</v>
      </c>
      <c r="K1946" s="203">
        <v>374.4</v>
      </c>
      <c r="L1946" s="203" t="s">
        <v>459</v>
      </c>
      <c r="M1946" s="203" t="s">
        <v>7116</v>
      </c>
      <c r="N1946" t="s">
        <v>7117</v>
      </c>
    </row>
    <row r="1947" spans="1:14" x14ac:dyDescent="0.2">
      <c r="A1947" s="246">
        <v>45057</v>
      </c>
      <c r="B1947" s="106" t="s">
        <v>541</v>
      </c>
      <c r="C1947" s="106">
        <v>6615.1</v>
      </c>
      <c r="D1947" s="203" t="s">
        <v>452</v>
      </c>
      <c r="E1947" s="203" t="s">
        <v>7132</v>
      </c>
      <c r="F1947" t="s">
        <v>7133</v>
      </c>
      <c r="G1947" s="129"/>
      <c r="H1947" s="293">
        <v>8</v>
      </c>
      <c r="I1947" s="203">
        <v>310</v>
      </c>
      <c r="J1947" s="293" t="s">
        <v>2937</v>
      </c>
      <c r="K1947" s="203">
        <v>372</v>
      </c>
      <c r="L1947" s="203" t="s">
        <v>459</v>
      </c>
      <c r="M1947" s="203" t="s">
        <v>7116</v>
      </c>
      <c r="N1947" t="s">
        <v>7117</v>
      </c>
    </row>
    <row r="1948" spans="1:14" x14ac:dyDescent="0.2">
      <c r="A1948" s="246">
        <v>45068</v>
      </c>
      <c r="B1948" s="106" t="s">
        <v>541</v>
      </c>
      <c r="C1948" s="106">
        <v>6615.1</v>
      </c>
      <c r="D1948" s="203" t="s">
        <v>452</v>
      </c>
      <c r="E1948" s="203" t="s">
        <v>7143</v>
      </c>
      <c r="F1948" t="s">
        <v>3072</v>
      </c>
      <c r="G1948" s="129"/>
      <c r="H1948" s="293">
        <v>4</v>
      </c>
      <c r="I1948" s="203">
        <v>707</v>
      </c>
      <c r="J1948" s="293" t="s">
        <v>2937</v>
      </c>
      <c r="K1948" s="203">
        <v>848.4</v>
      </c>
      <c r="L1948" s="203" t="s">
        <v>459</v>
      </c>
      <c r="M1948" s="203" t="s">
        <v>7116</v>
      </c>
      <c r="N1948" t="s">
        <v>7117</v>
      </c>
    </row>
    <row r="1949" spans="1:14" x14ac:dyDescent="0.2">
      <c r="A1949" s="246">
        <v>45077</v>
      </c>
      <c r="B1949" s="106" t="s">
        <v>541</v>
      </c>
      <c r="C1949" s="106">
        <v>6615.1</v>
      </c>
      <c r="D1949" s="203" t="s">
        <v>452</v>
      </c>
      <c r="E1949" s="203" t="s">
        <v>7122</v>
      </c>
      <c r="F1949" t="s">
        <v>3044</v>
      </c>
      <c r="G1949" s="129"/>
      <c r="H1949" s="293">
        <v>8</v>
      </c>
      <c r="I1949" s="203">
        <v>499</v>
      </c>
      <c r="J1949" s="293" t="s">
        <v>2937</v>
      </c>
      <c r="K1949" s="203">
        <v>598.79999999999995</v>
      </c>
      <c r="L1949" s="203" t="s">
        <v>459</v>
      </c>
      <c r="M1949" s="203" t="s">
        <v>7116</v>
      </c>
      <c r="N1949" t="s">
        <v>7117</v>
      </c>
    </row>
    <row r="1950" spans="1:14" x14ac:dyDescent="0.2">
      <c r="A1950" s="246">
        <v>45058</v>
      </c>
      <c r="B1950" s="106" t="s">
        <v>541</v>
      </c>
      <c r="C1950" s="106">
        <v>6615.1</v>
      </c>
      <c r="D1950" s="203" t="s">
        <v>452</v>
      </c>
      <c r="E1950" s="203" t="s">
        <v>7132</v>
      </c>
      <c r="F1950" t="s">
        <v>7133</v>
      </c>
      <c r="G1950" s="129"/>
      <c r="H1950" s="293">
        <v>8</v>
      </c>
      <c r="I1950" s="203">
        <v>310</v>
      </c>
      <c r="J1950" s="293" t="s">
        <v>2937</v>
      </c>
      <c r="K1950" s="203">
        <v>372</v>
      </c>
      <c r="L1950" s="203" t="s">
        <v>459</v>
      </c>
      <c r="M1950" s="203" t="s">
        <v>7116</v>
      </c>
      <c r="N1950" t="s">
        <v>7117</v>
      </c>
    </row>
    <row r="1951" spans="1:14" x14ac:dyDescent="0.2">
      <c r="A1951" s="246">
        <v>45072</v>
      </c>
      <c r="B1951" s="106" t="s">
        <v>541</v>
      </c>
      <c r="C1951" s="106">
        <v>6762.1</v>
      </c>
      <c r="D1951" s="203" t="s">
        <v>452</v>
      </c>
      <c r="E1951" s="203" t="s">
        <v>7130</v>
      </c>
      <c r="F1951" t="s">
        <v>3859</v>
      </c>
      <c r="G1951" s="129"/>
      <c r="H1951" s="293">
        <v>6</v>
      </c>
      <c r="I1951" s="203">
        <v>312</v>
      </c>
      <c r="J1951" s="293" t="s">
        <v>2937</v>
      </c>
      <c r="K1951" s="203">
        <v>374.4</v>
      </c>
      <c r="L1951" s="203" t="s">
        <v>459</v>
      </c>
      <c r="M1951" s="203" t="s">
        <v>7116</v>
      </c>
      <c r="N1951" t="s">
        <v>7117</v>
      </c>
    </row>
    <row r="1952" spans="1:14" x14ac:dyDescent="0.2">
      <c r="A1952" s="246">
        <v>45069</v>
      </c>
      <c r="B1952" s="106" t="s">
        <v>541</v>
      </c>
      <c r="C1952" s="106">
        <v>6615.1</v>
      </c>
      <c r="D1952" s="203" t="s">
        <v>452</v>
      </c>
      <c r="E1952" s="203" t="s">
        <v>7143</v>
      </c>
      <c r="F1952" t="s">
        <v>3072</v>
      </c>
      <c r="G1952" s="129"/>
      <c r="H1952" s="293">
        <v>4</v>
      </c>
      <c r="I1952" s="203">
        <v>707</v>
      </c>
      <c r="J1952" s="293" t="s">
        <v>2937</v>
      </c>
      <c r="K1952" s="203">
        <v>848.4</v>
      </c>
      <c r="L1952" s="203" t="s">
        <v>459</v>
      </c>
      <c r="M1952" s="203" t="s">
        <v>7116</v>
      </c>
      <c r="N1952" t="s">
        <v>7117</v>
      </c>
    </row>
    <row r="1953" spans="1:14" x14ac:dyDescent="0.2">
      <c r="A1953" s="246">
        <v>45061</v>
      </c>
      <c r="B1953" s="106" t="s">
        <v>541</v>
      </c>
      <c r="C1953" s="106">
        <v>6615.1</v>
      </c>
      <c r="D1953" s="203" t="s">
        <v>452</v>
      </c>
      <c r="E1953" s="203" t="s">
        <v>7132</v>
      </c>
      <c r="F1953" t="s">
        <v>7133</v>
      </c>
      <c r="G1953" s="129"/>
      <c r="H1953" s="293">
        <v>6</v>
      </c>
      <c r="I1953" s="203">
        <v>310</v>
      </c>
      <c r="J1953" s="293" t="s">
        <v>2937</v>
      </c>
      <c r="K1953" s="203">
        <v>372</v>
      </c>
      <c r="L1953" s="203" t="s">
        <v>459</v>
      </c>
      <c r="M1953" s="203" t="s">
        <v>7116</v>
      </c>
      <c r="N1953" t="s">
        <v>7117</v>
      </c>
    </row>
    <row r="1954" spans="1:14" x14ac:dyDescent="0.2">
      <c r="A1954" s="246">
        <v>45070</v>
      </c>
      <c r="B1954" s="106" t="s">
        <v>541</v>
      </c>
      <c r="C1954" s="106">
        <v>6615.1</v>
      </c>
      <c r="D1954" s="203" t="s">
        <v>452</v>
      </c>
      <c r="E1954" s="203" t="s">
        <v>7143</v>
      </c>
      <c r="F1954" t="s">
        <v>3072</v>
      </c>
      <c r="G1954" s="129"/>
      <c r="H1954" s="293">
        <v>8</v>
      </c>
      <c r="I1954" s="203">
        <v>707</v>
      </c>
      <c r="J1954" s="293" t="s">
        <v>2937</v>
      </c>
      <c r="K1954" s="203">
        <v>848.4</v>
      </c>
      <c r="L1954" s="203" t="s">
        <v>459</v>
      </c>
      <c r="M1954" s="203" t="s">
        <v>7116</v>
      </c>
      <c r="N1954" t="s">
        <v>7117</v>
      </c>
    </row>
    <row r="1955" spans="1:14" x14ac:dyDescent="0.2">
      <c r="A1955" s="246">
        <v>45062</v>
      </c>
      <c r="B1955" s="106" t="s">
        <v>541</v>
      </c>
      <c r="C1955" s="106">
        <v>6500.1</v>
      </c>
      <c r="D1955" s="203" t="s">
        <v>452</v>
      </c>
      <c r="E1955" s="203" t="s">
        <v>7130</v>
      </c>
      <c r="F1955" t="s">
        <v>3859</v>
      </c>
      <c r="G1955" s="129"/>
      <c r="H1955" s="293">
        <v>8</v>
      </c>
      <c r="I1955" s="203">
        <v>312</v>
      </c>
      <c r="J1955" s="293" t="s">
        <v>2937</v>
      </c>
      <c r="K1955" s="203">
        <v>374.4</v>
      </c>
      <c r="L1955" s="203" t="s">
        <v>459</v>
      </c>
      <c r="M1955" s="203" t="s">
        <v>7116</v>
      </c>
      <c r="N1955" t="s">
        <v>7117</v>
      </c>
    </row>
    <row r="1956" spans="1:14" x14ac:dyDescent="0.2">
      <c r="A1956" s="246">
        <v>45071</v>
      </c>
      <c r="B1956" s="106" t="s">
        <v>541</v>
      </c>
      <c r="C1956" s="106">
        <v>6615.1</v>
      </c>
      <c r="D1956" s="203" t="s">
        <v>452</v>
      </c>
      <c r="E1956" s="203" t="s">
        <v>7143</v>
      </c>
      <c r="F1956" t="s">
        <v>3072</v>
      </c>
      <c r="G1956" s="129"/>
      <c r="H1956" s="293">
        <v>1</v>
      </c>
      <c r="I1956" s="203">
        <v>707</v>
      </c>
      <c r="J1956" s="293" t="s">
        <v>2937</v>
      </c>
      <c r="K1956" s="203">
        <v>848.4</v>
      </c>
      <c r="L1956" s="203" t="s">
        <v>459</v>
      </c>
      <c r="M1956" s="203" t="s">
        <v>7116</v>
      </c>
      <c r="N1956" t="s">
        <v>7117</v>
      </c>
    </row>
    <row r="1957" spans="1:14" x14ac:dyDescent="0.2">
      <c r="A1957" s="246">
        <v>45063</v>
      </c>
      <c r="B1957" s="106" t="s">
        <v>541</v>
      </c>
      <c r="C1957" s="106">
        <v>6500.1</v>
      </c>
      <c r="D1957" s="203" t="s">
        <v>452</v>
      </c>
      <c r="E1957" s="203" t="s">
        <v>7130</v>
      </c>
      <c r="F1957" t="s">
        <v>3859</v>
      </c>
      <c r="G1957" s="129"/>
      <c r="H1957" s="293">
        <v>8</v>
      </c>
      <c r="I1957" s="203">
        <v>312</v>
      </c>
      <c r="J1957" s="293" t="s">
        <v>2937</v>
      </c>
      <c r="K1957" s="203">
        <v>374.4</v>
      </c>
      <c r="L1957" s="203" t="s">
        <v>459</v>
      </c>
      <c r="M1957" s="203" t="s">
        <v>7116</v>
      </c>
      <c r="N1957" t="s">
        <v>7117</v>
      </c>
    </row>
    <row r="1958" spans="1:14" x14ac:dyDescent="0.2">
      <c r="A1958" s="246">
        <v>45072</v>
      </c>
      <c r="B1958" s="106" t="s">
        <v>541</v>
      </c>
      <c r="C1958" s="106">
        <v>6615.1</v>
      </c>
      <c r="D1958" s="203" t="s">
        <v>452</v>
      </c>
      <c r="E1958" s="203" t="s">
        <v>7143</v>
      </c>
      <c r="F1958" t="s">
        <v>3072</v>
      </c>
      <c r="G1958" s="129"/>
      <c r="H1958" s="293">
        <v>2</v>
      </c>
      <c r="I1958" s="203">
        <v>707</v>
      </c>
      <c r="J1958" s="293" t="s">
        <v>2937</v>
      </c>
      <c r="K1958" s="203">
        <v>848.4</v>
      </c>
      <c r="L1958" s="203" t="s">
        <v>459</v>
      </c>
      <c r="M1958" s="203" t="s">
        <v>7116</v>
      </c>
      <c r="N1958" t="s">
        <v>7117</v>
      </c>
    </row>
    <row r="1959" spans="1:14" x14ac:dyDescent="0.2">
      <c r="A1959" s="246">
        <v>45068</v>
      </c>
      <c r="B1959" s="106" t="s">
        <v>541</v>
      </c>
      <c r="C1959" s="106">
        <v>6500.1</v>
      </c>
      <c r="D1959" s="203" t="s">
        <v>452</v>
      </c>
      <c r="E1959" s="203" t="s">
        <v>7130</v>
      </c>
      <c r="F1959" t="s">
        <v>3859</v>
      </c>
      <c r="G1959" s="129"/>
      <c r="H1959" s="293">
        <v>2</v>
      </c>
      <c r="I1959" s="203">
        <v>312</v>
      </c>
      <c r="J1959" s="293" t="s">
        <v>2937</v>
      </c>
      <c r="K1959" s="203">
        <v>374.4</v>
      </c>
      <c r="L1959" s="203" t="s">
        <v>459</v>
      </c>
      <c r="M1959" s="203" t="s">
        <v>7116</v>
      </c>
      <c r="N1959" t="s">
        <v>7117</v>
      </c>
    </row>
    <row r="1960" spans="1:14" x14ac:dyDescent="0.2">
      <c r="A1960" s="246">
        <v>45062</v>
      </c>
      <c r="B1960" s="106" t="s">
        <v>541</v>
      </c>
      <c r="C1960" s="106">
        <v>6615.1</v>
      </c>
      <c r="D1960" s="203" t="s">
        <v>452</v>
      </c>
      <c r="E1960" s="203" t="s">
        <v>7143</v>
      </c>
      <c r="F1960" t="s">
        <v>3072</v>
      </c>
      <c r="G1960" s="129"/>
      <c r="H1960" s="293">
        <v>4</v>
      </c>
      <c r="I1960" s="203">
        <v>707</v>
      </c>
      <c r="J1960" s="293" t="s">
        <v>2937</v>
      </c>
      <c r="K1960" s="203">
        <v>848.4</v>
      </c>
      <c r="L1960" s="203" t="s">
        <v>459</v>
      </c>
      <c r="M1960" s="203" t="s">
        <v>7116</v>
      </c>
      <c r="N1960" t="s">
        <v>7117</v>
      </c>
    </row>
    <row r="1961" spans="1:14" x14ac:dyDescent="0.2">
      <c r="A1961" s="246">
        <v>45063</v>
      </c>
      <c r="B1961" s="106" t="s">
        <v>541</v>
      </c>
      <c r="C1961" s="106">
        <v>6756.1</v>
      </c>
      <c r="D1961" s="203" t="s">
        <v>452</v>
      </c>
      <c r="E1961" s="203" t="s">
        <v>7128</v>
      </c>
      <c r="F1961" t="s">
        <v>7129</v>
      </c>
      <c r="G1961" s="129"/>
      <c r="H1961" s="293">
        <v>4</v>
      </c>
      <c r="I1961" s="203">
        <v>307</v>
      </c>
      <c r="J1961" s="293" t="s">
        <v>2937</v>
      </c>
      <c r="K1961" s="203">
        <v>368.4</v>
      </c>
      <c r="L1961" s="203" t="s">
        <v>459</v>
      </c>
      <c r="M1961" s="203" t="s">
        <v>7116</v>
      </c>
      <c r="N1961" t="s">
        <v>7117</v>
      </c>
    </row>
    <row r="1962" spans="1:14" x14ac:dyDescent="0.2">
      <c r="A1962" s="246">
        <v>45068</v>
      </c>
      <c r="B1962" s="106" t="s">
        <v>541</v>
      </c>
      <c r="C1962" s="106">
        <v>6681.1</v>
      </c>
      <c r="D1962" s="203" t="s">
        <v>452</v>
      </c>
      <c r="E1962" s="203" t="s">
        <v>7135</v>
      </c>
      <c r="F1962" t="s">
        <v>6356</v>
      </c>
      <c r="G1962" s="129"/>
      <c r="H1962" s="293">
        <v>8</v>
      </c>
      <c r="I1962" s="203">
        <v>277</v>
      </c>
      <c r="J1962" s="293" t="s">
        <v>2937</v>
      </c>
      <c r="K1962" s="203">
        <v>332.4</v>
      </c>
      <c r="L1962" s="203" t="s">
        <v>459</v>
      </c>
      <c r="M1962" s="203" t="s">
        <v>7116</v>
      </c>
      <c r="N1962" t="s">
        <v>7117</v>
      </c>
    </row>
    <row r="1963" spans="1:14" x14ac:dyDescent="0.2">
      <c r="A1963" s="246">
        <v>45062</v>
      </c>
      <c r="B1963" s="106" t="s">
        <v>541</v>
      </c>
      <c r="C1963" s="106">
        <v>6681.1</v>
      </c>
      <c r="D1963" s="203" t="s">
        <v>452</v>
      </c>
      <c r="E1963" s="203" t="s">
        <v>7136</v>
      </c>
      <c r="F1963" t="s">
        <v>7137</v>
      </c>
      <c r="G1963" s="129"/>
      <c r="H1963" s="293">
        <v>8</v>
      </c>
      <c r="I1963" s="203">
        <v>401</v>
      </c>
      <c r="J1963" s="293" t="s">
        <v>2937</v>
      </c>
      <c r="K1963" s="203">
        <v>481.2</v>
      </c>
      <c r="L1963" s="203" t="s">
        <v>459</v>
      </c>
      <c r="M1963" s="203" t="s">
        <v>7116</v>
      </c>
      <c r="N1963" t="s">
        <v>7117</v>
      </c>
    </row>
    <row r="1964" spans="1:14" x14ac:dyDescent="0.2">
      <c r="A1964" s="246">
        <v>45064</v>
      </c>
      <c r="B1964" s="106" t="s">
        <v>541</v>
      </c>
      <c r="C1964" s="106">
        <v>6756.1</v>
      </c>
      <c r="D1964" s="203" t="s">
        <v>452</v>
      </c>
      <c r="E1964" s="203" t="s">
        <v>7128</v>
      </c>
      <c r="F1964" t="s">
        <v>7129</v>
      </c>
      <c r="G1964" s="129"/>
      <c r="H1964" s="293">
        <v>8</v>
      </c>
      <c r="I1964" s="203">
        <v>307</v>
      </c>
      <c r="J1964" s="293" t="s">
        <v>2937</v>
      </c>
      <c r="K1964" s="203">
        <v>368.4</v>
      </c>
      <c r="L1964" s="203" t="s">
        <v>459</v>
      </c>
      <c r="M1964" s="203" t="s">
        <v>7116</v>
      </c>
      <c r="N1964" t="s">
        <v>7117</v>
      </c>
    </row>
    <row r="1965" spans="1:14" x14ac:dyDescent="0.2">
      <c r="A1965" s="246">
        <v>45069</v>
      </c>
      <c r="B1965" s="106" t="s">
        <v>541</v>
      </c>
      <c r="C1965" s="106">
        <v>6681.1</v>
      </c>
      <c r="D1965" s="203" t="s">
        <v>452</v>
      </c>
      <c r="E1965" s="203" t="s">
        <v>7135</v>
      </c>
      <c r="F1965" t="s">
        <v>6356</v>
      </c>
      <c r="G1965" s="129"/>
      <c r="H1965" s="293">
        <v>8</v>
      </c>
      <c r="I1965" s="203">
        <v>277</v>
      </c>
      <c r="J1965" s="293" t="s">
        <v>2937</v>
      </c>
      <c r="K1965" s="203">
        <v>332.4</v>
      </c>
      <c r="L1965" s="203" t="s">
        <v>459</v>
      </c>
      <c r="M1965" s="203" t="s">
        <v>7116</v>
      </c>
      <c r="N1965" t="s">
        <v>7117</v>
      </c>
    </row>
    <row r="1966" spans="1:14" x14ac:dyDescent="0.2">
      <c r="A1966" s="246">
        <v>45063</v>
      </c>
      <c r="B1966" s="106" t="s">
        <v>541</v>
      </c>
      <c r="C1966" s="106">
        <v>6681.1</v>
      </c>
      <c r="D1966" s="203" t="s">
        <v>452</v>
      </c>
      <c r="E1966" s="203" t="s">
        <v>7136</v>
      </c>
      <c r="F1966" t="s">
        <v>7137</v>
      </c>
      <c r="G1966" s="129"/>
      <c r="H1966" s="293">
        <v>8</v>
      </c>
      <c r="I1966" s="203">
        <v>401</v>
      </c>
      <c r="J1966" s="293" t="s">
        <v>2937</v>
      </c>
      <c r="K1966" s="203">
        <v>481.2</v>
      </c>
      <c r="L1966" s="203" t="s">
        <v>459</v>
      </c>
      <c r="M1966" s="203" t="s">
        <v>7116</v>
      </c>
      <c r="N1966" t="s">
        <v>7117</v>
      </c>
    </row>
    <row r="1967" spans="1:14" x14ac:dyDescent="0.2">
      <c r="A1967" s="246">
        <v>45070</v>
      </c>
      <c r="B1967" s="106" t="s">
        <v>541</v>
      </c>
      <c r="C1967" s="106">
        <v>6681.1</v>
      </c>
      <c r="D1967" s="203" t="s">
        <v>452</v>
      </c>
      <c r="E1967" s="203" t="s">
        <v>7135</v>
      </c>
      <c r="F1967" t="s">
        <v>6356</v>
      </c>
      <c r="G1967" s="129"/>
      <c r="H1967" s="293">
        <v>8</v>
      </c>
      <c r="I1967" s="203">
        <v>277</v>
      </c>
      <c r="J1967" s="293" t="s">
        <v>2937</v>
      </c>
      <c r="K1967" s="203">
        <v>332.4</v>
      </c>
      <c r="L1967" s="203" t="s">
        <v>459</v>
      </c>
      <c r="M1967" s="203" t="s">
        <v>7116</v>
      </c>
      <c r="N1967" t="s">
        <v>7117</v>
      </c>
    </row>
    <row r="1968" spans="1:14" x14ac:dyDescent="0.2">
      <c r="A1968" s="246">
        <v>45064</v>
      </c>
      <c r="B1968" s="106" t="s">
        <v>541</v>
      </c>
      <c r="C1968" s="106">
        <v>6681.1</v>
      </c>
      <c r="D1968" s="203" t="s">
        <v>452</v>
      </c>
      <c r="E1968" s="203" t="s">
        <v>7136</v>
      </c>
      <c r="F1968" t="s">
        <v>7137</v>
      </c>
      <c r="G1968" s="129"/>
      <c r="H1968" s="293">
        <v>8</v>
      </c>
      <c r="I1968" s="203">
        <v>401</v>
      </c>
      <c r="J1968" s="293" t="s">
        <v>2937</v>
      </c>
      <c r="K1968" s="203">
        <v>481.2</v>
      </c>
      <c r="L1968" s="203" t="s">
        <v>459</v>
      </c>
      <c r="M1968" s="203" t="s">
        <v>7116</v>
      </c>
      <c r="N1968" t="s">
        <v>7117</v>
      </c>
    </row>
    <row r="1969" spans="1:14" x14ac:dyDescent="0.2">
      <c r="A1969" s="246">
        <v>45062</v>
      </c>
      <c r="B1969" s="106" t="s">
        <v>541</v>
      </c>
      <c r="C1969" s="106">
        <v>6615.1</v>
      </c>
      <c r="D1969" s="203" t="s">
        <v>452</v>
      </c>
      <c r="E1969" s="203" t="s">
        <v>7128</v>
      </c>
      <c r="F1969" t="s">
        <v>7129</v>
      </c>
      <c r="G1969" s="129"/>
      <c r="H1969" s="293">
        <v>4</v>
      </c>
      <c r="I1969" s="203">
        <v>307</v>
      </c>
      <c r="J1969" s="293" t="s">
        <v>2937</v>
      </c>
      <c r="K1969" s="203">
        <v>368.4</v>
      </c>
      <c r="L1969" s="203" t="s">
        <v>459</v>
      </c>
      <c r="M1969" s="203" t="s">
        <v>7116</v>
      </c>
      <c r="N1969" t="s">
        <v>7117</v>
      </c>
    </row>
    <row r="1970" spans="1:14" x14ac:dyDescent="0.2">
      <c r="A1970" s="246">
        <v>45071</v>
      </c>
      <c r="B1970" s="106" t="s">
        <v>541</v>
      </c>
      <c r="C1970" s="106">
        <v>6681.1</v>
      </c>
      <c r="D1970" s="203" t="s">
        <v>452</v>
      </c>
      <c r="E1970" s="203" t="s">
        <v>7135</v>
      </c>
      <c r="F1970" t="s">
        <v>6356</v>
      </c>
      <c r="G1970" s="129"/>
      <c r="H1970" s="293">
        <v>8</v>
      </c>
      <c r="I1970" s="203">
        <v>277</v>
      </c>
      <c r="J1970" s="293" t="s">
        <v>2937</v>
      </c>
      <c r="K1970" s="203">
        <v>332.4</v>
      </c>
      <c r="L1970" s="203" t="s">
        <v>459</v>
      </c>
      <c r="M1970" s="203" t="s">
        <v>7116</v>
      </c>
      <c r="N1970" t="s">
        <v>7117</v>
      </c>
    </row>
    <row r="1971" spans="1:14" x14ac:dyDescent="0.2">
      <c r="A1971" s="246">
        <v>45065</v>
      </c>
      <c r="B1971" s="106" t="s">
        <v>541</v>
      </c>
      <c r="C1971" s="106">
        <v>6681.1</v>
      </c>
      <c r="D1971" s="203" t="s">
        <v>452</v>
      </c>
      <c r="E1971" s="203" t="s">
        <v>7136</v>
      </c>
      <c r="F1971" t="s">
        <v>7137</v>
      </c>
      <c r="G1971" s="129"/>
      <c r="H1971" s="293">
        <v>8</v>
      </c>
      <c r="I1971" s="203">
        <v>401</v>
      </c>
      <c r="J1971" s="293" t="s">
        <v>2937</v>
      </c>
      <c r="K1971" s="203">
        <v>481.2</v>
      </c>
      <c r="L1971" s="203" t="s">
        <v>459</v>
      </c>
      <c r="M1971" s="203" t="s">
        <v>7116</v>
      </c>
      <c r="N1971" t="s">
        <v>7117</v>
      </c>
    </row>
    <row r="1972" spans="1:14" x14ac:dyDescent="0.2">
      <c r="A1972" s="246">
        <v>45065</v>
      </c>
      <c r="B1972" s="106" t="s">
        <v>541</v>
      </c>
      <c r="C1972" s="106">
        <v>6615.1</v>
      </c>
      <c r="D1972" s="203" t="s">
        <v>452</v>
      </c>
      <c r="E1972" s="203" t="s">
        <v>7128</v>
      </c>
      <c r="F1972" t="s">
        <v>7129</v>
      </c>
      <c r="G1972" s="129"/>
      <c r="H1972" s="293">
        <v>8</v>
      </c>
      <c r="I1972" s="203">
        <v>307</v>
      </c>
      <c r="J1972" s="293" t="s">
        <v>2937</v>
      </c>
      <c r="K1972" s="203">
        <v>368.4</v>
      </c>
      <c r="L1972" s="203" t="s">
        <v>459</v>
      </c>
      <c r="M1972" s="203" t="s">
        <v>7116</v>
      </c>
      <c r="N1972" t="s">
        <v>7117</v>
      </c>
    </row>
    <row r="1973" spans="1:14" x14ac:dyDescent="0.2">
      <c r="A1973" s="246">
        <v>45077</v>
      </c>
      <c r="B1973" s="106" t="s">
        <v>541</v>
      </c>
      <c r="C1973" s="106">
        <v>6756.1</v>
      </c>
      <c r="D1973" s="203" t="s">
        <v>452</v>
      </c>
      <c r="E1973" s="203" t="s">
        <v>7128</v>
      </c>
      <c r="F1973" t="s">
        <v>7129</v>
      </c>
      <c r="G1973" s="129"/>
      <c r="H1973" s="293">
        <v>8</v>
      </c>
      <c r="I1973" s="203">
        <v>307</v>
      </c>
      <c r="J1973" s="293" t="s">
        <v>2937</v>
      </c>
      <c r="K1973" s="203">
        <v>368.4</v>
      </c>
      <c r="L1973" s="203" t="s">
        <v>459</v>
      </c>
      <c r="M1973" s="203" t="s">
        <v>7116</v>
      </c>
      <c r="N1973" t="s">
        <v>7117</v>
      </c>
    </row>
    <row r="1974" spans="1:14" x14ac:dyDescent="0.2">
      <c r="A1974" s="246">
        <v>45070</v>
      </c>
      <c r="B1974" s="106" t="s">
        <v>541</v>
      </c>
      <c r="C1974" s="106">
        <v>6615.1</v>
      </c>
      <c r="D1974" s="203" t="s">
        <v>452</v>
      </c>
      <c r="E1974" s="203" t="s">
        <v>7128</v>
      </c>
      <c r="F1974" t="s">
        <v>7129</v>
      </c>
      <c r="G1974" s="129"/>
      <c r="H1974" s="293">
        <v>8</v>
      </c>
      <c r="I1974" s="203">
        <v>307</v>
      </c>
      <c r="J1974" s="293" t="s">
        <v>2937</v>
      </c>
      <c r="K1974" s="203">
        <v>368.4</v>
      </c>
      <c r="L1974" s="203" t="s">
        <v>459</v>
      </c>
      <c r="M1974" s="203" t="s">
        <v>7116</v>
      </c>
      <c r="N1974" t="s">
        <v>7117</v>
      </c>
    </row>
    <row r="1975" spans="1:14" x14ac:dyDescent="0.2">
      <c r="A1975" s="246">
        <v>45068</v>
      </c>
      <c r="B1975" s="106" t="s">
        <v>541</v>
      </c>
      <c r="C1975" s="106">
        <v>6681.1</v>
      </c>
      <c r="D1975" s="203" t="s">
        <v>452</v>
      </c>
      <c r="E1975" s="203" t="s">
        <v>7136</v>
      </c>
      <c r="F1975" t="s">
        <v>7137</v>
      </c>
      <c r="G1975" s="129"/>
      <c r="H1975" s="293">
        <v>8</v>
      </c>
      <c r="I1975" s="203">
        <v>401</v>
      </c>
      <c r="J1975" s="293" t="s">
        <v>2937</v>
      </c>
      <c r="K1975" s="203">
        <v>481.2</v>
      </c>
      <c r="L1975" s="203" t="s">
        <v>459</v>
      </c>
      <c r="M1975" s="203" t="s">
        <v>7116</v>
      </c>
      <c r="N1975" t="s">
        <v>7117</v>
      </c>
    </row>
    <row r="1976" spans="1:14" x14ac:dyDescent="0.2">
      <c r="A1976" s="246">
        <v>45071</v>
      </c>
      <c r="B1976" s="106" t="s">
        <v>541</v>
      </c>
      <c r="C1976" s="106">
        <v>6615.1</v>
      </c>
      <c r="D1976" s="203" t="s">
        <v>452</v>
      </c>
      <c r="E1976" s="203" t="s">
        <v>7128</v>
      </c>
      <c r="F1976" t="s">
        <v>7129</v>
      </c>
      <c r="G1976" s="129"/>
      <c r="H1976" s="293">
        <v>8</v>
      </c>
      <c r="I1976" s="203">
        <v>307</v>
      </c>
      <c r="J1976" s="293" t="s">
        <v>2937</v>
      </c>
      <c r="K1976" s="203">
        <v>368.4</v>
      </c>
      <c r="L1976" s="203" t="s">
        <v>459</v>
      </c>
      <c r="M1976" s="203" t="s">
        <v>7116</v>
      </c>
      <c r="N1976" t="s">
        <v>7117</v>
      </c>
    </row>
    <row r="1977" spans="1:14" x14ac:dyDescent="0.2">
      <c r="A1977" s="246">
        <v>45069</v>
      </c>
      <c r="B1977" s="106" t="s">
        <v>541</v>
      </c>
      <c r="C1977" s="106">
        <v>6681.1</v>
      </c>
      <c r="D1977" s="203" t="s">
        <v>452</v>
      </c>
      <c r="E1977" s="203" t="s">
        <v>7136</v>
      </c>
      <c r="F1977" t="s">
        <v>7137</v>
      </c>
      <c r="G1977" s="129"/>
      <c r="H1977" s="293">
        <v>8</v>
      </c>
      <c r="I1977" s="203">
        <v>401</v>
      </c>
      <c r="J1977" s="293" t="s">
        <v>2937</v>
      </c>
      <c r="K1977" s="203">
        <v>481.2</v>
      </c>
      <c r="L1977" s="203" t="s">
        <v>459</v>
      </c>
      <c r="M1977" s="203" t="s">
        <v>7116</v>
      </c>
      <c r="N1977" t="s">
        <v>7117</v>
      </c>
    </row>
    <row r="1978" spans="1:14" x14ac:dyDescent="0.2">
      <c r="A1978" s="246">
        <v>45048</v>
      </c>
      <c r="B1978" s="106" t="s">
        <v>541</v>
      </c>
      <c r="C1978" s="106">
        <v>6681.1</v>
      </c>
      <c r="D1978" s="203" t="s">
        <v>452</v>
      </c>
      <c r="E1978" s="203" t="s">
        <v>7141</v>
      </c>
      <c r="F1978" t="s">
        <v>3291</v>
      </c>
      <c r="G1978" s="129"/>
      <c r="H1978" s="293">
        <v>2</v>
      </c>
      <c r="I1978" s="203">
        <v>2077</v>
      </c>
      <c r="J1978" s="293" t="s">
        <v>2937</v>
      </c>
      <c r="K1978" s="203">
        <v>2492.4</v>
      </c>
      <c r="L1978" s="203" t="s">
        <v>459</v>
      </c>
      <c r="M1978" s="203" t="s">
        <v>7116</v>
      </c>
      <c r="N1978" t="s">
        <v>7117</v>
      </c>
    </row>
    <row r="1979" spans="1:14" x14ac:dyDescent="0.2">
      <c r="A1979" s="246">
        <v>45049</v>
      </c>
      <c r="B1979" s="106" t="s">
        <v>541</v>
      </c>
      <c r="C1979" s="106">
        <v>6681.1</v>
      </c>
      <c r="D1979" s="203" t="s">
        <v>452</v>
      </c>
      <c r="E1979" s="203" t="s">
        <v>7141</v>
      </c>
      <c r="F1979" t="s">
        <v>3291</v>
      </c>
      <c r="G1979" s="129"/>
      <c r="H1979" s="293">
        <v>1</v>
      </c>
      <c r="I1979" s="203">
        <v>2077</v>
      </c>
      <c r="J1979" s="293" t="s">
        <v>2937</v>
      </c>
      <c r="K1979" s="203">
        <v>2492.4</v>
      </c>
      <c r="L1979" s="203" t="s">
        <v>459</v>
      </c>
      <c r="M1979" s="203" t="s">
        <v>7116</v>
      </c>
      <c r="N1979" t="s">
        <v>7117</v>
      </c>
    </row>
    <row r="1980" spans="1:14" x14ac:dyDescent="0.2">
      <c r="A1980" s="246">
        <v>45070</v>
      </c>
      <c r="B1980" s="106" t="s">
        <v>541</v>
      </c>
      <c r="C1980" s="106">
        <v>6681.1</v>
      </c>
      <c r="D1980" s="203" t="s">
        <v>452</v>
      </c>
      <c r="E1980" s="203" t="s">
        <v>7136</v>
      </c>
      <c r="F1980" t="s">
        <v>7137</v>
      </c>
      <c r="G1980" s="129"/>
      <c r="H1980" s="293">
        <v>8</v>
      </c>
      <c r="I1980" s="203">
        <v>401</v>
      </c>
      <c r="J1980" s="293" t="s">
        <v>2937</v>
      </c>
      <c r="K1980" s="203">
        <v>481.2</v>
      </c>
      <c r="L1980" s="203" t="s">
        <v>459</v>
      </c>
      <c r="M1980" s="203" t="s">
        <v>7116</v>
      </c>
      <c r="N1980" t="s">
        <v>7117</v>
      </c>
    </row>
    <row r="1981" spans="1:14" x14ac:dyDescent="0.2">
      <c r="A1981" s="246">
        <v>45072</v>
      </c>
      <c r="B1981" s="106" t="s">
        <v>541</v>
      </c>
      <c r="C1981" s="106">
        <v>6615.1</v>
      </c>
      <c r="D1981" s="203" t="s">
        <v>452</v>
      </c>
      <c r="E1981" s="203" t="s">
        <v>7128</v>
      </c>
      <c r="F1981" t="s">
        <v>7129</v>
      </c>
      <c r="G1981" s="129"/>
      <c r="H1981" s="293">
        <v>8</v>
      </c>
      <c r="I1981" s="203">
        <v>307</v>
      </c>
      <c r="J1981" s="293" t="s">
        <v>2937</v>
      </c>
      <c r="K1981" s="203">
        <v>368.4</v>
      </c>
      <c r="L1981" s="203" t="s">
        <v>459</v>
      </c>
      <c r="M1981" s="203" t="s">
        <v>7116</v>
      </c>
      <c r="N1981" t="s">
        <v>7117</v>
      </c>
    </row>
    <row r="1982" spans="1:14" x14ac:dyDescent="0.2">
      <c r="A1982" s="246">
        <v>45075</v>
      </c>
      <c r="B1982" s="106" t="s">
        <v>541</v>
      </c>
      <c r="C1982" s="106">
        <v>502.14</v>
      </c>
      <c r="D1982" s="203" t="s">
        <v>452</v>
      </c>
      <c r="E1982" s="203" t="s">
        <v>7134</v>
      </c>
      <c r="F1982" t="s">
        <v>3052</v>
      </c>
      <c r="G1982" s="129"/>
      <c r="H1982" s="293">
        <v>8</v>
      </c>
      <c r="I1982" s="203">
        <v>437</v>
      </c>
      <c r="J1982" s="293" t="s">
        <v>2937</v>
      </c>
      <c r="K1982" s="203">
        <v>524.4</v>
      </c>
      <c r="L1982" s="203" t="s">
        <v>459</v>
      </c>
      <c r="M1982" s="203" t="s">
        <v>7116</v>
      </c>
      <c r="N1982" t="s">
        <v>7117</v>
      </c>
    </row>
    <row r="1983" spans="1:14" x14ac:dyDescent="0.2">
      <c r="A1983" s="246">
        <v>45051</v>
      </c>
      <c r="B1983" s="106" t="s">
        <v>541</v>
      </c>
      <c r="C1983" s="106">
        <v>6681.1</v>
      </c>
      <c r="D1983" s="203" t="s">
        <v>452</v>
      </c>
      <c r="E1983" s="203" t="s">
        <v>7141</v>
      </c>
      <c r="F1983" t="s">
        <v>3291</v>
      </c>
      <c r="G1983" s="129"/>
      <c r="H1983" s="293">
        <v>2</v>
      </c>
      <c r="I1983" s="203">
        <v>2077</v>
      </c>
      <c r="J1983" s="293" t="s">
        <v>2937</v>
      </c>
      <c r="K1983" s="203">
        <v>2492.4</v>
      </c>
      <c r="L1983" s="203" t="s">
        <v>459</v>
      </c>
      <c r="M1983" s="203" t="s">
        <v>7116</v>
      </c>
      <c r="N1983" t="s">
        <v>7117</v>
      </c>
    </row>
    <row r="1984" spans="1:14" x14ac:dyDescent="0.2">
      <c r="A1984" s="246">
        <v>45071</v>
      </c>
      <c r="B1984" s="106" t="s">
        <v>541</v>
      </c>
      <c r="C1984" s="106">
        <v>6681.1</v>
      </c>
      <c r="D1984" s="203" t="s">
        <v>452</v>
      </c>
      <c r="E1984" s="203" t="s">
        <v>7136</v>
      </c>
      <c r="F1984" t="s">
        <v>7137</v>
      </c>
      <c r="G1984" s="129"/>
      <c r="H1984" s="293">
        <v>8</v>
      </c>
      <c r="I1984" s="203">
        <v>401</v>
      </c>
      <c r="J1984" s="293" t="s">
        <v>2937</v>
      </c>
      <c r="K1984" s="203">
        <v>481.2</v>
      </c>
      <c r="L1984" s="203" t="s">
        <v>459</v>
      </c>
      <c r="M1984" s="203" t="s">
        <v>7116</v>
      </c>
      <c r="N1984" t="s">
        <v>7117</v>
      </c>
    </row>
    <row r="1985" spans="1:14" x14ac:dyDescent="0.2">
      <c r="A1985" s="246">
        <v>45068</v>
      </c>
      <c r="B1985" s="106" t="s">
        <v>541</v>
      </c>
      <c r="C1985" s="106">
        <v>6756.1</v>
      </c>
      <c r="D1985" s="203" t="s">
        <v>452</v>
      </c>
      <c r="E1985" s="203" t="s">
        <v>7128</v>
      </c>
      <c r="F1985" t="s">
        <v>7129</v>
      </c>
      <c r="G1985" s="129"/>
      <c r="H1985" s="293">
        <v>8</v>
      </c>
      <c r="I1985" s="203">
        <v>307</v>
      </c>
      <c r="J1985" s="293" t="s">
        <v>2937</v>
      </c>
      <c r="K1985" s="203">
        <v>368.4</v>
      </c>
      <c r="L1985" s="203" t="s">
        <v>459</v>
      </c>
      <c r="M1985" s="203" t="s">
        <v>7116</v>
      </c>
      <c r="N1985" t="s">
        <v>7117</v>
      </c>
    </row>
    <row r="1986" spans="1:14" x14ac:dyDescent="0.2">
      <c r="A1986" s="246">
        <v>45072</v>
      </c>
      <c r="B1986" s="106" t="s">
        <v>541</v>
      </c>
      <c r="C1986" s="106">
        <v>6667.1</v>
      </c>
      <c r="D1986" s="203" t="s">
        <v>452</v>
      </c>
      <c r="E1986" s="203" t="s">
        <v>7135</v>
      </c>
      <c r="F1986" t="s">
        <v>6356</v>
      </c>
      <c r="G1986" s="129"/>
      <c r="H1986" s="293">
        <v>8</v>
      </c>
      <c r="I1986" s="203">
        <v>277</v>
      </c>
      <c r="J1986" s="293" t="s">
        <v>2937</v>
      </c>
      <c r="K1986" s="203">
        <v>332.4</v>
      </c>
      <c r="L1986" s="203" t="s">
        <v>459</v>
      </c>
      <c r="M1986" s="203" t="s">
        <v>7116</v>
      </c>
      <c r="N1986" t="s">
        <v>7117</v>
      </c>
    </row>
    <row r="1987" spans="1:14" x14ac:dyDescent="0.2">
      <c r="A1987" s="246">
        <v>45076</v>
      </c>
      <c r="B1987" s="106" t="s">
        <v>541</v>
      </c>
      <c r="C1987" s="106">
        <v>502.14</v>
      </c>
      <c r="D1987" s="203" t="s">
        <v>452</v>
      </c>
      <c r="E1987" s="203" t="s">
        <v>7134</v>
      </c>
      <c r="F1987" t="s">
        <v>3052</v>
      </c>
      <c r="G1987" s="129"/>
      <c r="H1987" s="293">
        <v>8</v>
      </c>
      <c r="I1987" s="203">
        <v>437</v>
      </c>
      <c r="J1987" s="293" t="s">
        <v>2937</v>
      </c>
      <c r="K1987" s="203">
        <v>524.4</v>
      </c>
      <c r="L1987" s="203" t="s">
        <v>459</v>
      </c>
      <c r="M1987" s="203" t="s">
        <v>7116</v>
      </c>
      <c r="N1987" t="s">
        <v>7117</v>
      </c>
    </row>
    <row r="1988" spans="1:14" x14ac:dyDescent="0.2">
      <c r="A1988" s="246">
        <v>45072</v>
      </c>
      <c r="B1988" s="106" t="s">
        <v>541</v>
      </c>
      <c r="C1988" s="106">
        <v>6681.1</v>
      </c>
      <c r="D1988" s="203" t="s">
        <v>452</v>
      </c>
      <c r="E1988" s="203" t="s">
        <v>7136</v>
      </c>
      <c r="F1988" t="s">
        <v>7137</v>
      </c>
      <c r="G1988" s="129"/>
      <c r="H1988" s="293">
        <v>4</v>
      </c>
      <c r="I1988" s="203">
        <v>401</v>
      </c>
      <c r="J1988" s="293" t="s">
        <v>2937</v>
      </c>
      <c r="K1988" s="203">
        <v>481.2</v>
      </c>
      <c r="L1988" s="203" t="s">
        <v>459</v>
      </c>
      <c r="M1988" s="203" t="s">
        <v>7116</v>
      </c>
      <c r="N1988" t="s">
        <v>7117</v>
      </c>
    </row>
    <row r="1989" spans="1:14" x14ac:dyDescent="0.2">
      <c r="A1989" s="246">
        <v>45069</v>
      </c>
      <c r="B1989" s="106" t="s">
        <v>541</v>
      </c>
      <c r="C1989" s="106">
        <v>6756.1</v>
      </c>
      <c r="D1989" s="203" t="s">
        <v>452</v>
      </c>
      <c r="E1989" s="203" t="s">
        <v>7128</v>
      </c>
      <c r="F1989" t="s">
        <v>7129</v>
      </c>
      <c r="G1989" s="129"/>
      <c r="H1989" s="293">
        <v>8</v>
      </c>
      <c r="I1989" s="203">
        <v>307</v>
      </c>
      <c r="J1989" s="293" t="s">
        <v>2937</v>
      </c>
      <c r="K1989" s="203">
        <v>368.4</v>
      </c>
      <c r="L1989" s="203" t="s">
        <v>459</v>
      </c>
      <c r="M1989" s="203" t="s">
        <v>7116</v>
      </c>
      <c r="N1989" t="s">
        <v>7117</v>
      </c>
    </row>
    <row r="1990" spans="1:14" x14ac:dyDescent="0.2">
      <c r="A1990" s="246">
        <v>45076</v>
      </c>
      <c r="B1990" s="106" t="s">
        <v>541</v>
      </c>
      <c r="C1990" s="106">
        <v>6667.1</v>
      </c>
      <c r="D1990" s="203" t="s">
        <v>452</v>
      </c>
      <c r="E1990" s="203" t="s">
        <v>7135</v>
      </c>
      <c r="F1990" t="s">
        <v>6356</v>
      </c>
      <c r="G1990" s="129"/>
      <c r="H1990" s="293">
        <v>8</v>
      </c>
      <c r="I1990" s="203">
        <v>277</v>
      </c>
      <c r="J1990" s="293" t="s">
        <v>2937</v>
      </c>
      <c r="K1990" s="203">
        <v>332.4</v>
      </c>
      <c r="L1990" s="203" t="s">
        <v>459</v>
      </c>
      <c r="M1990" s="203" t="s">
        <v>7116</v>
      </c>
      <c r="N1990" t="s">
        <v>7117</v>
      </c>
    </row>
    <row r="1991" spans="1:14" x14ac:dyDescent="0.2">
      <c r="A1991" s="246">
        <v>45077</v>
      </c>
      <c r="B1991" s="106" t="s">
        <v>541</v>
      </c>
      <c r="C1991" s="106">
        <v>502.14</v>
      </c>
      <c r="D1991" s="203" t="s">
        <v>452</v>
      </c>
      <c r="E1991" s="203" t="s">
        <v>7134</v>
      </c>
      <c r="F1991" t="s">
        <v>3052</v>
      </c>
      <c r="G1991" s="129"/>
      <c r="H1991" s="293">
        <v>8</v>
      </c>
      <c r="I1991" s="203">
        <v>437</v>
      </c>
      <c r="J1991" s="293" t="s">
        <v>2937</v>
      </c>
      <c r="K1991" s="203">
        <v>524.4</v>
      </c>
      <c r="L1991" s="203" t="s">
        <v>459</v>
      </c>
      <c r="M1991" s="203" t="s">
        <v>7116</v>
      </c>
      <c r="N1991" t="s">
        <v>7117</v>
      </c>
    </row>
    <row r="1992" spans="1:14" x14ac:dyDescent="0.2">
      <c r="A1992" s="246">
        <v>45061</v>
      </c>
      <c r="B1992" s="106" t="s">
        <v>541</v>
      </c>
      <c r="C1992" s="106">
        <v>6681.1</v>
      </c>
      <c r="D1992" s="203" t="s">
        <v>452</v>
      </c>
      <c r="E1992" s="203" t="s">
        <v>7141</v>
      </c>
      <c r="F1992" t="s">
        <v>3291</v>
      </c>
      <c r="G1992" s="129"/>
      <c r="H1992" s="293">
        <v>4</v>
      </c>
      <c r="I1992" s="203">
        <v>2077</v>
      </c>
      <c r="J1992" s="293" t="s">
        <v>2937</v>
      </c>
      <c r="K1992" s="203">
        <v>2492.4</v>
      </c>
      <c r="L1992" s="203" t="s">
        <v>459</v>
      </c>
      <c r="M1992" s="203" t="s">
        <v>7116</v>
      </c>
      <c r="N1992" t="s">
        <v>7117</v>
      </c>
    </row>
    <row r="1993" spans="1:14" x14ac:dyDescent="0.2">
      <c r="A1993" s="246">
        <v>45048</v>
      </c>
      <c r="B1993" s="106" t="s">
        <v>541</v>
      </c>
      <c r="C1993" s="106">
        <v>6762.1</v>
      </c>
      <c r="D1993" s="203" t="s">
        <v>452</v>
      </c>
      <c r="E1993" s="203" t="s">
        <v>7140</v>
      </c>
      <c r="F1993" t="s">
        <v>2978</v>
      </c>
      <c r="G1993" s="129"/>
      <c r="H1993" s="293">
        <v>4</v>
      </c>
      <c r="I1993" s="203">
        <v>322</v>
      </c>
      <c r="J1993" s="293" t="s">
        <v>2937</v>
      </c>
      <c r="K1993" s="203">
        <v>386.4</v>
      </c>
      <c r="L1993" s="203" t="s">
        <v>459</v>
      </c>
      <c r="M1993" s="203" t="s">
        <v>7116</v>
      </c>
      <c r="N1993" t="s">
        <v>7117</v>
      </c>
    </row>
    <row r="1994" spans="1:14" x14ac:dyDescent="0.2">
      <c r="A1994" s="246">
        <v>45077</v>
      </c>
      <c r="B1994" s="106" t="s">
        <v>541</v>
      </c>
      <c r="C1994" s="106">
        <v>6667.1</v>
      </c>
      <c r="D1994" s="203" t="s">
        <v>452</v>
      </c>
      <c r="E1994" s="203" t="s">
        <v>7135</v>
      </c>
      <c r="F1994" t="s">
        <v>6356</v>
      </c>
      <c r="G1994" s="129"/>
      <c r="H1994" s="293">
        <v>8</v>
      </c>
      <c r="I1994" s="203">
        <v>277</v>
      </c>
      <c r="J1994" s="293" t="s">
        <v>2937</v>
      </c>
      <c r="K1994" s="203">
        <v>332.4</v>
      </c>
      <c r="L1994" s="203" t="s">
        <v>459</v>
      </c>
      <c r="M1994" s="203" t="s">
        <v>7116</v>
      </c>
      <c r="N1994" t="s">
        <v>7117</v>
      </c>
    </row>
    <row r="1995" spans="1:14" x14ac:dyDescent="0.2">
      <c r="A1995" s="246">
        <v>45054</v>
      </c>
      <c r="B1995" s="106" t="s">
        <v>541</v>
      </c>
      <c r="C1995" s="106">
        <v>6681.1</v>
      </c>
      <c r="D1995" s="203" t="s">
        <v>452</v>
      </c>
      <c r="E1995" s="203" t="s">
        <v>7141</v>
      </c>
      <c r="F1995" t="s">
        <v>3291</v>
      </c>
      <c r="G1995" s="129"/>
      <c r="H1995" s="293">
        <v>2</v>
      </c>
      <c r="I1995" s="203">
        <v>2077</v>
      </c>
      <c r="J1995" s="293" t="s">
        <v>2937</v>
      </c>
      <c r="K1995" s="203">
        <v>2492.4</v>
      </c>
      <c r="L1995" s="203" t="s">
        <v>459</v>
      </c>
      <c r="M1995" s="203" t="s">
        <v>7116</v>
      </c>
      <c r="N1995" t="s">
        <v>7117</v>
      </c>
    </row>
    <row r="1996" spans="1:14" x14ac:dyDescent="0.2">
      <c r="A1996" s="246">
        <v>45049</v>
      </c>
      <c r="B1996" s="106" t="s">
        <v>541</v>
      </c>
      <c r="C1996" s="106">
        <v>6762.1</v>
      </c>
      <c r="D1996" s="203" t="s">
        <v>452</v>
      </c>
      <c r="E1996" s="203" t="s">
        <v>7140</v>
      </c>
      <c r="F1996" t="s">
        <v>2978</v>
      </c>
      <c r="G1996" s="129"/>
      <c r="H1996" s="293">
        <v>3.5</v>
      </c>
      <c r="I1996" s="203">
        <v>322</v>
      </c>
      <c r="J1996" s="293" t="s">
        <v>2937</v>
      </c>
      <c r="K1996" s="203">
        <v>386.4</v>
      </c>
      <c r="L1996" s="203" t="s">
        <v>459</v>
      </c>
      <c r="M1996" s="203" t="s">
        <v>7116</v>
      </c>
      <c r="N1996" t="s">
        <v>7117</v>
      </c>
    </row>
    <row r="1997" spans="1:14" x14ac:dyDescent="0.2">
      <c r="A1997" s="246">
        <v>45055</v>
      </c>
      <c r="B1997" s="106" t="s">
        <v>541</v>
      </c>
      <c r="C1997" s="106">
        <v>6681.1</v>
      </c>
      <c r="D1997" s="203" t="s">
        <v>452</v>
      </c>
      <c r="E1997" s="203" t="s">
        <v>7141</v>
      </c>
      <c r="F1997" t="s">
        <v>3291</v>
      </c>
      <c r="G1997" s="129"/>
      <c r="H1997" s="293">
        <v>2</v>
      </c>
      <c r="I1997" s="203">
        <v>2077</v>
      </c>
      <c r="J1997" s="293" t="s">
        <v>2937</v>
      </c>
      <c r="K1997" s="203">
        <v>2492.4</v>
      </c>
      <c r="L1997" s="203" t="s">
        <v>459</v>
      </c>
      <c r="M1997" s="203" t="s">
        <v>7116</v>
      </c>
      <c r="N1997" t="s">
        <v>7117</v>
      </c>
    </row>
    <row r="1998" spans="1:14" x14ac:dyDescent="0.2">
      <c r="A1998" s="246">
        <v>45051</v>
      </c>
      <c r="B1998" s="106" t="s">
        <v>541</v>
      </c>
      <c r="C1998" s="106">
        <v>6762.1</v>
      </c>
      <c r="D1998" s="203" t="s">
        <v>452</v>
      </c>
      <c r="E1998" s="203" t="s">
        <v>7140</v>
      </c>
      <c r="F1998" t="s">
        <v>2978</v>
      </c>
      <c r="G1998" s="129"/>
      <c r="H1998" s="293">
        <v>4</v>
      </c>
      <c r="I1998" s="203">
        <v>322</v>
      </c>
      <c r="J1998" s="293" t="s">
        <v>2937</v>
      </c>
      <c r="K1998" s="203">
        <v>386.4</v>
      </c>
      <c r="L1998" s="203" t="s">
        <v>459</v>
      </c>
      <c r="M1998" s="203" t="s">
        <v>7116</v>
      </c>
      <c r="N1998" t="s">
        <v>7117</v>
      </c>
    </row>
    <row r="1999" spans="1:14" x14ac:dyDescent="0.2">
      <c r="A1999" s="246">
        <v>45056</v>
      </c>
      <c r="B1999" s="106" t="s">
        <v>541</v>
      </c>
      <c r="C1999" s="106">
        <v>6681.1</v>
      </c>
      <c r="D1999" s="203" t="s">
        <v>452</v>
      </c>
      <c r="E1999" s="203" t="s">
        <v>7141</v>
      </c>
      <c r="F1999" t="s">
        <v>3291</v>
      </c>
      <c r="G1999" s="129"/>
      <c r="H1999" s="293">
        <v>4</v>
      </c>
      <c r="I1999" s="203">
        <v>2077</v>
      </c>
      <c r="J1999" s="293" t="s">
        <v>2937</v>
      </c>
      <c r="K1999" s="203">
        <v>2492.4</v>
      </c>
      <c r="L1999" s="203" t="s">
        <v>459</v>
      </c>
      <c r="M1999" s="203" t="s">
        <v>7116</v>
      </c>
      <c r="N1999" t="s">
        <v>7117</v>
      </c>
    </row>
    <row r="2000" spans="1:14" x14ac:dyDescent="0.2">
      <c r="A2000" s="246">
        <v>45048</v>
      </c>
      <c r="B2000" s="106" t="s">
        <v>541</v>
      </c>
      <c r="C2000" s="106">
        <v>6746.1</v>
      </c>
      <c r="D2000" s="203" t="s">
        <v>452</v>
      </c>
      <c r="E2000" s="203" t="s">
        <v>7140</v>
      </c>
      <c r="F2000" t="s">
        <v>2978</v>
      </c>
      <c r="G2000" s="129"/>
      <c r="H2000" s="293">
        <v>4</v>
      </c>
      <c r="I2000" s="203">
        <v>322</v>
      </c>
      <c r="J2000" s="293" t="s">
        <v>2937</v>
      </c>
      <c r="K2000" s="203">
        <v>386.4</v>
      </c>
      <c r="L2000" s="203" t="s">
        <v>459</v>
      </c>
      <c r="M2000" s="203" t="s">
        <v>7116</v>
      </c>
      <c r="N2000" t="s">
        <v>7117</v>
      </c>
    </row>
    <row r="2001" spans="1:14" x14ac:dyDescent="0.2">
      <c r="A2001" s="246">
        <v>45057</v>
      </c>
      <c r="B2001" s="106" t="s">
        <v>541</v>
      </c>
      <c r="C2001" s="106">
        <v>6681.1</v>
      </c>
      <c r="D2001" s="203" t="s">
        <v>452</v>
      </c>
      <c r="E2001" s="203" t="s">
        <v>7141</v>
      </c>
      <c r="F2001" t="s">
        <v>3291</v>
      </c>
      <c r="G2001" s="129"/>
      <c r="H2001" s="293">
        <v>4</v>
      </c>
      <c r="I2001" s="203">
        <v>2077</v>
      </c>
      <c r="J2001" s="293" t="s">
        <v>2937</v>
      </c>
      <c r="K2001" s="203">
        <v>2492.4</v>
      </c>
      <c r="L2001" s="203" t="s">
        <v>459</v>
      </c>
      <c r="M2001" s="203" t="s">
        <v>7116</v>
      </c>
      <c r="N2001" t="s">
        <v>7117</v>
      </c>
    </row>
    <row r="2002" spans="1:14" x14ac:dyDescent="0.2">
      <c r="A2002" s="246">
        <v>45075</v>
      </c>
      <c r="B2002" s="106" t="s">
        <v>541</v>
      </c>
      <c r="C2002" s="106">
        <v>6615.1</v>
      </c>
      <c r="D2002" s="203" t="s">
        <v>452</v>
      </c>
      <c r="E2002" s="203" t="s">
        <v>7128</v>
      </c>
      <c r="F2002" t="s">
        <v>7129</v>
      </c>
      <c r="G2002" s="129"/>
      <c r="H2002" s="293">
        <v>8</v>
      </c>
      <c r="I2002" s="203">
        <v>307</v>
      </c>
      <c r="J2002" s="293" t="s">
        <v>2937</v>
      </c>
      <c r="K2002" s="203">
        <v>368.4</v>
      </c>
      <c r="L2002" s="203" t="s">
        <v>459</v>
      </c>
      <c r="M2002" s="203" t="s">
        <v>7116</v>
      </c>
      <c r="N2002" t="s">
        <v>7117</v>
      </c>
    </row>
    <row r="2003" spans="1:14" x14ac:dyDescent="0.2">
      <c r="A2003" s="246">
        <v>45049</v>
      </c>
      <c r="B2003" s="106" t="s">
        <v>541</v>
      </c>
      <c r="C2003" s="106">
        <v>6746.1</v>
      </c>
      <c r="D2003" s="203" t="s">
        <v>452</v>
      </c>
      <c r="E2003" s="203" t="s">
        <v>7140</v>
      </c>
      <c r="F2003" t="s">
        <v>2978</v>
      </c>
      <c r="G2003" s="129"/>
      <c r="H2003" s="293">
        <v>3.5</v>
      </c>
      <c r="I2003" s="203">
        <v>322</v>
      </c>
      <c r="J2003" s="293" t="s">
        <v>2937</v>
      </c>
      <c r="K2003" s="203">
        <v>386.4</v>
      </c>
      <c r="L2003" s="203" t="s">
        <v>459</v>
      </c>
      <c r="M2003" s="203" t="s">
        <v>7116</v>
      </c>
      <c r="N2003" t="s">
        <v>7117</v>
      </c>
    </row>
    <row r="2004" spans="1:14" x14ac:dyDescent="0.2">
      <c r="A2004" s="246">
        <v>45058</v>
      </c>
      <c r="B2004" s="106" t="s">
        <v>541</v>
      </c>
      <c r="C2004" s="106">
        <v>6681.1</v>
      </c>
      <c r="D2004" s="203" t="s">
        <v>452</v>
      </c>
      <c r="E2004" s="203" t="s">
        <v>7141</v>
      </c>
      <c r="F2004" t="s">
        <v>3291</v>
      </c>
      <c r="G2004" s="129"/>
      <c r="H2004" s="293">
        <v>4</v>
      </c>
      <c r="I2004" s="203">
        <v>2077</v>
      </c>
      <c r="J2004" s="293" t="s">
        <v>2937</v>
      </c>
      <c r="K2004" s="203">
        <v>2492.4</v>
      </c>
      <c r="L2004" s="203" t="s">
        <v>459</v>
      </c>
      <c r="M2004" s="203" t="s">
        <v>7116</v>
      </c>
      <c r="N2004" t="s">
        <v>7117</v>
      </c>
    </row>
    <row r="2005" spans="1:14" x14ac:dyDescent="0.2">
      <c r="A2005" s="246">
        <v>45076</v>
      </c>
      <c r="B2005" s="106" t="s">
        <v>541</v>
      </c>
      <c r="C2005" s="106">
        <v>6615.1</v>
      </c>
      <c r="D2005" s="203" t="s">
        <v>452</v>
      </c>
      <c r="E2005" s="203" t="s">
        <v>7128</v>
      </c>
      <c r="F2005" t="s">
        <v>7129</v>
      </c>
      <c r="G2005" s="129"/>
      <c r="H2005" s="293">
        <v>8</v>
      </c>
      <c r="I2005" s="203">
        <v>307</v>
      </c>
      <c r="J2005" s="293" t="s">
        <v>2937</v>
      </c>
      <c r="K2005" s="203">
        <v>368.4</v>
      </c>
      <c r="L2005" s="203" t="s">
        <v>459</v>
      </c>
      <c r="M2005" s="203" t="s">
        <v>7116</v>
      </c>
      <c r="N2005" t="s">
        <v>7117</v>
      </c>
    </row>
    <row r="2006" spans="1:14" x14ac:dyDescent="0.2">
      <c r="A2006" s="246">
        <v>45051</v>
      </c>
      <c r="B2006" s="106" t="s">
        <v>541</v>
      </c>
      <c r="C2006" s="106">
        <v>6746.1</v>
      </c>
      <c r="D2006" s="203" t="s">
        <v>452</v>
      </c>
      <c r="E2006" s="203" t="s">
        <v>7140</v>
      </c>
      <c r="F2006" t="s">
        <v>2978</v>
      </c>
      <c r="G2006" s="129"/>
      <c r="H2006" s="293">
        <v>4</v>
      </c>
      <c r="I2006" s="203">
        <v>322</v>
      </c>
      <c r="J2006" s="293" t="s">
        <v>2937</v>
      </c>
      <c r="K2006" s="203">
        <v>386.4</v>
      </c>
      <c r="L2006" s="203" t="s">
        <v>459</v>
      </c>
      <c r="M2006" s="203" t="s">
        <v>7116</v>
      </c>
      <c r="N2006" t="s">
        <v>7117</v>
      </c>
    </row>
    <row r="2007" spans="1:14" x14ac:dyDescent="0.2">
      <c r="A2007" s="246">
        <v>45056</v>
      </c>
      <c r="B2007" s="106" t="s">
        <v>541</v>
      </c>
      <c r="C2007" s="106">
        <v>6011.1</v>
      </c>
      <c r="D2007" s="203" t="s">
        <v>452</v>
      </c>
      <c r="E2007" s="203" t="s">
        <v>7140</v>
      </c>
      <c r="F2007" t="s">
        <v>2978</v>
      </c>
      <c r="G2007" s="129"/>
      <c r="H2007" s="293">
        <v>8</v>
      </c>
      <c r="I2007" s="203">
        <v>322</v>
      </c>
      <c r="J2007" s="293" t="s">
        <v>2937</v>
      </c>
      <c r="K2007" s="203">
        <v>386.4</v>
      </c>
      <c r="L2007" s="203" t="s">
        <v>459</v>
      </c>
      <c r="M2007" s="203" t="s">
        <v>7116</v>
      </c>
      <c r="N2007" t="s">
        <v>7117</v>
      </c>
    </row>
    <row r="2008" spans="1:14" x14ac:dyDescent="0.2">
      <c r="A2008" s="246">
        <v>45057</v>
      </c>
      <c r="B2008" s="106" t="s">
        <v>541</v>
      </c>
      <c r="C2008" s="106">
        <v>6011.1</v>
      </c>
      <c r="D2008" s="203" t="s">
        <v>452</v>
      </c>
      <c r="E2008" s="203" t="s">
        <v>7140</v>
      </c>
      <c r="F2008" t="s">
        <v>2978</v>
      </c>
      <c r="G2008" s="129"/>
      <c r="H2008" s="293">
        <v>8</v>
      </c>
      <c r="I2008" s="203">
        <v>322</v>
      </c>
      <c r="J2008" s="293" t="s">
        <v>2937</v>
      </c>
      <c r="K2008" s="203">
        <v>386.4</v>
      </c>
      <c r="L2008" s="203" t="s">
        <v>459</v>
      </c>
      <c r="M2008" s="203" t="s">
        <v>7116</v>
      </c>
      <c r="N2008" t="s">
        <v>7117</v>
      </c>
    </row>
    <row r="2009" spans="1:14" x14ac:dyDescent="0.2">
      <c r="A2009" s="246">
        <v>45058</v>
      </c>
      <c r="B2009" s="106" t="s">
        <v>541</v>
      </c>
      <c r="C2009" s="106">
        <v>6011.1</v>
      </c>
      <c r="D2009" s="203" t="s">
        <v>452</v>
      </c>
      <c r="E2009" s="203" t="s">
        <v>7140</v>
      </c>
      <c r="F2009" t="s">
        <v>2978</v>
      </c>
      <c r="G2009" s="129"/>
      <c r="H2009" s="293">
        <v>8</v>
      </c>
      <c r="I2009" s="203">
        <v>322</v>
      </c>
      <c r="J2009" s="293" t="s">
        <v>2937</v>
      </c>
      <c r="K2009" s="203">
        <v>386.4</v>
      </c>
      <c r="L2009" s="203" t="s">
        <v>459</v>
      </c>
      <c r="M2009" s="203" t="s">
        <v>7116</v>
      </c>
      <c r="N2009" t="s">
        <v>7117</v>
      </c>
    </row>
    <row r="2010" spans="1:14" x14ac:dyDescent="0.2">
      <c r="A2010" s="246">
        <v>45061</v>
      </c>
      <c r="B2010" s="106" t="s">
        <v>541</v>
      </c>
      <c r="C2010" s="106">
        <v>6011.1</v>
      </c>
      <c r="D2010" s="203" t="s">
        <v>452</v>
      </c>
      <c r="E2010" s="203" t="s">
        <v>7140</v>
      </c>
      <c r="F2010" t="s">
        <v>2978</v>
      </c>
      <c r="G2010" s="129"/>
      <c r="H2010" s="293">
        <v>8</v>
      </c>
      <c r="I2010" s="203">
        <v>322</v>
      </c>
      <c r="J2010" s="293" t="s">
        <v>2937</v>
      </c>
      <c r="K2010" s="203">
        <v>386.4</v>
      </c>
      <c r="L2010" s="203" t="s">
        <v>459</v>
      </c>
      <c r="M2010" s="203" t="s">
        <v>7116</v>
      </c>
      <c r="N2010" t="s">
        <v>7117</v>
      </c>
    </row>
    <row r="2011" spans="1:14" x14ac:dyDescent="0.2">
      <c r="A2011" s="246">
        <v>45068</v>
      </c>
      <c r="B2011" s="106" t="s">
        <v>541</v>
      </c>
      <c r="C2011" s="106">
        <v>6500.1</v>
      </c>
      <c r="D2011" s="203" t="s">
        <v>452</v>
      </c>
      <c r="E2011" s="203" t="s">
        <v>7127</v>
      </c>
      <c r="F2011" t="s">
        <v>3011</v>
      </c>
      <c r="G2011" s="129"/>
      <c r="H2011" s="293">
        <v>8</v>
      </c>
      <c r="I2011" s="203">
        <v>791</v>
      </c>
      <c r="J2011" s="293" t="s">
        <v>2937</v>
      </c>
      <c r="K2011" s="203">
        <v>949.2</v>
      </c>
      <c r="L2011" s="203" t="s">
        <v>459</v>
      </c>
      <c r="M2011" s="203" t="s">
        <v>7116</v>
      </c>
      <c r="N2011" t="s">
        <v>7117</v>
      </c>
    </row>
    <row r="2012" spans="1:14" x14ac:dyDescent="0.2">
      <c r="A2012" s="246">
        <v>45069</v>
      </c>
      <c r="B2012" s="106" t="s">
        <v>541</v>
      </c>
      <c r="C2012" s="106">
        <v>6500.1</v>
      </c>
      <c r="D2012" s="203" t="s">
        <v>452</v>
      </c>
      <c r="E2012" s="203" t="s">
        <v>7127</v>
      </c>
      <c r="F2012" t="s">
        <v>3011</v>
      </c>
      <c r="G2012" s="129"/>
      <c r="H2012" s="293">
        <v>4</v>
      </c>
      <c r="I2012" s="203">
        <v>791</v>
      </c>
      <c r="J2012" s="293" t="s">
        <v>2937</v>
      </c>
      <c r="K2012" s="203">
        <v>949.2</v>
      </c>
      <c r="L2012" s="203" t="s">
        <v>459</v>
      </c>
      <c r="M2012" s="203" t="s">
        <v>7116</v>
      </c>
      <c r="N2012" t="s">
        <v>7117</v>
      </c>
    </row>
    <row r="2013" spans="1:14" x14ac:dyDescent="0.2">
      <c r="A2013" s="246">
        <v>45070</v>
      </c>
      <c r="B2013" s="106" t="s">
        <v>541</v>
      </c>
      <c r="C2013" s="106">
        <v>6500.1</v>
      </c>
      <c r="D2013" s="203" t="s">
        <v>452</v>
      </c>
      <c r="E2013" s="203" t="s">
        <v>7127</v>
      </c>
      <c r="F2013" t="s">
        <v>3011</v>
      </c>
      <c r="G2013" s="129"/>
      <c r="H2013" s="293">
        <v>6</v>
      </c>
      <c r="I2013" s="203">
        <v>791</v>
      </c>
      <c r="J2013" s="293" t="s">
        <v>2937</v>
      </c>
      <c r="K2013" s="203">
        <v>949.2</v>
      </c>
      <c r="L2013" s="203" t="s">
        <v>459</v>
      </c>
      <c r="M2013" s="203" t="s">
        <v>7116</v>
      </c>
      <c r="N2013" t="s">
        <v>7117</v>
      </c>
    </row>
    <row r="2014" spans="1:14" x14ac:dyDescent="0.2">
      <c r="A2014" s="246">
        <v>45071</v>
      </c>
      <c r="B2014" s="106" t="s">
        <v>541</v>
      </c>
      <c r="C2014" s="106">
        <v>6500.1</v>
      </c>
      <c r="D2014" s="203" t="s">
        <v>452</v>
      </c>
      <c r="E2014" s="203" t="s">
        <v>7127</v>
      </c>
      <c r="F2014" t="s">
        <v>3011</v>
      </c>
      <c r="G2014" s="129"/>
      <c r="H2014" s="293">
        <v>5</v>
      </c>
      <c r="I2014" s="203">
        <v>791</v>
      </c>
      <c r="J2014" s="293" t="s">
        <v>2937</v>
      </c>
      <c r="K2014" s="203">
        <v>949.2</v>
      </c>
      <c r="L2014" s="203" t="s">
        <v>459</v>
      </c>
      <c r="M2014" s="203" t="s">
        <v>7116</v>
      </c>
      <c r="N2014" t="s">
        <v>7117</v>
      </c>
    </row>
    <row r="2015" spans="1:14" x14ac:dyDescent="0.2">
      <c r="A2015" s="246">
        <v>45072</v>
      </c>
      <c r="B2015" s="106" t="s">
        <v>541</v>
      </c>
      <c r="C2015" s="106">
        <v>6500.1</v>
      </c>
      <c r="D2015" s="203" t="s">
        <v>452</v>
      </c>
      <c r="E2015" s="203" t="s">
        <v>7127</v>
      </c>
      <c r="F2015" t="s">
        <v>3011</v>
      </c>
      <c r="G2015" s="129"/>
      <c r="H2015" s="293">
        <v>6</v>
      </c>
      <c r="I2015" s="203">
        <v>791</v>
      </c>
      <c r="J2015" s="293" t="s">
        <v>2937</v>
      </c>
      <c r="K2015" s="203">
        <v>949.2</v>
      </c>
      <c r="L2015" s="203" t="s">
        <v>459</v>
      </c>
      <c r="M2015" s="203" t="s">
        <v>7116</v>
      </c>
      <c r="N2015" t="s">
        <v>7117</v>
      </c>
    </row>
    <row r="2016" spans="1:14" x14ac:dyDescent="0.2">
      <c r="A2016" s="246">
        <v>45062</v>
      </c>
      <c r="B2016" s="106" t="s">
        <v>541</v>
      </c>
      <c r="C2016" s="106">
        <v>6427.1</v>
      </c>
      <c r="D2016" s="203" t="s">
        <v>452</v>
      </c>
      <c r="E2016" s="203" t="s">
        <v>7127</v>
      </c>
      <c r="F2016" t="s">
        <v>3011</v>
      </c>
      <c r="G2016" s="129"/>
      <c r="H2016" s="293">
        <v>5</v>
      </c>
      <c r="I2016" s="203">
        <v>791</v>
      </c>
      <c r="J2016" s="293" t="s">
        <v>2937</v>
      </c>
      <c r="K2016" s="203">
        <v>949.2</v>
      </c>
      <c r="L2016" s="203" t="s">
        <v>459</v>
      </c>
      <c r="M2016" s="203" t="s">
        <v>7116</v>
      </c>
      <c r="N2016" t="s">
        <v>7117</v>
      </c>
    </row>
    <row r="2017" spans="1:14" x14ac:dyDescent="0.2">
      <c r="A2017" s="246">
        <v>45063</v>
      </c>
      <c r="B2017" s="106" t="s">
        <v>541</v>
      </c>
      <c r="C2017" s="106">
        <v>6427.1</v>
      </c>
      <c r="D2017" s="203" t="s">
        <v>452</v>
      </c>
      <c r="E2017" s="203" t="s">
        <v>7127</v>
      </c>
      <c r="F2017" t="s">
        <v>3011</v>
      </c>
      <c r="G2017" s="129"/>
      <c r="H2017" s="293">
        <v>3</v>
      </c>
      <c r="I2017" s="203">
        <v>791</v>
      </c>
      <c r="J2017" s="293" t="s">
        <v>2937</v>
      </c>
      <c r="K2017" s="203">
        <v>949.2</v>
      </c>
      <c r="L2017" s="203" t="s">
        <v>459</v>
      </c>
      <c r="M2017" s="203" t="s">
        <v>7116</v>
      </c>
      <c r="N2017" t="s">
        <v>7117</v>
      </c>
    </row>
    <row r="2018" spans="1:14" x14ac:dyDescent="0.2">
      <c r="A2018" s="246">
        <v>45064</v>
      </c>
      <c r="B2018" s="106" t="s">
        <v>541</v>
      </c>
      <c r="C2018" s="106">
        <v>6427.1</v>
      </c>
      <c r="D2018" s="203" t="s">
        <v>452</v>
      </c>
      <c r="E2018" s="203" t="s">
        <v>7127</v>
      </c>
      <c r="F2018" t="s">
        <v>3011</v>
      </c>
      <c r="G2018" s="129"/>
      <c r="H2018" s="293">
        <v>8</v>
      </c>
      <c r="I2018" s="203">
        <v>791</v>
      </c>
      <c r="J2018" s="293" t="s">
        <v>2937</v>
      </c>
      <c r="K2018" s="203">
        <v>949.2</v>
      </c>
      <c r="L2018" s="203" t="s">
        <v>459</v>
      </c>
      <c r="M2018" s="203" t="s">
        <v>7116</v>
      </c>
      <c r="N2018" t="s">
        <v>7117</v>
      </c>
    </row>
    <row r="2019" spans="1:14" x14ac:dyDescent="0.2">
      <c r="A2019" s="246">
        <v>45075</v>
      </c>
      <c r="B2019" s="106" t="s">
        <v>541</v>
      </c>
      <c r="C2019" s="106">
        <v>6762.1</v>
      </c>
      <c r="D2019" s="203" t="s">
        <v>452</v>
      </c>
      <c r="E2019" s="203" t="s">
        <v>7127</v>
      </c>
      <c r="F2019" t="s">
        <v>3011</v>
      </c>
      <c r="G2019" s="129"/>
      <c r="H2019" s="293">
        <v>3</v>
      </c>
      <c r="I2019" s="203">
        <v>791</v>
      </c>
      <c r="J2019" s="293" t="s">
        <v>2937</v>
      </c>
      <c r="K2019" s="203">
        <v>949.2</v>
      </c>
      <c r="L2019" s="203" t="s">
        <v>459</v>
      </c>
      <c r="M2019" s="203" t="s">
        <v>7116</v>
      </c>
      <c r="N2019" t="s">
        <v>7117</v>
      </c>
    </row>
    <row r="2020" spans="1:14" x14ac:dyDescent="0.2">
      <c r="A2020" s="246">
        <v>45076</v>
      </c>
      <c r="B2020" s="106" t="s">
        <v>541</v>
      </c>
      <c r="C2020" s="106">
        <v>6762.1</v>
      </c>
      <c r="D2020" s="203" t="s">
        <v>452</v>
      </c>
      <c r="E2020" s="203" t="s">
        <v>7127</v>
      </c>
      <c r="F2020" t="s">
        <v>3011</v>
      </c>
      <c r="G2020" s="129"/>
      <c r="H2020" s="293">
        <v>2</v>
      </c>
      <c r="I2020" s="203">
        <v>791</v>
      </c>
      <c r="J2020" s="293" t="s">
        <v>2937</v>
      </c>
      <c r="K2020" s="203">
        <v>949.2</v>
      </c>
      <c r="L2020" s="203" t="s">
        <v>459</v>
      </c>
      <c r="M2020" s="203" t="s">
        <v>7116</v>
      </c>
      <c r="N2020" t="s">
        <v>7117</v>
      </c>
    </row>
    <row r="2021" spans="1:14" x14ac:dyDescent="0.2">
      <c r="A2021" s="246">
        <v>45062</v>
      </c>
      <c r="B2021" s="106" t="s">
        <v>541</v>
      </c>
      <c r="C2021" s="106">
        <v>6500.1</v>
      </c>
      <c r="D2021" s="203" t="s">
        <v>452</v>
      </c>
      <c r="E2021" s="203" t="s">
        <v>7127</v>
      </c>
      <c r="F2021" t="s">
        <v>3011</v>
      </c>
      <c r="G2021" s="129"/>
      <c r="H2021" s="293">
        <v>3</v>
      </c>
      <c r="I2021" s="203">
        <v>791</v>
      </c>
      <c r="J2021" s="293" t="s">
        <v>2937</v>
      </c>
      <c r="K2021" s="203">
        <v>949.2</v>
      </c>
      <c r="L2021" s="203" t="s">
        <v>459</v>
      </c>
      <c r="M2021" s="203" t="s">
        <v>7116</v>
      </c>
      <c r="N2021" t="s">
        <v>7117</v>
      </c>
    </row>
    <row r="2022" spans="1:14" x14ac:dyDescent="0.2">
      <c r="A2022" s="246">
        <v>45061</v>
      </c>
      <c r="B2022" s="106" t="s">
        <v>541</v>
      </c>
      <c r="C2022" s="106">
        <v>6637.1</v>
      </c>
      <c r="D2022" s="203" t="s">
        <v>452</v>
      </c>
      <c r="E2022" s="203" t="s">
        <v>7128</v>
      </c>
      <c r="F2022" t="s">
        <v>7129</v>
      </c>
      <c r="G2022" s="129"/>
      <c r="H2022" s="293">
        <v>8</v>
      </c>
      <c r="I2022" s="203">
        <v>307</v>
      </c>
      <c r="J2022" s="293" t="s">
        <v>2937</v>
      </c>
      <c r="K2022" s="203">
        <v>368.4</v>
      </c>
      <c r="L2022" s="203" t="s">
        <v>459</v>
      </c>
      <c r="M2022" s="203" t="s">
        <v>7116</v>
      </c>
      <c r="N2022" t="s">
        <v>7117</v>
      </c>
    </row>
    <row r="2023" spans="1:14" x14ac:dyDescent="0.2">
      <c r="A2023" s="246">
        <v>45063</v>
      </c>
      <c r="B2023" s="106" t="s">
        <v>541</v>
      </c>
      <c r="C2023" s="106">
        <v>6500.1</v>
      </c>
      <c r="D2023" s="203" t="s">
        <v>452</v>
      </c>
      <c r="E2023" s="203" t="s">
        <v>7127</v>
      </c>
      <c r="F2023" t="s">
        <v>3011</v>
      </c>
      <c r="G2023" s="129"/>
      <c r="H2023" s="293">
        <v>5</v>
      </c>
      <c r="I2023" s="203">
        <v>791</v>
      </c>
      <c r="J2023" s="293" t="s">
        <v>2937</v>
      </c>
      <c r="K2023" s="203">
        <v>949.2</v>
      </c>
      <c r="L2023" s="203" t="s">
        <v>459</v>
      </c>
      <c r="M2023" s="203" t="s">
        <v>7116</v>
      </c>
      <c r="N2023" t="s">
        <v>7117</v>
      </c>
    </row>
    <row r="2024" spans="1:14" x14ac:dyDescent="0.2">
      <c r="A2024" s="246">
        <v>45048</v>
      </c>
      <c r="B2024" s="106" t="s">
        <v>541</v>
      </c>
      <c r="C2024" s="106">
        <v>6615.1</v>
      </c>
      <c r="D2024" s="203" t="s">
        <v>452</v>
      </c>
      <c r="E2024" s="203" t="s">
        <v>7128</v>
      </c>
      <c r="F2024" t="s">
        <v>7129</v>
      </c>
      <c r="G2024" s="129"/>
      <c r="H2024" s="293">
        <v>8</v>
      </c>
      <c r="I2024" s="203">
        <v>307</v>
      </c>
      <c r="J2024" s="293" t="s">
        <v>2937</v>
      </c>
      <c r="K2024" s="203">
        <v>368.4</v>
      </c>
      <c r="L2024" s="203" t="s">
        <v>459</v>
      </c>
      <c r="M2024" s="203" t="s">
        <v>7116</v>
      </c>
      <c r="N2024" t="s">
        <v>7117</v>
      </c>
    </row>
    <row r="2025" spans="1:14" x14ac:dyDescent="0.2">
      <c r="A2025" s="246">
        <v>45065</v>
      </c>
      <c r="B2025" s="106" t="s">
        <v>541</v>
      </c>
      <c r="C2025" s="106">
        <v>6500.1</v>
      </c>
      <c r="D2025" s="203" t="s">
        <v>452</v>
      </c>
      <c r="E2025" s="203" t="s">
        <v>7127</v>
      </c>
      <c r="F2025" t="s">
        <v>3011</v>
      </c>
      <c r="G2025" s="129"/>
      <c r="H2025" s="293">
        <v>6</v>
      </c>
      <c r="I2025" s="203">
        <v>791</v>
      </c>
      <c r="J2025" s="293" t="s">
        <v>2937</v>
      </c>
      <c r="K2025" s="203">
        <v>949.2</v>
      </c>
      <c r="L2025" s="203" t="s">
        <v>459</v>
      </c>
      <c r="M2025" s="203" t="s">
        <v>7116</v>
      </c>
      <c r="N2025" t="s">
        <v>7117</v>
      </c>
    </row>
    <row r="2026" spans="1:14" x14ac:dyDescent="0.2">
      <c r="A2026" s="246">
        <v>45049</v>
      </c>
      <c r="B2026" s="106" t="s">
        <v>541</v>
      </c>
      <c r="C2026" s="106">
        <v>6615.1</v>
      </c>
      <c r="D2026" s="203" t="s">
        <v>452</v>
      </c>
      <c r="E2026" s="203" t="s">
        <v>7128</v>
      </c>
      <c r="F2026" t="s">
        <v>7129</v>
      </c>
      <c r="G2026" s="129"/>
      <c r="H2026" s="293">
        <v>8</v>
      </c>
      <c r="I2026" s="203">
        <v>307</v>
      </c>
      <c r="J2026" s="293" t="s">
        <v>2937</v>
      </c>
      <c r="K2026" s="203">
        <v>368.4</v>
      </c>
      <c r="L2026" s="203" t="s">
        <v>459</v>
      </c>
      <c r="M2026" s="203" t="s">
        <v>7116</v>
      </c>
      <c r="N2026" t="s">
        <v>7117</v>
      </c>
    </row>
    <row r="2027" spans="1:14" x14ac:dyDescent="0.2">
      <c r="A2027" s="246">
        <v>45068</v>
      </c>
      <c r="B2027" s="106" t="s">
        <v>541</v>
      </c>
      <c r="C2027" s="106">
        <v>6615.1</v>
      </c>
      <c r="D2027" s="203" t="s">
        <v>452</v>
      </c>
      <c r="E2027" s="203" t="s">
        <v>7132</v>
      </c>
      <c r="F2027" t="s">
        <v>7133</v>
      </c>
      <c r="G2027" s="129"/>
      <c r="H2027" s="293">
        <v>8</v>
      </c>
      <c r="I2027" s="203">
        <v>310</v>
      </c>
      <c r="J2027" s="293" t="s">
        <v>2937</v>
      </c>
      <c r="K2027" s="203">
        <v>372</v>
      </c>
      <c r="L2027" s="203" t="s">
        <v>459</v>
      </c>
      <c r="M2027" s="203" t="s">
        <v>7116</v>
      </c>
      <c r="N2027" t="s">
        <v>7117</v>
      </c>
    </row>
    <row r="2028" spans="1:14" x14ac:dyDescent="0.2">
      <c r="A2028" s="246">
        <v>45069</v>
      </c>
      <c r="B2028" s="106" t="s">
        <v>541</v>
      </c>
      <c r="C2028" s="106">
        <v>6746.1</v>
      </c>
      <c r="D2028" s="203" t="s">
        <v>452</v>
      </c>
      <c r="E2028" s="203" t="s">
        <v>7144</v>
      </c>
      <c r="F2028" t="s">
        <v>7145</v>
      </c>
      <c r="G2028" s="129"/>
      <c r="H2028" s="293">
        <v>8</v>
      </c>
      <c r="I2028" s="203">
        <v>0</v>
      </c>
      <c r="J2028" s="293" t="s">
        <v>2937</v>
      </c>
      <c r="K2028" s="203">
        <v>0</v>
      </c>
      <c r="L2028" s="203" t="s">
        <v>459</v>
      </c>
      <c r="M2028" s="203" t="s">
        <v>7116</v>
      </c>
      <c r="N2028" t="s">
        <v>7117</v>
      </c>
    </row>
    <row r="2029" spans="1:14" x14ac:dyDescent="0.2">
      <c r="A2029" s="246">
        <v>45069</v>
      </c>
      <c r="B2029" s="106" t="s">
        <v>541</v>
      </c>
      <c r="C2029" s="106">
        <v>6615.1</v>
      </c>
      <c r="D2029" s="203" t="s">
        <v>452</v>
      </c>
      <c r="E2029" s="203" t="s">
        <v>7127</v>
      </c>
      <c r="F2029" t="s">
        <v>3011</v>
      </c>
      <c r="G2029" s="129"/>
      <c r="H2029" s="293">
        <v>1</v>
      </c>
      <c r="I2029" s="203">
        <v>791</v>
      </c>
      <c r="J2029" s="293" t="s">
        <v>2937</v>
      </c>
      <c r="K2029" s="203">
        <v>949.2</v>
      </c>
      <c r="L2029" s="203" t="s">
        <v>459</v>
      </c>
      <c r="M2029" s="203" t="s">
        <v>7116</v>
      </c>
      <c r="N2029" t="s">
        <v>7117</v>
      </c>
    </row>
    <row r="2030" spans="1:14" x14ac:dyDescent="0.2">
      <c r="A2030" s="246">
        <v>45051</v>
      </c>
      <c r="B2030" s="106" t="s">
        <v>541</v>
      </c>
      <c r="C2030" s="106">
        <v>6615.1</v>
      </c>
      <c r="D2030" s="203" t="s">
        <v>452</v>
      </c>
      <c r="E2030" s="203" t="s">
        <v>7128</v>
      </c>
      <c r="F2030" t="s">
        <v>7129</v>
      </c>
      <c r="G2030" s="129"/>
      <c r="H2030" s="293">
        <v>8</v>
      </c>
      <c r="I2030" s="203">
        <v>307</v>
      </c>
      <c r="J2030" s="293" t="s">
        <v>2937</v>
      </c>
      <c r="K2030" s="203">
        <v>368.4</v>
      </c>
      <c r="L2030" s="203" t="s">
        <v>459</v>
      </c>
      <c r="M2030" s="203" t="s">
        <v>7116</v>
      </c>
      <c r="N2030" t="s">
        <v>7117</v>
      </c>
    </row>
    <row r="2031" spans="1:14" x14ac:dyDescent="0.2">
      <c r="A2031" s="246">
        <v>45069</v>
      </c>
      <c r="B2031" s="106" t="s">
        <v>541</v>
      </c>
      <c r="C2031" s="106">
        <v>6615.1</v>
      </c>
      <c r="D2031" s="203" t="s">
        <v>452</v>
      </c>
      <c r="E2031" s="203" t="s">
        <v>7132</v>
      </c>
      <c r="F2031" t="s">
        <v>7133</v>
      </c>
      <c r="G2031" s="129"/>
      <c r="H2031" s="293">
        <v>4</v>
      </c>
      <c r="I2031" s="203">
        <v>310</v>
      </c>
      <c r="J2031" s="293" t="s">
        <v>2937</v>
      </c>
      <c r="K2031" s="203">
        <v>372</v>
      </c>
      <c r="L2031" s="203" t="s">
        <v>459</v>
      </c>
      <c r="M2031" s="203" t="s">
        <v>7116</v>
      </c>
      <c r="N2031" t="s">
        <v>7117</v>
      </c>
    </row>
    <row r="2032" spans="1:14" x14ac:dyDescent="0.2">
      <c r="A2032" s="246">
        <v>45070</v>
      </c>
      <c r="B2032" s="106" t="s">
        <v>541</v>
      </c>
      <c r="C2032" s="106">
        <v>6615.1</v>
      </c>
      <c r="D2032" s="203" t="s">
        <v>452</v>
      </c>
      <c r="E2032" s="203" t="s">
        <v>7127</v>
      </c>
      <c r="F2032" t="s">
        <v>3011</v>
      </c>
      <c r="G2032" s="129"/>
      <c r="H2032" s="293">
        <v>2</v>
      </c>
      <c r="I2032" s="203">
        <v>791</v>
      </c>
      <c r="J2032" s="293" t="s">
        <v>2937</v>
      </c>
      <c r="K2032" s="203">
        <v>949.2</v>
      </c>
      <c r="L2032" s="203" t="s">
        <v>459</v>
      </c>
      <c r="M2032" s="203" t="s">
        <v>7116</v>
      </c>
      <c r="N2032" t="s">
        <v>7117</v>
      </c>
    </row>
    <row r="2033" spans="1:14" x14ac:dyDescent="0.2">
      <c r="A2033" s="246">
        <v>45070</v>
      </c>
      <c r="B2033" s="106" t="s">
        <v>541</v>
      </c>
      <c r="C2033" s="106">
        <v>6615.1</v>
      </c>
      <c r="D2033" s="203" t="s">
        <v>452</v>
      </c>
      <c r="E2033" s="203" t="s">
        <v>7132</v>
      </c>
      <c r="F2033" t="s">
        <v>7133</v>
      </c>
      <c r="G2033" s="129"/>
      <c r="H2033" s="293">
        <v>4</v>
      </c>
      <c r="I2033" s="203">
        <v>310</v>
      </c>
      <c r="J2033" s="293" t="s">
        <v>2937</v>
      </c>
      <c r="K2033" s="203">
        <v>372</v>
      </c>
      <c r="L2033" s="203" t="s">
        <v>459</v>
      </c>
      <c r="M2033" s="203" t="s">
        <v>7116</v>
      </c>
      <c r="N2033" t="s">
        <v>7117</v>
      </c>
    </row>
    <row r="2034" spans="1:14" x14ac:dyDescent="0.2">
      <c r="A2034" s="246">
        <v>45057</v>
      </c>
      <c r="B2034" s="106" t="s">
        <v>541</v>
      </c>
      <c r="C2034" s="106">
        <v>6615.1</v>
      </c>
      <c r="D2034" s="203" t="s">
        <v>452</v>
      </c>
      <c r="E2034" s="203" t="s">
        <v>7128</v>
      </c>
      <c r="F2034" t="s">
        <v>7129</v>
      </c>
      <c r="G2034" s="129"/>
      <c r="H2034" s="293">
        <v>8</v>
      </c>
      <c r="I2034" s="203">
        <v>307</v>
      </c>
      <c r="J2034" s="293" t="s">
        <v>2937</v>
      </c>
      <c r="K2034" s="203">
        <v>368.4</v>
      </c>
      <c r="L2034" s="203" t="s">
        <v>459</v>
      </c>
      <c r="M2034" s="203" t="s">
        <v>7116</v>
      </c>
      <c r="N2034" t="s">
        <v>7117</v>
      </c>
    </row>
    <row r="2035" spans="1:14" x14ac:dyDescent="0.2">
      <c r="A2035" s="246">
        <v>45071</v>
      </c>
      <c r="B2035" s="106" t="s">
        <v>541</v>
      </c>
      <c r="C2035" s="106">
        <v>6615.1</v>
      </c>
      <c r="D2035" s="203" t="s">
        <v>452</v>
      </c>
      <c r="E2035" s="203" t="s">
        <v>7127</v>
      </c>
      <c r="F2035" t="s">
        <v>3011</v>
      </c>
      <c r="G2035" s="129"/>
      <c r="H2035" s="293">
        <v>2</v>
      </c>
      <c r="I2035" s="203">
        <v>791</v>
      </c>
      <c r="J2035" s="293" t="s">
        <v>2937</v>
      </c>
      <c r="K2035" s="203">
        <v>949.2</v>
      </c>
      <c r="L2035" s="203" t="s">
        <v>459</v>
      </c>
      <c r="M2035" s="203" t="s">
        <v>7116</v>
      </c>
      <c r="N2035" t="s">
        <v>7117</v>
      </c>
    </row>
    <row r="2036" spans="1:14" x14ac:dyDescent="0.2">
      <c r="A2036" s="246">
        <v>45071</v>
      </c>
      <c r="B2036" s="106" t="s">
        <v>541</v>
      </c>
      <c r="C2036" s="106">
        <v>6615.1</v>
      </c>
      <c r="D2036" s="203" t="s">
        <v>452</v>
      </c>
      <c r="E2036" s="203" t="s">
        <v>7132</v>
      </c>
      <c r="F2036" t="s">
        <v>7133</v>
      </c>
      <c r="G2036" s="129"/>
      <c r="H2036" s="293">
        <v>4</v>
      </c>
      <c r="I2036" s="203">
        <v>310</v>
      </c>
      <c r="J2036" s="293" t="s">
        <v>2937</v>
      </c>
      <c r="K2036" s="203">
        <v>372</v>
      </c>
      <c r="L2036" s="203" t="s">
        <v>459</v>
      </c>
      <c r="M2036" s="203" t="s">
        <v>7116</v>
      </c>
      <c r="N2036" t="s">
        <v>7117</v>
      </c>
    </row>
    <row r="2037" spans="1:14" x14ac:dyDescent="0.2">
      <c r="A2037" s="246">
        <v>45072</v>
      </c>
      <c r="B2037" s="106" t="s">
        <v>541</v>
      </c>
      <c r="C2037" s="106">
        <v>6615.1</v>
      </c>
      <c r="D2037" s="203" t="s">
        <v>452</v>
      </c>
      <c r="E2037" s="203" t="s">
        <v>7127</v>
      </c>
      <c r="F2037" t="s">
        <v>3011</v>
      </c>
      <c r="G2037" s="129"/>
      <c r="H2037" s="293">
        <v>2</v>
      </c>
      <c r="I2037" s="203">
        <v>791</v>
      </c>
      <c r="J2037" s="293" t="s">
        <v>2937</v>
      </c>
      <c r="K2037" s="203">
        <v>949.2</v>
      </c>
      <c r="L2037" s="203" t="s">
        <v>459</v>
      </c>
      <c r="M2037" s="203" t="s">
        <v>7116</v>
      </c>
      <c r="N2037" t="s">
        <v>7117</v>
      </c>
    </row>
    <row r="2038" spans="1:14" x14ac:dyDescent="0.2">
      <c r="A2038" s="246">
        <v>45058</v>
      </c>
      <c r="B2038" s="106" t="s">
        <v>541</v>
      </c>
      <c r="C2038" s="106">
        <v>6615.1</v>
      </c>
      <c r="D2038" s="203" t="s">
        <v>452</v>
      </c>
      <c r="E2038" s="203" t="s">
        <v>7128</v>
      </c>
      <c r="F2038" t="s">
        <v>7129</v>
      </c>
      <c r="G2038" s="129"/>
      <c r="H2038" s="293">
        <v>8</v>
      </c>
      <c r="I2038" s="203">
        <v>307</v>
      </c>
      <c r="J2038" s="293" t="s">
        <v>2937</v>
      </c>
      <c r="K2038" s="203">
        <v>368.4</v>
      </c>
      <c r="L2038" s="203" t="s">
        <v>459</v>
      </c>
      <c r="M2038" s="203" t="s">
        <v>7116</v>
      </c>
      <c r="N2038" t="s">
        <v>7117</v>
      </c>
    </row>
    <row r="2039" spans="1:14" x14ac:dyDescent="0.2">
      <c r="A2039" s="246">
        <v>45072</v>
      </c>
      <c r="B2039" s="106" t="s">
        <v>541</v>
      </c>
      <c r="C2039" s="106">
        <v>6615.1</v>
      </c>
      <c r="D2039" s="203" t="s">
        <v>452</v>
      </c>
      <c r="E2039" s="203" t="s">
        <v>7132</v>
      </c>
      <c r="F2039" t="s">
        <v>7133</v>
      </c>
      <c r="G2039" s="129"/>
      <c r="H2039" s="293">
        <v>6</v>
      </c>
      <c r="I2039" s="203">
        <v>310</v>
      </c>
      <c r="J2039" s="293" t="s">
        <v>2937</v>
      </c>
      <c r="K2039" s="203">
        <v>372</v>
      </c>
      <c r="L2039" s="203" t="s">
        <v>459</v>
      </c>
      <c r="M2039" s="203" t="s">
        <v>7116</v>
      </c>
      <c r="N2039" t="s">
        <v>7117</v>
      </c>
    </row>
    <row r="2040" spans="1:14" x14ac:dyDescent="0.2">
      <c r="A2040" s="246">
        <v>45075</v>
      </c>
      <c r="B2040" s="106" t="s">
        <v>541</v>
      </c>
      <c r="C2040" s="106">
        <v>6500.1</v>
      </c>
      <c r="D2040" s="203" t="s">
        <v>452</v>
      </c>
      <c r="E2040" s="203" t="s">
        <v>7127</v>
      </c>
      <c r="F2040" t="s">
        <v>3011</v>
      </c>
      <c r="G2040" s="129"/>
      <c r="H2040" s="293">
        <v>5</v>
      </c>
      <c r="I2040" s="203">
        <v>791</v>
      </c>
      <c r="J2040" s="293" t="s">
        <v>2937</v>
      </c>
      <c r="K2040" s="203">
        <v>949.2</v>
      </c>
      <c r="L2040" s="203" t="s">
        <v>459</v>
      </c>
      <c r="M2040" s="203" t="s">
        <v>7116</v>
      </c>
      <c r="N2040" t="s">
        <v>7117</v>
      </c>
    </row>
    <row r="2041" spans="1:14" x14ac:dyDescent="0.2">
      <c r="A2041" s="246">
        <v>45061</v>
      </c>
      <c r="B2041" s="106" t="s">
        <v>541</v>
      </c>
      <c r="C2041" s="106">
        <v>6615.1</v>
      </c>
      <c r="D2041" s="203" t="s">
        <v>452</v>
      </c>
      <c r="E2041" s="203" t="s">
        <v>7128</v>
      </c>
      <c r="F2041" t="s">
        <v>7129</v>
      </c>
      <c r="G2041" s="129"/>
      <c r="H2041" s="293">
        <v>8</v>
      </c>
      <c r="I2041" s="203">
        <v>307</v>
      </c>
      <c r="J2041" s="293" t="s">
        <v>2937</v>
      </c>
      <c r="K2041" s="203">
        <v>368.4</v>
      </c>
      <c r="L2041" s="203" t="s">
        <v>459</v>
      </c>
      <c r="M2041" s="203" t="s">
        <v>7116</v>
      </c>
      <c r="N2041" t="s">
        <v>7117</v>
      </c>
    </row>
    <row r="2042" spans="1:14" x14ac:dyDescent="0.2">
      <c r="A2042" s="246">
        <v>45054</v>
      </c>
      <c r="B2042" s="106" t="s">
        <v>541</v>
      </c>
      <c r="C2042" s="106">
        <v>6011.1</v>
      </c>
      <c r="D2042" s="203" t="s">
        <v>452</v>
      </c>
      <c r="E2042" s="203" t="s">
        <v>7118</v>
      </c>
      <c r="F2042" t="s">
        <v>7119</v>
      </c>
      <c r="G2042" s="129"/>
      <c r="H2042" s="293">
        <v>4</v>
      </c>
      <c r="I2042" s="203">
        <v>484</v>
      </c>
      <c r="J2042" s="293" t="s">
        <v>2937</v>
      </c>
      <c r="K2042" s="203">
        <v>580.79999999999995</v>
      </c>
      <c r="L2042" s="203" t="s">
        <v>459</v>
      </c>
      <c r="M2042" s="203" t="s">
        <v>7116</v>
      </c>
      <c r="N2042" t="s">
        <v>7117</v>
      </c>
    </row>
    <row r="2043" spans="1:14" x14ac:dyDescent="0.2">
      <c r="A2043" s="246">
        <v>45076</v>
      </c>
      <c r="B2043" s="106" t="s">
        <v>541</v>
      </c>
      <c r="C2043" s="106">
        <v>6500.1</v>
      </c>
      <c r="D2043" s="203" t="s">
        <v>452</v>
      </c>
      <c r="E2043" s="203" t="s">
        <v>7127</v>
      </c>
      <c r="F2043" t="s">
        <v>3011</v>
      </c>
      <c r="G2043" s="129"/>
      <c r="H2043" s="293">
        <v>6</v>
      </c>
      <c r="I2043" s="203">
        <v>791</v>
      </c>
      <c r="J2043" s="293" t="s">
        <v>2937</v>
      </c>
      <c r="K2043" s="203">
        <v>949.2</v>
      </c>
      <c r="L2043" s="203" t="s">
        <v>459</v>
      </c>
      <c r="M2043" s="203" t="s">
        <v>7116</v>
      </c>
      <c r="N2043" t="s">
        <v>7117</v>
      </c>
    </row>
    <row r="2044" spans="1:14" x14ac:dyDescent="0.2">
      <c r="A2044" s="246">
        <v>45055</v>
      </c>
      <c r="B2044" s="106" t="s">
        <v>541</v>
      </c>
      <c r="C2044" s="106">
        <v>6011.1</v>
      </c>
      <c r="D2044" s="203" t="s">
        <v>452</v>
      </c>
      <c r="E2044" s="203" t="s">
        <v>7118</v>
      </c>
      <c r="F2044" t="s">
        <v>7119</v>
      </c>
      <c r="G2044" s="129"/>
      <c r="H2044" s="293">
        <v>4</v>
      </c>
      <c r="I2044" s="203">
        <v>484</v>
      </c>
      <c r="J2044" s="293" t="s">
        <v>2937</v>
      </c>
      <c r="K2044" s="203">
        <v>580.79999999999995</v>
      </c>
      <c r="L2044" s="203" t="s">
        <v>459</v>
      </c>
      <c r="M2044" s="203" t="s">
        <v>7116</v>
      </c>
      <c r="N2044" t="s">
        <v>7117</v>
      </c>
    </row>
    <row r="2045" spans="1:14" x14ac:dyDescent="0.2">
      <c r="A2045" s="246">
        <v>45062</v>
      </c>
      <c r="B2045" s="106" t="s">
        <v>541</v>
      </c>
      <c r="C2045" s="106">
        <v>6746.1</v>
      </c>
      <c r="D2045" s="203" t="s">
        <v>452</v>
      </c>
      <c r="E2045" s="203" t="s">
        <v>7132</v>
      </c>
      <c r="F2045" t="s">
        <v>7133</v>
      </c>
      <c r="G2045" s="129"/>
      <c r="H2045" s="293">
        <v>8</v>
      </c>
      <c r="I2045" s="203">
        <v>310</v>
      </c>
      <c r="J2045" s="293" t="s">
        <v>2937</v>
      </c>
      <c r="K2045" s="203">
        <v>372</v>
      </c>
      <c r="L2045" s="203" t="s">
        <v>459</v>
      </c>
      <c r="M2045" s="203" t="s">
        <v>7116</v>
      </c>
      <c r="N2045" t="s">
        <v>7117</v>
      </c>
    </row>
    <row r="2046" spans="1:14" x14ac:dyDescent="0.2">
      <c r="A2046" s="246">
        <v>45077</v>
      </c>
      <c r="B2046" s="106" t="s">
        <v>541</v>
      </c>
      <c r="C2046" s="106">
        <v>6500.1</v>
      </c>
      <c r="D2046" s="203" t="s">
        <v>452</v>
      </c>
      <c r="E2046" s="203" t="s">
        <v>7127</v>
      </c>
      <c r="F2046" t="s">
        <v>3011</v>
      </c>
      <c r="G2046" s="129"/>
      <c r="H2046" s="293">
        <v>8</v>
      </c>
      <c r="I2046" s="203">
        <v>791</v>
      </c>
      <c r="J2046" s="293" t="s">
        <v>2937</v>
      </c>
      <c r="K2046" s="203">
        <v>949.2</v>
      </c>
      <c r="L2046" s="203" t="s">
        <v>459</v>
      </c>
      <c r="M2046" s="203" t="s">
        <v>7116</v>
      </c>
      <c r="N2046" t="s">
        <v>7117</v>
      </c>
    </row>
    <row r="2047" spans="1:14" x14ac:dyDescent="0.2">
      <c r="A2047" s="246">
        <v>45071</v>
      </c>
      <c r="B2047" s="106" t="s">
        <v>541</v>
      </c>
      <c r="C2047" s="106">
        <v>6500.1</v>
      </c>
      <c r="D2047" s="203" t="s">
        <v>452</v>
      </c>
      <c r="E2047" s="203" t="s">
        <v>7144</v>
      </c>
      <c r="F2047" t="s">
        <v>7145</v>
      </c>
      <c r="G2047" s="129"/>
      <c r="H2047" s="293">
        <v>8</v>
      </c>
      <c r="I2047" s="203">
        <v>0</v>
      </c>
      <c r="J2047" s="293" t="s">
        <v>2937</v>
      </c>
      <c r="K2047" s="203">
        <v>0</v>
      </c>
      <c r="L2047" s="203" t="s">
        <v>459</v>
      </c>
      <c r="M2047" s="203" t="s">
        <v>7116</v>
      </c>
      <c r="N2047" t="s">
        <v>7117</v>
      </c>
    </row>
    <row r="2048" spans="1:14" x14ac:dyDescent="0.2">
      <c r="A2048" s="246">
        <v>45056</v>
      </c>
      <c r="B2048" s="106" t="s">
        <v>541</v>
      </c>
      <c r="C2048" s="106">
        <v>6011.1</v>
      </c>
      <c r="D2048" s="203" t="s">
        <v>452</v>
      </c>
      <c r="E2048" s="203" t="s">
        <v>7118</v>
      </c>
      <c r="F2048" t="s">
        <v>7119</v>
      </c>
      <c r="G2048" s="129"/>
      <c r="H2048" s="293">
        <v>8</v>
      </c>
      <c r="I2048" s="203">
        <v>484</v>
      </c>
      <c r="J2048" s="293" t="s">
        <v>2937</v>
      </c>
      <c r="K2048" s="203">
        <v>580.79999999999995</v>
      </c>
      <c r="L2048" s="203" t="s">
        <v>459</v>
      </c>
      <c r="M2048" s="203" t="s">
        <v>7116</v>
      </c>
      <c r="N2048" t="s">
        <v>7117</v>
      </c>
    </row>
    <row r="2049" spans="1:14" x14ac:dyDescent="0.2">
      <c r="A2049" s="246">
        <v>45064</v>
      </c>
      <c r="B2049" s="106" t="s">
        <v>541</v>
      </c>
      <c r="C2049" s="106">
        <v>6746.1</v>
      </c>
      <c r="D2049" s="203" t="s">
        <v>452</v>
      </c>
      <c r="E2049" s="203" t="s">
        <v>7132</v>
      </c>
      <c r="F2049" t="s">
        <v>7133</v>
      </c>
      <c r="G2049" s="129"/>
      <c r="H2049" s="293">
        <v>4</v>
      </c>
      <c r="I2049" s="203">
        <v>310</v>
      </c>
      <c r="J2049" s="293" t="s">
        <v>2937</v>
      </c>
      <c r="K2049" s="203">
        <v>372</v>
      </c>
      <c r="L2049" s="203" t="s">
        <v>459</v>
      </c>
      <c r="M2049" s="203" t="s">
        <v>7116</v>
      </c>
      <c r="N2049" t="s">
        <v>7117</v>
      </c>
    </row>
    <row r="2050" spans="1:14" x14ac:dyDescent="0.2">
      <c r="A2050" s="246">
        <v>45057</v>
      </c>
      <c r="B2050" s="106" t="s">
        <v>541</v>
      </c>
      <c r="C2050" s="106">
        <v>6011.1</v>
      </c>
      <c r="D2050" s="203" t="s">
        <v>452</v>
      </c>
      <c r="E2050" s="203" t="s">
        <v>7118</v>
      </c>
      <c r="F2050" t="s">
        <v>7119</v>
      </c>
      <c r="G2050" s="129"/>
      <c r="H2050" s="293">
        <v>8</v>
      </c>
      <c r="I2050" s="203">
        <v>484</v>
      </c>
      <c r="J2050" s="293" t="s">
        <v>2937</v>
      </c>
      <c r="K2050" s="203">
        <v>580.79999999999995</v>
      </c>
      <c r="L2050" s="203" t="s">
        <v>459</v>
      </c>
      <c r="M2050" s="203" t="s">
        <v>7116</v>
      </c>
      <c r="N2050" t="s">
        <v>7117</v>
      </c>
    </row>
    <row r="2051" spans="1:14" x14ac:dyDescent="0.2">
      <c r="A2051" s="246">
        <v>45070</v>
      </c>
      <c r="B2051" s="106" t="s">
        <v>541</v>
      </c>
      <c r="C2051" s="106">
        <v>6746.1</v>
      </c>
      <c r="D2051" s="203" t="s">
        <v>452</v>
      </c>
      <c r="E2051" s="203" t="s">
        <v>7132</v>
      </c>
      <c r="F2051" t="s">
        <v>7133</v>
      </c>
      <c r="G2051" s="129"/>
      <c r="H2051" s="293">
        <v>4</v>
      </c>
      <c r="I2051" s="203">
        <v>310</v>
      </c>
      <c r="J2051" s="293" t="s">
        <v>2937</v>
      </c>
      <c r="K2051" s="203">
        <v>372</v>
      </c>
      <c r="L2051" s="203" t="s">
        <v>459</v>
      </c>
      <c r="M2051" s="203" t="s">
        <v>7116</v>
      </c>
      <c r="N2051" t="s">
        <v>7117</v>
      </c>
    </row>
    <row r="2052" spans="1:14" x14ac:dyDescent="0.2">
      <c r="A2052" s="246">
        <v>45072</v>
      </c>
      <c r="B2052" s="106" t="s">
        <v>541</v>
      </c>
      <c r="C2052" s="106">
        <v>6500.1</v>
      </c>
      <c r="D2052" s="203" t="s">
        <v>452</v>
      </c>
      <c r="E2052" s="203" t="s">
        <v>7144</v>
      </c>
      <c r="F2052" t="s">
        <v>7145</v>
      </c>
      <c r="G2052" s="129"/>
      <c r="H2052" s="293">
        <v>8</v>
      </c>
      <c r="I2052" s="203">
        <v>0</v>
      </c>
      <c r="J2052" s="293" t="s">
        <v>2937</v>
      </c>
      <c r="K2052" s="203">
        <v>0</v>
      </c>
      <c r="L2052" s="203" t="s">
        <v>459</v>
      </c>
      <c r="M2052" s="203" t="s">
        <v>7116</v>
      </c>
      <c r="N2052" t="s">
        <v>7117</v>
      </c>
    </row>
    <row r="2053" spans="1:14" x14ac:dyDescent="0.2">
      <c r="A2053" s="246">
        <v>45058</v>
      </c>
      <c r="B2053" s="106" t="s">
        <v>541</v>
      </c>
      <c r="C2053" s="106">
        <v>6011.1</v>
      </c>
      <c r="D2053" s="203" t="s">
        <v>452</v>
      </c>
      <c r="E2053" s="203" t="s">
        <v>7118</v>
      </c>
      <c r="F2053" t="s">
        <v>7119</v>
      </c>
      <c r="G2053" s="129"/>
      <c r="H2053" s="293">
        <v>8</v>
      </c>
      <c r="I2053" s="203">
        <v>484</v>
      </c>
      <c r="J2053" s="293" t="s">
        <v>2937</v>
      </c>
      <c r="K2053" s="203">
        <v>580.79999999999995</v>
      </c>
      <c r="L2053" s="203" t="s">
        <v>459</v>
      </c>
      <c r="M2053" s="203" t="s">
        <v>7116</v>
      </c>
      <c r="N2053" t="s">
        <v>7117</v>
      </c>
    </row>
    <row r="2054" spans="1:14" x14ac:dyDescent="0.2">
      <c r="A2054" s="246">
        <v>45071</v>
      </c>
      <c r="B2054" s="106" t="s">
        <v>541</v>
      </c>
      <c r="C2054" s="106">
        <v>6746.1</v>
      </c>
      <c r="D2054" s="203" t="s">
        <v>452</v>
      </c>
      <c r="E2054" s="203" t="s">
        <v>7132</v>
      </c>
      <c r="F2054" t="s">
        <v>7133</v>
      </c>
      <c r="G2054" s="129"/>
      <c r="H2054" s="293">
        <v>4</v>
      </c>
      <c r="I2054" s="203">
        <v>310</v>
      </c>
      <c r="J2054" s="293" t="s">
        <v>2937</v>
      </c>
      <c r="K2054" s="203">
        <v>372</v>
      </c>
      <c r="L2054" s="203" t="s">
        <v>459</v>
      </c>
      <c r="M2054" s="203" t="s">
        <v>7116</v>
      </c>
      <c r="N2054" t="s">
        <v>7117</v>
      </c>
    </row>
    <row r="2055" spans="1:14" x14ac:dyDescent="0.2">
      <c r="A2055" s="246">
        <v>45048</v>
      </c>
      <c r="B2055" s="106" t="s">
        <v>541</v>
      </c>
      <c r="C2055" s="106">
        <v>6637.1</v>
      </c>
      <c r="D2055" s="203" t="s">
        <v>452</v>
      </c>
      <c r="E2055" s="203" t="s">
        <v>7128</v>
      </c>
      <c r="F2055" t="s">
        <v>7129</v>
      </c>
      <c r="G2055" s="129"/>
      <c r="H2055" s="293">
        <v>8</v>
      </c>
      <c r="I2055" s="203">
        <v>307</v>
      </c>
      <c r="J2055" s="293" t="s">
        <v>2937</v>
      </c>
      <c r="K2055" s="203">
        <v>368.4</v>
      </c>
      <c r="L2055" s="203" t="s">
        <v>459</v>
      </c>
      <c r="M2055" s="203" t="s">
        <v>7116</v>
      </c>
      <c r="N2055" t="s">
        <v>7117</v>
      </c>
    </row>
    <row r="2056" spans="1:14" x14ac:dyDescent="0.2">
      <c r="A2056" s="246">
        <v>45072</v>
      </c>
      <c r="B2056" s="106" t="s">
        <v>541</v>
      </c>
      <c r="C2056" s="106">
        <v>6746.1</v>
      </c>
      <c r="D2056" s="203" t="s">
        <v>452</v>
      </c>
      <c r="E2056" s="203" t="s">
        <v>7132</v>
      </c>
      <c r="F2056" t="s">
        <v>7133</v>
      </c>
      <c r="G2056" s="129"/>
      <c r="H2056" s="293">
        <v>2</v>
      </c>
      <c r="I2056" s="203">
        <v>310</v>
      </c>
      <c r="J2056" s="293" t="s">
        <v>2937</v>
      </c>
      <c r="K2056" s="203">
        <v>372</v>
      </c>
      <c r="L2056" s="203" t="s">
        <v>459</v>
      </c>
      <c r="M2056" s="203" t="s">
        <v>7116</v>
      </c>
      <c r="N2056" t="s">
        <v>7117</v>
      </c>
    </row>
    <row r="2057" spans="1:14" x14ac:dyDescent="0.2">
      <c r="A2057" s="246">
        <v>45049</v>
      </c>
      <c r="B2057" s="106" t="s">
        <v>541</v>
      </c>
      <c r="C2057" s="106">
        <v>6637.1</v>
      </c>
      <c r="D2057" s="203" t="s">
        <v>452</v>
      </c>
      <c r="E2057" s="203" t="s">
        <v>7128</v>
      </c>
      <c r="F2057" t="s">
        <v>7129</v>
      </c>
      <c r="G2057" s="129"/>
      <c r="H2057" s="293">
        <v>8</v>
      </c>
      <c r="I2057" s="203">
        <v>307</v>
      </c>
      <c r="J2057" s="293" t="s">
        <v>2937</v>
      </c>
      <c r="K2057" s="203">
        <v>368.4</v>
      </c>
      <c r="L2057" s="203" t="s">
        <v>459</v>
      </c>
      <c r="M2057" s="203" t="s">
        <v>7116</v>
      </c>
      <c r="N2057" t="s">
        <v>7117</v>
      </c>
    </row>
    <row r="2058" spans="1:14" x14ac:dyDescent="0.2">
      <c r="A2058" s="246">
        <v>45063</v>
      </c>
      <c r="B2058" s="106" t="s">
        <v>541</v>
      </c>
      <c r="C2058" s="106">
        <v>6615.1</v>
      </c>
      <c r="D2058" s="203" t="s">
        <v>452</v>
      </c>
      <c r="E2058" s="203" t="s">
        <v>7132</v>
      </c>
      <c r="F2058" t="s">
        <v>7133</v>
      </c>
      <c r="G2058" s="129"/>
      <c r="H2058" s="293">
        <v>8</v>
      </c>
      <c r="I2058" s="203">
        <v>310</v>
      </c>
      <c r="J2058" s="293" t="s">
        <v>2937</v>
      </c>
      <c r="K2058" s="203">
        <v>372</v>
      </c>
      <c r="L2058" s="203" t="s">
        <v>459</v>
      </c>
      <c r="M2058" s="203" t="s">
        <v>7116</v>
      </c>
      <c r="N2058" t="s">
        <v>7117</v>
      </c>
    </row>
    <row r="2059" spans="1:14" x14ac:dyDescent="0.2">
      <c r="A2059" s="246">
        <v>45051</v>
      </c>
      <c r="B2059" s="106" t="s">
        <v>541</v>
      </c>
      <c r="C2059" s="106">
        <v>6637.1</v>
      </c>
      <c r="D2059" s="203" t="s">
        <v>452</v>
      </c>
      <c r="E2059" s="203" t="s">
        <v>7128</v>
      </c>
      <c r="F2059" t="s">
        <v>7129</v>
      </c>
      <c r="G2059" s="129"/>
      <c r="H2059" s="293">
        <v>8</v>
      </c>
      <c r="I2059" s="203">
        <v>307</v>
      </c>
      <c r="J2059" s="293" t="s">
        <v>2937</v>
      </c>
      <c r="K2059" s="203">
        <v>368.4</v>
      </c>
      <c r="L2059" s="203" t="s">
        <v>459</v>
      </c>
      <c r="M2059" s="203" t="s">
        <v>7116</v>
      </c>
      <c r="N2059" t="s">
        <v>7117</v>
      </c>
    </row>
    <row r="2060" spans="1:14" x14ac:dyDescent="0.2">
      <c r="A2060" s="246">
        <v>45064</v>
      </c>
      <c r="B2060" s="106" t="s">
        <v>541</v>
      </c>
      <c r="C2060" s="106">
        <v>6615.1</v>
      </c>
      <c r="D2060" s="203" t="s">
        <v>452</v>
      </c>
      <c r="E2060" s="203" t="s">
        <v>7132</v>
      </c>
      <c r="F2060" t="s">
        <v>7133</v>
      </c>
      <c r="G2060" s="129"/>
      <c r="H2060" s="293">
        <v>4</v>
      </c>
      <c r="I2060" s="203">
        <v>310</v>
      </c>
      <c r="J2060" s="293" t="s">
        <v>2937</v>
      </c>
      <c r="K2060" s="203">
        <v>372</v>
      </c>
      <c r="L2060" s="203" t="s">
        <v>459</v>
      </c>
      <c r="M2060" s="203" t="s">
        <v>7116</v>
      </c>
      <c r="N2060" t="s">
        <v>7117</v>
      </c>
    </row>
    <row r="2061" spans="1:14" x14ac:dyDescent="0.2">
      <c r="A2061" s="246">
        <v>45048</v>
      </c>
      <c r="B2061" s="106" t="s">
        <v>541</v>
      </c>
      <c r="C2061" s="106">
        <v>6637.1</v>
      </c>
      <c r="D2061" s="203" t="s">
        <v>452</v>
      </c>
      <c r="E2061" s="203" t="s">
        <v>7128</v>
      </c>
      <c r="F2061" t="s">
        <v>7129</v>
      </c>
      <c r="G2061" s="129"/>
      <c r="H2061" s="293">
        <v>-8</v>
      </c>
      <c r="I2061" s="203">
        <v>307</v>
      </c>
      <c r="J2061" s="293" t="s">
        <v>2937</v>
      </c>
      <c r="K2061" s="203">
        <v>368.4</v>
      </c>
      <c r="L2061" s="203" t="s">
        <v>459</v>
      </c>
      <c r="M2061" s="203" t="s">
        <v>7116</v>
      </c>
      <c r="N2061" t="s">
        <v>7117</v>
      </c>
    </row>
    <row r="2062" spans="1:14" x14ac:dyDescent="0.2">
      <c r="A2062" s="246">
        <v>45049</v>
      </c>
      <c r="B2062" s="106" t="s">
        <v>541</v>
      </c>
      <c r="C2062" s="106">
        <v>6637.1</v>
      </c>
      <c r="D2062" s="203" t="s">
        <v>452</v>
      </c>
      <c r="E2062" s="203" t="s">
        <v>7128</v>
      </c>
      <c r="F2062" t="s">
        <v>7129</v>
      </c>
      <c r="G2062" s="129"/>
      <c r="H2062" s="293">
        <v>-8</v>
      </c>
      <c r="I2062" s="203">
        <v>307</v>
      </c>
      <c r="J2062" s="293" t="s">
        <v>2937</v>
      </c>
      <c r="K2062" s="203">
        <v>368.4</v>
      </c>
      <c r="L2062" s="203" t="s">
        <v>459</v>
      </c>
      <c r="M2062" s="203" t="s">
        <v>7116</v>
      </c>
      <c r="N2062" t="s">
        <v>7117</v>
      </c>
    </row>
    <row r="2063" spans="1:14" x14ac:dyDescent="0.2">
      <c r="A2063" s="246">
        <v>45051</v>
      </c>
      <c r="B2063" s="106" t="s">
        <v>541</v>
      </c>
      <c r="C2063" s="106">
        <v>6637.1</v>
      </c>
      <c r="D2063" s="203" t="s">
        <v>452</v>
      </c>
      <c r="E2063" s="203" t="s">
        <v>7128</v>
      </c>
      <c r="F2063" t="s">
        <v>7129</v>
      </c>
      <c r="G2063" s="129"/>
      <c r="H2063" s="293">
        <v>-8</v>
      </c>
      <c r="I2063" s="203">
        <v>307</v>
      </c>
      <c r="J2063" s="293" t="s">
        <v>2937</v>
      </c>
      <c r="K2063" s="203">
        <v>368.4</v>
      </c>
      <c r="L2063" s="203" t="s">
        <v>459</v>
      </c>
      <c r="M2063" s="203" t="s">
        <v>7116</v>
      </c>
      <c r="N2063" t="s">
        <v>7117</v>
      </c>
    </row>
    <row r="2064" spans="1:14" x14ac:dyDescent="0.2">
      <c r="A2064" s="246">
        <v>45076</v>
      </c>
      <c r="B2064" s="106" t="s">
        <v>541</v>
      </c>
      <c r="C2064" s="106">
        <v>6615.1</v>
      </c>
      <c r="D2064" s="203" t="s">
        <v>452</v>
      </c>
      <c r="E2064" s="203" t="s">
        <v>7132</v>
      </c>
      <c r="F2064" t="s">
        <v>7133</v>
      </c>
      <c r="G2064" s="129"/>
      <c r="H2064" s="293">
        <v>8</v>
      </c>
      <c r="I2064" s="203">
        <v>310</v>
      </c>
      <c r="J2064" s="293" t="s">
        <v>2937</v>
      </c>
      <c r="K2064" s="203">
        <v>372</v>
      </c>
      <c r="L2064" s="203" t="s">
        <v>459</v>
      </c>
      <c r="M2064" s="203" t="s">
        <v>7116</v>
      </c>
      <c r="N2064" t="s">
        <v>7117</v>
      </c>
    </row>
    <row r="2065" spans="1:14" x14ac:dyDescent="0.2">
      <c r="A2065" s="246">
        <v>45061</v>
      </c>
      <c r="B2065" s="106" t="s">
        <v>541</v>
      </c>
      <c r="C2065" s="106">
        <v>6637.1</v>
      </c>
      <c r="D2065" s="203" t="s">
        <v>452</v>
      </c>
      <c r="E2065" s="203" t="s">
        <v>7128</v>
      </c>
      <c r="F2065" t="s">
        <v>7129</v>
      </c>
      <c r="G2065" s="129"/>
      <c r="H2065" s="293">
        <v>-8</v>
      </c>
      <c r="I2065" s="203">
        <v>307</v>
      </c>
      <c r="J2065" s="293" t="s">
        <v>2937</v>
      </c>
      <c r="K2065" s="203">
        <v>368.4</v>
      </c>
      <c r="L2065" s="203" t="s">
        <v>459</v>
      </c>
      <c r="M2065" s="203" t="s">
        <v>7116</v>
      </c>
      <c r="N2065" t="s">
        <v>7117</v>
      </c>
    </row>
    <row r="2066" spans="1:14" x14ac:dyDescent="0.2">
      <c r="A2066" s="246">
        <v>45054</v>
      </c>
      <c r="B2066" s="106" t="s">
        <v>541</v>
      </c>
      <c r="C2066" s="106">
        <v>6011.1</v>
      </c>
      <c r="D2066" s="203" t="s">
        <v>452</v>
      </c>
      <c r="E2066" s="203" t="s">
        <v>7118</v>
      </c>
      <c r="F2066" t="s">
        <v>7119</v>
      </c>
      <c r="G2066" s="129"/>
      <c r="H2066" s="293">
        <v>4</v>
      </c>
      <c r="I2066" s="203">
        <v>484</v>
      </c>
      <c r="J2066" s="293" t="s">
        <v>2937</v>
      </c>
      <c r="K2066" s="203">
        <v>580.79999999999995</v>
      </c>
      <c r="L2066" s="203" t="s">
        <v>459</v>
      </c>
      <c r="M2066" s="203" t="s">
        <v>7116</v>
      </c>
      <c r="N2066" t="s">
        <v>7117</v>
      </c>
    </row>
    <row r="2067" spans="1:14" x14ac:dyDescent="0.2">
      <c r="A2067" s="246">
        <v>45055</v>
      </c>
      <c r="B2067" s="106" t="s">
        <v>541</v>
      </c>
      <c r="C2067" s="106">
        <v>6011.1</v>
      </c>
      <c r="D2067" s="203" t="s">
        <v>452</v>
      </c>
      <c r="E2067" s="203" t="s">
        <v>7118</v>
      </c>
      <c r="F2067" t="s">
        <v>7119</v>
      </c>
      <c r="G2067" s="129"/>
      <c r="H2067" s="293">
        <v>4</v>
      </c>
      <c r="I2067" s="203">
        <v>484</v>
      </c>
      <c r="J2067" s="293" t="s">
        <v>2937</v>
      </c>
      <c r="K2067" s="203">
        <v>580.79999999999995</v>
      </c>
      <c r="L2067" s="203" t="s">
        <v>459</v>
      </c>
      <c r="M2067" s="203" t="s">
        <v>7116</v>
      </c>
      <c r="N2067" t="s">
        <v>7117</v>
      </c>
    </row>
    <row r="2068" spans="1:14" x14ac:dyDescent="0.2">
      <c r="A2068" s="246">
        <v>45062</v>
      </c>
      <c r="B2068" s="106" t="s">
        <v>541</v>
      </c>
      <c r="C2068" s="106">
        <v>6500.1</v>
      </c>
      <c r="D2068" s="203" t="s">
        <v>452</v>
      </c>
      <c r="E2068" s="203" t="s">
        <v>7144</v>
      </c>
      <c r="F2068" t="s">
        <v>7145</v>
      </c>
      <c r="G2068" s="129"/>
      <c r="H2068" s="293">
        <v>8</v>
      </c>
      <c r="I2068" s="203">
        <v>0</v>
      </c>
      <c r="J2068" s="293" t="s">
        <v>2937</v>
      </c>
      <c r="K2068" s="203">
        <v>0</v>
      </c>
      <c r="L2068" s="203" t="s">
        <v>459</v>
      </c>
      <c r="M2068" s="203" t="s">
        <v>7116</v>
      </c>
      <c r="N2068" t="s">
        <v>7117</v>
      </c>
    </row>
    <row r="2069" spans="1:14" x14ac:dyDescent="0.2">
      <c r="A2069" s="246">
        <v>45077</v>
      </c>
      <c r="B2069" s="106" t="s">
        <v>541</v>
      </c>
      <c r="C2069" s="106">
        <v>6615.1</v>
      </c>
      <c r="D2069" s="203" t="s">
        <v>452</v>
      </c>
      <c r="E2069" s="203" t="s">
        <v>7132</v>
      </c>
      <c r="F2069" t="s">
        <v>7133</v>
      </c>
      <c r="G2069" s="129"/>
      <c r="H2069" s="293">
        <v>4</v>
      </c>
      <c r="I2069" s="203">
        <v>310</v>
      </c>
      <c r="J2069" s="293" t="s">
        <v>2937</v>
      </c>
      <c r="K2069" s="203">
        <v>372</v>
      </c>
      <c r="L2069" s="203" t="s">
        <v>459</v>
      </c>
      <c r="M2069" s="203" t="s">
        <v>7116</v>
      </c>
      <c r="N2069" t="s">
        <v>7117</v>
      </c>
    </row>
    <row r="2070" spans="1:14" x14ac:dyDescent="0.2">
      <c r="A2070" s="246">
        <v>45057</v>
      </c>
      <c r="B2070" s="106" t="s">
        <v>541</v>
      </c>
      <c r="C2070" s="106">
        <v>6637.1</v>
      </c>
      <c r="D2070" s="203" t="s">
        <v>452</v>
      </c>
      <c r="E2070" s="203" t="s">
        <v>7128</v>
      </c>
      <c r="F2070" t="s">
        <v>7129</v>
      </c>
      <c r="G2070" s="129"/>
      <c r="H2070" s="293">
        <v>-8</v>
      </c>
      <c r="I2070" s="203">
        <v>307</v>
      </c>
      <c r="J2070" s="293" t="s">
        <v>2937</v>
      </c>
      <c r="K2070" s="203">
        <v>368.4</v>
      </c>
      <c r="L2070" s="203" t="s">
        <v>459</v>
      </c>
      <c r="M2070" s="203" t="s">
        <v>7116</v>
      </c>
      <c r="N2070" t="s">
        <v>7117</v>
      </c>
    </row>
    <row r="2071" spans="1:14" x14ac:dyDescent="0.2">
      <c r="A2071" s="246">
        <v>45058</v>
      </c>
      <c r="B2071" s="106" t="s">
        <v>541</v>
      </c>
      <c r="C2071" s="106">
        <v>6637.1</v>
      </c>
      <c r="D2071" s="203" t="s">
        <v>452</v>
      </c>
      <c r="E2071" s="203" t="s">
        <v>7128</v>
      </c>
      <c r="F2071" t="s">
        <v>7129</v>
      </c>
      <c r="G2071" s="129"/>
      <c r="H2071" s="293">
        <v>-8</v>
      </c>
      <c r="I2071" s="203">
        <v>307</v>
      </c>
      <c r="J2071" s="293" t="s">
        <v>2937</v>
      </c>
      <c r="K2071" s="203">
        <v>368.4</v>
      </c>
      <c r="L2071" s="203" t="s">
        <v>459</v>
      </c>
      <c r="M2071" s="203" t="s">
        <v>7116</v>
      </c>
      <c r="N2071" t="s">
        <v>7117</v>
      </c>
    </row>
    <row r="2072" spans="1:14" x14ac:dyDescent="0.2">
      <c r="A2072" s="246">
        <v>45057</v>
      </c>
      <c r="B2072" s="106" t="s">
        <v>541</v>
      </c>
      <c r="C2072" s="106">
        <v>6637.1</v>
      </c>
      <c r="D2072" s="203" t="s">
        <v>452</v>
      </c>
      <c r="E2072" s="203" t="s">
        <v>7128</v>
      </c>
      <c r="F2072" t="s">
        <v>7129</v>
      </c>
      <c r="G2072" s="129"/>
      <c r="H2072" s="293">
        <v>8</v>
      </c>
      <c r="I2072" s="203">
        <v>307</v>
      </c>
      <c r="J2072" s="293" t="s">
        <v>2937</v>
      </c>
      <c r="K2072" s="203">
        <v>368.4</v>
      </c>
      <c r="L2072" s="203" t="s">
        <v>459</v>
      </c>
      <c r="M2072" s="203" t="s">
        <v>7116</v>
      </c>
      <c r="N2072" t="s">
        <v>7117</v>
      </c>
    </row>
    <row r="2073" spans="1:14" x14ac:dyDescent="0.2">
      <c r="A2073" s="246">
        <v>45063</v>
      </c>
      <c r="B2073" s="106" t="s">
        <v>541</v>
      </c>
      <c r="C2073" s="106">
        <v>6500.1</v>
      </c>
      <c r="D2073" s="203" t="s">
        <v>452</v>
      </c>
      <c r="E2073" s="203" t="s">
        <v>7144</v>
      </c>
      <c r="F2073" t="s">
        <v>7145</v>
      </c>
      <c r="G2073" s="129"/>
      <c r="H2073" s="293">
        <v>8</v>
      </c>
      <c r="I2073" s="203">
        <v>0</v>
      </c>
      <c r="J2073" s="293" t="s">
        <v>2937</v>
      </c>
      <c r="K2073" s="203">
        <v>0</v>
      </c>
      <c r="L2073" s="203" t="s">
        <v>459</v>
      </c>
      <c r="M2073" s="203" t="s">
        <v>7116</v>
      </c>
      <c r="N2073" t="s">
        <v>7117</v>
      </c>
    </row>
    <row r="2074" spans="1:14" x14ac:dyDescent="0.2">
      <c r="A2074" s="246">
        <v>45058</v>
      </c>
      <c r="B2074" s="106" t="s">
        <v>541</v>
      </c>
      <c r="C2074" s="106">
        <v>6637.1</v>
      </c>
      <c r="D2074" s="203" t="s">
        <v>452</v>
      </c>
      <c r="E2074" s="203" t="s">
        <v>7128</v>
      </c>
      <c r="F2074" t="s">
        <v>7129</v>
      </c>
      <c r="G2074" s="129"/>
      <c r="H2074" s="293">
        <v>8</v>
      </c>
      <c r="I2074" s="203">
        <v>307</v>
      </c>
      <c r="J2074" s="293" t="s">
        <v>2937</v>
      </c>
      <c r="K2074" s="203">
        <v>368.4</v>
      </c>
      <c r="L2074" s="203" t="s">
        <v>459</v>
      </c>
      <c r="M2074" s="203" t="s">
        <v>7116</v>
      </c>
      <c r="N2074" t="s">
        <v>7117</v>
      </c>
    </row>
    <row r="2075" spans="1:14" x14ac:dyDescent="0.2">
      <c r="A2075" s="246">
        <v>45061</v>
      </c>
      <c r="B2075" s="106" t="s">
        <v>541</v>
      </c>
      <c r="C2075" s="106">
        <v>6011.1</v>
      </c>
      <c r="D2075" s="203" t="s">
        <v>452</v>
      </c>
      <c r="E2075" s="203" t="s">
        <v>7118</v>
      </c>
      <c r="F2075" t="s">
        <v>7119</v>
      </c>
      <c r="G2075" s="129"/>
      <c r="H2075" s="293">
        <v>8</v>
      </c>
      <c r="I2075" s="203">
        <v>484</v>
      </c>
      <c r="J2075" s="293" t="s">
        <v>2937</v>
      </c>
      <c r="K2075" s="203">
        <v>580.79999999999995</v>
      </c>
      <c r="L2075" s="203" t="s">
        <v>459</v>
      </c>
      <c r="M2075" s="203" t="s">
        <v>7116</v>
      </c>
      <c r="N2075" t="s">
        <v>7117</v>
      </c>
    </row>
    <row r="2076" spans="1:14" x14ac:dyDescent="0.2">
      <c r="A2076" s="246">
        <v>45064</v>
      </c>
      <c r="B2076" s="106" t="s">
        <v>541</v>
      </c>
      <c r="C2076" s="106">
        <v>6500.1</v>
      </c>
      <c r="D2076" s="203" t="s">
        <v>452</v>
      </c>
      <c r="E2076" s="203" t="s">
        <v>7144</v>
      </c>
      <c r="F2076" t="s">
        <v>7145</v>
      </c>
      <c r="G2076" s="129"/>
      <c r="H2076" s="293">
        <v>3</v>
      </c>
      <c r="I2076" s="203">
        <v>0</v>
      </c>
      <c r="J2076" s="293" t="s">
        <v>2937</v>
      </c>
      <c r="K2076" s="203">
        <v>0</v>
      </c>
      <c r="L2076" s="203" t="s">
        <v>459</v>
      </c>
      <c r="M2076" s="203" t="s">
        <v>7116</v>
      </c>
      <c r="N2076" t="s">
        <v>7117</v>
      </c>
    </row>
    <row r="2077" spans="1:14" x14ac:dyDescent="0.2">
      <c r="A2077" s="246">
        <v>45075</v>
      </c>
      <c r="B2077" s="106" t="s">
        <v>541</v>
      </c>
      <c r="C2077" s="106">
        <v>6500.1</v>
      </c>
      <c r="D2077" s="203" t="s">
        <v>452</v>
      </c>
      <c r="E2077" s="203" t="s">
        <v>7144</v>
      </c>
      <c r="F2077" t="s">
        <v>7145</v>
      </c>
      <c r="G2077" s="129"/>
      <c r="H2077" s="293">
        <v>8</v>
      </c>
      <c r="I2077" s="203">
        <v>0</v>
      </c>
      <c r="J2077" s="293" t="s">
        <v>2937</v>
      </c>
      <c r="K2077" s="203">
        <v>0</v>
      </c>
      <c r="L2077" s="203" t="s">
        <v>459</v>
      </c>
      <c r="M2077" s="203" t="s">
        <v>7116</v>
      </c>
      <c r="N2077" t="s">
        <v>7117</v>
      </c>
    </row>
    <row r="2078" spans="1:14" x14ac:dyDescent="0.2">
      <c r="A2078" s="246">
        <v>45076</v>
      </c>
      <c r="B2078" s="106" t="s">
        <v>541</v>
      </c>
      <c r="C2078" s="106">
        <v>6500.1</v>
      </c>
      <c r="D2078" s="203" t="s">
        <v>452</v>
      </c>
      <c r="E2078" s="203" t="s">
        <v>7144</v>
      </c>
      <c r="F2078" t="s">
        <v>7145</v>
      </c>
      <c r="G2078" s="129"/>
      <c r="H2078" s="293">
        <v>8</v>
      </c>
      <c r="I2078" s="203">
        <v>0</v>
      </c>
      <c r="J2078" s="293" t="s">
        <v>2937</v>
      </c>
      <c r="K2078" s="203">
        <v>0</v>
      </c>
      <c r="L2078" s="203" t="s">
        <v>459</v>
      </c>
      <c r="M2078" s="203" t="s">
        <v>7116</v>
      </c>
      <c r="N2078" t="s">
        <v>7117</v>
      </c>
    </row>
    <row r="2079" spans="1:14" x14ac:dyDescent="0.2">
      <c r="A2079" s="246">
        <v>45077</v>
      </c>
      <c r="B2079" s="106" t="s">
        <v>541</v>
      </c>
      <c r="C2079" s="106">
        <v>6500.1</v>
      </c>
      <c r="D2079" s="203" t="s">
        <v>452</v>
      </c>
      <c r="E2079" s="203" t="s">
        <v>7144</v>
      </c>
      <c r="F2079" t="s">
        <v>7145</v>
      </c>
      <c r="G2079" s="129"/>
      <c r="H2079" s="293">
        <v>8</v>
      </c>
      <c r="I2079" s="203">
        <v>0</v>
      </c>
      <c r="J2079" s="293" t="s">
        <v>2937</v>
      </c>
      <c r="K2079" s="203">
        <v>0</v>
      </c>
      <c r="L2079" s="203" t="s">
        <v>459</v>
      </c>
      <c r="M2079" s="203" t="s">
        <v>7116</v>
      </c>
      <c r="N2079" t="s">
        <v>7117</v>
      </c>
    </row>
    <row r="2080" spans="1:14" x14ac:dyDescent="0.2">
      <c r="A2080" s="246">
        <v>45062</v>
      </c>
      <c r="B2080" s="106" t="s">
        <v>541</v>
      </c>
      <c r="C2080" s="106">
        <v>6615.1</v>
      </c>
      <c r="D2080" s="203" t="s">
        <v>452</v>
      </c>
      <c r="E2080" s="203" t="s">
        <v>7139</v>
      </c>
      <c r="F2080" t="s">
        <v>2936</v>
      </c>
      <c r="G2080" s="129"/>
      <c r="H2080" s="293">
        <v>2</v>
      </c>
      <c r="I2080" s="203">
        <v>1547</v>
      </c>
      <c r="J2080" s="293" t="s">
        <v>2937</v>
      </c>
      <c r="K2080" s="203">
        <v>1856.4</v>
      </c>
      <c r="L2080" s="203" t="s">
        <v>459</v>
      </c>
      <c r="M2080" s="203" t="s">
        <v>7116</v>
      </c>
      <c r="N2080" t="s">
        <v>7117</v>
      </c>
    </row>
    <row r="2081" spans="1:14" x14ac:dyDescent="0.2">
      <c r="A2081" s="246">
        <v>45063</v>
      </c>
      <c r="B2081" s="106" t="s">
        <v>541</v>
      </c>
      <c r="C2081" s="106">
        <v>6615.1</v>
      </c>
      <c r="D2081" s="203" t="s">
        <v>452</v>
      </c>
      <c r="E2081" s="203" t="s">
        <v>7139</v>
      </c>
      <c r="F2081" t="s">
        <v>2936</v>
      </c>
      <c r="G2081" s="129"/>
      <c r="H2081" s="293">
        <v>2</v>
      </c>
      <c r="I2081" s="203">
        <v>1547</v>
      </c>
      <c r="J2081" s="293" t="s">
        <v>2937</v>
      </c>
      <c r="K2081" s="203">
        <v>1856.4</v>
      </c>
      <c r="L2081" s="203" t="s">
        <v>459</v>
      </c>
      <c r="M2081" s="203" t="s">
        <v>7116</v>
      </c>
      <c r="N2081" t="s">
        <v>7117</v>
      </c>
    </row>
    <row r="2082" spans="1:14" x14ac:dyDescent="0.2">
      <c r="A2082" s="246">
        <v>45064</v>
      </c>
      <c r="B2082" s="106" t="s">
        <v>541</v>
      </c>
      <c r="C2082" s="106">
        <v>6615.1</v>
      </c>
      <c r="D2082" s="203" t="s">
        <v>452</v>
      </c>
      <c r="E2082" s="203" t="s">
        <v>7139</v>
      </c>
      <c r="F2082" t="s">
        <v>2936</v>
      </c>
      <c r="G2082" s="129"/>
      <c r="H2082" s="293">
        <v>2</v>
      </c>
      <c r="I2082" s="203">
        <v>1547</v>
      </c>
      <c r="J2082" s="293" t="s">
        <v>2937</v>
      </c>
      <c r="K2082" s="203">
        <v>1856.4</v>
      </c>
      <c r="L2082" s="203" t="s">
        <v>459</v>
      </c>
      <c r="M2082" s="203" t="s">
        <v>7116</v>
      </c>
      <c r="N2082" t="s">
        <v>7117</v>
      </c>
    </row>
    <row r="2083" spans="1:14" x14ac:dyDescent="0.2">
      <c r="A2083" s="246">
        <v>45068</v>
      </c>
      <c r="B2083" s="106" t="s">
        <v>541</v>
      </c>
      <c r="C2083" s="106">
        <v>6762.1</v>
      </c>
      <c r="D2083" s="203" t="s">
        <v>452</v>
      </c>
      <c r="E2083" s="203" t="s">
        <v>7139</v>
      </c>
      <c r="F2083" t="s">
        <v>2936</v>
      </c>
      <c r="G2083" s="129"/>
      <c r="H2083" s="293">
        <v>2</v>
      </c>
      <c r="I2083" s="203">
        <v>1547</v>
      </c>
      <c r="J2083" s="293" t="s">
        <v>2937</v>
      </c>
      <c r="K2083" s="203">
        <v>1856.4</v>
      </c>
      <c r="L2083" s="203" t="s">
        <v>459</v>
      </c>
      <c r="M2083" s="203" t="s">
        <v>7116</v>
      </c>
      <c r="N2083" t="s">
        <v>7117</v>
      </c>
    </row>
    <row r="2084" spans="1:14" x14ac:dyDescent="0.2">
      <c r="A2084" s="246">
        <v>45069</v>
      </c>
      <c r="B2084" s="106" t="s">
        <v>541</v>
      </c>
      <c r="C2084" s="106">
        <v>6762.1</v>
      </c>
      <c r="D2084" s="203" t="s">
        <v>452</v>
      </c>
      <c r="E2084" s="203" t="s">
        <v>7139</v>
      </c>
      <c r="F2084" t="s">
        <v>2936</v>
      </c>
      <c r="G2084" s="129"/>
      <c r="H2084" s="293">
        <v>2</v>
      </c>
      <c r="I2084" s="203">
        <v>1547</v>
      </c>
      <c r="J2084" s="293" t="s">
        <v>2937</v>
      </c>
      <c r="K2084" s="203">
        <v>1856.4</v>
      </c>
      <c r="L2084" s="203" t="s">
        <v>459</v>
      </c>
      <c r="M2084" s="203" t="s">
        <v>7116</v>
      </c>
      <c r="N2084" t="s">
        <v>7117</v>
      </c>
    </row>
    <row r="2085" spans="1:14" x14ac:dyDescent="0.2">
      <c r="A2085" s="246">
        <v>45070</v>
      </c>
      <c r="B2085" s="203" t="s">
        <v>541</v>
      </c>
      <c r="C2085" s="106">
        <v>6762.1</v>
      </c>
      <c r="D2085" s="203" t="s">
        <v>452</v>
      </c>
      <c r="E2085" s="203" t="s">
        <v>7139</v>
      </c>
      <c r="F2085" t="s">
        <v>2936</v>
      </c>
      <c r="G2085" s="129"/>
      <c r="H2085" s="293">
        <v>6</v>
      </c>
      <c r="I2085" s="203">
        <v>1547</v>
      </c>
      <c r="J2085" s="204" t="s">
        <v>2937</v>
      </c>
      <c r="K2085" s="203">
        <v>1856.4</v>
      </c>
      <c r="L2085" s="203" t="s">
        <v>459</v>
      </c>
      <c r="M2085" s="203" t="s">
        <v>7116</v>
      </c>
      <c r="N2085" t="s">
        <v>7117</v>
      </c>
    </row>
    <row r="2086" spans="1:14" x14ac:dyDescent="0.2">
      <c r="A2086" s="246">
        <v>45071</v>
      </c>
      <c r="B2086" s="203" t="s">
        <v>541</v>
      </c>
      <c r="C2086" s="106">
        <v>6762.1</v>
      </c>
      <c r="D2086" s="203" t="s">
        <v>452</v>
      </c>
      <c r="E2086" s="203" t="s">
        <v>7139</v>
      </c>
      <c r="F2086" t="s">
        <v>2936</v>
      </c>
      <c r="G2086" s="129"/>
      <c r="H2086" s="293">
        <v>5</v>
      </c>
      <c r="I2086" s="203">
        <v>1547</v>
      </c>
      <c r="J2086" s="204" t="s">
        <v>2937</v>
      </c>
      <c r="K2086" s="203">
        <v>1856.4</v>
      </c>
      <c r="L2086" s="203" t="s">
        <v>459</v>
      </c>
      <c r="M2086" s="203" t="s">
        <v>7116</v>
      </c>
      <c r="N2086" t="s">
        <v>7117</v>
      </c>
    </row>
    <row r="2087" spans="1:14" x14ac:dyDescent="0.2">
      <c r="A2087" s="246">
        <v>45072</v>
      </c>
      <c r="B2087" s="203" t="s">
        <v>541</v>
      </c>
      <c r="C2087" s="106">
        <v>6762.1</v>
      </c>
      <c r="D2087" s="203" t="s">
        <v>452</v>
      </c>
      <c r="E2087" s="203" t="s">
        <v>7139</v>
      </c>
      <c r="F2087" t="s">
        <v>2936</v>
      </c>
      <c r="G2087" s="129"/>
      <c r="H2087" s="293">
        <v>4</v>
      </c>
      <c r="I2087" s="203">
        <v>1547</v>
      </c>
      <c r="J2087" s="204" t="s">
        <v>2937</v>
      </c>
      <c r="K2087" s="203">
        <v>1856.4</v>
      </c>
      <c r="L2087" s="203" t="s">
        <v>459</v>
      </c>
      <c r="M2087" s="203" t="s">
        <v>7116</v>
      </c>
      <c r="N2087" t="s">
        <v>7117</v>
      </c>
    </row>
    <row r="2088" spans="1:14" x14ac:dyDescent="0.2">
      <c r="A2088" s="246">
        <v>45062</v>
      </c>
      <c r="B2088" s="203" t="s">
        <v>541</v>
      </c>
      <c r="C2088" s="106">
        <v>6762.1</v>
      </c>
      <c r="D2088" s="203" t="s">
        <v>452</v>
      </c>
      <c r="E2088" s="203" t="s">
        <v>7139</v>
      </c>
      <c r="F2088" t="s">
        <v>2936</v>
      </c>
      <c r="G2088" s="129"/>
      <c r="H2088" s="293">
        <v>5</v>
      </c>
      <c r="I2088" s="203">
        <v>1547</v>
      </c>
      <c r="J2088" s="204" t="s">
        <v>2937</v>
      </c>
      <c r="K2088" s="203">
        <v>1856.4</v>
      </c>
      <c r="L2088" s="203" t="s">
        <v>459</v>
      </c>
      <c r="M2088" s="203" t="s">
        <v>7116</v>
      </c>
      <c r="N2088" t="s">
        <v>7117</v>
      </c>
    </row>
    <row r="2089" spans="1:14" x14ac:dyDescent="0.2">
      <c r="A2089" s="246">
        <v>45063</v>
      </c>
      <c r="B2089" s="203" t="s">
        <v>541</v>
      </c>
      <c r="C2089" s="106">
        <v>6762.1</v>
      </c>
      <c r="D2089" s="203" t="s">
        <v>452</v>
      </c>
      <c r="E2089" s="203" t="s">
        <v>7139</v>
      </c>
      <c r="F2089" t="s">
        <v>2936</v>
      </c>
      <c r="G2089" s="129"/>
      <c r="H2089" s="293">
        <v>6</v>
      </c>
      <c r="I2089" s="203">
        <v>1547</v>
      </c>
      <c r="J2089" s="204" t="s">
        <v>2937</v>
      </c>
      <c r="K2089" s="203">
        <v>1856.4</v>
      </c>
      <c r="L2089" s="203" t="s">
        <v>459</v>
      </c>
      <c r="M2089" s="203" t="s">
        <v>7116</v>
      </c>
      <c r="N2089" t="s">
        <v>7117</v>
      </c>
    </row>
    <row r="2090" spans="1:14" x14ac:dyDescent="0.2">
      <c r="A2090" s="246">
        <v>45064</v>
      </c>
      <c r="B2090" s="203" t="s">
        <v>541</v>
      </c>
      <c r="C2090" s="106">
        <v>6762.1</v>
      </c>
      <c r="D2090" s="203" t="s">
        <v>452</v>
      </c>
      <c r="E2090" s="203" t="s">
        <v>7139</v>
      </c>
      <c r="F2090" t="s">
        <v>2936</v>
      </c>
      <c r="G2090" s="129"/>
      <c r="H2090" s="293">
        <v>3</v>
      </c>
      <c r="I2090" s="203">
        <v>1547</v>
      </c>
      <c r="J2090" s="204" t="s">
        <v>2937</v>
      </c>
      <c r="K2090" s="203">
        <v>1856.4</v>
      </c>
      <c r="L2090" s="203" t="s">
        <v>459</v>
      </c>
      <c r="M2090" s="203" t="s">
        <v>7116</v>
      </c>
      <c r="N2090" t="s">
        <v>7117</v>
      </c>
    </row>
    <row r="2091" spans="1:14" x14ac:dyDescent="0.2">
      <c r="A2091" s="246">
        <v>45065</v>
      </c>
      <c r="B2091" s="203" t="s">
        <v>541</v>
      </c>
      <c r="C2091" s="106">
        <v>6762.1</v>
      </c>
      <c r="D2091" s="203" t="s">
        <v>452</v>
      </c>
      <c r="E2091" s="203" t="s">
        <v>7139</v>
      </c>
      <c r="F2091" t="s">
        <v>2936</v>
      </c>
      <c r="G2091" s="129"/>
      <c r="H2091" s="293">
        <v>2</v>
      </c>
      <c r="I2091" s="203">
        <v>1547</v>
      </c>
      <c r="J2091" s="204" t="s">
        <v>2937</v>
      </c>
      <c r="K2091" s="203">
        <v>1856.4</v>
      </c>
      <c r="L2091" s="203" t="s">
        <v>459</v>
      </c>
      <c r="M2091" s="203" t="s">
        <v>7116</v>
      </c>
      <c r="N2091" t="s">
        <v>7117</v>
      </c>
    </row>
    <row r="2092" spans="1:14" x14ac:dyDescent="0.2">
      <c r="A2092" s="246">
        <v>45068</v>
      </c>
      <c r="B2092" s="203" t="s">
        <v>541</v>
      </c>
      <c r="C2092" s="106">
        <v>6615.1</v>
      </c>
      <c r="D2092" s="203" t="s">
        <v>452</v>
      </c>
      <c r="E2092" s="203" t="s">
        <v>7139</v>
      </c>
      <c r="F2092" t="s">
        <v>2936</v>
      </c>
      <c r="G2092" s="129"/>
      <c r="H2092" s="293">
        <v>2</v>
      </c>
      <c r="I2092" s="203">
        <v>1547</v>
      </c>
      <c r="J2092" s="204" t="s">
        <v>2937</v>
      </c>
      <c r="K2092" s="203">
        <v>1856.4</v>
      </c>
      <c r="L2092" s="203" t="s">
        <v>459</v>
      </c>
      <c r="M2092" s="203" t="s">
        <v>7116</v>
      </c>
      <c r="N2092" t="s">
        <v>7117</v>
      </c>
    </row>
    <row r="2093" spans="1:14" x14ac:dyDescent="0.2">
      <c r="A2093" s="246">
        <v>45070</v>
      </c>
      <c r="B2093" s="203" t="s">
        <v>541</v>
      </c>
      <c r="C2093" s="106">
        <v>6615.1</v>
      </c>
      <c r="D2093" s="203" t="s">
        <v>452</v>
      </c>
      <c r="E2093" s="203" t="s">
        <v>7139</v>
      </c>
      <c r="F2093" t="s">
        <v>2936</v>
      </c>
      <c r="G2093" s="129"/>
      <c r="H2093" s="293">
        <v>2</v>
      </c>
      <c r="I2093" s="203">
        <v>1547</v>
      </c>
      <c r="J2093" s="204" t="s">
        <v>2937</v>
      </c>
      <c r="K2093" s="203">
        <v>1856.4</v>
      </c>
      <c r="L2093" s="203" t="s">
        <v>459</v>
      </c>
      <c r="M2093" s="203" t="s">
        <v>7116</v>
      </c>
      <c r="N2093" t="s">
        <v>7117</v>
      </c>
    </row>
    <row r="2094" spans="1:14" x14ac:dyDescent="0.2">
      <c r="A2094" s="246">
        <v>45071</v>
      </c>
      <c r="B2094" s="203" t="s">
        <v>541</v>
      </c>
      <c r="C2094" s="106">
        <v>6615.1</v>
      </c>
      <c r="D2094" s="203" t="s">
        <v>452</v>
      </c>
      <c r="E2094" s="203" t="s">
        <v>7139</v>
      </c>
      <c r="F2094" t="s">
        <v>2936</v>
      </c>
      <c r="G2094" s="129"/>
      <c r="H2094" s="293">
        <v>2</v>
      </c>
      <c r="I2094" s="203">
        <v>1547</v>
      </c>
      <c r="J2094" s="204" t="s">
        <v>2937</v>
      </c>
      <c r="K2094" s="203">
        <v>1856.4</v>
      </c>
      <c r="L2094" s="203" t="s">
        <v>459</v>
      </c>
      <c r="M2094" s="203" t="s">
        <v>7116</v>
      </c>
      <c r="N2094" t="s">
        <v>7117</v>
      </c>
    </row>
    <row r="2095" spans="1:14" x14ac:dyDescent="0.2">
      <c r="A2095" s="246">
        <v>45072</v>
      </c>
      <c r="B2095" s="203" t="s">
        <v>541</v>
      </c>
      <c r="C2095" s="106">
        <v>6615.1</v>
      </c>
      <c r="D2095" s="203" t="s">
        <v>452</v>
      </c>
      <c r="E2095" s="203" t="s">
        <v>7139</v>
      </c>
      <c r="F2095" t="s">
        <v>2936</v>
      </c>
      <c r="G2095" s="129"/>
      <c r="H2095" s="293">
        <v>2</v>
      </c>
      <c r="I2095" s="203">
        <v>1547</v>
      </c>
      <c r="J2095" s="204" t="s">
        <v>2937</v>
      </c>
      <c r="K2095" s="203">
        <v>1856.4</v>
      </c>
      <c r="L2095" s="203" t="s">
        <v>459</v>
      </c>
      <c r="M2095" s="203" t="s">
        <v>7116</v>
      </c>
      <c r="N2095" t="s">
        <v>7117</v>
      </c>
    </row>
    <row r="2096" spans="1:14" x14ac:dyDescent="0.2">
      <c r="A2096" s="246">
        <v>45062</v>
      </c>
      <c r="B2096" s="203" t="s">
        <v>541</v>
      </c>
      <c r="C2096" s="106">
        <v>6746.1</v>
      </c>
      <c r="D2096" s="203" t="s">
        <v>452</v>
      </c>
      <c r="E2096" s="203" t="s">
        <v>7139</v>
      </c>
      <c r="F2096" t="s">
        <v>2936</v>
      </c>
      <c r="G2096" s="129"/>
      <c r="H2096" s="293">
        <v>1</v>
      </c>
      <c r="I2096" s="203">
        <v>1547</v>
      </c>
      <c r="J2096" s="204" t="s">
        <v>2937</v>
      </c>
      <c r="K2096" s="203">
        <v>1856.4</v>
      </c>
      <c r="L2096" s="203" t="s">
        <v>459</v>
      </c>
      <c r="M2096" s="203" t="s">
        <v>7116</v>
      </c>
      <c r="N2096" t="s">
        <v>7117</v>
      </c>
    </row>
    <row r="2097" spans="1:14" x14ac:dyDescent="0.2">
      <c r="A2097" s="246">
        <v>45064</v>
      </c>
      <c r="B2097" s="203" t="s">
        <v>541</v>
      </c>
      <c r="C2097" s="106">
        <v>6746.1</v>
      </c>
      <c r="D2097" s="203" t="s">
        <v>452</v>
      </c>
      <c r="E2097" s="203" t="s">
        <v>7139</v>
      </c>
      <c r="F2097" t="s">
        <v>2936</v>
      </c>
      <c r="G2097" s="129"/>
      <c r="H2097" s="293">
        <v>2</v>
      </c>
      <c r="I2097" s="203">
        <v>1547</v>
      </c>
      <c r="J2097" s="204" t="s">
        <v>2937</v>
      </c>
      <c r="K2097" s="203">
        <v>1856.4</v>
      </c>
      <c r="L2097" s="203" t="s">
        <v>459</v>
      </c>
      <c r="M2097" s="203" t="s">
        <v>7116</v>
      </c>
      <c r="N2097" t="s">
        <v>7117</v>
      </c>
    </row>
    <row r="2098" spans="1:14" x14ac:dyDescent="0.2">
      <c r="A2098" s="246">
        <v>45065</v>
      </c>
      <c r="B2098" s="203" t="s">
        <v>541</v>
      </c>
      <c r="C2098" s="106">
        <v>6746.1</v>
      </c>
      <c r="D2098" s="203" t="s">
        <v>452</v>
      </c>
      <c r="E2098" s="203" t="s">
        <v>7139</v>
      </c>
      <c r="F2098" t="s">
        <v>2936</v>
      </c>
      <c r="G2098" s="129"/>
      <c r="H2098" s="293">
        <v>2</v>
      </c>
      <c r="I2098" s="203">
        <v>1547</v>
      </c>
      <c r="J2098" s="204" t="s">
        <v>2937</v>
      </c>
      <c r="K2098" s="203">
        <v>1856.4</v>
      </c>
      <c r="L2098" s="203" t="s">
        <v>459</v>
      </c>
      <c r="M2098" s="203" t="s">
        <v>7116</v>
      </c>
      <c r="N2098" t="s">
        <v>7117</v>
      </c>
    </row>
    <row r="2099" spans="1:14" x14ac:dyDescent="0.2">
      <c r="A2099" s="246">
        <v>45077</v>
      </c>
      <c r="B2099" s="203" t="s">
        <v>541</v>
      </c>
      <c r="C2099" s="106">
        <v>6762.1</v>
      </c>
      <c r="D2099" s="203" t="s">
        <v>452</v>
      </c>
      <c r="E2099" s="203" t="s">
        <v>7139</v>
      </c>
      <c r="F2099" t="s">
        <v>2936</v>
      </c>
      <c r="G2099" s="129"/>
      <c r="H2099" s="293">
        <v>2</v>
      </c>
      <c r="I2099" s="203">
        <v>1547</v>
      </c>
      <c r="J2099" s="204" t="s">
        <v>2937</v>
      </c>
      <c r="K2099" s="203">
        <v>1856.4</v>
      </c>
      <c r="L2099" s="203" t="s">
        <v>459</v>
      </c>
      <c r="M2099" s="203" t="s">
        <v>7116</v>
      </c>
      <c r="N2099" t="s">
        <v>7117</v>
      </c>
    </row>
    <row r="2100" spans="1:14" x14ac:dyDescent="0.2">
      <c r="A2100" s="246">
        <v>45068</v>
      </c>
      <c r="B2100" s="203" t="s">
        <v>541</v>
      </c>
      <c r="C2100" s="106">
        <v>6746.1</v>
      </c>
      <c r="D2100" s="203" t="s">
        <v>452</v>
      </c>
      <c r="E2100" s="203" t="s">
        <v>7139</v>
      </c>
      <c r="F2100" t="s">
        <v>2936</v>
      </c>
      <c r="G2100" s="129"/>
      <c r="H2100" s="293">
        <v>3</v>
      </c>
      <c r="I2100" s="203">
        <v>1547</v>
      </c>
      <c r="J2100" s="204" t="s">
        <v>2937</v>
      </c>
      <c r="K2100" s="203">
        <v>1856.4</v>
      </c>
      <c r="L2100" s="203" t="s">
        <v>459</v>
      </c>
      <c r="M2100" s="203" t="s">
        <v>7116</v>
      </c>
      <c r="N2100" t="s">
        <v>7117</v>
      </c>
    </row>
    <row r="2101" spans="1:14" x14ac:dyDescent="0.2">
      <c r="A2101" s="246">
        <v>45069</v>
      </c>
      <c r="B2101" s="203" t="s">
        <v>541</v>
      </c>
      <c r="C2101" s="106">
        <v>6746.1</v>
      </c>
      <c r="D2101" s="203" t="s">
        <v>452</v>
      </c>
      <c r="E2101" s="203" t="s">
        <v>7139</v>
      </c>
      <c r="F2101" t="s">
        <v>2936</v>
      </c>
      <c r="G2101" s="129"/>
      <c r="H2101" s="293">
        <v>2</v>
      </c>
      <c r="I2101" s="203">
        <v>1547</v>
      </c>
      <c r="J2101" s="204" t="s">
        <v>2937</v>
      </c>
      <c r="K2101" s="203">
        <v>1856.4</v>
      </c>
      <c r="L2101" s="203" t="s">
        <v>459</v>
      </c>
      <c r="M2101" s="203" t="s">
        <v>7116</v>
      </c>
      <c r="N2101" t="s">
        <v>7117</v>
      </c>
    </row>
    <row r="2102" spans="1:14" x14ac:dyDescent="0.2">
      <c r="A2102" s="246">
        <v>45072</v>
      </c>
      <c r="B2102" s="203" t="s">
        <v>541</v>
      </c>
      <c r="C2102" s="106">
        <v>6746.1</v>
      </c>
      <c r="D2102" s="203" t="s">
        <v>452</v>
      </c>
      <c r="E2102" s="203" t="s">
        <v>7139</v>
      </c>
      <c r="F2102" t="s">
        <v>2936</v>
      </c>
      <c r="G2102" s="129"/>
      <c r="H2102" s="293">
        <v>2</v>
      </c>
      <c r="I2102" s="203">
        <v>1547</v>
      </c>
      <c r="J2102" s="204" t="s">
        <v>2937</v>
      </c>
      <c r="K2102" s="203">
        <v>1856.4</v>
      </c>
      <c r="L2102" s="203" t="s">
        <v>459</v>
      </c>
      <c r="M2102" s="203" t="s">
        <v>7116</v>
      </c>
      <c r="N2102" t="s">
        <v>7117</v>
      </c>
    </row>
    <row r="2103" spans="1:14" x14ac:dyDescent="0.2">
      <c r="A2103" s="246">
        <v>45075</v>
      </c>
      <c r="B2103" s="203" t="s">
        <v>541</v>
      </c>
      <c r="C2103" s="106">
        <v>6702.1</v>
      </c>
      <c r="D2103" s="203" t="s">
        <v>452</v>
      </c>
      <c r="E2103" s="203" t="s">
        <v>7139</v>
      </c>
      <c r="F2103" t="s">
        <v>2936</v>
      </c>
      <c r="G2103" s="129"/>
      <c r="H2103" s="293">
        <v>8</v>
      </c>
      <c r="I2103" s="203">
        <v>1547</v>
      </c>
      <c r="J2103" s="204" t="s">
        <v>2937</v>
      </c>
      <c r="K2103" s="203">
        <v>1856.4</v>
      </c>
      <c r="L2103" s="203" t="s">
        <v>459</v>
      </c>
      <c r="M2103" s="203" t="s">
        <v>7116</v>
      </c>
      <c r="N2103" t="s">
        <v>7117</v>
      </c>
    </row>
    <row r="2104" spans="1:14" x14ac:dyDescent="0.2">
      <c r="A2104" s="246">
        <v>45076</v>
      </c>
      <c r="B2104" s="203" t="s">
        <v>541</v>
      </c>
      <c r="C2104" s="106">
        <v>6702.1</v>
      </c>
      <c r="D2104" s="203" t="s">
        <v>452</v>
      </c>
      <c r="E2104" s="203" t="s">
        <v>7139</v>
      </c>
      <c r="F2104" t="s">
        <v>2936</v>
      </c>
      <c r="G2104" s="129"/>
      <c r="H2104" s="293">
        <v>8</v>
      </c>
      <c r="I2104" s="203">
        <v>1547</v>
      </c>
      <c r="J2104" s="204" t="s">
        <v>2937</v>
      </c>
      <c r="K2104" s="203">
        <v>1856.4</v>
      </c>
      <c r="L2104" s="203" t="s">
        <v>459</v>
      </c>
      <c r="M2104" s="203" t="s">
        <v>7116</v>
      </c>
      <c r="N2104" t="s">
        <v>7117</v>
      </c>
    </row>
    <row r="2105" spans="1:14" x14ac:dyDescent="0.2">
      <c r="A2105" s="246">
        <v>45077</v>
      </c>
      <c r="B2105" s="203" t="s">
        <v>541</v>
      </c>
      <c r="C2105" s="106">
        <v>6746.1</v>
      </c>
      <c r="D2105" s="203" t="s">
        <v>452</v>
      </c>
      <c r="E2105" s="203" t="s">
        <v>7139</v>
      </c>
      <c r="F2105" t="s">
        <v>2936</v>
      </c>
      <c r="G2105" s="129"/>
      <c r="H2105" s="293">
        <v>3</v>
      </c>
      <c r="I2105" s="203">
        <v>1547</v>
      </c>
      <c r="J2105" s="204" t="s">
        <v>2937</v>
      </c>
      <c r="K2105" s="203">
        <v>1856.4</v>
      </c>
      <c r="L2105" s="203" t="s">
        <v>459</v>
      </c>
      <c r="M2105" s="203" t="s">
        <v>7116</v>
      </c>
      <c r="N2105" t="s">
        <v>7117</v>
      </c>
    </row>
    <row r="2106" spans="1:14" x14ac:dyDescent="0.2">
      <c r="A2106" s="246">
        <v>45077</v>
      </c>
      <c r="B2106" s="203" t="s">
        <v>541</v>
      </c>
      <c r="C2106" s="106">
        <v>6615.1</v>
      </c>
      <c r="D2106" s="203" t="s">
        <v>452</v>
      </c>
      <c r="E2106" s="203" t="s">
        <v>7139</v>
      </c>
      <c r="F2106" t="s">
        <v>2936</v>
      </c>
      <c r="G2106" s="129"/>
      <c r="H2106" s="293">
        <v>2</v>
      </c>
      <c r="I2106" s="203">
        <v>1547</v>
      </c>
      <c r="J2106" s="204" t="s">
        <v>2937</v>
      </c>
      <c r="K2106" s="203">
        <v>1856.4</v>
      </c>
      <c r="L2106" s="203" t="s">
        <v>459</v>
      </c>
      <c r="M2106" s="203" t="s">
        <v>7116</v>
      </c>
      <c r="N2106" t="s">
        <v>7117</v>
      </c>
    </row>
    <row r="2107" spans="1:14" x14ac:dyDescent="0.2">
      <c r="A2107" s="246">
        <v>45068</v>
      </c>
      <c r="B2107" s="203" t="s">
        <v>541</v>
      </c>
      <c r="C2107" s="106">
        <v>6011.1</v>
      </c>
      <c r="D2107" s="203" t="s">
        <v>452</v>
      </c>
      <c r="E2107" s="203" t="s">
        <v>7118</v>
      </c>
      <c r="F2107" t="s">
        <v>7119</v>
      </c>
      <c r="G2107" s="129"/>
      <c r="H2107" s="293">
        <v>8</v>
      </c>
      <c r="I2107" s="203">
        <v>484</v>
      </c>
      <c r="J2107" s="204" t="s">
        <v>2937</v>
      </c>
      <c r="K2107" s="203">
        <v>580.79999999999995</v>
      </c>
      <c r="L2107" s="203" t="s">
        <v>459</v>
      </c>
      <c r="M2107" s="203" t="s">
        <v>7116</v>
      </c>
      <c r="N2107" t="s">
        <v>7117</v>
      </c>
    </row>
    <row r="2108" spans="1:14" x14ac:dyDescent="0.2">
      <c r="A2108" s="246">
        <v>45069</v>
      </c>
      <c r="B2108" s="203" t="s">
        <v>541</v>
      </c>
      <c r="C2108" s="106">
        <v>6011.1</v>
      </c>
      <c r="D2108" s="203" t="s">
        <v>452</v>
      </c>
      <c r="E2108" s="203" t="s">
        <v>7118</v>
      </c>
      <c r="F2108" t="s">
        <v>7119</v>
      </c>
      <c r="G2108" s="129"/>
      <c r="H2108" s="293">
        <v>8</v>
      </c>
      <c r="I2108" s="203">
        <v>484</v>
      </c>
      <c r="J2108" s="204" t="s">
        <v>2937</v>
      </c>
      <c r="K2108" s="203">
        <v>580.79999999999995</v>
      </c>
      <c r="L2108" s="203" t="s">
        <v>459</v>
      </c>
      <c r="M2108" s="203" t="s">
        <v>7116</v>
      </c>
      <c r="N2108" t="s">
        <v>7117</v>
      </c>
    </row>
    <row r="2109" spans="1:14" x14ac:dyDescent="0.2">
      <c r="A2109" s="246">
        <v>45075</v>
      </c>
      <c r="B2109" s="203" t="s">
        <v>541</v>
      </c>
      <c r="C2109" s="106">
        <v>6011.1</v>
      </c>
      <c r="D2109" s="203" t="s">
        <v>452</v>
      </c>
      <c r="E2109" s="203" t="s">
        <v>7118</v>
      </c>
      <c r="F2109" t="s">
        <v>7119</v>
      </c>
      <c r="G2109" s="129"/>
      <c r="H2109" s="293">
        <v>8</v>
      </c>
      <c r="I2109" s="203">
        <v>484</v>
      </c>
      <c r="J2109" s="204" t="s">
        <v>2937</v>
      </c>
      <c r="K2109" s="203">
        <v>580.79999999999995</v>
      </c>
      <c r="L2109" s="203" t="s">
        <v>459</v>
      </c>
      <c r="M2109" s="203" t="s">
        <v>7116</v>
      </c>
      <c r="N2109" t="s">
        <v>7117</v>
      </c>
    </row>
    <row r="2110" spans="1:14" x14ac:dyDescent="0.2">
      <c r="A2110" s="246">
        <v>45076</v>
      </c>
      <c r="B2110" s="203" t="s">
        <v>541</v>
      </c>
      <c r="C2110" s="106">
        <v>6011.1</v>
      </c>
      <c r="D2110" s="203" t="s">
        <v>452</v>
      </c>
      <c r="E2110" s="203" t="s">
        <v>7118</v>
      </c>
      <c r="F2110" t="s">
        <v>7119</v>
      </c>
      <c r="G2110" s="129"/>
      <c r="H2110" s="293">
        <v>8</v>
      </c>
      <c r="I2110" s="203">
        <v>484</v>
      </c>
      <c r="J2110" s="204" t="s">
        <v>2937</v>
      </c>
      <c r="K2110" s="203">
        <v>580.79999999999995</v>
      </c>
      <c r="L2110" s="203" t="s">
        <v>459</v>
      </c>
      <c r="M2110" s="203" t="s">
        <v>7116</v>
      </c>
      <c r="N2110" t="s">
        <v>7117</v>
      </c>
    </row>
    <row r="2111" spans="1:14" x14ac:dyDescent="0.2">
      <c r="A2111" s="246">
        <v>45077</v>
      </c>
      <c r="B2111" s="203" t="s">
        <v>541</v>
      </c>
      <c r="C2111" s="106">
        <v>6011.1</v>
      </c>
      <c r="D2111" s="203" t="s">
        <v>452</v>
      </c>
      <c r="E2111" s="203" t="s">
        <v>7118</v>
      </c>
      <c r="F2111" t="s">
        <v>7119</v>
      </c>
      <c r="G2111" s="129"/>
      <c r="H2111" s="293">
        <v>8</v>
      </c>
      <c r="I2111" s="203">
        <v>484</v>
      </c>
      <c r="J2111" s="204" t="s">
        <v>2937</v>
      </c>
      <c r="K2111" s="203">
        <v>580.79999999999995</v>
      </c>
      <c r="L2111" s="203" t="s">
        <v>459</v>
      </c>
      <c r="M2111" s="203" t="s">
        <v>7116</v>
      </c>
      <c r="N2111" t="s">
        <v>7117</v>
      </c>
    </row>
    <row r="2112" spans="1:14" x14ac:dyDescent="0.2">
      <c r="A2112" s="246">
        <v>45070</v>
      </c>
      <c r="B2112" s="203" t="s">
        <v>541</v>
      </c>
      <c r="C2112" s="106">
        <v>6011.1</v>
      </c>
      <c r="D2112" s="203" t="s">
        <v>452</v>
      </c>
      <c r="E2112" s="203" t="s">
        <v>7118</v>
      </c>
      <c r="F2112" t="s">
        <v>7119</v>
      </c>
      <c r="G2112" s="129"/>
      <c r="H2112" s="293">
        <v>8</v>
      </c>
      <c r="I2112" s="203">
        <v>484</v>
      </c>
      <c r="J2112" s="204" t="s">
        <v>2937</v>
      </c>
      <c r="K2112" s="203">
        <v>580.79999999999995</v>
      </c>
      <c r="L2112" s="203" t="s">
        <v>459</v>
      </c>
      <c r="M2112" s="203" t="s">
        <v>7116</v>
      </c>
      <c r="N2112" t="s">
        <v>7117</v>
      </c>
    </row>
    <row r="2113" spans="1:14" x14ac:dyDescent="0.2">
      <c r="A2113" s="246">
        <v>45071</v>
      </c>
      <c r="B2113" s="203" t="s">
        <v>541</v>
      </c>
      <c r="C2113" s="106">
        <v>6011.1</v>
      </c>
      <c r="D2113" s="203" t="s">
        <v>452</v>
      </c>
      <c r="E2113" s="203" t="s">
        <v>7118</v>
      </c>
      <c r="F2113" t="s">
        <v>7119</v>
      </c>
      <c r="G2113" s="129"/>
      <c r="H2113" s="293">
        <v>8</v>
      </c>
      <c r="I2113" s="203">
        <v>484</v>
      </c>
      <c r="J2113" s="204" t="s">
        <v>2937</v>
      </c>
      <c r="K2113" s="203">
        <v>580.79999999999995</v>
      </c>
      <c r="L2113" s="203" t="s">
        <v>459</v>
      </c>
      <c r="M2113" s="203" t="s">
        <v>7116</v>
      </c>
      <c r="N2113" t="s">
        <v>7117</v>
      </c>
    </row>
    <row r="2114" spans="1:14" x14ac:dyDescent="0.2">
      <c r="A2114" s="246">
        <v>45072</v>
      </c>
      <c r="B2114" s="203" t="s">
        <v>541</v>
      </c>
      <c r="C2114" s="106">
        <v>6011.1</v>
      </c>
      <c r="D2114" s="203" t="s">
        <v>452</v>
      </c>
      <c r="E2114" s="203" t="s">
        <v>7118</v>
      </c>
      <c r="F2114" t="s">
        <v>7119</v>
      </c>
      <c r="G2114" s="129"/>
      <c r="H2114" s="293">
        <v>8</v>
      </c>
      <c r="I2114" s="203">
        <v>484</v>
      </c>
      <c r="J2114" s="204" t="s">
        <v>2937</v>
      </c>
      <c r="K2114" s="203">
        <v>580.79999999999995</v>
      </c>
      <c r="L2114" s="203" t="s">
        <v>459</v>
      </c>
      <c r="M2114" s="203" t="s">
        <v>7116</v>
      </c>
      <c r="N2114" t="s">
        <v>7117</v>
      </c>
    </row>
    <row r="2115" spans="1:14" x14ac:dyDescent="0.2">
      <c r="A2115" s="246">
        <v>45062</v>
      </c>
      <c r="B2115" s="203" t="s">
        <v>541</v>
      </c>
      <c r="C2115" s="106">
        <v>6011.1</v>
      </c>
      <c r="D2115" s="203" t="s">
        <v>452</v>
      </c>
      <c r="E2115" s="203" t="s">
        <v>7118</v>
      </c>
      <c r="F2115" t="s">
        <v>7119</v>
      </c>
      <c r="G2115" s="129"/>
      <c r="H2115" s="293">
        <v>5</v>
      </c>
      <c r="I2115" s="203">
        <v>484</v>
      </c>
      <c r="J2115" s="204" t="s">
        <v>2937</v>
      </c>
      <c r="K2115" s="203">
        <v>580.79999999999995</v>
      </c>
      <c r="L2115" s="203" t="s">
        <v>459</v>
      </c>
      <c r="M2115" s="203" t="s">
        <v>7116</v>
      </c>
      <c r="N2115" t="s">
        <v>7117</v>
      </c>
    </row>
    <row r="2116" spans="1:14" x14ac:dyDescent="0.2">
      <c r="A2116" s="246">
        <v>45063</v>
      </c>
      <c r="B2116" s="203" t="s">
        <v>541</v>
      </c>
      <c r="C2116" s="106">
        <v>6011.1</v>
      </c>
      <c r="D2116" s="203" t="s">
        <v>452</v>
      </c>
      <c r="E2116" s="203" t="s">
        <v>7118</v>
      </c>
      <c r="F2116" t="s">
        <v>7119</v>
      </c>
      <c r="G2116" s="129"/>
      <c r="H2116" s="293">
        <v>6</v>
      </c>
      <c r="I2116" s="203">
        <v>484</v>
      </c>
      <c r="J2116" s="204" t="s">
        <v>2937</v>
      </c>
      <c r="K2116" s="203">
        <v>580.79999999999995</v>
      </c>
      <c r="L2116" s="203" t="s">
        <v>459</v>
      </c>
      <c r="M2116" s="203" t="s">
        <v>7116</v>
      </c>
      <c r="N2116" t="s">
        <v>7117</v>
      </c>
    </row>
    <row r="2117" spans="1:14" x14ac:dyDescent="0.2">
      <c r="A2117" s="246">
        <v>45064</v>
      </c>
      <c r="B2117" s="203" t="s">
        <v>541</v>
      </c>
      <c r="C2117" s="106">
        <v>6011.1</v>
      </c>
      <c r="D2117" s="203" t="s">
        <v>452</v>
      </c>
      <c r="E2117" s="203" t="s">
        <v>7118</v>
      </c>
      <c r="F2117" t="s">
        <v>7119</v>
      </c>
      <c r="G2117" s="129"/>
      <c r="H2117" s="293">
        <v>6</v>
      </c>
      <c r="I2117" s="203">
        <v>484</v>
      </c>
      <c r="J2117" s="204" t="s">
        <v>2937</v>
      </c>
      <c r="K2117" s="203">
        <v>580.79999999999995</v>
      </c>
      <c r="L2117" s="203" t="s">
        <v>459</v>
      </c>
      <c r="M2117" s="203" t="s">
        <v>7116</v>
      </c>
      <c r="N2117" t="s">
        <v>7117</v>
      </c>
    </row>
    <row r="2118" spans="1:14" x14ac:dyDescent="0.2">
      <c r="A2118" s="246">
        <v>45065</v>
      </c>
      <c r="B2118" s="203" t="s">
        <v>541</v>
      </c>
      <c r="C2118" s="106">
        <v>6011.1</v>
      </c>
      <c r="D2118" s="203" t="s">
        <v>452</v>
      </c>
      <c r="E2118" s="203" t="s">
        <v>7118</v>
      </c>
      <c r="F2118" t="s">
        <v>7119</v>
      </c>
      <c r="G2118" s="129"/>
      <c r="H2118" s="293">
        <v>4</v>
      </c>
      <c r="I2118" s="203">
        <v>484</v>
      </c>
      <c r="J2118" s="204" t="s">
        <v>2937</v>
      </c>
      <c r="K2118" s="203">
        <v>580.79999999999995</v>
      </c>
      <c r="L2118" s="203" t="s">
        <v>459</v>
      </c>
      <c r="M2118" s="203" t="s">
        <v>7116</v>
      </c>
      <c r="N2118" t="s">
        <v>7117</v>
      </c>
    </row>
    <row r="2119" spans="1:14" x14ac:dyDescent="0.2">
      <c r="A2119" s="246">
        <v>45054</v>
      </c>
      <c r="B2119" s="203" t="s">
        <v>541</v>
      </c>
      <c r="C2119" s="106">
        <v>6762.1</v>
      </c>
      <c r="D2119" s="203" t="s">
        <v>452</v>
      </c>
      <c r="E2119" s="203" t="s">
        <v>7120</v>
      </c>
      <c r="F2119" t="s">
        <v>3856</v>
      </c>
      <c r="G2119" s="129"/>
      <c r="H2119" s="293">
        <v>8</v>
      </c>
      <c r="I2119" s="203">
        <v>369</v>
      </c>
      <c r="J2119" s="204" t="s">
        <v>2937</v>
      </c>
      <c r="K2119" s="203">
        <v>442.8</v>
      </c>
      <c r="L2119" s="203" t="s">
        <v>459</v>
      </c>
      <c r="M2119" s="203" t="s">
        <v>7116</v>
      </c>
      <c r="N2119" t="s">
        <v>7117</v>
      </c>
    </row>
    <row r="2120" spans="1:14" x14ac:dyDescent="0.2">
      <c r="A2120" s="246">
        <v>45055</v>
      </c>
      <c r="B2120" s="203" t="s">
        <v>541</v>
      </c>
      <c r="C2120" s="106">
        <v>6762.1</v>
      </c>
      <c r="D2120" s="203" t="s">
        <v>452</v>
      </c>
      <c r="E2120" s="203" t="s">
        <v>7120</v>
      </c>
      <c r="F2120" t="s">
        <v>3856</v>
      </c>
      <c r="G2120" s="129"/>
      <c r="H2120" s="293">
        <v>8</v>
      </c>
      <c r="I2120" s="203">
        <v>369</v>
      </c>
      <c r="J2120" s="204" t="s">
        <v>2937</v>
      </c>
      <c r="K2120" s="203">
        <v>442.8</v>
      </c>
      <c r="L2120" s="203" t="s">
        <v>459</v>
      </c>
      <c r="M2120" s="203" t="s">
        <v>7116</v>
      </c>
      <c r="N2120" t="s">
        <v>7117</v>
      </c>
    </row>
    <row r="2121" spans="1:14" x14ac:dyDescent="0.2">
      <c r="A2121" s="246">
        <v>45056</v>
      </c>
      <c r="B2121" s="203" t="s">
        <v>541</v>
      </c>
      <c r="C2121" s="106">
        <v>6762.1</v>
      </c>
      <c r="D2121" s="203" t="s">
        <v>452</v>
      </c>
      <c r="E2121" s="203" t="s">
        <v>7120</v>
      </c>
      <c r="F2121" t="s">
        <v>3856</v>
      </c>
      <c r="G2121" s="129"/>
      <c r="H2121" s="293">
        <v>8</v>
      </c>
      <c r="I2121" s="203">
        <v>369</v>
      </c>
      <c r="J2121" s="204" t="s">
        <v>2937</v>
      </c>
      <c r="K2121" s="203">
        <v>442.8</v>
      </c>
      <c r="L2121" s="203" t="s">
        <v>459</v>
      </c>
      <c r="M2121" s="203" t="s">
        <v>7116</v>
      </c>
      <c r="N2121" t="s">
        <v>7117</v>
      </c>
    </row>
    <row r="2122" spans="1:14" x14ac:dyDescent="0.2">
      <c r="A2122" s="246">
        <v>45048</v>
      </c>
      <c r="B2122" s="203" t="s">
        <v>541</v>
      </c>
      <c r="C2122" s="106">
        <v>6762.1</v>
      </c>
      <c r="D2122" s="203" t="s">
        <v>452</v>
      </c>
      <c r="E2122" s="203" t="s">
        <v>7120</v>
      </c>
      <c r="F2122" t="s">
        <v>3856</v>
      </c>
      <c r="G2122" s="129"/>
      <c r="H2122" s="293">
        <v>8</v>
      </c>
      <c r="I2122" s="203">
        <v>369</v>
      </c>
      <c r="J2122" s="204" t="s">
        <v>2937</v>
      </c>
      <c r="K2122" s="203">
        <v>442.8</v>
      </c>
      <c r="L2122" s="203" t="s">
        <v>459</v>
      </c>
      <c r="M2122" s="203" t="s">
        <v>7116</v>
      </c>
      <c r="N2122" t="s">
        <v>7117</v>
      </c>
    </row>
    <row r="2123" spans="1:14" x14ac:dyDescent="0.2">
      <c r="A2123" s="246">
        <v>45049</v>
      </c>
      <c r="B2123" s="203" t="s">
        <v>541</v>
      </c>
      <c r="C2123" s="106">
        <v>6762.1</v>
      </c>
      <c r="D2123" s="203" t="s">
        <v>452</v>
      </c>
      <c r="E2123" s="203" t="s">
        <v>7120</v>
      </c>
      <c r="F2123" t="s">
        <v>3856</v>
      </c>
      <c r="G2123" s="129"/>
      <c r="H2123" s="293">
        <v>8</v>
      </c>
      <c r="I2123" s="203">
        <v>369</v>
      </c>
      <c r="J2123" s="204" t="s">
        <v>2937</v>
      </c>
      <c r="K2123" s="203">
        <v>442.8</v>
      </c>
      <c r="L2123" s="203" t="s">
        <v>459</v>
      </c>
      <c r="M2123" s="203" t="s">
        <v>7116</v>
      </c>
      <c r="N2123" t="s">
        <v>7117</v>
      </c>
    </row>
    <row r="2124" spans="1:14" x14ac:dyDescent="0.2">
      <c r="A2124" s="246">
        <v>45057</v>
      </c>
      <c r="B2124" s="203" t="s">
        <v>541</v>
      </c>
      <c r="C2124" s="106">
        <v>6011.1</v>
      </c>
      <c r="D2124" s="203" t="s">
        <v>452</v>
      </c>
      <c r="E2124" s="203" t="s">
        <v>7120</v>
      </c>
      <c r="F2124" t="s">
        <v>3856</v>
      </c>
      <c r="G2124" s="129"/>
      <c r="H2124" s="293">
        <v>6</v>
      </c>
      <c r="I2124" s="203">
        <v>369</v>
      </c>
      <c r="J2124" s="204" t="s">
        <v>2937</v>
      </c>
      <c r="K2124" s="203">
        <v>442.8</v>
      </c>
      <c r="L2124" s="203" t="s">
        <v>459</v>
      </c>
      <c r="M2124" s="203" t="s">
        <v>7116</v>
      </c>
      <c r="N2124" t="s">
        <v>7117</v>
      </c>
    </row>
    <row r="2125" spans="1:14" x14ac:dyDescent="0.2">
      <c r="A2125" s="246">
        <v>45058</v>
      </c>
      <c r="B2125" s="203" t="s">
        <v>541</v>
      </c>
      <c r="C2125" s="106">
        <v>6011.1</v>
      </c>
      <c r="D2125" s="203" t="s">
        <v>452</v>
      </c>
      <c r="E2125" s="203" t="s">
        <v>7120</v>
      </c>
      <c r="F2125" t="s">
        <v>3856</v>
      </c>
      <c r="G2125" s="129"/>
      <c r="H2125" s="293">
        <v>6</v>
      </c>
      <c r="I2125" s="203">
        <v>369</v>
      </c>
      <c r="J2125" s="204" t="s">
        <v>2937</v>
      </c>
      <c r="K2125" s="203">
        <v>442.8</v>
      </c>
      <c r="L2125" s="203" t="s">
        <v>459</v>
      </c>
      <c r="M2125" s="203" t="s">
        <v>7116</v>
      </c>
      <c r="N2125" t="s">
        <v>7117</v>
      </c>
    </row>
    <row r="2126" spans="1:14" x14ac:dyDescent="0.2">
      <c r="A2126" s="246">
        <v>45061</v>
      </c>
      <c r="B2126" s="203" t="s">
        <v>541</v>
      </c>
      <c r="C2126" s="106">
        <v>6011.1</v>
      </c>
      <c r="D2126" s="203" t="s">
        <v>452</v>
      </c>
      <c r="E2126" s="203" t="s">
        <v>7120</v>
      </c>
      <c r="F2126" t="s">
        <v>3856</v>
      </c>
      <c r="G2126" s="129"/>
      <c r="H2126" s="293">
        <v>6</v>
      </c>
      <c r="I2126" s="203">
        <v>369</v>
      </c>
      <c r="J2126" s="204" t="s">
        <v>2937</v>
      </c>
      <c r="K2126" s="203">
        <v>442.8</v>
      </c>
      <c r="L2126" s="203" t="s">
        <v>459</v>
      </c>
      <c r="M2126" s="203" t="s">
        <v>7116</v>
      </c>
      <c r="N2126" t="s">
        <v>7117</v>
      </c>
    </row>
    <row r="2127" spans="1:14" x14ac:dyDescent="0.2">
      <c r="A2127" s="246">
        <v>45075</v>
      </c>
      <c r="B2127" s="203" t="s">
        <v>541</v>
      </c>
      <c r="C2127" s="106">
        <v>6681.1</v>
      </c>
      <c r="D2127" s="203" t="s">
        <v>452</v>
      </c>
      <c r="E2127" s="203" t="s">
        <v>7141</v>
      </c>
      <c r="F2127" t="s">
        <v>3291</v>
      </c>
      <c r="G2127" s="129"/>
      <c r="H2127" s="293">
        <v>2</v>
      </c>
      <c r="I2127" s="203">
        <v>2077</v>
      </c>
      <c r="J2127" s="204" t="s">
        <v>2937</v>
      </c>
      <c r="K2127" s="203">
        <v>2492.4</v>
      </c>
      <c r="L2127" s="203" t="s">
        <v>459</v>
      </c>
      <c r="M2127" s="203" t="s">
        <v>7116</v>
      </c>
      <c r="N2127" t="s">
        <v>7117</v>
      </c>
    </row>
    <row r="2128" spans="1:14" x14ac:dyDescent="0.2">
      <c r="A2128" s="246">
        <v>45076</v>
      </c>
      <c r="B2128" s="203" t="s">
        <v>541</v>
      </c>
      <c r="C2128" s="106">
        <v>6681.1</v>
      </c>
      <c r="D2128" s="203" t="s">
        <v>452</v>
      </c>
      <c r="E2128" s="203" t="s">
        <v>7141</v>
      </c>
      <c r="F2128" t="s">
        <v>3291</v>
      </c>
      <c r="G2128" s="129"/>
      <c r="H2128" s="293">
        <v>1</v>
      </c>
      <c r="I2128" s="203">
        <v>2077</v>
      </c>
      <c r="J2128" s="204" t="s">
        <v>2937</v>
      </c>
      <c r="K2128" s="203">
        <v>2492.4</v>
      </c>
      <c r="L2128" s="203" t="s">
        <v>459</v>
      </c>
      <c r="M2128" s="203" t="s">
        <v>7116</v>
      </c>
      <c r="N2128" t="s">
        <v>7117</v>
      </c>
    </row>
    <row r="2129" spans="1:14" x14ac:dyDescent="0.2">
      <c r="A2129" s="246">
        <v>45077</v>
      </c>
      <c r="B2129" s="203" t="s">
        <v>541</v>
      </c>
      <c r="C2129" s="106">
        <v>6681.1</v>
      </c>
      <c r="D2129" s="203" t="s">
        <v>452</v>
      </c>
      <c r="E2129" s="203" t="s">
        <v>7141</v>
      </c>
      <c r="F2129" t="s">
        <v>3291</v>
      </c>
      <c r="G2129" s="129"/>
      <c r="H2129" s="293">
        <v>1</v>
      </c>
      <c r="I2129" s="203">
        <v>2077</v>
      </c>
      <c r="J2129" s="204" t="s">
        <v>2937</v>
      </c>
      <c r="K2129" s="203">
        <v>2492.4</v>
      </c>
      <c r="L2129" s="203" t="s">
        <v>459</v>
      </c>
      <c r="M2129" s="203" t="s">
        <v>7116</v>
      </c>
      <c r="N2129" t="s">
        <v>7117</v>
      </c>
    </row>
    <row r="2130" spans="1:14" x14ac:dyDescent="0.2">
      <c r="A2130" s="246">
        <v>45068</v>
      </c>
      <c r="B2130" s="203" t="s">
        <v>541</v>
      </c>
      <c r="C2130" s="106">
        <v>6681.1</v>
      </c>
      <c r="D2130" s="203" t="s">
        <v>452</v>
      </c>
      <c r="E2130" s="203" t="s">
        <v>7141</v>
      </c>
      <c r="F2130" t="s">
        <v>3291</v>
      </c>
      <c r="G2130" s="129"/>
      <c r="H2130" s="293">
        <v>1</v>
      </c>
      <c r="I2130" s="203">
        <v>2077</v>
      </c>
      <c r="J2130" s="204" t="s">
        <v>2937</v>
      </c>
      <c r="K2130" s="203">
        <v>2492.4</v>
      </c>
      <c r="L2130" s="203" t="s">
        <v>459</v>
      </c>
      <c r="M2130" s="203" t="s">
        <v>7116</v>
      </c>
      <c r="N2130" t="s">
        <v>7117</v>
      </c>
    </row>
    <row r="2131" spans="1:14" x14ac:dyDescent="0.2">
      <c r="A2131" s="246">
        <v>45069</v>
      </c>
      <c r="B2131" s="203" t="s">
        <v>541</v>
      </c>
      <c r="C2131" s="106">
        <v>6681.1</v>
      </c>
      <c r="D2131" s="203" t="s">
        <v>452</v>
      </c>
      <c r="E2131" s="203" t="s">
        <v>7141</v>
      </c>
      <c r="F2131" t="s">
        <v>3291</v>
      </c>
      <c r="G2131" s="129"/>
      <c r="H2131" s="293">
        <v>1</v>
      </c>
      <c r="I2131" s="203">
        <v>2077</v>
      </c>
      <c r="J2131" s="204" t="s">
        <v>2937</v>
      </c>
      <c r="K2131" s="203">
        <v>2492.4</v>
      </c>
      <c r="L2131" s="203" t="s">
        <v>459</v>
      </c>
      <c r="M2131" s="203" t="s">
        <v>7116</v>
      </c>
      <c r="N2131" t="s">
        <v>7117</v>
      </c>
    </row>
    <row r="2132" spans="1:14" x14ac:dyDescent="0.2">
      <c r="A2132" s="246">
        <v>45070</v>
      </c>
      <c r="B2132" s="203" t="s">
        <v>541</v>
      </c>
      <c r="C2132" s="106">
        <v>6681.1</v>
      </c>
      <c r="D2132" s="203" t="s">
        <v>452</v>
      </c>
      <c r="E2132" s="203" t="s">
        <v>7141</v>
      </c>
      <c r="F2132" t="s">
        <v>3291</v>
      </c>
      <c r="G2132" s="129"/>
      <c r="H2132" s="293">
        <v>1</v>
      </c>
      <c r="I2132" s="203">
        <v>2077</v>
      </c>
      <c r="J2132" s="204" t="s">
        <v>2937</v>
      </c>
      <c r="K2132" s="203">
        <v>2492.4</v>
      </c>
      <c r="L2132" s="203" t="s">
        <v>459</v>
      </c>
      <c r="M2132" s="203" t="s">
        <v>7116</v>
      </c>
      <c r="N2132" t="s">
        <v>7117</v>
      </c>
    </row>
    <row r="2133" spans="1:14" x14ac:dyDescent="0.2">
      <c r="A2133" s="246">
        <v>45071</v>
      </c>
      <c r="B2133" s="203" t="s">
        <v>541</v>
      </c>
      <c r="C2133" s="106">
        <v>6681.1</v>
      </c>
      <c r="D2133" s="203" t="s">
        <v>452</v>
      </c>
      <c r="E2133" s="203" t="s">
        <v>7141</v>
      </c>
      <c r="F2133" t="s">
        <v>3291</v>
      </c>
      <c r="G2133" s="129"/>
      <c r="H2133" s="293">
        <v>2</v>
      </c>
      <c r="I2133" s="203">
        <v>2077</v>
      </c>
      <c r="J2133" s="204" t="s">
        <v>2937</v>
      </c>
      <c r="K2133" s="203">
        <v>2492.4</v>
      </c>
      <c r="L2133" s="203" t="s">
        <v>459</v>
      </c>
      <c r="M2133" s="203" t="s">
        <v>7116</v>
      </c>
      <c r="N2133" t="s">
        <v>7117</v>
      </c>
    </row>
    <row r="2134" spans="1:14" x14ac:dyDescent="0.2">
      <c r="A2134" s="246">
        <v>45072</v>
      </c>
      <c r="B2134" s="203" t="s">
        <v>541</v>
      </c>
      <c r="C2134" s="106">
        <v>6681.1</v>
      </c>
      <c r="D2134" s="203" t="s">
        <v>452</v>
      </c>
      <c r="E2134" s="203" t="s">
        <v>7141</v>
      </c>
      <c r="F2134" t="s">
        <v>3291</v>
      </c>
      <c r="G2134" s="129"/>
      <c r="H2134" s="293">
        <v>1</v>
      </c>
      <c r="I2134" s="203">
        <v>2077</v>
      </c>
      <c r="J2134" s="204" t="s">
        <v>2937</v>
      </c>
      <c r="K2134" s="203">
        <v>2492.4</v>
      </c>
      <c r="L2134" s="203" t="s">
        <v>459</v>
      </c>
      <c r="M2134" s="203" t="s">
        <v>7116</v>
      </c>
      <c r="N2134" t="s">
        <v>7117</v>
      </c>
    </row>
    <row r="2135" spans="1:14" x14ac:dyDescent="0.2">
      <c r="A2135" s="246">
        <v>45063</v>
      </c>
      <c r="B2135" s="203" t="s">
        <v>541</v>
      </c>
      <c r="C2135" s="106">
        <v>6681.1</v>
      </c>
      <c r="D2135" s="203" t="s">
        <v>452</v>
      </c>
      <c r="E2135" s="203" t="s">
        <v>7141</v>
      </c>
      <c r="F2135" t="s">
        <v>3291</v>
      </c>
      <c r="G2135" s="129"/>
      <c r="H2135" s="293">
        <v>1</v>
      </c>
      <c r="I2135" s="203">
        <v>2077</v>
      </c>
      <c r="J2135" s="204" t="s">
        <v>2937</v>
      </c>
      <c r="K2135" s="203">
        <v>2492.4</v>
      </c>
      <c r="L2135" s="203" t="s">
        <v>459</v>
      </c>
      <c r="M2135" s="203" t="s">
        <v>7116</v>
      </c>
      <c r="N2135" t="s">
        <v>7117</v>
      </c>
    </row>
    <row r="2136" spans="1:14" x14ac:dyDescent="0.2">
      <c r="A2136" s="246">
        <v>45064</v>
      </c>
      <c r="B2136" s="203" t="s">
        <v>541</v>
      </c>
      <c r="C2136" s="106">
        <v>6681.1</v>
      </c>
      <c r="D2136" s="203" t="s">
        <v>452</v>
      </c>
      <c r="E2136" s="203" t="s">
        <v>7141</v>
      </c>
      <c r="F2136" t="s">
        <v>3291</v>
      </c>
      <c r="G2136" s="129"/>
      <c r="H2136" s="293">
        <v>1</v>
      </c>
      <c r="I2136" s="203">
        <v>2077</v>
      </c>
      <c r="J2136" s="204" t="s">
        <v>2937</v>
      </c>
      <c r="K2136" s="203">
        <v>2492.4</v>
      </c>
      <c r="L2136" s="203" t="s">
        <v>459</v>
      </c>
      <c r="M2136" s="203" t="s">
        <v>7116</v>
      </c>
      <c r="N2136" t="s">
        <v>7117</v>
      </c>
    </row>
    <row r="2137" spans="1:14" x14ac:dyDescent="0.2">
      <c r="A2137" s="246">
        <v>45065</v>
      </c>
      <c r="B2137" s="203" t="s">
        <v>541</v>
      </c>
      <c r="C2137" s="106">
        <v>6681.1</v>
      </c>
      <c r="D2137" s="203" t="s">
        <v>452</v>
      </c>
      <c r="E2137" s="203" t="s">
        <v>7141</v>
      </c>
      <c r="F2137" t="s">
        <v>3291</v>
      </c>
      <c r="G2137" s="129"/>
      <c r="H2137" s="293">
        <v>1</v>
      </c>
      <c r="I2137" s="203">
        <v>2077</v>
      </c>
      <c r="J2137" s="204" t="s">
        <v>2937</v>
      </c>
      <c r="K2137" s="203">
        <v>2492.4</v>
      </c>
      <c r="L2137" s="203" t="s">
        <v>459</v>
      </c>
      <c r="M2137" s="203" t="s">
        <v>7116</v>
      </c>
      <c r="N2137" t="s">
        <v>7117</v>
      </c>
    </row>
    <row r="2138" spans="1:14" x14ac:dyDescent="0.2">
      <c r="A2138" s="246">
        <v>45075</v>
      </c>
      <c r="B2138" s="203" t="s">
        <v>541</v>
      </c>
      <c r="C2138" s="106">
        <v>6500.11</v>
      </c>
      <c r="D2138" s="203" t="s">
        <v>452</v>
      </c>
      <c r="E2138" s="203" t="s">
        <v>7125</v>
      </c>
      <c r="F2138" t="s">
        <v>3463</v>
      </c>
      <c r="G2138" s="129"/>
      <c r="H2138" s="293">
        <v>8</v>
      </c>
      <c r="I2138" s="203">
        <v>458</v>
      </c>
      <c r="J2138" s="204" t="s">
        <v>2937</v>
      </c>
      <c r="K2138" s="203">
        <v>549.6</v>
      </c>
      <c r="L2138" s="203" t="s">
        <v>459</v>
      </c>
      <c r="M2138" s="203" t="s">
        <v>7116</v>
      </c>
      <c r="N2138" t="s">
        <v>7117</v>
      </c>
    </row>
    <row r="2139" spans="1:14" x14ac:dyDescent="0.2">
      <c r="A2139" s="246">
        <v>45068</v>
      </c>
      <c r="B2139" s="203" t="s">
        <v>541</v>
      </c>
      <c r="C2139" s="106">
        <v>6500.11</v>
      </c>
      <c r="D2139" s="203" t="s">
        <v>452</v>
      </c>
      <c r="E2139" s="203" t="s">
        <v>7127</v>
      </c>
      <c r="F2139" t="s">
        <v>3011</v>
      </c>
      <c r="G2139" s="129"/>
      <c r="H2139" s="293">
        <v>8</v>
      </c>
      <c r="I2139" s="203">
        <v>791</v>
      </c>
      <c r="J2139" s="204" t="s">
        <v>2937</v>
      </c>
      <c r="K2139" s="203">
        <v>949.2</v>
      </c>
      <c r="L2139" s="203" t="s">
        <v>459</v>
      </c>
      <c r="M2139" s="203" t="s">
        <v>7116</v>
      </c>
      <c r="N2139" t="s">
        <v>7117</v>
      </c>
    </row>
    <row r="2140" spans="1:14" x14ac:dyDescent="0.2">
      <c r="A2140" s="246">
        <v>45069</v>
      </c>
      <c r="B2140" s="203" t="s">
        <v>541</v>
      </c>
      <c r="C2140" s="106">
        <v>6500.11</v>
      </c>
      <c r="D2140" s="203" t="s">
        <v>452</v>
      </c>
      <c r="E2140" s="203" t="s">
        <v>7127</v>
      </c>
      <c r="F2140" t="s">
        <v>3011</v>
      </c>
      <c r="G2140" s="129"/>
      <c r="H2140" s="293">
        <v>4</v>
      </c>
      <c r="I2140" s="203">
        <v>791</v>
      </c>
      <c r="J2140" s="204" t="s">
        <v>2937</v>
      </c>
      <c r="K2140" s="203">
        <v>949.2</v>
      </c>
      <c r="L2140" s="203" t="s">
        <v>459</v>
      </c>
      <c r="M2140" s="203" t="s">
        <v>7116</v>
      </c>
      <c r="N2140" t="s">
        <v>7117</v>
      </c>
    </row>
    <row r="2141" spans="1:14" x14ac:dyDescent="0.2">
      <c r="A2141" s="246">
        <v>45070</v>
      </c>
      <c r="B2141" s="203" t="s">
        <v>541</v>
      </c>
      <c r="C2141" s="106">
        <v>6500.11</v>
      </c>
      <c r="D2141" s="203" t="s">
        <v>452</v>
      </c>
      <c r="E2141" s="203" t="s">
        <v>7127</v>
      </c>
      <c r="F2141" t="s">
        <v>3011</v>
      </c>
      <c r="G2141" s="129"/>
      <c r="H2141" s="293">
        <v>6</v>
      </c>
      <c r="I2141" s="203">
        <v>791</v>
      </c>
      <c r="J2141" s="204" t="s">
        <v>2937</v>
      </c>
      <c r="K2141" s="203">
        <v>949.2</v>
      </c>
      <c r="L2141" s="203" t="s">
        <v>459</v>
      </c>
      <c r="M2141" s="203" t="s">
        <v>7116</v>
      </c>
      <c r="N2141" t="s">
        <v>7117</v>
      </c>
    </row>
    <row r="2142" spans="1:14" x14ac:dyDescent="0.2">
      <c r="A2142" s="246">
        <v>45062</v>
      </c>
      <c r="B2142" s="203" t="s">
        <v>541</v>
      </c>
      <c r="C2142" s="106">
        <v>6500.1</v>
      </c>
      <c r="D2142" s="203" t="s">
        <v>452</v>
      </c>
      <c r="E2142" s="203" t="s">
        <v>7138</v>
      </c>
      <c r="F2142" t="s">
        <v>6013</v>
      </c>
      <c r="G2142" s="129"/>
      <c r="H2142" s="293">
        <v>-2</v>
      </c>
      <c r="I2142" s="203">
        <v>533</v>
      </c>
      <c r="J2142" s="204" t="s">
        <v>2937</v>
      </c>
      <c r="K2142" s="203">
        <v>639.6</v>
      </c>
      <c r="L2142" s="203" t="s">
        <v>459</v>
      </c>
      <c r="M2142" s="203" t="s">
        <v>7116</v>
      </c>
      <c r="N2142" t="s">
        <v>7117</v>
      </c>
    </row>
    <row r="2143" spans="1:14" x14ac:dyDescent="0.2">
      <c r="A2143" s="246">
        <v>45068</v>
      </c>
      <c r="B2143" s="203" t="s">
        <v>541</v>
      </c>
      <c r="C2143" s="106">
        <v>6500.1</v>
      </c>
      <c r="D2143" s="203" t="s">
        <v>452</v>
      </c>
      <c r="E2143" s="203" t="s">
        <v>7125</v>
      </c>
      <c r="F2143" t="s">
        <v>3463</v>
      </c>
      <c r="G2143" s="129"/>
      <c r="H2143" s="293">
        <v>-8</v>
      </c>
      <c r="I2143" s="203">
        <v>458</v>
      </c>
      <c r="J2143" s="204" t="s">
        <v>2937</v>
      </c>
      <c r="K2143" s="203">
        <v>549.6</v>
      </c>
      <c r="L2143" s="203" t="s">
        <v>459</v>
      </c>
      <c r="M2143" s="203" t="s">
        <v>7116</v>
      </c>
      <c r="N2143" t="s">
        <v>7117</v>
      </c>
    </row>
    <row r="2144" spans="1:14" x14ac:dyDescent="0.2">
      <c r="A2144" s="246">
        <v>45062</v>
      </c>
      <c r="B2144" s="203" t="s">
        <v>541</v>
      </c>
      <c r="C2144" s="106">
        <v>6500.1</v>
      </c>
      <c r="D2144" s="203" t="s">
        <v>452</v>
      </c>
      <c r="E2144" s="203" t="s">
        <v>7130</v>
      </c>
      <c r="F2144" t="s">
        <v>3859</v>
      </c>
      <c r="G2144" s="129"/>
      <c r="H2144" s="293">
        <v>-8</v>
      </c>
      <c r="I2144" s="203">
        <v>312</v>
      </c>
      <c r="J2144" s="204" t="s">
        <v>2937</v>
      </c>
      <c r="K2144" s="203">
        <v>374.4</v>
      </c>
      <c r="L2144" s="203" t="s">
        <v>459</v>
      </c>
      <c r="M2144" s="203" t="s">
        <v>7116</v>
      </c>
      <c r="N2144" t="s">
        <v>7117</v>
      </c>
    </row>
    <row r="2145" spans="1:14" x14ac:dyDescent="0.2">
      <c r="A2145" s="246">
        <v>45071</v>
      </c>
      <c r="B2145" s="203" t="s">
        <v>541</v>
      </c>
      <c r="C2145" s="106">
        <v>6500.11</v>
      </c>
      <c r="D2145" s="203" t="s">
        <v>452</v>
      </c>
      <c r="E2145" s="203" t="s">
        <v>7127</v>
      </c>
      <c r="F2145" t="s">
        <v>3011</v>
      </c>
      <c r="G2145" s="129"/>
      <c r="H2145" s="293">
        <v>5</v>
      </c>
      <c r="I2145" s="203">
        <v>791</v>
      </c>
      <c r="J2145" s="204" t="s">
        <v>2937</v>
      </c>
      <c r="K2145" s="203">
        <v>949.2</v>
      </c>
      <c r="L2145" s="203" t="s">
        <v>459</v>
      </c>
      <c r="M2145" s="203" t="s">
        <v>7116</v>
      </c>
      <c r="N2145" t="s">
        <v>7117</v>
      </c>
    </row>
    <row r="2146" spans="1:14" x14ac:dyDescent="0.2">
      <c r="A2146" s="246">
        <v>45072</v>
      </c>
      <c r="B2146" s="203" t="s">
        <v>541</v>
      </c>
      <c r="C2146" s="106">
        <v>6500.11</v>
      </c>
      <c r="D2146" s="203" t="s">
        <v>452</v>
      </c>
      <c r="E2146" s="203" t="s">
        <v>7127</v>
      </c>
      <c r="F2146" t="s">
        <v>3011</v>
      </c>
      <c r="G2146" s="129"/>
      <c r="H2146" s="293">
        <v>6</v>
      </c>
      <c r="I2146" s="203">
        <v>791</v>
      </c>
      <c r="J2146" s="204" t="s">
        <v>2937</v>
      </c>
      <c r="K2146" s="203">
        <v>949.2</v>
      </c>
      <c r="L2146" s="203" t="s">
        <v>459</v>
      </c>
      <c r="M2146" s="203" t="s">
        <v>7116</v>
      </c>
      <c r="N2146" t="s">
        <v>7117</v>
      </c>
    </row>
    <row r="2147" spans="1:14" x14ac:dyDescent="0.2">
      <c r="A2147" s="246">
        <v>45063</v>
      </c>
      <c r="B2147" s="203" t="s">
        <v>541</v>
      </c>
      <c r="C2147" s="106">
        <v>6500.1</v>
      </c>
      <c r="D2147" s="203" t="s">
        <v>452</v>
      </c>
      <c r="E2147" s="203" t="s">
        <v>7138</v>
      </c>
      <c r="F2147" t="s">
        <v>6013</v>
      </c>
      <c r="G2147" s="129"/>
      <c r="H2147" s="293">
        <v>-2</v>
      </c>
      <c r="I2147" s="203">
        <v>533</v>
      </c>
      <c r="J2147" s="204" t="s">
        <v>2937</v>
      </c>
      <c r="K2147" s="203">
        <v>639.6</v>
      </c>
      <c r="L2147" s="203" t="s">
        <v>459</v>
      </c>
      <c r="M2147" s="203" t="s">
        <v>7116</v>
      </c>
      <c r="N2147" t="s">
        <v>7117</v>
      </c>
    </row>
    <row r="2148" spans="1:14" x14ac:dyDescent="0.2">
      <c r="A2148" s="246">
        <v>45069</v>
      </c>
      <c r="B2148" s="203" t="s">
        <v>541</v>
      </c>
      <c r="C2148" s="106">
        <v>6500.1</v>
      </c>
      <c r="D2148" s="203" t="s">
        <v>452</v>
      </c>
      <c r="E2148" s="203" t="s">
        <v>7125</v>
      </c>
      <c r="F2148" t="s">
        <v>3463</v>
      </c>
      <c r="G2148" s="129"/>
      <c r="H2148" s="293">
        <v>-8</v>
      </c>
      <c r="I2148" s="203">
        <v>458</v>
      </c>
      <c r="J2148" s="204" t="s">
        <v>2937</v>
      </c>
      <c r="K2148" s="203">
        <v>549.6</v>
      </c>
      <c r="L2148" s="203" t="s">
        <v>459</v>
      </c>
      <c r="M2148" s="203" t="s">
        <v>7116</v>
      </c>
      <c r="N2148" t="s">
        <v>7117</v>
      </c>
    </row>
    <row r="2149" spans="1:14" x14ac:dyDescent="0.2">
      <c r="A2149" s="246">
        <v>45064</v>
      </c>
      <c r="B2149" s="203" t="s">
        <v>541</v>
      </c>
      <c r="C2149" s="106">
        <v>6500.1</v>
      </c>
      <c r="D2149" s="203" t="s">
        <v>452</v>
      </c>
      <c r="E2149" s="203" t="s">
        <v>7138</v>
      </c>
      <c r="F2149" t="s">
        <v>6013</v>
      </c>
      <c r="G2149" s="129"/>
      <c r="H2149" s="293">
        <v>-2</v>
      </c>
      <c r="I2149" s="203">
        <v>533</v>
      </c>
      <c r="J2149" s="204" t="s">
        <v>2937</v>
      </c>
      <c r="K2149" s="203">
        <v>639.6</v>
      </c>
      <c r="L2149" s="203" t="s">
        <v>459</v>
      </c>
      <c r="M2149" s="203" t="s">
        <v>7116</v>
      </c>
      <c r="N2149" t="s">
        <v>7117</v>
      </c>
    </row>
    <row r="2150" spans="1:14" x14ac:dyDescent="0.2">
      <c r="A2150" s="246">
        <v>45063</v>
      </c>
      <c r="B2150" s="203" t="s">
        <v>541</v>
      </c>
      <c r="C2150" s="106">
        <v>6500.1</v>
      </c>
      <c r="D2150" s="203" t="s">
        <v>452</v>
      </c>
      <c r="E2150" s="203" t="s">
        <v>7130</v>
      </c>
      <c r="F2150" t="s">
        <v>3859</v>
      </c>
      <c r="G2150" s="129"/>
      <c r="H2150" s="293">
        <v>-8</v>
      </c>
      <c r="I2150" s="203">
        <v>312</v>
      </c>
      <c r="J2150" s="204" t="s">
        <v>2937</v>
      </c>
      <c r="K2150" s="203">
        <v>374.4</v>
      </c>
      <c r="L2150" s="203" t="s">
        <v>459</v>
      </c>
      <c r="M2150" s="203" t="s">
        <v>7116</v>
      </c>
      <c r="N2150" t="s">
        <v>7117</v>
      </c>
    </row>
    <row r="2151" spans="1:14" x14ac:dyDescent="0.2">
      <c r="A2151" s="246">
        <v>45070</v>
      </c>
      <c r="B2151" s="203" t="s">
        <v>541</v>
      </c>
      <c r="C2151" s="106">
        <v>6500.1</v>
      </c>
      <c r="D2151" s="203" t="s">
        <v>452</v>
      </c>
      <c r="E2151" s="203" t="s">
        <v>7125</v>
      </c>
      <c r="F2151" t="s">
        <v>3463</v>
      </c>
      <c r="G2151" s="129"/>
      <c r="H2151" s="293">
        <v>-8</v>
      </c>
      <c r="I2151" s="203">
        <v>458</v>
      </c>
      <c r="J2151" s="204" t="s">
        <v>2937</v>
      </c>
      <c r="K2151" s="203">
        <v>549.6</v>
      </c>
      <c r="L2151" s="203" t="s">
        <v>459</v>
      </c>
      <c r="M2151" s="203" t="s">
        <v>7116</v>
      </c>
      <c r="N2151" t="s">
        <v>7117</v>
      </c>
    </row>
    <row r="2152" spans="1:14" x14ac:dyDescent="0.2">
      <c r="A2152" s="246">
        <v>45071</v>
      </c>
      <c r="B2152" s="203" t="s">
        <v>541</v>
      </c>
      <c r="C2152" s="106">
        <v>6500.1</v>
      </c>
      <c r="D2152" s="203" t="s">
        <v>452</v>
      </c>
      <c r="E2152" s="203" t="s">
        <v>7125</v>
      </c>
      <c r="F2152" t="s">
        <v>3463</v>
      </c>
      <c r="G2152" s="129"/>
      <c r="H2152" s="293">
        <v>-8</v>
      </c>
      <c r="I2152" s="203">
        <v>458</v>
      </c>
      <c r="J2152" s="204" t="s">
        <v>2937</v>
      </c>
      <c r="K2152" s="203">
        <v>549.6</v>
      </c>
      <c r="L2152" s="203" t="s">
        <v>459</v>
      </c>
      <c r="M2152" s="203" t="s">
        <v>7116</v>
      </c>
      <c r="N2152" t="s">
        <v>7117</v>
      </c>
    </row>
    <row r="2153" spans="1:14" x14ac:dyDescent="0.2">
      <c r="A2153" s="246">
        <v>45068</v>
      </c>
      <c r="B2153" s="203" t="s">
        <v>541</v>
      </c>
      <c r="C2153" s="106">
        <v>6500.1</v>
      </c>
      <c r="D2153" s="203" t="s">
        <v>452</v>
      </c>
      <c r="E2153" s="203" t="s">
        <v>7127</v>
      </c>
      <c r="F2153" t="s">
        <v>3011</v>
      </c>
      <c r="G2153" s="129"/>
      <c r="H2153" s="293">
        <v>-8</v>
      </c>
      <c r="I2153" s="203">
        <v>791</v>
      </c>
      <c r="J2153" s="204" t="s">
        <v>2937</v>
      </c>
      <c r="K2153" s="203">
        <v>949.2</v>
      </c>
      <c r="L2153" s="203" t="s">
        <v>459</v>
      </c>
      <c r="M2153" s="203" t="s">
        <v>7116</v>
      </c>
      <c r="N2153" t="s">
        <v>7117</v>
      </c>
    </row>
    <row r="2154" spans="1:14" x14ac:dyDescent="0.2">
      <c r="A2154" s="246">
        <v>45065</v>
      </c>
      <c r="B2154" s="203" t="s">
        <v>541</v>
      </c>
      <c r="C2154" s="106">
        <v>6500.1</v>
      </c>
      <c r="D2154" s="203" t="s">
        <v>452</v>
      </c>
      <c r="E2154" s="203" t="s">
        <v>7138</v>
      </c>
      <c r="F2154" t="s">
        <v>6013</v>
      </c>
      <c r="G2154" s="129"/>
      <c r="H2154" s="293">
        <v>-2</v>
      </c>
      <c r="I2154" s="203">
        <v>533</v>
      </c>
      <c r="J2154" s="204" t="s">
        <v>2937</v>
      </c>
      <c r="K2154" s="203">
        <v>639.6</v>
      </c>
      <c r="L2154" s="203" t="s">
        <v>459</v>
      </c>
      <c r="M2154" s="203" t="s">
        <v>7116</v>
      </c>
      <c r="N2154" t="s">
        <v>7117</v>
      </c>
    </row>
    <row r="2155" spans="1:14" x14ac:dyDescent="0.2">
      <c r="A2155" s="246">
        <v>45068</v>
      </c>
      <c r="B2155" s="203" t="s">
        <v>541</v>
      </c>
      <c r="C2155" s="106">
        <v>6500.1</v>
      </c>
      <c r="D2155" s="203" t="s">
        <v>452</v>
      </c>
      <c r="E2155" s="203" t="s">
        <v>7130</v>
      </c>
      <c r="F2155" t="s">
        <v>3859</v>
      </c>
      <c r="G2155" s="129"/>
      <c r="H2155" s="293">
        <v>-2</v>
      </c>
      <c r="I2155" s="203">
        <v>312</v>
      </c>
      <c r="J2155" s="204" t="s">
        <v>2937</v>
      </c>
      <c r="K2155" s="203">
        <v>374.4</v>
      </c>
      <c r="L2155" s="203" t="s">
        <v>459</v>
      </c>
      <c r="M2155" s="203" t="s">
        <v>7116</v>
      </c>
      <c r="N2155" t="s">
        <v>7117</v>
      </c>
    </row>
    <row r="2156" spans="1:14" x14ac:dyDescent="0.2">
      <c r="A2156" s="246">
        <v>45069</v>
      </c>
      <c r="B2156" s="203" t="s">
        <v>541</v>
      </c>
      <c r="C2156" s="106">
        <v>6500.1</v>
      </c>
      <c r="D2156" s="203" t="s">
        <v>452</v>
      </c>
      <c r="E2156" s="203" t="s">
        <v>7127</v>
      </c>
      <c r="F2156" t="s">
        <v>3011</v>
      </c>
      <c r="G2156" s="129"/>
      <c r="H2156" s="293">
        <v>-4</v>
      </c>
      <c r="I2156" s="203">
        <v>791</v>
      </c>
      <c r="J2156" s="204" t="s">
        <v>2937</v>
      </c>
      <c r="K2156" s="203">
        <v>949.2</v>
      </c>
      <c r="L2156" s="203" t="s">
        <v>459</v>
      </c>
      <c r="M2156" s="203" t="s">
        <v>7116</v>
      </c>
      <c r="N2156" t="s">
        <v>7117</v>
      </c>
    </row>
    <row r="2157" spans="1:14" x14ac:dyDescent="0.2">
      <c r="A2157" s="246">
        <v>45072</v>
      </c>
      <c r="B2157" s="203" t="s">
        <v>541</v>
      </c>
      <c r="C2157" s="106">
        <v>6500.1</v>
      </c>
      <c r="D2157" s="203" t="s">
        <v>452</v>
      </c>
      <c r="E2157" s="203" t="s">
        <v>7125</v>
      </c>
      <c r="F2157" t="s">
        <v>3463</v>
      </c>
      <c r="G2157" s="129"/>
      <c r="H2157" s="293">
        <v>-8</v>
      </c>
      <c r="I2157" s="203">
        <v>458</v>
      </c>
      <c r="J2157" s="204" t="s">
        <v>2937</v>
      </c>
      <c r="K2157" s="203">
        <v>549.6</v>
      </c>
      <c r="L2157" s="203" t="s">
        <v>459</v>
      </c>
      <c r="M2157" s="203" t="s">
        <v>7116</v>
      </c>
      <c r="N2157" t="s">
        <v>7117</v>
      </c>
    </row>
    <row r="2158" spans="1:14" x14ac:dyDescent="0.2">
      <c r="A2158" s="246">
        <v>45068</v>
      </c>
      <c r="B2158" s="203" t="s">
        <v>541</v>
      </c>
      <c r="C2158" s="106">
        <v>6500.11</v>
      </c>
      <c r="D2158" s="203" t="s">
        <v>452</v>
      </c>
      <c r="E2158" s="203" t="s">
        <v>7125</v>
      </c>
      <c r="F2158" t="s">
        <v>3463</v>
      </c>
      <c r="G2158" s="129"/>
      <c r="H2158" s="293">
        <v>8</v>
      </c>
      <c r="I2158" s="203">
        <v>458</v>
      </c>
      <c r="J2158" s="204" t="s">
        <v>2937</v>
      </c>
      <c r="K2158" s="203">
        <v>549.6</v>
      </c>
      <c r="L2158" s="203" t="s">
        <v>459</v>
      </c>
      <c r="M2158" s="203" t="s">
        <v>7116</v>
      </c>
      <c r="N2158" t="s">
        <v>7117</v>
      </c>
    </row>
    <row r="2159" spans="1:14" x14ac:dyDescent="0.2">
      <c r="A2159" s="246">
        <v>45068</v>
      </c>
      <c r="B2159" s="203" t="s">
        <v>541</v>
      </c>
      <c r="C2159" s="106">
        <v>6500.11</v>
      </c>
      <c r="D2159" s="203" t="s">
        <v>452</v>
      </c>
      <c r="E2159" s="203" t="s">
        <v>7138</v>
      </c>
      <c r="F2159" t="s">
        <v>6013</v>
      </c>
      <c r="G2159" s="129"/>
      <c r="H2159" s="293">
        <v>4</v>
      </c>
      <c r="I2159" s="203">
        <v>533</v>
      </c>
      <c r="J2159" s="204" t="s">
        <v>2937</v>
      </c>
      <c r="K2159" s="203">
        <v>639.6</v>
      </c>
      <c r="L2159" s="203" t="s">
        <v>459</v>
      </c>
      <c r="M2159" s="203" t="s">
        <v>7116</v>
      </c>
      <c r="N2159" t="s">
        <v>7117</v>
      </c>
    </row>
    <row r="2160" spans="1:14" x14ac:dyDescent="0.2">
      <c r="A2160" s="246">
        <v>45070</v>
      </c>
      <c r="B2160" s="203" t="s">
        <v>541</v>
      </c>
      <c r="C2160" s="106">
        <v>6500.1</v>
      </c>
      <c r="D2160" s="203" t="s">
        <v>452</v>
      </c>
      <c r="E2160" s="203" t="s">
        <v>7127</v>
      </c>
      <c r="F2160" t="s">
        <v>3011</v>
      </c>
      <c r="G2160" s="129"/>
      <c r="H2160" s="293">
        <v>-6</v>
      </c>
      <c r="I2160" s="203">
        <v>791</v>
      </c>
      <c r="J2160" s="204" t="s">
        <v>2937</v>
      </c>
      <c r="K2160" s="203">
        <v>949.2</v>
      </c>
      <c r="L2160" s="203" t="s">
        <v>459</v>
      </c>
      <c r="M2160" s="203" t="s">
        <v>7116</v>
      </c>
      <c r="N2160" t="s">
        <v>7117</v>
      </c>
    </row>
    <row r="2161" spans="1:14" x14ac:dyDescent="0.2">
      <c r="A2161" s="246">
        <v>45069</v>
      </c>
      <c r="B2161" s="203" t="s">
        <v>541</v>
      </c>
      <c r="C2161" s="106">
        <v>6500.11</v>
      </c>
      <c r="D2161" s="203" t="s">
        <v>452</v>
      </c>
      <c r="E2161" s="203" t="s">
        <v>7125</v>
      </c>
      <c r="F2161" t="s">
        <v>3463</v>
      </c>
      <c r="G2161" s="129"/>
      <c r="H2161" s="293">
        <v>8</v>
      </c>
      <c r="I2161" s="203">
        <v>458</v>
      </c>
      <c r="J2161" s="204" t="s">
        <v>2937</v>
      </c>
      <c r="K2161" s="203">
        <v>549.6</v>
      </c>
      <c r="L2161" s="203" t="s">
        <v>459</v>
      </c>
      <c r="M2161" s="203" t="s">
        <v>7116</v>
      </c>
      <c r="N2161" t="s">
        <v>7117</v>
      </c>
    </row>
    <row r="2162" spans="1:14" x14ac:dyDescent="0.2">
      <c r="A2162" s="246">
        <v>45069</v>
      </c>
      <c r="B2162" s="203" t="s">
        <v>541</v>
      </c>
      <c r="C2162" s="106">
        <v>6500.1</v>
      </c>
      <c r="D2162" s="203" t="s">
        <v>452</v>
      </c>
      <c r="E2162" s="203" t="s">
        <v>7130</v>
      </c>
      <c r="F2162" t="s">
        <v>3859</v>
      </c>
      <c r="G2162" s="129"/>
      <c r="H2162" s="293">
        <v>-3</v>
      </c>
      <c r="I2162" s="203">
        <v>312</v>
      </c>
      <c r="J2162" s="204" t="s">
        <v>2937</v>
      </c>
      <c r="K2162" s="203">
        <v>374.4</v>
      </c>
      <c r="L2162" s="203" t="s">
        <v>459</v>
      </c>
      <c r="M2162" s="203" t="s">
        <v>7116</v>
      </c>
      <c r="N2162" t="s">
        <v>7117</v>
      </c>
    </row>
    <row r="2163" spans="1:14" x14ac:dyDescent="0.2">
      <c r="A2163" s="246">
        <v>45069</v>
      </c>
      <c r="B2163" s="203" t="s">
        <v>541</v>
      </c>
      <c r="C2163" s="106">
        <v>6500.11</v>
      </c>
      <c r="D2163" s="203" t="s">
        <v>452</v>
      </c>
      <c r="E2163" s="203" t="s">
        <v>7138</v>
      </c>
      <c r="F2163" t="s">
        <v>6013</v>
      </c>
      <c r="G2163" s="129"/>
      <c r="H2163" s="293">
        <v>4</v>
      </c>
      <c r="I2163" s="203">
        <v>533</v>
      </c>
      <c r="J2163" s="204" t="s">
        <v>2937</v>
      </c>
      <c r="K2163" s="203">
        <v>639.6</v>
      </c>
      <c r="L2163" s="203" t="s">
        <v>459</v>
      </c>
      <c r="M2163" s="203" t="s">
        <v>7116</v>
      </c>
      <c r="N2163" t="s">
        <v>7117</v>
      </c>
    </row>
    <row r="2164" spans="1:14" x14ac:dyDescent="0.2">
      <c r="A2164" s="246">
        <v>45070</v>
      </c>
      <c r="B2164" s="203" t="s">
        <v>541</v>
      </c>
      <c r="C2164" s="106">
        <v>6500.11</v>
      </c>
      <c r="D2164" s="203" t="s">
        <v>452</v>
      </c>
      <c r="E2164" s="203" t="s">
        <v>7125</v>
      </c>
      <c r="F2164" t="s">
        <v>3463</v>
      </c>
      <c r="G2164" s="129"/>
      <c r="H2164" s="293">
        <v>8</v>
      </c>
      <c r="I2164" s="203">
        <v>458</v>
      </c>
      <c r="J2164" s="204" t="s">
        <v>2937</v>
      </c>
      <c r="K2164" s="203">
        <v>549.6</v>
      </c>
      <c r="L2164" s="203" t="s">
        <v>459</v>
      </c>
      <c r="M2164" s="203" t="s">
        <v>7116</v>
      </c>
      <c r="N2164" t="s">
        <v>7117</v>
      </c>
    </row>
    <row r="2165" spans="1:14" x14ac:dyDescent="0.2">
      <c r="A2165" s="246">
        <v>45071</v>
      </c>
      <c r="B2165" s="203" t="s">
        <v>541</v>
      </c>
      <c r="C2165" s="106">
        <v>6500.1</v>
      </c>
      <c r="D2165" s="203" t="s">
        <v>452</v>
      </c>
      <c r="E2165" s="203" t="s">
        <v>7127</v>
      </c>
      <c r="F2165" t="s">
        <v>3011</v>
      </c>
      <c r="G2165" s="129"/>
      <c r="H2165" s="293">
        <v>-5</v>
      </c>
      <c r="I2165" s="203">
        <v>791</v>
      </c>
      <c r="J2165" s="204" t="s">
        <v>2937</v>
      </c>
      <c r="K2165" s="203">
        <v>949.2</v>
      </c>
      <c r="L2165" s="203" t="s">
        <v>459</v>
      </c>
      <c r="M2165" s="203" t="s">
        <v>7116</v>
      </c>
      <c r="N2165" t="s">
        <v>7117</v>
      </c>
    </row>
    <row r="2166" spans="1:14" x14ac:dyDescent="0.2">
      <c r="A2166" s="246">
        <v>45071</v>
      </c>
      <c r="B2166" s="203" t="s">
        <v>541</v>
      </c>
      <c r="C2166" s="106">
        <v>6500.11</v>
      </c>
      <c r="D2166" s="203" t="s">
        <v>452</v>
      </c>
      <c r="E2166" s="203" t="s">
        <v>7125</v>
      </c>
      <c r="F2166" t="s">
        <v>3463</v>
      </c>
      <c r="G2166" s="129"/>
      <c r="H2166" s="293">
        <v>8</v>
      </c>
      <c r="I2166" s="203">
        <v>458</v>
      </c>
      <c r="J2166" s="204" t="s">
        <v>2937</v>
      </c>
      <c r="K2166" s="203">
        <v>549.6</v>
      </c>
      <c r="L2166" s="203" t="s">
        <v>459</v>
      </c>
      <c r="M2166" s="203" t="s">
        <v>7116</v>
      </c>
      <c r="N2166" t="s">
        <v>7117</v>
      </c>
    </row>
    <row r="2167" spans="1:14" x14ac:dyDescent="0.2">
      <c r="A2167" s="246">
        <v>45070</v>
      </c>
      <c r="B2167" s="203" t="s">
        <v>541</v>
      </c>
      <c r="C2167" s="106">
        <v>6500.11</v>
      </c>
      <c r="D2167" s="203" t="s">
        <v>452</v>
      </c>
      <c r="E2167" s="203" t="s">
        <v>7138</v>
      </c>
      <c r="F2167" t="s">
        <v>6013</v>
      </c>
      <c r="G2167" s="129"/>
      <c r="H2167" s="293">
        <v>4</v>
      </c>
      <c r="I2167" s="203">
        <v>533</v>
      </c>
      <c r="J2167" s="204" t="s">
        <v>2937</v>
      </c>
      <c r="K2167" s="203">
        <v>639.6</v>
      </c>
      <c r="L2167" s="203" t="s">
        <v>459</v>
      </c>
      <c r="M2167" s="203" t="s">
        <v>7116</v>
      </c>
      <c r="N2167" t="s">
        <v>7117</v>
      </c>
    </row>
    <row r="2168" spans="1:14" x14ac:dyDescent="0.2">
      <c r="A2168" s="246">
        <v>45070</v>
      </c>
      <c r="B2168" s="203" t="s">
        <v>541</v>
      </c>
      <c r="C2168" s="106">
        <v>6500.1</v>
      </c>
      <c r="D2168" s="203" t="s">
        <v>452</v>
      </c>
      <c r="E2168" s="203" t="s">
        <v>7130</v>
      </c>
      <c r="F2168" t="s">
        <v>3859</v>
      </c>
      <c r="G2168" s="129"/>
      <c r="H2168" s="293">
        <v>-2</v>
      </c>
      <c r="I2168" s="203">
        <v>312</v>
      </c>
      <c r="J2168" s="204" t="s">
        <v>2937</v>
      </c>
      <c r="K2168" s="203">
        <v>374.4</v>
      </c>
      <c r="L2168" s="203" t="s">
        <v>459</v>
      </c>
      <c r="M2168" s="203" t="s">
        <v>7116</v>
      </c>
      <c r="N2168" t="s">
        <v>7117</v>
      </c>
    </row>
    <row r="2169" spans="1:14" x14ac:dyDescent="0.2">
      <c r="A2169" s="246">
        <v>45072</v>
      </c>
      <c r="B2169" s="203" t="s">
        <v>541</v>
      </c>
      <c r="C2169" s="106">
        <v>6500.11</v>
      </c>
      <c r="D2169" s="203" t="s">
        <v>452</v>
      </c>
      <c r="E2169" s="203" t="s">
        <v>7125</v>
      </c>
      <c r="F2169" t="s">
        <v>3463</v>
      </c>
      <c r="G2169" s="129"/>
      <c r="H2169" s="293">
        <v>8</v>
      </c>
      <c r="I2169" s="203">
        <v>458</v>
      </c>
      <c r="J2169" s="204" t="s">
        <v>2937</v>
      </c>
      <c r="K2169" s="203">
        <v>549.6</v>
      </c>
      <c r="L2169" s="203" t="s">
        <v>459</v>
      </c>
      <c r="M2169" s="203" t="s">
        <v>7116</v>
      </c>
      <c r="N2169" t="s">
        <v>7117</v>
      </c>
    </row>
    <row r="2170" spans="1:14" x14ac:dyDescent="0.2">
      <c r="A2170" s="246">
        <v>45072</v>
      </c>
      <c r="B2170" s="203" t="s">
        <v>541</v>
      </c>
      <c r="C2170" s="106">
        <v>6500.1</v>
      </c>
      <c r="D2170" s="203" t="s">
        <v>452</v>
      </c>
      <c r="E2170" s="203" t="s">
        <v>7127</v>
      </c>
      <c r="F2170" t="s">
        <v>3011</v>
      </c>
      <c r="G2170" s="129"/>
      <c r="H2170" s="293">
        <v>-6</v>
      </c>
      <c r="I2170" s="203">
        <v>791</v>
      </c>
      <c r="J2170" s="204" t="s">
        <v>2937</v>
      </c>
      <c r="K2170" s="203">
        <v>949.2</v>
      </c>
      <c r="L2170" s="203" t="s">
        <v>459</v>
      </c>
      <c r="M2170" s="203" t="s">
        <v>7116</v>
      </c>
      <c r="N2170" t="s">
        <v>7117</v>
      </c>
    </row>
    <row r="2171" spans="1:14" x14ac:dyDescent="0.2">
      <c r="A2171" s="246">
        <v>45071</v>
      </c>
      <c r="B2171" s="203" t="s">
        <v>541</v>
      </c>
      <c r="C2171" s="106">
        <v>6500.1</v>
      </c>
      <c r="D2171" s="203" t="s">
        <v>452</v>
      </c>
      <c r="E2171" s="203" t="s">
        <v>7130</v>
      </c>
      <c r="F2171" t="s">
        <v>3859</v>
      </c>
      <c r="G2171" s="129"/>
      <c r="H2171" s="293">
        <v>-2</v>
      </c>
      <c r="I2171" s="203">
        <v>312</v>
      </c>
      <c r="J2171" s="204" t="s">
        <v>2937</v>
      </c>
      <c r="K2171" s="203">
        <v>374.4</v>
      </c>
      <c r="L2171" s="203" t="s">
        <v>459</v>
      </c>
      <c r="M2171" s="203" t="s">
        <v>7116</v>
      </c>
      <c r="N2171" t="s">
        <v>7117</v>
      </c>
    </row>
    <row r="2172" spans="1:14" x14ac:dyDescent="0.2">
      <c r="A2172" s="246">
        <v>45071</v>
      </c>
      <c r="B2172" s="203" t="s">
        <v>541</v>
      </c>
      <c r="C2172" s="106">
        <v>6500.11</v>
      </c>
      <c r="D2172" s="203" t="s">
        <v>452</v>
      </c>
      <c r="E2172" s="203" t="s">
        <v>7138</v>
      </c>
      <c r="F2172" t="s">
        <v>6013</v>
      </c>
      <c r="G2172" s="129"/>
      <c r="H2172" s="293">
        <v>4</v>
      </c>
      <c r="I2172" s="203">
        <v>533</v>
      </c>
      <c r="J2172" s="204" t="s">
        <v>2937</v>
      </c>
      <c r="K2172" s="203">
        <v>639.6</v>
      </c>
      <c r="L2172" s="203" t="s">
        <v>459</v>
      </c>
      <c r="M2172" s="203" t="s">
        <v>7116</v>
      </c>
      <c r="N2172" t="s">
        <v>7117</v>
      </c>
    </row>
    <row r="2173" spans="1:14" x14ac:dyDescent="0.2">
      <c r="A2173" s="246">
        <v>45075</v>
      </c>
      <c r="B2173" s="203" t="s">
        <v>541</v>
      </c>
      <c r="C2173" s="106">
        <v>6500.1</v>
      </c>
      <c r="D2173" s="203" t="s">
        <v>452</v>
      </c>
      <c r="E2173" s="203" t="s">
        <v>7125</v>
      </c>
      <c r="F2173" t="s">
        <v>3463</v>
      </c>
      <c r="G2173" s="129"/>
      <c r="H2173" s="293">
        <v>-8</v>
      </c>
      <c r="I2173" s="203">
        <v>458</v>
      </c>
      <c r="J2173" s="204" t="s">
        <v>2937</v>
      </c>
      <c r="K2173" s="203">
        <v>549.6</v>
      </c>
      <c r="L2173" s="203" t="s">
        <v>459</v>
      </c>
      <c r="M2173" s="203" t="s">
        <v>7116</v>
      </c>
      <c r="N2173" t="s">
        <v>7117</v>
      </c>
    </row>
    <row r="2174" spans="1:14" x14ac:dyDescent="0.2">
      <c r="A2174" s="246">
        <v>45072</v>
      </c>
      <c r="B2174" s="203" t="s">
        <v>541</v>
      </c>
      <c r="C2174" s="106">
        <v>6500.11</v>
      </c>
      <c r="D2174" s="203" t="s">
        <v>452</v>
      </c>
      <c r="E2174" s="203" t="s">
        <v>7138</v>
      </c>
      <c r="F2174" t="s">
        <v>6013</v>
      </c>
      <c r="G2174" s="129"/>
      <c r="H2174" s="293">
        <v>4</v>
      </c>
      <c r="I2174" s="203">
        <v>533</v>
      </c>
      <c r="J2174" s="204" t="s">
        <v>2937</v>
      </c>
      <c r="K2174" s="203">
        <v>639.6</v>
      </c>
      <c r="L2174" s="203" t="s">
        <v>459</v>
      </c>
      <c r="M2174" s="203" t="s">
        <v>7116</v>
      </c>
      <c r="N2174" t="s">
        <v>7117</v>
      </c>
    </row>
    <row r="2175" spans="1:14" x14ac:dyDescent="0.2">
      <c r="A2175" s="246">
        <v>45075</v>
      </c>
      <c r="B2175" s="203" t="s">
        <v>541</v>
      </c>
      <c r="C2175" s="106">
        <v>6500.11</v>
      </c>
      <c r="D2175" s="203" t="s">
        <v>452</v>
      </c>
      <c r="E2175" s="203" t="s">
        <v>7127</v>
      </c>
      <c r="F2175" t="s">
        <v>3011</v>
      </c>
      <c r="G2175" s="129"/>
      <c r="H2175" s="293">
        <v>5</v>
      </c>
      <c r="I2175" s="203">
        <v>791</v>
      </c>
      <c r="J2175" s="204" t="s">
        <v>2937</v>
      </c>
      <c r="K2175" s="203">
        <v>949.2</v>
      </c>
      <c r="L2175" s="203" t="s">
        <v>459</v>
      </c>
      <c r="M2175" s="203" t="s">
        <v>7116</v>
      </c>
      <c r="N2175" t="s">
        <v>7117</v>
      </c>
    </row>
    <row r="2176" spans="1:14" x14ac:dyDescent="0.2">
      <c r="A2176" s="246">
        <v>45062</v>
      </c>
      <c r="B2176" s="203" t="s">
        <v>541</v>
      </c>
      <c r="C2176" s="106">
        <v>6500.11</v>
      </c>
      <c r="D2176" s="203" t="s">
        <v>452</v>
      </c>
      <c r="E2176" s="203" t="s">
        <v>7138</v>
      </c>
      <c r="F2176" t="s">
        <v>6013</v>
      </c>
      <c r="G2176" s="129"/>
      <c r="H2176" s="293">
        <v>2</v>
      </c>
      <c r="I2176" s="203">
        <v>533</v>
      </c>
      <c r="J2176" s="204" t="s">
        <v>2937</v>
      </c>
      <c r="K2176" s="203">
        <v>639.6</v>
      </c>
      <c r="L2176" s="203" t="s">
        <v>459</v>
      </c>
      <c r="M2176" s="203" t="s">
        <v>7116</v>
      </c>
      <c r="N2176" t="s">
        <v>7117</v>
      </c>
    </row>
    <row r="2177" spans="1:14" x14ac:dyDescent="0.2">
      <c r="A2177" s="246">
        <v>45076</v>
      </c>
      <c r="B2177" s="203" t="s">
        <v>541</v>
      </c>
      <c r="C2177" s="106">
        <v>6500.11</v>
      </c>
      <c r="D2177" s="203" t="s">
        <v>452</v>
      </c>
      <c r="E2177" s="203" t="s">
        <v>7127</v>
      </c>
      <c r="F2177" t="s">
        <v>3011</v>
      </c>
      <c r="G2177" s="129"/>
      <c r="H2177" s="293">
        <v>6</v>
      </c>
      <c r="I2177" s="203">
        <v>791</v>
      </c>
      <c r="J2177" s="204" t="s">
        <v>2937</v>
      </c>
      <c r="K2177" s="203">
        <v>949.2</v>
      </c>
      <c r="L2177" s="203" t="s">
        <v>459</v>
      </c>
      <c r="M2177" s="203" t="s">
        <v>7116</v>
      </c>
      <c r="N2177" t="s">
        <v>7117</v>
      </c>
    </row>
    <row r="2178" spans="1:14" x14ac:dyDescent="0.2">
      <c r="A2178" s="246">
        <v>45068</v>
      </c>
      <c r="B2178" s="203" t="s">
        <v>541</v>
      </c>
      <c r="C2178" s="106">
        <v>6500.11</v>
      </c>
      <c r="D2178" s="203" t="s">
        <v>452</v>
      </c>
      <c r="E2178" s="203" t="s">
        <v>7130</v>
      </c>
      <c r="F2178" t="s">
        <v>3859</v>
      </c>
      <c r="G2178" s="129"/>
      <c r="H2178" s="293">
        <v>2</v>
      </c>
      <c r="I2178" s="203">
        <v>312</v>
      </c>
      <c r="J2178" s="204" t="s">
        <v>2937</v>
      </c>
      <c r="K2178" s="203">
        <v>374.4</v>
      </c>
      <c r="L2178" s="203" t="s">
        <v>459</v>
      </c>
      <c r="M2178" s="203" t="s">
        <v>7116</v>
      </c>
      <c r="N2178" t="s">
        <v>7117</v>
      </c>
    </row>
    <row r="2179" spans="1:14" x14ac:dyDescent="0.2">
      <c r="A2179" s="246">
        <v>45063</v>
      </c>
      <c r="B2179" s="203" t="s">
        <v>541</v>
      </c>
      <c r="C2179" s="106">
        <v>6500.11</v>
      </c>
      <c r="D2179" s="203" t="s">
        <v>452</v>
      </c>
      <c r="E2179" s="203" t="s">
        <v>7138</v>
      </c>
      <c r="F2179" t="s">
        <v>6013</v>
      </c>
      <c r="G2179" s="129"/>
      <c r="H2179" s="293">
        <v>2</v>
      </c>
      <c r="I2179" s="203">
        <v>533</v>
      </c>
      <c r="J2179" s="204" t="s">
        <v>2937</v>
      </c>
      <c r="K2179" s="203">
        <v>639.6</v>
      </c>
      <c r="L2179" s="203" t="s">
        <v>459</v>
      </c>
      <c r="M2179" s="203" t="s">
        <v>7116</v>
      </c>
      <c r="N2179" t="s">
        <v>7117</v>
      </c>
    </row>
    <row r="2180" spans="1:14" x14ac:dyDescent="0.2">
      <c r="A2180" s="246">
        <v>45077</v>
      </c>
      <c r="B2180" s="203" t="s">
        <v>541</v>
      </c>
      <c r="C2180" s="106">
        <v>6500.11</v>
      </c>
      <c r="D2180" s="203" t="s">
        <v>452</v>
      </c>
      <c r="E2180" s="203" t="s">
        <v>7127</v>
      </c>
      <c r="F2180" t="s">
        <v>3011</v>
      </c>
      <c r="G2180" s="129"/>
      <c r="H2180" s="293">
        <v>8</v>
      </c>
      <c r="I2180" s="203">
        <v>791</v>
      </c>
      <c r="J2180" s="204" t="s">
        <v>2937</v>
      </c>
      <c r="K2180" s="203">
        <v>949.2</v>
      </c>
      <c r="L2180" s="203" t="s">
        <v>459</v>
      </c>
      <c r="M2180" s="203" t="s">
        <v>7116</v>
      </c>
      <c r="N2180" t="s">
        <v>7117</v>
      </c>
    </row>
    <row r="2181" spans="1:14" x14ac:dyDescent="0.2">
      <c r="A2181" s="246">
        <v>45064</v>
      </c>
      <c r="B2181" s="203" t="s">
        <v>541</v>
      </c>
      <c r="C2181" s="106">
        <v>6500.11</v>
      </c>
      <c r="D2181" s="203" t="s">
        <v>452</v>
      </c>
      <c r="E2181" s="203" t="s">
        <v>7138</v>
      </c>
      <c r="F2181" t="s">
        <v>6013</v>
      </c>
      <c r="G2181" s="129"/>
      <c r="H2181" s="293">
        <v>2</v>
      </c>
      <c r="I2181" s="203">
        <v>533</v>
      </c>
      <c r="J2181" s="204" t="s">
        <v>2937</v>
      </c>
      <c r="K2181" s="203">
        <v>639.6</v>
      </c>
      <c r="L2181" s="203" t="s">
        <v>459</v>
      </c>
      <c r="M2181" s="203" t="s">
        <v>7116</v>
      </c>
      <c r="N2181" t="s">
        <v>7117</v>
      </c>
    </row>
    <row r="2182" spans="1:14" x14ac:dyDescent="0.2">
      <c r="A2182" s="246">
        <v>45065</v>
      </c>
      <c r="B2182" s="203" t="s">
        <v>541</v>
      </c>
      <c r="C2182" s="106">
        <v>6500.11</v>
      </c>
      <c r="D2182" s="203" t="s">
        <v>452</v>
      </c>
      <c r="E2182" s="203" t="s">
        <v>7138</v>
      </c>
      <c r="F2182" t="s">
        <v>6013</v>
      </c>
      <c r="G2182" s="129"/>
      <c r="H2182" s="293">
        <v>2</v>
      </c>
      <c r="I2182" s="203">
        <v>533</v>
      </c>
      <c r="J2182" s="204" t="s">
        <v>2937</v>
      </c>
      <c r="K2182" s="203">
        <v>639.6</v>
      </c>
      <c r="L2182" s="203" t="s">
        <v>459</v>
      </c>
      <c r="M2182" s="203" t="s">
        <v>7116</v>
      </c>
      <c r="N2182" t="s">
        <v>7117</v>
      </c>
    </row>
    <row r="2183" spans="1:14" x14ac:dyDescent="0.2">
      <c r="A2183" s="246">
        <v>45069</v>
      </c>
      <c r="B2183" s="203" t="s">
        <v>541</v>
      </c>
      <c r="C2183" s="106">
        <v>6500.11</v>
      </c>
      <c r="D2183" s="203" t="s">
        <v>452</v>
      </c>
      <c r="E2183" s="203" t="s">
        <v>7130</v>
      </c>
      <c r="F2183" t="s">
        <v>3859</v>
      </c>
      <c r="G2183" s="129"/>
      <c r="H2183" s="293">
        <v>3</v>
      </c>
      <c r="I2183" s="203">
        <v>312</v>
      </c>
      <c r="J2183" s="204" t="s">
        <v>2937</v>
      </c>
      <c r="K2183" s="203">
        <v>374.4</v>
      </c>
      <c r="L2183" s="203" t="s">
        <v>459</v>
      </c>
      <c r="M2183" s="203" t="s">
        <v>7116</v>
      </c>
      <c r="N2183" t="s">
        <v>7117</v>
      </c>
    </row>
    <row r="2184" spans="1:14" x14ac:dyDescent="0.2">
      <c r="A2184" s="246">
        <v>45075</v>
      </c>
      <c r="B2184" s="203" t="s">
        <v>541</v>
      </c>
      <c r="C2184" s="106">
        <v>6500.1</v>
      </c>
      <c r="D2184" s="203" t="s">
        <v>452</v>
      </c>
      <c r="E2184" s="203" t="s">
        <v>7127</v>
      </c>
      <c r="F2184" t="s">
        <v>3011</v>
      </c>
      <c r="G2184" s="129"/>
      <c r="H2184" s="293">
        <v>-5</v>
      </c>
      <c r="I2184" s="203">
        <v>791</v>
      </c>
      <c r="J2184" s="204" t="s">
        <v>2937</v>
      </c>
      <c r="K2184" s="203">
        <v>949.2</v>
      </c>
      <c r="L2184" s="203" t="s">
        <v>459</v>
      </c>
      <c r="M2184" s="203" t="s">
        <v>7116</v>
      </c>
      <c r="N2184" t="s">
        <v>7117</v>
      </c>
    </row>
    <row r="2185" spans="1:14" x14ac:dyDescent="0.2">
      <c r="A2185" s="246">
        <v>45075</v>
      </c>
      <c r="B2185" s="203" t="s">
        <v>541</v>
      </c>
      <c r="C2185" s="106">
        <v>6500.11</v>
      </c>
      <c r="D2185" s="203" t="s">
        <v>452</v>
      </c>
      <c r="E2185" s="203" t="s">
        <v>7138</v>
      </c>
      <c r="F2185" t="s">
        <v>6013</v>
      </c>
      <c r="G2185" s="129"/>
      <c r="H2185" s="293">
        <v>2</v>
      </c>
      <c r="I2185" s="203">
        <v>533</v>
      </c>
      <c r="J2185" s="204" t="s">
        <v>2937</v>
      </c>
      <c r="K2185" s="203">
        <v>639.6</v>
      </c>
      <c r="L2185" s="203" t="s">
        <v>459</v>
      </c>
      <c r="M2185" s="203" t="s">
        <v>7116</v>
      </c>
      <c r="N2185" t="s">
        <v>7117</v>
      </c>
    </row>
    <row r="2186" spans="1:14" x14ac:dyDescent="0.2">
      <c r="A2186" s="246">
        <v>45076</v>
      </c>
      <c r="B2186" s="203" t="s">
        <v>541</v>
      </c>
      <c r="C2186" s="106">
        <v>6500.1</v>
      </c>
      <c r="D2186" s="203" t="s">
        <v>452</v>
      </c>
      <c r="E2186" s="203" t="s">
        <v>7127</v>
      </c>
      <c r="F2186" t="s">
        <v>3011</v>
      </c>
      <c r="G2186" s="129"/>
      <c r="H2186" s="293">
        <v>-6</v>
      </c>
      <c r="I2186" s="203">
        <v>791</v>
      </c>
      <c r="J2186" s="204" t="s">
        <v>2937</v>
      </c>
      <c r="K2186" s="203">
        <v>949.2</v>
      </c>
      <c r="L2186" s="203" t="s">
        <v>459</v>
      </c>
      <c r="M2186" s="203" t="s">
        <v>7116</v>
      </c>
      <c r="N2186" t="s">
        <v>7117</v>
      </c>
    </row>
    <row r="2187" spans="1:14" x14ac:dyDescent="0.2">
      <c r="A2187" s="246">
        <v>45076</v>
      </c>
      <c r="B2187" s="203" t="s">
        <v>541</v>
      </c>
      <c r="C2187" s="106">
        <v>6500.11</v>
      </c>
      <c r="D2187" s="203" t="s">
        <v>452</v>
      </c>
      <c r="E2187" s="203" t="s">
        <v>7138</v>
      </c>
      <c r="F2187" t="s">
        <v>6013</v>
      </c>
      <c r="G2187" s="129"/>
      <c r="H2187" s="293">
        <v>2</v>
      </c>
      <c r="I2187" s="203">
        <v>533</v>
      </c>
      <c r="J2187" s="204" t="s">
        <v>2937</v>
      </c>
      <c r="K2187" s="203">
        <v>639.6</v>
      </c>
      <c r="L2187" s="203" t="s">
        <v>459</v>
      </c>
      <c r="M2187" s="203" t="s">
        <v>7116</v>
      </c>
      <c r="N2187" t="s">
        <v>7117</v>
      </c>
    </row>
    <row r="2188" spans="1:14" x14ac:dyDescent="0.2">
      <c r="A2188" s="246">
        <v>45075</v>
      </c>
      <c r="B2188" s="203" t="s">
        <v>541</v>
      </c>
      <c r="C2188" s="106">
        <v>6500.1</v>
      </c>
      <c r="D2188" s="203" t="s">
        <v>452</v>
      </c>
      <c r="E2188" s="203" t="s">
        <v>7138</v>
      </c>
      <c r="F2188" t="s">
        <v>6013</v>
      </c>
      <c r="G2188" s="129"/>
      <c r="H2188" s="293">
        <v>-2</v>
      </c>
      <c r="I2188" s="203">
        <v>533</v>
      </c>
      <c r="J2188" s="204" t="s">
        <v>2937</v>
      </c>
      <c r="K2188" s="203">
        <v>639.6</v>
      </c>
      <c r="L2188" s="203" t="s">
        <v>459</v>
      </c>
      <c r="M2188" s="203" t="s">
        <v>7116</v>
      </c>
      <c r="N2188" t="s">
        <v>7117</v>
      </c>
    </row>
    <row r="2189" spans="1:14" x14ac:dyDescent="0.2">
      <c r="A2189" s="246">
        <v>45070</v>
      </c>
      <c r="B2189" s="203" t="s">
        <v>541</v>
      </c>
      <c r="C2189" s="106">
        <v>6500.11</v>
      </c>
      <c r="D2189" s="203" t="s">
        <v>452</v>
      </c>
      <c r="E2189" s="203" t="s">
        <v>7130</v>
      </c>
      <c r="F2189" t="s">
        <v>3859</v>
      </c>
      <c r="G2189" s="129"/>
      <c r="H2189" s="293">
        <v>2</v>
      </c>
      <c r="I2189" s="203">
        <v>312</v>
      </c>
      <c r="J2189" s="204" t="s">
        <v>2937</v>
      </c>
      <c r="K2189" s="203">
        <v>374.4</v>
      </c>
      <c r="L2189" s="203" t="s">
        <v>459</v>
      </c>
      <c r="M2189" s="203" t="s">
        <v>7116</v>
      </c>
      <c r="N2189" t="s">
        <v>7117</v>
      </c>
    </row>
    <row r="2190" spans="1:14" x14ac:dyDescent="0.2">
      <c r="A2190" s="246">
        <v>45077</v>
      </c>
      <c r="B2190" s="203" t="s">
        <v>541</v>
      </c>
      <c r="C2190" s="106">
        <v>6500.1</v>
      </c>
      <c r="D2190" s="203" t="s">
        <v>452</v>
      </c>
      <c r="E2190" s="203" t="s">
        <v>7127</v>
      </c>
      <c r="F2190" t="s">
        <v>3011</v>
      </c>
      <c r="G2190" s="129"/>
      <c r="H2190" s="293">
        <v>-8</v>
      </c>
      <c r="I2190" s="203">
        <v>791</v>
      </c>
      <c r="J2190" s="204" t="s">
        <v>2937</v>
      </c>
      <c r="K2190" s="203">
        <v>949.2</v>
      </c>
      <c r="L2190" s="203" t="s">
        <v>459</v>
      </c>
      <c r="M2190" s="203" t="s">
        <v>7116</v>
      </c>
      <c r="N2190" t="s">
        <v>7117</v>
      </c>
    </row>
    <row r="2191" spans="1:14" x14ac:dyDescent="0.2">
      <c r="A2191" s="246">
        <v>45076</v>
      </c>
      <c r="B2191" s="203" t="s">
        <v>541</v>
      </c>
      <c r="C2191" s="106">
        <v>6500.1</v>
      </c>
      <c r="D2191" s="203" t="s">
        <v>452</v>
      </c>
      <c r="E2191" s="203" t="s">
        <v>7138</v>
      </c>
      <c r="F2191" t="s">
        <v>6013</v>
      </c>
      <c r="G2191" s="129"/>
      <c r="H2191" s="293">
        <v>-2</v>
      </c>
      <c r="I2191" s="203">
        <v>533</v>
      </c>
      <c r="J2191" s="204" t="s">
        <v>2937</v>
      </c>
      <c r="K2191" s="203">
        <v>639.6</v>
      </c>
      <c r="L2191" s="203" t="s">
        <v>459</v>
      </c>
      <c r="M2191" s="203" t="s">
        <v>7116</v>
      </c>
      <c r="N2191" t="s">
        <v>7117</v>
      </c>
    </row>
    <row r="2192" spans="1:14" x14ac:dyDescent="0.2">
      <c r="A2192" s="246">
        <v>45071</v>
      </c>
      <c r="B2192" s="203" t="s">
        <v>541</v>
      </c>
      <c r="C2192" s="106">
        <v>6500.11</v>
      </c>
      <c r="D2192" s="203" t="s">
        <v>452</v>
      </c>
      <c r="E2192" s="203" t="s">
        <v>7130</v>
      </c>
      <c r="F2192" t="s">
        <v>3859</v>
      </c>
      <c r="G2192" s="129"/>
      <c r="H2192" s="293">
        <v>2</v>
      </c>
      <c r="I2192" s="203">
        <v>312</v>
      </c>
      <c r="J2192" s="204" t="s">
        <v>2937</v>
      </c>
      <c r="K2192" s="203">
        <v>374.4</v>
      </c>
      <c r="L2192" s="203" t="s">
        <v>459</v>
      </c>
      <c r="M2192" s="203" t="s">
        <v>7116</v>
      </c>
      <c r="N2192" t="s">
        <v>7117</v>
      </c>
    </row>
    <row r="2193" spans="1:14" x14ac:dyDescent="0.2">
      <c r="A2193" s="246">
        <v>45068</v>
      </c>
      <c r="B2193" s="203" t="s">
        <v>541</v>
      </c>
      <c r="C2193" s="106">
        <v>6500.1</v>
      </c>
      <c r="D2193" s="203" t="s">
        <v>452</v>
      </c>
      <c r="E2193" s="203" t="s">
        <v>7138</v>
      </c>
      <c r="F2193" t="s">
        <v>6013</v>
      </c>
      <c r="G2193" s="129"/>
      <c r="H2193" s="293">
        <v>-4</v>
      </c>
      <c r="I2193" s="203">
        <v>533</v>
      </c>
      <c r="J2193" s="204" t="s">
        <v>2937</v>
      </c>
      <c r="K2193" s="203">
        <v>639.6</v>
      </c>
      <c r="L2193" s="203" t="s">
        <v>459</v>
      </c>
      <c r="M2193" s="203" t="s">
        <v>7116</v>
      </c>
      <c r="N2193" t="s">
        <v>7117</v>
      </c>
    </row>
    <row r="2194" spans="1:14" x14ac:dyDescent="0.2">
      <c r="A2194" s="246">
        <v>45069</v>
      </c>
      <c r="B2194" s="203" t="s">
        <v>541</v>
      </c>
      <c r="C2194" s="106">
        <v>6500.1</v>
      </c>
      <c r="D2194" s="203" t="s">
        <v>452</v>
      </c>
      <c r="E2194" s="203" t="s">
        <v>7138</v>
      </c>
      <c r="F2194" t="s">
        <v>6013</v>
      </c>
      <c r="G2194" s="129"/>
      <c r="H2194" s="293">
        <v>-4</v>
      </c>
      <c r="I2194" s="203">
        <v>533</v>
      </c>
      <c r="J2194" s="204" t="s">
        <v>2937</v>
      </c>
      <c r="K2194" s="203">
        <v>639.6</v>
      </c>
      <c r="L2194" s="203" t="s">
        <v>459</v>
      </c>
      <c r="M2194" s="203" t="s">
        <v>7116</v>
      </c>
      <c r="N2194" t="s">
        <v>7117</v>
      </c>
    </row>
    <row r="2195" spans="1:14" x14ac:dyDescent="0.2">
      <c r="A2195" s="246">
        <v>45062</v>
      </c>
      <c r="B2195" s="203" t="s">
        <v>541</v>
      </c>
      <c r="C2195" s="106">
        <v>6500.11</v>
      </c>
      <c r="D2195" s="203" t="s">
        <v>452</v>
      </c>
      <c r="E2195" s="203" t="s">
        <v>7130</v>
      </c>
      <c r="F2195" t="s">
        <v>3859</v>
      </c>
      <c r="G2195" s="129"/>
      <c r="H2195" s="293">
        <v>8</v>
      </c>
      <c r="I2195" s="203">
        <v>312</v>
      </c>
      <c r="J2195" s="204" t="s">
        <v>2937</v>
      </c>
      <c r="K2195" s="203">
        <v>374.4</v>
      </c>
      <c r="L2195" s="203" t="s">
        <v>459</v>
      </c>
      <c r="M2195" s="203" t="s">
        <v>7116</v>
      </c>
      <c r="N2195" t="s">
        <v>7117</v>
      </c>
    </row>
    <row r="2196" spans="1:14" x14ac:dyDescent="0.2">
      <c r="A2196" s="246">
        <v>45062</v>
      </c>
      <c r="B2196" s="203" t="s">
        <v>541</v>
      </c>
      <c r="C2196" s="106">
        <v>6500.1</v>
      </c>
      <c r="D2196" s="203" t="s">
        <v>452</v>
      </c>
      <c r="E2196" s="203" t="s">
        <v>7127</v>
      </c>
      <c r="F2196" t="s">
        <v>3011</v>
      </c>
      <c r="G2196" s="129"/>
      <c r="H2196" s="293">
        <v>-3</v>
      </c>
      <c r="I2196" s="203">
        <v>791</v>
      </c>
      <c r="J2196" s="204" t="s">
        <v>2937</v>
      </c>
      <c r="K2196" s="203">
        <v>949.2</v>
      </c>
      <c r="L2196" s="203" t="s">
        <v>459</v>
      </c>
      <c r="M2196" s="203" t="s">
        <v>7116</v>
      </c>
      <c r="N2196" t="s">
        <v>7117</v>
      </c>
    </row>
    <row r="2197" spans="1:14" x14ac:dyDescent="0.2">
      <c r="A2197" s="246">
        <v>45070</v>
      </c>
      <c r="B2197" s="203" t="s">
        <v>541</v>
      </c>
      <c r="C2197" s="106">
        <v>6500.1</v>
      </c>
      <c r="D2197" s="203" t="s">
        <v>452</v>
      </c>
      <c r="E2197" s="203" t="s">
        <v>7138</v>
      </c>
      <c r="F2197" t="s">
        <v>6013</v>
      </c>
      <c r="G2197" s="129"/>
      <c r="H2197" s="293">
        <v>-4</v>
      </c>
      <c r="I2197" s="203">
        <v>533</v>
      </c>
      <c r="J2197" s="204" t="s">
        <v>2937</v>
      </c>
      <c r="K2197" s="203">
        <v>639.6</v>
      </c>
      <c r="L2197" s="203" t="s">
        <v>459</v>
      </c>
      <c r="M2197" s="203" t="s">
        <v>7116</v>
      </c>
      <c r="N2197" t="s">
        <v>7117</v>
      </c>
    </row>
    <row r="2198" spans="1:14" x14ac:dyDescent="0.2">
      <c r="A2198" s="246">
        <v>45071</v>
      </c>
      <c r="B2198" s="203" t="s">
        <v>541</v>
      </c>
      <c r="C2198" s="106">
        <v>6500.1</v>
      </c>
      <c r="D2198" s="203" t="s">
        <v>452</v>
      </c>
      <c r="E2198" s="203" t="s">
        <v>7138</v>
      </c>
      <c r="F2198" t="s">
        <v>6013</v>
      </c>
      <c r="G2198" s="129"/>
      <c r="H2198" s="293">
        <v>-4</v>
      </c>
      <c r="I2198" s="203">
        <v>533</v>
      </c>
      <c r="J2198" s="204" t="s">
        <v>2937</v>
      </c>
      <c r="K2198" s="203">
        <v>639.6</v>
      </c>
      <c r="L2198" s="203" t="s">
        <v>459</v>
      </c>
      <c r="M2198" s="203" t="s">
        <v>7116</v>
      </c>
      <c r="N2198" t="s">
        <v>7117</v>
      </c>
    </row>
    <row r="2199" spans="1:14" x14ac:dyDescent="0.2">
      <c r="A2199" s="246">
        <v>45063</v>
      </c>
      <c r="B2199" s="203" t="s">
        <v>541</v>
      </c>
      <c r="C2199" s="106">
        <v>6500.1</v>
      </c>
      <c r="D2199" s="203" t="s">
        <v>452</v>
      </c>
      <c r="E2199" s="203" t="s">
        <v>7127</v>
      </c>
      <c r="F2199" t="s">
        <v>3011</v>
      </c>
      <c r="G2199" s="129"/>
      <c r="H2199" s="293">
        <v>-5</v>
      </c>
      <c r="I2199" s="203">
        <v>791</v>
      </c>
      <c r="J2199" s="204" t="s">
        <v>2937</v>
      </c>
      <c r="K2199" s="203">
        <v>949.2</v>
      </c>
      <c r="L2199" s="203" t="s">
        <v>459</v>
      </c>
      <c r="M2199" s="203" t="s">
        <v>7116</v>
      </c>
      <c r="N2199" t="s">
        <v>7117</v>
      </c>
    </row>
    <row r="2200" spans="1:14" x14ac:dyDescent="0.2">
      <c r="A2200" s="246">
        <v>45072</v>
      </c>
      <c r="B2200" s="203" t="s">
        <v>541</v>
      </c>
      <c r="C2200" s="106">
        <v>6500.1</v>
      </c>
      <c r="D2200" s="203" t="s">
        <v>452</v>
      </c>
      <c r="E2200" s="203" t="s">
        <v>7138</v>
      </c>
      <c r="F2200" t="s">
        <v>6013</v>
      </c>
      <c r="G2200" s="129"/>
      <c r="H2200" s="293">
        <v>-4</v>
      </c>
      <c r="I2200" s="203">
        <v>533</v>
      </c>
      <c r="J2200" s="204" t="s">
        <v>2937</v>
      </c>
      <c r="K2200" s="203">
        <v>639.6</v>
      </c>
      <c r="L2200" s="203" t="s">
        <v>459</v>
      </c>
      <c r="M2200" s="203" t="s">
        <v>7116</v>
      </c>
      <c r="N2200" t="s">
        <v>7117</v>
      </c>
    </row>
    <row r="2201" spans="1:14" x14ac:dyDescent="0.2">
      <c r="A2201" s="246">
        <v>45063</v>
      </c>
      <c r="B2201" s="203" t="s">
        <v>541</v>
      </c>
      <c r="C2201" s="106">
        <v>6500.11</v>
      </c>
      <c r="D2201" s="203" t="s">
        <v>452</v>
      </c>
      <c r="E2201" s="203" t="s">
        <v>7130</v>
      </c>
      <c r="F2201" t="s">
        <v>3859</v>
      </c>
      <c r="G2201" s="129"/>
      <c r="H2201" s="293">
        <v>8</v>
      </c>
      <c r="I2201" s="203">
        <v>312</v>
      </c>
      <c r="J2201" s="204" t="s">
        <v>2937</v>
      </c>
      <c r="K2201" s="203">
        <v>374.4</v>
      </c>
      <c r="L2201" s="203" t="s">
        <v>459</v>
      </c>
      <c r="M2201" s="203" t="s">
        <v>7116</v>
      </c>
      <c r="N2201" t="s">
        <v>7117</v>
      </c>
    </row>
    <row r="2202" spans="1:14" x14ac:dyDescent="0.2">
      <c r="A2202" s="246">
        <v>45065</v>
      </c>
      <c r="B2202" s="203" t="s">
        <v>541</v>
      </c>
      <c r="C2202" s="106">
        <v>6500.1</v>
      </c>
      <c r="D2202" s="203" t="s">
        <v>452</v>
      </c>
      <c r="E2202" s="203" t="s">
        <v>7127</v>
      </c>
      <c r="F2202" t="s">
        <v>3011</v>
      </c>
      <c r="G2202" s="129"/>
      <c r="H2202" s="293">
        <v>-6</v>
      </c>
      <c r="I2202" s="203">
        <v>791</v>
      </c>
      <c r="J2202" s="204" t="s">
        <v>2937</v>
      </c>
      <c r="K2202" s="203">
        <v>949.2</v>
      </c>
      <c r="L2202" s="203" t="s">
        <v>459</v>
      </c>
      <c r="M2202" s="203" t="s">
        <v>7116</v>
      </c>
      <c r="N2202" t="s">
        <v>7117</v>
      </c>
    </row>
    <row r="2203" spans="1:14" x14ac:dyDescent="0.2">
      <c r="A2203" s="246">
        <v>45062</v>
      </c>
      <c r="B2203" s="203" t="s">
        <v>541</v>
      </c>
      <c r="C2203" s="106">
        <v>6500.11</v>
      </c>
      <c r="D2203" s="203" t="s">
        <v>452</v>
      </c>
      <c r="E2203" s="203" t="s">
        <v>7127</v>
      </c>
      <c r="F2203" t="s">
        <v>3011</v>
      </c>
      <c r="G2203" s="129"/>
      <c r="H2203" s="293">
        <v>3</v>
      </c>
      <c r="I2203" s="203">
        <v>791</v>
      </c>
      <c r="J2203" s="204" t="s">
        <v>2937</v>
      </c>
      <c r="K2203" s="203">
        <v>949.2</v>
      </c>
      <c r="L2203" s="203" t="s">
        <v>459</v>
      </c>
      <c r="M2203" s="203" t="s">
        <v>7116</v>
      </c>
      <c r="N2203" t="s">
        <v>7117</v>
      </c>
    </row>
    <row r="2204" spans="1:14" x14ac:dyDescent="0.2">
      <c r="A2204" s="246">
        <v>45062</v>
      </c>
      <c r="B2204" s="203" t="s">
        <v>541</v>
      </c>
      <c r="C2204" s="106">
        <v>6500.11</v>
      </c>
      <c r="D2204" s="203" t="s">
        <v>452</v>
      </c>
      <c r="E2204" s="203" t="s">
        <v>7140</v>
      </c>
      <c r="F2204" t="s">
        <v>2978</v>
      </c>
      <c r="G2204" s="129"/>
      <c r="H2204" s="293">
        <v>2</v>
      </c>
      <c r="I2204" s="203">
        <v>322</v>
      </c>
      <c r="J2204" s="204" t="s">
        <v>2937</v>
      </c>
      <c r="K2204" s="203">
        <v>386.4</v>
      </c>
      <c r="L2204" s="203" t="s">
        <v>459</v>
      </c>
      <c r="M2204" s="203" t="s">
        <v>7116</v>
      </c>
      <c r="N2204" t="s">
        <v>7117</v>
      </c>
    </row>
    <row r="2205" spans="1:14" x14ac:dyDescent="0.2">
      <c r="A2205" s="246">
        <v>45063</v>
      </c>
      <c r="B2205" s="203" t="s">
        <v>541</v>
      </c>
      <c r="C2205" s="106">
        <v>6500.11</v>
      </c>
      <c r="D2205" s="203" t="s">
        <v>452</v>
      </c>
      <c r="E2205" s="203" t="s">
        <v>7127</v>
      </c>
      <c r="F2205" t="s">
        <v>3011</v>
      </c>
      <c r="G2205" s="129"/>
      <c r="H2205" s="293">
        <v>5</v>
      </c>
      <c r="I2205" s="203">
        <v>791</v>
      </c>
      <c r="J2205" s="204" t="s">
        <v>2937</v>
      </c>
      <c r="K2205" s="203">
        <v>949.2</v>
      </c>
      <c r="L2205" s="203" t="s">
        <v>459</v>
      </c>
      <c r="M2205" s="203" t="s">
        <v>7116</v>
      </c>
      <c r="N2205" t="s">
        <v>7117</v>
      </c>
    </row>
    <row r="2206" spans="1:14" x14ac:dyDescent="0.2">
      <c r="A2206" s="246">
        <v>45065</v>
      </c>
      <c r="B2206" s="203" t="s">
        <v>541</v>
      </c>
      <c r="C2206" s="106">
        <v>6500.11</v>
      </c>
      <c r="D2206" s="203" t="s">
        <v>452</v>
      </c>
      <c r="E2206" s="203" t="s">
        <v>7127</v>
      </c>
      <c r="F2206" t="s">
        <v>3011</v>
      </c>
      <c r="G2206" s="129"/>
      <c r="H2206" s="293">
        <v>6</v>
      </c>
      <c r="I2206" s="203">
        <v>791</v>
      </c>
      <c r="J2206" s="204" t="s">
        <v>2937</v>
      </c>
      <c r="K2206" s="203">
        <v>949.2</v>
      </c>
      <c r="L2206" s="203" t="s">
        <v>459</v>
      </c>
      <c r="M2206" s="203" t="s">
        <v>7116</v>
      </c>
      <c r="N2206" t="s">
        <v>7117</v>
      </c>
    </row>
    <row r="2207" spans="1:14" x14ac:dyDescent="0.2">
      <c r="A2207" s="246">
        <v>45063</v>
      </c>
      <c r="B2207" s="203" t="s">
        <v>541</v>
      </c>
      <c r="C2207" s="106">
        <v>6500.11</v>
      </c>
      <c r="D2207" s="203" t="s">
        <v>452</v>
      </c>
      <c r="E2207" s="203" t="s">
        <v>7140</v>
      </c>
      <c r="F2207" t="s">
        <v>2978</v>
      </c>
      <c r="G2207" s="129"/>
      <c r="H2207" s="293">
        <v>2</v>
      </c>
      <c r="I2207" s="203">
        <v>322</v>
      </c>
      <c r="J2207" s="204" t="s">
        <v>2937</v>
      </c>
      <c r="K2207" s="203">
        <v>386.4</v>
      </c>
      <c r="L2207" s="203" t="s">
        <v>459</v>
      </c>
      <c r="M2207" s="203" t="s">
        <v>7116</v>
      </c>
      <c r="N2207" t="s">
        <v>7117</v>
      </c>
    </row>
    <row r="2208" spans="1:14" x14ac:dyDescent="0.2">
      <c r="A2208" s="246">
        <v>45064</v>
      </c>
      <c r="B2208" s="203" t="s">
        <v>541</v>
      </c>
      <c r="C2208" s="106">
        <v>6500.11</v>
      </c>
      <c r="D2208" s="203" t="s">
        <v>452</v>
      </c>
      <c r="E2208" s="203" t="s">
        <v>7140</v>
      </c>
      <c r="F2208" t="s">
        <v>2978</v>
      </c>
      <c r="G2208" s="129"/>
      <c r="H2208" s="293">
        <v>4</v>
      </c>
      <c r="I2208" s="203">
        <v>322</v>
      </c>
      <c r="J2208" s="204" t="s">
        <v>2937</v>
      </c>
      <c r="K2208" s="203">
        <v>386.4</v>
      </c>
      <c r="L2208" s="203" t="s">
        <v>459</v>
      </c>
      <c r="M2208" s="203" t="s">
        <v>7116</v>
      </c>
      <c r="N2208" t="s">
        <v>7117</v>
      </c>
    </row>
    <row r="2209" spans="1:14" x14ac:dyDescent="0.2">
      <c r="A2209" s="246">
        <v>45065</v>
      </c>
      <c r="B2209" s="203" t="s">
        <v>541</v>
      </c>
      <c r="C2209" s="106">
        <v>6500.11</v>
      </c>
      <c r="D2209" s="203" t="s">
        <v>452</v>
      </c>
      <c r="E2209" s="203" t="s">
        <v>7140</v>
      </c>
      <c r="F2209" t="s">
        <v>2978</v>
      </c>
      <c r="G2209" s="129"/>
      <c r="H2209" s="293">
        <v>3</v>
      </c>
      <c r="I2209" s="203">
        <v>322</v>
      </c>
      <c r="J2209" s="204" t="s">
        <v>2937</v>
      </c>
      <c r="K2209" s="203">
        <v>386.4</v>
      </c>
      <c r="L2209" s="203" t="s">
        <v>459</v>
      </c>
      <c r="M2209" s="203" t="s">
        <v>7116</v>
      </c>
      <c r="N2209" t="s">
        <v>7117</v>
      </c>
    </row>
    <row r="2210" spans="1:14" x14ac:dyDescent="0.2">
      <c r="A2210" s="246">
        <v>45062</v>
      </c>
      <c r="B2210" s="203" t="s">
        <v>541</v>
      </c>
      <c r="C2210" s="106">
        <v>6500.1</v>
      </c>
      <c r="D2210" s="203" t="s">
        <v>452</v>
      </c>
      <c r="E2210" s="203" t="s">
        <v>7140</v>
      </c>
      <c r="F2210" t="s">
        <v>2978</v>
      </c>
      <c r="G2210" s="129"/>
      <c r="H2210" s="293">
        <v>-2</v>
      </c>
      <c r="I2210" s="203">
        <v>322</v>
      </c>
      <c r="J2210" s="204" t="s">
        <v>2937</v>
      </c>
      <c r="K2210" s="203">
        <v>386.4</v>
      </c>
      <c r="L2210" s="203" t="s">
        <v>459</v>
      </c>
      <c r="M2210" s="203" t="s">
        <v>7116</v>
      </c>
      <c r="N2210" t="s">
        <v>7117</v>
      </c>
    </row>
    <row r="2211" spans="1:14" x14ac:dyDescent="0.2">
      <c r="A2211" s="246">
        <v>45063</v>
      </c>
      <c r="B2211" s="203" t="s">
        <v>541</v>
      </c>
      <c r="C2211" s="106">
        <v>6500.1</v>
      </c>
      <c r="D2211" s="203" t="s">
        <v>452</v>
      </c>
      <c r="E2211" s="203" t="s">
        <v>7140</v>
      </c>
      <c r="F2211" t="s">
        <v>2978</v>
      </c>
      <c r="G2211" s="129"/>
      <c r="H2211" s="293">
        <v>-2</v>
      </c>
      <c r="I2211" s="203">
        <v>322</v>
      </c>
      <c r="J2211" s="204" t="s">
        <v>2937</v>
      </c>
      <c r="K2211" s="203">
        <v>386.4</v>
      </c>
      <c r="L2211" s="203" t="s">
        <v>459</v>
      </c>
      <c r="M2211" s="203" t="s">
        <v>7116</v>
      </c>
      <c r="N2211" t="s">
        <v>7117</v>
      </c>
    </row>
    <row r="2212" spans="1:14" x14ac:dyDescent="0.2">
      <c r="A2212" s="246">
        <v>45064</v>
      </c>
      <c r="B2212" s="203" t="s">
        <v>541</v>
      </c>
      <c r="C2212" s="106">
        <v>6500.1</v>
      </c>
      <c r="D2212" s="203" t="s">
        <v>452</v>
      </c>
      <c r="E2212" s="203" t="s">
        <v>7140</v>
      </c>
      <c r="F2212" t="s">
        <v>2978</v>
      </c>
      <c r="G2212" s="129"/>
      <c r="H2212" s="293">
        <v>-4</v>
      </c>
      <c r="I2212" s="203">
        <v>322</v>
      </c>
      <c r="J2212" s="204" t="s">
        <v>2937</v>
      </c>
      <c r="K2212" s="203">
        <v>386.4</v>
      </c>
      <c r="L2212" s="203" t="s">
        <v>459</v>
      </c>
      <c r="M2212" s="203" t="s">
        <v>7116</v>
      </c>
      <c r="N2212" t="s">
        <v>7117</v>
      </c>
    </row>
    <row r="2213" spans="1:14" x14ac:dyDescent="0.2">
      <c r="A2213" s="246">
        <v>45065</v>
      </c>
      <c r="B2213" s="203" t="s">
        <v>541</v>
      </c>
      <c r="C2213" s="106">
        <v>6500.1</v>
      </c>
      <c r="D2213" s="203" t="s">
        <v>452</v>
      </c>
      <c r="E2213" s="203" t="s">
        <v>7140</v>
      </c>
      <c r="F2213" t="s">
        <v>2978</v>
      </c>
      <c r="G2213" s="129"/>
      <c r="H2213" s="293">
        <v>-3</v>
      </c>
      <c r="I2213" s="203">
        <v>322</v>
      </c>
      <c r="J2213" s="204" t="s">
        <v>2937</v>
      </c>
      <c r="K2213" s="203">
        <v>386.4</v>
      </c>
      <c r="L2213" s="203" t="s">
        <v>459</v>
      </c>
      <c r="M2213" s="203" t="s">
        <v>7116</v>
      </c>
      <c r="N2213" t="s">
        <v>7117</v>
      </c>
    </row>
    <row r="2214" spans="1:14" x14ac:dyDescent="0.2">
      <c r="A2214" s="246">
        <v>45068</v>
      </c>
      <c r="B2214" s="203" t="s">
        <v>541</v>
      </c>
      <c r="C2214" s="106">
        <v>6500.1</v>
      </c>
      <c r="D2214" s="203" t="s">
        <v>452</v>
      </c>
      <c r="E2214" s="203" t="s">
        <v>7140</v>
      </c>
      <c r="F2214" t="s">
        <v>2978</v>
      </c>
      <c r="G2214" s="129"/>
      <c r="H2214" s="293">
        <v>-4</v>
      </c>
      <c r="I2214" s="203">
        <v>322</v>
      </c>
      <c r="J2214" s="204" t="s">
        <v>2937</v>
      </c>
      <c r="K2214" s="203">
        <v>386.4</v>
      </c>
      <c r="L2214" s="203" t="s">
        <v>459</v>
      </c>
      <c r="M2214" s="203" t="s">
        <v>7116</v>
      </c>
      <c r="N2214" t="s">
        <v>7117</v>
      </c>
    </row>
    <row r="2215" spans="1:14" x14ac:dyDescent="0.2">
      <c r="A2215" s="246">
        <v>45069</v>
      </c>
      <c r="B2215" s="203" t="s">
        <v>541</v>
      </c>
      <c r="C2215" s="106">
        <v>6500.1</v>
      </c>
      <c r="D2215" s="203" t="s">
        <v>452</v>
      </c>
      <c r="E2215" s="203" t="s">
        <v>7140</v>
      </c>
      <c r="F2215" t="s">
        <v>2978</v>
      </c>
      <c r="G2215" s="129"/>
      <c r="H2215" s="293">
        <v>-4</v>
      </c>
      <c r="I2215" s="203">
        <v>322</v>
      </c>
      <c r="J2215" s="204" t="s">
        <v>2937</v>
      </c>
      <c r="K2215" s="203">
        <v>386.4</v>
      </c>
      <c r="L2215" s="203" t="s">
        <v>459</v>
      </c>
      <c r="M2215" s="203" t="s">
        <v>7116</v>
      </c>
      <c r="N2215" t="s">
        <v>7117</v>
      </c>
    </row>
    <row r="2216" spans="1:14" x14ac:dyDescent="0.2">
      <c r="A2216" s="246">
        <v>45070</v>
      </c>
      <c r="B2216" s="203" t="s">
        <v>541</v>
      </c>
      <c r="C2216" s="106">
        <v>6500.1</v>
      </c>
      <c r="D2216" s="203" t="s">
        <v>452</v>
      </c>
      <c r="E2216" s="203" t="s">
        <v>7140</v>
      </c>
      <c r="F2216" t="s">
        <v>2978</v>
      </c>
      <c r="G2216" s="129"/>
      <c r="H2216" s="293">
        <v>-4</v>
      </c>
      <c r="I2216" s="203">
        <v>322</v>
      </c>
      <c r="J2216" s="204" t="s">
        <v>2937</v>
      </c>
      <c r="K2216" s="203">
        <v>386.4</v>
      </c>
      <c r="L2216" s="203" t="s">
        <v>459</v>
      </c>
      <c r="M2216" s="203" t="s">
        <v>7116</v>
      </c>
      <c r="N2216" t="s">
        <v>7117</v>
      </c>
    </row>
    <row r="2217" spans="1:14" x14ac:dyDescent="0.2">
      <c r="A2217" s="246">
        <v>45071</v>
      </c>
      <c r="B2217" s="203" t="s">
        <v>541</v>
      </c>
      <c r="C2217" s="106">
        <v>6500.1</v>
      </c>
      <c r="D2217" s="203" t="s">
        <v>452</v>
      </c>
      <c r="E2217" s="203" t="s">
        <v>7140</v>
      </c>
      <c r="F2217" t="s">
        <v>2978</v>
      </c>
      <c r="G2217" s="129"/>
      <c r="H2217" s="293">
        <v>-1</v>
      </c>
      <c r="I2217" s="203">
        <v>322</v>
      </c>
      <c r="J2217" s="204" t="s">
        <v>2937</v>
      </c>
      <c r="K2217" s="203">
        <v>386.4</v>
      </c>
      <c r="L2217" s="203" t="s">
        <v>459</v>
      </c>
      <c r="M2217" s="203" t="s">
        <v>7116</v>
      </c>
      <c r="N2217" t="s">
        <v>7117</v>
      </c>
    </row>
    <row r="2218" spans="1:14" x14ac:dyDescent="0.2">
      <c r="A2218" s="246">
        <v>45072</v>
      </c>
      <c r="B2218" s="203" t="s">
        <v>541</v>
      </c>
      <c r="C2218" s="106">
        <v>6500.1</v>
      </c>
      <c r="D2218" s="203" t="s">
        <v>452</v>
      </c>
      <c r="E2218" s="203" t="s">
        <v>7140</v>
      </c>
      <c r="F2218" t="s">
        <v>2978</v>
      </c>
      <c r="G2218" s="129"/>
      <c r="H2218" s="293">
        <v>-2</v>
      </c>
      <c r="I2218" s="203">
        <v>322</v>
      </c>
      <c r="J2218" s="204" t="s">
        <v>2937</v>
      </c>
      <c r="K2218" s="203">
        <v>386.4</v>
      </c>
      <c r="L2218" s="203" t="s">
        <v>459</v>
      </c>
      <c r="M2218" s="203" t="s">
        <v>7116</v>
      </c>
      <c r="N2218" t="s">
        <v>7117</v>
      </c>
    </row>
    <row r="2219" spans="1:14" x14ac:dyDescent="0.2">
      <c r="A2219" s="246">
        <v>45068</v>
      </c>
      <c r="B2219" s="203" t="s">
        <v>541</v>
      </c>
      <c r="C2219" s="106">
        <v>6500.11</v>
      </c>
      <c r="D2219" s="203" t="s">
        <v>452</v>
      </c>
      <c r="E2219" s="203" t="s">
        <v>7140</v>
      </c>
      <c r="F2219" t="s">
        <v>2978</v>
      </c>
      <c r="G2219" s="129"/>
      <c r="H2219" s="293">
        <v>4</v>
      </c>
      <c r="I2219" s="203">
        <v>322</v>
      </c>
      <c r="J2219" s="204" t="s">
        <v>2937</v>
      </c>
      <c r="K2219" s="203">
        <v>386.4</v>
      </c>
      <c r="L2219" s="203" t="s">
        <v>459</v>
      </c>
      <c r="M2219" s="203" t="s">
        <v>7116</v>
      </c>
      <c r="N2219" t="s">
        <v>7117</v>
      </c>
    </row>
    <row r="2220" spans="1:14" x14ac:dyDescent="0.2">
      <c r="A2220" s="246">
        <v>45069</v>
      </c>
      <c r="B2220" s="203" t="s">
        <v>541</v>
      </c>
      <c r="C2220" s="106">
        <v>6500.11</v>
      </c>
      <c r="D2220" s="203" t="s">
        <v>452</v>
      </c>
      <c r="E2220" s="203" t="s">
        <v>7140</v>
      </c>
      <c r="F2220" t="s">
        <v>2978</v>
      </c>
      <c r="G2220" s="129"/>
      <c r="H2220" s="293">
        <v>4</v>
      </c>
      <c r="I2220" s="203">
        <v>322</v>
      </c>
      <c r="J2220" s="204" t="s">
        <v>2937</v>
      </c>
      <c r="K2220" s="203">
        <v>386.4</v>
      </c>
      <c r="L2220" s="203" t="s">
        <v>459</v>
      </c>
      <c r="M2220" s="203" t="s">
        <v>7116</v>
      </c>
      <c r="N2220" t="s">
        <v>7117</v>
      </c>
    </row>
    <row r="2221" spans="1:14" x14ac:dyDescent="0.2">
      <c r="A2221" s="246">
        <v>45070</v>
      </c>
      <c r="B2221" s="203" t="s">
        <v>541</v>
      </c>
      <c r="C2221" s="106">
        <v>6500.11</v>
      </c>
      <c r="D2221" s="203" t="s">
        <v>452</v>
      </c>
      <c r="E2221" s="203" t="s">
        <v>7140</v>
      </c>
      <c r="F2221" t="s">
        <v>2978</v>
      </c>
      <c r="G2221" s="129"/>
      <c r="H2221" s="293">
        <v>4</v>
      </c>
      <c r="I2221" s="203">
        <v>322</v>
      </c>
      <c r="J2221" s="204" t="s">
        <v>2937</v>
      </c>
      <c r="K2221" s="203">
        <v>386.4</v>
      </c>
      <c r="L2221" s="203" t="s">
        <v>459</v>
      </c>
      <c r="M2221" s="203" t="s">
        <v>7116</v>
      </c>
      <c r="N2221" t="s">
        <v>7117</v>
      </c>
    </row>
    <row r="2222" spans="1:14" x14ac:dyDescent="0.2">
      <c r="A2222" s="246">
        <v>45071</v>
      </c>
      <c r="B2222" s="203" t="s">
        <v>541</v>
      </c>
      <c r="C2222" s="106">
        <v>6500.11</v>
      </c>
      <c r="D2222" s="203" t="s">
        <v>452</v>
      </c>
      <c r="E2222" s="203" t="s">
        <v>7140</v>
      </c>
      <c r="F2222" t="s">
        <v>2978</v>
      </c>
      <c r="G2222" s="129"/>
      <c r="H2222" s="293">
        <v>1</v>
      </c>
      <c r="I2222" s="203">
        <v>322</v>
      </c>
      <c r="J2222" s="204" t="s">
        <v>2937</v>
      </c>
      <c r="K2222" s="203">
        <v>386.4</v>
      </c>
      <c r="L2222" s="203" t="s">
        <v>459</v>
      </c>
      <c r="M2222" s="203" t="s">
        <v>7116</v>
      </c>
      <c r="N2222" t="s">
        <v>7117</v>
      </c>
    </row>
    <row r="2223" spans="1:14" x14ac:dyDescent="0.2">
      <c r="A2223" s="246">
        <v>45072</v>
      </c>
      <c r="B2223" s="203" t="s">
        <v>541</v>
      </c>
      <c r="C2223" s="106">
        <v>6500.11</v>
      </c>
      <c r="D2223" s="203" t="s">
        <v>452</v>
      </c>
      <c r="E2223" s="203" t="s">
        <v>7140</v>
      </c>
      <c r="F2223" t="s">
        <v>2978</v>
      </c>
      <c r="G2223" s="129"/>
      <c r="H2223" s="293">
        <v>2</v>
      </c>
      <c r="I2223" s="203">
        <v>322</v>
      </c>
      <c r="J2223" s="204" t="s">
        <v>2937</v>
      </c>
      <c r="K2223" s="203">
        <v>386.4</v>
      </c>
      <c r="L2223" s="203" t="s">
        <v>459</v>
      </c>
      <c r="M2223" s="203" t="s">
        <v>7116</v>
      </c>
      <c r="N2223" t="s">
        <v>7117</v>
      </c>
    </row>
    <row r="2224" spans="1:14" x14ac:dyDescent="0.2">
      <c r="A2224" s="246">
        <v>45075</v>
      </c>
      <c r="B2224" s="203" t="s">
        <v>541</v>
      </c>
      <c r="C2224" s="106">
        <v>6500.1</v>
      </c>
      <c r="D2224" s="203" t="s">
        <v>452</v>
      </c>
      <c r="E2224" s="203" t="s">
        <v>7140</v>
      </c>
      <c r="F2224" t="s">
        <v>2978</v>
      </c>
      <c r="G2224" s="129"/>
      <c r="H2224" s="293">
        <v>-2</v>
      </c>
      <c r="I2224" s="203">
        <v>322</v>
      </c>
      <c r="J2224" s="204" t="s">
        <v>2937</v>
      </c>
      <c r="K2224" s="203">
        <v>386.4</v>
      </c>
      <c r="L2224" s="203" t="s">
        <v>459</v>
      </c>
      <c r="M2224" s="203" t="s">
        <v>7116</v>
      </c>
      <c r="N2224" t="s">
        <v>7117</v>
      </c>
    </row>
    <row r="2225" spans="1:14" x14ac:dyDescent="0.2">
      <c r="A2225" s="246">
        <v>45076</v>
      </c>
      <c r="B2225" s="203" t="s">
        <v>541</v>
      </c>
      <c r="C2225" s="106">
        <v>6500.1</v>
      </c>
      <c r="D2225" s="203" t="s">
        <v>452</v>
      </c>
      <c r="E2225" s="203" t="s">
        <v>7140</v>
      </c>
      <c r="F2225" t="s">
        <v>2978</v>
      </c>
      <c r="G2225" s="129"/>
      <c r="H2225" s="293">
        <v>-6</v>
      </c>
      <c r="I2225" s="203">
        <v>322</v>
      </c>
      <c r="J2225" s="204" t="s">
        <v>2937</v>
      </c>
      <c r="K2225" s="203">
        <v>386.4</v>
      </c>
      <c r="L2225" s="203" t="s">
        <v>459</v>
      </c>
      <c r="M2225" s="203" t="s">
        <v>7116</v>
      </c>
      <c r="N2225" t="s">
        <v>7117</v>
      </c>
    </row>
    <row r="2226" spans="1:14" x14ac:dyDescent="0.2">
      <c r="A2226" s="246">
        <v>45077</v>
      </c>
      <c r="B2226" s="203" t="s">
        <v>541</v>
      </c>
      <c r="C2226" s="106">
        <v>6500.1</v>
      </c>
      <c r="D2226" s="203" t="s">
        <v>452</v>
      </c>
      <c r="E2226" s="203" t="s">
        <v>7140</v>
      </c>
      <c r="F2226" t="s">
        <v>2978</v>
      </c>
      <c r="G2226" s="129"/>
      <c r="H2226" s="293">
        <v>-4</v>
      </c>
      <c r="I2226" s="203">
        <v>322</v>
      </c>
      <c r="J2226" s="204" t="s">
        <v>2937</v>
      </c>
      <c r="K2226" s="203">
        <v>386.4</v>
      </c>
      <c r="L2226" s="203" t="s">
        <v>459</v>
      </c>
      <c r="M2226" s="203" t="s">
        <v>7116</v>
      </c>
      <c r="N2226" t="s">
        <v>7117</v>
      </c>
    </row>
    <row r="2227" spans="1:14" x14ac:dyDescent="0.2">
      <c r="A2227" s="246">
        <v>45075</v>
      </c>
      <c r="B2227" s="203" t="s">
        <v>541</v>
      </c>
      <c r="C2227" s="106">
        <v>6500.11</v>
      </c>
      <c r="D2227" s="203" t="s">
        <v>452</v>
      </c>
      <c r="E2227" s="203" t="s">
        <v>7140</v>
      </c>
      <c r="F2227" t="s">
        <v>2978</v>
      </c>
      <c r="G2227" s="129"/>
      <c r="H2227" s="293">
        <v>2</v>
      </c>
      <c r="I2227" s="203">
        <v>322</v>
      </c>
      <c r="J2227" s="204" t="s">
        <v>2937</v>
      </c>
      <c r="K2227" s="203">
        <v>386.4</v>
      </c>
      <c r="L2227" s="203" t="s">
        <v>459</v>
      </c>
      <c r="M2227" s="203" t="s">
        <v>7116</v>
      </c>
      <c r="N2227" t="s">
        <v>7117</v>
      </c>
    </row>
    <row r="2228" spans="1:14" x14ac:dyDescent="0.2">
      <c r="A2228" s="246">
        <v>45076</v>
      </c>
      <c r="B2228" s="203" t="s">
        <v>541</v>
      </c>
      <c r="C2228" s="106">
        <v>6500.11</v>
      </c>
      <c r="D2228" s="203" t="s">
        <v>452</v>
      </c>
      <c r="E2228" s="203" t="s">
        <v>7140</v>
      </c>
      <c r="F2228" t="s">
        <v>2978</v>
      </c>
      <c r="G2228" s="129"/>
      <c r="H2228" s="293">
        <v>6</v>
      </c>
      <c r="I2228" s="203">
        <v>322</v>
      </c>
      <c r="J2228" s="204" t="s">
        <v>2937</v>
      </c>
      <c r="K2228" s="203">
        <v>386.4</v>
      </c>
      <c r="L2228" s="203" t="s">
        <v>459</v>
      </c>
      <c r="M2228" s="203" t="s">
        <v>7116</v>
      </c>
      <c r="N2228" t="s">
        <v>7117</v>
      </c>
    </row>
    <row r="2229" spans="1:14" x14ac:dyDescent="0.2">
      <c r="A2229" s="246">
        <v>45077</v>
      </c>
      <c r="B2229" s="203" t="s">
        <v>541</v>
      </c>
      <c r="C2229" s="106">
        <v>6500.11</v>
      </c>
      <c r="D2229" s="203" t="s">
        <v>452</v>
      </c>
      <c r="E2229" s="203" t="s">
        <v>7140</v>
      </c>
      <c r="F2229" t="s">
        <v>2978</v>
      </c>
      <c r="G2229" s="129"/>
      <c r="H2229" s="293">
        <v>4</v>
      </c>
      <c r="I2229" s="203">
        <v>322</v>
      </c>
      <c r="J2229" s="204" t="s">
        <v>2937</v>
      </c>
      <c r="K2229" s="203">
        <v>386.4</v>
      </c>
      <c r="L2229" s="203" t="s">
        <v>459</v>
      </c>
      <c r="M2229" s="203" t="s">
        <v>7116</v>
      </c>
      <c r="N2229" t="s">
        <v>7117</v>
      </c>
    </row>
    <row r="2230" spans="1:14" x14ac:dyDescent="0.2">
      <c r="A2230" s="246">
        <v>45068</v>
      </c>
      <c r="B2230" s="203" t="s">
        <v>541</v>
      </c>
      <c r="C2230" s="106">
        <v>6630.1</v>
      </c>
      <c r="D2230" s="203" t="s">
        <v>452</v>
      </c>
      <c r="E2230" s="203" t="s">
        <v>7115</v>
      </c>
      <c r="F2230" t="s">
        <v>4389</v>
      </c>
      <c r="G2230" s="129"/>
      <c r="H2230" s="293">
        <v>4</v>
      </c>
      <c r="I2230" s="203">
        <v>353</v>
      </c>
      <c r="J2230" s="204" t="s">
        <v>2937</v>
      </c>
      <c r="K2230" s="203">
        <v>423.6</v>
      </c>
      <c r="L2230" s="203" t="s">
        <v>459</v>
      </c>
      <c r="M2230" s="203" t="s">
        <v>7116</v>
      </c>
      <c r="N2230" t="s">
        <v>7117</v>
      </c>
    </row>
    <row r="2231" spans="1:14" x14ac:dyDescent="0.2">
      <c r="A2231" s="246">
        <v>45069</v>
      </c>
      <c r="B2231" s="203" t="s">
        <v>541</v>
      </c>
      <c r="C2231" s="106">
        <v>6630.1</v>
      </c>
      <c r="D2231" s="203" t="s">
        <v>452</v>
      </c>
      <c r="E2231" s="203" t="s">
        <v>7115</v>
      </c>
      <c r="F2231" t="s">
        <v>4389</v>
      </c>
      <c r="G2231" s="129"/>
      <c r="H2231" s="293">
        <v>4</v>
      </c>
      <c r="I2231" s="203">
        <v>353</v>
      </c>
      <c r="J2231" s="204" t="s">
        <v>2937</v>
      </c>
      <c r="K2231" s="203">
        <v>423.6</v>
      </c>
      <c r="L2231" s="203" t="s">
        <v>459</v>
      </c>
      <c r="M2231" s="203" t="s">
        <v>7116</v>
      </c>
      <c r="N2231" t="s">
        <v>7117</v>
      </c>
    </row>
    <row r="2232" spans="1:14" x14ac:dyDescent="0.2">
      <c r="A2232" s="246">
        <v>45062</v>
      </c>
      <c r="B2232" s="203" t="s">
        <v>541</v>
      </c>
      <c r="C2232" s="106">
        <v>6630.1</v>
      </c>
      <c r="D2232" s="203" t="s">
        <v>452</v>
      </c>
      <c r="E2232" s="203" t="s">
        <v>7115</v>
      </c>
      <c r="F2232" t="s">
        <v>4389</v>
      </c>
      <c r="G2232" s="129"/>
      <c r="H2232" s="293">
        <v>-4</v>
      </c>
      <c r="I2232" s="203">
        <v>353</v>
      </c>
      <c r="J2232" s="204" t="s">
        <v>2937</v>
      </c>
      <c r="K2232" s="203">
        <v>423.6</v>
      </c>
      <c r="L2232" s="203" t="s">
        <v>459</v>
      </c>
      <c r="M2232" s="203" t="s">
        <v>7116</v>
      </c>
      <c r="N2232" t="s">
        <v>7117</v>
      </c>
    </row>
    <row r="2233" spans="1:14" x14ac:dyDescent="0.2">
      <c r="A2233" s="246">
        <v>45063</v>
      </c>
      <c r="B2233" s="203" t="s">
        <v>541</v>
      </c>
      <c r="C2233" s="106">
        <v>6630.1</v>
      </c>
      <c r="D2233" s="203" t="s">
        <v>452</v>
      </c>
      <c r="E2233" s="203" t="s">
        <v>7115</v>
      </c>
      <c r="F2233" t="s">
        <v>4389</v>
      </c>
      <c r="G2233" s="129"/>
      <c r="H2233" s="293">
        <v>-4</v>
      </c>
      <c r="I2233" s="203">
        <v>353</v>
      </c>
      <c r="J2233" s="204" t="s">
        <v>2937</v>
      </c>
      <c r="K2233" s="203">
        <v>423.6</v>
      </c>
      <c r="L2233" s="203" t="s">
        <v>459</v>
      </c>
      <c r="M2233" s="203" t="s">
        <v>7116</v>
      </c>
      <c r="N2233" t="s">
        <v>7117</v>
      </c>
    </row>
    <row r="2234" spans="1:14" x14ac:dyDescent="0.2">
      <c r="A2234" s="246">
        <v>45068</v>
      </c>
      <c r="B2234" s="203" t="s">
        <v>541</v>
      </c>
      <c r="C2234" s="106">
        <v>6630.1</v>
      </c>
      <c r="D2234" s="203" t="s">
        <v>452</v>
      </c>
      <c r="E2234" s="203" t="s">
        <v>7115</v>
      </c>
      <c r="F2234" t="s">
        <v>4389</v>
      </c>
      <c r="G2234" s="129"/>
      <c r="H2234" s="293">
        <v>-4</v>
      </c>
      <c r="I2234" s="203">
        <v>353</v>
      </c>
      <c r="J2234" s="204" t="s">
        <v>2937</v>
      </c>
      <c r="K2234" s="203">
        <v>423.6</v>
      </c>
      <c r="L2234" s="203" t="s">
        <v>459</v>
      </c>
      <c r="M2234" s="203" t="s">
        <v>7116</v>
      </c>
      <c r="N2234" t="s">
        <v>7117</v>
      </c>
    </row>
    <row r="2235" spans="1:14" x14ac:dyDescent="0.2">
      <c r="A2235" s="246">
        <v>45069</v>
      </c>
      <c r="B2235" s="203" t="s">
        <v>541</v>
      </c>
      <c r="C2235" s="106">
        <v>6630.1</v>
      </c>
      <c r="D2235" s="203" t="s">
        <v>452</v>
      </c>
      <c r="E2235" s="203" t="s">
        <v>7115</v>
      </c>
      <c r="F2235" t="s">
        <v>4389</v>
      </c>
      <c r="G2235" s="129"/>
      <c r="H2235" s="293">
        <v>-4</v>
      </c>
      <c r="I2235" s="203">
        <v>353</v>
      </c>
      <c r="J2235" s="204" t="s">
        <v>2937</v>
      </c>
      <c r="K2235" s="203">
        <v>423.6</v>
      </c>
      <c r="L2235" s="203" t="s">
        <v>459</v>
      </c>
      <c r="M2235" s="203" t="s">
        <v>7116</v>
      </c>
      <c r="N2235" t="s">
        <v>7117</v>
      </c>
    </row>
    <row r="2236" spans="1:14" x14ac:dyDescent="0.2">
      <c r="A2236" s="246">
        <v>45062</v>
      </c>
      <c r="B2236" s="203" t="s">
        <v>541</v>
      </c>
      <c r="C2236" s="106">
        <v>6630.1</v>
      </c>
      <c r="D2236" s="203" t="s">
        <v>452</v>
      </c>
      <c r="E2236" s="203" t="s">
        <v>7115</v>
      </c>
      <c r="F2236" t="s">
        <v>4389</v>
      </c>
      <c r="G2236" s="129"/>
      <c r="H2236" s="293">
        <v>4</v>
      </c>
      <c r="I2236" s="203">
        <v>353</v>
      </c>
      <c r="J2236" s="204" t="s">
        <v>2937</v>
      </c>
      <c r="K2236" s="203">
        <v>423.6</v>
      </c>
      <c r="L2236" s="203" t="s">
        <v>459</v>
      </c>
      <c r="M2236" s="203" t="s">
        <v>7116</v>
      </c>
      <c r="N2236" t="s">
        <v>7117</v>
      </c>
    </row>
    <row r="2237" spans="1:14" x14ac:dyDescent="0.2">
      <c r="A2237" s="246">
        <v>45063</v>
      </c>
      <c r="B2237" s="203" t="s">
        <v>541</v>
      </c>
      <c r="C2237" s="106">
        <v>6630.1</v>
      </c>
      <c r="D2237" s="203" t="s">
        <v>452</v>
      </c>
      <c r="E2237" s="203" t="s">
        <v>7115</v>
      </c>
      <c r="F2237" t="s">
        <v>4389</v>
      </c>
      <c r="G2237" s="129"/>
      <c r="H2237" s="293">
        <v>4</v>
      </c>
      <c r="I2237" s="203">
        <v>353</v>
      </c>
      <c r="J2237" s="204" t="s">
        <v>2937</v>
      </c>
      <c r="K2237" s="203">
        <v>423.6</v>
      </c>
      <c r="L2237" s="203" t="s">
        <v>459</v>
      </c>
      <c r="M2237" s="203" t="s">
        <v>7116</v>
      </c>
      <c r="N2237" t="s">
        <v>7117</v>
      </c>
    </row>
    <row r="2238" spans="1:14" x14ac:dyDescent="0.2">
      <c r="A2238" s="246">
        <v>45062</v>
      </c>
      <c r="B2238" s="203" t="s">
        <v>541</v>
      </c>
      <c r="C2238" s="106">
        <v>6500.1</v>
      </c>
      <c r="D2238" s="203" t="s">
        <v>452</v>
      </c>
      <c r="E2238" s="203" t="s">
        <v>7144</v>
      </c>
      <c r="F2238" t="s">
        <v>7145</v>
      </c>
      <c r="G2238" s="129"/>
      <c r="H2238" s="293">
        <v>-8</v>
      </c>
      <c r="I2238" s="203">
        <v>0</v>
      </c>
      <c r="J2238" s="204" t="s">
        <v>2937</v>
      </c>
      <c r="K2238" s="203">
        <v>0</v>
      </c>
      <c r="L2238" s="203" t="s">
        <v>459</v>
      </c>
      <c r="M2238" s="203" t="s">
        <v>7146</v>
      </c>
      <c r="N2238" t="s">
        <v>7117</v>
      </c>
    </row>
    <row r="2239" spans="1:14" x14ac:dyDescent="0.2">
      <c r="A2239" s="246">
        <v>45063</v>
      </c>
      <c r="B2239" s="203" t="s">
        <v>541</v>
      </c>
      <c r="C2239" s="106">
        <v>6500.1</v>
      </c>
      <c r="D2239" s="203" t="s">
        <v>452</v>
      </c>
      <c r="E2239" s="203" t="s">
        <v>7144</v>
      </c>
      <c r="F2239" t="s">
        <v>7145</v>
      </c>
      <c r="G2239" s="129"/>
      <c r="H2239" s="293">
        <v>-8</v>
      </c>
      <c r="I2239" s="203">
        <v>0</v>
      </c>
      <c r="J2239" s="204" t="s">
        <v>2937</v>
      </c>
      <c r="K2239" s="203">
        <v>0</v>
      </c>
      <c r="L2239" s="203" t="s">
        <v>459</v>
      </c>
      <c r="M2239" s="203" t="s">
        <v>7146</v>
      </c>
      <c r="N2239" t="s">
        <v>7117</v>
      </c>
    </row>
    <row r="2240" spans="1:14" x14ac:dyDescent="0.2">
      <c r="A2240" s="246">
        <v>45064</v>
      </c>
      <c r="B2240" s="203" t="s">
        <v>541</v>
      </c>
      <c r="C2240" s="106">
        <v>6500.1</v>
      </c>
      <c r="D2240" s="203" t="s">
        <v>452</v>
      </c>
      <c r="E2240" s="203" t="s">
        <v>7144</v>
      </c>
      <c r="F2240" t="s">
        <v>7145</v>
      </c>
      <c r="G2240" s="129"/>
      <c r="H2240" s="293">
        <v>-3</v>
      </c>
      <c r="I2240" s="203">
        <v>0</v>
      </c>
      <c r="J2240" s="204" t="s">
        <v>2937</v>
      </c>
      <c r="K2240" s="203">
        <v>0</v>
      </c>
      <c r="L2240" s="203" t="s">
        <v>459</v>
      </c>
      <c r="M2240" s="203" t="s">
        <v>7146</v>
      </c>
      <c r="N2240" t="s">
        <v>7117</v>
      </c>
    </row>
    <row r="2241" spans="1:14" x14ac:dyDescent="0.2">
      <c r="A2241" s="246">
        <v>45071</v>
      </c>
      <c r="B2241" s="203" t="s">
        <v>541</v>
      </c>
      <c r="C2241" s="106">
        <v>6500.11</v>
      </c>
      <c r="D2241" s="203" t="s">
        <v>452</v>
      </c>
      <c r="E2241" s="203" t="s">
        <v>7144</v>
      </c>
      <c r="F2241" t="s">
        <v>7145</v>
      </c>
      <c r="G2241" s="129"/>
      <c r="H2241" s="293">
        <v>8</v>
      </c>
      <c r="I2241" s="203">
        <v>0</v>
      </c>
      <c r="J2241" s="204" t="s">
        <v>2937</v>
      </c>
      <c r="K2241" s="203">
        <v>0</v>
      </c>
      <c r="L2241" s="203" t="s">
        <v>459</v>
      </c>
      <c r="M2241" s="203" t="s">
        <v>7146</v>
      </c>
      <c r="N2241" t="s">
        <v>7117</v>
      </c>
    </row>
    <row r="2242" spans="1:14" x14ac:dyDescent="0.2">
      <c r="A2242" s="246">
        <v>45071</v>
      </c>
      <c r="B2242" s="203" t="s">
        <v>541</v>
      </c>
      <c r="C2242" s="106">
        <v>6500.1</v>
      </c>
      <c r="D2242" s="203" t="s">
        <v>452</v>
      </c>
      <c r="E2242" s="203" t="s">
        <v>7144</v>
      </c>
      <c r="F2242" t="s">
        <v>7145</v>
      </c>
      <c r="G2242" s="129"/>
      <c r="H2242" s="293">
        <v>-8</v>
      </c>
      <c r="I2242" s="203">
        <v>0</v>
      </c>
      <c r="J2242" s="204" t="s">
        <v>2937</v>
      </c>
      <c r="K2242" s="203">
        <v>0</v>
      </c>
      <c r="L2242" s="203" t="s">
        <v>459</v>
      </c>
      <c r="M2242" s="203" t="s">
        <v>7146</v>
      </c>
      <c r="N2242" t="s">
        <v>7117</v>
      </c>
    </row>
    <row r="2243" spans="1:14" x14ac:dyDescent="0.2">
      <c r="A2243" s="246">
        <v>45062</v>
      </c>
      <c r="B2243" s="203" t="s">
        <v>541</v>
      </c>
      <c r="C2243" s="106">
        <v>6500.11</v>
      </c>
      <c r="D2243" s="203" t="s">
        <v>452</v>
      </c>
      <c r="E2243" s="203" t="s">
        <v>7144</v>
      </c>
      <c r="F2243" t="s">
        <v>7145</v>
      </c>
      <c r="G2243" s="129"/>
      <c r="H2243" s="293">
        <v>8</v>
      </c>
      <c r="I2243" s="203">
        <v>0</v>
      </c>
      <c r="J2243" s="204" t="s">
        <v>2937</v>
      </c>
      <c r="K2243" s="203">
        <v>0</v>
      </c>
      <c r="L2243" s="203" t="s">
        <v>459</v>
      </c>
      <c r="M2243" s="203" t="s">
        <v>7146</v>
      </c>
      <c r="N2243" t="s">
        <v>7117</v>
      </c>
    </row>
    <row r="2244" spans="1:14" x14ac:dyDescent="0.2">
      <c r="A2244" s="246">
        <v>45063</v>
      </c>
      <c r="B2244" s="203" t="s">
        <v>541</v>
      </c>
      <c r="C2244" s="106">
        <v>6500.11</v>
      </c>
      <c r="D2244" s="203" t="s">
        <v>452</v>
      </c>
      <c r="E2244" s="203" t="s">
        <v>7144</v>
      </c>
      <c r="F2244" t="s">
        <v>7145</v>
      </c>
      <c r="G2244" s="129"/>
      <c r="H2244" s="293">
        <v>8</v>
      </c>
      <c r="I2244" s="203">
        <v>0</v>
      </c>
      <c r="J2244" s="204" t="s">
        <v>2937</v>
      </c>
      <c r="K2244" s="203">
        <v>0</v>
      </c>
      <c r="L2244" s="203" t="s">
        <v>459</v>
      </c>
      <c r="M2244" s="203" t="s">
        <v>7146</v>
      </c>
      <c r="N2244" t="s">
        <v>7117</v>
      </c>
    </row>
    <row r="2245" spans="1:14" x14ac:dyDescent="0.2">
      <c r="A2245" s="246">
        <v>45064</v>
      </c>
      <c r="B2245" s="203" t="s">
        <v>541</v>
      </c>
      <c r="C2245" s="106">
        <v>6500.11</v>
      </c>
      <c r="D2245" s="203" t="s">
        <v>452</v>
      </c>
      <c r="E2245" s="203" t="s">
        <v>7144</v>
      </c>
      <c r="F2245" t="s">
        <v>7145</v>
      </c>
      <c r="G2245" s="129"/>
      <c r="H2245" s="293">
        <v>3</v>
      </c>
      <c r="I2245" s="203">
        <v>0</v>
      </c>
      <c r="J2245" s="204" t="s">
        <v>2937</v>
      </c>
      <c r="K2245" s="203">
        <v>0</v>
      </c>
      <c r="L2245" s="203" t="s">
        <v>459</v>
      </c>
      <c r="M2245" s="203" t="s">
        <v>7146</v>
      </c>
      <c r="N2245" t="s">
        <v>7117</v>
      </c>
    </row>
    <row r="2246" spans="1:14" x14ac:dyDescent="0.2">
      <c r="A2246" s="246">
        <v>45075</v>
      </c>
      <c r="B2246" s="203" t="s">
        <v>541</v>
      </c>
      <c r="C2246" s="106">
        <v>6500.11</v>
      </c>
      <c r="D2246" s="203" t="s">
        <v>452</v>
      </c>
      <c r="E2246" s="203" t="s">
        <v>7144</v>
      </c>
      <c r="F2246" t="s">
        <v>7145</v>
      </c>
      <c r="G2246" s="129"/>
      <c r="H2246" s="293">
        <v>8</v>
      </c>
      <c r="I2246" s="203">
        <v>0</v>
      </c>
      <c r="J2246" s="204" t="s">
        <v>2937</v>
      </c>
      <c r="K2246" s="203">
        <v>0</v>
      </c>
      <c r="L2246" s="203" t="s">
        <v>459</v>
      </c>
      <c r="M2246" s="203" t="s">
        <v>7146</v>
      </c>
      <c r="N2246" t="s">
        <v>7117</v>
      </c>
    </row>
    <row r="2247" spans="1:14" x14ac:dyDescent="0.2">
      <c r="A2247" s="246">
        <v>45076</v>
      </c>
      <c r="B2247" s="203" t="s">
        <v>541</v>
      </c>
      <c r="C2247" s="106">
        <v>6500.11</v>
      </c>
      <c r="D2247" s="203" t="s">
        <v>452</v>
      </c>
      <c r="E2247" s="203" t="s">
        <v>7144</v>
      </c>
      <c r="F2247" t="s">
        <v>7145</v>
      </c>
      <c r="G2247" s="129"/>
      <c r="H2247" s="293">
        <v>8</v>
      </c>
      <c r="I2247" s="203">
        <v>0</v>
      </c>
      <c r="J2247" s="204" t="s">
        <v>2937</v>
      </c>
      <c r="K2247" s="203">
        <v>0</v>
      </c>
      <c r="L2247" s="203" t="s">
        <v>459</v>
      </c>
      <c r="M2247" s="203" t="s">
        <v>7146</v>
      </c>
      <c r="N2247" t="s">
        <v>7117</v>
      </c>
    </row>
    <row r="2248" spans="1:14" x14ac:dyDescent="0.2">
      <c r="A2248" s="246">
        <v>45077</v>
      </c>
      <c r="B2248" s="203" t="s">
        <v>541</v>
      </c>
      <c r="C2248" s="106">
        <v>6500.11</v>
      </c>
      <c r="D2248" s="203" t="s">
        <v>452</v>
      </c>
      <c r="E2248" s="203" t="s">
        <v>7144</v>
      </c>
      <c r="F2248" t="s">
        <v>7145</v>
      </c>
      <c r="G2248" s="129"/>
      <c r="H2248" s="293">
        <v>8</v>
      </c>
      <c r="I2248" s="203">
        <v>0</v>
      </c>
      <c r="J2248" s="204" t="s">
        <v>2937</v>
      </c>
      <c r="K2248" s="203">
        <v>0</v>
      </c>
      <c r="L2248" s="203" t="s">
        <v>459</v>
      </c>
      <c r="M2248" s="203" t="s">
        <v>7146</v>
      </c>
      <c r="N2248" t="s">
        <v>7117</v>
      </c>
    </row>
    <row r="2249" spans="1:14" x14ac:dyDescent="0.2">
      <c r="A2249" s="246">
        <v>45075</v>
      </c>
      <c r="B2249" s="203" t="s">
        <v>541</v>
      </c>
      <c r="C2249" s="106">
        <v>6500.1</v>
      </c>
      <c r="D2249" s="203" t="s">
        <v>452</v>
      </c>
      <c r="E2249" s="203" t="s">
        <v>7144</v>
      </c>
      <c r="F2249" t="s">
        <v>7145</v>
      </c>
      <c r="G2249" s="129"/>
      <c r="H2249" s="293">
        <v>-8</v>
      </c>
      <c r="I2249" s="203">
        <v>0</v>
      </c>
      <c r="J2249" s="204" t="s">
        <v>2937</v>
      </c>
      <c r="K2249" s="203">
        <v>0</v>
      </c>
      <c r="L2249" s="203" t="s">
        <v>459</v>
      </c>
      <c r="M2249" s="203" t="s">
        <v>7146</v>
      </c>
      <c r="N2249" t="s">
        <v>7117</v>
      </c>
    </row>
    <row r="2250" spans="1:14" x14ac:dyDescent="0.2">
      <c r="A2250" s="246">
        <v>45076</v>
      </c>
      <c r="B2250" s="203" t="s">
        <v>541</v>
      </c>
      <c r="C2250" s="106">
        <v>6500.1</v>
      </c>
      <c r="D2250" s="203" t="s">
        <v>452</v>
      </c>
      <c r="E2250" s="203" t="s">
        <v>7144</v>
      </c>
      <c r="F2250" t="s">
        <v>7145</v>
      </c>
      <c r="G2250" s="129"/>
      <c r="H2250" s="293">
        <v>-8</v>
      </c>
      <c r="I2250" s="203">
        <v>0</v>
      </c>
      <c r="J2250" s="204" t="s">
        <v>2937</v>
      </c>
      <c r="K2250" s="203">
        <v>0</v>
      </c>
      <c r="L2250" s="203" t="s">
        <v>459</v>
      </c>
      <c r="M2250" s="203" t="s">
        <v>7146</v>
      </c>
      <c r="N2250" t="s">
        <v>7117</v>
      </c>
    </row>
    <row r="2251" spans="1:14" x14ac:dyDescent="0.2">
      <c r="A2251" s="246">
        <v>45077</v>
      </c>
      <c r="B2251" s="203" t="s">
        <v>541</v>
      </c>
      <c r="C2251" s="106">
        <v>6500.1</v>
      </c>
      <c r="D2251" s="203" t="s">
        <v>452</v>
      </c>
      <c r="E2251" s="203" t="s">
        <v>7144</v>
      </c>
      <c r="F2251" t="s">
        <v>7145</v>
      </c>
      <c r="G2251" s="129"/>
      <c r="H2251" s="293">
        <v>-8</v>
      </c>
      <c r="I2251" s="203">
        <v>0</v>
      </c>
      <c r="J2251" s="204" t="s">
        <v>2937</v>
      </c>
      <c r="K2251" s="203">
        <v>0</v>
      </c>
      <c r="L2251" s="203" t="s">
        <v>459</v>
      </c>
      <c r="M2251" s="203" t="s">
        <v>7146</v>
      </c>
      <c r="N2251" t="s">
        <v>7117</v>
      </c>
    </row>
    <row r="2252" spans="1:14" x14ac:dyDescent="0.2">
      <c r="A2252" s="246">
        <v>45103</v>
      </c>
      <c r="B2252" s="203" t="s">
        <v>541</v>
      </c>
      <c r="C2252" s="106">
        <v>6630.1</v>
      </c>
      <c r="D2252" s="203" t="s">
        <v>452</v>
      </c>
      <c r="E2252" s="203" t="s">
        <v>7121</v>
      </c>
      <c r="F2252" t="s">
        <v>4830</v>
      </c>
      <c r="G2252" s="129"/>
      <c r="H2252" s="293">
        <v>4</v>
      </c>
      <c r="I2252" s="203">
        <v>330</v>
      </c>
      <c r="J2252" s="204" t="s">
        <v>2937</v>
      </c>
      <c r="K2252" s="203">
        <v>396</v>
      </c>
      <c r="L2252" s="203" t="s">
        <v>459</v>
      </c>
      <c r="M2252" s="203" t="s">
        <v>7116</v>
      </c>
      <c r="N2252" t="s">
        <v>7117</v>
      </c>
    </row>
    <row r="2253" spans="1:14" x14ac:dyDescent="0.2">
      <c r="A2253" s="246">
        <v>45089</v>
      </c>
      <c r="B2253" s="203" t="s">
        <v>541</v>
      </c>
      <c r="C2253" s="106">
        <v>6500.11</v>
      </c>
      <c r="D2253" s="203" t="s">
        <v>452</v>
      </c>
      <c r="E2253" s="203" t="s">
        <v>7127</v>
      </c>
      <c r="F2253" t="s">
        <v>3011</v>
      </c>
      <c r="G2253" s="129"/>
      <c r="H2253" s="293">
        <v>8</v>
      </c>
      <c r="I2253" s="203">
        <v>791</v>
      </c>
      <c r="J2253" s="204" t="s">
        <v>2937</v>
      </c>
      <c r="K2253" s="203">
        <v>949.2</v>
      </c>
      <c r="L2253" s="203" t="s">
        <v>459</v>
      </c>
      <c r="M2253" s="203" t="s">
        <v>7116</v>
      </c>
      <c r="N2253" t="s">
        <v>7117</v>
      </c>
    </row>
    <row r="2254" spans="1:14" x14ac:dyDescent="0.2">
      <c r="A2254" s="246">
        <v>45105</v>
      </c>
      <c r="B2254" s="203" t="s">
        <v>541</v>
      </c>
      <c r="C2254" s="106">
        <v>6630.1</v>
      </c>
      <c r="D2254" s="203" t="s">
        <v>452</v>
      </c>
      <c r="E2254" s="203" t="s">
        <v>7121</v>
      </c>
      <c r="F2254" t="s">
        <v>4830</v>
      </c>
      <c r="G2254" s="129"/>
      <c r="H2254" s="293">
        <v>4</v>
      </c>
      <c r="I2254" s="203">
        <v>330</v>
      </c>
      <c r="J2254" s="204" t="s">
        <v>2937</v>
      </c>
      <c r="K2254" s="203">
        <v>396</v>
      </c>
      <c r="L2254" s="203" t="s">
        <v>459</v>
      </c>
      <c r="M2254" s="203" t="s">
        <v>7116</v>
      </c>
      <c r="N2254" t="s">
        <v>7117</v>
      </c>
    </row>
    <row r="2255" spans="1:14" x14ac:dyDescent="0.2">
      <c r="A2255" s="246">
        <v>45090</v>
      </c>
      <c r="B2255" s="203" t="s">
        <v>541</v>
      </c>
      <c r="C2255" s="106">
        <v>6500.11</v>
      </c>
      <c r="D2255" s="203" t="s">
        <v>452</v>
      </c>
      <c r="E2255" s="203" t="s">
        <v>7127</v>
      </c>
      <c r="F2255" t="s">
        <v>3011</v>
      </c>
      <c r="G2255" s="129"/>
      <c r="H2255" s="293">
        <v>7</v>
      </c>
      <c r="I2255" s="203">
        <v>791</v>
      </c>
      <c r="J2255" s="204" t="s">
        <v>2937</v>
      </c>
      <c r="K2255" s="203">
        <v>949.2</v>
      </c>
      <c r="L2255" s="203" t="s">
        <v>459</v>
      </c>
      <c r="M2255" s="203" t="s">
        <v>7116</v>
      </c>
      <c r="N2255" t="s">
        <v>7117</v>
      </c>
    </row>
    <row r="2256" spans="1:14" x14ac:dyDescent="0.2">
      <c r="A2256" s="246">
        <v>45084</v>
      </c>
      <c r="B2256" s="203" t="s">
        <v>541</v>
      </c>
      <c r="C2256" s="106">
        <v>6762.1</v>
      </c>
      <c r="D2256" s="203" t="s">
        <v>452</v>
      </c>
      <c r="E2256" s="203" t="s">
        <v>7120</v>
      </c>
      <c r="F2256" t="s">
        <v>3856</v>
      </c>
      <c r="G2256" s="129"/>
      <c r="H2256" s="293">
        <v>8</v>
      </c>
      <c r="I2256" s="203">
        <v>369</v>
      </c>
      <c r="J2256" s="204" t="s">
        <v>2937</v>
      </c>
      <c r="K2256" s="203">
        <v>442.8</v>
      </c>
      <c r="L2256" s="203" t="s">
        <v>459</v>
      </c>
      <c r="M2256" s="203" t="s">
        <v>7116</v>
      </c>
      <c r="N2256" t="s">
        <v>7117</v>
      </c>
    </row>
    <row r="2257" spans="1:14" x14ac:dyDescent="0.2">
      <c r="A2257" s="246">
        <v>45106</v>
      </c>
      <c r="B2257" s="203" t="s">
        <v>541</v>
      </c>
      <c r="C2257" s="106">
        <v>6630.1</v>
      </c>
      <c r="D2257" s="203" t="s">
        <v>452</v>
      </c>
      <c r="E2257" s="203" t="s">
        <v>7121</v>
      </c>
      <c r="F2257" t="s">
        <v>4830</v>
      </c>
      <c r="G2257" s="129"/>
      <c r="H2257" s="293">
        <v>4</v>
      </c>
      <c r="I2257" s="203">
        <v>330</v>
      </c>
      <c r="J2257" s="204" t="s">
        <v>2937</v>
      </c>
      <c r="K2257" s="203">
        <v>396</v>
      </c>
      <c r="L2257" s="203" t="s">
        <v>459</v>
      </c>
      <c r="M2257" s="203" t="s">
        <v>7116</v>
      </c>
      <c r="N2257" t="s">
        <v>7117</v>
      </c>
    </row>
    <row r="2258" spans="1:14" x14ac:dyDescent="0.2">
      <c r="A2258" s="246">
        <v>45085</v>
      </c>
      <c r="B2258" s="203" t="s">
        <v>541</v>
      </c>
      <c r="C2258" s="106">
        <v>6762.1</v>
      </c>
      <c r="D2258" s="203" t="s">
        <v>452</v>
      </c>
      <c r="E2258" s="203" t="s">
        <v>7120</v>
      </c>
      <c r="F2258" t="s">
        <v>3856</v>
      </c>
      <c r="G2258" s="129"/>
      <c r="H2258" s="293">
        <v>8</v>
      </c>
      <c r="I2258" s="203">
        <v>369</v>
      </c>
      <c r="J2258" s="204" t="s">
        <v>2937</v>
      </c>
      <c r="K2258" s="203">
        <v>442.8</v>
      </c>
      <c r="L2258" s="203" t="s">
        <v>459</v>
      </c>
      <c r="M2258" s="203" t="s">
        <v>7116</v>
      </c>
      <c r="N2258" t="s">
        <v>7117</v>
      </c>
    </row>
    <row r="2259" spans="1:14" x14ac:dyDescent="0.2">
      <c r="A2259" s="246">
        <v>45091</v>
      </c>
      <c r="B2259" s="203" t="s">
        <v>541</v>
      </c>
      <c r="C2259" s="106">
        <v>6011.1</v>
      </c>
      <c r="D2259" s="203" t="s">
        <v>452</v>
      </c>
      <c r="E2259" s="203" t="s">
        <v>7127</v>
      </c>
      <c r="F2259" t="s">
        <v>3011</v>
      </c>
      <c r="G2259" s="129"/>
      <c r="H2259" s="293">
        <v>3</v>
      </c>
      <c r="I2259" s="203">
        <v>791</v>
      </c>
      <c r="J2259" s="204" t="s">
        <v>2937</v>
      </c>
      <c r="K2259" s="203">
        <v>949.2</v>
      </c>
      <c r="L2259" s="203" t="s">
        <v>459</v>
      </c>
      <c r="M2259" s="203" t="s">
        <v>7116</v>
      </c>
      <c r="N2259" t="s">
        <v>7117</v>
      </c>
    </row>
    <row r="2260" spans="1:14" x14ac:dyDescent="0.2">
      <c r="A2260" s="246">
        <v>45107</v>
      </c>
      <c r="B2260" s="203" t="s">
        <v>541</v>
      </c>
      <c r="C2260" s="106">
        <v>6630.1</v>
      </c>
      <c r="D2260" s="203" t="s">
        <v>452</v>
      </c>
      <c r="E2260" s="203" t="s">
        <v>7121</v>
      </c>
      <c r="F2260" t="s">
        <v>4830</v>
      </c>
      <c r="G2260" s="129"/>
      <c r="H2260" s="293">
        <v>4</v>
      </c>
      <c r="I2260" s="203">
        <v>330</v>
      </c>
      <c r="J2260" s="204" t="s">
        <v>2937</v>
      </c>
      <c r="K2260" s="203">
        <v>396</v>
      </c>
      <c r="L2260" s="203" t="s">
        <v>459</v>
      </c>
      <c r="M2260" s="203" t="s">
        <v>7116</v>
      </c>
      <c r="N2260" t="s">
        <v>7117</v>
      </c>
    </row>
    <row r="2261" spans="1:14" x14ac:dyDescent="0.2">
      <c r="A2261" s="246">
        <v>45092</v>
      </c>
      <c r="B2261" s="203" t="s">
        <v>541</v>
      </c>
      <c r="C2261" s="106">
        <v>6011.1</v>
      </c>
      <c r="D2261" s="203" t="s">
        <v>452</v>
      </c>
      <c r="E2261" s="203" t="s">
        <v>7127</v>
      </c>
      <c r="F2261" t="s">
        <v>3011</v>
      </c>
      <c r="G2261" s="129"/>
      <c r="H2261" s="293">
        <v>2</v>
      </c>
      <c r="I2261" s="203">
        <v>791</v>
      </c>
      <c r="J2261" s="204" t="s">
        <v>2937</v>
      </c>
      <c r="K2261" s="203">
        <v>949.2</v>
      </c>
      <c r="L2261" s="203" t="s">
        <v>459</v>
      </c>
      <c r="M2261" s="203" t="s">
        <v>7116</v>
      </c>
      <c r="N2261" t="s">
        <v>7117</v>
      </c>
    </row>
    <row r="2262" spans="1:14" x14ac:dyDescent="0.2">
      <c r="A2262" s="246">
        <v>45078</v>
      </c>
      <c r="B2262" s="203" t="s">
        <v>541</v>
      </c>
      <c r="C2262" s="106">
        <v>6500.11</v>
      </c>
      <c r="D2262" s="203" t="s">
        <v>452</v>
      </c>
      <c r="E2262" s="203" t="s">
        <v>7127</v>
      </c>
      <c r="F2262" t="s">
        <v>3011</v>
      </c>
      <c r="G2262" s="129"/>
      <c r="H2262" s="293">
        <v>8</v>
      </c>
      <c r="I2262" s="203">
        <v>791</v>
      </c>
      <c r="J2262" s="204" t="s">
        <v>2937</v>
      </c>
      <c r="K2262" s="203">
        <v>949.2</v>
      </c>
      <c r="L2262" s="203" t="s">
        <v>459</v>
      </c>
      <c r="M2262" s="203" t="s">
        <v>7116</v>
      </c>
      <c r="N2262" t="s">
        <v>7117</v>
      </c>
    </row>
    <row r="2263" spans="1:14" x14ac:dyDescent="0.2">
      <c r="A2263" s="246">
        <v>45096</v>
      </c>
      <c r="B2263" s="203" t="s">
        <v>541</v>
      </c>
      <c r="C2263" s="106">
        <v>6630.1</v>
      </c>
      <c r="D2263" s="203" t="s">
        <v>452</v>
      </c>
      <c r="E2263" s="203" t="s">
        <v>7121</v>
      </c>
      <c r="F2263" t="s">
        <v>4830</v>
      </c>
      <c r="G2263" s="129"/>
      <c r="H2263" s="293">
        <v>8</v>
      </c>
      <c r="I2263" s="203">
        <v>330</v>
      </c>
      <c r="J2263" s="204" t="s">
        <v>2937</v>
      </c>
      <c r="K2263" s="203">
        <v>396</v>
      </c>
      <c r="L2263" s="203" t="s">
        <v>459</v>
      </c>
      <c r="M2263" s="203" t="s">
        <v>7116</v>
      </c>
      <c r="N2263" t="s">
        <v>7117</v>
      </c>
    </row>
    <row r="2264" spans="1:14" x14ac:dyDescent="0.2">
      <c r="A2264" s="246">
        <v>45086</v>
      </c>
      <c r="B2264" s="203" t="s">
        <v>541</v>
      </c>
      <c r="C2264" s="106">
        <v>6762.1</v>
      </c>
      <c r="D2264" s="203" t="s">
        <v>452</v>
      </c>
      <c r="E2264" s="203" t="s">
        <v>7120</v>
      </c>
      <c r="F2264" t="s">
        <v>3856</v>
      </c>
      <c r="G2264" s="129"/>
      <c r="H2264" s="293">
        <v>8</v>
      </c>
      <c r="I2264" s="203">
        <v>369</v>
      </c>
      <c r="J2264" s="204" t="s">
        <v>2937</v>
      </c>
      <c r="K2264" s="203">
        <v>442.8</v>
      </c>
      <c r="L2264" s="203" t="s">
        <v>459</v>
      </c>
      <c r="M2264" s="203" t="s">
        <v>7116</v>
      </c>
      <c r="N2264" t="s">
        <v>7117</v>
      </c>
    </row>
    <row r="2265" spans="1:14" x14ac:dyDescent="0.2">
      <c r="A2265" s="246">
        <v>45079</v>
      </c>
      <c r="B2265" s="203" t="s">
        <v>541</v>
      </c>
      <c r="C2265" s="106">
        <v>6500.11</v>
      </c>
      <c r="D2265" s="203" t="s">
        <v>452</v>
      </c>
      <c r="E2265" s="203" t="s">
        <v>7127</v>
      </c>
      <c r="F2265" t="s">
        <v>3011</v>
      </c>
      <c r="G2265" s="129"/>
      <c r="H2265" s="293">
        <v>8</v>
      </c>
      <c r="I2265" s="203">
        <v>791</v>
      </c>
      <c r="J2265" s="204" t="s">
        <v>2937</v>
      </c>
      <c r="K2265" s="203">
        <v>949.2</v>
      </c>
      <c r="L2265" s="203" t="s">
        <v>459</v>
      </c>
      <c r="M2265" s="203" t="s">
        <v>7116</v>
      </c>
      <c r="N2265" t="s">
        <v>7117</v>
      </c>
    </row>
    <row r="2266" spans="1:14" x14ac:dyDescent="0.2">
      <c r="A2266" s="246">
        <v>45097</v>
      </c>
      <c r="B2266" s="203" t="s">
        <v>541</v>
      </c>
      <c r="C2266" s="106">
        <v>6630.1</v>
      </c>
      <c r="D2266" s="203" t="s">
        <v>452</v>
      </c>
      <c r="E2266" s="203" t="s">
        <v>7121</v>
      </c>
      <c r="F2266" t="s">
        <v>4830</v>
      </c>
      <c r="G2266" s="129"/>
      <c r="H2266" s="293">
        <v>8</v>
      </c>
      <c r="I2266" s="203">
        <v>330</v>
      </c>
      <c r="J2266" s="204" t="s">
        <v>2937</v>
      </c>
      <c r="K2266" s="203">
        <v>396</v>
      </c>
      <c r="L2266" s="203" t="s">
        <v>459</v>
      </c>
      <c r="M2266" s="203" t="s">
        <v>7116</v>
      </c>
      <c r="N2266" t="s">
        <v>7117</v>
      </c>
    </row>
    <row r="2267" spans="1:14" x14ac:dyDescent="0.2">
      <c r="A2267" s="246">
        <v>45085</v>
      </c>
      <c r="B2267" s="203" t="s">
        <v>541</v>
      </c>
      <c r="C2267" s="106">
        <v>6011.1</v>
      </c>
      <c r="D2267" s="203" t="s">
        <v>452</v>
      </c>
      <c r="E2267" s="203" t="s">
        <v>7127</v>
      </c>
      <c r="F2267" t="s">
        <v>3011</v>
      </c>
      <c r="G2267" s="129"/>
      <c r="H2267" s="293">
        <v>3</v>
      </c>
      <c r="I2267" s="203">
        <v>791</v>
      </c>
      <c r="J2267" s="204" t="s">
        <v>2937</v>
      </c>
      <c r="K2267" s="203">
        <v>949.2</v>
      </c>
      <c r="L2267" s="203" t="s">
        <v>459</v>
      </c>
      <c r="M2267" s="203" t="s">
        <v>7116</v>
      </c>
      <c r="N2267" t="s">
        <v>7117</v>
      </c>
    </row>
    <row r="2268" spans="1:14" x14ac:dyDescent="0.2">
      <c r="A2268" s="246">
        <v>45086</v>
      </c>
      <c r="B2268" s="203" t="s">
        <v>541</v>
      </c>
      <c r="C2268" s="106">
        <v>6011.1</v>
      </c>
      <c r="D2268" s="203" t="s">
        <v>452</v>
      </c>
      <c r="E2268" s="203" t="s">
        <v>7127</v>
      </c>
      <c r="F2268" t="s">
        <v>3011</v>
      </c>
      <c r="G2268" s="129"/>
      <c r="H2268" s="293">
        <v>8</v>
      </c>
      <c r="I2268" s="203">
        <v>791</v>
      </c>
      <c r="J2268" s="204" t="s">
        <v>2937</v>
      </c>
      <c r="K2268" s="203">
        <v>949.2</v>
      </c>
      <c r="L2268" s="203" t="s">
        <v>459</v>
      </c>
      <c r="M2268" s="203" t="s">
        <v>7116</v>
      </c>
      <c r="N2268" t="s">
        <v>7117</v>
      </c>
    </row>
    <row r="2269" spans="1:14" x14ac:dyDescent="0.2">
      <c r="A2269" s="246">
        <v>45093</v>
      </c>
      <c r="B2269" s="203" t="s">
        <v>541</v>
      </c>
      <c r="C2269" s="106">
        <v>6667.1</v>
      </c>
      <c r="D2269" s="203" t="s">
        <v>452</v>
      </c>
      <c r="E2269" s="203" t="s">
        <v>7121</v>
      </c>
      <c r="F2269" t="s">
        <v>4830</v>
      </c>
      <c r="G2269" s="129"/>
      <c r="H2269" s="293">
        <v>4</v>
      </c>
      <c r="I2269" s="203">
        <v>330</v>
      </c>
      <c r="J2269" s="204" t="s">
        <v>2937</v>
      </c>
      <c r="K2269" s="203">
        <v>396</v>
      </c>
      <c r="L2269" s="203" t="s">
        <v>459</v>
      </c>
      <c r="M2269" s="203" t="s">
        <v>7116</v>
      </c>
      <c r="N2269" t="s">
        <v>7117</v>
      </c>
    </row>
    <row r="2270" spans="1:14" x14ac:dyDescent="0.2">
      <c r="A2270" s="246">
        <v>45103</v>
      </c>
      <c r="B2270" s="203" t="s">
        <v>541</v>
      </c>
      <c r="C2270" s="106">
        <v>6667.1</v>
      </c>
      <c r="D2270" s="203" t="s">
        <v>452</v>
      </c>
      <c r="E2270" s="203" t="s">
        <v>7121</v>
      </c>
      <c r="F2270" t="s">
        <v>4830</v>
      </c>
      <c r="G2270" s="129"/>
      <c r="H2270" s="293">
        <v>4</v>
      </c>
      <c r="I2270" s="203">
        <v>330</v>
      </c>
      <c r="J2270" s="204" t="s">
        <v>2937</v>
      </c>
      <c r="K2270" s="203">
        <v>396</v>
      </c>
      <c r="L2270" s="203" t="s">
        <v>459</v>
      </c>
      <c r="M2270" s="203" t="s">
        <v>7116</v>
      </c>
      <c r="N2270" t="s">
        <v>7117</v>
      </c>
    </row>
    <row r="2271" spans="1:14" x14ac:dyDescent="0.2">
      <c r="A2271" s="246">
        <v>45090</v>
      </c>
      <c r="B2271" s="203" t="s">
        <v>541</v>
      </c>
      <c r="C2271" s="106">
        <v>6427.1</v>
      </c>
      <c r="D2271" s="203" t="s">
        <v>452</v>
      </c>
      <c r="E2271" s="203" t="s">
        <v>7127</v>
      </c>
      <c r="F2271" t="s">
        <v>3011</v>
      </c>
      <c r="G2271" s="129"/>
      <c r="H2271" s="293">
        <v>1</v>
      </c>
      <c r="I2271" s="203">
        <v>791</v>
      </c>
      <c r="J2271" s="204" t="s">
        <v>2937</v>
      </c>
      <c r="K2271" s="203">
        <v>949.2</v>
      </c>
      <c r="L2271" s="203" t="s">
        <v>459</v>
      </c>
      <c r="M2271" s="203" t="s">
        <v>7116</v>
      </c>
      <c r="N2271" t="s">
        <v>7117</v>
      </c>
    </row>
    <row r="2272" spans="1:14" x14ac:dyDescent="0.2">
      <c r="A2272" s="246">
        <v>45104</v>
      </c>
      <c r="B2272" s="203" t="s">
        <v>541</v>
      </c>
      <c r="C2272" s="106">
        <v>6667.1</v>
      </c>
      <c r="D2272" s="203" t="s">
        <v>452</v>
      </c>
      <c r="E2272" s="203" t="s">
        <v>7121</v>
      </c>
      <c r="F2272" t="s">
        <v>4830</v>
      </c>
      <c r="G2272" s="129"/>
      <c r="H2272" s="293">
        <v>8</v>
      </c>
      <c r="I2272" s="203">
        <v>330</v>
      </c>
      <c r="J2272" s="204" t="s">
        <v>2937</v>
      </c>
      <c r="K2272" s="203">
        <v>396</v>
      </c>
      <c r="L2272" s="203" t="s">
        <v>459</v>
      </c>
      <c r="M2272" s="203" t="s">
        <v>7116</v>
      </c>
      <c r="N2272" t="s">
        <v>7117</v>
      </c>
    </row>
    <row r="2273" spans="1:14" x14ac:dyDescent="0.2">
      <c r="A2273" s="246">
        <v>45078</v>
      </c>
      <c r="B2273" s="203" t="s">
        <v>541</v>
      </c>
      <c r="C2273" s="106">
        <v>6762.1</v>
      </c>
      <c r="D2273" s="203" t="s">
        <v>452</v>
      </c>
      <c r="E2273" s="203" t="s">
        <v>7120</v>
      </c>
      <c r="F2273" t="s">
        <v>3856</v>
      </c>
      <c r="G2273" s="129"/>
      <c r="H2273" s="293">
        <v>8</v>
      </c>
      <c r="I2273" s="203">
        <v>369</v>
      </c>
      <c r="J2273" s="204" t="s">
        <v>2937</v>
      </c>
      <c r="K2273" s="203">
        <v>442.8</v>
      </c>
      <c r="L2273" s="203" t="s">
        <v>459</v>
      </c>
      <c r="M2273" s="203" t="s">
        <v>7116</v>
      </c>
      <c r="N2273" t="s">
        <v>7117</v>
      </c>
    </row>
    <row r="2274" spans="1:14" x14ac:dyDescent="0.2">
      <c r="A2274" s="246">
        <v>45085</v>
      </c>
      <c r="B2274" s="203" t="s">
        <v>541</v>
      </c>
      <c r="C2274" s="106">
        <v>6374.1</v>
      </c>
      <c r="D2274" s="203" t="s">
        <v>452</v>
      </c>
      <c r="E2274" s="203" t="s">
        <v>7127</v>
      </c>
      <c r="F2274" t="s">
        <v>3011</v>
      </c>
      <c r="G2274" s="129"/>
      <c r="H2274" s="293">
        <v>2</v>
      </c>
      <c r="I2274" s="203">
        <v>791</v>
      </c>
      <c r="J2274" s="204" t="s">
        <v>2937</v>
      </c>
      <c r="K2274" s="203">
        <v>949.2</v>
      </c>
      <c r="L2274" s="203" t="s">
        <v>459</v>
      </c>
      <c r="M2274" s="203" t="s">
        <v>7116</v>
      </c>
      <c r="N2274" t="s">
        <v>7117</v>
      </c>
    </row>
    <row r="2275" spans="1:14" x14ac:dyDescent="0.2">
      <c r="A2275" s="246">
        <v>45105</v>
      </c>
      <c r="B2275" s="203" t="s">
        <v>541</v>
      </c>
      <c r="C2275" s="106">
        <v>6667.1</v>
      </c>
      <c r="D2275" s="203" t="s">
        <v>452</v>
      </c>
      <c r="E2275" s="203" t="s">
        <v>7121</v>
      </c>
      <c r="F2275" t="s">
        <v>4830</v>
      </c>
      <c r="G2275" s="129"/>
      <c r="H2275" s="293">
        <v>4</v>
      </c>
      <c r="I2275" s="203">
        <v>330</v>
      </c>
      <c r="J2275" s="204" t="s">
        <v>2937</v>
      </c>
      <c r="K2275" s="203">
        <v>396</v>
      </c>
      <c r="L2275" s="203" t="s">
        <v>459</v>
      </c>
      <c r="M2275" s="203" t="s">
        <v>7116</v>
      </c>
      <c r="N2275" t="s">
        <v>7117</v>
      </c>
    </row>
    <row r="2276" spans="1:14" x14ac:dyDescent="0.2">
      <c r="A2276" s="246">
        <v>45079</v>
      </c>
      <c r="B2276" s="203" t="s">
        <v>541</v>
      </c>
      <c r="C2276" s="106">
        <v>6762.1</v>
      </c>
      <c r="D2276" s="203" t="s">
        <v>452</v>
      </c>
      <c r="E2276" s="203" t="s">
        <v>7120</v>
      </c>
      <c r="F2276" t="s">
        <v>3856</v>
      </c>
      <c r="G2276" s="129"/>
      <c r="H2276" s="293">
        <v>8</v>
      </c>
      <c r="I2276" s="203">
        <v>369</v>
      </c>
      <c r="J2276" s="204" t="s">
        <v>2937</v>
      </c>
      <c r="K2276" s="203">
        <v>442.8</v>
      </c>
      <c r="L2276" s="203" t="s">
        <v>459</v>
      </c>
      <c r="M2276" s="203" t="s">
        <v>7116</v>
      </c>
      <c r="N2276" t="s">
        <v>7117</v>
      </c>
    </row>
    <row r="2277" spans="1:14" x14ac:dyDescent="0.2">
      <c r="A2277" s="246">
        <v>45084</v>
      </c>
      <c r="B2277" s="203" t="s">
        <v>541</v>
      </c>
      <c r="C2277" s="106">
        <v>6500.11</v>
      </c>
      <c r="D2277" s="203" t="s">
        <v>452</v>
      </c>
      <c r="E2277" s="203" t="s">
        <v>7127</v>
      </c>
      <c r="F2277" t="s">
        <v>3011</v>
      </c>
      <c r="G2277" s="129"/>
      <c r="H2277" s="293">
        <v>4</v>
      </c>
      <c r="I2277" s="203">
        <v>791</v>
      </c>
      <c r="J2277" s="204" t="s">
        <v>2937</v>
      </c>
      <c r="K2277" s="203">
        <v>949.2</v>
      </c>
      <c r="L2277" s="203" t="s">
        <v>459</v>
      </c>
      <c r="M2277" s="203" t="s">
        <v>7116</v>
      </c>
      <c r="N2277" t="s">
        <v>7117</v>
      </c>
    </row>
    <row r="2278" spans="1:14" x14ac:dyDescent="0.2">
      <c r="A2278" s="246">
        <v>45085</v>
      </c>
      <c r="B2278" s="203" t="s">
        <v>541</v>
      </c>
      <c r="C2278" s="106">
        <v>6500.11</v>
      </c>
      <c r="D2278" s="203" t="s">
        <v>452</v>
      </c>
      <c r="E2278" s="203" t="s">
        <v>7127</v>
      </c>
      <c r="F2278" t="s">
        <v>3011</v>
      </c>
      <c r="G2278" s="129"/>
      <c r="H2278" s="293">
        <v>2</v>
      </c>
      <c r="I2278" s="203">
        <v>791</v>
      </c>
      <c r="J2278" s="204" t="s">
        <v>2937</v>
      </c>
      <c r="K2278" s="203">
        <v>949.2</v>
      </c>
      <c r="L2278" s="203" t="s">
        <v>459</v>
      </c>
      <c r="M2278" s="203" t="s">
        <v>7116</v>
      </c>
      <c r="N2278" t="s">
        <v>7117</v>
      </c>
    </row>
    <row r="2279" spans="1:14" x14ac:dyDescent="0.2">
      <c r="A2279" s="246">
        <v>45106</v>
      </c>
      <c r="B2279" s="203" t="s">
        <v>541</v>
      </c>
      <c r="C2279" s="106">
        <v>6667.1</v>
      </c>
      <c r="D2279" s="203" t="s">
        <v>452</v>
      </c>
      <c r="E2279" s="203" t="s">
        <v>7121</v>
      </c>
      <c r="F2279" t="s">
        <v>4830</v>
      </c>
      <c r="G2279" s="129"/>
      <c r="H2279" s="293">
        <v>4</v>
      </c>
      <c r="I2279" s="203">
        <v>330</v>
      </c>
      <c r="J2279" s="204" t="s">
        <v>2937</v>
      </c>
      <c r="K2279" s="203">
        <v>396</v>
      </c>
      <c r="L2279" s="203" t="s">
        <v>459</v>
      </c>
      <c r="M2279" s="203" t="s">
        <v>7116</v>
      </c>
      <c r="N2279" t="s">
        <v>7117</v>
      </c>
    </row>
    <row r="2280" spans="1:14" x14ac:dyDescent="0.2">
      <c r="A2280" s="246">
        <v>45107</v>
      </c>
      <c r="B2280" s="203" t="s">
        <v>541</v>
      </c>
      <c r="C2280" s="106">
        <v>6667.1</v>
      </c>
      <c r="D2280" s="203" t="s">
        <v>452</v>
      </c>
      <c r="E2280" s="203" t="s">
        <v>7121</v>
      </c>
      <c r="F2280" t="s">
        <v>4830</v>
      </c>
      <c r="G2280" s="129"/>
      <c r="H2280" s="293">
        <v>4</v>
      </c>
      <c r="I2280" s="203">
        <v>330</v>
      </c>
      <c r="J2280" s="204" t="s">
        <v>2937</v>
      </c>
      <c r="K2280" s="203">
        <v>396</v>
      </c>
      <c r="L2280" s="203" t="s">
        <v>459</v>
      </c>
      <c r="M2280" s="203" t="s">
        <v>7116</v>
      </c>
      <c r="N2280" t="s">
        <v>7117</v>
      </c>
    </row>
    <row r="2281" spans="1:14" x14ac:dyDescent="0.2">
      <c r="A2281" s="246">
        <v>45089</v>
      </c>
      <c r="B2281" s="203" t="s">
        <v>541</v>
      </c>
      <c r="C2281" s="106">
        <v>6762.1</v>
      </c>
      <c r="D2281" s="203" t="s">
        <v>452</v>
      </c>
      <c r="E2281" s="203" t="s">
        <v>7120</v>
      </c>
      <c r="F2281" t="s">
        <v>3856</v>
      </c>
      <c r="G2281" s="129"/>
      <c r="H2281" s="293">
        <v>8</v>
      </c>
      <c r="I2281" s="203">
        <v>369</v>
      </c>
      <c r="J2281" s="204" t="s">
        <v>2937</v>
      </c>
      <c r="K2281" s="203">
        <v>442.8</v>
      </c>
      <c r="L2281" s="203" t="s">
        <v>459</v>
      </c>
      <c r="M2281" s="203" t="s">
        <v>7116</v>
      </c>
      <c r="N2281" t="s">
        <v>7117</v>
      </c>
    </row>
    <row r="2282" spans="1:14" x14ac:dyDescent="0.2">
      <c r="A2282" s="246">
        <v>45098</v>
      </c>
      <c r="B2282" s="203" t="s">
        <v>541</v>
      </c>
      <c r="C2282" s="106">
        <v>6667.1</v>
      </c>
      <c r="D2282" s="203" t="s">
        <v>452</v>
      </c>
      <c r="E2282" s="203" t="s">
        <v>7121</v>
      </c>
      <c r="F2282" t="s">
        <v>4830</v>
      </c>
      <c r="G2282" s="129"/>
      <c r="H2282" s="293">
        <v>8</v>
      </c>
      <c r="I2282" s="203">
        <v>330</v>
      </c>
      <c r="J2282" s="204" t="s">
        <v>2937</v>
      </c>
      <c r="K2282" s="203">
        <v>396</v>
      </c>
      <c r="L2282" s="203" t="s">
        <v>459</v>
      </c>
      <c r="M2282" s="203" t="s">
        <v>7116</v>
      </c>
      <c r="N2282" t="s">
        <v>7117</v>
      </c>
    </row>
    <row r="2283" spans="1:14" x14ac:dyDescent="0.2">
      <c r="A2283" s="246">
        <v>45090</v>
      </c>
      <c r="B2283" s="203" t="s">
        <v>541</v>
      </c>
      <c r="C2283" s="106">
        <v>6762.1</v>
      </c>
      <c r="D2283" s="203" t="s">
        <v>452</v>
      </c>
      <c r="E2283" s="203" t="s">
        <v>7120</v>
      </c>
      <c r="F2283" t="s">
        <v>3856</v>
      </c>
      <c r="G2283" s="129"/>
      <c r="H2283" s="293">
        <v>4</v>
      </c>
      <c r="I2283" s="203">
        <v>369</v>
      </c>
      <c r="J2283" s="204" t="s">
        <v>2937</v>
      </c>
      <c r="K2283" s="203">
        <v>442.8</v>
      </c>
      <c r="L2283" s="203" t="s">
        <v>459</v>
      </c>
      <c r="M2283" s="203" t="s">
        <v>7116</v>
      </c>
      <c r="N2283" t="s">
        <v>7117</v>
      </c>
    </row>
    <row r="2284" spans="1:14" x14ac:dyDescent="0.2">
      <c r="A2284" s="246">
        <v>45099</v>
      </c>
      <c r="B2284" s="203" t="s">
        <v>541</v>
      </c>
      <c r="C2284" s="106">
        <v>6667.1</v>
      </c>
      <c r="D2284" s="203" t="s">
        <v>452</v>
      </c>
      <c r="E2284" s="203" t="s">
        <v>7121</v>
      </c>
      <c r="F2284" t="s">
        <v>4830</v>
      </c>
      <c r="G2284" s="129"/>
      <c r="H2284" s="293">
        <v>8</v>
      </c>
      <c r="I2284" s="203">
        <v>330</v>
      </c>
      <c r="J2284" s="204" t="s">
        <v>2937</v>
      </c>
      <c r="K2284" s="203">
        <v>396</v>
      </c>
      <c r="L2284" s="203" t="s">
        <v>459</v>
      </c>
      <c r="M2284" s="203" t="s">
        <v>7116</v>
      </c>
      <c r="N2284" t="s">
        <v>7117</v>
      </c>
    </row>
    <row r="2285" spans="1:14" x14ac:dyDescent="0.2">
      <c r="A2285" s="246">
        <v>45091</v>
      </c>
      <c r="B2285" s="203" t="s">
        <v>541</v>
      </c>
      <c r="C2285" s="106">
        <v>6762.1</v>
      </c>
      <c r="D2285" s="203" t="s">
        <v>452</v>
      </c>
      <c r="E2285" s="203" t="s">
        <v>7120</v>
      </c>
      <c r="F2285" t="s">
        <v>3856</v>
      </c>
      <c r="G2285" s="129"/>
      <c r="H2285" s="293">
        <v>8</v>
      </c>
      <c r="I2285" s="203">
        <v>369</v>
      </c>
      <c r="J2285" s="204" t="s">
        <v>2937</v>
      </c>
      <c r="K2285" s="203">
        <v>442.8</v>
      </c>
      <c r="L2285" s="203" t="s">
        <v>459</v>
      </c>
      <c r="M2285" s="203" t="s">
        <v>7116</v>
      </c>
      <c r="N2285" t="s">
        <v>7117</v>
      </c>
    </row>
    <row r="2286" spans="1:14" x14ac:dyDescent="0.2">
      <c r="A2286" s="246">
        <v>45092</v>
      </c>
      <c r="B2286" s="203" t="s">
        <v>541</v>
      </c>
      <c r="C2286" s="106">
        <v>6762.1</v>
      </c>
      <c r="D2286" s="203" t="s">
        <v>452</v>
      </c>
      <c r="E2286" s="203" t="s">
        <v>7120</v>
      </c>
      <c r="F2286" t="s">
        <v>3856</v>
      </c>
      <c r="G2286" s="129"/>
      <c r="H2286" s="293">
        <v>8</v>
      </c>
      <c r="I2286" s="203">
        <v>369</v>
      </c>
      <c r="J2286" s="204" t="s">
        <v>2937</v>
      </c>
      <c r="K2286" s="203">
        <v>442.8</v>
      </c>
      <c r="L2286" s="203" t="s">
        <v>459</v>
      </c>
      <c r="M2286" s="203" t="s">
        <v>7116</v>
      </c>
      <c r="N2286" t="s">
        <v>7117</v>
      </c>
    </row>
    <row r="2287" spans="1:14" x14ac:dyDescent="0.2">
      <c r="A2287" s="246">
        <v>45100</v>
      </c>
      <c r="B2287" s="203" t="s">
        <v>541</v>
      </c>
      <c r="C2287" s="106">
        <v>6667.1</v>
      </c>
      <c r="D2287" s="203" t="s">
        <v>452</v>
      </c>
      <c r="E2287" s="203" t="s">
        <v>7121</v>
      </c>
      <c r="F2287" t="s">
        <v>4830</v>
      </c>
      <c r="G2287" s="129"/>
      <c r="H2287" s="293">
        <v>8</v>
      </c>
      <c r="I2287" s="203">
        <v>330</v>
      </c>
      <c r="J2287" s="204" t="s">
        <v>2937</v>
      </c>
      <c r="K2287" s="203">
        <v>396</v>
      </c>
      <c r="L2287" s="203" t="s">
        <v>459</v>
      </c>
      <c r="M2287" s="203" t="s">
        <v>7116</v>
      </c>
      <c r="N2287" t="s">
        <v>7117</v>
      </c>
    </row>
    <row r="2288" spans="1:14" x14ac:dyDescent="0.2">
      <c r="A2288" s="246">
        <v>45093</v>
      </c>
      <c r="B2288" s="203" t="s">
        <v>541</v>
      </c>
      <c r="C2288" s="106">
        <v>6630.1</v>
      </c>
      <c r="D2288" s="203" t="s">
        <v>452</v>
      </c>
      <c r="E2288" s="203" t="s">
        <v>7121</v>
      </c>
      <c r="F2288" t="s">
        <v>4830</v>
      </c>
      <c r="G2288" s="129"/>
      <c r="H2288" s="293">
        <v>4</v>
      </c>
      <c r="I2288" s="203">
        <v>330</v>
      </c>
      <c r="J2288" s="204" t="s">
        <v>2937</v>
      </c>
      <c r="K2288" s="203">
        <v>396</v>
      </c>
      <c r="L2288" s="203" t="s">
        <v>459</v>
      </c>
      <c r="M2288" s="203" t="s">
        <v>7116</v>
      </c>
      <c r="N2288" t="s">
        <v>7117</v>
      </c>
    </row>
    <row r="2289" spans="1:14" x14ac:dyDescent="0.2">
      <c r="A2289" s="246">
        <v>45084</v>
      </c>
      <c r="B2289" s="203" t="s">
        <v>541</v>
      </c>
      <c r="C2289" s="106">
        <v>6427.1</v>
      </c>
      <c r="D2289" s="203" t="s">
        <v>452</v>
      </c>
      <c r="E2289" s="203" t="s">
        <v>7127</v>
      </c>
      <c r="F2289" t="s">
        <v>3011</v>
      </c>
      <c r="G2289" s="129"/>
      <c r="H2289" s="293">
        <v>2</v>
      </c>
      <c r="I2289" s="203">
        <v>791</v>
      </c>
      <c r="J2289" s="204" t="s">
        <v>2937</v>
      </c>
      <c r="K2289" s="203">
        <v>949.2</v>
      </c>
      <c r="L2289" s="203" t="s">
        <v>459</v>
      </c>
      <c r="M2289" s="203" t="s">
        <v>7116</v>
      </c>
      <c r="N2289" t="s">
        <v>7117</v>
      </c>
    </row>
    <row r="2290" spans="1:14" x14ac:dyDescent="0.2">
      <c r="A2290" s="246">
        <v>45091</v>
      </c>
      <c r="B2290" s="203" t="s">
        <v>541</v>
      </c>
      <c r="C2290" s="106">
        <v>6762.1</v>
      </c>
      <c r="D2290" s="203" t="s">
        <v>452</v>
      </c>
      <c r="E2290" s="203" t="s">
        <v>7127</v>
      </c>
      <c r="F2290" t="s">
        <v>3011</v>
      </c>
      <c r="G2290" s="129"/>
      <c r="H2290" s="293">
        <v>4</v>
      </c>
      <c r="I2290" s="203">
        <v>791</v>
      </c>
      <c r="J2290" s="204" t="s">
        <v>2937</v>
      </c>
      <c r="K2290" s="203">
        <v>949.2</v>
      </c>
      <c r="L2290" s="203" t="s">
        <v>459</v>
      </c>
      <c r="M2290" s="203" t="s">
        <v>7116</v>
      </c>
      <c r="N2290" t="s">
        <v>7117</v>
      </c>
    </row>
    <row r="2291" spans="1:14" x14ac:dyDescent="0.2">
      <c r="A2291" s="246">
        <v>45092</v>
      </c>
      <c r="B2291" s="203" t="s">
        <v>541</v>
      </c>
      <c r="C2291" s="106">
        <v>6762.1</v>
      </c>
      <c r="D2291" s="203" t="s">
        <v>452</v>
      </c>
      <c r="E2291" s="203" t="s">
        <v>7127</v>
      </c>
      <c r="F2291" t="s">
        <v>3011</v>
      </c>
      <c r="G2291" s="129"/>
      <c r="H2291" s="293">
        <v>4</v>
      </c>
      <c r="I2291" s="203">
        <v>791</v>
      </c>
      <c r="J2291" s="204" t="s">
        <v>2937</v>
      </c>
      <c r="K2291" s="203">
        <v>949.2</v>
      </c>
      <c r="L2291" s="203" t="s">
        <v>459</v>
      </c>
      <c r="M2291" s="203" t="s">
        <v>7116</v>
      </c>
      <c r="N2291" t="s">
        <v>7117</v>
      </c>
    </row>
    <row r="2292" spans="1:14" x14ac:dyDescent="0.2">
      <c r="A2292" s="246">
        <v>45091</v>
      </c>
      <c r="B2292" s="203" t="s">
        <v>541</v>
      </c>
      <c r="C2292" s="106">
        <v>6374.1</v>
      </c>
      <c r="D2292" s="203" t="s">
        <v>452</v>
      </c>
      <c r="E2292" s="203" t="s">
        <v>7127</v>
      </c>
      <c r="F2292" t="s">
        <v>3011</v>
      </c>
      <c r="G2292" s="129"/>
      <c r="H2292" s="293">
        <v>1</v>
      </c>
      <c r="I2292" s="203">
        <v>791</v>
      </c>
      <c r="J2292" s="204" t="s">
        <v>2937</v>
      </c>
      <c r="K2292" s="203">
        <v>949.2</v>
      </c>
      <c r="L2292" s="203" t="s">
        <v>459</v>
      </c>
      <c r="M2292" s="203" t="s">
        <v>7116</v>
      </c>
      <c r="N2292" t="s">
        <v>7117</v>
      </c>
    </row>
    <row r="2293" spans="1:14" x14ac:dyDescent="0.2">
      <c r="A2293" s="246">
        <v>45092</v>
      </c>
      <c r="B2293" s="203" t="s">
        <v>541</v>
      </c>
      <c r="C2293" s="106">
        <v>6374.1</v>
      </c>
      <c r="D2293" s="203" t="s">
        <v>452</v>
      </c>
      <c r="E2293" s="203" t="s">
        <v>7127</v>
      </c>
      <c r="F2293" t="s">
        <v>3011</v>
      </c>
      <c r="G2293" s="129"/>
      <c r="H2293" s="293">
        <v>2</v>
      </c>
      <c r="I2293" s="203">
        <v>791</v>
      </c>
      <c r="J2293" s="204" t="s">
        <v>2937</v>
      </c>
      <c r="K2293" s="203">
        <v>949.2</v>
      </c>
      <c r="L2293" s="203" t="s">
        <v>459</v>
      </c>
      <c r="M2293" s="203" t="s">
        <v>7116</v>
      </c>
      <c r="N2293" t="s">
        <v>7117</v>
      </c>
    </row>
    <row r="2294" spans="1:14" x14ac:dyDescent="0.2">
      <c r="A2294" s="246">
        <v>45096</v>
      </c>
      <c r="B2294" s="203" t="s">
        <v>541</v>
      </c>
      <c r="C2294" s="106">
        <v>6630.1</v>
      </c>
      <c r="D2294" s="203" t="s">
        <v>452</v>
      </c>
      <c r="E2294" s="203" t="s">
        <v>7142</v>
      </c>
      <c r="F2294" t="s">
        <v>3265</v>
      </c>
      <c r="G2294" s="129"/>
      <c r="H2294" s="293">
        <v>8</v>
      </c>
      <c r="I2294" s="203">
        <v>677</v>
      </c>
      <c r="J2294" s="204" t="s">
        <v>2937</v>
      </c>
      <c r="K2294" s="203">
        <v>812.4</v>
      </c>
      <c r="L2294" s="203" t="s">
        <v>459</v>
      </c>
      <c r="M2294" s="203" t="s">
        <v>7116</v>
      </c>
      <c r="N2294" t="s">
        <v>7117</v>
      </c>
    </row>
    <row r="2295" spans="1:14" x14ac:dyDescent="0.2">
      <c r="A2295" s="246">
        <v>45096</v>
      </c>
      <c r="B2295" s="203" t="s">
        <v>541</v>
      </c>
      <c r="C2295" s="106">
        <v>6615.1</v>
      </c>
      <c r="D2295" s="203" t="s">
        <v>452</v>
      </c>
      <c r="E2295" s="203" t="s">
        <v>7143</v>
      </c>
      <c r="F2295" t="s">
        <v>3072</v>
      </c>
      <c r="G2295" s="129"/>
      <c r="H2295" s="293">
        <v>8</v>
      </c>
      <c r="I2295" s="203">
        <v>707</v>
      </c>
      <c r="J2295" s="204" t="s">
        <v>2937</v>
      </c>
      <c r="K2295" s="203">
        <v>848.4</v>
      </c>
      <c r="L2295" s="203" t="s">
        <v>459</v>
      </c>
      <c r="M2295" s="203" t="s">
        <v>7116</v>
      </c>
      <c r="N2295" t="s">
        <v>7117</v>
      </c>
    </row>
    <row r="2296" spans="1:14" x14ac:dyDescent="0.2">
      <c r="A2296" s="246">
        <v>45096</v>
      </c>
      <c r="B2296" s="203" t="s">
        <v>541</v>
      </c>
      <c r="C2296" s="106">
        <v>6756.1</v>
      </c>
      <c r="D2296" s="203" t="s">
        <v>452</v>
      </c>
      <c r="E2296" s="203" t="s">
        <v>7147</v>
      </c>
      <c r="F2296" t="s">
        <v>7148</v>
      </c>
      <c r="G2296" s="129"/>
      <c r="H2296" s="293">
        <v>8</v>
      </c>
      <c r="I2296" s="203">
        <v>0</v>
      </c>
      <c r="J2296" s="204" t="s">
        <v>2937</v>
      </c>
      <c r="K2296" s="203">
        <v>182.4</v>
      </c>
      <c r="L2296" s="203" t="s">
        <v>459</v>
      </c>
      <c r="M2296" s="203" t="s">
        <v>7116</v>
      </c>
      <c r="N2296" t="s">
        <v>7117</v>
      </c>
    </row>
    <row r="2297" spans="1:14" x14ac:dyDescent="0.2">
      <c r="A2297" s="246">
        <v>45097</v>
      </c>
      <c r="B2297" s="203" t="s">
        <v>541</v>
      </c>
      <c r="C2297" s="106">
        <v>6615.1</v>
      </c>
      <c r="D2297" s="203" t="s">
        <v>452</v>
      </c>
      <c r="E2297" s="203" t="s">
        <v>7143</v>
      </c>
      <c r="F2297" t="s">
        <v>3072</v>
      </c>
      <c r="G2297" s="129"/>
      <c r="H2297" s="293">
        <v>8</v>
      </c>
      <c r="I2297" s="203">
        <v>707</v>
      </c>
      <c r="J2297" s="204" t="s">
        <v>2937</v>
      </c>
      <c r="K2297" s="203">
        <v>848.4</v>
      </c>
      <c r="L2297" s="203" t="s">
        <v>459</v>
      </c>
      <c r="M2297" s="203" t="s">
        <v>7116</v>
      </c>
      <c r="N2297" t="s">
        <v>7117</v>
      </c>
    </row>
    <row r="2298" spans="1:14" x14ac:dyDescent="0.2">
      <c r="A2298" s="246">
        <v>45097</v>
      </c>
      <c r="B2298" s="203" t="s">
        <v>541</v>
      </c>
      <c r="C2298" s="106">
        <v>6630.1</v>
      </c>
      <c r="D2298" s="203" t="s">
        <v>452</v>
      </c>
      <c r="E2298" s="203" t="s">
        <v>7142</v>
      </c>
      <c r="F2298" t="s">
        <v>3265</v>
      </c>
      <c r="G2298" s="129"/>
      <c r="H2298" s="293">
        <v>8</v>
      </c>
      <c r="I2298" s="203">
        <v>677</v>
      </c>
      <c r="J2298" s="204" t="s">
        <v>2937</v>
      </c>
      <c r="K2298" s="203">
        <v>812.4</v>
      </c>
      <c r="L2298" s="203" t="s">
        <v>459</v>
      </c>
      <c r="M2298" s="203" t="s">
        <v>7116</v>
      </c>
      <c r="N2298" t="s">
        <v>7117</v>
      </c>
    </row>
    <row r="2299" spans="1:14" x14ac:dyDescent="0.2">
      <c r="A2299" s="246">
        <v>45093</v>
      </c>
      <c r="B2299" s="203" t="s">
        <v>541</v>
      </c>
      <c r="C2299" s="106">
        <v>6615.1</v>
      </c>
      <c r="D2299" s="203" t="s">
        <v>452</v>
      </c>
      <c r="E2299" s="203" t="s">
        <v>7123</v>
      </c>
      <c r="F2299" t="s">
        <v>7124</v>
      </c>
      <c r="G2299" s="129"/>
      <c r="H2299" s="293">
        <v>8</v>
      </c>
      <c r="I2299" s="203">
        <v>615</v>
      </c>
      <c r="J2299" s="204" t="s">
        <v>2937</v>
      </c>
      <c r="K2299" s="203">
        <v>738</v>
      </c>
      <c r="L2299" s="203" t="s">
        <v>459</v>
      </c>
      <c r="M2299" s="203" t="s">
        <v>7116</v>
      </c>
      <c r="N2299" t="s">
        <v>7117</v>
      </c>
    </row>
    <row r="2300" spans="1:14" x14ac:dyDescent="0.2">
      <c r="A2300" s="246">
        <v>45097</v>
      </c>
      <c r="B2300" s="203" t="s">
        <v>541</v>
      </c>
      <c r="C2300" s="106">
        <v>6756.1</v>
      </c>
      <c r="D2300" s="203" t="s">
        <v>452</v>
      </c>
      <c r="E2300" s="203" t="s">
        <v>7147</v>
      </c>
      <c r="F2300" t="s">
        <v>7148</v>
      </c>
      <c r="G2300" s="129"/>
      <c r="H2300" s="293">
        <v>8</v>
      </c>
      <c r="I2300" s="203">
        <v>0</v>
      </c>
      <c r="J2300" s="204" t="s">
        <v>2937</v>
      </c>
      <c r="K2300" s="203">
        <v>182.4</v>
      </c>
      <c r="L2300" s="203" t="s">
        <v>459</v>
      </c>
      <c r="M2300" s="203" t="s">
        <v>7116</v>
      </c>
      <c r="N2300" t="s">
        <v>7117</v>
      </c>
    </row>
    <row r="2301" spans="1:14" x14ac:dyDescent="0.2">
      <c r="A2301" s="246">
        <v>45098</v>
      </c>
      <c r="B2301" s="203" t="s">
        <v>541</v>
      </c>
      <c r="C2301" s="106">
        <v>6630.1</v>
      </c>
      <c r="D2301" s="203" t="s">
        <v>452</v>
      </c>
      <c r="E2301" s="203" t="s">
        <v>7142</v>
      </c>
      <c r="F2301" t="s">
        <v>3265</v>
      </c>
      <c r="G2301" s="129"/>
      <c r="H2301" s="293">
        <v>8</v>
      </c>
      <c r="I2301" s="203">
        <v>677</v>
      </c>
      <c r="J2301" s="204" t="s">
        <v>2937</v>
      </c>
      <c r="K2301" s="203">
        <v>812.4</v>
      </c>
      <c r="L2301" s="203" t="s">
        <v>459</v>
      </c>
      <c r="M2301" s="203" t="s">
        <v>7116</v>
      </c>
      <c r="N2301" t="s">
        <v>7117</v>
      </c>
    </row>
    <row r="2302" spans="1:14" x14ac:dyDescent="0.2">
      <c r="A2302" s="246">
        <v>45103</v>
      </c>
      <c r="B2302" s="203" t="s">
        <v>541</v>
      </c>
      <c r="C2302" s="106">
        <v>6615.1</v>
      </c>
      <c r="D2302" s="203" t="s">
        <v>452</v>
      </c>
      <c r="E2302" s="203" t="s">
        <v>7123</v>
      </c>
      <c r="F2302" t="s">
        <v>7124</v>
      </c>
      <c r="G2302" s="129"/>
      <c r="H2302" s="293">
        <v>8</v>
      </c>
      <c r="I2302" s="203">
        <v>615</v>
      </c>
      <c r="J2302" s="204" t="s">
        <v>2937</v>
      </c>
      <c r="K2302" s="203">
        <v>738</v>
      </c>
      <c r="L2302" s="203" t="s">
        <v>459</v>
      </c>
      <c r="M2302" s="203" t="s">
        <v>7116</v>
      </c>
      <c r="N2302" t="s">
        <v>7117</v>
      </c>
    </row>
    <row r="2303" spans="1:14" x14ac:dyDescent="0.2">
      <c r="A2303" s="246">
        <v>45098</v>
      </c>
      <c r="B2303" s="203" t="s">
        <v>541</v>
      </c>
      <c r="C2303" s="106">
        <v>6615.1</v>
      </c>
      <c r="D2303" s="203" t="s">
        <v>452</v>
      </c>
      <c r="E2303" s="203" t="s">
        <v>7143</v>
      </c>
      <c r="F2303" t="s">
        <v>3072</v>
      </c>
      <c r="G2303" s="129"/>
      <c r="H2303" s="293">
        <v>8</v>
      </c>
      <c r="I2303" s="203">
        <v>707</v>
      </c>
      <c r="J2303" s="204" t="s">
        <v>2937</v>
      </c>
      <c r="K2303" s="203">
        <v>848.4</v>
      </c>
      <c r="L2303" s="203" t="s">
        <v>459</v>
      </c>
      <c r="M2303" s="203" t="s">
        <v>7116</v>
      </c>
      <c r="N2303" t="s">
        <v>7117</v>
      </c>
    </row>
    <row r="2304" spans="1:14" x14ac:dyDescent="0.2">
      <c r="A2304" s="246">
        <v>45084</v>
      </c>
      <c r="B2304" s="203" t="s">
        <v>541</v>
      </c>
      <c r="C2304" s="106">
        <v>6615.1</v>
      </c>
      <c r="D2304" s="203" t="s">
        <v>452</v>
      </c>
      <c r="E2304" s="203" t="s">
        <v>7123</v>
      </c>
      <c r="F2304" t="s">
        <v>7124</v>
      </c>
      <c r="G2304" s="129"/>
      <c r="H2304" s="293">
        <v>8</v>
      </c>
      <c r="I2304" s="203">
        <v>615</v>
      </c>
      <c r="J2304" s="204" t="s">
        <v>2937</v>
      </c>
      <c r="K2304" s="203">
        <v>738</v>
      </c>
      <c r="L2304" s="203" t="s">
        <v>459</v>
      </c>
      <c r="M2304" s="203" t="s">
        <v>7116</v>
      </c>
      <c r="N2304" t="s">
        <v>7117</v>
      </c>
    </row>
    <row r="2305" spans="1:14" x14ac:dyDescent="0.2">
      <c r="A2305" s="246">
        <v>45104</v>
      </c>
      <c r="B2305" s="203" t="s">
        <v>541</v>
      </c>
      <c r="C2305" s="106">
        <v>6615.1</v>
      </c>
      <c r="D2305" s="203" t="s">
        <v>452</v>
      </c>
      <c r="E2305" s="203" t="s">
        <v>7123</v>
      </c>
      <c r="F2305" t="s">
        <v>7124</v>
      </c>
      <c r="G2305" s="129"/>
      <c r="H2305" s="293">
        <v>8</v>
      </c>
      <c r="I2305" s="203">
        <v>615</v>
      </c>
      <c r="J2305" s="204" t="s">
        <v>2937</v>
      </c>
      <c r="K2305" s="203">
        <v>738</v>
      </c>
      <c r="L2305" s="203" t="s">
        <v>459</v>
      </c>
      <c r="M2305" s="203" t="s">
        <v>7116</v>
      </c>
      <c r="N2305" t="s">
        <v>7117</v>
      </c>
    </row>
    <row r="2306" spans="1:14" x14ac:dyDescent="0.2">
      <c r="A2306" s="246">
        <v>45099</v>
      </c>
      <c r="B2306" s="203" t="s">
        <v>541</v>
      </c>
      <c r="C2306" s="106">
        <v>6630.1</v>
      </c>
      <c r="D2306" s="203" t="s">
        <v>452</v>
      </c>
      <c r="E2306" s="203" t="s">
        <v>7142</v>
      </c>
      <c r="F2306" t="s">
        <v>3265</v>
      </c>
      <c r="G2306" s="129"/>
      <c r="H2306" s="293">
        <v>8</v>
      </c>
      <c r="I2306" s="203">
        <v>677</v>
      </c>
      <c r="J2306" s="204" t="s">
        <v>2937</v>
      </c>
      <c r="K2306" s="203">
        <v>812.4</v>
      </c>
      <c r="L2306" s="203" t="s">
        <v>459</v>
      </c>
      <c r="M2306" s="203" t="s">
        <v>7116</v>
      </c>
      <c r="N2306" t="s">
        <v>7117</v>
      </c>
    </row>
    <row r="2307" spans="1:14" x14ac:dyDescent="0.2">
      <c r="A2307" s="246">
        <v>45098</v>
      </c>
      <c r="B2307" s="203" t="s">
        <v>541</v>
      </c>
      <c r="C2307" s="106">
        <v>6756.1</v>
      </c>
      <c r="D2307" s="203" t="s">
        <v>452</v>
      </c>
      <c r="E2307" s="203" t="s">
        <v>7147</v>
      </c>
      <c r="F2307" t="s">
        <v>7148</v>
      </c>
      <c r="G2307" s="129"/>
      <c r="H2307" s="293">
        <v>8</v>
      </c>
      <c r="I2307" s="203">
        <v>0</v>
      </c>
      <c r="J2307" s="204" t="s">
        <v>2937</v>
      </c>
      <c r="K2307" s="203">
        <v>182.4</v>
      </c>
      <c r="L2307" s="203" t="s">
        <v>459</v>
      </c>
      <c r="M2307" s="203" t="s">
        <v>7116</v>
      </c>
      <c r="N2307" t="s">
        <v>7117</v>
      </c>
    </row>
    <row r="2308" spans="1:14" x14ac:dyDescent="0.2">
      <c r="A2308" s="246">
        <v>45100</v>
      </c>
      <c r="B2308" s="203" t="s">
        <v>541</v>
      </c>
      <c r="C2308" s="106">
        <v>6630.1</v>
      </c>
      <c r="D2308" s="203" t="s">
        <v>452</v>
      </c>
      <c r="E2308" s="203" t="s">
        <v>7142</v>
      </c>
      <c r="F2308" t="s">
        <v>3265</v>
      </c>
      <c r="G2308" s="129"/>
      <c r="H2308" s="293">
        <v>6.5</v>
      </c>
      <c r="I2308" s="203">
        <v>677</v>
      </c>
      <c r="J2308" s="204" t="s">
        <v>2937</v>
      </c>
      <c r="K2308" s="203">
        <v>812.4</v>
      </c>
      <c r="L2308" s="203" t="s">
        <v>459</v>
      </c>
      <c r="M2308" s="203" t="s">
        <v>7116</v>
      </c>
      <c r="N2308" t="s">
        <v>7117</v>
      </c>
    </row>
    <row r="2309" spans="1:14" x14ac:dyDescent="0.2">
      <c r="A2309" s="246">
        <v>45105</v>
      </c>
      <c r="B2309" s="203" t="s">
        <v>541</v>
      </c>
      <c r="C2309" s="106">
        <v>6615.1</v>
      </c>
      <c r="D2309" s="203" t="s">
        <v>452</v>
      </c>
      <c r="E2309" s="203" t="s">
        <v>7123</v>
      </c>
      <c r="F2309" t="s">
        <v>7124</v>
      </c>
      <c r="G2309" s="129"/>
      <c r="H2309" s="293">
        <v>8</v>
      </c>
      <c r="I2309" s="203">
        <v>615</v>
      </c>
      <c r="J2309" s="204" t="s">
        <v>2937</v>
      </c>
      <c r="K2309" s="203">
        <v>738</v>
      </c>
      <c r="L2309" s="203" t="s">
        <v>459</v>
      </c>
      <c r="M2309" s="203" t="s">
        <v>7116</v>
      </c>
      <c r="N2309" t="s">
        <v>7117</v>
      </c>
    </row>
    <row r="2310" spans="1:14" x14ac:dyDescent="0.2">
      <c r="A2310" s="246">
        <v>45085</v>
      </c>
      <c r="B2310" s="203" t="s">
        <v>541</v>
      </c>
      <c r="C2310" s="106">
        <v>6615.1</v>
      </c>
      <c r="D2310" s="203" t="s">
        <v>452</v>
      </c>
      <c r="E2310" s="203" t="s">
        <v>7123</v>
      </c>
      <c r="F2310" t="s">
        <v>7124</v>
      </c>
      <c r="G2310" s="129"/>
      <c r="H2310" s="293">
        <v>8</v>
      </c>
      <c r="I2310" s="203">
        <v>615</v>
      </c>
      <c r="J2310" s="204" t="s">
        <v>2937</v>
      </c>
      <c r="K2310" s="203">
        <v>738</v>
      </c>
      <c r="L2310" s="203" t="s">
        <v>459</v>
      </c>
      <c r="M2310" s="203" t="s">
        <v>7116</v>
      </c>
      <c r="N2310" t="s">
        <v>7117</v>
      </c>
    </row>
    <row r="2311" spans="1:14" x14ac:dyDescent="0.2">
      <c r="A2311" s="246">
        <v>45103</v>
      </c>
      <c r="B2311" s="203" t="s">
        <v>541</v>
      </c>
      <c r="C2311" s="106">
        <v>6630.1</v>
      </c>
      <c r="D2311" s="203" t="s">
        <v>452</v>
      </c>
      <c r="E2311" s="203" t="s">
        <v>7142</v>
      </c>
      <c r="F2311" t="s">
        <v>3265</v>
      </c>
      <c r="G2311" s="129"/>
      <c r="H2311" s="293">
        <v>8</v>
      </c>
      <c r="I2311" s="203">
        <v>677</v>
      </c>
      <c r="J2311" s="204" t="s">
        <v>2937</v>
      </c>
      <c r="K2311" s="203">
        <v>812.4</v>
      </c>
      <c r="L2311" s="203" t="s">
        <v>459</v>
      </c>
      <c r="M2311" s="203" t="s">
        <v>7116</v>
      </c>
      <c r="N2311" t="s">
        <v>7117</v>
      </c>
    </row>
    <row r="2312" spans="1:14" x14ac:dyDescent="0.2">
      <c r="A2312" s="246">
        <v>45106</v>
      </c>
      <c r="B2312" s="203" t="s">
        <v>541</v>
      </c>
      <c r="C2312" s="106">
        <v>6615.1</v>
      </c>
      <c r="D2312" s="203" t="s">
        <v>452</v>
      </c>
      <c r="E2312" s="203" t="s">
        <v>7123</v>
      </c>
      <c r="F2312" t="s">
        <v>7124</v>
      </c>
      <c r="G2312" s="129"/>
      <c r="H2312" s="293">
        <v>8</v>
      </c>
      <c r="I2312" s="203">
        <v>615</v>
      </c>
      <c r="J2312" s="204" t="s">
        <v>2937</v>
      </c>
      <c r="K2312" s="203">
        <v>738</v>
      </c>
      <c r="L2312" s="203" t="s">
        <v>459</v>
      </c>
      <c r="M2312" s="203" t="s">
        <v>7116</v>
      </c>
      <c r="N2312" t="s">
        <v>7117</v>
      </c>
    </row>
    <row r="2313" spans="1:14" x14ac:dyDescent="0.2">
      <c r="A2313" s="246">
        <v>45104</v>
      </c>
      <c r="B2313" s="203" t="s">
        <v>541</v>
      </c>
      <c r="C2313" s="106">
        <v>6667.1</v>
      </c>
      <c r="D2313" s="203" t="s">
        <v>452</v>
      </c>
      <c r="E2313" s="203" t="s">
        <v>7143</v>
      </c>
      <c r="F2313" t="s">
        <v>3072</v>
      </c>
      <c r="G2313" s="129"/>
      <c r="H2313" s="293">
        <v>4</v>
      </c>
      <c r="I2313" s="203">
        <v>707</v>
      </c>
      <c r="J2313" s="204" t="s">
        <v>2937</v>
      </c>
      <c r="K2313" s="203">
        <v>848.4</v>
      </c>
      <c r="L2313" s="203" t="s">
        <v>459</v>
      </c>
      <c r="M2313" s="203" t="s">
        <v>7116</v>
      </c>
      <c r="N2313" t="s">
        <v>7117</v>
      </c>
    </row>
    <row r="2314" spans="1:14" x14ac:dyDescent="0.2">
      <c r="A2314" s="246">
        <v>45099</v>
      </c>
      <c r="B2314" s="203" t="s">
        <v>541</v>
      </c>
      <c r="C2314" s="106">
        <v>6756.1</v>
      </c>
      <c r="D2314" s="203" t="s">
        <v>452</v>
      </c>
      <c r="E2314" s="203" t="s">
        <v>7147</v>
      </c>
      <c r="F2314" t="s">
        <v>7148</v>
      </c>
      <c r="G2314" s="129"/>
      <c r="H2314" s="293">
        <v>8</v>
      </c>
      <c r="I2314" s="203">
        <v>0</v>
      </c>
      <c r="J2314" s="204" t="s">
        <v>2937</v>
      </c>
      <c r="K2314" s="203">
        <v>182.4</v>
      </c>
      <c r="L2314" s="203" t="s">
        <v>459</v>
      </c>
      <c r="M2314" s="203" t="s">
        <v>7116</v>
      </c>
      <c r="N2314" t="s">
        <v>7117</v>
      </c>
    </row>
    <row r="2315" spans="1:14" x14ac:dyDescent="0.2">
      <c r="A2315" s="246">
        <v>45104</v>
      </c>
      <c r="B2315" s="203" t="s">
        <v>541</v>
      </c>
      <c r="C2315" s="106">
        <v>6630.1</v>
      </c>
      <c r="D2315" s="203" t="s">
        <v>452</v>
      </c>
      <c r="E2315" s="203" t="s">
        <v>7142</v>
      </c>
      <c r="F2315" t="s">
        <v>3265</v>
      </c>
      <c r="G2315" s="129"/>
      <c r="H2315" s="293">
        <v>8</v>
      </c>
      <c r="I2315" s="203">
        <v>677</v>
      </c>
      <c r="J2315" s="204" t="s">
        <v>2937</v>
      </c>
      <c r="K2315" s="203">
        <v>812.4</v>
      </c>
      <c r="L2315" s="203" t="s">
        <v>459</v>
      </c>
      <c r="M2315" s="203" t="s">
        <v>7116</v>
      </c>
      <c r="N2315" t="s">
        <v>7117</v>
      </c>
    </row>
    <row r="2316" spans="1:14" x14ac:dyDescent="0.2">
      <c r="A2316" s="246">
        <v>45107</v>
      </c>
      <c r="B2316" s="203" t="s">
        <v>541</v>
      </c>
      <c r="C2316" s="106">
        <v>6615.1</v>
      </c>
      <c r="D2316" s="203" t="s">
        <v>452</v>
      </c>
      <c r="E2316" s="203" t="s">
        <v>7123</v>
      </c>
      <c r="F2316" t="s">
        <v>7124</v>
      </c>
      <c r="G2316" s="129"/>
      <c r="H2316" s="293">
        <v>8</v>
      </c>
      <c r="I2316" s="203">
        <v>615</v>
      </c>
      <c r="J2316" s="204" t="s">
        <v>2937</v>
      </c>
      <c r="K2316" s="203">
        <v>738</v>
      </c>
      <c r="L2316" s="203" t="s">
        <v>459</v>
      </c>
      <c r="M2316" s="203" t="s">
        <v>7116</v>
      </c>
      <c r="N2316" t="s">
        <v>7117</v>
      </c>
    </row>
    <row r="2317" spans="1:14" x14ac:dyDescent="0.2">
      <c r="A2317" s="246">
        <v>45105</v>
      </c>
      <c r="B2317" s="203" t="s">
        <v>541</v>
      </c>
      <c r="C2317" s="106">
        <v>6667.1</v>
      </c>
      <c r="D2317" s="203" t="s">
        <v>452</v>
      </c>
      <c r="E2317" s="203" t="s">
        <v>7143</v>
      </c>
      <c r="F2317" t="s">
        <v>3072</v>
      </c>
      <c r="G2317" s="129"/>
      <c r="H2317" s="293">
        <v>4</v>
      </c>
      <c r="I2317" s="203">
        <v>707</v>
      </c>
      <c r="J2317" s="204" t="s">
        <v>2937</v>
      </c>
      <c r="K2317" s="203">
        <v>848.4</v>
      </c>
      <c r="L2317" s="203" t="s">
        <v>459</v>
      </c>
      <c r="M2317" s="203" t="s">
        <v>7116</v>
      </c>
      <c r="N2317" t="s">
        <v>7117</v>
      </c>
    </row>
    <row r="2318" spans="1:14" x14ac:dyDescent="0.2">
      <c r="A2318" s="246">
        <v>45105</v>
      </c>
      <c r="B2318" s="203" t="s">
        <v>541</v>
      </c>
      <c r="C2318" s="106">
        <v>6630.1</v>
      </c>
      <c r="D2318" s="203" t="s">
        <v>452</v>
      </c>
      <c r="E2318" s="203" t="s">
        <v>7142</v>
      </c>
      <c r="F2318" t="s">
        <v>3265</v>
      </c>
      <c r="G2318" s="129"/>
      <c r="H2318" s="293">
        <v>8</v>
      </c>
      <c r="I2318" s="203">
        <v>677</v>
      </c>
      <c r="J2318" s="204" t="s">
        <v>2937</v>
      </c>
      <c r="K2318" s="203">
        <v>812.4</v>
      </c>
      <c r="L2318" s="203" t="s">
        <v>459</v>
      </c>
      <c r="M2318" s="203" t="s">
        <v>7116</v>
      </c>
      <c r="N2318" t="s">
        <v>7117</v>
      </c>
    </row>
    <row r="2319" spans="1:14" x14ac:dyDescent="0.2">
      <c r="A2319" s="246">
        <v>45100</v>
      </c>
      <c r="B2319" s="203" t="s">
        <v>541</v>
      </c>
      <c r="C2319" s="106">
        <v>6756.1</v>
      </c>
      <c r="D2319" s="203" t="s">
        <v>452</v>
      </c>
      <c r="E2319" s="203" t="s">
        <v>7147</v>
      </c>
      <c r="F2319" t="s">
        <v>7148</v>
      </c>
      <c r="G2319" s="129"/>
      <c r="H2319" s="293">
        <v>8</v>
      </c>
      <c r="I2319" s="203">
        <v>0</v>
      </c>
      <c r="J2319" s="204" t="s">
        <v>2937</v>
      </c>
      <c r="K2319" s="203">
        <v>182.4</v>
      </c>
      <c r="L2319" s="203" t="s">
        <v>459</v>
      </c>
      <c r="M2319" s="203" t="s">
        <v>7116</v>
      </c>
      <c r="N2319" t="s">
        <v>7117</v>
      </c>
    </row>
    <row r="2320" spans="1:14" x14ac:dyDescent="0.2">
      <c r="A2320" s="246">
        <v>45106</v>
      </c>
      <c r="B2320" s="203" t="s">
        <v>541</v>
      </c>
      <c r="C2320" s="106">
        <v>6630.1</v>
      </c>
      <c r="D2320" s="203" t="s">
        <v>452</v>
      </c>
      <c r="E2320" s="203" t="s">
        <v>7142</v>
      </c>
      <c r="F2320" t="s">
        <v>3265</v>
      </c>
      <c r="G2320" s="129"/>
      <c r="H2320" s="293">
        <v>4</v>
      </c>
      <c r="I2320" s="203">
        <v>677</v>
      </c>
      <c r="J2320" s="204" t="s">
        <v>2937</v>
      </c>
      <c r="K2320" s="203">
        <v>812.4</v>
      </c>
      <c r="L2320" s="203" t="s">
        <v>459</v>
      </c>
      <c r="M2320" s="203" t="s">
        <v>7116</v>
      </c>
      <c r="N2320" t="s">
        <v>7117</v>
      </c>
    </row>
    <row r="2321" spans="1:14" x14ac:dyDescent="0.2">
      <c r="A2321" s="246">
        <v>45093</v>
      </c>
      <c r="B2321" s="203" t="s">
        <v>541</v>
      </c>
      <c r="C2321" s="106">
        <v>6615.1</v>
      </c>
      <c r="D2321" s="203" t="s">
        <v>452</v>
      </c>
      <c r="E2321" s="203" t="s">
        <v>7143</v>
      </c>
      <c r="F2321" t="s">
        <v>3072</v>
      </c>
      <c r="G2321" s="129"/>
      <c r="H2321" s="293">
        <v>8</v>
      </c>
      <c r="I2321" s="203">
        <v>707</v>
      </c>
      <c r="J2321" s="204" t="s">
        <v>2937</v>
      </c>
      <c r="K2321" s="203">
        <v>848.4</v>
      </c>
      <c r="L2321" s="203" t="s">
        <v>459</v>
      </c>
      <c r="M2321" s="203" t="s">
        <v>7116</v>
      </c>
      <c r="N2321" t="s">
        <v>7117</v>
      </c>
    </row>
    <row r="2322" spans="1:14" x14ac:dyDescent="0.2">
      <c r="A2322" s="246">
        <v>45100</v>
      </c>
      <c r="B2322" s="203" t="s">
        <v>541</v>
      </c>
      <c r="C2322" s="106">
        <v>6667.1</v>
      </c>
      <c r="D2322" s="203" t="s">
        <v>452</v>
      </c>
      <c r="E2322" s="203" t="s">
        <v>7143</v>
      </c>
      <c r="F2322" t="s">
        <v>3072</v>
      </c>
      <c r="G2322" s="129"/>
      <c r="H2322" s="293">
        <v>7</v>
      </c>
      <c r="I2322" s="203">
        <v>707</v>
      </c>
      <c r="J2322" s="204" t="s">
        <v>2937</v>
      </c>
      <c r="K2322" s="203">
        <v>848.4</v>
      </c>
      <c r="L2322" s="203" t="s">
        <v>459</v>
      </c>
      <c r="M2322" s="203" t="s">
        <v>7116</v>
      </c>
      <c r="N2322" t="s">
        <v>7117</v>
      </c>
    </row>
    <row r="2323" spans="1:14" x14ac:dyDescent="0.2">
      <c r="A2323" s="246">
        <v>45093</v>
      </c>
      <c r="B2323" s="203" t="s">
        <v>541</v>
      </c>
      <c r="C2323" s="106">
        <v>6630.1</v>
      </c>
      <c r="D2323" s="203" t="s">
        <v>452</v>
      </c>
      <c r="E2323" s="203" t="s">
        <v>7142</v>
      </c>
      <c r="F2323" t="s">
        <v>3265</v>
      </c>
      <c r="G2323" s="129"/>
      <c r="H2323" s="293">
        <v>8</v>
      </c>
      <c r="I2323" s="203">
        <v>677</v>
      </c>
      <c r="J2323" s="204" t="s">
        <v>2937</v>
      </c>
      <c r="K2323" s="203">
        <v>812.4</v>
      </c>
      <c r="L2323" s="203" t="s">
        <v>459</v>
      </c>
      <c r="M2323" s="203" t="s">
        <v>7116</v>
      </c>
      <c r="N2323" t="s">
        <v>7117</v>
      </c>
    </row>
    <row r="2324" spans="1:14" x14ac:dyDescent="0.2">
      <c r="A2324" s="246">
        <v>45097</v>
      </c>
      <c r="B2324" s="203" t="s">
        <v>541</v>
      </c>
      <c r="C2324" s="106">
        <v>6615.1</v>
      </c>
      <c r="D2324" s="203" t="s">
        <v>452</v>
      </c>
      <c r="E2324" s="203" t="s">
        <v>7123</v>
      </c>
      <c r="F2324" t="s">
        <v>7124</v>
      </c>
      <c r="G2324" s="129"/>
      <c r="H2324" s="293">
        <v>8</v>
      </c>
      <c r="I2324" s="203">
        <v>615</v>
      </c>
      <c r="J2324" s="204" t="s">
        <v>2937</v>
      </c>
      <c r="K2324" s="203">
        <v>738</v>
      </c>
      <c r="L2324" s="203" t="s">
        <v>459</v>
      </c>
      <c r="M2324" s="203" t="s">
        <v>7116</v>
      </c>
      <c r="N2324" t="s">
        <v>7117</v>
      </c>
    </row>
    <row r="2325" spans="1:14" x14ac:dyDescent="0.2">
      <c r="A2325" s="246">
        <v>45093</v>
      </c>
      <c r="B2325" s="203" t="s">
        <v>541</v>
      </c>
      <c r="C2325" s="106">
        <v>6756.1</v>
      </c>
      <c r="D2325" s="203" t="s">
        <v>452</v>
      </c>
      <c r="E2325" s="203" t="s">
        <v>7147</v>
      </c>
      <c r="F2325" t="s">
        <v>7148</v>
      </c>
      <c r="G2325" s="129"/>
      <c r="H2325" s="293">
        <v>1</v>
      </c>
      <c r="I2325" s="203">
        <v>0</v>
      </c>
      <c r="J2325" s="204" t="s">
        <v>2937</v>
      </c>
      <c r="K2325" s="203">
        <v>182.4</v>
      </c>
      <c r="L2325" s="203" t="s">
        <v>459</v>
      </c>
      <c r="M2325" s="203" t="s">
        <v>7116</v>
      </c>
      <c r="N2325" t="s">
        <v>7117</v>
      </c>
    </row>
    <row r="2326" spans="1:14" x14ac:dyDescent="0.2">
      <c r="A2326" s="246">
        <v>45103</v>
      </c>
      <c r="B2326" s="203" t="s">
        <v>541</v>
      </c>
      <c r="C2326" s="106">
        <v>6615.1</v>
      </c>
      <c r="D2326" s="203" t="s">
        <v>452</v>
      </c>
      <c r="E2326" s="203" t="s">
        <v>7143</v>
      </c>
      <c r="F2326" t="s">
        <v>3072</v>
      </c>
      <c r="G2326" s="129"/>
      <c r="H2326" s="293">
        <v>8</v>
      </c>
      <c r="I2326" s="203">
        <v>707</v>
      </c>
      <c r="J2326" s="204" t="s">
        <v>2937</v>
      </c>
      <c r="K2326" s="203">
        <v>848.4</v>
      </c>
      <c r="L2326" s="203" t="s">
        <v>459</v>
      </c>
      <c r="M2326" s="203" t="s">
        <v>7116</v>
      </c>
      <c r="N2326" t="s">
        <v>7117</v>
      </c>
    </row>
    <row r="2327" spans="1:14" x14ac:dyDescent="0.2">
      <c r="A2327" s="246">
        <v>45086</v>
      </c>
      <c r="B2327" s="203" t="s">
        <v>541</v>
      </c>
      <c r="C2327" s="106">
        <v>6615.1</v>
      </c>
      <c r="D2327" s="203" t="s">
        <v>452</v>
      </c>
      <c r="E2327" s="203" t="s">
        <v>7123</v>
      </c>
      <c r="F2327" t="s">
        <v>7124</v>
      </c>
      <c r="G2327" s="129"/>
      <c r="H2327" s="293">
        <v>8</v>
      </c>
      <c r="I2327" s="203">
        <v>615</v>
      </c>
      <c r="J2327" s="204" t="s">
        <v>2937</v>
      </c>
      <c r="K2327" s="203">
        <v>738</v>
      </c>
      <c r="L2327" s="203" t="s">
        <v>459</v>
      </c>
      <c r="M2327" s="203" t="s">
        <v>7116</v>
      </c>
      <c r="N2327" t="s">
        <v>7117</v>
      </c>
    </row>
    <row r="2328" spans="1:14" x14ac:dyDescent="0.2">
      <c r="A2328" s="246">
        <v>45104</v>
      </c>
      <c r="B2328" s="203" t="s">
        <v>541</v>
      </c>
      <c r="C2328" s="106">
        <v>6615.1</v>
      </c>
      <c r="D2328" s="203" t="s">
        <v>452</v>
      </c>
      <c r="E2328" s="203" t="s">
        <v>7143</v>
      </c>
      <c r="F2328" t="s">
        <v>3072</v>
      </c>
      <c r="G2328" s="129"/>
      <c r="H2328" s="293">
        <v>4</v>
      </c>
      <c r="I2328" s="203">
        <v>707</v>
      </c>
      <c r="J2328" s="204" t="s">
        <v>2937</v>
      </c>
      <c r="K2328" s="203">
        <v>848.4</v>
      </c>
      <c r="L2328" s="203" t="s">
        <v>459</v>
      </c>
      <c r="M2328" s="203" t="s">
        <v>7116</v>
      </c>
      <c r="N2328" t="s">
        <v>7117</v>
      </c>
    </row>
    <row r="2329" spans="1:14" x14ac:dyDescent="0.2">
      <c r="A2329" s="246">
        <v>45098</v>
      </c>
      <c r="B2329" s="203" t="s">
        <v>541</v>
      </c>
      <c r="C2329" s="106">
        <v>6615.1</v>
      </c>
      <c r="D2329" s="203" t="s">
        <v>452</v>
      </c>
      <c r="E2329" s="203" t="s">
        <v>7123</v>
      </c>
      <c r="F2329" t="s">
        <v>7124</v>
      </c>
      <c r="G2329" s="129"/>
      <c r="H2329" s="293">
        <v>8</v>
      </c>
      <c r="I2329" s="203">
        <v>615</v>
      </c>
      <c r="J2329" s="204" t="s">
        <v>2937</v>
      </c>
      <c r="K2329" s="203">
        <v>738</v>
      </c>
      <c r="L2329" s="203" t="s">
        <v>459</v>
      </c>
      <c r="M2329" s="203" t="s">
        <v>7116</v>
      </c>
      <c r="N2329" t="s">
        <v>7117</v>
      </c>
    </row>
    <row r="2330" spans="1:14" x14ac:dyDescent="0.2">
      <c r="A2330" s="246">
        <v>45093</v>
      </c>
      <c r="B2330" s="203" t="s">
        <v>541</v>
      </c>
      <c r="C2330" s="106">
        <v>6374.1</v>
      </c>
      <c r="D2330" s="203" t="s">
        <v>452</v>
      </c>
      <c r="E2330" s="203" t="s">
        <v>7147</v>
      </c>
      <c r="F2330" t="s">
        <v>7148</v>
      </c>
      <c r="G2330" s="129"/>
      <c r="H2330" s="293">
        <v>7</v>
      </c>
      <c r="I2330" s="203">
        <v>0</v>
      </c>
      <c r="J2330" s="204" t="s">
        <v>2937</v>
      </c>
      <c r="K2330" s="203">
        <v>182.4</v>
      </c>
      <c r="L2330" s="203" t="s">
        <v>459</v>
      </c>
      <c r="M2330" s="203" t="s">
        <v>7116</v>
      </c>
      <c r="N2330" t="s">
        <v>7117</v>
      </c>
    </row>
    <row r="2331" spans="1:14" x14ac:dyDescent="0.2">
      <c r="A2331" s="246">
        <v>45089</v>
      </c>
      <c r="B2331" s="203" t="s">
        <v>541</v>
      </c>
      <c r="C2331" s="106">
        <v>6615.1</v>
      </c>
      <c r="D2331" s="203" t="s">
        <v>452</v>
      </c>
      <c r="E2331" s="203" t="s">
        <v>7123</v>
      </c>
      <c r="F2331" t="s">
        <v>7124</v>
      </c>
      <c r="G2331" s="129"/>
      <c r="H2331" s="293">
        <v>8</v>
      </c>
      <c r="I2331" s="203">
        <v>615</v>
      </c>
      <c r="J2331" s="204" t="s">
        <v>2937</v>
      </c>
      <c r="K2331" s="203">
        <v>738</v>
      </c>
      <c r="L2331" s="203" t="s">
        <v>459</v>
      </c>
      <c r="M2331" s="203" t="s">
        <v>7116</v>
      </c>
      <c r="N2331" t="s">
        <v>7117</v>
      </c>
    </row>
    <row r="2332" spans="1:14" x14ac:dyDescent="0.2">
      <c r="A2332" s="246">
        <v>45090</v>
      </c>
      <c r="B2332" s="203" t="s">
        <v>541</v>
      </c>
      <c r="C2332" s="106">
        <v>6615.1</v>
      </c>
      <c r="D2332" s="203" t="s">
        <v>452</v>
      </c>
      <c r="E2332" s="203" t="s">
        <v>7123</v>
      </c>
      <c r="F2332" t="s">
        <v>7124</v>
      </c>
      <c r="G2332" s="129"/>
      <c r="H2332" s="293">
        <v>8</v>
      </c>
      <c r="I2332" s="203">
        <v>615</v>
      </c>
      <c r="J2332" s="204" t="s">
        <v>2937</v>
      </c>
      <c r="K2332" s="203">
        <v>738</v>
      </c>
      <c r="L2332" s="203" t="s">
        <v>459</v>
      </c>
      <c r="M2332" s="203" t="s">
        <v>7116</v>
      </c>
      <c r="N2332" t="s">
        <v>7117</v>
      </c>
    </row>
    <row r="2333" spans="1:14" x14ac:dyDescent="0.2">
      <c r="A2333" s="246">
        <v>45105</v>
      </c>
      <c r="B2333" s="203" t="s">
        <v>541</v>
      </c>
      <c r="C2333" s="106">
        <v>6615.1</v>
      </c>
      <c r="D2333" s="203" t="s">
        <v>452</v>
      </c>
      <c r="E2333" s="203" t="s">
        <v>7143</v>
      </c>
      <c r="F2333" t="s">
        <v>3072</v>
      </c>
      <c r="G2333" s="129"/>
      <c r="H2333" s="293">
        <v>4</v>
      </c>
      <c r="I2333" s="203">
        <v>707</v>
      </c>
      <c r="J2333" s="204" t="s">
        <v>2937</v>
      </c>
      <c r="K2333" s="203">
        <v>848.4</v>
      </c>
      <c r="L2333" s="203" t="s">
        <v>459</v>
      </c>
      <c r="M2333" s="203" t="s">
        <v>7116</v>
      </c>
      <c r="N2333" t="s">
        <v>7117</v>
      </c>
    </row>
    <row r="2334" spans="1:14" x14ac:dyDescent="0.2">
      <c r="A2334" s="246">
        <v>45099</v>
      </c>
      <c r="B2334" s="203" t="s">
        <v>541</v>
      </c>
      <c r="C2334" s="106">
        <v>6615.1</v>
      </c>
      <c r="D2334" s="203" t="s">
        <v>452</v>
      </c>
      <c r="E2334" s="203" t="s">
        <v>7123</v>
      </c>
      <c r="F2334" t="s">
        <v>7124</v>
      </c>
      <c r="G2334" s="129"/>
      <c r="H2334" s="293">
        <v>8</v>
      </c>
      <c r="I2334" s="203">
        <v>615</v>
      </c>
      <c r="J2334" s="204" t="s">
        <v>2937</v>
      </c>
      <c r="K2334" s="203">
        <v>738</v>
      </c>
      <c r="L2334" s="203" t="s">
        <v>459</v>
      </c>
      <c r="M2334" s="203" t="s">
        <v>7116</v>
      </c>
      <c r="N2334" t="s">
        <v>7117</v>
      </c>
    </row>
    <row r="2335" spans="1:14" x14ac:dyDescent="0.2">
      <c r="A2335" s="246">
        <v>45091</v>
      </c>
      <c r="B2335" s="203" t="s">
        <v>541</v>
      </c>
      <c r="C2335" s="106">
        <v>6615.1</v>
      </c>
      <c r="D2335" s="203" t="s">
        <v>452</v>
      </c>
      <c r="E2335" s="203" t="s">
        <v>7123</v>
      </c>
      <c r="F2335" t="s">
        <v>7124</v>
      </c>
      <c r="G2335" s="129"/>
      <c r="H2335" s="293">
        <v>8</v>
      </c>
      <c r="I2335" s="203">
        <v>615</v>
      </c>
      <c r="J2335" s="204" t="s">
        <v>2937</v>
      </c>
      <c r="K2335" s="203">
        <v>738</v>
      </c>
      <c r="L2335" s="203" t="s">
        <v>459</v>
      </c>
      <c r="M2335" s="203" t="s">
        <v>7116</v>
      </c>
      <c r="N2335" t="s">
        <v>7117</v>
      </c>
    </row>
    <row r="2336" spans="1:14" x14ac:dyDescent="0.2">
      <c r="A2336" s="246">
        <v>45103</v>
      </c>
      <c r="B2336" s="203" t="s">
        <v>541</v>
      </c>
      <c r="C2336" s="106">
        <v>6756.1</v>
      </c>
      <c r="D2336" s="203" t="s">
        <v>452</v>
      </c>
      <c r="E2336" s="203" t="s">
        <v>7147</v>
      </c>
      <c r="F2336" t="s">
        <v>7148</v>
      </c>
      <c r="G2336" s="129"/>
      <c r="H2336" s="293">
        <v>8</v>
      </c>
      <c r="I2336" s="203">
        <v>0</v>
      </c>
      <c r="J2336" s="204" t="s">
        <v>2937</v>
      </c>
      <c r="K2336" s="203">
        <v>182.4</v>
      </c>
      <c r="L2336" s="203" t="s">
        <v>459</v>
      </c>
      <c r="M2336" s="203" t="s">
        <v>7116</v>
      </c>
      <c r="N2336" t="s">
        <v>7117</v>
      </c>
    </row>
    <row r="2337" spans="1:14" x14ac:dyDescent="0.2">
      <c r="A2337" s="246">
        <v>45100</v>
      </c>
      <c r="B2337" s="203" t="s">
        <v>541</v>
      </c>
      <c r="C2337" s="106">
        <v>6615.1</v>
      </c>
      <c r="D2337" s="203" t="s">
        <v>452</v>
      </c>
      <c r="E2337" s="203" t="s">
        <v>7123</v>
      </c>
      <c r="F2337" t="s">
        <v>7124</v>
      </c>
      <c r="G2337" s="129"/>
      <c r="H2337" s="293">
        <v>8</v>
      </c>
      <c r="I2337" s="203">
        <v>615</v>
      </c>
      <c r="J2337" s="204" t="s">
        <v>2937</v>
      </c>
      <c r="K2337" s="203">
        <v>738</v>
      </c>
      <c r="L2337" s="203" t="s">
        <v>459</v>
      </c>
      <c r="M2337" s="203" t="s">
        <v>7116</v>
      </c>
      <c r="N2337" t="s">
        <v>7117</v>
      </c>
    </row>
    <row r="2338" spans="1:14" x14ac:dyDescent="0.2">
      <c r="A2338" s="246">
        <v>45092</v>
      </c>
      <c r="B2338" s="203" t="s">
        <v>541</v>
      </c>
      <c r="C2338" s="106">
        <v>6615.1</v>
      </c>
      <c r="D2338" s="203" t="s">
        <v>452</v>
      </c>
      <c r="E2338" s="203" t="s">
        <v>7123</v>
      </c>
      <c r="F2338" t="s">
        <v>7124</v>
      </c>
      <c r="G2338" s="129"/>
      <c r="H2338" s="293">
        <v>8</v>
      </c>
      <c r="I2338" s="203">
        <v>615</v>
      </c>
      <c r="J2338" s="204" t="s">
        <v>2937</v>
      </c>
      <c r="K2338" s="203">
        <v>738</v>
      </c>
      <c r="L2338" s="203" t="s">
        <v>459</v>
      </c>
      <c r="M2338" s="203" t="s">
        <v>7116</v>
      </c>
      <c r="N2338" t="s">
        <v>7117</v>
      </c>
    </row>
    <row r="2339" spans="1:14" x14ac:dyDescent="0.2">
      <c r="A2339" s="246">
        <v>45106</v>
      </c>
      <c r="B2339" s="203" t="s">
        <v>541</v>
      </c>
      <c r="C2339" s="106">
        <v>6615.1</v>
      </c>
      <c r="D2339" s="203" t="s">
        <v>452</v>
      </c>
      <c r="E2339" s="203" t="s">
        <v>7143</v>
      </c>
      <c r="F2339" t="s">
        <v>3072</v>
      </c>
      <c r="G2339" s="129"/>
      <c r="H2339" s="293">
        <v>8</v>
      </c>
      <c r="I2339" s="203">
        <v>707</v>
      </c>
      <c r="J2339" s="204" t="s">
        <v>2937</v>
      </c>
      <c r="K2339" s="203">
        <v>848.4</v>
      </c>
      <c r="L2339" s="203" t="s">
        <v>459</v>
      </c>
      <c r="M2339" s="203" t="s">
        <v>7116</v>
      </c>
      <c r="N2339" t="s">
        <v>7117</v>
      </c>
    </row>
    <row r="2340" spans="1:14" x14ac:dyDescent="0.2">
      <c r="A2340" s="246">
        <v>45107</v>
      </c>
      <c r="B2340" s="203" t="s">
        <v>541</v>
      </c>
      <c r="C2340" s="106">
        <v>6615.1</v>
      </c>
      <c r="D2340" s="203" t="s">
        <v>452</v>
      </c>
      <c r="E2340" s="203" t="s">
        <v>7143</v>
      </c>
      <c r="F2340" t="s">
        <v>3072</v>
      </c>
      <c r="G2340" s="129"/>
      <c r="H2340" s="293">
        <v>8</v>
      </c>
      <c r="I2340" s="203">
        <v>707</v>
      </c>
      <c r="J2340" s="204" t="s">
        <v>2937</v>
      </c>
      <c r="K2340" s="203">
        <v>848.4</v>
      </c>
      <c r="L2340" s="203" t="s">
        <v>459</v>
      </c>
      <c r="M2340" s="203" t="s">
        <v>7116</v>
      </c>
      <c r="N2340" t="s">
        <v>7117</v>
      </c>
    </row>
    <row r="2341" spans="1:14" x14ac:dyDescent="0.2">
      <c r="A2341" s="246">
        <v>45104</v>
      </c>
      <c r="B2341" s="203" t="s">
        <v>541</v>
      </c>
      <c r="C2341" s="106">
        <v>6756.1</v>
      </c>
      <c r="D2341" s="203" t="s">
        <v>452</v>
      </c>
      <c r="E2341" s="203" t="s">
        <v>7147</v>
      </c>
      <c r="F2341" t="s">
        <v>7148</v>
      </c>
      <c r="G2341" s="129"/>
      <c r="H2341" s="293">
        <v>8</v>
      </c>
      <c r="I2341" s="203">
        <v>0</v>
      </c>
      <c r="J2341" s="204" t="s">
        <v>2937</v>
      </c>
      <c r="K2341" s="203">
        <v>182.4</v>
      </c>
      <c r="L2341" s="203" t="s">
        <v>459</v>
      </c>
      <c r="M2341" s="203" t="s">
        <v>7116</v>
      </c>
      <c r="N2341" t="s">
        <v>7117</v>
      </c>
    </row>
    <row r="2342" spans="1:14" x14ac:dyDescent="0.2">
      <c r="A2342" s="246">
        <v>45078</v>
      </c>
      <c r="B2342" s="203" t="s">
        <v>541</v>
      </c>
      <c r="C2342" s="106">
        <v>6615.1</v>
      </c>
      <c r="D2342" s="203" t="s">
        <v>452</v>
      </c>
      <c r="E2342" s="203" t="s">
        <v>7123</v>
      </c>
      <c r="F2342" t="s">
        <v>7124</v>
      </c>
      <c r="G2342" s="129"/>
      <c r="H2342" s="293">
        <v>8</v>
      </c>
      <c r="I2342" s="203">
        <v>615</v>
      </c>
      <c r="J2342" s="204" t="s">
        <v>2937</v>
      </c>
      <c r="K2342" s="203">
        <v>738</v>
      </c>
      <c r="L2342" s="203" t="s">
        <v>459</v>
      </c>
      <c r="M2342" s="203" t="s">
        <v>7116</v>
      </c>
      <c r="N2342" t="s">
        <v>7117</v>
      </c>
    </row>
    <row r="2343" spans="1:14" x14ac:dyDescent="0.2">
      <c r="A2343" s="246">
        <v>45105</v>
      </c>
      <c r="B2343" s="203" t="s">
        <v>541</v>
      </c>
      <c r="C2343" s="106">
        <v>6756.1</v>
      </c>
      <c r="D2343" s="203" t="s">
        <v>452</v>
      </c>
      <c r="E2343" s="203" t="s">
        <v>7147</v>
      </c>
      <c r="F2343" t="s">
        <v>7148</v>
      </c>
      <c r="G2343" s="129"/>
      <c r="H2343" s="293">
        <v>8</v>
      </c>
      <c r="I2343" s="203">
        <v>0</v>
      </c>
      <c r="J2343" s="204" t="s">
        <v>2937</v>
      </c>
      <c r="K2343" s="203">
        <v>182.4</v>
      </c>
      <c r="L2343" s="203" t="s">
        <v>459</v>
      </c>
      <c r="M2343" s="203" t="s">
        <v>7116</v>
      </c>
      <c r="N2343" t="s">
        <v>7117</v>
      </c>
    </row>
    <row r="2344" spans="1:14" x14ac:dyDescent="0.2">
      <c r="A2344" s="246">
        <v>45106</v>
      </c>
      <c r="B2344" s="203" t="s">
        <v>541</v>
      </c>
      <c r="C2344" s="106">
        <v>6756.1</v>
      </c>
      <c r="D2344" s="203" t="s">
        <v>452</v>
      </c>
      <c r="E2344" s="203" t="s">
        <v>7147</v>
      </c>
      <c r="F2344" t="s">
        <v>7148</v>
      </c>
      <c r="G2344" s="129"/>
      <c r="H2344" s="293">
        <v>8</v>
      </c>
      <c r="I2344" s="203">
        <v>0</v>
      </c>
      <c r="J2344" s="204" t="s">
        <v>2937</v>
      </c>
      <c r="K2344" s="203">
        <v>182.4</v>
      </c>
      <c r="L2344" s="203" t="s">
        <v>459</v>
      </c>
      <c r="M2344" s="203" t="s">
        <v>7116</v>
      </c>
      <c r="N2344" t="s">
        <v>7117</v>
      </c>
    </row>
    <row r="2345" spans="1:14" x14ac:dyDescent="0.2">
      <c r="A2345" s="246">
        <v>45079</v>
      </c>
      <c r="B2345" s="203" t="s">
        <v>541</v>
      </c>
      <c r="C2345" s="106">
        <v>6615.1</v>
      </c>
      <c r="D2345" s="203" t="s">
        <v>452</v>
      </c>
      <c r="E2345" s="203" t="s">
        <v>7123</v>
      </c>
      <c r="F2345" t="s">
        <v>7124</v>
      </c>
      <c r="G2345" s="129"/>
      <c r="H2345" s="293">
        <v>8</v>
      </c>
      <c r="I2345" s="203">
        <v>615</v>
      </c>
      <c r="J2345" s="204" t="s">
        <v>2937</v>
      </c>
      <c r="K2345" s="203">
        <v>738</v>
      </c>
      <c r="L2345" s="203" t="s">
        <v>459</v>
      </c>
      <c r="M2345" s="203" t="s">
        <v>7116</v>
      </c>
      <c r="N2345" t="s">
        <v>7117</v>
      </c>
    </row>
    <row r="2346" spans="1:14" x14ac:dyDescent="0.2">
      <c r="A2346" s="246">
        <v>45107</v>
      </c>
      <c r="B2346" s="203" t="s">
        <v>541</v>
      </c>
      <c r="C2346" s="106">
        <v>6756.1</v>
      </c>
      <c r="D2346" s="203" t="s">
        <v>452</v>
      </c>
      <c r="E2346" s="203" t="s">
        <v>7147</v>
      </c>
      <c r="F2346" t="s">
        <v>7148</v>
      </c>
      <c r="G2346" s="129"/>
      <c r="H2346" s="293">
        <v>8</v>
      </c>
      <c r="I2346" s="203">
        <v>0</v>
      </c>
      <c r="J2346" s="204" t="s">
        <v>2937</v>
      </c>
      <c r="K2346" s="203">
        <v>182.4</v>
      </c>
      <c r="L2346" s="203" t="s">
        <v>459</v>
      </c>
      <c r="M2346" s="203" t="s">
        <v>7116</v>
      </c>
      <c r="N2346" t="s">
        <v>7117</v>
      </c>
    </row>
    <row r="2347" spans="1:14" x14ac:dyDescent="0.2">
      <c r="A2347" s="246">
        <v>45093</v>
      </c>
      <c r="B2347" s="203" t="s">
        <v>541</v>
      </c>
      <c r="C2347" s="106">
        <v>502.14</v>
      </c>
      <c r="D2347" s="203" t="s">
        <v>452</v>
      </c>
      <c r="E2347" s="203" t="s">
        <v>7134</v>
      </c>
      <c r="F2347" t="s">
        <v>3052</v>
      </c>
      <c r="G2347" s="129"/>
      <c r="H2347" s="293">
        <v>8</v>
      </c>
      <c r="I2347" s="203">
        <v>437</v>
      </c>
      <c r="J2347" s="204" t="s">
        <v>2937</v>
      </c>
      <c r="K2347" s="203">
        <v>524.4</v>
      </c>
      <c r="L2347" s="203" t="s">
        <v>459</v>
      </c>
      <c r="M2347" s="203" t="s">
        <v>7116</v>
      </c>
      <c r="N2347" t="s">
        <v>7117</v>
      </c>
    </row>
    <row r="2348" spans="1:14" x14ac:dyDescent="0.2">
      <c r="A2348" s="246">
        <v>45104</v>
      </c>
      <c r="B2348" s="203" t="s">
        <v>541</v>
      </c>
      <c r="C2348" s="106">
        <v>6615.1</v>
      </c>
      <c r="D2348" s="203" t="s">
        <v>452</v>
      </c>
      <c r="E2348" s="203" t="s">
        <v>7132</v>
      </c>
      <c r="F2348" t="s">
        <v>7133</v>
      </c>
      <c r="G2348" s="129"/>
      <c r="H2348" s="293">
        <v>4</v>
      </c>
      <c r="I2348" s="203">
        <v>310</v>
      </c>
      <c r="J2348" s="204" t="s">
        <v>2937</v>
      </c>
      <c r="K2348" s="203">
        <v>372</v>
      </c>
      <c r="L2348" s="203" t="s">
        <v>459</v>
      </c>
      <c r="M2348" s="203" t="s">
        <v>7116</v>
      </c>
      <c r="N2348" t="s">
        <v>7117</v>
      </c>
    </row>
    <row r="2349" spans="1:14" x14ac:dyDescent="0.2">
      <c r="A2349" s="246">
        <v>45089</v>
      </c>
      <c r="B2349" s="203" t="s">
        <v>541</v>
      </c>
      <c r="C2349" s="106">
        <v>6630.1</v>
      </c>
      <c r="D2349" s="203" t="s">
        <v>452</v>
      </c>
      <c r="E2349" s="203" t="s">
        <v>7131</v>
      </c>
      <c r="F2349" t="s">
        <v>2953</v>
      </c>
      <c r="G2349" s="129"/>
      <c r="H2349" s="293">
        <v>8</v>
      </c>
      <c r="I2349" s="203">
        <v>489</v>
      </c>
      <c r="J2349" s="204" t="s">
        <v>2937</v>
      </c>
      <c r="K2349" s="203">
        <v>586.79999999999995</v>
      </c>
      <c r="L2349" s="203" t="s">
        <v>459</v>
      </c>
      <c r="M2349" s="203" t="s">
        <v>7116</v>
      </c>
      <c r="N2349" t="s">
        <v>7117</v>
      </c>
    </row>
    <row r="2350" spans="1:14" x14ac:dyDescent="0.2">
      <c r="A2350" s="246">
        <v>45105</v>
      </c>
      <c r="B2350" s="203" t="s">
        <v>541</v>
      </c>
      <c r="C2350" s="106">
        <v>6615.1</v>
      </c>
      <c r="D2350" s="203" t="s">
        <v>452</v>
      </c>
      <c r="E2350" s="203" t="s">
        <v>7132</v>
      </c>
      <c r="F2350" t="s">
        <v>7133</v>
      </c>
      <c r="G2350" s="129"/>
      <c r="H2350" s="293">
        <v>8</v>
      </c>
      <c r="I2350" s="203">
        <v>310</v>
      </c>
      <c r="J2350" s="204" t="s">
        <v>2937</v>
      </c>
      <c r="K2350" s="203">
        <v>372</v>
      </c>
      <c r="L2350" s="203" t="s">
        <v>459</v>
      </c>
      <c r="M2350" s="203" t="s">
        <v>7116</v>
      </c>
      <c r="N2350" t="s">
        <v>7117</v>
      </c>
    </row>
    <row r="2351" spans="1:14" x14ac:dyDescent="0.2">
      <c r="A2351" s="246">
        <v>45106</v>
      </c>
      <c r="B2351" s="203" t="s">
        <v>541</v>
      </c>
      <c r="C2351" s="106">
        <v>6615.1</v>
      </c>
      <c r="D2351" s="203" t="s">
        <v>452</v>
      </c>
      <c r="E2351" s="203" t="s">
        <v>7132</v>
      </c>
      <c r="F2351" t="s">
        <v>7133</v>
      </c>
      <c r="G2351" s="129"/>
      <c r="H2351" s="293">
        <v>8</v>
      </c>
      <c r="I2351" s="203">
        <v>310</v>
      </c>
      <c r="J2351" s="204" t="s">
        <v>2937</v>
      </c>
      <c r="K2351" s="203">
        <v>372</v>
      </c>
      <c r="L2351" s="203" t="s">
        <v>459</v>
      </c>
      <c r="M2351" s="203" t="s">
        <v>7116</v>
      </c>
      <c r="N2351" t="s">
        <v>7117</v>
      </c>
    </row>
    <row r="2352" spans="1:14" x14ac:dyDescent="0.2">
      <c r="A2352" s="246">
        <v>45090</v>
      </c>
      <c r="B2352" s="203" t="s">
        <v>541</v>
      </c>
      <c r="C2352" s="106">
        <v>6630.1</v>
      </c>
      <c r="D2352" s="203" t="s">
        <v>452</v>
      </c>
      <c r="E2352" s="203" t="s">
        <v>7131</v>
      </c>
      <c r="F2352" t="s">
        <v>2953</v>
      </c>
      <c r="G2352" s="129"/>
      <c r="H2352" s="293">
        <v>8</v>
      </c>
      <c r="I2352" s="203">
        <v>489</v>
      </c>
      <c r="J2352" s="204" t="s">
        <v>2937</v>
      </c>
      <c r="K2352" s="203">
        <v>586.79999999999995</v>
      </c>
      <c r="L2352" s="203" t="s">
        <v>459</v>
      </c>
      <c r="M2352" s="203" t="s">
        <v>7116</v>
      </c>
      <c r="N2352" t="s">
        <v>7117</v>
      </c>
    </row>
    <row r="2353" spans="1:14" x14ac:dyDescent="0.2">
      <c r="A2353" s="246">
        <v>45091</v>
      </c>
      <c r="B2353" s="203" t="s">
        <v>541</v>
      </c>
      <c r="C2353" s="106">
        <v>6630.1</v>
      </c>
      <c r="D2353" s="203" t="s">
        <v>452</v>
      </c>
      <c r="E2353" s="203" t="s">
        <v>7131</v>
      </c>
      <c r="F2353" t="s">
        <v>2953</v>
      </c>
      <c r="G2353" s="129"/>
      <c r="H2353" s="293">
        <v>8</v>
      </c>
      <c r="I2353" s="203">
        <v>489</v>
      </c>
      <c r="J2353" s="204" t="s">
        <v>2937</v>
      </c>
      <c r="K2353" s="203">
        <v>586.79999999999995</v>
      </c>
      <c r="L2353" s="203" t="s">
        <v>459</v>
      </c>
      <c r="M2353" s="203" t="s">
        <v>7116</v>
      </c>
      <c r="N2353" t="s">
        <v>7117</v>
      </c>
    </row>
    <row r="2354" spans="1:14" x14ac:dyDescent="0.2">
      <c r="A2354" s="246">
        <v>45096</v>
      </c>
      <c r="B2354" s="203" t="s">
        <v>541</v>
      </c>
      <c r="C2354" s="106">
        <v>6615.1</v>
      </c>
      <c r="D2354" s="203" t="s">
        <v>452</v>
      </c>
      <c r="E2354" s="203" t="s">
        <v>7132</v>
      </c>
      <c r="F2354" t="s">
        <v>7133</v>
      </c>
      <c r="G2354" s="129"/>
      <c r="H2354" s="293">
        <v>8</v>
      </c>
      <c r="I2354" s="203">
        <v>310</v>
      </c>
      <c r="J2354" s="204" t="s">
        <v>2937</v>
      </c>
      <c r="K2354" s="203">
        <v>372</v>
      </c>
      <c r="L2354" s="203" t="s">
        <v>459</v>
      </c>
      <c r="M2354" s="203" t="s">
        <v>7116</v>
      </c>
      <c r="N2354" t="s">
        <v>7117</v>
      </c>
    </row>
    <row r="2355" spans="1:14" x14ac:dyDescent="0.2">
      <c r="A2355" s="246">
        <v>45096</v>
      </c>
      <c r="B2355" s="203" t="s">
        <v>541</v>
      </c>
      <c r="C2355" s="106">
        <v>502.14</v>
      </c>
      <c r="D2355" s="203" t="s">
        <v>452</v>
      </c>
      <c r="E2355" s="203" t="s">
        <v>7134</v>
      </c>
      <c r="F2355" t="s">
        <v>3052</v>
      </c>
      <c r="G2355" s="129"/>
      <c r="H2355" s="293">
        <v>8</v>
      </c>
      <c r="I2355" s="203">
        <v>437</v>
      </c>
      <c r="J2355" s="204" t="s">
        <v>2937</v>
      </c>
      <c r="K2355" s="203">
        <v>524.4</v>
      </c>
      <c r="L2355" s="203" t="s">
        <v>459</v>
      </c>
      <c r="M2355" s="203" t="s">
        <v>7116</v>
      </c>
      <c r="N2355" t="s">
        <v>7117</v>
      </c>
    </row>
    <row r="2356" spans="1:14" x14ac:dyDescent="0.2">
      <c r="A2356" s="246">
        <v>45092</v>
      </c>
      <c r="B2356" s="203" t="s">
        <v>541</v>
      </c>
      <c r="C2356" s="106">
        <v>6630.1</v>
      </c>
      <c r="D2356" s="203" t="s">
        <v>452</v>
      </c>
      <c r="E2356" s="203" t="s">
        <v>7131</v>
      </c>
      <c r="F2356" t="s">
        <v>2953</v>
      </c>
      <c r="G2356" s="129"/>
      <c r="H2356" s="293">
        <v>8</v>
      </c>
      <c r="I2356" s="203">
        <v>489</v>
      </c>
      <c r="J2356" s="204" t="s">
        <v>2937</v>
      </c>
      <c r="K2356" s="203">
        <v>586.79999999999995</v>
      </c>
      <c r="L2356" s="203" t="s">
        <v>459</v>
      </c>
      <c r="M2356" s="203" t="s">
        <v>7116</v>
      </c>
      <c r="N2356" t="s">
        <v>7117</v>
      </c>
    </row>
    <row r="2357" spans="1:14" x14ac:dyDescent="0.2">
      <c r="A2357" s="246">
        <v>45078</v>
      </c>
      <c r="B2357" s="203" t="s">
        <v>541</v>
      </c>
      <c r="C2357" s="106">
        <v>6630.1</v>
      </c>
      <c r="D2357" s="203" t="s">
        <v>452</v>
      </c>
      <c r="E2357" s="203" t="s">
        <v>7131</v>
      </c>
      <c r="F2357" t="s">
        <v>2953</v>
      </c>
      <c r="G2357" s="129"/>
      <c r="H2357" s="293">
        <v>7</v>
      </c>
      <c r="I2357" s="203">
        <v>489</v>
      </c>
      <c r="J2357" s="204" t="s">
        <v>2937</v>
      </c>
      <c r="K2357" s="203">
        <v>586.79999999999995</v>
      </c>
      <c r="L2357" s="203" t="s">
        <v>459</v>
      </c>
      <c r="M2357" s="203" t="s">
        <v>7116</v>
      </c>
      <c r="N2357" t="s">
        <v>7117</v>
      </c>
    </row>
    <row r="2358" spans="1:14" x14ac:dyDescent="0.2">
      <c r="A2358" s="246">
        <v>45097</v>
      </c>
      <c r="B2358" s="203" t="s">
        <v>541</v>
      </c>
      <c r="C2358" s="106">
        <v>502.14</v>
      </c>
      <c r="D2358" s="203" t="s">
        <v>452</v>
      </c>
      <c r="E2358" s="203" t="s">
        <v>7134</v>
      </c>
      <c r="F2358" t="s">
        <v>3052</v>
      </c>
      <c r="G2358" s="129"/>
      <c r="H2358" s="293">
        <v>8</v>
      </c>
      <c r="I2358" s="203">
        <v>437</v>
      </c>
      <c r="J2358" s="204" t="s">
        <v>2937</v>
      </c>
      <c r="K2358" s="203">
        <v>524.4</v>
      </c>
      <c r="L2358" s="203" t="s">
        <v>459</v>
      </c>
      <c r="M2358" s="203" t="s">
        <v>7116</v>
      </c>
      <c r="N2358" t="s">
        <v>7117</v>
      </c>
    </row>
    <row r="2359" spans="1:14" x14ac:dyDescent="0.2">
      <c r="A2359" s="246">
        <v>45079</v>
      </c>
      <c r="B2359" s="203" t="s">
        <v>541</v>
      </c>
      <c r="C2359" s="106">
        <v>6630.1</v>
      </c>
      <c r="D2359" s="203" t="s">
        <v>452</v>
      </c>
      <c r="E2359" s="203" t="s">
        <v>7131</v>
      </c>
      <c r="F2359" t="s">
        <v>2953</v>
      </c>
      <c r="G2359" s="129"/>
      <c r="H2359" s="293">
        <v>4</v>
      </c>
      <c r="I2359" s="203">
        <v>489</v>
      </c>
      <c r="J2359" s="204" t="s">
        <v>2937</v>
      </c>
      <c r="K2359" s="203">
        <v>586.79999999999995</v>
      </c>
      <c r="L2359" s="203" t="s">
        <v>459</v>
      </c>
      <c r="M2359" s="203" t="s">
        <v>7116</v>
      </c>
      <c r="N2359" t="s">
        <v>7117</v>
      </c>
    </row>
    <row r="2360" spans="1:14" x14ac:dyDescent="0.2">
      <c r="A2360" s="246">
        <v>45098</v>
      </c>
      <c r="B2360" s="203" t="s">
        <v>541</v>
      </c>
      <c r="C2360" s="106">
        <v>502.14</v>
      </c>
      <c r="D2360" s="203" t="s">
        <v>452</v>
      </c>
      <c r="E2360" s="203" t="s">
        <v>7134</v>
      </c>
      <c r="F2360" t="s">
        <v>3052</v>
      </c>
      <c r="G2360" s="129"/>
      <c r="H2360" s="293">
        <v>8</v>
      </c>
      <c r="I2360" s="203">
        <v>437</v>
      </c>
      <c r="J2360" s="204" t="s">
        <v>2937</v>
      </c>
      <c r="K2360" s="203">
        <v>524.4</v>
      </c>
      <c r="L2360" s="203" t="s">
        <v>459</v>
      </c>
      <c r="M2360" s="203" t="s">
        <v>7116</v>
      </c>
      <c r="N2360" t="s">
        <v>7117</v>
      </c>
    </row>
    <row r="2361" spans="1:14" x14ac:dyDescent="0.2">
      <c r="A2361" s="246">
        <v>45099</v>
      </c>
      <c r="B2361" s="203" t="s">
        <v>541</v>
      </c>
      <c r="C2361" s="106">
        <v>502.14</v>
      </c>
      <c r="D2361" s="203" t="s">
        <v>452</v>
      </c>
      <c r="E2361" s="203" t="s">
        <v>7134</v>
      </c>
      <c r="F2361" t="s">
        <v>3052</v>
      </c>
      <c r="G2361" s="129"/>
      <c r="H2361" s="293">
        <v>8</v>
      </c>
      <c r="I2361" s="203">
        <v>437</v>
      </c>
      <c r="J2361" s="204" t="s">
        <v>2937</v>
      </c>
      <c r="K2361" s="203">
        <v>524.4</v>
      </c>
      <c r="L2361" s="203" t="s">
        <v>459</v>
      </c>
      <c r="M2361" s="203" t="s">
        <v>7116</v>
      </c>
      <c r="N2361" t="s">
        <v>7117</v>
      </c>
    </row>
    <row r="2362" spans="1:14" x14ac:dyDescent="0.2">
      <c r="A2362" s="246">
        <v>45100</v>
      </c>
      <c r="B2362" s="203" t="s">
        <v>541</v>
      </c>
      <c r="C2362" s="106">
        <v>502.14</v>
      </c>
      <c r="D2362" s="203" t="s">
        <v>452</v>
      </c>
      <c r="E2362" s="203" t="s">
        <v>7134</v>
      </c>
      <c r="F2362" t="s">
        <v>3052</v>
      </c>
      <c r="G2362" s="129"/>
      <c r="H2362" s="293">
        <v>4</v>
      </c>
      <c r="I2362" s="203">
        <v>437</v>
      </c>
      <c r="J2362" s="204" t="s">
        <v>2937</v>
      </c>
      <c r="K2362" s="203">
        <v>524.4</v>
      </c>
      <c r="L2362" s="203" t="s">
        <v>459</v>
      </c>
      <c r="M2362" s="203" t="s">
        <v>7116</v>
      </c>
      <c r="N2362" t="s">
        <v>7117</v>
      </c>
    </row>
    <row r="2363" spans="1:14" x14ac:dyDescent="0.2">
      <c r="A2363" s="246">
        <v>45085</v>
      </c>
      <c r="B2363" s="203" t="s">
        <v>541</v>
      </c>
      <c r="C2363" s="106">
        <v>6630.1</v>
      </c>
      <c r="D2363" s="203" t="s">
        <v>452</v>
      </c>
      <c r="E2363" s="203" t="s">
        <v>7131</v>
      </c>
      <c r="F2363" t="s">
        <v>2953</v>
      </c>
      <c r="G2363" s="129"/>
      <c r="H2363" s="293">
        <v>8</v>
      </c>
      <c r="I2363" s="203">
        <v>489</v>
      </c>
      <c r="J2363" s="204" t="s">
        <v>2937</v>
      </c>
      <c r="K2363" s="203">
        <v>586.79999999999995</v>
      </c>
      <c r="L2363" s="203" t="s">
        <v>459</v>
      </c>
      <c r="M2363" s="203" t="s">
        <v>7116</v>
      </c>
      <c r="N2363" t="s">
        <v>7117</v>
      </c>
    </row>
    <row r="2364" spans="1:14" x14ac:dyDescent="0.2">
      <c r="A2364" s="246">
        <v>45097</v>
      </c>
      <c r="B2364" s="203" t="s">
        <v>541</v>
      </c>
      <c r="C2364" s="106">
        <v>6615.1</v>
      </c>
      <c r="D2364" s="203" t="s">
        <v>452</v>
      </c>
      <c r="E2364" s="203" t="s">
        <v>7132</v>
      </c>
      <c r="F2364" t="s">
        <v>7133</v>
      </c>
      <c r="G2364" s="129"/>
      <c r="H2364" s="293">
        <v>4</v>
      </c>
      <c r="I2364" s="203">
        <v>310</v>
      </c>
      <c r="J2364" s="204" t="s">
        <v>2937</v>
      </c>
      <c r="K2364" s="203">
        <v>372</v>
      </c>
      <c r="L2364" s="203" t="s">
        <v>459</v>
      </c>
      <c r="M2364" s="203" t="s">
        <v>7116</v>
      </c>
      <c r="N2364" t="s">
        <v>7117</v>
      </c>
    </row>
    <row r="2365" spans="1:14" x14ac:dyDescent="0.2">
      <c r="A2365" s="246">
        <v>45086</v>
      </c>
      <c r="B2365" s="203" t="s">
        <v>541</v>
      </c>
      <c r="C2365" s="106">
        <v>6630.1</v>
      </c>
      <c r="D2365" s="203" t="s">
        <v>452</v>
      </c>
      <c r="E2365" s="203" t="s">
        <v>7131</v>
      </c>
      <c r="F2365" t="s">
        <v>2953</v>
      </c>
      <c r="G2365" s="129"/>
      <c r="H2365" s="293">
        <v>8</v>
      </c>
      <c r="I2365" s="203">
        <v>489</v>
      </c>
      <c r="J2365" s="204" t="s">
        <v>2937</v>
      </c>
      <c r="K2365" s="203">
        <v>586.79999999999995</v>
      </c>
      <c r="L2365" s="203" t="s">
        <v>459</v>
      </c>
      <c r="M2365" s="203" t="s">
        <v>7116</v>
      </c>
      <c r="N2365" t="s">
        <v>7117</v>
      </c>
    </row>
    <row r="2366" spans="1:14" x14ac:dyDescent="0.2">
      <c r="A2366" s="246">
        <v>45098</v>
      </c>
      <c r="B2366" s="203" t="s">
        <v>541</v>
      </c>
      <c r="C2366" s="106">
        <v>6615.1</v>
      </c>
      <c r="D2366" s="203" t="s">
        <v>452</v>
      </c>
      <c r="E2366" s="203" t="s">
        <v>7132</v>
      </c>
      <c r="F2366" t="s">
        <v>7133</v>
      </c>
      <c r="G2366" s="129"/>
      <c r="H2366" s="293">
        <v>8</v>
      </c>
      <c r="I2366" s="203">
        <v>310</v>
      </c>
      <c r="J2366" s="204" t="s">
        <v>2937</v>
      </c>
      <c r="K2366" s="203">
        <v>372</v>
      </c>
      <c r="L2366" s="203" t="s">
        <v>459</v>
      </c>
      <c r="M2366" s="203" t="s">
        <v>7116</v>
      </c>
      <c r="N2366" t="s">
        <v>7117</v>
      </c>
    </row>
    <row r="2367" spans="1:14" x14ac:dyDescent="0.2">
      <c r="A2367" s="246">
        <v>45099</v>
      </c>
      <c r="B2367" s="203" t="s">
        <v>541</v>
      </c>
      <c r="C2367" s="106">
        <v>6615.1</v>
      </c>
      <c r="D2367" s="203" t="s">
        <v>452</v>
      </c>
      <c r="E2367" s="203" t="s">
        <v>7132</v>
      </c>
      <c r="F2367" t="s">
        <v>7133</v>
      </c>
      <c r="G2367" s="129"/>
      <c r="H2367" s="293">
        <v>8</v>
      </c>
      <c r="I2367" s="203">
        <v>310</v>
      </c>
      <c r="J2367" s="204" t="s">
        <v>2937</v>
      </c>
      <c r="K2367" s="203">
        <v>372</v>
      </c>
      <c r="L2367" s="203" t="s">
        <v>459</v>
      </c>
      <c r="M2367" s="203" t="s">
        <v>7116</v>
      </c>
      <c r="N2367" t="s">
        <v>7117</v>
      </c>
    </row>
    <row r="2368" spans="1:14" x14ac:dyDescent="0.2">
      <c r="A2368" s="246">
        <v>45100</v>
      </c>
      <c r="B2368" s="203" t="s">
        <v>541</v>
      </c>
      <c r="C2368" s="106">
        <v>6615.1</v>
      </c>
      <c r="D2368" s="203" t="s">
        <v>452</v>
      </c>
      <c r="E2368" s="203" t="s">
        <v>7132</v>
      </c>
      <c r="F2368" t="s">
        <v>7133</v>
      </c>
      <c r="G2368" s="129"/>
      <c r="H2368" s="293">
        <v>8</v>
      </c>
      <c r="I2368" s="203">
        <v>310</v>
      </c>
      <c r="J2368" s="204" t="s">
        <v>2937</v>
      </c>
      <c r="K2368" s="203">
        <v>372</v>
      </c>
      <c r="L2368" s="203" t="s">
        <v>459</v>
      </c>
      <c r="M2368" s="203" t="s">
        <v>7116</v>
      </c>
      <c r="N2368" t="s">
        <v>7117</v>
      </c>
    </row>
    <row r="2369" spans="1:14" x14ac:dyDescent="0.2">
      <c r="A2369" s="246">
        <v>45093</v>
      </c>
      <c r="B2369" s="203" t="s">
        <v>541</v>
      </c>
      <c r="C2369" s="106">
        <v>6615.1</v>
      </c>
      <c r="D2369" s="203" t="s">
        <v>452</v>
      </c>
      <c r="E2369" s="203" t="s">
        <v>7132</v>
      </c>
      <c r="F2369" t="s">
        <v>7133</v>
      </c>
      <c r="G2369" s="129"/>
      <c r="H2369" s="293">
        <v>8</v>
      </c>
      <c r="I2369" s="203">
        <v>310</v>
      </c>
      <c r="J2369" s="204" t="s">
        <v>2937</v>
      </c>
      <c r="K2369" s="203">
        <v>372</v>
      </c>
      <c r="L2369" s="203" t="s">
        <v>459</v>
      </c>
      <c r="M2369" s="203" t="s">
        <v>7116</v>
      </c>
      <c r="N2369" t="s">
        <v>7117</v>
      </c>
    </row>
    <row r="2370" spans="1:14" x14ac:dyDescent="0.2">
      <c r="A2370" s="246">
        <v>45084</v>
      </c>
      <c r="B2370" s="203" t="s">
        <v>541</v>
      </c>
      <c r="C2370" s="106">
        <v>6011.1</v>
      </c>
      <c r="D2370" s="203" t="s">
        <v>452</v>
      </c>
      <c r="E2370" s="203" t="s">
        <v>7118</v>
      </c>
      <c r="F2370" t="s">
        <v>7119</v>
      </c>
      <c r="G2370" s="129"/>
      <c r="H2370" s="293">
        <v>4</v>
      </c>
      <c r="I2370" s="203">
        <v>484</v>
      </c>
      <c r="J2370" s="204" t="s">
        <v>2937</v>
      </c>
      <c r="K2370" s="203">
        <v>580.79999999999995</v>
      </c>
      <c r="L2370" s="203" t="s">
        <v>459</v>
      </c>
      <c r="M2370" s="203" t="s">
        <v>7116</v>
      </c>
      <c r="N2370" t="s">
        <v>7117</v>
      </c>
    </row>
    <row r="2371" spans="1:14" x14ac:dyDescent="0.2">
      <c r="A2371" s="246">
        <v>45085</v>
      </c>
      <c r="B2371" s="203" t="s">
        <v>541</v>
      </c>
      <c r="C2371" s="106">
        <v>6011.1</v>
      </c>
      <c r="D2371" s="203" t="s">
        <v>452</v>
      </c>
      <c r="E2371" s="203" t="s">
        <v>7118</v>
      </c>
      <c r="F2371" t="s">
        <v>7119</v>
      </c>
      <c r="G2371" s="129"/>
      <c r="H2371" s="293">
        <v>3</v>
      </c>
      <c r="I2371" s="203">
        <v>484</v>
      </c>
      <c r="J2371" s="204" t="s">
        <v>2937</v>
      </c>
      <c r="K2371" s="203">
        <v>580.79999999999995</v>
      </c>
      <c r="L2371" s="203" t="s">
        <v>459</v>
      </c>
      <c r="M2371" s="203" t="s">
        <v>7116</v>
      </c>
      <c r="N2371" t="s">
        <v>7117</v>
      </c>
    </row>
    <row r="2372" spans="1:14" x14ac:dyDescent="0.2">
      <c r="A2372" s="246">
        <v>45086</v>
      </c>
      <c r="B2372" s="203" t="s">
        <v>541</v>
      </c>
      <c r="C2372" s="106">
        <v>6011.1</v>
      </c>
      <c r="D2372" s="203" t="s">
        <v>452</v>
      </c>
      <c r="E2372" s="203" t="s">
        <v>7118</v>
      </c>
      <c r="F2372" t="s">
        <v>7119</v>
      </c>
      <c r="G2372" s="129"/>
      <c r="H2372" s="293">
        <v>3</v>
      </c>
      <c r="I2372" s="203">
        <v>484</v>
      </c>
      <c r="J2372" s="204" t="s">
        <v>2937</v>
      </c>
      <c r="K2372" s="203">
        <v>580.79999999999995</v>
      </c>
      <c r="L2372" s="203" t="s">
        <v>459</v>
      </c>
      <c r="M2372" s="203" t="s">
        <v>7116</v>
      </c>
      <c r="N2372" t="s">
        <v>7117</v>
      </c>
    </row>
    <row r="2373" spans="1:14" x14ac:dyDescent="0.2">
      <c r="A2373" s="246">
        <v>45089</v>
      </c>
      <c r="B2373" s="203" t="s">
        <v>541</v>
      </c>
      <c r="C2373" s="106">
        <v>6011.1</v>
      </c>
      <c r="D2373" s="203" t="s">
        <v>452</v>
      </c>
      <c r="E2373" s="203" t="s">
        <v>7118</v>
      </c>
      <c r="F2373" t="s">
        <v>7119</v>
      </c>
      <c r="G2373" s="129"/>
      <c r="H2373" s="293">
        <v>3</v>
      </c>
      <c r="I2373" s="203">
        <v>484</v>
      </c>
      <c r="J2373" s="204" t="s">
        <v>2937</v>
      </c>
      <c r="K2373" s="203">
        <v>580.79999999999995</v>
      </c>
      <c r="L2373" s="203" t="s">
        <v>459</v>
      </c>
      <c r="M2373" s="203" t="s">
        <v>7116</v>
      </c>
      <c r="N2373" t="s">
        <v>7117</v>
      </c>
    </row>
    <row r="2374" spans="1:14" x14ac:dyDescent="0.2">
      <c r="A2374" s="246">
        <v>45089</v>
      </c>
      <c r="B2374" s="203" t="s">
        <v>541</v>
      </c>
      <c r="C2374" s="106">
        <v>6011.1</v>
      </c>
      <c r="D2374" s="203" t="s">
        <v>452</v>
      </c>
      <c r="E2374" s="203" t="s">
        <v>7118</v>
      </c>
      <c r="F2374" t="s">
        <v>7119</v>
      </c>
      <c r="G2374" s="129"/>
      <c r="H2374" s="293">
        <v>5</v>
      </c>
      <c r="I2374" s="203">
        <v>484</v>
      </c>
      <c r="J2374" s="204" t="s">
        <v>2937</v>
      </c>
      <c r="K2374" s="203">
        <v>580.79999999999995</v>
      </c>
      <c r="L2374" s="203" t="s">
        <v>459</v>
      </c>
      <c r="M2374" s="203" t="s">
        <v>7116</v>
      </c>
      <c r="N2374" t="s">
        <v>7117</v>
      </c>
    </row>
    <row r="2375" spans="1:14" x14ac:dyDescent="0.2">
      <c r="A2375" s="246">
        <v>45090</v>
      </c>
      <c r="B2375" s="203" t="s">
        <v>541</v>
      </c>
      <c r="C2375" s="106">
        <v>6011.1</v>
      </c>
      <c r="D2375" s="203" t="s">
        <v>452</v>
      </c>
      <c r="E2375" s="203" t="s">
        <v>7118</v>
      </c>
      <c r="F2375" t="s">
        <v>7119</v>
      </c>
      <c r="G2375" s="129"/>
      <c r="H2375" s="293">
        <v>7</v>
      </c>
      <c r="I2375" s="203">
        <v>484</v>
      </c>
      <c r="J2375" s="204" t="s">
        <v>2937</v>
      </c>
      <c r="K2375" s="203">
        <v>580.79999999999995</v>
      </c>
      <c r="L2375" s="203" t="s">
        <v>459</v>
      </c>
      <c r="M2375" s="203" t="s">
        <v>7116</v>
      </c>
      <c r="N2375" t="s">
        <v>7117</v>
      </c>
    </row>
    <row r="2376" spans="1:14" x14ac:dyDescent="0.2">
      <c r="A2376" s="246">
        <v>45091</v>
      </c>
      <c r="B2376" s="203" t="s">
        <v>541</v>
      </c>
      <c r="C2376" s="106">
        <v>6011.1</v>
      </c>
      <c r="D2376" s="203" t="s">
        <v>452</v>
      </c>
      <c r="E2376" s="203" t="s">
        <v>7118</v>
      </c>
      <c r="F2376" t="s">
        <v>7119</v>
      </c>
      <c r="G2376" s="129"/>
      <c r="H2376" s="293">
        <v>8</v>
      </c>
      <c r="I2376" s="203">
        <v>484</v>
      </c>
      <c r="J2376" s="204" t="s">
        <v>2937</v>
      </c>
      <c r="K2376" s="203">
        <v>580.79999999999995</v>
      </c>
      <c r="L2376" s="203" t="s">
        <v>459</v>
      </c>
      <c r="M2376" s="203" t="s">
        <v>7116</v>
      </c>
      <c r="N2376" t="s">
        <v>7117</v>
      </c>
    </row>
    <row r="2377" spans="1:14" x14ac:dyDescent="0.2">
      <c r="A2377" s="246">
        <v>45092</v>
      </c>
      <c r="B2377" s="203" t="s">
        <v>541</v>
      </c>
      <c r="C2377" s="106">
        <v>6011.1</v>
      </c>
      <c r="D2377" s="203" t="s">
        <v>452</v>
      </c>
      <c r="E2377" s="203" t="s">
        <v>7118</v>
      </c>
      <c r="F2377" t="s">
        <v>7119</v>
      </c>
      <c r="G2377" s="129"/>
      <c r="H2377" s="293">
        <v>8</v>
      </c>
      <c r="I2377" s="203">
        <v>484</v>
      </c>
      <c r="J2377" s="204" t="s">
        <v>2937</v>
      </c>
      <c r="K2377" s="203">
        <v>580.79999999999995</v>
      </c>
      <c r="L2377" s="203" t="s">
        <v>459</v>
      </c>
      <c r="M2377" s="203" t="s">
        <v>7116</v>
      </c>
      <c r="N2377" t="s">
        <v>7117</v>
      </c>
    </row>
    <row r="2378" spans="1:14" x14ac:dyDescent="0.2">
      <c r="A2378" s="246">
        <v>45078</v>
      </c>
      <c r="B2378" s="203" t="s">
        <v>541</v>
      </c>
      <c r="C2378" s="106">
        <v>6011.1</v>
      </c>
      <c r="D2378" s="203" t="s">
        <v>452</v>
      </c>
      <c r="E2378" s="203" t="s">
        <v>7118</v>
      </c>
      <c r="F2378" t="s">
        <v>7119</v>
      </c>
      <c r="G2378" s="129"/>
      <c r="H2378" s="293">
        <v>4</v>
      </c>
      <c r="I2378" s="203">
        <v>484</v>
      </c>
      <c r="J2378" s="204" t="s">
        <v>2937</v>
      </c>
      <c r="K2378" s="203">
        <v>580.79999999999995</v>
      </c>
      <c r="L2378" s="203" t="s">
        <v>459</v>
      </c>
      <c r="M2378" s="203" t="s">
        <v>7116</v>
      </c>
      <c r="N2378" t="s">
        <v>7117</v>
      </c>
    </row>
    <row r="2379" spans="1:14" x14ac:dyDescent="0.2">
      <c r="A2379" s="246">
        <v>45079</v>
      </c>
      <c r="B2379" s="203" t="s">
        <v>541</v>
      </c>
      <c r="C2379" s="106">
        <v>6011.1</v>
      </c>
      <c r="D2379" s="203" t="s">
        <v>452</v>
      </c>
      <c r="E2379" s="203" t="s">
        <v>7118</v>
      </c>
      <c r="F2379" t="s">
        <v>7119</v>
      </c>
      <c r="G2379" s="129"/>
      <c r="H2379" s="293">
        <v>4</v>
      </c>
      <c r="I2379" s="203">
        <v>484</v>
      </c>
      <c r="J2379" s="204" t="s">
        <v>2937</v>
      </c>
      <c r="K2379" s="203">
        <v>580.79999999999995</v>
      </c>
      <c r="L2379" s="203" t="s">
        <v>459</v>
      </c>
      <c r="M2379" s="203" t="s">
        <v>7116</v>
      </c>
      <c r="N2379" t="s">
        <v>7117</v>
      </c>
    </row>
    <row r="2380" spans="1:14" x14ac:dyDescent="0.2">
      <c r="A2380" s="246">
        <v>45084</v>
      </c>
      <c r="B2380" s="203" t="s">
        <v>541</v>
      </c>
      <c r="C2380" s="106">
        <v>6011.1</v>
      </c>
      <c r="D2380" s="203" t="s">
        <v>452</v>
      </c>
      <c r="E2380" s="203" t="s">
        <v>7118</v>
      </c>
      <c r="F2380" t="s">
        <v>7119</v>
      </c>
      <c r="G2380" s="129"/>
      <c r="H2380" s="293">
        <v>4</v>
      </c>
      <c r="I2380" s="203">
        <v>484</v>
      </c>
      <c r="J2380" s="204" t="s">
        <v>2937</v>
      </c>
      <c r="K2380" s="203">
        <v>580.79999999999995</v>
      </c>
      <c r="L2380" s="203" t="s">
        <v>459</v>
      </c>
      <c r="M2380" s="203" t="s">
        <v>7116</v>
      </c>
      <c r="N2380" t="s">
        <v>7117</v>
      </c>
    </row>
    <row r="2381" spans="1:14" x14ac:dyDescent="0.2">
      <c r="A2381" s="246">
        <v>45085</v>
      </c>
      <c r="B2381" s="203" t="s">
        <v>541</v>
      </c>
      <c r="C2381" s="106">
        <v>6011.1</v>
      </c>
      <c r="D2381" s="203" t="s">
        <v>452</v>
      </c>
      <c r="E2381" s="203" t="s">
        <v>7118</v>
      </c>
      <c r="F2381" t="s">
        <v>7119</v>
      </c>
      <c r="G2381" s="129"/>
      <c r="H2381" s="293">
        <v>5</v>
      </c>
      <c r="I2381" s="203">
        <v>484</v>
      </c>
      <c r="J2381" s="204" t="s">
        <v>2937</v>
      </c>
      <c r="K2381" s="203">
        <v>580.79999999999995</v>
      </c>
      <c r="L2381" s="203" t="s">
        <v>459</v>
      </c>
      <c r="M2381" s="203" t="s">
        <v>7116</v>
      </c>
      <c r="N2381" t="s">
        <v>7117</v>
      </c>
    </row>
    <row r="2382" spans="1:14" x14ac:dyDescent="0.2">
      <c r="A2382" s="246">
        <v>45086</v>
      </c>
      <c r="B2382" s="203" t="s">
        <v>541</v>
      </c>
      <c r="C2382" s="106">
        <v>6011.1</v>
      </c>
      <c r="D2382" s="203" t="s">
        <v>452</v>
      </c>
      <c r="E2382" s="203" t="s">
        <v>7118</v>
      </c>
      <c r="F2382" t="s">
        <v>7119</v>
      </c>
      <c r="G2382" s="129"/>
      <c r="H2382" s="293">
        <v>5</v>
      </c>
      <c r="I2382" s="203">
        <v>484</v>
      </c>
      <c r="J2382" s="204" t="s">
        <v>2937</v>
      </c>
      <c r="K2382" s="203">
        <v>580.79999999999995</v>
      </c>
      <c r="L2382" s="203" t="s">
        <v>459</v>
      </c>
      <c r="M2382" s="203" t="s">
        <v>7116</v>
      </c>
      <c r="N2382" t="s">
        <v>7117</v>
      </c>
    </row>
    <row r="2383" spans="1:14" x14ac:dyDescent="0.2">
      <c r="A2383" s="246">
        <v>45078</v>
      </c>
      <c r="B2383" s="203" t="s">
        <v>541</v>
      </c>
      <c r="C2383" s="106">
        <v>6011.1</v>
      </c>
      <c r="D2383" s="203" t="s">
        <v>452</v>
      </c>
      <c r="E2383" s="203" t="s">
        <v>7118</v>
      </c>
      <c r="F2383" t="s">
        <v>7119</v>
      </c>
      <c r="G2383" s="129"/>
      <c r="H2383" s="293">
        <v>4</v>
      </c>
      <c r="I2383" s="203">
        <v>484</v>
      </c>
      <c r="J2383" s="204" t="s">
        <v>2937</v>
      </c>
      <c r="K2383" s="203">
        <v>580.79999999999995</v>
      </c>
      <c r="L2383" s="203" t="s">
        <v>459</v>
      </c>
      <c r="M2383" s="203" t="s">
        <v>7116</v>
      </c>
      <c r="N2383" t="s">
        <v>7117</v>
      </c>
    </row>
    <row r="2384" spans="1:14" x14ac:dyDescent="0.2">
      <c r="A2384" s="246">
        <v>45079</v>
      </c>
      <c r="B2384" s="203" t="s">
        <v>541</v>
      </c>
      <c r="C2384" s="106">
        <v>6011.1</v>
      </c>
      <c r="D2384" s="203" t="s">
        <v>452</v>
      </c>
      <c r="E2384" s="203" t="s">
        <v>7118</v>
      </c>
      <c r="F2384" t="s">
        <v>7119</v>
      </c>
      <c r="G2384" s="129"/>
      <c r="H2384" s="293">
        <v>4</v>
      </c>
      <c r="I2384" s="203">
        <v>484</v>
      </c>
      <c r="J2384" s="204" t="s">
        <v>2937</v>
      </c>
      <c r="K2384" s="203">
        <v>580.79999999999995</v>
      </c>
      <c r="L2384" s="203" t="s">
        <v>459</v>
      </c>
      <c r="M2384" s="203" t="s">
        <v>7116</v>
      </c>
      <c r="N2384" t="s">
        <v>7117</v>
      </c>
    </row>
    <row r="2385" spans="1:14" x14ac:dyDescent="0.2">
      <c r="A2385" s="246">
        <v>45098</v>
      </c>
      <c r="B2385" s="203" t="s">
        <v>541</v>
      </c>
      <c r="C2385" s="106">
        <v>6667.1</v>
      </c>
      <c r="D2385" s="203" t="s">
        <v>452</v>
      </c>
      <c r="E2385" s="203" t="s">
        <v>7130</v>
      </c>
      <c r="F2385" t="s">
        <v>3859</v>
      </c>
      <c r="G2385" s="129"/>
      <c r="H2385" s="293">
        <v>4</v>
      </c>
      <c r="I2385" s="203">
        <v>312</v>
      </c>
      <c r="J2385" s="204" t="s">
        <v>2937</v>
      </c>
      <c r="K2385" s="203">
        <v>374.4</v>
      </c>
      <c r="L2385" s="203" t="s">
        <v>459</v>
      </c>
      <c r="M2385" s="203" t="s">
        <v>7116</v>
      </c>
      <c r="N2385" t="s">
        <v>7117</v>
      </c>
    </row>
    <row r="2386" spans="1:14" x14ac:dyDescent="0.2">
      <c r="A2386" s="246">
        <v>45099</v>
      </c>
      <c r="B2386" s="203" t="s">
        <v>541</v>
      </c>
      <c r="C2386" s="106">
        <v>6746.1</v>
      </c>
      <c r="D2386" s="203" t="s">
        <v>452</v>
      </c>
      <c r="E2386" s="203" t="s">
        <v>7125</v>
      </c>
      <c r="F2386" t="s">
        <v>3463</v>
      </c>
      <c r="G2386" s="129"/>
      <c r="H2386" s="293">
        <v>8</v>
      </c>
      <c r="I2386" s="203">
        <v>458</v>
      </c>
      <c r="J2386" s="204" t="s">
        <v>2937</v>
      </c>
      <c r="K2386" s="203">
        <v>549.6</v>
      </c>
      <c r="L2386" s="203" t="s">
        <v>459</v>
      </c>
      <c r="M2386" s="203" t="s">
        <v>7116</v>
      </c>
      <c r="N2386" t="s">
        <v>7117</v>
      </c>
    </row>
    <row r="2387" spans="1:14" x14ac:dyDescent="0.2">
      <c r="A2387" s="246">
        <v>45097</v>
      </c>
      <c r="B2387" s="203" t="s">
        <v>541</v>
      </c>
      <c r="C2387" s="106">
        <v>6756.1</v>
      </c>
      <c r="D2387" s="203" t="s">
        <v>452</v>
      </c>
      <c r="E2387" s="203" t="s">
        <v>7149</v>
      </c>
      <c r="F2387" t="s">
        <v>7150</v>
      </c>
      <c r="G2387" s="129"/>
      <c r="H2387" s="293">
        <v>4</v>
      </c>
      <c r="I2387" s="203">
        <v>0</v>
      </c>
      <c r="J2387" s="204" t="s">
        <v>2937</v>
      </c>
      <c r="K2387" s="203">
        <v>182.4</v>
      </c>
      <c r="L2387" s="203" t="s">
        <v>459</v>
      </c>
      <c r="M2387" s="203" t="s">
        <v>7116</v>
      </c>
      <c r="N2387" t="s">
        <v>7117</v>
      </c>
    </row>
    <row r="2388" spans="1:14" x14ac:dyDescent="0.2">
      <c r="A2388" s="246">
        <v>45103</v>
      </c>
      <c r="B2388" s="203" t="s">
        <v>541</v>
      </c>
      <c r="C2388" s="106">
        <v>6667.1</v>
      </c>
      <c r="D2388" s="203" t="s">
        <v>452</v>
      </c>
      <c r="E2388" s="203" t="s">
        <v>7135</v>
      </c>
      <c r="F2388" t="s">
        <v>6356</v>
      </c>
      <c r="G2388" s="129"/>
      <c r="H2388" s="293">
        <v>8</v>
      </c>
      <c r="I2388" s="203">
        <v>277</v>
      </c>
      <c r="J2388" s="204" t="s">
        <v>2937</v>
      </c>
      <c r="K2388" s="203">
        <v>332.4</v>
      </c>
      <c r="L2388" s="203" t="s">
        <v>459</v>
      </c>
      <c r="M2388" s="203" t="s">
        <v>7116</v>
      </c>
      <c r="N2388" t="s">
        <v>7117</v>
      </c>
    </row>
    <row r="2389" spans="1:14" x14ac:dyDescent="0.2">
      <c r="A2389" s="246">
        <v>45100</v>
      </c>
      <c r="B2389" s="203" t="s">
        <v>541</v>
      </c>
      <c r="C2389" s="106">
        <v>6746.1</v>
      </c>
      <c r="D2389" s="203" t="s">
        <v>452</v>
      </c>
      <c r="E2389" s="203" t="s">
        <v>7125</v>
      </c>
      <c r="F2389" t="s">
        <v>3463</v>
      </c>
      <c r="G2389" s="129"/>
      <c r="H2389" s="293">
        <v>8</v>
      </c>
      <c r="I2389" s="203">
        <v>458</v>
      </c>
      <c r="J2389" s="204" t="s">
        <v>2937</v>
      </c>
      <c r="K2389" s="203">
        <v>549.6</v>
      </c>
      <c r="L2389" s="203" t="s">
        <v>459</v>
      </c>
      <c r="M2389" s="203" t="s">
        <v>7116</v>
      </c>
      <c r="N2389" t="s">
        <v>7117</v>
      </c>
    </row>
    <row r="2390" spans="1:14" x14ac:dyDescent="0.2">
      <c r="A2390" s="246">
        <v>45098</v>
      </c>
      <c r="B2390" s="203" t="s">
        <v>541</v>
      </c>
      <c r="C2390" s="106">
        <v>6756.1</v>
      </c>
      <c r="D2390" s="203" t="s">
        <v>452</v>
      </c>
      <c r="E2390" s="203" t="s">
        <v>7149</v>
      </c>
      <c r="F2390" t="s">
        <v>7150</v>
      </c>
      <c r="G2390" s="129"/>
      <c r="H2390" s="293">
        <v>8</v>
      </c>
      <c r="I2390" s="203">
        <v>0</v>
      </c>
      <c r="J2390" s="204" t="s">
        <v>2937</v>
      </c>
      <c r="K2390" s="203">
        <v>182.4</v>
      </c>
      <c r="L2390" s="203" t="s">
        <v>459</v>
      </c>
      <c r="M2390" s="203" t="s">
        <v>7116</v>
      </c>
      <c r="N2390" t="s">
        <v>7117</v>
      </c>
    </row>
    <row r="2391" spans="1:14" x14ac:dyDescent="0.2">
      <c r="A2391" s="246">
        <v>45104</v>
      </c>
      <c r="B2391" s="203" t="s">
        <v>541</v>
      </c>
      <c r="C2391" s="106">
        <v>6667.1</v>
      </c>
      <c r="D2391" s="203" t="s">
        <v>452</v>
      </c>
      <c r="E2391" s="203" t="s">
        <v>7135</v>
      </c>
      <c r="F2391" t="s">
        <v>6356</v>
      </c>
      <c r="G2391" s="129"/>
      <c r="H2391" s="293">
        <v>8</v>
      </c>
      <c r="I2391" s="203">
        <v>277</v>
      </c>
      <c r="J2391" s="204" t="s">
        <v>2937</v>
      </c>
      <c r="K2391" s="203">
        <v>332.4</v>
      </c>
      <c r="L2391" s="203" t="s">
        <v>459</v>
      </c>
      <c r="M2391" s="203" t="s">
        <v>7116</v>
      </c>
      <c r="N2391" t="s">
        <v>7117</v>
      </c>
    </row>
    <row r="2392" spans="1:14" x14ac:dyDescent="0.2">
      <c r="A2392" s="246">
        <v>45103</v>
      </c>
      <c r="B2392" s="203" t="s">
        <v>541</v>
      </c>
      <c r="C2392" s="106">
        <v>6615.1</v>
      </c>
      <c r="D2392" s="203" t="s">
        <v>452</v>
      </c>
      <c r="E2392" s="203" t="s">
        <v>7125</v>
      </c>
      <c r="F2392" t="s">
        <v>3463</v>
      </c>
      <c r="G2392" s="129"/>
      <c r="H2392" s="293">
        <v>8</v>
      </c>
      <c r="I2392" s="203">
        <v>458</v>
      </c>
      <c r="J2392" s="204" t="s">
        <v>2937</v>
      </c>
      <c r="K2392" s="203">
        <v>549.6</v>
      </c>
      <c r="L2392" s="203" t="s">
        <v>459</v>
      </c>
      <c r="M2392" s="203" t="s">
        <v>7116</v>
      </c>
      <c r="N2392" t="s">
        <v>7117</v>
      </c>
    </row>
    <row r="2393" spans="1:14" x14ac:dyDescent="0.2">
      <c r="A2393" s="246">
        <v>45105</v>
      </c>
      <c r="B2393" s="203" t="s">
        <v>541</v>
      </c>
      <c r="C2393" s="106">
        <v>6667.1</v>
      </c>
      <c r="D2393" s="203" t="s">
        <v>452</v>
      </c>
      <c r="E2393" s="203" t="s">
        <v>7135</v>
      </c>
      <c r="F2393" t="s">
        <v>6356</v>
      </c>
      <c r="G2393" s="129"/>
      <c r="H2393" s="293">
        <v>6</v>
      </c>
      <c r="I2393" s="203">
        <v>277</v>
      </c>
      <c r="J2393" s="204" t="s">
        <v>2937</v>
      </c>
      <c r="K2393" s="203">
        <v>332.4</v>
      </c>
      <c r="L2393" s="203" t="s">
        <v>459</v>
      </c>
      <c r="M2393" s="203" t="s">
        <v>7116</v>
      </c>
      <c r="N2393" t="s">
        <v>7117</v>
      </c>
    </row>
    <row r="2394" spans="1:14" x14ac:dyDescent="0.2">
      <c r="A2394" s="246">
        <v>45099</v>
      </c>
      <c r="B2394" s="203" t="s">
        <v>541</v>
      </c>
      <c r="C2394" s="106">
        <v>6756.1</v>
      </c>
      <c r="D2394" s="203" t="s">
        <v>452</v>
      </c>
      <c r="E2394" s="203" t="s">
        <v>7149</v>
      </c>
      <c r="F2394" t="s">
        <v>7150</v>
      </c>
      <c r="G2394" s="129"/>
      <c r="H2394" s="293">
        <v>8</v>
      </c>
      <c r="I2394" s="203">
        <v>0</v>
      </c>
      <c r="J2394" s="204" t="s">
        <v>2937</v>
      </c>
      <c r="K2394" s="203">
        <v>182.4</v>
      </c>
      <c r="L2394" s="203" t="s">
        <v>459</v>
      </c>
      <c r="M2394" s="203" t="s">
        <v>7116</v>
      </c>
      <c r="N2394" t="s">
        <v>7117</v>
      </c>
    </row>
    <row r="2395" spans="1:14" x14ac:dyDescent="0.2">
      <c r="A2395" s="246">
        <v>45104</v>
      </c>
      <c r="B2395" s="203" t="s">
        <v>541</v>
      </c>
      <c r="C2395" s="106">
        <v>6615.1</v>
      </c>
      <c r="D2395" s="203" t="s">
        <v>452</v>
      </c>
      <c r="E2395" s="203" t="s">
        <v>7125</v>
      </c>
      <c r="F2395" t="s">
        <v>3463</v>
      </c>
      <c r="G2395" s="129"/>
      <c r="H2395" s="293">
        <v>8</v>
      </c>
      <c r="I2395" s="203">
        <v>458</v>
      </c>
      <c r="J2395" s="204" t="s">
        <v>2937</v>
      </c>
      <c r="K2395" s="203">
        <v>549.6</v>
      </c>
      <c r="L2395" s="203" t="s">
        <v>459</v>
      </c>
      <c r="M2395" s="203" t="s">
        <v>7116</v>
      </c>
      <c r="N2395" t="s">
        <v>7117</v>
      </c>
    </row>
    <row r="2396" spans="1:14" x14ac:dyDescent="0.2">
      <c r="A2396" s="246">
        <v>45093</v>
      </c>
      <c r="B2396" s="203" t="s">
        <v>541</v>
      </c>
      <c r="C2396" s="106">
        <v>6011.1</v>
      </c>
      <c r="D2396" s="203" t="s">
        <v>452</v>
      </c>
      <c r="E2396" s="203" t="s">
        <v>7118</v>
      </c>
      <c r="F2396" t="s">
        <v>7119</v>
      </c>
      <c r="G2396" s="129"/>
      <c r="H2396" s="293">
        <v>4</v>
      </c>
      <c r="I2396" s="203">
        <v>484</v>
      </c>
      <c r="J2396" s="204" t="s">
        <v>2937</v>
      </c>
      <c r="K2396" s="203">
        <v>580.79999999999995</v>
      </c>
      <c r="L2396" s="203" t="s">
        <v>459</v>
      </c>
      <c r="M2396" s="203" t="s">
        <v>7116</v>
      </c>
      <c r="N2396" t="s">
        <v>7117</v>
      </c>
    </row>
    <row r="2397" spans="1:14" x14ac:dyDescent="0.2">
      <c r="A2397" s="246">
        <v>45106</v>
      </c>
      <c r="B2397" s="203" t="s">
        <v>541</v>
      </c>
      <c r="C2397" s="106">
        <v>6667.1</v>
      </c>
      <c r="D2397" s="203" t="s">
        <v>452</v>
      </c>
      <c r="E2397" s="203" t="s">
        <v>7135</v>
      </c>
      <c r="F2397" t="s">
        <v>6356</v>
      </c>
      <c r="G2397" s="129"/>
      <c r="H2397" s="293">
        <v>8</v>
      </c>
      <c r="I2397" s="203">
        <v>277</v>
      </c>
      <c r="J2397" s="204" t="s">
        <v>2937</v>
      </c>
      <c r="K2397" s="203">
        <v>332.4</v>
      </c>
      <c r="L2397" s="203" t="s">
        <v>459</v>
      </c>
      <c r="M2397" s="203" t="s">
        <v>7116</v>
      </c>
      <c r="N2397" t="s">
        <v>7117</v>
      </c>
    </row>
    <row r="2398" spans="1:14" x14ac:dyDescent="0.2">
      <c r="A2398" s="246">
        <v>45103</v>
      </c>
      <c r="B2398" s="203" t="s">
        <v>541</v>
      </c>
      <c r="C2398" s="106">
        <v>6011.1</v>
      </c>
      <c r="D2398" s="203" t="s">
        <v>452</v>
      </c>
      <c r="E2398" s="203" t="s">
        <v>7118</v>
      </c>
      <c r="F2398" t="s">
        <v>7119</v>
      </c>
      <c r="G2398" s="129"/>
      <c r="H2398" s="293">
        <v>4</v>
      </c>
      <c r="I2398" s="203">
        <v>484</v>
      </c>
      <c r="J2398" s="204" t="s">
        <v>2937</v>
      </c>
      <c r="K2398" s="203">
        <v>580.79999999999995</v>
      </c>
      <c r="L2398" s="203" t="s">
        <v>459</v>
      </c>
      <c r="M2398" s="203" t="s">
        <v>7116</v>
      </c>
      <c r="N2398" t="s">
        <v>7117</v>
      </c>
    </row>
    <row r="2399" spans="1:14" x14ac:dyDescent="0.2">
      <c r="A2399" s="246">
        <v>45100</v>
      </c>
      <c r="B2399" s="203" t="s">
        <v>541</v>
      </c>
      <c r="C2399" s="106">
        <v>6756.1</v>
      </c>
      <c r="D2399" s="203" t="s">
        <v>452</v>
      </c>
      <c r="E2399" s="203" t="s">
        <v>7149</v>
      </c>
      <c r="F2399" t="s">
        <v>7150</v>
      </c>
      <c r="G2399" s="129"/>
      <c r="H2399" s="293">
        <v>8</v>
      </c>
      <c r="I2399" s="203">
        <v>0</v>
      </c>
      <c r="J2399" s="204" t="s">
        <v>2937</v>
      </c>
      <c r="K2399" s="203">
        <v>182.4</v>
      </c>
      <c r="L2399" s="203" t="s">
        <v>459</v>
      </c>
      <c r="M2399" s="203" t="s">
        <v>7116</v>
      </c>
      <c r="N2399" t="s">
        <v>7117</v>
      </c>
    </row>
    <row r="2400" spans="1:14" x14ac:dyDescent="0.2">
      <c r="A2400" s="246">
        <v>45105</v>
      </c>
      <c r="B2400" s="203" t="s">
        <v>541</v>
      </c>
      <c r="C2400" s="106">
        <v>6615.1</v>
      </c>
      <c r="D2400" s="203" t="s">
        <v>452</v>
      </c>
      <c r="E2400" s="203" t="s">
        <v>7125</v>
      </c>
      <c r="F2400" t="s">
        <v>3463</v>
      </c>
      <c r="G2400" s="129"/>
      <c r="H2400" s="293">
        <v>8</v>
      </c>
      <c r="I2400" s="203">
        <v>458</v>
      </c>
      <c r="J2400" s="204" t="s">
        <v>2937</v>
      </c>
      <c r="K2400" s="203">
        <v>549.6</v>
      </c>
      <c r="L2400" s="203" t="s">
        <v>459</v>
      </c>
      <c r="M2400" s="203" t="s">
        <v>7116</v>
      </c>
      <c r="N2400" t="s">
        <v>7117</v>
      </c>
    </row>
    <row r="2401" spans="1:14" x14ac:dyDescent="0.2">
      <c r="A2401" s="246">
        <v>45096</v>
      </c>
      <c r="B2401" s="203" t="s">
        <v>541</v>
      </c>
      <c r="C2401" s="106">
        <v>6011.1</v>
      </c>
      <c r="D2401" s="203" t="s">
        <v>452</v>
      </c>
      <c r="E2401" s="203" t="s">
        <v>7118</v>
      </c>
      <c r="F2401" t="s">
        <v>7119</v>
      </c>
      <c r="G2401" s="129"/>
      <c r="H2401" s="293">
        <v>2</v>
      </c>
      <c r="I2401" s="203">
        <v>484</v>
      </c>
      <c r="J2401" s="204" t="s">
        <v>2937</v>
      </c>
      <c r="K2401" s="203">
        <v>580.79999999999995</v>
      </c>
      <c r="L2401" s="203" t="s">
        <v>459</v>
      </c>
      <c r="M2401" s="203" t="s">
        <v>7116</v>
      </c>
      <c r="N2401" t="s">
        <v>7117</v>
      </c>
    </row>
    <row r="2402" spans="1:14" x14ac:dyDescent="0.2">
      <c r="A2402" s="246">
        <v>45107</v>
      </c>
      <c r="B2402" s="203" t="s">
        <v>541</v>
      </c>
      <c r="C2402" s="106">
        <v>6667.1</v>
      </c>
      <c r="D2402" s="203" t="s">
        <v>452</v>
      </c>
      <c r="E2402" s="203" t="s">
        <v>7135</v>
      </c>
      <c r="F2402" t="s">
        <v>6356</v>
      </c>
      <c r="G2402" s="129"/>
      <c r="H2402" s="293">
        <v>8</v>
      </c>
      <c r="I2402" s="203">
        <v>277</v>
      </c>
      <c r="J2402" s="204" t="s">
        <v>2937</v>
      </c>
      <c r="K2402" s="203">
        <v>332.4</v>
      </c>
      <c r="L2402" s="203" t="s">
        <v>459</v>
      </c>
      <c r="M2402" s="203" t="s">
        <v>7116</v>
      </c>
      <c r="N2402" t="s">
        <v>7117</v>
      </c>
    </row>
    <row r="2403" spans="1:14" x14ac:dyDescent="0.2">
      <c r="A2403" s="246">
        <v>45106</v>
      </c>
      <c r="B2403" s="203" t="s">
        <v>541</v>
      </c>
      <c r="C2403" s="106">
        <v>6615.1</v>
      </c>
      <c r="D2403" s="203" t="s">
        <v>452</v>
      </c>
      <c r="E2403" s="203" t="s">
        <v>7125</v>
      </c>
      <c r="F2403" t="s">
        <v>3463</v>
      </c>
      <c r="G2403" s="129"/>
      <c r="H2403" s="293">
        <v>8</v>
      </c>
      <c r="I2403" s="203">
        <v>458</v>
      </c>
      <c r="J2403" s="204" t="s">
        <v>2937</v>
      </c>
      <c r="K2403" s="203">
        <v>549.6</v>
      </c>
      <c r="L2403" s="203" t="s">
        <v>459</v>
      </c>
      <c r="M2403" s="203" t="s">
        <v>7116</v>
      </c>
      <c r="N2403" t="s">
        <v>7117</v>
      </c>
    </row>
    <row r="2404" spans="1:14" x14ac:dyDescent="0.2">
      <c r="A2404" s="246">
        <v>45097</v>
      </c>
      <c r="B2404" s="203" t="s">
        <v>541</v>
      </c>
      <c r="C2404" s="106">
        <v>6011.1</v>
      </c>
      <c r="D2404" s="203" t="s">
        <v>452</v>
      </c>
      <c r="E2404" s="203" t="s">
        <v>7118</v>
      </c>
      <c r="F2404" t="s">
        <v>7119</v>
      </c>
      <c r="G2404" s="129"/>
      <c r="H2404" s="293">
        <v>2</v>
      </c>
      <c r="I2404" s="203">
        <v>484</v>
      </c>
      <c r="J2404" s="204" t="s">
        <v>2937</v>
      </c>
      <c r="K2404" s="203">
        <v>580.79999999999995</v>
      </c>
      <c r="L2404" s="203" t="s">
        <v>459</v>
      </c>
      <c r="M2404" s="203" t="s">
        <v>7116</v>
      </c>
      <c r="N2404" t="s">
        <v>7117</v>
      </c>
    </row>
    <row r="2405" spans="1:14" x14ac:dyDescent="0.2">
      <c r="A2405" s="246">
        <v>45103</v>
      </c>
      <c r="B2405" s="203" t="s">
        <v>541</v>
      </c>
      <c r="C2405" s="106">
        <v>6630.1</v>
      </c>
      <c r="D2405" s="203" t="s">
        <v>452</v>
      </c>
      <c r="E2405" s="203" t="s">
        <v>7149</v>
      </c>
      <c r="F2405" t="s">
        <v>7150</v>
      </c>
      <c r="G2405" s="129"/>
      <c r="H2405" s="293">
        <v>8</v>
      </c>
      <c r="I2405" s="203">
        <v>0</v>
      </c>
      <c r="J2405" s="204" t="s">
        <v>2937</v>
      </c>
      <c r="K2405" s="203">
        <v>182.4</v>
      </c>
      <c r="L2405" s="203" t="s">
        <v>459</v>
      </c>
      <c r="M2405" s="203" t="s">
        <v>7116</v>
      </c>
      <c r="N2405" t="s">
        <v>7117</v>
      </c>
    </row>
    <row r="2406" spans="1:14" x14ac:dyDescent="0.2">
      <c r="A2406" s="246">
        <v>45107</v>
      </c>
      <c r="B2406" s="203" t="s">
        <v>541</v>
      </c>
      <c r="C2406" s="106">
        <v>6615.1</v>
      </c>
      <c r="D2406" s="203" t="s">
        <v>452</v>
      </c>
      <c r="E2406" s="203" t="s">
        <v>7125</v>
      </c>
      <c r="F2406" t="s">
        <v>3463</v>
      </c>
      <c r="G2406" s="129"/>
      <c r="H2406" s="293">
        <v>8</v>
      </c>
      <c r="I2406" s="203">
        <v>458</v>
      </c>
      <c r="J2406" s="204" t="s">
        <v>2937</v>
      </c>
      <c r="K2406" s="203">
        <v>549.6</v>
      </c>
      <c r="L2406" s="203" t="s">
        <v>459</v>
      </c>
      <c r="M2406" s="203" t="s">
        <v>7116</v>
      </c>
      <c r="N2406" t="s">
        <v>7117</v>
      </c>
    </row>
    <row r="2407" spans="1:14" x14ac:dyDescent="0.2">
      <c r="A2407" s="246">
        <v>45098</v>
      </c>
      <c r="B2407" s="203" t="s">
        <v>541</v>
      </c>
      <c r="C2407" s="106">
        <v>6011.1</v>
      </c>
      <c r="D2407" s="203" t="s">
        <v>452</v>
      </c>
      <c r="E2407" s="203" t="s">
        <v>7118</v>
      </c>
      <c r="F2407" t="s">
        <v>7119</v>
      </c>
      <c r="G2407" s="129"/>
      <c r="H2407" s="293">
        <v>2</v>
      </c>
      <c r="I2407" s="203">
        <v>484</v>
      </c>
      <c r="J2407" s="204" t="s">
        <v>2937</v>
      </c>
      <c r="K2407" s="203">
        <v>580.79999999999995</v>
      </c>
      <c r="L2407" s="203" t="s">
        <v>459</v>
      </c>
      <c r="M2407" s="203" t="s">
        <v>7116</v>
      </c>
      <c r="N2407" t="s">
        <v>7117</v>
      </c>
    </row>
    <row r="2408" spans="1:14" x14ac:dyDescent="0.2">
      <c r="A2408" s="246">
        <v>45096</v>
      </c>
      <c r="B2408" s="203" t="s">
        <v>541</v>
      </c>
      <c r="C2408" s="106">
        <v>6667.1</v>
      </c>
      <c r="D2408" s="203" t="s">
        <v>452</v>
      </c>
      <c r="E2408" s="203" t="s">
        <v>7135</v>
      </c>
      <c r="F2408" t="s">
        <v>6356</v>
      </c>
      <c r="G2408" s="129"/>
      <c r="H2408" s="293">
        <v>8</v>
      </c>
      <c r="I2408" s="203">
        <v>277</v>
      </c>
      <c r="J2408" s="204" t="s">
        <v>2937</v>
      </c>
      <c r="K2408" s="203">
        <v>332.4</v>
      </c>
      <c r="L2408" s="203" t="s">
        <v>459</v>
      </c>
      <c r="M2408" s="203" t="s">
        <v>7116</v>
      </c>
      <c r="N2408" t="s">
        <v>7117</v>
      </c>
    </row>
    <row r="2409" spans="1:14" x14ac:dyDescent="0.2">
      <c r="A2409" s="246">
        <v>45093</v>
      </c>
      <c r="B2409" s="203" t="s">
        <v>541</v>
      </c>
      <c r="C2409" s="106">
        <v>6746.1</v>
      </c>
      <c r="D2409" s="203" t="s">
        <v>452</v>
      </c>
      <c r="E2409" s="203" t="s">
        <v>7125</v>
      </c>
      <c r="F2409" t="s">
        <v>3463</v>
      </c>
      <c r="G2409" s="129"/>
      <c r="H2409" s="293">
        <v>8</v>
      </c>
      <c r="I2409" s="203">
        <v>458</v>
      </c>
      <c r="J2409" s="204" t="s">
        <v>2937</v>
      </c>
      <c r="K2409" s="203">
        <v>549.6</v>
      </c>
      <c r="L2409" s="203" t="s">
        <v>459</v>
      </c>
      <c r="M2409" s="203" t="s">
        <v>7116</v>
      </c>
      <c r="N2409" t="s">
        <v>7117</v>
      </c>
    </row>
    <row r="2410" spans="1:14" x14ac:dyDescent="0.2">
      <c r="A2410" s="246">
        <v>45093</v>
      </c>
      <c r="B2410" s="203" t="s">
        <v>541</v>
      </c>
      <c r="C2410" s="106">
        <v>6011.1</v>
      </c>
      <c r="D2410" s="203" t="s">
        <v>452</v>
      </c>
      <c r="E2410" s="203" t="s">
        <v>7118</v>
      </c>
      <c r="F2410" t="s">
        <v>7119</v>
      </c>
      <c r="G2410" s="129"/>
      <c r="H2410" s="293">
        <v>4</v>
      </c>
      <c r="I2410" s="203">
        <v>484</v>
      </c>
      <c r="J2410" s="204" t="s">
        <v>2937</v>
      </c>
      <c r="K2410" s="203">
        <v>580.79999999999995</v>
      </c>
      <c r="L2410" s="203" t="s">
        <v>459</v>
      </c>
      <c r="M2410" s="203" t="s">
        <v>7116</v>
      </c>
      <c r="N2410" t="s">
        <v>7117</v>
      </c>
    </row>
    <row r="2411" spans="1:14" x14ac:dyDescent="0.2">
      <c r="A2411" s="246">
        <v>45104</v>
      </c>
      <c r="B2411" s="203" t="s">
        <v>541</v>
      </c>
      <c r="C2411" s="106">
        <v>6630.1</v>
      </c>
      <c r="D2411" s="203" t="s">
        <v>452</v>
      </c>
      <c r="E2411" s="203" t="s">
        <v>7149</v>
      </c>
      <c r="F2411" t="s">
        <v>7150</v>
      </c>
      <c r="G2411" s="129"/>
      <c r="H2411" s="293">
        <v>8</v>
      </c>
      <c r="I2411" s="203">
        <v>0</v>
      </c>
      <c r="J2411" s="204" t="s">
        <v>2937</v>
      </c>
      <c r="K2411" s="203">
        <v>182.4</v>
      </c>
      <c r="L2411" s="203" t="s">
        <v>459</v>
      </c>
      <c r="M2411" s="203" t="s">
        <v>7116</v>
      </c>
      <c r="N2411" t="s">
        <v>7117</v>
      </c>
    </row>
    <row r="2412" spans="1:14" x14ac:dyDescent="0.2">
      <c r="A2412" s="246">
        <v>45104</v>
      </c>
      <c r="B2412" s="203" t="s">
        <v>541</v>
      </c>
      <c r="C2412" s="106">
        <v>6011.1</v>
      </c>
      <c r="D2412" s="203" t="s">
        <v>452</v>
      </c>
      <c r="E2412" s="203" t="s">
        <v>7118</v>
      </c>
      <c r="F2412" t="s">
        <v>7119</v>
      </c>
      <c r="G2412" s="129"/>
      <c r="H2412" s="293">
        <v>8</v>
      </c>
      <c r="I2412" s="203">
        <v>484</v>
      </c>
      <c r="J2412" s="204" t="s">
        <v>2937</v>
      </c>
      <c r="K2412" s="203">
        <v>580.79999999999995</v>
      </c>
      <c r="L2412" s="203" t="s">
        <v>459</v>
      </c>
      <c r="M2412" s="203" t="s">
        <v>7116</v>
      </c>
      <c r="N2412" t="s">
        <v>7117</v>
      </c>
    </row>
    <row r="2413" spans="1:14" x14ac:dyDescent="0.2">
      <c r="A2413" s="246">
        <v>45105</v>
      </c>
      <c r="B2413" s="203" t="s">
        <v>541</v>
      </c>
      <c r="C2413" s="106">
        <v>6011.1</v>
      </c>
      <c r="D2413" s="203" t="s">
        <v>452</v>
      </c>
      <c r="E2413" s="203" t="s">
        <v>7118</v>
      </c>
      <c r="F2413" t="s">
        <v>7119</v>
      </c>
      <c r="G2413" s="129"/>
      <c r="H2413" s="293">
        <v>8</v>
      </c>
      <c r="I2413" s="203">
        <v>484</v>
      </c>
      <c r="J2413" s="204" t="s">
        <v>2937</v>
      </c>
      <c r="K2413" s="203">
        <v>580.79999999999995</v>
      </c>
      <c r="L2413" s="203" t="s">
        <v>459</v>
      </c>
      <c r="M2413" s="203" t="s">
        <v>7116</v>
      </c>
      <c r="N2413" t="s">
        <v>7117</v>
      </c>
    </row>
    <row r="2414" spans="1:14" x14ac:dyDescent="0.2">
      <c r="A2414" s="246">
        <v>45105</v>
      </c>
      <c r="B2414" s="203" t="s">
        <v>541</v>
      </c>
      <c r="C2414" s="106">
        <v>6630.1</v>
      </c>
      <c r="D2414" s="203" t="s">
        <v>452</v>
      </c>
      <c r="E2414" s="203" t="s">
        <v>7149</v>
      </c>
      <c r="F2414" t="s">
        <v>7150</v>
      </c>
      <c r="G2414" s="129"/>
      <c r="H2414" s="293">
        <v>8</v>
      </c>
      <c r="I2414" s="203">
        <v>0</v>
      </c>
      <c r="J2414" s="204" t="s">
        <v>2937</v>
      </c>
      <c r="K2414" s="203">
        <v>182.4</v>
      </c>
      <c r="L2414" s="203" t="s">
        <v>459</v>
      </c>
      <c r="M2414" s="203" t="s">
        <v>7116</v>
      </c>
      <c r="N2414" t="s">
        <v>7117</v>
      </c>
    </row>
    <row r="2415" spans="1:14" x14ac:dyDescent="0.2">
      <c r="A2415" s="246">
        <v>45096</v>
      </c>
      <c r="B2415" s="203" t="s">
        <v>541</v>
      </c>
      <c r="C2415" s="106">
        <v>6011.1</v>
      </c>
      <c r="D2415" s="203" t="s">
        <v>452</v>
      </c>
      <c r="E2415" s="203" t="s">
        <v>7118</v>
      </c>
      <c r="F2415" t="s">
        <v>7119</v>
      </c>
      <c r="G2415" s="129"/>
      <c r="H2415" s="293">
        <v>6</v>
      </c>
      <c r="I2415" s="203">
        <v>484</v>
      </c>
      <c r="J2415" s="204" t="s">
        <v>2937</v>
      </c>
      <c r="K2415" s="203">
        <v>580.79999999999995</v>
      </c>
      <c r="L2415" s="203" t="s">
        <v>459</v>
      </c>
      <c r="M2415" s="203" t="s">
        <v>7116</v>
      </c>
      <c r="N2415" t="s">
        <v>7117</v>
      </c>
    </row>
    <row r="2416" spans="1:14" x14ac:dyDescent="0.2">
      <c r="A2416" s="246">
        <v>45097</v>
      </c>
      <c r="B2416" s="203" t="s">
        <v>541</v>
      </c>
      <c r="C2416" s="106">
        <v>6667.1</v>
      </c>
      <c r="D2416" s="203" t="s">
        <v>452</v>
      </c>
      <c r="E2416" s="203" t="s">
        <v>7135</v>
      </c>
      <c r="F2416" t="s">
        <v>6356</v>
      </c>
      <c r="G2416" s="129"/>
      <c r="H2416" s="293">
        <v>8</v>
      </c>
      <c r="I2416" s="203">
        <v>277</v>
      </c>
      <c r="J2416" s="204" t="s">
        <v>2937</v>
      </c>
      <c r="K2416" s="203">
        <v>332.4</v>
      </c>
      <c r="L2416" s="203" t="s">
        <v>459</v>
      </c>
      <c r="M2416" s="203" t="s">
        <v>7116</v>
      </c>
      <c r="N2416" t="s">
        <v>7117</v>
      </c>
    </row>
    <row r="2417" spans="1:14" x14ac:dyDescent="0.2">
      <c r="A2417" s="246">
        <v>45097</v>
      </c>
      <c r="B2417" s="203" t="s">
        <v>541</v>
      </c>
      <c r="C2417" s="106">
        <v>6011.1</v>
      </c>
      <c r="D2417" s="203" t="s">
        <v>452</v>
      </c>
      <c r="E2417" s="203" t="s">
        <v>7118</v>
      </c>
      <c r="F2417" t="s">
        <v>7119</v>
      </c>
      <c r="G2417" s="129"/>
      <c r="H2417" s="293">
        <v>6</v>
      </c>
      <c r="I2417" s="203">
        <v>484</v>
      </c>
      <c r="J2417" s="204" t="s">
        <v>2937</v>
      </c>
      <c r="K2417" s="203">
        <v>580.79999999999995</v>
      </c>
      <c r="L2417" s="203" t="s">
        <v>459</v>
      </c>
      <c r="M2417" s="203" t="s">
        <v>7116</v>
      </c>
      <c r="N2417" t="s">
        <v>7117</v>
      </c>
    </row>
    <row r="2418" spans="1:14" x14ac:dyDescent="0.2">
      <c r="A2418" s="246">
        <v>45098</v>
      </c>
      <c r="B2418" s="203" t="s">
        <v>541</v>
      </c>
      <c r="C2418" s="106">
        <v>6011.1</v>
      </c>
      <c r="D2418" s="203" t="s">
        <v>452</v>
      </c>
      <c r="E2418" s="203" t="s">
        <v>7118</v>
      </c>
      <c r="F2418" t="s">
        <v>7119</v>
      </c>
      <c r="G2418" s="129"/>
      <c r="H2418" s="293">
        <v>6</v>
      </c>
      <c r="I2418" s="203">
        <v>484</v>
      </c>
      <c r="J2418" s="204" t="s">
        <v>2937</v>
      </c>
      <c r="K2418" s="203">
        <v>580.79999999999995</v>
      </c>
      <c r="L2418" s="203" t="s">
        <v>459</v>
      </c>
      <c r="M2418" s="203" t="s">
        <v>7116</v>
      </c>
      <c r="N2418" t="s">
        <v>7117</v>
      </c>
    </row>
    <row r="2419" spans="1:14" x14ac:dyDescent="0.2">
      <c r="A2419" s="246">
        <v>45098</v>
      </c>
      <c r="B2419" s="203" t="s">
        <v>541</v>
      </c>
      <c r="C2419" s="106">
        <v>6667.1</v>
      </c>
      <c r="D2419" s="203" t="s">
        <v>452</v>
      </c>
      <c r="E2419" s="203" t="s">
        <v>7135</v>
      </c>
      <c r="F2419" t="s">
        <v>6356</v>
      </c>
      <c r="G2419" s="129"/>
      <c r="H2419" s="293">
        <v>8</v>
      </c>
      <c r="I2419" s="203">
        <v>277</v>
      </c>
      <c r="J2419" s="204" t="s">
        <v>2937</v>
      </c>
      <c r="K2419" s="203">
        <v>332.4</v>
      </c>
      <c r="L2419" s="203" t="s">
        <v>459</v>
      </c>
      <c r="M2419" s="203" t="s">
        <v>7116</v>
      </c>
      <c r="N2419" t="s">
        <v>7117</v>
      </c>
    </row>
    <row r="2420" spans="1:14" x14ac:dyDescent="0.2">
      <c r="A2420" s="246">
        <v>45106</v>
      </c>
      <c r="B2420" s="203" t="s">
        <v>541</v>
      </c>
      <c r="C2420" s="106">
        <v>6756.1</v>
      </c>
      <c r="D2420" s="203" t="s">
        <v>452</v>
      </c>
      <c r="E2420" s="203" t="s">
        <v>7149</v>
      </c>
      <c r="F2420" t="s">
        <v>7150</v>
      </c>
      <c r="G2420" s="129"/>
      <c r="H2420" s="293">
        <v>8</v>
      </c>
      <c r="I2420" s="203">
        <v>0</v>
      </c>
      <c r="J2420" s="204" t="s">
        <v>2937</v>
      </c>
      <c r="K2420" s="203">
        <v>182.4</v>
      </c>
      <c r="L2420" s="203" t="s">
        <v>459</v>
      </c>
      <c r="M2420" s="203" t="s">
        <v>7116</v>
      </c>
      <c r="N2420" t="s">
        <v>7117</v>
      </c>
    </row>
    <row r="2421" spans="1:14" x14ac:dyDescent="0.2">
      <c r="A2421" s="246">
        <v>45099</v>
      </c>
      <c r="B2421" s="203" t="s">
        <v>541</v>
      </c>
      <c r="C2421" s="106">
        <v>6667.1</v>
      </c>
      <c r="D2421" s="203" t="s">
        <v>452</v>
      </c>
      <c r="E2421" s="203" t="s">
        <v>7135</v>
      </c>
      <c r="F2421" t="s">
        <v>6356</v>
      </c>
      <c r="G2421" s="129"/>
      <c r="H2421" s="293">
        <v>8</v>
      </c>
      <c r="I2421" s="203">
        <v>277</v>
      </c>
      <c r="J2421" s="204" t="s">
        <v>2937</v>
      </c>
      <c r="K2421" s="203">
        <v>332.4</v>
      </c>
      <c r="L2421" s="203" t="s">
        <v>459</v>
      </c>
      <c r="M2421" s="203" t="s">
        <v>7116</v>
      </c>
      <c r="N2421" t="s">
        <v>7117</v>
      </c>
    </row>
    <row r="2422" spans="1:14" x14ac:dyDescent="0.2">
      <c r="A2422" s="246">
        <v>45099</v>
      </c>
      <c r="B2422" s="203" t="s">
        <v>541</v>
      </c>
      <c r="C2422" s="106">
        <v>6011.1</v>
      </c>
      <c r="D2422" s="203" t="s">
        <v>452</v>
      </c>
      <c r="E2422" s="203" t="s">
        <v>7118</v>
      </c>
      <c r="F2422" t="s">
        <v>7119</v>
      </c>
      <c r="G2422" s="129"/>
      <c r="H2422" s="293">
        <v>8</v>
      </c>
      <c r="I2422" s="203">
        <v>484</v>
      </c>
      <c r="J2422" s="204" t="s">
        <v>2937</v>
      </c>
      <c r="K2422" s="203">
        <v>580.79999999999995</v>
      </c>
      <c r="L2422" s="203" t="s">
        <v>459</v>
      </c>
      <c r="M2422" s="203" t="s">
        <v>7116</v>
      </c>
      <c r="N2422" t="s">
        <v>7117</v>
      </c>
    </row>
    <row r="2423" spans="1:14" x14ac:dyDescent="0.2">
      <c r="A2423" s="246">
        <v>45100</v>
      </c>
      <c r="B2423" s="203" t="s">
        <v>541</v>
      </c>
      <c r="C2423" s="106">
        <v>6667.1</v>
      </c>
      <c r="D2423" s="203" t="s">
        <v>452</v>
      </c>
      <c r="E2423" s="203" t="s">
        <v>7135</v>
      </c>
      <c r="F2423" t="s">
        <v>6356</v>
      </c>
      <c r="G2423" s="129"/>
      <c r="H2423" s="293">
        <v>8</v>
      </c>
      <c r="I2423" s="203">
        <v>277</v>
      </c>
      <c r="J2423" s="204" t="s">
        <v>2937</v>
      </c>
      <c r="K2423" s="203">
        <v>332.4</v>
      </c>
      <c r="L2423" s="203" t="s">
        <v>459</v>
      </c>
      <c r="M2423" s="203" t="s">
        <v>7116</v>
      </c>
      <c r="N2423" t="s">
        <v>7117</v>
      </c>
    </row>
    <row r="2424" spans="1:14" x14ac:dyDescent="0.2">
      <c r="A2424" s="246">
        <v>45107</v>
      </c>
      <c r="B2424" s="203" t="s">
        <v>541</v>
      </c>
      <c r="C2424" s="106">
        <v>6756.1</v>
      </c>
      <c r="D2424" s="203" t="s">
        <v>452</v>
      </c>
      <c r="E2424" s="203" t="s">
        <v>7149</v>
      </c>
      <c r="F2424" t="s">
        <v>7150</v>
      </c>
      <c r="G2424" s="129"/>
      <c r="H2424" s="293">
        <v>8</v>
      </c>
      <c r="I2424" s="203">
        <v>0</v>
      </c>
      <c r="J2424" s="204" t="s">
        <v>2937</v>
      </c>
      <c r="K2424" s="203">
        <v>182.4</v>
      </c>
      <c r="L2424" s="203" t="s">
        <v>459</v>
      </c>
      <c r="M2424" s="203" t="s">
        <v>7116</v>
      </c>
      <c r="N2424" t="s">
        <v>7117</v>
      </c>
    </row>
    <row r="2425" spans="1:14" x14ac:dyDescent="0.2">
      <c r="A2425" s="246">
        <v>45100</v>
      </c>
      <c r="B2425" s="203" t="s">
        <v>541</v>
      </c>
      <c r="C2425" s="106">
        <v>6011.1</v>
      </c>
      <c r="D2425" s="203" t="s">
        <v>452</v>
      </c>
      <c r="E2425" s="203" t="s">
        <v>7118</v>
      </c>
      <c r="F2425" t="s">
        <v>7119</v>
      </c>
      <c r="G2425" s="129"/>
      <c r="H2425" s="293">
        <v>8</v>
      </c>
      <c r="I2425" s="203">
        <v>484</v>
      </c>
      <c r="J2425" s="204" t="s">
        <v>2937</v>
      </c>
      <c r="K2425" s="203">
        <v>580.79999999999995</v>
      </c>
      <c r="L2425" s="203" t="s">
        <v>459</v>
      </c>
      <c r="M2425" s="203" t="s">
        <v>7116</v>
      </c>
      <c r="N2425" t="s">
        <v>7117</v>
      </c>
    </row>
    <row r="2426" spans="1:14" x14ac:dyDescent="0.2">
      <c r="A2426" s="246">
        <v>45093</v>
      </c>
      <c r="B2426" s="203" t="s">
        <v>541</v>
      </c>
      <c r="C2426" s="106">
        <v>6667.1</v>
      </c>
      <c r="D2426" s="203" t="s">
        <v>452</v>
      </c>
      <c r="E2426" s="203" t="s">
        <v>7135</v>
      </c>
      <c r="F2426" t="s">
        <v>6356</v>
      </c>
      <c r="G2426" s="129"/>
      <c r="H2426" s="293">
        <v>8</v>
      </c>
      <c r="I2426" s="203">
        <v>277</v>
      </c>
      <c r="J2426" s="204" t="s">
        <v>2937</v>
      </c>
      <c r="K2426" s="203">
        <v>332.4</v>
      </c>
      <c r="L2426" s="203" t="s">
        <v>459</v>
      </c>
      <c r="M2426" s="203" t="s">
        <v>7116</v>
      </c>
      <c r="N2426" t="s">
        <v>7117</v>
      </c>
    </row>
    <row r="2427" spans="1:14" x14ac:dyDescent="0.2">
      <c r="A2427" s="246">
        <v>45093</v>
      </c>
      <c r="B2427" s="203" t="s">
        <v>541</v>
      </c>
      <c r="C2427" s="106">
        <v>6630.1</v>
      </c>
      <c r="D2427" s="203" t="s">
        <v>452</v>
      </c>
      <c r="E2427" s="203" t="s">
        <v>7149</v>
      </c>
      <c r="F2427" t="s">
        <v>7150</v>
      </c>
      <c r="G2427" s="129"/>
      <c r="H2427" s="293">
        <v>8</v>
      </c>
      <c r="I2427" s="203">
        <v>0</v>
      </c>
      <c r="J2427" s="204" t="s">
        <v>2937</v>
      </c>
      <c r="K2427" s="203">
        <v>182.4</v>
      </c>
      <c r="L2427" s="203" t="s">
        <v>459</v>
      </c>
      <c r="M2427" s="203" t="s">
        <v>7116</v>
      </c>
      <c r="N2427" t="s">
        <v>7117</v>
      </c>
    </row>
    <row r="2428" spans="1:14" x14ac:dyDescent="0.2">
      <c r="A2428" s="246">
        <v>45096</v>
      </c>
      <c r="B2428" s="203" t="s">
        <v>541</v>
      </c>
      <c r="C2428" s="106">
        <v>6630.1</v>
      </c>
      <c r="D2428" s="203" t="s">
        <v>452</v>
      </c>
      <c r="E2428" s="203" t="s">
        <v>7149</v>
      </c>
      <c r="F2428" t="s">
        <v>7150</v>
      </c>
      <c r="G2428" s="129"/>
      <c r="H2428" s="293">
        <v>8</v>
      </c>
      <c r="I2428" s="203">
        <v>0</v>
      </c>
      <c r="J2428" s="204" t="s">
        <v>2937</v>
      </c>
      <c r="K2428" s="203">
        <v>182.4</v>
      </c>
      <c r="L2428" s="203" t="s">
        <v>459</v>
      </c>
      <c r="M2428" s="203" t="s">
        <v>7116</v>
      </c>
      <c r="N2428" t="s">
        <v>7117</v>
      </c>
    </row>
    <row r="2429" spans="1:14" x14ac:dyDescent="0.2">
      <c r="A2429" s="246">
        <v>45097</v>
      </c>
      <c r="B2429" s="203" t="s">
        <v>541</v>
      </c>
      <c r="C2429" s="106">
        <v>6630.1</v>
      </c>
      <c r="D2429" s="203" t="s">
        <v>452</v>
      </c>
      <c r="E2429" s="203" t="s">
        <v>7149</v>
      </c>
      <c r="F2429" t="s">
        <v>7150</v>
      </c>
      <c r="G2429" s="129"/>
      <c r="H2429" s="293">
        <v>4</v>
      </c>
      <c r="I2429" s="203">
        <v>0</v>
      </c>
      <c r="J2429" s="204" t="s">
        <v>2937</v>
      </c>
      <c r="K2429" s="203">
        <v>182.4</v>
      </c>
      <c r="L2429" s="203" t="s">
        <v>459</v>
      </c>
      <c r="M2429" s="203" t="s">
        <v>7116</v>
      </c>
      <c r="N2429" t="s">
        <v>7117</v>
      </c>
    </row>
    <row r="2430" spans="1:14" x14ac:dyDescent="0.2">
      <c r="A2430" s="246">
        <v>45105</v>
      </c>
      <c r="B2430" s="203" t="s">
        <v>541</v>
      </c>
      <c r="C2430" s="106">
        <v>6756.1</v>
      </c>
      <c r="D2430" s="203" t="s">
        <v>452</v>
      </c>
      <c r="E2430" s="203" t="s">
        <v>7128</v>
      </c>
      <c r="F2430" t="s">
        <v>7129</v>
      </c>
      <c r="G2430" s="129"/>
      <c r="H2430" s="293">
        <v>4</v>
      </c>
      <c r="I2430" s="203">
        <v>307</v>
      </c>
      <c r="J2430" s="204" t="s">
        <v>2937</v>
      </c>
      <c r="K2430" s="203">
        <v>368.4</v>
      </c>
      <c r="L2430" s="203" t="s">
        <v>459</v>
      </c>
      <c r="M2430" s="203" t="s">
        <v>7116</v>
      </c>
      <c r="N2430" t="s">
        <v>7117</v>
      </c>
    </row>
    <row r="2431" spans="1:14" x14ac:dyDescent="0.2">
      <c r="A2431" s="246">
        <v>45103</v>
      </c>
      <c r="B2431" s="203" t="s">
        <v>541</v>
      </c>
      <c r="C2431" s="106">
        <v>6615.1</v>
      </c>
      <c r="D2431" s="203" t="s">
        <v>452</v>
      </c>
      <c r="E2431" s="203" t="s">
        <v>7128</v>
      </c>
      <c r="F2431" t="s">
        <v>7129</v>
      </c>
      <c r="G2431" s="129"/>
      <c r="H2431" s="293">
        <v>8</v>
      </c>
      <c r="I2431" s="203">
        <v>307</v>
      </c>
      <c r="J2431" s="204" t="s">
        <v>2937</v>
      </c>
      <c r="K2431" s="203">
        <v>368.4</v>
      </c>
      <c r="L2431" s="203" t="s">
        <v>459</v>
      </c>
      <c r="M2431" s="203" t="s">
        <v>7116</v>
      </c>
      <c r="N2431" t="s">
        <v>7117</v>
      </c>
    </row>
    <row r="2432" spans="1:14" x14ac:dyDescent="0.2">
      <c r="A2432" s="246">
        <v>45104</v>
      </c>
      <c r="B2432" s="203" t="s">
        <v>541</v>
      </c>
      <c r="C2432" s="106">
        <v>6615.1</v>
      </c>
      <c r="D2432" s="203" t="s">
        <v>452</v>
      </c>
      <c r="E2432" s="203" t="s">
        <v>7128</v>
      </c>
      <c r="F2432" t="s">
        <v>7129</v>
      </c>
      <c r="G2432" s="129"/>
      <c r="H2432" s="293">
        <v>8</v>
      </c>
      <c r="I2432" s="203">
        <v>307</v>
      </c>
      <c r="J2432" s="204" t="s">
        <v>2937</v>
      </c>
      <c r="K2432" s="203">
        <v>368.4</v>
      </c>
      <c r="L2432" s="203" t="s">
        <v>459</v>
      </c>
      <c r="M2432" s="203" t="s">
        <v>7116</v>
      </c>
      <c r="N2432" t="s">
        <v>7117</v>
      </c>
    </row>
    <row r="2433" spans="1:14" x14ac:dyDescent="0.2">
      <c r="A2433" s="246">
        <v>45105</v>
      </c>
      <c r="B2433" s="203" t="s">
        <v>541</v>
      </c>
      <c r="C2433" s="106">
        <v>6615.1</v>
      </c>
      <c r="D2433" s="203" t="s">
        <v>452</v>
      </c>
      <c r="E2433" s="203" t="s">
        <v>7128</v>
      </c>
      <c r="F2433" t="s">
        <v>7129</v>
      </c>
      <c r="G2433" s="129"/>
      <c r="H2433" s="293">
        <v>4</v>
      </c>
      <c r="I2433" s="203">
        <v>307</v>
      </c>
      <c r="J2433" s="204" t="s">
        <v>2937</v>
      </c>
      <c r="K2433" s="203">
        <v>368.4</v>
      </c>
      <c r="L2433" s="203" t="s">
        <v>459</v>
      </c>
      <c r="M2433" s="203" t="s">
        <v>7116</v>
      </c>
      <c r="N2433" t="s">
        <v>7117</v>
      </c>
    </row>
    <row r="2434" spans="1:14" x14ac:dyDescent="0.2">
      <c r="A2434" s="246">
        <v>45106</v>
      </c>
      <c r="B2434" s="203" t="s">
        <v>541</v>
      </c>
      <c r="C2434" s="106">
        <v>6615.1</v>
      </c>
      <c r="D2434" s="203" t="s">
        <v>452</v>
      </c>
      <c r="E2434" s="203" t="s">
        <v>7128</v>
      </c>
      <c r="F2434" t="s">
        <v>7129</v>
      </c>
      <c r="G2434" s="129"/>
      <c r="H2434" s="293">
        <v>8</v>
      </c>
      <c r="I2434" s="203">
        <v>307</v>
      </c>
      <c r="J2434" s="204" t="s">
        <v>2937</v>
      </c>
      <c r="K2434" s="203">
        <v>368.4</v>
      </c>
      <c r="L2434" s="203" t="s">
        <v>459</v>
      </c>
      <c r="M2434" s="203" t="s">
        <v>7116</v>
      </c>
      <c r="N2434" t="s">
        <v>7117</v>
      </c>
    </row>
    <row r="2435" spans="1:14" x14ac:dyDescent="0.2">
      <c r="A2435" s="246">
        <v>45107</v>
      </c>
      <c r="B2435" s="203" t="s">
        <v>541</v>
      </c>
      <c r="C2435" s="106">
        <v>6615.1</v>
      </c>
      <c r="D2435" s="203" t="s">
        <v>452</v>
      </c>
      <c r="E2435" s="203" t="s">
        <v>7128</v>
      </c>
      <c r="F2435" t="s">
        <v>7129</v>
      </c>
      <c r="G2435" s="129"/>
      <c r="H2435" s="293">
        <v>8</v>
      </c>
      <c r="I2435" s="203">
        <v>307</v>
      </c>
      <c r="J2435" s="204" t="s">
        <v>2937</v>
      </c>
      <c r="K2435" s="203">
        <v>368.4</v>
      </c>
      <c r="L2435" s="203" t="s">
        <v>459</v>
      </c>
      <c r="M2435" s="203" t="s">
        <v>7116</v>
      </c>
      <c r="N2435" t="s">
        <v>7117</v>
      </c>
    </row>
    <row r="2436" spans="1:14" x14ac:dyDescent="0.2">
      <c r="A2436" s="246">
        <v>45096</v>
      </c>
      <c r="B2436" s="203" t="s">
        <v>541</v>
      </c>
      <c r="C2436" s="106">
        <v>6615.1</v>
      </c>
      <c r="D2436" s="203" t="s">
        <v>452</v>
      </c>
      <c r="E2436" s="203" t="s">
        <v>7128</v>
      </c>
      <c r="F2436" t="s">
        <v>7129</v>
      </c>
      <c r="G2436" s="129"/>
      <c r="H2436" s="293">
        <v>8</v>
      </c>
      <c r="I2436" s="203">
        <v>307</v>
      </c>
      <c r="J2436" s="204" t="s">
        <v>2937</v>
      </c>
      <c r="K2436" s="203">
        <v>368.4</v>
      </c>
      <c r="L2436" s="203" t="s">
        <v>459</v>
      </c>
      <c r="M2436" s="203" t="s">
        <v>7116</v>
      </c>
      <c r="N2436" t="s">
        <v>7117</v>
      </c>
    </row>
    <row r="2437" spans="1:14" x14ac:dyDescent="0.2">
      <c r="A2437" s="246">
        <v>45097</v>
      </c>
      <c r="B2437" s="203" t="s">
        <v>541</v>
      </c>
      <c r="C2437" s="106">
        <v>6615.1</v>
      </c>
      <c r="D2437" s="203" t="s">
        <v>452</v>
      </c>
      <c r="E2437" s="203" t="s">
        <v>7128</v>
      </c>
      <c r="F2437" t="s">
        <v>7129</v>
      </c>
      <c r="G2437" s="129"/>
      <c r="H2437" s="293">
        <v>8</v>
      </c>
      <c r="I2437" s="203">
        <v>307</v>
      </c>
      <c r="J2437" s="204" t="s">
        <v>2937</v>
      </c>
      <c r="K2437" s="203">
        <v>368.4</v>
      </c>
      <c r="L2437" s="203" t="s">
        <v>459</v>
      </c>
      <c r="M2437" s="203" t="s">
        <v>7116</v>
      </c>
      <c r="N2437" t="s">
        <v>7117</v>
      </c>
    </row>
    <row r="2438" spans="1:14" x14ac:dyDescent="0.2">
      <c r="A2438" s="246">
        <v>45098</v>
      </c>
      <c r="B2438" s="203" t="s">
        <v>541</v>
      </c>
      <c r="C2438" s="106">
        <v>6615.1</v>
      </c>
      <c r="D2438" s="203" t="s">
        <v>452</v>
      </c>
      <c r="E2438" s="203" t="s">
        <v>7128</v>
      </c>
      <c r="F2438" t="s">
        <v>7129</v>
      </c>
      <c r="G2438" s="129"/>
      <c r="H2438" s="293">
        <v>4</v>
      </c>
      <c r="I2438" s="203">
        <v>307</v>
      </c>
      <c r="J2438" s="204" t="s">
        <v>2937</v>
      </c>
      <c r="K2438" s="203">
        <v>368.4</v>
      </c>
      <c r="L2438" s="203" t="s">
        <v>459</v>
      </c>
      <c r="M2438" s="203" t="s">
        <v>7116</v>
      </c>
      <c r="N2438" t="s">
        <v>7117</v>
      </c>
    </row>
    <row r="2439" spans="1:14" x14ac:dyDescent="0.2">
      <c r="A2439" s="246">
        <v>45099</v>
      </c>
      <c r="B2439" s="203" t="s">
        <v>541</v>
      </c>
      <c r="C2439" s="106">
        <v>6615.1</v>
      </c>
      <c r="D2439" s="203" t="s">
        <v>452</v>
      </c>
      <c r="E2439" s="203" t="s">
        <v>7128</v>
      </c>
      <c r="F2439" t="s">
        <v>7129</v>
      </c>
      <c r="G2439" s="129"/>
      <c r="H2439" s="293">
        <v>8</v>
      </c>
      <c r="I2439" s="203">
        <v>307</v>
      </c>
      <c r="J2439" s="204" t="s">
        <v>2937</v>
      </c>
      <c r="K2439" s="203">
        <v>368.4</v>
      </c>
      <c r="L2439" s="203" t="s">
        <v>459</v>
      </c>
      <c r="M2439" s="203" t="s">
        <v>7116</v>
      </c>
      <c r="N2439" t="s">
        <v>7117</v>
      </c>
    </row>
    <row r="2440" spans="1:14" x14ac:dyDescent="0.2">
      <c r="A2440" s="246">
        <v>45100</v>
      </c>
      <c r="B2440" s="203" t="s">
        <v>541</v>
      </c>
      <c r="C2440" s="106">
        <v>6615.1</v>
      </c>
      <c r="D2440" s="203" t="s">
        <v>452</v>
      </c>
      <c r="E2440" s="203" t="s">
        <v>7128</v>
      </c>
      <c r="F2440" t="s">
        <v>7129</v>
      </c>
      <c r="G2440" s="129"/>
      <c r="H2440" s="293">
        <v>8</v>
      </c>
      <c r="I2440" s="203">
        <v>307</v>
      </c>
      <c r="J2440" s="204" t="s">
        <v>2937</v>
      </c>
      <c r="K2440" s="203">
        <v>368.4</v>
      </c>
      <c r="L2440" s="203" t="s">
        <v>459</v>
      </c>
      <c r="M2440" s="203" t="s">
        <v>7116</v>
      </c>
      <c r="N2440" t="s">
        <v>7117</v>
      </c>
    </row>
    <row r="2441" spans="1:14" x14ac:dyDescent="0.2">
      <c r="A2441" s="246">
        <v>45098</v>
      </c>
      <c r="B2441" s="203" t="s">
        <v>541</v>
      </c>
      <c r="C2441" s="106">
        <v>6756.1</v>
      </c>
      <c r="D2441" s="203" t="s">
        <v>452</v>
      </c>
      <c r="E2441" s="203" t="s">
        <v>7128</v>
      </c>
      <c r="F2441" t="s">
        <v>7129</v>
      </c>
      <c r="G2441" s="129"/>
      <c r="H2441" s="293">
        <v>4</v>
      </c>
      <c r="I2441" s="203">
        <v>307</v>
      </c>
      <c r="J2441" s="204" t="s">
        <v>2937</v>
      </c>
      <c r="K2441" s="203">
        <v>368.4</v>
      </c>
      <c r="L2441" s="203" t="s">
        <v>459</v>
      </c>
      <c r="M2441" s="203" t="s">
        <v>7116</v>
      </c>
      <c r="N2441" t="s">
        <v>7117</v>
      </c>
    </row>
    <row r="2442" spans="1:14" x14ac:dyDescent="0.2">
      <c r="A2442" s="246">
        <v>45093</v>
      </c>
      <c r="B2442" s="203" t="s">
        <v>541</v>
      </c>
      <c r="C2442" s="106">
        <v>6615.1</v>
      </c>
      <c r="D2442" s="203" t="s">
        <v>452</v>
      </c>
      <c r="E2442" s="203" t="s">
        <v>7128</v>
      </c>
      <c r="F2442" t="s">
        <v>7129</v>
      </c>
      <c r="G2442" s="129"/>
      <c r="H2442" s="293">
        <v>8</v>
      </c>
      <c r="I2442" s="203">
        <v>307</v>
      </c>
      <c r="J2442" s="204" t="s">
        <v>2937</v>
      </c>
      <c r="K2442" s="203">
        <v>368.4</v>
      </c>
      <c r="L2442" s="203" t="s">
        <v>459</v>
      </c>
      <c r="M2442" s="203" t="s">
        <v>7116</v>
      </c>
      <c r="N2442" t="s">
        <v>7117</v>
      </c>
    </row>
    <row r="2443" spans="1:14" x14ac:dyDescent="0.2">
      <c r="A2443" s="246">
        <v>45098</v>
      </c>
      <c r="B2443" s="203" t="s">
        <v>541</v>
      </c>
      <c r="C2443" s="106">
        <v>6427.1</v>
      </c>
      <c r="D2443" s="203" t="s">
        <v>452</v>
      </c>
      <c r="E2443" s="203" t="s">
        <v>7127</v>
      </c>
      <c r="F2443" t="s">
        <v>3011</v>
      </c>
      <c r="G2443" s="129"/>
      <c r="H2443" s="293">
        <v>4</v>
      </c>
      <c r="I2443" s="203">
        <v>791</v>
      </c>
      <c r="J2443" s="204" t="s">
        <v>2937</v>
      </c>
      <c r="K2443" s="203">
        <v>949.2</v>
      </c>
      <c r="L2443" s="203" t="s">
        <v>459</v>
      </c>
      <c r="M2443" s="203" t="s">
        <v>7116</v>
      </c>
      <c r="N2443" t="s">
        <v>7117</v>
      </c>
    </row>
    <row r="2444" spans="1:14" x14ac:dyDescent="0.2">
      <c r="A2444" s="246">
        <v>45099</v>
      </c>
      <c r="B2444" s="203" t="s">
        <v>541</v>
      </c>
      <c r="C2444" s="106">
        <v>6427.1</v>
      </c>
      <c r="D2444" s="203" t="s">
        <v>452</v>
      </c>
      <c r="E2444" s="203" t="s">
        <v>7127</v>
      </c>
      <c r="F2444" t="s">
        <v>3011</v>
      </c>
      <c r="G2444" s="129"/>
      <c r="H2444" s="293">
        <v>4</v>
      </c>
      <c r="I2444" s="203">
        <v>791</v>
      </c>
      <c r="J2444" s="204" t="s">
        <v>2937</v>
      </c>
      <c r="K2444" s="203">
        <v>949.2</v>
      </c>
      <c r="L2444" s="203" t="s">
        <v>459</v>
      </c>
      <c r="M2444" s="203" t="s">
        <v>7116</v>
      </c>
      <c r="N2444" t="s">
        <v>7117</v>
      </c>
    </row>
    <row r="2445" spans="1:14" x14ac:dyDescent="0.2">
      <c r="A2445" s="246">
        <v>45093</v>
      </c>
      <c r="B2445" s="203" t="s">
        <v>541</v>
      </c>
      <c r="C2445" s="106">
        <v>6630.1</v>
      </c>
      <c r="D2445" s="203" t="s">
        <v>452</v>
      </c>
      <c r="E2445" s="203" t="s">
        <v>7126</v>
      </c>
      <c r="F2445" t="s">
        <v>3304</v>
      </c>
      <c r="G2445" s="129"/>
      <c r="H2445" s="293">
        <v>3</v>
      </c>
      <c r="I2445" s="203">
        <v>877</v>
      </c>
      <c r="J2445" s="204" t="s">
        <v>2937</v>
      </c>
      <c r="K2445" s="203">
        <v>1052.4000000000001</v>
      </c>
      <c r="L2445" s="203" t="s">
        <v>459</v>
      </c>
      <c r="M2445" s="203" t="s">
        <v>7116</v>
      </c>
      <c r="N2445" t="s">
        <v>7117</v>
      </c>
    </row>
    <row r="2446" spans="1:14" x14ac:dyDescent="0.2">
      <c r="A2446" s="246">
        <v>45096</v>
      </c>
      <c r="B2446" s="203" t="s">
        <v>541</v>
      </c>
      <c r="C2446" s="106">
        <v>6762.1</v>
      </c>
      <c r="D2446" s="203" t="s">
        <v>452</v>
      </c>
      <c r="E2446" s="203" t="s">
        <v>7120</v>
      </c>
      <c r="F2446" t="s">
        <v>3856</v>
      </c>
      <c r="G2446" s="129"/>
      <c r="H2446" s="293">
        <v>4</v>
      </c>
      <c r="I2446" s="203">
        <v>369</v>
      </c>
      <c r="J2446" s="204" t="s">
        <v>2937</v>
      </c>
      <c r="K2446" s="203">
        <v>442.8</v>
      </c>
      <c r="L2446" s="203" t="s">
        <v>459</v>
      </c>
      <c r="M2446" s="203" t="s">
        <v>7116</v>
      </c>
      <c r="N2446" t="s">
        <v>7117</v>
      </c>
    </row>
    <row r="2447" spans="1:14" x14ac:dyDescent="0.2">
      <c r="A2447" s="246">
        <v>45104</v>
      </c>
      <c r="B2447" s="203" t="s">
        <v>541</v>
      </c>
      <c r="C2447" s="106">
        <v>6630.1</v>
      </c>
      <c r="D2447" s="203" t="s">
        <v>452</v>
      </c>
      <c r="E2447" s="203" t="s">
        <v>7126</v>
      </c>
      <c r="F2447" t="s">
        <v>3304</v>
      </c>
      <c r="G2447" s="129"/>
      <c r="H2447" s="293">
        <v>1</v>
      </c>
      <c r="I2447" s="203">
        <v>877</v>
      </c>
      <c r="J2447" s="204" t="s">
        <v>2937</v>
      </c>
      <c r="K2447" s="203">
        <v>1052.4000000000001</v>
      </c>
      <c r="L2447" s="203" t="s">
        <v>459</v>
      </c>
      <c r="M2447" s="203" t="s">
        <v>7116</v>
      </c>
      <c r="N2447" t="s">
        <v>7117</v>
      </c>
    </row>
    <row r="2448" spans="1:14" x14ac:dyDescent="0.2">
      <c r="A2448" s="246">
        <v>45097</v>
      </c>
      <c r="B2448" s="203" t="s">
        <v>541</v>
      </c>
      <c r="C2448" s="106">
        <v>6762.1</v>
      </c>
      <c r="D2448" s="203" t="s">
        <v>452</v>
      </c>
      <c r="E2448" s="203" t="s">
        <v>7120</v>
      </c>
      <c r="F2448" t="s">
        <v>3856</v>
      </c>
      <c r="G2448" s="129"/>
      <c r="H2448" s="293">
        <v>4</v>
      </c>
      <c r="I2448" s="203">
        <v>369</v>
      </c>
      <c r="J2448" s="204" t="s">
        <v>2937</v>
      </c>
      <c r="K2448" s="203">
        <v>442.8</v>
      </c>
      <c r="L2448" s="203" t="s">
        <v>459</v>
      </c>
      <c r="M2448" s="203" t="s">
        <v>7116</v>
      </c>
      <c r="N2448" t="s">
        <v>7117</v>
      </c>
    </row>
    <row r="2449" spans="1:14" x14ac:dyDescent="0.2">
      <c r="A2449" s="246">
        <v>45100</v>
      </c>
      <c r="B2449" s="203" t="s">
        <v>541</v>
      </c>
      <c r="C2449" s="106">
        <v>6427.1</v>
      </c>
      <c r="D2449" s="203" t="s">
        <v>452</v>
      </c>
      <c r="E2449" s="203" t="s">
        <v>7127</v>
      </c>
      <c r="F2449" t="s">
        <v>3011</v>
      </c>
      <c r="G2449" s="129"/>
      <c r="H2449" s="293">
        <v>4</v>
      </c>
      <c r="I2449" s="203">
        <v>791</v>
      </c>
      <c r="J2449" s="204" t="s">
        <v>2937</v>
      </c>
      <c r="K2449" s="203">
        <v>949.2</v>
      </c>
      <c r="L2449" s="203" t="s">
        <v>459</v>
      </c>
      <c r="M2449" s="203" t="s">
        <v>7116</v>
      </c>
      <c r="N2449" t="s">
        <v>7117</v>
      </c>
    </row>
    <row r="2450" spans="1:14" x14ac:dyDescent="0.2">
      <c r="A2450" s="246">
        <v>45105</v>
      </c>
      <c r="B2450" s="203" t="s">
        <v>541</v>
      </c>
      <c r="C2450" s="106">
        <v>6630.1</v>
      </c>
      <c r="D2450" s="203" t="s">
        <v>452</v>
      </c>
      <c r="E2450" s="203" t="s">
        <v>7126</v>
      </c>
      <c r="F2450" t="s">
        <v>3304</v>
      </c>
      <c r="G2450" s="129"/>
      <c r="H2450" s="293">
        <v>1.5</v>
      </c>
      <c r="I2450" s="203">
        <v>877</v>
      </c>
      <c r="J2450" s="204" t="s">
        <v>2937</v>
      </c>
      <c r="K2450" s="203">
        <v>1052.4000000000001</v>
      </c>
      <c r="L2450" s="203" t="s">
        <v>459</v>
      </c>
      <c r="M2450" s="203" t="s">
        <v>7116</v>
      </c>
      <c r="N2450" t="s">
        <v>7117</v>
      </c>
    </row>
    <row r="2451" spans="1:14" x14ac:dyDescent="0.2">
      <c r="A2451" s="246">
        <v>45106</v>
      </c>
      <c r="B2451" s="203" t="s">
        <v>541</v>
      </c>
      <c r="C2451" s="106">
        <v>6630.1</v>
      </c>
      <c r="D2451" s="203" t="s">
        <v>452</v>
      </c>
      <c r="E2451" s="203" t="s">
        <v>7126</v>
      </c>
      <c r="F2451" t="s">
        <v>3304</v>
      </c>
      <c r="G2451" s="129"/>
      <c r="H2451" s="293">
        <v>1</v>
      </c>
      <c r="I2451" s="203">
        <v>877</v>
      </c>
      <c r="J2451" s="204" t="s">
        <v>2937</v>
      </c>
      <c r="K2451" s="203">
        <v>1052.4000000000001</v>
      </c>
      <c r="L2451" s="203" t="s">
        <v>459</v>
      </c>
      <c r="M2451" s="203" t="s">
        <v>7116</v>
      </c>
      <c r="N2451" t="s">
        <v>7117</v>
      </c>
    </row>
    <row r="2452" spans="1:14" x14ac:dyDescent="0.2">
      <c r="A2452" s="246">
        <v>45078</v>
      </c>
      <c r="B2452" s="203" t="s">
        <v>541</v>
      </c>
      <c r="C2452" s="106">
        <v>6615.1</v>
      </c>
      <c r="D2452" s="203" t="s">
        <v>452</v>
      </c>
      <c r="E2452" s="203" t="s">
        <v>7126</v>
      </c>
      <c r="F2452" t="s">
        <v>3304</v>
      </c>
      <c r="G2452" s="129"/>
      <c r="H2452" s="293">
        <v>8</v>
      </c>
      <c r="I2452" s="203">
        <v>877</v>
      </c>
      <c r="J2452" s="204" t="s">
        <v>2937</v>
      </c>
      <c r="K2452" s="203">
        <v>1052.4000000000001</v>
      </c>
      <c r="L2452" s="203" t="s">
        <v>459</v>
      </c>
      <c r="M2452" s="203" t="s">
        <v>7116</v>
      </c>
      <c r="N2452" t="s">
        <v>7117</v>
      </c>
    </row>
    <row r="2453" spans="1:14" x14ac:dyDescent="0.2">
      <c r="A2453" s="246">
        <v>45078</v>
      </c>
      <c r="B2453" s="203" t="s">
        <v>541</v>
      </c>
      <c r="C2453" s="106">
        <v>6667.1</v>
      </c>
      <c r="D2453" s="203" t="s">
        <v>452</v>
      </c>
      <c r="E2453" s="203" t="s">
        <v>7121</v>
      </c>
      <c r="F2453" t="s">
        <v>4830</v>
      </c>
      <c r="G2453" s="129"/>
      <c r="H2453" s="293">
        <v>4</v>
      </c>
      <c r="I2453" s="203">
        <v>330</v>
      </c>
      <c r="J2453" s="204" t="s">
        <v>2937</v>
      </c>
      <c r="K2453" s="203">
        <v>396</v>
      </c>
      <c r="L2453" s="203" t="s">
        <v>459</v>
      </c>
      <c r="M2453" s="203" t="s">
        <v>7116</v>
      </c>
      <c r="N2453" t="s">
        <v>7117</v>
      </c>
    </row>
    <row r="2454" spans="1:14" x14ac:dyDescent="0.2">
      <c r="A2454" s="246">
        <v>45084</v>
      </c>
      <c r="B2454" s="203" t="s">
        <v>541</v>
      </c>
      <c r="C2454" s="106">
        <v>6615.1</v>
      </c>
      <c r="D2454" s="203" t="s">
        <v>452</v>
      </c>
      <c r="E2454" s="203" t="s">
        <v>7122</v>
      </c>
      <c r="F2454" t="s">
        <v>3044</v>
      </c>
      <c r="G2454" s="129"/>
      <c r="H2454" s="293">
        <v>8</v>
      </c>
      <c r="I2454" s="203">
        <v>499</v>
      </c>
      <c r="J2454" s="204" t="s">
        <v>2937</v>
      </c>
      <c r="K2454" s="203">
        <v>598.79999999999995</v>
      </c>
      <c r="L2454" s="203" t="s">
        <v>459</v>
      </c>
      <c r="M2454" s="203" t="s">
        <v>7116</v>
      </c>
      <c r="N2454" t="s">
        <v>7117</v>
      </c>
    </row>
    <row r="2455" spans="1:14" x14ac:dyDescent="0.2">
      <c r="A2455" s="246">
        <v>45079</v>
      </c>
      <c r="B2455" s="203" t="s">
        <v>541</v>
      </c>
      <c r="C2455" s="106">
        <v>6615.1</v>
      </c>
      <c r="D2455" s="203" t="s">
        <v>452</v>
      </c>
      <c r="E2455" s="203" t="s">
        <v>7126</v>
      </c>
      <c r="F2455" t="s">
        <v>3304</v>
      </c>
      <c r="G2455" s="129"/>
      <c r="H2455" s="293">
        <v>3.5</v>
      </c>
      <c r="I2455" s="203">
        <v>877</v>
      </c>
      <c r="J2455" s="204" t="s">
        <v>2937</v>
      </c>
      <c r="K2455" s="203">
        <v>1052.4000000000001</v>
      </c>
      <c r="L2455" s="203" t="s">
        <v>459</v>
      </c>
      <c r="M2455" s="203" t="s">
        <v>7116</v>
      </c>
      <c r="N2455" t="s">
        <v>7117</v>
      </c>
    </row>
    <row r="2456" spans="1:14" x14ac:dyDescent="0.2">
      <c r="A2456" s="246">
        <v>45093</v>
      </c>
      <c r="B2456" s="203" t="s">
        <v>541</v>
      </c>
      <c r="C2456" s="106">
        <v>6615.1</v>
      </c>
      <c r="D2456" s="203" t="s">
        <v>452</v>
      </c>
      <c r="E2456" s="203" t="s">
        <v>7122</v>
      </c>
      <c r="F2456" t="s">
        <v>3044</v>
      </c>
      <c r="G2456" s="129"/>
      <c r="H2456" s="293">
        <v>4</v>
      </c>
      <c r="I2456" s="203">
        <v>499</v>
      </c>
      <c r="J2456" s="204" t="s">
        <v>2937</v>
      </c>
      <c r="K2456" s="203">
        <v>598.79999999999995</v>
      </c>
      <c r="L2456" s="203" t="s">
        <v>459</v>
      </c>
      <c r="M2456" s="203" t="s">
        <v>7116</v>
      </c>
      <c r="N2456" t="s">
        <v>7117</v>
      </c>
    </row>
    <row r="2457" spans="1:14" x14ac:dyDescent="0.2">
      <c r="A2457" s="246">
        <v>45105</v>
      </c>
      <c r="B2457" s="203" t="s">
        <v>541</v>
      </c>
      <c r="C2457" s="106">
        <v>6615.1</v>
      </c>
      <c r="D2457" s="203" t="s">
        <v>452</v>
      </c>
      <c r="E2457" s="203" t="s">
        <v>7126</v>
      </c>
      <c r="F2457" t="s">
        <v>3304</v>
      </c>
      <c r="G2457" s="129"/>
      <c r="H2457" s="293">
        <v>3</v>
      </c>
      <c r="I2457" s="203">
        <v>877</v>
      </c>
      <c r="J2457" s="204" t="s">
        <v>2937</v>
      </c>
      <c r="K2457" s="203">
        <v>1052.4000000000001</v>
      </c>
      <c r="L2457" s="203" t="s">
        <v>459</v>
      </c>
      <c r="M2457" s="203" t="s">
        <v>7116</v>
      </c>
      <c r="N2457" t="s">
        <v>7117</v>
      </c>
    </row>
    <row r="2458" spans="1:14" x14ac:dyDescent="0.2">
      <c r="A2458" s="246">
        <v>45079</v>
      </c>
      <c r="B2458" s="203" t="s">
        <v>541</v>
      </c>
      <c r="C2458" s="106">
        <v>6667.1</v>
      </c>
      <c r="D2458" s="203" t="s">
        <v>452</v>
      </c>
      <c r="E2458" s="203" t="s">
        <v>7121</v>
      </c>
      <c r="F2458" t="s">
        <v>4830</v>
      </c>
      <c r="G2458" s="129"/>
      <c r="H2458" s="293">
        <v>4</v>
      </c>
      <c r="I2458" s="203">
        <v>330</v>
      </c>
      <c r="J2458" s="204" t="s">
        <v>2937</v>
      </c>
      <c r="K2458" s="203">
        <v>396</v>
      </c>
      <c r="L2458" s="203" t="s">
        <v>459</v>
      </c>
      <c r="M2458" s="203" t="s">
        <v>7116</v>
      </c>
      <c r="N2458" t="s">
        <v>7117</v>
      </c>
    </row>
    <row r="2459" spans="1:14" x14ac:dyDescent="0.2">
      <c r="A2459" s="246">
        <v>45079</v>
      </c>
      <c r="B2459" s="203" t="s">
        <v>541</v>
      </c>
      <c r="C2459" s="106">
        <v>6630.1</v>
      </c>
      <c r="D2459" s="203" t="s">
        <v>452</v>
      </c>
      <c r="E2459" s="203" t="s">
        <v>7149</v>
      </c>
      <c r="F2459" t="s">
        <v>7150</v>
      </c>
      <c r="G2459" s="129"/>
      <c r="H2459" s="293">
        <v>8</v>
      </c>
      <c r="I2459" s="203">
        <v>0</v>
      </c>
      <c r="J2459" s="204" t="s">
        <v>2937</v>
      </c>
      <c r="K2459" s="203">
        <v>182.4</v>
      </c>
      <c r="L2459" s="203" t="s">
        <v>459</v>
      </c>
      <c r="M2459" s="203" t="s">
        <v>7116</v>
      </c>
      <c r="N2459" t="s">
        <v>7117</v>
      </c>
    </row>
    <row r="2460" spans="1:14" x14ac:dyDescent="0.2">
      <c r="A2460" s="246">
        <v>45086</v>
      </c>
      <c r="B2460" s="203" t="s">
        <v>541</v>
      </c>
      <c r="C2460" s="106">
        <v>6615.1</v>
      </c>
      <c r="D2460" s="203" t="s">
        <v>452</v>
      </c>
      <c r="E2460" s="203" t="s">
        <v>7122</v>
      </c>
      <c r="F2460" t="s">
        <v>3044</v>
      </c>
      <c r="G2460" s="129"/>
      <c r="H2460" s="293">
        <v>4</v>
      </c>
      <c r="I2460" s="203">
        <v>499</v>
      </c>
      <c r="J2460" s="204" t="s">
        <v>2937</v>
      </c>
      <c r="K2460" s="203">
        <v>598.79999999999995</v>
      </c>
      <c r="L2460" s="203" t="s">
        <v>459</v>
      </c>
      <c r="M2460" s="203" t="s">
        <v>7116</v>
      </c>
      <c r="N2460" t="s">
        <v>7117</v>
      </c>
    </row>
    <row r="2461" spans="1:14" x14ac:dyDescent="0.2">
      <c r="A2461" s="246">
        <v>45096</v>
      </c>
      <c r="B2461" s="203" t="s">
        <v>541</v>
      </c>
      <c r="C2461" s="106">
        <v>6756.1</v>
      </c>
      <c r="D2461" s="203" t="s">
        <v>452</v>
      </c>
      <c r="E2461" s="203" t="s">
        <v>7126</v>
      </c>
      <c r="F2461" t="s">
        <v>3304</v>
      </c>
      <c r="G2461" s="129"/>
      <c r="H2461" s="293">
        <v>3</v>
      </c>
      <c r="I2461" s="203">
        <v>877</v>
      </c>
      <c r="J2461" s="204" t="s">
        <v>2937</v>
      </c>
      <c r="K2461" s="203">
        <v>1052.4000000000001</v>
      </c>
      <c r="L2461" s="203" t="s">
        <v>459</v>
      </c>
      <c r="M2461" s="203" t="s">
        <v>7116</v>
      </c>
      <c r="N2461" t="s">
        <v>7117</v>
      </c>
    </row>
    <row r="2462" spans="1:14" x14ac:dyDescent="0.2">
      <c r="A2462" s="246">
        <v>45106</v>
      </c>
      <c r="B2462" s="203" t="s">
        <v>541</v>
      </c>
      <c r="C2462" s="106">
        <v>6615.1</v>
      </c>
      <c r="D2462" s="203" t="s">
        <v>452</v>
      </c>
      <c r="E2462" s="203" t="s">
        <v>7126</v>
      </c>
      <c r="F2462" t="s">
        <v>3304</v>
      </c>
      <c r="G2462" s="129"/>
      <c r="H2462" s="293">
        <v>4</v>
      </c>
      <c r="I2462" s="203">
        <v>877</v>
      </c>
      <c r="J2462" s="204" t="s">
        <v>2937</v>
      </c>
      <c r="K2462" s="203">
        <v>1052.4000000000001</v>
      </c>
      <c r="L2462" s="203" t="s">
        <v>459</v>
      </c>
      <c r="M2462" s="203" t="s">
        <v>7116</v>
      </c>
      <c r="N2462" t="s">
        <v>7117</v>
      </c>
    </row>
    <row r="2463" spans="1:14" x14ac:dyDescent="0.2">
      <c r="A2463" s="246">
        <v>45093</v>
      </c>
      <c r="B2463" s="203" t="s">
        <v>541</v>
      </c>
      <c r="C2463" s="106">
        <v>6667.1</v>
      </c>
      <c r="D2463" s="203" t="s">
        <v>452</v>
      </c>
      <c r="E2463" s="203" t="s">
        <v>7122</v>
      </c>
      <c r="F2463" t="s">
        <v>3044</v>
      </c>
      <c r="G2463" s="129"/>
      <c r="H2463" s="293">
        <v>2</v>
      </c>
      <c r="I2463" s="203">
        <v>499</v>
      </c>
      <c r="J2463" s="204" t="s">
        <v>2937</v>
      </c>
      <c r="K2463" s="203">
        <v>598.79999999999995</v>
      </c>
      <c r="L2463" s="203" t="s">
        <v>459</v>
      </c>
      <c r="M2463" s="203" t="s">
        <v>7116</v>
      </c>
      <c r="N2463" t="s">
        <v>7117</v>
      </c>
    </row>
    <row r="2464" spans="1:14" x14ac:dyDescent="0.2">
      <c r="A2464" s="246">
        <v>45091</v>
      </c>
      <c r="B2464" s="203" t="s">
        <v>541</v>
      </c>
      <c r="C2464" s="106">
        <v>6500.11</v>
      </c>
      <c r="D2464" s="203" t="s">
        <v>452</v>
      </c>
      <c r="E2464" s="203" t="s">
        <v>7130</v>
      </c>
      <c r="F2464" t="s">
        <v>3859</v>
      </c>
      <c r="G2464" s="129"/>
      <c r="H2464" s="293">
        <v>2</v>
      </c>
      <c r="I2464" s="203">
        <v>312</v>
      </c>
      <c r="J2464" s="204" t="s">
        <v>2937</v>
      </c>
      <c r="K2464" s="203">
        <v>374.4</v>
      </c>
      <c r="L2464" s="203" t="s">
        <v>459</v>
      </c>
      <c r="M2464" s="203" t="s">
        <v>7116</v>
      </c>
      <c r="N2464" t="s">
        <v>7117</v>
      </c>
    </row>
    <row r="2465" spans="1:14" x14ac:dyDescent="0.2">
      <c r="A2465" s="246">
        <v>45086</v>
      </c>
      <c r="B2465" s="203" t="s">
        <v>541</v>
      </c>
      <c r="C2465" s="106">
        <v>6667.1</v>
      </c>
      <c r="D2465" s="203" t="s">
        <v>452</v>
      </c>
      <c r="E2465" s="203" t="s">
        <v>7122</v>
      </c>
      <c r="F2465" t="s">
        <v>3044</v>
      </c>
      <c r="G2465" s="129"/>
      <c r="H2465" s="293">
        <v>4</v>
      </c>
      <c r="I2465" s="203">
        <v>499</v>
      </c>
      <c r="J2465" s="204" t="s">
        <v>2937</v>
      </c>
      <c r="K2465" s="203">
        <v>598.79999999999995</v>
      </c>
      <c r="L2465" s="203" t="s">
        <v>459</v>
      </c>
      <c r="M2465" s="203" t="s">
        <v>7116</v>
      </c>
      <c r="N2465" t="s">
        <v>7117</v>
      </c>
    </row>
    <row r="2466" spans="1:14" x14ac:dyDescent="0.2">
      <c r="A2466" s="246">
        <v>45091</v>
      </c>
      <c r="B2466" s="203" t="s">
        <v>541</v>
      </c>
      <c r="C2466" s="106">
        <v>6630.1</v>
      </c>
      <c r="D2466" s="203" t="s">
        <v>452</v>
      </c>
      <c r="E2466" s="203" t="s">
        <v>7121</v>
      </c>
      <c r="F2466" t="s">
        <v>4830</v>
      </c>
      <c r="G2466" s="129"/>
      <c r="H2466" s="293">
        <v>7</v>
      </c>
      <c r="I2466" s="203">
        <v>330</v>
      </c>
      <c r="J2466" s="204" t="s">
        <v>2937</v>
      </c>
      <c r="K2466" s="203">
        <v>396</v>
      </c>
      <c r="L2466" s="203" t="s">
        <v>459</v>
      </c>
      <c r="M2466" s="203" t="s">
        <v>7116</v>
      </c>
      <c r="N2466" t="s">
        <v>7117</v>
      </c>
    </row>
    <row r="2467" spans="1:14" x14ac:dyDescent="0.2">
      <c r="A2467" s="246">
        <v>45107</v>
      </c>
      <c r="B2467" s="203" t="s">
        <v>541</v>
      </c>
      <c r="C2467" s="106">
        <v>6615.1</v>
      </c>
      <c r="D2467" s="203" t="s">
        <v>452</v>
      </c>
      <c r="E2467" s="203" t="s">
        <v>7126</v>
      </c>
      <c r="F2467" t="s">
        <v>3304</v>
      </c>
      <c r="G2467" s="129"/>
      <c r="H2467" s="293">
        <v>3</v>
      </c>
      <c r="I2467" s="203">
        <v>877</v>
      </c>
      <c r="J2467" s="204" t="s">
        <v>2937</v>
      </c>
      <c r="K2467" s="203">
        <v>1052.4000000000001</v>
      </c>
      <c r="L2467" s="203" t="s">
        <v>459</v>
      </c>
      <c r="M2467" s="203" t="s">
        <v>7116</v>
      </c>
      <c r="N2467" t="s">
        <v>7117</v>
      </c>
    </row>
    <row r="2468" spans="1:14" x14ac:dyDescent="0.2">
      <c r="A2468" s="246">
        <v>45084</v>
      </c>
      <c r="B2468" s="203" t="s">
        <v>541</v>
      </c>
      <c r="C2468" s="106">
        <v>6630.1</v>
      </c>
      <c r="D2468" s="203" t="s">
        <v>452</v>
      </c>
      <c r="E2468" s="203" t="s">
        <v>7149</v>
      </c>
      <c r="F2468" t="s">
        <v>7150</v>
      </c>
      <c r="G2468" s="129"/>
      <c r="H2468" s="293">
        <v>8</v>
      </c>
      <c r="I2468" s="203">
        <v>0</v>
      </c>
      <c r="J2468" s="204" t="s">
        <v>2937</v>
      </c>
      <c r="K2468" s="203">
        <v>182.4</v>
      </c>
      <c r="L2468" s="203" t="s">
        <v>459</v>
      </c>
      <c r="M2468" s="203" t="s">
        <v>7116</v>
      </c>
      <c r="N2468" t="s">
        <v>7117</v>
      </c>
    </row>
    <row r="2469" spans="1:14" x14ac:dyDescent="0.2">
      <c r="A2469" s="246">
        <v>45097</v>
      </c>
      <c r="B2469" s="203" t="s">
        <v>541</v>
      </c>
      <c r="C2469" s="106">
        <v>6756.1</v>
      </c>
      <c r="D2469" s="203" t="s">
        <v>452</v>
      </c>
      <c r="E2469" s="203" t="s">
        <v>7126</v>
      </c>
      <c r="F2469" t="s">
        <v>3304</v>
      </c>
      <c r="G2469" s="129"/>
      <c r="H2469" s="293">
        <v>2.5</v>
      </c>
      <c r="I2469" s="203">
        <v>877</v>
      </c>
      <c r="J2469" s="204" t="s">
        <v>2937</v>
      </c>
      <c r="K2469" s="203">
        <v>1052.4000000000001</v>
      </c>
      <c r="L2469" s="203" t="s">
        <v>459</v>
      </c>
      <c r="M2469" s="203" t="s">
        <v>7116</v>
      </c>
      <c r="N2469" t="s">
        <v>7117</v>
      </c>
    </row>
    <row r="2470" spans="1:14" x14ac:dyDescent="0.2">
      <c r="A2470" s="246">
        <v>45079</v>
      </c>
      <c r="B2470" s="203" t="s">
        <v>541</v>
      </c>
      <c r="C2470" s="106">
        <v>6630.1</v>
      </c>
      <c r="D2470" s="203" t="s">
        <v>452</v>
      </c>
      <c r="E2470" s="203" t="s">
        <v>7126</v>
      </c>
      <c r="F2470" t="s">
        <v>3304</v>
      </c>
      <c r="G2470" s="129"/>
      <c r="H2470" s="293">
        <v>3</v>
      </c>
      <c r="I2470" s="203">
        <v>877</v>
      </c>
      <c r="J2470" s="204" t="s">
        <v>2937</v>
      </c>
      <c r="K2470" s="203">
        <v>1052.4000000000001</v>
      </c>
      <c r="L2470" s="203" t="s">
        <v>459</v>
      </c>
      <c r="M2470" s="203" t="s">
        <v>7116</v>
      </c>
      <c r="N2470" t="s">
        <v>7117</v>
      </c>
    </row>
    <row r="2471" spans="1:14" x14ac:dyDescent="0.2">
      <c r="A2471" s="246">
        <v>45092</v>
      </c>
      <c r="B2471" s="203" t="s">
        <v>541</v>
      </c>
      <c r="C2471" s="106">
        <v>6500.11</v>
      </c>
      <c r="D2471" s="203" t="s">
        <v>452</v>
      </c>
      <c r="E2471" s="203" t="s">
        <v>7130</v>
      </c>
      <c r="F2471" t="s">
        <v>3859</v>
      </c>
      <c r="G2471" s="129"/>
      <c r="H2471" s="293">
        <v>2</v>
      </c>
      <c r="I2471" s="203">
        <v>312</v>
      </c>
      <c r="J2471" s="204" t="s">
        <v>2937</v>
      </c>
      <c r="K2471" s="203">
        <v>374.4</v>
      </c>
      <c r="L2471" s="203" t="s">
        <v>459</v>
      </c>
      <c r="M2471" s="203" t="s">
        <v>7116</v>
      </c>
      <c r="N2471" t="s">
        <v>7117</v>
      </c>
    </row>
    <row r="2472" spans="1:14" x14ac:dyDescent="0.2">
      <c r="A2472" s="246">
        <v>45093</v>
      </c>
      <c r="B2472" s="203" t="s">
        <v>541</v>
      </c>
      <c r="C2472" s="106">
        <v>6374.1</v>
      </c>
      <c r="D2472" s="203" t="s">
        <v>452</v>
      </c>
      <c r="E2472" s="203" t="s">
        <v>7127</v>
      </c>
      <c r="F2472" t="s">
        <v>3011</v>
      </c>
      <c r="G2472" s="129"/>
      <c r="H2472" s="293">
        <v>8</v>
      </c>
      <c r="I2472" s="203">
        <v>791</v>
      </c>
      <c r="J2472" s="204" t="s">
        <v>2937</v>
      </c>
      <c r="K2472" s="203">
        <v>949.2</v>
      </c>
      <c r="L2472" s="203" t="s">
        <v>459</v>
      </c>
      <c r="M2472" s="203" t="s">
        <v>7116</v>
      </c>
      <c r="N2472" t="s">
        <v>7117</v>
      </c>
    </row>
    <row r="2473" spans="1:14" x14ac:dyDescent="0.2">
      <c r="A2473" s="246">
        <v>45096</v>
      </c>
      <c r="B2473" s="203" t="s">
        <v>541</v>
      </c>
      <c r="C2473" s="106">
        <v>6667.1</v>
      </c>
      <c r="D2473" s="203" t="s">
        <v>452</v>
      </c>
      <c r="E2473" s="203" t="s">
        <v>7122</v>
      </c>
      <c r="F2473" t="s">
        <v>3044</v>
      </c>
      <c r="G2473" s="129"/>
      <c r="H2473" s="293">
        <v>2</v>
      </c>
      <c r="I2473" s="203">
        <v>499</v>
      </c>
      <c r="J2473" s="204" t="s">
        <v>2937</v>
      </c>
      <c r="K2473" s="203">
        <v>598.79999999999995</v>
      </c>
      <c r="L2473" s="203" t="s">
        <v>459</v>
      </c>
      <c r="M2473" s="203" t="s">
        <v>7116</v>
      </c>
      <c r="N2473" t="s">
        <v>7117</v>
      </c>
    </row>
    <row r="2474" spans="1:14" x14ac:dyDescent="0.2">
      <c r="A2474" s="246">
        <v>45092</v>
      </c>
      <c r="B2474" s="203" t="s">
        <v>541</v>
      </c>
      <c r="C2474" s="106">
        <v>6630.1</v>
      </c>
      <c r="D2474" s="203" t="s">
        <v>452</v>
      </c>
      <c r="E2474" s="203" t="s">
        <v>7121</v>
      </c>
      <c r="F2474" t="s">
        <v>4830</v>
      </c>
      <c r="G2474" s="129"/>
      <c r="H2474" s="293">
        <v>8</v>
      </c>
      <c r="I2474" s="203">
        <v>330</v>
      </c>
      <c r="J2474" s="204" t="s">
        <v>2937</v>
      </c>
      <c r="K2474" s="203">
        <v>396</v>
      </c>
      <c r="L2474" s="203" t="s">
        <v>459</v>
      </c>
      <c r="M2474" s="203" t="s">
        <v>7116</v>
      </c>
      <c r="N2474" t="s">
        <v>7117</v>
      </c>
    </row>
    <row r="2475" spans="1:14" x14ac:dyDescent="0.2">
      <c r="A2475" s="246">
        <v>45089</v>
      </c>
      <c r="B2475" s="203" t="s">
        <v>541</v>
      </c>
      <c r="C2475" s="106">
        <v>6615.1</v>
      </c>
      <c r="D2475" s="203" t="s">
        <v>452</v>
      </c>
      <c r="E2475" s="203" t="s">
        <v>7122</v>
      </c>
      <c r="F2475" t="s">
        <v>3044</v>
      </c>
      <c r="G2475" s="129"/>
      <c r="H2475" s="293">
        <v>8</v>
      </c>
      <c r="I2475" s="203">
        <v>499</v>
      </c>
      <c r="J2475" s="204" t="s">
        <v>2937</v>
      </c>
      <c r="K2475" s="203">
        <v>598.79999999999995</v>
      </c>
      <c r="L2475" s="203" t="s">
        <v>459</v>
      </c>
      <c r="M2475" s="203" t="s">
        <v>7116</v>
      </c>
      <c r="N2475" t="s">
        <v>7117</v>
      </c>
    </row>
    <row r="2476" spans="1:14" x14ac:dyDescent="0.2">
      <c r="A2476" s="246">
        <v>45098</v>
      </c>
      <c r="B2476" s="203" t="s">
        <v>541</v>
      </c>
      <c r="C2476" s="106">
        <v>6756.1</v>
      </c>
      <c r="D2476" s="203" t="s">
        <v>452</v>
      </c>
      <c r="E2476" s="203" t="s">
        <v>7126</v>
      </c>
      <c r="F2476" t="s">
        <v>3304</v>
      </c>
      <c r="G2476" s="129"/>
      <c r="H2476" s="293">
        <v>3</v>
      </c>
      <c r="I2476" s="203">
        <v>877</v>
      </c>
      <c r="J2476" s="204" t="s">
        <v>2937</v>
      </c>
      <c r="K2476" s="203">
        <v>1052.4000000000001</v>
      </c>
      <c r="L2476" s="203" t="s">
        <v>459</v>
      </c>
      <c r="M2476" s="203" t="s">
        <v>7116</v>
      </c>
      <c r="N2476" t="s">
        <v>7117</v>
      </c>
    </row>
    <row r="2477" spans="1:14" x14ac:dyDescent="0.2">
      <c r="A2477" s="246">
        <v>45093</v>
      </c>
      <c r="B2477" s="203" t="s">
        <v>541</v>
      </c>
      <c r="C2477" s="106">
        <v>6615.1</v>
      </c>
      <c r="D2477" s="203" t="s">
        <v>452</v>
      </c>
      <c r="E2477" s="203" t="s">
        <v>7115</v>
      </c>
      <c r="F2477" t="s">
        <v>4389</v>
      </c>
      <c r="G2477" s="129"/>
      <c r="H2477" s="293">
        <v>7</v>
      </c>
      <c r="I2477" s="203">
        <v>353</v>
      </c>
      <c r="J2477" s="204" t="s">
        <v>2937</v>
      </c>
      <c r="K2477" s="203">
        <v>423.6</v>
      </c>
      <c r="L2477" s="203" t="s">
        <v>459</v>
      </c>
      <c r="M2477" s="203" t="s">
        <v>7116</v>
      </c>
      <c r="N2477" t="s">
        <v>7117</v>
      </c>
    </row>
    <row r="2478" spans="1:14" x14ac:dyDescent="0.2">
      <c r="A2478" s="246">
        <v>45096</v>
      </c>
      <c r="B2478" s="203" t="s">
        <v>541</v>
      </c>
      <c r="C2478" s="106">
        <v>6615.1</v>
      </c>
      <c r="D2478" s="203" t="s">
        <v>452</v>
      </c>
      <c r="E2478" s="203" t="s">
        <v>7126</v>
      </c>
      <c r="F2478" t="s">
        <v>3304</v>
      </c>
      <c r="G2478" s="129"/>
      <c r="H2478" s="293">
        <v>3</v>
      </c>
      <c r="I2478" s="203">
        <v>877</v>
      </c>
      <c r="J2478" s="204" t="s">
        <v>2937</v>
      </c>
      <c r="K2478" s="203">
        <v>1052.4000000000001</v>
      </c>
      <c r="L2478" s="203" t="s">
        <v>459</v>
      </c>
      <c r="M2478" s="203" t="s">
        <v>7116</v>
      </c>
      <c r="N2478" t="s">
        <v>7117</v>
      </c>
    </row>
    <row r="2479" spans="1:14" x14ac:dyDescent="0.2">
      <c r="A2479" s="246">
        <v>45096</v>
      </c>
      <c r="B2479" s="203" t="s">
        <v>541</v>
      </c>
      <c r="C2479" s="106">
        <v>6374.1</v>
      </c>
      <c r="D2479" s="203" t="s">
        <v>452</v>
      </c>
      <c r="E2479" s="203" t="s">
        <v>7127</v>
      </c>
      <c r="F2479" t="s">
        <v>3011</v>
      </c>
      <c r="G2479" s="129"/>
      <c r="H2479" s="293">
        <v>3</v>
      </c>
      <c r="I2479" s="203">
        <v>791</v>
      </c>
      <c r="J2479" s="204" t="s">
        <v>2937</v>
      </c>
      <c r="K2479" s="203">
        <v>949.2</v>
      </c>
      <c r="L2479" s="203" t="s">
        <v>459</v>
      </c>
      <c r="M2479" s="203" t="s">
        <v>7116</v>
      </c>
      <c r="N2479" t="s">
        <v>7117</v>
      </c>
    </row>
    <row r="2480" spans="1:14" x14ac:dyDescent="0.2">
      <c r="A2480" s="246">
        <v>45085</v>
      </c>
      <c r="B2480" s="203" t="s">
        <v>541</v>
      </c>
      <c r="C2480" s="106">
        <v>6630.1</v>
      </c>
      <c r="D2480" s="203" t="s">
        <v>452</v>
      </c>
      <c r="E2480" s="203" t="s">
        <v>7149</v>
      </c>
      <c r="F2480" t="s">
        <v>7150</v>
      </c>
      <c r="G2480" s="129"/>
      <c r="H2480" s="293">
        <v>8</v>
      </c>
      <c r="I2480" s="203">
        <v>0</v>
      </c>
      <c r="J2480" s="204" t="s">
        <v>2937</v>
      </c>
      <c r="K2480" s="203">
        <v>182.4</v>
      </c>
      <c r="L2480" s="203" t="s">
        <v>459</v>
      </c>
      <c r="M2480" s="203" t="s">
        <v>7116</v>
      </c>
      <c r="N2480" t="s">
        <v>7117</v>
      </c>
    </row>
    <row r="2481" spans="1:14" x14ac:dyDescent="0.2">
      <c r="A2481" s="246">
        <v>45097</v>
      </c>
      <c r="B2481" s="203" t="s">
        <v>541</v>
      </c>
      <c r="C2481" s="106">
        <v>6667.1</v>
      </c>
      <c r="D2481" s="203" t="s">
        <v>452</v>
      </c>
      <c r="E2481" s="203" t="s">
        <v>7122</v>
      </c>
      <c r="F2481" t="s">
        <v>3044</v>
      </c>
      <c r="G2481" s="129"/>
      <c r="H2481" s="293">
        <v>2</v>
      </c>
      <c r="I2481" s="203">
        <v>499</v>
      </c>
      <c r="J2481" s="204" t="s">
        <v>2937</v>
      </c>
      <c r="K2481" s="203">
        <v>598.79999999999995</v>
      </c>
      <c r="L2481" s="203" t="s">
        <v>459</v>
      </c>
      <c r="M2481" s="203" t="s">
        <v>7116</v>
      </c>
      <c r="N2481" t="s">
        <v>7117</v>
      </c>
    </row>
    <row r="2482" spans="1:14" x14ac:dyDescent="0.2">
      <c r="A2482" s="246">
        <v>45091</v>
      </c>
      <c r="B2482" s="203" t="s">
        <v>541</v>
      </c>
      <c r="C2482" s="106">
        <v>6374.1</v>
      </c>
      <c r="D2482" s="203" t="s">
        <v>452</v>
      </c>
      <c r="E2482" s="203" t="s">
        <v>7130</v>
      </c>
      <c r="F2482" t="s">
        <v>3859</v>
      </c>
      <c r="G2482" s="129"/>
      <c r="H2482" s="293">
        <v>2</v>
      </c>
      <c r="I2482" s="203">
        <v>312</v>
      </c>
      <c r="J2482" s="204" t="s">
        <v>2937</v>
      </c>
      <c r="K2482" s="203">
        <v>374.4</v>
      </c>
      <c r="L2482" s="203" t="s">
        <v>459</v>
      </c>
      <c r="M2482" s="203" t="s">
        <v>7116</v>
      </c>
      <c r="N2482" t="s">
        <v>7117</v>
      </c>
    </row>
    <row r="2483" spans="1:14" x14ac:dyDescent="0.2">
      <c r="A2483" s="246">
        <v>45084</v>
      </c>
      <c r="B2483" s="203" t="s">
        <v>541</v>
      </c>
      <c r="C2483" s="106">
        <v>6756.1</v>
      </c>
      <c r="D2483" s="203" t="s">
        <v>452</v>
      </c>
      <c r="E2483" s="203" t="s">
        <v>7126</v>
      </c>
      <c r="F2483" t="s">
        <v>3304</v>
      </c>
      <c r="G2483" s="129"/>
      <c r="H2483" s="293">
        <v>2</v>
      </c>
      <c r="I2483" s="203">
        <v>877</v>
      </c>
      <c r="J2483" s="204" t="s">
        <v>2937</v>
      </c>
      <c r="K2483" s="203">
        <v>1052.4000000000001</v>
      </c>
      <c r="L2483" s="203" t="s">
        <v>459</v>
      </c>
      <c r="M2483" s="203" t="s">
        <v>7116</v>
      </c>
      <c r="N2483" t="s">
        <v>7117</v>
      </c>
    </row>
    <row r="2484" spans="1:14" x14ac:dyDescent="0.2">
      <c r="A2484" s="246">
        <v>45086</v>
      </c>
      <c r="B2484" s="203" t="s">
        <v>541</v>
      </c>
      <c r="C2484" s="106">
        <v>6667.1</v>
      </c>
      <c r="D2484" s="203" t="s">
        <v>452</v>
      </c>
      <c r="E2484" s="203" t="s">
        <v>7121</v>
      </c>
      <c r="F2484" t="s">
        <v>4830</v>
      </c>
      <c r="G2484" s="129"/>
      <c r="H2484" s="293">
        <v>4</v>
      </c>
      <c r="I2484" s="203">
        <v>330</v>
      </c>
      <c r="J2484" s="204" t="s">
        <v>2937</v>
      </c>
      <c r="K2484" s="203">
        <v>396</v>
      </c>
      <c r="L2484" s="203" t="s">
        <v>459</v>
      </c>
      <c r="M2484" s="203" t="s">
        <v>7116</v>
      </c>
      <c r="N2484" t="s">
        <v>7117</v>
      </c>
    </row>
    <row r="2485" spans="1:14" x14ac:dyDescent="0.2">
      <c r="A2485" s="246">
        <v>45099</v>
      </c>
      <c r="B2485" s="203" t="s">
        <v>541</v>
      </c>
      <c r="C2485" s="106">
        <v>6756.1</v>
      </c>
      <c r="D2485" s="203" t="s">
        <v>452</v>
      </c>
      <c r="E2485" s="203" t="s">
        <v>7126</v>
      </c>
      <c r="F2485" t="s">
        <v>3304</v>
      </c>
      <c r="G2485" s="129"/>
      <c r="H2485" s="293">
        <v>2</v>
      </c>
      <c r="I2485" s="203">
        <v>877</v>
      </c>
      <c r="J2485" s="204" t="s">
        <v>2937</v>
      </c>
      <c r="K2485" s="203">
        <v>1052.4000000000001</v>
      </c>
      <c r="L2485" s="203" t="s">
        <v>459</v>
      </c>
      <c r="M2485" s="203" t="s">
        <v>7116</v>
      </c>
      <c r="N2485" t="s">
        <v>7117</v>
      </c>
    </row>
    <row r="2486" spans="1:14" x14ac:dyDescent="0.2">
      <c r="A2486" s="246">
        <v>45106</v>
      </c>
      <c r="B2486" s="203" t="s">
        <v>541</v>
      </c>
      <c r="C2486" s="106">
        <v>6667.1</v>
      </c>
      <c r="D2486" s="203" t="s">
        <v>452</v>
      </c>
      <c r="E2486" s="203" t="s">
        <v>7122</v>
      </c>
      <c r="F2486" t="s">
        <v>3044</v>
      </c>
      <c r="G2486" s="129"/>
      <c r="H2486" s="293">
        <v>3</v>
      </c>
      <c r="I2486" s="203">
        <v>499</v>
      </c>
      <c r="J2486" s="204" t="s">
        <v>2937</v>
      </c>
      <c r="K2486" s="203">
        <v>598.79999999999995</v>
      </c>
      <c r="L2486" s="203" t="s">
        <v>459</v>
      </c>
      <c r="M2486" s="203" t="s">
        <v>7116</v>
      </c>
      <c r="N2486" t="s">
        <v>7117</v>
      </c>
    </row>
    <row r="2487" spans="1:14" x14ac:dyDescent="0.2">
      <c r="A2487" s="246">
        <v>45097</v>
      </c>
      <c r="B2487" s="203" t="s">
        <v>541</v>
      </c>
      <c r="C2487" s="106">
        <v>6615.1</v>
      </c>
      <c r="D2487" s="203" t="s">
        <v>452</v>
      </c>
      <c r="E2487" s="203" t="s">
        <v>7126</v>
      </c>
      <c r="F2487" t="s">
        <v>3304</v>
      </c>
      <c r="G2487" s="129"/>
      <c r="H2487" s="293">
        <v>2</v>
      </c>
      <c r="I2487" s="203">
        <v>877</v>
      </c>
      <c r="J2487" s="204" t="s">
        <v>2937</v>
      </c>
      <c r="K2487" s="203">
        <v>1052.4000000000001</v>
      </c>
      <c r="L2487" s="203" t="s">
        <v>459</v>
      </c>
      <c r="M2487" s="203" t="s">
        <v>7116</v>
      </c>
      <c r="N2487" t="s">
        <v>7117</v>
      </c>
    </row>
    <row r="2488" spans="1:14" x14ac:dyDescent="0.2">
      <c r="A2488" s="246">
        <v>45097</v>
      </c>
      <c r="B2488" s="203" t="s">
        <v>541</v>
      </c>
      <c r="C2488" s="106">
        <v>6615.1</v>
      </c>
      <c r="D2488" s="203" t="s">
        <v>452</v>
      </c>
      <c r="E2488" s="203" t="s">
        <v>7115</v>
      </c>
      <c r="F2488" t="s">
        <v>4389</v>
      </c>
      <c r="G2488" s="129"/>
      <c r="H2488" s="293">
        <v>8</v>
      </c>
      <c r="I2488" s="203">
        <v>353</v>
      </c>
      <c r="J2488" s="204" t="s">
        <v>2937</v>
      </c>
      <c r="K2488" s="203">
        <v>423.6</v>
      </c>
      <c r="L2488" s="203" t="s">
        <v>459</v>
      </c>
      <c r="M2488" s="203" t="s">
        <v>7116</v>
      </c>
      <c r="N2488" t="s">
        <v>7117</v>
      </c>
    </row>
    <row r="2489" spans="1:14" x14ac:dyDescent="0.2">
      <c r="A2489" s="246">
        <v>45084</v>
      </c>
      <c r="B2489" s="203" t="s">
        <v>541</v>
      </c>
      <c r="C2489" s="106">
        <v>6630.1</v>
      </c>
      <c r="D2489" s="203" t="s">
        <v>452</v>
      </c>
      <c r="E2489" s="203" t="s">
        <v>7121</v>
      </c>
      <c r="F2489" t="s">
        <v>4830</v>
      </c>
      <c r="G2489" s="129"/>
      <c r="H2489" s="293">
        <v>8</v>
      </c>
      <c r="I2489" s="203">
        <v>330</v>
      </c>
      <c r="J2489" s="204" t="s">
        <v>2937</v>
      </c>
      <c r="K2489" s="203">
        <v>396</v>
      </c>
      <c r="L2489" s="203" t="s">
        <v>459</v>
      </c>
      <c r="M2489" s="203" t="s">
        <v>7116</v>
      </c>
      <c r="N2489" t="s">
        <v>7117</v>
      </c>
    </row>
    <row r="2490" spans="1:14" x14ac:dyDescent="0.2">
      <c r="A2490" s="246">
        <v>45103</v>
      </c>
      <c r="B2490" s="203" t="s">
        <v>541</v>
      </c>
      <c r="C2490" s="106">
        <v>6615.1</v>
      </c>
      <c r="D2490" s="203" t="s">
        <v>452</v>
      </c>
      <c r="E2490" s="203" t="s">
        <v>7127</v>
      </c>
      <c r="F2490" t="s">
        <v>3011</v>
      </c>
      <c r="G2490" s="129"/>
      <c r="H2490" s="293">
        <v>1</v>
      </c>
      <c r="I2490" s="203">
        <v>791</v>
      </c>
      <c r="J2490" s="204" t="s">
        <v>2937</v>
      </c>
      <c r="K2490" s="203">
        <v>949.2</v>
      </c>
      <c r="L2490" s="203" t="s">
        <v>459</v>
      </c>
      <c r="M2490" s="203" t="s">
        <v>7116</v>
      </c>
      <c r="N2490" t="s">
        <v>7117</v>
      </c>
    </row>
    <row r="2491" spans="1:14" x14ac:dyDescent="0.2">
      <c r="A2491" s="246">
        <v>45100</v>
      </c>
      <c r="B2491" s="203" t="s">
        <v>541</v>
      </c>
      <c r="C2491" s="106">
        <v>6756.1</v>
      </c>
      <c r="D2491" s="203" t="s">
        <v>452</v>
      </c>
      <c r="E2491" s="203" t="s">
        <v>7126</v>
      </c>
      <c r="F2491" t="s">
        <v>3304</v>
      </c>
      <c r="G2491" s="129"/>
      <c r="H2491" s="293">
        <v>3</v>
      </c>
      <c r="I2491" s="203">
        <v>877</v>
      </c>
      <c r="J2491" s="204" t="s">
        <v>2937</v>
      </c>
      <c r="K2491" s="203">
        <v>1052.4000000000001</v>
      </c>
      <c r="L2491" s="203" t="s">
        <v>459</v>
      </c>
      <c r="M2491" s="203" t="s">
        <v>7116</v>
      </c>
      <c r="N2491" t="s">
        <v>7117</v>
      </c>
    </row>
    <row r="2492" spans="1:14" x14ac:dyDescent="0.2">
      <c r="A2492" s="246">
        <v>45096</v>
      </c>
      <c r="B2492" s="203" t="s">
        <v>541</v>
      </c>
      <c r="C2492" s="106">
        <v>6615.1</v>
      </c>
      <c r="D2492" s="203" t="s">
        <v>452</v>
      </c>
      <c r="E2492" s="203" t="s">
        <v>7122</v>
      </c>
      <c r="F2492" t="s">
        <v>3044</v>
      </c>
      <c r="G2492" s="129"/>
      <c r="H2492" s="293">
        <v>2</v>
      </c>
      <c r="I2492" s="203">
        <v>499</v>
      </c>
      <c r="J2492" s="204" t="s">
        <v>2937</v>
      </c>
      <c r="K2492" s="203">
        <v>598.79999999999995</v>
      </c>
      <c r="L2492" s="203" t="s">
        <v>459</v>
      </c>
      <c r="M2492" s="203" t="s">
        <v>7116</v>
      </c>
      <c r="N2492" t="s">
        <v>7117</v>
      </c>
    </row>
    <row r="2493" spans="1:14" x14ac:dyDescent="0.2">
      <c r="A2493" s="246">
        <v>45086</v>
      </c>
      <c r="B2493" s="203" t="s">
        <v>541</v>
      </c>
      <c r="C2493" s="106">
        <v>6630.1</v>
      </c>
      <c r="D2493" s="203" t="s">
        <v>452</v>
      </c>
      <c r="E2493" s="203" t="s">
        <v>7149</v>
      </c>
      <c r="F2493" t="s">
        <v>7150</v>
      </c>
      <c r="G2493" s="129"/>
      <c r="H2493" s="293">
        <v>8</v>
      </c>
      <c r="I2493" s="203">
        <v>0</v>
      </c>
      <c r="J2493" s="204" t="s">
        <v>2937</v>
      </c>
      <c r="K2493" s="203">
        <v>182.4</v>
      </c>
      <c r="L2493" s="203" t="s">
        <v>459</v>
      </c>
      <c r="M2493" s="203" t="s">
        <v>7116</v>
      </c>
      <c r="N2493" t="s">
        <v>7117</v>
      </c>
    </row>
    <row r="2494" spans="1:14" x14ac:dyDescent="0.2">
      <c r="A2494" s="246">
        <v>45097</v>
      </c>
      <c r="B2494" s="203" t="s">
        <v>541</v>
      </c>
      <c r="C2494" s="106">
        <v>6615.1</v>
      </c>
      <c r="D2494" s="203" t="s">
        <v>452</v>
      </c>
      <c r="E2494" s="203" t="s">
        <v>7122</v>
      </c>
      <c r="F2494" t="s">
        <v>3044</v>
      </c>
      <c r="G2494" s="129"/>
      <c r="H2494" s="293">
        <v>5</v>
      </c>
      <c r="I2494" s="203">
        <v>499</v>
      </c>
      <c r="J2494" s="204" t="s">
        <v>2937</v>
      </c>
      <c r="K2494" s="203">
        <v>598.79999999999995</v>
      </c>
      <c r="L2494" s="203" t="s">
        <v>459</v>
      </c>
      <c r="M2494" s="203" t="s">
        <v>7116</v>
      </c>
      <c r="N2494" t="s">
        <v>7117</v>
      </c>
    </row>
    <row r="2495" spans="1:14" x14ac:dyDescent="0.2">
      <c r="A2495" s="246">
        <v>45098</v>
      </c>
      <c r="B2495" s="203" t="s">
        <v>541</v>
      </c>
      <c r="C2495" s="106">
        <v>6615.1</v>
      </c>
      <c r="D2495" s="203" t="s">
        <v>452</v>
      </c>
      <c r="E2495" s="203" t="s">
        <v>7115</v>
      </c>
      <c r="F2495" t="s">
        <v>4389</v>
      </c>
      <c r="G2495" s="129"/>
      <c r="H2495" s="293">
        <v>8</v>
      </c>
      <c r="I2495" s="203">
        <v>353</v>
      </c>
      <c r="J2495" s="204" t="s">
        <v>2937</v>
      </c>
      <c r="K2495" s="203">
        <v>423.6</v>
      </c>
      <c r="L2495" s="203" t="s">
        <v>459</v>
      </c>
      <c r="M2495" s="203" t="s">
        <v>7116</v>
      </c>
      <c r="N2495" t="s">
        <v>7117</v>
      </c>
    </row>
    <row r="2496" spans="1:14" x14ac:dyDescent="0.2">
      <c r="A2496" s="246">
        <v>45104</v>
      </c>
      <c r="B2496" s="203" t="s">
        <v>541</v>
      </c>
      <c r="C2496" s="106">
        <v>6615.1</v>
      </c>
      <c r="D2496" s="203" t="s">
        <v>452</v>
      </c>
      <c r="E2496" s="203" t="s">
        <v>7127</v>
      </c>
      <c r="F2496" t="s">
        <v>3011</v>
      </c>
      <c r="G2496" s="129"/>
      <c r="H2496" s="293">
        <v>2</v>
      </c>
      <c r="I2496" s="203">
        <v>791</v>
      </c>
      <c r="J2496" s="204" t="s">
        <v>2937</v>
      </c>
      <c r="K2496" s="203">
        <v>949.2</v>
      </c>
      <c r="L2496" s="203" t="s">
        <v>459</v>
      </c>
      <c r="M2496" s="203" t="s">
        <v>7116</v>
      </c>
      <c r="N2496" t="s">
        <v>7117</v>
      </c>
    </row>
    <row r="2497" spans="1:14" x14ac:dyDescent="0.2">
      <c r="A2497" s="246">
        <v>45098</v>
      </c>
      <c r="B2497" s="203" t="s">
        <v>541</v>
      </c>
      <c r="C2497" s="106">
        <v>6615.1</v>
      </c>
      <c r="D2497" s="203" t="s">
        <v>452</v>
      </c>
      <c r="E2497" s="203" t="s">
        <v>7126</v>
      </c>
      <c r="F2497" t="s">
        <v>3304</v>
      </c>
      <c r="G2497" s="129"/>
      <c r="H2497" s="293">
        <v>4</v>
      </c>
      <c r="I2497" s="203">
        <v>877</v>
      </c>
      <c r="J2497" s="204" t="s">
        <v>2937</v>
      </c>
      <c r="K2497" s="203">
        <v>1052.4000000000001</v>
      </c>
      <c r="L2497" s="203" t="s">
        <v>459</v>
      </c>
      <c r="M2497" s="203" t="s">
        <v>7116</v>
      </c>
      <c r="N2497" t="s">
        <v>7117</v>
      </c>
    </row>
    <row r="2498" spans="1:14" x14ac:dyDescent="0.2">
      <c r="A2498" s="246">
        <v>45085</v>
      </c>
      <c r="B2498" s="203" t="s">
        <v>541</v>
      </c>
      <c r="C2498" s="106">
        <v>6630.1</v>
      </c>
      <c r="D2498" s="203" t="s">
        <v>452</v>
      </c>
      <c r="E2498" s="203" t="s">
        <v>7121</v>
      </c>
      <c r="F2498" t="s">
        <v>4830</v>
      </c>
      <c r="G2498" s="129"/>
      <c r="H2498" s="293">
        <v>8</v>
      </c>
      <c r="I2498" s="203">
        <v>330</v>
      </c>
      <c r="J2498" s="204" t="s">
        <v>2937</v>
      </c>
      <c r="K2498" s="203">
        <v>396</v>
      </c>
      <c r="L2498" s="203" t="s">
        <v>459</v>
      </c>
      <c r="M2498" s="203" t="s">
        <v>7116</v>
      </c>
      <c r="N2498" t="s">
        <v>7117</v>
      </c>
    </row>
    <row r="2499" spans="1:14" x14ac:dyDescent="0.2">
      <c r="A2499" s="246">
        <v>45098</v>
      </c>
      <c r="B2499" s="203" t="s">
        <v>541</v>
      </c>
      <c r="C2499" s="106">
        <v>6615.1</v>
      </c>
      <c r="D2499" s="203" t="s">
        <v>452</v>
      </c>
      <c r="E2499" s="203" t="s">
        <v>7122</v>
      </c>
      <c r="F2499" t="s">
        <v>3044</v>
      </c>
      <c r="G2499" s="129"/>
      <c r="H2499" s="293">
        <v>8</v>
      </c>
      <c r="I2499" s="203">
        <v>499</v>
      </c>
      <c r="J2499" s="204" t="s">
        <v>2937</v>
      </c>
      <c r="K2499" s="203">
        <v>598.79999999999995</v>
      </c>
      <c r="L2499" s="203" t="s">
        <v>459</v>
      </c>
      <c r="M2499" s="203" t="s">
        <v>7116</v>
      </c>
      <c r="N2499" t="s">
        <v>7117</v>
      </c>
    </row>
    <row r="2500" spans="1:14" x14ac:dyDescent="0.2">
      <c r="A2500" s="246">
        <v>45105</v>
      </c>
      <c r="B2500" s="203" t="s">
        <v>541</v>
      </c>
      <c r="C2500" s="106">
        <v>6615.1</v>
      </c>
      <c r="D2500" s="203" t="s">
        <v>452</v>
      </c>
      <c r="E2500" s="203" t="s">
        <v>7127</v>
      </c>
      <c r="F2500" t="s">
        <v>3011</v>
      </c>
      <c r="G2500" s="129"/>
      <c r="H2500" s="293">
        <v>2</v>
      </c>
      <c r="I2500" s="203">
        <v>791</v>
      </c>
      <c r="J2500" s="204" t="s">
        <v>2937</v>
      </c>
      <c r="K2500" s="203">
        <v>949.2</v>
      </c>
      <c r="L2500" s="203" t="s">
        <v>459</v>
      </c>
      <c r="M2500" s="203" t="s">
        <v>7116</v>
      </c>
      <c r="N2500" t="s">
        <v>7117</v>
      </c>
    </row>
    <row r="2501" spans="1:14" x14ac:dyDescent="0.2">
      <c r="A2501" s="246">
        <v>45086</v>
      </c>
      <c r="B2501" s="203" t="s">
        <v>541</v>
      </c>
      <c r="C2501" s="106">
        <v>6630.1</v>
      </c>
      <c r="D2501" s="203" t="s">
        <v>452</v>
      </c>
      <c r="E2501" s="203" t="s">
        <v>7121</v>
      </c>
      <c r="F2501" t="s">
        <v>4830</v>
      </c>
      <c r="G2501" s="129"/>
      <c r="H2501" s="293">
        <v>4</v>
      </c>
      <c r="I2501" s="203">
        <v>330</v>
      </c>
      <c r="J2501" s="204" t="s">
        <v>2937</v>
      </c>
      <c r="K2501" s="203">
        <v>396</v>
      </c>
      <c r="L2501" s="203" t="s">
        <v>459</v>
      </c>
      <c r="M2501" s="203" t="s">
        <v>7116</v>
      </c>
      <c r="N2501" t="s">
        <v>7117</v>
      </c>
    </row>
    <row r="2502" spans="1:14" x14ac:dyDescent="0.2">
      <c r="A2502" s="246">
        <v>45099</v>
      </c>
      <c r="B2502" s="203" t="s">
        <v>541</v>
      </c>
      <c r="C2502" s="106">
        <v>6615.1</v>
      </c>
      <c r="D2502" s="203" t="s">
        <v>452</v>
      </c>
      <c r="E2502" s="203" t="s">
        <v>7115</v>
      </c>
      <c r="F2502" t="s">
        <v>4389</v>
      </c>
      <c r="G2502" s="129"/>
      <c r="H2502" s="293">
        <v>8</v>
      </c>
      <c r="I2502" s="203">
        <v>353</v>
      </c>
      <c r="J2502" s="204" t="s">
        <v>2937</v>
      </c>
      <c r="K2502" s="203">
        <v>423.6</v>
      </c>
      <c r="L2502" s="203" t="s">
        <v>459</v>
      </c>
      <c r="M2502" s="203" t="s">
        <v>7116</v>
      </c>
      <c r="N2502" t="s">
        <v>7117</v>
      </c>
    </row>
    <row r="2503" spans="1:14" x14ac:dyDescent="0.2">
      <c r="A2503" s="246">
        <v>45099</v>
      </c>
      <c r="B2503" s="203" t="s">
        <v>541</v>
      </c>
      <c r="C2503" s="106">
        <v>6615.1</v>
      </c>
      <c r="D2503" s="203" t="s">
        <v>452</v>
      </c>
      <c r="E2503" s="203" t="s">
        <v>7126</v>
      </c>
      <c r="F2503" t="s">
        <v>3304</v>
      </c>
      <c r="G2503" s="129"/>
      <c r="H2503" s="293">
        <v>3</v>
      </c>
      <c r="I2503" s="203">
        <v>877</v>
      </c>
      <c r="J2503" s="204" t="s">
        <v>2937</v>
      </c>
      <c r="K2503" s="203">
        <v>1052.4000000000001</v>
      </c>
      <c r="L2503" s="203" t="s">
        <v>459</v>
      </c>
      <c r="M2503" s="203" t="s">
        <v>7116</v>
      </c>
      <c r="N2503" t="s">
        <v>7117</v>
      </c>
    </row>
    <row r="2504" spans="1:14" x14ac:dyDescent="0.2">
      <c r="A2504" s="246">
        <v>45089</v>
      </c>
      <c r="B2504" s="203" t="s">
        <v>541</v>
      </c>
      <c r="C2504" s="106">
        <v>6630.1</v>
      </c>
      <c r="D2504" s="203" t="s">
        <v>452</v>
      </c>
      <c r="E2504" s="203" t="s">
        <v>7149</v>
      </c>
      <c r="F2504" t="s">
        <v>7150</v>
      </c>
      <c r="G2504" s="129"/>
      <c r="H2504" s="293">
        <v>8</v>
      </c>
      <c r="I2504" s="203">
        <v>0</v>
      </c>
      <c r="J2504" s="204" t="s">
        <v>2937</v>
      </c>
      <c r="K2504" s="203">
        <v>182.4</v>
      </c>
      <c r="L2504" s="203" t="s">
        <v>459</v>
      </c>
      <c r="M2504" s="203" t="s">
        <v>7116</v>
      </c>
      <c r="N2504" t="s">
        <v>7117</v>
      </c>
    </row>
    <row r="2505" spans="1:14" x14ac:dyDescent="0.2">
      <c r="A2505" s="246">
        <v>45078</v>
      </c>
      <c r="B2505" s="203" t="s">
        <v>541</v>
      </c>
      <c r="C2505" s="106">
        <v>6762.1</v>
      </c>
      <c r="D2505" s="203" t="s">
        <v>452</v>
      </c>
      <c r="E2505" s="203" t="s">
        <v>7130</v>
      </c>
      <c r="F2505" t="s">
        <v>3859</v>
      </c>
      <c r="G2505" s="129"/>
      <c r="H2505" s="293">
        <v>8</v>
      </c>
      <c r="I2505" s="203">
        <v>312</v>
      </c>
      <c r="J2505" s="204" t="s">
        <v>2937</v>
      </c>
      <c r="K2505" s="203">
        <v>374.4</v>
      </c>
      <c r="L2505" s="203" t="s">
        <v>459</v>
      </c>
      <c r="M2505" s="203" t="s">
        <v>7116</v>
      </c>
      <c r="N2505" t="s">
        <v>7117</v>
      </c>
    </row>
    <row r="2506" spans="1:14" x14ac:dyDescent="0.2">
      <c r="A2506" s="246">
        <v>45091</v>
      </c>
      <c r="B2506" s="203" t="s">
        <v>541</v>
      </c>
      <c r="C2506" s="106">
        <v>6756.1</v>
      </c>
      <c r="D2506" s="203" t="s">
        <v>452</v>
      </c>
      <c r="E2506" s="203" t="s">
        <v>7126</v>
      </c>
      <c r="F2506" t="s">
        <v>3304</v>
      </c>
      <c r="G2506" s="129"/>
      <c r="H2506" s="293">
        <v>2</v>
      </c>
      <c r="I2506" s="203">
        <v>877</v>
      </c>
      <c r="J2506" s="204" t="s">
        <v>2937</v>
      </c>
      <c r="K2506" s="203">
        <v>1052.4000000000001</v>
      </c>
      <c r="L2506" s="203" t="s">
        <v>459</v>
      </c>
      <c r="M2506" s="203" t="s">
        <v>7116</v>
      </c>
      <c r="N2506" t="s">
        <v>7117</v>
      </c>
    </row>
    <row r="2507" spans="1:14" x14ac:dyDescent="0.2">
      <c r="A2507" s="246">
        <v>45096</v>
      </c>
      <c r="B2507" s="203" t="s">
        <v>541</v>
      </c>
      <c r="C2507" s="106">
        <v>6630.1</v>
      </c>
      <c r="D2507" s="203" t="s">
        <v>452</v>
      </c>
      <c r="E2507" s="203" t="s">
        <v>7126</v>
      </c>
      <c r="F2507" t="s">
        <v>3304</v>
      </c>
      <c r="G2507" s="129"/>
      <c r="H2507" s="293">
        <v>1</v>
      </c>
      <c r="I2507" s="203">
        <v>877</v>
      </c>
      <c r="J2507" s="204" t="s">
        <v>2937</v>
      </c>
      <c r="K2507" s="203">
        <v>1052.4000000000001</v>
      </c>
      <c r="L2507" s="203" t="s">
        <v>459</v>
      </c>
      <c r="M2507" s="203" t="s">
        <v>7116</v>
      </c>
      <c r="N2507" t="s">
        <v>7117</v>
      </c>
    </row>
    <row r="2508" spans="1:14" x14ac:dyDescent="0.2">
      <c r="A2508" s="246">
        <v>45100</v>
      </c>
      <c r="B2508" s="203" t="s">
        <v>541</v>
      </c>
      <c r="C2508" s="106">
        <v>6615.1</v>
      </c>
      <c r="D2508" s="203" t="s">
        <v>452</v>
      </c>
      <c r="E2508" s="203" t="s">
        <v>7115</v>
      </c>
      <c r="F2508" t="s">
        <v>4389</v>
      </c>
      <c r="G2508" s="129"/>
      <c r="H2508" s="293">
        <v>8</v>
      </c>
      <c r="I2508" s="203">
        <v>353</v>
      </c>
      <c r="J2508" s="204" t="s">
        <v>2937</v>
      </c>
      <c r="K2508" s="203">
        <v>423.6</v>
      </c>
      <c r="L2508" s="203" t="s">
        <v>459</v>
      </c>
      <c r="M2508" s="203" t="s">
        <v>7116</v>
      </c>
      <c r="N2508" t="s">
        <v>7117</v>
      </c>
    </row>
    <row r="2509" spans="1:14" x14ac:dyDescent="0.2">
      <c r="A2509" s="246">
        <v>45100</v>
      </c>
      <c r="B2509" s="203" t="s">
        <v>541</v>
      </c>
      <c r="C2509" s="106">
        <v>6615.1</v>
      </c>
      <c r="D2509" s="203" t="s">
        <v>452</v>
      </c>
      <c r="E2509" s="203" t="s">
        <v>7126</v>
      </c>
      <c r="F2509" t="s">
        <v>3304</v>
      </c>
      <c r="G2509" s="129"/>
      <c r="H2509" s="293">
        <v>3</v>
      </c>
      <c r="I2509" s="203">
        <v>877</v>
      </c>
      <c r="J2509" s="204" t="s">
        <v>2937</v>
      </c>
      <c r="K2509" s="203">
        <v>1052.4000000000001</v>
      </c>
      <c r="L2509" s="203" t="s">
        <v>459</v>
      </c>
      <c r="M2509" s="203" t="s">
        <v>7116</v>
      </c>
      <c r="N2509" t="s">
        <v>7117</v>
      </c>
    </row>
    <row r="2510" spans="1:14" x14ac:dyDescent="0.2">
      <c r="A2510" s="246">
        <v>45099</v>
      </c>
      <c r="B2510" s="203" t="s">
        <v>541</v>
      </c>
      <c r="C2510" s="106">
        <v>6615.1</v>
      </c>
      <c r="D2510" s="203" t="s">
        <v>452</v>
      </c>
      <c r="E2510" s="203" t="s">
        <v>7122</v>
      </c>
      <c r="F2510" t="s">
        <v>3044</v>
      </c>
      <c r="G2510" s="129"/>
      <c r="H2510" s="293">
        <v>8</v>
      </c>
      <c r="I2510" s="203">
        <v>499</v>
      </c>
      <c r="J2510" s="204" t="s">
        <v>2937</v>
      </c>
      <c r="K2510" s="203">
        <v>598.79999999999995</v>
      </c>
      <c r="L2510" s="203" t="s">
        <v>459</v>
      </c>
      <c r="M2510" s="203" t="s">
        <v>7116</v>
      </c>
      <c r="N2510" t="s">
        <v>7117</v>
      </c>
    </row>
    <row r="2511" spans="1:14" x14ac:dyDescent="0.2">
      <c r="A2511" s="246">
        <v>45096</v>
      </c>
      <c r="B2511" s="203" t="s">
        <v>541</v>
      </c>
      <c r="C2511" s="106">
        <v>6011.1</v>
      </c>
      <c r="D2511" s="203" t="s">
        <v>452</v>
      </c>
      <c r="E2511" s="203" t="s">
        <v>7127</v>
      </c>
      <c r="F2511" t="s">
        <v>3011</v>
      </c>
      <c r="G2511" s="129"/>
      <c r="H2511" s="293">
        <v>5</v>
      </c>
      <c r="I2511" s="203">
        <v>791</v>
      </c>
      <c r="J2511" s="204" t="s">
        <v>2937</v>
      </c>
      <c r="K2511" s="203">
        <v>949.2</v>
      </c>
      <c r="L2511" s="203" t="s">
        <v>459</v>
      </c>
      <c r="M2511" s="203" t="s">
        <v>7116</v>
      </c>
      <c r="N2511" t="s">
        <v>7117</v>
      </c>
    </row>
    <row r="2512" spans="1:14" x14ac:dyDescent="0.2">
      <c r="A2512" s="246">
        <v>45092</v>
      </c>
      <c r="B2512" s="203" t="s">
        <v>541</v>
      </c>
      <c r="C2512" s="106">
        <v>6756.1</v>
      </c>
      <c r="D2512" s="203" t="s">
        <v>452</v>
      </c>
      <c r="E2512" s="203" t="s">
        <v>7126</v>
      </c>
      <c r="F2512" t="s">
        <v>3304</v>
      </c>
      <c r="G2512" s="129"/>
      <c r="H2512" s="293">
        <v>3</v>
      </c>
      <c r="I2512" s="203">
        <v>877</v>
      </c>
      <c r="J2512" s="204" t="s">
        <v>2937</v>
      </c>
      <c r="K2512" s="203">
        <v>1052.4000000000001</v>
      </c>
      <c r="L2512" s="203" t="s">
        <v>459</v>
      </c>
      <c r="M2512" s="203" t="s">
        <v>7116</v>
      </c>
      <c r="N2512" t="s">
        <v>7117</v>
      </c>
    </row>
    <row r="2513" spans="1:14" x14ac:dyDescent="0.2">
      <c r="A2513" s="246">
        <v>45097</v>
      </c>
      <c r="B2513" s="203" t="s">
        <v>541</v>
      </c>
      <c r="C2513" s="106">
        <v>6630.1</v>
      </c>
      <c r="D2513" s="203" t="s">
        <v>452</v>
      </c>
      <c r="E2513" s="203" t="s">
        <v>7126</v>
      </c>
      <c r="F2513" t="s">
        <v>3304</v>
      </c>
      <c r="G2513" s="129"/>
      <c r="H2513" s="293">
        <v>2</v>
      </c>
      <c r="I2513" s="203">
        <v>877</v>
      </c>
      <c r="J2513" s="204" t="s">
        <v>2937</v>
      </c>
      <c r="K2513" s="203">
        <v>1052.4000000000001</v>
      </c>
      <c r="L2513" s="203" t="s">
        <v>459</v>
      </c>
      <c r="M2513" s="203" t="s">
        <v>7116</v>
      </c>
      <c r="N2513" t="s">
        <v>7117</v>
      </c>
    </row>
    <row r="2514" spans="1:14" x14ac:dyDescent="0.2">
      <c r="A2514" s="246">
        <v>45078</v>
      </c>
      <c r="B2514" s="203" t="s">
        <v>541</v>
      </c>
      <c r="C2514" s="106">
        <v>6630.1</v>
      </c>
      <c r="D2514" s="203" t="s">
        <v>452</v>
      </c>
      <c r="E2514" s="203" t="s">
        <v>7121</v>
      </c>
      <c r="F2514" t="s">
        <v>4830</v>
      </c>
      <c r="G2514" s="129"/>
      <c r="H2514" s="293">
        <v>4</v>
      </c>
      <c r="I2514" s="203">
        <v>330</v>
      </c>
      <c r="J2514" s="204" t="s">
        <v>2937</v>
      </c>
      <c r="K2514" s="203">
        <v>396</v>
      </c>
      <c r="L2514" s="203" t="s">
        <v>459</v>
      </c>
      <c r="M2514" s="203" t="s">
        <v>7116</v>
      </c>
      <c r="N2514" t="s">
        <v>7117</v>
      </c>
    </row>
    <row r="2515" spans="1:14" x14ac:dyDescent="0.2">
      <c r="A2515" s="246">
        <v>45079</v>
      </c>
      <c r="B2515" s="203" t="s">
        <v>541</v>
      </c>
      <c r="C2515" s="106">
        <v>6762.1</v>
      </c>
      <c r="D2515" s="203" t="s">
        <v>452</v>
      </c>
      <c r="E2515" s="203" t="s">
        <v>7130</v>
      </c>
      <c r="F2515" t="s">
        <v>3859</v>
      </c>
      <c r="G2515" s="129"/>
      <c r="H2515" s="293">
        <v>8</v>
      </c>
      <c r="I2515" s="203">
        <v>312</v>
      </c>
      <c r="J2515" s="204" t="s">
        <v>2937</v>
      </c>
      <c r="K2515" s="203">
        <v>374.4</v>
      </c>
      <c r="L2515" s="203" t="s">
        <v>459</v>
      </c>
      <c r="M2515" s="203" t="s">
        <v>7116</v>
      </c>
      <c r="N2515" t="s">
        <v>7117</v>
      </c>
    </row>
    <row r="2516" spans="1:14" x14ac:dyDescent="0.2">
      <c r="A2516" s="246">
        <v>45100</v>
      </c>
      <c r="B2516" s="203" t="s">
        <v>541</v>
      </c>
      <c r="C2516" s="106">
        <v>6615.1</v>
      </c>
      <c r="D2516" s="203" t="s">
        <v>452</v>
      </c>
      <c r="E2516" s="203" t="s">
        <v>7122</v>
      </c>
      <c r="F2516" t="s">
        <v>3044</v>
      </c>
      <c r="G2516" s="129"/>
      <c r="H2516" s="293">
        <v>8</v>
      </c>
      <c r="I2516" s="203">
        <v>499</v>
      </c>
      <c r="J2516" s="204" t="s">
        <v>2937</v>
      </c>
      <c r="K2516" s="203">
        <v>598.79999999999995</v>
      </c>
      <c r="L2516" s="203" t="s">
        <v>459</v>
      </c>
      <c r="M2516" s="203" t="s">
        <v>7116</v>
      </c>
      <c r="N2516" t="s">
        <v>7117</v>
      </c>
    </row>
    <row r="2517" spans="1:14" x14ac:dyDescent="0.2">
      <c r="A2517" s="246">
        <v>45097</v>
      </c>
      <c r="B2517" s="203" t="s">
        <v>541</v>
      </c>
      <c r="C2517" s="106">
        <v>6011.1</v>
      </c>
      <c r="D2517" s="203" t="s">
        <v>452</v>
      </c>
      <c r="E2517" s="203" t="s">
        <v>7127</v>
      </c>
      <c r="F2517" t="s">
        <v>3011</v>
      </c>
      <c r="G2517" s="129"/>
      <c r="H2517" s="293">
        <v>3</v>
      </c>
      <c r="I2517" s="203">
        <v>791</v>
      </c>
      <c r="J2517" s="204" t="s">
        <v>2937</v>
      </c>
      <c r="K2517" s="203">
        <v>949.2</v>
      </c>
      <c r="L2517" s="203" t="s">
        <v>459</v>
      </c>
      <c r="M2517" s="203" t="s">
        <v>7116</v>
      </c>
      <c r="N2517" t="s">
        <v>7117</v>
      </c>
    </row>
    <row r="2518" spans="1:14" x14ac:dyDescent="0.2">
      <c r="A2518" s="246">
        <v>45090</v>
      </c>
      <c r="B2518" s="203" t="s">
        <v>541</v>
      </c>
      <c r="C2518" s="106">
        <v>6630.1</v>
      </c>
      <c r="D2518" s="203" t="s">
        <v>452</v>
      </c>
      <c r="E2518" s="203" t="s">
        <v>7149</v>
      </c>
      <c r="F2518" t="s">
        <v>7150</v>
      </c>
      <c r="G2518" s="129"/>
      <c r="H2518" s="293">
        <v>8</v>
      </c>
      <c r="I2518" s="203">
        <v>0</v>
      </c>
      <c r="J2518" s="204" t="s">
        <v>2937</v>
      </c>
      <c r="K2518" s="203">
        <v>182.4</v>
      </c>
      <c r="L2518" s="203" t="s">
        <v>459</v>
      </c>
      <c r="M2518" s="203" t="s">
        <v>7116</v>
      </c>
      <c r="N2518" t="s">
        <v>7117</v>
      </c>
    </row>
    <row r="2519" spans="1:14" x14ac:dyDescent="0.2">
      <c r="A2519" s="246">
        <v>45098</v>
      </c>
      <c r="B2519" s="203" t="s">
        <v>541</v>
      </c>
      <c r="C2519" s="106">
        <v>6630.1</v>
      </c>
      <c r="D2519" s="203" t="s">
        <v>452</v>
      </c>
      <c r="E2519" s="203" t="s">
        <v>7126</v>
      </c>
      <c r="F2519" t="s">
        <v>3304</v>
      </c>
      <c r="G2519" s="129"/>
      <c r="H2519" s="293">
        <v>1</v>
      </c>
      <c r="I2519" s="203">
        <v>877</v>
      </c>
      <c r="J2519" s="204" t="s">
        <v>2937</v>
      </c>
      <c r="K2519" s="203">
        <v>1052.4000000000001</v>
      </c>
      <c r="L2519" s="203" t="s">
        <v>459</v>
      </c>
      <c r="M2519" s="203" t="s">
        <v>7116</v>
      </c>
      <c r="N2519" t="s">
        <v>7117</v>
      </c>
    </row>
    <row r="2520" spans="1:14" x14ac:dyDescent="0.2">
      <c r="A2520" s="246">
        <v>45089</v>
      </c>
      <c r="B2520" s="203" t="s">
        <v>541</v>
      </c>
      <c r="C2520" s="106">
        <v>6630.1</v>
      </c>
      <c r="D2520" s="203" t="s">
        <v>452</v>
      </c>
      <c r="E2520" s="203" t="s">
        <v>7126</v>
      </c>
      <c r="F2520" t="s">
        <v>3304</v>
      </c>
      <c r="G2520" s="129"/>
      <c r="H2520" s="293">
        <v>6</v>
      </c>
      <c r="I2520" s="203">
        <v>877</v>
      </c>
      <c r="J2520" s="204" t="s">
        <v>2937</v>
      </c>
      <c r="K2520" s="203">
        <v>1052.4000000000001</v>
      </c>
      <c r="L2520" s="203" t="s">
        <v>459</v>
      </c>
      <c r="M2520" s="203" t="s">
        <v>7116</v>
      </c>
      <c r="N2520" t="s">
        <v>7117</v>
      </c>
    </row>
    <row r="2521" spans="1:14" x14ac:dyDescent="0.2">
      <c r="A2521" s="246">
        <v>45104</v>
      </c>
      <c r="B2521" s="203" t="s">
        <v>541</v>
      </c>
      <c r="C2521" s="106">
        <v>6615.1</v>
      </c>
      <c r="D2521" s="203" t="s">
        <v>452</v>
      </c>
      <c r="E2521" s="203" t="s">
        <v>7115</v>
      </c>
      <c r="F2521" t="s">
        <v>4389</v>
      </c>
      <c r="G2521" s="129"/>
      <c r="H2521" s="293">
        <v>8</v>
      </c>
      <c r="I2521" s="203">
        <v>353</v>
      </c>
      <c r="J2521" s="204" t="s">
        <v>2937</v>
      </c>
      <c r="K2521" s="203">
        <v>423.6</v>
      </c>
      <c r="L2521" s="203" t="s">
        <v>459</v>
      </c>
      <c r="M2521" s="203" t="s">
        <v>7116</v>
      </c>
      <c r="N2521" t="s">
        <v>7117</v>
      </c>
    </row>
    <row r="2522" spans="1:14" x14ac:dyDescent="0.2">
      <c r="A2522" s="246">
        <v>45098</v>
      </c>
      <c r="B2522" s="203" t="s">
        <v>541</v>
      </c>
      <c r="C2522" s="106">
        <v>6615.1</v>
      </c>
      <c r="D2522" s="203" t="s">
        <v>452</v>
      </c>
      <c r="E2522" s="203" t="s">
        <v>7127</v>
      </c>
      <c r="F2522" t="s">
        <v>3011</v>
      </c>
      <c r="G2522" s="129"/>
      <c r="H2522" s="293">
        <v>2</v>
      </c>
      <c r="I2522" s="203">
        <v>791</v>
      </c>
      <c r="J2522" s="204" t="s">
        <v>2937</v>
      </c>
      <c r="K2522" s="203">
        <v>949.2</v>
      </c>
      <c r="L2522" s="203" t="s">
        <v>459</v>
      </c>
      <c r="M2522" s="203" t="s">
        <v>7116</v>
      </c>
      <c r="N2522" t="s">
        <v>7117</v>
      </c>
    </row>
    <row r="2523" spans="1:14" x14ac:dyDescent="0.2">
      <c r="A2523" s="246">
        <v>45103</v>
      </c>
      <c r="B2523" s="203" t="s">
        <v>541</v>
      </c>
      <c r="C2523" s="106">
        <v>6615.1</v>
      </c>
      <c r="D2523" s="203" t="s">
        <v>452</v>
      </c>
      <c r="E2523" s="203" t="s">
        <v>7122</v>
      </c>
      <c r="F2523" t="s">
        <v>3044</v>
      </c>
      <c r="G2523" s="129"/>
      <c r="H2523" s="293">
        <v>8</v>
      </c>
      <c r="I2523" s="203">
        <v>499</v>
      </c>
      <c r="J2523" s="204" t="s">
        <v>2937</v>
      </c>
      <c r="K2523" s="203">
        <v>598.79999999999995</v>
      </c>
      <c r="L2523" s="203" t="s">
        <v>459</v>
      </c>
      <c r="M2523" s="203" t="s">
        <v>7116</v>
      </c>
      <c r="N2523" t="s">
        <v>7117</v>
      </c>
    </row>
    <row r="2524" spans="1:14" x14ac:dyDescent="0.2">
      <c r="A2524" s="246">
        <v>45099</v>
      </c>
      <c r="B2524" s="203" t="s">
        <v>541</v>
      </c>
      <c r="C2524" s="106">
        <v>6630.1</v>
      </c>
      <c r="D2524" s="203" t="s">
        <v>452</v>
      </c>
      <c r="E2524" s="203" t="s">
        <v>7126</v>
      </c>
      <c r="F2524" t="s">
        <v>3304</v>
      </c>
      <c r="G2524" s="129"/>
      <c r="H2524" s="293">
        <v>1</v>
      </c>
      <c r="I2524" s="203">
        <v>877</v>
      </c>
      <c r="J2524" s="204" t="s">
        <v>2937</v>
      </c>
      <c r="K2524" s="203">
        <v>1052.4000000000001</v>
      </c>
      <c r="L2524" s="203" t="s">
        <v>459</v>
      </c>
      <c r="M2524" s="203" t="s">
        <v>7116</v>
      </c>
      <c r="N2524" t="s">
        <v>7117</v>
      </c>
    </row>
    <row r="2525" spans="1:14" x14ac:dyDescent="0.2">
      <c r="A2525" s="246">
        <v>45079</v>
      </c>
      <c r="B2525" s="203" t="s">
        <v>541</v>
      </c>
      <c r="C2525" s="106">
        <v>6630.1</v>
      </c>
      <c r="D2525" s="203" t="s">
        <v>452</v>
      </c>
      <c r="E2525" s="203" t="s">
        <v>7121</v>
      </c>
      <c r="F2525" t="s">
        <v>4830</v>
      </c>
      <c r="G2525" s="129"/>
      <c r="H2525" s="293">
        <v>4</v>
      </c>
      <c r="I2525" s="203">
        <v>330</v>
      </c>
      <c r="J2525" s="204" t="s">
        <v>2937</v>
      </c>
      <c r="K2525" s="203">
        <v>396</v>
      </c>
      <c r="L2525" s="203" t="s">
        <v>459</v>
      </c>
      <c r="M2525" s="203" t="s">
        <v>7116</v>
      </c>
      <c r="N2525" t="s">
        <v>7117</v>
      </c>
    </row>
    <row r="2526" spans="1:14" x14ac:dyDescent="0.2">
      <c r="A2526" s="246">
        <v>45105</v>
      </c>
      <c r="B2526" s="203" t="s">
        <v>541</v>
      </c>
      <c r="C2526" s="106">
        <v>6615.1</v>
      </c>
      <c r="D2526" s="203" t="s">
        <v>452</v>
      </c>
      <c r="E2526" s="203" t="s">
        <v>7115</v>
      </c>
      <c r="F2526" t="s">
        <v>4389</v>
      </c>
      <c r="G2526" s="129"/>
      <c r="H2526" s="293">
        <v>8</v>
      </c>
      <c r="I2526" s="203">
        <v>353</v>
      </c>
      <c r="J2526" s="204" t="s">
        <v>2937</v>
      </c>
      <c r="K2526" s="203">
        <v>423.6</v>
      </c>
      <c r="L2526" s="203" t="s">
        <v>459</v>
      </c>
      <c r="M2526" s="203" t="s">
        <v>7116</v>
      </c>
      <c r="N2526" t="s">
        <v>7117</v>
      </c>
    </row>
    <row r="2527" spans="1:14" x14ac:dyDescent="0.2">
      <c r="A2527" s="246">
        <v>45090</v>
      </c>
      <c r="B2527" s="203" t="s">
        <v>541</v>
      </c>
      <c r="C2527" s="106">
        <v>6630.1</v>
      </c>
      <c r="D2527" s="203" t="s">
        <v>452</v>
      </c>
      <c r="E2527" s="203" t="s">
        <v>7126</v>
      </c>
      <c r="F2527" t="s">
        <v>3304</v>
      </c>
      <c r="G2527" s="129"/>
      <c r="H2527" s="293">
        <v>4</v>
      </c>
      <c r="I2527" s="203">
        <v>877</v>
      </c>
      <c r="J2527" s="204" t="s">
        <v>2937</v>
      </c>
      <c r="K2527" s="203">
        <v>1052.4000000000001</v>
      </c>
      <c r="L2527" s="203" t="s">
        <v>459</v>
      </c>
      <c r="M2527" s="203" t="s">
        <v>7116</v>
      </c>
      <c r="N2527" t="s">
        <v>7117</v>
      </c>
    </row>
    <row r="2528" spans="1:14" x14ac:dyDescent="0.2">
      <c r="A2528" s="246">
        <v>45104</v>
      </c>
      <c r="B2528" s="203" t="s">
        <v>541</v>
      </c>
      <c r="C2528" s="106">
        <v>6615.1</v>
      </c>
      <c r="D2528" s="203" t="s">
        <v>452</v>
      </c>
      <c r="E2528" s="203" t="s">
        <v>7122</v>
      </c>
      <c r="F2528" t="s">
        <v>3044</v>
      </c>
      <c r="G2528" s="129"/>
      <c r="H2528" s="293">
        <v>7</v>
      </c>
      <c r="I2528" s="203">
        <v>499</v>
      </c>
      <c r="J2528" s="204" t="s">
        <v>2937</v>
      </c>
      <c r="K2528" s="203">
        <v>598.79999999999995</v>
      </c>
      <c r="L2528" s="203" t="s">
        <v>459</v>
      </c>
      <c r="M2528" s="203" t="s">
        <v>7116</v>
      </c>
      <c r="N2528" t="s">
        <v>7117</v>
      </c>
    </row>
    <row r="2529" spans="1:14" x14ac:dyDescent="0.2">
      <c r="A2529" s="246">
        <v>45100</v>
      </c>
      <c r="B2529" s="203" t="s">
        <v>541</v>
      </c>
      <c r="C2529" s="106">
        <v>6630.1</v>
      </c>
      <c r="D2529" s="203" t="s">
        <v>452</v>
      </c>
      <c r="E2529" s="203" t="s">
        <v>7126</v>
      </c>
      <c r="F2529" t="s">
        <v>3304</v>
      </c>
      <c r="G2529" s="129"/>
      <c r="H2529" s="293">
        <v>2</v>
      </c>
      <c r="I2529" s="203">
        <v>877</v>
      </c>
      <c r="J2529" s="204" t="s">
        <v>2937</v>
      </c>
      <c r="K2529" s="203">
        <v>1052.4000000000001</v>
      </c>
      <c r="L2529" s="203" t="s">
        <v>459</v>
      </c>
      <c r="M2529" s="203" t="s">
        <v>7116</v>
      </c>
      <c r="N2529" t="s">
        <v>7117</v>
      </c>
    </row>
    <row r="2530" spans="1:14" x14ac:dyDescent="0.2">
      <c r="A2530" s="246">
        <v>45106</v>
      </c>
      <c r="B2530" s="203" t="s">
        <v>541</v>
      </c>
      <c r="C2530" s="106">
        <v>6615.1</v>
      </c>
      <c r="D2530" s="203" t="s">
        <v>452</v>
      </c>
      <c r="E2530" s="203" t="s">
        <v>7115</v>
      </c>
      <c r="F2530" t="s">
        <v>4389</v>
      </c>
      <c r="G2530" s="129"/>
      <c r="H2530" s="293">
        <v>8</v>
      </c>
      <c r="I2530" s="203">
        <v>353</v>
      </c>
      <c r="J2530" s="204" t="s">
        <v>2937</v>
      </c>
      <c r="K2530" s="203">
        <v>423.6</v>
      </c>
      <c r="L2530" s="203" t="s">
        <v>459</v>
      </c>
      <c r="M2530" s="203" t="s">
        <v>7116</v>
      </c>
      <c r="N2530" t="s">
        <v>7117</v>
      </c>
    </row>
    <row r="2531" spans="1:14" x14ac:dyDescent="0.2">
      <c r="A2531" s="246">
        <v>45105</v>
      </c>
      <c r="B2531" s="203" t="s">
        <v>541</v>
      </c>
      <c r="C2531" s="106">
        <v>6615.1</v>
      </c>
      <c r="D2531" s="203" t="s">
        <v>452</v>
      </c>
      <c r="E2531" s="203" t="s">
        <v>7122</v>
      </c>
      <c r="F2531" t="s">
        <v>3044</v>
      </c>
      <c r="G2531" s="129"/>
      <c r="H2531" s="293">
        <v>4</v>
      </c>
      <c r="I2531" s="203">
        <v>499</v>
      </c>
      <c r="J2531" s="204" t="s">
        <v>2937</v>
      </c>
      <c r="K2531" s="203">
        <v>598.79999999999995</v>
      </c>
      <c r="L2531" s="203" t="s">
        <v>459</v>
      </c>
      <c r="M2531" s="203" t="s">
        <v>7116</v>
      </c>
      <c r="N2531" t="s">
        <v>7117</v>
      </c>
    </row>
    <row r="2532" spans="1:14" x14ac:dyDescent="0.2">
      <c r="A2532" s="246">
        <v>45091</v>
      </c>
      <c r="B2532" s="203" t="s">
        <v>541</v>
      </c>
      <c r="C2532" s="106">
        <v>6630.1</v>
      </c>
      <c r="D2532" s="203" t="s">
        <v>452</v>
      </c>
      <c r="E2532" s="203" t="s">
        <v>7126</v>
      </c>
      <c r="F2532" t="s">
        <v>3304</v>
      </c>
      <c r="G2532" s="129"/>
      <c r="H2532" s="293">
        <v>6</v>
      </c>
      <c r="I2532" s="203">
        <v>877</v>
      </c>
      <c r="J2532" s="204" t="s">
        <v>2937</v>
      </c>
      <c r="K2532" s="203">
        <v>1052.4000000000001</v>
      </c>
      <c r="L2532" s="203" t="s">
        <v>459</v>
      </c>
      <c r="M2532" s="203" t="s">
        <v>7116</v>
      </c>
      <c r="N2532" t="s">
        <v>7117</v>
      </c>
    </row>
    <row r="2533" spans="1:14" x14ac:dyDescent="0.2">
      <c r="A2533" s="246">
        <v>45091</v>
      </c>
      <c r="B2533" s="203" t="s">
        <v>541</v>
      </c>
      <c r="C2533" s="106">
        <v>6630.1</v>
      </c>
      <c r="D2533" s="203" t="s">
        <v>452</v>
      </c>
      <c r="E2533" s="203" t="s">
        <v>7149</v>
      </c>
      <c r="F2533" t="s">
        <v>7150</v>
      </c>
      <c r="G2533" s="129"/>
      <c r="H2533" s="293">
        <v>8</v>
      </c>
      <c r="I2533" s="203">
        <v>0</v>
      </c>
      <c r="J2533" s="204" t="s">
        <v>2937</v>
      </c>
      <c r="K2533" s="203">
        <v>182.4</v>
      </c>
      <c r="L2533" s="203" t="s">
        <v>459</v>
      </c>
      <c r="M2533" s="203" t="s">
        <v>7116</v>
      </c>
      <c r="N2533" t="s">
        <v>7117</v>
      </c>
    </row>
    <row r="2534" spans="1:14" x14ac:dyDescent="0.2">
      <c r="A2534" s="246">
        <v>45089</v>
      </c>
      <c r="B2534" s="203" t="s">
        <v>541</v>
      </c>
      <c r="C2534" s="106">
        <v>6667.1</v>
      </c>
      <c r="D2534" s="203" t="s">
        <v>452</v>
      </c>
      <c r="E2534" s="203" t="s">
        <v>7121</v>
      </c>
      <c r="F2534" t="s">
        <v>4830</v>
      </c>
      <c r="G2534" s="129"/>
      <c r="H2534" s="293">
        <v>8</v>
      </c>
      <c r="I2534" s="203">
        <v>330</v>
      </c>
      <c r="J2534" s="204" t="s">
        <v>2937</v>
      </c>
      <c r="K2534" s="203">
        <v>396</v>
      </c>
      <c r="L2534" s="203" t="s">
        <v>459</v>
      </c>
      <c r="M2534" s="203" t="s">
        <v>7116</v>
      </c>
      <c r="N2534" t="s">
        <v>7117</v>
      </c>
    </row>
    <row r="2535" spans="1:14" x14ac:dyDescent="0.2">
      <c r="A2535" s="246">
        <v>45093</v>
      </c>
      <c r="B2535" s="203" t="s">
        <v>541</v>
      </c>
      <c r="C2535" s="106">
        <v>6615.1</v>
      </c>
      <c r="D2535" s="203" t="s">
        <v>452</v>
      </c>
      <c r="E2535" s="203" t="s">
        <v>7126</v>
      </c>
      <c r="F2535" t="s">
        <v>3304</v>
      </c>
      <c r="G2535" s="129"/>
      <c r="H2535" s="293">
        <v>3</v>
      </c>
      <c r="I2535" s="203">
        <v>877</v>
      </c>
      <c r="J2535" s="204" t="s">
        <v>2937</v>
      </c>
      <c r="K2535" s="203">
        <v>1052.4000000000001</v>
      </c>
      <c r="L2535" s="203" t="s">
        <v>459</v>
      </c>
      <c r="M2535" s="203" t="s">
        <v>7116</v>
      </c>
      <c r="N2535" t="s">
        <v>7117</v>
      </c>
    </row>
    <row r="2536" spans="1:14" x14ac:dyDescent="0.2">
      <c r="A2536" s="246">
        <v>45078</v>
      </c>
      <c r="B2536" s="203" t="s">
        <v>541</v>
      </c>
      <c r="C2536" s="106">
        <v>6500.11</v>
      </c>
      <c r="D2536" s="203" t="s">
        <v>452</v>
      </c>
      <c r="E2536" s="203" t="s">
        <v>7144</v>
      </c>
      <c r="F2536" t="s">
        <v>7145</v>
      </c>
      <c r="G2536" s="129"/>
      <c r="H2536" s="293">
        <v>5</v>
      </c>
      <c r="I2536" s="203">
        <v>0</v>
      </c>
      <c r="J2536" s="204" t="s">
        <v>2937</v>
      </c>
      <c r="K2536" s="203">
        <v>196.8</v>
      </c>
      <c r="L2536" s="203" t="s">
        <v>459</v>
      </c>
      <c r="M2536" s="203" t="s">
        <v>7116</v>
      </c>
      <c r="N2536" t="s">
        <v>7117</v>
      </c>
    </row>
    <row r="2537" spans="1:14" x14ac:dyDescent="0.2">
      <c r="A2537" s="246">
        <v>45090</v>
      </c>
      <c r="B2537" s="203" t="s">
        <v>541</v>
      </c>
      <c r="C2537" s="106">
        <v>6615.1</v>
      </c>
      <c r="D2537" s="203" t="s">
        <v>452</v>
      </c>
      <c r="E2537" s="203" t="s">
        <v>7122</v>
      </c>
      <c r="F2537" t="s">
        <v>3044</v>
      </c>
      <c r="G2537" s="129"/>
      <c r="H2537" s="293">
        <v>8</v>
      </c>
      <c r="I2537" s="203">
        <v>499</v>
      </c>
      <c r="J2537" s="204" t="s">
        <v>2937</v>
      </c>
      <c r="K2537" s="203">
        <v>598.79999999999995</v>
      </c>
      <c r="L2537" s="203" t="s">
        <v>459</v>
      </c>
      <c r="M2537" s="203" t="s">
        <v>7116</v>
      </c>
      <c r="N2537" t="s">
        <v>7117</v>
      </c>
    </row>
    <row r="2538" spans="1:14" x14ac:dyDescent="0.2">
      <c r="A2538" s="246">
        <v>45107</v>
      </c>
      <c r="B2538" s="203" t="s">
        <v>541</v>
      </c>
      <c r="C2538" s="106">
        <v>6615.1</v>
      </c>
      <c r="D2538" s="203" t="s">
        <v>452</v>
      </c>
      <c r="E2538" s="203" t="s">
        <v>7115</v>
      </c>
      <c r="F2538" t="s">
        <v>4389</v>
      </c>
      <c r="G2538" s="129"/>
      <c r="H2538" s="293">
        <v>4</v>
      </c>
      <c r="I2538" s="203">
        <v>353</v>
      </c>
      <c r="J2538" s="204" t="s">
        <v>2937</v>
      </c>
      <c r="K2538" s="203">
        <v>423.6</v>
      </c>
      <c r="L2538" s="203" t="s">
        <v>459</v>
      </c>
      <c r="M2538" s="203" t="s">
        <v>7116</v>
      </c>
      <c r="N2538" t="s">
        <v>7117</v>
      </c>
    </row>
    <row r="2539" spans="1:14" x14ac:dyDescent="0.2">
      <c r="A2539" s="246">
        <v>45090</v>
      </c>
      <c r="B2539" s="203" t="s">
        <v>541</v>
      </c>
      <c r="C2539" s="106">
        <v>6667.1</v>
      </c>
      <c r="D2539" s="203" t="s">
        <v>452</v>
      </c>
      <c r="E2539" s="203" t="s">
        <v>7121</v>
      </c>
      <c r="F2539" t="s">
        <v>4830</v>
      </c>
      <c r="G2539" s="129"/>
      <c r="H2539" s="293">
        <v>8</v>
      </c>
      <c r="I2539" s="203">
        <v>330</v>
      </c>
      <c r="J2539" s="204" t="s">
        <v>2937</v>
      </c>
      <c r="K2539" s="203">
        <v>396</v>
      </c>
      <c r="L2539" s="203" t="s">
        <v>459</v>
      </c>
      <c r="M2539" s="203" t="s">
        <v>7116</v>
      </c>
      <c r="N2539" t="s">
        <v>7117</v>
      </c>
    </row>
    <row r="2540" spans="1:14" x14ac:dyDescent="0.2">
      <c r="A2540" s="246">
        <v>45106</v>
      </c>
      <c r="B2540" s="203" t="s">
        <v>541</v>
      </c>
      <c r="C2540" s="106">
        <v>6615.1</v>
      </c>
      <c r="D2540" s="203" t="s">
        <v>452</v>
      </c>
      <c r="E2540" s="203" t="s">
        <v>7122</v>
      </c>
      <c r="F2540" t="s">
        <v>3044</v>
      </c>
      <c r="G2540" s="129"/>
      <c r="H2540" s="293">
        <v>4</v>
      </c>
      <c r="I2540" s="203">
        <v>499</v>
      </c>
      <c r="J2540" s="204" t="s">
        <v>2937</v>
      </c>
      <c r="K2540" s="203">
        <v>598.79999999999995</v>
      </c>
      <c r="L2540" s="203" t="s">
        <v>459</v>
      </c>
      <c r="M2540" s="203" t="s">
        <v>7116</v>
      </c>
      <c r="N2540" t="s">
        <v>7117</v>
      </c>
    </row>
    <row r="2541" spans="1:14" x14ac:dyDescent="0.2">
      <c r="A2541" s="246">
        <v>45103</v>
      </c>
      <c r="B2541" s="203" t="s">
        <v>541</v>
      </c>
      <c r="C2541" s="106">
        <v>6427.1</v>
      </c>
      <c r="D2541" s="203" t="s">
        <v>452</v>
      </c>
      <c r="E2541" s="203" t="s">
        <v>7127</v>
      </c>
      <c r="F2541" t="s">
        <v>3011</v>
      </c>
      <c r="G2541" s="230"/>
      <c r="H2541" s="293">
        <v>4</v>
      </c>
      <c r="I2541" s="203">
        <v>791</v>
      </c>
      <c r="J2541" s="204" t="s">
        <v>2937</v>
      </c>
      <c r="K2541" s="203">
        <v>949.2</v>
      </c>
      <c r="L2541" s="203" t="s">
        <v>459</v>
      </c>
      <c r="M2541" s="203" t="s">
        <v>7116</v>
      </c>
      <c r="N2541" t="s">
        <v>7117</v>
      </c>
    </row>
    <row r="2542" spans="1:14" x14ac:dyDescent="0.2">
      <c r="A2542" s="246">
        <v>45091</v>
      </c>
      <c r="B2542" s="203" t="s">
        <v>541</v>
      </c>
      <c r="C2542" s="106">
        <v>6615.1</v>
      </c>
      <c r="D2542" s="203" t="s">
        <v>452</v>
      </c>
      <c r="E2542" s="203" t="s">
        <v>7122</v>
      </c>
      <c r="F2542" t="s">
        <v>3044</v>
      </c>
      <c r="G2542" s="230"/>
      <c r="H2542" s="293">
        <v>4</v>
      </c>
      <c r="I2542" s="203">
        <v>499</v>
      </c>
      <c r="J2542" s="204" t="s">
        <v>2937</v>
      </c>
      <c r="K2542" s="203">
        <v>598.79999999999995</v>
      </c>
      <c r="L2542" s="203" t="s">
        <v>459</v>
      </c>
      <c r="M2542" s="203" t="s">
        <v>7116</v>
      </c>
      <c r="N2542" t="s">
        <v>7117</v>
      </c>
    </row>
    <row r="2543" spans="1:14" x14ac:dyDescent="0.2">
      <c r="A2543" s="246">
        <v>45092</v>
      </c>
      <c r="B2543" s="203" t="s">
        <v>541</v>
      </c>
      <c r="C2543" s="106">
        <v>6630.1</v>
      </c>
      <c r="D2543" s="203" t="s">
        <v>452</v>
      </c>
      <c r="E2543" s="203" t="s">
        <v>7126</v>
      </c>
      <c r="F2543" t="s">
        <v>3304</v>
      </c>
      <c r="G2543" s="230"/>
      <c r="H2543" s="293">
        <v>4</v>
      </c>
      <c r="I2543" s="203">
        <v>877</v>
      </c>
      <c r="J2543" s="204" t="s">
        <v>2937</v>
      </c>
      <c r="K2543" s="203">
        <v>1052.4000000000001</v>
      </c>
      <c r="L2543" s="203" t="s">
        <v>459</v>
      </c>
      <c r="M2543" s="203" t="s">
        <v>7116</v>
      </c>
      <c r="N2543" t="s">
        <v>7117</v>
      </c>
    </row>
    <row r="2544" spans="1:14" x14ac:dyDescent="0.2">
      <c r="A2544" s="246">
        <v>45104</v>
      </c>
      <c r="B2544" s="203" t="s">
        <v>541</v>
      </c>
      <c r="C2544" s="106">
        <v>6427.1</v>
      </c>
      <c r="D2544" s="203" t="s">
        <v>452</v>
      </c>
      <c r="E2544" s="203" t="s">
        <v>7127</v>
      </c>
      <c r="F2544" t="s">
        <v>3011</v>
      </c>
      <c r="G2544" s="230"/>
      <c r="H2544" s="293">
        <v>4</v>
      </c>
      <c r="I2544" s="203">
        <v>791</v>
      </c>
      <c r="J2544" s="204" t="s">
        <v>2937</v>
      </c>
      <c r="K2544" s="203">
        <v>949.2</v>
      </c>
      <c r="L2544" s="203" t="s">
        <v>459</v>
      </c>
      <c r="M2544" s="203" t="s">
        <v>7116</v>
      </c>
      <c r="N2544" t="s">
        <v>7117</v>
      </c>
    </row>
    <row r="2545" spans="1:14" x14ac:dyDescent="0.2">
      <c r="A2545" s="246">
        <v>45103</v>
      </c>
      <c r="B2545" s="203" t="s">
        <v>541</v>
      </c>
      <c r="C2545" s="106">
        <v>6756.1</v>
      </c>
      <c r="D2545" s="203" t="s">
        <v>452</v>
      </c>
      <c r="E2545" s="203" t="s">
        <v>7126</v>
      </c>
      <c r="F2545" t="s">
        <v>3304</v>
      </c>
      <c r="G2545" s="230"/>
      <c r="H2545" s="293">
        <v>3</v>
      </c>
      <c r="I2545" s="203">
        <v>877</v>
      </c>
      <c r="J2545" s="204" t="s">
        <v>2937</v>
      </c>
      <c r="K2545" s="203">
        <v>1052.4000000000001</v>
      </c>
      <c r="L2545" s="203" t="s">
        <v>459</v>
      </c>
      <c r="M2545" s="203" t="s">
        <v>7116</v>
      </c>
      <c r="N2545" t="s">
        <v>7117</v>
      </c>
    </row>
    <row r="2546" spans="1:14" x14ac:dyDescent="0.2">
      <c r="A2546" s="246">
        <v>45092</v>
      </c>
      <c r="B2546" s="203" t="s">
        <v>541</v>
      </c>
      <c r="C2546" s="106">
        <v>6630.1</v>
      </c>
      <c r="D2546" s="203" t="s">
        <v>452</v>
      </c>
      <c r="E2546" s="203" t="s">
        <v>7149</v>
      </c>
      <c r="F2546" t="s">
        <v>7150</v>
      </c>
      <c r="G2546" s="230"/>
      <c r="H2546" s="293">
        <v>8</v>
      </c>
      <c r="I2546" s="203">
        <v>0</v>
      </c>
      <c r="J2546" s="204" t="s">
        <v>2937</v>
      </c>
      <c r="K2546" s="203">
        <v>182.4</v>
      </c>
      <c r="L2546" s="203" t="s">
        <v>459</v>
      </c>
      <c r="M2546" s="203" t="s">
        <v>7116</v>
      </c>
      <c r="N2546" t="s">
        <v>7117</v>
      </c>
    </row>
    <row r="2547" spans="1:14" x14ac:dyDescent="0.2">
      <c r="A2547" s="246">
        <v>45084</v>
      </c>
      <c r="B2547" s="203" t="s">
        <v>541</v>
      </c>
      <c r="C2547" s="106">
        <v>6630.1</v>
      </c>
      <c r="D2547" s="203" t="s">
        <v>452</v>
      </c>
      <c r="E2547" s="203" t="s">
        <v>7126</v>
      </c>
      <c r="F2547" t="s">
        <v>3304</v>
      </c>
      <c r="G2547" s="230"/>
      <c r="H2547" s="293">
        <v>2</v>
      </c>
      <c r="I2547" s="203">
        <v>877</v>
      </c>
      <c r="J2547" s="204" t="s">
        <v>2937</v>
      </c>
      <c r="K2547" s="203">
        <v>1052.4000000000001</v>
      </c>
      <c r="L2547" s="203" t="s">
        <v>459</v>
      </c>
      <c r="M2547" s="203" t="s">
        <v>7116</v>
      </c>
      <c r="N2547" t="s">
        <v>7117</v>
      </c>
    </row>
    <row r="2548" spans="1:14" x14ac:dyDescent="0.2">
      <c r="A2548" s="246">
        <v>45105</v>
      </c>
      <c r="B2548" s="203" t="s">
        <v>541</v>
      </c>
      <c r="C2548" s="106">
        <v>6427.1</v>
      </c>
      <c r="D2548" s="203" t="s">
        <v>452</v>
      </c>
      <c r="E2548" s="203" t="s">
        <v>7127</v>
      </c>
      <c r="F2548" t="s">
        <v>3011</v>
      </c>
      <c r="G2548" s="230"/>
      <c r="H2548" s="293">
        <v>4</v>
      </c>
      <c r="I2548" s="203">
        <v>791</v>
      </c>
      <c r="J2548" s="204" t="s">
        <v>2937</v>
      </c>
      <c r="K2548" s="203">
        <v>949.2</v>
      </c>
      <c r="L2548" s="203" t="s">
        <v>459</v>
      </c>
      <c r="M2548" s="203" t="s">
        <v>7116</v>
      </c>
      <c r="N2548" t="s">
        <v>7117</v>
      </c>
    </row>
    <row r="2549" spans="1:14" x14ac:dyDescent="0.2">
      <c r="A2549" s="246">
        <v>45104</v>
      </c>
      <c r="B2549" s="203" t="s">
        <v>541</v>
      </c>
      <c r="C2549" s="106">
        <v>6756.1</v>
      </c>
      <c r="D2549" s="203" t="s">
        <v>452</v>
      </c>
      <c r="E2549" s="203" t="s">
        <v>7126</v>
      </c>
      <c r="F2549" t="s">
        <v>3304</v>
      </c>
      <c r="G2549" s="230"/>
      <c r="H2549" s="293">
        <v>1</v>
      </c>
      <c r="I2549" s="203">
        <v>877</v>
      </c>
      <c r="J2549" s="204" t="s">
        <v>2937</v>
      </c>
      <c r="K2549" s="203">
        <v>1052.4000000000001</v>
      </c>
      <c r="L2549" s="203" t="s">
        <v>459</v>
      </c>
      <c r="M2549" s="203" t="s">
        <v>7116</v>
      </c>
      <c r="N2549" t="s">
        <v>7117</v>
      </c>
    </row>
    <row r="2550" spans="1:14" x14ac:dyDescent="0.2">
      <c r="A2550" s="246">
        <v>45085</v>
      </c>
      <c r="B2550" s="203" t="s">
        <v>541</v>
      </c>
      <c r="C2550" s="106">
        <v>6630.1</v>
      </c>
      <c r="D2550" s="203" t="s">
        <v>452</v>
      </c>
      <c r="E2550" s="203" t="s">
        <v>7126</v>
      </c>
      <c r="F2550" t="s">
        <v>3304</v>
      </c>
      <c r="G2550" s="230"/>
      <c r="H2550" s="293">
        <v>4</v>
      </c>
      <c r="I2550" s="203">
        <v>877</v>
      </c>
      <c r="J2550" s="204" t="s">
        <v>2937</v>
      </c>
      <c r="K2550" s="203">
        <v>1052.4000000000001</v>
      </c>
      <c r="L2550" s="203" t="s">
        <v>459</v>
      </c>
      <c r="M2550" s="203" t="s">
        <v>7116</v>
      </c>
      <c r="N2550" t="s">
        <v>7117</v>
      </c>
    </row>
    <row r="2551" spans="1:14" x14ac:dyDescent="0.2">
      <c r="A2551" s="246">
        <v>45105</v>
      </c>
      <c r="B2551" s="203" t="s">
        <v>541</v>
      </c>
      <c r="C2551" s="106">
        <v>6756.1</v>
      </c>
      <c r="D2551" s="203" t="s">
        <v>452</v>
      </c>
      <c r="E2551" s="203" t="s">
        <v>7126</v>
      </c>
      <c r="F2551" t="s">
        <v>3304</v>
      </c>
      <c r="G2551" s="230"/>
      <c r="H2551" s="293">
        <v>2</v>
      </c>
      <c r="I2551" s="203">
        <v>877</v>
      </c>
      <c r="J2551" s="204" t="s">
        <v>2937</v>
      </c>
      <c r="K2551" s="203">
        <v>1052.4000000000001</v>
      </c>
      <c r="L2551" s="203" t="s">
        <v>459</v>
      </c>
      <c r="M2551" s="203" t="s">
        <v>7116</v>
      </c>
      <c r="N2551" t="s">
        <v>7117</v>
      </c>
    </row>
    <row r="2552" spans="1:14" x14ac:dyDescent="0.2">
      <c r="A2552" s="246">
        <v>45092</v>
      </c>
      <c r="B2552" s="203" t="s">
        <v>541</v>
      </c>
      <c r="C2552" s="106">
        <v>6615.1</v>
      </c>
      <c r="D2552" s="203" t="s">
        <v>452</v>
      </c>
      <c r="E2552" s="203" t="s">
        <v>7122</v>
      </c>
      <c r="F2552" t="s">
        <v>3044</v>
      </c>
      <c r="G2552" s="230"/>
      <c r="H2552" s="293">
        <v>3</v>
      </c>
      <c r="I2552" s="203">
        <v>499</v>
      </c>
      <c r="J2552" s="204" t="s">
        <v>2937</v>
      </c>
      <c r="K2552" s="203">
        <v>598.79999999999995</v>
      </c>
      <c r="L2552" s="203" t="s">
        <v>459</v>
      </c>
      <c r="M2552" s="203" t="s">
        <v>7116</v>
      </c>
      <c r="N2552" t="s">
        <v>7117</v>
      </c>
    </row>
    <row r="2553" spans="1:14" x14ac:dyDescent="0.2">
      <c r="A2553" s="246">
        <v>45078</v>
      </c>
      <c r="B2553" s="203" t="s">
        <v>541</v>
      </c>
      <c r="C2553" s="106">
        <v>6630.1</v>
      </c>
      <c r="D2553" s="203" t="s">
        <v>452</v>
      </c>
      <c r="E2553" s="203" t="s">
        <v>7142</v>
      </c>
      <c r="F2553" t="s">
        <v>3265</v>
      </c>
      <c r="G2553" s="230"/>
      <c r="H2553" s="293">
        <v>8</v>
      </c>
      <c r="I2553" s="203">
        <v>677</v>
      </c>
      <c r="J2553" s="204" t="s">
        <v>2937</v>
      </c>
      <c r="K2553" s="203">
        <v>812.4</v>
      </c>
      <c r="L2553" s="203" t="s">
        <v>459</v>
      </c>
      <c r="M2553" s="203" t="s">
        <v>7116</v>
      </c>
      <c r="N2553" t="s">
        <v>7117</v>
      </c>
    </row>
    <row r="2554" spans="1:14" x14ac:dyDescent="0.2">
      <c r="A2554" s="246">
        <v>45086</v>
      </c>
      <c r="B2554" s="203" t="s">
        <v>541</v>
      </c>
      <c r="C2554" s="106">
        <v>6630.1</v>
      </c>
      <c r="D2554" s="203" t="s">
        <v>452</v>
      </c>
      <c r="E2554" s="203" t="s">
        <v>7126</v>
      </c>
      <c r="F2554" t="s">
        <v>3304</v>
      </c>
      <c r="G2554" s="230"/>
      <c r="H2554" s="293">
        <v>2</v>
      </c>
      <c r="I2554" s="203">
        <v>877</v>
      </c>
      <c r="J2554" s="204" t="s">
        <v>2937</v>
      </c>
      <c r="K2554" s="203">
        <v>1052.4000000000001</v>
      </c>
      <c r="L2554" s="203" t="s">
        <v>459</v>
      </c>
      <c r="M2554" s="203" t="s">
        <v>7116</v>
      </c>
      <c r="N2554" t="s">
        <v>7117</v>
      </c>
    </row>
    <row r="2555" spans="1:14" x14ac:dyDescent="0.2">
      <c r="A2555" s="246">
        <v>45091</v>
      </c>
      <c r="B2555" s="203" t="s">
        <v>541</v>
      </c>
      <c r="C2555" s="106">
        <v>6615.1</v>
      </c>
      <c r="D2555" s="203" t="s">
        <v>452</v>
      </c>
      <c r="E2555" s="203" t="s">
        <v>7128</v>
      </c>
      <c r="F2555" t="s">
        <v>7129</v>
      </c>
      <c r="G2555" s="230"/>
      <c r="H2555" s="293">
        <v>8</v>
      </c>
      <c r="I2555" s="203">
        <v>307</v>
      </c>
      <c r="J2555" s="204" t="s">
        <v>2937</v>
      </c>
      <c r="K2555" s="203">
        <v>368.4</v>
      </c>
      <c r="L2555" s="203" t="s">
        <v>459</v>
      </c>
      <c r="M2555" s="203" t="s">
        <v>7116</v>
      </c>
      <c r="N2555" t="s">
        <v>7117</v>
      </c>
    </row>
    <row r="2556" spans="1:14" x14ac:dyDescent="0.2">
      <c r="A2556" s="246">
        <v>45085</v>
      </c>
      <c r="B2556" s="203" t="s">
        <v>541</v>
      </c>
      <c r="C2556" s="106">
        <v>6615.1</v>
      </c>
      <c r="D2556" s="203" t="s">
        <v>452</v>
      </c>
      <c r="E2556" s="203" t="s">
        <v>7126</v>
      </c>
      <c r="F2556" t="s">
        <v>3304</v>
      </c>
      <c r="G2556" s="230"/>
      <c r="H2556" s="293">
        <v>2.5</v>
      </c>
      <c r="I2556" s="203">
        <v>877</v>
      </c>
      <c r="J2556" s="204" t="s">
        <v>2937</v>
      </c>
      <c r="K2556" s="203">
        <v>1052.4000000000001</v>
      </c>
      <c r="L2556" s="203" t="s">
        <v>459</v>
      </c>
      <c r="M2556" s="203" t="s">
        <v>7116</v>
      </c>
      <c r="N2556" t="s">
        <v>7117</v>
      </c>
    </row>
    <row r="2557" spans="1:14" x14ac:dyDescent="0.2">
      <c r="A2557" s="246">
        <v>45086</v>
      </c>
      <c r="B2557" s="203" t="s">
        <v>541</v>
      </c>
      <c r="C2557" s="106">
        <v>6615.1</v>
      </c>
      <c r="D2557" s="203" t="s">
        <v>452</v>
      </c>
      <c r="E2557" s="203" t="s">
        <v>7126</v>
      </c>
      <c r="F2557" t="s">
        <v>3304</v>
      </c>
      <c r="G2557" s="230"/>
      <c r="H2557" s="293">
        <v>6</v>
      </c>
      <c r="I2557" s="203">
        <v>877</v>
      </c>
      <c r="J2557" s="204" t="s">
        <v>2937</v>
      </c>
      <c r="K2557" s="203">
        <v>1052.4000000000001</v>
      </c>
      <c r="L2557" s="203" t="s">
        <v>459</v>
      </c>
      <c r="M2557" s="203" t="s">
        <v>7116</v>
      </c>
      <c r="N2557" t="s">
        <v>7117</v>
      </c>
    </row>
    <row r="2558" spans="1:14" x14ac:dyDescent="0.2">
      <c r="A2558" s="246">
        <v>45078</v>
      </c>
      <c r="B2558" s="203" t="s">
        <v>541</v>
      </c>
      <c r="C2558" s="106">
        <v>6615.1</v>
      </c>
      <c r="D2558" s="203" t="s">
        <v>452</v>
      </c>
      <c r="E2558" s="203" t="s">
        <v>7122</v>
      </c>
      <c r="F2558" t="s">
        <v>3044</v>
      </c>
      <c r="G2558" s="230"/>
      <c r="H2558" s="293">
        <v>8</v>
      </c>
      <c r="I2558" s="203">
        <v>499</v>
      </c>
      <c r="J2558" s="204" t="s">
        <v>2937</v>
      </c>
      <c r="K2558" s="203">
        <v>598.79999999999995</v>
      </c>
      <c r="L2558" s="203" t="s">
        <v>459</v>
      </c>
      <c r="M2558" s="203" t="s">
        <v>7116</v>
      </c>
      <c r="N2558" t="s">
        <v>7117</v>
      </c>
    </row>
    <row r="2559" spans="1:14" x14ac:dyDescent="0.2">
      <c r="A2559" s="246">
        <v>45093</v>
      </c>
      <c r="B2559" s="203" t="s">
        <v>541</v>
      </c>
      <c r="C2559" s="106">
        <v>6762.1</v>
      </c>
      <c r="D2559" s="203" t="s">
        <v>452</v>
      </c>
      <c r="E2559" s="203" t="s">
        <v>7120</v>
      </c>
      <c r="F2559" t="s">
        <v>3856</v>
      </c>
      <c r="G2559" s="230"/>
      <c r="H2559" s="293">
        <v>8</v>
      </c>
      <c r="I2559" s="203">
        <v>369</v>
      </c>
      <c r="J2559" s="204" t="s">
        <v>2937</v>
      </c>
      <c r="K2559" s="203">
        <v>442.8</v>
      </c>
      <c r="L2559" s="203" t="s">
        <v>459</v>
      </c>
      <c r="M2559" s="203" t="s">
        <v>7116</v>
      </c>
      <c r="N2559" t="s">
        <v>7117</v>
      </c>
    </row>
    <row r="2560" spans="1:14" x14ac:dyDescent="0.2">
      <c r="A2560" s="246">
        <v>45079</v>
      </c>
      <c r="B2560" s="203" t="s">
        <v>541</v>
      </c>
      <c r="C2560" s="106">
        <v>6615.1</v>
      </c>
      <c r="D2560" s="203" t="s">
        <v>452</v>
      </c>
      <c r="E2560" s="203" t="s">
        <v>7122</v>
      </c>
      <c r="F2560" t="s">
        <v>3044</v>
      </c>
      <c r="G2560" s="230"/>
      <c r="H2560" s="293">
        <v>8</v>
      </c>
      <c r="I2560" s="203">
        <v>499</v>
      </c>
      <c r="J2560" s="204" t="s">
        <v>2937</v>
      </c>
      <c r="K2560" s="203">
        <v>598.79999999999995</v>
      </c>
      <c r="L2560" s="203" t="s">
        <v>459</v>
      </c>
      <c r="M2560" s="203" t="s">
        <v>7116</v>
      </c>
      <c r="N2560" t="s">
        <v>7117</v>
      </c>
    </row>
    <row r="2561" spans="1:14" x14ac:dyDescent="0.2">
      <c r="A2561" s="246">
        <v>45106</v>
      </c>
      <c r="B2561" s="203" t="s">
        <v>541</v>
      </c>
      <c r="C2561" s="106">
        <v>6756.1</v>
      </c>
      <c r="D2561" s="203" t="s">
        <v>452</v>
      </c>
      <c r="E2561" s="203" t="s">
        <v>7126</v>
      </c>
      <c r="F2561" t="s">
        <v>3304</v>
      </c>
      <c r="G2561" s="230"/>
      <c r="H2561" s="293">
        <v>3</v>
      </c>
      <c r="I2561" s="203">
        <v>877</v>
      </c>
      <c r="J2561" s="204" t="s">
        <v>2937</v>
      </c>
      <c r="K2561" s="203">
        <v>1052.4000000000001</v>
      </c>
      <c r="L2561" s="203" t="s">
        <v>459</v>
      </c>
      <c r="M2561" s="203" t="s">
        <v>7116</v>
      </c>
      <c r="N2561" t="s">
        <v>7117</v>
      </c>
    </row>
    <row r="2562" spans="1:14" x14ac:dyDescent="0.2">
      <c r="A2562" s="246">
        <v>45091</v>
      </c>
      <c r="B2562" s="203" t="s">
        <v>541</v>
      </c>
      <c r="C2562" s="106">
        <v>6667.1</v>
      </c>
      <c r="D2562" s="203" t="s">
        <v>452</v>
      </c>
      <c r="E2562" s="203" t="s">
        <v>7122</v>
      </c>
      <c r="F2562" t="s">
        <v>3044</v>
      </c>
      <c r="G2562" s="230"/>
      <c r="H2562" s="293">
        <v>4</v>
      </c>
      <c r="I2562" s="203">
        <v>499</v>
      </c>
      <c r="J2562" s="204" t="s">
        <v>2937</v>
      </c>
      <c r="K2562" s="203">
        <v>598.79999999999995</v>
      </c>
      <c r="L2562" s="203" t="s">
        <v>459</v>
      </c>
      <c r="M2562" s="203" t="s">
        <v>7116</v>
      </c>
      <c r="N2562" t="s">
        <v>7117</v>
      </c>
    </row>
    <row r="2563" spans="1:14" x14ac:dyDescent="0.2">
      <c r="A2563" s="246">
        <v>45092</v>
      </c>
      <c r="B2563" s="203" t="s">
        <v>541</v>
      </c>
      <c r="C2563" s="106">
        <v>6667.1</v>
      </c>
      <c r="D2563" s="203" t="s">
        <v>452</v>
      </c>
      <c r="E2563" s="203" t="s">
        <v>7122</v>
      </c>
      <c r="F2563" t="s">
        <v>3044</v>
      </c>
      <c r="G2563" s="230"/>
      <c r="H2563" s="293">
        <v>4</v>
      </c>
      <c r="I2563" s="203">
        <v>499</v>
      </c>
      <c r="J2563" s="204" t="s">
        <v>2937</v>
      </c>
      <c r="K2563" s="203">
        <v>598.79999999999995</v>
      </c>
      <c r="L2563" s="203" t="s">
        <v>459</v>
      </c>
      <c r="M2563" s="203" t="s">
        <v>7116</v>
      </c>
      <c r="N2563" t="s">
        <v>7117</v>
      </c>
    </row>
    <row r="2564" spans="1:14" x14ac:dyDescent="0.2">
      <c r="A2564" s="246">
        <v>45084</v>
      </c>
      <c r="B2564" s="203" t="s">
        <v>541</v>
      </c>
      <c r="C2564" s="106">
        <v>6762.1</v>
      </c>
      <c r="D2564" s="203" t="s">
        <v>452</v>
      </c>
      <c r="E2564" s="203" t="s">
        <v>7130</v>
      </c>
      <c r="F2564" t="s">
        <v>3859</v>
      </c>
      <c r="G2564" s="230"/>
      <c r="H2564" s="293">
        <v>8</v>
      </c>
      <c r="I2564" s="203">
        <v>312</v>
      </c>
      <c r="J2564" s="204" t="s">
        <v>2937</v>
      </c>
      <c r="K2564" s="203">
        <v>374.4</v>
      </c>
      <c r="L2564" s="203" t="s">
        <v>459</v>
      </c>
      <c r="M2564" s="203" t="s">
        <v>7116</v>
      </c>
      <c r="N2564" t="s">
        <v>7117</v>
      </c>
    </row>
    <row r="2565" spans="1:14" x14ac:dyDescent="0.2">
      <c r="A2565" s="246">
        <v>45085</v>
      </c>
      <c r="B2565" s="203" t="s">
        <v>541</v>
      </c>
      <c r="C2565" s="106">
        <v>6762.1</v>
      </c>
      <c r="D2565" s="203" t="s">
        <v>452</v>
      </c>
      <c r="E2565" s="203" t="s">
        <v>7130</v>
      </c>
      <c r="F2565" t="s">
        <v>3859</v>
      </c>
      <c r="G2565" s="230"/>
      <c r="H2565" s="293">
        <v>8</v>
      </c>
      <c r="I2565" s="203">
        <v>312</v>
      </c>
      <c r="J2565" s="204" t="s">
        <v>2937</v>
      </c>
      <c r="K2565" s="203">
        <v>374.4</v>
      </c>
      <c r="L2565" s="203" t="s">
        <v>459</v>
      </c>
      <c r="M2565" s="203" t="s">
        <v>7116</v>
      </c>
      <c r="N2565" t="s">
        <v>7117</v>
      </c>
    </row>
    <row r="2566" spans="1:14" x14ac:dyDescent="0.2">
      <c r="A2566" s="246">
        <v>45086</v>
      </c>
      <c r="B2566" s="203" t="s">
        <v>541</v>
      </c>
      <c r="C2566" s="106">
        <v>6762.1</v>
      </c>
      <c r="D2566" s="203" t="s">
        <v>452</v>
      </c>
      <c r="E2566" s="203" t="s">
        <v>7130</v>
      </c>
      <c r="F2566" t="s">
        <v>3859</v>
      </c>
      <c r="G2566" s="230"/>
      <c r="H2566" s="293">
        <v>8</v>
      </c>
      <c r="I2566" s="203">
        <v>312</v>
      </c>
      <c r="J2566" s="204" t="s">
        <v>2937</v>
      </c>
      <c r="K2566" s="203">
        <v>374.4</v>
      </c>
      <c r="L2566" s="203" t="s">
        <v>459</v>
      </c>
      <c r="M2566" s="203" t="s">
        <v>7116</v>
      </c>
      <c r="N2566" t="s">
        <v>7117</v>
      </c>
    </row>
    <row r="2567" spans="1:14" x14ac:dyDescent="0.2">
      <c r="A2567" s="246">
        <v>45089</v>
      </c>
      <c r="B2567" s="203" t="s">
        <v>541</v>
      </c>
      <c r="C2567" s="106">
        <v>6762.1</v>
      </c>
      <c r="D2567" s="203" t="s">
        <v>452</v>
      </c>
      <c r="E2567" s="203" t="s">
        <v>7130</v>
      </c>
      <c r="F2567" t="s">
        <v>3859</v>
      </c>
      <c r="G2567" s="230"/>
      <c r="H2567" s="293">
        <v>7</v>
      </c>
      <c r="I2567" s="203">
        <v>312</v>
      </c>
      <c r="J2567" s="204" t="s">
        <v>2937</v>
      </c>
      <c r="K2567" s="203">
        <v>374.4</v>
      </c>
      <c r="L2567" s="203" t="s">
        <v>459</v>
      </c>
      <c r="M2567" s="203" t="s">
        <v>7116</v>
      </c>
      <c r="N2567" t="s">
        <v>7117</v>
      </c>
    </row>
    <row r="2568" spans="1:14" x14ac:dyDescent="0.2">
      <c r="A2568" s="246">
        <v>45090</v>
      </c>
      <c r="B2568" s="203" t="s">
        <v>541</v>
      </c>
      <c r="C2568" s="106">
        <v>6762.1</v>
      </c>
      <c r="D2568" s="203" t="s">
        <v>452</v>
      </c>
      <c r="E2568" s="203" t="s">
        <v>7130</v>
      </c>
      <c r="F2568" t="s">
        <v>3859</v>
      </c>
      <c r="G2568" s="230"/>
      <c r="H2568" s="293">
        <v>8</v>
      </c>
      <c r="I2568" s="203">
        <v>312</v>
      </c>
      <c r="J2568" s="204" t="s">
        <v>2937</v>
      </c>
      <c r="K2568" s="203">
        <v>374.4</v>
      </c>
      <c r="L2568" s="203" t="s">
        <v>459</v>
      </c>
      <c r="M2568" s="203" t="s">
        <v>7116</v>
      </c>
      <c r="N2568" t="s">
        <v>7117</v>
      </c>
    </row>
    <row r="2569" spans="1:14" x14ac:dyDescent="0.2">
      <c r="A2569" s="246">
        <v>45091</v>
      </c>
      <c r="B2569" s="203" t="s">
        <v>541</v>
      </c>
      <c r="C2569" s="106">
        <v>6762.1</v>
      </c>
      <c r="D2569" s="203" t="s">
        <v>452</v>
      </c>
      <c r="E2569" s="203" t="s">
        <v>7130</v>
      </c>
      <c r="F2569" t="s">
        <v>3859</v>
      </c>
      <c r="G2569" s="230"/>
      <c r="H2569" s="293">
        <v>4</v>
      </c>
      <c r="I2569" s="203">
        <v>312</v>
      </c>
      <c r="J2569" s="204" t="s">
        <v>2937</v>
      </c>
      <c r="K2569" s="203">
        <v>374.4</v>
      </c>
      <c r="L2569" s="203" t="s">
        <v>459</v>
      </c>
      <c r="M2569" s="203" t="s">
        <v>7116</v>
      </c>
      <c r="N2569" t="s">
        <v>7117</v>
      </c>
    </row>
    <row r="2570" spans="1:14" x14ac:dyDescent="0.2">
      <c r="A2570" s="246">
        <v>45107</v>
      </c>
      <c r="B2570" s="203" t="s">
        <v>541</v>
      </c>
      <c r="C2570" s="106">
        <v>6756.1</v>
      </c>
      <c r="D2570" s="203" t="s">
        <v>452</v>
      </c>
      <c r="E2570" s="203" t="s">
        <v>7126</v>
      </c>
      <c r="F2570" t="s">
        <v>3304</v>
      </c>
      <c r="G2570" s="230"/>
      <c r="H2570" s="293">
        <v>3</v>
      </c>
      <c r="I2570" s="203">
        <v>877</v>
      </c>
      <c r="J2570" s="204" t="s">
        <v>2937</v>
      </c>
      <c r="K2570" s="203">
        <v>1052.4000000000001</v>
      </c>
      <c r="L2570" s="203" t="s">
        <v>459</v>
      </c>
      <c r="M2570" s="203" t="s">
        <v>7116</v>
      </c>
      <c r="N2570" t="s">
        <v>7117</v>
      </c>
    </row>
    <row r="2571" spans="1:14" x14ac:dyDescent="0.2">
      <c r="A2571" s="246">
        <v>45092</v>
      </c>
      <c r="B2571" s="203" t="s">
        <v>541</v>
      </c>
      <c r="C2571" s="106">
        <v>6762.1</v>
      </c>
      <c r="D2571" s="203" t="s">
        <v>452</v>
      </c>
      <c r="E2571" s="203" t="s">
        <v>7130</v>
      </c>
      <c r="F2571" t="s">
        <v>3859</v>
      </c>
      <c r="G2571" s="230"/>
      <c r="H2571" s="293">
        <v>6</v>
      </c>
      <c r="I2571" s="203">
        <v>312</v>
      </c>
      <c r="J2571" s="204" t="s">
        <v>2937</v>
      </c>
      <c r="K2571" s="203">
        <v>374.4</v>
      </c>
      <c r="L2571" s="203" t="s">
        <v>459</v>
      </c>
      <c r="M2571" s="203" t="s">
        <v>7116</v>
      </c>
      <c r="N2571" t="s">
        <v>7117</v>
      </c>
    </row>
    <row r="2572" spans="1:14" x14ac:dyDescent="0.2">
      <c r="A2572" s="246">
        <v>45103</v>
      </c>
      <c r="B2572" s="203" t="s">
        <v>541</v>
      </c>
      <c r="C2572" s="106">
        <v>6615.1</v>
      </c>
      <c r="D2572" s="203" t="s">
        <v>452</v>
      </c>
      <c r="E2572" s="203" t="s">
        <v>7126</v>
      </c>
      <c r="F2572" t="s">
        <v>3304</v>
      </c>
      <c r="G2572" s="230"/>
      <c r="H2572" s="293">
        <v>3.5</v>
      </c>
      <c r="I2572" s="203">
        <v>877</v>
      </c>
      <c r="J2572" s="204" t="s">
        <v>2937</v>
      </c>
      <c r="K2572" s="203">
        <v>1052.4000000000001</v>
      </c>
      <c r="L2572" s="203" t="s">
        <v>459</v>
      </c>
      <c r="M2572" s="203" t="s">
        <v>7116</v>
      </c>
      <c r="N2572" t="s">
        <v>7117</v>
      </c>
    </row>
    <row r="2573" spans="1:14" x14ac:dyDescent="0.2">
      <c r="A2573" s="246">
        <v>45104</v>
      </c>
      <c r="B2573" s="203" t="s">
        <v>541</v>
      </c>
      <c r="C2573" s="106">
        <v>6615.1</v>
      </c>
      <c r="D2573" s="203" t="s">
        <v>452</v>
      </c>
      <c r="E2573" s="203" t="s">
        <v>7126</v>
      </c>
      <c r="F2573" t="s">
        <v>3304</v>
      </c>
      <c r="G2573" s="230"/>
      <c r="H2573" s="293">
        <v>2</v>
      </c>
      <c r="I2573" s="203">
        <v>877</v>
      </c>
      <c r="J2573" s="204" t="s">
        <v>2937</v>
      </c>
      <c r="K2573" s="203">
        <v>1052.4000000000001</v>
      </c>
      <c r="L2573" s="203" t="s">
        <v>459</v>
      </c>
      <c r="M2573" s="203" t="s">
        <v>7116</v>
      </c>
      <c r="N2573" t="s">
        <v>7117</v>
      </c>
    </row>
    <row r="2574" spans="1:14" x14ac:dyDescent="0.2">
      <c r="A2574" s="246">
        <v>45092</v>
      </c>
      <c r="B2574" s="203" t="s">
        <v>541</v>
      </c>
      <c r="C2574" s="106">
        <v>6615.1</v>
      </c>
      <c r="D2574" s="203" t="s">
        <v>452</v>
      </c>
      <c r="E2574" s="203" t="s">
        <v>7128</v>
      </c>
      <c r="F2574" t="s">
        <v>7129</v>
      </c>
      <c r="G2574" s="230"/>
      <c r="H2574" s="293">
        <v>8</v>
      </c>
      <c r="I2574" s="203">
        <v>307</v>
      </c>
      <c r="J2574" s="204" t="s">
        <v>2937</v>
      </c>
      <c r="K2574" s="203">
        <v>368.4</v>
      </c>
      <c r="L2574" s="203" t="s">
        <v>459</v>
      </c>
      <c r="M2574" s="203" t="s">
        <v>7116</v>
      </c>
      <c r="N2574" t="s">
        <v>7117</v>
      </c>
    </row>
    <row r="2575" spans="1:14" x14ac:dyDescent="0.2">
      <c r="A2575" s="246">
        <v>45079</v>
      </c>
      <c r="B2575" s="203" t="s">
        <v>541</v>
      </c>
      <c r="C2575" s="106">
        <v>6615.1</v>
      </c>
      <c r="D2575" s="203" t="s">
        <v>452</v>
      </c>
      <c r="E2575" s="203" t="s">
        <v>7132</v>
      </c>
      <c r="F2575" t="s">
        <v>7133</v>
      </c>
      <c r="G2575" s="230"/>
      <c r="H2575" s="293">
        <v>8</v>
      </c>
      <c r="I2575" s="203">
        <v>310</v>
      </c>
      <c r="J2575" s="204" t="s">
        <v>2937</v>
      </c>
      <c r="K2575" s="203">
        <v>372</v>
      </c>
      <c r="L2575" s="203" t="s">
        <v>459</v>
      </c>
      <c r="M2575" s="203" t="s">
        <v>7116</v>
      </c>
      <c r="N2575" t="s">
        <v>7117</v>
      </c>
    </row>
    <row r="2576" spans="1:14" x14ac:dyDescent="0.2">
      <c r="A2576" s="246">
        <v>45089</v>
      </c>
      <c r="B2576" s="203" t="s">
        <v>541</v>
      </c>
      <c r="C2576" s="106">
        <v>6667.1</v>
      </c>
      <c r="D2576" s="203" t="s">
        <v>452</v>
      </c>
      <c r="E2576" s="203" t="s">
        <v>7135</v>
      </c>
      <c r="F2576" t="s">
        <v>6356</v>
      </c>
      <c r="G2576" s="230"/>
      <c r="H2576" s="293">
        <v>8</v>
      </c>
      <c r="I2576" s="203">
        <v>277</v>
      </c>
      <c r="J2576" s="204" t="s">
        <v>2937</v>
      </c>
      <c r="K2576" s="203">
        <v>332.4</v>
      </c>
      <c r="L2576" s="203" t="s">
        <v>459</v>
      </c>
      <c r="M2576" s="203" t="s">
        <v>7116</v>
      </c>
      <c r="N2576" t="s">
        <v>7117</v>
      </c>
    </row>
    <row r="2577" spans="1:14" x14ac:dyDescent="0.2">
      <c r="A2577" s="246">
        <v>45079</v>
      </c>
      <c r="B2577" s="203" t="s">
        <v>541</v>
      </c>
      <c r="C2577" s="106">
        <v>6630.1</v>
      </c>
      <c r="D2577" s="203" t="s">
        <v>452</v>
      </c>
      <c r="E2577" s="203" t="s">
        <v>7142</v>
      </c>
      <c r="F2577" t="s">
        <v>3265</v>
      </c>
      <c r="G2577" s="230"/>
      <c r="H2577" s="293">
        <v>8</v>
      </c>
      <c r="I2577" s="203">
        <v>677</v>
      </c>
      <c r="J2577" s="204" t="s">
        <v>2937</v>
      </c>
      <c r="K2577" s="203">
        <v>812.4</v>
      </c>
      <c r="L2577" s="203" t="s">
        <v>459</v>
      </c>
      <c r="M2577" s="203" t="s">
        <v>7116</v>
      </c>
      <c r="N2577" t="s">
        <v>7117</v>
      </c>
    </row>
    <row r="2578" spans="1:14" x14ac:dyDescent="0.2">
      <c r="A2578" s="246">
        <v>45090</v>
      </c>
      <c r="B2578" s="203" t="s">
        <v>541</v>
      </c>
      <c r="C2578" s="106">
        <v>6667.1</v>
      </c>
      <c r="D2578" s="203" t="s">
        <v>452</v>
      </c>
      <c r="E2578" s="203" t="s">
        <v>7135</v>
      </c>
      <c r="F2578" t="s">
        <v>6356</v>
      </c>
      <c r="G2578" s="230"/>
      <c r="H2578" s="293">
        <v>8</v>
      </c>
      <c r="I2578" s="203">
        <v>277</v>
      </c>
      <c r="J2578" s="204" t="s">
        <v>2937</v>
      </c>
      <c r="K2578" s="203">
        <v>332.4</v>
      </c>
      <c r="L2578" s="203" t="s">
        <v>459</v>
      </c>
      <c r="M2578" s="203" t="s">
        <v>7116</v>
      </c>
      <c r="N2578" t="s">
        <v>7117</v>
      </c>
    </row>
    <row r="2579" spans="1:14" x14ac:dyDescent="0.2">
      <c r="A2579" s="246">
        <v>45090</v>
      </c>
      <c r="B2579" s="203" t="s">
        <v>541</v>
      </c>
      <c r="C2579" s="106">
        <v>6615.1</v>
      </c>
      <c r="D2579" s="203" t="s">
        <v>452</v>
      </c>
      <c r="E2579" s="203" t="s">
        <v>7132</v>
      </c>
      <c r="F2579" t="s">
        <v>7133</v>
      </c>
      <c r="G2579" s="230"/>
      <c r="H2579" s="293">
        <v>8</v>
      </c>
      <c r="I2579" s="203">
        <v>310</v>
      </c>
      <c r="J2579" s="204" t="s">
        <v>2937</v>
      </c>
      <c r="K2579" s="203">
        <v>372</v>
      </c>
      <c r="L2579" s="203" t="s">
        <v>459</v>
      </c>
      <c r="M2579" s="203" t="s">
        <v>7116</v>
      </c>
      <c r="N2579" t="s">
        <v>7117</v>
      </c>
    </row>
    <row r="2580" spans="1:14" x14ac:dyDescent="0.2">
      <c r="A2580" s="246">
        <v>45084</v>
      </c>
      <c r="B2580" s="203" t="s">
        <v>541</v>
      </c>
      <c r="C2580" s="106">
        <v>6615.1</v>
      </c>
      <c r="D2580" s="203" t="s">
        <v>452</v>
      </c>
      <c r="E2580" s="203" t="s">
        <v>7128</v>
      </c>
      <c r="F2580" t="s">
        <v>7129</v>
      </c>
      <c r="G2580" s="230"/>
      <c r="H2580" s="293">
        <v>8</v>
      </c>
      <c r="I2580" s="203">
        <v>307</v>
      </c>
      <c r="J2580" s="204" t="s">
        <v>2937</v>
      </c>
      <c r="K2580" s="203">
        <v>368.4</v>
      </c>
      <c r="L2580" s="203" t="s">
        <v>459</v>
      </c>
      <c r="M2580" s="203" t="s">
        <v>7116</v>
      </c>
      <c r="N2580" t="s">
        <v>7117</v>
      </c>
    </row>
    <row r="2581" spans="1:14" x14ac:dyDescent="0.2">
      <c r="A2581" s="246">
        <v>45089</v>
      </c>
      <c r="B2581" s="203" t="s">
        <v>541</v>
      </c>
      <c r="C2581" s="106">
        <v>6630.1</v>
      </c>
      <c r="D2581" s="203" t="s">
        <v>452</v>
      </c>
      <c r="E2581" s="203" t="s">
        <v>7142</v>
      </c>
      <c r="F2581" t="s">
        <v>3265</v>
      </c>
      <c r="G2581" s="230"/>
      <c r="H2581" s="293">
        <v>4</v>
      </c>
      <c r="I2581" s="203">
        <v>677</v>
      </c>
      <c r="J2581" s="204" t="s">
        <v>2937</v>
      </c>
      <c r="K2581" s="203">
        <v>812.4</v>
      </c>
      <c r="L2581" s="203" t="s">
        <v>459</v>
      </c>
      <c r="M2581" s="203" t="s">
        <v>7116</v>
      </c>
      <c r="N2581" t="s">
        <v>7117</v>
      </c>
    </row>
    <row r="2582" spans="1:14" x14ac:dyDescent="0.2">
      <c r="A2582" s="246">
        <v>45093</v>
      </c>
      <c r="B2582" s="203" t="s">
        <v>541</v>
      </c>
      <c r="C2582" s="106">
        <v>6615.1</v>
      </c>
      <c r="D2582" s="203" t="s">
        <v>452</v>
      </c>
      <c r="E2582" s="203" t="s">
        <v>7139</v>
      </c>
      <c r="F2582" t="s">
        <v>2936</v>
      </c>
      <c r="G2582" s="230"/>
      <c r="H2582" s="293">
        <v>4</v>
      </c>
      <c r="I2582" s="203">
        <v>1547</v>
      </c>
      <c r="J2582" s="204" t="s">
        <v>2937</v>
      </c>
      <c r="K2582" s="203">
        <v>1856.4</v>
      </c>
      <c r="L2582" s="203" t="s">
        <v>459</v>
      </c>
      <c r="M2582" s="203" t="s">
        <v>7116</v>
      </c>
      <c r="N2582" t="s">
        <v>7117</v>
      </c>
    </row>
    <row r="2583" spans="1:14" x14ac:dyDescent="0.2">
      <c r="A2583" s="246">
        <v>45090</v>
      </c>
      <c r="B2583" s="203" t="s">
        <v>541</v>
      </c>
      <c r="C2583" s="106">
        <v>6630.1</v>
      </c>
      <c r="D2583" s="203" t="s">
        <v>452</v>
      </c>
      <c r="E2583" s="203" t="s">
        <v>7142</v>
      </c>
      <c r="F2583" t="s">
        <v>3265</v>
      </c>
      <c r="G2583" s="230"/>
      <c r="H2583" s="293">
        <v>4</v>
      </c>
      <c r="I2583" s="203">
        <v>677</v>
      </c>
      <c r="J2583" s="204" t="s">
        <v>2937</v>
      </c>
      <c r="K2583" s="203">
        <v>812.4</v>
      </c>
      <c r="L2583" s="203" t="s">
        <v>459</v>
      </c>
      <c r="M2583" s="203" t="s">
        <v>7116</v>
      </c>
      <c r="N2583" t="s">
        <v>7117</v>
      </c>
    </row>
    <row r="2584" spans="1:14" x14ac:dyDescent="0.2">
      <c r="A2584" s="246">
        <v>45091</v>
      </c>
      <c r="B2584" s="203" t="s">
        <v>541</v>
      </c>
      <c r="C2584" s="106">
        <v>6615.1</v>
      </c>
      <c r="D2584" s="203" t="s">
        <v>452</v>
      </c>
      <c r="E2584" s="203" t="s">
        <v>7132</v>
      </c>
      <c r="F2584" t="s">
        <v>7133</v>
      </c>
      <c r="G2584" s="230"/>
      <c r="H2584" s="293">
        <v>8</v>
      </c>
      <c r="I2584" s="203">
        <v>310</v>
      </c>
      <c r="J2584" s="204" t="s">
        <v>2937</v>
      </c>
      <c r="K2584" s="203">
        <v>372</v>
      </c>
      <c r="L2584" s="203" t="s">
        <v>459</v>
      </c>
      <c r="M2584" s="203" t="s">
        <v>7116</v>
      </c>
      <c r="N2584" t="s">
        <v>7117</v>
      </c>
    </row>
    <row r="2585" spans="1:14" x14ac:dyDescent="0.2">
      <c r="A2585" s="246">
        <v>45091</v>
      </c>
      <c r="B2585" s="203" t="s">
        <v>541</v>
      </c>
      <c r="C2585" s="106">
        <v>6630.1</v>
      </c>
      <c r="D2585" s="203" t="s">
        <v>452</v>
      </c>
      <c r="E2585" s="203" t="s">
        <v>7142</v>
      </c>
      <c r="F2585" t="s">
        <v>3265</v>
      </c>
      <c r="G2585" s="230"/>
      <c r="H2585" s="293">
        <v>8</v>
      </c>
      <c r="I2585" s="203">
        <v>677</v>
      </c>
      <c r="J2585" s="204" t="s">
        <v>2937</v>
      </c>
      <c r="K2585" s="203">
        <v>812.4</v>
      </c>
      <c r="L2585" s="203" t="s">
        <v>459</v>
      </c>
      <c r="M2585" s="203" t="s">
        <v>7116</v>
      </c>
      <c r="N2585" t="s">
        <v>7117</v>
      </c>
    </row>
    <row r="2586" spans="1:14" x14ac:dyDescent="0.2">
      <c r="A2586" s="246">
        <v>45078</v>
      </c>
      <c r="B2586" s="203" t="s">
        <v>541</v>
      </c>
      <c r="C2586" s="106">
        <v>6746.1</v>
      </c>
      <c r="D2586" s="203" t="s">
        <v>452</v>
      </c>
      <c r="E2586" s="203" t="s">
        <v>7139</v>
      </c>
      <c r="F2586" t="s">
        <v>2936</v>
      </c>
      <c r="G2586" s="230"/>
      <c r="H2586" s="293">
        <v>1</v>
      </c>
      <c r="I2586" s="203">
        <v>1547</v>
      </c>
      <c r="J2586" s="204" t="s">
        <v>2937</v>
      </c>
      <c r="K2586" s="203">
        <v>1856.4</v>
      </c>
      <c r="L2586" s="203" t="s">
        <v>459</v>
      </c>
      <c r="M2586" s="203" t="s">
        <v>7116</v>
      </c>
      <c r="N2586" t="s">
        <v>7117</v>
      </c>
    </row>
    <row r="2587" spans="1:14" x14ac:dyDescent="0.2">
      <c r="A2587" s="246">
        <v>45084</v>
      </c>
      <c r="B2587" s="203" t="s">
        <v>541</v>
      </c>
      <c r="C2587" s="106">
        <v>6667.1</v>
      </c>
      <c r="D2587" s="203" t="s">
        <v>452</v>
      </c>
      <c r="E2587" s="203" t="s">
        <v>7135</v>
      </c>
      <c r="F2587" t="s">
        <v>6356</v>
      </c>
      <c r="G2587" s="230"/>
      <c r="H2587" s="293">
        <v>8</v>
      </c>
      <c r="I2587" s="203">
        <v>277</v>
      </c>
      <c r="J2587" s="204" t="s">
        <v>2937</v>
      </c>
      <c r="K2587" s="203">
        <v>332.4</v>
      </c>
      <c r="L2587" s="203" t="s">
        <v>459</v>
      </c>
      <c r="M2587" s="203" t="s">
        <v>7116</v>
      </c>
      <c r="N2587" t="s">
        <v>7117</v>
      </c>
    </row>
    <row r="2588" spans="1:14" x14ac:dyDescent="0.2">
      <c r="A2588" s="246">
        <v>45092</v>
      </c>
      <c r="B2588" s="203" t="s">
        <v>541</v>
      </c>
      <c r="C2588" s="106">
        <v>6615.1</v>
      </c>
      <c r="D2588" s="203" t="s">
        <v>452</v>
      </c>
      <c r="E2588" s="203" t="s">
        <v>7132</v>
      </c>
      <c r="F2588" t="s">
        <v>7133</v>
      </c>
      <c r="G2588" s="230"/>
      <c r="H2588" s="293">
        <v>4</v>
      </c>
      <c r="I2588" s="203">
        <v>310</v>
      </c>
      <c r="J2588" s="204" t="s">
        <v>2937</v>
      </c>
      <c r="K2588" s="203">
        <v>372</v>
      </c>
      <c r="L2588" s="203" t="s">
        <v>459</v>
      </c>
      <c r="M2588" s="203" t="s">
        <v>7116</v>
      </c>
      <c r="N2588" t="s">
        <v>7117</v>
      </c>
    </row>
    <row r="2589" spans="1:14" x14ac:dyDescent="0.2">
      <c r="A2589" s="246">
        <v>45092</v>
      </c>
      <c r="B2589" s="203" t="s">
        <v>541</v>
      </c>
      <c r="C2589" s="106">
        <v>6630.1</v>
      </c>
      <c r="D2589" s="203" t="s">
        <v>452</v>
      </c>
      <c r="E2589" s="203" t="s">
        <v>7142</v>
      </c>
      <c r="F2589" t="s">
        <v>3265</v>
      </c>
      <c r="G2589" s="230"/>
      <c r="H2589" s="293">
        <v>8</v>
      </c>
      <c r="I2589" s="203">
        <v>677</v>
      </c>
      <c r="J2589" s="204" t="s">
        <v>2937</v>
      </c>
      <c r="K2589" s="203">
        <v>812.4</v>
      </c>
      <c r="L2589" s="203" t="s">
        <v>459</v>
      </c>
      <c r="M2589" s="203" t="s">
        <v>7116</v>
      </c>
      <c r="N2589" t="s">
        <v>7117</v>
      </c>
    </row>
    <row r="2590" spans="1:14" x14ac:dyDescent="0.2">
      <c r="A2590" s="246">
        <v>45089</v>
      </c>
      <c r="B2590" s="203" t="s">
        <v>541</v>
      </c>
      <c r="C2590" s="106">
        <v>6011.1</v>
      </c>
      <c r="D2590" s="203" t="s">
        <v>452</v>
      </c>
      <c r="E2590" s="203" t="s">
        <v>7140</v>
      </c>
      <c r="F2590" t="s">
        <v>2978</v>
      </c>
      <c r="G2590" s="230"/>
      <c r="H2590" s="293">
        <v>2</v>
      </c>
      <c r="I2590" s="203">
        <v>322</v>
      </c>
      <c r="J2590" s="204" t="s">
        <v>2937</v>
      </c>
      <c r="K2590" s="203">
        <v>386.4</v>
      </c>
      <c r="L2590" s="203" t="s">
        <v>459</v>
      </c>
      <c r="M2590" s="203" t="s">
        <v>7116</v>
      </c>
      <c r="N2590" t="s">
        <v>7117</v>
      </c>
    </row>
    <row r="2591" spans="1:14" x14ac:dyDescent="0.2">
      <c r="A2591" s="246">
        <v>45093</v>
      </c>
      <c r="B2591" s="203" t="s">
        <v>541</v>
      </c>
      <c r="C2591" s="106">
        <v>6762.1</v>
      </c>
      <c r="D2591" s="203" t="s">
        <v>452</v>
      </c>
      <c r="E2591" s="203" t="s">
        <v>7139</v>
      </c>
      <c r="F2591" t="s">
        <v>2936</v>
      </c>
      <c r="G2591" s="230"/>
      <c r="H2591" s="293">
        <v>3</v>
      </c>
      <c r="I2591" s="203">
        <v>1547</v>
      </c>
      <c r="J2591" s="204" t="s">
        <v>2937</v>
      </c>
      <c r="K2591" s="203">
        <v>1856.4</v>
      </c>
      <c r="L2591" s="203" t="s">
        <v>459</v>
      </c>
      <c r="M2591" s="203" t="s">
        <v>7116</v>
      </c>
      <c r="N2591" t="s">
        <v>7117</v>
      </c>
    </row>
    <row r="2592" spans="1:14" x14ac:dyDescent="0.2">
      <c r="A2592" s="246">
        <v>45084</v>
      </c>
      <c r="B2592" s="203" t="s">
        <v>541</v>
      </c>
      <c r="C2592" s="106">
        <v>6615.1</v>
      </c>
      <c r="D2592" s="203" t="s">
        <v>452</v>
      </c>
      <c r="E2592" s="203" t="s">
        <v>7132</v>
      </c>
      <c r="F2592" t="s">
        <v>7133</v>
      </c>
      <c r="G2592" s="230"/>
      <c r="H2592" s="293">
        <v>8</v>
      </c>
      <c r="I2592" s="203">
        <v>310</v>
      </c>
      <c r="J2592" s="204" t="s">
        <v>2937</v>
      </c>
      <c r="K2592" s="203">
        <v>372</v>
      </c>
      <c r="L2592" s="203" t="s">
        <v>459</v>
      </c>
      <c r="M2592" s="203" t="s">
        <v>7116</v>
      </c>
      <c r="N2592" t="s">
        <v>7117</v>
      </c>
    </row>
    <row r="2593" spans="1:14" x14ac:dyDescent="0.2">
      <c r="A2593" s="246">
        <v>45084</v>
      </c>
      <c r="B2593" s="203" t="s">
        <v>541</v>
      </c>
      <c r="C2593" s="106">
        <v>6630.1</v>
      </c>
      <c r="D2593" s="203" t="s">
        <v>452</v>
      </c>
      <c r="E2593" s="203" t="s">
        <v>7142</v>
      </c>
      <c r="F2593" t="s">
        <v>3265</v>
      </c>
      <c r="G2593" s="230"/>
      <c r="H2593" s="293">
        <v>4</v>
      </c>
      <c r="I2593" s="203">
        <v>677</v>
      </c>
      <c r="J2593" s="204" t="s">
        <v>2937</v>
      </c>
      <c r="K2593" s="203">
        <v>812.4</v>
      </c>
      <c r="L2593" s="203" t="s">
        <v>459</v>
      </c>
      <c r="M2593" s="203" t="s">
        <v>7116</v>
      </c>
      <c r="N2593" t="s">
        <v>7117</v>
      </c>
    </row>
    <row r="2594" spans="1:14" x14ac:dyDescent="0.2">
      <c r="A2594" s="246">
        <v>45078</v>
      </c>
      <c r="B2594" s="203" t="s">
        <v>541</v>
      </c>
      <c r="C2594" s="106">
        <v>6667.1</v>
      </c>
      <c r="D2594" s="203" t="s">
        <v>452</v>
      </c>
      <c r="E2594" s="203" t="s">
        <v>7143</v>
      </c>
      <c r="F2594" t="s">
        <v>3072</v>
      </c>
      <c r="G2594" s="230"/>
      <c r="H2594" s="293">
        <v>8</v>
      </c>
      <c r="I2594" s="203">
        <v>707</v>
      </c>
      <c r="J2594" s="204" t="s">
        <v>2937</v>
      </c>
      <c r="K2594" s="203">
        <v>848.4</v>
      </c>
      <c r="L2594" s="203" t="s">
        <v>459</v>
      </c>
      <c r="M2594" s="203" t="s">
        <v>7116</v>
      </c>
      <c r="N2594" t="s">
        <v>7117</v>
      </c>
    </row>
    <row r="2595" spans="1:14" x14ac:dyDescent="0.2">
      <c r="A2595" s="246">
        <v>45085</v>
      </c>
      <c r="B2595" s="203" t="s">
        <v>541</v>
      </c>
      <c r="C2595" s="106">
        <v>6667.1</v>
      </c>
      <c r="D2595" s="203" t="s">
        <v>452</v>
      </c>
      <c r="E2595" s="203" t="s">
        <v>7135</v>
      </c>
      <c r="F2595" t="s">
        <v>6356</v>
      </c>
      <c r="G2595" s="230"/>
      <c r="H2595" s="293">
        <v>8</v>
      </c>
      <c r="I2595" s="203">
        <v>277</v>
      </c>
      <c r="J2595" s="204" t="s">
        <v>2937</v>
      </c>
      <c r="K2595" s="203">
        <v>332.4</v>
      </c>
      <c r="L2595" s="203" t="s">
        <v>459</v>
      </c>
      <c r="M2595" s="203" t="s">
        <v>7116</v>
      </c>
      <c r="N2595" t="s">
        <v>7117</v>
      </c>
    </row>
    <row r="2596" spans="1:14" x14ac:dyDescent="0.2">
      <c r="A2596" s="246">
        <v>45078</v>
      </c>
      <c r="B2596" s="203" t="s">
        <v>541</v>
      </c>
      <c r="C2596" s="106">
        <v>6615.1</v>
      </c>
      <c r="D2596" s="203" t="s">
        <v>452</v>
      </c>
      <c r="E2596" s="203" t="s">
        <v>7128</v>
      </c>
      <c r="F2596" t="s">
        <v>7129</v>
      </c>
      <c r="G2596" s="230"/>
      <c r="H2596" s="293">
        <v>8</v>
      </c>
      <c r="I2596" s="203">
        <v>307</v>
      </c>
      <c r="J2596" s="204" t="s">
        <v>2937</v>
      </c>
      <c r="K2596" s="203">
        <v>368.4</v>
      </c>
      <c r="L2596" s="203" t="s">
        <v>459</v>
      </c>
      <c r="M2596" s="203" t="s">
        <v>7116</v>
      </c>
      <c r="N2596" t="s">
        <v>7117</v>
      </c>
    </row>
    <row r="2597" spans="1:14" x14ac:dyDescent="0.2">
      <c r="A2597" s="246">
        <v>45085</v>
      </c>
      <c r="B2597" s="203" t="s">
        <v>541</v>
      </c>
      <c r="C2597" s="106">
        <v>6630.1</v>
      </c>
      <c r="D2597" s="203" t="s">
        <v>452</v>
      </c>
      <c r="E2597" s="203" t="s">
        <v>7142</v>
      </c>
      <c r="F2597" t="s">
        <v>3265</v>
      </c>
      <c r="G2597" s="230"/>
      <c r="H2597" s="293">
        <v>8</v>
      </c>
      <c r="I2597" s="203">
        <v>677</v>
      </c>
      <c r="J2597" s="204" t="s">
        <v>2937</v>
      </c>
      <c r="K2597" s="203">
        <v>812.4</v>
      </c>
      <c r="L2597" s="203" t="s">
        <v>459</v>
      </c>
      <c r="M2597" s="203" t="s">
        <v>7116</v>
      </c>
      <c r="N2597" t="s">
        <v>7117</v>
      </c>
    </row>
    <row r="2598" spans="1:14" x14ac:dyDescent="0.2">
      <c r="A2598" s="246">
        <v>45078</v>
      </c>
      <c r="B2598" s="203" t="s">
        <v>541</v>
      </c>
      <c r="C2598" s="106">
        <v>6615.1</v>
      </c>
      <c r="D2598" s="203" t="s">
        <v>452</v>
      </c>
      <c r="E2598" s="203" t="s">
        <v>7138</v>
      </c>
      <c r="F2598" t="s">
        <v>6013</v>
      </c>
      <c r="G2598" s="230"/>
      <c r="H2598" s="293">
        <v>4</v>
      </c>
      <c r="I2598" s="203">
        <v>533</v>
      </c>
      <c r="J2598" s="204" t="s">
        <v>2937</v>
      </c>
      <c r="K2598" s="203">
        <v>639.6</v>
      </c>
      <c r="L2598" s="203" t="s">
        <v>459</v>
      </c>
      <c r="M2598" s="203" t="s">
        <v>7116</v>
      </c>
      <c r="N2598" t="s">
        <v>7117</v>
      </c>
    </row>
    <row r="2599" spans="1:14" x14ac:dyDescent="0.2">
      <c r="A2599" s="246">
        <v>45086</v>
      </c>
      <c r="B2599" s="203" t="s">
        <v>541</v>
      </c>
      <c r="C2599" s="106">
        <v>6630.1</v>
      </c>
      <c r="D2599" s="203" t="s">
        <v>452</v>
      </c>
      <c r="E2599" s="203" t="s">
        <v>7142</v>
      </c>
      <c r="F2599" t="s">
        <v>3265</v>
      </c>
      <c r="G2599" s="230"/>
      <c r="H2599" s="293">
        <v>8</v>
      </c>
      <c r="I2599" s="203">
        <v>677</v>
      </c>
      <c r="J2599" s="204" t="s">
        <v>2937</v>
      </c>
      <c r="K2599" s="203">
        <v>812.4</v>
      </c>
      <c r="L2599" s="203" t="s">
        <v>459</v>
      </c>
      <c r="M2599" s="203" t="s">
        <v>7116</v>
      </c>
      <c r="N2599" t="s">
        <v>7117</v>
      </c>
    </row>
    <row r="2600" spans="1:14" x14ac:dyDescent="0.2">
      <c r="A2600" s="246">
        <v>45103</v>
      </c>
      <c r="B2600" s="203" t="s">
        <v>541</v>
      </c>
      <c r="C2600" s="106">
        <v>6615.1</v>
      </c>
      <c r="D2600" s="203" t="s">
        <v>452</v>
      </c>
      <c r="E2600" s="203" t="s">
        <v>7138</v>
      </c>
      <c r="F2600" t="s">
        <v>6013</v>
      </c>
      <c r="G2600" s="230"/>
      <c r="H2600" s="293">
        <v>8</v>
      </c>
      <c r="I2600" s="203">
        <v>533</v>
      </c>
      <c r="J2600" s="204" t="s">
        <v>2937</v>
      </c>
      <c r="K2600" s="203">
        <v>639.6</v>
      </c>
      <c r="L2600" s="203" t="s">
        <v>459</v>
      </c>
      <c r="M2600" s="203" t="s">
        <v>7116</v>
      </c>
      <c r="N2600" t="s">
        <v>7117</v>
      </c>
    </row>
    <row r="2601" spans="1:14" x14ac:dyDescent="0.2">
      <c r="A2601" s="246">
        <v>45085</v>
      </c>
      <c r="B2601" s="203" t="s">
        <v>541</v>
      </c>
      <c r="C2601" s="106">
        <v>6615.1</v>
      </c>
      <c r="D2601" s="203" t="s">
        <v>452</v>
      </c>
      <c r="E2601" s="203" t="s">
        <v>7132</v>
      </c>
      <c r="F2601" t="s">
        <v>7133</v>
      </c>
      <c r="G2601" s="230"/>
      <c r="H2601" s="293">
        <v>4</v>
      </c>
      <c r="I2601" s="203">
        <v>310</v>
      </c>
      <c r="J2601" s="204" t="s">
        <v>2937</v>
      </c>
      <c r="K2601" s="203">
        <v>372</v>
      </c>
      <c r="L2601" s="203" t="s">
        <v>459</v>
      </c>
      <c r="M2601" s="203" t="s">
        <v>7116</v>
      </c>
      <c r="N2601" t="s">
        <v>7117</v>
      </c>
    </row>
    <row r="2602" spans="1:14" x14ac:dyDescent="0.2">
      <c r="A2602" s="246">
        <v>45079</v>
      </c>
      <c r="B2602" s="203" t="s">
        <v>541</v>
      </c>
      <c r="C2602" s="106">
        <v>6615.1</v>
      </c>
      <c r="D2602" s="203" t="s">
        <v>452</v>
      </c>
      <c r="E2602" s="203" t="s">
        <v>7128</v>
      </c>
      <c r="F2602" t="s">
        <v>7129</v>
      </c>
      <c r="G2602" s="230"/>
      <c r="H2602" s="293">
        <v>8</v>
      </c>
      <c r="I2602" s="203">
        <v>307</v>
      </c>
      <c r="J2602" s="204" t="s">
        <v>2937</v>
      </c>
      <c r="K2602" s="203">
        <v>368.4</v>
      </c>
      <c r="L2602" s="203" t="s">
        <v>459</v>
      </c>
      <c r="M2602" s="203" t="s">
        <v>7116</v>
      </c>
      <c r="N2602" t="s">
        <v>7117</v>
      </c>
    </row>
    <row r="2603" spans="1:14" x14ac:dyDescent="0.2">
      <c r="A2603" s="246">
        <v>45086</v>
      </c>
      <c r="B2603" s="203" t="s">
        <v>541</v>
      </c>
      <c r="C2603" s="106">
        <v>6667.1</v>
      </c>
      <c r="D2603" s="203" t="s">
        <v>452</v>
      </c>
      <c r="E2603" s="203" t="s">
        <v>7135</v>
      </c>
      <c r="F2603" t="s">
        <v>6356</v>
      </c>
      <c r="G2603" s="230"/>
      <c r="H2603" s="293">
        <v>8</v>
      </c>
      <c r="I2603" s="203">
        <v>277</v>
      </c>
      <c r="J2603" s="204" t="s">
        <v>2937</v>
      </c>
      <c r="K2603" s="203">
        <v>332.4</v>
      </c>
      <c r="L2603" s="203" t="s">
        <v>459</v>
      </c>
      <c r="M2603" s="203" t="s">
        <v>7116</v>
      </c>
      <c r="N2603" t="s">
        <v>7117</v>
      </c>
    </row>
    <row r="2604" spans="1:14" x14ac:dyDescent="0.2">
      <c r="A2604" s="246">
        <v>45084</v>
      </c>
      <c r="B2604" s="203" t="s">
        <v>541</v>
      </c>
      <c r="C2604" s="106">
        <v>502.14</v>
      </c>
      <c r="D2604" s="203" t="s">
        <v>452</v>
      </c>
      <c r="E2604" s="203" t="s">
        <v>7134</v>
      </c>
      <c r="F2604" t="s">
        <v>3052</v>
      </c>
      <c r="G2604" s="230"/>
      <c r="H2604" s="293">
        <v>8</v>
      </c>
      <c r="I2604" s="203">
        <v>437</v>
      </c>
      <c r="J2604" s="204" t="s">
        <v>2937</v>
      </c>
      <c r="K2604" s="203">
        <v>524.4</v>
      </c>
      <c r="L2604" s="203" t="s">
        <v>459</v>
      </c>
      <c r="M2604" s="203" t="s">
        <v>7116</v>
      </c>
      <c r="N2604" t="s">
        <v>7117</v>
      </c>
    </row>
    <row r="2605" spans="1:14" x14ac:dyDescent="0.2">
      <c r="A2605" s="246">
        <v>45091</v>
      </c>
      <c r="B2605" s="203" t="s">
        <v>541</v>
      </c>
      <c r="C2605" s="106">
        <v>6667.1</v>
      </c>
      <c r="D2605" s="203" t="s">
        <v>452</v>
      </c>
      <c r="E2605" s="203" t="s">
        <v>7135</v>
      </c>
      <c r="F2605" t="s">
        <v>6356</v>
      </c>
      <c r="G2605" s="230"/>
      <c r="H2605" s="293">
        <v>8</v>
      </c>
      <c r="I2605" s="203">
        <v>277</v>
      </c>
      <c r="J2605" s="204" t="s">
        <v>2937</v>
      </c>
      <c r="K2605" s="203">
        <v>332.4</v>
      </c>
      <c r="L2605" s="203" t="s">
        <v>459</v>
      </c>
      <c r="M2605" s="203" t="s">
        <v>7116</v>
      </c>
      <c r="N2605" t="s">
        <v>7117</v>
      </c>
    </row>
    <row r="2606" spans="1:14" x14ac:dyDescent="0.2">
      <c r="A2606" s="246">
        <v>45079</v>
      </c>
      <c r="B2606" s="203" t="s">
        <v>541</v>
      </c>
      <c r="C2606" s="106">
        <v>6615.1</v>
      </c>
      <c r="D2606" s="203" t="s">
        <v>452</v>
      </c>
      <c r="E2606" s="203" t="s">
        <v>7138</v>
      </c>
      <c r="F2606" t="s">
        <v>6013</v>
      </c>
      <c r="G2606" s="230"/>
      <c r="H2606" s="293">
        <v>2</v>
      </c>
      <c r="I2606" s="203">
        <v>533</v>
      </c>
      <c r="J2606" s="204" t="s">
        <v>2937</v>
      </c>
      <c r="K2606" s="203">
        <v>639.6</v>
      </c>
      <c r="L2606" s="203" t="s">
        <v>459</v>
      </c>
      <c r="M2606" s="203" t="s">
        <v>7116</v>
      </c>
      <c r="N2606" t="s">
        <v>7117</v>
      </c>
    </row>
    <row r="2607" spans="1:14" x14ac:dyDescent="0.2">
      <c r="A2607" s="246">
        <v>45086</v>
      </c>
      <c r="B2607" s="203" t="s">
        <v>541</v>
      </c>
      <c r="C2607" s="106">
        <v>6615.1</v>
      </c>
      <c r="D2607" s="203" t="s">
        <v>452</v>
      </c>
      <c r="E2607" s="203" t="s">
        <v>7132</v>
      </c>
      <c r="F2607" t="s">
        <v>7133</v>
      </c>
      <c r="G2607" s="230"/>
      <c r="H2607" s="293">
        <v>8</v>
      </c>
      <c r="I2607" s="203">
        <v>310</v>
      </c>
      <c r="J2607" s="204" t="s">
        <v>2937</v>
      </c>
      <c r="K2607" s="203">
        <v>372</v>
      </c>
      <c r="L2607" s="203" t="s">
        <v>459</v>
      </c>
      <c r="M2607" s="203" t="s">
        <v>7116</v>
      </c>
      <c r="N2607" t="s">
        <v>7117</v>
      </c>
    </row>
    <row r="2608" spans="1:14" x14ac:dyDescent="0.2">
      <c r="A2608" s="246">
        <v>45092</v>
      </c>
      <c r="B2608" s="203" t="s">
        <v>541</v>
      </c>
      <c r="C2608" s="106">
        <v>6667.1</v>
      </c>
      <c r="D2608" s="203" t="s">
        <v>452</v>
      </c>
      <c r="E2608" s="203" t="s">
        <v>7135</v>
      </c>
      <c r="F2608" t="s">
        <v>6356</v>
      </c>
      <c r="G2608" s="230"/>
      <c r="H2608" s="293">
        <v>8</v>
      </c>
      <c r="I2608" s="203">
        <v>277</v>
      </c>
      <c r="J2608" s="204" t="s">
        <v>2937</v>
      </c>
      <c r="K2608" s="203">
        <v>332.4</v>
      </c>
      <c r="L2608" s="203" t="s">
        <v>459</v>
      </c>
      <c r="M2608" s="203" t="s">
        <v>7116</v>
      </c>
      <c r="N2608" t="s">
        <v>7117</v>
      </c>
    </row>
    <row r="2609" spans="1:14" x14ac:dyDescent="0.2">
      <c r="A2609" s="246">
        <v>45091</v>
      </c>
      <c r="B2609" s="203" t="s">
        <v>541</v>
      </c>
      <c r="C2609" s="106">
        <v>6011.1</v>
      </c>
      <c r="D2609" s="203" t="s">
        <v>452</v>
      </c>
      <c r="E2609" s="203" t="s">
        <v>7140</v>
      </c>
      <c r="F2609" t="s">
        <v>2978</v>
      </c>
      <c r="G2609" s="230"/>
      <c r="H2609" s="293">
        <v>3.5</v>
      </c>
      <c r="I2609" s="203">
        <v>322</v>
      </c>
      <c r="J2609" s="204" t="s">
        <v>2937</v>
      </c>
      <c r="K2609" s="203">
        <v>386.4</v>
      </c>
      <c r="L2609" s="203" t="s">
        <v>459</v>
      </c>
      <c r="M2609" s="203" t="s">
        <v>7116</v>
      </c>
      <c r="N2609" t="s">
        <v>7117</v>
      </c>
    </row>
    <row r="2610" spans="1:14" x14ac:dyDescent="0.2">
      <c r="A2610" s="246">
        <v>45078</v>
      </c>
      <c r="B2610" s="203" t="s">
        <v>541</v>
      </c>
      <c r="C2610" s="106">
        <v>6667.1</v>
      </c>
      <c r="D2610" s="203" t="s">
        <v>452</v>
      </c>
      <c r="E2610" s="203" t="s">
        <v>7135</v>
      </c>
      <c r="F2610" t="s">
        <v>6356</v>
      </c>
      <c r="G2610" s="230"/>
      <c r="H2610" s="293">
        <v>8</v>
      </c>
      <c r="I2610" s="203">
        <v>277</v>
      </c>
      <c r="J2610" s="204" t="s">
        <v>2937</v>
      </c>
      <c r="K2610" s="203">
        <v>332.4</v>
      </c>
      <c r="L2610" s="203" t="s">
        <v>459</v>
      </c>
      <c r="M2610" s="203" t="s">
        <v>7116</v>
      </c>
      <c r="N2610" t="s">
        <v>7117</v>
      </c>
    </row>
    <row r="2611" spans="1:14" x14ac:dyDescent="0.2">
      <c r="A2611" s="246">
        <v>45104</v>
      </c>
      <c r="B2611" s="203" t="s">
        <v>541</v>
      </c>
      <c r="C2611" s="106">
        <v>6630.1</v>
      </c>
      <c r="D2611" s="203" t="s">
        <v>452</v>
      </c>
      <c r="E2611" s="203" t="s">
        <v>7131</v>
      </c>
      <c r="F2611" t="s">
        <v>2953</v>
      </c>
      <c r="G2611" s="230"/>
      <c r="H2611" s="293">
        <v>8</v>
      </c>
      <c r="I2611" s="203">
        <v>489</v>
      </c>
      <c r="J2611" s="204" t="s">
        <v>2937</v>
      </c>
      <c r="K2611" s="203">
        <v>586.79999999999995</v>
      </c>
      <c r="L2611" s="203" t="s">
        <v>459</v>
      </c>
      <c r="M2611" s="203" t="s">
        <v>7116</v>
      </c>
      <c r="N2611" t="s">
        <v>7117</v>
      </c>
    </row>
    <row r="2612" spans="1:14" x14ac:dyDescent="0.2">
      <c r="A2612" s="246">
        <v>45096</v>
      </c>
      <c r="B2612" s="203" t="s">
        <v>541</v>
      </c>
      <c r="C2612" s="106">
        <v>6762.1</v>
      </c>
      <c r="D2612" s="203" t="s">
        <v>452</v>
      </c>
      <c r="E2612" s="203" t="s">
        <v>7139</v>
      </c>
      <c r="F2612" t="s">
        <v>2936</v>
      </c>
      <c r="G2612" s="230"/>
      <c r="H2612" s="293">
        <v>4</v>
      </c>
      <c r="I2612" s="203">
        <v>1547</v>
      </c>
      <c r="J2612" s="204" t="s">
        <v>2937</v>
      </c>
      <c r="K2612" s="203">
        <v>1856.4</v>
      </c>
      <c r="L2612" s="203" t="s">
        <v>459</v>
      </c>
      <c r="M2612" s="203" t="s">
        <v>7116</v>
      </c>
      <c r="N2612" t="s">
        <v>7117</v>
      </c>
    </row>
    <row r="2613" spans="1:14" x14ac:dyDescent="0.2">
      <c r="A2613" s="246">
        <v>45079</v>
      </c>
      <c r="B2613" s="203" t="s">
        <v>541</v>
      </c>
      <c r="C2613" s="106">
        <v>6667.1</v>
      </c>
      <c r="D2613" s="203" t="s">
        <v>452</v>
      </c>
      <c r="E2613" s="203" t="s">
        <v>7135</v>
      </c>
      <c r="F2613" t="s">
        <v>6356</v>
      </c>
      <c r="G2613" s="230"/>
      <c r="H2613" s="293">
        <v>4</v>
      </c>
      <c r="I2613" s="203">
        <v>277</v>
      </c>
      <c r="J2613" s="204" t="s">
        <v>2937</v>
      </c>
      <c r="K2613" s="203">
        <v>332.4</v>
      </c>
      <c r="L2613" s="203" t="s">
        <v>459</v>
      </c>
      <c r="M2613" s="203" t="s">
        <v>7116</v>
      </c>
      <c r="N2613" t="s">
        <v>7117</v>
      </c>
    </row>
    <row r="2614" spans="1:14" x14ac:dyDescent="0.2">
      <c r="A2614" s="246">
        <v>45085</v>
      </c>
      <c r="B2614" s="203" t="s">
        <v>541</v>
      </c>
      <c r="C2614" s="106">
        <v>502.14</v>
      </c>
      <c r="D2614" s="203" t="s">
        <v>452</v>
      </c>
      <c r="E2614" s="203" t="s">
        <v>7134</v>
      </c>
      <c r="F2614" t="s">
        <v>3052</v>
      </c>
      <c r="G2614" s="230"/>
      <c r="H2614" s="293">
        <v>8</v>
      </c>
      <c r="I2614" s="203">
        <v>437</v>
      </c>
      <c r="J2614" s="204" t="s">
        <v>2937</v>
      </c>
      <c r="K2614" s="203">
        <v>524.4</v>
      </c>
      <c r="L2614" s="203" t="s">
        <v>459</v>
      </c>
      <c r="M2614" s="203" t="s">
        <v>7116</v>
      </c>
      <c r="N2614" t="s">
        <v>7117</v>
      </c>
    </row>
    <row r="2615" spans="1:14" x14ac:dyDescent="0.2">
      <c r="A2615" s="246">
        <v>45097</v>
      </c>
      <c r="B2615" s="203" t="s">
        <v>541</v>
      </c>
      <c r="C2615" s="106">
        <v>6762.1</v>
      </c>
      <c r="D2615" s="203" t="s">
        <v>452</v>
      </c>
      <c r="E2615" s="203" t="s">
        <v>7139</v>
      </c>
      <c r="F2615" t="s">
        <v>2936</v>
      </c>
      <c r="G2615" s="230"/>
      <c r="H2615" s="293">
        <v>5</v>
      </c>
      <c r="I2615" s="203">
        <v>1547</v>
      </c>
      <c r="J2615" s="204" t="s">
        <v>2937</v>
      </c>
      <c r="K2615" s="203">
        <v>1856.4</v>
      </c>
      <c r="L2615" s="203" t="s">
        <v>459</v>
      </c>
      <c r="M2615" s="203" t="s">
        <v>7116</v>
      </c>
      <c r="N2615" t="s">
        <v>7117</v>
      </c>
    </row>
    <row r="2616" spans="1:14" x14ac:dyDescent="0.2">
      <c r="A2616" s="246">
        <v>45089</v>
      </c>
      <c r="B2616" s="203" t="s">
        <v>541</v>
      </c>
      <c r="C2616" s="106">
        <v>6615.1</v>
      </c>
      <c r="D2616" s="203" t="s">
        <v>452</v>
      </c>
      <c r="E2616" s="203" t="s">
        <v>7139</v>
      </c>
      <c r="F2616" t="s">
        <v>2936</v>
      </c>
      <c r="G2616" s="230"/>
      <c r="H2616" s="293">
        <v>2</v>
      </c>
      <c r="I2616" s="203">
        <v>1547</v>
      </c>
      <c r="J2616" s="204" t="s">
        <v>2937</v>
      </c>
      <c r="K2616" s="203">
        <v>1856.4</v>
      </c>
      <c r="L2616" s="203" t="s">
        <v>459</v>
      </c>
      <c r="M2616" s="203" t="s">
        <v>7116</v>
      </c>
      <c r="N2616" t="s">
        <v>7117</v>
      </c>
    </row>
    <row r="2617" spans="1:14" x14ac:dyDescent="0.2">
      <c r="A2617" s="246">
        <v>45098</v>
      </c>
      <c r="B2617" s="203" t="s">
        <v>541</v>
      </c>
      <c r="C2617" s="106">
        <v>6762.1</v>
      </c>
      <c r="D2617" s="203" t="s">
        <v>452</v>
      </c>
      <c r="E2617" s="203" t="s">
        <v>7139</v>
      </c>
      <c r="F2617" t="s">
        <v>2936</v>
      </c>
      <c r="G2617" s="230"/>
      <c r="H2617" s="293">
        <v>5</v>
      </c>
      <c r="I2617" s="203">
        <v>1547</v>
      </c>
      <c r="J2617" s="204" t="s">
        <v>2937</v>
      </c>
      <c r="K2617" s="203">
        <v>1856.4</v>
      </c>
      <c r="L2617" s="203" t="s">
        <v>459</v>
      </c>
      <c r="M2617" s="203" t="s">
        <v>7116</v>
      </c>
      <c r="N2617" t="s">
        <v>7117</v>
      </c>
    </row>
    <row r="2618" spans="1:14" x14ac:dyDescent="0.2">
      <c r="A2618" s="246">
        <v>45079</v>
      </c>
      <c r="B2618" s="203" t="s">
        <v>541</v>
      </c>
      <c r="C2618" s="106">
        <v>6630.1</v>
      </c>
      <c r="D2618" s="203" t="s">
        <v>452</v>
      </c>
      <c r="E2618" s="203" t="s">
        <v>7135</v>
      </c>
      <c r="F2618" t="s">
        <v>6356</v>
      </c>
      <c r="G2618" s="230"/>
      <c r="H2618" s="293">
        <v>4</v>
      </c>
      <c r="I2618" s="203">
        <v>277</v>
      </c>
      <c r="J2618" s="204" t="s">
        <v>2937</v>
      </c>
      <c r="K2618" s="203">
        <v>332.4</v>
      </c>
      <c r="L2618" s="203" t="s">
        <v>459</v>
      </c>
      <c r="M2618" s="203" t="s">
        <v>7116</v>
      </c>
      <c r="N2618" t="s">
        <v>7117</v>
      </c>
    </row>
    <row r="2619" spans="1:14" x14ac:dyDescent="0.2">
      <c r="A2619" s="246">
        <v>45078</v>
      </c>
      <c r="B2619" s="203" t="s">
        <v>541</v>
      </c>
      <c r="C2619" s="106">
        <v>6615.1</v>
      </c>
      <c r="D2619" s="203" t="s">
        <v>452</v>
      </c>
      <c r="E2619" s="203" t="s">
        <v>7115</v>
      </c>
      <c r="F2619" t="s">
        <v>4389</v>
      </c>
      <c r="G2619" s="230"/>
      <c r="H2619" s="293">
        <v>8</v>
      </c>
      <c r="I2619" s="203">
        <v>353</v>
      </c>
      <c r="J2619" s="204" t="s">
        <v>2937</v>
      </c>
      <c r="K2619" s="203">
        <v>423.6</v>
      </c>
      <c r="L2619" s="203" t="s">
        <v>459</v>
      </c>
      <c r="M2619" s="203" t="s">
        <v>7116</v>
      </c>
      <c r="N2619" t="s">
        <v>7117</v>
      </c>
    </row>
    <row r="2620" spans="1:14" x14ac:dyDescent="0.2">
      <c r="A2620" s="246">
        <v>45099</v>
      </c>
      <c r="B2620" s="203" t="s">
        <v>541</v>
      </c>
      <c r="C2620" s="106">
        <v>6762.1</v>
      </c>
      <c r="D2620" s="203" t="s">
        <v>452</v>
      </c>
      <c r="E2620" s="203" t="s">
        <v>7139</v>
      </c>
      <c r="F2620" t="s">
        <v>2936</v>
      </c>
      <c r="G2620" s="230"/>
      <c r="H2620" s="293">
        <v>5</v>
      </c>
      <c r="I2620" s="203">
        <v>1547</v>
      </c>
      <c r="J2620" s="204" t="s">
        <v>2937</v>
      </c>
      <c r="K2620" s="203">
        <v>1856.4</v>
      </c>
      <c r="L2620" s="203" t="s">
        <v>459</v>
      </c>
      <c r="M2620" s="203" t="s">
        <v>7116</v>
      </c>
      <c r="N2620" t="s">
        <v>7117</v>
      </c>
    </row>
    <row r="2621" spans="1:14" x14ac:dyDescent="0.2">
      <c r="A2621" s="246">
        <v>45078</v>
      </c>
      <c r="B2621" s="203" t="s">
        <v>541</v>
      </c>
      <c r="C2621" s="106">
        <v>6500.11</v>
      </c>
      <c r="D2621" s="203" t="s">
        <v>452</v>
      </c>
      <c r="E2621" s="203" t="s">
        <v>7138</v>
      </c>
      <c r="F2621" t="s">
        <v>6013</v>
      </c>
      <c r="G2621" s="230"/>
      <c r="H2621" s="293">
        <v>4</v>
      </c>
      <c r="I2621" s="203">
        <v>533</v>
      </c>
      <c r="J2621" s="204" t="s">
        <v>2937</v>
      </c>
      <c r="K2621" s="203">
        <v>639.6</v>
      </c>
      <c r="L2621" s="203" t="s">
        <v>459</v>
      </c>
      <c r="M2621" s="203" t="s">
        <v>7116</v>
      </c>
      <c r="N2621" t="s">
        <v>7117</v>
      </c>
    </row>
    <row r="2622" spans="1:14" x14ac:dyDescent="0.2">
      <c r="A2622" s="246">
        <v>45092</v>
      </c>
      <c r="B2622" s="203" t="s">
        <v>541</v>
      </c>
      <c r="C2622" s="106">
        <v>6011.1</v>
      </c>
      <c r="D2622" s="203" t="s">
        <v>452</v>
      </c>
      <c r="E2622" s="203" t="s">
        <v>7140</v>
      </c>
      <c r="F2622" t="s">
        <v>2978</v>
      </c>
      <c r="G2622" s="230"/>
      <c r="H2622" s="293">
        <v>4</v>
      </c>
      <c r="I2622" s="203">
        <v>322</v>
      </c>
      <c r="J2622" s="204" t="s">
        <v>2937</v>
      </c>
      <c r="K2622" s="203">
        <v>386.4</v>
      </c>
      <c r="L2622" s="203" t="s">
        <v>459</v>
      </c>
      <c r="M2622" s="203" t="s">
        <v>7116</v>
      </c>
      <c r="N2622" t="s">
        <v>7117</v>
      </c>
    </row>
    <row r="2623" spans="1:14" x14ac:dyDescent="0.2">
      <c r="A2623" s="246">
        <v>45105</v>
      </c>
      <c r="B2623" s="203" t="s">
        <v>541</v>
      </c>
      <c r="C2623" s="106">
        <v>6630.1</v>
      </c>
      <c r="D2623" s="203" t="s">
        <v>452</v>
      </c>
      <c r="E2623" s="203" t="s">
        <v>7131</v>
      </c>
      <c r="F2623" t="s">
        <v>2953</v>
      </c>
      <c r="G2623" s="230"/>
      <c r="H2623" s="293">
        <v>6</v>
      </c>
      <c r="I2623" s="203">
        <v>489</v>
      </c>
      <c r="J2623" s="204" t="s">
        <v>2937</v>
      </c>
      <c r="K2623" s="203">
        <v>586.79999999999995</v>
      </c>
      <c r="L2623" s="203" t="s">
        <v>459</v>
      </c>
      <c r="M2623" s="203" t="s">
        <v>7116</v>
      </c>
      <c r="N2623" t="s">
        <v>7117</v>
      </c>
    </row>
    <row r="2624" spans="1:14" x14ac:dyDescent="0.2">
      <c r="A2624" s="246">
        <v>45089</v>
      </c>
      <c r="B2624" s="203" t="s">
        <v>541</v>
      </c>
      <c r="C2624" s="106">
        <v>6667.1</v>
      </c>
      <c r="D2624" s="203" t="s">
        <v>452</v>
      </c>
      <c r="E2624" s="203" t="s">
        <v>7143</v>
      </c>
      <c r="F2624" t="s">
        <v>3072</v>
      </c>
      <c r="G2624" s="230"/>
      <c r="H2624" s="293">
        <v>4</v>
      </c>
      <c r="I2624" s="203">
        <v>707</v>
      </c>
      <c r="J2624" s="204" t="s">
        <v>2937</v>
      </c>
      <c r="K2624" s="203">
        <v>848.4</v>
      </c>
      <c r="L2624" s="203" t="s">
        <v>459</v>
      </c>
      <c r="M2624" s="203" t="s">
        <v>7116</v>
      </c>
      <c r="N2624" t="s">
        <v>7117</v>
      </c>
    </row>
    <row r="2625" spans="1:14" x14ac:dyDescent="0.2">
      <c r="A2625" s="246">
        <v>45079</v>
      </c>
      <c r="B2625" s="203" t="s">
        <v>541</v>
      </c>
      <c r="C2625" s="106">
        <v>6500.11</v>
      </c>
      <c r="D2625" s="203" t="s">
        <v>452</v>
      </c>
      <c r="E2625" s="203" t="s">
        <v>7138</v>
      </c>
      <c r="F2625" t="s">
        <v>6013</v>
      </c>
      <c r="G2625" s="230"/>
      <c r="H2625" s="293">
        <v>2</v>
      </c>
      <c r="I2625" s="203">
        <v>533</v>
      </c>
      <c r="J2625" s="204" t="s">
        <v>2937</v>
      </c>
      <c r="K2625" s="203">
        <v>639.6</v>
      </c>
      <c r="L2625" s="203" t="s">
        <v>459</v>
      </c>
      <c r="M2625" s="203" t="s">
        <v>7116</v>
      </c>
      <c r="N2625" t="s">
        <v>7117</v>
      </c>
    </row>
    <row r="2626" spans="1:14" x14ac:dyDescent="0.2">
      <c r="A2626" s="246">
        <v>45104</v>
      </c>
      <c r="B2626" s="203" t="s">
        <v>541</v>
      </c>
      <c r="C2626" s="106">
        <v>6615.1</v>
      </c>
      <c r="D2626" s="203" t="s">
        <v>452</v>
      </c>
      <c r="E2626" s="203" t="s">
        <v>7138</v>
      </c>
      <c r="F2626" t="s">
        <v>6013</v>
      </c>
      <c r="G2626" s="230"/>
      <c r="H2626" s="293">
        <v>8</v>
      </c>
      <c r="I2626" s="203">
        <v>533</v>
      </c>
      <c r="J2626" s="204" t="s">
        <v>2937</v>
      </c>
      <c r="K2626" s="203">
        <v>639.6</v>
      </c>
      <c r="L2626" s="203" t="s">
        <v>459</v>
      </c>
      <c r="M2626" s="203" t="s">
        <v>7116</v>
      </c>
      <c r="N2626" t="s">
        <v>7117</v>
      </c>
    </row>
    <row r="2627" spans="1:14" x14ac:dyDescent="0.2">
      <c r="A2627" s="246">
        <v>45090</v>
      </c>
      <c r="B2627" s="203" t="s">
        <v>541</v>
      </c>
      <c r="C2627" s="106">
        <v>6615.1</v>
      </c>
      <c r="D2627" s="203" t="s">
        <v>452</v>
      </c>
      <c r="E2627" s="203" t="s">
        <v>7139</v>
      </c>
      <c r="F2627" t="s">
        <v>2936</v>
      </c>
      <c r="G2627" s="230"/>
      <c r="H2627" s="293">
        <v>2</v>
      </c>
      <c r="I2627" s="203">
        <v>1547</v>
      </c>
      <c r="J2627" s="204" t="s">
        <v>2937</v>
      </c>
      <c r="K2627" s="203">
        <v>1856.4</v>
      </c>
      <c r="L2627" s="203" t="s">
        <v>459</v>
      </c>
      <c r="M2627" s="203" t="s">
        <v>7116</v>
      </c>
      <c r="N2627" t="s">
        <v>7117</v>
      </c>
    </row>
    <row r="2628" spans="1:14" x14ac:dyDescent="0.2">
      <c r="A2628" s="246">
        <v>45104</v>
      </c>
      <c r="B2628" s="203" t="s">
        <v>541</v>
      </c>
      <c r="C2628" s="106">
        <v>6762.1</v>
      </c>
      <c r="D2628" s="203" t="s">
        <v>452</v>
      </c>
      <c r="E2628" s="203" t="s">
        <v>7139</v>
      </c>
      <c r="F2628" t="s">
        <v>2936</v>
      </c>
      <c r="G2628" s="230"/>
      <c r="H2628" s="293">
        <v>2</v>
      </c>
      <c r="I2628" s="203">
        <v>1547</v>
      </c>
      <c r="J2628" s="204" t="s">
        <v>2937</v>
      </c>
      <c r="K2628" s="203">
        <v>1856.4</v>
      </c>
      <c r="L2628" s="203" t="s">
        <v>459</v>
      </c>
      <c r="M2628" s="203" t="s">
        <v>7116</v>
      </c>
      <c r="N2628" t="s">
        <v>7117</v>
      </c>
    </row>
    <row r="2629" spans="1:14" x14ac:dyDescent="0.2">
      <c r="A2629" s="246">
        <v>45089</v>
      </c>
      <c r="B2629" s="203" t="s">
        <v>541</v>
      </c>
      <c r="C2629" s="106">
        <v>6500.11</v>
      </c>
      <c r="D2629" s="203" t="s">
        <v>452</v>
      </c>
      <c r="E2629" s="203" t="s">
        <v>7140</v>
      </c>
      <c r="F2629" t="s">
        <v>2978</v>
      </c>
      <c r="G2629" s="230"/>
      <c r="H2629" s="293">
        <v>1</v>
      </c>
      <c r="I2629" s="203">
        <v>322</v>
      </c>
      <c r="J2629" s="204" t="s">
        <v>2937</v>
      </c>
      <c r="K2629" s="203">
        <v>386.4</v>
      </c>
      <c r="L2629" s="203" t="s">
        <v>459</v>
      </c>
      <c r="M2629" s="203" t="s">
        <v>7116</v>
      </c>
      <c r="N2629" t="s">
        <v>7117</v>
      </c>
    </row>
    <row r="2630" spans="1:14" x14ac:dyDescent="0.2">
      <c r="A2630" s="246">
        <v>45105</v>
      </c>
      <c r="B2630" s="203" t="s">
        <v>541</v>
      </c>
      <c r="C2630" s="106">
        <v>6762.1</v>
      </c>
      <c r="D2630" s="203" t="s">
        <v>452</v>
      </c>
      <c r="E2630" s="203" t="s">
        <v>7139</v>
      </c>
      <c r="F2630" t="s">
        <v>2936</v>
      </c>
      <c r="G2630" s="230"/>
      <c r="H2630" s="293">
        <v>2</v>
      </c>
      <c r="I2630" s="203">
        <v>1547</v>
      </c>
      <c r="J2630" s="204" t="s">
        <v>2937</v>
      </c>
      <c r="K2630" s="203">
        <v>1856.4</v>
      </c>
      <c r="L2630" s="203" t="s">
        <v>459</v>
      </c>
      <c r="M2630" s="203" t="s">
        <v>7116</v>
      </c>
      <c r="N2630" t="s">
        <v>7117</v>
      </c>
    </row>
    <row r="2631" spans="1:14" x14ac:dyDescent="0.2">
      <c r="A2631" s="246">
        <v>45086</v>
      </c>
      <c r="B2631" s="203" t="s">
        <v>541</v>
      </c>
      <c r="C2631" s="106">
        <v>502.14</v>
      </c>
      <c r="D2631" s="203" t="s">
        <v>452</v>
      </c>
      <c r="E2631" s="203" t="s">
        <v>7134</v>
      </c>
      <c r="F2631" t="s">
        <v>3052</v>
      </c>
      <c r="G2631" s="230"/>
      <c r="H2631" s="293">
        <v>8</v>
      </c>
      <c r="I2631" s="203">
        <v>437</v>
      </c>
      <c r="J2631" s="204" t="s">
        <v>2937</v>
      </c>
      <c r="K2631" s="203">
        <v>524.4</v>
      </c>
      <c r="L2631" s="203" t="s">
        <v>459</v>
      </c>
      <c r="M2631" s="203" t="s">
        <v>7116</v>
      </c>
      <c r="N2631" t="s">
        <v>7117</v>
      </c>
    </row>
    <row r="2632" spans="1:14" x14ac:dyDescent="0.2">
      <c r="A2632" s="246">
        <v>45106</v>
      </c>
      <c r="B2632" s="203" t="s">
        <v>541</v>
      </c>
      <c r="C2632" s="106">
        <v>6630.1</v>
      </c>
      <c r="D2632" s="203" t="s">
        <v>452</v>
      </c>
      <c r="E2632" s="203" t="s">
        <v>7131</v>
      </c>
      <c r="F2632" t="s">
        <v>2953</v>
      </c>
      <c r="G2632" s="230"/>
      <c r="H2632" s="293">
        <v>8</v>
      </c>
      <c r="I2632" s="203">
        <v>489</v>
      </c>
      <c r="J2632" s="204" t="s">
        <v>2937</v>
      </c>
      <c r="K2632" s="203">
        <v>586.79999999999995</v>
      </c>
      <c r="L2632" s="203" t="s">
        <v>459</v>
      </c>
      <c r="M2632" s="203" t="s">
        <v>7116</v>
      </c>
      <c r="N2632" t="s">
        <v>7117</v>
      </c>
    </row>
    <row r="2633" spans="1:14" x14ac:dyDescent="0.2">
      <c r="A2633" s="246">
        <v>45097</v>
      </c>
      <c r="B2633" s="203" t="s">
        <v>541</v>
      </c>
      <c r="C2633" s="106">
        <v>6615.1</v>
      </c>
      <c r="D2633" s="203" t="s">
        <v>452</v>
      </c>
      <c r="E2633" s="203" t="s">
        <v>7139</v>
      </c>
      <c r="F2633" t="s">
        <v>2936</v>
      </c>
      <c r="G2633" s="230"/>
      <c r="H2633" s="293">
        <v>2</v>
      </c>
      <c r="I2633" s="203">
        <v>1547</v>
      </c>
      <c r="J2633" s="204" t="s">
        <v>2937</v>
      </c>
      <c r="K2633" s="203">
        <v>1856.4</v>
      </c>
      <c r="L2633" s="203" t="s">
        <v>459</v>
      </c>
      <c r="M2633" s="203" t="s">
        <v>7116</v>
      </c>
      <c r="N2633" t="s">
        <v>7117</v>
      </c>
    </row>
    <row r="2634" spans="1:14" x14ac:dyDescent="0.2">
      <c r="A2634" s="246">
        <v>45079</v>
      </c>
      <c r="B2634" s="203" t="s">
        <v>541</v>
      </c>
      <c r="C2634" s="106">
        <v>6615.1</v>
      </c>
      <c r="D2634" s="203" t="s">
        <v>452</v>
      </c>
      <c r="E2634" s="203" t="s">
        <v>7115</v>
      </c>
      <c r="F2634" t="s">
        <v>4389</v>
      </c>
      <c r="G2634" s="230"/>
      <c r="H2634" s="293">
        <v>8</v>
      </c>
      <c r="I2634" s="203">
        <v>353</v>
      </c>
      <c r="J2634" s="204" t="s">
        <v>2937</v>
      </c>
      <c r="K2634" s="203">
        <v>423.6</v>
      </c>
      <c r="L2634" s="203" t="s">
        <v>459</v>
      </c>
      <c r="M2634" s="203" t="s">
        <v>7116</v>
      </c>
      <c r="N2634" t="s">
        <v>7117</v>
      </c>
    </row>
    <row r="2635" spans="1:14" x14ac:dyDescent="0.2">
      <c r="A2635" s="246">
        <v>45098</v>
      </c>
      <c r="B2635" s="203" t="s">
        <v>541</v>
      </c>
      <c r="C2635" s="106">
        <v>6615.1</v>
      </c>
      <c r="D2635" s="203" t="s">
        <v>452</v>
      </c>
      <c r="E2635" s="203" t="s">
        <v>7139</v>
      </c>
      <c r="F2635" t="s">
        <v>2936</v>
      </c>
      <c r="G2635" s="230"/>
      <c r="H2635" s="293">
        <v>2</v>
      </c>
      <c r="I2635" s="203">
        <v>1547</v>
      </c>
      <c r="J2635" s="204" t="s">
        <v>2937</v>
      </c>
      <c r="K2635" s="203">
        <v>1856.4</v>
      </c>
      <c r="L2635" s="203" t="s">
        <v>459</v>
      </c>
      <c r="M2635" s="203" t="s">
        <v>7116</v>
      </c>
      <c r="N2635" t="s">
        <v>7117</v>
      </c>
    </row>
    <row r="2636" spans="1:14" x14ac:dyDescent="0.2">
      <c r="A2636" s="246">
        <v>45091</v>
      </c>
      <c r="B2636" s="203" t="s">
        <v>541</v>
      </c>
      <c r="C2636" s="106">
        <v>6615.1</v>
      </c>
      <c r="D2636" s="203" t="s">
        <v>452</v>
      </c>
      <c r="E2636" s="203" t="s">
        <v>7139</v>
      </c>
      <c r="F2636" t="s">
        <v>2936</v>
      </c>
      <c r="G2636" s="230"/>
      <c r="H2636" s="293">
        <v>2</v>
      </c>
      <c r="I2636" s="203">
        <v>1547</v>
      </c>
      <c r="J2636" s="204" t="s">
        <v>2937</v>
      </c>
      <c r="K2636" s="203">
        <v>1856.4</v>
      </c>
      <c r="L2636" s="203" t="s">
        <v>459</v>
      </c>
      <c r="M2636" s="203" t="s">
        <v>7116</v>
      </c>
      <c r="N2636" t="s">
        <v>7117</v>
      </c>
    </row>
    <row r="2637" spans="1:14" x14ac:dyDescent="0.2">
      <c r="A2637" s="246">
        <v>45106</v>
      </c>
      <c r="B2637" s="203" t="s">
        <v>541</v>
      </c>
      <c r="C2637" s="106">
        <v>6615.1</v>
      </c>
      <c r="D2637" s="203" t="s">
        <v>452</v>
      </c>
      <c r="E2637" s="203" t="s">
        <v>7138</v>
      </c>
      <c r="F2637" t="s">
        <v>6013</v>
      </c>
      <c r="G2637" s="230"/>
      <c r="H2637" s="293">
        <v>8</v>
      </c>
      <c r="I2637" s="203">
        <v>533</v>
      </c>
      <c r="J2637" s="204" t="s">
        <v>2937</v>
      </c>
      <c r="K2637" s="203">
        <v>639.6</v>
      </c>
      <c r="L2637" s="203" t="s">
        <v>459</v>
      </c>
      <c r="M2637" s="203" t="s">
        <v>7116</v>
      </c>
      <c r="N2637" t="s">
        <v>7117</v>
      </c>
    </row>
    <row r="2638" spans="1:14" x14ac:dyDescent="0.2">
      <c r="A2638" s="246">
        <v>45099</v>
      </c>
      <c r="B2638" s="203" t="s">
        <v>541</v>
      </c>
      <c r="C2638" s="106">
        <v>6615.1</v>
      </c>
      <c r="D2638" s="203" t="s">
        <v>452</v>
      </c>
      <c r="E2638" s="203" t="s">
        <v>7139</v>
      </c>
      <c r="F2638" t="s">
        <v>2936</v>
      </c>
      <c r="G2638" s="230"/>
      <c r="H2638" s="293">
        <v>3</v>
      </c>
      <c r="I2638" s="203">
        <v>1547</v>
      </c>
      <c r="J2638" s="204" t="s">
        <v>2937</v>
      </c>
      <c r="K2638" s="203">
        <v>1856.4</v>
      </c>
      <c r="L2638" s="203" t="s">
        <v>459</v>
      </c>
      <c r="M2638" s="203" t="s">
        <v>7116</v>
      </c>
      <c r="N2638" t="s">
        <v>7117</v>
      </c>
    </row>
    <row r="2639" spans="1:14" x14ac:dyDescent="0.2">
      <c r="A2639" s="246">
        <v>45084</v>
      </c>
      <c r="B2639" s="203" t="s">
        <v>541</v>
      </c>
      <c r="C2639" s="106">
        <v>6615.1</v>
      </c>
      <c r="D2639" s="203" t="s">
        <v>452</v>
      </c>
      <c r="E2639" s="203" t="s">
        <v>7138</v>
      </c>
      <c r="F2639" t="s">
        <v>6013</v>
      </c>
      <c r="G2639" s="230"/>
      <c r="H2639" s="293">
        <v>6</v>
      </c>
      <c r="I2639" s="203">
        <v>533</v>
      </c>
      <c r="J2639" s="204" t="s">
        <v>2937</v>
      </c>
      <c r="K2639" s="203">
        <v>639.6</v>
      </c>
      <c r="L2639" s="203" t="s">
        <v>459</v>
      </c>
      <c r="M2639" s="203" t="s">
        <v>7116</v>
      </c>
      <c r="N2639" t="s">
        <v>7117</v>
      </c>
    </row>
    <row r="2640" spans="1:14" x14ac:dyDescent="0.2">
      <c r="A2640" s="246">
        <v>45100</v>
      </c>
      <c r="B2640" s="203" t="s">
        <v>541</v>
      </c>
      <c r="C2640" s="106">
        <v>6615.1</v>
      </c>
      <c r="D2640" s="203" t="s">
        <v>452</v>
      </c>
      <c r="E2640" s="203" t="s">
        <v>7139</v>
      </c>
      <c r="F2640" t="s">
        <v>2936</v>
      </c>
      <c r="G2640" s="230"/>
      <c r="H2640" s="293">
        <v>2</v>
      </c>
      <c r="I2640" s="203">
        <v>1547</v>
      </c>
      <c r="J2640" s="204" t="s">
        <v>2937</v>
      </c>
      <c r="K2640" s="203">
        <v>1856.4</v>
      </c>
      <c r="L2640" s="203" t="s">
        <v>459</v>
      </c>
      <c r="M2640" s="203" t="s">
        <v>7116</v>
      </c>
      <c r="N2640" t="s">
        <v>7117</v>
      </c>
    </row>
    <row r="2641" spans="1:14" x14ac:dyDescent="0.2">
      <c r="A2641" s="246">
        <v>45090</v>
      </c>
      <c r="B2641" s="203" t="s">
        <v>541</v>
      </c>
      <c r="C2641" s="106">
        <v>6667.1</v>
      </c>
      <c r="D2641" s="203" t="s">
        <v>452</v>
      </c>
      <c r="E2641" s="203" t="s">
        <v>7143</v>
      </c>
      <c r="F2641" t="s">
        <v>3072</v>
      </c>
      <c r="G2641" s="230"/>
      <c r="H2641" s="293">
        <v>4</v>
      </c>
      <c r="I2641" s="203">
        <v>707</v>
      </c>
      <c r="J2641" s="204" t="s">
        <v>2937</v>
      </c>
      <c r="K2641" s="203">
        <v>848.4</v>
      </c>
      <c r="L2641" s="203" t="s">
        <v>459</v>
      </c>
      <c r="M2641" s="203" t="s">
        <v>7116</v>
      </c>
      <c r="N2641" t="s">
        <v>7117</v>
      </c>
    </row>
    <row r="2642" spans="1:14" x14ac:dyDescent="0.2">
      <c r="A2642" s="246">
        <v>45104</v>
      </c>
      <c r="B2642" s="203" t="s">
        <v>541</v>
      </c>
      <c r="C2642" s="106">
        <v>6615.1</v>
      </c>
      <c r="D2642" s="203" t="s">
        <v>452</v>
      </c>
      <c r="E2642" s="203" t="s">
        <v>7139</v>
      </c>
      <c r="F2642" t="s">
        <v>2936</v>
      </c>
      <c r="G2642" s="230"/>
      <c r="H2642" s="293">
        <v>4</v>
      </c>
      <c r="I2642" s="203">
        <v>1547</v>
      </c>
      <c r="J2642" s="204" t="s">
        <v>2937</v>
      </c>
      <c r="K2642" s="203">
        <v>1856.4</v>
      </c>
      <c r="L2642" s="203" t="s">
        <v>459</v>
      </c>
      <c r="M2642" s="203" t="s">
        <v>7116</v>
      </c>
      <c r="N2642" t="s">
        <v>7117</v>
      </c>
    </row>
    <row r="2643" spans="1:14" x14ac:dyDescent="0.2">
      <c r="A2643" s="246">
        <v>45105</v>
      </c>
      <c r="B2643" s="203" t="s">
        <v>541</v>
      </c>
      <c r="C2643" s="106">
        <v>6615.1</v>
      </c>
      <c r="D2643" s="203" t="s">
        <v>452</v>
      </c>
      <c r="E2643" s="203" t="s">
        <v>7139</v>
      </c>
      <c r="F2643" t="s">
        <v>2936</v>
      </c>
      <c r="G2643" s="230"/>
      <c r="H2643" s="293">
        <v>2</v>
      </c>
      <c r="I2643" s="203">
        <v>1547</v>
      </c>
      <c r="J2643" s="204" t="s">
        <v>2937</v>
      </c>
      <c r="K2643" s="203">
        <v>1856.4</v>
      </c>
      <c r="L2643" s="203" t="s">
        <v>459</v>
      </c>
      <c r="M2643" s="203" t="s">
        <v>7116</v>
      </c>
      <c r="N2643" t="s">
        <v>7117</v>
      </c>
    </row>
    <row r="2644" spans="1:14" x14ac:dyDescent="0.2">
      <c r="A2644" s="246">
        <v>45106</v>
      </c>
      <c r="B2644" s="203" t="s">
        <v>541</v>
      </c>
      <c r="C2644" s="106">
        <v>6615.1</v>
      </c>
      <c r="D2644" s="203" t="s">
        <v>452</v>
      </c>
      <c r="E2644" s="203" t="s">
        <v>7139</v>
      </c>
      <c r="F2644" t="s">
        <v>2936</v>
      </c>
      <c r="G2644" s="230"/>
      <c r="H2644" s="293">
        <v>2</v>
      </c>
      <c r="I2644" s="203">
        <v>1547</v>
      </c>
      <c r="J2644" s="204" t="s">
        <v>2937</v>
      </c>
      <c r="K2644" s="203">
        <v>1856.4</v>
      </c>
      <c r="L2644" s="203" t="s">
        <v>459</v>
      </c>
      <c r="M2644" s="203" t="s">
        <v>7116</v>
      </c>
      <c r="N2644" t="s">
        <v>7117</v>
      </c>
    </row>
    <row r="2645" spans="1:14" x14ac:dyDescent="0.2">
      <c r="A2645" s="246">
        <v>45107</v>
      </c>
      <c r="B2645" s="203" t="s">
        <v>541</v>
      </c>
      <c r="C2645" s="106">
        <v>6615.1</v>
      </c>
      <c r="D2645" s="203" t="s">
        <v>452</v>
      </c>
      <c r="E2645" s="203" t="s">
        <v>7139</v>
      </c>
      <c r="F2645" t="s">
        <v>2936</v>
      </c>
      <c r="G2645" s="230"/>
      <c r="H2645" s="293">
        <v>4</v>
      </c>
      <c r="I2645" s="203">
        <v>1547</v>
      </c>
      <c r="J2645" s="204" t="s">
        <v>2937</v>
      </c>
      <c r="K2645" s="203">
        <v>1856.4</v>
      </c>
      <c r="L2645" s="203" t="s">
        <v>459</v>
      </c>
      <c r="M2645" s="203" t="s">
        <v>7116</v>
      </c>
      <c r="N2645" t="s">
        <v>7117</v>
      </c>
    </row>
    <row r="2646" spans="1:14" x14ac:dyDescent="0.2">
      <c r="A2646" s="246">
        <v>45090</v>
      </c>
      <c r="B2646" s="203" t="s">
        <v>541</v>
      </c>
      <c r="C2646" s="106">
        <v>6500.11</v>
      </c>
      <c r="D2646" s="203" t="s">
        <v>452</v>
      </c>
      <c r="E2646" s="203" t="s">
        <v>7140</v>
      </c>
      <c r="F2646" t="s">
        <v>2978</v>
      </c>
      <c r="G2646" s="230"/>
      <c r="H2646" s="293">
        <v>4</v>
      </c>
      <c r="I2646" s="203">
        <v>322</v>
      </c>
      <c r="J2646" s="204" t="s">
        <v>2937</v>
      </c>
      <c r="K2646" s="203">
        <v>386.4</v>
      </c>
      <c r="L2646" s="203" t="s">
        <v>459</v>
      </c>
      <c r="M2646" s="203" t="s">
        <v>7116</v>
      </c>
      <c r="N2646" t="s">
        <v>7117</v>
      </c>
    </row>
    <row r="2647" spans="1:14" x14ac:dyDescent="0.2">
      <c r="A2647" s="246">
        <v>45107</v>
      </c>
      <c r="B2647" s="203" t="s">
        <v>541</v>
      </c>
      <c r="C2647" s="106">
        <v>6615.1</v>
      </c>
      <c r="D2647" s="203" t="s">
        <v>452</v>
      </c>
      <c r="E2647" s="203" t="s">
        <v>7138</v>
      </c>
      <c r="F2647" t="s">
        <v>6013</v>
      </c>
      <c r="G2647" s="230"/>
      <c r="H2647" s="293">
        <v>8</v>
      </c>
      <c r="I2647" s="203">
        <v>533</v>
      </c>
      <c r="J2647" s="204" t="s">
        <v>2937</v>
      </c>
      <c r="K2647" s="203">
        <v>639.6</v>
      </c>
      <c r="L2647" s="203" t="s">
        <v>459</v>
      </c>
      <c r="M2647" s="203" t="s">
        <v>7116</v>
      </c>
      <c r="N2647" t="s">
        <v>7117</v>
      </c>
    </row>
    <row r="2648" spans="1:14" x14ac:dyDescent="0.2">
      <c r="A2648" s="246">
        <v>45092</v>
      </c>
      <c r="B2648" s="203" t="s">
        <v>541</v>
      </c>
      <c r="C2648" s="106">
        <v>6615.1</v>
      </c>
      <c r="D2648" s="203" t="s">
        <v>452</v>
      </c>
      <c r="E2648" s="203" t="s">
        <v>7139</v>
      </c>
      <c r="F2648" t="s">
        <v>2936</v>
      </c>
      <c r="G2648" s="230"/>
      <c r="H2648" s="293">
        <v>2</v>
      </c>
      <c r="I2648" s="203">
        <v>1547</v>
      </c>
      <c r="J2648" s="204" t="s">
        <v>2937</v>
      </c>
      <c r="K2648" s="203">
        <v>1856.4</v>
      </c>
      <c r="L2648" s="203" t="s">
        <v>459</v>
      </c>
      <c r="M2648" s="203" t="s">
        <v>7116</v>
      </c>
      <c r="N2648" t="s">
        <v>7117</v>
      </c>
    </row>
    <row r="2649" spans="1:14" x14ac:dyDescent="0.2">
      <c r="A2649" s="246">
        <v>45107</v>
      </c>
      <c r="B2649" s="203" t="s">
        <v>541</v>
      </c>
      <c r="C2649" s="106">
        <v>6630.1</v>
      </c>
      <c r="D2649" s="203" t="s">
        <v>452</v>
      </c>
      <c r="E2649" s="203" t="s">
        <v>7131</v>
      </c>
      <c r="F2649" t="s">
        <v>2953</v>
      </c>
      <c r="G2649" s="230"/>
      <c r="H2649" s="293">
        <v>8</v>
      </c>
      <c r="I2649" s="203">
        <v>489</v>
      </c>
      <c r="J2649" s="204" t="s">
        <v>2937</v>
      </c>
      <c r="K2649" s="203">
        <v>586.79999999999995</v>
      </c>
      <c r="L2649" s="203" t="s">
        <v>459</v>
      </c>
      <c r="M2649" s="203" t="s">
        <v>7116</v>
      </c>
      <c r="N2649" t="s">
        <v>7117</v>
      </c>
    </row>
    <row r="2650" spans="1:14" x14ac:dyDescent="0.2">
      <c r="A2650" s="246">
        <v>45089</v>
      </c>
      <c r="B2650" s="203" t="s">
        <v>541</v>
      </c>
      <c r="C2650" s="106">
        <v>6011.1</v>
      </c>
      <c r="D2650" s="203" t="s">
        <v>452</v>
      </c>
      <c r="E2650" s="203" t="s">
        <v>7140</v>
      </c>
      <c r="F2650" t="s">
        <v>2978</v>
      </c>
      <c r="G2650" s="230"/>
      <c r="H2650" s="293">
        <v>2</v>
      </c>
      <c r="I2650" s="203">
        <v>322</v>
      </c>
      <c r="J2650" s="204" t="s">
        <v>2937</v>
      </c>
      <c r="K2650" s="203">
        <v>386.4</v>
      </c>
      <c r="L2650" s="203" t="s">
        <v>459</v>
      </c>
      <c r="M2650" s="203" t="s">
        <v>7116</v>
      </c>
      <c r="N2650" t="s">
        <v>7117</v>
      </c>
    </row>
    <row r="2651" spans="1:14" x14ac:dyDescent="0.2">
      <c r="A2651" s="246">
        <v>45085</v>
      </c>
      <c r="B2651" s="203" t="s">
        <v>541</v>
      </c>
      <c r="C2651" s="106">
        <v>6615.1</v>
      </c>
      <c r="D2651" s="203" t="s">
        <v>452</v>
      </c>
      <c r="E2651" s="203" t="s">
        <v>7138</v>
      </c>
      <c r="F2651" t="s">
        <v>6013</v>
      </c>
      <c r="G2651" s="230"/>
      <c r="H2651" s="293">
        <v>8</v>
      </c>
      <c r="I2651" s="203">
        <v>533</v>
      </c>
      <c r="J2651" s="204" t="s">
        <v>2937</v>
      </c>
      <c r="K2651" s="203">
        <v>639.6</v>
      </c>
      <c r="L2651" s="203" t="s">
        <v>459</v>
      </c>
      <c r="M2651" s="203" t="s">
        <v>7116</v>
      </c>
      <c r="N2651" t="s">
        <v>7117</v>
      </c>
    </row>
    <row r="2652" spans="1:14" x14ac:dyDescent="0.2">
      <c r="A2652" s="246">
        <v>45089</v>
      </c>
      <c r="B2652" s="203" t="s">
        <v>541</v>
      </c>
      <c r="C2652" s="106">
        <v>502.14</v>
      </c>
      <c r="D2652" s="203" t="s">
        <v>452</v>
      </c>
      <c r="E2652" s="203" t="s">
        <v>7134</v>
      </c>
      <c r="F2652" t="s">
        <v>3052</v>
      </c>
      <c r="G2652" s="230"/>
      <c r="H2652" s="293">
        <v>8</v>
      </c>
      <c r="I2652" s="203">
        <v>437</v>
      </c>
      <c r="J2652" s="204" t="s">
        <v>2937</v>
      </c>
      <c r="K2652" s="203">
        <v>524.4</v>
      </c>
      <c r="L2652" s="203" t="s">
        <v>459</v>
      </c>
      <c r="M2652" s="203" t="s">
        <v>7116</v>
      </c>
      <c r="N2652" t="s">
        <v>7117</v>
      </c>
    </row>
    <row r="2653" spans="1:14" x14ac:dyDescent="0.2">
      <c r="A2653" s="246">
        <v>45091</v>
      </c>
      <c r="B2653" s="203" t="s">
        <v>541</v>
      </c>
      <c r="C2653" s="106">
        <v>6667.1</v>
      </c>
      <c r="D2653" s="203" t="s">
        <v>452</v>
      </c>
      <c r="E2653" s="203" t="s">
        <v>7143</v>
      </c>
      <c r="F2653" t="s">
        <v>3072</v>
      </c>
      <c r="G2653" s="230"/>
      <c r="H2653" s="293">
        <v>8</v>
      </c>
      <c r="I2653" s="203">
        <v>707</v>
      </c>
      <c r="J2653" s="204" t="s">
        <v>2937</v>
      </c>
      <c r="K2653" s="203">
        <v>848.4</v>
      </c>
      <c r="L2653" s="203" t="s">
        <v>459</v>
      </c>
      <c r="M2653" s="203" t="s">
        <v>7116</v>
      </c>
      <c r="N2653" t="s">
        <v>7117</v>
      </c>
    </row>
    <row r="2654" spans="1:14" x14ac:dyDescent="0.2">
      <c r="A2654" s="246">
        <v>45097</v>
      </c>
      <c r="B2654" s="203" t="s">
        <v>541</v>
      </c>
      <c r="C2654" s="106">
        <v>6374.1</v>
      </c>
      <c r="D2654" s="203" t="s">
        <v>452</v>
      </c>
      <c r="E2654" s="203" t="s">
        <v>7141</v>
      </c>
      <c r="F2654" t="s">
        <v>3291</v>
      </c>
      <c r="G2654" s="230"/>
      <c r="H2654" s="293">
        <v>1</v>
      </c>
      <c r="I2654" s="203">
        <v>2077</v>
      </c>
      <c r="J2654" s="204" t="s">
        <v>2937</v>
      </c>
      <c r="K2654" s="203">
        <v>2492.4</v>
      </c>
      <c r="L2654" s="203" t="s">
        <v>459</v>
      </c>
      <c r="M2654" s="203" t="s">
        <v>7116</v>
      </c>
      <c r="N2654" t="s">
        <v>7117</v>
      </c>
    </row>
    <row r="2655" spans="1:14" x14ac:dyDescent="0.2">
      <c r="A2655" s="246">
        <v>45093</v>
      </c>
      <c r="B2655" s="203" t="s">
        <v>541</v>
      </c>
      <c r="C2655" s="106">
        <v>6615.1</v>
      </c>
      <c r="D2655" s="203" t="s">
        <v>452</v>
      </c>
      <c r="E2655" s="203" t="s">
        <v>7138</v>
      </c>
      <c r="F2655" t="s">
        <v>6013</v>
      </c>
      <c r="G2655" s="230"/>
      <c r="H2655" s="293">
        <v>8</v>
      </c>
      <c r="I2655" s="203">
        <v>533</v>
      </c>
      <c r="J2655" s="204" t="s">
        <v>2937</v>
      </c>
      <c r="K2655" s="203">
        <v>639.6</v>
      </c>
      <c r="L2655" s="203" t="s">
        <v>459</v>
      </c>
      <c r="M2655" s="203" t="s">
        <v>7116</v>
      </c>
      <c r="N2655" t="s">
        <v>7117</v>
      </c>
    </row>
    <row r="2656" spans="1:14" x14ac:dyDescent="0.2">
      <c r="A2656" s="246">
        <v>45091</v>
      </c>
      <c r="B2656" s="203" t="s">
        <v>541</v>
      </c>
      <c r="C2656" s="106">
        <v>6011.1</v>
      </c>
      <c r="D2656" s="203" t="s">
        <v>452</v>
      </c>
      <c r="E2656" s="203" t="s">
        <v>7140</v>
      </c>
      <c r="F2656" t="s">
        <v>2978</v>
      </c>
      <c r="G2656" s="230"/>
      <c r="H2656" s="293">
        <v>3.5</v>
      </c>
      <c r="I2656" s="203">
        <v>322</v>
      </c>
      <c r="J2656" s="204" t="s">
        <v>2937</v>
      </c>
      <c r="K2656" s="203">
        <v>386.4</v>
      </c>
      <c r="L2656" s="203" t="s">
        <v>459</v>
      </c>
      <c r="M2656" s="203" t="s">
        <v>7116</v>
      </c>
      <c r="N2656" t="s">
        <v>7117</v>
      </c>
    </row>
    <row r="2657" spans="1:14" x14ac:dyDescent="0.2">
      <c r="A2657" s="246">
        <v>45093</v>
      </c>
      <c r="B2657" s="203" t="s">
        <v>541</v>
      </c>
      <c r="C2657" s="106">
        <v>6630.1</v>
      </c>
      <c r="D2657" s="203" t="s">
        <v>452</v>
      </c>
      <c r="E2657" s="203" t="s">
        <v>7131</v>
      </c>
      <c r="F2657" t="s">
        <v>2953</v>
      </c>
      <c r="G2657" s="230"/>
      <c r="H2657" s="293">
        <v>7</v>
      </c>
      <c r="I2657" s="203">
        <v>489</v>
      </c>
      <c r="J2657" s="204" t="s">
        <v>2937</v>
      </c>
      <c r="K2657" s="203">
        <v>586.79999999999995</v>
      </c>
      <c r="L2657" s="203" t="s">
        <v>459</v>
      </c>
      <c r="M2657" s="203" t="s">
        <v>7116</v>
      </c>
      <c r="N2657" t="s">
        <v>7117</v>
      </c>
    </row>
    <row r="2658" spans="1:14" x14ac:dyDescent="0.2">
      <c r="A2658" s="246">
        <v>45086</v>
      </c>
      <c r="B2658" s="203" t="s">
        <v>541</v>
      </c>
      <c r="C2658" s="106">
        <v>6615.1</v>
      </c>
      <c r="D2658" s="203" t="s">
        <v>452</v>
      </c>
      <c r="E2658" s="203" t="s">
        <v>7138</v>
      </c>
      <c r="F2658" t="s">
        <v>6013</v>
      </c>
      <c r="G2658" s="230"/>
      <c r="H2658" s="293">
        <v>6</v>
      </c>
      <c r="I2658" s="203">
        <v>533</v>
      </c>
      <c r="J2658" s="204" t="s">
        <v>2937</v>
      </c>
      <c r="K2658" s="203">
        <v>639.6</v>
      </c>
      <c r="L2658" s="203" t="s">
        <v>459</v>
      </c>
      <c r="M2658" s="203" t="s">
        <v>7116</v>
      </c>
      <c r="N2658" t="s">
        <v>7117</v>
      </c>
    </row>
    <row r="2659" spans="1:14" x14ac:dyDescent="0.2">
      <c r="A2659" s="246">
        <v>45092</v>
      </c>
      <c r="B2659" s="203" t="s">
        <v>541</v>
      </c>
      <c r="C2659" s="106">
        <v>6667.1</v>
      </c>
      <c r="D2659" s="203" t="s">
        <v>452</v>
      </c>
      <c r="E2659" s="203" t="s">
        <v>7143</v>
      </c>
      <c r="F2659" t="s">
        <v>3072</v>
      </c>
      <c r="G2659" s="230"/>
      <c r="H2659" s="293">
        <v>8</v>
      </c>
      <c r="I2659" s="203">
        <v>707</v>
      </c>
      <c r="J2659" s="204" t="s">
        <v>2937</v>
      </c>
      <c r="K2659" s="203">
        <v>848.4</v>
      </c>
      <c r="L2659" s="203" t="s">
        <v>459</v>
      </c>
      <c r="M2659" s="203" t="s">
        <v>7116</v>
      </c>
      <c r="N2659" t="s">
        <v>7117</v>
      </c>
    </row>
    <row r="2660" spans="1:14" x14ac:dyDescent="0.2">
      <c r="A2660" s="246">
        <v>45084</v>
      </c>
      <c r="B2660" s="203" t="s">
        <v>541</v>
      </c>
      <c r="C2660" s="106">
        <v>6615.1</v>
      </c>
      <c r="D2660" s="203" t="s">
        <v>452</v>
      </c>
      <c r="E2660" s="203" t="s">
        <v>7115</v>
      </c>
      <c r="F2660" t="s">
        <v>4389</v>
      </c>
      <c r="G2660" s="230"/>
      <c r="H2660" s="293">
        <v>7</v>
      </c>
      <c r="I2660" s="203">
        <v>353</v>
      </c>
      <c r="J2660" s="204" t="s">
        <v>2937</v>
      </c>
      <c r="K2660" s="203">
        <v>423.6</v>
      </c>
      <c r="L2660" s="203" t="s">
        <v>459</v>
      </c>
      <c r="M2660" s="203" t="s">
        <v>7116</v>
      </c>
      <c r="N2660" t="s">
        <v>7117</v>
      </c>
    </row>
    <row r="2661" spans="1:14" x14ac:dyDescent="0.2">
      <c r="A2661" s="246">
        <v>45078</v>
      </c>
      <c r="B2661" s="203" t="s">
        <v>541</v>
      </c>
      <c r="C2661" s="106">
        <v>6762.1</v>
      </c>
      <c r="D2661" s="203" t="s">
        <v>452</v>
      </c>
      <c r="E2661" s="203" t="s">
        <v>7139</v>
      </c>
      <c r="F2661" t="s">
        <v>2936</v>
      </c>
      <c r="G2661" s="230"/>
      <c r="H2661" s="293">
        <v>4</v>
      </c>
      <c r="I2661" s="203">
        <v>1547</v>
      </c>
      <c r="J2661" s="204" t="s">
        <v>2937</v>
      </c>
      <c r="K2661" s="203">
        <v>1856.4</v>
      </c>
      <c r="L2661" s="203" t="s">
        <v>459</v>
      </c>
      <c r="M2661" s="203" t="s">
        <v>7116</v>
      </c>
      <c r="N2661" t="s">
        <v>7117</v>
      </c>
    </row>
    <row r="2662" spans="1:14" x14ac:dyDescent="0.2">
      <c r="A2662" s="246">
        <v>45084</v>
      </c>
      <c r="B2662" s="203" t="s">
        <v>541</v>
      </c>
      <c r="C2662" s="106">
        <v>6500.11</v>
      </c>
      <c r="D2662" s="203" t="s">
        <v>452</v>
      </c>
      <c r="E2662" s="203" t="s">
        <v>7138</v>
      </c>
      <c r="F2662" t="s">
        <v>6013</v>
      </c>
      <c r="G2662" s="230"/>
      <c r="H2662" s="293">
        <v>2</v>
      </c>
      <c r="I2662" s="203">
        <v>533</v>
      </c>
      <c r="J2662" s="204" t="s">
        <v>2937</v>
      </c>
      <c r="K2662" s="203">
        <v>639.6</v>
      </c>
      <c r="L2662" s="203" t="s">
        <v>459</v>
      </c>
      <c r="M2662" s="203" t="s">
        <v>7116</v>
      </c>
      <c r="N2662" t="s">
        <v>7117</v>
      </c>
    </row>
    <row r="2663" spans="1:14" x14ac:dyDescent="0.2">
      <c r="A2663" s="246">
        <v>45090</v>
      </c>
      <c r="B2663" s="203" t="s">
        <v>541</v>
      </c>
      <c r="C2663" s="106">
        <v>502.14</v>
      </c>
      <c r="D2663" s="203" t="s">
        <v>452</v>
      </c>
      <c r="E2663" s="203" t="s">
        <v>7134</v>
      </c>
      <c r="F2663" t="s">
        <v>3052</v>
      </c>
      <c r="G2663" s="230"/>
      <c r="H2663" s="293">
        <v>8</v>
      </c>
      <c r="I2663" s="203">
        <v>437</v>
      </c>
      <c r="J2663" s="204" t="s">
        <v>2937</v>
      </c>
      <c r="K2663" s="203">
        <v>524.4</v>
      </c>
      <c r="L2663" s="203" t="s">
        <v>459</v>
      </c>
      <c r="M2663" s="203" t="s">
        <v>7116</v>
      </c>
      <c r="N2663" t="s">
        <v>7117</v>
      </c>
    </row>
    <row r="2664" spans="1:14" x14ac:dyDescent="0.2">
      <c r="A2664" s="246">
        <v>45096</v>
      </c>
      <c r="B2664" s="203" t="s">
        <v>541</v>
      </c>
      <c r="C2664" s="106">
        <v>6630.1</v>
      </c>
      <c r="D2664" s="203" t="s">
        <v>452</v>
      </c>
      <c r="E2664" s="203" t="s">
        <v>7131</v>
      </c>
      <c r="F2664" t="s">
        <v>2953</v>
      </c>
      <c r="G2664" s="230"/>
      <c r="H2664" s="293">
        <v>4</v>
      </c>
      <c r="I2664" s="203">
        <v>489</v>
      </c>
      <c r="J2664" s="204" t="s">
        <v>2937</v>
      </c>
      <c r="K2664" s="203">
        <v>586.79999999999995</v>
      </c>
      <c r="L2664" s="203" t="s">
        <v>459</v>
      </c>
      <c r="M2664" s="203" t="s">
        <v>7116</v>
      </c>
      <c r="N2664" t="s">
        <v>7117</v>
      </c>
    </row>
    <row r="2665" spans="1:14" x14ac:dyDescent="0.2">
      <c r="A2665" s="246">
        <v>45092</v>
      </c>
      <c r="B2665" s="203" t="s">
        <v>541</v>
      </c>
      <c r="C2665" s="106">
        <v>6011.1</v>
      </c>
      <c r="D2665" s="203" t="s">
        <v>452</v>
      </c>
      <c r="E2665" s="203" t="s">
        <v>7140</v>
      </c>
      <c r="F2665" t="s">
        <v>2978</v>
      </c>
      <c r="G2665" s="230"/>
      <c r="H2665" s="293">
        <v>4</v>
      </c>
      <c r="I2665" s="203">
        <v>322</v>
      </c>
      <c r="J2665" s="204" t="s">
        <v>2937</v>
      </c>
      <c r="K2665" s="203">
        <v>386.4</v>
      </c>
      <c r="L2665" s="203" t="s">
        <v>459</v>
      </c>
      <c r="M2665" s="203" t="s">
        <v>7116</v>
      </c>
      <c r="N2665" t="s">
        <v>7117</v>
      </c>
    </row>
    <row r="2666" spans="1:14" x14ac:dyDescent="0.2">
      <c r="A2666" s="246">
        <v>45086</v>
      </c>
      <c r="B2666" s="203" t="s">
        <v>541</v>
      </c>
      <c r="C2666" s="106">
        <v>6500.11</v>
      </c>
      <c r="D2666" s="203" t="s">
        <v>452</v>
      </c>
      <c r="E2666" s="203" t="s">
        <v>7138</v>
      </c>
      <c r="F2666" t="s">
        <v>6013</v>
      </c>
      <c r="G2666" s="230"/>
      <c r="H2666" s="293">
        <v>2</v>
      </c>
      <c r="I2666" s="203">
        <v>533</v>
      </c>
      <c r="J2666" s="204" t="s">
        <v>2937</v>
      </c>
      <c r="K2666" s="203">
        <v>639.6</v>
      </c>
      <c r="L2666" s="203" t="s">
        <v>459</v>
      </c>
      <c r="M2666" s="203" t="s">
        <v>7116</v>
      </c>
      <c r="N2666" t="s">
        <v>7117</v>
      </c>
    </row>
    <row r="2667" spans="1:14" x14ac:dyDescent="0.2">
      <c r="A2667" s="246">
        <v>45079</v>
      </c>
      <c r="B2667" s="203" t="s">
        <v>541</v>
      </c>
      <c r="C2667" s="106">
        <v>6762.1</v>
      </c>
      <c r="D2667" s="203" t="s">
        <v>452</v>
      </c>
      <c r="E2667" s="203" t="s">
        <v>7139</v>
      </c>
      <c r="F2667" t="s">
        <v>2936</v>
      </c>
      <c r="G2667" s="230"/>
      <c r="H2667" s="293">
        <v>4</v>
      </c>
      <c r="I2667" s="203">
        <v>1547</v>
      </c>
      <c r="J2667" s="204" t="s">
        <v>2937</v>
      </c>
      <c r="K2667" s="203">
        <v>1856.4</v>
      </c>
      <c r="L2667" s="203" t="s">
        <v>459</v>
      </c>
      <c r="M2667" s="203" t="s">
        <v>7116</v>
      </c>
      <c r="N2667" t="s">
        <v>7117</v>
      </c>
    </row>
    <row r="2668" spans="1:14" x14ac:dyDescent="0.2">
      <c r="A2668" s="246">
        <v>45089</v>
      </c>
      <c r="B2668" s="203" t="s">
        <v>541</v>
      </c>
      <c r="C2668" s="106">
        <v>6615.1</v>
      </c>
      <c r="D2668" s="203" t="s">
        <v>452</v>
      </c>
      <c r="E2668" s="203" t="s">
        <v>7143</v>
      </c>
      <c r="F2668" t="s">
        <v>3072</v>
      </c>
      <c r="G2668" s="230"/>
      <c r="H2668" s="293">
        <v>4</v>
      </c>
      <c r="I2668" s="203">
        <v>707</v>
      </c>
      <c r="J2668" s="204" t="s">
        <v>2937</v>
      </c>
      <c r="K2668" s="203">
        <v>848.4</v>
      </c>
      <c r="L2668" s="203" t="s">
        <v>459</v>
      </c>
      <c r="M2668" s="203" t="s">
        <v>7116</v>
      </c>
      <c r="N2668" t="s">
        <v>7117</v>
      </c>
    </row>
    <row r="2669" spans="1:14" x14ac:dyDescent="0.2">
      <c r="A2669" s="246">
        <v>45078</v>
      </c>
      <c r="B2669" s="203" t="s">
        <v>541</v>
      </c>
      <c r="C2669" s="106">
        <v>6011.1</v>
      </c>
      <c r="D2669" s="203" t="s">
        <v>452</v>
      </c>
      <c r="E2669" s="203" t="s">
        <v>7140</v>
      </c>
      <c r="F2669" t="s">
        <v>2978</v>
      </c>
      <c r="G2669" s="230"/>
      <c r="H2669" s="293">
        <v>1</v>
      </c>
      <c r="I2669" s="203">
        <v>322</v>
      </c>
      <c r="J2669" s="204" t="s">
        <v>2937</v>
      </c>
      <c r="K2669" s="203">
        <v>386.4</v>
      </c>
      <c r="L2669" s="203" t="s">
        <v>459</v>
      </c>
      <c r="M2669" s="203" t="s">
        <v>7116</v>
      </c>
      <c r="N2669" t="s">
        <v>7117</v>
      </c>
    </row>
    <row r="2670" spans="1:14" x14ac:dyDescent="0.2">
      <c r="A2670" s="246">
        <v>45090</v>
      </c>
      <c r="B2670" s="203" t="s">
        <v>541</v>
      </c>
      <c r="C2670" s="106">
        <v>6615.1</v>
      </c>
      <c r="D2670" s="203" t="s">
        <v>452</v>
      </c>
      <c r="E2670" s="203" t="s">
        <v>7143</v>
      </c>
      <c r="F2670" t="s">
        <v>3072</v>
      </c>
      <c r="G2670" s="230"/>
      <c r="H2670" s="293">
        <v>4</v>
      </c>
      <c r="I2670" s="203">
        <v>707</v>
      </c>
      <c r="J2670" s="204" t="s">
        <v>2937</v>
      </c>
      <c r="K2670" s="203">
        <v>848.4</v>
      </c>
      <c r="L2670" s="203" t="s">
        <v>459</v>
      </c>
      <c r="M2670" s="203" t="s">
        <v>7116</v>
      </c>
      <c r="N2670" t="s">
        <v>7117</v>
      </c>
    </row>
    <row r="2671" spans="1:14" x14ac:dyDescent="0.2">
      <c r="A2671" s="246">
        <v>45089</v>
      </c>
      <c r="B2671" s="203" t="s">
        <v>541</v>
      </c>
      <c r="C2671" s="106">
        <v>6762.1</v>
      </c>
      <c r="D2671" s="203" t="s">
        <v>452</v>
      </c>
      <c r="E2671" s="203" t="s">
        <v>7139</v>
      </c>
      <c r="F2671" t="s">
        <v>2936</v>
      </c>
      <c r="G2671" s="230"/>
      <c r="H2671" s="293">
        <v>6</v>
      </c>
      <c r="I2671" s="203">
        <v>1547</v>
      </c>
      <c r="J2671" s="204" t="s">
        <v>2937</v>
      </c>
      <c r="K2671" s="203">
        <v>1856.4</v>
      </c>
      <c r="L2671" s="203" t="s">
        <v>459</v>
      </c>
      <c r="M2671" s="203" t="s">
        <v>7116</v>
      </c>
      <c r="N2671" t="s">
        <v>7117</v>
      </c>
    </row>
    <row r="2672" spans="1:14" x14ac:dyDescent="0.2">
      <c r="A2672" s="246">
        <v>45086</v>
      </c>
      <c r="B2672" s="203" t="s">
        <v>541</v>
      </c>
      <c r="C2672" s="106">
        <v>6667.1</v>
      </c>
      <c r="D2672" s="203" t="s">
        <v>452</v>
      </c>
      <c r="E2672" s="203" t="s">
        <v>7143</v>
      </c>
      <c r="F2672" t="s">
        <v>3072</v>
      </c>
      <c r="G2672" s="230"/>
      <c r="H2672" s="293">
        <v>4</v>
      </c>
      <c r="I2672" s="203">
        <v>707</v>
      </c>
      <c r="J2672" s="204" t="s">
        <v>2937</v>
      </c>
      <c r="K2672" s="203">
        <v>848.4</v>
      </c>
      <c r="L2672" s="203" t="s">
        <v>459</v>
      </c>
      <c r="M2672" s="203" t="s">
        <v>7116</v>
      </c>
      <c r="N2672" t="s">
        <v>7117</v>
      </c>
    </row>
    <row r="2673" spans="1:14" x14ac:dyDescent="0.2">
      <c r="A2673" s="246">
        <v>45092</v>
      </c>
      <c r="B2673" s="203" t="s">
        <v>541</v>
      </c>
      <c r="C2673" s="106">
        <v>502.14</v>
      </c>
      <c r="D2673" s="203" t="s">
        <v>452</v>
      </c>
      <c r="E2673" s="203" t="s">
        <v>7134</v>
      </c>
      <c r="F2673" t="s">
        <v>3052</v>
      </c>
      <c r="G2673" s="230"/>
      <c r="H2673" s="293">
        <v>8</v>
      </c>
      <c r="I2673" s="203">
        <v>437</v>
      </c>
      <c r="J2673" s="204" t="s">
        <v>2937</v>
      </c>
      <c r="K2673" s="203">
        <v>524.4</v>
      </c>
      <c r="L2673" s="203" t="s">
        <v>459</v>
      </c>
      <c r="M2673" s="203" t="s">
        <v>7116</v>
      </c>
      <c r="N2673" t="s">
        <v>7117</v>
      </c>
    </row>
    <row r="2674" spans="1:14" x14ac:dyDescent="0.2">
      <c r="A2674" s="246">
        <v>45096</v>
      </c>
      <c r="B2674" s="203" t="s">
        <v>541</v>
      </c>
      <c r="C2674" s="106">
        <v>6615.1</v>
      </c>
      <c r="D2674" s="203" t="s">
        <v>452</v>
      </c>
      <c r="E2674" s="203" t="s">
        <v>7138</v>
      </c>
      <c r="F2674" t="s">
        <v>6013</v>
      </c>
      <c r="G2674" s="230"/>
      <c r="H2674" s="293">
        <v>8</v>
      </c>
      <c r="I2674" s="203">
        <v>533</v>
      </c>
      <c r="J2674" s="204" t="s">
        <v>2937</v>
      </c>
      <c r="K2674" s="203">
        <v>639.6</v>
      </c>
      <c r="L2674" s="203" t="s">
        <v>459</v>
      </c>
      <c r="M2674" s="203" t="s">
        <v>7116</v>
      </c>
      <c r="N2674" t="s">
        <v>7117</v>
      </c>
    </row>
    <row r="2675" spans="1:14" x14ac:dyDescent="0.2">
      <c r="A2675" s="246">
        <v>45090</v>
      </c>
      <c r="B2675" s="203" t="s">
        <v>541</v>
      </c>
      <c r="C2675" s="106">
        <v>6762.1</v>
      </c>
      <c r="D2675" s="203" t="s">
        <v>452</v>
      </c>
      <c r="E2675" s="203" t="s">
        <v>7139</v>
      </c>
      <c r="F2675" t="s">
        <v>2936</v>
      </c>
      <c r="G2675" s="230"/>
      <c r="H2675" s="293">
        <v>5</v>
      </c>
      <c r="I2675" s="203">
        <v>1547</v>
      </c>
      <c r="J2675" s="204" t="s">
        <v>2937</v>
      </c>
      <c r="K2675" s="203">
        <v>1856.4</v>
      </c>
      <c r="L2675" s="203" t="s">
        <v>459</v>
      </c>
      <c r="M2675" s="203" t="s">
        <v>7116</v>
      </c>
      <c r="N2675" t="s">
        <v>7117</v>
      </c>
    </row>
    <row r="2676" spans="1:14" x14ac:dyDescent="0.2">
      <c r="A2676" s="246">
        <v>45079</v>
      </c>
      <c r="B2676" s="203" t="s">
        <v>541</v>
      </c>
      <c r="C2676" s="106">
        <v>6011.1</v>
      </c>
      <c r="D2676" s="203" t="s">
        <v>452</v>
      </c>
      <c r="E2676" s="203" t="s">
        <v>7140</v>
      </c>
      <c r="F2676" t="s">
        <v>2978</v>
      </c>
      <c r="G2676" s="230"/>
      <c r="H2676" s="293">
        <v>0.5</v>
      </c>
      <c r="I2676" s="203">
        <v>322</v>
      </c>
      <c r="J2676" s="204" t="s">
        <v>2937</v>
      </c>
      <c r="K2676" s="203">
        <v>386.4</v>
      </c>
      <c r="L2676" s="203" t="s">
        <v>459</v>
      </c>
      <c r="M2676" s="203" t="s">
        <v>7116</v>
      </c>
      <c r="N2676" t="s">
        <v>7117</v>
      </c>
    </row>
    <row r="2677" spans="1:14" x14ac:dyDescent="0.2">
      <c r="A2677" s="246">
        <v>45085</v>
      </c>
      <c r="B2677" s="203" t="s">
        <v>541</v>
      </c>
      <c r="C2677" s="106">
        <v>6615.1</v>
      </c>
      <c r="D2677" s="203" t="s">
        <v>452</v>
      </c>
      <c r="E2677" s="203" t="s">
        <v>7115</v>
      </c>
      <c r="F2677" t="s">
        <v>4389</v>
      </c>
      <c r="G2677" s="230"/>
      <c r="H2677" s="293">
        <v>8</v>
      </c>
      <c r="I2677" s="203">
        <v>353</v>
      </c>
      <c r="J2677" s="204" t="s">
        <v>2937</v>
      </c>
      <c r="K2677" s="203">
        <v>423.6</v>
      </c>
      <c r="L2677" s="203" t="s">
        <v>459</v>
      </c>
      <c r="M2677" s="203" t="s">
        <v>7116</v>
      </c>
      <c r="N2677" t="s">
        <v>7117</v>
      </c>
    </row>
    <row r="2678" spans="1:14" x14ac:dyDescent="0.2">
      <c r="A2678" s="246">
        <v>45089</v>
      </c>
      <c r="B2678" s="203" t="s">
        <v>541</v>
      </c>
      <c r="C2678" s="106">
        <v>6615.1</v>
      </c>
      <c r="D2678" s="203" t="s">
        <v>452</v>
      </c>
      <c r="E2678" s="203" t="s">
        <v>7138</v>
      </c>
      <c r="F2678" t="s">
        <v>6013</v>
      </c>
      <c r="G2678" s="230"/>
      <c r="H2678" s="293">
        <v>8</v>
      </c>
      <c r="I2678" s="203">
        <v>533</v>
      </c>
      <c r="J2678" s="204" t="s">
        <v>2937</v>
      </c>
      <c r="K2678" s="203">
        <v>639.6</v>
      </c>
      <c r="L2678" s="203" t="s">
        <v>459</v>
      </c>
      <c r="M2678" s="203" t="s">
        <v>7116</v>
      </c>
      <c r="N2678" t="s">
        <v>7117</v>
      </c>
    </row>
    <row r="2679" spans="1:14" x14ac:dyDescent="0.2">
      <c r="A2679" s="246">
        <v>45079</v>
      </c>
      <c r="B2679" s="203" t="s">
        <v>541</v>
      </c>
      <c r="C2679" s="106">
        <v>502.14</v>
      </c>
      <c r="D2679" s="203" t="s">
        <v>452</v>
      </c>
      <c r="E2679" s="203" t="s">
        <v>7134</v>
      </c>
      <c r="F2679" t="s">
        <v>3052</v>
      </c>
      <c r="G2679" s="230"/>
      <c r="H2679" s="293">
        <v>8</v>
      </c>
      <c r="I2679" s="203">
        <v>437</v>
      </c>
      <c r="J2679" s="204" t="s">
        <v>2937</v>
      </c>
      <c r="K2679" s="203">
        <v>524.4</v>
      </c>
      <c r="L2679" s="203" t="s">
        <v>459</v>
      </c>
      <c r="M2679" s="203" t="s">
        <v>7116</v>
      </c>
      <c r="N2679" t="s">
        <v>7117</v>
      </c>
    </row>
    <row r="2680" spans="1:14" x14ac:dyDescent="0.2">
      <c r="A2680" s="246">
        <v>45084</v>
      </c>
      <c r="B2680" s="203" t="s">
        <v>541</v>
      </c>
      <c r="C2680" s="106">
        <v>6615.1</v>
      </c>
      <c r="D2680" s="203" t="s">
        <v>452</v>
      </c>
      <c r="E2680" s="203" t="s">
        <v>7143</v>
      </c>
      <c r="F2680" t="s">
        <v>3072</v>
      </c>
      <c r="G2680" s="230"/>
      <c r="H2680" s="293">
        <v>8</v>
      </c>
      <c r="I2680" s="203">
        <v>707</v>
      </c>
      <c r="J2680" s="204" t="s">
        <v>2937</v>
      </c>
      <c r="K2680" s="203">
        <v>848.4</v>
      </c>
      <c r="L2680" s="203" t="s">
        <v>459</v>
      </c>
      <c r="M2680" s="203" t="s">
        <v>7116</v>
      </c>
      <c r="N2680" t="s">
        <v>7117</v>
      </c>
    </row>
    <row r="2681" spans="1:14" x14ac:dyDescent="0.2">
      <c r="A2681" s="246">
        <v>45090</v>
      </c>
      <c r="B2681" s="203" t="s">
        <v>541</v>
      </c>
      <c r="C2681" s="106">
        <v>6615.1</v>
      </c>
      <c r="D2681" s="203" t="s">
        <v>452</v>
      </c>
      <c r="E2681" s="203" t="s">
        <v>7138</v>
      </c>
      <c r="F2681" t="s">
        <v>6013</v>
      </c>
      <c r="G2681" s="230"/>
      <c r="H2681" s="293">
        <v>8</v>
      </c>
      <c r="I2681" s="203">
        <v>533</v>
      </c>
      <c r="J2681" s="204" t="s">
        <v>2937</v>
      </c>
      <c r="K2681" s="203">
        <v>639.6</v>
      </c>
      <c r="L2681" s="203" t="s">
        <v>459</v>
      </c>
      <c r="M2681" s="203" t="s">
        <v>7116</v>
      </c>
      <c r="N2681" t="s">
        <v>7117</v>
      </c>
    </row>
    <row r="2682" spans="1:14" x14ac:dyDescent="0.2">
      <c r="A2682" s="246">
        <v>45091</v>
      </c>
      <c r="B2682" s="203" t="s">
        <v>541</v>
      </c>
      <c r="C2682" s="106">
        <v>6762.1</v>
      </c>
      <c r="D2682" s="203" t="s">
        <v>452</v>
      </c>
      <c r="E2682" s="203" t="s">
        <v>7139</v>
      </c>
      <c r="F2682" t="s">
        <v>2936</v>
      </c>
      <c r="G2682" s="230"/>
      <c r="H2682" s="293">
        <v>5</v>
      </c>
      <c r="I2682" s="203">
        <v>1547</v>
      </c>
      <c r="J2682" s="204" t="s">
        <v>2937</v>
      </c>
      <c r="K2682" s="203">
        <v>1856.4</v>
      </c>
      <c r="L2682" s="203" t="s">
        <v>459</v>
      </c>
      <c r="M2682" s="203" t="s">
        <v>7116</v>
      </c>
      <c r="N2682" t="s">
        <v>7117</v>
      </c>
    </row>
    <row r="2683" spans="1:14" x14ac:dyDescent="0.2">
      <c r="A2683" s="246">
        <v>45085</v>
      </c>
      <c r="B2683" s="203" t="s">
        <v>541</v>
      </c>
      <c r="C2683" s="106">
        <v>6615.1</v>
      </c>
      <c r="D2683" s="203" t="s">
        <v>452</v>
      </c>
      <c r="E2683" s="203" t="s">
        <v>7143</v>
      </c>
      <c r="F2683" t="s">
        <v>3072</v>
      </c>
      <c r="G2683" s="230"/>
      <c r="H2683" s="293">
        <v>8</v>
      </c>
      <c r="I2683" s="203">
        <v>707</v>
      </c>
      <c r="J2683" s="204" t="s">
        <v>2937</v>
      </c>
      <c r="K2683" s="203">
        <v>848.4</v>
      </c>
      <c r="L2683" s="203" t="s">
        <v>459</v>
      </c>
      <c r="M2683" s="203" t="s">
        <v>7116</v>
      </c>
      <c r="N2683" t="s">
        <v>7117</v>
      </c>
    </row>
    <row r="2684" spans="1:14" x14ac:dyDescent="0.2">
      <c r="A2684" s="246">
        <v>45097</v>
      </c>
      <c r="B2684" s="203" t="s">
        <v>541</v>
      </c>
      <c r="C2684" s="106">
        <v>6615.1</v>
      </c>
      <c r="D2684" s="203" t="s">
        <v>452</v>
      </c>
      <c r="E2684" s="203" t="s">
        <v>7138</v>
      </c>
      <c r="F2684" t="s">
        <v>6013</v>
      </c>
      <c r="G2684" s="230"/>
      <c r="H2684" s="293">
        <v>8</v>
      </c>
      <c r="I2684" s="203">
        <v>533</v>
      </c>
      <c r="J2684" s="204" t="s">
        <v>2937</v>
      </c>
      <c r="K2684" s="203">
        <v>639.6</v>
      </c>
      <c r="L2684" s="203" t="s">
        <v>459</v>
      </c>
      <c r="M2684" s="203" t="s">
        <v>7116</v>
      </c>
      <c r="N2684" t="s">
        <v>7117</v>
      </c>
    </row>
    <row r="2685" spans="1:14" x14ac:dyDescent="0.2">
      <c r="A2685" s="246">
        <v>45086</v>
      </c>
      <c r="B2685" s="203" t="s">
        <v>541</v>
      </c>
      <c r="C2685" s="106">
        <v>6615.1</v>
      </c>
      <c r="D2685" s="203" t="s">
        <v>452</v>
      </c>
      <c r="E2685" s="203" t="s">
        <v>7115</v>
      </c>
      <c r="F2685" t="s">
        <v>4389</v>
      </c>
      <c r="G2685" s="230"/>
      <c r="H2685" s="293">
        <v>8</v>
      </c>
      <c r="I2685" s="203">
        <v>353</v>
      </c>
      <c r="J2685" s="204" t="s">
        <v>2937</v>
      </c>
      <c r="K2685" s="203">
        <v>423.6</v>
      </c>
      <c r="L2685" s="203" t="s">
        <v>459</v>
      </c>
      <c r="M2685" s="203" t="s">
        <v>7116</v>
      </c>
      <c r="N2685" t="s">
        <v>7117</v>
      </c>
    </row>
    <row r="2686" spans="1:14" x14ac:dyDescent="0.2">
      <c r="A2686" s="246">
        <v>45085</v>
      </c>
      <c r="B2686" s="203" t="s">
        <v>541</v>
      </c>
      <c r="C2686" s="106">
        <v>6011.1</v>
      </c>
      <c r="D2686" s="203" t="s">
        <v>452</v>
      </c>
      <c r="E2686" s="203" t="s">
        <v>7140</v>
      </c>
      <c r="F2686" t="s">
        <v>2978</v>
      </c>
      <c r="G2686" s="230"/>
      <c r="H2686" s="293">
        <v>1</v>
      </c>
      <c r="I2686" s="203">
        <v>322</v>
      </c>
      <c r="J2686" s="204" t="s">
        <v>2937</v>
      </c>
      <c r="K2686" s="203">
        <v>386.4</v>
      </c>
      <c r="L2686" s="203" t="s">
        <v>459</v>
      </c>
      <c r="M2686" s="203" t="s">
        <v>7116</v>
      </c>
      <c r="N2686" t="s">
        <v>7117</v>
      </c>
    </row>
    <row r="2687" spans="1:14" x14ac:dyDescent="0.2">
      <c r="A2687" s="246">
        <v>45091</v>
      </c>
      <c r="B2687" s="203" t="s">
        <v>541</v>
      </c>
      <c r="C2687" s="106">
        <v>6615.1</v>
      </c>
      <c r="D2687" s="203" t="s">
        <v>452</v>
      </c>
      <c r="E2687" s="203" t="s">
        <v>7138</v>
      </c>
      <c r="F2687" t="s">
        <v>6013</v>
      </c>
      <c r="G2687" s="230"/>
      <c r="H2687" s="293">
        <v>6</v>
      </c>
      <c r="I2687" s="203">
        <v>533</v>
      </c>
      <c r="J2687" s="204" t="s">
        <v>2937</v>
      </c>
      <c r="K2687" s="203">
        <v>639.6</v>
      </c>
      <c r="L2687" s="203" t="s">
        <v>459</v>
      </c>
      <c r="M2687" s="203" t="s">
        <v>7116</v>
      </c>
      <c r="N2687" t="s">
        <v>7117</v>
      </c>
    </row>
    <row r="2688" spans="1:14" x14ac:dyDescent="0.2">
      <c r="A2688" s="246">
        <v>45092</v>
      </c>
      <c r="B2688" s="203" t="s">
        <v>541</v>
      </c>
      <c r="C2688" s="106">
        <v>6762.1</v>
      </c>
      <c r="D2688" s="203" t="s">
        <v>452</v>
      </c>
      <c r="E2688" s="203" t="s">
        <v>7139</v>
      </c>
      <c r="F2688" t="s">
        <v>2936</v>
      </c>
      <c r="G2688" s="230"/>
      <c r="H2688" s="293">
        <v>5</v>
      </c>
      <c r="I2688" s="203">
        <v>1547</v>
      </c>
      <c r="J2688" s="204" t="s">
        <v>2937</v>
      </c>
      <c r="K2688" s="203">
        <v>1856.4</v>
      </c>
      <c r="L2688" s="203" t="s">
        <v>459</v>
      </c>
      <c r="M2688" s="203" t="s">
        <v>7116</v>
      </c>
      <c r="N2688" t="s">
        <v>7117</v>
      </c>
    </row>
    <row r="2689" spans="1:14" x14ac:dyDescent="0.2">
      <c r="A2689" s="246">
        <v>45078</v>
      </c>
      <c r="B2689" s="203" t="s">
        <v>541</v>
      </c>
      <c r="C2689" s="106">
        <v>6615.1</v>
      </c>
      <c r="D2689" s="203" t="s">
        <v>452</v>
      </c>
      <c r="E2689" s="203" t="s">
        <v>7139</v>
      </c>
      <c r="F2689" t="s">
        <v>2936</v>
      </c>
      <c r="G2689" s="230"/>
      <c r="H2689" s="293">
        <v>2</v>
      </c>
      <c r="I2689" s="203">
        <v>1547</v>
      </c>
      <c r="J2689" s="204" t="s">
        <v>2937</v>
      </c>
      <c r="K2689" s="203">
        <v>1856.4</v>
      </c>
      <c r="L2689" s="203" t="s">
        <v>459</v>
      </c>
      <c r="M2689" s="203" t="s">
        <v>7116</v>
      </c>
      <c r="N2689" t="s">
        <v>7117</v>
      </c>
    </row>
    <row r="2690" spans="1:14" x14ac:dyDescent="0.2">
      <c r="A2690" s="246">
        <v>45086</v>
      </c>
      <c r="B2690" s="203" t="s">
        <v>541</v>
      </c>
      <c r="C2690" s="106">
        <v>6011.1</v>
      </c>
      <c r="D2690" s="203" t="s">
        <v>452</v>
      </c>
      <c r="E2690" s="203" t="s">
        <v>7140</v>
      </c>
      <c r="F2690" t="s">
        <v>2978</v>
      </c>
      <c r="G2690" s="230"/>
      <c r="H2690" s="293">
        <v>1</v>
      </c>
      <c r="I2690" s="203">
        <v>322</v>
      </c>
      <c r="J2690" s="204" t="s">
        <v>2937</v>
      </c>
      <c r="K2690" s="203">
        <v>386.4</v>
      </c>
      <c r="L2690" s="203" t="s">
        <v>459</v>
      </c>
      <c r="M2690" s="203" t="s">
        <v>7116</v>
      </c>
      <c r="N2690" t="s">
        <v>7117</v>
      </c>
    </row>
    <row r="2691" spans="1:14" x14ac:dyDescent="0.2">
      <c r="A2691" s="246">
        <v>45086</v>
      </c>
      <c r="B2691" s="203" t="s">
        <v>541</v>
      </c>
      <c r="C2691" s="106">
        <v>6615.1</v>
      </c>
      <c r="D2691" s="203" t="s">
        <v>452</v>
      </c>
      <c r="E2691" s="203" t="s">
        <v>7143</v>
      </c>
      <c r="F2691" t="s">
        <v>3072</v>
      </c>
      <c r="G2691" s="230"/>
      <c r="H2691" s="293">
        <v>4</v>
      </c>
      <c r="I2691" s="203">
        <v>707</v>
      </c>
      <c r="J2691" s="204" t="s">
        <v>2937</v>
      </c>
      <c r="K2691" s="203">
        <v>848.4</v>
      </c>
      <c r="L2691" s="203" t="s">
        <v>459</v>
      </c>
      <c r="M2691" s="203" t="s">
        <v>7116</v>
      </c>
      <c r="N2691" t="s">
        <v>7117</v>
      </c>
    </row>
    <row r="2692" spans="1:14" x14ac:dyDescent="0.2">
      <c r="A2692" s="246">
        <v>45085</v>
      </c>
      <c r="B2692" s="203" t="s">
        <v>541</v>
      </c>
      <c r="C2692" s="106">
        <v>6011.1</v>
      </c>
      <c r="D2692" s="203" t="s">
        <v>452</v>
      </c>
      <c r="E2692" s="203" t="s">
        <v>7140</v>
      </c>
      <c r="F2692" t="s">
        <v>2978</v>
      </c>
      <c r="G2692" s="230"/>
      <c r="H2692" s="293">
        <v>1</v>
      </c>
      <c r="I2692" s="203">
        <v>322</v>
      </c>
      <c r="J2692" s="204" t="s">
        <v>2937</v>
      </c>
      <c r="K2692" s="203">
        <v>386.4</v>
      </c>
      <c r="L2692" s="203" t="s">
        <v>459</v>
      </c>
      <c r="M2692" s="203" t="s">
        <v>7116</v>
      </c>
      <c r="N2692" t="s">
        <v>7117</v>
      </c>
    </row>
    <row r="2693" spans="1:14" x14ac:dyDescent="0.2">
      <c r="A2693" s="246">
        <v>45090</v>
      </c>
      <c r="B2693" s="203" t="s">
        <v>541</v>
      </c>
      <c r="C2693" s="106">
        <v>6615.1</v>
      </c>
      <c r="D2693" s="203" t="s">
        <v>452</v>
      </c>
      <c r="E2693" s="203" t="s">
        <v>7115</v>
      </c>
      <c r="F2693" t="s">
        <v>4389</v>
      </c>
      <c r="G2693" s="230"/>
      <c r="H2693" s="293">
        <v>8</v>
      </c>
      <c r="I2693" s="203">
        <v>353</v>
      </c>
      <c r="J2693" s="204" t="s">
        <v>2937</v>
      </c>
      <c r="K2693" s="203">
        <v>423.6</v>
      </c>
      <c r="L2693" s="203" t="s">
        <v>459</v>
      </c>
      <c r="M2693" s="203" t="s">
        <v>7116</v>
      </c>
      <c r="N2693" t="s">
        <v>7117</v>
      </c>
    </row>
    <row r="2694" spans="1:14" x14ac:dyDescent="0.2">
      <c r="A2694" s="246">
        <v>45098</v>
      </c>
      <c r="B2694" s="203" t="s">
        <v>541</v>
      </c>
      <c r="C2694" s="106">
        <v>6615.1</v>
      </c>
      <c r="D2694" s="203" t="s">
        <v>452</v>
      </c>
      <c r="E2694" s="203" t="s">
        <v>7138</v>
      </c>
      <c r="F2694" t="s">
        <v>6013</v>
      </c>
      <c r="G2694" s="230"/>
      <c r="H2694" s="293">
        <v>8</v>
      </c>
      <c r="I2694" s="203">
        <v>533</v>
      </c>
      <c r="J2694" s="204" t="s">
        <v>2937</v>
      </c>
      <c r="K2694" s="203">
        <v>639.6</v>
      </c>
      <c r="L2694" s="203" t="s">
        <v>459</v>
      </c>
      <c r="M2694" s="203" t="s">
        <v>7116</v>
      </c>
      <c r="N2694" t="s">
        <v>7117</v>
      </c>
    </row>
    <row r="2695" spans="1:14" x14ac:dyDescent="0.2">
      <c r="A2695" s="246">
        <v>45092</v>
      </c>
      <c r="B2695" s="203" t="s">
        <v>541</v>
      </c>
      <c r="C2695" s="106">
        <v>6615.1</v>
      </c>
      <c r="D2695" s="203" t="s">
        <v>452</v>
      </c>
      <c r="E2695" s="203" t="s">
        <v>7138</v>
      </c>
      <c r="F2695" t="s">
        <v>6013</v>
      </c>
      <c r="G2695" s="230"/>
      <c r="H2695" s="293">
        <v>6</v>
      </c>
      <c r="I2695" s="203">
        <v>533</v>
      </c>
      <c r="J2695" s="204" t="s">
        <v>2937</v>
      </c>
      <c r="K2695" s="203">
        <v>639.6</v>
      </c>
      <c r="L2695" s="203" t="s">
        <v>459</v>
      </c>
      <c r="M2695" s="203" t="s">
        <v>7116</v>
      </c>
      <c r="N2695" t="s">
        <v>7117</v>
      </c>
    </row>
    <row r="2696" spans="1:14" x14ac:dyDescent="0.2">
      <c r="A2696" s="246">
        <v>45086</v>
      </c>
      <c r="B2696" s="203" t="s">
        <v>541</v>
      </c>
      <c r="C2696" s="106">
        <v>6011.1</v>
      </c>
      <c r="D2696" s="203" t="s">
        <v>452</v>
      </c>
      <c r="E2696" s="203" t="s">
        <v>7140</v>
      </c>
      <c r="F2696" t="s">
        <v>2978</v>
      </c>
      <c r="G2696" s="230"/>
      <c r="H2696" s="293">
        <v>1</v>
      </c>
      <c r="I2696" s="203">
        <v>322</v>
      </c>
      <c r="J2696" s="204" t="s">
        <v>2937</v>
      </c>
      <c r="K2696" s="203">
        <v>386.4</v>
      </c>
      <c r="L2696" s="203" t="s">
        <v>459</v>
      </c>
      <c r="M2696" s="203" t="s">
        <v>7116</v>
      </c>
      <c r="N2696" t="s">
        <v>7117</v>
      </c>
    </row>
    <row r="2697" spans="1:14" x14ac:dyDescent="0.2">
      <c r="A2697" s="246">
        <v>45079</v>
      </c>
      <c r="B2697" s="203" t="s">
        <v>541</v>
      </c>
      <c r="C2697" s="106">
        <v>6615.1</v>
      </c>
      <c r="D2697" s="203" t="s">
        <v>452</v>
      </c>
      <c r="E2697" s="203" t="s">
        <v>7139</v>
      </c>
      <c r="F2697" t="s">
        <v>2936</v>
      </c>
      <c r="G2697" s="230"/>
      <c r="H2697" s="293">
        <v>3</v>
      </c>
      <c r="I2697" s="203">
        <v>1547</v>
      </c>
      <c r="J2697" s="204" t="s">
        <v>2937</v>
      </c>
      <c r="K2697" s="203">
        <v>1856.4</v>
      </c>
      <c r="L2697" s="203" t="s">
        <v>459</v>
      </c>
      <c r="M2697" s="203" t="s">
        <v>7116</v>
      </c>
      <c r="N2697" t="s">
        <v>7117</v>
      </c>
    </row>
    <row r="2698" spans="1:14" x14ac:dyDescent="0.2">
      <c r="A2698" s="246">
        <v>45078</v>
      </c>
      <c r="B2698" s="203" t="s">
        <v>541</v>
      </c>
      <c r="C2698" s="106">
        <v>6011.1</v>
      </c>
      <c r="D2698" s="203" t="s">
        <v>452</v>
      </c>
      <c r="E2698" s="203" t="s">
        <v>7140</v>
      </c>
      <c r="F2698" t="s">
        <v>2978</v>
      </c>
      <c r="G2698" s="230"/>
      <c r="H2698" s="293">
        <v>2</v>
      </c>
      <c r="I2698" s="203">
        <v>322</v>
      </c>
      <c r="J2698" s="204" t="s">
        <v>2937</v>
      </c>
      <c r="K2698" s="203">
        <v>386.4</v>
      </c>
      <c r="L2698" s="203" t="s">
        <v>459</v>
      </c>
      <c r="M2698" s="203" t="s">
        <v>7116</v>
      </c>
      <c r="N2698" t="s">
        <v>7117</v>
      </c>
    </row>
    <row r="2699" spans="1:14" x14ac:dyDescent="0.2">
      <c r="A2699" s="246">
        <v>45091</v>
      </c>
      <c r="B2699" s="203" t="s">
        <v>541</v>
      </c>
      <c r="C2699" s="106">
        <v>6615.1</v>
      </c>
      <c r="D2699" s="203" t="s">
        <v>452</v>
      </c>
      <c r="E2699" s="203" t="s">
        <v>7115</v>
      </c>
      <c r="F2699" t="s">
        <v>4389</v>
      </c>
      <c r="G2699" s="230"/>
      <c r="H2699" s="293">
        <v>8</v>
      </c>
      <c r="I2699" s="203">
        <v>353</v>
      </c>
      <c r="J2699" s="204" t="s">
        <v>2937</v>
      </c>
      <c r="K2699" s="203">
        <v>423.6</v>
      </c>
      <c r="L2699" s="203" t="s">
        <v>459</v>
      </c>
      <c r="M2699" s="203" t="s">
        <v>7116</v>
      </c>
      <c r="N2699" t="s">
        <v>7117</v>
      </c>
    </row>
    <row r="2700" spans="1:14" x14ac:dyDescent="0.2">
      <c r="A2700" s="246">
        <v>45079</v>
      </c>
      <c r="B2700" s="203" t="s">
        <v>541</v>
      </c>
      <c r="C2700" s="106">
        <v>6011.1</v>
      </c>
      <c r="D2700" s="203" t="s">
        <v>452</v>
      </c>
      <c r="E2700" s="203" t="s">
        <v>7140</v>
      </c>
      <c r="F2700" t="s">
        <v>2978</v>
      </c>
      <c r="G2700" s="230"/>
      <c r="H2700" s="293">
        <v>3</v>
      </c>
      <c r="I2700" s="203">
        <v>322</v>
      </c>
      <c r="J2700" s="204" t="s">
        <v>2937</v>
      </c>
      <c r="K2700" s="203">
        <v>386.4</v>
      </c>
      <c r="L2700" s="203" t="s">
        <v>459</v>
      </c>
      <c r="M2700" s="203" t="s">
        <v>7116</v>
      </c>
      <c r="N2700" t="s">
        <v>7117</v>
      </c>
    </row>
    <row r="2701" spans="1:14" x14ac:dyDescent="0.2">
      <c r="A2701" s="246">
        <v>45092</v>
      </c>
      <c r="B2701" s="203" t="s">
        <v>541</v>
      </c>
      <c r="C2701" s="106">
        <v>6615.1</v>
      </c>
      <c r="D2701" s="203" t="s">
        <v>452</v>
      </c>
      <c r="E2701" s="203" t="s">
        <v>7115</v>
      </c>
      <c r="F2701" t="s">
        <v>4389</v>
      </c>
      <c r="G2701" s="230"/>
      <c r="H2701" s="293">
        <v>8</v>
      </c>
      <c r="I2701" s="203">
        <v>353</v>
      </c>
      <c r="J2701" s="204" t="s">
        <v>2937</v>
      </c>
      <c r="K2701" s="203">
        <v>423.6</v>
      </c>
      <c r="L2701" s="203" t="s">
        <v>459</v>
      </c>
      <c r="M2701" s="203" t="s">
        <v>7116</v>
      </c>
      <c r="N2701" t="s">
        <v>7117</v>
      </c>
    </row>
    <row r="2702" spans="1:14" x14ac:dyDescent="0.2">
      <c r="A2702" s="246">
        <v>45084</v>
      </c>
      <c r="B2702" s="203" t="s">
        <v>541</v>
      </c>
      <c r="C2702" s="106">
        <v>6500.11</v>
      </c>
      <c r="D2702" s="203" t="s">
        <v>452</v>
      </c>
      <c r="E2702" s="203" t="s">
        <v>7140</v>
      </c>
      <c r="F2702" t="s">
        <v>2978</v>
      </c>
      <c r="G2702" s="230"/>
      <c r="H2702" s="293">
        <v>2</v>
      </c>
      <c r="I2702" s="203">
        <v>322</v>
      </c>
      <c r="J2702" s="204" t="s">
        <v>2937</v>
      </c>
      <c r="K2702" s="203">
        <v>386.4</v>
      </c>
      <c r="L2702" s="203" t="s">
        <v>459</v>
      </c>
      <c r="M2702" s="203" t="s">
        <v>7116</v>
      </c>
      <c r="N2702" t="s">
        <v>7117</v>
      </c>
    </row>
    <row r="2703" spans="1:14" x14ac:dyDescent="0.2">
      <c r="A2703" s="246">
        <v>45086</v>
      </c>
      <c r="B2703" s="203" t="s">
        <v>541</v>
      </c>
      <c r="C2703" s="106">
        <v>6500.11</v>
      </c>
      <c r="D2703" s="203" t="s">
        <v>452</v>
      </c>
      <c r="E2703" s="203" t="s">
        <v>7140</v>
      </c>
      <c r="F2703" t="s">
        <v>2978</v>
      </c>
      <c r="G2703" s="230"/>
      <c r="H2703" s="293">
        <v>2</v>
      </c>
      <c r="I2703" s="203">
        <v>322</v>
      </c>
      <c r="J2703" s="204" t="s">
        <v>2937</v>
      </c>
      <c r="K2703" s="203">
        <v>386.4</v>
      </c>
      <c r="L2703" s="203" t="s">
        <v>459</v>
      </c>
      <c r="M2703" s="203" t="s">
        <v>7116</v>
      </c>
      <c r="N2703" t="s">
        <v>7117</v>
      </c>
    </row>
    <row r="2704" spans="1:14" x14ac:dyDescent="0.2">
      <c r="A2704" s="246">
        <v>45099</v>
      </c>
      <c r="B2704" s="203" t="s">
        <v>541</v>
      </c>
      <c r="C2704" s="106">
        <v>6615.1</v>
      </c>
      <c r="D2704" s="203" t="s">
        <v>452</v>
      </c>
      <c r="E2704" s="203" t="s">
        <v>7138</v>
      </c>
      <c r="F2704" t="s">
        <v>6013</v>
      </c>
      <c r="G2704" s="230"/>
      <c r="H2704" s="293">
        <v>8</v>
      </c>
      <c r="I2704" s="203">
        <v>533</v>
      </c>
      <c r="J2704" s="204" t="s">
        <v>2937</v>
      </c>
      <c r="K2704" s="203">
        <v>639.6</v>
      </c>
      <c r="L2704" s="203" t="s">
        <v>459</v>
      </c>
      <c r="M2704" s="203" t="s">
        <v>7116</v>
      </c>
      <c r="N2704" t="s">
        <v>7117</v>
      </c>
    </row>
    <row r="2705" spans="1:14" x14ac:dyDescent="0.2">
      <c r="A2705" s="246">
        <v>45084</v>
      </c>
      <c r="B2705" s="203" t="s">
        <v>541</v>
      </c>
      <c r="C2705" s="106">
        <v>6011.1</v>
      </c>
      <c r="D2705" s="203" t="s">
        <v>452</v>
      </c>
      <c r="E2705" s="203" t="s">
        <v>7140</v>
      </c>
      <c r="F2705" t="s">
        <v>2978</v>
      </c>
      <c r="G2705" s="230"/>
      <c r="H2705" s="293">
        <v>5</v>
      </c>
      <c r="I2705" s="203">
        <v>322</v>
      </c>
      <c r="J2705" s="204" t="s">
        <v>2937</v>
      </c>
      <c r="K2705" s="203">
        <v>386.4</v>
      </c>
      <c r="L2705" s="203" t="s">
        <v>459</v>
      </c>
      <c r="M2705" s="203" t="s">
        <v>7116</v>
      </c>
      <c r="N2705" t="s">
        <v>7117</v>
      </c>
    </row>
    <row r="2706" spans="1:14" x14ac:dyDescent="0.2">
      <c r="A2706" s="246">
        <v>45093</v>
      </c>
      <c r="B2706" s="203" t="s">
        <v>541</v>
      </c>
      <c r="C2706" s="106">
        <v>6374.1</v>
      </c>
      <c r="D2706" s="203" t="s">
        <v>452</v>
      </c>
      <c r="E2706" s="203" t="s">
        <v>7141</v>
      </c>
      <c r="F2706" t="s">
        <v>3291</v>
      </c>
      <c r="G2706" s="230"/>
      <c r="H2706" s="293">
        <v>1</v>
      </c>
      <c r="I2706" s="203">
        <v>2077</v>
      </c>
      <c r="J2706" s="204" t="s">
        <v>2937</v>
      </c>
      <c r="K2706" s="203">
        <v>2492.4</v>
      </c>
      <c r="L2706" s="203" t="s">
        <v>459</v>
      </c>
      <c r="M2706" s="203" t="s">
        <v>7116</v>
      </c>
      <c r="N2706" t="s">
        <v>7117</v>
      </c>
    </row>
    <row r="2707" spans="1:14" x14ac:dyDescent="0.2">
      <c r="A2707" s="246">
        <v>45085</v>
      </c>
      <c r="B2707" s="203" t="s">
        <v>541</v>
      </c>
      <c r="C2707" s="106">
        <v>6011.1</v>
      </c>
      <c r="D2707" s="203" t="s">
        <v>452</v>
      </c>
      <c r="E2707" s="203" t="s">
        <v>7140</v>
      </c>
      <c r="F2707" t="s">
        <v>2978</v>
      </c>
      <c r="G2707" s="230"/>
      <c r="H2707" s="293">
        <v>6</v>
      </c>
      <c r="I2707" s="203">
        <v>322</v>
      </c>
      <c r="J2707" s="204" t="s">
        <v>2937</v>
      </c>
      <c r="K2707" s="203">
        <v>386.4</v>
      </c>
      <c r="L2707" s="203" t="s">
        <v>459</v>
      </c>
      <c r="M2707" s="203" t="s">
        <v>7116</v>
      </c>
      <c r="N2707" t="s">
        <v>7117</v>
      </c>
    </row>
    <row r="2708" spans="1:14" x14ac:dyDescent="0.2">
      <c r="A2708" s="246">
        <v>45086</v>
      </c>
      <c r="B2708" s="203" t="s">
        <v>541</v>
      </c>
      <c r="C2708" s="106">
        <v>6011.1</v>
      </c>
      <c r="D2708" s="203" t="s">
        <v>452</v>
      </c>
      <c r="E2708" s="203" t="s">
        <v>7140</v>
      </c>
      <c r="F2708" t="s">
        <v>2978</v>
      </c>
      <c r="G2708" s="230"/>
      <c r="H2708" s="293">
        <v>4</v>
      </c>
      <c r="I2708" s="203">
        <v>322</v>
      </c>
      <c r="J2708" s="204" t="s">
        <v>2937</v>
      </c>
      <c r="K2708" s="203">
        <v>386.4</v>
      </c>
      <c r="L2708" s="203" t="s">
        <v>459</v>
      </c>
      <c r="M2708" s="203" t="s">
        <v>7116</v>
      </c>
      <c r="N2708" t="s">
        <v>7117</v>
      </c>
    </row>
    <row r="2709" spans="1:14" x14ac:dyDescent="0.2">
      <c r="A2709" s="246">
        <v>45100</v>
      </c>
      <c r="B2709" s="203" t="s">
        <v>541</v>
      </c>
      <c r="C2709" s="106">
        <v>6615.1</v>
      </c>
      <c r="D2709" s="203" t="s">
        <v>452</v>
      </c>
      <c r="E2709" s="203" t="s">
        <v>7138</v>
      </c>
      <c r="F2709" t="s">
        <v>6013</v>
      </c>
      <c r="G2709" s="230"/>
      <c r="H2709" s="293">
        <v>8</v>
      </c>
      <c r="I2709" s="203">
        <v>533</v>
      </c>
      <c r="J2709" s="204" t="s">
        <v>2937</v>
      </c>
      <c r="K2709" s="203">
        <v>639.6</v>
      </c>
      <c r="L2709" s="203" t="s">
        <v>459</v>
      </c>
      <c r="M2709" s="203" t="s">
        <v>7116</v>
      </c>
      <c r="N2709" t="s">
        <v>7117</v>
      </c>
    </row>
    <row r="2710" spans="1:14" x14ac:dyDescent="0.2">
      <c r="A2710" s="246">
        <v>45089</v>
      </c>
      <c r="B2710" s="203" t="s">
        <v>541</v>
      </c>
      <c r="C2710" s="106">
        <v>6762.1</v>
      </c>
      <c r="D2710" s="203" t="s">
        <v>452</v>
      </c>
      <c r="E2710" s="203" t="s">
        <v>7140</v>
      </c>
      <c r="F2710" t="s">
        <v>2978</v>
      </c>
      <c r="G2710" s="230"/>
      <c r="H2710" s="293">
        <v>3</v>
      </c>
      <c r="I2710" s="203">
        <v>322</v>
      </c>
      <c r="J2710" s="204" t="s">
        <v>2937</v>
      </c>
      <c r="K2710" s="203">
        <v>386.4</v>
      </c>
      <c r="L2710" s="203" t="s">
        <v>459</v>
      </c>
      <c r="M2710" s="203" t="s">
        <v>7116</v>
      </c>
      <c r="N2710" t="s">
        <v>7117</v>
      </c>
    </row>
    <row r="2711" spans="1:14" x14ac:dyDescent="0.2">
      <c r="A2711" s="246">
        <v>45090</v>
      </c>
      <c r="B2711" s="203" t="s">
        <v>541</v>
      </c>
      <c r="C2711" s="106">
        <v>6762.1</v>
      </c>
      <c r="D2711" s="203" t="s">
        <v>452</v>
      </c>
      <c r="E2711" s="203" t="s">
        <v>7140</v>
      </c>
      <c r="F2711" t="s">
        <v>2978</v>
      </c>
      <c r="G2711" s="230"/>
      <c r="H2711" s="293">
        <v>4</v>
      </c>
      <c r="I2711" s="203">
        <v>322</v>
      </c>
      <c r="J2711" s="204" t="s">
        <v>2937</v>
      </c>
      <c r="K2711" s="203">
        <v>386.4</v>
      </c>
      <c r="L2711" s="203" t="s">
        <v>459</v>
      </c>
      <c r="M2711" s="203" t="s">
        <v>7116</v>
      </c>
      <c r="N2711" t="s">
        <v>7117</v>
      </c>
    </row>
    <row r="2712" spans="1:14" x14ac:dyDescent="0.2">
      <c r="A2712" s="246">
        <v>45078</v>
      </c>
      <c r="B2712" s="203" t="s">
        <v>541</v>
      </c>
      <c r="C2712" s="106">
        <v>6500.11</v>
      </c>
      <c r="D2712" s="203" t="s">
        <v>452</v>
      </c>
      <c r="E2712" s="203" t="s">
        <v>7140</v>
      </c>
      <c r="F2712" t="s">
        <v>2978</v>
      </c>
      <c r="G2712" s="230"/>
      <c r="H2712" s="293">
        <v>4</v>
      </c>
      <c r="I2712" s="203">
        <v>322</v>
      </c>
      <c r="J2712" s="204" t="s">
        <v>2937</v>
      </c>
      <c r="K2712" s="203">
        <v>386.4</v>
      </c>
      <c r="L2712" s="203" t="s">
        <v>459</v>
      </c>
      <c r="M2712" s="203" t="s">
        <v>7116</v>
      </c>
      <c r="N2712" t="s">
        <v>7117</v>
      </c>
    </row>
    <row r="2713" spans="1:14" x14ac:dyDescent="0.2">
      <c r="A2713" s="246">
        <v>45079</v>
      </c>
      <c r="B2713" s="203" t="s">
        <v>541</v>
      </c>
      <c r="C2713" s="106">
        <v>6500.11</v>
      </c>
      <c r="D2713" s="203" t="s">
        <v>452</v>
      </c>
      <c r="E2713" s="203" t="s">
        <v>7140</v>
      </c>
      <c r="F2713" t="s">
        <v>2978</v>
      </c>
      <c r="G2713" s="230"/>
      <c r="H2713" s="293">
        <v>3</v>
      </c>
      <c r="I2713" s="203">
        <v>322</v>
      </c>
      <c r="J2713" s="204" t="s">
        <v>2937</v>
      </c>
      <c r="K2713" s="203">
        <v>386.4</v>
      </c>
      <c r="L2713" s="203" t="s">
        <v>459</v>
      </c>
      <c r="M2713" s="203" t="s">
        <v>7116</v>
      </c>
      <c r="N2713" t="s">
        <v>7117</v>
      </c>
    </row>
    <row r="2714" spans="1:14" x14ac:dyDescent="0.2">
      <c r="A2714" s="246">
        <v>45078</v>
      </c>
      <c r="B2714" s="203" t="s">
        <v>541</v>
      </c>
      <c r="C2714" s="106">
        <v>6011.1</v>
      </c>
      <c r="D2714" s="203" t="s">
        <v>452</v>
      </c>
      <c r="E2714" s="203" t="s">
        <v>7140</v>
      </c>
      <c r="F2714" t="s">
        <v>2978</v>
      </c>
      <c r="G2714" s="230"/>
      <c r="H2714" s="293">
        <v>1</v>
      </c>
      <c r="I2714" s="203">
        <v>322</v>
      </c>
      <c r="J2714" s="204" t="s">
        <v>2937</v>
      </c>
      <c r="K2714" s="203">
        <v>386.4</v>
      </c>
      <c r="L2714" s="203" t="s">
        <v>459</v>
      </c>
      <c r="M2714" s="203" t="s">
        <v>7116</v>
      </c>
      <c r="N2714" t="s">
        <v>7117</v>
      </c>
    </row>
    <row r="2715" spans="1:14" x14ac:dyDescent="0.2">
      <c r="A2715" s="246">
        <v>45079</v>
      </c>
      <c r="B2715" s="203" t="s">
        <v>541</v>
      </c>
      <c r="C2715" s="106">
        <v>6011.1</v>
      </c>
      <c r="D2715" s="203" t="s">
        <v>452</v>
      </c>
      <c r="E2715" s="203" t="s">
        <v>7140</v>
      </c>
      <c r="F2715" t="s">
        <v>2978</v>
      </c>
      <c r="G2715" s="230"/>
      <c r="H2715" s="293">
        <v>0.5</v>
      </c>
      <c r="I2715" s="203">
        <v>322</v>
      </c>
      <c r="J2715" s="204" t="s">
        <v>2937</v>
      </c>
      <c r="K2715" s="203">
        <v>386.4</v>
      </c>
      <c r="L2715" s="203" t="s">
        <v>459</v>
      </c>
      <c r="M2715" s="203" t="s">
        <v>7116</v>
      </c>
      <c r="N2715" t="s">
        <v>7117</v>
      </c>
    </row>
    <row r="2716" spans="1:14" x14ac:dyDescent="0.2">
      <c r="A2716" s="246">
        <v>45104</v>
      </c>
      <c r="B2716" s="203" t="s">
        <v>541</v>
      </c>
      <c r="C2716" s="106">
        <v>6681.1</v>
      </c>
      <c r="D2716" s="203" t="s">
        <v>452</v>
      </c>
      <c r="E2716" s="203" t="s">
        <v>7141</v>
      </c>
      <c r="F2716" t="s">
        <v>3291</v>
      </c>
      <c r="G2716" s="230"/>
      <c r="H2716" s="293">
        <v>1</v>
      </c>
      <c r="I2716" s="203">
        <v>2077</v>
      </c>
      <c r="J2716" s="204" t="s">
        <v>2937</v>
      </c>
      <c r="K2716" s="203">
        <v>2492.4</v>
      </c>
      <c r="L2716" s="203" t="s">
        <v>459</v>
      </c>
      <c r="M2716" s="203" t="s">
        <v>7116</v>
      </c>
      <c r="N2716" t="s">
        <v>7117</v>
      </c>
    </row>
    <row r="2717" spans="1:14" x14ac:dyDescent="0.2">
      <c r="A2717" s="246">
        <v>45105</v>
      </c>
      <c r="B2717" s="203" t="s">
        <v>541</v>
      </c>
      <c r="C2717" s="106">
        <v>6681.1</v>
      </c>
      <c r="D2717" s="203" t="s">
        <v>452</v>
      </c>
      <c r="E2717" s="203" t="s">
        <v>7141</v>
      </c>
      <c r="F2717" t="s">
        <v>3291</v>
      </c>
      <c r="G2717" s="230"/>
      <c r="H2717" s="293">
        <v>1</v>
      </c>
      <c r="I2717" s="203">
        <v>2077</v>
      </c>
      <c r="J2717" s="204" t="s">
        <v>2937</v>
      </c>
      <c r="K2717" s="203">
        <v>2492.4</v>
      </c>
      <c r="L2717" s="203" t="s">
        <v>459</v>
      </c>
      <c r="M2717" s="203" t="s">
        <v>7116</v>
      </c>
      <c r="N2717" t="s">
        <v>7117</v>
      </c>
    </row>
    <row r="2718" spans="1:14" x14ac:dyDescent="0.2">
      <c r="A2718" s="246">
        <v>45096</v>
      </c>
      <c r="B2718" s="203" t="s">
        <v>541</v>
      </c>
      <c r="C2718" s="106">
        <v>6681.1</v>
      </c>
      <c r="D2718" s="203" t="s">
        <v>452</v>
      </c>
      <c r="E2718" s="203" t="s">
        <v>7141</v>
      </c>
      <c r="F2718" t="s">
        <v>3291</v>
      </c>
      <c r="G2718" s="230"/>
      <c r="H2718" s="293">
        <v>1</v>
      </c>
      <c r="I2718" s="203">
        <v>2077</v>
      </c>
      <c r="J2718" s="204" t="s">
        <v>2937</v>
      </c>
      <c r="K2718" s="203">
        <v>2492.4</v>
      </c>
      <c r="L2718" s="203" t="s">
        <v>459</v>
      </c>
      <c r="M2718" s="203" t="s">
        <v>7116</v>
      </c>
      <c r="N2718" t="s">
        <v>7117</v>
      </c>
    </row>
    <row r="2719" spans="1:14" x14ac:dyDescent="0.2">
      <c r="A2719" s="246">
        <v>45079</v>
      </c>
      <c r="B2719" s="203" t="s">
        <v>541</v>
      </c>
      <c r="C2719" s="106">
        <v>6500.11</v>
      </c>
      <c r="D2719" s="203" t="s">
        <v>452</v>
      </c>
      <c r="E2719" s="203" t="s">
        <v>7147</v>
      </c>
      <c r="F2719" t="s">
        <v>7148</v>
      </c>
      <c r="G2719" s="230"/>
      <c r="H2719" s="293">
        <v>8</v>
      </c>
      <c r="I2719" s="203">
        <v>0</v>
      </c>
      <c r="J2719" s="204" t="s">
        <v>2937</v>
      </c>
      <c r="K2719" s="203">
        <v>182.4</v>
      </c>
      <c r="L2719" s="203" t="s">
        <v>459</v>
      </c>
      <c r="M2719" s="203" t="s">
        <v>7116</v>
      </c>
      <c r="N2719" t="s">
        <v>7117</v>
      </c>
    </row>
    <row r="2720" spans="1:14" x14ac:dyDescent="0.2">
      <c r="A2720" s="246">
        <v>45089</v>
      </c>
      <c r="B2720" s="203" t="s">
        <v>541</v>
      </c>
      <c r="C2720" s="106">
        <v>6762.1</v>
      </c>
      <c r="D2720" s="203" t="s">
        <v>452</v>
      </c>
      <c r="E2720" s="203" t="s">
        <v>7147</v>
      </c>
      <c r="F2720" t="s">
        <v>7148</v>
      </c>
      <c r="G2720" s="230"/>
      <c r="H2720" s="293">
        <v>5</v>
      </c>
      <c r="I2720" s="203">
        <v>0</v>
      </c>
      <c r="J2720" s="204" t="s">
        <v>2937</v>
      </c>
      <c r="K2720" s="203">
        <v>182.4</v>
      </c>
      <c r="L2720" s="203" t="s">
        <v>459</v>
      </c>
      <c r="M2720" s="203" t="s">
        <v>7116</v>
      </c>
      <c r="N2720" t="s">
        <v>7117</v>
      </c>
    </row>
    <row r="2721" spans="1:14" x14ac:dyDescent="0.2">
      <c r="A2721" s="246">
        <v>45090</v>
      </c>
      <c r="B2721" s="203" t="s">
        <v>541</v>
      </c>
      <c r="C2721" s="106">
        <v>6762.1</v>
      </c>
      <c r="D2721" s="203" t="s">
        <v>452</v>
      </c>
      <c r="E2721" s="203" t="s">
        <v>7147</v>
      </c>
      <c r="F2721" t="s">
        <v>7148</v>
      </c>
      <c r="G2721" s="230"/>
      <c r="H2721" s="293">
        <v>8</v>
      </c>
      <c r="I2721" s="203">
        <v>0</v>
      </c>
      <c r="J2721" s="204" t="s">
        <v>2937</v>
      </c>
      <c r="K2721" s="203">
        <v>182.4</v>
      </c>
      <c r="L2721" s="203" t="s">
        <v>459</v>
      </c>
      <c r="M2721" s="203" t="s">
        <v>7116</v>
      </c>
      <c r="N2721" t="s">
        <v>7117</v>
      </c>
    </row>
    <row r="2722" spans="1:14" x14ac:dyDescent="0.2">
      <c r="A2722" s="246">
        <v>45091</v>
      </c>
      <c r="B2722" s="203" t="s">
        <v>541</v>
      </c>
      <c r="C2722" s="106">
        <v>6762.1</v>
      </c>
      <c r="D2722" s="203" t="s">
        <v>452</v>
      </c>
      <c r="E2722" s="203" t="s">
        <v>7147</v>
      </c>
      <c r="F2722" t="s">
        <v>7148</v>
      </c>
      <c r="G2722" s="230"/>
      <c r="H2722" s="293">
        <v>8</v>
      </c>
      <c r="I2722" s="203">
        <v>0</v>
      </c>
      <c r="J2722" s="204" t="s">
        <v>2937</v>
      </c>
      <c r="K2722" s="203">
        <v>182.4</v>
      </c>
      <c r="L2722" s="203" t="s">
        <v>459</v>
      </c>
      <c r="M2722" s="203" t="s">
        <v>7116</v>
      </c>
      <c r="N2722" t="s">
        <v>7117</v>
      </c>
    </row>
    <row r="2723" spans="1:14" x14ac:dyDescent="0.2">
      <c r="A2723" s="246">
        <v>45092</v>
      </c>
      <c r="B2723" s="203" t="s">
        <v>541</v>
      </c>
      <c r="C2723" s="106">
        <v>6762.1</v>
      </c>
      <c r="D2723" s="203" t="s">
        <v>452</v>
      </c>
      <c r="E2723" s="203" t="s">
        <v>7147</v>
      </c>
      <c r="F2723" t="s">
        <v>7148</v>
      </c>
      <c r="G2723" s="230"/>
      <c r="H2723" s="293">
        <v>3</v>
      </c>
      <c r="I2723" s="203">
        <v>0</v>
      </c>
      <c r="J2723" s="204" t="s">
        <v>2937</v>
      </c>
      <c r="K2723" s="203">
        <v>182.4</v>
      </c>
      <c r="L2723" s="203" t="s">
        <v>459</v>
      </c>
      <c r="M2723" s="203" t="s">
        <v>7116</v>
      </c>
      <c r="N2723" t="s">
        <v>7117</v>
      </c>
    </row>
    <row r="2724" spans="1:14" x14ac:dyDescent="0.2">
      <c r="A2724" s="246">
        <v>45084</v>
      </c>
      <c r="B2724" s="203" t="s">
        <v>541</v>
      </c>
      <c r="C2724" s="106">
        <v>6374.1</v>
      </c>
      <c r="D2724" s="203" t="s">
        <v>452</v>
      </c>
      <c r="E2724" s="203" t="s">
        <v>7147</v>
      </c>
      <c r="F2724" t="s">
        <v>7148</v>
      </c>
      <c r="G2724" s="230"/>
      <c r="H2724" s="293">
        <v>8</v>
      </c>
      <c r="I2724" s="203">
        <v>0</v>
      </c>
      <c r="J2724" s="204" t="s">
        <v>2937</v>
      </c>
      <c r="K2724" s="203">
        <v>182.4</v>
      </c>
      <c r="L2724" s="203" t="s">
        <v>459</v>
      </c>
      <c r="M2724" s="203" t="s">
        <v>7116</v>
      </c>
      <c r="N2724" t="s">
        <v>7117</v>
      </c>
    </row>
    <row r="2725" spans="1:14" x14ac:dyDescent="0.2">
      <c r="A2725" s="246">
        <v>45085</v>
      </c>
      <c r="B2725" s="203" t="s">
        <v>541</v>
      </c>
      <c r="C2725" s="106">
        <v>6374.1</v>
      </c>
      <c r="D2725" s="203" t="s">
        <v>452</v>
      </c>
      <c r="E2725" s="203" t="s">
        <v>7147</v>
      </c>
      <c r="F2725" t="s">
        <v>7148</v>
      </c>
      <c r="G2725" s="230"/>
      <c r="H2725" s="293">
        <v>8</v>
      </c>
      <c r="I2725" s="203">
        <v>0</v>
      </c>
      <c r="J2725" s="204" t="s">
        <v>2937</v>
      </c>
      <c r="K2725" s="203">
        <v>182.4</v>
      </c>
      <c r="L2725" s="203" t="s">
        <v>459</v>
      </c>
      <c r="M2725" s="203" t="s">
        <v>7116</v>
      </c>
      <c r="N2725" t="s">
        <v>7117</v>
      </c>
    </row>
    <row r="2726" spans="1:14" x14ac:dyDescent="0.2">
      <c r="A2726" s="246">
        <v>45086</v>
      </c>
      <c r="B2726" s="203" t="s">
        <v>541</v>
      </c>
      <c r="C2726" s="106">
        <v>6374.1</v>
      </c>
      <c r="D2726" s="203" t="s">
        <v>452</v>
      </c>
      <c r="E2726" s="203" t="s">
        <v>7147</v>
      </c>
      <c r="F2726" t="s">
        <v>7148</v>
      </c>
      <c r="G2726" s="230"/>
      <c r="H2726" s="293">
        <v>4</v>
      </c>
      <c r="I2726" s="203">
        <v>0</v>
      </c>
      <c r="J2726" s="204" t="s">
        <v>2937</v>
      </c>
      <c r="K2726" s="203">
        <v>182.4</v>
      </c>
      <c r="L2726" s="203" t="s">
        <v>459</v>
      </c>
      <c r="M2726" s="203" t="s">
        <v>7116</v>
      </c>
      <c r="N2726" t="s">
        <v>7117</v>
      </c>
    </row>
    <row r="2727" spans="1:14" x14ac:dyDescent="0.2">
      <c r="A2727" s="246">
        <v>45089</v>
      </c>
      <c r="B2727" s="203" t="s">
        <v>541</v>
      </c>
      <c r="C2727" s="106">
        <v>6374.1</v>
      </c>
      <c r="D2727" s="203" t="s">
        <v>452</v>
      </c>
      <c r="E2727" s="203" t="s">
        <v>7147</v>
      </c>
      <c r="F2727" t="s">
        <v>7148</v>
      </c>
      <c r="G2727" s="230"/>
      <c r="H2727" s="293">
        <v>3</v>
      </c>
      <c r="I2727" s="203">
        <v>0</v>
      </c>
      <c r="J2727" s="204" t="s">
        <v>2937</v>
      </c>
      <c r="K2727" s="203">
        <v>182.4</v>
      </c>
      <c r="L2727" s="203" t="s">
        <v>459</v>
      </c>
      <c r="M2727" s="203" t="s">
        <v>7116</v>
      </c>
      <c r="N2727" t="s">
        <v>7117</v>
      </c>
    </row>
    <row r="2728" spans="1:14" x14ac:dyDescent="0.2">
      <c r="A2728" s="246">
        <v>45092</v>
      </c>
      <c r="B2728" s="203" t="s">
        <v>541</v>
      </c>
      <c r="C2728" s="106">
        <v>6374.1</v>
      </c>
      <c r="D2728" s="203" t="s">
        <v>452</v>
      </c>
      <c r="E2728" s="203" t="s">
        <v>7147</v>
      </c>
      <c r="F2728" t="s">
        <v>7148</v>
      </c>
      <c r="G2728" s="230"/>
      <c r="H2728" s="293">
        <v>5</v>
      </c>
      <c r="I2728" s="203">
        <v>0</v>
      </c>
      <c r="J2728" s="204" t="s">
        <v>2937</v>
      </c>
      <c r="K2728" s="203">
        <v>182.4</v>
      </c>
      <c r="L2728" s="203" t="s">
        <v>459</v>
      </c>
      <c r="M2728" s="203" t="s">
        <v>7116</v>
      </c>
      <c r="N2728" t="s">
        <v>7117</v>
      </c>
    </row>
    <row r="2729" spans="1:14" x14ac:dyDescent="0.2">
      <c r="A2729" s="246">
        <v>45086</v>
      </c>
      <c r="B2729" s="203" t="s">
        <v>541</v>
      </c>
      <c r="C2729" s="106">
        <v>6762.1</v>
      </c>
      <c r="D2729" s="203" t="s">
        <v>452</v>
      </c>
      <c r="E2729" s="203" t="s">
        <v>7147</v>
      </c>
      <c r="F2729" t="s">
        <v>7148</v>
      </c>
      <c r="G2729" s="230"/>
      <c r="H2729" s="293">
        <v>4</v>
      </c>
      <c r="I2729" s="203">
        <v>0</v>
      </c>
      <c r="J2729" s="204" t="s">
        <v>2937</v>
      </c>
      <c r="K2729" s="203">
        <v>182.4</v>
      </c>
      <c r="L2729" s="203" t="s">
        <v>459</v>
      </c>
      <c r="M2729" s="203" t="s">
        <v>7116</v>
      </c>
      <c r="N2729" t="s">
        <v>7117</v>
      </c>
    </row>
    <row r="2730" spans="1:14" x14ac:dyDescent="0.2">
      <c r="A2730" s="246">
        <v>45092</v>
      </c>
      <c r="B2730" s="203" t="s">
        <v>541</v>
      </c>
      <c r="C2730" s="106">
        <v>6746.1</v>
      </c>
      <c r="D2730" s="203" t="s">
        <v>452</v>
      </c>
      <c r="E2730" s="203" t="s">
        <v>7125</v>
      </c>
      <c r="F2730" t="s">
        <v>3463</v>
      </c>
      <c r="G2730" s="230"/>
      <c r="H2730" s="293">
        <v>8</v>
      </c>
      <c r="I2730" s="203">
        <v>458</v>
      </c>
      <c r="J2730" s="204" t="s">
        <v>2937</v>
      </c>
      <c r="K2730" s="203">
        <v>549.6</v>
      </c>
      <c r="L2730" s="203" t="s">
        <v>459</v>
      </c>
      <c r="M2730" s="203" t="s">
        <v>7116</v>
      </c>
      <c r="N2730" t="s">
        <v>7117</v>
      </c>
    </row>
    <row r="2731" spans="1:14" x14ac:dyDescent="0.2">
      <c r="A2731" s="246">
        <v>45085</v>
      </c>
      <c r="B2731" s="203" t="s">
        <v>541</v>
      </c>
      <c r="C2731" s="106">
        <v>6615.1</v>
      </c>
      <c r="D2731" s="203" t="s">
        <v>452</v>
      </c>
      <c r="E2731" s="203" t="s">
        <v>7125</v>
      </c>
      <c r="F2731" t="s">
        <v>3463</v>
      </c>
      <c r="G2731" s="230"/>
      <c r="H2731" s="293">
        <v>8</v>
      </c>
      <c r="I2731" s="203">
        <v>458</v>
      </c>
      <c r="J2731" s="204" t="s">
        <v>2937</v>
      </c>
      <c r="K2731" s="203">
        <v>549.6</v>
      </c>
      <c r="L2731" s="203" t="s">
        <v>459</v>
      </c>
      <c r="M2731" s="203" t="s">
        <v>7116</v>
      </c>
      <c r="N2731" t="s">
        <v>7117</v>
      </c>
    </row>
    <row r="2732" spans="1:14" x14ac:dyDescent="0.2">
      <c r="A2732" s="246">
        <v>45098</v>
      </c>
      <c r="B2732" s="203" t="s">
        <v>541</v>
      </c>
      <c r="C2732" s="106">
        <v>6011.1</v>
      </c>
      <c r="D2732" s="203" t="s">
        <v>452</v>
      </c>
      <c r="E2732" s="203" t="s">
        <v>7140</v>
      </c>
      <c r="F2732" t="s">
        <v>2978</v>
      </c>
      <c r="G2732" s="230"/>
      <c r="H2732" s="293">
        <v>8</v>
      </c>
      <c r="I2732" s="203">
        <v>322</v>
      </c>
      <c r="J2732" s="204" t="s">
        <v>2937</v>
      </c>
      <c r="K2732" s="203">
        <v>386.4</v>
      </c>
      <c r="L2732" s="203" t="s">
        <v>459</v>
      </c>
      <c r="M2732" s="203" t="s">
        <v>7116</v>
      </c>
      <c r="N2732" t="s">
        <v>7117</v>
      </c>
    </row>
    <row r="2733" spans="1:14" x14ac:dyDescent="0.2">
      <c r="A2733" s="246">
        <v>45086</v>
      </c>
      <c r="B2733" s="203" t="s">
        <v>541</v>
      </c>
      <c r="C2733" s="106">
        <v>6615.1</v>
      </c>
      <c r="D2733" s="203" t="s">
        <v>452</v>
      </c>
      <c r="E2733" s="203" t="s">
        <v>7125</v>
      </c>
      <c r="F2733" t="s">
        <v>3463</v>
      </c>
      <c r="G2733" s="230"/>
      <c r="H2733" s="293">
        <v>8</v>
      </c>
      <c r="I2733" s="203">
        <v>458</v>
      </c>
      <c r="J2733" s="204" t="s">
        <v>2937</v>
      </c>
      <c r="K2733" s="203">
        <v>549.6</v>
      </c>
      <c r="L2733" s="203" t="s">
        <v>459</v>
      </c>
      <c r="M2733" s="203" t="s">
        <v>7116</v>
      </c>
      <c r="N2733" t="s">
        <v>7117</v>
      </c>
    </row>
    <row r="2734" spans="1:14" x14ac:dyDescent="0.2">
      <c r="A2734" s="246">
        <v>45078</v>
      </c>
      <c r="B2734" s="203" t="s">
        <v>541</v>
      </c>
      <c r="C2734" s="106">
        <v>6615.1</v>
      </c>
      <c r="D2734" s="203" t="s">
        <v>452</v>
      </c>
      <c r="E2734" s="203" t="s">
        <v>7125</v>
      </c>
      <c r="F2734" t="s">
        <v>3463</v>
      </c>
      <c r="G2734" s="230"/>
      <c r="H2734" s="293">
        <v>8</v>
      </c>
      <c r="I2734" s="203">
        <v>458</v>
      </c>
      <c r="J2734" s="204" t="s">
        <v>2937</v>
      </c>
      <c r="K2734" s="203">
        <v>549.6</v>
      </c>
      <c r="L2734" s="203" t="s">
        <v>459</v>
      </c>
      <c r="M2734" s="203" t="s">
        <v>7116</v>
      </c>
      <c r="N2734" t="s">
        <v>7117</v>
      </c>
    </row>
    <row r="2735" spans="1:14" x14ac:dyDescent="0.2">
      <c r="A2735" s="246">
        <v>45099</v>
      </c>
      <c r="B2735" s="203" t="s">
        <v>541</v>
      </c>
      <c r="C2735" s="106">
        <v>6011.1</v>
      </c>
      <c r="D2735" s="203" t="s">
        <v>452</v>
      </c>
      <c r="E2735" s="203" t="s">
        <v>7140</v>
      </c>
      <c r="F2735" t="s">
        <v>2978</v>
      </c>
      <c r="G2735" s="230"/>
      <c r="H2735" s="293">
        <v>8</v>
      </c>
      <c r="I2735" s="203">
        <v>322</v>
      </c>
      <c r="J2735" s="204" t="s">
        <v>2937</v>
      </c>
      <c r="K2735" s="203">
        <v>386.4</v>
      </c>
      <c r="L2735" s="203" t="s">
        <v>459</v>
      </c>
      <c r="M2735" s="203" t="s">
        <v>7116</v>
      </c>
      <c r="N2735" t="s">
        <v>7117</v>
      </c>
    </row>
    <row r="2736" spans="1:14" x14ac:dyDescent="0.2">
      <c r="A2736" s="246">
        <v>45079</v>
      </c>
      <c r="B2736" s="203" t="s">
        <v>541</v>
      </c>
      <c r="C2736" s="106">
        <v>6615.1</v>
      </c>
      <c r="D2736" s="203" t="s">
        <v>452</v>
      </c>
      <c r="E2736" s="203" t="s">
        <v>7125</v>
      </c>
      <c r="F2736" t="s">
        <v>3463</v>
      </c>
      <c r="G2736" s="230"/>
      <c r="H2736" s="293">
        <v>8</v>
      </c>
      <c r="I2736" s="203">
        <v>458</v>
      </c>
      <c r="J2736" s="204" t="s">
        <v>2937</v>
      </c>
      <c r="K2736" s="203">
        <v>549.6</v>
      </c>
      <c r="L2736" s="203" t="s">
        <v>459</v>
      </c>
      <c r="M2736" s="203" t="s">
        <v>7116</v>
      </c>
      <c r="N2736" t="s">
        <v>7117</v>
      </c>
    </row>
    <row r="2737" spans="1:14" x14ac:dyDescent="0.2">
      <c r="A2737" s="246">
        <v>45100</v>
      </c>
      <c r="B2737" s="203" t="s">
        <v>541</v>
      </c>
      <c r="C2737" s="106">
        <v>6011.1</v>
      </c>
      <c r="D2737" s="203" t="s">
        <v>452</v>
      </c>
      <c r="E2737" s="203" t="s">
        <v>7140</v>
      </c>
      <c r="F2737" t="s">
        <v>2978</v>
      </c>
      <c r="G2737" s="230"/>
      <c r="H2737" s="293">
        <v>8</v>
      </c>
      <c r="I2737" s="203">
        <v>322</v>
      </c>
      <c r="J2737" s="204" t="s">
        <v>2937</v>
      </c>
      <c r="K2737" s="203">
        <v>386.4</v>
      </c>
      <c r="L2737" s="203" t="s">
        <v>459</v>
      </c>
      <c r="M2737" s="203" t="s">
        <v>7116</v>
      </c>
      <c r="N2737" t="s">
        <v>7117</v>
      </c>
    </row>
    <row r="2738" spans="1:14" x14ac:dyDescent="0.2">
      <c r="A2738" s="246">
        <v>45104</v>
      </c>
      <c r="B2738" s="203" t="s">
        <v>541</v>
      </c>
      <c r="C2738" s="106">
        <v>6011.1</v>
      </c>
      <c r="D2738" s="203" t="s">
        <v>452</v>
      </c>
      <c r="E2738" s="203" t="s">
        <v>7140</v>
      </c>
      <c r="F2738" t="s">
        <v>2978</v>
      </c>
      <c r="G2738" s="230"/>
      <c r="H2738" s="293">
        <v>4</v>
      </c>
      <c r="I2738" s="203">
        <v>322</v>
      </c>
      <c r="J2738" s="204" t="s">
        <v>2937</v>
      </c>
      <c r="K2738" s="203">
        <v>386.4</v>
      </c>
      <c r="L2738" s="203" t="s">
        <v>459</v>
      </c>
      <c r="M2738" s="203" t="s">
        <v>7116</v>
      </c>
      <c r="N2738" t="s">
        <v>7117</v>
      </c>
    </row>
    <row r="2739" spans="1:14" x14ac:dyDescent="0.2">
      <c r="A2739" s="246">
        <v>45105</v>
      </c>
      <c r="B2739" s="203" t="s">
        <v>541</v>
      </c>
      <c r="C2739" s="106">
        <v>6011.1</v>
      </c>
      <c r="D2739" s="203" t="s">
        <v>452</v>
      </c>
      <c r="E2739" s="203" t="s">
        <v>7140</v>
      </c>
      <c r="F2739" t="s">
        <v>2978</v>
      </c>
      <c r="G2739" s="230"/>
      <c r="H2739" s="293">
        <v>8</v>
      </c>
      <c r="I2739" s="203">
        <v>322</v>
      </c>
      <c r="J2739" s="204" t="s">
        <v>2937</v>
      </c>
      <c r="K2739" s="203">
        <v>386.4</v>
      </c>
      <c r="L2739" s="203" t="s">
        <v>459</v>
      </c>
      <c r="M2739" s="203" t="s">
        <v>7116</v>
      </c>
      <c r="N2739" t="s">
        <v>7117</v>
      </c>
    </row>
    <row r="2740" spans="1:14" x14ac:dyDescent="0.2">
      <c r="A2740" s="246">
        <v>45079</v>
      </c>
      <c r="B2740" s="203" t="s">
        <v>541</v>
      </c>
      <c r="C2740" s="106">
        <v>6374.1</v>
      </c>
      <c r="D2740" s="203" t="s">
        <v>452</v>
      </c>
      <c r="E2740" s="203" t="s">
        <v>7141</v>
      </c>
      <c r="F2740" t="s">
        <v>3291</v>
      </c>
      <c r="G2740" s="230"/>
      <c r="H2740" s="293">
        <v>1</v>
      </c>
      <c r="I2740" s="203">
        <v>2077</v>
      </c>
      <c r="J2740" s="204" t="s">
        <v>2937</v>
      </c>
      <c r="K2740" s="203">
        <v>2492.4</v>
      </c>
      <c r="L2740" s="203" t="s">
        <v>459</v>
      </c>
      <c r="M2740" s="203" t="s">
        <v>7116</v>
      </c>
      <c r="N2740" t="s">
        <v>7117</v>
      </c>
    </row>
    <row r="2741" spans="1:14" x14ac:dyDescent="0.2">
      <c r="A2741" s="246">
        <v>45091</v>
      </c>
      <c r="B2741" s="203" t="s">
        <v>541</v>
      </c>
      <c r="C2741" s="106">
        <v>6762.1</v>
      </c>
      <c r="D2741" s="203" t="s">
        <v>452</v>
      </c>
      <c r="E2741" s="203" t="s">
        <v>7125</v>
      </c>
      <c r="F2741" t="s">
        <v>3463</v>
      </c>
      <c r="G2741" s="230"/>
      <c r="H2741" s="293">
        <v>4</v>
      </c>
      <c r="I2741" s="203">
        <v>458</v>
      </c>
      <c r="J2741" s="204" t="s">
        <v>2937</v>
      </c>
      <c r="K2741" s="203">
        <v>549.6</v>
      </c>
      <c r="L2741" s="203" t="s">
        <v>459</v>
      </c>
      <c r="M2741" s="203" t="s">
        <v>7116</v>
      </c>
      <c r="N2741" t="s">
        <v>7117</v>
      </c>
    </row>
    <row r="2742" spans="1:14" x14ac:dyDescent="0.2">
      <c r="A2742" s="246">
        <v>45089</v>
      </c>
      <c r="B2742" s="203" t="s">
        <v>541</v>
      </c>
      <c r="C2742" s="106">
        <v>6615.1</v>
      </c>
      <c r="D2742" s="203" t="s">
        <v>452</v>
      </c>
      <c r="E2742" s="203" t="s">
        <v>7125</v>
      </c>
      <c r="F2742" t="s">
        <v>3463</v>
      </c>
      <c r="G2742" s="230"/>
      <c r="H2742" s="293">
        <v>8</v>
      </c>
      <c r="I2742" s="203">
        <v>458</v>
      </c>
      <c r="J2742" s="204" t="s">
        <v>2937</v>
      </c>
      <c r="K2742" s="203">
        <v>549.6</v>
      </c>
      <c r="L2742" s="203" t="s">
        <v>459</v>
      </c>
      <c r="M2742" s="203" t="s">
        <v>7116</v>
      </c>
      <c r="N2742" t="s">
        <v>7117</v>
      </c>
    </row>
    <row r="2743" spans="1:14" x14ac:dyDescent="0.2">
      <c r="A2743" s="246">
        <v>45090</v>
      </c>
      <c r="B2743" s="203" t="s">
        <v>541</v>
      </c>
      <c r="C2743" s="106">
        <v>6615.1</v>
      </c>
      <c r="D2743" s="203" t="s">
        <v>452</v>
      </c>
      <c r="E2743" s="203" t="s">
        <v>7125</v>
      </c>
      <c r="F2743" t="s">
        <v>3463</v>
      </c>
      <c r="G2743" s="230"/>
      <c r="H2743" s="293">
        <v>8</v>
      </c>
      <c r="I2743" s="203">
        <v>458</v>
      </c>
      <c r="J2743" s="204" t="s">
        <v>2937</v>
      </c>
      <c r="K2743" s="203">
        <v>549.6</v>
      </c>
      <c r="L2743" s="203" t="s">
        <v>459</v>
      </c>
      <c r="M2743" s="203" t="s">
        <v>7116</v>
      </c>
      <c r="N2743" t="s">
        <v>7117</v>
      </c>
    </row>
    <row r="2744" spans="1:14" x14ac:dyDescent="0.2">
      <c r="A2744" s="246">
        <v>45091</v>
      </c>
      <c r="B2744" s="203" t="s">
        <v>541</v>
      </c>
      <c r="C2744" s="106">
        <v>6615.1</v>
      </c>
      <c r="D2744" s="203" t="s">
        <v>452</v>
      </c>
      <c r="E2744" s="203" t="s">
        <v>7125</v>
      </c>
      <c r="F2744" t="s">
        <v>3463</v>
      </c>
      <c r="G2744" s="230"/>
      <c r="H2744" s="293">
        <v>4</v>
      </c>
      <c r="I2744" s="203">
        <v>458</v>
      </c>
      <c r="J2744" s="204" t="s">
        <v>2937</v>
      </c>
      <c r="K2744" s="203">
        <v>549.6</v>
      </c>
      <c r="L2744" s="203" t="s">
        <v>459</v>
      </c>
      <c r="M2744" s="203" t="s">
        <v>7116</v>
      </c>
      <c r="N2744" t="s">
        <v>7117</v>
      </c>
    </row>
    <row r="2745" spans="1:14" x14ac:dyDescent="0.2">
      <c r="A2745" s="246">
        <v>45093</v>
      </c>
      <c r="B2745" s="203" t="s">
        <v>541</v>
      </c>
      <c r="C2745" s="106">
        <v>6011.1</v>
      </c>
      <c r="D2745" s="203" t="s">
        <v>452</v>
      </c>
      <c r="E2745" s="203" t="s">
        <v>7140</v>
      </c>
      <c r="F2745" t="s">
        <v>2978</v>
      </c>
      <c r="G2745" s="230"/>
      <c r="H2745" s="293">
        <v>4</v>
      </c>
      <c r="I2745" s="203">
        <v>322</v>
      </c>
      <c r="J2745" s="204" t="s">
        <v>2937</v>
      </c>
      <c r="K2745" s="203">
        <v>386.4</v>
      </c>
      <c r="L2745" s="203" t="s">
        <v>459</v>
      </c>
      <c r="M2745" s="203" t="s">
        <v>7116</v>
      </c>
      <c r="N2745" t="s">
        <v>7117</v>
      </c>
    </row>
    <row r="2746" spans="1:14" x14ac:dyDescent="0.2">
      <c r="A2746" s="246">
        <v>45090</v>
      </c>
      <c r="B2746" s="203" t="s">
        <v>541</v>
      </c>
      <c r="C2746" s="106">
        <v>6374.1</v>
      </c>
      <c r="D2746" s="203" t="s">
        <v>452</v>
      </c>
      <c r="E2746" s="203" t="s">
        <v>7141</v>
      </c>
      <c r="F2746" t="s">
        <v>3291</v>
      </c>
      <c r="G2746" s="230"/>
      <c r="H2746" s="293">
        <v>1</v>
      </c>
      <c r="I2746" s="203">
        <v>2077</v>
      </c>
      <c r="J2746" s="204" t="s">
        <v>2937</v>
      </c>
      <c r="K2746" s="203">
        <v>2492.4</v>
      </c>
      <c r="L2746" s="203" t="s">
        <v>459</v>
      </c>
      <c r="M2746" s="203" t="s">
        <v>7116</v>
      </c>
      <c r="N2746" t="s">
        <v>7117</v>
      </c>
    </row>
    <row r="2747" spans="1:14" x14ac:dyDescent="0.2">
      <c r="A2747" s="246">
        <v>45091</v>
      </c>
      <c r="B2747" s="203" t="s">
        <v>541</v>
      </c>
      <c r="C2747" s="106">
        <v>6374.1</v>
      </c>
      <c r="D2747" s="203" t="s">
        <v>452</v>
      </c>
      <c r="E2747" s="203" t="s">
        <v>7141</v>
      </c>
      <c r="F2747" t="s">
        <v>3291</v>
      </c>
      <c r="G2747" s="230"/>
      <c r="H2747" s="293">
        <v>1</v>
      </c>
      <c r="I2747" s="203">
        <v>2077</v>
      </c>
      <c r="J2747" s="204" t="s">
        <v>2937</v>
      </c>
      <c r="K2747" s="203">
        <v>2492.4</v>
      </c>
      <c r="L2747" s="203" t="s">
        <v>459</v>
      </c>
      <c r="M2747" s="203" t="s">
        <v>7116</v>
      </c>
      <c r="N2747" t="s">
        <v>7117</v>
      </c>
    </row>
    <row r="2748" spans="1:14" x14ac:dyDescent="0.2">
      <c r="A2748" s="246">
        <v>45084</v>
      </c>
      <c r="B2748" s="203" t="s">
        <v>541</v>
      </c>
      <c r="C2748" s="106">
        <v>6374.1</v>
      </c>
      <c r="D2748" s="203" t="s">
        <v>452</v>
      </c>
      <c r="E2748" s="203" t="s">
        <v>7141</v>
      </c>
      <c r="F2748" t="s">
        <v>3291</v>
      </c>
      <c r="G2748" s="230"/>
      <c r="H2748" s="293">
        <v>1</v>
      </c>
      <c r="I2748" s="203">
        <v>2077</v>
      </c>
      <c r="J2748" s="204" t="s">
        <v>2937</v>
      </c>
      <c r="K2748" s="203">
        <v>2492.4</v>
      </c>
      <c r="L2748" s="203" t="s">
        <v>459</v>
      </c>
      <c r="M2748" s="203" t="s">
        <v>7116</v>
      </c>
      <c r="N2748" t="s">
        <v>7117</v>
      </c>
    </row>
    <row r="2749" spans="1:14" x14ac:dyDescent="0.2">
      <c r="A2749" s="246">
        <v>45085</v>
      </c>
      <c r="B2749" s="203" t="s">
        <v>541</v>
      </c>
      <c r="C2749" s="106">
        <v>6374.1</v>
      </c>
      <c r="D2749" s="203" t="s">
        <v>452</v>
      </c>
      <c r="E2749" s="203" t="s">
        <v>7141</v>
      </c>
      <c r="F2749" t="s">
        <v>3291</v>
      </c>
      <c r="G2749" s="230"/>
      <c r="H2749" s="293">
        <v>1</v>
      </c>
      <c r="I2749" s="203">
        <v>2077</v>
      </c>
      <c r="J2749" s="204" t="s">
        <v>2937</v>
      </c>
      <c r="K2749" s="203">
        <v>2492.4</v>
      </c>
      <c r="L2749" s="203" t="s">
        <v>459</v>
      </c>
      <c r="M2749" s="203" t="s">
        <v>7116</v>
      </c>
      <c r="N2749" t="s">
        <v>7117</v>
      </c>
    </row>
    <row r="2750" spans="1:14" x14ac:dyDescent="0.2">
      <c r="A2750" s="246">
        <v>45104</v>
      </c>
      <c r="B2750" s="203" t="s">
        <v>541</v>
      </c>
      <c r="C2750" s="106">
        <v>6637.1</v>
      </c>
      <c r="D2750" s="203" t="s">
        <v>452</v>
      </c>
      <c r="E2750" s="203" t="s">
        <v>7115</v>
      </c>
      <c r="F2750" t="s">
        <v>4389</v>
      </c>
      <c r="G2750" s="230"/>
      <c r="H2750" s="293">
        <v>8</v>
      </c>
      <c r="I2750" s="203">
        <v>353</v>
      </c>
      <c r="J2750" s="204" t="s">
        <v>2937</v>
      </c>
      <c r="K2750" s="203">
        <v>423.6</v>
      </c>
      <c r="L2750" s="203" t="s">
        <v>459</v>
      </c>
      <c r="M2750" s="203" t="s">
        <v>7116</v>
      </c>
      <c r="N2750" t="s">
        <v>7117</v>
      </c>
    </row>
    <row r="2751" spans="1:14" x14ac:dyDescent="0.2">
      <c r="A2751" s="246">
        <v>45105</v>
      </c>
      <c r="B2751" s="203" t="s">
        <v>541</v>
      </c>
      <c r="C2751" s="106">
        <v>6637.1</v>
      </c>
      <c r="D2751" s="203" t="s">
        <v>452</v>
      </c>
      <c r="E2751" s="203" t="s">
        <v>7115</v>
      </c>
      <c r="F2751" t="s">
        <v>4389</v>
      </c>
      <c r="G2751" s="230"/>
      <c r="H2751" s="293">
        <v>8</v>
      </c>
      <c r="I2751" s="203">
        <v>353</v>
      </c>
      <c r="J2751" s="204" t="s">
        <v>2937</v>
      </c>
      <c r="K2751" s="203">
        <v>423.6</v>
      </c>
      <c r="L2751" s="203" t="s">
        <v>459</v>
      </c>
      <c r="M2751" s="203" t="s">
        <v>7116</v>
      </c>
      <c r="N2751" t="s">
        <v>7117</v>
      </c>
    </row>
    <row r="2752" spans="1:14" x14ac:dyDescent="0.2">
      <c r="A2752" s="246">
        <v>45106</v>
      </c>
      <c r="B2752" s="203" t="s">
        <v>541</v>
      </c>
      <c r="C2752" s="106">
        <v>6637.1</v>
      </c>
      <c r="D2752" s="203" t="s">
        <v>452</v>
      </c>
      <c r="E2752" s="203" t="s">
        <v>7115</v>
      </c>
      <c r="F2752" t="s">
        <v>4389</v>
      </c>
      <c r="G2752" s="230"/>
      <c r="H2752" s="293">
        <v>8</v>
      </c>
      <c r="I2752" s="203">
        <v>353</v>
      </c>
      <c r="J2752" s="204" t="s">
        <v>2937</v>
      </c>
      <c r="K2752" s="203">
        <v>423.6</v>
      </c>
      <c r="L2752" s="203" t="s">
        <v>459</v>
      </c>
      <c r="M2752" s="203" t="s">
        <v>7116</v>
      </c>
      <c r="N2752" t="s">
        <v>7117</v>
      </c>
    </row>
    <row r="2753" spans="1:14" x14ac:dyDescent="0.2">
      <c r="A2753" s="246">
        <v>45107</v>
      </c>
      <c r="B2753" s="203" t="s">
        <v>541</v>
      </c>
      <c r="C2753" s="106">
        <v>6637.1</v>
      </c>
      <c r="D2753" s="203" t="s">
        <v>452</v>
      </c>
      <c r="E2753" s="203" t="s">
        <v>7115</v>
      </c>
      <c r="F2753" t="s">
        <v>4389</v>
      </c>
      <c r="G2753" s="230"/>
      <c r="H2753" s="293">
        <v>4</v>
      </c>
      <c r="I2753" s="203">
        <v>353</v>
      </c>
      <c r="J2753" s="204" t="s">
        <v>2937</v>
      </c>
      <c r="K2753" s="203">
        <v>423.6</v>
      </c>
      <c r="L2753" s="203" t="s">
        <v>459</v>
      </c>
      <c r="M2753" s="203" t="s">
        <v>7116</v>
      </c>
      <c r="N2753" t="s">
        <v>7117</v>
      </c>
    </row>
    <row r="2754" spans="1:14" x14ac:dyDescent="0.2">
      <c r="A2754" s="246">
        <v>45097</v>
      </c>
      <c r="B2754" s="203" t="s">
        <v>541</v>
      </c>
      <c r="C2754" s="106">
        <v>6615.1</v>
      </c>
      <c r="D2754" s="203" t="s">
        <v>452</v>
      </c>
      <c r="E2754" s="203" t="s">
        <v>7115</v>
      </c>
      <c r="F2754" t="s">
        <v>4389</v>
      </c>
      <c r="G2754" s="230"/>
      <c r="H2754" s="293">
        <v>-8</v>
      </c>
      <c r="I2754" s="203">
        <v>353</v>
      </c>
      <c r="J2754" s="204" t="s">
        <v>2937</v>
      </c>
      <c r="K2754" s="203">
        <v>423.6</v>
      </c>
      <c r="L2754" s="203" t="s">
        <v>459</v>
      </c>
      <c r="M2754" s="203" t="s">
        <v>7116</v>
      </c>
      <c r="N2754" t="s">
        <v>7117</v>
      </c>
    </row>
    <row r="2755" spans="1:14" x14ac:dyDescent="0.2">
      <c r="A2755" s="246">
        <v>45098</v>
      </c>
      <c r="B2755" s="203" t="s">
        <v>541</v>
      </c>
      <c r="C2755" s="106">
        <v>6615.1</v>
      </c>
      <c r="D2755" s="203" t="s">
        <v>452</v>
      </c>
      <c r="E2755" s="203" t="s">
        <v>7115</v>
      </c>
      <c r="F2755" t="s">
        <v>4389</v>
      </c>
      <c r="G2755" s="230"/>
      <c r="H2755" s="293">
        <v>-8</v>
      </c>
      <c r="I2755" s="203">
        <v>353</v>
      </c>
      <c r="J2755" s="204" t="s">
        <v>2937</v>
      </c>
      <c r="K2755" s="203">
        <v>423.6</v>
      </c>
      <c r="L2755" s="203" t="s">
        <v>459</v>
      </c>
      <c r="M2755" s="203" t="s">
        <v>7116</v>
      </c>
      <c r="N2755" t="s">
        <v>7117</v>
      </c>
    </row>
    <row r="2756" spans="1:14" x14ac:dyDescent="0.2">
      <c r="A2756" s="246">
        <v>45099</v>
      </c>
      <c r="B2756" s="203" t="s">
        <v>541</v>
      </c>
      <c r="C2756" s="106">
        <v>6615.1</v>
      </c>
      <c r="D2756" s="203" t="s">
        <v>452</v>
      </c>
      <c r="E2756" s="203" t="s">
        <v>7115</v>
      </c>
      <c r="F2756" t="s">
        <v>4389</v>
      </c>
      <c r="G2756" s="230"/>
      <c r="H2756" s="293">
        <v>-8</v>
      </c>
      <c r="I2756" s="203">
        <v>353</v>
      </c>
      <c r="J2756" s="204" t="s">
        <v>2937</v>
      </c>
      <c r="K2756" s="203">
        <v>423.6</v>
      </c>
      <c r="L2756" s="203" t="s">
        <v>459</v>
      </c>
      <c r="M2756" s="203" t="s">
        <v>7116</v>
      </c>
      <c r="N2756" t="s">
        <v>7117</v>
      </c>
    </row>
    <row r="2757" spans="1:14" x14ac:dyDescent="0.2">
      <c r="A2757" s="246">
        <v>45100</v>
      </c>
      <c r="B2757" s="203" t="s">
        <v>541</v>
      </c>
      <c r="C2757" s="106">
        <v>6615.1</v>
      </c>
      <c r="D2757" s="203" t="s">
        <v>452</v>
      </c>
      <c r="E2757" s="203" t="s">
        <v>7115</v>
      </c>
      <c r="F2757" t="s">
        <v>4389</v>
      </c>
      <c r="G2757" s="230"/>
      <c r="H2757" s="293">
        <v>-8</v>
      </c>
      <c r="I2757" s="203">
        <v>353</v>
      </c>
      <c r="J2757" s="204" t="s">
        <v>2937</v>
      </c>
      <c r="K2757" s="203">
        <v>423.6</v>
      </c>
      <c r="L2757" s="203" t="s">
        <v>459</v>
      </c>
      <c r="M2757" s="203" t="s">
        <v>7116</v>
      </c>
      <c r="N2757" t="s">
        <v>7117</v>
      </c>
    </row>
    <row r="2758" spans="1:14" x14ac:dyDescent="0.2">
      <c r="A2758" s="246">
        <v>45104</v>
      </c>
      <c r="B2758" s="203" t="s">
        <v>541</v>
      </c>
      <c r="C2758" s="106">
        <v>6615.1</v>
      </c>
      <c r="D2758" s="203" t="s">
        <v>452</v>
      </c>
      <c r="E2758" s="203" t="s">
        <v>7115</v>
      </c>
      <c r="F2758" t="s">
        <v>4389</v>
      </c>
      <c r="G2758" s="230"/>
      <c r="H2758" s="293">
        <v>-8</v>
      </c>
      <c r="I2758" s="203">
        <v>353</v>
      </c>
      <c r="J2758" s="204" t="s">
        <v>2937</v>
      </c>
      <c r="K2758" s="203">
        <v>423.6</v>
      </c>
      <c r="L2758" s="203" t="s">
        <v>459</v>
      </c>
      <c r="M2758" s="203" t="s">
        <v>7116</v>
      </c>
      <c r="N2758" t="s">
        <v>7117</v>
      </c>
    </row>
    <row r="2759" spans="1:14" x14ac:dyDescent="0.2">
      <c r="A2759" s="246">
        <v>45105</v>
      </c>
      <c r="B2759" s="203" t="s">
        <v>541</v>
      </c>
      <c r="C2759" s="106">
        <v>6615.1</v>
      </c>
      <c r="D2759" s="203" t="s">
        <v>452</v>
      </c>
      <c r="E2759" s="203" t="s">
        <v>7115</v>
      </c>
      <c r="F2759" t="s">
        <v>4389</v>
      </c>
      <c r="G2759" s="230"/>
      <c r="H2759" s="293">
        <v>-8</v>
      </c>
      <c r="I2759" s="203">
        <v>353</v>
      </c>
      <c r="J2759" s="204" t="s">
        <v>2937</v>
      </c>
      <c r="K2759" s="203">
        <v>423.6</v>
      </c>
      <c r="L2759" s="203" t="s">
        <v>459</v>
      </c>
      <c r="M2759" s="203" t="s">
        <v>7116</v>
      </c>
      <c r="N2759" t="s">
        <v>7117</v>
      </c>
    </row>
    <row r="2760" spans="1:14" x14ac:dyDescent="0.2">
      <c r="A2760" s="246">
        <v>45106</v>
      </c>
      <c r="B2760" s="203" t="s">
        <v>541</v>
      </c>
      <c r="C2760" s="106">
        <v>6615.1</v>
      </c>
      <c r="D2760" s="203" t="s">
        <v>452</v>
      </c>
      <c r="E2760" s="203" t="s">
        <v>7115</v>
      </c>
      <c r="F2760" t="s">
        <v>4389</v>
      </c>
      <c r="G2760" s="230"/>
      <c r="H2760" s="293">
        <v>-8</v>
      </c>
      <c r="I2760" s="203">
        <v>353</v>
      </c>
      <c r="J2760" s="204" t="s">
        <v>2937</v>
      </c>
      <c r="K2760" s="203">
        <v>423.6</v>
      </c>
      <c r="L2760" s="203" t="s">
        <v>459</v>
      </c>
      <c r="M2760" s="203" t="s">
        <v>7116</v>
      </c>
      <c r="N2760" t="s">
        <v>7117</v>
      </c>
    </row>
    <row r="2761" spans="1:14" x14ac:dyDescent="0.2">
      <c r="A2761" s="246">
        <v>45107</v>
      </c>
      <c r="B2761" s="203" t="s">
        <v>541</v>
      </c>
      <c r="C2761" s="106">
        <v>6615.1</v>
      </c>
      <c r="D2761" s="203" t="s">
        <v>452</v>
      </c>
      <c r="E2761" s="203" t="s">
        <v>7115</v>
      </c>
      <c r="F2761" t="s">
        <v>4389</v>
      </c>
      <c r="G2761" s="230"/>
      <c r="H2761" s="293">
        <v>-4</v>
      </c>
      <c r="I2761" s="203">
        <v>353</v>
      </c>
      <c r="J2761" s="204" t="s">
        <v>2937</v>
      </c>
      <c r="K2761" s="203">
        <v>423.6</v>
      </c>
      <c r="L2761" s="203" t="s">
        <v>459</v>
      </c>
      <c r="M2761" s="203" t="s">
        <v>7116</v>
      </c>
      <c r="N2761" t="s">
        <v>7117</v>
      </c>
    </row>
    <row r="2762" spans="1:14" x14ac:dyDescent="0.2">
      <c r="A2762" s="246">
        <v>45093</v>
      </c>
      <c r="B2762" s="203" t="s">
        <v>541</v>
      </c>
      <c r="C2762" s="106">
        <v>6637.1</v>
      </c>
      <c r="D2762" s="203" t="s">
        <v>452</v>
      </c>
      <c r="E2762" s="203" t="s">
        <v>7115</v>
      </c>
      <c r="F2762" t="s">
        <v>4389</v>
      </c>
      <c r="G2762" s="230"/>
      <c r="H2762" s="293">
        <v>7</v>
      </c>
      <c r="I2762" s="203">
        <v>353</v>
      </c>
      <c r="J2762" s="204" t="s">
        <v>2937</v>
      </c>
      <c r="K2762" s="203">
        <v>423.6</v>
      </c>
      <c r="L2762" s="203" t="s">
        <v>459</v>
      </c>
      <c r="M2762" s="203" t="s">
        <v>7116</v>
      </c>
      <c r="N2762" t="s">
        <v>7117</v>
      </c>
    </row>
    <row r="2763" spans="1:14" x14ac:dyDescent="0.2">
      <c r="A2763" s="246">
        <v>45093</v>
      </c>
      <c r="B2763" s="203" t="s">
        <v>541</v>
      </c>
      <c r="C2763" s="106">
        <v>6615.1</v>
      </c>
      <c r="D2763" s="203" t="s">
        <v>452</v>
      </c>
      <c r="E2763" s="203" t="s">
        <v>7115</v>
      </c>
      <c r="F2763" t="s">
        <v>4389</v>
      </c>
      <c r="G2763" s="230"/>
      <c r="H2763" s="293">
        <v>-7</v>
      </c>
      <c r="I2763" s="203">
        <v>353</v>
      </c>
      <c r="J2763" s="204" t="s">
        <v>2937</v>
      </c>
      <c r="K2763" s="203">
        <v>423.6</v>
      </c>
      <c r="L2763" s="203" t="s">
        <v>459</v>
      </c>
      <c r="M2763" s="203" t="s">
        <v>7116</v>
      </c>
      <c r="N2763" t="s">
        <v>7117</v>
      </c>
    </row>
    <row r="2764" spans="1:14" x14ac:dyDescent="0.2">
      <c r="A2764" s="246">
        <v>45097</v>
      </c>
      <c r="B2764" s="203" t="s">
        <v>541</v>
      </c>
      <c r="C2764" s="106">
        <v>6637.1</v>
      </c>
      <c r="D2764" s="203" t="s">
        <v>452</v>
      </c>
      <c r="E2764" s="203" t="s">
        <v>7115</v>
      </c>
      <c r="F2764" t="s">
        <v>4389</v>
      </c>
      <c r="G2764" s="230"/>
      <c r="H2764" s="293">
        <v>8</v>
      </c>
      <c r="I2764" s="203">
        <v>353</v>
      </c>
      <c r="J2764" s="204" t="s">
        <v>2937</v>
      </c>
      <c r="K2764" s="203">
        <v>423.6</v>
      </c>
      <c r="L2764" s="203" t="s">
        <v>459</v>
      </c>
      <c r="M2764" s="203" t="s">
        <v>7116</v>
      </c>
      <c r="N2764" t="s">
        <v>7117</v>
      </c>
    </row>
    <row r="2765" spans="1:14" x14ac:dyDescent="0.2">
      <c r="A2765" s="246">
        <v>45098</v>
      </c>
      <c r="B2765" s="203" t="s">
        <v>541</v>
      </c>
      <c r="C2765" s="106">
        <v>6637.1</v>
      </c>
      <c r="D2765" s="203" t="s">
        <v>452</v>
      </c>
      <c r="E2765" s="203" t="s">
        <v>7115</v>
      </c>
      <c r="F2765" t="s">
        <v>4389</v>
      </c>
      <c r="G2765" s="230"/>
      <c r="H2765" s="293">
        <v>8</v>
      </c>
      <c r="I2765" s="203">
        <v>353</v>
      </c>
      <c r="J2765" s="204" t="s">
        <v>2937</v>
      </c>
      <c r="K2765" s="203">
        <v>423.6</v>
      </c>
      <c r="L2765" s="203" t="s">
        <v>459</v>
      </c>
      <c r="M2765" s="203" t="s">
        <v>7116</v>
      </c>
      <c r="N2765" t="s">
        <v>7117</v>
      </c>
    </row>
    <row r="2766" spans="1:14" x14ac:dyDescent="0.2">
      <c r="A2766" s="246">
        <v>45099</v>
      </c>
      <c r="B2766" s="203" t="s">
        <v>541</v>
      </c>
      <c r="C2766" s="106">
        <v>6637.1</v>
      </c>
      <c r="D2766" s="203" t="s">
        <v>452</v>
      </c>
      <c r="E2766" s="203" t="s">
        <v>7115</v>
      </c>
      <c r="F2766" t="s">
        <v>4389</v>
      </c>
      <c r="G2766" s="230"/>
      <c r="H2766" s="293">
        <v>8</v>
      </c>
      <c r="I2766" s="203">
        <v>353</v>
      </c>
      <c r="J2766" s="204" t="s">
        <v>2937</v>
      </c>
      <c r="K2766" s="203">
        <v>423.6</v>
      </c>
      <c r="L2766" s="203" t="s">
        <v>459</v>
      </c>
      <c r="M2766" s="203" t="s">
        <v>7116</v>
      </c>
      <c r="N2766" t="s">
        <v>7117</v>
      </c>
    </row>
    <row r="2767" spans="1:14" x14ac:dyDescent="0.2">
      <c r="A2767" s="246">
        <v>45100</v>
      </c>
      <c r="B2767" s="203" t="s">
        <v>541</v>
      </c>
      <c r="C2767" s="106">
        <v>6637.1</v>
      </c>
      <c r="D2767" s="203" t="s">
        <v>452</v>
      </c>
      <c r="E2767" s="203" t="s">
        <v>7115</v>
      </c>
      <c r="F2767" t="s">
        <v>4389</v>
      </c>
      <c r="G2767" s="230"/>
      <c r="H2767" s="293">
        <v>8</v>
      </c>
      <c r="I2767" s="203">
        <v>353</v>
      </c>
      <c r="J2767" s="204" t="s">
        <v>2937</v>
      </c>
      <c r="K2767" s="203">
        <v>423.6</v>
      </c>
      <c r="L2767" s="203" t="s">
        <v>459</v>
      </c>
      <c r="M2767" s="203" t="s">
        <v>7116</v>
      </c>
      <c r="N2767" t="s">
        <v>7117</v>
      </c>
    </row>
    <row r="2768" spans="1:14" x14ac:dyDescent="0.2">
      <c r="A2768" s="246">
        <v>45103</v>
      </c>
      <c r="B2768" s="203" t="s">
        <v>541</v>
      </c>
      <c r="C2768" s="106">
        <v>6615.1</v>
      </c>
      <c r="D2768" s="203" t="s">
        <v>452</v>
      </c>
      <c r="E2768" s="203" t="s">
        <v>7127</v>
      </c>
      <c r="F2768" t="s">
        <v>3011</v>
      </c>
      <c r="G2768" s="230"/>
      <c r="H2768" s="293">
        <v>-1</v>
      </c>
      <c r="I2768" s="203">
        <v>791</v>
      </c>
      <c r="J2768" s="204" t="s">
        <v>2937</v>
      </c>
      <c r="K2768" s="203">
        <v>949.2</v>
      </c>
      <c r="L2768" s="203" t="s">
        <v>459</v>
      </c>
      <c r="M2768" s="203" t="s">
        <v>7116</v>
      </c>
      <c r="N2768" t="s">
        <v>7117</v>
      </c>
    </row>
    <row r="2769" spans="1:14" x14ac:dyDescent="0.2">
      <c r="A2769" s="246">
        <v>45104</v>
      </c>
      <c r="B2769" s="203" t="s">
        <v>541</v>
      </c>
      <c r="C2769" s="106">
        <v>6615.1</v>
      </c>
      <c r="D2769" s="203" t="s">
        <v>452</v>
      </c>
      <c r="E2769" s="203" t="s">
        <v>7127</v>
      </c>
      <c r="F2769" t="s">
        <v>3011</v>
      </c>
      <c r="G2769" s="230"/>
      <c r="H2769" s="293">
        <v>-2</v>
      </c>
      <c r="I2769" s="203">
        <v>791</v>
      </c>
      <c r="J2769" s="204" t="s">
        <v>2937</v>
      </c>
      <c r="K2769" s="203">
        <v>949.2</v>
      </c>
      <c r="L2769" s="203" t="s">
        <v>459</v>
      </c>
      <c r="M2769" s="203" t="s">
        <v>7116</v>
      </c>
      <c r="N2769" t="s">
        <v>7117</v>
      </c>
    </row>
    <row r="2770" spans="1:14" x14ac:dyDescent="0.2">
      <c r="A2770" s="246">
        <v>45105</v>
      </c>
      <c r="B2770" s="203" t="s">
        <v>541</v>
      </c>
      <c r="C2770" s="106">
        <v>6615.1</v>
      </c>
      <c r="D2770" s="203" t="s">
        <v>452</v>
      </c>
      <c r="E2770" s="203" t="s">
        <v>7127</v>
      </c>
      <c r="F2770" t="s">
        <v>3011</v>
      </c>
      <c r="G2770" s="230"/>
      <c r="H2770" s="293">
        <v>-2</v>
      </c>
      <c r="I2770" s="203">
        <v>791</v>
      </c>
      <c r="J2770" s="204" t="s">
        <v>2937</v>
      </c>
      <c r="K2770" s="203">
        <v>949.2</v>
      </c>
      <c r="L2770" s="203" t="s">
        <v>459</v>
      </c>
      <c r="M2770" s="203" t="s">
        <v>7116</v>
      </c>
      <c r="N2770" t="s">
        <v>7117</v>
      </c>
    </row>
    <row r="2771" spans="1:14" x14ac:dyDescent="0.2">
      <c r="A2771" s="246">
        <v>45103</v>
      </c>
      <c r="B2771" s="203" t="s">
        <v>541</v>
      </c>
      <c r="C2771" s="106">
        <v>6637.1</v>
      </c>
      <c r="D2771" s="203" t="s">
        <v>452</v>
      </c>
      <c r="E2771" s="203" t="s">
        <v>7127</v>
      </c>
      <c r="F2771" t="s">
        <v>3011</v>
      </c>
      <c r="G2771" s="230"/>
      <c r="H2771" s="293">
        <v>1</v>
      </c>
      <c r="I2771" s="203">
        <v>791</v>
      </c>
      <c r="J2771" s="204" t="s">
        <v>2937</v>
      </c>
      <c r="K2771" s="203">
        <v>949.2</v>
      </c>
      <c r="L2771" s="203" t="s">
        <v>459</v>
      </c>
      <c r="M2771" s="203" t="s">
        <v>7116</v>
      </c>
      <c r="N2771" t="s">
        <v>7117</v>
      </c>
    </row>
    <row r="2772" spans="1:14" x14ac:dyDescent="0.2">
      <c r="A2772" s="246">
        <v>45104</v>
      </c>
      <c r="B2772" s="203" t="s">
        <v>541</v>
      </c>
      <c r="C2772" s="106">
        <v>6637.1</v>
      </c>
      <c r="D2772" s="203" t="s">
        <v>452</v>
      </c>
      <c r="E2772" s="203" t="s">
        <v>7127</v>
      </c>
      <c r="F2772" t="s">
        <v>3011</v>
      </c>
      <c r="G2772" s="230"/>
      <c r="H2772" s="293">
        <v>2</v>
      </c>
      <c r="I2772" s="203">
        <v>791</v>
      </c>
      <c r="J2772" s="204" t="s">
        <v>2937</v>
      </c>
      <c r="K2772" s="203">
        <v>949.2</v>
      </c>
      <c r="L2772" s="203" t="s">
        <v>459</v>
      </c>
      <c r="M2772" s="203" t="s">
        <v>7116</v>
      </c>
      <c r="N2772" t="s">
        <v>7117</v>
      </c>
    </row>
    <row r="2773" spans="1:14" x14ac:dyDescent="0.2">
      <c r="A2773" s="246">
        <v>45105</v>
      </c>
      <c r="B2773" s="203" t="s">
        <v>541</v>
      </c>
      <c r="C2773" s="106">
        <v>6637.1</v>
      </c>
      <c r="D2773" s="203" t="s">
        <v>452</v>
      </c>
      <c r="E2773" s="203" t="s">
        <v>7127</v>
      </c>
      <c r="F2773" t="s">
        <v>3011</v>
      </c>
      <c r="G2773" s="230"/>
      <c r="H2773" s="293">
        <v>2</v>
      </c>
      <c r="I2773" s="203">
        <v>791</v>
      </c>
      <c r="J2773" s="204" t="s">
        <v>2937</v>
      </c>
      <c r="K2773" s="203">
        <v>949.2</v>
      </c>
      <c r="L2773" s="203" t="s">
        <v>459</v>
      </c>
      <c r="M2773" s="203" t="s">
        <v>7116</v>
      </c>
      <c r="N2773" t="s">
        <v>7117</v>
      </c>
    </row>
    <row r="2774" spans="1:14" x14ac:dyDescent="0.2">
      <c r="A2774" s="246">
        <v>45098</v>
      </c>
      <c r="B2774" s="203" t="s">
        <v>541</v>
      </c>
      <c r="C2774" s="106">
        <v>6637.1</v>
      </c>
      <c r="D2774" s="203" t="s">
        <v>452</v>
      </c>
      <c r="E2774" s="203" t="s">
        <v>7127</v>
      </c>
      <c r="F2774" t="s">
        <v>3011</v>
      </c>
      <c r="G2774" s="230"/>
      <c r="H2774" s="293">
        <v>2</v>
      </c>
      <c r="I2774" s="203">
        <v>791</v>
      </c>
      <c r="J2774" s="204" t="s">
        <v>2937</v>
      </c>
      <c r="K2774" s="203">
        <v>949.2</v>
      </c>
      <c r="L2774" s="203" t="s">
        <v>459</v>
      </c>
      <c r="M2774" s="203" t="s">
        <v>7116</v>
      </c>
      <c r="N2774" t="s">
        <v>7117</v>
      </c>
    </row>
    <row r="2775" spans="1:14" x14ac:dyDescent="0.2">
      <c r="A2775" s="246">
        <v>45098</v>
      </c>
      <c r="B2775" s="203" t="s">
        <v>541</v>
      </c>
      <c r="C2775" s="106">
        <v>6615.1</v>
      </c>
      <c r="D2775" s="203" t="s">
        <v>452</v>
      </c>
      <c r="E2775" s="203" t="s">
        <v>7127</v>
      </c>
      <c r="F2775" t="s">
        <v>3011</v>
      </c>
      <c r="G2775" s="230"/>
      <c r="H2775" s="293">
        <v>-2</v>
      </c>
      <c r="I2775" s="203">
        <v>791</v>
      </c>
      <c r="J2775" s="204" t="s">
        <v>2937</v>
      </c>
      <c r="K2775" s="203">
        <v>949.2</v>
      </c>
      <c r="L2775" s="203" t="s">
        <v>459</v>
      </c>
      <c r="M2775" s="203" t="s">
        <v>7116</v>
      </c>
      <c r="N2775" t="s">
        <v>7117</v>
      </c>
    </row>
    <row r="2776" spans="1:14" x14ac:dyDescent="0.2">
      <c r="A2776" s="246">
        <v>45078</v>
      </c>
      <c r="B2776" s="203" t="s">
        <v>541</v>
      </c>
      <c r="C2776" s="106">
        <v>6615.1</v>
      </c>
      <c r="D2776" s="203" t="s">
        <v>452</v>
      </c>
      <c r="E2776" s="203" t="s">
        <v>7122</v>
      </c>
      <c r="F2776" t="s">
        <v>3044</v>
      </c>
      <c r="G2776" s="230"/>
      <c r="H2776" s="293">
        <v>-8</v>
      </c>
      <c r="I2776" s="203">
        <v>499</v>
      </c>
      <c r="J2776" s="204" t="s">
        <v>2937</v>
      </c>
      <c r="K2776" s="203">
        <v>598.79999999999995</v>
      </c>
      <c r="L2776" s="203" t="s">
        <v>459</v>
      </c>
      <c r="M2776" s="203" t="s">
        <v>7116</v>
      </c>
      <c r="N2776" t="s">
        <v>7117</v>
      </c>
    </row>
    <row r="2777" spans="1:14" x14ac:dyDescent="0.2">
      <c r="A2777" s="246">
        <v>45079</v>
      </c>
      <c r="B2777" s="203" t="s">
        <v>541</v>
      </c>
      <c r="C2777" s="106">
        <v>6615.1</v>
      </c>
      <c r="D2777" s="203" t="s">
        <v>452</v>
      </c>
      <c r="E2777" s="203" t="s">
        <v>7122</v>
      </c>
      <c r="F2777" t="s">
        <v>3044</v>
      </c>
      <c r="G2777" s="230"/>
      <c r="H2777" s="293">
        <v>-8</v>
      </c>
      <c r="I2777" s="203">
        <v>499</v>
      </c>
      <c r="J2777" s="204" t="s">
        <v>2937</v>
      </c>
      <c r="K2777" s="203">
        <v>598.79999999999995</v>
      </c>
      <c r="L2777" s="203" t="s">
        <v>459</v>
      </c>
      <c r="M2777" s="203" t="s">
        <v>7116</v>
      </c>
      <c r="N2777" t="s">
        <v>7117</v>
      </c>
    </row>
    <row r="2778" spans="1:14" x14ac:dyDescent="0.2">
      <c r="A2778" s="246">
        <v>45080</v>
      </c>
      <c r="B2778" s="203" t="s">
        <v>541</v>
      </c>
      <c r="C2778" s="106">
        <v>6615.1</v>
      </c>
      <c r="D2778" s="203" t="s">
        <v>452</v>
      </c>
      <c r="E2778" s="203" t="s">
        <v>7122</v>
      </c>
      <c r="F2778" t="s">
        <v>3044</v>
      </c>
      <c r="G2778" s="230"/>
      <c r="H2778" s="293">
        <v>-61</v>
      </c>
      <c r="I2778" s="203">
        <v>499</v>
      </c>
      <c r="J2778" s="204" t="s">
        <v>2937</v>
      </c>
      <c r="K2778" s="203">
        <v>598.79999999999995</v>
      </c>
      <c r="L2778" s="203" t="s">
        <v>459</v>
      </c>
      <c r="M2778" s="203" t="s">
        <v>7116</v>
      </c>
      <c r="N2778" t="s">
        <v>7117</v>
      </c>
    </row>
    <row r="2779" spans="1:14" x14ac:dyDescent="0.2">
      <c r="A2779" s="246">
        <v>45081</v>
      </c>
      <c r="B2779" s="203" t="s">
        <v>541</v>
      </c>
      <c r="C2779" s="106">
        <v>6615.1</v>
      </c>
      <c r="D2779" s="203" t="s">
        <v>452</v>
      </c>
      <c r="E2779" s="203" t="s">
        <v>7122</v>
      </c>
      <c r="F2779" t="s">
        <v>3044</v>
      </c>
      <c r="G2779" s="230"/>
      <c r="H2779" s="293">
        <v>-48</v>
      </c>
      <c r="I2779" s="203">
        <v>499</v>
      </c>
      <c r="J2779" s="204" t="s">
        <v>2937</v>
      </c>
      <c r="K2779" s="203">
        <v>598.79999999999995</v>
      </c>
      <c r="L2779" s="203" t="s">
        <v>459</v>
      </c>
      <c r="M2779" s="203" t="s">
        <v>7116</v>
      </c>
      <c r="N2779" t="s">
        <v>7117</v>
      </c>
    </row>
    <row r="2780" spans="1:14" x14ac:dyDescent="0.2">
      <c r="A2780" s="246">
        <v>45084</v>
      </c>
      <c r="B2780" s="203" t="s">
        <v>541</v>
      </c>
      <c r="C2780" s="106">
        <v>6615.1</v>
      </c>
      <c r="D2780" s="203" t="s">
        <v>452</v>
      </c>
      <c r="E2780" s="203" t="s">
        <v>7122</v>
      </c>
      <c r="F2780" t="s">
        <v>3044</v>
      </c>
      <c r="G2780" s="230"/>
      <c r="H2780" s="293">
        <v>-8</v>
      </c>
      <c r="I2780" s="203">
        <v>499</v>
      </c>
      <c r="J2780" s="204" t="s">
        <v>2937</v>
      </c>
      <c r="K2780" s="203">
        <v>598.79999999999995</v>
      </c>
      <c r="L2780" s="203" t="s">
        <v>459</v>
      </c>
      <c r="M2780" s="203" t="s">
        <v>7116</v>
      </c>
      <c r="N2780" t="s">
        <v>7117</v>
      </c>
    </row>
    <row r="2781" spans="1:14" x14ac:dyDescent="0.2">
      <c r="A2781" s="246">
        <v>45086</v>
      </c>
      <c r="B2781" s="203" t="s">
        <v>541</v>
      </c>
      <c r="C2781" s="106">
        <v>6615.1</v>
      </c>
      <c r="D2781" s="203" t="s">
        <v>452</v>
      </c>
      <c r="E2781" s="203" t="s">
        <v>7122</v>
      </c>
      <c r="F2781" t="s">
        <v>3044</v>
      </c>
      <c r="G2781" s="230"/>
      <c r="H2781" s="293">
        <v>-4</v>
      </c>
      <c r="I2781" s="203">
        <v>499</v>
      </c>
      <c r="J2781" s="204" t="s">
        <v>2937</v>
      </c>
      <c r="K2781" s="203">
        <v>598.79999999999995</v>
      </c>
      <c r="L2781" s="203" t="s">
        <v>459</v>
      </c>
      <c r="M2781" s="203" t="s">
        <v>7116</v>
      </c>
      <c r="N2781" t="s">
        <v>7117</v>
      </c>
    </row>
    <row r="2782" spans="1:14" x14ac:dyDescent="0.2">
      <c r="A2782" s="246">
        <v>45084</v>
      </c>
      <c r="B2782" s="203" t="s">
        <v>541</v>
      </c>
      <c r="C2782" s="106">
        <v>6637.1</v>
      </c>
      <c r="D2782" s="203" t="s">
        <v>452</v>
      </c>
      <c r="E2782" s="203" t="s">
        <v>7122</v>
      </c>
      <c r="F2782" t="s">
        <v>3044</v>
      </c>
      <c r="G2782" s="230"/>
      <c r="H2782" s="293">
        <v>8</v>
      </c>
      <c r="I2782" s="203">
        <v>499</v>
      </c>
      <c r="J2782" s="204" t="s">
        <v>2937</v>
      </c>
      <c r="K2782" s="203">
        <v>598.79999999999995</v>
      </c>
      <c r="L2782" s="203" t="s">
        <v>459</v>
      </c>
      <c r="M2782" s="203" t="s">
        <v>7116</v>
      </c>
      <c r="N2782" t="s">
        <v>7117</v>
      </c>
    </row>
    <row r="2783" spans="1:14" x14ac:dyDescent="0.2">
      <c r="A2783" s="246">
        <v>45086</v>
      </c>
      <c r="B2783" s="203" t="s">
        <v>541</v>
      </c>
      <c r="C2783" s="106">
        <v>6637.1</v>
      </c>
      <c r="D2783" s="203" t="s">
        <v>452</v>
      </c>
      <c r="E2783" s="203" t="s">
        <v>7122</v>
      </c>
      <c r="F2783" t="s">
        <v>3044</v>
      </c>
      <c r="G2783" s="230"/>
      <c r="H2783" s="293">
        <v>4</v>
      </c>
      <c r="I2783" s="203">
        <v>499</v>
      </c>
      <c r="J2783" s="204" t="s">
        <v>2937</v>
      </c>
      <c r="K2783" s="203">
        <v>598.79999999999995</v>
      </c>
      <c r="L2783" s="203" t="s">
        <v>459</v>
      </c>
      <c r="M2783" s="203" t="s">
        <v>7116</v>
      </c>
      <c r="N2783" t="s">
        <v>7117</v>
      </c>
    </row>
    <row r="2784" spans="1:14" x14ac:dyDescent="0.2">
      <c r="A2784" s="246">
        <v>45080</v>
      </c>
      <c r="B2784" s="203" t="s">
        <v>541</v>
      </c>
      <c r="C2784" s="106">
        <v>6637.1</v>
      </c>
      <c r="D2784" s="203" t="s">
        <v>452</v>
      </c>
      <c r="E2784" s="203" t="s">
        <v>7122</v>
      </c>
      <c r="F2784" t="s">
        <v>3044</v>
      </c>
      <c r="G2784" s="230"/>
      <c r="H2784" s="293">
        <v>61</v>
      </c>
      <c r="I2784" s="203">
        <v>499</v>
      </c>
      <c r="J2784" s="204" t="s">
        <v>2937</v>
      </c>
      <c r="K2784" s="203">
        <v>598.79999999999995</v>
      </c>
      <c r="L2784" s="203" t="s">
        <v>459</v>
      </c>
      <c r="M2784" s="203" t="s">
        <v>7116</v>
      </c>
      <c r="N2784" t="s">
        <v>7117</v>
      </c>
    </row>
    <row r="2785" spans="1:14" x14ac:dyDescent="0.2">
      <c r="A2785" s="246">
        <v>45081</v>
      </c>
      <c r="B2785" s="203" t="s">
        <v>541</v>
      </c>
      <c r="C2785" s="106">
        <v>6637.1</v>
      </c>
      <c r="D2785" s="203" t="s">
        <v>452</v>
      </c>
      <c r="E2785" s="203" t="s">
        <v>7122</v>
      </c>
      <c r="F2785" t="s">
        <v>3044</v>
      </c>
      <c r="G2785" s="230"/>
      <c r="H2785" s="293">
        <v>48</v>
      </c>
      <c r="I2785" s="203">
        <v>499</v>
      </c>
      <c r="J2785" s="204" t="s">
        <v>2937</v>
      </c>
      <c r="K2785" s="203">
        <v>598.79999999999995</v>
      </c>
      <c r="L2785" s="203" t="s">
        <v>459</v>
      </c>
      <c r="M2785" s="203" t="s">
        <v>7116</v>
      </c>
      <c r="N2785" t="s">
        <v>7117</v>
      </c>
    </row>
    <row r="2786" spans="1:14" x14ac:dyDescent="0.2">
      <c r="A2786" s="246">
        <v>45078</v>
      </c>
      <c r="B2786" s="203" t="s">
        <v>541</v>
      </c>
      <c r="C2786" s="106">
        <v>6637.1</v>
      </c>
      <c r="D2786" s="203" t="s">
        <v>452</v>
      </c>
      <c r="E2786" s="203" t="s">
        <v>7122</v>
      </c>
      <c r="F2786" t="s">
        <v>3044</v>
      </c>
      <c r="G2786" s="230"/>
      <c r="H2786" s="293">
        <v>8</v>
      </c>
      <c r="I2786" s="203">
        <v>499</v>
      </c>
      <c r="J2786" s="204" t="s">
        <v>2937</v>
      </c>
      <c r="K2786" s="203">
        <v>598.79999999999995</v>
      </c>
      <c r="L2786" s="203" t="s">
        <v>459</v>
      </c>
      <c r="M2786" s="203" t="s">
        <v>7116</v>
      </c>
      <c r="N2786" t="s">
        <v>7117</v>
      </c>
    </row>
    <row r="2787" spans="1:14" x14ac:dyDescent="0.2">
      <c r="A2787" s="246">
        <v>45079</v>
      </c>
      <c r="B2787" s="203" t="s">
        <v>541</v>
      </c>
      <c r="C2787" s="106">
        <v>6637.1</v>
      </c>
      <c r="D2787" s="203" t="s">
        <v>452</v>
      </c>
      <c r="E2787" s="203" t="s">
        <v>7122</v>
      </c>
      <c r="F2787" t="s">
        <v>3044</v>
      </c>
      <c r="G2787" s="230"/>
      <c r="H2787" s="293">
        <v>8</v>
      </c>
      <c r="I2787" s="203">
        <v>499</v>
      </c>
      <c r="J2787" s="204" t="s">
        <v>2937</v>
      </c>
      <c r="K2787" s="203">
        <v>598.79999999999995</v>
      </c>
      <c r="L2787" s="203" t="s">
        <v>459</v>
      </c>
      <c r="M2787" s="203" t="s">
        <v>7116</v>
      </c>
      <c r="N2787" t="s">
        <v>7117</v>
      </c>
    </row>
    <row r="2788" spans="1:14" x14ac:dyDescent="0.2">
      <c r="A2788" s="246">
        <v>45089</v>
      </c>
      <c r="B2788" s="203" t="s">
        <v>541</v>
      </c>
      <c r="C2788" s="106">
        <v>6615.1</v>
      </c>
      <c r="D2788" s="203" t="s">
        <v>452</v>
      </c>
      <c r="E2788" s="203" t="s">
        <v>7122</v>
      </c>
      <c r="F2788" t="s">
        <v>3044</v>
      </c>
      <c r="G2788" s="230"/>
      <c r="H2788" s="293">
        <v>-8</v>
      </c>
      <c r="I2788" s="203">
        <v>499</v>
      </c>
      <c r="J2788" s="204" t="s">
        <v>2937</v>
      </c>
      <c r="K2788" s="203">
        <v>598.79999999999995</v>
      </c>
      <c r="L2788" s="203" t="s">
        <v>459</v>
      </c>
      <c r="M2788" s="203" t="s">
        <v>7116</v>
      </c>
      <c r="N2788" t="s">
        <v>7117</v>
      </c>
    </row>
    <row r="2789" spans="1:14" x14ac:dyDescent="0.2">
      <c r="A2789" s="246">
        <v>45090</v>
      </c>
      <c r="B2789" s="203" t="s">
        <v>541</v>
      </c>
      <c r="C2789" s="106">
        <v>6615.1</v>
      </c>
      <c r="D2789" s="203" t="s">
        <v>452</v>
      </c>
      <c r="E2789" s="203" t="s">
        <v>7122</v>
      </c>
      <c r="F2789" t="s">
        <v>3044</v>
      </c>
      <c r="G2789" s="230"/>
      <c r="H2789" s="293">
        <v>-8</v>
      </c>
      <c r="I2789" s="203">
        <v>499</v>
      </c>
      <c r="J2789" s="204" t="s">
        <v>2937</v>
      </c>
      <c r="K2789" s="203">
        <v>598.79999999999995</v>
      </c>
      <c r="L2789" s="203" t="s">
        <v>459</v>
      </c>
      <c r="M2789" s="203" t="s">
        <v>7116</v>
      </c>
      <c r="N2789" t="s">
        <v>7117</v>
      </c>
    </row>
    <row r="2790" spans="1:14" x14ac:dyDescent="0.2">
      <c r="A2790" s="246">
        <v>45091</v>
      </c>
      <c r="B2790" s="203" t="s">
        <v>541</v>
      </c>
      <c r="C2790" s="106">
        <v>6615.1</v>
      </c>
      <c r="D2790" s="203" t="s">
        <v>452</v>
      </c>
      <c r="E2790" s="203" t="s">
        <v>7122</v>
      </c>
      <c r="F2790" t="s">
        <v>3044</v>
      </c>
      <c r="G2790" s="230"/>
      <c r="H2790" s="293">
        <v>-4</v>
      </c>
      <c r="I2790" s="203">
        <v>499</v>
      </c>
      <c r="J2790" s="204" t="s">
        <v>2937</v>
      </c>
      <c r="K2790" s="203">
        <v>598.79999999999995</v>
      </c>
      <c r="L2790" s="203" t="s">
        <v>459</v>
      </c>
      <c r="M2790" s="203" t="s">
        <v>7116</v>
      </c>
      <c r="N2790" t="s">
        <v>7117</v>
      </c>
    </row>
    <row r="2791" spans="1:14" x14ac:dyDescent="0.2">
      <c r="A2791" s="246">
        <v>45092</v>
      </c>
      <c r="B2791" s="203" t="s">
        <v>541</v>
      </c>
      <c r="C2791" s="106">
        <v>6615.1</v>
      </c>
      <c r="D2791" s="203" t="s">
        <v>452</v>
      </c>
      <c r="E2791" s="203" t="s">
        <v>7122</v>
      </c>
      <c r="F2791" t="s">
        <v>3044</v>
      </c>
      <c r="G2791" s="230"/>
      <c r="H2791" s="293">
        <v>-3</v>
      </c>
      <c r="I2791" s="203">
        <v>499</v>
      </c>
      <c r="J2791" s="204" t="s">
        <v>2937</v>
      </c>
      <c r="K2791" s="203">
        <v>598.79999999999995</v>
      </c>
      <c r="L2791" s="203" t="s">
        <v>459</v>
      </c>
      <c r="M2791" s="203" t="s">
        <v>7116</v>
      </c>
      <c r="N2791" t="s">
        <v>7117</v>
      </c>
    </row>
    <row r="2792" spans="1:14" x14ac:dyDescent="0.2">
      <c r="A2792" s="246">
        <v>45089</v>
      </c>
      <c r="B2792" s="203" t="s">
        <v>541</v>
      </c>
      <c r="C2792" s="106">
        <v>6637.1</v>
      </c>
      <c r="D2792" s="203" t="s">
        <v>452</v>
      </c>
      <c r="E2792" s="203" t="s">
        <v>7122</v>
      </c>
      <c r="F2792" t="s">
        <v>3044</v>
      </c>
      <c r="G2792" s="230"/>
      <c r="H2792" s="293">
        <v>8</v>
      </c>
      <c r="I2792" s="203">
        <v>499</v>
      </c>
      <c r="J2792" s="204" t="s">
        <v>2937</v>
      </c>
      <c r="K2792" s="203">
        <v>598.79999999999995</v>
      </c>
      <c r="L2792" s="203" t="s">
        <v>459</v>
      </c>
      <c r="M2792" s="203" t="s">
        <v>7116</v>
      </c>
      <c r="N2792" t="s">
        <v>7117</v>
      </c>
    </row>
    <row r="2793" spans="1:14" x14ac:dyDescent="0.2">
      <c r="A2793" s="246">
        <v>45090</v>
      </c>
      <c r="B2793" s="203" t="s">
        <v>541</v>
      </c>
      <c r="C2793" s="106">
        <v>6637.1</v>
      </c>
      <c r="D2793" s="203" t="s">
        <v>452</v>
      </c>
      <c r="E2793" s="203" t="s">
        <v>7122</v>
      </c>
      <c r="F2793" t="s">
        <v>3044</v>
      </c>
      <c r="G2793" s="230"/>
      <c r="H2793" s="293">
        <v>8</v>
      </c>
      <c r="I2793" s="203">
        <v>499</v>
      </c>
      <c r="J2793" s="204" t="s">
        <v>2937</v>
      </c>
      <c r="K2793" s="203">
        <v>598.79999999999995</v>
      </c>
      <c r="L2793" s="203" t="s">
        <v>459</v>
      </c>
      <c r="M2793" s="203" t="s">
        <v>7116</v>
      </c>
      <c r="N2793" t="s">
        <v>7117</v>
      </c>
    </row>
    <row r="2794" spans="1:14" x14ac:dyDescent="0.2">
      <c r="A2794" s="246">
        <v>45091</v>
      </c>
      <c r="B2794" s="203" t="s">
        <v>541</v>
      </c>
      <c r="C2794" s="106">
        <v>6637.1</v>
      </c>
      <c r="D2794" s="203" t="s">
        <v>452</v>
      </c>
      <c r="E2794" s="203" t="s">
        <v>7122</v>
      </c>
      <c r="F2794" t="s">
        <v>3044</v>
      </c>
      <c r="G2794" s="230"/>
      <c r="H2794" s="293">
        <v>4</v>
      </c>
      <c r="I2794" s="203">
        <v>499</v>
      </c>
      <c r="J2794" s="204" t="s">
        <v>2937</v>
      </c>
      <c r="K2794" s="203">
        <v>598.79999999999995</v>
      </c>
      <c r="L2794" s="203" t="s">
        <v>459</v>
      </c>
      <c r="M2794" s="203" t="s">
        <v>7116</v>
      </c>
      <c r="N2794" t="s">
        <v>7117</v>
      </c>
    </row>
    <row r="2795" spans="1:14" x14ac:dyDescent="0.2">
      <c r="A2795" s="246">
        <v>45092</v>
      </c>
      <c r="B2795" s="203" t="s">
        <v>541</v>
      </c>
      <c r="C2795" s="106">
        <v>6637.1</v>
      </c>
      <c r="D2795" s="203" t="s">
        <v>452</v>
      </c>
      <c r="E2795" s="203" t="s">
        <v>7122</v>
      </c>
      <c r="F2795" t="s">
        <v>3044</v>
      </c>
      <c r="G2795" s="230"/>
      <c r="H2795" s="293">
        <v>3</v>
      </c>
      <c r="I2795" s="203">
        <v>499</v>
      </c>
      <c r="J2795" s="204" t="s">
        <v>2937</v>
      </c>
      <c r="K2795" s="203">
        <v>598.79999999999995</v>
      </c>
      <c r="L2795" s="203" t="s">
        <v>459</v>
      </c>
      <c r="M2795" s="203" t="s">
        <v>7116</v>
      </c>
      <c r="N2795" t="s">
        <v>7117</v>
      </c>
    </row>
    <row r="2796" spans="1:14" x14ac:dyDescent="0.2">
      <c r="A2796" s="246">
        <v>45078</v>
      </c>
      <c r="B2796" s="203" t="s">
        <v>541</v>
      </c>
      <c r="C2796" s="106">
        <v>6615.1</v>
      </c>
      <c r="D2796" s="203" t="s">
        <v>452</v>
      </c>
      <c r="E2796" s="203" t="s">
        <v>7139</v>
      </c>
      <c r="F2796" t="s">
        <v>2936</v>
      </c>
      <c r="G2796" s="230"/>
      <c r="H2796" s="293">
        <v>-2</v>
      </c>
      <c r="I2796" s="203">
        <v>1547</v>
      </c>
      <c r="J2796" s="204" t="s">
        <v>2937</v>
      </c>
      <c r="K2796" s="203">
        <v>1856.4</v>
      </c>
      <c r="L2796" s="203" t="s">
        <v>459</v>
      </c>
      <c r="M2796" s="203" t="s">
        <v>7116</v>
      </c>
      <c r="N2796" t="s">
        <v>7117</v>
      </c>
    </row>
    <row r="2797" spans="1:14" x14ac:dyDescent="0.2">
      <c r="A2797" s="246">
        <v>45079</v>
      </c>
      <c r="B2797" s="203" t="s">
        <v>541</v>
      </c>
      <c r="C2797" s="106">
        <v>6615.1</v>
      </c>
      <c r="D2797" s="203" t="s">
        <v>452</v>
      </c>
      <c r="E2797" s="203" t="s">
        <v>7139</v>
      </c>
      <c r="F2797" t="s">
        <v>2936</v>
      </c>
      <c r="G2797" s="230"/>
      <c r="H2797" s="293">
        <v>-3</v>
      </c>
      <c r="I2797" s="203">
        <v>1547</v>
      </c>
      <c r="J2797" s="204" t="s">
        <v>2937</v>
      </c>
      <c r="K2797" s="203">
        <v>1856.4</v>
      </c>
      <c r="L2797" s="203" t="s">
        <v>459</v>
      </c>
      <c r="M2797" s="203" t="s">
        <v>7116</v>
      </c>
      <c r="N2797" t="s">
        <v>7117</v>
      </c>
    </row>
    <row r="2798" spans="1:14" x14ac:dyDescent="0.2">
      <c r="A2798" s="246">
        <v>45080</v>
      </c>
      <c r="B2798" s="203" t="s">
        <v>541</v>
      </c>
      <c r="C2798" s="106">
        <v>6615.1</v>
      </c>
      <c r="D2798" s="203" t="s">
        <v>452</v>
      </c>
      <c r="E2798" s="203" t="s">
        <v>7139</v>
      </c>
      <c r="F2798" t="s">
        <v>2936</v>
      </c>
      <c r="G2798" s="230"/>
      <c r="H2798" s="293">
        <v>-32</v>
      </c>
      <c r="I2798" s="203">
        <v>1547</v>
      </c>
      <c r="J2798" s="204" t="s">
        <v>2937</v>
      </c>
      <c r="K2798" s="203">
        <v>1856.4</v>
      </c>
      <c r="L2798" s="203" t="s">
        <v>459</v>
      </c>
      <c r="M2798" s="203" t="s">
        <v>7116</v>
      </c>
      <c r="N2798" t="s">
        <v>7117</v>
      </c>
    </row>
    <row r="2799" spans="1:14" x14ac:dyDescent="0.2">
      <c r="A2799" s="246">
        <v>45089</v>
      </c>
      <c r="B2799" s="203" t="s">
        <v>541</v>
      </c>
      <c r="C2799" s="106">
        <v>6637.1</v>
      </c>
      <c r="D2799" s="203" t="s">
        <v>452</v>
      </c>
      <c r="E2799" s="203" t="s">
        <v>7139</v>
      </c>
      <c r="F2799" t="s">
        <v>2936</v>
      </c>
      <c r="G2799" s="230"/>
      <c r="H2799" s="293">
        <v>2</v>
      </c>
      <c r="I2799" s="203">
        <v>1547</v>
      </c>
      <c r="J2799" s="204" t="s">
        <v>2937</v>
      </c>
      <c r="K2799" s="203">
        <v>1856.4</v>
      </c>
      <c r="L2799" s="203" t="s">
        <v>459</v>
      </c>
      <c r="M2799" s="203" t="s">
        <v>7116</v>
      </c>
      <c r="N2799" t="s">
        <v>7117</v>
      </c>
    </row>
    <row r="2800" spans="1:14" x14ac:dyDescent="0.2">
      <c r="A2800" s="246">
        <v>45090</v>
      </c>
      <c r="B2800" s="203" t="s">
        <v>541</v>
      </c>
      <c r="C2800" s="106">
        <v>6637.1</v>
      </c>
      <c r="D2800" s="203" t="s">
        <v>452</v>
      </c>
      <c r="E2800" s="203" t="s">
        <v>7139</v>
      </c>
      <c r="F2800" t="s">
        <v>2936</v>
      </c>
      <c r="G2800" s="230"/>
      <c r="H2800" s="293">
        <v>2</v>
      </c>
      <c r="I2800" s="203">
        <v>1547</v>
      </c>
      <c r="J2800" s="204" t="s">
        <v>2937</v>
      </c>
      <c r="K2800" s="203">
        <v>1856.4</v>
      </c>
      <c r="L2800" s="203" t="s">
        <v>459</v>
      </c>
      <c r="M2800" s="203" t="s">
        <v>7116</v>
      </c>
      <c r="N2800" t="s">
        <v>7117</v>
      </c>
    </row>
    <row r="2801" spans="1:14" x14ac:dyDescent="0.2">
      <c r="A2801" s="246">
        <v>45091</v>
      </c>
      <c r="B2801" s="203" t="s">
        <v>541</v>
      </c>
      <c r="C2801" s="106">
        <v>6637.1</v>
      </c>
      <c r="D2801" s="203" t="s">
        <v>452</v>
      </c>
      <c r="E2801" s="203" t="s">
        <v>7139</v>
      </c>
      <c r="F2801" t="s">
        <v>2936</v>
      </c>
      <c r="G2801" s="230"/>
      <c r="H2801" s="293">
        <v>2</v>
      </c>
      <c r="I2801" s="203">
        <v>1547</v>
      </c>
      <c r="J2801" s="204" t="s">
        <v>2937</v>
      </c>
      <c r="K2801" s="203">
        <v>1856.4</v>
      </c>
      <c r="L2801" s="203" t="s">
        <v>459</v>
      </c>
      <c r="M2801" s="203" t="s">
        <v>7116</v>
      </c>
      <c r="N2801" t="s">
        <v>7117</v>
      </c>
    </row>
    <row r="2802" spans="1:14" x14ac:dyDescent="0.2">
      <c r="A2802" s="246">
        <v>45092</v>
      </c>
      <c r="B2802" s="203" t="s">
        <v>541</v>
      </c>
      <c r="C2802" s="106">
        <v>6637.1</v>
      </c>
      <c r="D2802" s="203" t="s">
        <v>452</v>
      </c>
      <c r="E2802" s="203" t="s">
        <v>7139</v>
      </c>
      <c r="F2802" t="s">
        <v>2936</v>
      </c>
      <c r="G2802" s="230"/>
      <c r="H2802" s="293">
        <v>2</v>
      </c>
      <c r="I2802" s="203">
        <v>1547</v>
      </c>
      <c r="J2802" s="204" t="s">
        <v>2937</v>
      </c>
      <c r="K2802" s="203">
        <v>1856.4</v>
      </c>
      <c r="L2802" s="203" t="s">
        <v>459</v>
      </c>
      <c r="M2802" s="203" t="s">
        <v>7116</v>
      </c>
      <c r="N2802" t="s">
        <v>7117</v>
      </c>
    </row>
    <row r="2803" spans="1:14" x14ac:dyDescent="0.2">
      <c r="A2803" s="246">
        <v>45078</v>
      </c>
      <c r="B2803" s="203" t="s">
        <v>541</v>
      </c>
      <c r="C2803" s="106">
        <v>6637.1</v>
      </c>
      <c r="D2803" s="203" t="s">
        <v>452</v>
      </c>
      <c r="E2803" s="203" t="s">
        <v>7139</v>
      </c>
      <c r="F2803" t="s">
        <v>2936</v>
      </c>
      <c r="G2803" s="230"/>
      <c r="H2803" s="293">
        <v>2</v>
      </c>
      <c r="I2803" s="203">
        <v>1547</v>
      </c>
      <c r="J2803" s="204" t="s">
        <v>2937</v>
      </c>
      <c r="K2803" s="203">
        <v>1856.4</v>
      </c>
      <c r="L2803" s="203" t="s">
        <v>459</v>
      </c>
      <c r="M2803" s="203" t="s">
        <v>7116</v>
      </c>
      <c r="N2803" t="s">
        <v>7117</v>
      </c>
    </row>
    <row r="2804" spans="1:14" x14ac:dyDescent="0.2">
      <c r="A2804" s="246">
        <v>45079</v>
      </c>
      <c r="B2804" s="203" t="s">
        <v>541</v>
      </c>
      <c r="C2804" s="106">
        <v>6637.1</v>
      </c>
      <c r="D2804" s="203" t="s">
        <v>452</v>
      </c>
      <c r="E2804" s="203" t="s">
        <v>7139</v>
      </c>
      <c r="F2804" t="s">
        <v>2936</v>
      </c>
      <c r="G2804" s="230"/>
      <c r="H2804" s="293">
        <v>3</v>
      </c>
      <c r="I2804" s="203">
        <v>1547</v>
      </c>
      <c r="J2804" s="204" t="s">
        <v>2937</v>
      </c>
      <c r="K2804" s="203">
        <v>1856.4</v>
      </c>
      <c r="L2804" s="203" t="s">
        <v>459</v>
      </c>
      <c r="M2804" s="203" t="s">
        <v>7116</v>
      </c>
      <c r="N2804" t="s">
        <v>7117</v>
      </c>
    </row>
    <row r="2805" spans="1:14" x14ac:dyDescent="0.2">
      <c r="A2805" s="246">
        <v>45089</v>
      </c>
      <c r="B2805" s="203" t="s">
        <v>541</v>
      </c>
      <c r="C2805" s="106">
        <v>6615.1</v>
      </c>
      <c r="D2805" s="203" t="s">
        <v>452</v>
      </c>
      <c r="E2805" s="203" t="s">
        <v>7139</v>
      </c>
      <c r="F2805" t="s">
        <v>2936</v>
      </c>
      <c r="G2805" s="230"/>
      <c r="H2805" s="293">
        <v>-2</v>
      </c>
      <c r="I2805" s="203">
        <v>1547</v>
      </c>
      <c r="J2805" s="204" t="s">
        <v>2937</v>
      </c>
      <c r="K2805" s="203">
        <v>1856.4</v>
      </c>
      <c r="L2805" s="203" t="s">
        <v>459</v>
      </c>
      <c r="M2805" s="203" t="s">
        <v>7116</v>
      </c>
      <c r="N2805" t="s">
        <v>7117</v>
      </c>
    </row>
    <row r="2806" spans="1:14" x14ac:dyDescent="0.2">
      <c r="A2806" s="246">
        <v>45090</v>
      </c>
      <c r="B2806" s="203" t="s">
        <v>541</v>
      </c>
      <c r="C2806" s="106">
        <v>6615.1</v>
      </c>
      <c r="D2806" s="203" t="s">
        <v>452</v>
      </c>
      <c r="E2806" s="203" t="s">
        <v>7139</v>
      </c>
      <c r="F2806" t="s">
        <v>2936</v>
      </c>
      <c r="G2806" s="230"/>
      <c r="H2806" s="293">
        <v>-2</v>
      </c>
      <c r="I2806" s="203">
        <v>1547</v>
      </c>
      <c r="J2806" s="204" t="s">
        <v>2937</v>
      </c>
      <c r="K2806" s="203">
        <v>1856.4</v>
      </c>
      <c r="L2806" s="203" t="s">
        <v>459</v>
      </c>
      <c r="M2806" s="203" t="s">
        <v>7116</v>
      </c>
      <c r="N2806" t="s">
        <v>7117</v>
      </c>
    </row>
    <row r="2807" spans="1:14" x14ac:dyDescent="0.2">
      <c r="A2807" s="246">
        <v>45091</v>
      </c>
      <c r="B2807" s="203" t="s">
        <v>541</v>
      </c>
      <c r="C2807" s="106">
        <v>6615.1</v>
      </c>
      <c r="D2807" s="203" t="s">
        <v>452</v>
      </c>
      <c r="E2807" s="203" t="s">
        <v>7139</v>
      </c>
      <c r="F2807" t="s">
        <v>2936</v>
      </c>
      <c r="G2807" s="230"/>
      <c r="H2807" s="293">
        <v>-2</v>
      </c>
      <c r="I2807" s="203">
        <v>1547</v>
      </c>
      <c r="J2807" s="204" t="s">
        <v>2937</v>
      </c>
      <c r="K2807" s="203">
        <v>1856.4</v>
      </c>
      <c r="L2807" s="203" t="s">
        <v>459</v>
      </c>
      <c r="M2807" s="203" t="s">
        <v>7116</v>
      </c>
      <c r="N2807" t="s">
        <v>7117</v>
      </c>
    </row>
    <row r="2808" spans="1:14" x14ac:dyDescent="0.2">
      <c r="A2808" s="246">
        <v>45092</v>
      </c>
      <c r="B2808" s="203" t="s">
        <v>541</v>
      </c>
      <c r="C2808" s="106">
        <v>6615.1</v>
      </c>
      <c r="D2808" s="203" t="s">
        <v>452</v>
      </c>
      <c r="E2808" s="203" t="s">
        <v>7139</v>
      </c>
      <c r="F2808" t="s">
        <v>2936</v>
      </c>
      <c r="G2808" s="230"/>
      <c r="H2808" s="293">
        <v>-2</v>
      </c>
      <c r="I2808" s="203">
        <v>1547</v>
      </c>
      <c r="J2808" s="204" t="s">
        <v>2937</v>
      </c>
      <c r="K2808" s="203">
        <v>1856.4</v>
      </c>
      <c r="L2808" s="203" t="s">
        <v>459</v>
      </c>
      <c r="M2808" s="203" t="s">
        <v>7116</v>
      </c>
      <c r="N2808" t="s">
        <v>7117</v>
      </c>
    </row>
    <row r="2809" spans="1:14" x14ac:dyDescent="0.2">
      <c r="A2809" s="246">
        <v>45080</v>
      </c>
      <c r="B2809" s="203" t="s">
        <v>541</v>
      </c>
      <c r="C2809" s="106">
        <v>6637.1</v>
      </c>
      <c r="D2809" s="203" t="s">
        <v>452</v>
      </c>
      <c r="E2809" s="203" t="s">
        <v>7139</v>
      </c>
      <c r="F2809" t="s">
        <v>2936</v>
      </c>
      <c r="G2809" s="230"/>
      <c r="H2809" s="293">
        <v>32</v>
      </c>
      <c r="I2809" s="203">
        <v>1547</v>
      </c>
      <c r="J2809" s="204" t="s">
        <v>2937</v>
      </c>
      <c r="K2809" s="203">
        <v>1856.4</v>
      </c>
      <c r="L2809" s="203" t="s">
        <v>459</v>
      </c>
      <c r="M2809" s="203" t="s">
        <v>7116</v>
      </c>
      <c r="N2809" t="s">
        <v>7117</v>
      </c>
    </row>
    <row r="2810" spans="1:14" x14ac:dyDescent="0.2">
      <c r="A2810" s="246">
        <v>45104</v>
      </c>
      <c r="B2810" s="203" t="s">
        <v>541</v>
      </c>
      <c r="C2810" s="106">
        <v>6637.1</v>
      </c>
      <c r="D2810" s="203" t="s">
        <v>452</v>
      </c>
      <c r="E2810" s="203" t="s">
        <v>7139</v>
      </c>
      <c r="F2810" t="s">
        <v>2936</v>
      </c>
      <c r="G2810" s="230"/>
      <c r="H2810" s="293">
        <v>4</v>
      </c>
      <c r="I2810" s="203">
        <v>1547</v>
      </c>
      <c r="J2810" s="204" t="s">
        <v>2937</v>
      </c>
      <c r="K2810" s="203">
        <v>1856.4</v>
      </c>
      <c r="L2810" s="203" t="s">
        <v>459</v>
      </c>
      <c r="M2810" s="203" t="s">
        <v>7116</v>
      </c>
      <c r="N2810" t="s">
        <v>7117</v>
      </c>
    </row>
    <row r="2811" spans="1:14" x14ac:dyDescent="0.2">
      <c r="A2811" s="246">
        <v>45105</v>
      </c>
      <c r="B2811" s="203" t="s">
        <v>541</v>
      </c>
      <c r="C2811" s="106">
        <v>6637.1</v>
      </c>
      <c r="D2811" s="203" t="s">
        <v>452</v>
      </c>
      <c r="E2811" s="203" t="s">
        <v>7139</v>
      </c>
      <c r="F2811" t="s">
        <v>2936</v>
      </c>
      <c r="G2811" s="230"/>
      <c r="H2811" s="293">
        <v>2</v>
      </c>
      <c r="I2811" s="203">
        <v>1547</v>
      </c>
      <c r="J2811" s="204" t="s">
        <v>2937</v>
      </c>
      <c r="K2811" s="203">
        <v>1856.4</v>
      </c>
      <c r="L2811" s="203" t="s">
        <v>459</v>
      </c>
      <c r="M2811" s="203" t="s">
        <v>7116</v>
      </c>
      <c r="N2811" t="s">
        <v>7117</v>
      </c>
    </row>
    <row r="2812" spans="1:14" x14ac:dyDescent="0.2">
      <c r="A2812" s="246">
        <v>45106</v>
      </c>
      <c r="B2812" s="203" t="s">
        <v>541</v>
      </c>
      <c r="C2812" s="106">
        <v>6637.1</v>
      </c>
      <c r="D2812" s="203" t="s">
        <v>452</v>
      </c>
      <c r="E2812" s="203" t="s">
        <v>7139</v>
      </c>
      <c r="F2812" t="s">
        <v>2936</v>
      </c>
      <c r="G2812" s="230"/>
      <c r="H2812" s="293">
        <v>2</v>
      </c>
      <c r="I2812" s="203">
        <v>1547</v>
      </c>
      <c r="J2812" s="204" t="s">
        <v>2937</v>
      </c>
      <c r="K2812" s="203">
        <v>1856.4</v>
      </c>
      <c r="L2812" s="203" t="s">
        <v>459</v>
      </c>
      <c r="M2812" s="203" t="s">
        <v>7116</v>
      </c>
      <c r="N2812" t="s">
        <v>7117</v>
      </c>
    </row>
    <row r="2813" spans="1:14" x14ac:dyDescent="0.2">
      <c r="A2813" s="246">
        <v>45107</v>
      </c>
      <c r="B2813" s="203" t="s">
        <v>541</v>
      </c>
      <c r="C2813" s="106">
        <v>6637.1</v>
      </c>
      <c r="D2813" s="203" t="s">
        <v>452</v>
      </c>
      <c r="E2813" s="203" t="s">
        <v>7139</v>
      </c>
      <c r="F2813" t="s">
        <v>2936</v>
      </c>
      <c r="G2813" s="230"/>
      <c r="H2813" s="293">
        <v>4</v>
      </c>
      <c r="I2813" s="203">
        <v>1547</v>
      </c>
      <c r="J2813" s="204" t="s">
        <v>2937</v>
      </c>
      <c r="K2813" s="203">
        <v>1856.4</v>
      </c>
      <c r="L2813" s="203" t="s">
        <v>459</v>
      </c>
      <c r="M2813" s="203" t="s">
        <v>7116</v>
      </c>
      <c r="N2813" t="s">
        <v>7117</v>
      </c>
    </row>
    <row r="2814" spans="1:14" x14ac:dyDescent="0.2">
      <c r="A2814" s="246">
        <v>45097</v>
      </c>
      <c r="B2814" s="203" t="s">
        <v>541</v>
      </c>
      <c r="C2814" s="106">
        <v>6615.1</v>
      </c>
      <c r="D2814" s="203" t="s">
        <v>452</v>
      </c>
      <c r="E2814" s="203" t="s">
        <v>7139</v>
      </c>
      <c r="F2814" t="s">
        <v>2936</v>
      </c>
      <c r="G2814" s="230"/>
      <c r="H2814" s="293">
        <v>-2</v>
      </c>
      <c r="I2814" s="203">
        <v>1547</v>
      </c>
      <c r="J2814" s="204" t="s">
        <v>2937</v>
      </c>
      <c r="K2814" s="203">
        <v>1856.4</v>
      </c>
      <c r="L2814" s="203" t="s">
        <v>459</v>
      </c>
      <c r="M2814" s="203" t="s">
        <v>7116</v>
      </c>
      <c r="N2814" t="s">
        <v>7117</v>
      </c>
    </row>
    <row r="2815" spans="1:14" x14ac:dyDescent="0.2">
      <c r="A2815" s="246">
        <v>45098</v>
      </c>
      <c r="B2815" s="203" t="s">
        <v>541</v>
      </c>
      <c r="C2815" s="106">
        <v>6615.1</v>
      </c>
      <c r="D2815" s="203" t="s">
        <v>452</v>
      </c>
      <c r="E2815" s="203" t="s">
        <v>7139</v>
      </c>
      <c r="F2815" t="s">
        <v>2936</v>
      </c>
      <c r="G2815" s="230"/>
      <c r="H2815" s="293">
        <v>-2</v>
      </c>
      <c r="I2815" s="203">
        <v>1547</v>
      </c>
      <c r="J2815" s="204" t="s">
        <v>2937</v>
      </c>
      <c r="K2815" s="203">
        <v>1856.4</v>
      </c>
      <c r="L2815" s="203" t="s">
        <v>459</v>
      </c>
      <c r="M2815" s="203" t="s">
        <v>7116</v>
      </c>
      <c r="N2815" t="s">
        <v>7117</v>
      </c>
    </row>
    <row r="2816" spans="1:14" x14ac:dyDescent="0.2">
      <c r="A2816" s="246">
        <v>45099</v>
      </c>
      <c r="B2816" s="203" t="s">
        <v>541</v>
      </c>
      <c r="C2816" s="106">
        <v>6615.1</v>
      </c>
      <c r="D2816" s="203" t="s">
        <v>452</v>
      </c>
      <c r="E2816" s="203" t="s">
        <v>7139</v>
      </c>
      <c r="F2816" t="s">
        <v>2936</v>
      </c>
      <c r="G2816" s="230"/>
      <c r="H2816" s="293">
        <v>-3</v>
      </c>
      <c r="I2816" s="203">
        <v>1547</v>
      </c>
      <c r="J2816" s="204" t="s">
        <v>2937</v>
      </c>
      <c r="K2816" s="203">
        <v>1856.4</v>
      </c>
      <c r="L2816" s="203" t="s">
        <v>459</v>
      </c>
      <c r="M2816" s="203" t="s">
        <v>7116</v>
      </c>
      <c r="N2816" t="s">
        <v>7117</v>
      </c>
    </row>
    <row r="2817" spans="1:14" x14ac:dyDescent="0.2">
      <c r="A2817" s="246">
        <v>45100</v>
      </c>
      <c r="B2817" s="203" t="s">
        <v>541</v>
      </c>
      <c r="C2817" s="106">
        <v>6615.1</v>
      </c>
      <c r="D2817" s="203" t="s">
        <v>452</v>
      </c>
      <c r="E2817" s="203" t="s">
        <v>7139</v>
      </c>
      <c r="F2817" t="s">
        <v>2936</v>
      </c>
      <c r="G2817" s="230"/>
      <c r="H2817" s="293">
        <v>-2</v>
      </c>
      <c r="I2817" s="203">
        <v>1547</v>
      </c>
      <c r="J2817" s="204" t="s">
        <v>2937</v>
      </c>
      <c r="K2817" s="203">
        <v>1856.4</v>
      </c>
      <c r="L2817" s="203" t="s">
        <v>459</v>
      </c>
      <c r="M2817" s="203" t="s">
        <v>7116</v>
      </c>
      <c r="N2817" t="s">
        <v>7117</v>
      </c>
    </row>
    <row r="2818" spans="1:14" x14ac:dyDescent="0.2">
      <c r="A2818" s="246">
        <v>45093</v>
      </c>
      <c r="B2818" s="203" t="s">
        <v>541</v>
      </c>
      <c r="C2818" s="106">
        <v>6615.1</v>
      </c>
      <c r="D2818" s="203" t="s">
        <v>452</v>
      </c>
      <c r="E2818" s="203" t="s">
        <v>7139</v>
      </c>
      <c r="F2818" t="s">
        <v>2936</v>
      </c>
      <c r="G2818" s="230"/>
      <c r="H2818" s="293">
        <v>-4</v>
      </c>
      <c r="I2818" s="203">
        <v>1547</v>
      </c>
      <c r="J2818" s="204" t="s">
        <v>2937</v>
      </c>
      <c r="K2818" s="203">
        <v>1856.4</v>
      </c>
      <c r="L2818" s="203" t="s">
        <v>459</v>
      </c>
      <c r="M2818" s="203" t="s">
        <v>7116</v>
      </c>
      <c r="N2818" t="s">
        <v>7117</v>
      </c>
    </row>
    <row r="2819" spans="1:14" x14ac:dyDescent="0.2">
      <c r="A2819" s="246">
        <v>45093</v>
      </c>
      <c r="B2819" s="203" t="s">
        <v>541</v>
      </c>
      <c r="C2819" s="106">
        <v>6637.1</v>
      </c>
      <c r="D2819" s="203" t="s">
        <v>452</v>
      </c>
      <c r="E2819" s="203" t="s">
        <v>7139</v>
      </c>
      <c r="F2819" t="s">
        <v>2936</v>
      </c>
      <c r="G2819" s="230"/>
      <c r="H2819" s="293">
        <v>4</v>
      </c>
      <c r="I2819" s="203">
        <v>1547</v>
      </c>
      <c r="J2819" s="204" t="s">
        <v>2937</v>
      </c>
      <c r="K2819" s="203">
        <v>1856.4</v>
      </c>
      <c r="L2819" s="203" t="s">
        <v>459</v>
      </c>
      <c r="M2819" s="203" t="s">
        <v>7116</v>
      </c>
      <c r="N2819" t="s">
        <v>7117</v>
      </c>
    </row>
    <row r="2820" spans="1:14" x14ac:dyDescent="0.2">
      <c r="A2820" s="246">
        <v>45097</v>
      </c>
      <c r="B2820" s="203" t="s">
        <v>541</v>
      </c>
      <c r="C2820" s="106">
        <v>6637.1</v>
      </c>
      <c r="D2820" s="203" t="s">
        <v>452</v>
      </c>
      <c r="E2820" s="203" t="s">
        <v>7139</v>
      </c>
      <c r="F2820" t="s">
        <v>2936</v>
      </c>
      <c r="G2820" s="230"/>
      <c r="H2820" s="293">
        <v>2</v>
      </c>
      <c r="I2820" s="203">
        <v>1547</v>
      </c>
      <c r="J2820" s="204" t="s">
        <v>2937</v>
      </c>
      <c r="K2820" s="203">
        <v>1856.4</v>
      </c>
      <c r="L2820" s="203" t="s">
        <v>459</v>
      </c>
      <c r="M2820" s="203" t="s">
        <v>7116</v>
      </c>
      <c r="N2820" t="s">
        <v>7117</v>
      </c>
    </row>
    <row r="2821" spans="1:14" x14ac:dyDescent="0.2">
      <c r="A2821" s="246">
        <v>45098</v>
      </c>
      <c r="B2821" s="203" t="s">
        <v>541</v>
      </c>
      <c r="C2821" s="106">
        <v>6637.1</v>
      </c>
      <c r="D2821" s="203" t="s">
        <v>452</v>
      </c>
      <c r="E2821" s="203" t="s">
        <v>7139</v>
      </c>
      <c r="F2821" t="s">
        <v>2936</v>
      </c>
      <c r="G2821" s="230"/>
      <c r="H2821" s="293">
        <v>2</v>
      </c>
      <c r="I2821" s="203">
        <v>1547</v>
      </c>
      <c r="J2821" s="204" t="s">
        <v>2937</v>
      </c>
      <c r="K2821" s="203">
        <v>1856.4</v>
      </c>
      <c r="L2821" s="203" t="s">
        <v>459</v>
      </c>
      <c r="M2821" s="203" t="s">
        <v>7116</v>
      </c>
      <c r="N2821" t="s">
        <v>7117</v>
      </c>
    </row>
    <row r="2822" spans="1:14" x14ac:dyDescent="0.2">
      <c r="A2822" s="246">
        <v>45099</v>
      </c>
      <c r="B2822" s="203" t="s">
        <v>541</v>
      </c>
      <c r="C2822" s="106">
        <v>6637.1</v>
      </c>
      <c r="D2822" s="203" t="s">
        <v>452</v>
      </c>
      <c r="E2822" s="203" t="s">
        <v>7139</v>
      </c>
      <c r="F2822" t="s">
        <v>2936</v>
      </c>
      <c r="G2822" s="230"/>
      <c r="H2822" s="293">
        <v>3</v>
      </c>
      <c r="I2822" s="203">
        <v>1547</v>
      </c>
      <c r="J2822" s="204" t="s">
        <v>2937</v>
      </c>
      <c r="K2822" s="203">
        <v>1856.4</v>
      </c>
      <c r="L2822" s="203" t="s">
        <v>459</v>
      </c>
      <c r="M2822" s="203" t="s">
        <v>7116</v>
      </c>
      <c r="N2822" t="s">
        <v>7117</v>
      </c>
    </row>
    <row r="2823" spans="1:14" x14ac:dyDescent="0.2">
      <c r="A2823" s="246">
        <v>45100</v>
      </c>
      <c r="B2823" s="203" t="s">
        <v>541</v>
      </c>
      <c r="C2823" s="106">
        <v>6637.1</v>
      </c>
      <c r="D2823" s="203" t="s">
        <v>452</v>
      </c>
      <c r="E2823" s="203" t="s">
        <v>7139</v>
      </c>
      <c r="F2823" t="s">
        <v>2936</v>
      </c>
      <c r="G2823" s="230"/>
      <c r="H2823" s="293">
        <v>2</v>
      </c>
      <c r="I2823" s="203">
        <v>1547</v>
      </c>
      <c r="J2823" s="204" t="s">
        <v>2937</v>
      </c>
      <c r="K2823" s="203">
        <v>1856.4</v>
      </c>
      <c r="L2823" s="203" t="s">
        <v>459</v>
      </c>
      <c r="M2823" s="203" t="s">
        <v>7116</v>
      </c>
      <c r="N2823" t="s">
        <v>7117</v>
      </c>
    </row>
    <row r="2824" spans="1:14" x14ac:dyDescent="0.2">
      <c r="A2824" s="246">
        <v>45104</v>
      </c>
      <c r="B2824" s="203" t="s">
        <v>541</v>
      </c>
      <c r="C2824" s="106">
        <v>6615.1</v>
      </c>
      <c r="D2824" s="203" t="s">
        <v>452</v>
      </c>
      <c r="E2824" s="203" t="s">
        <v>7139</v>
      </c>
      <c r="F2824" t="s">
        <v>2936</v>
      </c>
      <c r="G2824" s="230"/>
      <c r="H2824" s="293">
        <v>-4</v>
      </c>
      <c r="I2824" s="203">
        <v>1547</v>
      </c>
      <c r="J2824" s="204" t="s">
        <v>2937</v>
      </c>
      <c r="K2824" s="203">
        <v>1856.4</v>
      </c>
      <c r="L2824" s="203" t="s">
        <v>459</v>
      </c>
      <c r="M2824" s="203" t="s">
        <v>7116</v>
      </c>
      <c r="N2824" t="s">
        <v>7117</v>
      </c>
    </row>
    <row r="2825" spans="1:14" x14ac:dyDescent="0.2">
      <c r="A2825" s="246">
        <v>45105</v>
      </c>
      <c r="B2825" s="203" t="s">
        <v>541</v>
      </c>
      <c r="C2825" s="106">
        <v>6615.1</v>
      </c>
      <c r="D2825" s="203" t="s">
        <v>452</v>
      </c>
      <c r="E2825" s="203" t="s">
        <v>7139</v>
      </c>
      <c r="F2825" t="s">
        <v>2936</v>
      </c>
      <c r="G2825" s="230"/>
      <c r="H2825" s="293">
        <v>-2</v>
      </c>
      <c r="I2825" s="203">
        <v>1547</v>
      </c>
      <c r="J2825" s="204" t="s">
        <v>2937</v>
      </c>
      <c r="K2825" s="203">
        <v>1856.4</v>
      </c>
      <c r="L2825" s="203" t="s">
        <v>459</v>
      </c>
      <c r="M2825" s="203" t="s">
        <v>7116</v>
      </c>
      <c r="N2825" t="s">
        <v>7117</v>
      </c>
    </row>
    <row r="2826" spans="1:14" x14ac:dyDescent="0.2">
      <c r="A2826" s="246">
        <v>45106</v>
      </c>
      <c r="B2826" s="203" t="s">
        <v>541</v>
      </c>
      <c r="C2826" s="106">
        <v>6615.1</v>
      </c>
      <c r="D2826" s="203" t="s">
        <v>452</v>
      </c>
      <c r="E2826" s="203" t="s">
        <v>7139</v>
      </c>
      <c r="F2826" t="s">
        <v>2936</v>
      </c>
      <c r="G2826" s="230"/>
      <c r="H2826" s="293">
        <v>-2</v>
      </c>
      <c r="I2826" s="203">
        <v>1547</v>
      </c>
      <c r="J2826" s="204" t="s">
        <v>2937</v>
      </c>
      <c r="K2826" s="203">
        <v>1856.4</v>
      </c>
      <c r="L2826" s="203" t="s">
        <v>459</v>
      </c>
      <c r="M2826" s="203" t="s">
        <v>7116</v>
      </c>
      <c r="N2826" t="s">
        <v>7117</v>
      </c>
    </row>
    <row r="2827" spans="1:14" x14ac:dyDescent="0.2">
      <c r="A2827" s="246">
        <v>45107</v>
      </c>
      <c r="B2827" s="203" t="s">
        <v>541</v>
      </c>
      <c r="C2827" s="106">
        <v>6615.1</v>
      </c>
      <c r="D2827" s="203" t="s">
        <v>452</v>
      </c>
      <c r="E2827" s="203" t="s">
        <v>7139</v>
      </c>
      <c r="F2827" t="s">
        <v>2936</v>
      </c>
      <c r="G2827" s="230"/>
      <c r="H2827" s="293">
        <v>-4</v>
      </c>
      <c r="I2827" s="203">
        <v>1547</v>
      </c>
      <c r="J2827" s="204" t="s">
        <v>2937</v>
      </c>
      <c r="K2827" s="203">
        <v>1856.4</v>
      </c>
      <c r="L2827" s="203" t="s">
        <v>459</v>
      </c>
      <c r="M2827" s="203" t="s">
        <v>7116</v>
      </c>
      <c r="N2827" t="s">
        <v>7117</v>
      </c>
    </row>
    <row r="2828" spans="1:14" x14ac:dyDescent="0.2">
      <c r="A2828" s="246">
        <v>45085</v>
      </c>
      <c r="B2828" s="203" t="s">
        <v>541</v>
      </c>
      <c r="C2828" s="106">
        <v>6615.1</v>
      </c>
      <c r="D2828" s="203" t="s">
        <v>452</v>
      </c>
      <c r="E2828" s="203" t="s">
        <v>7126</v>
      </c>
      <c r="F2828" t="s">
        <v>3304</v>
      </c>
      <c r="G2828" s="230"/>
      <c r="H2828" s="293">
        <v>-2.5</v>
      </c>
      <c r="I2828" s="203">
        <v>877</v>
      </c>
      <c r="J2828" s="204" t="s">
        <v>2937</v>
      </c>
      <c r="K2828" s="203">
        <v>1052.4000000000001</v>
      </c>
      <c r="L2828" s="203" t="s">
        <v>459</v>
      </c>
      <c r="M2828" s="203" t="s">
        <v>7116</v>
      </c>
      <c r="N2828" t="s">
        <v>7117</v>
      </c>
    </row>
    <row r="2829" spans="1:14" x14ac:dyDescent="0.2">
      <c r="A2829" s="246">
        <v>45086</v>
      </c>
      <c r="B2829" s="203" t="s">
        <v>541</v>
      </c>
      <c r="C2829" s="106">
        <v>6615.1</v>
      </c>
      <c r="D2829" s="203" t="s">
        <v>452</v>
      </c>
      <c r="E2829" s="203" t="s">
        <v>7126</v>
      </c>
      <c r="F2829" t="s">
        <v>3304</v>
      </c>
      <c r="G2829" s="230"/>
      <c r="H2829" s="293">
        <v>-6</v>
      </c>
      <c r="I2829" s="203">
        <v>877</v>
      </c>
      <c r="J2829" s="204" t="s">
        <v>2937</v>
      </c>
      <c r="K2829" s="203">
        <v>1052.4000000000001</v>
      </c>
      <c r="L2829" s="203" t="s">
        <v>459</v>
      </c>
      <c r="M2829" s="203" t="s">
        <v>7116</v>
      </c>
      <c r="N2829" t="s">
        <v>7117</v>
      </c>
    </row>
    <row r="2830" spans="1:14" x14ac:dyDescent="0.2">
      <c r="A2830" s="246">
        <v>45085</v>
      </c>
      <c r="B2830" s="203" t="s">
        <v>541</v>
      </c>
      <c r="C2830" s="106">
        <v>6637.1</v>
      </c>
      <c r="D2830" s="203" t="s">
        <v>452</v>
      </c>
      <c r="E2830" s="203" t="s">
        <v>7126</v>
      </c>
      <c r="F2830" t="s">
        <v>3304</v>
      </c>
      <c r="G2830" s="230"/>
      <c r="H2830" s="293">
        <v>2.5</v>
      </c>
      <c r="I2830" s="203">
        <v>877</v>
      </c>
      <c r="J2830" s="204" t="s">
        <v>2937</v>
      </c>
      <c r="K2830" s="203">
        <v>1052.4000000000001</v>
      </c>
      <c r="L2830" s="203" t="s">
        <v>459</v>
      </c>
      <c r="M2830" s="203" t="s">
        <v>7116</v>
      </c>
      <c r="N2830" t="s">
        <v>7117</v>
      </c>
    </row>
    <row r="2831" spans="1:14" x14ac:dyDescent="0.2">
      <c r="A2831" s="246">
        <v>45086</v>
      </c>
      <c r="B2831" s="203" t="s">
        <v>541</v>
      </c>
      <c r="C2831" s="106">
        <v>6637.1</v>
      </c>
      <c r="D2831" s="203" t="s">
        <v>452</v>
      </c>
      <c r="E2831" s="203" t="s">
        <v>7126</v>
      </c>
      <c r="F2831" t="s">
        <v>3304</v>
      </c>
      <c r="G2831" s="230"/>
      <c r="H2831" s="293">
        <v>6</v>
      </c>
      <c r="I2831" s="203">
        <v>877</v>
      </c>
      <c r="J2831" s="204" t="s">
        <v>2937</v>
      </c>
      <c r="K2831" s="203">
        <v>1052.4000000000001</v>
      </c>
      <c r="L2831" s="203" t="s">
        <v>459</v>
      </c>
      <c r="M2831" s="203" t="s">
        <v>7116</v>
      </c>
      <c r="N2831" t="s">
        <v>7117</v>
      </c>
    </row>
    <row r="2832" spans="1:14" x14ac:dyDescent="0.2">
      <c r="A2832" s="246">
        <v>45078</v>
      </c>
      <c r="B2832" s="203" t="s">
        <v>541</v>
      </c>
      <c r="C2832" s="106">
        <v>6615.1</v>
      </c>
      <c r="D2832" s="203" t="s">
        <v>452</v>
      </c>
      <c r="E2832" s="203" t="s">
        <v>7126</v>
      </c>
      <c r="F2832" t="s">
        <v>3304</v>
      </c>
      <c r="G2832" s="230"/>
      <c r="H2832" s="293">
        <v>-8</v>
      </c>
      <c r="I2832" s="203">
        <v>877</v>
      </c>
      <c r="J2832" s="204" t="s">
        <v>2937</v>
      </c>
      <c r="K2832" s="203">
        <v>1052.4000000000001</v>
      </c>
      <c r="L2832" s="203" t="s">
        <v>459</v>
      </c>
      <c r="M2832" s="203" t="s">
        <v>7116</v>
      </c>
      <c r="N2832" t="s">
        <v>7117</v>
      </c>
    </row>
    <row r="2833" spans="1:14" x14ac:dyDescent="0.2">
      <c r="A2833" s="246">
        <v>45079</v>
      </c>
      <c r="B2833" s="203" t="s">
        <v>541</v>
      </c>
      <c r="C2833" s="106">
        <v>6615.1</v>
      </c>
      <c r="D2833" s="203" t="s">
        <v>452</v>
      </c>
      <c r="E2833" s="203" t="s">
        <v>7126</v>
      </c>
      <c r="F2833" t="s">
        <v>3304</v>
      </c>
      <c r="G2833" s="230"/>
      <c r="H2833" s="293">
        <v>-3.5</v>
      </c>
      <c r="I2833" s="203">
        <v>877</v>
      </c>
      <c r="J2833" s="204" t="s">
        <v>2937</v>
      </c>
      <c r="K2833" s="203">
        <v>1052.4000000000001</v>
      </c>
      <c r="L2833" s="203" t="s">
        <v>459</v>
      </c>
      <c r="M2833" s="203" t="s">
        <v>7116</v>
      </c>
      <c r="N2833" t="s">
        <v>7117</v>
      </c>
    </row>
    <row r="2834" spans="1:14" x14ac:dyDescent="0.2">
      <c r="A2834" s="246">
        <v>45080</v>
      </c>
      <c r="B2834" s="203" t="s">
        <v>541</v>
      </c>
      <c r="C2834" s="106">
        <v>6615.1</v>
      </c>
      <c r="D2834" s="203" t="s">
        <v>452</v>
      </c>
      <c r="E2834" s="203" t="s">
        <v>7126</v>
      </c>
      <c r="F2834" t="s">
        <v>3304</v>
      </c>
      <c r="G2834" s="230"/>
      <c r="H2834" s="293">
        <v>-34</v>
      </c>
      <c r="I2834" s="203">
        <v>877</v>
      </c>
      <c r="J2834" s="204" t="s">
        <v>2937</v>
      </c>
      <c r="K2834" s="203">
        <v>1052.4000000000001</v>
      </c>
      <c r="L2834" s="203" t="s">
        <v>459</v>
      </c>
      <c r="M2834" s="203" t="s">
        <v>7116</v>
      </c>
      <c r="N2834" t="s">
        <v>7117</v>
      </c>
    </row>
    <row r="2835" spans="1:14" x14ac:dyDescent="0.2">
      <c r="A2835" s="246">
        <v>45080</v>
      </c>
      <c r="B2835" s="203" t="s">
        <v>541</v>
      </c>
      <c r="C2835" s="106">
        <v>6637.1</v>
      </c>
      <c r="D2835" s="203" t="s">
        <v>452</v>
      </c>
      <c r="E2835" s="203" t="s">
        <v>7126</v>
      </c>
      <c r="F2835" t="s">
        <v>3304</v>
      </c>
      <c r="G2835" s="230"/>
      <c r="H2835" s="293">
        <v>34</v>
      </c>
      <c r="I2835" s="203">
        <v>877</v>
      </c>
      <c r="J2835" s="204" t="s">
        <v>2937</v>
      </c>
      <c r="K2835" s="203">
        <v>1052.4000000000001</v>
      </c>
      <c r="L2835" s="203" t="s">
        <v>459</v>
      </c>
      <c r="M2835" s="203" t="s">
        <v>7116</v>
      </c>
      <c r="N2835" t="s">
        <v>7117</v>
      </c>
    </row>
    <row r="2836" spans="1:14" x14ac:dyDescent="0.2">
      <c r="A2836" s="246">
        <v>45078</v>
      </c>
      <c r="B2836" s="203" t="s">
        <v>541</v>
      </c>
      <c r="C2836" s="106">
        <v>6637.1</v>
      </c>
      <c r="D2836" s="203" t="s">
        <v>452</v>
      </c>
      <c r="E2836" s="203" t="s">
        <v>7126</v>
      </c>
      <c r="F2836" t="s">
        <v>3304</v>
      </c>
      <c r="G2836" s="230"/>
      <c r="H2836" s="293">
        <v>8</v>
      </c>
      <c r="I2836" s="203">
        <v>877</v>
      </c>
      <c r="J2836" s="204" t="s">
        <v>2937</v>
      </c>
      <c r="K2836" s="203">
        <v>1052.4000000000001</v>
      </c>
      <c r="L2836" s="203" t="s">
        <v>459</v>
      </c>
      <c r="M2836" s="203" t="s">
        <v>7116</v>
      </c>
      <c r="N2836" t="s">
        <v>7117</v>
      </c>
    </row>
    <row r="2837" spans="1:14" x14ac:dyDescent="0.2">
      <c r="A2837" s="246">
        <v>45079</v>
      </c>
      <c r="B2837" s="203" t="s">
        <v>541</v>
      </c>
      <c r="C2837" s="106">
        <v>6637.1</v>
      </c>
      <c r="D2837" s="203" t="s">
        <v>452</v>
      </c>
      <c r="E2837" s="203" t="s">
        <v>7126</v>
      </c>
      <c r="F2837" t="s">
        <v>3304</v>
      </c>
      <c r="G2837" s="230"/>
      <c r="H2837" s="293">
        <v>3.5</v>
      </c>
      <c r="I2837" s="203">
        <v>877</v>
      </c>
      <c r="J2837" s="204" t="s">
        <v>2937</v>
      </c>
      <c r="K2837" s="203">
        <v>1052.4000000000001</v>
      </c>
      <c r="L2837" s="203" t="s">
        <v>459</v>
      </c>
      <c r="M2837" s="203" t="s">
        <v>7116</v>
      </c>
      <c r="N2837" t="s">
        <v>7117</v>
      </c>
    </row>
    <row r="2838" spans="1:14" x14ac:dyDescent="0.2">
      <c r="A2838" s="246">
        <v>45093</v>
      </c>
      <c r="B2838" s="203" t="s">
        <v>541</v>
      </c>
      <c r="C2838" s="106">
        <v>6637.1</v>
      </c>
      <c r="D2838" s="203" t="s">
        <v>452</v>
      </c>
      <c r="E2838" s="203" t="s">
        <v>7126</v>
      </c>
      <c r="F2838" t="s">
        <v>3304</v>
      </c>
      <c r="G2838" s="230"/>
      <c r="H2838" s="293">
        <v>3</v>
      </c>
      <c r="I2838" s="203">
        <v>877</v>
      </c>
      <c r="J2838" s="204" t="s">
        <v>2937</v>
      </c>
      <c r="K2838" s="203">
        <v>1052.4000000000001</v>
      </c>
      <c r="L2838" s="203" t="s">
        <v>459</v>
      </c>
      <c r="M2838" s="203" t="s">
        <v>7116</v>
      </c>
      <c r="N2838" t="s">
        <v>7117</v>
      </c>
    </row>
    <row r="2839" spans="1:14" x14ac:dyDescent="0.2">
      <c r="A2839" s="246">
        <v>45103</v>
      </c>
      <c r="B2839" s="203" t="s">
        <v>541</v>
      </c>
      <c r="C2839" s="106">
        <v>6615.1</v>
      </c>
      <c r="D2839" s="203" t="s">
        <v>452</v>
      </c>
      <c r="E2839" s="203" t="s">
        <v>7126</v>
      </c>
      <c r="F2839" t="s">
        <v>3304</v>
      </c>
      <c r="G2839" s="230"/>
      <c r="H2839" s="293">
        <v>-3.5</v>
      </c>
      <c r="I2839" s="203">
        <v>877</v>
      </c>
      <c r="J2839" s="204" t="s">
        <v>2937</v>
      </c>
      <c r="K2839" s="203">
        <v>1052.4000000000001</v>
      </c>
      <c r="L2839" s="203" t="s">
        <v>459</v>
      </c>
      <c r="M2839" s="203" t="s">
        <v>7116</v>
      </c>
      <c r="N2839" t="s">
        <v>7117</v>
      </c>
    </row>
    <row r="2840" spans="1:14" x14ac:dyDescent="0.2">
      <c r="A2840" s="246">
        <v>45104</v>
      </c>
      <c r="B2840" s="203" t="s">
        <v>541</v>
      </c>
      <c r="C2840" s="106">
        <v>6615.1</v>
      </c>
      <c r="D2840" s="203" t="s">
        <v>452</v>
      </c>
      <c r="E2840" s="203" t="s">
        <v>7126</v>
      </c>
      <c r="F2840" t="s">
        <v>3304</v>
      </c>
      <c r="G2840" s="230"/>
      <c r="H2840" s="293">
        <v>-2</v>
      </c>
      <c r="I2840" s="203">
        <v>877</v>
      </c>
      <c r="J2840" s="204" t="s">
        <v>2937</v>
      </c>
      <c r="K2840" s="203">
        <v>1052.4000000000001</v>
      </c>
      <c r="L2840" s="203" t="s">
        <v>459</v>
      </c>
      <c r="M2840" s="203" t="s">
        <v>7116</v>
      </c>
      <c r="N2840" t="s">
        <v>7117</v>
      </c>
    </row>
    <row r="2841" spans="1:14" x14ac:dyDescent="0.2">
      <c r="A2841" s="246">
        <v>45105</v>
      </c>
      <c r="B2841" s="203" t="s">
        <v>541</v>
      </c>
      <c r="C2841" s="106">
        <v>6615.1</v>
      </c>
      <c r="D2841" s="203" t="s">
        <v>452</v>
      </c>
      <c r="E2841" s="203" t="s">
        <v>7126</v>
      </c>
      <c r="F2841" t="s">
        <v>3304</v>
      </c>
      <c r="G2841" s="230"/>
      <c r="H2841" s="293">
        <v>-3</v>
      </c>
      <c r="I2841" s="203">
        <v>877</v>
      </c>
      <c r="J2841" s="204" t="s">
        <v>2937</v>
      </c>
      <c r="K2841" s="203">
        <v>1052.4000000000001</v>
      </c>
      <c r="L2841" s="203" t="s">
        <v>459</v>
      </c>
      <c r="M2841" s="203" t="s">
        <v>7116</v>
      </c>
      <c r="N2841" t="s">
        <v>7117</v>
      </c>
    </row>
    <row r="2842" spans="1:14" x14ac:dyDescent="0.2">
      <c r="A2842" s="246">
        <v>45106</v>
      </c>
      <c r="B2842" s="203" t="s">
        <v>541</v>
      </c>
      <c r="C2842" s="106">
        <v>6615.1</v>
      </c>
      <c r="D2842" s="203" t="s">
        <v>452</v>
      </c>
      <c r="E2842" s="203" t="s">
        <v>7126</v>
      </c>
      <c r="F2842" t="s">
        <v>3304</v>
      </c>
      <c r="G2842" s="230"/>
      <c r="H2842" s="293">
        <v>-4</v>
      </c>
      <c r="I2842" s="203">
        <v>877</v>
      </c>
      <c r="J2842" s="204" t="s">
        <v>2937</v>
      </c>
      <c r="K2842" s="203">
        <v>1052.4000000000001</v>
      </c>
      <c r="L2842" s="203" t="s">
        <v>459</v>
      </c>
      <c r="M2842" s="203" t="s">
        <v>7116</v>
      </c>
      <c r="N2842" t="s">
        <v>7117</v>
      </c>
    </row>
    <row r="2843" spans="1:14" x14ac:dyDescent="0.2">
      <c r="A2843" s="246">
        <v>45107</v>
      </c>
      <c r="B2843" s="203" t="s">
        <v>541</v>
      </c>
      <c r="C2843" s="106">
        <v>6615.1</v>
      </c>
      <c r="D2843" s="203" t="s">
        <v>452</v>
      </c>
      <c r="E2843" s="203" t="s">
        <v>7126</v>
      </c>
      <c r="F2843" t="s">
        <v>3304</v>
      </c>
      <c r="G2843" s="230"/>
      <c r="H2843" s="293">
        <v>-3</v>
      </c>
      <c r="I2843" s="203">
        <v>877</v>
      </c>
      <c r="J2843" s="204" t="s">
        <v>2937</v>
      </c>
      <c r="K2843" s="203">
        <v>1052.4000000000001</v>
      </c>
      <c r="L2843" s="203" t="s">
        <v>459</v>
      </c>
      <c r="M2843" s="203" t="s">
        <v>7116</v>
      </c>
      <c r="N2843" t="s">
        <v>7117</v>
      </c>
    </row>
    <row r="2844" spans="1:14" x14ac:dyDescent="0.2">
      <c r="A2844" s="246">
        <v>45093</v>
      </c>
      <c r="B2844" s="203" t="s">
        <v>541</v>
      </c>
      <c r="C2844" s="106">
        <v>6615.1</v>
      </c>
      <c r="D2844" s="203" t="s">
        <v>452</v>
      </c>
      <c r="E2844" s="203" t="s">
        <v>7126</v>
      </c>
      <c r="F2844" t="s">
        <v>3304</v>
      </c>
      <c r="G2844" s="230"/>
      <c r="H2844" s="293">
        <v>-3</v>
      </c>
      <c r="I2844" s="203">
        <v>877</v>
      </c>
      <c r="J2844" s="204" t="s">
        <v>2937</v>
      </c>
      <c r="K2844" s="203">
        <v>1052.4000000000001</v>
      </c>
      <c r="L2844" s="203" t="s">
        <v>459</v>
      </c>
      <c r="M2844" s="203" t="s">
        <v>7116</v>
      </c>
      <c r="N2844" t="s">
        <v>7117</v>
      </c>
    </row>
    <row r="2845" spans="1:14" x14ac:dyDescent="0.2">
      <c r="A2845" s="246">
        <v>45103</v>
      </c>
      <c r="B2845" s="203" t="s">
        <v>541</v>
      </c>
      <c r="C2845" s="106">
        <v>6637.1</v>
      </c>
      <c r="D2845" s="203" t="s">
        <v>452</v>
      </c>
      <c r="E2845" s="203" t="s">
        <v>7126</v>
      </c>
      <c r="F2845" t="s">
        <v>3304</v>
      </c>
      <c r="G2845" s="230"/>
      <c r="H2845" s="293">
        <v>3.5</v>
      </c>
      <c r="I2845" s="203">
        <v>877</v>
      </c>
      <c r="J2845" s="204" t="s">
        <v>2937</v>
      </c>
      <c r="K2845" s="203">
        <v>1052.4000000000001</v>
      </c>
      <c r="L2845" s="203" t="s">
        <v>459</v>
      </c>
      <c r="M2845" s="203" t="s">
        <v>7116</v>
      </c>
      <c r="N2845" t="s">
        <v>7117</v>
      </c>
    </row>
    <row r="2846" spans="1:14" x14ac:dyDescent="0.2">
      <c r="A2846" s="246">
        <v>45104</v>
      </c>
      <c r="B2846" s="203" t="s">
        <v>541</v>
      </c>
      <c r="C2846" s="106">
        <v>6637.1</v>
      </c>
      <c r="D2846" s="203" t="s">
        <v>452</v>
      </c>
      <c r="E2846" s="203" t="s">
        <v>7126</v>
      </c>
      <c r="F2846" t="s">
        <v>3304</v>
      </c>
      <c r="G2846" s="230"/>
      <c r="H2846" s="293">
        <v>2</v>
      </c>
      <c r="I2846" s="203">
        <v>877</v>
      </c>
      <c r="J2846" s="204" t="s">
        <v>2937</v>
      </c>
      <c r="K2846" s="203">
        <v>1052.4000000000001</v>
      </c>
      <c r="L2846" s="203" t="s">
        <v>459</v>
      </c>
      <c r="M2846" s="203" t="s">
        <v>7116</v>
      </c>
      <c r="N2846" t="s">
        <v>7117</v>
      </c>
    </row>
    <row r="2847" spans="1:14" x14ac:dyDescent="0.2">
      <c r="A2847" s="246">
        <v>45105</v>
      </c>
      <c r="B2847" s="203" t="s">
        <v>541</v>
      </c>
      <c r="C2847" s="106">
        <v>6637.1</v>
      </c>
      <c r="D2847" s="203" t="s">
        <v>452</v>
      </c>
      <c r="E2847" s="203" t="s">
        <v>7126</v>
      </c>
      <c r="F2847" t="s">
        <v>3304</v>
      </c>
      <c r="G2847" s="230"/>
      <c r="H2847" s="293">
        <v>3</v>
      </c>
      <c r="I2847" s="203">
        <v>877</v>
      </c>
      <c r="J2847" s="204" t="s">
        <v>2937</v>
      </c>
      <c r="K2847" s="203">
        <v>1052.4000000000001</v>
      </c>
      <c r="L2847" s="203" t="s">
        <v>459</v>
      </c>
      <c r="M2847" s="203" t="s">
        <v>7116</v>
      </c>
      <c r="N2847" t="s">
        <v>7117</v>
      </c>
    </row>
    <row r="2848" spans="1:14" x14ac:dyDescent="0.2">
      <c r="A2848" s="246">
        <v>45106</v>
      </c>
      <c r="B2848" s="203" t="s">
        <v>541</v>
      </c>
      <c r="C2848" s="106">
        <v>6637.1</v>
      </c>
      <c r="D2848" s="203" t="s">
        <v>452</v>
      </c>
      <c r="E2848" s="203" t="s">
        <v>7126</v>
      </c>
      <c r="F2848" t="s">
        <v>3304</v>
      </c>
      <c r="G2848" s="230"/>
      <c r="H2848" s="293">
        <v>4</v>
      </c>
      <c r="I2848" s="203">
        <v>877</v>
      </c>
      <c r="J2848" s="204" t="s">
        <v>2937</v>
      </c>
      <c r="K2848" s="203">
        <v>1052.4000000000001</v>
      </c>
      <c r="L2848" s="203" t="s">
        <v>459</v>
      </c>
      <c r="M2848" s="203" t="s">
        <v>7116</v>
      </c>
      <c r="N2848" t="s">
        <v>7117</v>
      </c>
    </row>
    <row r="2849" spans="1:14" x14ac:dyDescent="0.2">
      <c r="A2849" s="246">
        <v>45107</v>
      </c>
      <c r="B2849" s="203" t="s">
        <v>541</v>
      </c>
      <c r="C2849" s="106">
        <v>6637.1</v>
      </c>
      <c r="D2849" s="203" t="s">
        <v>452</v>
      </c>
      <c r="E2849" s="203" t="s">
        <v>7126</v>
      </c>
      <c r="F2849" t="s">
        <v>3304</v>
      </c>
      <c r="G2849" s="230"/>
      <c r="H2849" s="293">
        <v>3</v>
      </c>
      <c r="I2849" s="203">
        <v>877</v>
      </c>
      <c r="J2849" s="204" t="s">
        <v>2937</v>
      </c>
      <c r="K2849" s="203">
        <v>1052.4000000000001</v>
      </c>
      <c r="L2849" s="203" t="s">
        <v>459</v>
      </c>
      <c r="M2849" s="203" t="s">
        <v>7116</v>
      </c>
      <c r="N2849" t="s">
        <v>7117</v>
      </c>
    </row>
    <row r="2850" spans="1:14" x14ac:dyDescent="0.2">
      <c r="A2850" s="246">
        <v>45096</v>
      </c>
      <c r="B2850" s="203" t="s">
        <v>541</v>
      </c>
      <c r="C2850" s="106">
        <v>6615.1</v>
      </c>
      <c r="D2850" s="203" t="s">
        <v>452</v>
      </c>
      <c r="E2850" s="203" t="s">
        <v>7126</v>
      </c>
      <c r="F2850" t="s">
        <v>3304</v>
      </c>
      <c r="G2850" s="230"/>
      <c r="H2850" s="293">
        <v>-3</v>
      </c>
      <c r="I2850" s="203">
        <v>877</v>
      </c>
      <c r="J2850" s="204" t="s">
        <v>2937</v>
      </c>
      <c r="K2850" s="203">
        <v>1052.4000000000001</v>
      </c>
      <c r="L2850" s="203" t="s">
        <v>459</v>
      </c>
      <c r="M2850" s="203" t="s">
        <v>7116</v>
      </c>
      <c r="N2850" t="s">
        <v>7117</v>
      </c>
    </row>
    <row r="2851" spans="1:14" x14ac:dyDescent="0.2">
      <c r="A2851" s="246">
        <v>45097</v>
      </c>
      <c r="B2851" s="203" t="s">
        <v>541</v>
      </c>
      <c r="C2851" s="106">
        <v>6615.1</v>
      </c>
      <c r="D2851" s="203" t="s">
        <v>452</v>
      </c>
      <c r="E2851" s="203" t="s">
        <v>7126</v>
      </c>
      <c r="F2851" t="s">
        <v>3304</v>
      </c>
      <c r="G2851" s="230"/>
      <c r="H2851" s="293">
        <v>-2</v>
      </c>
      <c r="I2851" s="203">
        <v>877</v>
      </c>
      <c r="J2851" s="204" t="s">
        <v>2937</v>
      </c>
      <c r="K2851" s="203">
        <v>1052.4000000000001</v>
      </c>
      <c r="L2851" s="203" t="s">
        <v>459</v>
      </c>
      <c r="M2851" s="203" t="s">
        <v>7116</v>
      </c>
      <c r="N2851" t="s">
        <v>7117</v>
      </c>
    </row>
    <row r="2852" spans="1:14" x14ac:dyDescent="0.2">
      <c r="A2852" s="246">
        <v>45098</v>
      </c>
      <c r="B2852" s="203" t="s">
        <v>541</v>
      </c>
      <c r="C2852" s="106">
        <v>6615.1</v>
      </c>
      <c r="D2852" s="203" t="s">
        <v>452</v>
      </c>
      <c r="E2852" s="203" t="s">
        <v>7126</v>
      </c>
      <c r="F2852" t="s">
        <v>3304</v>
      </c>
      <c r="G2852" s="230"/>
      <c r="H2852" s="293">
        <v>-4</v>
      </c>
      <c r="I2852" s="203">
        <v>877</v>
      </c>
      <c r="J2852" s="204" t="s">
        <v>2937</v>
      </c>
      <c r="K2852" s="203">
        <v>1052.4000000000001</v>
      </c>
      <c r="L2852" s="203" t="s">
        <v>459</v>
      </c>
      <c r="M2852" s="203" t="s">
        <v>7116</v>
      </c>
      <c r="N2852" t="s">
        <v>7117</v>
      </c>
    </row>
    <row r="2853" spans="1:14" x14ac:dyDescent="0.2">
      <c r="A2853" s="246">
        <v>45099</v>
      </c>
      <c r="B2853" s="203" t="s">
        <v>541</v>
      </c>
      <c r="C2853" s="106">
        <v>6615.1</v>
      </c>
      <c r="D2853" s="203" t="s">
        <v>452</v>
      </c>
      <c r="E2853" s="203" t="s">
        <v>7126</v>
      </c>
      <c r="F2853" t="s">
        <v>3304</v>
      </c>
      <c r="G2853" s="230"/>
      <c r="H2853" s="293">
        <v>-3</v>
      </c>
      <c r="I2853" s="203">
        <v>877</v>
      </c>
      <c r="J2853" s="204" t="s">
        <v>2937</v>
      </c>
      <c r="K2853" s="203">
        <v>1052.4000000000001</v>
      </c>
      <c r="L2853" s="203" t="s">
        <v>459</v>
      </c>
      <c r="M2853" s="203" t="s">
        <v>7116</v>
      </c>
      <c r="N2853" t="s">
        <v>7117</v>
      </c>
    </row>
    <row r="2854" spans="1:14" x14ac:dyDescent="0.2">
      <c r="A2854" s="246">
        <v>45100</v>
      </c>
      <c r="B2854" s="203" t="s">
        <v>541</v>
      </c>
      <c r="C2854" s="106">
        <v>6615.1</v>
      </c>
      <c r="D2854" s="203" t="s">
        <v>452</v>
      </c>
      <c r="E2854" s="203" t="s">
        <v>7126</v>
      </c>
      <c r="F2854" t="s">
        <v>3304</v>
      </c>
      <c r="G2854" s="230"/>
      <c r="H2854" s="293">
        <v>-3</v>
      </c>
      <c r="I2854" s="203">
        <v>877</v>
      </c>
      <c r="J2854" s="204" t="s">
        <v>2937</v>
      </c>
      <c r="K2854" s="203">
        <v>1052.4000000000001</v>
      </c>
      <c r="L2854" s="203" t="s">
        <v>459</v>
      </c>
      <c r="M2854" s="203" t="s">
        <v>7116</v>
      </c>
      <c r="N2854" t="s">
        <v>7117</v>
      </c>
    </row>
    <row r="2855" spans="1:14" x14ac:dyDescent="0.2">
      <c r="A2855" s="246">
        <v>45096</v>
      </c>
      <c r="B2855" s="203" t="s">
        <v>541</v>
      </c>
      <c r="C2855" s="106">
        <v>6637.1</v>
      </c>
      <c r="D2855" s="203" t="s">
        <v>452</v>
      </c>
      <c r="E2855" s="203" t="s">
        <v>7126</v>
      </c>
      <c r="F2855" t="s">
        <v>3304</v>
      </c>
      <c r="G2855" s="230"/>
      <c r="H2855" s="293">
        <v>3</v>
      </c>
      <c r="I2855" s="203">
        <v>877</v>
      </c>
      <c r="J2855" s="204" t="s">
        <v>2937</v>
      </c>
      <c r="K2855" s="203">
        <v>1052.4000000000001</v>
      </c>
      <c r="L2855" s="203" t="s">
        <v>459</v>
      </c>
      <c r="M2855" s="203" t="s">
        <v>7116</v>
      </c>
      <c r="N2855" t="s">
        <v>7117</v>
      </c>
    </row>
    <row r="2856" spans="1:14" x14ac:dyDescent="0.2">
      <c r="A2856" s="246">
        <v>45097</v>
      </c>
      <c r="B2856" s="203" t="s">
        <v>541</v>
      </c>
      <c r="C2856" s="106">
        <v>6637.1</v>
      </c>
      <c r="D2856" s="203" t="s">
        <v>452</v>
      </c>
      <c r="E2856" s="203" t="s">
        <v>7126</v>
      </c>
      <c r="F2856" t="s">
        <v>3304</v>
      </c>
      <c r="G2856" s="230"/>
      <c r="H2856" s="293">
        <v>2</v>
      </c>
      <c r="I2856" s="203">
        <v>877</v>
      </c>
      <c r="J2856" s="204" t="s">
        <v>2937</v>
      </c>
      <c r="K2856" s="203">
        <v>1052.4000000000001</v>
      </c>
      <c r="L2856" s="203" t="s">
        <v>459</v>
      </c>
      <c r="M2856" s="203" t="s">
        <v>7116</v>
      </c>
      <c r="N2856" t="s">
        <v>7117</v>
      </c>
    </row>
    <row r="2857" spans="1:14" x14ac:dyDescent="0.2">
      <c r="A2857" s="246">
        <v>45098</v>
      </c>
      <c r="B2857" s="203" t="s">
        <v>541</v>
      </c>
      <c r="C2857" s="106">
        <v>6637.1</v>
      </c>
      <c r="D2857" s="203" t="s">
        <v>452</v>
      </c>
      <c r="E2857" s="203" t="s">
        <v>7126</v>
      </c>
      <c r="F2857" t="s">
        <v>3304</v>
      </c>
      <c r="G2857" s="230"/>
      <c r="H2857" s="293">
        <v>4</v>
      </c>
      <c r="I2857" s="203">
        <v>877</v>
      </c>
      <c r="J2857" s="204" t="s">
        <v>2937</v>
      </c>
      <c r="K2857" s="203">
        <v>1052.4000000000001</v>
      </c>
      <c r="L2857" s="203" t="s">
        <v>459</v>
      </c>
      <c r="M2857" s="203" t="s">
        <v>7116</v>
      </c>
      <c r="N2857" t="s">
        <v>7117</v>
      </c>
    </row>
    <row r="2858" spans="1:14" x14ac:dyDescent="0.2">
      <c r="A2858" s="246">
        <v>45099</v>
      </c>
      <c r="B2858" s="203" t="s">
        <v>541</v>
      </c>
      <c r="C2858" s="106">
        <v>6637.1</v>
      </c>
      <c r="D2858" s="203" t="s">
        <v>452</v>
      </c>
      <c r="E2858" s="203" t="s">
        <v>7126</v>
      </c>
      <c r="F2858" t="s">
        <v>3304</v>
      </c>
      <c r="G2858" s="230"/>
      <c r="H2858" s="293">
        <v>3</v>
      </c>
      <c r="I2858" s="203">
        <v>877</v>
      </c>
      <c r="J2858" s="204" t="s">
        <v>2937</v>
      </c>
      <c r="K2858" s="203">
        <v>1052.4000000000001</v>
      </c>
      <c r="L2858" s="203" t="s">
        <v>459</v>
      </c>
      <c r="M2858" s="203" t="s">
        <v>7116</v>
      </c>
      <c r="N2858" t="s">
        <v>7117</v>
      </c>
    </row>
    <row r="2859" spans="1:14" x14ac:dyDescent="0.2">
      <c r="A2859" s="246">
        <v>45100</v>
      </c>
      <c r="B2859" s="203" t="s">
        <v>541</v>
      </c>
      <c r="C2859" s="106">
        <v>6637.1</v>
      </c>
      <c r="D2859" s="203" t="s">
        <v>452</v>
      </c>
      <c r="E2859" s="203" t="s">
        <v>7126</v>
      </c>
      <c r="F2859" t="s">
        <v>3304</v>
      </c>
      <c r="G2859" s="230"/>
      <c r="H2859" s="293">
        <v>3</v>
      </c>
      <c r="I2859" s="203">
        <v>877</v>
      </c>
      <c r="J2859" s="204" t="s">
        <v>2937</v>
      </c>
      <c r="K2859" s="203">
        <v>1052.4000000000001</v>
      </c>
      <c r="L2859" s="203" t="s">
        <v>459</v>
      </c>
      <c r="M2859" s="203" t="s">
        <v>7116</v>
      </c>
      <c r="N2859" t="s">
        <v>7117</v>
      </c>
    </row>
    <row r="2860" spans="1:14" x14ac:dyDescent="0.2">
      <c r="A2860" s="246">
        <v>45090</v>
      </c>
      <c r="B2860" s="203" t="s">
        <v>541</v>
      </c>
      <c r="C2860" s="106">
        <v>6637.1</v>
      </c>
      <c r="D2860" s="203" t="s">
        <v>452</v>
      </c>
      <c r="E2860" s="203" t="s">
        <v>7115</v>
      </c>
      <c r="F2860" t="s">
        <v>4389</v>
      </c>
      <c r="G2860" s="230"/>
      <c r="H2860" s="293">
        <v>8</v>
      </c>
      <c r="I2860" s="203">
        <v>353</v>
      </c>
      <c r="J2860" s="204" t="s">
        <v>2937</v>
      </c>
      <c r="K2860" s="203">
        <v>423.6</v>
      </c>
      <c r="L2860" s="203" t="s">
        <v>459</v>
      </c>
      <c r="M2860" s="203" t="s">
        <v>7116</v>
      </c>
      <c r="N2860" t="s">
        <v>7117</v>
      </c>
    </row>
    <row r="2861" spans="1:14" x14ac:dyDescent="0.2">
      <c r="A2861" s="246">
        <v>45091</v>
      </c>
      <c r="B2861" s="203" t="s">
        <v>541</v>
      </c>
      <c r="C2861" s="106">
        <v>6637.1</v>
      </c>
      <c r="D2861" s="203" t="s">
        <v>452</v>
      </c>
      <c r="E2861" s="203" t="s">
        <v>7115</v>
      </c>
      <c r="F2861" t="s">
        <v>4389</v>
      </c>
      <c r="G2861" s="230"/>
      <c r="H2861" s="293">
        <v>8</v>
      </c>
      <c r="I2861" s="203">
        <v>353</v>
      </c>
      <c r="J2861" s="204" t="s">
        <v>2937</v>
      </c>
      <c r="K2861" s="203">
        <v>423.6</v>
      </c>
      <c r="L2861" s="203" t="s">
        <v>459</v>
      </c>
      <c r="M2861" s="203" t="s">
        <v>7116</v>
      </c>
      <c r="N2861" t="s">
        <v>7117</v>
      </c>
    </row>
    <row r="2862" spans="1:14" x14ac:dyDescent="0.2">
      <c r="A2862" s="246">
        <v>45092</v>
      </c>
      <c r="B2862" s="203" t="s">
        <v>541</v>
      </c>
      <c r="C2862" s="106">
        <v>6637.1</v>
      </c>
      <c r="D2862" s="203" t="s">
        <v>452</v>
      </c>
      <c r="E2862" s="203" t="s">
        <v>7115</v>
      </c>
      <c r="F2862" t="s">
        <v>4389</v>
      </c>
      <c r="G2862" s="230"/>
      <c r="H2862" s="293">
        <v>8</v>
      </c>
      <c r="I2862" s="203">
        <v>353</v>
      </c>
      <c r="J2862" s="204" t="s">
        <v>2937</v>
      </c>
      <c r="K2862" s="203">
        <v>423.6</v>
      </c>
      <c r="L2862" s="203" t="s">
        <v>459</v>
      </c>
      <c r="M2862" s="203" t="s">
        <v>7116</v>
      </c>
      <c r="N2862" t="s">
        <v>7117</v>
      </c>
    </row>
    <row r="2863" spans="1:14" x14ac:dyDescent="0.2">
      <c r="A2863" s="246">
        <v>45084</v>
      </c>
      <c r="B2863" s="203" t="s">
        <v>541</v>
      </c>
      <c r="C2863" s="106">
        <v>6615.1</v>
      </c>
      <c r="D2863" s="203" t="s">
        <v>452</v>
      </c>
      <c r="E2863" s="203" t="s">
        <v>7115</v>
      </c>
      <c r="F2863" t="s">
        <v>4389</v>
      </c>
      <c r="G2863" s="230"/>
      <c r="H2863" s="293">
        <v>-7</v>
      </c>
      <c r="I2863" s="203">
        <v>353</v>
      </c>
      <c r="J2863" s="204" t="s">
        <v>2937</v>
      </c>
      <c r="K2863" s="203">
        <v>423.6</v>
      </c>
      <c r="L2863" s="203" t="s">
        <v>459</v>
      </c>
      <c r="M2863" s="203" t="s">
        <v>7116</v>
      </c>
      <c r="N2863" t="s">
        <v>7117</v>
      </c>
    </row>
    <row r="2864" spans="1:14" x14ac:dyDescent="0.2">
      <c r="A2864" s="246">
        <v>45085</v>
      </c>
      <c r="B2864" s="203" t="s">
        <v>541</v>
      </c>
      <c r="C2864" s="106">
        <v>6615.1</v>
      </c>
      <c r="D2864" s="203" t="s">
        <v>452</v>
      </c>
      <c r="E2864" s="203" t="s">
        <v>7115</v>
      </c>
      <c r="F2864" t="s">
        <v>4389</v>
      </c>
      <c r="G2864" s="230"/>
      <c r="H2864" s="293">
        <v>-8</v>
      </c>
      <c r="I2864" s="203">
        <v>353</v>
      </c>
      <c r="J2864" s="204" t="s">
        <v>2937</v>
      </c>
      <c r="K2864" s="203">
        <v>423.6</v>
      </c>
      <c r="L2864" s="203" t="s">
        <v>459</v>
      </c>
      <c r="M2864" s="203" t="s">
        <v>7116</v>
      </c>
      <c r="N2864" t="s">
        <v>7117</v>
      </c>
    </row>
    <row r="2865" spans="1:14" x14ac:dyDescent="0.2">
      <c r="A2865" s="246">
        <v>45086</v>
      </c>
      <c r="B2865" s="203" t="s">
        <v>541</v>
      </c>
      <c r="C2865" s="106">
        <v>6615.1</v>
      </c>
      <c r="D2865" s="203" t="s">
        <v>452</v>
      </c>
      <c r="E2865" s="203" t="s">
        <v>7115</v>
      </c>
      <c r="F2865" t="s">
        <v>4389</v>
      </c>
      <c r="G2865" s="230"/>
      <c r="H2865" s="293">
        <v>-8</v>
      </c>
      <c r="I2865" s="203">
        <v>353</v>
      </c>
      <c r="J2865" s="204" t="s">
        <v>2937</v>
      </c>
      <c r="K2865" s="203">
        <v>423.6</v>
      </c>
      <c r="L2865" s="203" t="s">
        <v>459</v>
      </c>
      <c r="M2865" s="203" t="s">
        <v>7116</v>
      </c>
      <c r="N2865" t="s">
        <v>7117</v>
      </c>
    </row>
    <row r="2866" spans="1:14" x14ac:dyDescent="0.2">
      <c r="A2866" s="246">
        <v>45090</v>
      </c>
      <c r="B2866" s="203" t="s">
        <v>541</v>
      </c>
      <c r="C2866" s="106">
        <v>6615.1</v>
      </c>
      <c r="D2866" s="203" t="s">
        <v>452</v>
      </c>
      <c r="E2866" s="203" t="s">
        <v>7115</v>
      </c>
      <c r="F2866" t="s">
        <v>4389</v>
      </c>
      <c r="G2866" s="230"/>
      <c r="H2866" s="293">
        <v>-8</v>
      </c>
      <c r="I2866" s="203">
        <v>353</v>
      </c>
      <c r="J2866" s="204" t="s">
        <v>2937</v>
      </c>
      <c r="K2866" s="203">
        <v>423.6</v>
      </c>
      <c r="L2866" s="203" t="s">
        <v>459</v>
      </c>
      <c r="M2866" s="203" t="s">
        <v>7116</v>
      </c>
      <c r="N2866" t="s">
        <v>7117</v>
      </c>
    </row>
    <row r="2867" spans="1:14" x14ac:dyDescent="0.2">
      <c r="A2867" s="246">
        <v>45091</v>
      </c>
      <c r="B2867" s="203" t="s">
        <v>541</v>
      </c>
      <c r="C2867" s="106">
        <v>6615.1</v>
      </c>
      <c r="D2867" s="203" t="s">
        <v>452</v>
      </c>
      <c r="E2867" s="203" t="s">
        <v>7115</v>
      </c>
      <c r="F2867" t="s">
        <v>4389</v>
      </c>
      <c r="G2867" s="230"/>
      <c r="H2867" s="293">
        <v>-8</v>
      </c>
      <c r="I2867" s="203">
        <v>353</v>
      </c>
      <c r="J2867" s="204" t="s">
        <v>2937</v>
      </c>
      <c r="K2867" s="203">
        <v>423.6</v>
      </c>
      <c r="L2867" s="203" t="s">
        <v>459</v>
      </c>
      <c r="M2867" s="203" t="s">
        <v>7116</v>
      </c>
      <c r="N2867" t="s">
        <v>7117</v>
      </c>
    </row>
    <row r="2868" spans="1:14" x14ac:dyDescent="0.2">
      <c r="A2868" s="246">
        <v>45092</v>
      </c>
      <c r="B2868" s="203" t="s">
        <v>541</v>
      </c>
      <c r="C2868" s="106">
        <v>6615.1</v>
      </c>
      <c r="D2868" s="203" t="s">
        <v>452</v>
      </c>
      <c r="E2868" s="203" t="s">
        <v>7115</v>
      </c>
      <c r="F2868" t="s">
        <v>4389</v>
      </c>
      <c r="G2868" s="230"/>
      <c r="H2868" s="293">
        <v>-8</v>
      </c>
      <c r="I2868" s="203">
        <v>353</v>
      </c>
      <c r="J2868" s="204" t="s">
        <v>2937</v>
      </c>
      <c r="K2868" s="203">
        <v>423.6</v>
      </c>
      <c r="L2868" s="203" t="s">
        <v>459</v>
      </c>
      <c r="M2868" s="203" t="s">
        <v>7116</v>
      </c>
      <c r="N2868" t="s">
        <v>7117</v>
      </c>
    </row>
    <row r="2869" spans="1:14" x14ac:dyDescent="0.2">
      <c r="A2869" s="246">
        <v>45078</v>
      </c>
      <c r="B2869" s="203" t="s">
        <v>541</v>
      </c>
      <c r="C2869" s="106">
        <v>6615.1</v>
      </c>
      <c r="D2869" s="203" t="s">
        <v>452</v>
      </c>
      <c r="E2869" s="203" t="s">
        <v>7115</v>
      </c>
      <c r="F2869" t="s">
        <v>4389</v>
      </c>
      <c r="G2869" s="230"/>
      <c r="H2869" s="293">
        <v>-8</v>
      </c>
      <c r="I2869" s="203">
        <v>353</v>
      </c>
      <c r="J2869" s="204" t="s">
        <v>2937</v>
      </c>
      <c r="K2869" s="203">
        <v>423.6</v>
      </c>
      <c r="L2869" s="203" t="s">
        <v>459</v>
      </c>
      <c r="M2869" s="203" t="s">
        <v>7116</v>
      </c>
      <c r="N2869" t="s">
        <v>7117</v>
      </c>
    </row>
    <row r="2870" spans="1:14" x14ac:dyDescent="0.2">
      <c r="A2870" s="246">
        <v>45079</v>
      </c>
      <c r="B2870" s="203" t="s">
        <v>541</v>
      </c>
      <c r="C2870" s="106">
        <v>6615.1</v>
      </c>
      <c r="D2870" s="203" t="s">
        <v>452</v>
      </c>
      <c r="E2870" s="203" t="s">
        <v>7115</v>
      </c>
      <c r="F2870" t="s">
        <v>4389</v>
      </c>
      <c r="G2870" s="230"/>
      <c r="H2870" s="293">
        <v>-8</v>
      </c>
      <c r="I2870" s="203">
        <v>353</v>
      </c>
      <c r="J2870" s="204" t="s">
        <v>2937</v>
      </c>
      <c r="K2870" s="203">
        <v>423.6</v>
      </c>
      <c r="L2870" s="203" t="s">
        <v>459</v>
      </c>
      <c r="M2870" s="203" t="s">
        <v>7116</v>
      </c>
      <c r="N2870" t="s">
        <v>7117</v>
      </c>
    </row>
    <row r="2871" spans="1:14" x14ac:dyDescent="0.2">
      <c r="A2871" s="246">
        <v>45080</v>
      </c>
      <c r="B2871" s="203" t="s">
        <v>541</v>
      </c>
      <c r="C2871" s="106">
        <v>6615.1</v>
      </c>
      <c r="D2871" s="203" t="s">
        <v>452</v>
      </c>
      <c r="E2871" s="203" t="s">
        <v>7115</v>
      </c>
      <c r="F2871" t="s">
        <v>4389</v>
      </c>
      <c r="G2871" s="230"/>
      <c r="H2871" s="293">
        <v>-85</v>
      </c>
      <c r="I2871" s="203">
        <v>353</v>
      </c>
      <c r="J2871" s="204" t="s">
        <v>2937</v>
      </c>
      <c r="K2871" s="203">
        <v>423.6</v>
      </c>
      <c r="L2871" s="203" t="s">
        <v>459</v>
      </c>
      <c r="M2871" s="203" t="s">
        <v>7116</v>
      </c>
      <c r="N2871" t="s">
        <v>7117</v>
      </c>
    </row>
    <row r="2872" spans="1:14" x14ac:dyDescent="0.2">
      <c r="A2872" s="246">
        <v>45081</v>
      </c>
      <c r="B2872" s="203" t="s">
        <v>541</v>
      </c>
      <c r="C2872" s="106">
        <v>6615.1</v>
      </c>
      <c r="D2872" s="203" t="s">
        <v>452</v>
      </c>
      <c r="E2872" s="203" t="s">
        <v>7115</v>
      </c>
      <c r="F2872" t="s">
        <v>4389</v>
      </c>
      <c r="G2872" s="230"/>
      <c r="H2872" s="293">
        <v>-22.5</v>
      </c>
      <c r="I2872" s="203">
        <v>353</v>
      </c>
      <c r="J2872" s="204" t="s">
        <v>2937</v>
      </c>
      <c r="K2872" s="203">
        <v>423.6</v>
      </c>
      <c r="L2872" s="203" t="s">
        <v>459</v>
      </c>
      <c r="M2872" s="203" t="s">
        <v>7116</v>
      </c>
      <c r="N2872" t="s">
        <v>7117</v>
      </c>
    </row>
    <row r="2873" spans="1:14" x14ac:dyDescent="0.2">
      <c r="A2873" s="246">
        <v>45080</v>
      </c>
      <c r="B2873" s="203" t="s">
        <v>541</v>
      </c>
      <c r="C2873" s="106">
        <v>6637.1</v>
      </c>
      <c r="D2873" s="203" t="s">
        <v>452</v>
      </c>
      <c r="E2873" s="203" t="s">
        <v>7115</v>
      </c>
      <c r="F2873" t="s">
        <v>4389</v>
      </c>
      <c r="G2873" s="230"/>
      <c r="H2873" s="293">
        <v>85</v>
      </c>
      <c r="I2873" s="203">
        <v>353</v>
      </c>
      <c r="J2873" s="204" t="s">
        <v>2937</v>
      </c>
      <c r="K2873" s="203">
        <v>423.6</v>
      </c>
      <c r="L2873" s="203" t="s">
        <v>459</v>
      </c>
      <c r="M2873" s="203" t="s">
        <v>7116</v>
      </c>
      <c r="N2873" t="s">
        <v>7117</v>
      </c>
    </row>
    <row r="2874" spans="1:14" x14ac:dyDescent="0.2">
      <c r="A2874" s="246">
        <v>45081</v>
      </c>
      <c r="B2874" s="203" t="s">
        <v>541</v>
      </c>
      <c r="C2874" s="106">
        <v>6637.1</v>
      </c>
      <c r="D2874" s="203" t="s">
        <v>452</v>
      </c>
      <c r="E2874" s="203" t="s">
        <v>7115</v>
      </c>
      <c r="F2874" t="s">
        <v>4389</v>
      </c>
      <c r="G2874" s="230"/>
      <c r="H2874" s="293">
        <v>22.5</v>
      </c>
      <c r="I2874" s="203">
        <v>353</v>
      </c>
      <c r="J2874" s="204" t="s">
        <v>2937</v>
      </c>
      <c r="K2874" s="203">
        <v>423.6</v>
      </c>
      <c r="L2874" s="203" t="s">
        <v>459</v>
      </c>
      <c r="M2874" s="203" t="s">
        <v>7116</v>
      </c>
      <c r="N2874" t="s">
        <v>7117</v>
      </c>
    </row>
    <row r="2875" spans="1:14" x14ac:dyDescent="0.2">
      <c r="A2875" s="246">
        <v>45078</v>
      </c>
      <c r="B2875" s="203" t="s">
        <v>541</v>
      </c>
      <c r="C2875" s="106">
        <v>6637.1</v>
      </c>
      <c r="D2875" s="203" t="s">
        <v>452</v>
      </c>
      <c r="E2875" s="203" t="s">
        <v>7115</v>
      </c>
      <c r="F2875" t="s">
        <v>4389</v>
      </c>
      <c r="G2875" s="230"/>
      <c r="H2875" s="293">
        <v>8</v>
      </c>
      <c r="I2875" s="203">
        <v>353</v>
      </c>
      <c r="J2875" s="204" t="s">
        <v>2937</v>
      </c>
      <c r="K2875" s="203">
        <v>423.6</v>
      </c>
      <c r="L2875" s="203" t="s">
        <v>459</v>
      </c>
      <c r="M2875" s="203" t="s">
        <v>7116</v>
      </c>
      <c r="N2875" t="s">
        <v>7117</v>
      </c>
    </row>
    <row r="2876" spans="1:14" x14ac:dyDescent="0.2">
      <c r="A2876" s="246">
        <v>45079</v>
      </c>
      <c r="B2876" s="203" t="s">
        <v>541</v>
      </c>
      <c r="C2876" s="106">
        <v>6637.1</v>
      </c>
      <c r="D2876" s="203" t="s">
        <v>452</v>
      </c>
      <c r="E2876" s="203" t="s">
        <v>7115</v>
      </c>
      <c r="F2876" t="s">
        <v>4389</v>
      </c>
      <c r="G2876" s="230"/>
      <c r="H2876" s="293">
        <v>8</v>
      </c>
      <c r="I2876" s="203">
        <v>353</v>
      </c>
      <c r="J2876" s="204" t="s">
        <v>2937</v>
      </c>
      <c r="K2876" s="203">
        <v>423.6</v>
      </c>
      <c r="L2876" s="203" t="s">
        <v>459</v>
      </c>
      <c r="M2876" s="203" t="s">
        <v>7116</v>
      </c>
      <c r="N2876" t="s">
        <v>7117</v>
      </c>
    </row>
    <row r="2877" spans="1:14" x14ac:dyDescent="0.2">
      <c r="A2877" s="246">
        <v>45084</v>
      </c>
      <c r="B2877" s="203" t="s">
        <v>541</v>
      </c>
      <c r="C2877" s="106">
        <v>6637.1</v>
      </c>
      <c r="D2877" s="203" t="s">
        <v>452</v>
      </c>
      <c r="E2877" s="203" t="s">
        <v>7115</v>
      </c>
      <c r="F2877" t="s">
        <v>4389</v>
      </c>
      <c r="G2877" s="230"/>
      <c r="H2877" s="293">
        <v>7</v>
      </c>
      <c r="I2877" s="203">
        <v>353</v>
      </c>
      <c r="J2877" s="204" t="s">
        <v>2937</v>
      </c>
      <c r="K2877" s="203">
        <v>423.6</v>
      </c>
      <c r="L2877" s="203" t="s">
        <v>459</v>
      </c>
      <c r="M2877" s="203" t="s">
        <v>7116</v>
      </c>
      <c r="N2877" t="s">
        <v>7117</v>
      </c>
    </row>
    <row r="2878" spans="1:14" x14ac:dyDescent="0.2">
      <c r="A2878" s="246">
        <v>45085</v>
      </c>
      <c r="B2878" s="203" t="s">
        <v>541</v>
      </c>
      <c r="C2878" s="106">
        <v>6637.1</v>
      </c>
      <c r="D2878" s="203" t="s">
        <v>452</v>
      </c>
      <c r="E2878" s="203" t="s">
        <v>7115</v>
      </c>
      <c r="F2878" t="s">
        <v>4389</v>
      </c>
      <c r="G2878" s="230"/>
      <c r="H2878" s="293">
        <v>8</v>
      </c>
      <c r="I2878" s="203">
        <v>353</v>
      </c>
      <c r="J2878" s="204" t="s">
        <v>2937</v>
      </c>
      <c r="K2878" s="203">
        <v>423.6</v>
      </c>
      <c r="L2878" s="203" t="s">
        <v>459</v>
      </c>
      <c r="M2878" s="203" t="s">
        <v>7116</v>
      </c>
      <c r="N2878" t="s">
        <v>7117</v>
      </c>
    </row>
    <row r="2879" spans="1:14" x14ac:dyDescent="0.2">
      <c r="A2879" s="246">
        <v>45086</v>
      </c>
      <c r="B2879" s="203" t="s">
        <v>541</v>
      </c>
      <c r="C2879" s="106">
        <v>6637.1</v>
      </c>
      <c r="D2879" s="203" t="s">
        <v>452</v>
      </c>
      <c r="E2879" s="203" t="s">
        <v>7115</v>
      </c>
      <c r="F2879" t="s">
        <v>4389</v>
      </c>
      <c r="G2879" s="230"/>
      <c r="H2879" s="293">
        <v>8</v>
      </c>
      <c r="I2879" s="203">
        <v>353</v>
      </c>
      <c r="J2879" s="204" t="s">
        <v>2937</v>
      </c>
      <c r="K2879" s="203">
        <v>423.6</v>
      </c>
      <c r="L2879" s="203" t="s">
        <v>459</v>
      </c>
      <c r="M2879" s="203" t="s">
        <v>7116</v>
      </c>
      <c r="N2879" t="s">
        <v>7117</v>
      </c>
    </row>
    <row r="2880" spans="1:14" x14ac:dyDescent="0.2">
      <c r="A2880" s="246">
        <v>45089</v>
      </c>
      <c r="B2880" s="203" t="s">
        <v>541</v>
      </c>
      <c r="C2880" s="106">
        <v>6615.1</v>
      </c>
      <c r="D2880" s="203" t="s">
        <v>452</v>
      </c>
      <c r="E2880" s="203" t="s">
        <v>7143</v>
      </c>
      <c r="F2880" t="s">
        <v>3072</v>
      </c>
      <c r="G2880" s="230"/>
      <c r="H2880" s="293">
        <v>-4</v>
      </c>
      <c r="I2880" s="203">
        <v>707</v>
      </c>
      <c r="J2880" s="204" t="s">
        <v>2937</v>
      </c>
      <c r="K2880" s="203">
        <v>848.4</v>
      </c>
      <c r="L2880" s="203" t="s">
        <v>459</v>
      </c>
      <c r="M2880" s="203" t="s">
        <v>7116</v>
      </c>
      <c r="N2880" t="s">
        <v>7117</v>
      </c>
    </row>
    <row r="2881" spans="1:14" x14ac:dyDescent="0.2">
      <c r="A2881" s="246">
        <v>45090</v>
      </c>
      <c r="B2881" s="203" t="s">
        <v>541</v>
      </c>
      <c r="C2881" s="106">
        <v>6615.1</v>
      </c>
      <c r="D2881" s="203" t="s">
        <v>452</v>
      </c>
      <c r="E2881" s="203" t="s">
        <v>7143</v>
      </c>
      <c r="F2881" t="s">
        <v>3072</v>
      </c>
      <c r="G2881" s="230"/>
      <c r="H2881" s="293">
        <v>-4</v>
      </c>
      <c r="I2881" s="203">
        <v>707</v>
      </c>
      <c r="J2881" s="204" t="s">
        <v>2937</v>
      </c>
      <c r="K2881" s="203">
        <v>848.4</v>
      </c>
      <c r="L2881" s="203" t="s">
        <v>459</v>
      </c>
      <c r="M2881" s="203" t="s">
        <v>7116</v>
      </c>
      <c r="N2881" t="s">
        <v>7117</v>
      </c>
    </row>
    <row r="2882" spans="1:14" x14ac:dyDescent="0.2">
      <c r="A2882" s="246">
        <v>45089</v>
      </c>
      <c r="B2882" s="203" t="s">
        <v>541</v>
      </c>
      <c r="C2882" s="106">
        <v>6637.1</v>
      </c>
      <c r="D2882" s="203" t="s">
        <v>452</v>
      </c>
      <c r="E2882" s="203" t="s">
        <v>7143</v>
      </c>
      <c r="F2882" t="s">
        <v>3072</v>
      </c>
      <c r="G2882" s="230"/>
      <c r="H2882" s="293">
        <v>4</v>
      </c>
      <c r="I2882" s="203">
        <v>707</v>
      </c>
      <c r="J2882" s="204" t="s">
        <v>2937</v>
      </c>
      <c r="K2882" s="203">
        <v>848.4</v>
      </c>
      <c r="L2882" s="203" t="s">
        <v>459</v>
      </c>
      <c r="M2882" s="203" t="s">
        <v>7116</v>
      </c>
      <c r="N2882" t="s">
        <v>7117</v>
      </c>
    </row>
    <row r="2883" spans="1:14" x14ac:dyDescent="0.2">
      <c r="A2883" s="246">
        <v>45090</v>
      </c>
      <c r="B2883" s="203" t="s">
        <v>541</v>
      </c>
      <c r="C2883" s="106">
        <v>6637.1</v>
      </c>
      <c r="D2883" s="203" t="s">
        <v>452</v>
      </c>
      <c r="E2883" s="203" t="s">
        <v>7143</v>
      </c>
      <c r="F2883" t="s">
        <v>3072</v>
      </c>
      <c r="G2883" s="230"/>
      <c r="H2883" s="293">
        <v>4</v>
      </c>
      <c r="I2883" s="203">
        <v>707</v>
      </c>
      <c r="J2883" s="204" t="s">
        <v>2937</v>
      </c>
      <c r="K2883" s="203">
        <v>848.4</v>
      </c>
      <c r="L2883" s="203" t="s">
        <v>459</v>
      </c>
      <c r="M2883" s="203" t="s">
        <v>7116</v>
      </c>
      <c r="N2883" t="s">
        <v>7117</v>
      </c>
    </row>
    <row r="2884" spans="1:14" x14ac:dyDescent="0.2">
      <c r="A2884" s="246">
        <v>45080</v>
      </c>
      <c r="B2884" s="203" t="s">
        <v>541</v>
      </c>
      <c r="C2884" s="106">
        <v>6637.1</v>
      </c>
      <c r="D2884" s="203" t="s">
        <v>452</v>
      </c>
      <c r="E2884" s="203" t="s">
        <v>7143</v>
      </c>
      <c r="F2884" t="s">
        <v>3072</v>
      </c>
      <c r="G2884" s="230"/>
      <c r="H2884" s="293">
        <v>59</v>
      </c>
      <c r="I2884" s="203">
        <v>707</v>
      </c>
      <c r="J2884" s="204" t="s">
        <v>2937</v>
      </c>
      <c r="K2884" s="203">
        <v>848.4</v>
      </c>
      <c r="L2884" s="203" t="s">
        <v>459</v>
      </c>
      <c r="M2884" s="203" t="s">
        <v>7116</v>
      </c>
      <c r="N2884" t="s">
        <v>7117</v>
      </c>
    </row>
    <row r="2885" spans="1:14" x14ac:dyDescent="0.2">
      <c r="A2885" s="246">
        <v>45080</v>
      </c>
      <c r="B2885" s="203" t="s">
        <v>541</v>
      </c>
      <c r="C2885" s="106">
        <v>6615.1</v>
      </c>
      <c r="D2885" s="203" t="s">
        <v>452</v>
      </c>
      <c r="E2885" s="203" t="s">
        <v>7143</v>
      </c>
      <c r="F2885" t="s">
        <v>3072</v>
      </c>
      <c r="G2885" s="230"/>
      <c r="H2885" s="293">
        <v>-59</v>
      </c>
      <c r="I2885" s="203">
        <v>707</v>
      </c>
      <c r="J2885" s="204" t="s">
        <v>2937</v>
      </c>
      <c r="K2885" s="203">
        <v>848.4</v>
      </c>
      <c r="L2885" s="203" t="s">
        <v>459</v>
      </c>
      <c r="M2885" s="203" t="s">
        <v>7116</v>
      </c>
      <c r="N2885" t="s">
        <v>7117</v>
      </c>
    </row>
    <row r="2886" spans="1:14" x14ac:dyDescent="0.2">
      <c r="A2886" s="246">
        <v>45084</v>
      </c>
      <c r="B2886" s="203" t="s">
        <v>541</v>
      </c>
      <c r="C2886" s="106">
        <v>6637.1</v>
      </c>
      <c r="D2886" s="203" t="s">
        <v>452</v>
      </c>
      <c r="E2886" s="203" t="s">
        <v>7143</v>
      </c>
      <c r="F2886" t="s">
        <v>3072</v>
      </c>
      <c r="G2886" s="230"/>
      <c r="H2886" s="293">
        <v>8</v>
      </c>
      <c r="I2886" s="203">
        <v>707</v>
      </c>
      <c r="J2886" s="204" t="s">
        <v>2937</v>
      </c>
      <c r="K2886" s="203">
        <v>848.4</v>
      </c>
      <c r="L2886" s="203" t="s">
        <v>459</v>
      </c>
      <c r="M2886" s="203" t="s">
        <v>7116</v>
      </c>
      <c r="N2886" t="s">
        <v>7117</v>
      </c>
    </row>
    <row r="2887" spans="1:14" x14ac:dyDescent="0.2">
      <c r="A2887" s="246">
        <v>45085</v>
      </c>
      <c r="B2887" s="203" t="s">
        <v>541</v>
      </c>
      <c r="C2887" s="106">
        <v>6637.1</v>
      </c>
      <c r="D2887" s="203" t="s">
        <v>452</v>
      </c>
      <c r="E2887" s="203" t="s">
        <v>7143</v>
      </c>
      <c r="F2887" t="s">
        <v>3072</v>
      </c>
      <c r="G2887" s="230"/>
      <c r="H2887" s="293">
        <v>8</v>
      </c>
      <c r="I2887" s="203">
        <v>707</v>
      </c>
      <c r="J2887" s="204" t="s">
        <v>2937</v>
      </c>
      <c r="K2887" s="203">
        <v>848.4</v>
      </c>
      <c r="L2887" s="203" t="s">
        <v>459</v>
      </c>
      <c r="M2887" s="203" t="s">
        <v>7116</v>
      </c>
      <c r="N2887" t="s">
        <v>7117</v>
      </c>
    </row>
    <row r="2888" spans="1:14" x14ac:dyDescent="0.2">
      <c r="A2888" s="246">
        <v>45086</v>
      </c>
      <c r="B2888" s="203" t="s">
        <v>541</v>
      </c>
      <c r="C2888" s="106">
        <v>6637.1</v>
      </c>
      <c r="D2888" s="203" t="s">
        <v>452</v>
      </c>
      <c r="E2888" s="203" t="s">
        <v>7143</v>
      </c>
      <c r="F2888" t="s">
        <v>3072</v>
      </c>
      <c r="G2888" s="230"/>
      <c r="H2888" s="293">
        <v>4</v>
      </c>
      <c r="I2888" s="203">
        <v>707</v>
      </c>
      <c r="J2888" s="204" t="s">
        <v>2937</v>
      </c>
      <c r="K2888" s="203">
        <v>848.4</v>
      </c>
      <c r="L2888" s="203" t="s">
        <v>459</v>
      </c>
      <c r="M2888" s="203" t="s">
        <v>7116</v>
      </c>
      <c r="N2888" t="s">
        <v>7117</v>
      </c>
    </row>
    <row r="2889" spans="1:14" x14ac:dyDescent="0.2">
      <c r="A2889" s="246">
        <v>45084</v>
      </c>
      <c r="B2889" s="203" t="s">
        <v>541</v>
      </c>
      <c r="C2889" s="106">
        <v>6615.1</v>
      </c>
      <c r="D2889" s="203" t="s">
        <v>452</v>
      </c>
      <c r="E2889" s="203" t="s">
        <v>7143</v>
      </c>
      <c r="F2889" t="s">
        <v>3072</v>
      </c>
      <c r="G2889" s="230"/>
      <c r="H2889" s="293">
        <v>-8</v>
      </c>
      <c r="I2889" s="203">
        <v>707</v>
      </c>
      <c r="J2889" s="204" t="s">
        <v>2937</v>
      </c>
      <c r="K2889" s="203">
        <v>848.4</v>
      </c>
      <c r="L2889" s="203" t="s">
        <v>459</v>
      </c>
      <c r="M2889" s="203" t="s">
        <v>7116</v>
      </c>
      <c r="N2889" t="s">
        <v>7117</v>
      </c>
    </row>
    <row r="2890" spans="1:14" x14ac:dyDescent="0.2">
      <c r="A2890" s="246">
        <v>45085</v>
      </c>
      <c r="B2890" s="203" t="s">
        <v>541</v>
      </c>
      <c r="C2890" s="106">
        <v>6615.1</v>
      </c>
      <c r="D2890" s="203" t="s">
        <v>452</v>
      </c>
      <c r="E2890" s="203" t="s">
        <v>7143</v>
      </c>
      <c r="F2890" t="s">
        <v>3072</v>
      </c>
      <c r="G2890" s="230"/>
      <c r="H2890" s="293">
        <v>-8</v>
      </c>
      <c r="I2890" s="203">
        <v>707</v>
      </c>
      <c r="J2890" s="204" t="s">
        <v>2937</v>
      </c>
      <c r="K2890" s="203">
        <v>848.4</v>
      </c>
      <c r="L2890" s="203" t="s">
        <v>459</v>
      </c>
      <c r="M2890" s="203" t="s">
        <v>7116</v>
      </c>
      <c r="N2890" t="s">
        <v>7117</v>
      </c>
    </row>
    <row r="2891" spans="1:14" x14ac:dyDescent="0.2">
      <c r="A2891" s="246">
        <v>45086</v>
      </c>
      <c r="B2891" s="203" t="s">
        <v>541</v>
      </c>
      <c r="C2891" s="106">
        <v>6615.1</v>
      </c>
      <c r="D2891" s="203" t="s">
        <v>452</v>
      </c>
      <c r="E2891" s="203" t="s">
        <v>7143</v>
      </c>
      <c r="F2891" t="s">
        <v>3072</v>
      </c>
      <c r="G2891" s="230"/>
      <c r="H2891" s="293">
        <v>-4</v>
      </c>
      <c r="I2891" s="203">
        <v>707</v>
      </c>
      <c r="J2891" s="204" t="s">
        <v>2937</v>
      </c>
      <c r="K2891" s="203">
        <v>848.4</v>
      </c>
      <c r="L2891" s="203" t="s">
        <v>459</v>
      </c>
      <c r="M2891" s="203" t="s">
        <v>7116</v>
      </c>
      <c r="N2891" t="s">
        <v>7117</v>
      </c>
    </row>
    <row r="2892" spans="1:14" x14ac:dyDescent="0.2">
      <c r="A2892" s="246">
        <v>45096</v>
      </c>
      <c r="B2892" s="203" t="s">
        <v>541</v>
      </c>
      <c r="C2892" s="106">
        <v>6615.1</v>
      </c>
      <c r="D2892" s="203" t="s">
        <v>452</v>
      </c>
      <c r="E2892" s="203" t="s">
        <v>7143</v>
      </c>
      <c r="F2892" t="s">
        <v>3072</v>
      </c>
      <c r="G2892" s="230"/>
      <c r="H2892" s="293">
        <v>-8</v>
      </c>
      <c r="I2892" s="203">
        <v>707</v>
      </c>
      <c r="J2892" s="204" t="s">
        <v>2937</v>
      </c>
      <c r="K2892" s="203">
        <v>848.4</v>
      </c>
      <c r="L2892" s="203" t="s">
        <v>459</v>
      </c>
      <c r="M2892" s="203" t="s">
        <v>7116</v>
      </c>
      <c r="N2892" t="s">
        <v>7117</v>
      </c>
    </row>
    <row r="2893" spans="1:14" x14ac:dyDescent="0.2">
      <c r="A2893" s="246">
        <v>45097</v>
      </c>
      <c r="B2893" s="203" t="s">
        <v>541</v>
      </c>
      <c r="C2893" s="106">
        <v>6615.1</v>
      </c>
      <c r="D2893" s="203" t="s">
        <v>452</v>
      </c>
      <c r="E2893" s="203" t="s">
        <v>7143</v>
      </c>
      <c r="F2893" t="s">
        <v>3072</v>
      </c>
      <c r="G2893" s="230"/>
      <c r="H2893" s="293">
        <v>-8</v>
      </c>
      <c r="I2893" s="203">
        <v>707</v>
      </c>
      <c r="J2893" s="204" t="s">
        <v>2937</v>
      </c>
      <c r="K2893" s="203">
        <v>848.4</v>
      </c>
      <c r="L2893" s="203" t="s">
        <v>459</v>
      </c>
      <c r="M2893" s="203" t="s">
        <v>7116</v>
      </c>
      <c r="N2893" t="s">
        <v>7117</v>
      </c>
    </row>
    <row r="2894" spans="1:14" x14ac:dyDescent="0.2">
      <c r="A2894" s="246">
        <v>45098</v>
      </c>
      <c r="B2894" s="203" t="s">
        <v>541</v>
      </c>
      <c r="C2894" s="106">
        <v>6615.1</v>
      </c>
      <c r="D2894" s="203" t="s">
        <v>452</v>
      </c>
      <c r="E2894" s="203" t="s">
        <v>7143</v>
      </c>
      <c r="F2894" t="s">
        <v>3072</v>
      </c>
      <c r="G2894" s="230"/>
      <c r="H2894" s="293">
        <v>-8</v>
      </c>
      <c r="I2894" s="203">
        <v>707</v>
      </c>
      <c r="J2894" s="204" t="s">
        <v>2937</v>
      </c>
      <c r="K2894" s="203">
        <v>848.4</v>
      </c>
      <c r="L2894" s="203" t="s">
        <v>459</v>
      </c>
      <c r="M2894" s="203" t="s">
        <v>7116</v>
      </c>
      <c r="N2894" t="s">
        <v>7117</v>
      </c>
    </row>
    <row r="2895" spans="1:14" x14ac:dyDescent="0.2">
      <c r="A2895" s="246">
        <v>45093</v>
      </c>
      <c r="B2895" s="203" t="s">
        <v>541</v>
      </c>
      <c r="C2895" s="106">
        <v>6637.1</v>
      </c>
      <c r="D2895" s="203" t="s">
        <v>452</v>
      </c>
      <c r="E2895" s="203" t="s">
        <v>7143</v>
      </c>
      <c r="F2895" t="s">
        <v>3072</v>
      </c>
      <c r="G2895" s="230"/>
      <c r="H2895" s="293">
        <v>8</v>
      </c>
      <c r="I2895" s="203">
        <v>707</v>
      </c>
      <c r="J2895" s="204" t="s">
        <v>2937</v>
      </c>
      <c r="K2895" s="203">
        <v>848.4</v>
      </c>
      <c r="L2895" s="203" t="s">
        <v>459</v>
      </c>
      <c r="M2895" s="203" t="s">
        <v>7116</v>
      </c>
      <c r="N2895" t="s">
        <v>7117</v>
      </c>
    </row>
    <row r="2896" spans="1:14" x14ac:dyDescent="0.2">
      <c r="A2896" s="246">
        <v>45103</v>
      </c>
      <c r="B2896" s="203" t="s">
        <v>541</v>
      </c>
      <c r="C2896" s="106">
        <v>6615.1</v>
      </c>
      <c r="D2896" s="203" t="s">
        <v>452</v>
      </c>
      <c r="E2896" s="203" t="s">
        <v>7143</v>
      </c>
      <c r="F2896" t="s">
        <v>3072</v>
      </c>
      <c r="G2896" s="230"/>
      <c r="H2896" s="293">
        <v>-8</v>
      </c>
      <c r="I2896" s="203">
        <v>707</v>
      </c>
      <c r="J2896" s="204" t="s">
        <v>2937</v>
      </c>
      <c r="K2896" s="203">
        <v>848.4</v>
      </c>
      <c r="L2896" s="203" t="s">
        <v>459</v>
      </c>
      <c r="M2896" s="203" t="s">
        <v>7116</v>
      </c>
      <c r="N2896" t="s">
        <v>7117</v>
      </c>
    </row>
    <row r="2897" spans="1:14" x14ac:dyDescent="0.2">
      <c r="A2897" s="246">
        <v>45104</v>
      </c>
      <c r="B2897" s="203" t="s">
        <v>541</v>
      </c>
      <c r="C2897" s="106">
        <v>6615.1</v>
      </c>
      <c r="D2897" s="203" t="s">
        <v>452</v>
      </c>
      <c r="E2897" s="203" t="s">
        <v>7143</v>
      </c>
      <c r="F2897" t="s">
        <v>3072</v>
      </c>
      <c r="G2897" s="230"/>
      <c r="H2897" s="293">
        <v>-4</v>
      </c>
      <c r="I2897" s="203">
        <v>707</v>
      </c>
      <c r="J2897" s="204" t="s">
        <v>2937</v>
      </c>
      <c r="K2897" s="203">
        <v>848.4</v>
      </c>
      <c r="L2897" s="203" t="s">
        <v>459</v>
      </c>
      <c r="M2897" s="203" t="s">
        <v>7116</v>
      </c>
      <c r="N2897" t="s">
        <v>7117</v>
      </c>
    </row>
    <row r="2898" spans="1:14" x14ac:dyDescent="0.2">
      <c r="A2898" s="246">
        <v>45105</v>
      </c>
      <c r="B2898" s="203" t="s">
        <v>541</v>
      </c>
      <c r="C2898" s="106">
        <v>6615.1</v>
      </c>
      <c r="D2898" s="203" t="s">
        <v>452</v>
      </c>
      <c r="E2898" s="203" t="s">
        <v>7143</v>
      </c>
      <c r="F2898" t="s">
        <v>3072</v>
      </c>
      <c r="G2898" s="230"/>
      <c r="H2898" s="293">
        <v>-4</v>
      </c>
      <c r="I2898" s="203">
        <v>707</v>
      </c>
      <c r="J2898" s="204" t="s">
        <v>2937</v>
      </c>
      <c r="K2898" s="203">
        <v>848.4</v>
      </c>
      <c r="L2898" s="203" t="s">
        <v>459</v>
      </c>
      <c r="M2898" s="203" t="s">
        <v>7116</v>
      </c>
      <c r="N2898" t="s">
        <v>7117</v>
      </c>
    </row>
    <row r="2899" spans="1:14" x14ac:dyDescent="0.2">
      <c r="A2899" s="246">
        <v>45106</v>
      </c>
      <c r="B2899" s="203" t="s">
        <v>541</v>
      </c>
      <c r="C2899" s="106">
        <v>6615.1</v>
      </c>
      <c r="D2899" s="203" t="s">
        <v>452</v>
      </c>
      <c r="E2899" s="203" t="s">
        <v>7143</v>
      </c>
      <c r="F2899" t="s">
        <v>3072</v>
      </c>
      <c r="G2899" s="230"/>
      <c r="H2899" s="293">
        <v>-8</v>
      </c>
      <c r="I2899" s="203">
        <v>707</v>
      </c>
      <c r="J2899" s="204" t="s">
        <v>2937</v>
      </c>
      <c r="K2899" s="203">
        <v>848.4</v>
      </c>
      <c r="L2899" s="203" t="s">
        <v>459</v>
      </c>
      <c r="M2899" s="203" t="s">
        <v>7116</v>
      </c>
      <c r="N2899" t="s">
        <v>7117</v>
      </c>
    </row>
    <row r="2900" spans="1:14" x14ac:dyDescent="0.2">
      <c r="A2900" s="246">
        <v>45107</v>
      </c>
      <c r="B2900" s="203" t="s">
        <v>541</v>
      </c>
      <c r="C2900" s="106">
        <v>6615.1</v>
      </c>
      <c r="D2900" s="203" t="s">
        <v>452</v>
      </c>
      <c r="E2900" s="203" t="s">
        <v>7143</v>
      </c>
      <c r="F2900" t="s">
        <v>3072</v>
      </c>
      <c r="G2900" s="230"/>
      <c r="H2900" s="293">
        <v>-8</v>
      </c>
      <c r="I2900" s="203">
        <v>707</v>
      </c>
      <c r="J2900" s="204" t="s">
        <v>2937</v>
      </c>
      <c r="K2900" s="203">
        <v>848.4</v>
      </c>
      <c r="L2900" s="203" t="s">
        <v>459</v>
      </c>
      <c r="M2900" s="203" t="s">
        <v>7116</v>
      </c>
      <c r="N2900" t="s">
        <v>7117</v>
      </c>
    </row>
    <row r="2901" spans="1:14" x14ac:dyDescent="0.2">
      <c r="A2901" s="246">
        <v>45093</v>
      </c>
      <c r="B2901" s="203" t="s">
        <v>541</v>
      </c>
      <c r="C2901" s="106">
        <v>6615.1</v>
      </c>
      <c r="D2901" s="203" t="s">
        <v>452</v>
      </c>
      <c r="E2901" s="203" t="s">
        <v>7143</v>
      </c>
      <c r="F2901" t="s">
        <v>3072</v>
      </c>
      <c r="G2901" s="230"/>
      <c r="H2901" s="293">
        <v>-8</v>
      </c>
      <c r="I2901" s="203">
        <v>707</v>
      </c>
      <c r="J2901" s="204" t="s">
        <v>2937</v>
      </c>
      <c r="K2901" s="203">
        <v>848.4</v>
      </c>
      <c r="L2901" s="203" t="s">
        <v>459</v>
      </c>
      <c r="M2901" s="203" t="s">
        <v>7116</v>
      </c>
      <c r="N2901" t="s">
        <v>7117</v>
      </c>
    </row>
    <row r="2902" spans="1:14" x14ac:dyDescent="0.2">
      <c r="A2902" s="246">
        <v>45096</v>
      </c>
      <c r="B2902" s="203" t="s">
        <v>541</v>
      </c>
      <c r="C2902" s="106">
        <v>6637.1</v>
      </c>
      <c r="D2902" s="203" t="s">
        <v>452</v>
      </c>
      <c r="E2902" s="203" t="s">
        <v>7143</v>
      </c>
      <c r="F2902" t="s">
        <v>3072</v>
      </c>
      <c r="G2902" s="230"/>
      <c r="H2902" s="293">
        <v>8</v>
      </c>
      <c r="I2902" s="203">
        <v>707</v>
      </c>
      <c r="J2902" s="204" t="s">
        <v>2937</v>
      </c>
      <c r="K2902" s="203">
        <v>848.4</v>
      </c>
      <c r="L2902" s="203" t="s">
        <v>459</v>
      </c>
      <c r="M2902" s="203" t="s">
        <v>7116</v>
      </c>
      <c r="N2902" t="s">
        <v>7117</v>
      </c>
    </row>
    <row r="2903" spans="1:14" x14ac:dyDescent="0.2">
      <c r="A2903" s="246">
        <v>45097</v>
      </c>
      <c r="B2903" s="203" t="s">
        <v>541</v>
      </c>
      <c r="C2903" s="106">
        <v>6637.1</v>
      </c>
      <c r="D2903" s="203" t="s">
        <v>452</v>
      </c>
      <c r="E2903" s="203" t="s">
        <v>7143</v>
      </c>
      <c r="F2903" t="s">
        <v>3072</v>
      </c>
      <c r="G2903" s="230"/>
      <c r="H2903" s="293">
        <v>8</v>
      </c>
      <c r="I2903" s="203">
        <v>707</v>
      </c>
      <c r="J2903" s="204" t="s">
        <v>2937</v>
      </c>
      <c r="K2903" s="203">
        <v>848.4</v>
      </c>
      <c r="L2903" s="203" t="s">
        <v>459</v>
      </c>
      <c r="M2903" s="203" t="s">
        <v>7116</v>
      </c>
      <c r="N2903" t="s">
        <v>7117</v>
      </c>
    </row>
    <row r="2904" spans="1:14" x14ac:dyDescent="0.2">
      <c r="A2904" s="246">
        <v>45098</v>
      </c>
      <c r="B2904" s="203" t="s">
        <v>541</v>
      </c>
      <c r="C2904" s="106">
        <v>6637.1</v>
      </c>
      <c r="D2904" s="203" t="s">
        <v>452</v>
      </c>
      <c r="E2904" s="203" t="s">
        <v>7143</v>
      </c>
      <c r="F2904" t="s">
        <v>3072</v>
      </c>
      <c r="G2904" s="230"/>
      <c r="H2904" s="293">
        <v>8</v>
      </c>
      <c r="I2904" s="203">
        <v>707</v>
      </c>
      <c r="J2904" s="204" t="s">
        <v>2937</v>
      </c>
      <c r="K2904" s="203">
        <v>848.4</v>
      </c>
      <c r="L2904" s="203" t="s">
        <v>459</v>
      </c>
      <c r="M2904" s="203" t="s">
        <v>7116</v>
      </c>
      <c r="N2904" t="s">
        <v>7117</v>
      </c>
    </row>
    <row r="2905" spans="1:14" x14ac:dyDescent="0.2">
      <c r="A2905" s="246">
        <v>45103</v>
      </c>
      <c r="B2905" s="203" t="s">
        <v>541</v>
      </c>
      <c r="C2905" s="106">
        <v>6637.1</v>
      </c>
      <c r="D2905" s="203" t="s">
        <v>452</v>
      </c>
      <c r="E2905" s="203" t="s">
        <v>7143</v>
      </c>
      <c r="F2905" t="s">
        <v>3072</v>
      </c>
      <c r="G2905" s="230"/>
      <c r="H2905" s="293">
        <v>8</v>
      </c>
      <c r="I2905" s="203">
        <v>707</v>
      </c>
      <c r="J2905" s="204" t="s">
        <v>2937</v>
      </c>
      <c r="K2905" s="203">
        <v>848.4</v>
      </c>
      <c r="L2905" s="203" t="s">
        <v>459</v>
      </c>
      <c r="M2905" s="203" t="s">
        <v>7116</v>
      </c>
      <c r="N2905" t="s">
        <v>7117</v>
      </c>
    </row>
    <row r="2906" spans="1:14" x14ac:dyDescent="0.2">
      <c r="A2906" s="246">
        <v>45104</v>
      </c>
      <c r="B2906" s="203" t="s">
        <v>541</v>
      </c>
      <c r="C2906" s="106">
        <v>6637.1</v>
      </c>
      <c r="D2906" s="203" t="s">
        <v>452</v>
      </c>
      <c r="E2906" s="203" t="s">
        <v>7143</v>
      </c>
      <c r="F2906" t="s">
        <v>3072</v>
      </c>
      <c r="G2906" s="230"/>
      <c r="H2906" s="293">
        <v>4</v>
      </c>
      <c r="I2906" s="203">
        <v>707</v>
      </c>
      <c r="J2906" s="204" t="s">
        <v>2937</v>
      </c>
      <c r="K2906" s="203">
        <v>848.4</v>
      </c>
      <c r="L2906" s="203" t="s">
        <v>459</v>
      </c>
      <c r="M2906" s="203" t="s">
        <v>7116</v>
      </c>
      <c r="N2906" t="s">
        <v>7117</v>
      </c>
    </row>
    <row r="2907" spans="1:14" x14ac:dyDescent="0.2">
      <c r="A2907" s="246">
        <v>45105</v>
      </c>
      <c r="B2907" s="203" t="s">
        <v>541</v>
      </c>
      <c r="C2907" s="106">
        <v>6637.1</v>
      </c>
      <c r="D2907" s="203" t="s">
        <v>452</v>
      </c>
      <c r="E2907" s="203" t="s">
        <v>7143</v>
      </c>
      <c r="F2907" t="s">
        <v>3072</v>
      </c>
      <c r="G2907" s="230"/>
      <c r="H2907" s="293">
        <v>4</v>
      </c>
      <c r="I2907" s="203">
        <v>707</v>
      </c>
      <c r="J2907" s="204" t="s">
        <v>2937</v>
      </c>
      <c r="K2907" s="203">
        <v>848.4</v>
      </c>
      <c r="L2907" s="203" t="s">
        <v>459</v>
      </c>
      <c r="M2907" s="203" t="s">
        <v>7116</v>
      </c>
      <c r="N2907" t="s">
        <v>7117</v>
      </c>
    </row>
    <row r="2908" spans="1:14" x14ac:dyDescent="0.2">
      <c r="A2908" s="246">
        <v>45106</v>
      </c>
      <c r="B2908" s="203" t="s">
        <v>541</v>
      </c>
      <c r="C2908" s="106">
        <v>6637.1</v>
      </c>
      <c r="D2908" s="203" t="s">
        <v>452</v>
      </c>
      <c r="E2908" s="203" t="s">
        <v>7143</v>
      </c>
      <c r="F2908" t="s">
        <v>3072</v>
      </c>
      <c r="G2908" s="230"/>
      <c r="H2908" s="293">
        <v>8</v>
      </c>
      <c r="I2908" s="203">
        <v>707</v>
      </c>
      <c r="J2908" s="204" t="s">
        <v>2937</v>
      </c>
      <c r="K2908" s="203">
        <v>848.4</v>
      </c>
      <c r="L2908" s="203" t="s">
        <v>459</v>
      </c>
      <c r="M2908" s="203" t="s">
        <v>7116</v>
      </c>
      <c r="N2908" t="s">
        <v>7117</v>
      </c>
    </row>
    <row r="2909" spans="1:14" x14ac:dyDescent="0.2">
      <c r="A2909" s="246">
        <v>45107</v>
      </c>
      <c r="B2909" s="203" t="s">
        <v>541</v>
      </c>
      <c r="C2909" s="106">
        <v>6637.1</v>
      </c>
      <c r="D2909" s="203" t="s">
        <v>452</v>
      </c>
      <c r="E2909" s="203" t="s">
        <v>7143</v>
      </c>
      <c r="F2909" t="s">
        <v>3072</v>
      </c>
      <c r="G2909" s="230"/>
      <c r="H2909" s="293">
        <v>8</v>
      </c>
      <c r="I2909" s="203">
        <v>707</v>
      </c>
      <c r="J2909" s="204" t="s">
        <v>2937</v>
      </c>
      <c r="K2909" s="203">
        <v>848.4</v>
      </c>
      <c r="L2909" s="203" t="s">
        <v>459</v>
      </c>
      <c r="M2909" s="203" t="s">
        <v>7116</v>
      </c>
      <c r="N2909" t="s">
        <v>7117</v>
      </c>
    </row>
    <row r="2910" spans="1:14" x14ac:dyDescent="0.2">
      <c r="A2910" s="246">
        <v>45080</v>
      </c>
      <c r="B2910" s="203" t="s">
        <v>541</v>
      </c>
      <c r="C2910" s="106">
        <v>6615.1</v>
      </c>
      <c r="D2910" s="203" t="s">
        <v>452</v>
      </c>
      <c r="E2910" s="203" t="s">
        <v>7127</v>
      </c>
      <c r="F2910" t="s">
        <v>3011</v>
      </c>
      <c r="G2910" s="230"/>
      <c r="H2910" s="293">
        <v>-7</v>
      </c>
      <c r="I2910" s="203">
        <v>791</v>
      </c>
      <c r="J2910" s="204" t="s">
        <v>2937</v>
      </c>
      <c r="K2910" s="203">
        <v>949.2</v>
      </c>
      <c r="L2910" s="203" t="s">
        <v>459</v>
      </c>
      <c r="M2910" s="203" t="s">
        <v>7116</v>
      </c>
      <c r="N2910" t="s">
        <v>7117</v>
      </c>
    </row>
    <row r="2911" spans="1:14" x14ac:dyDescent="0.2">
      <c r="A2911" s="246">
        <v>45080</v>
      </c>
      <c r="B2911" s="203" t="s">
        <v>541</v>
      </c>
      <c r="C2911" s="106">
        <v>6637.1</v>
      </c>
      <c r="D2911" s="203" t="s">
        <v>452</v>
      </c>
      <c r="E2911" s="203" t="s">
        <v>7127</v>
      </c>
      <c r="F2911" t="s">
        <v>3011</v>
      </c>
      <c r="G2911" s="230"/>
      <c r="H2911" s="293">
        <v>7</v>
      </c>
      <c r="I2911" s="203">
        <v>791</v>
      </c>
      <c r="J2911" s="204" t="s">
        <v>2937</v>
      </c>
      <c r="K2911" s="203">
        <v>949.2</v>
      </c>
      <c r="L2911" s="203" t="s">
        <v>459</v>
      </c>
      <c r="M2911" s="203" t="s">
        <v>7116</v>
      </c>
      <c r="N2911" t="s">
        <v>7117</v>
      </c>
    </row>
    <row r="2912" spans="1:14" x14ac:dyDescent="0.2">
      <c r="A2912" s="246">
        <v>45078</v>
      </c>
      <c r="B2912" s="203" t="s">
        <v>541</v>
      </c>
      <c r="C2912" s="106">
        <v>6615.1</v>
      </c>
      <c r="D2912" s="203" t="s">
        <v>452</v>
      </c>
      <c r="E2912" s="203" t="s">
        <v>7138</v>
      </c>
      <c r="F2912" t="s">
        <v>6013</v>
      </c>
      <c r="G2912" s="230"/>
      <c r="H2912" s="293">
        <v>-4</v>
      </c>
      <c r="I2912" s="203">
        <v>533</v>
      </c>
      <c r="J2912" s="204" t="s">
        <v>2937</v>
      </c>
      <c r="K2912" s="203">
        <v>639.6</v>
      </c>
      <c r="L2912" s="203" t="s">
        <v>459</v>
      </c>
      <c r="M2912" s="203" t="s">
        <v>7116</v>
      </c>
      <c r="N2912" t="s">
        <v>7117</v>
      </c>
    </row>
    <row r="2913" spans="1:14" x14ac:dyDescent="0.2">
      <c r="A2913" s="246">
        <v>45079</v>
      </c>
      <c r="B2913" s="203" t="s">
        <v>541</v>
      </c>
      <c r="C2913" s="106">
        <v>6615.1</v>
      </c>
      <c r="D2913" s="203" t="s">
        <v>452</v>
      </c>
      <c r="E2913" s="203" t="s">
        <v>7138</v>
      </c>
      <c r="F2913" t="s">
        <v>6013</v>
      </c>
      <c r="G2913" s="230"/>
      <c r="H2913" s="293">
        <v>-2</v>
      </c>
      <c r="I2913" s="203">
        <v>533</v>
      </c>
      <c r="J2913" s="204" t="s">
        <v>2937</v>
      </c>
      <c r="K2913" s="203">
        <v>639.6</v>
      </c>
      <c r="L2913" s="203" t="s">
        <v>459</v>
      </c>
      <c r="M2913" s="203" t="s">
        <v>7116</v>
      </c>
      <c r="N2913" t="s">
        <v>7117</v>
      </c>
    </row>
    <row r="2914" spans="1:14" x14ac:dyDescent="0.2">
      <c r="A2914" s="246">
        <v>45080</v>
      </c>
      <c r="B2914" s="203" t="s">
        <v>541</v>
      </c>
      <c r="C2914" s="106">
        <v>6615.1</v>
      </c>
      <c r="D2914" s="203" t="s">
        <v>452</v>
      </c>
      <c r="E2914" s="203" t="s">
        <v>7138</v>
      </c>
      <c r="F2914" t="s">
        <v>6013</v>
      </c>
      <c r="G2914" s="230"/>
      <c r="H2914" s="293">
        <v>-88</v>
      </c>
      <c r="I2914" s="203">
        <v>533</v>
      </c>
      <c r="J2914" s="204" t="s">
        <v>2937</v>
      </c>
      <c r="K2914" s="203">
        <v>639.6</v>
      </c>
      <c r="L2914" s="203" t="s">
        <v>459</v>
      </c>
      <c r="M2914" s="203" t="s">
        <v>7116</v>
      </c>
      <c r="N2914" t="s">
        <v>7117</v>
      </c>
    </row>
    <row r="2915" spans="1:14" x14ac:dyDescent="0.2">
      <c r="A2915" s="246">
        <v>45089</v>
      </c>
      <c r="B2915" s="203" t="s">
        <v>541</v>
      </c>
      <c r="C2915" s="106">
        <v>6615.1</v>
      </c>
      <c r="D2915" s="203" t="s">
        <v>452</v>
      </c>
      <c r="E2915" s="203" t="s">
        <v>7138</v>
      </c>
      <c r="F2915" t="s">
        <v>6013</v>
      </c>
      <c r="G2915" s="230"/>
      <c r="H2915" s="293">
        <v>-8</v>
      </c>
      <c r="I2915" s="203">
        <v>533</v>
      </c>
      <c r="J2915" s="204" t="s">
        <v>2937</v>
      </c>
      <c r="K2915" s="203">
        <v>639.6</v>
      </c>
      <c r="L2915" s="203" t="s">
        <v>459</v>
      </c>
      <c r="M2915" s="203" t="s">
        <v>7116</v>
      </c>
      <c r="N2915" t="s">
        <v>7117</v>
      </c>
    </row>
    <row r="2916" spans="1:14" x14ac:dyDescent="0.2">
      <c r="A2916" s="246">
        <v>45090</v>
      </c>
      <c r="B2916" s="203" t="s">
        <v>541</v>
      </c>
      <c r="C2916" s="106">
        <v>6615.1</v>
      </c>
      <c r="D2916" s="203" t="s">
        <v>452</v>
      </c>
      <c r="E2916" s="203" t="s">
        <v>7138</v>
      </c>
      <c r="F2916" t="s">
        <v>6013</v>
      </c>
      <c r="G2916" s="230"/>
      <c r="H2916" s="293">
        <v>-8</v>
      </c>
      <c r="I2916" s="203">
        <v>533</v>
      </c>
      <c r="J2916" s="204" t="s">
        <v>2937</v>
      </c>
      <c r="K2916" s="203">
        <v>639.6</v>
      </c>
      <c r="L2916" s="203" t="s">
        <v>459</v>
      </c>
      <c r="M2916" s="203" t="s">
        <v>7116</v>
      </c>
      <c r="N2916" t="s">
        <v>7117</v>
      </c>
    </row>
    <row r="2917" spans="1:14" x14ac:dyDescent="0.2">
      <c r="A2917" s="246">
        <v>45091</v>
      </c>
      <c r="B2917" s="203" t="s">
        <v>541</v>
      </c>
      <c r="C2917" s="106">
        <v>6615.1</v>
      </c>
      <c r="D2917" s="203" t="s">
        <v>452</v>
      </c>
      <c r="E2917" s="203" t="s">
        <v>7138</v>
      </c>
      <c r="F2917" t="s">
        <v>6013</v>
      </c>
      <c r="G2917" s="230"/>
      <c r="H2917" s="293">
        <v>-6</v>
      </c>
      <c r="I2917" s="203">
        <v>533</v>
      </c>
      <c r="J2917" s="204" t="s">
        <v>2937</v>
      </c>
      <c r="K2917" s="203">
        <v>639.6</v>
      </c>
      <c r="L2917" s="203" t="s">
        <v>459</v>
      </c>
      <c r="M2917" s="203" t="s">
        <v>7116</v>
      </c>
      <c r="N2917" t="s">
        <v>7117</v>
      </c>
    </row>
    <row r="2918" spans="1:14" x14ac:dyDescent="0.2">
      <c r="A2918" s="246">
        <v>45092</v>
      </c>
      <c r="B2918" s="203" t="s">
        <v>541</v>
      </c>
      <c r="C2918" s="106">
        <v>6615.1</v>
      </c>
      <c r="D2918" s="203" t="s">
        <v>452</v>
      </c>
      <c r="E2918" s="203" t="s">
        <v>7138</v>
      </c>
      <c r="F2918" t="s">
        <v>6013</v>
      </c>
      <c r="G2918" s="230"/>
      <c r="H2918" s="293">
        <v>-6</v>
      </c>
      <c r="I2918" s="203">
        <v>533</v>
      </c>
      <c r="J2918" s="204" t="s">
        <v>2937</v>
      </c>
      <c r="K2918" s="203">
        <v>639.6</v>
      </c>
      <c r="L2918" s="203" t="s">
        <v>459</v>
      </c>
      <c r="M2918" s="203" t="s">
        <v>7116</v>
      </c>
      <c r="N2918" t="s">
        <v>7117</v>
      </c>
    </row>
    <row r="2919" spans="1:14" x14ac:dyDescent="0.2">
      <c r="A2919" s="246">
        <v>45084</v>
      </c>
      <c r="B2919" s="203" t="s">
        <v>541</v>
      </c>
      <c r="C2919" s="106">
        <v>6637.1</v>
      </c>
      <c r="D2919" s="203" t="s">
        <v>452</v>
      </c>
      <c r="E2919" s="203" t="s">
        <v>7138</v>
      </c>
      <c r="F2919" t="s">
        <v>6013</v>
      </c>
      <c r="G2919" s="230"/>
      <c r="H2919" s="293">
        <v>6</v>
      </c>
      <c r="I2919" s="203">
        <v>533</v>
      </c>
      <c r="J2919" s="204" t="s">
        <v>2937</v>
      </c>
      <c r="K2919" s="203">
        <v>639.6</v>
      </c>
      <c r="L2919" s="203" t="s">
        <v>459</v>
      </c>
      <c r="M2919" s="203" t="s">
        <v>7116</v>
      </c>
      <c r="N2919" t="s">
        <v>7117</v>
      </c>
    </row>
    <row r="2920" spans="1:14" x14ac:dyDescent="0.2">
      <c r="A2920" s="246">
        <v>45085</v>
      </c>
      <c r="B2920" s="203" t="s">
        <v>541</v>
      </c>
      <c r="C2920" s="106">
        <v>6637.1</v>
      </c>
      <c r="D2920" s="203" t="s">
        <v>452</v>
      </c>
      <c r="E2920" s="203" t="s">
        <v>7138</v>
      </c>
      <c r="F2920" t="s">
        <v>6013</v>
      </c>
      <c r="G2920" s="230"/>
      <c r="H2920" s="293">
        <v>8</v>
      </c>
      <c r="I2920" s="203">
        <v>533</v>
      </c>
      <c r="J2920" s="204" t="s">
        <v>2937</v>
      </c>
      <c r="K2920" s="203">
        <v>639.6</v>
      </c>
      <c r="L2920" s="203" t="s">
        <v>459</v>
      </c>
      <c r="M2920" s="203" t="s">
        <v>7116</v>
      </c>
      <c r="N2920" t="s">
        <v>7117</v>
      </c>
    </row>
    <row r="2921" spans="1:14" x14ac:dyDescent="0.2">
      <c r="A2921" s="246">
        <v>45086</v>
      </c>
      <c r="B2921" s="203" t="s">
        <v>541</v>
      </c>
      <c r="C2921" s="106">
        <v>6637.1</v>
      </c>
      <c r="D2921" s="203" t="s">
        <v>452</v>
      </c>
      <c r="E2921" s="203" t="s">
        <v>7138</v>
      </c>
      <c r="F2921" t="s">
        <v>6013</v>
      </c>
      <c r="G2921" s="230"/>
      <c r="H2921" s="293">
        <v>6</v>
      </c>
      <c r="I2921" s="203">
        <v>533</v>
      </c>
      <c r="J2921" s="204" t="s">
        <v>2937</v>
      </c>
      <c r="K2921" s="203">
        <v>639.6</v>
      </c>
      <c r="L2921" s="203" t="s">
        <v>459</v>
      </c>
      <c r="M2921" s="203" t="s">
        <v>7116</v>
      </c>
      <c r="N2921" t="s">
        <v>7117</v>
      </c>
    </row>
    <row r="2922" spans="1:14" x14ac:dyDescent="0.2">
      <c r="A2922" s="246">
        <v>45080</v>
      </c>
      <c r="B2922" s="203" t="s">
        <v>541</v>
      </c>
      <c r="C2922" s="106">
        <v>6637.1</v>
      </c>
      <c r="D2922" s="203" t="s">
        <v>452</v>
      </c>
      <c r="E2922" s="203" t="s">
        <v>7138</v>
      </c>
      <c r="F2922" t="s">
        <v>6013</v>
      </c>
      <c r="G2922" s="230"/>
      <c r="H2922" s="293">
        <v>88</v>
      </c>
      <c r="I2922" s="203">
        <v>533</v>
      </c>
      <c r="J2922" s="204" t="s">
        <v>2937</v>
      </c>
      <c r="K2922" s="203">
        <v>639.6</v>
      </c>
      <c r="L2922" s="203" t="s">
        <v>459</v>
      </c>
      <c r="M2922" s="203" t="s">
        <v>7116</v>
      </c>
      <c r="N2922" t="s">
        <v>7117</v>
      </c>
    </row>
    <row r="2923" spans="1:14" x14ac:dyDescent="0.2">
      <c r="A2923" s="246">
        <v>45078</v>
      </c>
      <c r="B2923" s="203" t="s">
        <v>541</v>
      </c>
      <c r="C2923" s="106">
        <v>6637.1</v>
      </c>
      <c r="D2923" s="203" t="s">
        <v>452</v>
      </c>
      <c r="E2923" s="203" t="s">
        <v>7138</v>
      </c>
      <c r="F2923" t="s">
        <v>6013</v>
      </c>
      <c r="G2923" s="230"/>
      <c r="H2923" s="293">
        <v>4</v>
      </c>
      <c r="I2923" s="203">
        <v>533</v>
      </c>
      <c r="J2923" s="204" t="s">
        <v>2937</v>
      </c>
      <c r="K2923" s="203">
        <v>639.6</v>
      </c>
      <c r="L2923" s="203" t="s">
        <v>459</v>
      </c>
      <c r="M2923" s="203" t="s">
        <v>7116</v>
      </c>
      <c r="N2923" t="s">
        <v>7117</v>
      </c>
    </row>
    <row r="2924" spans="1:14" x14ac:dyDescent="0.2">
      <c r="A2924" s="246">
        <v>45079</v>
      </c>
      <c r="B2924" s="203" t="s">
        <v>541</v>
      </c>
      <c r="C2924" s="106">
        <v>6637.1</v>
      </c>
      <c r="D2924" s="203" t="s">
        <v>452</v>
      </c>
      <c r="E2924" s="203" t="s">
        <v>7138</v>
      </c>
      <c r="F2924" t="s">
        <v>6013</v>
      </c>
      <c r="G2924" s="230"/>
      <c r="H2924" s="293">
        <v>2</v>
      </c>
      <c r="I2924" s="203">
        <v>533</v>
      </c>
      <c r="J2924" s="204" t="s">
        <v>2937</v>
      </c>
      <c r="K2924" s="203">
        <v>639.6</v>
      </c>
      <c r="L2924" s="203" t="s">
        <v>459</v>
      </c>
      <c r="M2924" s="203" t="s">
        <v>7116</v>
      </c>
      <c r="N2924" t="s">
        <v>7117</v>
      </c>
    </row>
    <row r="2925" spans="1:14" x14ac:dyDescent="0.2">
      <c r="A2925" s="246">
        <v>45084</v>
      </c>
      <c r="B2925" s="203" t="s">
        <v>541</v>
      </c>
      <c r="C2925" s="106">
        <v>6615.1</v>
      </c>
      <c r="D2925" s="203" t="s">
        <v>452</v>
      </c>
      <c r="E2925" s="203" t="s">
        <v>7138</v>
      </c>
      <c r="F2925" t="s">
        <v>6013</v>
      </c>
      <c r="G2925" s="230"/>
      <c r="H2925" s="293">
        <v>-6</v>
      </c>
      <c r="I2925" s="203">
        <v>533</v>
      </c>
      <c r="J2925" s="204" t="s">
        <v>2937</v>
      </c>
      <c r="K2925" s="203">
        <v>639.6</v>
      </c>
      <c r="L2925" s="203" t="s">
        <v>459</v>
      </c>
      <c r="M2925" s="203" t="s">
        <v>7116</v>
      </c>
      <c r="N2925" t="s">
        <v>7117</v>
      </c>
    </row>
    <row r="2926" spans="1:14" x14ac:dyDescent="0.2">
      <c r="A2926" s="246">
        <v>45085</v>
      </c>
      <c r="B2926" s="203" t="s">
        <v>541</v>
      </c>
      <c r="C2926" s="106">
        <v>6615.1</v>
      </c>
      <c r="D2926" s="203" t="s">
        <v>452</v>
      </c>
      <c r="E2926" s="203" t="s">
        <v>7138</v>
      </c>
      <c r="F2926" t="s">
        <v>6013</v>
      </c>
      <c r="G2926" s="230"/>
      <c r="H2926" s="293">
        <v>-8</v>
      </c>
      <c r="I2926" s="203">
        <v>533</v>
      </c>
      <c r="J2926" s="204" t="s">
        <v>2937</v>
      </c>
      <c r="K2926" s="203">
        <v>639.6</v>
      </c>
      <c r="L2926" s="203" t="s">
        <v>459</v>
      </c>
      <c r="M2926" s="203" t="s">
        <v>7116</v>
      </c>
      <c r="N2926" t="s">
        <v>7117</v>
      </c>
    </row>
    <row r="2927" spans="1:14" x14ac:dyDescent="0.2">
      <c r="A2927" s="246">
        <v>45086</v>
      </c>
      <c r="B2927" s="203" t="s">
        <v>541</v>
      </c>
      <c r="C2927" s="106">
        <v>6615.1</v>
      </c>
      <c r="D2927" s="203" t="s">
        <v>452</v>
      </c>
      <c r="E2927" s="203" t="s">
        <v>7138</v>
      </c>
      <c r="F2927" t="s">
        <v>6013</v>
      </c>
      <c r="G2927" s="230"/>
      <c r="H2927" s="293">
        <v>-6</v>
      </c>
      <c r="I2927" s="203">
        <v>533</v>
      </c>
      <c r="J2927" s="204" t="s">
        <v>2937</v>
      </c>
      <c r="K2927" s="203">
        <v>639.6</v>
      </c>
      <c r="L2927" s="203" t="s">
        <v>459</v>
      </c>
      <c r="M2927" s="203" t="s">
        <v>7116</v>
      </c>
      <c r="N2927" t="s">
        <v>7117</v>
      </c>
    </row>
    <row r="2928" spans="1:14" x14ac:dyDescent="0.2">
      <c r="A2928" s="246">
        <v>45089</v>
      </c>
      <c r="B2928" s="203" t="s">
        <v>541</v>
      </c>
      <c r="C2928" s="106">
        <v>6637.1</v>
      </c>
      <c r="D2928" s="203" t="s">
        <v>452</v>
      </c>
      <c r="E2928" s="203" t="s">
        <v>7138</v>
      </c>
      <c r="F2928" t="s">
        <v>6013</v>
      </c>
      <c r="G2928" s="230"/>
      <c r="H2928" s="293">
        <v>8</v>
      </c>
      <c r="I2928" s="203">
        <v>533</v>
      </c>
      <c r="J2928" s="204" t="s">
        <v>2937</v>
      </c>
      <c r="K2928" s="203">
        <v>639.6</v>
      </c>
      <c r="L2928" s="203" t="s">
        <v>459</v>
      </c>
      <c r="M2928" s="203" t="s">
        <v>7116</v>
      </c>
      <c r="N2928" t="s">
        <v>7117</v>
      </c>
    </row>
    <row r="2929" spans="1:14" x14ac:dyDescent="0.2">
      <c r="A2929" s="246">
        <v>45090</v>
      </c>
      <c r="B2929" s="203" t="s">
        <v>541</v>
      </c>
      <c r="C2929" s="106">
        <v>6637.1</v>
      </c>
      <c r="D2929" s="203" t="s">
        <v>452</v>
      </c>
      <c r="E2929" s="203" t="s">
        <v>7138</v>
      </c>
      <c r="F2929" t="s">
        <v>6013</v>
      </c>
      <c r="G2929" s="230"/>
      <c r="H2929" s="293">
        <v>8</v>
      </c>
      <c r="I2929" s="203">
        <v>533</v>
      </c>
      <c r="J2929" s="204" t="s">
        <v>2937</v>
      </c>
      <c r="K2929" s="203">
        <v>639.6</v>
      </c>
      <c r="L2929" s="203" t="s">
        <v>459</v>
      </c>
      <c r="M2929" s="203" t="s">
        <v>7116</v>
      </c>
      <c r="N2929" t="s">
        <v>7117</v>
      </c>
    </row>
    <row r="2930" spans="1:14" x14ac:dyDescent="0.2">
      <c r="A2930" s="246">
        <v>45091</v>
      </c>
      <c r="B2930" s="203" t="s">
        <v>541</v>
      </c>
      <c r="C2930" s="106">
        <v>6637.1</v>
      </c>
      <c r="D2930" s="203" t="s">
        <v>452</v>
      </c>
      <c r="E2930" s="203" t="s">
        <v>7138</v>
      </c>
      <c r="F2930" t="s">
        <v>6013</v>
      </c>
      <c r="G2930" s="230"/>
      <c r="H2930" s="293">
        <v>6</v>
      </c>
      <c r="I2930" s="203">
        <v>533</v>
      </c>
      <c r="J2930" s="204" t="s">
        <v>2937</v>
      </c>
      <c r="K2930" s="203">
        <v>639.6</v>
      </c>
      <c r="L2930" s="203" t="s">
        <v>459</v>
      </c>
      <c r="M2930" s="203" t="s">
        <v>7116</v>
      </c>
      <c r="N2930" t="s">
        <v>7117</v>
      </c>
    </row>
    <row r="2931" spans="1:14" x14ac:dyDescent="0.2">
      <c r="A2931" s="246">
        <v>45092</v>
      </c>
      <c r="B2931" s="203" t="s">
        <v>541</v>
      </c>
      <c r="C2931" s="106">
        <v>6637.1</v>
      </c>
      <c r="D2931" s="203" t="s">
        <v>452</v>
      </c>
      <c r="E2931" s="203" t="s">
        <v>7138</v>
      </c>
      <c r="F2931" t="s">
        <v>6013</v>
      </c>
      <c r="G2931" s="230"/>
      <c r="H2931" s="293">
        <v>6</v>
      </c>
      <c r="I2931" s="203">
        <v>533</v>
      </c>
      <c r="J2931" s="204" t="s">
        <v>2937</v>
      </c>
      <c r="K2931" s="203">
        <v>639.6</v>
      </c>
      <c r="L2931" s="203" t="s">
        <v>459</v>
      </c>
      <c r="M2931" s="203" t="s">
        <v>7116</v>
      </c>
      <c r="N2931" t="s">
        <v>7117</v>
      </c>
    </row>
    <row r="2932" spans="1:14" x14ac:dyDescent="0.2">
      <c r="A2932" s="246">
        <v>45093</v>
      </c>
      <c r="B2932" s="106" t="s">
        <v>541</v>
      </c>
      <c r="C2932" s="106">
        <v>6637.1</v>
      </c>
      <c r="D2932" s="203" t="s">
        <v>452</v>
      </c>
      <c r="E2932" s="203" t="s">
        <v>7138</v>
      </c>
      <c r="F2932" t="s">
        <v>6013</v>
      </c>
      <c r="G2932" s="230"/>
      <c r="H2932" s="293">
        <v>8</v>
      </c>
      <c r="I2932" s="203">
        <v>533</v>
      </c>
      <c r="J2932" s="293" t="s">
        <v>2937</v>
      </c>
      <c r="K2932" s="203">
        <v>639.6</v>
      </c>
      <c r="L2932" s="203" t="s">
        <v>459</v>
      </c>
      <c r="M2932" s="203" t="s">
        <v>7116</v>
      </c>
      <c r="N2932" t="s">
        <v>7117</v>
      </c>
    </row>
    <row r="2933" spans="1:14" x14ac:dyDescent="0.2">
      <c r="A2933" s="246">
        <v>45096</v>
      </c>
      <c r="B2933" s="106" t="s">
        <v>541</v>
      </c>
      <c r="C2933" s="106">
        <v>6615.1</v>
      </c>
      <c r="D2933" s="203" t="s">
        <v>452</v>
      </c>
      <c r="E2933" s="203" t="s">
        <v>7138</v>
      </c>
      <c r="F2933" t="s">
        <v>6013</v>
      </c>
      <c r="G2933" s="230"/>
      <c r="H2933" s="293">
        <v>-8</v>
      </c>
      <c r="I2933" s="203">
        <v>533</v>
      </c>
      <c r="J2933" s="293" t="s">
        <v>2937</v>
      </c>
      <c r="K2933" s="203">
        <v>639.6</v>
      </c>
      <c r="L2933" s="203" t="s">
        <v>459</v>
      </c>
      <c r="M2933" s="203" t="s">
        <v>7116</v>
      </c>
      <c r="N2933" t="s">
        <v>7117</v>
      </c>
    </row>
    <row r="2934" spans="1:14" x14ac:dyDescent="0.2">
      <c r="A2934" s="246">
        <v>45097</v>
      </c>
      <c r="B2934" s="106" t="s">
        <v>541</v>
      </c>
      <c r="C2934" s="106">
        <v>6615.1</v>
      </c>
      <c r="D2934" s="203" t="s">
        <v>452</v>
      </c>
      <c r="E2934" s="203" t="s">
        <v>7138</v>
      </c>
      <c r="F2934" t="s">
        <v>6013</v>
      </c>
      <c r="G2934" s="230"/>
      <c r="H2934" s="293">
        <v>-8</v>
      </c>
      <c r="I2934" s="203">
        <v>533</v>
      </c>
      <c r="J2934" s="293" t="s">
        <v>2937</v>
      </c>
      <c r="K2934" s="203">
        <v>639.6</v>
      </c>
      <c r="L2934" s="203" t="s">
        <v>459</v>
      </c>
      <c r="M2934" s="203" t="s">
        <v>7116</v>
      </c>
      <c r="N2934" t="s">
        <v>7117</v>
      </c>
    </row>
    <row r="2935" spans="1:14" x14ac:dyDescent="0.2">
      <c r="A2935" s="246">
        <v>45098</v>
      </c>
      <c r="B2935" s="106" t="s">
        <v>541</v>
      </c>
      <c r="C2935" s="106">
        <v>6615.1</v>
      </c>
      <c r="D2935" s="203" t="s">
        <v>452</v>
      </c>
      <c r="E2935" s="203" t="s">
        <v>7138</v>
      </c>
      <c r="F2935" t="s">
        <v>6013</v>
      </c>
      <c r="G2935" s="230"/>
      <c r="H2935" s="293">
        <v>-8</v>
      </c>
      <c r="I2935" s="203">
        <v>533</v>
      </c>
      <c r="J2935" s="293" t="s">
        <v>2937</v>
      </c>
      <c r="K2935" s="203">
        <v>639.6</v>
      </c>
      <c r="L2935" s="203" t="s">
        <v>459</v>
      </c>
      <c r="M2935" s="203" t="s">
        <v>7116</v>
      </c>
      <c r="N2935" t="s">
        <v>7117</v>
      </c>
    </row>
    <row r="2936" spans="1:14" x14ac:dyDescent="0.2">
      <c r="A2936" s="246">
        <v>45099</v>
      </c>
      <c r="B2936" s="106" t="s">
        <v>541</v>
      </c>
      <c r="C2936" s="106">
        <v>6615.1</v>
      </c>
      <c r="D2936" s="203" t="s">
        <v>452</v>
      </c>
      <c r="E2936" s="203" t="s">
        <v>7138</v>
      </c>
      <c r="F2936" t="s">
        <v>6013</v>
      </c>
      <c r="G2936" s="230"/>
      <c r="H2936" s="293">
        <v>-8</v>
      </c>
      <c r="I2936" s="203">
        <v>533</v>
      </c>
      <c r="J2936" s="293" t="s">
        <v>2937</v>
      </c>
      <c r="K2936" s="203">
        <v>639.6</v>
      </c>
      <c r="L2936" s="203" t="s">
        <v>459</v>
      </c>
      <c r="M2936" s="203" t="s">
        <v>7116</v>
      </c>
      <c r="N2936" t="s">
        <v>7117</v>
      </c>
    </row>
    <row r="2937" spans="1:14" x14ac:dyDescent="0.2">
      <c r="A2937" s="246">
        <v>45100</v>
      </c>
      <c r="B2937" s="106" t="s">
        <v>541</v>
      </c>
      <c r="C2937" s="106">
        <v>6615.1</v>
      </c>
      <c r="D2937" s="203" t="s">
        <v>452</v>
      </c>
      <c r="E2937" s="203" t="s">
        <v>7138</v>
      </c>
      <c r="F2937" t="s">
        <v>6013</v>
      </c>
      <c r="G2937" s="230"/>
      <c r="H2937" s="293">
        <v>-8</v>
      </c>
      <c r="I2937" s="203">
        <v>533</v>
      </c>
      <c r="J2937" s="293" t="s">
        <v>2937</v>
      </c>
      <c r="K2937" s="203">
        <v>639.6</v>
      </c>
      <c r="L2937" s="203" t="s">
        <v>459</v>
      </c>
      <c r="M2937" s="203" t="s">
        <v>7116</v>
      </c>
      <c r="N2937" t="s">
        <v>7117</v>
      </c>
    </row>
    <row r="2938" spans="1:14" x14ac:dyDescent="0.2">
      <c r="A2938" s="246">
        <v>45103</v>
      </c>
      <c r="B2938" s="106" t="s">
        <v>541</v>
      </c>
      <c r="C2938" s="106">
        <v>6637.1</v>
      </c>
      <c r="D2938" s="203" t="s">
        <v>452</v>
      </c>
      <c r="E2938" s="203" t="s">
        <v>7138</v>
      </c>
      <c r="F2938" t="s">
        <v>6013</v>
      </c>
      <c r="G2938" s="230"/>
      <c r="H2938" s="293">
        <v>8</v>
      </c>
      <c r="I2938" s="203">
        <v>533</v>
      </c>
      <c r="J2938" s="293" t="s">
        <v>2937</v>
      </c>
      <c r="K2938" s="203">
        <v>639.6</v>
      </c>
      <c r="L2938" s="203" t="s">
        <v>459</v>
      </c>
      <c r="M2938" s="203" t="s">
        <v>7116</v>
      </c>
      <c r="N2938" t="s">
        <v>7117</v>
      </c>
    </row>
    <row r="2939" spans="1:14" x14ac:dyDescent="0.2">
      <c r="A2939" s="246">
        <v>45104</v>
      </c>
      <c r="B2939" s="106" t="s">
        <v>541</v>
      </c>
      <c r="C2939" s="106">
        <v>6637.1</v>
      </c>
      <c r="D2939" s="203" t="s">
        <v>452</v>
      </c>
      <c r="E2939" s="203" t="s">
        <v>7138</v>
      </c>
      <c r="F2939" t="s">
        <v>6013</v>
      </c>
      <c r="G2939" s="230"/>
      <c r="H2939" s="293">
        <v>8</v>
      </c>
      <c r="I2939" s="203">
        <v>533</v>
      </c>
      <c r="J2939" s="293" t="s">
        <v>2937</v>
      </c>
      <c r="K2939" s="203">
        <v>639.6</v>
      </c>
      <c r="L2939" s="203" t="s">
        <v>459</v>
      </c>
      <c r="M2939" s="203" t="s">
        <v>7116</v>
      </c>
      <c r="N2939" t="s">
        <v>7117</v>
      </c>
    </row>
    <row r="2940" spans="1:14" x14ac:dyDescent="0.2">
      <c r="A2940" s="246">
        <v>45105</v>
      </c>
      <c r="B2940" s="106" t="s">
        <v>541</v>
      </c>
      <c r="C2940" s="106">
        <v>6637.1</v>
      </c>
      <c r="D2940" s="203" t="s">
        <v>452</v>
      </c>
      <c r="E2940" s="203" t="s">
        <v>7138</v>
      </c>
      <c r="F2940" t="s">
        <v>6013</v>
      </c>
      <c r="G2940" s="230"/>
      <c r="H2940" s="293">
        <v>8</v>
      </c>
      <c r="I2940" s="203">
        <v>533</v>
      </c>
      <c r="J2940" s="293" t="s">
        <v>2937</v>
      </c>
      <c r="K2940" s="203">
        <v>639.6</v>
      </c>
      <c r="L2940" s="203" t="s">
        <v>459</v>
      </c>
      <c r="M2940" s="203" t="s">
        <v>7116</v>
      </c>
      <c r="N2940" t="s">
        <v>7117</v>
      </c>
    </row>
    <row r="2941" spans="1:14" x14ac:dyDescent="0.2">
      <c r="A2941" s="246">
        <v>45106</v>
      </c>
      <c r="B2941" s="106" t="s">
        <v>541</v>
      </c>
      <c r="C2941" s="106">
        <v>6637.1</v>
      </c>
      <c r="D2941" s="203" t="s">
        <v>452</v>
      </c>
      <c r="E2941" s="203" t="s">
        <v>7138</v>
      </c>
      <c r="F2941" t="s">
        <v>6013</v>
      </c>
      <c r="G2941" s="230"/>
      <c r="H2941" s="293">
        <v>8</v>
      </c>
      <c r="I2941" s="203">
        <v>533</v>
      </c>
      <c r="J2941" s="293" t="s">
        <v>2937</v>
      </c>
      <c r="K2941" s="203">
        <v>639.6</v>
      </c>
      <c r="L2941" s="203" t="s">
        <v>459</v>
      </c>
      <c r="M2941" s="203" t="s">
        <v>7116</v>
      </c>
      <c r="N2941" t="s">
        <v>7117</v>
      </c>
    </row>
    <row r="2942" spans="1:14" x14ac:dyDescent="0.2">
      <c r="A2942" s="246">
        <v>45107</v>
      </c>
      <c r="B2942" s="106" t="s">
        <v>541</v>
      </c>
      <c r="C2942" s="106">
        <v>6637.1</v>
      </c>
      <c r="D2942" s="203" t="s">
        <v>452</v>
      </c>
      <c r="E2942" s="203" t="s">
        <v>7138</v>
      </c>
      <c r="F2942" t="s">
        <v>6013</v>
      </c>
      <c r="G2942" s="230"/>
      <c r="H2942" s="293">
        <v>8</v>
      </c>
      <c r="I2942" s="203">
        <v>533</v>
      </c>
      <c r="J2942" s="293" t="s">
        <v>2937</v>
      </c>
      <c r="K2942" s="203">
        <v>639.6</v>
      </c>
      <c r="L2942" s="203" t="s">
        <v>459</v>
      </c>
      <c r="M2942" s="203" t="s">
        <v>7116</v>
      </c>
      <c r="N2942" t="s">
        <v>7117</v>
      </c>
    </row>
    <row r="2943" spans="1:14" x14ac:dyDescent="0.2">
      <c r="A2943" s="246">
        <v>45096</v>
      </c>
      <c r="B2943" s="106" t="s">
        <v>541</v>
      </c>
      <c r="C2943" s="106">
        <v>6637.1</v>
      </c>
      <c r="D2943" s="203" t="s">
        <v>452</v>
      </c>
      <c r="E2943" s="203" t="s">
        <v>7138</v>
      </c>
      <c r="F2943" t="s">
        <v>6013</v>
      </c>
      <c r="G2943" s="230"/>
      <c r="H2943" s="293">
        <v>8</v>
      </c>
      <c r="I2943" s="203">
        <v>533</v>
      </c>
      <c r="J2943" s="293" t="s">
        <v>2937</v>
      </c>
      <c r="K2943" s="203">
        <v>639.6</v>
      </c>
      <c r="L2943" s="203" t="s">
        <v>459</v>
      </c>
      <c r="M2943" s="203" t="s">
        <v>7116</v>
      </c>
      <c r="N2943" t="s">
        <v>7117</v>
      </c>
    </row>
    <row r="2944" spans="1:14" x14ac:dyDescent="0.2">
      <c r="A2944" s="246">
        <v>45097</v>
      </c>
      <c r="B2944" s="106" t="s">
        <v>541</v>
      </c>
      <c r="C2944" s="106">
        <v>6637.1</v>
      </c>
      <c r="D2944" s="203" t="s">
        <v>452</v>
      </c>
      <c r="E2944" s="203" t="s">
        <v>7138</v>
      </c>
      <c r="F2944" t="s">
        <v>6013</v>
      </c>
      <c r="G2944" s="230"/>
      <c r="H2944" s="293">
        <v>8</v>
      </c>
      <c r="I2944" s="203">
        <v>533</v>
      </c>
      <c r="J2944" s="293" t="s">
        <v>2937</v>
      </c>
      <c r="K2944" s="203">
        <v>639.6</v>
      </c>
      <c r="L2944" s="203" t="s">
        <v>459</v>
      </c>
      <c r="M2944" s="203" t="s">
        <v>7116</v>
      </c>
      <c r="N2944" t="s">
        <v>7117</v>
      </c>
    </row>
    <row r="2945" spans="1:14" x14ac:dyDescent="0.2">
      <c r="A2945" s="246">
        <v>45098</v>
      </c>
      <c r="B2945" s="106" t="s">
        <v>541</v>
      </c>
      <c r="C2945" s="106">
        <v>6637.1</v>
      </c>
      <c r="D2945" s="203" t="s">
        <v>452</v>
      </c>
      <c r="E2945" s="203" t="s">
        <v>7138</v>
      </c>
      <c r="F2945" t="s">
        <v>6013</v>
      </c>
      <c r="G2945" s="230"/>
      <c r="H2945" s="293">
        <v>8</v>
      </c>
      <c r="I2945" s="203">
        <v>533</v>
      </c>
      <c r="J2945" s="293" t="s">
        <v>2937</v>
      </c>
      <c r="K2945" s="203">
        <v>639.6</v>
      </c>
      <c r="L2945" s="203" t="s">
        <v>459</v>
      </c>
      <c r="M2945" s="203" t="s">
        <v>7116</v>
      </c>
      <c r="N2945" t="s">
        <v>7117</v>
      </c>
    </row>
    <row r="2946" spans="1:14" x14ac:dyDescent="0.2">
      <c r="A2946" s="246">
        <v>45099</v>
      </c>
      <c r="B2946" s="106" t="s">
        <v>541</v>
      </c>
      <c r="C2946" s="106">
        <v>6637.1</v>
      </c>
      <c r="D2946" s="203" t="s">
        <v>452</v>
      </c>
      <c r="E2946" s="203" t="s">
        <v>7138</v>
      </c>
      <c r="F2946" t="s">
        <v>6013</v>
      </c>
      <c r="G2946" s="230"/>
      <c r="H2946" s="293">
        <v>8</v>
      </c>
      <c r="I2946" s="203">
        <v>533</v>
      </c>
      <c r="J2946" s="293" t="s">
        <v>2937</v>
      </c>
      <c r="K2946" s="203">
        <v>639.6</v>
      </c>
      <c r="L2946" s="203" t="s">
        <v>459</v>
      </c>
      <c r="M2946" s="203" t="s">
        <v>7116</v>
      </c>
      <c r="N2946" t="s">
        <v>7117</v>
      </c>
    </row>
    <row r="2947" spans="1:14" x14ac:dyDescent="0.2">
      <c r="A2947" s="246">
        <v>45100</v>
      </c>
      <c r="B2947" s="106" t="s">
        <v>541</v>
      </c>
      <c r="C2947" s="106">
        <v>6637.1</v>
      </c>
      <c r="D2947" s="203" t="s">
        <v>452</v>
      </c>
      <c r="E2947" s="203" t="s">
        <v>7138</v>
      </c>
      <c r="F2947" t="s">
        <v>6013</v>
      </c>
      <c r="G2947" s="230"/>
      <c r="H2947" s="293">
        <v>8</v>
      </c>
      <c r="I2947" s="203">
        <v>533</v>
      </c>
      <c r="J2947" s="293" t="s">
        <v>2937</v>
      </c>
      <c r="K2947" s="203">
        <v>639.6</v>
      </c>
      <c r="L2947" s="203" t="s">
        <v>459</v>
      </c>
      <c r="M2947" s="203" t="s">
        <v>7116</v>
      </c>
      <c r="N2947" t="s">
        <v>7117</v>
      </c>
    </row>
    <row r="2948" spans="1:14" x14ac:dyDescent="0.2">
      <c r="A2948" s="246">
        <v>45103</v>
      </c>
      <c r="B2948" s="106" t="s">
        <v>541</v>
      </c>
      <c r="C2948" s="106">
        <v>6615.1</v>
      </c>
      <c r="D2948" s="203" t="s">
        <v>452</v>
      </c>
      <c r="E2948" s="203" t="s">
        <v>7138</v>
      </c>
      <c r="F2948" t="s">
        <v>6013</v>
      </c>
      <c r="G2948" s="230"/>
      <c r="H2948" s="293">
        <v>-8</v>
      </c>
      <c r="I2948" s="203">
        <v>533</v>
      </c>
      <c r="J2948" s="293" t="s">
        <v>2937</v>
      </c>
      <c r="K2948" s="203">
        <v>639.6</v>
      </c>
      <c r="L2948" s="203" t="s">
        <v>459</v>
      </c>
      <c r="M2948" s="203" t="s">
        <v>7116</v>
      </c>
      <c r="N2948" t="s">
        <v>7117</v>
      </c>
    </row>
    <row r="2949" spans="1:14" x14ac:dyDescent="0.2">
      <c r="A2949" s="246">
        <v>45104</v>
      </c>
      <c r="B2949" s="106" t="s">
        <v>541</v>
      </c>
      <c r="C2949" s="106">
        <v>6615.1</v>
      </c>
      <c r="D2949" s="203" t="s">
        <v>452</v>
      </c>
      <c r="E2949" s="203" t="s">
        <v>7138</v>
      </c>
      <c r="F2949" t="s">
        <v>6013</v>
      </c>
      <c r="G2949" s="230"/>
      <c r="H2949" s="293">
        <v>-8</v>
      </c>
      <c r="I2949" s="203">
        <v>533</v>
      </c>
      <c r="J2949" s="293" t="s">
        <v>2937</v>
      </c>
      <c r="K2949" s="203">
        <v>639.6</v>
      </c>
      <c r="L2949" s="203" t="s">
        <v>459</v>
      </c>
      <c r="M2949" s="203" t="s">
        <v>7116</v>
      </c>
      <c r="N2949" t="s">
        <v>7117</v>
      </c>
    </row>
    <row r="2950" spans="1:14" x14ac:dyDescent="0.2">
      <c r="A2950" s="246">
        <v>45105</v>
      </c>
      <c r="B2950" s="106" t="s">
        <v>541</v>
      </c>
      <c r="C2950" s="106">
        <v>6615.1</v>
      </c>
      <c r="D2950" s="203" t="s">
        <v>452</v>
      </c>
      <c r="E2950" s="203" t="s">
        <v>7138</v>
      </c>
      <c r="F2950" t="s">
        <v>6013</v>
      </c>
      <c r="G2950" s="230"/>
      <c r="H2950" s="293">
        <v>-8</v>
      </c>
      <c r="I2950" s="203">
        <v>533</v>
      </c>
      <c r="J2950" s="293" t="s">
        <v>2937</v>
      </c>
      <c r="K2950" s="203">
        <v>639.6</v>
      </c>
      <c r="L2950" s="203" t="s">
        <v>459</v>
      </c>
      <c r="M2950" s="203" t="s">
        <v>7116</v>
      </c>
      <c r="N2950" t="s">
        <v>7117</v>
      </c>
    </row>
    <row r="2951" spans="1:14" x14ac:dyDescent="0.2">
      <c r="A2951" s="246">
        <v>45106</v>
      </c>
      <c r="B2951" s="106" t="s">
        <v>541</v>
      </c>
      <c r="C2951" s="106">
        <v>6615.1</v>
      </c>
      <c r="D2951" s="203" t="s">
        <v>452</v>
      </c>
      <c r="E2951" s="203" t="s">
        <v>7138</v>
      </c>
      <c r="F2951" t="s">
        <v>6013</v>
      </c>
      <c r="G2951" s="230"/>
      <c r="H2951" s="293">
        <v>-8</v>
      </c>
      <c r="I2951" s="203">
        <v>533</v>
      </c>
      <c r="J2951" s="293" t="s">
        <v>2937</v>
      </c>
      <c r="K2951" s="203">
        <v>639.6</v>
      </c>
      <c r="L2951" s="203" t="s">
        <v>459</v>
      </c>
      <c r="M2951" s="203" t="s">
        <v>7116</v>
      </c>
      <c r="N2951" t="s">
        <v>7117</v>
      </c>
    </row>
    <row r="2952" spans="1:14" x14ac:dyDescent="0.2">
      <c r="A2952" s="246">
        <v>45107</v>
      </c>
      <c r="B2952" s="106" t="s">
        <v>541</v>
      </c>
      <c r="C2952" s="106">
        <v>6615.1</v>
      </c>
      <c r="D2952" s="203" t="s">
        <v>452</v>
      </c>
      <c r="E2952" s="203" t="s">
        <v>7138</v>
      </c>
      <c r="F2952" t="s">
        <v>6013</v>
      </c>
      <c r="G2952" s="230"/>
      <c r="H2952" s="293">
        <v>-8</v>
      </c>
      <c r="I2952" s="203">
        <v>533</v>
      </c>
      <c r="J2952" s="293" t="s">
        <v>2937</v>
      </c>
      <c r="K2952" s="203">
        <v>639.6</v>
      </c>
      <c r="L2952" s="203" t="s">
        <v>459</v>
      </c>
      <c r="M2952" s="203" t="s">
        <v>7116</v>
      </c>
      <c r="N2952" t="s">
        <v>7117</v>
      </c>
    </row>
    <row r="2953" spans="1:14" x14ac:dyDescent="0.2">
      <c r="A2953" s="246">
        <v>45093</v>
      </c>
      <c r="B2953" s="106" t="s">
        <v>541</v>
      </c>
      <c r="C2953" s="106">
        <v>6615.1</v>
      </c>
      <c r="D2953" s="203" t="s">
        <v>452</v>
      </c>
      <c r="E2953" s="203" t="s">
        <v>7138</v>
      </c>
      <c r="F2953" t="s">
        <v>6013</v>
      </c>
      <c r="G2953" s="230"/>
      <c r="H2953" s="293">
        <v>-8</v>
      </c>
      <c r="I2953" s="203">
        <v>533</v>
      </c>
      <c r="J2953" s="293" t="s">
        <v>2937</v>
      </c>
      <c r="K2953" s="203">
        <v>639.6</v>
      </c>
      <c r="L2953" s="203" t="s">
        <v>459</v>
      </c>
      <c r="M2953" s="203" t="s">
        <v>7116</v>
      </c>
      <c r="N2953" t="s">
        <v>7117</v>
      </c>
    </row>
    <row r="2954" spans="1:14" x14ac:dyDescent="0.2">
      <c r="A2954" s="246">
        <v>45091</v>
      </c>
      <c r="B2954" s="106" t="s">
        <v>541</v>
      </c>
      <c r="C2954" s="106">
        <v>6637.1</v>
      </c>
      <c r="D2954" s="203" t="s">
        <v>452</v>
      </c>
      <c r="E2954" s="203" t="s">
        <v>7128</v>
      </c>
      <c r="F2954" t="s">
        <v>7129</v>
      </c>
      <c r="G2954" s="230"/>
      <c r="H2954" s="293">
        <v>8</v>
      </c>
      <c r="I2954" s="203">
        <v>307</v>
      </c>
      <c r="J2954" s="293" t="s">
        <v>2937</v>
      </c>
      <c r="K2954" s="203">
        <v>368.4</v>
      </c>
      <c r="L2954" s="203" t="s">
        <v>459</v>
      </c>
      <c r="M2954" s="203" t="s">
        <v>7116</v>
      </c>
      <c r="N2954" t="s">
        <v>7117</v>
      </c>
    </row>
    <row r="2955" spans="1:14" x14ac:dyDescent="0.2">
      <c r="A2955" s="246">
        <v>45092</v>
      </c>
      <c r="B2955" s="106" t="s">
        <v>541</v>
      </c>
      <c r="C2955" s="106">
        <v>6637.1</v>
      </c>
      <c r="D2955" s="203" t="s">
        <v>452</v>
      </c>
      <c r="E2955" s="203" t="s">
        <v>7128</v>
      </c>
      <c r="F2955" t="s">
        <v>7129</v>
      </c>
      <c r="G2955" s="230"/>
      <c r="H2955" s="293">
        <v>8</v>
      </c>
      <c r="I2955" s="203">
        <v>307</v>
      </c>
      <c r="J2955" s="293" t="s">
        <v>2937</v>
      </c>
      <c r="K2955" s="203">
        <v>368.4</v>
      </c>
      <c r="L2955" s="203" t="s">
        <v>459</v>
      </c>
      <c r="M2955" s="203" t="s">
        <v>7116</v>
      </c>
      <c r="N2955" t="s">
        <v>7117</v>
      </c>
    </row>
    <row r="2956" spans="1:14" x14ac:dyDescent="0.2">
      <c r="A2956" s="246">
        <v>45078</v>
      </c>
      <c r="B2956" s="106" t="s">
        <v>541</v>
      </c>
      <c r="C2956" s="106">
        <v>6637.1</v>
      </c>
      <c r="D2956" s="203" t="s">
        <v>452</v>
      </c>
      <c r="E2956" s="203" t="s">
        <v>7128</v>
      </c>
      <c r="F2956" t="s">
        <v>7129</v>
      </c>
      <c r="G2956" s="230"/>
      <c r="H2956" s="293">
        <v>8</v>
      </c>
      <c r="I2956" s="203">
        <v>307</v>
      </c>
      <c r="J2956" s="293" t="s">
        <v>2937</v>
      </c>
      <c r="K2956" s="203">
        <v>368.4</v>
      </c>
      <c r="L2956" s="203" t="s">
        <v>459</v>
      </c>
      <c r="M2956" s="203" t="s">
        <v>7116</v>
      </c>
      <c r="N2956" t="s">
        <v>7117</v>
      </c>
    </row>
    <row r="2957" spans="1:14" x14ac:dyDescent="0.2">
      <c r="A2957" s="246">
        <v>45079</v>
      </c>
      <c r="B2957" s="106" t="s">
        <v>541</v>
      </c>
      <c r="C2957" s="106">
        <v>6637.1</v>
      </c>
      <c r="D2957" s="203" t="s">
        <v>452</v>
      </c>
      <c r="E2957" s="203" t="s">
        <v>7128</v>
      </c>
      <c r="F2957" t="s">
        <v>7129</v>
      </c>
      <c r="G2957" s="230"/>
      <c r="H2957" s="293">
        <v>8</v>
      </c>
      <c r="I2957" s="203">
        <v>307</v>
      </c>
      <c r="J2957" s="293" t="s">
        <v>2937</v>
      </c>
      <c r="K2957" s="203">
        <v>368.4</v>
      </c>
      <c r="L2957" s="203" t="s">
        <v>459</v>
      </c>
      <c r="M2957" s="203" t="s">
        <v>7116</v>
      </c>
      <c r="N2957" t="s">
        <v>7117</v>
      </c>
    </row>
    <row r="2958" spans="1:14" x14ac:dyDescent="0.2">
      <c r="A2958" s="246">
        <v>45084</v>
      </c>
      <c r="B2958" s="106" t="s">
        <v>541</v>
      </c>
      <c r="C2958" s="106">
        <v>6615.1</v>
      </c>
      <c r="D2958" s="203" t="s">
        <v>452</v>
      </c>
      <c r="E2958" s="203" t="s">
        <v>7128</v>
      </c>
      <c r="F2958" t="s">
        <v>7129</v>
      </c>
      <c r="G2958" s="230"/>
      <c r="H2958" s="293">
        <v>-8</v>
      </c>
      <c r="I2958" s="203">
        <v>307</v>
      </c>
      <c r="J2958" s="293" t="s">
        <v>2937</v>
      </c>
      <c r="K2958" s="203">
        <v>368.4</v>
      </c>
      <c r="L2958" s="203" t="s">
        <v>459</v>
      </c>
      <c r="M2958" s="203" t="s">
        <v>7116</v>
      </c>
      <c r="N2958" t="s">
        <v>7117</v>
      </c>
    </row>
    <row r="2959" spans="1:14" x14ac:dyDescent="0.2">
      <c r="A2959" s="246">
        <v>45078</v>
      </c>
      <c r="B2959" s="106" t="s">
        <v>541</v>
      </c>
      <c r="C2959" s="106">
        <v>6615.1</v>
      </c>
      <c r="D2959" s="203" t="s">
        <v>452</v>
      </c>
      <c r="E2959" s="203" t="s">
        <v>7128</v>
      </c>
      <c r="F2959" t="s">
        <v>7129</v>
      </c>
      <c r="G2959" s="230"/>
      <c r="H2959" s="293">
        <v>-8</v>
      </c>
      <c r="I2959" s="203">
        <v>307</v>
      </c>
      <c r="J2959" s="293" t="s">
        <v>2937</v>
      </c>
      <c r="K2959" s="203">
        <v>368.4</v>
      </c>
      <c r="L2959" s="203" t="s">
        <v>459</v>
      </c>
      <c r="M2959" s="203" t="s">
        <v>7116</v>
      </c>
      <c r="N2959" t="s">
        <v>7117</v>
      </c>
    </row>
    <row r="2960" spans="1:14" x14ac:dyDescent="0.2">
      <c r="A2960" s="246">
        <v>45079</v>
      </c>
      <c r="B2960" s="106" t="s">
        <v>541</v>
      </c>
      <c r="C2960" s="106">
        <v>6615.1</v>
      </c>
      <c r="D2960" s="203" t="s">
        <v>452</v>
      </c>
      <c r="E2960" s="203" t="s">
        <v>7128</v>
      </c>
      <c r="F2960" t="s">
        <v>7129</v>
      </c>
      <c r="G2960" s="230"/>
      <c r="H2960" s="293">
        <v>-8</v>
      </c>
      <c r="I2960" s="203">
        <v>307</v>
      </c>
      <c r="J2960" s="293" t="s">
        <v>2937</v>
      </c>
      <c r="K2960" s="203">
        <v>368.4</v>
      </c>
      <c r="L2960" s="203" t="s">
        <v>459</v>
      </c>
      <c r="M2960" s="203" t="s">
        <v>7116</v>
      </c>
      <c r="N2960" t="s">
        <v>7117</v>
      </c>
    </row>
    <row r="2961" spans="1:14" x14ac:dyDescent="0.2">
      <c r="A2961" s="246">
        <v>45080</v>
      </c>
      <c r="B2961" s="106" t="s">
        <v>541</v>
      </c>
      <c r="C2961" s="106">
        <v>6615.1</v>
      </c>
      <c r="D2961" s="203" t="s">
        <v>452</v>
      </c>
      <c r="E2961" s="203" t="s">
        <v>7128</v>
      </c>
      <c r="F2961" t="s">
        <v>7129</v>
      </c>
      <c r="G2961" s="230"/>
      <c r="H2961" s="293">
        <v>-60</v>
      </c>
      <c r="I2961" s="203">
        <v>307</v>
      </c>
      <c r="J2961" s="293" t="s">
        <v>2937</v>
      </c>
      <c r="K2961" s="203">
        <v>368.4</v>
      </c>
      <c r="L2961" s="203" t="s">
        <v>459</v>
      </c>
      <c r="M2961" s="203" t="s">
        <v>7116</v>
      </c>
      <c r="N2961" t="s">
        <v>7117</v>
      </c>
    </row>
    <row r="2962" spans="1:14" x14ac:dyDescent="0.2">
      <c r="A2962" s="246">
        <v>45081</v>
      </c>
      <c r="B2962" s="106" t="s">
        <v>541</v>
      </c>
      <c r="C2962" s="106">
        <v>6615.1</v>
      </c>
      <c r="D2962" s="203" t="s">
        <v>452</v>
      </c>
      <c r="E2962" s="203" t="s">
        <v>7128</v>
      </c>
      <c r="F2962" t="s">
        <v>7129</v>
      </c>
      <c r="G2962" s="230"/>
      <c r="H2962" s="293">
        <v>-40</v>
      </c>
      <c r="I2962" s="203">
        <v>307</v>
      </c>
      <c r="J2962" s="293" t="s">
        <v>2937</v>
      </c>
      <c r="K2962" s="203">
        <v>368.4</v>
      </c>
      <c r="L2962" s="203" t="s">
        <v>459</v>
      </c>
      <c r="M2962" s="203" t="s">
        <v>7116</v>
      </c>
      <c r="N2962" t="s">
        <v>7117</v>
      </c>
    </row>
    <row r="2963" spans="1:14" x14ac:dyDescent="0.2">
      <c r="A2963" s="246">
        <v>45080</v>
      </c>
      <c r="B2963" s="106" t="s">
        <v>541</v>
      </c>
      <c r="C2963" s="106">
        <v>6637.1</v>
      </c>
      <c r="D2963" s="203" t="s">
        <v>452</v>
      </c>
      <c r="E2963" s="203" t="s">
        <v>7128</v>
      </c>
      <c r="F2963" t="s">
        <v>7129</v>
      </c>
      <c r="G2963" s="230"/>
      <c r="H2963" s="293">
        <v>60</v>
      </c>
      <c r="I2963" s="203">
        <v>307</v>
      </c>
      <c r="J2963" s="293" t="s">
        <v>2937</v>
      </c>
      <c r="K2963" s="203">
        <v>368.4</v>
      </c>
      <c r="L2963" s="203" t="s">
        <v>459</v>
      </c>
      <c r="M2963" s="203" t="s">
        <v>7116</v>
      </c>
      <c r="N2963" t="s">
        <v>7117</v>
      </c>
    </row>
    <row r="2964" spans="1:14" x14ac:dyDescent="0.2">
      <c r="A2964" s="246">
        <v>45081</v>
      </c>
      <c r="B2964" s="106" t="s">
        <v>541</v>
      </c>
      <c r="C2964" s="106">
        <v>6637.1</v>
      </c>
      <c r="D2964" s="203" t="s">
        <v>452</v>
      </c>
      <c r="E2964" s="203" t="s">
        <v>7128</v>
      </c>
      <c r="F2964" t="s">
        <v>7129</v>
      </c>
      <c r="G2964" s="230"/>
      <c r="H2964" s="293">
        <v>40</v>
      </c>
      <c r="I2964" s="203">
        <v>307</v>
      </c>
      <c r="J2964" s="293" t="s">
        <v>2937</v>
      </c>
      <c r="K2964" s="203">
        <v>368.4</v>
      </c>
      <c r="L2964" s="203" t="s">
        <v>459</v>
      </c>
      <c r="M2964" s="203" t="s">
        <v>7116</v>
      </c>
      <c r="N2964" t="s">
        <v>7117</v>
      </c>
    </row>
    <row r="2965" spans="1:14" x14ac:dyDescent="0.2">
      <c r="A2965" s="246">
        <v>45084</v>
      </c>
      <c r="B2965" s="106" t="s">
        <v>541</v>
      </c>
      <c r="C2965" s="106">
        <v>6637.1</v>
      </c>
      <c r="D2965" s="203" t="s">
        <v>452</v>
      </c>
      <c r="E2965" s="203" t="s">
        <v>7128</v>
      </c>
      <c r="F2965" t="s">
        <v>7129</v>
      </c>
      <c r="G2965" s="230"/>
      <c r="H2965" s="293">
        <v>8</v>
      </c>
      <c r="I2965" s="203">
        <v>307</v>
      </c>
      <c r="J2965" s="293" t="s">
        <v>2937</v>
      </c>
      <c r="K2965" s="203">
        <v>368.4</v>
      </c>
      <c r="L2965" s="203" t="s">
        <v>459</v>
      </c>
      <c r="M2965" s="203" t="s">
        <v>7116</v>
      </c>
      <c r="N2965" t="s">
        <v>7117</v>
      </c>
    </row>
    <row r="2966" spans="1:14" x14ac:dyDescent="0.2">
      <c r="A2966" s="246">
        <v>45091</v>
      </c>
      <c r="B2966" s="106" t="s">
        <v>541</v>
      </c>
      <c r="C2966" s="106">
        <v>6615.1</v>
      </c>
      <c r="D2966" s="203" t="s">
        <v>452</v>
      </c>
      <c r="E2966" s="203" t="s">
        <v>7128</v>
      </c>
      <c r="F2966" t="s">
        <v>7129</v>
      </c>
      <c r="G2966" s="230"/>
      <c r="H2966" s="293">
        <v>-8</v>
      </c>
      <c r="I2966" s="203">
        <v>307</v>
      </c>
      <c r="J2966" s="293" t="s">
        <v>2937</v>
      </c>
      <c r="K2966" s="203">
        <v>368.4</v>
      </c>
      <c r="L2966" s="203" t="s">
        <v>459</v>
      </c>
      <c r="M2966" s="203" t="s">
        <v>7116</v>
      </c>
      <c r="N2966" t="s">
        <v>7117</v>
      </c>
    </row>
    <row r="2967" spans="1:14" x14ac:dyDescent="0.2">
      <c r="A2967" s="246">
        <v>45092</v>
      </c>
      <c r="B2967" s="106" t="s">
        <v>541</v>
      </c>
      <c r="C2967" s="106">
        <v>6615.1</v>
      </c>
      <c r="D2967" s="203" t="s">
        <v>452</v>
      </c>
      <c r="E2967" s="203" t="s">
        <v>7128</v>
      </c>
      <c r="F2967" t="s">
        <v>7129</v>
      </c>
      <c r="G2967" s="230"/>
      <c r="H2967" s="293">
        <v>-8</v>
      </c>
      <c r="I2967" s="203">
        <v>307</v>
      </c>
      <c r="J2967" s="293" t="s">
        <v>2937</v>
      </c>
      <c r="K2967" s="203">
        <v>368.4</v>
      </c>
      <c r="L2967" s="203" t="s">
        <v>459</v>
      </c>
      <c r="M2967" s="203" t="s">
        <v>7116</v>
      </c>
      <c r="N2967" t="s">
        <v>7117</v>
      </c>
    </row>
    <row r="2968" spans="1:14" x14ac:dyDescent="0.2">
      <c r="A2968" s="246">
        <v>45093</v>
      </c>
      <c r="B2968" s="106" t="s">
        <v>541</v>
      </c>
      <c r="C2968" s="106">
        <v>6615.1</v>
      </c>
      <c r="D2968" s="203" t="s">
        <v>452</v>
      </c>
      <c r="E2968" s="203" t="s">
        <v>7128</v>
      </c>
      <c r="F2968" t="s">
        <v>7129</v>
      </c>
      <c r="G2968" s="230"/>
      <c r="H2968" s="293">
        <v>-8</v>
      </c>
      <c r="I2968" s="203">
        <v>307</v>
      </c>
      <c r="J2968" s="293" t="s">
        <v>2937</v>
      </c>
      <c r="K2968" s="203">
        <v>368.4</v>
      </c>
      <c r="L2968" s="203" t="s">
        <v>459</v>
      </c>
      <c r="M2968" s="203" t="s">
        <v>7116</v>
      </c>
      <c r="N2968" t="s">
        <v>7117</v>
      </c>
    </row>
    <row r="2969" spans="1:14" x14ac:dyDescent="0.2">
      <c r="A2969" s="246">
        <v>45096</v>
      </c>
      <c r="B2969" s="106" t="s">
        <v>541</v>
      </c>
      <c r="C2969" s="106">
        <v>6615.1</v>
      </c>
      <c r="D2969" s="203" t="s">
        <v>452</v>
      </c>
      <c r="E2969" s="203" t="s">
        <v>7128</v>
      </c>
      <c r="F2969" t="s">
        <v>7129</v>
      </c>
      <c r="G2969" s="230"/>
      <c r="H2969" s="293">
        <v>-8</v>
      </c>
      <c r="I2969" s="203">
        <v>307</v>
      </c>
      <c r="J2969" s="293" t="s">
        <v>2937</v>
      </c>
      <c r="K2969" s="203">
        <v>368.4</v>
      </c>
      <c r="L2969" s="203" t="s">
        <v>459</v>
      </c>
      <c r="M2969" s="203" t="s">
        <v>7116</v>
      </c>
      <c r="N2969" t="s">
        <v>7117</v>
      </c>
    </row>
    <row r="2970" spans="1:14" x14ac:dyDescent="0.2">
      <c r="A2970" s="246">
        <v>45097</v>
      </c>
      <c r="B2970" s="106" t="s">
        <v>541</v>
      </c>
      <c r="C2970" s="106">
        <v>6615.1</v>
      </c>
      <c r="D2970" s="203" t="s">
        <v>452</v>
      </c>
      <c r="E2970" s="203" t="s">
        <v>7128</v>
      </c>
      <c r="F2970" t="s">
        <v>7129</v>
      </c>
      <c r="G2970" s="230"/>
      <c r="H2970" s="293">
        <v>-8</v>
      </c>
      <c r="I2970" s="203">
        <v>307</v>
      </c>
      <c r="J2970" s="293" t="s">
        <v>2937</v>
      </c>
      <c r="K2970" s="203">
        <v>368.4</v>
      </c>
      <c r="L2970" s="203" t="s">
        <v>459</v>
      </c>
      <c r="M2970" s="203" t="s">
        <v>7116</v>
      </c>
      <c r="N2970" t="s">
        <v>7117</v>
      </c>
    </row>
    <row r="2971" spans="1:14" x14ac:dyDescent="0.2">
      <c r="A2971" s="246">
        <v>45098</v>
      </c>
      <c r="B2971" s="106" t="s">
        <v>541</v>
      </c>
      <c r="C2971" s="106">
        <v>6615.1</v>
      </c>
      <c r="D2971" s="203" t="s">
        <v>452</v>
      </c>
      <c r="E2971" s="203" t="s">
        <v>7128</v>
      </c>
      <c r="F2971" t="s">
        <v>7129</v>
      </c>
      <c r="G2971" s="230"/>
      <c r="H2971" s="293">
        <v>-4</v>
      </c>
      <c r="I2971" s="203">
        <v>307</v>
      </c>
      <c r="J2971" s="293" t="s">
        <v>2937</v>
      </c>
      <c r="K2971" s="203">
        <v>368.4</v>
      </c>
      <c r="L2971" s="203" t="s">
        <v>459</v>
      </c>
      <c r="M2971" s="203" t="s">
        <v>7116</v>
      </c>
      <c r="N2971" t="s">
        <v>7117</v>
      </c>
    </row>
    <row r="2972" spans="1:14" x14ac:dyDescent="0.2">
      <c r="A2972" s="246">
        <v>45099</v>
      </c>
      <c r="B2972" s="106" t="s">
        <v>541</v>
      </c>
      <c r="C2972" s="106">
        <v>6615.1</v>
      </c>
      <c r="D2972" s="203" t="s">
        <v>452</v>
      </c>
      <c r="E2972" s="203" t="s">
        <v>7128</v>
      </c>
      <c r="F2972" t="s">
        <v>7129</v>
      </c>
      <c r="G2972" s="230"/>
      <c r="H2972" s="293">
        <v>-8</v>
      </c>
      <c r="I2972" s="203">
        <v>307</v>
      </c>
      <c r="J2972" s="293" t="s">
        <v>2937</v>
      </c>
      <c r="K2972" s="203">
        <v>368.4</v>
      </c>
      <c r="L2972" s="203" t="s">
        <v>459</v>
      </c>
      <c r="M2972" s="203" t="s">
        <v>7116</v>
      </c>
      <c r="N2972" t="s">
        <v>7117</v>
      </c>
    </row>
    <row r="2973" spans="1:14" x14ac:dyDescent="0.2">
      <c r="A2973" s="246">
        <v>45100</v>
      </c>
      <c r="B2973" s="106" t="s">
        <v>541</v>
      </c>
      <c r="C2973" s="106">
        <v>6615.1</v>
      </c>
      <c r="D2973" s="203" t="s">
        <v>452</v>
      </c>
      <c r="E2973" s="203" t="s">
        <v>7128</v>
      </c>
      <c r="F2973" t="s">
        <v>7129</v>
      </c>
      <c r="G2973" s="230"/>
      <c r="H2973" s="293">
        <v>-8</v>
      </c>
      <c r="I2973" s="203">
        <v>307</v>
      </c>
      <c r="J2973" s="293" t="s">
        <v>2937</v>
      </c>
      <c r="K2973" s="203">
        <v>368.4</v>
      </c>
      <c r="L2973" s="203" t="s">
        <v>459</v>
      </c>
      <c r="M2973" s="203" t="s">
        <v>7116</v>
      </c>
      <c r="N2973" t="s">
        <v>7117</v>
      </c>
    </row>
    <row r="2974" spans="1:14" x14ac:dyDescent="0.2">
      <c r="A2974" s="246">
        <v>45093</v>
      </c>
      <c r="B2974" s="106" t="s">
        <v>541</v>
      </c>
      <c r="C2974" s="106">
        <v>6637.1</v>
      </c>
      <c r="D2974" s="203" t="s">
        <v>452</v>
      </c>
      <c r="E2974" s="203" t="s">
        <v>7128</v>
      </c>
      <c r="F2974" t="s">
        <v>7129</v>
      </c>
      <c r="G2974" s="230"/>
      <c r="H2974" s="293">
        <v>8</v>
      </c>
      <c r="I2974" s="203">
        <v>307</v>
      </c>
      <c r="J2974" s="293" t="s">
        <v>2937</v>
      </c>
      <c r="K2974" s="203">
        <v>368.4</v>
      </c>
      <c r="L2974" s="203" t="s">
        <v>459</v>
      </c>
      <c r="M2974" s="203" t="s">
        <v>7116</v>
      </c>
      <c r="N2974" t="s">
        <v>7117</v>
      </c>
    </row>
    <row r="2975" spans="1:14" x14ac:dyDescent="0.2">
      <c r="A2975" s="246">
        <v>45096</v>
      </c>
      <c r="B2975" s="106" t="s">
        <v>541</v>
      </c>
      <c r="C2975" s="106">
        <v>6637.1</v>
      </c>
      <c r="D2975" s="203" t="s">
        <v>452</v>
      </c>
      <c r="E2975" s="203" t="s">
        <v>7128</v>
      </c>
      <c r="F2975" t="s">
        <v>7129</v>
      </c>
      <c r="G2975" s="230"/>
      <c r="H2975" s="293">
        <v>8</v>
      </c>
      <c r="I2975" s="203">
        <v>307</v>
      </c>
      <c r="J2975" s="293" t="s">
        <v>2937</v>
      </c>
      <c r="K2975" s="203">
        <v>368.4</v>
      </c>
      <c r="L2975" s="203" t="s">
        <v>459</v>
      </c>
      <c r="M2975" s="203" t="s">
        <v>7116</v>
      </c>
      <c r="N2975" t="s">
        <v>7117</v>
      </c>
    </row>
    <row r="2976" spans="1:14" x14ac:dyDescent="0.2">
      <c r="A2976" s="246">
        <v>45097</v>
      </c>
      <c r="B2976" s="106" t="s">
        <v>541</v>
      </c>
      <c r="C2976" s="106">
        <v>6637.1</v>
      </c>
      <c r="D2976" s="203" t="s">
        <v>452</v>
      </c>
      <c r="E2976" s="203" t="s">
        <v>7128</v>
      </c>
      <c r="F2976" t="s">
        <v>7129</v>
      </c>
      <c r="G2976" s="230"/>
      <c r="H2976" s="293">
        <v>8</v>
      </c>
      <c r="I2976" s="203">
        <v>307</v>
      </c>
      <c r="J2976" s="293" t="s">
        <v>2937</v>
      </c>
      <c r="K2976" s="203">
        <v>368.4</v>
      </c>
      <c r="L2976" s="203" t="s">
        <v>459</v>
      </c>
      <c r="M2976" s="203" t="s">
        <v>7116</v>
      </c>
      <c r="N2976" t="s">
        <v>7117</v>
      </c>
    </row>
    <row r="2977" spans="1:14" x14ac:dyDescent="0.2">
      <c r="A2977" s="246">
        <v>45098</v>
      </c>
      <c r="B2977" s="106" t="s">
        <v>541</v>
      </c>
      <c r="C2977" s="106">
        <v>6637.1</v>
      </c>
      <c r="D2977" s="203" t="s">
        <v>452</v>
      </c>
      <c r="E2977" s="203" t="s">
        <v>7128</v>
      </c>
      <c r="F2977" t="s">
        <v>7129</v>
      </c>
      <c r="G2977" s="230"/>
      <c r="H2977" s="293">
        <v>4</v>
      </c>
      <c r="I2977" s="203">
        <v>307</v>
      </c>
      <c r="J2977" s="293" t="s">
        <v>2937</v>
      </c>
      <c r="K2977" s="203">
        <v>368.4</v>
      </c>
      <c r="L2977" s="203" t="s">
        <v>459</v>
      </c>
      <c r="M2977" s="203" t="s">
        <v>7116</v>
      </c>
      <c r="N2977" t="s">
        <v>7117</v>
      </c>
    </row>
    <row r="2978" spans="1:14" x14ac:dyDescent="0.2">
      <c r="A2978" s="246">
        <v>45099</v>
      </c>
      <c r="B2978" s="106" t="s">
        <v>541</v>
      </c>
      <c r="C2978" s="106">
        <v>6637.1</v>
      </c>
      <c r="D2978" s="203" t="s">
        <v>452</v>
      </c>
      <c r="E2978" s="203" t="s">
        <v>7128</v>
      </c>
      <c r="F2978" t="s">
        <v>7129</v>
      </c>
      <c r="G2978" s="230"/>
      <c r="H2978" s="293">
        <v>8</v>
      </c>
      <c r="I2978" s="203">
        <v>307</v>
      </c>
      <c r="J2978" s="293" t="s">
        <v>2937</v>
      </c>
      <c r="K2978" s="203">
        <v>368.4</v>
      </c>
      <c r="L2978" s="203" t="s">
        <v>459</v>
      </c>
      <c r="M2978" s="203" t="s">
        <v>7116</v>
      </c>
      <c r="N2978" t="s">
        <v>7117</v>
      </c>
    </row>
    <row r="2979" spans="1:14" x14ac:dyDescent="0.2">
      <c r="A2979" s="246">
        <v>45100</v>
      </c>
      <c r="B2979" s="106" t="s">
        <v>541</v>
      </c>
      <c r="C2979" s="106">
        <v>6637.1</v>
      </c>
      <c r="D2979" s="203" t="s">
        <v>452</v>
      </c>
      <c r="E2979" s="203" t="s">
        <v>7128</v>
      </c>
      <c r="F2979" t="s">
        <v>7129</v>
      </c>
      <c r="G2979" s="230"/>
      <c r="H2979" s="293">
        <v>8</v>
      </c>
      <c r="I2979" s="203">
        <v>307</v>
      </c>
      <c r="J2979" s="293" t="s">
        <v>2937</v>
      </c>
      <c r="K2979" s="203">
        <v>368.4</v>
      </c>
      <c r="L2979" s="203" t="s">
        <v>459</v>
      </c>
      <c r="M2979" s="203" t="s">
        <v>7116</v>
      </c>
      <c r="N2979" t="s">
        <v>7117</v>
      </c>
    </row>
    <row r="2980" spans="1:14" x14ac:dyDescent="0.2">
      <c r="A2980" s="246">
        <v>45103</v>
      </c>
      <c r="B2980" s="106" t="s">
        <v>541</v>
      </c>
      <c r="C2980" s="106">
        <v>6615.1</v>
      </c>
      <c r="D2980" s="203" t="s">
        <v>452</v>
      </c>
      <c r="E2980" s="203" t="s">
        <v>7128</v>
      </c>
      <c r="F2980" t="s">
        <v>7129</v>
      </c>
      <c r="G2980" s="230"/>
      <c r="H2980" s="293">
        <v>-8</v>
      </c>
      <c r="I2980" s="203">
        <v>307</v>
      </c>
      <c r="J2980" s="293" t="s">
        <v>2937</v>
      </c>
      <c r="K2980" s="203">
        <v>368.4</v>
      </c>
      <c r="L2980" s="203" t="s">
        <v>459</v>
      </c>
      <c r="M2980" s="203" t="s">
        <v>7116</v>
      </c>
      <c r="N2980" t="s">
        <v>7117</v>
      </c>
    </row>
    <row r="2981" spans="1:14" x14ac:dyDescent="0.2">
      <c r="A2981" s="246">
        <v>45104</v>
      </c>
      <c r="B2981" s="106" t="s">
        <v>541</v>
      </c>
      <c r="C2981" s="106">
        <v>6615.1</v>
      </c>
      <c r="D2981" s="203" t="s">
        <v>452</v>
      </c>
      <c r="E2981" s="203" t="s">
        <v>7128</v>
      </c>
      <c r="F2981" t="s">
        <v>7129</v>
      </c>
      <c r="G2981" s="230"/>
      <c r="H2981" s="293">
        <v>-8</v>
      </c>
      <c r="I2981" s="203">
        <v>307</v>
      </c>
      <c r="J2981" s="293" t="s">
        <v>2937</v>
      </c>
      <c r="K2981" s="203">
        <v>368.4</v>
      </c>
      <c r="L2981" s="203" t="s">
        <v>459</v>
      </c>
      <c r="M2981" s="203" t="s">
        <v>7116</v>
      </c>
      <c r="N2981" t="s">
        <v>7117</v>
      </c>
    </row>
    <row r="2982" spans="1:14" x14ac:dyDescent="0.2">
      <c r="A2982" s="246">
        <v>45105</v>
      </c>
      <c r="B2982" s="106" t="s">
        <v>541</v>
      </c>
      <c r="C2982" s="106">
        <v>6615.1</v>
      </c>
      <c r="D2982" s="203" t="s">
        <v>452</v>
      </c>
      <c r="E2982" s="203" t="s">
        <v>7128</v>
      </c>
      <c r="F2982" t="s">
        <v>7129</v>
      </c>
      <c r="G2982" s="230"/>
      <c r="H2982" s="293">
        <v>-4</v>
      </c>
      <c r="I2982" s="203">
        <v>307</v>
      </c>
      <c r="J2982" s="293" t="s">
        <v>2937</v>
      </c>
      <c r="K2982" s="203">
        <v>368.4</v>
      </c>
      <c r="L2982" s="203" t="s">
        <v>459</v>
      </c>
      <c r="M2982" s="203" t="s">
        <v>7116</v>
      </c>
      <c r="N2982" t="s">
        <v>7117</v>
      </c>
    </row>
    <row r="2983" spans="1:14" x14ac:dyDescent="0.2">
      <c r="A2983" s="246">
        <v>45106</v>
      </c>
      <c r="B2983" s="106" t="s">
        <v>541</v>
      </c>
      <c r="C2983" s="106">
        <v>6615.1</v>
      </c>
      <c r="D2983" s="203" t="s">
        <v>452</v>
      </c>
      <c r="E2983" s="203" t="s">
        <v>7128</v>
      </c>
      <c r="F2983" t="s">
        <v>7129</v>
      </c>
      <c r="G2983" s="230"/>
      <c r="H2983" s="293">
        <v>-8</v>
      </c>
      <c r="I2983" s="203">
        <v>307</v>
      </c>
      <c r="J2983" s="293" t="s">
        <v>2937</v>
      </c>
      <c r="K2983" s="203">
        <v>368.4</v>
      </c>
      <c r="L2983" s="203" t="s">
        <v>459</v>
      </c>
      <c r="M2983" s="203" t="s">
        <v>7116</v>
      </c>
      <c r="N2983" t="s">
        <v>7117</v>
      </c>
    </row>
    <row r="2984" spans="1:14" x14ac:dyDescent="0.2">
      <c r="A2984" s="246">
        <v>45107</v>
      </c>
      <c r="B2984" s="106" t="s">
        <v>541</v>
      </c>
      <c r="C2984" s="106">
        <v>6615.1</v>
      </c>
      <c r="D2984" s="203" t="s">
        <v>452</v>
      </c>
      <c r="E2984" s="203" t="s">
        <v>7128</v>
      </c>
      <c r="F2984" t="s">
        <v>7129</v>
      </c>
      <c r="G2984" s="230"/>
      <c r="H2984" s="293">
        <v>-8</v>
      </c>
      <c r="I2984" s="203">
        <v>307</v>
      </c>
      <c r="J2984" s="293" t="s">
        <v>2937</v>
      </c>
      <c r="K2984" s="203">
        <v>368.4</v>
      </c>
      <c r="L2984" s="203" t="s">
        <v>459</v>
      </c>
      <c r="M2984" s="203" t="s">
        <v>7116</v>
      </c>
      <c r="N2984" t="s">
        <v>7117</v>
      </c>
    </row>
    <row r="2985" spans="1:14" x14ac:dyDescent="0.2">
      <c r="A2985" s="246">
        <v>45103</v>
      </c>
      <c r="B2985" s="106" t="s">
        <v>541</v>
      </c>
      <c r="C2985" s="106">
        <v>6637.1</v>
      </c>
      <c r="D2985" s="203" t="s">
        <v>452</v>
      </c>
      <c r="E2985" s="203" t="s">
        <v>7128</v>
      </c>
      <c r="F2985" t="s">
        <v>7129</v>
      </c>
      <c r="G2985" s="230"/>
      <c r="H2985" s="293">
        <v>8</v>
      </c>
      <c r="I2985" s="203">
        <v>307</v>
      </c>
      <c r="J2985" s="293" t="s">
        <v>2937</v>
      </c>
      <c r="K2985" s="203">
        <v>368.4</v>
      </c>
      <c r="L2985" s="203" t="s">
        <v>459</v>
      </c>
      <c r="M2985" s="203" t="s">
        <v>7116</v>
      </c>
      <c r="N2985" t="s">
        <v>7117</v>
      </c>
    </row>
    <row r="2986" spans="1:14" x14ac:dyDescent="0.2">
      <c r="A2986" s="246">
        <v>45104</v>
      </c>
      <c r="B2986" s="106" t="s">
        <v>541</v>
      </c>
      <c r="C2986" s="106">
        <v>6637.1</v>
      </c>
      <c r="D2986" s="203" t="s">
        <v>452</v>
      </c>
      <c r="E2986" s="203" t="s">
        <v>7128</v>
      </c>
      <c r="F2986" t="s">
        <v>7129</v>
      </c>
      <c r="G2986" s="230"/>
      <c r="H2986" s="293">
        <v>8</v>
      </c>
      <c r="I2986" s="203">
        <v>307</v>
      </c>
      <c r="J2986" s="293" t="s">
        <v>2937</v>
      </c>
      <c r="K2986" s="203">
        <v>368.4</v>
      </c>
      <c r="L2986" s="203" t="s">
        <v>459</v>
      </c>
      <c r="M2986" s="203" t="s">
        <v>7116</v>
      </c>
      <c r="N2986" t="s">
        <v>7117</v>
      </c>
    </row>
    <row r="2987" spans="1:14" x14ac:dyDescent="0.2">
      <c r="A2987" s="246">
        <v>45105</v>
      </c>
      <c r="B2987" s="106" t="s">
        <v>541</v>
      </c>
      <c r="C2987" s="106">
        <v>6637.1</v>
      </c>
      <c r="D2987" s="203" t="s">
        <v>452</v>
      </c>
      <c r="E2987" s="203" t="s">
        <v>7128</v>
      </c>
      <c r="F2987" t="s">
        <v>7129</v>
      </c>
      <c r="G2987" s="230"/>
      <c r="H2987" s="293">
        <v>4</v>
      </c>
      <c r="I2987" s="203">
        <v>307</v>
      </c>
      <c r="J2987" s="293" t="s">
        <v>2937</v>
      </c>
      <c r="K2987" s="203">
        <v>368.4</v>
      </c>
      <c r="L2987" s="203" t="s">
        <v>459</v>
      </c>
      <c r="M2987" s="203" t="s">
        <v>7116</v>
      </c>
      <c r="N2987" t="s">
        <v>7117</v>
      </c>
    </row>
    <row r="2988" spans="1:14" x14ac:dyDescent="0.2">
      <c r="A2988" s="246">
        <v>45106</v>
      </c>
      <c r="B2988" s="106" t="s">
        <v>541</v>
      </c>
      <c r="C2988" s="106">
        <v>6637.1</v>
      </c>
      <c r="D2988" s="203" t="s">
        <v>452</v>
      </c>
      <c r="E2988" s="203" t="s">
        <v>7128</v>
      </c>
      <c r="F2988" t="s">
        <v>7129</v>
      </c>
      <c r="G2988" s="230"/>
      <c r="H2988" s="293">
        <v>8</v>
      </c>
      <c r="I2988" s="203">
        <v>307</v>
      </c>
      <c r="J2988" s="293" t="s">
        <v>2937</v>
      </c>
      <c r="K2988" s="203">
        <v>368.4</v>
      </c>
      <c r="L2988" s="203" t="s">
        <v>459</v>
      </c>
      <c r="M2988" s="203" t="s">
        <v>7116</v>
      </c>
      <c r="N2988" t="s">
        <v>7117</v>
      </c>
    </row>
    <row r="2989" spans="1:14" x14ac:dyDescent="0.2">
      <c r="A2989" s="246">
        <v>45107</v>
      </c>
      <c r="B2989" s="106" t="s">
        <v>541</v>
      </c>
      <c r="C2989" s="106">
        <v>6637.1</v>
      </c>
      <c r="D2989" s="203" t="s">
        <v>452</v>
      </c>
      <c r="E2989" s="203" t="s">
        <v>7128</v>
      </c>
      <c r="F2989" t="s">
        <v>7129</v>
      </c>
      <c r="G2989" s="230"/>
      <c r="H2989" s="293">
        <v>8</v>
      </c>
      <c r="I2989" s="203">
        <v>307</v>
      </c>
      <c r="J2989" s="293" t="s">
        <v>2937</v>
      </c>
      <c r="K2989" s="203">
        <v>368.4</v>
      </c>
      <c r="L2989" s="203" t="s">
        <v>459</v>
      </c>
      <c r="M2989" s="203" t="s">
        <v>7116</v>
      </c>
      <c r="N2989" t="s">
        <v>7117</v>
      </c>
    </row>
    <row r="2990" spans="1:14" x14ac:dyDescent="0.2">
      <c r="A2990" s="246">
        <v>45103</v>
      </c>
      <c r="B2990" s="106" t="s">
        <v>541</v>
      </c>
      <c r="C2990" s="106">
        <v>6615.1</v>
      </c>
      <c r="D2990" s="203" t="s">
        <v>452</v>
      </c>
      <c r="E2990" s="203" t="s">
        <v>7122</v>
      </c>
      <c r="F2990" t="s">
        <v>3044</v>
      </c>
      <c r="G2990" s="230"/>
      <c r="H2990" s="293">
        <v>-8</v>
      </c>
      <c r="I2990" s="203">
        <v>499</v>
      </c>
      <c r="J2990" s="293" t="s">
        <v>2937</v>
      </c>
      <c r="K2990" s="203">
        <v>598.79999999999995</v>
      </c>
      <c r="L2990" s="203" t="s">
        <v>459</v>
      </c>
      <c r="M2990" s="203" t="s">
        <v>7116</v>
      </c>
      <c r="N2990" t="s">
        <v>7117</v>
      </c>
    </row>
    <row r="2991" spans="1:14" x14ac:dyDescent="0.2">
      <c r="A2991" s="246">
        <v>45104</v>
      </c>
      <c r="B2991" s="106" t="s">
        <v>541</v>
      </c>
      <c r="C2991" s="106">
        <v>6615.1</v>
      </c>
      <c r="D2991" s="203" t="s">
        <v>452</v>
      </c>
      <c r="E2991" s="203" t="s">
        <v>7122</v>
      </c>
      <c r="F2991" t="s">
        <v>3044</v>
      </c>
      <c r="G2991" s="230"/>
      <c r="H2991" s="293">
        <v>-7</v>
      </c>
      <c r="I2991" s="203">
        <v>499</v>
      </c>
      <c r="J2991" s="293" t="s">
        <v>2937</v>
      </c>
      <c r="K2991" s="203">
        <v>598.79999999999995</v>
      </c>
      <c r="L2991" s="203" t="s">
        <v>459</v>
      </c>
      <c r="M2991" s="203" t="s">
        <v>7116</v>
      </c>
      <c r="N2991" t="s">
        <v>7117</v>
      </c>
    </row>
    <row r="2992" spans="1:14" x14ac:dyDescent="0.2">
      <c r="A2992" s="246">
        <v>45105</v>
      </c>
      <c r="B2992" s="106" t="s">
        <v>541</v>
      </c>
      <c r="C2992" s="106">
        <v>6615.1</v>
      </c>
      <c r="D2992" s="203" t="s">
        <v>452</v>
      </c>
      <c r="E2992" s="203" t="s">
        <v>7122</v>
      </c>
      <c r="F2992" t="s">
        <v>3044</v>
      </c>
      <c r="G2992" s="230"/>
      <c r="H2992" s="293">
        <v>-4</v>
      </c>
      <c r="I2992" s="203">
        <v>499</v>
      </c>
      <c r="J2992" s="293" t="s">
        <v>2937</v>
      </c>
      <c r="K2992" s="203">
        <v>598.79999999999995</v>
      </c>
      <c r="L2992" s="203" t="s">
        <v>459</v>
      </c>
      <c r="M2992" s="203" t="s">
        <v>7116</v>
      </c>
      <c r="N2992" t="s">
        <v>7117</v>
      </c>
    </row>
    <row r="2993" spans="1:14" x14ac:dyDescent="0.2">
      <c r="A2993" s="246">
        <v>45106</v>
      </c>
      <c r="B2993" s="106" t="s">
        <v>541</v>
      </c>
      <c r="C2993" s="106">
        <v>6615.1</v>
      </c>
      <c r="D2993" s="203" t="s">
        <v>452</v>
      </c>
      <c r="E2993" s="203" t="s">
        <v>7122</v>
      </c>
      <c r="F2993" t="s">
        <v>3044</v>
      </c>
      <c r="G2993" s="230"/>
      <c r="H2993" s="293">
        <v>-4</v>
      </c>
      <c r="I2993" s="203">
        <v>499</v>
      </c>
      <c r="J2993" s="293" t="s">
        <v>2937</v>
      </c>
      <c r="K2993" s="203">
        <v>598.79999999999995</v>
      </c>
      <c r="L2993" s="203" t="s">
        <v>459</v>
      </c>
      <c r="M2993" s="203" t="s">
        <v>7116</v>
      </c>
      <c r="N2993" t="s">
        <v>7117</v>
      </c>
    </row>
    <row r="2994" spans="1:14" x14ac:dyDescent="0.2">
      <c r="A2994" s="246">
        <v>45096</v>
      </c>
      <c r="B2994" s="106" t="s">
        <v>541</v>
      </c>
      <c r="C2994" s="106">
        <v>6637.1</v>
      </c>
      <c r="D2994" s="203" t="s">
        <v>452</v>
      </c>
      <c r="E2994" s="203" t="s">
        <v>7122</v>
      </c>
      <c r="F2994" t="s">
        <v>3044</v>
      </c>
      <c r="G2994" s="230"/>
      <c r="H2994" s="293">
        <v>2</v>
      </c>
      <c r="I2994" s="203">
        <v>499</v>
      </c>
      <c r="J2994" s="293" t="s">
        <v>2937</v>
      </c>
      <c r="K2994" s="203">
        <v>598.79999999999995</v>
      </c>
      <c r="L2994" s="203" t="s">
        <v>459</v>
      </c>
      <c r="M2994" s="203" t="s">
        <v>7116</v>
      </c>
      <c r="N2994" t="s">
        <v>7117</v>
      </c>
    </row>
    <row r="2995" spans="1:14" x14ac:dyDescent="0.2">
      <c r="A2995" s="246">
        <v>45097</v>
      </c>
      <c r="B2995" s="106" t="s">
        <v>541</v>
      </c>
      <c r="C2995" s="106">
        <v>6637.1</v>
      </c>
      <c r="D2995" s="203" t="s">
        <v>452</v>
      </c>
      <c r="E2995" s="203" t="s">
        <v>7122</v>
      </c>
      <c r="F2995" t="s">
        <v>3044</v>
      </c>
      <c r="G2995" s="230"/>
      <c r="H2995" s="293">
        <v>5</v>
      </c>
      <c r="I2995" s="203">
        <v>499</v>
      </c>
      <c r="J2995" s="293" t="s">
        <v>2937</v>
      </c>
      <c r="K2995" s="203">
        <v>598.79999999999995</v>
      </c>
      <c r="L2995" s="203" t="s">
        <v>459</v>
      </c>
      <c r="M2995" s="203" t="s">
        <v>7116</v>
      </c>
      <c r="N2995" t="s">
        <v>7117</v>
      </c>
    </row>
    <row r="2996" spans="1:14" x14ac:dyDescent="0.2">
      <c r="A2996" s="246">
        <v>45098</v>
      </c>
      <c r="B2996" s="106" t="s">
        <v>541</v>
      </c>
      <c r="C2996" s="106">
        <v>6637.1</v>
      </c>
      <c r="D2996" s="203" t="s">
        <v>452</v>
      </c>
      <c r="E2996" s="203" t="s">
        <v>7122</v>
      </c>
      <c r="F2996" t="s">
        <v>3044</v>
      </c>
      <c r="G2996" s="230"/>
      <c r="H2996" s="293">
        <v>8</v>
      </c>
      <c r="I2996" s="203">
        <v>499</v>
      </c>
      <c r="J2996" s="293" t="s">
        <v>2937</v>
      </c>
      <c r="K2996" s="203">
        <v>598.79999999999995</v>
      </c>
      <c r="L2996" s="203" t="s">
        <v>459</v>
      </c>
      <c r="M2996" s="203" t="s">
        <v>7116</v>
      </c>
      <c r="N2996" t="s">
        <v>7117</v>
      </c>
    </row>
    <row r="2997" spans="1:14" x14ac:dyDescent="0.2">
      <c r="A2997" s="246">
        <v>45099</v>
      </c>
      <c r="B2997" s="106" t="s">
        <v>541</v>
      </c>
      <c r="C2997" s="106">
        <v>6637.1</v>
      </c>
      <c r="D2997" s="203" t="s">
        <v>452</v>
      </c>
      <c r="E2997" s="203" t="s">
        <v>7122</v>
      </c>
      <c r="F2997" t="s">
        <v>3044</v>
      </c>
      <c r="G2997" s="230"/>
      <c r="H2997" s="293">
        <v>8</v>
      </c>
      <c r="I2997" s="203">
        <v>499</v>
      </c>
      <c r="J2997" s="293" t="s">
        <v>2937</v>
      </c>
      <c r="K2997" s="203">
        <v>598.79999999999995</v>
      </c>
      <c r="L2997" s="203" t="s">
        <v>459</v>
      </c>
      <c r="M2997" s="203" t="s">
        <v>7116</v>
      </c>
      <c r="N2997" t="s">
        <v>7117</v>
      </c>
    </row>
    <row r="2998" spans="1:14" x14ac:dyDescent="0.2">
      <c r="A2998" s="246">
        <v>45100</v>
      </c>
      <c r="B2998" s="106" t="s">
        <v>541</v>
      </c>
      <c r="C2998" s="106">
        <v>6637.1</v>
      </c>
      <c r="D2998" s="203" t="s">
        <v>452</v>
      </c>
      <c r="E2998" s="203" t="s">
        <v>7122</v>
      </c>
      <c r="F2998" t="s">
        <v>3044</v>
      </c>
      <c r="G2998" s="230"/>
      <c r="H2998" s="293">
        <v>8</v>
      </c>
      <c r="I2998" s="203">
        <v>499</v>
      </c>
      <c r="J2998" s="293" t="s">
        <v>2937</v>
      </c>
      <c r="K2998" s="203">
        <v>598.79999999999995</v>
      </c>
      <c r="L2998" s="203" t="s">
        <v>459</v>
      </c>
      <c r="M2998" s="203" t="s">
        <v>7116</v>
      </c>
      <c r="N2998" t="s">
        <v>7117</v>
      </c>
    </row>
    <row r="2999" spans="1:14" x14ac:dyDescent="0.2">
      <c r="A2999" s="246">
        <v>45096</v>
      </c>
      <c r="B2999" s="106" t="s">
        <v>541</v>
      </c>
      <c r="C2999" s="106">
        <v>6615.1</v>
      </c>
      <c r="D2999" s="203" t="s">
        <v>452</v>
      </c>
      <c r="E2999" s="203" t="s">
        <v>7122</v>
      </c>
      <c r="F2999" t="s">
        <v>3044</v>
      </c>
      <c r="G2999" s="230"/>
      <c r="H2999" s="293">
        <v>-2</v>
      </c>
      <c r="I2999" s="203">
        <v>499</v>
      </c>
      <c r="J2999" s="293" t="s">
        <v>2937</v>
      </c>
      <c r="K2999" s="203">
        <v>598.79999999999995</v>
      </c>
      <c r="L2999" s="203" t="s">
        <v>459</v>
      </c>
      <c r="M2999" s="203" t="s">
        <v>7116</v>
      </c>
      <c r="N2999" t="s">
        <v>7117</v>
      </c>
    </row>
    <row r="3000" spans="1:14" x14ac:dyDescent="0.2">
      <c r="A3000" s="246">
        <v>45097</v>
      </c>
      <c r="B3000" s="106" t="s">
        <v>541</v>
      </c>
      <c r="C3000" s="106">
        <v>6615.1</v>
      </c>
      <c r="D3000" s="203" t="s">
        <v>452</v>
      </c>
      <c r="E3000" s="203" t="s">
        <v>7122</v>
      </c>
      <c r="F3000" t="s">
        <v>3044</v>
      </c>
      <c r="G3000" s="230"/>
      <c r="H3000" s="293">
        <v>-5</v>
      </c>
      <c r="I3000" s="203">
        <v>499</v>
      </c>
      <c r="J3000" s="293" t="s">
        <v>2937</v>
      </c>
      <c r="K3000" s="203">
        <v>598.79999999999995</v>
      </c>
      <c r="L3000" s="203" t="s">
        <v>459</v>
      </c>
      <c r="M3000" s="203" t="s">
        <v>7116</v>
      </c>
      <c r="N3000" t="s">
        <v>7117</v>
      </c>
    </row>
    <row r="3001" spans="1:14" x14ac:dyDescent="0.2">
      <c r="A3001" s="246">
        <v>45098</v>
      </c>
      <c r="B3001" s="106" t="s">
        <v>541</v>
      </c>
      <c r="C3001" s="106">
        <v>6615.1</v>
      </c>
      <c r="D3001" s="203" t="s">
        <v>452</v>
      </c>
      <c r="E3001" s="203" t="s">
        <v>7122</v>
      </c>
      <c r="F3001" t="s">
        <v>3044</v>
      </c>
      <c r="G3001" s="230"/>
      <c r="H3001" s="293">
        <v>-8</v>
      </c>
      <c r="I3001" s="203">
        <v>499</v>
      </c>
      <c r="J3001" s="293" t="s">
        <v>2937</v>
      </c>
      <c r="K3001" s="203">
        <v>598.79999999999995</v>
      </c>
      <c r="L3001" s="203" t="s">
        <v>459</v>
      </c>
      <c r="M3001" s="203" t="s">
        <v>7116</v>
      </c>
      <c r="N3001" t="s">
        <v>7117</v>
      </c>
    </row>
    <row r="3002" spans="1:14" x14ac:dyDescent="0.2">
      <c r="A3002" s="246">
        <v>45099</v>
      </c>
      <c r="B3002" s="106" t="s">
        <v>541</v>
      </c>
      <c r="C3002" s="106">
        <v>6615.1</v>
      </c>
      <c r="D3002" s="203" t="s">
        <v>452</v>
      </c>
      <c r="E3002" s="203" t="s">
        <v>7122</v>
      </c>
      <c r="F3002" t="s">
        <v>3044</v>
      </c>
      <c r="G3002" s="230"/>
      <c r="H3002" s="293">
        <v>-8</v>
      </c>
      <c r="I3002" s="203">
        <v>499</v>
      </c>
      <c r="J3002" s="293" t="s">
        <v>2937</v>
      </c>
      <c r="K3002" s="203">
        <v>598.79999999999995</v>
      </c>
      <c r="L3002" s="203" t="s">
        <v>459</v>
      </c>
      <c r="M3002" s="203" t="s">
        <v>7116</v>
      </c>
      <c r="N3002" t="s">
        <v>7117</v>
      </c>
    </row>
    <row r="3003" spans="1:14" x14ac:dyDescent="0.2">
      <c r="A3003" s="246">
        <v>45100</v>
      </c>
      <c r="B3003" s="106" t="s">
        <v>541</v>
      </c>
      <c r="C3003" s="106">
        <v>6615.1</v>
      </c>
      <c r="D3003" s="203" t="s">
        <v>452</v>
      </c>
      <c r="E3003" s="203" t="s">
        <v>7122</v>
      </c>
      <c r="F3003" t="s">
        <v>3044</v>
      </c>
      <c r="G3003" s="230"/>
      <c r="H3003" s="293">
        <v>-8</v>
      </c>
      <c r="I3003" s="203">
        <v>499</v>
      </c>
      <c r="J3003" s="293" t="s">
        <v>2937</v>
      </c>
      <c r="K3003" s="203">
        <v>598.79999999999995</v>
      </c>
      <c r="L3003" s="203" t="s">
        <v>459</v>
      </c>
      <c r="M3003" s="203" t="s">
        <v>7116</v>
      </c>
      <c r="N3003" t="s">
        <v>7117</v>
      </c>
    </row>
    <row r="3004" spans="1:14" x14ac:dyDescent="0.2">
      <c r="A3004" s="246">
        <v>45093</v>
      </c>
      <c r="B3004" s="106" t="s">
        <v>541</v>
      </c>
      <c r="C3004" s="106">
        <v>6615.1</v>
      </c>
      <c r="D3004" s="203" t="s">
        <v>452</v>
      </c>
      <c r="E3004" s="203" t="s">
        <v>7122</v>
      </c>
      <c r="F3004" t="s">
        <v>3044</v>
      </c>
      <c r="G3004" s="230"/>
      <c r="H3004" s="293">
        <v>-4</v>
      </c>
      <c r="I3004" s="203">
        <v>499</v>
      </c>
      <c r="J3004" s="293" t="s">
        <v>2937</v>
      </c>
      <c r="K3004" s="203">
        <v>598.79999999999995</v>
      </c>
      <c r="L3004" s="203" t="s">
        <v>459</v>
      </c>
      <c r="M3004" s="203" t="s">
        <v>7116</v>
      </c>
      <c r="N3004" t="s">
        <v>7117</v>
      </c>
    </row>
    <row r="3005" spans="1:14" x14ac:dyDescent="0.2">
      <c r="A3005" s="246">
        <v>45093</v>
      </c>
      <c r="B3005" s="106" t="s">
        <v>541</v>
      </c>
      <c r="C3005" s="106">
        <v>6637.1</v>
      </c>
      <c r="D3005" s="203" t="s">
        <v>452</v>
      </c>
      <c r="E3005" s="203" t="s">
        <v>7122</v>
      </c>
      <c r="F3005" t="s">
        <v>3044</v>
      </c>
      <c r="G3005" s="230"/>
      <c r="H3005" s="293">
        <v>4</v>
      </c>
      <c r="I3005" s="203">
        <v>499</v>
      </c>
      <c r="J3005" s="293" t="s">
        <v>2937</v>
      </c>
      <c r="K3005" s="203">
        <v>598.79999999999995</v>
      </c>
      <c r="L3005" s="203" t="s">
        <v>459</v>
      </c>
      <c r="M3005" s="203" t="s">
        <v>7116</v>
      </c>
      <c r="N3005" t="s">
        <v>7117</v>
      </c>
    </row>
    <row r="3006" spans="1:14" x14ac:dyDescent="0.2">
      <c r="A3006" s="246">
        <v>45103</v>
      </c>
      <c r="B3006" s="106" t="s">
        <v>541</v>
      </c>
      <c r="C3006" s="106">
        <v>6637.1</v>
      </c>
      <c r="D3006" s="203" t="s">
        <v>452</v>
      </c>
      <c r="E3006" s="203" t="s">
        <v>7122</v>
      </c>
      <c r="F3006" t="s">
        <v>3044</v>
      </c>
      <c r="G3006" s="230"/>
      <c r="H3006" s="293">
        <v>8</v>
      </c>
      <c r="I3006" s="203">
        <v>499</v>
      </c>
      <c r="J3006" s="293" t="s">
        <v>2937</v>
      </c>
      <c r="K3006" s="203">
        <v>598.79999999999995</v>
      </c>
      <c r="L3006" s="203" t="s">
        <v>459</v>
      </c>
      <c r="M3006" s="203" t="s">
        <v>7116</v>
      </c>
      <c r="N3006" t="s">
        <v>7117</v>
      </c>
    </row>
    <row r="3007" spans="1:14" x14ac:dyDescent="0.2">
      <c r="A3007" s="246">
        <v>45104</v>
      </c>
      <c r="B3007" s="106" t="s">
        <v>541</v>
      </c>
      <c r="C3007" s="106">
        <v>6637.1</v>
      </c>
      <c r="D3007" s="203" t="s">
        <v>452</v>
      </c>
      <c r="E3007" s="203" t="s">
        <v>7122</v>
      </c>
      <c r="F3007" t="s">
        <v>3044</v>
      </c>
      <c r="G3007" s="230"/>
      <c r="H3007" s="293">
        <v>7</v>
      </c>
      <c r="I3007" s="203">
        <v>499</v>
      </c>
      <c r="J3007" s="293" t="s">
        <v>2937</v>
      </c>
      <c r="K3007" s="203">
        <v>598.79999999999995</v>
      </c>
      <c r="L3007" s="203" t="s">
        <v>459</v>
      </c>
      <c r="M3007" s="203" t="s">
        <v>7116</v>
      </c>
      <c r="N3007" t="s">
        <v>7117</v>
      </c>
    </row>
    <row r="3008" spans="1:14" x14ac:dyDescent="0.2">
      <c r="A3008" s="246">
        <v>45105</v>
      </c>
      <c r="B3008" s="106" t="s">
        <v>541</v>
      </c>
      <c r="C3008" s="106">
        <v>6637.1</v>
      </c>
      <c r="D3008" s="203" t="s">
        <v>452</v>
      </c>
      <c r="E3008" s="203" t="s">
        <v>7122</v>
      </c>
      <c r="F3008" t="s">
        <v>3044</v>
      </c>
      <c r="G3008" s="230"/>
      <c r="H3008" s="293">
        <v>4</v>
      </c>
      <c r="I3008" s="203">
        <v>499</v>
      </c>
      <c r="J3008" s="293" t="s">
        <v>2937</v>
      </c>
      <c r="K3008" s="203">
        <v>598.79999999999995</v>
      </c>
      <c r="L3008" s="203" t="s">
        <v>459</v>
      </c>
      <c r="M3008" s="203" t="s">
        <v>7116</v>
      </c>
      <c r="N3008" t="s">
        <v>7117</v>
      </c>
    </row>
    <row r="3009" spans="1:14" x14ac:dyDescent="0.2">
      <c r="A3009" s="246">
        <v>45106</v>
      </c>
      <c r="B3009" s="106" t="s">
        <v>541</v>
      </c>
      <c r="C3009" s="106">
        <v>6637.1</v>
      </c>
      <c r="D3009" s="203" t="s">
        <v>452</v>
      </c>
      <c r="E3009" s="203" t="s">
        <v>7122</v>
      </c>
      <c r="F3009" t="s">
        <v>3044</v>
      </c>
      <c r="G3009" s="230"/>
      <c r="H3009" s="293">
        <v>4</v>
      </c>
      <c r="I3009" s="203">
        <v>499</v>
      </c>
      <c r="J3009" s="293" t="s">
        <v>2937</v>
      </c>
      <c r="K3009" s="203">
        <v>598.79999999999995</v>
      </c>
      <c r="L3009" s="203" t="s">
        <v>459</v>
      </c>
      <c r="M3009" s="203" t="s">
        <v>7116</v>
      </c>
      <c r="N3009" t="s">
        <v>7117</v>
      </c>
    </row>
    <row r="3010" spans="1:14" x14ac:dyDescent="0.2">
      <c r="A3010" s="246">
        <v>45084</v>
      </c>
      <c r="B3010" s="106" t="s">
        <v>541</v>
      </c>
      <c r="C3010" s="106">
        <v>6637.1</v>
      </c>
      <c r="D3010" s="203" t="s">
        <v>452</v>
      </c>
      <c r="E3010" s="203" t="s">
        <v>7132</v>
      </c>
      <c r="F3010" t="s">
        <v>7133</v>
      </c>
      <c r="G3010" s="230"/>
      <c r="H3010" s="293">
        <v>8</v>
      </c>
      <c r="I3010" s="203">
        <v>310</v>
      </c>
      <c r="J3010" s="293" t="s">
        <v>2937</v>
      </c>
      <c r="K3010" s="203">
        <v>372</v>
      </c>
      <c r="L3010" s="203" t="s">
        <v>459</v>
      </c>
      <c r="M3010" s="203" t="s">
        <v>7116</v>
      </c>
      <c r="N3010" t="s">
        <v>7117</v>
      </c>
    </row>
    <row r="3011" spans="1:14" x14ac:dyDescent="0.2">
      <c r="A3011" s="246">
        <v>45085</v>
      </c>
      <c r="B3011" s="106" t="s">
        <v>541</v>
      </c>
      <c r="C3011" s="106">
        <v>6637.1</v>
      </c>
      <c r="D3011" s="203" t="s">
        <v>452</v>
      </c>
      <c r="E3011" s="203" t="s">
        <v>7132</v>
      </c>
      <c r="F3011" t="s">
        <v>7133</v>
      </c>
      <c r="G3011" s="230"/>
      <c r="H3011" s="293">
        <v>4</v>
      </c>
      <c r="I3011" s="203">
        <v>310</v>
      </c>
      <c r="J3011" s="293" t="s">
        <v>2937</v>
      </c>
      <c r="K3011" s="203">
        <v>372</v>
      </c>
      <c r="L3011" s="203" t="s">
        <v>459</v>
      </c>
      <c r="M3011" s="203" t="s">
        <v>7116</v>
      </c>
      <c r="N3011" t="s">
        <v>7117</v>
      </c>
    </row>
    <row r="3012" spans="1:14" x14ac:dyDescent="0.2">
      <c r="A3012" s="246">
        <v>45086</v>
      </c>
      <c r="B3012" s="106" t="s">
        <v>541</v>
      </c>
      <c r="C3012" s="106">
        <v>6637.1</v>
      </c>
      <c r="D3012" s="203" t="s">
        <v>452</v>
      </c>
      <c r="E3012" s="203" t="s">
        <v>7132</v>
      </c>
      <c r="F3012" t="s">
        <v>7133</v>
      </c>
      <c r="G3012" s="230"/>
      <c r="H3012" s="293">
        <v>8</v>
      </c>
      <c r="I3012" s="203">
        <v>310</v>
      </c>
      <c r="J3012" s="293" t="s">
        <v>2937</v>
      </c>
      <c r="K3012" s="203">
        <v>372</v>
      </c>
      <c r="L3012" s="203" t="s">
        <v>459</v>
      </c>
      <c r="M3012" s="203" t="s">
        <v>7116</v>
      </c>
      <c r="N3012" t="s">
        <v>7117</v>
      </c>
    </row>
    <row r="3013" spans="1:14" x14ac:dyDescent="0.2">
      <c r="A3013" s="246">
        <v>45090</v>
      </c>
      <c r="B3013" s="106" t="s">
        <v>541</v>
      </c>
      <c r="C3013" s="106">
        <v>6615.1</v>
      </c>
      <c r="D3013" s="203" t="s">
        <v>452</v>
      </c>
      <c r="E3013" s="203" t="s">
        <v>7132</v>
      </c>
      <c r="F3013" t="s">
        <v>7133</v>
      </c>
      <c r="G3013" s="230"/>
      <c r="H3013" s="293">
        <v>-8</v>
      </c>
      <c r="I3013" s="203">
        <v>310</v>
      </c>
      <c r="J3013" s="293" t="s">
        <v>2937</v>
      </c>
      <c r="K3013" s="203">
        <v>372</v>
      </c>
      <c r="L3013" s="203" t="s">
        <v>459</v>
      </c>
      <c r="M3013" s="203" t="s">
        <v>7116</v>
      </c>
      <c r="N3013" t="s">
        <v>7117</v>
      </c>
    </row>
    <row r="3014" spans="1:14" x14ac:dyDescent="0.2">
      <c r="A3014" s="246">
        <v>45091</v>
      </c>
      <c r="B3014" s="106" t="s">
        <v>541</v>
      </c>
      <c r="C3014" s="106">
        <v>6615.1</v>
      </c>
      <c r="D3014" s="203" t="s">
        <v>452</v>
      </c>
      <c r="E3014" s="203" t="s">
        <v>7132</v>
      </c>
      <c r="F3014" t="s">
        <v>7133</v>
      </c>
      <c r="G3014" s="230"/>
      <c r="H3014" s="293">
        <v>-8</v>
      </c>
      <c r="I3014" s="203">
        <v>310</v>
      </c>
      <c r="J3014" s="293" t="s">
        <v>2937</v>
      </c>
      <c r="K3014" s="203">
        <v>372</v>
      </c>
      <c r="L3014" s="203" t="s">
        <v>459</v>
      </c>
      <c r="M3014" s="203" t="s">
        <v>7116</v>
      </c>
      <c r="N3014" t="s">
        <v>7117</v>
      </c>
    </row>
    <row r="3015" spans="1:14" x14ac:dyDescent="0.2">
      <c r="A3015" s="246">
        <v>45092</v>
      </c>
      <c r="B3015" s="106" t="s">
        <v>541</v>
      </c>
      <c r="C3015" s="106">
        <v>6615.1</v>
      </c>
      <c r="D3015" s="203" t="s">
        <v>452</v>
      </c>
      <c r="E3015" s="203" t="s">
        <v>7132</v>
      </c>
      <c r="F3015" t="s">
        <v>7133</v>
      </c>
      <c r="G3015" s="230"/>
      <c r="H3015" s="293">
        <v>-4</v>
      </c>
      <c r="I3015" s="203">
        <v>310</v>
      </c>
      <c r="J3015" s="293" t="s">
        <v>2937</v>
      </c>
      <c r="K3015" s="203">
        <v>372</v>
      </c>
      <c r="L3015" s="203" t="s">
        <v>459</v>
      </c>
      <c r="M3015" s="203" t="s">
        <v>7116</v>
      </c>
      <c r="N3015" t="s">
        <v>7117</v>
      </c>
    </row>
    <row r="3016" spans="1:14" x14ac:dyDescent="0.2">
      <c r="A3016" s="246">
        <v>45084</v>
      </c>
      <c r="B3016" s="106" t="s">
        <v>541</v>
      </c>
      <c r="C3016" s="106">
        <v>6615.1</v>
      </c>
      <c r="D3016" s="203" t="s">
        <v>452</v>
      </c>
      <c r="E3016" s="203" t="s">
        <v>7132</v>
      </c>
      <c r="F3016" t="s">
        <v>7133</v>
      </c>
      <c r="G3016" s="230"/>
      <c r="H3016" s="293">
        <v>-8</v>
      </c>
      <c r="I3016" s="203">
        <v>310</v>
      </c>
      <c r="J3016" s="293" t="s">
        <v>2937</v>
      </c>
      <c r="K3016" s="203">
        <v>372</v>
      </c>
      <c r="L3016" s="203" t="s">
        <v>459</v>
      </c>
      <c r="M3016" s="203" t="s">
        <v>7116</v>
      </c>
      <c r="N3016" t="s">
        <v>7117</v>
      </c>
    </row>
    <row r="3017" spans="1:14" x14ac:dyDescent="0.2">
      <c r="A3017" s="246">
        <v>45085</v>
      </c>
      <c r="B3017" s="106" t="s">
        <v>541</v>
      </c>
      <c r="C3017" s="106">
        <v>6615.1</v>
      </c>
      <c r="D3017" s="203" t="s">
        <v>452</v>
      </c>
      <c r="E3017" s="203" t="s">
        <v>7132</v>
      </c>
      <c r="F3017" t="s">
        <v>7133</v>
      </c>
      <c r="G3017" s="230"/>
      <c r="H3017" s="293">
        <v>-4</v>
      </c>
      <c r="I3017" s="203">
        <v>310</v>
      </c>
      <c r="J3017" s="293" t="s">
        <v>2937</v>
      </c>
      <c r="K3017" s="203">
        <v>372</v>
      </c>
      <c r="L3017" s="203" t="s">
        <v>459</v>
      </c>
      <c r="M3017" s="203" t="s">
        <v>7116</v>
      </c>
      <c r="N3017" t="s">
        <v>7117</v>
      </c>
    </row>
    <row r="3018" spans="1:14" x14ac:dyDescent="0.2">
      <c r="A3018" s="246">
        <v>45086</v>
      </c>
      <c r="B3018" s="106" t="s">
        <v>541</v>
      </c>
      <c r="C3018" s="106">
        <v>6615.1</v>
      </c>
      <c r="D3018" s="203" t="s">
        <v>452</v>
      </c>
      <c r="E3018" s="203" t="s">
        <v>7132</v>
      </c>
      <c r="F3018" t="s">
        <v>7133</v>
      </c>
      <c r="G3018" s="230"/>
      <c r="H3018" s="293">
        <v>-8</v>
      </c>
      <c r="I3018" s="203">
        <v>310</v>
      </c>
      <c r="J3018" s="293" t="s">
        <v>2937</v>
      </c>
      <c r="K3018" s="203">
        <v>372</v>
      </c>
      <c r="L3018" s="203" t="s">
        <v>459</v>
      </c>
      <c r="M3018" s="203" t="s">
        <v>7116</v>
      </c>
      <c r="N3018" t="s">
        <v>7117</v>
      </c>
    </row>
    <row r="3019" spans="1:14" x14ac:dyDescent="0.2">
      <c r="A3019" s="246">
        <v>45078</v>
      </c>
      <c r="B3019" s="106" t="s">
        <v>541</v>
      </c>
      <c r="C3019" s="106">
        <v>6615.1</v>
      </c>
      <c r="D3019" s="203" t="s">
        <v>452</v>
      </c>
      <c r="E3019" s="203" t="s">
        <v>7132</v>
      </c>
      <c r="F3019" t="s">
        <v>7133</v>
      </c>
      <c r="G3019" s="230"/>
      <c r="H3019" s="293">
        <v>-8</v>
      </c>
      <c r="I3019" s="203">
        <v>310</v>
      </c>
      <c r="J3019" s="293" t="s">
        <v>2937</v>
      </c>
      <c r="K3019" s="203">
        <v>372</v>
      </c>
      <c r="L3019" s="203" t="s">
        <v>459</v>
      </c>
      <c r="M3019" s="203" t="s">
        <v>7116</v>
      </c>
      <c r="N3019" t="s">
        <v>7117</v>
      </c>
    </row>
    <row r="3020" spans="1:14" x14ac:dyDescent="0.2">
      <c r="A3020" s="246">
        <v>45080</v>
      </c>
      <c r="B3020" s="106" t="s">
        <v>541</v>
      </c>
      <c r="C3020" s="106">
        <v>6615.1</v>
      </c>
      <c r="D3020" s="203" t="s">
        <v>452</v>
      </c>
      <c r="E3020" s="203" t="s">
        <v>7132</v>
      </c>
      <c r="F3020" t="s">
        <v>7133</v>
      </c>
      <c r="G3020" s="230"/>
      <c r="H3020" s="293">
        <v>-72</v>
      </c>
      <c r="I3020" s="203">
        <v>310</v>
      </c>
      <c r="J3020" s="293" t="s">
        <v>2937</v>
      </c>
      <c r="K3020" s="203">
        <v>372</v>
      </c>
      <c r="L3020" s="203" t="s">
        <v>459</v>
      </c>
      <c r="M3020" s="203" t="s">
        <v>7116</v>
      </c>
      <c r="N3020" t="s">
        <v>7117</v>
      </c>
    </row>
    <row r="3021" spans="1:14" x14ac:dyDescent="0.2">
      <c r="A3021" s="246">
        <v>45078</v>
      </c>
      <c r="B3021" s="106" t="s">
        <v>541</v>
      </c>
      <c r="C3021" s="106">
        <v>6637.1</v>
      </c>
      <c r="D3021" s="203" t="s">
        <v>452</v>
      </c>
      <c r="E3021" s="203" t="s">
        <v>7132</v>
      </c>
      <c r="F3021" t="s">
        <v>7133</v>
      </c>
      <c r="G3021" s="230"/>
      <c r="H3021" s="293">
        <v>8</v>
      </c>
      <c r="I3021" s="203">
        <v>310</v>
      </c>
      <c r="J3021" s="293" t="s">
        <v>2937</v>
      </c>
      <c r="K3021" s="203">
        <v>372</v>
      </c>
      <c r="L3021" s="203" t="s">
        <v>459</v>
      </c>
      <c r="M3021" s="203" t="s">
        <v>7116</v>
      </c>
      <c r="N3021" t="s">
        <v>7117</v>
      </c>
    </row>
    <row r="3022" spans="1:14" x14ac:dyDescent="0.2">
      <c r="A3022" s="246">
        <v>45080</v>
      </c>
      <c r="B3022" s="106" t="s">
        <v>541</v>
      </c>
      <c r="C3022" s="106">
        <v>6637.1</v>
      </c>
      <c r="D3022" s="203" t="s">
        <v>452</v>
      </c>
      <c r="E3022" s="203" t="s">
        <v>7132</v>
      </c>
      <c r="F3022" t="s">
        <v>7133</v>
      </c>
      <c r="G3022" s="230"/>
      <c r="H3022" s="293">
        <v>72</v>
      </c>
      <c r="I3022" s="203">
        <v>310</v>
      </c>
      <c r="J3022" s="293" t="s">
        <v>2937</v>
      </c>
      <c r="K3022" s="203">
        <v>372</v>
      </c>
      <c r="L3022" s="203" t="s">
        <v>459</v>
      </c>
      <c r="M3022" s="203" t="s">
        <v>7116</v>
      </c>
      <c r="N3022" t="s">
        <v>7117</v>
      </c>
    </row>
    <row r="3023" spans="1:14" x14ac:dyDescent="0.2">
      <c r="A3023" s="246">
        <v>45090</v>
      </c>
      <c r="B3023" s="106" t="s">
        <v>541</v>
      </c>
      <c r="C3023" s="106">
        <v>6637.1</v>
      </c>
      <c r="D3023" s="203" t="s">
        <v>452</v>
      </c>
      <c r="E3023" s="203" t="s">
        <v>7132</v>
      </c>
      <c r="F3023" t="s">
        <v>7133</v>
      </c>
      <c r="G3023" s="230"/>
      <c r="H3023" s="293">
        <v>8</v>
      </c>
      <c r="I3023" s="203">
        <v>310</v>
      </c>
      <c r="J3023" s="293" t="s">
        <v>2937</v>
      </c>
      <c r="K3023" s="203">
        <v>372</v>
      </c>
      <c r="L3023" s="203" t="s">
        <v>459</v>
      </c>
      <c r="M3023" s="203" t="s">
        <v>7116</v>
      </c>
      <c r="N3023" t="s">
        <v>7117</v>
      </c>
    </row>
    <row r="3024" spans="1:14" x14ac:dyDescent="0.2">
      <c r="A3024" s="246">
        <v>45091</v>
      </c>
      <c r="B3024" s="106" t="s">
        <v>541</v>
      </c>
      <c r="C3024" s="106">
        <v>6637.1</v>
      </c>
      <c r="D3024" s="203" t="s">
        <v>452</v>
      </c>
      <c r="E3024" s="203" t="s">
        <v>7132</v>
      </c>
      <c r="F3024" t="s">
        <v>7133</v>
      </c>
      <c r="G3024" s="230"/>
      <c r="H3024" s="293">
        <v>8</v>
      </c>
      <c r="I3024" s="203">
        <v>310</v>
      </c>
      <c r="J3024" s="293" t="s">
        <v>2937</v>
      </c>
      <c r="K3024" s="203">
        <v>372</v>
      </c>
      <c r="L3024" s="203" t="s">
        <v>459</v>
      </c>
      <c r="M3024" s="203" t="s">
        <v>7116</v>
      </c>
      <c r="N3024" t="s">
        <v>7117</v>
      </c>
    </row>
    <row r="3025" spans="1:14" x14ac:dyDescent="0.2">
      <c r="A3025" s="246">
        <v>45092</v>
      </c>
      <c r="B3025" s="106" t="s">
        <v>541</v>
      </c>
      <c r="C3025" s="106">
        <v>6637.1</v>
      </c>
      <c r="D3025" s="203" t="s">
        <v>452</v>
      </c>
      <c r="E3025" s="203" t="s">
        <v>7132</v>
      </c>
      <c r="F3025" t="s">
        <v>7133</v>
      </c>
      <c r="G3025" s="230"/>
      <c r="H3025" s="293">
        <v>4</v>
      </c>
      <c r="I3025" s="203">
        <v>310</v>
      </c>
      <c r="J3025" s="293" t="s">
        <v>2937</v>
      </c>
      <c r="K3025" s="203">
        <v>372</v>
      </c>
      <c r="L3025" s="203" t="s">
        <v>459</v>
      </c>
      <c r="M3025" s="203" t="s">
        <v>7116</v>
      </c>
      <c r="N3025" t="s">
        <v>7117</v>
      </c>
    </row>
    <row r="3026" spans="1:14" x14ac:dyDescent="0.2">
      <c r="A3026" s="246">
        <v>45096</v>
      </c>
      <c r="B3026" s="106" t="s">
        <v>541</v>
      </c>
      <c r="C3026" s="106">
        <v>6637.1</v>
      </c>
      <c r="D3026" s="203" t="s">
        <v>452</v>
      </c>
      <c r="E3026" s="203" t="s">
        <v>7132</v>
      </c>
      <c r="F3026" t="s">
        <v>7133</v>
      </c>
      <c r="G3026" s="230"/>
      <c r="H3026" s="293">
        <v>8</v>
      </c>
      <c r="I3026" s="203">
        <v>310</v>
      </c>
      <c r="J3026" s="293" t="s">
        <v>2937</v>
      </c>
      <c r="K3026" s="203">
        <v>372</v>
      </c>
      <c r="L3026" s="203" t="s">
        <v>459</v>
      </c>
      <c r="M3026" s="203" t="s">
        <v>7116</v>
      </c>
      <c r="N3026" t="s">
        <v>7117</v>
      </c>
    </row>
    <row r="3027" spans="1:14" x14ac:dyDescent="0.2">
      <c r="A3027" s="246">
        <v>45097</v>
      </c>
      <c r="B3027" s="106" t="s">
        <v>541</v>
      </c>
      <c r="C3027" s="106">
        <v>6637.1</v>
      </c>
      <c r="D3027" s="203" t="s">
        <v>452</v>
      </c>
      <c r="E3027" s="203" t="s">
        <v>7132</v>
      </c>
      <c r="F3027" t="s">
        <v>7133</v>
      </c>
      <c r="G3027" s="230"/>
      <c r="H3027" s="293">
        <v>4</v>
      </c>
      <c r="I3027" s="203">
        <v>310</v>
      </c>
      <c r="J3027" s="293" t="s">
        <v>2937</v>
      </c>
      <c r="K3027" s="203">
        <v>372</v>
      </c>
      <c r="L3027" s="203" t="s">
        <v>459</v>
      </c>
      <c r="M3027" s="203" t="s">
        <v>7116</v>
      </c>
      <c r="N3027" t="s">
        <v>7117</v>
      </c>
    </row>
    <row r="3028" spans="1:14" x14ac:dyDescent="0.2">
      <c r="A3028" s="246">
        <v>45098</v>
      </c>
      <c r="B3028" s="106" t="s">
        <v>541</v>
      </c>
      <c r="C3028" s="106">
        <v>6637.1</v>
      </c>
      <c r="D3028" s="203" t="s">
        <v>452</v>
      </c>
      <c r="E3028" s="203" t="s">
        <v>7132</v>
      </c>
      <c r="F3028" t="s">
        <v>7133</v>
      </c>
      <c r="G3028" s="230"/>
      <c r="H3028" s="293">
        <v>8</v>
      </c>
      <c r="I3028" s="203">
        <v>310</v>
      </c>
      <c r="J3028" s="293" t="s">
        <v>2937</v>
      </c>
      <c r="K3028" s="203">
        <v>372</v>
      </c>
      <c r="L3028" s="203" t="s">
        <v>459</v>
      </c>
      <c r="M3028" s="203" t="s">
        <v>7116</v>
      </c>
      <c r="N3028" t="s">
        <v>7117</v>
      </c>
    </row>
    <row r="3029" spans="1:14" x14ac:dyDescent="0.2">
      <c r="A3029" s="246">
        <v>45099</v>
      </c>
      <c r="B3029" s="106" t="s">
        <v>541</v>
      </c>
      <c r="C3029" s="106">
        <v>6637.1</v>
      </c>
      <c r="D3029" s="203" t="s">
        <v>452</v>
      </c>
      <c r="E3029" s="203" t="s">
        <v>7132</v>
      </c>
      <c r="F3029" t="s">
        <v>7133</v>
      </c>
      <c r="G3029" s="230"/>
      <c r="H3029" s="293">
        <v>8</v>
      </c>
      <c r="I3029" s="203">
        <v>310</v>
      </c>
      <c r="J3029" s="293" t="s">
        <v>2937</v>
      </c>
      <c r="K3029" s="203">
        <v>372</v>
      </c>
      <c r="L3029" s="203" t="s">
        <v>459</v>
      </c>
      <c r="M3029" s="203" t="s">
        <v>7116</v>
      </c>
      <c r="N3029" t="s">
        <v>7117</v>
      </c>
    </row>
    <row r="3030" spans="1:14" x14ac:dyDescent="0.2">
      <c r="A3030" s="246">
        <v>45100</v>
      </c>
      <c r="B3030" s="106" t="s">
        <v>541</v>
      </c>
      <c r="C3030" s="106">
        <v>6637.1</v>
      </c>
      <c r="D3030" s="203" t="s">
        <v>452</v>
      </c>
      <c r="E3030" s="203" t="s">
        <v>7132</v>
      </c>
      <c r="F3030" t="s">
        <v>7133</v>
      </c>
      <c r="G3030" s="230"/>
      <c r="H3030" s="293">
        <v>8</v>
      </c>
      <c r="I3030" s="203">
        <v>310</v>
      </c>
      <c r="J3030" s="293" t="s">
        <v>2937</v>
      </c>
      <c r="K3030" s="203">
        <v>372</v>
      </c>
      <c r="L3030" s="203" t="s">
        <v>459</v>
      </c>
      <c r="M3030" s="203" t="s">
        <v>7116</v>
      </c>
      <c r="N3030" t="s">
        <v>7117</v>
      </c>
    </row>
    <row r="3031" spans="1:14" x14ac:dyDescent="0.2">
      <c r="A3031" s="246">
        <v>45104</v>
      </c>
      <c r="B3031" s="106" t="s">
        <v>541</v>
      </c>
      <c r="C3031" s="106">
        <v>6615.1</v>
      </c>
      <c r="D3031" s="203" t="s">
        <v>452</v>
      </c>
      <c r="E3031" s="203" t="s">
        <v>7132</v>
      </c>
      <c r="F3031" t="s">
        <v>7133</v>
      </c>
      <c r="G3031" s="230"/>
      <c r="H3031" s="293">
        <v>-4</v>
      </c>
      <c r="I3031" s="203">
        <v>310</v>
      </c>
      <c r="J3031" s="293" t="s">
        <v>2937</v>
      </c>
      <c r="K3031" s="203">
        <v>372</v>
      </c>
      <c r="L3031" s="203" t="s">
        <v>459</v>
      </c>
      <c r="M3031" s="203" t="s">
        <v>7116</v>
      </c>
      <c r="N3031" t="s">
        <v>7117</v>
      </c>
    </row>
    <row r="3032" spans="1:14" x14ac:dyDescent="0.2">
      <c r="A3032" s="246">
        <v>45105</v>
      </c>
      <c r="B3032" s="106" t="s">
        <v>541</v>
      </c>
      <c r="C3032" s="106">
        <v>6615.1</v>
      </c>
      <c r="D3032" s="203" t="s">
        <v>452</v>
      </c>
      <c r="E3032" s="203" t="s">
        <v>7132</v>
      </c>
      <c r="F3032" t="s">
        <v>7133</v>
      </c>
      <c r="G3032" s="230"/>
      <c r="H3032" s="293">
        <v>-8</v>
      </c>
      <c r="I3032" s="203">
        <v>310</v>
      </c>
      <c r="J3032" s="293" t="s">
        <v>2937</v>
      </c>
      <c r="K3032" s="203">
        <v>372</v>
      </c>
      <c r="L3032" s="203" t="s">
        <v>459</v>
      </c>
      <c r="M3032" s="203" t="s">
        <v>7116</v>
      </c>
      <c r="N3032" t="s">
        <v>7117</v>
      </c>
    </row>
    <row r="3033" spans="1:14" x14ac:dyDescent="0.2">
      <c r="A3033" s="246">
        <v>45106</v>
      </c>
      <c r="B3033" s="106" t="s">
        <v>541</v>
      </c>
      <c r="C3033" s="106">
        <v>6615.1</v>
      </c>
      <c r="D3033" s="203" t="s">
        <v>452</v>
      </c>
      <c r="E3033" s="203" t="s">
        <v>7132</v>
      </c>
      <c r="F3033" t="s">
        <v>7133</v>
      </c>
      <c r="G3033" s="230"/>
      <c r="H3033" s="293">
        <v>-8</v>
      </c>
      <c r="I3033" s="203">
        <v>310</v>
      </c>
      <c r="J3033" s="293" t="s">
        <v>2937</v>
      </c>
      <c r="K3033" s="203">
        <v>372</v>
      </c>
      <c r="L3033" s="203" t="s">
        <v>459</v>
      </c>
      <c r="M3033" s="203" t="s">
        <v>7116</v>
      </c>
      <c r="N3033" t="s">
        <v>7117</v>
      </c>
    </row>
    <row r="3034" spans="1:14" x14ac:dyDescent="0.2">
      <c r="A3034" s="246">
        <v>45093</v>
      </c>
      <c r="B3034" s="106" t="s">
        <v>541</v>
      </c>
      <c r="C3034" s="106">
        <v>6615.1</v>
      </c>
      <c r="D3034" s="203" t="s">
        <v>452</v>
      </c>
      <c r="E3034" s="203" t="s">
        <v>7132</v>
      </c>
      <c r="F3034" t="s">
        <v>7133</v>
      </c>
      <c r="G3034" s="230"/>
      <c r="H3034" s="293">
        <v>-8</v>
      </c>
      <c r="I3034" s="203">
        <v>310</v>
      </c>
      <c r="J3034" s="293" t="s">
        <v>2937</v>
      </c>
      <c r="K3034" s="203">
        <v>372</v>
      </c>
      <c r="L3034" s="203" t="s">
        <v>459</v>
      </c>
      <c r="M3034" s="203" t="s">
        <v>7116</v>
      </c>
      <c r="N3034" t="s">
        <v>7117</v>
      </c>
    </row>
    <row r="3035" spans="1:14" x14ac:dyDescent="0.2">
      <c r="A3035" s="246">
        <v>45104</v>
      </c>
      <c r="B3035" s="106" t="s">
        <v>541</v>
      </c>
      <c r="C3035" s="106">
        <v>6637.1</v>
      </c>
      <c r="D3035" s="203" t="s">
        <v>452</v>
      </c>
      <c r="E3035" s="203" t="s">
        <v>7132</v>
      </c>
      <c r="F3035" t="s">
        <v>7133</v>
      </c>
      <c r="G3035" s="230"/>
      <c r="H3035" s="293">
        <v>4</v>
      </c>
      <c r="I3035" s="203">
        <v>310</v>
      </c>
      <c r="J3035" s="293" t="s">
        <v>2937</v>
      </c>
      <c r="K3035" s="203">
        <v>372</v>
      </c>
      <c r="L3035" s="203" t="s">
        <v>459</v>
      </c>
      <c r="M3035" s="203" t="s">
        <v>7116</v>
      </c>
      <c r="N3035" t="s">
        <v>7117</v>
      </c>
    </row>
    <row r="3036" spans="1:14" x14ac:dyDescent="0.2">
      <c r="A3036" s="246">
        <v>45105</v>
      </c>
      <c r="B3036" s="106" t="s">
        <v>541</v>
      </c>
      <c r="C3036" s="106">
        <v>6637.1</v>
      </c>
      <c r="D3036" s="203" t="s">
        <v>452</v>
      </c>
      <c r="E3036" s="203" t="s">
        <v>7132</v>
      </c>
      <c r="F3036" t="s">
        <v>7133</v>
      </c>
      <c r="G3036" s="230"/>
      <c r="H3036" s="293">
        <v>8</v>
      </c>
      <c r="I3036" s="203">
        <v>310</v>
      </c>
      <c r="J3036" s="293" t="s">
        <v>2937</v>
      </c>
      <c r="K3036" s="203">
        <v>372</v>
      </c>
      <c r="L3036" s="203" t="s">
        <v>459</v>
      </c>
      <c r="M3036" s="203" t="s">
        <v>7116</v>
      </c>
      <c r="N3036" t="s">
        <v>7117</v>
      </c>
    </row>
    <row r="3037" spans="1:14" x14ac:dyDescent="0.2">
      <c r="A3037" s="246">
        <v>45106</v>
      </c>
      <c r="B3037" s="106" t="s">
        <v>541</v>
      </c>
      <c r="C3037" s="106">
        <v>6637.1</v>
      </c>
      <c r="D3037" s="203" t="s">
        <v>452</v>
      </c>
      <c r="E3037" s="203" t="s">
        <v>7132</v>
      </c>
      <c r="F3037" t="s">
        <v>7133</v>
      </c>
      <c r="G3037" s="230"/>
      <c r="H3037" s="293">
        <v>8</v>
      </c>
      <c r="I3037" s="203">
        <v>310</v>
      </c>
      <c r="J3037" s="293" t="s">
        <v>2937</v>
      </c>
      <c r="K3037" s="203">
        <v>372</v>
      </c>
      <c r="L3037" s="203" t="s">
        <v>459</v>
      </c>
      <c r="M3037" s="203" t="s">
        <v>7116</v>
      </c>
      <c r="N3037" t="s">
        <v>7117</v>
      </c>
    </row>
    <row r="3038" spans="1:14" x14ac:dyDescent="0.2">
      <c r="A3038" s="246">
        <v>45096</v>
      </c>
      <c r="B3038" s="106" t="s">
        <v>541</v>
      </c>
      <c r="C3038" s="106">
        <v>6615.1</v>
      </c>
      <c r="D3038" s="203" t="s">
        <v>452</v>
      </c>
      <c r="E3038" s="203" t="s">
        <v>7132</v>
      </c>
      <c r="F3038" t="s">
        <v>7133</v>
      </c>
      <c r="G3038" s="230"/>
      <c r="H3038" s="293">
        <v>-8</v>
      </c>
      <c r="I3038" s="203">
        <v>310</v>
      </c>
      <c r="J3038" s="293" t="s">
        <v>2937</v>
      </c>
      <c r="K3038" s="203">
        <v>372</v>
      </c>
      <c r="L3038" s="203" t="s">
        <v>459</v>
      </c>
      <c r="M3038" s="203" t="s">
        <v>7116</v>
      </c>
      <c r="N3038" t="s">
        <v>7117</v>
      </c>
    </row>
    <row r="3039" spans="1:14" x14ac:dyDescent="0.2">
      <c r="A3039" s="246">
        <v>45097</v>
      </c>
      <c r="B3039" s="106" t="s">
        <v>541</v>
      </c>
      <c r="C3039" s="106">
        <v>6615.1</v>
      </c>
      <c r="D3039" s="203" t="s">
        <v>452</v>
      </c>
      <c r="E3039" s="203" t="s">
        <v>7132</v>
      </c>
      <c r="F3039" t="s">
        <v>7133</v>
      </c>
      <c r="G3039" s="230"/>
      <c r="H3039" s="293">
        <v>-4</v>
      </c>
      <c r="I3039" s="203">
        <v>310</v>
      </c>
      <c r="J3039" s="293" t="s">
        <v>2937</v>
      </c>
      <c r="K3039" s="203">
        <v>372</v>
      </c>
      <c r="L3039" s="203" t="s">
        <v>459</v>
      </c>
      <c r="M3039" s="203" t="s">
        <v>7116</v>
      </c>
      <c r="N3039" t="s">
        <v>7117</v>
      </c>
    </row>
    <row r="3040" spans="1:14" x14ac:dyDescent="0.2">
      <c r="A3040" s="246">
        <v>45098</v>
      </c>
      <c r="B3040" s="106" t="s">
        <v>541</v>
      </c>
      <c r="C3040" s="106">
        <v>6615.1</v>
      </c>
      <c r="D3040" s="203" t="s">
        <v>452</v>
      </c>
      <c r="E3040" s="203" t="s">
        <v>7132</v>
      </c>
      <c r="F3040" t="s">
        <v>7133</v>
      </c>
      <c r="G3040" s="230"/>
      <c r="H3040" s="293">
        <v>-8</v>
      </c>
      <c r="I3040" s="203">
        <v>310</v>
      </c>
      <c r="J3040" s="293" t="s">
        <v>2937</v>
      </c>
      <c r="K3040" s="203">
        <v>372</v>
      </c>
      <c r="L3040" s="203" t="s">
        <v>459</v>
      </c>
      <c r="M3040" s="203" t="s">
        <v>7116</v>
      </c>
      <c r="N3040" t="s">
        <v>7117</v>
      </c>
    </row>
    <row r="3041" spans="1:14" x14ac:dyDescent="0.2">
      <c r="A3041" s="246">
        <v>45099</v>
      </c>
      <c r="B3041" s="106" t="s">
        <v>541</v>
      </c>
      <c r="C3041" s="106">
        <v>6615.1</v>
      </c>
      <c r="D3041" s="203" t="s">
        <v>452</v>
      </c>
      <c r="E3041" s="203" t="s">
        <v>7132</v>
      </c>
      <c r="F3041" t="s">
        <v>7133</v>
      </c>
      <c r="G3041" s="230"/>
      <c r="H3041" s="293">
        <v>-8</v>
      </c>
      <c r="I3041" s="203">
        <v>310</v>
      </c>
      <c r="J3041" s="293" t="s">
        <v>2937</v>
      </c>
      <c r="K3041" s="203">
        <v>372</v>
      </c>
      <c r="L3041" s="203" t="s">
        <v>459</v>
      </c>
      <c r="M3041" s="203" t="s">
        <v>7116</v>
      </c>
      <c r="N3041" t="s">
        <v>7117</v>
      </c>
    </row>
    <row r="3042" spans="1:14" x14ac:dyDescent="0.2">
      <c r="A3042" s="246">
        <v>45100</v>
      </c>
      <c r="B3042" s="106" t="s">
        <v>541</v>
      </c>
      <c r="C3042" s="106">
        <v>6615.1</v>
      </c>
      <c r="D3042" s="203" t="s">
        <v>452</v>
      </c>
      <c r="E3042" s="203" t="s">
        <v>7132</v>
      </c>
      <c r="F3042" t="s">
        <v>7133</v>
      </c>
      <c r="G3042" s="230"/>
      <c r="H3042" s="293">
        <v>-8</v>
      </c>
      <c r="I3042" s="203">
        <v>310</v>
      </c>
      <c r="J3042" s="293" t="s">
        <v>2937</v>
      </c>
      <c r="K3042" s="203">
        <v>372</v>
      </c>
      <c r="L3042" s="203" t="s">
        <v>459</v>
      </c>
      <c r="M3042" s="203" t="s">
        <v>7116</v>
      </c>
      <c r="N3042" t="s">
        <v>7117</v>
      </c>
    </row>
    <row r="3043" spans="1:14" x14ac:dyDescent="0.2">
      <c r="A3043" s="246">
        <v>45093</v>
      </c>
      <c r="B3043" s="106" t="s">
        <v>541</v>
      </c>
      <c r="C3043" s="106">
        <v>6637.1</v>
      </c>
      <c r="D3043" s="203" t="s">
        <v>452</v>
      </c>
      <c r="E3043" s="203" t="s">
        <v>7132</v>
      </c>
      <c r="F3043" t="s">
        <v>7133</v>
      </c>
      <c r="G3043" s="230"/>
      <c r="H3043" s="293">
        <v>8</v>
      </c>
      <c r="I3043" s="203">
        <v>310</v>
      </c>
      <c r="J3043" s="293" t="s">
        <v>2937</v>
      </c>
      <c r="K3043" s="203">
        <v>372</v>
      </c>
      <c r="L3043" s="203" t="s">
        <v>459</v>
      </c>
      <c r="M3043" s="203" t="s">
        <v>7116</v>
      </c>
      <c r="N3043" t="s">
        <v>7117</v>
      </c>
    </row>
    <row r="3044" spans="1:14" x14ac:dyDescent="0.2">
      <c r="A3044" s="246">
        <v>45085</v>
      </c>
      <c r="B3044" s="106" t="s">
        <v>541</v>
      </c>
      <c r="C3044" s="106">
        <v>6615.1</v>
      </c>
      <c r="D3044" s="203" t="s">
        <v>452</v>
      </c>
      <c r="E3044" s="203" t="s">
        <v>7125</v>
      </c>
      <c r="F3044" t="s">
        <v>3463</v>
      </c>
      <c r="G3044" s="230"/>
      <c r="H3044" s="293">
        <v>-8</v>
      </c>
      <c r="I3044" s="203">
        <v>458</v>
      </c>
      <c r="J3044" s="293" t="s">
        <v>2937</v>
      </c>
      <c r="K3044" s="203">
        <v>549.6</v>
      </c>
      <c r="L3044" s="203" t="s">
        <v>459</v>
      </c>
      <c r="M3044" s="203" t="s">
        <v>7116</v>
      </c>
      <c r="N3044" t="s">
        <v>7117</v>
      </c>
    </row>
    <row r="3045" spans="1:14" x14ac:dyDescent="0.2">
      <c r="A3045" s="246">
        <v>45086</v>
      </c>
      <c r="B3045" s="106" t="s">
        <v>541</v>
      </c>
      <c r="C3045" s="106">
        <v>6615.1</v>
      </c>
      <c r="D3045" s="203" t="s">
        <v>452</v>
      </c>
      <c r="E3045" s="203" t="s">
        <v>7125</v>
      </c>
      <c r="F3045" t="s">
        <v>3463</v>
      </c>
      <c r="G3045" s="230"/>
      <c r="H3045" s="293">
        <v>-8</v>
      </c>
      <c r="I3045" s="203">
        <v>458</v>
      </c>
      <c r="J3045" s="293" t="s">
        <v>2937</v>
      </c>
      <c r="K3045" s="203">
        <v>549.6</v>
      </c>
      <c r="L3045" s="203" t="s">
        <v>459</v>
      </c>
      <c r="M3045" s="203" t="s">
        <v>7116</v>
      </c>
      <c r="N3045" t="s">
        <v>7117</v>
      </c>
    </row>
    <row r="3046" spans="1:14" x14ac:dyDescent="0.2">
      <c r="A3046" s="246">
        <v>45078</v>
      </c>
      <c r="B3046" s="106" t="s">
        <v>541</v>
      </c>
      <c r="C3046" s="106">
        <v>6637.1</v>
      </c>
      <c r="D3046" s="203" t="s">
        <v>452</v>
      </c>
      <c r="E3046" s="203" t="s">
        <v>7125</v>
      </c>
      <c r="F3046" t="s">
        <v>3463</v>
      </c>
      <c r="G3046" s="230"/>
      <c r="H3046" s="293">
        <v>-8</v>
      </c>
      <c r="I3046" s="203">
        <v>458</v>
      </c>
      <c r="J3046" s="293" t="s">
        <v>2937</v>
      </c>
      <c r="K3046" s="203">
        <v>549.6</v>
      </c>
      <c r="L3046" s="203" t="s">
        <v>459</v>
      </c>
      <c r="M3046" s="203" t="s">
        <v>7116</v>
      </c>
      <c r="N3046" t="s">
        <v>7117</v>
      </c>
    </row>
    <row r="3047" spans="1:14" x14ac:dyDescent="0.2">
      <c r="A3047" s="246">
        <v>45079</v>
      </c>
      <c r="B3047" s="106" t="s">
        <v>541</v>
      </c>
      <c r="C3047" s="106">
        <v>6637.1</v>
      </c>
      <c r="D3047" s="203" t="s">
        <v>452</v>
      </c>
      <c r="E3047" s="203" t="s">
        <v>7125</v>
      </c>
      <c r="F3047" t="s">
        <v>3463</v>
      </c>
      <c r="G3047" s="230"/>
      <c r="H3047" s="293">
        <v>8</v>
      </c>
      <c r="I3047" s="203">
        <v>458</v>
      </c>
      <c r="J3047" s="293" t="s">
        <v>2937</v>
      </c>
      <c r="K3047" s="203">
        <v>549.6</v>
      </c>
      <c r="L3047" s="203" t="s">
        <v>459</v>
      </c>
      <c r="M3047" s="203" t="s">
        <v>7116</v>
      </c>
      <c r="N3047" t="s">
        <v>7117</v>
      </c>
    </row>
    <row r="3048" spans="1:14" x14ac:dyDescent="0.2">
      <c r="A3048" s="246">
        <v>45089</v>
      </c>
      <c r="B3048" s="106" t="s">
        <v>541</v>
      </c>
      <c r="C3048" s="106">
        <v>6615.1</v>
      </c>
      <c r="D3048" s="203" t="s">
        <v>452</v>
      </c>
      <c r="E3048" s="203" t="s">
        <v>7125</v>
      </c>
      <c r="F3048" t="s">
        <v>3463</v>
      </c>
      <c r="G3048" s="230"/>
      <c r="H3048" s="293">
        <v>-8</v>
      </c>
      <c r="I3048" s="203">
        <v>458</v>
      </c>
      <c r="J3048" s="293" t="s">
        <v>2937</v>
      </c>
      <c r="K3048" s="203">
        <v>549.6</v>
      </c>
      <c r="L3048" s="203" t="s">
        <v>459</v>
      </c>
      <c r="M3048" s="203" t="s">
        <v>7116</v>
      </c>
      <c r="N3048" t="s">
        <v>7117</v>
      </c>
    </row>
    <row r="3049" spans="1:14" x14ac:dyDescent="0.2">
      <c r="A3049" s="246">
        <v>45090</v>
      </c>
      <c r="B3049" s="106" t="s">
        <v>541</v>
      </c>
      <c r="C3049" s="106">
        <v>6615.1</v>
      </c>
      <c r="D3049" s="203" t="s">
        <v>452</v>
      </c>
      <c r="E3049" s="203" t="s">
        <v>7125</v>
      </c>
      <c r="F3049" t="s">
        <v>3463</v>
      </c>
      <c r="G3049" s="230"/>
      <c r="H3049" s="293">
        <v>-8</v>
      </c>
      <c r="I3049" s="203">
        <v>458</v>
      </c>
      <c r="J3049" s="293" t="s">
        <v>2937</v>
      </c>
      <c r="K3049" s="203">
        <v>549.6</v>
      </c>
      <c r="L3049" s="203" t="s">
        <v>459</v>
      </c>
      <c r="M3049" s="203" t="s">
        <v>7116</v>
      </c>
      <c r="N3049" t="s">
        <v>7117</v>
      </c>
    </row>
    <row r="3050" spans="1:14" x14ac:dyDescent="0.2">
      <c r="A3050" s="246">
        <v>45091</v>
      </c>
      <c r="B3050" s="106" t="s">
        <v>541</v>
      </c>
      <c r="C3050" s="106">
        <v>6615.1</v>
      </c>
      <c r="D3050" s="203" t="s">
        <v>452</v>
      </c>
      <c r="E3050" s="203" t="s">
        <v>7125</v>
      </c>
      <c r="F3050" t="s">
        <v>3463</v>
      </c>
      <c r="G3050" s="230"/>
      <c r="H3050" s="293">
        <v>-4</v>
      </c>
      <c r="I3050" s="203">
        <v>458</v>
      </c>
      <c r="J3050" s="293" t="s">
        <v>2937</v>
      </c>
      <c r="K3050" s="203">
        <v>549.6</v>
      </c>
      <c r="L3050" s="203" t="s">
        <v>459</v>
      </c>
      <c r="M3050" s="203" t="s">
        <v>7116</v>
      </c>
      <c r="N3050" t="s">
        <v>7117</v>
      </c>
    </row>
    <row r="3051" spans="1:14" x14ac:dyDescent="0.2">
      <c r="A3051" s="246">
        <v>45085</v>
      </c>
      <c r="B3051" s="106" t="s">
        <v>541</v>
      </c>
      <c r="C3051" s="106">
        <v>6637.1</v>
      </c>
      <c r="D3051" s="203" t="s">
        <v>452</v>
      </c>
      <c r="E3051" s="203" t="s">
        <v>7125</v>
      </c>
      <c r="F3051" t="s">
        <v>3463</v>
      </c>
      <c r="G3051" s="230"/>
      <c r="H3051" s="293">
        <v>8</v>
      </c>
      <c r="I3051" s="203">
        <v>458</v>
      </c>
      <c r="J3051" s="293" t="s">
        <v>2937</v>
      </c>
      <c r="K3051" s="203">
        <v>549.6</v>
      </c>
      <c r="L3051" s="203" t="s">
        <v>459</v>
      </c>
      <c r="M3051" s="203" t="s">
        <v>7116</v>
      </c>
      <c r="N3051" t="s">
        <v>7117</v>
      </c>
    </row>
    <row r="3052" spans="1:14" x14ac:dyDescent="0.2">
      <c r="A3052" s="246">
        <v>45086</v>
      </c>
      <c r="B3052" s="106" t="s">
        <v>541</v>
      </c>
      <c r="C3052" s="106">
        <v>6637.1</v>
      </c>
      <c r="D3052" s="203" t="s">
        <v>452</v>
      </c>
      <c r="E3052" s="203" t="s">
        <v>7125</v>
      </c>
      <c r="F3052" t="s">
        <v>3463</v>
      </c>
      <c r="G3052" s="230"/>
      <c r="H3052" s="293">
        <v>8</v>
      </c>
      <c r="I3052" s="203">
        <v>458</v>
      </c>
      <c r="J3052" s="293" t="s">
        <v>2937</v>
      </c>
      <c r="K3052" s="203">
        <v>549.6</v>
      </c>
      <c r="L3052" s="203" t="s">
        <v>459</v>
      </c>
      <c r="M3052" s="203" t="s">
        <v>7116</v>
      </c>
      <c r="N3052" t="s">
        <v>7117</v>
      </c>
    </row>
    <row r="3053" spans="1:14" x14ac:dyDescent="0.2">
      <c r="A3053" s="246">
        <v>45080</v>
      </c>
      <c r="B3053" s="106" t="s">
        <v>541</v>
      </c>
      <c r="C3053" s="106">
        <v>6637.1</v>
      </c>
      <c r="D3053" s="203" t="s">
        <v>452</v>
      </c>
      <c r="E3053" s="203" t="s">
        <v>7125</v>
      </c>
      <c r="F3053" t="s">
        <v>3463</v>
      </c>
      <c r="G3053" s="230"/>
      <c r="H3053" s="293">
        <v>39</v>
      </c>
      <c r="I3053" s="203">
        <v>458</v>
      </c>
      <c r="J3053" s="293" t="s">
        <v>2937</v>
      </c>
      <c r="K3053" s="203">
        <v>549.6</v>
      </c>
      <c r="L3053" s="203" t="s">
        <v>459</v>
      </c>
      <c r="M3053" s="203" t="s">
        <v>7116</v>
      </c>
      <c r="N3053" t="s">
        <v>7117</v>
      </c>
    </row>
    <row r="3054" spans="1:14" x14ac:dyDescent="0.2">
      <c r="A3054" s="246">
        <v>45078</v>
      </c>
      <c r="B3054" s="106" t="s">
        <v>541</v>
      </c>
      <c r="C3054" s="106">
        <v>6615.1</v>
      </c>
      <c r="D3054" s="203" t="s">
        <v>452</v>
      </c>
      <c r="E3054" s="203" t="s">
        <v>7125</v>
      </c>
      <c r="F3054" t="s">
        <v>3463</v>
      </c>
      <c r="G3054" s="230"/>
      <c r="H3054" s="293">
        <v>8</v>
      </c>
      <c r="I3054" s="203">
        <v>458</v>
      </c>
      <c r="J3054" s="293" t="s">
        <v>2937</v>
      </c>
      <c r="K3054" s="203">
        <v>549.6</v>
      </c>
      <c r="L3054" s="203" t="s">
        <v>459</v>
      </c>
      <c r="M3054" s="203" t="s">
        <v>7116</v>
      </c>
      <c r="N3054" t="s">
        <v>7117</v>
      </c>
    </row>
    <row r="3055" spans="1:14" x14ac:dyDescent="0.2">
      <c r="A3055" s="246">
        <v>45079</v>
      </c>
      <c r="B3055" s="106" t="s">
        <v>541</v>
      </c>
      <c r="C3055" s="106">
        <v>6615.1</v>
      </c>
      <c r="D3055" s="203" t="s">
        <v>452</v>
      </c>
      <c r="E3055" s="203" t="s">
        <v>7125</v>
      </c>
      <c r="F3055" t="s">
        <v>3463</v>
      </c>
      <c r="G3055" s="230"/>
      <c r="H3055" s="293">
        <v>-8</v>
      </c>
      <c r="I3055" s="203">
        <v>458</v>
      </c>
      <c r="J3055" s="293" t="s">
        <v>2937</v>
      </c>
      <c r="K3055" s="203">
        <v>549.6</v>
      </c>
      <c r="L3055" s="203" t="s">
        <v>459</v>
      </c>
      <c r="M3055" s="203" t="s">
        <v>7116</v>
      </c>
      <c r="N3055" t="s">
        <v>7117</v>
      </c>
    </row>
    <row r="3056" spans="1:14" x14ac:dyDescent="0.2">
      <c r="A3056" s="246">
        <v>45080</v>
      </c>
      <c r="B3056" s="106" t="s">
        <v>541</v>
      </c>
      <c r="C3056" s="106">
        <v>6615.1</v>
      </c>
      <c r="D3056" s="203" t="s">
        <v>452</v>
      </c>
      <c r="E3056" s="203" t="s">
        <v>7125</v>
      </c>
      <c r="F3056" t="s">
        <v>3463</v>
      </c>
      <c r="G3056" s="230"/>
      <c r="H3056" s="293">
        <v>-39</v>
      </c>
      <c r="I3056" s="203">
        <v>458</v>
      </c>
      <c r="J3056" s="293" t="s">
        <v>2937</v>
      </c>
      <c r="K3056" s="203">
        <v>549.6</v>
      </c>
      <c r="L3056" s="203" t="s">
        <v>459</v>
      </c>
      <c r="M3056" s="203" t="s">
        <v>7116</v>
      </c>
      <c r="N3056" t="s">
        <v>7117</v>
      </c>
    </row>
    <row r="3057" spans="1:14" x14ac:dyDescent="0.2">
      <c r="A3057" s="246">
        <v>45089</v>
      </c>
      <c r="B3057" s="106" t="s">
        <v>541</v>
      </c>
      <c r="C3057" s="106">
        <v>6637.1</v>
      </c>
      <c r="D3057" s="203" t="s">
        <v>452</v>
      </c>
      <c r="E3057" s="203" t="s">
        <v>7125</v>
      </c>
      <c r="F3057" t="s">
        <v>3463</v>
      </c>
      <c r="G3057" s="230"/>
      <c r="H3057" s="293">
        <v>8</v>
      </c>
      <c r="I3057" s="203">
        <v>458</v>
      </c>
      <c r="J3057" s="293" t="s">
        <v>2937</v>
      </c>
      <c r="K3057" s="203">
        <v>549.6</v>
      </c>
      <c r="L3057" s="203" t="s">
        <v>459</v>
      </c>
      <c r="M3057" s="203" t="s">
        <v>7116</v>
      </c>
      <c r="N3057" t="s">
        <v>7117</v>
      </c>
    </row>
    <row r="3058" spans="1:14" x14ac:dyDescent="0.2">
      <c r="A3058" s="246">
        <v>45090</v>
      </c>
      <c r="B3058" s="106" t="s">
        <v>541</v>
      </c>
      <c r="C3058" s="106">
        <v>6637.1</v>
      </c>
      <c r="D3058" s="203" t="s">
        <v>452</v>
      </c>
      <c r="E3058" s="203" t="s">
        <v>7125</v>
      </c>
      <c r="F3058" t="s">
        <v>3463</v>
      </c>
      <c r="G3058" s="230"/>
      <c r="H3058" s="293">
        <v>8</v>
      </c>
      <c r="I3058" s="203">
        <v>458</v>
      </c>
      <c r="J3058" s="293" t="s">
        <v>2937</v>
      </c>
      <c r="K3058" s="203">
        <v>549.6</v>
      </c>
      <c r="L3058" s="203" t="s">
        <v>459</v>
      </c>
      <c r="M3058" s="203" t="s">
        <v>7116</v>
      </c>
      <c r="N3058" t="s">
        <v>7117</v>
      </c>
    </row>
    <row r="3059" spans="1:14" x14ac:dyDescent="0.2">
      <c r="A3059" s="246">
        <v>45091</v>
      </c>
      <c r="B3059" s="106" t="s">
        <v>541</v>
      </c>
      <c r="C3059" s="106">
        <v>6637.1</v>
      </c>
      <c r="D3059" s="203" t="s">
        <v>452</v>
      </c>
      <c r="E3059" s="203" t="s">
        <v>7125</v>
      </c>
      <c r="F3059" t="s">
        <v>3463</v>
      </c>
      <c r="G3059" s="230"/>
      <c r="H3059" s="293">
        <v>4</v>
      </c>
      <c r="I3059" s="203">
        <v>458</v>
      </c>
      <c r="J3059" s="293" t="s">
        <v>2937</v>
      </c>
      <c r="K3059" s="203">
        <v>549.6</v>
      </c>
      <c r="L3059" s="203" t="s">
        <v>459</v>
      </c>
      <c r="M3059" s="203" t="s">
        <v>7116</v>
      </c>
      <c r="N3059" t="s">
        <v>7117</v>
      </c>
    </row>
    <row r="3060" spans="1:14" x14ac:dyDescent="0.2">
      <c r="A3060" s="246">
        <v>45103</v>
      </c>
      <c r="B3060" s="106" t="s">
        <v>541</v>
      </c>
      <c r="C3060" s="106">
        <v>6615.1</v>
      </c>
      <c r="D3060" s="203" t="s">
        <v>452</v>
      </c>
      <c r="E3060" s="203" t="s">
        <v>7125</v>
      </c>
      <c r="F3060" t="s">
        <v>3463</v>
      </c>
      <c r="G3060" s="230"/>
      <c r="H3060" s="293">
        <v>-8</v>
      </c>
      <c r="I3060" s="203">
        <v>458</v>
      </c>
      <c r="J3060" s="293" t="s">
        <v>2937</v>
      </c>
      <c r="K3060" s="203">
        <v>549.6</v>
      </c>
      <c r="L3060" s="203" t="s">
        <v>459</v>
      </c>
      <c r="M3060" s="203" t="s">
        <v>7116</v>
      </c>
      <c r="N3060" t="s">
        <v>7117</v>
      </c>
    </row>
    <row r="3061" spans="1:14" x14ac:dyDescent="0.2">
      <c r="A3061" s="246">
        <v>45104</v>
      </c>
      <c r="B3061" s="106" t="s">
        <v>541</v>
      </c>
      <c r="C3061" s="106">
        <v>6615.1</v>
      </c>
      <c r="D3061" s="203" t="s">
        <v>452</v>
      </c>
      <c r="E3061" s="203" t="s">
        <v>7125</v>
      </c>
      <c r="F3061" t="s">
        <v>3463</v>
      </c>
      <c r="G3061" s="230"/>
      <c r="H3061" s="293">
        <v>-8</v>
      </c>
      <c r="I3061" s="203">
        <v>458</v>
      </c>
      <c r="J3061" s="293" t="s">
        <v>2937</v>
      </c>
      <c r="K3061" s="203">
        <v>549.6</v>
      </c>
      <c r="L3061" s="203" t="s">
        <v>459</v>
      </c>
      <c r="M3061" s="203" t="s">
        <v>7116</v>
      </c>
      <c r="N3061" t="s">
        <v>7117</v>
      </c>
    </row>
    <row r="3062" spans="1:14" x14ac:dyDescent="0.2">
      <c r="A3062" s="246">
        <v>45105</v>
      </c>
      <c r="B3062" s="106" t="s">
        <v>541</v>
      </c>
      <c r="C3062" s="106">
        <v>6615.1</v>
      </c>
      <c r="D3062" s="203" t="s">
        <v>452</v>
      </c>
      <c r="E3062" s="203" t="s">
        <v>7125</v>
      </c>
      <c r="F3062" t="s">
        <v>3463</v>
      </c>
      <c r="G3062" s="230"/>
      <c r="H3062" s="293">
        <v>-8</v>
      </c>
      <c r="I3062" s="203">
        <v>458</v>
      </c>
      <c r="J3062" s="293" t="s">
        <v>2937</v>
      </c>
      <c r="K3062" s="203">
        <v>549.6</v>
      </c>
      <c r="L3062" s="203" t="s">
        <v>459</v>
      </c>
      <c r="M3062" s="203" t="s">
        <v>7116</v>
      </c>
      <c r="N3062" t="s">
        <v>7117</v>
      </c>
    </row>
    <row r="3063" spans="1:14" x14ac:dyDescent="0.2">
      <c r="A3063" s="246">
        <v>45106</v>
      </c>
      <c r="B3063" s="106" t="s">
        <v>541</v>
      </c>
      <c r="C3063" s="106">
        <v>6615.1</v>
      </c>
      <c r="D3063" s="203" t="s">
        <v>452</v>
      </c>
      <c r="E3063" s="203" t="s">
        <v>7125</v>
      </c>
      <c r="F3063" t="s">
        <v>3463</v>
      </c>
      <c r="G3063" s="230"/>
      <c r="H3063" s="293">
        <v>-8</v>
      </c>
      <c r="I3063" s="203">
        <v>458</v>
      </c>
      <c r="J3063" s="293" t="s">
        <v>2937</v>
      </c>
      <c r="K3063" s="203">
        <v>549.6</v>
      </c>
      <c r="L3063" s="203" t="s">
        <v>459</v>
      </c>
      <c r="M3063" s="203" t="s">
        <v>7116</v>
      </c>
      <c r="N3063" t="s">
        <v>7117</v>
      </c>
    </row>
    <row r="3064" spans="1:14" x14ac:dyDescent="0.2">
      <c r="A3064" s="246">
        <v>45107</v>
      </c>
      <c r="B3064" s="106" t="s">
        <v>541</v>
      </c>
      <c r="C3064" s="106">
        <v>6615.1</v>
      </c>
      <c r="D3064" s="203" t="s">
        <v>452</v>
      </c>
      <c r="E3064" s="203" t="s">
        <v>7125</v>
      </c>
      <c r="F3064" t="s">
        <v>3463</v>
      </c>
      <c r="G3064" s="230"/>
      <c r="H3064" s="293">
        <v>-8</v>
      </c>
      <c r="I3064" s="203">
        <v>458</v>
      </c>
      <c r="J3064" s="293" t="s">
        <v>2937</v>
      </c>
      <c r="K3064" s="203">
        <v>549.6</v>
      </c>
      <c r="L3064" s="203" t="s">
        <v>459</v>
      </c>
      <c r="M3064" s="203" t="s">
        <v>7116</v>
      </c>
      <c r="N3064" t="s">
        <v>7117</v>
      </c>
    </row>
    <row r="3065" spans="1:14" x14ac:dyDescent="0.2">
      <c r="A3065" s="246">
        <v>45103</v>
      </c>
      <c r="B3065" s="106" t="s">
        <v>541</v>
      </c>
      <c r="C3065" s="106">
        <v>6637.1</v>
      </c>
      <c r="D3065" s="203" t="s">
        <v>452</v>
      </c>
      <c r="E3065" s="203" t="s">
        <v>7125</v>
      </c>
      <c r="F3065" t="s">
        <v>3463</v>
      </c>
      <c r="G3065" s="230"/>
      <c r="H3065" s="293">
        <v>8</v>
      </c>
      <c r="I3065" s="203">
        <v>458</v>
      </c>
      <c r="J3065" s="293" t="s">
        <v>2937</v>
      </c>
      <c r="K3065" s="203">
        <v>549.6</v>
      </c>
      <c r="L3065" s="203" t="s">
        <v>459</v>
      </c>
      <c r="M3065" s="203" t="s">
        <v>7116</v>
      </c>
      <c r="N3065" t="s">
        <v>7117</v>
      </c>
    </row>
    <row r="3066" spans="1:14" x14ac:dyDescent="0.2">
      <c r="A3066" s="246">
        <v>45104</v>
      </c>
      <c r="B3066" s="106" t="s">
        <v>541</v>
      </c>
      <c r="C3066" s="106">
        <v>6637.1</v>
      </c>
      <c r="D3066" s="203" t="s">
        <v>452</v>
      </c>
      <c r="E3066" s="203" t="s">
        <v>7125</v>
      </c>
      <c r="F3066" t="s">
        <v>3463</v>
      </c>
      <c r="G3066" s="230"/>
      <c r="H3066" s="293">
        <v>8</v>
      </c>
      <c r="I3066" s="203">
        <v>458</v>
      </c>
      <c r="J3066" s="293" t="s">
        <v>2937</v>
      </c>
      <c r="K3066" s="203">
        <v>549.6</v>
      </c>
      <c r="L3066" s="203" t="s">
        <v>459</v>
      </c>
      <c r="M3066" s="203" t="s">
        <v>7116</v>
      </c>
      <c r="N3066" t="s">
        <v>7117</v>
      </c>
    </row>
    <row r="3067" spans="1:14" x14ac:dyDescent="0.2">
      <c r="A3067" s="246">
        <v>45105</v>
      </c>
      <c r="B3067" s="106" t="s">
        <v>541</v>
      </c>
      <c r="C3067" s="106">
        <v>6637.1</v>
      </c>
      <c r="D3067" s="203" t="s">
        <v>452</v>
      </c>
      <c r="E3067" s="203" t="s">
        <v>7125</v>
      </c>
      <c r="F3067" t="s">
        <v>3463</v>
      </c>
      <c r="G3067" s="230"/>
      <c r="H3067" s="293">
        <v>8</v>
      </c>
      <c r="I3067" s="203">
        <v>458</v>
      </c>
      <c r="J3067" s="293" t="s">
        <v>2937</v>
      </c>
      <c r="K3067" s="203">
        <v>549.6</v>
      </c>
      <c r="L3067" s="203" t="s">
        <v>459</v>
      </c>
      <c r="M3067" s="203" t="s">
        <v>7116</v>
      </c>
      <c r="N3067" t="s">
        <v>7117</v>
      </c>
    </row>
    <row r="3068" spans="1:14" x14ac:dyDescent="0.2">
      <c r="A3068" s="246">
        <v>45106</v>
      </c>
      <c r="B3068" s="106" t="s">
        <v>541</v>
      </c>
      <c r="C3068" s="106">
        <v>6637.1</v>
      </c>
      <c r="D3068" s="203" t="s">
        <v>452</v>
      </c>
      <c r="E3068" s="203" t="s">
        <v>7125</v>
      </c>
      <c r="F3068" t="s">
        <v>3463</v>
      </c>
      <c r="G3068" s="230"/>
      <c r="H3068" s="293">
        <v>8</v>
      </c>
      <c r="I3068" s="203">
        <v>458</v>
      </c>
      <c r="J3068" s="293" t="s">
        <v>2937</v>
      </c>
      <c r="K3068" s="203">
        <v>549.6</v>
      </c>
      <c r="L3068" s="203" t="s">
        <v>459</v>
      </c>
      <c r="M3068" s="203" t="s">
        <v>7116</v>
      </c>
      <c r="N3068" t="s">
        <v>7117</v>
      </c>
    </row>
    <row r="3069" spans="1:14" x14ac:dyDescent="0.2">
      <c r="A3069" s="246">
        <v>45107</v>
      </c>
      <c r="B3069" s="106" t="s">
        <v>541</v>
      </c>
      <c r="C3069" s="106">
        <v>6637.1</v>
      </c>
      <c r="D3069" s="203" t="s">
        <v>452</v>
      </c>
      <c r="E3069" s="203" t="s">
        <v>7125</v>
      </c>
      <c r="F3069" t="s">
        <v>3463</v>
      </c>
      <c r="G3069" s="230"/>
      <c r="H3069" s="293">
        <v>8</v>
      </c>
      <c r="I3069" s="203">
        <v>458</v>
      </c>
      <c r="J3069" s="293" t="s">
        <v>2937</v>
      </c>
      <c r="K3069" s="203">
        <v>549.6</v>
      </c>
      <c r="L3069" s="203" t="s">
        <v>459</v>
      </c>
      <c r="M3069" s="203" t="s">
        <v>7116</v>
      </c>
      <c r="N3069" t="s">
        <v>7117</v>
      </c>
    </row>
    <row r="3070" spans="1:14" x14ac:dyDescent="0.2">
      <c r="A3070" s="246">
        <v>45089</v>
      </c>
      <c r="B3070" s="106" t="s">
        <v>541</v>
      </c>
      <c r="C3070" s="106">
        <v>6615.1</v>
      </c>
      <c r="D3070" s="203" t="s">
        <v>452</v>
      </c>
      <c r="E3070" s="203" t="s">
        <v>7123</v>
      </c>
      <c r="F3070" t="s">
        <v>7124</v>
      </c>
      <c r="G3070" s="230"/>
      <c r="H3070" s="293">
        <v>-8</v>
      </c>
      <c r="I3070" s="203">
        <v>615</v>
      </c>
      <c r="J3070" s="293" t="s">
        <v>2937</v>
      </c>
      <c r="K3070" s="203">
        <v>738</v>
      </c>
      <c r="L3070" s="203" t="s">
        <v>459</v>
      </c>
      <c r="M3070" s="203" t="s">
        <v>7116</v>
      </c>
      <c r="N3070" t="s">
        <v>7117</v>
      </c>
    </row>
    <row r="3071" spans="1:14" x14ac:dyDescent="0.2">
      <c r="A3071" s="246">
        <v>45090</v>
      </c>
      <c r="B3071" s="106" t="s">
        <v>541</v>
      </c>
      <c r="C3071" s="106">
        <v>6615.1</v>
      </c>
      <c r="D3071" s="203" t="s">
        <v>452</v>
      </c>
      <c r="E3071" s="203" t="s">
        <v>7123</v>
      </c>
      <c r="F3071" t="s">
        <v>7124</v>
      </c>
      <c r="G3071" s="230"/>
      <c r="H3071" s="293">
        <v>-8</v>
      </c>
      <c r="I3071" s="203">
        <v>615</v>
      </c>
      <c r="J3071" s="293" t="s">
        <v>2937</v>
      </c>
      <c r="K3071" s="203">
        <v>738</v>
      </c>
      <c r="L3071" s="203" t="s">
        <v>459</v>
      </c>
      <c r="M3071" s="203" t="s">
        <v>7116</v>
      </c>
      <c r="N3071" t="s">
        <v>7117</v>
      </c>
    </row>
    <row r="3072" spans="1:14" x14ac:dyDescent="0.2">
      <c r="A3072" s="246">
        <v>45091</v>
      </c>
      <c r="B3072" s="106" t="s">
        <v>541</v>
      </c>
      <c r="C3072" s="106">
        <v>6615.1</v>
      </c>
      <c r="D3072" s="203" t="s">
        <v>452</v>
      </c>
      <c r="E3072" s="203" t="s">
        <v>7123</v>
      </c>
      <c r="F3072" t="s">
        <v>7124</v>
      </c>
      <c r="G3072" s="230"/>
      <c r="H3072" s="293">
        <v>-8</v>
      </c>
      <c r="I3072" s="203">
        <v>615</v>
      </c>
      <c r="J3072" s="293" t="s">
        <v>2937</v>
      </c>
      <c r="K3072" s="203">
        <v>738</v>
      </c>
      <c r="L3072" s="203" t="s">
        <v>459</v>
      </c>
      <c r="M3072" s="203" t="s">
        <v>7116</v>
      </c>
      <c r="N3072" t="s">
        <v>7117</v>
      </c>
    </row>
    <row r="3073" spans="1:14" x14ac:dyDescent="0.2">
      <c r="A3073" s="246">
        <v>45092</v>
      </c>
      <c r="B3073" s="106" t="s">
        <v>541</v>
      </c>
      <c r="C3073" s="106">
        <v>6615.1</v>
      </c>
      <c r="D3073" s="203" t="s">
        <v>452</v>
      </c>
      <c r="E3073" s="203" t="s">
        <v>7123</v>
      </c>
      <c r="F3073" t="s">
        <v>7124</v>
      </c>
      <c r="G3073" s="230"/>
      <c r="H3073" s="293">
        <v>-8</v>
      </c>
      <c r="I3073" s="203">
        <v>615</v>
      </c>
      <c r="J3073" s="293" t="s">
        <v>2937</v>
      </c>
      <c r="K3073" s="203">
        <v>738</v>
      </c>
      <c r="L3073" s="203" t="s">
        <v>459</v>
      </c>
      <c r="M3073" s="203" t="s">
        <v>7116</v>
      </c>
      <c r="N3073" t="s">
        <v>7117</v>
      </c>
    </row>
    <row r="3074" spans="1:14" x14ac:dyDescent="0.2">
      <c r="A3074" s="246">
        <v>45089</v>
      </c>
      <c r="B3074" s="106" t="s">
        <v>541</v>
      </c>
      <c r="C3074" s="106">
        <v>6637.1</v>
      </c>
      <c r="D3074" s="203" t="s">
        <v>452</v>
      </c>
      <c r="E3074" s="203" t="s">
        <v>7123</v>
      </c>
      <c r="F3074" t="s">
        <v>7124</v>
      </c>
      <c r="G3074" s="230"/>
      <c r="H3074" s="293">
        <v>8</v>
      </c>
      <c r="I3074" s="203">
        <v>615</v>
      </c>
      <c r="J3074" s="293" t="s">
        <v>2937</v>
      </c>
      <c r="K3074" s="203">
        <v>738</v>
      </c>
      <c r="L3074" s="203" t="s">
        <v>459</v>
      </c>
      <c r="M3074" s="203" t="s">
        <v>7116</v>
      </c>
      <c r="N3074" t="s">
        <v>7117</v>
      </c>
    </row>
    <row r="3075" spans="1:14" x14ac:dyDescent="0.2">
      <c r="A3075" s="246">
        <v>45090</v>
      </c>
      <c r="B3075" s="106" t="s">
        <v>541</v>
      </c>
      <c r="C3075" s="106">
        <v>6637.1</v>
      </c>
      <c r="D3075" s="203" t="s">
        <v>452</v>
      </c>
      <c r="E3075" s="203" t="s">
        <v>7123</v>
      </c>
      <c r="F3075" t="s">
        <v>7124</v>
      </c>
      <c r="G3075" s="230"/>
      <c r="H3075" s="293">
        <v>8</v>
      </c>
      <c r="I3075" s="203">
        <v>615</v>
      </c>
      <c r="J3075" s="293" t="s">
        <v>2937</v>
      </c>
      <c r="K3075" s="203">
        <v>738</v>
      </c>
      <c r="L3075" s="203" t="s">
        <v>459</v>
      </c>
      <c r="M3075" s="203" t="s">
        <v>7116</v>
      </c>
      <c r="N3075" t="s">
        <v>7117</v>
      </c>
    </row>
    <row r="3076" spans="1:14" x14ac:dyDescent="0.2">
      <c r="A3076" s="246">
        <v>45091</v>
      </c>
      <c r="B3076" s="106" t="s">
        <v>541</v>
      </c>
      <c r="C3076" s="106">
        <v>6637.1</v>
      </c>
      <c r="D3076" s="203" t="s">
        <v>452</v>
      </c>
      <c r="E3076" s="203" t="s">
        <v>7123</v>
      </c>
      <c r="F3076" t="s">
        <v>7124</v>
      </c>
      <c r="G3076" s="230"/>
      <c r="H3076" s="293">
        <v>8</v>
      </c>
      <c r="I3076" s="203">
        <v>615</v>
      </c>
      <c r="J3076" s="293" t="s">
        <v>2937</v>
      </c>
      <c r="K3076" s="203">
        <v>738</v>
      </c>
      <c r="L3076" s="203" t="s">
        <v>459</v>
      </c>
      <c r="M3076" s="203" t="s">
        <v>7116</v>
      </c>
      <c r="N3076" t="s">
        <v>7117</v>
      </c>
    </row>
    <row r="3077" spans="1:14" x14ac:dyDescent="0.2">
      <c r="A3077" s="246">
        <v>45092</v>
      </c>
      <c r="B3077" s="106" t="s">
        <v>541</v>
      </c>
      <c r="C3077" s="106">
        <v>6637.1</v>
      </c>
      <c r="D3077" s="203" t="s">
        <v>452</v>
      </c>
      <c r="E3077" s="203" t="s">
        <v>7123</v>
      </c>
      <c r="F3077" t="s">
        <v>7124</v>
      </c>
      <c r="G3077" s="230"/>
      <c r="H3077" s="293">
        <v>8</v>
      </c>
      <c r="I3077" s="203">
        <v>615</v>
      </c>
      <c r="J3077" s="293" t="s">
        <v>2937</v>
      </c>
      <c r="K3077" s="203">
        <v>738</v>
      </c>
      <c r="L3077" s="203" t="s">
        <v>459</v>
      </c>
      <c r="M3077" s="203" t="s">
        <v>7116</v>
      </c>
      <c r="N3077" t="s">
        <v>7117</v>
      </c>
    </row>
    <row r="3078" spans="1:14" x14ac:dyDescent="0.2">
      <c r="A3078" s="246">
        <v>45078</v>
      </c>
      <c r="B3078" s="106" t="s">
        <v>541</v>
      </c>
      <c r="C3078" s="106">
        <v>6615.1</v>
      </c>
      <c r="D3078" s="203" t="s">
        <v>452</v>
      </c>
      <c r="E3078" s="203" t="s">
        <v>7123</v>
      </c>
      <c r="F3078" t="s">
        <v>7124</v>
      </c>
      <c r="G3078" s="230"/>
      <c r="H3078" s="293">
        <v>-8</v>
      </c>
      <c r="I3078" s="203">
        <v>615</v>
      </c>
      <c r="J3078" s="293" t="s">
        <v>2937</v>
      </c>
      <c r="K3078" s="203">
        <v>738</v>
      </c>
      <c r="L3078" s="203" t="s">
        <v>459</v>
      </c>
      <c r="M3078" s="203" t="s">
        <v>7116</v>
      </c>
      <c r="N3078" t="s">
        <v>7117</v>
      </c>
    </row>
    <row r="3079" spans="1:14" x14ac:dyDescent="0.2">
      <c r="A3079" s="246">
        <v>45079</v>
      </c>
      <c r="B3079" s="106" t="s">
        <v>541</v>
      </c>
      <c r="C3079" s="106">
        <v>6615.1</v>
      </c>
      <c r="D3079" s="203" t="s">
        <v>452</v>
      </c>
      <c r="E3079" s="203" t="s">
        <v>7123</v>
      </c>
      <c r="F3079" t="s">
        <v>7124</v>
      </c>
      <c r="G3079" s="230"/>
      <c r="H3079" s="293">
        <v>-8</v>
      </c>
      <c r="I3079" s="203">
        <v>615</v>
      </c>
      <c r="J3079" s="293" t="s">
        <v>2937</v>
      </c>
      <c r="K3079" s="203">
        <v>738</v>
      </c>
      <c r="L3079" s="203" t="s">
        <v>459</v>
      </c>
      <c r="M3079" s="203" t="s">
        <v>7116</v>
      </c>
      <c r="N3079" t="s">
        <v>7117</v>
      </c>
    </row>
    <row r="3080" spans="1:14" x14ac:dyDescent="0.2">
      <c r="A3080" s="246">
        <v>45080</v>
      </c>
      <c r="B3080" s="106" t="s">
        <v>541</v>
      </c>
      <c r="C3080" s="106">
        <v>6615.1</v>
      </c>
      <c r="D3080" s="203" t="s">
        <v>452</v>
      </c>
      <c r="E3080" s="203" t="s">
        <v>7123</v>
      </c>
      <c r="F3080" t="s">
        <v>7124</v>
      </c>
      <c r="G3080" s="230"/>
      <c r="H3080" s="293">
        <v>-88</v>
      </c>
      <c r="I3080" s="203">
        <v>615</v>
      </c>
      <c r="J3080" s="293" t="s">
        <v>2937</v>
      </c>
      <c r="K3080" s="203">
        <v>738</v>
      </c>
      <c r="L3080" s="203" t="s">
        <v>459</v>
      </c>
      <c r="M3080" s="203" t="s">
        <v>7116</v>
      </c>
      <c r="N3080" t="s">
        <v>7117</v>
      </c>
    </row>
    <row r="3081" spans="1:14" x14ac:dyDescent="0.2">
      <c r="A3081" s="246">
        <v>45081</v>
      </c>
      <c r="B3081" s="106" t="s">
        <v>541</v>
      </c>
      <c r="C3081" s="106">
        <v>6615.1</v>
      </c>
      <c r="D3081" s="203" t="s">
        <v>452</v>
      </c>
      <c r="E3081" s="203" t="s">
        <v>7123</v>
      </c>
      <c r="F3081" t="s">
        <v>7124</v>
      </c>
      <c r="G3081" s="230"/>
      <c r="H3081" s="293">
        <v>-32</v>
      </c>
      <c r="I3081" s="203">
        <v>615</v>
      </c>
      <c r="J3081" s="293" t="s">
        <v>2937</v>
      </c>
      <c r="K3081" s="203">
        <v>738</v>
      </c>
      <c r="L3081" s="203" t="s">
        <v>459</v>
      </c>
      <c r="M3081" s="203" t="s">
        <v>7116</v>
      </c>
      <c r="N3081" t="s">
        <v>7117</v>
      </c>
    </row>
    <row r="3082" spans="1:14" x14ac:dyDescent="0.2">
      <c r="A3082" s="246">
        <v>45084</v>
      </c>
      <c r="B3082" s="106" t="s">
        <v>541</v>
      </c>
      <c r="C3082" s="106">
        <v>6615.1</v>
      </c>
      <c r="D3082" s="203" t="s">
        <v>452</v>
      </c>
      <c r="E3082" s="203" t="s">
        <v>7123</v>
      </c>
      <c r="F3082" t="s">
        <v>7124</v>
      </c>
      <c r="G3082" s="230"/>
      <c r="H3082" s="293">
        <v>-8</v>
      </c>
      <c r="I3082" s="203">
        <v>615</v>
      </c>
      <c r="J3082" s="293" t="s">
        <v>2937</v>
      </c>
      <c r="K3082" s="203">
        <v>738</v>
      </c>
      <c r="L3082" s="203" t="s">
        <v>459</v>
      </c>
      <c r="M3082" s="203" t="s">
        <v>7116</v>
      </c>
      <c r="N3082" t="s">
        <v>7117</v>
      </c>
    </row>
    <row r="3083" spans="1:14" x14ac:dyDescent="0.2">
      <c r="A3083" s="246">
        <v>45085</v>
      </c>
      <c r="B3083" s="106" t="s">
        <v>541</v>
      </c>
      <c r="C3083" s="106">
        <v>6615.1</v>
      </c>
      <c r="D3083" s="203" t="s">
        <v>452</v>
      </c>
      <c r="E3083" s="203" t="s">
        <v>7123</v>
      </c>
      <c r="F3083" t="s">
        <v>7124</v>
      </c>
      <c r="G3083" s="230"/>
      <c r="H3083" s="293">
        <v>-8</v>
      </c>
      <c r="I3083" s="203">
        <v>615</v>
      </c>
      <c r="J3083" s="293" t="s">
        <v>2937</v>
      </c>
      <c r="K3083" s="203">
        <v>738</v>
      </c>
      <c r="L3083" s="203" t="s">
        <v>459</v>
      </c>
      <c r="M3083" s="203" t="s">
        <v>7116</v>
      </c>
      <c r="N3083" t="s">
        <v>7117</v>
      </c>
    </row>
    <row r="3084" spans="1:14" x14ac:dyDescent="0.2">
      <c r="A3084" s="246">
        <v>45086</v>
      </c>
      <c r="B3084" s="106" t="s">
        <v>541</v>
      </c>
      <c r="C3084" s="106">
        <v>6615.1</v>
      </c>
      <c r="D3084" s="203" t="s">
        <v>452</v>
      </c>
      <c r="E3084" s="203" t="s">
        <v>7123</v>
      </c>
      <c r="F3084" t="s">
        <v>7124</v>
      </c>
      <c r="G3084" s="230"/>
      <c r="H3084" s="293">
        <v>-8</v>
      </c>
      <c r="I3084" s="203">
        <v>615</v>
      </c>
      <c r="J3084" s="293" t="s">
        <v>2937</v>
      </c>
      <c r="K3084" s="203">
        <v>738</v>
      </c>
      <c r="L3084" s="203" t="s">
        <v>459</v>
      </c>
      <c r="M3084" s="203" t="s">
        <v>7116</v>
      </c>
      <c r="N3084" t="s">
        <v>7117</v>
      </c>
    </row>
    <row r="3085" spans="1:14" x14ac:dyDescent="0.2">
      <c r="A3085" s="246">
        <v>45084</v>
      </c>
      <c r="B3085" s="106" t="s">
        <v>541</v>
      </c>
      <c r="C3085" s="106">
        <v>6637.1</v>
      </c>
      <c r="D3085" s="203" t="s">
        <v>452</v>
      </c>
      <c r="E3085" s="203" t="s">
        <v>7123</v>
      </c>
      <c r="F3085" t="s">
        <v>7124</v>
      </c>
      <c r="G3085" s="230"/>
      <c r="H3085" s="293">
        <v>8</v>
      </c>
      <c r="I3085" s="203">
        <v>615</v>
      </c>
      <c r="J3085" s="293" t="s">
        <v>2937</v>
      </c>
      <c r="K3085" s="203">
        <v>738</v>
      </c>
      <c r="L3085" s="203" t="s">
        <v>459</v>
      </c>
      <c r="M3085" s="203" t="s">
        <v>7116</v>
      </c>
      <c r="N3085" t="s">
        <v>7117</v>
      </c>
    </row>
    <row r="3086" spans="1:14" x14ac:dyDescent="0.2">
      <c r="A3086" s="246">
        <v>45085</v>
      </c>
      <c r="B3086" s="106" t="s">
        <v>541</v>
      </c>
      <c r="C3086" s="106">
        <v>6637.1</v>
      </c>
      <c r="D3086" s="203" t="s">
        <v>452</v>
      </c>
      <c r="E3086" s="203" t="s">
        <v>7123</v>
      </c>
      <c r="F3086" t="s">
        <v>7124</v>
      </c>
      <c r="G3086" s="230"/>
      <c r="H3086" s="293">
        <v>8</v>
      </c>
      <c r="I3086" s="203">
        <v>615</v>
      </c>
      <c r="J3086" s="293" t="s">
        <v>2937</v>
      </c>
      <c r="K3086" s="203">
        <v>738</v>
      </c>
      <c r="L3086" s="203" t="s">
        <v>459</v>
      </c>
      <c r="M3086" s="203" t="s">
        <v>7116</v>
      </c>
      <c r="N3086" t="s">
        <v>7117</v>
      </c>
    </row>
    <row r="3087" spans="1:14" x14ac:dyDescent="0.2">
      <c r="A3087" s="246">
        <v>45086</v>
      </c>
      <c r="B3087" s="106" t="s">
        <v>541</v>
      </c>
      <c r="C3087" s="106">
        <v>6637.1</v>
      </c>
      <c r="D3087" s="203" t="s">
        <v>452</v>
      </c>
      <c r="E3087" s="203" t="s">
        <v>7123</v>
      </c>
      <c r="F3087" t="s">
        <v>7124</v>
      </c>
      <c r="G3087" s="230"/>
      <c r="H3087" s="293">
        <v>8</v>
      </c>
      <c r="I3087" s="203">
        <v>615</v>
      </c>
      <c r="J3087" s="293" t="s">
        <v>2937</v>
      </c>
      <c r="K3087" s="203">
        <v>738</v>
      </c>
      <c r="L3087" s="203" t="s">
        <v>459</v>
      </c>
      <c r="M3087" s="203" t="s">
        <v>7116</v>
      </c>
      <c r="N3087" t="s">
        <v>7117</v>
      </c>
    </row>
    <row r="3088" spans="1:14" x14ac:dyDescent="0.2">
      <c r="A3088" s="246">
        <v>45080</v>
      </c>
      <c r="B3088" s="106" t="s">
        <v>541</v>
      </c>
      <c r="C3088" s="106">
        <v>6637.1</v>
      </c>
      <c r="D3088" s="203" t="s">
        <v>452</v>
      </c>
      <c r="E3088" s="203" t="s">
        <v>7123</v>
      </c>
      <c r="F3088" t="s">
        <v>7124</v>
      </c>
      <c r="G3088" s="230"/>
      <c r="H3088" s="293">
        <v>88</v>
      </c>
      <c r="I3088" s="203">
        <v>615</v>
      </c>
      <c r="J3088" s="293" t="s">
        <v>2937</v>
      </c>
      <c r="K3088" s="203">
        <v>738</v>
      </c>
      <c r="L3088" s="203" t="s">
        <v>459</v>
      </c>
      <c r="M3088" s="203" t="s">
        <v>7116</v>
      </c>
      <c r="N3088" t="s">
        <v>7117</v>
      </c>
    </row>
    <row r="3089" spans="1:14" x14ac:dyDescent="0.2">
      <c r="A3089" s="246">
        <v>45081</v>
      </c>
      <c r="B3089" s="106" t="s">
        <v>541</v>
      </c>
      <c r="C3089" s="106">
        <v>6637.1</v>
      </c>
      <c r="D3089" s="203" t="s">
        <v>452</v>
      </c>
      <c r="E3089" s="203" t="s">
        <v>7123</v>
      </c>
      <c r="F3089" t="s">
        <v>7124</v>
      </c>
      <c r="G3089" s="230"/>
      <c r="H3089" s="293">
        <v>32</v>
      </c>
      <c r="I3089" s="203">
        <v>615</v>
      </c>
      <c r="J3089" s="293" t="s">
        <v>2937</v>
      </c>
      <c r="K3089" s="203">
        <v>738</v>
      </c>
      <c r="L3089" s="203" t="s">
        <v>459</v>
      </c>
      <c r="M3089" s="203" t="s">
        <v>7116</v>
      </c>
      <c r="N3089" t="s">
        <v>7117</v>
      </c>
    </row>
    <row r="3090" spans="1:14" x14ac:dyDescent="0.2">
      <c r="A3090" s="246">
        <v>45078</v>
      </c>
      <c r="B3090" s="106" t="s">
        <v>541</v>
      </c>
      <c r="C3090" s="106">
        <v>6637.1</v>
      </c>
      <c r="D3090" s="203" t="s">
        <v>452</v>
      </c>
      <c r="E3090" s="203" t="s">
        <v>7123</v>
      </c>
      <c r="F3090" t="s">
        <v>7124</v>
      </c>
      <c r="G3090" s="230"/>
      <c r="H3090" s="293">
        <v>8</v>
      </c>
      <c r="I3090" s="203">
        <v>615</v>
      </c>
      <c r="J3090" s="293" t="s">
        <v>2937</v>
      </c>
      <c r="K3090" s="203">
        <v>738</v>
      </c>
      <c r="L3090" s="203" t="s">
        <v>459</v>
      </c>
      <c r="M3090" s="203" t="s">
        <v>7116</v>
      </c>
      <c r="N3090" t="s">
        <v>7117</v>
      </c>
    </row>
    <row r="3091" spans="1:14" x14ac:dyDescent="0.2">
      <c r="A3091" s="246">
        <v>45079</v>
      </c>
      <c r="B3091" s="106" t="s">
        <v>541</v>
      </c>
      <c r="C3091" s="106">
        <v>6637.1</v>
      </c>
      <c r="D3091" s="203" t="s">
        <v>452</v>
      </c>
      <c r="E3091" s="203" t="s">
        <v>7123</v>
      </c>
      <c r="F3091" t="s">
        <v>7124</v>
      </c>
      <c r="G3091" s="230"/>
      <c r="H3091" s="293">
        <v>8</v>
      </c>
      <c r="I3091" s="203">
        <v>615</v>
      </c>
      <c r="J3091" s="293" t="s">
        <v>2937</v>
      </c>
      <c r="K3091" s="203">
        <v>738</v>
      </c>
      <c r="L3091" s="203" t="s">
        <v>459</v>
      </c>
      <c r="M3091" s="203" t="s">
        <v>7116</v>
      </c>
      <c r="N3091" t="s">
        <v>7117</v>
      </c>
    </row>
    <row r="3092" spans="1:14" x14ac:dyDescent="0.2">
      <c r="A3092" s="246">
        <v>45093</v>
      </c>
      <c r="B3092" s="106" t="s">
        <v>541</v>
      </c>
      <c r="C3092" s="106">
        <v>6615.1</v>
      </c>
      <c r="D3092" s="203" t="s">
        <v>452</v>
      </c>
      <c r="E3092" s="203" t="s">
        <v>7123</v>
      </c>
      <c r="F3092" t="s">
        <v>7124</v>
      </c>
      <c r="G3092" s="230"/>
      <c r="H3092" s="293">
        <v>-8</v>
      </c>
      <c r="I3092" s="203">
        <v>615</v>
      </c>
      <c r="J3092" s="293" t="s">
        <v>2937</v>
      </c>
      <c r="K3092" s="203">
        <v>738</v>
      </c>
      <c r="L3092" s="203" t="s">
        <v>459</v>
      </c>
      <c r="M3092" s="203" t="s">
        <v>7116</v>
      </c>
      <c r="N3092" t="s">
        <v>7117</v>
      </c>
    </row>
    <row r="3093" spans="1:14" x14ac:dyDescent="0.2">
      <c r="A3093" s="246">
        <v>45103</v>
      </c>
      <c r="B3093" s="106" t="s">
        <v>541</v>
      </c>
      <c r="C3093" s="106">
        <v>6615.1</v>
      </c>
      <c r="D3093" s="203" t="s">
        <v>452</v>
      </c>
      <c r="E3093" s="203" t="s">
        <v>7123</v>
      </c>
      <c r="F3093" t="s">
        <v>7124</v>
      </c>
      <c r="G3093" s="230"/>
      <c r="H3093" s="293">
        <v>-8</v>
      </c>
      <c r="I3093" s="203">
        <v>615</v>
      </c>
      <c r="J3093" s="293" t="s">
        <v>2937</v>
      </c>
      <c r="K3093" s="203">
        <v>738</v>
      </c>
      <c r="L3093" s="203" t="s">
        <v>459</v>
      </c>
      <c r="M3093" s="203" t="s">
        <v>7116</v>
      </c>
      <c r="N3093" t="s">
        <v>7117</v>
      </c>
    </row>
    <row r="3094" spans="1:14" x14ac:dyDescent="0.2">
      <c r="A3094" s="246">
        <v>45104</v>
      </c>
      <c r="B3094" s="106" t="s">
        <v>541</v>
      </c>
      <c r="C3094" s="106">
        <v>6615.1</v>
      </c>
      <c r="D3094" s="203" t="s">
        <v>452</v>
      </c>
      <c r="E3094" s="203" t="s">
        <v>7123</v>
      </c>
      <c r="F3094" t="s">
        <v>7124</v>
      </c>
      <c r="G3094" s="230"/>
      <c r="H3094" s="293">
        <v>-8</v>
      </c>
      <c r="I3094" s="203">
        <v>615</v>
      </c>
      <c r="J3094" s="293" t="s">
        <v>2937</v>
      </c>
      <c r="K3094" s="203">
        <v>738</v>
      </c>
      <c r="L3094" s="203" t="s">
        <v>459</v>
      </c>
      <c r="M3094" s="203" t="s">
        <v>7116</v>
      </c>
      <c r="N3094" t="s">
        <v>7117</v>
      </c>
    </row>
    <row r="3095" spans="1:14" x14ac:dyDescent="0.2">
      <c r="A3095" s="246">
        <v>45105</v>
      </c>
      <c r="B3095" s="106" t="s">
        <v>541</v>
      </c>
      <c r="C3095" s="106">
        <v>6615.1</v>
      </c>
      <c r="D3095" s="203" t="s">
        <v>452</v>
      </c>
      <c r="E3095" s="203" t="s">
        <v>7123</v>
      </c>
      <c r="F3095" t="s">
        <v>7124</v>
      </c>
      <c r="G3095" s="230"/>
      <c r="H3095" s="293">
        <v>-8</v>
      </c>
      <c r="I3095" s="203">
        <v>615</v>
      </c>
      <c r="J3095" s="293" t="s">
        <v>2937</v>
      </c>
      <c r="K3095" s="203">
        <v>738</v>
      </c>
      <c r="L3095" s="203" t="s">
        <v>459</v>
      </c>
      <c r="M3095" s="203" t="s">
        <v>7116</v>
      </c>
      <c r="N3095" t="s">
        <v>7117</v>
      </c>
    </row>
    <row r="3096" spans="1:14" x14ac:dyDescent="0.2">
      <c r="A3096" s="246">
        <v>45106</v>
      </c>
      <c r="B3096" s="106" t="s">
        <v>541</v>
      </c>
      <c r="C3096" s="106">
        <v>6615.1</v>
      </c>
      <c r="D3096" s="203" t="s">
        <v>452</v>
      </c>
      <c r="E3096" s="203" t="s">
        <v>7123</v>
      </c>
      <c r="F3096" t="s">
        <v>7124</v>
      </c>
      <c r="G3096" s="230"/>
      <c r="H3096" s="293">
        <v>-8</v>
      </c>
      <c r="I3096" s="203">
        <v>615</v>
      </c>
      <c r="J3096" s="293" t="s">
        <v>2937</v>
      </c>
      <c r="K3096" s="203">
        <v>738</v>
      </c>
      <c r="L3096" s="203" t="s">
        <v>459</v>
      </c>
      <c r="M3096" s="203" t="s">
        <v>7116</v>
      </c>
      <c r="N3096" t="s">
        <v>7117</v>
      </c>
    </row>
    <row r="3097" spans="1:14" x14ac:dyDescent="0.2">
      <c r="A3097" s="246">
        <v>45107</v>
      </c>
      <c r="B3097" s="106" t="s">
        <v>541</v>
      </c>
      <c r="C3097" s="106">
        <v>6615.1</v>
      </c>
      <c r="D3097" s="203" t="s">
        <v>452</v>
      </c>
      <c r="E3097" s="203" t="s">
        <v>7123</v>
      </c>
      <c r="F3097" t="s">
        <v>7124</v>
      </c>
      <c r="G3097" s="230"/>
      <c r="H3097" s="293">
        <v>-8</v>
      </c>
      <c r="I3097" s="203">
        <v>615</v>
      </c>
      <c r="J3097" s="293" t="s">
        <v>2937</v>
      </c>
      <c r="K3097" s="203">
        <v>738</v>
      </c>
      <c r="L3097" s="203" t="s">
        <v>459</v>
      </c>
      <c r="M3097" s="203" t="s">
        <v>7116</v>
      </c>
      <c r="N3097" t="s">
        <v>7117</v>
      </c>
    </row>
    <row r="3098" spans="1:14" x14ac:dyDescent="0.2">
      <c r="A3098" s="246">
        <v>45097</v>
      </c>
      <c r="B3098" s="106" t="s">
        <v>541</v>
      </c>
      <c r="C3098" s="106">
        <v>6615.1</v>
      </c>
      <c r="D3098" s="203" t="s">
        <v>452</v>
      </c>
      <c r="E3098" s="203" t="s">
        <v>7123</v>
      </c>
      <c r="F3098" t="s">
        <v>7124</v>
      </c>
      <c r="G3098" s="230"/>
      <c r="H3098" s="293">
        <v>-8</v>
      </c>
      <c r="I3098" s="203">
        <v>615</v>
      </c>
      <c r="J3098" s="293" t="s">
        <v>2937</v>
      </c>
      <c r="K3098" s="203">
        <v>738</v>
      </c>
      <c r="L3098" s="203" t="s">
        <v>459</v>
      </c>
      <c r="M3098" s="203" t="s">
        <v>7116</v>
      </c>
      <c r="N3098" t="s">
        <v>7117</v>
      </c>
    </row>
    <row r="3099" spans="1:14" x14ac:dyDescent="0.2">
      <c r="A3099" s="246">
        <v>45098</v>
      </c>
      <c r="B3099" s="106" t="s">
        <v>541</v>
      </c>
      <c r="C3099" s="106">
        <v>6615.1</v>
      </c>
      <c r="D3099" s="203" t="s">
        <v>452</v>
      </c>
      <c r="E3099" s="203" t="s">
        <v>7123</v>
      </c>
      <c r="F3099" t="s">
        <v>7124</v>
      </c>
      <c r="G3099" s="230"/>
      <c r="H3099" s="293">
        <v>-8</v>
      </c>
      <c r="I3099" s="203">
        <v>615</v>
      </c>
      <c r="J3099" s="293" t="s">
        <v>2937</v>
      </c>
      <c r="K3099" s="203">
        <v>738</v>
      </c>
      <c r="L3099" s="203" t="s">
        <v>459</v>
      </c>
      <c r="M3099" s="203" t="s">
        <v>7116</v>
      </c>
      <c r="N3099" t="s">
        <v>7117</v>
      </c>
    </row>
    <row r="3100" spans="1:14" x14ac:dyDescent="0.2">
      <c r="A3100" s="246">
        <v>45099</v>
      </c>
      <c r="B3100" s="106" t="s">
        <v>541</v>
      </c>
      <c r="C3100" s="106">
        <v>6615.1</v>
      </c>
      <c r="D3100" s="203" t="s">
        <v>452</v>
      </c>
      <c r="E3100" s="203" t="s">
        <v>7123</v>
      </c>
      <c r="F3100" t="s">
        <v>7124</v>
      </c>
      <c r="G3100" s="230"/>
      <c r="H3100" s="293">
        <v>-8</v>
      </c>
      <c r="I3100" s="203">
        <v>615</v>
      </c>
      <c r="J3100" s="293" t="s">
        <v>2937</v>
      </c>
      <c r="K3100" s="203">
        <v>738</v>
      </c>
      <c r="L3100" s="203" t="s">
        <v>459</v>
      </c>
      <c r="M3100" s="203" t="s">
        <v>7116</v>
      </c>
      <c r="N3100" t="s">
        <v>7117</v>
      </c>
    </row>
    <row r="3101" spans="1:14" x14ac:dyDescent="0.2">
      <c r="A3101" s="246">
        <v>45100</v>
      </c>
      <c r="B3101" s="106" t="s">
        <v>541</v>
      </c>
      <c r="C3101" s="106">
        <v>6615.1</v>
      </c>
      <c r="D3101" s="203" t="s">
        <v>452</v>
      </c>
      <c r="E3101" s="203" t="s">
        <v>7123</v>
      </c>
      <c r="F3101" t="s">
        <v>7124</v>
      </c>
      <c r="G3101" s="230"/>
      <c r="H3101" s="293">
        <v>-8</v>
      </c>
      <c r="I3101" s="203">
        <v>615</v>
      </c>
      <c r="J3101" s="293" t="s">
        <v>2937</v>
      </c>
      <c r="K3101" s="203">
        <v>738</v>
      </c>
      <c r="L3101" s="203" t="s">
        <v>459</v>
      </c>
      <c r="M3101" s="203" t="s">
        <v>7116</v>
      </c>
      <c r="N3101" t="s">
        <v>7117</v>
      </c>
    </row>
    <row r="3102" spans="1:14" x14ac:dyDescent="0.2">
      <c r="A3102" s="246">
        <v>45093</v>
      </c>
      <c r="B3102" s="106" t="s">
        <v>541</v>
      </c>
      <c r="C3102" s="106">
        <v>6637.1</v>
      </c>
      <c r="D3102" s="203" t="s">
        <v>452</v>
      </c>
      <c r="E3102" s="203" t="s">
        <v>7123</v>
      </c>
      <c r="F3102" t="s">
        <v>7124</v>
      </c>
      <c r="G3102" s="230"/>
      <c r="H3102" s="293">
        <v>8</v>
      </c>
      <c r="I3102" s="203">
        <v>615</v>
      </c>
      <c r="J3102" s="293" t="s">
        <v>2937</v>
      </c>
      <c r="K3102" s="203">
        <v>738</v>
      </c>
      <c r="L3102" s="203" t="s">
        <v>459</v>
      </c>
      <c r="M3102" s="203" t="s">
        <v>7116</v>
      </c>
      <c r="N3102" t="s">
        <v>7117</v>
      </c>
    </row>
    <row r="3103" spans="1:14" x14ac:dyDescent="0.2">
      <c r="A3103" s="246">
        <v>45097</v>
      </c>
      <c r="B3103" s="106" t="s">
        <v>541</v>
      </c>
      <c r="C3103" s="106">
        <v>6637.1</v>
      </c>
      <c r="D3103" s="203" t="s">
        <v>452</v>
      </c>
      <c r="E3103" s="203" t="s">
        <v>7123</v>
      </c>
      <c r="F3103" t="s">
        <v>7124</v>
      </c>
      <c r="G3103" s="230"/>
      <c r="H3103" s="293">
        <v>8</v>
      </c>
      <c r="I3103" s="203">
        <v>615</v>
      </c>
      <c r="J3103" s="293" t="s">
        <v>2937</v>
      </c>
      <c r="K3103" s="203">
        <v>738</v>
      </c>
      <c r="L3103" s="203" t="s">
        <v>459</v>
      </c>
      <c r="M3103" s="203" t="s">
        <v>7116</v>
      </c>
      <c r="N3103" t="s">
        <v>7117</v>
      </c>
    </row>
    <row r="3104" spans="1:14" x14ac:dyDescent="0.2">
      <c r="A3104" s="246">
        <v>45098</v>
      </c>
      <c r="B3104" s="106" t="s">
        <v>541</v>
      </c>
      <c r="C3104" s="106">
        <v>6637.1</v>
      </c>
      <c r="D3104" s="203" t="s">
        <v>452</v>
      </c>
      <c r="E3104" s="203" t="s">
        <v>7123</v>
      </c>
      <c r="F3104" t="s">
        <v>7124</v>
      </c>
      <c r="G3104" s="230"/>
      <c r="H3104" s="293">
        <v>8</v>
      </c>
      <c r="I3104" s="203">
        <v>615</v>
      </c>
      <c r="J3104" s="293" t="s">
        <v>2937</v>
      </c>
      <c r="K3104" s="203">
        <v>738</v>
      </c>
      <c r="L3104" s="203" t="s">
        <v>459</v>
      </c>
      <c r="M3104" s="203" t="s">
        <v>7116</v>
      </c>
      <c r="N3104" t="s">
        <v>7117</v>
      </c>
    </row>
    <row r="3105" spans="1:14" x14ac:dyDescent="0.2">
      <c r="A3105" s="246">
        <v>45099</v>
      </c>
      <c r="B3105" s="106" t="s">
        <v>541</v>
      </c>
      <c r="C3105" s="106">
        <v>6637.1</v>
      </c>
      <c r="D3105" s="203" t="s">
        <v>452</v>
      </c>
      <c r="E3105" s="203" t="s">
        <v>7123</v>
      </c>
      <c r="F3105" t="s">
        <v>7124</v>
      </c>
      <c r="G3105" s="230"/>
      <c r="H3105" s="293">
        <v>8</v>
      </c>
      <c r="I3105" s="203">
        <v>615</v>
      </c>
      <c r="J3105" s="293" t="s">
        <v>2937</v>
      </c>
      <c r="K3105" s="203">
        <v>738</v>
      </c>
      <c r="L3105" s="203" t="s">
        <v>459</v>
      </c>
      <c r="M3105" s="203" t="s">
        <v>7116</v>
      </c>
      <c r="N3105" t="s">
        <v>7117</v>
      </c>
    </row>
    <row r="3106" spans="1:14" x14ac:dyDescent="0.2">
      <c r="A3106" s="246">
        <v>45100</v>
      </c>
      <c r="B3106" s="106" t="s">
        <v>541</v>
      </c>
      <c r="C3106" s="106">
        <v>6637.1</v>
      </c>
      <c r="D3106" s="203" t="s">
        <v>452</v>
      </c>
      <c r="E3106" s="203" t="s">
        <v>7123</v>
      </c>
      <c r="F3106" t="s">
        <v>7124</v>
      </c>
      <c r="G3106" s="230"/>
      <c r="H3106" s="293">
        <v>8</v>
      </c>
      <c r="I3106" s="203">
        <v>615</v>
      </c>
      <c r="J3106" s="293" t="s">
        <v>2937</v>
      </c>
      <c r="K3106" s="203">
        <v>738</v>
      </c>
      <c r="L3106" s="203" t="s">
        <v>459</v>
      </c>
      <c r="M3106" s="203" t="s">
        <v>7116</v>
      </c>
      <c r="N3106" t="s">
        <v>7117</v>
      </c>
    </row>
    <row r="3107" spans="1:14" x14ac:dyDescent="0.2">
      <c r="A3107" s="246">
        <v>45103</v>
      </c>
      <c r="B3107" s="106" t="s">
        <v>541</v>
      </c>
      <c r="C3107" s="106">
        <v>6637.1</v>
      </c>
      <c r="D3107" s="203" t="s">
        <v>452</v>
      </c>
      <c r="E3107" s="203" t="s">
        <v>7123</v>
      </c>
      <c r="F3107" t="s">
        <v>7124</v>
      </c>
      <c r="G3107" s="230"/>
      <c r="H3107" s="293">
        <v>8</v>
      </c>
      <c r="I3107" s="203">
        <v>615</v>
      </c>
      <c r="J3107" s="293" t="s">
        <v>2937</v>
      </c>
      <c r="K3107" s="203">
        <v>738</v>
      </c>
      <c r="L3107" s="203" t="s">
        <v>459</v>
      </c>
      <c r="M3107" s="203" t="s">
        <v>7116</v>
      </c>
      <c r="N3107" t="s">
        <v>7117</v>
      </c>
    </row>
    <row r="3108" spans="1:14" x14ac:dyDescent="0.2">
      <c r="A3108" s="246">
        <v>45104</v>
      </c>
      <c r="B3108" s="106" t="s">
        <v>541</v>
      </c>
      <c r="C3108" s="106">
        <v>6637.1</v>
      </c>
      <c r="D3108" s="203" t="s">
        <v>452</v>
      </c>
      <c r="E3108" s="203" t="s">
        <v>7123</v>
      </c>
      <c r="F3108" t="s">
        <v>7124</v>
      </c>
      <c r="G3108" s="230"/>
      <c r="H3108" s="293">
        <v>8</v>
      </c>
      <c r="I3108" s="203">
        <v>615</v>
      </c>
      <c r="J3108" s="293" t="s">
        <v>2937</v>
      </c>
      <c r="K3108" s="203">
        <v>738</v>
      </c>
      <c r="L3108" s="203" t="s">
        <v>459</v>
      </c>
      <c r="M3108" s="203" t="s">
        <v>7116</v>
      </c>
      <c r="N3108" t="s">
        <v>7117</v>
      </c>
    </row>
    <row r="3109" spans="1:14" x14ac:dyDescent="0.2">
      <c r="A3109" s="246">
        <v>45105</v>
      </c>
      <c r="B3109" s="106" t="s">
        <v>541</v>
      </c>
      <c r="C3109" s="106">
        <v>6637.1</v>
      </c>
      <c r="D3109" s="203" t="s">
        <v>452</v>
      </c>
      <c r="E3109" s="203" t="s">
        <v>7123</v>
      </c>
      <c r="F3109" t="s">
        <v>7124</v>
      </c>
      <c r="G3109" s="230"/>
      <c r="H3109" s="293">
        <v>8</v>
      </c>
      <c r="I3109" s="203">
        <v>615</v>
      </c>
      <c r="J3109" s="293" t="s">
        <v>2937</v>
      </c>
      <c r="K3109" s="203">
        <v>738</v>
      </c>
      <c r="L3109" s="203" t="s">
        <v>459</v>
      </c>
      <c r="M3109" s="203" t="s">
        <v>7116</v>
      </c>
      <c r="N3109" t="s">
        <v>7117</v>
      </c>
    </row>
    <row r="3110" spans="1:14" x14ac:dyDescent="0.2">
      <c r="A3110" s="246">
        <v>45106</v>
      </c>
      <c r="B3110" s="106" t="s">
        <v>541</v>
      </c>
      <c r="C3110" s="106">
        <v>6637.1</v>
      </c>
      <c r="D3110" s="203" t="s">
        <v>452</v>
      </c>
      <c r="E3110" s="203" t="s">
        <v>7123</v>
      </c>
      <c r="F3110" t="s">
        <v>7124</v>
      </c>
      <c r="G3110" s="230"/>
      <c r="H3110" s="293">
        <v>8</v>
      </c>
      <c r="I3110" s="203">
        <v>615</v>
      </c>
      <c r="J3110" s="293" t="s">
        <v>2937</v>
      </c>
      <c r="K3110" s="203">
        <v>738</v>
      </c>
      <c r="L3110" s="203" t="s">
        <v>459</v>
      </c>
      <c r="M3110" s="203" t="s">
        <v>7116</v>
      </c>
      <c r="N3110" t="s">
        <v>7117</v>
      </c>
    </row>
    <row r="3111" spans="1:14" x14ac:dyDescent="0.2">
      <c r="A3111" s="246">
        <v>45107</v>
      </c>
      <c r="B3111" s="106" t="s">
        <v>541</v>
      </c>
      <c r="C3111" s="106">
        <v>6637.1</v>
      </c>
      <c r="D3111" s="203" t="s">
        <v>452</v>
      </c>
      <c r="E3111" s="203" t="s">
        <v>7123</v>
      </c>
      <c r="F3111" t="s">
        <v>7124</v>
      </c>
      <c r="G3111" s="230"/>
      <c r="H3111" s="293">
        <v>8</v>
      </c>
      <c r="I3111" s="203">
        <v>615</v>
      </c>
      <c r="J3111" s="293" t="s">
        <v>2937</v>
      </c>
      <c r="K3111" s="203">
        <v>738</v>
      </c>
      <c r="L3111" s="203" t="s">
        <v>459</v>
      </c>
      <c r="M3111" s="203" t="s">
        <v>7116</v>
      </c>
      <c r="N3111" t="s">
        <v>7117</v>
      </c>
    </row>
    <row r="3112" spans="1:14" x14ac:dyDescent="0.2">
      <c r="A3112" s="246">
        <v>45078</v>
      </c>
      <c r="B3112" s="106" t="s">
        <v>541</v>
      </c>
      <c r="C3112" s="106">
        <v>6637.1</v>
      </c>
      <c r="D3112" s="203" t="s">
        <v>452</v>
      </c>
      <c r="E3112" s="203" t="s">
        <v>7125</v>
      </c>
      <c r="F3112" t="s">
        <v>3463</v>
      </c>
      <c r="G3112" s="230"/>
      <c r="H3112" s="293">
        <v>16</v>
      </c>
      <c r="I3112" s="203">
        <v>458</v>
      </c>
      <c r="J3112" s="293" t="s">
        <v>2937</v>
      </c>
      <c r="K3112" s="203">
        <v>549.6</v>
      </c>
      <c r="L3112" s="203" t="s">
        <v>459</v>
      </c>
      <c r="M3112" s="203" t="s">
        <v>7116</v>
      </c>
      <c r="N3112" t="s">
        <v>7117</v>
      </c>
    </row>
    <row r="3113" spans="1:14" x14ac:dyDescent="0.2">
      <c r="A3113" s="246">
        <v>45105</v>
      </c>
      <c r="B3113" s="106" t="s">
        <v>541</v>
      </c>
      <c r="C3113" s="106">
        <v>6615.1</v>
      </c>
      <c r="D3113" s="203" t="s">
        <v>452</v>
      </c>
      <c r="E3113" s="203" t="s">
        <v>7138</v>
      </c>
      <c r="F3113" t="s">
        <v>6013</v>
      </c>
      <c r="G3113" s="230"/>
      <c r="H3113" s="293">
        <v>8</v>
      </c>
      <c r="I3113" s="203">
        <v>533</v>
      </c>
      <c r="J3113" s="293" t="s">
        <v>2937</v>
      </c>
      <c r="K3113" s="203">
        <v>639.6</v>
      </c>
      <c r="L3113" s="203" t="s">
        <v>459</v>
      </c>
      <c r="M3113" s="203" t="s">
        <v>7116</v>
      </c>
      <c r="N3113" t="s">
        <v>7117</v>
      </c>
    </row>
    <row r="3114" spans="1:14" x14ac:dyDescent="0.2">
      <c r="A3114" s="246">
        <v>45078</v>
      </c>
      <c r="B3114" s="106" t="s">
        <v>541</v>
      </c>
      <c r="C3114" s="106">
        <v>6615.1</v>
      </c>
      <c r="D3114" s="203" t="s">
        <v>452</v>
      </c>
      <c r="E3114" s="203" t="s">
        <v>7125</v>
      </c>
      <c r="F3114" t="s">
        <v>3463</v>
      </c>
      <c r="G3114" s="230"/>
      <c r="H3114" s="293">
        <v>-16</v>
      </c>
      <c r="I3114" s="203">
        <v>458</v>
      </c>
      <c r="J3114" s="293" t="s">
        <v>2937</v>
      </c>
      <c r="K3114" s="203">
        <v>549.6</v>
      </c>
      <c r="L3114" s="203" t="s">
        <v>459</v>
      </c>
      <c r="M3114" s="203" t="s">
        <v>7116</v>
      </c>
      <c r="N3114" t="s">
        <v>7117</v>
      </c>
    </row>
    <row r="3115" spans="1:14" x14ac:dyDescent="0.2">
      <c r="A3115" s="246">
        <v>45105</v>
      </c>
      <c r="B3115" s="106" t="s">
        <v>541</v>
      </c>
      <c r="C3115" s="106">
        <v>6637.1</v>
      </c>
      <c r="D3115" s="203" t="s">
        <v>452</v>
      </c>
      <c r="E3115" s="203" t="s">
        <v>7138</v>
      </c>
      <c r="F3115" t="s">
        <v>6013</v>
      </c>
      <c r="G3115" s="230"/>
      <c r="H3115" s="293">
        <v>-8</v>
      </c>
      <c r="I3115" s="203">
        <v>533</v>
      </c>
      <c r="J3115" s="293" t="s">
        <v>2937</v>
      </c>
      <c r="K3115" s="203">
        <v>639.6</v>
      </c>
      <c r="L3115" s="203" t="s">
        <v>459</v>
      </c>
      <c r="M3115" s="203" t="s">
        <v>7116</v>
      </c>
      <c r="N3115" t="s">
        <v>7117</v>
      </c>
    </row>
    <row r="3116" spans="1:14" x14ac:dyDescent="0.2">
      <c r="A3116" s="246">
        <v>45118</v>
      </c>
      <c r="B3116" s="106" t="s">
        <v>541</v>
      </c>
      <c r="C3116" s="106">
        <v>6637.1</v>
      </c>
      <c r="D3116" s="203" t="s">
        <v>452</v>
      </c>
      <c r="E3116" s="203" t="s">
        <v>7115</v>
      </c>
      <c r="F3116" t="s">
        <v>4389</v>
      </c>
      <c r="G3116" s="230"/>
      <c r="H3116" s="293">
        <v>8</v>
      </c>
      <c r="I3116" s="203">
        <v>353</v>
      </c>
      <c r="J3116" s="293" t="s">
        <v>2937</v>
      </c>
      <c r="K3116" s="203">
        <v>423.6</v>
      </c>
      <c r="L3116" s="203" t="s">
        <v>459</v>
      </c>
      <c r="M3116" s="203" t="s">
        <v>7116</v>
      </c>
      <c r="N3116" t="s">
        <v>7117</v>
      </c>
    </row>
    <row r="3117" spans="1:14" x14ac:dyDescent="0.2">
      <c r="A3117" s="246">
        <v>45132</v>
      </c>
      <c r="B3117" s="106" t="s">
        <v>541</v>
      </c>
      <c r="C3117" s="106">
        <v>6637.1</v>
      </c>
      <c r="D3117" s="203" t="s">
        <v>452</v>
      </c>
      <c r="E3117" s="203" t="s">
        <v>7128</v>
      </c>
      <c r="F3117" t="s">
        <v>7129</v>
      </c>
      <c r="G3117" s="230"/>
      <c r="H3117" s="293">
        <v>8</v>
      </c>
      <c r="I3117" s="203">
        <v>307</v>
      </c>
      <c r="J3117" s="293" t="s">
        <v>2937</v>
      </c>
      <c r="K3117" s="203">
        <v>368.4</v>
      </c>
      <c r="L3117" s="203" t="s">
        <v>459</v>
      </c>
      <c r="M3117" s="203" t="s">
        <v>7116</v>
      </c>
      <c r="N3117" t="s">
        <v>7117</v>
      </c>
    </row>
    <row r="3118" spans="1:14" x14ac:dyDescent="0.2">
      <c r="A3118" s="246">
        <v>45125</v>
      </c>
      <c r="B3118" s="106" t="s">
        <v>541</v>
      </c>
      <c r="C3118" s="106">
        <v>6637.1</v>
      </c>
      <c r="D3118" s="203" t="s">
        <v>452</v>
      </c>
      <c r="E3118" s="203" t="s">
        <v>7115</v>
      </c>
      <c r="F3118" t="s">
        <v>4389</v>
      </c>
      <c r="G3118" s="230"/>
      <c r="H3118" s="293">
        <v>8</v>
      </c>
      <c r="I3118" s="203">
        <v>353</v>
      </c>
      <c r="J3118" s="293" t="s">
        <v>2937</v>
      </c>
      <c r="K3118" s="203">
        <v>423.6</v>
      </c>
      <c r="L3118" s="203" t="s">
        <v>459</v>
      </c>
      <c r="M3118" s="203" t="s">
        <v>7116</v>
      </c>
      <c r="N3118" t="s">
        <v>7117</v>
      </c>
    </row>
    <row r="3119" spans="1:14" x14ac:dyDescent="0.2">
      <c r="A3119" s="246">
        <v>45124</v>
      </c>
      <c r="B3119" s="106" t="s">
        <v>541</v>
      </c>
      <c r="C3119" s="106">
        <v>6637.1</v>
      </c>
      <c r="D3119" s="203" t="s">
        <v>452</v>
      </c>
      <c r="E3119" s="203" t="s">
        <v>7122</v>
      </c>
      <c r="F3119" t="s">
        <v>3044</v>
      </c>
      <c r="G3119" s="230"/>
      <c r="H3119" s="293">
        <v>8</v>
      </c>
      <c r="I3119" s="203">
        <v>499</v>
      </c>
      <c r="J3119" s="293" t="s">
        <v>2937</v>
      </c>
      <c r="K3119" s="203">
        <v>598.79999999999995</v>
      </c>
      <c r="L3119" s="203" t="s">
        <v>459</v>
      </c>
      <c r="M3119" s="203" t="s">
        <v>7116</v>
      </c>
      <c r="N3119" t="s">
        <v>7117</v>
      </c>
    </row>
    <row r="3120" spans="1:14" x14ac:dyDescent="0.2">
      <c r="A3120" s="246">
        <v>45119</v>
      </c>
      <c r="B3120" s="106" t="s">
        <v>541</v>
      </c>
      <c r="C3120" s="106">
        <v>6637.1</v>
      </c>
      <c r="D3120" s="203" t="s">
        <v>452</v>
      </c>
      <c r="E3120" s="203" t="s">
        <v>7115</v>
      </c>
      <c r="F3120" t="s">
        <v>4389</v>
      </c>
      <c r="G3120" s="230"/>
      <c r="H3120" s="293">
        <v>8</v>
      </c>
      <c r="I3120" s="203">
        <v>353</v>
      </c>
      <c r="J3120" s="293" t="s">
        <v>2937</v>
      </c>
      <c r="K3120" s="203">
        <v>423.6</v>
      </c>
      <c r="L3120" s="203" t="s">
        <v>459</v>
      </c>
      <c r="M3120" s="203" t="s">
        <v>7116</v>
      </c>
      <c r="N3120" t="s">
        <v>7117</v>
      </c>
    </row>
    <row r="3121" spans="1:14" x14ac:dyDescent="0.2">
      <c r="A3121" s="246">
        <v>45133</v>
      </c>
      <c r="B3121" s="106" t="s">
        <v>541</v>
      </c>
      <c r="C3121" s="106">
        <v>6637.1</v>
      </c>
      <c r="D3121" s="203" t="s">
        <v>452</v>
      </c>
      <c r="E3121" s="203" t="s">
        <v>7128</v>
      </c>
      <c r="F3121" t="s">
        <v>7129</v>
      </c>
      <c r="G3121" s="230"/>
      <c r="H3121" s="293">
        <v>4</v>
      </c>
      <c r="I3121" s="203">
        <v>307</v>
      </c>
      <c r="J3121" s="293" t="s">
        <v>2937</v>
      </c>
      <c r="K3121" s="203">
        <v>368.4</v>
      </c>
      <c r="L3121" s="203" t="s">
        <v>459</v>
      </c>
      <c r="M3121" s="203" t="s">
        <v>7116</v>
      </c>
      <c r="N3121" t="s">
        <v>7117</v>
      </c>
    </row>
    <row r="3122" spans="1:14" x14ac:dyDescent="0.2">
      <c r="A3122" s="246">
        <v>45125</v>
      </c>
      <c r="B3122" s="106" t="s">
        <v>541</v>
      </c>
      <c r="C3122" s="106">
        <v>6637.1</v>
      </c>
      <c r="D3122" s="203" t="s">
        <v>452</v>
      </c>
      <c r="E3122" s="203" t="s">
        <v>7122</v>
      </c>
      <c r="F3122" t="s">
        <v>3044</v>
      </c>
      <c r="G3122" s="230"/>
      <c r="H3122" s="293">
        <v>8</v>
      </c>
      <c r="I3122" s="203">
        <v>499</v>
      </c>
      <c r="J3122" s="293" t="s">
        <v>2937</v>
      </c>
      <c r="K3122" s="203">
        <v>598.79999999999995</v>
      </c>
      <c r="L3122" s="203" t="s">
        <v>459</v>
      </c>
      <c r="M3122" s="203" t="s">
        <v>7116</v>
      </c>
      <c r="N3122" t="s">
        <v>7117</v>
      </c>
    </row>
    <row r="3123" spans="1:14" x14ac:dyDescent="0.2">
      <c r="A3123" s="246">
        <v>45120</v>
      </c>
      <c r="B3123" s="106" t="s">
        <v>541</v>
      </c>
      <c r="C3123" s="106">
        <v>6637.1</v>
      </c>
      <c r="D3123" s="203" t="s">
        <v>452</v>
      </c>
      <c r="E3123" s="203" t="s">
        <v>7115</v>
      </c>
      <c r="F3123" t="s">
        <v>4389</v>
      </c>
      <c r="G3123" s="230"/>
      <c r="H3123" s="293">
        <v>8</v>
      </c>
      <c r="I3123" s="203">
        <v>353</v>
      </c>
      <c r="J3123" s="293" t="s">
        <v>2937</v>
      </c>
      <c r="K3123" s="203">
        <v>423.6</v>
      </c>
      <c r="L3123" s="203" t="s">
        <v>459</v>
      </c>
      <c r="M3123" s="203" t="s">
        <v>7116</v>
      </c>
      <c r="N3123" t="s">
        <v>7117</v>
      </c>
    </row>
    <row r="3124" spans="1:14" x14ac:dyDescent="0.2">
      <c r="A3124" s="246">
        <v>45126</v>
      </c>
      <c r="B3124" s="106" t="s">
        <v>541</v>
      </c>
      <c r="C3124" s="106">
        <v>6637.1</v>
      </c>
      <c r="D3124" s="203" t="s">
        <v>452</v>
      </c>
      <c r="E3124" s="203" t="s">
        <v>7115</v>
      </c>
      <c r="F3124" t="s">
        <v>4389</v>
      </c>
      <c r="G3124" s="230"/>
      <c r="H3124" s="293">
        <v>8</v>
      </c>
      <c r="I3124" s="203">
        <v>353</v>
      </c>
      <c r="J3124" s="293" t="s">
        <v>2937</v>
      </c>
      <c r="K3124" s="203">
        <v>423.6</v>
      </c>
      <c r="L3124" s="203" t="s">
        <v>459</v>
      </c>
      <c r="M3124" s="203" t="s">
        <v>7116</v>
      </c>
      <c r="N3124" t="s">
        <v>7117</v>
      </c>
    </row>
    <row r="3125" spans="1:14" x14ac:dyDescent="0.2">
      <c r="A3125" s="246">
        <v>45134</v>
      </c>
      <c r="B3125" s="106" t="s">
        <v>541</v>
      </c>
      <c r="C3125" s="106">
        <v>6637.1</v>
      </c>
      <c r="D3125" s="203" t="s">
        <v>452</v>
      </c>
      <c r="E3125" s="203" t="s">
        <v>7128</v>
      </c>
      <c r="F3125" t="s">
        <v>7129</v>
      </c>
      <c r="G3125" s="230"/>
      <c r="H3125" s="293">
        <v>8</v>
      </c>
      <c r="I3125" s="203">
        <v>307</v>
      </c>
      <c r="J3125" s="293" t="s">
        <v>2937</v>
      </c>
      <c r="K3125" s="203">
        <v>368.4</v>
      </c>
      <c r="L3125" s="203" t="s">
        <v>459</v>
      </c>
      <c r="M3125" s="203" t="s">
        <v>7116</v>
      </c>
      <c r="N3125" t="s">
        <v>7117</v>
      </c>
    </row>
    <row r="3126" spans="1:14" x14ac:dyDescent="0.2">
      <c r="A3126" s="246">
        <v>45124</v>
      </c>
      <c r="B3126" s="106" t="s">
        <v>541</v>
      </c>
      <c r="C3126" s="106">
        <v>6637.1</v>
      </c>
      <c r="D3126" s="203" t="s">
        <v>452</v>
      </c>
      <c r="E3126" s="203" t="s">
        <v>7143</v>
      </c>
      <c r="F3126" t="s">
        <v>3072</v>
      </c>
      <c r="G3126" s="230"/>
      <c r="H3126" s="293">
        <v>8</v>
      </c>
      <c r="I3126" s="203">
        <v>707</v>
      </c>
      <c r="J3126" s="293" t="s">
        <v>2937</v>
      </c>
      <c r="K3126" s="203">
        <v>848.4</v>
      </c>
      <c r="L3126" s="203" t="s">
        <v>459</v>
      </c>
      <c r="M3126" s="203" t="s">
        <v>7116</v>
      </c>
      <c r="N3126" t="s">
        <v>7117</v>
      </c>
    </row>
    <row r="3127" spans="1:14" x14ac:dyDescent="0.2">
      <c r="A3127" s="246">
        <v>45126</v>
      </c>
      <c r="B3127" s="106" t="s">
        <v>541</v>
      </c>
      <c r="C3127" s="106">
        <v>6637.1</v>
      </c>
      <c r="D3127" s="203" t="s">
        <v>452</v>
      </c>
      <c r="E3127" s="203" t="s">
        <v>7122</v>
      </c>
      <c r="F3127" t="s">
        <v>3044</v>
      </c>
      <c r="G3127" s="230"/>
      <c r="H3127" s="293">
        <v>8</v>
      </c>
      <c r="I3127" s="203">
        <v>499</v>
      </c>
      <c r="J3127" s="293" t="s">
        <v>2937</v>
      </c>
      <c r="K3127" s="203">
        <v>598.79999999999995</v>
      </c>
      <c r="L3127" s="203" t="s">
        <v>459</v>
      </c>
      <c r="M3127" s="203" t="s">
        <v>7116</v>
      </c>
      <c r="N3127" t="s">
        <v>7117</v>
      </c>
    </row>
    <row r="3128" spans="1:14" x14ac:dyDescent="0.2">
      <c r="A3128" s="246">
        <v>45121</v>
      </c>
      <c r="B3128" s="106" t="s">
        <v>541</v>
      </c>
      <c r="C3128" s="106">
        <v>6637.1</v>
      </c>
      <c r="D3128" s="203" t="s">
        <v>452</v>
      </c>
      <c r="E3128" s="203" t="s">
        <v>7115</v>
      </c>
      <c r="F3128" t="s">
        <v>4389</v>
      </c>
      <c r="G3128" s="230"/>
      <c r="H3128" s="293">
        <v>8</v>
      </c>
      <c r="I3128" s="203">
        <v>353</v>
      </c>
      <c r="J3128" s="293" t="s">
        <v>2937</v>
      </c>
      <c r="K3128" s="203">
        <v>423.6</v>
      </c>
      <c r="L3128" s="203" t="s">
        <v>459</v>
      </c>
      <c r="M3128" s="203" t="s">
        <v>7116</v>
      </c>
      <c r="N3128" t="s">
        <v>7117</v>
      </c>
    </row>
    <row r="3129" spans="1:14" x14ac:dyDescent="0.2">
      <c r="A3129" s="246">
        <v>45127</v>
      </c>
      <c r="B3129" s="106" t="s">
        <v>541</v>
      </c>
      <c r="C3129" s="106">
        <v>6637.1</v>
      </c>
      <c r="D3129" s="203" t="s">
        <v>452</v>
      </c>
      <c r="E3129" s="203" t="s">
        <v>7115</v>
      </c>
      <c r="F3129" t="s">
        <v>4389</v>
      </c>
      <c r="G3129" s="230"/>
      <c r="H3129" s="293">
        <v>8</v>
      </c>
      <c r="I3129" s="203">
        <v>353</v>
      </c>
      <c r="J3129" s="293" t="s">
        <v>2937</v>
      </c>
      <c r="K3129" s="203">
        <v>423.6</v>
      </c>
      <c r="L3129" s="203" t="s">
        <v>459</v>
      </c>
      <c r="M3129" s="203" t="s">
        <v>7116</v>
      </c>
      <c r="N3129" t="s">
        <v>7117</v>
      </c>
    </row>
    <row r="3130" spans="1:14" x14ac:dyDescent="0.2">
      <c r="A3130" s="246">
        <v>45124</v>
      </c>
      <c r="B3130" s="106" t="s">
        <v>541</v>
      </c>
      <c r="C3130" s="106">
        <v>6637.1</v>
      </c>
      <c r="D3130" s="203" t="s">
        <v>452</v>
      </c>
      <c r="E3130" s="203" t="s">
        <v>7128</v>
      </c>
      <c r="F3130" t="s">
        <v>7129</v>
      </c>
      <c r="G3130" s="230"/>
      <c r="H3130" s="293">
        <v>8</v>
      </c>
      <c r="I3130" s="203">
        <v>307</v>
      </c>
      <c r="J3130" s="293" t="s">
        <v>2937</v>
      </c>
      <c r="K3130" s="203">
        <v>368.4</v>
      </c>
      <c r="L3130" s="203" t="s">
        <v>459</v>
      </c>
      <c r="M3130" s="203" t="s">
        <v>7116</v>
      </c>
      <c r="N3130" t="s">
        <v>7117</v>
      </c>
    </row>
    <row r="3131" spans="1:14" x14ac:dyDescent="0.2">
      <c r="A3131" s="246">
        <v>45125</v>
      </c>
      <c r="B3131" s="106" t="s">
        <v>541</v>
      </c>
      <c r="C3131" s="106">
        <v>6637.1</v>
      </c>
      <c r="D3131" s="203" t="s">
        <v>452</v>
      </c>
      <c r="E3131" s="203" t="s">
        <v>7143</v>
      </c>
      <c r="F3131" t="s">
        <v>3072</v>
      </c>
      <c r="G3131" s="230"/>
      <c r="H3131" s="293">
        <v>4</v>
      </c>
      <c r="I3131" s="203">
        <v>707</v>
      </c>
      <c r="J3131" s="293" t="s">
        <v>2937</v>
      </c>
      <c r="K3131" s="203">
        <v>848.4</v>
      </c>
      <c r="L3131" s="203" t="s">
        <v>459</v>
      </c>
      <c r="M3131" s="203" t="s">
        <v>7116</v>
      </c>
      <c r="N3131" t="s">
        <v>7117</v>
      </c>
    </row>
    <row r="3132" spans="1:14" x14ac:dyDescent="0.2">
      <c r="A3132" s="246">
        <v>45110</v>
      </c>
      <c r="B3132" s="106" t="s">
        <v>541</v>
      </c>
      <c r="C3132" s="106">
        <v>6637.1</v>
      </c>
      <c r="D3132" s="203" t="s">
        <v>452</v>
      </c>
      <c r="E3132" s="203" t="s">
        <v>7115</v>
      </c>
      <c r="F3132" t="s">
        <v>4389</v>
      </c>
      <c r="G3132" s="230"/>
      <c r="H3132" s="293">
        <v>8</v>
      </c>
      <c r="I3132" s="203">
        <v>353</v>
      </c>
      <c r="J3132" s="293" t="s">
        <v>2937</v>
      </c>
      <c r="K3132" s="203">
        <v>423.6</v>
      </c>
      <c r="L3132" s="203" t="s">
        <v>459</v>
      </c>
      <c r="M3132" s="203" t="s">
        <v>7116</v>
      </c>
      <c r="N3132" t="s">
        <v>7117</v>
      </c>
    </row>
    <row r="3133" spans="1:14" x14ac:dyDescent="0.2">
      <c r="A3133" s="246">
        <v>45127</v>
      </c>
      <c r="B3133" s="106" t="s">
        <v>541</v>
      </c>
      <c r="C3133" s="106">
        <v>6637.1</v>
      </c>
      <c r="D3133" s="203" t="s">
        <v>452</v>
      </c>
      <c r="E3133" s="203" t="s">
        <v>7122</v>
      </c>
      <c r="F3133" t="s">
        <v>3044</v>
      </c>
      <c r="G3133" s="230"/>
      <c r="H3133" s="293">
        <v>8</v>
      </c>
      <c r="I3133" s="203">
        <v>499</v>
      </c>
      <c r="J3133" s="293" t="s">
        <v>2937</v>
      </c>
      <c r="K3133" s="203">
        <v>598.79999999999995</v>
      </c>
      <c r="L3133" s="203" t="s">
        <v>459</v>
      </c>
      <c r="M3133" s="203" t="s">
        <v>7116</v>
      </c>
      <c r="N3133" t="s">
        <v>7117</v>
      </c>
    </row>
    <row r="3134" spans="1:14" x14ac:dyDescent="0.2">
      <c r="A3134" s="246">
        <v>45128</v>
      </c>
      <c r="B3134" s="106" t="s">
        <v>541</v>
      </c>
      <c r="C3134" s="106">
        <v>6637.1</v>
      </c>
      <c r="D3134" s="203" t="s">
        <v>452</v>
      </c>
      <c r="E3134" s="203" t="s">
        <v>7115</v>
      </c>
      <c r="F3134" t="s">
        <v>4389</v>
      </c>
      <c r="G3134" s="230"/>
      <c r="H3134" s="293">
        <v>8</v>
      </c>
      <c r="I3134" s="203">
        <v>353</v>
      </c>
      <c r="J3134" s="293" t="s">
        <v>2937</v>
      </c>
      <c r="K3134" s="203">
        <v>423.6</v>
      </c>
      <c r="L3134" s="203" t="s">
        <v>459</v>
      </c>
      <c r="M3134" s="203" t="s">
        <v>7116</v>
      </c>
      <c r="N3134" t="s">
        <v>7117</v>
      </c>
    </row>
    <row r="3135" spans="1:14" x14ac:dyDescent="0.2">
      <c r="A3135" s="246">
        <v>45111</v>
      </c>
      <c r="B3135" s="106" t="s">
        <v>541</v>
      </c>
      <c r="C3135" s="106">
        <v>6637.1</v>
      </c>
      <c r="D3135" s="203" t="s">
        <v>452</v>
      </c>
      <c r="E3135" s="203" t="s">
        <v>7115</v>
      </c>
      <c r="F3135" t="s">
        <v>4389</v>
      </c>
      <c r="G3135" s="230"/>
      <c r="H3135" s="293">
        <v>8</v>
      </c>
      <c r="I3135" s="203">
        <v>353</v>
      </c>
      <c r="J3135" s="293" t="s">
        <v>2937</v>
      </c>
      <c r="K3135" s="203">
        <v>423.6</v>
      </c>
      <c r="L3135" s="203" t="s">
        <v>459</v>
      </c>
      <c r="M3135" s="203" t="s">
        <v>7116</v>
      </c>
      <c r="N3135" t="s">
        <v>7117</v>
      </c>
    </row>
    <row r="3136" spans="1:14" x14ac:dyDescent="0.2">
      <c r="A3136" s="246">
        <v>45125</v>
      </c>
      <c r="B3136" s="106" t="s">
        <v>541</v>
      </c>
      <c r="C3136" s="106">
        <v>6637.1</v>
      </c>
      <c r="D3136" s="203" t="s">
        <v>452</v>
      </c>
      <c r="E3136" s="203" t="s">
        <v>7128</v>
      </c>
      <c r="F3136" t="s">
        <v>7129</v>
      </c>
      <c r="G3136" s="230"/>
      <c r="H3136" s="293">
        <v>8</v>
      </c>
      <c r="I3136" s="203">
        <v>307</v>
      </c>
      <c r="J3136" s="293" t="s">
        <v>2937</v>
      </c>
      <c r="K3136" s="203">
        <v>368.4</v>
      </c>
      <c r="L3136" s="203" t="s">
        <v>459</v>
      </c>
      <c r="M3136" s="203" t="s">
        <v>7116</v>
      </c>
      <c r="N3136" t="s">
        <v>7117</v>
      </c>
    </row>
    <row r="3137" spans="1:14" x14ac:dyDescent="0.2">
      <c r="A3137" s="246">
        <v>45138</v>
      </c>
      <c r="B3137" s="106" t="s">
        <v>541</v>
      </c>
      <c r="C3137" s="106">
        <v>6637.1</v>
      </c>
      <c r="D3137" s="203" t="s">
        <v>452</v>
      </c>
      <c r="E3137" s="203" t="s">
        <v>7123</v>
      </c>
      <c r="F3137" t="s">
        <v>7124</v>
      </c>
      <c r="G3137" s="230"/>
      <c r="H3137" s="293">
        <v>8</v>
      </c>
      <c r="I3137" s="203">
        <v>615</v>
      </c>
      <c r="J3137" s="293" t="s">
        <v>2937</v>
      </c>
      <c r="K3137" s="203">
        <v>738</v>
      </c>
      <c r="L3137" s="203" t="s">
        <v>459</v>
      </c>
      <c r="M3137" s="203" t="s">
        <v>7116</v>
      </c>
      <c r="N3137" t="s">
        <v>7117</v>
      </c>
    </row>
    <row r="3138" spans="1:14" x14ac:dyDescent="0.2">
      <c r="A3138" s="246">
        <v>45133</v>
      </c>
      <c r="B3138" s="106" t="s">
        <v>541</v>
      </c>
      <c r="C3138" s="106">
        <v>6637.1</v>
      </c>
      <c r="D3138" s="203" t="s">
        <v>452</v>
      </c>
      <c r="E3138" s="203" t="s">
        <v>7143</v>
      </c>
      <c r="F3138" t="s">
        <v>3072</v>
      </c>
      <c r="G3138" s="230"/>
      <c r="H3138" s="293">
        <v>8</v>
      </c>
      <c r="I3138" s="203">
        <v>707</v>
      </c>
      <c r="J3138" s="293" t="s">
        <v>2937</v>
      </c>
      <c r="K3138" s="203">
        <v>848.4</v>
      </c>
      <c r="L3138" s="203" t="s">
        <v>459</v>
      </c>
      <c r="M3138" s="203" t="s">
        <v>7116</v>
      </c>
      <c r="N3138" t="s">
        <v>7117</v>
      </c>
    </row>
    <row r="3139" spans="1:14" x14ac:dyDescent="0.2">
      <c r="A3139" s="246">
        <v>45131</v>
      </c>
      <c r="B3139" s="106" t="s">
        <v>541</v>
      </c>
      <c r="C3139" s="106">
        <v>6637.1</v>
      </c>
      <c r="D3139" s="203" t="s">
        <v>452</v>
      </c>
      <c r="E3139" s="203" t="s">
        <v>7115</v>
      </c>
      <c r="F3139" t="s">
        <v>4389</v>
      </c>
      <c r="G3139" s="230"/>
      <c r="H3139" s="293">
        <v>8</v>
      </c>
      <c r="I3139" s="203">
        <v>353</v>
      </c>
      <c r="J3139" s="293" t="s">
        <v>2937</v>
      </c>
      <c r="K3139" s="203">
        <v>423.6</v>
      </c>
      <c r="L3139" s="203" t="s">
        <v>459</v>
      </c>
      <c r="M3139" s="203" t="s">
        <v>7116</v>
      </c>
      <c r="N3139" t="s">
        <v>7117</v>
      </c>
    </row>
    <row r="3140" spans="1:14" x14ac:dyDescent="0.2">
      <c r="A3140" s="246">
        <v>45112</v>
      </c>
      <c r="B3140" s="106" t="s">
        <v>541</v>
      </c>
      <c r="C3140" s="106">
        <v>6637.1</v>
      </c>
      <c r="D3140" s="203" t="s">
        <v>452</v>
      </c>
      <c r="E3140" s="203" t="s">
        <v>7115</v>
      </c>
      <c r="F3140" t="s">
        <v>4389</v>
      </c>
      <c r="G3140" s="230"/>
      <c r="H3140" s="293">
        <v>8</v>
      </c>
      <c r="I3140" s="203">
        <v>353</v>
      </c>
      <c r="J3140" s="293" t="s">
        <v>2937</v>
      </c>
      <c r="K3140" s="203">
        <v>423.6</v>
      </c>
      <c r="L3140" s="203" t="s">
        <v>459</v>
      </c>
      <c r="M3140" s="203" t="s">
        <v>7116</v>
      </c>
      <c r="N3140" t="s">
        <v>7117</v>
      </c>
    </row>
    <row r="3141" spans="1:14" x14ac:dyDescent="0.2">
      <c r="A3141" s="246">
        <v>45126</v>
      </c>
      <c r="B3141" s="106" t="s">
        <v>541</v>
      </c>
      <c r="C3141" s="106">
        <v>6637.1</v>
      </c>
      <c r="D3141" s="203" t="s">
        <v>452</v>
      </c>
      <c r="E3141" s="203" t="s">
        <v>7128</v>
      </c>
      <c r="F3141" t="s">
        <v>7129</v>
      </c>
      <c r="G3141" s="230"/>
      <c r="H3141" s="293">
        <v>8</v>
      </c>
      <c r="I3141" s="203">
        <v>307</v>
      </c>
      <c r="J3141" s="293" t="s">
        <v>2937</v>
      </c>
      <c r="K3141" s="203">
        <v>368.4</v>
      </c>
      <c r="L3141" s="203" t="s">
        <v>459</v>
      </c>
      <c r="M3141" s="203" t="s">
        <v>7116</v>
      </c>
      <c r="N3141" t="s">
        <v>7117</v>
      </c>
    </row>
    <row r="3142" spans="1:14" x14ac:dyDescent="0.2">
      <c r="A3142" s="246">
        <v>45131</v>
      </c>
      <c r="B3142" s="106" t="s">
        <v>541</v>
      </c>
      <c r="C3142" s="106">
        <v>6637.1</v>
      </c>
      <c r="D3142" s="203" t="s">
        <v>452</v>
      </c>
      <c r="E3142" s="203" t="s">
        <v>7122</v>
      </c>
      <c r="F3142" t="s">
        <v>3044</v>
      </c>
      <c r="G3142" s="230"/>
      <c r="H3142" s="293">
        <v>8</v>
      </c>
      <c r="I3142" s="203">
        <v>499</v>
      </c>
      <c r="J3142" s="293" t="s">
        <v>2937</v>
      </c>
      <c r="K3142" s="203">
        <v>598.79999999999995</v>
      </c>
      <c r="L3142" s="203" t="s">
        <v>459</v>
      </c>
      <c r="M3142" s="203" t="s">
        <v>7116</v>
      </c>
      <c r="N3142" t="s">
        <v>7117</v>
      </c>
    </row>
    <row r="3143" spans="1:14" x14ac:dyDescent="0.2">
      <c r="A3143" s="246">
        <v>45132</v>
      </c>
      <c r="B3143" s="106" t="s">
        <v>541</v>
      </c>
      <c r="C3143" s="106">
        <v>6637.1</v>
      </c>
      <c r="D3143" s="203" t="s">
        <v>452</v>
      </c>
      <c r="E3143" s="203" t="s">
        <v>7115</v>
      </c>
      <c r="F3143" t="s">
        <v>4389</v>
      </c>
      <c r="G3143" s="230"/>
      <c r="H3143" s="293">
        <v>8</v>
      </c>
      <c r="I3143" s="203">
        <v>353</v>
      </c>
      <c r="J3143" s="293" t="s">
        <v>2937</v>
      </c>
      <c r="K3143" s="203">
        <v>423.6</v>
      </c>
      <c r="L3143" s="203" t="s">
        <v>459</v>
      </c>
      <c r="M3143" s="203" t="s">
        <v>7116</v>
      </c>
      <c r="N3143" t="s">
        <v>7117</v>
      </c>
    </row>
    <row r="3144" spans="1:14" x14ac:dyDescent="0.2">
      <c r="A3144" s="246">
        <v>45134</v>
      </c>
      <c r="B3144" s="106" t="s">
        <v>541</v>
      </c>
      <c r="C3144" s="106">
        <v>6637.1</v>
      </c>
      <c r="D3144" s="203" t="s">
        <v>452</v>
      </c>
      <c r="E3144" s="203" t="s">
        <v>7143</v>
      </c>
      <c r="F3144" t="s">
        <v>3072</v>
      </c>
      <c r="G3144" s="230"/>
      <c r="H3144" s="293">
        <v>8</v>
      </c>
      <c r="I3144" s="203">
        <v>707</v>
      </c>
      <c r="J3144" s="293" t="s">
        <v>2937</v>
      </c>
      <c r="K3144" s="203">
        <v>848.4</v>
      </c>
      <c r="L3144" s="203" t="s">
        <v>459</v>
      </c>
      <c r="M3144" s="203" t="s">
        <v>7116</v>
      </c>
      <c r="N3144" t="s">
        <v>7117</v>
      </c>
    </row>
    <row r="3145" spans="1:14" x14ac:dyDescent="0.2">
      <c r="A3145" s="246">
        <v>45127</v>
      </c>
      <c r="B3145" s="106" t="s">
        <v>541</v>
      </c>
      <c r="C3145" s="106">
        <v>6637.1</v>
      </c>
      <c r="D3145" s="203" t="s">
        <v>452</v>
      </c>
      <c r="E3145" s="203" t="s">
        <v>7128</v>
      </c>
      <c r="F3145" t="s">
        <v>7129</v>
      </c>
      <c r="G3145" s="230"/>
      <c r="H3145" s="293">
        <v>8</v>
      </c>
      <c r="I3145" s="203">
        <v>307</v>
      </c>
      <c r="J3145" s="293" t="s">
        <v>2937</v>
      </c>
      <c r="K3145" s="203">
        <v>368.4</v>
      </c>
      <c r="L3145" s="203" t="s">
        <v>459</v>
      </c>
      <c r="M3145" s="203" t="s">
        <v>7116</v>
      </c>
      <c r="N3145" t="s">
        <v>7117</v>
      </c>
    </row>
    <row r="3146" spans="1:14" x14ac:dyDescent="0.2">
      <c r="A3146" s="246">
        <v>45132</v>
      </c>
      <c r="B3146" s="106" t="s">
        <v>541</v>
      </c>
      <c r="C3146" s="106">
        <v>6637.1</v>
      </c>
      <c r="D3146" s="203" t="s">
        <v>452</v>
      </c>
      <c r="E3146" s="203" t="s">
        <v>7122</v>
      </c>
      <c r="F3146" t="s">
        <v>3044</v>
      </c>
      <c r="G3146" s="230"/>
      <c r="H3146" s="293">
        <v>8</v>
      </c>
      <c r="I3146" s="203">
        <v>499</v>
      </c>
      <c r="J3146" s="293" t="s">
        <v>2937</v>
      </c>
      <c r="K3146" s="203">
        <v>598.79999999999995</v>
      </c>
      <c r="L3146" s="203" t="s">
        <v>459</v>
      </c>
      <c r="M3146" s="203" t="s">
        <v>7116</v>
      </c>
      <c r="N3146" t="s">
        <v>7117</v>
      </c>
    </row>
    <row r="3147" spans="1:14" x14ac:dyDescent="0.2">
      <c r="A3147" s="246">
        <v>45131</v>
      </c>
      <c r="B3147" s="106" t="s">
        <v>541</v>
      </c>
      <c r="C3147" s="106">
        <v>6637.1</v>
      </c>
      <c r="D3147" s="203" t="s">
        <v>452</v>
      </c>
      <c r="E3147" s="203" t="s">
        <v>7123</v>
      </c>
      <c r="F3147" t="s">
        <v>7124</v>
      </c>
      <c r="G3147" s="230"/>
      <c r="H3147" s="293">
        <v>8</v>
      </c>
      <c r="I3147" s="203">
        <v>615</v>
      </c>
      <c r="J3147" s="293" t="s">
        <v>2937</v>
      </c>
      <c r="K3147" s="203">
        <v>738</v>
      </c>
      <c r="L3147" s="203" t="s">
        <v>459</v>
      </c>
      <c r="M3147" s="203" t="s">
        <v>7116</v>
      </c>
      <c r="N3147" t="s">
        <v>7117</v>
      </c>
    </row>
    <row r="3148" spans="1:14" x14ac:dyDescent="0.2">
      <c r="A3148" s="246">
        <v>45128</v>
      </c>
      <c r="B3148" s="106" t="s">
        <v>541</v>
      </c>
      <c r="C3148" s="106">
        <v>6637.1</v>
      </c>
      <c r="D3148" s="203" t="s">
        <v>452</v>
      </c>
      <c r="E3148" s="203" t="s">
        <v>7128</v>
      </c>
      <c r="F3148" t="s">
        <v>7129</v>
      </c>
      <c r="G3148" s="230"/>
      <c r="H3148" s="293">
        <v>8</v>
      </c>
      <c r="I3148" s="203">
        <v>307</v>
      </c>
      <c r="J3148" s="293" t="s">
        <v>2937</v>
      </c>
      <c r="K3148" s="203">
        <v>368.4</v>
      </c>
      <c r="L3148" s="203" t="s">
        <v>459</v>
      </c>
      <c r="M3148" s="203" t="s">
        <v>7116</v>
      </c>
      <c r="N3148" t="s">
        <v>7117</v>
      </c>
    </row>
    <row r="3149" spans="1:14" x14ac:dyDescent="0.2">
      <c r="A3149" s="246">
        <v>45133</v>
      </c>
      <c r="B3149" s="106" t="s">
        <v>541</v>
      </c>
      <c r="C3149" s="106">
        <v>6637.1</v>
      </c>
      <c r="D3149" s="203" t="s">
        <v>452</v>
      </c>
      <c r="E3149" s="203" t="s">
        <v>7115</v>
      </c>
      <c r="F3149" t="s">
        <v>4389</v>
      </c>
      <c r="G3149" s="230"/>
      <c r="H3149" s="293">
        <v>8</v>
      </c>
      <c r="I3149" s="203">
        <v>353</v>
      </c>
      <c r="J3149" s="293" t="s">
        <v>2937</v>
      </c>
      <c r="K3149" s="203">
        <v>423.6</v>
      </c>
      <c r="L3149" s="203" t="s">
        <v>459</v>
      </c>
      <c r="M3149" s="203" t="s">
        <v>7116</v>
      </c>
      <c r="N3149" t="s">
        <v>7117</v>
      </c>
    </row>
    <row r="3150" spans="1:14" x14ac:dyDescent="0.2">
      <c r="A3150" s="246">
        <v>45113</v>
      </c>
      <c r="B3150" s="106" t="s">
        <v>541</v>
      </c>
      <c r="C3150" s="106">
        <v>6637.1</v>
      </c>
      <c r="D3150" s="203" t="s">
        <v>452</v>
      </c>
      <c r="E3150" s="203" t="s">
        <v>7115</v>
      </c>
      <c r="F3150" t="s">
        <v>4389</v>
      </c>
      <c r="G3150" s="230"/>
      <c r="H3150" s="293">
        <v>8</v>
      </c>
      <c r="I3150" s="203">
        <v>353</v>
      </c>
      <c r="J3150" s="293" t="s">
        <v>2937</v>
      </c>
      <c r="K3150" s="203">
        <v>423.6</v>
      </c>
      <c r="L3150" s="203" t="s">
        <v>459</v>
      </c>
      <c r="M3150" s="203" t="s">
        <v>7116</v>
      </c>
      <c r="N3150" t="s">
        <v>7117</v>
      </c>
    </row>
    <row r="3151" spans="1:14" x14ac:dyDescent="0.2">
      <c r="A3151" s="246">
        <v>45126</v>
      </c>
      <c r="B3151" s="106" t="s">
        <v>541</v>
      </c>
      <c r="C3151" s="106">
        <v>6756.1</v>
      </c>
      <c r="D3151" s="203" t="s">
        <v>452</v>
      </c>
      <c r="E3151" s="203" t="s">
        <v>7140</v>
      </c>
      <c r="F3151" t="s">
        <v>2978</v>
      </c>
      <c r="G3151" s="230"/>
      <c r="H3151" s="293">
        <v>8</v>
      </c>
      <c r="I3151" s="203">
        <v>322</v>
      </c>
      <c r="J3151" s="293" t="s">
        <v>2937</v>
      </c>
      <c r="K3151" s="203">
        <v>386.4</v>
      </c>
      <c r="L3151" s="203" t="s">
        <v>459</v>
      </c>
      <c r="M3151" s="203" t="s">
        <v>7116</v>
      </c>
      <c r="N3151" t="s">
        <v>7117</v>
      </c>
    </row>
    <row r="3152" spans="1:14" x14ac:dyDescent="0.2">
      <c r="A3152" s="246">
        <v>45114</v>
      </c>
      <c r="B3152" s="106" t="s">
        <v>541</v>
      </c>
      <c r="C3152" s="106">
        <v>6637.1</v>
      </c>
      <c r="D3152" s="203" t="s">
        <v>452</v>
      </c>
      <c r="E3152" s="203" t="s">
        <v>7115</v>
      </c>
      <c r="F3152" t="s">
        <v>4389</v>
      </c>
      <c r="G3152" s="230"/>
      <c r="H3152" s="293">
        <v>7</v>
      </c>
      <c r="I3152" s="203">
        <v>353</v>
      </c>
      <c r="J3152" s="293" t="s">
        <v>2937</v>
      </c>
      <c r="K3152" s="203">
        <v>423.6</v>
      </c>
      <c r="L3152" s="203" t="s">
        <v>459</v>
      </c>
      <c r="M3152" s="203" t="s">
        <v>7116</v>
      </c>
      <c r="N3152" t="s">
        <v>7117</v>
      </c>
    </row>
    <row r="3153" spans="1:14" x14ac:dyDescent="0.2">
      <c r="A3153" s="246">
        <v>45134</v>
      </c>
      <c r="B3153" s="106" t="s">
        <v>541</v>
      </c>
      <c r="C3153" s="106">
        <v>6637.1</v>
      </c>
      <c r="D3153" s="203" t="s">
        <v>452</v>
      </c>
      <c r="E3153" s="203" t="s">
        <v>7115</v>
      </c>
      <c r="F3153" t="s">
        <v>4389</v>
      </c>
      <c r="G3153" s="230"/>
      <c r="H3153" s="293">
        <v>8</v>
      </c>
      <c r="I3153" s="203">
        <v>353</v>
      </c>
      <c r="J3153" s="293" t="s">
        <v>2937</v>
      </c>
      <c r="K3153" s="203">
        <v>423.6</v>
      </c>
      <c r="L3153" s="203" t="s">
        <v>459</v>
      </c>
      <c r="M3153" s="203" t="s">
        <v>7116</v>
      </c>
      <c r="N3153" t="s">
        <v>7117</v>
      </c>
    </row>
    <row r="3154" spans="1:14" x14ac:dyDescent="0.2">
      <c r="A3154" s="246">
        <v>45138</v>
      </c>
      <c r="B3154" s="106" t="s">
        <v>541</v>
      </c>
      <c r="C3154" s="106">
        <v>6637.1</v>
      </c>
      <c r="D3154" s="203" t="s">
        <v>452</v>
      </c>
      <c r="E3154" s="203" t="s">
        <v>7128</v>
      </c>
      <c r="F3154" t="s">
        <v>7129</v>
      </c>
      <c r="G3154" s="230"/>
      <c r="H3154" s="293">
        <v>8</v>
      </c>
      <c r="I3154" s="203">
        <v>307</v>
      </c>
      <c r="J3154" s="293" t="s">
        <v>2937</v>
      </c>
      <c r="K3154" s="203">
        <v>368.4</v>
      </c>
      <c r="L3154" s="203" t="s">
        <v>459</v>
      </c>
      <c r="M3154" s="203" t="s">
        <v>7116</v>
      </c>
      <c r="N3154" t="s">
        <v>7117</v>
      </c>
    </row>
    <row r="3155" spans="1:14" x14ac:dyDescent="0.2">
      <c r="A3155" s="246">
        <v>45127</v>
      </c>
      <c r="B3155" s="106" t="s">
        <v>541</v>
      </c>
      <c r="C3155" s="106">
        <v>6756.1</v>
      </c>
      <c r="D3155" s="203" t="s">
        <v>452</v>
      </c>
      <c r="E3155" s="203" t="s">
        <v>7140</v>
      </c>
      <c r="F3155" t="s">
        <v>2978</v>
      </c>
      <c r="G3155" s="230"/>
      <c r="H3155" s="293">
        <v>7</v>
      </c>
      <c r="I3155" s="203">
        <v>322</v>
      </c>
      <c r="J3155" s="293" t="s">
        <v>2937</v>
      </c>
      <c r="K3155" s="203">
        <v>386.4</v>
      </c>
      <c r="L3155" s="203" t="s">
        <v>459</v>
      </c>
      <c r="M3155" s="203" t="s">
        <v>7116</v>
      </c>
      <c r="N3155" t="s">
        <v>7117</v>
      </c>
    </row>
    <row r="3156" spans="1:14" x14ac:dyDescent="0.2">
      <c r="A3156" s="246">
        <v>45132</v>
      </c>
      <c r="B3156" s="106" t="s">
        <v>541</v>
      </c>
      <c r="C3156" s="106">
        <v>6637.1</v>
      </c>
      <c r="D3156" s="203" t="s">
        <v>452</v>
      </c>
      <c r="E3156" s="203" t="s">
        <v>7123</v>
      </c>
      <c r="F3156" t="s">
        <v>7124</v>
      </c>
      <c r="G3156" s="230"/>
      <c r="H3156" s="293">
        <v>8</v>
      </c>
      <c r="I3156" s="203">
        <v>615</v>
      </c>
      <c r="J3156" s="293" t="s">
        <v>2937</v>
      </c>
      <c r="K3156" s="203">
        <v>738</v>
      </c>
      <c r="L3156" s="203" t="s">
        <v>459</v>
      </c>
      <c r="M3156" s="203" t="s">
        <v>7116</v>
      </c>
      <c r="N3156" t="s">
        <v>7117</v>
      </c>
    </row>
    <row r="3157" spans="1:14" x14ac:dyDescent="0.2">
      <c r="A3157" s="246">
        <v>45133</v>
      </c>
      <c r="B3157" s="106" t="s">
        <v>541</v>
      </c>
      <c r="C3157" s="106">
        <v>6637.1</v>
      </c>
      <c r="D3157" s="203" t="s">
        <v>452</v>
      </c>
      <c r="E3157" s="203" t="s">
        <v>7123</v>
      </c>
      <c r="F3157" t="s">
        <v>7124</v>
      </c>
      <c r="G3157" s="230"/>
      <c r="H3157" s="293">
        <v>6</v>
      </c>
      <c r="I3157" s="203">
        <v>615</v>
      </c>
      <c r="J3157" s="293" t="s">
        <v>2937</v>
      </c>
      <c r="K3157" s="203">
        <v>738</v>
      </c>
      <c r="L3157" s="203" t="s">
        <v>459</v>
      </c>
      <c r="M3157" s="203" t="s">
        <v>7116</v>
      </c>
      <c r="N3157" t="s">
        <v>7117</v>
      </c>
    </row>
    <row r="3158" spans="1:14" x14ac:dyDescent="0.2">
      <c r="A3158" s="246">
        <v>45134</v>
      </c>
      <c r="B3158" s="106" t="s">
        <v>541</v>
      </c>
      <c r="C3158" s="106">
        <v>6637.1</v>
      </c>
      <c r="D3158" s="203" t="s">
        <v>452</v>
      </c>
      <c r="E3158" s="203" t="s">
        <v>7123</v>
      </c>
      <c r="F3158" t="s">
        <v>7124</v>
      </c>
      <c r="G3158" s="230"/>
      <c r="H3158" s="293">
        <v>6</v>
      </c>
      <c r="I3158" s="203">
        <v>615</v>
      </c>
      <c r="J3158" s="293" t="s">
        <v>2937</v>
      </c>
      <c r="K3158" s="203">
        <v>738</v>
      </c>
      <c r="L3158" s="203" t="s">
        <v>459</v>
      </c>
      <c r="M3158" s="203" t="s">
        <v>7116</v>
      </c>
      <c r="N3158" t="s">
        <v>7117</v>
      </c>
    </row>
    <row r="3159" spans="1:14" x14ac:dyDescent="0.2">
      <c r="A3159" s="246">
        <v>45133</v>
      </c>
      <c r="B3159" s="106" t="s">
        <v>541</v>
      </c>
      <c r="C3159" s="106">
        <v>6637.1</v>
      </c>
      <c r="D3159" s="203" t="s">
        <v>452</v>
      </c>
      <c r="E3159" s="203" t="s">
        <v>7122</v>
      </c>
      <c r="F3159" t="s">
        <v>3044</v>
      </c>
      <c r="G3159" s="230"/>
      <c r="H3159" s="293">
        <v>4</v>
      </c>
      <c r="I3159" s="203">
        <v>499</v>
      </c>
      <c r="J3159" s="293" t="s">
        <v>2937</v>
      </c>
      <c r="K3159" s="203">
        <v>598.79999999999995</v>
      </c>
      <c r="L3159" s="203" t="s">
        <v>459</v>
      </c>
      <c r="M3159" s="203" t="s">
        <v>7116</v>
      </c>
      <c r="N3159" t="s">
        <v>7117</v>
      </c>
    </row>
    <row r="3160" spans="1:14" x14ac:dyDescent="0.2">
      <c r="A3160" s="246">
        <v>45132</v>
      </c>
      <c r="B3160" s="106" t="s">
        <v>541</v>
      </c>
      <c r="C3160" s="106">
        <v>6756.1</v>
      </c>
      <c r="D3160" s="203" t="s">
        <v>452</v>
      </c>
      <c r="E3160" s="203" t="s">
        <v>7140</v>
      </c>
      <c r="F3160" t="s">
        <v>2978</v>
      </c>
      <c r="G3160" s="230"/>
      <c r="H3160" s="293">
        <v>8</v>
      </c>
      <c r="I3160" s="203">
        <v>322</v>
      </c>
      <c r="J3160" s="293" t="s">
        <v>2937</v>
      </c>
      <c r="K3160" s="203">
        <v>386.4</v>
      </c>
      <c r="L3160" s="203" t="s">
        <v>459</v>
      </c>
      <c r="M3160" s="203" t="s">
        <v>7116</v>
      </c>
      <c r="N3160" t="s">
        <v>7117</v>
      </c>
    </row>
    <row r="3161" spans="1:14" x14ac:dyDescent="0.2">
      <c r="A3161" s="246">
        <v>45131</v>
      </c>
      <c r="B3161" s="106" t="s">
        <v>541</v>
      </c>
      <c r="C3161" s="106">
        <v>6637.1</v>
      </c>
      <c r="D3161" s="203" t="s">
        <v>452</v>
      </c>
      <c r="E3161" s="203" t="s">
        <v>7132</v>
      </c>
      <c r="F3161" t="s">
        <v>7133</v>
      </c>
      <c r="G3161" s="230"/>
      <c r="H3161" s="293">
        <v>8</v>
      </c>
      <c r="I3161" s="203">
        <v>310</v>
      </c>
      <c r="J3161" s="293" t="s">
        <v>2937</v>
      </c>
      <c r="K3161" s="203">
        <v>372</v>
      </c>
      <c r="L3161" s="203" t="s">
        <v>459</v>
      </c>
      <c r="M3161" s="203" t="s">
        <v>7116</v>
      </c>
      <c r="N3161" t="s">
        <v>7117</v>
      </c>
    </row>
    <row r="3162" spans="1:14" x14ac:dyDescent="0.2">
      <c r="A3162" s="246">
        <v>45124</v>
      </c>
      <c r="B3162" s="106" t="s">
        <v>541</v>
      </c>
      <c r="C3162" s="106">
        <v>6637.1</v>
      </c>
      <c r="D3162" s="203" t="s">
        <v>452</v>
      </c>
      <c r="E3162" s="203" t="s">
        <v>7123</v>
      </c>
      <c r="F3162" t="s">
        <v>7124</v>
      </c>
      <c r="G3162" s="230"/>
      <c r="H3162" s="293">
        <v>8</v>
      </c>
      <c r="I3162" s="203">
        <v>615</v>
      </c>
      <c r="J3162" s="293" t="s">
        <v>2937</v>
      </c>
      <c r="K3162" s="203">
        <v>738</v>
      </c>
      <c r="L3162" s="203" t="s">
        <v>459</v>
      </c>
      <c r="M3162" s="203" t="s">
        <v>7116</v>
      </c>
      <c r="N3162" t="s">
        <v>7117</v>
      </c>
    </row>
    <row r="3163" spans="1:14" x14ac:dyDescent="0.2">
      <c r="A3163" s="246">
        <v>45134</v>
      </c>
      <c r="B3163" s="106" t="s">
        <v>541</v>
      </c>
      <c r="C3163" s="106">
        <v>6637.1</v>
      </c>
      <c r="D3163" s="203" t="s">
        <v>452</v>
      </c>
      <c r="E3163" s="203" t="s">
        <v>7122</v>
      </c>
      <c r="F3163" t="s">
        <v>3044</v>
      </c>
      <c r="G3163" s="230"/>
      <c r="H3163" s="293">
        <v>4</v>
      </c>
      <c r="I3163" s="203">
        <v>499</v>
      </c>
      <c r="J3163" s="293" t="s">
        <v>2937</v>
      </c>
      <c r="K3163" s="203">
        <v>598.79999999999995</v>
      </c>
      <c r="L3163" s="203" t="s">
        <v>459</v>
      </c>
      <c r="M3163" s="203" t="s">
        <v>7116</v>
      </c>
      <c r="N3163" t="s">
        <v>7117</v>
      </c>
    </row>
    <row r="3164" spans="1:14" x14ac:dyDescent="0.2">
      <c r="A3164" s="246">
        <v>45133</v>
      </c>
      <c r="B3164" s="106" t="s">
        <v>541</v>
      </c>
      <c r="C3164" s="106">
        <v>6756.1</v>
      </c>
      <c r="D3164" s="203" t="s">
        <v>452</v>
      </c>
      <c r="E3164" s="203" t="s">
        <v>7140</v>
      </c>
      <c r="F3164" t="s">
        <v>2978</v>
      </c>
      <c r="G3164" s="230"/>
      <c r="H3164" s="293">
        <v>7</v>
      </c>
      <c r="I3164" s="203">
        <v>322</v>
      </c>
      <c r="J3164" s="293" t="s">
        <v>2937</v>
      </c>
      <c r="K3164" s="203">
        <v>386.4</v>
      </c>
      <c r="L3164" s="203" t="s">
        <v>459</v>
      </c>
      <c r="M3164" s="203" t="s">
        <v>7116</v>
      </c>
      <c r="N3164" t="s">
        <v>7117</v>
      </c>
    </row>
    <row r="3165" spans="1:14" x14ac:dyDescent="0.2">
      <c r="A3165" s="246">
        <v>45125</v>
      </c>
      <c r="B3165" s="106" t="s">
        <v>541</v>
      </c>
      <c r="C3165" s="106">
        <v>6637.1</v>
      </c>
      <c r="D3165" s="203" t="s">
        <v>452</v>
      </c>
      <c r="E3165" s="203" t="s">
        <v>7123</v>
      </c>
      <c r="F3165" t="s">
        <v>7124</v>
      </c>
      <c r="G3165" s="230"/>
      <c r="H3165" s="293">
        <v>8</v>
      </c>
      <c r="I3165" s="203">
        <v>615</v>
      </c>
      <c r="J3165" s="293" t="s">
        <v>2937</v>
      </c>
      <c r="K3165" s="203">
        <v>738</v>
      </c>
      <c r="L3165" s="203" t="s">
        <v>459</v>
      </c>
      <c r="M3165" s="203" t="s">
        <v>7116</v>
      </c>
      <c r="N3165" t="s">
        <v>7117</v>
      </c>
    </row>
    <row r="3166" spans="1:14" x14ac:dyDescent="0.2">
      <c r="A3166" s="246">
        <v>45138</v>
      </c>
      <c r="B3166" s="106" t="s">
        <v>541</v>
      </c>
      <c r="C3166" s="106">
        <v>6637.1</v>
      </c>
      <c r="D3166" s="203" t="s">
        <v>452</v>
      </c>
      <c r="E3166" s="203" t="s">
        <v>7143</v>
      </c>
      <c r="F3166" t="s">
        <v>3072</v>
      </c>
      <c r="G3166" s="230"/>
      <c r="H3166" s="293">
        <v>8</v>
      </c>
      <c r="I3166" s="203">
        <v>707</v>
      </c>
      <c r="J3166" s="293" t="s">
        <v>2937</v>
      </c>
      <c r="K3166" s="203">
        <v>848.4</v>
      </c>
      <c r="L3166" s="203" t="s">
        <v>459</v>
      </c>
      <c r="M3166" s="203" t="s">
        <v>7116</v>
      </c>
      <c r="N3166" t="s">
        <v>7117</v>
      </c>
    </row>
    <row r="3167" spans="1:14" x14ac:dyDescent="0.2">
      <c r="A3167" s="246">
        <v>45132</v>
      </c>
      <c r="B3167" s="106" t="s">
        <v>541</v>
      </c>
      <c r="C3167" s="106">
        <v>6637.1</v>
      </c>
      <c r="D3167" s="203" t="s">
        <v>452</v>
      </c>
      <c r="E3167" s="203" t="s">
        <v>7132</v>
      </c>
      <c r="F3167" t="s">
        <v>7133</v>
      </c>
      <c r="G3167" s="230"/>
      <c r="H3167" s="293">
        <v>8</v>
      </c>
      <c r="I3167" s="203">
        <v>310</v>
      </c>
      <c r="J3167" s="293" t="s">
        <v>2937</v>
      </c>
      <c r="K3167" s="203">
        <v>372</v>
      </c>
      <c r="L3167" s="203" t="s">
        <v>459</v>
      </c>
      <c r="M3167" s="203" t="s">
        <v>7116</v>
      </c>
      <c r="N3167" t="s">
        <v>7117</v>
      </c>
    </row>
    <row r="3168" spans="1:14" x14ac:dyDescent="0.2">
      <c r="A3168" s="246">
        <v>45134</v>
      </c>
      <c r="B3168" s="106" t="s">
        <v>541</v>
      </c>
      <c r="C3168" s="106">
        <v>6756.1</v>
      </c>
      <c r="D3168" s="203" t="s">
        <v>452</v>
      </c>
      <c r="E3168" s="203" t="s">
        <v>7140</v>
      </c>
      <c r="F3168" t="s">
        <v>2978</v>
      </c>
      <c r="G3168" s="230"/>
      <c r="H3168" s="293">
        <v>8</v>
      </c>
      <c r="I3168" s="203">
        <v>322</v>
      </c>
      <c r="J3168" s="293" t="s">
        <v>2937</v>
      </c>
      <c r="K3168" s="203">
        <v>386.4</v>
      </c>
      <c r="L3168" s="203" t="s">
        <v>459</v>
      </c>
      <c r="M3168" s="203" t="s">
        <v>7116</v>
      </c>
      <c r="N3168" t="s">
        <v>7117</v>
      </c>
    </row>
    <row r="3169" spans="1:14" x14ac:dyDescent="0.2">
      <c r="A3169" s="246">
        <v>45133</v>
      </c>
      <c r="B3169" s="106" t="s">
        <v>541</v>
      </c>
      <c r="C3169" s="106">
        <v>6637.1</v>
      </c>
      <c r="D3169" s="203" t="s">
        <v>452</v>
      </c>
      <c r="E3169" s="203" t="s">
        <v>7132</v>
      </c>
      <c r="F3169" t="s">
        <v>7133</v>
      </c>
      <c r="G3169" s="230"/>
      <c r="H3169" s="293">
        <v>8</v>
      </c>
      <c r="I3169" s="203">
        <v>310</v>
      </c>
      <c r="J3169" s="293" t="s">
        <v>2937</v>
      </c>
      <c r="K3169" s="203">
        <v>372</v>
      </c>
      <c r="L3169" s="203" t="s">
        <v>459</v>
      </c>
      <c r="M3169" s="203" t="s">
        <v>7116</v>
      </c>
      <c r="N3169" t="s">
        <v>7117</v>
      </c>
    </row>
    <row r="3170" spans="1:14" x14ac:dyDescent="0.2">
      <c r="A3170" s="246">
        <v>45126</v>
      </c>
      <c r="B3170" s="106" t="s">
        <v>541</v>
      </c>
      <c r="C3170" s="106">
        <v>6637.1</v>
      </c>
      <c r="D3170" s="203" t="s">
        <v>452</v>
      </c>
      <c r="E3170" s="203" t="s">
        <v>7123</v>
      </c>
      <c r="F3170" t="s">
        <v>7124</v>
      </c>
      <c r="G3170" s="230"/>
      <c r="H3170" s="293">
        <v>8</v>
      </c>
      <c r="I3170" s="203">
        <v>615</v>
      </c>
      <c r="J3170" s="293" t="s">
        <v>2937</v>
      </c>
      <c r="K3170" s="203">
        <v>738</v>
      </c>
      <c r="L3170" s="203" t="s">
        <v>459</v>
      </c>
      <c r="M3170" s="203" t="s">
        <v>7116</v>
      </c>
      <c r="N3170" t="s">
        <v>7117</v>
      </c>
    </row>
    <row r="3171" spans="1:14" x14ac:dyDescent="0.2">
      <c r="A3171" s="246">
        <v>45138</v>
      </c>
      <c r="B3171" s="106" t="s">
        <v>541</v>
      </c>
      <c r="C3171" s="106">
        <v>6637.1</v>
      </c>
      <c r="D3171" s="203" t="s">
        <v>452</v>
      </c>
      <c r="E3171" s="203" t="s">
        <v>7122</v>
      </c>
      <c r="F3171" t="s">
        <v>3044</v>
      </c>
      <c r="G3171" s="230"/>
      <c r="H3171" s="293">
        <v>8</v>
      </c>
      <c r="I3171" s="203">
        <v>499</v>
      </c>
      <c r="J3171" s="293" t="s">
        <v>2937</v>
      </c>
      <c r="K3171" s="203">
        <v>598.79999999999995</v>
      </c>
      <c r="L3171" s="203" t="s">
        <v>459</v>
      </c>
      <c r="M3171" s="203" t="s">
        <v>7116</v>
      </c>
      <c r="N3171" t="s">
        <v>7117</v>
      </c>
    </row>
    <row r="3172" spans="1:14" x14ac:dyDescent="0.2">
      <c r="A3172" s="246">
        <v>45110</v>
      </c>
      <c r="B3172" s="106" t="s">
        <v>541</v>
      </c>
      <c r="C3172" s="106">
        <v>6756.1</v>
      </c>
      <c r="D3172" s="203" t="s">
        <v>452</v>
      </c>
      <c r="E3172" s="203" t="s">
        <v>7149</v>
      </c>
      <c r="F3172" t="s">
        <v>7150</v>
      </c>
      <c r="G3172" s="230"/>
      <c r="H3172" s="293">
        <v>8</v>
      </c>
      <c r="I3172" s="203">
        <v>152</v>
      </c>
      <c r="J3172" s="293" t="s">
        <v>2937</v>
      </c>
      <c r="K3172" s="203">
        <v>182.4</v>
      </c>
      <c r="L3172" s="203" t="s">
        <v>459</v>
      </c>
      <c r="M3172" s="203" t="s">
        <v>7116</v>
      </c>
      <c r="N3172" t="s">
        <v>7117</v>
      </c>
    </row>
    <row r="3173" spans="1:14" x14ac:dyDescent="0.2">
      <c r="A3173" s="246">
        <v>45127</v>
      </c>
      <c r="B3173" s="106" t="s">
        <v>541</v>
      </c>
      <c r="C3173" s="106">
        <v>6637.1</v>
      </c>
      <c r="D3173" s="203" t="s">
        <v>452</v>
      </c>
      <c r="E3173" s="203" t="s">
        <v>7123</v>
      </c>
      <c r="F3173" t="s">
        <v>7124</v>
      </c>
      <c r="G3173" s="230"/>
      <c r="H3173" s="293">
        <v>8</v>
      </c>
      <c r="I3173" s="203">
        <v>615</v>
      </c>
      <c r="J3173" s="293" t="s">
        <v>2937</v>
      </c>
      <c r="K3173" s="203">
        <v>738</v>
      </c>
      <c r="L3173" s="203" t="s">
        <v>459</v>
      </c>
      <c r="M3173" s="203" t="s">
        <v>7116</v>
      </c>
      <c r="N3173" t="s">
        <v>7117</v>
      </c>
    </row>
    <row r="3174" spans="1:14" x14ac:dyDescent="0.2">
      <c r="A3174" s="246">
        <v>45124</v>
      </c>
      <c r="B3174" s="106" t="s">
        <v>541</v>
      </c>
      <c r="C3174" s="106">
        <v>6637.1</v>
      </c>
      <c r="D3174" s="203" t="s">
        <v>452</v>
      </c>
      <c r="E3174" s="203" t="s">
        <v>7132</v>
      </c>
      <c r="F3174" t="s">
        <v>7133</v>
      </c>
      <c r="G3174" s="230"/>
      <c r="H3174" s="293">
        <v>8</v>
      </c>
      <c r="I3174" s="203">
        <v>310</v>
      </c>
      <c r="J3174" s="293" t="s">
        <v>2937</v>
      </c>
      <c r="K3174" s="203">
        <v>372</v>
      </c>
      <c r="L3174" s="203" t="s">
        <v>459</v>
      </c>
      <c r="M3174" s="203" t="s">
        <v>7116</v>
      </c>
      <c r="N3174" t="s">
        <v>7117</v>
      </c>
    </row>
    <row r="3175" spans="1:14" x14ac:dyDescent="0.2">
      <c r="A3175" s="246">
        <v>45111</v>
      </c>
      <c r="B3175" s="106" t="s">
        <v>541</v>
      </c>
      <c r="C3175" s="106">
        <v>6756.1</v>
      </c>
      <c r="D3175" s="203" t="s">
        <v>452</v>
      </c>
      <c r="E3175" s="203" t="s">
        <v>7149</v>
      </c>
      <c r="F3175" t="s">
        <v>7150</v>
      </c>
      <c r="G3175" s="230"/>
      <c r="H3175" s="293">
        <v>8</v>
      </c>
      <c r="I3175" s="203">
        <v>152</v>
      </c>
      <c r="J3175" s="293" t="s">
        <v>2937</v>
      </c>
      <c r="K3175" s="203">
        <v>182.4</v>
      </c>
      <c r="L3175" s="203" t="s">
        <v>459</v>
      </c>
      <c r="M3175" s="203" t="s">
        <v>7116</v>
      </c>
      <c r="N3175" t="s">
        <v>7117</v>
      </c>
    </row>
    <row r="3176" spans="1:14" x14ac:dyDescent="0.2">
      <c r="A3176" s="246">
        <v>45128</v>
      </c>
      <c r="B3176" s="106" t="s">
        <v>541</v>
      </c>
      <c r="C3176" s="106">
        <v>6637.1</v>
      </c>
      <c r="D3176" s="203" t="s">
        <v>452</v>
      </c>
      <c r="E3176" s="203" t="s">
        <v>7123</v>
      </c>
      <c r="F3176" t="s">
        <v>7124</v>
      </c>
      <c r="G3176" s="230"/>
      <c r="H3176" s="293">
        <v>8</v>
      </c>
      <c r="I3176" s="203">
        <v>615</v>
      </c>
      <c r="J3176" s="293" t="s">
        <v>2937</v>
      </c>
      <c r="K3176" s="203">
        <v>738</v>
      </c>
      <c r="L3176" s="203" t="s">
        <v>459</v>
      </c>
      <c r="M3176" s="203" t="s">
        <v>7116</v>
      </c>
      <c r="N3176" t="s">
        <v>7117</v>
      </c>
    </row>
    <row r="3177" spans="1:14" x14ac:dyDescent="0.2">
      <c r="A3177" s="246">
        <v>45125</v>
      </c>
      <c r="B3177" s="106" t="s">
        <v>541</v>
      </c>
      <c r="C3177" s="106">
        <v>6637.1</v>
      </c>
      <c r="D3177" s="203" t="s">
        <v>452</v>
      </c>
      <c r="E3177" s="203" t="s">
        <v>7132</v>
      </c>
      <c r="F3177" t="s">
        <v>7133</v>
      </c>
      <c r="G3177" s="230"/>
      <c r="H3177" s="293">
        <v>4</v>
      </c>
      <c r="I3177" s="203">
        <v>310</v>
      </c>
      <c r="J3177" s="293" t="s">
        <v>2937</v>
      </c>
      <c r="K3177" s="203">
        <v>372</v>
      </c>
      <c r="L3177" s="203" t="s">
        <v>459</v>
      </c>
      <c r="M3177" s="203" t="s">
        <v>7116</v>
      </c>
      <c r="N3177" t="s">
        <v>7117</v>
      </c>
    </row>
    <row r="3178" spans="1:14" x14ac:dyDescent="0.2">
      <c r="A3178" s="246">
        <v>45120</v>
      </c>
      <c r="B3178" s="106" t="s">
        <v>541</v>
      </c>
      <c r="C3178" s="106">
        <v>6756.1</v>
      </c>
      <c r="D3178" s="203" t="s">
        <v>452</v>
      </c>
      <c r="E3178" s="203" t="s">
        <v>7149</v>
      </c>
      <c r="F3178" t="s">
        <v>7150</v>
      </c>
      <c r="G3178" s="230"/>
      <c r="H3178" s="293">
        <v>8</v>
      </c>
      <c r="I3178" s="203">
        <v>152</v>
      </c>
      <c r="J3178" s="293" t="s">
        <v>2937</v>
      </c>
      <c r="K3178" s="203">
        <v>182.4</v>
      </c>
      <c r="L3178" s="203" t="s">
        <v>459</v>
      </c>
      <c r="M3178" s="203" t="s">
        <v>7116</v>
      </c>
      <c r="N3178" t="s">
        <v>7117</v>
      </c>
    </row>
    <row r="3179" spans="1:14" x14ac:dyDescent="0.2">
      <c r="A3179" s="246">
        <v>45126</v>
      </c>
      <c r="B3179" s="106" t="s">
        <v>541</v>
      </c>
      <c r="C3179" s="106">
        <v>6637.1</v>
      </c>
      <c r="D3179" s="203" t="s">
        <v>452</v>
      </c>
      <c r="E3179" s="203" t="s">
        <v>7132</v>
      </c>
      <c r="F3179" t="s">
        <v>7133</v>
      </c>
      <c r="G3179" s="230"/>
      <c r="H3179" s="293">
        <v>8</v>
      </c>
      <c r="I3179" s="203">
        <v>310</v>
      </c>
      <c r="J3179" s="293" t="s">
        <v>2937</v>
      </c>
      <c r="K3179" s="203">
        <v>372</v>
      </c>
      <c r="L3179" s="203" t="s">
        <v>459</v>
      </c>
      <c r="M3179" s="203" t="s">
        <v>7116</v>
      </c>
      <c r="N3179" t="s">
        <v>7117</v>
      </c>
    </row>
    <row r="3180" spans="1:14" x14ac:dyDescent="0.2">
      <c r="A3180" s="246">
        <v>45121</v>
      </c>
      <c r="B3180" s="106" t="s">
        <v>541</v>
      </c>
      <c r="C3180" s="106">
        <v>6756.1</v>
      </c>
      <c r="D3180" s="203" t="s">
        <v>452</v>
      </c>
      <c r="E3180" s="203" t="s">
        <v>7149</v>
      </c>
      <c r="F3180" t="s">
        <v>7150</v>
      </c>
      <c r="G3180" s="230"/>
      <c r="H3180" s="293">
        <v>8</v>
      </c>
      <c r="I3180" s="203">
        <v>152</v>
      </c>
      <c r="J3180" s="293" t="s">
        <v>2937</v>
      </c>
      <c r="K3180" s="203">
        <v>182.4</v>
      </c>
      <c r="L3180" s="203" t="s">
        <v>459</v>
      </c>
      <c r="M3180" s="203" t="s">
        <v>7116</v>
      </c>
      <c r="N3180" t="s">
        <v>7117</v>
      </c>
    </row>
    <row r="3181" spans="1:14" x14ac:dyDescent="0.2">
      <c r="A3181" s="246">
        <v>45127</v>
      </c>
      <c r="B3181" s="106" t="s">
        <v>541</v>
      </c>
      <c r="C3181" s="106">
        <v>6637.1</v>
      </c>
      <c r="D3181" s="203" t="s">
        <v>452</v>
      </c>
      <c r="E3181" s="203" t="s">
        <v>7132</v>
      </c>
      <c r="F3181" t="s">
        <v>7133</v>
      </c>
      <c r="G3181" s="230"/>
      <c r="H3181" s="293">
        <v>8</v>
      </c>
      <c r="I3181" s="203">
        <v>310</v>
      </c>
      <c r="J3181" s="293" t="s">
        <v>2937</v>
      </c>
      <c r="K3181" s="203">
        <v>372</v>
      </c>
      <c r="L3181" s="203" t="s">
        <v>459</v>
      </c>
      <c r="M3181" s="203" t="s">
        <v>7116</v>
      </c>
      <c r="N3181" t="s">
        <v>7117</v>
      </c>
    </row>
    <row r="3182" spans="1:14" x14ac:dyDescent="0.2">
      <c r="A3182" s="246">
        <v>45128</v>
      </c>
      <c r="B3182" s="106" t="s">
        <v>541</v>
      </c>
      <c r="C3182" s="106">
        <v>6637.1</v>
      </c>
      <c r="D3182" s="203" t="s">
        <v>452</v>
      </c>
      <c r="E3182" s="203" t="s">
        <v>7132</v>
      </c>
      <c r="F3182" t="s">
        <v>7133</v>
      </c>
      <c r="G3182" s="230"/>
      <c r="H3182" s="293">
        <v>8</v>
      </c>
      <c r="I3182" s="203">
        <v>310</v>
      </c>
      <c r="J3182" s="293" t="s">
        <v>2937</v>
      </c>
      <c r="K3182" s="203">
        <v>372</v>
      </c>
      <c r="L3182" s="203" t="s">
        <v>459</v>
      </c>
      <c r="M3182" s="203" t="s">
        <v>7116</v>
      </c>
      <c r="N3182" t="s">
        <v>7117</v>
      </c>
    </row>
    <row r="3183" spans="1:14" x14ac:dyDescent="0.2">
      <c r="A3183" s="246">
        <v>45138</v>
      </c>
      <c r="B3183" s="106" t="s">
        <v>541</v>
      </c>
      <c r="C3183" s="106">
        <v>6637.1</v>
      </c>
      <c r="D3183" s="203" t="s">
        <v>452</v>
      </c>
      <c r="E3183" s="203" t="s">
        <v>7132</v>
      </c>
      <c r="F3183" t="s">
        <v>7133</v>
      </c>
      <c r="G3183" s="230"/>
      <c r="H3183" s="293">
        <v>8</v>
      </c>
      <c r="I3183" s="203">
        <v>310</v>
      </c>
      <c r="J3183" s="293" t="s">
        <v>2937</v>
      </c>
      <c r="K3183" s="203">
        <v>372</v>
      </c>
      <c r="L3183" s="203" t="s">
        <v>459</v>
      </c>
      <c r="M3183" s="203" t="s">
        <v>7116</v>
      </c>
      <c r="N3183" t="s">
        <v>7117</v>
      </c>
    </row>
    <row r="3184" spans="1:14" x14ac:dyDescent="0.2">
      <c r="A3184" s="246">
        <v>45131</v>
      </c>
      <c r="B3184" s="106" t="s">
        <v>541</v>
      </c>
      <c r="C3184" s="106">
        <v>6637.1</v>
      </c>
      <c r="D3184" s="203" t="s">
        <v>452</v>
      </c>
      <c r="E3184" s="203" t="s">
        <v>7151</v>
      </c>
      <c r="F3184" t="s">
        <v>7152</v>
      </c>
      <c r="G3184" s="230"/>
      <c r="H3184" s="293">
        <v>8</v>
      </c>
      <c r="I3184" s="203">
        <v>0</v>
      </c>
      <c r="J3184" s="293" t="s">
        <v>2937</v>
      </c>
      <c r="K3184" s="203">
        <v>326.39999999999998</v>
      </c>
      <c r="L3184" s="203" t="s">
        <v>459</v>
      </c>
      <c r="M3184" s="203" t="s">
        <v>7116</v>
      </c>
      <c r="N3184" t="s">
        <v>7117</v>
      </c>
    </row>
    <row r="3185" spans="1:14" x14ac:dyDescent="0.2">
      <c r="A3185" s="246">
        <v>45114</v>
      </c>
      <c r="B3185" s="106" t="s">
        <v>541</v>
      </c>
      <c r="C3185" s="106">
        <v>6637.1</v>
      </c>
      <c r="D3185" s="203" t="s">
        <v>452</v>
      </c>
      <c r="E3185" s="203" t="s">
        <v>7151</v>
      </c>
      <c r="F3185" t="s">
        <v>7152</v>
      </c>
      <c r="G3185" s="230"/>
      <c r="H3185" s="293">
        <v>5</v>
      </c>
      <c r="I3185" s="203">
        <v>0</v>
      </c>
      <c r="J3185" s="293" t="s">
        <v>2937</v>
      </c>
      <c r="K3185" s="203">
        <v>326.39999999999998</v>
      </c>
      <c r="L3185" s="203" t="s">
        <v>459</v>
      </c>
      <c r="M3185" s="203" t="s">
        <v>7116</v>
      </c>
      <c r="N3185" t="s">
        <v>7117</v>
      </c>
    </row>
    <row r="3186" spans="1:14" x14ac:dyDescent="0.2">
      <c r="A3186" s="246">
        <v>45132</v>
      </c>
      <c r="B3186" s="106" t="s">
        <v>541</v>
      </c>
      <c r="C3186" s="106">
        <v>6637.1</v>
      </c>
      <c r="D3186" s="203" t="s">
        <v>452</v>
      </c>
      <c r="E3186" s="203" t="s">
        <v>7151</v>
      </c>
      <c r="F3186" t="s">
        <v>7152</v>
      </c>
      <c r="G3186" s="230"/>
      <c r="H3186" s="293">
        <v>8</v>
      </c>
      <c r="I3186" s="203">
        <v>0</v>
      </c>
      <c r="J3186" s="293" t="s">
        <v>2937</v>
      </c>
      <c r="K3186" s="203">
        <v>326.39999999999998</v>
      </c>
      <c r="L3186" s="203" t="s">
        <v>459</v>
      </c>
      <c r="M3186" s="203" t="s">
        <v>7116</v>
      </c>
      <c r="N3186" t="s">
        <v>7117</v>
      </c>
    </row>
    <row r="3187" spans="1:14" x14ac:dyDescent="0.2">
      <c r="A3187" s="246">
        <v>45117</v>
      </c>
      <c r="B3187" s="106" t="s">
        <v>541</v>
      </c>
      <c r="C3187" s="106">
        <v>6637.1</v>
      </c>
      <c r="D3187" s="203" t="s">
        <v>452</v>
      </c>
      <c r="E3187" s="203" t="s">
        <v>7151</v>
      </c>
      <c r="F3187" t="s">
        <v>7152</v>
      </c>
      <c r="G3187" s="230"/>
      <c r="H3187" s="293">
        <v>4</v>
      </c>
      <c r="I3187" s="203">
        <v>0</v>
      </c>
      <c r="J3187" s="293" t="s">
        <v>2937</v>
      </c>
      <c r="K3187" s="203">
        <v>326.39999999999998</v>
      </c>
      <c r="L3187" s="203" t="s">
        <v>459</v>
      </c>
      <c r="M3187" s="203" t="s">
        <v>7116</v>
      </c>
      <c r="N3187" t="s">
        <v>7117</v>
      </c>
    </row>
    <row r="3188" spans="1:14" x14ac:dyDescent="0.2">
      <c r="A3188" s="246">
        <v>45131</v>
      </c>
      <c r="B3188" s="106" t="s">
        <v>541</v>
      </c>
      <c r="C3188" s="106">
        <v>6756.1</v>
      </c>
      <c r="D3188" s="203" t="s">
        <v>452</v>
      </c>
      <c r="E3188" s="203" t="s">
        <v>7149</v>
      </c>
      <c r="F3188" t="s">
        <v>7150</v>
      </c>
      <c r="G3188" s="230"/>
      <c r="H3188" s="293">
        <v>8</v>
      </c>
      <c r="I3188" s="203">
        <v>152</v>
      </c>
      <c r="J3188" s="293" t="s">
        <v>2937</v>
      </c>
      <c r="K3188" s="203">
        <v>182.4</v>
      </c>
      <c r="L3188" s="203" t="s">
        <v>459</v>
      </c>
      <c r="M3188" s="203" t="s">
        <v>7116</v>
      </c>
      <c r="N3188" t="s">
        <v>7117</v>
      </c>
    </row>
    <row r="3189" spans="1:14" x14ac:dyDescent="0.2">
      <c r="A3189" s="246">
        <v>45133</v>
      </c>
      <c r="B3189" s="106" t="s">
        <v>541</v>
      </c>
      <c r="C3189" s="106">
        <v>6637.1</v>
      </c>
      <c r="D3189" s="203" t="s">
        <v>452</v>
      </c>
      <c r="E3189" s="203" t="s">
        <v>7151</v>
      </c>
      <c r="F3189" t="s">
        <v>7152</v>
      </c>
      <c r="G3189" s="230"/>
      <c r="H3189" s="293">
        <v>8</v>
      </c>
      <c r="I3189" s="203">
        <v>0</v>
      </c>
      <c r="J3189" s="293" t="s">
        <v>2937</v>
      </c>
      <c r="K3189" s="203">
        <v>326.39999999999998</v>
      </c>
      <c r="L3189" s="203" t="s">
        <v>459</v>
      </c>
      <c r="M3189" s="203" t="s">
        <v>7116</v>
      </c>
      <c r="N3189" t="s">
        <v>7117</v>
      </c>
    </row>
    <row r="3190" spans="1:14" x14ac:dyDescent="0.2">
      <c r="A3190" s="246">
        <v>45134</v>
      </c>
      <c r="B3190" s="106" t="s">
        <v>541</v>
      </c>
      <c r="C3190" s="106">
        <v>6637.1</v>
      </c>
      <c r="D3190" s="203" t="s">
        <v>452</v>
      </c>
      <c r="E3190" s="203" t="s">
        <v>7151</v>
      </c>
      <c r="F3190" t="s">
        <v>7152</v>
      </c>
      <c r="G3190" s="230"/>
      <c r="H3190" s="293">
        <v>8</v>
      </c>
      <c r="I3190" s="203">
        <v>0</v>
      </c>
      <c r="J3190" s="293" t="s">
        <v>2937</v>
      </c>
      <c r="K3190" s="203">
        <v>326.39999999999998</v>
      </c>
      <c r="L3190" s="203" t="s">
        <v>459</v>
      </c>
      <c r="M3190" s="203" t="s">
        <v>7116</v>
      </c>
      <c r="N3190" t="s">
        <v>7117</v>
      </c>
    </row>
    <row r="3191" spans="1:14" x14ac:dyDescent="0.2">
      <c r="A3191" s="246">
        <v>45118</v>
      </c>
      <c r="B3191" s="106" t="s">
        <v>541</v>
      </c>
      <c r="C3191" s="106">
        <v>6637.1</v>
      </c>
      <c r="D3191" s="203" t="s">
        <v>452</v>
      </c>
      <c r="E3191" s="203" t="s">
        <v>7151</v>
      </c>
      <c r="F3191" t="s">
        <v>7152</v>
      </c>
      <c r="G3191" s="230"/>
      <c r="H3191" s="293">
        <v>8</v>
      </c>
      <c r="I3191" s="203">
        <v>0</v>
      </c>
      <c r="J3191" s="293" t="s">
        <v>2937</v>
      </c>
      <c r="K3191" s="203">
        <v>326.39999999999998</v>
      </c>
      <c r="L3191" s="203" t="s">
        <v>459</v>
      </c>
      <c r="M3191" s="203" t="s">
        <v>7116</v>
      </c>
      <c r="N3191" t="s">
        <v>7117</v>
      </c>
    </row>
    <row r="3192" spans="1:14" x14ac:dyDescent="0.2">
      <c r="A3192" s="246">
        <v>45138</v>
      </c>
      <c r="B3192" s="106" t="s">
        <v>541</v>
      </c>
      <c r="C3192" s="106">
        <v>6637.1</v>
      </c>
      <c r="D3192" s="203" t="s">
        <v>452</v>
      </c>
      <c r="E3192" s="203" t="s">
        <v>7151</v>
      </c>
      <c r="F3192" t="s">
        <v>7152</v>
      </c>
      <c r="G3192" s="230"/>
      <c r="H3192" s="293">
        <v>8</v>
      </c>
      <c r="I3192" s="203">
        <v>0</v>
      </c>
      <c r="J3192" s="293" t="s">
        <v>2937</v>
      </c>
      <c r="K3192" s="203">
        <v>326.39999999999998</v>
      </c>
      <c r="L3192" s="203" t="s">
        <v>459</v>
      </c>
      <c r="M3192" s="203" t="s">
        <v>7116</v>
      </c>
      <c r="N3192" t="s">
        <v>7117</v>
      </c>
    </row>
    <row r="3193" spans="1:14" x14ac:dyDescent="0.2">
      <c r="A3193" s="246">
        <v>45132</v>
      </c>
      <c r="B3193" s="106" t="s">
        <v>541</v>
      </c>
      <c r="C3193" s="106">
        <v>6756.1</v>
      </c>
      <c r="D3193" s="203" t="s">
        <v>452</v>
      </c>
      <c r="E3193" s="203" t="s">
        <v>7149</v>
      </c>
      <c r="F3193" t="s">
        <v>7150</v>
      </c>
      <c r="G3193" s="230"/>
      <c r="H3193" s="293">
        <v>8</v>
      </c>
      <c r="I3193" s="203">
        <v>152</v>
      </c>
      <c r="J3193" s="293" t="s">
        <v>2937</v>
      </c>
      <c r="K3193" s="203">
        <v>182.4</v>
      </c>
      <c r="L3193" s="203" t="s">
        <v>459</v>
      </c>
      <c r="M3193" s="203" t="s">
        <v>7116</v>
      </c>
      <c r="N3193" t="s">
        <v>7117</v>
      </c>
    </row>
    <row r="3194" spans="1:14" x14ac:dyDescent="0.2">
      <c r="A3194" s="246">
        <v>45119</v>
      </c>
      <c r="B3194" s="106" t="s">
        <v>541</v>
      </c>
      <c r="C3194" s="106">
        <v>6637.1</v>
      </c>
      <c r="D3194" s="203" t="s">
        <v>452</v>
      </c>
      <c r="E3194" s="203" t="s">
        <v>7151</v>
      </c>
      <c r="F3194" t="s">
        <v>7152</v>
      </c>
      <c r="G3194" s="230"/>
      <c r="H3194" s="293">
        <v>8</v>
      </c>
      <c r="I3194" s="203">
        <v>0</v>
      </c>
      <c r="J3194" s="293" t="s">
        <v>2937</v>
      </c>
      <c r="K3194" s="203">
        <v>326.39999999999998</v>
      </c>
      <c r="L3194" s="203" t="s">
        <v>459</v>
      </c>
      <c r="M3194" s="203" t="s">
        <v>7116</v>
      </c>
      <c r="N3194" t="s">
        <v>7117</v>
      </c>
    </row>
    <row r="3195" spans="1:14" x14ac:dyDescent="0.2">
      <c r="A3195" s="246">
        <v>45120</v>
      </c>
      <c r="B3195" s="106" t="s">
        <v>541</v>
      </c>
      <c r="C3195" s="106">
        <v>6637.1</v>
      </c>
      <c r="D3195" s="203" t="s">
        <v>452</v>
      </c>
      <c r="E3195" s="203" t="s">
        <v>7151</v>
      </c>
      <c r="F3195" t="s">
        <v>7152</v>
      </c>
      <c r="G3195" s="230"/>
      <c r="H3195" s="293">
        <v>8</v>
      </c>
      <c r="I3195" s="203">
        <v>0</v>
      </c>
      <c r="J3195" s="293" t="s">
        <v>2937</v>
      </c>
      <c r="K3195" s="203">
        <v>326.39999999999998</v>
      </c>
      <c r="L3195" s="203" t="s">
        <v>459</v>
      </c>
      <c r="M3195" s="203" t="s">
        <v>7116</v>
      </c>
      <c r="N3195" t="s">
        <v>7117</v>
      </c>
    </row>
    <row r="3196" spans="1:14" x14ac:dyDescent="0.2">
      <c r="A3196" s="246">
        <v>45124</v>
      </c>
      <c r="B3196" s="106" t="s">
        <v>541</v>
      </c>
      <c r="C3196" s="106">
        <v>6637.1</v>
      </c>
      <c r="D3196" s="203" t="s">
        <v>452</v>
      </c>
      <c r="E3196" s="203" t="s">
        <v>7151</v>
      </c>
      <c r="F3196" t="s">
        <v>7152</v>
      </c>
      <c r="G3196" s="230"/>
      <c r="H3196" s="293">
        <v>8</v>
      </c>
      <c r="I3196" s="203">
        <v>0</v>
      </c>
      <c r="J3196" s="293" t="s">
        <v>2937</v>
      </c>
      <c r="K3196" s="203">
        <v>326.39999999999998</v>
      </c>
      <c r="L3196" s="203" t="s">
        <v>459</v>
      </c>
      <c r="M3196" s="203" t="s">
        <v>7116</v>
      </c>
      <c r="N3196" t="s">
        <v>7117</v>
      </c>
    </row>
    <row r="3197" spans="1:14" x14ac:dyDescent="0.2">
      <c r="A3197" s="246">
        <v>45121</v>
      </c>
      <c r="B3197" s="106" t="s">
        <v>541</v>
      </c>
      <c r="C3197" s="106">
        <v>6637.1</v>
      </c>
      <c r="D3197" s="203" t="s">
        <v>452</v>
      </c>
      <c r="E3197" s="203" t="s">
        <v>7151</v>
      </c>
      <c r="F3197" t="s">
        <v>7152</v>
      </c>
      <c r="G3197" s="230"/>
      <c r="H3197" s="293">
        <v>8</v>
      </c>
      <c r="I3197" s="203">
        <v>0</v>
      </c>
      <c r="J3197" s="293" t="s">
        <v>2937</v>
      </c>
      <c r="K3197" s="203">
        <v>326.39999999999998</v>
      </c>
      <c r="L3197" s="203" t="s">
        <v>459</v>
      </c>
      <c r="M3197" s="203" t="s">
        <v>7116</v>
      </c>
      <c r="N3197" t="s">
        <v>7117</v>
      </c>
    </row>
    <row r="3198" spans="1:14" x14ac:dyDescent="0.2">
      <c r="A3198" s="246">
        <v>45125</v>
      </c>
      <c r="B3198" s="106" t="s">
        <v>541</v>
      </c>
      <c r="C3198" s="106">
        <v>6637.1</v>
      </c>
      <c r="D3198" s="203" t="s">
        <v>452</v>
      </c>
      <c r="E3198" s="203" t="s">
        <v>7151</v>
      </c>
      <c r="F3198" t="s">
        <v>7152</v>
      </c>
      <c r="G3198" s="230"/>
      <c r="H3198" s="293">
        <v>8</v>
      </c>
      <c r="I3198" s="203">
        <v>0</v>
      </c>
      <c r="J3198" s="293" t="s">
        <v>2937</v>
      </c>
      <c r="K3198" s="203">
        <v>326.39999999999998</v>
      </c>
      <c r="L3198" s="203" t="s">
        <v>459</v>
      </c>
      <c r="M3198" s="203" t="s">
        <v>7116</v>
      </c>
      <c r="N3198" t="s">
        <v>7117</v>
      </c>
    </row>
    <row r="3199" spans="1:14" x14ac:dyDescent="0.2">
      <c r="A3199" s="246">
        <v>45126</v>
      </c>
      <c r="B3199" s="106" t="s">
        <v>541</v>
      </c>
      <c r="C3199" s="106">
        <v>6637.1</v>
      </c>
      <c r="D3199" s="203" t="s">
        <v>452</v>
      </c>
      <c r="E3199" s="203" t="s">
        <v>7151</v>
      </c>
      <c r="F3199" t="s">
        <v>7152</v>
      </c>
      <c r="G3199" s="230"/>
      <c r="H3199" s="293">
        <v>8</v>
      </c>
      <c r="I3199" s="203">
        <v>0</v>
      </c>
      <c r="J3199" s="293" t="s">
        <v>2937</v>
      </c>
      <c r="K3199" s="203">
        <v>326.39999999999998</v>
      </c>
      <c r="L3199" s="203" t="s">
        <v>459</v>
      </c>
      <c r="M3199" s="203" t="s">
        <v>7116</v>
      </c>
      <c r="N3199" t="s">
        <v>7117</v>
      </c>
    </row>
    <row r="3200" spans="1:14" x14ac:dyDescent="0.2">
      <c r="A3200" s="246">
        <v>45127</v>
      </c>
      <c r="B3200" s="106" t="s">
        <v>541</v>
      </c>
      <c r="C3200" s="106">
        <v>6637.1</v>
      </c>
      <c r="D3200" s="203" t="s">
        <v>452</v>
      </c>
      <c r="E3200" s="203" t="s">
        <v>7151</v>
      </c>
      <c r="F3200" t="s">
        <v>7152</v>
      </c>
      <c r="G3200" s="230"/>
      <c r="H3200" s="293">
        <v>8</v>
      </c>
      <c r="I3200" s="203">
        <v>0</v>
      </c>
      <c r="J3200" s="293" t="s">
        <v>2937</v>
      </c>
      <c r="K3200" s="203">
        <v>326.39999999999998</v>
      </c>
      <c r="L3200" s="203" t="s">
        <v>459</v>
      </c>
      <c r="M3200" s="203" t="s">
        <v>7116</v>
      </c>
      <c r="N3200" t="s">
        <v>7117</v>
      </c>
    </row>
    <row r="3201" spans="1:14" x14ac:dyDescent="0.2">
      <c r="A3201" s="246">
        <v>45128</v>
      </c>
      <c r="B3201" s="106" t="s">
        <v>541</v>
      </c>
      <c r="C3201" s="106">
        <v>6637.1</v>
      </c>
      <c r="D3201" s="203" t="s">
        <v>452</v>
      </c>
      <c r="E3201" s="203" t="s">
        <v>7151</v>
      </c>
      <c r="F3201" t="s">
        <v>7152</v>
      </c>
      <c r="G3201" s="230"/>
      <c r="H3201" s="293">
        <v>8</v>
      </c>
      <c r="I3201" s="203">
        <v>0</v>
      </c>
      <c r="J3201" s="293" t="s">
        <v>2937</v>
      </c>
      <c r="K3201" s="203">
        <v>326.39999999999998</v>
      </c>
      <c r="L3201" s="203" t="s">
        <v>459</v>
      </c>
      <c r="M3201" s="203" t="s">
        <v>7116</v>
      </c>
      <c r="N3201" t="s">
        <v>7117</v>
      </c>
    </row>
    <row r="3202" spans="1:14" x14ac:dyDescent="0.2">
      <c r="A3202" s="246">
        <v>45133</v>
      </c>
      <c r="B3202" s="106" t="s">
        <v>541</v>
      </c>
      <c r="C3202" s="106">
        <v>6756.1</v>
      </c>
      <c r="D3202" s="203" t="s">
        <v>452</v>
      </c>
      <c r="E3202" s="203" t="s">
        <v>7149</v>
      </c>
      <c r="F3202" t="s">
        <v>7150</v>
      </c>
      <c r="G3202" s="230"/>
      <c r="H3202" s="293">
        <v>8</v>
      </c>
      <c r="I3202" s="203">
        <v>152</v>
      </c>
      <c r="J3202" s="293" t="s">
        <v>2937</v>
      </c>
      <c r="K3202" s="203">
        <v>182.4</v>
      </c>
      <c r="L3202" s="203" t="s">
        <v>459</v>
      </c>
      <c r="M3202" s="203" t="s">
        <v>7116</v>
      </c>
      <c r="N3202" t="s">
        <v>7117</v>
      </c>
    </row>
    <row r="3203" spans="1:14" x14ac:dyDescent="0.2">
      <c r="A3203" s="246">
        <v>45134</v>
      </c>
      <c r="B3203" s="106" t="s">
        <v>541</v>
      </c>
      <c r="C3203" s="106">
        <v>6756.1</v>
      </c>
      <c r="D3203" s="203" t="s">
        <v>452</v>
      </c>
      <c r="E3203" s="203" t="s">
        <v>7149</v>
      </c>
      <c r="F3203" t="s">
        <v>7150</v>
      </c>
      <c r="G3203" s="230"/>
      <c r="H3203" s="293">
        <v>8</v>
      </c>
      <c r="I3203" s="203">
        <v>152</v>
      </c>
      <c r="J3203" s="293" t="s">
        <v>2937</v>
      </c>
      <c r="K3203" s="203">
        <v>182.4</v>
      </c>
      <c r="L3203" s="203" t="s">
        <v>459</v>
      </c>
      <c r="M3203" s="203" t="s">
        <v>7116</v>
      </c>
      <c r="N3203" t="s">
        <v>7117</v>
      </c>
    </row>
    <row r="3204" spans="1:14" x14ac:dyDescent="0.2">
      <c r="A3204" s="246">
        <v>45124</v>
      </c>
      <c r="B3204" s="106" t="s">
        <v>541</v>
      </c>
      <c r="C3204" s="106">
        <v>6756.1</v>
      </c>
      <c r="D3204" s="203" t="s">
        <v>452</v>
      </c>
      <c r="E3204" s="203" t="s">
        <v>7149</v>
      </c>
      <c r="F3204" t="s">
        <v>7150</v>
      </c>
      <c r="G3204" s="230"/>
      <c r="H3204" s="293">
        <v>2</v>
      </c>
      <c r="I3204" s="203">
        <v>152</v>
      </c>
      <c r="J3204" s="293" t="s">
        <v>2937</v>
      </c>
      <c r="K3204" s="203">
        <v>182.4</v>
      </c>
      <c r="L3204" s="203" t="s">
        <v>459</v>
      </c>
      <c r="M3204" s="203" t="s">
        <v>7116</v>
      </c>
      <c r="N3204" t="s">
        <v>7117</v>
      </c>
    </row>
    <row r="3205" spans="1:14" x14ac:dyDescent="0.2">
      <c r="A3205" s="246">
        <v>45125</v>
      </c>
      <c r="B3205" s="106" t="s">
        <v>541</v>
      </c>
      <c r="C3205" s="106">
        <v>6756.1</v>
      </c>
      <c r="D3205" s="203" t="s">
        <v>452</v>
      </c>
      <c r="E3205" s="203" t="s">
        <v>7149</v>
      </c>
      <c r="F3205" t="s">
        <v>7150</v>
      </c>
      <c r="G3205" s="230"/>
      <c r="H3205" s="293">
        <v>8</v>
      </c>
      <c r="I3205" s="203">
        <v>152</v>
      </c>
      <c r="J3205" s="293" t="s">
        <v>2937</v>
      </c>
      <c r="K3205" s="203">
        <v>182.4</v>
      </c>
      <c r="L3205" s="203" t="s">
        <v>459</v>
      </c>
      <c r="M3205" s="203" t="s">
        <v>7116</v>
      </c>
      <c r="N3205" t="s">
        <v>7117</v>
      </c>
    </row>
    <row r="3206" spans="1:14" x14ac:dyDescent="0.2">
      <c r="A3206" s="246">
        <v>45126</v>
      </c>
      <c r="B3206" s="106" t="s">
        <v>541</v>
      </c>
      <c r="C3206" s="106">
        <v>6756.1</v>
      </c>
      <c r="D3206" s="203" t="s">
        <v>452</v>
      </c>
      <c r="E3206" s="203" t="s">
        <v>7149</v>
      </c>
      <c r="F3206" t="s">
        <v>7150</v>
      </c>
      <c r="G3206" s="230"/>
      <c r="H3206" s="293">
        <v>8</v>
      </c>
      <c r="I3206" s="203">
        <v>152</v>
      </c>
      <c r="J3206" s="293" t="s">
        <v>2937</v>
      </c>
      <c r="K3206" s="203">
        <v>182.4</v>
      </c>
      <c r="L3206" s="203" t="s">
        <v>459</v>
      </c>
      <c r="M3206" s="203" t="s">
        <v>7116</v>
      </c>
      <c r="N3206" t="s">
        <v>7117</v>
      </c>
    </row>
    <row r="3207" spans="1:14" x14ac:dyDescent="0.2">
      <c r="A3207" s="246">
        <v>45127</v>
      </c>
      <c r="B3207" s="106" t="s">
        <v>541</v>
      </c>
      <c r="C3207" s="106">
        <v>6756.1</v>
      </c>
      <c r="D3207" s="203" t="s">
        <v>452</v>
      </c>
      <c r="E3207" s="203" t="s">
        <v>7149</v>
      </c>
      <c r="F3207" t="s">
        <v>7150</v>
      </c>
      <c r="G3207" s="230"/>
      <c r="H3207" s="293">
        <v>8</v>
      </c>
      <c r="I3207" s="203">
        <v>152</v>
      </c>
      <c r="J3207" s="293" t="s">
        <v>2937</v>
      </c>
      <c r="K3207" s="203">
        <v>182.4</v>
      </c>
      <c r="L3207" s="203" t="s">
        <v>459</v>
      </c>
      <c r="M3207" s="203" t="s">
        <v>7116</v>
      </c>
      <c r="N3207" t="s">
        <v>7117</v>
      </c>
    </row>
    <row r="3208" spans="1:14" x14ac:dyDescent="0.2">
      <c r="A3208" s="246">
        <v>45128</v>
      </c>
      <c r="B3208" s="106" t="s">
        <v>541</v>
      </c>
      <c r="C3208" s="106">
        <v>6756.1</v>
      </c>
      <c r="D3208" s="203" t="s">
        <v>452</v>
      </c>
      <c r="E3208" s="203" t="s">
        <v>7149</v>
      </c>
      <c r="F3208" t="s">
        <v>7150</v>
      </c>
      <c r="G3208" s="230"/>
      <c r="H3208" s="293">
        <v>8</v>
      </c>
      <c r="I3208" s="203">
        <v>152</v>
      </c>
      <c r="J3208" s="293" t="s">
        <v>2937</v>
      </c>
      <c r="K3208" s="203">
        <v>182.4</v>
      </c>
      <c r="L3208" s="203" t="s">
        <v>459</v>
      </c>
      <c r="M3208" s="203" t="s">
        <v>7116</v>
      </c>
      <c r="N3208" t="s">
        <v>7117</v>
      </c>
    </row>
    <row r="3209" spans="1:14" x14ac:dyDescent="0.2">
      <c r="A3209" s="246">
        <v>45138</v>
      </c>
      <c r="B3209" s="106" t="s">
        <v>541</v>
      </c>
      <c r="C3209" s="106">
        <v>6756.1</v>
      </c>
      <c r="D3209" s="203" t="s">
        <v>452</v>
      </c>
      <c r="E3209" s="203" t="s">
        <v>7149</v>
      </c>
      <c r="F3209" t="s">
        <v>7150</v>
      </c>
      <c r="G3209" s="230"/>
      <c r="H3209" s="293">
        <v>8</v>
      </c>
      <c r="I3209" s="203">
        <v>152</v>
      </c>
      <c r="J3209" s="293" t="s">
        <v>2937</v>
      </c>
      <c r="K3209" s="203">
        <v>182.4</v>
      </c>
      <c r="L3209" s="203" t="s">
        <v>459</v>
      </c>
      <c r="M3209" s="203" t="s">
        <v>7116</v>
      </c>
      <c r="N3209" t="s">
        <v>7117</v>
      </c>
    </row>
    <row r="3210" spans="1:14" x14ac:dyDescent="0.2">
      <c r="A3210" s="246">
        <v>45117</v>
      </c>
      <c r="B3210" s="106" t="s">
        <v>541</v>
      </c>
      <c r="C3210" s="106">
        <v>6637.1</v>
      </c>
      <c r="D3210" s="203" t="s">
        <v>452</v>
      </c>
      <c r="E3210" s="203" t="s">
        <v>7123</v>
      </c>
      <c r="F3210" t="s">
        <v>7124</v>
      </c>
      <c r="G3210" s="230"/>
      <c r="H3210" s="293">
        <v>8</v>
      </c>
      <c r="I3210" s="203">
        <v>615</v>
      </c>
      <c r="J3210" s="293" t="s">
        <v>2937</v>
      </c>
      <c r="K3210" s="203">
        <v>738</v>
      </c>
      <c r="L3210" s="203" t="s">
        <v>459</v>
      </c>
      <c r="M3210" s="203" t="s">
        <v>7116</v>
      </c>
      <c r="N3210" t="s">
        <v>7117</v>
      </c>
    </row>
    <row r="3211" spans="1:14" x14ac:dyDescent="0.2">
      <c r="A3211" s="246">
        <v>45118</v>
      </c>
      <c r="B3211" s="106" t="s">
        <v>541</v>
      </c>
      <c r="C3211" s="106">
        <v>6637.1</v>
      </c>
      <c r="D3211" s="203" t="s">
        <v>452</v>
      </c>
      <c r="E3211" s="203" t="s">
        <v>7123</v>
      </c>
      <c r="F3211" t="s">
        <v>7124</v>
      </c>
      <c r="G3211" s="230"/>
      <c r="H3211" s="293">
        <v>8</v>
      </c>
      <c r="I3211" s="203">
        <v>615</v>
      </c>
      <c r="J3211" s="293" t="s">
        <v>2937</v>
      </c>
      <c r="K3211" s="203">
        <v>738</v>
      </c>
      <c r="L3211" s="203" t="s">
        <v>459</v>
      </c>
      <c r="M3211" s="203" t="s">
        <v>7116</v>
      </c>
      <c r="N3211" t="s">
        <v>7117</v>
      </c>
    </row>
    <row r="3212" spans="1:14" x14ac:dyDescent="0.2">
      <c r="A3212" s="246">
        <v>45119</v>
      </c>
      <c r="B3212" s="106" t="s">
        <v>541</v>
      </c>
      <c r="C3212" s="106">
        <v>6637.1</v>
      </c>
      <c r="D3212" s="203" t="s">
        <v>452</v>
      </c>
      <c r="E3212" s="203" t="s">
        <v>7123</v>
      </c>
      <c r="F3212" t="s">
        <v>7124</v>
      </c>
      <c r="G3212" s="230"/>
      <c r="H3212" s="293">
        <v>8</v>
      </c>
      <c r="I3212" s="203">
        <v>615</v>
      </c>
      <c r="J3212" s="293" t="s">
        <v>2937</v>
      </c>
      <c r="K3212" s="203">
        <v>738</v>
      </c>
      <c r="L3212" s="203" t="s">
        <v>459</v>
      </c>
      <c r="M3212" s="203" t="s">
        <v>7116</v>
      </c>
      <c r="N3212" t="s">
        <v>7117</v>
      </c>
    </row>
    <row r="3213" spans="1:14" x14ac:dyDescent="0.2">
      <c r="A3213" s="246">
        <v>45120</v>
      </c>
      <c r="B3213" s="106" t="s">
        <v>541</v>
      </c>
      <c r="C3213" s="106">
        <v>6637.1</v>
      </c>
      <c r="D3213" s="203" t="s">
        <v>452</v>
      </c>
      <c r="E3213" s="203" t="s">
        <v>7123</v>
      </c>
      <c r="F3213" t="s">
        <v>7124</v>
      </c>
      <c r="G3213" s="230"/>
      <c r="H3213" s="293">
        <v>8</v>
      </c>
      <c r="I3213" s="203">
        <v>615</v>
      </c>
      <c r="J3213" s="293" t="s">
        <v>2937</v>
      </c>
      <c r="K3213" s="203">
        <v>738</v>
      </c>
      <c r="L3213" s="203" t="s">
        <v>459</v>
      </c>
      <c r="M3213" s="203" t="s">
        <v>7116</v>
      </c>
      <c r="N3213" t="s">
        <v>7117</v>
      </c>
    </row>
    <row r="3214" spans="1:14" x14ac:dyDescent="0.2">
      <c r="A3214" s="246">
        <v>45121</v>
      </c>
      <c r="B3214" s="106" t="s">
        <v>541</v>
      </c>
      <c r="C3214" s="106">
        <v>6637.1</v>
      </c>
      <c r="D3214" s="203" t="s">
        <v>452</v>
      </c>
      <c r="E3214" s="203" t="s">
        <v>7123</v>
      </c>
      <c r="F3214" t="s">
        <v>7124</v>
      </c>
      <c r="G3214" s="230"/>
      <c r="H3214" s="293">
        <v>8</v>
      </c>
      <c r="I3214" s="203">
        <v>615</v>
      </c>
      <c r="J3214" s="293" t="s">
        <v>2937</v>
      </c>
      <c r="K3214" s="203">
        <v>738</v>
      </c>
      <c r="L3214" s="203" t="s">
        <v>459</v>
      </c>
      <c r="M3214" s="203" t="s">
        <v>7116</v>
      </c>
      <c r="N3214" t="s">
        <v>7117</v>
      </c>
    </row>
    <row r="3215" spans="1:14" x14ac:dyDescent="0.2">
      <c r="A3215" s="246">
        <v>45110</v>
      </c>
      <c r="B3215" s="106" t="s">
        <v>541</v>
      </c>
      <c r="C3215" s="106">
        <v>6637.1</v>
      </c>
      <c r="D3215" s="203" t="s">
        <v>452</v>
      </c>
      <c r="E3215" s="203" t="s">
        <v>7123</v>
      </c>
      <c r="F3215" t="s">
        <v>7124</v>
      </c>
      <c r="G3215" s="230"/>
      <c r="H3215" s="293">
        <v>8</v>
      </c>
      <c r="I3215" s="203">
        <v>615</v>
      </c>
      <c r="J3215" s="293" t="s">
        <v>2937</v>
      </c>
      <c r="K3215" s="203">
        <v>738</v>
      </c>
      <c r="L3215" s="203" t="s">
        <v>459</v>
      </c>
      <c r="M3215" s="203" t="s">
        <v>7116</v>
      </c>
      <c r="N3215" t="s">
        <v>7117</v>
      </c>
    </row>
    <row r="3216" spans="1:14" x14ac:dyDescent="0.2">
      <c r="A3216" s="246">
        <v>45111</v>
      </c>
      <c r="B3216" s="106" t="s">
        <v>541</v>
      </c>
      <c r="C3216" s="106">
        <v>6637.1</v>
      </c>
      <c r="D3216" s="203" t="s">
        <v>452</v>
      </c>
      <c r="E3216" s="203" t="s">
        <v>7123</v>
      </c>
      <c r="F3216" t="s">
        <v>7124</v>
      </c>
      <c r="G3216" s="230"/>
      <c r="H3216" s="293">
        <v>8</v>
      </c>
      <c r="I3216" s="203">
        <v>615</v>
      </c>
      <c r="J3216" s="293" t="s">
        <v>2937</v>
      </c>
      <c r="K3216" s="203">
        <v>738</v>
      </c>
      <c r="L3216" s="203" t="s">
        <v>459</v>
      </c>
      <c r="M3216" s="203" t="s">
        <v>7116</v>
      </c>
      <c r="N3216" t="s">
        <v>7117</v>
      </c>
    </row>
    <row r="3217" spans="1:14" x14ac:dyDescent="0.2">
      <c r="A3217" s="246">
        <v>45112</v>
      </c>
      <c r="B3217" s="295" t="s">
        <v>541</v>
      </c>
      <c r="C3217" s="58">
        <v>6637.1</v>
      </c>
      <c r="D3217" s="203" t="s">
        <v>452</v>
      </c>
      <c r="E3217" s="203" t="s">
        <v>7123</v>
      </c>
      <c r="F3217" t="s">
        <v>7124</v>
      </c>
      <c r="G3217" s="230"/>
      <c r="H3217" s="293">
        <v>8</v>
      </c>
      <c r="I3217" s="203">
        <v>615</v>
      </c>
      <c r="J3217" s="293" t="s">
        <v>2937</v>
      </c>
      <c r="K3217" s="203">
        <v>738</v>
      </c>
      <c r="L3217" s="203" t="s">
        <v>459</v>
      </c>
      <c r="M3217" s="203" t="s">
        <v>7116</v>
      </c>
      <c r="N3217" t="s">
        <v>7117</v>
      </c>
    </row>
    <row r="3218" spans="1:14" x14ac:dyDescent="0.2">
      <c r="A3218" s="246">
        <v>45113</v>
      </c>
      <c r="B3218" s="295" t="s">
        <v>541</v>
      </c>
      <c r="C3218" s="58">
        <v>6637.1</v>
      </c>
      <c r="D3218" s="203" t="s">
        <v>452</v>
      </c>
      <c r="E3218" s="203" t="s">
        <v>7123</v>
      </c>
      <c r="F3218" t="s">
        <v>7124</v>
      </c>
      <c r="G3218" s="230"/>
      <c r="H3218" s="293">
        <v>8</v>
      </c>
      <c r="I3218" s="203">
        <v>615</v>
      </c>
      <c r="J3218" s="293" t="s">
        <v>2937</v>
      </c>
      <c r="K3218" s="203">
        <v>738</v>
      </c>
      <c r="L3218" s="203" t="s">
        <v>459</v>
      </c>
      <c r="M3218" s="203" t="s">
        <v>7116</v>
      </c>
      <c r="N3218" t="s">
        <v>7117</v>
      </c>
    </row>
    <row r="3219" spans="1:14" x14ac:dyDescent="0.2">
      <c r="A3219" s="246">
        <v>45114</v>
      </c>
      <c r="B3219" s="295" t="s">
        <v>541</v>
      </c>
      <c r="C3219" s="58">
        <v>6637.1</v>
      </c>
      <c r="D3219" s="203" t="s">
        <v>452</v>
      </c>
      <c r="E3219" s="203" t="s">
        <v>7123</v>
      </c>
      <c r="F3219" t="s">
        <v>7124</v>
      </c>
      <c r="G3219" s="230"/>
      <c r="H3219" s="293">
        <v>8</v>
      </c>
      <c r="I3219" s="203">
        <v>615</v>
      </c>
      <c r="J3219" s="293" t="s">
        <v>2937</v>
      </c>
      <c r="K3219" s="203">
        <v>738</v>
      </c>
      <c r="L3219" s="203" t="s">
        <v>459</v>
      </c>
      <c r="M3219" s="203" t="s">
        <v>7116</v>
      </c>
      <c r="N3219" t="s">
        <v>7117</v>
      </c>
    </row>
    <row r="3220" spans="1:14" x14ac:dyDescent="0.2">
      <c r="A3220" s="246">
        <v>45131</v>
      </c>
      <c r="B3220" s="295" t="s">
        <v>541</v>
      </c>
      <c r="C3220" s="58">
        <v>6756.1</v>
      </c>
      <c r="D3220" s="203" t="s">
        <v>452</v>
      </c>
      <c r="E3220" s="203" t="s">
        <v>7120</v>
      </c>
      <c r="F3220" t="s">
        <v>3856</v>
      </c>
      <c r="G3220" s="230"/>
      <c r="H3220" s="293">
        <v>4</v>
      </c>
      <c r="I3220" s="203">
        <v>369</v>
      </c>
      <c r="J3220" s="293" t="s">
        <v>2937</v>
      </c>
      <c r="K3220" s="203">
        <v>442.8</v>
      </c>
      <c r="L3220" s="203" t="s">
        <v>459</v>
      </c>
      <c r="M3220" s="203" t="s">
        <v>7116</v>
      </c>
      <c r="N3220" t="s">
        <v>7117</v>
      </c>
    </row>
    <row r="3221" spans="1:14" x14ac:dyDescent="0.2">
      <c r="A3221" s="246">
        <v>45131</v>
      </c>
      <c r="B3221" s="295" t="s">
        <v>541</v>
      </c>
      <c r="C3221" s="58">
        <v>6702.1</v>
      </c>
      <c r="D3221" s="203" t="s">
        <v>452</v>
      </c>
      <c r="E3221" s="203" t="s">
        <v>7120</v>
      </c>
      <c r="F3221" t="s">
        <v>3856</v>
      </c>
      <c r="G3221" s="230"/>
      <c r="H3221" s="293">
        <v>4</v>
      </c>
      <c r="I3221" s="203">
        <v>369</v>
      </c>
      <c r="J3221" s="293" t="s">
        <v>2937</v>
      </c>
      <c r="K3221" s="203">
        <v>442.8</v>
      </c>
      <c r="L3221" s="203" t="s">
        <v>459</v>
      </c>
      <c r="M3221" s="203" t="s">
        <v>7116</v>
      </c>
      <c r="N3221" t="s">
        <v>7117</v>
      </c>
    </row>
    <row r="3222" spans="1:14" x14ac:dyDescent="0.2">
      <c r="A3222" s="246">
        <v>45132</v>
      </c>
      <c r="B3222" s="295" t="s">
        <v>541</v>
      </c>
      <c r="C3222" s="58">
        <v>6702.1</v>
      </c>
      <c r="D3222" s="203" t="s">
        <v>452</v>
      </c>
      <c r="E3222" s="203" t="s">
        <v>7120</v>
      </c>
      <c r="F3222" t="s">
        <v>3856</v>
      </c>
      <c r="G3222" s="230"/>
      <c r="H3222" s="293">
        <v>8</v>
      </c>
      <c r="I3222" s="203">
        <v>369</v>
      </c>
      <c r="J3222" s="293" t="s">
        <v>2937</v>
      </c>
      <c r="K3222" s="203">
        <v>442.8</v>
      </c>
      <c r="L3222" s="203" t="s">
        <v>459</v>
      </c>
      <c r="M3222" s="203" t="s">
        <v>7116</v>
      </c>
      <c r="N3222" t="s">
        <v>7117</v>
      </c>
    </row>
    <row r="3223" spans="1:14" x14ac:dyDescent="0.2">
      <c r="A3223" s="246">
        <v>45110</v>
      </c>
      <c r="B3223" s="295" t="s">
        <v>541</v>
      </c>
      <c r="C3223" s="58">
        <v>6762.1</v>
      </c>
      <c r="D3223" s="203" t="s">
        <v>452</v>
      </c>
      <c r="E3223" s="203" t="s">
        <v>7134</v>
      </c>
      <c r="F3223" t="s">
        <v>3052</v>
      </c>
      <c r="G3223" s="230"/>
      <c r="H3223" s="293">
        <v>8</v>
      </c>
      <c r="I3223" s="203">
        <v>437</v>
      </c>
      <c r="J3223" s="293" t="s">
        <v>2937</v>
      </c>
      <c r="K3223" s="203">
        <v>524.4</v>
      </c>
      <c r="L3223" s="203" t="s">
        <v>459</v>
      </c>
      <c r="M3223" s="203" t="s">
        <v>7116</v>
      </c>
      <c r="N3223" t="s">
        <v>7117</v>
      </c>
    </row>
    <row r="3224" spans="1:14" x14ac:dyDescent="0.2">
      <c r="A3224" s="246">
        <v>45111</v>
      </c>
      <c r="B3224" s="295" t="s">
        <v>541</v>
      </c>
      <c r="C3224" s="58">
        <v>6762.1</v>
      </c>
      <c r="D3224" s="203" t="s">
        <v>452</v>
      </c>
      <c r="E3224" s="203" t="s">
        <v>7134</v>
      </c>
      <c r="F3224" t="s">
        <v>3052</v>
      </c>
      <c r="G3224" s="230"/>
      <c r="H3224" s="293">
        <v>8</v>
      </c>
      <c r="I3224" s="203">
        <v>437</v>
      </c>
      <c r="J3224" s="293" t="s">
        <v>2937</v>
      </c>
      <c r="K3224" s="203">
        <v>524.4</v>
      </c>
      <c r="L3224" s="203" t="s">
        <v>459</v>
      </c>
      <c r="M3224" s="203" t="s">
        <v>7116</v>
      </c>
      <c r="N3224" t="s">
        <v>7117</v>
      </c>
    </row>
    <row r="3225" spans="1:14" x14ac:dyDescent="0.2">
      <c r="A3225" s="246">
        <v>45112</v>
      </c>
      <c r="B3225" s="295" t="s">
        <v>541</v>
      </c>
      <c r="C3225" s="58">
        <v>6762.1</v>
      </c>
      <c r="D3225" s="203" t="s">
        <v>452</v>
      </c>
      <c r="E3225" s="203" t="s">
        <v>7134</v>
      </c>
      <c r="F3225" t="s">
        <v>3052</v>
      </c>
      <c r="G3225" s="230"/>
      <c r="H3225" s="293">
        <v>8</v>
      </c>
      <c r="I3225" s="203">
        <v>437</v>
      </c>
      <c r="J3225" s="293" t="s">
        <v>2937</v>
      </c>
      <c r="K3225" s="203">
        <v>524.4</v>
      </c>
      <c r="L3225" s="203" t="s">
        <v>459</v>
      </c>
      <c r="M3225" s="203" t="s">
        <v>7116</v>
      </c>
      <c r="N3225" t="s">
        <v>7117</v>
      </c>
    </row>
    <row r="3226" spans="1:14" x14ac:dyDescent="0.2">
      <c r="A3226" s="246">
        <v>45113</v>
      </c>
      <c r="B3226" s="295" t="s">
        <v>541</v>
      </c>
      <c r="C3226" s="58">
        <v>6762.1</v>
      </c>
      <c r="D3226" s="203" t="s">
        <v>452</v>
      </c>
      <c r="E3226" s="203" t="s">
        <v>7134</v>
      </c>
      <c r="F3226" t="s">
        <v>3052</v>
      </c>
      <c r="G3226" s="230"/>
      <c r="H3226" s="293">
        <v>8</v>
      </c>
      <c r="I3226" s="203">
        <v>437</v>
      </c>
      <c r="J3226" s="293" t="s">
        <v>2937</v>
      </c>
      <c r="K3226" s="203">
        <v>524.4</v>
      </c>
      <c r="L3226" s="203" t="s">
        <v>459</v>
      </c>
      <c r="M3226" s="203" t="s">
        <v>7116</v>
      </c>
      <c r="N3226" t="s">
        <v>7117</v>
      </c>
    </row>
    <row r="3227" spans="1:14" x14ac:dyDescent="0.2">
      <c r="A3227" s="246">
        <v>45114</v>
      </c>
      <c r="B3227" s="295" t="s">
        <v>541</v>
      </c>
      <c r="C3227" s="58">
        <v>6762.1</v>
      </c>
      <c r="D3227" s="203" t="s">
        <v>452</v>
      </c>
      <c r="E3227" s="203" t="s">
        <v>7134</v>
      </c>
      <c r="F3227" t="s">
        <v>3052</v>
      </c>
      <c r="G3227" s="230"/>
      <c r="H3227" s="293">
        <v>8</v>
      </c>
      <c r="I3227" s="203">
        <v>437</v>
      </c>
      <c r="J3227" s="293" t="s">
        <v>2937</v>
      </c>
      <c r="K3227" s="203">
        <v>524.4</v>
      </c>
      <c r="L3227" s="203" t="s">
        <v>459</v>
      </c>
      <c r="M3227" s="203" t="s">
        <v>7116</v>
      </c>
      <c r="N3227" t="s">
        <v>7117</v>
      </c>
    </row>
    <row r="3228" spans="1:14" x14ac:dyDescent="0.2">
      <c r="A3228" s="246">
        <v>45117</v>
      </c>
      <c r="B3228" s="295" t="s">
        <v>541</v>
      </c>
      <c r="C3228" s="58">
        <v>6756.1</v>
      </c>
      <c r="D3228" s="203" t="s">
        <v>452</v>
      </c>
      <c r="E3228" s="203" t="s">
        <v>7134</v>
      </c>
      <c r="F3228" t="s">
        <v>3052</v>
      </c>
      <c r="G3228" s="230"/>
      <c r="H3228" s="293">
        <v>8</v>
      </c>
      <c r="I3228" s="203">
        <v>437</v>
      </c>
      <c r="J3228" s="293" t="s">
        <v>2937</v>
      </c>
      <c r="K3228" s="203">
        <v>524.4</v>
      </c>
      <c r="L3228" s="203" t="s">
        <v>459</v>
      </c>
      <c r="M3228" s="203" t="s">
        <v>7116</v>
      </c>
      <c r="N3228" t="s">
        <v>7117</v>
      </c>
    </row>
    <row r="3229" spans="1:14" x14ac:dyDescent="0.2">
      <c r="A3229" s="246">
        <v>45111</v>
      </c>
      <c r="B3229" s="295" t="s">
        <v>541</v>
      </c>
      <c r="C3229" s="58">
        <v>6756.1</v>
      </c>
      <c r="D3229" s="203" t="s">
        <v>452</v>
      </c>
      <c r="E3229" s="203" t="s">
        <v>7126</v>
      </c>
      <c r="F3229" t="s">
        <v>3304</v>
      </c>
      <c r="G3229" s="230"/>
      <c r="H3229" s="293">
        <v>3</v>
      </c>
      <c r="I3229" s="203">
        <v>877</v>
      </c>
      <c r="J3229" s="293" t="s">
        <v>2937</v>
      </c>
      <c r="K3229" s="203">
        <v>1052.4000000000001</v>
      </c>
      <c r="L3229" s="203" t="s">
        <v>459</v>
      </c>
      <c r="M3229" s="203" t="s">
        <v>7116</v>
      </c>
      <c r="N3229" t="s">
        <v>7117</v>
      </c>
    </row>
    <row r="3230" spans="1:14" x14ac:dyDescent="0.2">
      <c r="A3230" s="246">
        <v>45124</v>
      </c>
      <c r="B3230" s="295" t="s">
        <v>541</v>
      </c>
      <c r="C3230" s="58">
        <v>6637.1</v>
      </c>
      <c r="D3230" s="203" t="s">
        <v>452</v>
      </c>
      <c r="E3230" s="203" t="s">
        <v>7138</v>
      </c>
      <c r="F3230" t="s">
        <v>6013</v>
      </c>
      <c r="G3230" s="230"/>
      <c r="H3230" s="293">
        <v>8</v>
      </c>
      <c r="I3230" s="203">
        <v>533</v>
      </c>
      <c r="J3230" s="293" t="s">
        <v>2937</v>
      </c>
      <c r="K3230" s="203">
        <v>639.6</v>
      </c>
      <c r="L3230" s="203" t="s">
        <v>459</v>
      </c>
      <c r="M3230" s="203" t="s">
        <v>7116</v>
      </c>
      <c r="N3230" t="s">
        <v>7117</v>
      </c>
    </row>
    <row r="3231" spans="1:14" x14ac:dyDescent="0.2">
      <c r="A3231" s="246">
        <v>45112</v>
      </c>
      <c r="B3231" s="295" t="s">
        <v>541</v>
      </c>
      <c r="C3231" s="58">
        <v>6756.1</v>
      </c>
      <c r="D3231" s="203" t="s">
        <v>452</v>
      </c>
      <c r="E3231" s="203" t="s">
        <v>7153</v>
      </c>
      <c r="F3231" t="s">
        <v>7154</v>
      </c>
      <c r="G3231" s="230"/>
      <c r="H3231" s="293">
        <v>8</v>
      </c>
      <c r="I3231" s="203">
        <v>0</v>
      </c>
      <c r="J3231" s="293" t="s">
        <v>2937</v>
      </c>
      <c r="K3231" s="203">
        <v>768</v>
      </c>
      <c r="L3231" s="203" t="s">
        <v>459</v>
      </c>
      <c r="M3231" s="203" t="s">
        <v>7116</v>
      </c>
      <c r="N3231" t="s">
        <v>7117</v>
      </c>
    </row>
    <row r="3232" spans="1:14" x14ac:dyDescent="0.2">
      <c r="A3232" s="246">
        <v>45110</v>
      </c>
      <c r="B3232" s="295" t="s">
        <v>541</v>
      </c>
      <c r="C3232" s="58">
        <v>6637.1</v>
      </c>
      <c r="D3232" s="203" t="s">
        <v>452</v>
      </c>
      <c r="E3232" s="203" t="s">
        <v>7122</v>
      </c>
      <c r="F3232" t="s">
        <v>3044</v>
      </c>
      <c r="G3232" s="230"/>
      <c r="H3232" s="293">
        <v>8</v>
      </c>
      <c r="I3232" s="203">
        <v>499</v>
      </c>
      <c r="J3232" s="293" t="s">
        <v>2937</v>
      </c>
      <c r="K3232" s="203">
        <v>598.79999999999995</v>
      </c>
      <c r="L3232" s="203" t="s">
        <v>459</v>
      </c>
      <c r="M3232" s="203" t="s">
        <v>7116</v>
      </c>
      <c r="N3232" t="s">
        <v>7117</v>
      </c>
    </row>
    <row r="3233" spans="1:14" x14ac:dyDescent="0.2">
      <c r="A3233" s="246">
        <v>45117</v>
      </c>
      <c r="B3233" s="295" t="s">
        <v>541</v>
      </c>
      <c r="C3233" s="58">
        <v>6637.1</v>
      </c>
      <c r="D3233" s="203" t="s">
        <v>452</v>
      </c>
      <c r="E3233" s="203" t="s">
        <v>7143</v>
      </c>
      <c r="F3233" t="s">
        <v>3072</v>
      </c>
      <c r="G3233" s="230"/>
      <c r="H3233" s="293">
        <v>8</v>
      </c>
      <c r="I3233" s="203">
        <v>707</v>
      </c>
      <c r="J3233" s="293" t="s">
        <v>2937</v>
      </c>
      <c r="K3233" s="203">
        <v>848.4</v>
      </c>
      <c r="L3233" s="203" t="s">
        <v>459</v>
      </c>
      <c r="M3233" s="203" t="s">
        <v>7116</v>
      </c>
      <c r="N3233" t="s">
        <v>7117</v>
      </c>
    </row>
    <row r="3234" spans="1:14" x14ac:dyDescent="0.2">
      <c r="A3234" s="246">
        <v>45118</v>
      </c>
      <c r="B3234" s="295" t="s">
        <v>541</v>
      </c>
      <c r="C3234" s="58">
        <v>6756.1</v>
      </c>
      <c r="D3234" s="203" t="s">
        <v>452</v>
      </c>
      <c r="E3234" s="203" t="s">
        <v>7134</v>
      </c>
      <c r="F3234" t="s">
        <v>3052</v>
      </c>
      <c r="G3234" s="230"/>
      <c r="H3234" s="293">
        <v>8</v>
      </c>
      <c r="I3234" s="203">
        <v>437</v>
      </c>
      <c r="J3234" s="293" t="s">
        <v>2937</v>
      </c>
      <c r="K3234" s="203">
        <v>524.4</v>
      </c>
      <c r="L3234" s="203" t="s">
        <v>459</v>
      </c>
      <c r="M3234" s="203" t="s">
        <v>7116</v>
      </c>
      <c r="N3234" t="s">
        <v>7117</v>
      </c>
    </row>
    <row r="3235" spans="1:14" x14ac:dyDescent="0.2">
      <c r="A3235" s="246">
        <v>45112</v>
      </c>
      <c r="B3235" s="295" t="s">
        <v>541</v>
      </c>
      <c r="C3235" s="58">
        <v>6756.1</v>
      </c>
      <c r="D3235" s="203" t="s">
        <v>452</v>
      </c>
      <c r="E3235" s="203" t="s">
        <v>7126</v>
      </c>
      <c r="F3235" t="s">
        <v>3304</v>
      </c>
      <c r="G3235" s="230"/>
      <c r="H3235" s="293">
        <v>2</v>
      </c>
      <c r="I3235" s="203">
        <v>877</v>
      </c>
      <c r="J3235" s="293" t="s">
        <v>2937</v>
      </c>
      <c r="K3235" s="203">
        <v>1052.4000000000001</v>
      </c>
      <c r="L3235" s="203" t="s">
        <v>459</v>
      </c>
      <c r="M3235" s="203" t="s">
        <v>7116</v>
      </c>
      <c r="N3235" t="s">
        <v>7117</v>
      </c>
    </row>
    <row r="3236" spans="1:14" x14ac:dyDescent="0.2">
      <c r="A3236" s="246">
        <v>45111</v>
      </c>
      <c r="B3236" s="295" t="s">
        <v>541</v>
      </c>
      <c r="C3236" s="58">
        <v>6637.1</v>
      </c>
      <c r="D3236" s="203" t="s">
        <v>452</v>
      </c>
      <c r="E3236" s="203" t="s">
        <v>7122</v>
      </c>
      <c r="F3236" t="s">
        <v>3044</v>
      </c>
      <c r="G3236" s="230"/>
      <c r="H3236" s="293">
        <v>8</v>
      </c>
      <c r="I3236" s="203">
        <v>499</v>
      </c>
      <c r="J3236" s="293" t="s">
        <v>2937</v>
      </c>
      <c r="K3236" s="203">
        <v>598.79999999999995</v>
      </c>
      <c r="L3236" s="203" t="s">
        <v>459</v>
      </c>
      <c r="M3236" s="203" t="s">
        <v>7116</v>
      </c>
      <c r="N3236" t="s">
        <v>7117</v>
      </c>
    </row>
    <row r="3237" spans="1:14" x14ac:dyDescent="0.2">
      <c r="A3237" s="246">
        <v>45119</v>
      </c>
      <c r="B3237" s="295" t="s">
        <v>541</v>
      </c>
      <c r="C3237" s="58">
        <v>6756.1</v>
      </c>
      <c r="D3237" s="203" t="s">
        <v>452</v>
      </c>
      <c r="E3237" s="203" t="s">
        <v>7134</v>
      </c>
      <c r="F3237" t="s">
        <v>3052</v>
      </c>
      <c r="G3237" s="230"/>
      <c r="H3237" s="293">
        <v>8</v>
      </c>
      <c r="I3237" s="203">
        <v>437</v>
      </c>
      <c r="J3237" s="293" t="s">
        <v>2937</v>
      </c>
      <c r="K3237" s="203">
        <v>524.4</v>
      </c>
      <c r="L3237" s="203" t="s">
        <v>459</v>
      </c>
      <c r="M3237" s="203" t="s">
        <v>7116</v>
      </c>
      <c r="N3237" t="s">
        <v>7117</v>
      </c>
    </row>
    <row r="3238" spans="1:14" x14ac:dyDescent="0.2">
      <c r="A3238" s="246">
        <v>45131</v>
      </c>
      <c r="B3238" s="295" t="s">
        <v>541</v>
      </c>
      <c r="C3238" s="58">
        <v>6637.1</v>
      </c>
      <c r="D3238" s="203" t="s">
        <v>452</v>
      </c>
      <c r="E3238" s="203" t="s">
        <v>7126</v>
      </c>
      <c r="F3238" t="s">
        <v>3304</v>
      </c>
      <c r="G3238" s="230"/>
      <c r="H3238" s="293">
        <v>7</v>
      </c>
      <c r="I3238" s="203">
        <v>877</v>
      </c>
      <c r="J3238" s="293" t="s">
        <v>2937</v>
      </c>
      <c r="K3238" s="203">
        <v>1052.4000000000001</v>
      </c>
      <c r="L3238" s="203" t="s">
        <v>459</v>
      </c>
      <c r="M3238" s="203" t="s">
        <v>7116</v>
      </c>
      <c r="N3238" t="s">
        <v>7117</v>
      </c>
    </row>
    <row r="3239" spans="1:14" x14ac:dyDescent="0.2">
      <c r="A3239" s="246">
        <v>45118</v>
      </c>
      <c r="B3239" s="295" t="s">
        <v>541</v>
      </c>
      <c r="C3239" s="58">
        <v>6637.1</v>
      </c>
      <c r="D3239" s="203" t="s">
        <v>452</v>
      </c>
      <c r="E3239" s="203" t="s">
        <v>7143</v>
      </c>
      <c r="F3239" t="s">
        <v>3072</v>
      </c>
      <c r="G3239" s="230"/>
      <c r="H3239" s="293">
        <v>8</v>
      </c>
      <c r="I3239" s="203">
        <v>707</v>
      </c>
      <c r="J3239" s="293" t="s">
        <v>2937</v>
      </c>
      <c r="K3239" s="203">
        <v>848.4</v>
      </c>
      <c r="L3239" s="203" t="s">
        <v>459</v>
      </c>
      <c r="M3239" s="203" t="s">
        <v>7116</v>
      </c>
      <c r="N3239" t="s">
        <v>7117</v>
      </c>
    </row>
    <row r="3240" spans="1:14" x14ac:dyDescent="0.2">
      <c r="A3240" s="246">
        <v>45114</v>
      </c>
      <c r="B3240" s="295" t="s">
        <v>541</v>
      </c>
      <c r="C3240" s="58">
        <v>6756.1</v>
      </c>
      <c r="D3240" s="203" t="s">
        <v>452</v>
      </c>
      <c r="E3240" s="203" t="s">
        <v>7126</v>
      </c>
      <c r="F3240" t="s">
        <v>3304</v>
      </c>
      <c r="G3240" s="230"/>
      <c r="H3240" s="293">
        <v>3</v>
      </c>
      <c r="I3240" s="203">
        <v>877</v>
      </c>
      <c r="J3240" s="293" t="s">
        <v>2937</v>
      </c>
      <c r="K3240" s="203">
        <v>1052.4000000000001</v>
      </c>
      <c r="L3240" s="203" t="s">
        <v>459</v>
      </c>
      <c r="M3240" s="203" t="s">
        <v>7116</v>
      </c>
      <c r="N3240" t="s">
        <v>7117</v>
      </c>
    </row>
    <row r="3241" spans="1:14" x14ac:dyDescent="0.2">
      <c r="A3241" s="246">
        <v>45112</v>
      </c>
      <c r="B3241" s="295" t="s">
        <v>541</v>
      </c>
      <c r="C3241" s="58">
        <v>6637.1</v>
      </c>
      <c r="D3241" s="203" t="s">
        <v>452</v>
      </c>
      <c r="E3241" s="203" t="s">
        <v>7122</v>
      </c>
      <c r="F3241" t="s">
        <v>3044</v>
      </c>
      <c r="G3241" s="230"/>
      <c r="H3241" s="293">
        <v>4</v>
      </c>
      <c r="I3241" s="203">
        <v>499</v>
      </c>
      <c r="J3241" s="293" t="s">
        <v>2937</v>
      </c>
      <c r="K3241" s="203">
        <v>598.79999999999995</v>
      </c>
      <c r="L3241" s="203" t="s">
        <v>459</v>
      </c>
      <c r="M3241" s="203" t="s">
        <v>7116</v>
      </c>
      <c r="N3241" t="s">
        <v>7117</v>
      </c>
    </row>
    <row r="3242" spans="1:14" x14ac:dyDescent="0.2">
      <c r="A3242" s="246">
        <v>45113</v>
      </c>
      <c r="B3242" s="295" t="s">
        <v>541</v>
      </c>
      <c r="C3242" s="58">
        <v>6756.1</v>
      </c>
      <c r="D3242" s="203" t="s">
        <v>452</v>
      </c>
      <c r="E3242" s="203" t="s">
        <v>7153</v>
      </c>
      <c r="F3242" t="s">
        <v>7154</v>
      </c>
      <c r="G3242" s="230"/>
      <c r="H3242" s="293">
        <v>8</v>
      </c>
      <c r="I3242" s="203">
        <v>0</v>
      </c>
      <c r="J3242" s="293" t="s">
        <v>2937</v>
      </c>
      <c r="K3242" s="203">
        <v>768</v>
      </c>
      <c r="L3242" s="203" t="s">
        <v>459</v>
      </c>
      <c r="M3242" s="203" t="s">
        <v>7116</v>
      </c>
      <c r="N3242" t="s">
        <v>7117</v>
      </c>
    </row>
    <row r="3243" spans="1:14" x14ac:dyDescent="0.2">
      <c r="A3243" s="246">
        <v>45117</v>
      </c>
      <c r="B3243" s="295" t="s">
        <v>541</v>
      </c>
      <c r="C3243" s="58">
        <v>6637.1</v>
      </c>
      <c r="D3243" s="203" t="s">
        <v>452</v>
      </c>
      <c r="E3243" s="203" t="s">
        <v>7132</v>
      </c>
      <c r="F3243" t="s">
        <v>7133</v>
      </c>
      <c r="G3243" s="230"/>
      <c r="H3243" s="293">
        <v>8</v>
      </c>
      <c r="I3243" s="203">
        <v>310</v>
      </c>
      <c r="J3243" s="293" t="s">
        <v>2937</v>
      </c>
      <c r="K3243" s="203">
        <v>372</v>
      </c>
      <c r="L3243" s="203" t="s">
        <v>459</v>
      </c>
      <c r="M3243" s="203" t="s">
        <v>7116</v>
      </c>
      <c r="N3243" t="s">
        <v>7117</v>
      </c>
    </row>
    <row r="3244" spans="1:14" x14ac:dyDescent="0.2">
      <c r="A3244" s="246">
        <v>45119</v>
      </c>
      <c r="B3244" s="295" t="s">
        <v>541</v>
      </c>
      <c r="C3244" s="58">
        <v>6637.1</v>
      </c>
      <c r="D3244" s="203" t="s">
        <v>452</v>
      </c>
      <c r="E3244" s="203" t="s">
        <v>7143</v>
      </c>
      <c r="F3244" t="s">
        <v>3072</v>
      </c>
      <c r="G3244" s="230"/>
      <c r="H3244" s="293">
        <v>8</v>
      </c>
      <c r="I3244" s="203">
        <v>707</v>
      </c>
      <c r="J3244" s="293" t="s">
        <v>2937</v>
      </c>
      <c r="K3244" s="203">
        <v>848.4</v>
      </c>
      <c r="L3244" s="203" t="s">
        <v>459</v>
      </c>
      <c r="M3244" s="203" t="s">
        <v>7116</v>
      </c>
      <c r="N3244" t="s">
        <v>7117</v>
      </c>
    </row>
    <row r="3245" spans="1:14" x14ac:dyDescent="0.2">
      <c r="A3245" s="246">
        <v>45132</v>
      </c>
      <c r="B3245" s="295" t="s">
        <v>541</v>
      </c>
      <c r="C3245" s="58">
        <v>6637.1</v>
      </c>
      <c r="D3245" s="203" t="s">
        <v>452</v>
      </c>
      <c r="E3245" s="203" t="s">
        <v>7126</v>
      </c>
      <c r="F3245" t="s">
        <v>3304</v>
      </c>
      <c r="G3245" s="230"/>
      <c r="H3245" s="293">
        <v>7</v>
      </c>
      <c r="I3245" s="203">
        <v>877</v>
      </c>
      <c r="J3245" s="293" t="s">
        <v>2937</v>
      </c>
      <c r="K3245" s="203">
        <v>1052.4000000000001</v>
      </c>
      <c r="L3245" s="203" t="s">
        <v>459</v>
      </c>
      <c r="M3245" s="203" t="s">
        <v>7116</v>
      </c>
      <c r="N3245" t="s">
        <v>7117</v>
      </c>
    </row>
    <row r="3246" spans="1:14" x14ac:dyDescent="0.2">
      <c r="A3246" s="246">
        <v>45120</v>
      </c>
      <c r="B3246" s="295" t="s">
        <v>541</v>
      </c>
      <c r="C3246" s="58">
        <v>6756.1</v>
      </c>
      <c r="D3246" s="203" t="s">
        <v>452</v>
      </c>
      <c r="E3246" s="203" t="s">
        <v>7134</v>
      </c>
      <c r="F3246" t="s">
        <v>3052</v>
      </c>
      <c r="G3246" s="230"/>
      <c r="H3246" s="293">
        <v>8</v>
      </c>
      <c r="I3246" s="203">
        <v>437</v>
      </c>
      <c r="J3246" s="293" t="s">
        <v>2937</v>
      </c>
      <c r="K3246" s="203">
        <v>524.4</v>
      </c>
      <c r="L3246" s="203" t="s">
        <v>459</v>
      </c>
      <c r="M3246" s="203" t="s">
        <v>7116</v>
      </c>
      <c r="N3246" t="s">
        <v>7117</v>
      </c>
    </row>
    <row r="3247" spans="1:14" x14ac:dyDescent="0.2">
      <c r="A3247" s="246">
        <v>45113</v>
      </c>
      <c r="B3247" s="295" t="s">
        <v>541</v>
      </c>
      <c r="C3247" s="58">
        <v>6637.1</v>
      </c>
      <c r="D3247" s="203" t="s">
        <v>452</v>
      </c>
      <c r="E3247" s="203" t="s">
        <v>7122</v>
      </c>
      <c r="F3247" t="s">
        <v>3044</v>
      </c>
      <c r="G3247" s="230"/>
      <c r="H3247" s="293">
        <v>4</v>
      </c>
      <c r="I3247" s="203">
        <v>499</v>
      </c>
      <c r="J3247" s="293" t="s">
        <v>2937</v>
      </c>
      <c r="K3247" s="203">
        <v>598.79999999999995</v>
      </c>
      <c r="L3247" s="203" t="s">
        <v>459</v>
      </c>
      <c r="M3247" s="203" t="s">
        <v>7116</v>
      </c>
      <c r="N3247" t="s">
        <v>7117</v>
      </c>
    </row>
    <row r="3248" spans="1:14" x14ac:dyDescent="0.2">
      <c r="A3248" s="246">
        <v>45120</v>
      </c>
      <c r="B3248" s="295" t="s">
        <v>541</v>
      </c>
      <c r="C3248" s="58">
        <v>6637.1</v>
      </c>
      <c r="D3248" s="203" t="s">
        <v>452</v>
      </c>
      <c r="E3248" s="203" t="s">
        <v>7143</v>
      </c>
      <c r="F3248" t="s">
        <v>3072</v>
      </c>
      <c r="G3248" s="230"/>
      <c r="H3248" s="293">
        <v>8</v>
      </c>
      <c r="I3248" s="203">
        <v>707</v>
      </c>
      <c r="J3248" s="293" t="s">
        <v>2937</v>
      </c>
      <c r="K3248" s="203">
        <v>848.4</v>
      </c>
      <c r="L3248" s="203" t="s">
        <v>459</v>
      </c>
      <c r="M3248" s="203" t="s">
        <v>7116</v>
      </c>
      <c r="N3248" t="s">
        <v>7117</v>
      </c>
    </row>
    <row r="3249" spans="1:14" x14ac:dyDescent="0.2">
      <c r="A3249" s="246">
        <v>45133</v>
      </c>
      <c r="B3249" s="295" t="s">
        <v>541</v>
      </c>
      <c r="C3249" s="58">
        <v>6637.1</v>
      </c>
      <c r="D3249" s="203" t="s">
        <v>452</v>
      </c>
      <c r="E3249" s="203" t="s">
        <v>7126</v>
      </c>
      <c r="F3249" t="s">
        <v>3304</v>
      </c>
      <c r="G3249" s="230"/>
      <c r="H3249" s="293">
        <v>6.5</v>
      </c>
      <c r="I3249" s="203">
        <v>877</v>
      </c>
      <c r="J3249" s="293" t="s">
        <v>2937</v>
      </c>
      <c r="K3249" s="203">
        <v>1052.4000000000001</v>
      </c>
      <c r="L3249" s="203" t="s">
        <v>459</v>
      </c>
      <c r="M3249" s="203" t="s">
        <v>7116</v>
      </c>
      <c r="N3249" t="s">
        <v>7117</v>
      </c>
    </row>
    <row r="3250" spans="1:14" x14ac:dyDescent="0.2">
      <c r="A3250" s="246">
        <v>45119</v>
      </c>
      <c r="B3250" s="295" t="s">
        <v>541</v>
      </c>
      <c r="C3250" s="58">
        <v>6756.1</v>
      </c>
      <c r="D3250" s="203" t="s">
        <v>452</v>
      </c>
      <c r="E3250" s="203" t="s">
        <v>7126</v>
      </c>
      <c r="F3250" t="s">
        <v>3304</v>
      </c>
      <c r="G3250" s="230"/>
      <c r="H3250" s="293">
        <v>1</v>
      </c>
      <c r="I3250" s="203">
        <v>877</v>
      </c>
      <c r="J3250" s="293" t="s">
        <v>2937</v>
      </c>
      <c r="K3250" s="203">
        <v>1052.4000000000001</v>
      </c>
      <c r="L3250" s="203" t="s">
        <v>459</v>
      </c>
      <c r="M3250" s="203" t="s">
        <v>7116</v>
      </c>
      <c r="N3250" t="s">
        <v>7117</v>
      </c>
    </row>
    <row r="3251" spans="1:14" x14ac:dyDescent="0.2">
      <c r="A3251" s="246">
        <v>45121</v>
      </c>
      <c r="B3251" s="295" t="s">
        <v>541</v>
      </c>
      <c r="C3251" s="58">
        <v>6756.1</v>
      </c>
      <c r="D3251" s="203" t="s">
        <v>452</v>
      </c>
      <c r="E3251" s="203" t="s">
        <v>7134</v>
      </c>
      <c r="F3251" t="s">
        <v>3052</v>
      </c>
      <c r="G3251" s="230"/>
      <c r="H3251" s="293">
        <v>8</v>
      </c>
      <c r="I3251" s="203">
        <v>437</v>
      </c>
      <c r="J3251" s="293" t="s">
        <v>2937</v>
      </c>
      <c r="K3251" s="203">
        <v>524.4</v>
      </c>
      <c r="L3251" s="203" t="s">
        <v>459</v>
      </c>
      <c r="M3251" s="203" t="s">
        <v>7116</v>
      </c>
      <c r="N3251" t="s">
        <v>7117</v>
      </c>
    </row>
    <row r="3252" spans="1:14" x14ac:dyDescent="0.2">
      <c r="A3252" s="246">
        <v>45114</v>
      </c>
      <c r="B3252" s="295" t="s">
        <v>541</v>
      </c>
      <c r="C3252" s="58">
        <v>6756.1</v>
      </c>
      <c r="D3252" s="203" t="s">
        <v>452</v>
      </c>
      <c r="E3252" s="203" t="s">
        <v>7153</v>
      </c>
      <c r="F3252" t="s">
        <v>7154</v>
      </c>
      <c r="G3252" s="230"/>
      <c r="H3252" s="293">
        <v>8</v>
      </c>
      <c r="I3252" s="203">
        <v>0</v>
      </c>
      <c r="J3252" s="293" t="s">
        <v>2937</v>
      </c>
      <c r="K3252" s="203">
        <v>768</v>
      </c>
      <c r="L3252" s="203" t="s">
        <v>459</v>
      </c>
      <c r="M3252" s="203" t="s">
        <v>7116</v>
      </c>
      <c r="N3252" t="s">
        <v>7117</v>
      </c>
    </row>
    <row r="3253" spans="1:14" x14ac:dyDescent="0.2">
      <c r="A3253" s="246">
        <v>45132</v>
      </c>
      <c r="B3253" s="295" t="s">
        <v>541</v>
      </c>
      <c r="C3253" s="58">
        <v>6756.1</v>
      </c>
      <c r="D3253" s="203" t="s">
        <v>452</v>
      </c>
      <c r="E3253" s="203" t="s">
        <v>7134</v>
      </c>
      <c r="F3253" t="s">
        <v>3052</v>
      </c>
      <c r="G3253" s="230"/>
      <c r="H3253" s="293">
        <v>8</v>
      </c>
      <c r="I3253" s="203">
        <v>437</v>
      </c>
      <c r="J3253" s="293" t="s">
        <v>2937</v>
      </c>
      <c r="K3253" s="203">
        <v>524.4</v>
      </c>
      <c r="L3253" s="203" t="s">
        <v>459</v>
      </c>
      <c r="M3253" s="203" t="s">
        <v>7116</v>
      </c>
      <c r="N3253" t="s">
        <v>7117</v>
      </c>
    </row>
    <row r="3254" spans="1:14" x14ac:dyDescent="0.2">
      <c r="A3254" s="246">
        <v>45114</v>
      </c>
      <c r="B3254" s="295" t="s">
        <v>541</v>
      </c>
      <c r="C3254" s="58">
        <v>6637.1</v>
      </c>
      <c r="D3254" s="203" t="s">
        <v>452</v>
      </c>
      <c r="E3254" s="203" t="s">
        <v>7122</v>
      </c>
      <c r="F3254" t="s">
        <v>3044</v>
      </c>
      <c r="G3254" s="230"/>
      <c r="H3254" s="293">
        <v>4</v>
      </c>
      <c r="I3254" s="203">
        <v>499</v>
      </c>
      <c r="J3254" s="293" t="s">
        <v>2937</v>
      </c>
      <c r="K3254" s="203">
        <v>598.79999999999995</v>
      </c>
      <c r="L3254" s="203" t="s">
        <v>459</v>
      </c>
      <c r="M3254" s="203" t="s">
        <v>7116</v>
      </c>
      <c r="N3254" t="s">
        <v>7117</v>
      </c>
    </row>
    <row r="3255" spans="1:14" x14ac:dyDescent="0.2">
      <c r="A3255" s="246">
        <v>45134</v>
      </c>
      <c r="B3255" s="295" t="s">
        <v>541</v>
      </c>
      <c r="C3255" s="58">
        <v>6637.1</v>
      </c>
      <c r="D3255" s="203" t="s">
        <v>452</v>
      </c>
      <c r="E3255" s="203" t="s">
        <v>7126</v>
      </c>
      <c r="F3255" t="s">
        <v>3304</v>
      </c>
      <c r="G3255" s="230"/>
      <c r="H3255" s="293">
        <v>7</v>
      </c>
      <c r="I3255" s="203">
        <v>877</v>
      </c>
      <c r="J3255" s="293" t="s">
        <v>2937</v>
      </c>
      <c r="K3255" s="203">
        <v>1052.4000000000001</v>
      </c>
      <c r="L3255" s="203" t="s">
        <v>459</v>
      </c>
      <c r="M3255" s="203" t="s">
        <v>7116</v>
      </c>
      <c r="N3255" t="s">
        <v>7117</v>
      </c>
    </row>
    <row r="3256" spans="1:14" x14ac:dyDescent="0.2">
      <c r="A3256" s="246">
        <v>45124</v>
      </c>
      <c r="B3256" s="295" t="s">
        <v>541</v>
      </c>
      <c r="C3256" s="58">
        <v>6637.1</v>
      </c>
      <c r="D3256" s="203" t="s">
        <v>452</v>
      </c>
      <c r="E3256" s="203" t="s">
        <v>7125</v>
      </c>
      <c r="F3256" t="s">
        <v>3463</v>
      </c>
      <c r="G3256" s="230"/>
      <c r="H3256" s="293">
        <v>8</v>
      </c>
      <c r="I3256" s="203">
        <v>458</v>
      </c>
      <c r="J3256" s="293" t="s">
        <v>2937</v>
      </c>
      <c r="K3256" s="203">
        <v>549.6</v>
      </c>
      <c r="L3256" s="203" t="s">
        <v>459</v>
      </c>
      <c r="M3256" s="203" t="s">
        <v>7116</v>
      </c>
      <c r="N3256" t="s">
        <v>7117</v>
      </c>
    </row>
    <row r="3257" spans="1:14" x14ac:dyDescent="0.2">
      <c r="A3257" s="246">
        <v>45120</v>
      </c>
      <c r="B3257" s="295" t="s">
        <v>541</v>
      </c>
      <c r="C3257" s="58">
        <v>6756.1</v>
      </c>
      <c r="D3257" s="203" t="s">
        <v>452</v>
      </c>
      <c r="E3257" s="203" t="s">
        <v>7126</v>
      </c>
      <c r="F3257" t="s">
        <v>3304</v>
      </c>
      <c r="G3257" s="230"/>
      <c r="H3257" s="293">
        <v>1</v>
      </c>
      <c r="I3257" s="203">
        <v>877</v>
      </c>
      <c r="J3257" s="293" t="s">
        <v>2937</v>
      </c>
      <c r="K3257" s="203">
        <v>1052.4000000000001</v>
      </c>
      <c r="L3257" s="203" t="s">
        <v>459</v>
      </c>
      <c r="M3257" s="203" t="s">
        <v>7116</v>
      </c>
      <c r="N3257" t="s">
        <v>7117</v>
      </c>
    </row>
    <row r="3258" spans="1:14" x14ac:dyDescent="0.2">
      <c r="A3258" s="246">
        <v>45121</v>
      </c>
      <c r="B3258" s="295" t="s">
        <v>541</v>
      </c>
      <c r="C3258" s="58">
        <v>6637.1</v>
      </c>
      <c r="D3258" s="203" t="s">
        <v>452</v>
      </c>
      <c r="E3258" s="203" t="s">
        <v>7143</v>
      </c>
      <c r="F3258" t="s">
        <v>3072</v>
      </c>
      <c r="G3258" s="230"/>
      <c r="H3258" s="293">
        <v>8</v>
      </c>
      <c r="I3258" s="203">
        <v>707</v>
      </c>
      <c r="J3258" s="293" t="s">
        <v>2937</v>
      </c>
      <c r="K3258" s="203">
        <v>848.4</v>
      </c>
      <c r="L3258" s="203" t="s">
        <v>459</v>
      </c>
      <c r="M3258" s="203" t="s">
        <v>7116</v>
      </c>
      <c r="N3258" t="s">
        <v>7117</v>
      </c>
    </row>
    <row r="3259" spans="1:14" x14ac:dyDescent="0.2">
      <c r="A3259" s="246">
        <v>45125</v>
      </c>
      <c r="B3259" s="295" t="s">
        <v>541</v>
      </c>
      <c r="C3259" s="58">
        <v>6637.1</v>
      </c>
      <c r="D3259" s="203" t="s">
        <v>452</v>
      </c>
      <c r="E3259" s="203" t="s">
        <v>7138</v>
      </c>
      <c r="F3259" t="s">
        <v>6013</v>
      </c>
      <c r="G3259" s="230"/>
      <c r="H3259" s="293">
        <v>8</v>
      </c>
      <c r="I3259" s="203">
        <v>533</v>
      </c>
      <c r="J3259" s="293" t="s">
        <v>2937</v>
      </c>
      <c r="K3259" s="203">
        <v>639.6</v>
      </c>
      <c r="L3259" s="203" t="s">
        <v>459</v>
      </c>
      <c r="M3259" s="203" t="s">
        <v>7116</v>
      </c>
      <c r="N3259" t="s">
        <v>7117</v>
      </c>
    </row>
    <row r="3260" spans="1:14" x14ac:dyDescent="0.2">
      <c r="A3260" s="246">
        <v>45117</v>
      </c>
      <c r="B3260" s="295" t="s">
        <v>541</v>
      </c>
      <c r="C3260" s="58">
        <v>6756.1</v>
      </c>
      <c r="D3260" s="203" t="s">
        <v>452</v>
      </c>
      <c r="E3260" s="203" t="s">
        <v>7153</v>
      </c>
      <c r="F3260" t="s">
        <v>7154</v>
      </c>
      <c r="G3260" s="230"/>
      <c r="H3260" s="293">
        <v>7</v>
      </c>
      <c r="I3260" s="203">
        <v>0</v>
      </c>
      <c r="J3260" s="293" t="s">
        <v>2937</v>
      </c>
      <c r="K3260" s="203">
        <v>768</v>
      </c>
      <c r="L3260" s="203" t="s">
        <v>459</v>
      </c>
      <c r="M3260" s="203" t="s">
        <v>7116</v>
      </c>
      <c r="N3260" t="s">
        <v>7117</v>
      </c>
    </row>
    <row r="3261" spans="1:14" x14ac:dyDescent="0.2">
      <c r="A3261" s="246">
        <v>45125</v>
      </c>
      <c r="B3261" s="295" t="s">
        <v>541</v>
      </c>
      <c r="C3261" s="58">
        <v>6637.1</v>
      </c>
      <c r="D3261" s="203" t="s">
        <v>452</v>
      </c>
      <c r="E3261" s="203" t="s">
        <v>7125</v>
      </c>
      <c r="F3261" t="s">
        <v>3463</v>
      </c>
      <c r="G3261" s="230"/>
      <c r="H3261" s="293">
        <v>8</v>
      </c>
      <c r="I3261" s="203">
        <v>458</v>
      </c>
      <c r="J3261" s="293" t="s">
        <v>2937</v>
      </c>
      <c r="K3261" s="203">
        <v>549.6</v>
      </c>
      <c r="L3261" s="203" t="s">
        <v>459</v>
      </c>
      <c r="M3261" s="203" t="s">
        <v>7116</v>
      </c>
      <c r="N3261" t="s">
        <v>7117</v>
      </c>
    </row>
    <row r="3262" spans="1:14" x14ac:dyDescent="0.2">
      <c r="A3262" s="246">
        <v>45110</v>
      </c>
      <c r="B3262" s="295" t="s">
        <v>541</v>
      </c>
      <c r="C3262" s="58">
        <v>6637.1</v>
      </c>
      <c r="D3262" s="203" t="s">
        <v>452</v>
      </c>
      <c r="E3262" s="203" t="s">
        <v>7143</v>
      </c>
      <c r="F3262" t="s">
        <v>3072</v>
      </c>
      <c r="G3262" s="230"/>
      <c r="H3262" s="293">
        <v>8</v>
      </c>
      <c r="I3262" s="203">
        <v>707</v>
      </c>
      <c r="J3262" s="293" t="s">
        <v>2937</v>
      </c>
      <c r="K3262" s="203">
        <v>848.4</v>
      </c>
      <c r="L3262" s="203" t="s">
        <v>459</v>
      </c>
      <c r="M3262" s="203" t="s">
        <v>7116</v>
      </c>
      <c r="N3262" t="s">
        <v>7117</v>
      </c>
    </row>
    <row r="3263" spans="1:14" x14ac:dyDescent="0.2">
      <c r="A3263" s="246">
        <v>45121</v>
      </c>
      <c r="B3263" s="295" t="s">
        <v>541</v>
      </c>
      <c r="C3263" s="58">
        <v>6756.1</v>
      </c>
      <c r="D3263" s="203" t="s">
        <v>452</v>
      </c>
      <c r="E3263" s="203" t="s">
        <v>7126</v>
      </c>
      <c r="F3263" t="s">
        <v>3304</v>
      </c>
      <c r="G3263" s="230"/>
      <c r="H3263" s="293">
        <v>2</v>
      </c>
      <c r="I3263" s="203">
        <v>877</v>
      </c>
      <c r="J3263" s="293" t="s">
        <v>2937</v>
      </c>
      <c r="K3263" s="203">
        <v>1052.4000000000001</v>
      </c>
      <c r="L3263" s="203" t="s">
        <v>459</v>
      </c>
      <c r="M3263" s="203" t="s">
        <v>7116</v>
      </c>
      <c r="N3263" t="s">
        <v>7117</v>
      </c>
    </row>
    <row r="3264" spans="1:14" x14ac:dyDescent="0.2">
      <c r="A3264" s="246">
        <v>45111</v>
      </c>
      <c r="B3264" s="295" t="s">
        <v>541</v>
      </c>
      <c r="C3264" s="58">
        <v>6637.1</v>
      </c>
      <c r="D3264" s="203" t="s">
        <v>452</v>
      </c>
      <c r="E3264" s="203" t="s">
        <v>7143</v>
      </c>
      <c r="F3264" t="s">
        <v>3072</v>
      </c>
      <c r="G3264" s="230"/>
      <c r="H3264" s="293">
        <v>8</v>
      </c>
      <c r="I3264" s="203">
        <v>707</v>
      </c>
      <c r="J3264" s="293" t="s">
        <v>2937</v>
      </c>
      <c r="K3264" s="203">
        <v>848.4</v>
      </c>
      <c r="L3264" s="203" t="s">
        <v>459</v>
      </c>
      <c r="M3264" s="203" t="s">
        <v>7116</v>
      </c>
      <c r="N3264" t="s">
        <v>7117</v>
      </c>
    </row>
    <row r="3265" spans="1:14" x14ac:dyDescent="0.2">
      <c r="A3265" s="246">
        <v>45117</v>
      </c>
      <c r="B3265" s="295" t="s">
        <v>541</v>
      </c>
      <c r="C3265" s="58">
        <v>6667.1</v>
      </c>
      <c r="D3265" s="203" t="s">
        <v>452</v>
      </c>
      <c r="E3265" s="203" t="s">
        <v>7135</v>
      </c>
      <c r="F3265" t="s">
        <v>6356</v>
      </c>
      <c r="G3265" s="230"/>
      <c r="H3265" s="293">
        <v>8</v>
      </c>
      <c r="I3265" s="203">
        <v>277</v>
      </c>
      <c r="J3265" s="293" t="s">
        <v>2937</v>
      </c>
      <c r="K3265" s="203">
        <v>332.4</v>
      </c>
      <c r="L3265" s="203" t="s">
        <v>459</v>
      </c>
      <c r="M3265" s="203" t="s">
        <v>7116</v>
      </c>
      <c r="N3265" t="s">
        <v>7117</v>
      </c>
    </row>
    <row r="3266" spans="1:14" x14ac:dyDescent="0.2">
      <c r="A3266" s="246">
        <v>45124</v>
      </c>
      <c r="B3266" s="295" t="s">
        <v>541</v>
      </c>
      <c r="C3266" s="58">
        <v>6637.1</v>
      </c>
      <c r="D3266" s="203" t="s">
        <v>452</v>
      </c>
      <c r="E3266" s="203" t="s">
        <v>7126</v>
      </c>
      <c r="F3266" t="s">
        <v>3304</v>
      </c>
      <c r="G3266" s="230"/>
      <c r="H3266" s="293">
        <v>7</v>
      </c>
      <c r="I3266" s="203">
        <v>877</v>
      </c>
      <c r="J3266" s="293" t="s">
        <v>2937</v>
      </c>
      <c r="K3266" s="203">
        <v>1052.4000000000001</v>
      </c>
      <c r="L3266" s="203" t="s">
        <v>459</v>
      </c>
      <c r="M3266" s="203" t="s">
        <v>7116</v>
      </c>
      <c r="N3266" t="s">
        <v>7117</v>
      </c>
    </row>
    <row r="3267" spans="1:14" x14ac:dyDescent="0.2">
      <c r="A3267" s="246">
        <v>45126</v>
      </c>
      <c r="B3267" s="295" t="s">
        <v>541</v>
      </c>
      <c r="C3267" s="58">
        <v>6637.1</v>
      </c>
      <c r="D3267" s="203" t="s">
        <v>452</v>
      </c>
      <c r="E3267" s="203" t="s">
        <v>7125</v>
      </c>
      <c r="F3267" t="s">
        <v>3463</v>
      </c>
      <c r="G3267" s="230"/>
      <c r="H3267" s="293">
        <v>8</v>
      </c>
      <c r="I3267" s="203">
        <v>458</v>
      </c>
      <c r="J3267" s="293" t="s">
        <v>2937</v>
      </c>
      <c r="K3267" s="203">
        <v>549.6</v>
      </c>
      <c r="L3267" s="203" t="s">
        <v>459</v>
      </c>
      <c r="M3267" s="203" t="s">
        <v>7116</v>
      </c>
      <c r="N3267" t="s">
        <v>7117</v>
      </c>
    </row>
    <row r="3268" spans="1:14" x14ac:dyDescent="0.2">
      <c r="A3268" s="246">
        <v>45112</v>
      </c>
      <c r="B3268" s="295" t="s">
        <v>541</v>
      </c>
      <c r="C3268" s="58">
        <v>6667.1</v>
      </c>
      <c r="D3268" s="203" t="s">
        <v>452</v>
      </c>
      <c r="E3268" s="203" t="s">
        <v>7122</v>
      </c>
      <c r="F3268" t="s">
        <v>3044</v>
      </c>
      <c r="G3268" s="230"/>
      <c r="H3268" s="293">
        <v>4</v>
      </c>
      <c r="I3268" s="203">
        <v>499</v>
      </c>
      <c r="J3268" s="293" t="s">
        <v>2937</v>
      </c>
      <c r="K3268" s="203">
        <v>598.79999999999995</v>
      </c>
      <c r="L3268" s="203" t="s">
        <v>459</v>
      </c>
      <c r="M3268" s="203" t="s">
        <v>7116</v>
      </c>
      <c r="N3268" t="s">
        <v>7117</v>
      </c>
    </row>
    <row r="3269" spans="1:14" x14ac:dyDescent="0.2">
      <c r="A3269" s="246">
        <v>45118</v>
      </c>
      <c r="B3269" s="295" t="s">
        <v>541</v>
      </c>
      <c r="C3269" s="58">
        <v>6756.1</v>
      </c>
      <c r="D3269" s="203" t="s">
        <v>452</v>
      </c>
      <c r="E3269" s="203" t="s">
        <v>7153</v>
      </c>
      <c r="F3269" t="s">
        <v>7154</v>
      </c>
      <c r="G3269" s="230"/>
      <c r="H3269" s="293">
        <v>8</v>
      </c>
      <c r="I3269" s="203">
        <v>0</v>
      </c>
      <c r="J3269" s="293" t="s">
        <v>2937</v>
      </c>
      <c r="K3269" s="203">
        <v>768</v>
      </c>
      <c r="L3269" s="203" t="s">
        <v>459</v>
      </c>
      <c r="M3269" s="203" t="s">
        <v>7116</v>
      </c>
      <c r="N3269" t="s">
        <v>7117</v>
      </c>
    </row>
    <row r="3270" spans="1:14" x14ac:dyDescent="0.2">
      <c r="A3270" s="246">
        <v>45112</v>
      </c>
      <c r="B3270" s="295" t="s">
        <v>541</v>
      </c>
      <c r="C3270" s="58">
        <v>6637.1</v>
      </c>
      <c r="D3270" s="203" t="s">
        <v>452</v>
      </c>
      <c r="E3270" s="203" t="s">
        <v>7143</v>
      </c>
      <c r="F3270" t="s">
        <v>3072</v>
      </c>
      <c r="G3270" s="230"/>
      <c r="H3270" s="293">
        <v>8</v>
      </c>
      <c r="I3270" s="203">
        <v>707</v>
      </c>
      <c r="J3270" s="293" t="s">
        <v>2937</v>
      </c>
      <c r="K3270" s="203">
        <v>848.4</v>
      </c>
      <c r="L3270" s="203" t="s">
        <v>459</v>
      </c>
      <c r="M3270" s="203" t="s">
        <v>7116</v>
      </c>
      <c r="N3270" t="s">
        <v>7117</v>
      </c>
    </row>
    <row r="3271" spans="1:14" x14ac:dyDescent="0.2">
      <c r="A3271" s="246">
        <v>45110</v>
      </c>
      <c r="B3271" s="295" t="s">
        <v>541</v>
      </c>
      <c r="C3271" s="58">
        <v>6637.1</v>
      </c>
      <c r="D3271" s="203" t="s">
        <v>452</v>
      </c>
      <c r="E3271" s="203" t="s">
        <v>7126</v>
      </c>
      <c r="F3271" t="s">
        <v>3304</v>
      </c>
      <c r="G3271" s="230"/>
      <c r="H3271" s="293">
        <v>4</v>
      </c>
      <c r="I3271" s="203">
        <v>877</v>
      </c>
      <c r="J3271" s="293" t="s">
        <v>2937</v>
      </c>
      <c r="K3271" s="203">
        <v>1052.4000000000001</v>
      </c>
      <c r="L3271" s="203" t="s">
        <v>459</v>
      </c>
      <c r="M3271" s="203" t="s">
        <v>7116</v>
      </c>
      <c r="N3271" t="s">
        <v>7117</v>
      </c>
    </row>
    <row r="3272" spans="1:14" x14ac:dyDescent="0.2">
      <c r="A3272" s="246">
        <v>45127</v>
      </c>
      <c r="B3272" s="295" t="s">
        <v>541</v>
      </c>
      <c r="C3272" s="106">
        <v>6637.1</v>
      </c>
      <c r="D3272" s="203" t="s">
        <v>452</v>
      </c>
      <c r="E3272" s="203" t="s">
        <v>7125</v>
      </c>
      <c r="F3272" t="s">
        <v>3463</v>
      </c>
      <c r="H3272" s="293">
        <v>8</v>
      </c>
      <c r="I3272" s="203">
        <v>458</v>
      </c>
      <c r="J3272" s="293" t="s">
        <v>2937</v>
      </c>
      <c r="K3272" s="203">
        <v>549.6</v>
      </c>
      <c r="L3272" s="203" t="s">
        <v>459</v>
      </c>
      <c r="M3272" s="203" t="s">
        <v>7116</v>
      </c>
      <c r="N3272" t="s">
        <v>7117</v>
      </c>
    </row>
    <row r="3273" spans="1:14" x14ac:dyDescent="0.2">
      <c r="A3273" s="246">
        <v>45124</v>
      </c>
      <c r="B3273" s="295" t="s">
        <v>541</v>
      </c>
      <c r="C3273" s="106">
        <v>6756.1</v>
      </c>
      <c r="D3273" s="203" t="s">
        <v>452</v>
      </c>
      <c r="E3273" s="203" t="s">
        <v>7153</v>
      </c>
      <c r="F3273" t="s">
        <v>7154</v>
      </c>
      <c r="H3273" s="293">
        <v>8</v>
      </c>
      <c r="I3273" s="203">
        <v>0</v>
      </c>
      <c r="J3273" s="293" t="s">
        <v>2937</v>
      </c>
      <c r="K3273" s="203">
        <v>768</v>
      </c>
      <c r="L3273" s="203" t="s">
        <v>459</v>
      </c>
      <c r="M3273" s="203" t="s">
        <v>7116</v>
      </c>
      <c r="N3273" t="s">
        <v>7117</v>
      </c>
    </row>
    <row r="3274" spans="1:14" x14ac:dyDescent="0.2">
      <c r="A3274" s="246">
        <v>45125</v>
      </c>
      <c r="B3274" s="295" t="s">
        <v>541</v>
      </c>
      <c r="C3274" s="106">
        <v>6637.1</v>
      </c>
      <c r="D3274" s="203" t="s">
        <v>452</v>
      </c>
      <c r="E3274" s="203" t="s">
        <v>7126</v>
      </c>
      <c r="F3274" t="s">
        <v>3304</v>
      </c>
      <c r="H3274" s="293">
        <v>7</v>
      </c>
      <c r="I3274" s="203">
        <v>877</v>
      </c>
      <c r="J3274" s="293" t="s">
        <v>2937</v>
      </c>
      <c r="K3274" s="203">
        <v>1052.4000000000001</v>
      </c>
      <c r="L3274" s="203" t="s">
        <v>459</v>
      </c>
      <c r="M3274" s="203" t="s">
        <v>7116</v>
      </c>
      <c r="N3274" t="s">
        <v>7117</v>
      </c>
    </row>
    <row r="3275" spans="1:14" x14ac:dyDescent="0.2">
      <c r="A3275" s="246">
        <v>45111</v>
      </c>
      <c r="B3275" s="295" t="s">
        <v>541</v>
      </c>
      <c r="C3275" s="106">
        <v>6637.1</v>
      </c>
      <c r="D3275" s="203" t="s">
        <v>452</v>
      </c>
      <c r="E3275" s="203" t="s">
        <v>7126</v>
      </c>
      <c r="F3275" t="s">
        <v>3304</v>
      </c>
      <c r="H3275" s="293">
        <v>4</v>
      </c>
      <c r="I3275" s="203">
        <v>877</v>
      </c>
      <c r="J3275" s="293" t="s">
        <v>2937</v>
      </c>
      <c r="K3275" s="203">
        <v>1052.4000000000001</v>
      </c>
      <c r="L3275" s="203" t="s">
        <v>459</v>
      </c>
      <c r="M3275" s="203" t="s">
        <v>7116</v>
      </c>
      <c r="N3275" t="s">
        <v>7117</v>
      </c>
    </row>
    <row r="3276" spans="1:14" x14ac:dyDescent="0.2">
      <c r="A3276" s="246">
        <v>45113</v>
      </c>
      <c r="B3276" s="295" t="s">
        <v>541</v>
      </c>
      <c r="C3276" s="106">
        <v>6637.1</v>
      </c>
      <c r="D3276" s="203" t="s">
        <v>452</v>
      </c>
      <c r="E3276" s="203" t="s">
        <v>7143</v>
      </c>
      <c r="F3276" t="s">
        <v>3072</v>
      </c>
      <c r="H3276" s="293">
        <v>8</v>
      </c>
      <c r="I3276" s="203">
        <v>707</v>
      </c>
      <c r="J3276" s="293" t="s">
        <v>2937</v>
      </c>
      <c r="K3276" s="203">
        <v>848.4</v>
      </c>
      <c r="L3276" s="203" t="s">
        <v>459</v>
      </c>
      <c r="M3276" s="203" t="s">
        <v>7116</v>
      </c>
      <c r="N3276" t="s">
        <v>7117</v>
      </c>
    </row>
    <row r="3277" spans="1:14" x14ac:dyDescent="0.2">
      <c r="A3277" s="246">
        <v>45113</v>
      </c>
      <c r="B3277" s="295" t="s">
        <v>541</v>
      </c>
      <c r="C3277" s="106">
        <v>6667.1</v>
      </c>
      <c r="D3277" s="203" t="s">
        <v>452</v>
      </c>
      <c r="E3277" s="203" t="s">
        <v>7122</v>
      </c>
      <c r="F3277" t="s">
        <v>3044</v>
      </c>
      <c r="H3277" s="293">
        <v>4</v>
      </c>
      <c r="I3277" s="203">
        <v>499</v>
      </c>
      <c r="J3277" s="293" t="s">
        <v>2937</v>
      </c>
      <c r="K3277" s="203">
        <v>598.79999999999995</v>
      </c>
      <c r="L3277" s="203" t="s">
        <v>459</v>
      </c>
      <c r="M3277" s="203" t="s">
        <v>7116</v>
      </c>
      <c r="N3277" t="s">
        <v>7117</v>
      </c>
    </row>
    <row r="3278" spans="1:14" x14ac:dyDescent="0.2">
      <c r="A3278" s="246">
        <v>45128</v>
      </c>
      <c r="B3278" s="295" t="s">
        <v>541</v>
      </c>
      <c r="C3278" s="106">
        <v>6637.1</v>
      </c>
      <c r="D3278" s="203" t="s">
        <v>452</v>
      </c>
      <c r="E3278" s="203" t="s">
        <v>7125</v>
      </c>
      <c r="F3278" t="s">
        <v>3463</v>
      </c>
      <c r="H3278" s="293">
        <v>8</v>
      </c>
      <c r="I3278" s="203">
        <v>458</v>
      </c>
      <c r="J3278" s="293" t="s">
        <v>2937</v>
      </c>
      <c r="K3278" s="203">
        <v>549.6</v>
      </c>
      <c r="L3278" s="203" t="s">
        <v>459</v>
      </c>
      <c r="M3278" s="203" t="s">
        <v>7116</v>
      </c>
      <c r="N3278" t="s">
        <v>7117</v>
      </c>
    </row>
    <row r="3279" spans="1:14" x14ac:dyDescent="0.2">
      <c r="A3279" s="246">
        <v>45126</v>
      </c>
      <c r="B3279" s="295" t="s">
        <v>541</v>
      </c>
      <c r="C3279" s="106">
        <v>6637.1</v>
      </c>
      <c r="D3279" s="203" t="s">
        <v>452</v>
      </c>
      <c r="E3279" s="203" t="s">
        <v>7126</v>
      </c>
      <c r="F3279" t="s">
        <v>3304</v>
      </c>
      <c r="H3279" s="293">
        <v>4</v>
      </c>
      <c r="I3279" s="203">
        <v>877</v>
      </c>
      <c r="J3279" s="293" t="s">
        <v>2937</v>
      </c>
      <c r="K3279" s="203">
        <v>1052.4000000000001</v>
      </c>
      <c r="L3279" s="203" t="s">
        <v>459</v>
      </c>
      <c r="M3279" s="203" t="s">
        <v>7116</v>
      </c>
      <c r="N3279" t="s">
        <v>7117</v>
      </c>
    </row>
    <row r="3280" spans="1:14" x14ac:dyDescent="0.2">
      <c r="A3280" s="246">
        <v>45112</v>
      </c>
      <c r="B3280" s="295" t="s">
        <v>541</v>
      </c>
      <c r="C3280" s="106">
        <v>6637.1</v>
      </c>
      <c r="D3280" s="203" t="s">
        <v>452</v>
      </c>
      <c r="E3280" s="203" t="s">
        <v>7126</v>
      </c>
      <c r="F3280" t="s">
        <v>3304</v>
      </c>
      <c r="H3280" s="293">
        <v>5</v>
      </c>
      <c r="I3280" s="203">
        <v>877</v>
      </c>
      <c r="J3280" s="293" t="s">
        <v>2937</v>
      </c>
      <c r="K3280" s="203">
        <v>1052.4000000000001</v>
      </c>
      <c r="L3280" s="203" t="s">
        <v>459</v>
      </c>
      <c r="M3280" s="203" t="s">
        <v>7116</v>
      </c>
      <c r="N3280" t="s">
        <v>7117</v>
      </c>
    </row>
    <row r="3281" spans="1:14" x14ac:dyDescent="0.2">
      <c r="A3281" s="246">
        <v>45119</v>
      </c>
      <c r="B3281" s="295" t="s">
        <v>541</v>
      </c>
      <c r="C3281" s="106">
        <v>6756.1</v>
      </c>
      <c r="D3281" s="203" t="s">
        <v>452</v>
      </c>
      <c r="E3281" s="203" t="s">
        <v>7153</v>
      </c>
      <c r="F3281" t="s">
        <v>7154</v>
      </c>
      <c r="H3281" s="293">
        <v>8</v>
      </c>
      <c r="I3281" s="203">
        <v>0</v>
      </c>
      <c r="J3281" s="293" t="s">
        <v>2937</v>
      </c>
      <c r="K3281" s="203">
        <v>768</v>
      </c>
      <c r="L3281" s="203" t="s">
        <v>459</v>
      </c>
      <c r="M3281" s="203" t="s">
        <v>7116</v>
      </c>
      <c r="N3281" t="s">
        <v>7117</v>
      </c>
    </row>
    <row r="3282" spans="1:14" x14ac:dyDescent="0.2">
      <c r="A3282" s="246">
        <v>45118</v>
      </c>
      <c r="B3282" s="295" t="s">
        <v>541</v>
      </c>
      <c r="C3282" s="106">
        <v>6637.1</v>
      </c>
      <c r="D3282" s="203" t="s">
        <v>452</v>
      </c>
      <c r="E3282" s="203" t="s">
        <v>7132</v>
      </c>
      <c r="F3282" t="s">
        <v>7133</v>
      </c>
      <c r="H3282" s="293">
        <v>8</v>
      </c>
      <c r="I3282" s="203">
        <v>310</v>
      </c>
      <c r="J3282" s="293" t="s">
        <v>2937</v>
      </c>
      <c r="K3282" s="203">
        <v>372</v>
      </c>
      <c r="L3282" s="203" t="s">
        <v>459</v>
      </c>
      <c r="M3282" s="203" t="s">
        <v>7116</v>
      </c>
      <c r="N3282" t="s">
        <v>7117</v>
      </c>
    </row>
    <row r="3283" spans="1:14" x14ac:dyDescent="0.2">
      <c r="A3283" s="246">
        <v>45114</v>
      </c>
      <c r="B3283" s="295" t="s">
        <v>541</v>
      </c>
      <c r="C3283" s="106">
        <v>6637.1</v>
      </c>
      <c r="D3283" s="203" t="s">
        <v>452</v>
      </c>
      <c r="E3283" s="203" t="s">
        <v>7143</v>
      </c>
      <c r="F3283" t="s">
        <v>3072</v>
      </c>
      <c r="H3283" s="293">
        <v>8</v>
      </c>
      <c r="I3283" s="203">
        <v>707</v>
      </c>
      <c r="J3283" s="293" t="s">
        <v>2937</v>
      </c>
      <c r="K3283" s="203">
        <v>848.4</v>
      </c>
      <c r="L3283" s="203" t="s">
        <v>459</v>
      </c>
      <c r="M3283" s="203" t="s">
        <v>7116</v>
      </c>
      <c r="N3283" t="s">
        <v>7117</v>
      </c>
    </row>
    <row r="3284" spans="1:14" x14ac:dyDescent="0.2">
      <c r="A3284" s="246">
        <v>45114</v>
      </c>
      <c r="B3284" s="295" t="s">
        <v>541</v>
      </c>
      <c r="C3284" s="106">
        <v>6667.1</v>
      </c>
      <c r="D3284" s="203" t="s">
        <v>452</v>
      </c>
      <c r="E3284" s="203" t="s">
        <v>7122</v>
      </c>
      <c r="F3284" t="s">
        <v>3044</v>
      </c>
      <c r="H3284" s="293">
        <v>4</v>
      </c>
      <c r="I3284" s="203">
        <v>499</v>
      </c>
      <c r="J3284" s="293" t="s">
        <v>2937</v>
      </c>
      <c r="K3284" s="203">
        <v>598.79999999999995</v>
      </c>
      <c r="L3284" s="203" t="s">
        <v>459</v>
      </c>
      <c r="M3284" s="203" t="s">
        <v>7116</v>
      </c>
      <c r="N3284" t="s">
        <v>7117</v>
      </c>
    </row>
    <row r="3285" spans="1:14" x14ac:dyDescent="0.2">
      <c r="A3285" s="246">
        <v>45125</v>
      </c>
      <c r="B3285" s="295" t="s">
        <v>541</v>
      </c>
      <c r="C3285" s="106">
        <v>6756.1</v>
      </c>
      <c r="D3285" s="203" t="s">
        <v>452</v>
      </c>
      <c r="E3285" s="203" t="s">
        <v>7153</v>
      </c>
      <c r="F3285" t="s">
        <v>7154</v>
      </c>
      <c r="H3285" s="293">
        <v>8</v>
      </c>
      <c r="I3285" s="203">
        <v>0</v>
      </c>
      <c r="J3285" s="293" t="s">
        <v>2937</v>
      </c>
      <c r="K3285" s="203">
        <v>768</v>
      </c>
      <c r="L3285" s="203" t="s">
        <v>459</v>
      </c>
      <c r="M3285" s="203" t="s">
        <v>7116</v>
      </c>
      <c r="N3285" t="s">
        <v>7117</v>
      </c>
    </row>
    <row r="3286" spans="1:14" x14ac:dyDescent="0.2">
      <c r="A3286" s="246">
        <v>45127</v>
      </c>
      <c r="B3286" s="295" t="s">
        <v>541</v>
      </c>
      <c r="C3286" s="106">
        <v>6637.1</v>
      </c>
      <c r="D3286" s="203" t="s">
        <v>452</v>
      </c>
      <c r="E3286" s="203" t="s">
        <v>7126</v>
      </c>
      <c r="F3286" t="s">
        <v>3304</v>
      </c>
      <c r="H3286" s="293">
        <v>8</v>
      </c>
      <c r="I3286" s="203">
        <v>877</v>
      </c>
      <c r="J3286" s="293" t="s">
        <v>2937</v>
      </c>
      <c r="K3286" s="203">
        <v>1052.4000000000001</v>
      </c>
      <c r="L3286" s="203" t="s">
        <v>459</v>
      </c>
      <c r="M3286" s="203" t="s">
        <v>7116</v>
      </c>
      <c r="N3286" t="s">
        <v>7117</v>
      </c>
    </row>
    <row r="3287" spans="1:14" x14ac:dyDescent="0.2">
      <c r="A3287" s="246">
        <v>45118</v>
      </c>
      <c r="B3287" s="295" t="s">
        <v>541</v>
      </c>
      <c r="C3287" s="106">
        <v>6637.1</v>
      </c>
      <c r="D3287" s="203" t="s">
        <v>452</v>
      </c>
      <c r="E3287" s="203" t="s">
        <v>7122</v>
      </c>
      <c r="F3287" t="s">
        <v>3044</v>
      </c>
      <c r="H3287" s="293">
        <v>8</v>
      </c>
      <c r="I3287" s="203">
        <v>499</v>
      </c>
      <c r="J3287" s="293" t="s">
        <v>2937</v>
      </c>
      <c r="K3287" s="203">
        <v>598.79999999999995</v>
      </c>
      <c r="L3287" s="203" t="s">
        <v>459</v>
      </c>
      <c r="M3287" s="203" t="s">
        <v>7116</v>
      </c>
      <c r="N3287" t="s">
        <v>7117</v>
      </c>
    </row>
    <row r="3288" spans="1:14" x14ac:dyDescent="0.2">
      <c r="A3288" s="246">
        <v>45114</v>
      </c>
      <c r="B3288" s="295" t="s">
        <v>541</v>
      </c>
      <c r="C3288" s="106">
        <v>6637.1</v>
      </c>
      <c r="D3288" s="203" t="s">
        <v>452</v>
      </c>
      <c r="E3288" s="203" t="s">
        <v>7126</v>
      </c>
      <c r="F3288" t="s">
        <v>3304</v>
      </c>
      <c r="H3288" s="293">
        <v>4</v>
      </c>
      <c r="I3288" s="203">
        <v>877</v>
      </c>
      <c r="J3288" s="293" t="s">
        <v>2937</v>
      </c>
      <c r="K3288" s="203">
        <v>1052.4000000000001</v>
      </c>
      <c r="L3288" s="203" t="s">
        <v>459</v>
      </c>
      <c r="M3288" s="203" t="s">
        <v>7116</v>
      </c>
      <c r="N3288" t="s">
        <v>7117</v>
      </c>
    </row>
    <row r="3289" spans="1:14" x14ac:dyDescent="0.2">
      <c r="A3289" s="246">
        <v>45133</v>
      </c>
      <c r="B3289" s="295" t="s">
        <v>541</v>
      </c>
      <c r="C3289" s="106">
        <v>6756.1</v>
      </c>
      <c r="D3289" s="203" t="s">
        <v>452</v>
      </c>
      <c r="E3289" s="203" t="s">
        <v>7134</v>
      </c>
      <c r="F3289" t="s">
        <v>3052</v>
      </c>
      <c r="H3289" s="293">
        <v>8</v>
      </c>
      <c r="I3289" s="203">
        <v>437</v>
      </c>
      <c r="J3289" s="293" t="s">
        <v>2937</v>
      </c>
      <c r="K3289" s="203">
        <v>524.4</v>
      </c>
      <c r="L3289" s="203" t="s">
        <v>459</v>
      </c>
      <c r="M3289" s="203" t="s">
        <v>7116</v>
      </c>
      <c r="N3289" t="s">
        <v>7117</v>
      </c>
    </row>
    <row r="3290" spans="1:14" x14ac:dyDescent="0.2">
      <c r="A3290" s="246">
        <v>45120</v>
      </c>
      <c r="B3290" s="295" t="s">
        <v>541</v>
      </c>
      <c r="C3290" s="106">
        <v>6756.1</v>
      </c>
      <c r="D3290" s="203" t="s">
        <v>452</v>
      </c>
      <c r="E3290" s="203" t="s">
        <v>7153</v>
      </c>
      <c r="F3290" t="s">
        <v>7154</v>
      </c>
      <c r="H3290" s="293">
        <v>8</v>
      </c>
      <c r="I3290" s="203">
        <v>0</v>
      </c>
      <c r="J3290" s="293" t="s">
        <v>2937</v>
      </c>
      <c r="K3290" s="203">
        <v>768</v>
      </c>
      <c r="L3290" s="203" t="s">
        <v>459</v>
      </c>
      <c r="M3290" s="203" t="s">
        <v>7116</v>
      </c>
      <c r="N3290" t="s">
        <v>7117</v>
      </c>
    </row>
    <row r="3291" spans="1:14" x14ac:dyDescent="0.2">
      <c r="A3291" s="246">
        <v>45117</v>
      </c>
      <c r="B3291" s="295" t="s">
        <v>541</v>
      </c>
      <c r="C3291" s="106">
        <v>6637.1</v>
      </c>
      <c r="D3291" s="203" t="s">
        <v>452</v>
      </c>
      <c r="E3291" s="203" t="s">
        <v>7126</v>
      </c>
      <c r="F3291" t="s">
        <v>3304</v>
      </c>
      <c r="H3291" s="293">
        <v>6.5</v>
      </c>
      <c r="I3291" s="203">
        <v>877</v>
      </c>
      <c r="J3291" s="293" t="s">
        <v>2937</v>
      </c>
      <c r="K3291" s="203">
        <v>1052.4000000000001</v>
      </c>
      <c r="L3291" s="203" t="s">
        <v>459</v>
      </c>
      <c r="M3291" s="203" t="s">
        <v>7116</v>
      </c>
      <c r="N3291" t="s">
        <v>7117</v>
      </c>
    </row>
    <row r="3292" spans="1:14" x14ac:dyDescent="0.2">
      <c r="A3292" s="246">
        <v>45119</v>
      </c>
      <c r="B3292" s="295" t="s">
        <v>541</v>
      </c>
      <c r="C3292" s="106">
        <v>6637.1</v>
      </c>
      <c r="D3292" s="203" t="s">
        <v>452</v>
      </c>
      <c r="E3292" s="203" t="s">
        <v>7122</v>
      </c>
      <c r="F3292" t="s">
        <v>3044</v>
      </c>
      <c r="H3292" s="293">
        <v>8</v>
      </c>
      <c r="I3292" s="203">
        <v>499</v>
      </c>
      <c r="J3292" s="293" t="s">
        <v>2937</v>
      </c>
      <c r="K3292" s="203">
        <v>598.79999999999995</v>
      </c>
      <c r="L3292" s="203" t="s">
        <v>459</v>
      </c>
      <c r="M3292" s="203" t="s">
        <v>7116</v>
      </c>
      <c r="N3292" t="s">
        <v>7117</v>
      </c>
    </row>
    <row r="3293" spans="1:14" x14ac:dyDescent="0.2">
      <c r="A3293" s="246">
        <v>45126</v>
      </c>
      <c r="B3293" s="295" t="s">
        <v>541</v>
      </c>
      <c r="C3293" s="106">
        <v>6756.1</v>
      </c>
      <c r="D3293" s="203" t="s">
        <v>452</v>
      </c>
      <c r="E3293" s="203" t="s">
        <v>7153</v>
      </c>
      <c r="F3293" t="s">
        <v>7154</v>
      </c>
      <c r="H3293" s="293">
        <v>4</v>
      </c>
      <c r="I3293" s="203">
        <v>0</v>
      </c>
      <c r="J3293" s="293" t="s">
        <v>2937</v>
      </c>
      <c r="K3293" s="203">
        <v>768</v>
      </c>
      <c r="L3293" s="203" t="s">
        <v>459</v>
      </c>
      <c r="M3293" s="203" t="s">
        <v>7116</v>
      </c>
      <c r="N3293" t="s">
        <v>7117</v>
      </c>
    </row>
    <row r="3294" spans="1:14" x14ac:dyDescent="0.2">
      <c r="A3294" s="246">
        <v>45126</v>
      </c>
      <c r="B3294" s="295" t="s">
        <v>541</v>
      </c>
      <c r="C3294" s="106">
        <v>6637.1</v>
      </c>
      <c r="D3294" s="203" t="s">
        <v>452</v>
      </c>
      <c r="E3294" s="203" t="s">
        <v>7127</v>
      </c>
      <c r="F3294" t="s">
        <v>3011</v>
      </c>
      <c r="H3294" s="293">
        <v>2</v>
      </c>
      <c r="I3294" s="203">
        <v>791</v>
      </c>
      <c r="J3294" s="293" t="s">
        <v>2937</v>
      </c>
      <c r="K3294" s="203">
        <v>949.2</v>
      </c>
      <c r="L3294" s="203" t="s">
        <v>459</v>
      </c>
      <c r="M3294" s="203" t="s">
        <v>7116</v>
      </c>
      <c r="N3294" t="s">
        <v>7117</v>
      </c>
    </row>
    <row r="3295" spans="1:14" x14ac:dyDescent="0.2">
      <c r="A3295" s="246">
        <v>45128</v>
      </c>
      <c r="B3295" s="295" t="s">
        <v>541</v>
      </c>
      <c r="C3295" s="106">
        <v>6637.1</v>
      </c>
      <c r="D3295" s="203" t="s">
        <v>452</v>
      </c>
      <c r="E3295" s="203" t="s">
        <v>7126</v>
      </c>
      <c r="F3295" t="s">
        <v>3304</v>
      </c>
      <c r="H3295" s="293">
        <v>8</v>
      </c>
      <c r="I3295" s="203">
        <v>877</v>
      </c>
      <c r="J3295" s="293" t="s">
        <v>2937</v>
      </c>
      <c r="K3295" s="203">
        <v>1052.4000000000001</v>
      </c>
      <c r="L3295" s="203" t="s">
        <v>459</v>
      </c>
      <c r="M3295" s="203" t="s">
        <v>7116</v>
      </c>
      <c r="N3295" t="s">
        <v>7117</v>
      </c>
    </row>
    <row r="3296" spans="1:14" x14ac:dyDescent="0.2">
      <c r="A3296" s="246">
        <v>45118</v>
      </c>
      <c r="B3296" s="295" t="s">
        <v>541</v>
      </c>
      <c r="C3296" s="106">
        <v>6637.1</v>
      </c>
      <c r="D3296" s="203" t="s">
        <v>452</v>
      </c>
      <c r="E3296" s="203" t="s">
        <v>7126</v>
      </c>
      <c r="F3296" t="s">
        <v>3304</v>
      </c>
      <c r="H3296" s="293">
        <v>7</v>
      </c>
      <c r="I3296" s="203">
        <v>877</v>
      </c>
      <c r="J3296" s="293" t="s">
        <v>2937</v>
      </c>
      <c r="K3296" s="203">
        <v>1052.4000000000001</v>
      </c>
      <c r="L3296" s="203" t="s">
        <v>459</v>
      </c>
      <c r="M3296" s="203" t="s">
        <v>7116</v>
      </c>
      <c r="N3296" t="s">
        <v>7117</v>
      </c>
    </row>
    <row r="3297" spans="1:14" x14ac:dyDescent="0.2">
      <c r="A3297" s="246">
        <v>45126</v>
      </c>
      <c r="B3297" s="295" t="s">
        <v>541</v>
      </c>
      <c r="C3297" s="106">
        <v>6637.1</v>
      </c>
      <c r="D3297" s="203" t="s">
        <v>452</v>
      </c>
      <c r="E3297" s="203" t="s">
        <v>7138</v>
      </c>
      <c r="F3297" t="s">
        <v>6013</v>
      </c>
      <c r="H3297" s="293">
        <v>8</v>
      </c>
      <c r="I3297" s="203">
        <v>533</v>
      </c>
      <c r="J3297" s="293" t="s">
        <v>2937</v>
      </c>
      <c r="K3297" s="203">
        <v>639.6</v>
      </c>
      <c r="L3297" s="203" t="s">
        <v>459</v>
      </c>
      <c r="M3297" s="203" t="s">
        <v>7116</v>
      </c>
      <c r="N3297" t="s">
        <v>7117</v>
      </c>
    </row>
    <row r="3298" spans="1:14" x14ac:dyDescent="0.2">
      <c r="A3298" s="246">
        <v>45120</v>
      </c>
      <c r="B3298" s="295" t="s">
        <v>541</v>
      </c>
      <c r="C3298" s="106">
        <v>6637.1</v>
      </c>
      <c r="D3298" s="203" t="s">
        <v>452</v>
      </c>
      <c r="E3298" s="203" t="s">
        <v>7122</v>
      </c>
      <c r="F3298" t="s">
        <v>3044</v>
      </c>
      <c r="H3298" s="293">
        <v>4</v>
      </c>
      <c r="I3298" s="203">
        <v>499</v>
      </c>
      <c r="J3298" s="293" t="s">
        <v>2937</v>
      </c>
      <c r="K3298" s="203">
        <v>598.79999999999995</v>
      </c>
      <c r="L3298" s="203" t="s">
        <v>459</v>
      </c>
      <c r="M3298" s="203" t="s">
        <v>7116</v>
      </c>
      <c r="N3298" t="s">
        <v>7117</v>
      </c>
    </row>
    <row r="3299" spans="1:14" x14ac:dyDescent="0.2">
      <c r="A3299" s="246">
        <v>45121</v>
      </c>
      <c r="B3299" s="295" t="s">
        <v>541</v>
      </c>
      <c r="C3299" s="106">
        <v>6756.1</v>
      </c>
      <c r="D3299" s="203" t="s">
        <v>452</v>
      </c>
      <c r="E3299" s="203" t="s">
        <v>7153</v>
      </c>
      <c r="F3299" t="s">
        <v>7154</v>
      </c>
      <c r="H3299" s="293">
        <v>7</v>
      </c>
      <c r="I3299" s="203">
        <v>0</v>
      </c>
      <c r="J3299" s="293" t="s">
        <v>2937</v>
      </c>
      <c r="K3299" s="203">
        <v>768</v>
      </c>
      <c r="L3299" s="203" t="s">
        <v>459</v>
      </c>
      <c r="M3299" s="203" t="s">
        <v>7116</v>
      </c>
      <c r="N3299" t="s">
        <v>7117</v>
      </c>
    </row>
    <row r="3300" spans="1:14" x14ac:dyDescent="0.2">
      <c r="A3300" s="246">
        <v>45119</v>
      </c>
      <c r="B3300" s="295" t="s">
        <v>541</v>
      </c>
      <c r="C3300" s="106">
        <v>6637.1</v>
      </c>
      <c r="D3300" s="203" t="s">
        <v>452</v>
      </c>
      <c r="E3300" s="203" t="s">
        <v>7126</v>
      </c>
      <c r="F3300" t="s">
        <v>3304</v>
      </c>
      <c r="H3300" s="293">
        <v>5</v>
      </c>
      <c r="I3300" s="203">
        <v>877</v>
      </c>
      <c r="J3300" s="293" t="s">
        <v>2937</v>
      </c>
      <c r="K3300" s="203">
        <v>1052.4000000000001</v>
      </c>
      <c r="L3300" s="203" t="s">
        <v>459</v>
      </c>
      <c r="M3300" s="203" t="s">
        <v>7116</v>
      </c>
      <c r="N3300" t="s">
        <v>7117</v>
      </c>
    </row>
    <row r="3301" spans="1:14" x14ac:dyDescent="0.2">
      <c r="A3301" s="246">
        <v>45120</v>
      </c>
      <c r="B3301" s="295" t="s">
        <v>541</v>
      </c>
      <c r="C3301" s="106">
        <v>6667.1</v>
      </c>
      <c r="D3301" s="203" t="s">
        <v>452</v>
      </c>
      <c r="E3301" s="203" t="s">
        <v>7122</v>
      </c>
      <c r="F3301" t="s">
        <v>3044</v>
      </c>
      <c r="H3301" s="293">
        <v>4</v>
      </c>
      <c r="I3301" s="203">
        <v>499</v>
      </c>
      <c r="J3301" s="293" t="s">
        <v>2937</v>
      </c>
      <c r="K3301" s="203">
        <v>598.79999999999995</v>
      </c>
      <c r="L3301" s="203" t="s">
        <v>459</v>
      </c>
      <c r="M3301" s="203" t="s">
        <v>7116</v>
      </c>
      <c r="N3301" t="s">
        <v>7117</v>
      </c>
    </row>
    <row r="3302" spans="1:14" x14ac:dyDescent="0.2">
      <c r="A3302" s="246">
        <v>45127</v>
      </c>
      <c r="B3302" s="295" t="s">
        <v>541</v>
      </c>
      <c r="C3302" s="106">
        <v>6637.1</v>
      </c>
      <c r="D3302" s="203" t="s">
        <v>452</v>
      </c>
      <c r="E3302" s="203" t="s">
        <v>7127</v>
      </c>
      <c r="F3302" t="s">
        <v>3011</v>
      </c>
      <c r="H3302" s="293">
        <v>2</v>
      </c>
      <c r="I3302" s="203">
        <v>791</v>
      </c>
      <c r="J3302" s="293" t="s">
        <v>2937</v>
      </c>
      <c r="K3302" s="203">
        <v>949.2</v>
      </c>
      <c r="L3302" s="203" t="s">
        <v>459</v>
      </c>
      <c r="M3302" s="203" t="s">
        <v>7116</v>
      </c>
      <c r="N3302" t="s">
        <v>7117</v>
      </c>
    </row>
    <row r="3303" spans="1:14" x14ac:dyDescent="0.2">
      <c r="A3303" s="246">
        <v>45127</v>
      </c>
      <c r="B3303" s="295" t="s">
        <v>541</v>
      </c>
      <c r="C3303" s="106">
        <v>6756.1</v>
      </c>
      <c r="D3303" s="203" t="s">
        <v>452</v>
      </c>
      <c r="E3303" s="203" t="s">
        <v>7153</v>
      </c>
      <c r="F3303" t="s">
        <v>7154</v>
      </c>
      <c r="H3303" s="293">
        <v>4</v>
      </c>
      <c r="I3303" s="203">
        <v>0</v>
      </c>
      <c r="J3303" s="293" t="s">
        <v>2937</v>
      </c>
      <c r="K3303" s="203">
        <v>768</v>
      </c>
      <c r="L3303" s="203" t="s">
        <v>459</v>
      </c>
      <c r="M3303" s="203" t="s">
        <v>7116</v>
      </c>
      <c r="N3303" t="s">
        <v>7117</v>
      </c>
    </row>
    <row r="3304" spans="1:14" x14ac:dyDescent="0.2">
      <c r="A3304" s="246">
        <v>45120</v>
      </c>
      <c r="B3304" s="295" t="s">
        <v>541</v>
      </c>
      <c r="C3304" s="106">
        <v>6637.1</v>
      </c>
      <c r="D3304" s="203" t="s">
        <v>452</v>
      </c>
      <c r="E3304" s="203" t="s">
        <v>7126</v>
      </c>
      <c r="F3304" t="s">
        <v>3304</v>
      </c>
      <c r="H3304" s="293">
        <v>7</v>
      </c>
      <c r="I3304" s="203">
        <v>877</v>
      </c>
      <c r="J3304" s="293" t="s">
        <v>2937</v>
      </c>
      <c r="K3304" s="203">
        <v>1052.4000000000001</v>
      </c>
      <c r="L3304" s="203" t="s">
        <v>459</v>
      </c>
      <c r="M3304" s="203" t="s">
        <v>7116</v>
      </c>
      <c r="N3304" t="s">
        <v>7117</v>
      </c>
    </row>
    <row r="3305" spans="1:14" x14ac:dyDescent="0.2">
      <c r="A3305" s="246">
        <v>45121</v>
      </c>
      <c r="B3305" s="295" t="s">
        <v>541</v>
      </c>
      <c r="C3305" s="106">
        <v>6667.1</v>
      </c>
      <c r="D3305" s="203" t="s">
        <v>452</v>
      </c>
      <c r="E3305" s="203" t="s">
        <v>7122</v>
      </c>
      <c r="F3305" t="s">
        <v>3044</v>
      </c>
      <c r="H3305" s="293">
        <v>4</v>
      </c>
      <c r="I3305" s="203">
        <v>499</v>
      </c>
      <c r="J3305" s="293" t="s">
        <v>2937</v>
      </c>
      <c r="K3305" s="203">
        <v>598.79999999999995</v>
      </c>
      <c r="L3305" s="203" t="s">
        <v>459</v>
      </c>
      <c r="M3305" s="203" t="s">
        <v>7116</v>
      </c>
      <c r="N3305" t="s">
        <v>7117</v>
      </c>
    </row>
    <row r="3306" spans="1:14" x14ac:dyDescent="0.2">
      <c r="A3306" s="246">
        <v>45131</v>
      </c>
      <c r="B3306" s="295" t="s">
        <v>541</v>
      </c>
      <c r="C3306" s="106">
        <v>6630.1</v>
      </c>
      <c r="D3306" s="203" t="s">
        <v>452</v>
      </c>
      <c r="E3306" s="203" t="s">
        <v>7126</v>
      </c>
      <c r="F3306" t="s">
        <v>3304</v>
      </c>
      <c r="H3306" s="293">
        <v>1</v>
      </c>
      <c r="I3306" s="203">
        <v>877</v>
      </c>
      <c r="J3306" s="293" t="s">
        <v>2937</v>
      </c>
      <c r="K3306" s="203">
        <v>1052.4000000000001</v>
      </c>
      <c r="L3306" s="203" t="s">
        <v>459</v>
      </c>
      <c r="M3306" s="203" t="s">
        <v>7116</v>
      </c>
      <c r="N3306" t="s">
        <v>7117</v>
      </c>
    </row>
    <row r="3307" spans="1:14" x14ac:dyDescent="0.2">
      <c r="A3307" s="246">
        <v>45119</v>
      </c>
      <c r="B3307" s="295" t="s">
        <v>541</v>
      </c>
      <c r="C3307" s="106">
        <v>6756.1</v>
      </c>
      <c r="D3307" s="203" t="s">
        <v>452</v>
      </c>
      <c r="E3307" s="203" t="s">
        <v>7140</v>
      </c>
      <c r="F3307" t="s">
        <v>2978</v>
      </c>
      <c r="H3307" s="293">
        <v>4</v>
      </c>
      <c r="I3307" s="203">
        <v>322</v>
      </c>
      <c r="J3307" s="293" t="s">
        <v>2937</v>
      </c>
      <c r="K3307" s="203">
        <v>386.4</v>
      </c>
      <c r="L3307" s="203" t="s">
        <v>459</v>
      </c>
      <c r="M3307" s="203" t="s">
        <v>7116</v>
      </c>
      <c r="N3307" t="s">
        <v>7117</v>
      </c>
    </row>
    <row r="3308" spans="1:14" x14ac:dyDescent="0.2">
      <c r="A3308" s="246">
        <v>45121</v>
      </c>
      <c r="B3308" s="295" t="s">
        <v>541</v>
      </c>
      <c r="C3308" s="106">
        <v>6637.1</v>
      </c>
      <c r="D3308" s="203" t="s">
        <v>452</v>
      </c>
      <c r="E3308" s="203" t="s">
        <v>7126</v>
      </c>
      <c r="F3308" t="s">
        <v>3304</v>
      </c>
      <c r="H3308" s="293">
        <v>6</v>
      </c>
      <c r="I3308" s="203">
        <v>877</v>
      </c>
      <c r="J3308" s="293" t="s">
        <v>2937</v>
      </c>
      <c r="K3308" s="203">
        <v>1052.4000000000001</v>
      </c>
      <c r="L3308" s="203" t="s">
        <v>459</v>
      </c>
      <c r="M3308" s="203" t="s">
        <v>7116</v>
      </c>
      <c r="N3308" t="s">
        <v>7117</v>
      </c>
    </row>
    <row r="3309" spans="1:14" x14ac:dyDescent="0.2">
      <c r="A3309" s="246">
        <v>45132</v>
      </c>
      <c r="B3309" s="295" t="s">
        <v>541</v>
      </c>
      <c r="C3309" s="106">
        <v>6630.1</v>
      </c>
      <c r="D3309" s="203" t="s">
        <v>452</v>
      </c>
      <c r="E3309" s="203" t="s">
        <v>7126</v>
      </c>
      <c r="F3309" t="s">
        <v>3304</v>
      </c>
      <c r="H3309" s="293">
        <v>1</v>
      </c>
      <c r="I3309" s="203">
        <v>877</v>
      </c>
      <c r="J3309" s="293" t="s">
        <v>2937</v>
      </c>
      <c r="K3309" s="203">
        <v>1052.4000000000001</v>
      </c>
      <c r="L3309" s="203" t="s">
        <v>459</v>
      </c>
      <c r="M3309" s="203" t="s">
        <v>7116</v>
      </c>
      <c r="N3309" t="s">
        <v>7117</v>
      </c>
    </row>
    <row r="3310" spans="1:14" x14ac:dyDescent="0.2">
      <c r="A3310" s="246">
        <v>45128</v>
      </c>
      <c r="B3310" s="295" t="s">
        <v>541</v>
      </c>
      <c r="C3310" s="106">
        <v>6756.1</v>
      </c>
      <c r="D3310" s="203" t="s">
        <v>452</v>
      </c>
      <c r="E3310" s="203" t="s">
        <v>7153</v>
      </c>
      <c r="F3310" t="s">
        <v>7154</v>
      </c>
      <c r="H3310" s="293">
        <v>8</v>
      </c>
      <c r="I3310" s="203">
        <v>0</v>
      </c>
      <c r="J3310" s="293" t="s">
        <v>2937</v>
      </c>
      <c r="K3310" s="203">
        <v>768</v>
      </c>
      <c r="L3310" s="203" t="s">
        <v>459</v>
      </c>
      <c r="M3310" s="203" t="s">
        <v>7116</v>
      </c>
      <c r="N3310" t="s">
        <v>7117</v>
      </c>
    </row>
    <row r="3311" spans="1:14" x14ac:dyDescent="0.2">
      <c r="A3311" s="246">
        <v>45124</v>
      </c>
      <c r="B3311" s="295" t="s">
        <v>541</v>
      </c>
      <c r="C3311" s="106">
        <v>6011.1</v>
      </c>
      <c r="D3311" s="203" t="s">
        <v>452</v>
      </c>
      <c r="E3311" s="203" t="s">
        <v>7127</v>
      </c>
      <c r="F3311" t="s">
        <v>3011</v>
      </c>
      <c r="H3311" s="293">
        <v>4</v>
      </c>
      <c r="I3311" s="203">
        <v>791</v>
      </c>
      <c r="J3311" s="293" t="s">
        <v>2937</v>
      </c>
      <c r="K3311" s="203">
        <v>949.2</v>
      </c>
      <c r="L3311" s="203" t="s">
        <v>459</v>
      </c>
      <c r="M3311" s="203" t="s">
        <v>7116</v>
      </c>
      <c r="N3311" t="s">
        <v>7117</v>
      </c>
    </row>
    <row r="3312" spans="1:14" x14ac:dyDescent="0.2">
      <c r="A3312" s="246">
        <v>45134</v>
      </c>
      <c r="B3312" s="295" t="s">
        <v>541</v>
      </c>
      <c r="C3312" s="106">
        <v>6630.1</v>
      </c>
      <c r="D3312" s="203" t="s">
        <v>452</v>
      </c>
      <c r="E3312" s="203" t="s">
        <v>7126</v>
      </c>
      <c r="F3312" t="s">
        <v>3304</v>
      </c>
      <c r="H3312" s="293">
        <v>1</v>
      </c>
      <c r="I3312" s="203">
        <v>877</v>
      </c>
      <c r="J3312" s="293" t="s">
        <v>2937</v>
      </c>
      <c r="K3312" s="203">
        <v>1052.4000000000001</v>
      </c>
      <c r="L3312" s="203" t="s">
        <v>459</v>
      </c>
      <c r="M3312" s="203" t="s">
        <v>7116</v>
      </c>
      <c r="N3312" t="s">
        <v>7117</v>
      </c>
    </row>
    <row r="3313" spans="1:14" x14ac:dyDescent="0.2">
      <c r="A3313" s="246">
        <v>45125</v>
      </c>
      <c r="B3313" s="295" t="s">
        <v>541</v>
      </c>
      <c r="C3313" s="106">
        <v>6011.1</v>
      </c>
      <c r="D3313" s="203" t="s">
        <v>452</v>
      </c>
      <c r="E3313" s="203" t="s">
        <v>7127</v>
      </c>
      <c r="F3313" t="s">
        <v>3011</v>
      </c>
      <c r="H3313" s="293">
        <v>4</v>
      </c>
      <c r="I3313" s="203">
        <v>791</v>
      </c>
      <c r="J3313" s="293" t="s">
        <v>2937</v>
      </c>
      <c r="K3313" s="203">
        <v>949.2</v>
      </c>
      <c r="L3313" s="203" t="s">
        <v>459</v>
      </c>
      <c r="M3313" s="203" t="s">
        <v>7116</v>
      </c>
      <c r="N3313" t="s">
        <v>7117</v>
      </c>
    </row>
    <row r="3314" spans="1:14" x14ac:dyDescent="0.2">
      <c r="A3314" s="246">
        <v>45120</v>
      </c>
      <c r="B3314" s="295" t="s">
        <v>541</v>
      </c>
      <c r="C3314" s="106">
        <v>6756.1</v>
      </c>
      <c r="D3314" s="203" t="s">
        <v>452</v>
      </c>
      <c r="E3314" s="203" t="s">
        <v>7140</v>
      </c>
      <c r="F3314" t="s">
        <v>2978</v>
      </c>
      <c r="H3314" s="293">
        <v>4</v>
      </c>
      <c r="I3314" s="203">
        <v>322</v>
      </c>
      <c r="J3314" s="293" t="s">
        <v>2937</v>
      </c>
      <c r="K3314" s="203">
        <v>386.4</v>
      </c>
      <c r="L3314" s="203" t="s">
        <v>459</v>
      </c>
      <c r="M3314" s="203" t="s">
        <v>7116</v>
      </c>
      <c r="N3314" t="s">
        <v>7117</v>
      </c>
    </row>
    <row r="3315" spans="1:14" x14ac:dyDescent="0.2">
      <c r="A3315" s="246">
        <v>45114</v>
      </c>
      <c r="B3315" s="295" t="s">
        <v>541</v>
      </c>
      <c r="C3315" s="106">
        <v>6630.1</v>
      </c>
      <c r="D3315" s="203" t="s">
        <v>452</v>
      </c>
      <c r="E3315" s="203" t="s">
        <v>7126</v>
      </c>
      <c r="F3315" t="s">
        <v>3304</v>
      </c>
      <c r="H3315" s="293">
        <v>1</v>
      </c>
      <c r="I3315" s="203">
        <v>877</v>
      </c>
      <c r="J3315" s="293" t="s">
        <v>2937</v>
      </c>
      <c r="K3315" s="203">
        <v>1052.4000000000001</v>
      </c>
      <c r="L3315" s="203" t="s">
        <v>459</v>
      </c>
      <c r="M3315" s="203" t="s">
        <v>7116</v>
      </c>
      <c r="N3315" t="s">
        <v>7117</v>
      </c>
    </row>
    <row r="3316" spans="1:14" x14ac:dyDescent="0.2">
      <c r="A3316" s="246">
        <v>45133</v>
      </c>
      <c r="B3316" s="295" t="s">
        <v>541</v>
      </c>
      <c r="C3316" s="106">
        <v>6637.1</v>
      </c>
      <c r="D3316" s="203" t="s">
        <v>452</v>
      </c>
      <c r="E3316" s="203" t="s">
        <v>7127</v>
      </c>
      <c r="F3316" t="s">
        <v>3011</v>
      </c>
      <c r="H3316" s="293">
        <v>2</v>
      </c>
      <c r="I3316" s="203">
        <v>791</v>
      </c>
      <c r="J3316" s="293" t="s">
        <v>2937</v>
      </c>
      <c r="K3316" s="203">
        <v>949.2</v>
      </c>
      <c r="L3316" s="203" t="s">
        <v>459</v>
      </c>
      <c r="M3316" s="203" t="s">
        <v>7116</v>
      </c>
      <c r="N3316" t="s">
        <v>7117</v>
      </c>
    </row>
    <row r="3317" spans="1:14" x14ac:dyDescent="0.2">
      <c r="A3317" s="246">
        <v>45121</v>
      </c>
      <c r="B3317" s="295" t="s">
        <v>541</v>
      </c>
      <c r="C3317" s="106">
        <v>6756.1</v>
      </c>
      <c r="D3317" s="203" t="s">
        <v>452</v>
      </c>
      <c r="E3317" s="203" t="s">
        <v>7140</v>
      </c>
      <c r="F3317" t="s">
        <v>2978</v>
      </c>
      <c r="H3317" s="293">
        <v>4</v>
      </c>
      <c r="I3317" s="203">
        <v>322</v>
      </c>
      <c r="J3317" s="293" t="s">
        <v>2937</v>
      </c>
      <c r="K3317" s="203">
        <v>386.4</v>
      </c>
      <c r="L3317" s="203" t="s">
        <v>459</v>
      </c>
      <c r="M3317" s="203" t="s">
        <v>7116</v>
      </c>
      <c r="N3317" t="s">
        <v>7117</v>
      </c>
    </row>
    <row r="3318" spans="1:14" x14ac:dyDescent="0.2">
      <c r="A3318" s="246">
        <v>45124</v>
      </c>
      <c r="B3318" s="295" t="s">
        <v>541</v>
      </c>
      <c r="C3318" s="106">
        <v>6756.1</v>
      </c>
      <c r="D3318" s="203" t="s">
        <v>452</v>
      </c>
      <c r="E3318" s="203" t="s">
        <v>7126</v>
      </c>
      <c r="F3318" t="s">
        <v>3304</v>
      </c>
      <c r="H3318" s="293">
        <v>1</v>
      </c>
      <c r="I3318" s="203">
        <v>877</v>
      </c>
      <c r="J3318" s="293" t="s">
        <v>2937</v>
      </c>
      <c r="K3318" s="203">
        <v>1052.4000000000001</v>
      </c>
      <c r="L3318" s="203" t="s">
        <v>459</v>
      </c>
      <c r="M3318" s="203" t="s">
        <v>7116</v>
      </c>
      <c r="N3318" t="s">
        <v>7117</v>
      </c>
    </row>
    <row r="3319" spans="1:14" x14ac:dyDescent="0.2">
      <c r="A3319" s="246">
        <v>45118</v>
      </c>
      <c r="B3319" s="295" t="s">
        <v>541</v>
      </c>
      <c r="C3319" s="106">
        <v>6630.1</v>
      </c>
      <c r="D3319" s="203" t="s">
        <v>452</v>
      </c>
      <c r="E3319" s="203" t="s">
        <v>7126</v>
      </c>
      <c r="F3319" t="s">
        <v>3304</v>
      </c>
      <c r="H3319" s="293">
        <v>1</v>
      </c>
      <c r="I3319" s="203">
        <v>877</v>
      </c>
      <c r="J3319" s="293" t="s">
        <v>2937</v>
      </c>
      <c r="K3319" s="203">
        <v>1052.4000000000001</v>
      </c>
      <c r="L3319" s="203" t="s">
        <v>459</v>
      </c>
      <c r="M3319" s="203" t="s">
        <v>7116</v>
      </c>
      <c r="N3319" t="s">
        <v>7117</v>
      </c>
    </row>
    <row r="3320" spans="1:14" x14ac:dyDescent="0.2">
      <c r="A3320" s="246">
        <v>45110</v>
      </c>
      <c r="B3320" s="295" t="s">
        <v>541</v>
      </c>
      <c r="C3320" s="106">
        <v>6637.1</v>
      </c>
      <c r="D3320" s="203" t="s">
        <v>452</v>
      </c>
      <c r="E3320" s="203" t="s">
        <v>7138</v>
      </c>
      <c r="F3320" t="s">
        <v>6013</v>
      </c>
      <c r="H3320" s="293">
        <v>8</v>
      </c>
      <c r="I3320" s="203">
        <v>533</v>
      </c>
      <c r="J3320" s="293" t="s">
        <v>2937</v>
      </c>
      <c r="K3320" s="203">
        <v>639.6</v>
      </c>
      <c r="L3320" s="203" t="s">
        <v>459</v>
      </c>
      <c r="M3320" s="203" t="s">
        <v>7116</v>
      </c>
      <c r="N3320" t="s">
        <v>7117</v>
      </c>
    </row>
    <row r="3321" spans="1:14" x14ac:dyDescent="0.2">
      <c r="A3321" s="246">
        <v>45125</v>
      </c>
      <c r="B3321" s="295" t="s">
        <v>541</v>
      </c>
      <c r="C3321" s="106">
        <v>6756.1</v>
      </c>
      <c r="D3321" s="203" t="s">
        <v>452</v>
      </c>
      <c r="E3321" s="203" t="s">
        <v>7126</v>
      </c>
      <c r="F3321" t="s">
        <v>3304</v>
      </c>
      <c r="H3321" s="293">
        <v>1</v>
      </c>
      <c r="I3321" s="203">
        <v>877</v>
      </c>
      <c r="J3321" s="293" t="s">
        <v>2937</v>
      </c>
      <c r="K3321" s="203">
        <v>1052.4000000000001</v>
      </c>
      <c r="L3321" s="203" t="s">
        <v>459</v>
      </c>
      <c r="M3321" s="203" t="s">
        <v>7116</v>
      </c>
      <c r="N3321" t="s">
        <v>7117</v>
      </c>
    </row>
    <row r="3322" spans="1:14" x14ac:dyDescent="0.2">
      <c r="A3322" s="246">
        <v>45119</v>
      </c>
      <c r="B3322" s="295" t="s">
        <v>541</v>
      </c>
      <c r="C3322" s="106">
        <v>6630.1</v>
      </c>
      <c r="D3322" s="203" t="s">
        <v>452</v>
      </c>
      <c r="E3322" s="203" t="s">
        <v>7126</v>
      </c>
      <c r="F3322" t="s">
        <v>3304</v>
      </c>
      <c r="H3322" s="293">
        <v>2</v>
      </c>
      <c r="I3322" s="203">
        <v>877</v>
      </c>
      <c r="J3322" s="293" t="s">
        <v>2937</v>
      </c>
      <c r="K3322" s="203">
        <v>1052.4000000000001</v>
      </c>
      <c r="L3322" s="203" t="s">
        <v>459</v>
      </c>
      <c r="M3322" s="203" t="s">
        <v>7116</v>
      </c>
      <c r="N3322" t="s">
        <v>7117</v>
      </c>
    </row>
    <row r="3323" spans="1:14" x14ac:dyDescent="0.2">
      <c r="A3323" s="246">
        <v>45118</v>
      </c>
      <c r="B3323" s="295" t="s">
        <v>541</v>
      </c>
      <c r="C3323" s="106">
        <v>6667.1</v>
      </c>
      <c r="D3323" s="203" t="s">
        <v>452</v>
      </c>
      <c r="E3323" s="203" t="s">
        <v>7135</v>
      </c>
      <c r="F3323" t="s">
        <v>6356</v>
      </c>
      <c r="H3323" s="293">
        <v>8</v>
      </c>
      <c r="I3323" s="203">
        <v>277</v>
      </c>
      <c r="J3323" s="293" t="s">
        <v>2937</v>
      </c>
      <c r="K3323" s="203">
        <v>332.4</v>
      </c>
      <c r="L3323" s="203" t="s">
        <v>459</v>
      </c>
      <c r="M3323" s="203" t="s">
        <v>7116</v>
      </c>
      <c r="N3323" t="s">
        <v>7117</v>
      </c>
    </row>
    <row r="3324" spans="1:14" x14ac:dyDescent="0.2">
      <c r="A3324" s="246">
        <v>45119</v>
      </c>
      <c r="B3324" s="295" t="s">
        <v>541</v>
      </c>
      <c r="C3324" s="106">
        <v>6637.1</v>
      </c>
      <c r="D3324" s="203" t="s">
        <v>452</v>
      </c>
      <c r="E3324" s="203" t="s">
        <v>7132</v>
      </c>
      <c r="F3324" t="s">
        <v>7133</v>
      </c>
      <c r="H3324" s="293">
        <v>8</v>
      </c>
      <c r="I3324" s="203">
        <v>310</v>
      </c>
      <c r="J3324" s="293" t="s">
        <v>2937</v>
      </c>
      <c r="K3324" s="203">
        <v>372</v>
      </c>
      <c r="L3324" s="203" t="s">
        <v>459</v>
      </c>
      <c r="M3324" s="203" t="s">
        <v>7116</v>
      </c>
      <c r="N3324" t="s">
        <v>7117</v>
      </c>
    </row>
    <row r="3325" spans="1:14" x14ac:dyDescent="0.2">
      <c r="A3325" s="246">
        <v>45110</v>
      </c>
      <c r="B3325" s="295" t="s">
        <v>541</v>
      </c>
      <c r="C3325" s="106">
        <v>6637.1</v>
      </c>
      <c r="D3325" s="203" t="s">
        <v>452</v>
      </c>
      <c r="E3325" s="203" t="s">
        <v>7125</v>
      </c>
      <c r="F3325" t="s">
        <v>3463</v>
      </c>
      <c r="H3325" s="293">
        <v>8</v>
      </c>
      <c r="I3325" s="203">
        <v>458</v>
      </c>
      <c r="J3325" s="293" t="s">
        <v>2937</v>
      </c>
      <c r="K3325" s="203">
        <v>549.6</v>
      </c>
      <c r="L3325" s="203" t="s">
        <v>459</v>
      </c>
      <c r="M3325" s="203" t="s">
        <v>7116</v>
      </c>
      <c r="N3325" t="s">
        <v>7117</v>
      </c>
    </row>
    <row r="3326" spans="1:14" x14ac:dyDescent="0.2">
      <c r="A3326" s="246">
        <v>45132</v>
      </c>
      <c r="B3326" s="295" t="s">
        <v>541</v>
      </c>
      <c r="C3326" s="106">
        <v>6756.1</v>
      </c>
      <c r="D3326" s="203" t="s">
        <v>452</v>
      </c>
      <c r="E3326" s="203" t="s">
        <v>7153</v>
      </c>
      <c r="F3326" t="s">
        <v>7154</v>
      </c>
      <c r="H3326" s="293">
        <v>4</v>
      </c>
      <c r="I3326" s="203">
        <v>0</v>
      </c>
      <c r="J3326" s="293" t="s">
        <v>2937</v>
      </c>
      <c r="K3326" s="203">
        <v>768</v>
      </c>
      <c r="L3326" s="203" t="s">
        <v>459</v>
      </c>
      <c r="M3326" s="203" t="s">
        <v>7116</v>
      </c>
      <c r="N3326" t="s">
        <v>7117</v>
      </c>
    </row>
    <row r="3327" spans="1:14" x14ac:dyDescent="0.2">
      <c r="A3327" s="246">
        <v>45134</v>
      </c>
      <c r="B3327" s="295" t="s">
        <v>541</v>
      </c>
      <c r="C3327" s="106">
        <v>6756.1</v>
      </c>
      <c r="D3327" s="203" t="s">
        <v>452</v>
      </c>
      <c r="E3327" s="203" t="s">
        <v>7134</v>
      </c>
      <c r="F3327" t="s">
        <v>3052</v>
      </c>
      <c r="H3327" s="293">
        <v>8</v>
      </c>
      <c r="I3327" s="203">
        <v>437</v>
      </c>
      <c r="J3327" s="293" t="s">
        <v>2937</v>
      </c>
      <c r="K3327" s="203">
        <v>524.4</v>
      </c>
      <c r="L3327" s="203" t="s">
        <v>459</v>
      </c>
      <c r="M3327" s="203" t="s">
        <v>7116</v>
      </c>
      <c r="N3327" t="s">
        <v>7117</v>
      </c>
    </row>
    <row r="3328" spans="1:14" x14ac:dyDescent="0.2">
      <c r="A3328" s="246">
        <v>45131</v>
      </c>
      <c r="B3328" s="295" t="s">
        <v>541</v>
      </c>
      <c r="C3328" s="106">
        <v>6756.1</v>
      </c>
      <c r="D3328" s="203" t="s">
        <v>452</v>
      </c>
      <c r="E3328" s="203" t="s">
        <v>7134</v>
      </c>
      <c r="F3328" t="s">
        <v>3052</v>
      </c>
      <c r="H3328" s="293">
        <v>8</v>
      </c>
      <c r="I3328" s="203">
        <v>437</v>
      </c>
      <c r="J3328" s="293" t="s">
        <v>2937</v>
      </c>
      <c r="K3328" s="203">
        <v>524.4</v>
      </c>
      <c r="L3328" s="203" t="s">
        <v>459</v>
      </c>
      <c r="M3328" s="203" t="s">
        <v>7116</v>
      </c>
      <c r="N3328" t="s">
        <v>7117</v>
      </c>
    </row>
    <row r="3329" spans="1:14" x14ac:dyDescent="0.2">
      <c r="A3329" s="246">
        <v>45127</v>
      </c>
      <c r="B3329" s="295" t="s">
        <v>541</v>
      </c>
      <c r="C3329" s="106">
        <v>6637.1</v>
      </c>
      <c r="D3329" s="203" t="s">
        <v>452</v>
      </c>
      <c r="E3329" s="203" t="s">
        <v>7138</v>
      </c>
      <c r="F3329" t="s">
        <v>6013</v>
      </c>
      <c r="H3329" s="293">
        <v>8</v>
      </c>
      <c r="I3329" s="203">
        <v>533</v>
      </c>
      <c r="J3329" s="293" t="s">
        <v>2937</v>
      </c>
      <c r="K3329" s="203">
        <v>639.6</v>
      </c>
      <c r="L3329" s="203" t="s">
        <v>459</v>
      </c>
      <c r="M3329" s="203" t="s">
        <v>7116</v>
      </c>
      <c r="N3329" t="s">
        <v>7117</v>
      </c>
    </row>
    <row r="3330" spans="1:14" x14ac:dyDescent="0.2">
      <c r="A3330" s="246">
        <v>45119</v>
      </c>
      <c r="B3330" s="295" t="s">
        <v>541</v>
      </c>
      <c r="C3330" s="106">
        <v>6667.1</v>
      </c>
      <c r="D3330" s="203" t="s">
        <v>452</v>
      </c>
      <c r="E3330" s="203" t="s">
        <v>7135</v>
      </c>
      <c r="F3330" t="s">
        <v>6356</v>
      </c>
      <c r="H3330" s="293">
        <v>8</v>
      </c>
      <c r="I3330" s="203">
        <v>277</v>
      </c>
      <c r="J3330" s="293" t="s">
        <v>2937</v>
      </c>
      <c r="K3330" s="203">
        <v>332.4</v>
      </c>
      <c r="L3330" s="203" t="s">
        <v>459</v>
      </c>
      <c r="M3330" s="203" t="s">
        <v>7116</v>
      </c>
      <c r="N3330" t="s">
        <v>7117</v>
      </c>
    </row>
    <row r="3331" spans="1:14" x14ac:dyDescent="0.2">
      <c r="A3331" s="246">
        <v>45111</v>
      </c>
      <c r="B3331" s="295" t="s">
        <v>541</v>
      </c>
      <c r="C3331" s="106">
        <v>6637.1</v>
      </c>
      <c r="D3331" s="203" t="s">
        <v>452</v>
      </c>
      <c r="E3331" s="203" t="s">
        <v>7138</v>
      </c>
      <c r="F3331" t="s">
        <v>6013</v>
      </c>
      <c r="H3331" s="293">
        <v>8</v>
      </c>
      <c r="I3331" s="203">
        <v>533</v>
      </c>
      <c r="J3331" s="293" t="s">
        <v>2937</v>
      </c>
      <c r="K3331" s="203">
        <v>639.6</v>
      </c>
      <c r="L3331" s="203" t="s">
        <v>459</v>
      </c>
      <c r="M3331" s="203" t="s">
        <v>7116</v>
      </c>
      <c r="N3331" t="s">
        <v>7117</v>
      </c>
    </row>
    <row r="3332" spans="1:14" x14ac:dyDescent="0.2">
      <c r="A3332" s="246">
        <v>45120</v>
      </c>
      <c r="B3332" s="295" t="s">
        <v>541</v>
      </c>
      <c r="C3332" s="106">
        <v>6637.1</v>
      </c>
      <c r="D3332" s="203" t="s">
        <v>452</v>
      </c>
      <c r="E3332" s="203" t="s">
        <v>7132</v>
      </c>
      <c r="F3332" t="s">
        <v>7133</v>
      </c>
      <c r="H3332" s="293">
        <v>8</v>
      </c>
      <c r="I3332" s="203">
        <v>310</v>
      </c>
      <c r="J3332" s="293" t="s">
        <v>2937</v>
      </c>
      <c r="K3332" s="203">
        <v>372</v>
      </c>
      <c r="L3332" s="203" t="s">
        <v>459</v>
      </c>
      <c r="M3332" s="203" t="s">
        <v>7116</v>
      </c>
      <c r="N3332" t="s">
        <v>7117</v>
      </c>
    </row>
    <row r="3333" spans="1:14" x14ac:dyDescent="0.2">
      <c r="A3333" s="246">
        <v>45111</v>
      </c>
      <c r="B3333" s="295" t="s">
        <v>541</v>
      </c>
      <c r="C3333" s="106">
        <v>6637.1</v>
      </c>
      <c r="D3333" s="203" t="s">
        <v>452</v>
      </c>
      <c r="E3333" s="203" t="s">
        <v>7125</v>
      </c>
      <c r="F3333" t="s">
        <v>3463</v>
      </c>
      <c r="H3333" s="293">
        <v>8</v>
      </c>
      <c r="I3333" s="203">
        <v>458</v>
      </c>
      <c r="J3333" s="293" t="s">
        <v>2937</v>
      </c>
      <c r="K3333" s="203">
        <v>549.6</v>
      </c>
      <c r="L3333" s="203" t="s">
        <v>459</v>
      </c>
      <c r="M3333" s="203" t="s">
        <v>7116</v>
      </c>
      <c r="N3333" t="s">
        <v>7117</v>
      </c>
    </row>
    <row r="3334" spans="1:14" x14ac:dyDescent="0.2">
      <c r="A3334" s="246">
        <v>45125</v>
      </c>
      <c r="B3334" s="295" t="s">
        <v>541</v>
      </c>
      <c r="C3334" s="106">
        <v>6756.1</v>
      </c>
      <c r="D3334" s="203" t="s">
        <v>452</v>
      </c>
      <c r="E3334" s="203" t="s">
        <v>7134</v>
      </c>
      <c r="F3334" t="s">
        <v>3052</v>
      </c>
      <c r="H3334" s="293">
        <v>8</v>
      </c>
      <c r="I3334" s="203">
        <v>437</v>
      </c>
      <c r="J3334" s="293" t="s">
        <v>2937</v>
      </c>
      <c r="K3334" s="203">
        <v>524.4</v>
      </c>
      <c r="L3334" s="203" t="s">
        <v>459</v>
      </c>
      <c r="M3334" s="203" t="s">
        <v>7116</v>
      </c>
      <c r="N3334" t="s">
        <v>7117</v>
      </c>
    </row>
    <row r="3335" spans="1:14" x14ac:dyDescent="0.2">
      <c r="A3335" s="246">
        <v>45117</v>
      </c>
      <c r="B3335" s="295" t="s">
        <v>541</v>
      </c>
      <c r="C3335" s="106">
        <v>6637.1</v>
      </c>
      <c r="D3335" s="203" t="s">
        <v>452</v>
      </c>
      <c r="E3335" s="203" t="s">
        <v>7128</v>
      </c>
      <c r="F3335" t="s">
        <v>7129</v>
      </c>
      <c r="H3335" s="293">
        <v>8</v>
      </c>
      <c r="I3335" s="203">
        <v>307</v>
      </c>
      <c r="J3335" s="293" t="s">
        <v>2937</v>
      </c>
      <c r="K3335" s="203">
        <v>368.4</v>
      </c>
      <c r="L3335" s="203" t="s">
        <v>459</v>
      </c>
      <c r="M3335" s="203" t="s">
        <v>7116</v>
      </c>
      <c r="N3335" t="s">
        <v>7117</v>
      </c>
    </row>
    <row r="3336" spans="1:14" x14ac:dyDescent="0.2">
      <c r="A3336" s="246">
        <v>45128</v>
      </c>
      <c r="B3336" s="295" t="s">
        <v>541</v>
      </c>
      <c r="C3336" s="106">
        <v>6637.1</v>
      </c>
      <c r="D3336" s="203" t="s">
        <v>452</v>
      </c>
      <c r="E3336" s="203" t="s">
        <v>7138</v>
      </c>
      <c r="F3336" t="s">
        <v>6013</v>
      </c>
      <c r="H3336" s="293">
        <v>8</v>
      </c>
      <c r="I3336" s="203">
        <v>533</v>
      </c>
      <c r="J3336" s="293" t="s">
        <v>2937</v>
      </c>
      <c r="K3336" s="203">
        <v>639.6</v>
      </c>
      <c r="L3336" s="203" t="s">
        <v>459</v>
      </c>
      <c r="M3336" s="203" t="s">
        <v>7116</v>
      </c>
      <c r="N3336" t="s">
        <v>7117</v>
      </c>
    </row>
    <row r="3337" spans="1:14" x14ac:dyDescent="0.2">
      <c r="A3337" s="246">
        <v>45112</v>
      </c>
      <c r="B3337" s="295" t="s">
        <v>541</v>
      </c>
      <c r="C3337" s="106">
        <v>6637.1</v>
      </c>
      <c r="D3337" s="203" t="s">
        <v>452</v>
      </c>
      <c r="E3337" s="203" t="s">
        <v>7138</v>
      </c>
      <c r="F3337" t="s">
        <v>6013</v>
      </c>
      <c r="H3337" s="293">
        <v>8</v>
      </c>
      <c r="I3337" s="203">
        <v>533</v>
      </c>
      <c r="J3337" s="293" t="s">
        <v>2937</v>
      </c>
      <c r="K3337" s="203">
        <v>639.6</v>
      </c>
      <c r="L3337" s="203" t="s">
        <v>459</v>
      </c>
      <c r="M3337" s="203" t="s">
        <v>7116</v>
      </c>
      <c r="N3337" t="s">
        <v>7117</v>
      </c>
    </row>
    <row r="3338" spans="1:14" x14ac:dyDescent="0.2">
      <c r="A3338" s="246">
        <v>45112</v>
      </c>
      <c r="B3338" s="295" t="s">
        <v>541</v>
      </c>
      <c r="C3338" s="106">
        <v>6637.1</v>
      </c>
      <c r="D3338" s="203" t="s">
        <v>452</v>
      </c>
      <c r="E3338" s="203" t="s">
        <v>7125</v>
      </c>
      <c r="F3338" t="s">
        <v>3463</v>
      </c>
      <c r="H3338" s="293">
        <v>8</v>
      </c>
      <c r="I3338" s="203">
        <v>458</v>
      </c>
      <c r="J3338" s="293" t="s">
        <v>2937</v>
      </c>
      <c r="K3338" s="203">
        <v>549.6</v>
      </c>
      <c r="L3338" s="203" t="s">
        <v>459</v>
      </c>
      <c r="M3338" s="203" t="s">
        <v>7116</v>
      </c>
      <c r="N3338" t="s">
        <v>7117</v>
      </c>
    </row>
    <row r="3339" spans="1:14" x14ac:dyDescent="0.2">
      <c r="A3339" s="246">
        <v>45121</v>
      </c>
      <c r="B3339" s="295" t="s">
        <v>541</v>
      </c>
      <c r="C3339" s="106">
        <v>6637.1</v>
      </c>
      <c r="D3339" s="203" t="s">
        <v>452</v>
      </c>
      <c r="E3339" s="203" t="s">
        <v>7132</v>
      </c>
      <c r="F3339" t="s">
        <v>7133</v>
      </c>
      <c r="H3339" s="293">
        <v>8</v>
      </c>
      <c r="I3339" s="203">
        <v>310</v>
      </c>
      <c r="J3339" s="293" t="s">
        <v>2937</v>
      </c>
      <c r="K3339" s="203">
        <v>372</v>
      </c>
      <c r="L3339" s="203" t="s">
        <v>459</v>
      </c>
      <c r="M3339" s="203" t="s">
        <v>7116</v>
      </c>
      <c r="N3339" t="s">
        <v>7117</v>
      </c>
    </row>
    <row r="3340" spans="1:14" x14ac:dyDescent="0.2">
      <c r="A3340" s="246">
        <v>45120</v>
      </c>
      <c r="B3340" s="295" t="s">
        <v>541</v>
      </c>
      <c r="C3340" s="106">
        <v>6667.1</v>
      </c>
      <c r="D3340" s="203" t="s">
        <v>452</v>
      </c>
      <c r="E3340" s="203" t="s">
        <v>7135</v>
      </c>
      <c r="F3340" t="s">
        <v>6356</v>
      </c>
      <c r="H3340" s="293">
        <v>8</v>
      </c>
      <c r="I3340" s="203">
        <v>277</v>
      </c>
      <c r="J3340" s="293" t="s">
        <v>2937</v>
      </c>
      <c r="K3340" s="203">
        <v>332.4</v>
      </c>
      <c r="L3340" s="203" t="s">
        <v>459</v>
      </c>
      <c r="M3340" s="203" t="s">
        <v>7116</v>
      </c>
      <c r="N3340" t="s">
        <v>7117</v>
      </c>
    </row>
    <row r="3341" spans="1:14" x14ac:dyDescent="0.2">
      <c r="A3341" s="246">
        <v>45118</v>
      </c>
      <c r="B3341" s="295" t="s">
        <v>541</v>
      </c>
      <c r="C3341" s="106">
        <v>6637.1</v>
      </c>
      <c r="D3341" s="203" t="s">
        <v>452</v>
      </c>
      <c r="E3341" s="203" t="s">
        <v>7128</v>
      </c>
      <c r="F3341" t="s">
        <v>7129</v>
      </c>
      <c r="H3341" s="293">
        <v>8</v>
      </c>
      <c r="I3341" s="203">
        <v>307</v>
      </c>
      <c r="J3341" s="293" t="s">
        <v>2937</v>
      </c>
      <c r="K3341" s="203">
        <v>368.4</v>
      </c>
      <c r="L3341" s="203" t="s">
        <v>459</v>
      </c>
      <c r="M3341" s="203" t="s">
        <v>7116</v>
      </c>
      <c r="N3341" t="s">
        <v>7117</v>
      </c>
    </row>
    <row r="3342" spans="1:14" x14ac:dyDescent="0.2">
      <c r="A3342" s="246">
        <v>45126</v>
      </c>
      <c r="B3342" s="295" t="s">
        <v>541</v>
      </c>
      <c r="C3342" s="106">
        <v>6756.1</v>
      </c>
      <c r="D3342" s="203" t="s">
        <v>452</v>
      </c>
      <c r="E3342" s="203" t="s">
        <v>7134</v>
      </c>
      <c r="F3342" t="s">
        <v>3052</v>
      </c>
      <c r="H3342" s="293">
        <v>8</v>
      </c>
      <c r="I3342" s="203">
        <v>437</v>
      </c>
      <c r="J3342" s="293" t="s">
        <v>2937</v>
      </c>
      <c r="K3342" s="203">
        <v>524.4</v>
      </c>
      <c r="L3342" s="203" t="s">
        <v>459</v>
      </c>
      <c r="M3342" s="203" t="s">
        <v>7116</v>
      </c>
      <c r="N3342" t="s">
        <v>7117</v>
      </c>
    </row>
    <row r="3343" spans="1:14" x14ac:dyDescent="0.2">
      <c r="A3343" s="246">
        <v>45113</v>
      </c>
      <c r="B3343" s="295" t="s">
        <v>541</v>
      </c>
      <c r="C3343" s="106">
        <v>6637.1</v>
      </c>
      <c r="D3343" s="203" t="s">
        <v>452</v>
      </c>
      <c r="E3343" s="203" t="s">
        <v>7138</v>
      </c>
      <c r="F3343" t="s">
        <v>6013</v>
      </c>
      <c r="H3343" s="293">
        <v>8</v>
      </c>
      <c r="I3343" s="203">
        <v>533</v>
      </c>
      <c r="J3343" s="293" t="s">
        <v>2937</v>
      </c>
      <c r="K3343" s="203">
        <v>639.6</v>
      </c>
      <c r="L3343" s="203" t="s">
        <v>459</v>
      </c>
      <c r="M3343" s="203" t="s">
        <v>7116</v>
      </c>
      <c r="N3343" t="s">
        <v>7117</v>
      </c>
    </row>
    <row r="3344" spans="1:14" x14ac:dyDescent="0.2">
      <c r="A3344" s="246">
        <v>45138</v>
      </c>
      <c r="B3344" s="295" t="s">
        <v>541</v>
      </c>
      <c r="C3344" s="106">
        <v>6637.1</v>
      </c>
      <c r="D3344" s="203" t="s">
        <v>452</v>
      </c>
      <c r="E3344" s="203" t="s">
        <v>7138</v>
      </c>
      <c r="F3344" t="s">
        <v>6013</v>
      </c>
      <c r="H3344" s="293">
        <v>8</v>
      </c>
      <c r="I3344" s="203">
        <v>533</v>
      </c>
      <c r="J3344" s="293" t="s">
        <v>2937</v>
      </c>
      <c r="K3344" s="203">
        <v>639.6</v>
      </c>
      <c r="L3344" s="203" t="s">
        <v>459</v>
      </c>
      <c r="M3344" s="203" t="s">
        <v>7116</v>
      </c>
      <c r="N3344" t="s">
        <v>7117</v>
      </c>
    </row>
    <row r="3345" spans="1:14" x14ac:dyDescent="0.2">
      <c r="A3345" s="246">
        <v>45110</v>
      </c>
      <c r="B3345" s="295" t="s">
        <v>541</v>
      </c>
      <c r="C3345" s="106">
        <v>6637.1</v>
      </c>
      <c r="D3345" s="203" t="s">
        <v>452</v>
      </c>
      <c r="E3345" s="203" t="s">
        <v>7132</v>
      </c>
      <c r="F3345" t="s">
        <v>7133</v>
      </c>
      <c r="H3345" s="293">
        <v>8</v>
      </c>
      <c r="I3345" s="203">
        <v>310</v>
      </c>
      <c r="J3345" s="293" t="s">
        <v>2937</v>
      </c>
      <c r="K3345" s="203">
        <v>372</v>
      </c>
      <c r="L3345" s="203" t="s">
        <v>459</v>
      </c>
      <c r="M3345" s="203" t="s">
        <v>7116</v>
      </c>
      <c r="N3345" t="s">
        <v>7117</v>
      </c>
    </row>
    <row r="3346" spans="1:14" x14ac:dyDescent="0.2">
      <c r="A3346" s="246">
        <v>45113</v>
      </c>
      <c r="B3346" s="295" t="s">
        <v>541</v>
      </c>
      <c r="C3346" s="106">
        <v>6637.1</v>
      </c>
      <c r="D3346" s="203" t="s">
        <v>452</v>
      </c>
      <c r="E3346" s="203" t="s">
        <v>7125</v>
      </c>
      <c r="F3346" t="s">
        <v>3463</v>
      </c>
      <c r="H3346" s="293">
        <v>8</v>
      </c>
      <c r="I3346" s="203">
        <v>458</v>
      </c>
      <c r="J3346" s="293" t="s">
        <v>2937</v>
      </c>
      <c r="K3346" s="203">
        <v>549.6</v>
      </c>
      <c r="L3346" s="203" t="s">
        <v>459</v>
      </c>
      <c r="M3346" s="203" t="s">
        <v>7116</v>
      </c>
      <c r="N3346" t="s">
        <v>7117</v>
      </c>
    </row>
    <row r="3347" spans="1:14" x14ac:dyDescent="0.2">
      <c r="A3347" s="246">
        <v>45121</v>
      </c>
      <c r="B3347" s="295" t="s">
        <v>541</v>
      </c>
      <c r="C3347" s="106">
        <v>6667.1</v>
      </c>
      <c r="D3347" s="203" t="s">
        <v>452</v>
      </c>
      <c r="E3347" s="203" t="s">
        <v>7135</v>
      </c>
      <c r="F3347" t="s">
        <v>6356</v>
      </c>
      <c r="H3347" s="293">
        <v>8</v>
      </c>
      <c r="I3347" s="203">
        <v>277</v>
      </c>
      <c r="J3347" s="293" t="s">
        <v>2937</v>
      </c>
      <c r="K3347" s="203">
        <v>332.4</v>
      </c>
      <c r="L3347" s="203" t="s">
        <v>459</v>
      </c>
      <c r="M3347" s="203" t="s">
        <v>7116</v>
      </c>
      <c r="N3347" t="s">
        <v>7117</v>
      </c>
    </row>
    <row r="3348" spans="1:14" x14ac:dyDescent="0.2">
      <c r="A3348" s="246">
        <v>45127</v>
      </c>
      <c r="B3348" s="295" t="s">
        <v>541</v>
      </c>
      <c r="C3348" s="106">
        <v>6756.1</v>
      </c>
      <c r="D3348" s="203" t="s">
        <v>452</v>
      </c>
      <c r="E3348" s="203" t="s">
        <v>7134</v>
      </c>
      <c r="F3348" t="s">
        <v>3052</v>
      </c>
      <c r="H3348" s="293">
        <v>8</v>
      </c>
      <c r="I3348" s="203">
        <v>437</v>
      </c>
      <c r="J3348" s="293" t="s">
        <v>2937</v>
      </c>
      <c r="K3348" s="203">
        <v>524.4</v>
      </c>
      <c r="L3348" s="203" t="s">
        <v>459</v>
      </c>
      <c r="M3348" s="203" t="s">
        <v>7116</v>
      </c>
      <c r="N3348" t="s">
        <v>7117</v>
      </c>
    </row>
    <row r="3349" spans="1:14" x14ac:dyDescent="0.2">
      <c r="A3349" s="246">
        <v>45114</v>
      </c>
      <c r="B3349" s="295" t="s">
        <v>541</v>
      </c>
      <c r="C3349" s="106">
        <v>6637.1</v>
      </c>
      <c r="D3349" s="203" t="s">
        <v>452</v>
      </c>
      <c r="E3349" s="203" t="s">
        <v>7138</v>
      </c>
      <c r="F3349" t="s">
        <v>6013</v>
      </c>
      <c r="H3349" s="293">
        <v>8</v>
      </c>
      <c r="I3349" s="203">
        <v>533</v>
      </c>
      <c r="J3349" s="293" t="s">
        <v>2937</v>
      </c>
      <c r="K3349" s="203">
        <v>639.6</v>
      </c>
      <c r="L3349" s="203" t="s">
        <v>459</v>
      </c>
      <c r="M3349" s="203" t="s">
        <v>7116</v>
      </c>
      <c r="N3349" t="s">
        <v>7117</v>
      </c>
    </row>
    <row r="3350" spans="1:14" x14ac:dyDescent="0.2">
      <c r="A3350" s="246">
        <v>45111</v>
      </c>
      <c r="B3350" s="295" t="s">
        <v>541</v>
      </c>
      <c r="C3350" s="106">
        <v>6637.1</v>
      </c>
      <c r="D3350" s="203" t="s">
        <v>452</v>
      </c>
      <c r="E3350" s="203" t="s">
        <v>7132</v>
      </c>
      <c r="F3350" t="s">
        <v>7133</v>
      </c>
      <c r="H3350" s="293">
        <v>8</v>
      </c>
      <c r="I3350" s="203">
        <v>310</v>
      </c>
      <c r="J3350" s="293" t="s">
        <v>2937</v>
      </c>
      <c r="K3350" s="203">
        <v>372</v>
      </c>
      <c r="L3350" s="203" t="s">
        <v>459</v>
      </c>
      <c r="M3350" s="203" t="s">
        <v>7116</v>
      </c>
      <c r="N3350" t="s">
        <v>7117</v>
      </c>
    </row>
    <row r="3351" spans="1:14" x14ac:dyDescent="0.2">
      <c r="A3351" s="246">
        <v>45119</v>
      </c>
      <c r="B3351" s="295" t="s">
        <v>541</v>
      </c>
      <c r="C3351" s="106">
        <v>6637.1</v>
      </c>
      <c r="D3351" s="203" t="s">
        <v>452</v>
      </c>
      <c r="E3351" s="203" t="s">
        <v>7128</v>
      </c>
      <c r="F3351" t="s">
        <v>7129</v>
      </c>
      <c r="H3351" s="293">
        <v>8</v>
      </c>
      <c r="I3351" s="203">
        <v>307</v>
      </c>
      <c r="J3351" s="293" t="s">
        <v>2937</v>
      </c>
      <c r="K3351" s="203">
        <v>368.4</v>
      </c>
      <c r="L3351" s="203" t="s">
        <v>459</v>
      </c>
      <c r="M3351" s="203" t="s">
        <v>7116</v>
      </c>
      <c r="N3351" t="s">
        <v>7117</v>
      </c>
    </row>
    <row r="3352" spans="1:14" x14ac:dyDescent="0.2">
      <c r="A3352" s="246">
        <v>45110</v>
      </c>
      <c r="B3352" s="295" t="s">
        <v>541</v>
      </c>
      <c r="C3352" s="106">
        <v>6667.1</v>
      </c>
      <c r="D3352" s="203" t="s">
        <v>452</v>
      </c>
      <c r="E3352" s="203" t="s">
        <v>7135</v>
      </c>
      <c r="F3352" t="s">
        <v>6356</v>
      </c>
      <c r="H3352" s="293">
        <v>8</v>
      </c>
      <c r="I3352" s="203">
        <v>277</v>
      </c>
      <c r="J3352" s="293" t="s">
        <v>2937</v>
      </c>
      <c r="K3352" s="203">
        <v>332.4</v>
      </c>
      <c r="L3352" s="203" t="s">
        <v>459</v>
      </c>
      <c r="M3352" s="203" t="s">
        <v>7116</v>
      </c>
      <c r="N3352" t="s">
        <v>7117</v>
      </c>
    </row>
    <row r="3353" spans="1:14" x14ac:dyDescent="0.2">
      <c r="A3353" s="246">
        <v>45131</v>
      </c>
      <c r="B3353" s="295" t="s">
        <v>541</v>
      </c>
      <c r="C3353" s="106">
        <v>6637.1</v>
      </c>
      <c r="D3353" s="203" t="s">
        <v>452</v>
      </c>
      <c r="E3353" s="203" t="s">
        <v>7138</v>
      </c>
      <c r="F3353" t="s">
        <v>6013</v>
      </c>
      <c r="H3353" s="293">
        <v>8</v>
      </c>
      <c r="I3353" s="203">
        <v>533</v>
      </c>
      <c r="J3353" s="293" t="s">
        <v>2937</v>
      </c>
      <c r="K3353" s="203">
        <v>639.6</v>
      </c>
      <c r="L3353" s="203" t="s">
        <v>459</v>
      </c>
      <c r="M3353" s="203" t="s">
        <v>7116</v>
      </c>
      <c r="N3353" t="s">
        <v>7117</v>
      </c>
    </row>
    <row r="3354" spans="1:14" x14ac:dyDescent="0.2">
      <c r="A3354" s="246">
        <v>45128</v>
      </c>
      <c r="B3354" s="295" t="s">
        <v>541</v>
      </c>
      <c r="C3354" s="106">
        <v>6756.1</v>
      </c>
      <c r="D3354" s="203" t="s">
        <v>452</v>
      </c>
      <c r="E3354" s="203" t="s">
        <v>7134</v>
      </c>
      <c r="F3354" t="s">
        <v>3052</v>
      </c>
      <c r="H3354" s="293">
        <v>8</v>
      </c>
      <c r="I3354" s="203">
        <v>437</v>
      </c>
      <c r="J3354" s="293" t="s">
        <v>2937</v>
      </c>
      <c r="K3354" s="203">
        <v>524.4</v>
      </c>
      <c r="L3354" s="203" t="s">
        <v>459</v>
      </c>
      <c r="M3354" s="203" t="s">
        <v>7116</v>
      </c>
      <c r="N3354" t="s">
        <v>7117</v>
      </c>
    </row>
    <row r="3355" spans="1:14" x14ac:dyDescent="0.2">
      <c r="A3355" s="246">
        <v>45114</v>
      </c>
      <c r="B3355" s="295" t="s">
        <v>541</v>
      </c>
      <c r="C3355" s="106">
        <v>6637.1</v>
      </c>
      <c r="D3355" s="203" t="s">
        <v>452</v>
      </c>
      <c r="E3355" s="203" t="s">
        <v>7125</v>
      </c>
      <c r="F3355" t="s">
        <v>3463</v>
      </c>
      <c r="H3355" s="293">
        <v>8</v>
      </c>
      <c r="I3355" s="203">
        <v>458</v>
      </c>
      <c r="J3355" s="293" t="s">
        <v>2937</v>
      </c>
      <c r="K3355" s="203">
        <v>549.6</v>
      </c>
      <c r="L3355" s="203" t="s">
        <v>459</v>
      </c>
      <c r="M3355" s="203" t="s">
        <v>7116</v>
      </c>
      <c r="N3355" t="s">
        <v>7117</v>
      </c>
    </row>
    <row r="3356" spans="1:14" x14ac:dyDescent="0.2">
      <c r="A3356" s="246">
        <v>45117</v>
      </c>
      <c r="B3356" s="295" t="s">
        <v>541</v>
      </c>
      <c r="C3356" s="106">
        <v>6637.1</v>
      </c>
      <c r="D3356" s="203" t="s">
        <v>452</v>
      </c>
      <c r="E3356" s="203" t="s">
        <v>7138</v>
      </c>
      <c r="F3356" t="s">
        <v>6013</v>
      </c>
      <c r="H3356" s="293">
        <v>8</v>
      </c>
      <c r="I3356" s="203">
        <v>533</v>
      </c>
      <c r="J3356" s="293" t="s">
        <v>2937</v>
      </c>
      <c r="K3356" s="203">
        <v>639.6</v>
      </c>
      <c r="L3356" s="203" t="s">
        <v>459</v>
      </c>
      <c r="M3356" s="203" t="s">
        <v>7116</v>
      </c>
      <c r="N3356" t="s">
        <v>7117</v>
      </c>
    </row>
    <row r="3357" spans="1:14" x14ac:dyDescent="0.2">
      <c r="A3357" s="246">
        <v>45112</v>
      </c>
      <c r="B3357" s="295" t="s">
        <v>541</v>
      </c>
      <c r="C3357" s="106">
        <v>6637.1</v>
      </c>
      <c r="D3357" s="203" t="s">
        <v>452</v>
      </c>
      <c r="E3357" s="203" t="s">
        <v>7132</v>
      </c>
      <c r="F3357" t="s">
        <v>7133</v>
      </c>
      <c r="H3357" s="293">
        <v>8</v>
      </c>
      <c r="I3357" s="203">
        <v>310</v>
      </c>
      <c r="J3357" s="293" t="s">
        <v>2937</v>
      </c>
      <c r="K3357" s="203">
        <v>372</v>
      </c>
      <c r="L3357" s="203" t="s">
        <v>459</v>
      </c>
      <c r="M3357" s="203" t="s">
        <v>7116</v>
      </c>
      <c r="N3357" t="s">
        <v>7117</v>
      </c>
    </row>
    <row r="3358" spans="1:14" x14ac:dyDescent="0.2">
      <c r="A3358" s="246">
        <v>45120</v>
      </c>
      <c r="B3358" s="295" t="s">
        <v>541</v>
      </c>
      <c r="C3358" s="106">
        <v>6637.1</v>
      </c>
      <c r="D3358" s="203" t="s">
        <v>452</v>
      </c>
      <c r="E3358" s="203" t="s">
        <v>7128</v>
      </c>
      <c r="F3358" t="s">
        <v>7129</v>
      </c>
      <c r="H3358" s="293">
        <v>8</v>
      </c>
      <c r="I3358" s="203">
        <v>307</v>
      </c>
      <c r="J3358" s="293" t="s">
        <v>2937</v>
      </c>
      <c r="K3358" s="203">
        <v>368.4</v>
      </c>
      <c r="L3358" s="203" t="s">
        <v>459</v>
      </c>
      <c r="M3358" s="203" t="s">
        <v>7116</v>
      </c>
      <c r="N3358" t="s">
        <v>7117</v>
      </c>
    </row>
    <row r="3359" spans="1:14" x14ac:dyDescent="0.2">
      <c r="A3359" s="246">
        <v>45132</v>
      </c>
      <c r="B3359" s="295" t="s">
        <v>541</v>
      </c>
      <c r="C3359" s="106">
        <v>6637.1</v>
      </c>
      <c r="D3359" s="203" t="s">
        <v>452</v>
      </c>
      <c r="E3359" s="203" t="s">
        <v>7138</v>
      </c>
      <c r="F3359" t="s">
        <v>6013</v>
      </c>
      <c r="H3359" s="293">
        <v>8</v>
      </c>
      <c r="I3359" s="203">
        <v>533</v>
      </c>
      <c r="J3359" s="293" t="s">
        <v>2937</v>
      </c>
      <c r="K3359" s="203">
        <v>639.6</v>
      </c>
      <c r="L3359" s="203" t="s">
        <v>459</v>
      </c>
      <c r="M3359" s="203" t="s">
        <v>7116</v>
      </c>
      <c r="N3359" t="s">
        <v>7117</v>
      </c>
    </row>
    <row r="3360" spans="1:14" x14ac:dyDescent="0.2">
      <c r="A3360" s="246">
        <v>45113</v>
      </c>
      <c r="B3360" s="295" t="s">
        <v>541</v>
      </c>
      <c r="C3360" s="106">
        <v>6637.1</v>
      </c>
      <c r="D3360" s="203" t="s">
        <v>452</v>
      </c>
      <c r="E3360" s="203" t="s">
        <v>7132</v>
      </c>
      <c r="F3360" t="s">
        <v>7133</v>
      </c>
      <c r="H3360" s="293">
        <v>4</v>
      </c>
      <c r="I3360" s="203">
        <v>310</v>
      </c>
      <c r="J3360" s="293" t="s">
        <v>2937</v>
      </c>
      <c r="K3360" s="203">
        <v>372</v>
      </c>
      <c r="L3360" s="203" t="s">
        <v>459</v>
      </c>
      <c r="M3360" s="203" t="s">
        <v>7116</v>
      </c>
      <c r="N3360" t="s">
        <v>7117</v>
      </c>
    </row>
    <row r="3361" spans="1:14" x14ac:dyDescent="0.2">
      <c r="A3361" s="246">
        <v>45111</v>
      </c>
      <c r="B3361" s="295" t="s">
        <v>541</v>
      </c>
      <c r="C3361" s="106">
        <v>6667.1</v>
      </c>
      <c r="D3361" s="203" t="s">
        <v>452</v>
      </c>
      <c r="E3361" s="203" t="s">
        <v>7135</v>
      </c>
      <c r="F3361" t="s">
        <v>6356</v>
      </c>
      <c r="H3361" s="293">
        <v>8</v>
      </c>
      <c r="I3361" s="203">
        <v>277</v>
      </c>
      <c r="J3361" s="293" t="s">
        <v>2937</v>
      </c>
      <c r="K3361" s="203">
        <v>332.4</v>
      </c>
      <c r="L3361" s="203" t="s">
        <v>459</v>
      </c>
      <c r="M3361" s="203" t="s">
        <v>7116</v>
      </c>
      <c r="N3361" t="s">
        <v>7117</v>
      </c>
    </row>
    <row r="3362" spans="1:14" x14ac:dyDescent="0.2">
      <c r="A3362" s="246">
        <v>45118</v>
      </c>
      <c r="B3362" s="295" t="s">
        <v>541</v>
      </c>
      <c r="C3362" s="106">
        <v>6637.1</v>
      </c>
      <c r="D3362" s="203" t="s">
        <v>452</v>
      </c>
      <c r="E3362" s="203" t="s">
        <v>7138</v>
      </c>
      <c r="F3362" t="s">
        <v>6013</v>
      </c>
      <c r="H3362" s="293">
        <v>8</v>
      </c>
      <c r="I3362" s="203">
        <v>533</v>
      </c>
      <c r="J3362" s="293" t="s">
        <v>2937</v>
      </c>
      <c r="K3362" s="203">
        <v>639.6</v>
      </c>
      <c r="L3362" s="203" t="s">
        <v>459</v>
      </c>
      <c r="M3362" s="203" t="s">
        <v>7116</v>
      </c>
      <c r="N3362" t="s">
        <v>7117</v>
      </c>
    </row>
    <row r="3363" spans="1:14" x14ac:dyDescent="0.2">
      <c r="A3363" s="246">
        <v>45117</v>
      </c>
      <c r="B3363" s="295" t="s">
        <v>541</v>
      </c>
      <c r="C3363" s="106">
        <v>6637.1</v>
      </c>
      <c r="D3363" s="203" t="s">
        <v>452</v>
      </c>
      <c r="E3363" s="203" t="s">
        <v>7125</v>
      </c>
      <c r="F3363" t="s">
        <v>3463</v>
      </c>
      <c r="H3363" s="293">
        <v>8</v>
      </c>
      <c r="I3363" s="203">
        <v>458</v>
      </c>
      <c r="J3363" s="293" t="s">
        <v>2937</v>
      </c>
      <c r="K3363" s="203">
        <v>549.6</v>
      </c>
      <c r="L3363" s="203" t="s">
        <v>459</v>
      </c>
      <c r="M3363" s="203" t="s">
        <v>7116</v>
      </c>
      <c r="N3363" t="s">
        <v>7117</v>
      </c>
    </row>
    <row r="3364" spans="1:14" x14ac:dyDescent="0.2">
      <c r="A3364" s="246">
        <v>45121</v>
      </c>
      <c r="B3364" s="295" t="s">
        <v>541</v>
      </c>
      <c r="C3364" s="106">
        <v>6637.1</v>
      </c>
      <c r="D3364" s="203" t="s">
        <v>452</v>
      </c>
      <c r="E3364" s="203" t="s">
        <v>7128</v>
      </c>
      <c r="F3364" t="s">
        <v>7129</v>
      </c>
      <c r="H3364" s="293">
        <v>8</v>
      </c>
      <c r="I3364" s="203">
        <v>307</v>
      </c>
      <c r="J3364" s="293" t="s">
        <v>2937</v>
      </c>
      <c r="K3364" s="203">
        <v>368.4</v>
      </c>
      <c r="L3364" s="203" t="s">
        <v>459</v>
      </c>
      <c r="M3364" s="203" t="s">
        <v>7116</v>
      </c>
      <c r="N3364" t="s">
        <v>7117</v>
      </c>
    </row>
    <row r="3365" spans="1:14" x14ac:dyDescent="0.2">
      <c r="A3365" s="246">
        <v>45133</v>
      </c>
      <c r="B3365" s="295" t="s">
        <v>541</v>
      </c>
      <c r="C3365" s="106">
        <v>6637.1</v>
      </c>
      <c r="D3365" s="203" t="s">
        <v>452</v>
      </c>
      <c r="E3365" s="203" t="s">
        <v>7138</v>
      </c>
      <c r="F3365" t="s">
        <v>6013</v>
      </c>
      <c r="H3365" s="293">
        <v>8</v>
      </c>
      <c r="I3365" s="203">
        <v>533</v>
      </c>
      <c r="J3365" s="293" t="s">
        <v>2937</v>
      </c>
      <c r="K3365" s="203">
        <v>639.6</v>
      </c>
      <c r="L3365" s="203" t="s">
        <v>459</v>
      </c>
      <c r="M3365" s="203" t="s">
        <v>7116</v>
      </c>
      <c r="N3365" t="s">
        <v>7117</v>
      </c>
    </row>
    <row r="3366" spans="1:14" x14ac:dyDescent="0.2">
      <c r="A3366" s="246">
        <v>45119</v>
      </c>
      <c r="B3366" s="295" t="s">
        <v>541</v>
      </c>
      <c r="C3366" s="106">
        <v>6637.1</v>
      </c>
      <c r="D3366" s="203" t="s">
        <v>452</v>
      </c>
      <c r="E3366" s="203" t="s">
        <v>7138</v>
      </c>
      <c r="F3366" t="s">
        <v>6013</v>
      </c>
      <c r="H3366" s="293">
        <v>8</v>
      </c>
      <c r="I3366" s="203">
        <v>533</v>
      </c>
      <c r="J3366" s="293" t="s">
        <v>2937</v>
      </c>
      <c r="K3366" s="203">
        <v>639.6</v>
      </c>
      <c r="L3366" s="203" t="s">
        <v>459</v>
      </c>
      <c r="M3366" s="203" t="s">
        <v>7116</v>
      </c>
      <c r="N3366" t="s">
        <v>7117</v>
      </c>
    </row>
    <row r="3367" spans="1:14" x14ac:dyDescent="0.2">
      <c r="A3367" s="246">
        <v>45118</v>
      </c>
      <c r="B3367" s="295" t="s">
        <v>541</v>
      </c>
      <c r="C3367" s="106">
        <v>6637.1</v>
      </c>
      <c r="D3367" s="203" t="s">
        <v>452</v>
      </c>
      <c r="E3367" s="203" t="s">
        <v>7125</v>
      </c>
      <c r="F3367" t="s">
        <v>3463</v>
      </c>
      <c r="H3367" s="293">
        <v>8</v>
      </c>
      <c r="I3367" s="203">
        <v>458</v>
      </c>
      <c r="J3367" s="293" t="s">
        <v>2937</v>
      </c>
      <c r="K3367" s="203">
        <v>549.6</v>
      </c>
      <c r="L3367" s="203" t="s">
        <v>459</v>
      </c>
      <c r="M3367" s="203" t="s">
        <v>7116</v>
      </c>
      <c r="N3367" t="s">
        <v>7117</v>
      </c>
    </row>
    <row r="3368" spans="1:14" x14ac:dyDescent="0.2">
      <c r="A3368" s="246">
        <v>45112</v>
      </c>
      <c r="B3368" s="295" t="s">
        <v>541</v>
      </c>
      <c r="C3368" s="106">
        <v>6667.1</v>
      </c>
      <c r="D3368" s="203" t="s">
        <v>452</v>
      </c>
      <c r="E3368" s="203" t="s">
        <v>7135</v>
      </c>
      <c r="F3368" t="s">
        <v>6356</v>
      </c>
      <c r="H3368" s="293">
        <v>8</v>
      </c>
      <c r="I3368" s="203">
        <v>277</v>
      </c>
      <c r="J3368" s="293" t="s">
        <v>2937</v>
      </c>
      <c r="K3368" s="203">
        <v>332.4</v>
      </c>
      <c r="L3368" s="203" t="s">
        <v>459</v>
      </c>
      <c r="M3368" s="203" t="s">
        <v>7116</v>
      </c>
      <c r="N3368" t="s">
        <v>7117</v>
      </c>
    </row>
    <row r="3369" spans="1:14" x14ac:dyDescent="0.2">
      <c r="A3369" s="246">
        <v>45110</v>
      </c>
      <c r="B3369" s="295" t="s">
        <v>541</v>
      </c>
      <c r="C3369" s="106">
        <v>6637.1</v>
      </c>
      <c r="D3369" s="203" t="s">
        <v>452</v>
      </c>
      <c r="E3369" s="203" t="s">
        <v>7128</v>
      </c>
      <c r="F3369" t="s">
        <v>7129</v>
      </c>
      <c r="H3369" s="293">
        <v>8</v>
      </c>
      <c r="I3369" s="203">
        <v>307</v>
      </c>
      <c r="J3369" s="293" t="s">
        <v>2937</v>
      </c>
      <c r="K3369" s="203">
        <v>368.4</v>
      </c>
      <c r="L3369" s="203" t="s">
        <v>459</v>
      </c>
      <c r="M3369" s="203" t="s">
        <v>7116</v>
      </c>
      <c r="N3369" t="s">
        <v>7117</v>
      </c>
    </row>
    <row r="3370" spans="1:14" x14ac:dyDescent="0.2">
      <c r="A3370" s="246">
        <v>45134</v>
      </c>
      <c r="B3370" s="295" t="s">
        <v>541</v>
      </c>
      <c r="C3370" s="106">
        <v>6637.1</v>
      </c>
      <c r="D3370" s="203" t="s">
        <v>452</v>
      </c>
      <c r="E3370" s="203" t="s">
        <v>7138</v>
      </c>
      <c r="F3370" t="s">
        <v>6013</v>
      </c>
      <c r="H3370" s="293">
        <v>8</v>
      </c>
      <c r="I3370" s="203">
        <v>533</v>
      </c>
      <c r="J3370" s="293" t="s">
        <v>2937</v>
      </c>
      <c r="K3370" s="203">
        <v>639.6</v>
      </c>
      <c r="L3370" s="203" t="s">
        <v>459</v>
      </c>
      <c r="M3370" s="203" t="s">
        <v>7116</v>
      </c>
      <c r="N3370" t="s">
        <v>7117</v>
      </c>
    </row>
    <row r="3371" spans="1:14" x14ac:dyDescent="0.2">
      <c r="A3371" s="246">
        <v>45113</v>
      </c>
      <c r="B3371" s="295" t="s">
        <v>541</v>
      </c>
      <c r="C3371" s="106">
        <v>6667.1</v>
      </c>
      <c r="D3371" s="203" t="s">
        <v>452</v>
      </c>
      <c r="E3371" s="203" t="s">
        <v>7135</v>
      </c>
      <c r="F3371" t="s">
        <v>6356</v>
      </c>
      <c r="H3371" s="293">
        <v>8</v>
      </c>
      <c r="I3371" s="203">
        <v>277</v>
      </c>
      <c r="J3371" s="293" t="s">
        <v>2937</v>
      </c>
      <c r="K3371" s="203">
        <v>332.4</v>
      </c>
      <c r="L3371" s="203" t="s">
        <v>459</v>
      </c>
      <c r="M3371" s="203" t="s">
        <v>7116</v>
      </c>
      <c r="N3371" t="s">
        <v>7117</v>
      </c>
    </row>
    <row r="3372" spans="1:14" x14ac:dyDescent="0.2">
      <c r="A3372" s="246">
        <v>45111</v>
      </c>
      <c r="B3372" s="295" t="s">
        <v>541</v>
      </c>
      <c r="C3372" s="106">
        <v>6637.1</v>
      </c>
      <c r="D3372" s="203" t="s">
        <v>452</v>
      </c>
      <c r="E3372" s="203" t="s">
        <v>7128</v>
      </c>
      <c r="F3372" t="s">
        <v>7129</v>
      </c>
      <c r="H3372" s="293">
        <v>8</v>
      </c>
      <c r="I3372" s="203">
        <v>307</v>
      </c>
      <c r="J3372" s="293" t="s">
        <v>2937</v>
      </c>
      <c r="K3372" s="203">
        <v>368.4</v>
      </c>
      <c r="L3372" s="203" t="s">
        <v>459</v>
      </c>
      <c r="M3372" s="203" t="s">
        <v>7116</v>
      </c>
      <c r="N3372" t="s">
        <v>7117</v>
      </c>
    </row>
    <row r="3373" spans="1:14" x14ac:dyDescent="0.2">
      <c r="A3373" s="246">
        <v>45114</v>
      </c>
      <c r="B3373" s="295" t="s">
        <v>541</v>
      </c>
      <c r="C3373" s="106">
        <v>6667.1</v>
      </c>
      <c r="D3373" s="203" t="s">
        <v>452</v>
      </c>
      <c r="E3373" s="203" t="s">
        <v>7135</v>
      </c>
      <c r="F3373" t="s">
        <v>6356</v>
      </c>
      <c r="H3373" s="293">
        <v>8</v>
      </c>
      <c r="I3373" s="203">
        <v>277</v>
      </c>
      <c r="J3373" s="293" t="s">
        <v>2937</v>
      </c>
      <c r="K3373" s="203">
        <v>332.4</v>
      </c>
      <c r="L3373" s="203" t="s">
        <v>459</v>
      </c>
      <c r="M3373" s="203" t="s">
        <v>7116</v>
      </c>
      <c r="N3373" t="s">
        <v>7117</v>
      </c>
    </row>
    <row r="3374" spans="1:14" x14ac:dyDescent="0.2">
      <c r="A3374" s="246">
        <v>45112</v>
      </c>
      <c r="B3374" s="295" t="s">
        <v>541</v>
      </c>
      <c r="C3374" s="106">
        <v>6637.1</v>
      </c>
      <c r="D3374" s="203" t="s">
        <v>452</v>
      </c>
      <c r="E3374" s="203" t="s">
        <v>7128</v>
      </c>
      <c r="F3374" t="s">
        <v>7129</v>
      </c>
      <c r="H3374" s="293">
        <v>8</v>
      </c>
      <c r="I3374" s="203">
        <v>307</v>
      </c>
      <c r="J3374" s="293" t="s">
        <v>2937</v>
      </c>
      <c r="K3374" s="203">
        <v>368.4</v>
      </c>
      <c r="L3374" s="203" t="s">
        <v>459</v>
      </c>
      <c r="M3374" s="203" t="s">
        <v>7116</v>
      </c>
      <c r="N3374" t="s">
        <v>7117</v>
      </c>
    </row>
    <row r="3375" spans="1:14" x14ac:dyDescent="0.2">
      <c r="A3375" s="246">
        <v>45120</v>
      </c>
      <c r="B3375" s="295" t="s">
        <v>541</v>
      </c>
      <c r="C3375" s="106">
        <v>6637.1</v>
      </c>
      <c r="D3375" s="203" t="s">
        <v>452</v>
      </c>
      <c r="E3375" s="203" t="s">
        <v>7138</v>
      </c>
      <c r="F3375" t="s">
        <v>6013</v>
      </c>
      <c r="H3375" s="293">
        <v>8</v>
      </c>
      <c r="I3375" s="203">
        <v>533</v>
      </c>
      <c r="J3375" s="293" t="s">
        <v>2937</v>
      </c>
      <c r="K3375" s="203">
        <v>639.6</v>
      </c>
      <c r="L3375" s="203" t="s">
        <v>459</v>
      </c>
      <c r="M3375" s="203" t="s">
        <v>7116</v>
      </c>
      <c r="N3375" t="s">
        <v>7117</v>
      </c>
    </row>
    <row r="3376" spans="1:14" x14ac:dyDescent="0.2">
      <c r="A3376" s="246">
        <v>45119</v>
      </c>
      <c r="B3376" s="295" t="s">
        <v>541</v>
      </c>
      <c r="C3376" s="106">
        <v>6637.1</v>
      </c>
      <c r="D3376" s="203" t="s">
        <v>452</v>
      </c>
      <c r="E3376" s="203" t="s">
        <v>7125</v>
      </c>
      <c r="F3376" t="s">
        <v>3463</v>
      </c>
      <c r="H3376" s="293">
        <v>8</v>
      </c>
      <c r="I3376" s="203">
        <v>458</v>
      </c>
      <c r="J3376" s="293" t="s">
        <v>2937</v>
      </c>
      <c r="K3376" s="203">
        <v>549.6</v>
      </c>
      <c r="L3376" s="203" t="s">
        <v>459</v>
      </c>
      <c r="M3376" s="203" t="s">
        <v>7116</v>
      </c>
      <c r="N3376" t="s">
        <v>7117</v>
      </c>
    </row>
    <row r="3377" spans="1:14" x14ac:dyDescent="0.2">
      <c r="A3377" s="246">
        <v>45113</v>
      </c>
      <c r="B3377" s="295" t="s">
        <v>541</v>
      </c>
      <c r="C3377" s="106">
        <v>6637.1</v>
      </c>
      <c r="D3377" s="203" t="s">
        <v>452</v>
      </c>
      <c r="E3377" s="203" t="s">
        <v>7128</v>
      </c>
      <c r="F3377" t="s">
        <v>7129</v>
      </c>
      <c r="H3377" s="293">
        <v>8</v>
      </c>
      <c r="I3377" s="203">
        <v>307</v>
      </c>
      <c r="J3377" s="293" t="s">
        <v>2937</v>
      </c>
      <c r="K3377" s="203">
        <v>368.4</v>
      </c>
      <c r="L3377" s="203" t="s">
        <v>459</v>
      </c>
      <c r="M3377" s="203" t="s">
        <v>7116</v>
      </c>
      <c r="N3377" t="s">
        <v>7117</v>
      </c>
    </row>
    <row r="3378" spans="1:14" x14ac:dyDescent="0.2">
      <c r="A3378" s="246">
        <v>45121</v>
      </c>
      <c r="B3378" s="295" t="s">
        <v>541</v>
      </c>
      <c r="C3378" s="106">
        <v>6637.1</v>
      </c>
      <c r="D3378" s="203" t="s">
        <v>452</v>
      </c>
      <c r="E3378" s="203" t="s">
        <v>7138</v>
      </c>
      <c r="F3378" t="s">
        <v>6013</v>
      </c>
      <c r="H3378" s="293">
        <v>8</v>
      </c>
      <c r="I3378" s="203">
        <v>533</v>
      </c>
      <c r="J3378" s="293" t="s">
        <v>2937</v>
      </c>
      <c r="K3378" s="203">
        <v>639.6</v>
      </c>
      <c r="L3378" s="203" t="s">
        <v>459</v>
      </c>
      <c r="M3378" s="203" t="s">
        <v>7116</v>
      </c>
      <c r="N3378" t="s">
        <v>7117</v>
      </c>
    </row>
    <row r="3379" spans="1:14" x14ac:dyDescent="0.2">
      <c r="A3379" s="246">
        <v>45114</v>
      </c>
      <c r="B3379" s="295" t="s">
        <v>541</v>
      </c>
      <c r="C3379" s="106">
        <v>6637.1</v>
      </c>
      <c r="D3379" s="203" t="s">
        <v>452</v>
      </c>
      <c r="E3379" s="203" t="s">
        <v>7128</v>
      </c>
      <c r="F3379" t="s">
        <v>7129</v>
      </c>
      <c r="H3379" s="293">
        <v>8</v>
      </c>
      <c r="I3379" s="203">
        <v>307</v>
      </c>
      <c r="J3379" s="293" t="s">
        <v>2937</v>
      </c>
      <c r="K3379" s="203">
        <v>368.4</v>
      </c>
      <c r="L3379" s="203" t="s">
        <v>459</v>
      </c>
      <c r="M3379" s="203" t="s">
        <v>7116</v>
      </c>
      <c r="N3379" t="s">
        <v>7117</v>
      </c>
    </row>
    <row r="3380" spans="1:14" x14ac:dyDescent="0.2">
      <c r="A3380" s="246">
        <v>45120</v>
      </c>
      <c r="B3380" s="295" t="s">
        <v>541</v>
      </c>
      <c r="C3380" s="106">
        <v>6637.1</v>
      </c>
      <c r="D3380" s="203" t="s">
        <v>452</v>
      </c>
      <c r="E3380" s="203" t="s">
        <v>7125</v>
      </c>
      <c r="F3380" t="s">
        <v>3463</v>
      </c>
      <c r="H3380" s="293">
        <v>8</v>
      </c>
      <c r="I3380" s="203">
        <v>458</v>
      </c>
      <c r="J3380" s="293" t="s">
        <v>2937</v>
      </c>
      <c r="K3380" s="203">
        <v>549.6</v>
      </c>
      <c r="L3380" s="203" t="s">
        <v>459</v>
      </c>
      <c r="M3380" s="203" t="s">
        <v>7116</v>
      </c>
      <c r="N3380" t="s">
        <v>7117</v>
      </c>
    </row>
    <row r="3381" spans="1:14" x14ac:dyDescent="0.2">
      <c r="A3381" s="246">
        <v>45121</v>
      </c>
      <c r="B3381" s="295" t="s">
        <v>541</v>
      </c>
      <c r="C3381" s="106">
        <v>6637.1</v>
      </c>
      <c r="D3381" s="203" t="s">
        <v>452</v>
      </c>
      <c r="E3381" s="203" t="s">
        <v>7125</v>
      </c>
      <c r="F3381" t="s">
        <v>3463</v>
      </c>
      <c r="H3381" s="293">
        <v>8</v>
      </c>
      <c r="I3381" s="203">
        <v>458</v>
      </c>
      <c r="J3381" s="293" t="s">
        <v>2937</v>
      </c>
      <c r="K3381" s="203">
        <v>549.6</v>
      </c>
      <c r="L3381" s="203" t="s">
        <v>459</v>
      </c>
      <c r="M3381" s="203" t="s">
        <v>7116</v>
      </c>
      <c r="N3381" t="s">
        <v>7117</v>
      </c>
    </row>
    <row r="3382" spans="1:14" x14ac:dyDescent="0.2">
      <c r="A3382" s="246">
        <v>45110</v>
      </c>
      <c r="B3382" s="295" t="s">
        <v>541</v>
      </c>
      <c r="C3382" s="106">
        <v>6756.1</v>
      </c>
      <c r="D3382" s="203" t="s">
        <v>452</v>
      </c>
      <c r="E3382" s="203" t="s">
        <v>7147</v>
      </c>
      <c r="F3382" t="s">
        <v>7148</v>
      </c>
      <c r="H3382" s="293">
        <v>8</v>
      </c>
      <c r="I3382" s="203">
        <v>152</v>
      </c>
      <c r="J3382" s="293" t="s">
        <v>2937</v>
      </c>
      <c r="K3382" s="203">
        <v>182.4</v>
      </c>
      <c r="L3382" s="203" t="s">
        <v>459</v>
      </c>
      <c r="M3382" s="203" t="s">
        <v>7116</v>
      </c>
      <c r="N3382" t="s">
        <v>7117</v>
      </c>
    </row>
    <row r="3383" spans="1:14" x14ac:dyDescent="0.2">
      <c r="A3383" s="246">
        <v>45111</v>
      </c>
      <c r="B3383" s="295" t="s">
        <v>541</v>
      </c>
      <c r="C3383" s="106">
        <v>6756.1</v>
      </c>
      <c r="D3383" s="203" t="s">
        <v>452</v>
      </c>
      <c r="E3383" s="203" t="s">
        <v>7147</v>
      </c>
      <c r="F3383" t="s">
        <v>7148</v>
      </c>
      <c r="H3383" s="293">
        <v>8</v>
      </c>
      <c r="I3383" s="203">
        <v>152</v>
      </c>
      <c r="J3383" s="293" t="s">
        <v>2937</v>
      </c>
      <c r="K3383" s="203">
        <v>182.4</v>
      </c>
      <c r="L3383" s="203" t="s">
        <v>459</v>
      </c>
      <c r="M3383" s="203" t="s">
        <v>7116</v>
      </c>
      <c r="N3383" t="s">
        <v>7117</v>
      </c>
    </row>
    <row r="3384" spans="1:14" x14ac:dyDescent="0.2">
      <c r="A3384" s="246">
        <v>45112</v>
      </c>
      <c r="B3384" s="295" t="s">
        <v>541</v>
      </c>
      <c r="C3384" s="106">
        <v>6756.1</v>
      </c>
      <c r="D3384" s="203" t="s">
        <v>452</v>
      </c>
      <c r="E3384" s="203" t="s">
        <v>7147</v>
      </c>
      <c r="F3384" t="s">
        <v>7148</v>
      </c>
      <c r="H3384" s="293">
        <v>8</v>
      </c>
      <c r="I3384" s="203">
        <v>152</v>
      </c>
      <c r="J3384" s="293" t="s">
        <v>2937</v>
      </c>
      <c r="K3384" s="203">
        <v>182.4</v>
      </c>
      <c r="L3384" s="203" t="s">
        <v>459</v>
      </c>
      <c r="M3384" s="203" t="s">
        <v>7116</v>
      </c>
      <c r="N3384" t="s">
        <v>7117</v>
      </c>
    </row>
    <row r="3385" spans="1:14" x14ac:dyDescent="0.2">
      <c r="A3385" s="246">
        <v>45113</v>
      </c>
      <c r="B3385" s="295" t="s">
        <v>541</v>
      </c>
      <c r="C3385" s="106">
        <v>6756.1</v>
      </c>
      <c r="D3385" s="203" t="s">
        <v>452</v>
      </c>
      <c r="E3385" s="203" t="s">
        <v>7147</v>
      </c>
      <c r="F3385" t="s">
        <v>7148</v>
      </c>
      <c r="H3385" s="293">
        <v>8</v>
      </c>
      <c r="I3385" s="203">
        <v>152</v>
      </c>
      <c r="J3385" s="293" t="s">
        <v>2937</v>
      </c>
      <c r="K3385" s="203">
        <v>182.4</v>
      </c>
      <c r="L3385" s="203" t="s">
        <v>459</v>
      </c>
      <c r="M3385" s="203" t="s">
        <v>7116</v>
      </c>
      <c r="N3385" t="s">
        <v>7117</v>
      </c>
    </row>
    <row r="3386" spans="1:14" x14ac:dyDescent="0.2">
      <c r="A3386" s="246">
        <v>45114</v>
      </c>
      <c r="B3386" s="295" t="s">
        <v>541</v>
      </c>
      <c r="C3386" s="106">
        <v>6756.1</v>
      </c>
      <c r="D3386" s="203" t="s">
        <v>452</v>
      </c>
      <c r="E3386" s="203" t="s">
        <v>7147</v>
      </c>
      <c r="F3386" t="s">
        <v>7148</v>
      </c>
      <c r="H3386" s="293">
        <v>4</v>
      </c>
      <c r="I3386" s="203">
        <v>152</v>
      </c>
      <c r="J3386" s="293" t="s">
        <v>2937</v>
      </c>
      <c r="K3386" s="203">
        <v>182.4</v>
      </c>
      <c r="L3386" s="203" t="s">
        <v>459</v>
      </c>
      <c r="M3386" s="203" t="s">
        <v>7116</v>
      </c>
      <c r="N3386" t="s">
        <v>7117</v>
      </c>
    </row>
    <row r="3387" spans="1:14" x14ac:dyDescent="0.2">
      <c r="A3387" s="246">
        <v>45117</v>
      </c>
      <c r="B3387" s="295" t="s">
        <v>541</v>
      </c>
      <c r="C3387" s="106">
        <v>6756.1</v>
      </c>
      <c r="D3387" s="203" t="s">
        <v>452</v>
      </c>
      <c r="E3387" s="203" t="s">
        <v>7147</v>
      </c>
      <c r="F3387" t="s">
        <v>7148</v>
      </c>
      <c r="H3387" s="293">
        <v>8</v>
      </c>
      <c r="I3387" s="203">
        <v>152</v>
      </c>
      <c r="J3387" s="293" t="s">
        <v>2937</v>
      </c>
      <c r="K3387" s="203">
        <v>182.4</v>
      </c>
      <c r="L3387" s="203" t="s">
        <v>459</v>
      </c>
      <c r="M3387" s="203" t="s">
        <v>7116</v>
      </c>
      <c r="N3387" t="s">
        <v>7117</v>
      </c>
    </row>
    <row r="3388" spans="1:14" x14ac:dyDescent="0.2">
      <c r="A3388" s="246">
        <v>45118</v>
      </c>
      <c r="B3388" s="295" t="s">
        <v>541</v>
      </c>
      <c r="C3388" s="106">
        <v>6756.1</v>
      </c>
      <c r="D3388" s="203" t="s">
        <v>452</v>
      </c>
      <c r="E3388" s="203" t="s">
        <v>7147</v>
      </c>
      <c r="F3388" t="s">
        <v>7148</v>
      </c>
      <c r="H3388" s="293">
        <v>8</v>
      </c>
      <c r="I3388" s="203">
        <v>152</v>
      </c>
      <c r="J3388" s="293" t="s">
        <v>2937</v>
      </c>
      <c r="K3388" s="203">
        <v>182.4</v>
      </c>
      <c r="L3388" s="203" t="s">
        <v>459</v>
      </c>
      <c r="M3388" s="203" t="s">
        <v>7116</v>
      </c>
      <c r="N3388" t="s">
        <v>7117</v>
      </c>
    </row>
    <row r="3389" spans="1:14" x14ac:dyDescent="0.2">
      <c r="A3389" s="246">
        <v>45119</v>
      </c>
      <c r="B3389" s="295" t="s">
        <v>541</v>
      </c>
      <c r="C3389" s="106">
        <v>6756.1</v>
      </c>
      <c r="D3389" s="203" t="s">
        <v>452</v>
      </c>
      <c r="E3389" s="203" t="s">
        <v>7147</v>
      </c>
      <c r="F3389" t="s">
        <v>7148</v>
      </c>
      <c r="H3389" s="293">
        <v>8</v>
      </c>
      <c r="I3389" s="203">
        <v>152</v>
      </c>
      <c r="J3389" s="293" t="s">
        <v>2937</v>
      </c>
      <c r="K3389" s="203">
        <v>182.4</v>
      </c>
      <c r="L3389" s="203" t="s">
        <v>459</v>
      </c>
      <c r="M3389" s="203" t="s">
        <v>7116</v>
      </c>
      <c r="N3389" t="s">
        <v>7117</v>
      </c>
    </row>
    <row r="3390" spans="1:14" x14ac:dyDescent="0.2">
      <c r="A3390" s="246">
        <v>45120</v>
      </c>
      <c r="B3390" s="295" t="s">
        <v>541</v>
      </c>
      <c r="C3390" s="106">
        <v>6756.1</v>
      </c>
      <c r="D3390" s="203" t="s">
        <v>452</v>
      </c>
      <c r="E3390" s="203" t="s">
        <v>7147</v>
      </c>
      <c r="F3390" t="s">
        <v>7148</v>
      </c>
      <c r="H3390" s="293">
        <v>8</v>
      </c>
      <c r="I3390" s="203">
        <v>152</v>
      </c>
      <c r="J3390" s="293" t="s">
        <v>2937</v>
      </c>
      <c r="K3390" s="203">
        <v>182.4</v>
      </c>
      <c r="L3390" s="203" t="s">
        <v>459</v>
      </c>
      <c r="M3390" s="203" t="s">
        <v>7116</v>
      </c>
      <c r="N3390" t="s">
        <v>7117</v>
      </c>
    </row>
    <row r="3391" spans="1:14" x14ac:dyDescent="0.2">
      <c r="A3391" s="246">
        <v>45121</v>
      </c>
      <c r="B3391" s="295" t="s">
        <v>541</v>
      </c>
      <c r="C3391" s="106">
        <v>6756.1</v>
      </c>
      <c r="D3391" s="203" t="s">
        <v>452</v>
      </c>
      <c r="E3391" s="203" t="s">
        <v>7147</v>
      </c>
      <c r="F3391" t="s">
        <v>7148</v>
      </c>
      <c r="H3391" s="293">
        <v>8</v>
      </c>
      <c r="I3391" s="203">
        <v>152</v>
      </c>
      <c r="J3391" s="293" t="s">
        <v>2937</v>
      </c>
      <c r="K3391" s="203">
        <v>182.4</v>
      </c>
      <c r="L3391" s="203" t="s">
        <v>459</v>
      </c>
      <c r="M3391" s="203" t="s">
        <v>7116</v>
      </c>
      <c r="N3391" t="s">
        <v>7117</v>
      </c>
    </row>
    <row r="3392" spans="1:14" x14ac:dyDescent="0.2">
      <c r="A3392" s="246">
        <v>45119</v>
      </c>
      <c r="B3392" s="295" t="s">
        <v>541</v>
      </c>
      <c r="C3392" s="106">
        <v>6756.1</v>
      </c>
      <c r="D3392" s="203" t="s">
        <v>452</v>
      </c>
      <c r="E3392" s="203" t="s">
        <v>7130</v>
      </c>
      <c r="F3392" t="s">
        <v>3859</v>
      </c>
      <c r="H3392" s="293">
        <v>8</v>
      </c>
      <c r="I3392" s="203">
        <v>312</v>
      </c>
      <c r="J3392" s="293" t="s">
        <v>2937</v>
      </c>
      <c r="K3392" s="203">
        <v>374.4</v>
      </c>
      <c r="L3392" s="203" t="s">
        <v>459</v>
      </c>
      <c r="M3392" s="203" t="s">
        <v>7116</v>
      </c>
      <c r="N3392" t="s">
        <v>7117</v>
      </c>
    </row>
    <row r="3393" spans="1:14" x14ac:dyDescent="0.2">
      <c r="A3393" s="246">
        <v>45120</v>
      </c>
      <c r="B3393" s="295" t="s">
        <v>541</v>
      </c>
      <c r="C3393" s="106">
        <v>6756.1</v>
      </c>
      <c r="D3393" s="203" t="s">
        <v>452</v>
      </c>
      <c r="E3393" s="203" t="s">
        <v>7130</v>
      </c>
      <c r="F3393" t="s">
        <v>3859</v>
      </c>
      <c r="H3393" s="293">
        <v>8</v>
      </c>
      <c r="I3393" s="203">
        <v>312</v>
      </c>
      <c r="J3393" s="293" t="s">
        <v>2937</v>
      </c>
      <c r="K3393" s="203">
        <v>374.4</v>
      </c>
      <c r="L3393" s="203" t="s">
        <v>459</v>
      </c>
      <c r="M3393" s="203" t="s">
        <v>7116</v>
      </c>
      <c r="N3393" t="s">
        <v>7117</v>
      </c>
    </row>
    <row r="3394" spans="1:14" x14ac:dyDescent="0.2">
      <c r="A3394" s="246">
        <v>45121</v>
      </c>
      <c r="B3394" s="295" t="s">
        <v>541</v>
      </c>
      <c r="C3394" s="106">
        <v>6756.1</v>
      </c>
      <c r="D3394" s="203" t="s">
        <v>452</v>
      </c>
      <c r="E3394" s="203" t="s">
        <v>7130</v>
      </c>
      <c r="F3394" t="s">
        <v>3859</v>
      </c>
      <c r="H3394" s="293">
        <v>8</v>
      </c>
      <c r="I3394" s="203">
        <v>312</v>
      </c>
      <c r="J3394" s="293" t="s">
        <v>2937</v>
      </c>
      <c r="K3394" s="203">
        <v>374.4</v>
      </c>
      <c r="L3394" s="203" t="s">
        <v>459</v>
      </c>
      <c r="M3394" s="203" t="s">
        <v>7116</v>
      </c>
      <c r="N3394" t="s">
        <v>7117</v>
      </c>
    </row>
    <row r="3395" spans="1:14" x14ac:dyDescent="0.2">
      <c r="A3395" s="246">
        <v>45131</v>
      </c>
      <c r="B3395" s="295" t="s">
        <v>541</v>
      </c>
      <c r="C3395" s="106">
        <v>6756.1</v>
      </c>
      <c r="D3395" s="203" t="s">
        <v>452</v>
      </c>
      <c r="E3395" s="203" t="s">
        <v>7147</v>
      </c>
      <c r="F3395" t="s">
        <v>7148</v>
      </c>
      <c r="H3395" s="293">
        <v>8</v>
      </c>
      <c r="I3395" s="203">
        <v>152</v>
      </c>
      <c r="J3395" s="293" t="s">
        <v>2937</v>
      </c>
      <c r="K3395" s="203">
        <v>182.4</v>
      </c>
      <c r="L3395" s="203" t="s">
        <v>459</v>
      </c>
      <c r="M3395" s="203" t="s">
        <v>7116</v>
      </c>
      <c r="N3395" t="s">
        <v>7117</v>
      </c>
    </row>
    <row r="3396" spans="1:14" x14ac:dyDescent="0.2">
      <c r="A3396" s="246">
        <v>45132</v>
      </c>
      <c r="B3396" s="295" t="s">
        <v>541</v>
      </c>
      <c r="C3396" s="106">
        <v>6756.1</v>
      </c>
      <c r="D3396" s="203" t="s">
        <v>452</v>
      </c>
      <c r="E3396" s="203" t="s">
        <v>7147</v>
      </c>
      <c r="F3396" t="s">
        <v>7148</v>
      </c>
      <c r="H3396" s="293">
        <v>8</v>
      </c>
      <c r="I3396" s="203">
        <v>152</v>
      </c>
      <c r="J3396" s="293" t="s">
        <v>2937</v>
      </c>
      <c r="K3396" s="203">
        <v>182.4</v>
      </c>
      <c r="L3396" s="203" t="s">
        <v>459</v>
      </c>
      <c r="M3396" s="203" t="s">
        <v>7116</v>
      </c>
      <c r="N3396" t="s">
        <v>7117</v>
      </c>
    </row>
    <row r="3397" spans="1:14" x14ac:dyDescent="0.2">
      <c r="A3397" s="246">
        <v>45133</v>
      </c>
      <c r="B3397" s="295" t="s">
        <v>541</v>
      </c>
      <c r="C3397" s="106">
        <v>6756.1</v>
      </c>
      <c r="D3397" s="203" t="s">
        <v>452</v>
      </c>
      <c r="E3397" s="203" t="s">
        <v>7147</v>
      </c>
      <c r="F3397" t="s">
        <v>7148</v>
      </c>
      <c r="H3397" s="293">
        <v>8</v>
      </c>
      <c r="I3397" s="203">
        <v>152</v>
      </c>
      <c r="J3397" s="293" t="s">
        <v>2937</v>
      </c>
      <c r="K3397" s="203">
        <v>182.4</v>
      </c>
      <c r="L3397" s="203" t="s">
        <v>459</v>
      </c>
      <c r="M3397" s="203" t="s">
        <v>7116</v>
      </c>
      <c r="N3397" t="s">
        <v>7117</v>
      </c>
    </row>
    <row r="3398" spans="1:14" x14ac:dyDescent="0.2">
      <c r="A3398" s="246">
        <v>45134</v>
      </c>
      <c r="B3398" s="295" t="s">
        <v>541</v>
      </c>
      <c r="C3398" s="106">
        <v>6756.1</v>
      </c>
      <c r="D3398" s="203" t="s">
        <v>452</v>
      </c>
      <c r="E3398" s="203" t="s">
        <v>7147</v>
      </c>
      <c r="F3398" t="s">
        <v>7148</v>
      </c>
      <c r="H3398" s="293">
        <v>8</v>
      </c>
      <c r="I3398" s="203">
        <v>152</v>
      </c>
      <c r="J3398" s="293" t="s">
        <v>2937</v>
      </c>
      <c r="K3398" s="203">
        <v>182.4</v>
      </c>
      <c r="L3398" s="203" t="s">
        <v>459</v>
      </c>
      <c r="M3398" s="203" t="s">
        <v>7116</v>
      </c>
      <c r="N3398" t="s">
        <v>7117</v>
      </c>
    </row>
    <row r="3399" spans="1:14" x14ac:dyDescent="0.2">
      <c r="A3399" s="246">
        <v>45124</v>
      </c>
      <c r="B3399" s="295" t="s">
        <v>541</v>
      </c>
      <c r="C3399" s="106">
        <v>6756.1</v>
      </c>
      <c r="D3399" s="203" t="s">
        <v>452</v>
      </c>
      <c r="E3399" s="203" t="s">
        <v>7147</v>
      </c>
      <c r="F3399" t="s">
        <v>7148</v>
      </c>
      <c r="H3399" s="293">
        <v>8</v>
      </c>
      <c r="I3399" s="203">
        <v>152</v>
      </c>
      <c r="J3399" s="293" t="s">
        <v>2937</v>
      </c>
      <c r="K3399" s="203">
        <v>182.4</v>
      </c>
      <c r="L3399" s="203" t="s">
        <v>459</v>
      </c>
      <c r="M3399" s="203" t="s">
        <v>7116</v>
      </c>
      <c r="N3399" t="s">
        <v>7117</v>
      </c>
    </row>
    <row r="3400" spans="1:14" x14ac:dyDescent="0.2">
      <c r="A3400" s="246">
        <v>45125</v>
      </c>
      <c r="B3400" s="295" t="s">
        <v>541</v>
      </c>
      <c r="C3400" s="106">
        <v>6756.1</v>
      </c>
      <c r="D3400" s="203" t="s">
        <v>452</v>
      </c>
      <c r="E3400" s="203" t="s">
        <v>7147</v>
      </c>
      <c r="F3400" t="s">
        <v>7148</v>
      </c>
      <c r="H3400" s="293">
        <v>8</v>
      </c>
      <c r="I3400" s="203">
        <v>152</v>
      </c>
      <c r="J3400" s="293" t="s">
        <v>2937</v>
      </c>
      <c r="K3400" s="203">
        <v>182.4</v>
      </c>
      <c r="L3400" s="203" t="s">
        <v>459</v>
      </c>
      <c r="M3400" s="203" t="s">
        <v>7116</v>
      </c>
      <c r="N3400" t="s">
        <v>7117</v>
      </c>
    </row>
    <row r="3401" spans="1:14" x14ac:dyDescent="0.2">
      <c r="A3401" s="246">
        <v>45126</v>
      </c>
      <c r="B3401" s="295" t="s">
        <v>541</v>
      </c>
      <c r="C3401" s="106">
        <v>6756.1</v>
      </c>
      <c r="D3401" s="203" t="s">
        <v>452</v>
      </c>
      <c r="E3401" s="203" t="s">
        <v>7147</v>
      </c>
      <c r="F3401" t="s">
        <v>7148</v>
      </c>
      <c r="H3401" s="293">
        <v>8</v>
      </c>
      <c r="I3401" s="203">
        <v>152</v>
      </c>
      <c r="J3401" s="293" t="s">
        <v>2937</v>
      </c>
      <c r="K3401" s="203">
        <v>182.4</v>
      </c>
      <c r="L3401" s="203" t="s">
        <v>459</v>
      </c>
      <c r="M3401" s="203" t="s">
        <v>7116</v>
      </c>
      <c r="N3401" t="s">
        <v>7117</v>
      </c>
    </row>
    <row r="3402" spans="1:14" x14ac:dyDescent="0.2">
      <c r="A3402" s="246">
        <v>45127</v>
      </c>
      <c r="B3402" s="295" t="s">
        <v>541</v>
      </c>
      <c r="C3402" s="106">
        <v>6756.1</v>
      </c>
      <c r="D3402" s="203" t="s">
        <v>452</v>
      </c>
      <c r="E3402" s="203" t="s">
        <v>7147</v>
      </c>
      <c r="F3402" t="s">
        <v>7148</v>
      </c>
      <c r="H3402" s="293">
        <v>8</v>
      </c>
      <c r="I3402" s="203">
        <v>152</v>
      </c>
      <c r="J3402" s="293" t="s">
        <v>2937</v>
      </c>
      <c r="K3402" s="203">
        <v>182.4</v>
      </c>
      <c r="L3402" s="203" t="s">
        <v>459</v>
      </c>
      <c r="M3402" s="203" t="s">
        <v>7116</v>
      </c>
      <c r="N3402" t="s">
        <v>7117</v>
      </c>
    </row>
    <row r="3403" spans="1:14" x14ac:dyDescent="0.2">
      <c r="A3403" s="246">
        <v>45128</v>
      </c>
      <c r="B3403" s="295" t="s">
        <v>541</v>
      </c>
      <c r="C3403" s="106">
        <v>6756.1</v>
      </c>
      <c r="D3403" s="203" t="s">
        <v>452</v>
      </c>
      <c r="E3403" s="203" t="s">
        <v>7147</v>
      </c>
      <c r="F3403" t="s">
        <v>7148</v>
      </c>
      <c r="H3403" s="293">
        <v>8</v>
      </c>
      <c r="I3403" s="203">
        <v>152</v>
      </c>
      <c r="J3403" s="293" t="s">
        <v>2937</v>
      </c>
      <c r="K3403" s="203">
        <v>182.4</v>
      </c>
      <c r="L3403" s="203" t="s">
        <v>459</v>
      </c>
      <c r="M3403" s="203" t="s">
        <v>7116</v>
      </c>
      <c r="N3403" t="s">
        <v>7117</v>
      </c>
    </row>
    <row r="3404" spans="1:14" x14ac:dyDescent="0.2">
      <c r="A3404" s="246">
        <v>45138</v>
      </c>
      <c r="B3404" s="295" t="s">
        <v>541</v>
      </c>
      <c r="C3404" s="106">
        <v>6756.1</v>
      </c>
      <c r="D3404" s="203" t="s">
        <v>452</v>
      </c>
      <c r="E3404" s="203" t="s">
        <v>7147</v>
      </c>
      <c r="F3404" t="s">
        <v>7148</v>
      </c>
      <c r="H3404" s="293">
        <v>8</v>
      </c>
      <c r="I3404" s="203">
        <v>152</v>
      </c>
      <c r="J3404" s="293" t="s">
        <v>2937</v>
      </c>
      <c r="K3404" s="203">
        <v>182.4</v>
      </c>
      <c r="L3404" s="203" t="s">
        <v>459</v>
      </c>
      <c r="M3404" s="203" t="s">
        <v>7116</v>
      </c>
      <c r="N3404" t="s">
        <v>7117</v>
      </c>
    </row>
    <row r="3405" spans="1:14" x14ac:dyDescent="0.2">
      <c r="A3405" s="246">
        <v>45112</v>
      </c>
      <c r="B3405" s="295" t="s">
        <v>541</v>
      </c>
      <c r="C3405" s="106">
        <v>6681.1</v>
      </c>
      <c r="D3405" s="203" t="s">
        <v>452</v>
      </c>
      <c r="E3405" s="203" t="s">
        <v>7141</v>
      </c>
      <c r="F3405" t="s">
        <v>3291</v>
      </c>
      <c r="H3405" s="293">
        <v>1</v>
      </c>
      <c r="I3405" s="203">
        <v>2077</v>
      </c>
      <c r="J3405" s="293" t="s">
        <v>2937</v>
      </c>
      <c r="K3405" s="203">
        <v>2492.4</v>
      </c>
      <c r="L3405" s="203" t="s">
        <v>459</v>
      </c>
      <c r="M3405" s="203" t="s">
        <v>7116</v>
      </c>
      <c r="N3405" t="s">
        <v>7117</v>
      </c>
    </row>
    <row r="3406" spans="1:14" x14ac:dyDescent="0.2">
      <c r="A3406" s="246">
        <v>45125</v>
      </c>
      <c r="B3406" s="295" t="s">
        <v>541</v>
      </c>
      <c r="C3406" s="106">
        <v>6637.1</v>
      </c>
      <c r="D3406" s="203" t="s">
        <v>452</v>
      </c>
      <c r="E3406" s="203" t="s">
        <v>7155</v>
      </c>
      <c r="F3406" t="s">
        <v>7156</v>
      </c>
      <c r="H3406" s="293">
        <v>8</v>
      </c>
      <c r="I3406" s="203">
        <v>0</v>
      </c>
      <c r="J3406" s="293" t="s">
        <v>2937</v>
      </c>
      <c r="K3406" s="203">
        <v>333.6</v>
      </c>
      <c r="L3406" s="203" t="s">
        <v>459</v>
      </c>
      <c r="M3406" s="203" t="s">
        <v>7116</v>
      </c>
      <c r="N3406" t="s">
        <v>7117</v>
      </c>
    </row>
    <row r="3407" spans="1:14" x14ac:dyDescent="0.2">
      <c r="A3407" s="246">
        <v>45126</v>
      </c>
      <c r="B3407" s="295" t="s">
        <v>541</v>
      </c>
      <c r="C3407" s="106">
        <v>6637.1</v>
      </c>
      <c r="D3407" s="203" t="s">
        <v>452</v>
      </c>
      <c r="E3407" s="203" t="s">
        <v>7155</v>
      </c>
      <c r="F3407" t="s">
        <v>7156</v>
      </c>
      <c r="H3407" s="293">
        <v>4</v>
      </c>
      <c r="I3407" s="203">
        <v>0</v>
      </c>
      <c r="J3407" s="293" t="s">
        <v>2937</v>
      </c>
      <c r="K3407" s="203">
        <v>333.6</v>
      </c>
      <c r="L3407" s="203" t="s">
        <v>459</v>
      </c>
      <c r="M3407" s="203" t="s">
        <v>7116</v>
      </c>
      <c r="N3407" t="s">
        <v>7117</v>
      </c>
    </row>
    <row r="3408" spans="1:14" x14ac:dyDescent="0.2">
      <c r="A3408" s="246">
        <v>45127</v>
      </c>
      <c r="B3408" s="295" t="s">
        <v>541</v>
      </c>
      <c r="C3408" s="106">
        <v>6637.1</v>
      </c>
      <c r="D3408" s="203" t="s">
        <v>452</v>
      </c>
      <c r="E3408" s="203" t="s">
        <v>7155</v>
      </c>
      <c r="F3408" t="s">
        <v>7156</v>
      </c>
      <c r="H3408" s="293">
        <v>4</v>
      </c>
      <c r="I3408" s="203">
        <v>0</v>
      </c>
      <c r="J3408" s="293" t="s">
        <v>2937</v>
      </c>
      <c r="K3408" s="203">
        <v>333.6</v>
      </c>
      <c r="L3408" s="203" t="s">
        <v>459</v>
      </c>
      <c r="M3408" s="203" t="s">
        <v>7116</v>
      </c>
      <c r="N3408" t="s">
        <v>7117</v>
      </c>
    </row>
    <row r="3409" spans="1:14" x14ac:dyDescent="0.2">
      <c r="A3409" s="246">
        <v>45128</v>
      </c>
      <c r="B3409" s="295" t="s">
        <v>541</v>
      </c>
      <c r="C3409" s="106">
        <v>6637.1</v>
      </c>
      <c r="D3409" s="203" t="s">
        <v>452</v>
      </c>
      <c r="E3409" s="203" t="s">
        <v>7155</v>
      </c>
      <c r="F3409" t="s">
        <v>7156</v>
      </c>
      <c r="H3409" s="293">
        <v>4</v>
      </c>
      <c r="I3409" s="203">
        <v>0</v>
      </c>
      <c r="J3409" s="293" t="s">
        <v>2937</v>
      </c>
      <c r="K3409" s="203">
        <v>333.6</v>
      </c>
      <c r="L3409" s="203" t="s">
        <v>459</v>
      </c>
      <c r="M3409" s="203" t="s">
        <v>7116</v>
      </c>
      <c r="N3409" t="s">
        <v>7117</v>
      </c>
    </row>
    <row r="3410" spans="1:14" x14ac:dyDescent="0.2">
      <c r="A3410" s="246">
        <v>45138</v>
      </c>
      <c r="B3410" s="295" t="s">
        <v>541</v>
      </c>
      <c r="C3410" s="106">
        <v>6637.1</v>
      </c>
      <c r="D3410" s="203" t="s">
        <v>452</v>
      </c>
      <c r="E3410" s="203" t="s">
        <v>7155</v>
      </c>
      <c r="F3410" t="s">
        <v>7156</v>
      </c>
      <c r="H3410" s="293">
        <v>8</v>
      </c>
      <c r="I3410" s="203">
        <v>0</v>
      </c>
      <c r="J3410" s="293" t="s">
        <v>2937</v>
      </c>
      <c r="K3410" s="203">
        <v>333.6</v>
      </c>
      <c r="L3410" s="203" t="s">
        <v>459</v>
      </c>
      <c r="M3410" s="203" t="s">
        <v>7116</v>
      </c>
      <c r="N3410" t="s">
        <v>7117</v>
      </c>
    </row>
    <row r="3411" spans="1:14" x14ac:dyDescent="0.2">
      <c r="A3411" s="246">
        <v>45126</v>
      </c>
      <c r="B3411" s="295" t="s">
        <v>541</v>
      </c>
      <c r="C3411" s="106">
        <v>6756.1</v>
      </c>
      <c r="D3411" s="203" t="s">
        <v>452</v>
      </c>
      <c r="E3411" s="203" t="s">
        <v>7155</v>
      </c>
      <c r="F3411" t="s">
        <v>7156</v>
      </c>
      <c r="H3411" s="293">
        <v>4</v>
      </c>
      <c r="I3411" s="203">
        <v>0</v>
      </c>
      <c r="J3411" s="293" t="s">
        <v>2937</v>
      </c>
      <c r="K3411" s="203">
        <v>333.6</v>
      </c>
      <c r="L3411" s="203" t="s">
        <v>459</v>
      </c>
      <c r="M3411" s="203" t="s">
        <v>7116</v>
      </c>
      <c r="N3411" t="s">
        <v>7117</v>
      </c>
    </row>
    <row r="3412" spans="1:14" x14ac:dyDescent="0.2">
      <c r="A3412" s="246">
        <v>45127</v>
      </c>
      <c r="B3412" s="295" t="s">
        <v>541</v>
      </c>
      <c r="C3412" s="106">
        <v>6756.1</v>
      </c>
      <c r="D3412" s="203" t="s">
        <v>452</v>
      </c>
      <c r="E3412" s="203" t="s">
        <v>7155</v>
      </c>
      <c r="F3412" t="s">
        <v>7156</v>
      </c>
      <c r="H3412" s="293">
        <v>4</v>
      </c>
      <c r="I3412" s="203">
        <v>0</v>
      </c>
      <c r="J3412" s="293" t="s">
        <v>2937</v>
      </c>
      <c r="K3412" s="203">
        <v>333.6</v>
      </c>
      <c r="L3412" s="203" t="s">
        <v>459</v>
      </c>
      <c r="M3412" s="203" t="s">
        <v>7116</v>
      </c>
      <c r="N3412" t="s">
        <v>7117</v>
      </c>
    </row>
    <row r="3413" spans="1:14" x14ac:dyDescent="0.2">
      <c r="A3413" s="246">
        <v>45128</v>
      </c>
      <c r="B3413" s="295" t="s">
        <v>541</v>
      </c>
      <c r="C3413" s="106">
        <v>6756.1</v>
      </c>
      <c r="D3413" s="203" t="s">
        <v>452</v>
      </c>
      <c r="E3413" s="203" t="s">
        <v>7155</v>
      </c>
      <c r="F3413" t="s">
        <v>7156</v>
      </c>
      <c r="H3413" s="293">
        <v>4</v>
      </c>
      <c r="I3413" s="203">
        <v>0</v>
      </c>
      <c r="J3413" s="293" t="s">
        <v>2937</v>
      </c>
      <c r="K3413" s="203">
        <v>333.6</v>
      </c>
      <c r="L3413" s="203" t="s">
        <v>459</v>
      </c>
      <c r="M3413" s="203" t="s">
        <v>7116</v>
      </c>
      <c r="N3413" t="s">
        <v>7117</v>
      </c>
    </row>
    <row r="3414" spans="1:14" x14ac:dyDescent="0.2">
      <c r="A3414" s="246">
        <v>45131</v>
      </c>
      <c r="B3414" s="295" t="s">
        <v>541</v>
      </c>
      <c r="C3414" s="106">
        <v>6756.1</v>
      </c>
      <c r="D3414" s="203" t="s">
        <v>452</v>
      </c>
      <c r="E3414" s="203" t="s">
        <v>7155</v>
      </c>
      <c r="F3414" t="s">
        <v>7156</v>
      </c>
      <c r="H3414" s="293">
        <v>8</v>
      </c>
      <c r="I3414" s="203">
        <v>0</v>
      </c>
      <c r="J3414" s="293" t="s">
        <v>2937</v>
      </c>
      <c r="K3414" s="203">
        <v>333.6</v>
      </c>
      <c r="L3414" s="203" t="s">
        <v>459</v>
      </c>
      <c r="M3414" s="203" t="s">
        <v>7116</v>
      </c>
      <c r="N3414" t="s">
        <v>7117</v>
      </c>
    </row>
    <row r="3415" spans="1:14" x14ac:dyDescent="0.2">
      <c r="A3415" s="246">
        <v>45132</v>
      </c>
      <c r="B3415" s="295" t="s">
        <v>541</v>
      </c>
      <c r="C3415" s="106">
        <v>6756.1</v>
      </c>
      <c r="D3415" s="203" t="s">
        <v>452</v>
      </c>
      <c r="E3415" s="203" t="s">
        <v>7155</v>
      </c>
      <c r="F3415" t="s">
        <v>7156</v>
      </c>
      <c r="H3415" s="293">
        <v>8</v>
      </c>
      <c r="I3415" s="203">
        <v>0</v>
      </c>
      <c r="J3415" s="293" t="s">
        <v>2937</v>
      </c>
      <c r="K3415" s="203">
        <v>333.6</v>
      </c>
      <c r="L3415" s="203" t="s">
        <v>459</v>
      </c>
      <c r="M3415" s="203" t="s">
        <v>7116</v>
      </c>
      <c r="N3415" t="s">
        <v>7117</v>
      </c>
    </row>
    <row r="3416" spans="1:14" x14ac:dyDescent="0.2">
      <c r="A3416" s="246">
        <v>45133</v>
      </c>
      <c r="B3416" s="295" t="s">
        <v>541</v>
      </c>
      <c r="C3416" s="106">
        <v>6756.1</v>
      </c>
      <c r="D3416" s="203" t="s">
        <v>452</v>
      </c>
      <c r="E3416" s="203" t="s">
        <v>7155</v>
      </c>
      <c r="F3416" t="s">
        <v>7156</v>
      </c>
      <c r="H3416" s="293">
        <v>8</v>
      </c>
      <c r="I3416" s="203">
        <v>0</v>
      </c>
      <c r="J3416" s="293" t="s">
        <v>2937</v>
      </c>
      <c r="K3416" s="203">
        <v>333.6</v>
      </c>
      <c r="L3416" s="203" t="s">
        <v>459</v>
      </c>
      <c r="M3416" s="203" t="s">
        <v>7116</v>
      </c>
      <c r="N3416" t="s">
        <v>7117</v>
      </c>
    </row>
    <row r="3417" spans="1:14" x14ac:dyDescent="0.2">
      <c r="A3417" s="246">
        <v>45134</v>
      </c>
      <c r="B3417" s="295" t="s">
        <v>541</v>
      </c>
      <c r="C3417" s="106">
        <v>6756.1</v>
      </c>
      <c r="D3417" s="203" t="s">
        <v>452</v>
      </c>
      <c r="E3417" s="203" t="s">
        <v>7155</v>
      </c>
      <c r="F3417" t="s">
        <v>7156</v>
      </c>
      <c r="H3417" s="293">
        <v>8</v>
      </c>
      <c r="I3417" s="203">
        <v>0</v>
      </c>
      <c r="J3417" s="293" t="s">
        <v>2937</v>
      </c>
      <c r="K3417" s="203">
        <v>333.6</v>
      </c>
      <c r="L3417" s="203" t="s">
        <v>459</v>
      </c>
      <c r="M3417" s="203" t="s">
        <v>7116</v>
      </c>
      <c r="N3417" t="s">
        <v>7117</v>
      </c>
    </row>
    <row r="3418" spans="1:14" x14ac:dyDescent="0.2">
      <c r="A3418" s="246">
        <v>45117</v>
      </c>
      <c r="B3418" s="295" t="s">
        <v>541</v>
      </c>
      <c r="C3418" s="106">
        <v>6637.1</v>
      </c>
      <c r="D3418" s="203" t="s">
        <v>452</v>
      </c>
      <c r="E3418" s="203" t="s">
        <v>7127</v>
      </c>
      <c r="F3418" t="s">
        <v>3011</v>
      </c>
      <c r="H3418" s="293">
        <v>8</v>
      </c>
      <c r="I3418" s="203">
        <v>791</v>
      </c>
      <c r="J3418" s="293" t="s">
        <v>2937</v>
      </c>
      <c r="K3418" s="203">
        <v>949.2</v>
      </c>
      <c r="L3418" s="203" t="s">
        <v>459</v>
      </c>
      <c r="M3418" s="203" t="s">
        <v>7116</v>
      </c>
      <c r="N3418" t="s">
        <v>7117</v>
      </c>
    </row>
    <row r="3419" spans="1:14" x14ac:dyDescent="0.2">
      <c r="A3419" s="246">
        <v>45118</v>
      </c>
      <c r="B3419" s="295" t="s">
        <v>541</v>
      </c>
      <c r="C3419" s="106">
        <v>6637.1</v>
      </c>
      <c r="D3419" s="203" t="s">
        <v>452</v>
      </c>
      <c r="E3419" s="203" t="s">
        <v>7127</v>
      </c>
      <c r="F3419" t="s">
        <v>3011</v>
      </c>
      <c r="H3419" s="293">
        <v>8</v>
      </c>
      <c r="I3419" s="203">
        <v>791</v>
      </c>
      <c r="J3419" s="293" t="s">
        <v>2937</v>
      </c>
      <c r="K3419" s="203">
        <v>949.2</v>
      </c>
      <c r="L3419" s="203" t="s">
        <v>459</v>
      </c>
      <c r="M3419" s="203" t="s">
        <v>7116</v>
      </c>
      <c r="N3419" t="s">
        <v>7117</v>
      </c>
    </row>
    <row r="3420" spans="1:14" x14ac:dyDescent="0.2">
      <c r="A3420" s="246">
        <v>45119</v>
      </c>
      <c r="B3420" s="295" t="s">
        <v>541</v>
      </c>
      <c r="C3420" s="106">
        <v>6637.1</v>
      </c>
      <c r="D3420" s="203" t="s">
        <v>452</v>
      </c>
      <c r="E3420" s="203" t="s">
        <v>7127</v>
      </c>
      <c r="F3420" t="s">
        <v>3011</v>
      </c>
      <c r="H3420" s="293">
        <v>4</v>
      </c>
      <c r="I3420" s="203">
        <v>791</v>
      </c>
      <c r="J3420" s="293" t="s">
        <v>2937</v>
      </c>
      <c r="K3420" s="203">
        <v>949.2</v>
      </c>
      <c r="L3420" s="203" t="s">
        <v>459</v>
      </c>
      <c r="M3420" s="203" t="s">
        <v>7116</v>
      </c>
      <c r="N3420" t="s">
        <v>7117</v>
      </c>
    </row>
    <row r="3421" spans="1:14" x14ac:dyDescent="0.2">
      <c r="A3421" s="246">
        <v>45120</v>
      </c>
      <c r="B3421" s="295" t="s">
        <v>541</v>
      </c>
      <c r="C3421" s="106">
        <v>6637.1</v>
      </c>
      <c r="D3421" s="203" t="s">
        <v>452</v>
      </c>
      <c r="E3421" s="203" t="s">
        <v>7127</v>
      </c>
      <c r="F3421" t="s">
        <v>3011</v>
      </c>
      <c r="H3421" s="293">
        <v>8</v>
      </c>
      <c r="I3421" s="203">
        <v>791</v>
      </c>
      <c r="J3421" s="293" t="s">
        <v>2937</v>
      </c>
      <c r="K3421" s="203">
        <v>949.2</v>
      </c>
      <c r="L3421" s="203" t="s">
        <v>459</v>
      </c>
      <c r="M3421" s="203" t="s">
        <v>7116</v>
      </c>
      <c r="N3421" t="s">
        <v>7117</v>
      </c>
    </row>
    <row r="3422" spans="1:14" x14ac:dyDescent="0.2">
      <c r="A3422" s="246">
        <v>45121</v>
      </c>
      <c r="B3422" s="295" t="s">
        <v>541</v>
      </c>
      <c r="C3422" s="106">
        <v>6637.1</v>
      </c>
      <c r="D3422" s="203" t="s">
        <v>452</v>
      </c>
      <c r="E3422" s="203" t="s">
        <v>7127</v>
      </c>
      <c r="F3422" t="s">
        <v>3011</v>
      </c>
      <c r="H3422" s="293">
        <v>8</v>
      </c>
      <c r="I3422" s="203">
        <v>791</v>
      </c>
      <c r="J3422" s="293" t="s">
        <v>2937</v>
      </c>
      <c r="K3422" s="203">
        <v>949.2</v>
      </c>
      <c r="L3422" s="203" t="s">
        <v>459</v>
      </c>
      <c r="M3422" s="203" t="s">
        <v>7116</v>
      </c>
      <c r="N3422" t="s">
        <v>7117</v>
      </c>
    </row>
    <row r="3423" spans="1:14" x14ac:dyDescent="0.2">
      <c r="A3423" s="246">
        <v>45111</v>
      </c>
      <c r="B3423" s="295" t="s">
        <v>541</v>
      </c>
      <c r="C3423" s="106">
        <v>6011.1</v>
      </c>
      <c r="D3423" s="203" t="s">
        <v>452</v>
      </c>
      <c r="E3423" s="203" t="s">
        <v>7127</v>
      </c>
      <c r="F3423" t="s">
        <v>3011</v>
      </c>
      <c r="H3423" s="293">
        <v>2</v>
      </c>
      <c r="I3423" s="203">
        <v>791</v>
      </c>
      <c r="J3423" s="293" t="s">
        <v>2937</v>
      </c>
      <c r="K3423" s="203">
        <v>949.2</v>
      </c>
      <c r="L3423" s="203" t="s">
        <v>459</v>
      </c>
      <c r="M3423" s="203" t="s">
        <v>7116</v>
      </c>
      <c r="N3423" t="s">
        <v>7117</v>
      </c>
    </row>
    <row r="3424" spans="1:14" x14ac:dyDescent="0.2">
      <c r="A3424" s="246">
        <v>45112</v>
      </c>
      <c r="B3424" s="295" t="s">
        <v>541</v>
      </c>
      <c r="C3424" s="106">
        <v>6011.1</v>
      </c>
      <c r="D3424" s="203" t="s">
        <v>452</v>
      </c>
      <c r="E3424" s="203" t="s">
        <v>7127</v>
      </c>
      <c r="F3424" t="s">
        <v>3011</v>
      </c>
      <c r="H3424" s="293">
        <v>2</v>
      </c>
      <c r="I3424" s="203">
        <v>791</v>
      </c>
      <c r="J3424" s="293" t="s">
        <v>2937</v>
      </c>
      <c r="K3424" s="203">
        <v>949.2</v>
      </c>
      <c r="L3424" s="203" t="s">
        <v>459</v>
      </c>
      <c r="M3424" s="203" t="s">
        <v>7116</v>
      </c>
      <c r="N3424" t="s">
        <v>7117</v>
      </c>
    </row>
    <row r="3425" spans="1:14" x14ac:dyDescent="0.2">
      <c r="A3425" s="246">
        <v>45110</v>
      </c>
      <c r="B3425" s="295" t="s">
        <v>541</v>
      </c>
      <c r="C3425" s="106">
        <v>6637.1</v>
      </c>
      <c r="D3425" s="203" t="s">
        <v>452</v>
      </c>
      <c r="E3425" s="203" t="s">
        <v>7127</v>
      </c>
      <c r="F3425" t="s">
        <v>3011</v>
      </c>
      <c r="H3425" s="293">
        <v>2</v>
      </c>
      <c r="I3425" s="203">
        <v>791</v>
      </c>
      <c r="J3425" s="293" t="s">
        <v>2937</v>
      </c>
      <c r="K3425" s="203">
        <v>949.2</v>
      </c>
      <c r="L3425" s="203" t="s">
        <v>459</v>
      </c>
      <c r="M3425" s="203" t="s">
        <v>7116</v>
      </c>
      <c r="N3425" t="s">
        <v>7117</v>
      </c>
    </row>
    <row r="3426" spans="1:14" x14ac:dyDescent="0.2">
      <c r="A3426" s="246">
        <v>45111</v>
      </c>
      <c r="B3426" s="295" t="s">
        <v>541</v>
      </c>
      <c r="C3426" s="106">
        <v>6637.1</v>
      </c>
      <c r="D3426" s="203" t="s">
        <v>452</v>
      </c>
      <c r="E3426" s="203" t="s">
        <v>7127</v>
      </c>
      <c r="F3426" t="s">
        <v>3011</v>
      </c>
      <c r="H3426" s="293">
        <v>2</v>
      </c>
      <c r="I3426" s="203">
        <v>791</v>
      </c>
      <c r="J3426" s="293" t="s">
        <v>2937</v>
      </c>
      <c r="K3426" s="203">
        <v>949.2</v>
      </c>
      <c r="L3426" s="203" t="s">
        <v>459</v>
      </c>
      <c r="M3426" s="203" t="s">
        <v>7116</v>
      </c>
      <c r="N3426" t="s">
        <v>7117</v>
      </c>
    </row>
    <row r="3427" spans="1:14" x14ac:dyDescent="0.2">
      <c r="A3427" s="246">
        <v>45112</v>
      </c>
      <c r="B3427" s="295" t="s">
        <v>541</v>
      </c>
      <c r="C3427" s="106">
        <v>6637.1</v>
      </c>
      <c r="D3427" s="203" t="s">
        <v>452</v>
      </c>
      <c r="E3427" s="203" t="s">
        <v>7127</v>
      </c>
      <c r="F3427" t="s">
        <v>3011</v>
      </c>
      <c r="H3427" s="293">
        <v>2</v>
      </c>
      <c r="I3427" s="203">
        <v>791</v>
      </c>
      <c r="J3427" s="293" t="s">
        <v>2937</v>
      </c>
      <c r="K3427" s="203">
        <v>949.2</v>
      </c>
      <c r="L3427" s="203" t="s">
        <v>459</v>
      </c>
      <c r="M3427" s="203" t="s">
        <v>7116</v>
      </c>
      <c r="N3427" t="s">
        <v>7117</v>
      </c>
    </row>
    <row r="3428" spans="1:14" x14ac:dyDescent="0.2">
      <c r="A3428" s="246">
        <v>45113</v>
      </c>
      <c r="B3428" s="295" t="s">
        <v>541</v>
      </c>
      <c r="C3428" s="106">
        <v>6427.1</v>
      </c>
      <c r="D3428" s="203" t="s">
        <v>452</v>
      </c>
      <c r="E3428" s="203" t="s">
        <v>7127</v>
      </c>
      <c r="F3428" t="s">
        <v>3011</v>
      </c>
      <c r="H3428" s="293">
        <v>3</v>
      </c>
      <c r="I3428" s="203">
        <v>791</v>
      </c>
      <c r="J3428" s="293" t="s">
        <v>2937</v>
      </c>
      <c r="K3428" s="203">
        <v>949.2</v>
      </c>
      <c r="L3428" s="203" t="s">
        <v>459</v>
      </c>
      <c r="M3428" s="203" t="s">
        <v>7116</v>
      </c>
      <c r="N3428" t="s">
        <v>7117</v>
      </c>
    </row>
    <row r="3429" spans="1:14" x14ac:dyDescent="0.2">
      <c r="A3429" s="246">
        <v>45124</v>
      </c>
      <c r="B3429" s="295" t="s">
        <v>541</v>
      </c>
      <c r="C3429" s="106">
        <v>6637.1</v>
      </c>
      <c r="D3429" s="203" t="s">
        <v>452</v>
      </c>
      <c r="E3429" s="203" t="s">
        <v>7139</v>
      </c>
      <c r="F3429" t="s">
        <v>2936</v>
      </c>
      <c r="H3429" s="293">
        <v>4</v>
      </c>
      <c r="I3429" s="203">
        <v>1547</v>
      </c>
      <c r="J3429" s="293" t="s">
        <v>2937</v>
      </c>
      <c r="K3429" s="203">
        <v>1856.4</v>
      </c>
      <c r="L3429" s="203" t="s">
        <v>459</v>
      </c>
      <c r="M3429" s="203" t="s">
        <v>7116</v>
      </c>
      <c r="N3429" t="s">
        <v>7117</v>
      </c>
    </row>
    <row r="3430" spans="1:14" x14ac:dyDescent="0.2">
      <c r="A3430" s="246">
        <v>45126</v>
      </c>
      <c r="B3430" s="295" t="s">
        <v>541</v>
      </c>
      <c r="C3430" s="106">
        <v>6637.1</v>
      </c>
      <c r="D3430" s="203" t="s">
        <v>452</v>
      </c>
      <c r="E3430" s="203" t="s">
        <v>7139</v>
      </c>
      <c r="F3430" t="s">
        <v>2936</v>
      </c>
      <c r="H3430" s="293">
        <v>1</v>
      </c>
      <c r="I3430" s="203">
        <v>1547</v>
      </c>
      <c r="J3430" s="293" t="s">
        <v>2937</v>
      </c>
      <c r="K3430" s="203">
        <v>1856.4</v>
      </c>
      <c r="L3430" s="203" t="s">
        <v>459</v>
      </c>
      <c r="M3430" s="203" t="s">
        <v>7116</v>
      </c>
      <c r="N3430" t="s">
        <v>7117</v>
      </c>
    </row>
    <row r="3431" spans="1:14" x14ac:dyDescent="0.2">
      <c r="A3431" s="246">
        <v>45127</v>
      </c>
      <c r="B3431" s="295" t="s">
        <v>541</v>
      </c>
      <c r="C3431" s="106">
        <v>6637.1</v>
      </c>
      <c r="D3431" s="203" t="s">
        <v>452</v>
      </c>
      <c r="E3431" s="203" t="s">
        <v>7139</v>
      </c>
      <c r="F3431" t="s">
        <v>2936</v>
      </c>
      <c r="H3431" s="293">
        <v>4</v>
      </c>
      <c r="I3431" s="203">
        <v>1547</v>
      </c>
      <c r="J3431" s="293" t="s">
        <v>2937</v>
      </c>
      <c r="K3431" s="203">
        <v>1856.4</v>
      </c>
      <c r="L3431" s="203" t="s">
        <v>459</v>
      </c>
      <c r="M3431" s="203" t="s">
        <v>7116</v>
      </c>
      <c r="N3431" t="s">
        <v>7117</v>
      </c>
    </row>
    <row r="3432" spans="1:14" x14ac:dyDescent="0.2">
      <c r="A3432" s="246">
        <v>45128</v>
      </c>
      <c r="B3432" s="295" t="s">
        <v>541</v>
      </c>
      <c r="C3432" s="106">
        <v>6637.1</v>
      </c>
      <c r="D3432" s="203" t="s">
        <v>452</v>
      </c>
      <c r="E3432" s="203" t="s">
        <v>7139</v>
      </c>
      <c r="F3432" t="s">
        <v>2936</v>
      </c>
      <c r="H3432" s="293">
        <v>4</v>
      </c>
      <c r="I3432" s="203">
        <v>1547</v>
      </c>
      <c r="J3432" s="293" t="s">
        <v>2937</v>
      </c>
      <c r="K3432" s="203">
        <v>1856.4</v>
      </c>
      <c r="L3432" s="203" t="s">
        <v>459</v>
      </c>
      <c r="M3432" s="203" t="s">
        <v>7116</v>
      </c>
      <c r="N3432" t="s">
        <v>7117</v>
      </c>
    </row>
    <row r="3433" spans="1:14" x14ac:dyDescent="0.2">
      <c r="A3433" s="246">
        <v>45133</v>
      </c>
      <c r="B3433" s="295" t="s">
        <v>541</v>
      </c>
      <c r="C3433" s="106">
        <v>6637.1</v>
      </c>
      <c r="D3433" s="203" t="s">
        <v>452</v>
      </c>
      <c r="E3433" s="203" t="s">
        <v>7139</v>
      </c>
      <c r="F3433" t="s">
        <v>2936</v>
      </c>
      <c r="H3433" s="293">
        <v>4</v>
      </c>
      <c r="I3433" s="203">
        <v>1547</v>
      </c>
      <c r="J3433" s="293" t="s">
        <v>2937</v>
      </c>
      <c r="K3433" s="203">
        <v>1856.4</v>
      </c>
      <c r="L3433" s="203" t="s">
        <v>459</v>
      </c>
      <c r="M3433" s="203" t="s">
        <v>7116</v>
      </c>
      <c r="N3433" t="s">
        <v>7117</v>
      </c>
    </row>
    <row r="3434" spans="1:14" x14ac:dyDescent="0.2">
      <c r="A3434" s="246">
        <v>45134</v>
      </c>
      <c r="B3434" s="295" t="s">
        <v>541</v>
      </c>
      <c r="C3434" s="106">
        <v>6637.1</v>
      </c>
      <c r="D3434" s="203" t="s">
        <v>452</v>
      </c>
      <c r="E3434" s="203" t="s">
        <v>7139</v>
      </c>
      <c r="F3434" t="s">
        <v>2936</v>
      </c>
      <c r="H3434" s="293">
        <v>4</v>
      </c>
      <c r="I3434" s="203">
        <v>1547</v>
      </c>
      <c r="J3434" s="293" t="s">
        <v>2937</v>
      </c>
      <c r="K3434" s="203">
        <v>1856.4</v>
      </c>
      <c r="L3434" s="203" t="s">
        <v>459</v>
      </c>
      <c r="M3434" s="203" t="s">
        <v>7116</v>
      </c>
      <c r="N3434" t="s">
        <v>7117</v>
      </c>
    </row>
    <row r="3435" spans="1:14" x14ac:dyDescent="0.2">
      <c r="A3435" s="246">
        <v>45126</v>
      </c>
      <c r="B3435" s="295" t="s">
        <v>541</v>
      </c>
      <c r="C3435" s="106">
        <v>6702.1</v>
      </c>
      <c r="D3435" s="203" t="s">
        <v>452</v>
      </c>
      <c r="E3435" s="203" t="s">
        <v>7139</v>
      </c>
      <c r="F3435" t="s">
        <v>2936</v>
      </c>
      <c r="H3435" s="293">
        <v>2</v>
      </c>
      <c r="I3435" s="203">
        <v>1547</v>
      </c>
      <c r="J3435" s="293" t="s">
        <v>2937</v>
      </c>
      <c r="K3435" s="203">
        <v>1856.4</v>
      </c>
      <c r="L3435" s="203" t="s">
        <v>459</v>
      </c>
      <c r="M3435" s="203" t="s">
        <v>7116</v>
      </c>
      <c r="N3435" t="s">
        <v>7117</v>
      </c>
    </row>
    <row r="3436" spans="1:14" x14ac:dyDescent="0.2">
      <c r="A3436" s="246">
        <v>45128</v>
      </c>
      <c r="B3436" s="295" t="s">
        <v>541</v>
      </c>
      <c r="C3436" s="106">
        <v>6702.1</v>
      </c>
      <c r="D3436" s="203" t="s">
        <v>452</v>
      </c>
      <c r="E3436" s="203" t="s">
        <v>7139</v>
      </c>
      <c r="F3436" t="s">
        <v>2936</v>
      </c>
      <c r="H3436" s="293">
        <v>3</v>
      </c>
      <c r="I3436" s="203">
        <v>1547</v>
      </c>
      <c r="J3436" s="293" t="s">
        <v>2937</v>
      </c>
      <c r="K3436" s="203">
        <v>1856.4</v>
      </c>
      <c r="L3436" s="203" t="s">
        <v>459</v>
      </c>
      <c r="M3436" s="203" t="s">
        <v>7116</v>
      </c>
      <c r="N3436" t="s">
        <v>7117</v>
      </c>
    </row>
    <row r="3437" spans="1:14" x14ac:dyDescent="0.2">
      <c r="A3437" s="246">
        <v>45132</v>
      </c>
      <c r="B3437" s="295" t="s">
        <v>541</v>
      </c>
      <c r="C3437" s="106">
        <v>6702.1</v>
      </c>
      <c r="D3437" s="203" t="s">
        <v>452</v>
      </c>
      <c r="E3437" s="203" t="s">
        <v>7139</v>
      </c>
      <c r="F3437" t="s">
        <v>2936</v>
      </c>
      <c r="H3437" s="293">
        <v>4</v>
      </c>
      <c r="I3437" s="203">
        <v>1547</v>
      </c>
      <c r="J3437" s="293" t="s">
        <v>2937</v>
      </c>
      <c r="K3437" s="203">
        <v>1856.4</v>
      </c>
      <c r="L3437" s="203" t="s">
        <v>459</v>
      </c>
      <c r="M3437" s="203" t="s">
        <v>7116</v>
      </c>
      <c r="N3437" t="s">
        <v>7117</v>
      </c>
    </row>
    <row r="3438" spans="1:14" x14ac:dyDescent="0.2">
      <c r="A3438" s="246">
        <v>45131</v>
      </c>
      <c r="B3438" s="295" t="s">
        <v>541</v>
      </c>
      <c r="C3438" s="106">
        <v>6762.1</v>
      </c>
      <c r="D3438" s="203" t="s">
        <v>452</v>
      </c>
      <c r="E3438" s="203" t="s">
        <v>7139</v>
      </c>
      <c r="F3438" t="s">
        <v>2936</v>
      </c>
      <c r="H3438" s="293">
        <v>3</v>
      </c>
      <c r="I3438" s="203">
        <v>1547</v>
      </c>
      <c r="J3438" s="293" t="s">
        <v>2937</v>
      </c>
      <c r="K3438" s="203">
        <v>1856.4</v>
      </c>
      <c r="L3438" s="203" t="s">
        <v>459</v>
      </c>
      <c r="M3438" s="203" t="s">
        <v>7116</v>
      </c>
      <c r="N3438" t="s">
        <v>7117</v>
      </c>
    </row>
    <row r="3439" spans="1:14" x14ac:dyDescent="0.2">
      <c r="A3439" s="246">
        <v>45125</v>
      </c>
      <c r="B3439" s="295" t="s">
        <v>541</v>
      </c>
      <c r="C3439" s="106">
        <v>6497.1</v>
      </c>
      <c r="D3439" s="203" t="s">
        <v>452</v>
      </c>
      <c r="E3439" s="203" t="s">
        <v>7139</v>
      </c>
      <c r="F3439" t="s">
        <v>2936</v>
      </c>
      <c r="H3439" s="293">
        <v>1</v>
      </c>
      <c r="I3439" s="203">
        <v>1547</v>
      </c>
      <c r="J3439" s="293" t="s">
        <v>2937</v>
      </c>
      <c r="K3439" s="203">
        <v>1856.4</v>
      </c>
      <c r="L3439" s="203" t="s">
        <v>459</v>
      </c>
      <c r="M3439" s="203" t="s">
        <v>7116</v>
      </c>
      <c r="N3439" t="s">
        <v>7117</v>
      </c>
    </row>
    <row r="3440" spans="1:14" x14ac:dyDescent="0.2">
      <c r="A3440" s="246">
        <v>45127</v>
      </c>
      <c r="B3440" s="295" t="s">
        <v>541</v>
      </c>
      <c r="C3440" s="106">
        <v>6497.1</v>
      </c>
      <c r="D3440" s="203" t="s">
        <v>452</v>
      </c>
      <c r="E3440" s="203" t="s">
        <v>7139</v>
      </c>
      <c r="F3440" t="s">
        <v>2936</v>
      </c>
      <c r="H3440" s="293">
        <v>4</v>
      </c>
      <c r="I3440" s="203">
        <v>1547</v>
      </c>
      <c r="J3440" s="293" t="s">
        <v>2937</v>
      </c>
      <c r="K3440" s="203">
        <v>1856.4</v>
      </c>
      <c r="L3440" s="203" t="s">
        <v>459</v>
      </c>
      <c r="M3440" s="203" t="s">
        <v>7116</v>
      </c>
      <c r="N3440" t="s">
        <v>7117</v>
      </c>
    </row>
    <row r="3441" spans="1:14" x14ac:dyDescent="0.2">
      <c r="A3441" s="246">
        <v>45124</v>
      </c>
      <c r="B3441" s="295" t="s">
        <v>541</v>
      </c>
      <c r="C3441" s="106">
        <v>6762.1</v>
      </c>
      <c r="D3441" s="203" t="s">
        <v>452</v>
      </c>
      <c r="E3441" s="203" t="s">
        <v>7139</v>
      </c>
      <c r="F3441" t="s">
        <v>2936</v>
      </c>
      <c r="H3441" s="293">
        <v>4</v>
      </c>
      <c r="I3441" s="203">
        <v>1547</v>
      </c>
      <c r="J3441" s="293" t="s">
        <v>2937</v>
      </c>
      <c r="K3441" s="203">
        <v>1856.4</v>
      </c>
      <c r="L3441" s="203" t="s">
        <v>459</v>
      </c>
      <c r="M3441" s="203" t="s">
        <v>7116</v>
      </c>
      <c r="N3441" t="s">
        <v>7117</v>
      </c>
    </row>
    <row r="3442" spans="1:14" x14ac:dyDescent="0.2">
      <c r="A3442" s="246">
        <v>45125</v>
      </c>
      <c r="B3442" s="295" t="s">
        <v>541</v>
      </c>
      <c r="C3442" s="106">
        <v>6762.1</v>
      </c>
      <c r="D3442" s="203" t="s">
        <v>452</v>
      </c>
      <c r="E3442" s="203" t="s">
        <v>7139</v>
      </c>
      <c r="F3442" t="s">
        <v>2936</v>
      </c>
      <c r="H3442" s="293">
        <v>4</v>
      </c>
      <c r="I3442" s="203">
        <v>1547</v>
      </c>
      <c r="J3442" s="293" t="s">
        <v>2937</v>
      </c>
      <c r="K3442" s="203">
        <v>1856.4</v>
      </c>
      <c r="L3442" s="203" t="s">
        <v>459</v>
      </c>
      <c r="M3442" s="203" t="s">
        <v>7116</v>
      </c>
      <c r="N3442" t="s">
        <v>7117</v>
      </c>
    </row>
    <row r="3443" spans="1:14" x14ac:dyDescent="0.2">
      <c r="A3443" s="246">
        <v>45120</v>
      </c>
      <c r="B3443" s="295" t="s">
        <v>541</v>
      </c>
      <c r="C3443" s="106">
        <v>6762.1</v>
      </c>
      <c r="D3443" s="203" t="s">
        <v>452</v>
      </c>
      <c r="E3443" s="203" t="s">
        <v>7139</v>
      </c>
      <c r="F3443" t="s">
        <v>2936</v>
      </c>
      <c r="H3443" s="293">
        <v>1</v>
      </c>
      <c r="I3443" s="203">
        <v>1547</v>
      </c>
      <c r="J3443" s="293" t="s">
        <v>2937</v>
      </c>
      <c r="K3443" s="203">
        <v>1856.4</v>
      </c>
      <c r="L3443" s="203" t="s">
        <v>459</v>
      </c>
      <c r="M3443" s="203" t="s">
        <v>7116</v>
      </c>
      <c r="N3443" t="s">
        <v>7117</v>
      </c>
    </row>
    <row r="3444" spans="1:14" x14ac:dyDescent="0.2">
      <c r="A3444" s="246">
        <v>45121</v>
      </c>
      <c r="B3444" s="295" t="s">
        <v>541</v>
      </c>
      <c r="C3444" s="106">
        <v>6762.1</v>
      </c>
      <c r="D3444" s="203" t="s">
        <v>452</v>
      </c>
      <c r="E3444" s="203" t="s">
        <v>7139</v>
      </c>
      <c r="F3444" t="s">
        <v>2936</v>
      </c>
      <c r="H3444" s="293">
        <v>1</v>
      </c>
      <c r="I3444" s="203">
        <v>1547</v>
      </c>
      <c r="J3444" s="293" t="s">
        <v>2937</v>
      </c>
      <c r="K3444" s="203">
        <v>1856.4</v>
      </c>
      <c r="L3444" s="203" t="s">
        <v>459</v>
      </c>
      <c r="M3444" s="203" t="s">
        <v>7116</v>
      </c>
      <c r="N3444" t="s">
        <v>7117</v>
      </c>
    </row>
    <row r="3445" spans="1:14" x14ac:dyDescent="0.2">
      <c r="A3445" s="246">
        <v>45120</v>
      </c>
      <c r="B3445" s="295" t="s">
        <v>541</v>
      </c>
      <c r="C3445" s="106">
        <v>6637.1</v>
      </c>
      <c r="D3445" s="203" t="s">
        <v>452</v>
      </c>
      <c r="E3445" s="203" t="s">
        <v>7139</v>
      </c>
      <c r="F3445" t="s">
        <v>2936</v>
      </c>
      <c r="H3445" s="293">
        <v>2</v>
      </c>
      <c r="I3445" s="203">
        <v>1547</v>
      </c>
      <c r="J3445" s="293" t="s">
        <v>2937</v>
      </c>
      <c r="K3445" s="203">
        <v>1856.4</v>
      </c>
      <c r="L3445" s="203" t="s">
        <v>459</v>
      </c>
      <c r="M3445" s="203" t="s">
        <v>7116</v>
      </c>
      <c r="N3445" t="s">
        <v>7117</v>
      </c>
    </row>
    <row r="3446" spans="1:14" x14ac:dyDescent="0.2">
      <c r="A3446" s="246">
        <v>45121</v>
      </c>
      <c r="B3446" s="295" t="s">
        <v>541</v>
      </c>
      <c r="C3446" s="106">
        <v>6637.1</v>
      </c>
      <c r="D3446" s="203" t="s">
        <v>452</v>
      </c>
      <c r="E3446" s="203" t="s">
        <v>7139</v>
      </c>
      <c r="F3446" t="s">
        <v>2936</v>
      </c>
      <c r="H3446" s="293">
        <v>4</v>
      </c>
      <c r="I3446" s="203">
        <v>1547</v>
      </c>
      <c r="J3446" s="293" t="s">
        <v>2937</v>
      </c>
      <c r="K3446" s="203">
        <v>1856.4</v>
      </c>
      <c r="L3446" s="203" t="s">
        <v>459</v>
      </c>
      <c r="M3446" s="203" t="s">
        <v>7116</v>
      </c>
      <c r="N3446" t="s">
        <v>7117</v>
      </c>
    </row>
    <row r="3447" spans="1:14" x14ac:dyDescent="0.2">
      <c r="A3447" s="246">
        <v>45110</v>
      </c>
      <c r="B3447" s="295" t="s">
        <v>541</v>
      </c>
      <c r="C3447" s="106">
        <v>6637.1</v>
      </c>
      <c r="D3447" s="203" t="s">
        <v>452</v>
      </c>
      <c r="E3447" s="203" t="s">
        <v>7139</v>
      </c>
      <c r="F3447" t="s">
        <v>2936</v>
      </c>
      <c r="H3447" s="293">
        <v>4</v>
      </c>
      <c r="I3447" s="203">
        <v>1547</v>
      </c>
      <c r="J3447" s="293" t="s">
        <v>2937</v>
      </c>
      <c r="K3447" s="203">
        <v>1856.4</v>
      </c>
      <c r="L3447" s="203" t="s">
        <v>459</v>
      </c>
      <c r="M3447" s="203" t="s">
        <v>7116</v>
      </c>
      <c r="N3447" t="s">
        <v>7117</v>
      </c>
    </row>
    <row r="3448" spans="1:14" x14ac:dyDescent="0.2">
      <c r="A3448" s="246">
        <v>45111</v>
      </c>
      <c r="B3448" s="295" t="s">
        <v>541</v>
      </c>
      <c r="C3448" s="106">
        <v>6637.1</v>
      </c>
      <c r="D3448" s="203" t="s">
        <v>452</v>
      </c>
      <c r="E3448" s="203" t="s">
        <v>7139</v>
      </c>
      <c r="F3448" t="s">
        <v>2936</v>
      </c>
      <c r="H3448" s="293">
        <v>4</v>
      </c>
      <c r="I3448" s="203">
        <v>1547</v>
      </c>
      <c r="J3448" s="293" t="s">
        <v>2937</v>
      </c>
      <c r="K3448" s="203">
        <v>1856.4</v>
      </c>
      <c r="L3448" s="203" t="s">
        <v>459</v>
      </c>
      <c r="M3448" s="203" t="s">
        <v>7116</v>
      </c>
      <c r="N3448" t="s">
        <v>7117</v>
      </c>
    </row>
    <row r="3449" spans="1:14" x14ac:dyDescent="0.2">
      <c r="A3449" s="246">
        <v>45112</v>
      </c>
      <c r="B3449" s="295" t="s">
        <v>541</v>
      </c>
      <c r="C3449" s="106">
        <v>6637.1</v>
      </c>
      <c r="D3449" s="203" t="s">
        <v>452</v>
      </c>
      <c r="E3449" s="203" t="s">
        <v>7139</v>
      </c>
      <c r="F3449" t="s">
        <v>2936</v>
      </c>
      <c r="H3449" s="293">
        <v>5</v>
      </c>
      <c r="I3449" s="203">
        <v>1547</v>
      </c>
      <c r="J3449" s="293" t="s">
        <v>2937</v>
      </c>
      <c r="K3449" s="203">
        <v>1856.4</v>
      </c>
      <c r="L3449" s="203" t="s">
        <v>459</v>
      </c>
      <c r="M3449" s="203" t="s">
        <v>7116</v>
      </c>
      <c r="N3449" t="s">
        <v>7117</v>
      </c>
    </row>
    <row r="3450" spans="1:14" x14ac:dyDescent="0.2">
      <c r="A3450" s="246">
        <v>45113</v>
      </c>
      <c r="B3450" s="295" t="s">
        <v>541</v>
      </c>
      <c r="C3450" s="106">
        <v>6637.1</v>
      </c>
      <c r="D3450" s="203" t="s">
        <v>452</v>
      </c>
      <c r="E3450" s="203" t="s">
        <v>7139</v>
      </c>
      <c r="F3450" t="s">
        <v>2936</v>
      </c>
      <c r="H3450" s="293">
        <v>5</v>
      </c>
      <c r="I3450" s="203">
        <v>1547</v>
      </c>
      <c r="J3450" s="293" t="s">
        <v>2937</v>
      </c>
      <c r="K3450" s="203">
        <v>1856.4</v>
      </c>
      <c r="L3450" s="203" t="s">
        <v>459</v>
      </c>
      <c r="M3450" s="203" t="s">
        <v>7116</v>
      </c>
      <c r="N3450" t="s">
        <v>7117</v>
      </c>
    </row>
    <row r="3451" spans="1:14" x14ac:dyDescent="0.2">
      <c r="A3451" s="246">
        <v>45114</v>
      </c>
      <c r="B3451" s="295" t="s">
        <v>541</v>
      </c>
      <c r="C3451" s="106">
        <v>6637.1</v>
      </c>
      <c r="D3451" s="203" t="s">
        <v>452</v>
      </c>
      <c r="E3451" s="203" t="s">
        <v>7139</v>
      </c>
      <c r="F3451" t="s">
        <v>2936</v>
      </c>
      <c r="H3451" s="293">
        <v>2</v>
      </c>
      <c r="I3451" s="203">
        <v>1547</v>
      </c>
      <c r="J3451" s="293" t="s">
        <v>2937</v>
      </c>
      <c r="K3451" s="203">
        <v>1856.4</v>
      </c>
      <c r="L3451" s="203" t="s">
        <v>459</v>
      </c>
      <c r="M3451" s="203" t="s">
        <v>7116</v>
      </c>
      <c r="N3451" t="s">
        <v>7117</v>
      </c>
    </row>
    <row r="3452" spans="1:14" x14ac:dyDescent="0.2">
      <c r="A3452" s="246">
        <v>45117</v>
      </c>
      <c r="B3452" s="295" t="s">
        <v>541</v>
      </c>
      <c r="C3452" s="106">
        <v>6497.1</v>
      </c>
      <c r="D3452" s="203" t="s">
        <v>452</v>
      </c>
      <c r="E3452" s="203" t="s">
        <v>7139</v>
      </c>
      <c r="F3452" t="s">
        <v>2936</v>
      </c>
      <c r="H3452" s="293">
        <v>8</v>
      </c>
      <c r="I3452" s="203">
        <v>1547</v>
      </c>
      <c r="J3452" s="293" t="s">
        <v>2937</v>
      </c>
      <c r="K3452" s="203">
        <v>1856.4</v>
      </c>
      <c r="L3452" s="203" t="s">
        <v>459</v>
      </c>
      <c r="M3452" s="203" t="s">
        <v>7116</v>
      </c>
      <c r="N3452" t="s">
        <v>7117</v>
      </c>
    </row>
    <row r="3453" spans="1:14" x14ac:dyDescent="0.2">
      <c r="A3453" s="246">
        <v>45118</v>
      </c>
      <c r="B3453" s="295" t="s">
        <v>541</v>
      </c>
      <c r="C3453" s="106">
        <v>6497.1</v>
      </c>
      <c r="D3453" s="203" t="s">
        <v>452</v>
      </c>
      <c r="E3453" s="203" t="s">
        <v>7139</v>
      </c>
      <c r="F3453" t="s">
        <v>2936</v>
      </c>
      <c r="H3453" s="293">
        <v>8</v>
      </c>
      <c r="I3453" s="203">
        <v>1547</v>
      </c>
      <c r="J3453" s="293" t="s">
        <v>2937</v>
      </c>
      <c r="K3453" s="203">
        <v>1856.4</v>
      </c>
      <c r="L3453" s="203" t="s">
        <v>459</v>
      </c>
      <c r="M3453" s="203" t="s">
        <v>7116</v>
      </c>
      <c r="N3453" t="s">
        <v>7117</v>
      </c>
    </row>
    <row r="3454" spans="1:14" x14ac:dyDescent="0.2">
      <c r="A3454" s="246">
        <v>45119</v>
      </c>
      <c r="B3454" s="295" t="s">
        <v>541</v>
      </c>
      <c r="C3454" s="106">
        <v>6497.1</v>
      </c>
      <c r="D3454" s="203" t="s">
        <v>452</v>
      </c>
      <c r="E3454" s="203" t="s">
        <v>7139</v>
      </c>
      <c r="F3454" t="s">
        <v>2936</v>
      </c>
      <c r="H3454" s="293">
        <v>8</v>
      </c>
      <c r="I3454" s="203">
        <v>1547</v>
      </c>
      <c r="J3454" s="293" t="s">
        <v>2937</v>
      </c>
      <c r="K3454" s="203">
        <v>1856.4</v>
      </c>
      <c r="L3454" s="203" t="s">
        <v>459</v>
      </c>
      <c r="M3454" s="203" t="s">
        <v>7116</v>
      </c>
      <c r="N3454" t="s">
        <v>7117</v>
      </c>
    </row>
    <row r="3455" spans="1:14" x14ac:dyDescent="0.2">
      <c r="A3455" s="246">
        <v>45121</v>
      </c>
      <c r="B3455" s="295" t="s">
        <v>541</v>
      </c>
      <c r="C3455" s="106">
        <v>6497.1</v>
      </c>
      <c r="D3455" s="203" t="s">
        <v>452</v>
      </c>
      <c r="E3455" s="203" t="s">
        <v>7139</v>
      </c>
      <c r="F3455" t="s">
        <v>2936</v>
      </c>
      <c r="H3455" s="293">
        <v>1</v>
      </c>
      <c r="I3455" s="203">
        <v>1547</v>
      </c>
      <c r="J3455" s="293" t="s">
        <v>2937</v>
      </c>
      <c r="K3455" s="203">
        <v>1856.4</v>
      </c>
      <c r="L3455" s="203" t="s">
        <v>459</v>
      </c>
      <c r="M3455" s="203" t="s">
        <v>7116</v>
      </c>
      <c r="N3455" t="s">
        <v>7117</v>
      </c>
    </row>
    <row r="3456" spans="1:14" x14ac:dyDescent="0.2">
      <c r="A3456" s="246">
        <v>45113</v>
      </c>
      <c r="B3456" s="295" t="s">
        <v>541</v>
      </c>
      <c r="C3456" s="106">
        <v>6497.1</v>
      </c>
      <c r="D3456" s="203" t="s">
        <v>452</v>
      </c>
      <c r="E3456" s="203" t="s">
        <v>7139</v>
      </c>
      <c r="F3456" t="s">
        <v>2936</v>
      </c>
      <c r="H3456" s="293">
        <v>1</v>
      </c>
      <c r="I3456" s="203">
        <v>1547</v>
      </c>
      <c r="J3456" s="293" t="s">
        <v>2937</v>
      </c>
      <c r="K3456" s="203">
        <v>1856.4</v>
      </c>
      <c r="L3456" s="203" t="s">
        <v>459</v>
      </c>
      <c r="M3456" s="203" t="s">
        <v>7116</v>
      </c>
      <c r="N3456" t="s">
        <v>7117</v>
      </c>
    </row>
    <row r="3457" spans="1:14" x14ac:dyDescent="0.2">
      <c r="A3457" s="246">
        <v>45114</v>
      </c>
      <c r="B3457" s="295" t="s">
        <v>541</v>
      </c>
      <c r="C3457" s="106">
        <v>6497.1</v>
      </c>
      <c r="D3457" s="203" t="s">
        <v>452</v>
      </c>
      <c r="E3457" s="203" t="s">
        <v>7139</v>
      </c>
      <c r="F3457" t="s">
        <v>2936</v>
      </c>
      <c r="H3457" s="293">
        <v>1</v>
      </c>
      <c r="I3457" s="203">
        <v>1547</v>
      </c>
      <c r="J3457" s="293" t="s">
        <v>2937</v>
      </c>
      <c r="K3457" s="203">
        <v>1856.4</v>
      </c>
      <c r="L3457" s="203" t="s">
        <v>459</v>
      </c>
      <c r="M3457" s="203" t="s">
        <v>7116</v>
      </c>
      <c r="N3457" t="s">
        <v>7117</v>
      </c>
    </row>
    <row r="3458" spans="1:14" x14ac:dyDescent="0.2">
      <c r="A3458" s="246">
        <v>45111</v>
      </c>
      <c r="B3458" s="295" t="s">
        <v>541</v>
      </c>
      <c r="C3458" s="106">
        <v>6762.1</v>
      </c>
      <c r="D3458" s="203" t="s">
        <v>452</v>
      </c>
      <c r="E3458" s="203" t="s">
        <v>7139</v>
      </c>
      <c r="F3458" t="s">
        <v>2936</v>
      </c>
      <c r="H3458" s="293">
        <v>1</v>
      </c>
      <c r="I3458" s="203">
        <v>1547</v>
      </c>
      <c r="J3458" s="293" t="s">
        <v>2937</v>
      </c>
      <c r="K3458" s="203">
        <v>1856.4</v>
      </c>
      <c r="L3458" s="203" t="s">
        <v>459</v>
      </c>
      <c r="M3458" s="203" t="s">
        <v>7116</v>
      </c>
      <c r="N3458" t="s">
        <v>7117</v>
      </c>
    </row>
    <row r="3459" spans="1:14" x14ac:dyDescent="0.2">
      <c r="A3459" s="246">
        <v>45114</v>
      </c>
      <c r="B3459" s="295" t="s">
        <v>541</v>
      </c>
      <c r="C3459" s="106">
        <v>6762.1</v>
      </c>
      <c r="D3459" s="203" t="s">
        <v>452</v>
      </c>
      <c r="E3459" s="203" t="s">
        <v>7139</v>
      </c>
      <c r="F3459" t="s">
        <v>2936</v>
      </c>
      <c r="H3459" s="293">
        <v>2</v>
      </c>
      <c r="I3459" s="203">
        <v>1547</v>
      </c>
      <c r="J3459" s="293" t="s">
        <v>2937</v>
      </c>
      <c r="K3459" s="203">
        <v>1856.4</v>
      </c>
      <c r="L3459" s="203" t="s">
        <v>459</v>
      </c>
      <c r="M3459" s="203" t="s">
        <v>7116</v>
      </c>
      <c r="N3459" t="s">
        <v>7117</v>
      </c>
    </row>
    <row r="3460" spans="1:14" x14ac:dyDescent="0.2">
      <c r="A3460" s="246">
        <v>44942</v>
      </c>
      <c r="B3460" s="295" t="s">
        <v>541</v>
      </c>
      <c r="C3460" s="106">
        <v>6630.1</v>
      </c>
      <c r="D3460" s="203" t="s">
        <v>452</v>
      </c>
      <c r="E3460" s="203" t="s">
        <v>7157</v>
      </c>
      <c r="F3460" t="s">
        <v>7158</v>
      </c>
      <c r="H3460" s="293">
        <v>1</v>
      </c>
      <c r="I3460" s="203">
        <v>122781</v>
      </c>
      <c r="J3460" s="293" t="s">
        <v>455</v>
      </c>
      <c r="K3460" s="203">
        <v>147337.20000000001</v>
      </c>
      <c r="L3460" s="203" t="s">
        <v>459</v>
      </c>
      <c r="M3460" s="203" t="s">
        <v>7116</v>
      </c>
      <c r="N3460" t="s">
        <v>7117</v>
      </c>
    </row>
    <row r="3461" spans="1:14" x14ac:dyDescent="0.2">
      <c r="A3461" s="246">
        <v>44942</v>
      </c>
      <c r="B3461" s="295" t="s">
        <v>541</v>
      </c>
      <c r="C3461" s="106">
        <v>6011.1</v>
      </c>
      <c r="D3461" s="203" t="s">
        <v>452</v>
      </c>
      <c r="E3461" s="203" t="s">
        <v>7159</v>
      </c>
      <c r="F3461" t="s">
        <v>487</v>
      </c>
      <c r="H3461" s="293">
        <v>8</v>
      </c>
      <c r="I3461" s="203">
        <v>157800</v>
      </c>
      <c r="J3461" s="293" t="s">
        <v>455</v>
      </c>
      <c r="K3461" s="203">
        <v>189360</v>
      </c>
      <c r="L3461" s="203" t="s">
        <v>459</v>
      </c>
      <c r="M3461" s="203" t="s">
        <v>7116</v>
      </c>
      <c r="N3461" t="s">
        <v>7117</v>
      </c>
    </row>
    <row r="3462" spans="1:14" x14ac:dyDescent="0.2">
      <c r="A3462" s="246">
        <v>44943</v>
      </c>
      <c r="B3462" s="295" t="s">
        <v>541</v>
      </c>
      <c r="C3462" s="106">
        <v>6648.1</v>
      </c>
      <c r="D3462" s="203" t="s">
        <v>452</v>
      </c>
      <c r="E3462" s="203" t="s">
        <v>7160</v>
      </c>
      <c r="F3462" t="s">
        <v>7161</v>
      </c>
      <c r="H3462" s="293">
        <v>8</v>
      </c>
      <c r="I3462" s="203">
        <v>177941</v>
      </c>
      <c r="J3462" s="293" t="s">
        <v>455</v>
      </c>
      <c r="K3462" s="203">
        <v>213529.2</v>
      </c>
      <c r="L3462" s="203" t="s">
        <v>459</v>
      </c>
      <c r="M3462" s="203" t="s">
        <v>7116</v>
      </c>
      <c r="N3462" t="s">
        <v>7117</v>
      </c>
    </row>
    <row r="3463" spans="1:14" x14ac:dyDescent="0.2">
      <c r="A3463" s="246">
        <v>44950</v>
      </c>
      <c r="B3463" s="295" t="s">
        <v>541</v>
      </c>
      <c r="C3463" s="106">
        <v>6062.11</v>
      </c>
      <c r="D3463" s="203" t="s">
        <v>2065</v>
      </c>
      <c r="E3463" s="203" t="s">
        <v>7157</v>
      </c>
      <c r="F3463" t="s">
        <v>7158</v>
      </c>
      <c r="H3463" s="293">
        <v>8</v>
      </c>
      <c r="I3463" s="203">
        <v>122781</v>
      </c>
      <c r="J3463" s="293" t="s">
        <v>455</v>
      </c>
      <c r="K3463" s="203">
        <v>147337.20000000001</v>
      </c>
      <c r="L3463" s="203" t="s">
        <v>459</v>
      </c>
      <c r="M3463" s="203" t="s">
        <v>7116</v>
      </c>
      <c r="N3463" t="s">
        <v>7117</v>
      </c>
    </row>
    <row r="3464" spans="1:14" x14ac:dyDescent="0.2">
      <c r="A3464" s="246">
        <v>44942</v>
      </c>
      <c r="B3464" s="295" t="s">
        <v>541</v>
      </c>
      <c r="C3464" s="106">
        <v>6497.1</v>
      </c>
      <c r="D3464" s="203" t="s">
        <v>452</v>
      </c>
      <c r="E3464" s="203" t="s">
        <v>7162</v>
      </c>
      <c r="F3464" t="s">
        <v>7163</v>
      </c>
      <c r="H3464" s="293">
        <v>8</v>
      </c>
      <c r="I3464" s="203">
        <v>143032</v>
      </c>
      <c r="J3464" s="293" t="s">
        <v>455</v>
      </c>
      <c r="K3464" s="203">
        <v>171638.39999999999</v>
      </c>
      <c r="L3464" s="203" t="s">
        <v>459</v>
      </c>
      <c r="M3464" s="203" t="s">
        <v>7116</v>
      </c>
      <c r="N3464" t="s">
        <v>7117</v>
      </c>
    </row>
    <row r="3465" spans="1:14" x14ac:dyDescent="0.2">
      <c r="A3465" s="246">
        <v>44951</v>
      </c>
      <c r="B3465" s="295" t="s">
        <v>541</v>
      </c>
      <c r="C3465" s="106">
        <v>6062.11</v>
      </c>
      <c r="D3465" s="203" t="s">
        <v>2065</v>
      </c>
      <c r="E3465" s="203" t="s">
        <v>7157</v>
      </c>
      <c r="F3465" t="s">
        <v>7158</v>
      </c>
      <c r="H3465" s="293">
        <v>8</v>
      </c>
      <c r="I3465" s="203">
        <v>122781</v>
      </c>
      <c r="J3465" s="293" t="s">
        <v>455</v>
      </c>
      <c r="K3465" s="203">
        <v>147337.20000000001</v>
      </c>
      <c r="L3465" s="203" t="s">
        <v>459</v>
      </c>
      <c r="M3465" s="203" t="s">
        <v>7116</v>
      </c>
      <c r="N3465" t="s">
        <v>7117</v>
      </c>
    </row>
    <row r="3466" spans="1:14" x14ac:dyDescent="0.2">
      <c r="A3466" s="246">
        <v>44943</v>
      </c>
      <c r="B3466" s="295" t="s">
        <v>541</v>
      </c>
      <c r="C3466" s="106">
        <v>6011.1</v>
      </c>
      <c r="D3466" s="203" t="s">
        <v>452</v>
      </c>
      <c r="E3466" s="203" t="s">
        <v>7159</v>
      </c>
      <c r="F3466" t="s">
        <v>487</v>
      </c>
      <c r="H3466" s="293">
        <v>8</v>
      </c>
      <c r="I3466" s="203">
        <v>157800</v>
      </c>
      <c r="J3466" s="293" t="s">
        <v>455</v>
      </c>
      <c r="K3466" s="203">
        <v>189360</v>
      </c>
      <c r="L3466" s="203" t="s">
        <v>459</v>
      </c>
      <c r="M3466" s="203" t="s">
        <v>7116</v>
      </c>
      <c r="N3466" t="s">
        <v>7117</v>
      </c>
    </row>
    <row r="3467" spans="1:14" x14ac:dyDescent="0.2">
      <c r="A3467" s="246">
        <v>44944</v>
      </c>
      <c r="B3467" s="295" t="s">
        <v>541</v>
      </c>
      <c r="C3467" s="106">
        <v>6648.1</v>
      </c>
      <c r="D3467" s="203" t="s">
        <v>452</v>
      </c>
      <c r="E3467" s="203" t="s">
        <v>7160</v>
      </c>
      <c r="F3467" t="s">
        <v>7161</v>
      </c>
      <c r="H3467" s="293">
        <v>8</v>
      </c>
      <c r="I3467" s="203">
        <v>177941</v>
      </c>
      <c r="J3467" s="293" t="s">
        <v>455</v>
      </c>
      <c r="K3467" s="203">
        <v>213529.2</v>
      </c>
      <c r="L3467" s="203" t="s">
        <v>459</v>
      </c>
      <c r="M3467" s="203" t="s">
        <v>7116</v>
      </c>
      <c r="N3467" t="s">
        <v>7117</v>
      </c>
    </row>
    <row r="3468" spans="1:14" x14ac:dyDescent="0.2">
      <c r="A3468" s="246">
        <v>44939</v>
      </c>
      <c r="B3468" s="295" t="s">
        <v>541</v>
      </c>
      <c r="C3468" s="106">
        <v>6630.1</v>
      </c>
      <c r="D3468" s="203" t="s">
        <v>452</v>
      </c>
      <c r="E3468" s="203" t="s">
        <v>7157</v>
      </c>
      <c r="F3468" t="s">
        <v>7158</v>
      </c>
      <c r="H3468" s="293">
        <v>2</v>
      </c>
      <c r="I3468" s="203">
        <v>122781</v>
      </c>
      <c r="J3468" s="293" t="s">
        <v>455</v>
      </c>
      <c r="K3468" s="203">
        <v>147337.20000000001</v>
      </c>
      <c r="L3468" s="203" t="s">
        <v>459</v>
      </c>
      <c r="M3468" s="203" t="s">
        <v>7116</v>
      </c>
      <c r="N3468" t="s">
        <v>7117</v>
      </c>
    </row>
    <row r="3469" spans="1:14" x14ac:dyDescent="0.2">
      <c r="A3469" s="246">
        <v>44952</v>
      </c>
      <c r="B3469" s="295" t="s">
        <v>541</v>
      </c>
      <c r="C3469" s="106">
        <v>6062.11</v>
      </c>
      <c r="D3469" s="203" t="s">
        <v>2065</v>
      </c>
      <c r="E3469" s="203" t="s">
        <v>7157</v>
      </c>
      <c r="F3469" t="s">
        <v>7158</v>
      </c>
      <c r="H3469" s="293">
        <v>8</v>
      </c>
      <c r="I3469" s="203">
        <v>122781</v>
      </c>
      <c r="J3469" s="293" t="s">
        <v>455</v>
      </c>
      <c r="K3469" s="203">
        <v>147337.20000000001</v>
      </c>
      <c r="L3469" s="203" t="s">
        <v>459</v>
      </c>
      <c r="M3469" s="203" t="s">
        <v>7116</v>
      </c>
      <c r="N3469" t="s">
        <v>7117</v>
      </c>
    </row>
    <row r="3470" spans="1:14" x14ac:dyDescent="0.2">
      <c r="A3470" s="246">
        <v>44943</v>
      </c>
      <c r="B3470" s="295" t="s">
        <v>541</v>
      </c>
      <c r="C3470" s="106">
        <v>6497.1</v>
      </c>
      <c r="D3470" s="203" t="s">
        <v>452</v>
      </c>
      <c r="E3470" s="203" t="s">
        <v>7162</v>
      </c>
      <c r="F3470" t="s">
        <v>7163</v>
      </c>
      <c r="H3470" s="293">
        <v>8</v>
      </c>
      <c r="I3470" s="203">
        <v>143032</v>
      </c>
      <c r="J3470" s="293" t="s">
        <v>455</v>
      </c>
      <c r="K3470" s="203">
        <v>171638.39999999999</v>
      </c>
      <c r="L3470" s="203" t="s">
        <v>459</v>
      </c>
      <c r="M3470" s="203" t="s">
        <v>7116</v>
      </c>
      <c r="N3470" t="s">
        <v>7117</v>
      </c>
    </row>
    <row r="3471" spans="1:14" x14ac:dyDescent="0.2">
      <c r="A3471" s="246">
        <v>44945</v>
      </c>
      <c r="B3471" s="295" t="s">
        <v>541</v>
      </c>
      <c r="C3471" s="106">
        <v>6648.1</v>
      </c>
      <c r="D3471" s="203" t="s">
        <v>452</v>
      </c>
      <c r="E3471" s="203" t="s">
        <v>7160</v>
      </c>
      <c r="F3471" t="s">
        <v>7161</v>
      </c>
      <c r="H3471" s="293">
        <v>8</v>
      </c>
      <c r="I3471" s="203">
        <v>177941</v>
      </c>
      <c r="J3471" s="293" t="s">
        <v>455</v>
      </c>
      <c r="K3471" s="203">
        <v>213529.2</v>
      </c>
      <c r="L3471" s="203" t="s">
        <v>459</v>
      </c>
      <c r="M3471" s="203" t="s">
        <v>7116</v>
      </c>
      <c r="N3471" t="s">
        <v>7117</v>
      </c>
    </row>
    <row r="3472" spans="1:14" x14ac:dyDescent="0.2">
      <c r="A3472" s="246">
        <v>44953</v>
      </c>
      <c r="B3472" s="295" t="s">
        <v>541</v>
      </c>
      <c r="C3472" s="106">
        <v>6062.11</v>
      </c>
      <c r="D3472" s="203" t="s">
        <v>2065</v>
      </c>
      <c r="E3472" s="203" t="s">
        <v>7157</v>
      </c>
      <c r="F3472" t="s">
        <v>7158</v>
      </c>
      <c r="H3472" s="293">
        <v>8</v>
      </c>
      <c r="I3472" s="203">
        <v>122781</v>
      </c>
      <c r="J3472" s="293" t="s">
        <v>455</v>
      </c>
      <c r="K3472" s="203">
        <v>147337.20000000001</v>
      </c>
      <c r="L3472" s="203" t="s">
        <v>459</v>
      </c>
      <c r="M3472" s="203" t="s">
        <v>7116</v>
      </c>
      <c r="N3472" t="s">
        <v>7117</v>
      </c>
    </row>
    <row r="3473" spans="1:14" x14ac:dyDescent="0.2">
      <c r="A3473" s="246">
        <v>44946</v>
      </c>
      <c r="B3473" s="295" t="s">
        <v>541</v>
      </c>
      <c r="C3473" s="106">
        <v>6648.1</v>
      </c>
      <c r="D3473" s="203" t="s">
        <v>452</v>
      </c>
      <c r="E3473" s="203" t="s">
        <v>7160</v>
      </c>
      <c r="F3473" t="s">
        <v>7161</v>
      </c>
      <c r="H3473" s="293">
        <v>8</v>
      </c>
      <c r="I3473" s="203">
        <v>177941</v>
      </c>
      <c r="J3473" s="293" t="s">
        <v>455</v>
      </c>
      <c r="K3473" s="203">
        <v>213529.2</v>
      </c>
      <c r="L3473" s="203" t="s">
        <v>459</v>
      </c>
      <c r="M3473" s="203" t="s">
        <v>7116</v>
      </c>
      <c r="N3473" t="s">
        <v>7117</v>
      </c>
    </row>
    <row r="3474" spans="1:14" x14ac:dyDescent="0.2">
      <c r="A3474" s="246">
        <v>44935</v>
      </c>
      <c r="B3474" s="295" t="s">
        <v>541</v>
      </c>
      <c r="C3474" s="106">
        <v>6062.11</v>
      </c>
      <c r="D3474" s="203" t="s">
        <v>2065</v>
      </c>
      <c r="E3474" s="203" t="s">
        <v>7157</v>
      </c>
      <c r="F3474" t="s">
        <v>7158</v>
      </c>
      <c r="H3474" s="293">
        <v>8</v>
      </c>
      <c r="I3474" s="203">
        <v>122781</v>
      </c>
      <c r="J3474" s="293" t="s">
        <v>455</v>
      </c>
      <c r="K3474" s="203">
        <v>147337.20000000001</v>
      </c>
      <c r="L3474" s="203" t="s">
        <v>459</v>
      </c>
      <c r="M3474" s="203" t="s">
        <v>7116</v>
      </c>
      <c r="N3474" t="s">
        <v>7117</v>
      </c>
    </row>
    <row r="3475" spans="1:14" x14ac:dyDescent="0.2">
      <c r="A3475" s="246">
        <v>44944</v>
      </c>
      <c r="B3475" s="295" t="s">
        <v>541</v>
      </c>
      <c r="C3475" s="106">
        <v>6497.1</v>
      </c>
      <c r="D3475" s="203" t="s">
        <v>452</v>
      </c>
      <c r="E3475" s="203" t="s">
        <v>7162</v>
      </c>
      <c r="F3475" t="s">
        <v>7163</v>
      </c>
      <c r="H3475" s="293">
        <v>8</v>
      </c>
      <c r="I3475" s="203">
        <v>143032</v>
      </c>
      <c r="J3475" s="293" t="s">
        <v>455</v>
      </c>
      <c r="K3475" s="203">
        <v>171638.39999999999</v>
      </c>
      <c r="L3475" s="203" t="s">
        <v>459</v>
      </c>
      <c r="M3475" s="203" t="s">
        <v>7116</v>
      </c>
      <c r="N3475" t="s">
        <v>7117</v>
      </c>
    </row>
    <row r="3476" spans="1:14" x14ac:dyDescent="0.2">
      <c r="A3476" s="246">
        <v>44936</v>
      </c>
      <c r="B3476" s="295" t="s">
        <v>541</v>
      </c>
      <c r="C3476" s="106">
        <v>6062.11</v>
      </c>
      <c r="D3476" s="203" t="s">
        <v>2065</v>
      </c>
      <c r="E3476" s="203" t="s">
        <v>7157</v>
      </c>
      <c r="F3476" t="s">
        <v>7158</v>
      </c>
      <c r="H3476" s="293">
        <v>8</v>
      </c>
      <c r="I3476" s="203">
        <v>122781</v>
      </c>
      <c r="J3476" s="293" t="s">
        <v>455</v>
      </c>
      <c r="K3476" s="203">
        <v>147337.20000000001</v>
      </c>
      <c r="L3476" s="203" t="s">
        <v>459</v>
      </c>
      <c r="M3476" s="203" t="s">
        <v>7116</v>
      </c>
      <c r="N3476" t="s">
        <v>7117</v>
      </c>
    </row>
    <row r="3477" spans="1:14" x14ac:dyDescent="0.2">
      <c r="A3477" s="246">
        <v>44945</v>
      </c>
      <c r="B3477" s="295" t="s">
        <v>541</v>
      </c>
      <c r="C3477" s="106">
        <v>6497.1</v>
      </c>
      <c r="D3477" s="203" t="s">
        <v>452</v>
      </c>
      <c r="E3477" s="203" t="s">
        <v>7162</v>
      </c>
      <c r="F3477" t="s">
        <v>7163</v>
      </c>
      <c r="H3477" s="293">
        <v>8</v>
      </c>
      <c r="I3477" s="203">
        <v>143032</v>
      </c>
      <c r="J3477" s="293" t="s">
        <v>455</v>
      </c>
      <c r="K3477" s="203">
        <v>171638.39999999999</v>
      </c>
      <c r="L3477" s="203" t="s">
        <v>459</v>
      </c>
      <c r="M3477" s="203" t="s">
        <v>7116</v>
      </c>
      <c r="N3477" t="s">
        <v>7117</v>
      </c>
    </row>
    <row r="3478" spans="1:14" x14ac:dyDescent="0.2">
      <c r="A3478" s="246">
        <v>44950</v>
      </c>
      <c r="B3478" s="295" t="s">
        <v>541</v>
      </c>
      <c r="C3478" s="106">
        <v>6648.1</v>
      </c>
      <c r="D3478" s="203" t="s">
        <v>452</v>
      </c>
      <c r="E3478" s="203" t="s">
        <v>7160</v>
      </c>
      <c r="F3478" t="s">
        <v>7161</v>
      </c>
      <c r="H3478" s="293">
        <v>8</v>
      </c>
      <c r="I3478" s="203">
        <v>177941</v>
      </c>
      <c r="J3478" s="293" t="s">
        <v>455</v>
      </c>
      <c r="K3478" s="203">
        <v>213529.2</v>
      </c>
      <c r="L3478" s="203" t="s">
        <v>459</v>
      </c>
      <c r="M3478" s="203" t="s">
        <v>7116</v>
      </c>
      <c r="N3478" t="s">
        <v>7117</v>
      </c>
    </row>
    <row r="3479" spans="1:14" x14ac:dyDescent="0.2">
      <c r="A3479" s="246">
        <v>44957</v>
      </c>
      <c r="B3479" s="295" t="s">
        <v>541</v>
      </c>
      <c r="C3479" s="106">
        <v>6630.1</v>
      </c>
      <c r="D3479" s="203" t="s">
        <v>452</v>
      </c>
      <c r="E3479" s="203" t="s">
        <v>7157</v>
      </c>
      <c r="F3479" t="s">
        <v>7158</v>
      </c>
      <c r="H3479" s="293">
        <v>4</v>
      </c>
      <c r="I3479" s="203">
        <v>122781</v>
      </c>
      <c r="J3479" s="293" t="s">
        <v>455</v>
      </c>
      <c r="K3479" s="203">
        <v>147337.20000000001</v>
      </c>
      <c r="L3479" s="203" t="s">
        <v>459</v>
      </c>
      <c r="M3479" s="203" t="s">
        <v>7116</v>
      </c>
      <c r="N3479" t="s">
        <v>7117</v>
      </c>
    </row>
    <row r="3480" spans="1:14" x14ac:dyDescent="0.2">
      <c r="A3480" s="246">
        <v>44937</v>
      </c>
      <c r="B3480" s="295" t="s">
        <v>541</v>
      </c>
      <c r="C3480" s="106">
        <v>6062.11</v>
      </c>
      <c r="D3480" s="203" t="s">
        <v>2065</v>
      </c>
      <c r="E3480" s="203" t="s">
        <v>7157</v>
      </c>
      <c r="F3480" t="s">
        <v>7158</v>
      </c>
      <c r="H3480" s="293">
        <v>8</v>
      </c>
      <c r="I3480" s="203">
        <v>122781</v>
      </c>
      <c r="J3480" s="293" t="s">
        <v>455</v>
      </c>
      <c r="K3480" s="203">
        <v>147337.20000000001</v>
      </c>
      <c r="L3480" s="203" t="s">
        <v>459</v>
      </c>
      <c r="M3480" s="203" t="s">
        <v>7116</v>
      </c>
      <c r="N3480" t="s">
        <v>7117</v>
      </c>
    </row>
    <row r="3481" spans="1:14" x14ac:dyDescent="0.2">
      <c r="A3481" s="246">
        <v>44956</v>
      </c>
      <c r="B3481" s="295" t="s">
        <v>541</v>
      </c>
      <c r="C3481" s="106">
        <v>6062.11</v>
      </c>
      <c r="D3481" s="203" t="s">
        <v>2065</v>
      </c>
      <c r="E3481" s="203" t="s">
        <v>7157</v>
      </c>
      <c r="F3481" t="s">
        <v>7158</v>
      </c>
      <c r="H3481" s="293">
        <v>8</v>
      </c>
      <c r="I3481" s="203">
        <v>122781</v>
      </c>
      <c r="J3481" s="293" t="s">
        <v>455</v>
      </c>
      <c r="K3481" s="203">
        <v>147337.20000000001</v>
      </c>
      <c r="L3481" s="203" t="s">
        <v>459</v>
      </c>
      <c r="M3481" s="203" t="s">
        <v>7116</v>
      </c>
      <c r="N3481" t="s">
        <v>7117</v>
      </c>
    </row>
    <row r="3482" spans="1:14" x14ac:dyDescent="0.2">
      <c r="A3482" s="246">
        <v>44944</v>
      </c>
      <c r="B3482" s="295" t="s">
        <v>541</v>
      </c>
      <c r="C3482" s="106">
        <v>6011.1</v>
      </c>
      <c r="D3482" s="203" t="s">
        <v>452</v>
      </c>
      <c r="E3482" s="203" t="s">
        <v>7159</v>
      </c>
      <c r="F3482" t="s">
        <v>487</v>
      </c>
      <c r="H3482" s="293">
        <v>8</v>
      </c>
      <c r="I3482" s="203">
        <v>157800</v>
      </c>
      <c r="J3482" s="293" t="s">
        <v>455</v>
      </c>
      <c r="K3482" s="203">
        <v>189360</v>
      </c>
      <c r="L3482" s="203" t="s">
        <v>459</v>
      </c>
      <c r="M3482" s="203" t="s">
        <v>7116</v>
      </c>
      <c r="N3482" t="s">
        <v>7117</v>
      </c>
    </row>
    <row r="3483" spans="1:14" x14ac:dyDescent="0.2">
      <c r="A3483" s="246">
        <v>44942</v>
      </c>
      <c r="B3483" s="295" t="s">
        <v>541</v>
      </c>
      <c r="C3483" s="106">
        <v>6497.1</v>
      </c>
      <c r="D3483" s="203" t="s">
        <v>452</v>
      </c>
      <c r="E3483" s="203" t="s">
        <v>7164</v>
      </c>
      <c r="F3483" t="s">
        <v>7165</v>
      </c>
      <c r="H3483" s="293">
        <v>8</v>
      </c>
      <c r="I3483" s="203">
        <v>231936</v>
      </c>
      <c r="J3483" s="293" t="s">
        <v>455</v>
      </c>
      <c r="K3483" s="203">
        <v>278323.20000000001</v>
      </c>
      <c r="L3483" s="203" t="s">
        <v>459</v>
      </c>
      <c r="M3483" s="203" t="s">
        <v>7116</v>
      </c>
      <c r="N3483" t="s">
        <v>7117</v>
      </c>
    </row>
    <row r="3484" spans="1:14" x14ac:dyDescent="0.2">
      <c r="A3484" s="246">
        <v>44951</v>
      </c>
      <c r="B3484" s="295" t="s">
        <v>541</v>
      </c>
      <c r="C3484" s="106">
        <v>6648.1</v>
      </c>
      <c r="D3484" s="203" t="s">
        <v>452</v>
      </c>
      <c r="E3484" s="203" t="s">
        <v>7160</v>
      </c>
      <c r="F3484" t="s">
        <v>7161</v>
      </c>
      <c r="H3484" s="293">
        <v>8</v>
      </c>
      <c r="I3484" s="203">
        <v>177941</v>
      </c>
      <c r="J3484" s="293" t="s">
        <v>455</v>
      </c>
      <c r="K3484" s="203">
        <v>213529.2</v>
      </c>
      <c r="L3484" s="203" t="s">
        <v>459</v>
      </c>
      <c r="M3484" s="203" t="s">
        <v>7116</v>
      </c>
      <c r="N3484" t="s">
        <v>7117</v>
      </c>
    </row>
    <row r="3485" spans="1:14" x14ac:dyDescent="0.2">
      <c r="A3485" s="246">
        <v>44946</v>
      </c>
      <c r="B3485" s="295" t="s">
        <v>541</v>
      </c>
      <c r="C3485" s="106">
        <v>6497.1</v>
      </c>
      <c r="D3485" s="203" t="s">
        <v>452</v>
      </c>
      <c r="E3485" s="203" t="s">
        <v>7162</v>
      </c>
      <c r="F3485" t="s">
        <v>7163</v>
      </c>
      <c r="H3485" s="293">
        <v>8</v>
      </c>
      <c r="I3485" s="203">
        <v>143032</v>
      </c>
      <c r="J3485" s="293" t="s">
        <v>455</v>
      </c>
      <c r="K3485" s="203">
        <v>171638.39999999999</v>
      </c>
      <c r="L3485" s="203" t="s">
        <v>459</v>
      </c>
      <c r="M3485" s="203" t="s">
        <v>7116</v>
      </c>
      <c r="N3485" t="s">
        <v>7117</v>
      </c>
    </row>
    <row r="3486" spans="1:14" x14ac:dyDescent="0.2">
      <c r="A3486" s="246">
        <v>44957</v>
      </c>
      <c r="B3486" s="295" t="s">
        <v>541</v>
      </c>
      <c r="C3486" s="106">
        <v>6062.11</v>
      </c>
      <c r="D3486" s="203" t="s">
        <v>2065</v>
      </c>
      <c r="E3486" s="203" t="s">
        <v>7157</v>
      </c>
      <c r="F3486" t="s">
        <v>7158</v>
      </c>
      <c r="H3486" s="293">
        <v>4</v>
      </c>
      <c r="I3486" s="203">
        <v>122781</v>
      </c>
      <c r="J3486" s="293" t="s">
        <v>455</v>
      </c>
      <c r="K3486" s="203">
        <v>147337.20000000001</v>
      </c>
      <c r="L3486" s="203" t="s">
        <v>459</v>
      </c>
      <c r="M3486" s="203" t="s">
        <v>7116</v>
      </c>
      <c r="N3486" t="s">
        <v>7117</v>
      </c>
    </row>
    <row r="3487" spans="1:14" x14ac:dyDescent="0.2">
      <c r="A3487" s="246">
        <v>44938</v>
      </c>
      <c r="B3487" s="295" t="s">
        <v>541</v>
      </c>
      <c r="C3487" s="106">
        <v>6062.11</v>
      </c>
      <c r="D3487" s="203" t="s">
        <v>2065</v>
      </c>
      <c r="E3487" s="203" t="s">
        <v>7157</v>
      </c>
      <c r="F3487" t="s">
        <v>7158</v>
      </c>
      <c r="H3487" s="293">
        <v>8</v>
      </c>
      <c r="I3487" s="203">
        <v>122781</v>
      </c>
      <c r="J3487" s="293" t="s">
        <v>455</v>
      </c>
      <c r="K3487" s="203">
        <v>147337.20000000001</v>
      </c>
      <c r="L3487" s="203" t="s">
        <v>459</v>
      </c>
      <c r="M3487" s="203" t="s">
        <v>7116</v>
      </c>
      <c r="N3487" t="s">
        <v>7117</v>
      </c>
    </row>
    <row r="3488" spans="1:14" x14ac:dyDescent="0.2">
      <c r="A3488" s="246">
        <v>44943</v>
      </c>
      <c r="B3488" s="295" t="s">
        <v>541</v>
      </c>
      <c r="C3488" s="106">
        <v>6497.1</v>
      </c>
      <c r="D3488" s="203" t="s">
        <v>452</v>
      </c>
      <c r="E3488" s="203" t="s">
        <v>7164</v>
      </c>
      <c r="F3488" t="s">
        <v>7165</v>
      </c>
      <c r="H3488" s="293">
        <v>8</v>
      </c>
      <c r="I3488" s="203">
        <v>231936</v>
      </c>
      <c r="J3488" s="293" t="s">
        <v>455</v>
      </c>
      <c r="K3488" s="203">
        <v>278323.20000000001</v>
      </c>
      <c r="L3488" s="203" t="s">
        <v>459</v>
      </c>
      <c r="M3488" s="203" t="s">
        <v>7116</v>
      </c>
      <c r="N3488" t="s">
        <v>7117</v>
      </c>
    </row>
    <row r="3489" spans="1:14" x14ac:dyDescent="0.2">
      <c r="A3489" s="246">
        <v>44945</v>
      </c>
      <c r="B3489" s="295" t="s">
        <v>541</v>
      </c>
      <c r="C3489" s="106">
        <v>6011.1</v>
      </c>
      <c r="D3489" s="203" t="s">
        <v>452</v>
      </c>
      <c r="E3489" s="203" t="s">
        <v>7159</v>
      </c>
      <c r="F3489" t="s">
        <v>487</v>
      </c>
      <c r="H3489" s="293">
        <v>8</v>
      </c>
      <c r="I3489" s="203">
        <v>157800</v>
      </c>
      <c r="J3489" s="293" t="s">
        <v>455</v>
      </c>
      <c r="K3489" s="203">
        <v>189360</v>
      </c>
      <c r="L3489" s="203" t="s">
        <v>459</v>
      </c>
      <c r="M3489" s="203" t="s">
        <v>7116</v>
      </c>
      <c r="N3489" t="s">
        <v>7117</v>
      </c>
    </row>
    <row r="3490" spans="1:14" x14ac:dyDescent="0.2">
      <c r="A3490" s="246">
        <v>44942</v>
      </c>
      <c r="B3490" s="295" t="s">
        <v>541</v>
      </c>
      <c r="C3490" s="106">
        <v>728.14</v>
      </c>
      <c r="D3490" s="203" t="s">
        <v>452</v>
      </c>
      <c r="E3490" s="203" t="s">
        <v>7166</v>
      </c>
      <c r="F3490" t="s">
        <v>7167</v>
      </c>
      <c r="H3490" s="293">
        <v>8</v>
      </c>
      <c r="I3490" s="203">
        <v>154379</v>
      </c>
      <c r="J3490" s="293" t="s">
        <v>455</v>
      </c>
      <c r="K3490" s="203">
        <v>185254.8</v>
      </c>
      <c r="L3490" s="203" t="s">
        <v>459</v>
      </c>
      <c r="M3490" s="203" t="s">
        <v>7116</v>
      </c>
      <c r="N3490" t="s">
        <v>7117</v>
      </c>
    </row>
    <row r="3491" spans="1:14" x14ac:dyDescent="0.2">
      <c r="A3491" s="246">
        <v>44942</v>
      </c>
      <c r="B3491" s="295" t="s">
        <v>541</v>
      </c>
      <c r="C3491" s="106">
        <v>6062.11</v>
      </c>
      <c r="D3491" s="203" t="s">
        <v>2065</v>
      </c>
      <c r="E3491" s="203" t="s">
        <v>7157</v>
      </c>
      <c r="F3491" t="s">
        <v>7158</v>
      </c>
      <c r="H3491" s="293">
        <v>7</v>
      </c>
      <c r="I3491" s="203">
        <v>122781</v>
      </c>
      <c r="J3491" s="293" t="s">
        <v>455</v>
      </c>
      <c r="K3491" s="203">
        <v>147337.20000000001</v>
      </c>
      <c r="L3491" s="203" t="s">
        <v>459</v>
      </c>
      <c r="M3491" s="203" t="s">
        <v>7116</v>
      </c>
      <c r="N3491" t="s">
        <v>7117</v>
      </c>
    </row>
    <row r="3492" spans="1:14" x14ac:dyDescent="0.2">
      <c r="A3492" s="246">
        <v>44950</v>
      </c>
      <c r="B3492" s="295" t="s">
        <v>541</v>
      </c>
      <c r="C3492" s="106">
        <v>6497.1</v>
      </c>
      <c r="D3492" s="203" t="s">
        <v>452</v>
      </c>
      <c r="E3492" s="203" t="s">
        <v>7162</v>
      </c>
      <c r="F3492" t="s">
        <v>7163</v>
      </c>
      <c r="H3492" s="293">
        <v>8</v>
      </c>
      <c r="I3492" s="203">
        <v>143032</v>
      </c>
      <c r="J3492" s="293" t="s">
        <v>455</v>
      </c>
      <c r="K3492" s="203">
        <v>171638.39999999999</v>
      </c>
      <c r="L3492" s="203" t="s">
        <v>459</v>
      </c>
      <c r="M3492" s="203" t="s">
        <v>7116</v>
      </c>
      <c r="N3492" t="s">
        <v>7117</v>
      </c>
    </row>
    <row r="3493" spans="1:14" x14ac:dyDescent="0.2">
      <c r="A3493" s="246">
        <v>44939</v>
      </c>
      <c r="B3493" s="295" t="s">
        <v>541</v>
      </c>
      <c r="C3493" s="106">
        <v>6062.11</v>
      </c>
      <c r="D3493" s="203" t="s">
        <v>2065</v>
      </c>
      <c r="E3493" s="203" t="s">
        <v>7157</v>
      </c>
      <c r="F3493" t="s">
        <v>7158</v>
      </c>
      <c r="H3493" s="293">
        <v>6</v>
      </c>
      <c r="I3493" s="203">
        <v>122781</v>
      </c>
      <c r="J3493" s="293" t="s">
        <v>455</v>
      </c>
      <c r="K3493" s="203">
        <v>147337.20000000001</v>
      </c>
      <c r="L3493" s="203" t="s">
        <v>459</v>
      </c>
      <c r="M3493" s="203" t="s">
        <v>7116</v>
      </c>
      <c r="N3493" t="s">
        <v>7117</v>
      </c>
    </row>
    <row r="3494" spans="1:14" x14ac:dyDescent="0.2">
      <c r="A3494" s="246">
        <v>44944</v>
      </c>
      <c r="B3494" s="295" t="s">
        <v>541</v>
      </c>
      <c r="C3494" s="106">
        <v>6497.1</v>
      </c>
      <c r="D3494" s="203" t="s">
        <v>452</v>
      </c>
      <c r="E3494" s="203" t="s">
        <v>7164</v>
      </c>
      <c r="F3494" t="s">
        <v>7165</v>
      </c>
      <c r="H3494" s="293">
        <v>8</v>
      </c>
      <c r="I3494" s="203">
        <v>231936</v>
      </c>
      <c r="J3494" s="293" t="s">
        <v>455</v>
      </c>
      <c r="K3494" s="203">
        <v>278323.20000000001</v>
      </c>
      <c r="L3494" s="203" t="s">
        <v>459</v>
      </c>
      <c r="M3494" s="203" t="s">
        <v>7116</v>
      </c>
      <c r="N3494" t="s">
        <v>7117</v>
      </c>
    </row>
    <row r="3495" spans="1:14" x14ac:dyDescent="0.2">
      <c r="A3495" s="246">
        <v>44952</v>
      </c>
      <c r="B3495" s="295" t="s">
        <v>541</v>
      </c>
      <c r="C3495" s="106">
        <v>6648.1</v>
      </c>
      <c r="D3495" s="203" t="s">
        <v>452</v>
      </c>
      <c r="E3495" s="203" t="s">
        <v>7160</v>
      </c>
      <c r="F3495" t="s">
        <v>7161</v>
      </c>
      <c r="H3495" s="293">
        <v>8</v>
      </c>
      <c r="I3495" s="203">
        <v>177941</v>
      </c>
      <c r="J3495" s="293" t="s">
        <v>455</v>
      </c>
      <c r="K3495" s="203">
        <v>213529.2</v>
      </c>
      <c r="L3495" s="203" t="s">
        <v>459</v>
      </c>
      <c r="M3495" s="203" t="s">
        <v>7116</v>
      </c>
      <c r="N3495" t="s">
        <v>7117</v>
      </c>
    </row>
    <row r="3496" spans="1:14" x14ac:dyDescent="0.2">
      <c r="A3496" s="246">
        <v>44943</v>
      </c>
      <c r="B3496" s="295" t="s">
        <v>541</v>
      </c>
      <c r="C3496" s="106">
        <v>728.14</v>
      </c>
      <c r="D3496" s="203" t="s">
        <v>452</v>
      </c>
      <c r="E3496" s="203" t="s">
        <v>7166</v>
      </c>
      <c r="F3496" t="s">
        <v>7167</v>
      </c>
      <c r="H3496" s="293">
        <v>8</v>
      </c>
      <c r="I3496" s="203">
        <v>154379</v>
      </c>
      <c r="J3496" s="293" t="s">
        <v>455</v>
      </c>
      <c r="K3496" s="203">
        <v>185254.8</v>
      </c>
      <c r="L3496" s="203" t="s">
        <v>459</v>
      </c>
      <c r="M3496" s="203" t="s">
        <v>7116</v>
      </c>
      <c r="N3496" t="s">
        <v>7117</v>
      </c>
    </row>
    <row r="3497" spans="1:14" x14ac:dyDescent="0.2">
      <c r="A3497" s="246">
        <v>44943</v>
      </c>
      <c r="B3497" s="295" t="s">
        <v>541</v>
      </c>
      <c r="C3497" s="106">
        <v>6062.11</v>
      </c>
      <c r="D3497" s="203" t="s">
        <v>2065</v>
      </c>
      <c r="E3497" s="203" t="s">
        <v>7157</v>
      </c>
      <c r="F3497" t="s">
        <v>7158</v>
      </c>
      <c r="H3497" s="293">
        <v>8</v>
      </c>
      <c r="I3497" s="203">
        <v>122781</v>
      </c>
      <c r="J3497" s="293" t="s">
        <v>455</v>
      </c>
      <c r="K3497" s="203">
        <v>147337.20000000001</v>
      </c>
      <c r="L3497" s="203" t="s">
        <v>459</v>
      </c>
      <c r="M3497" s="203" t="s">
        <v>7116</v>
      </c>
      <c r="N3497" t="s">
        <v>7117</v>
      </c>
    </row>
    <row r="3498" spans="1:14" x14ac:dyDescent="0.2">
      <c r="A3498" s="246">
        <v>44951</v>
      </c>
      <c r="B3498" s="295" t="s">
        <v>541</v>
      </c>
      <c r="C3498" s="106">
        <v>6497.1</v>
      </c>
      <c r="D3498" s="203" t="s">
        <v>452</v>
      </c>
      <c r="E3498" s="203" t="s">
        <v>7162</v>
      </c>
      <c r="F3498" t="s">
        <v>7163</v>
      </c>
      <c r="H3498" s="293">
        <v>8</v>
      </c>
      <c r="I3498" s="203">
        <v>143032</v>
      </c>
      <c r="J3498" s="293" t="s">
        <v>455</v>
      </c>
      <c r="K3498" s="203">
        <v>171638.39999999999</v>
      </c>
      <c r="L3498" s="203" t="s">
        <v>459</v>
      </c>
      <c r="M3498" s="203" t="s">
        <v>7116</v>
      </c>
      <c r="N3498" t="s">
        <v>7117</v>
      </c>
    </row>
    <row r="3499" spans="1:14" x14ac:dyDescent="0.2">
      <c r="A3499" s="246">
        <v>44946</v>
      </c>
      <c r="B3499" s="295" t="s">
        <v>541</v>
      </c>
      <c r="C3499" s="106">
        <v>6011.1</v>
      </c>
      <c r="D3499" s="203" t="s">
        <v>452</v>
      </c>
      <c r="E3499" s="203" t="s">
        <v>7159</v>
      </c>
      <c r="F3499" t="s">
        <v>487</v>
      </c>
      <c r="H3499" s="293">
        <v>8</v>
      </c>
      <c r="I3499" s="203">
        <v>157800</v>
      </c>
      <c r="J3499" s="293" t="s">
        <v>455</v>
      </c>
      <c r="K3499" s="203">
        <v>189360</v>
      </c>
      <c r="L3499" s="203" t="s">
        <v>459</v>
      </c>
      <c r="M3499" s="203" t="s">
        <v>7116</v>
      </c>
      <c r="N3499" t="s">
        <v>7117</v>
      </c>
    </row>
    <row r="3500" spans="1:14" x14ac:dyDescent="0.2">
      <c r="A3500" s="246">
        <v>44929</v>
      </c>
      <c r="B3500" s="295" t="s">
        <v>541</v>
      </c>
      <c r="C3500" s="106">
        <v>6630.1</v>
      </c>
      <c r="D3500" s="203" t="s">
        <v>452</v>
      </c>
      <c r="E3500" s="203" t="s">
        <v>7157</v>
      </c>
      <c r="F3500" t="s">
        <v>7158</v>
      </c>
      <c r="H3500" s="293">
        <v>8</v>
      </c>
      <c r="I3500" s="203">
        <v>122781</v>
      </c>
      <c r="J3500" s="293" t="s">
        <v>455</v>
      </c>
      <c r="K3500" s="203">
        <v>147337.20000000001</v>
      </c>
      <c r="L3500" s="203" t="s">
        <v>459</v>
      </c>
      <c r="M3500" s="203" t="s">
        <v>7116</v>
      </c>
      <c r="N3500" t="s">
        <v>7117</v>
      </c>
    </row>
    <row r="3501" spans="1:14" x14ac:dyDescent="0.2">
      <c r="A3501" s="246">
        <v>44945</v>
      </c>
      <c r="B3501" s="295" t="s">
        <v>541</v>
      </c>
      <c r="C3501" s="106">
        <v>6497.1</v>
      </c>
      <c r="D3501" s="203" t="s">
        <v>452</v>
      </c>
      <c r="E3501" s="203" t="s">
        <v>7164</v>
      </c>
      <c r="F3501" t="s">
        <v>7165</v>
      </c>
      <c r="H3501" s="293">
        <v>8</v>
      </c>
      <c r="I3501" s="203">
        <v>231936</v>
      </c>
      <c r="J3501" s="293" t="s">
        <v>455</v>
      </c>
      <c r="K3501" s="203">
        <v>278323.20000000001</v>
      </c>
      <c r="L3501" s="203" t="s">
        <v>459</v>
      </c>
      <c r="M3501" s="203" t="s">
        <v>7116</v>
      </c>
      <c r="N3501" t="s">
        <v>7117</v>
      </c>
    </row>
    <row r="3502" spans="1:14" x14ac:dyDescent="0.2">
      <c r="A3502" s="246">
        <v>44932</v>
      </c>
      <c r="B3502" s="295" t="s">
        <v>541</v>
      </c>
      <c r="C3502" s="106">
        <v>6646.1</v>
      </c>
      <c r="D3502" s="203" t="s">
        <v>452</v>
      </c>
      <c r="E3502" s="203" t="s">
        <v>7160</v>
      </c>
      <c r="F3502" t="s">
        <v>7161</v>
      </c>
      <c r="H3502" s="293">
        <v>7</v>
      </c>
      <c r="I3502" s="203">
        <v>177941</v>
      </c>
      <c r="J3502" s="293" t="s">
        <v>455</v>
      </c>
      <c r="K3502" s="203">
        <v>213529.2</v>
      </c>
      <c r="L3502" s="203" t="s">
        <v>459</v>
      </c>
      <c r="M3502" s="203" t="s">
        <v>7116</v>
      </c>
      <c r="N3502" t="s">
        <v>7117</v>
      </c>
    </row>
    <row r="3503" spans="1:14" x14ac:dyDescent="0.2">
      <c r="A3503" s="246">
        <v>44944</v>
      </c>
      <c r="B3503" s="295" t="s">
        <v>541</v>
      </c>
      <c r="C3503" s="106">
        <v>6062.11</v>
      </c>
      <c r="D3503" s="203" t="s">
        <v>2065</v>
      </c>
      <c r="E3503" s="203" t="s">
        <v>7157</v>
      </c>
      <c r="F3503" t="s">
        <v>7158</v>
      </c>
      <c r="H3503" s="293">
        <v>8</v>
      </c>
      <c r="I3503" s="203">
        <v>122781</v>
      </c>
      <c r="J3503" s="293" t="s">
        <v>455</v>
      </c>
      <c r="K3503" s="203">
        <v>147337.20000000001</v>
      </c>
      <c r="L3503" s="203" t="s">
        <v>459</v>
      </c>
      <c r="M3503" s="203" t="s">
        <v>7116</v>
      </c>
      <c r="N3503" t="s">
        <v>7117</v>
      </c>
    </row>
    <row r="3504" spans="1:14" x14ac:dyDescent="0.2">
      <c r="A3504" s="246">
        <v>44953</v>
      </c>
      <c r="B3504" s="295" t="s">
        <v>541</v>
      </c>
      <c r="C3504" s="106">
        <v>6648.1</v>
      </c>
      <c r="D3504" s="203" t="s">
        <v>452</v>
      </c>
      <c r="E3504" s="203" t="s">
        <v>7160</v>
      </c>
      <c r="F3504" t="s">
        <v>7161</v>
      </c>
      <c r="H3504" s="293">
        <v>8</v>
      </c>
      <c r="I3504" s="203">
        <v>177941</v>
      </c>
      <c r="J3504" s="293" t="s">
        <v>455</v>
      </c>
      <c r="K3504" s="203">
        <v>213529.2</v>
      </c>
      <c r="L3504" s="203" t="s">
        <v>459</v>
      </c>
      <c r="M3504" s="203" t="s">
        <v>7116</v>
      </c>
      <c r="N3504" t="s">
        <v>7117</v>
      </c>
    </row>
    <row r="3505" spans="1:14" x14ac:dyDescent="0.2">
      <c r="A3505" s="246">
        <v>44944</v>
      </c>
      <c r="B3505" s="295" t="s">
        <v>541</v>
      </c>
      <c r="C3505" s="106">
        <v>728.14</v>
      </c>
      <c r="D3505" s="203" t="s">
        <v>452</v>
      </c>
      <c r="E3505" s="203" t="s">
        <v>7166</v>
      </c>
      <c r="F3505" t="s">
        <v>7167</v>
      </c>
      <c r="H3505" s="293">
        <v>8</v>
      </c>
      <c r="I3505" s="203">
        <v>154379</v>
      </c>
      <c r="J3505" s="293" t="s">
        <v>455</v>
      </c>
      <c r="K3505" s="203">
        <v>185254.8</v>
      </c>
      <c r="L3505" s="203" t="s">
        <v>459</v>
      </c>
      <c r="M3505" s="203" t="s">
        <v>7116</v>
      </c>
      <c r="N3505" t="s">
        <v>7117</v>
      </c>
    </row>
    <row r="3506" spans="1:14" x14ac:dyDescent="0.2">
      <c r="A3506" s="246">
        <v>44956</v>
      </c>
      <c r="B3506" s="295" t="s">
        <v>541</v>
      </c>
      <c r="C3506" s="106">
        <v>6648.1</v>
      </c>
      <c r="D3506" s="203" t="s">
        <v>452</v>
      </c>
      <c r="E3506" s="203" t="s">
        <v>7168</v>
      </c>
      <c r="F3506" t="s">
        <v>7169</v>
      </c>
      <c r="H3506" s="293">
        <v>4</v>
      </c>
      <c r="I3506" s="203">
        <v>203245</v>
      </c>
      <c r="J3506" s="293" t="s">
        <v>455</v>
      </c>
      <c r="K3506" s="203">
        <v>243894</v>
      </c>
      <c r="L3506" s="203" t="s">
        <v>459</v>
      </c>
      <c r="M3506" s="203" t="s">
        <v>7116</v>
      </c>
      <c r="N3506" t="s">
        <v>7117</v>
      </c>
    </row>
    <row r="3507" spans="1:14" x14ac:dyDescent="0.2">
      <c r="A3507" s="246">
        <v>44952</v>
      </c>
      <c r="B3507" s="295" t="s">
        <v>541</v>
      </c>
      <c r="C3507" s="106">
        <v>6497.1</v>
      </c>
      <c r="D3507" s="203" t="s">
        <v>452</v>
      </c>
      <c r="E3507" s="203" t="s">
        <v>7162</v>
      </c>
      <c r="F3507" t="s">
        <v>7163</v>
      </c>
      <c r="H3507" s="293">
        <v>8</v>
      </c>
      <c r="I3507" s="203">
        <v>143032</v>
      </c>
      <c r="J3507" s="293" t="s">
        <v>455</v>
      </c>
      <c r="K3507" s="203">
        <v>171638.39999999999</v>
      </c>
      <c r="L3507" s="203" t="s">
        <v>459</v>
      </c>
      <c r="M3507" s="203" t="s">
        <v>7116</v>
      </c>
      <c r="N3507" t="s">
        <v>7117</v>
      </c>
    </row>
    <row r="3508" spans="1:14" x14ac:dyDescent="0.2">
      <c r="A3508" s="246">
        <v>44950</v>
      </c>
      <c r="B3508" s="295" t="s">
        <v>541</v>
      </c>
      <c r="C3508" s="106">
        <v>6022.1</v>
      </c>
      <c r="D3508" s="203" t="s">
        <v>452</v>
      </c>
      <c r="E3508" s="203" t="s">
        <v>7170</v>
      </c>
      <c r="F3508" t="s">
        <v>453</v>
      </c>
      <c r="H3508" s="293">
        <v>8</v>
      </c>
      <c r="I3508" s="203">
        <v>165186</v>
      </c>
      <c r="J3508" s="293" t="s">
        <v>455</v>
      </c>
      <c r="K3508" s="203">
        <v>198223.2</v>
      </c>
      <c r="L3508" s="203" t="s">
        <v>459</v>
      </c>
      <c r="M3508" s="203" t="s">
        <v>7116</v>
      </c>
      <c r="N3508" t="s">
        <v>7117</v>
      </c>
    </row>
    <row r="3509" spans="1:14" x14ac:dyDescent="0.2">
      <c r="A3509" s="246">
        <v>44931</v>
      </c>
      <c r="B3509" s="295" t="s">
        <v>541</v>
      </c>
      <c r="C3509" s="106">
        <v>6121.1</v>
      </c>
      <c r="D3509" s="203" t="s">
        <v>452</v>
      </c>
      <c r="E3509" s="203" t="s">
        <v>7159</v>
      </c>
      <c r="F3509" t="s">
        <v>487</v>
      </c>
      <c r="H3509" s="293">
        <v>8</v>
      </c>
      <c r="I3509" s="203">
        <v>157800</v>
      </c>
      <c r="J3509" s="293" t="s">
        <v>455</v>
      </c>
      <c r="K3509" s="203">
        <v>189360</v>
      </c>
      <c r="L3509" s="203" t="s">
        <v>459</v>
      </c>
      <c r="M3509" s="203" t="s">
        <v>7116</v>
      </c>
      <c r="N3509" t="s">
        <v>7117</v>
      </c>
    </row>
    <row r="3510" spans="1:14" x14ac:dyDescent="0.2">
      <c r="A3510" s="246">
        <v>44945</v>
      </c>
      <c r="B3510" s="295" t="s">
        <v>541</v>
      </c>
      <c r="C3510" s="106">
        <v>6062.11</v>
      </c>
      <c r="D3510" s="203" t="s">
        <v>2065</v>
      </c>
      <c r="E3510" s="203" t="s">
        <v>7157</v>
      </c>
      <c r="F3510" t="s">
        <v>7158</v>
      </c>
      <c r="H3510" s="293">
        <v>8</v>
      </c>
      <c r="I3510" s="203">
        <v>122781</v>
      </c>
      <c r="J3510" s="293" t="s">
        <v>455</v>
      </c>
      <c r="K3510" s="203">
        <v>147337.20000000001</v>
      </c>
      <c r="L3510" s="203" t="s">
        <v>459</v>
      </c>
      <c r="M3510" s="203" t="s">
        <v>7116</v>
      </c>
      <c r="N3510" t="s">
        <v>7117</v>
      </c>
    </row>
    <row r="3511" spans="1:14" x14ac:dyDescent="0.2">
      <c r="A3511" s="246">
        <v>44946</v>
      </c>
      <c r="B3511" s="295" t="s">
        <v>541</v>
      </c>
      <c r="C3511" s="106">
        <v>6497.1</v>
      </c>
      <c r="D3511" s="203" t="s">
        <v>452</v>
      </c>
      <c r="E3511" s="203" t="s">
        <v>7164</v>
      </c>
      <c r="F3511" t="s">
        <v>7165</v>
      </c>
      <c r="H3511" s="293">
        <v>8</v>
      </c>
      <c r="I3511" s="203">
        <v>231936</v>
      </c>
      <c r="J3511" s="293" t="s">
        <v>455</v>
      </c>
      <c r="K3511" s="203">
        <v>278323.20000000001</v>
      </c>
      <c r="L3511" s="203" t="s">
        <v>459</v>
      </c>
      <c r="M3511" s="203" t="s">
        <v>7116</v>
      </c>
      <c r="N3511" t="s">
        <v>7117</v>
      </c>
    </row>
    <row r="3512" spans="1:14" x14ac:dyDescent="0.2">
      <c r="A3512" s="246">
        <v>44931</v>
      </c>
      <c r="B3512" s="295" t="s">
        <v>541</v>
      </c>
      <c r="C3512" s="106">
        <v>6630.1</v>
      </c>
      <c r="D3512" s="203" t="s">
        <v>452</v>
      </c>
      <c r="E3512" s="203" t="s">
        <v>7157</v>
      </c>
      <c r="F3512" t="s">
        <v>7158</v>
      </c>
      <c r="H3512" s="293">
        <v>8</v>
      </c>
      <c r="I3512" s="203">
        <v>122781</v>
      </c>
      <c r="J3512" s="293" t="s">
        <v>455</v>
      </c>
      <c r="K3512" s="203">
        <v>147337.20000000001</v>
      </c>
      <c r="L3512" s="203" t="s">
        <v>459</v>
      </c>
      <c r="M3512" s="203" t="s">
        <v>7116</v>
      </c>
      <c r="N3512" t="s">
        <v>7117</v>
      </c>
    </row>
    <row r="3513" spans="1:14" x14ac:dyDescent="0.2">
      <c r="A3513" s="246">
        <v>44945</v>
      </c>
      <c r="B3513" s="295" t="s">
        <v>541</v>
      </c>
      <c r="C3513" s="106">
        <v>728.14</v>
      </c>
      <c r="D3513" s="203" t="s">
        <v>452</v>
      </c>
      <c r="E3513" s="203" t="s">
        <v>7166</v>
      </c>
      <c r="F3513" t="s">
        <v>7167</v>
      </c>
      <c r="H3513" s="293">
        <v>8</v>
      </c>
      <c r="I3513" s="203">
        <v>154379</v>
      </c>
      <c r="J3513" s="293" t="s">
        <v>455</v>
      </c>
      <c r="K3513" s="203">
        <v>185254.8</v>
      </c>
      <c r="L3513" s="203" t="s">
        <v>459</v>
      </c>
      <c r="M3513" s="203" t="s">
        <v>7116</v>
      </c>
      <c r="N3513" t="s">
        <v>7117</v>
      </c>
    </row>
    <row r="3514" spans="1:14" x14ac:dyDescent="0.2">
      <c r="A3514" s="246">
        <v>44957</v>
      </c>
      <c r="B3514" s="295" t="s">
        <v>541</v>
      </c>
      <c r="C3514" s="106">
        <v>6648.1</v>
      </c>
      <c r="D3514" s="203" t="s">
        <v>452</v>
      </c>
      <c r="E3514" s="203" t="s">
        <v>7168</v>
      </c>
      <c r="F3514" t="s">
        <v>7169</v>
      </c>
      <c r="H3514" s="293">
        <v>4</v>
      </c>
      <c r="I3514" s="203">
        <v>203245</v>
      </c>
      <c r="J3514" s="293" t="s">
        <v>455</v>
      </c>
      <c r="K3514" s="203">
        <v>243894</v>
      </c>
      <c r="L3514" s="203" t="s">
        <v>459</v>
      </c>
      <c r="M3514" s="203" t="s">
        <v>7116</v>
      </c>
      <c r="N3514" t="s">
        <v>7117</v>
      </c>
    </row>
    <row r="3515" spans="1:14" x14ac:dyDescent="0.2">
      <c r="A3515" s="246">
        <v>44956</v>
      </c>
      <c r="B3515" s="295" t="s">
        <v>541</v>
      </c>
      <c r="C3515" s="106">
        <v>6648.1</v>
      </c>
      <c r="D3515" s="203" t="s">
        <v>452</v>
      </c>
      <c r="E3515" s="203" t="s">
        <v>7160</v>
      </c>
      <c r="F3515" t="s">
        <v>7161</v>
      </c>
      <c r="H3515" s="293">
        <v>8</v>
      </c>
      <c r="I3515" s="203">
        <v>177941</v>
      </c>
      <c r="J3515" s="293" t="s">
        <v>455</v>
      </c>
      <c r="K3515" s="203">
        <v>213529.2</v>
      </c>
      <c r="L3515" s="203" t="s">
        <v>459</v>
      </c>
      <c r="M3515" s="203" t="s">
        <v>7116</v>
      </c>
      <c r="N3515" t="s">
        <v>7117</v>
      </c>
    </row>
    <row r="3516" spans="1:14" x14ac:dyDescent="0.2">
      <c r="A3516" s="246">
        <v>44956</v>
      </c>
      <c r="B3516" s="295" t="s">
        <v>541</v>
      </c>
      <c r="C3516" s="106">
        <v>6062.11</v>
      </c>
      <c r="D3516" s="203" t="s">
        <v>2065</v>
      </c>
      <c r="E3516" s="203" t="s">
        <v>7168</v>
      </c>
      <c r="F3516" t="s">
        <v>7169</v>
      </c>
      <c r="H3516" s="293">
        <v>2</v>
      </c>
      <c r="I3516" s="203">
        <v>203245</v>
      </c>
      <c r="J3516" s="293" t="s">
        <v>455</v>
      </c>
      <c r="K3516" s="203">
        <v>243894</v>
      </c>
      <c r="L3516" s="203" t="s">
        <v>459</v>
      </c>
      <c r="M3516" s="203" t="s">
        <v>7116</v>
      </c>
      <c r="N3516" t="s">
        <v>7117</v>
      </c>
    </row>
    <row r="3517" spans="1:14" x14ac:dyDescent="0.2">
      <c r="A3517" s="246">
        <v>44951</v>
      </c>
      <c r="B3517" s="295" t="s">
        <v>541</v>
      </c>
      <c r="C3517" s="106">
        <v>6022.1</v>
      </c>
      <c r="D3517" s="203" t="s">
        <v>452</v>
      </c>
      <c r="E3517" s="203" t="s">
        <v>7170</v>
      </c>
      <c r="F3517" t="s">
        <v>453</v>
      </c>
      <c r="H3517" s="293">
        <v>8</v>
      </c>
      <c r="I3517" s="203">
        <v>165186</v>
      </c>
      <c r="J3517" s="293" t="s">
        <v>455</v>
      </c>
      <c r="K3517" s="203">
        <v>198223.2</v>
      </c>
      <c r="L3517" s="203" t="s">
        <v>459</v>
      </c>
      <c r="M3517" s="203" t="s">
        <v>7116</v>
      </c>
      <c r="N3517" t="s">
        <v>7117</v>
      </c>
    </row>
    <row r="3518" spans="1:14" x14ac:dyDescent="0.2">
      <c r="A3518" s="246">
        <v>44950</v>
      </c>
      <c r="B3518" s="295" t="s">
        <v>541</v>
      </c>
      <c r="C3518" s="106">
        <v>6011.1</v>
      </c>
      <c r="D3518" s="203" t="s">
        <v>452</v>
      </c>
      <c r="E3518" s="203" t="s">
        <v>7159</v>
      </c>
      <c r="F3518" t="s">
        <v>487</v>
      </c>
      <c r="H3518" s="293">
        <v>8</v>
      </c>
      <c r="I3518" s="203">
        <v>157800</v>
      </c>
      <c r="J3518" s="293" t="s">
        <v>455</v>
      </c>
      <c r="K3518" s="203">
        <v>189360</v>
      </c>
      <c r="L3518" s="203" t="s">
        <v>459</v>
      </c>
      <c r="M3518" s="203" t="s">
        <v>7116</v>
      </c>
      <c r="N3518" t="s">
        <v>7117</v>
      </c>
    </row>
    <row r="3519" spans="1:14" x14ac:dyDescent="0.2">
      <c r="A3519" s="246">
        <v>44946</v>
      </c>
      <c r="B3519" s="295" t="s">
        <v>541</v>
      </c>
      <c r="C3519" s="106">
        <v>6062.11</v>
      </c>
      <c r="D3519" s="203" t="s">
        <v>2065</v>
      </c>
      <c r="E3519" s="203" t="s">
        <v>7157</v>
      </c>
      <c r="F3519" t="s">
        <v>7158</v>
      </c>
      <c r="H3519" s="293">
        <v>8</v>
      </c>
      <c r="I3519" s="203">
        <v>122781</v>
      </c>
      <c r="J3519" s="293" t="s">
        <v>455</v>
      </c>
      <c r="K3519" s="203">
        <v>147337.20000000001</v>
      </c>
      <c r="L3519" s="203" t="s">
        <v>459</v>
      </c>
      <c r="M3519" s="203" t="s">
        <v>7116</v>
      </c>
      <c r="N3519" t="s">
        <v>7117</v>
      </c>
    </row>
    <row r="3520" spans="1:14" x14ac:dyDescent="0.2">
      <c r="A3520" s="246">
        <v>44932</v>
      </c>
      <c r="B3520" s="295" t="s">
        <v>541</v>
      </c>
      <c r="C3520" s="106">
        <v>6630.1</v>
      </c>
      <c r="D3520" s="203" t="s">
        <v>452</v>
      </c>
      <c r="E3520" s="203" t="s">
        <v>7157</v>
      </c>
      <c r="F3520" t="s">
        <v>7158</v>
      </c>
      <c r="H3520" s="293">
        <v>8</v>
      </c>
      <c r="I3520" s="203">
        <v>122781</v>
      </c>
      <c r="J3520" s="293" t="s">
        <v>455</v>
      </c>
      <c r="K3520" s="203">
        <v>147337.20000000001</v>
      </c>
      <c r="L3520" s="203" t="s">
        <v>459</v>
      </c>
      <c r="M3520" s="203" t="s">
        <v>7116</v>
      </c>
      <c r="N3520" t="s">
        <v>7117</v>
      </c>
    </row>
    <row r="3521" spans="1:14" x14ac:dyDescent="0.2">
      <c r="A3521" s="246">
        <v>44956</v>
      </c>
      <c r="B3521" s="295" t="s">
        <v>541</v>
      </c>
      <c r="C3521" s="106">
        <v>6497.1</v>
      </c>
      <c r="D3521" s="203" t="s">
        <v>452</v>
      </c>
      <c r="E3521" s="203" t="s">
        <v>7164</v>
      </c>
      <c r="F3521" t="s">
        <v>7165</v>
      </c>
      <c r="H3521" s="293">
        <v>8</v>
      </c>
      <c r="I3521" s="203">
        <v>231936</v>
      </c>
      <c r="J3521" s="293" t="s">
        <v>455</v>
      </c>
      <c r="K3521" s="203">
        <v>278323.20000000001</v>
      </c>
      <c r="L3521" s="203" t="s">
        <v>459</v>
      </c>
      <c r="M3521" s="203" t="s">
        <v>7116</v>
      </c>
      <c r="N3521" t="s">
        <v>7117</v>
      </c>
    </row>
    <row r="3522" spans="1:14" x14ac:dyDescent="0.2">
      <c r="A3522" s="246">
        <v>44953</v>
      </c>
      <c r="B3522" s="295" t="s">
        <v>541</v>
      </c>
      <c r="C3522" s="106">
        <v>6497.1</v>
      </c>
      <c r="D3522" s="203" t="s">
        <v>452</v>
      </c>
      <c r="E3522" s="203" t="s">
        <v>7162</v>
      </c>
      <c r="F3522" t="s">
        <v>7163</v>
      </c>
      <c r="H3522" s="293">
        <v>8</v>
      </c>
      <c r="I3522" s="203">
        <v>143032</v>
      </c>
      <c r="J3522" s="293" t="s">
        <v>455</v>
      </c>
      <c r="K3522" s="203">
        <v>171638.39999999999</v>
      </c>
      <c r="L3522" s="203" t="s">
        <v>459</v>
      </c>
      <c r="M3522" s="203" t="s">
        <v>7116</v>
      </c>
      <c r="N3522" t="s">
        <v>7117</v>
      </c>
    </row>
    <row r="3523" spans="1:14" x14ac:dyDescent="0.2">
      <c r="A3523" s="246">
        <v>44957</v>
      </c>
      <c r="B3523" s="295" t="s">
        <v>541</v>
      </c>
      <c r="C3523" s="106">
        <v>6062.11</v>
      </c>
      <c r="D3523" s="203" t="s">
        <v>2065</v>
      </c>
      <c r="E3523" s="203" t="s">
        <v>7168</v>
      </c>
      <c r="F3523" t="s">
        <v>7169</v>
      </c>
      <c r="H3523" s="293">
        <v>4</v>
      </c>
      <c r="I3523" s="203">
        <v>203245</v>
      </c>
      <c r="J3523" s="293" t="s">
        <v>455</v>
      </c>
      <c r="K3523" s="203">
        <v>243894</v>
      </c>
      <c r="L3523" s="203" t="s">
        <v>459</v>
      </c>
      <c r="M3523" s="203" t="s">
        <v>7116</v>
      </c>
      <c r="N3523" t="s">
        <v>7117</v>
      </c>
    </row>
    <row r="3524" spans="1:14" x14ac:dyDescent="0.2">
      <c r="A3524" s="246">
        <v>44946</v>
      </c>
      <c r="B3524" s="295" t="s">
        <v>541</v>
      </c>
      <c r="C3524" s="106">
        <v>728.14</v>
      </c>
      <c r="D3524" s="203" t="s">
        <v>452</v>
      </c>
      <c r="E3524" s="203" t="s">
        <v>7166</v>
      </c>
      <c r="F3524" t="s">
        <v>7167</v>
      </c>
      <c r="H3524" s="293">
        <v>8</v>
      </c>
      <c r="I3524" s="203">
        <v>154379</v>
      </c>
      <c r="J3524" s="293" t="s">
        <v>455</v>
      </c>
      <c r="K3524" s="203">
        <v>185254.8</v>
      </c>
      <c r="L3524" s="203" t="s">
        <v>459</v>
      </c>
      <c r="M3524" s="203" t="s">
        <v>7116</v>
      </c>
      <c r="N3524" t="s">
        <v>7117</v>
      </c>
    </row>
    <row r="3525" spans="1:14" x14ac:dyDescent="0.2">
      <c r="A3525" s="246">
        <v>44950</v>
      </c>
      <c r="B3525" s="295" t="s">
        <v>541</v>
      </c>
      <c r="C3525" s="106">
        <v>6562.1</v>
      </c>
      <c r="D3525" s="203" t="s">
        <v>452</v>
      </c>
      <c r="E3525" s="203" t="s">
        <v>7171</v>
      </c>
      <c r="F3525" t="s">
        <v>7172</v>
      </c>
      <c r="H3525" s="293">
        <v>8</v>
      </c>
      <c r="I3525" s="203">
        <v>215153</v>
      </c>
      <c r="J3525" s="293" t="s">
        <v>455</v>
      </c>
      <c r="K3525" s="203">
        <v>258183.6</v>
      </c>
      <c r="L3525" s="203" t="s">
        <v>459</v>
      </c>
      <c r="M3525" s="203" t="s">
        <v>7116</v>
      </c>
      <c r="N3525" t="s">
        <v>7117</v>
      </c>
    </row>
    <row r="3526" spans="1:14" x14ac:dyDescent="0.2">
      <c r="A3526" s="246">
        <v>44935</v>
      </c>
      <c r="B3526" s="295" t="s">
        <v>541</v>
      </c>
      <c r="C3526" s="106">
        <v>6646.1</v>
      </c>
      <c r="D3526" s="203" t="s">
        <v>452</v>
      </c>
      <c r="E3526" s="203" t="s">
        <v>7160</v>
      </c>
      <c r="F3526" t="s">
        <v>7161</v>
      </c>
      <c r="H3526" s="293">
        <v>8</v>
      </c>
      <c r="I3526" s="203">
        <v>177941</v>
      </c>
      <c r="J3526" s="293" t="s">
        <v>455</v>
      </c>
      <c r="K3526" s="203">
        <v>213529.2</v>
      </c>
      <c r="L3526" s="203" t="s">
        <v>459</v>
      </c>
      <c r="M3526" s="203" t="s">
        <v>7116</v>
      </c>
      <c r="N3526" t="s">
        <v>7117</v>
      </c>
    </row>
    <row r="3527" spans="1:14" x14ac:dyDescent="0.2">
      <c r="A3527" s="246">
        <v>44953</v>
      </c>
      <c r="B3527" s="295" t="s">
        <v>541</v>
      </c>
      <c r="C3527" s="106">
        <v>6022.1</v>
      </c>
      <c r="D3527" s="203" t="s">
        <v>452</v>
      </c>
      <c r="E3527" s="203" t="s">
        <v>7170</v>
      </c>
      <c r="F3527" t="s">
        <v>453</v>
      </c>
      <c r="H3527" s="293">
        <v>8</v>
      </c>
      <c r="I3527" s="203">
        <v>165186</v>
      </c>
      <c r="J3527" s="293" t="s">
        <v>455</v>
      </c>
      <c r="K3527" s="203">
        <v>198223.2</v>
      </c>
      <c r="L3527" s="203" t="s">
        <v>459</v>
      </c>
      <c r="M3527" s="203" t="s">
        <v>7116</v>
      </c>
      <c r="N3527" t="s">
        <v>7117</v>
      </c>
    </row>
    <row r="3528" spans="1:14" x14ac:dyDescent="0.2">
      <c r="A3528" s="246">
        <v>44950</v>
      </c>
      <c r="B3528" s="295" t="s">
        <v>541</v>
      </c>
      <c r="C3528" s="106">
        <v>6497.1</v>
      </c>
      <c r="D3528" s="203" t="s">
        <v>452</v>
      </c>
      <c r="E3528" s="203" t="s">
        <v>7164</v>
      </c>
      <c r="F3528" t="s">
        <v>7165</v>
      </c>
      <c r="H3528" s="293">
        <v>8</v>
      </c>
      <c r="I3528" s="203">
        <v>231936</v>
      </c>
      <c r="J3528" s="293" t="s">
        <v>455</v>
      </c>
      <c r="K3528" s="203">
        <v>278323.20000000001</v>
      </c>
      <c r="L3528" s="203" t="s">
        <v>459</v>
      </c>
      <c r="M3528" s="203" t="s">
        <v>7116</v>
      </c>
      <c r="N3528" t="s">
        <v>7117</v>
      </c>
    </row>
    <row r="3529" spans="1:14" x14ac:dyDescent="0.2">
      <c r="A3529" s="246">
        <v>44956</v>
      </c>
      <c r="B3529" s="295" t="s">
        <v>541</v>
      </c>
      <c r="C3529" s="106">
        <v>6497.1</v>
      </c>
      <c r="D3529" s="203" t="s">
        <v>452</v>
      </c>
      <c r="E3529" s="203" t="s">
        <v>7162</v>
      </c>
      <c r="F3529" t="s">
        <v>7163</v>
      </c>
      <c r="H3529" s="293">
        <v>8</v>
      </c>
      <c r="I3529" s="203">
        <v>143032</v>
      </c>
      <c r="J3529" s="293" t="s">
        <v>455</v>
      </c>
      <c r="K3529" s="203">
        <v>171638.39999999999</v>
      </c>
      <c r="L3529" s="203" t="s">
        <v>459</v>
      </c>
      <c r="M3529" s="203" t="s">
        <v>7116</v>
      </c>
      <c r="N3529" t="s">
        <v>7117</v>
      </c>
    </row>
    <row r="3530" spans="1:14" x14ac:dyDescent="0.2">
      <c r="A3530" s="246">
        <v>44951</v>
      </c>
      <c r="B3530" s="295" t="s">
        <v>541</v>
      </c>
      <c r="C3530" s="106">
        <v>6648.1</v>
      </c>
      <c r="D3530" s="203" t="s">
        <v>452</v>
      </c>
      <c r="E3530" s="203" t="s">
        <v>7168</v>
      </c>
      <c r="F3530" t="s">
        <v>7169</v>
      </c>
      <c r="H3530" s="293">
        <v>4</v>
      </c>
      <c r="I3530" s="203">
        <v>203245</v>
      </c>
      <c r="J3530" s="293" t="s">
        <v>455</v>
      </c>
      <c r="K3530" s="203">
        <v>243894</v>
      </c>
      <c r="L3530" s="203" t="s">
        <v>459</v>
      </c>
      <c r="M3530" s="203" t="s">
        <v>7116</v>
      </c>
      <c r="N3530" t="s">
        <v>7117</v>
      </c>
    </row>
    <row r="3531" spans="1:14" x14ac:dyDescent="0.2">
      <c r="A3531" s="246">
        <v>44951</v>
      </c>
      <c r="B3531" s="295" t="s">
        <v>541</v>
      </c>
      <c r="C3531" s="106">
        <v>6011.1</v>
      </c>
      <c r="D3531" s="203" t="s">
        <v>452</v>
      </c>
      <c r="E3531" s="203" t="s">
        <v>7159</v>
      </c>
      <c r="F3531" t="s">
        <v>487</v>
      </c>
      <c r="H3531" s="293">
        <v>8</v>
      </c>
      <c r="I3531" s="203">
        <v>157800</v>
      </c>
      <c r="J3531" s="293" t="s">
        <v>455</v>
      </c>
      <c r="K3531" s="203">
        <v>189360</v>
      </c>
      <c r="L3531" s="203" t="s">
        <v>459</v>
      </c>
      <c r="M3531" s="203" t="s">
        <v>7116</v>
      </c>
      <c r="N3531" t="s">
        <v>7117</v>
      </c>
    </row>
    <row r="3532" spans="1:14" x14ac:dyDescent="0.2">
      <c r="A3532" s="246">
        <v>44936</v>
      </c>
      <c r="B3532" s="295" t="s">
        <v>541</v>
      </c>
      <c r="C3532" s="106">
        <v>6646.1</v>
      </c>
      <c r="D3532" s="203" t="s">
        <v>452</v>
      </c>
      <c r="E3532" s="203" t="s">
        <v>7160</v>
      </c>
      <c r="F3532" t="s">
        <v>7161</v>
      </c>
      <c r="H3532" s="293">
        <v>7</v>
      </c>
      <c r="I3532" s="203">
        <v>177941</v>
      </c>
      <c r="J3532" s="293" t="s">
        <v>455</v>
      </c>
      <c r="K3532" s="203">
        <v>213529.2</v>
      </c>
      <c r="L3532" s="203" t="s">
        <v>459</v>
      </c>
      <c r="M3532" s="203" t="s">
        <v>7116</v>
      </c>
      <c r="N3532" t="s">
        <v>7117</v>
      </c>
    </row>
    <row r="3533" spans="1:14" x14ac:dyDescent="0.2">
      <c r="A3533" s="246">
        <v>44957</v>
      </c>
      <c r="B3533" s="295" t="s">
        <v>541</v>
      </c>
      <c r="C3533" s="106">
        <v>6648.1</v>
      </c>
      <c r="D3533" s="203" t="s">
        <v>452</v>
      </c>
      <c r="E3533" s="203" t="s">
        <v>7160</v>
      </c>
      <c r="F3533" t="s">
        <v>7161</v>
      </c>
      <c r="H3533" s="293">
        <v>8</v>
      </c>
      <c r="I3533" s="203">
        <v>177941</v>
      </c>
      <c r="J3533" s="293" t="s">
        <v>455</v>
      </c>
      <c r="K3533" s="203">
        <v>213529.2</v>
      </c>
      <c r="L3533" s="203" t="s">
        <v>459</v>
      </c>
      <c r="M3533" s="203" t="s">
        <v>7116</v>
      </c>
      <c r="N3533" t="s">
        <v>7117</v>
      </c>
    </row>
    <row r="3534" spans="1:14" x14ac:dyDescent="0.2">
      <c r="A3534" s="246">
        <v>44950</v>
      </c>
      <c r="B3534" s="295" t="s">
        <v>541</v>
      </c>
      <c r="C3534" s="106">
        <v>728.14</v>
      </c>
      <c r="D3534" s="203" t="s">
        <v>452</v>
      </c>
      <c r="E3534" s="203" t="s">
        <v>7166</v>
      </c>
      <c r="F3534" t="s">
        <v>7167</v>
      </c>
      <c r="H3534" s="293">
        <v>8</v>
      </c>
      <c r="I3534" s="203">
        <v>154379</v>
      </c>
      <c r="J3534" s="293" t="s">
        <v>455</v>
      </c>
      <c r="K3534" s="203">
        <v>185254.8</v>
      </c>
      <c r="L3534" s="203" t="s">
        <v>459</v>
      </c>
      <c r="M3534" s="203" t="s">
        <v>7116</v>
      </c>
      <c r="N3534" t="s">
        <v>7117</v>
      </c>
    </row>
    <row r="3535" spans="1:14" x14ac:dyDescent="0.2">
      <c r="A3535" s="246">
        <v>44951</v>
      </c>
      <c r="B3535" s="295" t="s">
        <v>541</v>
      </c>
      <c r="C3535" s="106">
        <v>6497.1</v>
      </c>
      <c r="D3535" s="203" t="s">
        <v>452</v>
      </c>
      <c r="E3535" s="203" t="s">
        <v>7164</v>
      </c>
      <c r="F3535" t="s">
        <v>7165</v>
      </c>
      <c r="H3535" s="293">
        <v>6</v>
      </c>
      <c r="I3535" s="203">
        <v>231936</v>
      </c>
      <c r="J3535" s="293" t="s">
        <v>455</v>
      </c>
      <c r="K3535" s="203">
        <v>278323.20000000001</v>
      </c>
      <c r="L3535" s="203" t="s">
        <v>459</v>
      </c>
      <c r="M3535" s="203" t="s">
        <v>7116</v>
      </c>
      <c r="N3535" t="s">
        <v>7117</v>
      </c>
    </row>
    <row r="3536" spans="1:14" x14ac:dyDescent="0.2">
      <c r="A3536" s="246">
        <v>44952</v>
      </c>
      <c r="B3536" s="295" t="s">
        <v>541</v>
      </c>
      <c r="C3536" s="106">
        <v>6648.1</v>
      </c>
      <c r="D3536" s="203" t="s">
        <v>452</v>
      </c>
      <c r="E3536" s="203" t="s">
        <v>7168</v>
      </c>
      <c r="F3536" t="s">
        <v>7169</v>
      </c>
      <c r="H3536" s="293">
        <v>8</v>
      </c>
      <c r="I3536" s="203">
        <v>203245</v>
      </c>
      <c r="J3536" s="293" t="s">
        <v>455</v>
      </c>
      <c r="K3536" s="203">
        <v>243894</v>
      </c>
      <c r="L3536" s="203" t="s">
        <v>459</v>
      </c>
      <c r="M3536" s="203" t="s">
        <v>7116</v>
      </c>
      <c r="N3536" t="s">
        <v>7117</v>
      </c>
    </row>
    <row r="3537" spans="1:14" x14ac:dyDescent="0.2">
      <c r="A3537" s="246">
        <v>44957</v>
      </c>
      <c r="B3537" s="295" t="s">
        <v>541</v>
      </c>
      <c r="C3537" s="106">
        <v>6497.1</v>
      </c>
      <c r="D3537" s="203" t="s">
        <v>452</v>
      </c>
      <c r="E3537" s="203" t="s">
        <v>7162</v>
      </c>
      <c r="F3537" t="s">
        <v>7163</v>
      </c>
      <c r="H3537" s="293">
        <v>8</v>
      </c>
      <c r="I3537" s="203">
        <v>143032</v>
      </c>
      <c r="J3537" s="293" t="s">
        <v>455</v>
      </c>
      <c r="K3537" s="203">
        <v>171638.39999999999</v>
      </c>
      <c r="L3537" s="203" t="s">
        <v>459</v>
      </c>
      <c r="M3537" s="203" t="s">
        <v>7116</v>
      </c>
      <c r="N3537" t="s">
        <v>7117</v>
      </c>
    </row>
    <row r="3538" spans="1:14" x14ac:dyDescent="0.2">
      <c r="A3538" s="246">
        <v>44952</v>
      </c>
      <c r="B3538" s="295" t="s">
        <v>541</v>
      </c>
      <c r="C3538" s="106">
        <v>6011.1</v>
      </c>
      <c r="D3538" s="203" t="s">
        <v>452</v>
      </c>
      <c r="E3538" s="203" t="s">
        <v>7159</v>
      </c>
      <c r="F3538" t="s">
        <v>487</v>
      </c>
      <c r="H3538" s="293">
        <v>7</v>
      </c>
      <c r="I3538" s="203">
        <v>157800</v>
      </c>
      <c r="J3538" s="293" t="s">
        <v>455</v>
      </c>
      <c r="K3538" s="203">
        <v>189360</v>
      </c>
      <c r="L3538" s="203" t="s">
        <v>459</v>
      </c>
      <c r="M3538" s="203" t="s">
        <v>7116</v>
      </c>
      <c r="N3538" t="s">
        <v>7117</v>
      </c>
    </row>
    <row r="3539" spans="1:14" x14ac:dyDescent="0.2">
      <c r="A3539" s="246">
        <v>44951</v>
      </c>
      <c r="B3539" s="295" t="s">
        <v>541</v>
      </c>
      <c r="C3539" s="106">
        <v>6562.1</v>
      </c>
      <c r="D3539" s="203" t="s">
        <v>452</v>
      </c>
      <c r="E3539" s="203" t="s">
        <v>7171</v>
      </c>
      <c r="F3539" t="s">
        <v>7172</v>
      </c>
      <c r="H3539" s="293">
        <v>8</v>
      </c>
      <c r="I3539" s="203">
        <v>215153</v>
      </c>
      <c r="J3539" s="293" t="s">
        <v>455</v>
      </c>
      <c r="K3539" s="203">
        <v>258183.6</v>
      </c>
      <c r="L3539" s="203" t="s">
        <v>459</v>
      </c>
      <c r="M3539" s="203" t="s">
        <v>7116</v>
      </c>
      <c r="N3539" t="s">
        <v>7117</v>
      </c>
    </row>
    <row r="3540" spans="1:14" x14ac:dyDescent="0.2">
      <c r="A3540" s="246">
        <v>44937</v>
      </c>
      <c r="B3540" s="295" t="s">
        <v>541</v>
      </c>
      <c r="C3540" s="106">
        <v>6646.1</v>
      </c>
      <c r="D3540" s="203" t="s">
        <v>452</v>
      </c>
      <c r="E3540" s="203" t="s">
        <v>7160</v>
      </c>
      <c r="F3540" t="s">
        <v>7161</v>
      </c>
      <c r="H3540" s="293">
        <v>8</v>
      </c>
      <c r="I3540" s="203">
        <v>177941</v>
      </c>
      <c r="J3540" s="293" t="s">
        <v>455</v>
      </c>
      <c r="K3540" s="203">
        <v>213529.2</v>
      </c>
      <c r="L3540" s="203" t="s">
        <v>459</v>
      </c>
      <c r="M3540" s="203" t="s">
        <v>7116</v>
      </c>
      <c r="N3540" t="s">
        <v>7117</v>
      </c>
    </row>
    <row r="3541" spans="1:14" x14ac:dyDescent="0.2">
      <c r="A3541" s="246">
        <v>44952</v>
      </c>
      <c r="B3541" s="295" t="s">
        <v>541</v>
      </c>
      <c r="C3541" s="106">
        <v>6497.1</v>
      </c>
      <c r="D3541" s="203" t="s">
        <v>452</v>
      </c>
      <c r="E3541" s="203" t="s">
        <v>7164</v>
      </c>
      <c r="F3541" t="s">
        <v>7165</v>
      </c>
      <c r="H3541" s="293">
        <v>8</v>
      </c>
      <c r="I3541" s="203">
        <v>231936</v>
      </c>
      <c r="J3541" s="293" t="s">
        <v>455</v>
      </c>
      <c r="K3541" s="203">
        <v>278323.20000000001</v>
      </c>
      <c r="L3541" s="203" t="s">
        <v>459</v>
      </c>
      <c r="M3541" s="203" t="s">
        <v>7116</v>
      </c>
      <c r="N3541" t="s">
        <v>7117</v>
      </c>
    </row>
    <row r="3542" spans="1:14" x14ac:dyDescent="0.2">
      <c r="A3542" s="246">
        <v>44932</v>
      </c>
      <c r="B3542" s="295" t="s">
        <v>541</v>
      </c>
      <c r="C3542" s="106">
        <v>6121.1</v>
      </c>
      <c r="D3542" s="203" t="s">
        <v>452</v>
      </c>
      <c r="E3542" s="203" t="s">
        <v>7159</v>
      </c>
      <c r="F3542" t="s">
        <v>487</v>
      </c>
      <c r="H3542" s="293">
        <v>8</v>
      </c>
      <c r="I3542" s="203">
        <v>157800</v>
      </c>
      <c r="J3542" s="293" t="s">
        <v>455</v>
      </c>
      <c r="K3542" s="203">
        <v>189360</v>
      </c>
      <c r="L3542" s="203" t="s">
        <v>459</v>
      </c>
      <c r="M3542" s="203" t="s">
        <v>7116</v>
      </c>
      <c r="N3542" t="s">
        <v>7117</v>
      </c>
    </row>
    <row r="3543" spans="1:14" x14ac:dyDescent="0.2">
      <c r="A3543" s="246">
        <v>44951</v>
      </c>
      <c r="B3543" s="295" t="s">
        <v>541</v>
      </c>
      <c r="C3543" s="106">
        <v>728.14</v>
      </c>
      <c r="D3543" s="203" t="s">
        <v>452</v>
      </c>
      <c r="E3543" s="203" t="s">
        <v>7166</v>
      </c>
      <c r="F3543" t="s">
        <v>7167</v>
      </c>
      <c r="H3543" s="293">
        <v>8</v>
      </c>
      <c r="I3543" s="203">
        <v>154379</v>
      </c>
      <c r="J3543" s="293" t="s">
        <v>455</v>
      </c>
      <c r="K3543" s="203">
        <v>185254.8</v>
      </c>
      <c r="L3543" s="203" t="s">
        <v>459</v>
      </c>
      <c r="M3543" s="203" t="s">
        <v>7116</v>
      </c>
      <c r="N3543" t="s">
        <v>7117</v>
      </c>
    </row>
    <row r="3544" spans="1:14" x14ac:dyDescent="0.2">
      <c r="A3544" s="246">
        <v>44938</v>
      </c>
      <c r="B3544" s="295" t="s">
        <v>541</v>
      </c>
      <c r="C3544" s="106">
        <v>6646.1</v>
      </c>
      <c r="D3544" s="203" t="s">
        <v>452</v>
      </c>
      <c r="E3544" s="203" t="s">
        <v>7160</v>
      </c>
      <c r="F3544" t="s">
        <v>7161</v>
      </c>
      <c r="H3544" s="293">
        <v>8</v>
      </c>
      <c r="I3544" s="203">
        <v>177941</v>
      </c>
      <c r="J3544" s="293" t="s">
        <v>455</v>
      </c>
      <c r="K3544" s="203">
        <v>213529.2</v>
      </c>
      <c r="L3544" s="203" t="s">
        <v>459</v>
      </c>
      <c r="M3544" s="203" t="s">
        <v>7116</v>
      </c>
      <c r="N3544" t="s">
        <v>7117</v>
      </c>
    </row>
    <row r="3545" spans="1:14" x14ac:dyDescent="0.2">
      <c r="A3545" s="246">
        <v>44953</v>
      </c>
      <c r="B3545" s="295" t="s">
        <v>541</v>
      </c>
      <c r="C3545" s="106">
        <v>6011.1</v>
      </c>
      <c r="D3545" s="203" t="s">
        <v>452</v>
      </c>
      <c r="E3545" s="203" t="s">
        <v>7159</v>
      </c>
      <c r="F3545" t="s">
        <v>487</v>
      </c>
      <c r="H3545" s="293">
        <v>8</v>
      </c>
      <c r="I3545" s="203">
        <v>157800</v>
      </c>
      <c r="J3545" s="293" t="s">
        <v>455</v>
      </c>
      <c r="K3545" s="203">
        <v>189360</v>
      </c>
      <c r="L3545" s="203" t="s">
        <v>459</v>
      </c>
      <c r="M3545" s="203" t="s">
        <v>7116</v>
      </c>
      <c r="N3545" t="s">
        <v>7117</v>
      </c>
    </row>
    <row r="3546" spans="1:14" x14ac:dyDescent="0.2">
      <c r="A3546" s="246">
        <v>44953</v>
      </c>
      <c r="B3546" s="295" t="s">
        <v>541</v>
      </c>
      <c r="C3546" s="106">
        <v>6497.1</v>
      </c>
      <c r="D3546" s="203" t="s">
        <v>452</v>
      </c>
      <c r="E3546" s="203" t="s">
        <v>7164</v>
      </c>
      <c r="F3546" t="s">
        <v>7165</v>
      </c>
      <c r="H3546" s="293">
        <v>8</v>
      </c>
      <c r="I3546" s="203">
        <v>231936</v>
      </c>
      <c r="J3546" s="293" t="s">
        <v>455</v>
      </c>
      <c r="K3546" s="203">
        <v>278323.20000000001</v>
      </c>
      <c r="L3546" s="203" t="s">
        <v>459</v>
      </c>
      <c r="M3546" s="203" t="s">
        <v>7116</v>
      </c>
      <c r="N3546" t="s">
        <v>7117</v>
      </c>
    </row>
    <row r="3547" spans="1:14" x14ac:dyDescent="0.2">
      <c r="A3547" s="246">
        <v>44952</v>
      </c>
      <c r="B3547" s="295" t="s">
        <v>541</v>
      </c>
      <c r="C3547" s="106">
        <v>728.14</v>
      </c>
      <c r="D3547" s="203" t="s">
        <v>452</v>
      </c>
      <c r="E3547" s="203" t="s">
        <v>7166</v>
      </c>
      <c r="F3547" t="s">
        <v>7167</v>
      </c>
      <c r="H3547" s="293">
        <v>8</v>
      </c>
      <c r="I3547" s="203">
        <v>154379</v>
      </c>
      <c r="J3547" s="293" t="s">
        <v>455</v>
      </c>
      <c r="K3547" s="203">
        <v>185254.8</v>
      </c>
      <c r="L3547" s="203" t="s">
        <v>459</v>
      </c>
      <c r="M3547" s="203" t="s">
        <v>7116</v>
      </c>
      <c r="N3547" t="s">
        <v>7117</v>
      </c>
    </row>
    <row r="3548" spans="1:14" x14ac:dyDescent="0.2">
      <c r="A3548" s="246">
        <v>44953</v>
      </c>
      <c r="B3548" s="295" t="s">
        <v>541</v>
      </c>
      <c r="C3548" s="106">
        <v>6648.1</v>
      </c>
      <c r="D3548" s="203" t="s">
        <v>452</v>
      </c>
      <c r="E3548" s="203" t="s">
        <v>7168</v>
      </c>
      <c r="F3548" t="s">
        <v>7169</v>
      </c>
      <c r="H3548" s="293">
        <v>8</v>
      </c>
      <c r="I3548" s="203">
        <v>203245</v>
      </c>
      <c r="J3548" s="293" t="s">
        <v>455</v>
      </c>
      <c r="K3548" s="203">
        <v>243894</v>
      </c>
      <c r="L3548" s="203" t="s">
        <v>459</v>
      </c>
      <c r="M3548" s="203" t="s">
        <v>7116</v>
      </c>
      <c r="N3548" t="s">
        <v>7117</v>
      </c>
    </row>
    <row r="3549" spans="1:14" x14ac:dyDescent="0.2">
      <c r="A3549" s="246">
        <v>44952</v>
      </c>
      <c r="B3549" s="295" t="s">
        <v>541</v>
      </c>
      <c r="C3549" s="106">
        <v>6562.1</v>
      </c>
      <c r="D3549" s="203" t="s">
        <v>452</v>
      </c>
      <c r="E3549" s="203" t="s">
        <v>7171</v>
      </c>
      <c r="F3549" t="s">
        <v>7172</v>
      </c>
      <c r="H3549" s="293">
        <v>8</v>
      </c>
      <c r="I3549" s="203">
        <v>215153</v>
      </c>
      <c r="J3549" s="293" t="s">
        <v>455</v>
      </c>
      <c r="K3549" s="203">
        <v>258183.6</v>
      </c>
      <c r="L3549" s="203" t="s">
        <v>459</v>
      </c>
      <c r="M3549" s="203" t="s">
        <v>7116</v>
      </c>
      <c r="N3549" t="s">
        <v>7117</v>
      </c>
    </row>
    <row r="3550" spans="1:14" x14ac:dyDescent="0.2">
      <c r="A3550" s="246">
        <v>44942</v>
      </c>
      <c r="B3550" s="295" t="s">
        <v>541</v>
      </c>
      <c r="C3550" s="106">
        <v>6646.1</v>
      </c>
      <c r="D3550" s="203" t="s">
        <v>452</v>
      </c>
      <c r="E3550" s="203" t="s">
        <v>7160</v>
      </c>
      <c r="F3550" t="s">
        <v>7161</v>
      </c>
      <c r="H3550" s="293">
        <v>8</v>
      </c>
      <c r="I3550" s="203">
        <v>177941</v>
      </c>
      <c r="J3550" s="293" t="s">
        <v>455</v>
      </c>
      <c r="K3550" s="203">
        <v>213529.2</v>
      </c>
      <c r="L3550" s="203" t="s">
        <v>459</v>
      </c>
      <c r="M3550" s="203" t="s">
        <v>7116</v>
      </c>
      <c r="N3550" t="s">
        <v>7117</v>
      </c>
    </row>
    <row r="3551" spans="1:14" x14ac:dyDescent="0.2">
      <c r="A3551" s="246">
        <v>44939</v>
      </c>
      <c r="B3551" s="295" t="s">
        <v>541</v>
      </c>
      <c r="C3551" s="106">
        <v>6646.1</v>
      </c>
      <c r="D3551" s="203" t="s">
        <v>452</v>
      </c>
      <c r="E3551" s="203" t="s">
        <v>7160</v>
      </c>
      <c r="F3551" t="s">
        <v>7161</v>
      </c>
      <c r="H3551" s="293">
        <v>8</v>
      </c>
      <c r="I3551" s="203">
        <v>177941</v>
      </c>
      <c r="J3551" s="293" t="s">
        <v>455</v>
      </c>
      <c r="K3551" s="203">
        <v>213529.2</v>
      </c>
      <c r="L3551" s="203" t="s">
        <v>459</v>
      </c>
      <c r="M3551" s="203" t="s">
        <v>7116</v>
      </c>
      <c r="N3551" t="s">
        <v>7117</v>
      </c>
    </row>
    <row r="3552" spans="1:14" x14ac:dyDescent="0.2">
      <c r="A3552" s="246">
        <v>44956</v>
      </c>
      <c r="B3552" s="295" t="s">
        <v>541</v>
      </c>
      <c r="C3552" s="106">
        <v>6011.1</v>
      </c>
      <c r="D3552" s="203" t="s">
        <v>452</v>
      </c>
      <c r="E3552" s="203" t="s">
        <v>7159</v>
      </c>
      <c r="F3552" t="s">
        <v>487</v>
      </c>
      <c r="H3552" s="293">
        <v>8</v>
      </c>
      <c r="I3552" s="203">
        <v>157800</v>
      </c>
      <c r="J3552" s="293" t="s">
        <v>455</v>
      </c>
      <c r="K3552" s="203">
        <v>189360</v>
      </c>
      <c r="L3552" s="203" t="s">
        <v>459</v>
      </c>
      <c r="M3552" s="203" t="s">
        <v>7116</v>
      </c>
      <c r="N3552" t="s">
        <v>7117</v>
      </c>
    </row>
    <row r="3553" spans="1:14" x14ac:dyDescent="0.2">
      <c r="A3553" s="246">
        <v>44950</v>
      </c>
      <c r="B3553" s="295" t="s">
        <v>541</v>
      </c>
      <c r="C3553" s="106">
        <v>6062.11</v>
      </c>
      <c r="D3553" s="203" t="s">
        <v>2065</v>
      </c>
      <c r="E3553" s="203" t="s">
        <v>7168</v>
      </c>
      <c r="F3553" t="s">
        <v>7169</v>
      </c>
      <c r="H3553" s="293">
        <v>8</v>
      </c>
      <c r="I3553" s="203">
        <v>203245</v>
      </c>
      <c r="J3553" s="293" t="s">
        <v>455</v>
      </c>
      <c r="K3553" s="203">
        <v>243894</v>
      </c>
      <c r="L3553" s="203" t="s">
        <v>459</v>
      </c>
      <c r="M3553" s="203" t="s">
        <v>7116</v>
      </c>
      <c r="N3553" t="s">
        <v>7117</v>
      </c>
    </row>
    <row r="3554" spans="1:14" x14ac:dyDescent="0.2">
      <c r="A3554" s="246">
        <v>44953</v>
      </c>
      <c r="B3554" s="295" t="s">
        <v>541</v>
      </c>
      <c r="C3554" s="106">
        <v>6562.1</v>
      </c>
      <c r="D3554" s="203" t="s">
        <v>452</v>
      </c>
      <c r="E3554" s="203" t="s">
        <v>7171</v>
      </c>
      <c r="F3554" t="s">
        <v>7172</v>
      </c>
      <c r="H3554" s="293">
        <v>8</v>
      </c>
      <c r="I3554" s="203">
        <v>215153</v>
      </c>
      <c r="J3554" s="293" t="s">
        <v>455</v>
      </c>
      <c r="K3554" s="203">
        <v>258183.6</v>
      </c>
      <c r="L3554" s="203" t="s">
        <v>459</v>
      </c>
      <c r="M3554" s="203" t="s">
        <v>7116</v>
      </c>
      <c r="N3554" t="s">
        <v>7117</v>
      </c>
    </row>
    <row r="3555" spans="1:14" x14ac:dyDescent="0.2">
      <c r="A3555" s="246">
        <v>44957</v>
      </c>
      <c r="B3555" s="295" t="s">
        <v>541</v>
      </c>
      <c r="C3555" s="106">
        <v>6011.1</v>
      </c>
      <c r="D3555" s="203" t="s">
        <v>452</v>
      </c>
      <c r="E3555" s="203" t="s">
        <v>7159</v>
      </c>
      <c r="F3555" t="s">
        <v>487</v>
      </c>
      <c r="H3555" s="293">
        <v>8</v>
      </c>
      <c r="I3555" s="203">
        <v>157800</v>
      </c>
      <c r="J3555" s="293" t="s">
        <v>455</v>
      </c>
      <c r="K3555" s="203">
        <v>189360</v>
      </c>
      <c r="L3555" s="203" t="s">
        <v>459</v>
      </c>
      <c r="M3555" s="203" t="s">
        <v>7116</v>
      </c>
      <c r="N3555" t="s">
        <v>7117</v>
      </c>
    </row>
    <row r="3556" spans="1:14" x14ac:dyDescent="0.2">
      <c r="A3556" s="246">
        <v>44935</v>
      </c>
      <c r="B3556" s="295" t="s">
        <v>541</v>
      </c>
      <c r="C3556" s="106">
        <v>728.14</v>
      </c>
      <c r="D3556" s="203" t="s">
        <v>452</v>
      </c>
      <c r="E3556" s="203" t="s">
        <v>7166</v>
      </c>
      <c r="F3556" t="s">
        <v>7167</v>
      </c>
      <c r="H3556" s="293">
        <v>8</v>
      </c>
      <c r="I3556" s="203">
        <v>154379</v>
      </c>
      <c r="J3556" s="293" t="s">
        <v>455</v>
      </c>
      <c r="K3556" s="203">
        <v>185254.8</v>
      </c>
      <c r="L3556" s="203" t="s">
        <v>459</v>
      </c>
      <c r="M3556" s="203" t="s">
        <v>7116</v>
      </c>
      <c r="N3556" t="s">
        <v>7117</v>
      </c>
    </row>
    <row r="3557" spans="1:14" x14ac:dyDescent="0.2">
      <c r="A3557" s="246">
        <v>44953</v>
      </c>
      <c r="B3557" s="295" t="s">
        <v>541</v>
      </c>
      <c r="C3557" s="106">
        <v>728.14</v>
      </c>
      <c r="D3557" s="203" t="s">
        <v>452</v>
      </c>
      <c r="E3557" s="203" t="s">
        <v>7166</v>
      </c>
      <c r="F3557" t="s">
        <v>7167</v>
      </c>
      <c r="H3557" s="293">
        <v>8</v>
      </c>
      <c r="I3557" s="203">
        <v>154379</v>
      </c>
      <c r="J3557" s="293" t="s">
        <v>455</v>
      </c>
      <c r="K3557" s="203">
        <v>185254.8</v>
      </c>
      <c r="L3557" s="203" t="s">
        <v>459</v>
      </c>
      <c r="M3557" s="203" t="s">
        <v>7116</v>
      </c>
      <c r="N3557" t="s">
        <v>7117</v>
      </c>
    </row>
    <row r="3558" spans="1:14" x14ac:dyDescent="0.2">
      <c r="A3558" s="246">
        <v>44942</v>
      </c>
      <c r="B3558" s="295" t="s">
        <v>541</v>
      </c>
      <c r="C3558" s="106">
        <v>6497.1</v>
      </c>
      <c r="D3558" s="203" t="s">
        <v>452</v>
      </c>
      <c r="E3558" s="203" t="s">
        <v>7170</v>
      </c>
      <c r="F3558" t="s">
        <v>453</v>
      </c>
      <c r="H3558" s="293">
        <v>8</v>
      </c>
      <c r="I3558" s="203">
        <v>165186</v>
      </c>
      <c r="J3558" s="293" t="s">
        <v>455</v>
      </c>
      <c r="K3558" s="203">
        <v>198223.2</v>
      </c>
      <c r="L3558" s="203" t="s">
        <v>459</v>
      </c>
      <c r="M3558" s="203" t="s">
        <v>7116</v>
      </c>
      <c r="N3558" t="s">
        <v>7117</v>
      </c>
    </row>
    <row r="3559" spans="1:14" x14ac:dyDescent="0.2">
      <c r="A3559" s="246">
        <v>44942</v>
      </c>
      <c r="B3559" s="295" t="s">
        <v>541</v>
      </c>
      <c r="C3559" s="106">
        <v>6062.11</v>
      </c>
      <c r="D3559" s="203" t="s">
        <v>2065</v>
      </c>
      <c r="E3559" s="203" t="s">
        <v>7168</v>
      </c>
      <c r="F3559" t="s">
        <v>7169</v>
      </c>
      <c r="H3559" s="293">
        <v>8</v>
      </c>
      <c r="I3559" s="203">
        <v>203245</v>
      </c>
      <c r="J3559" s="293" t="s">
        <v>455</v>
      </c>
      <c r="K3559" s="203">
        <v>243894</v>
      </c>
      <c r="L3559" s="203" t="s">
        <v>459</v>
      </c>
      <c r="M3559" s="203" t="s">
        <v>7116</v>
      </c>
      <c r="N3559" t="s">
        <v>7117</v>
      </c>
    </row>
    <row r="3560" spans="1:14" x14ac:dyDescent="0.2">
      <c r="A3560" s="246">
        <v>44936</v>
      </c>
      <c r="B3560" s="295" t="s">
        <v>541</v>
      </c>
      <c r="C3560" s="106">
        <v>728.14</v>
      </c>
      <c r="D3560" s="203" t="s">
        <v>452</v>
      </c>
      <c r="E3560" s="203" t="s">
        <v>7166</v>
      </c>
      <c r="F3560" t="s">
        <v>7167</v>
      </c>
      <c r="H3560" s="293">
        <v>8</v>
      </c>
      <c r="I3560" s="203">
        <v>154379</v>
      </c>
      <c r="J3560" s="293" t="s">
        <v>455</v>
      </c>
      <c r="K3560" s="203">
        <v>185254.8</v>
      </c>
      <c r="L3560" s="203" t="s">
        <v>459</v>
      </c>
      <c r="M3560" s="203" t="s">
        <v>7116</v>
      </c>
      <c r="N3560" t="s">
        <v>7117</v>
      </c>
    </row>
    <row r="3561" spans="1:14" x14ac:dyDescent="0.2">
      <c r="A3561" s="246">
        <v>44956</v>
      </c>
      <c r="B3561" s="295" t="s">
        <v>541</v>
      </c>
      <c r="C3561" s="106">
        <v>728.14</v>
      </c>
      <c r="D3561" s="203" t="s">
        <v>452</v>
      </c>
      <c r="E3561" s="203" t="s">
        <v>7166</v>
      </c>
      <c r="F3561" t="s">
        <v>7167</v>
      </c>
      <c r="H3561" s="293">
        <v>8</v>
      </c>
      <c r="I3561" s="203">
        <v>154379</v>
      </c>
      <c r="J3561" s="293" t="s">
        <v>455</v>
      </c>
      <c r="K3561" s="203">
        <v>185254.8</v>
      </c>
      <c r="L3561" s="203" t="s">
        <v>459</v>
      </c>
      <c r="M3561" s="203" t="s">
        <v>7116</v>
      </c>
      <c r="N3561" t="s">
        <v>7117</v>
      </c>
    </row>
    <row r="3562" spans="1:14" x14ac:dyDescent="0.2">
      <c r="A3562" s="246">
        <v>44943</v>
      </c>
      <c r="B3562" s="295" t="s">
        <v>541</v>
      </c>
      <c r="C3562" s="106">
        <v>6497.1</v>
      </c>
      <c r="D3562" s="203" t="s">
        <v>452</v>
      </c>
      <c r="E3562" s="203" t="s">
        <v>7170</v>
      </c>
      <c r="F3562" t="s">
        <v>453</v>
      </c>
      <c r="H3562" s="293">
        <v>8</v>
      </c>
      <c r="I3562" s="203">
        <v>165186</v>
      </c>
      <c r="J3562" s="293" t="s">
        <v>455</v>
      </c>
      <c r="K3562" s="203">
        <v>198223.2</v>
      </c>
      <c r="L3562" s="203" t="s">
        <v>459</v>
      </c>
      <c r="M3562" s="203" t="s">
        <v>7116</v>
      </c>
      <c r="N3562" t="s">
        <v>7117</v>
      </c>
    </row>
    <row r="3563" spans="1:14" x14ac:dyDescent="0.2">
      <c r="A3563" s="246">
        <v>44943</v>
      </c>
      <c r="B3563" s="295" t="s">
        <v>541</v>
      </c>
      <c r="C3563" s="106">
        <v>6062.11</v>
      </c>
      <c r="D3563" s="203" t="s">
        <v>2065</v>
      </c>
      <c r="E3563" s="203" t="s">
        <v>7168</v>
      </c>
      <c r="F3563" t="s">
        <v>7169</v>
      </c>
      <c r="H3563" s="293">
        <v>8</v>
      </c>
      <c r="I3563" s="203">
        <v>203245</v>
      </c>
      <c r="J3563" s="293" t="s">
        <v>455</v>
      </c>
      <c r="K3563" s="203">
        <v>243894</v>
      </c>
      <c r="L3563" s="203" t="s">
        <v>459</v>
      </c>
      <c r="M3563" s="203" t="s">
        <v>7116</v>
      </c>
      <c r="N3563" t="s">
        <v>7117</v>
      </c>
    </row>
    <row r="3564" spans="1:14" x14ac:dyDescent="0.2">
      <c r="A3564" s="246">
        <v>44956</v>
      </c>
      <c r="B3564" s="295" t="s">
        <v>541</v>
      </c>
      <c r="C3564" s="106">
        <v>6562.1</v>
      </c>
      <c r="D3564" s="203" t="s">
        <v>452</v>
      </c>
      <c r="E3564" s="203" t="s">
        <v>7171</v>
      </c>
      <c r="F3564" t="s">
        <v>7172</v>
      </c>
      <c r="H3564" s="293">
        <v>8</v>
      </c>
      <c r="I3564" s="203">
        <v>215153</v>
      </c>
      <c r="J3564" s="293" t="s">
        <v>455</v>
      </c>
      <c r="K3564" s="203">
        <v>258183.6</v>
      </c>
      <c r="L3564" s="203" t="s">
        <v>459</v>
      </c>
      <c r="M3564" s="203" t="s">
        <v>7116</v>
      </c>
      <c r="N3564" t="s">
        <v>7117</v>
      </c>
    </row>
    <row r="3565" spans="1:14" x14ac:dyDescent="0.2">
      <c r="A3565" s="246">
        <v>44957</v>
      </c>
      <c r="B3565" s="295" t="s">
        <v>541</v>
      </c>
      <c r="C3565" s="106">
        <v>728.14</v>
      </c>
      <c r="D3565" s="203" t="s">
        <v>452</v>
      </c>
      <c r="E3565" s="203" t="s">
        <v>7166</v>
      </c>
      <c r="F3565" t="s">
        <v>7167</v>
      </c>
      <c r="H3565" s="293">
        <v>8</v>
      </c>
      <c r="I3565" s="203">
        <v>154379</v>
      </c>
      <c r="J3565" s="293" t="s">
        <v>455</v>
      </c>
      <c r="K3565" s="203">
        <v>185254.8</v>
      </c>
      <c r="L3565" s="203" t="s">
        <v>459</v>
      </c>
      <c r="M3565" s="203" t="s">
        <v>7116</v>
      </c>
      <c r="N3565" t="s">
        <v>7117</v>
      </c>
    </row>
    <row r="3566" spans="1:14" x14ac:dyDescent="0.2">
      <c r="A3566" s="246">
        <v>44944</v>
      </c>
      <c r="B3566" s="295" t="s">
        <v>541</v>
      </c>
      <c r="C3566" s="106">
        <v>6062.11</v>
      </c>
      <c r="D3566" s="203" t="s">
        <v>2065</v>
      </c>
      <c r="E3566" s="203" t="s">
        <v>7168</v>
      </c>
      <c r="F3566" t="s">
        <v>7169</v>
      </c>
      <c r="H3566" s="293">
        <v>6</v>
      </c>
      <c r="I3566" s="203">
        <v>203245</v>
      </c>
      <c r="J3566" s="293" t="s">
        <v>455</v>
      </c>
      <c r="K3566" s="203">
        <v>243894</v>
      </c>
      <c r="L3566" s="203" t="s">
        <v>459</v>
      </c>
      <c r="M3566" s="203" t="s">
        <v>7116</v>
      </c>
      <c r="N3566" t="s">
        <v>7117</v>
      </c>
    </row>
    <row r="3567" spans="1:14" x14ac:dyDescent="0.2">
      <c r="A3567" s="246">
        <v>44944</v>
      </c>
      <c r="B3567" s="295" t="s">
        <v>541</v>
      </c>
      <c r="C3567" s="106">
        <v>6497.1</v>
      </c>
      <c r="D3567" s="203" t="s">
        <v>452</v>
      </c>
      <c r="E3567" s="203" t="s">
        <v>7170</v>
      </c>
      <c r="F3567" t="s">
        <v>453</v>
      </c>
      <c r="H3567" s="293">
        <v>8</v>
      </c>
      <c r="I3567" s="203">
        <v>165186</v>
      </c>
      <c r="J3567" s="293" t="s">
        <v>455</v>
      </c>
      <c r="K3567" s="203">
        <v>198223.2</v>
      </c>
      <c r="L3567" s="203" t="s">
        <v>459</v>
      </c>
      <c r="M3567" s="203" t="s">
        <v>7116</v>
      </c>
      <c r="N3567" t="s">
        <v>7117</v>
      </c>
    </row>
    <row r="3568" spans="1:14" x14ac:dyDescent="0.2">
      <c r="A3568" s="246">
        <v>44937</v>
      </c>
      <c r="B3568" s="295" t="s">
        <v>541</v>
      </c>
      <c r="C3568" s="106">
        <v>728.14</v>
      </c>
      <c r="D3568" s="203" t="s">
        <v>452</v>
      </c>
      <c r="E3568" s="203" t="s">
        <v>7166</v>
      </c>
      <c r="F3568" t="s">
        <v>7167</v>
      </c>
      <c r="H3568" s="293">
        <v>8</v>
      </c>
      <c r="I3568" s="203">
        <v>154379</v>
      </c>
      <c r="J3568" s="293" t="s">
        <v>455</v>
      </c>
      <c r="K3568" s="203">
        <v>185254.8</v>
      </c>
      <c r="L3568" s="203" t="s">
        <v>459</v>
      </c>
      <c r="M3568" s="203" t="s">
        <v>7116</v>
      </c>
      <c r="N3568" t="s">
        <v>7117</v>
      </c>
    </row>
    <row r="3569" spans="1:14" x14ac:dyDescent="0.2">
      <c r="A3569" s="246">
        <v>44945</v>
      </c>
      <c r="B3569" s="295" t="s">
        <v>541</v>
      </c>
      <c r="C3569" s="106">
        <v>6062.11</v>
      </c>
      <c r="D3569" s="203" t="s">
        <v>2065</v>
      </c>
      <c r="E3569" s="203" t="s">
        <v>7168</v>
      </c>
      <c r="F3569" t="s">
        <v>7169</v>
      </c>
      <c r="H3569" s="293">
        <v>6</v>
      </c>
      <c r="I3569" s="203">
        <v>203245</v>
      </c>
      <c r="J3569" s="293" t="s">
        <v>455</v>
      </c>
      <c r="K3569" s="203">
        <v>243894</v>
      </c>
      <c r="L3569" s="203" t="s">
        <v>459</v>
      </c>
      <c r="M3569" s="203" t="s">
        <v>7116</v>
      </c>
      <c r="N3569" t="s">
        <v>7117</v>
      </c>
    </row>
    <row r="3570" spans="1:14" x14ac:dyDescent="0.2">
      <c r="A3570" s="246">
        <v>44935</v>
      </c>
      <c r="B3570" s="295" t="s">
        <v>541</v>
      </c>
      <c r="C3570" s="106">
        <v>6011.1</v>
      </c>
      <c r="D3570" s="203" t="s">
        <v>452</v>
      </c>
      <c r="E3570" s="203" t="s">
        <v>7159</v>
      </c>
      <c r="F3570" t="s">
        <v>487</v>
      </c>
      <c r="H3570" s="293">
        <v>8</v>
      </c>
      <c r="I3570" s="203">
        <v>157800</v>
      </c>
      <c r="J3570" s="293" t="s">
        <v>455</v>
      </c>
      <c r="K3570" s="203">
        <v>189360</v>
      </c>
      <c r="L3570" s="203" t="s">
        <v>459</v>
      </c>
      <c r="M3570" s="203" t="s">
        <v>7116</v>
      </c>
      <c r="N3570" t="s">
        <v>7117</v>
      </c>
    </row>
    <row r="3571" spans="1:14" x14ac:dyDescent="0.2">
      <c r="A3571" s="246">
        <v>44957</v>
      </c>
      <c r="B3571" s="295" t="s">
        <v>541</v>
      </c>
      <c r="C3571" s="106">
        <v>6562.1</v>
      </c>
      <c r="D3571" s="203" t="s">
        <v>452</v>
      </c>
      <c r="E3571" s="203" t="s">
        <v>7171</v>
      </c>
      <c r="F3571" t="s">
        <v>7172</v>
      </c>
      <c r="H3571" s="293">
        <v>8</v>
      </c>
      <c r="I3571" s="203">
        <v>215153</v>
      </c>
      <c r="J3571" s="293" t="s">
        <v>455</v>
      </c>
      <c r="K3571" s="203">
        <v>258183.6</v>
      </c>
      <c r="L3571" s="203" t="s">
        <v>459</v>
      </c>
      <c r="M3571" s="203" t="s">
        <v>7116</v>
      </c>
      <c r="N3571" t="s">
        <v>7117</v>
      </c>
    </row>
    <row r="3572" spans="1:14" x14ac:dyDescent="0.2">
      <c r="A3572" s="246">
        <v>44938</v>
      </c>
      <c r="B3572" s="295" t="s">
        <v>541</v>
      </c>
      <c r="C3572" s="106">
        <v>728.14</v>
      </c>
      <c r="D3572" s="203" t="s">
        <v>452</v>
      </c>
      <c r="E3572" s="203" t="s">
        <v>7166</v>
      </c>
      <c r="F3572" t="s">
        <v>7167</v>
      </c>
      <c r="H3572" s="293">
        <v>7</v>
      </c>
      <c r="I3572" s="203">
        <v>154379</v>
      </c>
      <c r="J3572" s="293" t="s">
        <v>455</v>
      </c>
      <c r="K3572" s="203">
        <v>185254.8</v>
      </c>
      <c r="L3572" s="203" t="s">
        <v>459</v>
      </c>
      <c r="M3572" s="203" t="s">
        <v>7116</v>
      </c>
      <c r="N3572" t="s">
        <v>7117</v>
      </c>
    </row>
    <row r="3573" spans="1:14" x14ac:dyDescent="0.2">
      <c r="A3573" s="246">
        <v>44946</v>
      </c>
      <c r="B3573" s="295" t="s">
        <v>541</v>
      </c>
      <c r="C3573" s="106">
        <v>6062.11</v>
      </c>
      <c r="D3573" s="203" t="s">
        <v>2065</v>
      </c>
      <c r="E3573" s="203" t="s">
        <v>7168</v>
      </c>
      <c r="F3573" t="s">
        <v>7169</v>
      </c>
      <c r="H3573" s="293">
        <v>8</v>
      </c>
      <c r="I3573" s="203">
        <v>203245</v>
      </c>
      <c r="J3573" s="293" t="s">
        <v>455</v>
      </c>
      <c r="K3573" s="203">
        <v>243894</v>
      </c>
      <c r="L3573" s="203" t="s">
        <v>459</v>
      </c>
      <c r="M3573" s="203" t="s">
        <v>7116</v>
      </c>
      <c r="N3573" t="s">
        <v>7117</v>
      </c>
    </row>
    <row r="3574" spans="1:14" x14ac:dyDescent="0.2">
      <c r="A3574" s="246">
        <v>44936</v>
      </c>
      <c r="B3574" s="295" t="s">
        <v>541</v>
      </c>
      <c r="C3574" s="106">
        <v>6011.1</v>
      </c>
      <c r="D3574" s="203" t="s">
        <v>452</v>
      </c>
      <c r="E3574" s="203" t="s">
        <v>7159</v>
      </c>
      <c r="F3574" t="s">
        <v>487</v>
      </c>
      <c r="H3574" s="293">
        <v>8</v>
      </c>
      <c r="I3574" s="203">
        <v>157800</v>
      </c>
      <c r="J3574" s="293" t="s">
        <v>455</v>
      </c>
      <c r="K3574" s="203">
        <v>189360</v>
      </c>
      <c r="L3574" s="203" t="s">
        <v>459</v>
      </c>
      <c r="M3574" s="203" t="s">
        <v>7116</v>
      </c>
      <c r="N3574" t="s">
        <v>7117</v>
      </c>
    </row>
    <row r="3575" spans="1:14" x14ac:dyDescent="0.2">
      <c r="A3575" s="246">
        <v>44945</v>
      </c>
      <c r="B3575" s="295" t="s">
        <v>541</v>
      </c>
      <c r="C3575" s="106">
        <v>6006.1</v>
      </c>
      <c r="D3575" s="203" t="s">
        <v>452</v>
      </c>
      <c r="E3575" s="203" t="s">
        <v>7170</v>
      </c>
      <c r="F3575" t="s">
        <v>453</v>
      </c>
      <c r="H3575" s="293">
        <v>8</v>
      </c>
      <c r="I3575" s="203">
        <v>165186</v>
      </c>
      <c r="J3575" s="293" t="s">
        <v>455</v>
      </c>
      <c r="K3575" s="203">
        <v>198223.2</v>
      </c>
      <c r="L3575" s="203" t="s">
        <v>459</v>
      </c>
      <c r="M3575" s="203" t="s">
        <v>7116</v>
      </c>
      <c r="N3575" t="s">
        <v>7117</v>
      </c>
    </row>
    <row r="3576" spans="1:14" x14ac:dyDescent="0.2">
      <c r="A3576" s="246">
        <v>44939</v>
      </c>
      <c r="B3576" s="295" t="s">
        <v>541</v>
      </c>
      <c r="C3576" s="106">
        <v>728.14</v>
      </c>
      <c r="D3576" s="203" t="s">
        <v>452</v>
      </c>
      <c r="E3576" s="203" t="s">
        <v>7166</v>
      </c>
      <c r="F3576" t="s">
        <v>7167</v>
      </c>
      <c r="H3576" s="293">
        <v>8</v>
      </c>
      <c r="I3576" s="203">
        <v>154379</v>
      </c>
      <c r="J3576" s="293" t="s">
        <v>455</v>
      </c>
      <c r="K3576" s="203">
        <v>185254.8</v>
      </c>
      <c r="L3576" s="203" t="s">
        <v>459</v>
      </c>
      <c r="M3576" s="203" t="s">
        <v>7116</v>
      </c>
      <c r="N3576" t="s">
        <v>7117</v>
      </c>
    </row>
    <row r="3577" spans="1:14" x14ac:dyDescent="0.2">
      <c r="A3577" s="246">
        <v>44937</v>
      </c>
      <c r="B3577" s="295" t="s">
        <v>541</v>
      </c>
      <c r="C3577" s="106">
        <v>6011.1</v>
      </c>
      <c r="D3577" s="203" t="s">
        <v>452</v>
      </c>
      <c r="E3577" s="203" t="s">
        <v>7159</v>
      </c>
      <c r="F3577" t="s">
        <v>487</v>
      </c>
      <c r="H3577" s="293">
        <v>8</v>
      </c>
      <c r="I3577" s="203">
        <v>157800</v>
      </c>
      <c r="J3577" s="293" t="s">
        <v>455</v>
      </c>
      <c r="K3577" s="203">
        <v>189360</v>
      </c>
      <c r="L3577" s="203" t="s">
        <v>459</v>
      </c>
      <c r="M3577" s="203" t="s">
        <v>7116</v>
      </c>
      <c r="N3577" t="s">
        <v>7117</v>
      </c>
    </row>
    <row r="3578" spans="1:14" x14ac:dyDescent="0.2">
      <c r="A3578" s="246">
        <v>44946</v>
      </c>
      <c r="B3578" s="295" t="s">
        <v>541</v>
      </c>
      <c r="C3578" s="106">
        <v>6006.1</v>
      </c>
      <c r="D3578" s="203" t="s">
        <v>452</v>
      </c>
      <c r="E3578" s="203" t="s">
        <v>7170</v>
      </c>
      <c r="F3578" t="s">
        <v>453</v>
      </c>
      <c r="H3578" s="293">
        <v>8</v>
      </c>
      <c r="I3578" s="203">
        <v>165186</v>
      </c>
      <c r="J3578" s="293" t="s">
        <v>455</v>
      </c>
      <c r="K3578" s="203">
        <v>198223.2</v>
      </c>
      <c r="L3578" s="203" t="s">
        <v>459</v>
      </c>
      <c r="M3578" s="203" t="s">
        <v>7116</v>
      </c>
      <c r="N3578" t="s">
        <v>7117</v>
      </c>
    </row>
    <row r="3579" spans="1:14" x14ac:dyDescent="0.2">
      <c r="A3579" s="246">
        <v>44942</v>
      </c>
      <c r="B3579" s="295" t="s">
        <v>541</v>
      </c>
      <c r="C3579" s="106">
        <v>6562.1</v>
      </c>
      <c r="D3579" s="203" t="s">
        <v>452</v>
      </c>
      <c r="E3579" s="203" t="s">
        <v>7171</v>
      </c>
      <c r="F3579" t="s">
        <v>7172</v>
      </c>
      <c r="H3579" s="293">
        <v>8</v>
      </c>
      <c r="I3579" s="203">
        <v>215153</v>
      </c>
      <c r="J3579" s="293" t="s">
        <v>455</v>
      </c>
      <c r="K3579" s="203">
        <v>258183.6</v>
      </c>
      <c r="L3579" s="203" t="s">
        <v>459</v>
      </c>
      <c r="M3579" s="203" t="s">
        <v>7116</v>
      </c>
      <c r="N3579" t="s">
        <v>7117</v>
      </c>
    </row>
    <row r="3580" spans="1:14" x14ac:dyDescent="0.2">
      <c r="A3580" s="246">
        <v>44931</v>
      </c>
      <c r="B3580" s="295" t="s">
        <v>541</v>
      </c>
      <c r="C3580" s="106">
        <v>728.14</v>
      </c>
      <c r="D3580" s="203" t="s">
        <v>452</v>
      </c>
      <c r="E3580" s="203" t="s">
        <v>7166</v>
      </c>
      <c r="F3580" t="s">
        <v>7167</v>
      </c>
      <c r="H3580" s="293">
        <v>8</v>
      </c>
      <c r="I3580" s="203">
        <v>154379</v>
      </c>
      <c r="J3580" s="293" t="s">
        <v>455</v>
      </c>
      <c r="K3580" s="203">
        <v>185254.8</v>
      </c>
      <c r="L3580" s="203" t="s">
        <v>459</v>
      </c>
      <c r="M3580" s="203" t="s">
        <v>7116</v>
      </c>
      <c r="N3580" t="s">
        <v>7117</v>
      </c>
    </row>
    <row r="3581" spans="1:14" x14ac:dyDescent="0.2">
      <c r="A3581" s="246">
        <v>44938</v>
      </c>
      <c r="B3581" s="295" t="s">
        <v>541</v>
      </c>
      <c r="C3581" s="106">
        <v>6011.1</v>
      </c>
      <c r="D3581" s="203" t="s">
        <v>452</v>
      </c>
      <c r="E3581" s="203" t="s">
        <v>7159</v>
      </c>
      <c r="F3581" t="s">
        <v>487</v>
      </c>
      <c r="H3581" s="293">
        <v>8</v>
      </c>
      <c r="I3581" s="203">
        <v>157800</v>
      </c>
      <c r="J3581" s="293" t="s">
        <v>455</v>
      </c>
      <c r="K3581" s="203">
        <v>189360</v>
      </c>
      <c r="L3581" s="203" t="s">
        <v>459</v>
      </c>
      <c r="M3581" s="203" t="s">
        <v>7116</v>
      </c>
      <c r="N3581" t="s">
        <v>7117</v>
      </c>
    </row>
    <row r="3582" spans="1:14" x14ac:dyDescent="0.2">
      <c r="A3582" s="246">
        <v>44952</v>
      </c>
      <c r="B3582" s="295" t="s">
        <v>541</v>
      </c>
      <c r="C3582" s="106">
        <v>6006.1</v>
      </c>
      <c r="D3582" s="203" t="s">
        <v>452</v>
      </c>
      <c r="E3582" s="203" t="s">
        <v>7170</v>
      </c>
      <c r="F3582" t="s">
        <v>453</v>
      </c>
      <c r="H3582" s="293">
        <v>8</v>
      </c>
      <c r="I3582" s="203">
        <v>165186</v>
      </c>
      <c r="J3582" s="293" t="s">
        <v>455</v>
      </c>
      <c r="K3582" s="203">
        <v>198223.2</v>
      </c>
      <c r="L3582" s="203" t="s">
        <v>459</v>
      </c>
      <c r="M3582" s="203" t="s">
        <v>7116</v>
      </c>
      <c r="N3582" t="s">
        <v>7117</v>
      </c>
    </row>
    <row r="3583" spans="1:14" x14ac:dyDescent="0.2">
      <c r="A3583" s="246">
        <v>44939</v>
      </c>
      <c r="B3583" s="295" t="s">
        <v>541</v>
      </c>
      <c r="C3583" s="106">
        <v>6011.1</v>
      </c>
      <c r="D3583" s="203" t="s">
        <v>452</v>
      </c>
      <c r="E3583" s="203" t="s">
        <v>7159</v>
      </c>
      <c r="F3583" t="s">
        <v>487</v>
      </c>
      <c r="H3583" s="293">
        <v>8</v>
      </c>
      <c r="I3583" s="203">
        <v>157800</v>
      </c>
      <c r="J3583" s="293" t="s">
        <v>455</v>
      </c>
      <c r="K3583" s="203">
        <v>189360</v>
      </c>
      <c r="L3583" s="203" t="s">
        <v>459</v>
      </c>
      <c r="M3583" s="203" t="s">
        <v>7116</v>
      </c>
      <c r="N3583" t="s">
        <v>7117</v>
      </c>
    </row>
    <row r="3584" spans="1:14" x14ac:dyDescent="0.2">
      <c r="A3584" s="246">
        <v>44932</v>
      </c>
      <c r="B3584" s="295" t="s">
        <v>541</v>
      </c>
      <c r="C3584" s="106">
        <v>728.14</v>
      </c>
      <c r="D3584" s="203" t="s">
        <v>452</v>
      </c>
      <c r="E3584" s="203" t="s">
        <v>7166</v>
      </c>
      <c r="F3584" t="s">
        <v>7167</v>
      </c>
      <c r="H3584" s="293">
        <v>8</v>
      </c>
      <c r="I3584" s="203">
        <v>154379</v>
      </c>
      <c r="J3584" s="293" t="s">
        <v>455</v>
      </c>
      <c r="K3584" s="203">
        <v>185254.8</v>
      </c>
      <c r="L3584" s="203" t="s">
        <v>459</v>
      </c>
      <c r="M3584" s="203" t="s">
        <v>7116</v>
      </c>
      <c r="N3584" t="s">
        <v>7117</v>
      </c>
    </row>
    <row r="3585" spans="1:14" x14ac:dyDescent="0.2">
      <c r="A3585" s="246">
        <v>44956</v>
      </c>
      <c r="B3585" s="295" t="s">
        <v>541</v>
      </c>
      <c r="C3585" s="106">
        <v>6006.1</v>
      </c>
      <c r="D3585" s="203" t="s">
        <v>452</v>
      </c>
      <c r="E3585" s="203" t="s">
        <v>7170</v>
      </c>
      <c r="F3585" t="s">
        <v>453</v>
      </c>
      <c r="H3585" s="293">
        <v>8</v>
      </c>
      <c r="I3585" s="203">
        <v>165186</v>
      </c>
      <c r="J3585" s="293" t="s">
        <v>455</v>
      </c>
      <c r="K3585" s="203">
        <v>198223.2</v>
      </c>
      <c r="L3585" s="203" t="s">
        <v>459</v>
      </c>
      <c r="M3585" s="203" t="s">
        <v>7116</v>
      </c>
      <c r="N3585" t="s">
        <v>7117</v>
      </c>
    </row>
    <row r="3586" spans="1:14" x14ac:dyDescent="0.2">
      <c r="A3586" s="246">
        <v>44943</v>
      </c>
      <c r="B3586" s="295" t="s">
        <v>541</v>
      </c>
      <c r="C3586" s="106">
        <v>6562.1</v>
      </c>
      <c r="D3586" s="203" t="s">
        <v>452</v>
      </c>
      <c r="E3586" s="203" t="s">
        <v>7171</v>
      </c>
      <c r="F3586" t="s">
        <v>7172</v>
      </c>
      <c r="H3586" s="293">
        <v>8</v>
      </c>
      <c r="I3586" s="203">
        <v>215153</v>
      </c>
      <c r="J3586" s="293" t="s">
        <v>455</v>
      </c>
      <c r="K3586" s="203">
        <v>258183.6</v>
      </c>
      <c r="L3586" s="203" t="s">
        <v>459</v>
      </c>
      <c r="M3586" s="203" t="s">
        <v>7116</v>
      </c>
      <c r="N3586" t="s">
        <v>7117</v>
      </c>
    </row>
    <row r="3587" spans="1:14" x14ac:dyDescent="0.2">
      <c r="A3587" s="246">
        <v>44957</v>
      </c>
      <c r="B3587" s="295" t="s">
        <v>541</v>
      </c>
      <c r="C3587" s="106">
        <v>6006.1</v>
      </c>
      <c r="D3587" s="203" t="s">
        <v>452</v>
      </c>
      <c r="E3587" s="203" t="s">
        <v>7170</v>
      </c>
      <c r="F3587" t="s">
        <v>453</v>
      </c>
      <c r="H3587" s="293">
        <v>8</v>
      </c>
      <c r="I3587" s="203">
        <v>165186</v>
      </c>
      <c r="J3587" s="293" t="s">
        <v>455</v>
      </c>
      <c r="K3587" s="203">
        <v>198223.2</v>
      </c>
      <c r="L3587" s="203" t="s">
        <v>459</v>
      </c>
      <c r="M3587" s="203" t="s">
        <v>7116</v>
      </c>
      <c r="N3587" t="s">
        <v>7117</v>
      </c>
    </row>
    <row r="3588" spans="1:14" x14ac:dyDescent="0.2">
      <c r="A3588" s="246">
        <v>44944</v>
      </c>
      <c r="B3588" s="295" t="s">
        <v>541</v>
      </c>
      <c r="C3588" s="106">
        <v>6562.1</v>
      </c>
      <c r="D3588" s="203" t="s">
        <v>452</v>
      </c>
      <c r="E3588" s="203" t="s">
        <v>7171</v>
      </c>
      <c r="F3588" t="s">
        <v>7172</v>
      </c>
      <c r="H3588" s="293">
        <v>8</v>
      </c>
      <c r="I3588" s="203">
        <v>215153</v>
      </c>
      <c r="J3588" s="293" t="s">
        <v>455</v>
      </c>
      <c r="K3588" s="203">
        <v>258183.6</v>
      </c>
      <c r="L3588" s="203" t="s">
        <v>459</v>
      </c>
      <c r="M3588" s="203" t="s">
        <v>7116</v>
      </c>
      <c r="N3588" t="s">
        <v>7117</v>
      </c>
    </row>
    <row r="3589" spans="1:14" x14ac:dyDescent="0.2">
      <c r="A3589" s="246">
        <v>44945</v>
      </c>
      <c r="B3589" s="295" t="s">
        <v>541</v>
      </c>
      <c r="C3589" s="106">
        <v>6562.1</v>
      </c>
      <c r="D3589" s="203" t="s">
        <v>452</v>
      </c>
      <c r="E3589" s="203" t="s">
        <v>7171</v>
      </c>
      <c r="F3589" t="s">
        <v>7172</v>
      </c>
      <c r="H3589" s="293">
        <v>8</v>
      </c>
      <c r="I3589" s="203">
        <v>215153</v>
      </c>
      <c r="J3589" s="293" t="s">
        <v>455</v>
      </c>
      <c r="K3589" s="203">
        <v>258183.6</v>
      </c>
      <c r="L3589" s="203" t="s">
        <v>459</v>
      </c>
      <c r="M3589" s="203" t="s">
        <v>7116</v>
      </c>
      <c r="N3589" t="s">
        <v>7117</v>
      </c>
    </row>
    <row r="3590" spans="1:14" x14ac:dyDescent="0.2">
      <c r="A3590" s="246">
        <v>44946</v>
      </c>
      <c r="B3590" s="295" t="s">
        <v>541</v>
      </c>
      <c r="C3590" s="106">
        <v>6562.1</v>
      </c>
      <c r="D3590" s="203" t="s">
        <v>452</v>
      </c>
      <c r="E3590" s="203" t="s">
        <v>7171</v>
      </c>
      <c r="F3590" t="s">
        <v>7172</v>
      </c>
      <c r="H3590" s="293">
        <v>8</v>
      </c>
      <c r="I3590" s="203">
        <v>215153</v>
      </c>
      <c r="J3590" s="293" t="s">
        <v>455</v>
      </c>
      <c r="K3590" s="203">
        <v>258183.6</v>
      </c>
      <c r="L3590" s="203" t="s">
        <v>459</v>
      </c>
      <c r="M3590" s="203" t="s">
        <v>7116</v>
      </c>
      <c r="N3590" t="s">
        <v>7117</v>
      </c>
    </row>
    <row r="3591" spans="1:14" x14ac:dyDescent="0.2">
      <c r="A3591" s="246">
        <v>44938</v>
      </c>
      <c r="B3591" s="295" t="s">
        <v>541</v>
      </c>
      <c r="C3591" s="106">
        <v>6006.1</v>
      </c>
      <c r="D3591" s="203" t="s">
        <v>452</v>
      </c>
      <c r="E3591" s="203" t="s">
        <v>7170</v>
      </c>
      <c r="F3591" t="s">
        <v>453</v>
      </c>
      <c r="H3591" s="293">
        <v>8</v>
      </c>
      <c r="I3591" s="203">
        <v>165186</v>
      </c>
      <c r="J3591" s="293" t="s">
        <v>455</v>
      </c>
      <c r="K3591" s="203">
        <v>198223.2</v>
      </c>
      <c r="L3591" s="203" t="s">
        <v>459</v>
      </c>
      <c r="M3591" s="203" t="s">
        <v>7116</v>
      </c>
      <c r="N3591" t="s">
        <v>7117</v>
      </c>
    </row>
    <row r="3592" spans="1:14" x14ac:dyDescent="0.2">
      <c r="A3592" s="246">
        <v>44935</v>
      </c>
      <c r="B3592" s="295" t="s">
        <v>541</v>
      </c>
      <c r="C3592" s="106">
        <v>6121.1</v>
      </c>
      <c r="D3592" s="203" t="s">
        <v>452</v>
      </c>
      <c r="E3592" s="203" t="s">
        <v>7170</v>
      </c>
      <c r="F3592" t="s">
        <v>453</v>
      </c>
      <c r="H3592" s="293">
        <v>8</v>
      </c>
      <c r="I3592" s="203">
        <v>165186</v>
      </c>
      <c r="J3592" s="293" t="s">
        <v>455</v>
      </c>
      <c r="K3592" s="203">
        <v>198223.2</v>
      </c>
      <c r="L3592" s="203" t="s">
        <v>459</v>
      </c>
      <c r="M3592" s="203" t="s">
        <v>7116</v>
      </c>
      <c r="N3592" t="s">
        <v>7117</v>
      </c>
    </row>
    <row r="3593" spans="1:14" x14ac:dyDescent="0.2">
      <c r="A3593" s="246">
        <v>44936</v>
      </c>
      <c r="B3593" s="295" t="s">
        <v>541</v>
      </c>
      <c r="C3593" s="106">
        <v>6121.1</v>
      </c>
      <c r="D3593" s="203" t="s">
        <v>452</v>
      </c>
      <c r="E3593" s="203" t="s">
        <v>7170</v>
      </c>
      <c r="F3593" t="s">
        <v>453</v>
      </c>
      <c r="H3593" s="293">
        <v>8</v>
      </c>
      <c r="I3593" s="203">
        <v>165186</v>
      </c>
      <c r="J3593" s="293" t="s">
        <v>455</v>
      </c>
      <c r="K3593" s="203">
        <v>198223.2</v>
      </c>
      <c r="L3593" s="203" t="s">
        <v>459</v>
      </c>
      <c r="M3593" s="203" t="s">
        <v>7116</v>
      </c>
      <c r="N3593" t="s">
        <v>7117</v>
      </c>
    </row>
    <row r="3594" spans="1:14" x14ac:dyDescent="0.2">
      <c r="A3594" s="246">
        <v>44937</v>
      </c>
      <c r="B3594" s="295" t="s">
        <v>541</v>
      </c>
      <c r="C3594" s="106">
        <v>6121.1</v>
      </c>
      <c r="D3594" s="203" t="s">
        <v>452</v>
      </c>
      <c r="E3594" s="203" t="s">
        <v>7170</v>
      </c>
      <c r="F3594" t="s">
        <v>453</v>
      </c>
      <c r="H3594" s="293">
        <v>8</v>
      </c>
      <c r="I3594" s="203">
        <v>165186</v>
      </c>
      <c r="J3594" s="293" t="s">
        <v>455</v>
      </c>
      <c r="K3594" s="203">
        <v>198223.2</v>
      </c>
      <c r="L3594" s="203" t="s">
        <v>459</v>
      </c>
      <c r="M3594" s="203" t="s">
        <v>7116</v>
      </c>
      <c r="N3594" t="s">
        <v>7117</v>
      </c>
    </row>
    <row r="3595" spans="1:14" x14ac:dyDescent="0.2">
      <c r="A3595" s="246">
        <v>44932</v>
      </c>
      <c r="B3595" s="295" t="s">
        <v>541</v>
      </c>
      <c r="C3595" s="106">
        <v>6011.1</v>
      </c>
      <c r="D3595" s="203" t="s">
        <v>452</v>
      </c>
      <c r="E3595" s="203" t="s">
        <v>7164</v>
      </c>
      <c r="F3595" t="s">
        <v>7165</v>
      </c>
      <c r="H3595" s="293">
        <v>8</v>
      </c>
      <c r="I3595" s="203">
        <v>231936</v>
      </c>
      <c r="J3595" s="293" t="s">
        <v>455</v>
      </c>
      <c r="K3595" s="203">
        <v>278323.20000000001</v>
      </c>
      <c r="L3595" s="203" t="s">
        <v>459</v>
      </c>
      <c r="M3595" s="203" t="s">
        <v>7116</v>
      </c>
      <c r="N3595" t="s">
        <v>7117</v>
      </c>
    </row>
    <row r="3596" spans="1:14" x14ac:dyDescent="0.2">
      <c r="A3596" s="246">
        <v>44935</v>
      </c>
      <c r="B3596" s="295" t="s">
        <v>541</v>
      </c>
      <c r="C3596" s="106">
        <v>6062.11</v>
      </c>
      <c r="D3596" s="203" t="s">
        <v>2065</v>
      </c>
      <c r="E3596" s="203" t="s">
        <v>7168</v>
      </c>
      <c r="F3596" t="s">
        <v>7169</v>
      </c>
      <c r="H3596" s="293">
        <v>6.5</v>
      </c>
      <c r="I3596" s="203">
        <v>203245</v>
      </c>
      <c r="J3596" s="293" t="s">
        <v>455</v>
      </c>
      <c r="K3596" s="203">
        <v>243894</v>
      </c>
      <c r="L3596" s="203" t="s">
        <v>459</v>
      </c>
      <c r="M3596" s="203" t="s">
        <v>7116</v>
      </c>
      <c r="N3596" t="s">
        <v>7117</v>
      </c>
    </row>
    <row r="3597" spans="1:14" x14ac:dyDescent="0.2">
      <c r="A3597" s="246">
        <v>44936</v>
      </c>
      <c r="B3597" s="295" t="s">
        <v>541</v>
      </c>
      <c r="C3597" s="106">
        <v>6062.11</v>
      </c>
      <c r="D3597" s="203" t="s">
        <v>2065</v>
      </c>
      <c r="E3597" s="203" t="s">
        <v>7168</v>
      </c>
      <c r="F3597" t="s">
        <v>7169</v>
      </c>
      <c r="H3597" s="293">
        <v>8</v>
      </c>
      <c r="I3597" s="203">
        <v>203245</v>
      </c>
      <c r="J3597" s="293" t="s">
        <v>455</v>
      </c>
      <c r="K3597" s="203">
        <v>243894</v>
      </c>
      <c r="L3597" s="203" t="s">
        <v>459</v>
      </c>
      <c r="M3597" s="203" t="s">
        <v>7116</v>
      </c>
      <c r="N3597" t="s">
        <v>7117</v>
      </c>
    </row>
    <row r="3598" spans="1:14" x14ac:dyDescent="0.2">
      <c r="A3598" s="246">
        <v>44935</v>
      </c>
      <c r="B3598" s="295" t="s">
        <v>541</v>
      </c>
      <c r="C3598" s="106">
        <v>6497.1</v>
      </c>
      <c r="D3598" s="203" t="s">
        <v>452</v>
      </c>
      <c r="E3598" s="203" t="s">
        <v>7164</v>
      </c>
      <c r="F3598" t="s">
        <v>7165</v>
      </c>
      <c r="H3598" s="293">
        <v>8</v>
      </c>
      <c r="I3598" s="203">
        <v>231936</v>
      </c>
      <c r="J3598" s="293" t="s">
        <v>455</v>
      </c>
      <c r="K3598" s="203">
        <v>278323.20000000001</v>
      </c>
      <c r="L3598" s="203" t="s">
        <v>459</v>
      </c>
      <c r="M3598" s="203" t="s">
        <v>7116</v>
      </c>
      <c r="N3598" t="s">
        <v>7117</v>
      </c>
    </row>
    <row r="3599" spans="1:14" x14ac:dyDescent="0.2">
      <c r="A3599" s="246">
        <v>44937</v>
      </c>
      <c r="B3599" s="295" t="s">
        <v>541</v>
      </c>
      <c r="C3599" s="106">
        <v>6062.11</v>
      </c>
      <c r="D3599" s="203" t="s">
        <v>2065</v>
      </c>
      <c r="E3599" s="203" t="s">
        <v>7168</v>
      </c>
      <c r="F3599" t="s">
        <v>7169</v>
      </c>
      <c r="H3599" s="293">
        <v>8</v>
      </c>
      <c r="I3599" s="203">
        <v>203245</v>
      </c>
      <c r="J3599" s="293" t="s">
        <v>455</v>
      </c>
      <c r="K3599" s="203">
        <v>243894</v>
      </c>
      <c r="L3599" s="203" t="s">
        <v>459</v>
      </c>
      <c r="M3599" s="203" t="s">
        <v>7116</v>
      </c>
      <c r="N3599" t="s">
        <v>7117</v>
      </c>
    </row>
    <row r="3600" spans="1:14" x14ac:dyDescent="0.2">
      <c r="A3600" s="246">
        <v>44936</v>
      </c>
      <c r="B3600" s="295" t="s">
        <v>541</v>
      </c>
      <c r="C3600" s="106">
        <v>6497.1</v>
      </c>
      <c r="D3600" s="203" t="s">
        <v>452</v>
      </c>
      <c r="E3600" s="203" t="s">
        <v>7164</v>
      </c>
      <c r="F3600" t="s">
        <v>7165</v>
      </c>
      <c r="H3600" s="293">
        <v>8</v>
      </c>
      <c r="I3600" s="203">
        <v>231936</v>
      </c>
      <c r="J3600" s="293" t="s">
        <v>455</v>
      </c>
      <c r="K3600" s="203">
        <v>278323.20000000001</v>
      </c>
      <c r="L3600" s="203" t="s">
        <v>459</v>
      </c>
      <c r="M3600" s="203" t="s">
        <v>7116</v>
      </c>
      <c r="N3600" t="s">
        <v>7117</v>
      </c>
    </row>
    <row r="3601" spans="1:14" x14ac:dyDescent="0.2">
      <c r="A3601" s="246">
        <v>44937</v>
      </c>
      <c r="B3601" s="295" t="s">
        <v>541</v>
      </c>
      <c r="C3601" s="106">
        <v>6497.1</v>
      </c>
      <c r="D3601" s="203" t="s">
        <v>452</v>
      </c>
      <c r="E3601" s="203" t="s">
        <v>7164</v>
      </c>
      <c r="F3601" t="s">
        <v>7165</v>
      </c>
      <c r="H3601" s="293">
        <v>8</v>
      </c>
      <c r="I3601" s="203">
        <v>231936</v>
      </c>
      <c r="J3601" s="293" t="s">
        <v>455</v>
      </c>
      <c r="K3601" s="203">
        <v>278323.20000000001</v>
      </c>
      <c r="L3601" s="203" t="s">
        <v>459</v>
      </c>
      <c r="M3601" s="203" t="s">
        <v>7116</v>
      </c>
      <c r="N3601" t="s">
        <v>7117</v>
      </c>
    </row>
    <row r="3602" spans="1:14" x14ac:dyDescent="0.2">
      <c r="A3602" s="246">
        <v>44938</v>
      </c>
      <c r="B3602" s="295" t="s">
        <v>541</v>
      </c>
      <c r="C3602" s="106">
        <v>6062.11</v>
      </c>
      <c r="D3602" s="203" t="s">
        <v>2065</v>
      </c>
      <c r="E3602" s="203" t="s">
        <v>7168</v>
      </c>
      <c r="F3602" t="s">
        <v>7169</v>
      </c>
      <c r="H3602" s="293">
        <v>8</v>
      </c>
      <c r="I3602" s="203">
        <v>203245</v>
      </c>
      <c r="J3602" s="293" t="s">
        <v>455</v>
      </c>
      <c r="K3602" s="203">
        <v>243894</v>
      </c>
      <c r="L3602" s="203" t="s">
        <v>459</v>
      </c>
      <c r="M3602" s="203" t="s">
        <v>7116</v>
      </c>
      <c r="N3602" t="s">
        <v>7117</v>
      </c>
    </row>
    <row r="3603" spans="1:14" x14ac:dyDescent="0.2">
      <c r="A3603" s="246">
        <v>44938</v>
      </c>
      <c r="B3603" s="295" t="s">
        <v>541</v>
      </c>
      <c r="C3603" s="106">
        <v>6497.1</v>
      </c>
      <c r="D3603" s="203" t="s">
        <v>452</v>
      </c>
      <c r="E3603" s="203" t="s">
        <v>7164</v>
      </c>
      <c r="F3603" t="s">
        <v>7165</v>
      </c>
      <c r="H3603" s="293">
        <v>8</v>
      </c>
      <c r="I3603" s="203">
        <v>231936</v>
      </c>
      <c r="J3603" s="293" t="s">
        <v>455</v>
      </c>
      <c r="K3603" s="203">
        <v>278323.20000000001</v>
      </c>
      <c r="L3603" s="203" t="s">
        <v>459</v>
      </c>
      <c r="M3603" s="203" t="s">
        <v>7116</v>
      </c>
      <c r="N3603" t="s">
        <v>7117</v>
      </c>
    </row>
    <row r="3604" spans="1:14" x14ac:dyDescent="0.2">
      <c r="A3604" s="246">
        <v>44939</v>
      </c>
      <c r="B3604" s="295" t="s">
        <v>541</v>
      </c>
      <c r="C3604" s="106">
        <v>6497.1</v>
      </c>
      <c r="D3604" s="203" t="s">
        <v>452</v>
      </c>
      <c r="E3604" s="203" t="s">
        <v>7164</v>
      </c>
      <c r="F3604" t="s">
        <v>7165</v>
      </c>
      <c r="H3604" s="293">
        <v>8</v>
      </c>
      <c r="I3604" s="203">
        <v>231936</v>
      </c>
      <c r="J3604" s="293" t="s">
        <v>455</v>
      </c>
      <c r="K3604" s="203">
        <v>278323.20000000001</v>
      </c>
      <c r="L3604" s="203" t="s">
        <v>459</v>
      </c>
      <c r="M3604" s="203" t="s">
        <v>7116</v>
      </c>
      <c r="N3604" t="s">
        <v>7117</v>
      </c>
    </row>
    <row r="3605" spans="1:14" x14ac:dyDescent="0.2">
      <c r="A3605" s="246">
        <v>44939</v>
      </c>
      <c r="B3605" s="295" t="s">
        <v>541</v>
      </c>
      <c r="C3605" s="106">
        <v>6062.11</v>
      </c>
      <c r="D3605" s="203" t="s">
        <v>2065</v>
      </c>
      <c r="E3605" s="203" t="s">
        <v>7168</v>
      </c>
      <c r="F3605" t="s">
        <v>7169</v>
      </c>
      <c r="H3605" s="293">
        <v>8</v>
      </c>
      <c r="I3605" s="203">
        <v>203245</v>
      </c>
      <c r="J3605" s="293" t="s">
        <v>455</v>
      </c>
      <c r="K3605" s="203">
        <v>243894</v>
      </c>
      <c r="L3605" s="203" t="s">
        <v>459</v>
      </c>
      <c r="M3605" s="203" t="s">
        <v>7116</v>
      </c>
      <c r="N3605" t="s">
        <v>7117</v>
      </c>
    </row>
    <row r="3606" spans="1:14" x14ac:dyDescent="0.2">
      <c r="A3606" s="246">
        <v>44931</v>
      </c>
      <c r="B3606" s="295" t="s">
        <v>541</v>
      </c>
      <c r="C3606" s="106">
        <v>6062.11</v>
      </c>
      <c r="D3606" s="203" t="s">
        <v>2065</v>
      </c>
      <c r="E3606" s="203" t="s">
        <v>7168</v>
      </c>
      <c r="F3606" t="s">
        <v>7169</v>
      </c>
      <c r="H3606" s="293">
        <v>8</v>
      </c>
      <c r="I3606" s="203">
        <v>203245</v>
      </c>
      <c r="J3606" s="293" t="s">
        <v>455</v>
      </c>
      <c r="K3606" s="203">
        <v>243894</v>
      </c>
      <c r="L3606" s="203" t="s">
        <v>459</v>
      </c>
      <c r="M3606" s="203" t="s">
        <v>7116</v>
      </c>
      <c r="N3606" t="s">
        <v>7117</v>
      </c>
    </row>
    <row r="3607" spans="1:14" x14ac:dyDescent="0.2">
      <c r="A3607" s="246">
        <v>44932</v>
      </c>
      <c r="B3607" s="295" t="s">
        <v>541</v>
      </c>
      <c r="C3607" s="106">
        <v>6062.11</v>
      </c>
      <c r="D3607" s="203" t="s">
        <v>2065</v>
      </c>
      <c r="E3607" s="203" t="s">
        <v>7168</v>
      </c>
      <c r="F3607" t="s">
        <v>7169</v>
      </c>
      <c r="H3607" s="293">
        <v>6</v>
      </c>
      <c r="I3607" s="203">
        <v>203245</v>
      </c>
      <c r="J3607" s="293" t="s">
        <v>455</v>
      </c>
      <c r="K3607" s="203">
        <v>243894</v>
      </c>
      <c r="L3607" s="203" t="s">
        <v>459</v>
      </c>
      <c r="M3607" s="203" t="s">
        <v>7116</v>
      </c>
      <c r="N3607" t="s">
        <v>7117</v>
      </c>
    </row>
    <row r="3608" spans="1:14" x14ac:dyDescent="0.2">
      <c r="A3608" s="246">
        <v>44929</v>
      </c>
      <c r="B3608" s="295" t="s">
        <v>541</v>
      </c>
      <c r="C3608" s="106">
        <v>6011.1</v>
      </c>
      <c r="D3608" s="203" t="s">
        <v>452</v>
      </c>
      <c r="E3608" s="203" t="s">
        <v>7162</v>
      </c>
      <c r="F3608" t="s">
        <v>7163</v>
      </c>
      <c r="H3608" s="293">
        <v>8</v>
      </c>
      <c r="I3608" s="203">
        <v>143032</v>
      </c>
      <c r="J3608" s="293" t="s">
        <v>455</v>
      </c>
      <c r="K3608" s="203">
        <v>171638.39999999999</v>
      </c>
      <c r="L3608" s="203" t="s">
        <v>459</v>
      </c>
      <c r="M3608" s="203" t="s">
        <v>7116</v>
      </c>
      <c r="N3608" t="s">
        <v>7117</v>
      </c>
    </row>
    <row r="3609" spans="1:14" x14ac:dyDescent="0.2">
      <c r="A3609" s="246">
        <v>44931</v>
      </c>
      <c r="B3609" s="295" t="s">
        <v>541</v>
      </c>
      <c r="C3609" s="106">
        <v>6011.1</v>
      </c>
      <c r="D3609" s="203" t="s">
        <v>452</v>
      </c>
      <c r="E3609" s="203" t="s">
        <v>7162</v>
      </c>
      <c r="F3609" t="s">
        <v>7163</v>
      </c>
      <c r="H3609" s="293">
        <v>8</v>
      </c>
      <c r="I3609" s="203">
        <v>143032</v>
      </c>
      <c r="J3609" s="293" t="s">
        <v>455</v>
      </c>
      <c r="K3609" s="203">
        <v>171638.39999999999</v>
      </c>
      <c r="L3609" s="203" t="s">
        <v>459</v>
      </c>
      <c r="M3609" s="203" t="s">
        <v>7116</v>
      </c>
      <c r="N3609" t="s">
        <v>7117</v>
      </c>
    </row>
    <row r="3610" spans="1:14" x14ac:dyDescent="0.2">
      <c r="A3610" s="246">
        <v>44932</v>
      </c>
      <c r="B3610" s="295" t="s">
        <v>541</v>
      </c>
      <c r="C3610" s="106">
        <v>6011.1</v>
      </c>
      <c r="D3610" s="203" t="s">
        <v>452</v>
      </c>
      <c r="E3610" s="203" t="s">
        <v>7162</v>
      </c>
      <c r="F3610" t="s">
        <v>7163</v>
      </c>
      <c r="H3610" s="293">
        <v>8</v>
      </c>
      <c r="I3610" s="203">
        <v>143032</v>
      </c>
      <c r="J3610" s="293" t="s">
        <v>455</v>
      </c>
      <c r="K3610" s="203">
        <v>171638.39999999999</v>
      </c>
      <c r="L3610" s="203" t="s">
        <v>459</v>
      </c>
      <c r="M3610" s="203" t="s">
        <v>7116</v>
      </c>
      <c r="N3610" t="s">
        <v>7117</v>
      </c>
    </row>
    <row r="3611" spans="1:14" x14ac:dyDescent="0.2">
      <c r="A3611" s="246">
        <v>44935</v>
      </c>
      <c r="B3611" s="295" t="s">
        <v>541</v>
      </c>
      <c r="C3611" s="106">
        <v>6497.1</v>
      </c>
      <c r="D3611" s="203" t="s">
        <v>452</v>
      </c>
      <c r="E3611" s="203" t="s">
        <v>7162</v>
      </c>
      <c r="F3611" t="s">
        <v>7163</v>
      </c>
      <c r="H3611" s="293">
        <v>8</v>
      </c>
      <c r="I3611" s="203">
        <v>143032</v>
      </c>
      <c r="J3611" s="293" t="s">
        <v>455</v>
      </c>
      <c r="K3611" s="203">
        <v>171638.39999999999</v>
      </c>
      <c r="L3611" s="203" t="s">
        <v>459</v>
      </c>
      <c r="M3611" s="203" t="s">
        <v>7116</v>
      </c>
      <c r="N3611" t="s">
        <v>7117</v>
      </c>
    </row>
    <row r="3612" spans="1:14" x14ac:dyDescent="0.2">
      <c r="A3612" s="246">
        <v>44936</v>
      </c>
      <c r="B3612" s="295" t="s">
        <v>541</v>
      </c>
      <c r="C3612" s="106">
        <v>6497.1</v>
      </c>
      <c r="D3612" s="203" t="s">
        <v>452</v>
      </c>
      <c r="E3612" s="203" t="s">
        <v>7162</v>
      </c>
      <c r="F3612" t="s">
        <v>7163</v>
      </c>
      <c r="H3612" s="293">
        <v>8</v>
      </c>
      <c r="I3612" s="203">
        <v>143032</v>
      </c>
      <c r="J3612" s="293" t="s">
        <v>455</v>
      </c>
      <c r="K3612" s="203">
        <v>171638.39999999999</v>
      </c>
      <c r="L3612" s="203" t="s">
        <v>459</v>
      </c>
      <c r="M3612" s="203" t="s">
        <v>7116</v>
      </c>
      <c r="N3612" t="s">
        <v>7117</v>
      </c>
    </row>
    <row r="3613" spans="1:14" x14ac:dyDescent="0.2">
      <c r="A3613" s="246">
        <v>44937</v>
      </c>
      <c r="B3613" s="295" t="s">
        <v>541</v>
      </c>
      <c r="C3613" s="106">
        <v>6497.1</v>
      </c>
      <c r="D3613" s="203" t="s">
        <v>452</v>
      </c>
      <c r="E3613" s="203" t="s">
        <v>7162</v>
      </c>
      <c r="F3613" t="s">
        <v>7163</v>
      </c>
      <c r="H3613" s="293">
        <v>8</v>
      </c>
      <c r="I3613" s="203">
        <v>143032</v>
      </c>
      <c r="J3613" s="293" t="s">
        <v>455</v>
      </c>
      <c r="K3613" s="203">
        <v>171638.39999999999</v>
      </c>
      <c r="L3613" s="203" t="s">
        <v>459</v>
      </c>
      <c r="M3613" s="203" t="s">
        <v>7116</v>
      </c>
      <c r="N3613" t="s">
        <v>7117</v>
      </c>
    </row>
    <row r="3614" spans="1:14" x14ac:dyDescent="0.2">
      <c r="A3614" s="246">
        <v>44938</v>
      </c>
      <c r="B3614" s="295" t="s">
        <v>541</v>
      </c>
      <c r="C3614" s="106">
        <v>6497.1</v>
      </c>
      <c r="D3614" s="203" t="s">
        <v>452</v>
      </c>
      <c r="E3614" s="203" t="s">
        <v>7162</v>
      </c>
      <c r="F3614" t="s">
        <v>7163</v>
      </c>
      <c r="H3614" s="293">
        <v>8</v>
      </c>
      <c r="I3614" s="203">
        <v>143032</v>
      </c>
      <c r="J3614" s="293" t="s">
        <v>455</v>
      </c>
      <c r="K3614" s="203">
        <v>171638.39999999999</v>
      </c>
      <c r="L3614" s="203" t="s">
        <v>459</v>
      </c>
      <c r="M3614" s="203" t="s">
        <v>7116</v>
      </c>
      <c r="N3614" t="s">
        <v>7117</v>
      </c>
    </row>
    <row r="3615" spans="1:14" x14ac:dyDescent="0.2">
      <c r="A3615" s="246">
        <v>44939</v>
      </c>
      <c r="B3615" s="295" t="s">
        <v>541</v>
      </c>
      <c r="C3615" s="106">
        <v>6497.1</v>
      </c>
      <c r="D3615" s="203" t="s">
        <v>452</v>
      </c>
      <c r="E3615" s="203" t="s">
        <v>7162</v>
      </c>
      <c r="F3615" t="s">
        <v>7163</v>
      </c>
      <c r="H3615" s="293">
        <v>8</v>
      </c>
      <c r="I3615" s="203">
        <v>143032</v>
      </c>
      <c r="J3615" s="293" t="s">
        <v>455</v>
      </c>
      <c r="K3615" s="203">
        <v>171638.39999999999</v>
      </c>
      <c r="L3615" s="203" t="s">
        <v>459</v>
      </c>
      <c r="M3615" s="203" t="s">
        <v>7116</v>
      </c>
      <c r="N3615" t="s">
        <v>7117</v>
      </c>
    </row>
    <row r="3616" spans="1:14" x14ac:dyDescent="0.2">
      <c r="A3616" s="246">
        <v>44945</v>
      </c>
      <c r="B3616" s="295" t="s">
        <v>541</v>
      </c>
      <c r="C3616" s="106">
        <v>502.14</v>
      </c>
      <c r="D3616" s="203" t="s">
        <v>452</v>
      </c>
      <c r="E3616" s="203" t="s">
        <v>7173</v>
      </c>
      <c r="F3616" t="s">
        <v>7174</v>
      </c>
      <c r="H3616" s="293">
        <v>4</v>
      </c>
      <c r="I3616" s="203">
        <v>204879</v>
      </c>
      <c r="J3616" s="293" t="s">
        <v>455</v>
      </c>
      <c r="K3616" s="203">
        <v>245854.8</v>
      </c>
      <c r="L3616" s="203" t="s">
        <v>459</v>
      </c>
      <c r="M3616" s="203" t="s">
        <v>7116</v>
      </c>
      <c r="N3616" t="s">
        <v>7117</v>
      </c>
    </row>
    <row r="3617" spans="1:14" x14ac:dyDescent="0.2">
      <c r="A3617" s="246">
        <v>44937</v>
      </c>
      <c r="B3617" s="295" t="s">
        <v>541</v>
      </c>
      <c r="C3617" s="106">
        <v>6562.1</v>
      </c>
      <c r="D3617" s="203" t="s">
        <v>452</v>
      </c>
      <c r="E3617" s="203" t="s">
        <v>7171</v>
      </c>
      <c r="F3617" t="s">
        <v>7172</v>
      </c>
      <c r="H3617" s="293">
        <v>8</v>
      </c>
      <c r="I3617" s="203">
        <v>215153</v>
      </c>
      <c r="J3617" s="293" t="s">
        <v>455</v>
      </c>
      <c r="K3617" s="203">
        <v>258183.6</v>
      </c>
      <c r="L3617" s="203" t="s">
        <v>459</v>
      </c>
      <c r="M3617" s="203" t="s">
        <v>7116</v>
      </c>
      <c r="N3617" t="s">
        <v>7117</v>
      </c>
    </row>
    <row r="3618" spans="1:14" x14ac:dyDescent="0.2">
      <c r="A3618" s="246">
        <v>44932</v>
      </c>
      <c r="B3618" s="295" t="s">
        <v>541</v>
      </c>
      <c r="C3618" s="106">
        <v>6377.1</v>
      </c>
      <c r="D3618" s="203" t="s">
        <v>452</v>
      </c>
      <c r="E3618" s="203" t="s">
        <v>7173</v>
      </c>
      <c r="F3618" t="s">
        <v>7174</v>
      </c>
      <c r="H3618" s="293">
        <v>8</v>
      </c>
      <c r="I3618" s="203">
        <v>204879</v>
      </c>
      <c r="J3618" s="293" t="s">
        <v>455</v>
      </c>
      <c r="K3618" s="203">
        <v>245854.8</v>
      </c>
      <c r="L3618" s="203" t="s">
        <v>459</v>
      </c>
      <c r="M3618" s="203" t="s">
        <v>7116</v>
      </c>
      <c r="N3618" t="s">
        <v>7117</v>
      </c>
    </row>
    <row r="3619" spans="1:14" x14ac:dyDescent="0.2">
      <c r="A3619" s="246">
        <v>44942</v>
      </c>
      <c r="B3619" s="295" t="s">
        <v>541</v>
      </c>
      <c r="C3619" s="106">
        <v>6377.1</v>
      </c>
      <c r="D3619" s="203" t="s">
        <v>452</v>
      </c>
      <c r="E3619" s="203" t="s">
        <v>7175</v>
      </c>
      <c r="F3619" t="s">
        <v>7176</v>
      </c>
      <c r="H3619" s="293">
        <v>8</v>
      </c>
      <c r="I3619" s="203">
        <v>133250</v>
      </c>
      <c r="J3619" s="293" t="s">
        <v>455</v>
      </c>
      <c r="K3619" s="203">
        <v>159900</v>
      </c>
      <c r="L3619" s="203" t="s">
        <v>459</v>
      </c>
      <c r="M3619" s="203" t="s">
        <v>7116</v>
      </c>
      <c r="N3619" t="s">
        <v>7117</v>
      </c>
    </row>
    <row r="3620" spans="1:14" x14ac:dyDescent="0.2">
      <c r="A3620" s="246">
        <v>44946</v>
      </c>
      <c r="B3620" s="295" t="s">
        <v>541</v>
      </c>
      <c r="C3620" s="106">
        <v>502.14</v>
      </c>
      <c r="D3620" s="203" t="s">
        <v>452</v>
      </c>
      <c r="E3620" s="203" t="s">
        <v>7173</v>
      </c>
      <c r="F3620" t="s">
        <v>7174</v>
      </c>
      <c r="H3620" s="293">
        <v>8</v>
      </c>
      <c r="I3620" s="203">
        <v>204879</v>
      </c>
      <c r="J3620" s="293" t="s">
        <v>455</v>
      </c>
      <c r="K3620" s="203">
        <v>245854.8</v>
      </c>
      <c r="L3620" s="203" t="s">
        <v>459</v>
      </c>
      <c r="M3620" s="203" t="s">
        <v>7116</v>
      </c>
      <c r="N3620" t="s">
        <v>7117</v>
      </c>
    </row>
    <row r="3621" spans="1:14" x14ac:dyDescent="0.2">
      <c r="A3621" s="246">
        <v>44935</v>
      </c>
      <c r="B3621" s="295" t="s">
        <v>541</v>
      </c>
      <c r="C3621" s="106">
        <v>6377.1</v>
      </c>
      <c r="D3621" s="203" t="s">
        <v>452</v>
      </c>
      <c r="E3621" s="203" t="s">
        <v>7175</v>
      </c>
      <c r="F3621" t="s">
        <v>7176</v>
      </c>
      <c r="H3621" s="293">
        <v>8</v>
      </c>
      <c r="I3621" s="203">
        <v>133250</v>
      </c>
      <c r="J3621" s="293" t="s">
        <v>455</v>
      </c>
      <c r="K3621" s="203">
        <v>159900</v>
      </c>
      <c r="L3621" s="203" t="s">
        <v>459</v>
      </c>
      <c r="M3621" s="203" t="s">
        <v>7116</v>
      </c>
      <c r="N3621" t="s">
        <v>7117</v>
      </c>
    </row>
    <row r="3622" spans="1:14" x14ac:dyDescent="0.2">
      <c r="A3622" s="246">
        <v>44935</v>
      </c>
      <c r="B3622" s="295" t="s">
        <v>541</v>
      </c>
      <c r="C3622" s="106">
        <v>6377.1</v>
      </c>
      <c r="D3622" s="203" t="s">
        <v>452</v>
      </c>
      <c r="E3622" s="203" t="s">
        <v>7177</v>
      </c>
      <c r="F3622" t="s">
        <v>7178</v>
      </c>
      <c r="H3622" s="293">
        <v>4</v>
      </c>
      <c r="I3622" s="203">
        <v>282497</v>
      </c>
      <c r="J3622" s="293" t="s">
        <v>455</v>
      </c>
      <c r="K3622" s="203">
        <v>338996.4</v>
      </c>
      <c r="L3622" s="203" t="s">
        <v>459</v>
      </c>
      <c r="M3622" s="203" t="s">
        <v>7116</v>
      </c>
      <c r="N3622" t="s">
        <v>7117</v>
      </c>
    </row>
    <row r="3623" spans="1:14" x14ac:dyDescent="0.2">
      <c r="A3623" s="246">
        <v>44935</v>
      </c>
      <c r="B3623" s="295" t="s">
        <v>541</v>
      </c>
      <c r="C3623" s="106">
        <v>6377.1</v>
      </c>
      <c r="D3623" s="203" t="s">
        <v>452</v>
      </c>
      <c r="E3623" s="203" t="s">
        <v>7173</v>
      </c>
      <c r="F3623" t="s">
        <v>7174</v>
      </c>
      <c r="H3623" s="293">
        <v>8</v>
      </c>
      <c r="I3623" s="203">
        <v>204879</v>
      </c>
      <c r="J3623" s="293" t="s">
        <v>455</v>
      </c>
      <c r="K3623" s="203">
        <v>245854.8</v>
      </c>
      <c r="L3623" s="203" t="s">
        <v>459</v>
      </c>
      <c r="M3623" s="203" t="s">
        <v>7116</v>
      </c>
      <c r="N3623" t="s">
        <v>7117</v>
      </c>
    </row>
    <row r="3624" spans="1:14" x14ac:dyDescent="0.2">
      <c r="A3624" s="246">
        <v>44938</v>
      </c>
      <c r="B3624" s="295" t="s">
        <v>541</v>
      </c>
      <c r="C3624" s="106">
        <v>6562.1</v>
      </c>
      <c r="D3624" s="203" t="s">
        <v>452</v>
      </c>
      <c r="E3624" s="203" t="s">
        <v>7171</v>
      </c>
      <c r="F3624" t="s">
        <v>7172</v>
      </c>
      <c r="H3624" s="293">
        <v>8</v>
      </c>
      <c r="I3624" s="203">
        <v>215153</v>
      </c>
      <c r="J3624" s="293" t="s">
        <v>455</v>
      </c>
      <c r="K3624" s="203">
        <v>258183.6</v>
      </c>
      <c r="L3624" s="203" t="s">
        <v>459</v>
      </c>
      <c r="M3624" s="203" t="s">
        <v>7116</v>
      </c>
      <c r="N3624" t="s">
        <v>7117</v>
      </c>
    </row>
    <row r="3625" spans="1:14" x14ac:dyDescent="0.2">
      <c r="A3625" s="246">
        <v>44952</v>
      </c>
      <c r="B3625" s="295" t="s">
        <v>541</v>
      </c>
      <c r="C3625" s="106">
        <v>6562.1</v>
      </c>
      <c r="D3625" s="203" t="s">
        <v>452</v>
      </c>
      <c r="E3625" s="203" t="s">
        <v>7173</v>
      </c>
      <c r="F3625" t="s">
        <v>7174</v>
      </c>
      <c r="H3625" s="293">
        <v>8</v>
      </c>
      <c r="I3625" s="203">
        <v>204879</v>
      </c>
      <c r="J3625" s="293" t="s">
        <v>455</v>
      </c>
      <c r="K3625" s="203">
        <v>245854.8</v>
      </c>
      <c r="L3625" s="203" t="s">
        <v>459</v>
      </c>
      <c r="M3625" s="203" t="s">
        <v>7116</v>
      </c>
      <c r="N3625" t="s">
        <v>7117</v>
      </c>
    </row>
    <row r="3626" spans="1:14" x14ac:dyDescent="0.2">
      <c r="A3626" s="246">
        <v>44936</v>
      </c>
      <c r="B3626" s="295" t="s">
        <v>541</v>
      </c>
      <c r="C3626" s="106">
        <v>6377.1</v>
      </c>
      <c r="D3626" s="203" t="s">
        <v>452</v>
      </c>
      <c r="E3626" s="203" t="s">
        <v>7177</v>
      </c>
      <c r="F3626" t="s">
        <v>7178</v>
      </c>
      <c r="H3626" s="293">
        <v>4</v>
      </c>
      <c r="I3626" s="203">
        <v>282497</v>
      </c>
      <c r="J3626" s="293" t="s">
        <v>455</v>
      </c>
      <c r="K3626" s="203">
        <v>338996.4</v>
      </c>
      <c r="L3626" s="203" t="s">
        <v>459</v>
      </c>
      <c r="M3626" s="203" t="s">
        <v>7116</v>
      </c>
      <c r="N3626" t="s">
        <v>7117</v>
      </c>
    </row>
    <row r="3627" spans="1:14" x14ac:dyDescent="0.2">
      <c r="A3627" s="246">
        <v>44938</v>
      </c>
      <c r="B3627" s="295" t="s">
        <v>541</v>
      </c>
      <c r="C3627" s="106">
        <v>6377.1</v>
      </c>
      <c r="D3627" s="203" t="s">
        <v>452</v>
      </c>
      <c r="E3627" s="203" t="s">
        <v>7177</v>
      </c>
      <c r="F3627" t="s">
        <v>7178</v>
      </c>
      <c r="H3627" s="293">
        <v>4</v>
      </c>
      <c r="I3627" s="203">
        <v>282497</v>
      </c>
      <c r="J3627" s="293" t="s">
        <v>455</v>
      </c>
      <c r="K3627" s="203">
        <v>338996.4</v>
      </c>
      <c r="L3627" s="203" t="s">
        <v>459</v>
      </c>
      <c r="M3627" s="203" t="s">
        <v>7116</v>
      </c>
      <c r="N3627" t="s">
        <v>7117</v>
      </c>
    </row>
    <row r="3628" spans="1:14" x14ac:dyDescent="0.2">
      <c r="A3628" s="246">
        <v>44953</v>
      </c>
      <c r="B3628" s="295" t="s">
        <v>541</v>
      </c>
      <c r="C3628" s="106">
        <v>6562.1</v>
      </c>
      <c r="D3628" s="203" t="s">
        <v>452</v>
      </c>
      <c r="E3628" s="203" t="s">
        <v>7173</v>
      </c>
      <c r="F3628" t="s">
        <v>7174</v>
      </c>
      <c r="H3628" s="293">
        <v>8</v>
      </c>
      <c r="I3628" s="203">
        <v>204879</v>
      </c>
      <c r="J3628" s="293" t="s">
        <v>455</v>
      </c>
      <c r="K3628" s="203">
        <v>245854.8</v>
      </c>
      <c r="L3628" s="203" t="s">
        <v>459</v>
      </c>
      <c r="M3628" s="203" t="s">
        <v>7116</v>
      </c>
      <c r="N3628" t="s">
        <v>7117</v>
      </c>
    </row>
    <row r="3629" spans="1:14" x14ac:dyDescent="0.2">
      <c r="A3629" s="246">
        <v>44939</v>
      </c>
      <c r="B3629" s="295" t="s">
        <v>541</v>
      </c>
      <c r="C3629" s="106">
        <v>6562.1</v>
      </c>
      <c r="D3629" s="203" t="s">
        <v>452</v>
      </c>
      <c r="E3629" s="203" t="s">
        <v>7171</v>
      </c>
      <c r="F3629" t="s">
        <v>7172</v>
      </c>
      <c r="H3629" s="293">
        <v>8</v>
      </c>
      <c r="I3629" s="203">
        <v>215153</v>
      </c>
      <c r="J3629" s="293" t="s">
        <v>455</v>
      </c>
      <c r="K3629" s="203">
        <v>258183.6</v>
      </c>
      <c r="L3629" s="203" t="s">
        <v>459</v>
      </c>
      <c r="M3629" s="203" t="s">
        <v>7116</v>
      </c>
      <c r="N3629" t="s">
        <v>7117</v>
      </c>
    </row>
    <row r="3630" spans="1:14" x14ac:dyDescent="0.2">
      <c r="A3630" s="246">
        <v>44931</v>
      </c>
      <c r="B3630" s="295" t="s">
        <v>541</v>
      </c>
      <c r="C3630" s="106">
        <v>6377.1</v>
      </c>
      <c r="D3630" s="203" t="s">
        <v>452</v>
      </c>
      <c r="E3630" s="203" t="s">
        <v>7175</v>
      </c>
      <c r="F3630" t="s">
        <v>7176</v>
      </c>
      <c r="H3630" s="293">
        <v>4</v>
      </c>
      <c r="I3630" s="203">
        <v>133250</v>
      </c>
      <c r="J3630" s="293" t="s">
        <v>455</v>
      </c>
      <c r="K3630" s="203">
        <v>159900</v>
      </c>
      <c r="L3630" s="203" t="s">
        <v>459</v>
      </c>
      <c r="M3630" s="203" t="s">
        <v>7116</v>
      </c>
      <c r="N3630" t="s">
        <v>7117</v>
      </c>
    </row>
    <row r="3631" spans="1:14" x14ac:dyDescent="0.2">
      <c r="A3631" s="246">
        <v>44953</v>
      </c>
      <c r="B3631" s="295" t="s">
        <v>541</v>
      </c>
      <c r="C3631" s="106">
        <v>6011.1</v>
      </c>
      <c r="D3631" s="203" t="s">
        <v>452</v>
      </c>
      <c r="E3631" s="203" t="s">
        <v>7175</v>
      </c>
      <c r="F3631" t="s">
        <v>7176</v>
      </c>
      <c r="H3631" s="293">
        <v>8</v>
      </c>
      <c r="I3631" s="203">
        <v>133250</v>
      </c>
      <c r="J3631" s="293" t="s">
        <v>455</v>
      </c>
      <c r="K3631" s="203">
        <v>159900</v>
      </c>
      <c r="L3631" s="203" t="s">
        <v>459</v>
      </c>
      <c r="M3631" s="203" t="s">
        <v>7116</v>
      </c>
      <c r="N3631" t="s">
        <v>7117</v>
      </c>
    </row>
    <row r="3632" spans="1:14" x14ac:dyDescent="0.2">
      <c r="A3632" s="246">
        <v>44939</v>
      </c>
      <c r="B3632" s="295" t="s">
        <v>541</v>
      </c>
      <c r="C3632" s="106">
        <v>6377.1</v>
      </c>
      <c r="D3632" s="203" t="s">
        <v>452</v>
      </c>
      <c r="E3632" s="203" t="s">
        <v>7177</v>
      </c>
      <c r="F3632" t="s">
        <v>7178</v>
      </c>
      <c r="H3632" s="293">
        <v>4</v>
      </c>
      <c r="I3632" s="203">
        <v>282497</v>
      </c>
      <c r="J3632" s="293" t="s">
        <v>455</v>
      </c>
      <c r="K3632" s="203">
        <v>338996.4</v>
      </c>
      <c r="L3632" s="203" t="s">
        <v>459</v>
      </c>
      <c r="M3632" s="203" t="s">
        <v>7116</v>
      </c>
      <c r="N3632" t="s">
        <v>7117</v>
      </c>
    </row>
    <row r="3633" spans="1:14" x14ac:dyDescent="0.2">
      <c r="A3633" s="246">
        <v>44956</v>
      </c>
      <c r="B3633" s="295" t="s">
        <v>541</v>
      </c>
      <c r="C3633" s="106">
        <v>6562.1</v>
      </c>
      <c r="D3633" s="203" t="s">
        <v>452</v>
      </c>
      <c r="E3633" s="203" t="s">
        <v>7173</v>
      </c>
      <c r="F3633" t="s">
        <v>7174</v>
      </c>
      <c r="H3633" s="293">
        <v>8</v>
      </c>
      <c r="I3633" s="203">
        <v>204879</v>
      </c>
      <c r="J3633" s="293" t="s">
        <v>455</v>
      </c>
      <c r="K3633" s="203">
        <v>245854.8</v>
      </c>
      <c r="L3633" s="203" t="s">
        <v>459</v>
      </c>
      <c r="M3633" s="203" t="s">
        <v>7116</v>
      </c>
      <c r="N3633" t="s">
        <v>7117</v>
      </c>
    </row>
    <row r="3634" spans="1:14" x14ac:dyDescent="0.2">
      <c r="A3634" s="246">
        <v>44932</v>
      </c>
      <c r="B3634" s="295" t="s">
        <v>541</v>
      </c>
      <c r="C3634" s="106">
        <v>6377.1</v>
      </c>
      <c r="D3634" s="203" t="s">
        <v>452</v>
      </c>
      <c r="E3634" s="203" t="s">
        <v>7175</v>
      </c>
      <c r="F3634" t="s">
        <v>7176</v>
      </c>
      <c r="H3634" s="293">
        <v>6</v>
      </c>
      <c r="I3634" s="203">
        <v>133250</v>
      </c>
      <c r="J3634" s="293" t="s">
        <v>455</v>
      </c>
      <c r="K3634" s="203">
        <v>159900</v>
      </c>
      <c r="L3634" s="203" t="s">
        <v>459</v>
      </c>
      <c r="M3634" s="203" t="s">
        <v>7116</v>
      </c>
      <c r="N3634" t="s">
        <v>7117</v>
      </c>
    </row>
    <row r="3635" spans="1:14" x14ac:dyDescent="0.2">
      <c r="A3635" s="246">
        <v>44936</v>
      </c>
      <c r="B3635" s="295" t="s">
        <v>541</v>
      </c>
      <c r="C3635" s="106">
        <v>6377.1</v>
      </c>
      <c r="D3635" s="203" t="s">
        <v>452</v>
      </c>
      <c r="E3635" s="203" t="s">
        <v>7173</v>
      </c>
      <c r="F3635" t="s">
        <v>7174</v>
      </c>
      <c r="H3635" s="293">
        <v>8</v>
      </c>
      <c r="I3635" s="203">
        <v>204879</v>
      </c>
      <c r="J3635" s="293" t="s">
        <v>455</v>
      </c>
      <c r="K3635" s="203">
        <v>245854.8</v>
      </c>
      <c r="L3635" s="203" t="s">
        <v>459</v>
      </c>
      <c r="M3635" s="203" t="s">
        <v>7116</v>
      </c>
      <c r="N3635" t="s">
        <v>7117</v>
      </c>
    </row>
    <row r="3636" spans="1:14" x14ac:dyDescent="0.2">
      <c r="A3636" s="246">
        <v>44957</v>
      </c>
      <c r="B3636" s="295" t="s">
        <v>541</v>
      </c>
      <c r="C3636" s="106">
        <v>6562.1</v>
      </c>
      <c r="D3636" s="203" t="s">
        <v>452</v>
      </c>
      <c r="E3636" s="203" t="s">
        <v>7173</v>
      </c>
      <c r="F3636" t="s">
        <v>7174</v>
      </c>
      <c r="H3636" s="293">
        <v>8</v>
      </c>
      <c r="I3636" s="203">
        <v>204879</v>
      </c>
      <c r="J3636" s="293" t="s">
        <v>455</v>
      </c>
      <c r="K3636" s="203">
        <v>245854.8</v>
      </c>
      <c r="L3636" s="203" t="s">
        <v>459</v>
      </c>
      <c r="M3636" s="203" t="s">
        <v>7116</v>
      </c>
      <c r="N3636" t="s">
        <v>7117</v>
      </c>
    </row>
    <row r="3637" spans="1:14" x14ac:dyDescent="0.2">
      <c r="A3637" s="246">
        <v>44936</v>
      </c>
      <c r="B3637" s="295" t="s">
        <v>541</v>
      </c>
      <c r="C3637" s="106">
        <v>6620.1</v>
      </c>
      <c r="D3637" s="203" t="s">
        <v>452</v>
      </c>
      <c r="E3637" s="203" t="s">
        <v>7175</v>
      </c>
      <c r="F3637" t="s">
        <v>7176</v>
      </c>
      <c r="H3637" s="293">
        <v>8</v>
      </c>
      <c r="I3637" s="203">
        <v>133250</v>
      </c>
      <c r="J3637" s="293" t="s">
        <v>455</v>
      </c>
      <c r="K3637" s="203">
        <v>159900</v>
      </c>
      <c r="L3637" s="203" t="s">
        <v>459</v>
      </c>
      <c r="M3637" s="203" t="s">
        <v>7116</v>
      </c>
      <c r="N3637" t="s">
        <v>7117</v>
      </c>
    </row>
    <row r="3638" spans="1:14" x14ac:dyDescent="0.2">
      <c r="A3638" s="246">
        <v>44951</v>
      </c>
      <c r="B3638" s="295" t="s">
        <v>541</v>
      </c>
      <c r="C3638" s="106">
        <v>6240.11</v>
      </c>
      <c r="D3638" s="203" t="s">
        <v>2065</v>
      </c>
      <c r="E3638" s="203" t="s">
        <v>7175</v>
      </c>
      <c r="F3638" t="s">
        <v>7176</v>
      </c>
      <c r="H3638" s="293">
        <v>8</v>
      </c>
      <c r="I3638" s="203">
        <v>133250</v>
      </c>
      <c r="J3638" s="293" t="s">
        <v>455</v>
      </c>
      <c r="K3638" s="203">
        <v>159900</v>
      </c>
      <c r="L3638" s="203" t="s">
        <v>459</v>
      </c>
      <c r="M3638" s="203" t="s">
        <v>7116</v>
      </c>
      <c r="N3638" t="s">
        <v>7117</v>
      </c>
    </row>
    <row r="3639" spans="1:14" x14ac:dyDescent="0.2">
      <c r="A3639" s="246">
        <v>44942</v>
      </c>
      <c r="B3639" s="295" t="s">
        <v>541</v>
      </c>
      <c r="C3639" s="106">
        <v>6377.1</v>
      </c>
      <c r="D3639" s="203" t="s">
        <v>452</v>
      </c>
      <c r="E3639" s="203" t="s">
        <v>7173</v>
      </c>
      <c r="F3639" t="s">
        <v>7174</v>
      </c>
      <c r="H3639" s="293">
        <v>8</v>
      </c>
      <c r="I3639" s="203">
        <v>204879</v>
      </c>
      <c r="J3639" s="293" t="s">
        <v>455</v>
      </c>
      <c r="K3639" s="203">
        <v>245854.8</v>
      </c>
      <c r="L3639" s="203" t="s">
        <v>459</v>
      </c>
      <c r="M3639" s="203" t="s">
        <v>7116</v>
      </c>
      <c r="N3639" t="s">
        <v>7117</v>
      </c>
    </row>
    <row r="3640" spans="1:14" x14ac:dyDescent="0.2">
      <c r="A3640" s="246">
        <v>44935</v>
      </c>
      <c r="B3640" s="295" t="s">
        <v>541</v>
      </c>
      <c r="C3640" s="106">
        <v>6011.1</v>
      </c>
      <c r="D3640" s="203" t="s">
        <v>452</v>
      </c>
      <c r="E3640" s="203" t="s">
        <v>7177</v>
      </c>
      <c r="F3640" t="s">
        <v>7178</v>
      </c>
      <c r="H3640" s="293">
        <v>4</v>
      </c>
      <c r="I3640" s="203">
        <v>282497</v>
      </c>
      <c r="J3640" s="293" t="s">
        <v>455</v>
      </c>
      <c r="K3640" s="203">
        <v>338996.4</v>
      </c>
      <c r="L3640" s="203" t="s">
        <v>459</v>
      </c>
      <c r="M3640" s="203" t="s">
        <v>7116</v>
      </c>
      <c r="N3640" t="s">
        <v>7117</v>
      </c>
    </row>
    <row r="3641" spans="1:14" x14ac:dyDescent="0.2">
      <c r="A3641" s="246">
        <v>44937</v>
      </c>
      <c r="B3641" s="295" t="s">
        <v>541</v>
      </c>
      <c r="C3641" s="106">
        <v>6620.1</v>
      </c>
      <c r="D3641" s="203" t="s">
        <v>452</v>
      </c>
      <c r="E3641" s="203" t="s">
        <v>7175</v>
      </c>
      <c r="F3641" t="s">
        <v>7176</v>
      </c>
      <c r="H3641" s="293">
        <v>8</v>
      </c>
      <c r="I3641" s="203">
        <v>133250</v>
      </c>
      <c r="J3641" s="293" t="s">
        <v>455</v>
      </c>
      <c r="K3641" s="203">
        <v>159900</v>
      </c>
      <c r="L3641" s="203" t="s">
        <v>459</v>
      </c>
      <c r="M3641" s="203" t="s">
        <v>7116</v>
      </c>
      <c r="N3641" t="s">
        <v>7117</v>
      </c>
    </row>
    <row r="3642" spans="1:14" x14ac:dyDescent="0.2">
      <c r="A3642" s="246">
        <v>44937</v>
      </c>
      <c r="B3642" s="295" t="s">
        <v>541</v>
      </c>
      <c r="C3642" s="106">
        <v>6562.1</v>
      </c>
      <c r="D3642" s="203" t="s">
        <v>452</v>
      </c>
      <c r="E3642" s="203" t="s">
        <v>7173</v>
      </c>
      <c r="F3642" t="s">
        <v>7174</v>
      </c>
      <c r="H3642" s="293">
        <v>8</v>
      </c>
      <c r="I3642" s="203">
        <v>204879</v>
      </c>
      <c r="J3642" s="293" t="s">
        <v>455</v>
      </c>
      <c r="K3642" s="203">
        <v>245854.8</v>
      </c>
      <c r="L3642" s="203" t="s">
        <v>459</v>
      </c>
      <c r="M3642" s="203" t="s">
        <v>7116</v>
      </c>
      <c r="N3642" t="s">
        <v>7117</v>
      </c>
    </row>
    <row r="3643" spans="1:14" x14ac:dyDescent="0.2">
      <c r="A3643" s="246">
        <v>44943</v>
      </c>
      <c r="B3643" s="295" t="s">
        <v>541</v>
      </c>
      <c r="C3643" s="106">
        <v>6377.1</v>
      </c>
      <c r="D3643" s="203" t="s">
        <v>452</v>
      </c>
      <c r="E3643" s="203" t="s">
        <v>7173</v>
      </c>
      <c r="F3643" t="s">
        <v>7174</v>
      </c>
      <c r="H3643" s="293">
        <v>8</v>
      </c>
      <c r="I3643" s="203">
        <v>204879</v>
      </c>
      <c r="J3643" s="293" t="s">
        <v>455</v>
      </c>
      <c r="K3643" s="203">
        <v>245854.8</v>
      </c>
      <c r="L3643" s="203" t="s">
        <v>459</v>
      </c>
      <c r="M3643" s="203" t="s">
        <v>7116</v>
      </c>
      <c r="N3643" t="s">
        <v>7117</v>
      </c>
    </row>
    <row r="3644" spans="1:14" x14ac:dyDescent="0.2">
      <c r="A3644" s="246">
        <v>44952</v>
      </c>
      <c r="B3644" s="295" t="s">
        <v>541</v>
      </c>
      <c r="C3644" s="106">
        <v>6240.11</v>
      </c>
      <c r="D3644" s="203" t="s">
        <v>2065</v>
      </c>
      <c r="E3644" s="203" t="s">
        <v>7175</v>
      </c>
      <c r="F3644" t="s">
        <v>7176</v>
      </c>
      <c r="H3644" s="293">
        <v>8</v>
      </c>
      <c r="I3644" s="203">
        <v>133250</v>
      </c>
      <c r="J3644" s="293" t="s">
        <v>455</v>
      </c>
      <c r="K3644" s="203">
        <v>159900</v>
      </c>
      <c r="L3644" s="203" t="s">
        <v>459</v>
      </c>
      <c r="M3644" s="203" t="s">
        <v>7116</v>
      </c>
      <c r="N3644" t="s">
        <v>7117</v>
      </c>
    </row>
    <row r="3645" spans="1:14" x14ac:dyDescent="0.2">
      <c r="A3645" s="246">
        <v>44938</v>
      </c>
      <c r="B3645" s="295" t="s">
        <v>541</v>
      </c>
      <c r="C3645" s="106">
        <v>6620.1</v>
      </c>
      <c r="D3645" s="203" t="s">
        <v>452</v>
      </c>
      <c r="E3645" s="203" t="s">
        <v>7175</v>
      </c>
      <c r="F3645" t="s">
        <v>7176</v>
      </c>
      <c r="H3645" s="293">
        <v>8</v>
      </c>
      <c r="I3645" s="203">
        <v>133250</v>
      </c>
      <c r="J3645" s="293" t="s">
        <v>455</v>
      </c>
      <c r="K3645" s="203">
        <v>159900</v>
      </c>
      <c r="L3645" s="203" t="s">
        <v>459</v>
      </c>
      <c r="M3645" s="203" t="s">
        <v>7116</v>
      </c>
      <c r="N3645" t="s">
        <v>7117</v>
      </c>
    </row>
    <row r="3646" spans="1:14" x14ac:dyDescent="0.2">
      <c r="A3646" s="246">
        <v>44936</v>
      </c>
      <c r="B3646" s="295" t="s">
        <v>541</v>
      </c>
      <c r="C3646" s="106">
        <v>6011.1</v>
      </c>
      <c r="D3646" s="203" t="s">
        <v>452</v>
      </c>
      <c r="E3646" s="203" t="s">
        <v>7177</v>
      </c>
      <c r="F3646" t="s">
        <v>7178</v>
      </c>
      <c r="H3646" s="293">
        <v>4</v>
      </c>
      <c r="I3646" s="203">
        <v>282497</v>
      </c>
      <c r="J3646" s="293" t="s">
        <v>455</v>
      </c>
      <c r="K3646" s="203">
        <v>338996.4</v>
      </c>
      <c r="L3646" s="203" t="s">
        <v>459</v>
      </c>
      <c r="M3646" s="203" t="s">
        <v>7116</v>
      </c>
      <c r="N3646" t="s">
        <v>7117</v>
      </c>
    </row>
    <row r="3647" spans="1:14" x14ac:dyDescent="0.2">
      <c r="A3647" s="246">
        <v>44956</v>
      </c>
      <c r="B3647" s="295" t="s">
        <v>541</v>
      </c>
      <c r="C3647" s="106">
        <v>6011.1</v>
      </c>
      <c r="D3647" s="203" t="s">
        <v>452</v>
      </c>
      <c r="E3647" s="203" t="s">
        <v>7177</v>
      </c>
      <c r="F3647" t="s">
        <v>7178</v>
      </c>
      <c r="H3647" s="293">
        <v>2</v>
      </c>
      <c r="I3647" s="203">
        <v>282497</v>
      </c>
      <c r="J3647" s="293" t="s">
        <v>455</v>
      </c>
      <c r="K3647" s="203">
        <v>338996.4</v>
      </c>
      <c r="L3647" s="203" t="s">
        <v>459</v>
      </c>
      <c r="M3647" s="203" t="s">
        <v>7116</v>
      </c>
      <c r="N3647" t="s">
        <v>7117</v>
      </c>
    </row>
    <row r="3648" spans="1:14" x14ac:dyDescent="0.2">
      <c r="A3648" s="246">
        <v>44938</v>
      </c>
      <c r="B3648" s="295" t="s">
        <v>541</v>
      </c>
      <c r="C3648" s="106">
        <v>6562.1</v>
      </c>
      <c r="D3648" s="203" t="s">
        <v>452</v>
      </c>
      <c r="E3648" s="203" t="s">
        <v>7173</v>
      </c>
      <c r="F3648" t="s">
        <v>7174</v>
      </c>
      <c r="H3648" s="293">
        <v>8</v>
      </c>
      <c r="I3648" s="203">
        <v>204879</v>
      </c>
      <c r="J3648" s="293" t="s">
        <v>455</v>
      </c>
      <c r="K3648" s="203">
        <v>245854.8</v>
      </c>
      <c r="L3648" s="203" t="s">
        <v>459</v>
      </c>
      <c r="M3648" s="203" t="s">
        <v>7116</v>
      </c>
      <c r="N3648" t="s">
        <v>7117</v>
      </c>
    </row>
    <row r="3649" spans="1:14" x14ac:dyDescent="0.2">
      <c r="A3649" s="246">
        <v>44939</v>
      </c>
      <c r="B3649" s="295" t="s">
        <v>541</v>
      </c>
      <c r="C3649" s="106">
        <v>6620.1</v>
      </c>
      <c r="D3649" s="203" t="s">
        <v>452</v>
      </c>
      <c r="E3649" s="203" t="s">
        <v>7175</v>
      </c>
      <c r="F3649" t="s">
        <v>7176</v>
      </c>
      <c r="H3649" s="293">
        <v>8</v>
      </c>
      <c r="I3649" s="203">
        <v>133250</v>
      </c>
      <c r="J3649" s="293" t="s">
        <v>455</v>
      </c>
      <c r="K3649" s="203">
        <v>159900</v>
      </c>
      <c r="L3649" s="203" t="s">
        <v>459</v>
      </c>
      <c r="M3649" s="203" t="s">
        <v>7116</v>
      </c>
      <c r="N3649" t="s">
        <v>7117</v>
      </c>
    </row>
    <row r="3650" spans="1:14" x14ac:dyDescent="0.2">
      <c r="A3650" s="246">
        <v>44956</v>
      </c>
      <c r="B3650" s="295" t="s">
        <v>541</v>
      </c>
      <c r="C3650" s="106">
        <v>6240.11</v>
      </c>
      <c r="D3650" s="203" t="s">
        <v>2065</v>
      </c>
      <c r="E3650" s="203" t="s">
        <v>7175</v>
      </c>
      <c r="F3650" t="s">
        <v>7176</v>
      </c>
      <c r="H3650" s="293">
        <v>4</v>
      </c>
      <c r="I3650" s="203">
        <v>133250</v>
      </c>
      <c r="J3650" s="293" t="s">
        <v>455</v>
      </c>
      <c r="K3650" s="203">
        <v>159900</v>
      </c>
      <c r="L3650" s="203" t="s">
        <v>459</v>
      </c>
      <c r="M3650" s="203" t="s">
        <v>7116</v>
      </c>
      <c r="N3650" t="s">
        <v>7117</v>
      </c>
    </row>
    <row r="3651" spans="1:14" x14ac:dyDescent="0.2">
      <c r="A3651" s="246">
        <v>44937</v>
      </c>
      <c r="B3651" s="295" t="s">
        <v>541</v>
      </c>
      <c r="C3651" s="106">
        <v>6011.1</v>
      </c>
      <c r="D3651" s="203" t="s">
        <v>452</v>
      </c>
      <c r="E3651" s="203" t="s">
        <v>7177</v>
      </c>
      <c r="F3651" t="s">
        <v>7178</v>
      </c>
      <c r="H3651" s="293">
        <v>8</v>
      </c>
      <c r="I3651" s="203">
        <v>282497</v>
      </c>
      <c r="J3651" s="293" t="s">
        <v>455</v>
      </c>
      <c r="K3651" s="203">
        <v>338996.4</v>
      </c>
      <c r="L3651" s="203" t="s">
        <v>459</v>
      </c>
      <c r="M3651" s="203" t="s">
        <v>7116</v>
      </c>
      <c r="N3651" t="s">
        <v>7117</v>
      </c>
    </row>
    <row r="3652" spans="1:14" x14ac:dyDescent="0.2">
      <c r="A3652" s="246">
        <v>44944</v>
      </c>
      <c r="B3652" s="295" t="s">
        <v>541</v>
      </c>
      <c r="C3652" s="106">
        <v>6377.1</v>
      </c>
      <c r="D3652" s="203" t="s">
        <v>452</v>
      </c>
      <c r="E3652" s="203" t="s">
        <v>7173</v>
      </c>
      <c r="F3652" t="s">
        <v>7174</v>
      </c>
      <c r="H3652" s="293">
        <v>8</v>
      </c>
      <c r="I3652" s="203">
        <v>204879</v>
      </c>
      <c r="J3652" s="293" t="s">
        <v>455</v>
      </c>
      <c r="K3652" s="203">
        <v>245854.8</v>
      </c>
      <c r="L3652" s="203" t="s">
        <v>459</v>
      </c>
      <c r="M3652" s="203" t="s">
        <v>7116</v>
      </c>
      <c r="N3652" t="s">
        <v>7117</v>
      </c>
    </row>
    <row r="3653" spans="1:14" x14ac:dyDescent="0.2">
      <c r="A3653" s="246">
        <v>44957</v>
      </c>
      <c r="B3653" s="295" t="s">
        <v>541</v>
      </c>
      <c r="C3653" s="106">
        <v>6011.1</v>
      </c>
      <c r="D3653" s="203" t="s">
        <v>452</v>
      </c>
      <c r="E3653" s="203" t="s">
        <v>7177</v>
      </c>
      <c r="F3653" t="s">
        <v>7178</v>
      </c>
      <c r="H3653" s="293">
        <v>2</v>
      </c>
      <c r="I3653" s="203">
        <v>282497</v>
      </c>
      <c r="J3653" s="293" t="s">
        <v>455</v>
      </c>
      <c r="K3653" s="203">
        <v>338996.4</v>
      </c>
      <c r="L3653" s="203" t="s">
        <v>459</v>
      </c>
      <c r="M3653" s="203" t="s">
        <v>7116</v>
      </c>
      <c r="N3653" t="s">
        <v>7117</v>
      </c>
    </row>
    <row r="3654" spans="1:14" x14ac:dyDescent="0.2">
      <c r="A3654" s="246">
        <v>44950</v>
      </c>
      <c r="B3654" s="295" t="s">
        <v>541</v>
      </c>
      <c r="C3654" s="106">
        <v>6011.1</v>
      </c>
      <c r="D3654" s="203" t="s">
        <v>452</v>
      </c>
      <c r="E3654" s="203" t="s">
        <v>7177</v>
      </c>
      <c r="F3654" t="s">
        <v>7178</v>
      </c>
      <c r="H3654" s="293">
        <v>8</v>
      </c>
      <c r="I3654" s="203">
        <v>282497</v>
      </c>
      <c r="J3654" s="293" t="s">
        <v>455</v>
      </c>
      <c r="K3654" s="203">
        <v>338996.4</v>
      </c>
      <c r="L3654" s="203" t="s">
        <v>459</v>
      </c>
      <c r="M3654" s="203" t="s">
        <v>7116</v>
      </c>
      <c r="N3654" t="s">
        <v>7117</v>
      </c>
    </row>
    <row r="3655" spans="1:14" x14ac:dyDescent="0.2">
      <c r="A3655" s="246">
        <v>44938</v>
      </c>
      <c r="B3655" s="295" t="s">
        <v>541</v>
      </c>
      <c r="C3655" s="106">
        <v>6011.1</v>
      </c>
      <c r="D3655" s="203" t="s">
        <v>452</v>
      </c>
      <c r="E3655" s="203" t="s">
        <v>7177</v>
      </c>
      <c r="F3655" t="s">
        <v>7178</v>
      </c>
      <c r="H3655" s="293">
        <v>4</v>
      </c>
      <c r="I3655" s="203">
        <v>282497</v>
      </c>
      <c r="J3655" s="293" t="s">
        <v>455</v>
      </c>
      <c r="K3655" s="203">
        <v>338996.4</v>
      </c>
      <c r="L3655" s="203" t="s">
        <v>459</v>
      </c>
      <c r="M3655" s="203" t="s">
        <v>7116</v>
      </c>
      <c r="N3655" t="s">
        <v>7117</v>
      </c>
    </row>
    <row r="3656" spans="1:14" x14ac:dyDescent="0.2">
      <c r="A3656" s="246">
        <v>44945</v>
      </c>
      <c r="B3656" s="295" t="s">
        <v>541</v>
      </c>
      <c r="C3656" s="106">
        <v>6377.1</v>
      </c>
      <c r="D3656" s="203" t="s">
        <v>452</v>
      </c>
      <c r="E3656" s="203" t="s">
        <v>7173</v>
      </c>
      <c r="F3656" t="s">
        <v>7174</v>
      </c>
      <c r="H3656" s="293">
        <v>4</v>
      </c>
      <c r="I3656" s="203">
        <v>204879</v>
      </c>
      <c r="J3656" s="293" t="s">
        <v>455</v>
      </c>
      <c r="K3656" s="203">
        <v>245854.8</v>
      </c>
      <c r="L3656" s="203" t="s">
        <v>459</v>
      </c>
      <c r="M3656" s="203" t="s">
        <v>7116</v>
      </c>
      <c r="N3656" t="s">
        <v>7117</v>
      </c>
    </row>
    <row r="3657" spans="1:14" x14ac:dyDescent="0.2">
      <c r="A3657" s="246">
        <v>44939</v>
      </c>
      <c r="B3657" s="295" t="s">
        <v>541</v>
      </c>
      <c r="C3657" s="106">
        <v>6562.1</v>
      </c>
      <c r="D3657" s="203" t="s">
        <v>452</v>
      </c>
      <c r="E3657" s="203" t="s">
        <v>7173</v>
      </c>
      <c r="F3657" t="s">
        <v>7174</v>
      </c>
      <c r="H3657" s="293">
        <v>8</v>
      </c>
      <c r="I3657" s="203">
        <v>204879</v>
      </c>
      <c r="J3657" s="293" t="s">
        <v>455</v>
      </c>
      <c r="K3657" s="203">
        <v>245854.8</v>
      </c>
      <c r="L3657" s="203" t="s">
        <v>459</v>
      </c>
      <c r="M3657" s="203" t="s">
        <v>7116</v>
      </c>
      <c r="N3657" t="s">
        <v>7117</v>
      </c>
    </row>
    <row r="3658" spans="1:14" x14ac:dyDescent="0.2">
      <c r="A3658" s="246">
        <v>44956</v>
      </c>
      <c r="B3658" s="295" t="s">
        <v>541</v>
      </c>
      <c r="C3658" s="106">
        <v>6011.1</v>
      </c>
      <c r="D3658" s="203" t="s">
        <v>452</v>
      </c>
      <c r="E3658" s="203" t="s">
        <v>7175</v>
      </c>
      <c r="F3658" t="s">
        <v>7176</v>
      </c>
      <c r="H3658" s="293">
        <v>4</v>
      </c>
      <c r="I3658" s="203">
        <v>133250</v>
      </c>
      <c r="J3658" s="293" t="s">
        <v>455</v>
      </c>
      <c r="K3658" s="203">
        <v>159900</v>
      </c>
      <c r="L3658" s="203" t="s">
        <v>459</v>
      </c>
      <c r="M3658" s="203" t="s">
        <v>7116</v>
      </c>
      <c r="N3658" t="s">
        <v>7117</v>
      </c>
    </row>
    <row r="3659" spans="1:14" x14ac:dyDescent="0.2">
      <c r="A3659" s="246">
        <v>44951</v>
      </c>
      <c r="B3659" s="295" t="s">
        <v>541</v>
      </c>
      <c r="C3659" s="106">
        <v>6011.1</v>
      </c>
      <c r="D3659" s="203" t="s">
        <v>452</v>
      </c>
      <c r="E3659" s="203" t="s">
        <v>7177</v>
      </c>
      <c r="F3659" t="s">
        <v>7178</v>
      </c>
      <c r="H3659" s="293">
        <v>8</v>
      </c>
      <c r="I3659" s="203">
        <v>282497</v>
      </c>
      <c r="J3659" s="293" t="s">
        <v>455</v>
      </c>
      <c r="K3659" s="203">
        <v>338996.4</v>
      </c>
      <c r="L3659" s="203" t="s">
        <v>459</v>
      </c>
      <c r="M3659" s="203" t="s">
        <v>7116</v>
      </c>
      <c r="N3659" t="s">
        <v>7117</v>
      </c>
    </row>
    <row r="3660" spans="1:14" x14ac:dyDescent="0.2">
      <c r="A3660" s="246">
        <v>44939</v>
      </c>
      <c r="B3660" s="295" t="s">
        <v>541</v>
      </c>
      <c r="C3660" s="106">
        <v>6011.1</v>
      </c>
      <c r="D3660" s="203" t="s">
        <v>452</v>
      </c>
      <c r="E3660" s="203" t="s">
        <v>7177</v>
      </c>
      <c r="F3660" t="s">
        <v>7178</v>
      </c>
      <c r="H3660" s="293">
        <v>4</v>
      </c>
      <c r="I3660" s="203">
        <v>282497</v>
      </c>
      <c r="J3660" s="293" t="s">
        <v>455</v>
      </c>
      <c r="K3660" s="203">
        <v>338996.4</v>
      </c>
      <c r="L3660" s="203" t="s">
        <v>459</v>
      </c>
      <c r="M3660" s="203" t="s">
        <v>7116</v>
      </c>
      <c r="N3660" t="s">
        <v>7117</v>
      </c>
    </row>
    <row r="3661" spans="1:14" x14ac:dyDescent="0.2">
      <c r="A3661" s="246">
        <v>44950</v>
      </c>
      <c r="B3661" s="295" t="s">
        <v>541</v>
      </c>
      <c r="C3661" s="106">
        <v>6011.1</v>
      </c>
      <c r="D3661" s="203" t="s">
        <v>452</v>
      </c>
      <c r="E3661" s="203" t="s">
        <v>7173</v>
      </c>
      <c r="F3661" t="s">
        <v>7174</v>
      </c>
      <c r="H3661" s="293">
        <v>8</v>
      </c>
      <c r="I3661" s="203">
        <v>204879</v>
      </c>
      <c r="J3661" s="293" t="s">
        <v>455</v>
      </c>
      <c r="K3661" s="203">
        <v>245854.8</v>
      </c>
      <c r="L3661" s="203" t="s">
        <v>459</v>
      </c>
      <c r="M3661" s="203" t="s">
        <v>7116</v>
      </c>
      <c r="N3661" t="s">
        <v>7117</v>
      </c>
    </row>
    <row r="3662" spans="1:14" x14ac:dyDescent="0.2">
      <c r="A3662" s="246">
        <v>44952</v>
      </c>
      <c r="B3662" s="295" t="s">
        <v>541</v>
      </c>
      <c r="C3662" s="106">
        <v>6011.1</v>
      </c>
      <c r="D3662" s="203" t="s">
        <v>452</v>
      </c>
      <c r="E3662" s="203" t="s">
        <v>7177</v>
      </c>
      <c r="F3662" t="s">
        <v>7178</v>
      </c>
      <c r="H3662" s="293">
        <v>8</v>
      </c>
      <c r="I3662" s="203">
        <v>282497</v>
      </c>
      <c r="J3662" s="293" t="s">
        <v>455</v>
      </c>
      <c r="K3662" s="203">
        <v>338996.4</v>
      </c>
      <c r="L3662" s="203" t="s">
        <v>459</v>
      </c>
      <c r="M3662" s="203" t="s">
        <v>7116</v>
      </c>
      <c r="N3662" t="s">
        <v>7117</v>
      </c>
    </row>
    <row r="3663" spans="1:14" x14ac:dyDescent="0.2">
      <c r="A3663" s="246">
        <v>44951</v>
      </c>
      <c r="B3663" s="295" t="s">
        <v>541</v>
      </c>
      <c r="C3663" s="106">
        <v>6011.1</v>
      </c>
      <c r="D3663" s="203" t="s">
        <v>452</v>
      </c>
      <c r="E3663" s="203" t="s">
        <v>7173</v>
      </c>
      <c r="F3663" t="s">
        <v>7174</v>
      </c>
      <c r="H3663" s="293">
        <v>8</v>
      </c>
      <c r="I3663" s="203">
        <v>204879</v>
      </c>
      <c r="J3663" s="293" t="s">
        <v>455</v>
      </c>
      <c r="K3663" s="203">
        <v>245854.8</v>
      </c>
      <c r="L3663" s="203" t="s">
        <v>459</v>
      </c>
      <c r="M3663" s="203" t="s">
        <v>7116</v>
      </c>
      <c r="N3663" t="s">
        <v>7117</v>
      </c>
    </row>
    <row r="3664" spans="1:14" x14ac:dyDescent="0.2">
      <c r="A3664" s="246">
        <v>44943</v>
      </c>
      <c r="B3664" s="295" t="s">
        <v>541</v>
      </c>
      <c r="C3664" s="106">
        <v>6620.1</v>
      </c>
      <c r="D3664" s="203" t="s">
        <v>452</v>
      </c>
      <c r="E3664" s="203" t="s">
        <v>7175</v>
      </c>
      <c r="F3664" t="s">
        <v>7176</v>
      </c>
      <c r="H3664" s="293">
        <v>8</v>
      </c>
      <c r="I3664" s="203">
        <v>133250</v>
      </c>
      <c r="J3664" s="293" t="s">
        <v>455</v>
      </c>
      <c r="K3664" s="203">
        <v>159900</v>
      </c>
      <c r="L3664" s="203" t="s">
        <v>459</v>
      </c>
      <c r="M3664" s="203" t="s">
        <v>7116</v>
      </c>
      <c r="N3664" t="s">
        <v>7117</v>
      </c>
    </row>
    <row r="3665" spans="1:14" x14ac:dyDescent="0.2">
      <c r="A3665" s="246">
        <v>44956</v>
      </c>
      <c r="B3665" s="295" t="s">
        <v>541</v>
      </c>
      <c r="C3665" s="106">
        <v>6240.11</v>
      </c>
      <c r="D3665" s="203" t="s">
        <v>2065</v>
      </c>
      <c r="E3665" s="203" t="s">
        <v>7177</v>
      </c>
      <c r="F3665" t="s">
        <v>7178</v>
      </c>
      <c r="H3665" s="293">
        <v>6</v>
      </c>
      <c r="I3665" s="203">
        <v>282497</v>
      </c>
      <c r="J3665" s="293" t="s">
        <v>455</v>
      </c>
      <c r="K3665" s="203">
        <v>338996.4</v>
      </c>
      <c r="L3665" s="203" t="s">
        <v>459</v>
      </c>
      <c r="M3665" s="203" t="s">
        <v>7116</v>
      </c>
      <c r="N3665" t="s">
        <v>7117</v>
      </c>
    </row>
    <row r="3666" spans="1:14" x14ac:dyDescent="0.2">
      <c r="A3666" s="246">
        <v>44957</v>
      </c>
      <c r="B3666" s="295" t="s">
        <v>541</v>
      </c>
      <c r="C3666" s="106">
        <v>6240.11</v>
      </c>
      <c r="D3666" s="203" t="s">
        <v>2065</v>
      </c>
      <c r="E3666" s="203" t="s">
        <v>7177</v>
      </c>
      <c r="F3666" t="s">
        <v>7178</v>
      </c>
      <c r="H3666" s="293">
        <v>6</v>
      </c>
      <c r="I3666" s="203">
        <v>282497</v>
      </c>
      <c r="J3666" s="293" t="s">
        <v>455</v>
      </c>
      <c r="K3666" s="203">
        <v>338996.4</v>
      </c>
      <c r="L3666" s="203" t="s">
        <v>459</v>
      </c>
      <c r="M3666" s="203" t="s">
        <v>7116</v>
      </c>
      <c r="N3666" t="s">
        <v>7117</v>
      </c>
    </row>
    <row r="3667" spans="1:14" x14ac:dyDescent="0.2">
      <c r="A3667" s="246">
        <v>44944</v>
      </c>
      <c r="B3667" s="295" t="s">
        <v>541</v>
      </c>
      <c r="C3667" s="106">
        <v>6620.1</v>
      </c>
      <c r="D3667" s="203" t="s">
        <v>452</v>
      </c>
      <c r="E3667" s="203" t="s">
        <v>7175</v>
      </c>
      <c r="F3667" t="s">
        <v>7176</v>
      </c>
      <c r="H3667" s="293">
        <v>8</v>
      </c>
      <c r="I3667" s="203">
        <v>133250</v>
      </c>
      <c r="J3667" s="293" t="s">
        <v>455</v>
      </c>
      <c r="K3667" s="203">
        <v>159900</v>
      </c>
      <c r="L3667" s="203" t="s">
        <v>459</v>
      </c>
      <c r="M3667" s="203" t="s">
        <v>7116</v>
      </c>
      <c r="N3667" t="s">
        <v>7117</v>
      </c>
    </row>
    <row r="3668" spans="1:14" x14ac:dyDescent="0.2">
      <c r="A3668" s="246">
        <v>44942</v>
      </c>
      <c r="B3668" s="295" t="s">
        <v>541</v>
      </c>
      <c r="C3668" s="106">
        <v>6377.1</v>
      </c>
      <c r="D3668" s="203" t="s">
        <v>452</v>
      </c>
      <c r="E3668" s="203" t="s">
        <v>7177</v>
      </c>
      <c r="F3668" t="s">
        <v>7178</v>
      </c>
      <c r="H3668" s="293">
        <v>4</v>
      </c>
      <c r="I3668" s="203">
        <v>282497</v>
      </c>
      <c r="J3668" s="293" t="s">
        <v>455</v>
      </c>
      <c r="K3668" s="203">
        <v>338996.4</v>
      </c>
      <c r="L3668" s="203" t="s">
        <v>459</v>
      </c>
      <c r="M3668" s="203" t="s">
        <v>7116</v>
      </c>
      <c r="N3668" t="s">
        <v>7117</v>
      </c>
    </row>
    <row r="3669" spans="1:14" x14ac:dyDescent="0.2">
      <c r="A3669" s="246">
        <v>44942</v>
      </c>
      <c r="B3669" s="295" t="s">
        <v>541</v>
      </c>
      <c r="C3669" s="106">
        <v>6011.1</v>
      </c>
      <c r="D3669" s="203" t="s">
        <v>452</v>
      </c>
      <c r="E3669" s="203" t="s">
        <v>7177</v>
      </c>
      <c r="F3669" t="s">
        <v>7178</v>
      </c>
      <c r="H3669" s="293">
        <v>4</v>
      </c>
      <c r="I3669" s="203">
        <v>282497</v>
      </c>
      <c r="J3669" s="293" t="s">
        <v>455</v>
      </c>
      <c r="K3669" s="203">
        <v>338996.4</v>
      </c>
      <c r="L3669" s="203" t="s">
        <v>459</v>
      </c>
      <c r="M3669" s="203" t="s">
        <v>7116</v>
      </c>
      <c r="N3669" t="s">
        <v>7117</v>
      </c>
    </row>
    <row r="3670" spans="1:14" x14ac:dyDescent="0.2">
      <c r="A3670" s="246">
        <v>44945</v>
      </c>
      <c r="B3670" s="295" t="s">
        <v>541</v>
      </c>
      <c r="C3670" s="106">
        <v>6620.1</v>
      </c>
      <c r="D3670" s="203" t="s">
        <v>452</v>
      </c>
      <c r="E3670" s="203" t="s">
        <v>7175</v>
      </c>
      <c r="F3670" t="s">
        <v>7176</v>
      </c>
      <c r="H3670" s="293">
        <v>8</v>
      </c>
      <c r="I3670" s="203">
        <v>133250</v>
      </c>
      <c r="J3670" s="293" t="s">
        <v>455</v>
      </c>
      <c r="K3670" s="203">
        <v>159900</v>
      </c>
      <c r="L3670" s="203" t="s">
        <v>459</v>
      </c>
      <c r="M3670" s="203" t="s">
        <v>7116</v>
      </c>
      <c r="N3670" t="s">
        <v>7117</v>
      </c>
    </row>
    <row r="3671" spans="1:14" x14ac:dyDescent="0.2">
      <c r="A3671" s="246">
        <v>44943</v>
      </c>
      <c r="B3671" s="295" t="s">
        <v>541</v>
      </c>
      <c r="C3671" s="106">
        <v>6011.1</v>
      </c>
      <c r="D3671" s="203" t="s">
        <v>452</v>
      </c>
      <c r="E3671" s="203" t="s">
        <v>7177</v>
      </c>
      <c r="F3671" t="s">
        <v>7178</v>
      </c>
      <c r="H3671" s="293">
        <v>8</v>
      </c>
      <c r="I3671" s="203">
        <v>282497</v>
      </c>
      <c r="J3671" s="293" t="s">
        <v>455</v>
      </c>
      <c r="K3671" s="203">
        <v>338996.4</v>
      </c>
      <c r="L3671" s="203" t="s">
        <v>459</v>
      </c>
      <c r="M3671" s="203" t="s">
        <v>7116</v>
      </c>
      <c r="N3671" t="s">
        <v>7117</v>
      </c>
    </row>
    <row r="3672" spans="1:14" x14ac:dyDescent="0.2">
      <c r="A3672" s="246">
        <v>44946</v>
      </c>
      <c r="B3672" s="295" t="s">
        <v>541</v>
      </c>
      <c r="C3672" s="106">
        <v>6620.1</v>
      </c>
      <c r="D3672" s="203" t="s">
        <v>452</v>
      </c>
      <c r="E3672" s="203" t="s">
        <v>7175</v>
      </c>
      <c r="F3672" t="s">
        <v>7176</v>
      </c>
      <c r="H3672" s="293">
        <v>8</v>
      </c>
      <c r="I3672" s="203">
        <v>133250</v>
      </c>
      <c r="J3672" s="293" t="s">
        <v>455</v>
      </c>
      <c r="K3672" s="203">
        <v>159900</v>
      </c>
      <c r="L3672" s="203" t="s">
        <v>459</v>
      </c>
      <c r="M3672" s="203" t="s">
        <v>7116</v>
      </c>
      <c r="N3672" t="s">
        <v>7117</v>
      </c>
    </row>
    <row r="3673" spans="1:14" x14ac:dyDescent="0.2">
      <c r="A3673" s="246">
        <v>44944</v>
      </c>
      <c r="B3673" s="295" t="s">
        <v>541</v>
      </c>
      <c r="C3673" s="106">
        <v>6011.1</v>
      </c>
      <c r="D3673" s="203" t="s">
        <v>452</v>
      </c>
      <c r="E3673" s="203" t="s">
        <v>7177</v>
      </c>
      <c r="F3673" t="s">
        <v>7178</v>
      </c>
      <c r="H3673" s="293">
        <v>8</v>
      </c>
      <c r="I3673" s="203">
        <v>282497</v>
      </c>
      <c r="J3673" s="293" t="s">
        <v>455</v>
      </c>
      <c r="K3673" s="203">
        <v>338996.4</v>
      </c>
      <c r="L3673" s="203" t="s">
        <v>459</v>
      </c>
      <c r="M3673" s="203" t="s">
        <v>7116</v>
      </c>
      <c r="N3673" t="s">
        <v>7117</v>
      </c>
    </row>
    <row r="3674" spans="1:14" x14ac:dyDescent="0.2">
      <c r="A3674" s="246">
        <v>44937</v>
      </c>
      <c r="B3674" s="295" t="s">
        <v>541</v>
      </c>
      <c r="C3674" s="106">
        <v>6562.1</v>
      </c>
      <c r="D3674" s="203" t="s">
        <v>452</v>
      </c>
      <c r="E3674" s="203" t="s">
        <v>7173</v>
      </c>
      <c r="F3674" t="s">
        <v>7174</v>
      </c>
      <c r="H3674" s="293">
        <v>8</v>
      </c>
      <c r="I3674" s="203">
        <v>204879</v>
      </c>
      <c r="J3674" s="293" t="s">
        <v>455</v>
      </c>
      <c r="K3674" s="203">
        <v>245854.8</v>
      </c>
      <c r="L3674" s="203" t="s">
        <v>459</v>
      </c>
      <c r="M3674" s="203" t="s">
        <v>7116</v>
      </c>
      <c r="N3674" t="s">
        <v>7117</v>
      </c>
    </row>
    <row r="3675" spans="1:14" x14ac:dyDescent="0.2">
      <c r="A3675" s="246">
        <v>44952</v>
      </c>
      <c r="B3675" s="295" t="s">
        <v>541</v>
      </c>
      <c r="C3675" s="106">
        <v>6562.1</v>
      </c>
      <c r="D3675" s="203" t="s">
        <v>452</v>
      </c>
      <c r="E3675" s="203" t="s">
        <v>7173</v>
      </c>
      <c r="F3675" t="s">
        <v>7174</v>
      </c>
      <c r="H3675" s="293">
        <v>-8</v>
      </c>
      <c r="I3675" s="203">
        <v>204879</v>
      </c>
      <c r="J3675" s="293" t="s">
        <v>455</v>
      </c>
      <c r="K3675" s="203">
        <v>245854.8</v>
      </c>
      <c r="L3675" s="203" t="s">
        <v>459</v>
      </c>
      <c r="M3675" s="203" t="s">
        <v>7116</v>
      </c>
      <c r="N3675" t="s">
        <v>7117</v>
      </c>
    </row>
    <row r="3676" spans="1:14" x14ac:dyDescent="0.2">
      <c r="A3676" s="246">
        <v>44956</v>
      </c>
      <c r="B3676" s="295" t="s">
        <v>541</v>
      </c>
      <c r="C3676" s="106">
        <v>6562.1</v>
      </c>
      <c r="D3676" s="203" t="s">
        <v>452</v>
      </c>
      <c r="E3676" s="203" t="s">
        <v>7171</v>
      </c>
      <c r="F3676" t="s">
        <v>7172</v>
      </c>
      <c r="H3676" s="293">
        <v>8</v>
      </c>
      <c r="I3676" s="203">
        <v>215153</v>
      </c>
      <c r="J3676" s="293" t="s">
        <v>455</v>
      </c>
      <c r="K3676" s="203">
        <v>258183.6</v>
      </c>
      <c r="L3676" s="203" t="s">
        <v>459</v>
      </c>
      <c r="M3676" s="203" t="s">
        <v>7116</v>
      </c>
      <c r="N3676" t="s">
        <v>7117</v>
      </c>
    </row>
    <row r="3677" spans="1:14" x14ac:dyDescent="0.2">
      <c r="A3677" s="246">
        <v>44937</v>
      </c>
      <c r="B3677" s="295" t="s">
        <v>541</v>
      </c>
      <c r="C3677" s="106">
        <v>6562.1</v>
      </c>
      <c r="D3677" s="203" t="s">
        <v>452</v>
      </c>
      <c r="E3677" s="203" t="s">
        <v>7171</v>
      </c>
      <c r="F3677" t="s">
        <v>7172</v>
      </c>
      <c r="H3677" s="293">
        <v>-8</v>
      </c>
      <c r="I3677" s="203">
        <v>215153</v>
      </c>
      <c r="J3677" s="293" t="s">
        <v>455</v>
      </c>
      <c r="K3677" s="203">
        <v>258183.6</v>
      </c>
      <c r="L3677" s="203" t="s">
        <v>459</v>
      </c>
      <c r="M3677" s="203" t="s">
        <v>7116</v>
      </c>
      <c r="N3677" t="s">
        <v>7117</v>
      </c>
    </row>
    <row r="3678" spans="1:14" x14ac:dyDescent="0.2">
      <c r="A3678" s="246">
        <v>44938</v>
      </c>
      <c r="B3678" s="295" t="s">
        <v>541</v>
      </c>
      <c r="C3678" s="106">
        <v>6562.1</v>
      </c>
      <c r="D3678" s="203" t="s">
        <v>452</v>
      </c>
      <c r="E3678" s="203" t="s">
        <v>7173</v>
      </c>
      <c r="F3678" t="s">
        <v>7174</v>
      </c>
      <c r="H3678" s="293">
        <v>8</v>
      </c>
      <c r="I3678" s="203">
        <v>204879</v>
      </c>
      <c r="J3678" s="293" t="s">
        <v>455</v>
      </c>
      <c r="K3678" s="203">
        <v>245854.8</v>
      </c>
      <c r="L3678" s="203" t="s">
        <v>459</v>
      </c>
      <c r="M3678" s="203" t="s">
        <v>7116</v>
      </c>
      <c r="N3678" t="s">
        <v>7117</v>
      </c>
    </row>
    <row r="3679" spans="1:14" x14ac:dyDescent="0.2">
      <c r="A3679" s="246">
        <v>44953</v>
      </c>
      <c r="B3679" s="295" t="s">
        <v>541</v>
      </c>
      <c r="C3679" s="106">
        <v>6562.1</v>
      </c>
      <c r="D3679" s="203" t="s">
        <v>452</v>
      </c>
      <c r="E3679" s="203" t="s">
        <v>7173</v>
      </c>
      <c r="F3679" t="s">
        <v>7174</v>
      </c>
      <c r="H3679" s="293">
        <v>-8</v>
      </c>
      <c r="I3679" s="203">
        <v>204879</v>
      </c>
      <c r="J3679" s="293" t="s">
        <v>455</v>
      </c>
      <c r="K3679" s="203">
        <v>245854.8</v>
      </c>
      <c r="L3679" s="203" t="s">
        <v>459</v>
      </c>
      <c r="M3679" s="203" t="s">
        <v>7116</v>
      </c>
      <c r="N3679" t="s">
        <v>7117</v>
      </c>
    </row>
    <row r="3680" spans="1:14" x14ac:dyDescent="0.2">
      <c r="A3680" s="246">
        <v>44957</v>
      </c>
      <c r="B3680" s="295" t="s">
        <v>541</v>
      </c>
      <c r="C3680" s="106">
        <v>6562.1</v>
      </c>
      <c r="D3680" s="203" t="s">
        <v>452</v>
      </c>
      <c r="E3680" s="203" t="s">
        <v>7171</v>
      </c>
      <c r="F3680" t="s">
        <v>7172</v>
      </c>
      <c r="H3680" s="293">
        <v>8</v>
      </c>
      <c r="I3680" s="203">
        <v>215153</v>
      </c>
      <c r="J3680" s="293" t="s">
        <v>455</v>
      </c>
      <c r="K3680" s="203">
        <v>258183.6</v>
      </c>
      <c r="L3680" s="203" t="s">
        <v>459</v>
      </c>
      <c r="M3680" s="203" t="s">
        <v>7116</v>
      </c>
      <c r="N3680" t="s">
        <v>7117</v>
      </c>
    </row>
    <row r="3681" spans="1:14" x14ac:dyDescent="0.2">
      <c r="A3681" s="246">
        <v>44938</v>
      </c>
      <c r="B3681" s="295" t="s">
        <v>541</v>
      </c>
      <c r="C3681" s="106">
        <v>6562.1</v>
      </c>
      <c r="D3681" s="203" t="s">
        <v>452</v>
      </c>
      <c r="E3681" s="203" t="s">
        <v>7171</v>
      </c>
      <c r="F3681" t="s">
        <v>7172</v>
      </c>
      <c r="H3681" s="293">
        <v>-8</v>
      </c>
      <c r="I3681" s="203">
        <v>215153</v>
      </c>
      <c r="J3681" s="293" t="s">
        <v>455</v>
      </c>
      <c r="K3681" s="203">
        <v>258183.6</v>
      </c>
      <c r="L3681" s="203" t="s">
        <v>459</v>
      </c>
      <c r="M3681" s="203" t="s">
        <v>7116</v>
      </c>
      <c r="N3681" t="s">
        <v>7117</v>
      </c>
    </row>
    <row r="3682" spans="1:14" x14ac:dyDescent="0.2">
      <c r="A3682" s="246">
        <v>44950</v>
      </c>
      <c r="B3682" s="295" t="s">
        <v>541</v>
      </c>
      <c r="C3682" s="106">
        <v>6497.1</v>
      </c>
      <c r="D3682" s="203" t="s">
        <v>452</v>
      </c>
      <c r="E3682" s="203" t="s">
        <v>7179</v>
      </c>
      <c r="F3682" t="s">
        <v>462</v>
      </c>
      <c r="H3682" s="293">
        <v>1</v>
      </c>
      <c r="I3682" s="203">
        <v>346210</v>
      </c>
      <c r="J3682" s="293" t="s">
        <v>455</v>
      </c>
      <c r="K3682" s="203">
        <v>415452</v>
      </c>
      <c r="L3682" s="203" t="s">
        <v>459</v>
      </c>
      <c r="M3682" s="203" t="s">
        <v>7116</v>
      </c>
      <c r="N3682" t="s">
        <v>7117</v>
      </c>
    </row>
    <row r="3683" spans="1:14" x14ac:dyDescent="0.2">
      <c r="A3683" s="246">
        <v>44956</v>
      </c>
      <c r="B3683" s="295" t="s">
        <v>541</v>
      </c>
      <c r="C3683" s="106">
        <v>6562.1</v>
      </c>
      <c r="D3683" s="203" t="s">
        <v>452</v>
      </c>
      <c r="E3683" s="203" t="s">
        <v>7173</v>
      </c>
      <c r="F3683" t="s">
        <v>7174</v>
      </c>
      <c r="H3683" s="293">
        <v>-8</v>
      </c>
      <c r="I3683" s="203">
        <v>204879</v>
      </c>
      <c r="J3683" s="293" t="s">
        <v>455</v>
      </c>
      <c r="K3683" s="203">
        <v>245854.8</v>
      </c>
      <c r="L3683" s="203" t="s">
        <v>459</v>
      </c>
      <c r="M3683" s="203" t="s">
        <v>7116</v>
      </c>
      <c r="N3683" t="s">
        <v>7117</v>
      </c>
    </row>
    <row r="3684" spans="1:14" x14ac:dyDescent="0.2">
      <c r="A3684" s="246">
        <v>44957</v>
      </c>
      <c r="B3684" s="295" t="s">
        <v>541</v>
      </c>
      <c r="C3684" s="106">
        <v>6562.1</v>
      </c>
      <c r="D3684" s="203" t="s">
        <v>452</v>
      </c>
      <c r="E3684" s="203" t="s">
        <v>7173</v>
      </c>
      <c r="F3684" t="s">
        <v>7174</v>
      </c>
      <c r="H3684" s="293">
        <v>-8</v>
      </c>
      <c r="I3684" s="203">
        <v>204879</v>
      </c>
      <c r="J3684" s="293" t="s">
        <v>455</v>
      </c>
      <c r="K3684" s="203">
        <v>245854.8</v>
      </c>
      <c r="L3684" s="203" t="s">
        <v>459</v>
      </c>
      <c r="M3684" s="203" t="s">
        <v>7116</v>
      </c>
      <c r="N3684" t="s">
        <v>7117</v>
      </c>
    </row>
    <row r="3685" spans="1:14" x14ac:dyDescent="0.2">
      <c r="A3685" s="246">
        <v>44939</v>
      </c>
      <c r="B3685" s="295" t="s">
        <v>541</v>
      </c>
      <c r="C3685" s="106">
        <v>6562.1</v>
      </c>
      <c r="D3685" s="203" t="s">
        <v>452</v>
      </c>
      <c r="E3685" s="203" t="s">
        <v>7173</v>
      </c>
      <c r="F3685" t="s">
        <v>7174</v>
      </c>
      <c r="H3685" s="293">
        <v>8</v>
      </c>
      <c r="I3685" s="203">
        <v>204879</v>
      </c>
      <c r="J3685" s="293" t="s">
        <v>455</v>
      </c>
      <c r="K3685" s="203">
        <v>245854.8</v>
      </c>
      <c r="L3685" s="203" t="s">
        <v>459</v>
      </c>
      <c r="M3685" s="203" t="s">
        <v>7116</v>
      </c>
      <c r="N3685" t="s">
        <v>7117</v>
      </c>
    </row>
    <row r="3686" spans="1:14" x14ac:dyDescent="0.2">
      <c r="A3686" s="246">
        <v>44956</v>
      </c>
      <c r="B3686" s="295" t="s">
        <v>541</v>
      </c>
      <c r="C3686" s="106">
        <v>6562.1</v>
      </c>
      <c r="D3686" s="203" t="s">
        <v>452</v>
      </c>
      <c r="E3686" s="203" t="s">
        <v>7171</v>
      </c>
      <c r="F3686" t="s">
        <v>7172</v>
      </c>
      <c r="H3686" s="293">
        <v>-8</v>
      </c>
      <c r="I3686" s="203">
        <v>215153</v>
      </c>
      <c r="J3686" s="293" t="s">
        <v>455</v>
      </c>
      <c r="K3686" s="203">
        <v>258183.6</v>
      </c>
      <c r="L3686" s="203" t="s">
        <v>459</v>
      </c>
      <c r="M3686" s="203" t="s">
        <v>7116</v>
      </c>
      <c r="N3686" t="s">
        <v>7117</v>
      </c>
    </row>
    <row r="3687" spans="1:14" x14ac:dyDescent="0.2">
      <c r="A3687" s="246">
        <v>44944</v>
      </c>
      <c r="B3687" s="295" t="s">
        <v>541</v>
      </c>
      <c r="C3687" s="106">
        <v>6497.1</v>
      </c>
      <c r="D3687" s="203" t="s">
        <v>452</v>
      </c>
      <c r="E3687" s="203" t="s">
        <v>7179</v>
      </c>
      <c r="F3687" t="s">
        <v>462</v>
      </c>
      <c r="H3687" s="293">
        <v>1</v>
      </c>
      <c r="I3687" s="203">
        <v>346210</v>
      </c>
      <c r="J3687" s="293" t="s">
        <v>455</v>
      </c>
      <c r="K3687" s="203">
        <v>415452</v>
      </c>
      <c r="L3687" s="203" t="s">
        <v>459</v>
      </c>
      <c r="M3687" s="203" t="s">
        <v>7116</v>
      </c>
      <c r="N3687" t="s">
        <v>7117</v>
      </c>
    </row>
    <row r="3688" spans="1:14" x14ac:dyDescent="0.2">
      <c r="A3688" s="246">
        <v>44939</v>
      </c>
      <c r="B3688" s="295" t="s">
        <v>541</v>
      </c>
      <c r="C3688" s="106">
        <v>6562.1</v>
      </c>
      <c r="D3688" s="203" t="s">
        <v>452</v>
      </c>
      <c r="E3688" s="203" t="s">
        <v>7171</v>
      </c>
      <c r="F3688" t="s">
        <v>7172</v>
      </c>
      <c r="H3688" s="293">
        <v>-8</v>
      </c>
      <c r="I3688" s="203">
        <v>215153</v>
      </c>
      <c r="J3688" s="293" t="s">
        <v>455</v>
      </c>
      <c r="K3688" s="203">
        <v>258183.6</v>
      </c>
      <c r="L3688" s="203" t="s">
        <v>459</v>
      </c>
      <c r="M3688" s="203" t="s">
        <v>7116</v>
      </c>
      <c r="N3688" t="s">
        <v>7117</v>
      </c>
    </row>
    <row r="3689" spans="1:14" x14ac:dyDescent="0.2">
      <c r="A3689" s="246">
        <v>44956</v>
      </c>
      <c r="B3689" s="295" t="s">
        <v>541</v>
      </c>
      <c r="C3689" s="106">
        <v>6562.1</v>
      </c>
      <c r="D3689" s="203" t="s">
        <v>452</v>
      </c>
      <c r="E3689" s="203" t="s">
        <v>7173</v>
      </c>
      <c r="F3689" t="s">
        <v>7174</v>
      </c>
      <c r="H3689" s="293">
        <v>8</v>
      </c>
      <c r="I3689" s="203">
        <v>204879</v>
      </c>
      <c r="J3689" s="293" t="s">
        <v>455</v>
      </c>
      <c r="K3689" s="203">
        <v>245854.8</v>
      </c>
      <c r="L3689" s="203" t="s">
        <v>459</v>
      </c>
      <c r="M3689" s="203" t="s">
        <v>7116</v>
      </c>
      <c r="N3689" t="s">
        <v>7117</v>
      </c>
    </row>
    <row r="3690" spans="1:14" x14ac:dyDescent="0.2">
      <c r="A3690" s="246">
        <v>44957</v>
      </c>
      <c r="B3690" s="295" t="s">
        <v>541</v>
      </c>
      <c r="C3690" s="106">
        <v>6562.1</v>
      </c>
      <c r="D3690" s="203" t="s">
        <v>452</v>
      </c>
      <c r="E3690" s="203" t="s">
        <v>7173</v>
      </c>
      <c r="F3690" t="s">
        <v>7174</v>
      </c>
      <c r="H3690" s="293">
        <v>8</v>
      </c>
      <c r="I3690" s="203">
        <v>204879</v>
      </c>
      <c r="J3690" s="293" t="s">
        <v>455</v>
      </c>
      <c r="K3690" s="203">
        <v>245854.8</v>
      </c>
      <c r="L3690" s="203" t="s">
        <v>459</v>
      </c>
      <c r="M3690" s="203" t="s">
        <v>7116</v>
      </c>
      <c r="N3690" t="s">
        <v>7117</v>
      </c>
    </row>
    <row r="3691" spans="1:14" x14ac:dyDescent="0.2">
      <c r="A3691" s="246">
        <v>44937</v>
      </c>
      <c r="B3691" s="295" t="s">
        <v>541</v>
      </c>
      <c r="C3691" s="106">
        <v>6562.1</v>
      </c>
      <c r="D3691" s="203" t="s">
        <v>452</v>
      </c>
      <c r="E3691" s="203" t="s">
        <v>7173</v>
      </c>
      <c r="F3691" t="s">
        <v>7174</v>
      </c>
      <c r="H3691" s="293">
        <v>-8</v>
      </c>
      <c r="I3691" s="203">
        <v>204879</v>
      </c>
      <c r="J3691" s="293" t="s">
        <v>455</v>
      </c>
      <c r="K3691" s="203">
        <v>245854.8</v>
      </c>
      <c r="L3691" s="203" t="s">
        <v>459</v>
      </c>
      <c r="M3691" s="203" t="s">
        <v>7116</v>
      </c>
      <c r="N3691" t="s">
        <v>7117</v>
      </c>
    </row>
    <row r="3692" spans="1:14" x14ac:dyDescent="0.2">
      <c r="A3692" s="246">
        <v>44952</v>
      </c>
      <c r="B3692" s="295" t="s">
        <v>541</v>
      </c>
      <c r="C3692" s="106">
        <v>6562.1</v>
      </c>
      <c r="D3692" s="203" t="s">
        <v>452</v>
      </c>
      <c r="E3692" s="203" t="s">
        <v>7173</v>
      </c>
      <c r="F3692" t="s">
        <v>7174</v>
      </c>
      <c r="H3692" s="293">
        <v>8</v>
      </c>
      <c r="I3692" s="203">
        <v>204879</v>
      </c>
      <c r="J3692" s="293" t="s">
        <v>455</v>
      </c>
      <c r="K3692" s="203">
        <v>245854.8</v>
      </c>
      <c r="L3692" s="203" t="s">
        <v>459</v>
      </c>
      <c r="M3692" s="203" t="s">
        <v>7116</v>
      </c>
      <c r="N3692" t="s">
        <v>7117</v>
      </c>
    </row>
    <row r="3693" spans="1:14" x14ac:dyDescent="0.2">
      <c r="A3693" s="246">
        <v>44945</v>
      </c>
      <c r="B3693" s="295" t="s">
        <v>541</v>
      </c>
      <c r="C3693" s="106">
        <v>6497.1</v>
      </c>
      <c r="D3693" s="203" t="s">
        <v>452</v>
      </c>
      <c r="E3693" s="203" t="s">
        <v>7179</v>
      </c>
      <c r="F3693" t="s">
        <v>462</v>
      </c>
      <c r="H3693" s="293">
        <v>1</v>
      </c>
      <c r="I3693" s="203">
        <v>346210</v>
      </c>
      <c r="J3693" s="293" t="s">
        <v>455</v>
      </c>
      <c r="K3693" s="203">
        <v>415452</v>
      </c>
      <c r="L3693" s="203" t="s">
        <v>459</v>
      </c>
      <c r="M3693" s="203" t="s">
        <v>7116</v>
      </c>
      <c r="N3693" t="s">
        <v>7117</v>
      </c>
    </row>
    <row r="3694" spans="1:14" x14ac:dyDescent="0.2">
      <c r="A3694" s="246">
        <v>44938</v>
      </c>
      <c r="B3694" s="295" t="s">
        <v>541</v>
      </c>
      <c r="C3694" s="106">
        <v>6562.1</v>
      </c>
      <c r="D3694" s="203" t="s">
        <v>452</v>
      </c>
      <c r="E3694" s="203" t="s">
        <v>7173</v>
      </c>
      <c r="F3694" t="s">
        <v>7174</v>
      </c>
      <c r="H3694" s="293">
        <v>-8</v>
      </c>
      <c r="I3694" s="203">
        <v>204879</v>
      </c>
      <c r="J3694" s="293" t="s">
        <v>455</v>
      </c>
      <c r="K3694" s="203">
        <v>245854.8</v>
      </c>
      <c r="L3694" s="203" t="s">
        <v>459</v>
      </c>
      <c r="M3694" s="203" t="s">
        <v>7116</v>
      </c>
      <c r="N3694" t="s">
        <v>7117</v>
      </c>
    </row>
    <row r="3695" spans="1:14" x14ac:dyDescent="0.2">
      <c r="A3695" s="246">
        <v>44953</v>
      </c>
      <c r="B3695" s="295" t="s">
        <v>541</v>
      </c>
      <c r="C3695" s="106">
        <v>6562.1</v>
      </c>
      <c r="D3695" s="203" t="s">
        <v>452</v>
      </c>
      <c r="E3695" s="203" t="s">
        <v>7173</v>
      </c>
      <c r="F3695" t="s">
        <v>7174</v>
      </c>
      <c r="H3695" s="293">
        <v>8</v>
      </c>
      <c r="I3695" s="203">
        <v>204879</v>
      </c>
      <c r="J3695" s="293" t="s">
        <v>455</v>
      </c>
      <c r="K3695" s="203">
        <v>245854.8</v>
      </c>
      <c r="L3695" s="203" t="s">
        <v>459</v>
      </c>
      <c r="M3695" s="203" t="s">
        <v>7116</v>
      </c>
      <c r="N3695" t="s">
        <v>7117</v>
      </c>
    </row>
    <row r="3696" spans="1:14" x14ac:dyDescent="0.2">
      <c r="A3696" s="246">
        <v>44939</v>
      </c>
      <c r="B3696" s="295" t="s">
        <v>541</v>
      </c>
      <c r="C3696" s="106">
        <v>6562.1</v>
      </c>
      <c r="D3696" s="203" t="s">
        <v>452</v>
      </c>
      <c r="E3696" s="203" t="s">
        <v>7173</v>
      </c>
      <c r="F3696" t="s">
        <v>7174</v>
      </c>
      <c r="H3696" s="293">
        <v>-8</v>
      </c>
      <c r="I3696" s="203">
        <v>204879</v>
      </c>
      <c r="J3696" s="293" t="s">
        <v>455</v>
      </c>
      <c r="K3696" s="203">
        <v>245854.8</v>
      </c>
      <c r="L3696" s="203" t="s">
        <v>459</v>
      </c>
      <c r="M3696" s="203" t="s">
        <v>7116</v>
      </c>
      <c r="N3696" t="s">
        <v>7117</v>
      </c>
    </row>
    <row r="3697" spans="1:14" x14ac:dyDescent="0.2">
      <c r="A3697" s="246">
        <v>44937</v>
      </c>
      <c r="B3697" s="295" t="s">
        <v>541</v>
      </c>
      <c r="C3697" s="106">
        <v>6562.1</v>
      </c>
      <c r="D3697" s="203" t="s">
        <v>452</v>
      </c>
      <c r="E3697" s="203" t="s">
        <v>7171</v>
      </c>
      <c r="F3697" t="s">
        <v>7172</v>
      </c>
      <c r="H3697" s="293">
        <v>8</v>
      </c>
      <c r="I3697" s="203">
        <v>215153</v>
      </c>
      <c r="J3697" s="293" t="s">
        <v>455</v>
      </c>
      <c r="K3697" s="203">
        <v>258183.6</v>
      </c>
      <c r="L3697" s="203" t="s">
        <v>459</v>
      </c>
      <c r="M3697" s="203" t="s">
        <v>7116</v>
      </c>
      <c r="N3697" t="s">
        <v>7117</v>
      </c>
    </row>
    <row r="3698" spans="1:14" x14ac:dyDescent="0.2">
      <c r="A3698" s="246">
        <v>44957</v>
      </c>
      <c r="B3698" s="295" t="s">
        <v>541</v>
      </c>
      <c r="C3698" s="106">
        <v>6562.1</v>
      </c>
      <c r="D3698" s="203" t="s">
        <v>452</v>
      </c>
      <c r="E3698" s="203" t="s">
        <v>7171</v>
      </c>
      <c r="F3698" t="s">
        <v>7172</v>
      </c>
      <c r="H3698" s="293">
        <v>-8</v>
      </c>
      <c r="I3698" s="203">
        <v>215153</v>
      </c>
      <c r="J3698" s="293" t="s">
        <v>455</v>
      </c>
      <c r="K3698" s="203">
        <v>258183.6</v>
      </c>
      <c r="L3698" s="203" t="s">
        <v>459</v>
      </c>
      <c r="M3698" s="203" t="s">
        <v>7116</v>
      </c>
      <c r="N3698" t="s">
        <v>7117</v>
      </c>
    </row>
    <row r="3699" spans="1:14" x14ac:dyDescent="0.2">
      <c r="A3699" s="246">
        <v>44946</v>
      </c>
      <c r="B3699" s="295" t="s">
        <v>541</v>
      </c>
      <c r="C3699" s="106">
        <v>6497.1</v>
      </c>
      <c r="D3699" s="203" t="s">
        <v>452</v>
      </c>
      <c r="E3699" s="203" t="s">
        <v>7179</v>
      </c>
      <c r="F3699" t="s">
        <v>462</v>
      </c>
      <c r="H3699" s="293">
        <v>1</v>
      </c>
      <c r="I3699" s="203">
        <v>346210</v>
      </c>
      <c r="J3699" s="293" t="s">
        <v>455</v>
      </c>
      <c r="K3699" s="203">
        <v>415452</v>
      </c>
      <c r="L3699" s="203" t="s">
        <v>459</v>
      </c>
      <c r="M3699" s="203" t="s">
        <v>7116</v>
      </c>
      <c r="N3699" t="s">
        <v>7117</v>
      </c>
    </row>
    <row r="3700" spans="1:14" x14ac:dyDescent="0.2">
      <c r="A3700" s="246">
        <v>44932</v>
      </c>
      <c r="B3700" s="295" t="s">
        <v>541</v>
      </c>
      <c r="C3700" s="106">
        <v>6062.11</v>
      </c>
      <c r="D3700" s="203" t="s">
        <v>2065</v>
      </c>
      <c r="E3700" s="203" t="s">
        <v>7179</v>
      </c>
      <c r="F3700" t="s">
        <v>462</v>
      </c>
      <c r="H3700" s="293">
        <v>1</v>
      </c>
      <c r="I3700" s="203">
        <v>346210</v>
      </c>
      <c r="J3700" s="293" t="s">
        <v>455</v>
      </c>
      <c r="K3700" s="203">
        <v>415452</v>
      </c>
      <c r="L3700" s="203" t="s">
        <v>459</v>
      </c>
      <c r="M3700" s="203" t="s">
        <v>7116</v>
      </c>
      <c r="N3700" t="s">
        <v>7117</v>
      </c>
    </row>
    <row r="3701" spans="1:14" x14ac:dyDescent="0.2">
      <c r="A3701" s="246">
        <v>44935</v>
      </c>
      <c r="B3701" s="295" t="s">
        <v>541</v>
      </c>
      <c r="C3701" s="106">
        <v>6062.11</v>
      </c>
      <c r="D3701" s="203" t="s">
        <v>2065</v>
      </c>
      <c r="E3701" s="203" t="s">
        <v>7179</v>
      </c>
      <c r="F3701" t="s">
        <v>462</v>
      </c>
      <c r="H3701" s="293">
        <v>1</v>
      </c>
      <c r="I3701" s="203">
        <v>346210</v>
      </c>
      <c r="J3701" s="293" t="s">
        <v>455</v>
      </c>
      <c r="K3701" s="203">
        <v>415452</v>
      </c>
      <c r="L3701" s="203" t="s">
        <v>459</v>
      </c>
      <c r="M3701" s="203" t="s">
        <v>7116</v>
      </c>
      <c r="N3701" t="s">
        <v>7117</v>
      </c>
    </row>
    <row r="3702" spans="1:14" x14ac:dyDescent="0.2">
      <c r="A3702" s="246">
        <v>44938</v>
      </c>
      <c r="B3702" s="295" t="s">
        <v>541</v>
      </c>
      <c r="C3702" s="106">
        <v>6562.1</v>
      </c>
      <c r="D3702" s="203" t="s">
        <v>452</v>
      </c>
      <c r="E3702" s="203" t="s">
        <v>7171</v>
      </c>
      <c r="F3702" t="s">
        <v>7172</v>
      </c>
      <c r="H3702" s="293">
        <v>8</v>
      </c>
      <c r="I3702" s="203">
        <v>215153</v>
      </c>
      <c r="J3702" s="293" t="s">
        <v>455</v>
      </c>
      <c r="K3702" s="203">
        <v>258183.6</v>
      </c>
      <c r="L3702" s="203" t="s">
        <v>459</v>
      </c>
      <c r="M3702" s="203" t="s">
        <v>7116</v>
      </c>
      <c r="N3702" t="s">
        <v>7117</v>
      </c>
    </row>
    <row r="3703" spans="1:14" x14ac:dyDescent="0.2">
      <c r="A3703" s="246">
        <v>44945</v>
      </c>
      <c r="B3703" s="295" t="s">
        <v>541</v>
      </c>
      <c r="C3703" s="106">
        <v>728.14</v>
      </c>
      <c r="D3703" s="203" t="s">
        <v>452</v>
      </c>
      <c r="E3703" s="203" t="s">
        <v>7179</v>
      </c>
      <c r="F3703" t="s">
        <v>462</v>
      </c>
      <c r="H3703" s="293">
        <v>1</v>
      </c>
      <c r="I3703" s="203">
        <v>346210</v>
      </c>
      <c r="J3703" s="293" t="s">
        <v>455</v>
      </c>
      <c r="K3703" s="203">
        <v>415452</v>
      </c>
      <c r="L3703" s="203" t="s">
        <v>459</v>
      </c>
      <c r="M3703" s="203" t="s">
        <v>7116</v>
      </c>
      <c r="N3703" t="s">
        <v>7117</v>
      </c>
    </row>
    <row r="3704" spans="1:14" x14ac:dyDescent="0.2">
      <c r="A3704" s="246">
        <v>44938</v>
      </c>
      <c r="B3704" s="295" t="s">
        <v>541</v>
      </c>
      <c r="C3704" s="106">
        <v>6062.11</v>
      </c>
      <c r="D3704" s="203" t="s">
        <v>2065</v>
      </c>
      <c r="E3704" s="203" t="s">
        <v>7179</v>
      </c>
      <c r="F3704" t="s">
        <v>462</v>
      </c>
      <c r="H3704" s="293">
        <v>1</v>
      </c>
      <c r="I3704" s="203">
        <v>346210</v>
      </c>
      <c r="J3704" s="293" t="s">
        <v>455</v>
      </c>
      <c r="K3704" s="203">
        <v>415452</v>
      </c>
      <c r="L3704" s="203" t="s">
        <v>459</v>
      </c>
      <c r="M3704" s="203" t="s">
        <v>7116</v>
      </c>
      <c r="N3704" t="s">
        <v>7117</v>
      </c>
    </row>
    <row r="3705" spans="1:14" x14ac:dyDescent="0.2">
      <c r="A3705" s="246">
        <v>44942</v>
      </c>
      <c r="B3705" s="295" t="s">
        <v>541</v>
      </c>
      <c r="C3705" s="106">
        <v>6562.1</v>
      </c>
      <c r="D3705" s="203" t="s">
        <v>452</v>
      </c>
      <c r="E3705" s="203" t="s">
        <v>7171</v>
      </c>
      <c r="F3705" t="s">
        <v>7172</v>
      </c>
      <c r="H3705" s="293">
        <v>-8</v>
      </c>
      <c r="I3705" s="203">
        <v>215153</v>
      </c>
      <c r="J3705" s="293" t="s">
        <v>455</v>
      </c>
      <c r="K3705" s="203">
        <v>258183.6</v>
      </c>
      <c r="L3705" s="203" t="s">
        <v>459</v>
      </c>
      <c r="M3705" s="203" t="s">
        <v>7116</v>
      </c>
      <c r="N3705" t="s">
        <v>7117</v>
      </c>
    </row>
    <row r="3706" spans="1:14" x14ac:dyDescent="0.2">
      <c r="A3706" s="246">
        <v>44939</v>
      </c>
      <c r="B3706" s="295" t="s">
        <v>541</v>
      </c>
      <c r="C3706" s="106">
        <v>6562.1</v>
      </c>
      <c r="D3706" s="203" t="s">
        <v>452</v>
      </c>
      <c r="E3706" s="203" t="s">
        <v>7171</v>
      </c>
      <c r="F3706" t="s">
        <v>7172</v>
      </c>
      <c r="H3706" s="293">
        <v>8</v>
      </c>
      <c r="I3706" s="203">
        <v>215153</v>
      </c>
      <c r="J3706" s="293" t="s">
        <v>455</v>
      </c>
      <c r="K3706" s="203">
        <v>258183.6</v>
      </c>
      <c r="L3706" s="203" t="s">
        <v>459</v>
      </c>
      <c r="M3706" s="203" t="s">
        <v>7116</v>
      </c>
      <c r="N3706" t="s">
        <v>7117</v>
      </c>
    </row>
    <row r="3707" spans="1:14" x14ac:dyDescent="0.2">
      <c r="A3707" s="246">
        <v>44944</v>
      </c>
      <c r="B3707" s="295" t="s">
        <v>541</v>
      </c>
      <c r="C3707" s="106">
        <v>6062.11</v>
      </c>
      <c r="D3707" s="203" t="s">
        <v>2065</v>
      </c>
      <c r="E3707" s="203" t="s">
        <v>7179</v>
      </c>
      <c r="F3707" t="s">
        <v>462</v>
      </c>
      <c r="H3707" s="293">
        <v>1</v>
      </c>
      <c r="I3707" s="203">
        <v>346210</v>
      </c>
      <c r="J3707" s="293" t="s">
        <v>455</v>
      </c>
      <c r="K3707" s="203">
        <v>415452</v>
      </c>
      <c r="L3707" s="203" t="s">
        <v>459</v>
      </c>
      <c r="M3707" s="203" t="s">
        <v>7116</v>
      </c>
      <c r="N3707" t="s">
        <v>7117</v>
      </c>
    </row>
    <row r="3708" spans="1:14" x14ac:dyDescent="0.2">
      <c r="A3708" s="246">
        <v>44946</v>
      </c>
      <c r="B3708" s="295" t="s">
        <v>541</v>
      </c>
      <c r="C3708" s="106">
        <v>6062.11</v>
      </c>
      <c r="D3708" s="203" t="s">
        <v>2065</v>
      </c>
      <c r="E3708" s="203" t="s">
        <v>7179</v>
      </c>
      <c r="F3708" t="s">
        <v>462</v>
      </c>
      <c r="H3708" s="293">
        <v>1</v>
      </c>
      <c r="I3708" s="203">
        <v>346210</v>
      </c>
      <c r="J3708" s="293" t="s">
        <v>455</v>
      </c>
      <c r="K3708" s="203">
        <v>415452</v>
      </c>
      <c r="L3708" s="203" t="s">
        <v>459</v>
      </c>
      <c r="M3708" s="203" t="s">
        <v>7116</v>
      </c>
      <c r="N3708" t="s">
        <v>7117</v>
      </c>
    </row>
    <row r="3709" spans="1:14" x14ac:dyDescent="0.2">
      <c r="A3709" s="246">
        <v>44943</v>
      </c>
      <c r="B3709" s="295" t="s">
        <v>541</v>
      </c>
      <c r="C3709" s="106">
        <v>6562.1</v>
      </c>
      <c r="D3709" s="203" t="s">
        <v>452</v>
      </c>
      <c r="E3709" s="203" t="s">
        <v>7171</v>
      </c>
      <c r="F3709" t="s">
        <v>7172</v>
      </c>
      <c r="H3709" s="293">
        <v>-8</v>
      </c>
      <c r="I3709" s="203">
        <v>215153</v>
      </c>
      <c r="J3709" s="293" t="s">
        <v>455</v>
      </c>
      <c r="K3709" s="203">
        <v>258183.6</v>
      </c>
      <c r="L3709" s="203" t="s">
        <v>459</v>
      </c>
      <c r="M3709" s="203" t="s">
        <v>7116</v>
      </c>
      <c r="N3709" t="s">
        <v>7117</v>
      </c>
    </row>
    <row r="3710" spans="1:14" x14ac:dyDescent="0.2">
      <c r="A3710" s="246">
        <v>44932</v>
      </c>
      <c r="B3710" s="295" t="s">
        <v>541</v>
      </c>
      <c r="C3710" s="106">
        <v>728.14</v>
      </c>
      <c r="D3710" s="203" t="s">
        <v>452</v>
      </c>
      <c r="E3710" s="203" t="s">
        <v>7179</v>
      </c>
      <c r="F3710" t="s">
        <v>462</v>
      </c>
      <c r="H3710" s="293">
        <v>1</v>
      </c>
      <c r="I3710" s="203">
        <v>346210</v>
      </c>
      <c r="J3710" s="293" t="s">
        <v>455</v>
      </c>
      <c r="K3710" s="203">
        <v>415452</v>
      </c>
      <c r="L3710" s="203" t="s">
        <v>459</v>
      </c>
      <c r="M3710" s="203" t="s">
        <v>7116</v>
      </c>
      <c r="N3710" t="s">
        <v>7117</v>
      </c>
    </row>
    <row r="3711" spans="1:14" x14ac:dyDescent="0.2">
      <c r="A3711" s="246">
        <v>44956</v>
      </c>
      <c r="B3711" s="295" t="s">
        <v>541</v>
      </c>
      <c r="C3711" s="106">
        <v>6006.1</v>
      </c>
      <c r="D3711" s="203" t="s">
        <v>452</v>
      </c>
      <c r="E3711" s="203" t="s">
        <v>7179</v>
      </c>
      <c r="F3711" t="s">
        <v>462</v>
      </c>
      <c r="H3711" s="293">
        <v>1</v>
      </c>
      <c r="I3711" s="203">
        <v>346210</v>
      </c>
      <c r="J3711" s="293" t="s">
        <v>455</v>
      </c>
      <c r="K3711" s="203">
        <v>415452</v>
      </c>
      <c r="L3711" s="203" t="s">
        <v>459</v>
      </c>
      <c r="M3711" s="203" t="s">
        <v>7116</v>
      </c>
      <c r="N3711" t="s">
        <v>7117</v>
      </c>
    </row>
    <row r="3712" spans="1:14" x14ac:dyDescent="0.2">
      <c r="A3712" s="246">
        <v>44935</v>
      </c>
      <c r="B3712" s="295" t="s">
        <v>541</v>
      </c>
      <c r="C3712" s="106">
        <v>6011.1</v>
      </c>
      <c r="D3712" s="203" t="s">
        <v>452</v>
      </c>
      <c r="E3712" s="203" t="s">
        <v>7179</v>
      </c>
      <c r="F3712" t="s">
        <v>462</v>
      </c>
      <c r="H3712" s="293">
        <v>2</v>
      </c>
      <c r="I3712" s="203">
        <v>346210</v>
      </c>
      <c r="J3712" s="293" t="s">
        <v>455</v>
      </c>
      <c r="K3712" s="203">
        <v>415452</v>
      </c>
      <c r="L3712" s="203" t="s">
        <v>459</v>
      </c>
      <c r="M3712" s="203" t="s">
        <v>7116</v>
      </c>
      <c r="N3712" t="s">
        <v>7117</v>
      </c>
    </row>
    <row r="3713" spans="1:14" x14ac:dyDescent="0.2">
      <c r="A3713" s="246">
        <v>44957</v>
      </c>
      <c r="B3713" s="295" t="s">
        <v>541</v>
      </c>
      <c r="C3713" s="106">
        <v>6006.1</v>
      </c>
      <c r="D3713" s="203" t="s">
        <v>452</v>
      </c>
      <c r="E3713" s="203" t="s">
        <v>7179</v>
      </c>
      <c r="F3713" t="s">
        <v>462</v>
      </c>
      <c r="H3713" s="293">
        <v>1</v>
      </c>
      <c r="I3713" s="203">
        <v>346210</v>
      </c>
      <c r="J3713" s="293" t="s">
        <v>455</v>
      </c>
      <c r="K3713" s="203">
        <v>415452</v>
      </c>
      <c r="L3713" s="203" t="s">
        <v>459</v>
      </c>
      <c r="M3713" s="203" t="s">
        <v>7116</v>
      </c>
      <c r="N3713" t="s">
        <v>7117</v>
      </c>
    </row>
    <row r="3714" spans="1:14" x14ac:dyDescent="0.2">
      <c r="A3714" s="246">
        <v>44944</v>
      </c>
      <c r="B3714" s="295" t="s">
        <v>541</v>
      </c>
      <c r="C3714" s="106">
        <v>6562.1</v>
      </c>
      <c r="D3714" s="203" t="s">
        <v>452</v>
      </c>
      <c r="E3714" s="203" t="s">
        <v>7171</v>
      </c>
      <c r="F3714" t="s">
        <v>7172</v>
      </c>
      <c r="H3714" s="293">
        <v>-8</v>
      </c>
      <c r="I3714" s="203">
        <v>215153</v>
      </c>
      <c r="J3714" s="293" t="s">
        <v>455</v>
      </c>
      <c r="K3714" s="203">
        <v>258183.6</v>
      </c>
      <c r="L3714" s="203" t="s">
        <v>459</v>
      </c>
      <c r="M3714" s="203" t="s">
        <v>7116</v>
      </c>
      <c r="N3714" t="s">
        <v>7117</v>
      </c>
    </row>
    <row r="3715" spans="1:14" x14ac:dyDescent="0.2">
      <c r="A3715" s="246">
        <v>44936</v>
      </c>
      <c r="B3715" s="295" t="s">
        <v>541</v>
      </c>
      <c r="C3715" s="106">
        <v>6011.1</v>
      </c>
      <c r="D3715" s="203" t="s">
        <v>452</v>
      </c>
      <c r="E3715" s="203" t="s">
        <v>7179</v>
      </c>
      <c r="F3715" t="s">
        <v>462</v>
      </c>
      <c r="H3715" s="293">
        <v>2</v>
      </c>
      <c r="I3715" s="203">
        <v>346210</v>
      </c>
      <c r="J3715" s="293" t="s">
        <v>455</v>
      </c>
      <c r="K3715" s="203">
        <v>415452</v>
      </c>
      <c r="L3715" s="203" t="s">
        <v>459</v>
      </c>
      <c r="M3715" s="203" t="s">
        <v>7116</v>
      </c>
      <c r="N3715" t="s">
        <v>7117</v>
      </c>
    </row>
    <row r="3716" spans="1:14" x14ac:dyDescent="0.2">
      <c r="A3716" s="246">
        <v>44938</v>
      </c>
      <c r="B3716" s="295" t="s">
        <v>541</v>
      </c>
      <c r="C3716" s="106">
        <v>6011.1</v>
      </c>
      <c r="D3716" s="203" t="s">
        <v>452</v>
      </c>
      <c r="E3716" s="203" t="s">
        <v>7179</v>
      </c>
      <c r="F3716" t="s">
        <v>462</v>
      </c>
      <c r="H3716" s="293">
        <v>2</v>
      </c>
      <c r="I3716" s="203">
        <v>346210</v>
      </c>
      <c r="J3716" s="293" t="s">
        <v>455</v>
      </c>
      <c r="K3716" s="203">
        <v>415452</v>
      </c>
      <c r="L3716" s="203" t="s">
        <v>459</v>
      </c>
      <c r="M3716" s="203" t="s">
        <v>7116</v>
      </c>
      <c r="N3716" t="s">
        <v>7117</v>
      </c>
    </row>
    <row r="3717" spans="1:14" x14ac:dyDescent="0.2">
      <c r="A3717" s="246">
        <v>44950</v>
      </c>
      <c r="B3717" s="295" t="s">
        <v>541</v>
      </c>
      <c r="C3717" s="106">
        <v>728.14</v>
      </c>
      <c r="D3717" s="203" t="s">
        <v>452</v>
      </c>
      <c r="E3717" s="203" t="s">
        <v>7179</v>
      </c>
      <c r="F3717" t="s">
        <v>462</v>
      </c>
      <c r="H3717" s="293">
        <v>1</v>
      </c>
      <c r="I3717" s="203">
        <v>346210</v>
      </c>
      <c r="J3717" s="293" t="s">
        <v>455</v>
      </c>
      <c r="K3717" s="203">
        <v>415452</v>
      </c>
      <c r="L3717" s="203" t="s">
        <v>459</v>
      </c>
      <c r="M3717" s="203" t="s">
        <v>7116</v>
      </c>
      <c r="N3717" t="s">
        <v>7117</v>
      </c>
    </row>
    <row r="3718" spans="1:14" x14ac:dyDescent="0.2">
      <c r="A3718" s="246">
        <v>44945</v>
      </c>
      <c r="B3718" s="295" t="s">
        <v>541</v>
      </c>
      <c r="C3718" s="106">
        <v>6562.1</v>
      </c>
      <c r="D3718" s="203" t="s">
        <v>452</v>
      </c>
      <c r="E3718" s="203" t="s">
        <v>7171</v>
      </c>
      <c r="F3718" t="s">
        <v>7172</v>
      </c>
      <c r="H3718" s="293">
        <v>-8</v>
      </c>
      <c r="I3718" s="203">
        <v>215153</v>
      </c>
      <c r="J3718" s="293" t="s">
        <v>455</v>
      </c>
      <c r="K3718" s="203">
        <v>258183.6</v>
      </c>
      <c r="L3718" s="203" t="s">
        <v>459</v>
      </c>
      <c r="M3718" s="203" t="s">
        <v>7116</v>
      </c>
      <c r="N3718" t="s">
        <v>7117</v>
      </c>
    </row>
    <row r="3719" spans="1:14" x14ac:dyDescent="0.2">
      <c r="A3719" s="246">
        <v>44935</v>
      </c>
      <c r="B3719" s="295" t="s">
        <v>541</v>
      </c>
      <c r="C3719" s="106">
        <v>6497.1</v>
      </c>
      <c r="D3719" s="203" t="s">
        <v>452</v>
      </c>
      <c r="E3719" s="203" t="s">
        <v>7179</v>
      </c>
      <c r="F3719" t="s">
        <v>462</v>
      </c>
      <c r="H3719" s="293">
        <v>2</v>
      </c>
      <c r="I3719" s="203">
        <v>346210</v>
      </c>
      <c r="J3719" s="293" t="s">
        <v>455</v>
      </c>
      <c r="K3719" s="203">
        <v>415452</v>
      </c>
      <c r="L3719" s="203" t="s">
        <v>459</v>
      </c>
      <c r="M3719" s="203" t="s">
        <v>7116</v>
      </c>
      <c r="N3719" t="s">
        <v>7117</v>
      </c>
    </row>
    <row r="3720" spans="1:14" x14ac:dyDescent="0.2">
      <c r="A3720" s="246">
        <v>44956</v>
      </c>
      <c r="B3720" s="295" t="s">
        <v>541</v>
      </c>
      <c r="C3720" s="106">
        <v>6011.1</v>
      </c>
      <c r="D3720" s="203" t="s">
        <v>452</v>
      </c>
      <c r="E3720" s="203" t="s">
        <v>7179</v>
      </c>
      <c r="F3720" t="s">
        <v>462</v>
      </c>
      <c r="H3720" s="293">
        <v>2</v>
      </c>
      <c r="I3720" s="203">
        <v>346210</v>
      </c>
      <c r="J3720" s="293" t="s">
        <v>455</v>
      </c>
      <c r="K3720" s="203">
        <v>415452</v>
      </c>
      <c r="L3720" s="203" t="s">
        <v>459</v>
      </c>
      <c r="M3720" s="203" t="s">
        <v>7116</v>
      </c>
      <c r="N3720" t="s">
        <v>7117</v>
      </c>
    </row>
    <row r="3721" spans="1:14" x14ac:dyDescent="0.2">
      <c r="A3721" s="246">
        <v>44936</v>
      </c>
      <c r="B3721" s="295" t="s">
        <v>541</v>
      </c>
      <c r="C3721" s="106">
        <v>6497.1</v>
      </c>
      <c r="D3721" s="203" t="s">
        <v>452</v>
      </c>
      <c r="E3721" s="203" t="s">
        <v>7179</v>
      </c>
      <c r="F3721" t="s">
        <v>462</v>
      </c>
      <c r="H3721" s="293">
        <v>1</v>
      </c>
      <c r="I3721" s="203">
        <v>346210</v>
      </c>
      <c r="J3721" s="293" t="s">
        <v>455</v>
      </c>
      <c r="K3721" s="203">
        <v>415452</v>
      </c>
      <c r="L3721" s="203" t="s">
        <v>459</v>
      </c>
      <c r="M3721" s="203" t="s">
        <v>7116</v>
      </c>
      <c r="N3721" t="s">
        <v>7117</v>
      </c>
    </row>
    <row r="3722" spans="1:14" x14ac:dyDescent="0.2">
      <c r="A3722" s="246">
        <v>44946</v>
      </c>
      <c r="B3722" s="295" t="s">
        <v>541</v>
      </c>
      <c r="C3722" s="106">
        <v>6562.1</v>
      </c>
      <c r="D3722" s="203" t="s">
        <v>452</v>
      </c>
      <c r="E3722" s="203" t="s">
        <v>7171</v>
      </c>
      <c r="F3722" t="s">
        <v>7172</v>
      </c>
      <c r="H3722" s="293">
        <v>-8</v>
      </c>
      <c r="I3722" s="203">
        <v>215153</v>
      </c>
      <c r="J3722" s="293" t="s">
        <v>455</v>
      </c>
      <c r="K3722" s="203">
        <v>258183.6</v>
      </c>
      <c r="L3722" s="203" t="s">
        <v>459</v>
      </c>
      <c r="M3722" s="203" t="s">
        <v>7116</v>
      </c>
      <c r="N3722" t="s">
        <v>7117</v>
      </c>
    </row>
    <row r="3723" spans="1:14" x14ac:dyDescent="0.2">
      <c r="A3723" s="246">
        <v>44957</v>
      </c>
      <c r="B3723" s="295" t="s">
        <v>541</v>
      </c>
      <c r="C3723" s="106">
        <v>6011.1</v>
      </c>
      <c r="D3723" s="203" t="s">
        <v>452</v>
      </c>
      <c r="E3723" s="203" t="s">
        <v>7179</v>
      </c>
      <c r="F3723" t="s">
        <v>462</v>
      </c>
      <c r="H3723" s="293">
        <v>2</v>
      </c>
      <c r="I3723" s="203">
        <v>346210</v>
      </c>
      <c r="J3723" s="293" t="s">
        <v>455</v>
      </c>
      <c r="K3723" s="203">
        <v>415452</v>
      </c>
      <c r="L3723" s="203" t="s">
        <v>459</v>
      </c>
      <c r="M3723" s="203" t="s">
        <v>7116</v>
      </c>
      <c r="N3723" t="s">
        <v>7117</v>
      </c>
    </row>
    <row r="3724" spans="1:14" x14ac:dyDescent="0.2">
      <c r="A3724" s="246">
        <v>44937</v>
      </c>
      <c r="B3724" s="295" t="s">
        <v>541</v>
      </c>
      <c r="C3724" s="106">
        <v>6497.1</v>
      </c>
      <c r="D3724" s="203" t="s">
        <v>452</v>
      </c>
      <c r="E3724" s="203" t="s">
        <v>7179</v>
      </c>
      <c r="F3724" t="s">
        <v>462</v>
      </c>
      <c r="H3724" s="293">
        <v>2</v>
      </c>
      <c r="I3724" s="203">
        <v>346210</v>
      </c>
      <c r="J3724" s="293" t="s">
        <v>455</v>
      </c>
      <c r="K3724" s="203">
        <v>415452</v>
      </c>
      <c r="L3724" s="203" t="s">
        <v>459</v>
      </c>
      <c r="M3724" s="203" t="s">
        <v>7116</v>
      </c>
      <c r="N3724" t="s">
        <v>7117</v>
      </c>
    </row>
    <row r="3725" spans="1:14" x14ac:dyDescent="0.2">
      <c r="A3725" s="246">
        <v>44950</v>
      </c>
      <c r="B3725" s="295" t="s">
        <v>541</v>
      </c>
      <c r="C3725" s="106">
        <v>6562.1</v>
      </c>
      <c r="D3725" s="203" t="s">
        <v>452</v>
      </c>
      <c r="E3725" s="203" t="s">
        <v>7171</v>
      </c>
      <c r="F3725" t="s">
        <v>7172</v>
      </c>
      <c r="H3725" s="293">
        <v>8</v>
      </c>
      <c r="I3725" s="203">
        <v>215153</v>
      </c>
      <c r="J3725" s="293" t="s">
        <v>455</v>
      </c>
      <c r="K3725" s="203">
        <v>258183.6</v>
      </c>
      <c r="L3725" s="203" t="s">
        <v>459</v>
      </c>
      <c r="M3725" s="203" t="s">
        <v>7116</v>
      </c>
      <c r="N3725" t="s">
        <v>7117</v>
      </c>
    </row>
    <row r="3726" spans="1:14" x14ac:dyDescent="0.2">
      <c r="A3726" s="246">
        <v>44939</v>
      </c>
      <c r="B3726" s="295" t="s">
        <v>541</v>
      </c>
      <c r="C3726" s="106">
        <v>6497.1</v>
      </c>
      <c r="D3726" s="203" t="s">
        <v>452</v>
      </c>
      <c r="E3726" s="203" t="s">
        <v>7179</v>
      </c>
      <c r="F3726" t="s">
        <v>462</v>
      </c>
      <c r="H3726" s="293">
        <v>1</v>
      </c>
      <c r="I3726" s="203">
        <v>346210</v>
      </c>
      <c r="J3726" s="293" t="s">
        <v>455</v>
      </c>
      <c r="K3726" s="203">
        <v>415452</v>
      </c>
      <c r="L3726" s="203" t="s">
        <v>459</v>
      </c>
      <c r="M3726" s="203" t="s">
        <v>7116</v>
      </c>
      <c r="N3726" t="s">
        <v>7117</v>
      </c>
    </row>
    <row r="3727" spans="1:14" x14ac:dyDescent="0.2">
      <c r="A3727" s="246">
        <v>44943</v>
      </c>
      <c r="B3727" s="295" t="s">
        <v>541</v>
      </c>
      <c r="C3727" s="106">
        <v>6011.1</v>
      </c>
      <c r="D3727" s="203" t="s">
        <v>452</v>
      </c>
      <c r="E3727" s="203" t="s">
        <v>7179</v>
      </c>
      <c r="F3727" t="s">
        <v>462</v>
      </c>
      <c r="H3727" s="293">
        <v>2</v>
      </c>
      <c r="I3727" s="203">
        <v>346210</v>
      </c>
      <c r="J3727" s="293" t="s">
        <v>455</v>
      </c>
      <c r="K3727" s="203">
        <v>415452</v>
      </c>
      <c r="L3727" s="203" t="s">
        <v>459</v>
      </c>
      <c r="M3727" s="203" t="s">
        <v>7116</v>
      </c>
      <c r="N3727" t="s">
        <v>7117</v>
      </c>
    </row>
    <row r="3728" spans="1:14" x14ac:dyDescent="0.2">
      <c r="A3728" s="246">
        <v>44951</v>
      </c>
      <c r="B3728" s="295" t="s">
        <v>541</v>
      </c>
      <c r="C3728" s="106">
        <v>6562.1</v>
      </c>
      <c r="D3728" s="203" t="s">
        <v>452</v>
      </c>
      <c r="E3728" s="203" t="s">
        <v>7171</v>
      </c>
      <c r="F3728" t="s">
        <v>7172</v>
      </c>
      <c r="H3728" s="293">
        <v>8</v>
      </c>
      <c r="I3728" s="203">
        <v>215153</v>
      </c>
      <c r="J3728" s="293" t="s">
        <v>455</v>
      </c>
      <c r="K3728" s="203">
        <v>258183.6</v>
      </c>
      <c r="L3728" s="203" t="s">
        <v>459</v>
      </c>
      <c r="M3728" s="203" t="s">
        <v>7116</v>
      </c>
      <c r="N3728" t="s">
        <v>7117</v>
      </c>
    </row>
    <row r="3729" spans="1:14" x14ac:dyDescent="0.2">
      <c r="A3729" s="246">
        <v>44944</v>
      </c>
      <c r="B3729" s="295" t="s">
        <v>541</v>
      </c>
      <c r="C3729" s="106">
        <v>6011.1</v>
      </c>
      <c r="D3729" s="203" t="s">
        <v>452</v>
      </c>
      <c r="E3729" s="203" t="s">
        <v>7179</v>
      </c>
      <c r="F3729" t="s">
        <v>462</v>
      </c>
      <c r="H3729" s="293">
        <v>2</v>
      </c>
      <c r="I3729" s="203">
        <v>346210</v>
      </c>
      <c r="J3729" s="293" t="s">
        <v>455</v>
      </c>
      <c r="K3729" s="203">
        <v>415452</v>
      </c>
      <c r="L3729" s="203" t="s">
        <v>459</v>
      </c>
      <c r="M3729" s="203" t="s">
        <v>7116</v>
      </c>
      <c r="N3729" t="s">
        <v>7117</v>
      </c>
    </row>
    <row r="3730" spans="1:14" x14ac:dyDescent="0.2">
      <c r="A3730" s="246">
        <v>44931</v>
      </c>
      <c r="B3730" s="295" t="s">
        <v>541</v>
      </c>
      <c r="C3730" s="106">
        <v>6562.1</v>
      </c>
      <c r="D3730" s="203" t="s">
        <v>452</v>
      </c>
      <c r="E3730" s="203" t="s">
        <v>7179</v>
      </c>
      <c r="F3730" t="s">
        <v>462</v>
      </c>
      <c r="H3730" s="293">
        <v>1</v>
      </c>
      <c r="I3730" s="203">
        <v>346210</v>
      </c>
      <c r="J3730" s="293" t="s">
        <v>455</v>
      </c>
      <c r="K3730" s="203">
        <v>415452</v>
      </c>
      <c r="L3730" s="203" t="s">
        <v>459</v>
      </c>
      <c r="M3730" s="203" t="s">
        <v>7116</v>
      </c>
      <c r="N3730" t="s">
        <v>7117</v>
      </c>
    </row>
    <row r="3731" spans="1:14" x14ac:dyDescent="0.2">
      <c r="A3731" s="246">
        <v>44945</v>
      </c>
      <c r="B3731" s="295" t="s">
        <v>541</v>
      </c>
      <c r="C3731" s="106">
        <v>6011.1</v>
      </c>
      <c r="D3731" s="203" t="s">
        <v>452</v>
      </c>
      <c r="E3731" s="203" t="s">
        <v>7179</v>
      </c>
      <c r="F3731" t="s">
        <v>462</v>
      </c>
      <c r="H3731" s="293">
        <v>2</v>
      </c>
      <c r="I3731" s="203">
        <v>346210</v>
      </c>
      <c r="J3731" s="293" t="s">
        <v>455</v>
      </c>
      <c r="K3731" s="203">
        <v>415452</v>
      </c>
      <c r="L3731" s="203" t="s">
        <v>459</v>
      </c>
      <c r="M3731" s="203" t="s">
        <v>7116</v>
      </c>
      <c r="N3731" t="s">
        <v>7117</v>
      </c>
    </row>
    <row r="3732" spans="1:14" x14ac:dyDescent="0.2">
      <c r="A3732" s="246">
        <v>44932</v>
      </c>
      <c r="B3732" s="295" t="s">
        <v>541</v>
      </c>
      <c r="C3732" s="106">
        <v>6562.1</v>
      </c>
      <c r="D3732" s="203" t="s">
        <v>452</v>
      </c>
      <c r="E3732" s="203" t="s">
        <v>7179</v>
      </c>
      <c r="F3732" t="s">
        <v>462</v>
      </c>
      <c r="H3732" s="293">
        <v>2</v>
      </c>
      <c r="I3732" s="203">
        <v>346210</v>
      </c>
      <c r="J3732" s="293" t="s">
        <v>455</v>
      </c>
      <c r="K3732" s="203">
        <v>415452</v>
      </c>
      <c r="L3732" s="203" t="s">
        <v>459</v>
      </c>
      <c r="M3732" s="203" t="s">
        <v>7116</v>
      </c>
      <c r="N3732" t="s">
        <v>7117</v>
      </c>
    </row>
    <row r="3733" spans="1:14" x14ac:dyDescent="0.2">
      <c r="A3733" s="246">
        <v>44952</v>
      </c>
      <c r="B3733" s="295" t="s">
        <v>541</v>
      </c>
      <c r="C3733" s="106">
        <v>6562.1</v>
      </c>
      <c r="D3733" s="203" t="s">
        <v>452</v>
      </c>
      <c r="E3733" s="203" t="s">
        <v>7171</v>
      </c>
      <c r="F3733" t="s">
        <v>7172</v>
      </c>
      <c r="H3733" s="293">
        <v>8</v>
      </c>
      <c r="I3733" s="203">
        <v>215153</v>
      </c>
      <c r="J3733" s="293" t="s">
        <v>455</v>
      </c>
      <c r="K3733" s="203">
        <v>258183.6</v>
      </c>
      <c r="L3733" s="203" t="s">
        <v>459</v>
      </c>
      <c r="M3733" s="203" t="s">
        <v>7116</v>
      </c>
      <c r="N3733" t="s">
        <v>7117</v>
      </c>
    </row>
    <row r="3734" spans="1:14" x14ac:dyDescent="0.2">
      <c r="A3734" s="246">
        <v>44946</v>
      </c>
      <c r="B3734" s="295" t="s">
        <v>541</v>
      </c>
      <c r="C3734" s="106">
        <v>6011.1</v>
      </c>
      <c r="D3734" s="203" t="s">
        <v>452</v>
      </c>
      <c r="E3734" s="203" t="s">
        <v>7179</v>
      </c>
      <c r="F3734" t="s">
        <v>462</v>
      </c>
      <c r="H3734" s="293">
        <v>2</v>
      </c>
      <c r="I3734" s="203">
        <v>346210</v>
      </c>
      <c r="J3734" s="293" t="s">
        <v>455</v>
      </c>
      <c r="K3734" s="203">
        <v>415452</v>
      </c>
      <c r="L3734" s="203" t="s">
        <v>459</v>
      </c>
      <c r="M3734" s="203" t="s">
        <v>7116</v>
      </c>
      <c r="N3734" t="s">
        <v>7117</v>
      </c>
    </row>
    <row r="3735" spans="1:14" x14ac:dyDescent="0.2">
      <c r="A3735" s="246">
        <v>44935</v>
      </c>
      <c r="B3735" s="295" t="s">
        <v>541</v>
      </c>
      <c r="C3735" s="106">
        <v>6562.1</v>
      </c>
      <c r="D3735" s="203" t="s">
        <v>452</v>
      </c>
      <c r="E3735" s="203" t="s">
        <v>7179</v>
      </c>
      <c r="F3735" t="s">
        <v>462</v>
      </c>
      <c r="H3735" s="293">
        <v>2</v>
      </c>
      <c r="I3735" s="203">
        <v>346210</v>
      </c>
      <c r="J3735" s="293" t="s">
        <v>455</v>
      </c>
      <c r="K3735" s="203">
        <v>415452</v>
      </c>
      <c r="L3735" s="203" t="s">
        <v>459</v>
      </c>
      <c r="M3735" s="203" t="s">
        <v>7116</v>
      </c>
      <c r="N3735" t="s">
        <v>7117</v>
      </c>
    </row>
    <row r="3736" spans="1:14" x14ac:dyDescent="0.2">
      <c r="A3736" s="246">
        <v>44936</v>
      </c>
      <c r="B3736" s="295" t="s">
        <v>541</v>
      </c>
      <c r="C3736" s="106">
        <v>6562.1</v>
      </c>
      <c r="D3736" s="203" t="s">
        <v>452</v>
      </c>
      <c r="E3736" s="203" t="s">
        <v>7179</v>
      </c>
      <c r="F3736" t="s">
        <v>462</v>
      </c>
      <c r="H3736" s="293">
        <v>1</v>
      </c>
      <c r="I3736" s="203">
        <v>346210</v>
      </c>
      <c r="J3736" s="293" t="s">
        <v>455</v>
      </c>
      <c r="K3736" s="203">
        <v>415452</v>
      </c>
      <c r="L3736" s="203" t="s">
        <v>459</v>
      </c>
      <c r="M3736" s="203" t="s">
        <v>7116</v>
      </c>
      <c r="N3736" t="s">
        <v>7117</v>
      </c>
    </row>
    <row r="3737" spans="1:14" x14ac:dyDescent="0.2">
      <c r="A3737" s="246">
        <v>44937</v>
      </c>
      <c r="B3737" s="295" t="s">
        <v>541</v>
      </c>
      <c r="C3737" s="106">
        <v>6562.1</v>
      </c>
      <c r="D3737" s="203" t="s">
        <v>452</v>
      </c>
      <c r="E3737" s="203" t="s">
        <v>7179</v>
      </c>
      <c r="F3737" t="s">
        <v>462</v>
      </c>
      <c r="H3737" s="293">
        <v>2</v>
      </c>
      <c r="I3737" s="203">
        <v>346210</v>
      </c>
      <c r="J3737" s="293" t="s">
        <v>455</v>
      </c>
      <c r="K3737" s="203">
        <v>415452</v>
      </c>
      <c r="L3737" s="203" t="s">
        <v>459</v>
      </c>
      <c r="M3737" s="203" t="s">
        <v>7116</v>
      </c>
      <c r="N3737" t="s">
        <v>7117</v>
      </c>
    </row>
    <row r="3738" spans="1:14" x14ac:dyDescent="0.2">
      <c r="A3738" s="246">
        <v>44953</v>
      </c>
      <c r="B3738" s="295" t="s">
        <v>541</v>
      </c>
      <c r="C3738" s="106">
        <v>6562.1</v>
      </c>
      <c r="D3738" s="203" t="s">
        <v>452</v>
      </c>
      <c r="E3738" s="203" t="s">
        <v>7171</v>
      </c>
      <c r="F3738" t="s">
        <v>7172</v>
      </c>
      <c r="H3738" s="293">
        <v>8</v>
      </c>
      <c r="I3738" s="203">
        <v>215153</v>
      </c>
      <c r="J3738" s="293" t="s">
        <v>455</v>
      </c>
      <c r="K3738" s="203">
        <v>258183.6</v>
      </c>
      <c r="L3738" s="203" t="s">
        <v>459</v>
      </c>
      <c r="M3738" s="203" t="s">
        <v>7116</v>
      </c>
      <c r="N3738" t="s">
        <v>7117</v>
      </c>
    </row>
    <row r="3739" spans="1:14" x14ac:dyDescent="0.2">
      <c r="A3739" s="246">
        <v>44938</v>
      </c>
      <c r="B3739" s="295" t="s">
        <v>541</v>
      </c>
      <c r="C3739" s="106">
        <v>6562.1</v>
      </c>
      <c r="D3739" s="203" t="s">
        <v>452</v>
      </c>
      <c r="E3739" s="203" t="s">
        <v>7179</v>
      </c>
      <c r="F3739" t="s">
        <v>462</v>
      </c>
      <c r="H3739" s="293">
        <v>2</v>
      </c>
      <c r="I3739" s="203">
        <v>346210</v>
      </c>
      <c r="J3739" s="293" t="s">
        <v>455</v>
      </c>
      <c r="K3739" s="203">
        <v>415452</v>
      </c>
      <c r="L3739" s="203" t="s">
        <v>459</v>
      </c>
      <c r="M3739" s="203" t="s">
        <v>7116</v>
      </c>
      <c r="N3739" t="s">
        <v>7117</v>
      </c>
    </row>
    <row r="3740" spans="1:14" x14ac:dyDescent="0.2">
      <c r="A3740" s="246">
        <v>44939</v>
      </c>
      <c r="B3740" s="295" t="s">
        <v>541</v>
      </c>
      <c r="C3740" s="106">
        <v>6562.1</v>
      </c>
      <c r="D3740" s="203" t="s">
        <v>452</v>
      </c>
      <c r="E3740" s="203" t="s">
        <v>7179</v>
      </c>
      <c r="F3740" t="s">
        <v>462</v>
      </c>
      <c r="H3740" s="293">
        <v>2</v>
      </c>
      <c r="I3740" s="203">
        <v>346210</v>
      </c>
      <c r="J3740" s="293" t="s">
        <v>455</v>
      </c>
      <c r="K3740" s="203">
        <v>415452</v>
      </c>
      <c r="L3740" s="203" t="s">
        <v>459</v>
      </c>
      <c r="M3740" s="203" t="s">
        <v>7116</v>
      </c>
      <c r="N3740" t="s">
        <v>7117</v>
      </c>
    </row>
    <row r="3741" spans="1:14" x14ac:dyDescent="0.2">
      <c r="A3741" s="246">
        <v>44942</v>
      </c>
      <c r="B3741" s="295" t="s">
        <v>541</v>
      </c>
      <c r="C3741" s="106">
        <v>6562.1</v>
      </c>
      <c r="D3741" s="203" t="s">
        <v>452</v>
      </c>
      <c r="E3741" s="203" t="s">
        <v>7171</v>
      </c>
      <c r="F3741" t="s">
        <v>7172</v>
      </c>
      <c r="H3741" s="293">
        <v>8</v>
      </c>
      <c r="I3741" s="203">
        <v>215153</v>
      </c>
      <c r="J3741" s="293" t="s">
        <v>455</v>
      </c>
      <c r="K3741" s="203">
        <v>258183.6</v>
      </c>
      <c r="L3741" s="203" t="s">
        <v>459</v>
      </c>
      <c r="M3741" s="203" t="s">
        <v>7116</v>
      </c>
      <c r="N3741" t="s">
        <v>7117</v>
      </c>
    </row>
    <row r="3742" spans="1:14" x14ac:dyDescent="0.2">
      <c r="A3742" s="246">
        <v>44950</v>
      </c>
      <c r="B3742" s="295" t="s">
        <v>541</v>
      </c>
      <c r="C3742" s="106">
        <v>6562.1</v>
      </c>
      <c r="D3742" s="203" t="s">
        <v>452</v>
      </c>
      <c r="E3742" s="203" t="s">
        <v>7179</v>
      </c>
      <c r="F3742" t="s">
        <v>462</v>
      </c>
      <c r="H3742" s="293">
        <v>2</v>
      </c>
      <c r="I3742" s="203">
        <v>346210</v>
      </c>
      <c r="J3742" s="293" t="s">
        <v>455</v>
      </c>
      <c r="K3742" s="203">
        <v>415452</v>
      </c>
      <c r="L3742" s="203" t="s">
        <v>459</v>
      </c>
      <c r="M3742" s="203" t="s">
        <v>7116</v>
      </c>
      <c r="N3742" t="s">
        <v>7117</v>
      </c>
    </row>
    <row r="3743" spans="1:14" x14ac:dyDescent="0.2">
      <c r="A3743" s="246">
        <v>44929</v>
      </c>
      <c r="B3743" s="295" t="s">
        <v>541</v>
      </c>
      <c r="C3743" s="106">
        <v>6011.1</v>
      </c>
      <c r="D3743" s="203" t="s">
        <v>452</v>
      </c>
      <c r="E3743" s="203" t="s">
        <v>7179</v>
      </c>
      <c r="F3743" t="s">
        <v>462</v>
      </c>
      <c r="H3743" s="293">
        <v>2</v>
      </c>
      <c r="I3743" s="203">
        <v>346210</v>
      </c>
      <c r="J3743" s="293" t="s">
        <v>455</v>
      </c>
      <c r="K3743" s="203">
        <v>415452</v>
      </c>
      <c r="L3743" s="203" t="s">
        <v>459</v>
      </c>
      <c r="M3743" s="203" t="s">
        <v>7116</v>
      </c>
      <c r="N3743" t="s">
        <v>7117</v>
      </c>
    </row>
    <row r="3744" spans="1:14" x14ac:dyDescent="0.2">
      <c r="A3744" s="246">
        <v>44951</v>
      </c>
      <c r="B3744" s="295" t="s">
        <v>541</v>
      </c>
      <c r="C3744" s="106">
        <v>6562.1</v>
      </c>
      <c r="D3744" s="203" t="s">
        <v>452</v>
      </c>
      <c r="E3744" s="203" t="s">
        <v>7179</v>
      </c>
      <c r="F3744" t="s">
        <v>462</v>
      </c>
      <c r="H3744" s="293">
        <v>1</v>
      </c>
      <c r="I3744" s="203">
        <v>346210</v>
      </c>
      <c r="J3744" s="293" t="s">
        <v>455</v>
      </c>
      <c r="K3744" s="203">
        <v>415452</v>
      </c>
      <c r="L3744" s="203" t="s">
        <v>459</v>
      </c>
      <c r="M3744" s="203" t="s">
        <v>7116</v>
      </c>
      <c r="N3744" t="s">
        <v>7117</v>
      </c>
    </row>
    <row r="3745" spans="1:14" x14ac:dyDescent="0.2">
      <c r="A3745" s="246">
        <v>44931</v>
      </c>
      <c r="B3745" s="295" t="s">
        <v>541</v>
      </c>
      <c r="C3745" s="106">
        <v>6011.1</v>
      </c>
      <c r="D3745" s="203" t="s">
        <v>452</v>
      </c>
      <c r="E3745" s="203" t="s">
        <v>7179</v>
      </c>
      <c r="F3745" t="s">
        <v>462</v>
      </c>
      <c r="H3745" s="293">
        <v>1</v>
      </c>
      <c r="I3745" s="203">
        <v>346210</v>
      </c>
      <c r="J3745" s="293" t="s">
        <v>455</v>
      </c>
      <c r="K3745" s="203">
        <v>415452</v>
      </c>
      <c r="L3745" s="203" t="s">
        <v>459</v>
      </c>
      <c r="M3745" s="203" t="s">
        <v>7116</v>
      </c>
      <c r="N3745" t="s">
        <v>7117</v>
      </c>
    </row>
    <row r="3746" spans="1:14" x14ac:dyDescent="0.2">
      <c r="A3746" s="246">
        <v>44943</v>
      </c>
      <c r="B3746" s="295" t="s">
        <v>541</v>
      </c>
      <c r="C3746" s="106">
        <v>6562.1</v>
      </c>
      <c r="D3746" s="203" t="s">
        <v>452</v>
      </c>
      <c r="E3746" s="203" t="s">
        <v>7179</v>
      </c>
      <c r="F3746" t="s">
        <v>462</v>
      </c>
      <c r="H3746" s="293">
        <v>1</v>
      </c>
      <c r="I3746" s="203">
        <v>346210</v>
      </c>
      <c r="J3746" s="293" t="s">
        <v>455</v>
      </c>
      <c r="K3746" s="203">
        <v>415452</v>
      </c>
      <c r="L3746" s="203" t="s">
        <v>459</v>
      </c>
      <c r="M3746" s="203" t="s">
        <v>7116</v>
      </c>
      <c r="N3746" t="s">
        <v>7117</v>
      </c>
    </row>
    <row r="3747" spans="1:14" x14ac:dyDescent="0.2">
      <c r="A3747" s="246">
        <v>44943</v>
      </c>
      <c r="B3747" s="295" t="s">
        <v>541</v>
      </c>
      <c r="C3747" s="106">
        <v>6562.1</v>
      </c>
      <c r="D3747" s="203" t="s">
        <v>452</v>
      </c>
      <c r="E3747" s="203" t="s">
        <v>7171</v>
      </c>
      <c r="F3747" t="s">
        <v>7172</v>
      </c>
      <c r="H3747" s="293">
        <v>8</v>
      </c>
      <c r="I3747" s="203">
        <v>215153</v>
      </c>
      <c r="J3747" s="293" t="s">
        <v>455</v>
      </c>
      <c r="K3747" s="203">
        <v>258183.6</v>
      </c>
      <c r="L3747" s="203" t="s">
        <v>459</v>
      </c>
      <c r="M3747" s="203" t="s">
        <v>7116</v>
      </c>
      <c r="N3747" t="s">
        <v>7117</v>
      </c>
    </row>
    <row r="3748" spans="1:14" x14ac:dyDescent="0.2">
      <c r="A3748" s="246">
        <v>44932</v>
      </c>
      <c r="B3748" s="295" t="s">
        <v>541</v>
      </c>
      <c r="C3748" s="106">
        <v>6011.1</v>
      </c>
      <c r="D3748" s="203" t="s">
        <v>452</v>
      </c>
      <c r="E3748" s="203" t="s">
        <v>7179</v>
      </c>
      <c r="F3748" t="s">
        <v>462</v>
      </c>
      <c r="H3748" s="293">
        <v>1</v>
      </c>
      <c r="I3748" s="203">
        <v>346210</v>
      </c>
      <c r="J3748" s="293" t="s">
        <v>455</v>
      </c>
      <c r="K3748" s="203">
        <v>415452</v>
      </c>
      <c r="L3748" s="203" t="s">
        <v>459</v>
      </c>
      <c r="M3748" s="203" t="s">
        <v>7116</v>
      </c>
      <c r="N3748" t="s">
        <v>7117</v>
      </c>
    </row>
    <row r="3749" spans="1:14" x14ac:dyDescent="0.2">
      <c r="A3749" s="246">
        <v>44944</v>
      </c>
      <c r="B3749" s="295" t="s">
        <v>541</v>
      </c>
      <c r="C3749" s="106">
        <v>6562.1</v>
      </c>
      <c r="D3749" s="203" t="s">
        <v>452</v>
      </c>
      <c r="E3749" s="203" t="s">
        <v>7179</v>
      </c>
      <c r="F3749" t="s">
        <v>462</v>
      </c>
      <c r="H3749" s="293">
        <v>2</v>
      </c>
      <c r="I3749" s="203">
        <v>346210</v>
      </c>
      <c r="J3749" s="293" t="s">
        <v>455</v>
      </c>
      <c r="K3749" s="203">
        <v>415452</v>
      </c>
      <c r="L3749" s="203" t="s">
        <v>459</v>
      </c>
      <c r="M3749" s="203" t="s">
        <v>7116</v>
      </c>
      <c r="N3749" t="s">
        <v>7117</v>
      </c>
    </row>
    <row r="3750" spans="1:14" x14ac:dyDescent="0.2">
      <c r="A3750" s="246">
        <v>44936</v>
      </c>
      <c r="B3750" s="295" t="s">
        <v>541</v>
      </c>
      <c r="C3750" s="106">
        <v>728.14</v>
      </c>
      <c r="D3750" s="203" t="s">
        <v>452</v>
      </c>
      <c r="E3750" s="203" t="s">
        <v>7179</v>
      </c>
      <c r="F3750" t="s">
        <v>462</v>
      </c>
      <c r="H3750" s="293">
        <v>1</v>
      </c>
      <c r="I3750" s="203">
        <v>346210</v>
      </c>
      <c r="J3750" s="293" t="s">
        <v>455</v>
      </c>
      <c r="K3750" s="203">
        <v>415452</v>
      </c>
      <c r="L3750" s="203" t="s">
        <v>459</v>
      </c>
      <c r="M3750" s="203" t="s">
        <v>7116</v>
      </c>
      <c r="N3750" t="s">
        <v>7117</v>
      </c>
    </row>
    <row r="3751" spans="1:14" x14ac:dyDescent="0.2">
      <c r="A3751" s="246">
        <v>44945</v>
      </c>
      <c r="B3751" s="295" t="s">
        <v>541</v>
      </c>
      <c r="C3751" s="106">
        <v>6562.1</v>
      </c>
      <c r="D3751" s="203" t="s">
        <v>452</v>
      </c>
      <c r="E3751" s="203" t="s">
        <v>7179</v>
      </c>
      <c r="F3751" t="s">
        <v>462</v>
      </c>
      <c r="H3751" s="293">
        <v>2</v>
      </c>
      <c r="I3751" s="203">
        <v>346210</v>
      </c>
      <c r="J3751" s="293" t="s">
        <v>455</v>
      </c>
      <c r="K3751" s="203">
        <v>415452</v>
      </c>
      <c r="L3751" s="203" t="s">
        <v>459</v>
      </c>
      <c r="M3751" s="203" t="s">
        <v>7116</v>
      </c>
      <c r="N3751" t="s">
        <v>7117</v>
      </c>
    </row>
    <row r="3752" spans="1:14" x14ac:dyDescent="0.2">
      <c r="A3752" s="246">
        <v>44944</v>
      </c>
      <c r="B3752" s="295" t="s">
        <v>541</v>
      </c>
      <c r="C3752" s="106">
        <v>6562.1</v>
      </c>
      <c r="D3752" s="203" t="s">
        <v>452</v>
      </c>
      <c r="E3752" s="203" t="s">
        <v>7171</v>
      </c>
      <c r="F3752" t="s">
        <v>7172</v>
      </c>
      <c r="H3752" s="293">
        <v>8</v>
      </c>
      <c r="I3752" s="203">
        <v>215153</v>
      </c>
      <c r="J3752" s="293" t="s">
        <v>455</v>
      </c>
      <c r="K3752" s="203">
        <v>258183.6</v>
      </c>
      <c r="L3752" s="203" t="s">
        <v>459</v>
      </c>
      <c r="M3752" s="203" t="s">
        <v>7116</v>
      </c>
      <c r="N3752" t="s">
        <v>7117</v>
      </c>
    </row>
    <row r="3753" spans="1:14" x14ac:dyDescent="0.2">
      <c r="A3753" s="246">
        <v>44946</v>
      </c>
      <c r="B3753" s="295" t="s">
        <v>541</v>
      </c>
      <c r="C3753" s="106">
        <v>6562.1</v>
      </c>
      <c r="D3753" s="203" t="s">
        <v>452</v>
      </c>
      <c r="E3753" s="203" t="s">
        <v>7179</v>
      </c>
      <c r="F3753" t="s">
        <v>462</v>
      </c>
      <c r="H3753" s="293">
        <v>2</v>
      </c>
      <c r="I3753" s="203">
        <v>346210</v>
      </c>
      <c r="J3753" s="293" t="s">
        <v>455</v>
      </c>
      <c r="K3753" s="203">
        <v>415452</v>
      </c>
      <c r="L3753" s="203" t="s">
        <v>459</v>
      </c>
      <c r="M3753" s="203" t="s">
        <v>7116</v>
      </c>
      <c r="N3753" t="s">
        <v>7117</v>
      </c>
    </row>
    <row r="3754" spans="1:14" x14ac:dyDescent="0.2">
      <c r="A3754" s="246">
        <v>44936</v>
      </c>
      <c r="B3754" s="295" t="s">
        <v>541</v>
      </c>
      <c r="C3754" s="106">
        <v>6121.1</v>
      </c>
      <c r="D3754" s="203" t="s">
        <v>452</v>
      </c>
      <c r="E3754" s="203" t="s">
        <v>7179</v>
      </c>
      <c r="F3754" t="s">
        <v>462</v>
      </c>
      <c r="H3754" s="293">
        <v>1</v>
      </c>
      <c r="I3754" s="203">
        <v>346210</v>
      </c>
      <c r="J3754" s="293" t="s">
        <v>455</v>
      </c>
      <c r="K3754" s="203">
        <v>415452</v>
      </c>
      <c r="L3754" s="203" t="s">
        <v>459</v>
      </c>
      <c r="M3754" s="203" t="s">
        <v>7116</v>
      </c>
      <c r="N3754" t="s">
        <v>7117</v>
      </c>
    </row>
    <row r="3755" spans="1:14" x14ac:dyDescent="0.2">
      <c r="A3755" s="246">
        <v>44950</v>
      </c>
      <c r="B3755" s="295" t="s">
        <v>541</v>
      </c>
      <c r="C3755" s="106">
        <v>6011.1</v>
      </c>
      <c r="D3755" s="203" t="s">
        <v>452</v>
      </c>
      <c r="E3755" s="203" t="s">
        <v>7179</v>
      </c>
      <c r="F3755" t="s">
        <v>462</v>
      </c>
      <c r="H3755" s="293">
        <v>2</v>
      </c>
      <c r="I3755" s="203">
        <v>346210</v>
      </c>
      <c r="J3755" s="293" t="s">
        <v>455</v>
      </c>
      <c r="K3755" s="203">
        <v>415452</v>
      </c>
      <c r="L3755" s="203" t="s">
        <v>459</v>
      </c>
      <c r="M3755" s="203" t="s">
        <v>7116</v>
      </c>
      <c r="N3755" t="s">
        <v>7117</v>
      </c>
    </row>
    <row r="3756" spans="1:14" x14ac:dyDescent="0.2">
      <c r="A3756" s="246">
        <v>44951</v>
      </c>
      <c r="B3756" s="295" t="s">
        <v>541</v>
      </c>
      <c r="C3756" s="106">
        <v>6011.1</v>
      </c>
      <c r="D3756" s="203" t="s">
        <v>452</v>
      </c>
      <c r="E3756" s="203" t="s">
        <v>7179</v>
      </c>
      <c r="F3756" t="s">
        <v>462</v>
      </c>
      <c r="H3756" s="293">
        <v>2</v>
      </c>
      <c r="I3756" s="203">
        <v>346210</v>
      </c>
      <c r="J3756" s="293" t="s">
        <v>455</v>
      </c>
      <c r="K3756" s="203">
        <v>415452</v>
      </c>
      <c r="L3756" s="203" t="s">
        <v>459</v>
      </c>
      <c r="M3756" s="203" t="s">
        <v>7116</v>
      </c>
      <c r="N3756" t="s">
        <v>7117</v>
      </c>
    </row>
    <row r="3757" spans="1:14" x14ac:dyDescent="0.2">
      <c r="A3757" s="246">
        <v>44945</v>
      </c>
      <c r="B3757" s="295" t="s">
        <v>541</v>
      </c>
      <c r="C3757" s="106">
        <v>6562.1</v>
      </c>
      <c r="D3757" s="203" t="s">
        <v>452</v>
      </c>
      <c r="E3757" s="203" t="s">
        <v>7171</v>
      </c>
      <c r="F3757" t="s">
        <v>7172</v>
      </c>
      <c r="H3757" s="293">
        <v>8</v>
      </c>
      <c r="I3757" s="203">
        <v>215153</v>
      </c>
      <c r="J3757" s="293" t="s">
        <v>455</v>
      </c>
      <c r="K3757" s="203">
        <v>258183.6</v>
      </c>
      <c r="L3757" s="203" t="s">
        <v>459</v>
      </c>
      <c r="M3757" s="203" t="s">
        <v>7116</v>
      </c>
      <c r="N3757" t="s">
        <v>7117</v>
      </c>
    </row>
    <row r="3758" spans="1:14" x14ac:dyDescent="0.2">
      <c r="A3758" s="246">
        <v>44929</v>
      </c>
      <c r="B3758" s="295" t="s">
        <v>541</v>
      </c>
      <c r="C3758" s="106">
        <v>6121.1</v>
      </c>
      <c r="D3758" s="203" t="s">
        <v>452</v>
      </c>
      <c r="E3758" s="203" t="s">
        <v>7179</v>
      </c>
      <c r="F3758" t="s">
        <v>462</v>
      </c>
      <c r="H3758" s="293">
        <v>1</v>
      </c>
      <c r="I3758" s="203">
        <v>346210</v>
      </c>
      <c r="J3758" s="293" t="s">
        <v>455</v>
      </c>
      <c r="K3758" s="203">
        <v>415452</v>
      </c>
      <c r="L3758" s="203" t="s">
        <v>459</v>
      </c>
      <c r="M3758" s="203" t="s">
        <v>7116</v>
      </c>
      <c r="N3758" t="s">
        <v>7117</v>
      </c>
    </row>
    <row r="3759" spans="1:14" x14ac:dyDescent="0.2">
      <c r="A3759" s="246">
        <v>44932</v>
      </c>
      <c r="B3759" s="295" t="s">
        <v>541</v>
      </c>
      <c r="C3759" s="106">
        <v>6121.1</v>
      </c>
      <c r="D3759" s="203" t="s">
        <v>452</v>
      </c>
      <c r="E3759" s="203" t="s">
        <v>7179</v>
      </c>
      <c r="F3759" t="s">
        <v>462</v>
      </c>
      <c r="H3759" s="293">
        <v>1</v>
      </c>
      <c r="I3759" s="203">
        <v>346210</v>
      </c>
      <c r="J3759" s="293" t="s">
        <v>455</v>
      </c>
      <c r="K3759" s="203">
        <v>415452</v>
      </c>
      <c r="L3759" s="203" t="s">
        <v>459</v>
      </c>
      <c r="M3759" s="203" t="s">
        <v>7116</v>
      </c>
      <c r="N3759" t="s">
        <v>7117</v>
      </c>
    </row>
    <row r="3760" spans="1:14" x14ac:dyDescent="0.2">
      <c r="A3760" s="246">
        <v>44931</v>
      </c>
      <c r="B3760" s="295" t="s">
        <v>541</v>
      </c>
      <c r="C3760" s="106">
        <v>6497.1</v>
      </c>
      <c r="D3760" s="203" t="s">
        <v>452</v>
      </c>
      <c r="E3760" s="203" t="s">
        <v>7179</v>
      </c>
      <c r="F3760" t="s">
        <v>462</v>
      </c>
      <c r="H3760" s="293">
        <v>1</v>
      </c>
      <c r="I3760" s="203">
        <v>346210</v>
      </c>
      <c r="J3760" s="293" t="s">
        <v>455</v>
      </c>
      <c r="K3760" s="203">
        <v>415452</v>
      </c>
      <c r="L3760" s="203" t="s">
        <v>459</v>
      </c>
      <c r="M3760" s="203" t="s">
        <v>7116</v>
      </c>
      <c r="N3760" t="s">
        <v>7117</v>
      </c>
    </row>
    <row r="3761" spans="1:14" x14ac:dyDescent="0.2">
      <c r="A3761" s="246">
        <v>44946</v>
      </c>
      <c r="B3761" s="295" t="s">
        <v>541</v>
      </c>
      <c r="C3761" s="106">
        <v>6562.1</v>
      </c>
      <c r="D3761" s="203" t="s">
        <v>452</v>
      </c>
      <c r="E3761" s="203" t="s">
        <v>7171</v>
      </c>
      <c r="F3761" t="s">
        <v>7172</v>
      </c>
      <c r="H3761" s="293">
        <v>8</v>
      </c>
      <c r="I3761" s="203">
        <v>215153</v>
      </c>
      <c r="J3761" s="293" t="s">
        <v>455</v>
      </c>
      <c r="K3761" s="203">
        <v>258183.6</v>
      </c>
      <c r="L3761" s="203" t="s">
        <v>459</v>
      </c>
      <c r="M3761" s="203" t="s">
        <v>7116</v>
      </c>
      <c r="N3761" t="s">
        <v>7117</v>
      </c>
    </row>
    <row r="3762" spans="1:14" x14ac:dyDescent="0.2">
      <c r="A3762" s="246">
        <v>44944</v>
      </c>
      <c r="B3762" s="295" t="s">
        <v>541</v>
      </c>
      <c r="C3762" s="106">
        <v>6620.1</v>
      </c>
      <c r="D3762" s="203" t="s">
        <v>452</v>
      </c>
      <c r="E3762" s="203" t="s">
        <v>7179</v>
      </c>
      <c r="F3762" t="s">
        <v>462</v>
      </c>
      <c r="H3762" s="293">
        <v>1</v>
      </c>
      <c r="I3762" s="203">
        <v>346210</v>
      </c>
      <c r="J3762" s="293" t="s">
        <v>455</v>
      </c>
      <c r="K3762" s="203">
        <v>415452</v>
      </c>
      <c r="L3762" s="203" t="s">
        <v>459</v>
      </c>
      <c r="M3762" s="203" t="s">
        <v>7116</v>
      </c>
      <c r="N3762" t="s">
        <v>7117</v>
      </c>
    </row>
    <row r="3763" spans="1:14" x14ac:dyDescent="0.2">
      <c r="A3763" s="246">
        <v>44932</v>
      </c>
      <c r="B3763" s="295" t="s">
        <v>541</v>
      </c>
      <c r="C3763" s="106">
        <v>6497.1</v>
      </c>
      <c r="D3763" s="203" t="s">
        <v>452</v>
      </c>
      <c r="E3763" s="203" t="s">
        <v>7179</v>
      </c>
      <c r="F3763" t="s">
        <v>462</v>
      </c>
      <c r="H3763" s="293">
        <v>1</v>
      </c>
      <c r="I3763" s="203">
        <v>346210</v>
      </c>
      <c r="J3763" s="293" t="s">
        <v>455</v>
      </c>
      <c r="K3763" s="203">
        <v>415452</v>
      </c>
      <c r="L3763" s="203" t="s">
        <v>459</v>
      </c>
      <c r="M3763" s="203" t="s">
        <v>7116</v>
      </c>
      <c r="N3763" t="s">
        <v>7117</v>
      </c>
    </row>
    <row r="3764" spans="1:14" x14ac:dyDescent="0.2">
      <c r="A3764" s="246">
        <v>44945</v>
      </c>
      <c r="B3764" s="295" t="s">
        <v>541</v>
      </c>
      <c r="C3764" s="106">
        <v>6620.1</v>
      </c>
      <c r="D3764" s="203" t="s">
        <v>452</v>
      </c>
      <c r="E3764" s="203" t="s">
        <v>7179</v>
      </c>
      <c r="F3764" t="s">
        <v>462</v>
      </c>
      <c r="H3764" s="293">
        <v>1</v>
      </c>
      <c r="I3764" s="203">
        <v>346210</v>
      </c>
      <c r="J3764" s="293" t="s">
        <v>455</v>
      </c>
      <c r="K3764" s="203">
        <v>415452</v>
      </c>
      <c r="L3764" s="203" t="s">
        <v>459</v>
      </c>
      <c r="M3764" s="203" t="s">
        <v>7116</v>
      </c>
      <c r="N3764" t="s">
        <v>7117</v>
      </c>
    </row>
    <row r="3765" spans="1:14" x14ac:dyDescent="0.2">
      <c r="A3765" s="246">
        <v>44946</v>
      </c>
      <c r="B3765" s="295" t="s">
        <v>541</v>
      </c>
      <c r="C3765" s="106">
        <v>6620.1</v>
      </c>
      <c r="D3765" s="203" t="s">
        <v>452</v>
      </c>
      <c r="E3765" s="203" t="s">
        <v>7179</v>
      </c>
      <c r="F3765" t="s">
        <v>462</v>
      </c>
      <c r="H3765" s="293">
        <v>1</v>
      </c>
      <c r="I3765" s="203">
        <v>346210</v>
      </c>
      <c r="J3765" s="293" t="s">
        <v>455</v>
      </c>
      <c r="K3765" s="203">
        <v>415452</v>
      </c>
      <c r="L3765" s="203" t="s">
        <v>459</v>
      </c>
      <c r="M3765" s="203" t="s">
        <v>7116</v>
      </c>
      <c r="N3765" t="s">
        <v>7117</v>
      </c>
    </row>
    <row r="3766" spans="1:14" x14ac:dyDescent="0.2">
      <c r="A3766" s="246">
        <v>44950</v>
      </c>
      <c r="B3766" s="295" t="s">
        <v>541</v>
      </c>
      <c r="C3766" s="106">
        <v>6562.1</v>
      </c>
      <c r="D3766" s="203" t="s">
        <v>452</v>
      </c>
      <c r="E3766" s="203" t="s">
        <v>7171</v>
      </c>
      <c r="F3766" t="s">
        <v>7172</v>
      </c>
      <c r="H3766" s="293">
        <v>-8</v>
      </c>
      <c r="I3766" s="203">
        <v>215153</v>
      </c>
      <c r="J3766" s="293" t="s">
        <v>455</v>
      </c>
      <c r="K3766" s="203">
        <v>258183.6</v>
      </c>
      <c r="L3766" s="203" t="s">
        <v>459</v>
      </c>
      <c r="M3766" s="203" t="s">
        <v>7116</v>
      </c>
      <c r="N3766" t="s">
        <v>7117</v>
      </c>
    </row>
    <row r="3767" spans="1:14" x14ac:dyDescent="0.2">
      <c r="A3767" s="246">
        <v>44956</v>
      </c>
      <c r="B3767" s="295" t="s">
        <v>541</v>
      </c>
      <c r="C3767" s="106">
        <v>6562.1</v>
      </c>
      <c r="D3767" s="203" t="s">
        <v>452</v>
      </c>
      <c r="E3767" s="203" t="s">
        <v>7179</v>
      </c>
      <c r="F3767" t="s">
        <v>462</v>
      </c>
      <c r="H3767" s="293">
        <v>3</v>
      </c>
      <c r="I3767" s="203">
        <v>346210</v>
      </c>
      <c r="J3767" s="293" t="s">
        <v>455</v>
      </c>
      <c r="K3767" s="203">
        <v>415452</v>
      </c>
      <c r="L3767" s="203" t="s">
        <v>459</v>
      </c>
      <c r="M3767" s="203" t="s">
        <v>7116</v>
      </c>
      <c r="N3767" t="s">
        <v>7117</v>
      </c>
    </row>
    <row r="3768" spans="1:14" x14ac:dyDescent="0.2">
      <c r="A3768" s="246">
        <v>44957</v>
      </c>
      <c r="B3768" s="295" t="s">
        <v>541</v>
      </c>
      <c r="C3768" s="106">
        <v>6562.1</v>
      </c>
      <c r="D3768" s="203" t="s">
        <v>452</v>
      </c>
      <c r="E3768" s="203" t="s">
        <v>7179</v>
      </c>
      <c r="F3768" t="s">
        <v>462</v>
      </c>
      <c r="H3768" s="293">
        <v>2</v>
      </c>
      <c r="I3768" s="203">
        <v>346210</v>
      </c>
      <c r="J3768" s="293" t="s">
        <v>455</v>
      </c>
      <c r="K3768" s="203">
        <v>415452</v>
      </c>
      <c r="L3768" s="203" t="s">
        <v>459</v>
      </c>
      <c r="M3768" s="203" t="s">
        <v>7116</v>
      </c>
      <c r="N3768" t="s">
        <v>7117</v>
      </c>
    </row>
    <row r="3769" spans="1:14" x14ac:dyDescent="0.2">
      <c r="A3769" s="246">
        <v>44951</v>
      </c>
      <c r="B3769" s="295" t="s">
        <v>541</v>
      </c>
      <c r="C3769" s="106">
        <v>6562.1</v>
      </c>
      <c r="D3769" s="203" t="s">
        <v>452</v>
      </c>
      <c r="E3769" s="203" t="s">
        <v>7171</v>
      </c>
      <c r="F3769" t="s">
        <v>7172</v>
      </c>
      <c r="H3769" s="293">
        <v>-8</v>
      </c>
      <c r="I3769" s="203">
        <v>215153</v>
      </c>
      <c r="J3769" s="293" t="s">
        <v>455</v>
      </c>
      <c r="K3769" s="203">
        <v>258183.6</v>
      </c>
      <c r="L3769" s="203" t="s">
        <v>459</v>
      </c>
      <c r="M3769" s="203" t="s">
        <v>7116</v>
      </c>
      <c r="N3769" t="s">
        <v>7117</v>
      </c>
    </row>
    <row r="3770" spans="1:14" x14ac:dyDescent="0.2">
      <c r="A3770" s="246">
        <v>44952</v>
      </c>
      <c r="B3770" s="295" t="s">
        <v>541</v>
      </c>
      <c r="C3770" s="106">
        <v>6562.1</v>
      </c>
      <c r="D3770" s="203" t="s">
        <v>452</v>
      </c>
      <c r="E3770" s="203" t="s">
        <v>7171</v>
      </c>
      <c r="F3770" t="s">
        <v>7172</v>
      </c>
      <c r="H3770" s="293">
        <v>-8</v>
      </c>
      <c r="I3770" s="203">
        <v>215153</v>
      </c>
      <c r="J3770" s="293" t="s">
        <v>455</v>
      </c>
      <c r="K3770" s="203">
        <v>258183.6</v>
      </c>
      <c r="L3770" s="203" t="s">
        <v>459</v>
      </c>
      <c r="M3770" s="203" t="s">
        <v>7116</v>
      </c>
      <c r="N3770" t="s">
        <v>7117</v>
      </c>
    </row>
    <row r="3771" spans="1:14" x14ac:dyDescent="0.2">
      <c r="A3771" s="246">
        <v>44953</v>
      </c>
      <c r="B3771" s="295" t="s">
        <v>541</v>
      </c>
      <c r="C3771" s="106">
        <v>6562.1</v>
      </c>
      <c r="D3771" s="203" t="s">
        <v>452</v>
      </c>
      <c r="E3771" s="203" t="s">
        <v>7171</v>
      </c>
      <c r="F3771" t="s">
        <v>7172</v>
      </c>
      <c r="H3771" s="293">
        <v>-8</v>
      </c>
      <c r="I3771" s="203">
        <v>215153</v>
      </c>
      <c r="J3771" s="293" t="s">
        <v>455</v>
      </c>
      <c r="K3771" s="203">
        <v>258183.6</v>
      </c>
      <c r="L3771" s="203" t="s">
        <v>459</v>
      </c>
      <c r="M3771" s="203" t="s">
        <v>7116</v>
      </c>
      <c r="N3771" t="s">
        <v>7117</v>
      </c>
    </row>
    <row r="3772" spans="1:14" x14ac:dyDescent="0.2">
      <c r="A3772" s="246">
        <v>44979</v>
      </c>
      <c r="B3772" s="295" t="s">
        <v>541</v>
      </c>
      <c r="C3772" s="106">
        <v>6542.1</v>
      </c>
      <c r="D3772" s="203" t="s">
        <v>452</v>
      </c>
      <c r="E3772" s="203" t="s">
        <v>7179</v>
      </c>
      <c r="F3772" t="s">
        <v>462</v>
      </c>
      <c r="H3772" s="293">
        <v>3</v>
      </c>
      <c r="I3772" s="203">
        <v>346210</v>
      </c>
      <c r="J3772" s="293" t="s">
        <v>455</v>
      </c>
      <c r="K3772" s="203">
        <v>415452</v>
      </c>
      <c r="L3772" s="203" t="s">
        <v>459</v>
      </c>
      <c r="M3772" s="203" t="s">
        <v>7116</v>
      </c>
      <c r="N3772" t="s">
        <v>7117</v>
      </c>
    </row>
    <row r="3773" spans="1:14" x14ac:dyDescent="0.2">
      <c r="A3773" s="246">
        <v>44973</v>
      </c>
      <c r="B3773" s="295" t="s">
        <v>541</v>
      </c>
      <c r="C3773" s="106">
        <v>6593.1</v>
      </c>
      <c r="D3773" s="203" t="s">
        <v>452</v>
      </c>
      <c r="E3773" s="203" t="s">
        <v>7160</v>
      </c>
      <c r="F3773" t="s">
        <v>7161</v>
      </c>
      <c r="H3773" s="293">
        <v>8</v>
      </c>
      <c r="I3773" s="203">
        <v>177941</v>
      </c>
      <c r="J3773" s="293" t="s">
        <v>455</v>
      </c>
      <c r="K3773" s="203">
        <v>213529.2</v>
      </c>
      <c r="L3773" s="203" t="s">
        <v>459</v>
      </c>
      <c r="M3773" s="203" t="s">
        <v>7116</v>
      </c>
      <c r="N3773" t="s">
        <v>7117</v>
      </c>
    </row>
    <row r="3774" spans="1:14" x14ac:dyDescent="0.2">
      <c r="A3774" s="246">
        <v>44974</v>
      </c>
      <c r="B3774" s="295" t="s">
        <v>541</v>
      </c>
      <c r="C3774" s="106">
        <v>6593.1</v>
      </c>
      <c r="D3774" s="203" t="s">
        <v>452</v>
      </c>
      <c r="E3774" s="203" t="s">
        <v>7160</v>
      </c>
      <c r="F3774" t="s">
        <v>7161</v>
      </c>
      <c r="H3774" s="293">
        <v>8</v>
      </c>
      <c r="I3774" s="203">
        <v>177941</v>
      </c>
      <c r="J3774" s="293" t="s">
        <v>455</v>
      </c>
      <c r="K3774" s="203">
        <v>213529.2</v>
      </c>
      <c r="L3774" s="203" t="s">
        <v>459</v>
      </c>
      <c r="M3774" s="203" t="s">
        <v>7116</v>
      </c>
      <c r="N3774" t="s">
        <v>7117</v>
      </c>
    </row>
    <row r="3775" spans="1:14" x14ac:dyDescent="0.2">
      <c r="A3775" s="246">
        <v>44978</v>
      </c>
      <c r="B3775" s="295" t="s">
        <v>541</v>
      </c>
      <c r="C3775" s="106">
        <v>6593.1</v>
      </c>
      <c r="D3775" s="203" t="s">
        <v>452</v>
      </c>
      <c r="E3775" s="203" t="s">
        <v>7160</v>
      </c>
      <c r="F3775" t="s">
        <v>7161</v>
      </c>
      <c r="H3775" s="293">
        <v>8</v>
      </c>
      <c r="I3775" s="203">
        <v>177941</v>
      </c>
      <c r="J3775" s="293" t="s">
        <v>455</v>
      </c>
      <c r="K3775" s="203">
        <v>213529.2</v>
      </c>
      <c r="L3775" s="203" t="s">
        <v>459</v>
      </c>
      <c r="M3775" s="203" t="s">
        <v>7116</v>
      </c>
      <c r="N3775" t="s">
        <v>7117</v>
      </c>
    </row>
    <row r="3776" spans="1:14" x14ac:dyDescent="0.2">
      <c r="A3776" s="246">
        <v>44980</v>
      </c>
      <c r="B3776" s="295" t="s">
        <v>541</v>
      </c>
      <c r="C3776" s="106">
        <v>6542.1</v>
      </c>
      <c r="D3776" s="203" t="s">
        <v>452</v>
      </c>
      <c r="E3776" s="203" t="s">
        <v>7179</v>
      </c>
      <c r="F3776" t="s">
        <v>462</v>
      </c>
      <c r="H3776" s="293">
        <v>2</v>
      </c>
      <c r="I3776" s="203">
        <v>346210</v>
      </c>
      <c r="J3776" s="293" t="s">
        <v>455</v>
      </c>
      <c r="K3776" s="203">
        <v>415452</v>
      </c>
      <c r="L3776" s="203" t="s">
        <v>459</v>
      </c>
      <c r="M3776" s="203" t="s">
        <v>7116</v>
      </c>
      <c r="N3776" t="s">
        <v>7117</v>
      </c>
    </row>
    <row r="3777" spans="1:14" x14ac:dyDescent="0.2">
      <c r="A3777" s="246">
        <v>44979</v>
      </c>
      <c r="B3777" s="295" t="s">
        <v>541</v>
      </c>
      <c r="C3777" s="106">
        <v>6593.1</v>
      </c>
      <c r="D3777" s="203" t="s">
        <v>452</v>
      </c>
      <c r="E3777" s="203" t="s">
        <v>7160</v>
      </c>
      <c r="F3777" t="s">
        <v>7161</v>
      </c>
      <c r="H3777" s="293">
        <v>8</v>
      </c>
      <c r="I3777" s="203">
        <v>177941</v>
      </c>
      <c r="J3777" s="293" t="s">
        <v>455</v>
      </c>
      <c r="K3777" s="203">
        <v>213529.2</v>
      </c>
      <c r="L3777" s="203" t="s">
        <v>459</v>
      </c>
      <c r="M3777" s="203" t="s">
        <v>7116</v>
      </c>
      <c r="N3777" t="s">
        <v>7117</v>
      </c>
    </row>
    <row r="3778" spans="1:14" x14ac:dyDescent="0.2">
      <c r="A3778" s="246">
        <v>44980</v>
      </c>
      <c r="B3778" s="295" t="s">
        <v>541</v>
      </c>
      <c r="C3778" s="106">
        <v>6593.1</v>
      </c>
      <c r="D3778" s="203" t="s">
        <v>452</v>
      </c>
      <c r="E3778" s="203" t="s">
        <v>7160</v>
      </c>
      <c r="F3778" t="s">
        <v>7161</v>
      </c>
      <c r="H3778" s="293">
        <v>8</v>
      </c>
      <c r="I3778" s="203">
        <v>177941</v>
      </c>
      <c r="J3778" s="293" t="s">
        <v>455</v>
      </c>
      <c r="K3778" s="203">
        <v>213529.2</v>
      </c>
      <c r="L3778" s="203" t="s">
        <v>459</v>
      </c>
      <c r="M3778" s="203" t="s">
        <v>7116</v>
      </c>
      <c r="N3778" t="s">
        <v>7117</v>
      </c>
    </row>
    <row r="3779" spans="1:14" x14ac:dyDescent="0.2">
      <c r="A3779" s="246">
        <v>44963</v>
      </c>
      <c r="B3779" s="295" t="s">
        <v>541</v>
      </c>
      <c r="C3779" s="106">
        <v>6240.11</v>
      </c>
      <c r="D3779" s="203" t="s">
        <v>2065</v>
      </c>
      <c r="E3779" s="203" t="s">
        <v>7173</v>
      </c>
      <c r="F3779" t="s">
        <v>7174</v>
      </c>
      <c r="H3779" s="293">
        <v>8</v>
      </c>
      <c r="I3779" s="203">
        <v>204879</v>
      </c>
      <c r="J3779" s="293" t="s">
        <v>455</v>
      </c>
      <c r="K3779" s="203">
        <v>245854.8</v>
      </c>
      <c r="L3779" s="203" t="s">
        <v>459</v>
      </c>
      <c r="M3779" s="203" t="s">
        <v>7116</v>
      </c>
      <c r="N3779" t="s">
        <v>7117</v>
      </c>
    </row>
    <row r="3780" spans="1:14" x14ac:dyDescent="0.2">
      <c r="A3780" s="246">
        <v>44984</v>
      </c>
      <c r="B3780" s="295" t="s">
        <v>541</v>
      </c>
      <c r="C3780" s="106">
        <v>6542.1</v>
      </c>
      <c r="D3780" s="203" t="s">
        <v>452</v>
      </c>
      <c r="E3780" s="203" t="s">
        <v>7159</v>
      </c>
      <c r="F3780" t="s">
        <v>487</v>
      </c>
      <c r="H3780" s="293">
        <v>7</v>
      </c>
      <c r="I3780" s="203">
        <v>157800</v>
      </c>
      <c r="J3780" s="293" t="s">
        <v>455</v>
      </c>
      <c r="K3780" s="203">
        <v>189360</v>
      </c>
      <c r="L3780" s="203" t="s">
        <v>459</v>
      </c>
      <c r="M3780" s="203" t="s">
        <v>7116</v>
      </c>
      <c r="N3780" t="s">
        <v>7117</v>
      </c>
    </row>
    <row r="3781" spans="1:14" x14ac:dyDescent="0.2">
      <c r="A3781" s="246">
        <v>44981</v>
      </c>
      <c r="B3781" s="295" t="s">
        <v>541</v>
      </c>
      <c r="C3781" s="106">
        <v>6593.1</v>
      </c>
      <c r="D3781" s="203" t="s">
        <v>452</v>
      </c>
      <c r="E3781" s="203" t="s">
        <v>7160</v>
      </c>
      <c r="F3781" t="s">
        <v>7161</v>
      </c>
      <c r="H3781" s="293">
        <v>8</v>
      </c>
      <c r="I3781" s="203">
        <v>177941</v>
      </c>
      <c r="J3781" s="293" t="s">
        <v>455</v>
      </c>
      <c r="K3781" s="203">
        <v>213529.2</v>
      </c>
      <c r="L3781" s="203" t="s">
        <v>459</v>
      </c>
      <c r="M3781" s="203" t="s">
        <v>7116</v>
      </c>
      <c r="N3781" t="s">
        <v>7117</v>
      </c>
    </row>
    <row r="3782" spans="1:14" x14ac:dyDescent="0.2">
      <c r="A3782" s="246">
        <v>44985</v>
      </c>
      <c r="B3782" s="295" t="s">
        <v>541</v>
      </c>
      <c r="C3782" s="106">
        <v>6542.1</v>
      </c>
      <c r="D3782" s="203" t="s">
        <v>452</v>
      </c>
      <c r="E3782" s="203" t="s">
        <v>7159</v>
      </c>
      <c r="F3782" t="s">
        <v>487</v>
      </c>
      <c r="H3782" s="293">
        <v>8</v>
      </c>
      <c r="I3782" s="203">
        <v>157800</v>
      </c>
      <c r="J3782" s="293" t="s">
        <v>455</v>
      </c>
      <c r="K3782" s="203">
        <v>189360</v>
      </c>
      <c r="L3782" s="203" t="s">
        <v>459</v>
      </c>
      <c r="M3782" s="203" t="s">
        <v>7116</v>
      </c>
      <c r="N3782" t="s">
        <v>7117</v>
      </c>
    </row>
    <row r="3783" spans="1:14" x14ac:dyDescent="0.2">
      <c r="A3783" s="246">
        <v>44984</v>
      </c>
      <c r="B3783" s="295" t="s">
        <v>541</v>
      </c>
      <c r="C3783" s="106">
        <v>6593.1</v>
      </c>
      <c r="D3783" s="203" t="s">
        <v>452</v>
      </c>
      <c r="E3783" s="203" t="s">
        <v>7160</v>
      </c>
      <c r="F3783" t="s">
        <v>7161</v>
      </c>
      <c r="H3783" s="293">
        <v>8</v>
      </c>
      <c r="I3783" s="203">
        <v>177941</v>
      </c>
      <c r="J3783" s="293" t="s">
        <v>455</v>
      </c>
      <c r="K3783" s="203">
        <v>213529.2</v>
      </c>
      <c r="L3783" s="203" t="s">
        <v>459</v>
      </c>
      <c r="M3783" s="203" t="s">
        <v>7116</v>
      </c>
      <c r="N3783" t="s">
        <v>7117</v>
      </c>
    </row>
    <row r="3784" spans="1:14" x14ac:dyDescent="0.2">
      <c r="A3784" s="246">
        <v>44970</v>
      </c>
      <c r="B3784" s="295" t="s">
        <v>541</v>
      </c>
      <c r="C3784" s="106">
        <v>6630.1</v>
      </c>
      <c r="D3784" s="203" t="s">
        <v>452</v>
      </c>
      <c r="E3784" s="203" t="s">
        <v>7157</v>
      </c>
      <c r="F3784" t="s">
        <v>7158</v>
      </c>
      <c r="H3784" s="293">
        <v>8</v>
      </c>
      <c r="I3784" s="203">
        <v>122781</v>
      </c>
      <c r="J3784" s="293" t="s">
        <v>455</v>
      </c>
      <c r="K3784" s="203">
        <v>147337.20000000001</v>
      </c>
      <c r="L3784" s="203" t="s">
        <v>459</v>
      </c>
      <c r="M3784" s="203" t="s">
        <v>7116</v>
      </c>
      <c r="N3784" t="s">
        <v>7117</v>
      </c>
    </row>
    <row r="3785" spans="1:14" x14ac:dyDescent="0.2">
      <c r="A3785" s="246">
        <v>44978</v>
      </c>
      <c r="B3785" s="295" t="s">
        <v>541</v>
      </c>
      <c r="C3785" s="106">
        <v>6542.1</v>
      </c>
      <c r="D3785" s="203" t="s">
        <v>452</v>
      </c>
      <c r="E3785" s="203" t="s">
        <v>7159</v>
      </c>
      <c r="F3785" t="s">
        <v>487</v>
      </c>
      <c r="H3785" s="293">
        <v>8</v>
      </c>
      <c r="I3785" s="203">
        <v>157800</v>
      </c>
      <c r="J3785" s="293" t="s">
        <v>455</v>
      </c>
      <c r="K3785" s="203">
        <v>189360</v>
      </c>
      <c r="L3785" s="203" t="s">
        <v>459</v>
      </c>
      <c r="M3785" s="203" t="s">
        <v>7116</v>
      </c>
      <c r="N3785" t="s">
        <v>7117</v>
      </c>
    </row>
    <row r="3786" spans="1:14" x14ac:dyDescent="0.2">
      <c r="A3786" s="246">
        <v>44981</v>
      </c>
      <c r="B3786" s="295" t="s">
        <v>541</v>
      </c>
      <c r="C3786" s="106">
        <v>6542.1</v>
      </c>
      <c r="D3786" s="203" t="s">
        <v>452</v>
      </c>
      <c r="E3786" s="203" t="s">
        <v>7179</v>
      </c>
      <c r="F3786" t="s">
        <v>462</v>
      </c>
      <c r="H3786" s="293">
        <v>2</v>
      </c>
      <c r="I3786" s="203">
        <v>346210</v>
      </c>
      <c r="J3786" s="293" t="s">
        <v>455</v>
      </c>
      <c r="K3786" s="203">
        <v>415452</v>
      </c>
      <c r="L3786" s="203" t="s">
        <v>459</v>
      </c>
      <c r="M3786" s="203" t="s">
        <v>7116</v>
      </c>
      <c r="N3786" t="s">
        <v>7117</v>
      </c>
    </row>
    <row r="3787" spans="1:14" x14ac:dyDescent="0.2">
      <c r="A3787" s="246">
        <v>44985</v>
      </c>
      <c r="B3787" s="295" t="s">
        <v>541</v>
      </c>
      <c r="C3787" s="106">
        <v>6593.1</v>
      </c>
      <c r="D3787" s="203" t="s">
        <v>452</v>
      </c>
      <c r="E3787" s="203" t="s">
        <v>7160</v>
      </c>
      <c r="F3787" t="s">
        <v>7161</v>
      </c>
      <c r="H3787" s="293">
        <v>8</v>
      </c>
      <c r="I3787" s="203">
        <v>177941</v>
      </c>
      <c r="J3787" s="293" t="s">
        <v>455</v>
      </c>
      <c r="K3787" s="203">
        <v>213529.2</v>
      </c>
      <c r="L3787" s="203" t="s">
        <v>459</v>
      </c>
      <c r="M3787" s="203" t="s">
        <v>7116</v>
      </c>
      <c r="N3787" t="s">
        <v>7117</v>
      </c>
    </row>
    <row r="3788" spans="1:14" x14ac:dyDescent="0.2">
      <c r="A3788" s="246">
        <v>44979</v>
      </c>
      <c r="B3788" s="295" t="s">
        <v>541</v>
      </c>
      <c r="C3788" s="106">
        <v>6542.1</v>
      </c>
      <c r="D3788" s="203" t="s">
        <v>452</v>
      </c>
      <c r="E3788" s="203" t="s">
        <v>7159</v>
      </c>
      <c r="F3788" t="s">
        <v>487</v>
      </c>
      <c r="H3788" s="293">
        <v>8</v>
      </c>
      <c r="I3788" s="203">
        <v>157800</v>
      </c>
      <c r="J3788" s="293" t="s">
        <v>455</v>
      </c>
      <c r="K3788" s="203">
        <v>189360</v>
      </c>
      <c r="L3788" s="203" t="s">
        <v>459</v>
      </c>
      <c r="M3788" s="203" t="s">
        <v>7116</v>
      </c>
      <c r="N3788" t="s">
        <v>7117</v>
      </c>
    </row>
    <row r="3789" spans="1:14" x14ac:dyDescent="0.2">
      <c r="A3789" s="246">
        <v>44984</v>
      </c>
      <c r="B3789" s="295" t="s">
        <v>541</v>
      </c>
      <c r="C3789" s="106">
        <v>6011.1</v>
      </c>
      <c r="D3789" s="203" t="s">
        <v>452</v>
      </c>
      <c r="E3789" s="203" t="s">
        <v>7179</v>
      </c>
      <c r="F3789" t="s">
        <v>462</v>
      </c>
      <c r="H3789" s="293">
        <v>1</v>
      </c>
      <c r="I3789" s="203">
        <v>346210</v>
      </c>
      <c r="J3789" s="293" t="s">
        <v>455</v>
      </c>
      <c r="K3789" s="203">
        <v>415452</v>
      </c>
      <c r="L3789" s="203" t="s">
        <v>459</v>
      </c>
      <c r="M3789" s="203" t="s">
        <v>7116</v>
      </c>
      <c r="N3789" t="s">
        <v>7117</v>
      </c>
    </row>
    <row r="3790" spans="1:14" x14ac:dyDescent="0.2">
      <c r="A3790" s="246">
        <v>44965</v>
      </c>
      <c r="B3790" s="295" t="s">
        <v>541</v>
      </c>
      <c r="C3790" s="106">
        <v>6412.11</v>
      </c>
      <c r="D3790" s="203" t="s">
        <v>452</v>
      </c>
      <c r="E3790" s="203" t="s">
        <v>7177</v>
      </c>
      <c r="F3790" t="s">
        <v>7178</v>
      </c>
      <c r="H3790" s="293">
        <v>8</v>
      </c>
      <c r="I3790" s="203">
        <v>282497</v>
      </c>
      <c r="J3790" s="293" t="s">
        <v>455</v>
      </c>
      <c r="K3790" s="203">
        <v>338996.4</v>
      </c>
      <c r="L3790" s="203" t="s">
        <v>459</v>
      </c>
      <c r="M3790" s="203" t="s">
        <v>7116</v>
      </c>
      <c r="N3790" t="s">
        <v>7117</v>
      </c>
    </row>
    <row r="3791" spans="1:14" x14ac:dyDescent="0.2">
      <c r="A3791" s="246">
        <v>44980</v>
      </c>
      <c r="B3791" s="295" t="s">
        <v>541</v>
      </c>
      <c r="C3791" s="106">
        <v>6542.1</v>
      </c>
      <c r="D3791" s="203" t="s">
        <v>452</v>
      </c>
      <c r="E3791" s="203" t="s">
        <v>7159</v>
      </c>
      <c r="F3791" t="s">
        <v>487</v>
      </c>
      <c r="H3791" s="293">
        <v>8</v>
      </c>
      <c r="I3791" s="203">
        <v>157800</v>
      </c>
      <c r="J3791" s="293" t="s">
        <v>455</v>
      </c>
      <c r="K3791" s="203">
        <v>189360</v>
      </c>
      <c r="L3791" s="203" t="s">
        <v>459</v>
      </c>
      <c r="M3791" s="203" t="s">
        <v>7116</v>
      </c>
      <c r="N3791" t="s">
        <v>7117</v>
      </c>
    </row>
    <row r="3792" spans="1:14" x14ac:dyDescent="0.2">
      <c r="A3792" s="246">
        <v>44984</v>
      </c>
      <c r="B3792" s="295" t="s">
        <v>541</v>
      </c>
      <c r="C3792" s="106">
        <v>6006.1</v>
      </c>
      <c r="D3792" s="203" t="s">
        <v>452</v>
      </c>
      <c r="E3792" s="203" t="s">
        <v>7170</v>
      </c>
      <c r="F3792" t="s">
        <v>453</v>
      </c>
      <c r="H3792" s="293">
        <v>8</v>
      </c>
      <c r="I3792" s="203">
        <v>165186</v>
      </c>
      <c r="J3792" s="293" t="s">
        <v>455</v>
      </c>
      <c r="K3792" s="203">
        <v>198223.2</v>
      </c>
      <c r="L3792" s="203" t="s">
        <v>459</v>
      </c>
      <c r="M3792" s="203" t="s">
        <v>7116</v>
      </c>
      <c r="N3792" t="s">
        <v>7117</v>
      </c>
    </row>
    <row r="3793" spans="1:14" x14ac:dyDescent="0.2">
      <c r="A3793" s="246">
        <v>44981</v>
      </c>
      <c r="B3793" s="295" t="s">
        <v>541</v>
      </c>
      <c r="C3793" s="106">
        <v>6542.1</v>
      </c>
      <c r="D3793" s="203" t="s">
        <v>452</v>
      </c>
      <c r="E3793" s="203" t="s">
        <v>7159</v>
      </c>
      <c r="F3793" t="s">
        <v>487</v>
      </c>
      <c r="H3793" s="293">
        <v>8</v>
      </c>
      <c r="I3793" s="203">
        <v>157800</v>
      </c>
      <c r="J3793" s="293" t="s">
        <v>455</v>
      </c>
      <c r="K3793" s="203">
        <v>189360</v>
      </c>
      <c r="L3793" s="203" t="s">
        <v>459</v>
      </c>
      <c r="M3793" s="203" t="s">
        <v>7116</v>
      </c>
      <c r="N3793" t="s">
        <v>7117</v>
      </c>
    </row>
    <row r="3794" spans="1:14" x14ac:dyDescent="0.2">
      <c r="A3794" s="246">
        <v>44974</v>
      </c>
      <c r="B3794" s="295" t="s">
        <v>541</v>
      </c>
      <c r="C3794" s="106">
        <v>6542.1</v>
      </c>
      <c r="D3794" s="203" t="s">
        <v>452</v>
      </c>
      <c r="E3794" s="203" t="s">
        <v>7159</v>
      </c>
      <c r="F3794" t="s">
        <v>487</v>
      </c>
      <c r="H3794" s="293">
        <v>8</v>
      </c>
      <c r="I3794" s="203">
        <v>157800</v>
      </c>
      <c r="J3794" s="293" t="s">
        <v>455</v>
      </c>
      <c r="K3794" s="203">
        <v>189360</v>
      </c>
      <c r="L3794" s="203" t="s">
        <v>459</v>
      </c>
      <c r="M3794" s="203" t="s">
        <v>7116</v>
      </c>
      <c r="N3794" t="s">
        <v>7117</v>
      </c>
    </row>
    <row r="3795" spans="1:14" x14ac:dyDescent="0.2">
      <c r="A3795" s="246">
        <v>44964</v>
      </c>
      <c r="B3795" s="295" t="s">
        <v>541</v>
      </c>
      <c r="C3795" s="106">
        <v>6240.11</v>
      </c>
      <c r="D3795" s="203" t="s">
        <v>2065</v>
      </c>
      <c r="E3795" s="203" t="s">
        <v>7173</v>
      </c>
      <c r="F3795" t="s">
        <v>7174</v>
      </c>
      <c r="H3795" s="293">
        <v>8</v>
      </c>
      <c r="I3795" s="203">
        <v>204879</v>
      </c>
      <c r="J3795" s="293" t="s">
        <v>455</v>
      </c>
      <c r="K3795" s="203">
        <v>245854.8</v>
      </c>
      <c r="L3795" s="203" t="s">
        <v>459</v>
      </c>
      <c r="M3795" s="203" t="s">
        <v>7116</v>
      </c>
      <c r="N3795" t="s">
        <v>7117</v>
      </c>
    </row>
    <row r="3796" spans="1:14" x14ac:dyDescent="0.2">
      <c r="A3796" s="246">
        <v>44971</v>
      </c>
      <c r="B3796" s="295" t="s">
        <v>541</v>
      </c>
      <c r="C3796" s="106">
        <v>6630.1</v>
      </c>
      <c r="D3796" s="203" t="s">
        <v>452</v>
      </c>
      <c r="E3796" s="203" t="s">
        <v>7157</v>
      </c>
      <c r="F3796" t="s">
        <v>7158</v>
      </c>
      <c r="H3796" s="293">
        <v>4</v>
      </c>
      <c r="I3796" s="203">
        <v>122781</v>
      </c>
      <c r="J3796" s="293" t="s">
        <v>455</v>
      </c>
      <c r="K3796" s="203">
        <v>147337.20000000001</v>
      </c>
      <c r="L3796" s="203" t="s">
        <v>459</v>
      </c>
      <c r="M3796" s="203" t="s">
        <v>7116</v>
      </c>
      <c r="N3796" t="s">
        <v>7117</v>
      </c>
    </row>
    <row r="3797" spans="1:14" x14ac:dyDescent="0.2">
      <c r="A3797" s="246">
        <v>44978</v>
      </c>
      <c r="B3797" s="295" t="s">
        <v>541</v>
      </c>
      <c r="C3797" s="106">
        <v>6497.1</v>
      </c>
      <c r="D3797" s="203" t="s">
        <v>452</v>
      </c>
      <c r="E3797" s="203" t="s">
        <v>7162</v>
      </c>
      <c r="F3797" t="s">
        <v>7163</v>
      </c>
      <c r="H3797" s="293">
        <v>8</v>
      </c>
      <c r="I3797" s="203">
        <v>143032</v>
      </c>
      <c r="J3797" s="293" t="s">
        <v>455</v>
      </c>
      <c r="K3797" s="203">
        <v>171638.39999999999</v>
      </c>
      <c r="L3797" s="203" t="s">
        <v>459</v>
      </c>
      <c r="M3797" s="203" t="s">
        <v>7116</v>
      </c>
      <c r="N3797" t="s">
        <v>7117</v>
      </c>
    </row>
    <row r="3798" spans="1:14" x14ac:dyDescent="0.2">
      <c r="A3798" s="246">
        <v>44973</v>
      </c>
      <c r="B3798" s="295" t="s">
        <v>541</v>
      </c>
      <c r="C3798" s="106">
        <v>6542.1</v>
      </c>
      <c r="D3798" s="203" t="s">
        <v>452</v>
      </c>
      <c r="E3798" s="203" t="s">
        <v>7179</v>
      </c>
      <c r="F3798" t="s">
        <v>462</v>
      </c>
      <c r="H3798" s="293">
        <v>3</v>
      </c>
      <c r="I3798" s="203">
        <v>346210</v>
      </c>
      <c r="J3798" s="293" t="s">
        <v>455</v>
      </c>
      <c r="K3798" s="203">
        <v>415452</v>
      </c>
      <c r="L3798" s="203" t="s">
        <v>459</v>
      </c>
      <c r="M3798" s="203" t="s">
        <v>7116</v>
      </c>
      <c r="N3798" t="s">
        <v>7117</v>
      </c>
    </row>
    <row r="3799" spans="1:14" x14ac:dyDescent="0.2">
      <c r="A3799" s="246">
        <v>44985</v>
      </c>
      <c r="B3799" s="295" t="s">
        <v>541</v>
      </c>
      <c r="C3799" s="106">
        <v>6011.1</v>
      </c>
      <c r="D3799" s="203" t="s">
        <v>452</v>
      </c>
      <c r="E3799" s="203" t="s">
        <v>7179</v>
      </c>
      <c r="F3799" t="s">
        <v>462</v>
      </c>
      <c r="H3799" s="293">
        <v>1</v>
      </c>
      <c r="I3799" s="203">
        <v>346210</v>
      </c>
      <c r="J3799" s="293" t="s">
        <v>455</v>
      </c>
      <c r="K3799" s="203">
        <v>415452</v>
      </c>
      <c r="L3799" s="203" t="s">
        <v>459</v>
      </c>
      <c r="M3799" s="203" t="s">
        <v>7116</v>
      </c>
      <c r="N3799" t="s">
        <v>7117</v>
      </c>
    </row>
    <row r="3800" spans="1:14" x14ac:dyDescent="0.2">
      <c r="A3800" s="246">
        <v>44958</v>
      </c>
      <c r="B3800" s="295" t="s">
        <v>541</v>
      </c>
      <c r="C3800" s="106">
        <v>6497.1</v>
      </c>
      <c r="D3800" s="203" t="s">
        <v>452</v>
      </c>
      <c r="E3800" s="203" t="s">
        <v>7164</v>
      </c>
      <c r="F3800" t="s">
        <v>7165</v>
      </c>
      <c r="H3800" s="293">
        <v>8</v>
      </c>
      <c r="I3800" s="203">
        <v>231936</v>
      </c>
      <c r="J3800" s="293" t="s">
        <v>455</v>
      </c>
      <c r="K3800" s="203">
        <v>278323.20000000001</v>
      </c>
      <c r="L3800" s="203" t="s">
        <v>459</v>
      </c>
      <c r="M3800" s="203" t="s">
        <v>7116</v>
      </c>
      <c r="N3800" t="s">
        <v>7117</v>
      </c>
    </row>
    <row r="3801" spans="1:14" x14ac:dyDescent="0.2">
      <c r="A3801" s="246">
        <v>44958</v>
      </c>
      <c r="B3801" s="295" t="s">
        <v>541</v>
      </c>
      <c r="C3801" s="106">
        <v>728.14</v>
      </c>
      <c r="D3801" s="203" t="s">
        <v>452</v>
      </c>
      <c r="E3801" s="203" t="s">
        <v>7166</v>
      </c>
      <c r="F3801" t="s">
        <v>7167</v>
      </c>
      <c r="H3801" s="293">
        <v>8</v>
      </c>
      <c r="I3801" s="203">
        <v>154379</v>
      </c>
      <c r="J3801" s="293" t="s">
        <v>455</v>
      </c>
      <c r="K3801" s="203">
        <v>185254.8</v>
      </c>
      <c r="L3801" s="203" t="s">
        <v>459</v>
      </c>
      <c r="M3801" s="203" t="s">
        <v>7116</v>
      </c>
      <c r="N3801" t="s">
        <v>7117</v>
      </c>
    </row>
    <row r="3802" spans="1:14" x14ac:dyDescent="0.2">
      <c r="A3802" s="246">
        <v>44966</v>
      </c>
      <c r="B3802" s="295" t="s">
        <v>541</v>
      </c>
      <c r="C3802" s="106">
        <v>6412.11</v>
      </c>
      <c r="D3802" s="203" t="s">
        <v>452</v>
      </c>
      <c r="E3802" s="203" t="s">
        <v>7177</v>
      </c>
      <c r="F3802" t="s">
        <v>7178</v>
      </c>
      <c r="H3802" s="293">
        <v>8</v>
      </c>
      <c r="I3802" s="203">
        <v>282497</v>
      </c>
      <c r="J3802" s="293" t="s">
        <v>455</v>
      </c>
      <c r="K3802" s="203">
        <v>338996.4</v>
      </c>
      <c r="L3802" s="203" t="s">
        <v>459</v>
      </c>
      <c r="M3802" s="203" t="s">
        <v>7116</v>
      </c>
      <c r="N3802" t="s">
        <v>7117</v>
      </c>
    </row>
    <row r="3803" spans="1:14" x14ac:dyDescent="0.2">
      <c r="A3803" s="246">
        <v>44963</v>
      </c>
      <c r="B3803" s="295" t="s">
        <v>541</v>
      </c>
      <c r="C3803" s="106">
        <v>6593.1</v>
      </c>
      <c r="D3803" s="203" t="s">
        <v>452</v>
      </c>
      <c r="E3803" s="203" t="s">
        <v>7168</v>
      </c>
      <c r="F3803" t="s">
        <v>7169</v>
      </c>
      <c r="H3803" s="293">
        <v>8</v>
      </c>
      <c r="I3803" s="203">
        <v>203245</v>
      </c>
      <c r="J3803" s="293" t="s">
        <v>455</v>
      </c>
      <c r="K3803" s="203">
        <v>243894</v>
      </c>
      <c r="L3803" s="203" t="s">
        <v>459</v>
      </c>
      <c r="M3803" s="203" t="s">
        <v>7116</v>
      </c>
      <c r="N3803" t="s">
        <v>7117</v>
      </c>
    </row>
    <row r="3804" spans="1:14" x14ac:dyDescent="0.2">
      <c r="A3804" s="246">
        <v>44979</v>
      </c>
      <c r="B3804" s="295" t="s">
        <v>541</v>
      </c>
      <c r="C3804" s="106">
        <v>6497.1</v>
      </c>
      <c r="D3804" s="203" t="s">
        <v>452</v>
      </c>
      <c r="E3804" s="203" t="s">
        <v>7162</v>
      </c>
      <c r="F3804" t="s">
        <v>7163</v>
      </c>
      <c r="H3804" s="293">
        <v>8</v>
      </c>
      <c r="I3804" s="203">
        <v>143032</v>
      </c>
      <c r="J3804" s="293" t="s">
        <v>455</v>
      </c>
      <c r="K3804" s="203">
        <v>171638.39999999999</v>
      </c>
      <c r="L3804" s="203" t="s">
        <v>459</v>
      </c>
      <c r="M3804" s="203" t="s">
        <v>7116</v>
      </c>
      <c r="N3804" t="s">
        <v>7117</v>
      </c>
    </row>
    <row r="3805" spans="1:14" x14ac:dyDescent="0.2">
      <c r="A3805" s="246">
        <v>44959</v>
      </c>
      <c r="B3805" s="295" t="s">
        <v>541</v>
      </c>
      <c r="C3805" s="106">
        <v>6497.1</v>
      </c>
      <c r="D3805" s="203" t="s">
        <v>452</v>
      </c>
      <c r="E3805" s="203" t="s">
        <v>7164</v>
      </c>
      <c r="F3805" t="s">
        <v>7165</v>
      </c>
      <c r="H3805" s="293">
        <v>8</v>
      </c>
      <c r="I3805" s="203">
        <v>231936</v>
      </c>
      <c r="J3805" s="293" t="s">
        <v>455</v>
      </c>
      <c r="K3805" s="203">
        <v>278323.20000000001</v>
      </c>
      <c r="L3805" s="203" t="s">
        <v>459</v>
      </c>
      <c r="M3805" s="203" t="s">
        <v>7116</v>
      </c>
      <c r="N3805" t="s">
        <v>7117</v>
      </c>
    </row>
    <row r="3806" spans="1:14" x14ac:dyDescent="0.2">
      <c r="A3806" s="246">
        <v>44973</v>
      </c>
      <c r="B3806" s="295" t="s">
        <v>541</v>
      </c>
      <c r="C3806" s="106">
        <v>6022.1</v>
      </c>
      <c r="D3806" s="203" t="s">
        <v>452</v>
      </c>
      <c r="E3806" s="203" t="s">
        <v>7170</v>
      </c>
      <c r="F3806" t="s">
        <v>453</v>
      </c>
      <c r="H3806" s="293">
        <v>8</v>
      </c>
      <c r="I3806" s="203">
        <v>165186</v>
      </c>
      <c r="J3806" s="293" t="s">
        <v>455</v>
      </c>
      <c r="K3806" s="203">
        <v>198223.2</v>
      </c>
      <c r="L3806" s="203" t="s">
        <v>459</v>
      </c>
      <c r="M3806" s="203" t="s">
        <v>7116</v>
      </c>
      <c r="N3806" t="s">
        <v>7117</v>
      </c>
    </row>
    <row r="3807" spans="1:14" x14ac:dyDescent="0.2">
      <c r="A3807" s="246">
        <v>44965</v>
      </c>
      <c r="B3807" s="295" t="s">
        <v>541</v>
      </c>
      <c r="C3807" s="106">
        <v>6240.11</v>
      </c>
      <c r="D3807" s="203" t="s">
        <v>2065</v>
      </c>
      <c r="E3807" s="203" t="s">
        <v>7173</v>
      </c>
      <c r="F3807" t="s">
        <v>7174</v>
      </c>
      <c r="H3807" s="293">
        <v>8</v>
      </c>
      <c r="I3807" s="203">
        <v>204879</v>
      </c>
      <c r="J3807" s="293" t="s">
        <v>455</v>
      </c>
      <c r="K3807" s="203">
        <v>245854.8</v>
      </c>
      <c r="L3807" s="203" t="s">
        <v>459</v>
      </c>
      <c r="M3807" s="203" t="s">
        <v>7116</v>
      </c>
      <c r="N3807" t="s">
        <v>7117</v>
      </c>
    </row>
    <row r="3808" spans="1:14" x14ac:dyDescent="0.2">
      <c r="A3808" s="246">
        <v>44964</v>
      </c>
      <c r="B3808" s="295" t="s">
        <v>541</v>
      </c>
      <c r="C3808" s="106">
        <v>6542.1</v>
      </c>
      <c r="D3808" s="203" t="s">
        <v>452</v>
      </c>
      <c r="E3808" s="203" t="s">
        <v>7157</v>
      </c>
      <c r="F3808" t="s">
        <v>7158</v>
      </c>
      <c r="H3808" s="293">
        <v>8</v>
      </c>
      <c r="I3808" s="203">
        <v>122781</v>
      </c>
      <c r="J3808" s="293" t="s">
        <v>455</v>
      </c>
      <c r="K3808" s="203">
        <v>147337.20000000001</v>
      </c>
      <c r="L3808" s="203" t="s">
        <v>459</v>
      </c>
      <c r="M3808" s="203" t="s">
        <v>7116</v>
      </c>
      <c r="N3808" t="s">
        <v>7117</v>
      </c>
    </row>
    <row r="3809" spans="1:14" x14ac:dyDescent="0.2">
      <c r="A3809" s="246">
        <v>44959</v>
      </c>
      <c r="B3809" s="295" t="s">
        <v>541</v>
      </c>
      <c r="C3809" s="106">
        <v>728.14</v>
      </c>
      <c r="D3809" s="203" t="s">
        <v>452</v>
      </c>
      <c r="E3809" s="203" t="s">
        <v>7166</v>
      </c>
      <c r="F3809" t="s">
        <v>7167</v>
      </c>
      <c r="H3809" s="293">
        <v>8</v>
      </c>
      <c r="I3809" s="203">
        <v>154379</v>
      </c>
      <c r="J3809" s="293" t="s">
        <v>455</v>
      </c>
      <c r="K3809" s="203">
        <v>185254.8</v>
      </c>
      <c r="L3809" s="203" t="s">
        <v>459</v>
      </c>
      <c r="M3809" s="203" t="s">
        <v>7116</v>
      </c>
      <c r="N3809" t="s">
        <v>7117</v>
      </c>
    </row>
    <row r="3810" spans="1:14" x14ac:dyDescent="0.2">
      <c r="A3810" s="246">
        <v>44967</v>
      </c>
      <c r="B3810" s="295" t="s">
        <v>541</v>
      </c>
      <c r="C3810" s="106">
        <v>6412.11</v>
      </c>
      <c r="D3810" s="203" t="s">
        <v>452</v>
      </c>
      <c r="E3810" s="203" t="s">
        <v>7177</v>
      </c>
      <c r="F3810" t="s">
        <v>7178</v>
      </c>
      <c r="H3810" s="293">
        <v>4</v>
      </c>
      <c r="I3810" s="203">
        <v>282497</v>
      </c>
      <c r="J3810" s="293" t="s">
        <v>455</v>
      </c>
      <c r="K3810" s="203">
        <v>338996.4</v>
      </c>
      <c r="L3810" s="203" t="s">
        <v>459</v>
      </c>
      <c r="M3810" s="203" t="s">
        <v>7116</v>
      </c>
      <c r="N3810" t="s">
        <v>7117</v>
      </c>
    </row>
    <row r="3811" spans="1:14" x14ac:dyDescent="0.2">
      <c r="A3811" s="246">
        <v>44964</v>
      </c>
      <c r="B3811" s="295" t="s">
        <v>541</v>
      </c>
      <c r="C3811" s="106">
        <v>6593.1</v>
      </c>
      <c r="D3811" s="203" t="s">
        <v>452</v>
      </c>
      <c r="E3811" s="203" t="s">
        <v>7168</v>
      </c>
      <c r="F3811" t="s">
        <v>7169</v>
      </c>
      <c r="H3811" s="293">
        <v>8</v>
      </c>
      <c r="I3811" s="203">
        <v>203245</v>
      </c>
      <c r="J3811" s="293" t="s">
        <v>455</v>
      </c>
      <c r="K3811" s="203">
        <v>243894</v>
      </c>
      <c r="L3811" s="203" t="s">
        <v>459</v>
      </c>
      <c r="M3811" s="203" t="s">
        <v>7116</v>
      </c>
      <c r="N3811" t="s">
        <v>7117</v>
      </c>
    </row>
    <row r="3812" spans="1:14" x14ac:dyDescent="0.2">
      <c r="A3812" s="246">
        <v>44980</v>
      </c>
      <c r="B3812" s="295" t="s">
        <v>541</v>
      </c>
      <c r="C3812" s="106">
        <v>6497.1</v>
      </c>
      <c r="D3812" s="203" t="s">
        <v>452</v>
      </c>
      <c r="E3812" s="203" t="s">
        <v>7162</v>
      </c>
      <c r="F3812" t="s">
        <v>7163</v>
      </c>
      <c r="H3812" s="293">
        <v>8</v>
      </c>
      <c r="I3812" s="203">
        <v>143032</v>
      </c>
      <c r="J3812" s="293" t="s">
        <v>455</v>
      </c>
      <c r="K3812" s="203">
        <v>171638.39999999999</v>
      </c>
      <c r="L3812" s="203" t="s">
        <v>459</v>
      </c>
      <c r="M3812" s="203" t="s">
        <v>7116</v>
      </c>
      <c r="N3812" t="s">
        <v>7117</v>
      </c>
    </row>
    <row r="3813" spans="1:14" x14ac:dyDescent="0.2">
      <c r="A3813" s="246">
        <v>44960</v>
      </c>
      <c r="B3813" s="295" t="s">
        <v>541</v>
      </c>
      <c r="C3813" s="106">
        <v>6497.1</v>
      </c>
      <c r="D3813" s="203" t="s">
        <v>452</v>
      </c>
      <c r="E3813" s="203" t="s">
        <v>7164</v>
      </c>
      <c r="F3813" t="s">
        <v>7165</v>
      </c>
      <c r="H3813" s="293">
        <v>8</v>
      </c>
      <c r="I3813" s="203">
        <v>231936</v>
      </c>
      <c r="J3813" s="293" t="s">
        <v>455</v>
      </c>
      <c r="K3813" s="203">
        <v>278323.20000000001</v>
      </c>
      <c r="L3813" s="203" t="s">
        <v>459</v>
      </c>
      <c r="M3813" s="203" t="s">
        <v>7116</v>
      </c>
      <c r="N3813" t="s">
        <v>7117</v>
      </c>
    </row>
    <row r="3814" spans="1:14" x14ac:dyDescent="0.2">
      <c r="A3814" s="246">
        <v>44974</v>
      </c>
      <c r="B3814" s="295" t="s">
        <v>541</v>
      </c>
      <c r="C3814" s="106">
        <v>6022.1</v>
      </c>
      <c r="D3814" s="203" t="s">
        <v>452</v>
      </c>
      <c r="E3814" s="203" t="s">
        <v>7170</v>
      </c>
      <c r="F3814" t="s">
        <v>453</v>
      </c>
      <c r="H3814" s="293">
        <v>8</v>
      </c>
      <c r="I3814" s="203">
        <v>165186</v>
      </c>
      <c r="J3814" s="293" t="s">
        <v>455</v>
      </c>
      <c r="K3814" s="203">
        <v>198223.2</v>
      </c>
      <c r="L3814" s="203" t="s">
        <v>459</v>
      </c>
      <c r="M3814" s="203" t="s">
        <v>7116</v>
      </c>
      <c r="N3814" t="s">
        <v>7117</v>
      </c>
    </row>
    <row r="3815" spans="1:14" x14ac:dyDescent="0.2">
      <c r="A3815" s="246">
        <v>44981</v>
      </c>
      <c r="B3815" s="295" t="s">
        <v>541</v>
      </c>
      <c r="C3815" s="106">
        <v>6497.1</v>
      </c>
      <c r="D3815" s="203" t="s">
        <v>452</v>
      </c>
      <c r="E3815" s="203" t="s">
        <v>7162</v>
      </c>
      <c r="F3815" t="s">
        <v>7163</v>
      </c>
      <c r="H3815" s="293">
        <v>8</v>
      </c>
      <c r="I3815" s="203">
        <v>143032</v>
      </c>
      <c r="J3815" s="293" t="s">
        <v>455</v>
      </c>
      <c r="K3815" s="203">
        <v>171638.39999999999</v>
      </c>
      <c r="L3815" s="203" t="s">
        <v>459</v>
      </c>
      <c r="M3815" s="203" t="s">
        <v>7116</v>
      </c>
      <c r="N3815" t="s">
        <v>7117</v>
      </c>
    </row>
    <row r="3816" spans="1:14" x14ac:dyDescent="0.2">
      <c r="A3816" s="246">
        <v>44984</v>
      </c>
      <c r="B3816" s="295" t="s">
        <v>541</v>
      </c>
      <c r="C3816" s="106">
        <v>6542.1</v>
      </c>
      <c r="D3816" s="203" t="s">
        <v>452</v>
      </c>
      <c r="E3816" s="203" t="s">
        <v>7179</v>
      </c>
      <c r="F3816" t="s">
        <v>462</v>
      </c>
      <c r="H3816" s="293">
        <v>3</v>
      </c>
      <c r="I3816" s="203">
        <v>346210</v>
      </c>
      <c r="J3816" s="293" t="s">
        <v>455</v>
      </c>
      <c r="K3816" s="203">
        <v>415452</v>
      </c>
      <c r="L3816" s="203" t="s">
        <v>459</v>
      </c>
      <c r="M3816" s="203" t="s">
        <v>7116</v>
      </c>
      <c r="N3816" t="s">
        <v>7117</v>
      </c>
    </row>
    <row r="3817" spans="1:14" x14ac:dyDescent="0.2">
      <c r="A3817" s="246">
        <v>44965</v>
      </c>
      <c r="B3817" s="295" t="s">
        <v>541</v>
      </c>
      <c r="C3817" s="106">
        <v>6542.1</v>
      </c>
      <c r="D3817" s="203" t="s">
        <v>452</v>
      </c>
      <c r="E3817" s="203" t="s">
        <v>7157</v>
      </c>
      <c r="F3817" t="s">
        <v>7158</v>
      </c>
      <c r="H3817" s="293">
        <v>8</v>
      </c>
      <c r="I3817" s="203">
        <v>122781</v>
      </c>
      <c r="J3817" s="293" t="s">
        <v>455</v>
      </c>
      <c r="K3817" s="203">
        <v>147337.20000000001</v>
      </c>
      <c r="L3817" s="203" t="s">
        <v>459</v>
      </c>
      <c r="M3817" s="203" t="s">
        <v>7116</v>
      </c>
      <c r="N3817" t="s">
        <v>7117</v>
      </c>
    </row>
    <row r="3818" spans="1:14" x14ac:dyDescent="0.2">
      <c r="A3818" s="246">
        <v>44965</v>
      </c>
      <c r="B3818" s="295" t="s">
        <v>541</v>
      </c>
      <c r="C3818" s="106">
        <v>6593.1</v>
      </c>
      <c r="D3818" s="203" t="s">
        <v>452</v>
      </c>
      <c r="E3818" s="203" t="s">
        <v>7168</v>
      </c>
      <c r="F3818" t="s">
        <v>7169</v>
      </c>
      <c r="H3818" s="293">
        <v>8</v>
      </c>
      <c r="I3818" s="203">
        <v>203245</v>
      </c>
      <c r="J3818" s="293" t="s">
        <v>455</v>
      </c>
      <c r="K3818" s="203">
        <v>243894</v>
      </c>
      <c r="L3818" s="203" t="s">
        <v>459</v>
      </c>
      <c r="M3818" s="203" t="s">
        <v>7116</v>
      </c>
      <c r="N3818" t="s">
        <v>7117</v>
      </c>
    </row>
    <row r="3819" spans="1:14" x14ac:dyDescent="0.2">
      <c r="A3819" s="246">
        <v>44960</v>
      </c>
      <c r="B3819" s="295" t="s">
        <v>541</v>
      </c>
      <c r="C3819" s="106">
        <v>728.14</v>
      </c>
      <c r="D3819" s="203" t="s">
        <v>452</v>
      </c>
      <c r="E3819" s="203" t="s">
        <v>7166</v>
      </c>
      <c r="F3819" t="s">
        <v>7167</v>
      </c>
      <c r="H3819" s="293">
        <v>8</v>
      </c>
      <c r="I3819" s="203">
        <v>154379</v>
      </c>
      <c r="J3819" s="293" t="s">
        <v>455</v>
      </c>
      <c r="K3819" s="203">
        <v>185254.8</v>
      </c>
      <c r="L3819" s="203" t="s">
        <v>459</v>
      </c>
      <c r="M3819" s="203" t="s">
        <v>7116</v>
      </c>
      <c r="N3819" t="s">
        <v>7117</v>
      </c>
    </row>
    <row r="3820" spans="1:14" x14ac:dyDescent="0.2">
      <c r="A3820" s="246">
        <v>44970</v>
      </c>
      <c r="B3820" s="295" t="s">
        <v>541</v>
      </c>
      <c r="C3820" s="106">
        <v>6412.1</v>
      </c>
      <c r="D3820" s="203" t="s">
        <v>452</v>
      </c>
      <c r="E3820" s="203" t="s">
        <v>7173</v>
      </c>
      <c r="F3820" t="s">
        <v>7174</v>
      </c>
      <c r="H3820" s="293">
        <v>8</v>
      </c>
      <c r="I3820" s="203">
        <v>204879</v>
      </c>
      <c r="J3820" s="293" t="s">
        <v>455</v>
      </c>
      <c r="K3820" s="203">
        <v>245854.8</v>
      </c>
      <c r="L3820" s="203" t="s">
        <v>459</v>
      </c>
      <c r="M3820" s="203" t="s">
        <v>7116</v>
      </c>
      <c r="N3820" t="s">
        <v>7117</v>
      </c>
    </row>
    <row r="3821" spans="1:14" x14ac:dyDescent="0.2">
      <c r="A3821" s="246">
        <v>44963</v>
      </c>
      <c r="B3821" s="295" t="s">
        <v>541</v>
      </c>
      <c r="C3821" s="106">
        <v>6497.1</v>
      </c>
      <c r="D3821" s="203" t="s">
        <v>452</v>
      </c>
      <c r="E3821" s="203" t="s">
        <v>7164</v>
      </c>
      <c r="F3821" t="s">
        <v>7165</v>
      </c>
      <c r="H3821" s="293">
        <v>8</v>
      </c>
      <c r="I3821" s="203">
        <v>231936</v>
      </c>
      <c r="J3821" s="293" t="s">
        <v>455</v>
      </c>
      <c r="K3821" s="203">
        <v>278323.20000000001</v>
      </c>
      <c r="L3821" s="203" t="s">
        <v>459</v>
      </c>
      <c r="M3821" s="203" t="s">
        <v>7116</v>
      </c>
      <c r="N3821" t="s">
        <v>7117</v>
      </c>
    </row>
    <row r="3822" spans="1:14" x14ac:dyDescent="0.2">
      <c r="A3822" s="246">
        <v>44984</v>
      </c>
      <c r="B3822" s="295" t="s">
        <v>541</v>
      </c>
      <c r="C3822" s="106">
        <v>6497.1</v>
      </c>
      <c r="D3822" s="203" t="s">
        <v>452</v>
      </c>
      <c r="E3822" s="203" t="s">
        <v>7162</v>
      </c>
      <c r="F3822" t="s">
        <v>7163</v>
      </c>
      <c r="H3822" s="293">
        <v>8</v>
      </c>
      <c r="I3822" s="203">
        <v>143032</v>
      </c>
      <c r="J3822" s="293" t="s">
        <v>455</v>
      </c>
      <c r="K3822" s="203">
        <v>171638.39999999999</v>
      </c>
      <c r="L3822" s="203" t="s">
        <v>459</v>
      </c>
      <c r="M3822" s="203" t="s">
        <v>7116</v>
      </c>
      <c r="N3822" t="s">
        <v>7117</v>
      </c>
    </row>
    <row r="3823" spans="1:14" x14ac:dyDescent="0.2">
      <c r="A3823" s="343">
        <v>44985</v>
      </c>
      <c r="B3823" s="295" t="s">
        <v>541</v>
      </c>
      <c r="C3823" s="58">
        <v>6542.1</v>
      </c>
      <c r="D3823" t="s">
        <v>452</v>
      </c>
      <c r="E3823" t="s">
        <v>7179</v>
      </c>
      <c r="F3823" t="s">
        <v>462</v>
      </c>
      <c r="H3823" s="112">
        <v>2</v>
      </c>
      <c r="I3823">
        <v>346210</v>
      </c>
      <c r="J3823" s="112" t="s">
        <v>455</v>
      </c>
      <c r="K3823">
        <v>415452</v>
      </c>
      <c r="L3823" t="s">
        <v>459</v>
      </c>
      <c r="M3823" t="s">
        <v>7116</v>
      </c>
      <c r="N3823" t="s">
        <v>7117</v>
      </c>
    </row>
    <row r="3824" spans="1:14" x14ac:dyDescent="0.2">
      <c r="A3824" s="343">
        <v>44966</v>
      </c>
      <c r="B3824" s="295" t="s">
        <v>541</v>
      </c>
      <c r="C3824" s="58">
        <v>6542.1</v>
      </c>
      <c r="D3824" t="s">
        <v>452</v>
      </c>
      <c r="E3824" t="s">
        <v>7157</v>
      </c>
      <c r="F3824" t="s">
        <v>7158</v>
      </c>
      <c r="H3824" s="112">
        <v>8</v>
      </c>
      <c r="I3824">
        <v>122781</v>
      </c>
      <c r="J3824" s="112" t="s">
        <v>455</v>
      </c>
      <c r="K3824">
        <v>147337.20000000001</v>
      </c>
      <c r="L3824" t="s">
        <v>459</v>
      </c>
      <c r="M3824" t="s">
        <v>7116</v>
      </c>
      <c r="N3824" t="s">
        <v>7117</v>
      </c>
    </row>
    <row r="3825" spans="1:14" x14ac:dyDescent="0.2">
      <c r="A3825" s="343">
        <v>44963</v>
      </c>
      <c r="B3825" s="295" t="s">
        <v>541</v>
      </c>
      <c r="C3825" s="58">
        <v>6240.11</v>
      </c>
      <c r="D3825" t="s">
        <v>2065</v>
      </c>
      <c r="E3825" t="s">
        <v>7177</v>
      </c>
      <c r="F3825" t="s">
        <v>7178</v>
      </c>
      <c r="H3825" s="112">
        <v>8</v>
      </c>
      <c r="I3825">
        <v>282497</v>
      </c>
      <c r="J3825" s="112" t="s">
        <v>455</v>
      </c>
      <c r="K3825">
        <v>338996.4</v>
      </c>
      <c r="L3825" t="s">
        <v>459</v>
      </c>
      <c r="M3825" t="s">
        <v>7116</v>
      </c>
      <c r="N3825" t="s">
        <v>7117</v>
      </c>
    </row>
    <row r="3826" spans="1:14" x14ac:dyDescent="0.2">
      <c r="A3826" s="343">
        <v>44985</v>
      </c>
      <c r="B3826" s="295" t="s">
        <v>541</v>
      </c>
      <c r="C3826" s="58">
        <v>6653.1</v>
      </c>
      <c r="D3826" t="s">
        <v>452</v>
      </c>
      <c r="E3826" t="s">
        <v>7170</v>
      </c>
      <c r="F3826" t="s">
        <v>453</v>
      </c>
      <c r="H3826" s="112">
        <v>8</v>
      </c>
      <c r="I3826">
        <v>165186</v>
      </c>
      <c r="J3826" s="112" t="s">
        <v>455</v>
      </c>
      <c r="K3826">
        <v>198223.2</v>
      </c>
      <c r="L3826" t="s">
        <v>459</v>
      </c>
      <c r="M3826" t="s">
        <v>7116</v>
      </c>
      <c r="N3826" t="s">
        <v>7117</v>
      </c>
    </row>
    <row r="3827" spans="1:14" x14ac:dyDescent="0.2">
      <c r="A3827" s="343">
        <v>44971</v>
      </c>
      <c r="B3827" s="295" t="s">
        <v>541</v>
      </c>
      <c r="C3827" s="58">
        <v>6412.1</v>
      </c>
      <c r="D3827" t="s">
        <v>452</v>
      </c>
      <c r="E3827" t="s">
        <v>7173</v>
      </c>
      <c r="F3827" t="s">
        <v>7174</v>
      </c>
      <c r="H3827" s="112">
        <v>8</v>
      </c>
      <c r="I3827">
        <v>204879</v>
      </c>
      <c r="J3827" s="112" t="s">
        <v>455</v>
      </c>
      <c r="K3827">
        <v>245854.8</v>
      </c>
      <c r="L3827" t="s">
        <v>459</v>
      </c>
      <c r="M3827" t="s">
        <v>7116</v>
      </c>
      <c r="N3827" t="s">
        <v>7117</v>
      </c>
    </row>
    <row r="3828" spans="1:14" x14ac:dyDescent="0.2">
      <c r="A3828" s="343">
        <v>44985</v>
      </c>
      <c r="B3828" s="295" t="s">
        <v>541</v>
      </c>
      <c r="C3828" s="58">
        <v>6497.1</v>
      </c>
      <c r="D3828" t="s">
        <v>452</v>
      </c>
      <c r="E3828" t="s">
        <v>7162</v>
      </c>
      <c r="F3828" t="s">
        <v>7163</v>
      </c>
      <c r="H3828" s="112">
        <v>8</v>
      </c>
      <c r="I3828">
        <v>143032</v>
      </c>
      <c r="J3828" s="112" t="s">
        <v>455</v>
      </c>
      <c r="K3828">
        <v>171638.39999999999</v>
      </c>
      <c r="L3828" t="s">
        <v>459</v>
      </c>
      <c r="M3828" t="s">
        <v>7116</v>
      </c>
      <c r="N3828" t="s">
        <v>7117</v>
      </c>
    </row>
    <row r="3829" spans="1:14" x14ac:dyDescent="0.2">
      <c r="A3829" s="343">
        <v>44966</v>
      </c>
      <c r="B3829" s="295" t="s">
        <v>541</v>
      </c>
      <c r="C3829" s="58">
        <v>6542.1</v>
      </c>
      <c r="D3829" t="s">
        <v>452</v>
      </c>
      <c r="E3829" t="s">
        <v>7166</v>
      </c>
      <c r="F3829" t="s">
        <v>7167</v>
      </c>
      <c r="H3829" s="112">
        <v>8</v>
      </c>
      <c r="I3829">
        <v>154379</v>
      </c>
      <c r="J3829" s="112" t="s">
        <v>455</v>
      </c>
      <c r="K3829">
        <v>185254.8</v>
      </c>
      <c r="L3829" t="s">
        <v>459</v>
      </c>
      <c r="M3829" t="s">
        <v>7116</v>
      </c>
      <c r="N3829" t="s">
        <v>7117</v>
      </c>
    </row>
    <row r="3830" spans="1:14" x14ac:dyDescent="0.2">
      <c r="A3830" s="343">
        <v>44959</v>
      </c>
      <c r="B3830" s="295" t="s">
        <v>541</v>
      </c>
      <c r="C3830" s="58">
        <v>6648.1</v>
      </c>
      <c r="D3830" t="s">
        <v>452</v>
      </c>
      <c r="E3830" t="s">
        <v>7168</v>
      </c>
      <c r="F3830" t="s">
        <v>7169</v>
      </c>
      <c r="H3830" s="112">
        <v>8</v>
      </c>
      <c r="I3830">
        <v>203245</v>
      </c>
      <c r="J3830" s="112" t="s">
        <v>455</v>
      </c>
      <c r="K3830">
        <v>243894</v>
      </c>
      <c r="L3830" t="s">
        <v>459</v>
      </c>
      <c r="M3830" t="s">
        <v>7116</v>
      </c>
      <c r="N3830" t="s">
        <v>7117</v>
      </c>
    </row>
    <row r="3831" spans="1:14" x14ac:dyDescent="0.2">
      <c r="A3831" s="343">
        <v>44964</v>
      </c>
      <c r="B3831" s="295" t="s">
        <v>541</v>
      </c>
      <c r="C3831" s="58">
        <v>6497.1</v>
      </c>
      <c r="D3831" t="s">
        <v>452</v>
      </c>
      <c r="E3831" t="s">
        <v>7164</v>
      </c>
      <c r="F3831" t="s">
        <v>7165</v>
      </c>
      <c r="H3831" s="112">
        <v>8</v>
      </c>
      <c r="I3831">
        <v>231936</v>
      </c>
      <c r="J3831" s="112" t="s">
        <v>455</v>
      </c>
      <c r="K3831">
        <v>278323.20000000001</v>
      </c>
      <c r="L3831" t="s">
        <v>459</v>
      </c>
      <c r="M3831" t="s">
        <v>7116</v>
      </c>
      <c r="N3831" t="s">
        <v>7117</v>
      </c>
    </row>
    <row r="3832" spans="1:14" x14ac:dyDescent="0.2">
      <c r="A3832" s="343">
        <v>44963</v>
      </c>
      <c r="B3832" s="295" t="s">
        <v>541</v>
      </c>
      <c r="C3832" s="58">
        <v>6630.1</v>
      </c>
      <c r="D3832" t="s">
        <v>452</v>
      </c>
      <c r="E3832" t="s">
        <v>7157</v>
      </c>
      <c r="F3832" t="s">
        <v>7158</v>
      </c>
      <c r="H3832" s="112">
        <v>8</v>
      </c>
      <c r="I3832">
        <v>122781</v>
      </c>
      <c r="J3832" s="112" t="s">
        <v>455</v>
      </c>
      <c r="K3832">
        <v>147337.20000000001</v>
      </c>
      <c r="L3832" t="s">
        <v>459</v>
      </c>
      <c r="M3832" t="s">
        <v>7116</v>
      </c>
      <c r="N3832" t="s">
        <v>7117</v>
      </c>
    </row>
    <row r="3833" spans="1:14" x14ac:dyDescent="0.2">
      <c r="A3833" s="343">
        <v>44964</v>
      </c>
      <c r="B3833" s="295" t="s">
        <v>541</v>
      </c>
      <c r="C3833" s="58">
        <v>6240.11</v>
      </c>
      <c r="D3833" t="s">
        <v>2065</v>
      </c>
      <c r="E3833" t="s">
        <v>7177</v>
      </c>
      <c r="F3833" t="s">
        <v>7178</v>
      </c>
      <c r="H3833" s="112">
        <v>8</v>
      </c>
      <c r="I3833">
        <v>282497</v>
      </c>
      <c r="J3833" s="112" t="s">
        <v>455</v>
      </c>
      <c r="K3833">
        <v>338996.4</v>
      </c>
      <c r="L3833" t="s">
        <v>459</v>
      </c>
      <c r="M3833" t="s">
        <v>7116</v>
      </c>
      <c r="N3833" t="s">
        <v>7117</v>
      </c>
    </row>
    <row r="3834" spans="1:14" x14ac:dyDescent="0.2">
      <c r="A3834" s="343">
        <v>44984</v>
      </c>
      <c r="B3834" s="295" t="s">
        <v>541</v>
      </c>
      <c r="C3834" s="58">
        <v>6349.1</v>
      </c>
      <c r="D3834" t="s">
        <v>452</v>
      </c>
      <c r="E3834" t="s">
        <v>7179</v>
      </c>
      <c r="F3834" t="s">
        <v>462</v>
      </c>
      <c r="H3834" s="112">
        <v>3</v>
      </c>
      <c r="I3834">
        <v>346210</v>
      </c>
      <c r="J3834" s="112" t="s">
        <v>455</v>
      </c>
      <c r="K3834">
        <v>415452</v>
      </c>
      <c r="L3834" t="s">
        <v>459</v>
      </c>
      <c r="M3834" t="s">
        <v>7116</v>
      </c>
      <c r="N3834" t="s">
        <v>7117</v>
      </c>
    </row>
    <row r="3835" spans="1:14" x14ac:dyDescent="0.2">
      <c r="A3835" s="343">
        <v>44978</v>
      </c>
      <c r="B3835" s="295" t="s">
        <v>541</v>
      </c>
      <c r="C3835" s="58">
        <v>6006.1</v>
      </c>
      <c r="D3835" t="s">
        <v>452</v>
      </c>
      <c r="E3835" t="s">
        <v>7170</v>
      </c>
      <c r="F3835" t="s">
        <v>453</v>
      </c>
      <c r="H3835" s="112">
        <v>8</v>
      </c>
      <c r="I3835">
        <v>165186</v>
      </c>
      <c r="J3835" s="112" t="s">
        <v>455</v>
      </c>
      <c r="K3835">
        <v>198223.2</v>
      </c>
      <c r="L3835" t="s">
        <v>459</v>
      </c>
      <c r="M3835" t="s">
        <v>7116</v>
      </c>
      <c r="N3835" t="s">
        <v>7117</v>
      </c>
    </row>
    <row r="3836" spans="1:14" x14ac:dyDescent="0.2">
      <c r="A3836" s="343">
        <v>44973</v>
      </c>
      <c r="B3836" s="295" t="s">
        <v>541</v>
      </c>
      <c r="C3836" s="58">
        <v>6412.11</v>
      </c>
      <c r="D3836" t="s">
        <v>452</v>
      </c>
      <c r="E3836" t="s">
        <v>7179</v>
      </c>
      <c r="F3836" t="s">
        <v>462</v>
      </c>
      <c r="H3836" s="112">
        <v>1</v>
      </c>
      <c r="I3836">
        <v>346210</v>
      </c>
      <c r="J3836" s="112" t="s">
        <v>455</v>
      </c>
      <c r="K3836">
        <v>415452</v>
      </c>
      <c r="L3836" t="s">
        <v>459</v>
      </c>
      <c r="M3836" t="s">
        <v>7116</v>
      </c>
      <c r="N3836" t="s">
        <v>7117</v>
      </c>
    </row>
    <row r="3837" spans="1:14" x14ac:dyDescent="0.2">
      <c r="A3837" s="343">
        <v>44972</v>
      </c>
      <c r="B3837" s="295" t="s">
        <v>541</v>
      </c>
      <c r="C3837" s="58">
        <v>6412.1</v>
      </c>
      <c r="D3837" t="s">
        <v>452</v>
      </c>
      <c r="E3837" t="s">
        <v>7173</v>
      </c>
      <c r="F3837" t="s">
        <v>7174</v>
      </c>
      <c r="H3837" s="112">
        <v>8</v>
      </c>
      <c r="I3837">
        <v>204879</v>
      </c>
      <c r="J3837" s="112" t="s">
        <v>455</v>
      </c>
      <c r="K3837">
        <v>245854.8</v>
      </c>
      <c r="L3837" t="s">
        <v>459</v>
      </c>
      <c r="M3837" t="s">
        <v>7116</v>
      </c>
      <c r="N3837" t="s">
        <v>7117</v>
      </c>
    </row>
    <row r="3838" spans="1:14" x14ac:dyDescent="0.2">
      <c r="A3838" s="343">
        <v>44967</v>
      </c>
      <c r="B3838" s="295" t="s">
        <v>541</v>
      </c>
      <c r="C3838" s="58">
        <v>6542.1</v>
      </c>
      <c r="D3838" t="s">
        <v>452</v>
      </c>
      <c r="E3838" t="s">
        <v>7166</v>
      </c>
      <c r="F3838" t="s">
        <v>7167</v>
      </c>
      <c r="H3838" s="112">
        <v>8</v>
      </c>
      <c r="I3838">
        <v>154379</v>
      </c>
      <c r="J3838" s="112" t="s">
        <v>455</v>
      </c>
      <c r="K3838">
        <v>185254.8</v>
      </c>
      <c r="L3838" t="s">
        <v>459</v>
      </c>
      <c r="M3838" t="s">
        <v>7116</v>
      </c>
      <c r="N3838" t="s">
        <v>7117</v>
      </c>
    </row>
    <row r="3839" spans="1:14" x14ac:dyDescent="0.2">
      <c r="A3839" s="343">
        <v>44960</v>
      </c>
      <c r="B3839" s="295" t="s">
        <v>541</v>
      </c>
      <c r="C3839" s="58">
        <v>6648.1</v>
      </c>
      <c r="D3839" t="s">
        <v>452</v>
      </c>
      <c r="E3839" t="s">
        <v>7168</v>
      </c>
      <c r="F3839" t="s">
        <v>7169</v>
      </c>
      <c r="H3839" s="112">
        <v>8</v>
      </c>
      <c r="I3839">
        <v>203245</v>
      </c>
      <c r="J3839" s="112" t="s">
        <v>455</v>
      </c>
      <c r="K3839">
        <v>243894</v>
      </c>
      <c r="L3839" t="s">
        <v>459</v>
      </c>
      <c r="M3839" t="s">
        <v>7116</v>
      </c>
      <c r="N3839" t="s">
        <v>7117</v>
      </c>
    </row>
    <row r="3840" spans="1:14" x14ac:dyDescent="0.2">
      <c r="A3840" s="343">
        <v>44973</v>
      </c>
      <c r="B3840" s="295" t="s">
        <v>541</v>
      </c>
      <c r="C3840" s="58">
        <v>6497.1</v>
      </c>
      <c r="D3840" t="s">
        <v>452</v>
      </c>
      <c r="E3840" t="s">
        <v>7162</v>
      </c>
      <c r="F3840" t="s">
        <v>7163</v>
      </c>
      <c r="H3840" s="112">
        <v>8</v>
      </c>
      <c r="I3840">
        <v>143032</v>
      </c>
      <c r="J3840" s="112" t="s">
        <v>455</v>
      </c>
      <c r="K3840">
        <v>171638.39999999999</v>
      </c>
      <c r="L3840" t="s">
        <v>459</v>
      </c>
      <c r="M3840" t="s">
        <v>7116</v>
      </c>
      <c r="N3840" t="s">
        <v>7117</v>
      </c>
    </row>
    <row r="3841" spans="1:14" x14ac:dyDescent="0.2">
      <c r="A3841" s="343">
        <v>44965</v>
      </c>
      <c r="B3841" s="295" t="s">
        <v>541</v>
      </c>
      <c r="C3841" s="58">
        <v>6497.1</v>
      </c>
      <c r="D3841" t="s">
        <v>452</v>
      </c>
      <c r="E3841" t="s">
        <v>7164</v>
      </c>
      <c r="F3841" t="s">
        <v>7165</v>
      </c>
      <c r="H3841" s="112">
        <v>8</v>
      </c>
      <c r="I3841">
        <v>231936</v>
      </c>
      <c r="J3841" s="112" t="s">
        <v>455</v>
      </c>
      <c r="K3841">
        <v>278323.20000000001</v>
      </c>
      <c r="L3841" t="s">
        <v>459</v>
      </c>
      <c r="M3841" t="s">
        <v>7116</v>
      </c>
      <c r="N3841" t="s">
        <v>7117</v>
      </c>
    </row>
    <row r="3842" spans="1:14" x14ac:dyDescent="0.2">
      <c r="A3842" s="343">
        <v>44967</v>
      </c>
      <c r="B3842" s="295" t="s">
        <v>541</v>
      </c>
      <c r="C3842" s="58">
        <v>6630.1</v>
      </c>
      <c r="D3842" t="s">
        <v>452</v>
      </c>
      <c r="E3842" t="s">
        <v>7157</v>
      </c>
      <c r="F3842" t="s">
        <v>7158</v>
      </c>
      <c r="H3842" s="112">
        <v>8</v>
      </c>
      <c r="I3842">
        <v>122781</v>
      </c>
      <c r="J3842" s="112" t="s">
        <v>455</v>
      </c>
      <c r="K3842">
        <v>147337.20000000001</v>
      </c>
      <c r="L3842" t="s">
        <v>459</v>
      </c>
      <c r="M3842" t="s">
        <v>7116</v>
      </c>
      <c r="N3842" t="s">
        <v>7117</v>
      </c>
    </row>
    <row r="3843" spans="1:14" x14ac:dyDescent="0.2">
      <c r="A3843" s="343">
        <v>44970</v>
      </c>
      <c r="B3843" s="295" t="s">
        <v>541</v>
      </c>
      <c r="C3843" s="58">
        <v>6412.11</v>
      </c>
      <c r="D3843" t="s">
        <v>452</v>
      </c>
      <c r="E3843" t="s">
        <v>7177</v>
      </c>
      <c r="F3843" t="s">
        <v>7178</v>
      </c>
      <c r="H3843" s="112">
        <v>8</v>
      </c>
      <c r="I3843">
        <v>282497</v>
      </c>
      <c r="J3843" s="112" t="s">
        <v>455</v>
      </c>
      <c r="K3843">
        <v>338996.4</v>
      </c>
      <c r="L3843" t="s">
        <v>459</v>
      </c>
      <c r="M3843" t="s">
        <v>7116</v>
      </c>
      <c r="N3843" t="s">
        <v>7117</v>
      </c>
    </row>
    <row r="3844" spans="1:14" x14ac:dyDescent="0.2">
      <c r="A3844" s="343">
        <v>44979</v>
      </c>
      <c r="B3844" s="295" t="s">
        <v>541</v>
      </c>
      <c r="C3844" s="58">
        <v>6006.1</v>
      </c>
      <c r="D3844" t="s">
        <v>452</v>
      </c>
      <c r="E3844" t="s">
        <v>7170</v>
      </c>
      <c r="F3844" t="s">
        <v>453</v>
      </c>
      <c r="H3844" s="112">
        <v>4</v>
      </c>
      <c r="I3844">
        <v>165186</v>
      </c>
      <c r="J3844" s="112" t="s">
        <v>455</v>
      </c>
      <c r="K3844">
        <v>198223.2</v>
      </c>
      <c r="L3844" t="s">
        <v>459</v>
      </c>
      <c r="M3844" t="s">
        <v>7116</v>
      </c>
      <c r="N3844" t="s">
        <v>7117</v>
      </c>
    </row>
    <row r="3845" spans="1:14" x14ac:dyDescent="0.2">
      <c r="A3845" s="343">
        <v>44963</v>
      </c>
      <c r="B3845" s="295" t="s">
        <v>541</v>
      </c>
      <c r="C3845" s="58">
        <v>728.14</v>
      </c>
      <c r="D3845" t="s">
        <v>452</v>
      </c>
      <c r="E3845" t="s">
        <v>7166</v>
      </c>
      <c r="F3845" t="s">
        <v>7167</v>
      </c>
      <c r="H3845" s="112">
        <v>8</v>
      </c>
      <c r="I3845">
        <v>154379</v>
      </c>
      <c r="J3845" s="112" t="s">
        <v>455</v>
      </c>
      <c r="K3845">
        <v>185254.8</v>
      </c>
      <c r="L3845" t="s">
        <v>459</v>
      </c>
      <c r="M3845" t="s">
        <v>7116</v>
      </c>
      <c r="N3845" t="s">
        <v>7117</v>
      </c>
    </row>
    <row r="3846" spans="1:14" x14ac:dyDescent="0.2">
      <c r="A3846" s="343">
        <v>44966</v>
      </c>
      <c r="B3846" s="295" t="s">
        <v>541</v>
      </c>
      <c r="C3846" s="58">
        <v>6497.1</v>
      </c>
      <c r="D3846" t="s">
        <v>452</v>
      </c>
      <c r="E3846" t="s">
        <v>7164</v>
      </c>
      <c r="F3846" t="s">
        <v>7165</v>
      </c>
      <c r="H3846" s="112">
        <v>6</v>
      </c>
      <c r="I3846">
        <v>231936</v>
      </c>
      <c r="J3846" s="112" t="s">
        <v>455</v>
      </c>
      <c r="K3846">
        <v>278323.20000000001</v>
      </c>
      <c r="L3846" t="s">
        <v>459</v>
      </c>
      <c r="M3846" t="s">
        <v>7116</v>
      </c>
      <c r="N3846" t="s">
        <v>7117</v>
      </c>
    </row>
    <row r="3847" spans="1:14" x14ac:dyDescent="0.2">
      <c r="A3847" s="343">
        <v>44971</v>
      </c>
      <c r="B3847" s="295" t="s">
        <v>541</v>
      </c>
      <c r="C3847" s="58">
        <v>6412.11</v>
      </c>
      <c r="D3847" t="s">
        <v>452</v>
      </c>
      <c r="E3847" t="s">
        <v>7177</v>
      </c>
      <c r="F3847" t="s">
        <v>7178</v>
      </c>
      <c r="H3847" s="112">
        <v>8</v>
      </c>
      <c r="I3847">
        <v>282497</v>
      </c>
      <c r="J3847" s="112" t="s">
        <v>455</v>
      </c>
      <c r="K3847">
        <v>338996.4</v>
      </c>
      <c r="L3847" t="s">
        <v>459</v>
      </c>
      <c r="M3847" t="s">
        <v>7116</v>
      </c>
      <c r="N3847" t="s">
        <v>7117</v>
      </c>
    </row>
    <row r="3848" spans="1:14" x14ac:dyDescent="0.2">
      <c r="A3848" s="343">
        <v>44958</v>
      </c>
      <c r="B3848" s="295" t="s">
        <v>541</v>
      </c>
      <c r="C3848" s="58">
        <v>6630.1</v>
      </c>
      <c r="D3848" t="s">
        <v>452</v>
      </c>
      <c r="E3848" t="s">
        <v>7157</v>
      </c>
      <c r="F3848" t="s">
        <v>7158</v>
      </c>
      <c r="H3848" s="112">
        <v>8</v>
      </c>
      <c r="I3848">
        <v>122781</v>
      </c>
      <c r="J3848" s="112" t="s">
        <v>455</v>
      </c>
      <c r="K3848">
        <v>147337.20000000001</v>
      </c>
      <c r="L3848" t="s">
        <v>459</v>
      </c>
      <c r="M3848" t="s">
        <v>7116</v>
      </c>
      <c r="N3848" t="s">
        <v>7117</v>
      </c>
    </row>
    <row r="3849" spans="1:14" x14ac:dyDescent="0.2">
      <c r="A3849" s="343">
        <v>44980</v>
      </c>
      <c r="B3849" s="295" t="s">
        <v>541</v>
      </c>
      <c r="C3849" s="58">
        <v>6006.1</v>
      </c>
      <c r="D3849" t="s">
        <v>452</v>
      </c>
      <c r="E3849" t="s">
        <v>7170</v>
      </c>
      <c r="F3849" t="s">
        <v>453</v>
      </c>
      <c r="H3849" s="112">
        <v>8</v>
      </c>
      <c r="I3849">
        <v>165186</v>
      </c>
      <c r="J3849" s="112" t="s">
        <v>455</v>
      </c>
      <c r="K3849">
        <v>198223.2</v>
      </c>
      <c r="L3849" t="s">
        <v>459</v>
      </c>
      <c r="M3849" t="s">
        <v>7116</v>
      </c>
      <c r="N3849" t="s">
        <v>7117</v>
      </c>
    </row>
    <row r="3850" spans="1:14" x14ac:dyDescent="0.2">
      <c r="A3850" s="343">
        <v>44978</v>
      </c>
      <c r="B3850" s="295" t="s">
        <v>541</v>
      </c>
      <c r="C3850" s="58">
        <v>6349.1</v>
      </c>
      <c r="D3850" t="s">
        <v>452</v>
      </c>
      <c r="E3850" t="s">
        <v>7179</v>
      </c>
      <c r="F3850" t="s">
        <v>462</v>
      </c>
      <c r="H3850" s="112">
        <v>3</v>
      </c>
      <c r="I3850">
        <v>346210</v>
      </c>
      <c r="J3850" s="112" t="s">
        <v>455</v>
      </c>
      <c r="K3850">
        <v>415452</v>
      </c>
      <c r="L3850" t="s">
        <v>459</v>
      </c>
      <c r="M3850" t="s">
        <v>7116</v>
      </c>
      <c r="N3850" t="s">
        <v>7117</v>
      </c>
    </row>
    <row r="3851" spans="1:14" x14ac:dyDescent="0.2">
      <c r="A3851" s="343">
        <v>44985</v>
      </c>
      <c r="B3851" s="295" t="s">
        <v>541</v>
      </c>
      <c r="C3851" s="58">
        <v>6349.1</v>
      </c>
      <c r="D3851" t="s">
        <v>452</v>
      </c>
      <c r="E3851" t="s">
        <v>7179</v>
      </c>
      <c r="F3851" t="s">
        <v>462</v>
      </c>
      <c r="H3851" s="112">
        <v>4</v>
      </c>
      <c r="I3851">
        <v>346210</v>
      </c>
      <c r="J3851" s="112" t="s">
        <v>455</v>
      </c>
      <c r="K3851">
        <v>415452</v>
      </c>
      <c r="L3851" t="s">
        <v>459</v>
      </c>
      <c r="M3851" t="s">
        <v>7116</v>
      </c>
      <c r="N3851" t="s">
        <v>7117</v>
      </c>
    </row>
    <row r="3852" spans="1:14" x14ac:dyDescent="0.2">
      <c r="A3852" s="343">
        <v>44964</v>
      </c>
      <c r="B3852" s="295" t="s">
        <v>541</v>
      </c>
      <c r="C3852" s="58">
        <v>728.14</v>
      </c>
      <c r="D3852" t="s">
        <v>452</v>
      </c>
      <c r="E3852" t="s">
        <v>7166</v>
      </c>
      <c r="F3852" t="s">
        <v>7167</v>
      </c>
      <c r="H3852" s="112">
        <v>8</v>
      </c>
      <c r="I3852">
        <v>154379</v>
      </c>
      <c r="J3852" s="112" t="s">
        <v>455</v>
      </c>
      <c r="K3852">
        <v>185254.8</v>
      </c>
      <c r="L3852" t="s">
        <v>459</v>
      </c>
      <c r="M3852" t="s">
        <v>7116</v>
      </c>
      <c r="N3852" t="s">
        <v>7117</v>
      </c>
    </row>
    <row r="3853" spans="1:14" x14ac:dyDescent="0.2">
      <c r="A3853" s="343">
        <v>44970</v>
      </c>
      <c r="B3853" s="295" t="s">
        <v>541</v>
      </c>
      <c r="C3853" s="58">
        <v>6412.11</v>
      </c>
      <c r="D3853" t="s">
        <v>452</v>
      </c>
      <c r="E3853" t="s">
        <v>7168</v>
      </c>
      <c r="F3853" t="s">
        <v>7169</v>
      </c>
      <c r="H3853" s="112">
        <v>8</v>
      </c>
      <c r="I3853">
        <v>203245</v>
      </c>
      <c r="J3853" s="112" t="s">
        <v>455</v>
      </c>
      <c r="K3853">
        <v>243894</v>
      </c>
      <c r="L3853" t="s">
        <v>459</v>
      </c>
      <c r="M3853" t="s">
        <v>7116</v>
      </c>
      <c r="N3853" t="s">
        <v>7117</v>
      </c>
    </row>
    <row r="3854" spans="1:14" x14ac:dyDescent="0.2">
      <c r="A3854" s="343">
        <v>44974</v>
      </c>
      <c r="B3854" s="295" t="s">
        <v>541</v>
      </c>
      <c r="C3854" s="58">
        <v>6497.1</v>
      </c>
      <c r="D3854" t="s">
        <v>452</v>
      </c>
      <c r="E3854" t="s">
        <v>7162</v>
      </c>
      <c r="F3854" t="s">
        <v>7163</v>
      </c>
      <c r="H3854" s="112">
        <v>8</v>
      </c>
      <c r="I3854">
        <v>143032</v>
      </c>
      <c r="J3854" s="112" t="s">
        <v>455</v>
      </c>
      <c r="K3854">
        <v>171638.39999999999</v>
      </c>
      <c r="L3854" t="s">
        <v>459</v>
      </c>
      <c r="M3854" t="s">
        <v>7116</v>
      </c>
      <c r="N3854" t="s">
        <v>7117</v>
      </c>
    </row>
    <row r="3855" spans="1:14" x14ac:dyDescent="0.2">
      <c r="A3855" s="343">
        <v>44967</v>
      </c>
      <c r="B3855" s="295" t="s">
        <v>541</v>
      </c>
      <c r="C3855" s="58">
        <v>6497.1</v>
      </c>
      <c r="D3855" t="s">
        <v>452</v>
      </c>
      <c r="E3855" t="s">
        <v>7164</v>
      </c>
      <c r="F3855" t="s">
        <v>7165</v>
      </c>
      <c r="H3855" s="112">
        <v>8</v>
      </c>
      <c r="I3855">
        <v>231936</v>
      </c>
      <c r="J3855" s="112" t="s">
        <v>455</v>
      </c>
      <c r="K3855">
        <v>278323.20000000001</v>
      </c>
      <c r="L3855" t="s">
        <v>459</v>
      </c>
      <c r="M3855" t="s">
        <v>7116</v>
      </c>
      <c r="N3855" t="s">
        <v>7117</v>
      </c>
    </row>
    <row r="3856" spans="1:14" x14ac:dyDescent="0.2">
      <c r="A3856" s="343">
        <v>44972</v>
      </c>
      <c r="B3856" s="295" t="s">
        <v>541</v>
      </c>
      <c r="C3856" s="58">
        <v>6412.11</v>
      </c>
      <c r="D3856" t="s">
        <v>452</v>
      </c>
      <c r="E3856" t="s">
        <v>7177</v>
      </c>
      <c r="F3856" t="s">
        <v>7178</v>
      </c>
      <c r="H3856" s="112">
        <v>8</v>
      </c>
      <c r="I3856">
        <v>282497</v>
      </c>
      <c r="J3856" s="112" t="s">
        <v>455</v>
      </c>
      <c r="K3856">
        <v>338996.4</v>
      </c>
      <c r="L3856" t="s">
        <v>459</v>
      </c>
      <c r="M3856" t="s">
        <v>7116</v>
      </c>
      <c r="N3856" t="s">
        <v>7117</v>
      </c>
    </row>
    <row r="3857" spans="1:14" x14ac:dyDescent="0.2">
      <c r="A3857" s="343">
        <v>44979</v>
      </c>
      <c r="B3857" s="295" t="s">
        <v>541</v>
      </c>
      <c r="C3857" s="58">
        <v>6349.1</v>
      </c>
      <c r="D3857" t="s">
        <v>452</v>
      </c>
      <c r="E3857" t="s">
        <v>7179</v>
      </c>
      <c r="F3857" t="s">
        <v>462</v>
      </c>
      <c r="H3857" s="112">
        <v>2</v>
      </c>
      <c r="I3857">
        <v>346210</v>
      </c>
      <c r="J3857" s="112" t="s">
        <v>455</v>
      </c>
      <c r="K3857">
        <v>415452</v>
      </c>
      <c r="L3857" t="s">
        <v>459</v>
      </c>
      <c r="M3857" t="s">
        <v>7116</v>
      </c>
      <c r="N3857" t="s">
        <v>7117</v>
      </c>
    </row>
    <row r="3858" spans="1:14" x14ac:dyDescent="0.2">
      <c r="A3858" s="343">
        <v>44963</v>
      </c>
      <c r="B3858" s="295" t="s">
        <v>541</v>
      </c>
      <c r="C3858" s="58">
        <v>18112.12</v>
      </c>
      <c r="D3858" t="s">
        <v>452</v>
      </c>
      <c r="E3858" t="s">
        <v>7159</v>
      </c>
      <c r="F3858" t="s">
        <v>487</v>
      </c>
      <c r="H3858" s="112">
        <v>8</v>
      </c>
      <c r="I3858">
        <v>157800</v>
      </c>
      <c r="J3858" s="112" t="s">
        <v>455</v>
      </c>
      <c r="K3858">
        <v>189360</v>
      </c>
      <c r="L3858" t="s">
        <v>459</v>
      </c>
      <c r="M3858" t="s">
        <v>7116</v>
      </c>
      <c r="N3858" t="s">
        <v>7117</v>
      </c>
    </row>
    <row r="3859" spans="1:14" x14ac:dyDescent="0.2">
      <c r="A3859" s="343">
        <v>44971</v>
      </c>
      <c r="B3859" s="295" t="s">
        <v>541</v>
      </c>
      <c r="C3859" s="58">
        <v>6412.11</v>
      </c>
      <c r="D3859" t="s">
        <v>452</v>
      </c>
      <c r="E3859" t="s">
        <v>7168</v>
      </c>
      <c r="F3859" t="s">
        <v>7169</v>
      </c>
      <c r="H3859" s="112">
        <v>8</v>
      </c>
      <c r="I3859">
        <v>203245</v>
      </c>
      <c r="J3859" s="112" t="s">
        <v>455</v>
      </c>
      <c r="K3859">
        <v>243894</v>
      </c>
      <c r="L3859" t="s">
        <v>459</v>
      </c>
      <c r="M3859" t="s">
        <v>7116</v>
      </c>
      <c r="N3859" t="s">
        <v>7117</v>
      </c>
    </row>
    <row r="3860" spans="1:14" x14ac:dyDescent="0.2">
      <c r="A3860" s="343">
        <v>44965</v>
      </c>
      <c r="B3860" s="295" t="s">
        <v>541</v>
      </c>
      <c r="C3860" s="58">
        <v>728.14</v>
      </c>
      <c r="D3860" t="s">
        <v>452</v>
      </c>
      <c r="E3860" t="s">
        <v>7166</v>
      </c>
      <c r="F3860" t="s">
        <v>7167</v>
      </c>
      <c r="H3860" s="112">
        <v>8</v>
      </c>
      <c r="I3860">
        <v>154379</v>
      </c>
      <c r="J3860" s="112" t="s">
        <v>455</v>
      </c>
      <c r="K3860">
        <v>185254.8</v>
      </c>
      <c r="L3860" t="s">
        <v>459</v>
      </c>
      <c r="M3860" t="s">
        <v>7116</v>
      </c>
      <c r="N3860" t="s">
        <v>7117</v>
      </c>
    </row>
    <row r="3861" spans="1:14" x14ac:dyDescent="0.2">
      <c r="A3861" s="343">
        <v>44958</v>
      </c>
      <c r="B3861" s="295" t="s">
        <v>541</v>
      </c>
      <c r="C3861" s="58">
        <v>6240.11</v>
      </c>
      <c r="D3861" t="s">
        <v>2065</v>
      </c>
      <c r="E3861" t="s">
        <v>7177</v>
      </c>
      <c r="F3861" t="s">
        <v>7178</v>
      </c>
      <c r="H3861" s="112">
        <v>4</v>
      </c>
      <c r="I3861">
        <v>282497</v>
      </c>
      <c r="J3861" s="112" t="s">
        <v>455</v>
      </c>
      <c r="K3861">
        <v>338996.4</v>
      </c>
      <c r="L3861" t="s">
        <v>459</v>
      </c>
      <c r="M3861" t="s">
        <v>7116</v>
      </c>
      <c r="N3861" t="s">
        <v>7117</v>
      </c>
    </row>
    <row r="3862" spans="1:14" x14ac:dyDescent="0.2">
      <c r="A3862" s="343">
        <v>44980</v>
      </c>
      <c r="B3862" s="295" t="s">
        <v>541</v>
      </c>
      <c r="C3862" s="58">
        <v>6349.1</v>
      </c>
      <c r="D3862" t="s">
        <v>452</v>
      </c>
      <c r="E3862" t="s">
        <v>7179</v>
      </c>
      <c r="F3862" t="s">
        <v>462</v>
      </c>
      <c r="H3862" s="112">
        <v>2</v>
      </c>
      <c r="I3862">
        <v>346210</v>
      </c>
      <c r="J3862" s="112" t="s">
        <v>455</v>
      </c>
      <c r="K3862">
        <v>415452</v>
      </c>
      <c r="L3862" t="s">
        <v>459</v>
      </c>
      <c r="M3862" t="s">
        <v>7116</v>
      </c>
      <c r="N3862" t="s">
        <v>7117</v>
      </c>
    </row>
    <row r="3863" spans="1:14" x14ac:dyDescent="0.2">
      <c r="A3863" s="343">
        <v>44958</v>
      </c>
      <c r="B3863" s="295" t="s">
        <v>541</v>
      </c>
      <c r="C3863" s="58">
        <v>6562.1</v>
      </c>
      <c r="D3863" t="s">
        <v>452</v>
      </c>
      <c r="E3863" t="s">
        <v>7173</v>
      </c>
      <c r="F3863" t="s">
        <v>7174</v>
      </c>
      <c r="H3863" s="112">
        <v>7</v>
      </c>
      <c r="I3863">
        <v>204879</v>
      </c>
      <c r="J3863" s="112" t="s">
        <v>455</v>
      </c>
      <c r="K3863">
        <v>245854.8</v>
      </c>
      <c r="L3863" t="s">
        <v>459</v>
      </c>
      <c r="M3863" t="s">
        <v>7116</v>
      </c>
      <c r="N3863" t="s">
        <v>7117</v>
      </c>
    </row>
    <row r="3864" spans="1:14" x14ac:dyDescent="0.2">
      <c r="A3864" s="343">
        <v>44970</v>
      </c>
      <c r="B3864" s="295" t="s">
        <v>541</v>
      </c>
      <c r="C3864" s="58">
        <v>6497.1</v>
      </c>
      <c r="D3864" t="s">
        <v>452</v>
      </c>
      <c r="E3864" t="s">
        <v>7164</v>
      </c>
      <c r="F3864" t="s">
        <v>7165</v>
      </c>
      <c r="H3864" s="112">
        <v>8</v>
      </c>
      <c r="I3864">
        <v>231936</v>
      </c>
      <c r="J3864" s="112" t="s">
        <v>455</v>
      </c>
      <c r="K3864">
        <v>278323.20000000001</v>
      </c>
      <c r="L3864" t="s">
        <v>459</v>
      </c>
      <c r="M3864" t="s">
        <v>7116</v>
      </c>
      <c r="N3864" t="s">
        <v>7117</v>
      </c>
    </row>
    <row r="3865" spans="1:14" x14ac:dyDescent="0.2">
      <c r="A3865" s="343">
        <v>44972</v>
      </c>
      <c r="B3865" s="295" t="s">
        <v>541</v>
      </c>
      <c r="C3865" s="58">
        <v>6412.11</v>
      </c>
      <c r="D3865" t="s">
        <v>452</v>
      </c>
      <c r="E3865" t="s">
        <v>7168</v>
      </c>
      <c r="F3865" t="s">
        <v>7169</v>
      </c>
      <c r="H3865" s="112">
        <v>8</v>
      </c>
      <c r="I3865">
        <v>203245</v>
      </c>
      <c r="J3865" s="112" t="s">
        <v>455</v>
      </c>
      <c r="K3865">
        <v>243894</v>
      </c>
      <c r="L3865" t="s">
        <v>459</v>
      </c>
      <c r="M3865" t="s">
        <v>7116</v>
      </c>
      <c r="N3865" t="s">
        <v>7117</v>
      </c>
    </row>
    <row r="3866" spans="1:14" x14ac:dyDescent="0.2">
      <c r="A3866" s="343">
        <v>44959</v>
      </c>
      <c r="B3866" s="295" t="s">
        <v>541</v>
      </c>
      <c r="C3866" s="58">
        <v>6648.1</v>
      </c>
      <c r="D3866" t="s">
        <v>452</v>
      </c>
      <c r="E3866" t="s">
        <v>7157</v>
      </c>
      <c r="F3866" t="s">
        <v>7158</v>
      </c>
      <c r="H3866" s="112">
        <v>8</v>
      </c>
      <c r="I3866">
        <v>122781</v>
      </c>
      <c r="J3866" s="112" t="s">
        <v>455</v>
      </c>
      <c r="K3866">
        <v>147337.20000000001</v>
      </c>
      <c r="L3866" t="s">
        <v>459</v>
      </c>
      <c r="M3866" t="s">
        <v>7116</v>
      </c>
      <c r="N3866" t="s">
        <v>7117</v>
      </c>
    </row>
    <row r="3867" spans="1:14" x14ac:dyDescent="0.2">
      <c r="A3867" s="343">
        <v>44970</v>
      </c>
      <c r="B3867" s="295" t="s">
        <v>541</v>
      </c>
      <c r="C3867" s="58">
        <v>6542.1</v>
      </c>
      <c r="D3867" t="s">
        <v>452</v>
      </c>
      <c r="E3867" t="s">
        <v>7166</v>
      </c>
      <c r="F3867" t="s">
        <v>7167</v>
      </c>
      <c r="H3867" s="112">
        <v>8</v>
      </c>
      <c r="I3867">
        <v>154379</v>
      </c>
      <c r="J3867" s="112" t="s">
        <v>455</v>
      </c>
      <c r="K3867">
        <v>185254.8</v>
      </c>
      <c r="L3867" t="s">
        <v>459</v>
      </c>
      <c r="M3867" t="s">
        <v>7116</v>
      </c>
      <c r="N3867" t="s">
        <v>7117</v>
      </c>
    </row>
    <row r="3868" spans="1:14" x14ac:dyDescent="0.2">
      <c r="A3868" s="343">
        <v>44981</v>
      </c>
      <c r="B3868" s="295" t="s">
        <v>541</v>
      </c>
      <c r="C3868" s="58">
        <v>6006.1</v>
      </c>
      <c r="D3868" t="s">
        <v>452</v>
      </c>
      <c r="E3868" t="s">
        <v>7170</v>
      </c>
      <c r="F3868" t="s">
        <v>453</v>
      </c>
      <c r="H3868" s="112">
        <v>8</v>
      </c>
      <c r="I3868">
        <v>165186</v>
      </c>
      <c r="J3868" s="112" t="s">
        <v>455</v>
      </c>
      <c r="K3868">
        <v>198223.2</v>
      </c>
      <c r="L3868" t="s">
        <v>459</v>
      </c>
      <c r="M3868" t="s">
        <v>7116</v>
      </c>
      <c r="N3868" t="s">
        <v>7117</v>
      </c>
    </row>
    <row r="3869" spans="1:14" x14ac:dyDescent="0.2">
      <c r="A3869" s="343">
        <v>44964</v>
      </c>
      <c r="B3869" s="295" t="s">
        <v>541</v>
      </c>
      <c r="C3869" s="58">
        <v>18112.12</v>
      </c>
      <c r="D3869" t="s">
        <v>452</v>
      </c>
      <c r="E3869" t="s">
        <v>7159</v>
      </c>
      <c r="F3869" t="s">
        <v>487</v>
      </c>
      <c r="H3869" s="112">
        <v>8</v>
      </c>
      <c r="I3869">
        <v>157800</v>
      </c>
      <c r="J3869" s="112" t="s">
        <v>455</v>
      </c>
      <c r="K3869">
        <v>189360</v>
      </c>
      <c r="L3869" t="s">
        <v>459</v>
      </c>
      <c r="M3869" t="s">
        <v>7116</v>
      </c>
      <c r="N3869" t="s">
        <v>7117</v>
      </c>
    </row>
    <row r="3870" spans="1:14" x14ac:dyDescent="0.2">
      <c r="A3870" s="343">
        <v>44965</v>
      </c>
      <c r="B3870" s="295" t="s">
        <v>541</v>
      </c>
      <c r="C3870" s="58">
        <v>18112.12</v>
      </c>
      <c r="D3870" t="s">
        <v>452</v>
      </c>
      <c r="E3870" t="s">
        <v>7159</v>
      </c>
      <c r="F3870" t="s">
        <v>487</v>
      </c>
      <c r="H3870" s="112">
        <v>8</v>
      </c>
      <c r="I3870">
        <v>157800</v>
      </c>
      <c r="J3870" s="112" t="s">
        <v>455</v>
      </c>
      <c r="K3870">
        <v>189360</v>
      </c>
      <c r="L3870" t="s">
        <v>459</v>
      </c>
      <c r="M3870" t="s">
        <v>7116</v>
      </c>
      <c r="N3870" t="s">
        <v>7117</v>
      </c>
    </row>
    <row r="3871" spans="1:14" x14ac:dyDescent="0.2">
      <c r="A3871" s="343">
        <v>44959</v>
      </c>
      <c r="B3871" s="295" t="s">
        <v>541</v>
      </c>
      <c r="C3871" s="58">
        <v>6240.11</v>
      </c>
      <c r="D3871" t="s">
        <v>2065</v>
      </c>
      <c r="E3871" t="s">
        <v>7177</v>
      </c>
      <c r="F3871" t="s">
        <v>7178</v>
      </c>
      <c r="H3871" s="112">
        <v>4</v>
      </c>
      <c r="I3871">
        <v>282497</v>
      </c>
      <c r="J3871" s="112" t="s">
        <v>455</v>
      </c>
      <c r="K3871">
        <v>338996.4</v>
      </c>
      <c r="L3871" t="s">
        <v>459</v>
      </c>
      <c r="M3871" t="s">
        <v>7116</v>
      </c>
      <c r="N3871" t="s">
        <v>7117</v>
      </c>
    </row>
    <row r="3872" spans="1:14" x14ac:dyDescent="0.2">
      <c r="A3872" s="343">
        <v>44971</v>
      </c>
      <c r="B3872" s="295" t="s">
        <v>541</v>
      </c>
      <c r="C3872" s="58">
        <v>6497.1</v>
      </c>
      <c r="D3872" t="s">
        <v>452</v>
      </c>
      <c r="E3872" t="s">
        <v>7164</v>
      </c>
      <c r="F3872" t="s">
        <v>7165</v>
      </c>
      <c r="H3872" s="112">
        <v>8</v>
      </c>
      <c r="I3872">
        <v>231936</v>
      </c>
      <c r="J3872" s="112" t="s">
        <v>455</v>
      </c>
      <c r="K3872">
        <v>278323.20000000001</v>
      </c>
      <c r="L3872" t="s">
        <v>459</v>
      </c>
      <c r="M3872" t="s">
        <v>7116</v>
      </c>
      <c r="N3872" t="s">
        <v>7117</v>
      </c>
    </row>
    <row r="3873" spans="1:14" x14ac:dyDescent="0.2">
      <c r="A3873" s="343">
        <v>44981</v>
      </c>
      <c r="B3873" s="295" t="s">
        <v>541</v>
      </c>
      <c r="C3873" s="58">
        <v>6349.1</v>
      </c>
      <c r="D3873" t="s">
        <v>452</v>
      </c>
      <c r="E3873" t="s">
        <v>7179</v>
      </c>
      <c r="F3873" t="s">
        <v>462</v>
      </c>
      <c r="H3873" s="112">
        <v>2</v>
      </c>
      <c r="I3873">
        <v>346210</v>
      </c>
      <c r="J3873" s="112" t="s">
        <v>455</v>
      </c>
      <c r="K3873">
        <v>415452</v>
      </c>
      <c r="L3873" t="s">
        <v>459</v>
      </c>
      <c r="M3873" t="s">
        <v>7116</v>
      </c>
      <c r="N3873" t="s">
        <v>7117</v>
      </c>
    </row>
    <row r="3874" spans="1:14" x14ac:dyDescent="0.2">
      <c r="A3874" s="343">
        <v>44971</v>
      </c>
      <c r="B3874" s="295" t="s">
        <v>541</v>
      </c>
      <c r="C3874" s="58">
        <v>6542.1</v>
      </c>
      <c r="D3874" t="s">
        <v>452</v>
      </c>
      <c r="E3874" t="s">
        <v>7166</v>
      </c>
      <c r="F3874" t="s">
        <v>7167</v>
      </c>
      <c r="H3874" s="112">
        <v>8</v>
      </c>
      <c r="I3874">
        <v>154379</v>
      </c>
      <c r="J3874" s="112" t="s">
        <v>455</v>
      </c>
      <c r="K3874">
        <v>185254.8</v>
      </c>
      <c r="L3874" t="s">
        <v>459</v>
      </c>
      <c r="M3874" t="s">
        <v>7116</v>
      </c>
      <c r="N3874" t="s">
        <v>7117</v>
      </c>
    </row>
    <row r="3875" spans="1:14" x14ac:dyDescent="0.2">
      <c r="A3875" s="343">
        <v>44979</v>
      </c>
      <c r="B3875" s="295" t="s">
        <v>541</v>
      </c>
      <c r="C3875" s="58">
        <v>6022.1</v>
      </c>
      <c r="D3875" t="s">
        <v>452</v>
      </c>
      <c r="E3875" t="s">
        <v>7170</v>
      </c>
      <c r="F3875" t="s">
        <v>453</v>
      </c>
      <c r="H3875" s="112">
        <v>4</v>
      </c>
      <c r="I3875">
        <v>165186</v>
      </c>
      <c r="J3875" s="112" t="s">
        <v>455</v>
      </c>
      <c r="K3875">
        <v>198223.2</v>
      </c>
      <c r="L3875" t="s">
        <v>459</v>
      </c>
      <c r="M3875" t="s">
        <v>7116</v>
      </c>
      <c r="N3875" t="s">
        <v>7117</v>
      </c>
    </row>
    <row r="3876" spans="1:14" x14ac:dyDescent="0.2">
      <c r="A3876" s="343">
        <v>44960</v>
      </c>
      <c r="B3876" s="295" t="s">
        <v>541</v>
      </c>
      <c r="C3876" s="58">
        <v>6648.1</v>
      </c>
      <c r="D3876" t="s">
        <v>452</v>
      </c>
      <c r="E3876" t="s">
        <v>7157</v>
      </c>
      <c r="F3876" t="s">
        <v>7158</v>
      </c>
      <c r="H3876" s="112">
        <v>8</v>
      </c>
      <c r="I3876">
        <v>122781</v>
      </c>
      <c r="J3876" s="112" t="s">
        <v>455</v>
      </c>
      <c r="K3876">
        <v>147337.20000000001</v>
      </c>
      <c r="L3876" t="s">
        <v>459</v>
      </c>
      <c r="M3876" t="s">
        <v>7116</v>
      </c>
      <c r="N3876" t="s">
        <v>7117</v>
      </c>
    </row>
    <row r="3877" spans="1:14" x14ac:dyDescent="0.2">
      <c r="A3877" s="343">
        <v>44966</v>
      </c>
      <c r="B3877" s="295" t="s">
        <v>541</v>
      </c>
      <c r="C3877" s="58">
        <v>6412.11</v>
      </c>
      <c r="D3877" t="s">
        <v>452</v>
      </c>
      <c r="E3877" t="s">
        <v>7168</v>
      </c>
      <c r="F3877" t="s">
        <v>7169</v>
      </c>
      <c r="H3877" s="112">
        <v>8</v>
      </c>
      <c r="I3877">
        <v>203245</v>
      </c>
      <c r="J3877" s="112" t="s">
        <v>455</v>
      </c>
      <c r="K3877">
        <v>243894</v>
      </c>
      <c r="L3877" t="s">
        <v>459</v>
      </c>
      <c r="M3877" t="s">
        <v>7116</v>
      </c>
      <c r="N3877" t="s">
        <v>7117</v>
      </c>
    </row>
    <row r="3878" spans="1:14" x14ac:dyDescent="0.2">
      <c r="A3878" s="343">
        <v>44959</v>
      </c>
      <c r="B3878" s="295" t="s">
        <v>541</v>
      </c>
      <c r="C3878" s="58">
        <v>6562.1</v>
      </c>
      <c r="D3878" t="s">
        <v>452</v>
      </c>
      <c r="E3878" t="s">
        <v>7173</v>
      </c>
      <c r="F3878" t="s">
        <v>7174</v>
      </c>
      <c r="H3878" s="112">
        <v>8</v>
      </c>
      <c r="I3878">
        <v>204879</v>
      </c>
      <c r="J3878" s="112" t="s">
        <v>455</v>
      </c>
      <c r="K3878">
        <v>245854.8</v>
      </c>
      <c r="L3878" t="s">
        <v>459</v>
      </c>
      <c r="M3878" t="s">
        <v>7116</v>
      </c>
      <c r="N3878" t="s">
        <v>7117</v>
      </c>
    </row>
    <row r="3879" spans="1:14" x14ac:dyDescent="0.2">
      <c r="A3879" s="343">
        <v>44972</v>
      </c>
      <c r="B3879" s="295" t="s">
        <v>541</v>
      </c>
      <c r="C3879" s="58">
        <v>6497.1</v>
      </c>
      <c r="D3879" t="s">
        <v>452</v>
      </c>
      <c r="E3879" t="s">
        <v>7164</v>
      </c>
      <c r="F3879" t="s">
        <v>7165</v>
      </c>
      <c r="H3879" s="112">
        <v>8</v>
      </c>
      <c r="I3879">
        <v>231936</v>
      </c>
      <c r="J3879" s="112" t="s">
        <v>455</v>
      </c>
      <c r="K3879">
        <v>278323.20000000001</v>
      </c>
      <c r="L3879" t="s">
        <v>459</v>
      </c>
      <c r="M3879" t="s">
        <v>7116</v>
      </c>
      <c r="N3879" t="s">
        <v>7117</v>
      </c>
    </row>
    <row r="3880" spans="1:14" x14ac:dyDescent="0.2">
      <c r="A3880" s="343">
        <v>44979</v>
      </c>
      <c r="B3880" s="295" t="s">
        <v>541</v>
      </c>
      <c r="C3880" s="58">
        <v>6011.1</v>
      </c>
      <c r="D3880" t="s">
        <v>452</v>
      </c>
      <c r="E3880" t="s">
        <v>7179</v>
      </c>
      <c r="F3880" t="s">
        <v>462</v>
      </c>
      <c r="H3880" s="112">
        <v>2</v>
      </c>
      <c r="I3880">
        <v>346210</v>
      </c>
      <c r="J3880" s="112" t="s">
        <v>455</v>
      </c>
      <c r="K3880">
        <v>415452</v>
      </c>
      <c r="L3880" t="s">
        <v>459</v>
      </c>
      <c r="M3880" t="s">
        <v>7116</v>
      </c>
      <c r="N3880" t="s">
        <v>7117</v>
      </c>
    </row>
    <row r="3881" spans="1:14" x14ac:dyDescent="0.2">
      <c r="A3881" s="343">
        <v>44971</v>
      </c>
      <c r="B3881" s="295" t="s">
        <v>541</v>
      </c>
      <c r="C3881" s="58">
        <v>6542.1</v>
      </c>
      <c r="D3881" t="s">
        <v>452</v>
      </c>
      <c r="E3881" t="s">
        <v>7157</v>
      </c>
      <c r="F3881" t="s">
        <v>7158</v>
      </c>
      <c r="H3881" s="112">
        <v>4</v>
      </c>
      <c r="I3881">
        <v>122781</v>
      </c>
      <c r="J3881" s="112" t="s">
        <v>455</v>
      </c>
      <c r="K3881">
        <v>147337.20000000001</v>
      </c>
      <c r="L3881" t="s">
        <v>459</v>
      </c>
      <c r="M3881" t="s">
        <v>7116</v>
      </c>
      <c r="N3881" t="s">
        <v>7117</v>
      </c>
    </row>
    <row r="3882" spans="1:14" x14ac:dyDescent="0.2">
      <c r="A3882" s="343">
        <v>44960</v>
      </c>
      <c r="B3882" s="295" t="s">
        <v>541</v>
      </c>
      <c r="C3882" s="58">
        <v>6240.11</v>
      </c>
      <c r="D3882" t="s">
        <v>2065</v>
      </c>
      <c r="E3882" t="s">
        <v>7177</v>
      </c>
      <c r="F3882" t="s">
        <v>7178</v>
      </c>
      <c r="H3882" s="112">
        <v>4</v>
      </c>
      <c r="I3882">
        <v>282497</v>
      </c>
      <c r="J3882" s="112" t="s">
        <v>455</v>
      </c>
      <c r="K3882">
        <v>338996.4</v>
      </c>
      <c r="L3882" t="s">
        <v>459</v>
      </c>
      <c r="M3882" t="s">
        <v>7116</v>
      </c>
      <c r="N3882" t="s">
        <v>7117</v>
      </c>
    </row>
    <row r="3883" spans="1:14" x14ac:dyDescent="0.2">
      <c r="A3883" s="343">
        <v>44967</v>
      </c>
      <c r="B3883" s="295" t="s">
        <v>541</v>
      </c>
      <c r="C3883" s="58">
        <v>6412.11</v>
      </c>
      <c r="D3883" t="s">
        <v>452</v>
      </c>
      <c r="E3883" t="s">
        <v>7168</v>
      </c>
      <c r="F3883" t="s">
        <v>7169</v>
      </c>
      <c r="H3883" s="112">
        <v>8</v>
      </c>
      <c r="I3883">
        <v>203245</v>
      </c>
      <c r="J3883" s="112" t="s">
        <v>455</v>
      </c>
      <c r="K3883">
        <v>243894</v>
      </c>
      <c r="L3883" t="s">
        <v>459</v>
      </c>
      <c r="M3883" t="s">
        <v>7116</v>
      </c>
      <c r="N3883" t="s">
        <v>7117</v>
      </c>
    </row>
    <row r="3884" spans="1:14" x14ac:dyDescent="0.2">
      <c r="A3884" s="343">
        <v>44960</v>
      </c>
      <c r="B3884" s="295" t="s">
        <v>541</v>
      </c>
      <c r="C3884" s="58">
        <v>6562.1</v>
      </c>
      <c r="D3884" t="s">
        <v>452</v>
      </c>
      <c r="E3884" t="s">
        <v>7173</v>
      </c>
      <c r="F3884" t="s">
        <v>7174</v>
      </c>
      <c r="H3884" s="112">
        <v>8</v>
      </c>
      <c r="I3884">
        <v>204879</v>
      </c>
      <c r="J3884" s="112" t="s">
        <v>455</v>
      </c>
      <c r="K3884">
        <v>245854.8</v>
      </c>
      <c r="L3884" t="s">
        <v>459</v>
      </c>
      <c r="M3884" t="s">
        <v>7116</v>
      </c>
      <c r="N3884" t="s">
        <v>7117</v>
      </c>
    </row>
    <row r="3885" spans="1:14" x14ac:dyDescent="0.2">
      <c r="A3885" s="343">
        <v>44972</v>
      </c>
      <c r="B3885" s="295" t="s">
        <v>541</v>
      </c>
      <c r="C3885" s="58">
        <v>6542.1</v>
      </c>
      <c r="D3885" t="s">
        <v>452</v>
      </c>
      <c r="E3885" t="s">
        <v>7166</v>
      </c>
      <c r="F3885" t="s">
        <v>7167</v>
      </c>
      <c r="H3885" s="112">
        <v>8</v>
      </c>
      <c r="I3885">
        <v>154379</v>
      </c>
      <c r="J3885" s="112" t="s">
        <v>455</v>
      </c>
      <c r="K3885">
        <v>185254.8</v>
      </c>
      <c r="L3885" t="s">
        <v>459</v>
      </c>
      <c r="M3885" t="s">
        <v>7116</v>
      </c>
      <c r="N3885" t="s">
        <v>7117</v>
      </c>
    </row>
    <row r="3886" spans="1:14" x14ac:dyDescent="0.2">
      <c r="A3886" s="343">
        <v>44980</v>
      </c>
      <c r="B3886" s="295" t="s">
        <v>541</v>
      </c>
      <c r="C3886" s="58">
        <v>6011.1</v>
      </c>
      <c r="D3886" t="s">
        <v>452</v>
      </c>
      <c r="E3886" t="s">
        <v>7179</v>
      </c>
      <c r="F3886" t="s">
        <v>462</v>
      </c>
      <c r="H3886" s="112">
        <v>2</v>
      </c>
      <c r="I3886">
        <v>346210</v>
      </c>
      <c r="J3886" s="112" t="s">
        <v>455</v>
      </c>
      <c r="K3886">
        <v>415452</v>
      </c>
      <c r="L3886" t="s">
        <v>459</v>
      </c>
      <c r="M3886" t="s">
        <v>7116</v>
      </c>
      <c r="N3886" t="s">
        <v>7117</v>
      </c>
    </row>
    <row r="3887" spans="1:14" x14ac:dyDescent="0.2">
      <c r="A3887" s="343">
        <v>44972</v>
      </c>
      <c r="B3887" s="295" t="s">
        <v>541</v>
      </c>
      <c r="C3887" s="58">
        <v>6542.1</v>
      </c>
      <c r="D3887" t="s">
        <v>452</v>
      </c>
      <c r="E3887" t="s">
        <v>7157</v>
      </c>
      <c r="F3887" t="s">
        <v>7158</v>
      </c>
      <c r="H3887" s="112">
        <v>8</v>
      </c>
      <c r="I3887">
        <v>122781</v>
      </c>
      <c r="J3887" s="112" t="s">
        <v>455</v>
      </c>
      <c r="K3887">
        <v>147337.20000000001</v>
      </c>
      <c r="L3887" t="s">
        <v>459</v>
      </c>
      <c r="M3887" t="s">
        <v>7116</v>
      </c>
      <c r="N3887" t="s">
        <v>7117</v>
      </c>
    </row>
    <row r="3888" spans="1:14" x14ac:dyDescent="0.2">
      <c r="A3888" s="343">
        <v>44981</v>
      </c>
      <c r="B3888" s="295" t="s">
        <v>541</v>
      </c>
      <c r="C3888" s="58">
        <v>6011.1</v>
      </c>
      <c r="D3888" t="s">
        <v>452</v>
      </c>
      <c r="E3888" t="s">
        <v>7179</v>
      </c>
      <c r="F3888" t="s">
        <v>462</v>
      </c>
      <c r="H3888" s="112">
        <v>2</v>
      </c>
      <c r="I3888">
        <v>346210</v>
      </c>
      <c r="J3888" s="112" t="s">
        <v>455</v>
      </c>
      <c r="K3888">
        <v>415452</v>
      </c>
      <c r="L3888" t="s">
        <v>459</v>
      </c>
      <c r="M3888" t="s">
        <v>7116</v>
      </c>
      <c r="N3888" t="s">
        <v>7117</v>
      </c>
    </row>
    <row r="3889" spans="1:14" x14ac:dyDescent="0.2">
      <c r="A3889" s="343">
        <v>44958</v>
      </c>
      <c r="B3889" s="295" t="s">
        <v>541</v>
      </c>
      <c r="C3889" s="58">
        <v>6011.1</v>
      </c>
      <c r="D3889" t="s">
        <v>452</v>
      </c>
      <c r="E3889" t="s">
        <v>7177</v>
      </c>
      <c r="F3889" t="s">
        <v>7178</v>
      </c>
      <c r="H3889" s="112">
        <v>4</v>
      </c>
      <c r="I3889">
        <v>282497</v>
      </c>
      <c r="J3889" s="112" t="s">
        <v>455</v>
      </c>
      <c r="K3889">
        <v>338996.4</v>
      </c>
      <c r="L3889" t="s">
        <v>459</v>
      </c>
      <c r="M3889" t="s">
        <v>7116</v>
      </c>
      <c r="N3889" t="s">
        <v>7117</v>
      </c>
    </row>
    <row r="3890" spans="1:14" x14ac:dyDescent="0.2">
      <c r="A3890" s="343">
        <v>44959</v>
      </c>
      <c r="B3890" s="295" t="s">
        <v>541</v>
      </c>
      <c r="C3890" s="58">
        <v>6011.1</v>
      </c>
      <c r="D3890" t="s">
        <v>452</v>
      </c>
      <c r="E3890" t="s">
        <v>7177</v>
      </c>
      <c r="F3890" t="s">
        <v>7178</v>
      </c>
      <c r="H3890" s="112">
        <v>4</v>
      </c>
      <c r="I3890">
        <v>282497</v>
      </c>
      <c r="J3890" s="112" t="s">
        <v>455</v>
      </c>
      <c r="K3890">
        <v>338996.4</v>
      </c>
      <c r="L3890" t="s">
        <v>459</v>
      </c>
      <c r="M3890" t="s">
        <v>7116</v>
      </c>
      <c r="N3890" t="s">
        <v>7117</v>
      </c>
    </row>
    <row r="3891" spans="1:14" x14ac:dyDescent="0.2">
      <c r="A3891" s="343">
        <v>44980</v>
      </c>
      <c r="B3891" s="295" t="s">
        <v>541</v>
      </c>
      <c r="C3891" s="58">
        <v>6497.1</v>
      </c>
      <c r="D3891" t="s">
        <v>452</v>
      </c>
      <c r="E3891" t="s">
        <v>7179</v>
      </c>
      <c r="F3891" t="s">
        <v>462</v>
      </c>
      <c r="H3891" s="112">
        <v>1</v>
      </c>
      <c r="I3891">
        <v>346210</v>
      </c>
      <c r="J3891" s="112" t="s">
        <v>455</v>
      </c>
      <c r="K3891">
        <v>415452</v>
      </c>
      <c r="L3891" t="s">
        <v>459</v>
      </c>
      <c r="M3891" t="s">
        <v>7116</v>
      </c>
      <c r="N3891" t="s">
        <v>7117</v>
      </c>
    </row>
    <row r="3892" spans="1:14" x14ac:dyDescent="0.2">
      <c r="A3892" s="343">
        <v>44960</v>
      </c>
      <c r="B3892" s="295" t="s">
        <v>541</v>
      </c>
      <c r="C3892" s="58">
        <v>6011.1</v>
      </c>
      <c r="D3892" t="s">
        <v>452</v>
      </c>
      <c r="E3892" t="s">
        <v>7177</v>
      </c>
      <c r="F3892" t="s">
        <v>7178</v>
      </c>
      <c r="H3892" s="112">
        <v>4</v>
      </c>
      <c r="I3892">
        <v>282497</v>
      </c>
      <c r="J3892" s="112" t="s">
        <v>455</v>
      </c>
      <c r="K3892">
        <v>338996.4</v>
      </c>
      <c r="L3892" t="s">
        <v>459</v>
      </c>
      <c r="M3892" t="s">
        <v>7116</v>
      </c>
      <c r="N3892" t="s">
        <v>7117</v>
      </c>
    </row>
    <row r="3893" spans="1:14" x14ac:dyDescent="0.2">
      <c r="A3893" s="343">
        <v>44981</v>
      </c>
      <c r="B3893" s="295" t="s">
        <v>541</v>
      </c>
      <c r="C3893" s="58">
        <v>6497.1</v>
      </c>
      <c r="D3893" t="s">
        <v>452</v>
      </c>
      <c r="E3893" t="s">
        <v>7179</v>
      </c>
      <c r="F3893" t="s">
        <v>462</v>
      </c>
      <c r="H3893" s="112">
        <v>1</v>
      </c>
      <c r="I3893">
        <v>346210</v>
      </c>
      <c r="J3893" s="112" t="s">
        <v>455</v>
      </c>
      <c r="K3893">
        <v>415452</v>
      </c>
      <c r="L3893" t="s">
        <v>459</v>
      </c>
      <c r="M3893" t="s">
        <v>7116</v>
      </c>
      <c r="N3893" t="s">
        <v>7117</v>
      </c>
    </row>
    <row r="3894" spans="1:14" x14ac:dyDescent="0.2">
      <c r="A3894" s="343">
        <v>44973</v>
      </c>
      <c r="B3894" s="295" t="s">
        <v>541</v>
      </c>
      <c r="C3894" s="58">
        <v>6497.1</v>
      </c>
      <c r="D3894" t="s">
        <v>452</v>
      </c>
      <c r="E3894" t="s">
        <v>7179</v>
      </c>
      <c r="F3894" t="s">
        <v>462</v>
      </c>
      <c r="H3894" s="112">
        <v>1</v>
      </c>
      <c r="I3894">
        <v>346210</v>
      </c>
      <c r="J3894" s="112" t="s">
        <v>455</v>
      </c>
      <c r="K3894">
        <v>415452</v>
      </c>
      <c r="L3894" t="s">
        <v>459</v>
      </c>
      <c r="M3894" t="s">
        <v>7116</v>
      </c>
      <c r="N3894" t="s">
        <v>7117</v>
      </c>
    </row>
    <row r="3895" spans="1:14" x14ac:dyDescent="0.2">
      <c r="A3895" s="343">
        <v>44978</v>
      </c>
      <c r="B3895" s="295" t="s">
        <v>541</v>
      </c>
      <c r="C3895" s="58">
        <v>6412.11</v>
      </c>
      <c r="D3895" t="s">
        <v>452</v>
      </c>
      <c r="E3895" t="s">
        <v>7179</v>
      </c>
      <c r="F3895" t="s">
        <v>462</v>
      </c>
      <c r="H3895" s="112">
        <v>1</v>
      </c>
      <c r="I3895">
        <v>346210</v>
      </c>
      <c r="J3895" s="112" t="s">
        <v>455</v>
      </c>
      <c r="K3895">
        <v>415452</v>
      </c>
      <c r="L3895" t="s">
        <v>459</v>
      </c>
      <c r="M3895" t="s">
        <v>7116</v>
      </c>
      <c r="N3895" t="s">
        <v>7117</v>
      </c>
    </row>
    <row r="3896" spans="1:14" x14ac:dyDescent="0.2">
      <c r="A3896" s="343">
        <v>44978</v>
      </c>
      <c r="B3896" s="295" t="s">
        <v>541</v>
      </c>
      <c r="C3896" s="58">
        <v>6542.1</v>
      </c>
      <c r="D3896" t="s">
        <v>452</v>
      </c>
      <c r="E3896" t="s">
        <v>7179</v>
      </c>
      <c r="F3896" t="s">
        <v>462</v>
      </c>
      <c r="H3896" s="112">
        <v>3</v>
      </c>
      <c r="I3896">
        <v>346210</v>
      </c>
      <c r="J3896" s="112" t="s">
        <v>455</v>
      </c>
      <c r="K3896">
        <v>415452</v>
      </c>
      <c r="L3896" t="s">
        <v>459</v>
      </c>
      <c r="M3896" t="s">
        <v>7116</v>
      </c>
      <c r="N3896" t="s">
        <v>7117</v>
      </c>
    </row>
    <row r="3897" spans="1:14" x14ac:dyDescent="0.2">
      <c r="A3897" s="343">
        <v>44966</v>
      </c>
      <c r="B3897" s="295" t="s">
        <v>541</v>
      </c>
      <c r="C3897" s="58">
        <v>18112.12</v>
      </c>
      <c r="D3897" t="s">
        <v>452</v>
      </c>
      <c r="E3897" t="s">
        <v>7159</v>
      </c>
      <c r="F3897" t="s">
        <v>487</v>
      </c>
      <c r="H3897" s="112">
        <v>8</v>
      </c>
      <c r="I3897">
        <v>157800</v>
      </c>
      <c r="J3897" s="112" t="s">
        <v>455</v>
      </c>
      <c r="K3897">
        <v>189360</v>
      </c>
      <c r="L3897" t="s">
        <v>459</v>
      </c>
      <c r="M3897" t="s">
        <v>7116</v>
      </c>
      <c r="N3897" t="s">
        <v>7117</v>
      </c>
    </row>
    <row r="3898" spans="1:14" x14ac:dyDescent="0.2">
      <c r="A3898" s="343">
        <v>44967</v>
      </c>
      <c r="B3898" s="295" t="s">
        <v>541</v>
      </c>
      <c r="C3898" s="58">
        <v>18112.12</v>
      </c>
      <c r="D3898" t="s">
        <v>452</v>
      </c>
      <c r="E3898" t="s">
        <v>7159</v>
      </c>
      <c r="F3898" t="s">
        <v>487</v>
      </c>
      <c r="H3898" s="112">
        <v>8</v>
      </c>
      <c r="I3898">
        <v>157800</v>
      </c>
      <c r="J3898" s="112" t="s">
        <v>455</v>
      </c>
      <c r="K3898">
        <v>189360</v>
      </c>
      <c r="L3898" t="s">
        <v>459</v>
      </c>
      <c r="M3898" t="s">
        <v>7116</v>
      </c>
      <c r="N3898" t="s">
        <v>7117</v>
      </c>
    </row>
    <row r="3899" spans="1:14" x14ac:dyDescent="0.2">
      <c r="A3899" s="343">
        <v>44970</v>
      </c>
      <c r="B3899" s="295" t="s">
        <v>541</v>
      </c>
      <c r="C3899" s="58">
        <v>18112.12</v>
      </c>
      <c r="D3899" t="s">
        <v>452</v>
      </c>
      <c r="E3899" t="s">
        <v>7159</v>
      </c>
      <c r="F3899" t="s">
        <v>487</v>
      </c>
      <c r="H3899" s="112">
        <v>8</v>
      </c>
      <c r="I3899">
        <v>157800</v>
      </c>
      <c r="J3899" s="112" t="s">
        <v>455</v>
      </c>
      <c r="K3899">
        <v>189360</v>
      </c>
      <c r="L3899" t="s">
        <v>459</v>
      </c>
      <c r="M3899" t="s">
        <v>7116</v>
      </c>
      <c r="N3899" t="s">
        <v>7117</v>
      </c>
    </row>
    <row r="3900" spans="1:14" x14ac:dyDescent="0.2">
      <c r="A3900" s="343">
        <v>44971</v>
      </c>
      <c r="B3900" s="295" t="s">
        <v>541</v>
      </c>
      <c r="C3900" s="58">
        <v>18112.12</v>
      </c>
      <c r="D3900" t="s">
        <v>452</v>
      </c>
      <c r="E3900" t="s">
        <v>7159</v>
      </c>
      <c r="F3900" t="s">
        <v>487</v>
      </c>
      <c r="H3900" s="112">
        <v>8</v>
      </c>
      <c r="I3900">
        <v>157800</v>
      </c>
      <c r="J3900" s="112" t="s">
        <v>455</v>
      </c>
      <c r="K3900">
        <v>189360</v>
      </c>
      <c r="L3900" t="s">
        <v>459</v>
      </c>
      <c r="M3900" t="s">
        <v>7116</v>
      </c>
      <c r="N3900" t="s">
        <v>7117</v>
      </c>
    </row>
    <row r="3901" spans="1:14" x14ac:dyDescent="0.2">
      <c r="A3901" s="343">
        <v>44972</v>
      </c>
      <c r="B3901" s="295" t="s">
        <v>541</v>
      </c>
      <c r="C3901" s="58">
        <v>18112.12</v>
      </c>
      <c r="D3901" t="s">
        <v>452</v>
      </c>
      <c r="E3901" t="s">
        <v>7159</v>
      </c>
      <c r="F3901" t="s">
        <v>487</v>
      </c>
      <c r="H3901" s="112">
        <v>7</v>
      </c>
      <c r="I3901">
        <v>157800</v>
      </c>
      <c r="J3901" s="112" t="s">
        <v>455</v>
      </c>
      <c r="K3901">
        <v>189360</v>
      </c>
      <c r="L3901" t="s">
        <v>459</v>
      </c>
      <c r="M3901" t="s">
        <v>7116</v>
      </c>
      <c r="N3901" t="s">
        <v>7117</v>
      </c>
    </row>
    <row r="3902" spans="1:14" x14ac:dyDescent="0.2">
      <c r="A3902" s="343">
        <v>44978</v>
      </c>
      <c r="B3902" s="295" t="s">
        <v>541</v>
      </c>
      <c r="C3902" s="58">
        <v>6497.1</v>
      </c>
      <c r="D3902" t="s">
        <v>452</v>
      </c>
      <c r="E3902" t="s">
        <v>7164</v>
      </c>
      <c r="F3902" t="s">
        <v>7165</v>
      </c>
      <c r="H3902" s="112">
        <v>8</v>
      </c>
      <c r="I3902">
        <v>231936</v>
      </c>
      <c r="J3902" s="112" t="s">
        <v>455</v>
      </c>
      <c r="K3902">
        <v>278323.20000000001</v>
      </c>
      <c r="L3902" t="s">
        <v>459</v>
      </c>
      <c r="M3902" t="s">
        <v>7116</v>
      </c>
      <c r="N3902" t="s">
        <v>7117</v>
      </c>
    </row>
    <row r="3903" spans="1:14" x14ac:dyDescent="0.2">
      <c r="A3903" s="343">
        <v>44978</v>
      </c>
      <c r="B3903" s="295" t="s">
        <v>541</v>
      </c>
      <c r="C3903" s="58">
        <v>6412.11</v>
      </c>
      <c r="D3903" t="s">
        <v>452</v>
      </c>
      <c r="E3903" t="s">
        <v>7175</v>
      </c>
      <c r="F3903" t="s">
        <v>7176</v>
      </c>
      <c r="H3903" s="112">
        <v>8</v>
      </c>
      <c r="I3903">
        <v>133250</v>
      </c>
      <c r="J3903" s="112" t="s">
        <v>455</v>
      </c>
      <c r="K3903">
        <v>159900</v>
      </c>
      <c r="L3903" t="s">
        <v>459</v>
      </c>
      <c r="M3903" t="s">
        <v>7116</v>
      </c>
      <c r="N3903" t="s">
        <v>7117</v>
      </c>
    </row>
    <row r="3904" spans="1:14" x14ac:dyDescent="0.2">
      <c r="A3904" s="343">
        <v>44979</v>
      </c>
      <c r="B3904" s="295" t="s">
        <v>541</v>
      </c>
      <c r="C3904" s="58">
        <v>6497.1</v>
      </c>
      <c r="D3904" t="s">
        <v>452</v>
      </c>
      <c r="E3904" t="s">
        <v>7164</v>
      </c>
      <c r="F3904" t="s">
        <v>7165</v>
      </c>
      <c r="H3904" s="112">
        <v>8</v>
      </c>
      <c r="I3904">
        <v>231936</v>
      </c>
      <c r="J3904" s="112" t="s">
        <v>455</v>
      </c>
      <c r="K3904">
        <v>278323.20000000001</v>
      </c>
      <c r="L3904" t="s">
        <v>459</v>
      </c>
      <c r="M3904" t="s">
        <v>7116</v>
      </c>
      <c r="N3904" t="s">
        <v>7117</v>
      </c>
    </row>
    <row r="3905" spans="1:14" x14ac:dyDescent="0.2">
      <c r="A3905" s="343">
        <v>44978</v>
      </c>
      <c r="B3905" s="295" t="s">
        <v>541</v>
      </c>
      <c r="C3905" s="58">
        <v>6593.1</v>
      </c>
      <c r="D3905" t="s">
        <v>452</v>
      </c>
      <c r="E3905" t="s">
        <v>7171</v>
      </c>
      <c r="F3905" t="s">
        <v>7172</v>
      </c>
      <c r="H3905" s="112">
        <v>8</v>
      </c>
      <c r="I3905">
        <v>215153</v>
      </c>
      <c r="J3905" s="112" t="s">
        <v>455</v>
      </c>
      <c r="K3905">
        <v>258183.6</v>
      </c>
      <c r="L3905" t="s">
        <v>459</v>
      </c>
      <c r="M3905" t="s">
        <v>7116</v>
      </c>
      <c r="N3905" t="s">
        <v>7117</v>
      </c>
    </row>
    <row r="3906" spans="1:14" x14ac:dyDescent="0.2">
      <c r="A3906" s="343">
        <v>44970</v>
      </c>
      <c r="B3906" s="295" t="s">
        <v>541</v>
      </c>
      <c r="C3906" s="58">
        <v>6497.1</v>
      </c>
      <c r="D3906" t="s">
        <v>452</v>
      </c>
      <c r="E3906" t="s">
        <v>7162</v>
      </c>
      <c r="F3906" t="s">
        <v>7163</v>
      </c>
      <c r="H3906" s="112">
        <v>8</v>
      </c>
      <c r="I3906">
        <v>143032</v>
      </c>
      <c r="J3906" s="112" t="s">
        <v>455</v>
      </c>
      <c r="K3906">
        <v>171638.39999999999</v>
      </c>
      <c r="L3906" t="s">
        <v>459</v>
      </c>
      <c r="M3906" t="s">
        <v>7116</v>
      </c>
      <c r="N3906" t="s">
        <v>7117</v>
      </c>
    </row>
    <row r="3907" spans="1:14" x14ac:dyDescent="0.2">
      <c r="A3907" s="343">
        <v>44980</v>
      </c>
      <c r="B3907" s="295" t="s">
        <v>541</v>
      </c>
      <c r="C3907" s="58">
        <v>6497.1</v>
      </c>
      <c r="D3907" t="s">
        <v>452</v>
      </c>
      <c r="E3907" t="s">
        <v>7164</v>
      </c>
      <c r="F3907" t="s">
        <v>7165</v>
      </c>
      <c r="H3907" s="112">
        <v>8</v>
      </c>
      <c r="I3907">
        <v>231936</v>
      </c>
      <c r="J3907" s="112" t="s">
        <v>455</v>
      </c>
      <c r="K3907">
        <v>278323.20000000001</v>
      </c>
      <c r="L3907" t="s">
        <v>459</v>
      </c>
      <c r="M3907" t="s">
        <v>7116</v>
      </c>
      <c r="N3907" t="s">
        <v>7117</v>
      </c>
    </row>
    <row r="3908" spans="1:14" x14ac:dyDescent="0.2">
      <c r="A3908" s="343">
        <v>44979</v>
      </c>
      <c r="B3908" s="295" t="s">
        <v>541</v>
      </c>
      <c r="C3908" s="58">
        <v>6011.1</v>
      </c>
      <c r="D3908" t="s">
        <v>452</v>
      </c>
      <c r="E3908" t="s">
        <v>7175</v>
      </c>
      <c r="F3908" t="s">
        <v>7176</v>
      </c>
      <c r="H3908" s="112">
        <v>8</v>
      </c>
      <c r="I3908">
        <v>133250</v>
      </c>
      <c r="J3908" s="112" t="s">
        <v>455</v>
      </c>
      <c r="K3908">
        <v>159900</v>
      </c>
      <c r="L3908" t="s">
        <v>459</v>
      </c>
      <c r="M3908" t="s">
        <v>7116</v>
      </c>
      <c r="N3908" t="s">
        <v>7117</v>
      </c>
    </row>
    <row r="3909" spans="1:14" x14ac:dyDescent="0.2">
      <c r="A3909" s="343">
        <v>44971</v>
      </c>
      <c r="B3909" s="295" t="s">
        <v>541</v>
      </c>
      <c r="C3909" s="58">
        <v>6497.1</v>
      </c>
      <c r="D3909" t="s">
        <v>452</v>
      </c>
      <c r="E3909" t="s">
        <v>7162</v>
      </c>
      <c r="F3909" t="s">
        <v>7163</v>
      </c>
      <c r="H3909" s="112">
        <v>8</v>
      </c>
      <c r="I3909">
        <v>143032</v>
      </c>
      <c r="J3909" s="112" t="s">
        <v>455</v>
      </c>
      <c r="K3909">
        <v>171638.39999999999</v>
      </c>
      <c r="L3909" t="s">
        <v>459</v>
      </c>
      <c r="M3909" t="s">
        <v>7116</v>
      </c>
      <c r="N3909" t="s">
        <v>7117</v>
      </c>
    </row>
    <row r="3910" spans="1:14" x14ac:dyDescent="0.2">
      <c r="A3910" s="343">
        <v>44981</v>
      </c>
      <c r="B3910" s="295" t="s">
        <v>541</v>
      </c>
      <c r="C3910" s="58">
        <v>6497.1</v>
      </c>
      <c r="D3910" t="s">
        <v>452</v>
      </c>
      <c r="E3910" t="s">
        <v>7164</v>
      </c>
      <c r="F3910" t="s">
        <v>7165</v>
      </c>
      <c r="H3910" s="112">
        <v>8</v>
      </c>
      <c r="I3910">
        <v>231936</v>
      </c>
      <c r="J3910" s="112" t="s">
        <v>455</v>
      </c>
      <c r="K3910">
        <v>278323.20000000001</v>
      </c>
      <c r="L3910" t="s">
        <v>459</v>
      </c>
      <c r="M3910" t="s">
        <v>7116</v>
      </c>
      <c r="N3910" t="s">
        <v>7117</v>
      </c>
    </row>
    <row r="3911" spans="1:14" x14ac:dyDescent="0.2">
      <c r="A3911" s="343">
        <v>44979</v>
      </c>
      <c r="B3911" s="295" t="s">
        <v>541</v>
      </c>
      <c r="C3911" s="58">
        <v>6593.1</v>
      </c>
      <c r="D3911" t="s">
        <v>452</v>
      </c>
      <c r="E3911" t="s">
        <v>7171</v>
      </c>
      <c r="F3911" t="s">
        <v>7172</v>
      </c>
      <c r="H3911" s="112">
        <v>8</v>
      </c>
      <c r="I3911">
        <v>215153</v>
      </c>
      <c r="J3911" s="112" t="s">
        <v>455</v>
      </c>
      <c r="K3911">
        <v>258183.6</v>
      </c>
      <c r="L3911" t="s">
        <v>459</v>
      </c>
      <c r="M3911" t="s">
        <v>7116</v>
      </c>
      <c r="N3911" t="s">
        <v>7117</v>
      </c>
    </row>
    <row r="3912" spans="1:14" x14ac:dyDescent="0.2">
      <c r="A3912" s="343">
        <v>44980</v>
      </c>
      <c r="B3912" s="295" t="s">
        <v>541</v>
      </c>
      <c r="C3912" s="58">
        <v>6011.1</v>
      </c>
      <c r="D3912" t="s">
        <v>452</v>
      </c>
      <c r="E3912" t="s">
        <v>7175</v>
      </c>
      <c r="F3912" t="s">
        <v>7176</v>
      </c>
      <c r="H3912" s="112">
        <v>8</v>
      </c>
      <c r="I3912">
        <v>133250</v>
      </c>
      <c r="J3912" s="112" t="s">
        <v>455</v>
      </c>
      <c r="K3912">
        <v>159900</v>
      </c>
      <c r="L3912" t="s">
        <v>459</v>
      </c>
      <c r="M3912" t="s">
        <v>7116</v>
      </c>
      <c r="N3912" t="s">
        <v>7117</v>
      </c>
    </row>
    <row r="3913" spans="1:14" x14ac:dyDescent="0.2">
      <c r="A3913" s="343">
        <v>44972</v>
      </c>
      <c r="B3913" s="295" t="s">
        <v>541</v>
      </c>
      <c r="C3913" s="58">
        <v>6497.1</v>
      </c>
      <c r="D3913" t="s">
        <v>452</v>
      </c>
      <c r="E3913" t="s">
        <v>7162</v>
      </c>
      <c r="F3913" t="s">
        <v>7163</v>
      </c>
      <c r="H3913" s="112">
        <v>8</v>
      </c>
      <c r="I3913">
        <v>143032</v>
      </c>
      <c r="J3913" s="112" t="s">
        <v>455</v>
      </c>
      <c r="K3913">
        <v>171638.39999999999</v>
      </c>
      <c r="L3913" t="s">
        <v>459</v>
      </c>
      <c r="M3913" t="s">
        <v>7116</v>
      </c>
      <c r="N3913" t="s">
        <v>7117</v>
      </c>
    </row>
    <row r="3914" spans="1:14" x14ac:dyDescent="0.2">
      <c r="A3914" s="343">
        <v>44973</v>
      </c>
      <c r="B3914" s="295" t="s">
        <v>541</v>
      </c>
      <c r="C3914" s="58">
        <v>6497.1</v>
      </c>
      <c r="D3914" t="s">
        <v>452</v>
      </c>
      <c r="E3914" t="s">
        <v>7164</v>
      </c>
      <c r="F3914" t="s">
        <v>7165</v>
      </c>
      <c r="H3914" s="112">
        <v>8</v>
      </c>
      <c r="I3914">
        <v>231936</v>
      </c>
      <c r="J3914" s="112" t="s">
        <v>455</v>
      </c>
      <c r="K3914">
        <v>278323.20000000001</v>
      </c>
      <c r="L3914" t="s">
        <v>459</v>
      </c>
      <c r="M3914" t="s">
        <v>7116</v>
      </c>
      <c r="N3914" t="s">
        <v>7117</v>
      </c>
    </row>
    <row r="3915" spans="1:14" x14ac:dyDescent="0.2">
      <c r="A3915" s="343">
        <v>44981</v>
      </c>
      <c r="B3915" s="295" t="s">
        <v>541</v>
      </c>
      <c r="C3915" s="58">
        <v>6011.1</v>
      </c>
      <c r="D3915" t="s">
        <v>452</v>
      </c>
      <c r="E3915" t="s">
        <v>7175</v>
      </c>
      <c r="F3915" t="s">
        <v>7176</v>
      </c>
      <c r="H3915" s="112">
        <v>8</v>
      </c>
      <c r="I3915">
        <v>133250</v>
      </c>
      <c r="J3915" s="112" t="s">
        <v>455</v>
      </c>
      <c r="K3915">
        <v>159900</v>
      </c>
      <c r="L3915" t="s">
        <v>459</v>
      </c>
      <c r="M3915" t="s">
        <v>7116</v>
      </c>
      <c r="N3915" t="s">
        <v>7117</v>
      </c>
    </row>
    <row r="3916" spans="1:14" x14ac:dyDescent="0.2">
      <c r="A3916" s="343">
        <v>44980</v>
      </c>
      <c r="B3916" s="295" t="s">
        <v>541</v>
      </c>
      <c r="C3916" s="58">
        <v>6593.1</v>
      </c>
      <c r="D3916" t="s">
        <v>452</v>
      </c>
      <c r="E3916" t="s">
        <v>7171</v>
      </c>
      <c r="F3916" t="s">
        <v>7172</v>
      </c>
      <c r="H3916" s="112">
        <v>8</v>
      </c>
      <c r="I3916">
        <v>215153</v>
      </c>
      <c r="J3916" s="112" t="s">
        <v>455</v>
      </c>
      <c r="K3916">
        <v>258183.6</v>
      </c>
      <c r="L3916" t="s">
        <v>459</v>
      </c>
      <c r="M3916" t="s">
        <v>7116</v>
      </c>
      <c r="N3916" t="s">
        <v>7117</v>
      </c>
    </row>
    <row r="3917" spans="1:14" x14ac:dyDescent="0.2">
      <c r="A3917" s="343">
        <v>44984</v>
      </c>
      <c r="B3917" s="295" t="s">
        <v>541</v>
      </c>
      <c r="C3917" s="58">
        <v>6542.1</v>
      </c>
      <c r="D3917" t="s">
        <v>452</v>
      </c>
      <c r="E3917" t="s">
        <v>7166</v>
      </c>
      <c r="F3917" t="s">
        <v>7167</v>
      </c>
      <c r="H3917" s="112">
        <v>8</v>
      </c>
      <c r="I3917">
        <v>154379</v>
      </c>
      <c r="J3917" s="112" t="s">
        <v>455</v>
      </c>
      <c r="K3917">
        <v>185254.8</v>
      </c>
      <c r="L3917" t="s">
        <v>459</v>
      </c>
      <c r="M3917" t="s">
        <v>7116</v>
      </c>
      <c r="N3917" t="s">
        <v>7117</v>
      </c>
    </row>
    <row r="3918" spans="1:14" x14ac:dyDescent="0.2">
      <c r="A3918" s="343">
        <v>44963</v>
      </c>
      <c r="B3918" s="295" t="s">
        <v>541</v>
      </c>
      <c r="C3918" s="58">
        <v>6630.1</v>
      </c>
      <c r="D3918" t="s">
        <v>452</v>
      </c>
      <c r="E3918" t="s">
        <v>7157</v>
      </c>
      <c r="F3918" t="s">
        <v>7158</v>
      </c>
      <c r="H3918" s="112">
        <v>-8</v>
      </c>
      <c r="I3918">
        <v>122781</v>
      </c>
      <c r="J3918" s="112" t="s">
        <v>455</v>
      </c>
      <c r="K3918">
        <v>147337.20000000001</v>
      </c>
      <c r="L3918" t="s">
        <v>459</v>
      </c>
      <c r="M3918" t="s">
        <v>7116</v>
      </c>
      <c r="N3918" t="s">
        <v>7117</v>
      </c>
    </row>
    <row r="3919" spans="1:14" x14ac:dyDescent="0.2">
      <c r="A3919" s="343">
        <v>44984</v>
      </c>
      <c r="B3919" s="295" t="s">
        <v>541</v>
      </c>
      <c r="C3919" s="58">
        <v>6630.1</v>
      </c>
      <c r="D3919" t="s">
        <v>452</v>
      </c>
      <c r="E3919" t="s">
        <v>7157</v>
      </c>
      <c r="F3919" t="s">
        <v>7158</v>
      </c>
      <c r="H3919" s="112">
        <v>8</v>
      </c>
      <c r="I3919">
        <v>122781</v>
      </c>
      <c r="J3919" s="112" t="s">
        <v>455</v>
      </c>
      <c r="K3919">
        <v>147337.20000000001</v>
      </c>
      <c r="L3919" t="s">
        <v>459</v>
      </c>
      <c r="M3919" t="s">
        <v>7116</v>
      </c>
      <c r="N3919" t="s">
        <v>7117</v>
      </c>
    </row>
    <row r="3920" spans="1:14" x14ac:dyDescent="0.2">
      <c r="A3920" s="343">
        <v>44979</v>
      </c>
      <c r="B3920" s="295" t="s">
        <v>541</v>
      </c>
      <c r="C3920" s="58">
        <v>6011.1</v>
      </c>
      <c r="D3920" t="s">
        <v>452</v>
      </c>
      <c r="E3920" t="s">
        <v>7177</v>
      </c>
      <c r="F3920" t="s">
        <v>7178</v>
      </c>
      <c r="H3920" s="112">
        <v>8</v>
      </c>
      <c r="I3920">
        <v>282497</v>
      </c>
      <c r="J3920" s="112" t="s">
        <v>455</v>
      </c>
      <c r="K3920">
        <v>338996.4</v>
      </c>
      <c r="L3920" t="s">
        <v>459</v>
      </c>
      <c r="M3920" t="s">
        <v>7116</v>
      </c>
      <c r="N3920" t="s">
        <v>7117</v>
      </c>
    </row>
    <row r="3921" spans="1:14" x14ac:dyDescent="0.2">
      <c r="A3921" s="343">
        <v>44963</v>
      </c>
      <c r="B3921" s="295" t="s">
        <v>541</v>
      </c>
      <c r="C3921" s="58">
        <v>6497.1</v>
      </c>
      <c r="D3921" t="s">
        <v>452</v>
      </c>
      <c r="E3921" t="s">
        <v>7162</v>
      </c>
      <c r="F3921" t="s">
        <v>7163</v>
      </c>
      <c r="H3921" s="112">
        <v>8</v>
      </c>
      <c r="I3921">
        <v>143032</v>
      </c>
      <c r="J3921" s="112" t="s">
        <v>455</v>
      </c>
      <c r="K3921">
        <v>171638.39999999999</v>
      </c>
      <c r="L3921" t="s">
        <v>459</v>
      </c>
      <c r="M3921" t="s">
        <v>7116</v>
      </c>
      <c r="N3921" t="s">
        <v>7117</v>
      </c>
    </row>
    <row r="3922" spans="1:14" x14ac:dyDescent="0.2">
      <c r="A3922" s="343">
        <v>44984</v>
      </c>
      <c r="B3922" s="295" t="s">
        <v>541</v>
      </c>
      <c r="C3922" s="58">
        <v>6349.1</v>
      </c>
      <c r="D3922" t="s">
        <v>452</v>
      </c>
      <c r="E3922" t="s">
        <v>7173</v>
      </c>
      <c r="F3922" t="s">
        <v>7174</v>
      </c>
      <c r="H3922" s="112">
        <v>8</v>
      </c>
      <c r="I3922">
        <v>204879</v>
      </c>
      <c r="J3922" s="112" t="s">
        <v>455</v>
      </c>
      <c r="K3922">
        <v>245854.8</v>
      </c>
      <c r="L3922" t="s">
        <v>459</v>
      </c>
      <c r="M3922" t="s">
        <v>7116</v>
      </c>
      <c r="N3922" t="s">
        <v>7117</v>
      </c>
    </row>
    <row r="3923" spans="1:14" x14ac:dyDescent="0.2">
      <c r="A3923" s="343">
        <v>44963</v>
      </c>
      <c r="B3923" s="295" t="s">
        <v>541</v>
      </c>
      <c r="C3923" s="58">
        <v>6497.1</v>
      </c>
      <c r="D3923" t="s">
        <v>452</v>
      </c>
      <c r="E3923" t="s">
        <v>7179</v>
      </c>
      <c r="F3923" t="s">
        <v>462</v>
      </c>
      <c r="H3923" s="112">
        <v>2</v>
      </c>
      <c r="I3923">
        <v>346210</v>
      </c>
      <c r="J3923" s="112" t="s">
        <v>455</v>
      </c>
      <c r="K3923">
        <v>415452</v>
      </c>
      <c r="L3923" t="s">
        <v>459</v>
      </c>
      <c r="M3923" t="s">
        <v>7116</v>
      </c>
      <c r="N3923" t="s">
        <v>7117</v>
      </c>
    </row>
    <row r="3924" spans="1:14" x14ac:dyDescent="0.2">
      <c r="A3924" s="343">
        <v>44959</v>
      </c>
      <c r="B3924" s="295" t="s">
        <v>541</v>
      </c>
      <c r="C3924" s="58">
        <v>6240.11</v>
      </c>
      <c r="D3924" t="s">
        <v>2065</v>
      </c>
      <c r="E3924" t="s">
        <v>7175</v>
      </c>
      <c r="F3924" t="s">
        <v>7176</v>
      </c>
      <c r="H3924" s="112">
        <v>8</v>
      </c>
      <c r="I3924">
        <v>133250</v>
      </c>
      <c r="J3924" s="112" t="s">
        <v>455</v>
      </c>
      <c r="K3924">
        <v>159900</v>
      </c>
      <c r="L3924" t="s">
        <v>459</v>
      </c>
      <c r="M3924" t="s">
        <v>7116</v>
      </c>
      <c r="N3924" t="s">
        <v>7117</v>
      </c>
    </row>
    <row r="3925" spans="1:14" x14ac:dyDescent="0.2">
      <c r="A3925" s="343">
        <v>44974</v>
      </c>
      <c r="B3925" s="295" t="s">
        <v>541</v>
      </c>
      <c r="C3925" s="58">
        <v>6497.1</v>
      </c>
      <c r="D3925" t="s">
        <v>452</v>
      </c>
      <c r="E3925" t="s">
        <v>7164</v>
      </c>
      <c r="F3925" t="s">
        <v>7165</v>
      </c>
      <c r="H3925" s="112">
        <v>7</v>
      </c>
      <c r="I3925">
        <v>231936</v>
      </c>
      <c r="J3925" s="112" t="s">
        <v>455</v>
      </c>
      <c r="K3925">
        <v>278323.20000000001</v>
      </c>
      <c r="L3925" t="s">
        <v>459</v>
      </c>
      <c r="M3925" t="s">
        <v>7116</v>
      </c>
      <c r="N3925" t="s">
        <v>7117</v>
      </c>
    </row>
    <row r="3926" spans="1:14" x14ac:dyDescent="0.2">
      <c r="A3926" s="343">
        <v>44973</v>
      </c>
      <c r="B3926" s="295" t="s">
        <v>541</v>
      </c>
      <c r="C3926" s="58">
        <v>6412.11</v>
      </c>
      <c r="D3926" t="s">
        <v>452</v>
      </c>
      <c r="E3926" t="s">
        <v>7175</v>
      </c>
      <c r="F3926" t="s">
        <v>7176</v>
      </c>
      <c r="H3926" s="112">
        <v>8</v>
      </c>
      <c r="I3926">
        <v>133250</v>
      </c>
      <c r="J3926" s="112" t="s">
        <v>455</v>
      </c>
      <c r="K3926">
        <v>159900</v>
      </c>
      <c r="L3926" t="s">
        <v>459</v>
      </c>
      <c r="M3926" t="s">
        <v>7116</v>
      </c>
      <c r="N3926" t="s">
        <v>7117</v>
      </c>
    </row>
    <row r="3927" spans="1:14" x14ac:dyDescent="0.2">
      <c r="A3927" s="343">
        <v>44981</v>
      </c>
      <c r="B3927" s="295" t="s">
        <v>541</v>
      </c>
      <c r="C3927" s="58">
        <v>6593.1</v>
      </c>
      <c r="D3927" t="s">
        <v>452</v>
      </c>
      <c r="E3927" t="s">
        <v>7171</v>
      </c>
      <c r="F3927" t="s">
        <v>7172</v>
      </c>
      <c r="H3927" s="112">
        <v>8</v>
      </c>
      <c r="I3927">
        <v>215153</v>
      </c>
      <c r="J3927" s="112" t="s">
        <v>455</v>
      </c>
      <c r="K3927">
        <v>258183.6</v>
      </c>
      <c r="L3927" t="s">
        <v>459</v>
      </c>
      <c r="M3927" t="s">
        <v>7116</v>
      </c>
      <c r="N3927" t="s">
        <v>7117</v>
      </c>
    </row>
    <row r="3928" spans="1:14" x14ac:dyDescent="0.2">
      <c r="A3928" s="343">
        <v>44985</v>
      </c>
      <c r="B3928" s="295" t="s">
        <v>541</v>
      </c>
      <c r="C3928" s="58">
        <v>6542.1</v>
      </c>
      <c r="D3928" t="s">
        <v>452</v>
      </c>
      <c r="E3928" t="s">
        <v>7166</v>
      </c>
      <c r="F3928" t="s">
        <v>7167</v>
      </c>
      <c r="H3928" s="112">
        <v>8</v>
      </c>
      <c r="I3928">
        <v>154379</v>
      </c>
      <c r="J3928" s="112" t="s">
        <v>455</v>
      </c>
      <c r="K3928">
        <v>185254.8</v>
      </c>
      <c r="L3928" t="s">
        <v>459</v>
      </c>
      <c r="M3928" t="s">
        <v>7116</v>
      </c>
      <c r="N3928" t="s">
        <v>7117</v>
      </c>
    </row>
    <row r="3929" spans="1:14" x14ac:dyDescent="0.2">
      <c r="A3929" s="343">
        <v>44967</v>
      </c>
      <c r="B3929" s="295" t="s">
        <v>541</v>
      </c>
      <c r="C3929" s="58">
        <v>6630.1</v>
      </c>
      <c r="D3929" t="s">
        <v>452</v>
      </c>
      <c r="E3929" t="s">
        <v>7157</v>
      </c>
      <c r="F3929" t="s">
        <v>7158</v>
      </c>
      <c r="H3929" s="112">
        <v>-8</v>
      </c>
      <c r="I3929">
        <v>122781</v>
      </c>
      <c r="J3929" s="112" t="s">
        <v>455</v>
      </c>
      <c r="K3929">
        <v>147337.20000000001</v>
      </c>
      <c r="L3929" t="s">
        <v>459</v>
      </c>
      <c r="M3929" t="s">
        <v>7116</v>
      </c>
      <c r="N3929" t="s">
        <v>7117</v>
      </c>
    </row>
    <row r="3930" spans="1:14" x14ac:dyDescent="0.2">
      <c r="A3930" s="343">
        <v>44985</v>
      </c>
      <c r="B3930" s="295" t="s">
        <v>541</v>
      </c>
      <c r="C3930" s="58">
        <v>6630.1</v>
      </c>
      <c r="D3930" t="s">
        <v>452</v>
      </c>
      <c r="E3930" t="s">
        <v>7157</v>
      </c>
      <c r="F3930" t="s">
        <v>7158</v>
      </c>
      <c r="H3930" s="112">
        <v>8</v>
      </c>
      <c r="I3930">
        <v>122781</v>
      </c>
      <c r="J3930" s="112" t="s">
        <v>455</v>
      </c>
      <c r="K3930">
        <v>147337.20000000001</v>
      </c>
      <c r="L3930" t="s">
        <v>459</v>
      </c>
      <c r="M3930" t="s">
        <v>7116</v>
      </c>
      <c r="N3930" t="s">
        <v>7117</v>
      </c>
    </row>
    <row r="3931" spans="1:14" x14ac:dyDescent="0.2">
      <c r="A3931" s="343">
        <v>44980</v>
      </c>
      <c r="B3931" s="295" t="s">
        <v>541</v>
      </c>
      <c r="C3931" s="58">
        <v>6011.1</v>
      </c>
      <c r="D3931" t="s">
        <v>452</v>
      </c>
      <c r="E3931" t="s">
        <v>7177</v>
      </c>
      <c r="F3931" t="s">
        <v>7178</v>
      </c>
      <c r="H3931" s="112">
        <v>8</v>
      </c>
      <c r="I3931">
        <v>282497</v>
      </c>
      <c r="J3931" s="112" t="s">
        <v>455</v>
      </c>
      <c r="K3931">
        <v>338996.4</v>
      </c>
      <c r="L3931" t="s">
        <v>459</v>
      </c>
      <c r="M3931" t="s">
        <v>7116</v>
      </c>
      <c r="N3931" t="s">
        <v>7117</v>
      </c>
    </row>
    <row r="3932" spans="1:14" x14ac:dyDescent="0.2">
      <c r="A3932" s="343">
        <v>44964</v>
      </c>
      <c r="B3932" s="295" t="s">
        <v>541</v>
      </c>
      <c r="C3932" s="58">
        <v>6497.1</v>
      </c>
      <c r="D3932" t="s">
        <v>452</v>
      </c>
      <c r="E3932" t="s">
        <v>7162</v>
      </c>
      <c r="F3932" t="s">
        <v>7163</v>
      </c>
      <c r="H3932" s="112">
        <v>8</v>
      </c>
      <c r="I3932">
        <v>143032</v>
      </c>
      <c r="J3932" s="112" t="s">
        <v>455</v>
      </c>
      <c r="K3932">
        <v>171638.39999999999</v>
      </c>
      <c r="L3932" t="s">
        <v>459</v>
      </c>
      <c r="M3932" t="s">
        <v>7116</v>
      </c>
      <c r="N3932" t="s">
        <v>7117</v>
      </c>
    </row>
    <row r="3933" spans="1:14" x14ac:dyDescent="0.2">
      <c r="A3933" s="343">
        <v>44964</v>
      </c>
      <c r="B3933" s="295" t="s">
        <v>541</v>
      </c>
      <c r="C3933" s="58">
        <v>6497.1</v>
      </c>
      <c r="D3933" t="s">
        <v>452</v>
      </c>
      <c r="E3933" t="s">
        <v>7179</v>
      </c>
      <c r="F3933" t="s">
        <v>462</v>
      </c>
      <c r="H3933" s="112">
        <v>2</v>
      </c>
      <c r="I3933">
        <v>346210</v>
      </c>
      <c r="J3933" s="112" t="s">
        <v>455</v>
      </c>
      <c r="K3933">
        <v>415452</v>
      </c>
      <c r="L3933" t="s">
        <v>459</v>
      </c>
      <c r="M3933" t="s">
        <v>7116</v>
      </c>
      <c r="N3933" t="s">
        <v>7117</v>
      </c>
    </row>
    <row r="3934" spans="1:14" x14ac:dyDescent="0.2">
      <c r="A3934" s="343">
        <v>44974</v>
      </c>
      <c r="B3934" s="295" t="s">
        <v>541</v>
      </c>
      <c r="C3934" s="58">
        <v>6412.11</v>
      </c>
      <c r="D3934" t="s">
        <v>452</v>
      </c>
      <c r="E3934" t="s">
        <v>7175</v>
      </c>
      <c r="F3934" t="s">
        <v>7176</v>
      </c>
      <c r="H3934" s="112">
        <v>8</v>
      </c>
      <c r="I3934">
        <v>133250</v>
      </c>
      <c r="J3934" s="112" t="s">
        <v>455</v>
      </c>
      <c r="K3934">
        <v>159900</v>
      </c>
      <c r="L3934" t="s">
        <v>459</v>
      </c>
      <c r="M3934" t="s">
        <v>7116</v>
      </c>
      <c r="N3934" t="s">
        <v>7117</v>
      </c>
    </row>
    <row r="3935" spans="1:14" x14ac:dyDescent="0.2">
      <c r="A3935" s="343">
        <v>44960</v>
      </c>
      <c r="B3935" s="295" t="s">
        <v>541</v>
      </c>
      <c r="C3935" s="58">
        <v>6240.11</v>
      </c>
      <c r="D3935" t="s">
        <v>2065</v>
      </c>
      <c r="E3935" t="s">
        <v>7175</v>
      </c>
      <c r="F3935" t="s">
        <v>7176</v>
      </c>
      <c r="H3935" s="112">
        <v>8</v>
      </c>
      <c r="I3935">
        <v>133250</v>
      </c>
      <c r="J3935" s="112" t="s">
        <v>455</v>
      </c>
      <c r="K3935">
        <v>159900</v>
      </c>
      <c r="L3935" t="s">
        <v>459</v>
      </c>
      <c r="M3935" t="s">
        <v>7116</v>
      </c>
      <c r="N3935" t="s">
        <v>7117</v>
      </c>
    </row>
    <row r="3936" spans="1:14" x14ac:dyDescent="0.2">
      <c r="A3936" s="343">
        <v>44970</v>
      </c>
      <c r="B3936" s="295" t="s">
        <v>541</v>
      </c>
      <c r="C3936" s="58">
        <v>6630.1</v>
      </c>
      <c r="D3936" t="s">
        <v>452</v>
      </c>
      <c r="E3936" t="s">
        <v>7157</v>
      </c>
      <c r="F3936" t="s">
        <v>7158</v>
      </c>
      <c r="H3936" s="112">
        <v>8</v>
      </c>
      <c r="I3936">
        <v>122781</v>
      </c>
      <c r="J3936" s="112" t="s">
        <v>455</v>
      </c>
      <c r="K3936">
        <v>147337.20000000001</v>
      </c>
      <c r="L3936" t="s">
        <v>459</v>
      </c>
      <c r="M3936" t="s">
        <v>7116</v>
      </c>
      <c r="N3936" t="s">
        <v>7117</v>
      </c>
    </row>
    <row r="3937" spans="1:14" x14ac:dyDescent="0.2">
      <c r="A3937" s="343">
        <v>44984</v>
      </c>
      <c r="B3937" s="295" t="s">
        <v>541</v>
      </c>
      <c r="C3937" s="58">
        <v>6497.1</v>
      </c>
      <c r="D3937" t="s">
        <v>452</v>
      </c>
      <c r="E3937" t="s">
        <v>7164</v>
      </c>
      <c r="F3937" t="s">
        <v>7165</v>
      </c>
      <c r="H3937" s="112">
        <v>8</v>
      </c>
      <c r="I3937">
        <v>231936</v>
      </c>
      <c r="J3937" s="112" t="s">
        <v>455</v>
      </c>
      <c r="K3937">
        <v>278323.20000000001</v>
      </c>
      <c r="L3937" t="s">
        <v>459</v>
      </c>
      <c r="M3937" t="s">
        <v>7116</v>
      </c>
      <c r="N3937" t="s">
        <v>7117</v>
      </c>
    </row>
    <row r="3938" spans="1:14" x14ac:dyDescent="0.2">
      <c r="A3938" s="343">
        <v>44984</v>
      </c>
      <c r="B3938" s="295" t="s">
        <v>541</v>
      </c>
      <c r="C3938" s="58">
        <v>6011.1</v>
      </c>
      <c r="D3938" t="s">
        <v>452</v>
      </c>
      <c r="E3938" t="s">
        <v>7175</v>
      </c>
      <c r="F3938" t="s">
        <v>7176</v>
      </c>
      <c r="H3938" s="112">
        <v>8</v>
      </c>
      <c r="I3938">
        <v>133250</v>
      </c>
      <c r="J3938" s="112" t="s">
        <v>455</v>
      </c>
      <c r="K3938">
        <v>159900</v>
      </c>
      <c r="L3938" t="s">
        <v>459</v>
      </c>
      <c r="M3938" t="s">
        <v>7116</v>
      </c>
      <c r="N3938" t="s">
        <v>7117</v>
      </c>
    </row>
    <row r="3939" spans="1:14" x14ac:dyDescent="0.2">
      <c r="A3939" s="343">
        <v>44965</v>
      </c>
      <c r="B3939" s="295" t="s">
        <v>541</v>
      </c>
      <c r="C3939" s="58">
        <v>6497.1</v>
      </c>
      <c r="D3939" t="s">
        <v>452</v>
      </c>
      <c r="E3939" t="s">
        <v>7179</v>
      </c>
      <c r="F3939" t="s">
        <v>462</v>
      </c>
      <c r="H3939" s="112">
        <v>2</v>
      </c>
      <c r="I3939">
        <v>346210</v>
      </c>
      <c r="J3939" s="112" t="s">
        <v>455</v>
      </c>
      <c r="K3939">
        <v>415452</v>
      </c>
      <c r="L3939" t="s">
        <v>459</v>
      </c>
      <c r="M3939" t="s">
        <v>7116</v>
      </c>
      <c r="N3939" t="s">
        <v>7117</v>
      </c>
    </row>
    <row r="3940" spans="1:14" x14ac:dyDescent="0.2">
      <c r="A3940" s="343">
        <v>44965</v>
      </c>
      <c r="B3940" s="295" t="s">
        <v>541</v>
      </c>
      <c r="C3940" s="58">
        <v>6497.1</v>
      </c>
      <c r="D3940" t="s">
        <v>452</v>
      </c>
      <c r="E3940" t="s">
        <v>7162</v>
      </c>
      <c r="F3940" t="s">
        <v>7163</v>
      </c>
      <c r="H3940" s="112">
        <v>8</v>
      </c>
      <c r="I3940">
        <v>143032</v>
      </c>
      <c r="J3940" s="112" t="s">
        <v>455</v>
      </c>
      <c r="K3940">
        <v>171638.39999999999</v>
      </c>
      <c r="L3940" t="s">
        <v>459</v>
      </c>
      <c r="M3940" t="s">
        <v>7116</v>
      </c>
      <c r="N3940" t="s">
        <v>7117</v>
      </c>
    </row>
    <row r="3941" spans="1:14" x14ac:dyDescent="0.2">
      <c r="A3941" s="343">
        <v>44980</v>
      </c>
      <c r="B3941" s="295" t="s">
        <v>541</v>
      </c>
      <c r="C3941" s="58">
        <v>6349.1</v>
      </c>
      <c r="D3941" t="s">
        <v>452</v>
      </c>
      <c r="E3941" t="s">
        <v>7173</v>
      </c>
      <c r="F3941" t="s">
        <v>7174</v>
      </c>
      <c r="H3941" s="112">
        <v>2</v>
      </c>
      <c r="I3941">
        <v>204879</v>
      </c>
      <c r="J3941" s="112" t="s">
        <v>455</v>
      </c>
      <c r="K3941">
        <v>245854.8</v>
      </c>
      <c r="L3941" t="s">
        <v>459</v>
      </c>
      <c r="M3941" t="s">
        <v>7116</v>
      </c>
      <c r="N3941" t="s">
        <v>7117</v>
      </c>
    </row>
    <row r="3942" spans="1:14" x14ac:dyDescent="0.2">
      <c r="A3942" s="343">
        <v>44973</v>
      </c>
      <c r="B3942" s="295" t="s">
        <v>541</v>
      </c>
      <c r="C3942" s="58">
        <v>6542.1</v>
      </c>
      <c r="D3942" t="s">
        <v>452</v>
      </c>
      <c r="E3942" t="s">
        <v>7166</v>
      </c>
      <c r="F3942" t="s">
        <v>7167</v>
      </c>
      <c r="H3942" s="112">
        <v>8</v>
      </c>
      <c r="I3942">
        <v>154379</v>
      </c>
      <c r="J3942" s="112" t="s">
        <v>455</v>
      </c>
      <c r="K3942">
        <v>185254.8</v>
      </c>
      <c r="L3942" t="s">
        <v>459</v>
      </c>
      <c r="M3942" t="s">
        <v>7116</v>
      </c>
      <c r="N3942" t="s">
        <v>7117</v>
      </c>
    </row>
    <row r="3943" spans="1:14" x14ac:dyDescent="0.2">
      <c r="A3943" s="343">
        <v>44963</v>
      </c>
      <c r="B3943" s="295" t="s">
        <v>541</v>
      </c>
      <c r="C3943" s="58">
        <v>6240.11</v>
      </c>
      <c r="D3943" t="s">
        <v>2065</v>
      </c>
      <c r="E3943" t="s">
        <v>7175</v>
      </c>
      <c r="F3943" t="s">
        <v>7176</v>
      </c>
      <c r="H3943" s="112">
        <v>8</v>
      </c>
      <c r="I3943">
        <v>133250</v>
      </c>
      <c r="J3943" s="112" t="s">
        <v>455</v>
      </c>
      <c r="K3943">
        <v>159900</v>
      </c>
      <c r="L3943" t="s">
        <v>459</v>
      </c>
      <c r="M3943" t="s">
        <v>7116</v>
      </c>
      <c r="N3943" t="s">
        <v>7117</v>
      </c>
    </row>
    <row r="3944" spans="1:14" x14ac:dyDescent="0.2">
      <c r="A3944" s="343">
        <v>44972</v>
      </c>
      <c r="B3944" s="295" t="s">
        <v>541</v>
      </c>
      <c r="C3944" s="58">
        <v>6630.1</v>
      </c>
      <c r="D3944" t="s">
        <v>452</v>
      </c>
      <c r="E3944" t="s">
        <v>7157</v>
      </c>
      <c r="F3944" t="s">
        <v>7158</v>
      </c>
      <c r="H3944" s="112">
        <v>4</v>
      </c>
      <c r="I3944">
        <v>122781</v>
      </c>
      <c r="J3944" s="112" t="s">
        <v>455</v>
      </c>
      <c r="K3944">
        <v>147337.20000000001</v>
      </c>
      <c r="L3944" t="s">
        <v>459</v>
      </c>
      <c r="M3944" t="s">
        <v>7116</v>
      </c>
      <c r="N3944" t="s">
        <v>7117</v>
      </c>
    </row>
    <row r="3945" spans="1:14" x14ac:dyDescent="0.2">
      <c r="A3945" s="343">
        <v>44978</v>
      </c>
      <c r="B3945" s="295" t="s">
        <v>541</v>
      </c>
      <c r="C3945" s="58">
        <v>6412.11</v>
      </c>
      <c r="D3945" t="s">
        <v>452</v>
      </c>
      <c r="E3945" t="s">
        <v>7177</v>
      </c>
      <c r="F3945" t="s">
        <v>7178</v>
      </c>
      <c r="H3945" s="112">
        <v>8</v>
      </c>
      <c r="I3945">
        <v>282497</v>
      </c>
      <c r="J3945" s="112" t="s">
        <v>455</v>
      </c>
      <c r="K3945">
        <v>338996.4</v>
      </c>
      <c r="L3945" t="s">
        <v>459</v>
      </c>
      <c r="M3945" t="s">
        <v>7116</v>
      </c>
      <c r="N3945" t="s">
        <v>7117</v>
      </c>
    </row>
    <row r="3946" spans="1:14" x14ac:dyDescent="0.2">
      <c r="A3946" s="343">
        <v>44973</v>
      </c>
      <c r="B3946" s="295" t="s">
        <v>541</v>
      </c>
      <c r="C3946" s="58">
        <v>6542.1</v>
      </c>
      <c r="D3946" t="s">
        <v>452</v>
      </c>
      <c r="E3946" t="s">
        <v>7157</v>
      </c>
      <c r="F3946" t="s">
        <v>7158</v>
      </c>
      <c r="H3946" s="112">
        <v>8</v>
      </c>
      <c r="I3946">
        <v>122781</v>
      </c>
      <c r="J3946" s="112" t="s">
        <v>455</v>
      </c>
      <c r="K3946">
        <v>147337.20000000001</v>
      </c>
      <c r="L3946" t="s">
        <v>459</v>
      </c>
      <c r="M3946" t="s">
        <v>7116</v>
      </c>
      <c r="N3946" t="s">
        <v>7117</v>
      </c>
    </row>
    <row r="3947" spans="1:14" x14ac:dyDescent="0.2">
      <c r="A3947" s="343">
        <v>44984</v>
      </c>
      <c r="B3947" s="295" t="s">
        <v>541</v>
      </c>
      <c r="C3947" s="58">
        <v>6593.1</v>
      </c>
      <c r="D3947" t="s">
        <v>452</v>
      </c>
      <c r="E3947" t="s">
        <v>7171</v>
      </c>
      <c r="F3947" t="s">
        <v>7172</v>
      </c>
      <c r="H3947" s="112">
        <v>8</v>
      </c>
      <c r="I3947">
        <v>215153</v>
      </c>
      <c r="J3947" s="112" t="s">
        <v>455</v>
      </c>
      <c r="K3947">
        <v>258183.6</v>
      </c>
      <c r="L3947" t="s">
        <v>459</v>
      </c>
      <c r="M3947" t="s">
        <v>7116</v>
      </c>
      <c r="N3947" t="s">
        <v>7117</v>
      </c>
    </row>
    <row r="3948" spans="1:14" x14ac:dyDescent="0.2">
      <c r="A3948" s="343">
        <v>44985</v>
      </c>
      <c r="B3948" s="295" t="s">
        <v>541</v>
      </c>
      <c r="C3948" s="58">
        <v>6011.1</v>
      </c>
      <c r="D3948" t="s">
        <v>452</v>
      </c>
      <c r="E3948" t="s">
        <v>7175</v>
      </c>
      <c r="F3948" t="s">
        <v>7176</v>
      </c>
      <c r="H3948" s="112">
        <v>8</v>
      </c>
      <c r="I3948">
        <v>133250</v>
      </c>
      <c r="J3948" s="112" t="s">
        <v>455</v>
      </c>
      <c r="K3948">
        <v>159900</v>
      </c>
      <c r="L3948" t="s">
        <v>459</v>
      </c>
      <c r="M3948" t="s">
        <v>7116</v>
      </c>
      <c r="N3948" t="s">
        <v>7117</v>
      </c>
    </row>
    <row r="3949" spans="1:14" x14ac:dyDescent="0.2">
      <c r="A3949" s="343">
        <v>44981</v>
      </c>
      <c r="B3949" s="295" t="s">
        <v>541</v>
      </c>
      <c r="C3949" s="58">
        <v>6349.1</v>
      </c>
      <c r="D3949" t="s">
        <v>452</v>
      </c>
      <c r="E3949" t="s">
        <v>7173</v>
      </c>
      <c r="F3949" t="s">
        <v>7174</v>
      </c>
      <c r="H3949" s="112">
        <v>8</v>
      </c>
      <c r="I3949">
        <v>204879</v>
      </c>
      <c r="J3949" s="112" t="s">
        <v>455</v>
      </c>
      <c r="K3949">
        <v>245854.8</v>
      </c>
      <c r="L3949" t="s">
        <v>459</v>
      </c>
      <c r="M3949" t="s">
        <v>7116</v>
      </c>
      <c r="N3949" t="s">
        <v>7117</v>
      </c>
    </row>
    <row r="3950" spans="1:14" x14ac:dyDescent="0.2">
      <c r="A3950" s="343">
        <v>44963</v>
      </c>
      <c r="B3950" s="295" t="s">
        <v>541</v>
      </c>
      <c r="C3950" s="58">
        <v>6630.1</v>
      </c>
      <c r="D3950" t="s">
        <v>452</v>
      </c>
      <c r="E3950" t="s">
        <v>7157</v>
      </c>
      <c r="F3950" t="s">
        <v>7158</v>
      </c>
      <c r="H3950" s="112">
        <v>8</v>
      </c>
      <c r="I3950">
        <v>122781</v>
      </c>
      <c r="J3950" s="112" t="s">
        <v>455</v>
      </c>
      <c r="K3950">
        <v>147337.20000000001</v>
      </c>
      <c r="L3950" t="s">
        <v>459</v>
      </c>
      <c r="M3950" t="s">
        <v>7116</v>
      </c>
      <c r="N3950" t="s">
        <v>7117</v>
      </c>
    </row>
    <row r="3951" spans="1:14" x14ac:dyDescent="0.2">
      <c r="A3951" s="343">
        <v>44985</v>
      </c>
      <c r="B3951" s="295" t="s">
        <v>541</v>
      </c>
      <c r="C3951" s="58">
        <v>6497.1</v>
      </c>
      <c r="D3951" t="s">
        <v>452</v>
      </c>
      <c r="E3951" t="s">
        <v>7164</v>
      </c>
      <c r="F3951" t="s">
        <v>7165</v>
      </c>
      <c r="H3951" s="112">
        <v>8</v>
      </c>
      <c r="I3951">
        <v>231936</v>
      </c>
      <c r="J3951" s="112" t="s">
        <v>455</v>
      </c>
      <c r="K3951">
        <v>278323.20000000001</v>
      </c>
      <c r="L3951" t="s">
        <v>459</v>
      </c>
      <c r="M3951" t="s">
        <v>7116</v>
      </c>
      <c r="N3951" t="s">
        <v>7117</v>
      </c>
    </row>
    <row r="3952" spans="1:14" x14ac:dyDescent="0.2">
      <c r="A3952" s="343">
        <v>44966</v>
      </c>
      <c r="B3952" s="295" t="s">
        <v>541</v>
      </c>
      <c r="C3952" s="58">
        <v>6497.1</v>
      </c>
      <c r="D3952" t="s">
        <v>452</v>
      </c>
      <c r="E3952" t="s">
        <v>7162</v>
      </c>
      <c r="F3952" t="s">
        <v>7163</v>
      </c>
      <c r="H3952" s="112">
        <v>8</v>
      </c>
      <c r="I3952">
        <v>143032</v>
      </c>
      <c r="J3952" s="112" t="s">
        <v>455</v>
      </c>
      <c r="K3952">
        <v>171638.39999999999</v>
      </c>
      <c r="L3952" t="s">
        <v>459</v>
      </c>
      <c r="M3952" t="s">
        <v>7116</v>
      </c>
      <c r="N3952" t="s">
        <v>7117</v>
      </c>
    </row>
    <row r="3953" spans="1:14" x14ac:dyDescent="0.2">
      <c r="A3953" s="343">
        <v>44964</v>
      </c>
      <c r="B3953" s="295" t="s">
        <v>541</v>
      </c>
      <c r="C3953" s="58">
        <v>6240.11</v>
      </c>
      <c r="D3953" t="s">
        <v>2065</v>
      </c>
      <c r="E3953" t="s">
        <v>7175</v>
      </c>
      <c r="F3953" t="s">
        <v>7176</v>
      </c>
      <c r="H3953" s="112">
        <v>8</v>
      </c>
      <c r="I3953">
        <v>133250</v>
      </c>
      <c r="J3953" s="112" t="s">
        <v>455</v>
      </c>
      <c r="K3953">
        <v>159900</v>
      </c>
      <c r="L3953" t="s">
        <v>459</v>
      </c>
      <c r="M3953" t="s">
        <v>7116</v>
      </c>
      <c r="N3953" t="s">
        <v>7117</v>
      </c>
    </row>
    <row r="3954" spans="1:14" x14ac:dyDescent="0.2">
      <c r="A3954" s="343">
        <v>44966</v>
      </c>
      <c r="B3954" s="295" t="s">
        <v>541</v>
      </c>
      <c r="C3954" s="58">
        <v>6497.1</v>
      </c>
      <c r="D3954" t="s">
        <v>452</v>
      </c>
      <c r="E3954" t="s">
        <v>7179</v>
      </c>
      <c r="F3954" t="s">
        <v>462</v>
      </c>
      <c r="H3954" s="112">
        <v>2</v>
      </c>
      <c r="I3954">
        <v>346210</v>
      </c>
      <c r="J3954" s="112" t="s">
        <v>455</v>
      </c>
      <c r="K3954">
        <v>415452</v>
      </c>
      <c r="L3954" t="s">
        <v>459</v>
      </c>
      <c r="M3954" t="s">
        <v>7116</v>
      </c>
      <c r="N3954" t="s">
        <v>7117</v>
      </c>
    </row>
    <row r="3955" spans="1:14" x14ac:dyDescent="0.2">
      <c r="A3955" s="343">
        <v>44974</v>
      </c>
      <c r="B3955" s="295" t="s">
        <v>541</v>
      </c>
      <c r="C3955" s="58">
        <v>6542.1</v>
      </c>
      <c r="D3955" t="s">
        <v>452</v>
      </c>
      <c r="E3955" t="s">
        <v>7166</v>
      </c>
      <c r="F3955" t="s">
        <v>7167</v>
      </c>
      <c r="H3955" s="112">
        <v>8</v>
      </c>
      <c r="I3955">
        <v>154379</v>
      </c>
      <c r="J3955" s="112" t="s">
        <v>455</v>
      </c>
      <c r="K3955">
        <v>185254.8</v>
      </c>
      <c r="L3955" t="s">
        <v>459</v>
      </c>
      <c r="M3955" t="s">
        <v>7116</v>
      </c>
      <c r="N3955" t="s">
        <v>7117</v>
      </c>
    </row>
    <row r="3956" spans="1:14" x14ac:dyDescent="0.2">
      <c r="A3956" s="246">
        <v>44967</v>
      </c>
      <c r="B3956" s="106" t="s">
        <v>541</v>
      </c>
      <c r="C3956" s="106">
        <v>6630.1</v>
      </c>
      <c r="D3956" s="203" t="s">
        <v>452</v>
      </c>
      <c r="E3956" s="203" t="s">
        <v>7157</v>
      </c>
      <c r="F3956" t="s">
        <v>7158</v>
      </c>
      <c r="G3956" s="129"/>
      <c r="H3956" s="293">
        <v>8</v>
      </c>
      <c r="I3956" s="203">
        <v>122781</v>
      </c>
      <c r="J3956" s="293" t="s">
        <v>455</v>
      </c>
      <c r="K3956" s="203">
        <v>147337.20000000001</v>
      </c>
      <c r="L3956" s="203" t="s">
        <v>459</v>
      </c>
      <c r="M3956" s="203" t="s">
        <v>7116</v>
      </c>
      <c r="N3956" t="s">
        <v>7117</v>
      </c>
    </row>
    <row r="3957" spans="1:14" x14ac:dyDescent="0.2">
      <c r="A3957" s="246">
        <v>44985</v>
      </c>
      <c r="B3957" s="106" t="s">
        <v>541</v>
      </c>
      <c r="C3957" s="106">
        <v>6593.1</v>
      </c>
      <c r="D3957" s="203" t="s">
        <v>452</v>
      </c>
      <c r="E3957" s="203" t="s">
        <v>7171</v>
      </c>
      <c r="F3957" t="s">
        <v>7172</v>
      </c>
      <c r="G3957" s="129"/>
      <c r="H3957" s="293">
        <v>8</v>
      </c>
      <c r="I3957" s="203">
        <v>215153</v>
      </c>
      <c r="J3957" s="293" t="s">
        <v>455</v>
      </c>
      <c r="K3957" s="203">
        <v>258183.6</v>
      </c>
      <c r="L3957" s="203" t="s">
        <v>459</v>
      </c>
      <c r="M3957" s="203" t="s">
        <v>7116</v>
      </c>
      <c r="N3957" t="s">
        <v>7117</v>
      </c>
    </row>
    <row r="3958" spans="1:14" x14ac:dyDescent="0.2">
      <c r="A3958" s="246">
        <v>44974</v>
      </c>
      <c r="B3958" s="106" t="s">
        <v>541</v>
      </c>
      <c r="C3958" s="106">
        <v>6542.1</v>
      </c>
      <c r="D3958" s="203" t="s">
        <v>452</v>
      </c>
      <c r="E3958" s="203" t="s">
        <v>7157</v>
      </c>
      <c r="F3958" t="s">
        <v>7158</v>
      </c>
      <c r="G3958" s="129"/>
      <c r="H3958" s="293">
        <v>8</v>
      </c>
      <c r="I3958" s="203">
        <v>122781</v>
      </c>
      <c r="J3958" s="293" t="s">
        <v>455</v>
      </c>
      <c r="K3958" s="203">
        <v>147337.20000000001</v>
      </c>
      <c r="L3958" s="203" t="s">
        <v>459</v>
      </c>
      <c r="M3958" s="203" t="s">
        <v>7116</v>
      </c>
      <c r="N3958" t="s">
        <v>7117</v>
      </c>
    </row>
    <row r="3959" spans="1:14" x14ac:dyDescent="0.2">
      <c r="A3959" s="246">
        <v>44970</v>
      </c>
      <c r="B3959" s="106" t="s">
        <v>541</v>
      </c>
      <c r="C3959" s="106">
        <v>6630.1</v>
      </c>
      <c r="D3959" s="203" t="s">
        <v>452</v>
      </c>
      <c r="E3959" s="203" t="s">
        <v>7157</v>
      </c>
      <c r="F3959" t="s">
        <v>7158</v>
      </c>
      <c r="G3959" s="129"/>
      <c r="H3959" s="293">
        <v>-8</v>
      </c>
      <c r="I3959" s="203">
        <v>122781</v>
      </c>
      <c r="J3959" s="293" t="s">
        <v>455</v>
      </c>
      <c r="K3959" s="203">
        <v>147337.20000000001</v>
      </c>
      <c r="L3959" s="203" t="s">
        <v>459</v>
      </c>
      <c r="M3959" s="203" t="s">
        <v>7116</v>
      </c>
      <c r="N3959" t="s">
        <v>7117</v>
      </c>
    </row>
    <row r="3960" spans="1:14" x14ac:dyDescent="0.2">
      <c r="A3960" s="246">
        <v>44967</v>
      </c>
      <c r="B3960" s="106" t="s">
        <v>541</v>
      </c>
      <c r="C3960" s="106">
        <v>6497.1</v>
      </c>
      <c r="D3960" s="203" t="s">
        <v>452</v>
      </c>
      <c r="E3960" s="203" t="s">
        <v>7162</v>
      </c>
      <c r="F3960" t="s">
        <v>7163</v>
      </c>
      <c r="G3960" s="129"/>
      <c r="H3960" s="293">
        <v>8</v>
      </c>
      <c r="I3960" s="203">
        <v>143032</v>
      </c>
      <c r="J3960" s="293" t="s">
        <v>455</v>
      </c>
      <c r="K3960" s="203">
        <v>171638.39999999999</v>
      </c>
      <c r="L3960" s="203" t="s">
        <v>459</v>
      </c>
      <c r="M3960" s="203" t="s">
        <v>7116</v>
      </c>
      <c r="N3960" t="s">
        <v>7117</v>
      </c>
    </row>
    <row r="3961" spans="1:14" x14ac:dyDescent="0.2">
      <c r="A3961" s="246">
        <v>44972</v>
      </c>
      <c r="B3961" s="106" t="s">
        <v>541</v>
      </c>
      <c r="C3961" s="106">
        <v>6630.1</v>
      </c>
      <c r="D3961" s="203" t="s">
        <v>452</v>
      </c>
      <c r="E3961" s="203" t="s">
        <v>7157</v>
      </c>
      <c r="F3961" t="s">
        <v>7158</v>
      </c>
      <c r="G3961" s="129"/>
      <c r="H3961" s="293">
        <v>-4</v>
      </c>
      <c r="I3961" s="203">
        <v>122781</v>
      </c>
      <c r="J3961" s="293" t="s">
        <v>455</v>
      </c>
      <c r="K3961" s="203">
        <v>147337.20000000001</v>
      </c>
      <c r="L3961" s="203" t="s">
        <v>459</v>
      </c>
      <c r="M3961" s="203" t="s">
        <v>7116</v>
      </c>
      <c r="N3961" t="s">
        <v>7117</v>
      </c>
    </row>
    <row r="3962" spans="1:14" x14ac:dyDescent="0.2">
      <c r="A3962" s="246">
        <v>44984</v>
      </c>
      <c r="B3962" s="106" t="s">
        <v>541</v>
      </c>
      <c r="C3962" s="106">
        <v>6011.1</v>
      </c>
      <c r="D3962" s="203" t="s">
        <v>452</v>
      </c>
      <c r="E3962" s="203" t="s">
        <v>7177</v>
      </c>
      <c r="F3962" t="s">
        <v>7178</v>
      </c>
      <c r="G3962" s="129"/>
      <c r="H3962" s="293">
        <v>8</v>
      </c>
      <c r="I3962" s="203">
        <v>282497</v>
      </c>
      <c r="J3962" s="293" t="s">
        <v>455</v>
      </c>
      <c r="K3962" s="203">
        <v>338996.4</v>
      </c>
      <c r="L3962" s="203" t="s">
        <v>459</v>
      </c>
      <c r="M3962" s="203" t="s">
        <v>7116</v>
      </c>
      <c r="N3962" t="s">
        <v>7117</v>
      </c>
    </row>
    <row r="3963" spans="1:14" x14ac:dyDescent="0.2">
      <c r="A3963" s="246">
        <v>44978</v>
      </c>
      <c r="B3963" s="106" t="s">
        <v>541</v>
      </c>
      <c r="C3963" s="106">
        <v>6412.1</v>
      </c>
      <c r="D3963" s="203" t="s">
        <v>452</v>
      </c>
      <c r="E3963" s="203" t="s">
        <v>7173</v>
      </c>
      <c r="F3963" t="s">
        <v>7174</v>
      </c>
      <c r="G3963" s="129"/>
      <c r="H3963" s="293">
        <v>8</v>
      </c>
      <c r="I3963" s="203">
        <v>204879</v>
      </c>
      <c r="J3963" s="293" t="s">
        <v>455</v>
      </c>
      <c r="K3963" s="203">
        <v>245854.8</v>
      </c>
      <c r="L3963" s="203" t="s">
        <v>459</v>
      </c>
      <c r="M3963" s="203" t="s">
        <v>7116</v>
      </c>
      <c r="N3963" t="s">
        <v>7117</v>
      </c>
    </row>
    <row r="3964" spans="1:14" x14ac:dyDescent="0.2">
      <c r="A3964" s="246">
        <v>44973</v>
      </c>
      <c r="B3964" s="106" t="s">
        <v>541</v>
      </c>
      <c r="C3964" s="106">
        <v>6593.1</v>
      </c>
      <c r="D3964" s="203" t="s">
        <v>452</v>
      </c>
      <c r="E3964" s="203" t="s">
        <v>7171</v>
      </c>
      <c r="F3964" t="s">
        <v>7172</v>
      </c>
      <c r="G3964" s="129"/>
      <c r="H3964" s="293">
        <v>8</v>
      </c>
      <c r="I3964" s="203">
        <v>215153</v>
      </c>
      <c r="J3964" s="293" t="s">
        <v>455</v>
      </c>
      <c r="K3964" s="203">
        <v>258183.6</v>
      </c>
      <c r="L3964" s="203" t="s">
        <v>459</v>
      </c>
      <c r="M3964" s="203" t="s">
        <v>7116</v>
      </c>
      <c r="N3964" t="s">
        <v>7117</v>
      </c>
    </row>
    <row r="3965" spans="1:14" x14ac:dyDescent="0.2">
      <c r="A3965" s="246">
        <v>44978</v>
      </c>
      <c r="B3965" s="106" t="s">
        <v>541</v>
      </c>
      <c r="C3965" s="106">
        <v>6542.1</v>
      </c>
      <c r="D3965" s="203" t="s">
        <v>452</v>
      </c>
      <c r="E3965" s="203" t="s">
        <v>7166</v>
      </c>
      <c r="F3965" t="s">
        <v>7167</v>
      </c>
      <c r="G3965" s="129"/>
      <c r="H3965" s="293">
        <v>8</v>
      </c>
      <c r="I3965" s="203">
        <v>154379</v>
      </c>
      <c r="J3965" s="293" t="s">
        <v>455</v>
      </c>
      <c r="K3965" s="203">
        <v>185254.8</v>
      </c>
      <c r="L3965" s="203" t="s">
        <v>459</v>
      </c>
      <c r="M3965" s="203" t="s">
        <v>7116</v>
      </c>
      <c r="N3965" t="s">
        <v>7117</v>
      </c>
    </row>
    <row r="3966" spans="1:14" x14ac:dyDescent="0.2">
      <c r="A3966" s="246">
        <v>44978</v>
      </c>
      <c r="B3966" s="106" t="s">
        <v>541</v>
      </c>
      <c r="C3966" s="106">
        <v>6630.1</v>
      </c>
      <c r="D3966" s="203" t="s">
        <v>452</v>
      </c>
      <c r="E3966" s="203" t="s">
        <v>7157</v>
      </c>
      <c r="F3966" t="s">
        <v>7158</v>
      </c>
      <c r="G3966" s="129"/>
      <c r="H3966" s="293">
        <v>4</v>
      </c>
      <c r="I3966" s="203">
        <v>122781</v>
      </c>
      <c r="J3966" s="293" t="s">
        <v>455</v>
      </c>
      <c r="K3966" s="203">
        <v>147337.20000000001</v>
      </c>
      <c r="L3966" s="203" t="s">
        <v>459</v>
      </c>
      <c r="M3966" s="203" t="s">
        <v>7116</v>
      </c>
      <c r="N3966" t="s">
        <v>7117</v>
      </c>
    </row>
    <row r="3967" spans="1:14" x14ac:dyDescent="0.2">
      <c r="A3967" s="246">
        <v>44970</v>
      </c>
      <c r="B3967" s="106" t="s">
        <v>541</v>
      </c>
      <c r="C3967" s="106">
        <v>6412.11</v>
      </c>
      <c r="D3967" s="203" t="s">
        <v>452</v>
      </c>
      <c r="E3967" s="203" t="s">
        <v>7175</v>
      </c>
      <c r="F3967" t="s">
        <v>7176</v>
      </c>
      <c r="G3967" s="129"/>
      <c r="H3967" s="293">
        <v>8</v>
      </c>
      <c r="I3967" s="203">
        <v>133250</v>
      </c>
      <c r="J3967" s="293" t="s">
        <v>455</v>
      </c>
      <c r="K3967" s="203">
        <v>159900</v>
      </c>
      <c r="L3967" s="203" t="s">
        <v>459</v>
      </c>
      <c r="M3967" s="203" t="s">
        <v>7116</v>
      </c>
      <c r="N3967" t="s">
        <v>7117</v>
      </c>
    </row>
    <row r="3968" spans="1:14" x14ac:dyDescent="0.2">
      <c r="A3968" s="246">
        <v>44958</v>
      </c>
      <c r="B3968" s="106" t="s">
        <v>541</v>
      </c>
      <c r="C3968" s="106">
        <v>6011.1</v>
      </c>
      <c r="D3968" s="203" t="s">
        <v>452</v>
      </c>
      <c r="E3968" s="203" t="s">
        <v>7179</v>
      </c>
      <c r="F3968" t="s">
        <v>462</v>
      </c>
      <c r="G3968" s="129"/>
      <c r="H3968" s="293">
        <v>3</v>
      </c>
      <c r="I3968" s="203">
        <v>346210</v>
      </c>
      <c r="J3968" s="293" t="s">
        <v>455</v>
      </c>
      <c r="K3968" s="203">
        <v>415452</v>
      </c>
      <c r="L3968" s="203" t="s">
        <v>459</v>
      </c>
      <c r="M3968" s="203" t="s">
        <v>7116</v>
      </c>
      <c r="N3968" t="s">
        <v>7117</v>
      </c>
    </row>
    <row r="3969" spans="1:14" x14ac:dyDescent="0.2">
      <c r="A3969" s="246">
        <v>44985</v>
      </c>
      <c r="B3969" s="106" t="s">
        <v>541</v>
      </c>
      <c r="C3969" s="106">
        <v>6011.1</v>
      </c>
      <c r="D3969" s="203" t="s">
        <v>452</v>
      </c>
      <c r="E3969" s="203" t="s">
        <v>7177</v>
      </c>
      <c r="F3969" t="s">
        <v>7178</v>
      </c>
      <c r="G3969" s="129"/>
      <c r="H3969" s="293">
        <v>8</v>
      </c>
      <c r="I3969" s="203">
        <v>282497</v>
      </c>
      <c r="J3969" s="293" t="s">
        <v>455</v>
      </c>
      <c r="K3969" s="203">
        <v>338996.4</v>
      </c>
      <c r="L3969" s="203" t="s">
        <v>459</v>
      </c>
      <c r="M3969" s="203" t="s">
        <v>7116</v>
      </c>
      <c r="N3969" t="s">
        <v>7117</v>
      </c>
    </row>
    <row r="3970" spans="1:14" x14ac:dyDescent="0.2">
      <c r="A3970" s="246">
        <v>44974</v>
      </c>
      <c r="B3970" s="106" t="s">
        <v>541</v>
      </c>
      <c r="C3970" s="106">
        <v>6593.1</v>
      </c>
      <c r="D3970" s="203" t="s">
        <v>452</v>
      </c>
      <c r="E3970" s="203" t="s">
        <v>7171</v>
      </c>
      <c r="F3970" t="s">
        <v>7172</v>
      </c>
      <c r="G3970" s="129"/>
      <c r="H3970" s="293">
        <v>8</v>
      </c>
      <c r="I3970" s="203">
        <v>215153</v>
      </c>
      <c r="J3970" s="293" t="s">
        <v>455</v>
      </c>
      <c r="K3970" s="203">
        <v>258183.6</v>
      </c>
      <c r="L3970" s="203" t="s">
        <v>459</v>
      </c>
      <c r="M3970" s="203" t="s">
        <v>7116</v>
      </c>
      <c r="N3970" t="s">
        <v>7117</v>
      </c>
    </row>
    <row r="3971" spans="1:14" x14ac:dyDescent="0.2">
      <c r="A3971" s="246">
        <v>44979</v>
      </c>
      <c r="B3971" s="106" t="s">
        <v>541</v>
      </c>
      <c r="C3971" s="106">
        <v>6630.1</v>
      </c>
      <c r="D3971" s="203" t="s">
        <v>452</v>
      </c>
      <c r="E3971" s="203" t="s">
        <v>7157</v>
      </c>
      <c r="F3971" t="s">
        <v>7158</v>
      </c>
      <c r="G3971" s="129"/>
      <c r="H3971" s="293">
        <v>8</v>
      </c>
      <c r="I3971" s="203">
        <v>122781</v>
      </c>
      <c r="J3971" s="293" t="s">
        <v>455</v>
      </c>
      <c r="K3971" s="203">
        <v>147337.20000000001</v>
      </c>
      <c r="L3971" s="203" t="s">
        <v>459</v>
      </c>
      <c r="M3971" s="203" t="s">
        <v>7116</v>
      </c>
      <c r="N3971" t="s">
        <v>7117</v>
      </c>
    </row>
    <row r="3972" spans="1:14" x14ac:dyDescent="0.2">
      <c r="A3972" s="246">
        <v>44979</v>
      </c>
      <c r="B3972" s="106" t="s">
        <v>541</v>
      </c>
      <c r="C3972" s="106">
        <v>6542.1</v>
      </c>
      <c r="D3972" s="203" t="s">
        <v>452</v>
      </c>
      <c r="E3972" s="203" t="s">
        <v>7166</v>
      </c>
      <c r="F3972" t="s">
        <v>7167</v>
      </c>
      <c r="G3972" s="129"/>
      <c r="H3972" s="293">
        <v>8</v>
      </c>
      <c r="I3972" s="203">
        <v>154379</v>
      </c>
      <c r="J3972" s="293" t="s">
        <v>455</v>
      </c>
      <c r="K3972" s="203">
        <v>185254.8</v>
      </c>
      <c r="L3972" s="203" t="s">
        <v>459</v>
      </c>
      <c r="M3972" s="203" t="s">
        <v>7116</v>
      </c>
      <c r="N3972" t="s">
        <v>7117</v>
      </c>
    </row>
    <row r="3973" spans="1:14" x14ac:dyDescent="0.2">
      <c r="A3973" s="246">
        <v>44971</v>
      </c>
      <c r="B3973" s="106" t="s">
        <v>541</v>
      </c>
      <c r="C3973" s="106">
        <v>6412.11</v>
      </c>
      <c r="D3973" s="203" t="s">
        <v>452</v>
      </c>
      <c r="E3973" s="203" t="s">
        <v>7175</v>
      </c>
      <c r="F3973" t="s">
        <v>7176</v>
      </c>
      <c r="G3973" s="129"/>
      <c r="H3973" s="293">
        <v>8</v>
      </c>
      <c r="I3973" s="203">
        <v>133250</v>
      </c>
      <c r="J3973" s="293" t="s">
        <v>455</v>
      </c>
      <c r="K3973" s="203">
        <v>159900</v>
      </c>
      <c r="L3973" s="203" t="s">
        <v>459</v>
      </c>
      <c r="M3973" s="203" t="s">
        <v>7116</v>
      </c>
      <c r="N3973" t="s">
        <v>7117</v>
      </c>
    </row>
    <row r="3974" spans="1:14" x14ac:dyDescent="0.2">
      <c r="A3974" s="246">
        <v>44985</v>
      </c>
      <c r="B3974" s="106" t="s">
        <v>541</v>
      </c>
      <c r="C3974" s="106">
        <v>6011.1</v>
      </c>
      <c r="D3974" s="203" t="s">
        <v>452</v>
      </c>
      <c r="E3974" s="203" t="s">
        <v>7173</v>
      </c>
      <c r="F3974" t="s">
        <v>7174</v>
      </c>
      <c r="G3974" s="129"/>
      <c r="H3974" s="293">
        <v>8</v>
      </c>
      <c r="I3974" s="203">
        <v>204879</v>
      </c>
      <c r="J3974" s="293" t="s">
        <v>455</v>
      </c>
      <c r="K3974" s="203">
        <v>245854.8</v>
      </c>
      <c r="L3974" s="203" t="s">
        <v>459</v>
      </c>
      <c r="M3974" s="203" t="s">
        <v>7116</v>
      </c>
      <c r="N3974" t="s">
        <v>7117</v>
      </c>
    </row>
    <row r="3975" spans="1:14" x14ac:dyDescent="0.2">
      <c r="A3975" s="246">
        <v>44958</v>
      </c>
      <c r="B3975" s="106" t="s">
        <v>541</v>
      </c>
      <c r="C3975" s="106">
        <v>728.14</v>
      </c>
      <c r="D3975" s="203" t="s">
        <v>452</v>
      </c>
      <c r="E3975" s="203" t="s">
        <v>7162</v>
      </c>
      <c r="F3975" t="s">
        <v>7163</v>
      </c>
      <c r="G3975" s="129"/>
      <c r="H3975" s="293">
        <v>8</v>
      </c>
      <c r="I3975" s="203">
        <v>143032</v>
      </c>
      <c r="J3975" s="293" t="s">
        <v>455</v>
      </c>
      <c r="K3975" s="203">
        <v>171638.39999999999</v>
      </c>
      <c r="L3975" s="203" t="s">
        <v>459</v>
      </c>
      <c r="M3975" s="203" t="s">
        <v>7116</v>
      </c>
      <c r="N3975" t="s">
        <v>7117</v>
      </c>
    </row>
    <row r="3976" spans="1:14" x14ac:dyDescent="0.2">
      <c r="A3976" s="246">
        <v>44959</v>
      </c>
      <c r="B3976" s="106" t="s">
        <v>541</v>
      </c>
      <c r="C3976" s="106">
        <v>6011.1</v>
      </c>
      <c r="D3976" s="203" t="s">
        <v>452</v>
      </c>
      <c r="E3976" s="203" t="s">
        <v>7179</v>
      </c>
      <c r="F3976" t="s">
        <v>462</v>
      </c>
      <c r="G3976" s="129"/>
      <c r="H3976" s="293">
        <v>3</v>
      </c>
      <c r="I3976" s="203">
        <v>346210</v>
      </c>
      <c r="J3976" s="293" t="s">
        <v>455</v>
      </c>
      <c r="K3976" s="203">
        <v>415452</v>
      </c>
      <c r="L3976" s="203" t="s">
        <v>459</v>
      </c>
      <c r="M3976" s="203" t="s">
        <v>7116</v>
      </c>
      <c r="N3976" t="s">
        <v>7117</v>
      </c>
    </row>
    <row r="3977" spans="1:14" x14ac:dyDescent="0.2">
      <c r="A3977" s="246">
        <v>44973</v>
      </c>
      <c r="B3977" s="106" t="s">
        <v>541</v>
      </c>
      <c r="C3977" s="106">
        <v>6412.11</v>
      </c>
      <c r="D3977" s="203" t="s">
        <v>452</v>
      </c>
      <c r="E3977" s="203" t="s">
        <v>7177</v>
      </c>
      <c r="F3977" t="s">
        <v>7178</v>
      </c>
      <c r="G3977" s="129"/>
      <c r="H3977" s="293">
        <v>8</v>
      </c>
      <c r="I3977" s="203">
        <v>282497</v>
      </c>
      <c r="J3977" s="293" t="s">
        <v>455</v>
      </c>
      <c r="K3977" s="203">
        <v>338996.4</v>
      </c>
      <c r="L3977" s="203" t="s">
        <v>459</v>
      </c>
      <c r="M3977" s="203" t="s">
        <v>7116</v>
      </c>
      <c r="N3977" t="s">
        <v>7117</v>
      </c>
    </row>
    <row r="3978" spans="1:14" x14ac:dyDescent="0.2">
      <c r="A3978" s="246">
        <v>44980</v>
      </c>
      <c r="B3978" s="106" t="s">
        <v>541</v>
      </c>
      <c r="C3978" s="106">
        <v>6630.1</v>
      </c>
      <c r="D3978" s="203" t="s">
        <v>452</v>
      </c>
      <c r="E3978" s="203" t="s">
        <v>7157</v>
      </c>
      <c r="F3978" t="s">
        <v>7158</v>
      </c>
      <c r="G3978" s="129"/>
      <c r="H3978" s="293">
        <v>8</v>
      </c>
      <c r="I3978" s="203">
        <v>122781</v>
      </c>
      <c r="J3978" s="293" t="s">
        <v>455</v>
      </c>
      <c r="K3978" s="203">
        <v>147337.20000000001</v>
      </c>
      <c r="L3978" s="203" t="s">
        <v>459</v>
      </c>
      <c r="M3978" s="203" t="s">
        <v>7116</v>
      </c>
      <c r="N3978" t="s">
        <v>7117</v>
      </c>
    </row>
    <row r="3979" spans="1:14" x14ac:dyDescent="0.2">
      <c r="A3979" s="246">
        <v>44980</v>
      </c>
      <c r="B3979" s="106" t="s">
        <v>541</v>
      </c>
      <c r="C3979" s="106">
        <v>6542.1</v>
      </c>
      <c r="D3979" s="203" t="s">
        <v>452</v>
      </c>
      <c r="E3979" s="203" t="s">
        <v>7166</v>
      </c>
      <c r="F3979" t="s">
        <v>7167</v>
      </c>
      <c r="G3979" s="129"/>
      <c r="H3979" s="293">
        <v>8</v>
      </c>
      <c r="I3979" s="203">
        <v>154379</v>
      </c>
      <c r="J3979" s="293" t="s">
        <v>455</v>
      </c>
      <c r="K3979" s="203">
        <v>185254.8</v>
      </c>
      <c r="L3979" s="203" t="s">
        <v>459</v>
      </c>
      <c r="M3979" s="203" t="s">
        <v>7116</v>
      </c>
      <c r="N3979" t="s">
        <v>7117</v>
      </c>
    </row>
    <row r="3980" spans="1:14" x14ac:dyDescent="0.2">
      <c r="A3980" s="246">
        <v>44973</v>
      </c>
      <c r="B3980" s="106" t="s">
        <v>541</v>
      </c>
      <c r="C3980" s="106">
        <v>6412.1</v>
      </c>
      <c r="D3980" s="203" t="s">
        <v>452</v>
      </c>
      <c r="E3980" s="203" t="s">
        <v>7173</v>
      </c>
      <c r="F3980" t="s">
        <v>7174</v>
      </c>
      <c r="G3980" s="129"/>
      <c r="H3980" s="293">
        <v>8</v>
      </c>
      <c r="I3980" s="203">
        <v>204879</v>
      </c>
      <c r="J3980" s="293" t="s">
        <v>455</v>
      </c>
      <c r="K3980" s="203">
        <v>245854.8</v>
      </c>
      <c r="L3980" s="203" t="s">
        <v>459</v>
      </c>
      <c r="M3980" s="203" t="s">
        <v>7116</v>
      </c>
      <c r="N3980" t="s">
        <v>7117</v>
      </c>
    </row>
    <row r="3981" spans="1:14" x14ac:dyDescent="0.2">
      <c r="A3981" s="246">
        <v>44972</v>
      </c>
      <c r="B3981" s="106" t="s">
        <v>541</v>
      </c>
      <c r="C3981" s="106">
        <v>6412.11</v>
      </c>
      <c r="D3981" s="203" t="s">
        <v>452</v>
      </c>
      <c r="E3981" s="203" t="s">
        <v>7175</v>
      </c>
      <c r="F3981" t="s">
        <v>7176</v>
      </c>
      <c r="G3981" s="129"/>
      <c r="H3981" s="293">
        <v>8</v>
      </c>
      <c r="I3981" s="203">
        <v>133250</v>
      </c>
      <c r="J3981" s="293" t="s">
        <v>455</v>
      </c>
      <c r="K3981" s="203">
        <v>159900</v>
      </c>
      <c r="L3981" s="203" t="s">
        <v>459</v>
      </c>
      <c r="M3981" s="203" t="s">
        <v>7116</v>
      </c>
      <c r="N3981" t="s">
        <v>7117</v>
      </c>
    </row>
    <row r="3982" spans="1:14" x14ac:dyDescent="0.2">
      <c r="A3982" s="246">
        <v>44959</v>
      </c>
      <c r="B3982" s="106" t="s">
        <v>541</v>
      </c>
      <c r="C3982" s="106">
        <v>728.14</v>
      </c>
      <c r="D3982" s="203" t="s">
        <v>452</v>
      </c>
      <c r="E3982" s="203" t="s">
        <v>7162</v>
      </c>
      <c r="F3982" t="s">
        <v>7163</v>
      </c>
      <c r="G3982" s="129"/>
      <c r="H3982" s="293">
        <v>8</v>
      </c>
      <c r="I3982" s="203">
        <v>143032</v>
      </c>
      <c r="J3982" s="293" t="s">
        <v>455</v>
      </c>
      <c r="K3982" s="203">
        <v>171638.39999999999</v>
      </c>
      <c r="L3982" s="203" t="s">
        <v>459</v>
      </c>
      <c r="M3982" s="203" t="s">
        <v>7116</v>
      </c>
      <c r="N3982" t="s">
        <v>7117</v>
      </c>
    </row>
    <row r="3983" spans="1:14" x14ac:dyDescent="0.2">
      <c r="A3983" s="246">
        <v>44981</v>
      </c>
      <c r="B3983" s="106" t="s">
        <v>541</v>
      </c>
      <c r="C3983" s="106">
        <v>6630.1</v>
      </c>
      <c r="D3983" s="203" t="s">
        <v>452</v>
      </c>
      <c r="E3983" s="203" t="s">
        <v>7157</v>
      </c>
      <c r="F3983" t="s">
        <v>7158</v>
      </c>
      <c r="G3983" s="129"/>
      <c r="H3983" s="293">
        <v>8</v>
      </c>
      <c r="I3983" s="203">
        <v>122781</v>
      </c>
      <c r="J3983" s="293" t="s">
        <v>455</v>
      </c>
      <c r="K3983" s="203">
        <v>147337.20000000001</v>
      </c>
      <c r="L3983" s="203" t="s">
        <v>459</v>
      </c>
      <c r="M3983" s="203" t="s">
        <v>7116</v>
      </c>
      <c r="N3983" t="s">
        <v>7117</v>
      </c>
    </row>
    <row r="3984" spans="1:14" x14ac:dyDescent="0.2">
      <c r="A3984" s="246">
        <v>44974</v>
      </c>
      <c r="B3984" s="106" t="s">
        <v>541</v>
      </c>
      <c r="C3984" s="106">
        <v>6412.11</v>
      </c>
      <c r="D3984" s="203" t="s">
        <v>452</v>
      </c>
      <c r="E3984" s="203" t="s">
        <v>7177</v>
      </c>
      <c r="F3984" t="s">
        <v>7178</v>
      </c>
      <c r="G3984" s="129"/>
      <c r="H3984" s="293">
        <v>8</v>
      </c>
      <c r="I3984" s="203">
        <v>282497</v>
      </c>
      <c r="J3984" s="293" t="s">
        <v>455</v>
      </c>
      <c r="K3984" s="203">
        <v>338996.4</v>
      </c>
      <c r="L3984" s="203" t="s">
        <v>459</v>
      </c>
      <c r="M3984" s="203" t="s">
        <v>7116</v>
      </c>
      <c r="N3984" t="s">
        <v>7117</v>
      </c>
    </row>
    <row r="3985" spans="1:14" x14ac:dyDescent="0.2">
      <c r="A3985" s="246">
        <v>44960</v>
      </c>
      <c r="B3985" s="106" t="s">
        <v>541</v>
      </c>
      <c r="C3985" s="106">
        <v>6011.1</v>
      </c>
      <c r="D3985" s="203" t="s">
        <v>452</v>
      </c>
      <c r="E3985" s="203" t="s">
        <v>7179</v>
      </c>
      <c r="F3985" t="s">
        <v>462</v>
      </c>
      <c r="G3985" s="129"/>
      <c r="H3985" s="293">
        <v>3</v>
      </c>
      <c r="I3985" s="203">
        <v>346210</v>
      </c>
      <c r="J3985" s="293" t="s">
        <v>455</v>
      </c>
      <c r="K3985" s="203">
        <v>415452</v>
      </c>
      <c r="L3985" s="203" t="s">
        <v>459</v>
      </c>
      <c r="M3985" s="203" t="s">
        <v>7116</v>
      </c>
      <c r="N3985" t="s">
        <v>7117</v>
      </c>
    </row>
    <row r="3986" spans="1:14" x14ac:dyDescent="0.2">
      <c r="A3986" s="246">
        <v>44981</v>
      </c>
      <c r="B3986" s="106" t="s">
        <v>541</v>
      </c>
      <c r="C3986" s="106">
        <v>6542.1</v>
      </c>
      <c r="D3986" s="203" t="s">
        <v>452</v>
      </c>
      <c r="E3986" s="203" t="s">
        <v>7166</v>
      </c>
      <c r="F3986" t="s">
        <v>7167</v>
      </c>
      <c r="G3986" s="129"/>
      <c r="H3986" s="293">
        <v>8</v>
      </c>
      <c r="I3986" s="203">
        <v>154379</v>
      </c>
      <c r="J3986" s="293" t="s">
        <v>455</v>
      </c>
      <c r="K3986" s="203">
        <v>185254.8</v>
      </c>
      <c r="L3986" s="203" t="s">
        <v>459</v>
      </c>
      <c r="M3986" s="203" t="s">
        <v>7116</v>
      </c>
      <c r="N3986" t="s">
        <v>7117</v>
      </c>
    </row>
    <row r="3987" spans="1:14" x14ac:dyDescent="0.2">
      <c r="A3987" s="246">
        <v>44974</v>
      </c>
      <c r="B3987" s="106" t="s">
        <v>541</v>
      </c>
      <c r="C3987" s="106">
        <v>6412.1</v>
      </c>
      <c r="D3987" s="203" t="s">
        <v>452</v>
      </c>
      <c r="E3987" s="203" t="s">
        <v>7173</v>
      </c>
      <c r="F3987" t="s">
        <v>7174</v>
      </c>
      <c r="G3987" s="129"/>
      <c r="H3987" s="293">
        <v>8</v>
      </c>
      <c r="I3987" s="203">
        <v>204879</v>
      </c>
      <c r="J3987" s="293" t="s">
        <v>455</v>
      </c>
      <c r="K3987" s="203">
        <v>245854.8</v>
      </c>
      <c r="L3987" s="203" t="s">
        <v>459</v>
      </c>
      <c r="M3987" s="203" t="s">
        <v>7116</v>
      </c>
      <c r="N3987" t="s">
        <v>7117</v>
      </c>
    </row>
    <row r="3988" spans="1:14" x14ac:dyDescent="0.2">
      <c r="A3988" s="246">
        <v>44960</v>
      </c>
      <c r="B3988" s="106" t="s">
        <v>541</v>
      </c>
      <c r="C3988" s="106">
        <v>728.14</v>
      </c>
      <c r="D3988" s="203" t="s">
        <v>452</v>
      </c>
      <c r="E3988" s="203" t="s">
        <v>7162</v>
      </c>
      <c r="F3988" t="s">
        <v>7163</v>
      </c>
      <c r="G3988" s="129"/>
      <c r="H3988" s="293">
        <v>8</v>
      </c>
      <c r="I3988" s="203">
        <v>143032</v>
      </c>
      <c r="J3988" s="293" t="s">
        <v>455</v>
      </c>
      <c r="K3988" s="203">
        <v>171638.39999999999</v>
      </c>
      <c r="L3988" s="203" t="s">
        <v>459</v>
      </c>
      <c r="M3988" s="203" t="s">
        <v>7116</v>
      </c>
      <c r="N3988" t="s">
        <v>7117</v>
      </c>
    </row>
    <row r="3989" spans="1:14" x14ac:dyDescent="0.2">
      <c r="A3989" s="246">
        <v>44978</v>
      </c>
      <c r="B3989" s="106" t="s">
        <v>541</v>
      </c>
      <c r="C3989" s="106">
        <v>6542.1</v>
      </c>
      <c r="D3989" s="203" t="s">
        <v>452</v>
      </c>
      <c r="E3989" s="203" t="s">
        <v>7157</v>
      </c>
      <c r="F3989" t="s">
        <v>7158</v>
      </c>
      <c r="G3989" s="129"/>
      <c r="H3989" s="293">
        <v>4</v>
      </c>
      <c r="I3989" s="203">
        <v>122781</v>
      </c>
      <c r="J3989" s="293" t="s">
        <v>455</v>
      </c>
      <c r="K3989" s="203">
        <v>147337.20000000001</v>
      </c>
      <c r="L3989" s="203" t="s">
        <v>459</v>
      </c>
      <c r="M3989" s="203" t="s">
        <v>7116</v>
      </c>
      <c r="N3989" t="s">
        <v>7117</v>
      </c>
    </row>
    <row r="3990" spans="1:14" x14ac:dyDescent="0.2">
      <c r="A3990" s="246">
        <v>44979</v>
      </c>
      <c r="B3990" s="106" t="s">
        <v>541</v>
      </c>
      <c r="C3990" s="106">
        <v>6011.1</v>
      </c>
      <c r="D3990" s="203" t="s">
        <v>452</v>
      </c>
      <c r="E3990" s="203" t="s">
        <v>7173</v>
      </c>
      <c r="F3990" t="s">
        <v>7174</v>
      </c>
      <c r="G3990" s="129"/>
      <c r="H3990" s="293">
        <v>8</v>
      </c>
      <c r="I3990" s="203">
        <v>204879</v>
      </c>
      <c r="J3990" s="293" t="s">
        <v>455</v>
      </c>
      <c r="K3990" s="203">
        <v>245854.8</v>
      </c>
      <c r="L3990" s="203" t="s">
        <v>459</v>
      </c>
      <c r="M3990" s="203" t="s">
        <v>7116</v>
      </c>
      <c r="N3990" t="s">
        <v>7117</v>
      </c>
    </row>
    <row r="3991" spans="1:14" x14ac:dyDescent="0.2">
      <c r="A3991" s="246">
        <v>44965</v>
      </c>
      <c r="B3991" s="106" t="s">
        <v>541</v>
      </c>
      <c r="C3991" s="106">
        <v>6011.1</v>
      </c>
      <c r="D3991" s="203" t="s">
        <v>452</v>
      </c>
      <c r="E3991" s="203" t="s">
        <v>7175</v>
      </c>
      <c r="F3991" t="s">
        <v>7176</v>
      </c>
      <c r="G3991" s="129"/>
      <c r="H3991" s="293">
        <v>8</v>
      </c>
      <c r="I3991" s="203">
        <v>133250</v>
      </c>
      <c r="J3991" s="293" t="s">
        <v>455</v>
      </c>
      <c r="K3991" s="203">
        <v>159900</v>
      </c>
      <c r="L3991" s="203" t="s">
        <v>459</v>
      </c>
      <c r="M3991" s="203" t="s">
        <v>7116</v>
      </c>
      <c r="N3991" t="s">
        <v>7117</v>
      </c>
    </row>
    <row r="3992" spans="1:14" x14ac:dyDescent="0.2">
      <c r="A3992" s="246">
        <v>44970</v>
      </c>
      <c r="B3992" s="106" t="s">
        <v>541</v>
      </c>
      <c r="C3992" s="106">
        <v>18112.12</v>
      </c>
      <c r="D3992" s="203" t="s">
        <v>452</v>
      </c>
      <c r="E3992" s="203" t="s">
        <v>7179</v>
      </c>
      <c r="F3992" t="s">
        <v>462</v>
      </c>
      <c r="G3992" s="129"/>
      <c r="H3992" s="293">
        <v>2</v>
      </c>
      <c r="I3992" s="203">
        <v>346210</v>
      </c>
      <c r="J3992" s="293" t="s">
        <v>455</v>
      </c>
      <c r="K3992" s="203">
        <v>415452</v>
      </c>
      <c r="L3992" s="203" t="s">
        <v>459</v>
      </c>
      <c r="M3992" s="203" t="s">
        <v>7116</v>
      </c>
      <c r="N3992" t="s">
        <v>7117</v>
      </c>
    </row>
    <row r="3993" spans="1:14" x14ac:dyDescent="0.2">
      <c r="A3993" s="246">
        <v>44980</v>
      </c>
      <c r="B3993" s="106" t="s">
        <v>541</v>
      </c>
      <c r="C3993" s="106">
        <v>6011.1</v>
      </c>
      <c r="D3993" s="203" t="s">
        <v>452</v>
      </c>
      <c r="E3993" s="203" t="s">
        <v>7173</v>
      </c>
      <c r="F3993" t="s">
        <v>7174</v>
      </c>
      <c r="G3993" s="129"/>
      <c r="H3993" s="293">
        <v>2</v>
      </c>
      <c r="I3993" s="203">
        <v>204879</v>
      </c>
      <c r="J3993" s="293" t="s">
        <v>455</v>
      </c>
      <c r="K3993" s="203">
        <v>245854.8</v>
      </c>
      <c r="L3993" s="203" t="s">
        <v>459</v>
      </c>
      <c r="M3993" s="203" t="s">
        <v>7116</v>
      </c>
      <c r="N3993" t="s">
        <v>7117</v>
      </c>
    </row>
    <row r="3994" spans="1:14" x14ac:dyDescent="0.2">
      <c r="A3994" s="246">
        <v>44966</v>
      </c>
      <c r="B3994" s="106" t="s">
        <v>541</v>
      </c>
      <c r="C3994" s="106">
        <v>6011.1</v>
      </c>
      <c r="D3994" s="203" t="s">
        <v>452</v>
      </c>
      <c r="E3994" s="203" t="s">
        <v>7175</v>
      </c>
      <c r="F3994" t="s">
        <v>7176</v>
      </c>
      <c r="G3994" s="129"/>
      <c r="H3994" s="293">
        <v>8</v>
      </c>
      <c r="I3994" s="203">
        <v>133250</v>
      </c>
      <c r="J3994" s="293" t="s">
        <v>455</v>
      </c>
      <c r="K3994" s="203">
        <v>159900</v>
      </c>
      <c r="L3994" s="203" t="s">
        <v>459</v>
      </c>
      <c r="M3994" s="203" t="s">
        <v>7116</v>
      </c>
      <c r="N3994" t="s">
        <v>7117</v>
      </c>
    </row>
    <row r="3995" spans="1:14" x14ac:dyDescent="0.2">
      <c r="A3995" s="246">
        <v>44971</v>
      </c>
      <c r="B3995" s="106" t="s">
        <v>541</v>
      </c>
      <c r="C3995" s="106">
        <v>18112.12</v>
      </c>
      <c r="D3995" s="203" t="s">
        <v>452</v>
      </c>
      <c r="E3995" s="203" t="s">
        <v>7179</v>
      </c>
      <c r="F3995" t="s">
        <v>462</v>
      </c>
      <c r="G3995" s="129"/>
      <c r="H3995" s="293">
        <v>2</v>
      </c>
      <c r="I3995" s="203">
        <v>346210</v>
      </c>
      <c r="J3995" s="293" t="s">
        <v>455</v>
      </c>
      <c r="K3995" s="203">
        <v>415452</v>
      </c>
      <c r="L3995" s="203" t="s">
        <v>459</v>
      </c>
      <c r="M3995" s="203" t="s">
        <v>7116</v>
      </c>
      <c r="N3995" t="s">
        <v>7117</v>
      </c>
    </row>
    <row r="3996" spans="1:14" x14ac:dyDescent="0.2">
      <c r="A3996" s="246">
        <v>44967</v>
      </c>
      <c r="B3996" s="106" t="s">
        <v>541</v>
      </c>
      <c r="C3996" s="106">
        <v>6011.1</v>
      </c>
      <c r="D3996" s="203" t="s">
        <v>452</v>
      </c>
      <c r="E3996" s="203" t="s">
        <v>7175</v>
      </c>
      <c r="F3996" t="s">
        <v>7176</v>
      </c>
      <c r="G3996" s="129"/>
      <c r="H3996" s="293">
        <v>8</v>
      </c>
      <c r="I3996" s="203">
        <v>133250</v>
      </c>
      <c r="J3996" s="293" t="s">
        <v>455</v>
      </c>
      <c r="K3996" s="203">
        <v>159900</v>
      </c>
      <c r="L3996" s="203" t="s">
        <v>459</v>
      </c>
      <c r="M3996" s="203" t="s">
        <v>7116</v>
      </c>
      <c r="N3996" t="s">
        <v>7117</v>
      </c>
    </row>
    <row r="3997" spans="1:14" x14ac:dyDescent="0.2">
      <c r="A3997" s="246">
        <v>44972</v>
      </c>
      <c r="B3997" s="106" t="s">
        <v>541</v>
      </c>
      <c r="C3997" s="106">
        <v>18112.12</v>
      </c>
      <c r="D3997" s="203" t="s">
        <v>452</v>
      </c>
      <c r="E3997" s="203" t="s">
        <v>7179</v>
      </c>
      <c r="F3997" t="s">
        <v>462</v>
      </c>
      <c r="G3997" s="129"/>
      <c r="H3997" s="293">
        <v>2</v>
      </c>
      <c r="I3997" s="203">
        <v>346210</v>
      </c>
      <c r="J3997" s="293" t="s">
        <v>455</v>
      </c>
      <c r="K3997" s="203">
        <v>415452</v>
      </c>
      <c r="L3997" s="203" t="s">
        <v>459</v>
      </c>
      <c r="M3997" s="203" t="s">
        <v>7116</v>
      </c>
      <c r="N3997" t="s">
        <v>7117</v>
      </c>
    </row>
    <row r="3998" spans="1:14" x14ac:dyDescent="0.2">
      <c r="A3998" s="246">
        <v>44964</v>
      </c>
      <c r="B3998" s="106" t="s">
        <v>541</v>
      </c>
      <c r="C3998" s="106">
        <v>6022.1</v>
      </c>
      <c r="D3998" s="203" t="s">
        <v>452</v>
      </c>
      <c r="E3998" s="203" t="s">
        <v>7170</v>
      </c>
      <c r="F3998" t="s">
        <v>453</v>
      </c>
      <c r="G3998" s="129"/>
      <c r="H3998" s="293">
        <v>8</v>
      </c>
      <c r="I3998" s="203">
        <v>165186</v>
      </c>
      <c r="J3998" s="293" t="s">
        <v>455</v>
      </c>
      <c r="K3998" s="203">
        <v>198223.2</v>
      </c>
      <c r="L3998" s="203" t="s">
        <v>459</v>
      </c>
      <c r="M3998" s="203" t="s">
        <v>7116</v>
      </c>
      <c r="N3998" t="s">
        <v>7117</v>
      </c>
    </row>
    <row r="3999" spans="1:14" x14ac:dyDescent="0.2">
      <c r="A3999" s="246">
        <v>44958</v>
      </c>
      <c r="B3999" s="106" t="s">
        <v>541</v>
      </c>
      <c r="C3999" s="106">
        <v>6412.11</v>
      </c>
      <c r="D3999" s="203" t="s">
        <v>452</v>
      </c>
      <c r="E3999" s="203" t="s">
        <v>7179</v>
      </c>
      <c r="F3999" t="s">
        <v>462</v>
      </c>
      <c r="G3999" s="129"/>
      <c r="H3999" s="293">
        <v>1</v>
      </c>
      <c r="I3999" s="203">
        <v>346210</v>
      </c>
      <c r="J3999" s="293" t="s">
        <v>455</v>
      </c>
      <c r="K3999" s="203">
        <v>415452</v>
      </c>
      <c r="L3999" s="203" t="s">
        <v>459</v>
      </c>
      <c r="M3999" s="203" t="s">
        <v>7116</v>
      </c>
      <c r="N3999" t="s">
        <v>7117</v>
      </c>
    </row>
    <row r="4000" spans="1:14" x14ac:dyDescent="0.2">
      <c r="A4000" s="246">
        <v>44965</v>
      </c>
      <c r="B4000" s="106" t="s">
        <v>541</v>
      </c>
      <c r="C4000" s="106">
        <v>6022.1</v>
      </c>
      <c r="D4000" s="203" t="s">
        <v>452</v>
      </c>
      <c r="E4000" s="203" t="s">
        <v>7170</v>
      </c>
      <c r="F4000" t="s">
        <v>453</v>
      </c>
      <c r="G4000" s="129"/>
      <c r="H4000" s="293">
        <v>8</v>
      </c>
      <c r="I4000" s="203">
        <v>165186</v>
      </c>
      <c r="J4000" s="293" t="s">
        <v>455</v>
      </c>
      <c r="K4000" s="203">
        <v>198223.2</v>
      </c>
      <c r="L4000" s="203" t="s">
        <v>459</v>
      </c>
      <c r="M4000" s="203" t="s">
        <v>7116</v>
      </c>
      <c r="N4000" t="s">
        <v>7117</v>
      </c>
    </row>
    <row r="4001" spans="1:14" x14ac:dyDescent="0.2">
      <c r="A4001" s="246">
        <v>44959</v>
      </c>
      <c r="B4001" s="106" t="s">
        <v>541</v>
      </c>
      <c r="C4001" s="106">
        <v>6412.11</v>
      </c>
      <c r="D4001" s="203" t="s">
        <v>452</v>
      </c>
      <c r="E4001" s="203" t="s">
        <v>7179</v>
      </c>
      <c r="F4001" t="s">
        <v>462</v>
      </c>
      <c r="G4001" s="129"/>
      <c r="H4001" s="293">
        <v>1</v>
      </c>
      <c r="I4001" s="203">
        <v>346210</v>
      </c>
      <c r="J4001" s="293" t="s">
        <v>455</v>
      </c>
      <c r="K4001" s="203">
        <v>415452</v>
      </c>
      <c r="L4001" s="203" t="s">
        <v>459</v>
      </c>
      <c r="M4001" s="203" t="s">
        <v>7116</v>
      </c>
      <c r="N4001" t="s">
        <v>7117</v>
      </c>
    </row>
    <row r="4002" spans="1:14" x14ac:dyDescent="0.2">
      <c r="A4002" s="246">
        <v>44966</v>
      </c>
      <c r="B4002" s="106" t="s">
        <v>541</v>
      </c>
      <c r="C4002" s="106">
        <v>6022.1</v>
      </c>
      <c r="D4002" s="203" t="s">
        <v>452</v>
      </c>
      <c r="E4002" s="203" t="s">
        <v>7170</v>
      </c>
      <c r="F4002" t="s">
        <v>453</v>
      </c>
      <c r="G4002" s="129"/>
      <c r="H4002" s="293">
        <v>8</v>
      </c>
      <c r="I4002" s="203">
        <v>165186</v>
      </c>
      <c r="J4002" s="293" t="s">
        <v>455</v>
      </c>
      <c r="K4002" s="203">
        <v>198223.2</v>
      </c>
      <c r="L4002" s="203" t="s">
        <v>459</v>
      </c>
      <c r="M4002" s="203" t="s">
        <v>7116</v>
      </c>
      <c r="N4002" t="s">
        <v>7117</v>
      </c>
    </row>
    <row r="4003" spans="1:14" x14ac:dyDescent="0.2">
      <c r="A4003" s="246">
        <v>44967</v>
      </c>
      <c r="B4003" s="106" t="s">
        <v>541</v>
      </c>
      <c r="C4003" s="106">
        <v>6022.1</v>
      </c>
      <c r="D4003" s="203" t="s">
        <v>452</v>
      </c>
      <c r="E4003" s="203" t="s">
        <v>7170</v>
      </c>
      <c r="F4003" t="s">
        <v>453</v>
      </c>
      <c r="G4003" s="129"/>
      <c r="H4003" s="293">
        <v>8</v>
      </c>
      <c r="I4003" s="203">
        <v>165186</v>
      </c>
      <c r="J4003" s="293" t="s">
        <v>455</v>
      </c>
      <c r="K4003" s="203">
        <v>198223.2</v>
      </c>
      <c r="L4003" s="203" t="s">
        <v>459</v>
      </c>
      <c r="M4003" s="203" t="s">
        <v>7116</v>
      </c>
      <c r="N4003" t="s">
        <v>7117</v>
      </c>
    </row>
    <row r="4004" spans="1:14" x14ac:dyDescent="0.2">
      <c r="A4004" s="246">
        <v>44960</v>
      </c>
      <c r="B4004" s="106" t="s">
        <v>541</v>
      </c>
      <c r="C4004" s="106">
        <v>6412.11</v>
      </c>
      <c r="D4004" s="203" t="s">
        <v>452</v>
      </c>
      <c r="E4004" s="203" t="s">
        <v>7179</v>
      </c>
      <c r="F4004" t="s">
        <v>462</v>
      </c>
      <c r="G4004" s="129"/>
      <c r="H4004" s="293">
        <v>1</v>
      </c>
      <c r="I4004" s="203">
        <v>346210</v>
      </c>
      <c r="J4004" s="293" t="s">
        <v>455</v>
      </c>
      <c r="K4004" s="203">
        <v>415452</v>
      </c>
      <c r="L4004" s="203" t="s">
        <v>459</v>
      </c>
      <c r="M4004" s="203" t="s">
        <v>7116</v>
      </c>
      <c r="N4004" t="s">
        <v>7117</v>
      </c>
    </row>
    <row r="4005" spans="1:14" x14ac:dyDescent="0.2">
      <c r="A4005" s="246">
        <v>44970</v>
      </c>
      <c r="B4005" s="106" t="s">
        <v>541</v>
      </c>
      <c r="C4005" s="106">
        <v>6022.1</v>
      </c>
      <c r="D4005" s="203" t="s">
        <v>452</v>
      </c>
      <c r="E4005" s="203" t="s">
        <v>7170</v>
      </c>
      <c r="F4005" t="s">
        <v>453</v>
      </c>
      <c r="G4005" s="129"/>
      <c r="H4005" s="293">
        <v>8</v>
      </c>
      <c r="I4005" s="203">
        <v>165186</v>
      </c>
      <c r="J4005" s="293" t="s">
        <v>455</v>
      </c>
      <c r="K4005" s="203">
        <v>198223.2</v>
      </c>
      <c r="L4005" s="203" t="s">
        <v>459</v>
      </c>
      <c r="M4005" s="203" t="s">
        <v>7116</v>
      </c>
      <c r="N4005" t="s">
        <v>7117</v>
      </c>
    </row>
    <row r="4006" spans="1:14" x14ac:dyDescent="0.2">
      <c r="A4006" s="246">
        <v>44971</v>
      </c>
      <c r="B4006" s="106" t="s">
        <v>541</v>
      </c>
      <c r="C4006" s="106">
        <v>6022.1</v>
      </c>
      <c r="D4006" s="203" t="s">
        <v>452</v>
      </c>
      <c r="E4006" s="203" t="s">
        <v>7170</v>
      </c>
      <c r="F4006" t="s">
        <v>453</v>
      </c>
      <c r="G4006" s="129"/>
      <c r="H4006" s="293">
        <v>8</v>
      </c>
      <c r="I4006" s="203">
        <v>165186</v>
      </c>
      <c r="J4006" s="293" t="s">
        <v>455</v>
      </c>
      <c r="K4006" s="203">
        <v>198223.2</v>
      </c>
      <c r="L4006" s="203" t="s">
        <v>459</v>
      </c>
      <c r="M4006" s="203" t="s">
        <v>7116</v>
      </c>
      <c r="N4006" t="s">
        <v>7117</v>
      </c>
    </row>
    <row r="4007" spans="1:14" x14ac:dyDescent="0.2">
      <c r="A4007" s="246">
        <v>44963</v>
      </c>
      <c r="B4007" s="106" t="s">
        <v>541</v>
      </c>
      <c r="C4007" s="106">
        <v>6006.1</v>
      </c>
      <c r="D4007" s="203" t="s">
        <v>452</v>
      </c>
      <c r="E4007" s="203" t="s">
        <v>7179</v>
      </c>
      <c r="F4007" t="s">
        <v>462</v>
      </c>
      <c r="G4007" s="129"/>
      <c r="H4007" s="293">
        <v>1</v>
      </c>
      <c r="I4007" s="203">
        <v>346210</v>
      </c>
      <c r="J4007" s="293" t="s">
        <v>455</v>
      </c>
      <c r="K4007" s="203">
        <v>415452</v>
      </c>
      <c r="L4007" s="203" t="s">
        <v>459</v>
      </c>
      <c r="M4007" s="203" t="s">
        <v>7116</v>
      </c>
      <c r="N4007" t="s">
        <v>7117</v>
      </c>
    </row>
    <row r="4008" spans="1:14" x14ac:dyDescent="0.2">
      <c r="A4008" s="246">
        <v>44972</v>
      </c>
      <c r="B4008" s="106" t="s">
        <v>541</v>
      </c>
      <c r="C4008" s="106">
        <v>6022.1</v>
      </c>
      <c r="D4008" s="203" t="s">
        <v>452</v>
      </c>
      <c r="E4008" s="203" t="s">
        <v>7170</v>
      </c>
      <c r="F4008" t="s">
        <v>453</v>
      </c>
      <c r="G4008" s="129"/>
      <c r="H4008" s="293">
        <v>8</v>
      </c>
      <c r="I4008" s="203">
        <v>165186</v>
      </c>
      <c r="J4008" s="293" t="s">
        <v>455</v>
      </c>
      <c r="K4008" s="203">
        <v>198223.2</v>
      </c>
      <c r="L4008" s="203" t="s">
        <v>459</v>
      </c>
      <c r="M4008" s="203" t="s">
        <v>7116</v>
      </c>
      <c r="N4008" t="s">
        <v>7117</v>
      </c>
    </row>
    <row r="4009" spans="1:14" x14ac:dyDescent="0.2">
      <c r="A4009" s="246">
        <v>44966</v>
      </c>
      <c r="B4009" s="106" t="s">
        <v>541</v>
      </c>
      <c r="C4009" s="106">
        <v>6006.1</v>
      </c>
      <c r="D4009" s="203" t="s">
        <v>452</v>
      </c>
      <c r="E4009" s="203" t="s">
        <v>7179</v>
      </c>
      <c r="F4009" t="s">
        <v>462</v>
      </c>
      <c r="G4009" s="129"/>
      <c r="H4009" s="293">
        <v>1</v>
      </c>
      <c r="I4009" s="203">
        <v>346210</v>
      </c>
      <c r="J4009" s="293" t="s">
        <v>455</v>
      </c>
      <c r="K4009" s="203">
        <v>415452</v>
      </c>
      <c r="L4009" s="203" t="s">
        <v>459</v>
      </c>
      <c r="M4009" s="203" t="s">
        <v>7116</v>
      </c>
      <c r="N4009" t="s">
        <v>7117</v>
      </c>
    </row>
    <row r="4010" spans="1:14" x14ac:dyDescent="0.2">
      <c r="A4010" s="246">
        <v>44958</v>
      </c>
      <c r="B4010" s="106" t="s">
        <v>541</v>
      </c>
      <c r="C4010" s="106">
        <v>6497.1</v>
      </c>
      <c r="D4010" s="203" t="s">
        <v>452</v>
      </c>
      <c r="E4010" s="203" t="s">
        <v>7179</v>
      </c>
      <c r="F4010" t="s">
        <v>462</v>
      </c>
      <c r="G4010" s="129"/>
      <c r="H4010" s="293">
        <v>1</v>
      </c>
      <c r="I4010" s="203">
        <v>346210</v>
      </c>
      <c r="J4010" s="293" t="s">
        <v>455</v>
      </c>
      <c r="K4010" s="203">
        <v>415452</v>
      </c>
      <c r="L4010" s="203" t="s">
        <v>459</v>
      </c>
      <c r="M4010" s="203" t="s">
        <v>7116</v>
      </c>
      <c r="N4010" t="s">
        <v>7117</v>
      </c>
    </row>
    <row r="4011" spans="1:14" x14ac:dyDescent="0.2">
      <c r="A4011" s="246">
        <v>44963</v>
      </c>
      <c r="B4011" s="106" t="s">
        <v>541</v>
      </c>
      <c r="C4011" s="106">
        <v>6006.1</v>
      </c>
      <c r="D4011" s="203" t="s">
        <v>452</v>
      </c>
      <c r="E4011" s="203" t="s">
        <v>7170</v>
      </c>
      <c r="F4011" t="s">
        <v>453</v>
      </c>
      <c r="G4011" s="129"/>
      <c r="H4011" s="293">
        <v>8</v>
      </c>
      <c r="I4011" s="203">
        <v>165186</v>
      </c>
      <c r="J4011" s="293" t="s">
        <v>455</v>
      </c>
      <c r="K4011" s="203">
        <v>198223.2</v>
      </c>
      <c r="L4011" s="203" t="s">
        <v>459</v>
      </c>
      <c r="M4011" s="203" t="s">
        <v>7116</v>
      </c>
      <c r="N4011" t="s">
        <v>7117</v>
      </c>
    </row>
    <row r="4012" spans="1:14" x14ac:dyDescent="0.2">
      <c r="A4012" s="246">
        <v>44959</v>
      </c>
      <c r="B4012" s="106" t="s">
        <v>541</v>
      </c>
      <c r="C4012" s="106">
        <v>6497.1</v>
      </c>
      <c r="D4012" s="203" t="s">
        <v>452</v>
      </c>
      <c r="E4012" s="203" t="s">
        <v>7179</v>
      </c>
      <c r="F4012" t="s">
        <v>462</v>
      </c>
      <c r="G4012" s="129"/>
      <c r="H4012" s="293">
        <v>1</v>
      </c>
      <c r="I4012" s="203">
        <v>346210</v>
      </c>
      <c r="J4012" s="293" t="s">
        <v>455</v>
      </c>
      <c r="K4012" s="203">
        <v>415452</v>
      </c>
      <c r="L4012" s="203" t="s">
        <v>459</v>
      </c>
      <c r="M4012" s="203" t="s">
        <v>7116</v>
      </c>
      <c r="N4012" t="s">
        <v>7117</v>
      </c>
    </row>
    <row r="4013" spans="1:14" x14ac:dyDescent="0.2">
      <c r="A4013" s="246">
        <v>44958</v>
      </c>
      <c r="B4013" s="106" t="s">
        <v>541</v>
      </c>
      <c r="C4013" s="106">
        <v>6006.1</v>
      </c>
      <c r="D4013" s="203" t="s">
        <v>452</v>
      </c>
      <c r="E4013" s="203" t="s">
        <v>7170</v>
      </c>
      <c r="F4013" t="s">
        <v>453</v>
      </c>
      <c r="G4013" s="129"/>
      <c r="H4013" s="293">
        <v>8</v>
      </c>
      <c r="I4013" s="203">
        <v>165186</v>
      </c>
      <c r="J4013" s="293" t="s">
        <v>455</v>
      </c>
      <c r="K4013" s="203">
        <v>198223.2</v>
      </c>
      <c r="L4013" s="203" t="s">
        <v>459</v>
      </c>
      <c r="M4013" s="203" t="s">
        <v>7116</v>
      </c>
      <c r="N4013" t="s">
        <v>7117</v>
      </c>
    </row>
    <row r="4014" spans="1:14" x14ac:dyDescent="0.2">
      <c r="A4014" s="246">
        <v>44960</v>
      </c>
      <c r="B4014" s="106" t="s">
        <v>541</v>
      </c>
      <c r="C4014" s="106">
        <v>6497.1</v>
      </c>
      <c r="D4014" s="203" t="s">
        <v>452</v>
      </c>
      <c r="E4014" s="203" t="s">
        <v>7179</v>
      </c>
      <c r="F4014" t="s">
        <v>462</v>
      </c>
      <c r="G4014" s="129"/>
      <c r="H4014" s="293">
        <v>1</v>
      </c>
      <c r="I4014" s="203">
        <v>346210</v>
      </c>
      <c r="J4014" s="293" t="s">
        <v>455</v>
      </c>
      <c r="K4014" s="203">
        <v>415452</v>
      </c>
      <c r="L4014" s="203" t="s">
        <v>459</v>
      </c>
      <c r="M4014" s="203" t="s">
        <v>7116</v>
      </c>
      <c r="N4014" t="s">
        <v>7117</v>
      </c>
    </row>
    <row r="4015" spans="1:14" x14ac:dyDescent="0.2">
      <c r="A4015" s="246">
        <v>44959</v>
      </c>
      <c r="B4015" s="106" t="s">
        <v>541</v>
      </c>
      <c r="C4015" s="106">
        <v>6006.1</v>
      </c>
      <c r="D4015" s="203" t="s">
        <v>452</v>
      </c>
      <c r="E4015" s="203" t="s">
        <v>7170</v>
      </c>
      <c r="F4015" t="s">
        <v>453</v>
      </c>
      <c r="G4015" s="129"/>
      <c r="H4015" s="293">
        <v>8</v>
      </c>
      <c r="I4015" s="203">
        <v>165186</v>
      </c>
      <c r="J4015" s="293" t="s">
        <v>455</v>
      </c>
      <c r="K4015" s="203">
        <v>198223.2</v>
      </c>
      <c r="L4015" s="203" t="s">
        <v>459</v>
      </c>
      <c r="M4015" s="203" t="s">
        <v>7116</v>
      </c>
      <c r="N4015" t="s">
        <v>7117</v>
      </c>
    </row>
    <row r="4016" spans="1:14" x14ac:dyDescent="0.2">
      <c r="A4016" s="246">
        <v>44970</v>
      </c>
      <c r="B4016" s="106" t="s">
        <v>541</v>
      </c>
      <c r="C4016" s="106">
        <v>6497.1</v>
      </c>
      <c r="D4016" s="203" t="s">
        <v>452</v>
      </c>
      <c r="E4016" s="203" t="s">
        <v>7179</v>
      </c>
      <c r="F4016" t="s">
        <v>462</v>
      </c>
      <c r="G4016" s="129"/>
      <c r="H4016" s="293">
        <v>2</v>
      </c>
      <c r="I4016" s="203">
        <v>346210</v>
      </c>
      <c r="J4016" s="293" t="s">
        <v>455</v>
      </c>
      <c r="K4016" s="203">
        <v>415452</v>
      </c>
      <c r="L4016" s="203" t="s">
        <v>459</v>
      </c>
      <c r="M4016" s="203" t="s">
        <v>7116</v>
      </c>
      <c r="N4016" t="s">
        <v>7117</v>
      </c>
    </row>
    <row r="4017" spans="1:14" x14ac:dyDescent="0.2">
      <c r="A4017" s="246">
        <v>44971</v>
      </c>
      <c r="B4017" s="106" t="s">
        <v>541</v>
      </c>
      <c r="C4017" s="106">
        <v>6497.1</v>
      </c>
      <c r="D4017" s="203" t="s">
        <v>452</v>
      </c>
      <c r="E4017" s="203" t="s">
        <v>7179</v>
      </c>
      <c r="F4017" t="s">
        <v>462</v>
      </c>
      <c r="G4017" s="129"/>
      <c r="H4017" s="293">
        <v>2</v>
      </c>
      <c r="I4017" s="203">
        <v>346210</v>
      </c>
      <c r="J4017" s="293" t="s">
        <v>455</v>
      </c>
      <c r="K4017" s="203">
        <v>415452</v>
      </c>
      <c r="L4017" s="203" t="s">
        <v>459</v>
      </c>
      <c r="M4017" s="203" t="s">
        <v>7116</v>
      </c>
      <c r="N4017" t="s">
        <v>7117</v>
      </c>
    </row>
    <row r="4018" spans="1:14" x14ac:dyDescent="0.2">
      <c r="A4018" s="246">
        <v>44960</v>
      </c>
      <c r="B4018" s="106" t="s">
        <v>541</v>
      </c>
      <c r="C4018" s="106">
        <v>6006.1</v>
      </c>
      <c r="D4018" s="203" t="s">
        <v>452</v>
      </c>
      <c r="E4018" s="203" t="s">
        <v>7170</v>
      </c>
      <c r="F4018" t="s">
        <v>453</v>
      </c>
      <c r="G4018" s="129"/>
      <c r="H4018" s="293">
        <v>8</v>
      </c>
      <c r="I4018" s="203">
        <v>165186</v>
      </c>
      <c r="J4018" s="293" t="s">
        <v>455</v>
      </c>
      <c r="K4018" s="203">
        <v>198223.2</v>
      </c>
      <c r="L4018" s="203" t="s">
        <v>459</v>
      </c>
      <c r="M4018" s="203" t="s">
        <v>7116</v>
      </c>
      <c r="N4018" t="s">
        <v>7117</v>
      </c>
    </row>
    <row r="4019" spans="1:14" x14ac:dyDescent="0.2">
      <c r="A4019" s="246">
        <v>44972</v>
      </c>
      <c r="B4019" s="106" t="s">
        <v>541</v>
      </c>
      <c r="C4019" s="106">
        <v>6497.1</v>
      </c>
      <c r="D4019" s="203" t="s">
        <v>452</v>
      </c>
      <c r="E4019" s="203" t="s">
        <v>7179</v>
      </c>
      <c r="F4019" t="s">
        <v>462</v>
      </c>
      <c r="G4019" s="129"/>
      <c r="H4019" s="293">
        <v>2</v>
      </c>
      <c r="I4019" s="203">
        <v>346210</v>
      </c>
      <c r="J4019" s="293" t="s">
        <v>455</v>
      </c>
      <c r="K4019" s="203">
        <v>415452</v>
      </c>
      <c r="L4019" s="203" t="s">
        <v>459</v>
      </c>
      <c r="M4019" s="203" t="s">
        <v>7116</v>
      </c>
      <c r="N4019" t="s">
        <v>7117</v>
      </c>
    </row>
    <row r="4020" spans="1:14" x14ac:dyDescent="0.2">
      <c r="A4020" s="246">
        <v>44964</v>
      </c>
      <c r="B4020" s="106" t="s">
        <v>541</v>
      </c>
      <c r="C4020" s="106">
        <v>6542.1</v>
      </c>
      <c r="D4020" s="203" t="s">
        <v>452</v>
      </c>
      <c r="E4020" s="203" t="s">
        <v>7179</v>
      </c>
      <c r="F4020" t="s">
        <v>462</v>
      </c>
      <c r="G4020" s="129"/>
      <c r="H4020" s="293">
        <v>2</v>
      </c>
      <c r="I4020" s="203">
        <v>346210</v>
      </c>
      <c r="J4020" s="293" t="s">
        <v>455</v>
      </c>
      <c r="K4020" s="203">
        <v>415452</v>
      </c>
      <c r="L4020" s="203" t="s">
        <v>459</v>
      </c>
      <c r="M4020" s="203" t="s">
        <v>7116</v>
      </c>
      <c r="N4020" t="s">
        <v>7117</v>
      </c>
    </row>
    <row r="4021" spans="1:14" x14ac:dyDescent="0.2">
      <c r="A4021" s="246">
        <v>44965</v>
      </c>
      <c r="B4021" s="106" t="s">
        <v>541</v>
      </c>
      <c r="C4021" s="106">
        <v>6542.1</v>
      </c>
      <c r="D4021" s="203" t="s">
        <v>452</v>
      </c>
      <c r="E4021" s="203" t="s">
        <v>7179</v>
      </c>
      <c r="F4021" t="s">
        <v>462</v>
      </c>
      <c r="G4021" s="129"/>
      <c r="H4021" s="293">
        <v>2</v>
      </c>
      <c r="I4021" s="203">
        <v>346210</v>
      </c>
      <c r="J4021" s="293" t="s">
        <v>455</v>
      </c>
      <c r="K4021" s="203">
        <v>415452</v>
      </c>
      <c r="L4021" s="203" t="s">
        <v>459</v>
      </c>
      <c r="M4021" s="203" t="s">
        <v>7116</v>
      </c>
      <c r="N4021" t="s">
        <v>7117</v>
      </c>
    </row>
    <row r="4022" spans="1:14" x14ac:dyDescent="0.2">
      <c r="A4022" s="246">
        <v>44958</v>
      </c>
      <c r="B4022" s="106" t="s">
        <v>541</v>
      </c>
      <c r="C4022" s="106">
        <v>6562.1</v>
      </c>
      <c r="D4022" s="203" t="s">
        <v>452</v>
      </c>
      <c r="E4022" s="203" t="s">
        <v>7179</v>
      </c>
      <c r="F4022" t="s">
        <v>462</v>
      </c>
      <c r="G4022" s="129"/>
      <c r="H4022" s="293">
        <v>2</v>
      </c>
      <c r="I4022" s="203">
        <v>346210</v>
      </c>
      <c r="J4022" s="293" t="s">
        <v>455</v>
      </c>
      <c r="K4022" s="203">
        <v>415452</v>
      </c>
      <c r="L4022" s="203" t="s">
        <v>459</v>
      </c>
      <c r="M4022" s="203" t="s">
        <v>7116</v>
      </c>
      <c r="N4022" t="s">
        <v>7117</v>
      </c>
    </row>
    <row r="4023" spans="1:14" x14ac:dyDescent="0.2">
      <c r="A4023" s="246">
        <v>44959</v>
      </c>
      <c r="B4023" s="106" t="s">
        <v>541</v>
      </c>
      <c r="C4023" s="106">
        <v>6562.1</v>
      </c>
      <c r="D4023" s="203" t="s">
        <v>452</v>
      </c>
      <c r="E4023" s="203" t="s">
        <v>7179</v>
      </c>
      <c r="F4023" t="s">
        <v>462</v>
      </c>
      <c r="G4023" s="129"/>
      <c r="H4023" s="293">
        <v>2</v>
      </c>
      <c r="I4023" s="203">
        <v>346210</v>
      </c>
      <c r="J4023" s="293" t="s">
        <v>455</v>
      </c>
      <c r="K4023" s="203">
        <v>415452</v>
      </c>
      <c r="L4023" s="203" t="s">
        <v>459</v>
      </c>
      <c r="M4023" s="203" t="s">
        <v>7116</v>
      </c>
      <c r="N4023" t="s">
        <v>7117</v>
      </c>
    </row>
    <row r="4024" spans="1:14" x14ac:dyDescent="0.2">
      <c r="A4024" s="246">
        <v>44960</v>
      </c>
      <c r="B4024" s="106" t="s">
        <v>541</v>
      </c>
      <c r="C4024" s="106">
        <v>6562.1</v>
      </c>
      <c r="D4024" s="203" t="s">
        <v>452</v>
      </c>
      <c r="E4024" s="203" t="s">
        <v>7179</v>
      </c>
      <c r="F4024" t="s">
        <v>462</v>
      </c>
      <c r="G4024" s="129"/>
      <c r="H4024" s="293">
        <v>2</v>
      </c>
      <c r="I4024" s="203">
        <v>346210</v>
      </c>
      <c r="J4024" s="293" t="s">
        <v>455</v>
      </c>
      <c r="K4024" s="203">
        <v>415452</v>
      </c>
      <c r="L4024" s="203" t="s">
        <v>459</v>
      </c>
      <c r="M4024" s="203" t="s">
        <v>7116</v>
      </c>
      <c r="N4024" t="s">
        <v>7117</v>
      </c>
    </row>
    <row r="4025" spans="1:14" x14ac:dyDescent="0.2">
      <c r="A4025" s="246">
        <v>44970</v>
      </c>
      <c r="B4025" s="106" t="s">
        <v>541</v>
      </c>
      <c r="C4025" s="106">
        <v>6412.11</v>
      </c>
      <c r="D4025" s="203" t="s">
        <v>452</v>
      </c>
      <c r="E4025" s="203" t="s">
        <v>7179</v>
      </c>
      <c r="F4025" t="s">
        <v>462</v>
      </c>
      <c r="G4025" s="129"/>
      <c r="H4025" s="293">
        <v>2</v>
      </c>
      <c r="I4025" s="203">
        <v>346210</v>
      </c>
      <c r="J4025" s="293" t="s">
        <v>455</v>
      </c>
      <c r="K4025" s="203">
        <v>415452</v>
      </c>
      <c r="L4025" s="203" t="s">
        <v>459</v>
      </c>
      <c r="M4025" s="203" t="s">
        <v>7116</v>
      </c>
      <c r="N4025" t="s">
        <v>7117</v>
      </c>
    </row>
    <row r="4026" spans="1:14" x14ac:dyDescent="0.2">
      <c r="A4026" s="246">
        <v>44971</v>
      </c>
      <c r="B4026" s="106" t="s">
        <v>541</v>
      </c>
      <c r="C4026" s="106">
        <v>6412.11</v>
      </c>
      <c r="D4026" s="203" t="s">
        <v>452</v>
      </c>
      <c r="E4026" s="203" t="s">
        <v>7179</v>
      </c>
      <c r="F4026" t="s">
        <v>462</v>
      </c>
      <c r="G4026" s="129"/>
      <c r="H4026" s="293">
        <v>2</v>
      </c>
      <c r="I4026" s="203">
        <v>346210</v>
      </c>
      <c r="J4026" s="293" t="s">
        <v>455</v>
      </c>
      <c r="K4026" s="203">
        <v>415452</v>
      </c>
      <c r="L4026" s="203" t="s">
        <v>459</v>
      </c>
      <c r="M4026" s="203" t="s">
        <v>7116</v>
      </c>
      <c r="N4026" t="s">
        <v>7117</v>
      </c>
    </row>
    <row r="4027" spans="1:14" x14ac:dyDescent="0.2">
      <c r="A4027" s="246">
        <v>44972</v>
      </c>
      <c r="B4027" s="106" t="s">
        <v>541</v>
      </c>
      <c r="C4027" s="106">
        <v>6412.11</v>
      </c>
      <c r="D4027" s="203" t="s">
        <v>452</v>
      </c>
      <c r="E4027" s="203" t="s">
        <v>7179</v>
      </c>
      <c r="F4027" t="s">
        <v>462</v>
      </c>
      <c r="G4027" s="129"/>
      <c r="H4027" s="293">
        <v>2</v>
      </c>
      <c r="I4027" s="203">
        <v>346210</v>
      </c>
      <c r="J4027" s="293" t="s">
        <v>455</v>
      </c>
      <c r="K4027" s="203">
        <v>415452</v>
      </c>
      <c r="L4027" s="203" t="s">
        <v>459</v>
      </c>
      <c r="M4027" s="203" t="s">
        <v>7116</v>
      </c>
      <c r="N4027" t="s">
        <v>7117</v>
      </c>
    </row>
    <row r="4028" spans="1:14" x14ac:dyDescent="0.2">
      <c r="A4028" s="246">
        <v>44963</v>
      </c>
      <c r="B4028" s="106" t="s">
        <v>541</v>
      </c>
      <c r="C4028" s="106">
        <v>6240.11</v>
      </c>
      <c r="D4028" s="203" t="s">
        <v>2065</v>
      </c>
      <c r="E4028" s="203" t="s">
        <v>7179</v>
      </c>
      <c r="F4028" t="s">
        <v>462</v>
      </c>
      <c r="G4028" s="129"/>
      <c r="H4028" s="293">
        <v>2</v>
      </c>
      <c r="I4028" s="203">
        <v>346210</v>
      </c>
      <c r="J4028" s="293" t="s">
        <v>455</v>
      </c>
      <c r="K4028" s="203">
        <v>415452</v>
      </c>
      <c r="L4028" s="203" t="s">
        <v>459</v>
      </c>
      <c r="M4028" s="203" t="s">
        <v>7116</v>
      </c>
      <c r="N4028" t="s">
        <v>7117</v>
      </c>
    </row>
    <row r="4029" spans="1:14" x14ac:dyDescent="0.2">
      <c r="A4029" s="246">
        <v>44964</v>
      </c>
      <c r="B4029" s="106" t="s">
        <v>541</v>
      </c>
      <c r="C4029" s="106">
        <v>6240.11</v>
      </c>
      <c r="D4029" s="203" t="s">
        <v>2065</v>
      </c>
      <c r="E4029" s="203" t="s">
        <v>7179</v>
      </c>
      <c r="F4029" t="s">
        <v>462</v>
      </c>
      <c r="G4029" s="129"/>
      <c r="H4029" s="293">
        <v>1</v>
      </c>
      <c r="I4029" s="203">
        <v>346210</v>
      </c>
      <c r="J4029" s="293" t="s">
        <v>455</v>
      </c>
      <c r="K4029" s="203">
        <v>415452</v>
      </c>
      <c r="L4029" s="203" t="s">
        <v>459</v>
      </c>
      <c r="M4029" s="203" t="s">
        <v>7116</v>
      </c>
      <c r="N4029" t="s">
        <v>7117</v>
      </c>
    </row>
    <row r="4030" spans="1:14" x14ac:dyDescent="0.2">
      <c r="A4030" s="246">
        <v>44965</v>
      </c>
      <c r="B4030" s="106" t="s">
        <v>541</v>
      </c>
      <c r="C4030" s="106">
        <v>6240.11</v>
      </c>
      <c r="D4030" s="203" t="s">
        <v>2065</v>
      </c>
      <c r="E4030" s="203" t="s">
        <v>7179</v>
      </c>
      <c r="F4030" t="s">
        <v>462</v>
      </c>
      <c r="G4030" s="129"/>
      <c r="H4030" s="293">
        <v>1</v>
      </c>
      <c r="I4030" s="203">
        <v>346210</v>
      </c>
      <c r="J4030" s="293" t="s">
        <v>455</v>
      </c>
      <c r="K4030" s="203">
        <v>415452</v>
      </c>
      <c r="L4030" s="203" t="s">
        <v>459</v>
      </c>
      <c r="M4030" s="203" t="s">
        <v>7116</v>
      </c>
      <c r="N4030" t="s">
        <v>7117</v>
      </c>
    </row>
    <row r="4031" spans="1:14" x14ac:dyDescent="0.2">
      <c r="A4031" s="246">
        <v>44966</v>
      </c>
      <c r="B4031" s="106" t="s">
        <v>541</v>
      </c>
      <c r="C4031" s="106">
        <v>6412.11</v>
      </c>
      <c r="D4031" s="203" t="s">
        <v>452</v>
      </c>
      <c r="E4031" s="203" t="s">
        <v>7179</v>
      </c>
      <c r="F4031" t="s">
        <v>462</v>
      </c>
      <c r="G4031" s="129"/>
      <c r="H4031" s="293">
        <v>2</v>
      </c>
      <c r="I4031" s="203">
        <v>346210</v>
      </c>
      <c r="J4031" s="293" t="s">
        <v>455</v>
      </c>
      <c r="K4031" s="203">
        <v>415452</v>
      </c>
      <c r="L4031" s="203" t="s">
        <v>459</v>
      </c>
      <c r="M4031" s="203" t="s">
        <v>7116</v>
      </c>
      <c r="N4031" t="s">
        <v>7117</v>
      </c>
    </row>
    <row r="4032" spans="1:14" x14ac:dyDescent="0.2">
      <c r="A4032" s="246">
        <v>44967</v>
      </c>
      <c r="B4032" s="106" t="s">
        <v>541</v>
      </c>
      <c r="C4032" s="106">
        <v>6412.11</v>
      </c>
      <c r="D4032" s="203" t="s">
        <v>452</v>
      </c>
      <c r="E4032" s="203" t="s">
        <v>7179</v>
      </c>
      <c r="F4032" t="s">
        <v>462</v>
      </c>
      <c r="G4032" s="129"/>
      <c r="H4032" s="293">
        <v>1</v>
      </c>
      <c r="I4032" s="203">
        <v>346210</v>
      </c>
      <c r="J4032" s="293" t="s">
        <v>455</v>
      </c>
      <c r="K4032" s="203">
        <v>415452</v>
      </c>
      <c r="L4032" s="203" t="s">
        <v>459</v>
      </c>
      <c r="M4032" s="203" t="s">
        <v>7116</v>
      </c>
      <c r="N4032" t="s">
        <v>7117</v>
      </c>
    </row>
    <row r="4033" spans="1:14" x14ac:dyDescent="0.2">
      <c r="A4033" s="246">
        <v>44963</v>
      </c>
      <c r="B4033" s="106" t="s">
        <v>541</v>
      </c>
      <c r="C4033" s="106">
        <v>18112.12</v>
      </c>
      <c r="D4033" s="203" t="s">
        <v>452</v>
      </c>
      <c r="E4033" s="203" t="s">
        <v>7179</v>
      </c>
      <c r="F4033" t="s">
        <v>462</v>
      </c>
      <c r="G4033" s="129"/>
      <c r="H4033" s="293">
        <v>2</v>
      </c>
      <c r="I4033" s="203">
        <v>346210</v>
      </c>
      <c r="J4033" s="293" t="s">
        <v>455</v>
      </c>
      <c r="K4033" s="203">
        <v>415452</v>
      </c>
      <c r="L4033" s="203" t="s">
        <v>459</v>
      </c>
      <c r="M4033" s="203" t="s">
        <v>7116</v>
      </c>
      <c r="N4033" t="s">
        <v>7117</v>
      </c>
    </row>
    <row r="4034" spans="1:14" x14ac:dyDescent="0.2">
      <c r="A4034" s="246">
        <v>44964</v>
      </c>
      <c r="B4034" s="106" t="s">
        <v>541</v>
      </c>
      <c r="C4034" s="106">
        <v>18112.12</v>
      </c>
      <c r="D4034" s="203" t="s">
        <v>452</v>
      </c>
      <c r="E4034" s="203" t="s">
        <v>7179</v>
      </c>
      <c r="F4034" t="s">
        <v>462</v>
      </c>
      <c r="G4034" s="129"/>
      <c r="H4034" s="293">
        <v>2</v>
      </c>
      <c r="I4034" s="203">
        <v>346210</v>
      </c>
      <c r="J4034" s="293" t="s">
        <v>455</v>
      </c>
      <c r="K4034" s="203">
        <v>415452</v>
      </c>
      <c r="L4034" s="203" t="s">
        <v>459</v>
      </c>
      <c r="M4034" s="203" t="s">
        <v>7116</v>
      </c>
      <c r="N4034" t="s">
        <v>7117</v>
      </c>
    </row>
    <row r="4035" spans="1:14" x14ac:dyDescent="0.2">
      <c r="A4035" s="246">
        <v>44965</v>
      </c>
      <c r="B4035" s="106" t="s">
        <v>541</v>
      </c>
      <c r="C4035" s="106">
        <v>18112.12</v>
      </c>
      <c r="D4035" s="203" t="s">
        <v>452</v>
      </c>
      <c r="E4035" s="203" t="s">
        <v>7179</v>
      </c>
      <c r="F4035" t="s">
        <v>462</v>
      </c>
      <c r="G4035" s="129"/>
      <c r="H4035" s="293">
        <v>2</v>
      </c>
      <c r="I4035" s="203">
        <v>346210</v>
      </c>
      <c r="J4035" s="293" t="s">
        <v>455</v>
      </c>
      <c r="K4035" s="203">
        <v>415452</v>
      </c>
      <c r="L4035" s="203" t="s">
        <v>459</v>
      </c>
      <c r="M4035" s="203" t="s">
        <v>7116</v>
      </c>
      <c r="N4035" t="s">
        <v>7117</v>
      </c>
    </row>
    <row r="4036" spans="1:14" x14ac:dyDescent="0.2">
      <c r="A4036" s="246">
        <v>44966</v>
      </c>
      <c r="B4036" s="106" t="s">
        <v>541</v>
      </c>
      <c r="C4036" s="106">
        <v>18112.12</v>
      </c>
      <c r="D4036" s="203" t="s">
        <v>452</v>
      </c>
      <c r="E4036" s="203" t="s">
        <v>7179</v>
      </c>
      <c r="F4036" t="s">
        <v>462</v>
      </c>
      <c r="G4036" s="129"/>
      <c r="H4036" s="293">
        <v>2</v>
      </c>
      <c r="I4036" s="203">
        <v>346210</v>
      </c>
      <c r="J4036" s="293" t="s">
        <v>455</v>
      </c>
      <c r="K4036" s="203">
        <v>415452</v>
      </c>
      <c r="L4036" s="203" t="s">
        <v>459</v>
      </c>
      <c r="M4036" s="203" t="s">
        <v>7116</v>
      </c>
      <c r="N4036" t="s">
        <v>7117</v>
      </c>
    </row>
    <row r="4037" spans="1:14" x14ac:dyDescent="0.2">
      <c r="A4037" s="246">
        <v>44967</v>
      </c>
      <c r="B4037" s="106" t="s">
        <v>541</v>
      </c>
      <c r="C4037" s="106">
        <v>18112.12</v>
      </c>
      <c r="D4037" s="203" t="s">
        <v>452</v>
      </c>
      <c r="E4037" s="203" t="s">
        <v>7179</v>
      </c>
      <c r="F4037" t="s">
        <v>462</v>
      </c>
      <c r="G4037" s="129"/>
      <c r="H4037" s="293">
        <v>2</v>
      </c>
      <c r="I4037" s="203">
        <v>346210</v>
      </c>
      <c r="J4037" s="293" t="s">
        <v>455</v>
      </c>
      <c r="K4037" s="203">
        <v>415452</v>
      </c>
      <c r="L4037" s="203" t="s">
        <v>459</v>
      </c>
      <c r="M4037" s="203" t="s">
        <v>7116</v>
      </c>
      <c r="N4037" t="s">
        <v>7117</v>
      </c>
    </row>
    <row r="4038" spans="1:14" x14ac:dyDescent="0.2">
      <c r="A4038" s="246">
        <v>44970</v>
      </c>
      <c r="B4038" s="106" t="s">
        <v>541</v>
      </c>
      <c r="C4038" s="106">
        <v>6542.1</v>
      </c>
      <c r="D4038" s="203" t="s">
        <v>452</v>
      </c>
      <c r="E4038" s="203" t="s">
        <v>7179</v>
      </c>
      <c r="F4038" t="s">
        <v>462</v>
      </c>
      <c r="G4038" s="129"/>
      <c r="H4038" s="293">
        <v>1</v>
      </c>
      <c r="I4038" s="203">
        <v>346210</v>
      </c>
      <c r="J4038" s="293" t="s">
        <v>455</v>
      </c>
      <c r="K4038" s="203">
        <v>415452</v>
      </c>
      <c r="L4038" s="203" t="s">
        <v>459</v>
      </c>
      <c r="M4038" s="203" t="s">
        <v>7116</v>
      </c>
      <c r="N4038" t="s">
        <v>7117</v>
      </c>
    </row>
    <row r="4039" spans="1:14" x14ac:dyDescent="0.2">
      <c r="A4039" s="246">
        <v>44971</v>
      </c>
      <c r="B4039" s="106" t="s">
        <v>541</v>
      </c>
      <c r="C4039" s="106">
        <v>6542.1</v>
      </c>
      <c r="D4039" s="203" t="s">
        <v>452</v>
      </c>
      <c r="E4039" s="203" t="s">
        <v>7179</v>
      </c>
      <c r="F4039" t="s">
        <v>462</v>
      </c>
      <c r="G4039" s="129"/>
      <c r="H4039" s="293">
        <v>1</v>
      </c>
      <c r="I4039" s="203">
        <v>346210</v>
      </c>
      <c r="J4039" s="293" t="s">
        <v>455</v>
      </c>
      <c r="K4039" s="203">
        <v>415452</v>
      </c>
      <c r="L4039" s="203" t="s">
        <v>459</v>
      </c>
      <c r="M4039" s="203" t="s">
        <v>7116</v>
      </c>
      <c r="N4039" t="s">
        <v>7117</v>
      </c>
    </row>
    <row r="4040" spans="1:14" x14ac:dyDescent="0.2">
      <c r="A4040" s="246">
        <v>44972</v>
      </c>
      <c r="B4040" s="106" t="s">
        <v>541</v>
      </c>
      <c r="C4040" s="106">
        <v>6542.1</v>
      </c>
      <c r="D4040" s="203" t="s">
        <v>452</v>
      </c>
      <c r="E4040" s="203" t="s">
        <v>7179</v>
      </c>
      <c r="F4040" t="s">
        <v>462</v>
      </c>
      <c r="G4040" s="129"/>
      <c r="H4040" s="293">
        <v>1</v>
      </c>
      <c r="I4040" s="203">
        <v>346210</v>
      </c>
      <c r="J4040" s="293" t="s">
        <v>455</v>
      </c>
      <c r="K4040" s="203">
        <v>415452</v>
      </c>
      <c r="L4040" s="203" t="s">
        <v>459</v>
      </c>
      <c r="M4040" s="203" t="s">
        <v>7116</v>
      </c>
      <c r="N4040" t="s">
        <v>7117</v>
      </c>
    </row>
    <row r="4041" spans="1:14" x14ac:dyDescent="0.2">
      <c r="A4041" s="246">
        <v>44971</v>
      </c>
      <c r="B4041" s="106" t="s">
        <v>541</v>
      </c>
      <c r="C4041" s="106">
        <v>6593.1</v>
      </c>
      <c r="D4041" s="203" t="s">
        <v>452</v>
      </c>
      <c r="E4041" s="203" t="s">
        <v>7160</v>
      </c>
      <c r="F4041" t="s">
        <v>7161</v>
      </c>
      <c r="G4041" s="129"/>
      <c r="H4041" s="293">
        <v>8</v>
      </c>
      <c r="I4041" s="203">
        <v>177941</v>
      </c>
      <c r="J4041" s="293" t="s">
        <v>455</v>
      </c>
      <c r="K4041" s="203">
        <v>213529.2</v>
      </c>
      <c r="L4041" s="203" t="s">
        <v>459</v>
      </c>
      <c r="M4041" s="203" t="s">
        <v>7116</v>
      </c>
      <c r="N4041" t="s">
        <v>7117</v>
      </c>
    </row>
    <row r="4042" spans="1:14" x14ac:dyDescent="0.2">
      <c r="A4042" s="246">
        <v>44972</v>
      </c>
      <c r="B4042" s="106" t="s">
        <v>541</v>
      </c>
      <c r="C4042" s="106">
        <v>6593.1</v>
      </c>
      <c r="D4042" s="203" t="s">
        <v>452</v>
      </c>
      <c r="E4042" s="203" t="s">
        <v>7160</v>
      </c>
      <c r="F4042" t="s">
        <v>7161</v>
      </c>
      <c r="G4042" s="129"/>
      <c r="H4042" s="293">
        <v>8</v>
      </c>
      <c r="I4042" s="203">
        <v>177941</v>
      </c>
      <c r="J4042" s="293" t="s">
        <v>455</v>
      </c>
      <c r="K4042" s="203">
        <v>213529.2</v>
      </c>
      <c r="L4042" s="203" t="s">
        <v>459</v>
      </c>
      <c r="M4042" s="203" t="s">
        <v>7116</v>
      </c>
      <c r="N4042" t="s">
        <v>7117</v>
      </c>
    </row>
    <row r="4043" spans="1:14" x14ac:dyDescent="0.2">
      <c r="A4043" s="246">
        <v>44958</v>
      </c>
      <c r="B4043" s="106" t="s">
        <v>541</v>
      </c>
      <c r="C4043" s="106">
        <v>6562.1</v>
      </c>
      <c r="D4043" s="203" t="s">
        <v>452</v>
      </c>
      <c r="E4043" s="203" t="s">
        <v>7171</v>
      </c>
      <c r="F4043" t="s">
        <v>7172</v>
      </c>
      <c r="G4043" s="129"/>
      <c r="H4043" s="293">
        <v>8</v>
      </c>
      <c r="I4043" s="203">
        <v>215153</v>
      </c>
      <c r="J4043" s="293" t="s">
        <v>455</v>
      </c>
      <c r="K4043" s="203">
        <v>258183.6</v>
      </c>
      <c r="L4043" s="203" t="s">
        <v>459</v>
      </c>
      <c r="M4043" s="203" t="s">
        <v>7116</v>
      </c>
      <c r="N4043" t="s">
        <v>7117</v>
      </c>
    </row>
    <row r="4044" spans="1:14" x14ac:dyDescent="0.2">
      <c r="A4044" s="246">
        <v>44958</v>
      </c>
      <c r="B4044" s="106" t="s">
        <v>541</v>
      </c>
      <c r="C4044" s="106">
        <v>6648.1</v>
      </c>
      <c r="D4044" s="203" t="s">
        <v>452</v>
      </c>
      <c r="E4044" s="203" t="s">
        <v>7160</v>
      </c>
      <c r="F4044" t="s">
        <v>7161</v>
      </c>
      <c r="G4044" s="129"/>
      <c r="H4044" s="293">
        <v>8</v>
      </c>
      <c r="I4044" s="203">
        <v>177941</v>
      </c>
      <c r="J4044" s="293" t="s">
        <v>455</v>
      </c>
      <c r="K4044" s="203">
        <v>213529.2</v>
      </c>
      <c r="L4044" s="203" t="s">
        <v>459</v>
      </c>
      <c r="M4044" s="203" t="s">
        <v>7116</v>
      </c>
      <c r="N4044" t="s">
        <v>7117</v>
      </c>
    </row>
    <row r="4045" spans="1:14" x14ac:dyDescent="0.2">
      <c r="A4045" s="246">
        <v>44959</v>
      </c>
      <c r="B4045" s="106" t="s">
        <v>541</v>
      </c>
      <c r="C4045" s="106">
        <v>6562.1</v>
      </c>
      <c r="D4045" s="203" t="s">
        <v>452</v>
      </c>
      <c r="E4045" s="203" t="s">
        <v>7171</v>
      </c>
      <c r="F4045" t="s">
        <v>7172</v>
      </c>
      <c r="G4045" s="129"/>
      <c r="H4045" s="293">
        <v>8</v>
      </c>
      <c r="I4045" s="203">
        <v>215153</v>
      </c>
      <c r="J4045" s="293" t="s">
        <v>455</v>
      </c>
      <c r="K4045" s="203">
        <v>258183.6</v>
      </c>
      <c r="L4045" s="203" t="s">
        <v>459</v>
      </c>
      <c r="M4045" s="203" t="s">
        <v>7116</v>
      </c>
      <c r="N4045" t="s">
        <v>7117</v>
      </c>
    </row>
    <row r="4046" spans="1:14" x14ac:dyDescent="0.2">
      <c r="A4046" s="246">
        <v>44959</v>
      </c>
      <c r="B4046" s="106" t="s">
        <v>541</v>
      </c>
      <c r="C4046" s="106">
        <v>6648.1</v>
      </c>
      <c r="D4046" s="203" t="s">
        <v>452</v>
      </c>
      <c r="E4046" s="203" t="s">
        <v>7160</v>
      </c>
      <c r="F4046" t="s">
        <v>7161</v>
      </c>
      <c r="G4046" s="129"/>
      <c r="H4046" s="293">
        <v>8</v>
      </c>
      <c r="I4046" s="203">
        <v>177941</v>
      </c>
      <c r="J4046" s="293" t="s">
        <v>455</v>
      </c>
      <c r="K4046" s="203">
        <v>213529.2</v>
      </c>
      <c r="L4046" s="203" t="s">
        <v>459</v>
      </c>
      <c r="M4046" s="203" t="s">
        <v>7116</v>
      </c>
      <c r="N4046" t="s">
        <v>7117</v>
      </c>
    </row>
    <row r="4047" spans="1:14" x14ac:dyDescent="0.2">
      <c r="A4047" s="246">
        <v>44960</v>
      </c>
      <c r="B4047" s="106" t="s">
        <v>541</v>
      </c>
      <c r="C4047" s="106">
        <v>6562.1</v>
      </c>
      <c r="D4047" s="203" t="s">
        <v>452</v>
      </c>
      <c r="E4047" s="203" t="s">
        <v>7171</v>
      </c>
      <c r="F4047" t="s">
        <v>7172</v>
      </c>
      <c r="G4047" s="129"/>
      <c r="H4047" s="293">
        <v>8</v>
      </c>
      <c r="I4047" s="203">
        <v>215153</v>
      </c>
      <c r="J4047" s="293" t="s">
        <v>455</v>
      </c>
      <c r="K4047" s="203">
        <v>258183.6</v>
      </c>
      <c r="L4047" s="203" t="s">
        <v>459</v>
      </c>
      <c r="M4047" s="203" t="s">
        <v>7116</v>
      </c>
      <c r="N4047" t="s">
        <v>7117</v>
      </c>
    </row>
    <row r="4048" spans="1:14" x14ac:dyDescent="0.2">
      <c r="A4048" s="246">
        <v>44960</v>
      </c>
      <c r="B4048" s="106" t="s">
        <v>541</v>
      </c>
      <c r="C4048" s="106">
        <v>6648.1</v>
      </c>
      <c r="D4048" s="203" t="s">
        <v>452</v>
      </c>
      <c r="E4048" s="203" t="s">
        <v>7160</v>
      </c>
      <c r="F4048" t="s">
        <v>7161</v>
      </c>
      <c r="G4048" s="129"/>
      <c r="H4048" s="293">
        <v>8</v>
      </c>
      <c r="I4048" s="203">
        <v>177941</v>
      </c>
      <c r="J4048" s="293" t="s">
        <v>455</v>
      </c>
      <c r="K4048" s="203">
        <v>213529.2</v>
      </c>
      <c r="L4048" s="203" t="s">
        <v>459</v>
      </c>
      <c r="M4048" s="203" t="s">
        <v>7116</v>
      </c>
      <c r="N4048" t="s">
        <v>7117</v>
      </c>
    </row>
    <row r="4049" spans="1:14" x14ac:dyDescent="0.2">
      <c r="A4049" s="246">
        <v>44963</v>
      </c>
      <c r="B4049" s="106" t="s">
        <v>541</v>
      </c>
      <c r="C4049" s="106">
        <v>6648.1</v>
      </c>
      <c r="D4049" s="203" t="s">
        <v>452</v>
      </c>
      <c r="E4049" s="203" t="s">
        <v>7160</v>
      </c>
      <c r="F4049" t="s">
        <v>7161</v>
      </c>
      <c r="G4049" s="129"/>
      <c r="H4049" s="293">
        <v>8</v>
      </c>
      <c r="I4049" s="203">
        <v>177941</v>
      </c>
      <c r="J4049" s="293" t="s">
        <v>455</v>
      </c>
      <c r="K4049" s="203">
        <v>213529.2</v>
      </c>
      <c r="L4049" s="203" t="s">
        <v>459</v>
      </c>
      <c r="M4049" s="203" t="s">
        <v>7116</v>
      </c>
      <c r="N4049" t="s">
        <v>7117</v>
      </c>
    </row>
    <row r="4050" spans="1:14" x14ac:dyDescent="0.2">
      <c r="A4050" s="246">
        <v>44964</v>
      </c>
      <c r="B4050" s="106" t="s">
        <v>541</v>
      </c>
      <c r="C4050" s="106">
        <v>6648.1</v>
      </c>
      <c r="D4050" s="203" t="s">
        <v>452</v>
      </c>
      <c r="E4050" s="203" t="s">
        <v>7160</v>
      </c>
      <c r="F4050" t="s">
        <v>7161</v>
      </c>
      <c r="G4050" s="129"/>
      <c r="H4050" s="293">
        <v>8</v>
      </c>
      <c r="I4050" s="203">
        <v>177941</v>
      </c>
      <c r="J4050" s="293" t="s">
        <v>455</v>
      </c>
      <c r="K4050" s="203">
        <v>213529.2</v>
      </c>
      <c r="L4050" s="203" t="s">
        <v>459</v>
      </c>
      <c r="M4050" s="203" t="s">
        <v>7116</v>
      </c>
      <c r="N4050" t="s">
        <v>7117</v>
      </c>
    </row>
    <row r="4051" spans="1:14" x14ac:dyDescent="0.2">
      <c r="A4051" s="246">
        <v>44965</v>
      </c>
      <c r="B4051" s="106" t="s">
        <v>541</v>
      </c>
      <c r="C4051" s="106">
        <v>6648.1</v>
      </c>
      <c r="D4051" s="203" t="s">
        <v>452</v>
      </c>
      <c r="E4051" s="203" t="s">
        <v>7160</v>
      </c>
      <c r="F4051" t="s">
        <v>7161</v>
      </c>
      <c r="G4051" s="129"/>
      <c r="H4051" s="293">
        <v>8</v>
      </c>
      <c r="I4051" s="203">
        <v>177941</v>
      </c>
      <c r="J4051" s="293" t="s">
        <v>455</v>
      </c>
      <c r="K4051" s="203">
        <v>213529.2</v>
      </c>
      <c r="L4051" s="203" t="s">
        <v>459</v>
      </c>
      <c r="M4051" s="203" t="s">
        <v>7116</v>
      </c>
      <c r="N4051" t="s">
        <v>7117</v>
      </c>
    </row>
    <row r="4052" spans="1:14" x14ac:dyDescent="0.2">
      <c r="A4052" s="246">
        <v>44970</v>
      </c>
      <c r="B4052" s="106" t="s">
        <v>541</v>
      </c>
      <c r="C4052" s="106">
        <v>6593.1</v>
      </c>
      <c r="D4052" s="203" t="s">
        <v>452</v>
      </c>
      <c r="E4052" s="203" t="s">
        <v>7171</v>
      </c>
      <c r="F4052" t="s">
        <v>7172</v>
      </c>
      <c r="G4052" s="129"/>
      <c r="H4052" s="293">
        <v>8</v>
      </c>
      <c r="I4052" s="203">
        <v>215153</v>
      </c>
      <c r="J4052" s="293" t="s">
        <v>455</v>
      </c>
      <c r="K4052" s="203">
        <v>258183.6</v>
      </c>
      <c r="L4052" s="203" t="s">
        <v>459</v>
      </c>
      <c r="M4052" s="203" t="s">
        <v>7116</v>
      </c>
      <c r="N4052" t="s">
        <v>7117</v>
      </c>
    </row>
    <row r="4053" spans="1:14" x14ac:dyDescent="0.2">
      <c r="A4053" s="246">
        <v>44966</v>
      </c>
      <c r="B4053" s="106" t="s">
        <v>541</v>
      </c>
      <c r="C4053" s="106">
        <v>6648.1</v>
      </c>
      <c r="D4053" s="203" t="s">
        <v>452</v>
      </c>
      <c r="E4053" s="203" t="s">
        <v>7160</v>
      </c>
      <c r="F4053" t="s">
        <v>7161</v>
      </c>
      <c r="G4053" s="129"/>
      <c r="H4053" s="293">
        <v>6</v>
      </c>
      <c r="I4053" s="203">
        <v>177941</v>
      </c>
      <c r="J4053" s="293" t="s">
        <v>455</v>
      </c>
      <c r="K4053" s="203">
        <v>213529.2</v>
      </c>
      <c r="L4053" s="203" t="s">
        <v>459</v>
      </c>
      <c r="M4053" s="203" t="s">
        <v>7116</v>
      </c>
      <c r="N4053" t="s">
        <v>7117</v>
      </c>
    </row>
    <row r="4054" spans="1:14" x14ac:dyDescent="0.2">
      <c r="A4054" s="246">
        <v>44971</v>
      </c>
      <c r="B4054" s="106" t="s">
        <v>541</v>
      </c>
      <c r="C4054" s="106">
        <v>6593.1</v>
      </c>
      <c r="D4054" s="203" t="s">
        <v>452</v>
      </c>
      <c r="E4054" s="203" t="s">
        <v>7171</v>
      </c>
      <c r="F4054" t="s">
        <v>7172</v>
      </c>
      <c r="G4054" s="129"/>
      <c r="H4054" s="293">
        <v>8</v>
      </c>
      <c r="I4054" s="203">
        <v>215153</v>
      </c>
      <c r="J4054" s="293" t="s">
        <v>455</v>
      </c>
      <c r="K4054" s="203">
        <v>258183.6</v>
      </c>
      <c r="L4054" s="203" t="s">
        <v>459</v>
      </c>
      <c r="M4054" s="203" t="s">
        <v>7116</v>
      </c>
      <c r="N4054" t="s">
        <v>7117</v>
      </c>
    </row>
    <row r="4055" spans="1:14" x14ac:dyDescent="0.2">
      <c r="A4055" s="246">
        <v>44967</v>
      </c>
      <c r="B4055" s="106" t="s">
        <v>541</v>
      </c>
      <c r="C4055" s="106">
        <v>6648.1</v>
      </c>
      <c r="D4055" s="203" t="s">
        <v>452</v>
      </c>
      <c r="E4055" s="203" t="s">
        <v>7160</v>
      </c>
      <c r="F4055" t="s">
        <v>7161</v>
      </c>
      <c r="G4055" s="129"/>
      <c r="H4055" s="293">
        <v>8</v>
      </c>
      <c r="I4055" s="203">
        <v>177941</v>
      </c>
      <c r="J4055" s="293" t="s">
        <v>455</v>
      </c>
      <c r="K4055" s="203">
        <v>213529.2</v>
      </c>
      <c r="L4055" s="203" t="s">
        <v>459</v>
      </c>
      <c r="M4055" s="203" t="s">
        <v>7116</v>
      </c>
      <c r="N4055" t="s">
        <v>7117</v>
      </c>
    </row>
    <row r="4056" spans="1:14" x14ac:dyDescent="0.2">
      <c r="A4056" s="246">
        <v>44972</v>
      </c>
      <c r="B4056" s="106" t="s">
        <v>541</v>
      </c>
      <c r="C4056" s="106">
        <v>6593.1</v>
      </c>
      <c r="D4056" s="203" t="s">
        <v>452</v>
      </c>
      <c r="E4056" s="203" t="s">
        <v>7171</v>
      </c>
      <c r="F4056" t="s">
        <v>7172</v>
      </c>
      <c r="G4056" s="129"/>
      <c r="H4056" s="293">
        <v>8</v>
      </c>
      <c r="I4056" s="203">
        <v>215153</v>
      </c>
      <c r="J4056" s="293" t="s">
        <v>455</v>
      </c>
      <c r="K4056" s="203">
        <v>258183.6</v>
      </c>
      <c r="L4056" s="203" t="s">
        <v>459</v>
      </c>
      <c r="M4056" s="203" t="s">
        <v>7116</v>
      </c>
      <c r="N4056" t="s">
        <v>7117</v>
      </c>
    </row>
    <row r="4057" spans="1:14" x14ac:dyDescent="0.2">
      <c r="A4057" s="246">
        <v>44970</v>
      </c>
      <c r="B4057" s="106" t="s">
        <v>541</v>
      </c>
      <c r="C4057" s="106">
        <v>6648.1</v>
      </c>
      <c r="D4057" s="203" t="s">
        <v>452</v>
      </c>
      <c r="E4057" s="203" t="s">
        <v>7160</v>
      </c>
      <c r="F4057" t="s">
        <v>7161</v>
      </c>
      <c r="G4057" s="129"/>
      <c r="H4057" s="293">
        <v>8</v>
      </c>
      <c r="I4057" s="203">
        <v>177941</v>
      </c>
      <c r="J4057" s="293" t="s">
        <v>455</v>
      </c>
      <c r="K4057" s="203">
        <v>213529.2</v>
      </c>
      <c r="L4057" s="203" t="s">
        <v>459</v>
      </c>
      <c r="M4057" s="203" t="s">
        <v>7116</v>
      </c>
      <c r="N4057" t="s">
        <v>7117</v>
      </c>
    </row>
    <row r="4058" spans="1:14" x14ac:dyDescent="0.2">
      <c r="A4058" s="246">
        <v>44963</v>
      </c>
      <c r="B4058" s="106" t="s">
        <v>541</v>
      </c>
      <c r="C4058" s="106">
        <v>6620.1</v>
      </c>
      <c r="D4058" s="203" t="s">
        <v>452</v>
      </c>
      <c r="E4058" s="203" t="s">
        <v>7171</v>
      </c>
      <c r="F4058" t="s">
        <v>7172</v>
      </c>
      <c r="G4058" s="129"/>
      <c r="H4058" s="293">
        <v>8</v>
      </c>
      <c r="I4058" s="203">
        <v>215153</v>
      </c>
      <c r="J4058" s="293" t="s">
        <v>455</v>
      </c>
      <c r="K4058" s="203">
        <v>258183.6</v>
      </c>
      <c r="L4058" s="203" t="s">
        <v>459</v>
      </c>
      <c r="M4058" s="203" t="s">
        <v>7116</v>
      </c>
      <c r="N4058" t="s">
        <v>7117</v>
      </c>
    </row>
    <row r="4059" spans="1:14" x14ac:dyDescent="0.2">
      <c r="A4059" s="246">
        <v>44964</v>
      </c>
      <c r="B4059" s="106" t="s">
        <v>541</v>
      </c>
      <c r="C4059" s="106">
        <v>6620.1</v>
      </c>
      <c r="D4059" s="203" t="s">
        <v>452</v>
      </c>
      <c r="E4059" s="203" t="s">
        <v>7171</v>
      </c>
      <c r="F4059" t="s">
        <v>7172</v>
      </c>
      <c r="G4059" s="129"/>
      <c r="H4059" s="293">
        <v>4</v>
      </c>
      <c r="I4059" s="203">
        <v>215153</v>
      </c>
      <c r="J4059" s="293" t="s">
        <v>455</v>
      </c>
      <c r="K4059" s="203">
        <v>258183.6</v>
      </c>
      <c r="L4059" s="203" t="s">
        <v>459</v>
      </c>
      <c r="M4059" s="203" t="s">
        <v>7116</v>
      </c>
      <c r="N4059" t="s">
        <v>7117</v>
      </c>
    </row>
    <row r="4060" spans="1:14" x14ac:dyDescent="0.2">
      <c r="A4060" s="246">
        <v>44964</v>
      </c>
      <c r="B4060" s="106" t="s">
        <v>541</v>
      </c>
      <c r="C4060" s="106">
        <v>6593.1</v>
      </c>
      <c r="D4060" s="203" t="s">
        <v>452</v>
      </c>
      <c r="E4060" s="203" t="s">
        <v>7171</v>
      </c>
      <c r="F4060" t="s">
        <v>7172</v>
      </c>
      <c r="G4060" s="129"/>
      <c r="H4060" s="293">
        <v>4</v>
      </c>
      <c r="I4060" s="203">
        <v>215153</v>
      </c>
      <c r="J4060" s="293" t="s">
        <v>455</v>
      </c>
      <c r="K4060" s="203">
        <v>258183.6</v>
      </c>
      <c r="L4060" s="203" t="s">
        <v>459</v>
      </c>
      <c r="M4060" s="203" t="s">
        <v>7116</v>
      </c>
      <c r="N4060" t="s">
        <v>7117</v>
      </c>
    </row>
    <row r="4061" spans="1:14" x14ac:dyDescent="0.2">
      <c r="A4061" s="246">
        <v>44965</v>
      </c>
      <c r="B4061" s="106" t="s">
        <v>541</v>
      </c>
      <c r="C4061" s="106">
        <v>6593.1</v>
      </c>
      <c r="D4061" s="203" t="s">
        <v>452</v>
      </c>
      <c r="E4061" s="203" t="s">
        <v>7171</v>
      </c>
      <c r="F4061" t="s">
        <v>7172</v>
      </c>
      <c r="G4061" s="129"/>
      <c r="H4061" s="293">
        <v>8</v>
      </c>
      <c r="I4061" s="203">
        <v>215153</v>
      </c>
      <c r="J4061" s="293" t="s">
        <v>455</v>
      </c>
      <c r="K4061" s="203">
        <v>258183.6</v>
      </c>
      <c r="L4061" s="203" t="s">
        <v>459</v>
      </c>
      <c r="M4061" s="203" t="s">
        <v>7116</v>
      </c>
      <c r="N4061" t="s">
        <v>7117</v>
      </c>
    </row>
    <row r="4062" spans="1:14" x14ac:dyDescent="0.2">
      <c r="A4062" s="246">
        <v>44967</v>
      </c>
      <c r="B4062" s="106" t="s">
        <v>541</v>
      </c>
      <c r="C4062" s="106">
        <v>6593.1</v>
      </c>
      <c r="D4062" s="203" t="s">
        <v>452</v>
      </c>
      <c r="E4062" s="203" t="s">
        <v>7171</v>
      </c>
      <c r="F4062" t="s">
        <v>7172</v>
      </c>
      <c r="G4062" s="129"/>
      <c r="H4062" s="293">
        <v>8</v>
      </c>
      <c r="I4062" s="203">
        <v>215153</v>
      </c>
      <c r="J4062" s="293" t="s">
        <v>455</v>
      </c>
      <c r="K4062" s="203">
        <v>258183.6</v>
      </c>
      <c r="L4062" s="203" t="s">
        <v>459</v>
      </c>
      <c r="M4062" s="203" t="s">
        <v>7116</v>
      </c>
      <c r="N4062" t="s">
        <v>7117</v>
      </c>
    </row>
    <row r="4063" spans="1:14" x14ac:dyDescent="0.2">
      <c r="A4063" s="246">
        <v>44973</v>
      </c>
      <c r="B4063" s="106" t="s">
        <v>541</v>
      </c>
      <c r="C4063" s="106">
        <v>6412.11</v>
      </c>
      <c r="D4063" s="203" t="s">
        <v>452</v>
      </c>
      <c r="E4063" s="203" t="s">
        <v>7168</v>
      </c>
      <c r="F4063" t="s">
        <v>7169</v>
      </c>
      <c r="G4063" s="129"/>
      <c r="H4063" s="293">
        <v>6</v>
      </c>
      <c r="I4063" s="203">
        <v>203245</v>
      </c>
      <c r="J4063" s="293" t="s">
        <v>455</v>
      </c>
      <c r="K4063" s="203">
        <v>243894</v>
      </c>
      <c r="L4063" s="203" t="s">
        <v>459</v>
      </c>
      <c r="M4063" s="203" t="s">
        <v>7116</v>
      </c>
      <c r="N4063" t="s">
        <v>7117</v>
      </c>
    </row>
    <row r="4064" spans="1:14" x14ac:dyDescent="0.2">
      <c r="A4064" s="246">
        <v>44974</v>
      </c>
      <c r="B4064" s="106" t="s">
        <v>541</v>
      </c>
      <c r="C4064" s="106">
        <v>6412.11</v>
      </c>
      <c r="D4064" s="203" t="s">
        <v>452</v>
      </c>
      <c r="E4064" s="203" t="s">
        <v>7168</v>
      </c>
      <c r="F4064" t="s">
        <v>7169</v>
      </c>
      <c r="G4064" s="129"/>
      <c r="H4064" s="293">
        <v>7</v>
      </c>
      <c r="I4064" s="203">
        <v>203245</v>
      </c>
      <c r="J4064" s="293" t="s">
        <v>455</v>
      </c>
      <c r="K4064" s="203">
        <v>243894</v>
      </c>
      <c r="L4064" s="203" t="s">
        <v>459</v>
      </c>
      <c r="M4064" s="203" t="s">
        <v>7116</v>
      </c>
      <c r="N4064" t="s">
        <v>7117</v>
      </c>
    </row>
    <row r="4065" spans="1:14" x14ac:dyDescent="0.2">
      <c r="A4065" s="246">
        <v>44978</v>
      </c>
      <c r="B4065" s="106" t="s">
        <v>541</v>
      </c>
      <c r="C4065" s="106">
        <v>6412.11</v>
      </c>
      <c r="D4065" s="203" t="s">
        <v>452</v>
      </c>
      <c r="E4065" s="203" t="s">
        <v>7168</v>
      </c>
      <c r="F4065" t="s">
        <v>7169</v>
      </c>
      <c r="G4065" s="129"/>
      <c r="H4065" s="293">
        <v>8</v>
      </c>
      <c r="I4065" s="203">
        <v>203245</v>
      </c>
      <c r="J4065" s="293" t="s">
        <v>455</v>
      </c>
      <c r="K4065" s="203">
        <v>243894</v>
      </c>
      <c r="L4065" s="203" t="s">
        <v>459</v>
      </c>
      <c r="M4065" s="203" t="s">
        <v>7116</v>
      </c>
      <c r="N4065" t="s">
        <v>7117</v>
      </c>
    </row>
    <row r="4066" spans="1:14" x14ac:dyDescent="0.2">
      <c r="A4066" s="246">
        <v>44984</v>
      </c>
      <c r="B4066" s="106" t="s">
        <v>541</v>
      </c>
      <c r="C4066" s="106">
        <v>6542.1</v>
      </c>
      <c r="D4066" s="203" t="s">
        <v>452</v>
      </c>
      <c r="E4066" s="203" t="s">
        <v>7168</v>
      </c>
      <c r="F4066" t="s">
        <v>7169</v>
      </c>
      <c r="G4066" s="129"/>
      <c r="H4066" s="293">
        <v>8</v>
      </c>
      <c r="I4066" s="203">
        <v>203245</v>
      </c>
      <c r="J4066" s="293" t="s">
        <v>455</v>
      </c>
      <c r="K4066" s="203">
        <v>243894</v>
      </c>
      <c r="L4066" s="203" t="s">
        <v>459</v>
      </c>
      <c r="M4066" s="203" t="s">
        <v>7116</v>
      </c>
      <c r="N4066" t="s">
        <v>7117</v>
      </c>
    </row>
    <row r="4067" spans="1:14" x14ac:dyDescent="0.2">
      <c r="A4067" s="246">
        <v>44985</v>
      </c>
      <c r="B4067" s="106" t="s">
        <v>541</v>
      </c>
      <c r="C4067" s="106">
        <v>6542.1</v>
      </c>
      <c r="D4067" s="203" t="s">
        <v>452</v>
      </c>
      <c r="E4067" s="203" t="s">
        <v>7168</v>
      </c>
      <c r="F4067" t="s">
        <v>7169</v>
      </c>
      <c r="G4067" s="129"/>
      <c r="H4067" s="293">
        <v>7</v>
      </c>
      <c r="I4067" s="203">
        <v>203245</v>
      </c>
      <c r="J4067" s="293" t="s">
        <v>455</v>
      </c>
      <c r="K4067" s="203">
        <v>243894</v>
      </c>
      <c r="L4067" s="203" t="s">
        <v>459</v>
      </c>
      <c r="M4067" s="203" t="s">
        <v>7116</v>
      </c>
      <c r="N4067" t="s">
        <v>7117</v>
      </c>
    </row>
    <row r="4068" spans="1:14" x14ac:dyDescent="0.2">
      <c r="A4068" s="246">
        <v>44979</v>
      </c>
      <c r="B4068" s="106" t="s">
        <v>541</v>
      </c>
      <c r="C4068" s="106">
        <v>6062.11</v>
      </c>
      <c r="D4068" s="203" t="s">
        <v>2065</v>
      </c>
      <c r="E4068" s="203" t="s">
        <v>7168</v>
      </c>
      <c r="F4068" t="s">
        <v>7169</v>
      </c>
      <c r="G4068" s="129"/>
      <c r="H4068" s="293">
        <v>8</v>
      </c>
      <c r="I4068" s="203">
        <v>203245</v>
      </c>
      <c r="J4068" s="293" t="s">
        <v>455</v>
      </c>
      <c r="K4068" s="203">
        <v>243894</v>
      </c>
      <c r="L4068" s="203" t="s">
        <v>459</v>
      </c>
      <c r="M4068" s="203" t="s">
        <v>7116</v>
      </c>
      <c r="N4068" t="s">
        <v>7117</v>
      </c>
    </row>
    <row r="4069" spans="1:14" x14ac:dyDescent="0.2">
      <c r="A4069" s="246">
        <v>44980</v>
      </c>
      <c r="B4069" s="106" t="s">
        <v>541</v>
      </c>
      <c r="C4069" s="106">
        <v>6542.1</v>
      </c>
      <c r="D4069" s="203" t="s">
        <v>452</v>
      </c>
      <c r="E4069" s="203" t="s">
        <v>7168</v>
      </c>
      <c r="F4069" t="s">
        <v>7169</v>
      </c>
      <c r="G4069" s="129"/>
      <c r="H4069" s="293">
        <v>8</v>
      </c>
      <c r="I4069" s="203">
        <v>203245</v>
      </c>
      <c r="J4069" s="293" t="s">
        <v>455</v>
      </c>
      <c r="K4069" s="203">
        <v>243894</v>
      </c>
      <c r="L4069" s="203" t="s">
        <v>459</v>
      </c>
      <c r="M4069" s="203" t="s">
        <v>7116</v>
      </c>
      <c r="N4069" t="s">
        <v>7117</v>
      </c>
    </row>
    <row r="4070" spans="1:14" x14ac:dyDescent="0.2">
      <c r="A4070" s="246">
        <v>44981</v>
      </c>
      <c r="B4070" s="106" t="s">
        <v>541</v>
      </c>
      <c r="C4070" s="106">
        <v>6542.1</v>
      </c>
      <c r="D4070" s="203" t="s">
        <v>452</v>
      </c>
      <c r="E4070" s="203" t="s">
        <v>7168</v>
      </c>
      <c r="F4070" t="s">
        <v>7169</v>
      </c>
      <c r="G4070" s="129"/>
      <c r="H4070" s="293">
        <v>8</v>
      </c>
      <c r="I4070" s="203">
        <v>203245</v>
      </c>
      <c r="J4070" s="293" t="s">
        <v>455</v>
      </c>
      <c r="K4070" s="203">
        <v>243894</v>
      </c>
      <c r="L4070" s="203" t="s">
        <v>459</v>
      </c>
      <c r="M4070" s="203" t="s">
        <v>7116</v>
      </c>
      <c r="N4070" t="s">
        <v>7117</v>
      </c>
    </row>
    <row r="4071" spans="1:14" x14ac:dyDescent="0.2">
      <c r="A4071" s="246">
        <v>44998</v>
      </c>
      <c r="B4071" s="106" t="s">
        <v>541</v>
      </c>
      <c r="C4071" s="106">
        <v>6646.1</v>
      </c>
      <c r="D4071" s="203" t="s">
        <v>452</v>
      </c>
      <c r="E4071" s="203" t="s">
        <v>7160</v>
      </c>
      <c r="F4071" t="s">
        <v>7161</v>
      </c>
      <c r="G4071" s="129"/>
      <c r="H4071" s="293">
        <v>7</v>
      </c>
      <c r="I4071" s="203">
        <v>177941</v>
      </c>
      <c r="J4071" s="293" t="s">
        <v>455</v>
      </c>
      <c r="K4071" s="203">
        <v>213529.2</v>
      </c>
      <c r="L4071" s="203" t="s">
        <v>459</v>
      </c>
      <c r="M4071" s="203" t="s">
        <v>7116</v>
      </c>
      <c r="N4071" t="s">
        <v>7117</v>
      </c>
    </row>
    <row r="4072" spans="1:14" x14ac:dyDescent="0.2">
      <c r="A4072" s="246">
        <v>44988</v>
      </c>
      <c r="B4072" s="106" t="s">
        <v>541</v>
      </c>
      <c r="C4072" s="106">
        <v>6011.1</v>
      </c>
      <c r="D4072" s="203" t="s">
        <v>452</v>
      </c>
      <c r="E4072" s="203" t="s">
        <v>7179</v>
      </c>
      <c r="F4072" t="s">
        <v>462</v>
      </c>
      <c r="G4072" s="129"/>
      <c r="H4072" s="293">
        <v>2</v>
      </c>
      <c r="I4072" s="203">
        <v>346210</v>
      </c>
      <c r="J4072" s="293" t="s">
        <v>455</v>
      </c>
      <c r="K4072" s="203">
        <v>415452</v>
      </c>
      <c r="L4072" s="203" t="s">
        <v>459</v>
      </c>
      <c r="M4072" s="203" t="s">
        <v>7116</v>
      </c>
      <c r="N4072" t="s">
        <v>7117</v>
      </c>
    </row>
    <row r="4073" spans="1:14" x14ac:dyDescent="0.2">
      <c r="A4073" s="246">
        <v>44991</v>
      </c>
      <c r="B4073" s="106" t="s">
        <v>541</v>
      </c>
      <c r="C4073" s="106">
        <v>6006.1</v>
      </c>
      <c r="D4073" s="203" t="s">
        <v>452</v>
      </c>
      <c r="E4073" s="203" t="s">
        <v>7170</v>
      </c>
      <c r="F4073" t="s">
        <v>453</v>
      </c>
      <c r="G4073" s="129"/>
      <c r="H4073" s="293">
        <v>8</v>
      </c>
      <c r="I4073" s="203">
        <v>165186</v>
      </c>
      <c r="J4073" s="293" t="s">
        <v>455</v>
      </c>
      <c r="K4073" s="203">
        <v>198223.2</v>
      </c>
      <c r="L4073" s="203" t="s">
        <v>459</v>
      </c>
      <c r="M4073" s="203" t="s">
        <v>7116</v>
      </c>
      <c r="N4073" t="s">
        <v>7117</v>
      </c>
    </row>
    <row r="4074" spans="1:14" x14ac:dyDescent="0.2">
      <c r="A4074" s="246">
        <v>44998</v>
      </c>
      <c r="B4074" s="106" t="s">
        <v>541</v>
      </c>
      <c r="C4074" s="106">
        <v>6542.1</v>
      </c>
      <c r="D4074" s="203" t="s">
        <v>452</v>
      </c>
      <c r="E4074" s="203" t="s">
        <v>7171</v>
      </c>
      <c r="F4074" t="s">
        <v>7172</v>
      </c>
      <c r="G4074" s="129"/>
      <c r="H4074" s="293">
        <v>8</v>
      </c>
      <c r="I4074" s="203">
        <v>215153</v>
      </c>
      <c r="J4074" s="293" t="s">
        <v>455</v>
      </c>
      <c r="K4074" s="203">
        <v>258183.6</v>
      </c>
      <c r="L4074" s="203" t="s">
        <v>459</v>
      </c>
      <c r="M4074" s="203" t="s">
        <v>7116</v>
      </c>
      <c r="N4074" t="s">
        <v>7117</v>
      </c>
    </row>
    <row r="4075" spans="1:14" x14ac:dyDescent="0.2">
      <c r="A4075" s="246">
        <v>44999</v>
      </c>
      <c r="B4075" s="106" t="s">
        <v>541</v>
      </c>
      <c r="C4075" s="106">
        <v>6646.1</v>
      </c>
      <c r="D4075" s="203" t="s">
        <v>452</v>
      </c>
      <c r="E4075" s="203" t="s">
        <v>7160</v>
      </c>
      <c r="F4075" t="s">
        <v>7161</v>
      </c>
      <c r="G4075" s="129"/>
      <c r="H4075" s="293">
        <v>8</v>
      </c>
      <c r="I4075" s="203">
        <v>177941</v>
      </c>
      <c r="J4075" s="293" t="s">
        <v>455</v>
      </c>
      <c r="K4075" s="203">
        <v>213529.2</v>
      </c>
      <c r="L4075" s="203" t="s">
        <v>459</v>
      </c>
      <c r="M4075" s="203" t="s">
        <v>7116</v>
      </c>
      <c r="N4075" t="s">
        <v>7117</v>
      </c>
    </row>
    <row r="4076" spans="1:14" x14ac:dyDescent="0.2">
      <c r="A4076" s="246">
        <v>44999</v>
      </c>
      <c r="B4076" s="106" t="s">
        <v>541</v>
      </c>
      <c r="C4076" s="106">
        <v>6542.1</v>
      </c>
      <c r="D4076" s="203" t="s">
        <v>452</v>
      </c>
      <c r="E4076" s="203" t="s">
        <v>7171</v>
      </c>
      <c r="F4076" t="s">
        <v>7172</v>
      </c>
      <c r="G4076" s="129"/>
      <c r="H4076" s="293">
        <v>6</v>
      </c>
      <c r="I4076" s="203">
        <v>215153</v>
      </c>
      <c r="J4076" s="293" t="s">
        <v>455</v>
      </c>
      <c r="K4076" s="203">
        <v>258183.6</v>
      </c>
      <c r="L4076" s="203" t="s">
        <v>459</v>
      </c>
      <c r="M4076" s="203" t="s">
        <v>7116</v>
      </c>
      <c r="N4076" t="s">
        <v>7117</v>
      </c>
    </row>
    <row r="4077" spans="1:14" x14ac:dyDescent="0.2">
      <c r="A4077" s="246">
        <v>44986</v>
      </c>
      <c r="B4077" s="106" t="s">
        <v>541</v>
      </c>
      <c r="C4077" s="106">
        <v>6011.1</v>
      </c>
      <c r="D4077" s="203" t="s">
        <v>452</v>
      </c>
      <c r="E4077" s="203" t="s">
        <v>7173</v>
      </c>
      <c r="F4077" t="s">
        <v>7174</v>
      </c>
      <c r="G4077" s="129"/>
      <c r="H4077" s="293">
        <v>8</v>
      </c>
      <c r="I4077" s="203">
        <v>204879</v>
      </c>
      <c r="J4077" s="293" t="s">
        <v>455</v>
      </c>
      <c r="K4077" s="203">
        <v>245854.8</v>
      </c>
      <c r="L4077" s="203" t="s">
        <v>459</v>
      </c>
      <c r="M4077" s="203" t="s">
        <v>7116</v>
      </c>
      <c r="N4077" t="s">
        <v>7117</v>
      </c>
    </row>
    <row r="4078" spans="1:14" x14ac:dyDescent="0.2">
      <c r="A4078" s="246">
        <v>44992</v>
      </c>
      <c r="B4078" s="106" t="s">
        <v>541</v>
      </c>
      <c r="C4078" s="106">
        <v>6006.1</v>
      </c>
      <c r="D4078" s="203" t="s">
        <v>452</v>
      </c>
      <c r="E4078" s="203" t="s">
        <v>7170</v>
      </c>
      <c r="F4078" t="s">
        <v>453</v>
      </c>
      <c r="G4078" s="129"/>
      <c r="H4078" s="293">
        <v>8</v>
      </c>
      <c r="I4078" s="203">
        <v>165186</v>
      </c>
      <c r="J4078" s="293" t="s">
        <v>455</v>
      </c>
      <c r="K4078" s="203">
        <v>198223.2</v>
      </c>
      <c r="L4078" s="203" t="s">
        <v>459</v>
      </c>
      <c r="M4078" s="203" t="s">
        <v>7116</v>
      </c>
      <c r="N4078" t="s">
        <v>7117</v>
      </c>
    </row>
    <row r="4079" spans="1:14" x14ac:dyDescent="0.2">
      <c r="A4079" s="246">
        <v>44998</v>
      </c>
      <c r="B4079" s="106" t="s">
        <v>541</v>
      </c>
      <c r="C4079" s="106">
        <v>80422.16</v>
      </c>
      <c r="D4079" s="203" t="s">
        <v>452</v>
      </c>
      <c r="E4079" s="203" t="s">
        <v>7157</v>
      </c>
      <c r="F4079" t="s">
        <v>7158</v>
      </c>
      <c r="G4079" s="129"/>
      <c r="H4079" s="293">
        <v>8</v>
      </c>
      <c r="I4079" s="203">
        <v>122781</v>
      </c>
      <c r="J4079" s="293" t="s">
        <v>455</v>
      </c>
      <c r="K4079" s="203">
        <v>147337.20000000001</v>
      </c>
      <c r="L4079" s="203" t="s">
        <v>459</v>
      </c>
      <c r="M4079" s="203" t="s">
        <v>7116</v>
      </c>
      <c r="N4079" t="s">
        <v>7117</v>
      </c>
    </row>
    <row r="4080" spans="1:14" x14ac:dyDescent="0.2">
      <c r="A4080" s="246">
        <v>45000</v>
      </c>
      <c r="B4080" s="106" t="s">
        <v>541</v>
      </c>
      <c r="C4080" s="106">
        <v>6646.1</v>
      </c>
      <c r="D4080" s="203" t="s">
        <v>452</v>
      </c>
      <c r="E4080" s="203" t="s">
        <v>7160</v>
      </c>
      <c r="F4080" t="s">
        <v>7161</v>
      </c>
      <c r="G4080" s="129"/>
      <c r="H4080" s="293">
        <v>8</v>
      </c>
      <c r="I4080" s="203">
        <v>177941</v>
      </c>
      <c r="J4080" s="293" t="s">
        <v>455</v>
      </c>
      <c r="K4080" s="203">
        <v>213529.2</v>
      </c>
      <c r="L4080" s="203" t="s">
        <v>459</v>
      </c>
      <c r="M4080" s="203" t="s">
        <v>7116</v>
      </c>
      <c r="N4080" t="s">
        <v>7117</v>
      </c>
    </row>
    <row r="4081" spans="1:14" x14ac:dyDescent="0.2">
      <c r="A4081" s="246">
        <v>45000</v>
      </c>
      <c r="B4081" s="106" t="s">
        <v>541</v>
      </c>
      <c r="C4081" s="106">
        <v>6542.1</v>
      </c>
      <c r="D4081" s="203" t="s">
        <v>452</v>
      </c>
      <c r="E4081" s="203" t="s">
        <v>7171</v>
      </c>
      <c r="F4081" t="s">
        <v>7172</v>
      </c>
      <c r="G4081" s="129"/>
      <c r="H4081" s="293">
        <v>3</v>
      </c>
      <c r="I4081" s="203">
        <v>215153</v>
      </c>
      <c r="J4081" s="293" t="s">
        <v>455</v>
      </c>
      <c r="K4081" s="203">
        <v>258183.6</v>
      </c>
      <c r="L4081" s="203" t="s">
        <v>459</v>
      </c>
      <c r="M4081" s="203" t="s">
        <v>7116</v>
      </c>
      <c r="N4081" t="s">
        <v>7117</v>
      </c>
    </row>
    <row r="4082" spans="1:14" x14ac:dyDescent="0.2">
      <c r="A4082" s="246">
        <v>44987</v>
      </c>
      <c r="B4082" s="106" t="s">
        <v>541</v>
      </c>
      <c r="C4082" s="106">
        <v>6011.1</v>
      </c>
      <c r="D4082" s="203" t="s">
        <v>452</v>
      </c>
      <c r="E4082" s="203" t="s">
        <v>7173</v>
      </c>
      <c r="F4082" t="s">
        <v>7174</v>
      </c>
      <c r="G4082" s="129"/>
      <c r="H4082" s="293">
        <v>8</v>
      </c>
      <c r="I4082" s="203">
        <v>204879</v>
      </c>
      <c r="J4082" s="293" t="s">
        <v>455</v>
      </c>
      <c r="K4082" s="203">
        <v>245854.8</v>
      </c>
      <c r="L4082" s="203" t="s">
        <v>459</v>
      </c>
      <c r="M4082" s="203" t="s">
        <v>7116</v>
      </c>
      <c r="N4082" t="s">
        <v>7117</v>
      </c>
    </row>
    <row r="4083" spans="1:14" x14ac:dyDescent="0.2">
      <c r="A4083" s="246">
        <v>44999</v>
      </c>
      <c r="B4083" s="106" t="s">
        <v>541</v>
      </c>
      <c r="C4083" s="106">
        <v>80422.16</v>
      </c>
      <c r="D4083" s="203" t="s">
        <v>452</v>
      </c>
      <c r="E4083" s="203" t="s">
        <v>7157</v>
      </c>
      <c r="F4083" t="s">
        <v>7158</v>
      </c>
      <c r="G4083" s="129"/>
      <c r="H4083" s="293">
        <v>8</v>
      </c>
      <c r="I4083" s="203">
        <v>122781</v>
      </c>
      <c r="J4083" s="293" t="s">
        <v>455</v>
      </c>
      <c r="K4083" s="203">
        <v>147337.20000000001</v>
      </c>
      <c r="L4083" s="203" t="s">
        <v>459</v>
      </c>
      <c r="M4083" s="203" t="s">
        <v>7116</v>
      </c>
      <c r="N4083" t="s">
        <v>7117</v>
      </c>
    </row>
    <row r="4084" spans="1:14" x14ac:dyDescent="0.2">
      <c r="A4084" s="246">
        <v>44993</v>
      </c>
      <c r="B4084" s="106" t="s">
        <v>541</v>
      </c>
      <c r="C4084" s="106">
        <v>6006.1</v>
      </c>
      <c r="D4084" s="203" t="s">
        <v>452</v>
      </c>
      <c r="E4084" s="203" t="s">
        <v>7170</v>
      </c>
      <c r="F4084" t="s">
        <v>453</v>
      </c>
      <c r="G4084" s="129"/>
      <c r="H4084" s="293">
        <v>4</v>
      </c>
      <c r="I4084" s="203">
        <v>165186</v>
      </c>
      <c r="J4084" s="293" t="s">
        <v>455</v>
      </c>
      <c r="K4084" s="203">
        <v>198223.2</v>
      </c>
      <c r="L4084" s="203" t="s">
        <v>459</v>
      </c>
      <c r="M4084" s="203" t="s">
        <v>7116</v>
      </c>
      <c r="N4084" t="s">
        <v>7117</v>
      </c>
    </row>
    <row r="4085" spans="1:14" x14ac:dyDescent="0.2">
      <c r="A4085" s="246">
        <v>44986</v>
      </c>
      <c r="B4085" s="106" t="s">
        <v>541</v>
      </c>
      <c r="C4085" s="106">
        <v>6646.1</v>
      </c>
      <c r="D4085" s="203" t="s">
        <v>452</v>
      </c>
      <c r="E4085" s="203" t="s">
        <v>7160</v>
      </c>
      <c r="F4085" t="s">
        <v>7161</v>
      </c>
      <c r="G4085" s="129"/>
      <c r="H4085" s="293">
        <v>8</v>
      </c>
      <c r="I4085" s="203">
        <v>177941</v>
      </c>
      <c r="J4085" s="293" t="s">
        <v>455</v>
      </c>
      <c r="K4085" s="203">
        <v>213529.2</v>
      </c>
      <c r="L4085" s="203" t="s">
        <v>459</v>
      </c>
      <c r="M4085" s="203" t="s">
        <v>7116</v>
      </c>
      <c r="N4085" t="s">
        <v>7117</v>
      </c>
    </row>
    <row r="4086" spans="1:14" x14ac:dyDescent="0.2">
      <c r="A4086" s="246">
        <v>44988</v>
      </c>
      <c r="B4086" s="106" t="s">
        <v>541</v>
      </c>
      <c r="C4086" s="106">
        <v>6011.1</v>
      </c>
      <c r="D4086" s="203" t="s">
        <v>452</v>
      </c>
      <c r="E4086" s="203" t="s">
        <v>7173</v>
      </c>
      <c r="F4086" t="s">
        <v>7174</v>
      </c>
      <c r="G4086" s="129"/>
      <c r="H4086" s="293">
        <v>8</v>
      </c>
      <c r="I4086" s="203">
        <v>204879</v>
      </c>
      <c r="J4086" s="293" t="s">
        <v>455</v>
      </c>
      <c r="K4086" s="203">
        <v>245854.8</v>
      </c>
      <c r="L4086" s="203" t="s">
        <v>459</v>
      </c>
      <c r="M4086" s="203" t="s">
        <v>7116</v>
      </c>
      <c r="N4086" t="s">
        <v>7117</v>
      </c>
    </row>
    <row r="4087" spans="1:14" x14ac:dyDescent="0.2">
      <c r="A4087" s="246">
        <v>45000</v>
      </c>
      <c r="B4087" s="106" t="s">
        <v>541</v>
      </c>
      <c r="C4087" s="106">
        <v>80422.16</v>
      </c>
      <c r="D4087" s="203" t="s">
        <v>452</v>
      </c>
      <c r="E4087" s="203" t="s">
        <v>7157</v>
      </c>
      <c r="F4087" t="s">
        <v>7158</v>
      </c>
      <c r="G4087" s="129"/>
      <c r="H4087" s="293">
        <v>8</v>
      </c>
      <c r="I4087" s="203">
        <v>122781</v>
      </c>
      <c r="J4087" s="293" t="s">
        <v>455</v>
      </c>
      <c r="K4087" s="203">
        <v>147337.20000000001</v>
      </c>
      <c r="L4087" s="203" t="s">
        <v>459</v>
      </c>
      <c r="M4087" s="203" t="s">
        <v>7116</v>
      </c>
      <c r="N4087" t="s">
        <v>7117</v>
      </c>
    </row>
    <row r="4088" spans="1:14" x14ac:dyDescent="0.2">
      <c r="A4088" s="246">
        <v>44998</v>
      </c>
      <c r="B4088" s="106" t="s">
        <v>541</v>
      </c>
      <c r="C4088" s="106">
        <v>6006.1</v>
      </c>
      <c r="D4088" s="203" t="s">
        <v>452</v>
      </c>
      <c r="E4088" s="203" t="s">
        <v>7170</v>
      </c>
      <c r="F4088" t="s">
        <v>453</v>
      </c>
      <c r="G4088" s="129"/>
      <c r="H4088" s="293">
        <v>8</v>
      </c>
      <c r="I4088" s="203">
        <v>165186</v>
      </c>
      <c r="J4088" s="293" t="s">
        <v>455</v>
      </c>
      <c r="K4088" s="203">
        <v>198223.2</v>
      </c>
      <c r="L4088" s="203" t="s">
        <v>459</v>
      </c>
      <c r="M4088" s="203" t="s">
        <v>7116</v>
      </c>
      <c r="N4088" t="s">
        <v>7117</v>
      </c>
    </row>
    <row r="4089" spans="1:14" x14ac:dyDescent="0.2">
      <c r="A4089" s="246">
        <v>44986</v>
      </c>
      <c r="B4089" s="106" t="s">
        <v>541</v>
      </c>
      <c r="C4089" s="106">
        <v>6349.1</v>
      </c>
      <c r="D4089" s="203" t="s">
        <v>452</v>
      </c>
      <c r="E4089" s="203" t="s">
        <v>7179</v>
      </c>
      <c r="F4089" t="s">
        <v>462</v>
      </c>
      <c r="G4089" s="129"/>
      <c r="H4089" s="293">
        <v>6</v>
      </c>
      <c r="I4089" s="203">
        <v>346210</v>
      </c>
      <c r="J4089" s="293" t="s">
        <v>455</v>
      </c>
      <c r="K4089" s="203">
        <v>415452</v>
      </c>
      <c r="L4089" s="203" t="s">
        <v>459</v>
      </c>
      <c r="M4089" s="203" t="s">
        <v>7116</v>
      </c>
      <c r="N4089" t="s">
        <v>7117</v>
      </c>
    </row>
    <row r="4090" spans="1:14" x14ac:dyDescent="0.2">
      <c r="A4090" s="246">
        <v>44991</v>
      </c>
      <c r="B4090" s="106" t="s">
        <v>541</v>
      </c>
      <c r="C4090" s="106">
        <v>6593.1</v>
      </c>
      <c r="D4090" s="203" t="s">
        <v>452</v>
      </c>
      <c r="E4090" s="203" t="s">
        <v>7171</v>
      </c>
      <c r="F4090" t="s">
        <v>7172</v>
      </c>
      <c r="G4090" s="129"/>
      <c r="H4090" s="293">
        <v>8</v>
      </c>
      <c r="I4090" s="203">
        <v>215153</v>
      </c>
      <c r="J4090" s="293" t="s">
        <v>455</v>
      </c>
      <c r="K4090" s="203">
        <v>258183.6</v>
      </c>
      <c r="L4090" s="203" t="s">
        <v>459</v>
      </c>
      <c r="M4090" s="203" t="s">
        <v>7116</v>
      </c>
      <c r="N4090" t="s">
        <v>7117</v>
      </c>
    </row>
    <row r="4091" spans="1:14" x14ac:dyDescent="0.2">
      <c r="A4091" s="246">
        <v>44993</v>
      </c>
      <c r="B4091" s="106" t="s">
        <v>541</v>
      </c>
      <c r="C4091" s="106">
        <v>80422.16</v>
      </c>
      <c r="D4091" s="203" t="s">
        <v>452</v>
      </c>
      <c r="E4091" s="203" t="s">
        <v>7157</v>
      </c>
      <c r="F4091" t="s">
        <v>7158</v>
      </c>
      <c r="G4091" s="129"/>
      <c r="H4091" s="293">
        <v>6</v>
      </c>
      <c r="I4091" s="203">
        <v>122781</v>
      </c>
      <c r="J4091" s="293" t="s">
        <v>455</v>
      </c>
      <c r="K4091" s="203">
        <v>147337.20000000001</v>
      </c>
      <c r="L4091" s="203" t="s">
        <v>459</v>
      </c>
      <c r="M4091" s="203" t="s">
        <v>7116</v>
      </c>
      <c r="N4091" t="s">
        <v>7117</v>
      </c>
    </row>
    <row r="4092" spans="1:14" x14ac:dyDescent="0.2">
      <c r="A4092" s="246">
        <v>44993</v>
      </c>
      <c r="B4092" s="106" t="s">
        <v>541</v>
      </c>
      <c r="C4092" s="106">
        <v>6412.1</v>
      </c>
      <c r="D4092" s="203" t="s">
        <v>452</v>
      </c>
      <c r="E4092" s="203" t="s">
        <v>7173</v>
      </c>
      <c r="F4092" t="s">
        <v>7174</v>
      </c>
      <c r="G4092" s="129"/>
      <c r="H4092" s="293">
        <v>4</v>
      </c>
      <c r="I4092" s="203">
        <v>204879</v>
      </c>
      <c r="J4092" s="293" t="s">
        <v>455</v>
      </c>
      <c r="K4092" s="203">
        <v>245854.8</v>
      </c>
      <c r="L4092" s="203" t="s">
        <v>459</v>
      </c>
      <c r="M4092" s="203" t="s">
        <v>7116</v>
      </c>
      <c r="N4092" t="s">
        <v>7117</v>
      </c>
    </row>
    <row r="4093" spans="1:14" x14ac:dyDescent="0.2">
      <c r="A4093" s="246">
        <v>44987</v>
      </c>
      <c r="B4093" s="106" t="s">
        <v>541</v>
      </c>
      <c r="C4093" s="106">
        <v>6646.1</v>
      </c>
      <c r="D4093" s="203" t="s">
        <v>452</v>
      </c>
      <c r="E4093" s="203" t="s">
        <v>7160</v>
      </c>
      <c r="F4093" t="s">
        <v>7161</v>
      </c>
      <c r="G4093" s="129"/>
      <c r="H4093" s="293">
        <v>8</v>
      </c>
      <c r="I4093" s="203">
        <v>177941</v>
      </c>
      <c r="J4093" s="293" t="s">
        <v>455</v>
      </c>
      <c r="K4093" s="203">
        <v>213529.2</v>
      </c>
      <c r="L4093" s="203" t="s">
        <v>459</v>
      </c>
      <c r="M4093" s="203" t="s">
        <v>7116</v>
      </c>
      <c r="N4093" t="s">
        <v>7117</v>
      </c>
    </row>
    <row r="4094" spans="1:14" x14ac:dyDescent="0.2">
      <c r="A4094" s="246">
        <v>44987</v>
      </c>
      <c r="B4094" s="106" t="s">
        <v>541</v>
      </c>
      <c r="C4094" s="106">
        <v>6349.1</v>
      </c>
      <c r="D4094" s="203" t="s">
        <v>452</v>
      </c>
      <c r="E4094" s="203" t="s">
        <v>7179</v>
      </c>
      <c r="F4094" t="s">
        <v>462</v>
      </c>
      <c r="G4094" s="129"/>
      <c r="H4094" s="293">
        <v>2</v>
      </c>
      <c r="I4094" s="203">
        <v>346210</v>
      </c>
      <c r="J4094" s="293" t="s">
        <v>455</v>
      </c>
      <c r="K4094" s="203">
        <v>415452</v>
      </c>
      <c r="L4094" s="203" t="s">
        <v>459</v>
      </c>
      <c r="M4094" s="203" t="s">
        <v>7116</v>
      </c>
      <c r="N4094" t="s">
        <v>7117</v>
      </c>
    </row>
    <row r="4095" spans="1:14" x14ac:dyDescent="0.2">
      <c r="A4095" s="246">
        <v>44994</v>
      </c>
      <c r="B4095" s="106" t="s">
        <v>541</v>
      </c>
      <c r="C4095" s="106">
        <v>80422.16</v>
      </c>
      <c r="D4095" s="203" t="s">
        <v>452</v>
      </c>
      <c r="E4095" s="203" t="s">
        <v>7157</v>
      </c>
      <c r="F4095" t="s">
        <v>7158</v>
      </c>
      <c r="G4095" s="129"/>
      <c r="H4095" s="293">
        <v>8</v>
      </c>
      <c r="I4095" s="203">
        <v>122781</v>
      </c>
      <c r="J4095" s="293" t="s">
        <v>455</v>
      </c>
      <c r="K4095" s="203">
        <v>147337.20000000001</v>
      </c>
      <c r="L4095" s="203" t="s">
        <v>459</v>
      </c>
      <c r="M4095" s="203" t="s">
        <v>7116</v>
      </c>
      <c r="N4095" t="s">
        <v>7117</v>
      </c>
    </row>
    <row r="4096" spans="1:14" x14ac:dyDescent="0.2">
      <c r="A4096" s="246">
        <v>44999</v>
      </c>
      <c r="B4096" s="106" t="s">
        <v>541</v>
      </c>
      <c r="C4096" s="106">
        <v>6006.1</v>
      </c>
      <c r="D4096" s="203" t="s">
        <v>452</v>
      </c>
      <c r="E4096" s="203" t="s">
        <v>7170</v>
      </c>
      <c r="F4096" t="s">
        <v>453</v>
      </c>
      <c r="G4096" s="129"/>
      <c r="H4096" s="293">
        <v>8</v>
      </c>
      <c r="I4096" s="203">
        <v>165186</v>
      </c>
      <c r="J4096" s="293" t="s">
        <v>455</v>
      </c>
      <c r="K4096" s="203">
        <v>198223.2</v>
      </c>
      <c r="L4096" s="203" t="s">
        <v>459</v>
      </c>
      <c r="M4096" s="203" t="s">
        <v>7116</v>
      </c>
      <c r="N4096" t="s">
        <v>7117</v>
      </c>
    </row>
    <row r="4097" spans="1:14" x14ac:dyDescent="0.2">
      <c r="A4097" s="246">
        <v>44994</v>
      </c>
      <c r="B4097" s="106" t="s">
        <v>541</v>
      </c>
      <c r="C4097" s="106">
        <v>6542.1</v>
      </c>
      <c r="D4097" s="203" t="s">
        <v>452</v>
      </c>
      <c r="E4097" s="203" t="s">
        <v>7179</v>
      </c>
      <c r="F4097" t="s">
        <v>462</v>
      </c>
      <c r="G4097" s="129"/>
      <c r="H4097" s="293">
        <v>1</v>
      </c>
      <c r="I4097" s="203">
        <v>346210</v>
      </c>
      <c r="J4097" s="293" t="s">
        <v>455</v>
      </c>
      <c r="K4097" s="203">
        <v>415452</v>
      </c>
      <c r="L4097" s="203" t="s">
        <v>459</v>
      </c>
      <c r="M4097" s="203" t="s">
        <v>7116</v>
      </c>
      <c r="N4097" t="s">
        <v>7117</v>
      </c>
    </row>
    <row r="4098" spans="1:14" x14ac:dyDescent="0.2">
      <c r="A4098" s="246">
        <v>44988</v>
      </c>
      <c r="B4098" s="106" t="s">
        <v>541</v>
      </c>
      <c r="C4098" s="106">
        <v>6349.1</v>
      </c>
      <c r="D4098" s="203" t="s">
        <v>452</v>
      </c>
      <c r="E4098" s="203" t="s">
        <v>7179</v>
      </c>
      <c r="F4098" t="s">
        <v>462</v>
      </c>
      <c r="G4098" s="129"/>
      <c r="H4098" s="293">
        <v>4</v>
      </c>
      <c r="I4098" s="203">
        <v>346210</v>
      </c>
      <c r="J4098" s="293" t="s">
        <v>455</v>
      </c>
      <c r="K4098" s="203">
        <v>415452</v>
      </c>
      <c r="L4098" s="203" t="s">
        <v>459</v>
      </c>
      <c r="M4098" s="203" t="s">
        <v>7116</v>
      </c>
      <c r="N4098" t="s">
        <v>7117</v>
      </c>
    </row>
    <row r="4099" spans="1:14" x14ac:dyDescent="0.2">
      <c r="A4099" s="246">
        <v>44994</v>
      </c>
      <c r="B4099" s="106" t="s">
        <v>541</v>
      </c>
      <c r="C4099" s="106">
        <v>6412.1</v>
      </c>
      <c r="D4099" s="203" t="s">
        <v>452</v>
      </c>
      <c r="E4099" s="203" t="s">
        <v>7173</v>
      </c>
      <c r="F4099" t="s">
        <v>7174</v>
      </c>
      <c r="G4099" s="129"/>
      <c r="H4099" s="293">
        <v>8</v>
      </c>
      <c r="I4099" s="203">
        <v>204879</v>
      </c>
      <c r="J4099" s="293" t="s">
        <v>455</v>
      </c>
      <c r="K4099" s="203">
        <v>245854.8</v>
      </c>
      <c r="L4099" s="203" t="s">
        <v>459</v>
      </c>
      <c r="M4099" s="203" t="s">
        <v>7116</v>
      </c>
      <c r="N4099" t="s">
        <v>7117</v>
      </c>
    </row>
    <row r="4100" spans="1:14" x14ac:dyDescent="0.2">
      <c r="A4100" s="246">
        <v>44988</v>
      </c>
      <c r="B4100" s="106" t="s">
        <v>541</v>
      </c>
      <c r="C4100" s="106">
        <v>6646.1</v>
      </c>
      <c r="D4100" s="203" t="s">
        <v>452</v>
      </c>
      <c r="E4100" s="203" t="s">
        <v>7160</v>
      </c>
      <c r="F4100" t="s">
        <v>7161</v>
      </c>
      <c r="G4100" s="129"/>
      <c r="H4100" s="293">
        <v>8</v>
      </c>
      <c r="I4100" s="203">
        <v>177941</v>
      </c>
      <c r="J4100" s="293" t="s">
        <v>455</v>
      </c>
      <c r="K4100" s="203">
        <v>213529.2</v>
      </c>
      <c r="L4100" s="203" t="s">
        <v>459</v>
      </c>
      <c r="M4100" s="203" t="s">
        <v>7116</v>
      </c>
      <c r="N4100" t="s">
        <v>7117</v>
      </c>
    </row>
    <row r="4101" spans="1:14" x14ac:dyDescent="0.2">
      <c r="A4101" s="246">
        <v>44992</v>
      </c>
      <c r="B4101" s="106" t="s">
        <v>541</v>
      </c>
      <c r="C4101" s="106">
        <v>6593.1</v>
      </c>
      <c r="D4101" s="203" t="s">
        <v>452</v>
      </c>
      <c r="E4101" s="203" t="s">
        <v>7171</v>
      </c>
      <c r="F4101" t="s">
        <v>7172</v>
      </c>
      <c r="G4101" s="129"/>
      <c r="H4101" s="293">
        <v>8</v>
      </c>
      <c r="I4101" s="203">
        <v>215153</v>
      </c>
      <c r="J4101" s="293" t="s">
        <v>455</v>
      </c>
      <c r="K4101" s="203">
        <v>258183.6</v>
      </c>
      <c r="L4101" s="203" t="s">
        <v>459</v>
      </c>
      <c r="M4101" s="203" t="s">
        <v>7116</v>
      </c>
      <c r="N4101" t="s">
        <v>7117</v>
      </c>
    </row>
    <row r="4102" spans="1:14" x14ac:dyDescent="0.2">
      <c r="A4102" s="246">
        <v>44995</v>
      </c>
      <c r="B4102" s="106" t="s">
        <v>541</v>
      </c>
      <c r="C4102" s="106">
        <v>80422.16</v>
      </c>
      <c r="D4102" s="203" t="s">
        <v>452</v>
      </c>
      <c r="E4102" s="203" t="s">
        <v>7157</v>
      </c>
      <c r="F4102" t="s">
        <v>7158</v>
      </c>
      <c r="G4102" s="129"/>
      <c r="H4102" s="293">
        <v>8</v>
      </c>
      <c r="I4102" s="203">
        <v>122781</v>
      </c>
      <c r="J4102" s="293" t="s">
        <v>455</v>
      </c>
      <c r="K4102" s="203">
        <v>147337.20000000001</v>
      </c>
      <c r="L4102" s="203" t="s">
        <v>459</v>
      </c>
      <c r="M4102" s="203" t="s">
        <v>7116</v>
      </c>
      <c r="N4102" t="s">
        <v>7117</v>
      </c>
    </row>
    <row r="4103" spans="1:14" x14ac:dyDescent="0.2">
      <c r="A4103" s="246">
        <v>44991</v>
      </c>
      <c r="B4103" s="106" t="s">
        <v>541</v>
      </c>
      <c r="C4103" s="106">
        <v>6349.1</v>
      </c>
      <c r="D4103" s="203" t="s">
        <v>452</v>
      </c>
      <c r="E4103" s="203" t="s">
        <v>7179</v>
      </c>
      <c r="F4103" t="s">
        <v>462</v>
      </c>
      <c r="G4103" s="129"/>
      <c r="H4103" s="293">
        <v>7</v>
      </c>
      <c r="I4103" s="203">
        <v>346210</v>
      </c>
      <c r="J4103" s="293" t="s">
        <v>455</v>
      </c>
      <c r="K4103" s="203">
        <v>415452</v>
      </c>
      <c r="L4103" s="203" t="s">
        <v>459</v>
      </c>
      <c r="M4103" s="203" t="s">
        <v>7116</v>
      </c>
      <c r="N4103" t="s">
        <v>7117</v>
      </c>
    </row>
    <row r="4104" spans="1:14" x14ac:dyDescent="0.2">
      <c r="A4104" s="246">
        <v>45000</v>
      </c>
      <c r="B4104" s="106" t="s">
        <v>541</v>
      </c>
      <c r="C4104" s="106">
        <v>6006.1</v>
      </c>
      <c r="D4104" s="203" t="s">
        <v>452</v>
      </c>
      <c r="E4104" s="203" t="s">
        <v>7170</v>
      </c>
      <c r="F4104" t="s">
        <v>453</v>
      </c>
      <c r="G4104" s="129"/>
      <c r="H4104" s="293">
        <v>8</v>
      </c>
      <c r="I4104" s="203">
        <v>165186</v>
      </c>
      <c r="J4104" s="293" t="s">
        <v>455</v>
      </c>
      <c r="K4104" s="203">
        <v>198223.2</v>
      </c>
      <c r="L4104" s="203" t="s">
        <v>459</v>
      </c>
      <c r="M4104" s="203" t="s">
        <v>7116</v>
      </c>
      <c r="N4104" t="s">
        <v>7117</v>
      </c>
    </row>
    <row r="4105" spans="1:14" x14ac:dyDescent="0.2">
      <c r="A4105" s="246">
        <v>44992</v>
      </c>
      <c r="B4105" s="106" t="s">
        <v>541</v>
      </c>
      <c r="C4105" s="106">
        <v>6349.1</v>
      </c>
      <c r="D4105" s="203" t="s">
        <v>452</v>
      </c>
      <c r="E4105" s="203" t="s">
        <v>7179</v>
      </c>
      <c r="F4105" t="s">
        <v>462</v>
      </c>
      <c r="G4105" s="129"/>
      <c r="H4105" s="293">
        <v>7</v>
      </c>
      <c r="I4105" s="203">
        <v>346210</v>
      </c>
      <c r="J4105" s="293" t="s">
        <v>455</v>
      </c>
      <c r="K4105" s="203">
        <v>415452</v>
      </c>
      <c r="L4105" s="203" t="s">
        <v>459</v>
      </c>
      <c r="M4105" s="203" t="s">
        <v>7116</v>
      </c>
      <c r="N4105" t="s">
        <v>7117</v>
      </c>
    </row>
    <row r="4106" spans="1:14" x14ac:dyDescent="0.2">
      <c r="A4106" s="246">
        <v>44991</v>
      </c>
      <c r="B4106" s="106" t="s">
        <v>541</v>
      </c>
      <c r="C4106" s="106">
        <v>6646.1</v>
      </c>
      <c r="D4106" s="203" t="s">
        <v>452</v>
      </c>
      <c r="E4106" s="203" t="s">
        <v>7160</v>
      </c>
      <c r="F4106" t="s">
        <v>7161</v>
      </c>
      <c r="G4106" s="129"/>
      <c r="H4106" s="293">
        <v>8</v>
      </c>
      <c r="I4106" s="203">
        <v>177941</v>
      </c>
      <c r="J4106" s="293" t="s">
        <v>455</v>
      </c>
      <c r="K4106" s="203">
        <v>213529.2</v>
      </c>
      <c r="L4106" s="203" t="s">
        <v>459</v>
      </c>
      <c r="M4106" s="203" t="s">
        <v>7116</v>
      </c>
      <c r="N4106" t="s">
        <v>7117</v>
      </c>
    </row>
    <row r="4107" spans="1:14" x14ac:dyDescent="0.2">
      <c r="A4107" s="246">
        <v>44993</v>
      </c>
      <c r="B4107" s="106" t="s">
        <v>541</v>
      </c>
      <c r="C4107" s="106">
        <v>6593.1</v>
      </c>
      <c r="D4107" s="203" t="s">
        <v>452</v>
      </c>
      <c r="E4107" s="203" t="s">
        <v>7171</v>
      </c>
      <c r="F4107" t="s">
        <v>7172</v>
      </c>
      <c r="G4107" s="129"/>
      <c r="H4107" s="293">
        <v>6</v>
      </c>
      <c r="I4107" s="203">
        <v>215153</v>
      </c>
      <c r="J4107" s="293" t="s">
        <v>455</v>
      </c>
      <c r="K4107" s="203">
        <v>258183.6</v>
      </c>
      <c r="L4107" s="203" t="s">
        <v>459</v>
      </c>
      <c r="M4107" s="203" t="s">
        <v>7116</v>
      </c>
      <c r="N4107" t="s">
        <v>7117</v>
      </c>
    </row>
    <row r="4108" spans="1:14" x14ac:dyDescent="0.2">
      <c r="A4108" s="246">
        <v>44991</v>
      </c>
      <c r="B4108" s="106" t="s">
        <v>541</v>
      </c>
      <c r="C4108" s="106">
        <v>6630.1</v>
      </c>
      <c r="D4108" s="203" t="s">
        <v>452</v>
      </c>
      <c r="E4108" s="203" t="s">
        <v>7157</v>
      </c>
      <c r="F4108" t="s">
        <v>7158</v>
      </c>
      <c r="G4108" s="129"/>
      <c r="H4108" s="293">
        <v>8</v>
      </c>
      <c r="I4108" s="203">
        <v>122781</v>
      </c>
      <c r="J4108" s="293" t="s">
        <v>455</v>
      </c>
      <c r="K4108" s="203">
        <v>147337.20000000001</v>
      </c>
      <c r="L4108" s="203" t="s">
        <v>459</v>
      </c>
      <c r="M4108" s="203" t="s">
        <v>7116</v>
      </c>
      <c r="N4108" t="s">
        <v>7117</v>
      </c>
    </row>
    <row r="4109" spans="1:14" x14ac:dyDescent="0.2">
      <c r="A4109" s="246">
        <v>44993</v>
      </c>
      <c r="B4109" s="106" t="s">
        <v>541</v>
      </c>
      <c r="C4109" s="106">
        <v>6349.1</v>
      </c>
      <c r="D4109" s="203" t="s">
        <v>452</v>
      </c>
      <c r="E4109" s="203" t="s">
        <v>7179</v>
      </c>
      <c r="F4109" t="s">
        <v>462</v>
      </c>
      <c r="G4109" s="129"/>
      <c r="H4109" s="293">
        <v>7</v>
      </c>
      <c r="I4109" s="203">
        <v>346210</v>
      </c>
      <c r="J4109" s="293" t="s">
        <v>455</v>
      </c>
      <c r="K4109" s="203">
        <v>415452</v>
      </c>
      <c r="L4109" s="203" t="s">
        <v>459</v>
      </c>
      <c r="M4109" s="203" t="s">
        <v>7116</v>
      </c>
      <c r="N4109" t="s">
        <v>7117</v>
      </c>
    </row>
    <row r="4110" spans="1:14" x14ac:dyDescent="0.2">
      <c r="A4110" s="246">
        <v>44992</v>
      </c>
      <c r="B4110" s="106" t="s">
        <v>541</v>
      </c>
      <c r="C4110" s="106">
        <v>6646.1</v>
      </c>
      <c r="D4110" s="203" t="s">
        <v>452</v>
      </c>
      <c r="E4110" s="203" t="s">
        <v>7160</v>
      </c>
      <c r="F4110" t="s">
        <v>7161</v>
      </c>
      <c r="G4110" s="129"/>
      <c r="H4110" s="293">
        <v>8</v>
      </c>
      <c r="I4110" s="203">
        <v>177941</v>
      </c>
      <c r="J4110" s="293" t="s">
        <v>455</v>
      </c>
      <c r="K4110" s="203">
        <v>213529.2</v>
      </c>
      <c r="L4110" s="203" t="s">
        <v>459</v>
      </c>
      <c r="M4110" s="203" t="s">
        <v>7116</v>
      </c>
      <c r="N4110" t="s">
        <v>7117</v>
      </c>
    </row>
    <row r="4111" spans="1:14" x14ac:dyDescent="0.2">
      <c r="A4111" s="246">
        <v>44986</v>
      </c>
      <c r="B4111" s="106" t="s">
        <v>541</v>
      </c>
      <c r="C4111" s="106">
        <v>6542.1</v>
      </c>
      <c r="D4111" s="203" t="s">
        <v>452</v>
      </c>
      <c r="E4111" s="203" t="s">
        <v>7179</v>
      </c>
      <c r="F4111" t="s">
        <v>462</v>
      </c>
      <c r="G4111" s="129"/>
      <c r="H4111" s="293">
        <v>1</v>
      </c>
      <c r="I4111" s="203">
        <v>346210</v>
      </c>
      <c r="J4111" s="293" t="s">
        <v>455</v>
      </c>
      <c r="K4111" s="203">
        <v>415452</v>
      </c>
      <c r="L4111" s="203" t="s">
        <v>459</v>
      </c>
      <c r="M4111" s="203" t="s">
        <v>7116</v>
      </c>
      <c r="N4111" t="s">
        <v>7117</v>
      </c>
    </row>
    <row r="4112" spans="1:14" x14ac:dyDescent="0.2">
      <c r="A4112" s="246">
        <v>44995</v>
      </c>
      <c r="B4112" s="106" t="s">
        <v>541</v>
      </c>
      <c r="C4112" s="106">
        <v>6412.1</v>
      </c>
      <c r="D4112" s="203" t="s">
        <v>452</v>
      </c>
      <c r="E4112" s="203" t="s">
        <v>7173</v>
      </c>
      <c r="F4112" t="s">
        <v>7174</v>
      </c>
      <c r="G4112" s="129"/>
      <c r="H4112" s="293">
        <v>8</v>
      </c>
      <c r="I4112" s="203">
        <v>204879</v>
      </c>
      <c r="J4112" s="293" t="s">
        <v>455</v>
      </c>
      <c r="K4112" s="203">
        <v>245854.8</v>
      </c>
      <c r="L4112" s="203" t="s">
        <v>459</v>
      </c>
      <c r="M4112" s="203" t="s">
        <v>7116</v>
      </c>
      <c r="N4112" t="s">
        <v>7117</v>
      </c>
    </row>
    <row r="4113" spans="1:14" x14ac:dyDescent="0.2">
      <c r="A4113" s="246">
        <v>44993</v>
      </c>
      <c r="B4113" s="106" t="s">
        <v>541</v>
      </c>
      <c r="C4113" s="106">
        <v>6673.1</v>
      </c>
      <c r="D4113" s="203" t="s">
        <v>452</v>
      </c>
      <c r="E4113" s="203" t="s">
        <v>7170</v>
      </c>
      <c r="F4113" t="s">
        <v>453</v>
      </c>
      <c r="G4113" s="129"/>
      <c r="H4113" s="293">
        <v>4</v>
      </c>
      <c r="I4113" s="203">
        <v>165186</v>
      </c>
      <c r="J4113" s="293" t="s">
        <v>455</v>
      </c>
      <c r="K4113" s="203">
        <v>198223.2</v>
      </c>
      <c r="L4113" s="203" t="s">
        <v>459</v>
      </c>
      <c r="M4113" s="203" t="s">
        <v>7116</v>
      </c>
      <c r="N4113" t="s">
        <v>7117</v>
      </c>
    </row>
    <row r="4114" spans="1:14" x14ac:dyDescent="0.2">
      <c r="A4114" s="246">
        <v>44986</v>
      </c>
      <c r="B4114" s="106" t="s">
        <v>541</v>
      </c>
      <c r="C4114" s="106">
        <v>6593.1</v>
      </c>
      <c r="D4114" s="203" t="s">
        <v>452</v>
      </c>
      <c r="E4114" s="203" t="s">
        <v>7171</v>
      </c>
      <c r="F4114" t="s">
        <v>7172</v>
      </c>
      <c r="G4114" s="129"/>
      <c r="H4114" s="293">
        <v>8</v>
      </c>
      <c r="I4114" s="203">
        <v>215153</v>
      </c>
      <c r="J4114" s="293" t="s">
        <v>455</v>
      </c>
      <c r="K4114" s="203">
        <v>258183.6</v>
      </c>
      <c r="L4114" s="203" t="s">
        <v>459</v>
      </c>
      <c r="M4114" s="203" t="s">
        <v>7116</v>
      </c>
      <c r="N4114" t="s">
        <v>7117</v>
      </c>
    </row>
    <row r="4115" spans="1:14" x14ac:dyDescent="0.2">
      <c r="A4115" s="246">
        <v>44992</v>
      </c>
      <c r="B4115" s="106" t="s">
        <v>541</v>
      </c>
      <c r="C4115" s="106">
        <v>6630.1</v>
      </c>
      <c r="D4115" s="203" t="s">
        <v>452</v>
      </c>
      <c r="E4115" s="203" t="s">
        <v>7157</v>
      </c>
      <c r="F4115" t="s">
        <v>7158</v>
      </c>
      <c r="G4115" s="129"/>
      <c r="H4115" s="293">
        <v>8</v>
      </c>
      <c r="I4115" s="203">
        <v>122781</v>
      </c>
      <c r="J4115" s="293" t="s">
        <v>455</v>
      </c>
      <c r="K4115" s="203">
        <v>147337.20000000001</v>
      </c>
      <c r="L4115" s="203" t="s">
        <v>459</v>
      </c>
      <c r="M4115" s="203" t="s">
        <v>7116</v>
      </c>
      <c r="N4115" t="s">
        <v>7117</v>
      </c>
    </row>
    <row r="4116" spans="1:14" x14ac:dyDescent="0.2">
      <c r="A4116" s="246">
        <v>44987</v>
      </c>
      <c r="B4116" s="106" t="s">
        <v>541</v>
      </c>
      <c r="C4116" s="106">
        <v>6542.1</v>
      </c>
      <c r="D4116" s="203" t="s">
        <v>452</v>
      </c>
      <c r="E4116" s="203" t="s">
        <v>7179</v>
      </c>
      <c r="F4116" t="s">
        <v>462</v>
      </c>
      <c r="G4116" s="129"/>
      <c r="H4116" s="293">
        <v>2</v>
      </c>
      <c r="I4116" s="203">
        <v>346210</v>
      </c>
      <c r="J4116" s="293" t="s">
        <v>455</v>
      </c>
      <c r="K4116" s="203">
        <v>415452</v>
      </c>
      <c r="L4116" s="203" t="s">
        <v>459</v>
      </c>
      <c r="M4116" s="203" t="s">
        <v>7116</v>
      </c>
      <c r="N4116" t="s">
        <v>7117</v>
      </c>
    </row>
    <row r="4117" spans="1:14" x14ac:dyDescent="0.2">
      <c r="A4117" s="246">
        <v>44999</v>
      </c>
      <c r="B4117" s="106" t="s">
        <v>541</v>
      </c>
      <c r="C4117" s="106">
        <v>6412.1</v>
      </c>
      <c r="D4117" s="203" t="s">
        <v>452</v>
      </c>
      <c r="E4117" s="203" t="s">
        <v>7173</v>
      </c>
      <c r="F4117" t="s">
        <v>7174</v>
      </c>
      <c r="G4117" s="129"/>
      <c r="H4117" s="293">
        <v>8</v>
      </c>
      <c r="I4117" s="203">
        <v>204879</v>
      </c>
      <c r="J4117" s="293" t="s">
        <v>455</v>
      </c>
      <c r="K4117" s="203">
        <v>245854.8</v>
      </c>
      <c r="L4117" s="203" t="s">
        <v>459</v>
      </c>
      <c r="M4117" s="203" t="s">
        <v>7116</v>
      </c>
      <c r="N4117" t="s">
        <v>7117</v>
      </c>
    </row>
    <row r="4118" spans="1:14" x14ac:dyDescent="0.2">
      <c r="A4118" s="246">
        <v>44993</v>
      </c>
      <c r="B4118" s="106" t="s">
        <v>541</v>
      </c>
      <c r="C4118" s="106">
        <v>6646.1</v>
      </c>
      <c r="D4118" s="203" t="s">
        <v>452</v>
      </c>
      <c r="E4118" s="203" t="s">
        <v>7160</v>
      </c>
      <c r="F4118" t="s">
        <v>7161</v>
      </c>
      <c r="G4118" s="129"/>
      <c r="H4118" s="293">
        <v>8</v>
      </c>
      <c r="I4118" s="203">
        <v>177941</v>
      </c>
      <c r="J4118" s="293" t="s">
        <v>455</v>
      </c>
      <c r="K4118" s="203">
        <v>213529.2</v>
      </c>
      <c r="L4118" s="203" t="s">
        <v>459</v>
      </c>
      <c r="M4118" s="203" t="s">
        <v>7116</v>
      </c>
      <c r="N4118" t="s">
        <v>7117</v>
      </c>
    </row>
    <row r="4119" spans="1:14" x14ac:dyDescent="0.2">
      <c r="A4119" s="246">
        <v>44998</v>
      </c>
      <c r="B4119" s="106" t="s">
        <v>541</v>
      </c>
      <c r="C4119" s="106">
        <v>80422.16</v>
      </c>
      <c r="D4119" s="203" t="s">
        <v>452</v>
      </c>
      <c r="E4119" s="203" t="s">
        <v>7179</v>
      </c>
      <c r="F4119" t="s">
        <v>462</v>
      </c>
      <c r="G4119" s="129"/>
      <c r="H4119" s="293">
        <v>1</v>
      </c>
      <c r="I4119" s="203">
        <v>346210</v>
      </c>
      <c r="J4119" s="293" t="s">
        <v>455</v>
      </c>
      <c r="K4119" s="203">
        <v>415452</v>
      </c>
      <c r="L4119" s="203" t="s">
        <v>459</v>
      </c>
      <c r="M4119" s="203" t="s">
        <v>7116</v>
      </c>
      <c r="N4119" t="s">
        <v>7117</v>
      </c>
    </row>
    <row r="4120" spans="1:14" x14ac:dyDescent="0.2">
      <c r="A4120" s="246">
        <v>44994</v>
      </c>
      <c r="B4120" s="106" t="s">
        <v>541</v>
      </c>
      <c r="C4120" s="106">
        <v>6673.1</v>
      </c>
      <c r="D4120" s="203" t="s">
        <v>452</v>
      </c>
      <c r="E4120" s="203" t="s">
        <v>7170</v>
      </c>
      <c r="F4120" t="s">
        <v>453</v>
      </c>
      <c r="G4120" s="129"/>
      <c r="H4120" s="293">
        <v>8</v>
      </c>
      <c r="I4120" s="203">
        <v>165186</v>
      </c>
      <c r="J4120" s="293" t="s">
        <v>455</v>
      </c>
      <c r="K4120" s="203">
        <v>198223.2</v>
      </c>
      <c r="L4120" s="203" t="s">
        <v>459</v>
      </c>
      <c r="M4120" s="203" t="s">
        <v>7116</v>
      </c>
      <c r="N4120" t="s">
        <v>7117</v>
      </c>
    </row>
    <row r="4121" spans="1:14" x14ac:dyDescent="0.2">
      <c r="A4121" s="246">
        <v>44993</v>
      </c>
      <c r="B4121" s="106" t="s">
        <v>541</v>
      </c>
      <c r="C4121" s="106">
        <v>6630.1</v>
      </c>
      <c r="D4121" s="203" t="s">
        <v>452</v>
      </c>
      <c r="E4121" s="203" t="s">
        <v>7157</v>
      </c>
      <c r="F4121" t="s">
        <v>7158</v>
      </c>
      <c r="G4121" s="129"/>
      <c r="H4121" s="293">
        <v>2</v>
      </c>
      <c r="I4121" s="203">
        <v>122781</v>
      </c>
      <c r="J4121" s="293" t="s">
        <v>455</v>
      </c>
      <c r="K4121" s="203">
        <v>147337.20000000001</v>
      </c>
      <c r="L4121" s="203" t="s">
        <v>459</v>
      </c>
      <c r="M4121" s="203" t="s">
        <v>7116</v>
      </c>
      <c r="N4121" t="s">
        <v>7117</v>
      </c>
    </row>
    <row r="4122" spans="1:14" x14ac:dyDescent="0.2">
      <c r="A4122" s="246">
        <v>44988</v>
      </c>
      <c r="B4122" s="106" t="s">
        <v>541</v>
      </c>
      <c r="C4122" s="106">
        <v>6593.1</v>
      </c>
      <c r="D4122" s="203" t="s">
        <v>452</v>
      </c>
      <c r="E4122" s="203" t="s">
        <v>7171</v>
      </c>
      <c r="F4122" t="s">
        <v>7172</v>
      </c>
      <c r="G4122" s="129"/>
      <c r="H4122" s="293">
        <v>8</v>
      </c>
      <c r="I4122" s="203">
        <v>215153</v>
      </c>
      <c r="J4122" s="293" t="s">
        <v>455</v>
      </c>
      <c r="K4122" s="203">
        <v>258183.6</v>
      </c>
      <c r="L4122" s="203" t="s">
        <v>459</v>
      </c>
      <c r="M4122" s="203" t="s">
        <v>7116</v>
      </c>
      <c r="N4122" t="s">
        <v>7117</v>
      </c>
    </row>
    <row r="4123" spans="1:14" x14ac:dyDescent="0.2">
      <c r="A4123" s="246">
        <v>44988</v>
      </c>
      <c r="B4123" s="106" t="s">
        <v>541</v>
      </c>
      <c r="C4123" s="106">
        <v>6542.1</v>
      </c>
      <c r="D4123" s="203" t="s">
        <v>452</v>
      </c>
      <c r="E4123" s="203" t="s">
        <v>7179</v>
      </c>
      <c r="F4123" t="s">
        <v>462</v>
      </c>
      <c r="G4123" s="129"/>
      <c r="H4123" s="293">
        <v>1</v>
      </c>
      <c r="I4123" s="203">
        <v>346210</v>
      </c>
      <c r="J4123" s="293" t="s">
        <v>455</v>
      </c>
      <c r="K4123" s="203">
        <v>415452</v>
      </c>
      <c r="L4123" s="203" t="s">
        <v>459</v>
      </c>
      <c r="M4123" s="203" t="s">
        <v>7116</v>
      </c>
      <c r="N4123" t="s">
        <v>7117</v>
      </c>
    </row>
    <row r="4124" spans="1:14" x14ac:dyDescent="0.2">
      <c r="A4124" s="246">
        <v>45000</v>
      </c>
      <c r="B4124" s="106" t="s">
        <v>541</v>
      </c>
      <c r="C4124" s="106">
        <v>80422.16</v>
      </c>
      <c r="D4124" s="203" t="s">
        <v>452</v>
      </c>
      <c r="E4124" s="203" t="s">
        <v>7179</v>
      </c>
      <c r="F4124" t="s">
        <v>462</v>
      </c>
      <c r="G4124" s="129"/>
      <c r="H4124" s="293">
        <v>1</v>
      </c>
      <c r="I4124" s="203">
        <v>346210</v>
      </c>
      <c r="J4124" s="293" t="s">
        <v>455</v>
      </c>
      <c r="K4124" s="203">
        <v>415452</v>
      </c>
      <c r="L4124" s="203" t="s">
        <v>459</v>
      </c>
      <c r="M4124" s="203" t="s">
        <v>7116</v>
      </c>
      <c r="N4124" t="s">
        <v>7117</v>
      </c>
    </row>
    <row r="4125" spans="1:14" x14ac:dyDescent="0.2">
      <c r="A4125" s="246">
        <v>44994</v>
      </c>
      <c r="B4125" s="106" t="s">
        <v>541</v>
      </c>
      <c r="C4125" s="106">
        <v>6646.1</v>
      </c>
      <c r="D4125" s="203" t="s">
        <v>452</v>
      </c>
      <c r="E4125" s="203" t="s">
        <v>7160</v>
      </c>
      <c r="F4125" t="s">
        <v>7161</v>
      </c>
      <c r="G4125" s="129"/>
      <c r="H4125" s="293">
        <v>7</v>
      </c>
      <c r="I4125" s="203">
        <v>177941</v>
      </c>
      <c r="J4125" s="293" t="s">
        <v>455</v>
      </c>
      <c r="K4125" s="203">
        <v>213529.2</v>
      </c>
      <c r="L4125" s="203" t="s">
        <v>459</v>
      </c>
      <c r="M4125" s="203" t="s">
        <v>7116</v>
      </c>
      <c r="N4125" t="s">
        <v>7117</v>
      </c>
    </row>
    <row r="4126" spans="1:14" x14ac:dyDescent="0.2">
      <c r="A4126" s="246">
        <v>44998</v>
      </c>
      <c r="B4126" s="106" t="s">
        <v>541</v>
      </c>
      <c r="C4126" s="106">
        <v>6123.11</v>
      </c>
      <c r="D4126" s="203" t="s">
        <v>452</v>
      </c>
      <c r="E4126" s="203" t="s">
        <v>7179</v>
      </c>
      <c r="F4126" t="s">
        <v>462</v>
      </c>
      <c r="G4126" s="129"/>
      <c r="H4126" s="293">
        <v>2</v>
      </c>
      <c r="I4126" s="203">
        <v>346210</v>
      </c>
      <c r="J4126" s="293" t="s">
        <v>455</v>
      </c>
      <c r="K4126" s="203">
        <v>415452</v>
      </c>
      <c r="L4126" s="203" t="s">
        <v>459</v>
      </c>
      <c r="M4126" s="203" t="s">
        <v>7116</v>
      </c>
      <c r="N4126" t="s">
        <v>7117</v>
      </c>
    </row>
    <row r="4127" spans="1:14" x14ac:dyDescent="0.2">
      <c r="A4127" s="246">
        <v>44995</v>
      </c>
      <c r="B4127" s="106" t="s">
        <v>541</v>
      </c>
      <c r="C4127" s="106">
        <v>6673.1</v>
      </c>
      <c r="D4127" s="203" t="s">
        <v>452</v>
      </c>
      <c r="E4127" s="203" t="s">
        <v>7170</v>
      </c>
      <c r="F4127" t="s">
        <v>453</v>
      </c>
      <c r="G4127" s="129"/>
      <c r="H4127" s="293">
        <v>8</v>
      </c>
      <c r="I4127" s="203">
        <v>165186</v>
      </c>
      <c r="J4127" s="293" t="s">
        <v>455</v>
      </c>
      <c r="K4127" s="203">
        <v>198223.2</v>
      </c>
      <c r="L4127" s="203" t="s">
        <v>459</v>
      </c>
      <c r="M4127" s="203" t="s">
        <v>7116</v>
      </c>
      <c r="N4127" t="s">
        <v>7117</v>
      </c>
    </row>
    <row r="4128" spans="1:14" x14ac:dyDescent="0.2">
      <c r="A4128" s="246">
        <v>44991</v>
      </c>
      <c r="B4128" s="106" t="s">
        <v>541</v>
      </c>
      <c r="C4128" s="106">
        <v>6349.1</v>
      </c>
      <c r="D4128" s="203" t="s">
        <v>452</v>
      </c>
      <c r="E4128" s="203" t="s">
        <v>7173</v>
      </c>
      <c r="F4128" t="s">
        <v>7174</v>
      </c>
      <c r="G4128" s="129"/>
      <c r="H4128" s="293">
        <v>8</v>
      </c>
      <c r="I4128" s="203">
        <v>204879</v>
      </c>
      <c r="J4128" s="293" t="s">
        <v>455</v>
      </c>
      <c r="K4128" s="203">
        <v>245854.8</v>
      </c>
      <c r="L4128" s="203" t="s">
        <v>459</v>
      </c>
      <c r="M4128" s="203" t="s">
        <v>7116</v>
      </c>
      <c r="N4128" t="s">
        <v>7117</v>
      </c>
    </row>
    <row r="4129" spans="1:14" x14ac:dyDescent="0.2">
      <c r="A4129" s="246">
        <v>44999</v>
      </c>
      <c r="B4129" s="106" t="s">
        <v>541</v>
      </c>
      <c r="C4129" s="106">
        <v>6123.11</v>
      </c>
      <c r="D4129" s="203" t="s">
        <v>452</v>
      </c>
      <c r="E4129" s="203" t="s">
        <v>7179</v>
      </c>
      <c r="F4129" t="s">
        <v>462</v>
      </c>
      <c r="G4129" s="129"/>
      <c r="H4129" s="293">
        <v>7</v>
      </c>
      <c r="I4129" s="203">
        <v>346210</v>
      </c>
      <c r="J4129" s="293" t="s">
        <v>455</v>
      </c>
      <c r="K4129" s="203">
        <v>415452</v>
      </c>
      <c r="L4129" s="203" t="s">
        <v>459</v>
      </c>
      <c r="M4129" s="203" t="s">
        <v>7116</v>
      </c>
      <c r="N4129" t="s">
        <v>7117</v>
      </c>
    </row>
    <row r="4130" spans="1:14" x14ac:dyDescent="0.2">
      <c r="A4130" s="246">
        <v>44987</v>
      </c>
      <c r="B4130" s="106" t="s">
        <v>541</v>
      </c>
      <c r="C4130" s="106">
        <v>6542.1</v>
      </c>
      <c r="D4130" s="203" t="s">
        <v>452</v>
      </c>
      <c r="E4130" s="203" t="s">
        <v>7157</v>
      </c>
      <c r="F4130" t="s">
        <v>7158</v>
      </c>
      <c r="G4130" s="129"/>
      <c r="H4130" s="293">
        <v>8</v>
      </c>
      <c r="I4130" s="203">
        <v>122781</v>
      </c>
      <c r="J4130" s="293" t="s">
        <v>455</v>
      </c>
      <c r="K4130" s="203">
        <v>147337.20000000001</v>
      </c>
      <c r="L4130" s="203" t="s">
        <v>459</v>
      </c>
      <c r="M4130" s="203" t="s">
        <v>7116</v>
      </c>
      <c r="N4130" t="s">
        <v>7117</v>
      </c>
    </row>
    <row r="4131" spans="1:14" x14ac:dyDescent="0.2">
      <c r="A4131" s="246">
        <v>44995</v>
      </c>
      <c r="B4131" s="106" t="s">
        <v>541</v>
      </c>
      <c r="C4131" s="106">
        <v>6646.1</v>
      </c>
      <c r="D4131" s="203" t="s">
        <v>452</v>
      </c>
      <c r="E4131" s="203" t="s">
        <v>7160</v>
      </c>
      <c r="F4131" t="s">
        <v>7161</v>
      </c>
      <c r="G4131" s="129"/>
      <c r="H4131" s="293">
        <v>8</v>
      </c>
      <c r="I4131" s="203">
        <v>177941</v>
      </c>
      <c r="J4131" s="293" t="s">
        <v>455</v>
      </c>
      <c r="K4131" s="203">
        <v>213529.2</v>
      </c>
      <c r="L4131" s="203" t="s">
        <v>459</v>
      </c>
      <c r="M4131" s="203" t="s">
        <v>7116</v>
      </c>
      <c r="N4131" t="s">
        <v>7117</v>
      </c>
    </row>
    <row r="4132" spans="1:14" x14ac:dyDescent="0.2">
      <c r="A4132" s="246">
        <v>44999</v>
      </c>
      <c r="B4132" s="106" t="s">
        <v>541</v>
      </c>
      <c r="C4132" s="106">
        <v>18112.12</v>
      </c>
      <c r="D4132" s="203" t="s">
        <v>452</v>
      </c>
      <c r="E4132" s="203" t="s">
        <v>7171</v>
      </c>
      <c r="F4132" t="s">
        <v>7172</v>
      </c>
      <c r="G4132" s="129"/>
      <c r="H4132" s="293">
        <v>2</v>
      </c>
      <c r="I4132" s="203">
        <v>215153</v>
      </c>
      <c r="J4132" s="293" t="s">
        <v>455</v>
      </c>
      <c r="K4132" s="203">
        <v>258183.6</v>
      </c>
      <c r="L4132" s="203" t="s">
        <v>459</v>
      </c>
      <c r="M4132" s="203" t="s">
        <v>7116</v>
      </c>
      <c r="N4132" t="s">
        <v>7117</v>
      </c>
    </row>
    <row r="4133" spans="1:14" x14ac:dyDescent="0.2">
      <c r="A4133" s="246">
        <v>44992</v>
      </c>
      <c r="B4133" s="106" t="s">
        <v>541</v>
      </c>
      <c r="C4133" s="106">
        <v>6349.1</v>
      </c>
      <c r="D4133" s="203" t="s">
        <v>452</v>
      </c>
      <c r="E4133" s="203" t="s">
        <v>7173</v>
      </c>
      <c r="F4133" t="s">
        <v>7174</v>
      </c>
      <c r="G4133" s="129"/>
      <c r="H4133" s="293">
        <v>8</v>
      </c>
      <c r="I4133" s="203">
        <v>204879</v>
      </c>
      <c r="J4133" s="293" t="s">
        <v>455</v>
      </c>
      <c r="K4133" s="203">
        <v>245854.8</v>
      </c>
      <c r="L4133" s="203" t="s">
        <v>459</v>
      </c>
      <c r="M4133" s="203" t="s">
        <v>7116</v>
      </c>
      <c r="N4133" t="s">
        <v>7117</v>
      </c>
    </row>
    <row r="4134" spans="1:14" x14ac:dyDescent="0.2">
      <c r="A4134" s="246">
        <v>44994</v>
      </c>
      <c r="B4134" s="106" t="s">
        <v>541</v>
      </c>
      <c r="C4134" s="106">
        <v>6011.1</v>
      </c>
      <c r="D4134" s="203" t="s">
        <v>452</v>
      </c>
      <c r="E4134" s="203" t="s">
        <v>7179</v>
      </c>
      <c r="F4134" t="s">
        <v>462</v>
      </c>
      <c r="G4134" s="129"/>
      <c r="H4134" s="293">
        <v>2</v>
      </c>
      <c r="I4134" s="203">
        <v>346210</v>
      </c>
      <c r="J4134" s="293" t="s">
        <v>455</v>
      </c>
      <c r="K4134" s="203">
        <v>415452</v>
      </c>
      <c r="L4134" s="203" t="s">
        <v>459</v>
      </c>
      <c r="M4134" s="203" t="s">
        <v>7116</v>
      </c>
      <c r="N4134" t="s">
        <v>7117</v>
      </c>
    </row>
    <row r="4135" spans="1:14" x14ac:dyDescent="0.2">
      <c r="A4135" s="246">
        <v>44986</v>
      </c>
      <c r="B4135" s="106" t="s">
        <v>541</v>
      </c>
      <c r="C4135" s="106">
        <v>6006.1</v>
      </c>
      <c r="D4135" s="203" t="s">
        <v>452</v>
      </c>
      <c r="E4135" s="203" t="s">
        <v>7170</v>
      </c>
      <c r="F4135" t="s">
        <v>453</v>
      </c>
      <c r="G4135" s="129"/>
      <c r="H4135" s="293">
        <v>8</v>
      </c>
      <c r="I4135" s="203">
        <v>165186</v>
      </c>
      <c r="J4135" s="293" t="s">
        <v>455</v>
      </c>
      <c r="K4135" s="203">
        <v>198223.2</v>
      </c>
      <c r="L4135" s="203" t="s">
        <v>459</v>
      </c>
      <c r="M4135" s="203" t="s">
        <v>7116</v>
      </c>
      <c r="N4135" t="s">
        <v>7117</v>
      </c>
    </row>
    <row r="4136" spans="1:14" x14ac:dyDescent="0.2">
      <c r="A4136" s="246">
        <v>44988</v>
      </c>
      <c r="B4136" s="106" t="s">
        <v>541</v>
      </c>
      <c r="C4136" s="106">
        <v>6542.1</v>
      </c>
      <c r="D4136" s="203" t="s">
        <v>452</v>
      </c>
      <c r="E4136" s="203" t="s">
        <v>7157</v>
      </c>
      <c r="F4136" t="s">
        <v>7158</v>
      </c>
      <c r="G4136" s="129"/>
      <c r="H4136" s="293">
        <v>8</v>
      </c>
      <c r="I4136" s="203">
        <v>122781</v>
      </c>
      <c r="J4136" s="293" t="s">
        <v>455</v>
      </c>
      <c r="K4136" s="203">
        <v>147337.20000000001</v>
      </c>
      <c r="L4136" s="203" t="s">
        <v>459</v>
      </c>
      <c r="M4136" s="203" t="s">
        <v>7116</v>
      </c>
      <c r="N4136" t="s">
        <v>7117</v>
      </c>
    </row>
    <row r="4137" spans="1:14" x14ac:dyDescent="0.2">
      <c r="A4137" s="246">
        <v>45000</v>
      </c>
      <c r="B4137" s="106" t="s">
        <v>541</v>
      </c>
      <c r="C4137" s="106">
        <v>18112.12</v>
      </c>
      <c r="D4137" s="203" t="s">
        <v>452</v>
      </c>
      <c r="E4137" s="203" t="s">
        <v>7171</v>
      </c>
      <c r="F4137" t="s">
        <v>7172</v>
      </c>
      <c r="G4137" s="129"/>
      <c r="H4137" s="293">
        <v>5</v>
      </c>
      <c r="I4137" s="203">
        <v>215153</v>
      </c>
      <c r="J4137" s="293" t="s">
        <v>455</v>
      </c>
      <c r="K4137" s="203">
        <v>258183.6</v>
      </c>
      <c r="L4137" s="203" t="s">
        <v>459</v>
      </c>
      <c r="M4137" s="203" t="s">
        <v>7116</v>
      </c>
      <c r="N4137" t="s">
        <v>7117</v>
      </c>
    </row>
    <row r="4138" spans="1:14" x14ac:dyDescent="0.2">
      <c r="A4138" s="246">
        <v>44993</v>
      </c>
      <c r="B4138" s="106" t="s">
        <v>541</v>
      </c>
      <c r="C4138" s="106">
        <v>6349.1</v>
      </c>
      <c r="D4138" s="203" t="s">
        <v>452</v>
      </c>
      <c r="E4138" s="203" t="s">
        <v>7173</v>
      </c>
      <c r="F4138" t="s">
        <v>7174</v>
      </c>
      <c r="G4138" s="129"/>
      <c r="H4138" s="293">
        <v>4</v>
      </c>
      <c r="I4138" s="203">
        <v>204879</v>
      </c>
      <c r="J4138" s="293" t="s">
        <v>455</v>
      </c>
      <c r="K4138" s="203">
        <v>245854.8</v>
      </c>
      <c r="L4138" s="203" t="s">
        <v>459</v>
      </c>
      <c r="M4138" s="203" t="s">
        <v>7116</v>
      </c>
      <c r="N4138" t="s">
        <v>7117</v>
      </c>
    </row>
    <row r="4139" spans="1:14" x14ac:dyDescent="0.2">
      <c r="A4139" s="246">
        <v>44998</v>
      </c>
      <c r="B4139" s="106" t="s">
        <v>541</v>
      </c>
      <c r="C4139" s="106">
        <v>6542.1</v>
      </c>
      <c r="D4139" s="203" t="s">
        <v>452</v>
      </c>
      <c r="E4139" s="203" t="s">
        <v>7179</v>
      </c>
      <c r="F4139" t="s">
        <v>462</v>
      </c>
      <c r="G4139" s="129"/>
      <c r="H4139" s="293">
        <v>1</v>
      </c>
      <c r="I4139" s="203">
        <v>346210</v>
      </c>
      <c r="J4139" s="293" t="s">
        <v>455</v>
      </c>
      <c r="K4139" s="203">
        <v>415452</v>
      </c>
      <c r="L4139" s="203" t="s">
        <v>459</v>
      </c>
      <c r="M4139" s="203" t="s">
        <v>7116</v>
      </c>
      <c r="N4139" t="s">
        <v>7117</v>
      </c>
    </row>
    <row r="4140" spans="1:14" x14ac:dyDescent="0.2">
      <c r="A4140" s="246">
        <v>44991</v>
      </c>
      <c r="B4140" s="106" t="s">
        <v>541</v>
      </c>
      <c r="C4140" s="106">
        <v>6542.1</v>
      </c>
      <c r="D4140" s="203" t="s">
        <v>452</v>
      </c>
      <c r="E4140" s="203" t="s">
        <v>7159</v>
      </c>
      <c r="F4140" t="s">
        <v>487</v>
      </c>
      <c r="G4140" s="129"/>
      <c r="H4140" s="293">
        <v>8</v>
      </c>
      <c r="I4140" s="203">
        <v>157800</v>
      </c>
      <c r="J4140" s="293" t="s">
        <v>455</v>
      </c>
      <c r="K4140" s="203">
        <v>189360</v>
      </c>
      <c r="L4140" s="203" t="s">
        <v>459</v>
      </c>
      <c r="M4140" s="203" t="s">
        <v>7116</v>
      </c>
      <c r="N4140" t="s">
        <v>7117</v>
      </c>
    </row>
    <row r="4141" spans="1:14" x14ac:dyDescent="0.2">
      <c r="A4141" s="246">
        <v>44993</v>
      </c>
      <c r="B4141" s="106" t="s">
        <v>541</v>
      </c>
      <c r="C4141" s="106">
        <v>6542.1</v>
      </c>
      <c r="D4141" s="203" t="s">
        <v>452</v>
      </c>
      <c r="E4141" s="203" t="s">
        <v>7171</v>
      </c>
      <c r="F4141" t="s">
        <v>7172</v>
      </c>
      <c r="G4141" s="129"/>
      <c r="H4141" s="293">
        <v>2</v>
      </c>
      <c r="I4141" s="203">
        <v>215153</v>
      </c>
      <c r="J4141" s="293" t="s">
        <v>455</v>
      </c>
      <c r="K4141" s="203">
        <v>258183.6</v>
      </c>
      <c r="L4141" s="203" t="s">
        <v>459</v>
      </c>
      <c r="M4141" s="203" t="s">
        <v>7116</v>
      </c>
      <c r="N4141" t="s">
        <v>7117</v>
      </c>
    </row>
    <row r="4142" spans="1:14" x14ac:dyDescent="0.2">
      <c r="A4142" s="246">
        <v>45000</v>
      </c>
      <c r="B4142" s="106" t="s">
        <v>541</v>
      </c>
      <c r="C4142" s="106">
        <v>6542.1</v>
      </c>
      <c r="D4142" s="203" t="s">
        <v>452</v>
      </c>
      <c r="E4142" s="203" t="s">
        <v>7179</v>
      </c>
      <c r="F4142" t="s">
        <v>462</v>
      </c>
      <c r="G4142" s="129"/>
      <c r="H4142" s="293">
        <v>2</v>
      </c>
      <c r="I4142" s="203">
        <v>346210</v>
      </c>
      <c r="J4142" s="293" t="s">
        <v>455</v>
      </c>
      <c r="K4142" s="203">
        <v>415452</v>
      </c>
      <c r="L4142" s="203" t="s">
        <v>459</v>
      </c>
      <c r="M4142" s="203" t="s">
        <v>7116</v>
      </c>
      <c r="N4142" t="s">
        <v>7117</v>
      </c>
    </row>
    <row r="4143" spans="1:14" x14ac:dyDescent="0.2">
      <c r="A4143" s="246">
        <v>44992</v>
      </c>
      <c r="B4143" s="106" t="s">
        <v>541</v>
      </c>
      <c r="C4143" s="106">
        <v>6542.1</v>
      </c>
      <c r="D4143" s="203" t="s">
        <v>452</v>
      </c>
      <c r="E4143" s="203" t="s">
        <v>7159</v>
      </c>
      <c r="F4143" t="s">
        <v>487</v>
      </c>
      <c r="G4143" s="129"/>
      <c r="H4143" s="293">
        <v>8</v>
      </c>
      <c r="I4143" s="203">
        <v>157800</v>
      </c>
      <c r="J4143" s="293" t="s">
        <v>455</v>
      </c>
      <c r="K4143" s="203">
        <v>189360</v>
      </c>
      <c r="L4143" s="203" t="s">
        <v>459</v>
      </c>
      <c r="M4143" s="203" t="s">
        <v>7116</v>
      </c>
      <c r="N4143" t="s">
        <v>7117</v>
      </c>
    </row>
    <row r="4144" spans="1:14" x14ac:dyDescent="0.2">
      <c r="A4144" s="246">
        <v>44987</v>
      </c>
      <c r="B4144" s="106" t="s">
        <v>541</v>
      </c>
      <c r="C4144" s="106">
        <v>6006.1</v>
      </c>
      <c r="D4144" s="203" t="s">
        <v>452</v>
      </c>
      <c r="E4144" s="203" t="s">
        <v>7170</v>
      </c>
      <c r="F4144" t="s">
        <v>453</v>
      </c>
      <c r="G4144" s="129"/>
      <c r="H4144" s="293">
        <v>8</v>
      </c>
      <c r="I4144" s="203">
        <v>165186</v>
      </c>
      <c r="J4144" s="293" t="s">
        <v>455</v>
      </c>
      <c r="K4144" s="203">
        <v>198223.2</v>
      </c>
      <c r="L4144" s="203" t="s">
        <v>459</v>
      </c>
      <c r="M4144" s="203" t="s">
        <v>7116</v>
      </c>
      <c r="N4144" t="s">
        <v>7117</v>
      </c>
    </row>
    <row r="4145" spans="1:14" x14ac:dyDescent="0.2">
      <c r="A4145" s="246">
        <v>44998</v>
      </c>
      <c r="B4145" s="106" t="s">
        <v>541</v>
      </c>
      <c r="C4145" s="106">
        <v>6542.1</v>
      </c>
      <c r="D4145" s="203" t="s">
        <v>452</v>
      </c>
      <c r="E4145" s="203" t="s">
        <v>7173</v>
      </c>
      <c r="F4145" t="s">
        <v>7174</v>
      </c>
      <c r="G4145" s="129"/>
      <c r="H4145" s="293">
        <v>8</v>
      </c>
      <c r="I4145" s="203">
        <v>204879</v>
      </c>
      <c r="J4145" s="293" t="s">
        <v>455</v>
      </c>
      <c r="K4145" s="203">
        <v>245854.8</v>
      </c>
      <c r="L4145" s="203" t="s">
        <v>459</v>
      </c>
      <c r="M4145" s="203" t="s">
        <v>7116</v>
      </c>
      <c r="N4145" t="s">
        <v>7117</v>
      </c>
    </row>
    <row r="4146" spans="1:14" x14ac:dyDescent="0.2">
      <c r="A4146" s="246">
        <v>44994</v>
      </c>
      <c r="B4146" s="106" t="s">
        <v>541</v>
      </c>
      <c r="C4146" s="106">
        <v>6542.1</v>
      </c>
      <c r="D4146" s="203" t="s">
        <v>452</v>
      </c>
      <c r="E4146" s="203" t="s">
        <v>7171</v>
      </c>
      <c r="F4146" t="s">
        <v>7172</v>
      </c>
      <c r="G4146" s="129"/>
      <c r="H4146" s="293">
        <v>8</v>
      </c>
      <c r="I4146" s="203">
        <v>215153</v>
      </c>
      <c r="J4146" s="293" t="s">
        <v>455</v>
      </c>
      <c r="K4146" s="203">
        <v>258183.6</v>
      </c>
      <c r="L4146" s="203" t="s">
        <v>459</v>
      </c>
      <c r="M4146" s="203" t="s">
        <v>7116</v>
      </c>
      <c r="N4146" t="s">
        <v>7117</v>
      </c>
    </row>
    <row r="4147" spans="1:14" x14ac:dyDescent="0.2">
      <c r="A4147" s="246">
        <v>45000</v>
      </c>
      <c r="B4147" s="106" t="s">
        <v>541</v>
      </c>
      <c r="C4147" s="106">
        <v>6542.1</v>
      </c>
      <c r="D4147" s="203" t="s">
        <v>452</v>
      </c>
      <c r="E4147" s="203" t="s">
        <v>7173</v>
      </c>
      <c r="F4147" t="s">
        <v>7174</v>
      </c>
      <c r="G4147" s="129"/>
      <c r="H4147" s="293">
        <v>8</v>
      </c>
      <c r="I4147" s="203">
        <v>204879</v>
      </c>
      <c r="J4147" s="293" t="s">
        <v>455</v>
      </c>
      <c r="K4147" s="203">
        <v>245854.8</v>
      </c>
      <c r="L4147" s="203" t="s">
        <v>459</v>
      </c>
      <c r="M4147" s="203" t="s">
        <v>7116</v>
      </c>
      <c r="N4147" t="s">
        <v>7117</v>
      </c>
    </row>
    <row r="4148" spans="1:14" x14ac:dyDescent="0.2">
      <c r="A4148" s="246">
        <v>44988</v>
      </c>
      <c r="B4148" s="106" t="s">
        <v>541</v>
      </c>
      <c r="C4148" s="106">
        <v>6006.1</v>
      </c>
      <c r="D4148" s="203" t="s">
        <v>452</v>
      </c>
      <c r="E4148" s="203" t="s">
        <v>7170</v>
      </c>
      <c r="F4148" t="s">
        <v>453</v>
      </c>
      <c r="G4148" s="129"/>
      <c r="H4148" s="293">
        <v>8</v>
      </c>
      <c r="I4148" s="203">
        <v>165186</v>
      </c>
      <c r="J4148" s="293" t="s">
        <v>455</v>
      </c>
      <c r="K4148" s="203">
        <v>198223.2</v>
      </c>
      <c r="L4148" s="203" t="s">
        <v>459</v>
      </c>
      <c r="M4148" s="203" t="s">
        <v>7116</v>
      </c>
      <c r="N4148" t="s">
        <v>7117</v>
      </c>
    </row>
    <row r="4149" spans="1:14" x14ac:dyDescent="0.2">
      <c r="A4149" s="246">
        <v>44995</v>
      </c>
      <c r="B4149" s="106" t="s">
        <v>541</v>
      </c>
      <c r="C4149" s="106">
        <v>6542.1</v>
      </c>
      <c r="D4149" s="203" t="s">
        <v>452</v>
      </c>
      <c r="E4149" s="203" t="s">
        <v>7171</v>
      </c>
      <c r="F4149" t="s">
        <v>7172</v>
      </c>
      <c r="G4149" s="129"/>
      <c r="H4149" s="293">
        <v>8</v>
      </c>
      <c r="I4149" s="203">
        <v>215153</v>
      </c>
      <c r="J4149" s="293" t="s">
        <v>455</v>
      </c>
      <c r="K4149" s="203">
        <v>258183.6</v>
      </c>
      <c r="L4149" s="203" t="s">
        <v>459</v>
      </c>
      <c r="M4149" s="203" t="s">
        <v>7116</v>
      </c>
      <c r="N4149" t="s">
        <v>7117</v>
      </c>
    </row>
    <row r="4150" spans="1:14" x14ac:dyDescent="0.2">
      <c r="A4150" s="246">
        <v>44994</v>
      </c>
      <c r="B4150" s="106" t="s">
        <v>541</v>
      </c>
      <c r="C4150" s="106">
        <v>80422.16</v>
      </c>
      <c r="D4150" s="203" t="s">
        <v>452</v>
      </c>
      <c r="E4150" s="203" t="s">
        <v>7179</v>
      </c>
      <c r="F4150" t="s">
        <v>462</v>
      </c>
      <c r="G4150" s="129"/>
      <c r="H4150" s="293">
        <v>2</v>
      </c>
      <c r="I4150" s="203">
        <v>346210</v>
      </c>
      <c r="J4150" s="293" t="s">
        <v>455</v>
      </c>
      <c r="K4150" s="203">
        <v>415452</v>
      </c>
      <c r="L4150" s="203" t="s">
        <v>459</v>
      </c>
      <c r="M4150" s="203" t="s">
        <v>7116</v>
      </c>
      <c r="N4150" t="s">
        <v>7117</v>
      </c>
    </row>
    <row r="4151" spans="1:14" x14ac:dyDescent="0.2">
      <c r="A4151" s="246">
        <v>44999</v>
      </c>
      <c r="B4151" s="106" t="s">
        <v>541</v>
      </c>
      <c r="C4151" s="106">
        <v>6011.1</v>
      </c>
      <c r="D4151" s="203" t="s">
        <v>452</v>
      </c>
      <c r="E4151" s="203" t="s">
        <v>7179</v>
      </c>
      <c r="F4151" t="s">
        <v>462</v>
      </c>
      <c r="G4151" s="129"/>
      <c r="H4151" s="293">
        <v>1</v>
      </c>
      <c r="I4151" s="203">
        <v>346210</v>
      </c>
      <c r="J4151" s="293" t="s">
        <v>455</v>
      </c>
      <c r="K4151" s="203">
        <v>415452</v>
      </c>
      <c r="L4151" s="203" t="s">
        <v>459</v>
      </c>
      <c r="M4151" s="203" t="s">
        <v>7116</v>
      </c>
      <c r="N4151" t="s">
        <v>7117</v>
      </c>
    </row>
    <row r="4152" spans="1:14" x14ac:dyDescent="0.2">
      <c r="A4152" s="246">
        <v>44998</v>
      </c>
      <c r="B4152" s="106" t="s">
        <v>541</v>
      </c>
      <c r="C4152" s="106">
        <v>6412.11</v>
      </c>
      <c r="D4152" s="203" t="s">
        <v>452</v>
      </c>
      <c r="E4152" s="203" t="s">
        <v>7179</v>
      </c>
      <c r="F4152" t="s">
        <v>462</v>
      </c>
      <c r="G4152" s="129"/>
      <c r="H4152" s="293">
        <v>3</v>
      </c>
      <c r="I4152" s="203">
        <v>346210</v>
      </c>
      <c r="J4152" s="293" t="s">
        <v>455</v>
      </c>
      <c r="K4152" s="203">
        <v>415452</v>
      </c>
      <c r="L4152" s="203" t="s">
        <v>459</v>
      </c>
      <c r="M4152" s="203" t="s">
        <v>7116</v>
      </c>
      <c r="N4152" t="s">
        <v>7117</v>
      </c>
    </row>
    <row r="4153" spans="1:14" x14ac:dyDescent="0.2">
      <c r="A4153" s="246">
        <v>45000</v>
      </c>
      <c r="B4153" s="106" t="s">
        <v>541</v>
      </c>
      <c r="C4153" s="106">
        <v>6412.11</v>
      </c>
      <c r="D4153" s="203" t="s">
        <v>452</v>
      </c>
      <c r="E4153" s="203" t="s">
        <v>7179</v>
      </c>
      <c r="F4153" t="s">
        <v>462</v>
      </c>
      <c r="G4153" s="129"/>
      <c r="H4153" s="293">
        <v>4</v>
      </c>
      <c r="I4153" s="203">
        <v>346210</v>
      </c>
      <c r="J4153" s="293" t="s">
        <v>455</v>
      </c>
      <c r="K4153" s="203">
        <v>415452</v>
      </c>
      <c r="L4153" s="203" t="s">
        <v>459</v>
      </c>
      <c r="M4153" s="203" t="s">
        <v>7116</v>
      </c>
      <c r="N4153" t="s">
        <v>7117</v>
      </c>
    </row>
    <row r="4154" spans="1:14" x14ac:dyDescent="0.2">
      <c r="A4154" s="246">
        <v>44994</v>
      </c>
      <c r="B4154" s="106" t="s">
        <v>541</v>
      </c>
      <c r="C4154" s="106">
        <v>6412.11</v>
      </c>
      <c r="D4154" s="203" t="s">
        <v>452</v>
      </c>
      <c r="E4154" s="203" t="s">
        <v>7179</v>
      </c>
      <c r="F4154" t="s">
        <v>462</v>
      </c>
      <c r="G4154" s="129"/>
      <c r="H4154" s="293">
        <v>2</v>
      </c>
      <c r="I4154" s="203">
        <v>346210</v>
      </c>
      <c r="J4154" s="293" t="s">
        <v>455</v>
      </c>
      <c r="K4154" s="203">
        <v>415452</v>
      </c>
      <c r="L4154" s="203" t="s">
        <v>459</v>
      </c>
      <c r="M4154" s="203" t="s">
        <v>7116</v>
      </c>
      <c r="N4154" t="s">
        <v>7117</v>
      </c>
    </row>
    <row r="4155" spans="1:14" x14ac:dyDescent="0.2">
      <c r="A4155" s="246">
        <v>44987</v>
      </c>
      <c r="B4155" s="106" t="s">
        <v>541</v>
      </c>
      <c r="C4155" s="106">
        <v>6011.1</v>
      </c>
      <c r="D4155" s="203" t="s">
        <v>452</v>
      </c>
      <c r="E4155" s="203" t="s">
        <v>7179</v>
      </c>
      <c r="F4155" t="s">
        <v>462</v>
      </c>
      <c r="G4155" s="129"/>
      <c r="H4155" s="293">
        <v>3</v>
      </c>
      <c r="I4155" s="203">
        <v>346210</v>
      </c>
      <c r="J4155" s="293" t="s">
        <v>455</v>
      </c>
      <c r="K4155" s="203">
        <v>415452</v>
      </c>
      <c r="L4155" s="203" t="s">
        <v>459</v>
      </c>
      <c r="M4155" s="203" t="s">
        <v>7116</v>
      </c>
      <c r="N4155" t="s">
        <v>7117</v>
      </c>
    </row>
    <row r="4156" spans="1:14" x14ac:dyDescent="0.2">
      <c r="A4156" s="246">
        <v>44986</v>
      </c>
      <c r="B4156" s="106" t="s">
        <v>541</v>
      </c>
      <c r="C4156" s="106">
        <v>80422.16</v>
      </c>
      <c r="D4156" s="203" t="s">
        <v>452</v>
      </c>
      <c r="E4156" s="203" t="s">
        <v>7162</v>
      </c>
      <c r="F4156" t="s">
        <v>7163</v>
      </c>
      <c r="G4156" s="129"/>
      <c r="H4156" s="293">
        <v>8</v>
      </c>
      <c r="I4156" s="203">
        <v>143032</v>
      </c>
      <c r="J4156" s="293" t="s">
        <v>455</v>
      </c>
      <c r="K4156" s="203">
        <v>171638.39999999999</v>
      </c>
      <c r="L4156" s="203" t="s">
        <v>459</v>
      </c>
      <c r="M4156" s="203" t="s">
        <v>7116</v>
      </c>
      <c r="N4156" t="s">
        <v>7117</v>
      </c>
    </row>
    <row r="4157" spans="1:14" x14ac:dyDescent="0.2">
      <c r="A4157" s="246">
        <v>44993</v>
      </c>
      <c r="B4157" s="106" t="s">
        <v>541</v>
      </c>
      <c r="C4157" s="106">
        <v>6542.1</v>
      </c>
      <c r="D4157" s="203" t="s">
        <v>452</v>
      </c>
      <c r="E4157" s="203" t="s">
        <v>7159</v>
      </c>
      <c r="F4157" t="s">
        <v>487</v>
      </c>
      <c r="G4157" s="129"/>
      <c r="H4157" s="293">
        <v>8</v>
      </c>
      <c r="I4157" s="203">
        <v>157800</v>
      </c>
      <c r="J4157" s="293" t="s">
        <v>455</v>
      </c>
      <c r="K4157" s="203">
        <v>189360</v>
      </c>
      <c r="L4157" s="203" t="s">
        <v>459</v>
      </c>
      <c r="M4157" s="203" t="s">
        <v>7116</v>
      </c>
      <c r="N4157" t="s">
        <v>7117</v>
      </c>
    </row>
    <row r="4158" spans="1:14" x14ac:dyDescent="0.2">
      <c r="A4158" s="246">
        <v>44987</v>
      </c>
      <c r="B4158" s="106" t="s">
        <v>541</v>
      </c>
      <c r="C4158" s="106">
        <v>80422.16</v>
      </c>
      <c r="D4158" s="203" t="s">
        <v>452</v>
      </c>
      <c r="E4158" s="203" t="s">
        <v>7162</v>
      </c>
      <c r="F4158" t="s">
        <v>7163</v>
      </c>
      <c r="G4158" s="129"/>
      <c r="H4158" s="293">
        <v>8</v>
      </c>
      <c r="I4158" s="203">
        <v>143032</v>
      </c>
      <c r="J4158" s="293" t="s">
        <v>455</v>
      </c>
      <c r="K4158" s="203">
        <v>171638.39999999999</v>
      </c>
      <c r="L4158" s="203" t="s">
        <v>459</v>
      </c>
      <c r="M4158" s="203" t="s">
        <v>7116</v>
      </c>
      <c r="N4158" t="s">
        <v>7117</v>
      </c>
    </row>
    <row r="4159" spans="1:14" x14ac:dyDescent="0.2">
      <c r="A4159" s="246">
        <v>44994</v>
      </c>
      <c r="B4159" s="106" t="s">
        <v>541</v>
      </c>
      <c r="C4159" s="106">
        <v>6542.1</v>
      </c>
      <c r="D4159" s="203" t="s">
        <v>452</v>
      </c>
      <c r="E4159" s="203" t="s">
        <v>7159</v>
      </c>
      <c r="F4159" t="s">
        <v>487</v>
      </c>
      <c r="G4159" s="129"/>
      <c r="H4159" s="293">
        <v>8</v>
      </c>
      <c r="I4159" s="203">
        <v>157800</v>
      </c>
      <c r="J4159" s="293" t="s">
        <v>455</v>
      </c>
      <c r="K4159" s="203">
        <v>189360</v>
      </c>
      <c r="L4159" s="203" t="s">
        <v>459</v>
      </c>
      <c r="M4159" s="203" t="s">
        <v>7116</v>
      </c>
      <c r="N4159" t="s">
        <v>7117</v>
      </c>
    </row>
    <row r="4160" spans="1:14" x14ac:dyDescent="0.2">
      <c r="A4160" s="246">
        <v>44991</v>
      </c>
      <c r="B4160" s="106" t="s">
        <v>541</v>
      </c>
      <c r="C4160" s="106">
        <v>6011.1</v>
      </c>
      <c r="D4160" s="203" t="s">
        <v>452</v>
      </c>
      <c r="E4160" s="203" t="s">
        <v>7166</v>
      </c>
      <c r="F4160" t="s">
        <v>7167</v>
      </c>
      <c r="G4160" s="129"/>
      <c r="H4160" s="293">
        <v>7</v>
      </c>
      <c r="I4160" s="203">
        <v>154379</v>
      </c>
      <c r="J4160" s="293" t="s">
        <v>455</v>
      </c>
      <c r="K4160" s="203">
        <v>185254.8</v>
      </c>
      <c r="L4160" s="203" t="s">
        <v>459</v>
      </c>
      <c r="M4160" s="203" t="s">
        <v>7116</v>
      </c>
      <c r="N4160" t="s">
        <v>7117</v>
      </c>
    </row>
    <row r="4161" spans="1:14" x14ac:dyDescent="0.2">
      <c r="A4161" s="246">
        <v>44995</v>
      </c>
      <c r="B4161" s="106" t="s">
        <v>541</v>
      </c>
      <c r="C4161" s="106">
        <v>6542.1</v>
      </c>
      <c r="D4161" s="203" t="s">
        <v>452</v>
      </c>
      <c r="E4161" s="203" t="s">
        <v>7159</v>
      </c>
      <c r="F4161" t="s">
        <v>487</v>
      </c>
      <c r="G4161" s="129"/>
      <c r="H4161" s="293">
        <v>8</v>
      </c>
      <c r="I4161" s="203">
        <v>157800</v>
      </c>
      <c r="J4161" s="293" t="s">
        <v>455</v>
      </c>
      <c r="K4161" s="203">
        <v>189360</v>
      </c>
      <c r="L4161" s="203" t="s">
        <v>459</v>
      </c>
      <c r="M4161" s="203" t="s">
        <v>7116</v>
      </c>
      <c r="N4161" t="s">
        <v>7117</v>
      </c>
    </row>
    <row r="4162" spans="1:14" x14ac:dyDescent="0.2">
      <c r="A4162" s="246">
        <v>44992</v>
      </c>
      <c r="B4162" s="106" t="s">
        <v>541</v>
      </c>
      <c r="C4162" s="106">
        <v>6011.1</v>
      </c>
      <c r="D4162" s="203" t="s">
        <v>452</v>
      </c>
      <c r="E4162" s="203" t="s">
        <v>7166</v>
      </c>
      <c r="F4162" t="s">
        <v>7167</v>
      </c>
      <c r="G4162" s="129"/>
      <c r="H4162" s="293">
        <v>8</v>
      </c>
      <c r="I4162" s="203">
        <v>154379</v>
      </c>
      <c r="J4162" s="293" t="s">
        <v>455</v>
      </c>
      <c r="K4162" s="203">
        <v>185254.8</v>
      </c>
      <c r="L4162" s="203" t="s">
        <v>459</v>
      </c>
      <c r="M4162" s="203" t="s">
        <v>7116</v>
      </c>
      <c r="N4162" t="s">
        <v>7117</v>
      </c>
    </row>
    <row r="4163" spans="1:14" x14ac:dyDescent="0.2">
      <c r="A4163" s="246">
        <v>44988</v>
      </c>
      <c r="B4163" s="106" t="s">
        <v>541</v>
      </c>
      <c r="C4163" s="106">
        <v>80422.16</v>
      </c>
      <c r="D4163" s="203" t="s">
        <v>452</v>
      </c>
      <c r="E4163" s="203" t="s">
        <v>7162</v>
      </c>
      <c r="F4163" t="s">
        <v>7163</v>
      </c>
      <c r="G4163" s="129"/>
      <c r="H4163" s="293">
        <v>8</v>
      </c>
      <c r="I4163" s="203">
        <v>143032</v>
      </c>
      <c r="J4163" s="293" t="s">
        <v>455</v>
      </c>
      <c r="K4163" s="203">
        <v>171638.39999999999</v>
      </c>
      <c r="L4163" s="203" t="s">
        <v>459</v>
      </c>
      <c r="M4163" s="203" t="s">
        <v>7116</v>
      </c>
      <c r="N4163" t="s">
        <v>7117</v>
      </c>
    </row>
    <row r="4164" spans="1:14" x14ac:dyDescent="0.2">
      <c r="A4164" s="246">
        <v>44991</v>
      </c>
      <c r="B4164" s="106" t="s">
        <v>541</v>
      </c>
      <c r="C4164" s="106">
        <v>6412.12</v>
      </c>
      <c r="D4164" s="203" t="s">
        <v>452</v>
      </c>
      <c r="E4164" s="203" t="s">
        <v>7175</v>
      </c>
      <c r="F4164" t="s">
        <v>7176</v>
      </c>
      <c r="G4164" s="129"/>
      <c r="H4164" s="293">
        <v>8</v>
      </c>
      <c r="I4164" s="203">
        <v>133250</v>
      </c>
      <c r="J4164" s="293" t="s">
        <v>455</v>
      </c>
      <c r="K4164" s="203">
        <v>159900</v>
      </c>
      <c r="L4164" s="203" t="s">
        <v>459</v>
      </c>
      <c r="M4164" s="203" t="s">
        <v>7116</v>
      </c>
      <c r="N4164" t="s">
        <v>7117</v>
      </c>
    </row>
    <row r="4165" spans="1:14" x14ac:dyDescent="0.2">
      <c r="A4165" s="246">
        <v>44993</v>
      </c>
      <c r="B4165" s="106" t="s">
        <v>541</v>
      </c>
      <c r="C4165" s="106">
        <v>6011.1</v>
      </c>
      <c r="D4165" s="203" t="s">
        <v>452</v>
      </c>
      <c r="E4165" s="203" t="s">
        <v>7166</v>
      </c>
      <c r="F4165" t="s">
        <v>7167</v>
      </c>
      <c r="G4165" s="129"/>
      <c r="H4165" s="293">
        <v>8</v>
      </c>
      <c r="I4165" s="203">
        <v>154379</v>
      </c>
      <c r="J4165" s="293" t="s">
        <v>455</v>
      </c>
      <c r="K4165" s="203">
        <v>185254.8</v>
      </c>
      <c r="L4165" s="203" t="s">
        <v>459</v>
      </c>
      <c r="M4165" s="203" t="s">
        <v>7116</v>
      </c>
      <c r="N4165" t="s">
        <v>7117</v>
      </c>
    </row>
    <row r="4166" spans="1:14" x14ac:dyDescent="0.2">
      <c r="A4166" s="246">
        <v>44991</v>
      </c>
      <c r="B4166" s="106" t="s">
        <v>541</v>
      </c>
      <c r="C4166" s="106">
        <v>6542.1</v>
      </c>
      <c r="D4166" s="203" t="s">
        <v>452</v>
      </c>
      <c r="E4166" s="203" t="s">
        <v>7168</v>
      </c>
      <c r="F4166" t="s">
        <v>7169</v>
      </c>
      <c r="G4166" s="129"/>
      <c r="H4166" s="293">
        <v>8</v>
      </c>
      <c r="I4166" s="203">
        <v>203245</v>
      </c>
      <c r="J4166" s="293" t="s">
        <v>455</v>
      </c>
      <c r="K4166" s="203">
        <v>243894</v>
      </c>
      <c r="L4166" s="203" t="s">
        <v>459</v>
      </c>
      <c r="M4166" s="203" t="s">
        <v>7116</v>
      </c>
      <c r="N4166" t="s">
        <v>7117</v>
      </c>
    </row>
    <row r="4167" spans="1:14" x14ac:dyDescent="0.2">
      <c r="A4167" s="246">
        <v>44998</v>
      </c>
      <c r="B4167" s="106" t="s">
        <v>541</v>
      </c>
      <c r="C4167" s="106">
        <v>6542.1</v>
      </c>
      <c r="D4167" s="203" t="s">
        <v>452</v>
      </c>
      <c r="E4167" s="203" t="s">
        <v>7159</v>
      </c>
      <c r="F4167" t="s">
        <v>487</v>
      </c>
      <c r="G4167" s="129"/>
      <c r="H4167" s="293">
        <v>8</v>
      </c>
      <c r="I4167" s="203">
        <v>157800</v>
      </c>
      <c r="J4167" s="293" t="s">
        <v>455</v>
      </c>
      <c r="K4167" s="203">
        <v>189360</v>
      </c>
      <c r="L4167" s="203" t="s">
        <v>459</v>
      </c>
      <c r="M4167" s="203" t="s">
        <v>7116</v>
      </c>
      <c r="N4167" t="s">
        <v>7117</v>
      </c>
    </row>
    <row r="4168" spans="1:14" x14ac:dyDescent="0.2">
      <c r="A4168" s="246">
        <v>44992</v>
      </c>
      <c r="B4168" s="106" t="s">
        <v>541</v>
      </c>
      <c r="C4168" s="106">
        <v>6412.12</v>
      </c>
      <c r="D4168" s="203" t="s">
        <v>452</v>
      </c>
      <c r="E4168" s="203" t="s">
        <v>7175</v>
      </c>
      <c r="F4168" t="s">
        <v>7176</v>
      </c>
      <c r="G4168" s="129"/>
      <c r="H4168" s="293">
        <v>8</v>
      </c>
      <c r="I4168" s="203">
        <v>133250</v>
      </c>
      <c r="J4168" s="293" t="s">
        <v>455</v>
      </c>
      <c r="K4168" s="203">
        <v>159900</v>
      </c>
      <c r="L4168" s="203" t="s">
        <v>459</v>
      </c>
      <c r="M4168" s="203" t="s">
        <v>7116</v>
      </c>
      <c r="N4168" t="s">
        <v>7117</v>
      </c>
    </row>
    <row r="4169" spans="1:14" x14ac:dyDescent="0.2">
      <c r="A4169" s="246">
        <v>44998</v>
      </c>
      <c r="B4169" s="106" t="s">
        <v>541</v>
      </c>
      <c r="C4169" s="106">
        <v>80422.16</v>
      </c>
      <c r="D4169" s="203" t="s">
        <v>452</v>
      </c>
      <c r="E4169" s="203" t="s">
        <v>7162</v>
      </c>
      <c r="F4169" t="s">
        <v>7163</v>
      </c>
      <c r="G4169" s="129"/>
      <c r="H4169" s="293">
        <v>8</v>
      </c>
      <c r="I4169" s="203">
        <v>143032</v>
      </c>
      <c r="J4169" s="293" t="s">
        <v>455</v>
      </c>
      <c r="K4169" s="203">
        <v>171638.39999999999</v>
      </c>
      <c r="L4169" s="203" t="s">
        <v>459</v>
      </c>
      <c r="M4169" s="203" t="s">
        <v>7116</v>
      </c>
      <c r="N4169" t="s">
        <v>7117</v>
      </c>
    </row>
    <row r="4170" spans="1:14" x14ac:dyDescent="0.2">
      <c r="A4170" s="246">
        <v>44994</v>
      </c>
      <c r="B4170" s="106" t="s">
        <v>541</v>
      </c>
      <c r="C4170" s="106">
        <v>6011.1</v>
      </c>
      <c r="D4170" s="203" t="s">
        <v>452</v>
      </c>
      <c r="E4170" s="203" t="s">
        <v>7166</v>
      </c>
      <c r="F4170" t="s">
        <v>7167</v>
      </c>
      <c r="G4170" s="129"/>
      <c r="H4170" s="293">
        <v>8</v>
      </c>
      <c r="I4170" s="203">
        <v>154379</v>
      </c>
      <c r="J4170" s="293" t="s">
        <v>455</v>
      </c>
      <c r="K4170" s="203">
        <v>185254.8</v>
      </c>
      <c r="L4170" s="203" t="s">
        <v>459</v>
      </c>
      <c r="M4170" s="203" t="s">
        <v>7116</v>
      </c>
      <c r="N4170" t="s">
        <v>7117</v>
      </c>
    </row>
    <row r="4171" spans="1:14" x14ac:dyDescent="0.2">
      <c r="A4171" s="246">
        <v>44999</v>
      </c>
      <c r="B4171" s="106" t="s">
        <v>541</v>
      </c>
      <c r="C4171" s="106">
        <v>6542.1</v>
      </c>
      <c r="D4171" s="203" t="s">
        <v>452</v>
      </c>
      <c r="E4171" s="203" t="s">
        <v>7159</v>
      </c>
      <c r="F4171" t="s">
        <v>487</v>
      </c>
      <c r="G4171" s="129"/>
      <c r="H4171" s="293">
        <v>8</v>
      </c>
      <c r="I4171" s="203">
        <v>157800</v>
      </c>
      <c r="J4171" s="293" t="s">
        <v>455</v>
      </c>
      <c r="K4171" s="203">
        <v>189360</v>
      </c>
      <c r="L4171" s="203" t="s">
        <v>459</v>
      </c>
      <c r="M4171" s="203" t="s">
        <v>7116</v>
      </c>
      <c r="N4171" t="s">
        <v>7117</v>
      </c>
    </row>
    <row r="4172" spans="1:14" x14ac:dyDescent="0.2">
      <c r="A4172" s="246">
        <v>44992</v>
      </c>
      <c r="B4172" s="106" t="s">
        <v>541</v>
      </c>
      <c r="C4172" s="106">
        <v>6542.1</v>
      </c>
      <c r="D4172" s="203" t="s">
        <v>452</v>
      </c>
      <c r="E4172" s="203" t="s">
        <v>7168</v>
      </c>
      <c r="F4172" t="s">
        <v>7169</v>
      </c>
      <c r="G4172" s="129"/>
      <c r="H4172" s="293">
        <v>8</v>
      </c>
      <c r="I4172" s="203">
        <v>203245</v>
      </c>
      <c r="J4172" s="293" t="s">
        <v>455</v>
      </c>
      <c r="K4172" s="203">
        <v>243894</v>
      </c>
      <c r="L4172" s="203" t="s">
        <v>459</v>
      </c>
      <c r="M4172" s="203" t="s">
        <v>7116</v>
      </c>
      <c r="N4172" t="s">
        <v>7117</v>
      </c>
    </row>
    <row r="4173" spans="1:14" x14ac:dyDescent="0.2">
      <c r="A4173" s="246">
        <v>44993</v>
      </c>
      <c r="B4173" s="106" t="s">
        <v>541</v>
      </c>
      <c r="C4173" s="106">
        <v>6412.12</v>
      </c>
      <c r="D4173" s="203" t="s">
        <v>452</v>
      </c>
      <c r="E4173" s="203" t="s">
        <v>7175</v>
      </c>
      <c r="F4173" t="s">
        <v>7176</v>
      </c>
      <c r="G4173" s="129"/>
      <c r="H4173" s="293">
        <v>8</v>
      </c>
      <c r="I4173" s="203">
        <v>133250</v>
      </c>
      <c r="J4173" s="293" t="s">
        <v>455</v>
      </c>
      <c r="K4173" s="203">
        <v>159900</v>
      </c>
      <c r="L4173" s="203" t="s">
        <v>459</v>
      </c>
      <c r="M4173" s="203" t="s">
        <v>7116</v>
      </c>
      <c r="N4173" t="s">
        <v>7117</v>
      </c>
    </row>
    <row r="4174" spans="1:14" x14ac:dyDescent="0.2">
      <c r="A4174" s="246">
        <v>44999</v>
      </c>
      <c r="B4174" s="106" t="s">
        <v>541</v>
      </c>
      <c r="C4174" s="106">
        <v>80422.16</v>
      </c>
      <c r="D4174" s="203" t="s">
        <v>452</v>
      </c>
      <c r="E4174" s="203" t="s">
        <v>7162</v>
      </c>
      <c r="F4174" t="s">
        <v>7163</v>
      </c>
      <c r="G4174" s="129"/>
      <c r="H4174" s="293">
        <v>8</v>
      </c>
      <c r="I4174" s="203">
        <v>143032</v>
      </c>
      <c r="J4174" s="293" t="s">
        <v>455</v>
      </c>
      <c r="K4174" s="203">
        <v>171638.39999999999</v>
      </c>
      <c r="L4174" s="203" t="s">
        <v>459</v>
      </c>
      <c r="M4174" s="203" t="s">
        <v>7116</v>
      </c>
      <c r="N4174" t="s">
        <v>7117</v>
      </c>
    </row>
    <row r="4175" spans="1:14" x14ac:dyDescent="0.2">
      <c r="A4175" s="246">
        <v>44995</v>
      </c>
      <c r="B4175" s="106" t="s">
        <v>541</v>
      </c>
      <c r="C4175" s="106">
        <v>6011.1</v>
      </c>
      <c r="D4175" s="203" t="s">
        <v>452</v>
      </c>
      <c r="E4175" s="203" t="s">
        <v>7166</v>
      </c>
      <c r="F4175" t="s">
        <v>7167</v>
      </c>
      <c r="G4175" s="129"/>
      <c r="H4175" s="293">
        <v>8</v>
      </c>
      <c r="I4175" s="203">
        <v>154379</v>
      </c>
      <c r="J4175" s="293" t="s">
        <v>455</v>
      </c>
      <c r="K4175" s="203">
        <v>185254.8</v>
      </c>
      <c r="L4175" s="203" t="s">
        <v>459</v>
      </c>
      <c r="M4175" s="203" t="s">
        <v>7116</v>
      </c>
      <c r="N4175" t="s">
        <v>7117</v>
      </c>
    </row>
    <row r="4176" spans="1:14" x14ac:dyDescent="0.2">
      <c r="A4176" s="246">
        <v>45000</v>
      </c>
      <c r="B4176" s="106" t="s">
        <v>541</v>
      </c>
      <c r="C4176" s="106">
        <v>6542.1</v>
      </c>
      <c r="D4176" s="203" t="s">
        <v>452</v>
      </c>
      <c r="E4176" s="203" t="s">
        <v>7159</v>
      </c>
      <c r="F4176" t="s">
        <v>487</v>
      </c>
      <c r="G4176" s="129"/>
      <c r="H4176" s="293">
        <v>8</v>
      </c>
      <c r="I4176" s="203">
        <v>157800</v>
      </c>
      <c r="J4176" s="293" t="s">
        <v>455</v>
      </c>
      <c r="K4176" s="203">
        <v>189360</v>
      </c>
      <c r="L4176" s="203" t="s">
        <v>459</v>
      </c>
      <c r="M4176" s="203" t="s">
        <v>7116</v>
      </c>
      <c r="N4176" t="s">
        <v>7117</v>
      </c>
    </row>
    <row r="4177" spans="1:14" x14ac:dyDescent="0.2">
      <c r="A4177" s="246">
        <v>44994</v>
      </c>
      <c r="B4177" s="106" t="s">
        <v>541</v>
      </c>
      <c r="C4177" s="106">
        <v>6412.12</v>
      </c>
      <c r="D4177" s="203" t="s">
        <v>452</v>
      </c>
      <c r="E4177" s="203" t="s">
        <v>7175</v>
      </c>
      <c r="F4177" t="s">
        <v>7176</v>
      </c>
      <c r="G4177" s="129"/>
      <c r="H4177" s="293">
        <v>8</v>
      </c>
      <c r="I4177" s="203">
        <v>133250</v>
      </c>
      <c r="J4177" s="293" t="s">
        <v>455</v>
      </c>
      <c r="K4177" s="203">
        <v>159900</v>
      </c>
      <c r="L4177" s="203" t="s">
        <v>459</v>
      </c>
      <c r="M4177" s="203" t="s">
        <v>7116</v>
      </c>
      <c r="N4177" t="s">
        <v>7117</v>
      </c>
    </row>
    <row r="4178" spans="1:14" x14ac:dyDescent="0.2">
      <c r="A4178" s="246">
        <v>44993</v>
      </c>
      <c r="B4178" s="106" t="s">
        <v>541</v>
      </c>
      <c r="C4178" s="106">
        <v>6542.1</v>
      </c>
      <c r="D4178" s="203" t="s">
        <v>452</v>
      </c>
      <c r="E4178" s="203" t="s">
        <v>7168</v>
      </c>
      <c r="F4178" t="s">
        <v>7169</v>
      </c>
      <c r="G4178" s="129"/>
      <c r="H4178" s="293">
        <v>8</v>
      </c>
      <c r="I4178" s="203">
        <v>203245</v>
      </c>
      <c r="J4178" s="293" t="s">
        <v>455</v>
      </c>
      <c r="K4178" s="203">
        <v>243894</v>
      </c>
      <c r="L4178" s="203" t="s">
        <v>459</v>
      </c>
      <c r="M4178" s="203" t="s">
        <v>7116</v>
      </c>
      <c r="N4178" t="s">
        <v>7117</v>
      </c>
    </row>
    <row r="4179" spans="1:14" x14ac:dyDescent="0.2">
      <c r="A4179" s="246">
        <v>44998</v>
      </c>
      <c r="B4179" s="106" t="s">
        <v>541</v>
      </c>
      <c r="C4179" s="106">
        <v>6011.1</v>
      </c>
      <c r="D4179" s="203" t="s">
        <v>452</v>
      </c>
      <c r="E4179" s="203" t="s">
        <v>7166</v>
      </c>
      <c r="F4179" t="s">
        <v>7167</v>
      </c>
      <c r="G4179" s="129"/>
      <c r="H4179" s="293">
        <v>8</v>
      </c>
      <c r="I4179" s="203">
        <v>154379</v>
      </c>
      <c r="J4179" s="293" t="s">
        <v>455</v>
      </c>
      <c r="K4179" s="203">
        <v>185254.8</v>
      </c>
      <c r="L4179" s="203" t="s">
        <v>459</v>
      </c>
      <c r="M4179" s="203" t="s">
        <v>7116</v>
      </c>
      <c r="N4179" t="s">
        <v>7117</v>
      </c>
    </row>
    <row r="4180" spans="1:14" x14ac:dyDescent="0.2">
      <c r="A4180" s="246">
        <v>45000</v>
      </c>
      <c r="B4180" s="106" t="s">
        <v>541</v>
      </c>
      <c r="C4180" s="106">
        <v>80422.16</v>
      </c>
      <c r="D4180" s="203" t="s">
        <v>452</v>
      </c>
      <c r="E4180" s="203" t="s">
        <v>7162</v>
      </c>
      <c r="F4180" t="s">
        <v>7163</v>
      </c>
      <c r="G4180" s="129"/>
      <c r="H4180" s="293">
        <v>8</v>
      </c>
      <c r="I4180" s="203">
        <v>143032</v>
      </c>
      <c r="J4180" s="293" t="s">
        <v>455</v>
      </c>
      <c r="K4180" s="203">
        <v>171638.39999999999</v>
      </c>
      <c r="L4180" s="203" t="s">
        <v>459</v>
      </c>
      <c r="M4180" s="203" t="s">
        <v>7116</v>
      </c>
      <c r="N4180" t="s">
        <v>7117</v>
      </c>
    </row>
    <row r="4181" spans="1:14" x14ac:dyDescent="0.2">
      <c r="A4181" s="246">
        <v>44986</v>
      </c>
      <c r="B4181" s="106" t="s">
        <v>541</v>
      </c>
      <c r="C4181" s="106">
        <v>6542.1</v>
      </c>
      <c r="D4181" s="203" t="s">
        <v>452</v>
      </c>
      <c r="E4181" s="203" t="s">
        <v>7159</v>
      </c>
      <c r="F4181" t="s">
        <v>487</v>
      </c>
      <c r="G4181" s="129"/>
      <c r="H4181" s="293">
        <v>8</v>
      </c>
      <c r="I4181" s="203">
        <v>157800</v>
      </c>
      <c r="J4181" s="293" t="s">
        <v>455</v>
      </c>
      <c r="K4181" s="203">
        <v>189360</v>
      </c>
      <c r="L4181" s="203" t="s">
        <v>459</v>
      </c>
      <c r="M4181" s="203" t="s">
        <v>7116</v>
      </c>
      <c r="N4181" t="s">
        <v>7117</v>
      </c>
    </row>
    <row r="4182" spans="1:14" x14ac:dyDescent="0.2">
      <c r="A4182" s="246">
        <v>44995</v>
      </c>
      <c r="B4182" s="106" t="s">
        <v>541</v>
      </c>
      <c r="C4182" s="106">
        <v>6412.12</v>
      </c>
      <c r="D4182" s="203" t="s">
        <v>452</v>
      </c>
      <c r="E4182" s="203" t="s">
        <v>7175</v>
      </c>
      <c r="F4182" t="s">
        <v>7176</v>
      </c>
      <c r="G4182" s="129"/>
      <c r="H4182" s="293">
        <v>8</v>
      </c>
      <c r="I4182" s="203">
        <v>133250</v>
      </c>
      <c r="J4182" s="293" t="s">
        <v>455</v>
      </c>
      <c r="K4182" s="203">
        <v>159900</v>
      </c>
      <c r="L4182" s="203" t="s">
        <v>459</v>
      </c>
      <c r="M4182" s="203" t="s">
        <v>7116</v>
      </c>
      <c r="N4182" t="s">
        <v>7117</v>
      </c>
    </row>
    <row r="4183" spans="1:14" x14ac:dyDescent="0.2">
      <c r="A4183" s="246">
        <v>44986</v>
      </c>
      <c r="B4183" s="106" t="s">
        <v>541</v>
      </c>
      <c r="C4183" s="106">
        <v>6011.1</v>
      </c>
      <c r="D4183" s="203" t="s">
        <v>452</v>
      </c>
      <c r="E4183" s="203" t="s">
        <v>7177</v>
      </c>
      <c r="F4183" t="s">
        <v>7178</v>
      </c>
      <c r="G4183" s="129"/>
      <c r="H4183" s="293">
        <v>8</v>
      </c>
      <c r="I4183" s="203">
        <v>282497</v>
      </c>
      <c r="J4183" s="293" t="s">
        <v>455</v>
      </c>
      <c r="K4183" s="203">
        <v>338996.4</v>
      </c>
      <c r="L4183" s="203" t="s">
        <v>459</v>
      </c>
      <c r="M4183" s="203" t="s">
        <v>7116</v>
      </c>
      <c r="N4183" t="s">
        <v>7117</v>
      </c>
    </row>
    <row r="4184" spans="1:14" x14ac:dyDescent="0.2">
      <c r="A4184" s="246">
        <v>44999</v>
      </c>
      <c r="B4184" s="106" t="s">
        <v>541</v>
      </c>
      <c r="C4184" s="106">
        <v>6011.1</v>
      </c>
      <c r="D4184" s="203" t="s">
        <v>452</v>
      </c>
      <c r="E4184" s="203" t="s">
        <v>7166</v>
      </c>
      <c r="F4184" t="s">
        <v>7167</v>
      </c>
      <c r="G4184" s="129"/>
      <c r="H4184" s="293">
        <v>8</v>
      </c>
      <c r="I4184" s="203">
        <v>154379</v>
      </c>
      <c r="J4184" s="293" t="s">
        <v>455</v>
      </c>
      <c r="K4184" s="203">
        <v>185254.8</v>
      </c>
      <c r="L4184" s="203" t="s">
        <v>459</v>
      </c>
      <c r="M4184" s="203" t="s">
        <v>7116</v>
      </c>
      <c r="N4184" t="s">
        <v>7117</v>
      </c>
    </row>
    <row r="4185" spans="1:14" x14ac:dyDescent="0.2">
      <c r="A4185" s="246">
        <v>44994</v>
      </c>
      <c r="B4185" s="106" t="s">
        <v>541</v>
      </c>
      <c r="C4185" s="106">
        <v>6542.1</v>
      </c>
      <c r="D4185" s="203" t="s">
        <v>452</v>
      </c>
      <c r="E4185" s="203" t="s">
        <v>7168</v>
      </c>
      <c r="F4185" t="s">
        <v>7169</v>
      </c>
      <c r="G4185" s="129"/>
      <c r="H4185" s="293">
        <v>8</v>
      </c>
      <c r="I4185" s="203">
        <v>203245</v>
      </c>
      <c r="J4185" s="293" t="s">
        <v>455</v>
      </c>
      <c r="K4185" s="203">
        <v>243894</v>
      </c>
      <c r="L4185" s="203" t="s">
        <v>459</v>
      </c>
      <c r="M4185" s="203" t="s">
        <v>7116</v>
      </c>
      <c r="N4185" t="s">
        <v>7117</v>
      </c>
    </row>
    <row r="4186" spans="1:14" x14ac:dyDescent="0.2">
      <c r="A4186" s="246">
        <v>44991</v>
      </c>
      <c r="B4186" s="106" t="s">
        <v>541</v>
      </c>
      <c r="C4186" s="106">
        <v>80422.16</v>
      </c>
      <c r="D4186" s="203" t="s">
        <v>452</v>
      </c>
      <c r="E4186" s="203" t="s">
        <v>7162</v>
      </c>
      <c r="F4186" t="s">
        <v>7163</v>
      </c>
      <c r="G4186" s="129"/>
      <c r="H4186" s="293">
        <v>8</v>
      </c>
      <c r="I4186" s="203">
        <v>143032</v>
      </c>
      <c r="J4186" s="293" t="s">
        <v>455</v>
      </c>
      <c r="K4186" s="203">
        <v>171638.39999999999</v>
      </c>
      <c r="L4186" s="203" t="s">
        <v>459</v>
      </c>
      <c r="M4186" s="203" t="s">
        <v>7116</v>
      </c>
      <c r="N4186" t="s">
        <v>7117</v>
      </c>
    </row>
    <row r="4187" spans="1:14" x14ac:dyDescent="0.2">
      <c r="A4187" s="246">
        <v>44987</v>
      </c>
      <c r="B4187" s="106" t="s">
        <v>541</v>
      </c>
      <c r="C4187" s="106">
        <v>6011.1</v>
      </c>
      <c r="D4187" s="203" t="s">
        <v>452</v>
      </c>
      <c r="E4187" s="203" t="s">
        <v>7177</v>
      </c>
      <c r="F4187" t="s">
        <v>7178</v>
      </c>
      <c r="G4187" s="129"/>
      <c r="H4187" s="293">
        <v>8</v>
      </c>
      <c r="I4187" s="203">
        <v>282497</v>
      </c>
      <c r="J4187" s="293" t="s">
        <v>455</v>
      </c>
      <c r="K4187" s="203">
        <v>338996.4</v>
      </c>
      <c r="L4187" s="203" t="s">
        <v>459</v>
      </c>
      <c r="M4187" s="203" t="s">
        <v>7116</v>
      </c>
      <c r="N4187" t="s">
        <v>7117</v>
      </c>
    </row>
    <row r="4188" spans="1:14" x14ac:dyDescent="0.2">
      <c r="A4188" s="246">
        <v>44987</v>
      </c>
      <c r="B4188" s="106" t="s">
        <v>541</v>
      </c>
      <c r="C4188" s="106">
        <v>6542.1</v>
      </c>
      <c r="D4188" s="203" t="s">
        <v>452</v>
      </c>
      <c r="E4188" s="203" t="s">
        <v>7159</v>
      </c>
      <c r="F4188" t="s">
        <v>487</v>
      </c>
      <c r="G4188" s="129"/>
      <c r="H4188" s="293">
        <v>8</v>
      </c>
      <c r="I4188" s="203">
        <v>157800</v>
      </c>
      <c r="J4188" s="293" t="s">
        <v>455</v>
      </c>
      <c r="K4188" s="203">
        <v>189360</v>
      </c>
      <c r="L4188" s="203" t="s">
        <v>459</v>
      </c>
      <c r="M4188" s="203" t="s">
        <v>7116</v>
      </c>
      <c r="N4188" t="s">
        <v>7117</v>
      </c>
    </row>
    <row r="4189" spans="1:14" x14ac:dyDescent="0.2">
      <c r="A4189" s="246">
        <v>45000</v>
      </c>
      <c r="B4189" s="106" t="s">
        <v>541</v>
      </c>
      <c r="C4189" s="106">
        <v>6011.1</v>
      </c>
      <c r="D4189" s="203" t="s">
        <v>452</v>
      </c>
      <c r="E4189" s="203" t="s">
        <v>7166</v>
      </c>
      <c r="F4189" t="s">
        <v>7167</v>
      </c>
      <c r="G4189" s="129"/>
      <c r="H4189" s="293">
        <v>8</v>
      </c>
      <c r="I4189" s="203">
        <v>154379</v>
      </c>
      <c r="J4189" s="293" t="s">
        <v>455</v>
      </c>
      <c r="K4189" s="203">
        <v>185254.8</v>
      </c>
      <c r="L4189" s="203" t="s">
        <v>459</v>
      </c>
      <c r="M4189" s="203" t="s">
        <v>7116</v>
      </c>
      <c r="N4189" t="s">
        <v>7117</v>
      </c>
    </row>
    <row r="4190" spans="1:14" x14ac:dyDescent="0.2">
      <c r="A4190" s="246">
        <v>44995</v>
      </c>
      <c r="B4190" s="106" t="s">
        <v>541</v>
      </c>
      <c r="C4190" s="106">
        <v>6542.1</v>
      </c>
      <c r="D4190" s="203" t="s">
        <v>452</v>
      </c>
      <c r="E4190" s="203" t="s">
        <v>7168</v>
      </c>
      <c r="F4190" t="s">
        <v>7169</v>
      </c>
      <c r="G4190" s="129"/>
      <c r="H4190" s="293">
        <v>7</v>
      </c>
      <c r="I4190" s="203">
        <v>203245</v>
      </c>
      <c r="J4190" s="293" t="s">
        <v>455</v>
      </c>
      <c r="K4190" s="203">
        <v>243894</v>
      </c>
      <c r="L4190" s="203" t="s">
        <v>459</v>
      </c>
      <c r="M4190" s="203" t="s">
        <v>7116</v>
      </c>
      <c r="N4190" t="s">
        <v>7117</v>
      </c>
    </row>
    <row r="4191" spans="1:14" x14ac:dyDescent="0.2">
      <c r="A4191" s="246">
        <v>44998</v>
      </c>
      <c r="B4191" s="106" t="s">
        <v>541</v>
      </c>
      <c r="C4191" s="106">
        <v>6673.1</v>
      </c>
      <c r="D4191" s="203" t="s">
        <v>452</v>
      </c>
      <c r="E4191" s="203" t="s">
        <v>7175</v>
      </c>
      <c r="F4191" t="s">
        <v>7176</v>
      </c>
      <c r="G4191" s="129"/>
      <c r="H4191" s="293">
        <v>8</v>
      </c>
      <c r="I4191" s="203">
        <v>133250</v>
      </c>
      <c r="J4191" s="293" t="s">
        <v>455</v>
      </c>
      <c r="K4191" s="203">
        <v>159900</v>
      </c>
      <c r="L4191" s="203" t="s">
        <v>459</v>
      </c>
      <c r="M4191" s="203" t="s">
        <v>7116</v>
      </c>
      <c r="N4191" t="s">
        <v>7117</v>
      </c>
    </row>
    <row r="4192" spans="1:14" x14ac:dyDescent="0.2">
      <c r="A4192" s="246">
        <v>44988</v>
      </c>
      <c r="B4192" s="106" t="s">
        <v>541</v>
      </c>
      <c r="C4192" s="106">
        <v>6011.1</v>
      </c>
      <c r="D4192" s="203" t="s">
        <v>452</v>
      </c>
      <c r="E4192" s="203" t="s">
        <v>7177</v>
      </c>
      <c r="F4192" t="s">
        <v>7178</v>
      </c>
      <c r="G4192" s="129"/>
      <c r="H4192" s="293">
        <v>8</v>
      </c>
      <c r="I4192" s="203">
        <v>282497</v>
      </c>
      <c r="J4192" s="293" t="s">
        <v>455</v>
      </c>
      <c r="K4192" s="203">
        <v>338996.4</v>
      </c>
      <c r="L4192" s="203" t="s">
        <v>459</v>
      </c>
      <c r="M4192" s="203" t="s">
        <v>7116</v>
      </c>
      <c r="N4192" t="s">
        <v>7117</v>
      </c>
    </row>
    <row r="4193" spans="1:14" x14ac:dyDescent="0.2">
      <c r="A4193" s="246">
        <v>44992</v>
      </c>
      <c r="B4193" s="106" t="s">
        <v>541</v>
      </c>
      <c r="C4193" s="106">
        <v>80422.16</v>
      </c>
      <c r="D4193" s="203" t="s">
        <v>452</v>
      </c>
      <c r="E4193" s="203" t="s">
        <v>7162</v>
      </c>
      <c r="F4193" t="s">
        <v>7163</v>
      </c>
      <c r="G4193" s="129"/>
      <c r="H4193" s="293">
        <v>8</v>
      </c>
      <c r="I4193" s="203">
        <v>143032</v>
      </c>
      <c r="J4193" s="293" t="s">
        <v>455</v>
      </c>
      <c r="K4193" s="203">
        <v>171638.39999999999</v>
      </c>
      <c r="L4193" s="203" t="s">
        <v>459</v>
      </c>
      <c r="M4193" s="203" t="s">
        <v>7116</v>
      </c>
      <c r="N4193" t="s">
        <v>7117</v>
      </c>
    </row>
    <row r="4194" spans="1:14" x14ac:dyDescent="0.2">
      <c r="A4194" s="246">
        <v>44988</v>
      </c>
      <c r="B4194" s="106" t="s">
        <v>541</v>
      </c>
      <c r="C4194" s="106">
        <v>6542.1</v>
      </c>
      <c r="D4194" s="203" t="s">
        <v>452</v>
      </c>
      <c r="E4194" s="203" t="s">
        <v>7159</v>
      </c>
      <c r="F4194" t="s">
        <v>487</v>
      </c>
      <c r="G4194" s="129"/>
      <c r="H4194" s="293">
        <v>8</v>
      </c>
      <c r="I4194" s="203">
        <v>157800</v>
      </c>
      <c r="J4194" s="293" t="s">
        <v>455</v>
      </c>
      <c r="K4194" s="203">
        <v>189360</v>
      </c>
      <c r="L4194" s="203" t="s">
        <v>459</v>
      </c>
      <c r="M4194" s="203" t="s">
        <v>7116</v>
      </c>
      <c r="N4194" t="s">
        <v>7117</v>
      </c>
    </row>
    <row r="4195" spans="1:14" x14ac:dyDescent="0.2">
      <c r="A4195" s="246">
        <v>44998</v>
      </c>
      <c r="B4195" s="106" t="s">
        <v>541</v>
      </c>
      <c r="C4195" s="106">
        <v>6542.1</v>
      </c>
      <c r="D4195" s="203" t="s">
        <v>452</v>
      </c>
      <c r="E4195" s="203" t="s">
        <v>7168</v>
      </c>
      <c r="F4195" t="s">
        <v>7169</v>
      </c>
      <c r="G4195" s="129"/>
      <c r="H4195" s="293">
        <v>7</v>
      </c>
      <c r="I4195" s="203">
        <v>203245</v>
      </c>
      <c r="J4195" s="293" t="s">
        <v>455</v>
      </c>
      <c r="K4195" s="203">
        <v>243894</v>
      </c>
      <c r="L4195" s="203" t="s">
        <v>459</v>
      </c>
      <c r="M4195" s="203" t="s">
        <v>7116</v>
      </c>
      <c r="N4195" t="s">
        <v>7117</v>
      </c>
    </row>
    <row r="4196" spans="1:14" x14ac:dyDescent="0.2">
      <c r="A4196" s="246">
        <v>44999</v>
      </c>
      <c r="B4196" s="106" t="s">
        <v>541</v>
      </c>
      <c r="C4196" s="106">
        <v>6412.12</v>
      </c>
      <c r="D4196" s="203" t="s">
        <v>452</v>
      </c>
      <c r="E4196" s="203" t="s">
        <v>7175</v>
      </c>
      <c r="F4196" t="s">
        <v>7176</v>
      </c>
      <c r="G4196" s="129"/>
      <c r="H4196" s="293">
        <v>8</v>
      </c>
      <c r="I4196" s="203">
        <v>133250</v>
      </c>
      <c r="J4196" s="293" t="s">
        <v>455</v>
      </c>
      <c r="K4196" s="203">
        <v>159900</v>
      </c>
      <c r="L4196" s="203" t="s">
        <v>459</v>
      </c>
      <c r="M4196" s="203" t="s">
        <v>7116</v>
      </c>
      <c r="N4196" t="s">
        <v>7117</v>
      </c>
    </row>
    <row r="4197" spans="1:14" x14ac:dyDescent="0.2">
      <c r="A4197" s="246">
        <v>44993</v>
      </c>
      <c r="B4197" s="106" t="s">
        <v>541</v>
      </c>
      <c r="C4197" s="106">
        <v>80422.16</v>
      </c>
      <c r="D4197" s="203" t="s">
        <v>452</v>
      </c>
      <c r="E4197" s="203" t="s">
        <v>7162</v>
      </c>
      <c r="F4197" t="s">
        <v>7163</v>
      </c>
      <c r="G4197" s="129"/>
      <c r="H4197" s="293">
        <v>8</v>
      </c>
      <c r="I4197" s="203">
        <v>143032</v>
      </c>
      <c r="J4197" s="293" t="s">
        <v>455</v>
      </c>
      <c r="K4197" s="203">
        <v>171638.39999999999</v>
      </c>
      <c r="L4197" s="203" t="s">
        <v>459</v>
      </c>
      <c r="M4197" s="203" t="s">
        <v>7116</v>
      </c>
      <c r="N4197" t="s">
        <v>7117</v>
      </c>
    </row>
    <row r="4198" spans="1:14" x14ac:dyDescent="0.2">
      <c r="A4198" s="246">
        <v>44986</v>
      </c>
      <c r="B4198" s="106" t="s">
        <v>541</v>
      </c>
      <c r="C4198" s="106">
        <v>6542.1</v>
      </c>
      <c r="D4198" s="203" t="s">
        <v>452</v>
      </c>
      <c r="E4198" s="203" t="s">
        <v>7166</v>
      </c>
      <c r="F4198" t="s">
        <v>7167</v>
      </c>
      <c r="G4198" s="129"/>
      <c r="H4198" s="293">
        <v>8</v>
      </c>
      <c r="I4198" s="203">
        <v>154379</v>
      </c>
      <c r="J4198" s="293" t="s">
        <v>455</v>
      </c>
      <c r="K4198" s="203">
        <v>185254.8</v>
      </c>
      <c r="L4198" s="203" t="s">
        <v>459</v>
      </c>
      <c r="M4198" s="203" t="s">
        <v>7116</v>
      </c>
      <c r="N4198" t="s">
        <v>7117</v>
      </c>
    </row>
    <row r="4199" spans="1:14" x14ac:dyDescent="0.2">
      <c r="A4199" s="246">
        <v>44999</v>
      </c>
      <c r="B4199" s="106" t="s">
        <v>541</v>
      </c>
      <c r="C4199" s="106">
        <v>6542.1</v>
      </c>
      <c r="D4199" s="203" t="s">
        <v>452</v>
      </c>
      <c r="E4199" s="203" t="s">
        <v>7168</v>
      </c>
      <c r="F4199" t="s">
        <v>7169</v>
      </c>
      <c r="G4199" s="129"/>
      <c r="H4199" s="293">
        <v>8</v>
      </c>
      <c r="I4199" s="203">
        <v>203245</v>
      </c>
      <c r="J4199" s="293" t="s">
        <v>455</v>
      </c>
      <c r="K4199" s="203">
        <v>243894</v>
      </c>
      <c r="L4199" s="203" t="s">
        <v>459</v>
      </c>
      <c r="M4199" s="203" t="s">
        <v>7116</v>
      </c>
      <c r="N4199" t="s">
        <v>7117</v>
      </c>
    </row>
    <row r="4200" spans="1:14" x14ac:dyDescent="0.2">
      <c r="A4200" s="246">
        <v>44998</v>
      </c>
      <c r="B4200" s="106" t="s">
        <v>541</v>
      </c>
      <c r="C4200" s="106">
        <v>6412.12</v>
      </c>
      <c r="D4200" s="203" t="s">
        <v>452</v>
      </c>
      <c r="E4200" s="203" t="s">
        <v>7177</v>
      </c>
      <c r="F4200" t="s">
        <v>7178</v>
      </c>
      <c r="G4200" s="129"/>
      <c r="H4200" s="293">
        <v>8</v>
      </c>
      <c r="I4200" s="203">
        <v>282497</v>
      </c>
      <c r="J4200" s="293" t="s">
        <v>455</v>
      </c>
      <c r="K4200" s="203">
        <v>338996.4</v>
      </c>
      <c r="L4200" s="203" t="s">
        <v>459</v>
      </c>
      <c r="M4200" s="203" t="s">
        <v>7116</v>
      </c>
      <c r="N4200" t="s">
        <v>7117</v>
      </c>
    </row>
    <row r="4201" spans="1:14" x14ac:dyDescent="0.2">
      <c r="A4201" s="246">
        <v>45000</v>
      </c>
      <c r="B4201" s="106" t="s">
        <v>541</v>
      </c>
      <c r="C4201" s="106">
        <v>6412.12</v>
      </c>
      <c r="D4201" s="203" t="s">
        <v>452</v>
      </c>
      <c r="E4201" s="203" t="s">
        <v>7175</v>
      </c>
      <c r="F4201" t="s">
        <v>7176</v>
      </c>
      <c r="G4201" s="129"/>
      <c r="H4201" s="293">
        <v>8</v>
      </c>
      <c r="I4201" s="203">
        <v>133250</v>
      </c>
      <c r="J4201" s="293" t="s">
        <v>455</v>
      </c>
      <c r="K4201" s="203">
        <v>159900</v>
      </c>
      <c r="L4201" s="203" t="s">
        <v>459</v>
      </c>
      <c r="M4201" s="203" t="s">
        <v>7116</v>
      </c>
      <c r="N4201" t="s">
        <v>7117</v>
      </c>
    </row>
    <row r="4202" spans="1:14" x14ac:dyDescent="0.2">
      <c r="A4202" s="246">
        <v>44987</v>
      </c>
      <c r="B4202" s="106" t="s">
        <v>541</v>
      </c>
      <c r="C4202" s="106">
        <v>6542.1</v>
      </c>
      <c r="D4202" s="203" t="s">
        <v>452</v>
      </c>
      <c r="E4202" s="203" t="s">
        <v>7166</v>
      </c>
      <c r="F4202" t="s">
        <v>7167</v>
      </c>
      <c r="G4202" s="129"/>
      <c r="H4202" s="293">
        <v>8</v>
      </c>
      <c r="I4202" s="203">
        <v>154379</v>
      </c>
      <c r="J4202" s="293" t="s">
        <v>455</v>
      </c>
      <c r="K4202" s="203">
        <v>185254.8</v>
      </c>
      <c r="L4202" s="203" t="s">
        <v>459</v>
      </c>
      <c r="M4202" s="203" t="s">
        <v>7116</v>
      </c>
      <c r="N4202" t="s">
        <v>7117</v>
      </c>
    </row>
    <row r="4203" spans="1:14" x14ac:dyDescent="0.2">
      <c r="A4203" s="246">
        <v>45000</v>
      </c>
      <c r="B4203" s="106" t="s">
        <v>541</v>
      </c>
      <c r="C4203" s="106">
        <v>6542.1</v>
      </c>
      <c r="D4203" s="203" t="s">
        <v>452</v>
      </c>
      <c r="E4203" s="203" t="s">
        <v>7168</v>
      </c>
      <c r="F4203" t="s">
        <v>7169</v>
      </c>
      <c r="G4203" s="129"/>
      <c r="H4203" s="293">
        <v>8</v>
      </c>
      <c r="I4203" s="203">
        <v>203245</v>
      </c>
      <c r="J4203" s="293" t="s">
        <v>455</v>
      </c>
      <c r="K4203" s="203">
        <v>243894</v>
      </c>
      <c r="L4203" s="203" t="s">
        <v>459</v>
      </c>
      <c r="M4203" s="203" t="s">
        <v>7116</v>
      </c>
      <c r="N4203" t="s">
        <v>7117</v>
      </c>
    </row>
    <row r="4204" spans="1:14" x14ac:dyDescent="0.2">
      <c r="A4204" s="246">
        <v>44999</v>
      </c>
      <c r="B4204" s="106" t="s">
        <v>541</v>
      </c>
      <c r="C4204" s="106">
        <v>6412.12</v>
      </c>
      <c r="D4204" s="203" t="s">
        <v>452</v>
      </c>
      <c r="E4204" s="203" t="s">
        <v>7177</v>
      </c>
      <c r="F4204" t="s">
        <v>7178</v>
      </c>
      <c r="G4204" s="129"/>
      <c r="H4204" s="293">
        <v>8</v>
      </c>
      <c r="I4204" s="203">
        <v>282497</v>
      </c>
      <c r="J4204" s="293" t="s">
        <v>455</v>
      </c>
      <c r="K4204" s="203">
        <v>338996.4</v>
      </c>
      <c r="L4204" s="203" t="s">
        <v>459</v>
      </c>
      <c r="M4204" s="203" t="s">
        <v>7116</v>
      </c>
      <c r="N4204" t="s">
        <v>7117</v>
      </c>
    </row>
    <row r="4205" spans="1:14" x14ac:dyDescent="0.2">
      <c r="A4205" s="246">
        <v>44994</v>
      </c>
      <c r="B4205" s="106" t="s">
        <v>541</v>
      </c>
      <c r="C4205" s="106">
        <v>80422.16</v>
      </c>
      <c r="D4205" s="203" t="s">
        <v>452</v>
      </c>
      <c r="E4205" s="203" t="s">
        <v>7162</v>
      </c>
      <c r="F4205" t="s">
        <v>7163</v>
      </c>
      <c r="G4205" s="129"/>
      <c r="H4205" s="293">
        <v>8</v>
      </c>
      <c r="I4205" s="203">
        <v>143032</v>
      </c>
      <c r="J4205" s="293" t="s">
        <v>455</v>
      </c>
      <c r="K4205" s="203">
        <v>171638.39999999999</v>
      </c>
      <c r="L4205" s="203" t="s">
        <v>459</v>
      </c>
      <c r="M4205" s="203" t="s">
        <v>7116</v>
      </c>
      <c r="N4205" t="s">
        <v>7117</v>
      </c>
    </row>
    <row r="4206" spans="1:14" x14ac:dyDescent="0.2">
      <c r="A4206" s="246">
        <v>44988</v>
      </c>
      <c r="B4206" s="106" t="s">
        <v>541</v>
      </c>
      <c r="C4206" s="106">
        <v>6542.1</v>
      </c>
      <c r="D4206" s="203" t="s">
        <v>452</v>
      </c>
      <c r="E4206" s="203" t="s">
        <v>7166</v>
      </c>
      <c r="F4206" t="s">
        <v>7167</v>
      </c>
      <c r="G4206" s="129"/>
      <c r="H4206" s="293">
        <v>8</v>
      </c>
      <c r="I4206" s="203">
        <v>154379</v>
      </c>
      <c r="J4206" s="293" t="s">
        <v>455</v>
      </c>
      <c r="K4206" s="203">
        <v>185254.8</v>
      </c>
      <c r="L4206" s="203" t="s">
        <v>459</v>
      </c>
      <c r="M4206" s="203" t="s">
        <v>7116</v>
      </c>
      <c r="N4206" t="s">
        <v>7117</v>
      </c>
    </row>
    <row r="4207" spans="1:14" x14ac:dyDescent="0.2">
      <c r="A4207" s="246">
        <v>44986</v>
      </c>
      <c r="B4207" s="106" t="s">
        <v>541</v>
      </c>
      <c r="C4207" s="106">
        <v>6011.1</v>
      </c>
      <c r="D4207" s="203" t="s">
        <v>452</v>
      </c>
      <c r="E4207" s="203" t="s">
        <v>7175</v>
      </c>
      <c r="F4207" t="s">
        <v>7176</v>
      </c>
      <c r="G4207" s="129"/>
      <c r="H4207" s="293">
        <v>8</v>
      </c>
      <c r="I4207" s="203">
        <v>133250</v>
      </c>
      <c r="J4207" s="293" t="s">
        <v>455</v>
      </c>
      <c r="K4207" s="203">
        <v>159900</v>
      </c>
      <c r="L4207" s="203" t="s">
        <v>459</v>
      </c>
      <c r="M4207" s="203" t="s">
        <v>7116</v>
      </c>
      <c r="N4207" t="s">
        <v>7117</v>
      </c>
    </row>
    <row r="4208" spans="1:14" x14ac:dyDescent="0.2">
      <c r="A4208" s="246">
        <v>45000</v>
      </c>
      <c r="B4208" s="106" t="s">
        <v>541</v>
      </c>
      <c r="C4208" s="106">
        <v>6412.12</v>
      </c>
      <c r="D4208" s="203" t="s">
        <v>452</v>
      </c>
      <c r="E4208" s="203" t="s">
        <v>7177</v>
      </c>
      <c r="F4208" t="s">
        <v>7178</v>
      </c>
      <c r="G4208" s="129"/>
      <c r="H4208" s="293">
        <v>8</v>
      </c>
      <c r="I4208" s="203">
        <v>282497</v>
      </c>
      <c r="J4208" s="293" t="s">
        <v>455</v>
      </c>
      <c r="K4208" s="203">
        <v>338996.4</v>
      </c>
      <c r="L4208" s="203" t="s">
        <v>459</v>
      </c>
      <c r="M4208" s="203" t="s">
        <v>7116</v>
      </c>
      <c r="N4208" t="s">
        <v>7117</v>
      </c>
    </row>
    <row r="4209" spans="1:14" x14ac:dyDescent="0.2">
      <c r="A4209" s="246">
        <v>44995</v>
      </c>
      <c r="B4209" s="106" t="s">
        <v>541</v>
      </c>
      <c r="C4209" s="106">
        <v>80422.16</v>
      </c>
      <c r="D4209" s="203" t="s">
        <v>452</v>
      </c>
      <c r="E4209" s="203" t="s">
        <v>7162</v>
      </c>
      <c r="F4209" t="s">
        <v>7163</v>
      </c>
      <c r="G4209" s="129"/>
      <c r="H4209" s="293">
        <v>8</v>
      </c>
      <c r="I4209" s="203">
        <v>143032</v>
      </c>
      <c r="J4209" s="293" t="s">
        <v>455</v>
      </c>
      <c r="K4209" s="203">
        <v>171638.39999999999</v>
      </c>
      <c r="L4209" s="203" t="s">
        <v>459</v>
      </c>
      <c r="M4209" s="203" t="s">
        <v>7116</v>
      </c>
      <c r="N4209" t="s">
        <v>7117</v>
      </c>
    </row>
    <row r="4210" spans="1:14" x14ac:dyDescent="0.2">
      <c r="A4210" s="246">
        <v>44986</v>
      </c>
      <c r="B4210" s="106" t="s">
        <v>541</v>
      </c>
      <c r="C4210" s="106">
        <v>6593.1</v>
      </c>
      <c r="D4210" s="203" t="s">
        <v>452</v>
      </c>
      <c r="E4210" s="203" t="s">
        <v>7168</v>
      </c>
      <c r="F4210" t="s">
        <v>7169</v>
      </c>
      <c r="G4210" s="129"/>
      <c r="H4210" s="293">
        <v>8</v>
      </c>
      <c r="I4210" s="203">
        <v>203245</v>
      </c>
      <c r="J4210" s="293" t="s">
        <v>455</v>
      </c>
      <c r="K4210" s="203">
        <v>243894</v>
      </c>
      <c r="L4210" s="203" t="s">
        <v>459</v>
      </c>
      <c r="M4210" s="203" t="s">
        <v>7116</v>
      </c>
      <c r="N4210" t="s">
        <v>7117</v>
      </c>
    </row>
    <row r="4211" spans="1:14" x14ac:dyDescent="0.2">
      <c r="A4211" s="246">
        <v>44987</v>
      </c>
      <c r="B4211" s="106" t="s">
        <v>541</v>
      </c>
      <c r="C4211" s="106">
        <v>6011.1</v>
      </c>
      <c r="D4211" s="203" t="s">
        <v>452</v>
      </c>
      <c r="E4211" s="203" t="s">
        <v>7175</v>
      </c>
      <c r="F4211" t="s">
        <v>7176</v>
      </c>
      <c r="G4211" s="129"/>
      <c r="H4211" s="293">
        <v>8</v>
      </c>
      <c r="I4211" s="203">
        <v>133250</v>
      </c>
      <c r="J4211" s="293" t="s">
        <v>455</v>
      </c>
      <c r="K4211" s="203">
        <v>159900</v>
      </c>
      <c r="L4211" s="203" t="s">
        <v>459</v>
      </c>
      <c r="M4211" s="203" t="s">
        <v>7116</v>
      </c>
      <c r="N4211" t="s">
        <v>7117</v>
      </c>
    </row>
    <row r="4212" spans="1:14" x14ac:dyDescent="0.2">
      <c r="A4212" s="246">
        <v>44991</v>
      </c>
      <c r="B4212" s="106" t="s">
        <v>541</v>
      </c>
      <c r="C4212" s="106">
        <v>6412.12</v>
      </c>
      <c r="D4212" s="203" t="s">
        <v>452</v>
      </c>
      <c r="E4212" s="203" t="s">
        <v>7177</v>
      </c>
      <c r="F4212" t="s">
        <v>7178</v>
      </c>
      <c r="G4212" s="129"/>
      <c r="H4212" s="293">
        <v>8</v>
      </c>
      <c r="I4212" s="203">
        <v>282497</v>
      </c>
      <c r="J4212" s="293" t="s">
        <v>455</v>
      </c>
      <c r="K4212" s="203">
        <v>338996.4</v>
      </c>
      <c r="L4212" s="203" t="s">
        <v>459</v>
      </c>
      <c r="M4212" s="203" t="s">
        <v>7116</v>
      </c>
      <c r="N4212" t="s">
        <v>7117</v>
      </c>
    </row>
    <row r="4213" spans="1:14" x14ac:dyDescent="0.2">
      <c r="A4213" s="246">
        <v>44987</v>
      </c>
      <c r="B4213" s="106" t="s">
        <v>541</v>
      </c>
      <c r="C4213" s="106">
        <v>6593.1</v>
      </c>
      <c r="D4213" s="203" t="s">
        <v>452</v>
      </c>
      <c r="E4213" s="203" t="s">
        <v>7168</v>
      </c>
      <c r="F4213" t="s">
        <v>7169</v>
      </c>
      <c r="G4213" s="129"/>
      <c r="H4213" s="293">
        <v>8</v>
      </c>
      <c r="I4213" s="203">
        <v>203245</v>
      </c>
      <c r="J4213" s="293" t="s">
        <v>455</v>
      </c>
      <c r="K4213" s="203">
        <v>243894</v>
      </c>
      <c r="L4213" s="203" t="s">
        <v>459</v>
      </c>
      <c r="M4213" s="203" t="s">
        <v>7116</v>
      </c>
      <c r="N4213" t="s">
        <v>7117</v>
      </c>
    </row>
    <row r="4214" spans="1:14" x14ac:dyDescent="0.2">
      <c r="A4214" s="246">
        <v>44988</v>
      </c>
      <c r="B4214" s="106" t="s">
        <v>541</v>
      </c>
      <c r="C4214" s="106">
        <v>6011.1</v>
      </c>
      <c r="D4214" s="203" t="s">
        <v>452</v>
      </c>
      <c r="E4214" s="203" t="s">
        <v>7175</v>
      </c>
      <c r="F4214" t="s">
        <v>7176</v>
      </c>
      <c r="G4214" s="129"/>
      <c r="H4214" s="293">
        <v>8</v>
      </c>
      <c r="I4214" s="203">
        <v>133250</v>
      </c>
      <c r="J4214" s="293" t="s">
        <v>455</v>
      </c>
      <c r="K4214" s="203">
        <v>159900</v>
      </c>
      <c r="L4214" s="203" t="s">
        <v>459</v>
      </c>
      <c r="M4214" s="203" t="s">
        <v>7116</v>
      </c>
      <c r="N4214" t="s">
        <v>7117</v>
      </c>
    </row>
    <row r="4215" spans="1:14" x14ac:dyDescent="0.2">
      <c r="A4215" s="246">
        <v>44992</v>
      </c>
      <c r="B4215" s="106" t="s">
        <v>541</v>
      </c>
      <c r="C4215" s="106">
        <v>6412.12</v>
      </c>
      <c r="D4215" s="203" t="s">
        <v>452</v>
      </c>
      <c r="E4215" s="203" t="s">
        <v>7177</v>
      </c>
      <c r="F4215" t="s">
        <v>7178</v>
      </c>
      <c r="G4215" s="129"/>
      <c r="H4215" s="293">
        <v>8</v>
      </c>
      <c r="I4215" s="203">
        <v>282497</v>
      </c>
      <c r="J4215" s="293" t="s">
        <v>455</v>
      </c>
      <c r="K4215" s="203">
        <v>338996.4</v>
      </c>
      <c r="L4215" s="203" t="s">
        <v>459</v>
      </c>
      <c r="M4215" s="203" t="s">
        <v>7116</v>
      </c>
      <c r="N4215" t="s">
        <v>7117</v>
      </c>
    </row>
    <row r="4216" spans="1:14" x14ac:dyDescent="0.2">
      <c r="A4216" s="246">
        <v>44988</v>
      </c>
      <c r="B4216" s="106" t="s">
        <v>541</v>
      </c>
      <c r="C4216" s="106">
        <v>6593.1</v>
      </c>
      <c r="D4216" s="203" t="s">
        <v>452</v>
      </c>
      <c r="E4216" s="203" t="s">
        <v>7168</v>
      </c>
      <c r="F4216" t="s">
        <v>7169</v>
      </c>
      <c r="G4216" s="129"/>
      <c r="H4216" s="293">
        <v>8</v>
      </c>
      <c r="I4216" s="203">
        <v>203245</v>
      </c>
      <c r="J4216" s="293" t="s">
        <v>455</v>
      </c>
      <c r="K4216" s="203">
        <v>243894</v>
      </c>
      <c r="L4216" s="203" t="s">
        <v>459</v>
      </c>
      <c r="M4216" s="203" t="s">
        <v>7116</v>
      </c>
      <c r="N4216" t="s">
        <v>7117</v>
      </c>
    </row>
    <row r="4217" spans="1:14" x14ac:dyDescent="0.2">
      <c r="A4217" s="246">
        <v>44993</v>
      </c>
      <c r="B4217" s="106" t="s">
        <v>541</v>
      </c>
      <c r="C4217" s="106">
        <v>6412.12</v>
      </c>
      <c r="D4217" s="203" t="s">
        <v>452</v>
      </c>
      <c r="E4217" s="203" t="s">
        <v>7177</v>
      </c>
      <c r="F4217" t="s">
        <v>7178</v>
      </c>
      <c r="G4217" s="129"/>
      <c r="H4217" s="293">
        <v>8</v>
      </c>
      <c r="I4217" s="203">
        <v>282497</v>
      </c>
      <c r="J4217" s="293" t="s">
        <v>455</v>
      </c>
      <c r="K4217" s="203">
        <v>338996.4</v>
      </c>
      <c r="L4217" s="203" t="s">
        <v>459</v>
      </c>
      <c r="M4217" s="203" t="s">
        <v>7116</v>
      </c>
      <c r="N4217" t="s">
        <v>7117</v>
      </c>
    </row>
    <row r="4218" spans="1:14" x14ac:dyDescent="0.2">
      <c r="A4218" s="246">
        <v>44994</v>
      </c>
      <c r="B4218" s="106" t="s">
        <v>541</v>
      </c>
      <c r="C4218" s="106">
        <v>6412.12</v>
      </c>
      <c r="D4218" s="203" t="s">
        <v>452</v>
      </c>
      <c r="E4218" s="203" t="s">
        <v>7177</v>
      </c>
      <c r="F4218" t="s">
        <v>7178</v>
      </c>
      <c r="G4218" s="129"/>
      <c r="H4218" s="293">
        <v>8</v>
      </c>
      <c r="I4218" s="203">
        <v>282497</v>
      </c>
      <c r="J4218" s="293" t="s">
        <v>455</v>
      </c>
      <c r="K4218" s="203">
        <v>338996.4</v>
      </c>
      <c r="L4218" s="203" t="s">
        <v>459</v>
      </c>
      <c r="M4218" s="203" t="s">
        <v>7116</v>
      </c>
      <c r="N4218" t="s">
        <v>7117</v>
      </c>
    </row>
    <row r="4219" spans="1:14" x14ac:dyDescent="0.2">
      <c r="A4219" s="246">
        <v>44995</v>
      </c>
      <c r="B4219" s="106" t="s">
        <v>541</v>
      </c>
      <c r="C4219" s="106">
        <v>6412.12</v>
      </c>
      <c r="D4219" s="203" t="s">
        <v>452</v>
      </c>
      <c r="E4219" s="203" t="s">
        <v>7177</v>
      </c>
      <c r="F4219" t="s">
        <v>7178</v>
      </c>
      <c r="G4219" s="129"/>
      <c r="H4219" s="293">
        <v>8</v>
      </c>
      <c r="I4219" s="203">
        <v>282497</v>
      </c>
      <c r="J4219" s="293" t="s">
        <v>455</v>
      </c>
      <c r="K4219" s="203">
        <v>338996.4</v>
      </c>
      <c r="L4219" s="203" t="s">
        <v>459</v>
      </c>
      <c r="M4219" s="203" t="s">
        <v>7116</v>
      </c>
      <c r="N4219" t="s">
        <v>7117</v>
      </c>
    </row>
    <row r="4220" spans="1:14" x14ac:dyDescent="0.2">
      <c r="A4220" s="246">
        <v>45001</v>
      </c>
      <c r="B4220" s="106" t="s">
        <v>541</v>
      </c>
      <c r="C4220" s="106">
        <v>6011.1</v>
      </c>
      <c r="D4220" s="203" t="s">
        <v>452</v>
      </c>
      <c r="E4220" s="203" t="s">
        <v>7166</v>
      </c>
      <c r="F4220" t="s">
        <v>7167</v>
      </c>
      <c r="G4220" s="129"/>
      <c r="H4220" s="293">
        <v>4</v>
      </c>
      <c r="I4220" s="203">
        <v>154379</v>
      </c>
      <c r="J4220" s="293" t="s">
        <v>455</v>
      </c>
      <c r="K4220" s="203">
        <v>185254.8</v>
      </c>
      <c r="L4220" s="203" t="s">
        <v>459</v>
      </c>
      <c r="M4220" s="203" t="s">
        <v>7116</v>
      </c>
      <c r="N4220" t="s">
        <v>7117</v>
      </c>
    </row>
    <row r="4221" spans="1:14" x14ac:dyDescent="0.2">
      <c r="A4221" s="246">
        <v>45002</v>
      </c>
      <c r="B4221" s="106" t="s">
        <v>541</v>
      </c>
      <c r="C4221" s="106">
        <v>6011.1</v>
      </c>
      <c r="D4221" s="203" t="s">
        <v>452</v>
      </c>
      <c r="E4221" s="203" t="s">
        <v>7166</v>
      </c>
      <c r="F4221" t="s">
        <v>7167</v>
      </c>
      <c r="G4221" s="129"/>
      <c r="H4221" s="293">
        <v>8</v>
      </c>
      <c r="I4221" s="203">
        <v>154379</v>
      </c>
      <c r="J4221" s="293" t="s">
        <v>455</v>
      </c>
      <c r="K4221" s="203">
        <v>185254.8</v>
      </c>
      <c r="L4221" s="203" t="s">
        <v>459</v>
      </c>
      <c r="M4221" s="203" t="s">
        <v>7116</v>
      </c>
      <c r="N4221" t="s">
        <v>7117</v>
      </c>
    </row>
    <row r="4222" spans="1:14" x14ac:dyDescent="0.2">
      <c r="A4222" s="246">
        <v>45012</v>
      </c>
      <c r="B4222" s="106" t="s">
        <v>541</v>
      </c>
      <c r="C4222" s="106">
        <v>6491.1</v>
      </c>
      <c r="D4222" s="203" t="s">
        <v>452</v>
      </c>
      <c r="E4222" s="203" t="s">
        <v>7166</v>
      </c>
      <c r="F4222" t="s">
        <v>7167</v>
      </c>
      <c r="G4222" s="129"/>
      <c r="H4222" s="293">
        <v>8</v>
      </c>
      <c r="I4222" s="203">
        <v>154379</v>
      </c>
      <c r="J4222" s="293" t="s">
        <v>455</v>
      </c>
      <c r="K4222" s="203">
        <v>185254.8</v>
      </c>
      <c r="L4222" s="203" t="s">
        <v>459</v>
      </c>
      <c r="M4222" s="203" t="s">
        <v>7116</v>
      </c>
      <c r="N4222" t="s">
        <v>7117</v>
      </c>
    </row>
    <row r="4223" spans="1:14" x14ac:dyDescent="0.2">
      <c r="A4223" s="246">
        <v>45013</v>
      </c>
      <c r="B4223" s="106" t="s">
        <v>541</v>
      </c>
      <c r="C4223" s="106">
        <v>6491.1</v>
      </c>
      <c r="D4223" s="203" t="s">
        <v>452</v>
      </c>
      <c r="E4223" s="203" t="s">
        <v>7166</v>
      </c>
      <c r="F4223" t="s">
        <v>7167</v>
      </c>
      <c r="G4223" s="129"/>
      <c r="H4223" s="293">
        <v>8</v>
      </c>
      <c r="I4223" s="203">
        <v>154379</v>
      </c>
      <c r="J4223" s="293" t="s">
        <v>455</v>
      </c>
      <c r="K4223" s="203">
        <v>185254.8</v>
      </c>
      <c r="L4223" s="203" t="s">
        <v>459</v>
      </c>
      <c r="M4223" s="203" t="s">
        <v>7116</v>
      </c>
      <c r="N4223" t="s">
        <v>7117</v>
      </c>
    </row>
    <row r="4224" spans="1:14" x14ac:dyDescent="0.2">
      <c r="A4224" s="246">
        <v>45008</v>
      </c>
      <c r="B4224" s="106" t="s">
        <v>541</v>
      </c>
      <c r="C4224" s="106">
        <v>80422.16</v>
      </c>
      <c r="D4224" s="203" t="s">
        <v>452</v>
      </c>
      <c r="E4224" s="203" t="s">
        <v>7166</v>
      </c>
      <c r="F4224" t="s">
        <v>7167</v>
      </c>
      <c r="G4224" s="129"/>
      <c r="H4224" s="293">
        <v>8</v>
      </c>
      <c r="I4224" s="203">
        <v>154379</v>
      </c>
      <c r="J4224" s="293" t="s">
        <v>455</v>
      </c>
      <c r="K4224" s="203">
        <v>185254.8</v>
      </c>
      <c r="L4224" s="203" t="s">
        <v>459</v>
      </c>
      <c r="M4224" s="203" t="s">
        <v>7116</v>
      </c>
      <c r="N4224" t="s">
        <v>7117</v>
      </c>
    </row>
    <row r="4225" spans="1:14" x14ac:dyDescent="0.2">
      <c r="A4225" s="246">
        <v>45009</v>
      </c>
      <c r="B4225" s="106" t="s">
        <v>541</v>
      </c>
      <c r="C4225" s="106">
        <v>80422.16</v>
      </c>
      <c r="D4225" s="203" t="s">
        <v>452</v>
      </c>
      <c r="E4225" s="203" t="s">
        <v>7166</v>
      </c>
      <c r="F4225" t="s">
        <v>7167</v>
      </c>
      <c r="G4225" s="129"/>
      <c r="H4225" s="293">
        <v>6</v>
      </c>
      <c r="I4225" s="203">
        <v>154379</v>
      </c>
      <c r="J4225" s="293" t="s">
        <v>455</v>
      </c>
      <c r="K4225" s="203">
        <v>185254.8</v>
      </c>
      <c r="L4225" s="203" t="s">
        <v>459</v>
      </c>
      <c r="M4225" s="203" t="s">
        <v>7116</v>
      </c>
      <c r="N4225" t="s">
        <v>7117</v>
      </c>
    </row>
    <row r="4226" spans="1:14" x14ac:dyDescent="0.2">
      <c r="A4226" s="246">
        <v>45014</v>
      </c>
      <c r="B4226" s="106" t="s">
        <v>541</v>
      </c>
      <c r="C4226" s="106">
        <v>6542.1</v>
      </c>
      <c r="D4226" s="203" t="s">
        <v>452</v>
      </c>
      <c r="E4226" s="203" t="s">
        <v>7166</v>
      </c>
      <c r="F4226" t="s">
        <v>7167</v>
      </c>
      <c r="G4226" s="129"/>
      <c r="H4226" s="293">
        <v>6</v>
      </c>
      <c r="I4226" s="203">
        <v>154379</v>
      </c>
      <c r="J4226" s="293" t="s">
        <v>455</v>
      </c>
      <c r="K4226" s="203">
        <v>185254.8</v>
      </c>
      <c r="L4226" s="203" t="s">
        <v>459</v>
      </c>
      <c r="M4226" s="203" t="s">
        <v>7116</v>
      </c>
      <c r="N4226" t="s">
        <v>7117</v>
      </c>
    </row>
    <row r="4227" spans="1:14" x14ac:dyDescent="0.2">
      <c r="A4227" s="246">
        <v>45015</v>
      </c>
      <c r="B4227" s="106" t="s">
        <v>541</v>
      </c>
      <c r="C4227" s="106">
        <v>6542.1</v>
      </c>
      <c r="D4227" s="203" t="s">
        <v>452</v>
      </c>
      <c r="E4227" s="203" t="s">
        <v>7166</v>
      </c>
      <c r="F4227" t="s">
        <v>7167</v>
      </c>
      <c r="G4227" s="129"/>
      <c r="H4227" s="293">
        <v>8</v>
      </c>
      <c r="I4227" s="203">
        <v>154379</v>
      </c>
      <c r="J4227" s="293" t="s">
        <v>455</v>
      </c>
      <c r="K4227" s="203">
        <v>185254.8</v>
      </c>
      <c r="L4227" s="203" t="s">
        <v>459</v>
      </c>
      <c r="M4227" s="203" t="s">
        <v>7116</v>
      </c>
      <c r="N4227" t="s">
        <v>7117</v>
      </c>
    </row>
    <row r="4228" spans="1:14" x14ac:dyDescent="0.2">
      <c r="A4228" s="246">
        <v>45016</v>
      </c>
      <c r="B4228" s="106" t="s">
        <v>541</v>
      </c>
      <c r="C4228" s="106">
        <v>6542.1</v>
      </c>
      <c r="D4228" s="203" t="s">
        <v>452</v>
      </c>
      <c r="E4228" s="203" t="s">
        <v>7166</v>
      </c>
      <c r="F4228" t="s">
        <v>7167</v>
      </c>
      <c r="G4228" s="129"/>
      <c r="H4228" s="293">
        <v>8</v>
      </c>
      <c r="I4228" s="203">
        <v>154379</v>
      </c>
      <c r="J4228" s="293" t="s">
        <v>455</v>
      </c>
      <c r="K4228" s="203">
        <v>185254.8</v>
      </c>
      <c r="L4228" s="203" t="s">
        <v>459</v>
      </c>
      <c r="M4228" s="203" t="s">
        <v>7116</v>
      </c>
      <c r="N4228" t="s">
        <v>7117</v>
      </c>
    </row>
    <row r="4229" spans="1:14" x14ac:dyDescent="0.2">
      <c r="A4229" s="246">
        <v>45001</v>
      </c>
      <c r="B4229" s="106" t="s">
        <v>541</v>
      </c>
      <c r="C4229" s="106">
        <v>6542.1</v>
      </c>
      <c r="D4229" s="203" t="s">
        <v>452</v>
      </c>
      <c r="E4229" s="203" t="s">
        <v>7166</v>
      </c>
      <c r="F4229" t="s">
        <v>7167</v>
      </c>
      <c r="G4229" s="129"/>
      <c r="H4229" s="293">
        <v>4</v>
      </c>
      <c r="I4229" s="203">
        <v>154379</v>
      </c>
      <c r="J4229" s="293" t="s">
        <v>455</v>
      </c>
      <c r="K4229" s="203">
        <v>185254.8</v>
      </c>
      <c r="L4229" s="203" t="s">
        <v>459</v>
      </c>
      <c r="M4229" s="203" t="s">
        <v>7116</v>
      </c>
      <c r="N4229" t="s">
        <v>7117</v>
      </c>
    </row>
    <row r="4230" spans="1:14" x14ac:dyDescent="0.2">
      <c r="A4230" s="246">
        <v>45005</v>
      </c>
      <c r="B4230" s="106" t="s">
        <v>541</v>
      </c>
      <c r="C4230" s="106">
        <v>6542.1</v>
      </c>
      <c r="D4230" s="203" t="s">
        <v>452</v>
      </c>
      <c r="E4230" s="203" t="s">
        <v>7166</v>
      </c>
      <c r="F4230" t="s">
        <v>7167</v>
      </c>
      <c r="G4230" s="129"/>
      <c r="H4230" s="293">
        <v>8</v>
      </c>
      <c r="I4230" s="203">
        <v>154379</v>
      </c>
      <c r="J4230" s="293" t="s">
        <v>455</v>
      </c>
      <c r="K4230" s="203">
        <v>185254.8</v>
      </c>
      <c r="L4230" s="203" t="s">
        <v>459</v>
      </c>
      <c r="M4230" s="203" t="s">
        <v>7116</v>
      </c>
      <c r="N4230" t="s">
        <v>7117</v>
      </c>
    </row>
    <row r="4231" spans="1:14" x14ac:dyDescent="0.2">
      <c r="A4231" s="246">
        <v>45001</v>
      </c>
      <c r="B4231" s="106" t="s">
        <v>541</v>
      </c>
      <c r="C4231" s="106">
        <v>6542.1</v>
      </c>
      <c r="D4231" s="203" t="s">
        <v>452</v>
      </c>
      <c r="E4231" s="203" t="s">
        <v>7168</v>
      </c>
      <c r="F4231" t="s">
        <v>7169</v>
      </c>
      <c r="G4231" s="129"/>
      <c r="H4231" s="293">
        <v>8</v>
      </c>
      <c r="I4231" s="203">
        <v>203245</v>
      </c>
      <c r="J4231" s="293" t="s">
        <v>455</v>
      </c>
      <c r="K4231" s="203">
        <v>243894</v>
      </c>
      <c r="L4231" s="203" t="s">
        <v>459</v>
      </c>
      <c r="M4231" s="203" t="s">
        <v>7116</v>
      </c>
      <c r="N4231" t="s">
        <v>7117</v>
      </c>
    </row>
    <row r="4232" spans="1:14" x14ac:dyDescent="0.2">
      <c r="A4232" s="246">
        <v>45002</v>
      </c>
      <c r="B4232" s="106" t="s">
        <v>541</v>
      </c>
      <c r="C4232" s="106">
        <v>6542.1</v>
      </c>
      <c r="D4232" s="203" t="s">
        <v>452</v>
      </c>
      <c r="E4232" s="203" t="s">
        <v>7168</v>
      </c>
      <c r="F4232" t="s">
        <v>7169</v>
      </c>
      <c r="G4232" s="129"/>
      <c r="H4232" s="293">
        <v>8</v>
      </c>
      <c r="I4232" s="203">
        <v>203245</v>
      </c>
      <c r="J4232" s="293" t="s">
        <v>455</v>
      </c>
      <c r="K4232" s="203">
        <v>243894</v>
      </c>
      <c r="L4232" s="203" t="s">
        <v>459</v>
      </c>
      <c r="M4232" s="203" t="s">
        <v>7116</v>
      </c>
      <c r="N4232" t="s">
        <v>7117</v>
      </c>
    </row>
    <row r="4233" spans="1:14" x14ac:dyDescent="0.2">
      <c r="A4233" s="246">
        <v>45002</v>
      </c>
      <c r="B4233" s="106" t="s">
        <v>541</v>
      </c>
      <c r="C4233" s="106">
        <v>6497.1</v>
      </c>
      <c r="D4233" s="203" t="s">
        <v>452</v>
      </c>
      <c r="E4233" s="203" t="s">
        <v>7164</v>
      </c>
      <c r="F4233" t="s">
        <v>7165</v>
      </c>
      <c r="G4233" s="129"/>
      <c r="H4233" s="293">
        <v>1</v>
      </c>
      <c r="I4233" s="203">
        <v>231936</v>
      </c>
      <c r="J4233" s="293" t="s">
        <v>455</v>
      </c>
      <c r="K4233" s="203">
        <v>278323.20000000001</v>
      </c>
      <c r="L4233" s="203" t="s">
        <v>459</v>
      </c>
      <c r="M4233" s="203" t="s">
        <v>7116</v>
      </c>
      <c r="N4233" t="s">
        <v>7117</v>
      </c>
    </row>
    <row r="4234" spans="1:14" x14ac:dyDescent="0.2">
      <c r="A4234" s="246">
        <v>45001</v>
      </c>
      <c r="B4234" s="106" t="s">
        <v>541</v>
      </c>
      <c r="C4234" s="106">
        <v>80422.16</v>
      </c>
      <c r="D4234" s="203" t="s">
        <v>452</v>
      </c>
      <c r="E4234" s="203" t="s">
        <v>7164</v>
      </c>
      <c r="F4234" t="s">
        <v>7165</v>
      </c>
      <c r="G4234" s="129"/>
      <c r="H4234" s="293">
        <v>8</v>
      </c>
      <c r="I4234" s="203">
        <v>231936</v>
      </c>
      <c r="J4234" s="293" t="s">
        <v>455</v>
      </c>
      <c r="K4234" s="203">
        <v>278323.20000000001</v>
      </c>
      <c r="L4234" s="203" t="s">
        <v>459</v>
      </c>
      <c r="M4234" s="203" t="s">
        <v>7116</v>
      </c>
      <c r="N4234" t="s">
        <v>7117</v>
      </c>
    </row>
    <row r="4235" spans="1:14" x14ac:dyDescent="0.2">
      <c r="A4235" s="246">
        <v>45008</v>
      </c>
      <c r="B4235" s="106" t="s">
        <v>541</v>
      </c>
      <c r="C4235" s="106">
        <v>6673.1</v>
      </c>
      <c r="D4235" s="203" t="s">
        <v>452</v>
      </c>
      <c r="E4235" s="203" t="s">
        <v>7168</v>
      </c>
      <c r="F4235" t="s">
        <v>7169</v>
      </c>
      <c r="G4235" s="129"/>
      <c r="H4235" s="293">
        <v>4</v>
      </c>
      <c r="I4235" s="203">
        <v>203245</v>
      </c>
      <c r="J4235" s="293" t="s">
        <v>455</v>
      </c>
      <c r="K4235" s="203">
        <v>243894</v>
      </c>
      <c r="L4235" s="203" t="s">
        <v>459</v>
      </c>
      <c r="M4235" s="203" t="s">
        <v>7116</v>
      </c>
      <c r="N4235" t="s">
        <v>7117</v>
      </c>
    </row>
    <row r="4236" spans="1:14" x14ac:dyDescent="0.2">
      <c r="A4236" s="246">
        <v>45001</v>
      </c>
      <c r="B4236" s="106" t="s">
        <v>541</v>
      </c>
      <c r="C4236" s="106">
        <v>6412.12</v>
      </c>
      <c r="D4236" s="203" t="s">
        <v>452</v>
      </c>
      <c r="E4236" s="203" t="s">
        <v>7175</v>
      </c>
      <c r="F4236" t="s">
        <v>7176</v>
      </c>
      <c r="G4236" s="129"/>
      <c r="H4236" s="293">
        <v>8</v>
      </c>
      <c r="I4236" s="203">
        <v>133250</v>
      </c>
      <c r="J4236" s="293" t="s">
        <v>455</v>
      </c>
      <c r="K4236" s="203">
        <v>159900</v>
      </c>
      <c r="L4236" s="203" t="s">
        <v>459</v>
      </c>
      <c r="M4236" s="203" t="s">
        <v>7116</v>
      </c>
      <c r="N4236" t="s">
        <v>7117</v>
      </c>
    </row>
    <row r="4237" spans="1:14" x14ac:dyDescent="0.2">
      <c r="A4237" s="246">
        <v>45009</v>
      </c>
      <c r="B4237" s="106" t="s">
        <v>541</v>
      </c>
      <c r="C4237" s="106">
        <v>6673.1</v>
      </c>
      <c r="D4237" s="203" t="s">
        <v>452</v>
      </c>
      <c r="E4237" s="203" t="s">
        <v>7168</v>
      </c>
      <c r="F4237" t="s">
        <v>7169</v>
      </c>
      <c r="G4237" s="129"/>
      <c r="H4237" s="293">
        <v>8</v>
      </c>
      <c r="I4237" s="203">
        <v>203245</v>
      </c>
      <c r="J4237" s="293" t="s">
        <v>455</v>
      </c>
      <c r="K4237" s="203">
        <v>243894</v>
      </c>
      <c r="L4237" s="203" t="s">
        <v>459</v>
      </c>
      <c r="M4237" s="203" t="s">
        <v>7116</v>
      </c>
      <c r="N4237" t="s">
        <v>7117</v>
      </c>
    </row>
    <row r="4238" spans="1:14" x14ac:dyDescent="0.2">
      <c r="A4238" s="246">
        <v>45002</v>
      </c>
      <c r="B4238" s="106" t="s">
        <v>541</v>
      </c>
      <c r="C4238" s="106">
        <v>80422.16</v>
      </c>
      <c r="D4238" s="203" t="s">
        <v>452</v>
      </c>
      <c r="E4238" s="203" t="s">
        <v>7164</v>
      </c>
      <c r="F4238" t="s">
        <v>7165</v>
      </c>
      <c r="G4238" s="129"/>
      <c r="H4238" s="293">
        <v>7</v>
      </c>
      <c r="I4238" s="203">
        <v>231936</v>
      </c>
      <c r="J4238" s="293" t="s">
        <v>455</v>
      </c>
      <c r="K4238" s="203">
        <v>278323.20000000001</v>
      </c>
      <c r="L4238" s="203" t="s">
        <v>459</v>
      </c>
      <c r="M4238" s="203" t="s">
        <v>7116</v>
      </c>
      <c r="N4238" t="s">
        <v>7117</v>
      </c>
    </row>
    <row r="4239" spans="1:14" x14ac:dyDescent="0.2">
      <c r="A4239" s="246">
        <v>45002</v>
      </c>
      <c r="B4239" s="106" t="s">
        <v>541</v>
      </c>
      <c r="C4239" s="106">
        <v>6412.12</v>
      </c>
      <c r="D4239" s="203" t="s">
        <v>452</v>
      </c>
      <c r="E4239" s="203" t="s">
        <v>7175</v>
      </c>
      <c r="F4239" t="s">
        <v>7176</v>
      </c>
      <c r="G4239" s="129"/>
      <c r="H4239" s="293">
        <v>8</v>
      </c>
      <c r="I4239" s="203">
        <v>133250</v>
      </c>
      <c r="J4239" s="293" t="s">
        <v>455</v>
      </c>
      <c r="K4239" s="203">
        <v>159900</v>
      </c>
      <c r="L4239" s="203" t="s">
        <v>459</v>
      </c>
      <c r="M4239" s="203" t="s">
        <v>7116</v>
      </c>
      <c r="N4239" t="s">
        <v>7117</v>
      </c>
    </row>
    <row r="4240" spans="1:14" x14ac:dyDescent="0.2">
      <c r="A4240" s="246">
        <v>45005</v>
      </c>
      <c r="B4240" s="106" t="s">
        <v>541</v>
      </c>
      <c r="C4240" s="106">
        <v>80422.16</v>
      </c>
      <c r="D4240" s="203" t="s">
        <v>452</v>
      </c>
      <c r="E4240" s="203" t="s">
        <v>7164</v>
      </c>
      <c r="F4240" t="s">
        <v>7165</v>
      </c>
      <c r="G4240" s="129"/>
      <c r="H4240" s="293">
        <v>8</v>
      </c>
      <c r="I4240" s="203">
        <v>231936</v>
      </c>
      <c r="J4240" s="293" t="s">
        <v>455</v>
      </c>
      <c r="K4240" s="203">
        <v>278323.20000000001</v>
      </c>
      <c r="L4240" s="203" t="s">
        <v>459</v>
      </c>
      <c r="M4240" s="203" t="s">
        <v>7116</v>
      </c>
      <c r="N4240" t="s">
        <v>7117</v>
      </c>
    </row>
    <row r="4241" spans="1:14" x14ac:dyDescent="0.2">
      <c r="A4241" s="246">
        <v>45012</v>
      </c>
      <c r="B4241" s="106" t="s">
        <v>541</v>
      </c>
      <c r="C4241" s="106">
        <v>6673.1</v>
      </c>
      <c r="D4241" s="203" t="s">
        <v>452</v>
      </c>
      <c r="E4241" s="203" t="s">
        <v>7168</v>
      </c>
      <c r="F4241" t="s">
        <v>7169</v>
      </c>
      <c r="G4241" s="129"/>
      <c r="H4241" s="293">
        <v>8</v>
      </c>
      <c r="I4241" s="203">
        <v>203245</v>
      </c>
      <c r="J4241" s="293" t="s">
        <v>455</v>
      </c>
      <c r="K4241" s="203">
        <v>243894</v>
      </c>
      <c r="L4241" s="203" t="s">
        <v>459</v>
      </c>
      <c r="M4241" s="203" t="s">
        <v>7116</v>
      </c>
      <c r="N4241" t="s">
        <v>7117</v>
      </c>
    </row>
    <row r="4242" spans="1:14" x14ac:dyDescent="0.2">
      <c r="A4242" s="246">
        <v>45008</v>
      </c>
      <c r="B4242" s="106" t="s">
        <v>541</v>
      </c>
      <c r="C4242" s="106">
        <v>80422.16</v>
      </c>
      <c r="D4242" s="203" t="s">
        <v>452</v>
      </c>
      <c r="E4242" s="203" t="s">
        <v>7164</v>
      </c>
      <c r="F4242" t="s">
        <v>7165</v>
      </c>
      <c r="G4242" s="129"/>
      <c r="H4242" s="293">
        <v>8</v>
      </c>
      <c r="I4242" s="203">
        <v>231936</v>
      </c>
      <c r="J4242" s="293" t="s">
        <v>455</v>
      </c>
      <c r="K4242" s="203">
        <v>278323.20000000001</v>
      </c>
      <c r="L4242" s="203" t="s">
        <v>459</v>
      </c>
      <c r="M4242" s="203" t="s">
        <v>7116</v>
      </c>
      <c r="N4242" t="s">
        <v>7117</v>
      </c>
    </row>
    <row r="4243" spans="1:14" x14ac:dyDescent="0.2">
      <c r="A4243" s="246">
        <v>45005</v>
      </c>
      <c r="B4243" s="106" t="s">
        <v>541</v>
      </c>
      <c r="C4243" s="106">
        <v>6673.1</v>
      </c>
      <c r="D4243" s="203" t="s">
        <v>452</v>
      </c>
      <c r="E4243" s="203" t="s">
        <v>7175</v>
      </c>
      <c r="F4243" t="s">
        <v>7176</v>
      </c>
      <c r="G4243" s="129"/>
      <c r="H4243" s="293">
        <v>8</v>
      </c>
      <c r="I4243" s="203">
        <v>133250</v>
      </c>
      <c r="J4243" s="293" t="s">
        <v>455</v>
      </c>
      <c r="K4243" s="203">
        <v>159900</v>
      </c>
      <c r="L4243" s="203" t="s">
        <v>459</v>
      </c>
      <c r="M4243" s="203" t="s">
        <v>7116</v>
      </c>
      <c r="N4243" t="s">
        <v>7117</v>
      </c>
    </row>
    <row r="4244" spans="1:14" x14ac:dyDescent="0.2">
      <c r="A4244" s="246">
        <v>45013</v>
      </c>
      <c r="B4244" s="106" t="s">
        <v>541</v>
      </c>
      <c r="C4244" s="106">
        <v>6673.1</v>
      </c>
      <c r="D4244" s="203" t="s">
        <v>452</v>
      </c>
      <c r="E4244" s="203" t="s">
        <v>7168</v>
      </c>
      <c r="F4244" t="s">
        <v>7169</v>
      </c>
      <c r="G4244" s="129"/>
      <c r="H4244" s="293">
        <v>8</v>
      </c>
      <c r="I4244" s="203">
        <v>203245</v>
      </c>
      <c r="J4244" s="293" t="s">
        <v>455</v>
      </c>
      <c r="K4244" s="203">
        <v>243894</v>
      </c>
      <c r="L4244" s="203" t="s">
        <v>459</v>
      </c>
      <c r="M4244" s="203" t="s">
        <v>7116</v>
      </c>
      <c r="N4244" t="s">
        <v>7117</v>
      </c>
    </row>
    <row r="4245" spans="1:14" x14ac:dyDescent="0.2">
      <c r="A4245" s="246">
        <v>45009</v>
      </c>
      <c r="B4245" s="106" t="s">
        <v>541</v>
      </c>
      <c r="C4245" s="106">
        <v>80422.16</v>
      </c>
      <c r="D4245" s="203" t="s">
        <v>452</v>
      </c>
      <c r="E4245" s="203" t="s">
        <v>7164</v>
      </c>
      <c r="F4245" t="s">
        <v>7165</v>
      </c>
      <c r="G4245" s="129"/>
      <c r="H4245" s="293">
        <v>8</v>
      </c>
      <c r="I4245" s="203">
        <v>231936</v>
      </c>
      <c r="J4245" s="293" t="s">
        <v>455</v>
      </c>
      <c r="K4245" s="203">
        <v>278323.20000000001</v>
      </c>
      <c r="L4245" s="203" t="s">
        <v>459</v>
      </c>
      <c r="M4245" s="203" t="s">
        <v>7116</v>
      </c>
      <c r="N4245" t="s">
        <v>7117</v>
      </c>
    </row>
    <row r="4246" spans="1:14" x14ac:dyDescent="0.2">
      <c r="A4246" s="246">
        <v>45014</v>
      </c>
      <c r="B4246" s="106" t="s">
        <v>541</v>
      </c>
      <c r="C4246" s="106">
        <v>6673.1</v>
      </c>
      <c r="D4246" s="203" t="s">
        <v>452</v>
      </c>
      <c r="E4246" s="203" t="s">
        <v>7168</v>
      </c>
      <c r="F4246" t="s">
        <v>7169</v>
      </c>
      <c r="G4246" s="129"/>
      <c r="H4246" s="293">
        <v>8</v>
      </c>
      <c r="I4246" s="203">
        <v>203245</v>
      </c>
      <c r="J4246" s="293" t="s">
        <v>455</v>
      </c>
      <c r="K4246" s="203">
        <v>243894</v>
      </c>
      <c r="L4246" s="203" t="s">
        <v>459</v>
      </c>
      <c r="M4246" s="203" t="s">
        <v>7116</v>
      </c>
      <c r="N4246" t="s">
        <v>7117</v>
      </c>
    </row>
    <row r="4247" spans="1:14" x14ac:dyDescent="0.2">
      <c r="A4247" s="246">
        <v>45008</v>
      </c>
      <c r="B4247" s="106" t="s">
        <v>541</v>
      </c>
      <c r="C4247" s="106">
        <v>6673.1</v>
      </c>
      <c r="D4247" s="203" t="s">
        <v>452</v>
      </c>
      <c r="E4247" s="203" t="s">
        <v>7175</v>
      </c>
      <c r="F4247" t="s">
        <v>7176</v>
      </c>
      <c r="G4247" s="129"/>
      <c r="H4247" s="293">
        <v>8</v>
      </c>
      <c r="I4247" s="203">
        <v>133250</v>
      </c>
      <c r="J4247" s="293" t="s">
        <v>455</v>
      </c>
      <c r="K4247" s="203">
        <v>159900</v>
      </c>
      <c r="L4247" s="203" t="s">
        <v>459</v>
      </c>
      <c r="M4247" s="203" t="s">
        <v>7116</v>
      </c>
      <c r="N4247" t="s">
        <v>7117</v>
      </c>
    </row>
    <row r="4248" spans="1:14" x14ac:dyDescent="0.2">
      <c r="A4248" s="246">
        <v>45013</v>
      </c>
      <c r="B4248" s="106" t="s">
        <v>541</v>
      </c>
      <c r="C4248" s="106">
        <v>6491.1</v>
      </c>
      <c r="D4248" s="203" t="s">
        <v>452</v>
      </c>
      <c r="E4248" s="203" t="s">
        <v>7160</v>
      </c>
      <c r="F4248" t="s">
        <v>7161</v>
      </c>
      <c r="G4248" s="129"/>
      <c r="H4248" s="293">
        <v>8</v>
      </c>
      <c r="I4248" s="203">
        <v>177941</v>
      </c>
      <c r="J4248" s="293" t="s">
        <v>455</v>
      </c>
      <c r="K4248" s="203">
        <v>213529.2</v>
      </c>
      <c r="L4248" s="203" t="s">
        <v>459</v>
      </c>
      <c r="M4248" s="203" t="s">
        <v>7116</v>
      </c>
      <c r="N4248" t="s">
        <v>7117</v>
      </c>
    </row>
    <row r="4249" spans="1:14" x14ac:dyDescent="0.2">
      <c r="A4249" s="246">
        <v>45009</v>
      </c>
      <c r="B4249" s="106" t="s">
        <v>541</v>
      </c>
      <c r="C4249" s="106">
        <v>6673.1</v>
      </c>
      <c r="D4249" s="203" t="s">
        <v>452</v>
      </c>
      <c r="E4249" s="203" t="s">
        <v>7175</v>
      </c>
      <c r="F4249" t="s">
        <v>7176</v>
      </c>
      <c r="G4249" s="129"/>
      <c r="H4249" s="293">
        <v>4</v>
      </c>
      <c r="I4249" s="203">
        <v>133250</v>
      </c>
      <c r="J4249" s="293" t="s">
        <v>455</v>
      </c>
      <c r="K4249" s="203">
        <v>159900</v>
      </c>
      <c r="L4249" s="203" t="s">
        <v>459</v>
      </c>
      <c r="M4249" s="203" t="s">
        <v>7116</v>
      </c>
      <c r="N4249" t="s">
        <v>7117</v>
      </c>
    </row>
    <row r="4250" spans="1:14" x14ac:dyDescent="0.2">
      <c r="A4250" s="246">
        <v>45015</v>
      </c>
      <c r="B4250" s="106" t="s">
        <v>541</v>
      </c>
      <c r="C4250" s="106">
        <v>6673.1</v>
      </c>
      <c r="D4250" s="203" t="s">
        <v>452</v>
      </c>
      <c r="E4250" s="203" t="s">
        <v>7168</v>
      </c>
      <c r="F4250" t="s">
        <v>7169</v>
      </c>
      <c r="G4250" s="129"/>
      <c r="H4250" s="293">
        <v>8</v>
      </c>
      <c r="I4250" s="203">
        <v>203245</v>
      </c>
      <c r="J4250" s="293" t="s">
        <v>455</v>
      </c>
      <c r="K4250" s="203">
        <v>243894</v>
      </c>
      <c r="L4250" s="203" t="s">
        <v>459</v>
      </c>
      <c r="M4250" s="203" t="s">
        <v>7116</v>
      </c>
      <c r="N4250" t="s">
        <v>7117</v>
      </c>
    </row>
    <row r="4251" spans="1:14" x14ac:dyDescent="0.2">
      <c r="A4251" s="246">
        <v>45014</v>
      </c>
      <c r="B4251" s="106" t="s">
        <v>541</v>
      </c>
      <c r="C4251" s="106">
        <v>6491.1</v>
      </c>
      <c r="D4251" s="203" t="s">
        <v>452</v>
      </c>
      <c r="E4251" s="203" t="s">
        <v>7160</v>
      </c>
      <c r="F4251" t="s">
        <v>7161</v>
      </c>
      <c r="G4251" s="129"/>
      <c r="H4251" s="293">
        <v>8</v>
      </c>
      <c r="I4251" s="203">
        <v>177941</v>
      </c>
      <c r="J4251" s="293" t="s">
        <v>455</v>
      </c>
      <c r="K4251" s="203">
        <v>213529.2</v>
      </c>
      <c r="L4251" s="203" t="s">
        <v>459</v>
      </c>
      <c r="M4251" s="203" t="s">
        <v>7116</v>
      </c>
      <c r="N4251" t="s">
        <v>7117</v>
      </c>
    </row>
    <row r="4252" spans="1:14" x14ac:dyDescent="0.2">
      <c r="A4252" s="246">
        <v>45015</v>
      </c>
      <c r="B4252" s="106" t="s">
        <v>541</v>
      </c>
      <c r="C4252" s="106">
        <v>6491.1</v>
      </c>
      <c r="D4252" s="203" t="s">
        <v>452</v>
      </c>
      <c r="E4252" s="203" t="s">
        <v>7160</v>
      </c>
      <c r="F4252" t="s">
        <v>7161</v>
      </c>
      <c r="G4252" s="129"/>
      <c r="H4252" s="293">
        <v>8</v>
      </c>
      <c r="I4252" s="203">
        <v>177941</v>
      </c>
      <c r="J4252" s="293" t="s">
        <v>455</v>
      </c>
      <c r="K4252" s="203">
        <v>213529.2</v>
      </c>
      <c r="L4252" s="203" t="s">
        <v>459</v>
      </c>
      <c r="M4252" s="203" t="s">
        <v>7116</v>
      </c>
      <c r="N4252" t="s">
        <v>7117</v>
      </c>
    </row>
    <row r="4253" spans="1:14" x14ac:dyDescent="0.2">
      <c r="A4253" s="246">
        <v>45016</v>
      </c>
      <c r="B4253" s="106" t="s">
        <v>541</v>
      </c>
      <c r="C4253" s="106">
        <v>6491.1</v>
      </c>
      <c r="D4253" s="203" t="s">
        <v>452</v>
      </c>
      <c r="E4253" s="203" t="s">
        <v>7160</v>
      </c>
      <c r="F4253" t="s">
        <v>7161</v>
      </c>
      <c r="G4253" s="129"/>
      <c r="H4253" s="293">
        <v>8</v>
      </c>
      <c r="I4253" s="203">
        <v>177941</v>
      </c>
      <c r="J4253" s="293" t="s">
        <v>455</v>
      </c>
      <c r="K4253" s="203">
        <v>213529.2</v>
      </c>
      <c r="L4253" s="203" t="s">
        <v>459</v>
      </c>
      <c r="M4253" s="203" t="s">
        <v>7116</v>
      </c>
      <c r="N4253" t="s">
        <v>7117</v>
      </c>
    </row>
    <row r="4254" spans="1:14" x14ac:dyDescent="0.2">
      <c r="A4254" s="246">
        <v>45016</v>
      </c>
      <c r="B4254" s="106" t="s">
        <v>541</v>
      </c>
      <c r="C4254" s="106">
        <v>6673.1</v>
      </c>
      <c r="D4254" s="203" t="s">
        <v>452</v>
      </c>
      <c r="E4254" s="203" t="s">
        <v>7168</v>
      </c>
      <c r="F4254" t="s">
        <v>7169</v>
      </c>
      <c r="G4254" s="129"/>
      <c r="H4254" s="293">
        <v>7</v>
      </c>
      <c r="I4254" s="203">
        <v>203245</v>
      </c>
      <c r="J4254" s="293" t="s">
        <v>455</v>
      </c>
      <c r="K4254" s="203">
        <v>243894</v>
      </c>
      <c r="L4254" s="203" t="s">
        <v>459</v>
      </c>
      <c r="M4254" s="203" t="s">
        <v>7116</v>
      </c>
      <c r="N4254" t="s">
        <v>7117</v>
      </c>
    </row>
    <row r="4255" spans="1:14" x14ac:dyDescent="0.2">
      <c r="A4255" s="246">
        <v>45014</v>
      </c>
      <c r="B4255" s="106" t="s">
        <v>541</v>
      </c>
      <c r="C4255" s="106">
        <v>6412.12</v>
      </c>
      <c r="D4255" s="203" t="s">
        <v>452</v>
      </c>
      <c r="E4255" s="203" t="s">
        <v>7175</v>
      </c>
      <c r="F4255" t="s">
        <v>7176</v>
      </c>
      <c r="G4255" s="129"/>
      <c r="H4255" s="293">
        <v>4</v>
      </c>
      <c r="I4255" s="203">
        <v>133250</v>
      </c>
      <c r="J4255" s="293" t="s">
        <v>455</v>
      </c>
      <c r="K4255" s="203">
        <v>159900</v>
      </c>
      <c r="L4255" s="203" t="s">
        <v>459</v>
      </c>
      <c r="M4255" s="203" t="s">
        <v>7116</v>
      </c>
      <c r="N4255" t="s">
        <v>7117</v>
      </c>
    </row>
    <row r="4256" spans="1:14" x14ac:dyDescent="0.2">
      <c r="A4256" s="246">
        <v>45012</v>
      </c>
      <c r="B4256" s="106" t="s">
        <v>541</v>
      </c>
      <c r="C4256" s="106">
        <v>6673.1</v>
      </c>
      <c r="D4256" s="203" t="s">
        <v>452</v>
      </c>
      <c r="E4256" s="203" t="s">
        <v>7175</v>
      </c>
      <c r="F4256" t="s">
        <v>7176</v>
      </c>
      <c r="G4256" s="129"/>
      <c r="H4256" s="293">
        <v>8</v>
      </c>
      <c r="I4256" s="203">
        <v>133250</v>
      </c>
      <c r="J4256" s="293" t="s">
        <v>455</v>
      </c>
      <c r="K4256" s="203">
        <v>159900</v>
      </c>
      <c r="L4256" s="203" t="s">
        <v>459</v>
      </c>
      <c r="M4256" s="203" t="s">
        <v>7116</v>
      </c>
      <c r="N4256" t="s">
        <v>7117</v>
      </c>
    </row>
    <row r="4257" spans="1:14" x14ac:dyDescent="0.2">
      <c r="A4257" s="246">
        <v>45005</v>
      </c>
      <c r="B4257" s="106" t="s">
        <v>541</v>
      </c>
      <c r="C4257" s="106">
        <v>80422.16</v>
      </c>
      <c r="D4257" s="203" t="s">
        <v>452</v>
      </c>
      <c r="E4257" s="203" t="s">
        <v>7160</v>
      </c>
      <c r="F4257" t="s">
        <v>7161</v>
      </c>
      <c r="G4257" s="129"/>
      <c r="H4257" s="293">
        <v>8</v>
      </c>
      <c r="I4257" s="203">
        <v>177941</v>
      </c>
      <c r="J4257" s="293" t="s">
        <v>455</v>
      </c>
      <c r="K4257" s="203">
        <v>213529.2</v>
      </c>
      <c r="L4257" s="203" t="s">
        <v>459</v>
      </c>
      <c r="M4257" s="203" t="s">
        <v>7116</v>
      </c>
      <c r="N4257" t="s">
        <v>7117</v>
      </c>
    </row>
    <row r="4258" spans="1:14" x14ac:dyDescent="0.2">
      <c r="A4258" s="246">
        <v>45013</v>
      </c>
      <c r="B4258" s="106" t="s">
        <v>541</v>
      </c>
      <c r="C4258" s="106">
        <v>6673.1</v>
      </c>
      <c r="D4258" s="203" t="s">
        <v>452</v>
      </c>
      <c r="E4258" s="203" t="s">
        <v>7175</v>
      </c>
      <c r="F4258" t="s">
        <v>7176</v>
      </c>
      <c r="G4258" s="129"/>
      <c r="H4258" s="293">
        <v>8</v>
      </c>
      <c r="I4258" s="203">
        <v>133250</v>
      </c>
      <c r="J4258" s="293" t="s">
        <v>455</v>
      </c>
      <c r="K4258" s="203">
        <v>159900</v>
      </c>
      <c r="L4258" s="203" t="s">
        <v>459</v>
      </c>
      <c r="M4258" s="203" t="s">
        <v>7116</v>
      </c>
      <c r="N4258" t="s">
        <v>7117</v>
      </c>
    </row>
    <row r="4259" spans="1:14" x14ac:dyDescent="0.2">
      <c r="A4259" s="246">
        <v>45008</v>
      </c>
      <c r="B4259" s="106" t="s">
        <v>541</v>
      </c>
      <c r="C4259" s="106">
        <v>80422.16</v>
      </c>
      <c r="D4259" s="203" t="s">
        <v>452</v>
      </c>
      <c r="E4259" s="203" t="s">
        <v>7160</v>
      </c>
      <c r="F4259" t="s">
        <v>7161</v>
      </c>
      <c r="G4259" s="129"/>
      <c r="H4259" s="293">
        <v>8</v>
      </c>
      <c r="I4259" s="203">
        <v>177941</v>
      </c>
      <c r="J4259" s="293" t="s">
        <v>455</v>
      </c>
      <c r="K4259" s="203">
        <v>213529.2</v>
      </c>
      <c r="L4259" s="203" t="s">
        <v>459</v>
      </c>
      <c r="M4259" s="203" t="s">
        <v>7116</v>
      </c>
      <c r="N4259" t="s">
        <v>7117</v>
      </c>
    </row>
    <row r="4260" spans="1:14" x14ac:dyDescent="0.2">
      <c r="A4260" s="246">
        <v>45009</v>
      </c>
      <c r="B4260" s="106" t="s">
        <v>541</v>
      </c>
      <c r="C4260" s="106">
        <v>6673.1</v>
      </c>
      <c r="D4260" s="203" t="s">
        <v>452</v>
      </c>
      <c r="E4260" s="203" t="s">
        <v>7171</v>
      </c>
      <c r="F4260" t="s">
        <v>7172</v>
      </c>
      <c r="G4260" s="129"/>
      <c r="H4260" s="293">
        <v>8</v>
      </c>
      <c r="I4260" s="203">
        <v>215153</v>
      </c>
      <c r="J4260" s="293" t="s">
        <v>455</v>
      </c>
      <c r="K4260" s="203">
        <v>258183.6</v>
      </c>
      <c r="L4260" s="203" t="s">
        <v>459</v>
      </c>
      <c r="M4260" s="203" t="s">
        <v>7116</v>
      </c>
      <c r="N4260" t="s">
        <v>7117</v>
      </c>
    </row>
    <row r="4261" spans="1:14" x14ac:dyDescent="0.2">
      <c r="A4261" s="246">
        <v>45009</v>
      </c>
      <c r="B4261" s="106" t="s">
        <v>541</v>
      </c>
      <c r="C4261" s="106">
        <v>80422.16</v>
      </c>
      <c r="D4261" s="203" t="s">
        <v>452</v>
      </c>
      <c r="E4261" s="203" t="s">
        <v>7160</v>
      </c>
      <c r="F4261" t="s">
        <v>7161</v>
      </c>
      <c r="G4261" s="129"/>
      <c r="H4261" s="293">
        <v>8</v>
      </c>
      <c r="I4261" s="203">
        <v>177941</v>
      </c>
      <c r="J4261" s="293" t="s">
        <v>455</v>
      </c>
      <c r="K4261" s="203">
        <v>213529.2</v>
      </c>
      <c r="L4261" s="203" t="s">
        <v>459</v>
      </c>
      <c r="M4261" s="203" t="s">
        <v>7116</v>
      </c>
      <c r="N4261" t="s">
        <v>7117</v>
      </c>
    </row>
    <row r="4262" spans="1:14" x14ac:dyDescent="0.2">
      <c r="A4262" s="246">
        <v>45014</v>
      </c>
      <c r="B4262" s="106" t="s">
        <v>541</v>
      </c>
      <c r="C4262" s="106">
        <v>6673.1</v>
      </c>
      <c r="D4262" s="203" t="s">
        <v>452</v>
      </c>
      <c r="E4262" s="203" t="s">
        <v>7175</v>
      </c>
      <c r="F4262" t="s">
        <v>7176</v>
      </c>
      <c r="G4262" s="129"/>
      <c r="H4262" s="293">
        <v>4</v>
      </c>
      <c r="I4262" s="203">
        <v>133250</v>
      </c>
      <c r="J4262" s="293" t="s">
        <v>455</v>
      </c>
      <c r="K4262" s="203">
        <v>159900</v>
      </c>
      <c r="L4262" s="203" t="s">
        <v>459</v>
      </c>
      <c r="M4262" s="203" t="s">
        <v>7116</v>
      </c>
      <c r="N4262" t="s">
        <v>7117</v>
      </c>
    </row>
    <row r="4263" spans="1:14" x14ac:dyDescent="0.2">
      <c r="A4263" s="246">
        <v>45001</v>
      </c>
      <c r="B4263" s="106" t="s">
        <v>541</v>
      </c>
      <c r="C4263" s="106">
        <v>6542.1</v>
      </c>
      <c r="D4263" s="203" t="s">
        <v>452</v>
      </c>
      <c r="E4263" s="203" t="s">
        <v>7160</v>
      </c>
      <c r="F4263" t="s">
        <v>7161</v>
      </c>
      <c r="G4263" s="129"/>
      <c r="H4263" s="293">
        <v>7</v>
      </c>
      <c r="I4263" s="203">
        <v>177941</v>
      </c>
      <c r="J4263" s="293" t="s">
        <v>455</v>
      </c>
      <c r="K4263" s="203">
        <v>213529.2</v>
      </c>
      <c r="L4263" s="203" t="s">
        <v>459</v>
      </c>
      <c r="M4263" s="203" t="s">
        <v>7116</v>
      </c>
      <c r="N4263" t="s">
        <v>7117</v>
      </c>
    </row>
    <row r="4264" spans="1:14" x14ac:dyDescent="0.2">
      <c r="A4264" s="246">
        <v>45015</v>
      </c>
      <c r="B4264" s="106" t="s">
        <v>541</v>
      </c>
      <c r="C4264" s="106">
        <v>6673.1</v>
      </c>
      <c r="D4264" s="203" t="s">
        <v>452</v>
      </c>
      <c r="E4264" s="203" t="s">
        <v>7175</v>
      </c>
      <c r="F4264" t="s">
        <v>7176</v>
      </c>
      <c r="G4264" s="129"/>
      <c r="H4264" s="293">
        <v>8</v>
      </c>
      <c r="I4264" s="203">
        <v>133250</v>
      </c>
      <c r="J4264" s="293" t="s">
        <v>455</v>
      </c>
      <c r="K4264" s="203">
        <v>159900</v>
      </c>
      <c r="L4264" s="203" t="s">
        <v>459</v>
      </c>
      <c r="M4264" s="203" t="s">
        <v>7116</v>
      </c>
      <c r="N4264" t="s">
        <v>7117</v>
      </c>
    </row>
    <row r="4265" spans="1:14" x14ac:dyDescent="0.2">
      <c r="A4265" s="246">
        <v>45001</v>
      </c>
      <c r="B4265" s="106" t="s">
        <v>541</v>
      </c>
      <c r="C4265" s="106">
        <v>6542.1</v>
      </c>
      <c r="D4265" s="203" t="s">
        <v>452</v>
      </c>
      <c r="E4265" s="203" t="s">
        <v>7171</v>
      </c>
      <c r="F4265" t="s">
        <v>7172</v>
      </c>
      <c r="G4265" s="129"/>
      <c r="H4265" s="293">
        <v>8</v>
      </c>
      <c r="I4265" s="203">
        <v>215153</v>
      </c>
      <c r="J4265" s="293" t="s">
        <v>455</v>
      </c>
      <c r="K4265" s="203">
        <v>258183.6</v>
      </c>
      <c r="L4265" s="203" t="s">
        <v>459</v>
      </c>
      <c r="M4265" s="203" t="s">
        <v>7116</v>
      </c>
      <c r="N4265" t="s">
        <v>7117</v>
      </c>
    </row>
    <row r="4266" spans="1:14" x14ac:dyDescent="0.2">
      <c r="A4266" s="246">
        <v>45002</v>
      </c>
      <c r="B4266" s="106" t="s">
        <v>541</v>
      </c>
      <c r="C4266" s="106">
        <v>6542.1</v>
      </c>
      <c r="D4266" s="203" t="s">
        <v>452</v>
      </c>
      <c r="E4266" s="203" t="s">
        <v>7160</v>
      </c>
      <c r="F4266" t="s">
        <v>7161</v>
      </c>
      <c r="G4266" s="129"/>
      <c r="H4266" s="293">
        <v>8</v>
      </c>
      <c r="I4266" s="203">
        <v>177941</v>
      </c>
      <c r="J4266" s="293" t="s">
        <v>455</v>
      </c>
      <c r="K4266" s="203">
        <v>213529.2</v>
      </c>
      <c r="L4266" s="203" t="s">
        <v>459</v>
      </c>
      <c r="M4266" s="203" t="s">
        <v>7116</v>
      </c>
      <c r="N4266" t="s">
        <v>7117</v>
      </c>
    </row>
    <row r="4267" spans="1:14" x14ac:dyDescent="0.2">
      <c r="A4267" s="246">
        <v>45002</v>
      </c>
      <c r="B4267" s="106" t="s">
        <v>541</v>
      </c>
      <c r="C4267" s="106">
        <v>6542.1</v>
      </c>
      <c r="D4267" s="203" t="s">
        <v>452</v>
      </c>
      <c r="E4267" s="203" t="s">
        <v>7171</v>
      </c>
      <c r="F4267" t="s">
        <v>7172</v>
      </c>
      <c r="G4267" s="129"/>
      <c r="H4267" s="293">
        <v>8</v>
      </c>
      <c r="I4267" s="203">
        <v>215153</v>
      </c>
      <c r="J4267" s="293" t="s">
        <v>455</v>
      </c>
      <c r="K4267" s="203">
        <v>258183.6</v>
      </c>
      <c r="L4267" s="203" t="s">
        <v>459</v>
      </c>
      <c r="M4267" s="203" t="s">
        <v>7116</v>
      </c>
      <c r="N4267" t="s">
        <v>7117</v>
      </c>
    </row>
    <row r="4268" spans="1:14" x14ac:dyDescent="0.2">
      <c r="A4268" s="246">
        <v>45012</v>
      </c>
      <c r="B4268" s="106" t="s">
        <v>541</v>
      </c>
      <c r="C4268" s="106">
        <v>80422.16</v>
      </c>
      <c r="D4268" s="203" t="s">
        <v>452</v>
      </c>
      <c r="E4268" s="203" t="s">
        <v>7160</v>
      </c>
      <c r="F4268" t="s">
        <v>7161</v>
      </c>
      <c r="G4268" s="129"/>
      <c r="H4268" s="293">
        <v>8</v>
      </c>
      <c r="I4268" s="203">
        <v>177941</v>
      </c>
      <c r="J4268" s="293" t="s">
        <v>455</v>
      </c>
      <c r="K4268" s="203">
        <v>213529.2</v>
      </c>
      <c r="L4268" s="203" t="s">
        <v>459</v>
      </c>
      <c r="M4268" s="203" t="s">
        <v>7116</v>
      </c>
      <c r="N4268" t="s">
        <v>7117</v>
      </c>
    </row>
    <row r="4269" spans="1:14" x14ac:dyDescent="0.2">
      <c r="A4269" s="246">
        <v>45016</v>
      </c>
      <c r="B4269" s="106" t="s">
        <v>541</v>
      </c>
      <c r="C4269" s="106">
        <v>6673.1</v>
      </c>
      <c r="D4269" s="203" t="s">
        <v>452</v>
      </c>
      <c r="E4269" s="203" t="s">
        <v>7175</v>
      </c>
      <c r="F4269" t="s">
        <v>7176</v>
      </c>
      <c r="G4269" s="129"/>
      <c r="H4269" s="293">
        <v>8</v>
      </c>
      <c r="I4269" s="203">
        <v>133250</v>
      </c>
      <c r="J4269" s="293" t="s">
        <v>455</v>
      </c>
      <c r="K4269" s="203">
        <v>159900</v>
      </c>
      <c r="L4269" s="203" t="s">
        <v>459</v>
      </c>
      <c r="M4269" s="203" t="s">
        <v>7116</v>
      </c>
      <c r="N4269" t="s">
        <v>7117</v>
      </c>
    </row>
    <row r="4270" spans="1:14" x14ac:dyDescent="0.2">
      <c r="A4270" s="246">
        <v>45012</v>
      </c>
      <c r="B4270" s="106" t="s">
        <v>541</v>
      </c>
      <c r="C4270" s="106">
        <v>6673.1</v>
      </c>
      <c r="D4270" s="203" t="s">
        <v>452</v>
      </c>
      <c r="E4270" s="203" t="s">
        <v>7171</v>
      </c>
      <c r="F4270" t="s">
        <v>7172</v>
      </c>
      <c r="G4270" s="129"/>
      <c r="H4270" s="293">
        <v>8</v>
      </c>
      <c r="I4270" s="203">
        <v>215153</v>
      </c>
      <c r="J4270" s="293" t="s">
        <v>455</v>
      </c>
      <c r="K4270" s="203">
        <v>258183.6</v>
      </c>
      <c r="L4270" s="203" t="s">
        <v>459</v>
      </c>
      <c r="M4270" s="203" t="s">
        <v>7116</v>
      </c>
      <c r="N4270" t="s">
        <v>7117</v>
      </c>
    </row>
    <row r="4271" spans="1:14" x14ac:dyDescent="0.2">
      <c r="A4271" s="246">
        <v>45005</v>
      </c>
      <c r="B4271" s="106" t="s">
        <v>541</v>
      </c>
      <c r="C4271" s="106">
        <v>80422.16</v>
      </c>
      <c r="D4271" s="203" t="s">
        <v>452</v>
      </c>
      <c r="E4271" s="203" t="s">
        <v>7157</v>
      </c>
      <c r="F4271" t="s">
        <v>7158</v>
      </c>
      <c r="G4271" s="129"/>
      <c r="H4271" s="293">
        <v>8</v>
      </c>
      <c r="I4271" s="203">
        <v>122781</v>
      </c>
      <c r="J4271" s="293" t="s">
        <v>455</v>
      </c>
      <c r="K4271" s="203">
        <v>147337.20000000001</v>
      </c>
      <c r="L4271" s="203" t="s">
        <v>459</v>
      </c>
      <c r="M4271" s="203" t="s">
        <v>7116</v>
      </c>
      <c r="N4271" t="s">
        <v>7117</v>
      </c>
    </row>
    <row r="4272" spans="1:14" x14ac:dyDescent="0.2">
      <c r="A4272" s="246">
        <v>45013</v>
      </c>
      <c r="B4272" s="106" t="s">
        <v>541</v>
      </c>
      <c r="C4272" s="106">
        <v>6673.1</v>
      </c>
      <c r="D4272" s="203" t="s">
        <v>452</v>
      </c>
      <c r="E4272" s="203" t="s">
        <v>7171</v>
      </c>
      <c r="F4272" t="s">
        <v>7172</v>
      </c>
      <c r="G4272" s="129"/>
      <c r="H4272" s="293">
        <v>8</v>
      </c>
      <c r="I4272" s="203">
        <v>215153</v>
      </c>
      <c r="J4272" s="293" t="s">
        <v>455</v>
      </c>
      <c r="K4272" s="203">
        <v>258183.6</v>
      </c>
      <c r="L4272" s="203" t="s">
        <v>459</v>
      </c>
      <c r="M4272" s="203" t="s">
        <v>7116</v>
      </c>
      <c r="N4272" t="s">
        <v>7117</v>
      </c>
    </row>
    <row r="4273" spans="1:14" x14ac:dyDescent="0.2">
      <c r="A4273" s="246">
        <v>45014</v>
      </c>
      <c r="B4273" s="106" t="s">
        <v>541</v>
      </c>
      <c r="C4273" s="106">
        <v>6673.1</v>
      </c>
      <c r="D4273" s="203" t="s">
        <v>452</v>
      </c>
      <c r="E4273" s="203" t="s">
        <v>7171</v>
      </c>
      <c r="F4273" t="s">
        <v>7172</v>
      </c>
      <c r="G4273" s="129"/>
      <c r="H4273" s="293">
        <v>8</v>
      </c>
      <c r="I4273" s="203">
        <v>215153</v>
      </c>
      <c r="J4273" s="293" t="s">
        <v>455</v>
      </c>
      <c r="K4273" s="203">
        <v>258183.6</v>
      </c>
      <c r="L4273" s="203" t="s">
        <v>459</v>
      </c>
      <c r="M4273" s="203" t="s">
        <v>7116</v>
      </c>
      <c r="N4273" t="s">
        <v>7117</v>
      </c>
    </row>
    <row r="4274" spans="1:14" x14ac:dyDescent="0.2">
      <c r="A4274" s="246">
        <v>45012</v>
      </c>
      <c r="B4274" s="106" t="s">
        <v>541</v>
      </c>
      <c r="C4274" s="106">
        <v>6673.1</v>
      </c>
      <c r="D4274" s="203" t="s">
        <v>452</v>
      </c>
      <c r="E4274" s="203" t="s">
        <v>7157</v>
      </c>
      <c r="F4274" t="s">
        <v>7158</v>
      </c>
      <c r="G4274" s="129"/>
      <c r="H4274" s="293">
        <v>8</v>
      </c>
      <c r="I4274" s="203">
        <v>122781</v>
      </c>
      <c r="J4274" s="293" t="s">
        <v>455</v>
      </c>
      <c r="K4274" s="203">
        <v>147337.20000000001</v>
      </c>
      <c r="L4274" s="203" t="s">
        <v>459</v>
      </c>
      <c r="M4274" s="203" t="s">
        <v>7116</v>
      </c>
      <c r="N4274" t="s">
        <v>7117</v>
      </c>
    </row>
    <row r="4275" spans="1:14" x14ac:dyDescent="0.2">
      <c r="A4275" s="246">
        <v>45015</v>
      </c>
      <c r="B4275" s="106" t="s">
        <v>541</v>
      </c>
      <c r="C4275" s="106">
        <v>6673.1</v>
      </c>
      <c r="D4275" s="203" t="s">
        <v>452</v>
      </c>
      <c r="E4275" s="203" t="s">
        <v>7171</v>
      </c>
      <c r="F4275" t="s">
        <v>7172</v>
      </c>
      <c r="G4275" s="129"/>
      <c r="H4275" s="293">
        <v>8</v>
      </c>
      <c r="I4275" s="203">
        <v>215153</v>
      </c>
      <c r="J4275" s="293" t="s">
        <v>455</v>
      </c>
      <c r="K4275" s="203">
        <v>258183.6</v>
      </c>
      <c r="L4275" s="203" t="s">
        <v>459</v>
      </c>
      <c r="M4275" s="203" t="s">
        <v>7116</v>
      </c>
      <c r="N4275" t="s">
        <v>7117</v>
      </c>
    </row>
    <row r="4276" spans="1:14" x14ac:dyDescent="0.2">
      <c r="A4276" s="246">
        <v>45013</v>
      </c>
      <c r="B4276" s="106" t="s">
        <v>541</v>
      </c>
      <c r="C4276" s="106">
        <v>6673.1</v>
      </c>
      <c r="D4276" s="203" t="s">
        <v>452</v>
      </c>
      <c r="E4276" s="203" t="s">
        <v>7157</v>
      </c>
      <c r="F4276" t="s">
        <v>7158</v>
      </c>
      <c r="G4276" s="129"/>
      <c r="H4276" s="293">
        <v>8</v>
      </c>
      <c r="I4276" s="203">
        <v>122781</v>
      </c>
      <c r="J4276" s="293" t="s">
        <v>455</v>
      </c>
      <c r="K4276" s="203">
        <v>147337.20000000001</v>
      </c>
      <c r="L4276" s="203" t="s">
        <v>459</v>
      </c>
      <c r="M4276" s="203" t="s">
        <v>7116</v>
      </c>
      <c r="N4276" t="s">
        <v>7117</v>
      </c>
    </row>
    <row r="4277" spans="1:14" x14ac:dyDescent="0.2">
      <c r="A4277" s="246">
        <v>45016</v>
      </c>
      <c r="B4277" s="106" t="s">
        <v>541</v>
      </c>
      <c r="C4277" s="106">
        <v>6673.1</v>
      </c>
      <c r="D4277" s="203" t="s">
        <v>452</v>
      </c>
      <c r="E4277" s="203" t="s">
        <v>7171</v>
      </c>
      <c r="F4277" t="s">
        <v>7172</v>
      </c>
      <c r="G4277" s="129"/>
      <c r="H4277" s="293">
        <v>8</v>
      </c>
      <c r="I4277" s="203">
        <v>215153</v>
      </c>
      <c r="J4277" s="293" t="s">
        <v>455</v>
      </c>
      <c r="K4277" s="203">
        <v>258183.6</v>
      </c>
      <c r="L4277" s="203" t="s">
        <v>459</v>
      </c>
      <c r="M4277" s="203" t="s">
        <v>7116</v>
      </c>
      <c r="N4277" t="s">
        <v>7117</v>
      </c>
    </row>
    <row r="4278" spans="1:14" x14ac:dyDescent="0.2">
      <c r="A4278" s="246">
        <v>45014</v>
      </c>
      <c r="B4278" s="106" t="s">
        <v>541</v>
      </c>
      <c r="C4278" s="106">
        <v>6673.1</v>
      </c>
      <c r="D4278" s="203" t="s">
        <v>452</v>
      </c>
      <c r="E4278" s="203" t="s">
        <v>7157</v>
      </c>
      <c r="F4278" t="s">
        <v>7158</v>
      </c>
      <c r="G4278" s="129"/>
      <c r="H4278" s="293">
        <v>8</v>
      </c>
      <c r="I4278" s="203">
        <v>122781</v>
      </c>
      <c r="J4278" s="293" t="s">
        <v>455</v>
      </c>
      <c r="K4278" s="203">
        <v>147337.20000000001</v>
      </c>
      <c r="L4278" s="203" t="s">
        <v>459</v>
      </c>
      <c r="M4278" s="203" t="s">
        <v>7116</v>
      </c>
      <c r="N4278" t="s">
        <v>7117</v>
      </c>
    </row>
    <row r="4279" spans="1:14" x14ac:dyDescent="0.2">
      <c r="A4279" s="246">
        <v>45015</v>
      </c>
      <c r="B4279" s="106" t="s">
        <v>541</v>
      </c>
      <c r="C4279" s="106">
        <v>6673.1</v>
      </c>
      <c r="D4279" s="203" t="s">
        <v>452</v>
      </c>
      <c r="E4279" s="203" t="s">
        <v>7157</v>
      </c>
      <c r="F4279" t="s">
        <v>7158</v>
      </c>
      <c r="G4279" s="129"/>
      <c r="H4279" s="293">
        <v>8</v>
      </c>
      <c r="I4279" s="203">
        <v>122781</v>
      </c>
      <c r="J4279" s="293" t="s">
        <v>455</v>
      </c>
      <c r="K4279" s="203">
        <v>147337.20000000001</v>
      </c>
      <c r="L4279" s="203" t="s">
        <v>459</v>
      </c>
      <c r="M4279" s="203" t="s">
        <v>7116</v>
      </c>
      <c r="N4279" t="s">
        <v>7117</v>
      </c>
    </row>
    <row r="4280" spans="1:14" x14ac:dyDescent="0.2">
      <c r="A4280" s="246">
        <v>45016</v>
      </c>
      <c r="B4280" s="106" t="s">
        <v>541</v>
      </c>
      <c r="C4280" s="106">
        <v>6673.1</v>
      </c>
      <c r="D4280" s="203" t="s">
        <v>452</v>
      </c>
      <c r="E4280" s="203" t="s">
        <v>7157</v>
      </c>
      <c r="F4280" t="s">
        <v>7158</v>
      </c>
      <c r="G4280" s="129"/>
      <c r="H4280" s="293">
        <v>8</v>
      </c>
      <c r="I4280" s="203">
        <v>122781</v>
      </c>
      <c r="J4280" s="293" t="s">
        <v>455</v>
      </c>
      <c r="K4280" s="203">
        <v>147337.20000000001</v>
      </c>
      <c r="L4280" s="203" t="s">
        <v>459</v>
      </c>
      <c r="M4280" s="203" t="s">
        <v>7116</v>
      </c>
      <c r="N4280" t="s">
        <v>7117</v>
      </c>
    </row>
    <row r="4281" spans="1:14" x14ac:dyDescent="0.2">
      <c r="A4281" s="246">
        <v>45001</v>
      </c>
      <c r="B4281" s="106" t="s">
        <v>541</v>
      </c>
      <c r="C4281" s="106">
        <v>80422.16</v>
      </c>
      <c r="D4281" s="203" t="s">
        <v>452</v>
      </c>
      <c r="E4281" s="203" t="s">
        <v>7157</v>
      </c>
      <c r="F4281" t="s">
        <v>7158</v>
      </c>
      <c r="G4281" s="129"/>
      <c r="H4281" s="293">
        <v>8</v>
      </c>
      <c r="I4281" s="203">
        <v>122781</v>
      </c>
      <c r="J4281" s="293" t="s">
        <v>455</v>
      </c>
      <c r="K4281" s="203">
        <v>147337.20000000001</v>
      </c>
      <c r="L4281" s="203" t="s">
        <v>459</v>
      </c>
      <c r="M4281" s="203" t="s">
        <v>7116</v>
      </c>
      <c r="N4281" t="s">
        <v>7117</v>
      </c>
    </row>
    <row r="4282" spans="1:14" x14ac:dyDescent="0.2">
      <c r="A4282" s="246">
        <v>45002</v>
      </c>
      <c r="B4282" s="106" t="s">
        <v>541</v>
      </c>
      <c r="C4282" s="106">
        <v>80422.16</v>
      </c>
      <c r="D4282" s="203" t="s">
        <v>452</v>
      </c>
      <c r="E4282" s="203" t="s">
        <v>7157</v>
      </c>
      <c r="F4282" t="s">
        <v>7158</v>
      </c>
      <c r="G4282" s="129"/>
      <c r="H4282" s="293">
        <v>8</v>
      </c>
      <c r="I4282" s="203">
        <v>122781</v>
      </c>
      <c r="J4282" s="293" t="s">
        <v>455</v>
      </c>
      <c r="K4282" s="203">
        <v>147337.20000000001</v>
      </c>
      <c r="L4282" s="203" t="s">
        <v>459</v>
      </c>
      <c r="M4282" s="203" t="s">
        <v>7116</v>
      </c>
      <c r="N4282" t="s">
        <v>7117</v>
      </c>
    </row>
    <row r="4283" spans="1:14" x14ac:dyDescent="0.2">
      <c r="A4283" s="246">
        <v>45001</v>
      </c>
      <c r="B4283" s="106" t="s">
        <v>541</v>
      </c>
      <c r="C4283" s="106">
        <v>6412.1</v>
      </c>
      <c r="D4283" s="203" t="s">
        <v>452</v>
      </c>
      <c r="E4283" s="203" t="s">
        <v>7173</v>
      </c>
      <c r="F4283" t="s">
        <v>7174</v>
      </c>
      <c r="G4283" s="129"/>
      <c r="H4283" s="293">
        <v>8</v>
      </c>
      <c r="I4283" s="203">
        <v>204879</v>
      </c>
      <c r="J4283" s="293" t="s">
        <v>455</v>
      </c>
      <c r="K4283" s="203">
        <v>245854.8</v>
      </c>
      <c r="L4283" s="203" t="s">
        <v>459</v>
      </c>
      <c r="M4283" s="203" t="s">
        <v>7116</v>
      </c>
      <c r="N4283" t="s">
        <v>7117</v>
      </c>
    </row>
    <row r="4284" spans="1:14" x14ac:dyDescent="0.2">
      <c r="A4284" s="246">
        <v>45002</v>
      </c>
      <c r="B4284" s="106" t="s">
        <v>541</v>
      </c>
      <c r="C4284" s="106">
        <v>6412.1</v>
      </c>
      <c r="D4284" s="203" t="s">
        <v>452</v>
      </c>
      <c r="E4284" s="203" t="s">
        <v>7173</v>
      </c>
      <c r="F4284" t="s">
        <v>7174</v>
      </c>
      <c r="G4284" s="129"/>
      <c r="H4284" s="293">
        <v>8</v>
      </c>
      <c r="I4284" s="203">
        <v>204879</v>
      </c>
      <c r="J4284" s="293" t="s">
        <v>455</v>
      </c>
      <c r="K4284" s="203">
        <v>245854.8</v>
      </c>
      <c r="L4284" s="203" t="s">
        <v>459</v>
      </c>
      <c r="M4284" s="203" t="s">
        <v>7116</v>
      </c>
      <c r="N4284" t="s">
        <v>7117</v>
      </c>
    </row>
    <row r="4285" spans="1:14" x14ac:dyDescent="0.2">
      <c r="A4285" s="246">
        <v>45005</v>
      </c>
      <c r="B4285" s="106" t="s">
        <v>541</v>
      </c>
      <c r="C4285" s="106">
        <v>6412.1</v>
      </c>
      <c r="D4285" s="203" t="s">
        <v>452</v>
      </c>
      <c r="E4285" s="203" t="s">
        <v>7173</v>
      </c>
      <c r="F4285" t="s">
        <v>7174</v>
      </c>
      <c r="G4285" s="129"/>
      <c r="H4285" s="293">
        <v>8</v>
      </c>
      <c r="I4285" s="203">
        <v>204879</v>
      </c>
      <c r="J4285" s="293" t="s">
        <v>455</v>
      </c>
      <c r="K4285" s="203">
        <v>245854.8</v>
      </c>
      <c r="L4285" s="203" t="s">
        <v>459</v>
      </c>
      <c r="M4285" s="203" t="s">
        <v>7116</v>
      </c>
      <c r="N4285" t="s">
        <v>7117</v>
      </c>
    </row>
    <row r="4286" spans="1:14" x14ac:dyDescent="0.2">
      <c r="A4286" s="246">
        <v>45008</v>
      </c>
      <c r="B4286" s="106" t="s">
        <v>541</v>
      </c>
      <c r="C4286" s="106">
        <v>6412.1</v>
      </c>
      <c r="D4286" s="203" t="s">
        <v>452</v>
      </c>
      <c r="E4286" s="203" t="s">
        <v>7173</v>
      </c>
      <c r="F4286" t="s">
        <v>7174</v>
      </c>
      <c r="G4286" s="129"/>
      <c r="H4286" s="293">
        <v>8</v>
      </c>
      <c r="I4286" s="203">
        <v>204879</v>
      </c>
      <c r="J4286" s="293" t="s">
        <v>455</v>
      </c>
      <c r="K4286" s="203">
        <v>245854.8</v>
      </c>
      <c r="L4286" s="203" t="s">
        <v>459</v>
      </c>
      <c r="M4286" s="203" t="s">
        <v>7116</v>
      </c>
      <c r="N4286" t="s">
        <v>7117</v>
      </c>
    </row>
    <row r="4287" spans="1:14" x14ac:dyDescent="0.2">
      <c r="A4287" s="246">
        <v>45012</v>
      </c>
      <c r="B4287" s="106" t="s">
        <v>541</v>
      </c>
      <c r="C4287" s="106">
        <v>6412.1</v>
      </c>
      <c r="D4287" s="203" t="s">
        <v>452</v>
      </c>
      <c r="E4287" s="203" t="s">
        <v>7173</v>
      </c>
      <c r="F4287" t="s">
        <v>7174</v>
      </c>
      <c r="G4287" s="129"/>
      <c r="H4287" s="293">
        <v>8</v>
      </c>
      <c r="I4287" s="203">
        <v>204879</v>
      </c>
      <c r="J4287" s="293" t="s">
        <v>455</v>
      </c>
      <c r="K4287" s="203">
        <v>245854.8</v>
      </c>
      <c r="L4287" s="203" t="s">
        <v>459</v>
      </c>
      <c r="M4287" s="203" t="s">
        <v>7116</v>
      </c>
      <c r="N4287" t="s">
        <v>7117</v>
      </c>
    </row>
    <row r="4288" spans="1:14" x14ac:dyDescent="0.2">
      <c r="A4288" s="246">
        <v>45013</v>
      </c>
      <c r="B4288" s="106" t="s">
        <v>541</v>
      </c>
      <c r="C4288" s="106">
        <v>6412.1</v>
      </c>
      <c r="D4288" s="203" t="s">
        <v>452</v>
      </c>
      <c r="E4288" s="203" t="s">
        <v>7173</v>
      </c>
      <c r="F4288" t="s">
        <v>7174</v>
      </c>
      <c r="G4288" s="129"/>
      <c r="H4288" s="293">
        <v>7</v>
      </c>
      <c r="I4288" s="203">
        <v>204879</v>
      </c>
      <c r="J4288" s="293" t="s">
        <v>455</v>
      </c>
      <c r="K4288" s="203">
        <v>245854.8</v>
      </c>
      <c r="L4288" s="203" t="s">
        <v>459</v>
      </c>
      <c r="M4288" s="203" t="s">
        <v>7116</v>
      </c>
      <c r="N4288" t="s">
        <v>7117</v>
      </c>
    </row>
    <row r="4289" spans="1:14" x14ac:dyDescent="0.2">
      <c r="A4289" s="246">
        <v>45014</v>
      </c>
      <c r="B4289" s="106" t="s">
        <v>541</v>
      </c>
      <c r="C4289" s="106">
        <v>6412.1</v>
      </c>
      <c r="D4289" s="203" t="s">
        <v>452</v>
      </c>
      <c r="E4289" s="203" t="s">
        <v>7173</v>
      </c>
      <c r="F4289" t="s">
        <v>7174</v>
      </c>
      <c r="G4289" s="129"/>
      <c r="H4289" s="293">
        <v>8</v>
      </c>
      <c r="I4289" s="203">
        <v>204879</v>
      </c>
      <c r="J4289" s="293" t="s">
        <v>455</v>
      </c>
      <c r="K4289" s="203">
        <v>245854.8</v>
      </c>
      <c r="L4289" s="203" t="s">
        <v>459</v>
      </c>
      <c r="M4289" s="203" t="s">
        <v>7116</v>
      </c>
      <c r="N4289" t="s">
        <v>7117</v>
      </c>
    </row>
    <row r="4290" spans="1:14" x14ac:dyDescent="0.2">
      <c r="A4290" s="246">
        <v>45015</v>
      </c>
      <c r="B4290" s="106" t="s">
        <v>541</v>
      </c>
      <c r="C4290" s="106">
        <v>6412.1</v>
      </c>
      <c r="D4290" s="203" t="s">
        <v>452</v>
      </c>
      <c r="E4290" s="203" t="s">
        <v>7173</v>
      </c>
      <c r="F4290" t="s">
        <v>7174</v>
      </c>
      <c r="G4290" s="129"/>
      <c r="H4290" s="293">
        <v>8</v>
      </c>
      <c r="I4290" s="203">
        <v>204879</v>
      </c>
      <c r="J4290" s="293" t="s">
        <v>455</v>
      </c>
      <c r="K4290" s="203">
        <v>245854.8</v>
      </c>
      <c r="L4290" s="203" t="s">
        <v>459</v>
      </c>
      <c r="M4290" s="203" t="s">
        <v>7116</v>
      </c>
      <c r="N4290" t="s">
        <v>7117</v>
      </c>
    </row>
    <row r="4291" spans="1:14" x14ac:dyDescent="0.2">
      <c r="A4291" s="246">
        <v>45016</v>
      </c>
      <c r="B4291" s="106" t="s">
        <v>541</v>
      </c>
      <c r="C4291" s="106">
        <v>6412.1</v>
      </c>
      <c r="D4291" s="203" t="s">
        <v>452</v>
      </c>
      <c r="E4291" s="203" t="s">
        <v>7173</v>
      </c>
      <c r="F4291" t="s">
        <v>7174</v>
      </c>
      <c r="G4291" s="129"/>
      <c r="H4291" s="293">
        <v>8</v>
      </c>
      <c r="I4291" s="203">
        <v>204879</v>
      </c>
      <c r="J4291" s="293" t="s">
        <v>455</v>
      </c>
      <c r="K4291" s="203">
        <v>245854.8</v>
      </c>
      <c r="L4291" s="203" t="s">
        <v>459</v>
      </c>
      <c r="M4291" s="203" t="s">
        <v>7116</v>
      </c>
      <c r="N4291" t="s">
        <v>7117</v>
      </c>
    </row>
    <row r="4292" spans="1:14" x14ac:dyDescent="0.2">
      <c r="A4292" s="246">
        <v>45009</v>
      </c>
      <c r="B4292" s="106" t="s">
        <v>541</v>
      </c>
      <c r="C4292" s="106">
        <v>80422.16</v>
      </c>
      <c r="D4292" s="203" t="s">
        <v>452</v>
      </c>
      <c r="E4292" s="203" t="s">
        <v>7162</v>
      </c>
      <c r="F4292" t="s">
        <v>7163</v>
      </c>
      <c r="G4292" s="129"/>
      <c r="H4292" s="293">
        <v>8</v>
      </c>
      <c r="I4292" s="203">
        <v>143032</v>
      </c>
      <c r="J4292" s="293" t="s">
        <v>455</v>
      </c>
      <c r="K4292" s="203">
        <v>171638.39999999999</v>
      </c>
      <c r="L4292" s="203" t="s">
        <v>459</v>
      </c>
      <c r="M4292" s="203" t="s">
        <v>7116</v>
      </c>
      <c r="N4292" t="s">
        <v>7117</v>
      </c>
    </row>
    <row r="4293" spans="1:14" x14ac:dyDescent="0.2">
      <c r="A4293" s="246">
        <v>45013</v>
      </c>
      <c r="B4293" s="106" t="s">
        <v>541</v>
      </c>
      <c r="C4293" s="106">
        <v>6497.1</v>
      </c>
      <c r="D4293" s="203" t="s">
        <v>452</v>
      </c>
      <c r="E4293" s="203" t="s">
        <v>7162</v>
      </c>
      <c r="F4293" t="s">
        <v>7163</v>
      </c>
      <c r="G4293" s="129"/>
      <c r="H4293" s="293">
        <v>8</v>
      </c>
      <c r="I4293" s="203">
        <v>143032</v>
      </c>
      <c r="J4293" s="293" t="s">
        <v>455</v>
      </c>
      <c r="K4293" s="203">
        <v>171638.39999999999</v>
      </c>
      <c r="L4293" s="203" t="s">
        <v>459</v>
      </c>
      <c r="M4293" s="203" t="s">
        <v>7116</v>
      </c>
      <c r="N4293" t="s">
        <v>7117</v>
      </c>
    </row>
    <row r="4294" spans="1:14" x14ac:dyDescent="0.2">
      <c r="A4294" s="246">
        <v>45014</v>
      </c>
      <c r="B4294" s="106" t="s">
        <v>541</v>
      </c>
      <c r="C4294" s="106">
        <v>6497.1</v>
      </c>
      <c r="D4294" s="203" t="s">
        <v>452</v>
      </c>
      <c r="E4294" s="203" t="s">
        <v>7162</v>
      </c>
      <c r="F4294" t="s">
        <v>7163</v>
      </c>
      <c r="G4294" s="129"/>
      <c r="H4294" s="293">
        <v>8</v>
      </c>
      <c r="I4294" s="203">
        <v>143032</v>
      </c>
      <c r="J4294" s="293" t="s">
        <v>455</v>
      </c>
      <c r="K4294" s="203">
        <v>171638.39999999999</v>
      </c>
      <c r="L4294" s="203" t="s">
        <v>459</v>
      </c>
      <c r="M4294" s="203" t="s">
        <v>7116</v>
      </c>
      <c r="N4294" t="s">
        <v>7117</v>
      </c>
    </row>
    <row r="4295" spans="1:14" x14ac:dyDescent="0.2">
      <c r="A4295" s="246">
        <v>45001</v>
      </c>
      <c r="B4295" s="106" t="s">
        <v>541</v>
      </c>
      <c r="C4295" s="106">
        <v>80422.16</v>
      </c>
      <c r="D4295" s="203" t="s">
        <v>452</v>
      </c>
      <c r="E4295" s="203" t="s">
        <v>7162</v>
      </c>
      <c r="F4295" t="s">
        <v>7163</v>
      </c>
      <c r="G4295" s="129"/>
      <c r="H4295" s="293">
        <v>8</v>
      </c>
      <c r="I4295" s="203">
        <v>143032</v>
      </c>
      <c r="J4295" s="293" t="s">
        <v>455</v>
      </c>
      <c r="K4295" s="203">
        <v>171638.39999999999</v>
      </c>
      <c r="L4295" s="203" t="s">
        <v>459</v>
      </c>
      <c r="M4295" s="203" t="s">
        <v>7116</v>
      </c>
      <c r="N4295" t="s">
        <v>7117</v>
      </c>
    </row>
    <row r="4296" spans="1:14" x14ac:dyDescent="0.2">
      <c r="A4296" s="246">
        <v>45001</v>
      </c>
      <c r="B4296" s="106" t="s">
        <v>541</v>
      </c>
      <c r="C4296" s="106">
        <v>6006.1</v>
      </c>
      <c r="D4296" s="203" t="s">
        <v>452</v>
      </c>
      <c r="E4296" s="203" t="s">
        <v>7170</v>
      </c>
      <c r="F4296" t="s">
        <v>453</v>
      </c>
      <c r="G4296" s="129"/>
      <c r="H4296" s="293">
        <v>8</v>
      </c>
      <c r="I4296" s="203">
        <v>165186</v>
      </c>
      <c r="J4296" s="293" t="s">
        <v>455</v>
      </c>
      <c r="K4296" s="203">
        <v>198223.2</v>
      </c>
      <c r="L4296" s="203" t="s">
        <v>459</v>
      </c>
      <c r="M4296" s="203" t="s">
        <v>7116</v>
      </c>
      <c r="N4296" t="s">
        <v>7117</v>
      </c>
    </row>
    <row r="4297" spans="1:14" x14ac:dyDescent="0.2">
      <c r="A4297" s="246">
        <v>45002</v>
      </c>
      <c r="B4297" s="106" t="s">
        <v>541</v>
      </c>
      <c r="C4297" s="106">
        <v>80422.16</v>
      </c>
      <c r="D4297" s="203" t="s">
        <v>452</v>
      </c>
      <c r="E4297" s="203" t="s">
        <v>7162</v>
      </c>
      <c r="F4297" t="s">
        <v>7163</v>
      </c>
      <c r="G4297" s="129"/>
      <c r="H4297" s="293">
        <v>8</v>
      </c>
      <c r="I4297" s="203">
        <v>143032</v>
      </c>
      <c r="J4297" s="293" t="s">
        <v>455</v>
      </c>
      <c r="K4297" s="203">
        <v>171638.39999999999</v>
      </c>
      <c r="L4297" s="203" t="s">
        <v>459</v>
      </c>
      <c r="M4297" s="203" t="s">
        <v>7116</v>
      </c>
      <c r="N4297" t="s">
        <v>7117</v>
      </c>
    </row>
    <row r="4298" spans="1:14" x14ac:dyDescent="0.2">
      <c r="A4298" s="246">
        <v>45002</v>
      </c>
      <c r="B4298" s="106" t="s">
        <v>541</v>
      </c>
      <c r="C4298" s="106">
        <v>6006.1</v>
      </c>
      <c r="D4298" s="203" t="s">
        <v>452</v>
      </c>
      <c r="E4298" s="203" t="s">
        <v>7170</v>
      </c>
      <c r="F4298" t="s">
        <v>453</v>
      </c>
      <c r="G4298" s="230"/>
      <c r="H4298" s="293">
        <v>8</v>
      </c>
      <c r="I4298" s="203">
        <v>165186</v>
      </c>
      <c r="J4298" s="293" t="s">
        <v>455</v>
      </c>
      <c r="K4298" s="203">
        <v>198223.2</v>
      </c>
      <c r="L4298" s="203" t="s">
        <v>459</v>
      </c>
      <c r="M4298" s="203" t="s">
        <v>7116</v>
      </c>
      <c r="N4298" t="s">
        <v>7117</v>
      </c>
    </row>
    <row r="4299" spans="1:14" x14ac:dyDescent="0.2">
      <c r="A4299" s="246">
        <v>45012</v>
      </c>
      <c r="B4299" s="106" t="s">
        <v>541</v>
      </c>
      <c r="C4299" s="106">
        <v>6006.1</v>
      </c>
      <c r="D4299" s="203" t="s">
        <v>452</v>
      </c>
      <c r="E4299" s="203" t="s">
        <v>7170</v>
      </c>
      <c r="F4299" t="s">
        <v>453</v>
      </c>
      <c r="G4299" s="230"/>
      <c r="H4299" s="293">
        <v>8</v>
      </c>
      <c r="I4299" s="203">
        <v>165186</v>
      </c>
      <c r="J4299" s="293" t="s">
        <v>455</v>
      </c>
      <c r="K4299" s="203">
        <v>198223.2</v>
      </c>
      <c r="L4299" s="203" t="s">
        <v>459</v>
      </c>
      <c r="M4299" s="203" t="s">
        <v>7116</v>
      </c>
      <c r="N4299" t="s">
        <v>7117</v>
      </c>
    </row>
    <row r="4300" spans="1:14" x14ac:dyDescent="0.2">
      <c r="A4300" s="246">
        <v>45012</v>
      </c>
      <c r="B4300" s="106" t="s">
        <v>541</v>
      </c>
      <c r="C4300" s="106">
        <v>80422.16</v>
      </c>
      <c r="D4300" s="203" t="s">
        <v>452</v>
      </c>
      <c r="E4300" s="203" t="s">
        <v>7162</v>
      </c>
      <c r="F4300" t="s">
        <v>7163</v>
      </c>
      <c r="G4300" s="230"/>
      <c r="H4300" s="293">
        <v>8</v>
      </c>
      <c r="I4300" s="203">
        <v>143032</v>
      </c>
      <c r="J4300" s="293" t="s">
        <v>455</v>
      </c>
      <c r="K4300" s="203">
        <v>171638.39999999999</v>
      </c>
      <c r="L4300" s="203" t="s">
        <v>459</v>
      </c>
      <c r="M4300" s="203" t="s">
        <v>7116</v>
      </c>
      <c r="N4300" t="s">
        <v>7117</v>
      </c>
    </row>
    <row r="4301" spans="1:14" x14ac:dyDescent="0.2">
      <c r="A4301" s="246">
        <v>45013</v>
      </c>
      <c r="B4301" s="106" t="s">
        <v>541</v>
      </c>
      <c r="C4301" s="106">
        <v>6006.1</v>
      </c>
      <c r="D4301" s="203" t="s">
        <v>452</v>
      </c>
      <c r="E4301" s="203" t="s">
        <v>7170</v>
      </c>
      <c r="F4301" t="s">
        <v>453</v>
      </c>
      <c r="G4301" s="230"/>
      <c r="H4301" s="293">
        <v>8</v>
      </c>
      <c r="I4301" s="203">
        <v>165186</v>
      </c>
      <c r="J4301" s="293" t="s">
        <v>455</v>
      </c>
      <c r="K4301" s="203">
        <v>198223.2</v>
      </c>
      <c r="L4301" s="203" t="s">
        <v>459</v>
      </c>
      <c r="M4301" s="203" t="s">
        <v>7116</v>
      </c>
      <c r="N4301" t="s">
        <v>7117</v>
      </c>
    </row>
    <row r="4302" spans="1:14" x14ac:dyDescent="0.2">
      <c r="A4302" s="246">
        <v>45015</v>
      </c>
      <c r="B4302" s="106" t="s">
        <v>541</v>
      </c>
      <c r="C4302" s="106">
        <v>80422.16</v>
      </c>
      <c r="D4302" s="203" t="s">
        <v>452</v>
      </c>
      <c r="E4302" s="203" t="s">
        <v>7162</v>
      </c>
      <c r="F4302" t="s">
        <v>7163</v>
      </c>
      <c r="G4302" s="230"/>
      <c r="H4302" s="293">
        <v>8</v>
      </c>
      <c r="I4302" s="203">
        <v>143032</v>
      </c>
      <c r="J4302" s="293" t="s">
        <v>455</v>
      </c>
      <c r="K4302" s="203">
        <v>171638.39999999999</v>
      </c>
      <c r="L4302" s="203" t="s">
        <v>459</v>
      </c>
      <c r="M4302" s="203" t="s">
        <v>7116</v>
      </c>
      <c r="N4302" t="s">
        <v>7117</v>
      </c>
    </row>
    <row r="4303" spans="1:14" x14ac:dyDescent="0.2">
      <c r="A4303" s="246">
        <v>45014</v>
      </c>
      <c r="B4303" s="106" t="s">
        <v>541</v>
      </c>
      <c r="C4303" s="106">
        <v>6006.1</v>
      </c>
      <c r="D4303" s="203" t="s">
        <v>452</v>
      </c>
      <c r="E4303" s="203" t="s">
        <v>7170</v>
      </c>
      <c r="F4303" t="s">
        <v>453</v>
      </c>
      <c r="G4303" s="230"/>
      <c r="H4303" s="293">
        <v>8</v>
      </c>
      <c r="I4303" s="203">
        <v>165186</v>
      </c>
      <c r="J4303" s="293" t="s">
        <v>455</v>
      </c>
      <c r="K4303" s="203">
        <v>198223.2</v>
      </c>
      <c r="L4303" s="203" t="s">
        <v>459</v>
      </c>
      <c r="M4303" s="203" t="s">
        <v>7116</v>
      </c>
      <c r="N4303" t="s">
        <v>7117</v>
      </c>
    </row>
    <row r="4304" spans="1:14" x14ac:dyDescent="0.2">
      <c r="A4304" s="246">
        <v>45016</v>
      </c>
      <c r="B4304" s="106" t="s">
        <v>541</v>
      </c>
      <c r="C4304" s="106">
        <v>80422.16</v>
      </c>
      <c r="D4304" s="203" t="s">
        <v>452</v>
      </c>
      <c r="E4304" s="203" t="s">
        <v>7162</v>
      </c>
      <c r="F4304" t="s">
        <v>7163</v>
      </c>
      <c r="G4304" s="230"/>
      <c r="H4304" s="293">
        <v>8</v>
      </c>
      <c r="I4304" s="203">
        <v>143032</v>
      </c>
      <c r="J4304" s="293" t="s">
        <v>455</v>
      </c>
      <c r="K4304" s="203">
        <v>171638.39999999999</v>
      </c>
      <c r="L4304" s="203" t="s">
        <v>459</v>
      </c>
      <c r="M4304" s="203" t="s">
        <v>7116</v>
      </c>
      <c r="N4304" t="s">
        <v>7117</v>
      </c>
    </row>
    <row r="4305" spans="1:14" x14ac:dyDescent="0.2">
      <c r="A4305" s="246">
        <v>45015</v>
      </c>
      <c r="B4305" s="106" t="s">
        <v>541</v>
      </c>
      <c r="C4305" s="106">
        <v>6006.1</v>
      </c>
      <c r="D4305" s="203" t="s">
        <v>452</v>
      </c>
      <c r="E4305" s="203" t="s">
        <v>7170</v>
      </c>
      <c r="F4305" t="s">
        <v>453</v>
      </c>
      <c r="G4305" s="230"/>
      <c r="H4305" s="293">
        <v>8</v>
      </c>
      <c r="I4305" s="203">
        <v>165186</v>
      </c>
      <c r="J4305" s="293" t="s">
        <v>455</v>
      </c>
      <c r="K4305" s="203">
        <v>198223.2</v>
      </c>
      <c r="L4305" s="203" t="s">
        <v>459</v>
      </c>
      <c r="M4305" s="203" t="s">
        <v>7116</v>
      </c>
      <c r="N4305" t="s">
        <v>7117</v>
      </c>
    </row>
    <row r="4306" spans="1:14" x14ac:dyDescent="0.2">
      <c r="A4306" s="246">
        <v>45016</v>
      </c>
      <c r="B4306" s="106" t="s">
        <v>541</v>
      </c>
      <c r="C4306" s="106">
        <v>6006.1</v>
      </c>
      <c r="D4306" s="203" t="s">
        <v>452</v>
      </c>
      <c r="E4306" s="203" t="s">
        <v>7170</v>
      </c>
      <c r="F4306" t="s">
        <v>453</v>
      </c>
      <c r="G4306" s="230"/>
      <c r="H4306" s="293">
        <v>8</v>
      </c>
      <c r="I4306" s="203">
        <v>165186</v>
      </c>
      <c r="J4306" s="293" t="s">
        <v>455</v>
      </c>
      <c r="K4306" s="203">
        <v>198223.2</v>
      </c>
      <c r="L4306" s="203" t="s">
        <v>459</v>
      </c>
      <c r="M4306" s="203" t="s">
        <v>7116</v>
      </c>
      <c r="N4306" t="s">
        <v>7117</v>
      </c>
    </row>
    <row r="4307" spans="1:14" x14ac:dyDescent="0.2">
      <c r="A4307" s="246">
        <v>45005</v>
      </c>
      <c r="B4307" s="106" t="s">
        <v>541</v>
      </c>
      <c r="C4307" s="106">
        <v>6006.1</v>
      </c>
      <c r="D4307" s="203" t="s">
        <v>452</v>
      </c>
      <c r="E4307" s="203" t="s">
        <v>7170</v>
      </c>
      <c r="F4307" t="s">
        <v>453</v>
      </c>
      <c r="G4307" s="230"/>
      <c r="H4307" s="293">
        <v>8</v>
      </c>
      <c r="I4307" s="203">
        <v>165186</v>
      </c>
      <c r="J4307" s="293" t="s">
        <v>455</v>
      </c>
      <c r="K4307" s="203">
        <v>198223.2</v>
      </c>
      <c r="L4307" s="203" t="s">
        <v>459</v>
      </c>
      <c r="M4307" s="203" t="s">
        <v>7116</v>
      </c>
      <c r="N4307" t="s">
        <v>7117</v>
      </c>
    </row>
    <row r="4308" spans="1:14" x14ac:dyDescent="0.2">
      <c r="A4308" s="246">
        <v>45009</v>
      </c>
      <c r="B4308" s="106" t="s">
        <v>541</v>
      </c>
      <c r="C4308" s="106">
        <v>6006.1</v>
      </c>
      <c r="D4308" s="203" t="s">
        <v>452</v>
      </c>
      <c r="E4308" s="203" t="s">
        <v>7170</v>
      </c>
      <c r="F4308" t="s">
        <v>453</v>
      </c>
      <c r="G4308" s="230"/>
      <c r="H4308" s="293">
        <v>8</v>
      </c>
      <c r="I4308" s="203">
        <v>165186</v>
      </c>
      <c r="J4308" s="293" t="s">
        <v>455</v>
      </c>
      <c r="K4308" s="203">
        <v>198223.2</v>
      </c>
      <c r="L4308" s="203" t="s">
        <v>459</v>
      </c>
      <c r="M4308" s="203" t="s">
        <v>7116</v>
      </c>
      <c r="N4308" t="s">
        <v>7117</v>
      </c>
    </row>
    <row r="4309" spans="1:14" x14ac:dyDescent="0.2">
      <c r="A4309" s="246">
        <v>44998</v>
      </c>
      <c r="B4309" s="106" t="s">
        <v>541</v>
      </c>
      <c r="C4309" s="106">
        <v>80422.16</v>
      </c>
      <c r="D4309" s="203" t="s">
        <v>452</v>
      </c>
      <c r="E4309" s="203" t="s">
        <v>7164</v>
      </c>
      <c r="F4309" t="s">
        <v>7165</v>
      </c>
      <c r="G4309" s="230"/>
      <c r="H4309" s="293">
        <v>8</v>
      </c>
      <c r="I4309" s="203">
        <v>231936</v>
      </c>
      <c r="J4309" s="293" t="s">
        <v>455</v>
      </c>
      <c r="K4309" s="203">
        <v>278323.20000000001</v>
      </c>
      <c r="L4309" s="203" t="s">
        <v>459</v>
      </c>
      <c r="M4309" s="203" t="s">
        <v>7116</v>
      </c>
      <c r="N4309" t="s">
        <v>7117</v>
      </c>
    </row>
    <row r="4310" spans="1:14" x14ac:dyDescent="0.2">
      <c r="A4310" s="246">
        <v>44999</v>
      </c>
      <c r="B4310" s="106" t="s">
        <v>541</v>
      </c>
      <c r="C4310" s="106">
        <v>80422.16</v>
      </c>
      <c r="D4310" s="203" t="s">
        <v>452</v>
      </c>
      <c r="E4310" s="203" t="s">
        <v>7164</v>
      </c>
      <c r="F4310" t="s">
        <v>7165</v>
      </c>
      <c r="G4310" s="230"/>
      <c r="H4310" s="293">
        <v>4</v>
      </c>
      <c r="I4310" s="203">
        <v>231936</v>
      </c>
      <c r="J4310" s="293" t="s">
        <v>455</v>
      </c>
      <c r="K4310" s="203">
        <v>278323.20000000001</v>
      </c>
      <c r="L4310" s="203" t="s">
        <v>459</v>
      </c>
      <c r="M4310" s="203" t="s">
        <v>7116</v>
      </c>
      <c r="N4310" t="s">
        <v>7117</v>
      </c>
    </row>
    <row r="4311" spans="1:14" x14ac:dyDescent="0.2">
      <c r="A4311" s="246">
        <v>45000</v>
      </c>
      <c r="B4311" s="106" t="s">
        <v>541</v>
      </c>
      <c r="C4311" s="106">
        <v>80422.16</v>
      </c>
      <c r="D4311" s="203" t="s">
        <v>452</v>
      </c>
      <c r="E4311" s="203" t="s">
        <v>7164</v>
      </c>
      <c r="F4311" t="s">
        <v>7165</v>
      </c>
      <c r="G4311" s="230"/>
      <c r="H4311" s="293">
        <v>2</v>
      </c>
      <c r="I4311" s="203">
        <v>231936</v>
      </c>
      <c r="J4311" s="293" t="s">
        <v>455</v>
      </c>
      <c r="K4311" s="203">
        <v>278323.20000000001</v>
      </c>
      <c r="L4311" s="203" t="s">
        <v>459</v>
      </c>
      <c r="M4311" s="203" t="s">
        <v>7116</v>
      </c>
      <c r="N4311" t="s">
        <v>7117</v>
      </c>
    </row>
    <row r="4312" spans="1:14" x14ac:dyDescent="0.2">
      <c r="A4312" s="246">
        <v>44999</v>
      </c>
      <c r="B4312" s="106" t="s">
        <v>541</v>
      </c>
      <c r="C4312" s="106">
        <v>6497.1</v>
      </c>
      <c r="D4312" s="203" t="s">
        <v>452</v>
      </c>
      <c r="E4312" s="203" t="s">
        <v>7164</v>
      </c>
      <c r="F4312" t="s">
        <v>7165</v>
      </c>
      <c r="G4312" s="230"/>
      <c r="H4312" s="293">
        <v>4</v>
      </c>
      <c r="I4312" s="203">
        <v>231936</v>
      </c>
      <c r="J4312" s="293" t="s">
        <v>455</v>
      </c>
      <c r="K4312" s="203">
        <v>278323.20000000001</v>
      </c>
      <c r="L4312" s="203" t="s">
        <v>459</v>
      </c>
      <c r="M4312" s="203" t="s">
        <v>7116</v>
      </c>
      <c r="N4312" t="s">
        <v>7117</v>
      </c>
    </row>
    <row r="4313" spans="1:14" x14ac:dyDescent="0.2">
      <c r="A4313" s="246">
        <v>45000</v>
      </c>
      <c r="B4313" s="106" t="s">
        <v>541</v>
      </c>
      <c r="C4313" s="106">
        <v>6497.1</v>
      </c>
      <c r="D4313" s="203" t="s">
        <v>452</v>
      </c>
      <c r="E4313" s="203" t="s">
        <v>7164</v>
      </c>
      <c r="F4313" t="s">
        <v>7165</v>
      </c>
      <c r="G4313" s="230"/>
      <c r="H4313" s="293">
        <v>4</v>
      </c>
      <c r="I4313" s="203">
        <v>231936</v>
      </c>
      <c r="J4313" s="293" t="s">
        <v>455</v>
      </c>
      <c r="K4313" s="203">
        <v>278323.20000000001</v>
      </c>
      <c r="L4313" s="203" t="s">
        <v>459</v>
      </c>
      <c r="M4313" s="203" t="s">
        <v>7116</v>
      </c>
      <c r="N4313" t="s">
        <v>7117</v>
      </c>
    </row>
    <row r="4314" spans="1:14" x14ac:dyDescent="0.2">
      <c r="A4314" s="246">
        <v>44991</v>
      </c>
      <c r="B4314" s="106" t="s">
        <v>541</v>
      </c>
      <c r="C4314" s="106">
        <v>80422.16</v>
      </c>
      <c r="D4314" s="203" t="s">
        <v>452</v>
      </c>
      <c r="E4314" s="203" t="s">
        <v>7164</v>
      </c>
      <c r="F4314" t="s">
        <v>7165</v>
      </c>
      <c r="G4314" s="230"/>
      <c r="H4314" s="293">
        <v>4</v>
      </c>
      <c r="I4314" s="203">
        <v>231936</v>
      </c>
      <c r="J4314" s="293" t="s">
        <v>455</v>
      </c>
      <c r="K4314" s="203">
        <v>278323.20000000001</v>
      </c>
      <c r="L4314" s="203" t="s">
        <v>459</v>
      </c>
      <c r="M4314" s="203" t="s">
        <v>7116</v>
      </c>
      <c r="N4314" t="s">
        <v>7117</v>
      </c>
    </row>
    <row r="4315" spans="1:14" x14ac:dyDescent="0.2">
      <c r="A4315" s="246">
        <v>44992</v>
      </c>
      <c r="B4315" s="106" t="s">
        <v>541</v>
      </c>
      <c r="C4315" s="106">
        <v>80422.16</v>
      </c>
      <c r="D4315" s="203" t="s">
        <v>452</v>
      </c>
      <c r="E4315" s="203" t="s">
        <v>7164</v>
      </c>
      <c r="F4315" t="s">
        <v>7165</v>
      </c>
      <c r="G4315" s="230"/>
      <c r="H4315" s="293">
        <v>8</v>
      </c>
      <c r="I4315" s="203">
        <v>231936</v>
      </c>
      <c r="J4315" s="293" t="s">
        <v>455</v>
      </c>
      <c r="K4315" s="203">
        <v>278323.20000000001</v>
      </c>
      <c r="L4315" s="203" t="s">
        <v>459</v>
      </c>
      <c r="M4315" s="203" t="s">
        <v>7116</v>
      </c>
      <c r="N4315" t="s">
        <v>7117</v>
      </c>
    </row>
    <row r="4316" spans="1:14" x14ac:dyDescent="0.2">
      <c r="A4316" s="246">
        <v>44993</v>
      </c>
      <c r="B4316" s="106" t="s">
        <v>541</v>
      </c>
      <c r="C4316" s="106">
        <v>80422.16</v>
      </c>
      <c r="D4316" s="203" t="s">
        <v>452</v>
      </c>
      <c r="E4316" s="203" t="s">
        <v>7164</v>
      </c>
      <c r="F4316" t="s">
        <v>7165</v>
      </c>
      <c r="G4316" s="230"/>
      <c r="H4316" s="293">
        <v>8</v>
      </c>
      <c r="I4316" s="203">
        <v>231936</v>
      </c>
      <c r="J4316" s="293" t="s">
        <v>455</v>
      </c>
      <c r="K4316" s="203">
        <v>278323.20000000001</v>
      </c>
      <c r="L4316" s="203" t="s">
        <v>459</v>
      </c>
      <c r="M4316" s="203" t="s">
        <v>7116</v>
      </c>
      <c r="N4316" t="s">
        <v>7117</v>
      </c>
    </row>
    <row r="4317" spans="1:14" x14ac:dyDescent="0.2">
      <c r="A4317" s="246">
        <v>44994</v>
      </c>
      <c r="B4317" s="106" t="s">
        <v>541</v>
      </c>
      <c r="C4317" s="106">
        <v>80422.16</v>
      </c>
      <c r="D4317" s="203" t="s">
        <v>452</v>
      </c>
      <c r="E4317" s="203" t="s">
        <v>7164</v>
      </c>
      <c r="F4317" t="s">
        <v>7165</v>
      </c>
      <c r="G4317" s="230"/>
      <c r="H4317" s="293">
        <v>8</v>
      </c>
      <c r="I4317" s="203">
        <v>231936</v>
      </c>
      <c r="J4317" s="293" t="s">
        <v>455</v>
      </c>
      <c r="K4317" s="203">
        <v>278323.20000000001</v>
      </c>
      <c r="L4317" s="203" t="s">
        <v>459</v>
      </c>
      <c r="M4317" s="203" t="s">
        <v>7116</v>
      </c>
      <c r="N4317" t="s">
        <v>7117</v>
      </c>
    </row>
    <row r="4318" spans="1:14" x14ac:dyDescent="0.2">
      <c r="A4318" s="246">
        <v>44995</v>
      </c>
      <c r="B4318" s="106" t="s">
        <v>541</v>
      </c>
      <c r="C4318" s="106">
        <v>80422.16</v>
      </c>
      <c r="D4318" s="203" t="s">
        <v>452</v>
      </c>
      <c r="E4318" s="203" t="s">
        <v>7164</v>
      </c>
      <c r="F4318" t="s">
        <v>7165</v>
      </c>
      <c r="G4318" s="230"/>
      <c r="H4318" s="293">
        <v>8</v>
      </c>
      <c r="I4318" s="203">
        <v>231936</v>
      </c>
      <c r="J4318" s="293" t="s">
        <v>455</v>
      </c>
      <c r="K4318" s="203">
        <v>278323.20000000001</v>
      </c>
      <c r="L4318" s="203" t="s">
        <v>459</v>
      </c>
      <c r="M4318" s="203" t="s">
        <v>7116</v>
      </c>
      <c r="N4318" t="s">
        <v>7117</v>
      </c>
    </row>
    <row r="4319" spans="1:14" x14ac:dyDescent="0.2">
      <c r="A4319" s="246">
        <v>44986</v>
      </c>
      <c r="B4319" s="106" t="s">
        <v>541</v>
      </c>
      <c r="C4319" s="106">
        <v>80422.16</v>
      </c>
      <c r="D4319" s="203" t="s">
        <v>452</v>
      </c>
      <c r="E4319" s="203" t="s">
        <v>7164</v>
      </c>
      <c r="F4319" t="s">
        <v>7165</v>
      </c>
      <c r="G4319" s="230"/>
      <c r="H4319" s="293">
        <v>8</v>
      </c>
      <c r="I4319" s="203">
        <v>231936</v>
      </c>
      <c r="J4319" s="293" t="s">
        <v>455</v>
      </c>
      <c r="K4319" s="203">
        <v>278323.20000000001</v>
      </c>
      <c r="L4319" s="203" t="s">
        <v>459</v>
      </c>
      <c r="M4319" s="203" t="s">
        <v>7116</v>
      </c>
      <c r="N4319" t="s">
        <v>7117</v>
      </c>
    </row>
    <row r="4320" spans="1:14" x14ac:dyDescent="0.2">
      <c r="A4320" s="246">
        <v>44987</v>
      </c>
      <c r="B4320" s="106" t="s">
        <v>541</v>
      </c>
      <c r="C4320" s="106">
        <v>80422.16</v>
      </c>
      <c r="D4320" s="203" t="s">
        <v>452</v>
      </c>
      <c r="E4320" s="203" t="s">
        <v>7164</v>
      </c>
      <c r="F4320" t="s">
        <v>7165</v>
      </c>
      <c r="G4320" s="230"/>
      <c r="H4320" s="293">
        <v>8</v>
      </c>
      <c r="I4320" s="203">
        <v>231936</v>
      </c>
      <c r="J4320" s="293" t="s">
        <v>455</v>
      </c>
      <c r="K4320" s="203">
        <v>278323.20000000001</v>
      </c>
      <c r="L4320" s="203" t="s">
        <v>459</v>
      </c>
      <c r="M4320" s="203" t="s">
        <v>7116</v>
      </c>
      <c r="N4320" t="s">
        <v>7117</v>
      </c>
    </row>
    <row r="4321" spans="1:14" x14ac:dyDescent="0.2">
      <c r="A4321" s="246">
        <v>44988</v>
      </c>
      <c r="B4321" s="106" t="s">
        <v>541</v>
      </c>
      <c r="C4321" s="106">
        <v>80422.16</v>
      </c>
      <c r="D4321" s="203" t="s">
        <v>452</v>
      </c>
      <c r="E4321" s="203" t="s">
        <v>7164</v>
      </c>
      <c r="F4321" t="s">
        <v>7165</v>
      </c>
      <c r="G4321" s="230"/>
      <c r="H4321" s="293">
        <v>8</v>
      </c>
      <c r="I4321" s="203">
        <v>231936</v>
      </c>
      <c r="J4321" s="293" t="s">
        <v>455</v>
      </c>
      <c r="K4321" s="203">
        <v>278323.20000000001</v>
      </c>
      <c r="L4321" s="203" t="s">
        <v>459</v>
      </c>
      <c r="M4321" s="203" t="s">
        <v>7116</v>
      </c>
      <c r="N4321" t="s">
        <v>7117</v>
      </c>
    </row>
    <row r="4322" spans="1:14" x14ac:dyDescent="0.2">
      <c r="A4322" s="246">
        <v>45005</v>
      </c>
      <c r="B4322" s="106" t="s">
        <v>541</v>
      </c>
      <c r="C4322" s="106">
        <v>6240.11</v>
      </c>
      <c r="D4322" s="203" t="s">
        <v>2065</v>
      </c>
      <c r="E4322" s="203" t="s">
        <v>7177</v>
      </c>
      <c r="F4322" t="s">
        <v>7178</v>
      </c>
      <c r="G4322" s="230"/>
      <c r="H4322" s="293">
        <v>8</v>
      </c>
      <c r="I4322" s="203">
        <v>282497</v>
      </c>
      <c r="J4322" s="293" t="s">
        <v>455</v>
      </c>
      <c r="K4322" s="203">
        <v>338996.4</v>
      </c>
      <c r="L4322" s="203" t="s">
        <v>459</v>
      </c>
      <c r="M4322" s="203" t="s">
        <v>7116</v>
      </c>
      <c r="N4322" t="s">
        <v>7117</v>
      </c>
    </row>
    <row r="4323" spans="1:14" x14ac:dyDescent="0.2">
      <c r="A4323" s="246">
        <v>45008</v>
      </c>
      <c r="B4323" s="106" t="s">
        <v>541</v>
      </c>
      <c r="C4323" s="106">
        <v>6412.11</v>
      </c>
      <c r="D4323" s="203" t="s">
        <v>452</v>
      </c>
      <c r="E4323" s="203" t="s">
        <v>7179</v>
      </c>
      <c r="F4323" t="s">
        <v>462</v>
      </c>
      <c r="G4323" s="230"/>
      <c r="H4323" s="293">
        <v>4</v>
      </c>
      <c r="I4323" s="203">
        <v>346210</v>
      </c>
      <c r="J4323" s="293" t="s">
        <v>455</v>
      </c>
      <c r="K4323" s="203">
        <v>415452</v>
      </c>
      <c r="L4323" s="203" t="s">
        <v>459</v>
      </c>
      <c r="M4323" s="203" t="s">
        <v>7116</v>
      </c>
      <c r="N4323" t="s">
        <v>7117</v>
      </c>
    </row>
    <row r="4324" spans="1:14" x14ac:dyDescent="0.2">
      <c r="A4324" s="246">
        <v>45009</v>
      </c>
      <c r="B4324" s="106" t="s">
        <v>541</v>
      </c>
      <c r="C4324" s="106">
        <v>6240.11</v>
      </c>
      <c r="D4324" s="203" t="s">
        <v>2065</v>
      </c>
      <c r="E4324" s="203" t="s">
        <v>7177</v>
      </c>
      <c r="F4324" t="s">
        <v>7178</v>
      </c>
      <c r="G4324" s="230"/>
      <c r="H4324" s="293">
        <v>8</v>
      </c>
      <c r="I4324" s="203">
        <v>282497</v>
      </c>
      <c r="J4324" s="293" t="s">
        <v>455</v>
      </c>
      <c r="K4324" s="203">
        <v>338996.4</v>
      </c>
      <c r="L4324" s="203" t="s">
        <v>459</v>
      </c>
      <c r="M4324" s="203" t="s">
        <v>7116</v>
      </c>
      <c r="N4324" t="s">
        <v>7117</v>
      </c>
    </row>
    <row r="4325" spans="1:14" x14ac:dyDescent="0.2">
      <c r="A4325" s="246">
        <v>45009</v>
      </c>
      <c r="B4325" s="106" t="s">
        <v>541</v>
      </c>
      <c r="C4325" s="106">
        <v>6412.11</v>
      </c>
      <c r="D4325" s="203" t="s">
        <v>452</v>
      </c>
      <c r="E4325" s="203" t="s">
        <v>7179</v>
      </c>
      <c r="F4325" t="s">
        <v>462</v>
      </c>
      <c r="G4325" s="230"/>
      <c r="H4325" s="293">
        <v>4</v>
      </c>
      <c r="I4325" s="203">
        <v>346210</v>
      </c>
      <c r="J4325" s="293" t="s">
        <v>455</v>
      </c>
      <c r="K4325" s="203">
        <v>415452</v>
      </c>
      <c r="L4325" s="203" t="s">
        <v>459</v>
      </c>
      <c r="M4325" s="203" t="s">
        <v>7116</v>
      </c>
      <c r="N4325" t="s">
        <v>7117</v>
      </c>
    </row>
    <row r="4326" spans="1:14" x14ac:dyDescent="0.2">
      <c r="A4326" s="246">
        <v>45012</v>
      </c>
      <c r="B4326" s="106" t="s">
        <v>541</v>
      </c>
      <c r="C4326" s="106">
        <v>6673.1</v>
      </c>
      <c r="D4326" s="203" t="s">
        <v>452</v>
      </c>
      <c r="E4326" s="203" t="s">
        <v>7179</v>
      </c>
      <c r="F4326" t="s">
        <v>462</v>
      </c>
      <c r="G4326" s="230"/>
      <c r="H4326" s="293">
        <v>2</v>
      </c>
      <c r="I4326" s="203">
        <v>346210</v>
      </c>
      <c r="J4326" s="293" t="s">
        <v>455</v>
      </c>
      <c r="K4326" s="203">
        <v>415452</v>
      </c>
      <c r="L4326" s="203" t="s">
        <v>459</v>
      </c>
      <c r="M4326" s="203" t="s">
        <v>7116</v>
      </c>
      <c r="N4326" t="s">
        <v>7117</v>
      </c>
    </row>
    <row r="4327" spans="1:14" x14ac:dyDescent="0.2">
      <c r="A4327" s="246">
        <v>45012</v>
      </c>
      <c r="B4327" s="106" t="s">
        <v>541</v>
      </c>
      <c r="C4327" s="106">
        <v>6412.12</v>
      </c>
      <c r="D4327" s="203" t="s">
        <v>452</v>
      </c>
      <c r="E4327" s="203" t="s">
        <v>7177</v>
      </c>
      <c r="F4327" t="s">
        <v>7178</v>
      </c>
      <c r="G4327" s="230"/>
      <c r="H4327" s="293">
        <v>8</v>
      </c>
      <c r="I4327" s="203">
        <v>282497</v>
      </c>
      <c r="J4327" s="293" t="s">
        <v>455</v>
      </c>
      <c r="K4327" s="203">
        <v>338996.4</v>
      </c>
      <c r="L4327" s="203" t="s">
        <v>459</v>
      </c>
      <c r="M4327" s="203" t="s">
        <v>7116</v>
      </c>
      <c r="N4327" t="s">
        <v>7117</v>
      </c>
    </row>
    <row r="4328" spans="1:14" x14ac:dyDescent="0.2">
      <c r="A4328" s="246">
        <v>45013</v>
      </c>
      <c r="B4328" s="106" t="s">
        <v>541</v>
      </c>
      <c r="C4328" s="106">
        <v>6673.1</v>
      </c>
      <c r="D4328" s="203" t="s">
        <v>452</v>
      </c>
      <c r="E4328" s="203" t="s">
        <v>7179</v>
      </c>
      <c r="F4328" t="s">
        <v>462</v>
      </c>
      <c r="G4328" s="230"/>
      <c r="H4328" s="293">
        <v>2</v>
      </c>
      <c r="I4328" s="203">
        <v>346210</v>
      </c>
      <c r="J4328" s="293" t="s">
        <v>455</v>
      </c>
      <c r="K4328" s="203">
        <v>415452</v>
      </c>
      <c r="L4328" s="203" t="s">
        <v>459</v>
      </c>
      <c r="M4328" s="203" t="s">
        <v>7116</v>
      </c>
      <c r="N4328" t="s">
        <v>7117</v>
      </c>
    </row>
    <row r="4329" spans="1:14" x14ac:dyDescent="0.2">
      <c r="A4329" s="246">
        <v>45013</v>
      </c>
      <c r="B4329" s="106" t="s">
        <v>541</v>
      </c>
      <c r="C4329" s="106">
        <v>6412.12</v>
      </c>
      <c r="D4329" s="203" t="s">
        <v>452</v>
      </c>
      <c r="E4329" s="203" t="s">
        <v>7177</v>
      </c>
      <c r="F4329" t="s">
        <v>7178</v>
      </c>
      <c r="G4329" s="230"/>
      <c r="H4329" s="293">
        <v>8</v>
      </c>
      <c r="I4329" s="203">
        <v>282497</v>
      </c>
      <c r="J4329" s="293" t="s">
        <v>455</v>
      </c>
      <c r="K4329" s="203">
        <v>338996.4</v>
      </c>
      <c r="L4329" s="203" t="s">
        <v>459</v>
      </c>
      <c r="M4329" s="203" t="s">
        <v>7116</v>
      </c>
      <c r="N4329" t="s">
        <v>7117</v>
      </c>
    </row>
    <row r="4330" spans="1:14" x14ac:dyDescent="0.2">
      <c r="A4330" s="246">
        <v>45014</v>
      </c>
      <c r="B4330" s="106" t="s">
        <v>541</v>
      </c>
      <c r="C4330" s="106">
        <v>6123.11</v>
      </c>
      <c r="D4330" s="203" t="s">
        <v>452</v>
      </c>
      <c r="E4330" s="203" t="s">
        <v>7179</v>
      </c>
      <c r="F4330" t="s">
        <v>462</v>
      </c>
      <c r="G4330" s="230"/>
      <c r="H4330" s="293">
        <v>7</v>
      </c>
      <c r="I4330" s="203">
        <v>346210</v>
      </c>
      <c r="J4330" s="293" t="s">
        <v>455</v>
      </c>
      <c r="K4330" s="203">
        <v>415452</v>
      </c>
      <c r="L4330" s="203" t="s">
        <v>459</v>
      </c>
      <c r="M4330" s="203" t="s">
        <v>7116</v>
      </c>
      <c r="N4330" t="s">
        <v>7117</v>
      </c>
    </row>
    <row r="4331" spans="1:14" x14ac:dyDescent="0.2">
      <c r="A4331" s="246">
        <v>45014</v>
      </c>
      <c r="B4331" s="106" t="s">
        <v>541</v>
      </c>
      <c r="C4331" s="106">
        <v>6412.12</v>
      </c>
      <c r="D4331" s="203" t="s">
        <v>452</v>
      </c>
      <c r="E4331" s="203" t="s">
        <v>7177</v>
      </c>
      <c r="F4331" t="s">
        <v>7178</v>
      </c>
      <c r="G4331" s="230"/>
      <c r="H4331" s="293">
        <v>8</v>
      </c>
      <c r="I4331" s="203">
        <v>282497</v>
      </c>
      <c r="J4331" s="293" t="s">
        <v>455</v>
      </c>
      <c r="K4331" s="203">
        <v>338996.4</v>
      </c>
      <c r="L4331" s="203" t="s">
        <v>459</v>
      </c>
      <c r="M4331" s="203" t="s">
        <v>7116</v>
      </c>
      <c r="N4331" t="s">
        <v>7117</v>
      </c>
    </row>
    <row r="4332" spans="1:14" x14ac:dyDescent="0.2">
      <c r="A4332" s="246">
        <v>45016</v>
      </c>
      <c r="B4332" s="106" t="s">
        <v>541</v>
      </c>
      <c r="C4332" s="106">
        <v>6123.11</v>
      </c>
      <c r="D4332" s="203" t="s">
        <v>452</v>
      </c>
      <c r="E4332" s="203" t="s">
        <v>7179</v>
      </c>
      <c r="F4332" t="s">
        <v>462</v>
      </c>
      <c r="G4332" s="230"/>
      <c r="H4332" s="293">
        <v>7</v>
      </c>
      <c r="I4332" s="203">
        <v>346210</v>
      </c>
      <c r="J4332" s="293" t="s">
        <v>455</v>
      </c>
      <c r="K4332" s="203">
        <v>415452</v>
      </c>
      <c r="L4332" s="203" t="s">
        <v>459</v>
      </c>
      <c r="M4332" s="203" t="s">
        <v>7116</v>
      </c>
      <c r="N4332" t="s">
        <v>7117</v>
      </c>
    </row>
    <row r="4333" spans="1:14" x14ac:dyDescent="0.2">
      <c r="A4333" s="246">
        <v>45015</v>
      </c>
      <c r="B4333" s="106" t="s">
        <v>541</v>
      </c>
      <c r="C4333" s="106">
        <v>6412.12</v>
      </c>
      <c r="D4333" s="203" t="s">
        <v>452</v>
      </c>
      <c r="E4333" s="203" t="s">
        <v>7177</v>
      </c>
      <c r="F4333" t="s">
        <v>7178</v>
      </c>
      <c r="G4333" s="230"/>
      <c r="H4333" s="293">
        <v>8</v>
      </c>
      <c r="I4333" s="203">
        <v>282497</v>
      </c>
      <c r="J4333" s="293" t="s">
        <v>455</v>
      </c>
      <c r="K4333" s="203">
        <v>338996.4</v>
      </c>
      <c r="L4333" s="203" t="s">
        <v>459</v>
      </c>
      <c r="M4333" s="203" t="s">
        <v>7116</v>
      </c>
      <c r="N4333" t="s">
        <v>7117</v>
      </c>
    </row>
    <row r="4334" spans="1:14" x14ac:dyDescent="0.2">
      <c r="A4334" s="246">
        <v>45001</v>
      </c>
      <c r="B4334" s="106" t="s">
        <v>541</v>
      </c>
      <c r="C4334" s="106">
        <v>6412.12</v>
      </c>
      <c r="D4334" s="203" t="s">
        <v>452</v>
      </c>
      <c r="E4334" s="203" t="s">
        <v>7177</v>
      </c>
      <c r="F4334" t="s">
        <v>7178</v>
      </c>
      <c r="G4334" s="230"/>
      <c r="H4334" s="293">
        <v>8</v>
      </c>
      <c r="I4334" s="203">
        <v>282497</v>
      </c>
      <c r="J4334" s="293" t="s">
        <v>455</v>
      </c>
      <c r="K4334" s="203">
        <v>338996.4</v>
      </c>
      <c r="L4334" s="203" t="s">
        <v>459</v>
      </c>
      <c r="M4334" s="203" t="s">
        <v>7116</v>
      </c>
      <c r="N4334" t="s">
        <v>7117</v>
      </c>
    </row>
    <row r="4335" spans="1:14" x14ac:dyDescent="0.2">
      <c r="A4335" s="246">
        <v>45001</v>
      </c>
      <c r="B4335" s="106" t="s">
        <v>541</v>
      </c>
      <c r="C4335" s="106">
        <v>6542.1</v>
      </c>
      <c r="D4335" s="203" t="s">
        <v>452</v>
      </c>
      <c r="E4335" s="203" t="s">
        <v>7179</v>
      </c>
      <c r="F4335" t="s">
        <v>462</v>
      </c>
      <c r="G4335" s="230"/>
      <c r="H4335" s="293">
        <v>2</v>
      </c>
      <c r="I4335" s="203">
        <v>346210</v>
      </c>
      <c r="J4335" s="293" t="s">
        <v>455</v>
      </c>
      <c r="K4335" s="203">
        <v>415452</v>
      </c>
      <c r="L4335" s="203" t="s">
        <v>459</v>
      </c>
      <c r="M4335" s="203" t="s">
        <v>7116</v>
      </c>
      <c r="N4335" t="s">
        <v>7117</v>
      </c>
    </row>
    <row r="4336" spans="1:14" x14ac:dyDescent="0.2">
      <c r="A4336" s="246">
        <v>45002</v>
      </c>
      <c r="B4336" s="106" t="s">
        <v>541</v>
      </c>
      <c r="C4336" s="106">
        <v>6412.12</v>
      </c>
      <c r="D4336" s="203" t="s">
        <v>452</v>
      </c>
      <c r="E4336" s="203" t="s">
        <v>7177</v>
      </c>
      <c r="F4336" t="s">
        <v>7178</v>
      </c>
      <c r="G4336" s="230"/>
      <c r="H4336" s="293">
        <v>8</v>
      </c>
      <c r="I4336" s="203">
        <v>282497</v>
      </c>
      <c r="J4336" s="293" t="s">
        <v>455</v>
      </c>
      <c r="K4336" s="203">
        <v>338996.4</v>
      </c>
      <c r="L4336" s="203" t="s">
        <v>459</v>
      </c>
      <c r="M4336" s="203" t="s">
        <v>7116</v>
      </c>
      <c r="N4336" t="s">
        <v>7117</v>
      </c>
    </row>
    <row r="4337" spans="1:14" x14ac:dyDescent="0.2">
      <c r="A4337" s="246">
        <v>45002</v>
      </c>
      <c r="B4337" s="106" t="s">
        <v>541</v>
      </c>
      <c r="C4337" s="106">
        <v>6542.1</v>
      </c>
      <c r="D4337" s="203" t="s">
        <v>452</v>
      </c>
      <c r="E4337" s="203" t="s">
        <v>7179</v>
      </c>
      <c r="F4337" t="s">
        <v>462</v>
      </c>
      <c r="G4337" s="230"/>
      <c r="H4337" s="293">
        <v>2</v>
      </c>
      <c r="I4337" s="203">
        <v>346210</v>
      </c>
      <c r="J4337" s="293" t="s">
        <v>455</v>
      </c>
      <c r="K4337" s="203">
        <v>415452</v>
      </c>
      <c r="L4337" s="203" t="s">
        <v>459</v>
      </c>
      <c r="M4337" s="203" t="s">
        <v>7116</v>
      </c>
      <c r="N4337" t="s">
        <v>7117</v>
      </c>
    </row>
    <row r="4338" spans="1:14" x14ac:dyDescent="0.2">
      <c r="A4338" s="246">
        <v>45001</v>
      </c>
      <c r="B4338" s="106" t="s">
        <v>541</v>
      </c>
      <c r="C4338" s="106">
        <v>6011.1</v>
      </c>
      <c r="D4338" s="203" t="s">
        <v>452</v>
      </c>
      <c r="E4338" s="203" t="s">
        <v>7179</v>
      </c>
      <c r="F4338" t="s">
        <v>462</v>
      </c>
      <c r="G4338" s="230"/>
      <c r="H4338" s="293">
        <v>2</v>
      </c>
      <c r="I4338" s="203">
        <v>346210</v>
      </c>
      <c r="J4338" s="293" t="s">
        <v>455</v>
      </c>
      <c r="K4338" s="203">
        <v>415452</v>
      </c>
      <c r="L4338" s="203" t="s">
        <v>459</v>
      </c>
      <c r="M4338" s="203" t="s">
        <v>7116</v>
      </c>
      <c r="N4338" t="s">
        <v>7117</v>
      </c>
    </row>
    <row r="4339" spans="1:14" x14ac:dyDescent="0.2">
      <c r="A4339" s="246">
        <v>45002</v>
      </c>
      <c r="B4339" s="106" t="s">
        <v>541</v>
      </c>
      <c r="C4339" s="106">
        <v>6011.1</v>
      </c>
      <c r="D4339" s="203" t="s">
        <v>452</v>
      </c>
      <c r="E4339" s="203" t="s">
        <v>7179</v>
      </c>
      <c r="F4339" t="s">
        <v>462</v>
      </c>
      <c r="G4339" s="230"/>
      <c r="H4339" s="293">
        <v>2</v>
      </c>
      <c r="I4339" s="203">
        <v>346210</v>
      </c>
      <c r="J4339" s="293" t="s">
        <v>455</v>
      </c>
      <c r="K4339" s="203">
        <v>415452</v>
      </c>
      <c r="L4339" s="203" t="s">
        <v>459</v>
      </c>
      <c r="M4339" s="203" t="s">
        <v>7116</v>
      </c>
      <c r="N4339" t="s">
        <v>7117</v>
      </c>
    </row>
    <row r="4340" spans="1:14" x14ac:dyDescent="0.2">
      <c r="A4340" s="246">
        <v>45008</v>
      </c>
      <c r="B4340" s="106" t="s">
        <v>541</v>
      </c>
      <c r="C4340" s="106">
        <v>80422.16</v>
      </c>
      <c r="D4340" s="203" t="s">
        <v>452</v>
      </c>
      <c r="E4340" s="203" t="s">
        <v>7179</v>
      </c>
      <c r="F4340" t="s">
        <v>462</v>
      </c>
      <c r="G4340" s="230"/>
      <c r="H4340" s="293">
        <v>2</v>
      </c>
      <c r="I4340" s="203">
        <v>346210</v>
      </c>
      <c r="J4340" s="293" t="s">
        <v>455</v>
      </c>
      <c r="K4340" s="203">
        <v>415452</v>
      </c>
      <c r="L4340" s="203" t="s">
        <v>459</v>
      </c>
      <c r="M4340" s="203" t="s">
        <v>7116</v>
      </c>
      <c r="N4340" t="s">
        <v>7117</v>
      </c>
    </row>
    <row r="4341" spans="1:14" x14ac:dyDescent="0.2">
      <c r="A4341" s="246">
        <v>45009</v>
      </c>
      <c r="B4341" s="106" t="s">
        <v>541</v>
      </c>
      <c r="C4341" s="106">
        <v>80422.16</v>
      </c>
      <c r="D4341" s="203" t="s">
        <v>452</v>
      </c>
      <c r="E4341" s="203" t="s">
        <v>7179</v>
      </c>
      <c r="F4341" t="s">
        <v>462</v>
      </c>
      <c r="G4341" s="230"/>
      <c r="H4341" s="293">
        <v>2</v>
      </c>
      <c r="I4341" s="203">
        <v>346210</v>
      </c>
      <c r="J4341" s="293" t="s">
        <v>455</v>
      </c>
      <c r="K4341" s="203">
        <v>415452</v>
      </c>
      <c r="L4341" s="203" t="s">
        <v>459</v>
      </c>
      <c r="M4341" s="203" t="s">
        <v>7116</v>
      </c>
      <c r="N4341" t="s">
        <v>7117</v>
      </c>
    </row>
    <row r="4342" spans="1:14" x14ac:dyDescent="0.2">
      <c r="A4342" s="246">
        <v>45012</v>
      </c>
      <c r="B4342" s="106" t="s">
        <v>541</v>
      </c>
      <c r="C4342" s="106">
        <v>6412.11</v>
      </c>
      <c r="D4342" s="203" t="s">
        <v>452</v>
      </c>
      <c r="E4342" s="203" t="s">
        <v>7179</v>
      </c>
      <c r="F4342" t="s">
        <v>462</v>
      </c>
      <c r="G4342" s="230"/>
      <c r="H4342" s="293">
        <v>4</v>
      </c>
      <c r="I4342" s="203">
        <v>346210</v>
      </c>
      <c r="J4342" s="293" t="s">
        <v>455</v>
      </c>
      <c r="K4342" s="203">
        <v>415452</v>
      </c>
      <c r="L4342" s="203" t="s">
        <v>459</v>
      </c>
      <c r="M4342" s="203" t="s">
        <v>7116</v>
      </c>
      <c r="N4342" t="s">
        <v>7117</v>
      </c>
    </row>
    <row r="4343" spans="1:14" x14ac:dyDescent="0.2">
      <c r="A4343" s="246">
        <v>45013</v>
      </c>
      <c r="B4343" s="106" t="s">
        <v>541</v>
      </c>
      <c r="C4343" s="106">
        <v>6412.11</v>
      </c>
      <c r="D4343" s="203" t="s">
        <v>452</v>
      </c>
      <c r="E4343" s="203" t="s">
        <v>7179</v>
      </c>
      <c r="F4343" t="s">
        <v>462</v>
      </c>
      <c r="G4343" s="230"/>
      <c r="H4343" s="293">
        <v>4</v>
      </c>
      <c r="I4343" s="203">
        <v>346210</v>
      </c>
      <c r="J4343" s="293" t="s">
        <v>455</v>
      </c>
      <c r="K4343" s="203">
        <v>415452</v>
      </c>
      <c r="L4343" s="203" t="s">
        <v>459</v>
      </c>
      <c r="M4343" s="203" t="s">
        <v>7116</v>
      </c>
      <c r="N4343" t="s">
        <v>7117</v>
      </c>
    </row>
    <row r="4344" spans="1:14" x14ac:dyDescent="0.2">
      <c r="A4344" s="246">
        <v>45005</v>
      </c>
      <c r="B4344" s="106" t="s">
        <v>541</v>
      </c>
      <c r="C4344" s="106">
        <v>6123.11</v>
      </c>
      <c r="D4344" s="203" t="s">
        <v>452</v>
      </c>
      <c r="E4344" s="203" t="s">
        <v>7179</v>
      </c>
      <c r="F4344" t="s">
        <v>462</v>
      </c>
      <c r="G4344" s="230"/>
      <c r="H4344" s="293">
        <v>7</v>
      </c>
      <c r="I4344" s="203">
        <v>346210</v>
      </c>
      <c r="J4344" s="293" t="s">
        <v>455</v>
      </c>
      <c r="K4344" s="203">
        <v>415452</v>
      </c>
      <c r="L4344" s="203" t="s">
        <v>459</v>
      </c>
      <c r="M4344" s="203" t="s">
        <v>7116</v>
      </c>
      <c r="N4344" t="s">
        <v>7117</v>
      </c>
    </row>
    <row r="4345" spans="1:14" x14ac:dyDescent="0.2">
      <c r="A4345" s="246">
        <v>45013</v>
      </c>
      <c r="B4345" s="106" t="s">
        <v>541</v>
      </c>
      <c r="C4345" s="106">
        <v>6497.1</v>
      </c>
      <c r="D4345" s="203" t="s">
        <v>452</v>
      </c>
      <c r="E4345" s="203" t="s">
        <v>7179</v>
      </c>
      <c r="F4345" t="s">
        <v>462</v>
      </c>
      <c r="G4345" s="230"/>
      <c r="H4345" s="293">
        <v>1</v>
      </c>
      <c r="I4345" s="203">
        <v>346210</v>
      </c>
      <c r="J4345" s="293" t="s">
        <v>455</v>
      </c>
      <c r="K4345" s="203">
        <v>415452</v>
      </c>
      <c r="L4345" s="203" t="s">
        <v>459</v>
      </c>
      <c r="M4345" s="203" t="s">
        <v>7116</v>
      </c>
      <c r="N4345" t="s">
        <v>7117</v>
      </c>
    </row>
    <row r="4346" spans="1:14" x14ac:dyDescent="0.2">
      <c r="A4346" s="246">
        <v>45015</v>
      </c>
      <c r="B4346" s="106" t="s">
        <v>541</v>
      </c>
      <c r="C4346" s="106">
        <v>6497.1</v>
      </c>
      <c r="D4346" s="203" t="s">
        <v>452</v>
      </c>
      <c r="E4346" s="203" t="s">
        <v>7179</v>
      </c>
      <c r="F4346" t="s">
        <v>462</v>
      </c>
      <c r="G4346" s="230"/>
      <c r="H4346" s="293">
        <v>6</v>
      </c>
      <c r="I4346" s="203">
        <v>346210</v>
      </c>
      <c r="J4346" s="293" t="s">
        <v>455</v>
      </c>
      <c r="K4346" s="203">
        <v>415452</v>
      </c>
      <c r="L4346" s="203" t="s">
        <v>459</v>
      </c>
      <c r="M4346" s="203" t="s">
        <v>7116</v>
      </c>
      <c r="N4346" t="s">
        <v>7117</v>
      </c>
    </row>
    <row r="4347" spans="1:14" x14ac:dyDescent="0.2">
      <c r="A4347" s="246">
        <v>45001</v>
      </c>
      <c r="B4347" s="106" t="s">
        <v>541</v>
      </c>
      <c r="C4347" s="106">
        <v>18112.12</v>
      </c>
      <c r="D4347" s="203" t="s">
        <v>452</v>
      </c>
      <c r="E4347" s="203" t="s">
        <v>7179</v>
      </c>
      <c r="F4347" t="s">
        <v>462</v>
      </c>
      <c r="G4347" s="230"/>
      <c r="H4347" s="293">
        <v>1</v>
      </c>
      <c r="I4347" s="203">
        <v>346210</v>
      </c>
      <c r="J4347" s="293" t="s">
        <v>455</v>
      </c>
      <c r="K4347" s="203">
        <v>415452</v>
      </c>
      <c r="L4347" s="203" t="s">
        <v>459</v>
      </c>
      <c r="M4347" s="203" t="s">
        <v>7116</v>
      </c>
      <c r="N4347" t="s">
        <v>7117</v>
      </c>
    </row>
    <row r="4348" spans="1:14" x14ac:dyDescent="0.2">
      <c r="A4348" s="246">
        <v>45002</v>
      </c>
      <c r="B4348" s="106" t="s">
        <v>541</v>
      </c>
      <c r="C4348" s="106">
        <v>18112.12</v>
      </c>
      <c r="D4348" s="203" t="s">
        <v>452</v>
      </c>
      <c r="E4348" s="203" t="s">
        <v>7179</v>
      </c>
      <c r="F4348" t="s">
        <v>462</v>
      </c>
      <c r="G4348" s="230"/>
      <c r="H4348" s="293">
        <v>1</v>
      </c>
      <c r="I4348" s="203">
        <v>346210</v>
      </c>
      <c r="J4348" s="293" t="s">
        <v>455</v>
      </c>
      <c r="K4348" s="203">
        <v>415452</v>
      </c>
      <c r="L4348" s="203" t="s">
        <v>459</v>
      </c>
      <c r="M4348" s="203" t="s">
        <v>7116</v>
      </c>
      <c r="N4348" t="s">
        <v>7117</v>
      </c>
    </row>
    <row r="4349" spans="1:14" x14ac:dyDescent="0.2">
      <c r="A4349" s="246">
        <v>45012</v>
      </c>
      <c r="B4349" s="106" t="s">
        <v>541</v>
      </c>
      <c r="C4349" s="106">
        <v>80422.16</v>
      </c>
      <c r="D4349" s="203" t="s">
        <v>452</v>
      </c>
      <c r="E4349" s="203" t="s">
        <v>7179</v>
      </c>
      <c r="F4349" t="s">
        <v>462</v>
      </c>
      <c r="G4349" s="230"/>
      <c r="H4349" s="293">
        <v>2</v>
      </c>
      <c r="I4349" s="203">
        <v>346210</v>
      </c>
      <c r="J4349" s="293" t="s">
        <v>455</v>
      </c>
      <c r="K4349" s="203">
        <v>415452</v>
      </c>
      <c r="L4349" s="203" t="s">
        <v>459</v>
      </c>
      <c r="M4349" s="203" t="s">
        <v>7116</v>
      </c>
      <c r="N4349" t="s">
        <v>7117</v>
      </c>
    </row>
    <row r="4350" spans="1:14" x14ac:dyDescent="0.2">
      <c r="A4350" s="246">
        <v>45001</v>
      </c>
      <c r="B4350" s="106" t="s">
        <v>541</v>
      </c>
      <c r="C4350" s="106">
        <v>6412.11</v>
      </c>
      <c r="D4350" s="203" t="s">
        <v>452</v>
      </c>
      <c r="E4350" s="203" t="s">
        <v>7179</v>
      </c>
      <c r="F4350" t="s">
        <v>462</v>
      </c>
      <c r="G4350" s="230"/>
      <c r="H4350" s="293">
        <v>2</v>
      </c>
      <c r="I4350" s="203">
        <v>346210</v>
      </c>
      <c r="J4350" s="293" t="s">
        <v>455</v>
      </c>
      <c r="K4350" s="203">
        <v>415452</v>
      </c>
      <c r="L4350" s="203" t="s">
        <v>459</v>
      </c>
      <c r="M4350" s="203" t="s">
        <v>7116</v>
      </c>
      <c r="N4350" t="s">
        <v>7117</v>
      </c>
    </row>
    <row r="4351" spans="1:14" x14ac:dyDescent="0.2">
      <c r="A4351" s="246">
        <v>45002</v>
      </c>
      <c r="B4351" s="106" t="s">
        <v>541</v>
      </c>
      <c r="C4351" s="106">
        <v>6412.11</v>
      </c>
      <c r="D4351" s="203" t="s">
        <v>452</v>
      </c>
      <c r="E4351" s="203" t="s">
        <v>7179</v>
      </c>
      <c r="F4351" t="s">
        <v>462</v>
      </c>
      <c r="G4351" s="230"/>
      <c r="H4351" s="293">
        <v>2</v>
      </c>
      <c r="I4351" s="203">
        <v>346210</v>
      </c>
      <c r="J4351" s="293" t="s">
        <v>455</v>
      </c>
      <c r="K4351" s="203">
        <v>415452</v>
      </c>
      <c r="L4351" s="203" t="s">
        <v>459</v>
      </c>
      <c r="M4351" s="203" t="s">
        <v>7116</v>
      </c>
      <c r="N4351" t="s">
        <v>7117</v>
      </c>
    </row>
    <row r="4352" spans="1:14" x14ac:dyDescent="0.2">
      <c r="A4352" s="246">
        <v>45012</v>
      </c>
      <c r="B4352" s="106" t="s">
        <v>541</v>
      </c>
      <c r="C4352" s="106">
        <v>6123.11</v>
      </c>
      <c r="D4352" s="203" t="s">
        <v>452</v>
      </c>
      <c r="E4352" s="203" t="s">
        <v>7159</v>
      </c>
      <c r="F4352" t="s">
        <v>487</v>
      </c>
      <c r="G4352" s="230"/>
      <c r="H4352" s="293">
        <v>4</v>
      </c>
      <c r="I4352" s="203">
        <v>157800</v>
      </c>
      <c r="J4352" s="293" t="s">
        <v>455</v>
      </c>
      <c r="K4352" s="203">
        <v>189360</v>
      </c>
      <c r="L4352" s="203" t="s">
        <v>459</v>
      </c>
      <c r="M4352" s="203" t="s">
        <v>7116</v>
      </c>
      <c r="N4352" t="s">
        <v>7117</v>
      </c>
    </row>
    <row r="4353" spans="1:14" x14ac:dyDescent="0.2">
      <c r="A4353" s="246">
        <v>45012</v>
      </c>
      <c r="B4353" s="106" t="s">
        <v>541</v>
      </c>
      <c r="C4353" s="106">
        <v>6673.1</v>
      </c>
      <c r="D4353" s="203" t="s">
        <v>452</v>
      </c>
      <c r="E4353" s="203" t="s">
        <v>7159</v>
      </c>
      <c r="F4353" t="s">
        <v>487</v>
      </c>
      <c r="G4353" s="230"/>
      <c r="H4353" s="293">
        <v>4</v>
      </c>
      <c r="I4353" s="203">
        <v>157800</v>
      </c>
      <c r="J4353" s="293" t="s">
        <v>455</v>
      </c>
      <c r="K4353" s="203">
        <v>189360</v>
      </c>
      <c r="L4353" s="203" t="s">
        <v>459</v>
      </c>
      <c r="M4353" s="203" t="s">
        <v>7116</v>
      </c>
      <c r="N4353" t="s">
        <v>7117</v>
      </c>
    </row>
    <row r="4354" spans="1:14" x14ac:dyDescent="0.2">
      <c r="A4354" s="246">
        <v>45014</v>
      </c>
      <c r="B4354" s="106" t="s">
        <v>541</v>
      </c>
      <c r="C4354" s="106">
        <v>6673.1</v>
      </c>
      <c r="D4354" s="203" t="s">
        <v>452</v>
      </c>
      <c r="E4354" s="203" t="s">
        <v>7159</v>
      </c>
      <c r="F4354" t="s">
        <v>487</v>
      </c>
      <c r="G4354" s="230"/>
      <c r="H4354" s="293">
        <v>8</v>
      </c>
      <c r="I4354" s="203">
        <v>157800</v>
      </c>
      <c r="J4354" s="293" t="s">
        <v>455</v>
      </c>
      <c r="K4354" s="203">
        <v>189360</v>
      </c>
      <c r="L4354" s="203" t="s">
        <v>459</v>
      </c>
      <c r="M4354" s="203" t="s">
        <v>7116</v>
      </c>
      <c r="N4354" t="s">
        <v>7117</v>
      </c>
    </row>
    <row r="4355" spans="1:14" x14ac:dyDescent="0.2">
      <c r="A4355" s="246">
        <v>45015</v>
      </c>
      <c r="B4355" s="106" t="s">
        <v>541</v>
      </c>
      <c r="C4355" s="106">
        <v>6673.1</v>
      </c>
      <c r="D4355" s="203" t="s">
        <v>452</v>
      </c>
      <c r="E4355" s="203" t="s">
        <v>7159</v>
      </c>
      <c r="F4355" t="s">
        <v>487</v>
      </c>
      <c r="G4355" s="230"/>
      <c r="H4355" s="293">
        <v>8</v>
      </c>
      <c r="I4355" s="203">
        <v>157800</v>
      </c>
      <c r="J4355" s="293" t="s">
        <v>455</v>
      </c>
      <c r="K4355" s="203">
        <v>189360</v>
      </c>
      <c r="L4355" s="203" t="s">
        <v>459</v>
      </c>
      <c r="M4355" s="203" t="s">
        <v>7116</v>
      </c>
      <c r="N4355" t="s">
        <v>7117</v>
      </c>
    </row>
    <row r="4356" spans="1:14" x14ac:dyDescent="0.2">
      <c r="A4356" s="246">
        <v>45016</v>
      </c>
      <c r="B4356" s="106" t="s">
        <v>541</v>
      </c>
      <c r="C4356" s="106">
        <v>6673.1</v>
      </c>
      <c r="D4356" s="203" t="s">
        <v>452</v>
      </c>
      <c r="E4356" s="203" t="s">
        <v>7159</v>
      </c>
      <c r="F4356" t="s">
        <v>487</v>
      </c>
      <c r="G4356" s="230"/>
      <c r="H4356" s="293">
        <v>4</v>
      </c>
      <c r="I4356" s="203">
        <v>157800</v>
      </c>
      <c r="J4356" s="293" t="s">
        <v>455</v>
      </c>
      <c r="K4356" s="203">
        <v>189360</v>
      </c>
      <c r="L4356" s="203" t="s">
        <v>459</v>
      </c>
      <c r="M4356" s="203" t="s">
        <v>7116</v>
      </c>
      <c r="N4356" t="s">
        <v>7117</v>
      </c>
    </row>
    <row r="4357" spans="1:14" x14ac:dyDescent="0.2">
      <c r="A4357" s="246">
        <v>45005</v>
      </c>
      <c r="B4357" s="106" t="s">
        <v>541</v>
      </c>
      <c r="C4357" s="106">
        <v>6673.1</v>
      </c>
      <c r="D4357" s="203" t="s">
        <v>452</v>
      </c>
      <c r="E4357" s="203" t="s">
        <v>7159</v>
      </c>
      <c r="F4357" t="s">
        <v>487</v>
      </c>
      <c r="G4357" s="230"/>
      <c r="H4357" s="293">
        <v>4</v>
      </c>
      <c r="I4357" s="203">
        <v>157800</v>
      </c>
      <c r="J4357" s="293" t="s">
        <v>455</v>
      </c>
      <c r="K4357" s="203">
        <v>189360</v>
      </c>
      <c r="L4357" s="203" t="s">
        <v>459</v>
      </c>
      <c r="M4357" s="203" t="s">
        <v>7116</v>
      </c>
      <c r="N4357" t="s">
        <v>7117</v>
      </c>
    </row>
    <row r="4358" spans="1:14" x14ac:dyDescent="0.2">
      <c r="A4358" s="246">
        <v>45001</v>
      </c>
      <c r="B4358" s="106" t="s">
        <v>541</v>
      </c>
      <c r="C4358" s="106">
        <v>6542.1</v>
      </c>
      <c r="D4358" s="203" t="s">
        <v>452</v>
      </c>
      <c r="E4358" s="203" t="s">
        <v>7159</v>
      </c>
      <c r="F4358" t="s">
        <v>487</v>
      </c>
      <c r="G4358" s="230"/>
      <c r="H4358" s="293">
        <v>8</v>
      </c>
      <c r="I4358" s="203">
        <v>157800</v>
      </c>
      <c r="J4358" s="293" t="s">
        <v>455</v>
      </c>
      <c r="K4358" s="203">
        <v>189360</v>
      </c>
      <c r="L4358" s="203" t="s">
        <v>459</v>
      </c>
      <c r="M4358" s="203" t="s">
        <v>7116</v>
      </c>
      <c r="N4358" t="s">
        <v>7117</v>
      </c>
    </row>
    <row r="4359" spans="1:14" x14ac:dyDescent="0.2">
      <c r="A4359" s="246">
        <v>45002</v>
      </c>
      <c r="B4359" s="106" t="s">
        <v>541</v>
      </c>
      <c r="C4359" s="106">
        <v>6542.1</v>
      </c>
      <c r="D4359" s="203" t="s">
        <v>452</v>
      </c>
      <c r="E4359" s="203" t="s">
        <v>7159</v>
      </c>
      <c r="F4359" t="s">
        <v>487</v>
      </c>
      <c r="G4359" s="230"/>
      <c r="H4359" s="293">
        <v>8</v>
      </c>
      <c r="I4359" s="203">
        <v>157800</v>
      </c>
      <c r="J4359" s="293" t="s">
        <v>455</v>
      </c>
      <c r="K4359" s="203">
        <v>189360</v>
      </c>
      <c r="L4359" s="203" t="s">
        <v>459</v>
      </c>
      <c r="M4359" s="203" t="s">
        <v>7116</v>
      </c>
      <c r="N4359" t="s">
        <v>7117</v>
      </c>
    </row>
    <row r="4360" spans="1:14" x14ac:dyDescent="0.2">
      <c r="A4360" s="246">
        <v>45005</v>
      </c>
      <c r="B4360" s="106" t="s">
        <v>541</v>
      </c>
      <c r="C4360" s="106">
        <v>6123.11</v>
      </c>
      <c r="D4360" s="203" t="s">
        <v>452</v>
      </c>
      <c r="E4360" s="203" t="s">
        <v>7159</v>
      </c>
      <c r="F4360" t="s">
        <v>487</v>
      </c>
      <c r="G4360" s="230"/>
      <c r="H4360" s="293">
        <v>4</v>
      </c>
      <c r="I4360" s="203">
        <v>157800</v>
      </c>
      <c r="J4360" s="293" t="s">
        <v>455</v>
      </c>
      <c r="K4360" s="203">
        <v>189360</v>
      </c>
      <c r="L4360" s="203" t="s">
        <v>459</v>
      </c>
      <c r="M4360" s="203" t="s">
        <v>7116</v>
      </c>
      <c r="N4360" t="s">
        <v>7117</v>
      </c>
    </row>
    <row r="4361" spans="1:14" x14ac:dyDescent="0.2">
      <c r="A4361" s="246">
        <v>45026</v>
      </c>
      <c r="B4361" s="106" t="s">
        <v>541</v>
      </c>
      <c r="C4361" s="106">
        <v>6542.1</v>
      </c>
      <c r="D4361" s="203" t="s">
        <v>452</v>
      </c>
      <c r="E4361" s="203" t="s">
        <v>7168</v>
      </c>
      <c r="F4361" t="s">
        <v>7169</v>
      </c>
      <c r="G4361" s="230"/>
      <c r="H4361" s="293">
        <v>4</v>
      </c>
      <c r="I4361" s="203">
        <v>203245</v>
      </c>
      <c r="J4361" s="293" t="s">
        <v>455</v>
      </c>
      <c r="K4361" s="203">
        <v>243894</v>
      </c>
      <c r="L4361" s="203" t="s">
        <v>459</v>
      </c>
      <c r="M4361" s="203" t="s">
        <v>7116</v>
      </c>
      <c r="N4361" t="s">
        <v>7117</v>
      </c>
    </row>
    <row r="4362" spans="1:14" x14ac:dyDescent="0.2">
      <c r="A4362" s="246">
        <v>45027</v>
      </c>
      <c r="B4362" s="106" t="s">
        <v>541</v>
      </c>
      <c r="C4362" s="106">
        <v>6542.1</v>
      </c>
      <c r="D4362" s="203" t="s">
        <v>452</v>
      </c>
      <c r="E4362" s="203" t="s">
        <v>7168</v>
      </c>
      <c r="F4362" t="s">
        <v>7169</v>
      </c>
      <c r="G4362" s="230"/>
      <c r="H4362" s="293">
        <v>8</v>
      </c>
      <c r="I4362" s="203">
        <v>203245</v>
      </c>
      <c r="J4362" s="293" t="s">
        <v>455</v>
      </c>
      <c r="K4362" s="203">
        <v>243894</v>
      </c>
      <c r="L4362" s="203" t="s">
        <v>459</v>
      </c>
      <c r="M4362" s="203" t="s">
        <v>7116</v>
      </c>
      <c r="N4362" t="s">
        <v>7117</v>
      </c>
    </row>
    <row r="4363" spans="1:14" x14ac:dyDescent="0.2">
      <c r="A4363" s="246">
        <v>45028</v>
      </c>
      <c r="B4363" s="106" t="s">
        <v>541</v>
      </c>
      <c r="C4363" s="106">
        <v>6542.1</v>
      </c>
      <c r="D4363" s="203" t="s">
        <v>452</v>
      </c>
      <c r="E4363" s="203" t="s">
        <v>7168</v>
      </c>
      <c r="F4363" t="s">
        <v>7169</v>
      </c>
      <c r="G4363" s="230"/>
      <c r="H4363" s="293">
        <v>8</v>
      </c>
      <c r="I4363" s="203">
        <v>203245</v>
      </c>
      <c r="J4363" s="293" t="s">
        <v>455</v>
      </c>
      <c r="K4363" s="203">
        <v>243894</v>
      </c>
      <c r="L4363" s="203" t="s">
        <v>459</v>
      </c>
      <c r="M4363" s="203" t="s">
        <v>7116</v>
      </c>
      <c r="N4363" t="s">
        <v>7117</v>
      </c>
    </row>
    <row r="4364" spans="1:14" x14ac:dyDescent="0.2">
      <c r="A4364" s="246">
        <v>45029</v>
      </c>
      <c r="B4364" s="106" t="s">
        <v>541</v>
      </c>
      <c r="C4364" s="106">
        <v>6542.1</v>
      </c>
      <c r="D4364" s="203" t="s">
        <v>452</v>
      </c>
      <c r="E4364" s="203" t="s">
        <v>7168</v>
      </c>
      <c r="F4364" t="s">
        <v>7169</v>
      </c>
      <c r="G4364" s="230"/>
      <c r="H4364" s="293">
        <v>2</v>
      </c>
      <c r="I4364" s="203">
        <v>203245</v>
      </c>
      <c r="J4364" s="293" t="s">
        <v>455</v>
      </c>
      <c r="K4364" s="203">
        <v>243894</v>
      </c>
      <c r="L4364" s="203" t="s">
        <v>459</v>
      </c>
      <c r="M4364" s="203" t="s">
        <v>7116</v>
      </c>
      <c r="N4364" t="s">
        <v>7117</v>
      </c>
    </row>
    <row r="4365" spans="1:14" x14ac:dyDescent="0.2">
      <c r="A4365" s="246">
        <v>45030</v>
      </c>
      <c r="B4365" s="106" t="s">
        <v>541</v>
      </c>
      <c r="C4365" s="106">
        <v>6542.1</v>
      </c>
      <c r="D4365" s="203" t="s">
        <v>452</v>
      </c>
      <c r="E4365" s="203" t="s">
        <v>7168</v>
      </c>
      <c r="F4365" t="s">
        <v>7169</v>
      </c>
      <c r="G4365" s="230"/>
      <c r="H4365" s="293">
        <v>2</v>
      </c>
      <c r="I4365" s="203">
        <v>203245</v>
      </c>
      <c r="J4365" s="293" t="s">
        <v>455</v>
      </c>
      <c r="K4365" s="203">
        <v>243894</v>
      </c>
      <c r="L4365" s="203" t="s">
        <v>459</v>
      </c>
      <c r="M4365" s="203" t="s">
        <v>7116</v>
      </c>
      <c r="N4365" t="s">
        <v>7117</v>
      </c>
    </row>
    <row r="4366" spans="1:14" x14ac:dyDescent="0.2">
      <c r="A4366" s="246">
        <v>45029</v>
      </c>
      <c r="B4366" s="106" t="s">
        <v>541</v>
      </c>
      <c r="C4366" s="106">
        <v>6762.1</v>
      </c>
      <c r="D4366" s="203" t="s">
        <v>452</v>
      </c>
      <c r="E4366" s="203" t="s">
        <v>7168</v>
      </c>
      <c r="F4366" t="s">
        <v>7169</v>
      </c>
      <c r="G4366" s="230"/>
      <c r="H4366" s="293">
        <v>2</v>
      </c>
      <c r="I4366" s="203">
        <v>203245</v>
      </c>
      <c r="J4366" s="293" t="s">
        <v>455</v>
      </c>
      <c r="K4366" s="203">
        <v>243894</v>
      </c>
      <c r="L4366" s="203" t="s">
        <v>459</v>
      </c>
      <c r="M4366" s="203" t="s">
        <v>7116</v>
      </c>
      <c r="N4366" t="s">
        <v>7117</v>
      </c>
    </row>
    <row r="4367" spans="1:14" x14ac:dyDescent="0.2">
      <c r="A4367" s="246">
        <v>45030</v>
      </c>
      <c r="B4367" s="106" t="s">
        <v>541</v>
      </c>
      <c r="C4367" s="106">
        <v>6762.1</v>
      </c>
      <c r="D4367" s="203" t="s">
        <v>452</v>
      </c>
      <c r="E4367" s="203" t="s">
        <v>7168</v>
      </c>
      <c r="F4367" t="s">
        <v>7169</v>
      </c>
      <c r="G4367" s="230"/>
      <c r="H4367" s="293">
        <v>2</v>
      </c>
      <c r="I4367" s="203">
        <v>203245</v>
      </c>
      <c r="J4367" s="293" t="s">
        <v>455</v>
      </c>
      <c r="K4367" s="203">
        <v>243894</v>
      </c>
      <c r="L4367" s="203" t="s">
        <v>459</v>
      </c>
      <c r="M4367" s="203" t="s">
        <v>7116</v>
      </c>
      <c r="N4367" t="s">
        <v>7117</v>
      </c>
    </row>
    <row r="4368" spans="1:14" x14ac:dyDescent="0.2">
      <c r="A4368" s="246">
        <v>45020</v>
      </c>
      <c r="B4368" s="106" t="s">
        <v>541</v>
      </c>
      <c r="C4368" s="106">
        <v>6673.1</v>
      </c>
      <c r="D4368" s="203" t="s">
        <v>452</v>
      </c>
      <c r="E4368" s="203" t="s">
        <v>7168</v>
      </c>
      <c r="F4368" t="s">
        <v>7169</v>
      </c>
      <c r="G4368" s="230"/>
      <c r="H4368" s="293">
        <v>8</v>
      </c>
      <c r="I4368" s="203">
        <v>203245</v>
      </c>
      <c r="J4368" s="293" t="s">
        <v>455</v>
      </c>
      <c r="K4368" s="203">
        <v>243894</v>
      </c>
      <c r="L4368" s="203" t="s">
        <v>459</v>
      </c>
      <c r="M4368" s="203" t="s">
        <v>7116</v>
      </c>
      <c r="N4368" t="s">
        <v>7117</v>
      </c>
    </row>
    <row r="4369" spans="1:14" x14ac:dyDescent="0.2">
      <c r="A4369" s="246">
        <v>45021</v>
      </c>
      <c r="B4369" s="106" t="s">
        <v>541</v>
      </c>
      <c r="C4369" s="106">
        <v>6673.1</v>
      </c>
      <c r="D4369" s="203" t="s">
        <v>452</v>
      </c>
      <c r="E4369" s="203" t="s">
        <v>7168</v>
      </c>
      <c r="F4369" t="s">
        <v>7169</v>
      </c>
      <c r="G4369" s="230"/>
      <c r="H4369" s="293">
        <v>4</v>
      </c>
      <c r="I4369" s="203">
        <v>203245</v>
      </c>
      <c r="J4369" s="293" t="s">
        <v>455</v>
      </c>
      <c r="K4369" s="203">
        <v>243894</v>
      </c>
      <c r="L4369" s="203" t="s">
        <v>459</v>
      </c>
      <c r="M4369" s="203" t="s">
        <v>7116</v>
      </c>
      <c r="N4369" t="s">
        <v>7117</v>
      </c>
    </row>
    <row r="4370" spans="1:14" x14ac:dyDescent="0.2">
      <c r="A4370" s="246">
        <v>45022</v>
      </c>
      <c r="B4370" s="106" t="s">
        <v>541</v>
      </c>
      <c r="C4370" s="106">
        <v>6673.1</v>
      </c>
      <c r="D4370" s="203" t="s">
        <v>452</v>
      </c>
      <c r="E4370" s="203" t="s">
        <v>7168</v>
      </c>
      <c r="F4370" t="s">
        <v>7169</v>
      </c>
      <c r="G4370" s="230"/>
      <c r="H4370" s="293">
        <v>4</v>
      </c>
      <c r="I4370" s="203">
        <v>203245</v>
      </c>
      <c r="J4370" s="293" t="s">
        <v>455</v>
      </c>
      <c r="K4370" s="203">
        <v>243894</v>
      </c>
      <c r="L4370" s="203" t="s">
        <v>459</v>
      </c>
      <c r="M4370" s="203" t="s">
        <v>7116</v>
      </c>
      <c r="N4370" t="s">
        <v>7117</v>
      </c>
    </row>
    <row r="4371" spans="1:14" x14ac:dyDescent="0.2">
      <c r="A4371" s="246">
        <v>45021</v>
      </c>
      <c r="B4371" s="106" t="s">
        <v>541</v>
      </c>
      <c r="C4371" s="106">
        <v>6240.11</v>
      </c>
      <c r="D4371" s="203" t="s">
        <v>2065</v>
      </c>
      <c r="E4371" s="203" t="s">
        <v>7168</v>
      </c>
      <c r="F4371" t="s">
        <v>7169</v>
      </c>
      <c r="G4371" s="230"/>
      <c r="H4371" s="293">
        <v>4</v>
      </c>
      <c r="I4371" s="203">
        <v>203245</v>
      </c>
      <c r="J4371" s="293" t="s">
        <v>455</v>
      </c>
      <c r="K4371" s="203">
        <v>243894</v>
      </c>
      <c r="L4371" s="203" t="s">
        <v>459</v>
      </c>
      <c r="M4371" s="203" t="s">
        <v>7116</v>
      </c>
      <c r="N4371" t="s">
        <v>7117</v>
      </c>
    </row>
    <row r="4372" spans="1:14" x14ac:dyDescent="0.2">
      <c r="A4372" s="246">
        <v>45022</v>
      </c>
      <c r="B4372" s="106" t="s">
        <v>541</v>
      </c>
      <c r="C4372" s="106">
        <v>6240.11</v>
      </c>
      <c r="D4372" s="203" t="s">
        <v>2065</v>
      </c>
      <c r="E4372" s="203" t="s">
        <v>7168</v>
      </c>
      <c r="F4372" t="s">
        <v>7169</v>
      </c>
      <c r="G4372" s="230"/>
      <c r="H4372" s="293">
        <v>4</v>
      </c>
      <c r="I4372" s="203">
        <v>203245</v>
      </c>
      <c r="J4372" s="293" t="s">
        <v>455</v>
      </c>
      <c r="K4372" s="203">
        <v>243894</v>
      </c>
      <c r="L4372" s="203" t="s">
        <v>459</v>
      </c>
      <c r="M4372" s="203" t="s">
        <v>7116</v>
      </c>
      <c r="N4372" t="s">
        <v>7117</v>
      </c>
    </row>
    <row r="4373" spans="1:14" x14ac:dyDescent="0.2">
      <c r="A4373" s="246">
        <v>45026</v>
      </c>
      <c r="B4373" s="106" t="s">
        <v>541</v>
      </c>
      <c r="C4373" s="106">
        <v>6491.1</v>
      </c>
      <c r="D4373" s="203" t="s">
        <v>452</v>
      </c>
      <c r="E4373" s="203" t="s">
        <v>7160</v>
      </c>
      <c r="F4373" t="s">
        <v>7161</v>
      </c>
      <c r="G4373" s="230"/>
      <c r="H4373" s="293">
        <v>8</v>
      </c>
      <c r="I4373" s="203">
        <v>177941</v>
      </c>
      <c r="J4373" s="293" t="s">
        <v>455</v>
      </c>
      <c r="K4373" s="203">
        <v>213529.2</v>
      </c>
      <c r="L4373" s="203" t="s">
        <v>459</v>
      </c>
      <c r="M4373" s="203" t="s">
        <v>7116</v>
      </c>
      <c r="N4373" t="s">
        <v>7117</v>
      </c>
    </row>
    <row r="4374" spans="1:14" x14ac:dyDescent="0.2">
      <c r="A4374" s="246">
        <v>45027</v>
      </c>
      <c r="B4374" s="106" t="s">
        <v>541</v>
      </c>
      <c r="C4374" s="106">
        <v>6491.1</v>
      </c>
      <c r="D4374" s="203" t="s">
        <v>452</v>
      </c>
      <c r="E4374" s="203" t="s">
        <v>7160</v>
      </c>
      <c r="F4374" t="s">
        <v>7161</v>
      </c>
      <c r="G4374" s="230"/>
      <c r="H4374" s="293">
        <v>8</v>
      </c>
      <c r="I4374" s="203">
        <v>177941</v>
      </c>
      <c r="J4374" s="293" t="s">
        <v>455</v>
      </c>
      <c r="K4374" s="203">
        <v>213529.2</v>
      </c>
      <c r="L4374" s="203" t="s">
        <v>459</v>
      </c>
      <c r="M4374" s="203" t="s">
        <v>7116</v>
      </c>
      <c r="N4374" t="s">
        <v>7117</v>
      </c>
    </row>
    <row r="4375" spans="1:14" x14ac:dyDescent="0.2">
      <c r="A4375" s="246">
        <v>45028</v>
      </c>
      <c r="B4375" s="106" t="s">
        <v>541</v>
      </c>
      <c r="C4375" s="106">
        <v>6491.1</v>
      </c>
      <c r="D4375" s="203" t="s">
        <v>452</v>
      </c>
      <c r="E4375" s="203" t="s">
        <v>7160</v>
      </c>
      <c r="F4375" t="s">
        <v>7161</v>
      </c>
      <c r="G4375" s="230"/>
      <c r="H4375" s="293">
        <v>8</v>
      </c>
      <c r="I4375" s="203">
        <v>177941</v>
      </c>
      <c r="J4375" s="293" t="s">
        <v>455</v>
      </c>
      <c r="K4375" s="203">
        <v>213529.2</v>
      </c>
      <c r="L4375" s="203" t="s">
        <v>459</v>
      </c>
      <c r="M4375" s="203" t="s">
        <v>7116</v>
      </c>
      <c r="N4375" t="s">
        <v>7117</v>
      </c>
    </row>
    <row r="4376" spans="1:14" x14ac:dyDescent="0.2">
      <c r="A4376" s="246">
        <v>45029</v>
      </c>
      <c r="B4376" s="106" t="s">
        <v>541</v>
      </c>
      <c r="C4376" s="106">
        <v>6491.1</v>
      </c>
      <c r="D4376" s="203" t="s">
        <v>452</v>
      </c>
      <c r="E4376" s="203" t="s">
        <v>7160</v>
      </c>
      <c r="F4376" t="s">
        <v>7161</v>
      </c>
      <c r="G4376" s="230"/>
      <c r="H4376" s="293">
        <v>8</v>
      </c>
      <c r="I4376" s="203">
        <v>177941</v>
      </c>
      <c r="J4376" s="293" t="s">
        <v>455</v>
      </c>
      <c r="K4376" s="203">
        <v>213529.2</v>
      </c>
      <c r="L4376" s="203" t="s">
        <v>459</v>
      </c>
      <c r="M4376" s="203" t="s">
        <v>7116</v>
      </c>
      <c r="N4376" t="s">
        <v>7117</v>
      </c>
    </row>
    <row r="4377" spans="1:14" x14ac:dyDescent="0.2">
      <c r="A4377" s="246">
        <v>45030</v>
      </c>
      <c r="B4377" s="106" t="s">
        <v>541</v>
      </c>
      <c r="C4377" s="106">
        <v>6491.1</v>
      </c>
      <c r="D4377" s="203" t="s">
        <v>452</v>
      </c>
      <c r="E4377" s="203" t="s">
        <v>7160</v>
      </c>
      <c r="F4377" t="s">
        <v>7161</v>
      </c>
      <c r="G4377" s="230"/>
      <c r="H4377" s="293">
        <v>8</v>
      </c>
      <c r="I4377" s="203">
        <v>177941</v>
      </c>
      <c r="J4377" s="293" t="s">
        <v>455</v>
      </c>
      <c r="K4377" s="203">
        <v>213529.2</v>
      </c>
      <c r="L4377" s="203" t="s">
        <v>459</v>
      </c>
      <c r="M4377" s="203" t="s">
        <v>7116</v>
      </c>
      <c r="N4377" t="s">
        <v>7117</v>
      </c>
    </row>
    <row r="4378" spans="1:14" x14ac:dyDescent="0.2">
      <c r="A4378" s="246">
        <v>45019</v>
      </c>
      <c r="B4378" s="106" t="s">
        <v>541</v>
      </c>
      <c r="C4378" s="106">
        <v>6491.1</v>
      </c>
      <c r="D4378" s="203" t="s">
        <v>452</v>
      </c>
      <c r="E4378" s="203" t="s">
        <v>7160</v>
      </c>
      <c r="F4378" t="s">
        <v>7161</v>
      </c>
      <c r="G4378" s="230"/>
      <c r="H4378" s="293">
        <v>8</v>
      </c>
      <c r="I4378" s="203">
        <v>177941</v>
      </c>
      <c r="J4378" s="293" t="s">
        <v>455</v>
      </c>
      <c r="K4378" s="203">
        <v>213529.2</v>
      </c>
      <c r="L4378" s="203" t="s">
        <v>459</v>
      </c>
      <c r="M4378" s="203" t="s">
        <v>7116</v>
      </c>
      <c r="N4378" t="s">
        <v>7117</v>
      </c>
    </row>
    <row r="4379" spans="1:14" x14ac:dyDescent="0.2">
      <c r="A4379" s="246">
        <v>45020</v>
      </c>
      <c r="B4379" s="106" t="s">
        <v>541</v>
      </c>
      <c r="C4379" s="106">
        <v>6491.1</v>
      </c>
      <c r="D4379" s="203" t="s">
        <v>452</v>
      </c>
      <c r="E4379" s="203" t="s">
        <v>7160</v>
      </c>
      <c r="F4379" t="s">
        <v>7161</v>
      </c>
      <c r="G4379" s="230"/>
      <c r="H4379" s="293">
        <v>8</v>
      </c>
      <c r="I4379" s="203">
        <v>177941</v>
      </c>
      <c r="J4379" s="293" t="s">
        <v>455</v>
      </c>
      <c r="K4379" s="203">
        <v>213529.2</v>
      </c>
      <c r="L4379" s="203" t="s">
        <v>459</v>
      </c>
      <c r="M4379" s="203" t="s">
        <v>7116</v>
      </c>
      <c r="N4379" t="s">
        <v>7117</v>
      </c>
    </row>
    <row r="4380" spans="1:14" x14ac:dyDescent="0.2">
      <c r="A4380" s="246">
        <v>45019</v>
      </c>
      <c r="B4380" s="106" t="s">
        <v>541</v>
      </c>
      <c r="C4380" s="106">
        <v>80422.16</v>
      </c>
      <c r="D4380" s="203" t="s">
        <v>452</v>
      </c>
      <c r="E4380" s="203" t="s">
        <v>7164</v>
      </c>
      <c r="F4380" t="s">
        <v>7165</v>
      </c>
      <c r="G4380" s="230"/>
      <c r="H4380" s="293">
        <v>8</v>
      </c>
      <c r="I4380" s="203">
        <v>231936</v>
      </c>
      <c r="J4380" s="293" t="s">
        <v>455</v>
      </c>
      <c r="K4380" s="203">
        <v>278323.20000000001</v>
      </c>
      <c r="L4380" s="203" t="s">
        <v>459</v>
      </c>
      <c r="M4380" s="203" t="s">
        <v>7116</v>
      </c>
      <c r="N4380" t="s">
        <v>7117</v>
      </c>
    </row>
    <row r="4381" spans="1:14" x14ac:dyDescent="0.2">
      <c r="A4381" s="246">
        <v>45020</v>
      </c>
      <c r="B4381" s="106" t="s">
        <v>541</v>
      </c>
      <c r="C4381" s="106">
        <v>80422.16</v>
      </c>
      <c r="D4381" s="203" t="s">
        <v>452</v>
      </c>
      <c r="E4381" s="203" t="s">
        <v>7164</v>
      </c>
      <c r="F4381" t="s">
        <v>7165</v>
      </c>
      <c r="G4381" s="230"/>
      <c r="H4381" s="293">
        <v>8</v>
      </c>
      <c r="I4381" s="203">
        <v>231936</v>
      </c>
      <c r="J4381" s="293" t="s">
        <v>455</v>
      </c>
      <c r="K4381" s="203">
        <v>278323.20000000001</v>
      </c>
      <c r="L4381" s="203" t="s">
        <v>459</v>
      </c>
      <c r="M4381" s="203" t="s">
        <v>7116</v>
      </c>
      <c r="N4381" t="s">
        <v>7117</v>
      </c>
    </row>
    <row r="4382" spans="1:14" x14ac:dyDescent="0.2">
      <c r="A4382" s="246">
        <v>45021</v>
      </c>
      <c r="B4382" s="106" t="s">
        <v>541</v>
      </c>
      <c r="C4382" s="106">
        <v>80422.16</v>
      </c>
      <c r="D4382" s="203" t="s">
        <v>452</v>
      </c>
      <c r="E4382" s="203" t="s">
        <v>7164</v>
      </c>
      <c r="F4382" t="s">
        <v>7165</v>
      </c>
      <c r="G4382" s="230"/>
      <c r="H4382" s="293">
        <v>8</v>
      </c>
      <c r="I4382" s="203">
        <v>231936</v>
      </c>
      <c r="J4382" s="293" t="s">
        <v>455</v>
      </c>
      <c r="K4382" s="203">
        <v>278323.20000000001</v>
      </c>
      <c r="L4382" s="203" t="s">
        <v>459</v>
      </c>
      <c r="M4382" s="203" t="s">
        <v>7116</v>
      </c>
      <c r="N4382" t="s">
        <v>7117</v>
      </c>
    </row>
    <row r="4383" spans="1:14" x14ac:dyDescent="0.2">
      <c r="A4383" s="246">
        <v>45021</v>
      </c>
      <c r="B4383" s="106" t="s">
        <v>541</v>
      </c>
      <c r="C4383" s="106">
        <v>6412.12</v>
      </c>
      <c r="D4383" s="203" t="s">
        <v>452</v>
      </c>
      <c r="E4383" s="203" t="s">
        <v>7177</v>
      </c>
      <c r="F4383" t="s">
        <v>7178</v>
      </c>
      <c r="G4383" s="230"/>
      <c r="H4383" s="293">
        <v>8</v>
      </c>
      <c r="I4383" s="203">
        <v>282497</v>
      </c>
      <c r="J4383" s="293" t="s">
        <v>455</v>
      </c>
      <c r="K4383" s="203">
        <v>338996.4</v>
      </c>
      <c r="L4383" s="203" t="s">
        <v>459</v>
      </c>
      <c r="M4383" s="203" t="s">
        <v>7116</v>
      </c>
      <c r="N4383" t="s">
        <v>7117</v>
      </c>
    </row>
    <row r="4384" spans="1:14" x14ac:dyDescent="0.2">
      <c r="A4384" s="246">
        <v>45022</v>
      </c>
      <c r="B4384" s="106" t="s">
        <v>541</v>
      </c>
      <c r="C4384" s="106">
        <v>80422.16</v>
      </c>
      <c r="D4384" s="203" t="s">
        <v>452</v>
      </c>
      <c r="E4384" s="203" t="s">
        <v>7164</v>
      </c>
      <c r="F4384" t="s">
        <v>7165</v>
      </c>
      <c r="G4384" s="230"/>
      <c r="H4384" s="293">
        <v>8</v>
      </c>
      <c r="I4384" s="203">
        <v>231936</v>
      </c>
      <c r="J4384" s="293" t="s">
        <v>455</v>
      </c>
      <c r="K4384" s="203">
        <v>278323.20000000001</v>
      </c>
      <c r="L4384" s="203" t="s">
        <v>459</v>
      </c>
      <c r="M4384" s="203" t="s">
        <v>7116</v>
      </c>
      <c r="N4384" t="s">
        <v>7117</v>
      </c>
    </row>
    <row r="4385" spans="1:14" x14ac:dyDescent="0.2">
      <c r="A4385" s="246">
        <v>45026</v>
      </c>
      <c r="B4385" s="106" t="s">
        <v>541</v>
      </c>
      <c r="C4385" s="106">
        <v>6412.12</v>
      </c>
      <c r="D4385" s="203" t="s">
        <v>452</v>
      </c>
      <c r="E4385" s="203" t="s">
        <v>7177</v>
      </c>
      <c r="F4385" t="s">
        <v>7178</v>
      </c>
      <c r="G4385" s="230"/>
      <c r="H4385" s="293">
        <v>4</v>
      </c>
      <c r="I4385" s="203">
        <v>282497</v>
      </c>
      <c r="J4385" s="293" t="s">
        <v>455</v>
      </c>
      <c r="K4385" s="203">
        <v>338996.4</v>
      </c>
      <c r="L4385" s="203" t="s">
        <v>459</v>
      </c>
      <c r="M4385" s="203" t="s">
        <v>7116</v>
      </c>
      <c r="N4385" t="s">
        <v>7117</v>
      </c>
    </row>
    <row r="4386" spans="1:14" x14ac:dyDescent="0.2">
      <c r="A4386" s="246">
        <v>45027</v>
      </c>
      <c r="B4386" s="106" t="s">
        <v>541</v>
      </c>
      <c r="C4386" s="106">
        <v>6412.12</v>
      </c>
      <c r="D4386" s="203" t="s">
        <v>452</v>
      </c>
      <c r="E4386" s="203" t="s">
        <v>7177</v>
      </c>
      <c r="F4386" t="s">
        <v>7178</v>
      </c>
      <c r="G4386" s="230"/>
      <c r="H4386" s="293">
        <v>8</v>
      </c>
      <c r="I4386" s="203">
        <v>282497</v>
      </c>
      <c r="J4386" s="293" t="s">
        <v>455</v>
      </c>
      <c r="K4386" s="203">
        <v>338996.4</v>
      </c>
      <c r="L4386" s="203" t="s">
        <v>459</v>
      </c>
      <c r="M4386" s="203" t="s">
        <v>7116</v>
      </c>
      <c r="N4386" t="s">
        <v>7117</v>
      </c>
    </row>
    <row r="4387" spans="1:14" x14ac:dyDescent="0.2">
      <c r="A4387" s="246">
        <v>45028</v>
      </c>
      <c r="B4387" s="106" t="s">
        <v>541</v>
      </c>
      <c r="C4387" s="106">
        <v>6412.12</v>
      </c>
      <c r="D4387" s="203" t="s">
        <v>452</v>
      </c>
      <c r="E4387" s="203" t="s">
        <v>7177</v>
      </c>
      <c r="F4387" t="s">
        <v>7178</v>
      </c>
      <c r="G4387" s="230"/>
      <c r="H4387" s="293">
        <v>8</v>
      </c>
      <c r="I4387" s="203">
        <v>282497</v>
      </c>
      <c r="J4387" s="293" t="s">
        <v>455</v>
      </c>
      <c r="K4387" s="203">
        <v>338996.4</v>
      </c>
      <c r="L4387" s="203" t="s">
        <v>459</v>
      </c>
      <c r="M4387" s="203" t="s">
        <v>7116</v>
      </c>
      <c r="N4387" t="s">
        <v>7117</v>
      </c>
    </row>
    <row r="4388" spans="1:14" x14ac:dyDescent="0.2">
      <c r="A4388" s="246">
        <v>45026</v>
      </c>
      <c r="B4388" s="106" t="s">
        <v>541</v>
      </c>
      <c r="C4388" s="106">
        <v>6497.1</v>
      </c>
      <c r="D4388" s="203" t="s">
        <v>452</v>
      </c>
      <c r="E4388" s="203" t="s">
        <v>7164</v>
      </c>
      <c r="F4388" t="s">
        <v>7165</v>
      </c>
      <c r="G4388" s="230"/>
      <c r="H4388" s="293">
        <v>8</v>
      </c>
      <c r="I4388" s="203">
        <v>231936</v>
      </c>
      <c r="J4388" s="293" t="s">
        <v>455</v>
      </c>
      <c r="K4388" s="203">
        <v>278323.20000000001</v>
      </c>
      <c r="L4388" s="203" t="s">
        <v>459</v>
      </c>
      <c r="M4388" s="203" t="s">
        <v>7116</v>
      </c>
      <c r="N4388" t="s">
        <v>7117</v>
      </c>
    </row>
    <row r="4389" spans="1:14" x14ac:dyDescent="0.2">
      <c r="A4389" s="246">
        <v>45029</v>
      </c>
      <c r="B4389" s="106" t="s">
        <v>541</v>
      </c>
      <c r="C4389" s="106">
        <v>6412.12</v>
      </c>
      <c r="D4389" s="203" t="s">
        <v>452</v>
      </c>
      <c r="E4389" s="203" t="s">
        <v>7177</v>
      </c>
      <c r="F4389" t="s">
        <v>7178</v>
      </c>
      <c r="G4389" s="230"/>
      <c r="H4389" s="293">
        <v>8</v>
      </c>
      <c r="I4389" s="203">
        <v>282497</v>
      </c>
      <c r="J4389" s="293" t="s">
        <v>455</v>
      </c>
      <c r="K4389" s="203">
        <v>338996.4</v>
      </c>
      <c r="L4389" s="203" t="s">
        <v>459</v>
      </c>
      <c r="M4389" s="203" t="s">
        <v>7116</v>
      </c>
      <c r="N4389" t="s">
        <v>7117</v>
      </c>
    </row>
    <row r="4390" spans="1:14" x14ac:dyDescent="0.2">
      <c r="A4390" s="246">
        <v>45027</v>
      </c>
      <c r="B4390" s="106" t="s">
        <v>541</v>
      </c>
      <c r="C4390" s="106">
        <v>6497.1</v>
      </c>
      <c r="D4390" s="203" t="s">
        <v>452</v>
      </c>
      <c r="E4390" s="203" t="s">
        <v>7164</v>
      </c>
      <c r="F4390" t="s">
        <v>7165</v>
      </c>
      <c r="G4390" s="230"/>
      <c r="H4390" s="293">
        <v>8</v>
      </c>
      <c r="I4390" s="203">
        <v>231936</v>
      </c>
      <c r="J4390" s="293" t="s">
        <v>455</v>
      </c>
      <c r="K4390" s="203">
        <v>278323.20000000001</v>
      </c>
      <c r="L4390" s="203" t="s">
        <v>459</v>
      </c>
      <c r="M4390" s="203" t="s">
        <v>7116</v>
      </c>
      <c r="N4390" t="s">
        <v>7117</v>
      </c>
    </row>
    <row r="4391" spans="1:14" x14ac:dyDescent="0.2">
      <c r="A4391" s="246">
        <v>45030</v>
      </c>
      <c r="B4391" s="106" t="s">
        <v>541</v>
      </c>
      <c r="C4391" s="106">
        <v>6412.12</v>
      </c>
      <c r="D4391" s="203" t="s">
        <v>452</v>
      </c>
      <c r="E4391" s="203" t="s">
        <v>7177</v>
      </c>
      <c r="F4391" t="s">
        <v>7178</v>
      </c>
      <c r="G4391" s="230"/>
      <c r="H4391" s="293">
        <v>8</v>
      </c>
      <c r="I4391" s="203">
        <v>282497</v>
      </c>
      <c r="J4391" s="293" t="s">
        <v>455</v>
      </c>
      <c r="K4391" s="203">
        <v>338996.4</v>
      </c>
      <c r="L4391" s="203" t="s">
        <v>459</v>
      </c>
      <c r="M4391" s="203" t="s">
        <v>7116</v>
      </c>
      <c r="N4391" t="s">
        <v>7117</v>
      </c>
    </row>
    <row r="4392" spans="1:14" x14ac:dyDescent="0.2">
      <c r="A4392" s="246">
        <v>45028</v>
      </c>
      <c r="B4392" s="106" t="s">
        <v>541</v>
      </c>
      <c r="C4392" s="106">
        <v>6497.1</v>
      </c>
      <c r="D4392" s="203" t="s">
        <v>452</v>
      </c>
      <c r="E4392" s="203" t="s">
        <v>7164</v>
      </c>
      <c r="F4392" t="s">
        <v>7165</v>
      </c>
      <c r="G4392" s="230"/>
      <c r="H4392" s="293">
        <v>8</v>
      </c>
      <c r="I4392" s="203">
        <v>231936</v>
      </c>
      <c r="J4392" s="293" t="s">
        <v>455</v>
      </c>
      <c r="K4392" s="203">
        <v>278323.20000000001</v>
      </c>
      <c r="L4392" s="203" t="s">
        <v>459</v>
      </c>
      <c r="M4392" s="203" t="s">
        <v>7116</v>
      </c>
      <c r="N4392" t="s">
        <v>7117</v>
      </c>
    </row>
    <row r="4393" spans="1:14" x14ac:dyDescent="0.2">
      <c r="A4393" s="246">
        <v>45029</v>
      </c>
      <c r="B4393" s="106" t="s">
        <v>541</v>
      </c>
      <c r="C4393" s="106">
        <v>6497.1</v>
      </c>
      <c r="D4393" s="203" t="s">
        <v>452</v>
      </c>
      <c r="E4393" s="203" t="s">
        <v>7164</v>
      </c>
      <c r="F4393" t="s">
        <v>7165</v>
      </c>
      <c r="G4393" s="230"/>
      <c r="H4393" s="293">
        <v>6</v>
      </c>
      <c r="I4393" s="203">
        <v>231936</v>
      </c>
      <c r="J4393" s="293" t="s">
        <v>455</v>
      </c>
      <c r="K4393" s="203">
        <v>278323.20000000001</v>
      </c>
      <c r="L4393" s="203" t="s">
        <v>459</v>
      </c>
      <c r="M4393" s="203" t="s">
        <v>7116</v>
      </c>
      <c r="N4393" t="s">
        <v>7117</v>
      </c>
    </row>
    <row r="4394" spans="1:14" x14ac:dyDescent="0.2">
      <c r="A4394" s="246">
        <v>45022</v>
      </c>
      <c r="B4394" s="106" t="s">
        <v>541</v>
      </c>
      <c r="C4394" s="106">
        <v>6240.11</v>
      </c>
      <c r="D4394" s="203" t="s">
        <v>2065</v>
      </c>
      <c r="E4394" s="203" t="s">
        <v>7177</v>
      </c>
      <c r="F4394" t="s">
        <v>7178</v>
      </c>
      <c r="G4394" s="230"/>
      <c r="H4394" s="293">
        <v>8</v>
      </c>
      <c r="I4394" s="203">
        <v>282497</v>
      </c>
      <c r="J4394" s="293" t="s">
        <v>455</v>
      </c>
      <c r="K4394" s="203">
        <v>338996.4</v>
      </c>
      <c r="L4394" s="203" t="s">
        <v>459</v>
      </c>
      <c r="M4394" s="203" t="s">
        <v>7116</v>
      </c>
      <c r="N4394" t="s">
        <v>7117</v>
      </c>
    </row>
    <row r="4395" spans="1:14" x14ac:dyDescent="0.2">
      <c r="A4395" s="246">
        <v>45030</v>
      </c>
      <c r="B4395" s="106" t="s">
        <v>541</v>
      </c>
      <c r="C4395" s="106">
        <v>6497.1</v>
      </c>
      <c r="D4395" s="203" t="s">
        <v>452</v>
      </c>
      <c r="E4395" s="203" t="s">
        <v>7164</v>
      </c>
      <c r="F4395" t="s">
        <v>7165</v>
      </c>
      <c r="G4395" s="230"/>
      <c r="H4395" s="293">
        <v>8</v>
      </c>
      <c r="I4395" s="203">
        <v>231936</v>
      </c>
      <c r="J4395" s="293" t="s">
        <v>455</v>
      </c>
      <c r="K4395" s="203">
        <v>278323.20000000001</v>
      </c>
      <c r="L4395" s="203" t="s">
        <v>459</v>
      </c>
      <c r="M4395" s="203" t="s">
        <v>7116</v>
      </c>
      <c r="N4395" t="s">
        <v>7117</v>
      </c>
    </row>
    <row r="4396" spans="1:14" x14ac:dyDescent="0.2">
      <c r="A4396" s="246">
        <v>45026</v>
      </c>
      <c r="B4396" s="106" t="s">
        <v>541</v>
      </c>
      <c r="C4396" s="106">
        <v>6011.1</v>
      </c>
      <c r="D4396" s="203" t="s">
        <v>452</v>
      </c>
      <c r="E4396" s="203" t="s">
        <v>7177</v>
      </c>
      <c r="F4396" t="s">
        <v>7178</v>
      </c>
      <c r="G4396" s="230"/>
      <c r="H4396" s="293">
        <v>4</v>
      </c>
      <c r="I4396" s="203">
        <v>282497</v>
      </c>
      <c r="J4396" s="293" t="s">
        <v>455</v>
      </c>
      <c r="K4396" s="203">
        <v>338996.4</v>
      </c>
      <c r="L4396" s="203" t="s">
        <v>459</v>
      </c>
      <c r="M4396" s="203" t="s">
        <v>7116</v>
      </c>
      <c r="N4396" t="s">
        <v>7117</v>
      </c>
    </row>
    <row r="4397" spans="1:14" x14ac:dyDescent="0.2">
      <c r="A4397" s="246">
        <v>45026</v>
      </c>
      <c r="B4397" s="106" t="s">
        <v>541</v>
      </c>
      <c r="C4397" s="106">
        <v>80422.16</v>
      </c>
      <c r="D4397" s="203" t="s">
        <v>452</v>
      </c>
      <c r="E4397" s="203" t="s">
        <v>7157</v>
      </c>
      <c r="F4397" t="s">
        <v>7158</v>
      </c>
      <c r="G4397" s="230"/>
      <c r="H4397" s="293">
        <v>8</v>
      </c>
      <c r="I4397" s="203">
        <v>122781</v>
      </c>
      <c r="J4397" s="293" t="s">
        <v>455</v>
      </c>
      <c r="K4397" s="203">
        <v>147337.20000000001</v>
      </c>
      <c r="L4397" s="203" t="s">
        <v>459</v>
      </c>
      <c r="M4397" s="203" t="s">
        <v>7116</v>
      </c>
      <c r="N4397" t="s">
        <v>7117</v>
      </c>
    </row>
    <row r="4398" spans="1:14" x14ac:dyDescent="0.2">
      <c r="A4398" s="246">
        <v>45029</v>
      </c>
      <c r="B4398" s="106" t="s">
        <v>541</v>
      </c>
      <c r="C4398" s="106">
        <v>6497.1</v>
      </c>
      <c r="D4398" s="203" t="s">
        <v>452</v>
      </c>
      <c r="E4398" s="203" t="s">
        <v>7162</v>
      </c>
      <c r="F4398" t="s">
        <v>7163</v>
      </c>
      <c r="G4398" s="230"/>
      <c r="H4398" s="293">
        <v>8</v>
      </c>
      <c r="I4398" s="203">
        <v>143032</v>
      </c>
      <c r="J4398" s="293" t="s">
        <v>455</v>
      </c>
      <c r="K4398" s="203">
        <v>171638.39999999999</v>
      </c>
      <c r="L4398" s="203" t="s">
        <v>459</v>
      </c>
      <c r="M4398" s="203" t="s">
        <v>7116</v>
      </c>
      <c r="N4398" t="s">
        <v>7117</v>
      </c>
    </row>
    <row r="4399" spans="1:14" x14ac:dyDescent="0.2">
      <c r="A4399" s="246">
        <v>45019</v>
      </c>
      <c r="B4399" s="106" t="s">
        <v>541</v>
      </c>
      <c r="C4399" s="106">
        <v>6542.1</v>
      </c>
      <c r="D4399" s="203" t="s">
        <v>452</v>
      </c>
      <c r="E4399" s="203" t="s">
        <v>7166</v>
      </c>
      <c r="F4399" t="s">
        <v>7167</v>
      </c>
      <c r="G4399" s="230"/>
      <c r="H4399" s="293">
        <v>8</v>
      </c>
      <c r="I4399" s="203">
        <v>154379</v>
      </c>
      <c r="J4399" s="293" t="s">
        <v>455</v>
      </c>
      <c r="K4399" s="203">
        <v>185254.8</v>
      </c>
      <c r="L4399" s="203" t="s">
        <v>459</v>
      </c>
      <c r="M4399" s="203" t="s">
        <v>7116</v>
      </c>
      <c r="N4399" t="s">
        <v>7117</v>
      </c>
    </row>
    <row r="4400" spans="1:14" x14ac:dyDescent="0.2">
      <c r="A4400" s="246">
        <v>45027</v>
      </c>
      <c r="B4400" s="106" t="s">
        <v>541</v>
      </c>
      <c r="C4400" s="106">
        <v>80422.16</v>
      </c>
      <c r="D4400" s="203" t="s">
        <v>452</v>
      </c>
      <c r="E4400" s="203" t="s">
        <v>7157</v>
      </c>
      <c r="F4400" t="s">
        <v>7158</v>
      </c>
      <c r="G4400" s="230"/>
      <c r="H4400" s="293">
        <v>8</v>
      </c>
      <c r="I4400" s="203">
        <v>122781</v>
      </c>
      <c r="J4400" s="293" t="s">
        <v>455</v>
      </c>
      <c r="K4400" s="203">
        <v>147337.20000000001</v>
      </c>
      <c r="L4400" s="203" t="s">
        <v>459</v>
      </c>
      <c r="M4400" s="203" t="s">
        <v>7116</v>
      </c>
      <c r="N4400" t="s">
        <v>7117</v>
      </c>
    </row>
    <row r="4401" spans="1:14" x14ac:dyDescent="0.2">
      <c r="A4401" s="246">
        <v>45030</v>
      </c>
      <c r="B4401" s="106" t="s">
        <v>541</v>
      </c>
      <c r="C4401" s="106">
        <v>6497.1</v>
      </c>
      <c r="D4401" s="203" t="s">
        <v>452</v>
      </c>
      <c r="E4401" s="203" t="s">
        <v>7162</v>
      </c>
      <c r="F4401" t="s">
        <v>7163</v>
      </c>
      <c r="G4401" s="230"/>
      <c r="H4401" s="293">
        <v>8</v>
      </c>
      <c r="I4401" s="203">
        <v>143032</v>
      </c>
      <c r="J4401" s="293" t="s">
        <v>455</v>
      </c>
      <c r="K4401" s="203">
        <v>171638.39999999999</v>
      </c>
      <c r="L4401" s="203" t="s">
        <v>459</v>
      </c>
      <c r="M4401" s="203" t="s">
        <v>7116</v>
      </c>
      <c r="N4401" t="s">
        <v>7117</v>
      </c>
    </row>
    <row r="4402" spans="1:14" x14ac:dyDescent="0.2">
      <c r="A4402" s="246">
        <v>45020</v>
      </c>
      <c r="B4402" s="106" t="s">
        <v>541</v>
      </c>
      <c r="C4402" s="106">
        <v>6542.1</v>
      </c>
      <c r="D4402" s="203" t="s">
        <v>452</v>
      </c>
      <c r="E4402" s="203" t="s">
        <v>7166</v>
      </c>
      <c r="F4402" t="s">
        <v>7167</v>
      </c>
      <c r="G4402" s="230"/>
      <c r="H4402" s="293">
        <v>8</v>
      </c>
      <c r="I4402" s="203">
        <v>154379</v>
      </c>
      <c r="J4402" s="293" t="s">
        <v>455</v>
      </c>
      <c r="K4402" s="203">
        <v>185254.8</v>
      </c>
      <c r="L4402" s="203" t="s">
        <v>459</v>
      </c>
      <c r="M4402" s="203" t="s">
        <v>7116</v>
      </c>
      <c r="N4402" t="s">
        <v>7117</v>
      </c>
    </row>
    <row r="4403" spans="1:14" x14ac:dyDescent="0.2">
      <c r="A4403" s="246">
        <v>45026</v>
      </c>
      <c r="B4403" s="106" t="s">
        <v>541</v>
      </c>
      <c r="C4403" s="106">
        <v>6542.1</v>
      </c>
      <c r="D4403" s="203" t="s">
        <v>452</v>
      </c>
      <c r="E4403" s="203" t="s">
        <v>7159</v>
      </c>
      <c r="F4403" t="s">
        <v>487</v>
      </c>
      <c r="G4403" s="230"/>
      <c r="H4403" s="293">
        <v>8</v>
      </c>
      <c r="I4403" s="203">
        <v>157800</v>
      </c>
      <c r="J4403" s="293" t="s">
        <v>455</v>
      </c>
      <c r="K4403" s="203">
        <v>189360</v>
      </c>
      <c r="L4403" s="203" t="s">
        <v>459</v>
      </c>
      <c r="M4403" s="203" t="s">
        <v>7116</v>
      </c>
      <c r="N4403" t="s">
        <v>7117</v>
      </c>
    </row>
    <row r="4404" spans="1:14" x14ac:dyDescent="0.2">
      <c r="A4404" s="246">
        <v>45026</v>
      </c>
      <c r="B4404" s="106" t="s">
        <v>541</v>
      </c>
      <c r="C4404" s="106">
        <v>6542.1</v>
      </c>
      <c r="D4404" s="203" t="s">
        <v>452</v>
      </c>
      <c r="E4404" s="203" t="s">
        <v>7166</v>
      </c>
      <c r="F4404" t="s">
        <v>7167</v>
      </c>
      <c r="G4404" s="230"/>
      <c r="H4404" s="293">
        <v>8</v>
      </c>
      <c r="I4404" s="203">
        <v>154379</v>
      </c>
      <c r="J4404" s="293" t="s">
        <v>455</v>
      </c>
      <c r="K4404" s="203">
        <v>185254.8</v>
      </c>
      <c r="L4404" s="203" t="s">
        <v>459</v>
      </c>
      <c r="M4404" s="203" t="s">
        <v>7116</v>
      </c>
      <c r="N4404" t="s">
        <v>7117</v>
      </c>
    </row>
    <row r="4405" spans="1:14" x14ac:dyDescent="0.2">
      <c r="A4405" s="246">
        <v>45020</v>
      </c>
      <c r="B4405" s="106" t="s">
        <v>541</v>
      </c>
      <c r="C4405" s="106">
        <v>6673.1</v>
      </c>
      <c r="D4405" s="203" t="s">
        <v>452</v>
      </c>
      <c r="E4405" s="203" t="s">
        <v>7157</v>
      </c>
      <c r="F4405" t="s">
        <v>7158</v>
      </c>
      <c r="G4405" s="230"/>
      <c r="H4405" s="293">
        <v>8</v>
      </c>
      <c r="I4405" s="203">
        <v>122781</v>
      </c>
      <c r="J4405" s="293" t="s">
        <v>455</v>
      </c>
      <c r="K4405" s="203">
        <v>147337.20000000001</v>
      </c>
      <c r="L4405" s="203" t="s">
        <v>459</v>
      </c>
      <c r="M4405" s="203" t="s">
        <v>7116</v>
      </c>
      <c r="N4405" t="s">
        <v>7117</v>
      </c>
    </row>
    <row r="4406" spans="1:14" x14ac:dyDescent="0.2">
      <c r="A4406" s="246">
        <v>45019</v>
      </c>
      <c r="B4406" s="106" t="s">
        <v>541</v>
      </c>
      <c r="C4406" s="106">
        <v>6412.12</v>
      </c>
      <c r="D4406" s="203" t="s">
        <v>452</v>
      </c>
      <c r="E4406" s="203" t="s">
        <v>7173</v>
      </c>
      <c r="F4406" t="s">
        <v>7174</v>
      </c>
      <c r="G4406" s="230"/>
      <c r="H4406" s="293">
        <v>8</v>
      </c>
      <c r="I4406" s="203">
        <v>204879</v>
      </c>
      <c r="J4406" s="293" t="s">
        <v>455</v>
      </c>
      <c r="K4406" s="203">
        <v>245854.8</v>
      </c>
      <c r="L4406" s="203" t="s">
        <v>459</v>
      </c>
      <c r="M4406" s="203" t="s">
        <v>7116</v>
      </c>
      <c r="N4406" t="s">
        <v>7117</v>
      </c>
    </row>
    <row r="4407" spans="1:14" x14ac:dyDescent="0.2">
      <c r="A4407" s="246">
        <v>45019</v>
      </c>
      <c r="B4407" s="106" t="s">
        <v>541</v>
      </c>
      <c r="C4407" s="106">
        <v>6673.1</v>
      </c>
      <c r="D4407" s="203" t="s">
        <v>452</v>
      </c>
      <c r="E4407" s="203" t="s">
        <v>7171</v>
      </c>
      <c r="F4407" t="s">
        <v>7172</v>
      </c>
      <c r="G4407" s="230"/>
      <c r="H4407" s="293">
        <v>8</v>
      </c>
      <c r="I4407" s="203">
        <v>215153</v>
      </c>
      <c r="J4407" s="293" t="s">
        <v>455</v>
      </c>
      <c r="K4407" s="203">
        <v>258183.6</v>
      </c>
      <c r="L4407" s="203" t="s">
        <v>459</v>
      </c>
      <c r="M4407" s="203" t="s">
        <v>7116</v>
      </c>
      <c r="N4407" t="s">
        <v>7117</v>
      </c>
    </row>
    <row r="4408" spans="1:14" x14ac:dyDescent="0.2">
      <c r="A4408" s="246">
        <v>45026</v>
      </c>
      <c r="B4408" s="106" t="s">
        <v>541</v>
      </c>
      <c r="C4408" s="106">
        <v>80422.16</v>
      </c>
      <c r="D4408" s="203" t="s">
        <v>452</v>
      </c>
      <c r="E4408" s="203" t="s">
        <v>7162</v>
      </c>
      <c r="F4408" t="s">
        <v>7163</v>
      </c>
      <c r="G4408" s="230"/>
      <c r="H4408" s="293">
        <v>8</v>
      </c>
      <c r="I4408" s="203">
        <v>143032</v>
      </c>
      <c r="J4408" s="293" t="s">
        <v>455</v>
      </c>
      <c r="K4408" s="203">
        <v>171638.39999999999</v>
      </c>
      <c r="L4408" s="203" t="s">
        <v>459</v>
      </c>
      <c r="M4408" s="203" t="s">
        <v>7116</v>
      </c>
      <c r="N4408" t="s">
        <v>7117</v>
      </c>
    </row>
    <row r="4409" spans="1:14" x14ac:dyDescent="0.2">
      <c r="A4409" s="246">
        <v>45027</v>
      </c>
      <c r="B4409" s="106" t="s">
        <v>541</v>
      </c>
      <c r="C4409" s="106">
        <v>6542.1</v>
      </c>
      <c r="D4409" s="203" t="s">
        <v>452</v>
      </c>
      <c r="E4409" s="203" t="s">
        <v>7166</v>
      </c>
      <c r="F4409" t="s">
        <v>7167</v>
      </c>
      <c r="G4409" s="230"/>
      <c r="H4409" s="293">
        <v>8</v>
      </c>
      <c r="I4409" s="203">
        <v>154379</v>
      </c>
      <c r="J4409" s="293" t="s">
        <v>455</v>
      </c>
      <c r="K4409" s="203">
        <v>185254.8</v>
      </c>
      <c r="L4409" s="203" t="s">
        <v>459</v>
      </c>
      <c r="M4409" s="203" t="s">
        <v>7116</v>
      </c>
      <c r="N4409" t="s">
        <v>7117</v>
      </c>
    </row>
    <row r="4410" spans="1:14" x14ac:dyDescent="0.2">
      <c r="A4410" s="344">
        <v>45027</v>
      </c>
      <c r="B4410" s="296" t="s">
        <v>541</v>
      </c>
      <c r="C4410" s="357">
        <v>6542.1</v>
      </c>
      <c r="D4410" s="292" t="s">
        <v>452</v>
      </c>
      <c r="E4410" s="292" t="s">
        <v>7159</v>
      </c>
      <c r="F4410" s="292" t="s">
        <v>487</v>
      </c>
      <c r="G4410" s="294"/>
      <c r="H4410" s="294">
        <v>8</v>
      </c>
      <c r="I4410" s="292">
        <v>157800</v>
      </c>
      <c r="J4410" s="294" t="s">
        <v>455</v>
      </c>
      <c r="K4410" s="292">
        <v>189360</v>
      </c>
      <c r="L4410" s="292" t="s">
        <v>459</v>
      </c>
      <c r="M4410" s="292" t="s">
        <v>7116</v>
      </c>
      <c r="N4410" t="s">
        <v>7117</v>
      </c>
    </row>
    <row r="4411" spans="1:14" x14ac:dyDescent="0.2">
      <c r="A4411" s="344">
        <v>45021</v>
      </c>
      <c r="B4411" s="296" t="s">
        <v>541</v>
      </c>
      <c r="C4411" s="357">
        <v>6673.1</v>
      </c>
      <c r="D4411" s="292" t="s">
        <v>452</v>
      </c>
      <c r="E4411" s="292" t="s">
        <v>7157</v>
      </c>
      <c r="F4411" s="292" t="s">
        <v>7158</v>
      </c>
      <c r="G4411" s="294"/>
      <c r="H4411" s="294">
        <v>8</v>
      </c>
      <c r="I4411" s="292">
        <v>122781</v>
      </c>
      <c r="J4411" s="294" t="s">
        <v>455</v>
      </c>
      <c r="K4411" s="292">
        <v>147337.20000000001</v>
      </c>
      <c r="L4411" s="292" t="s">
        <v>459</v>
      </c>
      <c r="M4411" s="292" t="s">
        <v>7116</v>
      </c>
      <c r="N4411" t="s">
        <v>7117</v>
      </c>
    </row>
    <row r="4412" spans="1:14" x14ac:dyDescent="0.2">
      <c r="A4412" s="344">
        <v>45021</v>
      </c>
      <c r="B4412" s="296" t="s">
        <v>541</v>
      </c>
      <c r="C4412" s="357">
        <v>6673.1</v>
      </c>
      <c r="D4412" s="292" t="s">
        <v>452</v>
      </c>
      <c r="E4412" s="292" t="s">
        <v>7171</v>
      </c>
      <c r="F4412" s="292" t="s">
        <v>7172</v>
      </c>
      <c r="G4412" s="294"/>
      <c r="H4412" s="294">
        <v>8</v>
      </c>
      <c r="I4412" s="292">
        <v>215153</v>
      </c>
      <c r="J4412" s="294" t="s">
        <v>455</v>
      </c>
      <c r="K4412" s="292">
        <v>258183.6</v>
      </c>
      <c r="L4412" s="292" t="s">
        <v>459</v>
      </c>
      <c r="M4412" s="292" t="s">
        <v>7116</v>
      </c>
      <c r="N4412" t="s">
        <v>7117</v>
      </c>
    </row>
    <row r="4413" spans="1:14" x14ac:dyDescent="0.2">
      <c r="A4413" s="344">
        <v>45020</v>
      </c>
      <c r="B4413" s="296" t="s">
        <v>541</v>
      </c>
      <c r="C4413" s="357">
        <v>6412.12</v>
      </c>
      <c r="D4413" s="292" t="s">
        <v>452</v>
      </c>
      <c r="E4413" s="292" t="s">
        <v>7173</v>
      </c>
      <c r="F4413" s="292" t="s">
        <v>7174</v>
      </c>
      <c r="G4413" s="294"/>
      <c r="H4413" s="294">
        <v>8</v>
      </c>
      <c r="I4413" s="292">
        <v>204879</v>
      </c>
      <c r="J4413" s="294" t="s">
        <v>455</v>
      </c>
      <c r="K4413" s="292">
        <v>245854.8</v>
      </c>
      <c r="L4413" s="292" t="s">
        <v>459</v>
      </c>
      <c r="M4413" s="292" t="s">
        <v>7116</v>
      </c>
      <c r="N4413" t="s">
        <v>7117</v>
      </c>
    </row>
    <row r="4414" spans="1:14" x14ac:dyDescent="0.2">
      <c r="A4414" s="344">
        <v>45027</v>
      </c>
      <c r="B4414" s="296" t="s">
        <v>541</v>
      </c>
      <c r="C4414" s="357">
        <v>80422.16</v>
      </c>
      <c r="D4414" s="292" t="s">
        <v>452</v>
      </c>
      <c r="E4414" s="292" t="s">
        <v>7162</v>
      </c>
      <c r="F4414" s="292" t="s">
        <v>7163</v>
      </c>
      <c r="G4414" s="294"/>
      <c r="H4414" s="294">
        <v>8</v>
      </c>
      <c r="I4414" s="292">
        <v>143032</v>
      </c>
      <c r="J4414" s="294" t="s">
        <v>455</v>
      </c>
      <c r="K4414" s="292">
        <v>171638.39999999999</v>
      </c>
      <c r="L4414" s="292" t="s">
        <v>459</v>
      </c>
      <c r="M4414" s="292" t="s">
        <v>7116</v>
      </c>
      <c r="N4414" t="s">
        <v>7117</v>
      </c>
    </row>
    <row r="4415" spans="1:14" x14ac:dyDescent="0.2">
      <c r="A4415" s="344">
        <v>45022</v>
      </c>
      <c r="B4415" s="296" t="s">
        <v>541</v>
      </c>
      <c r="C4415" s="357">
        <v>6673.1</v>
      </c>
      <c r="D4415" s="292" t="s">
        <v>452</v>
      </c>
      <c r="E4415" s="292" t="s">
        <v>7157</v>
      </c>
      <c r="F4415" s="292" t="s">
        <v>7158</v>
      </c>
      <c r="G4415" s="294"/>
      <c r="H4415" s="294">
        <v>8</v>
      </c>
      <c r="I4415" s="292">
        <v>122781</v>
      </c>
      <c r="J4415" s="294" t="s">
        <v>455</v>
      </c>
      <c r="K4415" s="292">
        <v>147337.20000000001</v>
      </c>
      <c r="L4415" s="292" t="s">
        <v>459</v>
      </c>
      <c r="M4415" s="292" t="s">
        <v>7116</v>
      </c>
      <c r="N4415" t="s">
        <v>7117</v>
      </c>
    </row>
    <row r="4416" spans="1:14" x14ac:dyDescent="0.2">
      <c r="A4416" s="344">
        <v>45028</v>
      </c>
      <c r="B4416" s="296" t="s">
        <v>541</v>
      </c>
      <c r="C4416" s="357">
        <v>6542.1</v>
      </c>
      <c r="D4416" s="292" t="s">
        <v>452</v>
      </c>
      <c r="E4416" s="292" t="s">
        <v>7166</v>
      </c>
      <c r="F4416" s="292" t="s">
        <v>7167</v>
      </c>
      <c r="G4416" s="294"/>
      <c r="H4416" s="294">
        <v>8</v>
      </c>
      <c r="I4416" s="292">
        <v>154379</v>
      </c>
      <c r="J4416" s="294" t="s">
        <v>455</v>
      </c>
      <c r="K4416" s="292">
        <v>185254.8</v>
      </c>
      <c r="L4416" s="292" t="s">
        <v>459</v>
      </c>
      <c r="M4416" s="292" t="s">
        <v>7116</v>
      </c>
      <c r="N4416" t="s">
        <v>7117</v>
      </c>
    </row>
    <row r="4417" spans="1:14" x14ac:dyDescent="0.2">
      <c r="A4417" s="344">
        <v>45028</v>
      </c>
      <c r="B4417" s="296" t="s">
        <v>541</v>
      </c>
      <c r="C4417" s="357">
        <v>6542.1</v>
      </c>
      <c r="D4417" s="292" t="s">
        <v>452</v>
      </c>
      <c r="E4417" s="292" t="s">
        <v>7159</v>
      </c>
      <c r="F4417" s="292" t="s">
        <v>487</v>
      </c>
      <c r="G4417" s="294"/>
      <c r="H4417" s="294">
        <v>8</v>
      </c>
      <c r="I4417" s="292">
        <v>157800</v>
      </c>
      <c r="J4417" s="294" t="s">
        <v>455</v>
      </c>
      <c r="K4417" s="292">
        <v>189360</v>
      </c>
      <c r="L4417" s="292" t="s">
        <v>459</v>
      </c>
      <c r="M4417" s="292" t="s">
        <v>7116</v>
      </c>
      <c r="N4417" t="s">
        <v>7117</v>
      </c>
    </row>
    <row r="4418" spans="1:14" x14ac:dyDescent="0.2">
      <c r="A4418" s="344">
        <v>45022</v>
      </c>
      <c r="B4418" s="296" t="s">
        <v>541</v>
      </c>
      <c r="C4418" s="357">
        <v>6673.1</v>
      </c>
      <c r="D4418" s="292" t="s">
        <v>452</v>
      </c>
      <c r="E4418" s="292" t="s">
        <v>7171</v>
      </c>
      <c r="F4418" s="292" t="s">
        <v>7172</v>
      </c>
      <c r="G4418" s="294"/>
      <c r="H4418" s="294">
        <v>8</v>
      </c>
      <c r="I4418" s="292">
        <v>215153</v>
      </c>
      <c r="J4418" s="294" t="s">
        <v>455</v>
      </c>
      <c r="K4418" s="292">
        <v>258183.6</v>
      </c>
      <c r="L4418" s="292" t="s">
        <v>459</v>
      </c>
      <c r="M4418" s="292" t="s">
        <v>7116</v>
      </c>
      <c r="N4418" t="s">
        <v>7117</v>
      </c>
    </row>
    <row r="4419" spans="1:14" x14ac:dyDescent="0.2">
      <c r="A4419" s="344">
        <v>45021</v>
      </c>
      <c r="B4419" s="296" t="s">
        <v>541</v>
      </c>
      <c r="C4419" s="357">
        <v>6412.12</v>
      </c>
      <c r="D4419" s="292" t="s">
        <v>452</v>
      </c>
      <c r="E4419" s="292" t="s">
        <v>7173</v>
      </c>
      <c r="F4419" s="292" t="s">
        <v>7174</v>
      </c>
      <c r="G4419" s="294"/>
      <c r="H4419" s="294">
        <v>8</v>
      </c>
      <c r="I4419" s="292">
        <v>204879</v>
      </c>
      <c r="J4419" s="294" t="s">
        <v>455</v>
      </c>
      <c r="K4419" s="292">
        <v>245854.8</v>
      </c>
      <c r="L4419" s="292" t="s">
        <v>459</v>
      </c>
      <c r="M4419" s="292" t="s">
        <v>7116</v>
      </c>
      <c r="N4419" t="s">
        <v>7117</v>
      </c>
    </row>
    <row r="4420" spans="1:14" x14ac:dyDescent="0.2">
      <c r="A4420" s="344">
        <v>45028</v>
      </c>
      <c r="B4420" s="296" t="s">
        <v>541</v>
      </c>
      <c r="C4420" s="357">
        <v>80422.16</v>
      </c>
      <c r="D4420" s="292" t="s">
        <v>452</v>
      </c>
      <c r="E4420" s="292" t="s">
        <v>7162</v>
      </c>
      <c r="F4420" s="292" t="s">
        <v>7163</v>
      </c>
      <c r="G4420" s="294"/>
      <c r="H4420" s="294">
        <v>8</v>
      </c>
      <c r="I4420" s="292">
        <v>143032</v>
      </c>
      <c r="J4420" s="294" t="s">
        <v>455</v>
      </c>
      <c r="K4420" s="292">
        <v>171638.39999999999</v>
      </c>
      <c r="L4420" s="292" t="s">
        <v>459</v>
      </c>
      <c r="M4420" s="292" t="s">
        <v>7116</v>
      </c>
      <c r="N4420" t="s">
        <v>7117</v>
      </c>
    </row>
    <row r="4421" spans="1:14" x14ac:dyDescent="0.2">
      <c r="A4421" s="344">
        <v>45030</v>
      </c>
      <c r="B4421" s="296" t="s">
        <v>541</v>
      </c>
      <c r="C4421" s="357">
        <v>6542.1</v>
      </c>
      <c r="D4421" s="292" t="s">
        <v>452</v>
      </c>
      <c r="E4421" s="292" t="s">
        <v>7166</v>
      </c>
      <c r="F4421" s="292" t="s">
        <v>7167</v>
      </c>
      <c r="G4421" s="294"/>
      <c r="H4421" s="294">
        <v>8</v>
      </c>
      <c r="I4421" s="292">
        <v>154379</v>
      </c>
      <c r="J4421" s="294" t="s">
        <v>455</v>
      </c>
      <c r="K4421" s="292">
        <v>185254.8</v>
      </c>
      <c r="L4421" s="292" t="s">
        <v>459</v>
      </c>
      <c r="M4421" s="292" t="s">
        <v>7116</v>
      </c>
      <c r="N4421" t="s">
        <v>7117</v>
      </c>
    </row>
    <row r="4422" spans="1:14" x14ac:dyDescent="0.2">
      <c r="A4422" s="344">
        <v>45023</v>
      </c>
      <c r="B4422" s="296" t="s">
        <v>541</v>
      </c>
      <c r="C4422" s="357">
        <v>6673.1</v>
      </c>
      <c r="D4422" s="292" t="s">
        <v>452</v>
      </c>
      <c r="E4422" s="292" t="s">
        <v>7171</v>
      </c>
      <c r="F4422" s="292" t="s">
        <v>7172</v>
      </c>
      <c r="G4422" s="294"/>
      <c r="H4422" s="294">
        <v>8</v>
      </c>
      <c r="I4422" s="292">
        <v>215153</v>
      </c>
      <c r="J4422" s="294" t="s">
        <v>455</v>
      </c>
      <c r="K4422" s="292">
        <v>258183.6</v>
      </c>
      <c r="L4422" s="292" t="s">
        <v>459</v>
      </c>
      <c r="M4422" s="292" t="s">
        <v>7116</v>
      </c>
      <c r="N4422" t="s">
        <v>7117</v>
      </c>
    </row>
    <row r="4423" spans="1:14" x14ac:dyDescent="0.2">
      <c r="A4423" s="344">
        <v>45029</v>
      </c>
      <c r="B4423" s="296" t="s">
        <v>541</v>
      </c>
      <c r="C4423" s="357">
        <v>6542.1</v>
      </c>
      <c r="D4423" s="292" t="s">
        <v>452</v>
      </c>
      <c r="E4423" s="292" t="s">
        <v>7159</v>
      </c>
      <c r="F4423" s="292" t="s">
        <v>487</v>
      </c>
      <c r="G4423" s="294"/>
      <c r="H4423" s="294">
        <v>8</v>
      </c>
      <c r="I4423" s="292">
        <v>157800</v>
      </c>
      <c r="J4423" s="294" t="s">
        <v>455</v>
      </c>
      <c r="K4423" s="292">
        <v>189360</v>
      </c>
      <c r="L4423" s="292" t="s">
        <v>459</v>
      </c>
      <c r="M4423" s="292" t="s">
        <v>7116</v>
      </c>
      <c r="N4423" t="s">
        <v>7117</v>
      </c>
    </row>
    <row r="4424" spans="1:14" x14ac:dyDescent="0.2">
      <c r="A4424" s="344">
        <v>45028</v>
      </c>
      <c r="B4424" s="296" t="s">
        <v>541</v>
      </c>
      <c r="C4424" s="357">
        <v>6497.1</v>
      </c>
      <c r="D4424" s="292" t="s">
        <v>452</v>
      </c>
      <c r="E4424" s="292" t="s">
        <v>7157</v>
      </c>
      <c r="F4424" s="292" t="s">
        <v>7158</v>
      </c>
      <c r="G4424" s="294"/>
      <c r="H4424" s="294">
        <v>8</v>
      </c>
      <c r="I4424" s="292">
        <v>122781</v>
      </c>
      <c r="J4424" s="294" t="s">
        <v>455</v>
      </c>
      <c r="K4424" s="292">
        <v>147337.20000000001</v>
      </c>
      <c r="L4424" s="292" t="s">
        <v>459</v>
      </c>
      <c r="M4424" s="292" t="s">
        <v>7116</v>
      </c>
      <c r="N4424" t="s">
        <v>7117</v>
      </c>
    </row>
    <row r="4425" spans="1:14" x14ac:dyDescent="0.2">
      <c r="A4425" s="344">
        <v>45022</v>
      </c>
      <c r="B4425" s="296" t="s">
        <v>541</v>
      </c>
      <c r="C4425" s="357">
        <v>6349.1</v>
      </c>
      <c r="D4425" s="292" t="s">
        <v>452</v>
      </c>
      <c r="E4425" s="292" t="s">
        <v>7173</v>
      </c>
      <c r="F4425" s="292" t="s">
        <v>7174</v>
      </c>
      <c r="G4425" s="294"/>
      <c r="H4425" s="294">
        <v>7</v>
      </c>
      <c r="I4425" s="292">
        <v>204879</v>
      </c>
      <c r="J4425" s="294" t="s">
        <v>455</v>
      </c>
      <c r="K4425" s="292">
        <v>245854.8</v>
      </c>
      <c r="L4425" s="292" t="s">
        <v>459</v>
      </c>
      <c r="M4425" s="292" t="s">
        <v>7116</v>
      </c>
      <c r="N4425" t="s">
        <v>7117</v>
      </c>
    </row>
    <row r="4426" spans="1:14" x14ac:dyDescent="0.2">
      <c r="A4426" s="344">
        <v>45029</v>
      </c>
      <c r="B4426" s="296" t="s">
        <v>541</v>
      </c>
      <c r="C4426" s="357">
        <v>6497.1</v>
      </c>
      <c r="D4426" s="292" t="s">
        <v>452</v>
      </c>
      <c r="E4426" s="292" t="s">
        <v>7157</v>
      </c>
      <c r="F4426" s="292" t="s">
        <v>7158</v>
      </c>
      <c r="G4426" s="294"/>
      <c r="H4426" s="294">
        <v>8</v>
      </c>
      <c r="I4426" s="292">
        <v>122781</v>
      </c>
      <c r="J4426" s="294" t="s">
        <v>455</v>
      </c>
      <c r="K4426" s="292">
        <v>147337.20000000001</v>
      </c>
      <c r="L4426" s="292" t="s">
        <v>459</v>
      </c>
      <c r="M4426" s="292" t="s">
        <v>7116</v>
      </c>
      <c r="N4426" t="s">
        <v>7117</v>
      </c>
    </row>
    <row r="4427" spans="1:14" x14ac:dyDescent="0.2">
      <c r="A4427" s="344">
        <v>45030</v>
      </c>
      <c r="B4427" s="296" t="s">
        <v>541</v>
      </c>
      <c r="C4427" s="357">
        <v>6542.1</v>
      </c>
      <c r="D4427" s="292" t="s">
        <v>452</v>
      </c>
      <c r="E4427" s="292" t="s">
        <v>7159</v>
      </c>
      <c r="F4427" s="292" t="s">
        <v>487</v>
      </c>
      <c r="G4427" s="294"/>
      <c r="H4427" s="294">
        <v>8</v>
      </c>
      <c r="I4427" s="292">
        <v>157800</v>
      </c>
      <c r="J4427" s="294" t="s">
        <v>455</v>
      </c>
      <c r="K4427" s="292">
        <v>189360</v>
      </c>
      <c r="L4427" s="292" t="s">
        <v>459</v>
      </c>
      <c r="M4427" s="292" t="s">
        <v>7116</v>
      </c>
      <c r="N4427" t="s">
        <v>7117</v>
      </c>
    </row>
    <row r="4428" spans="1:14" x14ac:dyDescent="0.2">
      <c r="A4428" s="344">
        <v>45020</v>
      </c>
      <c r="B4428" s="296" t="s">
        <v>541</v>
      </c>
      <c r="C4428" s="357">
        <v>80422.16</v>
      </c>
      <c r="D4428" s="292" t="s">
        <v>452</v>
      </c>
      <c r="E4428" s="292" t="s">
        <v>7162</v>
      </c>
      <c r="F4428" s="292" t="s">
        <v>7163</v>
      </c>
      <c r="G4428" s="294"/>
      <c r="H4428" s="294">
        <v>8</v>
      </c>
      <c r="I4428" s="292">
        <v>143032</v>
      </c>
      <c r="J4428" s="294" t="s">
        <v>455</v>
      </c>
      <c r="K4428" s="292">
        <v>171638.39999999999</v>
      </c>
      <c r="L4428" s="292" t="s">
        <v>459</v>
      </c>
      <c r="M4428" s="292" t="s">
        <v>7116</v>
      </c>
      <c r="N4428" t="s">
        <v>7117</v>
      </c>
    </row>
    <row r="4429" spans="1:14" x14ac:dyDescent="0.2">
      <c r="A4429" s="344">
        <v>45026</v>
      </c>
      <c r="B4429" s="296" t="s">
        <v>541</v>
      </c>
      <c r="C4429" s="357">
        <v>6349.1</v>
      </c>
      <c r="D4429" s="292" t="s">
        <v>452</v>
      </c>
      <c r="E4429" s="292" t="s">
        <v>7173</v>
      </c>
      <c r="F4429" s="292" t="s">
        <v>7174</v>
      </c>
      <c r="G4429" s="294"/>
      <c r="H4429" s="294">
        <v>8</v>
      </c>
      <c r="I4429" s="292">
        <v>204879</v>
      </c>
      <c r="J4429" s="294" t="s">
        <v>455</v>
      </c>
      <c r="K4429" s="292">
        <v>245854.8</v>
      </c>
      <c r="L4429" s="292" t="s">
        <v>459</v>
      </c>
      <c r="M4429" s="292" t="s">
        <v>7116</v>
      </c>
      <c r="N4429" t="s">
        <v>7117</v>
      </c>
    </row>
    <row r="4430" spans="1:14" x14ac:dyDescent="0.2">
      <c r="A4430" s="344">
        <v>45027</v>
      </c>
      <c r="B4430" s="296" t="s">
        <v>541</v>
      </c>
      <c r="C4430" s="357">
        <v>6287.1</v>
      </c>
      <c r="D4430" s="292" t="s">
        <v>452</v>
      </c>
      <c r="E4430" s="292" t="s">
        <v>7171</v>
      </c>
      <c r="F4430" s="292" t="s">
        <v>7172</v>
      </c>
      <c r="G4430" s="294"/>
      <c r="H4430" s="294">
        <v>4</v>
      </c>
      <c r="I4430" s="292">
        <v>215153</v>
      </c>
      <c r="J4430" s="294" t="s">
        <v>455</v>
      </c>
      <c r="K4430" s="292">
        <v>258183.6</v>
      </c>
      <c r="L4430" s="292" t="s">
        <v>459</v>
      </c>
      <c r="M4430" s="292" t="s">
        <v>7116</v>
      </c>
      <c r="N4430" t="s">
        <v>7117</v>
      </c>
    </row>
    <row r="4431" spans="1:14" x14ac:dyDescent="0.2">
      <c r="A4431" s="344">
        <v>45030</v>
      </c>
      <c r="B4431" s="296" t="s">
        <v>541</v>
      </c>
      <c r="C4431" s="357">
        <v>6497.1</v>
      </c>
      <c r="D4431" s="292" t="s">
        <v>452</v>
      </c>
      <c r="E4431" s="292" t="s">
        <v>7157</v>
      </c>
      <c r="F4431" s="292" t="s">
        <v>7158</v>
      </c>
      <c r="G4431" s="294"/>
      <c r="H4431" s="294">
        <v>8</v>
      </c>
      <c r="I4431" s="292">
        <v>122781</v>
      </c>
      <c r="J4431" s="294" t="s">
        <v>455</v>
      </c>
      <c r="K4431" s="292">
        <v>147337.20000000001</v>
      </c>
      <c r="L4431" s="292" t="s">
        <v>459</v>
      </c>
      <c r="M4431" s="292" t="s">
        <v>7116</v>
      </c>
      <c r="N4431" t="s">
        <v>7117</v>
      </c>
    </row>
    <row r="4432" spans="1:14" x14ac:dyDescent="0.2">
      <c r="A4432" s="344">
        <v>45027</v>
      </c>
      <c r="B4432" s="296" t="s">
        <v>541</v>
      </c>
      <c r="C4432" s="357">
        <v>6349.1</v>
      </c>
      <c r="D4432" s="292" t="s">
        <v>452</v>
      </c>
      <c r="E4432" s="292" t="s">
        <v>7173</v>
      </c>
      <c r="F4432" s="292" t="s">
        <v>7174</v>
      </c>
      <c r="G4432" s="294"/>
      <c r="H4432" s="294">
        <v>8</v>
      </c>
      <c r="I4432" s="292">
        <v>204879</v>
      </c>
      <c r="J4432" s="294" t="s">
        <v>455</v>
      </c>
      <c r="K4432" s="292">
        <v>245854.8</v>
      </c>
      <c r="L4432" s="292" t="s">
        <v>459</v>
      </c>
      <c r="M4432" s="292" t="s">
        <v>7116</v>
      </c>
      <c r="N4432" t="s">
        <v>7117</v>
      </c>
    </row>
    <row r="4433" spans="1:14" x14ac:dyDescent="0.2">
      <c r="A4433" s="344">
        <v>45021</v>
      </c>
      <c r="B4433" s="296" t="s">
        <v>541</v>
      </c>
      <c r="C4433" s="357">
        <v>80422.16</v>
      </c>
      <c r="D4433" s="292" t="s">
        <v>452</v>
      </c>
      <c r="E4433" s="292" t="s">
        <v>7162</v>
      </c>
      <c r="F4433" s="292" t="s">
        <v>7163</v>
      </c>
      <c r="G4433" s="294"/>
      <c r="H4433" s="294">
        <v>8</v>
      </c>
      <c r="I4433" s="292">
        <v>143032</v>
      </c>
      <c r="J4433" s="294" t="s">
        <v>455</v>
      </c>
      <c r="K4433" s="292">
        <v>171638.39999999999</v>
      </c>
      <c r="L4433" s="292" t="s">
        <v>459</v>
      </c>
      <c r="M4433" s="292" t="s">
        <v>7116</v>
      </c>
      <c r="N4433" t="s">
        <v>7117</v>
      </c>
    </row>
    <row r="4434" spans="1:14" x14ac:dyDescent="0.2">
      <c r="A4434" s="344">
        <v>45030</v>
      </c>
      <c r="B4434" s="296" t="s">
        <v>541</v>
      </c>
      <c r="C4434" s="357">
        <v>6412.12</v>
      </c>
      <c r="D4434" s="292" t="s">
        <v>452</v>
      </c>
      <c r="E4434" s="292" t="s">
        <v>7173</v>
      </c>
      <c r="F4434" s="292" t="s">
        <v>7174</v>
      </c>
      <c r="G4434" s="294"/>
      <c r="H4434" s="294">
        <v>6</v>
      </c>
      <c r="I4434" s="292">
        <v>204879</v>
      </c>
      <c r="J4434" s="294" t="s">
        <v>455</v>
      </c>
      <c r="K4434" s="292">
        <v>245854.8</v>
      </c>
      <c r="L4434" s="292" t="s">
        <v>459</v>
      </c>
      <c r="M4434" s="292" t="s">
        <v>7116</v>
      </c>
      <c r="N4434" t="s">
        <v>7117</v>
      </c>
    </row>
    <row r="4435" spans="1:14" x14ac:dyDescent="0.2">
      <c r="A4435" s="344">
        <v>45026</v>
      </c>
      <c r="B4435" s="296" t="s">
        <v>541</v>
      </c>
      <c r="C4435" s="357">
        <v>6491.11</v>
      </c>
      <c r="D4435" s="292" t="s">
        <v>452</v>
      </c>
      <c r="E4435" s="292" t="s">
        <v>7171</v>
      </c>
      <c r="F4435" s="292" t="s">
        <v>7172</v>
      </c>
      <c r="G4435" s="294"/>
      <c r="H4435" s="294">
        <v>8</v>
      </c>
      <c r="I4435" s="292">
        <v>215153</v>
      </c>
      <c r="J4435" s="294" t="s">
        <v>455</v>
      </c>
      <c r="K4435" s="292">
        <v>258183.6</v>
      </c>
      <c r="L4435" s="292" t="s">
        <v>459</v>
      </c>
      <c r="M4435" s="292" t="s">
        <v>7116</v>
      </c>
      <c r="N4435" t="s">
        <v>7117</v>
      </c>
    </row>
    <row r="4436" spans="1:14" x14ac:dyDescent="0.2">
      <c r="A4436" s="344">
        <v>45019</v>
      </c>
      <c r="B4436" s="296" t="s">
        <v>541</v>
      </c>
      <c r="C4436" s="357">
        <v>80422.16</v>
      </c>
      <c r="D4436" s="292" t="s">
        <v>452</v>
      </c>
      <c r="E4436" s="292" t="s">
        <v>7157</v>
      </c>
      <c r="F4436" s="292" t="s">
        <v>7158</v>
      </c>
      <c r="G4436" s="294"/>
      <c r="H4436" s="294">
        <v>8</v>
      </c>
      <c r="I4436" s="292">
        <v>122781</v>
      </c>
      <c r="J4436" s="294" t="s">
        <v>455</v>
      </c>
      <c r="K4436" s="292">
        <v>147337.20000000001</v>
      </c>
      <c r="L4436" s="292" t="s">
        <v>459</v>
      </c>
      <c r="M4436" s="292" t="s">
        <v>7116</v>
      </c>
      <c r="N4436" t="s">
        <v>7117</v>
      </c>
    </row>
    <row r="4437" spans="1:14" x14ac:dyDescent="0.2">
      <c r="A4437" s="344">
        <v>45022</v>
      </c>
      <c r="B4437" s="296" t="s">
        <v>541</v>
      </c>
      <c r="C4437" s="357">
        <v>80422.16</v>
      </c>
      <c r="D4437" s="292" t="s">
        <v>452</v>
      </c>
      <c r="E4437" s="292" t="s">
        <v>7162</v>
      </c>
      <c r="F4437" s="292" t="s">
        <v>7163</v>
      </c>
      <c r="G4437" s="294"/>
      <c r="H4437" s="294">
        <v>8</v>
      </c>
      <c r="I4437" s="292">
        <v>143032</v>
      </c>
      <c r="J4437" s="294" t="s">
        <v>455</v>
      </c>
      <c r="K4437" s="292">
        <v>171638.39999999999</v>
      </c>
      <c r="L4437" s="292" t="s">
        <v>459</v>
      </c>
      <c r="M4437" s="292" t="s">
        <v>7116</v>
      </c>
      <c r="N4437" t="s">
        <v>7117</v>
      </c>
    </row>
    <row r="4438" spans="1:14" x14ac:dyDescent="0.2">
      <c r="A4438" s="344">
        <v>45022</v>
      </c>
      <c r="B4438" s="296" t="s">
        <v>541</v>
      </c>
      <c r="C4438" s="357">
        <v>6542.1</v>
      </c>
      <c r="D4438" s="292" t="s">
        <v>452</v>
      </c>
      <c r="E4438" s="292" t="s">
        <v>7159</v>
      </c>
      <c r="F4438" s="292" t="s">
        <v>487</v>
      </c>
      <c r="G4438" s="294"/>
      <c r="H4438" s="294">
        <v>8</v>
      </c>
      <c r="I4438" s="292">
        <v>157800</v>
      </c>
      <c r="J4438" s="294" t="s">
        <v>455</v>
      </c>
      <c r="K4438" s="292">
        <v>189360</v>
      </c>
      <c r="L4438" s="292" t="s">
        <v>459</v>
      </c>
      <c r="M4438" s="292" t="s">
        <v>7116</v>
      </c>
      <c r="N4438" t="s">
        <v>7117</v>
      </c>
    </row>
    <row r="4439" spans="1:14" x14ac:dyDescent="0.2">
      <c r="A4439" s="344">
        <v>45027</v>
      </c>
      <c r="B4439" s="296" t="s">
        <v>541</v>
      </c>
      <c r="C4439" s="357">
        <v>6491.11</v>
      </c>
      <c r="D4439" s="292" t="s">
        <v>452</v>
      </c>
      <c r="E4439" s="292" t="s">
        <v>7171</v>
      </c>
      <c r="F4439" s="292" t="s">
        <v>7172</v>
      </c>
      <c r="G4439" s="294"/>
      <c r="H4439" s="294">
        <v>4</v>
      </c>
      <c r="I4439" s="292">
        <v>215153</v>
      </c>
      <c r="J4439" s="294" t="s">
        <v>455</v>
      </c>
      <c r="K4439" s="292">
        <v>258183.6</v>
      </c>
      <c r="L4439" s="292" t="s">
        <v>459</v>
      </c>
      <c r="M4439" s="292" t="s">
        <v>7116</v>
      </c>
      <c r="N4439" t="s">
        <v>7117</v>
      </c>
    </row>
    <row r="4440" spans="1:14" x14ac:dyDescent="0.2">
      <c r="A4440" s="344">
        <v>45028</v>
      </c>
      <c r="B4440" s="296" t="s">
        <v>541</v>
      </c>
      <c r="C4440" s="357">
        <v>6011.1</v>
      </c>
      <c r="D4440" s="292" t="s">
        <v>452</v>
      </c>
      <c r="E4440" s="292" t="s">
        <v>7173</v>
      </c>
      <c r="F4440" s="292" t="s">
        <v>7174</v>
      </c>
      <c r="G4440" s="294"/>
      <c r="H4440" s="294">
        <v>8</v>
      </c>
      <c r="I4440" s="292">
        <v>204879</v>
      </c>
      <c r="J4440" s="294" t="s">
        <v>455</v>
      </c>
      <c r="K4440" s="292">
        <v>245854.8</v>
      </c>
      <c r="L4440" s="292" t="s">
        <v>459</v>
      </c>
      <c r="M4440" s="292" t="s">
        <v>7116</v>
      </c>
      <c r="N4440" t="s">
        <v>7117</v>
      </c>
    </row>
    <row r="4441" spans="1:14" x14ac:dyDescent="0.2">
      <c r="A4441" s="344">
        <v>45028</v>
      </c>
      <c r="B4441" s="296" t="s">
        <v>541</v>
      </c>
      <c r="C4441" s="357">
        <v>6491.11</v>
      </c>
      <c r="D4441" s="292" t="s">
        <v>452</v>
      </c>
      <c r="E4441" s="292" t="s">
        <v>7171</v>
      </c>
      <c r="F4441" s="292" t="s">
        <v>7172</v>
      </c>
      <c r="G4441" s="294"/>
      <c r="H4441" s="294">
        <v>8</v>
      </c>
      <c r="I4441" s="292">
        <v>215153</v>
      </c>
      <c r="J4441" s="294" t="s">
        <v>455</v>
      </c>
      <c r="K4441" s="292">
        <v>258183.6</v>
      </c>
      <c r="L4441" s="292" t="s">
        <v>459</v>
      </c>
      <c r="M4441" s="292" t="s">
        <v>7116</v>
      </c>
      <c r="N4441" t="s">
        <v>7117</v>
      </c>
    </row>
    <row r="4442" spans="1:14" x14ac:dyDescent="0.2">
      <c r="A4442" s="344">
        <v>45029</v>
      </c>
      <c r="B4442" s="296" t="s">
        <v>541</v>
      </c>
      <c r="C4442" s="357">
        <v>6011.1</v>
      </c>
      <c r="D4442" s="292" t="s">
        <v>452</v>
      </c>
      <c r="E4442" s="292" t="s">
        <v>7173</v>
      </c>
      <c r="F4442" s="292" t="s">
        <v>7174</v>
      </c>
      <c r="G4442" s="294"/>
      <c r="H4442" s="294">
        <v>8</v>
      </c>
      <c r="I4442" s="292">
        <v>204879</v>
      </c>
      <c r="J4442" s="294" t="s">
        <v>455</v>
      </c>
      <c r="K4442" s="292">
        <v>245854.8</v>
      </c>
      <c r="L4442" s="292" t="s">
        <v>459</v>
      </c>
      <c r="M4442" s="292" t="s">
        <v>7116</v>
      </c>
      <c r="N4442" t="s">
        <v>7117</v>
      </c>
    </row>
    <row r="4443" spans="1:14" x14ac:dyDescent="0.2">
      <c r="A4443" s="344">
        <v>45029</v>
      </c>
      <c r="B4443" s="296" t="s">
        <v>541</v>
      </c>
      <c r="C4443" s="357">
        <v>6491.11</v>
      </c>
      <c r="D4443" s="292" t="s">
        <v>452</v>
      </c>
      <c r="E4443" s="292" t="s">
        <v>7171</v>
      </c>
      <c r="F4443" s="292" t="s">
        <v>7172</v>
      </c>
      <c r="G4443" s="294"/>
      <c r="H4443" s="294">
        <v>8</v>
      </c>
      <c r="I4443" s="292">
        <v>215153</v>
      </c>
      <c r="J4443" s="294" t="s">
        <v>455</v>
      </c>
      <c r="K4443" s="292">
        <v>258183.6</v>
      </c>
      <c r="L4443" s="292" t="s">
        <v>459</v>
      </c>
      <c r="M4443" s="292" t="s">
        <v>7116</v>
      </c>
      <c r="N4443" t="s">
        <v>7117</v>
      </c>
    </row>
    <row r="4444" spans="1:14" x14ac:dyDescent="0.2">
      <c r="A4444" s="344">
        <v>45020</v>
      </c>
      <c r="B4444" s="296" t="s">
        <v>541</v>
      </c>
      <c r="C4444" s="357">
        <v>6287.1</v>
      </c>
      <c r="D4444" s="292" t="s">
        <v>452</v>
      </c>
      <c r="E4444" s="292" t="s">
        <v>7171</v>
      </c>
      <c r="F4444" s="292" t="s">
        <v>7172</v>
      </c>
      <c r="G4444" s="294"/>
      <c r="H4444" s="294">
        <v>8</v>
      </c>
      <c r="I4444" s="292">
        <v>215153</v>
      </c>
      <c r="J4444" s="294" t="s">
        <v>455</v>
      </c>
      <c r="K4444" s="292">
        <v>258183.6</v>
      </c>
      <c r="L4444" s="292" t="s">
        <v>459</v>
      </c>
      <c r="M4444" s="292" t="s">
        <v>7116</v>
      </c>
      <c r="N4444" t="s">
        <v>7117</v>
      </c>
    </row>
    <row r="4445" spans="1:14" x14ac:dyDescent="0.2">
      <c r="A4445" s="344">
        <v>45019</v>
      </c>
      <c r="B4445" s="296" t="s">
        <v>541</v>
      </c>
      <c r="C4445" s="357">
        <v>6673.1</v>
      </c>
      <c r="D4445" s="292" t="s">
        <v>452</v>
      </c>
      <c r="E4445" s="292" t="s">
        <v>7175</v>
      </c>
      <c r="F4445" s="292" t="s">
        <v>7176</v>
      </c>
      <c r="G4445" s="294"/>
      <c r="H4445" s="294">
        <v>8</v>
      </c>
      <c r="I4445" s="292">
        <v>133250</v>
      </c>
      <c r="J4445" s="294" t="s">
        <v>455</v>
      </c>
      <c r="K4445" s="292">
        <v>159900</v>
      </c>
      <c r="L4445" s="292" t="s">
        <v>459</v>
      </c>
      <c r="M4445" s="292" t="s">
        <v>7116</v>
      </c>
      <c r="N4445" t="s">
        <v>7117</v>
      </c>
    </row>
    <row r="4446" spans="1:14" x14ac:dyDescent="0.2">
      <c r="A4446" s="344">
        <v>45020</v>
      </c>
      <c r="B4446" s="296" t="s">
        <v>541</v>
      </c>
      <c r="C4446" s="357">
        <v>6673.1</v>
      </c>
      <c r="D4446" s="292" t="s">
        <v>452</v>
      </c>
      <c r="E4446" s="292" t="s">
        <v>7175</v>
      </c>
      <c r="F4446" s="292" t="s">
        <v>7176</v>
      </c>
      <c r="G4446" s="294"/>
      <c r="H4446" s="294">
        <v>6</v>
      </c>
      <c r="I4446" s="292">
        <v>133250</v>
      </c>
      <c r="J4446" s="294" t="s">
        <v>455</v>
      </c>
      <c r="K4446" s="292">
        <v>159900</v>
      </c>
      <c r="L4446" s="292" t="s">
        <v>459</v>
      </c>
      <c r="M4446" s="292" t="s">
        <v>7116</v>
      </c>
      <c r="N4446" t="s">
        <v>7117</v>
      </c>
    </row>
    <row r="4447" spans="1:14" x14ac:dyDescent="0.2">
      <c r="A4447" s="344">
        <v>45022</v>
      </c>
      <c r="B4447" s="296" t="s">
        <v>541</v>
      </c>
      <c r="C4447" s="357">
        <v>6673.1</v>
      </c>
      <c r="D4447" s="292" t="s">
        <v>452</v>
      </c>
      <c r="E4447" s="292" t="s">
        <v>7175</v>
      </c>
      <c r="F4447" s="292" t="s">
        <v>7176</v>
      </c>
      <c r="G4447" s="294"/>
      <c r="H4447" s="294">
        <v>8</v>
      </c>
      <c r="I4447" s="292">
        <v>133250</v>
      </c>
      <c r="J4447" s="294" t="s">
        <v>455</v>
      </c>
      <c r="K4447" s="292">
        <v>159900</v>
      </c>
      <c r="L4447" s="292" t="s">
        <v>459</v>
      </c>
      <c r="M4447" s="292" t="s">
        <v>7116</v>
      </c>
      <c r="N4447" t="s">
        <v>7117</v>
      </c>
    </row>
    <row r="4448" spans="1:14" x14ac:dyDescent="0.2">
      <c r="A4448" s="344">
        <v>45026</v>
      </c>
      <c r="B4448" s="296" t="s">
        <v>541</v>
      </c>
      <c r="C4448" s="357">
        <v>6240.11</v>
      </c>
      <c r="D4448" s="292" t="s">
        <v>2065</v>
      </c>
      <c r="E4448" s="292" t="s">
        <v>7175</v>
      </c>
      <c r="F4448" s="292" t="s">
        <v>7176</v>
      </c>
      <c r="G4448" s="294"/>
      <c r="H4448" s="294">
        <v>8</v>
      </c>
      <c r="I4448" s="292">
        <v>133250</v>
      </c>
      <c r="J4448" s="294" t="s">
        <v>455</v>
      </c>
      <c r="K4448" s="292">
        <v>159900</v>
      </c>
      <c r="L4448" s="292" t="s">
        <v>459</v>
      </c>
      <c r="M4448" s="292" t="s">
        <v>7116</v>
      </c>
      <c r="N4448" t="s">
        <v>7117</v>
      </c>
    </row>
    <row r="4449" spans="1:14" x14ac:dyDescent="0.2">
      <c r="A4449" s="344">
        <v>45027</v>
      </c>
      <c r="B4449" s="296" t="s">
        <v>541</v>
      </c>
      <c r="C4449" s="357">
        <v>6240.11</v>
      </c>
      <c r="D4449" s="292" t="s">
        <v>2065</v>
      </c>
      <c r="E4449" s="292" t="s">
        <v>7175</v>
      </c>
      <c r="F4449" s="292" t="s">
        <v>7176</v>
      </c>
      <c r="G4449" s="294"/>
      <c r="H4449" s="294">
        <v>8</v>
      </c>
      <c r="I4449" s="292">
        <v>133250</v>
      </c>
      <c r="J4449" s="294" t="s">
        <v>455</v>
      </c>
      <c r="K4449" s="292">
        <v>159900</v>
      </c>
      <c r="L4449" s="292" t="s">
        <v>459</v>
      </c>
      <c r="M4449" s="292" t="s">
        <v>7116</v>
      </c>
      <c r="N4449" t="s">
        <v>7117</v>
      </c>
    </row>
    <row r="4450" spans="1:14" x14ac:dyDescent="0.2">
      <c r="A4450" s="344">
        <v>45028</v>
      </c>
      <c r="B4450" s="296" t="s">
        <v>541</v>
      </c>
      <c r="C4450" s="357">
        <v>6240.11</v>
      </c>
      <c r="D4450" s="292" t="s">
        <v>2065</v>
      </c>
      <c r="E4450" s="292" t="s">
        <v>7175</v>
      </c>
      <c r="F4450" s="292" t="s">
        <v>7176</v>
      </c>
      <c r="G4450" s="294"/>
      <c r="H4450" s="294">
        <v>8</v>
      </c>
      <c r="I4450" s="292">
        <v>133250</v>
      </c>
      <c r="J4450" s="294" t="s">
        <v>455</v>
      </c>
      <c r="K4450" s="292">
        <v>159900</v>
      </c>
      <c r="L4450" s="292" t="s">
        <v>459</v>
      </c>
      <c r="M4450" s="292" t="s">
        <v>7116</v>
      </c>
      <c r="N4450" t="s">
        <v>7117</v>
      </c>
    </row>
    <row r="4451" spans="1:14" x14ac:dyDescent="0.2">
      <c r="A4451" s="344">
        <v>45029</v>
      </c>
      <c r="B4451" s="296" t="s">
        <v>541</v>
      </c>
      <c r="C4451" s="357">
        <v>6497.1</v>
      </c>
      <c r="D4451" s="292" t="s">
        <v>452</v>
      </c>
      <c r="E4451" s="292" t="s">
        <v>7175</v>
      </c>
      <c r="F4451" s="292" t="s">
        <v>7176</v>
      </c>
      <c r="G4451" s="294"/>
      <c r="H4451" s="294">
        <v>8</v>
      </c>
      <c r="I4451" s="292">
        <v>133250</v>
      </c>
      <c r="J4451" s="294" t="s">
        <v>455</v>
      </c>
      <c r="K4451" s="292">
        <v>159900</v>
      </c>
      <c r="L4451" s="292" t="s">
        <v>459</v>
      </c>
      <c r="M4451" s="292" t="s">
        <v>7116</v>
      </c>
      <c r="N4451" t="s">
        <v>7117</v>
      </c>
    </row>
    <row r="4452" spans="1:14" x14ac:dyDescent="0.2">
      <c r="A4452" s="344">
        <v>45030</v>
      </c>
      <c r="B4452" s="296" t="s">
        <v>541</v>
      </c>
      <c r="C4452" s="357">
        <v>6497.1</v>
      </c>
      <c r="D4452" s="292" t="s">
        <v>452</v>
      </c>
      <c r="E4452" s="292" t="s">
        <v>7175</v>
      </c>
      <c r="F4452" s="292" t="s">
        <v>7176</v>
      </c>
      <c r="G4452" s="294"/>
      <c r="H4452" s="294">
        <v>8</v>
      </c>
      <c r="I4452" s="292">
        <v>133250</v>
      </c>
      <c r="J4452" s="294" t="s">
        <v>455</v>
      </c>
      <c r="K4452" s="292">
        <v>159900</v>
      </c>
      <c r="L4452" s="292" t="s">
        <v>459</v>
      </c>
      <c r="M4452" s="292" t="s">
        <v>7116</v>
      </c>
      <c r="N4452" t="s">
        <v>7117</v>
      </c>
    </row>
    <row r="4453" spans="1:14" x14ac:dyDescent="0.2">
      <c r="A4453" s="344">
        <v>45021</v>
      </c>
      <c r="B4453" s="296" t="s">
        <v>541</v>
      </c>
      <c r="C4453" s="357">
        <v>6412.12</v>
      </c>
      <c r="D4453" s="292" t="s">
        <v>452</v>
      </c>
      <c r="E4453" s="292" t="s">
        <v>7175</v>
      </c>
      <c r="F4453" s="292" t="s">
        <v>7176</v>
      </c>
      <c r="G4453" s="294"/>
      <c r="H4453" s="294">
        <v>8</v>
      </c>
      <c r="I4453" s="292">
        <v>133250</v>
      </c>
      <c r="J4453" s="294" t="s">
        <v>455</v>
      </c>
      <c r="K4453" s="292">
        <v>159900</v>
      </c>
      <c r="L4453" s="292" t="s">
        <v>459</v>
      </c>
      <c r="M4453" s="292" t="s">
        <v>7116</v>
      </c>
      <c r="N4453" t="s">
        <v>7117</v>
      </c>
    </row>
    <row r="4454" spans="1:14" x14ac:dyDescent="0.2">
      <c r="A4454" s="344">
        <v>45027</v>
      </c>
      <c r="B4454" s="296" t="s">
        <v>541</v>
      </c>
      <c r="C4454" s="357">
        <v>6563.1</v>
      </c>
      <c r="D4454" s="292" t="s">
        <v>452</v>
      </c>
      <c r="E4454" s="292" t="s">
        <v>7170</v>
      </c>
      <c r="F4454" s="292" t="s">
        <v>453</v>
      </c>
      <c r="G4454" s="294"/>
      <c r="H4454" s="294">
        <v>4</v>
      </c>
      <c r="I4454" s="292">
        <v>165186</v>
      </c>
      <c r="J4454" s="294" t="s">
        <v>455</v>
      </c>
      <c r="K4454" s="292">
        <v>198223.2</v>
      </c>
      <c r="L4454" s="292" t="s">
        <v>459</v>
      </c>
      <c r="M4454" s="292" t="s">
        <v>7116</v>
      </c>
      <c r="N4454" t="s">
        <v>7117</v>
      </c>
    </row>
    <row r="4455" spans="1:14" x14ac:dyDescent="0.2">
      <c r="A4455" s="344">
        <v>45028</v>
      </c>
      <c r="B4455" s="296" t="s">
        <v>541</v>
      </c>
      <c r="C4455" s="357">
        <v>6563.1</v>
      </c>
      <c r="D4455" s="292" t="s">
        <v>452</v>
      </c>
      <c r="E4455" s="292" t="s">
        <v>7170</v>
      </c>
      <c r="F4455" s="292" t="s">
        <v>453</v>
      </c>
      <c r="G4455" s="294"/>
      <c r="H4455" s="294">
        <v>8</v>
      </c>
      <c r="I4455" s="292">
        <v>165186</v>
      </c>
      <c r="J4455" s="294" t="s">
        <v>455</v>
      </c>
      <c r="K4455" s="292">
        <v>198223.2</v>
      </c>
      <c r="L4455" s="292" t="s">
        <v>459</v>
      </c>
      <c r="M4455" s="292" t="s">
        <v>7116</v>
      </c>
      <c r="N4455" t="s">
        <v>7117</v>
      </c>
    </row>
    <row r="4456" spans="1:14" x14ac:dyDescent="0.2">
      <c r="A4456" s="344">
        <v>45029</v>
      </c>
      <c r="B4456" s="296" t="s">
        <v>541</v>
      </c>
      <c r="C4456" s="357">
        <v>6563.1</v>
      </c>
      <c r="D4456" s="292" t="s">
        <v>452</v>
      </c>
      <c r="E4456" s="292" t="s">
        <v>7170</v>
      </c>
      <c r="F4456" s="292" t="s">
        <v>453</v>
      </c>
      <c r="G4456" s="294"/>
      <c r="H4456" s="294">
        <v>8</v>
      </c>
      <c r="I4456" s="292">
        <v>165186</v>
      </c>
      <c r="J4456" s="294" t="s">
        <v>455</v>
      </c>
      <c r="K4456" s="292">
        <v>198223.2</v>
      </c>
      <c r="L4456" s="292" t="s">
        <v>459</v>
      </c>
      <c r="M4456" s="292" t="s">
        <v>7116</v>
      </c>
      <c r="N4456" t="s">
        <v>7117</v>
      </c>
    </row>
    <row r="4457" spans="1:14" x14ac:dyDescent="0.2">
      <c r="A4457" s="344">
        <v>45019</v>
      </c>
      <c r="B4457" s="296" t="s">
        <v>541</v>
      </c>
      <c r="C4457" s="357">
        <v>6022.11</v>
      </c>
      <c r="D4457" s="292" t="s">
        <v>452</v>
      </c>
      <c r="E4457" s="292" t="s">
        <v>7170</v>
      </c>
      <c r="F4457" s="292" t="s">
        <v>453</v>
      </c>
      <c r="G4457" s="294"/>
      <c r="H4457" s="294">
        <v>8</v>
      </c>
      <c r="I4457" s="292">
        <v>165186</v>
      </c>
      <c r="J4457" s="294" t="s">
        <v>455</v>
      </c>
      <c r="K4457" s="292">
        <v>198223.2</v>
      </c>
      <c r="L4457" s="292" t="s">
        <v>459</v>
      </c>
      <c r="M4457" s="292" t="s">
        <v>7116</v>
      </c>
      <c r="N4457" t="s">
        <v>7117</v>
      </c>
    </row>
    <row r="4458" spans="1:14" x14ac:dyDescent="0.2">
      <c r="A4458" s="344">
        <v>45020</v>
      </c>
      <c r="B4458" s="296" t="s">
        <v>541</v>
      </c>
      <c r="C4458" s="357">
        <v>6022.11</v>
      </c>
      <c r="D4458" s="292" t="s">
        <v>452</v>
      </c>
      <c r="E4458" s="292" t="s">
        <v>7170</v>
      </c>
      <c r="F4458" s="292" t="s">
        <v>453</v>
      </c>
      <c r="G4458" s="294"/>
      <c r="H4458" s="294">
        <v>8</v>
      </c>
      <c r="I4458" s="292">
        <v>165186</v>
      </c>
      <c r="J4458" s="294" t="s">
        <v>455</v>
      </c>
      <c r="K4458" s="292">
        <v>198223.2</v>
      </c>
      <c r="L4458" s="292" t="s">
        <v>459</v>
      </c>
      <c r="M4458" s="292" t="s">
        <v>7116</v>
      </c>
      <c r="N4458" t="s">
        <v>7117</v>
      </c>
    </row>
    <row r="4459" spans="1:14" x14ac:dyDescent="0.2">
      <c r="A4459" s="344">
        <v>45021</v>
      </c>
      <c r="B4459" s="296" t="s">
        <v>541</v>
      </c>
      <c r="C4459" s="357">
        <v>6022.11</v>
      </c>
      <c r="D4459" s="292" t="s">
        <v>452</v>
      </c>
      <c r="E4459" s="292" t="s">
        <v>7170</v>
      </c>
      <c r="F4459" s="292" t="s">
        <v>453</v>
      </c>
      <c r="G4459" s="294"/>
      <c r="H4459" s="294">
        <v>4</v>
      </c>
      <c r="I4459" s="292">
        <v>165186</v>
      </c>
      <c r="J4459" s="294" t="s">
        <v>455</v>
      </c>
      <c r="K4459" s="292">
        <v>198223.2</v>
      </c>
      <c r="L4459" s="292" t="s">
        <v>459</v>
      </c>
      <c r="M4459" s="292" t="s">
        <v>7116</v>
      </c>
      <c r="N4459" t="s">
        <v>7117</v>
      </c>
    </row>
    <row r="4460" spans="1:14" x14ac:dyDescent="0.2">
      <c r="A4460" s="344">
        <v>45022</v>
      </c>
      <c r="B4460" s="296" t="s">
        <v>541</v>
      </c>
      <c r="C4460" s="357">
        <v>6022.11</v>
      </c>
      <c r="D4460" s="292" t="s">
        <v>452</v>
      </c>
      <c r="E4460" s="292" t="s">
        <v>7170</v>
      </c>
      <c r="F4460" s="292" t="s">
        <v>453</v>
      </c>
      <c r="G4460" s="294"/>
      <c r="H4460" s="294">
        <v>8</v>
      </c>
      <c r="I4460" s="292">
        <v>165186</v>
      </c>
      <c r="J4460" s="294" t="s">
        <v>455</v>
      </c>
      <c r="K4460" s="292">
        <v>198223.2</v>
      </c>
      <c r="L4460" s="292" t="s">
        <v>459</v>
      </c>
      <c r="M4460" s="292" t="s">
        <v>7116</v>
      </c>
      <c r="N4460" t="s">
        <v>7117</v>
      </c>
    </row>
    <row r="4461" spans="1:14" x14ac:dyDescent="0.2">
      <c r="A4461" s="344">
        <v>45021</v>
      </c>
      <c r="B4461" s="296" t="s">
        <v>541</v>
      </c>
      <c r="C4461" s="357">
        <v>6563.1</v>
      </c>
      <c r="D4461" s="292" t="s">
        <v>452</v>
      </c>
      <c r="E4461" s="292" t="s">
        <v>7170</v>
      </c>
      <c r="F4461" s="292" t="s">
        <v>453</v>
      </c>
      <c r="G4461" s="294"/>
      <c r="H4461" s="294">
        <v>4</v>
      </c>
      <c r="I4461" s="292">
        <v>165186</v>
      </c>
      <c r="J4461" s="294" t="s">
        <v>455</v>
      </c>
      <c r="K4461" s="292">
        <v>198223.2</v>
      </c>
      <c r="L4461" s="292" t="s">
        <v>459</v>
      </c>
      <c r="M4461" s="292" t="s">
        <v>7116</v>
      </c>
      <c r="N4461" t="s">
        <v>7117</v>
      </c>
    </row>
    <row r="4462" spans="1:14" x14ac:dyDescent="0.2">
      <c r="A4462" s="344">
        <v>45026</v>
      </c>
      <c r="B4462" s="296" t="s">
        <v>541</v>
      </c>
      <c r="C4462" s="357">
        <v>6022.11</v>
      </c>
      <c r="D4462" s="292" t="s">
        <v>452</v>
      </c>
      <c r="E4462" s="292" t="s">
        <v>7170</v>
      </c>
      <c r="F4462" s="292" t="s">
        <v>453</v>
      </c>
      <c r="G4462" s="294"/>
      <c r="H4462" s="294">
        <v>8</v>
      </c>
      <c r="I4462" s="292">
        <v>165186</v>
      </c>
      <c r="J4462" s="294" t="s">
        <v>455</v>
      </c>
      <c r="K4462" s="292">
        <v>198223.2</v>
      </c>
      <c r="L4462" s="292" t="s">
        <v>459</v>
      </c>
      <c r="M4462" s="292" t="s">
        <v>7116</v>
      </c>
      <c r="N4462" t="s">
        <v>7117</v>
      </c>
    </row>
    <row r="4463" spans="1:14" x14ac:dyDescent="0.2">
      <c r="A4463" s="344">
        <v>45027</v>
      </c>
      <c r="B4463" s="296" t="s">
        <v>541</v>
      </c>
      <c r="C4463" s="357">
        <v>6022.11</v>
      </c>
      <c r="D4463" s="292" t="s">
        <v>452</v>
      </c>
      <c r="E4463" s="292" t="s">
        <v>7170</v>
      </c>
      <c r="F4463" s="292" t="s">
        <v>453</v>
      </c>
      <c r="G4463" s="294"/>
      <c r="H4463" s="294">
        <v>4</v>
      </c>
      <c r="I4463" s="292">
        <v>165186</v>
      </c>
      <c r="J4463" s="294" t="s">
        <v>455</v>
      </c>
      <c r="K4463" s="292">
        <v>198223.2</v>
      </c>
      <c r="L4463" s="292" t="s">
        <v>459</v>
      </c>
      <c r="M4463" s="292" t="s">
        <v>7116</v>
      </c>
      <c r="N4463" t="s">
        <v>7117</v>
      </c>
    </row>
    <row r="4464" spans="1:14" x14ac:dyDescent="0.2">
      <c r="A4464" s="344">
        <v>45030</v>
      </c>
      <c r="B4464" s="296" t="s">
        <v>541</v>
      </c>
      <c r="C4464" s="357">
        <v>6006.1</v>
      </c>
      <c r="D4464" s="292" t="s">
        <v>452</v>
      </c>
      <c r="E4464" s="292" t="s">
        <v>7170</v>
      </c>
      <c r="F4464" s="292" t="s">
        <v>453</v>
      </c>
      <c r="G4464" s="294"/>
      <c r="H4464" s="294">
        <v>8</v>
      </c>
      <c r="I4464" s="292">
        <v>165186</v>
      </c>
      <c r="J4464" s="294" t="s">
        <v>455</v>
      </c>
      <c r="K4464" s="292">
        <v>198223.2</v>
      </c>
      <c r="L4464" s="292" t="s">
        <v>459</v>
      </c>
      <c r="M4464" s="292" t="s">
        <v>7116</v>
      </c>
      <c r="N4464" t="s">
        <v>7117</v>
      </c>
    </row>
    <row r="4465" spans="1:14" x14ac:dyDescent="0.2">
      <c r="A4465" s="344">
        <v>45041</v>
      </c>
      <c r="B4465" s="296" t="s">
        <v>541</v>
      </c>
      <c r="C4465" s="357">
        <v>6497.11</v>
      </c>
      <c r="D4465" s="292" t="s">
        <v>452</v>
      </c>
      <c r="E4465" s="292" t="s">
        <v>7164</v>
      </c>
      <c r="F4465" s="292" t="s">
        <v>7165</v>
      </c>
      <c r="G4465" s="294"/>
      <c r="H4465" s="294">
        <v>4</v>
      </c>
      <c r="I4465" s="292">
        <v>231936</v>
      </c>
      <c r="J4465" s="294" t="s">
        <v>455</v>
      </c>
      <c r="K4465" s="292">
        <v>278323.20000000001</v>
      </c>
      <c r="L4465" s="292" t="s">
        <v>459</v>
      </c>
      <c r="M4465" s="292" t="s">
        <v>7116</v>
      </c>
      <c r="N4465" t="s">
        <v>7117</v>
      </c>
    </row>
    <row r="4466" spans="1:14" x14ac:dyDescent="0.2">
      <c r="A4466" s="344">
        <v>45043</v>
      </c>
      <c r="B4466" s="296" t="s">
        <v>541</v>
      </c>
      <c r="C4466" s="357">
        <v>6542.1</v>
      </c>
      <c r="D4466" s="292" t="s">
        <v>452</v>
      </c>
      <c r="E4466" s="292" t="s">
        <v>7159</v>
      </c>
      <c r="F4466" s="292" t="s">
        <v>487</v>
      </c>
      <c r="G4466" s="294"/>
      <c r="H4466" s="294">
        <v>4</v>
      </c>
      <c r="I4466" s="292">
        <v>157800</v>
      </c>
      <c r="J4466" s="294" t="s">
        <v>455</v>
      </c>
      <c r="K4466" s="292">
        <v>189360</v>
      </c>
      <c r="L4466" s="292" t="s">
        <v>459</v>
      </c>
      <c r="M4466" s="292" t="s">
        <v>7116</v>
      </c>
      <c r="N4466" t="s">
        <v>7117</v>
      </c>
    </row>
    <row r="4467" spans="1:14" x14ac:dyDescent="0.2">
      <c r="A4467" s="344">
        <v>45034</v>
      </c>
      <c r="B4467" s="296" t="s">
        <v>541</v>
      </c>
      <c r="C4467" s="357">
        <v>6646.1</v>
      </c>
      <c r="D4467" s="292" t="s">
        <v>452</v>
      </c>
      <c r="E4467" s="292" t="s">
        <v>7160</v>
      </c>
      <c r="F4467" s="292" t="s">
        <v>7161</v>
      </c>
      <c r="G4467" s="294"/>
      <c r="H4467" s="294">
        <v>8</v>
      </c>
      <c r="I4467" s="292">
        <v>177941</v>
      </c>
      <c r="J4467" s="294" t="s">
        <v>455</v>
      </c>
      <c r="K4467" s="292">
        <v>213529.2</v>
      </c>
      <c r="L4467" s="292" t="s">
        <v>459</v>
      </c>
      <c r="M4467" s="292" t="s">
        <v>7116</v>
      </c>
      <c r="N4467" t="s">
        <v>7117</v>
      </c>
    </row>
    <row r="4468" spans="1:14" x14ac:dyDescent="0.2">
      <c r="A4468" s="344">
        <v>45042</v>
      </c>
      <c r="B4468" s="296" t="s">
        <v>541</v>
      </c>
      <c r="C4468" s="357">
        <v>6497.11</v>
      </c>
      <c r="D4468" s="292" t="s">
        <v>452</v>
      </c>
      <c r="E4468" s="292" t="s">
        <v>7164</v>
      </c>
      <c r="F4468" s="292" t="s">
        <v>7165</v>
      </c>
      <c r="G4468" s="294"/>
      <c r="H4468" s="294">
        <v>4</v>
      </c>
      <c r="I4468" s="292">
        <v>231936</v>
      </c>
      <c r="J4468" s="294" t="s">
        <v>455</v>
      </c>
      <c r="K4468" s="292">
        <v>278323.20000000001</v>
      </c>
      <c r="L4468" s="292" t="s">
        <v>459</v>
      </c>
      <c r="M4468" s="292" t="s">
        <v>7116</v>
      </c>
      <c r="N4468" t="s">
        <v>7117</v>
      </c>
    </row>
    <row r="4469" spans="1:14" x14ac:dyDescent="0.2">
      <c r="A4469" s="344">
        <v>45044</v>
      </c>
      <c r="B4469" s="296" t="s">
        <v>541</v>
      </c>
      <c r="C4469" s="357">
        <v>6542.1</v>
      </c>
      <c r="D4469" s="292" t="s">
        <v>452</v>
      </c>
      <c r="E4469" s="292" t="s">
        <v>7159</v>
      </c>
      <c r="F4469" s="292" t="s">
        <v>487</v>
      </c>
      <c r="G4469" s="294"/>
      <c r="H4469" s="294">
        <v>8</v>
      </c>
      <c r="I4469" s="292">
        <v>157800</v>
      </c>
      <c r="J4469" s="294" t="s">
        <v>455</v>
      </c>
      <c r="K4469" s="292">
        <v>189360</v>
      </c>
      <c r="L4469" s="292" t="s">
        <v>459</v>
      </c>
      <c r="M4469" s="292" t="s">
        <v>7116</v>
      </c>
      <c r="N4469" t="s">
        <v>7117</v>
      </c>
    </row>
    <row r="4470" spans="1:14" x14ac:dyDescent="0.2">
      <c r="A4470" s="344">
        <v>45035</v>
      </c>
      <c r="B4470" s="296" t="s">
        <v>541</v>
      </c>
      <c r="C4470" s="357">
        <v>6646.1</v>
      </c>
      <c r="D4470" s="292" t="s">
        <v>452</v>
      </c>
      <c r="E4470" s="292" t="s">
        <v>7160</v>
      </c>
      <c r="F4470" s="292" t="s">
        <v>7161</v>
      </c>
      <c r="G4470" s="294"/>
      <c r="H4470" s="294">
        <v>8</v>
      </c>
      <c r="I4470" s="292">
        <v>177941</v>
      </c>
      <c r="J4470" s="294" t="s">
        <v>455</v>
      </c>
      <c r="K4470" s="292">
        <v>213529.2</v>
      </c>
      <c r="L4470" s="292" t="s">
        <v>459</v>
      </c>
      <c r="M4470" s="292" t="s">
        <v>7116</v>
      </c>
      <c r="N4470" t="s">
        <v>7117</v>
      </c>
    </row>
    <row r="4471" spans="1:14" x14ac:dyDescent="0.2">
      <c r="A4471" s="344">
        <v>45043</v>
      </c>
      <c r="B4471" s="296" t="s">
        <v>541</v>
      </c>
      <c r="C4471" s="357">
        <v>6497.11</v>
      </c>
      <c r="D4471" s="292" t="s">
        <v>452</v>
      </c>
      <c r="E4471" s="292" t="s">
        <v>7164</v>
      </c>
      <c r="F4471" s="292" t="s">
        <v>7165</v>
      </c>
      <c r="G4471" s="294"/>
      <c r="H4471" s="294">
        <v>4</v>
      </c>
      <c r="I4471" s="292">
        <v>231936</v>
      </c>
      <c r="J4471" s="294" t="s">
        <v>455</v>
      </c>
      <c r="K4471" s="292">
        <v>278323.20000000001</v>
      </c>
      <c r="L4471" s="292" t="s">
        <v>459</v>
      </c>
      <c r="M4471" s="292" t="s">
        <v>7116</v>
      </c>
      <c r="N4471" t="s">
        <v>7117</v>
      </c>
    </row>
    <row r="4472" spans="1:14" x14ac:dyDescent="0.2">
      <c r="A4472" s="344">
        <v>45044</v>
      </c>
      <c r="B4472" s="296" t="s">
        <v>541</v>
      </c>
      <c r="C4472" s="357">
        <v>6497.11</v>
      </c>
      <c r="D4472" s="292" t="s">
        <v>452</v>
      </c>
      <c r="E4472" s="292" t="s">
        <v>7164</v>
      </c>
      <c r="F4472" s="292" t="s">
        <v>7165</v>
      </c>
      <c r="G4472" s="294"/>
      <c r="H4472" s="294">
        <v>2.5</v>
      </c>
      <c r="I4472" s="292">
        <v>231936</v>
      </c>
      <c r="J4472" s="294" t="s">
        <v>455</v>
      </c>
      <c r="K4472" s="292">
        <v>278323.20000000001</v>
      </c>
      <c r="L4472" s="292" t="s">
        <v>459</v>
      </c>
      <c r="M4472" s="292" t="s">
        <v>7116</v>
      </c>
      <c r="N4472" t="s">
        <v>7117</v>
      </c>
    </row>
    <row r="4473" spans="1:14" x14ac:dyDescent="0.2">
      <c r="A4473" s="344">
        <v>45036</v>
      </c>
      <c r="B4473" s="296" t="s">
        <v>541</v>
      </c>
      <c r="C4473" s="357">
        <v>6646.1</v>
      </c>
      <c r="D4473" s="292" t="s">
        <v>452</v>
      </c>
      <c r="E4473" s="292" t="s">
        <v>7160</v>
      </c>
      <c r="F4473" s="292" t="s">
        <v>7161</v>
      </c>
      <c r="G4473" s="294"/>
      <c r="H4473" s="294">
        <v>8</v>
      </c>
      <c r="I4473" s="292">
        <v>177941</v>
      </c>
      <c r="J4473" s="294" t="s">
        <v>455</v>
      </c>
      <c r="K4473" s="292">
        <v>213529.2</v>
      </c>
      <c r="L4473" s="292" t="s">
        <v>459</v>
      </c>
      <c r="M4473" s="292" t="s">
        <v>7116</v>
      </c>
      <c r="N4473" t="s">
        <v>7117</v>
      </c>
    </row>
    <row r="4474" spans="1:14" x14ac:dyDescent="0.2">
      <c r="A4474" s="344">
        <v>45041</v>
      </c>
      <c r="B4474" s="296" t="s">
        <v>541</v>
      </c>
      <c r="C4474" s="357">
        <v>18112.12</v>
      </c>
      <c r="D4474" s="292" t="s">
        <v>452</v>
      </c>
      <c r="E4474" s="292" t="s">
        <v>7159</v>
      </c>
      <c r="F4474" s="292" t="s">
        <v>487</v>
      </c>
      <c r="G4474" s="294"/>
      <c r="H4474" s="294">
        <v>8</v>
      </c>
      <c r="I4474" s="292">
        <v>157800</v>
      </c>
      <c r="J4474" s="294" t="s">
        <v>455</v>
      </c>
      <c r="K4474" s="292">
        <v>189360</v>
      </c>
      <c r="L4474" s="292" t="s">
        <v>459</v>
      </c>
      <c r="M4474" s="292" t="s">
        <v>7116</v>
      </c>
      <c r="N4474" t="s">
        <v>7117</v>
      </c>
    </row>
    <row r="4475" spans="1:14" x14ac:dyDescent="0.2">
      <c r="A4475" s="344">
        <v>45042</v>
      </c>
      <c r="B4475" s="296" t="s">
        <v>541</v>
      </c>
      <c r="C4475" s="357">
        <v>18112.12</v>
      </c>
      <c r="D4475" s="292" t="s">
        <v>452</v>
      </c>
      <c r="E4475" s="292" t="s">
        <v>7159</v>
      </c>
      <c r="F4475" s="292" t="s">
        <v>487</v>
      </c>
      <c r="G4475" s="294"/>
      <c r="H4475" s="294">
        <v>8</v>
      </c>
      <c r="I4475" s="292">
        <v>157800</v>
      </c>
      <c r="J4475" s="294" t="s">
        <v>455</v>
      </c>
      <c r="K4475" s="292">
        <v>189360</v>
      </c>
      <c r="L4475" s="292" t="s">
        <v>459</v>
      </c>
      <c r="M4475" s="292" t="s">
        <v>7116</v>
      </c>
      <c r="N4475" t="s">
        <v>7117</v>
      </c>
    </row>
    <row r="4476" spans="1:14" x14ac:dyDescent="0.2">
      <c r="A4476" s="344">
        <v>45037</v>
      </c>
      <c r="B4476" s="296" t="s">
        <v>541</v>
      </c>
      <c r="C4476" s="357">
        <v>6646.1</v>
      </c>
      <c r="D4476" s="292" t="s">
        <v>452</v>
      </c>
      <c r="E4476" s="292" t="s">
        <v>7160</v>
      </c>
      <c r="F4476" s="292" t="s">
        <v>7161</v>
      </c>
      <c r="G4476" s="294"/>
      <c r="H4476" s="294">
        <v>4</v>
      </c>
      <c r="I4476" s="292">
        <v>177941</v>
      </c>
      <c r="J4476" s="294" t="s">
        <v>455</v>
      </c>
      <c r="K4476" s="292">
        <v>213529.2</v>
      </c>
      <c r="L4476" s="292" t="s">
        <v>459</v>
      </c>
      <c r="M4476" s="292" t="s">
        <v>7116</v>
      </c>
      <c r="N4476" t="s">
        <v>7117</v>
      </c>
    </row>
    <row r="4477" spans="1:14" x14ac:dyDescent="0.2">
      <c r="A4477" s="344">
        <v>45041</v>
      </c>
      <c r="B4477" s="296" t="s">
        <v>541</v>
      </c>
      <c r="C4477" s="357">
        <v>6702.1</v>
      </c>
      <c r="D4477" s="292" t="s">
        <v>452</v>
      </c>
      <c r="E4477" s="292" t="s">
        <v>7164</v>
      </c>
      <c r="F4477" s="292" t="s">
        <v>7165</v>
      </c>
      <c r="G4477" s="294"/>
      <c r="H4477" s="294">
        <v>4</v>
      </c>
      <c r="I4477" s="292">
        <v>231936</v>
      </c>
      <c r="J4477" s="294" t="s">
        <v>455</v>
      </c>
      <c r="K4477" s="292">
        <v>278323.20000000001</v>
      </c>
      <c r="L4477" s="292" t="s">
        <v>459</v>
      </c>
      <c r="M4477" s="292" t="s">
        <v>7116</v>
      </c>
      <c r="N4477" t="s">
        <v>7117</v>
      </c>
    </row>
    <row r="4478" spans="1:14" x14ac:dyDescent="0.2">
      <c r="A4478" s="344">
        <v>45041</v>
      </c>
      <c r="B4478" s="296" t="s">
        <v>541</v>
      </c>
      <c r="C4478" s="357">
        <v>6646.1</v>
      </c>
      <c r="D4478" s="292" t="s">
        <v>452</v>
      </c>
      <c r="E4478" s="292" t="s">
        <v>7160</v>
      </c>
      <c r="F4478" s="292" t="s">
        <v>7161</v>
      </c>
      <c r="G4478" s="294"/>
      <c r="H4478" s="294">
        <v>8</v>
      </c>
      <c r="I4478" s="292">
        <v>177941</v>
      </c>
      <c r="J4478" s="294" t="s">
        <v>455</v>
      </c>
      <c r="K4478" s="292">
        <v>213529.2</v>
      </c>
      <c r="L4478" s="292" t="s">
        <v>459</v>
      </c>
      <c r="M4478" s="292" t="s">
        <v>7116</v>
      </c>
      <c r="N4478" t="s">
        <v>7117</v>
      </c>
    </row>
    <row r="4479" spans="1:14" x14ac:dyDescent="0.2">
      <c r="A4479" s="344">
        <v>45042</v>
      </c>
      <c r="B4479" s="296" t="s">
        <v>541</v>
      </c>
      <c r="C4479" s="357">
        <v>6702.1</v>
      </c>
      <c r="D4479" s="292" t="s">
        <v>452</v>
      </c>
      <c r="E4479" s="292" t="s">
        <v>7164</v>
      </c>
      <c r="F4479" s="292" t="s">
        <v>7165</v>
      </c>
      <c r="G4479" s="294"/>
      <c r="H4479" s="294">
        <v>4</v>
      </c>
      <c r="I4479" s="292">
        <v>231936</v>
      </c>
      <c r="J4479" s="294" t="s">
        <v>455</v>
      </c>
      <c r="K4479" s="292">
        <v>278323.20000000001</v>
      </c>
      <c r="L4479" s="292" t="s">
        <v>459</v>
      </c>
      <c r="M4479" s="292" t="s">
        <v>7116</v>
      </c>
      <c r="N4479" t="s">
        <v>7117</v>
      </c>
    </row>
    <row r="4480" spans="1:14" x14ac:dyDescent="0.2">
      <c r="A4480" s="344">
        <v>45043</v>
      </c>
      <c r="B4480" s="296" t="s">
        <v>541</v>
      </c>
      <c r="C4480" s="357">
        <v>6349.1</v>
      </c>
      <c r="D4480" s="292" t="s">
        <v>452</v>
      </c>
      <c r="E4480" s="292" t="s">
        <v>7159</v>
      </c>
      <c r="F4480" s="292" t="s">
        <v>487</v>
      </c>
      <c r="G4480" s="294"/>
      <c r="H4480" s="294">
        <v>4</v>
      </c>
      <c r="I4480" s="292">
        <v>157800</v>
      </c>
      <c r="J4480" s="294" t="s">
        <v>455</v>
      </c>
      <c r="K4480" s="292">
        <v>189360</v>
      </c>
      <c r="L4480" s="292" t="s">
        <v>459</v>
      </c>
      <c r="M4480" s="292" t="s">
        <v>7116</v>
      </c>
      <c r="N4480" t="s">
        <v>7117</v>
      </c>
    </row>
    <row r="4481" spans="1:14" x14ac:dyDescent="0.2">
      <c r="A4481" s="344">
        <v>45043</v>
      </c>
      <c r="B4481" s="296" t="s">
        <v>541</v>
      </c>
      <c r="C4481" s="357">
        <v>6702.1</v>
      </c>
      <c r="D4481" s="292" t="s">
        <v>452</v>
      </c>
      <c r="E4481" s="292" t="s">
        <v>7164</v>
      </c>
      <c r="F4481" s="292" t="s">
        <v>7165</v>
      </c>
      <c r="G4481" s="294"/>
      <c r="H4481" s="294">
        <v>4</v>
      </c>
      <c r="I4481" s="292">
        <v>231936</v>
      </c>
      <c r="J4481" s="294" t="s">
        <v>455</v>
      </c>
      <c r="K4481" s="292">
        <v>278323.20000000001</v>
      </c>
      <c r="L4481" s="292" t="s">
        <v>459</v>
      </c>
      <c r="M4481" s="292" t="s">
        <v>7116</v>
      </c>
      <c r="N4481" t="s">
        <v>7117</v>
      </c>
    </row>
    <row r="4482" spans="1:14" x14ac:dyDescent="0.2">
      <c r="A4482" s="344">
        <v>45034</v>
      </c>
      <c r="B4482" s="296" t="s">
        <v>541</v>
      </c>
      <c r="C4482" s="357">
        <v>6542.1</v>
      </c>
      <c r="D4482" s="292" t="s">
        <v>452</v>
      </c>
      <c r="E4482" s="292" t="s">
        <v>7159</v>
      </c>
      <c r="F4482" s="292" t="s">
        <v>487</v>
      </c>
      <c r="G4482" s="294"/>
      <c r="H4482" s="294">
        <v>8</v>
      </c>
      <c r="I4482" s="292">
        <v>157800</v>
      </c>
      <c r="J4482" s="294" t="s">
        <v>455</v>
      </c>
      <c r="K4482" s="292">
        <v>189360</v>
      </c>
      <c r="L4482" s="292" t="s">
        <v>459</v>
      </c>
      <c r="M4482" s="292" t="s">
        <v>7116</v>
      </c>
      <c r="N4482" t="s">
        <v>7117</v>
      </c>
    </row>
    <row r="4483" spans="1:14" x14ac:dyDescent="0.2">
      <c r="A4483" s="344">
        <v>45044</v>
      </c>
      <c r="B4483" s="296" t="s">
        <v>541</v>
      </c>
      <c r="C4483" s="357">
        <v>6702.1</v>
      </c>
      <c r="D4483" s="292" t="s">
        <v>452</v>
      </c>
      <c r="E4483" s="292" t="s">
        <v>7164</v>
      </c>
      <c r="F4483" s="292" t="s">
        <v>7165</v>
      </c>
      <c r="G4483" s="294"/>
      <c r="H4483" s="294">
        <v>4</v>
      </c>
      <c r="I4483" s="292">
        <v>231936</v>
      </c>
      <c r="J4483" s="294" t="s">
        <v>455</v>
      </c>
      <c r="K4483" s="292">
        <v>278323.20000000001</v>
      </c>
      <c r="L4483" s="292" t="s">
        <v>459</v>
      </c>
      <c r="M4483" s="292" t="s">
        <v>7116</v>
      </c>
      <c r="N4483" t="s">
        <v>7117</v>
      </c>
    </row>
    <row r="4484" spans="1:14" x14ac:dyDescent="0.2">
      <c r="A4484" s="344">
        <v>45042</v>
      </c>
      <c r="B4484" s="296" t="s">
        <v>541</v>
      </c>
      <c r="C4484" s="357">
        <v>6646.1</v>
      </c>
      <c r="D4484" s="292" t="s">
        <v>452</v>
      </c>
      <c r="E4484" s="292" t="s">
        <v>7160</v>
      </c>
      <c r="F4484" s="292" t="s">
        <v>7161</v>
      </c>
      <c r="G4484" s="294"/>
      <c r="H4484" s="294">
        <v>8</v>
      </c>
      <c r="I4484" s="292">
        <v>177941</v>
      </c>
      <c r="J4484" s="294" t="s">
        <v>455</v>
      </c>
      <c r="K4484" s="292">
        <v>213529.2</v>
      </c>
      <c r="L4484" s="292" t="s">
        <v>459</v>
      </c>
      <c r="M4484" s="292" t="s">
        <v>7116</v>
      </c>
      <c r="N4484" t="s">
        <v>7117</v>
      </c>
    </row>
    <row r="4485" spans="1:14" x14ac:dyDescent="0.2">
      <c r="A4485" s="344">
        <v>45033</v>
      </c>
      <c r="B4485" s="296" t="s">
        <v>541</v>
      </c>
      <c r="C4485" s="357">
        <v>6702.1</v>
      </c>
      <c r="D4485" s="292" t="s">
        <v>452</v>
      </c>
      <c r="E4485" s="292" t="s">
        <v>7164</v>
      </c>
      <c r="F4485" s="292" t="s">
        <v>7165</v>
      </c>
      <c r="G4485" s="294"/>
      <c r="H4485" s="294">
        <v>4</v>
      </c>
      <c r="I4485" s="292">
        <v>231936</v>
      </c>
      <c r="J4485" s="294" t="s">
        <v>455</v>
      </c>
      <c r="K4485" s="292">
        <v>278323.20000000001</v>
      </c>
      <c r="L4485" s="292" t="s">
        <v>459</v>
      </c>
      <c r="M4485" s="292" t="s">
        <v>7116</v>
      </c>
      <c r="N4485" t="s">
        <v>7117</v>
      </c>
    </row>
    <row r="4486" spans="1:14" x14ac:dyDescent="0.2">
      <c r="A4486" s="344">
        <v>45035</v>
      </c>
      <c r="B4486" s="296" t="s">
        <v>541</v>
      </c>
      <c r="C4486" s="357">
        <v>6542.1</v>
      </c>
      <c r="D4486" s="292" t="s">
        <v>452</v>
      </c>
      <c r="E4486" s="292" t="s">
        <v>7159</v>
      </c>
      <c r="F4486" s="292" t="s">
        <v>487</v>
      </c>
      <c r="G4486" s="294"/>
      <c r="H4486" s="294">
        <v>8</v>
      </c>
      <c r="I4486" s="292">
        <v>157800</v>
      </c>
      <c r="J4486" s="294" t="s">
        <v>455</v>
      </c>
      <c r="K4486" s="292">
        <v>189360</v>
      </c>
      <c r="L4486" s="292" t="s">
        <v>459</v>
      </c>
      <c r="M4486" s="292" t="s">
        <v>7116</v>
      </c>
      <c r="N4486" t="s">
        <v>7117</v>
      </c>
    </row>
    <row r="4487" spans="1:14" x14ac:dyDescent="0.2">
      <c r="A4487" s="344">
        <v>45034</v>
      </c>
      <c r="B4487" s="296" t="s">
        <v>541</v>
      </c>
      <c r="C4487" s="357">
        <v>6702.1</v>
      </c>
      <c r="D4487" s="292" t="s">
        <v>452</v>
      </c>
      <c r="E4487" s="292" t="s">
        <v>7164</v>
      </c>
      <c r="F4487" s="292" t="s">
        <v>7165</v>
      </c>
      <c r="G4487" s="294"/>
      <c r="H4487" s="294">
        <v>4</v>
      </c>
      <c r="I4487" s="292">
        <v>231936</v>
      </c>
      <c r="J4487" s="294" t="s">
        <v>455</v>
      </c>
      <c r="K4487" s="292">
        <v>278323.20000000001</v>
      </c>
      <c r="L4487" s="292" t="s">
        <v>459</v>
      </c>
      <c r="M4487" s="292" t="s">
        <v>7116</v>
      </c>
      <c r="N4487" t="s">
        <v>7117</v>
      </c>
    </row>
    <row r="4488" spans="1:14" x14ac:dyDescent="0.2">
      <c r="A4488" s="344">
        <v>45036</v>
      </c>
      <c r="B4488" s="296" t="s">
        <v>541</v>
      </c>
      <c r="C4488" s="357">
        <v>6542.1</v>
      </c>
      <c r="D4488" s="292" t="s">
        <v>452</v>
      </c>
      <c r="E4488" s="292" t="s">
        <v>7159</v>
      </c>
      <c r="F4488" s="292" t="s">
        <v>487</v>
      </c>
      <c r="G4488" s="294"/>
      <c r="H4488" s="294">
        <v>8</v>
      </c>
      <c r="I4488" s="292">
        <v>157800</v>
      </c>
      <c r="J4488" s="294" t="s">
        <v>455</v>
      </c>
      <c r="K4488" s="292">
        <v>189360</v>
      </c>
      <c r="L4488" s="292" t="s">
        <v>459</v>
      </c>
      <c r="M4488" s="292" t="s">
        <v>7116</v>
      </c>
      <c r="N4488" t="s">
        <v>7117</v>
      </c>
    </row>
    <row r="4489" spans="1:14" x14ac:dyDescent="0.2">
      <c r="A4489" s="344">
        <v>45035</v>
      </c>
      <c r="B4489" s="296" t="s">
        <v>541</v>
      </c>
      <c r="C4489" s="357">
        <v>6702.1</v>
      </c>
      <c r="D4489" s="292" t="s">
        <v>452</v>
      </c>
      <c r="E4489" s="292" t="s">
        <v>7164</v>
      </c>
      <c r="F4489" s="292" t="s">
        <v>7165</v>
      </c>
      <c r="G4489" s="294"/>
      <c r="H4489" s="294">
        <v>4</v>
      </c>
      <c r="I4489" s="292">
        <v>231936</v>
      </c>
      <c r="J4489" s="294" t="s">
        <v>455</v>
      </c>
      <c r="K4489" s="292">
        <v>278323.20000000001</v>
      </c>
      <c r="L4489" s="292" t="s">
        <v>459</v>
      </c>
      <c r="M4489" s="292" t="s">
        <v>7116</v>
      </c>
      <c r="N4489" t="s">
        <v>7117</v>
      </c>
    </row>
    <row r="4490" spans="1:14" x14ac:dyDescent="0.2">
      <c r="A4490" s="344">
        <v>45043</v>
      </c>
      <c r="B4490" s="296" t="s">
        <v>541</v>
      </c>
      <c r="C4490" s="357">
        <v>6491.1</v>
      </c>
      <c r="D4490" s="292" t="s">
        <v>452</v>
      </c>
      <c r="E4490" s="292" t="s">
        <v>7160</v>
      </c>
      <c r="F4490" s="292" t="s">
        <v>7161</v>
      </c>
      <c r="G4490" s="294"/>
      <c r="H4490" s="294">
        <v>8</v>
      </c>
      <c r="I4490" s="292">
        <v>177941</v>
      </c>
      <c r="J4490" s="294" t="s">
        <v>455</v>
      </c>
      <c r="K4490" s="292">
        <v>213529.2</v>
      </c>
      <c r="L4490" s="292" t="s">
        <v>459</v>
      </c>
      <c r="M4490" s="292" t="s">
        <v>7116</v>
      </c>
      <c r="N4490" t="s">
        <v>7117</v>
      </c>
    </row>
    <row r="4491" spans="1:14" x14ac:dyDescent="0.2">
      <c r="A4491" s="344">
        <v>45037</v>
      </c>
      <c r="B4491" s="296" t="s">
        <v>541</v>
      </c>
      <c r="C4491" s="357">
        <v>18112.12</v>
      </c>
      <c r="D4491" s="292" t="s">
        <v>452</v>
      </c>
      <c r="E4491" s="292" t="s">
        <v>7159</v>
      </c>
      <c r="F4491" s="292" t="s">
        <v>487</v>
      </c>
      <c r="G4491" s="294"/>
      <c r="H4491" s="294">
        <v>8</v>
      </c>
      <c r="I4491" s="292">
        <v>157800</v>
      </c>
      <c r="J4491" s="294" t="s">
        <v>455</v>
      </c>
      <c r="K4491" s="292">
        <v>189360</v>
      </c>
      <c r="L4491" s="292" t="s">
        <v>459</v>
      </c>
      <c r="M4491" s="292" t="s">
        <v>7116</v>
      </c>
      <c r="N4491" t="s">
        <v>7117</v>
      </c>
    </row>
    <row r="4492" spans="1:14" x14ac:dyDescent="0.2">
      <c r="A4492" s="344">
        <v>45036</v>
      </c>
      <c r="B4492" s="296" t="s">
        <v>541</v>
      </c>
      <c r="C4492" s="357">
        <v>6702.1</v>
      </c>
      <c r="D4492" s="292" t="s">
        <v>452</v>
      </c>
      <c r="E4492" s="292" t="s">
        <v>7164</v>
      </c>
      <c r="F4492" s="292" t="s">
        <v>7165</v>
      </c>
      <c r="G4492" s="294"/>
      <c r="H4492" s="294">
        <v>4</v>
      </c>
      <c r="I4492" s="292">
        <v>231936</v>
      </c>
      <c r="J4492" s="294" t="s">
        <v>455</v>
      </c>
      <c r="K4492" s="292">
        <v>278323.20000000001</v>
      </c>
      <c r="L4492" s="292" t="s">
        <v>459</v>
      </c>
      <c r="M4492" s="292" t="s">
        <v>7116</v>
      </c>
      <c r="N4492" t="s">
        <v>7117</v>
      </c>
    </row>
    <row r="4493" spans="1:14" x14ac:dyDescent="0.2">
      <c r="A4493" s="344">
        <v>45044</v>
      </c>
      <c r="B4493" s="296" t="s">
        <v>541</v>
      </c>
      <c r="C4493" s="357">
        <v>6491.1</v>
      </c>
      <c r="D4493" s="292" t="s">
        <v>452</v>
      </c>
      <c r="E4493" s="292" t="s">
        <v>7160</v>
      </c>
      <c r="F4493" s="292" t="s">
        <v>7161</v>
      </c>
      <c r="G4493" s="294"/>
      <c r="H4493" s="294">
        <v>8</v>
      </c>
      <c r="I4493" s="292">
        <v>177941</v>
      </c>
      <c r="J4493" s="294" t="s">
        <v>455</v>
      </c>
      <c r="K4493" s="292">
        <v>213529.2</v>
      </c>
      <c r="L4493" s="292" t="s">
        <v>459</v>
      </c>
      <c r="M4493" s="292" t="s">
        <v>7116</v>
      </c>
      <c r="N4493" t="s">
        <v>7117</v>
      </c>
    </row>
    <row r="4494" spans="1:14" x14ac:dyDescent="0.2">
      <c r="A4494" s="344">
        <v>45037</v>
      </c>
      <c r="B4494" s="296" t="s">
        <v>541</v>
      </c>
      <c r="C4494" s="357">
        <v>6702.1</v>
      </c>
      <c r="D4494" s="292" t="s">
        <v>452</v>
      </c>
      <c r="E4494" s="292" t="s">
        <v>7164</v>
      </c>
      <c r="F4494" s="292" t="s">
        <v>7165</v>
      </c>
      <c r="G4494" s="294"/>
      <c r="H4494" s="294">
        <v>4</v>
      </c>
      <c r="I4494" s="292">
        <v>231936</v>
      </c>
      <c r="J4494" s="294" t="s">
        <v>455</v>
      </c>
      <c r="K4494" s="292">
        <v>278323.20000000001</v>
      </c>
      <c r="L4494" s="292" t="s">
        <v>459</v>
      </c>
      <c r="M4494" s="292" t="s">
        <v>7116</v>
      </c>
      <c r="N4494" t="s">
        <v>7117</v>
      </c>
    </row>
    <row r="4495" spans="1:14" x14ac:dyDescent="0.2">
      <c r="A4495" s="344">
        <v>45033</v>
      </c>
      <c r="B4495" s="296" t="s">
        <v>541</v>
      </c>
      <c r="C4495" s="357">
        <v>6497.11</v>
      </c>
      <c r="D4495" s="292" t="s">
        <v>452</v>
      </c>
      <c r="E4495" s="292" t="s">
        <v>7164</v>
      </c>
      <c r="F4495" s="292" t="s">
        <v>7165</v>
      </c>
      <c r="G4495" s="294"/>
      <c r="H4495" s="294">
        <v>2.5</v>
      </c>
      <c r="I4495" s="292">
        <v>231936</v>
      </c>
      <c r="J4495" s="294" t="s">
        <v>455</v>
      </c>
      <c r="K4495" s="292">
        <v>278323.20000000001</v>
      </c>
      <c r="L4495" s="292" t="s">
        <v>459</v>
      </c>
      <c r="M4495" s="292" t="s">
        <v>7116</v>
      </c>
      <c r="N4495" t="s">
        <v>7117</v>
      </c>
    </row>
    <row r="4496" spans="1:14" x14ac:dyDescent="0.2">
      <c r="A4496" s="344">
        <v>45034</v>
      </c>
      <c r="B4496" s="296" t="s">
        <v>541</v>
      </c>
      <c r="C4496" s="357">
        <v>6497.11</v>
      </c>
      <c r="D4496" s="292" t="s">
        <v>452</v>
      </c>
      <c r="E4496" s="292" t="s">
        <v>7164</v>
      </c>
      <c r="F4496" s="292" t="s">
        <v>7165</v>
      </c>
      <c r="G4496" s="294"/>
      <c r="H4496" s="294">
        <v>4</v>
      </c>
      <c r="I4496" s="292">
        <v>231936</v>
      </c>
      <c r="J4496" s="294" t="s">
        <v>455</v>
      </c>
      <c r="K4496" s="292">
        <v>278323.20000000001</v>
      </c>
      <c r="L4496" s="292" t="s">
        <v>459</v>
      </c>
      <c r="M4496" s="292" t="s">
        <v>7116</v>
      </c>
      <c r="N4496" t="s">
        <v>7117</v>
      </c>
    </row>
    <row r="4497" spans="1:14" x14ac:dyDescent="0.2">
      <c r="A4497" s="344">
        <v>45035</v>
      </c>
      <c r="B4497" s="296" t="s">
        <v>541</v>
      </c>
      <c r="C4497" s="357">
        <v>6497.11</v>
      </c>
      <c r="D4497" s="292" t="s">
        <v>452</v>
      </c>
      <c r="E4497" s="292" t="s">
        <v>7164</v>
      </c>
      <c r="F4497" s="292" t="s">
        <v>7165</v>
      </c>
      <c r="G4497" s="294"/>
      <c r="H4497" s="294">
        <v>4</v>
      </c>
      <c r="I4497" s="292">
        <v>231936</v>
      </c>
      <c r="J4497" s="294" t="s">
        <v>455</v>
      </c>
      <c r="K4497" s="292">
        <v>278323.20000000001</v>
      </c>
      <c r="L4497" s="292" t="s">
        <v>459</v>
      </c>
      <c r="M4497" s="292" t="s">
        <v>7116</v>
      </c>
      <c r="N4497" t="s">
        <v>7117</v>
      </c>
    </row>
    <row r="4498" spans="1:14" x14ac:dyDescent="0.2">
      <c r="A4498" s="344">
        <v>45036</v>
      </c>
      <c r="B4498" s="296" t="s">
        <v>541</v>
      </c>
      <c r="C4498" s="357">
        <v>6497.11</v>
      </c>
      <c r="D4498" s="292" t="s">
        <v>452</v>
      </c>
      <c r="E4498" s="292" t="s">
        <v>7164</v>
      </c>
      <c r="F4498" s="292" t="s">
        <v>7165</v>
      </c>
      <c r="G4498" s="294"/>
      <c r="H4498" s="294">
        <v>4</v>
      </c>
      <c r="I4498" s="292">
        <v>231936</v>
      </c>
      <c r="J4498" s="294" t="s">
        <v>455</v>
      </c>
      <c r="K4498" s="292">
        <v>278323.20000000001</v>
      </c>
      <c r="L4498" s="292" t="s">
        <v>459</v>
      </c>
      <c r="M4498" s="292" t="s">
        <v>7116</v>
      </c>
      <c r="N4498" t="s">
        <v>7117</v>
      </c>
    </row>
    <row r="4499" spans="1:14" x14ac:dyDescent="0.2">
      <c r="A4499" s="344">
        <v>45037</v>
      </c>
      <c r="B4499" s="296" t="s">
        <v>541</v>
      </c>
      <c r="C4499" s="357">
        <v>6497.11</v>
      </c>
      <c r="D4499" s="292" t="s">
        <v>452</v>
      </c>
      <c r="E4499" s="292" t="s">
        <v>7164</v>
      </c>
      <c r="F4499" s="292" t="s">
        <v>7165</v>
      </c>
      <c r="G4499" s="294"/>
      <c r="H4499" s="294">
        <v>4</v>
      </c>
      <c r="I4499" s="292">
        <v>231936</v>
      </c>
      <c r="J4499" s="294" t="s">
        <v>455</v>
      </c>
      <c r="K4499" s="292">
        <v>278323.20000000001</v>
      </c>
      <c r="L4499" s="292" t="s">
        <v>459</v>
      </c>
      <c r="M4499" s="292" t="s">
        <v>7116</v>
      </c>
      <c r="N4499" t="s">
        <v>7117</v>
      </c>
    </row>
    <row r="4500" spans="1:14" x14ac:dyDescent="0.2">
      <c r="A4500" s="344">
        <v>45033</v>
      </c>
      <c r="B4500" s="296" t="s">
        <v>541</v>
      </c>
      <c r="C4500" s="357">
        <v>6412.12</v>
      </c>
      <c r="D4500" s="292" t="s">
        <v>452</v>
      </c>
      <c r="E4500" s="292" t="s">
        <v>7177</v>
      </c>
      <c r="F4500" s="292" t="s">
        <v>7178</v>
      </c>
      <c r="G4500" s="294"/>
      <c r="H4500" s="294">
        <v>8</v>
      </c>
      <c r="I4500" s="292">
        <v>282497</v>
      </c>
      <c r="J4500" s="294" t="s">
        <v>455</v>
      </c>
      <c r="K4500" s="292">
        <v>338996.4</v>
      </c>
      <c r="L4500" s="292" t="s">
        <v>459</v>
      </c>
      <c r="M4500" s="292" t="s">
        <v>7116</v>
      </c>
      <c r="N4500" t="s">
        <v>7117</v>
      </c>
    </row>
    <row r="4501" spans="1:14" x14ac:dyDescent="0.2">
      <c r="A4501" s="344">
        <v>45034</v>
      </c>
      <c r="B4501" s="296" t="s">
        <v>541</v>
      </c>
      <c r="C4501" s="357">
        <v>6412.12</v>
      </c>
      <c r="D4501" s="292" t="s">
        <v>452</v>
      </c>
      <c r="E4501" s="292" t="s">
        <v>7177</v>
      </c>
      <c r="F4501" s="292" t="s">
        <v>7178</v>
      </c>
      <c r="G4501" s="294"/>
      <c r="H4501" s="294">
        <v>8</v>
      </c>
      <c r="I4501" s="292">
        <v>282497</v>
      </c>
      <c r="J4501" s="294" t="s">
        <v>455</v>
      </c>
      <c r="K4501" s="292">
        <v>338996.4</v>
      </c>
      <c r="L4501" s="292" t="s">
        <v>459</v>
      </c>
      <c r="M4501" s="292" t="s">
        <v>7116</v>
      </c>
      <c r="N4501" t="s">
        <v>7117</v>
      </c>
    </row>
    <row r="4502" spans="1:14" x14ac:dyDescent="0.2">
      <c r="A4502" s="344">
        <v>45035</v>
      </c>
      <c r="B4502" s="296" t="s">
        <v>541</v>
      </c>
      <c r="C4502" s="357">
        <v>6412.12</v>
      </c>
      <c r="D4502" s="292" t="s">
        <v>452</v>
      </c>
      <c r="E4502" s="292" t="s">
        <v>7177</v>
      </c>
      <c r="F4502" s="292" t="s">
        <v>7178</v>
      </c>
      <c r="G4502" s="294"/>
      <c r="H4502" s="294">
        <v>8</v>
      </c>
      <c r="I4502" s="292">
        <v>282497</v>
      </c>
      <c r="J4502" s="294" t="s">
        <v>455</v>
      </c>
      <c r="K4502" s="292">
        <v>338996.4</v>
      </c>
      <c r="L4502" s="292" t="s">
        <v>459</v>
      </c>
      <c r="M4502" s="292" t="s">
        <v>7116</v>
      </c>
      <c r="N4502" t="s">
        <v>7117</v>
      </c>
    </row>
    <row r="4503" spans="1:14" x14ac:dyDescent="0.2">
      <c r="A4503" s="344">
        <v>45036</v>
      </c>
      <c r="B4503" s="296" t="s">
        <v>541</v>
      </c>
      <c r="C4503" s="357">
        <v>6412.12</v>
      </c>
      <c r="D4503" s="292" t="s">
        <v>452</v>
      </c>
      <c r="E4503" s="292" t="s">
        <v>7177</v>
      </c>
      <c r="F4503" s="292" t="s">
        <v>7178</v>
      </c>
      <c r="G4503" s="294"/>
      <c r="H4503" s="294">
        <v>8</v>
      </c>
      <c r="I4503" s="292">
        <v>282497</v>
      </c>
      <c r="J4503" s="294" t="s">
        <v>455</v>
      </c>
      <c r="K4503" s="292">
        <v>338996.4</v>
      </c>
      <c r="L4503" s="292" t="s">
        <v>459</v>
      </c>
      <c r="M4503" s="292" t="s">
        <v>7116</v>
      </c>
      <c r="N4503" t="s">
        <v>7117</v>
      </c>
    </row>
    <row r="4504" spans="1:14" x14ac:dyDescent="0.2">
      <c r="A4504" s="344">
        <v>45037</v>
      </c>
      <c r="B4504" s="296" t="s">
        <v>541</v>
      </c>
      <c r="C4504" s="357">
        <v>6412.12</v>
      </c>
      <c r="D4504" s="292" t="s">
        <v>452</v>
      </c>
      <c r="E4504" s="292" t="s">
        <v>7177</v>
      </c>
      <c r="F4504" s="292" t="s">
        <v>7178</v>
      </c>
      <c r="G4504" s="294"/>
      <c r="H4504" s="294">
        <v>8</v>
      </c>
      <c r="I4504" s="292">
        <v>282497</v>
      </c>
      <c r="J4504" s="294" t="s">
        <v>455</v>
      </c>
      <c r="K4504" s="292">
        <v>338996.4</v>
      </c>
      <c r="L4504" s="292" t="s">
        <v>459</v>
      </c>
      <c r="M4504" s="292" t="s">
        <v>7116</v>
      </c>
      <c r="N4504" t="s">
        <v>7117</v>
      </c>
    </row>
    <row r="4505" spans="1:14" x14ac:dyDescent="0.2">
      <c r="A4505" s="344">
        <v>45033</v>
      </c>
      <c r="B4505" s="296" t="s">
        <v>541</v>
      </c>
      <c r="C4505" s="357">
        <v>6563.1</v>
      </c>
      <c r="D4505" s="292" t="s">
        <v>452</v>
      </c>
      <c r="E4505" s="292" t="s">
        <v>7170</v>
      </c>
      <c r="F4505" s="292" t="s">
        <v>453</v>
      </c>
      <c r="G4505" s="294"/>
      <c r="H4505" s="294">
        <v>5</v>
      </c>
      <c r="I4505" s="292">
        <v>165186</v>
      </c>
      <c r="J4505" s="294" t="s">
        <v>455</v>
      </c>
      <c r="K4505" s="292">
        <v>198223.2</v>
      </c>
      <c r="L4505" s="292" t="s">
        <v>459</v>
      </c>
      <c r="M4505" s="292" t="s">
        <v>7116</v>
      </c>
      <c r="N4505" t="s">
        <v>7117</v>
      </c>
    </row>
    <row r="4506" spans="1:14" x14ac:dyDescent="0.2">
      <c r="A4506" s="344">
        <v>45034</v>
      </c>
      <c r="B4506" s="296" t="s">
        <v>541</v>
      </c>
      <c r="C4506" s="357">
        <v>6563.1</v>
      </c>
      <c r="D4506" s="292" t="s">
        <v>452</v>
      </c>
      <c r="E4506" s="292" t="s">
        <v>7170</v>
      </c>
      <c r="F4506" s="292" t="s">
        <v>453</v>
      </c>
      <c r="G4506" s="294"/>
      <c r="H4506" s="294">
        <v>8</v>
      </c>
      <c r="I4506" s="292">
        <v>165186</v>
      </c>
      <c r="J4506" s="294" t="s">
        <v>455</v>
      </c>
      <c r="K4506" s="292">
        <v>198223.2</v>
      </c>
      <c r="L4506" s="292" t="s">
        <v>459</v>
      </c>
      <c r="M4506" s="292" t="s">
        <v>7116</v>
      </c>
      <c r="N4506" t="s">
        <v>7117</v>
      </c>
    </row>
    <row r="4507" spans="1:14" x14ac:dyDescent="0.2">
      <c r="A4507" s="344">
        <v>45042</v>
      </c>
      <c r="B4507" s="296" t="s">
        <v>541</v>
      </c>
      <c r="C4507" s="357">
        <v>6240.11</v>
      </c>
      <c r="D4507" s="292" t="s">
        <v>2065</v>
      </c>
      <c r="E4507" s="292" t="s">
        <v>7177</v>
      </c>
      <c r="F4507" s="292" t="s">
        <v>7178</v>
      </c>
      <c r="G4507" s="294"/>
      <c r="H4507" s="294">
        <v>8</v>
      </c>
      <c r="I4507" s="292">
        <v>282497</v>
      </c>
      <c r="J4507" s="294" t="s">
        <v>455</v>
      </c>
      <c r="K4507" s="292">
        <v>338996.4</v>
      </c>
      <c r="L4507" s="292" t="s">
        <v>459</v>
      </c>
      <c r="M4507" s="292" t="s">
        <v>7116</v>
      </c>
      <c r="N4507" t="s">
        <v>7117</v>
      </c>
    </row>
    <row r="4508" spans="1:14" x14ac:dyDescent="0.2">
      <c r="A4508" s="344">
        <v>45035</v>
      </c>
      <c r="B4508" s="296" t="s">
        <v>541</v>
      </c>
      <c r="C4508" s="357">
        <v>6563.1</v>
      </c>
      <c r="D4508" s="292" t="s">
        <v>452</v>
      </c>
      <c r="E4508" s="292" t="s">
        <v>7170</v>
      </c>
      <c r="F4508" s="292" t="s">
        <v>453</v>
      </c>
      <c r="G4508" s="294"/>
      <c r="H4508" s="294">
        <v>8</v>
      </c>
      <c r="I4508" s="292">
        <v>165186</v>
      </c>
      <c r="J4508" s="294" t="s">
        <v>455</v>
      </c>
      <c r="K4508" s="292">
        <v>198223.2</v>
      </c>
      <c r="L4508" s="292" t="s">
        <v>459</v>
      </c>
      <c r="M4508" s="292" t="s">
        <v>7116</v>
      </c>
      <c r="N4508" t="s">
        <v>7117</v>
      </c>
    </row>
    <row r="4509" spans="1:14" x14ac:dyDescent="0.2">
      <c r="A4509" s="344">
        <v>45043</v>
      </c>
      <c r="B4509" s="296" t="s">
        <v>541</v>
      </c>
      <c r="C4509" s="357">
        <v>6240.11</v>
      </c>
      <c r="D4509" s="292" t="s">
        <v>2065</v>
      </c>
      <c r="E4509" s="292" t="s">
        <v>7177</v>
      </c>
      <c r="F4509" s="292" t="s">
        <v>7178</v>
      </c>
      <c r="G4509" s="294"/>
      <c r="H4509" s="294">
        <v>8</v>
      </c>
      <c r="I4509" s="292">
        <v>282497</v>
      </c>
      <c r="J4509" s="294" t="s">
        <v>455</v>
      </c>
      <c r="K4509" s="292">
        <v>338996.4</v>
      </c>
      <c r="L4509" s="292" t="s">
        <v>459</v>
      </c>
      <c r="M4509" s="292" t="s">
        <v>7116</v>
      </c>
      <c r="N4509" t="s">
        <v>7117</v>
      </c>
    </row>
    <row r="4510" spans="1:14" x14ac:dyDescent="0.2">
      <c r="A4510" s="344">
        <v>45036</v>
      </c>
      <c r="B4510" s="296" t="s">
        <v>541</v>
      </c>
      <c r="C4510" s="357">
        <v>6563.1</v>
      </c>
      <c r="D4510" s="292" t="s">
        <v>452</v>
      </c>
      <c r="E4510" s="292" t="s">
        <v>7170</v>
      </c>
      <c r="F4510" s="292" t="s">
        <v>453</v>
      </c>
      <c r="G4510" s="294"/>
      <c r="H4510" s="294">
        <v>8</v>
      </c>
      <c r="I4510" s="292">
        <v>165186</v>
      </c>
      <c r="J4510" s="294" t="s">
        <v>455</v>
      </c>
      <c r="K4510" s="292">
        <v>198223.2</v>
      </c>
      <c r="L4510" s="292" t="s">
        <v>459</v>
      </c>
      <c r="M4510" s="292" t="s">
        <v>7116</v>
      </c>
      <c r="N4510" t="s">
        <v>7117</v>
      </c>
    </row>
    <row r="4511" spans="1:14" x14ac:dyDescent="0.2">
      <c r="A4511" s="344">
        <v>45044</v>
      </c>
      <c r="B4511" s="296" t="s">
        <v>541</v>
      </c>
      <c r="C4511" s="357">
        <v>6240.11</v>
      </c>
      <c r="D4511" s="292" t="s">
        <v>2065</v>
      </c>
      <c r="E4511" s="292" t="s">
        <v>7177</v>
      </c>
      <c r="F4511" s="292" t="s">
        <v>7178</v>
      </c>
      <c r="G4511" s="294"/>
      <c r="H4511" s="294">
        <v>8</v>
      </c>
      <c r="I4511" s="292">
        <v>282497</v>
      </c>
      <c r="J4511" s="294" t="s">
        <v>455</v>
      </c>
      <c r="K4511" s="292">
        <v>338996.4</v>
      </c>
      <c r="L4511" s="292" t="s">
        <v>459</v>
      </c>
      <c r="M4511" s="292" t="s">
        <v>7116</v>
      </c>
      <c r="N4511" t="s">
        <v>7117</v>
      </c>
    </row>
    <row r="4512" spans="1:14" x14ac:dyDescent="0.2">
      <c r="A4512" s="344">
        <v>45037</v>
      </c>
      <c r="B4512" s="296" t="s">
        <v>541</v>
      </c>
      <c r="C4512" s="357">
        <v>6563.1</v>
      </c>
      <c r="D4512" s="292" t="s">
        <v>452</v>
      </c>
      <c r="E4512" s="292" t="s">
        <v>7170</v>
      </c>
      <c r="F4512" s="292" t="s">
        <v>453</v>
      </c>
      <c r="G4512" s="294"/>
      <c r="H4512" s="294">
        <v>8</v>
      </c>
      <c r="I4512" s="292">
        <v>165186</v>
      </c>
      <c r="J4512" s="294" t="s">
        <v>455</v>
      </c>
      <c r="K4512" s="292">
        <v>198223.2</v>
      </c>
      <c r="L4512" s="292" t="s">
        <v>459</v>
      </c>
      <c r="M4512" s="292" t="s">
        <v>7116</v>
      </c>
      <c r="N4512" t="s">
        <v>7117</v>
      </c>
    </row>
    <row r="4513" spans="1:14" x14ac:dyDescent="0.2">
      <c r="A4513" s="344">
        <v>45041</v>
      </c>
      <c r="B4513" s="296" t="s">
        <v>541</v>
      </c>
      <c r="C4513" s="357">
        <v>6412.12</v>
      </c>
      <c r="D4513" s="292" t="s">
        <v>452</v>
      </c>
      <c r="E4513" s="292" t="s">
        <v>7177</v>
      </c>
      <c r="F4513" s="292" t="s">
        <v>7178</v>
      </c>
      <c r="G4513" s="294"/>
      <c r="H4513" s="294">
        <v>8</v>
      </c>
      <c r="I4513" s="292">
        <v>282497</v>
      </c>
      <c r="J4513" s="294" t="s">
        <v>455</v>
      </c>
      <c r="K4513" s="292">
        <v>338996.4</v>
      </c>
      <c r="L4513" s="292" t="s">
        <v>459</v>
      </c>
      <c r="M4513" s="292" t="s">
        <v>7116</v>
      </c>
      <c r="N4513" t="s">
        <v>7117</v>
      </c>
    </row>
    <row r="4514" spans="1:14" x14ac:dyDescent="0.2">
      <c r="A4514" s="344">
        <v>45033</v>
      </c>
      <c r="B4514" s="296" t="s">
        <v>541</v>
      </c>
      <c r="C4514" s="357">
        <v>6006.1</v>
      </c>
      <c r="D4514" s="292" t="s">
        <v>452</v>
      </c>
      <c r="E4514" s="292" t="s">
        <v>7170</v>
      </c>
      <c r="F4514" s="292" t="s">
        <v>453</v>
      </c>
      <c r="G4514" s="294"/>
      <c r="H4514" s="294">
        <v>3</v>
      </c>
      <c r="I4514" s="292">
        <v>165186</v>
      </c>
      <c r="J4514" s="294" t="s">
        <v>455</v>
      </c>
      <c r="K4514" s="292">
        <v>198223.2</v>
      </c>
      <c r="L4514" s="292" t="s">
        <v>459</v>
      </c>
      <c r="M4514" s="292" t="s">
        <v>7116</v>
      </c>
      <c r="N4514" t="s">
        <v>7117</v>
      </c>
    </row>
    <row r="4515" spans="1:14" x14ac:dyDescent="0.2">
      <c r="A4515" s="344">
        <v>45037</v>
      </c>
      <c r="B4515" s="296" t="s">
        <v>541</v>
      </c>
      <c r="C4515" s="357">
        <v>6593.1</v>
      </c>
      <c r="D4515" s="292" t="s">
        <v>452</v>
      </c>
      <c r="E4515" s="292" t="s">
        <v>7166</v>
      </c>
      <c r="F4515" s="292" t="s">
        <v>7167</v>
      </c>
      <c r="G4515" s="294"/>
      <c r="H4515" s="294">
        <v>8</v>
      </c>
      <c r="I4515" s="292">
        <v>154379</v>
      </c>
      <c r="J4515" s="294" t="s">
        <v>455</v>
      </c>
      <c r="K4515" s="292">
        <v>185254.8</v>
      </c>
      <c r="L4515" s="292" t="s">
        <v>459</v>
      </c>
      <c r="M4515" s="292" t="s">
        <v>7116</v>
      </c>
      <c r="N4515" t="s">
        <v>7117</v>
      </c>
    </row>
    <row r="4516" spans="1:14" x14ac:dyDescent="0.2">
      <c r="A4516" s="344">
        <v>45033</v>
      </c>
      <c r="B4516" s="296" t="s">
        <v>541</v>
      </c>
      <c r="C4516" s="357">
        <v>6349.1</v>
      </c>
      <c r="D4516" s="292" t="s">
        <v>452</v>
      </c>
      <c r="E4516" s="292" t="s">
        <v>7173</v>
      </c>
      <c r="F4516" s="292" t="s">
        <v>7174</v>
      </c>
      <c r="G4516" s="294"/>
      <c r="H4516" s="294">
        <v>8</v>
      </c>
      <c r="I4516" s="292">
        <v>204879</v>
      </c>
      <c r="J4516" s="294" t="s">
        <v>455</v>
      </c>
      <c r="K4516" s="292">
        <v>245854.8</v>
      </c>
      <c r="L4516" s="292" t="s">
        <v>459</v>
      </c>
      <c r="M4516" s="292" t="s">
        <v>7116</v>
      </c>
      <c r="N4516" t="s">
        <v>7117</v>
      </c>
    </row>
    <row r="4517" spans="1:14" x14ac:dyDescent="0.2">
      <c r="A4517" s="344">
        <v>45042</v>
      </c>
      <c r="B4517" s="296" t="s">
        <v>541</v>
      </c>
      <c r="C4517" s="357">
        <v>6542.1</v>
      </c>
      <c r="D4517" s="292" t="s">
        <v>452</v>
      </c>
      <c r="E4517" s="292" t="s">
        <v>7166</v>
      </c>
      <c r="F4517" s="292" t="s">
        <v>7167</v>
      </c>
      <c r="G4517" s="294"/>
      <c r="H4517" s="294">
        <v>8</v>
      </c>
      <c r="I4517" s="292">
        <v>154379</v>
      </c>
      <c r="J4517" s="294" t="s">
        <v>455</v>
      </c>
      <c r="K4517" s="292">
        <v>185254.8</v>
      </c>
      <c r="L4517" s="292" t="s">
        <v>459</v>
      </c>
      <c r="M4517" s="292" t="s">
        <v>7116</v>
      </c>
      <c r="N4517" t="s">
        <v>7117</v>
      </c>
    </row>
    <row r="4518" spans="1:14" x14ac:dyDescent="0.2">
      <c r="A4518" s="344">
        <v>45042</v>
      </c>
      <c r="B4518" s="296" t="s">
        <v>541</v>
      </c>
      <c r="C4518" s="357">
        <v>6240.11</v>
      </c>
      <c r="D4518" s="292" t="s">
        <v>2065</v>
      </c>
      <c r="E4518" s="292" t="s">
        <v>7173</v>
      </c>
      <c r="F4518" s="292" t="s">
        <v>7174</v>
      </c>
      <c r="G4518" s="294"/>
      <c r="H4518" s="294">
        <v>8</v>
      </c>
      <c r="I4518" s="292">
        <v>204879</v>
      </c>
      <c r="J4518" s="294" t="s">
        <v>455</v>
      </c>
      <c r="K4518" s="292">
        <v>245854.8</v>
      </c>
      <c r="L4518" s="292" t="s">
        <v>459</v>
      </c>
      <c r="M4518" s="292" t="s">
        <v>7116</v>
      </c>
      <c r="N4518" t="s">
        <v>7117</v>
      </c>
    </row>
    <row r="4519" spans="1:14" x14ac:dyDescent="0.2">
      <c r="A4519" s="344">
        <v>45041</v>
      </c>
      <c r="B4519" s="296" t="s">
        <v>541</v>
      </c>
      <c r="C4519" s="357">
        <v>6563.1</v>
      </c>
      <c r="D4519" s="292" t="s">
        <v>452</v>
      </c>
      <c r="E4519" s="292" t="s">
        <v>7170</v>
      </c>
      <c r="F4519" s="292" t="s">
        <v>453</v>
      </c>
      <c r="G4519" s="294"/>
      <c r="H4519" s="294">
        <v>8</v>
      </c>
      <c r="I4519" s="292">
        <v>165186</v>
      </c>
      <c r="J4519" s="294" t="s">
        <v>455</v>
      </c>
      <c r="K4519" s="292">
        <v>198223.2</v>
      </c>
      <c r="L4519" s="292" t="s">
        <v>459</v>
      </c>
      <c r="M4519" s="292" t="s">
        <v>7116</v>
      </c>
      <c r="N4519" t="s">
        <v>7117</v>
      </c>
    </row>
    <row r="4520" spans="1:14" x14ac:dyDescent="0.2">
      <c r="A4520" s="344">
        <v>45043</v>
      </c>
      <c r="B4520" s="296" t="s">
        <v>541</v>
      </c>
      <c r="C4520" s="357">
        <v>6542.1</v>
      </c>
      <c r="D4520" s="292" t="s">
        <v>452</v>
      </c>
      <c r="E4520" s="292" t="s">
        <v>7166</v>
      </c>
      <c r="F4520" s="292" t="s">
        <v>7167</v>
      </c>
      <c r="G4520" s="294"/>
      <c r="H4520" s="294">
        <v>8</v>
      </c>
      <c r="I4520" s="292">
        <v>154379</v>
      </c>
      <c r="J4520" s="294" t="s">
        <v>455</v>
      </c>
      <c r="K4520" s="292">
        <v>185254.8</v>
      </c>
      <c r="L4520" s="292" t="s">
        <v>459</v>
      </c>
      <c r="M4520" s="292" t="s">
        <v>7116</v>
      </c>
      <c r="N4520" t="s">
        <v>7117</v>
      </c>
    </row>
    <row r="4521" spans="1:14" x14ac:dyDescent="0.2">
      <c r="A4521" s="344">
        <v>45043</v>
      </c>
      <c r="B4521" s="296" t="s">
        <v>541</v>
      </c>
      <c r="C4521" s="357">
        <v>6240.11</v>
      </c>
      <c r="D4521" s="292" t="s">
        <v>2065</v>
      </c>
      <c r="E4521" s="292" t="s">
        <v>7173</v>
      </c>
      <c r="F4521" s="292" t="s">
        <v>7174</v>
      </c>
      <c r="G4521" s="294"/>
      <c r="H4521" s="294">
        <v>8</v>
      </c>
      <c r="I4521" s="292">
        <v>204879</v>
      </c>
      <c r="J4521" s="294" t="s">
        <v>455</v>
      </c>
      <c r="K4521" s="292">
        <v>245854.8</v>
      </c>
      <c r="L4521" s="292" t="s">
        <v>459</v>
      </c>
      <c r="M4521" s="292" t="s">
        <v>7116</v>
      </c>
      <c r="N4521" t="s">
        <v>7117</v>
      </c>
    </row>
    <row r="4522" spans="1:14" x14ac:dyDescent="0.2">
      <c r="A4522" s="344">
        <v>45042</v>
      </c>
      <c r="B4522" s="296" t="s">
        <v>541</v>
      </c>
      <c r="C4522" s="357">
        <v>6563.1</v>
      </c>
      <c r="D4522" s="292" t="s">
        <v>452</v>
      </c>
      <c r="E4522" s="292" t="s">
        <v>7170</v>
      </c>
      <c r="F4522" s="292" t="s">
        <v>453</v>
      </c>
      <c r="G4522" s="294"/>
      <c r="H4522" s="294">
        <v>8</v>
      </c>
      <c r="I4522" s="292">
        <v>165186</v>
      </c>
      <c r="J4522" s="294" t="s">
        <v>455</v>
      </c>
      <c r="K4522" s="292">
        <v>198223.2</v>
      </c>
      <c r="L4522" s="292" t="s">
        <v>459</v>
      </c>
      <c r="M4522" s="292" t="s">
        <v>7116</v>
      </c>
      <c r="N4522" t="s">
        <v>7117</v>
      </c>
    </row>
    <row r="4523" spans="1:14" x14ac:dyDescent="0.2">
      <c r="A4523" s="344">
        <v>45044</v>
      </c>
      <c r="B4523" s="296" t="s">
        <v>541</v>
      </c>
      <c r="C4523" s="357">
        <v>6542.1</v>
      </c>
      <c r="D4523" s="292" t="s">
        <v>452</v>
      </c>
      <c r="E4523" s="292" t="s">
        <v>7166</v>
      </c>
      <c r="F4523" s="292" t="s">
        <v>7167</v>
      </c>
      <c r="G4523" s="294"/>
      <c r="H4523" s="294">
        <v>8</v>
      </c>
      <c r="I4523" s="292">
        <v>154379</v>
      </c>
      <c r="J4523" s="294" t="s">
        <v>455</v>
      </c>
      <c r="K4523" s="292">
        <v>185254.8</v>
      </c>
      <c r="L4523" s="292" t="s">
        <v>459</v>
      </c>
      <c r="M4523" s="292" t="s">
        <v>7116</v>
      </c>
      <c r="N4523" t="s">
        <v>7117</v>
      </c>
    </row>
    <row r="4524" spans="1:14" x14ac:dyDescent="0.2">
      <c r="A4524" s="344">
        <v>45044</v>
      </c>
      <c r="B4524" s="296" t="s">
        <v>541</v>
      </c>
      <c r="C4524" s="357">
        <v>6240.11</v>
      </c>
      <c r="D4524" s="292" t="s">
        <v>2065</v>
      </c>
      <c r="E4524" s="292" t="s">
        <v>7173</v>
      </c>
      <c r="F4524" s="292" t="s">
        <v>7174</v>
      </c>
      <c r="G4524" s="294"/>
      <c r="H4524" s="294">
        <v>8</v>
      </c>
      <c r="I4524" s="292">
        <v>204879</v>
      </c>
      <c r="J4524" s="294" t="s">
        <v>455</v>
      </c>
      <c r="K4524" s="292">
        <v>245854.8</v>
      </c>
      <c r="L4524" s="292" t="s">
        <v>459</v>
      </c>
      <c r="M4524" s="292" t="s">
        <v>7116</v>
      </c>
      <c r="N4524" t="s">
        <v>7117</v>
      </c>
    </row>
    <row r="4525" spans="1:14" x14ac:dyDescent="0.2">
      <c r="A4525" s="344">
        <v>45033</v>
      </c>
      <c r="B4525" s="296" t="s">
        <v>541</v>
      </c>
      <c r="C4525" s="357">
        <v>6412.12</v>
      </c>
      <c r="D4525" s="292" t="s">
        <v>452</v>
      </c>
      <c r="E4525" s="292" t="s">
        <v>7175</v>
      </c>
      <c r="F4525" s="292" t="s">
        <v>7176</v>
      </c>
      <c r="G4525" s="294"/>
      <c r="H4525" s="294">
        <v>8</v>
      </c>
      <c r="I4525" s="292">
        <v>133250</v>
      </c>
      <c r="J4525" s="294" t="s">
        <v>455</v>
      </c>
      <c r="K4525" s="292">
        <v>159900</v>
      </c>
      <c r="L4525" s="292" t="s">
        <v>459</v>
      </c>
      <c r="M4525" s="292" t="s">
        <v>7116</v>
      </c>
      <c r="N4525" t="s">
        <v>7117</v>
      </c>
    </row>
    <row r="4526" spans="1:14" x14ac:dyDescent="0.2">
      <c r="A4526" s="344">
        <v>45043</v>
      </c>
      <c r="B4526" s="296" t="s">
        <v>541</v>
      </c>
      <c r="C4526" s="357">
        <v>6563.1</v>
      </c>
      <c r="D4526" s="292" t="s">
        <v>452</v>
      </c>
      <c r="E4526" s="292" t="s">
        <v>7170</v>
      </c>
      <c r="F4526" s="292" t="s">
        <v>453</v>
      </c>
      <c r="G4526" s="294"/>
      <c r="H4526" s="294">
        <v>8</v>
      </c>
      <c r="I4526" s="292">
        <v>165186</v>
      </c>
      <c r="J4526" s="294" t="s">
        <v>455</v>
      </c>
      <c r="K4526" s="292">
        <v>198223.2</v>
      </c>
      <c r="L4526" s="292" t="s">
        <v>459</v>
      </c>
      <c r="M4526" s="292" t="s">
        <v>7116</v>
      </c>
      <c r="N4526" t="s">
        <v>7117</v>
      </c>
    </row>
    <row r="4527" spans="1:14" x14ac:dyDescent="0.2">
      <c r="A4527" s="344">
        <v>45033</v>
      </c>
      <c r="B4527" s="296" t="s">
        <v>541</v>
      </c>
      <c r="C4527" s="357">
        <v>6542.1</v>
      </c>
      <c r="D4527" s="292" t="s">
        <v>452</v>
      </c>
      <c r="E4527" s="292" t="s">
        <v>7166</v>
      </c>
      <c r="F4527" s="292" t="s">
        <v>7167</v>
      </c>
      <c r="G4527" s="294"/>
      <c r="H4527" s="294">
        <v>4</v>
      </c>
      <c r="I4527" s="292">
        <v>154379</v>
      </c>
      <c r="J4527" s="294" t="s">
        <v>455</v>
      </c>
      <c r="K4527" s="292">
        <v>185254.8</v>
      </c>
      <c r="L4527" s="292" t="s">
        <v>459</v>
      </c>
      <c r="M4527" s="292" t="s">
        <v>7116</v>
      </c>
      <c r="N4527" t="s">
        <v>7117</v>
      </c>
    </row>
    <row r="4528" spans="1:14" x14ac:dyDescent="0.2">
      <c r="A4528" s="344">
        <v>45041</v>
      </c>
      <c r="B4528" s="296" t="s">
        <v>541</v>
      </c>
      <c r="C4528" s="357">
        <v>6412.12</v>
      </c>
      <c r="D4528" s="292" t="s">
        <v>452</v>
      </c>
      <c r="E4528" s="292" t="s">
        <v>7173</v>
      </c>
      <c r="F4528" s="292" t="s">
        <v>7174</v>
      </c>
      <c r="G4528" s="294"/>
      <c r="H4528" s="294">
        <v>8</v>
      </c>
      <c r="I4528" s="292">
        <v>204879</v>
      </c>
      <c r="J4528" s="294" t="s">
        <v>455</v>
      </c>
      <c r="K4528" s="292">
        <v>245854.8</v>
      </c>
      <c r="L4528" s="292" t="s">
        <v>459</v>
      </c>
      <c r="M4528" s="292" t="s">
        <v>7116</v>
      </c>
      <c r="N4528" t="s">
        <v>7117</v>
      </c>
    </row>
    <row r="4529" spans="1:14" x14ac:dyDescent="0.2">
      <c r="A4529" s="344">
        <v>45044</v>
      </c>
      <c r="B4529" s="296" t="s">
        <v>541</v>
      </c>
      <c r="C4529" s="357">
        <v>6563.1</v>
      </c>
      <c r="D4529" s="292" t="s">
        <v>452</v>
      </c>
      <c r="E4529" s="292" t="s">
        <v>7170</v>
      </c>
      <c r="F4529" s="292" t="s">
        <v>453</v>
      </c>
      <c r="G4529" s="294"/>
      <c r="H4529" s="294">
        <v>8</v>
      </c>
      <c r="I4529" s="292">
        <v>165186</v>
      </c>
      <c r="J4529" s="294" t="s">
        <v>455</v>
      </c>
      <c r="K4529" s="292">
        <v>198223.2</v>
      </c>
      <c r="L4529" s="292" t="s">
        <v>459</v>
      </c>
      <c r="M4529" s="292" t="s">
        <v>7116</v>
      </c>
      <c r="N4529" t="s">
        <v>7117</v>
      </c>
    </row>
    <row r="4530" spans="1:14" x14ac:dyDescent="0.2">
      <c r="A4530" s="344">
        <v>45034</v>
      </c>
      <c r="B4530" s="296" t="s">
        <v>541</v>
      </c>
      <c r="C4530" s="357">
        <v>6412.12</v>
      </c>
      <c r="D4530" s="292" t="s">
        <v>452</v>
      </c>
      <c r="E4530" s="292" t="s">
        <v>7175</v>
      </c>
      <c r="F4530" s="292" t="s">
        <v>7176</v>
      </c>
      <c r="G4530" s="294"/>
      <c r="H4530" s="294">
        <v>8</v>
      </c>
      <c r="I4530" s="292">
        <v>133250</v>
      </c>
      <c r="J4530" s="294" t="s">
        <v>455</v>
      </c>
      <c r="K4530" s="292">
        <v>159900</v>
      </c>
      <c r="L4530" s="292" t="s">
        <v>459</v>
      </c>
      <c r="M4530" s="292" t="s">
        <v>7116</v>
      </c>
      <c r="N4530" t="s">
        <v>7117</v>
      </c>
    </row>
    <row r="4531" spans="1:14" x14ac:dyDescent="0.2">
      <c r="A4531" s="344">
        <v>45035</v>
      </c>
      <c r="B4531" s="296" t="s">
        <v>541</v>
      </c>
      <c r="C4531" s="357">
        <v>6412.12</v>
      </c>
      <c r="D4531" s="292" t="s">
        <v>452</v>
      </c>
      <c r="E4531" s="292" t="s">
        <v>7175</v>
      </c>
      <c r="F4531" s="292" t="s">
        <v>7176</v>
      </c>
      <c r="G4531" s="294"/>
      <c r="H4531" s="294">
        <v>7</v>
      </c>
      <c r="I4531" s="292">
        <v>133250</v>
      </c>
      <c r="J4531" s="294" t="s">
        <v>455</v>
      </c>
      <c r="K4531" s="292">
        <v>159900</v>
      </c>
      <c r="L4531" s="292" t="s">
        <v>459</v>
      </c>
      <c r="M4531" s="292" t="s">
        <v>7116</v>
      </c>
      <c r="N4531" t="s">
        <v>7117</v>
      </c>
    </row>
    <row r="4532" spans="1:14" x14ac:dyDescent="0.2">
      <c r="A4532" s="344">
        <v>45036</v>
      </c>
      <c r="B4532" s="296" t="s">
        <v>541</v>
      </c>
      <c r="C4532" s="357">
        <v>6412.12</v>
      </c>
      <c r="D4532" s="292" t="s">
        <v>452</v>
      </c>
      <c r="E4532" s="292" t="s">
        <v>7175</v>
      </c>
      <c r="F4532" s="292" t="s">
        <v>7176</v>
      </c>
      <c r="G4532" s="294"/>
      <c r="H4532" s="294">
        <v>8</v>
      </c>
      <c r="I4532" s="292">
        <v>133250</v>
      </c>
      <c r="J4532" s="294" t="s">
        <v>455</v>
      </c>
      <c r="K4532" s="292">
        <v>159900</v>
      </c>
      <c r="L4532" s="292" t="s">
        <v>459</v>
      </c>
      <c r="M4532" s="292" t="s">
        <v>7116</v>
      </c>
      <c r="N4532" t="s">
        <v>7117</v>
      </c>
    </row>
    <row r="4533" spans="1:14" x14ac:dyDescent="0.2">
      <c r="A4533" s="344">
        <v>45034</v>
      </c>
      <c r="B4533" s="296" t="s">
        <v>541</v>
      </c>
      <c r="C4533" s="357">
        <v>6412.12</v>
      </c>
      <c r="D4533" s="292" t="s">
        <v>452</v>
      </c>
      <c r="E4533" s="292" t="s">
        <v>7173</v>
      </c>
      <c r="F4533" s="292" t="s">
        <v>7174</v>
      </c>
      <c r="G4533" s="294"/>
      <c r="H4533" s="294">
        <v>8</v>
      </c>
      <c r="I4533" s="292">
        <v>204879</v>
      </c>
      <c r="J4533" s="294" t="s">
        <v>455</v>
      </c>
      <c r="K4533" s="292">
        <v>245854.8</v>
      </c>
      <c r="L4533" s="292" t="s">
        <v>459</v>
      </c>
      <c r="M4533" s="292" t="s">
        <v>7116</v>
      </c>
      <c r="N4533" t="s">
        <v>7117</v>
      </c>
    </row>
    <row r="4534" spans="1:14" x14ac:dyDescent="0.2">
      <c r="A4534" s="344">
        <v>45044</v>
      </c>
      <c r="B4534" s="296" t="s">
        <v>541</v>
      </c>
      <c r="C4534" s="357">
        <v>6491.11</v>
      </c>
      <c r="D4534" s="292" t="s">
        <v>452</v>
      </c>
      <c r="E4534" s="292" t="s">
        <v>7171</v>
      </c>
      <c r="F4534" s="292" t="s">
        <v>7172</v>
      </c>
      <c r="G4534" s="294"/>
      <c r="H4534" s="294">
        <v>8</v>
      </c>
      <c r="I4534" s="292">
        <v>215153</v>
      </c>
      <c r="J4534" s="294" t="s">
        <v>455</v>
      </c>
      <c r="K4534" s="292">
        <v>258183.6</v>
      </c>
      <c r="L4534" s="292" t="s">
        <v>459</v>
      </c>
      <c r="M4534" s="292" t="s">
        <v>7116</v>
      </c>
      <c r="N4534" t="s">
        <v>7117</v>
      </c>
    </row>
    <row r="4535" spans="1:14" x14ac:dyDescent="0.2">
      <c r="A4535" s="344">
        <v>45034</v>
      </c>
      <c r="B4535" s="296" t="s">
        <v>541</v>
      </c>
      <c r="C4535" s="357">
        <v>6542.1</v>
      </c>
      <c r="D4535" s="292" t="s">
        <v>452</v>
      </c>
      <c r="E4535" s="292" t="s">
        <v>7166</v>
      </c>
      <c r="F4535" s="292" t="s">
        <v>7167</v>
      </c>
      <c r="G4535" s="294"/>
      <c r="H4535" s="294">
        <v>8</v>
      </c>
      <c r="I4535" s="292">
        <v>154379</v>
      </c>
      <c r="J4535" s="294" t="s">
        <v>455</v>
      </c>
      <c r="K4535" s="292">
        <v>185254.8</v>
      </c>
      <c r="L4535" s="292" t="s">
        <v>459</v>
      </c>
      <c r="M4535" s="292" t="s">
        <v>7116</v>
      </c>
      <c r="N4535" t="s">
        <v>7117</v>
      </c>
    </row>
    <row r="4536" spans="1:14" x14ac:dyDescent="0.2">
      <c r="A4536" s="344">
        <v>45037</v>
      </c>
      <c r="B4536" s="296" t="s">
        <v>541</v>
      </c>
      <c r="C4536" s="357">
        <v>6412.12</v>
      </c>
      <c r="D4536" s="292" t="s">
        <v>452</v>
      </c>
      <c r="E4536" s="292" t="s">
        <v>7175</v>
      </c>
      <c r="F4536" s="292" t="s">
        <v>7176</v>
      </c>
      <c r="G4536" s="294"/>
      <c r="H4536" s="294">
        <v>8</v>
      </c>
      <c r="I4536" s="292">
        <v>133250</v>
      </c>
      <c r="J4536" s="294" t="s">
        <v>455</v>
      </c>
      <c r="K4536" s="292">
        <v>159900</v>
      </c>
      <c r="L4536" s="292" t="s">
        <v>459</v>
      </c>
      <c r="M4536" s="292" t="s">
        <v>7116</v>
      </c>
      <c r="N4536" t="s">
        <v>7117</v>
      </c>
    </row>
    <row r="4537" spans="1:14" x14ac:dyDescent="0.2">
      <c r="A4537" s="344">
        <v>45033</v>
      </c>
      <c r="B4537" s="296" t="s">
        <v>541</v>
      </c>
      <c r="C4537" s="357">
        <v>6491.11</v>
      </c>
      <c r="D4537" s="292" t="s">
        <v>452</v>
      </c>
      <c r="E4537" s="292" t="s">
        <v>7171</v>
      </c>
      <c r="F4537" s="292" t="s">
        <v>7172</v>
      </c>
      <c r="G4537" s="294"/>
      <c r="H4537" s="294">
        <v>8</v>
      </c>
      <c r="I4537" s="292">
        <v>215153</v>
      </c>
      <c r="J4537" s="294" t="s">
        <v>455</v>
      </c>
      <c r="K4537" s="292">
        <v>258183.6</v>
      </c>
      <c r="L4537" s="292" t="s">
        <v>459</v>
      </c>
      <c r="M4537" s="292" t="s">
        <v>7116</v>
      </c>
      <c r="N4537" t="s">
        <v>7117</v>
      </c>
    </row>
    <row r="4538" spans="1:14" x14ac:dyDescent="0.2">
      <c r="A4538" s="344">
        <v>45035</v>
      </c>
      <c r="B4538" s="296" t="s">
        <v>541</v>
      </c>
      <c r="C4538" s="357">
        <v>6542.1</v>
      </c>
      <c r="D4538" s="292" t="s">
        <v>452</v>
      </c>
      <c r="E4538" s="292" t="s">
        <v>7166</v>
      </c>
      <c r="F4538" s="292" t="s">
        <v>7167</v>
      </c>
      <c r="G4538" s="294"/>
      <c r="H4538" s="294">
        <v>8</v>
      </c>
      <c r="I4538" s="292">
        <v>154379</v>
      </c>
      <c r="J4538" s="294" t="s">
        <v>455</v>
      </c>
      <c r="K4538" s="292">
        <v>185254.8</v>
      </c>
      <c r="L4538" s="292" t="s">
        <v>459</v>
      </c>
      <c r="M4538" s="292" t="s">
        <v>7116</v>
      </c>
      <c r="N4538" t="s">
        <v>7117</v>
      </c>
    </row>
    <row r="4539" spans="1:14" x14ac:dyDescent="0.2">
      <c r="A4539" s="344">
        <v>45035</v>
      </c>
      <c r="B4539" s="296" t="s">
        <v>541</v>
      </c>
      <c r="C4539" s="357">
        <v>6412.12</v>
      </c>
      <c r="D4539" s="292" t="s">
        <v>452</v>
      </c>
      <c r="E4539" s="292" t="s">
        <v>7173</v>
      </c>
      <c r="F4539" s="292" t="s">
        <v>7174</v>
      </c>
      <c r="G4539" s="294"/>
      <c r="H4539" s="294">
        <v>8</v>
      </c>
      <c r="I4539" s="292">
        <v>204879</v>
      </c>
      <c r="J4539" s="294" t="s">
        <v>455</v>
      </c>
      <c r="K4539" s="292">
        <v>245854.8</v>
      </c>
      <c r="L4539" s="292" t="s">
        <v>459</v>
      </c>
      <c r="M4539" s="292" t="s">
        <v>7116</v>
      </c>
      <c r="N4539" t="s">
        <v>7117</v>
      </c>
    </row>
    <row r="4540" spans="1:14" x14ac:dyDescent="0.2">
      <c r="A4540" s="344">
        <v>45041</v>
      </c>
      <c r="B4540" s="296" t="s">
        <v>541</v>
      </c>
      <c r="C4540" s="357">
        <v>6349.1</v>
      </c>
      <c r="D4540" s="292" t="s">
        <v>452</v>
      </c>
      <c r="E4540" s="292" t="s">
        <v>7168</v>
      </c>
      <c r="F4540" s="292" t="s">
        <v>7169</v>
      </c>
      <c r="G4540" s="294"/>
      <c r="H4540" s="294">
        <v>8</v>
      </c>
      <c r="I4540" s="292">
        <v>203245</v>
      </c>
      <c r="J4540" s="294" t="s">
        <v>455</v>
      </c>
      <c r="K4540" s="292">
        <v>243894</v>
      </c>
      <c r="L4540" s="292" t="s">
        <v>459</v>
      </c>
      <c r="M4540" s="292" t="s">
        <v>7116</v>
      </c>
      <c r="N4540" t="s">
        <v>7117</v>
      </c>
    </row>
    <row r="4541" spans="1:14" x14ac:dyDescent="0.2">
      <c r="A4541" s="344">
        <v>45034</v>
      </c>
      <c r="B4541" s="296" t="s">
        <v>541</v>
      </c>
      <c r="C4541" s="357">
        <v>6491.11</v>
      </c>
      <c r="D4541" s="292" t="s">
        <v>452</v>
      </c>
      <c r="E4541" s="292" t="s">
        <v>7171</v>
      </c>
      <c r="F4541" s="292" t="s">
        <v>7172</v>
      </c>
      <c r="G4541" s="294"/>
      <c r="H4541" s="294">
        <v>8</v>
      </c>
      <c r="I4541" s="292">
        <v>215153</v>
      </c>
      <c r="J4541" s="294" t="s">
        <v>455</v>
      </c>
      <c r="K4541" s="292">
        <v>258183.6</v>
      </c>
      <c r="L4541" s="292" t="s">
        <v>459</v>
      </c>
      <c r="M4541" s="292" t="s">
        <v>7116</v>
      </c>
      <c r="N4541" t="s">
        <v>7117</v>
      </c>
    </row>
    <row r="4542" spans="1:14" x14ac:dyDescent="0.2">
      <c r="A4542" s="344">
        <v>45036</v>
      </c>
      <c r="B4542" s="296" t="s">
        <v>541</v>
      </c>
      <c r="C4542" s="357">
        <v>6542.1</v>
      </c>
      <c r="D4542" s="292" t="s">
        <v>452</v>
      </c>
      <c r="E4542" s="292" t="s">
        <v>7166</v>
      </c>
      <c r="F4542" s="292" t="s">
        <v>7167</v>
      </c>
      <c r="G4542" s="294"/>
      <c r="H4542" s="294">
        <v>8</v>
      </c>
      <c r="I4542" s="292">
        <v>154379</v>
      </c>
      <c r="J4542" s="294" t="s">
        <v>455</v>
      </c>
      <c r="K4542" s="292">
        <v>185254.8</v>
      </c>
      <c r="L4542" s="292" t="s">
        <v>459</v>
      </c>
      <c r="M4542" s="292" t="s">
        <v>7116</v>
      </c>
      <c r="N4542" t="s">
        <v>7117</v>
      </c>
    </row>
    <row r="4543" spans="1:14" x14ac:dyDescent="0.2">
      <c r="A4543" s="344">
        <v>45035</v>
      </c>
      <c r="B4543" s="296" t="s">
        <v>541</v>
      </c>
      <c r="C4543" s="357">
        <v>6491.11</v>
      </c>
      <c r="D4543" s="292" t="s">
        <v>452</v>
      </c>
      <c r="E4543" s="292" t="s">
        <v>7171</v>
      </c>
      <c r="F4543" s="292" t="s">
        <v>7172</v>
      </c>
      <c r="G4543" s="294"/>
      <c r="H4543" s="294">
        <v>8</v>
      </c>
      <c r="I4543" s="292">
        <v>215153</v>
      </c>
      <c r="J4543" s="294" t="s">
        <v>455</v>
      </c>
      <c r="K4543" s="292">
        <v>258183.6</v>
      </c>
      <c r="L4543" s="292" t="s">
        <v>459</v>
      </c>
      <c r="M4543" s="292" t="s">
        <v>7116</v>
      </c>
      <c r="N4543" t="s">
        <v>7117</v>
      </c>
    </row>
    <row r="4544" spans="1:14" x14ac:dyDescent="0.2">
      <c r="A4544" s="344">
        <v>45036</v>
      </c>
      <c r="B4544" s="296" t="s">
        <v>541</v>
      </c>
      <c r="C4544" s="357">
        <v>6412.12</v>
      </c>
      <c r="D4544" s="292" t="s">
        <v>452</v>
      </c>
      <c r="E4544" s="292" t="s">
        <v>7173</v>
      </c>
      <c r="F4544" s="292" t="s">
        <v>7174</v>
      </c>
      <c r="G4544" s="294"/>
      <c r="H4544" s="294">
        <v>8</v>
      </c>
      <c r="I4544" s="292">
        <v>204879</v>
      </c>
      <c r="J4544" s="294" t="s">
        <v>455</v>
      </c>
      <c r="K4544" s="292">
        <v>245854.8</v>
      </c>
      <c r="L4544" s="292" t="s">
        <v>459</v>
      </c>
      <c r="M4544" s="292" t="s">
        <v>7116</v>
      </c>
      <c r="N4544" t="s">
        <v>7117</v>
      </c>
    </row>
    <row r="4545" spans="1:14" x14ac:dyDescent="0.2">
      <c r="A4545" s="344">
        <v>45033</v>
      </c>
      <c r="B4545" s="296" t="s">
        <v>541</v>
      </c>
      <c r="C4545" s="357">
        <v>6762.1</v>
      </c>
      <c r="D4545" s="292" t="s">
        <v>452</v>
      </c>
      <c r="E4545" s="292" t="s">
        <v>7168</v>
      </c>
      <c r="F4545" s="292" t="s">
        <v>7169</v>
      </c>
      <c r="G4545" s="294"/>
      <c r="H4545" s="294">
        <v>8</v>
      </c>
      <c r="I4545" s="292">
        <v>203245</v>
      </c>
      <c r="J4545" s="294" t="s">
        <v>455</v>
      </c>
      <c r="K4545" s="292">
        <v>243894</v>
      </c>
      <c r="L4545" s="292" t="s">
        <v>459</v>
      </c>
      <c r="M4545" s="292" t="s">
        <v>7116</v>
      </c>
      <c r="N4545" t="s">
        <v>7117</v>
      </c>
    </row>
    <row r="4546" spans="1:14" x14ac:dyDescent="0.2">
      <c r="A4546" s="344">
        <v>45033</v>
      </c>
      <c r="B4546" s="296" t="s">
        <v>541</v>
      </c>
      <c r="C4546" s="357">
        <v>6349.1</v>
      </c>
      <c r="D4546" s="292" t="s">
        <v>452</v>
      </c>
      <c r="E4546" s="292" t="s">
        <v>7166</v>
      </c>
      <c r="F4546" s="292" t="s">
        <v>7167</v>
      </c>
      <c r="G4546" s="294"/>
      <c r="H4546" s="294">
        <v>4</v>
      </c>
      <c r="I4546" s="292">
        <v>154379</v>
      </c>
      <c r="J4546" s="294" t="s">
        <v>455</v>
      </c>
      <c r="K4546" s="292">
        <v>185254.8</v>
      </c>
      <c r="L4546" s="292" t="s">
        <v>459</v>
      </c>
      <c r="M4546" s="292" t="s">
        <v>7116</v>
      </c>
      <c r="N4546" t="s">
        <v>7117</v>
      </c>
    </row>
    <row r="4547" spans="1:14" x14ac:dyDescent="0.2">
      <c r="A4547" s="344">
        <v>45036</v>
      </c>
      <c r="B4547" s="296" t="s">
        <v>541</v>
      </c>
      <c r="C4547" s="357">
        <v>6491.11</v>
      </c>
      <c r="D4547" s="292" t="s">
        <v>452</v>
      </c>
      <c r="E4547" s="292" t="s">
        <v>7171</v>
      </c>
      <c r="F4547" s="292" t="s">
        <v>7172</v>
      </c>
      <c r="G4547" s="294"/>
      <c r="H4547" s="294">
        <v>8</v>
      </c>
      <c r="I4547" s="292">
        <v>215153</v>
      </c>
      <c r="J4547" s="294" t="s">
        <v>455</v>
      </c>
      <c r="K4547" s="292">
        <v>258183.6</v>
      </c>
      <c r="L4547" s="292" t="s">
        <v>459</v>
      </c>
      <c r="M4547" s="292" t="s">
        <v>7116</v>
      </c>
      <c r="N4547" t="s">
        <v>7117</v>
      </c>
    </row>
    <row r="4548" spans="1:14" x14ac:dyDescent="0.2">
      <c r="A4548" s="344">
        <v>45037</v>
      </c>
      <c r="B4548" s="296" t="s">
        <v>541</v>
      </c>
      <c r="C4548" s="357">
        <v>6412.12</v>
      </c>
      <c r="D4548" s="292" t="s">
        <v>452</v>
      </c>
      <c r="E4548" s="292" t="s">
        <v>7173</v>
      </c>
      <c r="F4548" s="292" t="s">
        <v>7174</v>
      </c>
      <c r="G4548" s="294"/>
      <c r="H4548" s="294">
        <v>8</v>
      </c>
      <c r="I4548" s="292">
        <v>204879</v>
      </c>
      <c r="J4548" s="294" t="s">
        <v>455</v>
      </c>
      <c r="K4548" s="292">
        <v>245854.8</v>
      </c>
      <c r="L4548" s="292" t="s">
        <v>459</v>
      </c>
      <c r="M4548" s="292" t="s">
        <v>7116</v>
      </c>
      <c r="N4548" t="s">
        <v>7117</v>
      </c>
    </row>
    <row r="4549" spans="1:14" x14ac:dyDescent="0.2">
      <c r="A4549" s="344">
        <v>45037</v>
      </c>
      <c r="B4549" s="296" t="s">
        <v>541</v>
      </c>
      <c r="C4549" s="357">
        <v>6491.11</v>
      </c>
      <c r="D4549" s="292" t="s">
        <v>452</v>
      </c>
      <c r="E4549" s="292" t="s">
        <v>7171</v>
      </c>
      <c r="F4549" s="292" t="s">
        <v>7172</v>
      </c>
      <c r="G4549" s="294"/>
      <c r="H4549" s="294">
        <v>8</v>
      </c>
      <c r="I4549" s="292">
        <v>215153</v>
      </c>
      <c r="J4549" s="294" t="s">
        <v>455</v>
      </c>
      <c r="K4549" s="292">
        <v>258183.6</v>
      </c>
      <c r="L4549" s="292" t="s">
        <v>459</v>
      </c>
      <c r="M4549" s="292" t="s">
        <v>7116</v>
      </c>
      <c r="N4549" t="s">
        <v>7117</v>
      </c>
    </row>
    <row r="4550" spans="1:14" x14ac:dyDescent="0.2">
      <c r="A4550" s="344">
        <v>45034</v>
      </c>
      <c r="B4550" s="296" t="s">
        <v>541</v>
      </c>
      <c r="C4550" s="357">
        <v>6762.1</v>
      </c>
      <c r="D4550" s="292" t="s">
        <v>452</v>
      </c>
      <c r="E4550" s="292" t="s">
        <v>7168</v>
      </c>
      <c r="F4550" s="292" t="s">
        <v>7169</v>
      </c>
      <c r="G4550" s="294"/>
      <c r="H4550" s="294">
        <v>8</v>
      </c>
      <c r="I4550" s="292">
        <v>203245</v>
      </c>
      <c r="J4550" s="294" t="s">
        <v>455</v>
      </c>
      <c r="K4550" s="292">
        <v>243894</v>
      </c>
      <c r="L4550" s="292" t="s">
        <v>459</v>
      </c>
      <c r="M4550" s="292" t="s">
        <v>7116</v>
      </c>
      <c r="N4550" t="s">
        <v>7117</v>
      </c>
    </row>
    <row r="4551" spans="1:14" x14ac:dyDescent="0.2">
      <c r="A4551" s="344">
        <v>45041</v>
      </c>
      <c r="B4551" s="296" t="s">
        <v>541</v>
      </c>
      <c r="C4551" s="357">
        <v>6593.1</v>
      </c>
      <c r="D4551" s="292" t="s">
        <v>452</v>
      </c>
      <c r="E4551" s="292" t="s">
        <v>7166</v>
      </c>
      <c r="F4551" s="292" t="s">
        <v>7167</v>
      </c>
      <c r="G4551" s="294"/>
      <c r="H4551" s="294">
        <v>8</v>
      </c>
      <c r="I4551" s="292">
        <v>154379</v>
      </c>
      <c r="J4551" s="294" t="s">
        <v>455</v>
      </c>
      <c r="K4551" s="292">
        <v>185254.8</v>
      </c>
      <c r="L4551" s="292" t="s">
        <v>459</v>
      </c>
      <c r="M4551" s="292" t="s">
        <v>7116</v>
      </c>
      <c r="N4551" t="s">
        <v>7117</v>
      </c>
    </row>
    <row r="4552" spans="1:14" x14ac:dyDescent="0.2">
      <c r="A4552" s="344">
        <v>45042</v>
      </c>
      <c r="B4552" s="296" t="s">
        <v>541</v>
      </c>
      <c r="C4552" s="357">
        <v>6240.11</v>
      </c>
      <c r="D4552" s="292" t="s">
        <v>2065</v>
      </c>
      <c r="E4552" s="292" t="s">
        <v>7168</v>
      </c>
      <c r="F4552" s="292" t="s">
        <v>7169</v>
      </c>
      <c r="G4552" s="294"/>
      <c r="H4552" s="294">
        <v>8</v>
      </c>
      <c r="I4552" s="292">
        <v>203245</v>
      </c>
      <c r="J4552" s="294" t="s">
        <v>455</v>
      </c>
      <c r="K4552" s="292">
        <v>243894</v>
      </c>
      <c r="L4552" s="292" t="s">
        <v>459</v>
      </c>
      <c r="M4552" s="292" t="s">
        <v>7116</v>
      </c>
      <c r="N4552" t="s">
        <v>7117</v>
      </c>
    </row>
    <row r="4553" spans="1:14" x14ac:dyDescent="0.2">
      <c r="A4553" s="344">
        <v>45034</v>
      </c>
      <c r="B4553" s="296" t="s">
        <v>541</v>
      </c>
      <c r="C4553" s="357">
        <v>6746.1</v>
      </c>
      <c r="D4553" s="292" t="s">
        <v>452</v>
      </c>
      <c r="E4553" s="292" t="s">
        <v>7179</v>
      </c>
      <c r="F4553" s="292" t="s">
        <v>462</v>
      </c>
      <c r="G4553" s="294"/>
      <c r="H4553" s="294">
        <v>4</v>
      </c>
      <c r="I4553" s="292">
        <v>346210</v>
      </c>
      <c r="J4553" s="294" t="s">
        <v>455</v>
      </c>
      <c r="K4553" s="292">
        <v>415452</v>
      </c>
      <c r="L4553" s="292" t="s">
        <v>459</v>
      </c>
      <c r="M4553" s="292" t="s">
        <v>7116</v>
      </c>
      <c r="N4553" t="s">
        <v>7117</v>
      </c>
    </row>
    <row r="4554" spans="1:14" x14ac:dyDescent="0.2">
      <c r="A4554" s="344">
        <v>45019</v>
      </c>
      <c r="B4554" s="296" t="s">
        <v>541</v>
      </c>
      <c r="C4554" s="357">
        <v>6349.1</v>
      </c>
      <c r="D4554" s="292" t="s">
        <v>452</v>
      </c>
      <c r="E4554" s="292" t="s">
        <v>7179</v>
      </c>
      <c r="F4554" s="292" t="s">
        <v>462</v>
      </c>
      <c r="G4554" s="294"/>
      <c r="H4554" s="294">
        <v>4</v>
      </c>
      <c r="I4554" s="292">
        <v>346210</v>
      </c>
      <c r="J4554" s="294" t="s">
        <v>455</v>
      </c>
      <c r="K4554" s="292">
        <v>415452</v>
      </c>
      <c r="L4554" s="292" t="s">
        <v>459</v>
      </c>
      <c r="M4554" s="292" t="s">
        <v>7116</v>
      </c>
      <c r="N4554" t="s">
        <v>7117</v>
      </c>
    </row>
    <row r="4555" spans="1:14" x14ac:dyDescent="0.2">
      <c r="A4555" s="344">
        <v>45043</v>
      </c>
      <c r="B4555" s="296" t="s">
        <v>541</v>
      </c>
      <c r="C4555" s="357">
        <v>6240.11</v>
      </c>
      <c r="D4555" s="292" t="s">
        <v>2065</v>
      </c>
      <c r="E4555" s="292" t="s">
        <v>7168</v>
      </c>
      <c r="F4555" s="292" t="s">
        <v>7169</v>
      </c>
      <c r="G4555" s="294"/>
      <c r="H4555" s="294">
        <v>8</v>
      </c>
      <c r="I4555" s="292">
        <v>203245</v>
      </c>
      <c r="J4555" s="294" t="s">
        <v>455</v>
      </c>
      <c r="K4555" s="292">
        <v>243894</v>
      </c>
      <c r="L4555" s="292" t="s">
        <v>459</v>
      </c>
      <c r="M4555" s="292" t="s">
        <v>7116</v>
      </c>
      <c r="N4555" t="s">
        <v>7117</v>
      </c>
    </row>
    <row r="4556" spans="1:14" x14ac:dyDescent="0.2">
      <c r="A4556" s="344">
        <v>45042</v>
      </c>
      <c r="B4556" s="296" t="s">
        <v>541</v>
      </c>
      <c r="C4556" s="357">
        <v>6646.1</v>
      </c>
      <c r="D4556" s="292" t="s">
        <v>452</v>
      </c>
      <c r="E4556" s="292" t="s">
        <v>7157</v>
      </c>
      <c r="F4556" s="292" t="s">
        <v>7158</v>
      </c>
      <c r="G4556" s="294"/>
      <c r="H4556" s="294">
        <v>8</v>
      </c>
      <c r="I4556" s="292">
        <v>122781</v>
      </c>
      <c r="J4556" s="294" t="s">
        <v>455</v>
      </c>
      <c r="K4556" s="292">
        <v>147337.20000000001</v>
      </c>
      <c r="L4556" s="292" t="s">
        <v>459</v>
      </c>
      <c r="M4556" s="292" t="s">
        <v>7116</v>
      </c>
      <c r="N4556" t="s">
        <v>7117</v>
      </c>
    </row>
    <row r="4557" spans="1:14" x14ac:dyDescent="0.2">
      <c r="A4557" s="344">
        <v>45036</v>
      </c>
      <c r="B4557" s="296" t="s">
        <v>541</v>
      </c>
      <c r="C4557" s="357">
        <v>6746.1</v>
      </c>
      <c r="D4557" s="292" t="s">
        <v>452</v>
      </c>
      <c r="E4557" s="292" t="s">
        <v>7179</v>
      </c>
      <c r="F4557" s="292" t="s">
        <v>462</v>
      </c>
      <c r="G4557" s="294"/>
      <c r="H4557" s="294">
        <v>2</v>
      </c>
      <c r="I4557" s="292">
        <v>346210</v>
      </c>
      <c r="J4557" s="294" t="s">
        <v>455</v>
      </c>
      <c r="K4557" s="292">
        <v>415452</v>
      </c>
      <c r="L4557" s="292" t="s">
        <v>459</v>
      </c>
      <c r="M4557" s="292" t="s">
        <v>7116</v>
      </c>
      <c r="N4557" t="s">
        <v>7117</v>
      </c>
    </row>
    <row r="4558" spans="1:14" x14ac:dyDescent="0.2">
      <c r="A4558" s="344">
        <v>45020</v>
      </c>
      <c r="B4558" s="296" t="s">
        <v>541</v>
      </c>
      <c r="C4558" s="357">
        <v>6349.1</v>
      </c>
      <c r="D4558" s="292" t="s">
        <v>452</v>
      </c>
      <c r="E4558" s="292" t="s">
        <v>7179</v>
      </c>
      <c r="F4558" s="292" t="s">
        <v>462</v>
      </c>
      <c r="G4558" s="294"/>
      <c r="H4558" s="294">
        <v>5</v>
      </c>
      <c r="I4558" s="292">
        <v>346210</v>
      </c>
      <c r="J4558" s="294" t="s">
        <v>455</v>
      </c>
      <c r="K4558" s="292">
        <v>415452</v>
      </c>
      <c r="L4558" s="292" t="s">
        <v>459</v>
      </c>
      <c r="M4558" s="292" t="s">
        <v>7116</v>
      </c>
      <c r="N4558" t="s">
        <v>7117</v>
      </c>
    </row>
    <row r="4559" spans="1:14" x14ac:dyDescent="0.2">
      <c r="A4559" s="344">
        <v>45043</v>
      </c>
      <c r="B4559" s="296" t="s">
        <v>541</v>
      </c>
      <c r="C4559" s="357">
        <v>6646.1</v>
      </c>
      <c r="D4559" s="292" t="s">
        <v>452</v>
      </c>
      <c r="E4559" s="292" t="s">
        <v>7157</v>
      </c>
      <c r="F4559" s="292" t="s">
        <v>7158</v>
      </c>
      <c r="G4559" s="294"/>
      <c r="H4559" s="294">
        <v>8</v>
      </c>
      <c r="I4559" s="292">
        <v>122781</v>
      </c>
      <c r="J4559" s="294" t="s">
        <v>455</v>
      </c>
      <c r="K4559" s="292">
        <v>147337.20000000001</v>
      </c>
      <c r="L4559" s="292" t="s">
        <v>459</v>
      </c>
      <c r="M4559" s="292" t="s">
        <v>7116</v>
      </c>
      <c r="N4559" t="s">
        <v>7117</v>
      </c>
    </row>
    <row r="4560" spans="1:14" x14ac:dyDescent="0.2">
      <c r="A4560" s="344">
        <v>45044</v>
      </c>
      <c r="B4560" s="296" t="s">
        <v>541</v>
      </c>
      <c r="C4560" s="357">
        <v>6240.11</v>
      </c>
      <c r="D4560" s="292" t="s">
        <v>2065</v>
      </c>
      <c r="E4560" s="292" t="s">
        <v>7168</v>
      </c>
      <c r="F4560" s="292" t="s">
        <v>7169</v>
      </c>
      <c r="G4560" s="294"/>
      <c r="H4560" s="294">
        <v>8</v>
      </c>
      <c r="I4560" s="292">
        <v>203245</v>
      </c>
      <c r="J4560" s="294" t="s">
        <v>455</v>
      </c>
      <c r="K4560" s="292">
        <v>243894</v>
      </c>
      <c r="L4560" s="292" t="s">
        <v>459</v>
      </c>
      <c r="M4560" s="292" t="s">
        <v>7116</v>
      </c>
      <c r="N4560" t="s">
        <v>7117</v>
      </c>
    </row>
    <row r="4561" spans="1:14" x14ac:dyDescent="0.2">
      <c r="A4561" s="344">
        <v>45042</v>
      </c>
      <c r="B4561" s="296" t="s">
        <v>541</v>
      </c>
      <c r="C4561" s="357">
        <v>6412.12</v>
      </c>
      <c r="D4561" s="292" t="s">
        <v>452</v>
      </c>
      <c r="E4561" s="292" t="s">
        <v>7179</v>
      </c>
      <c r="F4561" s="292" t="s">
        <v>462</v>
      </c>
      <c r="G4561" s="294"/>
      <c r="H4561" s="294">
        <v>2</v>
      </c>
      <c r="I4561" s="292">
        <v>346210</v>
      </c>
      <c r="J4561" s="294" t="s">
        <v>455</v>
      </c>
      <c r="K4561" s="292">
        <v>415452</v>
      </c>
      <c r="L4561" s="292" t="s">
        <v>459</v>
      </c>
      <c r="M4561" s="292" t="s">
        <v>7116</v>
      </c>
      <c r="N4561" t="s">
        <v>7117</v>
      </c>
    </row>
    <row r="4562" spans="1:14" x14ac:dyDescent="0.2">
      <c r="A4562" s="344">
        <v>45021</v>
      </c>
      <c r="B4562" s="296" t="s">
        <v>541</v>
      </c>
      <c r="C4562" s="357">
        <v>6349.1</v>
      </c>
      <c r="D4562" s="292" t="s">
        <v>452</v>
      </c>
      <c r="E4562" s="292" t="s">
        <v>7179</v>
      </c>
      <c r="F4562" s="292" t="s">
        <v>462</v>
      </c>
      <c r="G4562" s="294"/>
      <c r="H4562" s="294">
        <v>4</v>
      </c>
      <c r="I4562" s="292">
        <v>346210</v>
      </c>
      <c r="J4562" s="294" t="s">
        <v>455</v>
      </c>
      <c r="K4562" s="292">
        <v>415452</v>
      </c>
      <c r="L4562" s="292" t="s">
        <v>459</v>
      </c>
      <c r="M4562" s="292" t="s">
        <v>7116</v>
      </c>
      <c r="N4562" t="s">
        <v>7117</v>
      </c>
    </row>
    <row r="4563" spans="1:14" x14ac:dyDescent="0.2">
      <c r="A4563" s="344">
        <v>45035</v>
      </c>
      <c r="B4563" s="296" t="s">
        <v>541</v>
      </c>
      <c r="C4563" s="357">
        <v>6240.11</v>
      </c>
      <c r="D4563" s="292" t="s">
        <v>2065</v>
      </c>
      <c r="E4563" s="292" t="s">
        <v>7168</v>
      </c>
      <c r="F4563" s="292" t="s">
        <v>7169</v>
      </c>
      <c r="G4563" s="294"/>
      <c r="H4563" s="294">
        <v>8</v>
      </c>
      <c r="I4563" s="292">
        <v>203245</v>
      </c>
      <c r="J4563" s="294" t="s">
        <v>455</v>
      </c>
      <c r="K4563" s="292">
        <v>243894</v>
      </c>
      <c r="L4563" s="292" t="s">
        <v>459</v>
      </c>
      <c r="M4563" s="292" t="s">
        <v>7116</v>
      </c>
      <c r="N4563" t="s">
        <v>7117</v>
      </c>
    </row>
    <row r="4564" spans="1:14" x14ac:dyDescent="0.2">
      <c r="A4564" s="344">
        <v>45044</v>
      </c>
      <c r="B4564" s="296" t="s">
        <v>541</v>
      </c>
      <c r="C4564" s="357">
        <v>6412.12</v>
      </c>
      <c r="D4564" s="292" t="s">
        <v>452</v>
      </c>
      <c r="E4564" s="292" t="s">
        <v>7179</v>
      </c>
      <c r="F4564" s="292" t="s">
        <v>462</v>
      </c>
      <c r="G4564" s="294"/>
      <c r="H4564" s="294">
        <v>2</v>
      </c>
      <c r="I4564" s="292">
        <v>346210</v>
      </c>
      <c r="J4564" s="294" t="s">
        <v>455</v>
      </c>
      <c r="K4564" s="292">
        <v>415452</v>
      </c>
      <c r="L4564" s="292" t="s">
        <v>459</v>
      </c>
      <c r="M4564" s="292" t="s">
        <v>7116</v>
      </c>
      <c r="N4564" t="s">
        <v>7117</v>
      </c>
    </row>
    <row r="4565" spans="1:14" x14ac:dyDescent="0.2">
      <c r="A4565" s="344">
        <v>45044</v>
      </c>
      <c r="B4565" s="296" t="s">
        <v>541</v>
      </c>
      <c r="C4565" s="357">
        <v>6646.1</v>
      </c>
      <c r="D4565" s="292" t="s">
        <v>452</v>
      </c>
      <c r="E4565" s="292" t="s">
        <v>7157</v>
      </c>
      <c r="F4565" s="292" t="s">
        <v>7158</v>
      </c>
      <c r="G4565" s="294"/>
      <c r="H4565" s="294">
        <v>8</v>
      </c>
      <c r="I4565" s="292">
        <v>122781</v>
      </c>
      <c r="J4565" s="294" t="s">
        <v>455</v>
      </c>
      <c r="K4565" s="292">
        <v>147337.20000000001</v>
      </c>
      <c r="L4565" s="292" t="s">
        <v>459</v>
      </c>
      <c r="M4565" s="292" t="s">
        <v>7116</v>
      </c>
      <c r="N4565" t="s">
        <v>7117</v>
      </c>
    </row>
    <row r="4566" spans="1:14" x14ac:dyDescent="0.2">
      <c r="A4566" s="344">
        <v>45037</v>
      </c>
      <c r="B4566" s="296" t="s">
        <v>541</v>
      </c>
      <c r="C4566" s="357">
        <v>6240.11</v>
      </c>
      <c r="D4566" s="292" t="s">
        <v>2065</v>
      </c>
      <c r="E4566" s="292" t="s">
        <v>7168</v>
      </c>
      <c r="F4566" s="292" t="s">
        <v>7169</v>
      </c>
      <c r="G4566" s="294"/>
      <c r="H4566" s="294">
        <v>8</v>
      </c>
      <c r="I4566" s="292">
        <v>203245</v>
      </c>
      <c r="J4566" s="294" t="s">
        <v>455</v>
      </c>
      <c r="K4566" s="292">
        <v>243894</v>
      </c>
      <c r="L4566" s="292" t="s">
        <v>459</v>
      </c>
      <c r="M4566" s="292" t="s">
        <v>7116</v>
      </c>
      <c r="N4566" t="s">
        <v>7117</v>
      </c>
    </row>
    <row r="4567" spans="1:14" x14ac:dyDescent="0.2">
      <c r="A4567" s="344">
        <v>45036</v>
      </c>
      <c r="B4567" s="296" t="s">
        <v>541</v>
      </c>
      <c r="C4567" s="357">
        <v>18112.12</v>
      </c>
      <c r="D4567" s="292" t="s">
        <v>452</v>
      </c>
      <c r="E4567" s="292" t="s">
        <v>7179</v>
      </c>
      <c r="F4567" s="292" t="s">
        <v>462</v>
      </c>
      <c r="G4567" s="294"/>
      <c r="H4567" s="294">
        <v>0.5</v>
      </c>
      <c r="I4567" s="292">
        <v>346210</v>
      </c>
      <c r="J4567" s="294" t="s">
        <v>455</v>
      </c>
      <c r="K4567" s="292">
        <v>415452</v>
      </c>
      <c r="L4567" s="292" t="s">
        <v>459</v>
      </c>
      <c r="M4567" s="292" t="s">
        <v>7116</v>
      </c>
      <c r="N4567" t="s">
        <v>7117</v>
      </c>
    </row>
    <row r="4568" spans="1:14" x14ac:dyDescent="0.2">
      <c r="A4568" s="344">
        <v>45027</v>
      </c>
      <c r="B4568" s="296" t="s">
        <v>541</v>
      </c>
      <c r="C4568" s="357">
        <v>6412.12</v>
      </c>
      <c r="D4568" s="292" t="s">
        <v>452</v>
      </c>
      <c r="E4568" s="292" t="s">
        <v>7179</v>
      </c>
      <c r="F4568" s="292" t="s">
        <v>462</v>
      </c>
      <c r="G4568" s="294"/>
      <c r="H4568" s="294">
        <v>2</v>
      </c>
      <c r="I4568" s="292">
        <v>346210</v>
      </c>
      <c r="J4568" s="294" t="s">
        <v>455</v>
      </c>
      <c r="K4568" s="292">
        <v>415452</v>
      </c>
      <c r="L4568" s="292" t="s">
        <v>459</v>
      </c>
      <c r="M4568" s="292" t="s">
        <v>7116</v>
      </c>
      <c r="N4568" t="s">
        <v>7117</v>
      </c>
    </row>
    <row r="4569" spans="1:14" x14ac:dyDescent="0.2">
      <c r="A4569" s="344">
        <v>45034</v>
      </c>
      <c r="B4569" s="296" t="s">
        <v>541</v>
      </c>
      <c r="C4569" s="357">
        <v>6646.1</v>
      </c>
      <c r="D4569" s="292" t="s">
        <v>452</v>
      </c>
      <c r="E4569" s="292" t="s">
        <v>7157</v>
      </c>
      <c r="F4569" s="292" t="s">
        <v>7158</v>
      </c>
      <c r="G4569" s="294"/>
      <c r="H4569" s="294">
        <v>8</v>
      </c>
      <c r="I4569" s="292">
        <v>122781</v>
      </c>
      <c r="J4569" s="294" t="s">
        <v>455</v>
      </c>
      <c r="K4569" s="292">
        <v>147337.20000000001</v>
      </c>
      <c r="L4569" s="292" t="s">
        <v>459</v>
      </c>
      <c r="M4569" s="292" t="s">
        <v>7116</v>
      </c>
      <c r="N4569" t="s">
        <v>7117</v>
      </c>
    </row>
    <row r="4570" spans="1:14" x14ac:dyDescent="0.2">
      <c r="A4570" s="344">
        <v>45035</v>
      </c>
      <c r="B4570" s="296" t="s">
        <v>541</v>
      </c>
      <c r="C4570" s="357">
        <v>6646.1</v>
      </c>
      <c r="D4570" s="292" t="s">
        <v>452</v>
      </c>
      <c r="E4570" s="292" t="s">
        <v>7157</v>
      </c>
      <c r="F4570" s="292" t="s">
        <v>7158</v>
      </c>
      <c r="G4570" s="294"/>
      <c r="H4570" s="294">
        <v>8</v>
      </c>
      <c r="I4570" s="292">
        <v>122781</v>
      </c>
      <c r="J4570" s="294" t="s">
        <v>455</v>
      </c>
      <c r="K4570" s="292">
        <v>147337.20000000001</v>
      </c>
      <c r="L4570" s="292" t="s">
        <v>459</v>
      </c>
      <c r="M4570" s="292" t="s">
        <v>7116</v>
      </c>
      <c r="N4570" t="s">
        <v>7117</v>
      </c>
    </row>
    <row r="4571" spans="1:14" x14ac:dyDescent="0.2">
      <c r="A4571" s="344">
        <v>45028</v>
      </c>
      <c r="B4571" s="296" t="s">
        <v>541</v>
      </c>
      <c r="C4571" s="357">
        <v>6412.12</v>
      </c>
      <c r="D4571" s="292" t="s">
        <v>452</v>
      </c>
      <c r="E4571" s="292" t="s">
        <v>7179</v>
      </c>
      <c r="F4571" s="292" t="s">
        <v>462</v>
      </c>
      <c r="G4571" s="294"/>
      <c r="H4571" s="294">
        <v>1</v>
      </c>
      <c r="I4571" s="292">
        <v>346210</v>
      </c>
      <c r="J4571" s="294" t="s">
        <v>455</v>
      </c>
      <c r="K4571" s="292">
        <v>415452</v>
      </c>
      <c r="L4571" s="292" t="s">
        <v>459</v>
      </c>
      <c r="M4571" s="292" t="s">
        <v>7116</v>
      </c>
      <c r="N4571" t="s">
        <v>7117</v>
      </c>
    </row>
    <row r="4572" spans="1:14" x14ac:dyDescent="0.2">
      <c r="A4572" s="344">
        <v>45042</v>
      </c>
      <c r="B4572" s="296" t="s">
        <v>541</v>
      </c>
      <c r="C4572" s="357">
        <v>6497.11</v>
      </c>
      <c r="D4572" s="292" t="s">
        <v>452</v>
      </c>
      <c r="E4572" s="292" t="s">
        <v>7179</v>
      </c>
      <c r="F4572" s="292" t="s">
        <v>462</v>
      </c>
      <c r="G4572" s="294"/>
      <c r="H4572" s="294">
        <v>1</v>
      </c>
      <c r="I4572" s="292">
        <v>346210</v>
      </c>
      <c r="J4572" s="294" t="s">
        <v>455</v>
      </c>
      <c r="K4572" s="292">
        <v>415452</v>
      </c>
      <c r="L4572" s="292" t="s">
        <v>459</v>
      </c>
      <c r="M4572" s="292" t="s">
        <v>7116</v>
      </c>
      <c r="N4572" t="s">
        <v>7117</v>
      </c>
    </row>
    <row r="4573" spans="1:14" x14ac:dyDescent="0.2">
      <c r="A4573" s="344">
        <v>45036</v>
      </c>
      <c r="B4573" s="296" t="s">
        <v>541</v>
      </c>
      <c r="C4573" s="357">
        <v>6646.1</v>
      </c>
      <c r="D4573" s="292" t="s">
        <v>452</v>
      </c>
      <c r="E4573" s="292" t="s">
        <v>7157</v>
      </c>
      <c r="F4573" s="292" t="s">
        <v>7158</v>
      </c>
      <c r="G4573" s="294"/>
      <c r="H4573" s="294">
        <v>8</v>
      </c>
      <c r="I4573" s="292">
        <v>122781</v>
      </c>
      <c r="J4573" s="294" t="s">
        <v>455</v>
      </c>
      <c r="K4573" s="292">
        <v>147337.20000000001</v>
      </c>
      <c r="L4573" s="292" t="s">
        <v>459</v>
      </c>
      <c r="M4573" s="292" t="s">
        <v>7116</v>
      </c>
      <c r="N4573" t="s">
        <v>7117</v>
      </c>
    </row>
    <row r="4574" spans="1:14" x14ac:dyDescent="0.2">
      <c r="A4574" s="344">
        <v>45043</v>
      </c>
      <c r="B4574" s="296" t="s">
        <v>541</v>
      </c>
      <c r="C4574" s="357">
        <v>6497.11</v>
      </c>
      <c r="D4574" s="292" t="s">
        <v>452</v>
      </c>
      <c r="E4574" s="292" t="s">
        <v>7179</v>
      </c>
      <c r="F4574" s="292" t="s">
        <v>462</v>
      </c>
      <c r="G4574" s="294"/>
      <c r="H4574" s="294">
        <v>2</v>
      </c>
      <c r="I4574" s="292">
        <v>346210</v>
      </c>
      <c r="J4574" s="294" t="s">
        <v>455</v>
      </c>
      <c r="K4574" s="292">
        <v>415452</v>
      </c>
      <c r="L4574" s="292" t="s">
        <v>459</v>
      </c>
      <c r="M4574" s="292" t="s">
        <v>7116</v>
      </c>
      <c r="N4574" t="s">
        <v>7117</v>
      </c>
    </row>
    <row r="4575" spans="1:14" x14ac:dyDescent="0.2">
      <c r="A4575" s="344">
        <v>45027</v>
      </c>
      <c r="B4575" s="296" t="s">
        <v>541</v>
      </c>
      <c r="C4575" s="357">
        <v>6011.1</v>
      </c>
      <c r="D4575" s="292" t="s">
        <v>452</v>
      </c>
      <c r="E4575" s="292" t="s">
        <v>7179</v>
      </c>
      <c r="F4575" s="292" t="s">
        <v>462</v>
      </c>
      <c r="G4575" s="294"/>
      <c r="H4575" s="294">
        <v>1</v>
      </c>
      <c r="I4575" s="292">
        <v>346210</v>
      </c>
      <c r="J4575" s="294" t="s">
        <v>455</v>
      </c>
      <c r="K4575" s="292">
        <v>415452</v>
      </c>
      <c r="L4575" s="292" t="s">
        <v>459</v>
      </c>
      <c r="M4575" s="292" t="s">
        <v>7116</v>
      </c>
      <c r="N4575" t="s">
        <v>7117</v>
      </c>
    </row>
    <row r="4576" spans="1:14" x14ac:dyDescent="0.2">
      <c r="A4576" s="344">
        <v>45041</v>
      </c>
      <c r="B4576" s="296" t="s">
        <v>541</v>
      </c>
      <c r="C4576" s="357">
        <v>18112.12</v>
      </c>
      <c r="D4576" s="292" t="s">
        <v>452</v>
      </c>
      <c r="E4576" s="292" t="s">
        <v>7179</v>
      </c>
      <c r="F4576" s="292" t="s">
        <v>462</v>
      </c>
      <c r="G4576" s="294"/>
      <c r="H4576" s="294">
        <v>0.5</v>
      </c>
      <c r="I4576" s="292">
        <v>346210</v>
      </c>
      <c r="J4576" s="294" t="s">
        <v>455</v>
      </c>
      <c r="K4576" s="292">
        <v>415452</v>
      </c>
      <c r="L4576" s="292" t="s">
        <v>459</v>
      </c>
      <c r="M4576" s="292" t="s">
        <v>7116</v>
      </c>
      <c r="N4576" t="s">
        <v>7117</v>
      </c>
    </row>
    <row r="4577" spans="1:14" x14ac:dyDescent="0.2">
      <c r="A4577" s="344">
        <v>45033</v>
      </c>
      <c r="B4577" s="296" t="s">
        <v>541</v>
      </c>
      <c r="C4577" s="357">
        <v>6497.1</v>
      </c>
      <c r="D4577" s="292" t="s">
        <v>452</v>
      </c>
      <c r="E4577" s="292" t="s">
        <v>7157</v>
      </c>
      <c r="F4577" s="292" t="s">
        <v>7158</v>
      </c>
      <c r="G4577" s="294"/>
      <c r="H4577" s="294">
        <v>8</v>
      </c>
      <c r="I4577" s="292">
        <v>122781</v>
      </c>
      <c r="J4577" s="294" t="s">
        <v>455</v>
      </c>
      <c r="K4577" s="292">
        <v>147337.20000000001</v>
      </c>
      <c r="L4577" s="292" t="s">
        <v>459</v>
      </c>
      <c r="M4577" s="292" t="s">
        <v>7116</v>
      </c>
      <c r="N4577" t="s">
        <v>7117</v>
      </c>
    </row>
    <row r="4578" spans="1:14" x14ac:dyDescent="0.2">
      <c r="A4578" s="344">
        <v>45028</v>
      </c>
      <c r="B4578" s="296" t="s">
        <v>541</v>
      </c>
      <c r="C4578" s="357">
        <v>6011.1</v>
      </c>
      <c r="D4578" s="292" t="s">
        <v>452</v>
      </c>
      <c r="E4578" s="292" t="s">
        <v>7179</v>
      </c>
      <c r="F4578" s="292" t="s">
        <v>462</v>
      </c>
      <c r="G4578" s="294"/>
      <c r="H4578" s="294">
        <v>2</v>
      </c>
      <c r="I4578" s="292">
        <v>346210</v>
      </c>
      <c r="J4578" s="294" t="s">
        <v>455</v>
      </c>
      <c r="K4578" s="292">
        <v>415452</v>
      </c>
      <c r="L4578" s="292" t="s">
        <v>459</v>
      </c>
      <c r="M4578" s="292" t="s">
        <v>7116</v>
      </c>
      <c r="N4578" t="s">
        <v>7117</v>
      </c>
    </row>
    <row r="4579" spans="1:14" x14ac:dyDescent="0.2">
      <c r="A4579" s="344">
        <v>45041</v>
      </c>
      <c r="B4579" s="296" t="s">
        <v>541</v>
      </c>
      <c r="C4579" s="357">
        <v>6702.1</v>
      </c>
      <c r="D4579" s="292" t="s">
        <v>452</v>
      </c>
      <c r="E4579" s="292" t="s">
        <v>7179</v>
      </c>
      <c r="F4579" s="292" t="s">
        <v>462</v>
      </c>
      <c r="G4579" s="294"/>
      <c r="H4579" s="294">
        <v>1</v>
      </c>
      <c r="I4579" s="292">
        <v>346210</v>
      </c>
      <c r="J4579" s="294" t="s">
        <v>455</v>
      </c>
      <c r="K4579" s="292">
        <v>415452</v>
      </c>
      <c r="L4579" s="292" t="s">
        <v>459</v>
      </c>
      <c r="M4579" s="292" t="s">
        <v>7116</v>
      </c>
      <c r="N4579" t="s">
        <v>7117</v>
      </c>
    </row>
    <row r="4580" spans="1:14" x14ac:dyDescent="0.2">
      <c r="A4580" s="344">
        <v>45041</v>
      </c>
      <c r="B4580" s="296" t="s">
        <v>541</v>
      </c>
      <c r="C4580" s="357">
        <v>6542.1</v>
      </c>
      <c r="D4580" s="292" t="s">
        <v>452</v>
      </c>
      <c r="E4580" s="292" t="s">
        <v>7157</v>
      </c>
      <c r="F4580" s="292" t="s">
        <v>7158</v>
      </c>
      <c r="G4580" s="294"/>
      <c r="H4580" s="294">
        <v>8</v>
      </c>
      <c r="I4580" s="292">
        <v>122781</v>
      </c>
      <c r="J4580" s="294" t="s">
        <v>455</v>
      </c>
      <c r="K4580" s="292">
        <v>147337.20000000001</v>
      </c>
      <c r="L4580" s="292" t="s">
        <v>459</v>
      </c>
      <c r="M4580" s="292" t="s">
        <v>7116</v>
      </c>
      <c r="N4580" t="s">
        <v>7117</v>
      </c>
    </row>
    <row r="4581" spans="1:14" x14ac:dyDescent="0.2">
      <c r="A4581" s="344">
        <v>45042</v>
      </c>
      <c r="B4581" s="296" t="s">
        <v>541</v>
      </c>
      <c r="C4581" s="357">
        <v>6702.1</v>
      </c>
      <c r="D4581" s="292" t="s">
        <v>452</v>
      </c>
      <c r="E4581" s="292" t="s">
        <v>7179</v>
      </c>
      <c r="F4581" s="292" t="s">
        <v>462</v>
      </c>
      <c r="G4581" s="294"/>
      <c r="H4581" s="294">
        <v>1</v>
      </c>
      <c r="I4581" s="292">
        <v>346210</v>
      </c>
      <c r="J4581" s="294" t="s">
        <v>455</v>
      </c>
      <c r="K4581" s="292">
        <v>415452</v>
      </c>
      <c r="L4581" s="292" t="s">
        <v>459</v>
      </c>
      <c r="M4581" s="292" t="s">
        <v>7116</v>
      </c>
      <c r="N4581" t="s">
        <v>7117</v>
      </c>
    </row>
    <row r="4582" spans="1:14" x14ac:dyDescent="0.2">
      <c r="A4582" s="344">
        <v>45037</v>
      </c>
      <c r="B4582" s="296" t="s">
        <v>541</v>
      </c>
      <c r="C4582" s="357">
        <v>6542.1</v>
      </c>
      <c r="D4582" s="292" t="s">
        <v>452</v>
      </c>
      <c r="E4582" s="292" t="s">
        <v>7157</v>
      </c>
      <c r="F4582" s="292" t="s">
        <v>7158</v>
      </c>
      <c r="G4582" s="294"/>
      <c r="H4582" s="294">
        <v>8</v>
      </c>
      <c r="I4582" s="292">
        <v>122781</v>
      </c>
      <c r="J4582" s="294" t="s">
        <v>455</v>
      </c>
      <c r="K4582" s="292">
        <v>147337.20000000001</v>
      </c>
      <c r="L4582" s="292" t="s">
        <v>459</v>
      </c>
      <c r="M4582" s="292" t="s">
        <v>7116</v>
      </c>
      <c r="N4582" t="s">
        <v>7117</v>
      </c>
    </row>
    <row r="4583" spans="1:14" x14ac:dyDescent="0.2">
      <c r="A4583" s="344">
        <v>45029</v>
      </c>
      <c r="B4583" s="296" t="s">
        <v>541</v>
      </c>
      <c r="C4583" s="357">
        <v>6762.1</v>
      </c>
      <c r="D4583" s="292" t="s">
        <v>452</v>
      </c>
      <c r="E4583" s="292" t="s">
        <v>7179</v>
      </c>
      <c r="F4583" s="292" t="s">
        <v>462</v>
      </c>
      <c r="G4583" s="294"/>
      <c r="H4583" s="294">
        <v>2</v>
      </c>
      <c r="I4583" s="292">
        <v>346210</v>
      </c>
      <c r="J4583" s="294" t="s">
        <v>455</v>
      </c>
      <c r="K4583" s="292">
        <v>415452</v>
      </c>
      <c r="L4583" s="292" t="s">
        <v>459</v>
      </c>
      <c r="M4583" s="292" t="s">
        <v>7116</v>
      </c>
      <c r="N4583" t="s">
        <v>7117</v>
      </c>
    </row>
    <row r="4584" spans="1:14" x14ac:dyDescent="0.2">
      <c r="A4584" s="344">
        <v>45043</v>
      </c>
      <c r="B4584" s="296" t="s">
        <v>541</v>
      </c>
      <c r="C4584" s="357">
        <v>6702.1</v>
      </c>
      <c r="D4584" s="292" t="s">
        <v>452</v>
      </c>
      <c r="E4584" s="292" t="s">
        <v>7179</v>
      </c>
      <c r="F4584" s="292" t="s">
        <v>462</v>
      </c>
      <c r="G4584" s="294"/>
      <c r="H4584" s="294">
        <v>2</v>
      </c>
      <c r="I4584" s="292">
        <v>346210</v>
      </c>
      <c r="J4584" s="294" t="s">
        <v>455</v>
      </c>
      <c r="K4584" s="292">
        <v>415452</v>
      </c>
      <c r="L4584" s="292" t="s">
        <v>459</v>
      </c>
      <c r="M4584" s="292" t="s">
        <v>7116</v>
      </c>
      <c r="N4584" t="s">
        <v>7117</v>
      </c>
    </row>
    <row r="4585" spans="1:14" x14ac:dyDescent="0.2">
      <c r="A4585" s="344">
        <v>45030</v>
      </c>
      <c r="B4585" s="296" t="s">
        <v>541</v>
      </c>
      <c r="C4585" s="357">
        <v>6762.1</v>
      </c>
      <c r="D4585" s="292" t="s">
        <v>452</v>
      </c>
      <c r="E4585" s="292" t="s">
        <v>7179</v>
      </c>
      <c r="F4585" s="292" t="s">
        <v>462</v>
      </c>
      <c r="G4585" s="294"/>
      <c r="H4585" s="294">
        <v>2</v>
      </c>
      <c r="I4585" s="292">
        <v>346210</v>
      </c>
      <c r="J4585" s="294" t="s">
        <v>455</v>
      </c>
      <c r="K4585" s="292">
        <v>415452</v>
      </c>
      <c r="L4585" s="292" t="s">
        <v>459</v>
      </c>
      <c r="M4585" s="292" t="s">
        <v>7116</v>
      </c>
      <c r="N4585" t="s">
        <v>7117</v>
      </c>
    </row>
    <row r="4586" spans="1:14" x14ac:dyDescent="0.2">
      <c r="A4586" s="344">
        <v>45044</v>
      </c>
      <c r="B4586" s="296" t="s">
        <v>541</v>
      </c>
      <c r="C4586" s="357">
        <v>6702.1</v>
      </c>
      <c r="D4586" s="292" t="s">
        <v>452</v>
      </c>
      <c r="E4586" s="292" t="s">
        <v>7179</v>
      </c>
      <c r="F4586" s="292" t="s">
        <v>462</v>
      </c>
      <c r="G4586" s="294"/>
      <c r="H4586" s="294">
        <v>2</v>
      </c>
      <c r="I4586" s="292">
        <v>346210</v>
      </c>
      <c r="J4586" s="294" t="s">
        <v>455</v>
      </c>
      <c r="K4586" s="292">
        <v>415452</v>
      </c>
      <c r="L4586" s="292" t="s">
        <v>459</v>
      </c>
      <c r="M4586" s="292" t="s">
        <v>7116</v>
      </c>
      <c r="N4586" t="s">
        <v>7117</v>
      </c>
    </row>
    <row r="4587" spans="1:14" x14ac:dyDescent="0.2">
      <c r="A4587" s="344">
        <v>45019</v>
      </c>
      <c r="B4587" s="296" t="s">
        <v>541</v>
      </c>
      <c r="C4587" s="357">
        <v>6412.12</v>
      </c>
      <c r="D4587" s="292" t="s">
        <v>452</v>
      </c>
      <c r="E4587" s="292" t="s">
        <v>7179</v>
      </c>
      <c r="F4587" s="292" t="s">
        <v>462</v>
      </c>
      <c r="G4587" s="294"/>
      <c r="H4587" s="294">
        <v>3</v>
      </c>
      <c r="I4587" s="292">
        <v>346210</v>
      </c>
      <c r="J4587" s="294" t="s">
        <v>455</v>
      </c>
      <c r="K4587" s="292">
        <v>415452</v>
      </c>
      <c r="L4587" s="292" t="s">
        <v>459</v>
      </c>
      <c r="M4587" s="292" t="s">
        <v>7116</v>
      </c>
      <c r="N4587" t="s">
        <v>7117</v>
      </c>
    </row>
    <row r="4588" spans="1:14" x14ac:dyDescent="0.2">
      <c r="A4588" s="344">
        <v>45041</v>
      </c>
      <c r="B4588" s="296" t="s">
        <v>541</v>
      </c>
      <c r="C4588" s="357">
        <v>6349.1</v>
      </c>
      <c r="D4588" s="292" t="s">
        <v>452</v>
      </c>
      <c r="E4588" s="292" t="s">
        <v>7179</v>
      </c>
      <c r="F4588" s="292" t="s">
        <v>462</v>
      </c>
      <c r="G4588" s="294"/>
      <c r="H4588" s="294">
        <v>6.5</v>
      </c>
      <c r="I4588" s="292">
        <v>346210</v>
      </c>
      <c r="J4588" s="294" t="s">
        <v>455</v>
      </c>
      <c r="K4588" s="292">
        <v>415452</v>
      </c>
      <c r="L4588" s="292" t="s">
        <v>459</v>
      </c>
      <c r="M4588" s="292" t="s">
        <v>7116</v>
      </c>
      <c r="N4588" t="s">
        <v>7117</v>
      </c>
    </row>
    <row r="4589" spans="1:14" x14ac:dyDescent="0.2">
      <c r="A4589" s="344">
        <v>45042</v>
      </c>
      <c r="B4589" s="296" t="s">
        <v>541</v>
      </c>
      <c r="C4589" s="357">
        <v>6349.1</v>
      </c>
      <c r="D4589" s="292" t="s">
        <v>452</v>
      </c>
      <c r="E4589" s="292" t="s">
        <v>7179</v>
      </c>
      <c r="F4589" s="292" t="s">
        <v>462</v>
      </c>
      <c r="G4589" s="294"/>
      <c r="H4589" s="294">
        <v>4</v>
      </c>
      <c r="I4589" s="292">
        <v>346210</v>
      </c>
      <c r="J4589" s="294" t="s">
        <v>455</v>
      </c>
      <c r="K4589" s="292">
        <v>415452</v>
      </c>
      <c r="L4589" s="292" t="s">
        <v>459</v>
      </c>
      <c r="M4589" s="292" t="s">
        <v>7116</v>
      </c>
      <c r="N4589" t="s">
        <v>7117</v>
      </c>
    </row>
    <row r="4590" spans="1:14" x14ac:dyDescent="0.2">
      <c r="A4590" s="344">
        <v>45020</v>
      </c>
      <c r="B4590" s="296" t="s">
        <v>541</v>
      </c>
      <c r="C4590" s="357">
        <v>6412.12</v>
      </c>
      <c r="D4590" s="292" t="s">
        <v>452</v>
      </c>
      <c r="E4590" s="292" t="s">
        <v>7179</v>
      </c>
      <c r="F4590" s="292" t="s">
        <v>462</v>
      </c>
      <c r="G4590" s="294"/>
      <c r="H4590" s="294">
        <v>3</v>
      </c>
      <c r="I4590" s="292">
        <v>346210</v>
      </c>
      <c r="J4590" s="294" t="s">
        <v>455</v>
      </c>
      <c r="K4590" s="292">
        <v>415452</v>
      </c>
      <c r="L4590" s="292" t="s">
        <v>459</v>
      </c>
      <c r="M4590" s="292" t="s">
        <v>7116</v>
      </c>
      <c r="N4590" t="s">
        <v>7117</v>
      </c>
    </row>
    <row r="4591" spans="1:14" x14ac:dyDescent="0.2">
      <c r="A4591" s="344">
        <v>45043</v>
      </c>
      <c r="B4591" s="296" t="s">
        <v>541</v>
      </c>
      <c r="C4591" s="357">
        <v>6349.1</v>
      </c>
      <c r="D4591" s="292" t="s">
        <v>452</v>
      </c>
      <c r="E4591" s="292" t="s">
        <v>7179</v>
      </c>
      <c r="F4591" s="292" t="s">
        <v>462</v>
      </c>
      <c r="G4591" s="294"/>
      <c r="H4591" s="294">
        <v>4</v>
      </c>
      <c r="I4591" s="292">
        <v>346210</v>
      </c>
      <c r="J4591" s="294" t="s">
        <v>455</v>
      </c>
      <c r="K4591" s="292">
        <v>415452</v>
      </c>
      <c r="L4591" s="292" t="s">
        <v>459</v>
      </c>
      <c r="M4591" s="292" t="s">
        <v>7116</v>
      </c>
      <c r="N4591" t="s">
        <v>7117</v>
      </c>
    </row>
    <row r="4592" spans="1:14" x14ac:dyDescent="0.2">
      <c r="A4592" s="344">
        <v>45021</v>
      </c>
      <c r="B4592" s="296" t="s">
        <v>541</v>
      </c>
      <c r="C4592" s="357">
        <v>6412.12</v>
      </c>
      <c r="D4592" s="292" t="s">
        <v>452</v>
      </c>
      <c r="E4592" s="292" t="s">
        <v>7179</v>
      </c>
      <c r="F4592" s="292" t="s">
        <v>462</v>
      </c>
      <c r="G4592" s="294"/>
      <c r="H4592" s="294">
        <v>3</v>
      </c>
      <c r="I4592" s="292">
        <v>346210</v>
      </c>
      <c r="J4592" s="294" t="s">
        <v>455</v>
      </c>
      <c r="K4592" s="292">
        <v>415452</v>
      </c>
      <c r="L4592" s="292" t="s">
        <v>459</v>
      </c>
      <c r="M4592" s="292" t="s">
        <v>7116</v>
      </c>
      <c r="N4592" t="s">
        <v>7117</v>
      </c>
    </row>
    <row r="4593" spans="1:14" x14ac:dyDescent="0.2">
      <c r="A4593" s="344">
        <v>45044</v>
      </c>
      <c r="B4593" s="296" t="s">
        <v>541</v>
      </c>
      <c r="C4593" s="357">
        <v>6349.1</v>
      </c>
      <c r="D4593" s="292" t="s">
        <v>452</v>
      </c>
      <c r="E4593" s="292" t="s">
        <v>7179</v>
      </c>
      <c r="F4593" s="292" t="s">
        <v>462</v>
      </c>
      <c r="G4593" s="294"/>
      <c r="H4593" s="294">
        <v>3</v>
      </c>
      <c r="I4593" s="292">
        <v>346210</v>
      </c>
      <c r="J4593" s="294" t="s">
        <v>455</v>
      </c>
      <c r="K4593" s="292">
        <v>415452</v>
      </c>
      <c r="L4593" s="292" t="s">
        <v>459</v>
      </c>
      <c r="M4593" s="292" t="s">
        <v>7116</v>
      </c>
      <c r="N4593" t="s">
        <v>7117</v>
      </c>
    </row>
    <row r="4594" spans="1:14" x14ac:dyDescent="0.2">
      <c r="A4594" s="344">
        <v>45027</v>
      </c>
      <c r="B4594" s="296" t="s">
        <v>541</v>
      </c>
      <c r="C4594" s="357">
        <v>6349.1</v>
      </c>
      <c r="D4594" s="292" t="s">
        <v>452</v>
      </c>
      <c r="E4594" s="292" t="s">
        <v>7179</v>
      </c>
      <c r="F4594" s="292" t="s">
        <v>462</v>
      </c>
      <c r="G4594" s="294"/>
      <c r="H4594" s="294">
        <v>4</v>
      </c>
      <c r="I4594" s="292">
        <v>346210</v>
      </c>
      <c r="J4594" s="294" t="s">
        <v>455</v>
      </c>
      <c r="K4594" s="292">
        <v>415452</v>
      </c>
      <c r="L4594" s="292" t="s">
        <v>459</v>
      </c>
      <c r="M4594" s="292" t="s">
        <v>7116</v>
      </c>
      <c r="N4594" t="s">
        <v>7117</v>
      </c>
    </row>
    <row r="4595" spans="1:14" x14ac:dyDescent="0.2">
      <c r="A4595" s="344">
        <v>45033</v>
      </c>
      <c r="B4595" s="296" t="s">
        <v>541</v>
      </c>
      <c r="C4595" s="357">
        <v>6762.1</v>
      </c>
      <c r="D4595" s="292" t="s">
        <v>452</v>
      </c>
      <c r="E4595" s="292" t="s">
        <v>7179</v>
      </c>
      <c r="F4595" s="292" t="s">
        <v>462</v>
      </c>
      <c r="G4595" s="294"/>
      <c r="H4595" s="294">
        <v>2</v>
      </c>
      <c r="I4595" s="292">
        <v>346210</v>
      </c>
      <c r="J4595" s="294" t="s">
        <v>455</v>
      </c>
      <c r="K4595" s="292">
        <v>415452</v>
      </c>
      <c r="L4595" s="292" t="s">
        <v>459</v>
      </c>
      <c r="M4595" s="292" t="s">
        <v>7116</v>
      </c>
      <c r="N4595" t="s">
        <v>7117</v>
      </c>
    </row>
    <row r="4596" spans="1:14" x14ac:dyDescent="0.2">
      <c r="A4596" s="344">
        <v>45028</v>
      </c>
      <c r="B4596" s="296" t="s">
        <v>541</v>
      </c>
      <c r="C4596" s="357">
        <v>6349.1</v>
      </c>
      <c r="D4596" s="292" t="s">
        <v>452</v>
      </c>
      <c r="E4596" s="292" t="s">
        <v>7179</v>
      </c>
      <c r="F4596" s="292" t="s">
        <v>462</v>
      </c>
      <c r="G4596" s="294"/>
      <c r="H4596" s="294">
        <v>5</v>
      </c>
      <c r="I4596" s="292">
        <v>346210</v>
      </c>
      <c r="J4596" s="294" t="s">
        <v>455</v>
      </c>
      <c r="K4596" s="292">
        <v>415452</v>
      </c>
      <c r="L4596" s="292" t="s">
        <v>459</v>
      </c>
      <c r="M4596" s="292" t="s">
        <v>7116</v>
      </c>
      <c r="N4596" t="s">
        <v>7117</v>
      </c>
    </row>
    <row r="4597" spans="1:14" x14ac:dyDescent="0.2">
      <c r="A4597" s="344">
        <v>45034</v>
      </c>
      <c r="B4597" s="296" t="s">
        <v>541</v>
      </c>
      <c r="C4597" s="357">
        <v>6762.1</v>
      </c>
      <c r="D4597" s="292" t="s">
        <v>452</v>
      </c>
      <c r="E4597" s="292" t="s">
        <v>7179</v>
      </c>
      <c r="F4597" s="292" t="s">
        <v>462</v>
      </c>
      <c r="G4597" s="294"/>
      <c r="H4597" s="294">
        <v>1</v>
      </c>
      <c r="I4597" s="292">
        <v>346210</v>
      </c>
      <c r="J4597" s="294" t="s">
        <v>455</v>
      </c>
      <c r="K4597" s="292">
        <v>415452</v>
      </c>
      <c r="L4597" s="292" t="s">
        <v>459</v>
      </c>
      <c r="M4597" s="292" t="s">
        <v>7116</v>
      </c>
      <c r="N4597" t="s">
        <v>7117</v>
      </c>
    </row>
    <row r="4598" spans="1:14" x14ac:dyDescent="0.2">
      <c r="A4598" s="344">
        <v>45035</v>
      </c>
      <c r="B4598" s="296" t="s">
        <v>541</v>
      </c>
      <c r="C4598" s="357">
        <v>6412.12</v>
      </c>
      <c r="D4598" s="292" t="s">
        <v>452</v>
      </c>
      <c r="E4598" s="292" t="s">
        <v>7179</v>
      </c>
      <c r="F4598" s="292" t="s">
        <v>462</v>
      </c>
      <c r="G4598" s="294"/>
      <c r="H4598" s="294">
        <v>1</v>
      </c>
      <c r="I4598" s="292">
        <v>346210</v>
      </c>
      <c r="J4598" s="294" t="s">
        <v>455</v>
      </c>
      <c r="K4598" s="292">
        <v>415452</v>
      </c>
      <c r="L4598" s="292" t="s">
        <v>459</v>
      </c>
      <c r="M4598" s="292" t="s">
        <v>7116</v>
      </c>
      <c r="N4598" t="s">
        <v>7117</v>
      </c>
    </row>
    <row r="4599" spans="1:14" x14ac:dyDescent="0.2">
      <c r="A4599" s="344">
        <v>45029</v>
      </c>
      <c r="B4599" s="296" t="s">
        <v>541</v>
      </c>
      <c r="C4599" s="357">
        <v>6349.1</v>
      </c>
      <c r="D4599" s="292" t="s">
        <v>452</v>
      </c>
      <c r="E4599" s="292" t="s">
        <v>7179</v>
      </c>
      <c r="F4599" s="292" t="s">
        <v>462</v>
      </c>
      <c r="G4599" s="294"/>
      <c r="H4599" s="294">
        <v>5</v>
      </c>
      <c r="I4599" s="292">
        <v>346210</v>
      </c>
      <c r="J4599" s="294" t="s">
        <v>455</v>
      </c>
      <c r="K4599" s="292">
        <v>415452</v>
      </c>
      <c r="L4599" s="292" t="s">
        <v>459</v>
      </c>
      <c r="M4599" s="292" t="s">
        <v>7116</v>
      </c>
      <c r="N4599" t="s">
        <v>7117</v>
      </c>
    </row>
    <row r="4600" spans="1:14" x14ac:dyDescent="0.2">
      <c r="A4600" s="344">
        <v>45036</v>
      </c>
      <c r="B4600" s="296" t="s">
        <v>541</v>
      </c>
      <c r="C4600" s="357">
        <v>6412.12</v>
      </c>
      <c r="D4600" s="292" t="s">
        <v>452</v>
      </c>
      <c r="E4600" s="292" t="s">
        <v>7179</v>
      </c>
      <c r="F4600" s="292" t="s">
        <v>462</v>
      </c>
      <c r="G4600" s="294"/>
      <c r="H4600" s="294">
        <v>1</v>
      </c>
      <c r="I4600" s="292">
        <v>346210</v>
      </c>
      <c r="J4600" s="294" t="s">
        <v>455</v>
      </c>
      <c r="K4600" s="292">
        <v>415452</v>
      </c>
      <c r="L4600" s="292" t="s">
        <v>459</v>
      </c>
      <c r="M4600" s="292" t="s">
        <v>7116</v>
      </c>
      <c r="N4600" t="s">
        <v>7117</v>
      </c>
    </row>
    <row r="4601" spans="1:14" x14ac:dyDescent="0.2">
      <c r="A4601" s="344">
        <v>45030</v>
      </c>
      <c r="B4601" s="296" t="s">
        <v>541</v>
      </c>
      <c r="C4601" s="357">
        <v>6349.1</v>
      </c>
      <c r="D4601" s="292" t="s">
        <v>452</v>
      </c>
      <c r="E4601" s="292" t="s">
        <v>7179</v>
      </c>
      <c r="F4601" s="292" t="s">
        <v>462</v>
      </c>
      <c r="G4601" s="294"/>
      <c r="H4601" s="294">
        <v>6</v>
      </c>
      <c r="I4601" s="292">
        <v>346210</v>
      </c>
      <c r="J4601" s="294" t="s">
        <v>455</v>
      </c>
      <c r="K4601" s="292">
        <v>415452</v>
      </c>
      <c r="L4601" s="292" t="s">
        <v>459</v>
      </c>
      <c r="M4601" s="292" t="s">
        <v>7116</v>
      </c>
      <c r="N4601" t="s">
        <v>7117</v>
      </c>
    </row>
    <row r="4602" spans="1:14" x14ac:dyDescent="0.2">
      <c r="A4602" s="344">
        <v>45037</v>
      </c>
      <c r="B4602" s="296" t="s">
        <v>541</v>
      </c>
      <c r="C4602" s="357">
        <v>6412.12</v>
      </c>
      <c r="D4602" s="292" t="s">
        <v>452</v>
      </c>
      <c r="E4602" s="292" t="s">
        <v>7179</v>
      </c>
      <c r="F4602" s="292" t="s">
        <v>462</v>
      </c>
      <c r="G4602" s="294"/>
      <c r="H4602" s="294">
        <v>1</v>
      </c>
      <c r="I4602" s="292">
        <v>346210</v>
      </c>
      <c r="J4602" s="294" t="s">
        <v>455</v>
      </c>
      <c r="K4602" s="292">
        <v>415452</v>
      </c>
      <c r="L4602" s="292" t="s">
        <v>459</v>
      </c>
      <c r="M4602" s="292" t="s">
        <v>7116</v>
      </c>
      <c r="N4602" t="s">
        <v>7117</v>
      </c>
    </row>
    <row r="4603" spans="1:14" x14ac:dyDescent="0.2">
      <c r="A4603" s="344">
        <v>45033</v>
      </c>
      <c r="B4603" s="296" t="s">
        <v>541</v>
      </c>
      <c r="C4603" s="357">
        <v>6349.1</v>
      </c>
      <c r="D4603" s="292" t="s">
        <v>452</v>
      </c>
      <c r="E4603" s="292" t="s">
        <v>7179</v>
      </c>
      <c r="F4603" s="292" t="s">
        <v>462</v>
      </c>
      <c r="G4603" s="294"/>
      <c r="H4603" s="294">
        <v>5</v>
      </c>
      <c r="I4603" s="292">
        <v>346210</v>
      </c>
      <c r="J4603" s="294" t="s">
        <v>455</v>
      </c>
      <c r="K4603" s="292">
        <v>415452</v>
      </c>
      <c r="L4603" s="292" t="s">
        <v>459</v>
      </c>
      <c r="M4603" s="292" t="s">
        <v>7116</v>
      </c>
      <c r="N4603" t="s">
        <v>7117</v>
      </c>
    </row>
    <row r="4604" spans="1:14" x14ac:dyDescent="0.2">
      <c r="A4604" s="344">
        <v>45034</v>
      </c>
      <c r="B4604" s="296" t="s">
        <v>541</v>
      </c>
      <c r="C4604" s="357">
        <v>6349.1</v>
      </c>
      <c r="D4604" s="292" t="s">
        <v>452</v>
      </c>
      <c r="E4604" s="292" t="s">
        <v>7179</v>
      </c>
      <c r="F4604" s="292" t="s">
        <v>462</v>
      </c>
      <c r="G4604" s="294"/>
      <c r="H4604" s="294">
        <v>2</v>
      </c>
      <c r="I4604" s="292">
        <v>346210</v>
      </c>
      <c r="J4604" s="294" t="s">
        <v>455</v>
      </c>
      <c r="K4604" s="292">
        <v>415452</v>
      </c>
      <c r="L4604" s="292" t="s">
        <v>459</v>
      </c>
      <c r="M4604" s="292" t="s">
        <v>7116</v>
      </c>
      <c r="N4604" t="s">
        <v>7117</v>
      </c>
    </row>
    <row r="4605" spans="1:14" x14ac:dyDescent="0.2">
      <c r="A4605" s="344">
        <v>45035</v>
      </c>
      <c r="B4605" s="296" t="s">
        <v>541</v>
      </c>
      <c r="C4605" s="357">
        <v>6349.1</v>
      </c>
      <c r="D4605" s="292" t="s">
        <v>452</v>
      </c>
      <c r="E4605" s="292" t="s">
        <v>7179</v>
      </c>
      <c r="F4605" s="292" t="s">
        <v>462</v>
      </c>
      <c r="G4605" s="294"/>
      <c r="H4605" s="294">
        <v>7</v>
      </c>
      <c r="I4605" s="292">
        <v>346210</v>
      </c>
      <c r="J4605" s="294" t="s">
        <v>455</v>
      </c>
      <c r="K4605" s="292">
        <v>415452</v>
      </c>
      <c r="L4605" s="292" t="s">
        <v>459</v>
      </c>
      <c r="M4605" s="292" t="s">
        <v>7116</v>
      </c>
      <c r="N4605" t="s">
        <v>7117</v>
      </c>
    </row>
    <row r="4606" spans="1:14" x14ac:dyDescent="0.2">
      <c r="A4606" s="344">
        <v>45036</v>
      </c>
      <c r="B4606" s="296" t="s">
        <v>541</v>
      </c>
      <c r="C4606" s="357">
        <v>6349.1</v>
      </c>
      <c r="D4606" s="292" t="s">
        <v>452</v>
      </c>
      <c r="E4606" s="292" t="s">
        <v>7179</v>
      </c>
      <c r="F4606" s="292" t="s">
        <v>462</v>
      </c>
      <c r="G4606" s="294"/>
      <c r="H4606" s="294">
        <v>2</v>
      </c>
      <c r="I4606" s="292">
        <v>346210</v>
      </c>
      <c r="J4606" s="294" t="s">
        <v>455</v>
      </c>
      <c r="K4606" s="292">
        <v>415452</v>
      </c>
      <c r="L4606" s="292" t="s">
        <v>459</v>
      </c>
      <c r="M4606" s="292" t="s">
        <v>7116</v>
      </c>
      <c r="N4606" t="s">
        <v>7117</v>
      </c>
    </row>
    <row r="4607" spans="1:14" x14ac:dyDescent="0.2">
      <c r="A4607" s="344">
        <v>45037</v>
      </c>
      <c r="B4607" s="296" t="s">
        <v>541</v>
      </c>
      <c r="C4607" s="357">
        <v>6349.1</v>
      </c>
      <c r="D4607" s="292" t="s">
        <v>452</v>
      </c>
      <c r="E4607" s="292" t="s">
        <v>7179</v>
      </c>
      <c r="F4607" s="292" t="s">
        <v>462</v>
      </c>
      <c r="G4607" s="294"/>
      <c r="H4607" s="294">
        <v>4</v>
      </c>
      <c r="I4607" s="292">
        <v>346210</v>
      </c>
      <c r="J4607" s="294" t="s">
        <v>455</v>
      </c>
      <c r="K4607" s="292">
        <v>415452</v>
      </c>
      <c r="L4607" s="292" t="s">
        <v>459</v>
      </c>
      <c r="M4607" s="292" t="s">
        <v>7116</v>
      </c>
      <c r="N4607" t="s">
        <v>7117</v>
      </c>
    </row>
    <row r="4608" spans="1:14" x14ac:dyDescent="0.2">
      <c r="A4608" s="344">
        <v>45037</v>
      </c>
      <c r="B4608" s="296" t="s">
        <v>541</v>
      </c>
      <c r="C4608" s="357">
        <v>6497.11</v>
      </c>
      <c r="D4608" s="292" t="s">
        <v>452</v>
      </c>
      <c r="E4608" s="292" t="s">
        <v>7179</v>
      </c>
      <c r="F4608" s="292" t="s">
        <v>462</v>
      </c>
      <c r="G4608" s="294"/>
      <c r="H4608" s="294">
        <v>1</v>
      </c>
      <c r="I4608" s="292">
        <v>346210</v>
      </c>
      <c r="J4608" s="294" t="s">
        <v>455</v>
      </c>
      <c r="K4608" s="292">
        <v>415452</v>
      </c>
      <c r="L4608" s="292" t="s">
        <v>459</v>
      </c>
      <c r="M4608" s="292" t="s">
        <v>7116</v>
      </c>
      <c r="N4608" t="s">
        <v>7117</v>
      </c>
    </row>
    <row r="4609" spans="1:14" x14ac:dyDescent="0.2">
      <c r="A4609" s="344">
        <v>45034</v>
      </c>
      <c r="B4609" s="296" t="s">
        <v>541</v>
      </c>
      <c r="C4609" s="357">
        <v>6702.1</v>
      </c>
      <c r="D4609" s="292" t="s">
        <v>452</v>
      </c>
      <c r="E4609" s="292" t="s">
        <v>7179</v>
      </c>
      <c r="F4609" s="292" t="s">
        <v>462</v>
      </c>
      <c r="G4609" s="294"/>
      <c r="H4609" s="294">
        <v>1</v>
      </c>
      <c r="I4609" s="292">
        <v>346210</v>
      </c>
      <c r="J4609" s="294" t="s">
        <v>455</v>
      </c>
      <c r="K4609" s="292">
        <v>415452</v>
      </c>
      <c r="L4609" s="292" t="s">
        <v>459</v>
      </c>
      <c r="M4609" s="292" t="s">
        <v>7116</v>
      </c>
      <c r="N4609" t="s">
        <v>7117</v>
      </c>
    </row>
    <row r="4610" spans="1:14" x14ac:dyDescent="0.2">
      <c r="A4610" s="344">
        <v>45036</v>
      </c>
      <c r="B4610" s="296" t="s">
        <v>541</v>
      </c>
      <c r="C4610" s="357">
        <v>6702.1</v>
      </c>
      <c r="D4610" s="292" t="s">
        <v>452</v>
      </c>
      <c r="E4610" s="292" t="s">
        <v>7179</v>
      </c>
      <c r="F4610" s="292" t="s">
        <v>462</v>
      </c>
      <c r="G4610" s="294"/>
      <c r="H4610" s="294">
        <v>2.5</v>
      </c>
      <c r="I4610" s="292">
        <v>346210</v>
      </c>
      <c r="J4610" s="294" t="s">
        <v>455</v>
      </c>
      <c r="K4610" s="292">
        <v>415452</v>
      </c>
      <c r="L4610" s="292" t="s">
        <v>459</v>
      </c>
      <c r="M4610" s="292" t="s">
        <v>7116</v>
      </c>
      <c r="N4610" t="s">
        <v>7117</v>
      </c>
    </row>
    <row r="4611" spans="1:14" x14ac:dyDescent="0.2">
      <c r="A4611" s="344">
        <v>45037</v>
      </c>
      <c r="B4611" s="296" t="s">
        <v>541</v>
      </c>
      <c r="C4611" s="357">
        <v>6702.1</v>
      </c>
      <c r="D4611" s="292" t="s">
        <v>452</v>
      </c>
      <c r="E4611" s="292" t="s">
        <v>7179</v>
      </c>
      <c r="F4611" s="292" t="s">
        <v>462</v>
      </c>
      <c r="G4611" s="294"/>
      <c r="H4611" s="294">
        <v>2</v>
      </c>
      <c r="I4611" s="292">
        <v>346210</v>
      </c>
      <c r="J4611" s="294" t="s">
        <v>455</v>
      </c>
      <c r="K4611" s="292">
        <v>415452</v>
      </c>
      <c r="L4611" s="292" t="s">
        <v>459</v>
      </c>
      <c r="M4611" s="292" t="s">
        <v>7116</v>
      </c>
      <c r="N4611" t="s">
        <v>7117</v>
      </c>
    </row>
    <row r="4612" spans="1:14" x14ac:dyDescent="0.2">
      <c r="A4612" s="344">
        <v>45041</v>
      </c>
      <c r="B4612" s="296" t="s">
        <v>541</v>
      </c>
      <c r="C4612" s="357">
        <v>6497.11</v>
      </c>
      <c r="D4612" s="292" t="s">
        <v>452</v>
      </c>
      <c r="E4612" s="292" t="s">
        <v>7162</v>
      </c>
      <c r="F4612" s="292" t="s">
        <v>7163</v>
      </c>
      <c r="G4612" s="294"/>
      <c r="H4612" s="294">
        <v>8</v>
      </c>
      <c r="I4612" s="292">
        <v>143032</v>
      </c>
      <c r="J4612" s="294" t="s">
        <v>455</v>
      </c>
      <c r="K4612" s="292">
        <v>171638.39999999999</v>
      </c>
      <c r="L4612" s="292" t="s">
        <v>459</v>
      </c>
      <c r="M4612" s="292" t="s">
        <v>7116</v>
      </c>
      <c r="N4612" t="s">
        <v>7117</v>
      </c>
    </row>
    <row r="4613" spans="1:14" x14ac:dyDescent="0.2">
      <c r="A4613" s="344">
        <v>45042</v>
      </c>
      <c r="B4613" s="296" t="s">
        <v>541</v>
      </c>
      <c r="C4613" s="357">
        <v>6497.11</v>
      </c>
      <c r="D4613" s="292" t="s">
        <v>452</v>
      </c>
      <c r="E4613" s="292" t="s">
        <v>7162</v>
      </c>
      <c r="F4613" s="292" t="s">
        <v>7163</v>
      </c>
      <c r="G4613" s="294"/>
      <c r="H4613" s="294">
        <v>8</v>
      </c>
      <c r="I4613" s="292">
        <v>143032</v>
      </c>
      <c r="J4613" s="294" t="s">
        <v>455</v>
      </c>
      <c r="K4613" s="292">
        <v>171638.39999999999</v>
      </c>
      <c r="L4613" s="292" t="s">
        <v>459</v>
      </c>
      <c r="M4613" s="292" t="s">
        <v>7116</v>
      </c>
      <c r="N4613" t="s">
        <v>7117</v>
      </c>
    </row>
    <row r="4614" spans="1:14" x14ac:dyDescent="0.2">
      <c r="A4614" s="344">
        <v>45043</v>
      </c>
      <c r="B4614" s="296" t="s">
        <v>541</v>
      </c>
      <c r="C4614" s="357">
        <v>6497.11</v>
      </c>
      <c r="D4614" s="292" t="s">
        <v>452</v>
      </c>
      <c r="E4614" s="292" t="s">
        <v>7162</v>
      </c>
      <c r="F4614" s="292" t="s">
        <v>7163</v>
      </c>
      <c r="G4614" s="294"/>
      <c r="H4614" s="294">
        <v>8</v>
      </c>
      <c r="I4614" s="292">
        <v>143032</v>
      </c>
      <c r="J4614" s="294" t="s">
        <v>455</v>
      </c>
      <c r="K4614" s="292">
        <v>171638.39999999999</v>
      </c>
      <c r="L4614" s="292" t="s">
        <v>459</v>
      </c>
      <c r="M4614" s="292" t="s">
        <v>7116</v>
      </c>
      <c r="N4614" t="s">
        <v>7117</v>
      </c>
    </row>
    <row r="4615" spans="1:14" x14ac:dyDescent="0.2">
      <c r="A4615" s="344">
        <v>45044</v>
      </c>
      <c r="B4615" s="296" t="s">
        <v>541</v>
      </c>
      <c r="C4615" s="357">
        <v>6497.11</v>
      </c>
      <c r="D4615" s="292" t="s">
        <v>452</v>
      </c>
      <c r="E4615" s="292" t="s">
        <v>7162</v>
      </c>
      <c r="F4615" s="292" t="s">
        <v>7163</v>
      </c>
      <c r="G4615" s="294"/>
      <c r="H4615" s="294">
        <v>8</v>
      </c>
      <c r="I4615" s="292">
        <v>143032</v>
      </c>
      <c r="J4615" s="294" t="s">
        <v>455</v>
      </c>
      <c r="K4615" s="292">
        <v>171638.39999999999</v>
      </c>
      <c r="L4615" s="292" t="s">
        <v>459</v>
      </c>
      <c r="M4615" s="292" t="s">
        <v>7116</v>
      </c>
      <c r="N4615" t="s">
        <v>7117</v>
      </c>
    </row>
    <row r="4616" spans="1:14" x14ac:dyDescent="0.2">
      <c r="A4616" s="344">
        <v>45033</v>
      </c>
      <c r="B4616" s="296" t="s">
        <v>541</v>
      </c>
      <c r="C4616" s="357">
        <v>6497.11</v>
      </c>
      <c r="D4616" s="292" t="s">
        <v>452</v>
      </c>
      <c r="E4616" s="292" t="s">
        <v>7162</v>
      </c>
      <c r="F4616" s="292" t="s">
        <v>7163</v>
      </c>
      <c r="G4616" s="294"/>
      <c r="H4616" s="294">
        <v>8</v>
      </c>
      <c r="I4616" s="292">
        <v>143032</v>
      </c>
      <c r="J4616" s="294" t="s">
        <v>455</v>
      </c>
      <c r="K4616" s="292">
        <v>171638.39999999999</v>
      </c>
      <c r="L4616" s="292" t="s">
        <v>459</v>
      </c>
      <c r="M4616" s="292" t="s">
        <v>7116</v>
      </c>
      <c r="N4616" t="s">
        <v>7117</v>
      </c>
    </row>
    <row r="4617" spans="1:14" x14ac:dyDescent="0.2">
      <c r="A4617" s="344">
        <v>45034</v>
      </c>
      <c r="B4617" s="296" t="s">
        <v>541</v>
      </c>
      <c r="C4617" s="357">
        <v>6497.11</v>
      </c>
      <c r="D4617" s="292" t="s">
        <v>452</v>
      </c>
      <c r="E4617" s="292" t="s">
        <v>7162</v>
      </c>
      <c r="F4617" s="292" t="s">
        <v>7163</v>
      </c>
      <c r="G4617" s="294"/>
      <c r="H4617" s="294">
        <v>8</v>
      </c>
      <c r="I4617" s="292">
        <v>143032</v>
      </c>
      <c r="J4617" s="294" t="s">
        <v>455</v>
      </c>
      <c r="K4617" s="292">
        <v>171638.39999999999</v>
      </c>
      <c r="L4617" s="292" t="s">
        <v>459</v>
      </c>
      <c r="M4617" s="292" t="s">
        <v>7116</v>
      </c>
      <c r="N4617" t="s">
        <v>7117</v>
      </c>
    </row>
    <row r="4618" spans="1:14" x14ac:dyDescent="0.2">
      <c r="A4618" s="344">
        <v>45035</v>
      </c>
      <c r="B4618" s="296" t="s">
        <v>541</v>
      </c>
      <c r="C4618" s="357">
        <v>6497.11</v>
      </c>
      <c r="D4618" s="292" t="s">
        <v>452</v>
      </c>
      <c r="E4618" s="292" t="s">
        <v>7162</v>
      </c>
      <c r="F4618" s="292" t="s">
        <v>7163</v>
      </c>
      <c r="G4618" s="294"/>
      <c r="H4618" s="294">
        <v>8</v>
      </c>
      <c r="I4618" s="292">
        <v>143032</v>
      </c>
      <c r="J4618" s="294" t="s">
        <v>455</v>
      </c>
      <c r="K4618" s="292">
        <v>171638.39999999999</v>
      </c>
      <c r="L4618" s="292" t="s">
        <v>459</v>
      </c>
      <c r="M4618" s="292" t="s">
        <v>7116</v>
      </c>
      <c r="N4618" t="s">
        <v>7117</v>
      </c>
    </row>
    <row r="4619" spans="1:14" x14ac:dyDescent="0.2">
      <c r="A4619" s="344">
        <v>45036</v>
      </c>
      <c r="B4619" s="296" t="s">
        <v>541</v>
      </c>
      <c r="C4619" s="357">
        <v>6497.11</v>
      </c>
      <c r="D4619" s="292" t="s">
        <v>452</v>
      </c>
      <c r="E4619" s="292" t="s">
        <v>7162</v>
      </c>
      <c r="F4619" s="292" t="s">
        <v>7163</v>
      </c>
      <c r="G4619" s="294"/>
      <c r="H4619" s="294">
        <v>8</v>
      </c>
      <c r="I4619" s="292">
        <v>143032</v>
      </c>
      <c r="J4619" s="294" t="s">
        <v>455</v>
      </c>
      <c r="K4619" s="292">
        <v>171638.39999999999</v>
      </c>
      <c r="L4619" s="292" t="s">
        <v>459</v>
      </c>
      <c r="M4619" s="292" t="s">
        <v>7116</v>
      </c>
      <c r="N4619" t="s">
        <v>7117</v>
      </c>
    </row>
    <row r="4620" spans="1:14" x14ac:dyDescent="0.2">
      <c r="A4620" s="344">
        <v>45037</v>
      </c>
      <c r="B4620" s="296" t="s">
        <v>541</v>
      </c>
      <c r="C4620" s="357">
        <v>6497.11</v>
      </c>
      <c r="D4620" s="292" t="s">
        <v>452</v>
      </c>
      <c r="E4620" s="292" t="s">
        <v>7162</v>
      </c>
      <c r="F4620" s="292" t="s">
        <v>7163</v>
      </c>
      <c r="G4620" s="294"/>
      <c r="H4620" s="294">
        <v>8</v>
      </c>
      <c r="I4620" s="292">
        <v>143032</v>
      </c>
      <c r="J4620" s="294" t="s">
        <v>455</v>
      </c>
      <c r="K4620" s="292">
        <v>171638.39999999999</v>
      </c>
      <c r="L4620" s="292" t="s">
        <v>459</v>
      </c>
      <c r="M4620" s="292" t="s">
        <v>7116</v>
      </c>
      <c r="N4620" t="s">
        <v>7117</v>
      </c>
    </row>
    <row r="4621" spans="1:14" x14ac:dyDescent="0.2">
      <c r="A4621" s="344">
        <v>45054</v>
      </c>
      <c r="B4621" s="296" t="s">
        <v>541</v>
      </c>
      <c r="C4621" s="357">
        <v>6542.1</v>
      </c>
      <c r="D4621" s="292" t="s">
        <v>452</v>
      </c>
      <c r="E4621" s="292" t="s">
        <v>7166</v>
      </c>
      <c r="F4621" s="292" t="s">
        <v>7167</v>
      </c>
      <c r="G4621" s="294"/>
      <c r="H4621" s="294">
        <v>8</v>
      </c>
      <c r="I4621" s="292">
        <v>149944</v>
      </c>
      <c r="J4621" s="294" t="s">
        <v>455</v>
      </c>
      <c r="K4621" s="292">
        <v>179932.79999999999</v>
      </c>
      <c r="L4621" s="292" t="s">
        <v>459</v>
      </c>
      <c r="M4621" s="292" t="s">
        <v>7116</v>
      </c>
      <c r="N4621" t="s">
        <v>7117</v>
      </c>
    </row>
    <row r="4622" spans="1:14" x14ac:dyDescent="0.2">
      <c r="A4622" s="344">
        <v>45055</v>
      </c>
      <c r="B4622" s="296" t="s">
        <v>541</v>
      </c>
      <c r="C4622" s="357">
        <v>6542.1</v>
      </c>
      <c r="D4622" s="292" t="s">
        <v>452</v>
      </c>
      <c r="E4622" s="292" t="s">
        <v>7166</v>
      </c>
      <c r="F4622" s="292" t="s">
        <v>7167</v>
      </c>
      <c r="G4622" s="294"/>
      <c r="H4622" s="294">
        <v>8</v>
      </c>
      <c r="I4622" s="292">
        <v>149944</v>
      </c>
      <c r="J4622" s="294" t="s">
        <v>455</v>
      </c>
      <c r="K4622" s="292">
        <v>179932.79999999999</v>
      </c>
      <c r="L4622" s="292" t="s">
        <v>459</v>
      </c>
      <c r="M4622" s="292" t="s">
        <v>7116</v>
      </c>
      <c r="N4622" t="s">
        <v>7117</v>
      </c>
    </row>
    <row r="4623" spans="1:14" x14ac:dyDescent="0.2">
      <c r="A4623" s="344">
        <v>45056</v>
      </c>
      <c r="B4623" s="296" t="s">
        <v>541</v>
      </c>
      <c r="C4623" s="357">
        <v>6542.1</v>
      </c>
      <c r="D4623" s="292" t="s">
        <v>452</v>
      </c>
      <c r="E4623" s="292" t="s">
        <v>7166</v>
      </c>
      <c r="F4623" s="292" t="s">
        <v>7167</v>
      </c>
      <c r="G4623" s="294"/>
      <c r="H4623" s="294">
        <v>8</v>
      </c>
      <c r="I4623" s="292">
        <v>149944</v>
      </c>
      <c r="J4623" s="294" t="s">
        <v>455</v>
      </c>
      <c r="K4623" s="292">
        <v>179932.79999999999</v>
      </c>
      <c r="L4623" s="292" t="s">
        <v>459</v>
      </c>
      <c r="M4623" s="292" t="s">
        <v>7116</v>
      </c>
      <c r="N4623" t="s">
        <v>7117</v>
      </c>
    </row>
    <row r="4624" spans="1:14" x14ac:dyDescent="0.2">
      <c r="A4624" s="344">
        <v>45057</v>
      </c>
      <c r="B4624" s="296" t="s">
        <v>541</v>
      </c>
      <c r="C4624" s="357">
        <v>6542.1</v>
      </c>
      <c r="D4624" s="292" t="s">
        <v>452</v>
      </c>
      <c r="E4624" s="292" t="s">
        <v>7166</v>
      </c>
      <c r="F4624" s="292" t="s">
        <v>7167</v>
      </c>
      <c r="G4624" s="294"/>
      <c r="H4624" s="294">
        <v>8</v>
      </c>
      <c r="I4624" s="292">
        <v>149944</v>
      </c>
      <c r="J4624" s="294" t="s">
        <v>455</v>
      </c>
      <c r="K4624" s="292">
        <v>179932.79999999999</v>
      </c>
      <c r="L4624" s="292" t="s">
        <v>459</v>
      </c>
      <c r="M4624" s="292" t="s">
        <v>7116</v>
      </c>
      <c r="N4624" t="s">
        <v>7117</v>
      </c>
    </row>
    <row r="4625" spans="1:14" x14ac:dyDescent="0.2">
      <c r="A4625" s="344">
        <v>45058</v>
      </c>
      <c r="B4625" s="296" t="s">
        <v>541</v>
      </c>
      <c r="C4625" s="357">
        <v>6542.1</v>
      </c>
      <c r="D4625" s="292" t="s">
        <v>452</v>
      </c>
      <c r="E4625" s="292" t="s">
        <v>7166</v>
      </c>
      <c r="F4625" s="292" t="s">
        <v>7167</v>
      </c>
      <c r="G4625" s="294"/>
      <c r="H4625" s="294">
        <v>8</v>
      </c>
      <c r="I4625" s="292">
        <v>149944</v>
      </c>
      <c r="J4625" s="294" t="s">
        <v>455</v>
      </c>
      <c r="K4625" s="292">
        <v>179932.79999999999</v>
      </c>
      <c r="L4625" s="292" t="s">
        <v>459</v>
      </c>
      <c r="M4625" s="292" t="s">
        <v>7116</v>
      </c>
      <c r="N4625" t="s">
        <v>7117</v>
      </c>
    </row>
    <row r="4626" spans="1:14" x14ac:dyDescent="0.2">
      <c r="A4626" s="344">
        <v>45061</v>
      </c>
      <c r="B4626" s="296" t="s">
        <v>541</v>
      </c>
      <c r="C4626" s="357">
        <v>6542.1</v>
      </c>
      <c r="D4626" s="292" t="s">
        <v>452</v>
      </c>
      <c r="E4626" s="292" t="s">
        <v>7166</v>
      </c>
      <c r="F4626" s="292" t="s">
        <v>7167</v>
      </c>
      <c r="G4626" s="294"/>
      <c r="H4626" s="294">
        <v>8</v>
      </c>
      <c r="I4626" s="292">
        <v>149944</v>
      </c>
      <c r="J4626" s="294" t="s">
        <v>455</v>
      </c>
      <c r="K4626" s="292">
        <v>179932.79999999999</v>
      </c>
      <c r="L4626" s="292" t="s">
        <v>459</v>
      </c>
      <c r="M4626" s="292" t="s">
        <v>7116</v>
      </c>
      <c r="N4626" t="s">
        <v>7117</v>
      </c>
    </row>
    <row r="4627" spans="1:14" x14ac:dyDescent="0.2">
      <c r="A4627" s="344">
        <v>45048</v>
      </c>
      <c r="B4627" s="296" t="s">
        <v>541</v>
      </c>
      <c r="C4627" s="357">
        <v>6542.1</v>
      </c>
      <c r="D4627" s="292" t="s">
        <v>452</v>
      </c>
      <c r="E4627" s="292" t="s">
        <v>7166</v>
      </c>
      <c r="F4627" s="292" t="s">
        <v>7167</v>
      </c>
      <c r="G4627" s="294"/>
      <c r="H4627" s="294">
        <v>8</v>
      </c>
      <c r="I4627" s="292">
        <v>149944</v>
      </c>
      <c r="J4627" s="294" t="s">
        <v>455</v>
      </c>
      <c r="K4627" s="292">
        <v>179932.79999999999</v>
      </c>
      <c r="L4627" s="292" t="s">
        <v>459</v>
      </c>
      <c r="M4627" s="292" t="s">
        <v>7116</v>
      </c>
      <c r="N4627" t="s">
        <v>7117</v>
      </c>
    </row>
    <row r="4628" spans="1:14" x14ac:dyDescent="0.2">
      <c r="A4628" s="344">
        <v>45049</v>
      </c>
      <c r="B4628" s="296" t="s">
        <v>541</v>
      </c>
      <c r="C4628" s="357">
        <v>6542.1</v>
      </c>
      <c r="D4628" s="292" t="s">
        <v>452</v>
      </c>
      <c r="E4628" s="292" t="s">
        <v>7166</v>
      </c>
      <c r="F4628" s="292" t="s">
        <v>7167</v>
      </c>
      <c r="G4628" s="294"/>
      <c r="H4628" s="294">
        <v>7</v>
      </c>
      <c r="I4628" s="292">
        <v>149944</v>
      </c>
      <c r="J4628" s="294" t="s">
        <v>455</v>
      </c>
      <c r="K4628" s="292">
        <v>179932.79999999999</v>
      </c>
      <c r="L4628" s="292" t="s">
        <v>459</v>
      </c>
      <c r="M4628" s="292" t="s">
        <v>7116</v>
      </c>
      <c r="N4628" t="s">
        <v>7117</v>
      </c>
    </row>
    <row r="4629" spans="1:14" x14ac:dyDescent="0.2">
      <c r="A4629" s="344">
        <v>45050</v>
      </c>
      <c r="B4629" s="296" t="s">
        <v>541</v>
      </c>
      <c r="C4629" s="357">
        <v>6542.1</v>
      </c>
      <c r="D4629" s="292" t="s">
        <v>452</v>
      </c>
      <c r="E4629" s="292" t="s">
        <v>7166</v>
      </c>
      <c r="F4629" s="292" t="s">
        <v>7167</v>
      </c>
      <c r="G4629" s="294"/>
      <c r="H4629" s="294">
        <v>8</v>
      </c>
      <c r="I4629" s="292">
        <v>149944</v>
      </c>
      <c r="J4629" s="294" t="s">
        <v>455</v>
      </c>
      <c r="K4629" s="292">
        <v>179932.79999999999</v>
      </c>
      <c r="L4629" s="292" t="s">
        <v>459</v>
      </c>
      <c r="M4629" s="292" t="s">
        <v>7116</v>
      </c>
      <c r="N4629" t="s">
        <v>7117</v>
      </c>
    </row>
    <row r="4630" spans="1:14" x14ac:dyDescent="0.2">
      <c r="A4630" s="344">
        <v>45051</v>
      </c>
      <c r="B4630" s="296" t="s">
        <v>541</v>
      </c>
      <c r="C4630" s="357">
        <v>6542.1</v>
      </c>
      <c r="D4630" s="292" t="s">
        <v>452</v>
      </c>
      <c r="E4630" s="292" t="s">
        <v>7166</v>
      </c>
      <c r="F4630" s="292" t="s">
        <v>7167</v>
      </c>
      <c r="G4630" s="294"/>
      <c r="H4630" s="294">
        <v>8</v>
      </c>
      <c r="I4630" s="292">
        <v>149944</v>
      </c>
      <c r="J4630" s="294" t="s">
        <v>455</v>
      </c>
      <c r="K4630" s="292">
        <v>179932.79999999999</v>
      </c>
      <c r="L4630" s="292" t="s">
        <v>459</v>
      </c>
      <c r="M4630" s="292" t="s">
        <v>7116</v>
      </c>
      <c r="N4630" t="s">
        <v>7117</v>
      </c>
    </row>
    <row r="4631" spans="1:14" x14ac:dyDescent="0.2">
      <c r="A4631" s="344">
        <v>45048</v>
      </c>
      <c r="B4631" s="296" t="s">
        <v>541</v>
      </c>
      <c r="C4631" s="357">
        <v>6762.1</v>
      </c>
      <c r="D4631" s="292" t="s">
        <v>452</v>
      </c>
      <c r="E4631" s="292" t="s">
        <v>7159</v>
      </c>
      <c r="F4631" s="292" t="s">
        <v>487</v>
      </c>
      <c r="G4631" s="294"/>
      <c r="H4631" s="294">
        <v>8</v>
      </c>
      <c r="I4631" s="292">
        <v>163373</v>
      </c>
      <c r="J4631" s="294" t="s">
        <v>455</v>
      </c>
      <c r="K4631" s="292">
        <v>196047.6</v>
      </c>
      <c r="L4631" s="292" t="s">
        <v>459</v>
      </c>
      <c r="M4631" s="292" t="s">
        <v>7116</v>
      </c>
      <c r="N4631" t="s">
        <v>7117</v>
      </c>
    </row>
    <row r="4632" spans="1:14" x14ac:dyDescent="0.2">
      <c r="A4632" s="344">
        <v>45054</v>
      </c>
      <c r="B4632" s="296" t="s">
        <v>541</v>
      </c>
      <c r="C4632" s="357">
        <v>6715.1</v>
      </c>
      <c r="D4632" s="292" t="s">
        <v>452</v>
      </c>
      <c r="E4632" s="292" t="s">
        <v>7159</v>
      </c>
      <c r="F4632" s="292" t="s">
        <v>487</v>
      </c>
      <c r="G4632" s="294"/>
      <c r="H4632" s="294">
        <v>8</v>
      </c>
      <c r="I4632" s="292">
        <v>163373</v>
      </c>
      <c r="J4632" s="294" t="s">
        <v>455</v>
      </c>
      <c r="K4632" s="292">
        <v>196047.6</v>
      </c>
      <c r="L4632" s="292" t="s">
        <v>459</v>
      </c>
      <c r="M4632" s="292" t="s">
        <v>7116</v>
      </c>
      <c r="N4632" t="s">
        <v>7117</v>
      </c>
    </row>
    <row r="4633" spans="1:14" x14ac:dyDescent="0.2">
      <c r="A4633" s="344">
        <v>45055</v>
      </c>
      <c r="B4633" s="296" t="s">
        <v>541</v>
      </c>
      <c r="C4633" s="357">
        <v>6715.1</v>
      </c>
      <c r="D4633" s="292" t="s">
        <v>452</v>
      </c>
      <c r="E4633" s="292" t="s">
        <v>7159</v>
      </c>
      <c r="F4633" s="292" t="s">
        <v>487</v>
      </c>
      <c r="G4633" s="294"/>
      <c r="H4633" s="294">
        <v>8</v>
      </c>
      <c r="I4633" s="292">
        <v>163373</v>
      </c>
      <c r="J4633" s="294" t="s">
        <v>455</v>
      </c>
      <c r="K4633" s="292">
        <v>196047.6</v>
      </c>
      <c r="L4633" s="292" t="s">
        <v>459</v>
      </c>
      <c r="M4633" s="292" t="s">
        <v>7116</v>
      </c>
      <c r="N4633" t="s">
        <v>7117</v>
      </c>
    </row>
    <row r="4634" spans="1:14" x14ac:dyDescent="0.2">
      <c r="A4634" s="344">
        <v>45057</v>
      </c>
      <c r="B4634" s="296" t="s">
        <v>541</v>
      </c>
      <c r="C4634" s="357">
        <v>6715.1</v>
      </c>
      <c r="D4634" s="292" t="s">
        <v>452</v>
      </c>
      <c r="E4634" s="292" t="s">
        <v>7159</v>
      </c>
      <c r="F4634" s="292" t="s">
        <v>487</v>
      </c>
      <c r="G4634" s="294"/>
      <c r="H4634" s="294">
        <v>8</v>
      </c>
      <c r="I4634" s="292">
        <v>163373</v>
      </c>
      <c r="J4634" s="294" t="s">
        <v>455</v>
      </c>
      <c r="K4634" s="292">
        <v>196047.6</v>
      </c>
      <c r="L4634" s="292" t="s">
        <v>459</v>
      </c>
      <c r="M4634" s="292" t="s">
        <v>7116</v>
      </c>
      <c r="N4634" t="s">
        <v>7117</v>
      </c>
    </row>
    <row r="4635" spans="1:14" x14ac:dyDescent="0.2">
      <c r="A4635" s="344">
        <v>45058</v>
      </c>
      <c r="B4635" s="296" t="s">
        <v>541</v>
      </c>
      <c r="C4635" s="357">
        <v>6715.1</v>
      </c>
      <c r="D4635" s="292" t="s">
        <v>452</v>
      </c>
      <c r="E4635" s="292" t="s">
        <v>7159</v>
      </c>
      <c r="F4635" s="292" t="s">
        <v>487</v>
      </c>
      <c r="G4635" s="294"/>
      <c r="H4635" s="294">
        <v>8</v>
      </c>
      <c r="I4635" s="292">
        <v>163373</v>
      </c>
      <c r="J4635" s="294" t="s">
        <v>455</v>
      </c>
      <c r="K4635" s="292">
        <v>196047.6</v>
      </c>
      <c r="L4635" s="292" t="s">
        <v>459</v>
      </c>
      <c r="M4635" s="292" t="s">
        <v>7116</v>
      </c>
      <c r="N4635" t="s">
        <v>7117</v>
      </c>
    </row>
    <row r="4636" spans="1:14" x14ac:dyDescent="0.2">
      <c r="A4636" s="344">
        <v>45049</v>
      </c>
      <c r="B4636" s="296" t="s">
        <v>541</v>
      </c>
      <c r="C4636" s="357">
        <v>6542.1</v>
      </c>
      <c r="D4636" s="292" t="s">
        <v>452</v>
      </c>
      <c r="E4636" s="292" t="s">
        <v>7159</v>
      </c>
      <c r="F4636" s="292" t="s">
        <v>487</v>
      </c>
      <c r="G4636" s="294"/>
      <c r="H4636" s="294">
        <v>8</v>
      </c>
      <c r="I4636" s="292">
        <v>163373</v>
      </c>
      <c r="J4636" s="294" t="s">
        <v>455</v>
      </c>
      <c r="K4636" s="292">
        <v>196047.6</v>
      </c>
      <c r="L4636" s="292" t="s">
        <v>459</v>
      </c>
      <c r="M4636" s="292" t="s">
        <v>7116</v>
      </c>
      <c r="N4636" t="s">
        <v>7117</v>
      </c>
    </row>
    <row r="4637" spans="1:14" x14ac:dyDescent="0.2">
      <c r="A4637" s="344">
        <v>45050</v>
      </c>
      <c r="B4637" s="296" t="s">
        <v>541</v>
      </c>
      <c r="C4637" s="357">
        <v>6542.1</v>
      </c>
      <c r="D4637" s="292" t="s">
        <v>452</v>
      </c>
      <c r="E4637" s="292" t="s">
        <v>7159</v>
      </c>
      <c r="F4637" s="292" t="s">
        <v>487</v>
      </c>
      <c r="G4637" s="294"/>
      <c r="H4637" s="294">
        <v>4</v>
      </c>
      <c r="I4637" s="292">
        <v>163373</v>
      </c>
      <c r="J4637" s="294" t="s">
        <v>455</v>
      </c>
      <c r="K4637" s="292">
        <v>196047.6</v>
      </c>
      <c r="L4637" s="292" t="s">
        <v>459</v>
      </c>
      <c r="M4637" s="292" t="s">
        <v>7116</v>
      </c>
      <c r="N4637" t="s">
        <v>7117</v>
      </c>
    </row>
    <row r="4638" spans="1:14" x14ac:dyDescent="0.2">
      <c r="A4638" s="344">
        <v>45051</v>
      </c>
      <c r="B4638" s="296" t="s">
        <v>541</v>
      </c>
      <c r="C4638" s="357">
        <v>6746.1</v>
      </c>
      <c r="D4638" s="292" t="s">
        <v>452</v>
      </c>
      <c r="E4638" s="292" t="s">
        <v>7159</v>
      </c>
      <c r="F4638" s="292" t="s">
        <v>487</v>
      </c>
      <c r="G4638" s="294"/>
      <c r="H4638" s="294">
        <v>8</v>
      </c>
      <c r="I4638" s="292">
        <v>163373</v>
      </c>
      <c r="J4638" s="294" t="s">
        <v>455</v>
      </c>
      <c r="K4638" s="292">
        <v>196047.6</v>
      </c>
      <c r="L4638" s="292" t="s">
        <v>459</v>
      </c>
      <c r="M4638" s="292" t="s">
        <v>7116</v>
      </c>
      <c r="N4638" t="s">
        <v>7117</v>
      </c>
    </row>
    <row r="4639" spans="1:14" x14ac:dyDescent="0.2">
      <c r="A4639" s="344">
        <v>45057</v>
      </c>
      <c r="B4639" s="296" t="s">
        <v>541</v>
      </c>
      <c r="C4639" s="357">
        <v>6240.11</v>
      </c>
      <c r="D4639" s="292" t="s">
        <v>2065</v>
      </c>
      <c r="E4639" s="292" t="s">
        <v>7175</v>
      </c>
      <c r="F4639" s="292" t="s">
        <v>7176</v>
      </c>
      <c r="G4639" s="294"/>
      <c r="H4639" s="294">
        <v>6.5</v>
      </c>
      <c r="I4639" s="292">
        <v>129850</v>
      </c>
      <c r="J4639" s="294" t="s">
        <v>455</v>
      </c>
      <c r="K4639" s="292">
        <v>155820</v>
      </c>
      <c r="L4639" s="292" t="s">
        <v>459</v>
      </c>
      <c r="M4639" s="292" t="s">
        <v>7116</v>
      </c>
      <c r="N4639" t="s">
        <v>7117</v>
      </c>
    </row>
    <row r="4640" spans="1:14" x14ac:dyDescent="0.2">
      <c r="A4640" s="344">
        <v>45058</v>
      </c>
      <c r="B4640" s="296" t="s">
        <v>541</v>
      </c>
      <c r="C4640" s="357">
        <v>6240.11</v>
      </c>
      <c r="D4640" s="292" t="s">
        <v>2065</v>
      </c>
      <c r="E4640" s="292" t="s">
        <v>7175</v>
      </c>
      <c r="F4640" s="292" t="s">
        <v>7176</v>
      </c>
      <c r="G4640" s="294"/>
      <c r="H4640" s="294">
        <v>8</v>
      </c>
      <c r="I4640" s="292">
        <v>129850</v>
      </c>
      <c r="J4640" s="294" t="s">
        <v>455</v>
      </c>
      <c r="K4640" s="292">
        <v>155820</v>
      </c>
      <c r="L4640" s="292" t="s">
        <v>459</v>
      </c>
      <c r="M4640" s="292" t="s">
        <v>7116</v>
      </c>
      <c r="N4640" t="s">
        <v>7117</v>
      </c>
    </row>
    <row r="4641" spans="1:14" x14ac:dyDescent="0.2">
      <c r="A4641" s="344">
        <v>45054</v>
      </c>
      <c r="B4641" s="296" t="s">
        <v>541</v>
      </c>
      <c r="C4641" s="357">
        <v>6412.12</v>
      </c>
      <c r="D4641" s="292" t="s">
        <v>452</v>
      </c>
      <c r="E4641" s="292" t="s">
        <v>7175</v>
      </c>
      <c r="F4641" s="292" t="s">
        <v>7176</v>
      </c>
      <c r="G4641" s="294"/>
      <c r="H4641" s="294">
        <v>8</v>
      </c>
      <c r="I4641" s="292">
        <v>129850</v>
      </c>
      <c r="J4641" s="294" t="s">
        <v>455</v>
      </c>
      <c r="K4641" s="292">
        <v>155820</v>
      </c>
      <c r="L4641" s="292" t="s">
        <v>459</v>
      </c>
      <c r="M4641" s="292" t="s">
        <v>7116</v>
      </c>
      <c r="N4641" t="s">
        <v>7117</v>
      </c>
    </row>
    <row r="4642" spans="1:14" x14ac:dyDescent="0.2">
      <c r="A4642" s="344">
        <v>45055</v>
      </c>
      <c r="B4642" s="296" t="s">
        <v>541</v>
      </c>
      <c r="C4642" s="357">
        <v>6412.12</v>
      </c>
      <c r="D4642" s="292" t="s">
        <v>452</v>
      </c>
      <c r="E4642" s="292" t="s">
        <v>7175</v>
      </c>
      <c r="F4642" s="292" t="s">
        <v>7176</v>
      </c>
      <c r="G4642" s="294"/>
      <c r="H4642" s="294">
        <v>8</v>
      </c>
      <c r="I4642" s="292">
        <v>129850</v>
      </c>
      <c r="J4642" s="294" t="s">
        <v>455</v>
      </c>
      <c r="K4642" s="292">
        <v>155820</v>
      </c>
      <c r="L4642" s="292" t="s">
        <v>459</v>
      </c>
      <c r="M4642" s="292" t="s">
        <v>7116</v>
      </c>
      <c r="N4642" t="s">
        <v>7117</v>
      </c>
    </row>
    <row r="4643" spans="1:14" x14ac:dyDescent="0.2">
      <c r="A4643" s="344">
        <v>45056</v>
      </c>
      <c r="B4643" s="296" t="s">
        <v>541</v>
      </c>
      <c r="C4643" s="357">
        <v>6412.12</v>
      </c>
      <c r="D4643" s="292" t="s">
        <v>452</v>
      </c>
      <c r="E4643" s="292" t="s">
        <v>7175</v>
      </c>
      <c r="F4643" s="292" t="s">
        <v>7176</v>
      </c>
      <c r="G4643" s="294"/>
      <c r="H4643" s="294">
        <v>8</v>
      </c>
      <c r="I4643" s="292">
        <v>129850</v>
      </c>
      <c r="J4643" s="294" t="s">
        <v>455</v>
      </c>
      <c r="K4643" s="292">
        <v>155820</v>
      </c>
      <c r="L4643" s="292" t="s">
        <v>459</v>
      </c>
      <c r="M4643" s="292" t="s">
        <v>7116</v>
      </c>
      <c r="N4643" t="s">
        <v>7117</v>
      </c>
    </row>
    <row r="4644" spans="1:14" x14ac:dyDescent="0.2">
      <c r="A4644" s="344">
        <v>45048</v>
      </c>
      <c r="B4644" s="296" t="s">
        <v>541</v>
      </c>
      <c r="C4644" s="357">
        <v>6497.11</v>
      </c>
      <c r="D4644" s="292" t="s">
        <v>452</v>
      </c>
      <c r="E4644" s="292" t="s">
        <v>7175</v>
      </c>
      <c r="F4644" s="292" t="s">
        <v>7176</v>
      </c>
      <c r="G4644" s="294"/>
      <c r="H4644" s="294">
        <v>8</v>
      </c>
      <c r="I4644" s="292">
        <v>129850</v>
      </c>
      <c r="J4644" s="294" t="s">
        <v>455</v>
      </c>
      <c r="K4644" s="292">
        <v>155820</v>
      </c>
      <c r="L4644" s="292" t="s">
        <v>459</v>
      </c>
      <c r="M4644" s="292" t="s">
        <v>7116</v>
      </c>
      <c r="N4644" t="s">
        <v>7117</v>
      </c>
    </row>
    <row r="4645" spans="1:14" x14ac:dyDescent="0.2">
      <c r="A4645" s="344">
        <v>45049</v>
      </c>
      <c r="B4645" s="296" t="s">
        <v>541</v>
      </c>
      <c r="C4645" s="357">
        <v>6497.11</v>
      </c>
      <c r="D4645" s="292" t="s">
        <v>452</v>
      </c>
      <c r="E4645" s="292" t="s">
        <v>7175</v>
      </c>
      <c r="F4645" s="292" t="s">
        <v>7176</v>
      </c>
      <c r="G4645" s="294"/>
      <c r="H4645" s="294">
        <v>8</v>
      </c>
      <c r="I4645" s="292">
        <v>129850</v>
      </c>
      <c r="J4645" s="294" t="s">
        <v>455</v>
      </c>
      <c r="K4645" s="292">
        <v>155820</v>
      </c>
      <c r="L4645" s="292" t="s">
        <v>459</v>
      </c>
      <c r="M4645" s="292" t="s">
        <v>7116</v>
      </c>
      <c r="N4645" t="s">
        <v>7117</v>
      </c>
    </row>
    <row r="4646" spans="1:14" x14ac:dyDescent="0.2">
      <c r="A4646" s="344">
        <v>45050</v>
      </c>
      <c r="B4646" s="296" t="s">
        <v>541</v>
      </c>
      <c r="C4646" s="357">
        <v>6011.1</v>
      </c>
      <c r="D4646" s="292" t="s">
        <v>452</v>
      </c>
      <c r="E4646" s="292" t="s">
        <v>7175</v>
      </c>
      <c r="F4646" s="292" t="s">
        <v>7176</v>
      </c>
      <c r="G4646" s="294"/>
      <c r="H4646" s="294">
        <v>8</v>
      </c>
      <c r="I4646" s="292">
        <v>129850</v>
      </c>
      <c r="J4646" s="294" t="s">
        <v>455</v>
      </c>
      <c r="K4646" s="292">
        <v>155820</v>
      </c>
      <c r="L4646" s="292" t="s">
        <v>459</v>
      </c>
      <c r="M4646" s="292" t="s">
        <v>7116</v>
      </c>
      <c r="N4646" t="s">
        <v>7117</v>
      </c>
    </row>
    <row r="4647" spans="1:14" x14ac:dyDescent="0.2">
      <c r="A4647" s="344">
        <v>45051</v>
      </c>
      <c r="B4647" s="296" t="s">
        <v>541</v>
      </c>
      <c r="C4647" s="357">
        <v>6011.1</v>
      </c>
      <c r="D4647" s="292" t="s">
        <v>452</v>
      </c>
      <c r="E4647" s="292" t="s">
        <v>7175</v>
      </c>
      <c r="F4647" s="292" t="s">
        <v>7176</v>
      </c>
      <c r="G4647" s="294"/>
      <c r="H4647" s="294">
        <v>8</v>
      </c>
      <c r="I4647" s="292">
        <v>129850</v>
      </c>
      <c r="J4647" s="294" t="s">
        <v>455</v>
      </c>
      <c r="K4647" s="292">
        <v>155820</v>
      </c>
      <c r="L4647" s="292" t="s">
        <v>459</v>
      </c>
      <c r="M4647" s="292" t="s">
        <v>7116</v>
      </c>
      <c r="N4647" t="s">
        <v>7117</v>
      </c>
    </row>
    <row r="4648" spans="1:14" x14ac:dyDescent="0.2">
      <c r="A4648" s="344">
        <v>45061</v>
      </c>
      <c r="B4648" s="296" t="s">
        <v>541</v>
      </c>
      <c r="C4648" s="357">
        <v>6412.12</v>
      </c>
      <c r="D4648" s="292" t="s">
        <v>452</v>
      </c>
      <c r="E4648" s="292" t="s">
        <v>7175</v>
      </c>
      <c r="F4648" s="292" t="s">
        <v>7176</v>
      </c>
      <c r="G4648" s="294"/>
      <c r="H4648" s="294">
        <v>8</v>
      </c>
      <c r="I4648" s="292">
        <v>129850</v>
      </c>
      <c r="J4648" s="294" t="s">
        <v>455</v>
      </c>
      <c r="K4648" s="292">
        <v>155820</v>
      </c>
      <c r="L4648" s="292" t="s">
        <v>459</v>
      </c>
      <c r="M4648" s="292" t="s">
        <v>7116</v>
      </c>
      <c r="N4648" t="s">
        <v>7117</v>
      </c>
    </row>
    <row r="4649" spans="1:14" x14ac:dyDescent="0.2">
      <c r="A4649" s="344">
        <v>45061</v>
      </c>
      <c r="B4649" s="296" t="s">
        <v>541</v>
      </c>
      <c r="C4649" s="357">
        <v>6497.11</v>
      </c>
      <c r="D4649" s="292" t="s">
        <v>452</v>
      </c>
      <c r="E4649" s="292" t="s">
        <v>7164</v>
      </c>
      <c r="F4649" s="292" t="s">
        <v>7165</v>
      </c>
      <c r="G4649" s="294"/>
      <c r="H4649" s="294">
        <v>2</v>
      </c>
      <c r="I4649" s="292">
        <v>238478</v>
      </c>
      <c r="J4649" s="294" t="s">
        <v>455</v>
      </c>
      <c r="K4649" s="292">
        <v>286173.59999999998</v>
      </c>
      <c r="L4649" s="292" t="s">
        <v>459</v>
      </c>
      <c r="M4649" s="292" t="s">
        <v>7116</v>
      </c>
      <c r="N4649" t="s">
        <v>7117</v>
      </c>
    </row>
    <row r="4650" spans="1:14" x14ac:dyDescent="0.2">
      <c r="A4650" s="344">
        <v>45061</v>
      </c>
      <c r="B4650" s="296" t="s">
        <v>541</v>
      </c>
      <c r="C4650" s="357">
        <v>80422.16</v>
      </c>
      <c r="D4650" s="292" t="s">
        <v>452</v>
      </c>
      <c r="E4650" s="292" t="s">
        <v>7164</v>
      </c>
      <c r="F4650" s="292" t="s">
        <v>7165</v>
      </c>
      <c r="G4650" s="294"/>
      <c r="H4650" s="294">
        <v>2</v>
      </c>
      <c r="I4650" s="292">
        <v>238478</v>
      </c>
      <c r="J4650" s="294" t="s">
        <v>455</v>
      </c>
      <c r="K4650" s="292">
        <v>286173.59999999998</v>
      </c>
      <c r="L4650" s="292" t="s">
        <v>459</v>
      </c>
      <c r="M4650" s="292" t="s">
        <v>7116</v>
      </c>
      <c r="N4650" t="s">
        <v>7117</v>
      </c>
    </row>
    <row r="4651" spans="1:14" x14ac:dyDescent="0.2">
      <c r="A4651" s="344">
        <v>45054</v>
      </c>
      <c r="B4651" s="296" t="s">
        <v>541</v>
      </c>
      <c r="C4651" s="357">
        <v>6497.11</v>
      </c>
      <c r="D4651" s="292" t="s">
        <v>452</v>
      </c>
      <c r="E4651" s="292" t="s">
        <v>7164</v>
      </c>
      <c r="F4651" s="292" t="s">
        <v>7165</v>
      </c>
      <c r="G4651" s="294"/>
      <c r="H4651" s="294">
        <v>8</v>
      </c>
      <c r="I4651" s="292">
        <v>238478</v>
      </c>
      <c r="J4651" s="294" t="s">
        <v>455</v>
      </c>
      <c r="K4651" s="292">
        <v>286173.59999999998</v>
      </c>
      <c r="L4651" s="292" t="s">
        <v>459</v>
      </c>
      <c r="M4651" s="292" t="s">
        <v>7116</v>
      </c>
      <c r="N4651" t="s">
        <v>7117</v>
      </c>
    </row>
    <row r="4652" spans="1:14" x14ac:dyDescent="0.2">
      <c r="A4652" s="344">
        <v>45055</v>
      </c>
      <c r="B4652" s="296" t="s">
        <v>541</v>
      </c>
      <c r="C4652" s="357">
        <v>6497.11</v>
      </c>
      <c r="D4652" s="292" t="s">
        <v>452</v>
      </c>
      <c r="E4652" s="292" t="s">
        <v>7164</v>
      </c>
      <c r="F4652" s="292" t="s">
        <v>7165</v>
      </c>
      <c r="G4652" s="294"/>
      <c r="H4652" s="294">
        <v>8</v>
      </c>
      <c r="I4652" s="292">
        <v>238478</v>
      </c>
      <c r="J4652" s="294" t="s">
        <v>455</v>
      </c>
      <c r="K4652" s="292">
        <v>286173.59999999998</v>
      </c>
      <c r="L4652" s="292" t="s">
        <v>459</v>
      </c>
      <c r="M4652" s="292" t="s">
        <v>7116</v>
      </c>
      <c r="N4652" t="s">
        <v>7117</v>
      </c>
    </row>
    <row r="4653" spans="1:14" x14ac:dyDescent="0.2">
      <c r="A4653" s="344">
        <v>45056</v>
      </c>
      <c r="B4653" s="296" t="s">
        <v>541</v>
      </c>
      <c r="C4653" s="357">
        <v>6497.11</v>
      </c>
      <c r="D4653" s="292" t="s">
        <v>452</v>
      </c>
      <c r="E4653" s="292" t="s">
        <v>7164</v>
      </c>
      <c r="F4653" s="292" t="s">
        <v>7165</v>
      </c>
      <c r="G4653" s="294"/>
      <c r="H4653" s="294">
        <v>6.5</v>
      </c>
      <c r="I4653" s="292">
        <v>238478</v>
      </c>
      <c r="J4653" s="294" t="s">
        <v>455</v>
      </c>
      <c r="K4653" s="292">
        <v>286173.59999999998</v>
      </c>
      <c r="L4653" s="292" t="s">
        <v>459</v>
      </c>
      <c r="M4653" s="292" t="s">
        <v>7116</v>
      </c>
      <c r="N4653" t="s">
        <v>7117</v>
      </c>
    </row>
    <row r="4654" spans="1:14" x14ac:dyDescent="0.2">
      <c r="A4654" s="344">
        <v>45048</v>
      </c>
      <c r="B4654" s="296" t="s">
        <v>541</v>
      </c>
      <c r="C4654" s="357">
        <v>6497.11</v>
      </c>
      <c r="D4654" s="292" t="s">
        <v>452</v>
      </c>
      <c r="E4654" s="292" t="s">
        <v>7164</v>
      </c>
      <c r="F4654" s="292" t="s">
        <v>7165</v>
      </c>
      <c r="G4654" s="294"/>
      <c r="H4654" s="294">
        <v>4</v>
      </c>
      <c r="I4654" s="292">
        <v>238478</v>
      </c>
      <c r="J4654" s="294" t="s">
        <v>455</v>
      </c>
      <c r="K4654" s="292">
        <v>286173.59999999998</v>
      </c>
      <c r="L4654" s="292" t="s">
        <v>459</v>
      </c>
      <c r="M4654" s="292" t="s">
        <v>7116</v>
      </c>
      <c r="N4654" t="s">
        <v>7117</v>
      </c>
    </row>
    <row r="4655" spans="1:14" x14ac:dyDescent="0.2">
      <c r="A4655" s="344">
        <v>45049</v>
      </c>
      <c r="B4655" s="296" t="s">
        <v>541</v>
      </c>
      <c r="C4655" s="357">
        <v>6497.11</v>
      </c>
      <c r="D4655" s="292" t="s">
        <v>452</v>
      </c>
      <c r="E4655" s="292" t="s">
        <v>7164</v>
      </c>
      <c r="F4655" s="292" t="s">
        <v>7165</v>
      </c>
      <c r="G4655" s="294"/>
      <c r="H4655" s="294">
        <v>2</v>
      </c>
      <c r="I4655" s="292">
        <v>238478</v>
      </c>
      <c r="J4655" s="294" t="s">
        <v>455</v>
      </c>
      <c r="K4655" s="292">
        <v>286173.59999999998</v>
      </c>
      <c r="L4655" s="292" t="s">
        <v>459</v>
      </c>
      <c r="M4655" s="292" t="s">
        <v>7116</v>
      </c>
      <c r="N4655" t="s">
        <v>7117</v>
      </c>
    </row>
    <row r="4656" spans="1:14" x14ac:dyDescent="0.2">
      <c r="A4656" s="344">
        <v>45050</v>
      </c>
      <c r="B4656" s="296" t="s">
        <v>541</v>
      </c>
      <c r="C4656" s="357">
        <v>6497.11</v>
      </c>
      <c r="D4656" s="292" t="s">
        <v>452</v>
      </c>
      <c r="E4656" s="292" t="s">
        <v>7164</v>
      </c>
      <c r="F4656" s="292" t="s">
        <v>7165</v>
      </c>
      <c r="G4656" s="294"/>
      <c r="H4656" s="294">
        <v>4</v>
      </c>
      <c r="I4656" s="292">
        <v>238478</v>
      </c>
      <c r="J4656" s="294" t="s">
        <v>455</v>
      </c>
      <c r="K4656" s="292">
        <v>286173.59999999998</v>
      </c>
      <c r="L4656" s="292" t="s">
        <v>459</v>
      </c>
      <c r="M4656" s="292" t="s">
        <v>7116</v>
      </c>
      <c r="N4656" t="s">
        <v>7117</v>
      </c>
    </row>
    <row r="4657" spans="1:14" x14ac:dyDescent="0.2">
      <c r="A4657" s="344">
        <v>45051</v>
      </c>
      <c r="B4657" s="296" t="s">
        <v>541</v>
      </c>
      <c r="C4657" s="357">
        <v>6497.11</v>
      </c>
      <c r="D4657" s="292" t="s">
        <v>452</v>
      </c>
      <c r="E4657" s="292" t="s">
        <v>7164</v>
      </c>
      <c r="F4657" s="292" t="s">
        <v>7165</v>
      </c>
      <c r="G4657" s="294"/>
      <c r="H4657" s="294">
        <v>4</v>
      </c>
      <c r="I4657" s="292">
        <v>238478</v>
      </c>
      <c r="J4657" s="294" t="s">
        <v>455</v>
      </c>
      <c r="K4657" s="292">
        <v>286173.59999999998</v>
      </c>
      <c r="L4657" s="292" t="s">
        <v>459</v>
      </c>
      <c r="M4657" s="292" t="s">
        <v>7116</v>
      </c>
      <c r="N4657" t="s">
        <v>7117</v>
      </c>
    </row>
    <row r="4658" spans="1:14" x14ac:dyDescent="0.2">
      <c r="A4658" s="344">
        <v>45061</v>
      </c>
      <c r="B4658" s="296" t="s">
        <v>541</v>
      </c>
      <c r="C4658" s="357">
        <v>6702.1</v>
      </c>
      <c r="D4658" s="292" t="s">
        <v>452</v>
      </c>
      <c r="E4658" s="292" t="s">
        <v>7164</v>
      </c>
      <c r="F4658" s="292" t="s">
        <v>7165</v>
      </c>
      <c r="G4658" s="294"/>
      <c r="H4658" s="294">
        <v>4</v>
      </c>
      <c r="I4658" s="292">
        <v>238478</v>
      </c>
      <c r="J4658" s="294" t="s">
        <v>455</v>
      </c>
      <c r="K4658" s="292">
        <v>286173.59999999998</v>
      </c>
      <c r="L4658" s="292" t="s">
        <v>459</v>
      </c>
      <c r="M4658" s="292" t="s">
        <v>7116</v>
      </c>
      <c r="N4658" t="s">
        <v>7117</v>
      </c>
    </row>
    <row r="4659" spans="1:14" x14ac:dyDescent="0.2">
      <c r="A4659" s="344">
        <v>45048</v>
      </c>
      <c r="B4659" s="296" t="s">
        <v>541</v>
      </c>
      <c r="C4659" s="357">
        <v>6702.1</v>
      </c>
      <c r="D4659" s="292" t="s">
        <v>452</v>
      </c>
      <c r="E4659" s="292" t="s">
        <v>7164</v>
      </c>
      <c r="F4659" s="292" t="s">
        <v>7165</v>
      </c>
      <c r="G4659" s="294"/>
      <c r="H4659" s="294">
        <v>4</v>
      </c>
      <c r="I4659" s="292">
        <v>238478</v>
      </c>
      <c r="J4659" s="294" t="s">
        <v>455</v>
      </c>
      <c r="K4659" s="292">
        <v>286173.59999999998</v>
      </c>
      <c r="L4659" s="292" t="s">
        <v>459</v>
      </c>
      <c r="M4659" s="292" t="s">
        <v>7116</v>
      </c>
      <c r="N4659" t="s">
        <v>7117</v>
      </c>
    </row>
    <row r="4660" spans="1:14" x14ac:dyDescent="0.2">
      <c r="A4660" s="344">
        <v>45049</v>
      </c>
      <c r="B4660" s="296" t="s">
        <v>541</v>
      </c>
      <c r="C4660" s="357">
        <v>6702.1</v>
      </c>
      <c r="D4660" s="292" t="s">
        <v>452</v>
      </c>
      <c r="E4660" s="292" t="s">
        <v>7164</v>
      </c>
      <c r="F4660" s="292" t="s">
        <v>7165</v>
      </c>
      <c r="G4660" s="294"/>
      <c r="H4660" s="294">
        <v>2</v>
      </c>
      <c r="I4660" s="292">
        <v>238478</v>
      </c>
      <c r="J4660" s="294" t="s">
        <v>455</v>
      </c>
      <c r="K4660" s="292">
        <v>286173.59999999998</v>
      </c>
      <c r="L4660" s="292" t="s">
        <v>459</v>
      </c>
      <c r="M4660" s="292" t="s">
        <v>7116</v>
      </c>
      <c r="N4660" t="s">
        <v>7117</v>
      </c>
    </row>
    <row r="4661" spans="1:14" x14ac:dyDescent="0.2">
      <c r="A4661" s="344">
        <v>45050</v>
      </c>
      <c r="B4661" s="296" t="s">
        <v>541</v>
      </c>
      <c r="C4661" s="357">
        <v>6702.1</v>
      </c>
      <c r="D4661" s="292" t="s">
        <v>452</v>
      </c>
      <c r="E4661" s="292" t="s">
        <v>7164</v>
      </c>
      <c r="F4661" s="292" t="s">
        <v>7165</v>
      </c>
      <c r="G4661" s="294"/>
      <c r="H4661" s="294">
        <v>4</v>
      </c>
      <c r="I4661" s="292">
        <v>238478</v>
      </c>
      <c r="J4661" s="294" t="s">
        <v>455</v>
      </c>
      <c r="K4661" s="292">
        <v>286173.59999999998</v>
      </c>
      <c r="L4661" s="292" t="s">
        <v>459</v>
      </c>
      <c r="M4661" s="292" t="s">
        <v>7116</v>
      </c>
      <c r="N4661" t="s">
        <v>7117</v>
      </c>
    </row>
    <row r="4662" spans="1:14" x14ac:dyDescent="0.2">
      <c r="A4662" s="344">
        <v>45051</v>
      </c>
      <c r="B4662" s="296" t="s">
        <v>541</v>
      </c>
      <c r="C4662" s="357">
        <v>6702.1</v>
      </c>
      <c r="D4662" s="292" t="s">
        <v>452</v>
      </c>
      <c r="E4662" s="292" t="s">
        <v>7164</v>
      </c>
      <c r="F4662" s="292" t="s">
        <v>7165</v>
      </c>
      <c r="G4662" s="294"/>
      <c r="H4662" s="294">
        <v>4</v>
      </c>
      <c r="I4662" s="292">
        <v>238478</v>
      </c>
      <c r="J4662" s="294" t="s">
        <v>455</v>
      </c>
      <c r="K4662" s="292">
        <v>286173.59999999998</v>
      </c>
      <c r="L4662" s="292" t="s">
        <v>459</v>
      </c>
      <c r="M4662" s="292" t="s">
        <v>7116</v>
      </c>
      <c r="N4662" t="s">
        <v>7117</v>
      </c>
    </row>
    <row r="4663" spans="1:14" x14ac:dyDescent="0.2">
      <c r="A4663" s="344">
        <v>45054</v>
      </c>
      <c r="B4663" s="296" t="s">
        <v>541</v>
      </c>
      <c r="C4663" s="357">
        <v>80422.16</v>
      </c>
      <c r="D4663" s="292" t="s">
        <v>452</v>
      </c>
      <c r="E4663" s="292" t="s">
        <v>7171</v>
      </c>
      <c r="F4663" s="292" t="s">
        <v>7172</v>
      </c>
      <c r="G4663" s="294"/>
      <c r="H4663" s="294">
        <v>5</v>
      </c>
      <c r="I4663" s="292">
        <v>203284</v>
      </c>
      <c r="J4663" s="294" t="s">
        <v>455</v>
      </c>
      <c r="K4663" s="292">
        <v>243940.8</v>
      </c>
      <c r="L4663" s="292" t="s">
        <v>459</v>
      </c>
      <c r="M4663" s="292" t="s">
        <v>7116</v>
      </c>
      <c r="N4663" t="s">
        <v>7117</v>
      </c>
    </row>
    <row r="4664" spans="1:14" x14ac:dyDescent="0.2">
      <c r="A4664" s="344">
        <v>45056</v>
      </c>
      <c r="B4664" s="296" t="s">
        <v>541</v>
      </c>
      <c r="C4664" s="357">
        <v>80422.16</v>
      </c>
      <c r="D4664" s="292" t="s">
        <v>452</v>
      </c>
      <c r="E4664" s="292" t="s">
        <v>7171</v>
      </c>
      <c r="F4664" s="292" t="s">
        <v>7172</v>
      </c>
      <c r="G4664" s="294"/>
      <c r="H4664" s="294">
        <v>8</v>
      </c>
      <c r="I4664" s="292">
        <v>203284</v>
      </c>
      <c r="J4664" s="294" t="s">
        <v>455</v>
      </c>
      <c r="K4664" s="292">
        <v>243940.8</v>
      </c>
      <c r="L4664" s="292" t="s">
        <v>459</v>
      </c>
      <c r="M4664" s="292" t="s">
        <v>7116</v>
      </c>
      <c r="N4664" t="s">
        <v>7117</v>
      </c>
    </row>
    <row r="4665" spans="1:14" x14ac:dyDescent="0.2">
      <c r="A4665" s="344">
        <v>45057</v>
      </c>
      <c r="B4665" s="296" t="s">
        <v>541</v>
      </c>
      <c r="C4665" s="357">
        <v>80422.16</v>
      </c>
      <c r="D4665" s="292" t="s">
        <v>452</v>
      </c>
      <c r="E4665" s="292" t="s">
        <v>7171</v>
      </c>
      <c r="F4665" s="292" t="s">
        <v>7172</v>
      </c>
      <c r="G4665" s="294"/>
      <c r="H4665" s="294">
        <v>8</v>
      </c>
      <c r="I4665" s="292">
        <v>203284</v>
      </c>
      <c r="J4665" s="294" t="s">
        <v>455</v>
      </c>
      <c r="K4665" s="292">
        <v>243940.8</v>
      </c>
      <c r="L4665" s="292" t="s">
        <v>459</v>
      </c>
      <c r="M4665" s="292" t="s">
        <v>7116</v>
      </c>
      <c r="N4665" t="s">
        <v>7117</v>
      </c>
    </row>
    <row r="4666" spans="1:14" x14ac:dyDescent="0.2">
      <c r="A4666" s="344">
        <v>45058</v>
      </c>
      <c r="B4666" s="296" t="s">
        <v>541</v>
      </c>
      <c r="C4666" s="357">
        <v>80422.16</v>
      </c>
      <c r="D4666" s="292" t="s">
        <v>452</v>
      </c>
      <c r="E4666" s="292" t="s">
        <v>7171</v>
      </c>
      <c r="F4666" s="292" t="s">
        <v>7172</v>
      </c>
      <c r="G4666" s="294"/>
      <c r="H4666" s="294">
        <v>8</v>
      </c>
      <c r="I4666" s="292">
        <v>203284</v>
      </c>
      <c r="J4666" s="294" t="s">
        <v>455</v>
      </c>
      <c r="K4666" s="292">
        <v>243940.8</v>
      </c>
      <c r="L4666" s="292" t="s">
        <v>459</v>
      </c>
      <c r="M4666" s="292" t="s">
        <v>7116</v>
      </c>
      <c r="N4666" t="s">
        <v>7117</v>
      </c>
    </row>
    <row r="4667" spans="1:14" x14ac:dyDescent="0.2">
      <c r="A4667" s="344">
        <v>45061</v>
      </c>
      <c r="B4667" s="296" t="s">
        <v>541</v>
      </c>
      <c r="C4667" s="357">
        <v>80422.16</v>
      </c>
      <c r="D4667" s="292" t="s">
        <v>452</v>
      </c>
      <c r="E4667" s="292" t="s">
        <v>7171</v>
      </c>
      <c r="F4667" s="292" t="s">
        <v>7172</v>
      </c>
      <c r="G4667" s="294"/>
      <c r="H4667" s="294">
        <v>7</v>
      </c>
      <c r="I4667" s="292">
        <v>203284</v>
      </c>
      <c r="J4667" s="294" t="s">
        <v>455</v>
      </c>
      <c r="K4667" s="292">
        <v>243940.8</v>
      </c>
      <c r="L4667" s="292" t="s">
        <v>459</v>
      </c>
      <c r="M4667" s="292" t="s">
        <v>7116</v>
      </c>
      <c r="N4667" t="s">
        <v>7117</v>
      </c>
    </row>
    <row r="4668" spans="1:14" x14ac:dyDescent="0.2">
      <c r="A4668" s="344">
        <v>45054</v>
      </c>
      <c r="B4668" s="296" t="s">
        <v>541</v>
      </c>
      <c r="C4668" s="357">
        <v>6491.1</v>
      </c>
      <c r="D4668" s="292" t="s">
        <v>452</v>
      </c>
      <c r="E4668" s="292" t="s">
        <v>7171</v>
      </c>
      <c r="F4668" s="292" t="s">
        <v>7172</v>
      </c>
      <c r="G4668" s="294"/>
      <c r="H4668" s="294">
        <v>3</v>
      </c>
      <c r="I4668" s="292">
        <v>203284</v>
      </c>
      <c r="J4668" s="294" t="s">
        <v>455</v>
      </c>
      <c r="K4668" s="292">
        <v>243940.8</v>
      </c>
      <c r="L4668" s="292" t="s">
        <v>459</v>
      </c>
      <c r="M4668" s="292" t="s">
        <v>7116</v>
      </c>
      <c r="N4668" t="s">
        <v>7117</v>
      </c>
    </row>
    <row r="4669" spans="1:14" x14ac:dyDescent="0.2">
      <c r="A4669" s="344">
        <v>45055</v>
      </c>
      <c r="B4669" s="296" t="s">
        <v>541</v>
      </c>
      <c r="C4669" s="357">
        <v>6011.1</v>
      </c>
      <c r="D4669" s="292" t="s">
        <v>452</v>
      </c>
      <c r="E4669" s="292" t="s">
        <v>7171</v>
      </c>
      <c r="F4669" s="292" t="s">
        <v>7172</v>
      </c>
      <c r="G4669" s="294"/>
      <c r="H4669" s="294">
        <v>8</v>
      </c>
      <c r="I4669" s="292">
        <v>203284</v>
      </c>
      <c r="J4669" s="294" t="s">
        <v>455</v>
      </c>
      <c r="K4669" s="292">
        <v>243940.8</v>
      </c>
      <c r="L4669" s="292" t="s">
        <v>459</v>
      </c>
      <c r="M4669" s="292" t="s">
        <v>7116</v>
      </c>
      <c r="N4669" t="s">
        <v>7117</v>
      </c>
    </row>
    <row r="4670" spans="1:14" x14ac:dyDescent="0.2">
      <c r="A4670" s="344">
        <v>45048</v>
      </c>
      <c r="B4670" s="296" t="s">
        <v>541</v>
      </c>
      <c r="C4670" s="357">
        <v>6491.1</v>
      </c>
      <c r="D4670" s="292" t="s">
        <v>452</v>
      </c>
      <c r="E4670" s="292" t="s">
        <v>7171</v>
      </c>
      <c r="F4670" s="292" t="s">
        <v>7172</v>
      </c>
      <c r="G4670" s="294"/>
      <c r="H4670" s="294">
        <v>8</v>
      </c>
      <c r="I4670" s="292">
        <v>203284</v>
      </c>
      <c r="J4670" s="294" t="s">
        <v>455</v>
      </c>
      <c r="K4670" s="292">
        <v>243940.8</v>
      </c>
      <c r="L4670" s="292" t="s">
        <v>459</v>
      </c>
      <c r="M4670" s="292" t="s">
        <v>7116</v>
      </c>
      <c r="N4670" t="s">
        <v>7117</v>
      </c>
    </row>
    <row r="4671" spans="1:14" x14ac:dyDescent="0.2">
      <c r="A4671" s="344">
        <v>45049</v>
      </c>
      <c r="B4671" s="296" t="s">
        <v>541</v>
      </c>
      <c r="C4671" s="357">
        <v>6491.1</v>
      </c>
      <c r="D4671" s="292" t="s">
        <v>452</v>
      </c>
      <c r="E4671" s="292" t="s">
        <v>7171</v>
      </c>
      <c r="F4671" s="292" t="s">
        <v>7172</v>
      </c>
      <c r="G4671" s="294"/>
      <c r="H4671" s="294">
        <v>6.5</v>
      </c>
      <c r="I4671" s="292">
        <v>203284</v>
      </c>
      <c r="J4671" s="294" t="s">
        <v>455</v>
      </c>
      <c r="K4671" s="292">
        <v>243940.8</v>
      </c>
      <c r="L4671" s="292" t="s">
        <v>459</v>
      </c>
      <c r="M4671" s="292" t="s">
        <v>7116</v>
      </c>
      <c r="N4671" t="s">
        <v>7117</v>
      </c>
    </row>
    <row r="4672" spans="1:14" x14ac:dyDescent="0.2">
      <c r="A4672" s="344">
        <v>45050</v>
      </c>
      <c r="B4672" s="296" t="s">
        <v>541</v>
      </c>
      <c r="C4672" s="357">
        <v>6491.1</v>
      </c>
      <c r="D4672" s="292" t="s">
        <v>452</v>
      </c>
      <c r="E4672" s="292" t="s">
        <v>7171</v>
      </c>
      <c r="F4672" s="292" t="s">
        <v>7172</v>
      </c>
      <c r="G4672" s="294"/>
      <c r="H4672" s="294">
        <v>7</v>
      </c>
      <c r="I4672" s="292">
        <v>203284</v>
      </c>
      <c r="J4672" s="294" t="s">
        <v>455</v>
      </c>
      <c r="K4672" s="292">
        <v>243940.8</v>
      </c>
      <c r="L4672" s="292" t="s">
        <v>459</v>
      </c>
      <c r="M4672" s="292" t="s">
        <v>7116</v>
      </c>
      <c r="N4672" t="s">
        <v>7117</v>
      </c>
    </row>
    <row r="4673" spans="1:14" x14ac:dyDescent="0.2">
      <c r="A4673" s="344">
        <v>45051</v>
      </c>
      <c r="B4673" s="296" t="s">
        <v>541</v>
      </c>
      <c r="C4673" s="357">
        <v>6491.1</v>
      </c>
      <c r="D4673" s="292" t="s">
        <v>452</v>
      </c>
      <c r="E4673" s="292" t="s">
        <v>7171</v>
      </c>
      <c r="F4673" s="292" t="s">
        <v>7172</v>
      </c>
      <c r="G4673" s="294"/>
      <c r="H4673" s="294">
        <v>8</v>
      </c>
      <c r="I4673" s="292">
        <v>203284</v>
      </c>
      <c r="J4673" s="294" t="s">
        <v>455</v>
      </c>
      <c r="K4673" s="292">
        <v>243940.8</v>
      </c>
      <c r="L4673" s="292" t="s">
        <v>459</v>
      </c>
      <c r="M4673" s="292" t="s">
        <v>7116</v>
      </c>
      <c r="N4673" t="s">
        <v>7117</v>
      </c>
    </row>
    <row r="4674" spans="1:14" x14ac:dyDescent="0.2">
      <c r="A4674" s="344">
        <v>45050</v>
      </c>
      <c r="B4674" s="296" t="s">
        <v>541</v>
      </c>
      <c r="C4674" s="357">
        <v>6542.1</v>
      </c>
      <c r="D4674" s="292" t="s">
        <v>452</v>
      </c>
      <c r="E4674" s="292" t="s">
        <v>7168</v>
      </c>
      <c r="F4674" s="292" t="s">
        <v>7169</v>
      </c>
      <c r="G4674" s="294"/>
      <c r="H4674" s="294">
        <v>8</v>
      </c>
      <c r="I4674" s="292">
        <v>212210</v>
      </c>
      <c r="J4674" s="294" t="s">
        <v>455</v>
      </c>
      <c r="K4674" s="292">
        <v>254652</v>
      </c>
      <c r="L4674" s="292" t="s">
        <v>459</v>
      </c>
      <c r="M4674" s="292" t="s">
        <v>7116</v>
      </c>
      <c r="N4674" t="s">
        <v>7117</v>
      </c>
    </row>
    <row r="4675" spans="1:14" x14ac:dyDescent="0.2">
      <c r="A4675" s="344">
        <v>45051</v>
      </c>
      <c r="B4675" s="296" t="s">
        <v>541</v>
      </c>
      <c r="C4675" s="357">
        <v>6542.1</v>
      </c>
      <c r="D4675" s="292" t="s">
        <v>452</v>
      </c>
      <c r="E4675" s="292" t="s">
        <v>7168</v>
      </c>
      <c r="F4675" s="292" t="s">
        <v>7169</v>
      </c>
      <c r="G4675" s="294"/>
      <c r="H4675" s="294">
        <v>8</v>
      </c>
      <c r="I4675" s="292">
        <v>212210</v>
      </c>
      <c r="J4675" s="294" t="s">
        <v>455</v>
      </c>
      <c r="K4675" s="292">
        <v>254652</v>
      </c>
      <c r="L4675" s="292" t="s">
        <v>459</v>
      </c>
      <c r="M4675" s="292" t="s">
        <v>7116</v>
      </c>
      <c r="N4675" t="s">
        <v>7117</v>
      </c>
    </row>
    <row r="4676" spans="1:14" x14ac:dyDescent="0.2">
      <c r="A4676" s="344">
        <v>45054</v>
      </c>
      <c r="B4676" s="296" t="s">
        <v>541</v>
      </c>
      <c r="C4676" s="357">
        <v>6542.1</v>
      </c>
      <c r="D4676" s="292" t="s">
        <v>452</v>
      </c>
      <c r="E4676" s="292" t="s">
        <v>7168</v>
      </c>
      <c r="F4676" s="292" t="s">
        <v>7169</v>
      </c>
      <c r="G4676" s="294"/>
      <c r="H4676" s="294">
        <v>4</v>
      </c>
      <c r="I4676" s="292">
        <v>212210</v>
      </c>
      <c r="J4676" s="294" t="s">
        <v>455</v>
      </c>
      <c r="K4676" s="292">
        <v>254652</v>
      </c>
      <c r="L4676" s="292" t="s">
        <v>459</v>
      </c>
      <c r="M4676" s="292" t="s">
        <v>7116</v>
      </c>
      <c r="N4676" t="s">
        <v>7117</v>
      </c>
    </row>
    <row r="4677" spans="1:14" x14ac:dyDescent="0.2">
      <c r="A4677" s="344">
        <v>45055</v>
      </c>
      <c r="B4677" s="296" t="s">
        <v>541</v>
      </c>
      <c r="C4677" s="357">
        <v>6542.1</v>
      </c>
      <c r="D4677" s="292" t="s">
        <v>452</v>
      </c>
      <c r="E4677" s="292" t="s">
        <v>7168</v>
      </c>
      <c r="F4677" s="292" t="s">
        <v>7169</v>
      </c>
      <c r="G4677" s="294"/>
      <c r="H4677" s="294">
        <v>4</v>
      </c>
      <c r="I4677" s="292">
        <v>212210</v>
      </c>
      <c r="J4677" s="294" t="s">
        <v>455</v>
      </c>
      <c r="K4677" s="292">
        <v>254652</v>
      </c>
      <c r="L4677" s="292" t="s">
        <v>459</v>
      </c>
      <c r="M4677" s="292" t="s">
        <v>7116</v>
      </c>
      <c r="N4677" t="s">
        <v>7117</v>
      </c>
    </row>
    <row r="4678" spans="1:14" x14ac:dyDescent="0.2">
      <c r="A4678" s="344">
        <v>45056</v>
      </c>
      <c r="B4678" s="296" t="s">
        <v>541</v>
      </c>
      <c r="C4678" s="357">
        <v>6542.1</v>
      </c>
      <c r="D4678" s="292" t="s">
        <v>452</v>
      </c>
      <c r="E4678" s="292" t="s">
        <v>7168</v>
      </c>
      <c r="F4678" s="292" t="s">
        <v>7169</v>
      </c>
      <c r="G4678" s="294"/>
      <c r="H4678" s="294">
        <v>8</v>
      </c>
      <c r="I4678" s="292">
        <v>212210</v>
      </c>
      <c r="J4678" s="294" t="s">
        <v>455</v>
      </c>
      <c r="K4678" s="292">
        <v>254652</v>
      </c>
      <c r="L4678" s="292" t="s">
        <v>459</v>
      </c>
      <c r="M4678" s="292" t="s">
        <v>7116</v>
      </c>
      <c r="N4678" t="s">
        <v>7117</v>
      </c>
    </row>
    <row r="4679" spans="1:14" x14ac:dyDescent="0.2">
      <c r="A4679" s="344">
        <v>45057</v>
      </c>
      <c r="B4679" s="296" t="s">
        <v>541</v>
      </c>
      <c r="C4679" s="357">
        <v>6542.1</v>
      </c>
      <c r="D4679" s="292" t="s">
        <v>452</v>
      </c>
      <c r="E4679" s="292" t="s">
        <v>7168</v>
      </c>
      <c r="F4679" s="292" t="s">
        <v>7169</v>
      </c>
      <c r="G4679" s="294"/>
      <c r="H4679" s="294">
        <v>8</v>
      </c>
      <c r="I4679" s="292">
        <v>212210</v>
      </c>
      <c r="J4679" s="294" t="s">
        <v>455</v>
      </c>
      <c r="K4679" s="292">
        <v>254652</v>
      </c>
      <c r="L4679" s="292" t="s">
        <v>459</v>
      </c>
      <c r="M4679" s="292" t="s">
        <v>7116</v>
      </c>
      <c r="N4679" t="s">
        <v>7117</v>
      </c>
    </row>
    <row r="4680" spans="1:14" x14ac:dyDescent="0.2">
      <c r="A4680" s="344">
        <v>45058</v>
      </c>
      <c r="B4680" s="296" t="s">
        <v>541</v>
      </c>
      <c r="C4680" s="357">
        <v>6542.1</v>
      </c>
      <c r="D4680" s="292" t="s">
        <v>452</v>
      </c>
      <c r="E4680" s="292" t="s">
        <v>7168</v>
      </c>
      <c r="F4680" s="292" t="s">
        <v>7169</v>
      </c>
      <c r="G4680" s="294"/>
      <c r="H4680" s="294">
        <v>8</v>
      </c>
      <c r="I4680" s="292">
        <v>212210</v>
      </c>
      <c r="J4680" s="294" t="s">
        <v>455</v>
      </c>
      <c r="K4680" s="292">
        <v>254652</v>
      </c>
      <c r="L4680" s="292" t="s">
        <v>459</v>
      </c>
      <c r="M4680" s="292" t="s">
        <v>7116</v>
      </c>
      <c r="N4680" t="s">
        <v>7117</v>
      </c>
    </row>
    <row r="4681" spans="1:14" x14ac:dyDescent="0.2">
      <c r="A4681" s="344">
        <v>45061</v>
      </c>
      <c r="B4681" s="296" t="s">
        <v>541</v>
      </c>
      <c r="C4681" s="357">
        <v>6542.1</v>
      </c>
      <c r="D4681" s="292" t="s">
        <v>452</v>
      </c>
      <c r="E4681" s="292" t="s">
        <v>7168</v>
      </c>
      <c r="F4681" s="292" t="s">
        <v>7169</v>
      </c>
      <c r="G4681" s="294"/>
      <c r="H4681" s="294">
        <v>7</v>
      </c>
      <c r="I4681" s="292">
        <v>212210</v>
      </c>
      <c r="J4681" s="294" t="s">
        <v>455</v>
      </c>
      <c r="K4681" s="292">
        <v>254652</v>
      </c>
      <c r="L4681" s="292" t="s">
        <v>459</v>
      </c>
      <c r="M4681" s="292" t="s">
        <v>7116</v>
      </c>
      <c r="N4681" t="s">
        <v>7117</v>
      </c>
    </row>
    <row r="4682" spans="1:14" x14ac:dyDescent="0.2">
      <c r="A4682" s="344">
        <v>45061</v>
      </c>
      <c r="B4682" s="296" t="s">
        <v>541</v>
      </c>
      <c r="C4682" s="357">
        <v>6497.11</v>
      </c>
      <c r="D4682" s="292" t="s">
        <v>452</v>
      </c>
      <c r="E4682" s="292" t="s">
        <v>7162</v>
      </c>
      <c r="F4682" s="292" t="s">
        <v>7163</v>
      </c>
      <c r="G4682" s="294"/>
      <c r="H4682" s="294">
        <v>8</v>
      </c>
      <c r="I4682" s="292">
        <v>138153</v>
      </c>
      <c r="J4682" s="294" t="s">
        <v>455</v>
      </c>
      <c r="K4682" s="292">
        <v>165783.6</v>
      </c>
      <c r="L4682" s="292" t="s">
        <v>459</v>
      </c>
      <c r="M4682" s="292" t="s">
        <v>7116</v>
      </c>
      <c r="N4682" t="s">
        <v>7117</v>
      </c>
    </row>
    <row r="4683" spans="1:14" x14ac:dyDescent="0.2">
      <c r="A4683" s="344">
        <v>45054</v>
      </c>
      <c r="B4683" s="296" t="s">
        <v>541</v>
      </c>
      <c r="C4683" s="357">
        <v>6497.11</v>
      </c>
      <c r="D4683" s="292" t="s">
        <v>452</v>
      </c>
      <c r="E4683" s="292" t="s">
        <v>7162</v>
      </c>
      <c r="F4683" s="292" t="s">
        <v>7163</v>
      </c>
      <c r="G4683" s="294"/>
      <c r="H4683" s="294">
        <v>8</v>
      </c>
      <c r="I4683" s="292">
        <v>138153</v>
      </c>
      <c r="J4683" s="294" t="s">
        <v>455</v>
      </c>
      <c r="K4683" s="292">
        <v>165783.6</v>
      </c>
      <c r="L4683" s="292" t="s">
        <v>459</v>
      </c>
      <c r="M4683" s="292" t="s">
        <v>7116</v>
      </c>
      <c r="N4683" t="s">
        <v>7117</v>
      </c>
    </row>
    <row r="4684" spans="1:14" x14ac:dyDescent="0.2">
      <c r="A4684" s="344">
        <v>45055</v>
      </c>
      <c r="B4684" s="296" t="s">
        <v>541</v>
      </c>
      <c r="C4684" s="357">
        <v>6497.11</v>
      </c>
      <c r="D4684" s="292" t="s">
        <v>452</v>
      </c>
      <c r="E4684" s="292" t="s">
        <v>7162</v>
      </c>
      <c r="F4684" s="292" t="s">
        <v>7163</v>
      </c>
      <c r="G4684" s="294"/>
      <c r="H4684" s="294">
        <v>8</v>
      </c>
      <c r="I4684" s="292">
        <v>138153</v>
      </c>
      <c r="J4684" s="294" t="s">
        <v>455</v>
      </c>
      <c r="K4684" s="292">
        <v>165783.6</v>
      </c>
      <c r="L4684" s="292" t="s">
        <v>459</v>
      </c>
      <c r="M4684" s="292" t="s">
        <v>7116</v>
      </c>
      <c r="N4684" t="s">
        <v>7117</v>
      </c>
    </row>
    <row r="4685" spans="1:14" x14ac:dyDescent="0.2">
      <c r="A4685" s="344">
        <v>45056</v>
      </c>
      <c r="B4685" s="296" t="s">
        <v>541</v>
      </c>
      <c r="C4685" s="357">
        <v>6497.11</v>
      </c>
      <c r="D4685" s="292" t="s">
        <v>452</v>
      </c>
      <c r="E4685" s="292" t="s">
        <v>7162</v>
      </c>
      <c r="F4685" s="292" t="s">
        <v>7163</v>
      </c>
      <c r="G4685" s="294"/>
      <c r="H4685" s="294">
        <v>8</v>
      </c>
      <c r="I4685" s="292">
        <v>138153</v>
      </c>
      <c r="J4685" s="294" t="s">
        <v>455</v>
      </c>
      <c r="K4685" s="292">
        <v>165783.6</v>
      </c>
      <c r="L4685" s="292" t="s">
        <v>459</v>
      </c>
      <c r="M4685" s="292" t="s">
        <v>7116</v>
      </c>
      <c r="N4685" t="s">
        <v>7117</v>
      </c>
    </row>
    <row r="4686" spans="1:14" x14ac:dyDescent="0.2">
      <c r="A4686" s="344">
        <v>45057</v>
      </c>
      <c r="B4686" s="296" t="s">
        <v>541</v>
      </c>
      <c r="C4686" s="357">
        <v>6497.11</v>
      </c>
      <c r="D4686" s="292" t="s">
        <v>452</v>
      </c>
      <c r="E4686" s="292" t="s">
        <v>7162</v>
      </c>
      <c r="F4686" s="292" t="s">
        <v>7163</v>
      </c>
      <c r="G4686" s="294"/>
      <c r="H4686" s="294">
        <v>8</v>
      </c>
      <c r="I4686" s="292">
        <v>138153</v>
      </c>
      <c r="J4686" s="294" t="s">
        <v>455</v>
      </c>
      <c r="K4686" s="292">
        <v>165783.6</v>
      </c>
      <c r="L4686" s="292" t="s">
        <v>459</v>
      </c>
      <c r="M4686" s="292" t="s">
        <v>7116</v>
      </c>
      <c r="N4686" t="s">
        <v>7117</v>
      </c>
    </row>
    <row r="4687" spans="1:14" x14ac:dyDescent="0.2">
      <c r="A4687" s="344">
        <v>45058</v>
      </c>
      <c r="B4687" s="296" t="s">
        <v>541</v>
      </c>
      <c r="C4687" s="357">
        <v>6497.11</v>
      </c>
      <c r="D4687" s="292" t="s">
        <v>452</v>
      </c>
      <c r="E4687" s="292" t="s">
        <v>7162</v>
      </c>
      <c r="F4687" s="292" t="s">
        <v>7163</v>
      </c>
      <c r="G4687" s="294"/>
      <c r="H4687" s="294">
        <v>8</v>
      </c>
      <c r="I4687" s="292">
        <v>138153</v>
      </c>
      <c r="J4687" s="294" t="s">
        <v>455</v>
      </c>
      <c r="K4687" s="292">
        <v>165783.6</v>
      </c>
      <c r="L4687" s="292" t="s">
        <v>459</v>
      </c>
      <c r="M4687" s="292" t="s">
        <v>7116</v>
      </c>
      <c r="N4687" t="s">
        <v>7117</v>
      </c>
    </row>
    <row r="4688" spans="1:14" x14ac:dyDescent="0.2">
      <c r="A4688" s="344">
        <v>45048</v>
      </c>
      <c r="B4688" s="296" t="s">
        <v>541</v>
      </c>
      <c r="C4688" s="357">
        <v>6497.11</v>
      </c>
      <c r="D4688" s="292" t="s">
        <v>452</v>
      </c>
      <c r="E4688" s="292" t="s">
        <v>7162</v>
      </c>
      <c r="F4688" s="292" t="s">
        <v>7163</v>
      </c>
      <c r="G4688" s="294"/>
      <c r="H4688" s="294">
        <v>8</v>
      </c>
      <c r="I4688" s="292">
        <v>138153</v>
      </c>
      <c r="J4688" s="294" t="s">
        <v>455</v>
      </c>
      <c r="K4688" s="292">
        <v>165783.6</v>
      </c>
      <c r="L4688" s="292" t="s">
        <v>459</v>
      </c>
      <c r="M4688" s="292" t="s">
        <v>7116</v>
      </c>
      <c r="N4688" t="s">
        <v>7117</v>
      </c>
    </row>
    <row r="4689" spans="1:14" x14ac:dyDescent="0.2">
      <c r="A4689" s="344">
        <v>45049</v>
      </c>
      <c r="B4689" s="296" t="s">
        <v>541</v>
      </c>
      <c r="C4689" s="357">
        <v>6497.11</v>
      </c>
      <c r="D4689" s="292" t="s">
        <v>452</v>
      </c>
      <c r="E4689" s="292" t="s">
        <v>7162</v>
      </c>
      <c r="F4689" s="292" t="s">
        <v>7163</v>
      </c>
      <c r="G4689" s="294"/>
      <c r="H4689" s="294">
        <v>8</v>
      </c>
      <c r="I4689" s="292">
        <v>138153</v>
      </c>
      <c r="J4689" s="294" t="s">
        <v>455</v>
      </c>
      <c r="K4689" s="292">
        <v>165783.6</v>
      </c>
      <c r="L4689" s="292" t="s">
        <v>459</v>
      </c>
      <c r="M4689" s="292" t="s">
        <v>7116</v>
      </c>
      <c r="N4689" t="s">
        <v>7117</v>
      </c>
    </row>
    <row r="4690" spans="1:14" x14ac:dyDescent="0.2">
      <c r="A4690" s="344">
        <v>45050</v>
      </c>
      <c r="B4690" s="296" t="s">
        <v>541</v>
      </c>
      <c r="C4690" s="357">
        <v>6497.11</v>
      </c>
      <c r="D4690" s="292" t="s">
        <v>452</v>
      </c>
      <c r="E4690" s="292" t="s">
        <v>7162</v>
      </c>
      <c r="F4690" s="292" t="s">
        <v>7163</v>
      </c>
      <c r="G4690" s="294"/>
      <c r="H4690" s="294">
        <v>8</v>
      </c>
      <c r="I4690" s="292">
        <v>138153</v>
      </c>
      <c r="J4690" s="294" t="s">
        <v>455</v>
      </c>
      <c r="K4690" s="292">
        <v>165783.6</v>
      </c>
      <c r="L4690" s="292" t="s">
        <v>459</v>
      </c>
      <c r="M4690" s="292" t="s">
        <v>7116</v>
      </c>
      <c r="N4690" t="s">
        <v>7117</v>
      </c>
    </row>
    <row r="4691" spans="1:14" x14ac:dyDescent="0.2">
      <c r="A4691" s="344">
        <v>45051</v>
      </c>
      <c r="B4691" s="296" t="s">
        <v>541</v>
      </c>
      <c r="C4691" s="357">
        <v>6497.11</v>
      </c>
      <c r="D4691" s="292" t="s">
        <v>452</v>
      </c>
      <c r="E4691" s="292" t="s">
        <v>7162</v>
      </c>
      <c r="F4691" s="292" t="s">
        <v>7163</v>
      </c>
      <c r="G4691" s="294"/>
      <c r="H4691" s="294">
        <v>8</v>
      </c>
      <c r="I4691" s="292">
        <v>138153</v>
      </c>
      <c r="J4691" s="294" t="s">
        <v>455</v>
      </c>
      <c r="K4691" s="292">
        <v>165783.6</v>
      </c>
      <c r="L4691" s="292" t="s">
        <v>459</v>
      </c>
      <c r="M4691" s="292" t="s">
        <v>7116</v>
      </c>
      <c r="N4691" t="s">
        <v>7117</v>
      </c>
    </row>
    <row r="4692" spans="1:14" x14ac:dyDescent="0.2">
      <c r="A4692" s="344">
        <v>45054</v>
      </c>
      <c r="B4692" s="296" t="s">
        <v>541</v>
      </c>
      <c r="C4692" s="357">
        <v>6563.1</v>
      </c>
      <c r="D4692" s="292" t="s">
        <v>452</v>
      </c>
      <c r="E4692" s="292" t="s">
        <v>7170</v>
      </c>
      <c r="F4692" s="292" t="s">
        <v>453</v>
      </c>
      <c r="G4692" s="294"/>
      <c r="H4692" s="294">
        <v>8</v>
      </c>
      <c r="I4692" s="292">
        <v>170393</v>
      </c>
      <c r="J4692" s="294" t="s">
        <v>455</v>
      </c>
      <c r="K4692" s="292">
        <v>204471.6</v>
      </c>
      <c r="L4692" s="292" t="s">
        <v>459</v>
      </c>
      <c r="M4692" s="292" t="s">
        <v>7116</v>
      </c>
      <c r="N4692" t="s">
        <v>7117</v>
      </c>
    </row>
    <row r="4693" spans="1:14" x14ac:dyDescent="0.2">
      <c r="A4693" s="344">
        <v>45055</v>
      </c>
      <c r="B4693" s="296" t="s">
        <v>541</v>
      </c>
      <c r="C4693" s="357">
        <v>6563.1</v>
      </c>
      <c r="D4693" s="292" t="s">
        <v>452</v>
      </c>
      <c r="E4693" s="292" t="s">
        <v>7170</v>
      </c>
      <c r="F4693" s="292" t="s">
        <v>453</v>
      </c>
      <c r="G4693" s="294"/>
      <c r="H4693" s="294">
        <v>8</v>
      </c>
      <c r="I4693" s="292">
        <v>170393</v>
      </c>
      <c r="J4693" s="294" t="s">
        <v>455</v>
      </c>
      <c r="K4693" s="292">
        <v>204471.6</v>
      </c>
      <c r="L4693" s="292" t="s">
        <v>459</v>
      </c>
      <c r="M4693" s="292" t="s">
        <v>7116</v>
      </c>
      <c r="N4693" t="s">
        <v>7117</v>
      </c>
    </row>
    <row r="4694" spans="1:14" x14ac:dyDescent="0.2">
      <c r="A4694" s="344">
        <v>45056</v>
      </c>
      <c r="B4694" s="296" t="s">
        <v>541</v>
      </c>
      <c r="C4694" s="357">
        <v>6563.1</v>
      </c>
      <c r="D4694" s="292" t="s">
        <v>452</v>
      </c>
      <c r="E4694" s="292" t="s">
        <v>7170</v>
      </c>
      <c r="F4694" s="292" t="s">
        <v>453</v>
      </c>
      <c r="G4694" s="294"/>
      <c r="H4694" s="294">
        <v>8</v>
      </c>
      <c r="I4694" s="292">
        <v>170393</v>
      </c>
      <c r="J4694" s="294" t="s">
        <v>455</v>
      </c>
      <c r="K4694" s="292">
        <v>204471.6</v>
      </c>
      <c r="L4694" s="292" t="s">
        <v>459</v>
      </c>
      <c r="M4694" s="292" t="s">
        <v>7116</v>
      </c>
      <c r="N4694" t="s">
        <v>7117</v>
      </c>
    </row>
    <row r="4695" spans="1:14" x14ac:dyDescent="0.2">
      <c r="A4695" s="344">
        <v>45057</v>
      </c>
      <c r="B4695" s="296" t="s">
        <v>541</v>
      </c>
      <c r="C4695" s="357">
        <v>6563.1</v>
      </c>
      <c r="D4695" s="292" t="s">
        <v>452</v>
      </c>
      <c r="E4695" s="292" t="s">
        <v>7170</v>
      </c>
      <c r="F4695" s="292" t="s">
        <v>453</v>
      </c>
      <c r="G4695" s="294"/>
      <c r="H4695" s="294">
        <v>8</v>
      </c>
      <c r="I4695" s="292">
        <v>170393</v>
      </c>
      <c r="J4695" s="294" t="s">
        <v>455</v>
      </c>
      <c r="K4695" s="292">
        <v>204471.6</v>
      </c>
      <c r="L4695" s="292" t="s">
        <v>459</v>
      </c>
      <c r="M4695" s="292" t="s">
        <v>7116</v>
      </c>
      <c r="N4695" t="s">
        <v>7117</v>
      </c>
    </row>
    <row r="4696" spans="1:14" x14ac:dyDescent="0.2">
      <c r="A4696" s="344">
        <v>45058</v>
      </c>
      <c r="B4696" s="296" t="s">
        <v>541</v>
      </c>
      <c r="C4696" s="357">
        <v>6563.1</v>
      </c>
      <c r="D4696" s="292" t="s">
        <v>452</v>
      </c>
      <c r="E4696" s="292" t="s">
        <v>7170</v>
      </c>
      <c r="F4696" s="292" t="s">
        <v>453</v>
      </c>
      <c r="G4696" s="294"/>
      <c r="H4696" s="294">
        <v>8</v>
      </c>
      <c r="I4696" s="292">
        <v>170393</v>
      </c>
      <c r="J4696" s="294" t="s">
        <v>455</v>
      </c>
      <c r="K4696" s="292">
        <v>204471.6</v>
      </c>
      <c r="L4696" s="292" t="s">
        <v>459</v>
      </c>
      <c r="M4696" s="292" t="s">
        <v>7116</v>
      </c>
      <c r="N4696" t="s">
        <v>7117</v>
      </c>
    </row>
    <row r="4697" spans="1:14" x14ac:dyDescent="0.2">
      <c r="A4697" s="344">
        <v>45061</v>
      </c>
      <c r="B4697" s="296" t="s">
        <v>541</v>
      </c>
      <c r="C4697" s="357">
        <v>704.08</v>
      </c>
      <c r="D4697" s="292" t="s">
        <v>452</v>
      </c>
      <c r="E4697" s="292" t="s">
        <v>7170</v>
      </c>
      <c r="F4697" s="292" t="s">
        <v>453</v>
      </c>
      <c r="G4697" s="294"/>
      <c r="H4697" s="294">
        <v>8</v>
      </c>
      <c r="I4697" s="292">
        <v>170393</v>
      </c>
      <c r="J4697" s="294" t="s">
        <v>455</v>
      </c>
      <c r="K4697" s="292">
        <v>204471.6</v>
      </c>
      <c r="L4697" s="292" t="s">
        <v>459</v>
      </c>
      <c r="M4697" s="292" t="s">
        <v>7116</v>
      </c>
      <c r="N4697" t="s">
        <v>7117</v>
      </c>
    </row>
    <row r="4698" spans="1:14" x14ac:dyDescent="0.2">
      <c r="A4698" s="344">
        <v>45048</v>
      </c>
      <c r="B4698" s="296" t="s">
        <v>541</v>
      </c>
      <c r="C4698" s="357">
        <v>6563.1</v>
      </c>
      <c r="D4698" s="292" t="s">
        <v>452</v>
      </c>
      <c r="E4698" s="292" t="s">
        <v>7170</v>
      </c>
      <c r="F4698" s="292" t="s">
        <v>453</v>
      </c>
      <c r="G4698" s="294"/>
      <c r="H4698" s="294">
        <v>8</v>
      </c>
      <c r="I4698" s="292">
        <v>170393</v>
      </c>
      <c r="J4698" s="294" t="s">
        <v>455</v>
      </c>
      <c r="K4698" s="292">
        <v>204471.6</v>
      </c>
      <c r="L4698" s="292" t="s">
        <v>459</v>
      </c>
      <c r="M4698" s="292" t="s">
        <v>7116</v>
      </c>
      <c r="N4698" t="s">
        <v>7117</v>
      </c>
    </row>
    <row r="4699" spans="1:14" x14ac:dyDescent="0.2">
      <c r="A4699" s="344">
        <v>45049</v>
      </c>
      <c r="B4699" s="296" t="s">
        <v>541</v>
      </c>
      <c r="C4699" s="357">
        <v>6563.1</v>
      </c>
      <c r="D4699" s="292" t="s">
        <v>452</v>
      </c>
      <c r="E4699" s="292" t="s">
        <v>7170</v>
      </c>
      <c r="F4699" s="292" t="s">
        <v>453</v>
      </c>
      <c r="G4699" s="294"/>
      <c r="H4699" s="294">
        <v>8</v>
      </c>
      <c r="I4699" s="292">
        <v>170393</v>
      </c>
      <c r="J4699" s="294" t="s">
        <v>455</v>
      </c>
      <c r="K4699" s="292">
        <v>204471.6</v>
      </c>
      <c r="L4699" s="292" t="s">
        <v>459</v>
      </c>
      <c r="M4699" s="292" t="s">
        <v>7116</v>
      </c>
      <c r="N4699" t="s">
        <v>7117</v>
      </c>
    </row>
    <row r="4700" spans="1:14" x14ac:dyDescent="0.2">
      <c r="A4700" s="344">
        <v>45050</v>
      </c>
      <c r="B4700" s="296" t="s">
        <v>541</v>
      </c>
      <c r="C4700" s="357">
        <v>6563.1</v>
      </c>
      <c r="D4700" s="292" t="s">
        <v>452</v>
      </c>
      <c r="E4700" s="292" t="s">
        <v>7170</v>
      </c>
      <c r="F4700" s="292" t="s">
        <v>453</v>
      </c>
      <c r="G4700" s="294"/>
      <c r="H4700" s="294">
        <v>8</v>
      </c>
      <c r="I4700" s="292">
        <v>170393</v>
      </c>
      <c r="J4700" s="294" t="s">
        <v>455</v>
      </c>
      <c r="K4700" s="292">
        <v>204471.6</v>
      </c>
      <c r="L4700" s="292" t="s">
        <v>459</v>
      </c>
      <c r="M4700" s="292" t="s">
        <v>7116</v>
      </c>
      <c r="N4700" t="s">
        <v>7117</v>
      </c>
    </row>
    <row r="4701" spans="1:14" x14ac:dyDescent="0.2">
      <c r="A4701" s="344">
        <v>45051</v>
      </c>
      <c r="B4701" s="296" t="s">
        <v>541</v>
      </c>
      <c r="C4701" s="357">
        <v>6563.1</v>
      </c>
      <c r="D4701" s="292" t="s">
        <v>452</v>
      </c>
      <c r="E4701" s="292" t="s">
        <v>7170</v>
      </c>
      <c r="F4701" s="292" t="s">
        <v>453</v>
      </c>
      <c r="G4701" s="294"/>
      <c r="H4701" s="294">
        <v>8</v>
      </c>
      <c r="I4701" s="292">
        <v>170393</v>
      </c>
      <c r="J4701" s="294" t="s">
        <v>455</v>
      </c>
      <c r="K4701" s="292">
        <v>204471.6</v>
      </c>
      <c r="L4701" s="292" t="s">
        <v>459</v>
      </c>
      <c r="M4701" s="292" t="s">
        <v>7116</v>
      </c>
      <c r="N4701" t="s">
        <v>7117</v>
      </c>
    </row>
    <row r="4702" spans="1:14" x14ac:dyDescent="0.2">
      <c r="A4702" s="344">
        <v>45048</v>
      </c>
      <c r="B4702" s="296" t="s">
        <v>541</v>
      </c>
      <c r="C4702" s="357">
        <v>6011.1</v>
      </c>
      <c r="D4702" s="292" t="s">
        <v>452</v>
      </c>
      <c r="E4702" s="292" t="s">
        <v>7177</v>
      </c>
      <c r="F4702" s="292" t="s">
        <v>7178</v>
      </c>
      <c r="G4702" s="294"/>
      <c r="H4702" s="294">
        <v>4</v>
      </c>
      <c r="I4702" s="292">
        <v>290716</v>
      </c>
      <c r="J4702" s="294" t="s">
        <v>455</v>
      </c>
      <c r="K4702" s="292">
        <v>348859.2</v>
      </c>
      <c r="L4702" s="292" t="s">
        <v>459</v>
      </c>
      <c r="M4702" s="292" t="s">
        <v>7116</v>
      </c>
      <c r="N4702" t="s">
        <v>7117</v>
      </c>
    </row>
    <row r="4703" spans="1:14" x14ac:dyDescent="0.2">
      <c r="A4703" s="344">
        <v>45049</v>
      </c>
      <c r="B4703" s="296" t="s">
        <v>541</v>
      </c>
      <c r="C4703" s="357">
        <v>6011.1</v>
      </c>
      <c r="D4703" s="292" t="s">
        <v>452</v>
      </c>
      <c r="E4703" s="292" t="s">
        <v>7177</v>
      </c>
      <c r="F4703" s="292" t="s">
        <v>7178</v>
      </c>
      <c r="G4703" s="294"/>
      <c r="H4703" s="294">
        <v>4</v>
      </c>
      <c r="I4703" s="292">
        <v>290716</v>
      </c>
      <c r="J4703" s="294" t="s">
        <v>455</v>
      </c>
      <c r="K4703" s="292">
        <v>348859.2</v>
      </c>
      <c r="L4703" s="292" t="s">
        <v>459</v>
      </c>
      <c r="M4703" s="292" t="s">
        <v>7116</v>
      </c>
      <c r="N4703" t="s">
        <v>7117</v>
      </c>
    </row>
    <row r="4704" spans="1:14" x14ac:dyDescent="0.2">
      <c r="A4704" s="344">
        <v>45050</v>
      </c>
      <c r="B4704" s="296" t="s">
        <v>541</v>
      </c>
      <c r="C4704" s="357">
        <v>6011.1</v>
      </c>
      <c r="D4704" s="292" t="s">
        <v>452</v>
      </c>
      <c r="E4704" s="292" t="s">
        <v>7177</v>
      </c>
      <c r="F4704" s="292" t="s">
        <v>7178</v>
      </c>
      <c r="G4704" s="294"/>
      <c r="H4704" s="294">
        <v>2</v>
      </c>
      <c r="I4704" s="292">
        <v>290716</v>
      </c>
      <c r="J4704" s="294" t="s">
        <v>455</v>
      </c>
      <c r="K4704" s="292">
        <v>348859.2</v>
      </c>
      <c r="L4704" s="292" t="s">
        <v>459</v>
      </c>
      <c r="M4704" s="292" t="s">
        <v>7116</v>
      </c>
      <c r="N4704" t="s">
        <v>7117</v>
      </c>
    </row>
    <row r="4705" spans="1:14" x14ac:dyDescent="0.2">
      <c r="A4705" s="344">
        <v>45051</v>
      </c>
      <c r="B4705" s="296" t="s">
        <v>541</v>
      </c>
      <c r="C4705" s="357">
        <v>6011.1</v>
      </c>
      <c r="D4705" s="292" t="s">
        <v>452</v>
      </c>
      <c r="E4705" s="292" t="s">
        <v>7177</v>
      </c>
      <c r="F4705" s="292" t="s">
        <v>7178</v>
      </c>
      <c r="G4705" s="294"/>
      <c r="H4705" s="294">
        <v>4</v>
      </c>
      <c r="I4705" s="292">
        <v>290716</v>
      </c>
      <c r="J4705" s="294" t="s">
        <v>455</v>
      </c>
      <c r="K4705" s="292">
        <v>348859.2</v>
      </c>
      <c r="L4705" s="292" t="s">
        <v>459</v>
      </c>
      <c r="M4705" s="292" t="s">
        <v>7116</v>
      </c>
      <c r="N4705" t="s">
        <v>7117</v>
      </c>
    </row>
    <row r="4706" spans="1:14" x14ac:dyDescent="0.2">
      <c r="A4706" s="344">
        <v>45061</v>
      </c>
      <c r="B4706" s="296" t="s">
        <v>541</v>
      </c>
      <c r="C4706" s="357">
        <v>6011.1</v>
      </c>
      <c r="D4706" s="292" t="s">
        <v>452</v>
      </c>
      <c r="E4706" s="292" t="s">
        <v>7177</v>
      </c>
      <c r="F4706" s="292" t="s">
        <v>7178</v>
      </c>
      <c r="G4706" s="294"/>
      <c r="H4706" s="294">
        <v>4</v>
      </c>
      <c r="I4706" s="292">
        <v>290716</v>
      </c>
      <c r="J4706" s="294" t="s">
        <v>455</v>
      </c>
      <c r="K4706" s="292">
        <v>348859.2</v>
      </c>
      <c r="L4706" s="292" t="s">
        <v>459</v>
      </c>
      <c r="M4706" s="292" t="s">
        <v>7116</v>
      </c>
      <c r="N4706" t="s">
        <v>7117</v>
      </c>
    </row>
    <row r="4707" spans="1:14" x14ac:dyDescent="0.2">
      <c r="A4707" s="344">
        <v>45061</v>
      </c>
      <c r="B4707" s="296" t="s">
        <v>541</v>
      </c>
      <c r="C4707" s="357">
        <v>6412.12</v>
      </c>
      <c r="D4707" s="292" t="s">
        <v>452</v>
      </c>
      <c r="E4707" s="292" t="s">
        <v>7177</v>
      </c>
      <c r="F4707" s="292" t="s">
        <v>7178</v>
      </c>
      <c r="G4707" s="294"/>
      <c r="H4707" s="294">
        <v>4</v>
      </c>
      <c r="I4707" s="292">
        <v>290716</v>
      </c>
      <c r="J4707" s="294" t="s">
        <v>455</v>
      </c>
      <c r="K4707" s="292">
        <v>348859.2</v>
      </c>
      <c r="L4707" s="292" t="s">
        <v>459</v>
      </c>
      <c r="M4707" s="292" t="s">
        <v>7116</v>
      </c>
      <c r="N4707" t="s">
        <v>7117</v>
      </c>
    </row>
    <row r="4708" spans="1:14" x14ac:dyDescent="0.2">
      <c r="A4708" s="344">
        <v>45058</v>
      </c>
      <c r="B4708" s="296" t="s">
        <v>541</v>
      </c>
      <c r="C4708" s="357">
        <v>6011.1</v>
      </c>
      <c r="D4708" s="292" t="s">
        <v>452</v>
      </c>
      <c r="E4708" s="292" t="s">
        <v>7177</v>
      </c>
      <c r="F4708" s="292" t="s">
        <v>7178</v>
      </c>
      <c r="G4708" s="294"/>
      <c r="H4708" s="294">
        <v>2</v>
      </c>
      <c r="I4708" s="292">
        <v>290716</v>
      </c>
      <c r="J4708" s="294" t="s">
        <v>455</v>
      </c>
      <c r="K4708" s="292">
        <v>348859.2</v>
      </c>
      <c r="L4708" s="292" t="s">
        <v>459</v>
      </c>
      <c r="M4708" s="292" t="s">
        <v>7116</v>
      </c>
      <c r="N4708" t="s">
        <v>7117</v>
      </c>
    </row>
    <row r="4709" spans="1:14" x14ac:dyDescent="0.2">
      <c r="A4709" s="344">
        <v>45048</v>
      </c>
      <c r="B4709" s="296" t="s">
        <v>541</v>
      </c>
      <c r="C4709" s="357">
        <v>6412.12</v>
      </c>
      <c r="D4709" s="292" t="s">
        <v>452</v>
      </c>
      <c r="E4709" s="292" t="s">
        <v>7177</v>
      </c>
      <c r="F4709" s="292" t="s">
        <v>7178</v>
      </c>
      <c r="G4709" s="294"/>
      <c r="H4709" s="294">
        <v>4</v>
      </c>
      <c r="I4709" s="292">
        <v>290716</v>
      </c>
      <c r="J4709" s="294" t="s">
        <v>455</v>
      </c>
      <c r="K4709" s="292">
        <v>348859.2</v>
      </c>
      <c r="L4709" s="292" t="s">
        <v>459</v>
      </c>
      <c r="M4709" s="292" t="s">
        <v>7116</v>
      </c>
      <c r="N4709" t="s">
        <v>7117</v>
      </c>
    </row>
    <row r="4710" spans="1:14" x14ac:dyDescent="0.2">
      <c r="A4710" s="344">
        <v>45049</v>
      </c>
      <c r="B4710" s="296" t="s">
        <v>541</v>
      </c>
      <c r="C4710" s="357">
        <v>6412.12</v>
      </c>
      <c r="D4710" s="292" t="s">
        <v>452</v>
      </c>
      <c r="E4710" s="292" t="s">
        <v>7177</v>
      </c>
      <c r="F4710" s="292" t="s">
        <v>7178</v>
      </c>
      <c r="G4710" s="294"/>
      <c r="H4710" s="294">
        <v>4</v>
      </c>
      <c r="I4710" s="292">
        <v>290716</v>
      </c>
      <c r="J4710" s="294" t="s">
        <v>455</v>
      </c>
      <c r="K4710" s="292">
        <v>348859.2</v>
      </c>
      <c r="L4710" s="292" t="s">
        <v>459</v>
      </c>
      <c r="M4710" s="292" t="s">
        <v>7116</v>
      </c>
      <c r="N4710" t="s">
        <v>7117</v>
      </c>
    </row>
    <row r="4711" spans="1:14" x14ac:dyDescent="0.2">
      <c r="A4711" s="344">
        <v>45050</v>
      </c>
      <c r="B4711" s="296" t="s">
        <v>541</v>
      </c>
      <c r="C4711" s="357">
        <v>6412.12</v>
      </c>
      <c r="D4711" s="292" t="s">
        <v>452</v>
      </c>
      <c r="E4711" s="292" t="s">
        <v>7177</v>
      </c>
      <c r="F4711" s="292" t="s">
        <v>7178</v>
      </c>
      <c r="G4711" s="294"/>
      <c r="H4711" s="294">
        <v>4</v>
      </c>
      <c r="I4711" s="292">
        <v>290716</v>
      </c>
      <c r="J4711" s="294" t="s">
        <v>455</v>
      </c>
      <c r="K4711" s="292">
        <v>348859.2</v>
      </c>
      <c r="L4711" s="292" t="s">
        <v>459</v>
      </c>
      <c r="M4711" s="292" t="s">
        <v>7116</v>
      </c>
      <c r="N4711" t="s">
        <v>7117</v>
      </c>
    </row>
    <row r="4712" spans="1:14" x14ac:dyDescent="0.2">
      <c r="A4712" s="344">
        <v>45051</v>
      </c>
      <c r="B4712" s="296" t="s">
        <v>541</v>
      </c>
      <c r="C4712" s="357">
        <v>6412.12</v>
      </c>
      <c r="D4712" s="292" t="s">
        <v>452</v>
      </c>
      <c r="E4712" s="292" t="s">
        <v>7177</v>
      </c>
      <c r="F4712" s="292" t="s">
        <v>7178</v>
      </c>
      <c r="G4712" s="294"/>
      <c r="H4712" s="294">
        <v>4</v>
      </c>
      <c r="I4712" s="292">
        <v>290716</v>
      </c>
      <c r="J4712" s="294" t="s">
        <v>455</v>
      </c>
      <c r="K4712" s="292">
        <v>348859.2</v>
      </c>
      <c r="L4712" s="292" t="s">
        <v>459</v>
      </c>
      <c r="M4712" s="292" t="s">
        <v>7116</v>
      </c>
      <c r="N4712" t="s">
        <v>7117</v>
      </c>
    </row>
    <row r="4713" spans="1:14" x14ac:dyDescent="0.2">
      <c r="A4713" s="344">
        <v>45054</v>
      </c>
      <c r="B4713" s="296" t="s">
        <v>541</v>
      </c>
      <c r="C4713" s="357">
        <v>6240.11</v>
      </c>
      <c r="D4713" s="292" t="s">
        <v>2065</v>
      </c>
      <c r="E4713" s="292" t="s">
        <v>7177</v>
      </c>
      <c r="F4713" s="292" t="s">
        <v>7178</v>
      </c>
      <c r="G4713" s="294"/>
      <c r="H4713" s="294">
        <v>4</v>
      </c>
      <c r="I4713" s="292">
        <v>290716</v>
      </c>
      <c r="J4713" s="294" t="s">
        <v>455</v>
      </c>
      <c r="K4713" s="292">
        <v>348859.2</v>
      </c>
      <c r="L4713" s="292" t="s">
        <v>459</v>
      </c>
      <c r="M4713" s="292" t="s">
        <v>7116</v>
      </c>
      <c r="N4713" t="s">
        <v>7117</v>
      </c>
    </row>
    <row r="4714" spans="1:14" x14ac:dyDescent="0.2">
      <c r="A4714" s="344">
        <v>45055</v>
      </c>
      <c r="B4714" s="296" t="s">
        <v>541</v>
      </c>
      <c r="C4714" s="357">
        <v>6240.11</v>
      </c>
      <c r="D4714" s="292" t="s">
        <v>2065</v>
      </c>
      <c r="E4714" s="292" t="s">
        <v>7177</v>
      </c>
      <c r="F4714" s="292" t="s">
        <v>7178</v>
      </c>
      <c r="G4714" s="294"/>
      <c r="H4714" s="294">
        <v>4</v>
      </c>
      <c r="I4714" s="292">
        <v>290716</v>
      </c>
      <c r="J4714" s="294" t="s">
        <v>455</v>
      </c>
      <c r="K4714" s="292">
        <v>348859.2</v>
      </c>
      <c r="L4714" s="292" t="s">
        <v>459</v>
      </c>
      <c r="M4714" s="292" t="s">
        <v>7116</v>
      </c>
      <c r="N4714" t="s">
        <v>7117</v>
      </c>
    </row>
    <row r="4715" spans="1:14" x14ac:dyDescent="0.2">
      <c r="A4715" s="344">
        <v>45056</v>
      </c>
      <c r="B4715" s="296" t="s">
        <v>541</v>
      </c>
      <c r="C4715" s="357">
        <v>6240.11</v>
      </c>
      <c r="D4715" s="292" t="s">
        <v>2065</v>
      </c>
      <c r="E4715" s="292" t="s">
        <v>7177</v>
      </c>
      <c r="F4715" s="292" t="s">
        <v>7178</v>
      </c>
      <c r="G4715" s="294"/>
      <c r="H4715" s="294">
        <v>4</v>
      </c>
      <c r="I4715" s="292">
        <v>290716</v>
      </c>
      <c r="J4715" s="294" t="s">
        <v>455</v>
      </c>
      <c r="K4715" s="292">
        <v>348859.2</v>
      </c>
      <c r="L4715" s="292" t="s">
        <v>459</v>
      </c>
      <c r="M4715" s="292" t="s">
        <v>7116</v>
      </c>
      <c r="N4715" t="s">
        <v>7117</v>
      </c>
    </row>
    <row r="4716" spans="1:14" x14ac:dyDescent="0.2">
      <c r="A4716" s="344">
        <v>45057</v>
      </c>
      <c r="B4716" s="296" t="s">
        <v>541</v>
      </c>
      <c r="C4716" s="357">
        <v>6240.11</v>
      </c>
      <c r="D4716" s="292" t="s">
        <v>2065</v>
      </c>
      <c r="E4716" s="292" t="s">
        <v>7177</v>
      </c>
      <c r="F4716" s="292" t="s">
        <v>7178</v>
      </c>
      <c r="G4716" s="294"/>
      <c r="H4716" s="294">
        <v>4</v>
      </c>
      <c r="I4716" s="292">
        <v>290716</v>
      </c>
      <c r="J4716" s="294" t="s">
        <v>455</v>
      </c>
      <c r="K4716" s="292">
        <v>348859.2</v>
      </c>
      <c r="L4716" s="292" t="s">
        <v>459</v>
      </c>
      <c r="M4716" s="292" t="s">
        <v>7116</v>
      </c>
      <c r="N4716" t="s">
        <v>7117</v>
      </c>
    </row>
    <row r="4717" spans="1:14" x14ac:dyDescent="0.2">
      <c r="A4717" s="344">
        <v>45058</v>
      </c>
      <c r="B4717" s="296" t="s">
        <v>541</v>
      </c>
      <c r="C4717" s="357">
        <v>6240.11</v>
      </c>
      <c r="D4717" s="292" t="s">
        <v>2065</v>
      </c>
      <c r="E4717" s="292" t="s">
        <v>7177</v>
      </c>
      <c r="F4717" s="292" t="s">
        <v>7178</v>
      </c>
      <c r="G4717" s="294"/>
      <c r="H4717" s="294">
        <v>3</v>
      </c>
      <c r="I4717" s="292">
        <v>290716</v>
      </c>
      <c r="J4717" s="294" t="s">
        <v>455</v>
      </c>
      <c r="K4717" s="292">
        <v>348859.2</v>
      </c>
      <c r="L4717" s="292" t="s">
        <v>459</v>
      </c>
      <c r="M4717" s="292" t="s">
        <v>7116</v>
      </c>
      <c r="N4717" t="s">
        <v>7117</v>
      </c>
    </row>
    <row r="4718" spans="1:14" x14ac:dyDescent="0.2">
      <c r="A4718" s="344">
        <v>45050</v>
      </c>
      <c r="B4718" s="296" t="s">
        <v>541</v>
      </c>
      <c r="C4718" s="357">
        <v>6240.11</v>
      </c>
      <c r="D4718" s="292" t="s">
        <v>2065</v>
      </c>
      <c r="E4718" s="292" t="s">
        <v>7177</v>
      </c>
      <c r="F4718" s="292" t="s">
        <v>7178</v>
      </c>
      <c r="G4718" s="294"/>
      <c r="H4718" s="294">
        <v>2</v>
      </c>
      <c r="I4718" s="292">
        <v>290716</v>
      </c>
      <c r="J4718" s="294" t="s">
        <v>455</v>
      </c>
      <c r="K4718" s="292">
        <v>348859.2</v>
      </c>
      <c r="L4718" s="292" t="s">
        <v>459</v>
      </c>
      <c r="M4718" s="292" t="s">
        <v>7116</v>
      </c>
      <c r="N4718" t="s">
        <v>7117</v>
      </c>
    </row>
    <row r="4719" spans="1:14" x14ac:dyDescent="0.2">
      <c r="A4719" s="344">
        <v>45054</v>
      </c>
      <c r="B4719" s="296" t="s">
        <v>541</v>
      </c>
      <c r="C4719" s="357">
        <v>6412.12</v>
      </c>
      <c r="D4719" s="292" t="s">
        <v>452</v>
      </c>
      <c r="E4719" s="292" t="s">
        <v>7177</v>
      </c>
      <c r="F4719" s="292" t="s">
        <v>7178</v>
      </c>
      <c r="G4719" s="294"/>
      <c r="H4719" s="294">
        <v>4</v>
      </c>
      <c r="I4719" s="292">
        <v>290716</v>
      </c>
      <c r="J4719" s="294" t="s">
        <v>455</v>
      </c>
      <c r="K4719" s="292">
        <v>348859.2</v>
      </c>
      <c r="L4719" s="292" t="s">
        <v>459</v>
      </c>
      <c r="M4719" s="292" t="s">
        <v>7116</v>
      </c>
      <c r="N4719" t="s">
        <v>7117</v>
      </c>
    </row>
    <row r="4720" spans="1:14" x14ac:dyDescent="0.2">
      <c r="A4720" s="344">
        <v>45055</v>
      </c>
      <c r="B4720" s="296" t="s">
        <v>541</v>
      </c>
      <c r="C4720" s="357">
        <v>6412.12</v>
      </c>
      <c r="D4720" s="292" t="s">
        <v>452</v>
      </c>
      <c r="E4720" s="292" t="s">
        <v>7177</v>
      </c>
      <c r="F4720" s="292" t="s">
        <v>7178</v>
      </c>
      <c r="G4720" s="294"/>
      <c r="H4720" s="294">
        <v>4</v>
      </c>
      <c r="I4720" s="292">
        <v>290716</v>
      </c>
      <c r="J4720" s="294" t="s">
        <v>455</v>
      </c>
      <c r="K4720" s="292">
        <v>348859.2</v>
      </c>
      <c r="L4720" s="292" t="s">
        <v>459</v>
      </c>
      <c r="M4720" s="292" t="s">
        <v>7116</v>
      </c>
      <c r="N4720" t="s">
        <v>7117</v>
      </c>
    </row>
    <row r="4721" spans="1:14" x14ac:dyDescent="0.2">
      <c r="A4721" s="344">
        <v>45056</v>
      </c>
      <c r="B4721" s="296" t="s">
        <v>541</v>
      </c>
      <c r="C4721" s="357">
        <v>6412.12</v>
      </c>
      <c r="D4721" s="292" t="s">
        <v>452</v>
      </c>
      <c r="E4721" s="292" t="s">
        <v>7177</v>
      </c>
      <c r="F4721" s="292" t="s">
        <v>7178</v>
      </c>
      <c r="G4721" s="294"/>
      <c r="H4721" s="294">
        <v>4</v>
      </c>
      <c r="I4721" s="292">
        <v>290716</v>
      </c>
      <c r="J4721" s="294" t="s">
        <v>455</v>
      </c>
      <c r="K4721" s="292">
        <v>348859.2</v>
      </c>
      <c r="L4721" s="292" t="s">
        <v>459</v>
      </c>
      <c r="M4721" s="292" t="s">
        <v>7116</v>
      </c>
      <c r="N4721" t="s">
        <v>7117</v>
      </c>
    </row>
    <row r="4722" spans="1:14" x14ac:dyDescent="0.2">
      <c r="A4722" s="344">
        <v>45057</v>
      </c>
      <c r="B4722" s="296" t="s">
        <v>541</v>
      </c>
      <c r="C4722" s="357">
        <v>6412.12</v>
      </c>
      <c r="D4722" s="292" t="s">
        <v>452</v>
      </c>
      <c r="E4722" s="292" t="s">
        <v>7177</v>
      </c>
      <c r="F4722" s="292" t="s">
        <v>7178</v>
      </c>
      <c r="G4722" s="294"/>
      <c r="H4722" s="294">
        <v>4</v>
      </c>
      <c r="I4722" s="292">
        <v>290716</v>
      </c>
      <c r="J4722" s="294" t="s">
        <v>455</v>
      </c>
      <c r="K4722" s="292">
        <v>348859.2</v>
      </c>
      <c r="L4722" s="292" t="s">
        <v>459</v>
      </c>
      <c r="M4722" s="292" t="s">
        <v>7116</v>
      </c>
      <c r="N4722" t="s">
        <v>7117</v>
      </c>
    </row>
    <row r="4723" spans="1:14" x14ac:dyDescent="0.2">
      <c r="A4723" s="344">
        <v>45058</v>
      </c>
      <c r="B4723" s="296" t="s">
        <v>541</v>
      </c>
      <c r="C4723" s="357">
        <v>6412.12</v>
      </c>
      <c r="D4723" s="292" t="s">
        <v>452</v>
      </c>
      <c r="E4723" s="292" t="s">
        <v>7177</v>
      </c>
      <c r="F4723" s="292" t="s">
        <v>7178</v>
      </c>
      <c r="G4723" s="294"/>
      <c r="H4723" s="294">
        <v>3</v>
      </c>
      <c r="I4723" s="292">
        <v>290716</v>
      </c>
      <c r="J4723" s="294" t="s">
        <v>455</v>
      </c>
      <c r="K4723" s="292">
        <v>348859.2</v>
      </c>
      <c r="L4723" s="292" t="s">
        <v>459</v>
      </c>
      <c r="M4723" s="292" t="s">
        <v>7116</v>
      </c>
      <c r="N4723" t="s">
        <v>7117</v>
      </c>
    </row>
    <row r="4724" spans="1:14" x14ac:dyDescent="0.2">
      <c r="A4724" s="344">
        <v>45057</v>
      </c>
      <c r="B4724" s="296" t="s">
        <v>541</v>
      </c>
      <c r="C4724" s="357">
        <v>6542.1</v>
      </c>
      <c r="D4724" s="292" t="s">
        <v>452</v>
      </c>
      <c r="E4724" s="292" t="s">
        <v>7157</v>
      </c>
      <c r="F4724" s="292" t="s">
        <v>7158</v>
      </c>
      <c r="G4724" s="294"/>
      <c r="H4724" s="294">
        <v>4</v>
      </c>
      <c r="I4724" s="292">
        <v>121729</v>
      </c>
      <c r="J4724" s="294" t="s">
        <v>455</v>
      </c>
      <c r="K4724" s="292">
        <v>146074.79999999999</v>
      </c>
      <c r="L4724" s="292" t="s">
        <v>459</v>
      </c>
      <c r="M4724" s="292" t="s">
        <v>7116</v>
      </c>
      <c r="N4724" t="s">
        <v>7117</v>
      </c>
    </row>
    <row r="4725" spans="1:14" x14ac:dyDescent="0.2">
      <c r="A4725" s="344">
        <v>45048</v>
      </c>
      <c r="B4725" s="296" t="s">
        <v>541</v>
      </c>
      <c r="C4725" s="357">
        <v>6412.12</v>
      </c>
      <c r="D4725" s="292" t="s">
        <v>452</v>
      </c>
      <c r="E4725" s="292" t="s">
        <v>7173</v>
      </c>
      <c r="F4725" s="292" t="s">
        <v>7174</v>
      </c>
      <c r="G4725" s="294"/>
      <c r="H4725" s="294">
        <v>4</v>
      </c>
      <c r="I4725" s="292">
        <v>203552</v>
      </c>
      <c r="J4725" s="294" t="s">
        <v>455</v>
      </c>
      <c r="K4725" s="292">
        <v>244262.39999999999</v>
      </c>
      <c r="L4725" s="292" t="s">
        <v>459</v>
      </c>
      <c r="M4725" s="292" t="s">
        <v>7116</v>
      </c>
      <c r="N4725" t="s">
        <v>7117</v>
      </c>
    </row>
    <row r="4726" spans="1:14" x14ac:dyDescent="0.2">
      <c r="A4726" s="344">
        <v>45054</v>
      </c>
      <c r="B4726" s="296" t="s">
        <v>541</v>
      </c>
      <c r="C4726" s="357">
        <v>6491.1</v>
      </c>
      <c r="D4726" s="292" t="s">
        <v>452</v>
      </c>
      <c r="E4726" s="292" t="s">
        <v>7160</v>
      </c>
      <c r="F4726" s="292" t="s">
        <v>7161</v>
      </c>
      <c r="G4726" s="294"/>
      <c r="H4726" s="294">
        <v>4</v>
      </c>
      <c r="I4726" s="292">
        <v>170326</v>
      </c>
      <c r="J4726" s="294" t="s">
        <v>455</v>
      </c>
      <c r="K4726" s="292">
        <v>204391.2</v>
      </c>
      <c r="L4726" s="292" t="s">
        <v>459</v>
      </c>
      <c r="M4726" s="292" t="s">
        <v>7116</v>
      </c>
      <c r="N4726" t="s">
        <v>7117</v>
      </c>
    </row>
    <row r="4727" spans="1:14" x14ac:dyDescent="0.2">
      <c r="A4727" s="344">
        <v>45057</v>
      </c>
      <c r="B4727" s="296" t="s">
        <v>541</v>
      </c>
      <c r="C4727" s="357">
        <v>6491.1</v>
      </c>
      <c r="D4727" s="292" t="s">
        <v>452</v>
      </c>
      <c r="E4727" s="292" t="s">
        <v>7160</v>
      </c>
      <c r="F4727" s="292" t="s">
        <v>7161</v>
      </c>
      <c r="G4727" s="294"/>
      <c r="H4727" s="294">
        <v>4</v>
      </c>
      <c r="I4727" s="292">
        <v>170326</v>
      </c>
      <c r="J4727" s="294" t="s">
        <v>455</v>
      </c>
      <c r="K4727" s="292">
        <v>204391.2</v>
      </c>
      <c r="L4727" s="292" t="s">
        <v>459</v>
      </c>
      <c r="M4727" s="292" t="s">
        <v>7116</v>
      </c>
      <c r="N4727" t="s">
        <v>7117</v>
      </c>
    </row>
    <row r="4728" spans="1:14" x14ac:dyDescent="0.2">
      <c r="A4728" s="344">
        <v>45049</v>
      </c>
      <c r="B4728" s="296" t="s">
        <v>541</v>
      </c>
      <c r="C4728" s="357">
        <v>6011.1</v>
      </c>
      <c r="D4728" s="292" t="s">
        <v>452</v>
      </c>
      <c r="E4728" s="292" t="s">
        <v>7173</v>
      </c>
      <c r="F4728" s="292" t="s">
        <v>7174</v>
      </c>
      <c r="G4728" s="294"/>
      <c r="H4728" s="294">
        <v>7</v>
      </c>
      <c r="I4728" s="292">
        <v>203552</v>
      </c>
      <c r="J4728" s="294" t="s">
        <v>455</v>
      </c>
      <c r="K4728" s="292">
        <v>244262.39999999999</v>
      </c>
      <c r="L4728" s="292" t="s">
        <v>459</v>
      </c>
      <c r="M4728" s="292" t="s">
        <v>7116</v>
      </c>
      <c r="N4728" t="s">
        <v>7117</v>
      </c>
    </row>
    <row r="4729" spans="1:14" x14ac:dyDescent="0.2">
      <c r="A4729" s="344">
        <v>45054</v>
      </c>
      <c r="B4729" s="296" t="s">
        <v>541</v>
      </c>
      <c r="C4729" s="357">
        <v>6240.11</v>
      </c>
      <c r="D4729" s="292" t="s">
        <v>2065</v>
      </c>
      <c r="E4729" s="292" t="s">
        <v>7157</v>
      </c>
      <c r="F4729" s="292" t="s">
        <v>7158</v>
      </c>
      <c r="G4729" s="294"/>
      <c r="H4729" s="294">
        <v>8</v>
      </c>
      <c r="I4729" s="292">
        <v>121729</v>
      </c>
      <c r="J4729" s="294" t="s">
        <v>455</v>
      </c>
      <c r="K4729" s="292">
        <v>146074.79999999999</v>
      </c>
      <c r="L4729" s="292" t="s">
        <v>459</v>
      </c>
      <c r="M4729" s="292" t="s">
        <v>7116</v>
      </c>
      <c r="N4729" t="s">
        <v>7117</v>
      </c>
    </row>
    <row r="4730" spans="1:14" x14ac:dyDescent="0.2">
      <c r="A4730" s="344">
        <v>45050</v>
      </c>
      <c r="B4730" s="296" t="s">
        <v>541</v>
      </c>
      <c r="C4730" s="357">
        <v>6011.1</v>
      </c>
      <c r="D4730" s="292" t="s">
        <v>452</v>
      </c>
      <c r="E4730" s="292" t="s">
        <v>7173</v>
      </c>
      <c r="F4730" s="292" t="s">
        <v>7174</v>
      </c>
      <c r="G4730" s="294"/>
      <c r="H4730" s="294">
        <v>4</v>
      </c>
      <c r="I4730" s="292">
        <v>203552</v>
      </c>
      <c r="J4730" s="294" t="s">
        <v>455</v>
      </c>
      <c r="K4730" s="292">
        <v>244262.39999999999</v>
      </c>
      <c r="L4730" s="292" t="s">
        <v>459</v>
      </c>
      <c r="M4730" s="292" t="s">
        <v>7116</v>
      </c>
      <c r="N4730" t="s">
        <v>7117</v>
      </c>
    </row>
    <row r="4731" spans="1:14" x14ac:dyDescent="0.2">
      <c r="A4731" s="344">
        <v>45055</v>
      </c>
      <c r="B4731" s="296" t="s">
        <v>541</v>
      </c>
      <c r="C4731" s="357">
        <v>6240.11</v>
      </c>
      <c r="D4731" s="292" t="s">
        <v>2065</v>
      </c>
      <c r="E4731" s="292" t="s">
        <v>7157</v>
      </c>
      <c r="F4731" s="292" t="s">
        <v>7158</v>
      </c>
      <c r="G4731" s="294"/>
      <c r="H4731" s="294">
        <v>8</v>
      </c>
      <c r="I4731" s="292">
        <v>121729</v>
      </c>
      <c r="J4731" s="294" t="s">
        <v>455</v>
      </c>
      <c r="K4731" s="292">
        <v>146074.79999999999</v>
      </c>
      <c r="L4731" s="292" t="s">
        <v>459</v>
      </c>
      <c r="M4731" s="292" t="s">
        <v>7116</v>
      </c>
      <c r="N4731" t="s">
        <v>7117</v>
      </c>
    </row>
    <row r="4732" spans="1:14" x14ac:dyDescent="0.2">
      <c r="A4732" s="344">
        <v>45057</v>
      </c>
      <c r="B4732" s="296" t="s">
        <v>541</v>
      </c>
      <c r="C4732" s="357">
        <v>6542.11</v>
      </c>
      <c r="D4732" s="292" t="s">
        <v>452</v>
      </c>
      <c r="E4732" s="292" t="s">
        <v>7160</v>
      </c>
      <c r="F4732" s="292" t="s">
        <v>7161</v>
      </c>
      <c r="G4732" s="294"/>
      <c r="H4732" s="294">
        <v>4</v>
      </c>
      <c r="I4732" s="292">
        <v>170326</v>
      </c>
      <c r="J4732" s="294" t="s">
        <v>455</v>
      </c>
      <c r="K4732" s="292">
        <v>204391.2</v>
      </c>
      <c r="L4732" s="292" t="s">
        <v>459</v>
      </c>
      <c r="M4732" s="292" t="s">
        <v>7116</v>
      </c>
      <c r="N4732" t="s">
        <v>7117</v>
      </c>
    </row>
    <row r="4733" spans="1:14" x14ac:dyDescent="0.2">
      <c r="A4733" s="344">
        <v>45051</v>
      </c>
      <c r="B4733" s="296" t="s">
        <v>541</v>
      </c>
      <c r="C4733" s="357">
        <v>6011.1</v>
      </c>
      <c r="D4733" s="292" t="s">
        <v>452</v>
      </c>
      <c r="E4733" s="292" t="s">
        <v>7173</v>
      </c>
      <c r="F4733" s="292" t="s">
        <v>7174</v>
      </c>
      <c r="G4733" s="294"/>
      <c r="H4733" s="294">
        <v>8</v>
      </c>
      <c r="I4733" s="292">
        <v>203552</v>
      </c>
      <c r="J4733" s="294" t="s">
        <v>455</v>
      </c>
      <c r="K4733" s="292">
        <v>244262.39999999999</v>
      </c>
      <c r="L4733" s="292" t="s">
        <v>459</v>
      </c>
      <c r="M4733" s="292" t="s">
        <v>7116</v>
      </c>
      <c r="N4733" t="s">
        <v>7117</v>
      </c>
    </row>
    <row r="4734" spans="1:14" x14ac:dyDescent="0.2">
      <c r="A4734" s="344">
        <v>45058</v>
      </c>
      <c r="B4734" s="296" t="s">
        <v>541</v>
      </c>
      <c r="C4734" s="357">
        <v>6542.11</v>
      </c>
      <c r="D4734" s="292" t="s">
        <v>452</v>
      </c>
      <c r="E4734" s="292" t="s">
        <v>7160</v>
      </c>
      <c r="F4734" s="292" t="s">
        <v>7161</v>
      </c>
      <c r="G4734" s="294"/>
      <c r="H4734" s="294">
        <v>8</v>
      </c>
      <c r="I4734" s="292">
        <v>170326</v>
      </c>
      <c r="J4734" s="294" t="s">
        <v>455</v>
      </c>
      <c r="K4734" s="292">
        <v>204391.2</v>
      </c>
      <c r="L4734" s="292" t="s">
        <v>459</v>
      </c>
      <c r="M4734" s="292" t="s">
        <v>7116</v>
      </c>
      <c r="N4734" t="s">
        <v>7117</v>
      </c>
    </row>
    <row r="4735" spans="1:14" x14ac:dyDescent="0.2">
      <c r="A4735" s="344">
        <v>45056</v>
      </c>
      <c r="B4735" s="296" t="s">
        <v>541</v>
      </c>
      <c r="C4735" s="357">
        <v>6762.1</v>
      </c>
      <c r="D4735" s="292" t="s">
        <v>452</v>
      </c>
      <c r="E4735" s="292" t="s">
        <v>7157</v>
      </c>
      <c r="F4735" s="292" t="s">
        <v>7158</v>
      </c>
      <c r="G4735" s="294"/>
      <c r="H4735" s="294">
        <v>8</v>
      </c>
      <c r="I4735" s="292">
        <v>121729</v>
      </c>
      <c r="J4735" s="294" t="s">
        <v>455</v>
      </c>
      <c r="K4735" s="292">
        <v>146074.79999999999</v>
      </c>
      <c r="L4735" s="292" t="s">
        <v>459</v>
      </c>
      <c r="M4735" s="292" t="s">
        <v>7116</v>
      </c>
      <c r="N4735" t="s">
        <v>7117</v>
      </c>
    </row>
    <row r="4736" spans="1:14" x14ac:dyDescent="0.2">
      <c r="A4736" s="344">
        <v>45061</v>
      </c>
      <c r="B4736" s="296" t="s">
        <v>541</v>
      </c>
      <c r="C4736" s="357">
        <v>6412.12</v>
      </c>
      <c r="D4736" s="292" t="s">
        <v>452</v>
      </c>
      <c r="E4736" s="292" t="s">
        <v>7173</v>
      </c>
      <c r="F4736" s="292" t="s">
        <v>7174</v>
      </c>
      <c r="G4736" s="294"/>
      <c r="H4736" s="294">
        <v>8</v>
      </c>
      <c r="I4736" s="292">
        <v>203552</v>
      </c>
      <c r="J4736" s="294" t="s">
        <v>455</v>
      </c>
      <c r="K4736" s="292">
        <v>244262.39999999999</v>
      </c>
      <c r="L4736" s="292" t="s">
        <v>459</v>
      </c>
      <c r="M4736" s="292" t="s">
        <v>7116</v>
      </c>
      <c r="N4736" t="s">
        <v>7117</v>
      </c>
    </row>
    <row r="4737" spans="1:14" x14ac:dyDescent="0.2">
      <c r="A4737" s="344">
        <v>45048</v>
      </c>
      <c r="B4737" s="296" t="s">
        <v>541</v>
      </c>
      <c r="C4737" s="357">
        <v>6491.1</v>
      </c>
      <c r="D4737" s="292" t="s">
        <v>452</v>
      </c>
      <c r="E4737" s="292" t="s">
        <v>7160</v>
      </c>
      <c r="F4737" s="292" t="s">
        <v>7161</v>
      </c>
      <c r="G4737" s="294"/>
      <c r="H4737" s="294">
        <v>8</v>
      </c>
      <c r="I4737" s="292">
        <v>170326</v>
      </c>
      <c r="J4737" s="294" t="s">
        <v>455</v>
      </c>
      <c r="K4737" s="292">
        <v>204391.2</v>
      </c>
      <c r="L4737" s="292" t="s">
        <v>459</v>
      </c>
      <c r="M4737" s="292" t="s">
        <v>7116</v>
      </c>
      <c r="N4737" t="s">
        <v>7117</v>
      </c>
    </row>
    <row r="4738" spans="1:14" x14ac:dyDescent="0.2">
      <c r="A4738" s="344">
        <v>45049</v>
      </c>
      <c r="B4738" s="296" t="s">
        <v>541</v>
      </c>
      <c r="C4738" s="357">
        <v>6491.1</v>
      </c>
      <c r="D4738" s="292" t="s">
        <v>452</v>
      </c>
      <c r="E4738" s="292" t="s">
        <v>7160</v>
      </c>
      <c r="F4738" s="292" t="s">
        <v>7161</v>
      </c>
      <c r="G4738" s="294"/>
      <c r="H4738" s="294">
        <v>8</v>
      </c>
      <c r="I4738" s="292">
        <v>170326</v>
      </c>
      <c r="J4738" s="294" t="s">
        <v>455</v>
      </c>
      <c r="K4738" s="292">
        <v>204391.2</v>
      </c>
      <c r="L4738" s="292" t="s">
        <v>459</v>
      </c>
      <c r="M4738" s="292" t="s">
        <v>7116</v>
      </c>
      <c r="N4738" t="s">
        <v>7117</v>
      </c>
    </row>
    <row r="4739" spans="1:14" x14ac:dyDescent="0.2">
      <c r="A4739" s="344">
        <v>45048</v>
      </c>
      <c r="B4739" s="296" t="s">
        <v>541</v>
      </c>
      <c r="C4739" s="357">
        <v>6491.1</v>
      </c>
      <c r="D4739" s="292" t="s">
        <v>452</v>
      </c>
      <c r="E4739" s="292" t="s">
        <v>7157</v>
      </c>
      <c r="F4739" s="292" t="s">
        <v>7158</v>
      </c>
      <c r="G4739" s="294"/>
      <c r="H4739" s="294">
        <v>8</v>
      </c>
      <c r="I4739" s="292">
        <v>121729</v>
      </c>
      <c r="J4739" s="294" t="s">
        <v>455</v>
      </c>
      <c r="K4739" s="292">
        <v>146074.79999999999</v>
      </c>
      <c r="L4739" s="292" t="s">
        <v>459</v>
      </c>
      <c r="M4739" s="292" t="s">
        <v>7116</v>
      </c>
      <c r="N4739" t="s">
        <v>7117</v>
      </c>
    </row>
    <row r="4740" spans="1:14" x14ac:dyDescent="0.2">
      <c r="A4740" s="344">
        <v>45050</v>
      </c>
      <c r="B4740" s="296" t="s">
        <v>541</v>
      </c>
      <c r="C4740" s="357">
        <v>6491.1</v>
      </c>
      <c r="D4740" s="292" t="s">
        <v>452</v>
      </c>
      <c r="E4740" s="292" t="s">
        <v>7160</v>
      </c>
      <c r="F4740" s="292" t="s">
        <v>7161</v>
      </c>
      <c r="G4740" s="294"/>
      <c r="H4740" s="294">
        <v>8</v>
      </c>
      <c r="I4740" s="292">
        <v>170326</v>
      </c>
      <c r="J4740" s="294" t="s">
        <v>455</v>
      </c>
      <c r="K4740" s="292">
        <v>204391.2</v>
      </c>
      <c r="L4740" s="292" t="s">
        <v>459</v>
      </c>
      <c r="M4740" s="292" t="s">
        <v>7116</v>
      </c>
      <c r="N4740" t="s">
        <v>7117</v>
      </c>
    </row>
    <row r="4741" spans="1:14" x14ac:dyDescent="0.2">
      <c r="A4741" s="344">
        <v>45054</v>
      </c>
      <c r="B4741" s="296" t="s">
        <v>541</v>
      </c>
      <c r="C4741" s="357">
        <v>6412.12</v>
      </c>
      <c r="D4741" s="292" t="s">
        <v>452</v>
      </c>
      <c r="E4741" s="292" t="s">
        <v>7173</v>
      </c>
      <c r="F4741" s="292" t="s">
        <v>7174</v>
      </c>
      <c r="G4741" s="294"/>
      <c r="H4741" s="294">
        <v>4</v>
      </c>
      <c r="I4741" s="292">
        <v>203552</v>
      </c>
      <c r="J4741" s="294" t="s">
        <v>455</v>
      </c>
      <c r="K4741" s="292">
        <v>244262.39999999999</v>
      </c>
      <c r="L4741" s="292" t="s">
        <v>459</v>
      </c>
      <c r="M4741" s="292" t="s">
        <v>7116</v>
      </c>
      <c r="N4741" t="s">
        <v>7117</v>
      </c>
    </row>
    <row r="4742" spans="1:14" x14ac:dyDescent="0.2">
      <c r="A4742" s="344">
        <v>45049</v>
      </c>
      <c r="B4742" s="296" t="s">
        <v>541</v>
      </c>
      <c r="C4742" s="357">
        <v>6491.1</v>
      </c>
      <c r="D4742" s="292" t="s">
        <v>452</v>
      </c>
      <c r="E4742" s="292" t="s">
        <v>7157</v>
      </c>
      <c r="F4742" s="292" t="s">
        <v>7158</v>
      </c>
      <c r="G4742" s="294"/>
      <c r="H4742" s="294">
        <v>8</v>
      </c>
      <c r="I4742" s="292">
        <v>121729</v>
      </c>
      <c r="J4742" s="294" t="s">
        <v>455</v>
      </c>
      <c r="K4742" s="292">
        <v>146074.79999999999</v>
      </c>
      <c r="L4742" s="292" t="s">
        <v>459</v>
      </c>
      <c r="M4742" s="292" t="s">
        <v>7116</v>
      </c>
      <c r="N4742" t="s">
        <v>7117</v>
      </c>
    </row>
    <row r="4743" spans="1:14" x14ac:dyDescent="0.2">
      <c r="A4743" s="344">
        <v>45051</v>
      </c>
      <c r="B4743" s="296" t="s">
        <v>541</v>
      </c>
      <c r="C4743" s="357">
        <v>6491.1</v>
      </c>
      <c r="D4743" s="292" t="s">
        <v>452</v>
      </c>
      <c r="E4743" s="292" t="s">
        <v>7160</v>
      </c>
      <c r="F4743" s="292" t="s">
        <v>7161</v>
      </c>
      <c r="G4743" s="294"/>
      <c r="H4743" s="294">
        <v>8</v>
      </c>
      <c r="I4743" s="292">
        <v>170326</v>
      </c>
      <c r="J4743" s="294" t="s">
        <v>455</v>
      </c>
      <c r="K4743" s="292">
        <v>204391.2</v>
      </c>
      <c r="L4743" s="292" t="s">
        <v>459</v>
      </c>
      <c r="M4743" s="292" t="s">
        <v>7116</v>
      </c>
      <c r="N4743" t="s">
        <v>7117</v>
      </c>
    </row>
    <row r="4744" spans="1:14" x14ac:dyDescent="0.2">
      <c r="A4744" s="344">
        <v>45050</v>
      </c>
      <c r="B4744" s="296" t="s">
        <v>541</v>
      </c>
      <c r="C4744" s="357">
        <v>6491.1</v>
      </c>
      <c r="D4744" s="292" t="s">
        <v>452</v>
      </c>
      <c r="E4744" s="292" t="s">
        <v>7157</v>
      </c>
      <c r="F4744" s="292" t="s">
        <v>7158</v>
      </c>
      <c r="G4744" s="294"/>
      <c r="H4744" s="294">
        <v>7</v>
      </c>
      <c r="I4744" s="292">
        <v>121729</v>
      </c>
      <c r="J4744" s="294" t="s">
        <v>455</v>
      </c>
      <c r="K4744" s="292">
        <v>146074.79999999999</v>
      </c>
      <c r="L4744" s="292" t="s">
        <v>459</v>
      </c>
      <c r="M4744" s="292" t="s">
        <v>7116</v>
      </c>
      <c r="N4744" t="s">
        <v>7117</v>
      </c>
    </row>
    <row r="4745" spans="1:14" x14ac:dyDescent="0.2">
      <c r="A4745" s="344">
        <v>45055</v>
      </c>
      <c r="B4745" s="296" t="s">
        <v>541</v>
      </c>
      <c r="C4745" s="357">
        <v>6412.12</v>
      </c>
      <c r="D4745" s="292" t="s">
        <v>452</v>
      </c>
      <c r="E4745" s="292" t="s">
        <v>7173</v>
      </c>
      <c r="F4745" s="292" t="s">
        <v>7174</v>
      </c>
      <c r="G4745" s="294"/>
      <c r="H4745" s="294">
        <v>8</v>
      </c>
      <c r="I4745" s="292">
        <v>203552</v>
      </c>
      <c r="J4745" s="294" t="s">
        <v>455</v>
      </c>
      <c r="K4745" s="292">
        <v>244262.39999999999</v>
      </c>
      <c r="L4745" s="292" t="s">
        <v>459</v>
      </c>
      <c r="M4745" s="292" t="s">
        <v>7116</v>
      </c>
      <c r="N4745" t="s">
        <v>7117</v>
      </c>
    </row>
    <row r="4746" spans="1:14" x14ac:dyDescent="0.2">
      <c r="A4746" s="344">
        <v>45061</v>
      </c>
      <c r="B4746" s="296" t="s">
        <v>541</v>
      </c>
      <c r="C4746" s="357">
        <v>6542.11</v>
      </c>
      <c r="D4746" s="292" t="s">
        <v>452</v>
      </c>
      <c r="E4746" s="292" t="s">
        <v>7160</v>
      </c>
      <c r="F4746" s="292" t="s">
        <v>7161</v>
      </c>
      <c r="G4746" s="294"/>
      <c r="H4746" s="294">
        <v>8</v>
      </c>
      <c r="I4746" s="292">
        <v>170326</v>
      </c>
      <c r="J4746" s="294" t="s">
        <v>455</v>
      </c>
      <c r="K4746" s="292">
        <v>204391.2</v>
      </c>
      <c r="L4746" s="292" t="s">
        <v>459</v>
      </c>
      <c r="M4746" s="292" t="s">
        <v>7116</v>
      </c>
      <c r="N4746" t="s">
        <v>7117</v>
      </c>
    </row>
    <row r="4747" spans="1:14" x14ac:dyDescent="0.2">
      <c r="A4747" s="344">
        <v>45051</v>
      </c>
      <c r="B4747" s="296" t="s">
        <v>541</v>
      </c>
      <c r="C4747" s="357">
        <v>6491.1</v>
      </c>
      <c r="D4747" s="292" t="s">
        <v>452</v>
      </c>
      <c r="E4747" s="292" t="s">
        <v>7157</v>
      </c>
      <c r="F4747" s="292" t="s">
        <v>7158</v>
      </c>
      <c r="G4747" s="294"/>
      <c r="H4747" s="294">
        <v>8</v>
      </c>
      <c r="I4747" s="292">
        <v>121729</v>
      </c>
      <c r="J4747" s="294" t="s">
        <v>455</v>
      </c>
      <c r="K4747" s="292">
        <v>146074.79999999999</v>
      </c>
      <c r="L4747" s="292" t="s">
        <v>459</v>
      </c>
      <c r="M4747" s="292" t="s">
        <v>7116</v>
      </c>
      <c r="N4747" t="s">
        <v>7117</v>
      </c>
    </row>
    <row r="4748" spans="1:14" x14ac:dyDescent="0.2">
      <c r="A4748" s="344">
        <v>45056</v>
      </c>
      <c r="B4748" s="296" t="s">
        <v>541</v>
      </c>
      <c r="C4748" s="357">
        <v>6412.12</v>
      </c>
      <c r="D4748" s="292" t="s">
        <v>452</v>
      </c>
      <c r="E4748" s="292" t="s">
        <v>7173</v>
      </c>
      <c r="F4748" s="292" t="s">
        <v>7174</v>
      </c>
      <c r="G4748" s="294"/>
      <c r="H4748" s="294">
        <v>8</v>
      </c>
      <c r="I4748" s="292">
        <v>203552</v>
      </c>
      <c r="J4748" s="294" t="s">
        <v>455</v>
      </c>
      <c r="K4748" s="292">
        <v>244262.39999999999</v>
      </c>
      <c r="L4748" s="292" t="s">
        <v>459</v>
      </c>
      <c r="M4748" s="292" t="s">
        <v>7116</v>
      </c>
      <c r="N4748" t="s">
        <v>7117</v>
      </c>
    </row>
    <row r="4749" spans="1:14" x14ac:dyDescent="0.2">
      <c r="A4749" s="344">
        <v>45057</v>
      </c>
      <c r="B4749" s="296" t="s">
        <v>541</v>
      </c>
      <c r="C4749" s="357">
        <v>6412.12</v>
      </c>
      <c r="D4749" s="292" t="s">
        <v>452</v>
      </c>
      <c r="E4749" s="292" t="s">
        <v>7173</v>
      </c>
      <c r="F4749" s="292" t="s">
        <v>7174</v>
      </c>
      <c r="G4749" s="294"/>
      <c r="H4749" s="294">
        <v>8</v>
      </c>
      <c r="I4749" s="292">
        <v>203552</v>
      </c>
      <c r="J4749" s="294" t="s">
        <v>455</v>
      </c>
      <c r="K4749" s="292">
        <v>244262.39999999999</v>
      </c>
      <c r="L4749" s="292" t="s">
        <v>459</v>
      </c>
      <c r="M4749" s="292" t="s">
        <v>7116</v>
      </c>
      <c r="N4749" t="s">
        <v>7117</v>
      </c>
    </row>
    <row r="4750" spans="1:14" x14ac:dyDescent="0.2">
      <c r="A4750" s="344">
        <v>45054</v>
      </c>
      <c r="B4750" s="296" t="s">
        <v>541</v>
      </c>
      <c r="C4750" s="357">
        <v>728.14</v>
      </c>
      <c r="D4750" s="292" t="s">
        <v>452</v>
      </c>
      <c r="E4750" s="292" t="s">
        <v>7160</v>
      </c>
      <c r="F4750" s="292" t="s">
        <v>7161</v>
      </c>
      <c r="G4750" s="294"/>
      <c r="H4750" s="294">
        <v>4</v>
      </c>
      <c r="I4750" s="292">
        <v>170326</v>
      </c>
      <c r="J4750" s="294" t="s">
        <v>455</v>
      </c>
      <c r="K4750" s="292">
        <v>204391.2</v>
      </c>
      <c r="L4750" s="292" t="s">
        <v>459</v>
      </c>
      <c r="M4750" s="292" t="s">
        <v>7116</v>
      </c>
      <c r="N4750" t="s">
        <v>7117</v>
      </c>
    </row>
    <row r="4751" spans="1:14" x14ac:dyDescent="0.2">
      <c r="A4751" s="344">
        <v>45057</v>
      </c>
      <c r="B4751" s="296" t="s">
        <v>541</v>
      </c>
      <c r="C4751" s="357">
        <v>6412.12</v>
      </c>
      <c r="D4751" s="292" t="s">
        <v>452</v>
      </c>
      <c r="E4751" s="292" t="s">
        <v>7157</v>
      </c>
      <c r="F4751" s="292" t="s">
        <v>7158</v>
      </c>
      <c r="G4751" s="294"/>
      <c r="H4751" s="294">
        <v>4</v>
      </c>
      <c r="I4751" s="292">
        <v>121729</v>
      </c>
      <c r="J4751" s="294" t="s">
        <v>455</v>
      </c>
      <c r="K4751" s="292">
        <v>146074.79999999999</v>
      </c>
      <c r="L4751" s="292" t="s">
        <v>459</v>
      </c>
      <c r="M4751" s="292" t="s">
        <v>7116</v>
      </c>
      <c r="N4751" t="s">
        <v>7117</v>
      </c>
    </row>
    <row r="4752" spans="1:14" x14ac:dyDescent="0.2">
      <c r="A4752" s="344">
        <v>45058</v>
      </c>
      <c r="B4752" s="296" t="s">
        <v>541</v>
      </c>
      <c r="C4752" s="357">
        <v>6412.12</v>
      </c>
      <c r="D4752" s="292" t="s">
        <v>452</v>
      </c>
      <c r="E4752" s="292" t="s">
        <v>7173</v>
      </c>
      <c r="F4752" s="292" t="s">
        <v>7174</v>
      </c>
      <c r="G4752" s="294"/>
      <c r="H4752" s="294">
        <v>8</v>
      </c>
      <c r="I4752" s="292">
        <v>203552</v>
      </c>
      <c r="J4752" s="294" t="s">
        <v>455</v>
      </c>
      <c r="K4752" s="292">
        <v>244262.39999999999</v>
      </c>
      <c r="L4752" s="292" t="s">
        <v>459</v>
      </c>
      <c r="M4752" s="292" t="s">
        <v>7116</v>
      </c>
      <c r="N4752" t="s">
        <v>7117</v>
      </c>
    </row>
    <row r="4753" spans="1:14" x14ac:dyDescent="0.2">
      <c r="A4753" s="344">
        <v>45055</v>
      </c>
      <c r="B4753" s="296" t="s">
        <v>541</v>
      </c>
      <c r="C4753" s="357">
        <v>728.14</v>
      </c>
      <c r="D4753" s="292" t="s">
        <v>452</v>
      </c>
      <c r="E4753" s="292" t="s">
        <v>7160</v>
      </c>
      <c r="F4753" s="292" t="s">
        <v>7161</v>
      </c>
      <c r="G4753" s="294"/>
      <c r="H4753" s="294">
        <v>7</v>
      </c>
      <c r="I4753" s="292">
        <v>170326</v>
      </c>
      <c r="J4753" s="294" t="s">
        <v>455</v>
      </c>
      <c r="K4753" s="292">
        <v>204391.2</v>
      </c>
      <c r="L4753" s="292" t="s">
        <v>459</v>
      </c>
      <c r="M4753" s="292" t="s">
        <v>7116</v>
      </c>
      <c r="N4753" t="s">
        <v>7117</v>
      </c>
    </row>
    <row r="4754" spans="1:14" x14ac:dyDescent="0.2">
      <c r="A4754" s="344">
        <v>45058</v>
      </c>
      <c r="B4754" s="296" t="s">
        <v>541</v>
      </c>
      <c r="C4754" s="357">
        <v>6412.12</v>
      </c>
      <c r="D4754" s="292" t="s">
        <v>452</v>
      </c>
      <c r="E4754" s="292" t="s">
        <v>7157</v>
      </c>
      <c r="F4754" s="292" t="s">
        <v>7158</v>
      </c>
      <c r="G4754" s="294"/>
      <c r="H4754" s="294">
        <v>8</v>
      </c>
      <c r="I4754" s="292">
        <v>121729</v>
      </c>
      <c r="J4754" s="294" t="s">
        <v>455</v>
      </c>
      <c r="K4754" s="292">
        <v>146074.79999999999</v>
      </c>
      <c r="L4754" s="292" t="s">
        <v>459</v>
      </c>
      <c r="M4754" s="292" t="s">
        <v>7116</v>
      </c>
      <c r="N4754" t="s">
        <v>7117</v>
      </c>
    </row>
    <row r="4755" spans="1:14" x14ac:dyDescent="0.2">
      <c r="A4755" s="344">
        <v>45056</v>
      </c>
      <c r="B4755" s="296" t="s">
        <v>541</v>
      </c>
      <c r="C4755" s="357">
        <v>728.14</v>
      </c>
      <c r="D4755" s="292" t="s">
        <v>452</v>
      </c>
      <c r="E4755" s="292" t="s">
        <v>7160</v>
      </c>
      <c r="F4755" s="292" t="s">
        <v>7161</v>
      </c>
      <c r="G4755" s="294"/>
      <c r="H4755" s="294">
        <v>7</v>
      </c>
      <c r="I4755" s="292">
        <v>170326</v>
      </c>
      <c r="J4755" s="294" t="s">
        <v>455</v>
      </c>
      <c r="K4755" s="292">
        <v>204391.2</v>
      </c>
      <c r="L4755" s="292" t="s">
        <v>459</v>
      </c>
      <c r="M4755" s="292" t="s">
        <v>7116</v>
      </c>
      <c r="N4755" t="s">
        <v>7117</v>
      </c>
    </row>
    <row r="4756" spans="1:14" x14ac:dyDescent="0.2">
      <c r="A4756" s="344">
        <v>45061</v>
      </c>
      <c r="B4756" s="296" t="s">
        <v>541</v>
      </c>
      <c r="C4756" s="357">
        <v>6702.1</v>
      </c>
      <c r="D4756" s="292" t="s">
        <v>452</v>
      </c>
      <c r="E4756" s="292" t="s">
        <v>7157</v>
      </c>
      <c r="F4756" s="292" t="s">
        <v>7158</v>
      </c>
      <c r="G4756" s="294"/>
      <c r="H4756" s="294">
        <v>8</v>
      </c>
      <c r="I4756" s="292">
        <v>121729</v>
      </c>
      <c r="J4756" s="294" t="s">
        <v>455</v>
      </c>
      <c r="K4756" s="292">
        <v>146074.79999999999</v>
      </c>
      <c r="L4756" s="292" t="s">
        <v>459</v>
      </c>
      <c r="M4756" s="292" t="s">
        <v>7116</v>
      </c>
      <c r="N4756" t="s">
        <v>7117</v>
      </c>
    </row>
    <row r="4757" spans="1:14" x14ac:dyDescent="0.2">
      <c r="A4757" s="344">
        <v>45048</v>
      </c>
      <c r="B4757" s="296" t="s">
        <v>541</v>
      </c>
      <c r="C4757" s="357">
        <v>6702.1</v>
      </c>
      <c r="D4757" s="292" t="s">
        <v>452</v>
      </c>
      <c r="E4757" s="292" t="s">
        <v>7179</v>
      </c>
      <c r="F4757" s="292" t="s">
        <v>462</v>
      </c>
      <c r="G4757" s="294"/>
      <c r="H4757" s="294">
        <v>2</v>
      </c>
      <c r="I4757" s="292">
        <v>379794</v>
      </c>
      <c r="J4757" s="294" t="s">
        <v>455</v>
      </c>
      <c r="K4757" s="292">
        <v>455752.8</v>
      </c>
      <c r="L4757" s="292" t="s">
        <v>459</v>
      </c>
      <c r="M4757" s="292" t="s">
        <v>7116</v>
      </c>
      <c r="N4757" t="s">
        <v>7117</v>
      </c>
    </row>
    <row r="4758" spans="1:14" x14ac:dyDescent="0.2">
      <c r="A4758" s="344">
        <v>45049</v>
      </c>
      <c r="B4758" s="296" t="s">
        <v>541</v>
      </c>
      <c r="C4758" s="357">
        <v>6702.1</v>
      </c>
      <c r="D4758" s="292" t="s">
        <v>452</v>
      </c>
      <c r="E4758" s="292" t="s">
        <v>7179</v>
      </c>
      <c r="F4758" s="292" t="s">
        <v>462</v>
      </c>
      <c r="G4758" s="294"/>
      <c r="H4758" s="294">
        <v>2</v>
      </c>
      <c r="I4758" s="292">
        <v>379794</v>
      </c>
      <c r="J4758" s="294" t="s">
        <v>455</v>
      </c>
      <c r="K4758" s="292">
        <v>455752.8</v>
      </c>
      <c r="L4758" s="292" t="s">
        <v>459</v>
      </c>
      <c r="M4758" s="292" t="s">
        <v>7116</v>
      </c>
      <c r="N4758" t="s">
        <v>7117</v>
      </c>
    </row>
    <row r="4759" spans="1:14" x14ac:dyDescent="0.2">
      <c r="A4759" s="344">
        <v>45050</v>
      </c>
      <c r="B4759" s="296" t="s">
        <v>541</v>
      </c>
      <c r="C4759" s="357">
        <v>6702.1</v>
      </c>
      <c r="D4759" s="292" t="s">
        <v>452</v>
      </c>
      <c r="E4759" s="292" t="s">
        <v>7179</v>
      </c>
      <c r="F4759" s="292" t="s">
        <v>462</v>
      </c>
      <c r="G4759" s="294"/>
      <c r="H4759" s="294">
        <v>2</v>
      </c>
      <c r="I4759" s="292">
        <v>379794</v>
      </c>
      <c r="J4759" s="294" t="s">
        <v>455</v>
      </c>
      <c r="K4759" s="292">
        <v>455752.8</v>
      </c>
      <c r="L4759" s="292" t="s">
        <v>459</v>
      </c>
      <c r="M4759" s="292" t="s">
        <v>7116</v>
      </c>
      <c r="N4759" t="s">
        <v>7117</v>
      </c>
    </row>
    <row r="4760" spans="1:14" x14ac:dyDescent="0.2">
      <c r="A4760" s="344">
        <v>45048</v>
      </c>
      <c r="B4760" s="296" t="s">
        <v>541</v>
      </c>
      <c r="C4760" s="357">
        <v>6497.11</v>
      </c>
      <c r="D4760" s="292" t="s">
        <v>452</v>
      </c>
      <c r="E4760" s="292" t="s">
        <v>7179</v>
      </c>
      <c r="F4760" s="292" t="s">
        <v>462</v>
      </c>
      <c r="G4760" s="294"/>
      <c r="H4760" s="294">
        <v>1</v>
      </c>
      <c r="I4760" s="292">
        <v>379794</v>
      </c>
      <c r="J4760" s="294" t="s">
        <v>455</v>
      </c>
      <c r="K4760" s="292">
        <v>455752.8</v>
      </c>
      <c r="L4760" s="292" t="s">
        <v>459</v>
      </c>
      <c r="M4760" s="292" t="s">
        <v>7116</v>
      </c>
      <c r="N4760" t="s">
        <v>7117</v>
      </c>
    </row>
    <row r="4761" spans="1:14" x14ac:dyDescent="0.2">
      <c r="A4761" s="344">
        <v>45049</v>
      </c>
      <c r="B4761" s="296" t="s">
        <v>541</v>
      </c>
      <c r="C4761" s="357">
        <v>6497.11</v>
      </c>
      <c r="D4761" s="292" t="s">
        <v>452</v>
      </c>
      <c r="E4761" s="292" t="s">
        <v>7179</v>
      </c>
      <c r="F4761" s="292" t="s">
        <v>462</v>
      </c>
      <c r="G4761" s="294"/>
      <c r="H4761" s="294">
        <v>1</v>
      </c>
      <c r="I4761" s="292">
        <v>379794</v>
      </c>
      <c r="J4761" s="294" t="s">
        <v>455</v>
      </c>
      <c r="K4761" s="292">
        <v>455752.8</v>
      </c>
      <c r="L4761" s="292" t="s">
        <v>459</v>
      </c>
      <c r="M4761" s="292" t="s">
        <v>7116</v>
      </c>
      <c r="N4761" t="s">
        <v>7117</v>
      </c>
    </row>
    <row r="4762" spans="1:14" x14ac:dyDescent="0.2">
      <c r="A4762" s="344">
        <v>45051</v>
      </c>
      <c r="B4762" s="296" t="s">
        <v>541</v>
      </c>
      <c r="C4762" s="357">
        <v>6497.11</v>
      </c>
      <c r="D4762" s="292" t="s">
        <v>452</v>
      </c>
      <c r="E4762" s="292" t="s">
        <v>7179</v>
      </c>
      <c r="F4762" s="292" t="s">
        <v>462</v>
      </c>
      <c r="G4762" s="294"/>
      <c r="H4762" s="294">
        <v>1</v>
      </c>
      <c r="I4762" s="292">
        <v>379794</v>
      </c>
      <c r="J4762" s="294" t="s">
        <v>455</v>
      </c>
      <c r="K4762" s="292">
        <v>455752.8</v>
      </c>
      <c r="L4762" s="292" t="s">
        <v>459</v>
      </c>
      <c r="M4762" s="292" t="s">
        <v>7116</v>
      </c>
      <c r="N4762" t="s">
        <v>7117</v>
      </c>
    </row>
    <row r="4763" spans="1:14" x14ac:dyDescent="0.2">
      <c r="A4763" s="344">
        <v>45054</v>
      </c>
      <c r="B4763" s="296" t="s">
        <v>541</v>
      </c>
      <c r="C4763" s="357">
        <v>6497.11</v>
      </c>
      <c r="D4763" s="292" t="s">
        <v>452</v>
      </c>
      <c r="E4763" s="292" t="s">
        <v>7179</v>
      </c>
      <c r="F4763" s="292" t="s">
        <v>462</v>
      </c>
      <c r="G4763" s="294"/>
      <c r="H4763" s="294">
        <v>1</v>
      </c>
      <c r="I4763" s="292">
        <v>379794</v>
      </c>
      <c r="J4763" s="294" t="s">
        <v>455</v>
      </c>
      <c r="K4763" s="292">
        <v>455752.8</v>
      </c>
      <c r="L4763" s="292" t="s">
        <v>459</v>
      </c>
      <c r="M4763" s="292" t="s">
        <v>7116</v>
      </c>
      <c r="N4763" t="s">
        <v>7117</v>
      </c>
    </row>
    <row r="4764" spans="1:14" x14ac:dyDescent="0.2">
      <c r="A4764" s="344">
        <v>45055</v>
      </c>
      <c r="B4764" s="296" t="s">
        <v>541</v>
      </c>
      <c r="C4764" s="357">
        <v>6497.11</v>
      </c>
      <c r="D4764" s="292" t="s">
        <v>452</v>
      </c>
      <c r="E4764" s="292" t="s">
        <v>7179</v>
      </c>
      <c r="F4764" s="292" t="s">
        <v>462</v>
      </c>
      <c r="G4764" s="294"/>
      <c r="H4764" s="294">
        <v>2</v>
      </c>
      <c r="I4764" s="292">
        <v>379794</v>
      </c>
      <c r="J4764" s="294" t="s">
        <v>455</v>
      </c>
      <c r="K4764" s="292">
        <v>455752.8</v>
      </c>
      <c r="L4764" s="292" t="s">
        <v>459</v>
      </c>
      <c r="M4764" s="292" t="s">
        <v>7116</v>
      </c>
      <c r="N4764" t="s">
        <v>7117</v>
      </c>
    </row>
    <row r="4765" spans="1:14" x14ac:dyDescent="0.2">
      <c r="A4765" s="344">
        <v>45056</v>
      </c>
      <c r="B4765" s="296" t="s">
        <v>541</v>
      </c>
      <c r="C4765" s="357">
        <v>6497.11</v>
      </c>
      <c r="D4765" s="292" t="s">
        <v>452</v>
      </c>
      <c r="E4765" s="292" t="s">
        <v>7179</v>
      </c>
      <c r="F4765" s="292" t="s">
        <v>462</v>
      </c>
      <c r="G4765" s="294"/>
      <c r="H4765" s="294">
        <v>1</v>
      </c>
      <c r="I4765" s="292">
        <v>379794</v>
      </c>
      <c r="J4765" s="294" t="s">
        <v>455</v>
      </c>
      <c r="K4765" s="292">
        <v>455752.8</v>
      </c>
      <c r="L4765" s="292" t="s">
        <v>459</v>
      </c>
      <c r="M4765" s="292" t="s">
        <v>7116</v>
      </c>
      <c r="N4765" t="s">
        <v>7117</v>
      </c>
    </row>
    <row r="4766" spans="1:14" x14ac:dyDescent="0.2">
      <c r="A4766" s="344">
        <v>45051</v>
      </c>
      <c r="B4766" s="296" t="s">
        <v>541</v>
      </c>
      <c r="C4766" s="357">
        <v>6715.1</v>
      </c>
      <c r="D4766" s="292" t="s">
        <v>452</v>
      </c>
      <c r="E4766" s="292" t="s">
        <v>7179</v>
      </c>
      <c r="F4766" s="292" t="s">
        <v>462</v>
      </c>
      <c r="G4766" s="294"/>
      <c r="H4766" s="294">
        <v>2</v>
      </c>
      <c r="I4766" s="292">
        <v>379794</v>
      </c>
      <c r="J4766" s="294" t="s">
        <v>455</v>
      </c>
      <c r="K4766" s="292">
        <v>455752.8</v>
      </c>
      <c r="L4766" s="292" t="s">
        <v>459</v>
      </c>
      <c r="M4766" s="292" t="s">
        <v>7116</v>
      </c>
      <c r="N4766" t="s">
        <v>7117</v>
      </c>
    </row>
    <row r="4767" spans="1:14" x14ac:dyDescent="0.2">
      <c r="A4767" s="344">
        <v>45054</v>
      </c>
      <c r="B4767" s="296" t="s">
        <v>541</v>
      </c>
      <c r="C4767" s="357">
        <v>6240.11</v>
      </c>
      <c r="D4767" s="292" t="s">
        <v>2065</v>
      </c>
      <c r="E4767" s="292" t="s">
        <v>7179</v>
      </c>
      <c r="F4767" s="292" t="s">
        <v>462</v>
      </c>
      <c r="G4767" s="294"/>
      <c r="H4767" s="294">
        <v>1</v>
      </c>
      <c r="I4767" s="292">
        <v>379794</v>
      </c>
      <c r="J4767" s="294" t="s">
        <v>455</v>
      </c>
      <c r="K4767" s="292">
        <v>455752.8</v>
      </c>
      <c r="L4767" s="292" t="s">
        <v>459</v>
      </c>
      <c r="M4767" s="292" t="s">
        <v>7116</v>
      </c>
      <c r="N4767" t="s">
        <v>7117</v>
      </c>
    </row>
    <row r="4768" spans="1:14" x14ac:dyDescent="0.2">
      <c r="A4768" s="344">
        <v>45057</v>
      </c>
      <c r="B4768" s="296" t="s">
        <v>541</v>
      </c>
      <c r="C4768" s="357">
        <v>6240.11</v>
      </c>
      <c r="D4768" s="292" t="s">
        <v>2065</v>
      </c>
      <c r="E4768" s="292" t="s">
        <v>7179</v>
      </c>
      <c r="F4768" s="292" t="s">
        <v>462</v>
      </c>
      <c r="G4768" s="294"/>
      <c r="H4768" s="294">
        <v>2</v>
      </c>
      <c r="I4768" s="292">
        <v>379794</v>
      </c>
      <c r="J4768" s="294" t="s">
        <v>455</v>
      </c>
      <c r="K4768" s="292">
        <v>455752.8</v>
      </c>
      <c r="L4768" s="292" t="s">
        <v>459</v>
      </c>
      <c r="M4768" s="292" t="s">
        <v>7116</v>
      </c>
      <c r="N4768" t="s">
        <v>7117</v>
      </c>
    </row>
    <row r="4769" spans="1:14" x14ac:dyDescent="0.2">
      <c r="A4769" s="344">
        <v>45058</v>
      </c>
      <c r="B4769" s="296" t="s">
        <v>541</v>
      </c>
      <c r="C4769" s="357">
        <v>6240.11</v>
      </c>
      <c r="D4769" s="292" t="s">
        <v>2065</v>
      </c>
      <c r="E4769" s="292" t="s">
        <v>7179</v>
      </c>
      <c r="F4769" s="292" t="s">
        <v>462</v>
      </c>
      <c r="G4769" s="294"/>
      <c r="H4769" s="294">
        <v>2</v>
      </c>
      <c r="I4769" s="292">
        <v>379794</v>
      </c>
      <c r="J4769" s="294" t="s">
        <v>455</v>
      </c>
      <c r="K4769" s="292">
        <v>455752.8</v>
      </c>
      <c r="L4769" s="292" t="s">
        <v>459</v>
      </c>
      <c r="M4769" s="292" t="s">
        <v>7116</v>
      </c>
      <c r="N4769" t="s">
        <v>7117</v>
      </c>
    </row>
    <row r="4770" spans="1:14" x14ac:dyDescent="0.2">
      <c r="A4770" s="344">
        <v>45058</v>
      </c>
      <c r="B4770" s="296" t="s">
        <v>541</v>
      </c>
      <c r="C4770" s="357">
        <v>6702.1</v>
      </c>
      <c r="D4770" s="292" t="s">
        <v>452</v>
      </c>
      <c r="E4770" s="292" t="s">
        <v>7179</v>
      </c>
      <c r="F4770" s="292" t="s">
        <v>462</v>
      </c>
      <c r="G4770" s="294"/>
      <c r="H4770" s="294">
        <v>2</v>
      </c>
      <c r="I4770" s="292">
        <v>379794</v>
      </c>
      <c r="J4770" s="294" t="s">
        <v>455</v>
      </c>
      <c r="K4770" s="292">
        <v>455752.8</v>
      </c>
      <c r="L4770" s="292" t="s">
        <v>459</v>
      </c>
      <c r="M4770" s="292" t="s">
        <v>7116</v>
      </c>
      <c r="N4770" t="s">
        <v>7117</v>
      </c>
    </row>
    <row r="4771" spans="1:14" x14ac:dyDescent="0.2">
      <c r="A4771" s="344">
        <v>45048</v>
      </c>
      <c r="B4771" s="296" t="s">
        <v>541</v>
      </c>
      <c r="C4771" s="357">
        <v>6412.12</v>
      </c>
      <c r="D4771" s="292" t="s">
        <v>452</v>
      </c>
      <c r="E4771" s="292" t="s">
        <v>7179</v>
      </c>
      <c r="F4771" s="292" t="s">
        <v>462</v>
      </c>
      <c r="G4771" s="294"/>
      <c r="H4771" s="294">
        <v>1</v>
      </c>
      <c r="I4771" s="292">
        <v>379794</v>
      </c>
      <c r="J4771" s="294" t="s">
        <v>455</v>
      </c>
      <c r="K4771" s="292">
        <v>455752.8</v>
      </c>
      <c r="L4771" s="292" t="s">
        <v>459</v>
      </c>
      <c r="M4771" s="292" t="s">
        <v>7116</v>
      </c>
      <c r="N4771" t="s">
        <v>7117</v>
      </c>
    </row>
    <row r="4772" spans="1:14" x14ac:dyDescent="0.2">
      <c r="A4772" s="344">
        <v>45049</v>
      </c>
      <c r="B4772" s="296" t="s">
        <v>541</v>
      </c>
      <c r="C4772" s="357">
        <v>6412.12</v>
      </c>
      <c r="D4772" s="292" t="s">
        <v>452</v>
      </c>
      <c r="E4772" s="292" t="s">
        <v>7179</v>
      </c>
      <c r="F4772" s="292" t="s">
        <v>462</v>
      </c>
      <c r="G4772" s="294"/>
      <c r="H4772" s="294">
        <v>1</v>
      </c>
      <c r="I4772" s="292">
        <v>379794</v>
      </c>
      <c r="J4772" s="294" t="s">
        <v>455</v>
      </c>
      <c r="K4772" s="292">
        <v>455752.8</v>
      </c>
      <c r="L4772" s="292" t="s">
        <v>459</v>
      </c>
      <c r="M4772" s="292" t="s">
        <v>7116</v>
      </c>
      <c r="N4772" t="s">
        <v>7117</v>
      </c>
    </row>
    <row r="4773" spans="1:14" x14ac:dyDescent="0.2">
      <c r="A4773" s="344">
        <v>45051</v>
      </c>
      <c r="B4773" s="296" t="s">
        <v>541</v>
      </c>
      <c r="C4773" s="357">
        <v>6412.12</v>
      </c>
      <c r="D4773" s="292" t="s">
        <v>452</v>
      </c>
      <c r="E4773" s="292" t="s">
        <v>7179</v>
      </c>
      <c r="F4773" s="292" t="s">
        <v>462</v>
      </c>
      <c r="G4773" s="294"/>
      <c r="H4773" s="294">
        <v>2</v>
      </c>
      <c r="I4773" s="292">
        <v>379794</v>
      </c>
      <c r="J4773" s="294" t="s">
        <v>455</v>
      </c>
      <c r="K4773" s="292">
        <v>455752.8</v>
      </c>
      <c r="L4773" s="292" t="s">
        <v>459</v>
      </c>
      <c r="M4773" s="292" t="s">
        <v>7116</v>
      </c>
      <c r="N4773" t="s">
        <v>7117</v>
      </c>
    </row>
    <row r="4774" spans="1:14" x14ac:dyDescent="0.2">
      <c r="A4774" s="344">
        <v>45054</v>
      </c>
      <c r="B4774" s="296" t="s">
        <v>541</v>
      </c>
      <c r="C4774" s="357">
        <v>6412.12</v>
      </c>
      <c r="D4774" s="292" t="s">
        <v>452</v>
      </c>
      <c r="E4774" s="292" t="s">
        <v>7179</v>
      </c>
      <c r="F4774" s="292" t="s">
        <v>462</v>
      </c>
      <c r="G4774" s="294"/>
      <c r="H4774" s="294">
        <v>2</v>
      </c>
      <c r="I4774" s="292">
        <v>379794</v>
      </c>
      <c r="J4774" s="294" t="s">
        <v>455</v>
      </c>
      <c r="K4774" s="292">
        <v>455752.8</v>
      </c>
      <c r="L4774" s="292" t="s">
        <v>459</v>
      </c>
      <c r="M4774" s="292" t="s">
        <v>7116</v>
      </c>
      <c r="N4774" t="s">
        <v>7117</v>
      </c>
    </row>
    <row r="4775" spans="1:14" x14ac:dyDescent="0.2">
      <c r="A4775" s="344">
        <v>45055</v>
      </c>
      <c r="B4775" s="296" t="s">
        <v>541</v>
      </c>
      <c r="C4775" s="357">
        <v>6412.12</v>
      </c>
      <c r="D4775" s="292" t="s">
        <v>452</v>
      </c>
      <c r="E4775" s="292" t="s">
        <v>7179</v>
      </c>
      <c r="F4775" s="292" t="s">
        <v>462</v>
      </c>
      <c r="G4775" s="294"/>
      <c r="H4775" s="294">
        <v>2</v>
      </c>
      <c r="I4775" s="292">
        <v>379794</v>
      </c>
      <c r="J4775" s="294" t="s">
        <v>455</v>
      </c>
      <c r="K4775" s="292">
        <v>455752.8</v>
      </c>
      <c r="L4775" s="292" t="s">
        <v>459</v>
      </c>
      <c r="M4775" s="292" t="s">
        <v>7116</v>
      </c>
      <c r="N4775" t="s">
        <v>7117</v>
      </c>
    </row>
    <row r="4776" spans="1:14" x14ac:dyDescent="0.2">
      <c r="A4776" s="344">
        <v>45057</v>
      </c>
      <c r="B4776" s="296" t="s">
        <v>541</v>
      </c>
      <c r="C4776" s="357">
        <v>6412.12</v>
      </c>
      <c r="D4776" s="292" t="s">
        <v>452</v>
      </c>
      <c r="E4776" s="292" t="s">
        <v>7179</v>
      </c>
      <c r="F4776" s="292" t="s">
        <v>462</v>
      </c>
      <c r="G4776" s="294"/>
      <c r="H4776" s="294">
        <v>1</v>
      </c>
      <c r="I4776" s="292">
        <v>379794</v>
      </c>
      <c r="J4776" s="294" t="s">
        <v>455</v>
      </c>
      <c r="K4776" s="292">
        <v>455752.8</v>
      </c>
      <c r="L4776" s="292" t="s">
        <v>459</v>
      </c>
      <c r="M4776" s="292" t="s">
        <v>7116</v>
      </c>
      <c r="N4776" t="s">
        <v>7117</v>
      </c>
    </row>
    <row r="4777" spans="1:14" x14ac:dyDescent="0.2">
      <c r="A4777" s="344">
        <v>45050</v>
      </c>
      <c r="B4777" s="296" t="s">
        <v>541</v>
      </c>
      <c r="C4777" s="357">
        <v>6349.1</v>
      </c>
      <c r="D4777" s="292" t="s">
        <v>452</v>
      </c>
      <c r="E4777" s="292" t="s">
        <v>7179</v>
      </c>
      <c r="F4777" s="292" t="s">
        <v>462</v>
      </c>
      <c r="G4777" s="294"/>
      <c r="H4777" s="294">
        <v>2</v>
      </c>
      <c r="I4777" s="292">
        <v>379794</v>
      </c>
      <c r="J4777" s="294" t="s">
        <v>455</v>
      </c>
      <c r="K4777" s="292">
        <v>455752.8</v>
      </c>
      <c r="L4777" s="292" t="s">
        <v>459</v>
      </c>
      <c r="M4777" s="292" t="s">
        <v>7116</v>
      </c>
      <c r="N4777" t="s">
        <v>7117</v>
      </c>
    </row>
    <row r="4778" spans="1:14" x14ac:dyDescent="0.2">
      <c r="A4778" s="344">
        <v>45054</v>
      </c>
      <c r="B4778" s="296" t="s">
        <v>541</v>
      </c>
      <c r="C4778" s="357">
        <v>6715.1</v>
      </c>
      <c r="D4778" s="292" t="s">
        <v>452</v>
      </c>
      <c r="E4778" s="292" t="s">
        <v>7179</v>
      </c>
      <c r="F4778" s="292" t="s">
        <v>462</v>
      </c>
      <c r="G4778" s="294"/>
      <c r="H4778" s="294">
        <v>4</v>
      </c>
      <c r="I4778" s="292">
        <v>379794</v>
      </c>
      <c r="J4778" s="294" t="s">
        <v>455</v>
      </c>
      <c r="K4778" s="292">
        <v>455752.8</v>
      </c>
      <c r="L4778" s="292" t="s">
        <v>459</v>
      </c>
      <c r="M4778" s="292" t="s">
        <v>7116</v>
      </c>
      <c r="N4778" t="s">
        <v>7117</v>
      </c>
    </row>
    <row r="4779" spans="1:14" x14ac:dyDescent="0.2">
      <c r="A4779" s="344">
        <v>45055</v>
      </c>
      <c r="B4779" s="296" t="s">
        <v>541</v>
      </c>
      <c r="C4779" s="357">
        <v>6715.1</v>
      </c>
      <c r="D4779" s="292" t="s">
        <v>452</v>
      </c>
      <c r="E4779" s="292" t="s">
        <v>7179</v>
      </c>
      <c r="F4779" s="292" t="s">
        <v>462</v>
      </c>
      <c r="G4779" s="294"/>
      <c r="H4779" s="294">
        <v>4</v>
      </c>
      <c r="I4779" s="292">
        <v>379794</v>
      </c>
      <c r="J4779" s="294" t="s">
        <v>455</v>
      </c>
      <c r="K4779" s="292">
        <v>455752.8</v>
      </c>
      <c r="L4779" s="292" t="s">
        <v>459</v>
      </c>
      <c r="M4779" s="292" t="s">
        <v>7116</v>
      </c>
      <c r="N4779" t="s">
        <v>7117</v>
      </c>
    </row>
    <row r="4780" spans="1:14" x14ac:dyDescent="0.2">
      <c r="A4780" s="344">
        <v>45056</v>
      </c>
      <c r="B4780" s="296" t="s">
        <v>541</v>
      </c>
      <c r="C4780" s="357">
        <v>6715.1</v>
      </c>
      <c r="D4780" s="292" t="s">
        <v>452</v>
      </c>
      <c r="E4780" s="292" t="s">
        <v>7179</v>
      </c>
      <c r="F4780" s="292" t="s">
        <v>462</v>
      </c>
      <c r="G4780" s="294"/>
      <c r="H4780" s="294">
        <v>3</v>
      </c>
      <c r="I4780" s="292">
        <v>379794</v>
      </c>
      <c r="J4780" s="294" t="s">
        <v>455</v>
      </c>
      <c r="K4780" s="292">
        <v>455752.8</v>
      </c>
      <c r="L4780" s="292" t="s">
        <v>459</v>
      </c>
      <c r="M4780" s="292" t="s">
        <v>7116</v>
      </c>
      <c r="N4780" t="s">
        <v>7117</v>
      </c>
    </row>
    <row r="4781" spans="1:14" x14ac:dyDescent="0.2">
      <c r="A4781" s="344">
        <v>45057</v>
      </c>
      <c r="B4781" s="296" t="s">
        <v>541</v>
      </c>
      <c r="C4781" s="357">
        <v>6715.1</v>
      </c>
      <c r="D4781" s="292" t="s">
        <v>452</v>
      </c>
      <c r="E4781" s="292" t="s">
        <v>7179</v>
      </c>
      <c r="F4781" s="292" t="s">
        <v>462</v>
      </c>
      <c r="G4781" s="294"/>
      <c r="H4781" s="294">
        <v>5</v>
      </c>
      <c r="I4781" s="292">
        <v>379794</v>
      </c>
      <c r="J4781" s="294" t="s">
        <v>455</v>
      </c>
      <c r="K4781" s="292">
        <v>455752.8</v>
      </c>
      <c r="L4781" s="292" t="s">
        <v>459</v>
      </c>
      <c r="M4781" s="292" t="s">
        <v>7116</v>
      </c>
      <c r="N4781" t="s">
        <v>7117</v>
      </c>
    </row>
    <row r="4782" spans="1:14" x14ac:dyDescent="0.2">
      <c r="A4782" s="344">
        <v>45058</v>
      </c>
      <c r="B4782" s="296" t="s">
        <v>541</v>
      </c>
      <c r="C4782" s="357">
        <v>6715.1</v>
      </c>
      <c r="D4782" s="292" t="s">
        <v>452</v>
      </c>
      <c r="E4782" s="292" t="s">
        <v>7179</v>
      </c>
      <c r="F4782" s="292" t="s">
        <v>462</v>
      </c>
      <c r="G4782" s="294"/>
      <c r="H4782" s="294">
        <v>4</v>
      </c>
      <c r="I4782" s="292">
        <v>379794</v>
      </c>
      <c r="J4782" s="294" t="s">
        <v>455</v>
      </c>
      <c r="K4782" s="292">
        <v>455752.8</v>
      </c>
      <c r="L4782" s="292" t="s">
        <v>459</v>
      </c>
      <c r="M4782" s="292" t="s">
        <v>7116</v>
      </c>
      <c r="N4782" t="s">
        <v>7117</v>
      </c>
    </row>
    <row r="4783" spans="1:14" x14ac:dyDescent="0.2">
      <c r="A4783" s="344">
        <v>45068</v>
      </c>
      <c r="B4783" s="296" t="s">
        <v>541</v>
      </c>
      <c r="C4783" s="357">
        <v>6491.1</v>
      </c>
      <c r="D4783" s="292" t="s">
        <v>452</v>
      </c>
      <c r="E4783" s="292" t="s">
        <v>7159</v>
      </c>
      <c r="F4783" s="292" t="s">
        <v>487</v>
      </c>
      <c r="G4783" s="294"/>
      <c r="H4783" s="294">
        <v>8</v>
      </c>
      <c r="I4783" s="292">
        <v>163373</v>
      </c>
      <c r="J4783" s="294" t="s">
        <v>455</v>
      </c>
      <c r="K4783" s="292">
        <v>196047.6</v>
      </c>
      <c r="L4783" s="292" t="s">
        <v>459</v>
      </c>
      <c r="M4783" s="292" t="s">
        <v>7116</v>
      </c>
      <c r="N4783" t="s">
        <v>7117</v>
      </c>
    </row>
    <row r="4784" spans="1:14" x14ac:dyDescent="0.2">
      <c r="A4784" s="344">
        <v>45070</v>
      </c>
      <c r="B4784" s="296" t="s">
        <v>541</v>
      </c>
      <c r="C4784" s="357">
        <v>6011.1</v>
      </c>
      <c r="D4784" s="292" t="s">
        <v>452</v>
      </c>
      <c r="E4784" s="292" t="s">
        <v>7175</v>
      </c>
      <c r="F4784" s="292" t="s">
        <v>7176</v>
      </c>
      <c r="G4784" s="294"/>
      <c r="H4784" s="294">
        <v>8</v>
      </c>
      <c r="I4784" s="292">
        <v>129850</v>
      </c>
      <c r="J4784" s="294" t="s">
        <v>455</v>
      </c>
      <c r="K4784" s="292">
        <v>155820</v>
      </c>
      <c r="L4784" s="292" t="s">
        <v>459</v>
      </c>
      <c r="M4784" s="292" t="s">
        <v>7116</v>
      </c>
      <c r="N4784" t="s">
        <v>7117</v>
      </c>
    </row>
    <row r="4785" spans="1:14" x14ac:dyDescent="0.2">
      <c r="A4785" s="344">
        <v>45069</v>
      </c>
      <c r="B4785" s="296" t="s">
        <v>541</v>
      </c>
      <c r="C4785" s="357">
        <v>6491.1</v>
      </c>
      <c r="D4785" s="292" t="s">
        <v>452</v>
      </c>
      <c r="E4785" s="292" t="s">
        <v>7159</v>
      </c>
      <c r="F4785" s="292" t="s">
        <v>487</v>
      </c>
      <c r="G4785" s="294"/>
      <c r="H4785" s="294">
        <v>8</v>
      </c>
      <c r="I4785" s="292">
        <v>163373</v>
      </c>
      <c r="J4785" s="294" t="s">
        <v>455</v>
      </c>
      <c r="K4785" s="292">
        <v>196047.6</v>
      </c>
      <c r="L4785" s="292" t="s">
        <v>459</v>
      </c>
      <c r="M4785" s="292" t="s">
        <v>7116</v>
      </c>
      <c r="N4785" t="s">
        <v>7117</v>
      </c>
    </row>
    <row r="4786" spans="1:14" x14ac:dyDescent="0.2">
      <c r="A4786" s="344">
        <v>45071</v>
      </c>
      <c r="B4786" s="296" t="s">
        <v>541</v>
      </c>
      <c r="C4786" s="357">
        <v>6011.1</v>
      </c>
      <c r="D4786" s="292" t="s">
        <v>452</v>
      </c>
      <c r="E4786" s="292" t="s">
        <v>7175</v>
      </c>
      <c r="F4786" s="292" t="s">
        <v>7176</v>
      </c>
      <c r="G4786" s="294"/>
      <c r="H4786" s="294">
        <v>8</v>
      </c>
      <c r="I4786" s="292">
        <v>129850</v>
      </c>
      <c r="J4786" s="294" t="s">
        <v>455</v>
      </c>
      <c r="K4786" s="292">
        <v>155820</v>
      </c>
      <c r="L4786" s="292" t="s">
        <v>459</v>
      </c>
      <c r="M4786" s="292" t="s">
        <v>7116</v>
      </c>
      <c r="N4786" t="s">
        <v>7117</v>
      </c>
    </row>
    <row r="4787" spans="1:14" x14ac:dyDescent="0.2">
      <c r="A4787" s="344">
        <v>45070</v>
      </c>
      <c r="B4787" s="296" t="s">
        <v>541</v>
      </c>
      <c r="C4787" s="357">
        <v>6491.1</v>
      </c>
      <c r="D4787" s="292" t="s">
        <v>452</v>
      </c>
      <c r="E4787" s="292" t="s">
        <v>7159</v>
      </c>
      <c r="F4787" s="292" t="s">
        <v>487</v>
      </c>
      <c r="G4787" s="294"/>
      <c r="H4787" s="294">
        <v>8</v>
      </c>
      <c r="I4787" s="292">
        <v>163373</v>
      </c>
      <c r="J4787" s="294" t="s">
        <v>455</v>
      </c>
      <c r="K4787" s="292">
        <v>196047.6</v>
      </c>
      <c r="L4787" s="292" t="s">
        <v>459</v>
      </c>
      <c r="M4787" s="292" t="s">
        <v>7116</v>
      </c>
      <c r="N4787" t="s">
        <v>7117</v>
      </c>
    </row>
    <row r="4788" spans="1:14" x14ac:dyDescent="0.2">
      <c r="A4788" s="344">
        <v>45072</v>
      </c>
      <c r="B4788" s="296" t="s">
        <v>541</v>
      </c>
      <c r="C4788" s="357">
        <v>6011.1</v>
      </c>
      <c r="D4788" s="292" t="s">
        <v>452</v>
      </c>
      <c r="E4788" s="292" t="s">
        <v>7175</v>
      </c>
      <c r="F4788" s="292" t="s">
        <v>7176</v>
      </c>
      <c r="G4788" s="294"/>
      <c r="H4788" s="294">
        <v>8</v>
      </c>
      <c r="I4788" s="292">
        <v>129850</v>
      </c>
      <c r="J4788" s="294" t="s">
        <v>455</v>
      </c>
      <c r="K4788" s="292">
        <v>155820</v>
      </c>
      <c r="L4788" s="292" t="s">
        <v>459</v>
      </c>
      <c r="M4788" s="292" t="s">
        <v>7116</v>
      </c>
      <c r="N4788" t="s">
        <v>7117</v>
      </c>
    </row>
    <row r="4789" spans="1:14" x14ac:dyDescent="0.2">
      <c r="A4789" s="344">
        <v>45071</v>
      </c>
      <c r="B4789" s="296" t="s">
        <v>541</v>
      </c>
      <c r="C4789" s="357">
        <v>6491.1</v>
      </c>
      <c r="D4789" s="292" t="s">
        <v>452</v>
      </c>
      <c r="E4789" s="292" t="s">
        <v>7159</v>
      </c>
      <c r="F4789" s="292" t="s">
        <v>487</v>
      </c>
      <c r="G4789" s="294"/>
      <c r="H4789" s="294">
        <v>8</v>
      </c>
      <c r="I4789" s="292">
        <v>163373</v>
      </c>
      <c r="J4789" s="294" t="s">
        <v>455</v>
      </c>
      <c r="K4789" s="292">
        <v>196047.6</v>
      </c>
      <c r="L4789" s="292" t="s">
        <v>459</v>
      </c>
      <c r="M4789" s="292" t="s">
        <v>7116</v>
      </c>
      <c r="N4789" t="s">
        <v>7117</v>
      </c>
    </row>
    <row r="4790" spans="1:14" x14ac:dyDescent="0.2">
      <c r="A4790" s="344">
        <v>45075</v>
      </c>
      <c r="B4790" s="296" t="s">
        <v>541</v>
      </c>
      <c r="C4790" s="357">
        <v>6702.1</v>
      </c>
      <c r="D4790" s="292" t="s">
        <v>452</v>
      </c>
      <c r="E4790" s="292" t="s">
        <v>7164</v>
      </c>
      <c r="F4790" s="292" t="s">
        <v>7165</v>
      </c>
      <c r="G4790" s="294"/>
      <c r="H4790" s="294">
        <v>6</v>
      </c>
      <c r="I4790" s="292">
        <v>238478</v>
      </c>
      <c r="J4790" s="294" t="s">
        <v>455</v>
      </c>
      <c r="K4790" s="292">
        <v>286173.59999999998</v>
      </c>
      <c r="L4790" s="292" t="s">
        <v>459</v>
      </c>
      <c r="M4790" s="292" t="s">
        <v>7116</v>
      </c>
      <c r="N4790" t="s">
        <v>7117</v>
      </c>
    </row>
    <row r="4791" spans="1:14" x14ac:dyDescent="0.2">
      <c r="A4791" s="344">
        <v>45072</v>
      </c>
      <c r="B4791" s="296" t="s">
        <v>541</v>
      </c>
      <c r="C4791" s="357">
        <v>6491.1</v>
      </c>
      <c r="D4791" s="292" t="s">
        <v>452</v>
      </c>
      <c r="E4791" s="292" t="s">
        <v>7159</v>
      </c>
      <c r="F4791" s="292" t="s">
        <v>487</v>
      </c>
      <c r="G4791" s="294"/>
      <c r="H4791" s="294">
        <v>8</v>
      </c>
      <c r="I4791" s="292">
        <v>163373</v>
      </c>
      <c r="J4791" s="294" t="s">
        <v>455</v>
      </c>
      <c r="K4791" s="292">
        <v>196047.6</v>
      </c>
      <c r="L4791" s="292" t="s">
        <v>459</v>
      </c>
      <c r="M4791" s="292" t="s">
        <v>7116</v>
      </c>
      <c r="N4791" t="s">
        <v>7117</v>
      </c>
    </row>
    <row r="4792" spans="1:14" x14ac:dyDescent="0.2">
      <c r="A4792" s="344">
        <v>45076</v>
      </c>
      <c r="B4792" s="296" t="s">
        <v>541</v>
      </c>
      <c r="C4792" s="357">
        <v>6702.1</v>
      </c>
      <c r="D4792" s="292" t="s">
        <v>452</v>
      </c>
      <c r="E4792" s="292" t="s">
        <v>7164</v>
      </c>
      <c r="F4792" s="292" t="s">
        <v>7165</v>
      </c>
      <c r="G4792" s="294"/>
      <c r="H4792" s="294">
        <v>6</v>
      </c>
      <c r="I4792" s="292">
        <v>238478</v>
      </c>
      <c r="J4792" s="294" t="s">
        <v>455</v>
      </c>
      <c r="K4792" s="292">
        <v>286173.59999999998</v>
      </c>
      <c r="L4792" s="292" t="s">
        <v>459</v>
      </c>
      <c r="M4792" s="292" t="s">
        <v>7116</v>
      </c>
      <c r="N4792" t="s">
        <v>7117</v>
      </c>
    </row>
    <row r="4793" spans="1:14" x14ac:dyDescent="0.2">
      <c r="A4793" s="344">
        <v>45068</v>
      </c>
      <c r="B4793" s="296" t="s">
        <v>541</v>
      </c>
      <c r="C4793" s="357">
        <v>6702.1</v>
      </c>
      <c r="D4793" s="292" t="s">
        <v>452</v>
      </c>
      <c r="E4793" s="292" t="s">
        <v>7175</v>
      </c>
      <c r="F4793" s="292" t="s">
        <v>7176</v>
      </c>
      <c r="G4793" s="294"/>
      <c r="H4793" s="294">
        <v>8</v>
      </c>
      <c r="I4793" s="292">
        <v>129850</v>
      </c>
      <c r="J4793" s="294" t="s">
        <v>455</v>
      </c>
      <c r="K4793" s="292">
        <v>155820</v>
      </c>
      <c r="L4793" s="292" t="s">
        <v>459</v>
      </c>
      <c r="M4793" s="292" t="s">
        <v>7116</v>
      </c>
      <c r="N4793" t="s">
        <v>7117</v>
      </c>
    </row>
    <row r="4794" spans="1:14" x14ac:dyDescent="0.2">
      <c r="A4794" s="344">
        <v>45077</v>
      </c>
      <c r="B4794" s="296" t="s">
        <v>541</v>
      </c>
      <c r="C4794" s="357">
        <v>6702.1</v>
      </c>
      <c r="D4794" s="292" t="s">
        <v>452</v>
      </c>
      <c r="E4794" s="292" t="s">
        <v>7164</v>
      </c>
      <c r="F4794" s="292" t="s">
        <v>7165</v>
      </c>
      <c r="G4794" s="294"/>
      <c r="H4794" s="294">
        <v>6</v>
      </c>
      <c r="I4794" s="292">
        <v>238478</v>
      </c>
      <c r="J4794" s="294" t="s">
        <v>455</v>
      </c>
      <c r="K4794" s="292">
        <v>286173.59999999998</v>
      </c>
      <c r="L4794" s="292" t="s">
        <v>459</v>
      </c>
      <c r="M4794" s="292" t="s">
        <v>7116</v>
      </c>
      <c r="N4794" t="s">
        <v>7117</v>
      </c>
    </row>
    <row r="4795" spans="1:14" x14ac:dyDescent="0.2">
      <c r="A4795" s="344">
        <v>45062</v>
      </c>
      <c r="B4795" s="296" t="s">
        <v>541</v>
      </c>
      <c r="C4795" s="357">
        <v>6715.1</v>
      </c>
      <c r="D4795" s="292" t="s">
        <v>452</v>
      </c>
      <c r="E4795" s="292" t="s">
        <v>7159</v>
      </c>
      <c r="F4795" s="292" t="s">
        <v>487</v>
      </c>
      <c r="G4795" s="294"/>
      <c r="H4795" s="294">
        <v>8</v>
      </c>
      <c r="I4795" s="292">
        <v>163373</v>
      </c>
      <c r="J4795" s="294" t="s">
        <v>455</v>
      </c>
      <c r="K4795" s="292">
        <v>196047.6</v>
      </c>
      <c r="L4795" s="292" t="s">
        <v>459</v>
      </c>
      <c r="M4795" s="292" t="s">
        <v>7116</v>
      </c>
      <c r="N4795" t="s">
        <v>7117</v>
      </c>
    </row>
    <row r="4796" spans="1:14" x14ac:dyDescent="0.2">
      <c r="A4796" s="344">
        <v>45069</v>
      </c>
      <c r="B4796" s="296" t="s">
        <v>541</v>
      </c>
      <c r="C4796" s="357">
        <v>6702.1</v>
      </c>
      <c r="D4796" s="292" t="s">
        <v>452</v>
      </c>
      <c r="E4796" s="292" t="s">
        <v>7175</v>
      </c>
      <c r="F4796" s="292" t="s">
        <v>7176</v>
      </c>
      <c r="G4796" s="294"/>
      <c r="H4796" s="294">
        <v>8</v>
      </c>
      <c r="I4796" s="292">
        <v>129850</v>
      </c>
      <c r="J4796" s="294" t="s">
        <v>455</v>
      </c>
      <c r="K4796" s="292">
        <v>155820</v>
      </c>
      <c r="L4796" s="292" t="s">
        <v>459</v>
      </c>
      <c r="M4796" s="292" t="s">
        <v>7116</v>
      </c>
      <c r="N4796" t="s">
        <v>7117</v>
      </c>
    </row>
    <row r="4797" spans="1:14" x14ac:dyDescent="0.2">
      <c r="A4797" s="344">
        <v>45063</v>
      </c>
      <c r="B4797" s="296" t="s">
        <v>541</v>
      </c>
      <c r="C4797" s="357">
        <v>6715.1</v>
      </c>
      <c r="D4797" s="292" t="s">
        <v>452</v>
      </c>
      <c r="E4797" s="292" t="s">
        <v>7159</v>
      </c>
      <c r="F4797" s="292" t="s">
        <v>487</v>
      </c>
      <c r="G4797" s="294"/>
      <c r="H4797" s="294">
        <v>8</v>
      </c>
      <c r="I4797" s="292">
        <v>163373</v>
      </c>
      <c r="J4797" s="294" t="s">
        <v>455</v>
      </c>
      <c r="K4797" s="292">
        <v>196047.6</v>
      </c>
      <c r="L4797" s="292" t="s">
        <v>459</v>
      </c>
      <c r="M4797" s="292" t="s">
        <v>7116</v>
      </c>
      <c r="N4797" t="s">
        <v>7117</v>
      </c>
    </row>
    <row r="4798" spans="1:14" x14ac:dyDescent="0.2">
      <c r="A4798" s="344">
        <v>45062</v>
      </c>
      <c r="B4798" s="296" t="s">
        <v>541</v>
      </c>
      <c r="C4798" s="357">
        <v>6702.1</v>
      </c>
      <c r="D4798" s="292" t="s">
        <v>452</v>
      </c>
      <c r="E4798" s="292" t="s">
        <v>7164</v>
      </c>
      <c r="F4798" s="292" t="s">
        <v>7165</v>
      </c>
      <c r="G4798" s="294"/>
      <c r="H4798" s="294">
        <v>4</v>
      </c>
      <c r="I4798" s="292">
        <v>238478</v>
      </c>
      <c r="J4798" s="294" t="s">
        <v>455</v>
      </c>
      <c r="K4798" s="292">
        <v>286173.59999999998</v>
      </c>
      <c r="L4798" s="292" t="s">
        <v>459</v>
      </c>
      <c r="M4798" s="292" t="s">
        <v>7116</v>
      </c>
      <c r="N4798" t="s">
        <v>7117</v>
      </c>
    </row>
    <row r="4799" spans="1:14" x14ac:dyDescent="0.2">
      <c r="A4799" s="344">
        <v>45065</v>
      </c>
      <c r="B4799" s="296" t="s">
        <v>541</v>
      </c>
      <c r="C4799" s="357">
        <v>6715.1</v>
      </c>
      <c r="D4799" s="292" t="s">
        <v>452</v>
      </c>
      <c r="E4799" s="292" t="s">
        <v>7159</v>
      </c>
      <c r="F4799" s="292" t="s">
        <v>487</v>
      </c>
      <c r="G4799" s="294"/>
      <c r="H4799" s="294">
        <v>8</v>
      </c>
      <c r="I4799" s="292">
        <v>163373</v>
      </c>
      <c r="J4799" s="294" t="s">
        <v>455</v>
      </c>
      <c r="K4799" s="292">
        <v>196047.6</v>
      </c>
      <c r="L4799" s="292" t="s">
        <v>459</v>
      </c>
      <c r="M4799" s="292" t="s">
        <v>7116</v>
      </c>
      <c r="N4799" t="s">
        <v>7117</v>
      </c>
    </row>
    <row r="4800" spans="1:14" x14ac:dyDescent="0.2">
      <c r="A4800" s="344">
        <v>45065</v>
      </c>
      <c r="B4800" s="296" t="s">
        <v>541</v>
      </c>
      <c r="C4800" s="357">
        <v>6702.1</v>
      </c>
      <c r="D4800" s="292" t="s">
        <v>452</v>
      </c>
      <c r="E4800" s="292" t="s">
        <v>7175</v>
      </c>
      <c r="F4800" s="292" t="s">
        <v>7176</v>
      </c>
      <c r="G4800" s="294"/>
      <c r="H4800" s="294">
        <v>8</v>
      </c>
      <c r="I4800" s="292">
        <v>129850</v>
      </c>
      <c r="J4800" s="294" t="s">
        <v>455</v>
      </c>
      <c r="K4800" s="292">
        <v>155820</v>
      </c>
      <c r="L4800" s="292" t="s">
        <v>459</v>
      </c>
      <c r="M4800" s="292" t="s">
        <v>7116</v>
      </c>
      <c r="N4800" t="s">
        <v>7117</v>
      </c>
    </row>
    <row r="4801" spans="1:14" x14ac:dyDescent="0.2">
      <c r="A4801" s="344">
        <v>45063</v>
      </c>
      <c r="B4801" s="296" t="s">
        <v>541</v>
      </c>
      <c r="C4801" s="357">
        <v>6702.1</v>
      </c>
      <c r="D4801" s="292" t="s">
        <v>452</v>
      </c>
      <c r="E4801" s="292" t="s">
        <v>7164</v>
      </c>
      <c r="F4801" s="292" t="s">
        <v>7165</v>
      </c>
      <c r="G4801" s="294"/>
      <c r="H4801" s="294">
        <v>6</v>
      </c>
      <c r="I4801" s="292">
        <v>238478</v>
      </c>
      <c r="J4801" s="294" t="s">
        <v>455</v>
      </c>
      <c r="K4801" s="292">
        <v>286173.59999999998</v>
      </c>
      <c r="L4801" s="292" t="s">
        <v>459</v>
      </c>
      <c r="M4801" s="292" t="s">
        <v>7116</v>
      </c>
      <c r="N4801" t="s">
        <v>7117</v>
      </c>
    </row>
    <row r="4802" spans="1:14" x14ac:dyDescent="0.2">
      <c r="A4802" s="344">
        <v>45075</v>
      </c>
      <c r="B4802" s="296" t="s">
        <v>541</v>
      </c>
      <c r="C4802" s="357">
        <v>6491.1</v>
      </c>
      <c r="D4802" s="292" t="s">
        <v>452</v>
      </c>
      <c r="E4802" s="292" t="s">
        <v>7159</v>
      </c>
      <c r="F4802" s="292" t="s">
        <v>487</v>
      </c>
      <c r="G4802" s="294"/>
      <c r="H4802" s="294">
        <v>8</v>
      </c>
      <c r="I4802" s="292">
        <v>163373</v>
      </c>
      <c r="J4802" s="294" t="s">
        <v>455</v>
      </c>
      <c r="K4802" s="292">
        <v>196047.6</v>
      </c>
      <c r="L4802" s="292" t="s">
        <v>459</v>
      </c>
      <c r="M4802" s="292" t="s">
        <v>7116</v>
      </c>
      <c r="N4802" t="s">
        <v>7117</v>
      </c>
    </row>
    <row r="4803" spans="1:14" x14ac:dyDescent="0.2">
      <c r="A4803" s="344">
        <v>45065</v>
      </c>
      <c r="B4803" s="296" t="s">
        <v>541</v>
      </c>
      <c r="C4803" s="357">
        <v>6702.1</v>
      </c>
      <c r="D4803" s="292" t="s">
        <v>452</v>
      </c>
      <c r="E4803" s="292" t="s">
        <v>7164</v>
      </c>
      <c r="F4803" s="292" t="s">
        <v>7165</v>
      </c>
      <c r="G4803" s="294"/>
      <c r="H4803" s="294">
        <v>8</v>
      </c>
      <c r="I4803" s="292">
        <v>238478</v>
      </c>
      <c r="J4803" s="294" t="s">
        <v>455</v>
      </c>
      <c r="K4803" s="292">
        <v>286173.59999999998</v>
      </c>
      <c r="L4803" s="292" t="s">
        <v>459</v>
      </c>
      <c r="M4803" s="292" t="s">
        <v>7116</v>
      </c>
      <c r="N4803" t="s">
        <v>7117</v>
      </c>
    </row>
    <row r="4804" spans="1:14" x14ac:dyDescent="0.2">
      <c r="A4804" s="344">
        <v>45075</v>
      </c>
      <c r="B4804" s="296" t="s">
        <v>541</v>
      </c>
      <c r="C4804" s="357">
        <v>6702.1</v>
      </c>
      <c r="D4804" s="292" t="s">
        <v>452</v>
      </c>
      <c r="E4804" s="292" t="s">
        <v>7175</v>
      </c>
      <c r="F4804" s="292" t="s">
        <v>7176</v>
      </c>
      <c r="G4804" s="294"/>
      <c r="H4804" s="294">
        <v>8</v>
      </c>
      <c r="I4804" s="292">
        <v>129850</v>
      </c>
      <c r="J4804" s="294" t="s">
        <v>455</v>
      </c>
      <c r="K4804" s="292">
        <v>155820</v>
      </c>
      <c r="L4804" s="292" t="s">
        <v>459</v>
      </c>
      <c r="M4804" s="292" t="s">
        <v>7116</v>
      </c>
      <c r="N4804" t="s">
        <v>7117</v>
      </c>
    </row>
    <row r="4805" spans="1:14" x14ac:dyDescent="0.2">
      <c r="A4805" s="344">
        <v>45076</v>
      </c>
      <c r="B4805" s="296" t="s">
        <v>541</v>
      </c>
      <c r="C4805" s="357">
        <v>6491.1</v>
      </c>
      <c r="D4805" s="292" t="s">
        <v>452</v>
      </c>
      <c r="E4805" s="292" t="s">
        <v>7159</v>
      </c>
      <c r="F4805" s="292" t="s">
        <v>487</v>
      </c>
      <c r="G4805" s="294"/>
      <c r="H4805" s="294">
        <v>8</v>
      </c>
      <c r="I4805" s="292">
        <v>163373</v>
      </c>
      <c r="J4805" s="294" t="s">
        <v>455</v>
      </c>
      <c r="K4805" s="292">
        <v>196047.6</v>
      </c>
      <c r="L4805" s="292" t="s">
        <v>459</v>
      </c>
      <c r="M4805" s="292" t="s">
        <v>7116</v>
      </c>
      <c r="N4805" t="s">
        <v>7117</v>
      </c>
    </row>
    <row r="4806" spans="1:14" x14ac:dyDescent="0.2">
      <c r="A4806" s="344">
        <v>45076</v>
      </c>
      <c r="B4806" s="296" t="s">
        <v>541</v>
      </c>
      <c r="C4806" s="357">
        <v>6702.1</v>
      </c>
      <c r="D4806" s="292" t="s">
        <v>452</v>
      </c>
      <c r="E4806" s="292" t="s">
        <v>7175</v>
      </c>
      <c r="F4806" s="292" t="s">
        <v>7176</v>
      </c>
      <c r="G4806" s="294"/>
      <c r="H4806" s="294">
        <v>8</v>
      </c>
      <c r="I4806" s="292">
        <v>129850</v>
      </c>
      <c r="J4806" s="294" t="s">
        <v>455</v>
      </c>
      <c r="K4806" s="292">
        <v>155820</v>
      </c>
      <c r="L4806" s="292" t="s">
        <v>459</v>
      </c>
      <c r="M4806" s="292" t="s">
        <v>7116</v>
      </c>
      <c r="N4806" t="s">
        <v>7117</v>
      </c>
    </row>
    <row r="4807" spans="1:14" x14ac:dyDescent="0.2">
      <c r="A4807" s="344">
        <v>45077</v>
      </c>
      <c r="B4807" s="296" t="s">
        <v>541</v>
      </c>
      <c r="C4807" s="357">
        <v>6491.1</v>
      </c>
      <c r="D4807" s="292" t="s">
        <v>452</v>
      </c>
      <c r="E4807" s="292" t="s">
        <v>7159</v>
      </c>
      <c r="F4807" s="292" t="s">
        <v>487</v>
      </c>
      <c r="G4807" s="294"/>
      <c r="H4807" s="294">
        <v>8</v>
      </c>
      <c r="I4807" s="292">
        <v>163373</v>
      </c>
      <c r="J4807" s="294" t="s">
        <v>455</v>
      </c>
      <c r="K4807" s="292">
        <v>196047.6</v>
      </c>
      <c r="L4807" s="292" t="s">
        <v>459</v>
      </c>
      <c r="M4807" s="292" t="s">
        <v>7116</v>
      </c>
      <c r="N4807" t="s">
        <v>7117</v>
      </c>
    </row>
    <row r="4808" spans="1:14" x14ac:dyDescent="0.2">
      <c r="A4808" s="344">
        <v>45062</v>
      </c>
      <c r="B4808" s="296" t="s">
        <v>541</v>
      </c>
      <c r="C4808" s="357">
        <v>80422.16</v>
      </c>
      <c r="D4808" s="292" t="s">
        <v>452</v>
      </c>
      <c r="E4808" s="292" t="s">
        <v>7164</v>
      </c>
      <c r="F4808" s="292" t="s">
        <v>7165</v>
      </c>
      <c r="G4808" s="294"/>
      <c r="H4808" s="294">
        <v>2</v>
      </c>
      <c r="I4808" s="292">
        <v>238478</v>
      </c>
      <c r="J4808" s="294" t="s">
        <v>455</v>
      </c>
      <c r="K4808" s="292">
        <v>286173.59999999998</v>
      </c>
      <c r="L4808" s="292" t="s">
        <v>459</v>
      </c>
      <c r="M4808" s="292" t="s">
        <v>7116</v>
      </c>
      <c r="N4808" t="s">
        <v>7117</v>
      </c>
    </row>
    <row r="4809" spans="1:14" x14ac:dyDescent="0.2">
      <c r="A4809" s="344">
        <v>45077</v>
      </c>
      <c r="B4809" s="296" t="s">
        <v>541</v>
      </c>
      <c r="C4809" s="357">
        <v>6702.1</v>
      </c>
      <c r="D4809" s="292" t="s">
        <v>452</v>
      </c>
      <c r="E4809" s="292" t="s">
        <v>7175</v>
      </c>
      <c r="F4809" s="292" t="s">
        <v>7176</v>
      </c>
      <c r="G4809" s="294"/>
      <c r="H4809" s="294">
        <v>4</v>
      </c>
      <c r="I4809" s="292">
        <v>129850</v>
      </c>
      <c r="J4809" s="294" t="s">
        <v>455</v>
      </c>
      <c r="K4809" s="292">
        <v>155820</v>
      </c>
      <c r="L4809" s="292" t="s">
        <v>459</v>
      </c>
      <c r="M4809" s="292" t="s">
        <v>7116</v>
      </c>
      <c r="N4809" t="s">
        <v>7117</v>
      </c>
    </row>
    <row r="4810" spans="1:14" x14ac:dyDescent="0.2">
      <c r="A4810" s="344">
        <v>45063</v>
      </c>
      <c r="B4810" s="296" t="s">
        <v>541</v>
      </c>
      <c r="C4810" s="357">
        <v>80422.16</v>
      </c>
      <c r="D4810" s="292" t="s">
        <v>452</v>
      </c>
      <c r="E4810" s="292" t="s">
        <v>7164</v>
      </c>
      <c r="F4810" s="292" t="s">
        <v>7165</v>
      </c>
      <c r="G4810" s="294"/>
      <c r="H4810" s="294">
        <v>2</v>
      </c>
      <c r="I4810" s="292">
        <v>238478</v>
      </c>
      <c r="J4810" s="294" t="s">
        <v>455</v>
      </c>
      <c r="K4810" s="292">
        <v>286173.59999999998</v>
      </c>
      <c r="L4810" s="292" t="s">
        <v>459</v>
      </c>
      <c r="M4810" s="292" t="s">
        <v>7116</v>
      </c>
      <c r="N4810" t="s">
        <v>7117</v>
      </c>
    </row>
    <row r="4811" spans="1:14" x14ac:dyDescent="0.2">
      <c r="A4811" s="344">
        <v>45068</v>
      </c>
      <c r="B4811" s="296" t="s">
        <v>541</v>
      </c>
      <c r="C4811" s="357">
        <v>80422.16</v>
      </c>
      <c r="D4811" s="292" t="s">
        <v>452</v>
      </c>
      <c r="E4811" s="292" t="s">
        <v>7164</v>
      </c>
      <c r="F4811" s="292" t="s">
        <v>7165</v>
      </c>
      <c r="G4811" s="294"/>
      <c r="H4811" s="294">
        <v>2</v>
      </c>
      <c r="I4811" s="292">
        <v>238478</v>
      </c>
      <c r="J4811" s="294" t="s">
        <v>455</v>
      </c>
      <c r="K4811" s="292">
        <v>286173.59999999998</v>
      </c>
      <c r="L4811" s="292" t="s">
        <v>459</v>
      </c>
      <c r="M4811" s="292" t="s">
        <v>7116</v>
      </c>
      <c r="N4811" t="s">
        <v>7117</v>
      </c>
    </row>
    <row r="4812" spans="1:14" x14ac:dyDescent="0.2">
      <c r="A4812" s="344">
        <v>45062</v>
      </c>
      <c r="B4812" s="296" t="s">
        <v>541</v>
      </c>
      <c r="C4812" s="357">
        <v>6412.12</v>
      </c>
      <c r="D4812" s="292" t="s">
        <v>452</v>
      </c>
      <c r="E4812" s="292" t="s">
        <v>7175</v>
      </c>
      <c r="F4812" s="292" t="s">
        <v>7176</v>
      </c>
      <c r="G4812" s="294"/>
      <c r="H4812" s="294">
        <v>8</v>
      </c>
      <c r="I4812" s="292">
        <v>129850</v>
      </c>
      <c r="J4812" s="294" t="s">
        <v>455</v>
      </c>
      <c r="K4812" s="292">
        <v>155820</v>
      </c>
      <c r="L4812" s="292" t="s">
        <v>459</v>
      </c>
      <c r="M4812" s="292" t="s">
        <v>7116</v>
      </c>
      <c r="N4812" t="s">
        <v>7117</v>
      </c>
    </row>
    <row r="4813" spans="1:14" x14ac:dyDescent="0.2">
      <c r="A4813" s="344">
        <v>45069</v>
      </c>
      <c r="B4813" s="296" t="s">
        <v>541</v>
      </c>
      <c r="C4813" s="357">
        <v>80422.16</v>
      </c>
      <c r="D4813" s="292" t="s">
        <v>452</v>
      </c>
      <c r="E4813" s="292" t="s">
        <v>7164</v>
      </c>
      <c r="F4813" s="292" t="s">
        <v>7165</v>
      </c>
      <c r="G4813" s="294"/>
      <c r="H4813" s="294">
        <v>2</v>
      </c>
      <c r="I4813" s="292">
        <v>238478</v>
      </c>
      <c r="J4813" s="294" t="s">
        <v>455</v>
      </c>
      <c r="K4813" s="292">
        <v>286173.59999999998</v>
      </c>
      <c r="L4813" s="292" t="s">
        <v>459</v>
      </c>
      <c r="M4813" s="292" t="s">
        <v>7116</v>
      </c>
      <c r="N4813" t="s">
        <v>7117</v>
      </c>
    </row>
    <row r="4814" spans="1:14" x14ac:dyDescent="0.2">
      <c r="A4814" s="344">
        <v>45077</v>
      </c>
      <c r="B4814" s="296" t="s">
        <v>541</v>
      </c>
      <c r="C4814" s="357">
        <v>6011.1</v>
      </c>
      <c r="D4814" s="292" t="s">
        <v>452</v>
      </c>
      <c r="E4814" s="292" t="s">
        <v>7175</v>
      </c>
      <c r="F4814" s="292" t="s">
        <v>7176</v>
      </c>
      <c r="G4814" s="294"/>
      <c r="H4814" s="294">
        <v>4</v>
      </c>
      <c r="I4814" s="292">
        <v>129850</v>
      </c>
      <c r="J4814" s="294" t="s">
        <v>455</v>
      </c>
      <c r="K4814" s="292">
        <v>155820</v>
      </c>
      <c r="L4814" s="292" t="s">
        <v>459</v>
      </c>
      <c r="M4814" s="292" t="s">
        <v>7116</v>
      </c>
      <c r="N4814" t="s">
        <v>7117</v>
      </c>
    </row>
    <row r="4815" spans="1:14" x14ac:dyDescent="0.2">
      <c r="A4815" s="344">
        <v>45075</v>
      </c>
      <c r="B4815" s="296" t="s">
        <v>541</v>
      </c>
      <c r="C4815" s="357">
        <v>6497.11</v>
      </c>
      <c r="D4815" s="292" t="s">
        <v>452</v>
      </c>
      <c r="E4815" s="292" t="s">
        <v>7164</v>
      </c>
      <c r="F4815" s="292" t="s">
        <v>7165</v>
      </c>
      <c r="G4815" s="294"/>
      <c r="H4815" s="294">
        <v>2</v>
      </c>
      <c r="I4815" s="292">
        <v>238478</v>
      </c>
      <c r="J4815" s="294" t="s">
        <v>455</v>
      </c>
      <c r="K4815" s="292">
        <v>286173.59999999998</v>
      </c>
      <c r="L4815" s="292" t="s">
        <v>459</v>
      </c>
      <c r="M4815" s="292" t="s">
        <v>7116</v>
      </c>
      <c r="N4815" t="s">
        <v>7117</v>
      </c>
    </row>
    <row r="4816" spans="1:14" x14ac:dyDescent="0.2">
      <c r="A4816" s="344">
        <v>45076</v>
      </c>
      <c r="B4816" s="296" t="s">
        <v>541</v>
      </c>
      <c r="C4816" s="357">
        <v>6497.11</v>
      </c>
      <c r="D4816" s="292" t="s">
        <v>452</v>
      </c>
      <c r="E4816" s="292" t="s">
        <v>7164</v>
      </c>
      <c r="F4816" s="292" t="s">
        <v>7165</v>
      </c>
      <c r="G4816" s="294"/>
      <c r="H4816" s="294">
        <v>2</v>
      </c>
      <c r="I4816" s="292">
        <v>238478</v>
      </c>
      <c r="J4816" s="294" t="s">
        <v>455</v>
      </c>
      <c r="K4816" s="292">
        <v>286173.59999999998</v>
      </c>
      <c r="L4816" s="292" t="s">
        <v>459</v>
      </c>
      <c r="M4816" s="292" t="s">
        <v>7116</v>
      </c>
      <c r="N4816" t="s">
        <v>7117</v>
      </c>
    </row>
    <row r="4817" spans="1:14" x14ac:dyDescent="0.2">
      <c r="A4817" s="344">
        <v>45077</v>
      </c>
      <c r="B4817" s="296" t="s">
        <v>541</v>
      </c>
      <c r="C4817" s="357">
        <v>6497.11</v>
      </c>
      <c r="D4817" s="292" t="s">
        <v>452</v>
      </c>
      <c r="E4817" s="292" t="s">
        <v>7164</v>
      </c>
      <c r="F4817" s="292" t="s">
        <v>7165</v>
      </c>
      <c r="G4817" s="294"/>
      <c r="H4817" s="294">
        <v>2</v>
      </c>
      <c r="I4817" s="292">
        <v>238478</v>
      </c>
      <c r="J4817" s="294" t="s">
        <v>455</v>
      </c>
      <c r="K4817" s="292">
        <v>286173.59999999998</v>
      </c>
      <c r="L4817" s="292" t="s">
        <v>459</v>
      </c>
      <c r="M4817" s="292" t="s">
        <v>7116</v>
      </c>
      <c r="N4817" t="s">
        <v>7117</v>
      </c>
    </row>
    <row r="4818" spans="1:14" x14ac:dyDescent="0.2">
      <c r="A4818" s="344">
        <v>45068</v>
      </c>
      <c r="B4818" s="296" t="s">
        <v>541</v>
      </c>
      <c r="C4818" s="357">
        <v>6702.1</v>
      </c>
      <c r="D4818" s="292" t="s">
        <v>452</v>
      </c>
      <c r="E4818" s="292" t="s">
        <v>7164</v>
      </c>
      <c r="F4818" s="292" t="s">
        <v>7165</v>
      </c>
      <c r="G4818" s="294"/>
      <c r="H4818" s="294">
        <v>4</v>
      </c>
      <c r="I4818" s="292">
        <v>238478</v>
      </c>
      <c r="J4818" s="294" t="s">
        <v>455</v>
      </c>
      <c r="K4818" s="292">
        <v>286173.59999999998</v>
      </c>
      <c r="L4818" s="292" t="s">
        <v>459</v>
      </c>
      <c r="M4818" s="292" t="s">
        <v>7116</v>
      </c>
      <c r="N4818" t="s">
        <v>7117</v>
      </c>
    </row>
    <row r="4819" spans="1:14" x14ac:dyDescent="0.2">
      <c r="A4819" s="344">
        <v>45069</v>
      </c>
      <c r="B4819" s="296" t="s">
        <v>541</v>
      </c>
      <c r="C4819" s="357">
        <v>6702.1</v>
      </c>
      <c r="D4819" s="292" t="s">
        <v>452</v>
      </c>
      <c r="E4819" s="292" t="s">
        <v>7164</v>
      </c>
      <c r="F4819" s="292" t="s">
        <v>7165</v>
      </c>
      <c r="G4819" s="294"/>
      <c r="H4819" s="294">
        <v>4</v>
      </c>
      <c r="I4819" s="292">
        <v>238478</v>
      </c>
      <c r="J4819" s="294" t="s">
        <v>455</v>
      </c>
      <c r="K4819" s="292">
        <v>286173.59999999998</v>
      </c>
      <c r="L4819" s="292" t="s">
        <v>459</v>
      </c>
      <c r="M4819" s="292" t="s">
        <v>7116</v>
      </c>
      <c r="N4819" t="s">
        <v>7117</v>
      </c>
    </row>
    <row r="4820" spans="1:14" x14ac:dyDescent="0.2">
      <c r="A4820" s="344">
        <v>45070</v>
      </c>
      <c r="B4820" s="296" t="s">
        <v>541</v>
      </c>
      <c r="C4820" s="357">
        <v>6702.1</v>
      </c>
      <c r="D4820" s="292" t="s">
        <v>452</v>
      </c>
      <c r="E4820" s="292" t="s">
        <v>7164</v>
      </c>
      <c r="F4820" s="292" t="s">
        <v>7165</v>
      </c>
      <c r="G4820" s="294"/>
      <c r="H4820" s="294">
        <v>4</v>
      </c>
      <c r="I4820" s="292">
        <v>238478</v>
      </c>
      <c r="J4820" s="294" t="s">
        <v>455</v>
      </c>
      <c r="K4820" s="292">
        <v>286173.59999999998</v>
      </c>
      <c r="L4820" s="292" t="s">
        <v>459</v>
      </c>
      <c r="M4820" s="292" t="s">
        <v>7116</v>
      </c>
      <c r="N4820" t="s">
        <v>7117</v>
      </c>
    </row>
    <row r="4821" spans="1:14" x14ac:dyDescent="0.2">
      <c r="A4821" s="344">
        <v>45071</v>
      </c>
      <c r="B4821" s="296" t="s">
        <v>541</v>
      </c>
      <c r="C4821" s="357">
        <v>6702.1</v>
      </c>
      <c r="D4821" s="292" t="s">
        <v>452</v>
      </c>
      <c r="E4821" s="292" t="s">
        <v>7164</v>
      </c>
      <c r="F4821" s="292" t="s">
        <v>7165</v>
      </c>
      <c r="G4821" s="294"/>
      <c r="H4821" s="294">
        <v>2</v>
      </c>
      <c r="I4821" s="292">
        <v>238478</v>
      </c>
      <c r="J4821" s="294" t="s">
        <v>455</v>
      </c>
      <c r="K4821" s="292">
        <v>286173.59999999998</v>
      </c>
      <c r="L4821" s="292" t="s">
        <v>459</v>
      </c>
      <c r="M4821" s="292" t="s">
        <v>7116</v>
      </c>
      <c r="N4821" t="s">
        <v>7117</v>
      </c>
    </row>
    <row r="4822" spans="1:14" x14ac:dyDescent="0.2">
      <c r="A4822" s="344">
        <v>45072</v>
      </c>
      <c r="B4822" s="296" t="s">
        <v>541</v>
      </c>
      <c r="C4822" s="357">
        <v>6702.1</v>
      </c>
      <c r="D4822" s="292" t="s">
        <v>452</v>
      </c>
      <c r="E4822" s="292" t="s">
        <v>7164</v>
      </c>
      <c r="F4822" s="292" t="s">
        <v>7165</v>
      </c>
      <c r="G4822" s="294"/>
      <c r="H4822" s="294">
        <v>6</v>
      </c>
      <c r="I4822" s="292">
        <v>238478</v>
      </c>
      <c r="J4822" s="294" t="s">
        <v>455</v>
      </c>
      <c r="K4822" s="292">
        <v>286173.59999999998</v>
      </c>
      <c r="L4822" s="292" t="s">
        <v>459</v>
      </c>
      <c r="M4822" s="292" t="s">
        <v>7116</v>
      </c>
      <c r="N4822" t="s">
        <v>7117</v>
      </c>
    </row>
    <row r="4823" spans="1:14" x14ac:dyDescent="0.2">
      <c r="A4823" s="344">
        <v>45062</v>
      </c>
      <c r="B4823" s="296" t="s">
        <v>541</v>
      </c>
      <c r="C4823" s="357">
        <v>6497.11</v>
      </c>
      <c r="D4823" s="292" t="s">
        <v>452</v>
      </c>
      <c r="E4823" s="292" t="s">
        <v>7164</v>
      </c>
      <c r="F4823" s="292" t="s">
        <v>7165</v>
      </c>
      <c r="G4823" s="294"/>
      <c r="H4823" s="294">
        <v>2</v>
      </c>
      <c r="I4823" s="292">
        <v>238478</v>
      </c>
      <c r="J4823" s="294" t="s">
        <v>455</v>
      </c>
      <c r="K4823" s="292">
        <v>286173.59999999998</v>
      </c>
      <c r="L4823" s="292" t="s">
        <v>459</v>
      </c>
      <c r="M4823" s="292" t="s">
        <v>7116</v>
      </c>
      <c r="N4823" t="s">
        <v>7117</v>
      </c>
    </row>
    <row r="4824" spans="1:14" x14ac:dyDescent="0.2">
      <c r="A4824" s="344">
        <v>45068</v>
      </c>
      <c r="B4824" s="296" t="s">
        <v>541</v>
      </c>
      <c r="C4824" s="357">
        <v>6497.11</v>
      </c>
      <c r="D4824" s="292" t="s">
        <v>452</v>
      </c>
      <c r="E4824" s="292" t="s">
        <v>7164</v>
      </c>
      <c r="F4824" s="292" t="s">
        <v>7165</v>
      </c>
      <c r="G4824" s="294"/>
      <c r="H4824" s="294">
        <v>2</v>
      </c>
      <c r="I4824" s="292">
        <v>238478</v>
      </c>
      <c r="J4824" s="294" t="s">
        <v>455</v>
      </c>
      <c r="K4824" s="292">
        <v>286173.59999999998</v>
      </c>
      <c r="L4824" s="292" t="s">
        <v>459</v>
      </c>
      <c r="M4824" s="292" t="s">
        <v>7116</v>
      </c>
      <c r="N4824" t="s">
        <v>7117</v>
      </c>
    </row>
    <row r="4825" spans="1:14" x14ac:dyDescent="0.2">
      <c r="A4825" s="344">
        <v>45069</v>
      </c>
      <c r="B4825" s="296" t="s">
        <v>541</v>
      </c>
      <c r="C4825" s="357">
        <v>6497.11</v>
      </c>
      <c r="D4825" s="292" t="s">
        <v>452</v>
      </c>
      <c r="E4825" s="292" t="s">
        <v>7164</v>
      </c>
      <c r="F4825" s="292" t="s">
        <v>7165</v>
      </c>
      <c r="G4825" s="294"/>
      <c r="H4825" s="294">
        <v>2</v>
      </c>
      <c r="I4825" s="292">
        <v>238478</v>
      </c>
      <c r="J4825" s="294" t="s">
        <v>455</v>
      </c>
      <c r="K4825" s="292">
        <v>286173.59999999998</v>
      </c>
      <c r="L4825" s="292" t="s">
        <v>459</v>
      </c>
      <c r="M4825" s="292" t="s">
        <v>7116</v>
      </c>
      <c r="N4825" t="s">
        <v>7117</v>
      </c>
    </row>
    <row r="4826" spans="1:14" x14ac:dyDescent="0.2">
      <c r="A4826" s="344">
        <v>45071</v>
      </c>
      <c r="B4826" s="296" t="s">
        <v>541</v>
      </c>
      <c r="C4826" s="357">
        <v>6497.11</v>
      </c>
      <c r="D4826" s="292" t="s">
        <v>452</v>
      </c>
      <c r="E4826" s="292" t="s">
        <v>7164</v>
      </c>
      <c r="F4826" s="292" t="s">
        <v>7165</v>
      </c>
      <c r="G4826" s="294"/>
      <c r="H4826" s="294">
        <v>2</v>
      </c>
      <c r="I4826" s="292">
        <v>238478</v>
      </c>
      <c r="J4826" s="294" t="s">
        <v>455</v>
      </c>
      <c r="K4826" s="292">
        <v>286173.59999999998</v>
      </c>
      <c r="L4826" s="292" t="s">
        <v>459</v>
      </c>
      <c r="M4826" s="292" t="s">
        <v>7116</v>
      </c>
      <c r="N4826" t="s">
        <v>7117</v>
      </c>
    </row>
    <row r="4827" spans="1:14" x14ac:dyDescent="0.2">
      <c r="A4827" s="344">
        <v>45072</v>
      </c>
      <c r="B4827" s="296" t="s">
        <v>541</v>
      </c>
      <c r="C4827" s="357">
        <v>6497.11</v>
      </c>
      <c r="D4827" s="292" t="s">
        <v>452</v>
      </c>
      <c r="E4827" s="292" t="s">
        <v>7164</v>
      </c>
      <c r="F4827" s="292" t="s">
        <v>7165</v>
      </c>
      <c r="G4827" s="294"/>
      <c r="H4827" s="294">
        <v>2</v>
      </c>
      <c r="I4827" s="292">
        <v>238478</v>
      </c>
      <c r="J4827" s="294" t="s">
        <v>455</v>
      </c>
      <c r="K4827" s="292">
        <v>286173.59999999998</v>
      </c>
      <c r="L4827" s="292" t="s">
        <v>459</v>
      </c>
      <c r="M4827" s="292" t="s">
        <v>7116</v>
      </c>
      <c r="N4827" t="s">
        <v>7117</v>
      </c>
    </row>
    <row r="4828" spans="1:14" x14ac:dyDescent="0.2">
      <c r="A4828" s="344">
        <v>45075</v>
      </c>
      <c r="B4828" s="296" t="s">
        <v>541</v>
      </c>
      <c r="C4828" s="357">
        <v>6542.1</v>
      </c>
      <c r="D4828" s="292" t="s">
        <v>452</v>
      </c>
      <c r="E4828" s="292" t="s">
        <v>7166</v>
      </c>
      <c r="F4828" s="292" t="s">
        <v>7167</v>
      </c>
      <c r="G4828" s="294"/>
      <c r="H4828" s="294">
        <v>4</v>
      </c>
      <c r="I4828" s="292">
        <v>149944</v>
      </c>
      <c r="J4828" s="294" t="s">
        <v>455</v>
      </c>
      <c r="K4828" s="292">
        <v>179932.79999999999</v>
      </c>
      <c r="L4828" s="292" t="s">
        <v>459</v>
      </c>
      <c r="M4828" s="292" t="s">
        <v>7116</v>
      </c>
      <c r="N4828" t="s">
        <v>7117</v>
      </c>
    </row>
    <row r="4829" spans="1:14" x14ac:dyDescent="0.2">
      <c r="A4829" s="344">
        <v>45062</v>
      </c>
      <c r="B4829" s="296" t="s">
        <v>541</v>
      </c>
      <c r="C4829" s="357">
        <v>6412.12</v>
      </c>
      <c r="D4829" s="292" t="s">
        <v>452</v>
      </c>
      <c r="E4829" s="292" t="s">
        <v>7177</v>
      </c>
      <c r="F4829" s="292" t="s">
        <v>7178</v>
      </c>
      <c r="G4829" s="294"/>
      <c r="H4829" s="294">
        <v>4</v>
      </c>
      <c r="I4829" s="292">
        <v>290716</v>
      </c>
      <c r="J4829" s="294" t="s">
        <v>455</v>
      </c>
      <c r="K4829" s="292">
        <v>348859.2</v>
      </c>
      <c r="L4829" s="292" t="s">
        <v>459</v>
      </c>
      <c r="M4829" s="292" t="s">
        <v>7116</v>
      </c>
      <c r="N4829" t="s">
        <v>7117</v>
      </c>
    </row>
    <row r="4830" spans="1:14" x14ac:dyDescent="0.2">
      <c r="A4830" s="344">
        <v>45076</v>
      </c>
      <c r="B4830" s="296" t="s">
        <v>541</v>
      </c>
      <c r="C4830" s="357">
        <v>6542.1</v>
      </c>
      <c r="D4830" s="292" t="s">
        <v>452</v>
      </c>
      <c r="E4830" s="292" t="s">
        <v>7166</v>
      </c>
      <c r="F4830" s="292" t="s">
        <v>7167</v>
      </c>
      <c r="G4830" s="294"/>
      <c r="H4830" s="294">
        <v>8</v>
      </c>
      <c r="I4830" s="292">
        <v>149944</v>
      </c>
      <c r="J4830" s="294" t="s">
        <v>455</v>
      </c>
      <c r="K4830" s="292">
        <v>179932.79999999999</v>
      </c>
      <c r="L4830" s="292" t="s">
        <v>459</v>
      </c>
      <c r="M4830" s="292" t="s">
        <v>7116</v>
      </c>
      <c r="N4830" t="s">
        <v>7117</v>
      </c>
    </row>
    <row r="4831" spans="1:14" x14ac:dyDescent="0.2">
      <c r="A4831" s="344">
        <v>45077</v>
      </c>
      <c r="B4831" s="296" t="s">
        <v>541</v>
      </c>
      <c r="C4831" s="357">
        <v>6542.1</v>
      </c>
      <c r="D4831" s="292" t="s">
        <v>452</v>
      </c>
      <c r="E4831" s="292" t="s">
        <v>7166</v>
      </c>
      <c r="F4831" s="292" t="s">
        <v>7167</v>
      </c>
      <c r="G4831" s="294"/>
      <c r="H4831" s="294">
        <v>8</v>
      </c>
      <c r="I4831" s="292">
        <v>149944</v>
      </c>
      <c r="J4831" s="294" t="s">
        <v>455</v>
      </c>
      <c r="K4831" s="292">
        <v>179932.79999999999</v>
      </c>
      <c r="L4831" s="292" t="s">
        <v>459</v>
      </c>
      <c r="M4831" s="292" t="s">
        <v>7116</v>
      </c>
      <c r="N4831" t="s">
        <v>7117</v>
      </c>
    </row>
    <row r="4832" spans="1:14" x14ac:dyDescent="0.2">
      <c r="A4832" s="344">
        <v>45075</v>
      </c>
      <c r="B4832" s="296" t="s">
        <v>541</v>
      </c>
      <c r="C4832" s="357">
        <v>55304.160000000003</v>
      </c>
      <c r="D4832" s="292" t="s">
        <v>452</v>
      </c>
      <c r="E4832" s="292" t="s">
        <v>7177</v>
      </c>
      <c r="F4832" s="292" t="s">
        <v>7178</v>
      </c>
      <c r="G4832" s="294"/>
      <c r="H4832" s="294">
        <v>8</v>
      </c>
      <c r="I4832" s="292">
        <v>290716</v>
      </c>
      <c r="J4832" s="294" t="s">
        <v>455</v>
      </c>
      <c r="K4832" s="292">
        <v>348859.2</v>
      </c>
      <c r="L4832" s="292" t="s">
        <v>459</v>
      </c>
      <c r="M4832" s="292" t="s">
        <v>7116</v>
      </c>
      <c r="N4832" t="s">
        <v>7117</v>
      </c>
    </row>
    <row r="4833" spans="1:14" x14ac:dyDescent="0.2">
      <c r="A4833" s="344">
        <v>45063</v>
      </c>
      <c r="B4833" s="296" t="s">
        <v>541</v>
      </c>
      <c r="C4833" s="357">
        <v>55304.160000000003</v>
      </c>
      <c r="D4833" s="292" t="s">
        <v>452</v>
      </c>
      <c r="E4833" s="292" t="s">
        <v>7173</v>
      </c>
      <c r="F4833" s="292" t="s">
        <v>7174</v>
      </c>
      <c r="G4833" s="294"/>
      <c r="H4833" s="294">
        <v>8</v>
      </c>
      <c r="I4833" s="292">
        <v>203552</v>
      </c>
      <c r="J4833" s="294" t="s">
        <v>455</v>
      </c>
      <c r="K4833" s="292">
        <v>244262.39999999999</v>
      </c>
      <c r="L4833" s="292" t="s">
        <v>459</v>
      </c>
      <c r="M4833" s="292" t="s">
        <v>7116</v>
      </c>
      <c r="N4833" t="s">
        <v>7117</v>
      </c>
    </row>
    <row r="4834" spans="1:14" x14ac:dyDescent="0.2">
      <c r="A4834" s="344">
        <v>45076</v>
      </c>
      <c r="B4834" s="296" t="s">
        <v>541</v>
      </c>
      <c r="C4834" s="357">
        <v>55304.160000000003</v>
      </c>
      <c r="D4834" s="292" t="s">
        <v>452</v>
      </c>
      <c r="E4834" s="292" t="s">
        <v>7177</v>
      </c>
      <c r="F4834" s="292" t="s">
        <v>7178</v>
      </c>
      <c r="G4834" s="294"/>
      <c r="H4834" s="294">
        <v>8</v>
      </c>
      <c r="I4834" s="292">
        <v>290716</v>
      </c>
      <c r="J4834" s="294" t="s">
        <v>455</v>
      </c>
      <c r="K4834" s="292">
        <v>348859.2</v>
      </c>
      <c r="L4834" s="292" t="s">
        <v>459</v>
      </c>
      <c r="M4834" s="292" t="s">
        <v>7116</v>
      </c>
      <c r="N4834" t="s">
        <v>7117</v>
      </c>
    </row>
    <row r="4835" spans="1:14" x14ac:dyDescent="0.2">
      <c r="A4835" s="344">
        <v>45075</v>
      </c>
      <c r="B4835" s="296" t="s">
        <v>541</v>
      </c>
      <c r="C4835" s="357">
        <v>6491.1</v>
      </c>
      <c r="D4835" s="292" t="s">
        <v>452</v>
      </c>
      <c r="E4835" s="292" t="s">
        <v>7166</v>
      </c>
      <c r="F4835" s="292" t="s">
        <v>7167</v>
      </c>
      <c r="G4835" s="294"/>
      <c r="H4835" s="294">
        <v>4</v>
      </c>
      <c r="I4835" s="292">
        <v>149944</v>
      </c>
      <c r="J4835" s="294" t="s">
        <v>455</v>
      </c>
      <c r="K4835" s="292">
        <v>179932.79999999999</v>
      </c>
      <c r="L4835" s="292" t="s">
        <v>459</v>
      </c>
      <c r="M4835" s="292" t="s">
        <v>7116</v>
      </c>
      <c r="N4835" t="s">
        <v>7117</v>
      </c>
    </row>
    <row r="4836" spans="1:14" x14ac:dyDescent="0.2">
      <c r="A4836" s="344">
        <v>45062</v>
      </c>
      <c r="B4836" s="296" t="s">
        <v>541</v>
      </c>
      <c r="C4836" s="357">
        <v>6542.1</v>
      </c>
      <c r="D4836" s="292" t="s">
        <v>452</v>
      </c>
      <c r="E4836" s="292" t="s">
        <v>7166</v>
      </c>
      <c r="F4836" s="292" t="s">
        <v>7167</v>
      </c>
      <c r="G4836" s="294"/>
      <c r="H4836" s="294">
        <v>6</v>
      </c>
      <c r="I4836" s="292">
        <v>149944</v>
      </c>
      <c r="J4836" s="294" t="s">
        <v>455</v>
      </c>
      <c r="K4836" s="292">
        <v>179932.79999999999</v>
      </c>
      <c r="L4836" s="292" t="s">
        <v>459</v>
      </c>
      <c r="M4836" s="292" t="s">
        <v>7116</v>
      </c>
      <c r="N4836" t="s">
        <v>7117</v>
      </c>
    </row>
    <row r="4837" spans="1:14" x14ac:dyDescent="0.2">
      <c r="A4837" s="344">
        <v>45065</v>
      </c>
      <c r="B4837" s="296" t="s">
        <v>541</v>
      </c>
      <c r="C4837" s="357">
        <v>55304.160000000003</v>
      </c>
      <c r="D4837" s="292" t="s">
        <v>452</v>
      </c>
      <c r="E4837" s="292" t="s">
        <v>7173</v>
      </c>
      <c r="F4837" s="292" t="s">
        <v>7174</v>
      </c>
      <c r="G4837" s="294"/>
      <c r="H4837" s="294">
        <v>8</v>
      </c>
      <c r="I4837" s="292">
        <v>203552</v>
      </c>
      <c r="J4837" s="294" t="s">
        <v>455</v>
      </c>
      <c r="K4837" s="292">
        <v>244262.39999999999</v>
      </c>
      <c r="L4837" s="292" t="s">
        <v>459</v>
      </c>
      <c r="M4837" s="292" t="s">
        <v>7116</v>
      </c>
      <c r="N4837" t="s">
        <v>7117</v>
      </c>
    </row>
    <row r="4838" spans="1:14" x14ac:dyDescent="0.2">
      <c r="A4838" s="344">
        <v>45077</v>
      </c>
      <c r="B4838" s="296" t="s">
        <v>541</v>
      </c>
      <c r="C4838" s="357">
        <v>55304.160000000003</v>
      </c>
      <c r="D4838" s="292" t="s">
        <v>452</v>
      </c>
      <c r="E4838" s="292" t="s">
        <v>7177</v>
      </c>
      <c r="F4838" s="292" t="s">
        <v>7178</v>
      </c>
      <c r="G4838" s="294"/>
      <c r="H4838" s="294">
        <v>8</v>
      </c>
      <c r="I4838" s="292">
        <v>290716</v>
      </c>
      <c r="J4838" s="294" t="s">
        <v>455</v>
      </c>
      <c r="K4838" s="292">
        <v>348859.2</v>
      </c>
      <c r="L4838" s="292" t="s">
        <v>459</v>
      </c>
      <c r="M4838" s="292" t="s">
        <v>7116</v>
      </c>
      <c r="N4838" t="s">
        <v>7117</v>
      </c>
    </row>
    <row r="4839" spans="1:14" x14ac:dyDescent="0.2">
      <c r="A4839" s="344">
        <v>45068</v>
      </c>
      <c r="B4839" s="296" t="s">
        <v>541</v>
      </c>
      <c r="C4839" s="357">
        <v>6420.15</v>
      </c>
      <c r="D4839" s="292" t="s">
        <v>452</v>
      </c>
      <c r="E4839" s="292" t="s">
        <v>7170</v>
      </c>
      <c r="F4839" s="292" t="s">
        <v>453</v>
      </c>
      <c r="G4839" s="294"/>
      <c r="H4839" s="294">
        <v>8</v>
      </c>
      <c r="I4839" s="292">
        <v>170393</v>
      </c>
      <c r="J4839" s="294" t="s">
        <v>455</v>
      </c>
      <c r="K4839" s="292">
        <v>204471.6</v>
      </c>
      <c r="L4839" s="292" t="s">
        <v>459</v>
      </c>
      <c r="M4839" s="292" t="s">
        <v>7116</v>
      </c>
      <c r="N4839" t="s">
        <v>7117</v>
      </c>
    </row>
    <row r="4840" spans="1:14" x14ac:dyDescent="0.2">
      <c r="A4840" s="344">
        <v>45063</v>
      </c>
      <c r="B4840" s="296" t="s">
        <v>541</v>
      </c>
      <c r="C4840" s="357">
        <v>6542.1</v>
      </c>
      <c r="D4840" s="292" t="s">
        <v>452</v>
      </c>
      <c r="E4840" s="292" t="s">
        <v>7166</v>
      </c>
      <c r="F4840" s="292" t="s">
        <v>7167</v>
      </c>
      <c r="G4840" s="294"/>
      <c r="H4840" s="294">
        <v>8</v>
      </c>
      <c r="I4840" s="292">
        <v>149944</v>
      </c>
      <c r="J4840" s="294" t="s">
        <v>455</v>
      </c>
      <c r="K4840" s="292">
        <v>179932.79999999999</v>
      </c>
      <c r="L4840" s="292" t="s">
        <v>459</v>
      </c>
      <c r="M4840" s="292" t="s">
        <v>7116</v>
      </c>
      <c r="N4840" t="s">
        <v>7117</v>
      </c>
    </row>
    <row r="4841" spans="1:14" x14ac:dyDescent="0.2">
      <c r="A4841" s="344">
        <v>45062</v>
      </c>
      <c r="B4841" s="296" t="s">
        <v>541</v>
      </c>
      <c r="C4841" s="357">
        <v>55304.160000000003</v>
      </c>
      <c r="D4841" s="292" t="s">
        <v>452</v>
      </c>
      <c r="E4841" s="292" t="s">
        <v>7177</v>
      </c>
      <c r="F4841" s="292" t="s">
        <v>7178</v>
      </c>
      <c r="G4841" s="294"/>
      <c r="H4841" s="294">
        <v>4</v>
      </c>
      <c r="I4841" s="292">
        <v>290716</v>
      </c>
      <c r="J4841" s="294" t="s">
        <v>455</v>
      </c>
      <c r="K4841" s="292">
        <v>348859.2</v>
      </c>
      <c r="L4841" s="292" t="s">
        <v>459</v>
      </c>
      <c r="M4841" s="292" t="s">
        <v>7116</v>
      </c>
      <c r="N4841" t="s">
        <v>7117</v>
      </c>
    </row>
    <row r="4842" spans="1:14" x14ac:dyDescent="0.2">
      <c r="A4842" s="344">
        <v>45069</v>
      </c>
      <c r="B4842" s="296" t="s">
        <v>541</v>
      </c>
      <c r="C4842" s="357">
        <v>6420.15</v>
      </c>
      <c r="D4842" s="292" t="s">
        <v>452</v>
      </c>
      <c r="E4842" s="292" t="s">
        <v>7170</v>
      </c>
      <c r="F4842" s="292" t="s">
        <v>453</v>
      </c>
      <c r="G4842" s="294"/>
      <c r="H4842" s="294">
        <v>8</v>
      </c>
      <c r="I4842" s="292">
        <v>170393</v>
      </c>
      <c r="J4842" s="294" t="s">
        <v>455</v>
      </c>
      <c r="K4842" s="292">
        <v>204471.6</v>
      </c>
      <c r="L4842" s="292" t="s">
        <v>459</v>
      </c>
      <c r="M4842" s="292" t="s">
        <v>7116</v>
      </c>
      <c r="N4842" t="s">
        <v>7117</v>
      </c>
    </row>
    <row r="4843" spans="1:14" x14ac:dyDescent="0.2">
      <c r="A4843" s="344">
        <v>45069</v>
      </c>
      <c r="B4843" s="296" t="s">
        <v>541</v>
      </c>
      <c r="C4843" s="357">
        <v>6011.1</v>
      </c>
      <c r="D4843" s="292" t="s">
        <v>452</v>
      </c>
      <c r="E4843" s="292" t="s">
        <v>7173</v>
      </c>
      <c r="F4843" s="292" t="s">
        <v>7174</v>
      </c>
      <c r="G4843" s="294"/>
      <c r="H4843" s="294">
        <v>8</v>
      </c>
      <c r="I4843" s="292">
        <v>203552</v>
      </c>
      <c r="J4843" s="294" t="s">
        <v>455</v>
      </c>
      <c r="K4843" s="292">
        <v>244262.39999999999</v>
      </c>
      <c r="L4843" s="292" t="s">
        <v>459</v>
      </c>
      <c r="M4843" s="292" t="s">
        <v>7116</v>
      </c>
      <c r="N4843" t="s">
        <v>7117</v>
      </c>
    </row>
    <row r="4844" spans="1:14" x14ac:dyDescent="0.2">
      <c r="A4844" s="344">
        <v>45065</v>
      </c>
      <c r="B4844" s="296" t="s">
        <v>541</v>
      </c>
      <c r="C4844" s="357">
        <v>6542.1</v>
      </c>
      <c r="D4844" s="292" t="s">
        <v>452</v>
      </c>
      <c r="E4844" s="292" t="s">
        <v>7166</v>
      </c>
      <c r="F4844" s="292" t="s">
        <v>7167</v>
      </c>
      <c r="G4844" s="294"/>
      <c r="H4844" s="294">
        <v>8</v>
      </c>
      <c r="I4844" s="292">
        <v>149944</v>
      </c>
      <c r="J4844" s="294" t="s">
        <v>455</v>
      </c>
      <c r="K4844" s="292">
        <v>179932.79999999999</v>
      </c>
      <c r="L4844" s="292" t="s">
        <v>459</v>
      </c>
      <c r="M4844" s="292" t="s">
        <v>7116</v>
      </c>
      <c r="N4844" t="s">
        <v>7117</v>
      </c>
    </row>
    <row r="4845" spans="1:14" x14ac:dyDescent="0.2">
      <c r="A4845" s="344">
        <v>45063</v>
      </c>
      <c r="B4845" s="296" t="s">
        <v>541</v>
      </c>
      <c r="C4845" s="357">
        <v>55304.160000000003</v>
      </c>
      <c r="D4845" s="292" t="s">
        <v>452</v>
      </c>
      <c r="E4845" s="292" t="s">
        <v>7177</v>
      </c>
      <c r="F4845" s="292" t="s">
        <v>7178</v>
      </c>
      <c r="G4845" s="294"/>
      <c r="H4845" s="294">
        <v>8</v>
      </c>
      <c r="I4845" s="292">
        <v>290716</v>
      </c>
      <c r="J4845" s="294" t="s">
        <v>455</v>
      </c>
      <c r="K4845" s="292">
        <v>348859.2</v>
      </c>
      <c r="L4845" s="292" t="s">
        <v>459</v>
      </c>
      <c r="M4845" s="292" t="s">
        <v>7116</v>
      </c>
      <c r="N4845" t="s">
        <v>7117</v>
      </c>
    </row>
    <row r="4846" spans="1:14" x14ac:dyDescent="0.2">
      <c r="A4846" s="344">
        <v>45070</v>
      </c>
      <c r="B4846" s="296" t="s">
        <v>541</v>
      </c>
      <c r="C4846" s="357">
        <v>6420.15</v>
      </c>
      <c r="D4846" s="292" t="s">
        <v>452</v>
      </c>
      <c r="E4846" s="292" t="s">
        <v>7170</v>
      </c>
      <c r="F4846" s="292" t="s">
        <v>453</v>
      </c>
      <c r="G4846" s="294"/>
      <c r="H4846" s="294">
        <v>8</v>
      </c>
      <c r="I4846" s="292">
        <v>170393</v>
      </c>
      <c r="J4846" s="294" t="s">
        <v>455</v>
      </c>
      <c r="K4846" s="292">
        <v>204471.6</v>
      </c>
      <c r="L4846" s="292" t="s">
        <v>459</v>
      </c>
      <c r="M4846" s="292" t="s">
        <v>7116</v>
      </c>
      <c r="N4846" t="s">
        <v>7117</v>
      </c>
    </row>
    <row r="4847" spans="1:14" x14ac:dyDescent="0.2">
      <c r="A4847" s="344">
        <v>45070</v>
      </c>
      <c r="B4847" s="296" t="s">
        <v>541</v>
      </c>
      <c r="C4847" s="357">
        <v>6011.1</v>
      </c>
      <c r="D4847" s="292" t="s">
        <v>452</v>
      </c>
      <c r="E4847" s="292" t="s">
        <v>7173</v>
      </c>
      <c r="F4847" s="292" t="s">
        <v>7174</v>
      </c>
      <c r="G4847" s="294"/>
      <c r="H4847" s="294">
        <v>8</v>
      </c>
      <c r="I4847" s="292">
        <v>203552</v>
      </c>
      <c r="J4847" s="294" t="s">
        <v>455</v>
      </c>
      <c r="K4847" s="292">
        <v>244262.39999999999</v>
      </c>
      <c r="L4847" s="292" t="s">
        <v>459</v>
      </c>
      <c r="M4847" s="292" t="s">
        <v>7116</v>
      </c>
      <c r="N4847" t="s">
        <v>7117</v>
      </c>
    </row>
    <row r="4848" spans="1:14" x14ac:dyDescent="0.2">
      <c r="A4848" s="344">
        <v>45065</v>
      </c>
      <c r="B4848" s="296" t="s">
        <v>541</v>
      </c>
      <c r="C4848" s="357">
        <v>55304.160000000003</v>
      </c>
      <c r="D4848" s="292" t="s">
        <v>452</v>
      </c>
      <c r="E4848" s="292" t="s">
        <v>7177</v>
      </c>
      <c r="F4848" s="292" t="s">
        <v>7178</v>
      </c>
      <c r="G4848" s="294"/>
      <c r="H4848" s="294">
        <v>8</v>
      </c>
      <c r="I4848" s="292">
        <v>290716</v>
      </c>
      <c r="J4848" s="294" t="s">
        <v>455</v>
      </c>
      <c r="K4848" s="292">
        <v>348859.2</v>
      </c>
      <c r="L4848" s="292" t="s">
        <v>459</v>
      </c>
      <c r="M4848" s="292" t="s">
        <v>7116</v>
      </c>
      <c r="N4848" t="s">
        <v>7117</v>
      </c>
    </row>
    <row r="4849" spans="1:14" x14ac:dyDescent="0.2">
      <c r="A4849" s="344">
        <v>45071</v>
      </c>
      <c r="B4849" s="296" t="s">
        <v>541</v>
      </c>
      <c r="C4849" s="357">
        <v>6420.15</v>
      </c>
      <c r="D4849" s="292" t="s">
        <v>452</v>
      </c>
      <c r="E4849" s="292" t="s">
        <v>7170</v>
      </c>
      <c r="F4849" s="292" t="s">
        <v>453</v>
      </c>
      <c r="G4849" s="294"/>
      <c r="H4849" s="294">
        <v>8</v>
      </c>
      <c r="I4849" s="292">
        <v>170393</v>
      </c>
      <c r="J4849" s="294" t="s">
        <v>455</v>
      </c>
      <c r="K4849" s="292">
        <v>204471.6</v>
      </c>
      <c r="L4849" s="292" t="s">
        <v>459</v>
      </c>
      <c r="M4849" s="292" t="s">
        <v>7116</v>
      </c>
      <c r="N4849" t="s">
        <v>7117</v>
      </c>
    </row>
    <row r="4850" spans="1:14" x14ac:dyDescent="0.2">
      <c r="A4850" s="344">
        <v>45068</v>
      </c>
      <c r="B4850" s="296" t="s">
        <v>541</v>
      </c>
      <c r="C4850" s="357">
        <v>6011.1</v>
      </c>
      <c r="D4850" s="292" t="s">
        <v>452</v>
      </c>
      <c r="E4850" s="292" t="s">
        <v>7166</v>
      </c>
      <c r="F4850" s="292" t="s">
        <v>7167</v>
      </c>
      <c r="G4850" s="294"/>
      <c r="H4850" s="294">
        <v>8</v>
      </c>
      <c r="I4850" s="292">
        <v>149944</v>
      </c>
      <c r="J4850" s="294" t="s">
        <v>455</v>
      </c>
      <c r="K4850" s="292">
        <v>179932.79999999999</v>
      </c>
      <c r="L4850" s="292" t="s">
        <v>459</v>
      </c>
      <c r="M4850" s="292" t="s">
        <v>7116</v>
      </c>
      <c r="N4850" t="s">
        <v>7117</v>
      </c>
    </row>
    <row r="4851" spans="1:14" x14ac:dyDescent="0.2">
      <c r="A4851" s="344">
        <v>45068</v>
      </c>
      <c r="B4851" s="296" t="s">
        <v>541</v>
      </c>
      <c r="C4851" s="357">
        <v>55304.160000000003</v>
      </c>
      <c r="D4851" s="292" t="s">
        <v>452</v>
      </c>
      <c r="E4851" s="292" t="s">
        <v>7177</v>
      </c>
      <c r="F4851" s="292" t="s">
        <v>7178</v>
      </c>
      <c r="G4851" s="294"/>
      <c r="H4851" s="294">
        <v>8</v>
      </c>
      <c r="I4851" s="292">
        <v>290716</v>
      </c>
      <c r="J4851" s="294" t="s">
        <v>455</v>
      </c>
      <c r="K4851" s="292">
        <v>348859.2</v>
      </c>
      <c r="L4851" s="292" t="s">
        <v>459</v>
      </c>
      <c r="M4851" s="292" t="s">
        <v>7116</v>
      </c>
      <c r="N4851" t="s">
        <v>7117</v>
      </c>
    </row>
    <row r="4852" spans="1:14" x14ac:dyDescent="0.2">
      <c r="A4852" s="344">
        <v>45071</v>
      </c>
      <c r="B4852" s="296" t="s">
        <v>541</v>
      </c>
      <c r="C4852" s="357">
        <v>6011.1</v>
      </c>
      <c r="D4852" s="292" t="s">
        <v>452</v>
      </c>
      <c r="E4852" s="292" t="s">
        <v>7173</v>
      </c>
      <c r="F4852" s="292" t="s">
        <v>7174</v>
      </c>
      <c r="G4852" s="294"/>
      <c r="H4852" s="294">
        <v>8</v>
      </c>
      <c r="I4852" s="292">
        <v>203552</v>
      </c>
      <c r="J4852" s="294" t="s">
        <v>455</v>
      </c>
      <c r="K4852" s="292">
        <v>244262.39999999999</v>
      </c>
      <c r="L4852" s="292" t="s">
        <v>459</v>
      </c>
      <c r="M4852" s="292" t="s">
        <v>7116</v>
      </c>
      <c r="N4852" t="s">
        <v>7117</v>
      </c>
    </row>
    <row r="4853" spans="1:14" x14ac:dyDescent="0.2">
      <c r="A4853" s="344">
        <v>45072</v>
      </c>
      <c r="B4853" s="296" t="s">
        <v>541</v>
      </c>
      <c r="C4853" s="357">
        <v>6420.15</v>
      </c>
      <c r="D4853" s="292" t="s">
        <v>452</v>
      </c>
      <c r="E4853" s="292" t="s">
        <v>7170</v>
      </c>
      <c r="F4853" s="292" t="s">
        <v>453</v>
      </c>
      <c r="G4853" s="294"/>
      <c r="H4853" s="294">
        <v>8</v>
      </c>
      <c r="I4853" s="292">
        <v>170393</v>
      </c>
      <c r="J4853" s="294" t="s">
        <v>455</v>
      </c>
      <c r="K4853" s="292">
        <v>204471.6</v>
      </c>
      <c r="L4853" s="292" t="s">
        <v>459</v>
      </c>
      <c r="M4853" s="292" t="s">
        <v>7116</v>
      </c>
      <c r="N4853" t="s">
        <v>7117</v>
      </c>
    </row>
    <row r="4854" spans="1:14" x14ac:dyDescent="0.2">
      <c r="A4854" s="344">
        <v>45070</v>
      </c>
      <c r="B4854" s="296" t="s">
        <v>541</v>
      </c>
      <c r="C4854" s="357">
        <v>6542.1</v>
      </c>
      <c r="D4854" s="292" t="s">
        <v>452</v>
      </c>
      <c r="E4854" s="292" t="s">
        <v>7166</v>
      </c>
      <c r="F4854" s="292" t="s">
        <v>7167</v>
      </c>
      <c r="G4854" s="294"/>
      <c r="H4854" s="294">
        <v>8</v>
      </c>
      <c r="I4854" s="292">
        <v>149944</v>
      </c>
      <c r="J4854" s="294" t="s">
        <v>455</v>
      </c>
      <c r="K4854" s="292">
        <v>179932.79999999999</v>
      </c>
      <c r="L4854" s="292" t="s">
        <v>459</v>
      </c>
      <c r="M4854" s="292" t="s">
        <v>7116</v>
      </c>
      <c r="N4854" t="s">
        <v>7117</v>
      </c>
    </row>
    <row r="4855" spans="1:14" x14ac:dyDescent="0.2">
      <c r="A4855" s="344">
        <v>45069</v>
      </c>
      <c r="B4855" s="296" t="s">
        <v>541</v>
      </c>
      <c r="C4855" s="357">
        <v>55304.160000000003</v>
      </c>
      <c r="D4855" s="292" t="s">
        <v>452</v>
      </c>
      <c r="E4855" s="292" t="s">
        <v>7177</v>
      </c>
      <c r="F4855" s="292" t="s">
        <v>7178</v>
      </c>
      <c r="G4855" s="294"/>
      <c r="H4855" s="294">
        <v>8</v>
      </c>
      <c r="I4855" s="292">
        <v>290716</v>
      </c>
      <c r="J4855" s="294" t="s">
        <v>455</v>
      </c>
      <c r="K4855" s="292">
        <v>348859.2</v>
      </c>
      <c r="L4855" s="292" t="s">
        <v>459</v>
      </c>
      <c r="M4855" s="292" t="s">
        <v>7116</v>
      </c>
      <c r="N4855" t="s">
        <v>7117</v>
      </c>
    </row>
    <row r="4856" spans="1:14" x14ac:dyDescent="0.2">
      <c r="A4856" s="344">
        <v>45071</v>
      </c>
      <c r="B4856" s="296" t="s">
        <v>541</v>
      </c>
      <c r="C4856" s="357">
        <v>6542.1</v>
      </c>
      <c r="D4856" s="292" t="s">
        <v>452</v>
      </c>
      <c r="E4856" s="292" t="s">
        <v>7166</v>
      </c>
      <c r="F4856" s="292" t="s">
        <v>7167</v>
      </c>
      <c r="G4856" s="294"/>
      <c r="H4856" s="294">
        <v>8</v>
      </c>
      <c r="I4856" s="292">
        <v>149944</v>
      </c>
      <c r="J4856" s="294" t="s">
        <v>455</v>
      </c>
      <c r="K4856" s="292">
        <v>179932.79999999999</v>
      </c>
      <c r="L4856" s="292" t="s">
        <v>459</v>
      </c>
      <c r="M4856" s="292" t="s">
        <v>7116</v>
      </c>
      <c r="N4856" t="s">
        <v>7117</v>
      </c>
    </row>
    <row r="4857" spans="1:14" x14ac:dyDescent="0.2">
      <c r="A4857" s="344">
        <v>45072</v>
      </c>
      <c r="B4857" s="296" t="s">
        <v>541</v>
      </c>
      <c r="C4857" s="357">
        <v>6011.1</v>
      </c>
      <c r="D4857" s="292" t="s">
        <v>452</v>
      </c>
      <c r="E4857" s="292" t="s">
        <v>7173</v>
      </c>
      <c r="F4857" s="292" t="s">
        <v>7174</v>
      </c>
      <c r="G4857" s="294"/>
      <c r="H4857" s="294">
        <v>8</v>
      </c>
      <c r="I4857" s="292">
        <v>203552</v>
      </c>
      <c r="J4857" s="294" t="s">
        <v>455</v>
      </c>
      <c r="K4857" s="292">
        <v>244262.39999999999</v>
      </c>
      <c r="L4857" s="292" t="s">
        <v>459</v>
      </c>
      <c r="M4857" s="292" t="s">
        <v>7116</v>
      </c>
      <c r="N4857" t="s">
        <v>7117</v>
      </c>
    </row>
    <row r="4858" spans="1:14" x14ac:dyDescent="0.2">
      <c r="A4858" s="344">
        <v>45062</v>
      </c>
      <c r="B4858" s="296" t="s">
        <v>541</v>
      </c>
      <c r="C4858" s="357">
        <v>6420.15</v>
      </c>
      <c r="D4858" s="292" t="s">
        <v>452</v>
      </c>
      <c r="E4858" s="292" t="s">
        <v>7170</v>
      </c>
      <c r="F4858" s="292" t="s">
        <v>453</v>
      </c>
      <c r="G4858" s="294"/>
      <c r="H4858" s="294">
        <v>8</v>
      </c>
      <c r="I4858" s="292">
        <v>170393</v>
      </c>
      <c r="J4858" s="294" t="s">
        <v>455</v>
      </c>
      <c r="K4858" s="292">
        <v>204471.6</v>
      </c>
      <c r="L4858" s="292" t="s">
        <v>459</v>
      </c>
      <c r="M4858" s="292" t="s">
        <v>7116</v>
      </c>
      <c r="N4858" t="s">
        <v>7117</v>
      </c>
    </row>
    <row r="4859" spans="1:14" x14ac:dyDescent="0.2">
      <c r="A4859" s="344">
        <v>45070</v>
      </c>
      <c r="B4859" s="296" t="s">
        <v>541</v>
      </c>
      <c r="C4859" s="357">
        <v>55304.160000000003</v>
      </c>
      <c r="D4859" s="292" t="s">
        <v>452</v>
      </c>
      <c r="E4859" s="292" t="s">
        <v>7177</v>
      </c>
      <c r="F4859" s="292" t="s">
        <v>7178</v>
      </c>
      <c r="G4859" s="294"/>
      <c r="H4859" s="294">
        <v>8</v>
      </c>
      <c r="I4859" s="292">
        <v>290716</v>
      </c>
      <c r="J4859" s="294" t="s">
        <v>455</v>
      </c>
      <c r="K4859" s="292">
        <v>348859.2</v>
      </c>
      <c r="L4859" s="292" t="s">
        <v>459</v>
      </c>
      <c r="M4859" s="292" t="s">
        <v>7116</v>
      </c>
      <c r="N4859" t="s">
        <v>7117</v>
      </c>
    </row>
    <row r="4860" spans="1:14" x14ac:dyDescent="0.2">
      <c r="A4860" s="344">
        <v>45072</v>
      </c>
      <c r="B4860" s="296" t="s">
        <v>541</v>
      </c>
      <c r="C4860" s="357">
        <v>6542.1</v>
      </c>
      <c r="D4860" s="292" t="s">
        <v>452</v>
      </c>
      <c r="E4860" s="292" t="s">
        <v>7166</v>
      </c>
      <c r="F4860" s="292" t="s">
        <v>7167</v>
      </c>
      <c r="G4860" s="294"/>
      <c r="H4860" s="294">
        <v>8</v>
      </c>
      <c r="I4860" s="292">
        <v>149944</v>
      </c>
      <c r="J4860" s="294" t="s">
        <v>455</v>
      </c>
      <c r="K4860" s="292">
        <v>179932.79999999999</v>
      </c>
      <c r="L4860" s="292" t="s">
        <v>459</v>
      </c>
      <c r="M4860" s="292" t="s">
        <v>7116</v>
      </c>
      <c r="N4860" t="s">
        <v>7117</v>
      </c>
    </row>
    <row r="4861" spans="1:14" x14ac:dyDescent="0.2">
      <c r="A4861" s="344">
        <v>45063</v>
      </c>
      <c r="B4861" s="296" t="s">
        <v>541</v>
      </c>
      <c r="C4861" s="357">
        <v>6420.15</v>
      </c>
      <c r="D4861" s="292" t="s">
        <v>452</v>
      </c>
      <c r="E4861" s="292" t="s">
        <v>7170</v>
      </c>
      <c r="F4861" s="292" t="s">
        <v>453</v>
      </c>
      <c r="G4861" s="294"/>
      <c r="H4861" s="294">
        <v>8</v>
      </c>
      <c r="I4861" s="292">
        <v>170393</v>
      </c>
      <c r="J4861" s="294" t="s">
        <v>455</v>
      </c>
      <c r="K4861" s="292">
        <v>204471.6</v>
      </c>
      <c r="L4861" s="292" t="s">
        <v>459</v>
      </c>
      <c r="M4861" s="292" t="s">
        <v>7116</v>
      </c>
      <c r="N4861" t="s">
        <v>7117</v>
      </c>
    </row>
    <row r="4862" spans="1:14" x14ac:dyDescent="0.2">
      <c r="A4862" s="344">
        <v>45077</v>
      </c>
      <c r="B4862" s="296" t="s">
        <v>541</v>
      </c>
      <c r="C4862" s="357">
        <v>55304.160000000003</v>
      </c>
      <c r="D4862" s="292" t="s">
        <v>452</v>
      </c>
      <c r="E4862" s="292" t="s">
        <v>7173</v>
      </c>
      <c r="F4862" s="292" t="s">
        <v>7174</v>
      </c>
      <c r="G4862" s="294"/>
      <c r="H4862" s="294">
        <v>4</v>
      </c>
      <c r="I4862" s="292">
        <v>203552</v>
      </c>
      <c r="J4862" s="294" t="s">
        <v>455</v>
      </c>
      <c r="K4862" s="292">
        <v>244262.39999999999</v>
      </c>
      <c r="L4862" s="292" t="s">
        <v>459</v>
      </c>
      <c r="M4862" s="292" t="s">
        <v>7116</v>
      </c>
      <c r="N4862" t="s">
        <v>7117</v>
      </c>
    </row>
    <row r="4863" spans="1:14" x14ac:dyDescent="0.2">
      <c r="A4863" s="344">
        <v>45071</v>
      </c>
      <c r="B4863" s="296" t="s">
        <v>541</v>
      </c>
      <c r="C4863" s="357">
        <v>55304.160000000003</v>
      </c>
      <c r="D4863" s="292" t="s">
        <v>452</v>
      </c>
      <c r="E4863" s="292" t="s">
        <v>7177</v>
      </c>
      <c r="F4863" s="292" t="s">
        <v>7178</v>
      </c>
      <c r="G4863" s="294"/>
      <c r="H4863" s="294">
        <v>8</v>
      </c>
      <c r="I4863" s="292">
        <v>290716</v>
      </c>
      <c r="J4863" s="294" t="s">
        <v>455</v>
      </c>
      <c r="K4863" s="292">
        <v>348859.2</v>
      </c>
      <c r="L4863" s="292" t="s">
        <v>459</v>
      </c>
      <c r="M4863" s="292" t="s">
        <v>7116</v>
      </c>
      <c r="N4863" t="s">
        <v>7117</v>
      </c>
    </row>
    <row r="4864" spans="1:14" x14ac:dyDescent="0.2">
      <c r="A4864" s="344">
        <v>45065</v>
      </c>
      <c r="B4864" s="296" t="s">
        <v>541</v>
      </c>
      <c r="C4864" s="357">
        <v>6420.15</v>
      </c>
      <c r="D4864" s="292" t="s">
        <v>452</v>
      </c>
      <c r="E4864" s="292" t="s">
        <v>7170</v>
      </c>
      <c r="F4864" s="292" t="s">
        <v>453</v>
      </c>
      <c r="G4864" s="294"/>
      <c r="H4864" s="294">
        <v>6</v>
      </c>
      <c r="I4864" s="292">
        <v>170393</v>
      </c>
      <c r="J4864" s="294" t="s">
        <v>455</v>
      </c>
      <c r="K4864" s="292">
        <v>204471.6</v>
      </c>
      <c r="L4864" s="292" t="s">
        <v>459</v>
      </c>
      <c r="M4864" s="292" t="s">
        <v>7116</v>
      </c>
      <c r="N4864" t="s">
        <v>7117</v>
      </c>
    </row>
    <row r="4865" spans="1:14" x14ac:dyDescent="0.2">
      <c r="A4865" s="344">
        <v>45068</v>
      </c>
      <c r="B4865" s="296" t="s">
        <v>541</v>
      </c>
      <c r="C4865" s="357">
        <v>6412.12</v>
      </c>
      <c r="D4865" s="292" t="s">
        <v>452</v>
      </c>
      <c r="E4865" s="292" t="s">
        <v>7173</v>
      </c>
      <c r="F4865" s="292" t="s">
        <v>7174</v>
      </c>
      <c r="G4865" s="294"/>
      <c r="H4865" s="294">
        <v>8</v>
      </c>
      <c r="I4865" s="292">
        <v>203552</v>
      </c>
      <c r="J4865" s="294" t="s">
        <v>455</v>
      </c>
      <c r="K4865" s="292">
        <v>244262.39999999999</v>
      </c>
      <c r="L4865" s="292" t="s">
        <v>459</v>
      </c>
      <c r="M4865" s="292" t="s">
        <v>7116</v>
      </c>
      <c r="N4865" t="s">
        <v>7117</v>
      </c>
    </row>
    <row r="4866" spans="1:14" x14ac:dyDescent="0.2">
      <c r="A4866" s="344">
        <v>45072</v>
      </c>
      <c r="B4866" s="296" t="s">
        <v>541</v>
      </c>
      <c r="C4866" s="357">
        <v>6011.1</v>
      </c>
      <c r="D4866" s="292" t="s">
        <v>452</v>
      </c>
      <c r="E4866" s="292" t="s">
        <v>7177</v>
      </c>
      <c r="F4866" s="292" t="s">
        <v>7178</v>
      </c>
      <c r="G4866" s="294"/>
      <c r="H4866" s="294">
        <v>8</v>
      </c>
      <c r="I4866" s="292">
        <v>290716</v>
      </c>
      <c r="J4866" s="294" t="s">
        <v>455</v>
      </c>
      <c r="K4866" s="292">
        <v>348859.2</v>
      </c>
      <c r="L4866" s="292" t="s">
        <v>459</v>
      </c>
      <c r="M4866" s="292" t="s">
        <v>7116</v>
      </c>
      <c r="N4866" t="s">
        <v>7117</v>
      </c>
    </row>
    <row r="4867" spans="1:14" x14ac:dyDescent="0.2">
      <c r="A4867" s="344">
        <v>45075</v>
      </c>
      <c r="B4867" s="296" t="s">
        <v>541</v>
      </c>
      <c r="C4867" s="357">
        <v>6011.1</v>
      </c>
      <c r="D4867" s="292" t="s">
        <v>452</v>
      </c>
      <c r="E4867" s="292" t="s">
        <v>7173</v>
      </c>
      <c r="F4867" s="292" t="s">
        <v>7174</v>
      </c>
      <c r="G4867" s="294"/>
      <c r="H4867" s="294">
        <v>6</v>
      </c>
      <c r="I4867" s="292">
        <v>203552</v>
      </c>
      <c r="J4867" s="294" t="s">
        <v>455</v>
      </c>
      <c r="K4867" s="292">
        <v>244262.39999999999</v>
      </c>
      <c r="L4867" s="292" t="s">
        <v>459</v>
      </c>
      <c r="M4867" s="292" t="s">
        <v>7116</v>
      </c>
      <c r="N4867" t="s">
        <v>7117</v>
      </c>
    </row>
    <row r="4868" spans="1:14" x14ac:dyDescent="0.2">
      <c r="A4868" s="344">
        <v>45068</v>
      </c>
      <c r="B4868" s="296" t="s">
        <v>541</v>
      </c>
      <c r="C4868" s="357">
        <v>6542.11</v>
      </c>
      <c r="D4868" s="292" t="s">
        <v>452</v>
      </c>
      <c r="E4868" s="292" t="s">
        <v>7160</v>
      </c>
      <c r="F4868" s="292" t="s">
        <v>7161</v>
      </c>
      <c r="G4868" s="294"/>
      <c r="H4868" s="294">
        <v>8</v>
      </c>
      <c r="I4868" s="292">
        <v>170326</v>
      </c>
      <c r="J4868" s="294" t="s">
        <v>455</v>
      </c>
      <c r="K4868" s="292">
        <v>204391.2</v>
      </c>
      <c r="L4868" s="292" t="s">
        <v>459</v>
      </c>
      <c r="M4868" s="292" t="s">
        <v>7116</v>
      </c>
      <c r="N4868" t="s">
        <v>7117</v>
      </c>
    </row>
    <row r="4869" spans="1:14" x14ac:dyDescent="0.2">
      <c r="A4869" s="344">
        <v>45075</v>
      </c>
      <c r="B4869" s="296" t="s">
        <v>541</v>
      </c>
      <c r="C4869" s="357">
        <v>6420.15</v>
      </c>
      <c r="D4869" s="292" t="s">
        <v>452</v>
      </c>
      <c r="E4869" s="292" t="s">
        <v>7170</v>
      </c>
      <c r="F4869" s="292" t="s">
        <v>453</v>
      </c>
      <c r="G4869" s="294"/>
      <c r="H4869" s="294">
        <v>8</v>
      </c>
      <c r="I4869" s="292">
        <v>170393</v>
      </c>
      <c r="J4869" s="294" t="s">
        <v>455</v>
      </c>
      <c r="K4869" s="292">
        <v>204471.6</v>
      </c>
      <c r="L4869" s="292" t="s">
        <v>459</v>
      </c>
      <c r="M4869" s="292" t="s">
        <v>7116</v>
      </c>
      <c r="N4869" t="s">
        <v>7117</v>
      </c>
    </row>
    <row r="4870" spans="1:14" x14ac:dyDescent="0.2">
      <c r="A4870" s="344">
        <v>45076</v>
      </c>
      <c r="B4870" s="296" t="s">
        <v>541</v>
      </c>
      <c r="C4870" s="357">
        <v>6011.1</v>
      </c>
      <c r="D4870" s="292" t="s">
        <v>452</v>
      </c>
      <c r="E4870" s="292" t="s">
        <v>7173</v>
      </c>
      <c r="F4870" s="292" t="s">
        <v>7174</v>
      </c>
      <c r="G4870" s="294"/>
      <c r="H4870" s="294">
        <v>8</v>
      </c>
      <c r="I4870" s="292">
        <v>203552</v>
      </c>
      <c r="J4870" s="294" t="s">
        <v>455</v>
      </c>
      <c r="K4870" s="292">
        <v>244262.39999999999</v>
      </c>
      <c r="L4870" s="292" t="s">
        <v>459</v>
      </c>
      <c r="M4870" s="292" t="s">
        <v>7116</v>
      </c>
      <c r="N4870" t="s">
        <v>7117</v>
      </c>
    </row>
    <row r="4871" spans="1:14" x14ac:dyDescent="0.2">
      <c r="A4871" s="344">
        <v>45069</v>
      </c>
      <c r="B4871" s="296" t="s">
        <v>541</v>
      </c>
      <c r="C4871" s="357">
        <v>6542.11</v>
      </c>
      <c r="D4871" s="292" t="s">
        <v>452</v>
      </c>
      <c r="E4871" s="292" t="s">
        <v>7160</v>
      </c>
      <c r="F4871" s="292" t="s">
        <v>7161</v>
      </c>
      <c r="G4871" s="294"/>
      <c r="H4871" s="294">
        <v>8</v>
      </c>
      <c r="I4871" s="292">
        <v>170326</v>
      </c>
      <c r="J4871" s="294" t="s">
        <v>455</v>
      </c>
      <c r="K4871" s="292">
        <v>204391.2</v>
      </c>
      <c r="L4871" s="292" t="s">
        <v>459</v>
      </c>
      <c r="M4871" s="292" t="s">
        <v>7116</v>
      </c>
      <c r="N4871" t="s">
        <v>7117</v>
      </c>
    </row>
    <row r="4872" spans="1:14" x14ac:dyDescent="0.2">
      <c r="A4872" s="344">
        <v>45076</v>
      </c>
      <c r="B4872" s="296" t="s">
        <v>541</v>
      </c>
      <c r="C4872" s="357">
        <v>6420.15</v>
      </c>
      <c r="D4872" s="292" t="s">
        <v>452</v>
      </c>
      <c r="E4872" s="292" t="s">
        <v>7170</v>
      </c>
      <c r="F4872" s="292" t="s">
        <v>453</v>
      </c>
      <c r="G4872" s="294"/>
      <c r="H4872" s="294">
        <v>8</v>
      </c>
      <c r="I4872" s="292">
        <v>170393</v>
      </c>
      <c r="J4872" s="294" t="s">
        <v>455</v>
      </c>
      <c r="K4872" s="292">
        <v>204471.6</v>
      </c>
      <c r="L4872" s="292" t="s">
        <v>459</v>
      </c>
      <c r="M4872" s="292" t="s">
        <v>7116</v>
      </c>
      <c r="N4872" t="s">
        <v>7117</v>
      </c>
    </row>
    <row r="4873" spans="1:14" x14ac:dyDescent="0.2">
      <c r="A4873" s="344">
        <v>45077</v>
      </c>
      <c r="B4873" s="296" t="s">
        <v>541</v>
      </c>
      <c r="C4873" s="357">
        <v>6011.1</v>
      </c>
      <c r="D4873" s="292" t="s">
        <v>452</v>
      </c>
      <c r="E4873" s="292" t="s">
        <v>7173</v>
      </c>
      <c r="F4873" s="292" t="s">
        <v>7174</v>
      </c>
      <c r="G4873" s="294"/>
      <c r="H4873" s="294">
        <v>4</v>
      </c>
      <c r="I4873" s="292">
        <v>203552</v>
      </c>
      <c r="J4873" s="294" t="s">
        <v>455</v>
      </c>
      <c r="K4873" s="292">
        <v>244262.39999999999</v>
      </c>
      <c r="L4873" s="292" t="s">
        <v>459</v>
      </c>
      <c r="M4873" s="292" t="s">
        <v>7116</v>
      </c>
      <c r="N4873" t="s">
        <v>7117</v>
      </c>
    </row>
    <row r="4874" spans="1:14" x14ac:dyDescent="0.2">
      <c r="A4874" s="344">
        <v>45070</v>
      </c>
      <c r="B4874" s="296" t="s">
        <v>541</v>
      </c>
      <c r="C4874" s="357">
        <v>6542.11</v>
      </c>
      <c r="D4874" s="292" t="s">
        <v>452</v>
      </c>
      <c r="E4874" s="292" t="s">
        <v>7160</v>
      </c>
      <c r="F4874" s="292" t="s">
        <v>7161</v>
      </c>
      <c r="G4874" s="294"/>
      <c r="H4874" s="294">
        <v>8</v>
      </c>
      <c r="I4874" s="292">
        <v>170326</v>
      </c>
      <c r="J4874" s="294" t="s">
        <v>455</v>
      </c>
      <c r="K4874" s="292">
        <v>204391.2</v>
      </c>
      <c r="L4874" s="292" t="s">
        <v>459</v>
      </c>
      <c r="M4874" s="292" t="s">
        <v>7116</v>
      </c>
      <c r="N4874" t="s">
        <v>7117</v>
      </c>
    </row>
    <row r="4875" spans="1:14" x14ac:dyDescent="0.2">
      <c r="A4875" s="344">
        <v>45077</v>
      </c>
      <c r="B4875" s="296" t="s">
        <v>541</v>
      </c>
      <c r="C4875" s="357">
        <v>6420.15</v>
      </c>
      <c r="D4875" s="292" t="s">
        <v>452</v>
      </c>
      <c r="E4875" s="292" t="s">
        <v>7170</v>
      </c>
      <c r="F4875" s="292" t="s">
        <v>453</v>
      </c>
      <c r="G4875" s="294"/>
      <c r="H4875" s="294">
        <v>8</v>
      </c>
      <c r="I4875" s="292">
        <v>170393</v>
      </c>
      <c r="J4875" s="294" t="s">
        <v>455</v>
      </c>
      <c r="K4875" s="292">
        <v>204471.6</v>
      </c>
      <c r="L4875" s="292" t="s">
        <v>459</v>
      </c>
      <c r="M4875" s="292" t="s">
        <v>7116</v>
      </c>
      <c r="N4875" t="s">
        <v>7117</v>
      </c>
    </row>
    <row r="4876" spans="1:14" x14ac:dyDescent="0.2">
      <c r="A4876" s="344">
        <v>45062</v>
      </c>
      <c r="B4876" s="296" t="s">
        <v>541</v>
      </c>
      <c r="C4876" s="357">
        <v>6412.12</v>
      </c>
      <c r="D4876" s="292" t="s">
        <v>452</v>
      </c>
      <c r="E4876" s="292" t="s">
        <v>7173</v>
      </c>
      <c r="F4876" s="292" t="s">
        <v>7174</v>
      </c>
      <c r="G4876" s="294"/>
      <c r="H4876" s="294">
        <v>7</v>
      </c>
      <c r="I4876" s="292">
        <v>203552</v>
      </c>
      <c r="J4876" s="294" t="s">
        <v>455</v>
      </c>
      <c r="K4876" s="292">
        <v>244262.39999999999</v>
      </c>
      <c r="L4876" s="292" t="s">
        <v>459</v>
      </c>
      <c r="M4876" s="292" t="s">
        <v>7116</v>
      </c>
      <c r="N4876" t="s">
        <v>7117</v>
      </c>
    </row>
    <row r="4877" spans="1:14" x14ac:dyDescent="0.2">
      <c r="A4877" s="344">
        <v>45071</v>
      </c>
      <c r="B4877" s="296" t="s">
        <v>541</v>
      </c>
      <c r="C4877" s="357">
        <v>6542.11</v>
      </c>
      <c r="D4877" s="292" t="s">
        <v>452</v>
      </c>
      <c r="E4877" s="292" t="s">
        <v>7160</v>
      </c>
      <c r="F4877" s="292" t="s">
        <v>7161</v>
      </c>
      <c r="G4877" s="294"/>
      <c r="H4877" s="294">
        <v>8</v>
      </c>
      <c r="I4877" s="292">
        <v>170326</v>
      </c>
      <c r="J4877" s="294" t="s">
        <v>455</v>
      </c>
      <c r="K4877" s="292">
        <v>204391.2</v>
      </c>
      <c r="L4877" s="292" t="s">
        <v>459</v>
      </c>
      <c r="M4877" s="292" t="s">
        <v>7116</v>
      </c>
      <c r="N4877" t="s">
        <v>7117</v>
      </c>
    </row>
    <row r="4878" spans="1:14" x14ac:dyDescent="0.2">
      <c r="A4878" s="344">
        <v>45072</v>
      </c>
      <c r="B4878" s="296" t="s">
        <v>541</v>
      </c>
      <c r="C4878" s="357">
        <v>6542.11</v>
      </c>
      <c r="D4878" s="292" t="s">
        <v>452</v>
      </c>
      <c r="E4878" s="292" t="s">
        <v>7160</v>
      </c>
      <c r="F4878" s="292" t="s">
        <v>7161</v>
      </c>
      <c r="G4878" s="294"/>
      <c r="H4878" s="294">
        <v>8</v>
      </c>
      <c r="I4878" s="292">
        <v>170326</v>
      </c>
      <c r="J4878" s="294" t="s">
        <v>455</v>
      </c>
      <c r="K4878" s="292">
        <v>204391.2</v>
      </c>
      <c r="L4878" s="292" t="s">
        <v>459</v>
      </c>
      <c r="M4878" s="292" t="s">
        <v>7116</v>
      </c>
      <c r="N4878" t="s">
        <v>7117</v>
      </c>
    </row>
    <row r="4879" spans="1:14" x14ac:dyDescent="0.2">
      <c r="A4879" s="344">
        <v>45065</v>
      </c>
      <c r="B4879" s="296" t="s">
        <v>541</v>
      </c>
      <c r="C4879" s="357">
        <v>6563.1</v>
      </c>
      <c r="D4879" s="292" t="s">
        <v>452</v>
      </c>
      <c r="E4879" s="292" t="s">
        <v>7170</v>
      </c>
      <c r="F4879" s="292" t="s">
        <v>453</v>
      </c>
      <c r="G4879" s="294"/>
      <c r="H4879" s="294">
        <v>2</v>
      </c>
      <c r="I4879" s="292">
        <v>170393</v>
      </c>
      <c r="J4879" s="294" t="s">
        <v>455</v>
      </c>
      <c r="K4879" s="292">
        <v>204471.6</v>
      </c>
      <c r="L4879" s="292" t="s">
        <v>459</v>
      </c>
      <c r="M4879" s="292" t="s">
        <v>7116</v>
      </c>
      <c r="N4879" t="s">
        <v>7117</v>
      </c>
    </row>
    <row r="4880" spans="1:14" x14ac:dyDescent="0.2">
      <c r="A4880" s="344">
        <v>45062</v>
      </c>
      <c r="B4880" s="296" t="s">
        <v>541</v>
      </c>
      <c r="C4880" s="357">
        <v>6542.11</v>
      </c>
      <c r="D4880" s="292" t="s">
        <v>452</v>
      </c>
      <c r="E4880" s="292" t="s">
        <v>7160</v>
      </c>
      <c r="F4880" s="292" t="s">
        <v>7161</v>
      </c>
      <c r="G4880" s="294"/>
      <c r="H4880" s="294">
        <v>8</v>
      </c>
      <c r="I4880" s="292">
        <v>170326</v>
      </c>
      <c r="J4880" s="294" t="s">
        <v>455</v>
      </c>
      <c r="K4880" s="292">
        <v>204391.2</v>
      </c>
      <c r="L4880" s="292" t="s">
        <v>459</v>
      </c>
      <c r="M4880" s="292" t="s">
        <v>7116</v>
      </c>
      <c r="N4880" t="s">
        <v>7117</v>
      </c>
    </row>
    <row r="4881" spans="1:14" x14ac:dyDescent="0.2">
      <c r="A4881" s="344">
        <v>45063</v>
      </c>
      <c r="B4881" s="296" t="s">
        <v>541</v>
      </c>
      <c r="C4881" s="357">
        <v>6542.11</v>
      </c>
      <c r="D4881" s="292" t="s">
        <v>452</v>
      </c>
      <c r="E4881" s="292" t="s">
        <v>7160</v>
      </c>
      <c r="F4881" s="292" t="s">
        <v>7161</v>
      </c>
      <c r="G4881" s="294"/>
      <c r="H4881" s="294">
        <v>4</v>
      </c>
      <c r="I4881" s="292">
        <v>170326</v>
      </c>
      <c r="J4881" s="294" t="s">
        <v>455</v>
      </c>
      <c r="K4881" s="292">
        <v>204391.2</v>
      </c>
      <c r="L4881" s="292" t="s">
        <v>459</v>
      </c>
      <c r="M4881" s="292" t="s">
        <v>7116</v>
      </c>
      <c r="N4881" t="s">
        <v>7117</v>
      </c>
    </row>
    <row r="4882" spans="1:14" x14ac:dyDescent="0.2">
      <c r="A4882" s="344">
        <v>45065</v>
      </c>
      <c r="B4882" s="296" t="s">
        <v>541</v>
      </c>
      <c r="C4882" s="357">
        <v>6542.11</v>
      </c>
      <c r="D4882" s="292" t="s">
        <v>452</v>
      </c>
      <c r="E4882" s="292" t="s">
        <v>7160</v>
      </c>
      <c r="F4882" s="292" t="s">
        <v>7161</v>
      </c>
      <c r="G4882" s="294"/>
      <c r="H4882" s="294">
        <v>8</v>
      </c>
      <c r="I4882" s="292">
        <v>170326</v>
      </c>
      <c r="J4882" s="294" t="s">
        <v>455</v>
      </c>
      <c r="K4882" s="292">
        <v>204391.2</v>
      </c>
      <c r="L4882" s="292" t="s">
        <v>459</v>
      </c>
      <c r="M4882" s="292" t="s">
        <v>7116</v>
      </c>
      <c r="N4882" t="s">
        <v>7117</v>
      </c>
    </row>
    <row r="4883" spans="1:14" x14ac:dyDescent="0.2">
      <c r="A4883" s="344">
        <v>45075</v>
      </c>
      <c r="B4883" s="296" t="s">
        <v>541</v>
      </c>
      <c r="C4883" s="357">
        <v>6542.11</v>
      </c>
      <c r="D4883" s="292" t="s">
        <v>452</v>
      </c>
      <c r="E4883" s="292" t="s">
        <v>7160</v>
      </c>
      <c r="F4883" s="292" t="s">
        <v>7161</v>
      </c>
      <c r="G4883" s="294"/>
      <c r="H4883" s="294">
        <v>8</v>
      </c>
      <c r="I4883" s="292">
        <v>170326</v>
      </c>
      <c r="J4883" s="294" t="s">
        <v>455</v>
      </c>
      <c r="K4883" s="292">
        <v>204391.2</v>
      </c>
      <c r="L4883" s="292" t="s">
        <v>459</v>
      </c>
      <c r="M4883" s="292" t="s">
        <v>7116</v>
      </c>
      <c r="N4883" t="s">
        <v>7117</v>
      </c>
    </row>
    <row r="4884" spans="1:14" x14ac:dyDescent="0.2">
      <c r="A4884" s="344">
        <v>45076</v>
      </c>
      <c r="B4884" s="296" t="s">
        <v>541</v>
      </c>
      <c r="C4884" s="357">
        <v>6542.11</v>
      </c>
      <c r="D4884" s="292" t="s">
        <v>452</v>
      </c>
      <c r="E4884" s="292" t="s">
        <v>7160</v>
      </c>
      <c r="F4884" s="292" t="s">
        <v>7161</v>
      </c>
      <c r="G4884" s="294"/>
      <c r="H4884" s="294">
        <v>8</v>
      </c>
      <c r="I4884" s="292">
        <v>170326</v>
      </c>
      <c r="J4884" s="294" t="s">
        <v>455</v>
      </c>
      <c r="K4884" s="292">
        <v>204391.2</v>
      </c>
      <c r="L4884" s="292" t="s">
        <v>459</v>
      </c>
      <c r="M4884" s="292" t="s">
        <v>7116</v>
      </c>
      <c r="N4884" t="s">
        <v>7117</v>
      </c>
    </row>
    <row r="4885" spans="1:14" x14ac:dyDescent="0.2">
      <c r="A4885" s="344">
        <v>45077</v>
      </c>
      <c r="B4885" s="296" t="s">
        <v>541</v>
      </c>
      <c r="C4885" s="357">
        <v>6542.11</v>
      </c>
      <c r="D4885" s="292" t="s">
        <v>452</v>
      </c>
      <c r="E4885" s="292" t="s">
        <v>7160</v>
      </c>
      <c r="F4885" s="292" t="s">
        <v>7161</v>
      </c>
      <c r="G4885" s="294"/>
      <c r="H4885" s="294">
        <v>8</v>
      </c>
      <c r="I4885" s="292">
        <v>170326</v>
      </c>
      <c r="J4885" s="294" t="s">
        <v>455</v>
      </c>
      <c r="K4885" s="292">
        <v>204391.2</v>
      </c>
      <c r="L4885" s="292" t="s">
        <v>459</v>
      </c>
      <c r="M4885" s="292" t="s">
        <v>7116</v>
      </c>
      <c r="N4885" t="s">
        <v>7117</v>
      </c>
    </row>
    <row r="4886" spans="1:14" x14ac:dyDescent="0.2">
      <c r="A4886" s="344">
        <v>45065</v>
      </c>
      <c r="B4886" s="296" t="s">
        <v>541</v>
      </c>
      <c r="C4886" s="357">
        <v>6762.1</v>
      </c>
      <c r="D4886" s="292" t="s">
        <v>452</v>
      </c>
      <c r="E4886" s="292" t="s">
        <v>7157</v>
      </c>
      <c r="F4886" s="292" t="s">
        <v>7158</v>
      </c>
      <c r="G4886" s="294"/>
      <c r="H4886" s="294">
        <v>4</v>
      </c>
      <c r="I4886" s="292">
        <v>121729</v>
      </c>
      <c r="J4886" s="294" t="s">
        <v>455</v>
      </c>
      <c r="K4886" s="292">
        <v>146074.79999999999</v>
      </c>
      <c r="L4886" s="292" t="s">
        <v>459</v>
      </c>
      <c r="M4886" s="292" t="s">
        <v>7116</v>
      </c>
      <c r="N4886" t="s">
        <v>7117</v>
      </c>
    </row>
    <row r="4887" spans="1:14" x14ac:dyDescent="0.2">
      <c r="A4887" s="344">
        <v>45075</v>
      </c>
      <c r="B4887" s="296" t="s">
        <v>541</v>
      </c>
      <c r="C4887" s="357">
        <v>6702.1</v>
      </c>
      <c r="D4887" s="292" t="s">
        <v>452</v>
      </c>
      <c r="E4887" s="292" t="s">
        <v>7157</v>
      </c>
      <c r="F4887" s="292" t="s">
        <v>7158</v>
      </c>
      <c r="G4887" s="294"/>
      <c r="H4887" s="294">
        <v>8</v>
      </c>
      <c r="I4887" s="292">
        <v>121729</v>
      </c>
      <c r="J4887" s="294" t="s">
        <v>455</v>
      </c>
      <c r="K4887" s="292">
        <v>146074.79999999999</v>
      </c>
      <c r="L4887" s="292" t="s">
        <v>459</v>
      </c>
      <c r="M4887" s="292" t="s">
        <v>7116</v>
      </c>
      <c r="N4887" t="s">
        <v>7117</v>
      </c>
    </row>
    <row r="4888" spans="1:14" x14ac:dyDescent="0.2">
      <c r="A4888" s="344">
        <v>45076</v>
      </c>
      <c r="B4888" s="296" t="s">
        <v>541</v>
      </c>
      <c r="C4888" s="357">
        <v>6702.1</v>
      </c>
      <c r="D4888" s="292" t="s">
        <v>452</v>
      </c>
      <c r="E4888" s="292" t="s">
        <v>7157</v>
      </c>
      <c r="F4888" s="292" t="s">
        <v>7158</v>
      </c>
      <c r="G4888" s="294"/>
      <c r="H4888" s="294">
        <v>8</v>
      </c>
      <c r="I4888" s="292">
        <v>121729</v>
      </c>
      <c r="J4888" s="294" t="s">
        <v>455</v>
      </c>
      <c r="K4888" s="292">
        <v>146074.79999999999</v>
      </c>
      <c r="L4888" s="292" t="s">
        <v>459</v>
      </c>
      <c r="M4888" s="292" t="s">
        <v>7116</v>
      </c>
      <c r="N4888" t="s">
        <v>7117</v>
      </c>
    </row>
    <row r="4889" spans="1:14" x14ac:dyDescent="0.2">
      <c r="A4889" s="344">
        <v>45077</v>
      </c>
      <c r="B4889" s="296" t="s">
        <v>541</v>
      </c>
      <c r="C4889" s="357">
        <v>6702.1</v>
      </c>
      <c r="D4889" s="292" t="s">
        <v>452</v>
      </c>
      <c r="E4889" s="292" t="s">
        <v>7157</v>
      </c>
      <c r="F4889" s="292" t="s">
        <v>7158</v>
      </c>
      <c r="G4889" s="294"/>
      <c r="H4889" s="294">
        <v>8</v>
      </c>
      <c r="I4889" s="292">
        <v>121729</v>
      </c>
      <c r="J4889" s="294" t="s">
        <v>455</v>
      </c>
      <c r="K4889" s="292">
        <v>146074.79999999999</v>
      </c>
      <c r="L4889" s="292" t="s">
        <v>459</v>
      </c>
      <c r="M4889" s="292" t="s">
        <v>7116</v>
      </c>
      <c r="N4889" t="s">
        <v>7117</v>
      </c>
    </row>
    <row r="4890" spans="1:14" x14ac:dyDescent="0.2">
      <c r="A4890" s="344">
        <v>45062</v>
      </c>
      <c r="B4890" s="296" t="s">
        <v>541</v>
      </c>
      <c r="C4890" s="357">
        <v>80422.16</v>
      </c>
      <c r="D4890" s="292" t="s">
        <v>452</v>
      </c>
      <c r="E4890" s="292" t="s">
        <v>7171</v>
      </c>
      <c r="F4890" s="292" t="s">
        <v>7172</v>
      </c>
      <c r="G4890" s="294"/>
      <c r="H4890" s="294">
        <v>8</v>
      </c>
      <c r="I4890" s="292">
        <v>203284</v>
      </c>
      <c r="J4890" s="294" t="s">
        <v>455</v>
      </c>
      <c r="K4890" s="292">
        <v>243940.8</v>
      </c>
      <c r="L4890" s="292" t="s">
        <v>459</v>
      </c>
      <c r="M4890" s="292" t="s">
        <v>7116</v>
      </c>
      <c r="N4890" t="s">
        <v>7117</v>
      </c>
    </row>
    <row r="4891" spans="1:14" x14ac:dyDescent="0.2">
      <c r="A4891" s="344">
        <v>45062</v>
      </c>
      <c r="B4891" s="296" t="s">
        <v>541</v>
      </c>
      <c r="C4891" s="357">
        <v>6702.1</v>
      </c>
      <c r="D4891" s="292" t="s">
        <v>452</v>
      </c>
      <c r="E4891" s="292" t="s">
        <v>7157</v>
      </c>
      <c r="F4891" s="292" t="s">
        <v>7158</v>
      </c>
      <c r="G4891" s="294"/>
      <c r="H4891" s="294">
        <v>4</v>
      </c>
      <c r="I4891" s="292">
        <v>121729</v>
      </c>
      <c r="J4891" s="294" t="s">
        <v>455</v>
      </c>
      <c r="K4891" s="292">
        <v>146074.79999999999</v>
      </c>
      <c r="L4891" s="292" t="s">
        <v>459</v>
      </c>
      <c r="M4891" s="292" t="s">
        <v>7116</v>
      </c>
      <c r="N4891" t="s">
        <v>7117</v>
      </c>
    </row>
    <row r="4892" spans="1:14" x14ac:dyDescent="0.2">
      <c r="A4892" s="344">
        <v>45063</v>
      </c>
      <c r="B4892" s="296" t="s">
        <v>541</v>
      </c>
      <c r="C4892" s="357">
        <v>80422.16</v>
      </c>
      <c r="D4892" s="292" t="s">
        <v>452</v>
      </c>
      <c r="E4892" s="292" t="s">
        <v>7171</v>
      </c>
      <c r="F4892" s="292" t="s">
        <v>7172</v>
      </c>
      <c r="G4892" s="294"/>
      <c r="H4892" s="294">
        <v>8</v>
      </c>
      <c r="I4892" s="292">
        <v>203284</v>
      </c>
      <c r="J4892" s="294" t="s">
        <v>455</v>
      </c>
      <c r="K4892" s="292">
        <v>243940.8</v>
      </c>
      <c r="L4892" s="292" t="s">
        <v>459</v>
      </c>
      <c r="M4892" s="292" t="s">
        <v>7116</v>
      </c>
      <c r="N4892" t="s">
        <v>7117</v>
      </c>
    </row>
    <row r="4893" spans="1:14" x14ac:dyDescent="0.2">
      <c r="A4893" s="344">
        <v>45065</v>
      </c>
      <c r="B4893" s="296" t="s">
        <v>541</v>
      </c>
      <c r="C4893" s="357">
        <v>6702.1</v>
      </c>
      <c r="D4893" s="292" t="s">
        <v>452</v>
      </c>
      <c r="E4893" s="292" t="s">
        <v>7157</v>
      </c>
      <c r="F4893" s="292" t="s">
        <v>7158</v>
      </c>
      <c r="G4893" s="294"/>
      <c r="H4893" s="294">
        <v>4</v>
      </c>
      <c r="I4893" s="292">
        <v>121729</v>
      </c>
      <c r="J4893" s="294" t="s">
        <v>455</v>
      </c>
      <c r="K4893" s="292">
        <v>146074.79999999999</v>
      </c>
      <c r="L4893" s="292" t="s">
        <v>459</v>
      </c>
      <c r="M4893" s="292" t="s">
        <v>7116</v>
      </c>
      <c r="N4893" t="s">
        <v>7117</v>
      </c>
    </row>
    <row r="4894" spans="1:14" x14ac:dyDescent="0.2">
      <c r="A4894" s="344">
        <v>45065</v>
      </c>
      <c r="B4894" s="296" t="s">
        <v>541</v>
      </c>
      <c r="C4894" s="357">
        <v>80422.16</v>
      </c>
      <c r="D4894" s="292" t="s">
        <v>452</v>
      </c>
      <c r="E4894" s="292" t="s">
        <v>7171</v>
      </c>
      <c r="F4894" s="292" t="s">
        <v>7172</v>
      </c>
      <c r="G4894" s="294"/>
      <c r="H4894" s="294">
        <v>8</v>
      </c>
      <c r="I4894" s="292">
        <v>203284</v>
      </c>
      <c r="J4894" s="294" t="s">
        <v>455</v>
      </c>
      <c r="K4894" s="292">
        <v>243940.8</v>
      </c>
      <c r="L4894" s="292" t="s">
        <v>459</v>
      </c>
      <c r="M4894" s="292" t="s">
        <v>7116</v>
      </c>
      <c r="N4894" t="s">
        <v>7117</v>
      </c>
    </row>
    <row r="4895" spans="1:14" x14ac:dyDescent="0.2">
      <c r="A4895" s="344">
        <v>45068</v>
      </c>
      <c r="B4895" s="296" t="s">
        <v>541</v>
      </c>
      <c r="C4895" s="357">
        <v>80422.16</v>
      </c>
      <c r="D4895" s="292" t="s">
        <v>452</v>
      </c>
      <c r="E4895" s="292" t="s">
        <v>7171</v>
      </c>
      <c r="F4895" s="292" t="s">
        <v>7172</v>
      </c>
      <c r="G4895" s="294"/>
      <c r="H4895" s="294">
        <v>8</v>
      </c>
      <c r="I4895" s="292">
        <v>203284</v>
      </c>
      <c r="J4895" s="294" t="s">
        <v>455</v>
      </c>
      <c r="K4895" s="292">
        <v>243940.8</v>
      </c>
      <c r="L4895" s="292" t="s">
        <v>459</v>
      </c>
      <c r="M4895" s="292" t="s">
        <v>7116</v>
      </c>
      <c r="N4895" t="s">
        <v>7117</v>
      </c>
    </row>
    <row r="4896" spans="1:14" x14ac:dyDescent="0.2">
      <c r="A4896" s="344">
        <v>45062</v>
      </c>
      <c r="B4896" s="296" t="s">
        <v>541</v>
      </c>
      <c r="C4896" s="357">
        <v>6011.1</v>
      </c>
      <c r="D4896" s="292" t="s">
        <v>452</v>
      </c>
      <c r="E4896" s="292" t="s">
        <v>7157</v>
      </c>
      <c r="F4896" s="292" t="s">
        <v>7158</v>
      </c>
      <c r="G4896" s="294"/>
      <c r="H4896" s="294">
        <v>4</v>
      </c>
      <c r="I4896" s="292">
        <v>121729</v>
      </c>
      <c r="J4896" s="294" t="s">
        <v>455</v>
      </c>
      <c r="K4896" s="292">
        <v>146074.79999999999</v>
      </c>
      <c r="L4896" s="292" t="s">
        <v>459</v>
      </c>
      <c r="M4896" s="292" t="s">
        <v>7116</v>
      </c>
      <c r="N4896" t="s">
        <v>7117</v>
      </c>
    </row>
    <row r="4897" spans="1:14" x14ac:dyDescent="0.2">
      <c r="A4897" s="344">
        <v>45069</v>
      </c>
      <c r="B4897" s="296" t="s">
        <v>541</v>
      </c>
      <c r="C4897" s="357">
        <v>80422.16</v>
      </c>
      <c r="D4897" s="292" t="s">
        <v>452</v>
      </c>
      <c r="E4897" s="292" t="s">
        <v>7171</v>
      </c>
      <c r="F4897" s="292" t="s">
        <v>7172</v>
      </c>
      <c r="G4897" s="294"/>
      <c r="H4897" s="294">
        <v>8</v>
      </c>
      <c r="I4897" s="292">
        <v>203284</v>
      </c>
      <c r="J4897" s="294" t="s">
        <v>455</v>
      </c>
      <c r="K4897" s="292">
        <v>243940.8</v>
      </c>
      <c r="L4897" s="292" t="s">
        <v>459</v>
      </c>
      <c r="M4897" s="292" t="s">
        <v>7116</v>
      </c>
      <c r="N4897" t="s">
        <v>7117</v>
      </c>
    </row>
    <row r="4898" spans="1:14" x14ac:dyDescent="0.2">
      <c r="A4898" s="344">
        <v>45063</v>
      </c>
      <c r="B4898" s="296" t="s">
        <v>541</v>
      </c>
      <c r="C4898" s="357">
        <v>6011.1</v>
      </c>
      <c r="D4898" s="292" t="s">
        <v>452</v>
      </c>
      <c r="E4898" s="292" t="s">
        <v>7157</v>
      </c>
      <c r="F4898" s="292" t="s">
        <v>7158</v>
      </c>
      <c r="G4898" s="294"/>
      <c r="H4898" s="294">
        <v>8</v>
      </c>
      <c r="I4898" s="292">
        <v>121729</v>
      </c>
      <c r="J4898" s="294" t="s">
        <v>455</v>
      </c>
      <c r="K4898" s="292">
        <v>146074.79999999999</v>
      </c>
      <c r="L4898" s="292" t="s">
        <v>459</v>
      </c>
      <c r="M4898" s="292" t="s">
        <v>7116</v>
      </c>
      <c r="N4898" t="s">
        <v>7117</v>
      </c>
    </row>
    <row r="4899" spans="1:14" x14ac:dyDescent="0.2">
      <c r="A4899" s="344">
        <v>45070</v>
      </c>
      <c r="B4899" s="296" t="s">
        <v>541</v>
      </c>
      <c r="C4899" s="357">
        <v>80422.16</v>
      </c>
      <c r="D4899" s="292" t="s">
        <v>452</v>
      </c>
      <c r="E4899" s="292" t="s">
        <v>7171</v>
      </c>
      <c r="F4899" s="292" t="s">
        <v>7172</v>
      </c>
      <c r="G4899" s="294"/>
      <c r="H4899" s="294">
        <v>7</v>
      </c>
      <c r="I4899" s="292">
        <v>203284</v>
      </c>
      <c r="J4899" s="294" t="s">
        <v>455</v>
      </c>
      <c r="K4899" s="292">
        <v>243940.8</v>
      </c>
      <c r="L4899" s="292" t="s">
        <v>459</v>
      </c>
      <c r="M4899" s="292" t="s">
        <v>7116</v>
      </c>
      <c r="N4899" t="s">
        <v>7117</v>
      </c>
    </row>
    <row r="4900" spans="1:14" x14ac:dyDescent="0.2">
      <c r="A4900" s="344">
        <v>45068</v>
      </c>
      <c r="B4900" s="296" t="s">
        <v>541</v>
      </c>
      <c r="C4900" s="357">
        <v>6011.1</v>
      </c>
      <c r="D4900" s="292" t="s">
        <v>452</v>
      </c>
      <c r="E4900" s="292" t="s">
        <v>7157</v>
      </c>
      <c r="F4900" s="292" t="s">
        <v>7158</v>
      </c>
      <c r="G4900" s="294"/>
      <c r="H4900" s="294">
        <v>8</v>
      </c>
      <c r="I4900" s="292">
        <v>121729</v>
      </c>
      <c r="J4900" s="294" t="s">
        <v>455</v>
      </c>
      <c r="K4900" s="292">
        <v>146074.79999999999</v>
      </c>
      <c r="L4900" s="292" t="s">
        <v>459</v>
      </c>
      <c r="M4900" s="292" t="s">
        <v>7116</v>
      </c>
      <c r="N4900" t="s">
        <v>7117</v>
      </c>
    </row>
    <row r="4901" spans="1:14" x14ac:dyDescent="0.2">
      <c r="A4901" s="344">
        <v>45071</v>
      </c>
      <c r="B4901" s="296" t="s">
        <v>541</v>
      </c>
      <c r="C4901" s="357">
        <v>80422.16</v>
      </c>
      <c r="D4901" s="292" t="s">
        <v>452</v>
      </c>
      <c r="E4901" s="292" t="s">
        <v>7171</v>
      </c>
      <c r="F4901" s="292" t="s">
        <v>7172</v>
      </c>
      <c r="G4901" s="294"/>
      <c r="H4901" s="294">
        <v>8</v>
      </c>
      <c r="I4901" s="292">
        <v>203284</v>
      </c>
      <c r="J4901" s="294" t="s">
        <v>455</v>
      </c>
      <c r="K4901" s="292">
        <v>243940.8</v>
      </c>
      <c r="L4901" s="292" t="s">
        <v>459</v>
      </c>
      <c r="M4901" s="292" t="s">
        <v>7116</v>
      </c>
      <c r="N4901" t="s">
        <v>7117</v>
      </c>
    </row>
    <row r="4902" spans="1:14" x14ac:dyDescent="0.2">
      <c r="A4902" s="344">
        <v>45069</v>
      </c>
      <c r="B4902" s="296" t="s">
        <v>541</v>
      </c>
      <c r="C4902" s="357">
        <v>6702.1</v>
      </c>
      <c r="D4902" s="292" t="s">
        <v>452</v>
      </c>
      <c r="E4902" s="292" t="s">
        <v>7157</v>
      </c>
      <c r="F4902" s="292" t="s">
        <v>7158</v>
      </c>
      <c r="G4902" s="294"/>
      <c r="H4902" s="294">
        <v>8</v>
      </c>
      <c r="I4902" s="292">
        <v>121729</v>
      </c>
      <c r="J4902" s="294" t="s">
        <v>455</v>
      </c>
      <c r="K4902" s="292">
        <v>146074.79999999999</v>
      </c>
      <c r="L4902" s="292" t="s">
        <v>459</v>
      </c>
      <c r="M4902" s="292" t="s">
        <v>7116</v>
      </c>
      <c r="N4902" t="s">
        <v>7117</v>
      </c>
    </row>
    <row r="4903" spans="1:14" x14ac:dyDescent="0.2">
      <c r="A4903" s="344">
        <v>45072</v>
      </c>
      <c r="B4903" s="296" t="s">
        <v>541</v>
      </c>
      <c r="C4903" s="357">
        <v>80422.16</v>
      </c>
      <c r="D4903" s="292" t="s">
        <v>452</v>
      </c>
      <c r="E4903" s="292" t="s">
        <v>7171</v>
      </c>
      <c r="F4903" s="292" t="s">
        <v>7172</v>
      </c>
      <c r="G4903" s="294"/>
      <c r="H4903" s="294">
        <v>8</v>
      </c>
      <c r="I4903" s="292">
        <v>203284</v>
      </c>
      <c r="J4903" s="294" t="s">
        <v>455</v>
      </c>
      <c r="K4903" s="292">
        <v>243940.8</v>
      </c>
      <c r="L4903" s="292" t="s">
        <v>459</v>
      </c>
      <c r="M4903" s="292" t="s">
        <v>7116</v>
      </c>
      <c r="N4903" t="s">
        <v>7117</v>
      </c>
    </row>
    <row r="4904" spans="1:14" x14ac:dyDescent="0.2">
      <c r="A4904" s="344">
        <v>45072</v>
      </c>
      <c r="B4904" s="296" t="s">
        <v>541</v>
      </c>
      <c r="C4904" s="357">
        <v>6702.1</v>
      </c>
      <c r="D4904" s="292" t="s">
        <v>452</v>
      </c>
      <c r="E4904" s="292" t="s">
        <v>7157</v>
      </c>
      <c r="F4904" s="292" t="s">
        <v>7158</v>
      </c>
      <c r="G4904" s="294"/>
      <c r="H4904" s="294">
        <v>8</v>
      </c>
      <c r="I4904" s="292">
        <v>121729</v>
      </c>
      <c r="J4904" s="294" t="s">
        <v>455</v>
      </c>
      <c r="K4904" s="292">
        <v>146074.79999999999</v>
      </c>
      <c r="L4904" s="292" t="s">
        <v>459</v>
      </c>
      <c r="M4904" s="292" t="s">
        <v>7116</v>
      </c>
      <c r="N4904" t="s">
        <v>7117</v>
      </c>
    </row>
    <row r="4905" spans="1:14" x14ac:dyDescent="0.2">
      <c r="A4905" s="344">
        <v>45075</v>
      </c>
      <c r="B4905" s="296" t="s">
        <v>541</v>
      </c>
      <c r="C4905" s="357">
        <v>80422.16</v>
      </c>
      <c r="D4905" s="292" t="s">
        <v>452</v>
      </c>
      <c r="E4905" s="292" t="s">
        <v>7171</v>
      </c>
      <c r="F4905" s="292" t="s">
        <v>7172</v>
      </c>
      <c r="G4905" s="294"/>
      <c r="H4905" s="294">
        <v>8</v>
      </c>
      <c r="I4905" s="292">
        <v>203284</v>
      </c>
      <c r="J4905" s="294" t="s">
        <v>455</v>
      </c>
      <c r="K4905" s="292">
        <v>243940.8</v>
      </c>
      <c r="L4905" s="292" t="s">
        <v>459</v>
      </c>
      <c r="M4905" s="292" t="s">
        <v>7116</v>
      </c>
      <c r="N4905" t="s">
        <v>7117</v>
      </c>
    </row>
    <row r="4906" spans="1:14" x14ac:dyDescent="0.2">
      <c r="A4906" s="344">
        <v>45076</v>
      </c>
      <c r="B4906" s="296" t="s">
        <v>541</v>
      </c>
      <c r="C4906" s="357">
        <v>80422.16</v>
      </c>
      <c r="D4906" s="292" t="s">
        <v>452</v>
      </c>
      <c r="E4906" s="292" t="s">
        <v>7171</v>
      </c>
      <c r="F4906" s="292" t="s">
        <v>7172</v>
      </c>
      <c r="G4906" s="294"/>
      <c r="H4906" s="294">
        <v>8</v>
      </c>
      <c r="I4906" s="292">
        <v>203284</v>
      </c>
      <c r="J4906" s="294" t="s">
        <v>455</v>
      </c>
      <c r="K4906" s="292">
        <v>243940.8</v>
      </c>
      <c r="L4906" s="292" t="s">
        <v>459</v>
      </c>
      <c r="M4906" s="292" t="s">
        <v>7116</v>
      </c>
      <c r="N4906" t="s">
        <v>7117</v>
      </c>
    </row>
    <row r="4907" spans="1:14" x14ac:dyDescent="0.2">
      <c r="A4907" s="344">
        <v>45077</v>
      </c>
      <c r="B4907" s="296" t="s">
        <v>541</v>
      </c>
      <c r="C4907" s="357">
        <v>80422.16</v>
      </c>
      <c r="D4907" s="292" t="s">
        <v>452</v>
      </c>
      <c r="E4907" s="292" t="s">
        <v>7171</v>
      </c>
      <c r="F4907" s="292" t="s">
        <v>7172</v>
      </c>
      <c r="G4907" s="294"/>
      <c r="H4907" s="294">
        <v>8</v>
      </c>
      <c r="I4907" s="292">
        <v>203284</v>
      </c>
      <c r="J4907" s="294" t="s">
        <v>455</v>
      </c>
      <c r="K4907" s="292">
        <v>243940.8</v>
      </c>
      <c r="L4907" s="292" t="s">
        <v>459</v>
      </c>
      <c r="M4907" s="292" t="s">
        <v>7116</v>
      </c>
      <c r="N4907" t="s">
        <v>7117</v>
      </c>
    </row>
    <row r="4908" spans="1:14" x14ac:dyDescent="0.2">
      <c r="A4908" s="344">
        <v>45075</v>
      </c>
      <c r="B4908" s="296" t="s">
        <v>541</v>
      </c>
      <c r="C4908" s="357">
        <v>6702.1</v>
      </c>
      <c r="D4908" s="292" t="s">
        <v>452</v>
      </c>
      <c r="E4908" s="292" t="s">
        <v>7179</v>
      </c>
      <c r="F4908" s="292" t="s">
        <v>462</v>
      </c>
      <c r="G4908" s="294"/>
      <c r="H4908" s="294">
        <v>7</v>
      </c>
      <c r="I4908" s="292">
        <v>379794</v>
      </c>
      <c r="J4908" s="294" t="s">
        <v>455</v>
      </c>
      <c r="K4908" s="292">
        <v>455752.8</v>
      </c>
      <c r="L4908" s="292" t="s">
        <v>459</v>
      </c>
      <c r="M4908" s="292" t="s">
        <v>7116</v>
      </c>
      <c r="N4908" t="s">
        <v>7117</v>
      </c>
    </row>
    <row r="4909" spans="1:14" x14ac:dyDescent="0.2">
      <c r="A4909" s="344">
        <v>45076</v>
      </c>
      <c r="B4909" s="296" t="s">
        <v>541</v>
      </c>
      <c r="C4909" s="357">
        <v>6702.1</v>
      </c>
      <c r="D4909" s="292" t="s">
        <v>452</v>
      </c>
      <c r="E4909" s="292" t="s">
        <v>7179</v>
      </c>
      <c r="F4909" s="292" t="s">
        <v>462</v>
      </c>
      <c r="G4909" s="294"/>
      <c r="H4909" s="294">
        <v>4</v>
      </c>
      <c r="I4909" s="292">
        <v>379794</v>
      </c>
      <c r="J4909" s="294" t="s">
        <v>455</v>
      </c>
      <c r="K4909" s="292">
        <v>455752.8</v>
      </c>
      <c r="L4909" s="292" t="s">
        <v>459</v>
      </c>
      <c r="M4909" s="292" t="s">
        <v>7116</v>
      </c>
      <c r="N4909" t="s">
        <v>7117</v>
      </c>
    </row>
    <row r="4910" spans="1:14" x14ac:dyDescent="0.2">
      <c r="A4910" s="344">
        <v>45062</v>
      </c>
      <c r="B4910" s="296" t="s">
        <v>541</v>
      </c>
      <c r="C4910" s="357">
        <v>6702.1</v>
      </c>
      <c r="D4910" s="292" t="s">
        <v>452</v>
      </c>
      <c r="E4910" s="292" t="s">
        <v>7179</v>
      </c>
      <c r="F4910" s="292" t="s">
        <v>462</v>
      </c>
      <c r="G4910" s="294"/>
      <c r="H4910" s="294">
        <v>2</v>
      </c>
      <c r="I4910" s="292">
        <v>379794</v>
      </c>
      <c r="J4910" s="294" t="s">
        <v>455</v>
      </c>
      <c r="K4910" s="292">
        <v>455752.8</v>
      </c>
      <c r="L4910" s="292" t="s">
        <v>459</v>
      </c>
      <c r="M4910" s="292" t="s">
        <v>7116</v>
      </c>
      <c r="N4910" t="s">
        <v>7117</v>
      </c>
    </row>
    <row r="4911" spans="1:14" x14ac:dyDescent="0.2">
      <c r="A4911" s="344">
        <v>45075</v>
      </c>
      <c r="B4911" s="296" t="s">
        <v>541</v>
      </c>
      <c r="C4911" s="357">
        <v>6491.1</v>
      </c>
      <c r="D4911" s="292" t="s">
        <v>452</v>
      </c>
      <c r="E4911" s="292" t="s">
        <v>7168</v>
      </c>
      <c r="F4911" s="292" t="s">
        <v>7169</v>
      </c>
      <c r="G4911" s="294"/>
      <c r="H4911" s="294">
        <v>4</v>
      </c>
      <c r="I4911" s="292">
        <v>212210</v>
      </c>
      <c r="J4911" s="294" t="s">
        <v>455</v>
      </c>
      <c r="K4911" s="292">
        <v>254652</v>
      </c>
      <c r="L4911" s="292" t="s">
        <v>459</v>
      </c>
      <c r="M4911" s="292" t="s">
        <v>7116</v>
      </c>
      <c r="N4911" t="s">
        <v>7117</v>
      </c>
    </row>
    <row r="4912" spans="1:14" x14ac:dyDescent="0.2">
      <c r="A4912" s="344">
        <v>45063</v>
      </c>
      <c r="B4912" s="296" t="s">
        <v>541</v>
      </c>
      <c r="C4912" s="357">
        <v>6702.1</v>
      </c>
      <c r="D4912" s="292" t="s">
        <v>452</v>
      </c>
      <c r="E4912" s="292" t="s">
        <v>7179</v>
      </c>
      <c r="F4912" s="292" t="s">
        <v>462</v>
      </c>
      <c r="G4912" s="294"/>
      <c r="H4912" s="294">
        <v>2</v>
      </c>
      <c r="I4912" s="292">
        <v>379794</v>
      </c>
      <c r="J4912" s="294" t="s">
        <v>455</v>
      </c>
      <c r="K4912" s="292">
        <v>455752.8</v>
      </c>
      <c r="L4912" s="292" t="s">
        <v>459</v>
      </c>
      <c r="M4912" s="292" t="s">
        <v>7116</v>
      </c>
      <c r="N4912" t="s">
        <v>7117</v>
      </c>
    </row>
    <row r="4913" spans="1:14" x14ac:dyDescent="0.2">
      <c r="A4913" s="344">
        <v>45076</v>
      </c>
      <c r="B4913" s="296" t="s">
        <v>541</v>
      </c>
      <c r="C4913" s="357">
        <v>6491.1</v>
      </c>
      <c r="D4913" s="292" t="s">
        <v>452</v>
      </c>
      <c r="E4913" s="292" t="s">
        <v>7168</v>
      </c>
      <c r="F4913" s="292" t="s">
        <v>7169</v>
      </c>
      <c r="G4913" s="294"/>
      <c r="H4913" s="294">
        <v>4</v>
      </c>
      <c r="I4913" s="292">
        <v>212210</v>
      </c>
      <c r="J4913" s="294" t="s">
        <v>455</v>
      </c>
      <c r="K4913" s="292">
        <v>254652</v>
      </c>
      <c r="L4913" s="292" t="s">
        <v>459</v>
      </c>
      <c r="M4913" s="292" t="s">
        <v>7116</v>
      </c>
      <c r="N4913" t="s">
        <v>7117</v>
      </c>
    </row>
    <row r="4914" spans="1:14" x14ac:dyDescent="0.2">
      <c r="A4914" s="344">
        <v>45065</v>
      </c>
      <c r="B4914" s="296" t="s">
        <v>541</v>
      </c>
      <c r="C4914" s="357">
        <v>6702.1</v>
      </c>
      <c r="D4914" s="292" t="s">
        <v>452</v>
      </c>
      <c r="E4914" s="292" t="s">
        <v>7179</v>
      </c>
      <c r="F4914" s="292" t="s">
        <v>462</v>
      </c>
      <c r="G4914" s="294"/>
      <c r="H4914" s="294">
        <v>2</v>
      </c>
      <c r="I4914" s="292">
        <v>379794</v>
      </c>
      <c r="J4914" s="294" t="s">
        <v>455</v>
      </c>
      <c r="K4914" s="292">
        <v>455752.8</v>
      </c>
      <c r="L4914" s="292" t="s">
        <v>459</v>
      </c>
      <c r="M4914" s="292" t="s">
        <v>7116</v>
      </c>
      <c r="N4914" t="s">
        <v>7117</v>
      </c>
    </row>
    <row r="4915" spans="1:14" x14ac:dyDescent="0.2">
      <c r="A4915" s="344">
        <v>45077</v>
      </c>
      <c r="B4915" s="296" t="s">
        <v>541</v>
      </c>
      <c r="C4915" s="357">
        <v>6491.1</v>
      </c>
      <c r="D4915" s="292" t="s">
        <v>452</v>
      </c>
      <c r="E4915" s="292" t="s">
        <v>7168</v>
      </c>
      <c r="F4915" s="292" t="s">
        <v>7169</v>
      </c>
      <c r="G4915" s="294"/>
      <c r="H4915" s="294">
        <v>4</v>
      </c>
      <c r="I4915" s="292">
        <v>212210</v>
      </c>
      <c r="J4915" s="294" t="s">
        <v>455</v>
      </c>
      <c r="K4915" s="292">
        <v>254652</v>
      </c>
      <c r="L4915" s="292" t="s">
        <v>459</v>
      </c>
      <c r="M4915" s="292" t="s">
        <v>7116</v>
      </c>
      <c r="N4915" t="s">
        <v>7117</v>
      </c>
    </row>
    <row r="4916" spans="1:14" x14ac:dyDescent="0.2">
      <c r="A4916" s="344">
        <v>45062</v>
      </c>
      <c r="B4916" s="296" t="s">
        <v>541</v>
      </c>
      <c r="C4916" s="357">
        <v>6715.1</v>
      </c>
      <c r="D4916" s="292" t="s">
        <v>452</v>
      </c>
      <c r="E4916" s="292" t="s">
        <v>7179</v>
      </c>
      <c r="F4916" s="292" t="s">
        <v>462</v>
      </c>
      <c r="G4916" s="294"/>
      <c r="H4916" s="294">
        <v>4</v>
      </c>
      <c r="I4916" s="292">
        <v>379794</v>
      </c>
      <c r="J4916" s="294" t="s">
        <v>455</v>
      </c>
      <c r="K4916" s="292">
        <v>455752.8</v>
      </c>
      <c r="L4916" s="292" t="s">
        <v>459</v>
      </c>
      <c r="M4916" s="292" t="s">
        <v>7116</v>
      </c>
      <c r="N4916" t="s">
        <v>7117</v>
      </c>
    </row>
    <row r="4917" spans="1:14" x14ac:dyDescent="0.2">
      <c r="A4917" s="344">
        <v>45076</v>
      </c>
      <c r="B4917" s="296" t="s">
        <v>541</v>
      </c>
      <c r="C4917" s="357">
        <v>6673.1</v>
      </c>
      <c r="D4917" s="292" t="s">
        <v>452</v>
      </c>
      <c r="E4917" s="292" t="s">
        <v>7168</v>
      </c>
      <c r="F4917" s="292" t="s">
        <v>7169</v>
      </c>
      <c r="G4917" s="294"/>
      <c r="H4917" s="294">
        <v>2</v>
      </c>
      <c r="I4917" s="292">
        <v>212210</v>
      </c>
      <c r="J4917" s="294" t="s">
        <v>455</v>
      </c>
      <c r="K4917" s="292">
        <v>254652</v>
      </c>
      <c r="L4917" s="292" t="s">
        <v>459</v>
      </c>
      <c r="M4917" s="292" t="s">
        <v>7116</v>
      </c>
      <c r="N4917" t="s">
        <v>7117</v>
      </c>
    </row>
    <row r="4918" spans="1:14" x14ac:dyDescent="0.2">
      <c r="A4918" s="344">
        <v>45063</v>
      </c>
      <c r="B4918" s="296" t="s">
        <v>541</v>
      </c>
      <c r="C4918" s="357">
        <v>6715.1</v>
      </c>
      <c r="D4918" s="292" t="s">
        <v>452</v>
      </c>
      <c r="E4918" s="292" t="s">
        <v>7179</v>
      </c>
      <c r="F4918" s="292" t="s">
        <v>462</v>
      </c>
      <c r="G4918" s="294"/>
      <c r="H4918" s="294">
        <v>4</v>
      </c>
      <c r="I4918" s="292">
        <v>379794</v>
      </c>
      <c r="J4918" s="294" t="s">
        <v>455</v>
      </c>
      <c r="K4918" s="292">
        <v>455752.8</v>
      </c>
      <c r="L4918" s="292" t="s">
        <v>459</v>
      </c>
      <c r="M4918" s="292" t="s">
        <v>7116</v>
      </c>
      <c r="N4918" t="s">
        <v>7117</v>
      </c>
    </row>
    <row r="4919" spans="1:14" x14ac:dyDescent="0.2">
      <c r="A4919" s="344">
        <v>45077</v>
      </c>
      <c r="B4919" s="296" t="s">
        <v>541</v>
      </c>
      <c r="C4919" s="357">
        <v>6673.1</v>
      </c>
      <c r="D4919" s="292" t="s">
        <v>452</v>
      </c>
      <c r="E4919" s="292" t="s">
        <v>7168</v>
      </c>
      <c r="F4919" s="292" t="s">
        <v>7169</v>
      </c>
      <c r="G4919" s="294"/>
      <c r="H4919" s="294">
        <v>2</v>
      </c>
      <c r="I4919" s="292">
        <v>212210</v>
      </c>
      <c r="J4919" s="294" t="s">
        <v>455</v>
      </c>
      <c r="K4919" s="292">
        <v>254652</v>
      </c>
      <c r="L4919" s="292" t="s">
        <v>459</v>
      </c>
      <c r="M4919" s="292" t="s">
        <v>7116</v>
      </c>
      <c r="N4919" t="s">
        <v>7117</v>
      </c>
    </row>
    <row r="4920" spans="1:14" x14ac:dyDescent="0.2">
      <c r="A4920" s="344">
        <v>45065</v>
      </c>
      <c r="B4920" s="296" t="s">
        <v>541</v>
      </c>
      <c r="C4920" s="357">
        <v>6715.1</v>
      </c>
      <c r="D4920" s="292" t="s">
        <v>452</v>
      </c>
      <c r="E4920" s="292" t="s">
        <v>7179</v>
      </c>
      <c r="F4920" s="292" t="s">
        <v>462</v>
      </c>
      <c r="G4920" s="294"/>
      <c r="H4920" s="294">
        <v>4</v>
      </c>
      <c r="I4920" s="292">
        <v>379794</v>
      </c>
      <c r="J4920" s="294" t="s">
        <v>455</v>
      </c>
      <c r="K4920" s="292">
        <v>455752.8</v>
      </c>
      <c r="L4920" s="292" t="s">
        <v>459</v>
      </c>
      <c r="M4920" s="292" t="s">
        <v>7116</v>
      </c>
      <c r="N4920" t="s">
        <v>7117</v>
      </c>
    </row>
    <row r="4921" spans="1:14" x14ac:dyDescent="0.2">
      <c r="A4921" s="344">
        <v>45070</v>
      </c>
      <c r="B4921" s="296" t="s">
        <v>541</v>
      </c>
      <c r="C4921" s="357">
        <v>6491.1</v>
      </c>
      <c r="D4921" s="292" t="s">
        <v>452</v>
      </c>
      <c r="E4921" s="292" t="s">
        <v>7168</v>
      </c>
      <c r="F4921" s="292" t="s">
        <v>7169</v>
      </c>
      <c r="G4921" s="294"/>
      <c r="H4921" s="294">
        <v>8</v>
      </c>
      <c r="I4921" s="292">
        <v>212210</v>
      </c>
      <c r="J4921" s="294" t="s">
        <v>455</v>
      </c>
      <c r="K4921" s="292">
        <v>254652</v>
      </c>
      <c r="L4921" s="292" t="s">
        <v>459</v>
      </c>
      <c r="M4921" s="292" t="s">
        <v>7116</v>
      </c>
      <c r="N4921" t="s">
        <v>7117</v>
      </c>
    </row>
    <row r="4922" spans="1:14" x14ac:dyDescent="0.2">
      <c r="A4922" s="344">
        <v>45071</v>
      </c>
      <c r="B4922" s="296" t="s">
        <v>541</v>
      </c>
      <c r="C4922" s="357">
        <v>6491.1</v>
      </c>
      <c r="D4922" s="292" t="s">
        <v>452</v>
      </c>
      <c r="E4922" s="292" t="s">
        <v>7168</v>
      </c>
      <c r="F4922" s="292" t="s">
        <v>7169</v>
      </c>
      <c r="G4922" s="294"/>
      <c r="H4922" s="294">
        <v>8</v>
      </c>
      <c r="I4922" s="292">
        <v>212210</v>
      </c>
      <c r="J4922" s="294" t="s">
        <v>455</v>
      </c>
      <c r="K4922" s="292">
        <v>254652</v>
      </c>
      <c r="L4922" s="292" t="s">
        <v>459</v>
      </c>
      <c r="M4922" s="292" t="s">
        <v>7116</v>
      </c>
      <c r="N4922" t="s">
        <v>7117</v>
      </c>
    </row>
    <row r="4923" spans="1:14" x14ac:dyDescent="0.2">
      <c r="A4923" s="344">
        <v>45069</v>
      </c>
      <c r="B4923" s="296" t="s">
        <v>541</v>
      </c>
      <c r="C4923" s="357">
        <v>6542.1</v>
      </c>
      <c r="D4923" s="292" t="s">
        <v>452</v>
      </c>
      <c r="E4923" s="292" t="s">
        <v>7179</v>
      </c>
      <c r="F4923" s="292" t="s">
        <v>462</v>
      </c>
      <c r="G4923" s="294"/>
      <c r="H4923" s="294">
        <v>2</v>
      </c>
      <c r="I4923" s="292">
        <v>379794</v>
      </c>
      <c r="J4923" s="294" t="s">
        <v>455</v>
      </c>
      <c r="K4923" s="292">
        <v>455752.8</v>
      </c>
      <c r="L4923" s="292" t="s">
        <v>459</v>
      </c>
      <c r="M4923" s="292" t="s">
        <v>7116</v>
      </c>
      <c r="N4923" t="s">
        <v>7117</v>
      </c>
    </row>
    <row r="4924" spans="1:14" x14ac:dyDescent="0.2">
      <c r="A4924" s="344">
        <v>45070</v>
      </c>
      <c r="B4924" s="296" t="s">
        <v>541</v>
      </c>
      <c r="C4924" s="357">
        <v>6542.1</v>
      </c>
      <c r="D4924" s="292" t="s">
        <v>452</v>
      </c>
      <c r="E4924" s="292" t="s">
        <v>7179</v>
      </c>
      <c r="F4924" s="292" t="s">
        <v>462</v>
      </c>
      <c r="G4924" s="294"/>
      <c r="H4924" s="294">
        <v>2</v>
      </c>
      <c r="I4924" s="292">
        <v>379794</v>
      </c>
      <c r="J4924" s="294" t="s">
        <v>455</v>
      </c>
      <c r="K4924" s="292">
        <v>455752.8</v>
      </c>
      <c r="L4924" s="292" t="s">
        <v>459</v>
      </c>
      <c r="M4924" s="292" t="s">
        <v>7116</v>
      </c>
      <c r="N4924" t="s">
        <v>7117</v>
      </c>
    </row>
    <row r="4925" spans="1:14" x14ac:dyDescent="0.2">
      <c r="A4925" s="344">
        <v>45062</v>
      </c>
      <c r="B4925" s="296" t="s">
        <v>541</v>
      </c>
      <c r="C4925" s="357">
        <v>6542.1</v>
      </c>
      <c r="D4925" s="292" t="s">
        <v>452</v>
      </c>
      <c r="E4925" s="292" t="s">
        <v>7168</v>
      </c>
      <c r="F4925" s="292" t="s">
        <v>7169</v>
      </c>
      <c r="G4925" s="294"/>
      <c r="H4925" s="294">
        <v>8</v>
      </c>
      <c r="I4925" s="292">
        <v>212210</v>
      </c>
      <c r="J4925" s="294" t="s">
        <v>455</v>
      </c>
      <c r="K4925" s="292">
        <v>254652</v>
      </c>
      <c r="L4925" s="292" t="s">
        <v>459</v>
      </c>
      <c r="M4925" s="292" t="s">
        <v>7116</v>
      </c>
      <c r="N4925" t="s">
        <v>7117</v>
      </c>
    </row>
    <row r="4926" spans="1:14" x14ac:dyDescent="0.2">
      <c r="A4926" s="344">
        <v>45068</v>
      </c>
      <c r="B4926" s="296" t="s">
        <v>541</v>
      </c>
      <c r="C4926" s="357">
        <v>6702.1</v>
      </c>
      <c r="D4926" s="292" t="s">
        <v>452</v>
      </c>
      <c r="E4926" s="292" t="s">
        <v>7179</v>
      </c>
      <c r="F4926" s="292" t="s">
        <v>462</v>
      </c>
      <c r="G4926" s="294"/>
      <c r="H4926" s="294">
        <v>2</v>
      </c>
      <c r="I4926" s="292">
        <v>379794</v>
      </c>
      <c r="J4926" s="294" t="s">
        <v>455</v>
      </c>
      <c r="K4926" s="292">
        <v>455752.8</v>
      </c>
      <c r="L4926" s="292" t="s">
        <v>459</v>
      </c>
      <c r="M4926" s="292" t="s">
        <v>7116</v>
      </c>
      <c r="N4926" t="s">
        <v>7117</v>
      </c>
    </row>
    <row r="4927" spans="1:14" x14ac:dyDescent="0.2">
      <c r="A4927" s="344">
        <v>45063</v>
      </c>
      <c r="B4927" s="296" t="s">
        <v>541</v>
      </c>
      <c r="C4927" s="357">
        <v>6542.1</v>
      </c>
      <c r="D4927" s="292" t="s">
        <v>452</v>
      </c>
      <c r="E4927" s="292" t="s">
        <v>7168</v>
      </c>
      <c r="F4927" s="292" t="s">
        <v>7169</v>
      </c>
      <c r="G4927" s="294"/>
      <c r="H4927" s="294">
        <v>8</v>
      </c>
      <c r="I4927" s="292">
        <v>212210</v>
      </c>
      <c r="J4927" s="294" t="s">
        <v>455</v>
      </c>
      <c r="K4927" s="292">
        <v>254652</v>
      </c>
      <c r="L4927" s="292" t="s">
        <v>459</v>
      </c>
      <c r="M4927" s="292" t="s">
        <v>7116</v>
      </c>
      <c r="N4927" t="s">
        <v>7117</v>
      </c>
    </row>
    <row r="4928" spans="1:14" x14ac:dyDescent="0.2">
      <c r="A4928" s="344">
        <v>45069</v>
      </c>
      <c r="B4928" s="296" t="s">
        <v>541</v>
      </c>
      <c r="C4928" s="357">
        <v>6702.1</v>
      </c>
      <c r="D4928" s="292" t="s">
        <v>452</v>
      </c>
      <c r="E4928" s="292" t="s">
        <v>7179</v>
      </c>
      <c r="F4928" s="292" t="s">
        <v>462</v>
      </c>
      <c r="G4928" s="294"/>
      <c r="H4928" s="294">
        <v>2</v>
      </c>
      <c r="I4928" s="292">
        <v>379794</v>
      </c>
      <c r="J4928" s="294" t="s">
        <v>455</v>
      </c>
      <c r="K4928" s="292">
        <v>455752.8</v>
      </c>
      <c r="L4928" s="292" t="s">
        <v>459</v>
      </c>
      <c r="M4928" s="292" t="s">
        <v>7116</v>
      </c>
      <c r="N4928" t="s">
        <v>7117</v>
      </c>
    </row>
    <row r="4929" spans="1:14" x14ac:dyDescent="0.2">
      <c r="A4929" s="344">
        <v>45065</v>
      </c>
      <c r="B4929" s="296" t="s">
        <v>541</v>
      </c>
      <c r="C4929" s="357">
        <v>6542.1</v>
      </c>
      <c r="D4929" s="292" t="s">
        <v>452</v>
      </c>
      <c r="E4929" s="292" t="s">
        <v>7168</v>
      </c>
      <c r="F4929" s="292" t="s">
        <v>7169</v>
      </c>
      <c r="G4929" s="294"/>
      <c r="H4929" s="294">
        <v>8</v>
      </c>
      <c r="I4929" s="292">
        <v>212210</v>
      </c>
      <c r="J4929" s="294" t="s">
        <v>455</v>
      </c>
      <c r="K4929" s="292">
        <v>254652</v>
      </c>
      <c r="L4929" s="292" t="s">
        <v>459</v>
      </c>
      <c r="M4929" s="292" t="s">
        <v>7116</v>
      </c>
      <c r="N4929" t="s">
        <v>7117</v>
      </c>
    </row>
    <row r="4930" spans="1:14" x14ac:dyDescent="0.2">
      <c r="A4930" s="344">
        <v>45070</v>
      </c>
      <c r="B4930" s="296" t="s">
        <v>541</v>
      </c>
      <c r="C4930" s="357">
        <v>6702.1</v>
      </c>
      <c r="D4930" s="292" t="s">
        <v>452</v>
      </c>
      <c r="E4930" s="292" t="s">
        <v>7179</v>
      </c>
      <c r="F4930" s="292" t="s">
        <v>462</v>
      </c>
      <c r="G4930" s="294"/>
      <c r="H4930" s="294">
        <v>2</v>
      </c>
      <c r="I4930" s="292">
        <v>379794</v>
      </c>
      <c r="J4930" s="294" t="s">
        <v>455</v>
      </c>
      <c r="K4930" s="292">
        <v>455752.8</v>
      </c>
      <c r="L4930" s="292" t="s">
        <v>459</v>
      </c>
      <c r="M4930" s="292" t="s">
        <v>7116</v>
      </c>
      <c r="N4930" t="s">
        <v>7117</v>
      </c>
    </row>
    <row r="4931" spans="1:14" x14ac:dyDescent="0.2">
      <c r="A4931" s="344">
        <v>45068</v>
      </c>
      <c r="B4931" s="296" t="s">
        <v>541</v>
      </c>
      <c r="C4931" s="357">
        <v>6542.1</v>
      </c>
      <c r="D4931" s="292" t="s">
        <v>452</v>
      </c>
      <c r="E4931" s="292" t="s">
        <v>7168</v>
      </c>
      <c r="F4931" s="292" t="s">
        <v>7169</v>
      </c>
      <c r="G4931" s="294"/>
      <c r="H4931" s="294">
        <v>7</v>
      </c>
      <c r="I4931" s="292">
        <v>212210</v>
      </c>
      <c r="J4931" s="294" t="s">
        <v>455</v>
      </c>
      <c r="K4931" s="292">
        <v>254652</v>
      </c>
      <c r="L4931" s="292" t="s">
        <v>459</v>
      </c>
      <c r="M4931" s="292" t="s">
        <v>7116</v>
      </c>
      <c r="N4931" t="s">
        <v>7117</v>
      </c>
    </row>
    <row r="4932" spans="1:14" x14ac:dyDescent="0.2">
      <c r="A4932" s="344">
        <v>45071</v>
      </c>
      <c r="B4932" s="296" t="s">
        <v>541</v>
      </c>
      <c r="C4932" s="357">
        <v>6702.1</v>
      </c>
      <c r="D4932" s="292" t="s">
        <v>452</v>
      </c>
      <c r="E4932" s="292" t="s">
        <v>7179</v>
      </c>
      <c r="F4932" s="292" t="s">
        <v>462</v>
      </c>
      <c r="G4932" s="294"/>
      <c r="H4932" s="294">
        <v>4</v>
      </c>
      <c r="I4932" s="292">
        <v>379794</v>
      </c>
      <c r="J4932" s="294" t="s">
        <v>455</v>
      </c>
      <c r="K4932" s="292">
        <v>455752.8</v>
      </c>
      <c r="L4932" s="292" t="s">
        <v>459</v>
      </c>
      <c r="M4932" s="292" t="s">
        <v>7116</v>
      </c>
      <c r="N4932" t="s">
        <v>7117</v>
      </c>
    </row>
    <row r="4933" spans="1:14" x14ac:dyDescent="0.2">
      <c r="A4933" s="344">
        <v>45069</v>
      </c>
      <c r="B4933" s="296" t="s">
        <v>541</v>
      </c>
      <c r="C4933" s="357">
        <v>6542.1</v>
      </c>
      <c r="D4933" s="292" t="s">
        <v>452</v>
      </c>
      <c r="E4933" s="292" t="s">
        <v>7168</v>
      </c>
      <c r="F4933" s="292" t="s">
        <v>7169</v>
      </c>
      <c r="G4933" s="294"/>
      <c r="H4933" s="294">
        <v>6</v>
      </c>
      <c r="I4933" s="292">
        <v>212210</v>
      </c>
      <c r="J4933" s="294" t="s">
        <v>455</v>
      </c>
      <c r="K4933" s="292">
        <v>254652</v>
      </c>
      <c r="L4933" s="292" t="s">
        <v>459</v>
      </c>
      <c r="M4933" s="292" t="s">
        <v>7116</v>
      </c>
      <c r="N4933" t="s">
        <v>7117</v>
      </c>
    </row>
    <row r="4934" spans="1:14" x14ac:dyDescent="0.2">
      <c r="A4934" s="344">
        <v>45072</v>
      </c>
      <c r="B4934" s="296" t="s">
        <v>541</v>
      </c>
      <c r="C4934" s="357">
        <v>6542.1</v>
      </c>
      <c r="D4934" s="292" t="s">
        <v>452</v>
      </c>
      <c r="E4934" s="292" t="s">
        <v>7168</v>
      </c>
      <c r="F4934" s="292" t="s">
        <v>7169</v>
      </c>
      <c r="G4934" s="294"/>
      <c r="H4934" s="294">
        <v>8</v>
      </c>
      <c r="I4934" s="292">
        <v>212210</v>
      </c>
      <c r="J4934" s="294" t="s">
        <v>455</v>
      </c>
      <c r="K4934" s="292">
        <v>254652</v>
      </c>
      <c r="L4934" s="292" t="s">
        <v>459</v>
      </c>
      <c r="M4934" s="292" t="s">
        <v>7116</v>
      </c>
      <c r="N4934" t="s">
        <v>7117</v>
      </c>
    </row>
    <row r="4935" spans="1:14" x14ac:dyDescent="0.2">
      <c r="A4935" s="344">
        <v>45068</v>
      </c>
      <c r="B4935" s="296" t="s">
        <v>541</v>
      </c>
      <c r="C4935" s="357">
        <v>6011.1</v>
      </c>
      <c r="D4935" s="292" t="s">
        <v>452</v>
      </c>
      <c r="E4935" s="292" t="s">
        <v>7179</v>
      </c>
      <c r="F4935" s="292" t="s">
        <v>462</v>
      </c>
      <c r="G4935" s="294"/>
      <c r="H4935" s="294">
        <v>2</v>
      </c>
      <c r="I4935" s="292">
        <v>379794</v>
      </c>
      <c r="J4935" s="294" t="s">
        <v>455</v>
      </c>
      <c r="K4935" s="292">
        <v>455752.8</v>
      </c>
      <c r="L4935" s="292" t="s">
        <v>459</v>
      </c>
      <c r="M4935" s="292" t="s">
        <v>7116</v>
      </c>
      <c r="N4935" t="s">
        <v>7117</v>
      </c>
    </row>
    <row r="4936" spans="1:14" x14ac:dyDescent="0.2">
      <c r="A4936" s="344">
        <v>45075</v>
      </c>
      <c r="B4936" s="296" t="s">
        <v>541</v>
      </c>
      <c r="C4936" s="357">
        <v>6542.1</v>
      </c>
      <c r="D4936" s="292" t="s">
        <v>452</v>
      </c>
      <c r="E4936" s="292" t="s">
        <v>7168</v>
      </c>
      <c r="F4936" s="292" t="s">
        <v>7169</v>
      </c>
      <c r="G4936" s="294"/>
      <c r="H4936" s="294">
        <v>3</v>
      </c>
      <c r="I4936" s="292">
        <v>212210</v>
      </c>
      <c r="J4936" s="294" t="s">
        <v>455</v>
      </c>
      <c r="K4936" s="292">
        <v>254652</v>
      </c>
      <c r="L4936" s="292" t="s">
        <v>459</v>
      </c>
      <c r="M4936" s="292" t="s">
        <v>7116</v>
      </c>
      <c r="N4936" t="s">
        <v>7117</v>
      </c>
    </row>
    <row r="4937" spans="1:14" x14ac:dyDescent="0.2">
      <c r="A4937" s="344">
        <v>45069</v>
      </c>
      <c r="B4937" s="296" t="s">
        <v>541</v>
      </c>
      <c r="C4937" s="357">
        <v>6011.1</v>
      </c>
      <c r="D4937" s="292" t="s">
        <v>452</v>
      </c>
      <c r="E4937" s="292" t="s">
        <v>7179</v>
      </c>
      <c r="F4937" s="292" t="s">
        <v>462</v>
      </c>
      <c r="G4937" s="294"/>
      <c r="H4937" s="294">
        <v>2</v>
      </c>
      <c r="I4937" s="292">
        <v>379794</v>
      </c>
      <c r="J4937" s="294" t="s">
        <v>455</v>
      </c>
      <c r="K4937" s="292">
        <v>455752.8</v>
      </c>
      <c r="L4937" s="292" t="s">
        <v>459</v>
      </c>
      <c r="M4937" s="292" t="s">
        <v>7116</v>
      </c>
      <c r="N4937" t="s">
        <v>7117</v>
      </c>
    </row>
    <row r="4938" spans="1:14" x14ac:dyDescent="0.2">
      <c r="A4938" s="344">
        <v>45076</v>
      </c>
      <c r="B4938" s="296" t="s">
        <v>541</v>
      </c>
      <c r="C4938" s="357">
        <v>6542.1</v>
      </c>
      <c r="D4938" s="292" t="s">
        <v>452</v>
      </c>
      <c r="E4938" s="292" t="s">
        <v>7168</v>
      </c>
      <c r="F4938" s="292" t="s">
        <v>7169</v>
      </c>
      <c r="G4938" s="294"/>
      <c r="H4938" s="294">
        <v>2</v>
      </c>
      <c r="I4938" s="292">
        <v>212210</v>
      </c>
      <c r="J4938" s="294" t="s">
        <v>455</v>
      </c>
      <c r="K4938" s="292">
        <v>254652</v>
      </c>
      <c r="L4938" s="292" t="s">
        <v>459</v>
      </c>
      <c r="M4938" s="292" t="s">
        <v>7116</v>
      </c>
      <c r="N4938" t="s">
        <v>7117</v>
      </c>
    </row>
    <row r="4939" spans="1:14" x14ac:dyDescent="0.2">
      <c r="A4939" s="344">
        <v>45070</v>
      </c>
      <c r="B4939" s="296" t="s">
        <v>541</v>
      </c>
      <c r="C4939" s="357">
        <v>6011.1</v>
      </c>
      <c r="D4939" s="292" t="s">
        <v>452</v>
      </c>
      <c r="E4939" s="292" t="s">
        <v>7179</v>
      </c>
      <c r="F4939" s="292" t="s">
        <v>462</v>
      </c>
      <c r="G4939" s="294"/>
      <c r="H4939" s="294">
        <v>2</v>
      </c>
      <c r="I4939" s="292">
        <v>379794</v>
      </c>
      <c r="J4939" s="294" t="s">
        <v>455</v>
      </c>
      <c r="K4939" s="292">
        <v>455752.8</v>
      </c>
      <c r="L4939" s="292" t="s">
        <v>459</v>
      </c>
      <c r="M4939" s="292" t="s">
        <v>7116</v>
      </c>
      <c r="N4939" t="s">
        <v>7117</v>
      </c>
    </row>
    <row r="4940" spans="1:14" x14ac:dyDescent="0.2">
      <c r="A4940" s="344">
        <v>45077</v>
      </c>
      <c r="B4940" s="296" t="s">
        <v>541</v>
      </c>
      <c r="C4940" s="357">
        <v>6542.1</v>
      </c>
      <c r="D4940" s="292" t="s">
        <v>452</v>
      </c>
      <c r="E4940" s="292" t="s">
        <v>7168</v>
      </c>
      <c r="F4940" s="292" t="s">
        <v>7169</v>
      </c>
      <c r="G4940" s="294"/>
      <c r="H4940" s="294">
        <v>2</v>
      </c>
      <c r="I4940" s="292">
        <v>212210</v>
      </c>
      <c r="J4940" s="294" t="s">
        <v>455</v>
      </c>
      <c r="K4940" s="292">
        <v>254652</v>
      </c>
      <c r="L4940" s="292" t="s">
        <v>459</v>
      </c>
      <c r="M4940" s="292" t="s">
        <v>7116</v>
      </c>
      <c r="N4940" t="s">
        <v>7117</v>
      </c>
    </row>
    <row r="4941" spans="1:14" x14ac:dyDescent="0.2">
      <c r="A4941" s="344">
        <v>45065</v>
      </c>
      <c r="B4941" s="296" t="s">
        <v>541</v>
      </c>
      <c r="C4941" s="357">
        <v>6011.1</v>
      </c>
      <c r="D4941" s="292" t="s">
        <v>452</v>
      </c>
      <c r="E4941" s="292" t="s">
        <v>7179</v>
      </c>
      <c r="F4941" s="292" t="s">
        <v>462</v>
      </c>
      <c r="G4941" s="294"/>
      <c r="H4941" s="294">
        <v>1</v>
      </c>
      <c r="I4941" s="292">
        <v>379794</v>
      </c>
      <c r="J4941" s="294" t="s">
        <v>455</v>
      </c>
      <c r="K4941" s="292">
        <v>455752.8</v>
      </c>
      <c r="L4941" s="292" t="s">
        <v>459</v>
      </c>
      <c r="M4941" s="292" t="s">
        <v>7116</v>
      </c>
      <c r="N4941" t="s">
        <v>7117</v>
      </c>
    </row>
    <row r="4942" spans="1:14" x14ac:dyDescent="0.2">
      <c r="A4942" s="344">
        <v>45062</v>
      </c>
      <c r="B4942" s="296" t="s">
        <v>541</v>
      </c>
      <c r="C4942" s="357">
        <v>6542.1</v>
      </c>
      <c r="D4942" s="292" t="s">
        <v>452</v>
      </c>
      <c r="E4942" s="292" t="s">
        <v>7179</v>
      </c>
      <c r="F4942" s="292" t="s">
        <v>462</v>
      </c>
      <c r="G4942" s="294"/>
      <c r="H4942" s="294">
        <v>2</v>
      </c>
      <c r="I4942" s="292">
        <v>379794</v>
      </c>
      <c r="J4942" s="294" t="s">
        <v>455</v>
      </c>
      <c r="K4942" s="292">
        <v>455752.8</v>
      </c>
      <c r="L4942" s="292" t="s">
        <v>459</v>
      </c>
      <c r="M4942" s="292" t="s">
        <v>7116</v>
      </c>
      <c r="N4942" t="s">
        <v>7117</v>
      </c>
    </row>
    <row r="4943" spans="1:14" x14ac:dyDescent="0.2">
      <c r="A4943" s="344">
        <v>45063</v>
      </c>
      <c r="B4943" s="296" t="s">
        <v>541</v>
      </c>
      <c r="C4943" s="357">
        <v>6542.1</v>
      </c>
      <c r="D4943" s="292" t="s">
        <v>452</v>
      </c>
      <c r="E4943" s="292" t="s">
        <v>7179</v>
      </c>
      <c r="F4943" s="292" t="s">
        <v>462</v>
      </c>
      <c r="G4943" s="294"/>
      <c r="H4943" s="294">
        <v>1</v>
      </c>
      <c r="I4943" s="292">
        <v>379794</v>
      </c>
      <c r="J4943" s="294" t="s">
        <v>455</v>
      </c>
      <c r="K4943" s="292">
        <v>455752.8</v>
      </c>
      <c r="L4943" s="292" t="s">
        <v>459</v>
      </c>
      <c r="M4943" s="292" t="s">
        <v>7116</v>
      </c>
      <c r="N4943" t="s">
        <v>7117</v>
      </c>
    </row>
    <row r="4944" spans="1:14" x14ac:dyDescent="0.2">
      <c r="A4944" s="344">
        <v>45065</v>
      </c>
      <c r="B4944" s="296" t="s">
        <v>541</v>
      </c>
      <c r="C4944" s="357">
        <v>6542.1</v>
      </c>
      <c r="D4944" s="292" t="s">
        <v>452</v>
      </c>
      <c r="E4944" s="292" t="s">
        <v>7179</v>
      </c>
      <c r="F4944" s="292" t="s">
        <v>462</v>
      </c>
      <c r="G4944" s="294"/>
      <c r="H4944" s="294">
        <v>1</v>
      </c>
      <c r="I4944" s="292">
        <v>379794</v>
      </c>
      <c r="J4944" s="294" t="s">
        <v>455</v>
      </c>
      <c r="K4944" s="292">
        <v>455752.8</v>
      </c>
      <c r="L4944" s="292" t="s">
        <v>459</v>
      </c>
      <c r="M4944" s="292" t="s">
        <v>7116</v>
      </c>
      <c r="N4944" t="s">
        <v>7117</v>
      </c>
    </row>
    <row r="4945" spans="1:14" x14ac:dyDescent="0.2">
      <c r="A4945" s="344">
        <v>45075</v>
      </c>
      <c r="B4945" s="296" t="s">
        <v>541</v>
      </c>
      <c r="C4945" s="357">
        <v>6542.1</v>
      </c>
      <c r="D4945" s="292" t="s">
        <v>452</v>
      </c>
      <c r="E4945" s="292" t="s">
        <v>7179</v>
      </c>
      <c r="F4945" s="292" t="s">
        <v>462</v>
      </c>
      <c r="G4945" s="294"/>
      <c r="H4945" s="294">
        <v>1</v>
      </c>
      <c r="I4945" s="292">
        <v>379794</v>
      </c>
      <c r="J4945" s="294" t="s">
        <v>455</v>
      </c>
      <c r="K4945" s="292">
        <v>455752.8</v>
      </c>
      <c r="L4945" s="292" t="s">
        <v>459</v>
      </c>
      <c r="M4945" s="292" t="s">
        <v>7116</v>
      </c>
      <c r="N4945" t="s">
        <v>7117</v>
      </c>
    </row>
    <row r="4946" spans="1:14" x14ac:dyDescent="0.2">
      <c r="A4946" s="344">
        <v>45076</v>
      </c>
      <c r="B4946" s="296" t="s">
        <v>541</v>
      </c>
      <c r="C4946" s="357">
        <v>6542.1</v>
      </c>
      <c r="D4946" s="292" t="s">
        <v>452</v>
      </c>
      <c r="E4946" s="292" t="s">
        <v>7179</v>
      </c>
      <c r="F4946" s="292" t="s">
        <v>462</v>
      </c>
      <c r="G4946" s="294"/>
      <c r="H4946" s="294">
        <v>4</v>
      </c>
      <c r="I4946" s="292">
        <v>379794</v>
      </c>
      <c r="J4946" s="294" t="s">
        <v>455</v>
      </c>
      <c r="K4946" s="292">
        <v>455752.8</v>
      </c>
      <c r="L4946" s="292" t="s">
        <v>459</v>
      </c>
      <c r="M4946" s="292" t="s">
        <v>7116</v>
      </c>
      <c r="N4946" t="s">
        <v>7117</v>
      </c>
    </row>
    <row r="4947" spans="1:14" x14ac:dyDescent="0.2">
      <c r="A4947" s="344">
        <v>45077</v>
      </c>
      <c r="B4947" s="296" t="s">
        <v>541</v>
      </c>
      <c r="C4947" s="357">
        <v>6673.1</v>
      </c>
      <c r="D4947" s="292" t="s">
        <v>452</v>
      </c>
      <c r="E4947" s="292" t="s">
        <v>7179</v>
      </c>
      <c r="F4947" s="292" t="s">
        <v>462</v>
      </c>
      <c r="G4947" s="294"/>
      <c r="H4947" s="294">
        <v>8</v>
      </c>
      <c r="I4947" s="292">
        <v>379794</v>
      </c>
      <c r="J4947" s="294" t="s">
        <v>455</v>
      </c>
      <c r="K4947" s="292">
        <v>455752.8</v>
      </c>
      <c r="L4947" s="292" t="s">
        <v>459</v>
      </c>
      <c r="M4947" s="292" t="s">
        <v>7116</v>
      </c>
      <c r="N4947" t="s">
        <v>7117</v>
      </c>
    </row>
    <row r="4948" spans="1:14" x14ac:dyDescent="0.2">
      <c r="A4948" s="344">
        <v>45068</v>
      </c>
      <c r="B4948" s="296" t="s">
        <v>541</v>
      </c>
      <c r="C4948" s="357">
        <v>6715.1</v>
      </c>
      <c r="D4948" s="292" t="s">
        <v>452</v>
      </c>
      <c r="E4948" s="292" t="s">
        <v>7179</v>
      </c>
      <c r="F4948" s="292" t="s">
        <v>462</v>
      </c>
      <c r="G4948" s="294"/>
      <c r="H4948" s="294">
        <v>4</v>
      </c>
      <c r="I4948" s="292">
        <v>379794</v>
      </c>
      <c r="J4948" s="294" t="s">
        <v>455</v>
      </c>
      <c r="K4948" s="292">
        <v>455752.8</v>
      </c>
      <c r="L4948" s="292" t="s">
        <v>459</v>
      </c>
      <c r="M4948" s="292" t="s">
        <v>7116</v>
      </c>
      <c r="N4948" t="s">
        <v>7117</v>
      </c>
    </row>
    <row r="4949" spans="1:14" x14ac:dyDescent="0.2">
      <c r="A4949" s="344">
        <v>45069</v>
      </c>
      <c r="B4949" s="296" t="s">
        <v>541</v>
      </c>
      <c r="C4949" s="357">
        <v>6715.1</v>
      </c>
      <c r="D4949" s="292" t="s">
        <v>452</v>
      </c>
      <c r="E4949" s="292" t="s">
        <v>7179</v>
      </c>
      <c r="F4949" s="292" t="s">
        <v>462</v>
      </c>
      <c r="G4949" s="294"/>
      <c r="H4949" s="294">
        <v>2</v>
      </c>
      <c r="I4949" s="292">
        <v>379794</v>
      </c>
      <c r="J4949" s="294" t="s">
        <v>455</v>
      </c>
      <c r="K4949" s="292">
        <v>455752.8</v>
      </c>
      <c r="L4949" s="292" t="s">
        <v>459</v>
      </c>
      <c r="M4949" s="292" t="s">
        <v>7116</v>
      </c>
      <c r="N4949" t="s">
        <v>7117</v>
      </c>
    </row>
    <row r="4950" spans="1:14" x14ac:dyDescent="0.2">
      <c r="A4950" s="344">
        <v>45070</v>
      </c>
      <c r="B4950" s="296" t="s">
        <v>541</v>
      </c>
      <c r="C4950" s="357">
        <v>6715.1</v>
      </c>
      <c r="D4950" s="292" t="s">
        <v>452</v>
      </c>
      <c r="E4950" s="292" t="s">
        <v>7179</v>
      </c>
      <c r="F4950" s="292" t="s">
        <v>462</v>
      </c>
      <c r="G4950" s="294"/>
      <c r="H4950" s="294">
        <v>2</v>
      </c>
      <c r="I4950" s="292">
        <v>379794</v>
      </c>
      <c r="J4950" s="294" t="s">
        <v>455</v>
      </c>
      <c r="K4950" s="292">
        <v>455752.8</v>
      </c>
      <c r="L4950" s="292" t="s">
        <v>459</v>
      </c>
      <c r="M4950" s="292" t="s">
        <v>7116</v>
      </c>
      <c r="N4950" t="s">
        <v>7117</v>
      </c>
    </row>
    <row r="4951" spans="1:14" x14ac:dyDescent="0.2">
      <c r="A4951" s="344">
        <v>45071</v>
      </c>
      <c r="B4951" s="296" t="s">
        <v>541</v>
      </c>
      <c r="C4951" s="357">
        <v>6715.1</v>
      </c>
      <c r="D4951" s="292" t="s">
        <v>452</v>
      </c>
      <c r="E4951" s="292" t="s">
        <v>7179</v>
      </c>
      <c r="F4951" s="292" t="s">
        <v>462</v>
      </c>
      <c r="G4951" s="294"/>
      <c r="H4951" s="294">
        <v>3</v>
      </c>
      <c r="I4951" s="292">
        <v>379794</v>
      </c>
      <c r="J4951" s="294" t="s">
        <v>455</v>
      </c>
      <c r="K4951" s="292">
        <v>455752.8</v>
      </c>
      <c r="L4951" s="292" t="s">
        <v>459</v>
      </c>
      <c r="M4951" s="292" t="s">
        <v>7116</v>
      </c>
      <c r="N4951" t="s">
        <v>7117</v>
      </c>
    </row>
    <row r="4952" spans="1:14" x14ac:dyDescent="0.2">
      <c r="A4952" s="344">
        <v>45075</v>
      </c>
      <c r="B4952" s="296" t="s">
        <v>541</v>
      </c>
      <c r="C4952" s="357">
        <v>6497.11</v>
      </c>
      <c r="D4952" s="292" t="s">
        <v>452</v>
      </c>
      <c r="E4952" s="292" t="s">
        <v>7162</v>
      </c>
      <c r="F4952" s="292" t="s">
        <v>7163</v>
      </c>
      <c r="G4952" s="294"/>
      <c r="H4952" s="294">
        <v>8</v>
      </c>
      <c r="I4952" s="292">
        <v>138153</v>
      </c>
      <c r="J4952" s="294" t="s">
        <v>455</v>
      </c>
      <c r="K4952" s="292">
        <v>165783.6</v>
      </c>
      <c r="L4952" s="292" t="s">
        <v>459</v>
      </c>
      <c r="M4952" s="292" t="s">
        <v>7116</v>
      </c>
      <c r="N4952" t="s">
        <v>7117</v>
      </c>
    </row>
    <row r="4953" spans="1:14" x14ac:dyDescent="0.2">
      <c r="A4953" s="344">
        <v>45076</v>
      </c>
      <c r="B4953" s="296" t="s">
        <v>541</v>
      </c>
      <c r="C4953" s="357">
        <v>6497.11</v>
      </c>
      <c r="D4953" s="292" t="s">
        <v>452</v>
      </c>
      <c r="E4953" s="292" t="s">
        <v>7162</v>
      </c>
      <c r="F4953" s="292" t="s">
        <v>7163</v>
      </c>
      <c r="G4953" s="294"/>
      <c r="H4953" s="294">
        <v>8</v>
      </c>
      <c r="I4953" s="292">
        <v>138153</v>
      </c>
      <c r="J4953" s="294" t="s">
        <v>455</v>
      </c>
      <c r="K4953" s="292">
        <v>165783.6</v>
      </c>
      <c r="L4953" s="292" t="s">
        <v>459</v>
      </c>
      <c r="M4953" s="292" t="s">
        <v>7116</v>
      </c>
      <c r="N4953" t="s">
        <v>7117</v>
      </c>
    </row>
    <row r="4954" spans="1:14" x14ac:dyDescent="0.2">
      <c r="A4954" s="344">
        <v>45077</v>
      </c>
      <c r="B4954" s="296" t="s">
        <v>541</v>
      </c>
      <c r="C4954" s="357">
        <v>6497.11</v>
      </c>
      <c r="D4954" s="292" t="s">
        <v>452</v>
      </c>
      <c r="E4954" s="292" t="s">
        <v>7162</v>
      </c>
      <c r="F4954" s="292" t="s">
        <v>7163</v>
      </c>
      <c r="G4954" s="294"/>
      <c r="H4954" s="294">
        <v>8</v>
      </c>
      <c r="I4954" s="292">
        <v>138153</v>
      </c>
      <c r="J4954" s="294" t="s">
        <v>455</v>
      </c>
      <c r="K4954" s="292">
        <v>165783.6</v>
      </c>
      <c r="L4954" s="292" t="s">
        <v>459</v>
      </c>
      <c r="M4954" s="292" t="s">
        <v>7116</v>
      </c>
      <c r="N4954" t="s">
        <v>7117</v>
      </c>
    </row>
    <row r="4955" spans="1:14" x14ac:dyDescent="0.2">
      <c r="A4955" s="344">
        <v>45070</v>
      </c>
      <c r="B4955" s="296" t="s">
        <v>541</v>
      </c>
      <c r="C4955" s="357">
        <v>6497.11</v>
      </c>
      <c r="D4955" s="292" t="s">
        <v>452</v>
      </c>
      <c r="E4955" s="292" t="s">
        <v>7162</v>
      </c>
      <c r="F4955" s="292" t="s">
        <v>7163</v>
      </c>
      <c r="G4955" s="294"/>
      <c r="H4955" s="294">
        <v>8</v>
      </c>
      <c r="I4955" s="292">
        <v>138153</v>
      </c>
      <c r="J4955" s="294" t="s">
        <v>455</v>
      </c>
      <c r="K4955" s="292">
        <v>165783.6</v>
      </c>
      <c r="L4955" s="292" t="s">
        <v>459</v>
      </c>
      <c r="M4955" s="292" t="s">
        <v>7116</v>
      </c>
      <c r="N4955" t="s">
        <v>7117</v>
      </c>
    </row>
    <row r="4956" spans="1:14" x14ac:dyDescent="0.2">
      <c r="A4956" s="344">
        <v>45071</v>
      </c>
      <c r="B4956" s="296" t="s">
        <v>541</v>
      </c>
      <c r="C4956" s="357">
        <v>6497.11</v>
      </c>
      <c r="D4956" s="292" t="s">
        <v>452</v>
      </c>
      <c r="E4956" s="292" t="s">
        <v>7162</v>
      </c>
      <c r="F4956" s="292" t="s">
        <v>7163</v>
      </c>
      <c r="G4956" s="294"/>
      <c r="H4956" s="294">
        <v>8</v>
      </c>
      <c r="I4956" s="292">
        <v>138153</v>
      </c>
      <c r="J4956" s="294" t="s">
        <v>455</v>
      </c>
      <c r="K4956" s="292">
        <v>165783.6</v>
      </c>
      <c r="L4956" s="292" t="s">
        <v>459</v>
      </c>
      <c r="M4956" s="292" t="s">
        <v>7116</v>
      </c>
      <c r="N4956" t="s">
        <v>7117</v>
      </c>
    </row>
    <row r="4957" spans="1:14" x14ac:dyDescent="0.2">
      <c r="A4957" s="344">
        <v>45072</v>
      </c>
      <c r="B4957" s="296" t="s">
        <v>541</v>
      </c>
      <c r="C4957" s="357">
        <v>6497.11</v>
      </c>
      <c r="D4957" s="292" t="s">
        <v>452</v>
      </c>
      <c r="E4957" s="292" t="s">
        <v>7162</v>
      </c>
      <c r="F4957" s="292" t="s">
        <v>7163</v>
      </c>
      <c r="G4957" s="294"/>
      <c r="H4957" s="294">
        <v>8</v>
      </c>
      <c r="I4957" s="292">
        <v>138153</v>
      </c>
      <c r="J4957" s="294" t="s">
        <v>455</v>
      </c>
      <c r="K4957" s="292">
        <v>165783.6</v>
      </c>
      <c r="L4957" s="292" t="s">
        <v>459</v>
      </c>
      <c r="M4957" s="292" t="s">
        <v>7116</v>
      </c>
      <c r="N4957" t="s">
        <v>7117</v>
      </c>
    </row>
    <row r="4958" spans="1:14" x14ac:dyDescent="0.2">
      <c r="A4958" s="344">
        <v>45062</v>
      </c>
      <c r="B4958" s="296" t="s">
        <v>541</v>
      </c>
      <c r="C4958" s="357">
        <v>6497.11</v>
      </c>
      <c r="D4958" s="292" t="s">
        <v>452</v>
      </c>
      <c r="E4958" s="292" t="s">
        <v>7162</v>
      </c>
      <c r="F4958" s="292" t="s">
        <v>7163</v>
      </c>
      <c r="G4958" s="294"/>
      <c r="H4958" s="294">
        <v>8</v>
      </c>
      <c r="I4958" s="292">
        <v>138153</v>
      </c>
      <c r="J4958" s="294" t="s">
        <v>455</v>
      </c>
      <c r="K4958" s="292">
        <v>165783.6</v>
      </c>
      <c r="L4958" s="292" t="s">
        <v>459</v>
      </c>
      <c r="M4958" s="292" t="s">
        <v>7116</v>
      </c>
      <c r="N4958" t="s">
        <v>7117</v>
      </c>
    </row>
    <row r="4959" spans="1:14" x14ac:dyDescent="0.2">
      <c r="A4959" s="344">
        <v>45068</v>
      </c>
      <c r="B4959" s="296" t="s">
        <v>541</v>
      </c>
      <c r="C4959" s="357">
        <v>80422.16</v>
      </c>
      <c r="D4959" s="292" t="s">
        <v>452</v>
      </c>
      <c r="E4959" s="292" t="s">
        <v>7162</v>
      </c>
      <c r="F4959" s="292" t="s">
        <v>7163</v>
      </c>
      <c r="G4959" s="294"/>
      <c r="H4959" s="294">
        <v>8</v>
      </c>
      <c r="I4959" s="292">
        <v>138153</v>
      </c>
      <c r="J4959" s="294" t="s">
        <v>455</v>
      </c>
      <c r="K4959" s="292">
        <v>165783.6</v>
      </c>
      <c r="L4959" s="292" t="s">
        <v>459</v>
      </c>
      <c r="M4959" s="292" t="s">
        <v>7116</v>
      </c>
      <c r="N4959" t="s">
        <v>7117</v>
      </c>
    </row>
    <row r="4960" spans="1:14" x14ac:dyDescent="0.2">
      <c r="A4960" s="344">
        <v>45069</v>
      </c>
      <c r="B4960" s="296" t="s">
        <v>541</v>
      </c>
      <c r="C4960" s="357">
        <v>80422.16</v>
      </c>
      <c r="D4960" s="292" t="s">
        <v>452</v>
      </c>
      <c r="E4960" s="292" t="s">
        <v>7162</v>
      </c>
      <c r="F4960" s="292" t="s">
        <v>7163</v>
      </c>
      <c r="G4960" s="294"/>
      <c r="H4960" s="294">
        <v>8</v>
      </c>
      <c r="I4960" s="292">
        <v>138153</v>
      </c>
      <c r="J4960" s="294" t="s">
        <v>455</v>
      </c>
      <c r="K4960" s="292">
        <v>165783.6</v>
      </c>
      <c r="L4960" s="292" t="s">
        <v>459</v>
      </c>
      <c r="M4960" s="292" t="s">
        <v>7116</v>
      </c>
      <c r="N4960" t="s">
        <v>7117</v>
      </c>
    </row>
    <row r="4961" spans="1:14" x14ac:dyDescent="0.2">
      <c r="A4961" s="344">
        <v>45063</v>
      </c>
      <c r="B4961" s="296" t="s">
        <v>541</v>
      </c>
      <c r="C4961" s="357">
        <v>6702.1</v>
      </c>
      <c r="D4961" s="292" t="s">
        <v>452</v>
      </c>
      <c r="E4961" s="292" t="s">
        <v>7162</v>
      </c>
      <c r="F4961" s="292" t="s">
        <v>7163</v>
      </c>
      <c r="G4961" s="294"/>
      <c r="H4961" s="294">
        <v>8</v>
      </c>
      <c r="I4961" s="292">
        <v>138153</v>
      </c>
      <c r="J4961" s="294" t="s">
        <v>455</v>
      </c>
      <c r="K4961" s="292">
        <v>165783.6</v>
      </c>
      <c r="L4961" s="292" t="s">
        <v>459</v>
      </c>
      <c r="M4961" s="292" t="s">
        <v>7116</v>
      </c>
      <c r="N4961" t="s">
        <v>7117</v>
      </c>
    </row>
    <row r="4962" spans="1:14" x14ac:dyDescent="0.2">
      <c r="A4962" s="344">
        <v>45065</v>
      </c>
      <c r="B4962" s="296" t="s">
        <v>541</v>
      </c>
      <c r="C4962" s="357">
        <v>80422.16</v>
      </c>
      <c r="D4962" s="292" t="s">
        <v>452</v>
      </c>
      <c r="E4962" s="292" t="s">
        <v>7162</v>
      </c>
      <c r="F4962" s="292" t="s">
        <v>7163</v>
      </c>
      <c r="G4962" s="294"/>
      <c r="H4962" s="294">
        <v>8</v>
      </c>
      <c r="I4962" s="292">
        <v>138153</v>
      </c>
      <c r="J4962" s="294" t="s">
        <v>455</v>
      </c>
      <c r="K4962" s="292">
        <v>165783.6</v>
      </c>
      <c r="L4962" s="292" t="s">
        <v>459</v>
      </c>
      <c r="M4962" s="292" t="s">
        <v>7116</v>
      </c>
      <c r="N4962" t="s">
        <v>7117</v>
      </c>
    </row>
    <row r="4963" spans="1:14" x14ac:dyDescent="0.2">
      <c r="A4963" s="344">
        <v>45096</v>
      </c>
      <c r="B4963" s="296" t="s">
        <v>541</v>
      </c>
      <c r="C4963" s="357">
        <v>6497.11</v>
      </c>
      <c r="D4963" s="292" t="s">
        <v>452</v>
      </c>
      <c r="E4963" s="292" t="s">
        <v>7162</v>
      </c>
      <c r="F4963" s="292" t="s">
        <v>7163</v>
      </c>
      <c r="G4963" s="294"/>
      <c r="H4963" s="294">
        <v>7</v>
      </c>
      <c r="I4963" s="292">
        <v>138153</v>
      </c>
      <c r="J4963" s="294" t="s">
        <v>455</v>
      </c>
      <c r="K4963" s="292">
        <v>165783.6</v>
      </c>
      <c r="L4963" s="292" t="s">
        <v>459</v>
      </c>
      <c r="M4963" s="292" t="s">
        <v>7116</v>
      </c>
      <c r="N4963" t="s">
        <v>7117</v>
      </c>
    </row>
    <row r="4964" spans="1:14" x14ac:dyDescent="0.2">
      <c r="A4964" s="344">
        <v>45079</v>
      </c>
      <c r="B4964" s="296" t="s">
        <v>541</v>
      </c>
      <c r="C4964" s="357">
        <v>55304.160000000003</v>
      </c>
      <c r="D4964" s="292" t="s">
        <v>452</v>
      </c>
      <c r="E4964" s="292" t="s">
        <v>7177</v>
      </c>
      <c r="F4964" s="292" t="s">
        <v>7178</v>
      </c>
      <c r="G4964" s="294"/>
      <c r="H4964" s="294">
        <v>8</v>
      </c>
      <c r="I4964" s="292">
        <v>290716</v>
      </c>
      <c r="J4964" s="294" t="s">
        <v>455</v>
      </c>
      <c r="K4964" s="292">
        <v>348859.2</v>
      </c>
      <c r="L4964" s="292" t="s">
        <v>459</v>
      </c>
      <c r="M4964" s="292" t="s">
        <v>7116</v>
      </c>
      <c r="N4964" t="s">
        <v>7117</v>
      </c>
    </row>
    <row r="4965" spans="1:14" x14ac:dyDescent="0.2">
      <c r="A4965" s="344">
        <v>45107</v>
      </c>
      <c r="B4965" s="296" t="s">
        <v>541</v>
      </c>
      <c r="C4965" s="357">
        <v>6542.1</v>
      </c>
      <c r="D4965" s="292" t="s">
        <v>452</v>
      </c>
      <c r="E4965" s="292" t="s">
        <v>7159</v>
      </c>
      <c r="F4965" s="292" t="s">
        <v>487</v>
      </c>
      <c r="G4965" s="294"/>
      <c r="H4965" s="294">
        <v>8</v>
      </c>
      <c r="I4965" s="292">
        <v>163373</v>
      </c>
      <c r="J4965" s="294" t="s">
        <v>455</v>
      </c>
      <c r="K4965" s="292">
        <v>196047.6</v>
      </c>
      <c r="L4965" s="292" t="s">
        <v>459</v>
      </c>
      <c r="M4965" s="292" t="s">
        <v>7116</v>
      </c>
      <c r="N4965" t="s">
        <v>7117</v>
      </c>
    </row>
    <row r="4966" spans="1:14" x14ac:dyDescent="0.2">
      <c r="A4966" s="344">
        <v>45083</v>
      </c>
      <c r="B4966" s="296" t="s">
        <v>541</v>
      </c>
      <c r="C4966" s="357">
        <v>6542.1</v>
      </c>
      <c r="D4966" s="292" t="s">
        <v>452</v>
      </c>
      <c r="E4966" s="292" t="s">
        <v>7166</v>
      </c>
      <c r="F4966" s="292" t="s">
        <v>7167</v>
      </c>
      <c r="G4966" s="294"/>
      <c r="H4966" s="294">
        <v>8</v>
      </c>
      <c r="I4966" s="292">
        <v>149944</v>
      </c>
      <c r="J4966" s="294" t="s">
        <v>455</v>
      </c>
      <c r="K4966" s="292">
        <v>179932.79999999999</v>
      </c>
      <c r="L4966" s="292" t="s">
        <v>459</v>
      </c>
      <c r="M4966" s="292" t="s">
        <v>7116</v>
      </c>
      <c r="N4966" t="s">
        <v>7117</v>
      </c>
    </row>
    <row r="4967" spans="1:14" x14ac:dyDescent="0.2">
      <c r="A4967" s="344">
        <v>45097</v>
      </c>
      <c r="B4967" s="296" t="s">
        <v>541</v>
      </c>
      <c r="C4967" s="357">
        <v>6497.11</v>
      </c>
      <c r="D4967" s="292" t="s">
        <v>452</v>
      </c>
      <c r="E4967" s="292" t="s">
        <v>7162</v>
      </c>
      <c r="F4967" s="292" t="s">
        <v>7163</v>
      </c>
      <c r="G4967" s="294"/>
      <c r="H4967" s="294">
        <v>8</v>
      </c>
      <c r="I4967" s="292">
        <v>138153</v>
      </c>
      <c r="J4967" s="294" t="s">
        <v>455</v>
      </c>
      <c r="K4967" s="292">
        <v>165783.6</v>
      </c>
      <c r="L4967" s="292" t="s">
        <v>459</v>
      </c>
      <c r="M4967" s="292" t="s">
        <v>7116</v>
      </c>
      <c r="N4967" t="s">
        <v>7117</v>
      </c>
    </row>
    <row r="4968" spans="1:14" x14ac:dyDescent="0.2">
      <c r="A4968" s="344">
        <v>45089</v>
      </c>
      <c r="B4968" s="296" t="s">
        <v>541</v>
      </c>
      <c r="C4968" s="357">
        <v>55304.160000000003</v>
      </c>
      <c r="D4968" s="292" t="s">
        <v>452</v>
      </c>
      <c r="E4968" s="292" t="s">
        <v>7177</v>
      </c>
      <c r="F4968" s="292" t="s">
        <v>7178</v>
      </c>
      <c r="G4968" s="294"/>
      <c r="H4968" s="294">
        <v>8</v>
      </c>
      <c r="I4968" s="292">
        <v>290716</v>
      </c>
      <c r="J4968" s="294" t="s">
        <v>455</v>
      </c>
      <c r="K4968" s="292">
        <v>348859.2</v>
      </c>
      <c r="L4968" s="292" t="s">
        <v>459</v>
      </c>
      <c r="M4968" s="292" t="s">
        <v>7116</v>
      </c>
      <c r="N4968" t="s">
        <v>7117</v>
      </c>
    </row>
    <row r="4969" spans="1:14" x14ac:dyDescent="0.2">
      <c r="A4969" s="344">
        <v>45090</v>
      </c>
      <c r="B4969" s="296" t="s">
        <v>541</v>
      </c>
      <c r="C4969" s="357">
        <v>55304.160000000003</v>
      </c>
      <c r="D4969" s="292" t="s">
        <v>452</v>
      </c>
      <c r="E4969" s="292" t="s">
        <v>7177</v>
      </c>
      <c r="F4969" s="292" t="s">
        <v>7178</v>
      </c>
      <c r="G4969" s="294"/>
      <c r="H4969" s="294">
        <v>8</v>
      </c>
      <c r="I4969" s="292">
        <v>290716</v>
      </c>
      <c r="J4969" s="294" t="s">
        <v>455</v>
      </c>
      <c r="K4969" s="292">
        <v>348859.2</v>
      </c>
      <c r="L4969" s="292" t="s">
        <v>459</v>
      </c>
      <c r="M4969" s="292" t="s">
        <v>7116</v>
      </c>
      <c r="N4969" t="s">
        <v>7117</v>
      </c>
    </row>
    <row r="4970" spans="1:14" x14ac:dyDescent="0.2">
      <c r="A4970" s="344">
        <v>45098</v>
      </c>
      <c r="B4970" s="296" t="s">
        <v>541</v>
      </c>
      <c r="C4970" s="357">
        <v>6497.11</v>
      </c>
      <c r="D4970" s="292" t="s">
        <v>452</v>
      </c>
      <c r="E4970" s="292" t="s">
        <v>7162</v>
      </c>
      <c r="F4970" s="292" t="s">
        <v>7163</v>
      </c>
      <c r="G4970" s="294"/>
      <c r="H4970" s="294">
        <v>8</v>
      </c>
      <c r="I4970" s="292">
        <v>138153</v>
      </c>
      <c r="J4970" s="294" t="s">
        <v>455</v>
      </c>
      <c r="K4970" s="292">
        <v>165783.6</v>
      </c>
      <c r="L4970" s="292" t="s">
        <v>459</v>
      </c>
      <c r="M4970" s="292" t="s">
        <v>7116</v>
      </c>
      <c r="N4970" t="s">
        <v>7117</v>
      </c>
    </row>
    <row r="4971" spans="1:14" x14ac:dyDescent="0.2">
      <c r="A4971" s="344">
        <v>45093</v>
      </c>
      <c r="B4971" s="296" t="s">
        <v>541</v>
      </c>
      <c r="C4971" s="357">
        <v>6542.1</v>
      </c>
      <c r="D4971" s="292" t="s">
        <v>452</v>
      </c>
      <c r="E4971" s="292" t="s">
        <v>7168</v>
      </c>
      <c r="F4971" s="292" t="s">
        <v>7169</v>
      </c>
      <c r="G4971" s="294"/>
      <c r="H4971" s="294">
        <v>6</v>
      </c>
      <c r="I4971" s="292">
        <v>212210</v>
      </c>
      <c r="J4971" s="294" t="s">
        <v>455</v>
      </c>
      <c r="K4971" s="292">
        <v>254652</v>
      </c>
      <c r="L4971" s="292" t="s">
        <v>459</v>
      </c>
      <c r="M4971" s="292" t="s">
        <v>7116</v>
      </c>
      <c r="N4971" t="s">
        <v>7117</v>
      </c>
    </row>
    <row r="4972" spans="1:14" x14ac:dyDescent="0.2">
      <c r="A4972" s="344">
        <v>45084</v>
      </c>
      <c r="B4972" s="296" t="s">
        <v>541</v>
      </c>
      <c r="C4972" s="357">
        <v>6542.1</v>
      </c>
      <c r="D4972" s="292" t="s">
        <v>452</v>
      </c>
      <c r="E4972" s="292" t="s">
        <v>7166</v>
      </c>
      <c r="F4972" s="292" t="s">
        <v>7167</v>
      </c>
      <c r="G4972" s="294"/>
      <c r="H4972" s="294">
        <v>8</v>
      </c>
      <c r="I4972" s="292">
        <v>149944</v>
      </c>
      <c r="J4972" s="294" t="s">
        <v>455</v>
      </c>
      <c r="K4972" s="292">
        <v>179932.79999999999</v>
      </c>
      <c r="L4972" s="292" t="s">
        <v>459</v>
      </c>
      <c r="M4972" s="292" t="s">
        <v>7116</v>
      </c>
      <c r="N4972" t="s">
        <v>7117</v>
      </c>
    </row>
    <row r="4973" spans="1:14" x14ac:dyDescent="0.2">
      <c r="A4973" s="344">
        <v>45091</v>
      </c>
      <c r="B4973" s="296" t="s">
        <v>541</v>
      </c>
      <c r="C4973" s="357">
        <v>55304.160000000003</v>
      </c>
      <c r="D4973" s="292" t="s">
        <v>452</v>
      </c>
      <c r="E4973" s="292" t="s">
        <v>7177</v>
      </c>
      <c r="F4973" s="292" t="s">
        <v>7178</v>
      </c>
      <c r="G4973" s="294"/>
      <c r="H4973" s="294">
        <v>8</v>
      </c>
      <c r="I4973" s="292">
        <v>290716</v>
      </c>
      <c r="J4973" s="294" t="s">
        <v>455</v>
      </c>
      <c r="K4973" s="292">
        <v>348859.2</v>
      </c>
      <c r="L4973" s="292" t="s">
        <v>459</v>
      </c>
      <c r="M4973" s="292" t="s">
        <v>7116</v>
      </c>
      <c r="N4973" t="s">
        <v>7117</v>
      </c>
    </row>
    <row r="4974" spans="1:14" x14ac:dyDescent="0.2">
      <c r="A4974" s="344">
        <v>45099</v>
      </c>
      <c r="B4974" s="296" t="s">
        <v>541</v>
      </c>
      <c r="C4974" s="357">
        <v>6497.11</v>
      </c>
      <c r="D4974" s="292" t="s">
        <v>452</v>
      </c>
      <c r="E4974" s="292" t="s">
        <v>7162</v>
      </c>
      <c r="F4974" s="292" t="s">
        <v>7163</v>
      </c>
      <c r="G4974" s="294"/>
      <c r="H4974" s="294">
        <v>7</v>
      </c>
      <c r="I4974" s="292">
        <v>138153</v>
      </c>
      <c r="J4974" s="294" t="s">
        <v>455</v>
      </c>
      <c r="K4974" s="292">
        <v>165783.6</v>
      </c>
      <c r="L4974" s="292" t="s">
        <v>459</v>
      </c>
      <c r="M4974" s="292" t="s">
        <v>7116</v>
      </c>
      <c r="N4974" t="s">
        <v>7117</v>
      </c>
    </row>
    <row r="4975" spans="1:14" x14ac:dyDescent="0.2">
      <c r="A4975" s="344">
        <v>45103</v>
      </c>
      <c r="B4975" s="296" t="s">
        <v>541</v>
      </c>
      <c r="C4975" s="357">
        <v>6715.1</v>
      </c>
      <c r="D4975" s="292" t="s">
        <v>452</v>
      </c>
      <c r="E4975" s="292" t="s">
        <v>7159</v>
      </c>
      <c r="F4975" s="292" t="s">
        <v>487</v>
      </c>
      <c r="G4975" s="294"/>
      <c r="H4975" s="294">
        <v>8</v>
      </c>
      <c r="I4975" s="292">
        <v>163373</v>
      </c>
      <c r="J4975" s="294" t="s">
        <v>455</v>
      </c>
      <c r="K4975" s="292">
        <v>196047.6</v>
      </c>
      <c r="L4975" s="292" t="s">
        <v>459</v>
      </c>
      <c r="M4975" s="292" t="s">
        <v>7116</v>
      </c>
      <c r="N4975" t="s">
        <v>7117</v>
      </c>
    </row>
    <row r="4976" spans="1:14" x14ac:dyDescent="0.2">
      <c r="A4976" s="344">
        <v>45103</v>
      </c>
      <c r="B4976" s="296" t="s">
        <v>541</v>
      </c>
      <c r="C4976" s="357">
        <v>6542.1</v>
      </c>
      <c r="D4976" s="292" t="s">
        <v>452</v>
      </c>
      <c r="E4976" s="292" t="s">
        <v>7168</v>
      </c>
      <c r="F4976" s="292" t="s">
        <v>7169</v>
      </c>
      <c r="G4976" s="294"/>
      <c r="H4976" s="294">
        <v>8</v>
      </c>
      <c r="I4976" s="292">
        <v>212210</v>
      </c>
      <c r="J4976" s="294" t="s">
        <v>455</v>
      </c>
      <c r="K4976" s="292">
        <v>254652</v>
      </c>
      <c r="L4976" s="292" t="s">
        <v>459</v>
      </c>
      <c r="M4976" s="292" t="s">
        <v>7116</v>
      </c>
      <c r="N4976" t="s">
        <v>7117</v>
      </c>
    </row>
    <row r="4977" spans="1:14" x14ac:dyDescent="0.2">
      <c r="A4977" s="344">
        <v>45085</v>
      </c>
      <c r="B4977" s="296" t="s">
        <v>541</v>
      </c>
      <c r="C4977" s="357">
        <v>6542.1</v>
      </c>
      <c r="D4977" s="292" t="s">
        <v>452</v>
      </c>
      <c r="E4977" s="292" t="s">
        <v>7166</v>
      </c>
      <c r="F4977" s="292" t="s">
        <v>7167</v>
      </c>
      <c r="G4977" s="294"/>
      <c r="H4977" s="294">
        <v>8</v>
      </c>
      <c r="I4977" s="292">
        <v>149944</v>
      </c>
      <c r="J4977" s="294" t="s">
        <v>455</v>
      </c>
      <c r="K4977" s="292">
        <v>179932.79999999999</v>
      </c>
      <c r="L4977" s="292" t="s">
        <v>459</v>
      </c>
      <c r="M4977" s="292" t="s">
        <v>7116</v>
      </c>
      <c r="N4977" t="s">
        <v>7117</v>
      </c>
    </row>
    <row r="4978" spans="1:14" x14ac:dyDescent="0.2">
      <c r="A4978" s="344">
        <v>45100</v>
      </c>
      <c r="B4978" s="296" t="s">
        <v>541</v>
      </c>
      <c r="C4978" s="357">
        <v>6497.11</v>
      </c>
      <c r="D4978" s="292" t="s">
        <v>452</v>
      </c>
      <c r="E4978" s="292" t="s">
        <v>7162</v>
      </c>
      <c r="F4978" s="292" t="s">
        <v>7163</v>
      </c>
      <c r="G4978" s="294"/>
      <c r="H4978" s="294">
        <v>8</v>
      </c>
      <c r="I4978" s="292">
        <v>138153</v>
      </c>
      <c r="J4978" s="294" t="s">
        <v>455</v>
      </c>
      <c r="K4978" s="292">
        <v>165783.6</v>
      </c>
      <c r="L4978" s="292" t="s">
        <v>459</v>
      </c>
      <c r="M4978" s="292" t="s">
        <v>7116</v>
      </c>
      <c r="N4978" t="s">
        <v>7117</v>
      </c>
    </row>
    <row r="4979" spans="1:14" x14ac:dyDescent="0.2">
      <c r="A4979" s="344">
        <v>45104</v>
      </c>
      <c r="B4979" s="296" t="s">
        <v>541</v>
      </c>
      <c r="C4979" s="357">
        <v>6542.1</v>
      </c>
      <c r="D4979" s="292" t="s">
        <v>452</v>
      </c>
      <c r="E4979" s="292" t="s">
        <v>7168</v>
      </c>
      <c r="F4979" s="292" t="s">
        <v>7169</v>
      </c>
      <c r="G4979" s="294"/>
      <c r="H4979" s="294">
        <v>7</v>
      </c>
      <c r="I4979" s="292">
        <v>212210</v>
      </c>
      <c r="J4979" s="294" t="s">
        <v>455</v>
      </c>
      <c r="K4979" s="292">
        <v>254652</v>
      </c>
      <c r="L4979" s="292" t="s">
        <v>459</v>
      </c>
      <c r="M4979" s="292" t="s">
        <v>7116</v>
      </c>
      <c r="N4979" t="s">
        <v>7117</v>
      </c>
    </row>
    <row r="4980" spans="1:14" x14ac:dyDescent="0.2">
      <c r="A4980" s="344">
        <v>45104</v>
      </c>
      <c r="B4980" s="296" t="s">
        <v>541</v>
      </c>
      <c r="C4980" s="357">
        <v>6715.1</v>
      </c>
      <c r="D4980" s="292" t="s">
        <v>452</v>
      </c>
      <c r="E4980" s="292" t="s">
        <v>7159</v>
      </c>
      <c r="F4980" s="292" t="s">
        <v>487</v>
      </c>
      <c r="G4980" s="294"/>
      <c r="H4980" s="294">
        <v>8</v>
      </c>
      <c r="I4980" s="292">
        <v>163373</v>
      </c>
      <c r="J4980" s="294" t="s">
        <v>455</v>
      </c>
      <c r="K4980" s="292">
        <v>196047.6</v>
      </c>
      <c r="L4980" s="292" t="s">
        <v>459</v>
      </c>
      <c r="M4980" s="292" t="s">
        <v>7116</v>
      </c>
      <c r="N4980" t="s">
        <v>7117</v>
      </c>
    </row>
    <row r="4981" spans="1:14" x14ac:dyDescent="0.2">
      <c r="A4981" s="344">
        <v>45083</v>
      </c>
      <c r="B4981" s="296" t="s">
        <v>541</v>
      </c>
      <c r="C4981" s="357">
        <v>55304.160000000003</v>
      </c>
      <c r="D4981" s="292" t="s">
        <v>452</v>
      </c>
      <c r="E4981" s="292" t="s">
        <v>7177</v>
      </c>
      <c r="F4981" s="292" t="s">
        <v>7178</v>
      </c>
      <c r="G4981" s="294"/>
      <c r="H4981" s="294">
        <v>8</v>
      </c>
      <c r="I4981" s="292">
        <v>290716</v>
      </c>
      <c r="J4981" s="294" t="s">
        <v>455</v>
      </c>
      <c r="K4981" s="292">
        <v>348859.2</v>
      </c>
      <c r="L4981" s="292" t="s">
        <v>459</v>
      </c>
      <c r="M4981" s="292" t="s">
        <v>7116</v>
      </c>
      <c r="N4981" t="s">
        <v>7117</v>
      </c>
    </row>
    <row r="4982" spans="1:14" x14ac:dyDescent="0.2">
      <c r="A4982" s="344">
        <v>45086</v>
      </c>
      <c r="B4982" s="296" t="s">
        <v>541</v>
      </c>
      <c r="C4982" s="357">
        <v>6542.1</v>
      </c>
      <c r="D4982" s="292" t="s">
        <v>452</v>
      </c>
      <c r="E4982" s="292" t="s">
        <v>7166</v>
      </c>
      <c r="F4982" s="292" t="s">
        <v>7167</v>
      </c>
      <c r="G4982" s="294"/>
      <c r="H4982" s="294">
        <v>8</v>
      </c>
      <c r="I4982" s="292">
        <v>149944</v>
      </c>
      <c r="J4982" s="294" t="s">
        <v>455</v>
      </c>
      <c r="K4982" s="292">
        <v>179932.79999999999</v>
      </c>
      <c r="L4982" s="292" t="s">
        <v>459</v>
      </c>
      <c r="M4982" s="292" t="s">
        <v>7116</v>
      </c>
      <c r="N4982" t="s">
        <v>7117</v>
      </c>
    </row>
    <row r="4983" spans="1:14" x14ac:dyDescent="0.2">
      <c r="A4983" s="344">
        <v>45107</v>
      </c>
      <c r="B4983" s="296" t="s">
        <v>541</v>
      </c>
      <c r="C4983" s="357">
        <v>80422.16</v>
      </c>
      <c r="D4983" s="292" t="s">
        <v>452</v>
      </c>
      <c r="E4983" s="292" t="s">
        <v>7162</v>
      </c>
      <c r="F4983" s="292" t="s">
        <v>7163</v>
      </c>
      <c r="G4983" s="294"/>
      <c r="H4983" s="294">
        <v>4</v>
      </c>
      <c r="I4983" s="292">
        <v>138153</v>
      </c>
      <c r="J4983" s="294" t="s">
        <v>455</v>
      </c>
      <c r="K4983" s="292">
        <v>165783.6</v>
      </c>
      <c r="L4983" s="292" t="s">
        <v>459</v>
      </c>
      <c r="M4983" s="292" t="s">
        <v>7116</v>
      </c>
      <c r="N4983" t="s">
        <v>7117</v>
      </c>
    </row>
    <row r="4984" spans="1:14" x14ac:dyDescent="0.2">
      <c r="A4984" s="344">
        <v>45079</v>
      </c>
      <c r="B4984" s="296" t="s">
        <v>541</v>
      </c>
      <c r="C4984" s="357">
        <v>6542.1</v>
      </c>
      <c r="D4984" s="292" t="s">
        <v>452</v>
      </c>
      <c r="E4984" s="292" t="s">
        <v>7166</v>
      </c>
      <c r="F4984" s="292" t="s">
        <v>7167</v>
      </c>
      <c r="G4984" s="294"/>
      <c r="H4984" s="294">
        <v>8</v>
      </c>
      <c r="I4984" s="292">
        <v>149944</v>
      </c>
      <c r="J4984" s="294" t="s">
        <v>455</v>
      </c>
      <c r="K4984" s="292">
        <v>179932.79999999999</v>
      </c>
      <c r="L4984" s="292" t="s">
        <v>459</v>
      </c>
      <c r="M4984" s="292" t="s">
        <v>7116</v>
      </c>
      <c r="N4984" t="s">
        <v>7117</v>
      </c>
    </row>
    <row r="4985" spans="1:14" x14ac:dyDescent="0.2">
      <c r="A4985" s="344">
        <v>45105</v>
      </c>
      <c r="B4985" s="296" t="s">
        <v>541</v>
      </c>
      <c r="C4985" s="357">
        <v>6542.1</v>
      </c>
      <c r="D4985" s="292" t="s">
        <v>452</v>
      </c>
      <c r="E4985" s="292" t="s">
        <v>7168</v>
      </c>
      <c r="F4985" s="292" t="s">
        <v>7169</v>
      </c>
      <c r="G4985" s="294"/>
      <c r="H4985" s="294">
        <v>7</v>
      </c>
      <c r="I4985" s="292">
        <v>212210</v>
      </c>
      <c r="J4985" s="294" t="s">
        <v>455</v>
      </c>
      <c r="K4985" s="292">
        <v>254652</v>
      </c>
      <c r="L4985" s="292" t="s">
        <v>459</v>
      </c>
      <c r="M4985" s="292" t="s">
        <v>7116</v>
      </c>
      <c r="N4985" t="s">
        <v>7117</v>
      </c>
    </row>
    <row r="4986" spans="1:14" x14ac:dyDescent="0.2">
      <c r="A4986" s="344">
        <v>45105</v>
      </c>
      <c r="B4986" s="296" t="s">
        <v>541</v>
      </c>
      <c r="C4986" s="357">
        <v>6715.1</v>
      </c>
      <c r="D4986" s="292" t="s">
        <v>452</v>
      </c>
      <c r="E4986" s="292" t="s">
        <v>7159</v>
      </c>
      <c r="F4986" s="292" t="s">
        <v>487</v>
      </c>
      <c r="G4986" s="294"/>
      <c r="H4986" s="294">
        <v>8</v>
      </c>
      <c r="I4986" s="292">
        <v>163373</v>
      </c>
      <c r="J4986" s="294" t="s">
        <v>455</v>
      </c>
      <c r="K4986" s="292">
        <v>196047.6</v>
      </c>
      <c r="L4986" s="292" t="s">
        <v>459</v>
      </c>
      <c r="M4986" s="292" t="s">
        <v>7116</v>
      </c>
      <c r="N4986" t="s">
        <v>7117</v>
      </c>
    </row>
    <row r="4987" spans="1:14" x14ac:dyDescent="0.2">
      <c r="A4987" s="344">
        <v>45084</v>
      </c>
      <c r="B4987" s="296" t="s">
        <v>541</v>
      </c>
      <c r="C4987" s="357">
        <v>55304.160000000003</v>
      </c>
      <c r="D4987" s="292" t="s">
        <v>452</v>
      </c>
      <c r="E4987" s="292" t="s">
        <v>7177</v>
      </c>
      <c r="F4987" s="292" t="s">
        <v>7178</v>
      </c>
      <c r="G4987" s="294"/>
      <c r="H4987" s="294">
        <v>8</v>
      </c>
      <c r="I4987" s="292">
        <v>290716</v>
      </c>
      <c r="J4987" s="294" t="s">
        <v>455</v>
      </c>
      <c r="K4987" s="292">
        <v>348859.2</v>
      </c>
      <c r="L4987" s="292" t="s">
        <v>459</v>
      </c>
      <c r="M4987" s="292" t="s">
        <v>7116</v>
      </c>
      <c r="N4987" t="s">
        <v>7117</v>
      </c>
    </row>
    <row r="4988" spans="1:14" x14ac:dyDescent="0.2">
      <c r="A4988" s="344">
        <v>45103</v>
      </c>
      <c r="B4988" s="296" t="s">
        <v>541</v>
      </c>
      <c r="C4988" s="357">
        <v>6497.11</v>
      </c>
      <c r="D4988" s="292" t="s">
        <v>452</v>
      </c>
      <c r="E4988" s="292" t="s">
        <v>7162</v>
      </c>
      <c r="F4988" s="292" t="s">
        <v>7163</v>
      </c>
      <c r="G4988" s="294"/>
      <c r="H4988" s="294">
        <v>8</v>
      </c>
      <c r="I4988" s="292">
        <v>138153</v>
      </c>
      <c r="J4988" s="294" t="s">
        <v>455</v>
      </c>
      <c r="K4988" s="292">
        <v>165783.6</v>
      </c>
      <c r="L4988" s="292" t="s">
        <v>459</v>
      </c>
      <c r="M4988" s="292" t="s">
        <v>7116</v>
      </c>
      <c r="N4988" t="s">
        <v>7117</v>
      </c>
    </row>
    <row r="4989" spans="1:14" x14ac:dyDescent="0.2">
      <c r="A4989" s="344">
        <v>45085</v>
      </c>
      <c r="B4989" s="296" t="s">
        <v>541</v>
      </c>
      <c r="C4989" s="357">
        <v>55304.160000000003</v>
      </c>
      <c r="D4989" s="292" t="s">
        <v>452</v>
      </c>
      <c r="E4989" s="292" t="s">
        <v>7177</v>
      </c>
      <c r="F4989" s="292" t="s">
        <v>7178</v>
      </c>
      <c r="G4989" s="294"/>
      <c r="H4989" s="294">
        <v>8</v>
      </c>
      <c r="I4989" s="292">
        <v>290716</v>
      </c>
      <c r="J4989" s="294" t="s">
        <v>455</v>
      </c>
      <c r="K4989" s="292">
        <v>348859.2</v>
      </c>
      <c r="L4989" s="292" t="s">
        <v>459</v>
      </c>
      <c r="M4989" s="292" t="s">
        <v>7116</v>
      </c>
      <c r="N4989" t="s">
        <v>7117</v>
      </c>
    </row>
    <row r="4990" spans="1:14" x14ac:dyDescent="0.2">
      <c r="A4990" s="344">
        <v>45089</v>
      </c>
      <c r="B4990" s="296" t="s">
        <v>541</v>
      </c>
      <c r="C4990" s="357">
        <v>6542.1</v>
      </c>
      <c r="D4990" s="292" t="s">
        <v>452</v>
      </c>
      <c r="E4990" s="292" t="s">
        <v>7166</v>
      </c>
      <c r="F4990" s="292" t="s">
        <v>7167</v>
      </c>
      <c r="G4990" s="294"/>
      <c r="H4990" s="294">
        <v>8</v>
      </c>
      <c r="I4990" s="292">
        <v>149944</v>
      </c>
      <c r="J4990" s="294" t="s">
        <v>455</v>
      </c>
      <c r="K4990" s="292">
        <v>179932.79999999999</v>
      </c>
      <c r="L4990" s="292" t="s">
        <v>459</v>
      </c>
      <c r="M4990" s="292" t="s">
        <v>7116</v>
      </c>
      <c r="N4990" t="s">
        <v>7117</v>
      </c>
    </row>
    <row r="4991" spans="1:14" x14ac:dyDescent="0.2">
      <c r="A4991" s="344">
        <v>45096</v>
      </c>
      <c r="B4991" s="296" t="s">
        <v>541</v>
      </c>
      <c r="C4991" s="357">
        <v>6542.1</v>
      </c>
      <c r="D4991" s="292" t="s">
        <v>452</v>
      </c>
      <c r="E4991" s="292" t="s">
        <v>7159</v>
      </c>
      <c r="F4991" s="292" t="s">
        <v>487</v>
      </c>
      <c r="G4991" s="294"/>
      <c r="H4991" s="294">
        <v>8</v>
      </c>
      <c r="I4991" s="292">
        <v>163373</v>
      </c>
      <c r="J4991" s="294" t="s">
        <v>455</v>
      </c>
      <c r="K4991" s="292">
        <v>196047.6</v>
      </c>
      <c r="L4991" s="292" t="s">
        <v>459</v>
      </c>
      <c r="M4991" s="292" t="s">
        <v>7116</v>
      </c>
      <c r="N4991" t="s">
        <v>7117</v>
      </c>
    </row>
    <row r="4992" spans="1:14" x14ac:dyDescent="0.2">
      <c r="A4992" s="344">
        <v>45096</v>
      </c>
      <c r="B4992" s="296" t="s">
        <v>541</v>
      </c>
      <c r="C4992" s="357">
        <v>6542.1</v>
      </c>
      <c r="D4992" s="292" t="s">
        <v>452</v>
      </c>
      <c r="E4992" s="292" t="s">
        <v>7168</v>
      </c>
      <c r="F4992" s="292" t="s">
        <v>7169</v>
      </c>
      <c r="G4992" s="294"/>
      <c r="H4992" s="294">
        <v>8</v>
      </c>
      <c r="I4992" s="292">
        <v>212210</v>
      </c>
      <c r="J4992" s="294" t="s">
        <v>455</v>
      </c>
      <c r="K4992" s="292">
        <v>254652</v>
      </c>
      <c r="L4992" s="292" t="s">
        <v>459</v>
      </c>
      <c r="M4992" s="292" t="s">
        <v>7116</v>
      </c>
      <c r="N4992" t="s">
        <v>7117</v>
      </c>
    </row>
    <row r="4993" spans="1:14" x14ac:dyDescent="0.2">
      <c r="A4993" s="344">
        <v>45104</v>
      </c>
      <c r="B4993" s="296" t="s">
        <v>541</v>
      </c>
      <c r="C4993" s="357">
        <v>6497.11</v>
      </c>
      <c r="D4993" s="292" t="s">
        <v>452</v>
      </c>
      <c r="E4993" s="292" t="s">
        <v>7162</v>
      </c>
      <c r="F4993" s="292" t="s">
        <v>7163</v>
      </c>
      <c r="G4993" s="294"/>
      <c r="H4993" s="294">
        <v>8</v>
      </c>
      <c r="I4993" s="292">
        <v>138153</v>
      </c>
      <c r="J4993" s="294" t="s">
        <v>455</v>
      </c>
      <c r="K4993" s="292">
        <v>165783.6</v>
      </c>
      <c r="L4993" s="292" t="s">
        <v>459</v>
      </c>
      <c r="M4993" s="292" t="s">
        <v>7116</v>
      </c>
      <c r="N4993" t="s">
        <v>7117</v>
      </c>
    </row>
    <row r="4994" spans="1:14" x14ac:dyDescent="0.2">
      <c r="A4994" s="344">
        <v>45086</v>
      </c>
      <c r="B4994" s="296" t="s">
        <v>541</v>
      </c>
      <c r="C4994" s="357">
        <v>55304.160000000003</v>
      </c>
      <c r="D4994" s="292" t="s">
        <v>452</v>
      </c>
      <c r="E4994" s="292" t="s">
        <v>7177</v>
      </c>
      <c r="F4994" s="292" t="s">
        <v>7178</v>
      </c>
      <c r="G4994" s="294"/>
      <c r="H4994" s="294">
        <v>8</v>
      </c>
      <c r="I4994" s="292">
        <v>290716</v>
      </c>
      <c r="J4994" s="294" t="s">
        <v>455</v>
      </c>
      <c r="K4994" s="292">
        <v>348859.2</v>
      </c>
      <c r="L4994" s="292" t="s">
        <v>459</v>
      </c>
      <c r="M4994" s="292" t="s">
        <v>7116</v>
      </c>
      <c r="N4994" t="s">
        <v>7117</v>
      </c>
    </row>
    <row r="4995" spans="1:14" x14ac:dyDescent="0.2">
      <c r="A4995" s="344">
        <v>45090</v>
      </c>
      <c r="B4995" s="296" t="s">
        <v>541</v>
      </c>
      <c r="C4995" s="357">
        <v>6542.1</v>
      </c>
      <c r="D4995" s="292" t="s">
        <v>452</v>
      </c>
      <c r="E4995" s="292" t="s">
        <v>7166</v>
      </c>
      <c r="F4995" s="292" t="s">
        <v>7167</v>
      </c>
      <c r="G4995" s="294"/>
      <c r="H4995" s="294">
        <v>8</v>
      </c>
      <c r="I4995" s="292">
        <v>149944</v>
      </c>
      <c r="J4995" s="294" t="s">
        <v>455</v>
      </c>
      <c r="K4995" s="292">
        <v>179932.79999999999</v>
      </c>
      <c r="L4995" s="292" t="s">
        <v>459</v>
      </c>
      <c r="M4995" s="292" t="s">
        <v>7116</v>
      </c>
      <c r="N4995" t="s">
        <v>7117</v>
      </c>
    </row>
    <row r="4996" spans="1:14" x14ac:dyDescent="0.2">
      <c r="A4996" s="344">
        <v>45097</v>
      </c>
      <c r="B4996" s="296" t="s">
        <v>541</v>
      </c>
      <c r="C4996" s="357">
        <v>6542.1</v>
      </c>
      <c r="D4996" s="292" t="s">
        <v>452</v>
      </c>
      <c r="E4996" s="292" t="s">
        <v>7159</v>
      </c>
      <c r="F4996" s="292" t="s">
        <v>487</v>
      </c>
      <c r="G4996" s="294"/>
      <c r="H4996" s="294">
        <v>8</v>
      </c>
      <c r="I4996" s="292">
        <v>163373</v>
      </c>
      <c r="J4996" s="294" t="s">
        <v>455</v>
      </c>
      <c r="K4996" s="292">
        <v>196047.6</v>
      </c>
      <c r="L4996" s="292" t="s">
        <v>459</v>
      </c>
      <c r="M4996" s="292" t="s">
        <v>7116</v>
      </c>
      <c r="N4996" t="s">
        <v>7117</v>
      </c>
    </row>
    <row r="4997" spans="1:14" x14ac:dyDescent="0.2">
      <c r="A4997" s="344">
        <v>45105</v>
      </c>
      <c r="B4997" s="296" t="s">
        <v>541</v>
      </c>
      <c r="C4997" s="357">
        <v>6497.11</v>
      </c>
      <c r="D4997" s="292" t="s">
        <v>452</v>
      </c>
      <c r="E4997" s="292" t="s">
        <v>7162</v>
      </c>
      <c r="F4997" s="292" t="s">
        <v>7163</v>
      </c>
      <c r="G4997" s="294"/>
      <c r="H4997" s="294">
        <v>8</v>
      </c>
      <c r="I4997" s="292">
        <v>138153</v>
      </c>
      <c r="J4997" s="294" t="s">
        <v>455</v>
      </c>
      <c r="K4997" s="292">
        <v>165783.6</v>
      </c>
      <c r="L4997" s="292" t="s">
        <v>459</v>
      </c>
      <c r="M4997" s="292" t="s">
        <v>7116</v>
      </c>
      <c r="N4997" t="s">
        <v>7117</v>
      </c>
    </row>
    <row r="4998" spans="1:14" x14ac:dyDescent="0.2">
      <c r="A4998" s="344">
        <v>45091</v>
      </c>
      <c r="B4998" s="296" t="s">
        <v>541</v>
      </c>
      <c r="C4998" s="357">
        <v>6542.1</v>
      </c>
      <c r="D4998" s="292" t="s">
        <v>452</v>
      </c>
      <c r="E4998" s="292" t="s">
        <v>7166</v>
      </c>
      <c r="F4998" s="292" t="s">
        <v>7167</v>
      </c>
      <c r="G4998" s="294"/>
      <c r="H4998" s="294">
        <v>8</v>
      </c>
      <c r="I4998" s="292">
        <v>149944</v>
      </c>
      <c r="J4998" s="294" t="s">
        <v>455</v>
      </c>
      <c r="K4998" s="292">
        <v>179932.79999999999</v>
      </c>
      <c r="L4998" s="292" t="s">
        <v>459</v>
      </c>
      <c r="M4998" s="292" t="s">
        <v>7116</v>
      </c>
      <c r="N4998" t="s">
        <v>7117</v>
      </c>
    </row>
    <row r="4999" spans="1:14" x14ac:dyDescent="0.2">
      <c r="A4999" s="344">
        <v>45098</v>
      </c>
      <c r="B4999" s="296" t="s">
        <v>541</v>
      </c>
      <c r="C4999" s="357">
        <v>6542.1</v>
      </c>
      <c r="D4999" s="292" t="s">
        <v>452</v>
      </c>
      <c r="E4999" s="292" t="s">
        <v>7159</v>
      </c>
      <c r="F4999" s="292" t="s">
        <v>487</v>
      </c>
      <c r="G4999" s="294"/>
      <c r="H4999" s="294">
        <v>8</v>
      </c>
      <c r="I4999" s="292">
        <v>163373</v>
      </c>
      <c r="J4999" s="294" t="s">
        <v>455</v>
      </c>
      <c r="K4999" s="292">
        <v>196047.6</v>
      </c>
      <c r="L4999" s="292" t="s">
        <v>459</v>
      </c>
      <c r="M4999" s="292" t="s">
        <v>7116</v>
      </c>
      <c r="N4999" t="s">
        <v>7117</v>
      </c>
    </row>
    <row r="5000" spans="1:14" x14ac:dyDescent="0.2">
      <c r="A5000" s="344">
        <v>45107</v>
      </c>
      <c r="B5000" s="296" t="s">
        <v>541</v>
      </c>
      <c r="C5000" s="357">
        <v>6497.11</v>
      </c>
      <c r="D5000" s="292" t="s">
        <v>452</v>
      </c>
      <c r="E5000" s="292" t="s">
        <v>7162</v>
      </c>
      <c r="F5000" s="292" t="s">
        <v>7163</v>
      </c>
      <c r="G5000" s="294"/>
      <c r="H5000" s="294">
        <v>4</v>
      </c>
      <c r="I5000" s="292">
        <v>138153</v>
      </c>
      <c r="J5000" s="294" t="s">
        <v>455</v>
      </c>
      <c r="K5000" s="292">
        <v>165783.6</v>
      </c>
      <c r="L5000" s="292" t="s">
        <v>459</v>
      </c>
      <c r="M5000" s="292" t="s">
        <v>7116</v>
      </c>
      <c r="N5000" t="s">
        <v>7117</v>
      </c>
    </row>
    <row r="5001" spans="1:14" x14ac:dyDescent="0.2">
      <c r="A5001" s="344">
        <v>45092</v>
      </c>
      <c r="B5001" s="296" t="s">
        <v>541</v>
      </c>
      <c r="C5001" s="357">
        <v>6542.1</v>
      </c>
      <c r="D5001" s="292" t="s">
        <v>452</v>
      </c>
      <c r="E5001" s="292" t="s">
        <v>7166</v>
      </c>
      <c r="F5001" s="292" t="s">
        <v>7167</v>
      </c>
      <c r="G5001" s="294"/>
      <c r="H5001" s="294">
        <v>8</v>
      </c>
      <c r="I5001" s="292">
        <v>149944</v>
      </c>
      <c r="J5001" s="294" t="s">
        <v>455</v>
      </c>
      <c r="K5001" s="292">
        <v>179932.79999999999</v>
      </c>
      <c r="L5001" s="292" t="s">
        <v>459</v>
      </c>
      <c r="M5001" s="292" t="s">
        <v>7116</v>
      </c>
      <c r="N5001" t="s">
        <v>7117</v>
      </c>
    </row>
    <row r="5002" spans="1:14" x14ac:dyDescent="0.2">
      <c r="A5002" s="344">
        <v>45099</v>
      </c>
      <c r="B5002" s="296" t="s">
        <v>541</v>
      </c>
      <c r="C5002" s="357">
        <v>6542.1</v>
      </c>
      <c r="D5002" s="292" t="s">
        <v>452</v>
      </c>
      <c r="E5002" s="292" t="s">
        <v>7159</v>
      </c>
      <c r="F5002" s="292" t="s">
        <v>487</v>
      </c>
      <c r="G5002" s="294"/>
      <c r="H5002" s="294">
        <v>8</v>
      </c>
      <c r="I5002" s="292">
        <v>163373</v>
      </c>
      <c r="J5002" s="294" t="s">
        <v>455</v>
      </c>
      <c r="K5002" s="292">
        <v>196047.6</v>
      </c>
      <c r="L5002" s="292" t="s">
        <v>459</v>
      </c>
      <c r="M5002" s="292" t="s">
        <v>7116</v>
      </c>
      <c r="N5002" t="s">
        <v>7117</v>
      </c>
    </row>
    <row r="5003" spans="1:14" x14ac:dyDescent="0.2">
      <c r="A5003" s="344">
        <v>45093</v>
      </c>
      <c r="B5003" s="296" t="s">
        <v>541</v>
      </c>
      <c r="C5003" s="357">
        <v>6497.11</v>
      </c>
      <c r="D5003" s="292" t="s">
        <v>452</v>
      </c>
      <c r="E5003" s="292" t="s">
        <v>7162</v>
      </c>
      <c r="F5003" s="292" t="s">
        <v>7163</v>
      </c>
      <c r="G5003" s="294"/>
      <c r="H5003" s="294">
        <v>8</v>
      </c>
      <c r="I5003" s="292">
        <v>138153</v>
      </c>
      <c r="J5003" s="294" t="s">
        <v>455</v>
      </c>
      <c r="K5003" s="292">
        <v>165783.6</v>
      </c>
      <c r="L5003" s="292" t="s">
        <v>459</v>
      </c>
      <c r="M5003" s="292" t="s">
        <v>7116</v>
      </c>
      <c r="N5003" t="s">
        <v>7117</v>
      </c>
    </row>
    <row r="5004" spans="1:14" x14ac:dyDescent="0.2">
      <c r="A5004" s="344">
        <v>45100</v>
      </c>
      <c r="B5004" s="296" t="s">
        <v>541</v>
      </c>
      <c r="C5004" s="357">
        <v>6542.1</v>
      </c>
      <c r="D5004" s="292" t="s">
        <v>452</v>
      </c>
      <c r="E5004" s="292" t="s">
        <v>7159</v>
      </c>
      <c r="F5004" s="292" t="s">
        <v>487</v>
      </c>
      <c r="G5004" s="294"/>
      <c r="H5004" s="294">
        <v>8</v>
      </c>
      <c r="I5004" s="292">
        <v>163373</v>
      </c>
      <c r="J5004" s="294" t="s">
        <v>455</v>
      </c>
      <c r="K5004" s="292">
        <v>196047.6</v>
      </c>
      <c r="L5004" s="292" t="s">
        <v>459</v>
      </c>
      <c r="M5004" s="292" t="s">
        <v>7116</v>
      </c>
      <c r="N5004" t="s">
        <v>7117</v>
      </c>
    </row>
    <row r="5005" spans="1:14" x14ac:dyDescent="0.2">
      <c r="A5005" s="344">
        <v>45097</v>
      </c>
      <c r="B5005" s="296" t="s">
        <v>541</v>
      </c>
      <c r="C5005" s="357">
        <v>6542.1</v>
      </c>
      <c r="D5005" s="292" t="s">
        <v>452</v>
      </c>
      <c r="E5005" s="292" t="s">
        <v>7168</v>
      </c>
      <c r="F5005" s="292" t="s">
        <v>7169</v>
      </c>
      <c r="G5005" s="294"/>
      <c r="H5005" s="294">
        <v>8</v>
      </c>
      <c r="I5005" s="292">
        <v>212210</v>
      </c>
      <c r="J5005" s="294" t="s">
        <v>455</v>
      </c>
      <c r="K5005" s="292">
        <v>254652</v>
      </c>
      <c r="L5005" s="292" t="s">
        <v>459</v>
      </c>
      <c r="M5005" s="292" t="s">
        <v>7116</v>
      </c>
      <c r="N5005" t="s">
        <v>7117</v>
      </c>
    </row>
    <row r="5006" spans="1:14" x14ac:dyDescent="0.2">
      <c r="A5006" s="344">
        <v>45098</v>
      </c>
      <c r="B5006" s="296" t="s">
        <v>541</v>
      </c>
      <c r="C5006" s="357">
        <v>6542.1</v>
      </c>
      <c r="D5006" s="292" t="s">
        <v>452</v>
      </c>
      <c r="E5006" s="292" t="s">
        <v>7168</v>
      </c>
      <c r="F5006" s="292" t="s">
        <v>7169</v>
      </c>
      <c r="G5006" s="294"/>
      <c r="H5006" s="294">
        <v>4</v>
      </c>
      <c r="I5006" s="292">
        <v>212210</v>
      </c>
      <c r="J5006" s="294" t="s">
        <v>455</v>
      </c>
      <c r="K5006" s="292">
        <v>254652</v>
      </c>
      <c r="L5006" s="292" t="s">
        <v>459</v>
      </c>
      <c r="M5006" s="292" t="s">
        <v>7116</v>
      </c>
      <c r="N5006" t="s">
        <v>7117</v>
      </c>
    </row>
    <row r="5007" spans="1:14" x14ac:dyDescent="0.2">
      <c r="A5007" s="344">
        <v>45093</v>
      </c>
      <c r="B5007" s="296" t="s">
        <v>541</v>
      </c>
      <c r="C5007" s="357">
        <v>6542.1</v>
      </c>
      <c r="D5007" s="292" t="s">
        <v>452</v>
      </c>
      <c r="E5007" s="292" t="s">
        <v>7159</v>
      </c>
      <c r="F5007" s="292" t="s">
        <v>487</v>
      </c>
      <c r="G5007" s="294"/>
      <c r="H5007" s="294">
        <v>8</v>
      </c>
      <c r="I5007" s="292">
        <v>163373</v>
      </c>
      <c r="J5007" s="294" t="s">
        <v>455</v>
      </c>
      <c r="K5007" s="292">
        <v>196047.6</v>
      </c>
      <c r="L5007" s="292" t="s">
        <v>459</v>
      </c>
      <c r="M5007" s="292" t="s">
        <v>7116</v>
      </c>
      <c r="N5007" t="s">
        <v>7117</v>
      </c>
    </row>
    <row r="5008" spans="1:14" x14ac:dyDescent="0.2">
      <c r="A5008" s="344">
        <v>45099</v>
      </c>
      <c r="B5008" s="296" t="s">
        <v>541</v>
      </c>
      <c r="C5008" s="357">
        <v>6542.1</v>
      </c>
      <c r="D5008" s="292" t="s">
        <v>452</v>
      </c>
      <c r="E5008" s="292" t="s">
        <v>7168</v>
      </c>
      <c r="F5008" s="292" t="s">
        <v>7169</v>
      </c>
      <c r="G5008" s="294"/>
      <c r="H5008" s="294">
        <v>8</v>
      </c>
      <c r="I5008" s="292">
        <v>212210</v>
      </c>
      <c r="J5008" s="294" t="s">
        <v>455</v>
      </c>
      <c r="K5008" s="292">
        <v>254652</v>
      </c>
      <c r="L5008" s="292" t="s">
        <v>459</v>
      </c>
      <c r="M5008" s="292" t="s">
        <v>7116</v>
      </c>
      <c r="N5008" t="s">
        <v>7117</v>
      </c>
    </row>
    <row r="5009" spans="1:14" x14ac:dyDescent="0.2">
      <c r="A5009" s="344">
        <v>45100</v>
      </c>
      <c r="B5009" s="296" t="s">
        <v>541</v>
      </c>
      <c r="C5009" s="357">
        <v>6542.1</v>
      </c>
      <c r="D5009" s="292" t="s">
        <v>452</v>
      </c>
      <c r="E5009" s="292" t="s">
        <v>7168</v>
      </c>
      <c r="F5009" s="292" t="s">
        <v>7169</v>
      </c>
      <c r="G5009" s="294"/>
      <c r="H5009" s="294">
        <v>8</v>
      </c>
      <c r="I5009" s="292">
        <v>212210</v>
      </c>
      <c r="J5009" s="294" t="s">
        <v>455</v>
      </c>
      <c r="K5009" s="292">
        <v>254652</v>
      </c>
      <c r="L5009" s="292" t="s">
        <v>459</v>
      </c>
      <c r="M5009" s="292" t="s">
        <v>7116</v>
      </c>
      <c r="N5009" t="s">
        <v>7117</v>
      </c>
    </row>
    <row r="5010" spans="1:14" x14ac:dyDescent="0.2">
      <c r="A5010" s="344">
        <v>45084</v>
      </c>
      <c r="B5010" s="296" t="s">
        <v>541</v>
      </c>
      <c r="C5010" s="357">
        <v>6011.1</v>
      </c>
      <c r="D5010" s="292" t="s">
        <v>452</v>
      </c>
      <c r="E5010" s="292" t="s">
        <v>7164</v>
      </c>
      <c r="F5010" s="292" t="s">
        <v>7165</v>
      </c>
      <c r="G5010" s="294"/>
      <c r="H5010" s="294">
        <v>2</v>
      </c>
      <c r="I5010" s="292">
        <v>238478</v>
      </c>
      <c r="J5010" s="294" t="s">
        <v>455</v>
      </c>
      <c r="K5010" s="292">
        <v>286173.59999999998</v>
      </c>
      <c r="L5010" s="292" t="s">
        <v>459</v>
      </c>
      <c r="M5010" s="292" t="s">
        <v>7116</v>
      </c>
      <c r="N5010" t="s">
        <v>7117</v>
      </c>
    </row>
    <row r="5011" spans="1:14" x14ac:dyDescent="0.2">
      <c r="A5011" s="344">
        <v>45103</v>
      </c>
      <c r="B5011" s="296" t="s">
        <v>541</v>
      </c>
      <c r="C5011" s="357">
        <v>6011.1</v>
      </c>
      <c r="D5011" s="292" t="s">
        <v>452</v>
      </c>
      <c r="E5011" s="292" t="s">
        <v>7175</v>
      </c>
      <c r="F5011" s="292" t="s">
        <v>7176</v>
      </c>
      <c r="G5011" s="294"/>
      <c r="H5011" s="294">
        <v>8</v>
      </c>
      <c r="I5011" s="292">
        <v>129850</v>
      </c>
      <c r="J5011" s="294" t="s">
        <v>455</v>
      </c>
      <c r="K5011" s="292">
        <v>155820</v>
      </c>
      <c r="L5011" s="292" t="s">
        <v>459</v>
      </c>
      <c r="M5011" s="292" t="s">
        <v>7116</v>
      </c>
      <c r="N5011" t="s">
        <v>7117</v>
      </c>
    </row>
    <row r="5012" spans="1:14" x14ac:dyDescent="0.2">
      <c r="A5012" s="344">
        <v>45103</v>
      </c>
      <c r="B5012" s="296" t="s">
        <v>541</v>
      </c>
      <c r="C5012" s="357">
        <v>6542.11</v>
      </c>
      <c r="D5012" s="292" t="s">
        <v>452</v>
      </c>
      <c r="E5012" s="292" t="s">
        <v>7160</v>
      </c>
      <c r="F5012" s="292" t="s">
        <v>7161</v>
      </c>
      <c r="G5012" s="294"/>
      <c r="H5012" s="294">
        <v>8</v>
      </c>
      <c r="I5012" s="292">
        <v>170326</v>
      </c>
      <c r="J5012" s="294" t="s">
        <v>455</v>
      </c>
      <c r="K5012" s="292">
        <v>204391.2</v>
      </c>
      <c r="L5012" s="292" t="s">
        <v>459</v>
      </c>
      <c r="M5012" s="292" t="s">
        <v>7116</v>
      </c>
      <c r="N5012" t="s">
        <v>7117</v>
      </c>
    </row>
    <row r="5013" spans="1:14" x14ac:dyDescent="0.2">
      <c r="A5013" s="344">
        <v>45093</v>
      </c>
      <c r="B5013" s="296" t="s">
        <v>541</v>
      </c>
      <c r="C5013" s="357">
        <v>6542.1</v>
      </c>
      <c r="D5013" s="292" t="s">
        <v>452</v>
      </c>
      <c r="E5013" s="292" t="s">
        <v>7166</v>
      </c>
      <c r="F5013" s="292" t="s">
        <v>7167</v>
      </c>
      <c r="G5013" s="294"/>
      <c r="H5013" s="294">
        <v>8</v>
      </c>
      <c r="I5013" s="292">
        <v>149944</v>
      </c>
      <c r="J5013" s="294" t="s">
        <v>455</v>
      </c>
      <c r="K5013" s="292">
        <v>179932.79999999999</v>
      </c>
      <c r="L5013" s="292" t="s">
        <v>459</v>
      </c>
      <c r="M5013" s="292" t="s">
        <v>7116</v>
      </c>
      <c r="N5013" t="s">
        <v>7117</v>
      </c>
    </row>
    <row r="5014" spans="1:14" x14ac:dyDescent="0.2">
      <c r="A5014" s="344">
        <v>45104</v>
      </c>
      <c r="B5014" s="296" t="s">
        <v>541</v>
      </c>
      <c r="C5014" s="357">
        <v>6542.11</v>
      </c>
      <c r="D5014" s="292" t="s">
        <v>452</v>
      </c>
      <c r="E5014" s="292" t="s">
        <v>7160</v>
      </c>
      <c r="F5014" s="292" t="s">
        <v>7161</v>
      </c>
      <c r="G5014" s="294"/>
      <c r="H5014" s="294">
        <v>7</v>
      </c>
      <c r="I5014" s="292">
        <v>170326</v>
      </c>
      <c r="J5014" s="294" t="s">
        <v>455</v>
      </c>
      <c r="K5014" s="292">
        <v>204391.2</v>
      </c>
      <c r="L5014" s="292" t="s">
        <v>459</v>
      </c>
      <c r="M5014" s="292" t="s">
        <v>7116</v>
      </c>
      <c r="N5014" t="s">
        <v>7117</v>
      </c>
    </row>
    <row r="5015" spans="1:14" x14ac:dyDescent="0.2">
      <c r="A5015" s="344">
        <v>45085</v>
      </c>
      <c r="B5015" s="296" t="s">
        <v>541</v>
      </c>
      <c r="C5015" s="357">
        <v>6011.1</v>
      </c>
      <c r="D5015" s="292" t="s">
        <v>452</v>
      </c>
      <c r="E5015" s="292" t="s">
        <v>7164</v>
      </c>
      <c r="F5015" s="292" t="s">
        <v>7165</v>
      </c>
      <c r="G5015" s="294"/>
      <c r="H5015" s="294">
        <v>2</v>
      </c>
      <c r="I5015" s="292">
        <v>238478</v>
      </c>
      <c r="J5015" s="294" t="s">
        <v>455</v>
      </c>
      <c r="K5015" s="292">
        <v>286173.59999999998</v>
      </c>
      <c r="L5015" s="292" t="s">
        <v>459</v>
      </c>
      <c r="M5015" s="292" t="s">
        <v>7116</v>
      </c>
      <c r="N5015" t="s">
        <v>7117</v>
      </c>
    </row>
    <row r="5016" spans="1:14" x14ac:dyDescent="0.2">
      <c r="A5016" s="344">
        <v>45096</v>
      </c>
      <c r="B5016" s="296" t="s">
        <v>541</v>
      </c>
      <c r="C5016" s="357">
        <v>6542.1</v>
      </c>
      <c r="D5016" s="292" t="s">
        <v>452</v>
      </c>
      <c r="E5016" s="292" t="s">
        <v>7166</v>
      </c>
      <c r="F5016" s="292" t="s">
        <v>7167</v>
      </c>
      <c r="G5016" s="294"/>
      <c r="H5016" s="294">
        <v>8</v>
      </c>
      <c r="I5016" s="292">
        <v>149944</v>
      </c>
      <c r="J5016" s="294" t="s">
        <v>455</v>
      </c>
      <c r="K5016" s="292">
        <v>179932.79999999999</v>
      </c>
      <c r="L5016" s="292" t="s">
        <v>459</v>
      </c>
      <c r="M5016" s="292" t="s">
        <v>7116</v>
      </c>
      <c r="N5016" t="s">
        <v>7117</v>
      </c>
    </row>
    <row r="5017" spans="1:14" x14ac:dyDescent="0.2">
      <c r="A5017" s="344">
        <v>45079</v>
      </c>
      <c r="B5017" s="296" t="s">
        <v>541</v>
      </c>
      <c r="C5017" s="357">
        <v>6542.11</v>
      </c>
      <c r="D5017" s="292" t="s">
        <v>452</v>
      </c>
      <c r="E5017" s="292" t="s">
        <v>7160</v>
      </c>
      <c r="F5017" s="292" t="s">
        <v>7161</v>
      </c>
      <c r="G5017" s="294"/>
      <c r="H5017" s="294">
        <v>8</v>
      </c>
      <c r="I5017" s="292">
        <v>170326</v>
      </c>
      <c r="J5017" s="294" t="s">
        <v>455</v>
      </c>
      <c r="K5017" s="292">
        <v>204391.2</v>
      </c>
      <c r="L5017" s="292" t="s">
        <v>459</v>
      </c>
      <c r="M5017" s="292" t="s">
        <v>7116</v>
      </c>
      <c r="N5017" t="s">
        <v>7117</v>
      </c>
    </row>
    <row r="5018" spans="1:14" x14ac:dyDescent="0.2">
      <c r="A5018" s="344">
        <v>45105</v>
      </c>
      <c r="B5018" s="296" t="s">
        <v>541</v>
      </c>
      <c r="C5018" s="357">
        <v>6542.11</v>
      </c>
      <c r="D5018" s="292" t="s">
        <v>452</v>
      </c>
      <c r="E5018" s="292" t="s">
        <v>7160</v>
      </c>
      <c r="F5018" s="292" t="s">
        <v>7161</v>
      </c>
      <c r="G5018" s="294"/>
      <c r="H5018" s="294">
        <v>8</v>
      </c>
      <c r="I5018" s="292">
        <v>170326</v>
      </c>
      <c r="J5018" s="294" t="s">
        <v>455</v>
      </c>
      <c r="K5018" s="292">
        <v>204391.2</v>
      </c>
      <c r="L5018" s="292" t="s">
        <v>459</v>
      </c>
      <c r="M5018" s="292" t="s">
        <v>7116</v>
      </c>
      <c r="N5018" t="s">
        <v>7117</v>
      </c>
    </row>
    <row r="5019" spans="1:14" x14ac:dyDescent="0.2">
      <c r="A5019" s="344">
        <v>45086</v>
      </c>
      <c r="B5019" s="296" t="s">
        <v>541</v>
      </c>
      <c r="C5019" s="357">
        <v>6011.1</v>
      </c>
      <c r="D5019" s="292" t="s">
        <v>452</v>
      </c>
      <c r="E5019" s="292" t="s">
        <v>7164</v>
      </c>
      <c r="F5019" s="292" t="s">
        <v>7165</v>
      </c>
      <c r="G5019" s="294"/>
      <c r="H5019" s="294">
        <v>1</v>
      </c>
      <c r="I5019" s="292">
        <v>238478</v>
      </c>
      <c r="J5019" s="294" t="s">
        <v>455</v>
      </c>
      <c r="K5019" s="292">
        <v>286173.59999999998</v>
      </c>
      <c r="L5019" s="292" t="s">
        <v>459</v>
      </c>
      <c r="M5019" s="292" t="s">
        <v>7116</v>
      </c>
      <c r="N5019" t="s">
        <v>7117</v>
      </c>
    </row>
    <row r="5020" spans="1:14" x14ac:dyDescent="0.2">
      <c r="A5020" s="344">
        <v>45100</v>
      </c>
      <c r="B5020" s="296" t="s">
        <v>541</v>
      </c>
      <c r="C5020" s="357">
        <v>6779.1</v>
      </c>
      <c r="D5020" s="292" t="s">
        <v>2065</v>
      </c>
      <c r="E5020" s="292" t="s">
        <v>7173</v>
      </c>
      <c r="F5020" s="292" t="s">
        <v>7174</v>
      </c>
      <c r="G5020" s="294"/>
      <c r="H5020" s="294">
        <v>8</v>
      </c>
      <c r="I5020" s="292">
        <v>203552</v>
      </c>
      <c r="J5020" s="294" t="s">
        <v>455</v>
      </c>
      <c r="K5020" s="292">
        <v>244262.39999999999</v>
      </c>
      <c r="L5020" s="292" t="s">
        <v>459</v>
      </c>
      <c r="M5020" s="292" t="s">
        <v>7146</v>
      </c>
      <c r="N5020" t="s">
        <v>7117</v>
      </c>
    </row>
    <row r="5021" spans="1:14" x14ac:dyDescent="0.2">
      <c r="A5021" s="344">
        <v>45097</v>
      </c>
      <c r="B5021" s="296" t="s">
        <v>541</v>
      </c>
      <c r="C5021" s="357">
        <v>6542.1</v>
      </c>
      <c r="D5021" s="292" t="s">
        <v>452</v>
      </c>
      <c r="E5021" s="292" t="s">
        <v>7166</v>
      </c>
      <c r="F5021" s="292" t="s">
        <v>7167</v>
      </c>
      <c r="G5021" s="294"/>
      <c r="H5021" s="294">
        <v>8</v>
      </c>
      <c r="I5021" s="292">
        <v>149944</v>
      </c>
      <c r="J5021" s="294" t="s">
        <v>455</v>
      </c>
      <c r="K5021" s="292">
        <v>179932.79999999999</v>
      </c>
      <c r="L5021" s="292" t="s">
        <v>459</v>
      </c>
      <c r="M5021" s="292" t="s">
        <v>7116</v>
      </c>
      <c r="N5021" t="s">
        <v>7117</v>
      </c>
    </row>
    <row r="5022" spans="1:14" x14ac:dyDescent="0.2">
      <c r="A5022" s="344">
        <v>45096</v>
      </c>
      <c r="B5022" s="296" t="s">
        <v>541</v>
      </c>
      <c r="C5022" s="357">
        <v>80422.16</v>
      </c>
      <c r="D5022" s="292" t="s">
        <v>452</v>
      </c>
      <c r="E5022" s="292" t="s">
        <v>7164</v>
      </c>
      <c r="F5022" s="292" t="s">
        <v>7165</v>
      </c>
      <c r="G5022" s="294"/>
      <c r="H5022" s="294">
        <v>2</v>
      </c>
      <c r="I5022" s="292">
        <v>238478</v>
      </c>
      <c r="J5022" s="294" t="s">
        <v>455</v>
      </c>
      <c r="K5022" s="292">
        <v>286173.59999999998</v>
      </c>
      <c r="L5022" s="292" t="s">
        <v>459</v>
      </c>
      <c r="M5022" s="292" t="s">
        <v>7116</v>
      </c>
      <c r="N5022" t="s">
        <v>7117</v>
      </c>
    </row>
    <row r="5023" spans="1:14" x14ac:dyDescent="0.2">
      <c r="A5023" s="344">
        <v>45089</v>
      </c>
      <c r="B5023" s="296" t="s">
        <v>541</v>
      </c>
      <c r="C5023" s="357">
        <v>6542.11</v>
      </c>
      <c r="D5023" s="292" t="s">
        <v>452</v>
      </c>
      <c r="E5023" s="292" t="s">
        <v>7160</v>
      </c>
      <c r="F5023" s="292" t="s">
        <v>7161</v>
      </c>
      <c r="G5023" s="294"/>
      <c r="H5023" s="294">
        <v>8</v>
      </c>
      <c r="I5023" s="292">
        <v>170326</v>
      </c>
      <c r="J5023" s="294" t="s">
        <v>455</v>
      </c>
      <c r="K5023" s="292">
        <v>204391.2</v>
      </c>
      <c r="L5023" s="292" t="s">
        <v>459</v>
      </c>
      <c r="M5023" s="292" t="s">
        <v>7116</v>
      </c>
      <c r="N5023" t="s">
        <v>7117</v>
      </c>
    </row>
    <row r="5024" spans="1:14" x14ac:dyDescent="0.2">
      <c r="A5024" s="344">
        <v>45107</v>
      </c>
      <c r="B5024" s="296" t="s">
        <v>541</v>
      </c>
      <c r="C5024" s="357">
        <v>6542.11</v>
      </c>
      <c r="D5024" s="292" t="s">
        <v>452</v>
      </c>
      <c r="E5024" s="292" t="s">
        <v>7160</v>
      </c>
      <c r="F5024" s="292" t="s">
        <v>7161</v>
      </c>
      <c r="G5024" s="294"/>
      <c r="H5024" s="294">
        <v>8</v>
      </c>
      <c r="I5024" s="292">
        <v>170326</v>
      </c>
      <c r="J5024" s="294" t="s">
        <v>455</v>
      </c>
      <c r="K5024" s="292">
        <v>204391.2</v>
      </c>
      <c r="L5024" s="292" t="s">
        <v>459</v>
      </c>
      <c r="M5024" s="292" t="s">
        <v>7116</v>
      </c>
      <c r="N5024" t="s">
        <v>7117</v>
      </c>
    </row>
    <row r="5025" spans="1:14" x14ac:dyDescent="0.2">
      <c r="A5025" s="344">
        <v>45097</v>
      </c>
      <c r="B5025" s="296" t="s">
        <v>541</v>
      </c>
      <c r="C5025" s="357">
        <v>6011.1</v>
      </c>
      <c r="D5025" s="292" t="s">
        <v>452</v>
      </c>
      <c r="E5025" s="292" t="s">
        <v>7175</v>
      </c>
      <c r="F5025" s="292" t="s">
        <v>7176</v>
      </c>
      <c r="G5025" s="294"/>
      <c r="H5025" s="294">
        <v>8</v>
      </c>
      <c r="I5025" s="292">
        <v>129850</v>
      </c>
      <c r="J5025" s="294" t="s">
        <v>455</v>
      </c>
      <c r="K5025" s="292">
        <v>155820</v>
      </c>
      <c r="L5025" s="292" t="s">
        <v>459</v>
      </c>
      <c r="M5025" s="292" t="s">
        <v>7116</v>
      </c>
      <c r="N5025" t="s">
        <v>7117</v>
      </c>
    </row>
    <row r="5026" spans="1:14" x14ac:dyDescent="0.2">
      <c r="A5026" s="344">
        <v>45104</v>
      </c>
      <c r="B5026" s="296" t="s">
        <v>541</v>
      </c>
      <c r="C5026" s="357">
        <v>6779.1</v>
      </c>
      <c r="D5026" s="292" t="s">
        <v>2065</v>
      </c>
      <c r="E5026" s="292" t="s">
        <v>7173</v>
      </c>
      <c r="F5026" s="292" t="s">
        <v>7174</v>
      </c>
      <c r="G5026" s="294"/>
      <c r="H5026" s="294">
        <v>8</v>
      </c>
      <c r="I5026" s="292">
        <v>203552</v>
      </c>
      <c r="J5026" s="294" t="s">
        <v>455</v>
      </c>
      <c r="K5026" s="292">
        <v>244262.39999999999</v>
      </c>
      <c r="L5026" s="292" t="s">
        <v>459</v>
      </c>
      <c r="M5026" s="292" t="s">
        <v>7146</v>
      </c>
      <c r="N5026" t="s">
        <v>7117</v>
      </c>
    </row>
    <row r="5027" spans="1:14" x14ac:dyDescent="0.2">
      <c r="A5027" s="344">
        <v>45098</v>
      </c>
      <c r="B5027" s="296" t="s">
        <v>541</v>
      </c>
      <c r="C5027" s="357">
        <v>6542.1</v>
      </c>
      <c r="D5027" s="292" t="s">
        <v>452</v>
      </c>
      <c r="E5027" s="292" t="s">
        <v>7166</v>
      </c>
      <c r="F5027" s="292" t="s">
        <v>7167</v>
      </c>
      <c r="G5027" s="294"/>
      <c r="H5027" s="294">
        <v>8</v>
      </c>
      <c r="I5027" s="292">
        <v>149944</v>
      </c>
      <c r="J5027" s="294" t="s">
        <v>455</v>
      </c>
      <c r="K5027" s="292">
        <v>179932.79999999999</v>
      </c>
      <c r="L5027" s="292" t="s">
        <v>459</v>
      </c>
      <c r="M5027" s="292" t="s">
        <v>7116</v>
      </c>
      <c r="N5027" t="s">
        <v>7117</v>
      </c>
    </row>
    <row r="5028" spans="1:14" x14ac:dyDescent="0.2">
      <c r="A5028" s="344">
        <v>45089</v>
      </c>
      <c r="B5028" s="296" t="s">
        <v>541</v>
      </c>
      <c r="C5028" s="357">
        <v>6497.11</v>
      </c>
      <c r="D5028" s="292" t="s">
        <v>452</v>
      </c>
      <c r="E5028" s="292" t="s">
        <v>7164</v>
      </c>
      <c r="F5028" s="292" t="s">
        <v>7165</v>
      </c>
      <c r="G5028" s="294"/>
      <c r="H5028" s="294">
        <v>6</v>
      </c>
      <c r="I5028" s="292">
        <v>238478</v>
      </c>
      <c r="J5028" s="294" t="s">
        <v>455</v>
      </c>
      <c r="K5028" s="292">
        <v>286173.59999999998</v>
      </c>
      <c r="L5028" s="292" t="s">
        <v>459</v>
      </c>
      <c r="M5028" s="292" t="s">
        <v>7116</v>
      </c>
      <c r="N5028" t="s">
        <v>7117</v>
      </c>
    </row>
    <row r="5029" spans="1:14" x14ac:dyDescent="0.2">
      <c r="A5029" s="344">
        <v>45099</v>
      </c>
      <c r="B5029" s="296" t="s">
        <v>541</v>
      </c>
      <c r="C5029" s="357">
        <v>6011.1</v>
      </c>
      <c r="D5029" s="292" t="s">
        <v>452</v>
      </c>
      <c r="E5029" s="292" t="s">
        <v>7175</v>
      </c>
      <c r="F5029" s="292" t="s">
        <v>7176</v>
      </c>
      <c r="G5029" s="294"/>
      <c r="H5029" s="294">
        <v>8</v>
      </c>
      <c r="I5029" s="292">
        <v>129850</v>
      </c>
      <c r="J5029" s="294" t="s">
        <v>455</v>
      </c>
      <c r="K5029" s="292">
        <v>155820</v>
      </c>
      <c r="L5029" s="292" t="s">
        <v>459</v>
      </c>
      <c r="M5029" s="292" t="s">
        <v>7116</v>
      </c>
      <c r="N5029" t="s">
        <v>7117</v>
      </c>
    </row>
    <row r="5030" spans="1:14" x14ac:dyDescent="0.2">
      <c r="A5030" s="344">
        <v>45090</v>
      </c>
      <c r="B5030" s="296" t="s">
        <v>541</v>
      </c>
      <c r="C5030" s="357">
        <v>6542.11</v>
      </c>
      <c r="D5030" s="292" t="s">
        <v>452</v>
      </c>
      <c r="E5030" s="292" t="s">
        <v>7160</v>
      </c>
      <c r="F5030" s="292" t="s">
        <v>7161</v>
      </c>
      <c r="G5030" s="294"/>
      <c r="H5030" s="294">
        <v>7</v>
      </c>
      <c r="I5030" s="292">
        <v>170326</v>
      </c>
      <c r="J5030" s="294" t="s">
        <v>455</v>
      </c>
      <c r="K5030" s="292">
        <v>204391.2</v>
      </c>
      <c r="L5030" s="292" t="s">
        <v>459</v>
      </c>
      <c r="M5030" s="292" t="s">
        <v>7116</v>
      </c>
      <c r="N5030" t="s">
        <v>7117</v>
      </c>
    </row>
    <row r="5031" spans="1:14" x14ac:dyDescent="0.2">
      <c r="A5031" s="344">
        <v>45093</v>
      </c>
      <c r="B5031" s="296" t="s">
        <v>541</v>
      </c>
      <c r="C5031" s="357">
        <v>6542.11</v>
      </c>
      <c r="D5031" s="292" t="s">
        <v>452</v>
      </c>
      <c r="E5031" s="292" t="s">
        <v>7160</v>
      </c>
      <c r="F5031" s="292" t="s">
        <v>7161</v>
      </c>
      <c r="G5031" s="294"/>
      <c r="H5031" s="294">
        <v>8</v>
      </c>
      <c r="I5031" s="292">
        <v>170326</v>
      </c>
      <c r="J5031" s="294" t="s">
        <v>455</v>
      </c>
      <c r="K5031" s="292">
        <v>204391.2</v>
      </c>
      <c r="L5031" s="292" t="s">
        <v>459</v>
      </c>
      <c r="M5031" s="292" t="s">
        <v>7116</v>
      </c>
      <c r="N5031" t="s">
        <v>7117</v>
      </c>
    </row>
    <row r="5032" spans="1:14" x14ac:dyDescent="0.2">
      <c r="A5032" s="344">
        <v>45107</v>
      </c>
      <c r="B5032" s="296" t="s">
        <v>541</v>
      </c>
      <c r="C5032" s="357">
        <v>6779.1</v>
      </c>
      <c r="D5032" s="292" t="s">
        <v>2065</v>
      </c>
      <c r="E5032" s="292" t="s">
        <v>7173</v>
      </c>
      <c r="F5032" s="292" t="s">
        <v>7174</v>
      </c>
      <c r="G5032" s="294"/>
      <c r="H5032" s="294">
        <v>8</v>
      </c>
      <c r="I5032" s="292">
        <v>203552</v>
      </c>
      <c r="J5032" s="294" t="s">
        <v>455</v>
      </c>
      <c r="K5032" s="292">
        <v>244262.39999999999</v>
      </c>
      <c r="L5032" s="292" t="s">
        <v>459</v>
      </c>
      <c r="M5032" s="292" t="s">
        <v>7146</v>
      </c>
      <c r="N5032" t="s">
        <v>7117</v>
      </c>
    </row>
    <row r="5033" spans="1:14" x14ac:dyDescent="0.2">
      <c r="A5033" s="344">
        <v>45099</v>
      </c>
      <c r="B5033" s="296" t="s">
        <v>541</v>
      </c>
      <c r="C5033" s="357">
        <v>6542.1</v>
      </c>
      <c r="D5033" s="292" t="s">
        <v>452</v>
      </c>
      <c r="E5033" s="292" t="s">
        <v>7166</v>
      </c>
      <c r="F5033" s="292" t="s">
        <v>7167</v>
      </c>
      <c r="G5033" s="294"/>
      <c r="H5033" s="294">
        <v>8</v>
      </c>
      <c r="I5033" s="292">
        <v>149944</v>
      </c>
      <c r="J5033" s="294" t="s">
        <v>455</v>
      </c>
      <c r="K5033" s="292">
        <v>179932.79999999999</v>
      </c>
      <c r="L5033" s="292" t="s">
        <v>459</v>
      </c>
      <c r="M5033" s="292" t="s">
        <v>7116</v>
      </c>
      <c r="N5033" t="s">
        <v>7117</v>
      </c>
    </row>
    <row r="5034" spans="1:14" x14ac:dyDescent="0.2">
      <c r="A5034" s="344">
        <v>45089</v>
      </c>
      <c r="B5034" s="296" t="s">
        <v>541</v>
      </c>
      <c r="C5034" s="357">
        <v>6542.1</v>
      </c>
      <c r="D5034" s="292" t="s">
        <v>452</v>
      </c>
      <c r="E5034" s="292" t="s">
        <v>7168</v>
      </c>
      <c r="F5034" s="292" t="s">
        <v>7169</v>
      </c>
      <c r="G5034" s="294"/>
      <c r="H5034" s="294">
        <v>6</v>
      </c>
      <c r="I5034" s="292">
        <v>212210</v>
      </c>
      <c r="J5034" s="294" t="s">
        <v>455</v>
      </c>
      <c r="K5034" s="292">
        <v>254652</v>
      </c>
      <c r="L5034" s="292" t="s">
        <v>459</v>
      </c>
      <c r="M5034" s="292" t="s">
        <v>7116</v>
      </c>
      <c r="N5034" t="s">
        <v>7117</v>
      </c>
    </row>
    <row r="5035" spans="1:14" x14ac:dyDescent="0.2">
      <c r="A5035" s="344">
        <v>45097</v>
      </c>
      <c r="B5035" s="296" t="s">
        <v>541</v>
      </c>
      <c r="C5035" s="357">
        <v>80422.16</v>
      </c>
      <c r="D5035" s="292" t="s">
        <v>452</v>
      </c>
      <c r="E5035" s="292" t="s">
        <v>7164</v>
      </c>
      <c r="F5035" s="292" t="s">
        <v>7165</v>
      </c>
      <c r="G5035" s="294"/>
      <c r="H5035" s="294">
        <v>2</v>
      </c>
      <c r="I5035" s="292">
        <v>238478</v>
      </c>
      <c r="J5035" s="294" t="s">
        <v>455</v>
      </c>
      <c r="K5035" s="292">
        <v>286173.59999999998</v>
      </c>
      <c r="L5035" s="292" t="s">
        <v>459</v>
      </c>
      <c r="M5035" s="292" t="s">
        <v>7116</v>
      </c>
      <c r="N5035" t="s">
        <v>7117</v>
      </c>
    </row>
    <row r="5036" spans="1:14" x14ac:dyDescent="0.2">
      <c r="A5036" s="344">
        <v>45090</v>
      </c>
      <c r="B5036" s="296" t="s">
        <v>541</v>
      </c>
      <c r="C5036" s="357">
        <v>6497.11</v>
      </c>
      <c r="D5036" s="292" t="s">
        <v>452</v>
      </c>
      <c r="E5036" s="292" t="s">
        <v>7164</v>
      </c>
      <c r="F5036" s="292" t="s">
        <v>7165</v>
      </c>
      <c r="G5036" s="294"/>
      <c r="H5036" s="294">
        <v>6</v>
      </c>
      <c r="I5036" s="292">
        <v>238478</v>
      </c>
      <c r="J5036" s="294" t="s">
        <v>455</v>
      </c>
      <c r="K5036" s="292">
        <v>286173.59999999998</v>
      </c>
      <c r="L5036" s="292" t="s">
        <v>459</v>
      </c>
      <c r="M5036" s="292" t="s">
        <v>7116</v>
      </c>
      <c r="N5036" t="s">
        <v>7117</v>
      </c>
    </row>
    <row r="5037" spans="1:14" x14ac:dyDescent="0.2">
      <c r="A5037" s="344">
        <v>45100</v>
      </c>
      <c r="B5037" s="296" t="s">
        <v>541</v>
      </c>
      <c r="C5037" s="357">
        <v>6011.1</v>
      </c>
      <c r="D5037" s="292" t="s">
        <v>452</v>
      </c>
      <c r="E5037" s="292" t="s">
        <v>7175</v>
      </c>
      <c r="F5037" s="292" t="s">
        <v>7176</v>
      </c>
      <c r="G5037" s="294"/>
      <c r="H5037" s="294">
        <v>6</v>
      </c>
      <c r="I5037" s="292">
        <v>129850</v>
      </c>
      <c r="J5037" s="294" t="s">
        <v>455</v>
      </c>
      <c r="K5037" s="292">
        <v>155820</v>
      </c>
      <c r="L5037" s="292" t="s">
        <v>459</v>
      </c>
      <c r="M5037" s="292" t="s">
        <v>7116</v>
      </c>
      <c r="N5037" t="s">
        <v>7117</v>
      </c>
    </row>
    <row r="5038" spans="1:14" x14ac:dyDescent="0.2">
      <c r="A5038" s="344">
        <v>45096</v>
      </c>
      <c r="B5038" s="296" t="s">
        <v>541</v>
      </c>
      <c r="C5038" s="357">
        <v>6542.11</v>
      </c>
      <c r="D5038" s="292" t="s">
        <v>452</v>
      </c>
      <c r="E5038" s="292" t="s">
        <v>7160</v>
      </c>
      <c r="F5038" s="292" t="s">
        <v>7161</v>
      </c>
      <c r="G5038" s="294"/>
      <c r="H5038" s="294">
        <v>8</v>
      </c>
      <c r="I5038" s="292">
        <v>170326</v>
      </c>
      <c r="J5038" s="294" t="s">
        <v>455</v>
      </c>
      <c r="K5038" s="292">
        <v>204391.2</v>
      </c>
      <c r="L5038" s="292" t="s">
        <v>459</v>
      </c>
      <c r="M5038" s="292" t="s">
        <v>7116</v>
      </c>
      <c r="N5038" t="s">
        <v>7117</v>
      </c>
    </row>
    <row r="5039" spans="1:14" x14ac:dyDescent="0.2">
      <c r="A5039" s="344">
        <v>45091</v>
      </c>
      <c r="B5039" s="296" t="s">
        <v>541</v>
      </c>
      <c r="C5039" s="357">
        <v>6542.11</v>
      </c>
      <c r="D5039" s="292" t="s">
        <v>452</v>
      </c>
      <c r="E5039" s="292" t="s">
        <v>7160</v>
      </c>
      <c r="F5039" s="292" t="s">
        <v>7161</v>
      </c>
      <c r="G5039" s="294"/>
      <c r="H5039" s="294">
        <v>8</v>
      </c>
      <c r="I5039" s="292">
        <v>170326</v>
      </c>
      <c r="J5039" s="294" t="s">
        <v>455</v>
      </c>
      <c r="K5039" s="292">
        <v>204391.2</v>
      </c>
      <c r="L5039" s="292" t="s">
        <v>459</v>
      </c>
      <c r="M5039" s="292" t="s">
        <v>7116</v>
      </c>
      <c r="N5039" t="s">
        <v>7117</v>
      </c>
    </row>
    <row r="5040" spans="1:14" x14ac:dyDescent="0.2">
      <c r="A5040" s="344">
        <v>45100</v>
      </c>
      <c r="B5040" s="296" t="s">
        <v>541</v>
      </c>
      <c r="C5040" s="357">
        <v>6542.1</v>
      </c>
      <c r="D5040" s="292" t="s">
        <v>452</v>
      </c>
      <c r="E5040" s="292" t="s">
        <v>7166</v>
      </c>
      <c r="F5040" s="292" t="s">
        <v>7167</v>
      </c>
      <c r="G5040" s="294"/>
      <c r="H5040" s="294">
        <v>8</v>
      </c>
      <c r="I5040" s="292">
        <v>149944</v>
      </c>
      <c r="J5040" s="294" t="s">
        <v>455</v>
      </c>
      <c r="K5040" s="292">
        <v>179932.79999999999</v>
      </c>
      <c r="L5040" s="292" t="s">
        <v>459</v>
      </c>
      <c r="M5040" s="292" t="s">
        <v>7116</v>
      </c>
      <c r="N5040" t="s">
        <v>7117</v>
      </c>
    </row>
    <row r="5041" spans="1:14" x14ac:dyDescent="0.2">
      <c r="A5041" s="344">
        <v>45091</v>
      </c>
      <c r="B5041" s="296" t="s">
        <v>541</v>
      </c>
      <c r="C5041" s="357">
        <v>6542.1</v>
      </c>
      <c r="D5041" s="292" t="s">
        <v>452</v>
      </c>
      <c r="E5041" s="292" t="s">
        <v>7168</v>
      </c>
      <c r="F5041" s="292" t="s">
        <v>7169</v>
      </c>
      <c r="G5041" s="294"/>
      <c r="H5041" s="294">
        <v>8</v>
      </c>
      <c r="I5041" s="292">
        <v>212210</v>
      </c>
      <c r="J5041" s="294" t="s">
        <v>455</v>
      </c>
      <c r="K5041" s="292">
        <v>254652</v>
      </c>
      <c r="L5041" s="292" t="s">
        <v>459</v>
      </c>
      <c r="M5041" s="292" t="s">
        <v>7116</v>
      </c>
      <c r="N5041" t="s">
        <v>7117</v>
      </c>
    </row>
    <row r="5042" spans="1:14" x14ac:dyDescent="0.2">
      <c r="A5042" s="344">
        <v>45093</v>
      </c>
      <c r="B5042" s="296" t="s">
        <v>541</v>
      </c>
      <c r="C5042" s="357">
        <v>6011.1</v>
      </c>
      <c r="D5042" s="292" t="s">
        <v>452</v>
      </c>
      <c r="E5042" s="292" t="s">
        <v>7173</v>
      </c>
      <c r="F5042" s="292" t="s">
        <v>7174</v>
      </c>
      <c r="G5042" s="294"/>
      <c r="H5042" s="294">
        <v>8</v>
      </c>
      <c r="I5042" s="292">
        <v>203552</v>
      </c>
      <c r="J5042" s="294" t="s">
        <v>455</v>
      </c>
      <c r="K5042" s="292">
        <v>244262.39999999999</v>
      </c>
      <c r="L5042" s="292" t="s">
        <v>459</v>
      </c>
      <c r="M5042" s="292" t="s">
        <v>7116</v>
      </c>
      <c r="N5042" t="s">
        <v>7117</v>
      </c>
    </row>
    <row r="5043" spans="1:14" x14ac:dyDescent="0.2">
      <c r="A5043" s="344">
        <v>45098</v>
      </c>
      <c r="B5043" s="296" t="s">
        <v>541</v>
      </c>
      <c r="C5043" s="357">
        <v>80422.16</v>
      </c>
      <c r="D5043" s="292" t="s">
        <v>452</v>
      </c>
      <c r="E5043" s="292" t="s">
        <v>7164</v>
      </c>
      <c r="F5043" s="292" t="s">
        <v>7165</v>
      </c>
      <c r="G5043" s="294"/>
      <c r="H5043" s="294">
        <v>2</v>
      </c>
      <c r="I5043" s="292">
        <v>238478</v>
      </c>
      <c r="J5043" s="294" t="s">
        <v>455</v>
      </c>
      <c r="K5043" s="292">
        <v>286173.59999999998</v>
      </c>
      <c r="L5043" s="292" t="s">
        <v>459</v>
      </c>
      <c r="M5043" s="292" t="s">
        <v>7116</v>
      </c>
      <c r="N5043" t="s">
        <v>7117</v>
      </c>
    </row>
    <row r="5044" spans="1:14" x14ac:dyDescent="0.2">
      <c r="A5044" s="344">
        <v>45091</v>
      </c>
      <c r="B5044" s="296" t="s">
        <v>541</v>
      </c>
      <c r="C5044" s="357">
        <v>6497.11</v>
      </c>
      <c r="D5044" s="292" t="s">
        <v>452</v>
      </c>
      <c r="E5044" s="292" t="s">
        <v>7164</v>
      </c>
      <c r="F5044" s="292" t="s">
        <v>7165</v>
      </c>
      <c r="G5044" s="294"/>
      <c r="H5044" s="294">
        <v>6</v>
      </c>
      <c r="I5044" s="292">
        <v>238478</v>
      </c>
      <c r="J5044" s="294" t="s">
        <v>455</v>
      </c>
      <c r="K5044" s="292">
        <v>286173.59999999998</v>
      </c>
      <c r="L5044" s="292" t="s">
        <v>459</v>
      </c>
      <c r="M5044" s="292" t="s">
        <v>7116</v>
      </c>
      <c r="N5044" t="s">
        <v>7117</v>
      </c>
    </row>
    <row r="5045" spans="1:14" x14ac:dyDescent="0.2">
      <c r="A5045" s="344">
        <v>45093</v>
      </c>
      <c r="B5045" s="296" t="s">
        <v>541</v>
      </c>
      <c r="C5045" s="357">
        <v>6011.1</v>
      </c>
      <c r="D5045" s="292" t="s">
        <v>452</v>
      </c>
      <c r="E5045" s="292" t="s">
        <v>7175</v>
      </c>
      <c r="F5045" s="292" t="s">
        <v>7176</v>
      </c>
      <c r="G5045" s="294"/>
      <c r="H5045" s="294">
        <v>8</v>
      </c>
      <c r="I5045" s="292">
        <v>129850</v>
      </c>
      <c r="J5045" s="294" t="s">
        <v>455</v>
      </c>
      <c r="K5045" s="292">
        <v>155820</v>
      </c>
      <c r="L5045" s="292" t="s">
        <v>459</v>
      </c>
      <c r="M5045" s="292" t="s">
        <v>7116</v>
      </c>
      <c r="N5045" t="s">
        <v>7117</v>
      </c>
    </row>
    <row r="5046" spans="1:14" x14ac:dyDescent="0.2">
      <c r="A5046" s="344">
        <v>45097</v>
      </c>
      <c r="B5046" s="296" t="s">
        <v>541</v>
      </c>
      <c r="C5046" s="357">
        <v>6542.11</v>
      </c>
      <c r="D5046" s="292" t="s">
        <v>452</v>
      </c>
      <c r="E5046" s="292" t="s">
        <v>7160</v>
      </c>
      <c r="F5046" s="292" t="s">
        <v>7161</v>
      </c>
      <c r="G5046" s="294"/>
      <c r="H5046" s="294">
        <v>8</v>
      </c>
      <c r="I5046" s="292">
        <v>170326</v>
      </c>
      <c r="J5046" s="294" t="s">
        <v>455</v>
      </c>
      <c r="K5046" s="292">
        <v>204391.2</v>
      </c>
      <c r="L5046" s="292" t="s">
        <v>459</v>
      </c>
      <c r="M5046" s="292" t="s">
        <v>7116</v>
      </c>
      <c r="N5046" t="s">
        <v>7117</v>
      </c>
    </row>
    <row r="5047" spans="1:14" x14ac:dyDescent="0.2">
      <c r="A5047" s="344">
        <v>45092</v>
      </c>
      <c r="B5047" s="296" t="s">
        <v>541</v>
      </c>
      <c r="C5047" s="357">
        <v>6542.11</v>
      </c>
      <c r="D5047" s="292" t="s">
        <v>452</v>
      </c>
      <c r="E5047" s="292" t="s">
        <v>7160</v>
      </c>
      <c r="F5047" s="292" t="s">
        <v>7161</v>
      </c>
      <c r="G5047" s="294"/>
      <c r="H5047" s="294">
        <v>6</v>
      </c>
      <c r="I5047" s="292">
        <v>170326</v>
      </c>
      <c r="J5047" s="294" t="s">
        <v>455</v>
      </c>
      <c r="K5047" s="292">
        <v>204391.2</v>
      </c>
      <c r="L5047" s="292" t="s">
        <v>459</v>
      </c>
      <c r="M5047" s="292" t="s">
        <v>7116</v>
      </c>
      <c r="N5047" t="s">
        <v>7117</v>
      </c>
    </row>
    <row r="5048" spans="1:14" x14ac:dyDescent="0.2">
      <c r="A5048" s="344">
        <v>45103</v>
      </c>
      <c r="B5048" s="296" t="s">
        <v>541</v>
      </c>
      <c r="C5048" s="357">
        <v>6542.1</v>
      </c>
      <c r="D5048" s="292" t="s">
        <v>452</v>
      </c>
      <c r="E5048" s="292" t="s">
        <v>7166</v>
      </c>
      <c r="F5048" s="292" t="s">
        <v>7167</v>
      </c>
      <c r="G5048" s="294"/>
      <c r="H5048" s="294">
        <v>8</v>
      </c>
      <c r="I5048" s="292">
        <v>149944</v>
      </c>
      <c r="J5048" s="294" t="s">
        <v>455</v>
      </c>
      <c r="K5048" s="292">
        <v>179932.79999999999</v>
      </c>
      <c r="L5048" s="292" t="s">
        <v>459</v>
      </c>
      <c r="M5048" s="292" t="s">
        <v>7116</v>
      </c>
      <c r="N5048" t="s">
        <v>7117</v>
      </c>
    </row>
    <row r="5049" spans="1:14" x14ac:dyDescent="0.2">
      <c r="A5049" s="344">
        <v>45099</v>
      </c>
      <c r="B5049" s="296" t="s">
        <v>541</v>
      </c>
      <c r="C5049" s="357">
        <v>80422.16</v>
      </c>
      <c r="D5049" s="292" t="s">
        <v>452</v>
      </c>
      <c r="E5049" s="292" t="s">
        <v>7164</v>
      </c>
      <c r="F5049" s="292" t="s">
        <v>7165</v>
      </c>
      <c r="G5049" s="294"/>
      <c r="H5049" s="294">
        <v>4</v>
      </c>
      <c r="I5049" s="292">
        <v>238478</v>
      </c>
      <c r="J5049" s="294" t="s">
        <v>455</v>
      </c>
      <c r="K5049" s="292">
        <v>286173.59999999998</v>
      </c>
      <c r="L5049" s="292" t="s">
        <v>459</v>
      </c>
      <c r="M5049" s="292" t="s">
        <v>7116</v>
      </c>
      <c r="N5049" t="s">
        <v>7117</v>
      </c>
    </row>
    <row r="5050" spans="1:14" x14ac:dyDescent="0.2">
      <c r="A5050" s="344">
        <v>45096</v>
      </c>
      <c r="B5050" s="296" t="s">
        <v>541</v>
      </c>
      <c r="C5050" s="357">
        <v>6011.1</v>
      </c>
      <c r="D5050" s="292" t="s">
        <v>452</v>
      </c>
      <c r="E5050" s="292" t="s">
        <v>7173</v>
      </c>
      <c r="F5050" s="292" t="s">
        <v>7174</v>
      </c>
      <c r="G5050" s="294"/>
      <c r="H5050" s="294">
        <v>8</v>
      </c>
      <c r="I5050" s="292">
        <v>203552</v>
      </c>
      <c r="J5050" s="294" t="s">
        <v>455</v>
      </c>
      <c r="K5050" s="292">
        <v>244262.39999999999</v>
      </c>
      <c r="L5050" s="292" t="s">
        <v>459</v>
      </c>
      <c r="M5050" s="292" t="s">
        <v>7116</v>
      </c>
      <c r="N5050" t="s">
        <v>7117</v>
      </c>
    </row>
    <row r="5051" spans="1:14" x14ac:dyDescent="0.2">
      <c r="A5051" s="344">
        <v>45092</v>
      </c>
      <c r="B5051" s="296" t="s">
        <v>541</v>
      </c>
      <c r="C5051" s="357">
        <v>6497.11</v>
      </c>
      <c r="D5051" s="292" t="s">
        <v>452</v>
      </c>
      <c r="E5051" s="292" t="s">
        <v>7164</v>
      </c>
      <c r="F5051" s="292" t="s">
        <v>7165</v>
      </c>
      <c r="G5051" s="294"/>
      <c r="H5051" s="294">
        <v>6</v>
      </c>
      <c r="I5051" s="292">
        <v>238478</v>
      </c>
      <c r="J5051" s="294" t="s">
        <v>455</v>
      </c>
      <c r="K5051" s="292">
        <v>286173.59999999998</v>
      </c>
      <c r="L5051" s="292" t="s">
        <v>459</v>
      </c>
      <c r="M5051" s="292" t="s">
        <v>7116</v>
      </c>
      <c r="N5051" t="s">
        <v>7117</v>
      </c>
    </row>
    <row r="5052" spans="1:14" x14ac:dyDescent="0.2">
      <c r="A5052" s="344">
        <v>45098</v>
      </c>
      <c r="B5052" s="296" t="s">
        <v>541</v>
      </c>
      <c r="C5052" s="357">
        <v>6542.11</v>
      </c>
      <c r="D5052" s="292" t="s">
        <v>452</v>
      </c>
      <c r="E5052" s="292" t="s">
        <v>7160</v>
      </c>
      <c r="F5052" s="292" t="s">
        <v>7161</v>
      </c>
      <c r="G5052" s="294"/>
      <c r="H5052" s="294">
        <v>8</v>
      </c>
      <c r="I5052" s="292">
        <v>170326</v>
      </c>
      <c r="J5052" s="294" t="s">
        <v>455</v>
      </c>
      <c r="K5052" s="292">
        <v>204391.2</v>
      </c>
      <c r="L5052" s="292" t="s">
        <v>459</v>
      </c>
      <c r="M5052" s="292" t="s">
        <v>7116</v>
      </c>
      <c r="N5052" t="s">
        <v>7117</v>
      </c>
    </row>
    <row r="5053" spans="1:14" x14ac:dyDescent="0.2">
      <c r="A5053" s="344">
        <v>45104</v>
      </c>
      <c r="B5053" s="296" t="s">
        <v>541</v>
      </c>
      <c r="C5053" s="357">
        <v>6542.1</v>
      </c>
      <c r="D5053" s="292" t="s">
        <v>452</v>
      </c>
      <c r="E5053" s="292" t="s">
        <v>7166</v>
      </c>
      <c r="F5053" s="292" t="s">
        <v>7167</v>
      </c>
      <c r="G5053" s="294"/>
      <c r="H5053" s="294">
        <v>8</v>
      </c>
      <c r="I5053" s="292">
        <v>149944</v>
      </c>
      <c r="J5053" s="294" t="s">
        <v>455</v>
      </c>
      <c r="K5053" s="292">
        <v>179932.79999999999</v>
      </c>
      <c r="L5053" s="292" t="s">
        <v>459</v>
      </c>
      <c r="M5053" s="292" t="s">
        <v>7116</v>
      </c>
      <c r="N5053" t="s">
        <v>7117</v>
      </c>
    </row>
    <row r="5054" spans="1:14" x14ac:dyDescent="0.2">
      <c r="A5054" s="344">
        <v>45104</v>
      </c>
      <c r="B5054" s="296" t="s">
        <v>541</v>
      </c>
      <c r="C5054" s="357">
        <v>55304.160000000003</v>
      </c>
      <c r="D5054" s="292" t="s">
        <v>452</v>
      </c>
      <c r="E5054" s="292" t="s">
        <v>7175</v>
      </c>
      <c r="F5054" s="292" t="s">
        <v>7176</v>
      </c>
      <c r="G5054" s="294"/>
      <c r="H5054" s="294">
        <v>8</v>
      </c>
      <c r="I5054" s="292">
        <v>129850</v>
      </c>
      <c r="J5054" s="294" t="s">
        <v>455</v>
      </c>
      <c r="K5054" s="292">
        <v>155820</v>
      </c>
      <c r="L5054" s="292" t="s">
        <v>459</v>
      </c>
      <c r="M5054" s="292" t="s">
        <v>7116</v>
      </c>
      <c r="N5054" t="s">
        <v>7117</v>
      </c>
    </row>
    <row r="5055" spans="1:14" x14ac:dyDescent="0.2">
      <c r="A5055" s="344">
        <v>45084</v>
      </c>
      <c r="B5055" s="296" t="s">
        <v>541</v>
      </c>
      <c r="C5055" s="357">
        <v>6497.11</v>
      </c>
      <c r="D5055" s="292" t="s">
        <v>452</v>
      </c>
      <c r="E5055" s="292" t="s">
        <v>7164</v>
      </c>
      <c r="F5055" s="292" t="s">
        <v>7165</v>
      </c>
      <c r="G5055" s="294"/>
      <c r="H5055" s="294">
        <v>4</v>
      </c>
      <c r="I5055" s="292">
        <v>238478</v>
      </c>
      <c r="J5055" s="294" t="s">
        <v>455</v>
      </c>
      <c r="K5055" s="292">
        <v>286173.59999999998</v>
      </c>
      <c r="L5055" s="292" t="s">
        <v>459</v>
      </c>
      <c r="M5055" s="292" t="s">
        <v>7116</v>
      </c>
      <c r="N5055" t="s">
        <v>7117</v>
      </c>
    </row>
    <row r="5056" spans="1:14" x14ac:dyDescent="0.2">
      <c r="A5056" s="344">
        <v>45100</v>
      </c>
      <c r="B5056" s="296" t="s">
        <v>541</v>
      </c>
      <c r="C5056" s="357">
        <v>80422.16</v>
      </c>
      <c r="D5056" s="292" t="s">
        <v>452</v>
      </c>
      <c r="E5056" s="292" t="s">
        <v>7164</v>
      </c>
      <c r="F5056" s="292" t="s">
        <v>7165</v>
      </c>
      <c r="G5056" s="294"/>
      <c r="H5056" s="294">
        <v>4</v>
      </c>
      <c r="I5056" s="292">
        <v>238478</v>
      </c>
      <c r="J5056" s="294" t="s">
        <v>455</v>
      </c>
      <c r="K5056" s="292">
        <v>286173.59999999998</v>
      </c>
      <c r="L5056" s="292" t="s">
        <v>459</v>
      </c>
      <c r="M5056" s="292" t="s">
        <v>7116</v>
      </c>
      <c r="N5056" t="s">
        <v>7117</v>
      </c>
    </row>
    <row r="5057" spans="1:14" x14ac:dyDescent="0.2">
      <c r="A5057" s="344">
        <v>45099</v>
      </c>
      <c r="B5057" s="296" t="s">
        <v>541</v>
      </c>
      <c r="C5057" s="357">
        <v>6542.11</v>
      </c>
      <c r="D5057" s="292" t="s">
        <v>452</v>
      </c>
      <c r="E5057" s="292" t="s">
        <v>7160</v>
      </c>
      <c r="F5057" s="292" t="s">
        <v>7161</v>
      </c>
      <c r="G5057" s="294"/>
      <c r="H5057" s="294">
        <v>8</v>
      </c>
      <c r="I5057" s="292">
        <v>170326</v>
      </c>
      <c r="J5057" s="294" t="s">
        <v>455</v>
      </c>
      <c r="K5057" s="292">
        <v>204391.2</v>
      </c>
      <c r="L5057" s="292" t="s">
        <v>459</v>
      </c>
      <c r="M5057" s="292" t="s">
        <v>7116</v>
      </c>
      <c r="N5057" t="s">
        <v>7117</v>
      </c>
    </row>
    <row r="5058" spans="1:14" x14ac:dyDescent="0.2">
      <c r="A5058" s="344">
        <v>45097</v>
      </c>
      <c r="B5058" s="296" t="s">
        <v>541</v>
      </c>
      <c r="C5058" s="357">
        <v>6011.1</v>
      </c>
      <c r="D5058" s="292" t="s">
        <v>452</v>
      </c>
      <c r="E5058" s="292" t="s">
        <v>7173</v>
      </c>
      <c r="F5058" s="292" t="s">
        <v>7174</v>
      </c>
      <c r="G5058" s="294"/>
      <c r="H5058" s="294">
        <v>7</v>
      </c>
      <c r="I5058" s="292">
        <v>203552</v>
      </c>
      <c r="J5058" s="294" t="s">
        <v>455</v>
      </c>
      <c r="K5058" s="292">
        <v>244262.39999999999</v>
      </c>
      <c r="L5058" s="292" t="s">
        <v>459</v>
      </c>
      <c r="M5058" s="292" t="s">
        <v>7116</v>
      </c>
      <c r="N5058" t="s">
        <v>7117</v>
      </c>
    </row>
    <row r="5059" spans="1:14" x14ac:dyDescent="0.2">
      <c r="A5059" s="344">
        <v>45105</v>
      </c>
      <c r="B5059" s="296" t="s">
        <v>541</v>
      </c>
      <c r="C5059" s="357">
        <v>6542.1</v>
      </c>
      <c r="D5059" s="292" t="s">
        <v>452</v>
      </c>
      <c r="E5059" s="292" t="s">
        <v>7166</v>
      </c>
      <c r="F5059" s="292" t="s">
        <v>7167</v>
      </c>
      <c r="G5059" s="294"/>
      <c r="H5059" s="294">
        <v>8</v>
      </c>
      <c r="I5059" s="292">
        <v>149944</v>
      </c>
      <c r="J5059" s="294" t="s">
        <v>455</v>
      </c>
      <c r="K5059" s="292">
        <v>179932.79999999999</v>
      </c>
      <c r="L5059" s="292" t="s">
        <v>459</v>
      </c>
      <c r="M5059" s="292" t="s">
        <v>7116</v>
      </c>
      <c r="N5059" t="s">
        <v>7117</v>
      </c>
    </row>
    <row r="5060" spans="1:14" x14ac:dyDescent="0.2">
      <c r="A5060" s="344">
        <v>45083</v>
      </c>
      <c r="B5060" s="296" t="s">
        <v>541</v>
      </c>
      <c r="C5060" s="357">
        <v>6542.11</v>
      </c>
      <c r="D5060" s="292" t="s">
        <v>452</v>
      </c>
      <c r="E5060" s="292" t="s">
        <v>7160</v>
      </c>
      <c r="F5060" s="292" t="s">
        <v>7161</v>
      </c>
      <c r="G5060" s="294"/>
      <c r="H5060" s="294">
        <v>8</v>
      </c>
      <c r="I5060" s="292">
        <v>170326</v>
      </c>
      <c r="J5060" s="294" t="s">
        <v>455</v>
      </c>
      <c r="K5060" s="292">
        <v>204391.2</v>
      </c>
      <c r="L5060" s="292" t="s">
        <v>459</v>
      </c>
      <c r="M5060" s="292" t="s">
        <v>7116</v>
      </c>
      <c r="N5060" t="s">
        <v>7117</v>
      </c>
    </row>
    <row r="5061" spans="1:14" x14ac:dyDescent="0.2">
      <c r="A5061" s="344">
        <v>45105</v>
      </c>
      <c r="B5061" s="296" t="s">
        <v>541</v>
      </c>
      <c r="C5061" s="357">
        <v>55304.160000000003</v>
      </c>
      <c r="D5061" s="292" t="s">
        <v>452</v>
      </c>
      <c r="E5061" s="292" t="s">
        <v>7175</v>
      </c>
      <c r="F5061" s="292" t="s">
        <v>7176</v>
      </c>
      <c r="G5061" s="294"/>
      <c r="H5061" s="294">
        <v>8</v>
      </c>
      <c r="I5061" s="292">
        <v>129850</v>
      </c>
      <c r="J5061" s="294" t="s">
        <v>455</v>
      </c>
      <c r="K5061" s="292">
        <v>155820</v>
      </c>
      <c r="L5061" s="292" t="s">
        <v>459</v>
      </c>
      <c r="M5061" s="292" t="s">
        <v>7116</v>
      </c>
      <c r="N5061" t="s">
        <v>7117</v>
      </c>
    </row>
    <row r="5062" spans="1:14" x14ac:dyDescent="0.2">
      <c r="A5062" s="344">
        <v>45086</v>
      </c>
      <c r="B5062" s="296" t="s">
        <v>541</v>
      </c>
      <c r="C5062" s="357">
        <v>6542.1</v>
      </c>
      <c r="D5062" s="292" t="s">
        <v>452</v>
      </c>
      <c r="E5062" s="292" t="s">
        <v>7159</v>
      </c>
      <c r="F5062" s="292" t="s">
        <v>487</v>
      </c>
      <c r="G5062" s="294"/>
      <c r="H5062" s="294">
        <v>8</v>
      </c>
      <c r="I5062" s="292">
        <v>163373</v>
      </c>
      <c r="J5062" s="294" t="s">
        <v>455</v>
      </c>
      <c r="K5062" s="292">
        <v>196047.6</v>
      </c>
      <c r="L5062" s="292" t="s">
        <v>459</v>
      </c>
      <c r="M5062" s="292" t="s">
        <v>7116</v>
      </c>
      <c r="N5062" t="s">
        <v>7117</v>
      </c>
    </row>
    <row r="5063" spans="1:14" x14ac:dyDescent="0.2">
      <c r="A5063" s="344">
        <v>45100</v>
      </c>
      <c r="B5063" s="296" t="s">
        <v>541</v>
      </c>
      <c r="C5063" s="357">
        <v>6542.11</v>
      </c>
      <c r="D5063" s="292" t="s">
        <v>452</v>
      </c>
      <c r="E5063" s="292" t="s">
        <v>7160</v>
      </c>
      <c r="F5063" s="292" t="s">
        <v>7161</v>
      </c>
      <c r="G5063" s="294"/>
      <c r="H5063" s="294">
        <v>8</v>
      </c>
      <c r="I5063" s="292">
        <v>170326</v>
      </c>
      <c r="J5063" s="294" t="s">
        <v>455</v>
      </c>
      <c r="K5063" s="292">
        <v>204391.2</v>
      </c>
      <c r="L5063" s="292" t="s">
        <v>459</v>
      </c>
      <c r="M5063" s="292" t="s">
        <v>7116</v>
      </c>
      <c r="N5063" t="s">
        <v>7117</v>
      </c>
    </row>
    <row r="5064" spans="1:14" x14ac:dyDescent="0.2">
      <c r="A5064" s="344">
        <v>45089</v>
      </c>
      <c r="B5064" s="296" t="s">
        <v>541</v>
      </c>
      <c r="C5064" s="357">
        <v>6702.1</v>
      </c>
      <c r="D5064" s="292" t="s">
        <v>452</v>
      </c>
      <c r="E5064" s="292" t="s">
        <v>7164</v>
      </c>
      <c r="F5064" s="292" t="s">
        <v>7165</v>
      </c>
      <c r="G5064" s="294"/>
      <c r="H5064" s="294">
        <v>2</v>
      </c>
      <c r="I5064" s="292">
        <v>238478</v>
      </c>
      <c r="J5064" s="294" t="s">
        <v>455</v>
      </c>
      <c r="K5064" s="292">
        <v>286173.59999999998</v>
      </c>
      <c r="L5064" s="292" t="s">
        <v>459</v>
      </c>
      <c r="M5064" s="292" t="s">
        <v>7116</v>
      </c>
      <c r="N5064" t="s">
        <v>7117</v>
      </c>
    </row>
    <row r="5065" spans="1:14" x14ac:dyDescent="0.2">
      <c r="A5065" s="344">
        <v>45083</v>
      </c>
      <c r="B5065" s="296" t="s">
        <v>541</v>
      </c>
      <c r="C5065" s="357">
        <v>6542.1</v>
      </c>
      <c r="D5065" s="292" t="s">
        <v>452</v>
      </c>
      <c r="E5065" s="292" t="s">
        <v>7168</v>
      </c>
      <c r="F5065" s="292" t="s">
        <v>7169</v>
      </c>
      <c r="G5065" s="294"/>
      <c r="H5065" s="294">
        <v>4</v>
      </c>
      <c r="I5065" s="292">
        <v>212210</v>
      </c>
      <c r="J5065" s="294" t="s">
        <v>455</v>
      </c>
      <c r="K5065" s="292">
        <v>254652</v>
      </c>
      <c r="L5065" s="292" t="s">
        <v>459</v>
      </c>
      <c r="M5065" s="292" t="s">
        <v>7116</v>
      </c>
      <c r="N5065" t="s">
        <v>7117</v>
      </c>
    </row>
    <row r="5066" spans="1:14" x14ac:dyDescent="0.2">
      <c r="A5066" s="344">
        <v>45098</v>
      </c>
      <c r="B5066" s="296" t="s">
        <v>541</v>
      </c>
      <c r="C5066" s="357">
        <v>6011.1</v>
      </c>
      <c r="D5066" s="292" t="s">
        <v>452</v>
      </c>
      <c r="E5066" s="292" t="s">
        <v>7173</v>
      </c>
      <c r="F5066" s="292" t="s">
        <v>7174</v>
      </c>
      <c r="G5066" s="294"/>
      <c r="H5066" s="294">
        <v>4</v>
      </c>
      <c r="I5066" s="292">
        <v>203552</v>
      </c>
      <c r="J5066" s="294" t="s">
        <v>455</v>
      </c>
      <c r="K5066" s="292">
        <v>244262.39999999999</v>
      </c>
      <c r="L5066" s="292" t="s">
        <v>459</v>
      </c>
      <c r="M5066" s="292" t="s">
        <v>7116</v>
      </c>
      <c r="N5066" t="s">
        <v>7117</v>
      </c>
    </row>
    <row r="5067" spans="1:14" x14ac:dyDescent="0.2">
      <c r="A5067" s="344">
        <v>45083</v>
      </c>
      <c r="B5067" s="296" t="s">
        <v>541</v>
      </c>
      <c r="C5067" s="357">
        <v>80422.16</v>
      </c>
      <c r="D5067" s="292" t="s">
        <v>452</v>
      </c>
      <c r="E5067" s="292" t="s">
        <v>7171</v>
      </c>
      <c r="F5067" s="292" t="s">
        <v>7172</v>
      </c>
      <c r="G5067" s="294"/>
      <c r="H5067" s="294">
        <v>8</v>
      </c>
      <c r="I5067" s="292">
        <v>203284</v>
      </c>
      <c r="J5067" s="294" t="s">
        <v>455</v>
      </c>
      <c r="K5067" s="292">
        <v>243940.8</v>
      </c>
      <c r="L5067" s="292" t="s">
        <v>459</v>
      </c>
      <c r="M5067" s="292" t="s">
        <v>7116</v>
      </c>
      <c r="N5067" t="s">
        <v>7117</v>
      </c>
    </row>
    <row r="5068" spans="1:14" x14ac:dyDescent="0.2">
      <c r="A5068" s="344">
        <v>45089</v>
      </c>
      <c r="B5068" s="296" t="s">
        <v>541</v>
      </c>
      <c r="C5068" s="357">
        <v>6542.1</v>
      </c>
      <c r="D5068" s="292" t="s">
        <v>452</v>
      </c>
      <c r="E5068" s="292" t="s">
        <v>7159</v>
      </c>
      <c r="F5068" s="292" t="s">
        <v>487</v>
      </c>
      <c r="G5068" s="294"/>
      <c r="H5068" s="294">
        <v>8</v>
      </c>
      <c r="I5068" s="292">
        <v>163373</v>
      </c>
      <c r="J5068" s="294" t="s">
        <v>455</v>
      </c>
      <c r="K5068" s="292">
        <v>196047.6</v>
      </c>
      <c r="L5068" s="292" t="s">
        <v>459</v>
      </c>
      <c r="M5068" s="292" t="s">
        <v>7116</v>
      </c>
      <c r="N5068" t="s">
        <v>7117</v>
      </c>
    </row>
    <row r="5069" spans="1:14" x14ac:dyDescent="0.2">
      <c r="A5069" s="344">
        <v>45107</v>
      </c>
      <c r="B5069" s="296" t="s">
        <v>541</v>
      </c>
      <c r="C5069" s="357">
        <v>55304.160000000003</v>
      </c>
      <c r="D5069" s="292" t="s">
        <v>452</v>
      </c>
      <c r="E5069" s="292" t="s">
        <v>7175</v>
      </c>
      <c r="F5069" s="292" t="s">
        <v>7176</v>
      </c>
      <c r="G5069" s="294"/>
      <c r="H5069" s="294">
        <v>8</v>
      </c>
      <c r="I5069" s="292">
        <v>129850</v>
      </c>
      <c r="J5069" s="294" t="s">
        <v>455</v>
      </c>
      <c r="K5069" s="292">
        <v>155820</v>
      </c>
      <c r="L5069" s="292" t="s">
        <v>459</v>
      </c>
      <c r="M5069" s="292" t="s">
        <v>7116</v>
      </c>
      <c r="N5069" t="s">
        <v>7117</v>
      </c>
    </row>
    <row r="5070" spans="1:14" x14ac:dyDescent="0.2">
      <c r="A5070" s="344">
        <v>45096</v>
      </c>
      <c r="B5070" s="296" t="s">
        <v>541</v>
      </c>
      <c r="C5070" s="357">
        <v>6497.11</v>
      </c>
      <c r="D5070" s="292" t="s">
        <v>452</v>
      </c>
      <c r="E5070" s="292" t="s">
        <v>7164</v>
      </c>
      <c r="F5070" s="292" t="s">
        <v>7165</v>
      </c>
      <c r="G5070" s="294"/>
      <c r="H5070" s="294">
        <v>4</v>
      </c>
      <c r="I5070" s="292">
        <v>238478</v>
      </c>
      <c r="J5070" s="294" t="s">
        <v>455</v>
      </c>
      <c r="K5070" s="292">
        <v>286173.59999999998</v>
      </c>
      <c r="L5070" s="292" t="s">
        <v>459</v>
      </c>
      <c r="M5070" s="292" t="s">
        <v>7116</v>
      </c>
      <c r="N5070" t="s">
        <v>7117</v>
      </c>
    </row>
    <row r="5071" spans="1:14" x14ac:dyDescent="0.2">
      <c r="A5071" s="344">
        <v>45096</v>
      </c>
      <c r="B5071" s="296" t="s">
        <v>541</v>
      </c>
      <c r="C5071" s="357">
        <v>6420.15</v>
      </c>
      <c r="D5071" s="292" t="s">
        <v>452</v>
      </c>
      <c r="E5071" s="292" t="s">
        <v>7170</v>
      </c>
      <c r="F5071" s="292" t="s">
        <v>453</v>
      </c>
      <c r="G5071" s="294"/>
      <c r="H5071" s="294">
        <v>8</v>
      </c>
      <c r="I5071" s="292">
        <v>170393</v>
      </c>
      <c r="J5071" s="294" t="s">
        <v>455</v>
      </c>
      <c r="K5071" s="292">
        <v>204471.6</v>
      </c>
      <c r="L5071" s="292" t="s">
        <v>459</v>
      </c>
      <c r="M5071" s="292" t="s">
        <v>7116</v>
      </c>
      <c r="N5071" t="s">
        <v>7117</v>
      </c>
    </row>
    <row r="5072" spans="1:14" x14ac:dyDescent="0.2">
      <c r="A5072" s="344">
        <v>45092</v>
      </c>
      <c r="B5072" s="296" t="s">
        <v>541</v>
      </c>
      <c r="C5072" s="357">
        <v>6011.1</v>
      </c>
      <c r="D5072" s="292" t="s">
        <v>452</v>
      </c>
      <c r="E5072" s="292" t="s">
        <v>7175</v>
      </c>
      <c r="F5072" s="292" t="s">
        <v>7176</v>
      </c>
      <c r="G5072" s="294"/>
      <c r="H5072" s="294">
        <v>8</v>
      </c>
      <c r="I5072" s="292">
        <v>129850</v>
      </c>
      <c r="J5072" s="294" t="s">
        <v>455</v>
      </c>
      <c r="K5072" s="292">
        <v>155820</v>
      </c>
      <c r="L5072" s="292" t="s">
        <v>459</v>
      </c>
      <c r="M5072" s="292" t="s">
        <v>7116</v>
      </c>
      <c r="N5072" t="s">
        <v>7117</v>
      </c>
    </row>
    <row r="5073" spans="1:14" x14ac:dyDescent="0.2">
      <c r="A5073" s="344">
        <v>45084</v>
      </c>
      <c r="B5073" s="296" t="s">
        <v>541</v>
      </c>
      <c r="C5073" s="357">
        <v>6542.11</v>
      </c>
      <c r="D5073" s="292" t="s">
        <v>452</v>
      </c>
      <c r="E5073" s="292" t="s">
        <v>7160</v>
      </c>
      <c r="F5073" s="292" t="s">
        <v>7161</v>
      </c>
      <c r="G5073" s="294"/>
      <c r="H5073" s="294">
        <v>8</v>
      </c>
      <c r="I5073" s="292">
        <v>170326</v>
      </c>
      <c r="J5073" s="294" t="s">
        <v>455</v>
      </c>
      <c r="K5073" s="292">
        <v>204391.2</v>
      </c>
      <c r="L5073" s="292" t="s">
        <v>459</v>
      </c>
      <c r="M5073" s="292" t="s">
        <v>7116</v>
      </c>
      <c r="N5073" t="s">
        <v>7117</v>
      </c>
    </row>
    <row r="5074" spans="1:14" x14ac:dyDescent="0.2">
      <c r="A5074" s="344">
        <v>45084</v>
      </c>
      <c r="B5074" s="296" t="s">
        <v>541</v>
      </c>
      <c r="C5074" s="357">
        <v>80422.16</v>
      </c>
      <c r="D5074" s="292" t="s">
        <v>452</v>
      </c>
      <c r="E5074" s="292" t="s">
        <v>7171</v>
      </c>
      <c r="F5074" s="292" t="s">
        <v>7172</v>
      </c>
      <c r="G5074" s="294"/>
      <c r="H5074" s="294">
        <v>8</v>
      </c>
      <c r="I5074" s="292">
        <v>203284</v>
      </c>
      <c r="J5074" s="294" t="s">
        <v>455</v>
      </c>
      <c r="K5074" s="292">
        <v>243940.8</v>
      </c>
      <c r="L5074" s="292" t="s">
        <v>459</v>
      </c>
      <c r="M5074" s="292" t="s">
        <v>7116</v>
      </c>
      <c r="N5074" t="s">
        <v>7117</v>
      </c>
    </row>
    <row r="5075" spans="1:14" x14ac:dyDescent="0.2">
      <c r="A5075" s="344">
        <v>45090</v>
      </c>
      <c r="B5075" s="296" t="s">
        <v>541</v>
      </c>
      <c r="C5075" s="357">
        <v>6702.1</v>
      </c>
      <c r="D5075" s="292" t="s">
        <v>452</v>
      </c>
      <c r="E5075" s="292" t="s">
        <v>7164</v>
      </c>
      <c r="F5075" s="292" t="s">
        <v>7165</v>
      </c>
      <c r="G5075" s="294"/>
      <c r="H5075" s="294">
        <v>2</v>
      </c>
      <c r="I5075" s="292">
        <v>238478</v>
      </c>
      <c r="J5075" s="294" t="s">
        <v>455</v>
      </c>
      <c r="K5075" s="292">
        <v>286173.59999999998</v>
      </c>
      <c r="L5075" s="292" t="s">
        <v>459</v>
      </c>
      <c r="M5075" s="292" t="s">
        <v>7116</v>
      </c>
      <c r="N5075" t="s">
        <v>7117</v>
      </c>
    </row>
    <row r="5076" spans="1:14" x14ac:dyDescent="0.2">
      <c r="A5076" s="344">
        <v>45099</v>
      </c>
      <c r="B5076" s="296" t="s">
        <v>541</v>
      </c>
      <c r="C5076" s="357">
        <v>6011.1</v>
      </c>
      <c r="D5076" s="292" t="s">
        <v>452</v>
      </c>
      <c r="E5076" s="292" t="s">
        <v>7173</v>
      </c>
      <c r="F5076" s="292" t="s">
        <v>7174</v>
      </c>
      <c r="G5076" s="294"/>
      <c r="H5076" s="294">
        <v>8</v>
      </c>
      <c r="I5076" s="292">
        <v>203552</v>
      </c>
      <c r="J5076" s="294" t="s">
        <v>455</v>
      </c>
      <c r="K5076" s="292">
        <v>244262.39999999999</v>
      </c>
      <c r="L5076" s="292" t="s">
        <v>459</v>
      </c>
      <c r="M5076" s="292" t="s">
        <v>7116</v>
      </c>
      <c r="N5076" t="s">
        <v>7117</v>
      </c>
    </row>
    <row r="5077" spans="1:14" x14ac:dyDescent="0.2">
      <c r="A5077" s="344">
        <v>45097</v>
      </c>
      <c r="B5077" s="296" t="s">
        <v>541</v>
      </c>
      <c r="C5077" s="357">
        <v>6497.11</v>
      </c>
      <c r="D5077" s="292" t="s">
        <v>452</v>
      </c>
      <c r="E5077" s="292" t="s">
        <v>7164</v>
      </c>
      <c r="F5077" s="292" t="s">
        <v>7165</v>
      </c>
      <c r="G5077" s="294"/>
      <c r="H5077" s="294">
        <v>6</v>
      </c>
      <c r="I5077" s="292">
        <v>238478</v>
      </c>
      <c r="J5077" s="294" t="s">
        <v>455</v>
      </c>
      <c r="K5077" s="292">
        <v>286173.59999999998</v>
      </c>
      <c r="L5077" s="292" t="s">
        <v>459</v>
      </c>
      <c r="M5077" s="292" t="s">
        <v>7116</v>
      </c>
      <c r="N5077" t="s">
        <v>7117</v>
      </c>
    </row>
    <row r="5078" spans="1:14" x14ac:dyDescent="0.2">
      <c r="A5078" s="344">
        <v>45103</v>
      </c>
      <c r="B5078" s="296" t="s">
        <v>541</v>
      </c>
      <c r="C5078" s="357">
        <v>80422.16</v>
      </c>
      <c r="D5078" s="292" t="s">
        <v>452</v>
      </c>
      <c r="E5078" s="292" t="s">
        <v>7164</v>
      </c>
      <c r="F5078" s="292" t="s">
        <v>7165</v>
      </c>
      <c r="G5078" s="294"/>
      <c r="H5078" s="294">
        <v>2</v>
      </c>
      <c r="I5078" s="292">
        <v>238478</v>
      </c>
      <c r="J5078" s="294" t="s">
        <v>455</v>
      </c>
      <c r="K5078" s="292">
        <v>286173.59999999998</v>
      </c>
      <c r="L5078" s="292" t="s">
        <v>459</v>
      </c>
      <c r="M5078" s="292" t="s">
        <v>7116</v>
      </c>
      <c r="N5078" t="s">
        <v>7117</v>
      </c>
    </row>
    <row r="5079" spans="1:14" x14ac:dyDescent="0.2">
      <c r="A5079" s="344">
        <v>45097</v>
      </c>
      <c r="B5079" s="296" t="s">
        <v>541</v>
      </c>
      <c r="C5079" s="357">
        <v>6420.15</v>
      </c>
      <c r="D5079" s="292" t="s">
        <v>452</v>
      </c>
      <c r="E5079" s="292" t="s">
        <v>7170</v>
      </c>
      <c r="F5079" s="292" t="s">
        <v>453</v>
      </c>
      <c r="G5079" s="294"/>
      <c r="H5079" s="294">
        <v>8</v>
      </c>
      <c r="I5079" s="292">
        <v>170393</v>
      </c>
      <c r="J5079" s="294" t="s">
        <v>455</v>
      </c>
      <c r="K5079" s="292">
        <v>204471.6</v>
      </c>
      <c r="L5079" s="292" t="s">
        <v>459</v>
      </c>
      <c r="M5079" s="292" t="s">
        <v>7116</v>
      </c>
      <c r="N5079" t="s">
        <v>7117</v>
      </c>
    </row>
    <row r="5080" spans="1:14" x14ac:dyDescent="0.2">
      <c r="A5080" s="344">
        <v>45085</v>
      </c>
      <c r="B5080" s="296" t="s">
        <v>541</v>
      </c>
      <c r="C5080" s="357">
        <v>80422.16</v>
      </c>
      <c r="D5080" s="292" t="s">
        <v>452</v>
      </c>
      <c r="E5080" s="292" t="s">
        <v>7171</v>
      </c>
      <c r="F5080" s="292" t="s">
        <v>7172</v>
      </c>
      <c r="G5080" s="294"/>
      <c r="H5080" s="294">
        <v>8</v>
      </c>
      <c r="I5080" s="292">
        <v>203284</v>
      </c>
      <c r="J5080" s="294" t="s">
        <v>455</v>
      </c>
      <c r="K5080" s="292">
        <v>243940.8</v>
      </c>
      <c r="L5080" s="292" t="s">
        <v>459</v>
      </c>
      <c r="M5080" s="292" t="s">
        <v>7116</v>
      </c>
      <c r="N5080" t="s">
        <v>7117</v>
      </c>
    </row>
    <row r="5081" spans="1:14" x14ac:dyDescent="0.2">
      <c r="A5081" s="344">
        <v>45098</v>
      </c>
      <c r="B5081" s="296" t="s">
        <v>541</v>
      </c>
      <c r="C5081" s="357">
        <v>6497.11</v>
      </c>
      <c r="D5081" s="292" t="s">
        <v>452</v>
      </c>
      <c r="E5081" s="292" t="s">
        <v>7164</v>
      </c>
      <c r="F5081" s="292" t="s">
        <v>7165</v>
      </c>
      <c r="G5081" s="294"/>
      <c r="H5081" s="294">
        <v>6</v>
      </c>
      <c r="I5081" s="292">
        <v>238478</v>
      </c>
      <c r="J5081" s="294" t="s">
        <v>455</v>
      </c>
      <c r="K5081" s="292">
        <v>286173.59999999998</v>
      </c>
      <c r="L5081" s="292" t="s">
        <v>459</v>
      </c>
      <c r="M5081" s="292" t="s">
        <v>7116</v>
      </c>
      <c r="N5081" t="s">
        <v>7117</v>
      </c>
    </row>
    <row r="5082" spans="1:14" x14ac:dyDescent="0.2">
      <c r="A5082" s="344">
        <v>45085</v>
      </c>
      <c r="B5082" s="296" t="s">
        <v>541</v>
      </c>
      <c r="C5082" s="357">
        <v>6542.11</v>
      </c>
      <c r="D5082" s="292" t="s">
        <v>452</v>
      </c>
      <c r="E5082" s="292" t="s">
        <v>7160</v>
      </c>
      <c r="F5082" s="292" t="s">
        <v>7161</v>
      </c>
      <c r="G5082" s="294"/>
      <c r="H5082" s="294">
        <v>8</v>
      </c>
      <c r="I5082" s="292">
        <v>170326</v>
      </c>
      <c r="J5082" s="294" t="s">
        <v>455</v>
      </c>
      <c r="K5082" s="292">
        <v>204391.2</v>
      </c>
      <c r="L5082" s="292" t="s">
        <v>459</v>
      </c>
      <c r="M5082" s="292" t="s">
        <v>7116</v>
      </c>
      <c r="N5082" t="s">
        <v>7117</v>
      </c>
    </row>
    <row r="5083" spans="1:14" x14ac:dyDescent="0.2">
      <c r="A5083" s="344">
        <v>45085</v>
      </c>
      <c r="B5083" s="296" t="s">
        <v>541</v>
      </c>
      <c r="C5083" s="357">
        <v>6497.11</v>
      </c>
      <c r="D5083" s="292" t="s">
        <v>452</v>
      </c>
      <c r="E5083" s="292" t="s">
        <v>7164</v>
      </c>
      <c r="F5083" s="292" t="s">
        <v>7165</v>
      </c>
      <c r="G5083" s="294"/>
      <c r="H5083" s="294">
        <v>4</v>
      </c>
      <c r="I5083" s="292">
        <v>238478</v>
      </c>
      <c r="J5083" s="294" t="s">
        <v>455</v>
      </c>
      <c r="K5083" s="292">
        <v>286173.59999999998</v>
      </c>
      <c r="L5083" s="292" t="s">
        <v>459</v>
      </c>
      <c r="M5083" s="292" t="s">
        <v>7116</v>
      </c>
      <c r="N5083" t="s">
        <v>7117</v>
      </c>
    </row>
    <row r="5084" spans="1:14" x14ac:dyDescent="0.2">
      <c r="A5084" s="344">
        <v>45083</v>
      </c>
      <c r="B5084" s="296" t="s">
        <v>541</v>
      </c>
      <c r="C5084" s="357">
        <v>6702.1</v>
      </c>
      <c r="D5084" s="292" t="s">
        <v>452</v>
      </c>
      <c r="E5084" s="292" t="s">
        <v>7175</v>
      </c>
      <c r="F5084" s="292" t="s">
        <v>7176</v>
      </c>
      <c r="G5084" s="294"/>
      <c r="H5084" s="294">
        <v>6</v>
      </c>
      <c r="I5084" s="292">
        <v>129850</v>
      </c>
      <c r="J5084" s="294" t="s">
        <v>455</v>
      </c>
      <c r="K5084" s="292">
        <v>155820</v>
      </c>
      <c r="L5084" s="292" t="s">
        <v>459</v>
      </c>
      <c r="M5084" s="292" t="s">
        <v>7116</v>
      </c>
      <c r="N5084" t="s">
        <v>7117</v>
      </c>
    </row>
    <row r="5085" spans="1:14" x14ac:dyDescent="0.2">
      <c r="A5085" s="344">
        <v>45086</v>
      </c>
      <c r="B5085" s="296" t="s">
        <v>541</v>
      </c>
      <c r="C5085" s="357">
        <v>80422.16</v>
      </c>
      <c r="D5085" s="292" t="s">
        <v>452</v>
      </c>
      <c r="E5085" s="292" t="s">
        <v>7171</v>
      </c>
      <c r="F5085" s="292" t="s">
        <v>7172</v>
      </c>
      <c r="G5085" s="294"/>
      <c r="H5085" s="294">
        <v>8</v>
      </c>
      <c r="I5085" s="292">
        <v>203284</v>
      </c>
      <c r="J5085" s="294" t="s">
        <v>455</v>
      </c>
      <c r="K5085" s="292">
        <v>243940.8</v>
      </c>
      <c r="L5085" s="292" t="s">
        <v>459</v>
      </c>
      <c r="M5085" s="292" t="s">
        <v>7116</v>
      </c>
      <c r="N5085" t="s">
        <v>7117</v>
      </c>
    </row>
    <row r="5086" spans="1:14" x14ac:dyDescent="0.2">
      <c r="A5086" s="344">
        <v>45083</v>
      </c>
      <c r="B5086" s="296" t="s">
        <v>541</v>
      </c>
      <c r="C5086" s="357">
        <v>6491.1</v>
      </c>
      <c r="D5086" s="292" t="s">
        <v>452</v>
      </c>
      <c r="E5086" s="292" t="s">
        <v>7159</v>
      </c>
      <c r="F5086" s="292" t="s">
        <v>487</v>
      </c>
      <c r="G5086" s="294"/>
      <c r="H5086" s="294">
        <v>8</v>
      </c>
      <c r="I5086" s="292">
        <v>163373</v>
      </c>
      <c r="J5086" s="294" t="s">
        <v>455</v>
      </c>
      <c r="K5086" s="292">
        <v>196047.6</v>
      </c>
      <c r="L5086" s="292" t="s">
        <v>459</v>
      </c>
      <c r="M5086" s="292" t="s">
        <v>7116</v>
      </c>
      <c r="N5086" t="s">
        <v>7117</v>
      </c>
    </row>
    <row r="5087" spans="1:14" x14ac:dyDescent="0.2">
      <c r="A5087" s="344">
        <v>45099</v>
      </c>
      <c r="B5087" s="296" t="s">
        <v>541</v>
      </c>
      <c r="C5087" s="357">
        <v>6497.11</v>
      </c>
      <c r="D5087" s="292" t="s">
        <v>452</v>
      </c>
      <c r="E5087" s="292" t="s">
        <v>7164</v>
      </c>
      <c r="F5087" s="292" t="s">
        <v>7165</v>
      </c>
      <c r="G5087" s="294"/>
      <c r="H5087" s="294">
        <v>4</v>
      </c>
      <c r="I5087" s="292">
        <v>238478</v>
      </c>
      <c r="J5087" s="294" t="s">
        <v>455</v>
      </c>
      <c r="K5087" s="292">
        <v>286173.59999999998</v>
      </c>
      <c r="L5087" s="292" t="s">
        <v>459</v>
      </c>
      <c r="M5087" s="292" t="s">
        <v>7116</v>
      </c>
      <c r="N5087" t="s">
        <v>7117</v>
      </c>
    </row>
    <row r="5088" spans="1:14" x14ac:dyDescent="0.2">
      <c r="A5088" s="344">
        <v>45093</v>
      </c>
      <c r="B5088" s="296" t="s">
        <v>541</v>
      </c>
      <c r="C5088" s="357">
        <v>6011.1</v>
      </c>
      <c r="D5088" s="292" t="s">
        <v>452</v>
      </c>
      <c r="E5088" s="292" t="s">
        <v>7157</v>
      </c>
      <c r="F5088" s="292" t="s">
        <v>7158</v>
      </c>
      <c r="G5088" s="294"/>
      <c r="H5088" s="294">
        <v>8</v>
      </c>
      <c r="I5088" s="292">
        <v>121729</v>
      </c>
      <c r="J5088" s="294" t="s">
        <v>455</v>
      </c>
      <c r="K5088" s="292">
        <v>146074.79999999999</v>
      </c>
      <c r="L5088" s="292" t="s">
        <v>459</v>
      </c>
      <c r="M5088" s="292" t="s">
        <v>7116</v>
      </c>
      <c r="N5088" t="s">
        <v>7117</v>
      </c>
    </row>
    <row r="5089" spans="1:14" x14ac:dyDescent="0.2">
      <c r="A5089" s="344">
        <v>45084</v>
      </c>
      <c r="B5089" s="296" t="s">
        <v>541</v>
      </c>
      <c r="C5089" s="357">
        <v>6702.1</v>
      </c>
      <c r="D5089" s="292" t="s">
        <v>452</v>
      </c>
      <c r="E5089" s="292" t="s">
        <v>7175</v>
      </c>
      <c r="F5089" s="292" t="s">
        <v>7176</v>
      </c>
      <c r="G5089" s="294"/>
      <c r="H5089" s="294">
        <v>8</v>
      </c>
      <c r="I5089" s="292">
        <v>129850</v>
      </c>
      <c r="J5089" s="294" t="s">
        <v>455</v>
      </c>
      <c r="K5089" s="292">
        <v>155820</v>
      </c>
      <c r="L5089" s="292" t="s">
        <v>459</v>
      </c>
      <c r="M5089" s="292" t="s">
        <v>7116</v>
      </c>
      <c r="N5089" t="s">
        <v>7117</v>
      </c>
    </row>
    <row r="5090" spans="1:14" x14ac:dyDescent="0.2">
      <c r="A5090" s="344">
        <v>45086</v>
      </c>
      <c r="B5090" s="296" t="s">
        <v>541</v>
      </c>
      <c r="C5090" s="357">
        <v>6542.11</v>
      </c>
      <c r="D5090" s="292" t="s">
        <v>452</v>
      </c>
      <c r="E5090" s="292" t="s">
        <v>7160</v>
      </c>
      <c r="F5090" s="292" t="s">
        <v>7161</v>
      </c>
      <c r="G5090" s="294"/>
      <c r="H5090" s="294">
        <v>8</v>
      </c>
      <c r="I5090" s="292">
        <v>170326</v>
      </c>
      <c r="J5090" s="294" t="s">
        <v>455</v>
      </c>
      <c r="K5090" s="292">
        <v>204391.2</v>
      </c>
      <c r="L5090" s="292" t="s">
        <v>459</v>
      </c>
      <c r="M5090" s="292" t="s">
        <v>7116</v>
      </c>
      <c r="N5090" t="s">
        <v>7117</v>
      </c>
    </row>
    <row r="5091" spans="1:14" x14ac:dyDescent="0.2">
      <c r="A5091" s="344">
        <v>45098</v>
      </c>
      <c r="B5091" s="296" t="s">
        <v>541</v>
      </c>
      <c r="C5091" s="357">
        <v>6420.15</v>
      </c>
      <c r="D5091" s="292" t="s">
        <v>452</v>
      </c>
      <c r="E5091" s="292" t="s">
        <v>7170</v>
      </c>
      <c r="F5091" s="292" t="s">
        <v>453</v>
      </c>
      <c r="G5091" s="294"/>
      <c r="H5091" s="294">
        <v>8</v>
      </c>
      <c r="I5091" s="292">
        <v>170393</v>
      </c>
      <c r="J5091" s="294" t="s">
        <v>455</v>
      </c>
      <c r="K5091" s="292">
        <v>204471.6</v>
      </c>
      <c r="L5091" s="292" t="s">
        <v>459</v>
      </c>
      <c r="M5091" s="292" t="s">
        <v>7116</v>
      </c>
      <c r="N5091" t="s">
        <v>7117</v>
      </c>
    </row>
    <row r="5092" spans="1:14" x14ac:dyDescent="0.2">
      <c r="A5092" s="344">
        <v>45100</v>
      </c>
      <c r="B5092" s="296" t="s">
        <v>541</v>
      </c>
      <c r="C5092" s="357">
        <v>6497.11</v>
      </c>
      <c r="D5092" s="292" t="s">
        <v>452</v>
      </c>
      <c r="E5092" s="292" t="s">
        <v>7164</v>
      </c>
      <c r="F5092" s="292" t="s">
        <v>7165</v>
      </c>
      <c r="G5092" s="294"/>
      <c r="H5092" s="294">
        <v>4</v>
      </c>
      <c r="I5092" s="292">
        <v>238478</v>
      </c>
      <c r="J5092" s="294" t="s">
        <v>455</v>
      </c>
      <c r="K5092" s="292">
        <v>286173.59999999998</v>
      </c>
      <c r="L5092" s="292" t="s">
        <v>459</v>
      </c>
      <c r="M5092" s="292" t="s">
        <v>7116</v>
      </c>
      <c r="N5092" t="s">
        <v>7117</v>
      </c>
    </row>
    <row r="5093" spans="1:14" x14ac:dyDescent="0.2">
      <c r="A5093" s="344">
        <v>45084</v>
      </c>
      <c r="B5093" s="296" t="s">
        <v>541</v>
      </c>
      <c r="C5093" s="357">
        <v>6491.1</v>
      </c>
      <c r="D5093" s="292" t="s">
        <v>452</v>
      </c>
      <c r="E5093" s="292" t="s">
        <v>7159</v>
      </c>
      <c r="F5093" s="292" t="s">
        <v>487</v>
      </c>
      <c r="G5093" s="294"/>
      <c r="H5093" s="294">
        <v>8</v>
      </c>
      <c r="I5093" s="292">
        <v>163373</v>
      </c>
      <c r="J5093" s="294" t="s">
        <v>455</v>
      </c>
      <c r="K5093" s="292">
        <v>196047.6</v>
      </c>
      <c r="L5093" s="292" t="s">
        <v>459</v>
      </c>
      <c r="M5093" s="292" t="s">
        <v>7116</v>
      </c>
      <c r="N5093" t="s">
        <v>7117</v>
      </c>
    </row>
    <row r="5094" spans="1:14" x14ac:dyDescent="0.2">
      <c r="A5094" s="344">
        <v>45096</v>
      </c>
      <c r="B5094" s="296" t="s">
        <v>541</v>
      </c>
      <c r="C5094" s="357">
        <v>6011.1</v>
      </c>
      <c r="D5094" s="292" t="s">
        <v>452</v>
      </c>
      <c r="E5094" s="292" t="s">
        <v>7157</v>
      </c>
      <c r="F5094" s="292" t="s">
        <v>7158</v>
      </c>
      <c r="G5094" s="294"/>
      <c r="H5094" s="294">
        <v>8</v>
      </c>
      <c r="I5094" s="292">
        <v>121729</v>
      </c>
      <c r="J5094" s="294" t="s">
        <v>455</v>
      </c>
      <c r="K5094" s="292">
        <v>146074.79999999999</v>
      </c>
      <c r="L5094" s="292" t="s">
        <v>459</v>
      </c>
      <c r="M5094" s="292" t="s">
        <v>7116</v>
      </c>
      <c r="N5094" t="s">
        <v>7117</v>
      </c>
    </row>
    <row r="5095" spans="1:14" x14ac:dyDescent="0.2">
      <c r="A5095" s="344">
        <v>45084</v>
      </c>
      <c r="B5095" s="296" t="s">
        <v>541</v>
      </c>
      <c r="C5095" s="357">
        <v>6542.1</v>
      </c>
      <c r="D5095" s="292" t="s">
        <v>452</v>
      </c>
      <c r="E5095" s="292" t="s">
        <v>7168</v>
      </c>
      <c r="F5095" s="292" t="s">
        <v>7169</v>
      </c>
      <c r="G5095" s="294"/>
      <c r="H5095" s="294">
        <v>8</v>
      </c>
      <c r="I5095" s="292">
        <v>212210</v>
      </c>
      <c r="J5095" s="294" t="s">
        <v>455</v>
      </c>
      <c r="K5095" s="292">
        <v>254652</v>
      </c>
      <c r="L5095" s="292" t="s">
        <v>459</v>
      </c>
      <c r="M5095" s="292" t="s">
        <v>7116</v>
      </c>
      <c r="N5095" t="s">
        <v>7117</v>
      </c>
    </row>
    <row r="5096" spans="1:14" x14ac:dyDescent="0.2">
      <c r="A5096" s="344">
        <v>45085</v>
      </c>
      <c r="B5096" s="296" t="s">
        <v>541</v>
      </c>
      <c r="C5096" s="357">
        <v>6702.1</v>
      </c>
      <c r="D5096" s="292" t="s">
        <v>452</v>
      </c>
      <c r="E5096" s="292" t="s">
        <v>7175</v>
      </c>
      <c r="F5096" s="292" t="s">
        <v>7176</v>
      </c>
      <c r="G5096" s="294"/>
      <c r="H5096" s="294">
        <v>8</v>
      </c>
      <c r="I5096" s="292">
        <v>129850</v>
      </c>
      <c r="J5096" s="294" t="s">
        <v>455</v>
      </c>
      <c r="K5096" s="292">
        <v>155820</v>
      </c>
      <c r="L5096" s="292" t="s">
        <v>459</v>
      </c>
      <c r="M5096" s="292" t="s">
        <v>7116</v>
      </c>
      <c r="N5096" t="s">
        <v>7117</v>
      </c>
    </row>
    <row r="5097" spans="1:14" x14ac:dyDescent="0.2">
      <c r="A5097" s="344">
        <v>45089</v>
      </c>
      <c r="B5097" s="296" t="s">
        <v>541</v>
      </c>
      <c r="C5097" s="357">
        <v>6746.1</v>
      </c>
      <c r="D5097" s="292" t="s">
        <v>452</v>
      </c>
      <c r="E5097" s="292" t="s">
        <v>7171</v>
      </c>
      <c r="F5097" s="292" t="s">
        <v>7172</v>
      </c>
      <c r="G5097" s="294"/>
      <c r="H5097" s="294">
        <v>8</v>
      </c>
      <c r="I5097" s="292">
        <v>203284</v>
      </c>
      <c r="J5097" s="294" t="s">
        <v>455</v>
      </c>
      <c r="K5097" s="292">
        <v>243940.8</v>
      </c>
      <c r="L5097" s="292" t="s">
        <v>459</v>
      </c>
      <c r="M5097" s="292" t="s">
        <v>7116</v>
      </c>
      <c r="N5097" t="s">
        <v>7117</v>
      </c>
    </row>
    <row r="5098" spans="1:14" x14ac:dyDescent="0.2">
      <c r="A5098" s="344">
        <v>45103</v>
      </c>
      <c r="B5098" s="296" t="s">
        <v>541</v>
      </c>
      <c r="C5098" s="357">
        <v>6412.12</v>
      </c>
      <c r="D5098" s="292" t="s">
        <v>452</v>
      </c>
      <c r="E5098" s="292" t="s">
        <v>7173</v>
      </c>
      <c r="F5098" s="292" t="s">
        <v>7174</v>
      </c>
      <c r="G5098" s="294"/>
      <c r="H5098" s="294">
        <v>8</v>
      </c>
      <c r="I5098" s="292">
        <v>203552</v>
      </c>
      <c r="J5098" s="294" t="s">
        <v>455</v>
      </c>
      <c r="K5098" s="292">
        <v>244262.39999999999</v>
      </c>
      <c r="L5098" s="292" t="s">
        <v>459</v>
      </c>
      <c r="M5098" s="292" t="s">
        <v>7116</v>
      </c>
      <c r="N5098" t="s">
        <v>7117</v>
      </c>
    </row>
    <row r="5099" spans="1:14" x14ac:dyDescent="0.2">
      <c r="A5099" s="344">
        <v>45086</v>
      </c>
      <c r="B5099" s="296" t="s">
        <v>541</v>
      </c>
      <c r="C5099" s="357">
        <v>6497.11</v>
      </c>
      <c r="D5099" s="292" t="s">
        <v>452</v>
      </c>
      <c r="E5099" s="292" t="s">
        <v>7164</v>
      </c>
      <c r="F5099" s="292" t="s">
        <v>7165</v>
      </c>
      <c r="G5099" s="294"/>
      <c r="H5099" s="294">
        <v>4</v>
      </c>
      <c r="I5099" s="292">
        <v>238478</v>
      </c>
      <c r="J5099" s="294" t="s">
        <v>455</v>
      </c>
      <c r="K5099" s="292">
        <v>286173.59999999998</v>
      </c>
      <c r="L5099" s="292" t="s">
        <v>459</v>
      </c>
      <c r="M5099" s="292" t="s">
        <v>7116</v>
      </c>
      <c r="N5099" t="s">
        <v>7117</v>
      </c>
    </row>
    <row r="5100" spans="1:14" x14ac:dyDescent="0.2">
      <c r="A5100" s="344">
        <v>45085</v>
      </c>
      <c r="B5100" s="296" t="s">
        <v>541</v>
      </c>
      <c r="C5100" s="357">
        <v>6491.1</v>
      </c>
      <c r="D5100" s="292" t="s">
        <v>452</v>
      </c>
      <c r="E5100" s="292" t="s">
        <v>7159</v>
      </c>
      <c r="F5100" s="292" t="s">
        <v>487</v>
      </c>
      <c r="G5100" s="294"/>
      <c r="H5100" s="294">
        <v>8</v>
      </c>
      <c r="I5100" s="292">
        <v>163373</v>
      </c>
      <c r="J5100" s="294" t="s">
        <v>455</v>
      </c>
      <c r="K5100" s="292">
        <v>196047.6</v>
      </c>
      <c r="L5100" s="292" t="s">
        <v>459</v>
      </c>
      <c r="M5100" s="292" t="s">
        <v>7116</v>
      </c>
      <c r="N5100" t="s">
        <v>7117</v>
      </c>
    </row>
    <row r="5101" spans="1:14" x14ac:dyDescent="0.2">
      <c r="A5101" s="344">
        <v>45097</v>
      </c>
      <c r="B5101" s="296" t="s">
        <v>541</v>
      </c>
      <c r="C5101" s="357">
        <v>6011.1</v>
      </c>
      <c r="D5101" s="292" t="s">
        <v>452</v>
      </c>
      <c r="E5101" s="292" t="s">
        <v>7157</v>
      </c>
      <c r="F5101" s="292" t="s">
        <v>7158</v>
      </c>
      <c r="G5101" s="294"/>
      <c r="H5101" s="294">
        <v>8</v>
      </c>
      <c r="I5101" s="292">
        <v>121729</v>
      </c>
      <c r="J5101" s="294" t="s">
        <v>455</v>
      </c>
      <c r="K5101" s="292">
        <v>146074.79999999999</v>
      </c>
      <c r="L5101" s="292" t="s">
        <v>459</v>
      </c>
      <c r="M5101" s="292" t="s">
        <v>7116</v>
      </c>
      <c r="N5101" t="s">
        <v>7117</v>
      </c>
    </row>
    <row r="5102" spans="1:14" x14ac:dyDescent="0.2">
      <c r="A5102" s="344">
        <v>45086</v>
      </c>
      <c r="B5102" s="296" t="s">
        <v>541</v>
      </c>
      <c r="C5102" s="357">
        <v>6702.1</v>
      </c>
      <c r="D5102" s="292" t="s">
        <v>452</v>
      </c>
      <c r="E5102" s="292" t="s">
        <v>7175</v>
      </c>
      <c r="F5102" s="292" t="s">
        <v>7176</v>
      </c>
      <c r="G5102" s="294"/>
      <c r="H5102" s="294">
        <v>8</v>
      </c>
      <c r="I5102" s="292">
        <v>129850</v>
      </c>
      <c r="J5102" s="294" t="s">
        <v>455</v>
      </c>
      <c r="K5102" s="292">
        <v>155820</v>
      </c>
      <c r="L5102" s="292" t="s">
        <v>459</v>
      </c>
      <c r="M5102" s="292" t="s">
        <v>7116</v>
      </c>
      <c r="N5102" t="s">
        <v>7117</v>
      </c>
    </row>
    <row r="5103" spans="1:14" x14ac:dyDescent="0.2">
      <c r="A5103" s="344">
        <v>45090</v>
      </c>
      <c r="B5103" s="296" t="s">
        <v>541</v>
      </c>
      <c r="C5103" s="357">
        <v>6746.1</v>
      </c>
      <c r="D5103" s="292" t="s">
        <v>452</v>
      </c>
      <c r="E5103" s="292" t="s">
        <v>7171</v>
      </c>
      <c r="F5103" s="292" t="s">
        <v>7172</v>
      </c>
      <c r="G5103" s="294"/>
      <c r="H5103" s="294">
        <v>8</v>
      </c>
      <c r="I5103" s="292">
        <v>203284</v>
      </c>
      <c r="J5103" s="294" t="s">
        <v>455</v>
      </c>
      <c r="K5103" s="292">
        <v>243940.8</v>
      </c>
      <c r="L5103" s="292" t="s">
        <v>459</v>
      </c>
      <c r="M5103" s="292" t="s">
        <v>7116</v>
      </c>
      <c r="N5103" t="s">
        <v>7117</v>
      </c>
    </row>
    <row r="5104" spans="1:14" x14ac:dyDescent="0.2">
      <c r="A5104" s="344">
        <v>45093</v>
      </c>
      <c r="B5104" s="296" t="s">
        <v>541</v>
      </c>
      <c r="C5104" s="357">
        <v>6011.1</v>
      </c>
      <c r="D5104" s="292" t="s">
        <v>452</v>
      </c>
      <c r="E5104" s="292" t="s">
        <v>7164</v>
      </c>
      <c r="F5104" s="292" t="s">
        <v>7165</v>
      </c>
      <c r="G5104" s="294"/>
      <c r="H5104" s="294">
        <v>2</v>
      </c>
      <c r="I5104" s="292">
        <v>238478</v>
      </c>
      <c r="J5104" s="294" t="s">
        <v>455</v>
      </c>
      <c r="K5104" s="292">
        <v>286173.59999999998</v>
      </c>
      <c r="L5104" s="292" t="s">
        <v>459</v>
      </c>
      <c r="M5104" s="292" t="s">
        <v>7116</v>
      </c>
      <c r="N5104" t="s">
        <v>7117</v>
      </c>
    </row>
    <row r="5105" spans="1:14" x14ac:dyDescent="0.2">
      <c r="A5105" s="344">
        <v>45099</v>
      </c>
      <c r="B5105" s="296" t="s">
        <v>541</v>
      </c>
      <c r="C5105" s="357">
        <v>6420.15</v>
      </c>
      <c r="D5105" s="292" t="s">
        <v>452</v>
      </c>
      <c r="E5105" s="292" t="s">
        <v>7170</v>
      </c>
      <c r="F5105" s="292" t="s">
        <v>453</v>
      </c>
      <c r="G5105" s="294"/>
      <c r="H5105" s="294">
        <v>8</v>
      </c>
      <c r="I5105" s="292">
        <v>170393</v>
      </c>
      <c r="J5105" s="294" t="s">
        <v>455</v>
      </c>
      <c r="K5105" s="292">
        <v>204471.6</v>
      </c>
      <c r="L5105" s="292" t="s">
        <v>459</v>
      </c>
      <c r="M5105" s="292" t="s">
        <v>7116</v>
      </c>
      <c r="N5105" t="s">
        <v>7117</v>
      </c>
    </row>
    <row r="5106" spans="1:14" x14ac:dyDescent="0.2">
      <c r="A5106" s="344">
        <v>45098</v>
      </c>
      <c r="B5106" s="296" t="s">
        <v>541</v>
      </c>
      <c r="C5106" s="357">
        <v>6011.1</v>
      </c>
      <c r="D5106" s="292" t="s">
        <v>452</v>
      </c>
      <c r="E5106" s="292" t="s">
        <v>7157</v>
      </c>
      <c r="F5106" s="292" t="s">
        <v>7158</v>
      </c>
      <c r="G5106" s="294"/>
      <c r="H5106" s="294">
        <v>4</v>
      </c>
      <c r="I5106" s="292">
        <v>121729</v>
      </c>
      <c r="J5106" s="294" t="s">
        <v>455</v>
      </c>
      <c r="K5106" s="292">
        <v>146074.79999999999</v>
      </c>
      <c r="L5106" s="292" t="s">
        <v>459</v>
      </c>
      <c r="M5106" s="292" t="s">
        <v>7116</v>
      </c>
      <c r="N5106" t="s">
        <v>7117</v>
      </c>
    </row>
    <row r="5107" spans="1:14" x14ac:dyDescent="0.2">
      <c r="A5107" s="344">
        <v>45090</v>
      </c>
      <c r="B5107" s="296" t="s">
        <v>541</v>
      </c>
      <c r="C5107" s="357">
        <v>6542.1</v>
      </c>
      <c r="D5107" s="292" t="s">
        <v>452</v>
      </c>
      <c r="E5107" s="292" t="s">
        <v>7159</v>
      </c>
      <c r="F5107" s="292" t="s">
        <v>487</v>
      </c>
      <c r="G5107" s="294"/>
      <c r="H5107" s="294">
        <v>8</v>
      </c>
      <c r="I5107" s="292">
        <v>163373</v>
      </c>
      <c r="J5107" s="294" t="s">
        <v>455</v>
      </c>
      <c r="K5107" s="292">
        <v>196047.6</v>
      </c>
      <c r="L5107" s="292" t="s">
        <v>459</v>
      </c>
      <c r="M5107" s="292" t="s">
        <v>7116</v>
      </c>
      <c r="N5107" t="s">
        <v>7117</v>
      </c>
    </row>
    <row r="5108" spans="1:14" x14ac:dyDescent="0.2">
      <c r="A5108" s="344">
        <v>45091</v>
      </c>
      <c r="B5108" s="296" t="s">
        <v>541</v>
      </c>
      <c r="C5108" s="357">
        <v>6746.1</v>
      </c>
      <c r="D5108" s="292" t="s">
        <v>452</v>
      </c>
      <c r="E5108" s="292" t="s">
        <v>7171</v>
      </c>
      <c r="F5108" s="292" t="s">
        <v>7172</v>
      </c>
      <c r="G5108" s="294"/>
      <c r="H5108" s="294">
        <v>8</v>
      </c>
      <c r="I5108" s="292">
        <v>203284</v>
      </c>
      <c r="J5108" s="294" t="s">
        <v>455</v>
      </c>
      <c r="K5108" s="292">
        <v>243940.8</v>
      </c>
      <c r="L5108" s="292" t="s">
        <v>459</v>
      </c>
      <c r="M5108" s="292" t="s">
        <v>7116</v>
      </c>
      <c r="N5108" t="s">
        <v>7117</v>
      </c>
    </row>
    <row r="5109" spans="1:14" x14ac:dyDescent="0.2">
      <c r="A5109" s="344">
        <v>45100</v>
      </c>
      <c r="B5109" s="296" t="s">
        <v>541</v>
      </c>
      <c r="C5109" s="357">
        <v>6420.15</v>
      </c>
      <c r="D5109" s="292" t="s">
        <v>452</v>
      </c>
      <c r="E5109" s="292" t="s">
        <v>7170</v>
      </c>
      <c r="F5109" s="292" t="s">
        <v>453</v>
      </c>
      <c r="G5109" s="294"/>
      <c r="H5109" s="294">
        <v>8</v>
      </c>
      <c r="I5109" s="292">
        <v>170393</v>
      </c>
      <c r="J5109" s="294" t="s">
        <v>455</v>
      </c>
      <c r="K5109" s="292">
        <v>204471.6</v>
      </c>
      <c r="L5109" s="292" t="s">
        <v>459</v>
      </c>
      <c r="M5109" s="292" t="s">
        <v>7116</v>
      </c>
      <c r="N5109" t="s">
        <v>7117</v>
      </c>
    </row>
    <row r="5110" spans="1:14" x14ac:dyDescent="0.2">
      <c r="A5110" s="344">
        <v>45103</v>
      </c>
      <c r="B5110" s="296" t="s">
        <v>541</v>
      </c>
      <c r="C5110" s="357">
        <v>6497.11</v>
      </c>
      <c r="D5110" s="292" t="s">
        <v>452</v>
      </c>
      <c r="E5110" s="292" t="s">
        <v>7164</v>
      </c>
      <c r="F5110" s="292" t="s">
        <v>7165</v>
      </c>
      <c r="G5110" s="294"/>
      <c r="H5110" s="294">
        <v>4</v>
      </c>
      <c r="I5110" s="292">
        <v>238478</v>
      </c>
      <c r="J5110" s="294" t="s">
        <v>455</v>
      </c>
      <c r="K5110" s="292">
        <v>286173.59999999998</v>
      </c>
      <c r="L5110" s="292" t="s">
        <v>459</v>
      </c>
      <c r="M5110" s="292" t="s">
        <v>7116</v>
      </c>
      <c r="N5110" t="s">
        <v>7117</v>
      </c>
    </row>
    <row r="5111" spans="1:14" x14ac:dyDescent="0.2">
      <c r="A5111" s="344">
        <v>45089</v>
      </c>
      <c r="B5111" s="296" t="s">
        <v>541</v>
      </c>
      <c r="C5111" s="357">
        <v>6702.1</v>
      </c>
      <c r="D5111" s="292" t="s">
        <v>452</v>
      </c>
      <c r="E5111" s="292" t="s">
        <v>7175</v>
      </c>
      <c r="F5111" s="292" t="s">
        <v>7176</v>
      </c>
      <c r="G5111" s="294"/>
      <c r="H5111" s="294">
        <v>8</v>
      </c>
      <c r="I5111" s="292">
        <v>129850</v>
      </c>
      <c r="J5111" s="294" t="s">
        <v>455</v>
      </c>
      <c r="K5111" s="292">
        <v>155820</v>
      </c>
      <c r="L5111" s="292" t="s">
        <v>459</v>
      </c>
      <c r="M5111" s="292" t="s">
        <v>7116</v>
      </c>
      <c r="N5111" t="s">
        <v>7117</v>
      </c>
    </row>
    <row r="5112" spans="1:14" x14ac:dyDescent="0.2">
      <c r="A5112" s="344">
        <v>45092</v>
      </c>
      <c r="B5112" s="296" t="s">
        <v>541</v>
      </c>
      <c r="C5112" s="357">
        <v>6746.1</v>
      </c>
      <c r="D5112" s="292" t="s">
        <v>452</v>
      </c>
      <c r="E5112" s="292" t="s">
        <v>7171</v>
      </c>
      <c r="F5112" s="292" t="s">
        <v>7172</v>
      </c>
      <c r="G5112" s="294"/>
      <c r="H5112" s="294">
        <v>8</v>
      </c>
      <c r="I5112" s="292">
        <v>203284</v>
      </c>
      <c r="J5112" s="294" t="s">
        <v>455</v>
      </c>
      <c r="K5112" s="292">
        <v>243940.8</v>
      </c>
      <c r="L5112" s="292" t="s">
        <v>459</v>
      </c>
      <c r="M5112" s="292" t="s">
        <v>7116</v>
      </c>
      <c r="N5112" t="s">
        <v>7117</v>
      </c>
    </row>
    <row r="5113" spans="1:14" x14ac:dyDescent="0.2">
      <c r="A5113" s="344">
        <v>45091</v>
      </c>
      <c r="B5113" s="296" t="s">
        <v>541</v>
      </c>
      <c r="C5113" s="357">
        <v>6542.1</v>
      </c>
      <c r="D5113" s="292" t="s">
        <v>452</v>
      </c>
      <c r="E5113" s="292" t="s">
        <v>7159</v>
      </c>
      <c r="F5113" s="292" t="s">
        <v>487</v>
      </c>
      <c r="G5113" s="294"/>
      <c r="H5113" s="294">
        <v>8</v>
      </c>
      <c r="I5113" s="292">
        <v>163373</v>
      </c>
      <c r="J5113" s="294" t="s">
        <v>455</v>
      </c>
      <c r="K5113" s="292">
        <v>196047.6</v>
      </c>
      <c r="L5113" s="292" t="s">
        <v>459</v>
      </c>
      <c r="M5113" s="292" t="s">
        <v>7116</v>
      </c>
      <c r="N5113" t="s">
        <v>7117</v>
      </c>
    </row>
    <row r="5114" spans="1:14" x14ac:dyDescent="0.2">
      <c r="A5114" s="344">
        <v>45090</v>
      </c>
      <c r="B5114" s="296" t="s">
        <v>541</v>
      </c>
      <c r="C5114" s="357">
        <v>6702.1</v>
      </c>
      <c r="D5114" s="292" t="s">
        <v>452</v>
      </c>
      <c r="E5114" s="292" t="s">
        <v>7175</v>
      </c>
      <c r="F5114" s="292" t="s">
        <v>7176</v>
      </c>
      <c r="G5114" s="294"/>
      <c r="H5114" s="294">
        <v>8</v>
      </c>
      <c r="I5114" s="292">
        <v>129850</v>
      </c>
      <c r="J5114" s="294" t="s">
        <v>455</v>
      </c>
      <c r="K5114" s="292">
        <v>155820</v>
      </c>
      <c r="L5114" s="292" t="s">
        <v>459</v>
      </c>
      <c r="M5114" s="292" t="s">
        <v>7116</v>
      </c>
      <c r="N5114" t="s">
        <v>7117</v>
      </c>
    </row>
    <row r="5115" spans="1:14" x14ac:dyDescent="0.2">
      <c r="A5115" s="344">
        <v>45104</v>
      </c>
      <c r="B5115" s="296" t="s">
        <v>541</v>
      </c>
      <c r="C5115" s="357">
        <v>6497.11</v>
      </c>
      <c r="D5115" s="292" t="s">
        <v>452</v>
      </c>
      <c r="E5115" s="292" t="s">
        <v>7164</v>
      </c>
      <c r="F5115" s="292" t="s">
        <v>7165</v>
      </c>
      <c r="G5115" s="294"/>
      <c r="H5115" s="294">
        <v>8</v>
      </c>
      <c r="I5115" s="292">
        <v>238478</v>
      </c>
      <c r="J5115" s="294" t="s">
        <v>455</v>
      </c>
      <c r="K5115" s="292">
        <v>286173.59999999998</v>
      </c>
      <c r="L5115" s="292" t="s">
        <v>459</v>
      </c>
      <c r="M5115" s="292" t="s">
        <v>7116</v>
      </c>
      <c r="N5115" t="s">
        <v>7117</v>
      </c>
    </row>
    <row r="5116" spans="1:14" x14ac:dyDescent="0.2">
      <c r="A5116" s="344">
        <v>45103</v>
      </c>
      <c r="B5116" s="296" t="s">
        <v>541</v>
      </c>
      <c r="C5116" s="357">
        <v>6420.15</v>
      </c>
      <c r="D5116" s="292" t="s">
        <v>452</v>
      </c>
      <c r="E5116" s="292" t="s">
        <v>7170</v>
      </c>
      <c r="F5116" s="292" t="s">
        <v>453</v>
      </c>
      <c r="G5116" s="294"/>
      <c r="H5116" s="294">
        <v>8</v>
      </c>
      <c r="I5116" s="292">
        <v>170393</v>
      </c>
      <c r="J5116" s="294" t="s">
        <v>455</v>
      </c>
      <c r="K5116" s="292">
        <v>204471.6</v>
      </c>
      <c r="L5116" s="292" t="s">
        <v>459</v>
      </c>
      <c r="M5116" s="292" t="s">
        <v>7116</v>
      </c>
      <c r="N5116" t="s">
        <v>7117</v>
      </c>
    </row>
    <row r="5117" spans="1:14" x14ac:dyDescent="0.2">
      <c r="A5117" s="344">
        <v>45092</v>
      </c>
      <c r="B5117" s="296" t="s">
        <v>541</v>
      </c>
      <c r="C5117" s="357">
        <v>6542.1</v>
      </c>
      <c r="D5117" s="292" t="s">
        <v>452</v>
      </c>
      <c r="E5117" s="292" t="s">
        <v>7159</v>
      </c>
      <c r="F5117" s="292" t="s">
        <v>487</v>
      </c>
      <c r="G5117" s="294"/>
      <c r="H5117" s="294">
        <v>8</v>
      </c>
      <c r="I5117" s="292">
        <v>163373</v>
      </c>
      <c r="J5117" s="294" t="s">
        <v>455</v>
      </c>
      <c r="K5117" s="292">
        <v>196047.6</v>
      </c>
      <c r="L5117" s="292" t="s">
        <v>459</v>
      </c>
      <c r="M5117" s="292" t="s">
        <v>7116</v>
      </c>
      <c r="N5117" t="s">
        <v>7117</v>
      </c>
    </row>
    <row r="5118" spans="1:14" x14ac:dyDescent="0.2">
      <c r="A5118" s="344">
        <v>45091</v>
      </c>
      <c r="B5118" s="296" t="s">
        <v>541</v>
      </c>
      <c r="C5118" s="357">
        <v>6702.1</v>
      </c>
      <c r="D5118" s="292" t="s">
        <v>452</v>
      </c>
      <c r="E5118" s="292" t="s">
        <v>7175</v>
      </c>
      <c r="F5118" s="292" t="s">
        <v>7176</v>
      </c>
      <c r="G5118" s="294"/>
      <c r="H5118" s="294">
        <v>8</v>
      </c>
      <c r="I5118" s="292">
        <v>129850</v>
      </c>
      <c r="J5118" s="294" t="s">
        <v>455</v>
      </c>
      <c r="K5118" s="292">
        <v>155820</v>
      </c>
      <c r="L5118" s="292" t="s">
        <v>459</v>
      </c>
      <c r="M5118" s="292" t="s">
        <v>7116</v>
      </c>
      <c r="N5118" t="s">
        <v>7117</v>
      </c>
    </row>
    <row r="5119" spans="1:14" x14ac:dyDescent="0.2">
      <c r="A5119" s="344">
        <v>45105</v>
      </c>
      <c r="B5119" s="296" t="s">
        <v>541</v>
      </c>
      <c r="C5119" s="357">
        <v>6497.11</v>
      </c>
      <c r="D5119" s="292" t="s">
        <v>452</v>
      </c>
      <c r="E5119" s="292" t="s">
        <v>7164</v>
      </c>
      <c r="F5119" s="292" t="s">
        <v>7165</v>
      </c>
      <c r="G5119" s="294"/>
      <c r="H5119" s="294">
        <v>6</v>
      </c>
      <c r="I5119" s="292">
        <v>238478</v>
      </c>
      <c r="J5119" s="294" t="s">
        <v>455</v>
      </c>
      <c r="K5119" s="292">
        <v>286173.59999999998</v>
      </c>
      <c r="L5119" s="292" t="s">
        <v>459</v>
      </c>
      <c r="M5119" s="292" t="s">
        <v>7116</v>
      </c>
      <c r="N5119" t="s">
        <v>7117</v>
      </c>
    </row>
    <row r="5120" spans="1:14" x14ac:dyDescent="0.2">
      <c r="A5120" s="344">
        <v>45104</v>
      </c>
      <c r="B5120" s="296" t="s">
        <v>541</v>
      </c>
      <c r="C5120" s="357">
        <v>6420.15</v>
      </c>
      <c r="D5120" s="292" t="s">
        <v>452</v>
      </c>
      <c r="E5120" s="292" t="s">
        <v>7170</v>
      </c>
      <c r="F5120" s="292" t="s">
        <v>453</v>
      </c>
      <c r="G5120" s="294"/>
      <c r="H5120" s="294">
        <v>8</v>
      </c>
      <c r="I5120" s="292">
        <v>170393</v>
      </c>
      <c r="J5120" s="294" t="s">
        <v>455</v>
      </c>
      <c r="K5120" s="292">
        <v>204471.6</v>
      </c>
      <c r="L5120" s="292" t="s">
        <v>459</v>
      </c>
      <c r="M5120" s="292" t="s">
        <v>7116</v>
      </c>
      <c r="N5120" t="s">
        <v>7117</v>
      </c>
    </row>
    <row r="5121" spans="1:14" x14ac:dyDescent="0.2">
      <c r="A5121" s="344">
        <v>45103</v>
      </c>
      <c r="B5121" s="296" t="s">
        <v>541</v>
      </c>
      <c r="C5121" s="357">
        <v>55304.160000000003</v>
      </c>
      <c r="D5121" s="292" t="s">
        <v>452</v>
      </c>
      <c r="E5121" s="292" t="s">
        <v>7157</v>
      </c>
      <c r="F5121" s="292" t="s">
        <v>7158</v>
      </c>
      <c r="G5121" s="294"/>
      <c r="H5121" s="294">
        <v>8</v>
      </c>
      <c r="I5121" s="292">
        <v>121729</v>
      </c>
      <c r="J5121" s="294" t="s">
        <v>455</v>
      </c>
      <c r="K5121" s="292">
        <v>146074.79999999999</v>
      </c>
      <c r="L5121" s="292" t="s">
        <v>459</v>
      </c>
      <c r="M5121" s="292" t="s">
        <v>7116</v>
      </c>
      <c r="N5121" t="s">
        <v>7117</v>
      </c>
    </row>
    <row r="5122" spans="1:14" x14ac:dyDescent="0.2">
      <c r="A5122" s="344">
        <v>45105</v>
      </c>
      <c r="B5122" s="296" t="s">
        <v>541</v>
      </c>
      <c r="C5122" s="357">
        <v>6420.15</v>
      </c>
      <c r="D5122" s="292" t="s">
        <v>452</v>
      </c>
      <c r="E5122" s="292" t="s">
        <v>7170</v>
      </c>
      <c r="F5122" s="292" t="s">
        <v>453</v>
      </c>
      <c r="G5122" s="294"/>
      <c r="H5122" s="294">
        <v>8</v>
      </c>
      <c r="I5122" s="292">
        <v>170393</v>
      </c>
      <c r="J5122" s="294" t="s">
        <v>455</v>
      </c>
      <c r="K5122" s="292">
        <v>204471.6</v>
      </c>
      <c r="L5122" s="292" t="s">
        <v>459</v>
      </c>
      <c r="M5122" s="292" t="s">
        <v>7116</v>
      </c>
      <c r="N5122" t="s">
        <v>7117</v>
      </c>
    </row>
    <row r="5123" spans="1:14" x14ac:dyDescent="0.2">
      <c r="A5123" s="344">
        <v>45092</v>
      </c>
      <c r="B5123" s="296" t="s">
        <v>541</v>
      </c>
      <c r="C5123" s="357">
        <v>6542.1</v>
      </c>
      <c r="D5123" s="292" t="s">
        <v>452</v>
      </c>
      <c r="E5123" s="292" t="s">
        <v>7168</v>
      </c>
      <c r="F5123" s="292" t="s">
        <v>7169</v>
      </c>
      <c r="G5123" s="294"/>
      <c r="H5123" s="294">
        <v>8</v>
      </c>
      <c r="I5123" s="292">
        <v>212210</v>
      </c>
      <c r="J5123" s="294" t="s">
        <v>455</v>
      </c>
      <c r="K5123" s="292">
        <v>254652</v>
      </c>
      <c r="L5123" s="292" t="s">
        <v>459</v>
      </c>
      <c r="M5123" s="292" t="s">
        <v>7116</v>
      </c>
      <c r="N5123" t="s">
        <v>7117</v>
      </c>
    </row>
    <row r="5124" spans="1:14" x14ac:dyDescent="0.2">
      <c r="A5124" s="344">
        <v>45091</v>
      </c>
      <c r="B5124" s="296" t="s">
        <v>541</v>
      </c>
      <c r="C5124" s="357">
        <v>6702.1</v>
      </c>
      <c r="D5124" s="292" t="s">
        <v>452</v>
      </c>
      <c r="E5124" s="292" t="s">
        <v>7164</v>
      </c>
      <c r="F5124" s="292" t="s">
        <v>7165</v>
      </c>
      <c r="G5124" s="294"/>
      <c r="H5124" s="294">
        <v>2</v>
      </c>
      <c r="I5124" s="292">
        <v>238478</v>
      </c>
      <c r="J5124" s="294" t="s">
        <v>455</v>
      </c>
      <c r="K5124" s="292">
        <v>286173.59999999998</v>
      </c>
      <c r="L5124" s="292" t="s">
        <v>459</v>
      </c>
      <c r="M5124" s="292" t="s">
        <v>7116</v>
      </c>
      <c r="N5124" t="s">
        <v>7117</v>
      </c>
    </row>
    <row r="5125" spans="1:14" x14ac:dyDescent="0.2">
      <c r="A5125" s="344">
        <v>45107</v>
      </c>
      <c r="B5125" s="296" t="s">
        <v>541</v>
      </c>
      <c r="C5125" s="357">
        <v>6420.15</v>
      </c>
      <c r="D5125" s="292" t="s">
        <v>452</v>
      </c>
      <c r="E5125" s="292" t="s">
        <v>7170</v>
      </c>
      <c r="F5125" s="292" t="s">
        <v>453</v>
      </c>
      <c r="G5125" s="294"/>
      <c r="H5125" s="294">
        <v>8</v>
      </c>
      <c r="I5125" s="292">
        <v>170393</v>
      </c>
      <c r="J5125" s="294" t="s">
        <v>455</v>
      </c>
      <c r="K5125" s="292">
        <v>204471.6</v>
      </c>
      <c r="L5125" s="292" t="s">
        <v>459</v>
      </c>
      <c r="M5125" s="292" t="s">
        <v>7116</v>
      </c>
      <c r="N5125" t="s">
        <v>7117</v>
      </c>
    </row>
    <row r="5126" spans="1:14" x14ac:dyDescent="0.2">
      <c r="A5126" s="344">
        <v>45097</v>
      </c>
      <c r="B5126" s="296" t="s">
        <v>541</v>
      </c>
      <c r="C5126" s="357">
        <v>80422.16</v>
      </c>
      <c r="D5126" s="292" t="s">
        <v>452</v>
      </c>
      <c r="E5126" s="292" t="s">
        <v>7171</v>
      </c>
      <c r="F5126" s="292" t="s">
        <v>7172</v>
      </c>
      <c r="G5126" s="294"/>
      <c r="H5126" s="294">
        <v>6</v>
      </c>
      <c r="I5126" s="292">
        <v>203284</v>
      </c>
      <c r="J5126" s="294" t="s">
        <v>455</v>
      </c>
      <c r="K5126" s="292">
        <v>243940.8</v>
      </c>
      <c r="L5126" s="292" t="s">
        <v>459</v>
      </c>
      <c r="M5126" s="292" t="s">
        <v>7116</v>
      </c>
      <c r="N5126" t="s">
        <v>7117</v>
      </c>
    </row>
    <row r="5127" spans="1:14" x14ac:dyDescent="0.2">
      <c r="A5127" s="344">
        <v>45107</v>
      </c>
      <c r="B5127" s="296" t="s">
        <v>541</v>
      </c>
      <c r="C5127" s="357">
        <v>6497.11</v>
      </c>
      <c r="D5127" s="292" t="s">
        <v>452</v>
      </c>
      <c r="E5127" s="292" t="s">
        <v>7164</v>
      </c>
      <c r="F5127" s="292" t="s">
        <v>7165</v>
      </c>
      <c r="G5127" s="294"/>
      <c r="H5127" s="294">
        <v>8</v>
      </c>
      <c r="I5127" s="292">
        <v>238478</v>
      </c>
      <c r="J5127" s="294" t="s">
        <v>455</v>
      </c>
      <c r="K5127" s="292">
        <v>286173.59999999998</v>
      </c>
      <c r="L5127" s="292" t="s">
        <v>459</v>
      </c>
      <c r="M5127" s="292" t="s">
        <v>7116</v>
      </c>
      <c r="N5127" t="s">
        <v>7117</v>
      </c>
    </row>
    <row r="5128" spans="1:14" x14ac:dyDescent="0.2">
      <c r="A5128" s="344">
        <v>45083</v>
      </c>
      <c r="B5128" s="296" t="s">
        <v>541</v>
      </c>
      <c r="C5128" s="357">
        <v>6497.11</v>
      </c>
      <c r="D5128" s="292" t="s">
        <v>452</v>
      </c>
      <c r="E5128" s="292" t="s">
        <v>7164</v>
      </c>
      <c r="F5128" s="292" t="s">
        <v>7165</v>
      </c>
      <c r="G5128" s="294"/>
      <c r="H5128" s="294">
        <v>8</v>
      </c>
      <c r="I5128" s="292">
        <v>238478</v>
      </c>
      <c r="J5128" s="294" t="s">
        <v>455</v>
      </c>
      <c r="K5128" s="292">
        <v>286173.59999999998</v>
      </c>
      <c r="L5128" s="292" t="s">
        <v>459</v>
      </c>
      <c r="M5128" s="292" t="s">
        <v>7116</v>
      </c>
      <c r="N5128" t="s">
        <v>7117</v>
      </c>
    </row>
    <row r="5129" spans="1:14" x14ac:dyDescent="0.2">
      <c r="A5129" s="344">
        <v>45083</v>
      </c>
      <c r="B5129" s="296" t="s">
        <v>541</v>
      </c>
      <c r="C5129" s="357">
        <v>6673.1</v>
      </c>
      <c r="D5129" s="292" t="s">
        <v>452</v>
      </c>
      <c r="E5129" s="292" t="s">
        <v>7168</v>
      </c>
      <c r="F5129" s="292" t="s">
        <v>7169</v>
      </c>
      <c r="G5129" s="294"/>
      <c r="H5129" s="294">
        <v>4</v>
      </c>
      <c r="I5129" s="292">
        <v>212210</v>
      </c>
      <c r="J5129" s="294" t="s">
        <v>455</v>
      </c>
      <c r="K5129" s="292">
        <v>254652</v>
      </c>
      <c r="L5129" s="292" t="s">
        <v>459</v>
      </c>
      <c r="M5129" s="292" t="s">
        <v>7116</v>
      </c>
      <c r="N5129" t="s">
        <v>7117</v>
      </c>
    </row>
    <row r="5130" spans="1:14" x14ac:dyDescent="0.2">
      <c r="A5130" s="344">
        <v>45093</v>
      </c>
      <c r="B5130" s="296" t="s">
        <v>541</v>
      </c>
      <c r="C5130" s="357">
        <v>6420.15</v>
      </c>
      <c r="D5130" s="292" t="s">
        <v>452</v>
      </c>
      <c r="E5130" s="292" t="s">
        <v>7170</v>
      </c>
      <c r="F5130" s="292" t="s">
        <v>453</v>
      </c>
      <c r="G5130" s="294"/>
      <c r="H5130" s="294">
        <v>8</v>
      </c>
      <c r="I5130" s="292">
        <v>170393</v>
      </c>
      <c r="J5130" s="294" t="s">
        <v>455</v>
      </c>
      <c r="K5130" s="292">
        <v>204471.6</v>
      </c>
      <c r="L5130" s="292" t="s">
        <v>459</v>
      </c>
      <c r="M5130" s="292" t="s">
        <v>7116</v>
      </c>
      <c r="N5130" t="s">
        <v>7117</v>
      </c>
    </row>
    <row r="5131" spans="1:14" x14ac:dyDescent="0.2">
      <c r="A5131" s="344">
        <v>45093</v>
      </c>
      <c r="B5131" s="296" t="s">
        <v>541</v>
      </c>
      <c r="C5131" s="357">
        <v>6497.11</v>
      </c>
      <c r="D5131" s="292" t="s">
        <v>452</v>
      </c>
      <c r="E5131" s="292" t="s">
        <v>7164</v>
      </c>
      <c r="F5131" s="292" t="s">
        <v>7165</v>
      </c>
      <c r="G5131" s="294"/>
      <c r="H5131" s="294">
        <v>6</v>
      </c>
      <c r="I5131" s="292">
        <v>238478</v>
      </c>
      <c r="J5131" s="294" t="s">
        <v>455</v>
      </c>
      <c r="K5131" s="292">
        <v>286173.59999999998</v>
      </c>
      <c r="L5131" s="292" t="s">
        <v>459</v>
      </c>
      <c r="M5131" s="292" t="s">
        <v>7116</v>
      </c>
      <c r="N5131" t="s">
        <v>7117</v>
      </c>
    </row>
    <row r="5132" spans="1:14" x14ac:dyDescent="0.2">
      <c r="A5132" s="344">
        <v>45085</v>
      </c>
      <c r="B5132" s="296" t="s">
        <v>541</v>
      </c>
      <c r="C5132" s="357">
        <v>6542.1</v>
      </c>
      <c r="D5132" s="292" t="s">
        <v>452</v>
      </c>
      <c r="E5132" s="292" t="s">
        <v>7168</v>
      </c>
      <c r="F5132" s="292" t="s">
        <v>7169</v>
      </c>
      <c r="G5132" s="294"/>
      <c r="H5132" s="294">
        <v>8</v>
      </c>
      <c r="I5132" s="292">
        <v>212210</v>
      </c>
      <c r="J5132" s="294" t="s">
        <v>455</v>
      </c>
      <c r="K5132" s="292">
        <v>254652</v>
      </c>
      <c r="L5132" s="292" t="s">
        <v>459</v>
      </c>
      <c r="M5132" s="292" t="s">
        <v>7116</v>
      </c>
      <c r="N5132" t="s">
        <v>7117</v>
      </c>
    </row>
    <row r="5133" spans="1:14" x14ac:dyDescent="0.2">
      <c r="A5133" s="344">
        <v>45084</v>
      </c>
      <c r="B5133" s="296" t="s">
        <v>541</v>
      </c>
      <c r="C5133" s="357">
        <v>6702.1</v>
      </c>
      <c r="D5133" s="292" t="s">
        <v>452</v>
      </c>
      <c r="E5133" s="292" t="s">
        <v>7164</v>
      </c>
      <c r="F5133" s="292" t="s">
        <v>7165</v>
      </c>
      <c r="G5133" s="294"/>
      <c r="H5133" s="294">
        <v>2</v>
      </c>
      <c r="I5133" s="292">
        <v>238478</v>
      </c>
      <c r="J5133" s="294" t="s">
        <v>455</v>
      </c>
      <c r="K5133" s="292">
        <v>286173.59999999998</v>
      </c>
      <c r="L5133" s="292" t="s">
        <v>459</v>
      </c>
      <c r="M5133" s="292" t="s">
        <v>7116</v>
      </c>
      <c r="N5133" t="s">
        <v>7117</v>
      </c>
    </row>
    <row r="5134" spans="1:14" x14ac:dyDescent="0.2">
      <c r="A5134" s="344">
        <v>45093</v>
      </c>
      <c r="B5134" s="296" t="s">
        <v>541</v>
      </c>
      <c r="C5134" s="357">
        <v>80422.16</v>
      </c>
      <c r="D5134" s="292" t="s">
        <v>452</v>
      </c>
      <c r="E5134" s="292" t="s">
        <v>7171</v>
      </c>
      <c r="F5134" s="292" t="s">
        <v>7172</v>
      </c>
      <c r="G5134" s="294"/>
      <c r="H5134" s="294">
        <v>8</v>
      </c>
      <c r="I5134" s="292">
        <v>203284</v>
      </c>
      <c r="J5134" s="294" t="s">
        <v>455</v>
      </c>
      <c r="K5134" s="292">
        <v>243940.8</v>
      </c>
      <c r="L5134" s="292" t="s">
        <v>459</v>
      </c>
      <c r="M5134" s="292" t="s">
        <v>7116</v>
      </c>
      <c r="N5134" t="s">
        <v>7117</v>
      </c>
    </row>
    <row r="5135" spans="1:14" x14ac:dyDescent="0.2">
      <c r="A5135" s="344">
        <v>45086</v>
      </c>
      <c r="B5135" s="296" t="s">
        <v>541</v>
      </c>
      <c r="C5135" s="357">
        <v>6542.1</v>
      </c>
      <c r="D5135" s="292" t="s">
        <v>452</v>
      </c>
      <c r="E5135" s="292" t="s">
        <v>7168</v>
      </c>
      <c r="F5135" s="292" t="s">
        <v>7169</v>
      </c>
      <c r="G5135" s="294"/>
      <c r="H5135" s="294">
        <v>8</v>
      </c>
      <c r="I5135" s="292">
        <v>212210</v>
      </c>
      <c r="J5135" s="294" t="s">
        <v>455</v>
      </c>
      <c r="K5135" s="292">
        <v>254652</v>
      </c>
      <c r="L5135" s="292" t="s">
        <v>459</v>
      </c>
      <c r="M5135" s="292" t="s">
        <v>7116</v>
      </c>
      <c r="N5135" t="s">
        <v>7117</v>
      </c>
    </row>
    <row r="5136" spans="1:14" x14ac:dyDescent="0.2">
      <c r="A5136" s="344">
        <v>45079</v>
      </c>
      <c r="B5136" s="296" t="s">
        <v>541</v>
      </c>
      <c r="C5136" s="357">
        <v>6420.15</v>
      </c>
      <c r="D5136" s="292" t="s">
        <v>452</v>
      </c>
      <c r="E5136" s="292" t="s">
        <v>7170</v>
      </c>
      <c r="F5136" s="292" t="s">
        <v>453</v>
      </c>
      <c r="G5136" s="294"/>
      <c r="H5136" s="294">
        <v>8</v>
      </c>
      <c r="I5136" s="292">
        <v>170393</v>
      </c>
      <c r="J5136" s="294" t="s">
        <v>455</v>
      </c>
      <c r="K5136" s="292">
        <v>204471.6</v>
      </c>
      <c r="L5136" s="292" t="s">
        <v>459</v>
      </c>
      <c r="M5136" s="292" t="s">
        <v>7116</v>
      </c>
      <c r="N5136" t="s">
        <v>7117</v>
      </c>
    </row>
    <row r="5137" spans="1:14" x14ac:dyDescent="0.2">
      <c r="A5137" s="344">
        <v>45085</v>
      </c>
      <c r="B5137" s="296" t="s">
        <v>541</v>
      </c>
      <c r="C5137" s="357">
        <v>6702.1</v>
      </c>
      <c r="D5137" s="292" t="s">
        <v>452</v>
      </c>
      <c r="E5137" s="292" t="s">
        <v>7164</v>
      </c>
      <c r="F5137" s="292" t="s">
        <v>7165</v>
      </c>
      <c r="G5137" s="294"/>
      <c r="H5137" s="294">
        <v>2</v>
      </c>
      <c r="I5137" s="292">
        <v>238478</v>
      </c>
      <c r="J5137" s="294" t="s">
        <v>455</v>
      </c>
      <c r="K5137" s="292">
        <v>286173.59999999998</v>
      </c>
      <c r="L5137" s="292" t="s">
        <v>459</v>
      </c>
      <c r="M5137" s="292" t="s">
        <v>7116</v>
      </c>
      <c r="N5137" t="s">
        <v>7117</v>
      </c>
    </row>
    <row r="5138" spans="1:14" x14ac:dyDescent="0.2">
      <c r="A5138" s="344">
        <v>45083</v>
      </c>
      <c r="B5138" s="296" t="s">
        <v>541</v>
      </c>
      <c r="C5138" s="357">
        <v>6420.15</v>
      </c>
      <c r="D5138" s="292" t="s">
        <v>452</v>
      </c>
      <c r="E5138" s="292" t="s">
        <v>7170</v>
      </c>
      <c r="F5138" s="292" t="s">
        <v>453</v>
      </c>
      <c r="G5138" s="294"/>
      <c r="H5138" s="294">
        <v>8</v>
      </c>
      <c r="I5138" s="292">
        <v>170393</v>
      </c>
      <c r="J5138" s="294" t="s">
        <v>455</v>
      </c>
      <c r="K5138" s="292">
        <v>204471.6</v>
      </c>
      <c r="L5138" s="292" t="s">
        <v>459</v>
      </c>
      <c r="M5138" s="292" t="s">
        <v>7116</v>
      </c>
      <c r="N5138" t="s">
        <v>7117</v>
      </c>
    </row>
    <row r="5139" spans="1:14" x14ac:dyDescent="0.2">
      <c r="A5139" s="344">
        <v>45084</v>
      </c>
      <c r="B5139" s="296" t="s">
        <v>541</v>
      </c>
      <c r="C5139" s="357">
        <v>6420.15</v>
      </c>
      <c r="D5139" s="292" t="s">
        <v>452</v>
      </c>
      <c r="E5139" s="292" t="s">
        <v>7170</v>
      </c>
      <c r="F5139" s="292" t="s">
        <v>453</v>
      </c>
      <c r="G5139" s="294"/>
      <c r="H5139" s="294">
        <v>8</v>
      </c>
      <c r="I5139" s="292">
        <v>170393</v>
      </c>
      <c r="J5139" s="294" t="s">
        <v>455</v>
      </c>
      <c r="K5139" s="292">
        <v>204471.6</v>
      </c>
      <c r="L5139" s="292" t="s">
        <v>459</v>
      </c>
      <c r="M5139" s="292" t="s">
        <v>7116</v>
      </c>
      <c r="N5139" t="s">
        <v>7117</v>
      </c>
    </row>
    <row r="5140" spans="1:14" x14ac:dyDescent="0.2">
      <c r="A5140" s="344">
        <v>45086</v>
      </c>
      <c r="B5140" s="296" t="s">
        <v>541</v>
      </c>
      <c r="C5140" s="357">
        <v>6702.1</v>
      </c>
      <c r="D5140" s="292" t="s">
        <v>452</v>
      </c>
      <c r="E5140" s="292" t="s">
        <v>7164</v>
      </c>
      <c r="F5140" s="292" t="s">
        <v>7165</v>
      </c>
      <c r="G5140" s="294"/>
      <c r="H5140" s="294">
        <v>1</v>
      </c>
      <c r="I5140" s="292">
        <v>238478</v>
      </c>
      <c r="J5140" s="294" t="s">
        <v>455</v>
      </c>
      <c r="K5140" s="292">
        <v>286173.59999999998</v>
      </c>
      <c r="L5140" s="292" t="s">
        <v>459</v>
      </c>
      <c r="M5140" s="292" t="s">
        <v>7116</v>
      </c>
      <c r="N5140" t="s">
        <v>7117</v>
      </c>
    </row>
    <row r="5141" spans="1:14" x14ac:dyDescent="0.2">
      <c r="A5141" s="344">
        <v>45085</v>
      </c>
      <c r="B5141" s="296" t="s">
        <v>541</v>
      </c>
      <c r="C5141" s="357">
        <v>80422.16</v>
      </c>
      <c r="D5141" s="292" t="s">
        <v>452</v>
      </c>
      <c r="E5141" s="292" t="s">
        <v>7162</v>
      </c>
      <c r="F5141" s="292" t="s">
        <v>7163</v>
      </c>
      <c r="G5141" s="294"/>
      <c r="H5141" s="294">
        <v>8</v>
      </c>
      <c r="I5141" s="292">
        <v>138153</v>
      </c>
      <c r="J5141" s="294" t="s">
        <v>455</v>
      </c>
      <c r="K5141" s="292">
        <v>165783.6</v>
      </c>
      <c r="L5141" s="292" t="s">
        <v>459</v>
      </c>
      <c r="M5141" s="292" t="s">
        <v>7116</v>
      </c>
      <c r="N5141" t="s">
        <v>7117</v>
      </c>
    </row>
    <row r="5142" spans="1:14" x14ac:dyDescent="0.2">
      <c r="A5142" s="344">
        <v>45085</v>
      </c>
      <c r="B5142" s="296" t="s">
        <v>541</v>
      </c>
      <c r="C5142" s="357">
        <v>6420.15</v>
      </c>
      <c r="D5142" s="292" t="s">
        <v>452</v>
      </c>
      <c r="E5142" s="292" t="s">
        <v>7170</v>
      </c>
      <c r="F5142" s="292" t="s">
        <v>453</v>
      </c>
      <c r="G5142" s="294"/>
      <c r="H5142" s="294">
        <v>8</v>
      </c>
      <c r="I5142" s="292">
        <v>170393</v>
      </c>
      <c r="J5142" s="294" t="s">
        <v>455</v>
      </c>
      <c r="K5142" s="292">
        <v>204471.6</v>
      </c>
      <c r="L5142" s="292" t="s">
        <v>459</v>
      </c>
      <c r="M5142" s="292" t="s">
        <v>7116</v>
      </c>
      <c r="N5142" t="s">
        <v>7117</v>
      </c>
    </row>
    <row r="5143" spans="1:14" x14ac:dyDescent="0.2">
      <c r="A5143" s="344">
        <v>45086</v>
      </c>
      <c r="B5143" s="296" t="s">
        <v>541</v>
      </c>
      <c r="C5143" s="357">
        <v>6420.15</v>
      </c>
      <c r="D5143" s="292" t="s">
        <v>452</v>
      </c>
      <c r="E5143" s="292" t="s">
        <v>7170</v>
      </c>
      <c r="F5143" s="292" t="s">
        <v>453</v>
      </c>
      <c r="G5143" s="294"/>
      <c r="H5143" s="294">
        <v>8</v>
      </c>
      <c r="I5143" s="292">
        <v>170393</v>
      </c>
      <c r="J5143" s="294" t="s">
        <v>455</v>
      </c>
      <c r="K5143" s="292">
        <v>204471.6</v>
      </c>
      <c r="L5143" s="292" t="s">
        <v>459</v>
      </c>
      <c r="M5143" s="292" t="s">
        <v>7116</v>
      </c>
      <c r="N5143" t="s">
        <v>7117</v>
      </c>
    </row>
    <row r="5144" spans="1:14" x14ac:dyDescent="0.2">
      <c r="A5144" s="344">
        <v>45079</v>
      </c>
      <c r="B5144" s="296" t="s">
        <v>541</v>
      </c>
      <c r="C5144" s="357">
        <v>6497.11</v>
      </c>
      <c r="D5144" s="292" t="s">
        <v>452</v>
      </c>
      <c r="E5144" s="292" t="s">
        <v>7164</v>
      </c>
      <c r="F5144" s="292" t="s">
        <v>7165</v>
      </c>
      <c r="G5144" s="294"/>
      <c r="H5144" s="294">
        <v>8</v>
      </c>
      <c r="I5144" s="292">
        <v>238478</v>
      </c>
      <c r="J5144" s="294" t="s">
        <v>455</v>
      </c>
      <c r="K5144" s="292">
        <v>286173.59999999998</v>
      </c>
      <c r="L5144" s="292" t="s">
        <v>459</v>
      </c>
      <c r="M5144" s="292" t="s">
        <v>7116</v>
      </c>
      <c r="N5144" t="s">
        <v>7117</v>
      </c>
    </row>
    <row r="5145" spans="1:14" x14ac:dyDescent="0.2">
      <c r="A5145" s="344">
        <v>45086</v>
      </c>
      <c r="B5145" s="296" t="s">
        <v>541</v>
      </c>
      <c r="C5145" s="357">
        <v>80422.16</v>
      </c>
      <c r="D5145" s="292" t="s">
        <v>452</v>
      </c>
      <c r="E5145" s="292" t="s">
        <v>7162</v>
      </c>
      <c r="F5145" s="292" t="s">
        <v>7163</v>
      </c>
      <c r="G5145" s="294"/>
      <c r="H5145" s="294">
        <v>8</v>
      </c>
      <c r="I5145" s="292">
        <v>138153</v>
      </c>
      <c r="J5145" s="294" t="s">
        <v>455</v>
      </c>
      <c r="K5145" s="292">
        <v>165783.6</v>
      </c>
      <c r="L5145" s="292" t="s">
        <v>459</v>
      </c>
      <c r="M5145" s="292" t="s">
        <v>7116</v>
      </c>
      <c r="N5145" t="s">
        <v>7117</v>
      </c>
    </row>
    <row r="5146" spans="1:14" x14ac:dyDescent="0.2">
      <c r="A5146" s="344">
        <v>45092</v>
      </c>
      <c r="B5146" s="296" t="s">
        <v>541</v>
      </c>
      <c r="C5146" s="357">
        <v>6011.1</v>
      </c>
      <c r="D5146" s="292" t="s">
        <v>452</v>
      </c>
      <c r="E5146" s="292" t="s">
        <v>7164</v>
      </c>
      <c r="F5146" s="292" t="s">
        <v>7165</v>
      </c>
      <c r="G5146" s="294"/>
      <c r="H5146" s="294">
        <v>2</v>
      </c>
      <c r="I5146" s="292">
        <v>238478</v>
      </c>
      <c r="J5146" s="294" t="s">
        <v>455</v>
      </c>
      <c r="K5146" s="292">
        <v>286173.59999999998</v>
      </c>
      <c r="L5146" s="292" t="s">
        <v>459</v>
      </c>
      <c r="M5146" s="292" t="s">
        <v>7116</v>
      </c>
      <c r="N5146" t="s">
        <v>7117</v>
      </c>
    </row>
    <row r="5147" spans="1:14" x14ac:dyDescent="0.2">
      <c r="A5147" s="344">
        <v>45089</v>
      </c>
      <c r="B5147" s="296" t="s">
        <v>541</v>
      </c>
      <c r="C5147" s="357">
        <v>6420.15</v>
      </c>
      <c r="D5147" s="292" t="s">
        <v>452</v>
      </c>
      <c r="E5147" s="292" t="s">
        <v>7170</v>
      </c>
      <c r="F5147" s="292" t="s">
        <v>453</v>
      </c>
      <c r="G5147" s="294"/>
      <c r="H5147" s="294">
        <v>8</v>
      </c>
      <c r="I5147" s="292">
        <v>170393</v>
      </c>
      <c r="J5147" s="294" t="s">
        <v>455</v>
      </c>
      <c r="K5147" s="292">
        <v>204471.6</v>
      </c>
      <c r="L5147" s="292" t="s">
        <v>459</v>
      </c>
      <c r="M5147" s="292" t="s">
        <v>7116</v>
      </c>
      <c r="N5147" t="s">
        <v>7117</v>
      </c>
    </row>
    <row r="5148" spans="1:14" x14ac:dyDescent="0.2">
      <c r="A5148" s="344">
        <v>45090</v>
      </c>
      <c r="B5148" s="296" t="s">
        <v>541</v>
      </c>
      <c r="C5148" s="357">
        <v>6420.15</v>
      </c>
      <c r="D5148" s="292" t="s">
        <v>452</v>
      </c>
      <c r="E5148" s="292" t="s">
        <v>7170</v>
      </c>
      <c r="F5148" s="292" t="s">
        <v>453</v>
      </c>
      <c r="G5148" s="294"/>
      <c r="H5148" s="294">
        <v>8</v>
      </c>
      <c r="I5148" s="292">
        <v>170393</v>
      </c>
      <c r="J5148" s="294" t="s">
        <v>455</v>
      </c>
      <c r="K5148" s="292">
        <v>204471.6</v>
      </c>
      <c r="L5148" s="292" t="s">
        <v>459</v>
      </c>
      <c r="M5148" s="292" t="s">
        <v>7116</v>
      </c>
      <c r="N5148" t="s">
        <v>7117</v>
      </c>
    </row>
    <row r="5149" spans="1:14" x14ac:dyDescent="0.2">
      <c r="A5149" s="344">
        <v>45091</v>
      </c>
      <c r="B5149" s="296" t="s">
        <v>541</v>
      </c>
      <c r="C5149" s="357">
        <v>6420.15</v>
      </c>
      <c r="D5149" s="292" t="s">
        <v>452</v>
      </c>
      <c r="E5149" s="292" t="s">
        <v>7170</v>
      </c>
      <c r="F5149" s="292" t="s">
        <v>453</v>
      </c>
      <c r="G5149" s="294"/>
      <c r="H5149" s="294">
        <v>8</v>
      </c>
      <c r="I5149" s="292">
        <v>170393</v>
      </c>
      <c r="J5149" s="294" t="s">
        <v>455</v>
      </c>
      <c r="K5149" s="292">
        <v>204471.6</v>
      </c>
      <c r="L5149" s="292" t="s">
        <v>459</v>
      </c>
      <c r="M5149" s="292" t="s">
        <v>7116</v>
      </c>
      <c r="N5149" t="s">
        <v>7117</v>
      </c>
    </row>
    <row r="5150" spans="1:14" x14ac:dyDescent="0.2">
      <c r="A5150" s="344">
        <v>45089</v>
      </c>
      <c r="B5150" s="296" t="s">
        <v>541</v>
      </c>
      <c r="C5150" s="357">
        <v>6497.11</v>
      </c>
      <c r="D5150" s="292" t="s">
        <v>452</v>
      </c>
      <c r="E5150" s="292" t="s">
        <v>7162</v>
      </c>
      <c r="F5150" s="292" t="s">
        <v>7163</v>
      </c>
      <c r="G5150" s="294"/>
      <c r="H5150" s="294">
        <v>8</v>
      </c>
      <c r="I5150" s="292">
        <v>138153</v>
      </c>
      <c r="J5150" s="294" t="s">
        <v>455</v>
      </c>
      <c r="K5150" s="292">
        <v>165783.6</v>
      </c>
      <c r="L5150" s="292" t="s">
        <v>459</v>
      </c>
      <c r="M5150" s="292" t="s">
        <v>7116</v>
      </c>
      <c r="N5150" t="s">
        <v>7117</v>
      </c>
    </row>
    <row r="5151" spans="1:14" x14ac:dyDescent="0.2">
      <c r="A5151" s="344">
        <v>45092</v>
      </c>
      <c r="B5151" s="296" t="s">
        <v>541</v>
      </c>
      <c r="C5151" s="357">
        <v>6420.15</v>
      </c>
      <c r="D5151" s="292" t="s">
        <v>452</v>
      </c>
      <c r="E5151" s="292" t="s">
        <v>7170</v>
      </c>
      <c r="F5151" s="292" t="s">
        <v>453</v>
      </c>
      <c r="G5151" s="294"/>
      <c r="H5151" s="294">
        <v>8</v>
      </c>
      <c r="I5151" s="292">
        <v>170393</v>
      </c>
      <c r="J5151" s="294" t="s">
        <v>455</v>
      </c>
      <c r="K5151" s="292">
        <v>204471.6</v>
      </c>
      <c r="L5151" s="292" t="s">
        <v>459</v>
      </c>
      <c r="M5151" s="292" t="s">
        <v>7116</v>
      </c>
      <c r="N5151" t="s">
        <v>7117</v>
      </c>
    </row>
    <row r="5152" spans="1:14" x14ac:dyDescent="0.2">
      <c r="A5152" s="344">
        <v>45090</v>
      </c>
      <c r="B5152" s="296" t="s">
        <v>541</v>
      </c>
      <c r="C5152" s="357">
        <v>6497.11</v>
      </c>
      <c r="D5152" s="292" t="s">
        <v>452</v>
      </c>
      <c r="E5152" s="292" t="s">
        <v>7162</v>
      </c>
      <c r="F5152" s="292" t="s">
        <v>7163</v>
      </c>
      <c r="G5152" s="294"/>
      <c r="H5152" s="294">
        <v>8</v>
      </c>
      <c r="I5152" s="292">
        <v>138153</v>
      </c>
      <c r="J5152" s="294" t="s">
        <v>455</v>
      </c>
      <c r="K5152" s="292">
        <v>165783.6</v>
      </c>
      <c r="L5152" s="292" t="s">
        <v>459</v>
      </c>
      <c r="M5152" s="292" t="s">
        <v>7116</v>
      </c>
      <c r="N5152" t="s">
        <v>7117</v>
      </c>
    </row>
    <row r="5153" spans="1:14" x14ac:dyDescent="0.2">
      <c r="A5153" s="344">
        <v>45091</v>
      </c>
      <c r="B5153" s="296" t="s">
        <v>541</v>
      </c>
      <c r="C5153" s="357">
        <v>6497.11</v>
      </c>
      <c r="D5153" s="292" t="s">
        <v>452</v>
      </c>
      <c r="E5153" s="292" t="s">
        <v>7162</v>
      </c>
      <c r="F5153" s="292" t="s">
        <v>7163</v>
      </c>
      <c r="G5153" s="294"/>
      <c r="H5153" s="294">
        <v>8</v>
      </c>
      <c r="I5153" s="292">
        <v>138153</v>
      </c>
      <c r="J5153" s="294" t="s">
        <v>455</v>
      </c>
      <c r="K5153" s="292">
        <v>165783.6</v>
      </c>
      <c r="L5153" s="292" t="s">
        <v>459</v>
      </c>
      <c r="M5153" s="292" t="s">
        <v>7116</v>
      </c>
      <c r="N5153" t="s">
        <v>7117</v>
      </c>
    </row>
    <row r="5154" spans="1:14" x14ac:dyDescent="0.2">
      <c r="A5154" s="344">
        <v>45092</v>
      </c>
      <c r="B5154" s="296" t="s">
        <v>541</v>
      </c>
      <c r="C5154" s="357">
        <v>6497.11</v>
      </c>
      <c r="D5154" s="292" t="s">
        <v>452</v>
      </c>
      <c r="E5154" s="292" t="s">
        <v>7162</v>
      </c>
      <c r="F5154" s="292" t="s">
        <v>7163</v>
      </c>
      <c r="G5154" s="294"/>
      <c r="H5154" s="294">
        <v>8</v>
      </c>
      <c r="I5154" s="292">
        <v>138153</v>
      </c>
      <c r="J5154" s="294" t="s">
        <v>455</v>
      </c>
      <c r="K5154" s="292">
        <v>165783.6</v>
      </c>
      <c r="L5154" s="292" t="s">
        <v>459</v>
      </c>
      <c r="M5154" s="292" t="s">
        <v>7116</v>
      </c>
      <c r="N5154" t="s">
        <v>7117</v>
      </c>
    </row>
    <row r="5155" spans="1:14" x14ac:dyDescent="0.2">
      <c r="A5155" s="344">
        <v>45104</v>
      </c>
      <c r="B5155" s="296" t="s">
        <v>541</v>
      </c>
      <c r="C5155" s="357">
        <v>55304.160000000003</v>
      </c>
      <c r="D5155" s="292" t="s">
        <v>452</v>
      </c>
      <c r="E5155" s="292" t="s">
        <v>7157</v>
      </c>
      <c r="F5155" s="292" t="s">
        <v>7158</v>
      </c>
      <c r="G5155" s="294"/>
      <c r="H5155" s="294">
        <v>8</v>
      </c>
      <c r="I5155" s="292">
        <v>121729</v>
      </c>
      <c r="J5155" s="294" t="s">
        <v>455</v>
      </c>
      <c r="K5155" s="292">
        <v>146074.79999999999</v>
      </c>
      <c r="L5155" s="292" t="s">
        <v>459</v>
      </c>
      <c r="M5155" s="292" t="s">
        <v>7116</v>
      </c>
      <c r="N5155" t="s">
        <v>7117</v>
      </c>
    </row>
    <row r="5156" spans="1:14" x14ac:dyDescent="0.2">
      <c r="A5156" s="344">
        <v>45098</v>
      </c>
      <c r="B5156" s="296" t="s">
        <v>541</v>
      </c>
      <c r="C5156" s="357">
        <v>80422.16</v>
      </c>
      <c r="D5156" s="292" t="s">
        <v>452</v>
      </c>
      <c r="E5156" s="292" t="s">
        <v>7157</v>
      </c>
      <c r="F5156" s="292" t="s">
        <v>7158</v>
      </c>
      <c r="G5156" s="294"/>
      <c r="H5156" s="294">
        <v>4</v>
      </c>
      <c r="I5156" s="292">
        <v>121729</v>
      </c>
      <c r="J5156" s="294" t="s">
        <v>455</v>
      </c>
      <c r="K5156" s="292">
        <v>146074.79999999999</v>
      </c>
      <c r="L5156" s="292" t="s">
        <v>459</v>
      </c>
      <c r="M5156" s="292" t="s">
        <v>7116</v>
      </c>
      <c r="N5156" t="s">
        <v>7117</v>
      </c>
    </row>
    <row r="5157" spans="1:14" x14ac:dyDescent="0.2">
      <c r="A5157" s="344">
        <v>45099</v>
      </c>
      <c r="B5157" s="296" t="s">
        <v>541</v>
      </c>
      <c r="C5157" s="357">
        <v>80422.16</v>
      </c>
      <c r="D5157" s="292" t="s">
        <v>452</v>
      </c>
      <c r="E5157" s="292" t="s">
        <v>7157</v>
      </c>
      <c r="F5157" s="292" t="s">
        <v>7158</v>
      </c>
      <c r="G5157" s="294"/>
      <c r="H5157" s="294">
        <v>8</v>
      </c>
      <c r="I5157" s="292">
        <v>121729</v>
      </c>
      <c r="J5157" s="294" t="s">
        <v>455</v>
      </c>
      <c r="K5157" s="292">
        <v>146074.79999999999</v>
      </c>
      <c r="L5157" s="292" t="s">
        <v>459</v>
      </c>
      <c r="M5157" s="292" t="s">
        <v>7116</v>
      </c>
      <c r="N5157" t="s">
        <v>7117</v>
      </c>
    </row>
    <row r="5158" spans="1:14" x14ac:dyDescent="0.2">
      <c r="A5158" s="344">
        <v>45100</v>
      </c>
      <c r="B5158" s="296" t="s">
        <v>541</v>
      </c>
      <c r="C5158" s="357">
        <v>80422.16</v>
      </c>
      <c r="D5158" s="292" t="s">
        <v>452</v>
      </c>
      <c r="E5158" s="292" t="s">
        <v>7157</v>
      </c>
      <c r="F5158" s="292" t="s">
        <v>7158</v>
      </c>
      <c r="G5158" s="294"/>
      <c r="H5158" s="294">
        <v>8</v>
      </c>
      <c r="I5158" s="292">
        <v>121729</v>
      </c>
      <c r="J5158" s="294" t="s">
        <v>455</v>
      </c>
      <c r="K5158" s="292">
        <v>146074.79999999999</v>
      </c>
      <c r="L5158" s="292" t="s">
        <v>459</v>
      </c>
      <c r="M5158" s="292" t="s">
        <v>7116</v>
      </c>
      <c r="N5158" t="s">
        <v>7117</v>
      </c>
    </row>
    <row r="5159" spans="1:14" x14ac:dyDescent="0.2">
      <c r="A5159" s="344">
        <v>45083</v>
      </c>
      <c r="B5159" s="296" t="s">
        <v>541</v>
      </c>
      <c r="C5159" s="357">
        <v>6497.11</v>
      </c>
      <c r="D5159" s="292" t="s">
        <v>452</v>
      </c>
      <c r="E5159" s="292" t="s">
        <v>7157</v>
      </c>
      <c r="F5159" s="292" t="s">
        <v>7158</v>
      </c>
      <c r="G5159" s="294"/>
      <c r="H5159" s="294">
        <v>8</v>
      </c>
      <c r="I5159" s="292">
        <v>121729</v>
      </c>
      <c r="J5159" s="294" t="s">
        <v>455</v>
      </c>
      <c r="K5159" s="292">
        <v>146074.79999999999</v>
      </c>
      <c r="L5159" s="292" t="s">
        <v>459</v>
      </c>
      <c r="M5159" s="292" t="s">
        <v>7116</v>
      </c>
      <c r="N5159" t="s">
        <v>7117</v>
      </c>
    </row>
    <row r="5160" spans="1:14" x14ac:dyDescent="0.2">
      <c r="A5160" s="344">
        <v>45084</v>
      </c>
      <c r="B5160" s="296" t="s">
        <v>541</v>
      </c>
      <c r="C5160" s="357">
        <v>6497.11</v>
      </c>
      <c r="D5160" s="292" t="s">
        <v>452</v>
      </c>
      <c r="E5160" s="292" t="s">
        <v>7157</v>
      </c>
      <c r="F5160" s="292" t="s">
        <v>7158</v>
      </c>
      <c r="G5160" s="294"/>
      <c r="H5160" s="294">
        <v>8</v>
      </c>
      <c r="I5160" s="292">
        <v>121729</v>
      </c>
      <c r="J5160" s="294" t="s">
        <v>455</v>
      </c>
      <c r="K5160" s="292">
        <v>146074.79999999999</v>
      </c>
      <c r="L5160" s="292" t="s">
        <v>459</v>
      </c>
      <c r="M5160" s="292" t="s">
        <v>7116</v>
      </c>
      <c r="N5160" t="s">
        <v>7117</v>
      </c>
    </row>
    <row r="5161" spans="1:14" x14ac:dyDescent="0.2">
      <c r="A5161" s="344">
        <v>45085</v>
      </c>
      <c r="B5161" s="296" t="s">
        <v>541</v>
      </c>
      <c r="C5161" s="357">
        <v>6011.1</v>
      </c>
      <c r="D5161" s="292" t="s">
        <v>452</v>
      </c>
      <c r="E5161" s="292" t="s">
        <v>7157</v>
      </c>
      <c r="F5161" s="292" t="s">
        <v>7158</v>
      </c>
      <c r="G5161" s="294"/>
      <c r="H5161" s="294">
        <v>8</v>
      </c>
      <c r="I5161" s="292">
        <v>121729</v>
      </c>
      <c r="J5161" s="294" t="s">
        <v>455</v>
      </c>
      <c r="K5161" s="292">
        <v>146074.79999999999</v>
      </c>
      <c r="L5161" s="292" t="s">
        <v>459</v>
      </c>
      <c r="M5161" s="292" t="s">
        <v>7116</v>
      </c>
      <c r="N5161" t="s">
        <v>7117</v>
      </c>
    </row>
    <row r="5162" spans="1:14" x14ac:dyDescent="0.2">
      <c r="A5162" s="344">
        <v>45086</v>
      </c>
      <c r="B5162" s="296" t="s">
        <v>541</v>
      </c>
      <c r="C5162" s="357">
        <v>6011.1</v>
      </c>
      <c r="D5162" s="292" t="s">
        <v>452</v>
      </c>
      <c r="E5162" s="292" t="s">
        <v>7157</v>
      </c>
      <c r="F5162" s="292" t="s">
        <v>7158</v>
      </c>
      <c r="G5162" s="294"/>
      <c r="H5162" s="294">
        <v>8</v>
      </c>
      <c r="I5162" s="292">
        <v>121729</v>
      </c>
      <c r="J5162" s="294" t="s">
        <v>455</v>
      </c>
      <c r="K5162" s="292">
        <v>146074.79999999999</v>
      </c>
      <c r="L5162" s="292" t="s">
        <v>459</v>
      </c>
      <c r="M5162" s="292" t="s">
        <v>7116</v>
      </c>
      <c r="N5162" t="s">
        <v>7117</v>
      </c>
    </row>
    <row r="5163" spans="1:14" x14ac:dyDescent="0.2">
      <c r="A5163" s="344">
        <v>45090</v>
      </c>
      <c r="B5163" s="296" t="s">
        <v>541</v>
      </c>
      <c r="C5163" s="357">
        <v>6497.11</v>
      </c>
      <c r="D5163" s="292" t="s">
        <v>452</v>
      </c>
      <c r="E5163" s="292" t="s">
        <v>7157</v>
      </c>
      <c r="F5163" s="292" t="s">
        <v>7158</v>
      </c>
      <c r="G5163" s="294"/>
      <c r="H5163" s="294">
        <v>8</v>
      </c>
      <c r="I5163" s="292">
        <v>121729</v>
      </c>
      <c r="J5163" s="294" t="s">
        <v>455</v>
      </c>
      <c r="K5163" s="292">
        <v>146074.79999999999</v>
      </c>
      <c r="L5163" s="292" t="s">
        <v>459</v>
      </c>
      <c r="M5163" s="292" t="s">
        <v>7116</v>
      </c>
      <c r="N5163" t="s">
        <v>7117</v>
      </c>
    </row>
    <row r="5164" spans="1:14" x14ac:dyDescent="0.2">
      <c r="A5164" s="344">
        <v>45091</v>
      </c>
      <c r="B5164" s="296" t="s">
        <v>541</v>
      </c>
      <c r="C5164" s="357">
        <v>6011.1</v>
      </c>
      <c r="D5164" s="292" t="s">
        <v>452</v>
      </c>
      <c r="E5164" s="292" t="s">
        <v>7157</v>
      </c>
      <c r="F5164" s="292" t="s">
        <v>7158</v>
      </c>
      <c r="G5164" s="294"/>
      <c r="H5164" s="294">
        <v>8</v>
      </c>
      <c r="I5164" s="292">
        <v>121729</v>
      </c>
      <c r="J5164" s="294" t="s">
        <v>455</v>
      </c>
      <c r="K5164" s="292">
        <v>146074.79999999999</v>
      </c>
      <c r="L5164" s="292" t="s">
        <v>459</v>
      </c>
      <c r="M5164" s="292" t="s">
        <v>7116</v>
      </c>
      <c r="N5164" t="s">
        <v>7117</v>
      </c>
    </row>
    <row r="5165" spans="1:14" x14ac:dyDescent="0.2">
      <c r="A5165" s="344">
        <v>45092</v>
      </c>
      <c r="B5165" s="296" t="s">
        <v>541</v>
      </c>
      <c r="C5165" s="357">
        <v>6011.1</v>
      </c>
      <c r="D5165" s="292" t="s">
        <v>452</v>
      </c>
      <c r="E5165" s="292" t="s">
        <v>7157</v>
      </c>
      <c r="F5165" s="292" t="s">
        <v>7158</v>
      </c>
      <c r="G5165" s="294"/>
      <c r="H5165" s="294">
        <v>8</v>
      </c>
      <c r="I5165" s="292">
        <v>121729</v>
      </c>
      <c r="J5165" s="294" t="s">
        <v>455</v>
      </c>
      <c r="K5165" s="292">
        <v>146074.79999999999</v>
      </c>
      <c r="L5165" s="292" t="s">
        <v>459</v>
      </c>
      <c r="M5165" s="292" t="s">
        <v>7116</v>
      </c>
      <c r="N5165" t="s">
        <v>7117</v>
      </c>
    </row>
    <row r="5166" spans="1:14" x14ac:dyDescent="0.2">
      <c r="A5166" s="344">
        <v>45079</v>
      </c>
      <c r="B5166" s="296" t="s">
        <v>541</v>
      </c>
      <c r="C5166" s="357">
        <v>6542.1</v>
      </c>
      <c r="D5166" s="292" t="s">
        <v>452</v>
      </c>
      <c r="E5166" s="292" t="s">
        <v>7157</v>
      </c>
      <c r="F5166" s="292" t="s">
        <v>7158</v>
      </c>
      <c r="G5166" s="294"/>
      <c r="H5166" s="294">
        <v>8</v>
      </c>
      <c r="I5166" s="292">
        <v>121729</v>
      </c>
      <c r="J5166" s="294" t="s">
        <v>455</v>
      </c>
      <c r="K5166" s="292">
        <v>146074.79999999999</v>
      </c>
      <c r="L5166" s="292" t="s">
        <v>459</v>
      </c>
      <c r="M5166" s="292" t="s">
        <v>7116</v>
      </c>
      <c r="N5166" t="s">
        <v>7117</v>
      </c>
    </row>
    <row r="5167" spans="1:14" x14ac:dyDescent="0.2">
      <c r="A5167" s="344">
        <v>45089</v>
      </c>
      <c r="B5167" s="296" t="s">
        <v>541</v>
      </c>
      <c r="C5167" s="357">
        <v>55304.160000000003</v>
      </c>
      <c r="D5167" s="292" t="s">
        <v>452</v>
      </c>
      <c r="E5167" s="292" t="s">
        <v>7157</v>
      </c>
      <c r="F5167" s="292" t="s">
        <v>7158</v>
      </c>
      <c r="G5167" s="294"/>
      <c r="H5167" s="294">
        <v>8</v>
      </c>
      <c r="I5167" s="292">
        <v>121729</v>
      </c>
      <c r="J5167" s="294" t="s">
        <v>455</v>
      </c>
      <c r="K5167" s="292">
        <v>146074.79999999999</v>
      </c>
      <c r="L5167" s="292" t="s">
        <v>459</v>
      </c>
      <c r="M5167" s="292" t="s">
        <v>7116</v>
      </c>
      <c r="N5167" t="s">
        <v>7117</v>
      </c>
    </row>
    <row r="5168" spans="1:14" x14ac:dyDescent="0.2">
      <c r="A5168" s="344">
        <v>45086</v>
      </c>
      <c r="B5168" s="296" t="s">
        <v>541</v>
      </c>
      <c r="C5168" s="357">
        <v>6779.1</v>
      </c>
      <c r="D5168" s="292" t="s">
        <v>2065</v>
      </c>
      <c r="E5168" s="292" t="s">
        <v>7173</v>
      </c>
      <c r="F5168" s="292" t="s">
        <v>7174</v>
      </c>
      <c r="G5168" s="294"/>
      <c r="H5168" s="294">
        <v>8</v>
      </c>
      <c r="I5168" s="292">
        <v>203552</v>
      </c>
      <c r="J5168" s="294" t="s">
        <v>455</v>
      </c>
      <c r="K5168" s="292">
        <v>244262.39999999999</v>
      </c>
      <c r="L5168" s="292" t="s">
        <v>459</v>
      </c>
      <c r="M5168" s="292" t="s">
        <v>7146</v>
      </c>
      <c r="N5168" t="s">
        <v>7117</v>
      </c>
    </row>
    <row r="5169" spans="1:14" x14ac:dyDescent="0.2">
      <c r="A5169" s="344">
        <v>45079</v>
      </c>
      <c r="B5169" s="296" t="s">
        <v>541</v>
      </c>
      <c r="C5169" s="357">
        <v>6779.1</v>
      </c>
      <c r="D5169" s="292" t="s">
        <v>2065</v>
      </c>
      <c r="E5169" s="292" t="s">
        <v>7173</v>
      </c>
      <c r="F5169" s="292" t="s">
        <v>7174</v>
      </c>
      <c r="G5169" s="294"/>
      <c r="H5169" s="294">
        <v>8</v>
      </c>
      <c r="I5169" s="292">
        <v>203552</v>
      </c>
      <c r="J5169" s="294" t="s">
        <v>455</v>
      </c>
      <c r="K5169" s="292">
        <v>244262.39999999999</v>
      </c>
      <c r="L5169" s="292" t="s">
        <v>459</v>
      </c>
      <c r="M5169" s="292" t="s">
        <v>7146</v>
      </c>
      <c r="N5169" t="s">
        <v>7117</v>
      </c>
    </row>
    <row r="5170" spans="1:14" x14ac:dyDescent="0.2">
      <c r="A5170" s="344">
        <v>45083</v>
      </c>
      <c r="B5170" s="296" t="s">
        <v>541</v>
      </c>
      <c r="C5170" s="357">
        <v>6412.12</v>
      </c>
      <c r="D5170" s="292" t="s">
        <v>452</v>
      </c>
      <c r="E5170" s="292" t="s">
        <v>7173</v>
      </c>
      <c r="F5170" s="292" t="s">
        <v>7174</v>
      </c>
      <c r="G5170" s="294"/>
      <c r="H5170" s="294">
        <v>8</v>
      </c>
      <c r="I5170" s="292">
        <v>203552</v>
      </c>
      <c r="J5170" s="294" t="s">
        <v>455</v>
      </c>
      <c r="K5170" s="292">
        <v>244262.39999999999</v>
      </c>
      <c r="L5170" s="292" t="s">
        <v>459</v>
      </c>
      <c r="M5170" s="292" t="s">
        <v>7116</v>
      </c>
      <c r="N5170" t="s">
        <v>7117</v>
      </c>
    </row>
    <row r="5171" spans="1:14" x14ac:dyDescent="0.2">
      <c r="A5171" s="344">
        <v>45084</v>
      </c>
      <c r="B5171" s="296" t="s">
        <v>541</v>
      </c>
      <c r="C5171" s="357">
        <v>6412.12</v>
      </c>
      <c r="D5171" s="292" t="s">
        <v>452</v>
      </c>
      <c r="E5171" s="292" t="s">
        <v>7173</v>
      </c>
      <c r="F5171" s="292" t="s">
        <v>7174</v>
      </c>
      <c r="G5171" s="294"/>
      <c r="H5171" s="294">
        <v>8</v>
      </c>
      <c r="I5171" s="292">
        <v>203552</v>
      </c>
      <c r="J5171" s="294" t="s">
        <v>455</v>
      </c>
      <c r="K5171" s="292">
        <v>244262.39999999999</v>
      </c>
      <c r="L5171" s="292" t="s">
        <v>459</v>
      </c>
      <c r="M5171" s="292" t="s">
        <v>7116</v>
      </c>
      <c r="N5171" t="s">
        <v>7117</v>
      </c>
    </row>
    <row r="5172" spans="1:14" x14ac:dyDescent="0.2">
      <c r="A5172" s="344">
        <v>45085</v>
      </c>
      <c r="B5172" s="296" t="s">
        <v>541</v>
      </c>
      <c r="C5172" s="357">
        <v>6412.12</v>
      </c>
      <c r="D5172" s="292" t="s">
        <v>452</v>
      </c>
      <c r="E5172" s="292" t="s">
        <v>7173</v>
      </c>
      <c r="F5172" s="292" t="s">
        <v>7174</v>
      </c>
      <c r="G5172" s="294"/>
      <c r="H5172" s="294">
        <v>8</v>
      </c>
      <c r="I5172" s="292">
        <v>203552</v>
      </c>
      <c r="J5172" s="294" t="s">
        <v>455</v>
      </c>
      <c r="K5172" s="292">
        <v>244262.39999999999</v>
      </c>
      <c r="L5172" s="292" t="s">
        <v>459</v>
      </c>
      <c r="M5172" s="292" t="s">
        <v>7116</v>
      </c>
      <c r="N5172" t="s">
        <v>7117</v>
      </c>
    </row>
    <row r="5173" spans="1:14" x14ac:dyDescent="0.2">
      <c r="A5173" s="344">
        <v>45090</v>
      </c>
      <c r="B5173" s="296" t="s">
        <v>541</v>
      </c>
      <c r="C5173" s="357">
        <v>6011.1</v>
      </c>
      <c r="D5173" s="292" t="s">
        <v>452</v>
      </c>
      <c r="E5173" s="292" t="s">
        <v>7173</v>
      </c>
      <c r="F5173" s="292" t="s">
        <v>7174</v>
      </c>
      <c r="G5173" s="294"/>
      <c r="H5173" s="294">
        <v>8</v>
      </c>
      <c r="I5173" s="292">
        <v>203552</v>
      </c>
      <c r="J5173" s="294" t="s">
        <v>455</v>
      </c>
      <c r="K5173" s="292">
        <v>244262.39999999999</v>
      </c>
      <c r="L5173" s="292" t="s">
        <v>459</v>
      </c>
      <c r="M5173" s="292" t="s">
        <v>7116</v>
      </c>
      <c r="N5173" t="s">
        <v>7117</v>
      </c>
    </row>
    <row r="5174" spans="1:14" x14ac:dyDescent="0.2">
      <c r="A5174" s="344">
        <v>45091</v>
      </c>
      <c r="B5174" s="296" t="s">
        <v>541</v>
      </c>
      <c r="C5174" s="357">
        <v>6011.1</v>
      </c>
      <c r="D5174" s="292" t="s">
        <v>452</v>
      </c>
      <c r="E5174" s="292" t="s">
        <v>7173</v>
      </c>
      <c r="F5174" s="292" t="s">
        <v>7174</v>
      </c>
      <c r="G5174" s="294"/>
      <c r="H5174" s="294">
        <v>8</v>
      </c>
      <c r="I5174" s="292">
        <v>203552</v>
      </c>
      <c r="J5174" s="294" t="s">
        <v>455</v>
      </c>
      <c r="K5174" s="292">
        <v>244262.39999999999</v>
      </c>
      <c r="L5174" s="292" t="s">
        <v>459</v>
      </c>
      <c r="M5174" s="292" t="s">
        <v>7116</v>
      </c>
      <c r="N5174" t="s">
        <v>7117</v>
      </c>
    </row>
    <row r="5175" spans="1:14" x14ac:dyDescent="0.2">
      <c r="A5175" s="344">
        <v>45092</v>
      </c>
      <c r="B5175" s="296" t="s">
        <v>541</v>
      </c>
      <c r="C5175" s="357">
        <v>6011.1</v>
      </c>
      <c r="D5175" s="292" t="s">
        <v>452</v>
      </c>
      <c r="E5175" s="292" t="s">
        <v>7173</v>
      </c>
      <c r="F5175" s="292" t="s">
        <v>7174</v>
      </c>
      <c r="G5175" s="294"/>
      <c r="H5175" s="294">
        <v>8</v>
      </c>
      <c r="I5175" s="292">
        <v>203552</v>
      </c>
      <c r="J5175" s="294" t="s">
        <v>455</v>
      </c>
      <c r="K5175" s="292">
        <v>244262.39999999999</v>
      </c>
      <c r="L5175" s="292" t="s">
        <v>459</v>
      </c>
      <c r="M5175" s="292" t="s">
        <v>7116</v>
      </c>
      <c r="N5175" t="s">
        <v>7117</v>
      </c>
    </row>
    <row r="5176" spans="1:14" x14ac:dyDescent="0.2">
      <c r="A5176" s="344">
        <v>45093</v>
      </c>
      <c r="B5176" s="296" t="s">
        <v>541</v>
      </c>
      <c r="C5176" s="357">
        <v>6542.1</v>
      </c>
      <c r="D5176" s="292" t="s">
        <v>452</v>
      </c>
      <c r="E5176" s="292" t="s">
        <v>7179</v>
      </c>
      <c r="F5176" s="292" t="s">
        <v>462</v>
      </c>
      <c r="G5176" s="294"/>
      <c r="H5176" s="294">
        <v>3</v>
      </c>
      <c r="I5176" s="292">
        <v>379794</v>
      </c>
      <c r="J5176" s="294" t="s">
        <v>455</v>
      </c>
      <c r="K5176" s="292">
        <v>455752.8</v>
      </c>
      <c r="L5176" s="292" t="s">
        <v>459</v>
      </c>
      <c r="M5176" s="292" t="s">
        <v>7116</v>
      </c>
      <c r="N5176" t="s">
        <v>7117</v>
      </c>
    </row>
    <row r="5177" spans="1:14" x14ac:dyDescent="0.2">
      <c r="A5177" s="344">
        <v>45083</v>
      </c>
      <c r="B5177" s="296" t="s">
        <v>541</v>
      </c>
      <c r="C5177" s="357">
        <v>6542.1</v>
      </c>
      <c r="D5177" s="292" t="s">
        <v>452</v>
      </c>
      <c r="E5177" s="292" t="s">
        <v>7179</v>
      </c>
      <c r="F5177" s="292" t="s">
        <v>462</v>
      </c>
      <c r="G5177" s="294"/>
      <c r="H5177" s="294">
        <v>4</v>
      </c>
      <c r="I5177" s="292">
        <v>379794</v>
      </c>
      <c r="J5177" s="294" t="s">
        <v>455</v>
      </c>
      <c r="K5177" s="292">
        <v>455752.8</v>
      </c>
      <c r="L5177" s="292" t="s">
        <v>459</v>
      </c>
      <c r="M5177" s="292" t="s">
        <v>7116</v>
      </c>
      <c r="N5177" t="s">
        <v>7117</v>
      </c>
    </row>
    <row r="5178" spans="1:14" x14ac:dyDescent="0.2">
      <c r="A5178" s="344">
        <v>45093</v>
      </c>
      <c r="B5178" s="296" t="s">
        <v>541</v>
      </c>
      <c r="C5178" s="357">
        <v>55304.160000000003</v>
      </c>
      <c r="D5178" s="292" t="s">
        <v>452</v>
      </c>
      <c r="E5178" s="292" t="s">
        <v>7179</v>
      </c>
      <c r="F5178" s="292" t="s">
        <v>462</v>
      </c>
      <c r="G5178" s="294"/>
      <c r="H5178" s="294">
        <v>1</v>
      </c>
      <c r="I5178" s="292">
        <v>379794</v>
      </c>
      <c r="J5178" s="294" t="s">
        <v>455</v>
      </c>
      <c r="K5178" s="292">
        <v>455752.8</v>
      </c>
      <c r="L5178" s="292" t="s">
        <v>459</v>
      </c>
      <c r="M5178" s="292" t="s">
        <v>7116</v>
      </c>
      <c r="N5178" t="s">
        <v>7117</v>
      </c>
    </row>
    <row r="5179" spans="1:14" x14ac:dyDescent="0.2">
      <c r="A5179" s="344">
        <v>45084</v>
      </c>
      <c r="B5179" s="296" t="s">
        <v>541</v>
      </c>
      <c r="C5179" s="357">
        <v>6542.1</v>
      </c>
      <c r="D5179" s="292" t="s">
        <v>452</v>
      </c>
      <c r="E5179" s="292" t="s">
        <v>7179</v>
      </c>
      <c r="F5179" s="292" t="s">
        <v>462</v>
      </c>
      <c r="G5179" s="294"/>
      <c r="H5179" s="294">
        <v>4</v>
      </c>
      <c r="I5179" s="292">
        <v>379794</v>
      </c>
      <c r="J5179" s="294" t="s">
        <v>455</v>
      </c>
      <c r="K5179" s="292">
        <v>455752.8</v>
      </c>
      <c r="L5179" s="292" t="s">
        <v>459</v>
      </c>
      <c r="M5179" s="292" t="s">
        <v>7116</v>
      </c>
      <c r="N5179" t="s">
        <v>7117</v>
      </c>
    </row>
    <row r="5180" spans="1:14" x14ac:dyDescent="0.2">
      <c r="A5180" s="344">
        <v>45096</v>
      </c>
      <c r="B5180" s="296" t="s">
        <v>541</v>
      </c>
      <c r="C5180" s="357">
        <v>6542.1</v>
      </c>
      <c r="D5180" s="292" t="s">
        <v>452</v>
      </c>
      <c r="E5180" s="292" t="s">
        <v>7179</v>
      </c>
      <c r="F5180" s="292" t="s">
        <v>462</v>
      </c>
      <c r="G5180" s="294"/>
      <c r="H5180" s="294">
        <v>2</v>
      </c>
      <c r="I5180" s="292">
        <v>379794</v>
      </c>
      <c r="J5180" s="294" t="s">
        <v>455</v>
      </c>
      <c r="K5180" s="292">
        <v>455752.8</v>
      </c>
      <c r="L5180" s="292" t="s">
        <v>459</v>
      </c>
      <c r="M5180" s="292" t="s">
        <v>7116</v>
      </c>
      <c r="N5180" t="s">
        <v>7117</v>
      </c>
    </row>
    <row r="5181" spans="1:14" x14ac:dyDescent="0.2">
      <c r="A5181" s="344">
        <v>45086</v>
      </c>
      <c r="B5181" s="296" t="s">
        <v>541</v>
      </c>
      <c r="C5181" s="357">
        <v>6542.1</v>
      </c>
      <c r="D5181" s="292" t="s">
        <v>452</v>
      </c>
      <c r="E5181" s="292" t="s">
        <v>7179</v>
      </c>
      <c r="F5181" s="292" t="s">
        <v>462</v>
      </c>
      <c r="G5181" s="294"/>
      <c r="H5181" s="294">
        <v>3</v>
      </c>
      <c r="I5181" s="292">
        <v>379794</v>
      </c>
      <c r="J5181" s="294" t="s">
        <v>455</v>
      </c>
      <c r="K5181" s="292">
        <v>455752.8</v>
      </c>
      <c r="L5181" s="292" t="s">
        <v>459</v>
      </c>
      <c r="M5181" s="292" t="s">
        <v>7116</v>
      </c>
      <c r="N5181" t="s">
        <v>7117</v>
      </c>
    </row>
    <row r="5182" spans="1:14" x14ac:dyDescent="0.2">
      <c r="A5182" s="344">
        <v>45100</v>
      </c>
      <c r="B5182" s="296" t="s">
        <v>541</v>
      </c>
      <c r="C5182" s="357">
        <v>6542.1</v>
      </c>
      <c r="D5182" s="292" t="s">
        <v>452</v>
      </c>
      <c r="E5182" s="292" t="s">
        <v>7179</v>
      </c>
      <c r="F5182" s="292" t="s">
        <v>462</v>
      </c>
      <c r="G5182" s="294"/>
      <c r="H5182" s="294">
        <v>2</v>
      </c>
      <c r="I5182" s="292">
        <v>379794</v>
      </c>
      <c r="J5182" s="294" t="s">
        <v>455</v>
      </c>
      <c r="K5182" s="292">
        <v>455752.8</v>
      </c>
      <c r="L5182" s="292" t="s">
        <v>459</v>
      </c>
      <c r="M5182" s="292" t="s">
        <v>7116</v>
      </c>
      <c r="N5182" t="s">
        <v>7117</v>
      </c>
    </row>
    <row r="5183" spans="1:14" x14ac:dyDescent="0.2">
      <c r="A5183" s="344">
        <v>45096</v>
      </c>
      <c r="B5183" s="296" t="s">
        <v>541</v>
      </c>
      <c r="C5183" s="357">
        <v>6542.1</v>
      </c>
      <c r="D5183" s="292" t="s">
        <v>452</v>
      </c>
      <c r="E5183" s="292" t="s">
        <v>7179</v>
      </c>
      <c r="F5183" s="292" t="s">
        <v>462</v>
      </c>
      <c r="G5183" s="294"/>
      <c r="H5183" s="294">
        <v>2</v>
      </c>
      <c r="I5183" s="292">
        <v>379794</v>
      </c>
      <c r="J5183" s="294" t="s">
        <v>455</v>
      </c>
      <c r="K5183" s="292">
        <v>455752.8</v>
      </c>
      <c r="L5183" s="292" t="s">
        <v>459</v>
      </c>
      <c r="M5183" s="292" t="s">
        <v>7116</v>
      </c>
      <c r="N5183" t="s">
        <v>7117</v>
      </c>
    </row>
    <row r="5184" spans="1:14" x14ac:dyDescent="0.2">
      <c r="A5184" s="344">
        <v>45083</v>
      </c>
      <c r="B5184" s="296" t="s">
        <v>541</v>
      </c>
      <c r="C5184" s="357">
        <v>6702.1</v>
      </c>
      <c r="D5184" s="292" t="s">
        <v>452</v>
      </c>
      <c r="E5184" s="292" t="s">
        <v>7179</v>
      </c>
      <c r="F5184" s="292" t="s">
        <v>462</v>
      </c>
      <c r="G5184" s="294"/>
      <c r="H5184" s="294">
        <v>2</v>
      </c>
      <c r="I5184" s="292">
        <v>379794</v>
      </c>
      <c r="J5184" s="294" t="s">
        <v>455</v>
      </c>
      <c r="K5184" s="292">
        <v>455752.8</v>
      </c>
      <c r="L5184" s="292" t="s">
        <v>459</v>
      </c>
      <c r="M5184" s="292" t="s">
        <v>7116</v>
      </c>
      <c r="N5184" t="s">
        <v>7117</v>
      </c>
    </row>
    <row r="5185" spans="1:14" x14ac:dyDescent="0.2">
      <c r="A5185" s="344">
        <v>45097</v>
      </c>
      <c r="B5185" s="296" t="s">
        <v>541</v>
      </c>
      <c r="C5185" s="357">
        <v>6542.1</v>
      </c>
      <c r="D5185" s="292" t="s">
        <v>452</v>
      </c>
      <c r="E5185" s="292" t="s">
        <v>7179</v>
      </c>
      <c r="F5185" s="292" t="s">
        <v>462</v>
      </c>
      <c r="G5185" s="294"/>
      <c r="H5185" s="294">
        <v>2</v>
      </c>
      <c r="I5185" s="292">
        <v>379794</v>
      </c>
      <c r="J5185" s="294" t="s">
        <v>455</v>
      </c>
      <c r="K5185" s="292">
        <v>455752.8</v>
      </c>
      <c r="L5185" s="292" t="s">
        <v>459</v>
      </c>
      <c r="M5185" s="292" t="s">
        <v>7116</v>
      </c>
      <c r="N5185" t="s">
        <v>7117</v>
      </c>
    </row>
    <row r="5186" spans="1:14" x14ac:dyDescent="0.2">
      <c r="A5186" s="344">
        <v>45100</v>
      </c>
      <c r="B5186" s="296" t="s">
        <v>541</v>
      </c>
      <c r="C5186" s="357">
        <v>6542.1</v>
      </c>
      <c r="D5186" s="292" t="s">
        <v>452</v>
      </c>
      <c r="E5186" s="292" t="s">
        <v>7179</v>
      </c>
      <c r="F5186" s="292" t="s">
        <v>462</v>
      </c>
      <c r="G5186" s="294"/>
      <c r="H5186" s="294">
        <v>2</v>
      </c>
      <c r="I5186" s="292">
        <v>379794</v>
      </c>
      <c r="J5186" s="294" t="s">
        <v>455</v>
      </c>
      <c r="K5186" s="292">
        <v>455752.8</v>
      </c>
      <c r="L5186" s="292" t="s">
        <v>459</v>
      </c>
      <c r="M5186" s="292" t="s">
        <v>7116</v>
      </c>
      <c r="N5186" t="s">
        <v>7117</v>
      </c>
    </row>
    <row r="5187" spans="1:14" x14ac:dyDescent="0.2">
      <c r="A5187" s="344">
        <v>45084</v>
      </c>
      <c r="B5187" s="296" t="s">
        <v>541</v>
      </c>
      <c r="C5187" s="357">
        <v>6702.1</v>
      </c>
      <c r="D5187" s="292" t="s">
        <v>452</v>
      </c>
      <c r="E5187" s="292" t="s">
        <v>7179</v>
      </c>
      <c r="F5187" s="292" t="s">
        <v>462</v>
      </c>
      <c r="G5187" s="294"/>
      <c r="H5187" s="294">
        <v>2</v>
      </c>
      <c r="I5187" s="292">
        <v>379794</v>
      </c>
      <c r="J5187" s="294" t="s">
        <v>455</v>
      </c>
      <c r="K5187" s="292">
        <v>455752.8</v>
      </c>
      <c r="L5187" s="292" t="s">
        <v>459</v>
      </c>
      <c r="M5187" s="292" t="s">
        <v>7116</v>
      </c>
      <c r="N5187" t="s">
        <v>7117</v>
      </c>
    </row>
    <row r="5188" spans="1:14" x14ac:dyDescent="0.2">
      <c r="A5188" s="344">
        <v>45086</v>
      </c>
      <c r="B5188" s="296" t="s">
        <v>541</v>
      </c>
      <c r="C5188" s="357">
        <v>6702.1</v>
      </c>
      <c r="D5188" s="292" t="s">
        <v>452</v>
      </c>
      <c r="E5188" s="292" t="s">
        <v>7179</v>
      </c>
      <c r="F5188" s="292" t="s">
        <v>462</v>
      </c>
      <c r="G5188" s="294"/>
      <c r="H5188" s="294">
        <v>2</v>
      </c>
      <c r="I5188" s="292">
        <v>379794</v>
      </c>
      <c r="J5188" s="294" t="s">
        <v>455</v>
      </c>
      <c r="K5188" s="292">
        <v>455752.8</v>
      </c>
      <c r="L5188" s="292" t="s">
        <v>459</v>
      </c>
      <c r="M5188" s="292" t="s">
        <v>7116</v>
      </c>
      <c r="N5188" t="s">
        <v>7117</v>
      </c>
    </row>
    <row r="5189" spans="1:14" x14ac:dyDescent="0.2">
      <c r="A5189" s="344">
        <v>45103</v>
      </c>
      <c r="B5189" s="296" t="s">
        <v>541</v>
      </c>
      <c r="C5189" s="357">
        <v>6702.1</v>
      </c>
      <c r="D5189" s="292" t="s">
        <v>452</v>
      </c>
      <c r="E5189" s="292" t="s">
        <v>7179</v>
      </c>
      <c r="F5189" s="292" t="s">
        <v>462</v>
      </c>
      <c r="G5189" s="294"/>
      <c r="H5189" s="294">
        <v>1</v>
      </c>
      <c r="I5189" s="292">
        <v>379794</v>
      </c>
      <c r="J5189" s="294" t="s">
        <v>455</v>
      </c>
      <c r="K5189" s="292">
        <v>455752.8</v>
      </c>
      <c r="L5189" s="292" t="s">
        <v>459</v>
      </c>
      <c r="M5189" s="292" t="s">
        <v>7116</v>
      </c>
      <c r="N5189" t="s">
        <v>7117</v>
      </c>
    </row>
    <row r="5190" spans="1:14" x14ac:dyDescent="0.2">
      <c r="A5190" s="344">
        <v>45083</v>
      </c>
      <c r="B5190" s="296" t="s">
        <v>541</v>
      </c>
      <c r="C5190" s="357">
        <v>6011.1</v>
      </c>
      <c r="D5190" s="292" t="s">
        <v>452</v>
      </c>
      <c r="E5190" s="292" t="s">
        <v>7179</v>
      </c>
      <c r="F5190" s="292" t="s">
        <v>462</v>
      </c>
      <c r="G5190" s="294"/>
      <c r="H5190" s="294">
        <v>2</v>
      </c>
      <c r="I5190" s="292">
        <v>379794</v>
      </c>
      <c r="J5190" s="294" t="s">
        <v>455</v>
      </c>
      <c r="K5190" s="292">
        <v>455752.8</v>
      </c>
      <c r="L5190" s="292" t="s">
        <v>459</v>
      </c>
      <c r="M5190" s="292" t="s">
        <v>7116</v>
      </c>
      <c r="N5190" t="s">
        <v>7117</v>
      </c>
    </row>
    <row r="5191" spans="1:14" x14ac:dyDescent="0.2">
      <c r="A5191" s="344">
        <v>45096</v>
      </c>
      <c r="B5191" s="296" t="s">
        <v>541</v>
      </c>
      <c r="C5191" s="357">
        <v>6011.1</v>
      </c>
      <c r="D5191" s="292" t="s">
        <v>452</v>
      </c>
      <c r="E5191" s="292" t="s">
        <v>7179</v>
      </c>
      <c r="F5191" s="292" t="s">
        <v>462</v>
      </c>
      <c r="G5191" s="294"/>
      <c r="H5191" s="294">
        <v>2</v>
      </c>
      <c r="I5191" s="292">
        <v>379794</v>
      </c>
      <c r="J5191" s="294" t="s">
        <v>455</v>
      </c>
      <c r="K5191" s="292">
        <v>455752.8</v>
      </c>
      <c r="L5191" s="292" t="s">
        <v>459</v>
      </c>
      <c r="M5191" s="292" t="s">
        <v>7116</v>
      </c>
      <c r="N5191" t="s">
        <v>7117</v>
      </c>
    </row>
    <row r="5192" spans="1:14" x14ac:dyDescent="0.2">
      <c r="A5192" s="344">
        <v>45097</v>
      </c>
      <c r="B5192" s="296" t="s">
        <v>541</v>
      </c>
      <c r="C5192" s="357">
        <v>6011.1</v>
      </c>
      <c r="D5192" s="292" t="s">
        <v>452</v>
      </c>
      <c r="E5192" s="292" t="s">
        <v>7179</v>
      </c>
      <c r="F5192" s="292" t="s">
        <v>462</v>
      </c>
      <c r="G5192" s="294"/>
      <c r="H5192" s="294">
        <v>2</v>
      </c>
      <c r="I5192" s="292">
        <v>379794</v>
      </c>
      <c r="J5192" s="294" t="s">
        <v>455</v>
      </c>
      <c r="K5192" s="292">
        <v>455752.8</v>
      </c>
      <c r="L5192" s="292" t="s">
        <v>459</v>
      </c>
      <c r="M5192" s="292" t="s">
        <v>7116</v>
      </c>
      <c r="N5192" t="s">
        <v>7117</v>
      </c>
    </row>
    <row r="5193" spans="1:14" x14ac:dyDescent="0.2">
      <c r="A5193" s="344">
        <v>45084</v>
      </c>
      <c r="B5193" s="296" t="s">
        <v>541</v>
      </c>
      <c r="C5193" s="357">
        <v>80422.16</v>
      </c>
      <c r="D5193" s="292" t="s">
        <v>452</v>
      </c>
      <c r="E5193" s="292" t="s">
        <v>7179</v>
      </c>
      <c r="F5193" s="292" t="s">
        <v>462</v>
      </c>
      <c r="G5193" s="294"/>
      <c r="H5193" s="294">
        <v>2</v>
      </c>
      <c r="I5193" s="292">
        <v>379794</v>
      </c>
      <c r="J5193" s="294" t="s">
        <v>455</v>
      </c>
      <c r="K5193" s="292">
        <v>455752.8</v>
      </c>
      <c r="L5193" s="292" t="s">
        <v>459</v>
      </c>
      <c r="M5193" s="292" t="s">
        <v>7116</v>
      </c>
      <c r="N5193" t="s">
        <v>7117</v>
      </c>
    </row>
    <row r="5194" spans="1:14" x14ac:dyDescent="0.2">
      <c r="A5194" s="344">
        <v>45104</v>
      </c>
      <c r="B5194" s="296" t="s">
        <v>541</v>
      </c>
      <c r="C5194" s="357">
        <v>6715.1</v>
      </c>
      <c r="D5194" s="292" t="s">
        <v>452</v>
      </c>
      <c r="E5194" s="292" t="s">
        <v>7179</v>
      </c>
      <c r="F5194" s="292" t="s">
        <v>462</v>
      </c>
      <c r="G5194" s="294"/>
      <c r="H5194" s="294">
        <v>4</v>
      </c>
      <c r="I5194" s="292">
        <v>379794</v>
      </c>
      <c r="J5194" s="294" t="s">
        <v>455</v>
      </c>
      <c r="K5194" s="292">
        <v>455752.8</v>
      </c>
      <c r="L5194" s="292" t="s">
        <v>459</v>
      </c>
      <c r="M5194" s="292" t="s">
        <v>7116</v>
      </c>
      <c r="N5194" t="s">
        <v>7117</v>
      </c>
    </row>
    <row r="5195" spans="1:14" x14ac:dyDescent="0.2">
      <c r="A5195" s="344">
        <v>45105</v>
      </c>
      <c r="B5195" s="296" t="s">
        <v>541</v>
      </c>
      <c r="C5195" s="357">
        <v>6715.1</v>
      </c>
      <c r="D5195" s="292" t="s">
        <v>452</v>
      </c>
      <c r="E5195" s="292" t="s">
        <v>7179</v>
      </c>
      <c r="F5195" s="292" t="s">
        <v>462</v>
      </c>
      <c r="G5195" s="294"/>
      <c r="H5195" s="294">
        <v>4</v>
      </c>
      <c r="I5195" s="292">
        <v>379794</v>
      </c>
      <c r="J5195" s="294" t="s">
        <v>455</v>
      </c>
      <c r="K5195" s="292">
        <v>455752.8</v>
      </c>
      <c r="L5195" s="292" t="s">
        <v>459</v>
      </c>
      <c r="M5195" s="292" t="s">
        <v>7116</v>
      </c>
      <c r="N5195" t="s">
        <v>7117</v>
      </c>
    </row>
    <row r="5196" spans="1:14" x14ac:dyDescent="0.2">
      <c r="A5196" s="344">
        <v>45086</v>
      </c>
      <c r="B5196" s="296" t="s">
        <v>541</v>
      </c>
      <c r="C5196" s="357">
        <v>80422.16</v>
      </c>
      <c r="D5196" s="292" t="s">
        <v>452</v>
      </c>
      <c r="E5196" s="292" t="s">
        <v>7179</v>
      </c>
      <c r="F5196" s="292" t="s">
        <v>462</v>
      </c>
      <c r="G5196" s="294"/>
      <c r="H5196" s="294">
        <v>2</v>
      </c>
      <c r="I5196" s="292">
        <v>379794</v>
      </c>
      <c r="J5196" s="294" t="s">
        <v>455</v>
      </c>
      <c r="K5196" s="292">
        <v>455752.8</v>
      </c>
      <c r="L5196" s="292" t="s">
        <v>459</v>
      </c>
      <c r="M5196" s="292" t="s">
        <v>7116</v>
      </c>
      <c r="N5196" t="s">
        <v>7117</v>
      </c>
    </row>
    <row r="5197" spans="1:14" x14ac:dyDescent="0.2">
      <c r="A5197" s="344">
        <v>45089</v>
      </c>
      <c r="B5197" s="296" t="s">
        <v>541</v>
      </c>
      <c r="C5197" s="357">
        <v>6497.11</v>
      </c>
      <c r="D5197" s="292" t="s">
        <v>452</v>
      </c>
      <c r="E5197" s="292" t="s">
        <v>7179</v>
      </c>
      <c r="F5197" s="292" t="s">
        <v>462</v>
      </c>
      <c r="G5197" s="294"/>
      <c r="H5197" s="294">
        <v>2</v>
      </c>
      <c r="I5197" s="292">
        <v>379794</v>
      </c>
      <c r="J5197" s="294" t="s">
        <v>455</v>
      </c>
      <c r="K5197" s="292">
        <v>455752.8</v>
      </c>
      <c r="L5197" s="292" t="s">
        <v>459</v>
      </c>
      <c r="M5197" s="292" t="s">
        <v>7116</v>
      </c>
      <c r="N5197" t="s">
        <v>7117</v>
      </c>
    </row>
    <row r="5198" spans="1:14" x14ac:dyDescent="0.2">
      <c r="A5198" s="344">
        <v>45097</v>
      </c>
      <c r="B5198" s="296" t="s">
        <v>541</v>
      </c>
      <c r="C5198" s="357">
        <v>6715.1</v>
      </c>
      <c r="D5198" s="292" t="s">
        <v>452</v>
      </c>
      <c r="E5198" s="292" t="s">
        <v>7179</v>
      </c>
      <c r="F5198" s="292" t="s">
        <v>462</v>
      </c>
      <c r="G5198" s="294"/>
      <c r="H5198" s="294">
        <v>4</v>
      </c>
      <c r="I5198" s="292">
        <v>379794</v>
      </c>
      <c r="J5198" s="294" t="s">
        <v>455</v>
      </c>
      <c r="K5198" s="292">
        <v>455752.8</v>
      </c>
      <c r="L5198" s="292" t="s">
        <v>459</v>
      </c>
      <c r="M5198" s="292" t="s">
        <v>7116</v>
      </c>
      <c r="N5198" t="s">
        <v>7117</v>
      </c>
    </row>
    <row r="5199" spans="1:14" x14ac:dyDescent="0.2">
      <c r="A5199" s="344">
        <v>45090</v>
      </c>
      <c r="B5199" s="296" t="s">
        <v>541</v>
      </c>
      <c r="C5199" s="357">
        <v>6497.11</v>
      </c>
      <c r="D5199" s="292" t="s">
        <v>452</v>
      </c>
      <c r="E5199" s="292" t="s">
        <v>7179</v>
      </c>
      <c r="F5199" s="292" t="s">
        <v>462</v>
      </c>
      <c r="G5199" s="294"/>
      <c r="H5199" s="294">
        <v>2</v>
      </c>
      <c r="I5199" s="292">
        <v>379794</v>
      </c>
      <c r="J5199" s="294" t="s">
        <v>455</v>
      </c>
      <c r="K5199" s="292">
        <v>455752.8</v>
      </c>
      <c r="L5199" s="292" t="s">
        <v>459</v>
      </c>
      <c r="M5199" s="292" t="s">
        <v>7116</v>
      </c>
      <c r="N5199" t="s">
        <v>7117</v>
      </c>
    </row>
    <row r="5200" spans="1:14" x14ac:dyDescent="0.2">
      <c r="A5200" s="344">
        <v>45100</v>
      </c>
      <c r="B5200" s="296" t="s">
        <v>541</v>
      </c>
      <c r="C5200" s="357">
        <v>6715.1</v>
      </c>
      <c r="D5200" s="292" t="s">
        <v>452</v>
      </c>
      <c r="E5200" s="292" t="s">
        <v>7179</v>
      </c>
      <c r="F5200" s="292" t="s">
        <v>462</v>
      </c>
      <c r="G5200" s="294"/>
      <c r="H5200" s="294">
        <v>4</v>
      </c>
      <c r="I5200" s="292">
        <v>379794</v>
      </c>
      <c r="J5200" s="294" t="s">
        <v>455</v>
      </c>
      <c r="K5200" s="292">
        <v>455752.8</v>
      </c>
      <c r="L5200" s="292" t="s">
        <v>459</v>
      </c>
      <c r="M5200" s="292" t="s">
        <v>7116</v>
      </c>
      <c r="N5200" t="s">
        <v>7117</v>
      </c>
    </row>
    <row r="5201" spans="1:14" x14ac:dyDescent="0.2">
      <c r="A5201" s="344">
        <v>45091</v>
      </c>
      <c r="B5201" s="296" t="s">
        <v>541</v>
      </c>
      <c r="C5201" s="357">
        <v>6497.11</v>
      </c>
      <c r="D5201" s="292" t="s">
        <v>452</v>
      </c>
      <c r="E5201" s="292" t="s">
        <v>7179</v>
      </c>
      <c r="F5201" s="292" t="s">
        <v>462</v>
      </c>
      <c r="G5201" s="294"/>
      <c r="H5201" s="294">
        <v>2</v>
      </c>
      <c r="I5201" s="292">
        <v>379794</v>
      </c>
      <c r="J5201" s="294" t="s">
        <v>455</v>
      </c>
      <c r="K5201" s="292">
        <v>455752.8</v>
      </c>
      <c r="L5201" s="292" t="s">
        <v>459</v>
      </c>
      <c r="M5201" s="292" t="s">
        <v>7116</v>
      </c>
      <c r="N5201" t="s">
        <v>7117</v>
      </c>
    </row>
    <row r="5202" spans="1:14" x14ac:dyDescent="0.2">
      <c r="A5202" s="344">
        <v>45096</v>
      </c>
      <c r="B5202" s="296" t="s">
        <v>541</v>
      </c>
      <c r="C5202" s="357">
        <v>55304.160000000003</v>
      </c>
      <c r="D5202" s="292" t="s">
        <v>452</v>
      </c>
      <c r="E5202" s="292" t="s">
        <v>7179</v>
      </c>
      <c r="F5202" s="292" t="s">
        <v>462</v>
      </c>
      <c r="G5202" s="294"/>
      <c r="H5202" s="294">
        <v>1</v>
      </c>
      <c r="I5202" s="292">
        <v>379794</v>
      </c>
      <c r="J5202" s="294" t="s">
        <v>455</v>
      </c>
      <c r="K5202" s="292">
        <v>455752.8</v>
      </c>
      <c r="L5202" s="292" t="s">
        <v>459</v>
      </c>
      <c r="M5202" s="292" t="s">
        <v>7116</v>
      </c>
      <c r="N5202" t="s">
        <v>7117</v>
      </c>
    </row>
    <row r="5203" spans="1:14" x14ac:dyDescent="0.2">
      <c r="A5203" s="344">
        <v>45093</v>
      </c>
      <c r="B5203" s="296" t="s">
        <v>541</v>
      </c>
      <c r="C5203" s="357">
        <v>6011.1</v>
      </c>
      <c r="D5203" s="292" t="s">
        <v>452</v>
      </c>
      <c r="E5203" s="292" t="s">
        <v>7179</v>
      </c>
      <c r="F5203" s="292" t="s">
        <v>462</v>
      </c>
      <c r="G5203" s="294"/>
      <c r="H5203" s="294">
        <v>1</v>
      </c>
      <c r="I5203" s="292">
        <v>379794</v>
      </c>
      <c r="J5203" s="294" t="s">
        <v>455</v>
      </c>
      <c r="K5203" s="292">
        <v>455752.8</v>
      </c>
      <c r="L5203" s="292" t="s">
        <v>459</v>
      </c>
      <c r="M5203" s="292" t="s">
        <v>7116</v>
      </c>
      <c r="N5203" t="s">
        <v>7117</v>
      </c>
    </row>
    <row r="5204" spans="1:14" x14ac:dyDescent="0.2">
      <c r="A5204" s="344">
        <v>45103</v>
      </c>
      <c r="B5204" s="296" t="s">
        <v>541</v>
      </c>
      <c r="C5204" s="357">
        <v>6542.1</v>
      </c>
      <c r="D5204" s="292" t="s">
        <v>452</v>
      </c>
      <c r="E5204" s="292" t="s">
        <v>7179</v>
      </c>
      <c r="F5204" s="292" t="s">
        <v>462</v>
      </c>
      <c r="G5204" s="294"/>
      <c r="H5204" s="294">
        <v>2</v>
      </c>
      <c r="I5204" s="292">
        <v>379794</v>
      </c>
      <c r="J5204" s="294" t="s">
        <v>455</v>
      </c>
      <c r="K5204" s="292">
        <v>455752.8</v>
      </c>
      <c r="L5204" s="292" t="s">
        <v>459</v>
      </c>
      <c r="M5204" s="292" t="s">
        <v>7116</v>
      </c>
      <c r="N5204" t="s">
        <v>7117</v>
      </c>
    </row>
    <row r="5205" spans="1:14" x14ac:dyDescent="0.2">
      <c r="A5205" s="344">
        <v>45104</v>
      </c>
      <c r="B5205" s="296" t="s">
        <v>541</v>
      </c>
      <c r="C5205" s="357">
        <v>6542.1</v>
      </c>
      <c r="D5205" s="292" t="s">
        <v>452</v>
      </c>
      <c r="E5205" s="292" t="s">
        <v>7179</v>
      </c>
      <c r="F5205" s="292" t="s">
        <v>462</v>
      </c>
      <c r="G5205" s="294"/>
      <c r="H5205" s="294">
        <v>1</v>
      </c>
      <c r="I5205" s="292">
        <v>379794</v>
      </c>
      <c r="J5205" s="294" t="s">
        <v>455</v>
      </c>
      <c r="K5205" s="292">
        <v>455752.8</v>
      </c>
      <c r="L5205" s="292" t="s">
        <v>459</v>
      </c>
      <c r="M5205" s="292" t="s">
        <v>7116</v>
      </c>
      <c r="N5205" t="s">
        <v>7117</v>
      </c>
    </row>
    <row r="5206" spans="1:14" x14ac:dyDescent="0.2">
      <c r="A5206" s="344">
        <v>45105</v>
      </c>
      <c r="B5206" s="296" t="s">
        <v>541</v>
      </c>
      <c r="C5206" s="357">
        <v>6542.1</v>
      </c>
      <c r="D5206" s="292" t="s">
        <v>452</v>
      </c>
      <c r="E5206" s="292" t="s">
        <v>7179</v>
      </c>
      <c r="F5206" s="292" t="s">
        <v>462</v>
      </c>
      <c r="G5206" s="294"/>
      <c r="H5206" s="294">
        <v>2</v>
      </c>
      <c r="I5206" s="292">
        <v>379794</v>
      </c>
      <c r="J5206" s="294" t="s">
        <v>455</v>
      </c>
      <c r="K5206" s="292">
        <v>455752.8</v>
      </c>
      <c r="L5206" s="292" t="s">
        <v>459</v>
      </c>
      <c r="M5206" s="292" t="s">
        <v>7116</v>
      </c>
      <c r="N5206" t="s">
        <v>7117</v>
      </c>
    </row>
    <row r="5207" spans="1:14" x14ac:dyDescent="0.2">
      <c r="A5207" s="344">
        <v>45093</v>
      </c>
      <c r="B5207" s="296" t="s">
        <v>541</v>
      </c>
      <c r="C5207" s="357">
        <v>6542.1</v>
      </c>
      <c r="D5207" s="292" t="s">
        <v>452</v>
      </c>
      <c r="E5207" s="292" t="s">
        <v>7179</v>
      </c>
      <c r="F5207" s="292" t="s">
        <v>462</v>
      </c>
      <c r="G5207" s="294"/>
      <c r="H5207" s="294">
        <v>2</v>
      </c>
      <c r="I5207" s="292">
        <v>379794</v>
      </c>
      <c r="J5207" s="294" t="s">
        <v>455</v>
      </c>
      <c r="K5207" s="292">
        <v>455752.8</v>
      </c>
      <c r="L5207" s="292" t="s">
        <v>459</v>
      </c>
      <c r="M5207" s="292" t="s">
        <v>7116</v>
      </c>
      <c r="N5207" t="s">
        <v>7117</v>
      </c>
    </row>
    <row r="5208" spans="1:14" x14ac:dyDescent="0.2">
      <c r="A5208" s="344">
        <v>45092</v>
      </c>
      <c r="B5208" s="296" t="s">
        <v>541</v>
      </c>
      <c r="C5208" s="357">
        <v>6497.11</v>
      </c>
      <c r="D5208" s="292" t="s">
        <v>452</v>
      </c>
      <c r="E5208" s="292" t="s">
        <v>7179</v>
      </c>
      <c r="F5208" s="292" t="s">
        <v>462</v>
      </c>
      <c r="G5208" s="294"/>
      <c r="H5208" s="294">
        <v>2</v>
      </c>
      <c r="I5208" s="292">
        <v>379794</v>
      </c>
      <c r="J5208" s="294" t="s">
        <v>455</v>
      </c>
      <c r="K5208" s="292">
        <v>455752.8</v>
      </c>
      <c r="L5208" s="292" t="s">
        <v>459</v>
      </c>
      <c r="M5208" s="292" t="s">
        <v>7116</v>
      </c>
      <c r="N5208" t="s">
        <v>7117</v>
      </c>
    </row>
    <row r="5209" spans="1:14" x14ac:dyDescent="0.2">
      <c r="A5209" s="344">
        <v>45103</v>
      </c>
      <c r="B5209" s="296" t="s">
        <v>541</v>
      </c>
      <c r="C5209" s="357">
        <v>6542.1</v>
      </c>
      <c r="D5209" s="292" t="s">
        <v>452</v>
      </c>
      <c r="E5209" s="292" t="s">
        <v>7179</v>
      </c>
      <c r="F5209" s="292" t="s">
        <v>462</v>
      </c>
      <c r="G5209" s="294"/>
      <c r="H5209" s="294">
        <v>1</v>
      </c>
      <c r="I5209" s="292">
        <v>379794</v>
      </c>
      <c r="J5209" s="294" t="s">
        <v>455</v>
      </c>
      <c r="K5209" s="292">
        <v>455752.8</v>
      </c>
      <c r="L5209" s="292" t="s">
        <v>459</v>
      </c>
      <c r="M5209" s="292" t="s">
        <v>7116</v>
      </c>
      <c r="N5209" t="s">
        <v>7117</v>
      </c>
    </row>
    <row r="5210" spans="1:14" x14ac:dyDescent="0.2">
      <c r="A5210" s="344">
        <v>45104</v>
      </c>
      <c r="B5210" s="296" t="s">
        <v>541</v>
      </c>
      <c r="C5210" s="357">
        <v>6542.1</v>
      </c>
      <c r="D5210" s="292" t="s">
        <v>452</v>
      </c>
      <c r="E5210" s="292" t="s">
        <v>7179</v>
      </c>
      <c r="F5210" s="292" t="s">
        <v>462</v>
      </c>
      <c r="G5210" s="294"/>
      <c r="H5210" s="294">
        <v>2</v>
      </c>
      <c r="I5210" s="292">
        <v>379794</v>
      </c>
      <c r="J5210" s="294" t="s">
        <v>455</v>
      </c>
      <c r="K5210" s="292">
        <v>455752.8</v>
      </c>
      <c r="L5210" s="292" t="s">
        <v>459</v>
      </c>
      <c r="M5210" s="292" t="s">
        <v>7116</v>
      </c>
      <c r="N5210" t="s">
        <v>7117</v>
      </c>
    </row>
    <row r="5211" spans="1:14" x14ac:dyDescent="0.2">
      <c r="A5211" s="344">
        <v>45089</v>
      </c>
      <c r="B5211" s="296" t="s">
        <v>541</v>
      </c>
      <c r="C5211" s="357">
        <v>6011.1</v>
      </c>
      <c r="D5211" s="292" t="s">
        <v>452</v>
      </c>
      <c r="E5211" s="292" t="s">
        <v>7179</v>
      </c>
      <c r="F5211" s="292" t="s">
        <v>462</v>
      </c>
      <c r="G5211" s="294"/>
      <c r="H5211" s="294">
        <v>2</v>
      </c>
      <c r="I5211" s="292">
        <v>379794</v>
      </c>
      <c r="J5211" s="294" t="s">
        <v>455</v>
      </c>
      <c r="K5211" s="292">
        <v>455752.8</v>
      </c>
      <c r="L5211" s="292" t="s">
        <v>459</v>
      </c>
      <c r="M5211" s="292" t="s">
        <v>7116</v>
      </c>
      <c r="N5211" t="s">
        <v>7117</v>
      </c>
    </row>
    <row r="5212" spans="1:14" x14ac:dyDescent="0.2">
      <c r="A5212" s="344">
        <v>45103</v>
      </c>
      <c r="B5212" s="296" t="s">
        <v>541</v>
      </c>
      <c r="C5212" s="357">
        <v>55304.160000000003</v>
      </c>
      <c r="D5212" s="292" t="s">
        <v>452</v>
      </c>
      <c r="E5212" s="292" t="s">
        <v>7179</v>
      </c>
      <c r="F5212" s="292" t="s">
        <v>462</v>
      </c>
      <c r="G5212" s="294"/>
      <c r="H5212" s="294">
        <v>2</v>
      </c>
      <c r="I5212" s="292">
        <v>379794</v>
      </c>
      <c r="J5212" s="294" t="s">
        <v>455</v>
      </c>
      <c r="K5212" s="292">
        <v>455752.8</v>
      </c>
      <c r="L5212" s="292" t="s">
        <v>459</v>
      </c>
      <c r="M5212" s="292" t="s">
        <v>7116</v>
      </c>
      <c r="N5212" t="s">
        <v>7117</v>
      </c>
    </row>
    <row r="5213" spans="1:14" x14ac:dyDescent="0.2">
      <c r="A5213" s="344">
        <v>45105</v>
      </c>
      <c r="B5213" s="296" t="s">
        <v>541</v>
      </c>
      <c r="C5213" s="357">
        <v>55304.160000000003</v>
      </c>
      <c r="D5213" s="292" t="s">
        <v>452</v>
      </c>
      <c r="E5213" s="292" t="s">
        <v>7179</v>
      </c>
      <c r="F5213" s="292" t="s">
        <v>462</v>
      </c>
      <c r="G5213" s="294"/>
      <c r="H5213" s="294">
        <v>1</v>
      </c>
      <c r="I5213" s="292">
        <v>379794</v>
      </c>
      <c r="J5213" s="294" t="s">
        <v>455</v>
      </c>
      <c r="K5213" s="292">
        <v>455752.8</v>
      </c>
      <c r="L5213" s="292" t="s">
        <v>459</v>
      </c>
      <c r="M5213" s="292" t="s">
        <v>7116</v>
      </c>
      <c r="N5213" t="s">
        <v>7117</v>
      </c>
    </row>
    <row r="5214" spans="1:14" x14ac:dyDescent="0.2">
      <c r="A5214" s="344">
        <v>45092</v>
      </c>
      <c r="B5214" s="296" t="s">
        <v>541</v>
      </c>
      <c r="C5214" s="357">
        <v>6011.1</v>
      </c>
      <c r="D5214" s="292" t="s">
        <v>452</v>
      </c>
      <c r="E5214" s="292" t="s">
        <v>7179</v>
      </c>
      <c r="F5214" s="292" t="s">
        <v>462</v>
      </c>
      <c r="G5214" s="294"/>
      <c r="H5214" s="294">
        <v>2</v>
      </c>
      <c r="I5214" s="292">
        <v>379794</v>
      </c>
      <c r="J5214" s="294" t="s">
        <v>455</v>
      </c>
      <c r="K5214" s="292">
        <v>455752.8</v>
      </c>
      <c r="L5214" s="292" t="s">
        <v>459</v>
      </c>
      <c r="M5214" s="292" t="s">
        <v>7116</v>
      </c>
      <c r="N5214" t="s">
        <v>7117</v>
      </c>
    </row>
    <row r="5215" spans="1:14" x14ac:dyDescent="0.2">
      <c r="A5215" s="344">
        <v>45079</v>
      </c>
      <c r="B5215" s="296" t="s">
        <v>541</v>
      </c>
      <c r="C5215" s="357">
        <v>6542.1</v>
      </c>
      <c r="D5215" s="292" t="s">
        <v>452</v>
      </c>
      <c r="E5215" s="292" t="s">
        <v>7179</v>
      </c>
      <c r="F5215" s="292" t="s">
        <v>462</v>
      </c>
      <c r="G5215" s="294"/>
      <c r="H5215" s="294">
        <v>2</v>
      </c>
      <c r="I5215" s="292">
        <v>379794</v>
      </c>
      <c r="J5215" s="294" t="s">
        <v>455</v>
      </c>
      <c r="K5215" s="292">
        <v>455752.8</v>
      </c>
      <c r="L5215" s="292" t="s">
        <v>459</v>
      </c>
      <c r="M5215" s="292" t="s">
        <v>7116</v>
      </c>
      <c r="N5215" t="s">
        <v>7117</v>
      </c>
    </row>
    <row r="5216" spans="1:14" x14ac:dyDescent="0.2">
      <c r="A5216" s="344">
        <v>45089</v>
      </c>
      <c r="B5216" s="296" t="s">
        <v>541</v>
      </c>
      <c r="C5216" s="357">
        <v>6702.1</v>
      </c>
      <c r="D5216" s="292" t="s">
        <v>452</v>
      </c>
      <c r="E5216" s="292" t="s">
        <v>7179</v>
      </c>
      <c r="F5216" s="292" t="s">
        <v>462</v>
      </c>
      <c r="G5216" s="294"/>
      <c r="H5216" s="294">
        <v>2</v>
      </c>
      <c r="I5216" s="292">
        <v>379794</v>
      </c>
      <c r="J5216" s="294" t="s">
        <v>455</v>
      </c>
      <c r="K5216" s="292">
        <v>455752.8</v>
      </c>
      <c r="L5216" s="292" t="s">
        <v>459</v>
      </c>
      <c r="M5216" s="292" t="s">
        <v>7116</v>
      </c>
      <c r="N5216" t="s">
        <v>7117</v>
      </c>
    </row>
    <row r="5217" spans="1:14" x14ac:dyDescent="0.2">
      <c r="A5217" s="344">
        <v>45090</v>
      </c>
      <c r="B5217" s="296" t="s">
        <v>541</v>
      </c>
      <c r="C5217" s="357">
        <v>6702.1</v>
      </c>
      <c r="D5217" s="292" t="s">
        <v>452</v>
      </c>
      <c r="E5217" s="292" t="s">
        <v>7179</v>
      </c>
      <c r="F5217" s="292" t="s">
        <v>462</v>
      </c>
      <c r="G5217" s="294"/>
      <c r="H5217" s="294">
        <v>2</v>
      </c>
      <c r="I5217" s="292">
        <v>379794</v>
      </c>
      <c r="J5217" s="294" t="s">
        <v>455</v>
      </c>
      <c r="K5217" s="292">
        <v>455752.8</v>
      </c>
      <c r="L5217" s="292" t="s">
        <v>459</v>
      </c>
      <c r="M5217" s="292" t="s">
        <v>7116</v>
      </c>
      <c r="N5217" t="s">
        <v>7117</v>
      </c>
    </row>
    <row r="5218" spans="1:14" x14ac:dyDescent="0.2">
      <c r="A5218" s="344">
        <v>45091</v>
      </c>
      <c r="B5218" s="296" t="s">
        <v>541</v>
      </c>
      <c r="C5218" s="357">
        <v>6702.1</v>
      </c>
      <c r="D5218" s="292" t="s">
        <v>452</v>
      </c>
      <c r="E5218" s="292" t="s">
        <v>7179</v>
      </c>
      <c r="F5218" s="292" t="s">
        <v>462</v>
      </c>
      <c r="G5218" s="294"/>
      <c r="H5218" s="294">
        <v>2</v>
      </c>
      <c r="I5218" s="292">
        <v>379794</v>
      </c>
      <c r="J5218" s="294" t="s">
        <v>455</v>
      </c>
      <c r="K5218" s="292">
        <v>455752.8</v>
      </c>
      <c r="L5218" s="292" t="s">
        <v>459</v>
      </c>
      <c r="M5218" s="292" t="s">
        <v>7116</v>
      </c>
      <c r="N5218" t="s">
        <v>7117</v>
      </c>
    </row>
    <row r="5219" spans="1:14" x14ac:dyDescent="0.2">
      <c r="A5219" s="344">
        <v>45089</v>
      </c>
      <c r="B5219" s="296" t="s">
        <v>541</v>
      </c>
      <c r="C5219" s="357">
        <v>6542.1</v>
      </c>
      <c r="D5219" s="292" t="s">
        <v>452</v>
      </c>
      <c r="E5219" s="292" t="s">
        <v>7179</v>
      </c>
      <c r="F5219" s="292" t="s">
        <v>462</v>
      </c>
      <c r="G5219" s="294"/>
      <c r="H5219" s="294">
        <v>2</v>
      </c>
      <c r="I5219" s="292">
        <v>379794</v>
      </c>
      <c r="J5219" s="294" t="s">
        <v>455</v>
      </c>
      <c r="K5219" s="292">
        <v>455752.8</v>
      </c>
      <c r="L5219" s="292" t="s">
        <v>459</v>
      </c>
      <c r="M5219" s="292" t="s">
        <v>7116</v>
      </c>
      <c r="N5219" t="s">
        <v>7117</v>
      </c>
    </row>
    <row r="5220" spans="1:14" x14ac:dyDescent="0.2">
      <c r="A5220" s="344">
        <v>45090</v>
      </c>
      <c r="B5220" s="296" t="s">
        <v>541</v>
      </c>
      <c r="C5220" s="357">
        <v>6542.1</v>
      </c>
      <c r="D5220" s="292" t="s">
        <v>452</v>
      </c>
      <c r="E5220" s="292" t="s">
        <v>7179</v>
      </c>
      <c r="F5220" s="292" t="s">
        <v>462</v>
      </c>
      <c r="G5220" s="294"/>
      <c r="H5220" s="294">
        <v>2</v>
      </c>
      <c r="I5220" s="292">
        <v>379794</v>
      </c>
      <c r="J5220" s="294" t="s">
        <v>455</v>
      </c>
      <c r="K5220" s="292">
        <v>455752.8</v>
      </c>
      <c r="L5220" s="292" t="s">
        <v>459</v>
      </c>
      <c r="M5220" s="292" t="s">
        <v>7116</v>
      </c>
      <c r="N5220" t="s">
        <v>7117</v>
      </c>
    </row>
    <row r="5221" spans="1:14" x14ac:dyDescent="0.2">
      <c r="A5221" s="344">
        <v>45091</v>
      </c>
      <c r="B5221" s="296" t="s">
        <v>541</v>
      </c>
      <c r="C5221" s="357">
        <v>6542.1</v>
      </c>
      <c r="D5221" s="292" t="s">
        <v>452</v>
      </c>
      <c r="E5221" s="292" t="s">
        <v>7179</v>
      </c>
      <c r="F5221" s="292" t="s">
        <v>462</v>
      </c>
      <c r="G5221" s="294"/>
      <c r="H5221" s="294">
        <v>2</v>
      </c>
      <c r="I5221" s="292">
        <v>379794</v>
      </c>
      <c r="J5221" s="294" t="s">
        <v>455</v>
      </c>
      <c r="K5221" s="292">
        <v>455752.8</v>
      </c>
      <c r="L5221" s="292" t="s">
        <v>459</v>
      </c>
      <c r="M5221" s="292" t="s">
        <v>7116</v>
      </c>
      <c r="N5221" t="s">
        <v>7117</v>
      </c>
    </row>
    <row r="5222" spans="1:14" x14ac:dyDescent="0.2">
      <c r="A5222" s="344">
        <v>45092</v>
      </c>
      <c r="B5222" s="296" t="s">
        <v>541</v>
      </c>
      <c r="C5222" s="357">
        <v>6542.1</v>
      </c>
      <c r="D5222" s="292" t="s">
        <v>452</v>
      </c>
      <c r="E5222" s="292" t="s">
        <v>7179</v>
      </c>
      <c r="F5222" s="292" t="s">
        <v>462</v>
      </c>
      <c r="G5222" s="294"/>
      <c r="H5222" s="294">
        <v>2</v>
      </c>
      <c r="I5222" s="292">
        <v>379794</v>
      </c>
      <c r="J5222" s="294" t="s">
        <v>455</v>
      </c>
      <c r="K5222" s="292">
        <v>455752.8</v>
      </c>
      <c r="L5222" s="292" t="s">
        <v>459</v>
      </c>
      <c r="M5222" s="292" t="s">
        <v>7116</v>
      </c>
      <c r="N5222" t="s">
        <v>7117</v>
      </c>
    </row>
    <row r="5223" spans="1:14" x14ac:dyDescent="0.2">
      <c r="A5223" s="344">
        <v>45079</v>
      </c>
      <c r="B5223" s="296" t="s">
        <v>541</v>
      </c>
      <c r="C5223" s="357">
        <v>6673.1</v>
      </c>
      <c r="D5223" s="292" t="s">
        <v>452</v>
      </c>
      <c r="E5223" s="292" t="s">
        <v>7179</v>
      </c>
      <c r="F5223" s="292" t="s">
        <v>462</v>
      </c>
      <c r="G5223" s="294"/>
      <c r="H5223" s="294">
        <v>6</v>
      </c>
      <c r="I5223" s="292">
        <v>379794</v>
      </c>
      <c r="J5223" s="294" t="s">
        <v>455</v>
      </c>
      <c r="K5223" s="292">
        <v>455752.8</v>
      </c>
      <c r="L5223" s="292" t="s">
        <v>459</v>
      </c>
      <c r="M5223" s="292" t="s">
        <v>7116</v>
      </c>
      <c r="N5223" t="s">
        <v>7117</v>
      </c>
    </row>
    <row r="5224" spans="1:14" x14ac:dyDescent="0.2">
      <c r="A5224" s="344">
        <v>45090</v>
      </c>
      <c r="B5224" s="296" t="s">
        <v>541</v>
      </c>
      <c r="C5224" s="357">
        <v>6746.1</v>
      </c>
      <c r="D5224" s="292" t="s">
        <v>452</v>
      </c>
      <c r="E5224" s="292" t="s">
        <v>7179</v>
      </c>
      <c r="F5224" s="292" t="s">
        <v>462</v>
      </c>
      <c r="G5224" s="294"/>
      <c r="H5224" s="294">
        <v>2</v>
      </c>
      <c r="I5224" s="292">
        <v>379794</v>
      </c>
      <c r="J5224" s="294" t="s">
        <v>455</v>
      </c>
      <c r="K5224" s="292">
        <v>455752.8</v>
      </c>
      <c r="L5224" s="292" t="s">
        <v>459</v>
      </c>
      <c r="M5224" s="292" t="s">
        <v>7116</v>
      </c>
      <c r="N5224" t="s">
        <v>7117</v>
      </c>
    </row>
    <row r="5225" spans="1:14" x14ac:dyDescent="0.2">
      <c r="A5225" s="344">
        <v>45091</v>
      </c>
      <c r="B5225" s="296" t="s">
        <v>541</v>
      </c>
      <c r="C5225" s="357">
        <v>6746.1</v>
      </c>
      <c r="D5225" s="292" t="s">
        <v>452</v>
      </c>
      <c r="E5225" s="292" t="s">
        <v>7179</v>
      </c>
      <c r="F5225" s="292" t="s">
        <v>462</v>
      </c>
      <c r="G5225" s="294"/>
      <c r="H5225" s="294">
        <v>2</v>
      </c>
      <c r="I5225" s="292">
        <v>379794</v>
      </c>
      <c r="J5225" s="294" t="s">
        <v>455</v>
      </c>
      <c r="K5225" s="292">
        <v>455752.8</v>
      </c>
      <c r="L5225" s="292" t="s">
        <v>459</v>
      </c>
      <c r="M5225" s="292" t="s">
        <v>7116</v>
      </c>
      <c r="N5225" t="s">
        <v>7117</v>
      </c>
    </row>
    <row r="5226" spans="1:14" x14ac:dyDescent="0.2">
      <c r="A5226" s="344">
        <v>45092</v>
      </c>
      <c r="B5226" s="296" t="s">
        <v>541</v>
      </c>
      <c r="C5226" s="357">
        <v>6746.1</v>
      </c>
      <c r="D5226" s="292" t="s">
        <v>452</v>
      </c>
      <c r="E5226" s="292" t="s">
        <v>7179</v>
      </c>
      <c r="F5226" s="292" t="s">
        <v>462</v>
      </c>
      <c r="G5226" s="294"/>
      <c r="H5226" s="294">
        <v>2</v>
      </c>
      <c r="I5226" s="292">
        <v>379794</v>
      </c>
      <c r="J5226" s="294" t="s">
        <v>455</v>
      </c>
      <c r="K5226" s="292">
        <v>455752.8</v>
      </c>
      <c r="L5226" s="292" t="s">
        <v>459</v>
      </c>
      <c r="M5226" s="292" t="s">
        <v>7116</v>
      </c>
      <c r="N5226" t="s">
        <v>7117</v>
      </c>
    </row>
    <row r="5227" spans="1:14" x14ac:dyDescent="0.2">
      <c r="A5227" s="344">
        <v>45097</v>
      </c>
      <c r="B5227" s="296" t="s">
        <v>541</v>
      </c>
      <c r="C5227" s="357">
        <v>6011.1</v>
      </c>
      <c r="D5227" s="292" t="s">
        <v>452</v>
      </c>
      <c r="E5227" s="292" t="s">
        <v>7177</v>
      </c>
      <c r="F5227" s="292" t="s">
        <v>7178</v>
      </c>
      <c r="G5227" s="294"/>
      <c r="H5227" s="294">
        <v>8</v>
      </c>
      <c r="I5227" s="292">
        <v>290716</v>
      </c>
      <c r="J5227" s="294" t="s">
        <v>455</v>
      </c>
      <c r="K5227" s="292">
        <v>348859.2</v>
      </c>
      <c r="L5227" s="292" t="s">
        <v>459</v>
      </c>
      <c r="M5227" s="292" t="s">
        <v>7116</v>
      </c>
      <c r="N5227" t="s">
        <v>7117</v>
      </c>
    </row>
    <row r="5228" spans="1:14" x14ac:dyDescent="0.2">
      <c r="A5228" s="344">
        <v>45098</v>
      </c>
      <c r="B5228" s="296" t="s">
        <v>541</v>
      </c>
      <c r="C5228" s="357">
        <v>6011.1</v>
      </c>
      <c r="D5228" s="292" t="s">
        <v>452</v>
      </c>
      <c r="E5228" s="292" t="s">
        <v>7177</v>
      </c>
      <c r="F5228" s="292" t="s">
        <v>7178</v>
      </c>
      <c r="G5228" s="294"/>
      <c r="H5228" s="294">
        <v>8</v>
      </c>
      <c r="I5228" s="292">
        <v>290716</v>
      </c>
      <c r="J5228" s="294" t="s">
        <v>455</v>
      </c>
      <c r="K5228" s="292">
        <v>348859.2</v>
      </c>
      <c r="L5228" s="292" t="s">
        <v>459</v>
      </c>
      <c r="M5228" s="292" t="s">
        <v>7116</v>
      </c>
      <c r="N5228" t="s">
        <v>7117</v>
      </c>
    </row>
    <row r="5229" spans="1:14" x14ac:dyDescent="0.2">
      <c r="A5229" s="344">
        <v>45099</v>
      </c>
      <c r="B5229" s="296" t="s">
        <v>541</v>
      </c>
      <c r="C5229" s="357">
        <v>6011.1</v>
      </c>
      <c r="D5229" s="292" t="s">
        <v>452</v>
      </c>
      <c r="E5229" s="292" t="s">
        <v>7177</v>
      </c>
      <c r="F5229" s="292" t="s">
        <v>7178</v>
      </c>
      <c r="G5229" s="294"/>
      <c r="H5229" s="294">
        <v>8</v>
      </c>
      <c r="I5229" s="292">
        <v>290716</v>
      </c>
      <c r="J5229" s="294" t="s">
        <v>455</v>
      </c>
      <c r="K5229" s="292">
        <v>348859.2</v>
      </c>
      <c r="L5229" s="292" t="s">
        <v>459</v>
      </c>
      <c r="M5229" s="292" t="s">
        <v>7116</v>
      </c>
      <c r="N5229" t="s">
        <v>7117</v>
      </c>
    </row>
    <row r="5230" spans="1:14" x14ac:dyDescent="0.2">
      <c r="A5230" s="344">
        <v>45100</v>
      </c>
      <c r="B5230" s="296" t="s">
        <v>541</v>
      </c>
      <c r="C5230" s="357">
        <v>6011.1</v>
      </c>
      <c r="D5230" s="292" t="s">
        <v>452</v>
      </c>
      <c r="E5230" s="292" t="s">
        <v>7177</v>
      </c>
      <c r="F5230" s="292" t="s">
        <v>7178</v>
      </c>
      <c r="G5230" s="294"/>
      <c r="H5230" s="294">
        <v>8</v>
      </c>
      <c r="I5230" s="292">
        <v>290716</v>
      </c>
      <c r="J5230" s="294" t="s">
        <v>455</v>
      </c>
      <c r="K5230" s="292">
        <v>348859.2</v>
      </c>
      <c r="L5230" s="292" t="s">
        <v>459</v>
      </c>
      <c r="M5230" s="292" t="s">
        <v>7116</v>
      </c>
      <c r="N5230" t="s">
        <v>7117</v>
      </c>
    </row>
    <row r="5231" spans="1:14" x14ac:dyDescent="0.2">
      <c r="A5231" s="344">
        <v>45103</v>
      </c>
      <c r="B5231" s="296" t="s">
        <v>541</v>
      </c>
      <c r="C5231" s="357">
        <v>6011.1</v>
      </c>
      <c r="D5231" s="292" t="s">
        <v>452</v>
      </c>
      <c r="E5231" s="292" t="s">
        <v>7177</v>
      </c>
      <c r="F5231" s="292" t="s">
        <v>7178</v>
      </c>
      <c r="G5231" s="294"/>
      <c r="H5231" s="294">
        <v>8</v>
      </c>
      <c r="I5231" s="292">
        <v>290716</v>
      </c>
      <c r="J5231" s="294" t="s">
        <v>455</v>
      </c>
      <c r="K5231" s="292">
        <v>348859.2</v>
      </c>
      <c r="L5231" s="292" t="s">
        <v>459</v>
      </c>
      <c r="M5231" s="292" t="s">
        <v>7116</v>
      </c>
      <c r="N5231" t="s">
        <v>7117</v>
      </c>
    </row>
    <row r="5232" spans="1:14" x14ac:dyDescent="0.2">
      <c r="A5232" s="344">
        <v>45093</v>
      </c>
      <c r="B5232" s="296" t="s">
        <v>541</v>
      </c>
      <c r="C5232" s="357">
        <v>6011.1</v>
      </c>
      <c r="D5232" s="292" t="s">
        <v>452</v>
      </c>
      <c r="E5232" s="292" t="s">
        <v>7177</v>
      </c>
      <c r="F5232" s="292" t="s">
        <v>7178</v>
      </c>
      <c r="G5232" s="294"/>
      <c r="H5232" s="294">
        <v>4</v>
      </c>
      <c r="I5232" s="292">
        <v>290716</v>
      </c>
      <c r="J5232" s="294" t="s">
        <v>455</v>
      </c>
      <c r="K5232" s="292">
        <v>348859.2</v>
      </c>
      <c r="L5232" s="292" t="s">
        <v>459</v>
      </c>
      <c r="M5232" s="292" t="s">
        <v>7116</v>
      </c>
      <c r="N5232" t="s">
        <v>7117</v>
      </c>
    </row>
    <row r="5233" spans="1:14" x14ac:dyDescent="0.2">
      <c r="A5233" s="344">
        <v>45104</v>
      </c>
      <c r="B5233" s="296" t="s">
        <v>541</v>
      </c>
      <c r="C5233" s="357">
        <v>6779.1</v>
      </c>
      <c r="D5233" s="292" t="s">
        <v>2065</v>
      </c>
      <c r="E5233" s="292" t="s">
        <v>7177</v>
      </c>
      <c r="F5233" s="292" t="s">
        <v>7178</v>
      </c>
      <c r="G5233" s="294"/>
      <c r="H5233" s="294">
        <v>8</v>
      </c>
      <c r="I5233" s="292">
        <v>290716</v>
      </c>
      <c r="J5233" s="294" t="s">
        <v>455</v>
      </c>
      <c r="K5233" s="292">
        <v>348859.2</v>
      </c>
      <c r="L5233" s="292" t="s">
        <v>459</v>
      </c>
      <c r="M5233" s="292" t="s">
        <v>7146</v>
      </c>
      <c r="N5233" t="s">
        <v>7117</v>
      </c>
    </row>
    <row r="5234" spans="1:14" x14ac:dyDescent="0.2">
      <c r="A5234" s="344">
        <v>45105</v>
      </c>
      <c r="B5234" s="296" t="s">
        <v>541</v>
      </c>
      <c r="C5234" s="357">
        <v>6779.1</v>
      </c>
      <c r="D5234" s="292" t="s">
        <v>2065</v>
      </c>
      <c r="E5234" s="292" t="s">
        <v>7177</v>
      </c>
      <c r="F5234" s="292" t="s">
        <v>7178</v>
      </c>
      <c r="G5234" s="294"/>
      <c r="H5234" s="294">
        <v>8</v>
      </c>
      <c r="I5234" s="292">
        <v>290716</v>
      </c>
      <c r="J5234" s="294" t="s">
        <v>455</v>
      </c>
      <c r="K5234" s="292">
        <v>348859.2</v>
      </c>
      <c r="L5234" s="292" t="s">
        <v>459</v>
      </c>
      <c r="M5234" s="292" t="s">
        <v>7146</v>
      </c>
      <c r="N5234" t="s">
        <v>7117</v>
      </c>
    </row>
    <row r="5235" spans="1:14" x14ac:dyDescent="0.2">
      <c r="A5235" s="344">
        <v>45107</v>
      </c>
      <c r="B5235" s="296" t="s">
        <v>541</v>
      </c>
      <c r="C5235" s="357">
        <v>6779.1</v>
      </c>
      <c r="D5235" s="292" t="s">
        <v>2065</v>
      </c>
      <c r="E5235" s="292" t="s">
        <v>7177</v>
      </c>
      <c r="F5235" s="292" t="s">
        <v>7178</v>
      </c>
      <c r="G5235" s="294"/>
      <c r="H5235" s="294">
        <v>8</v>
      </c>
      <c r="I5235" s="292">
        <v>290716</v>
      </c>
      <c r="J5235" s="294" t="s">
        <v>455</v>
      </c>
      <c r="K5235" s="292">
        <v>348859.2</v>
      </c>
      <c r="L5235" s="292" t="s">
        <v>459</v>
      </c>
      <c r="M5235" s="292" t="s">
        <v>7146</v>
      </c>
      <c r="N5235" t="s">
        <v>7117</v>
      </c>
    </row>
    <row r="5236" spans="1:14" x14ac:dyDescent="0.2">
      <c r="A5236" s="344">
        <v>45093</v>
      </c>
      <c r="B5236" s="296" t="s">
        <v>541</v>
      </c>
      <c r="C5236" s="357">
        <v>6779.1</v>
      </c>
      <c r="D5236" s="292" t="s">
        <v>2065</v>
      </c>
      <c r="E5236" s="292" t="s">
        <v>7177</v>
      </c>
      <c r="F5236" s="292" t="s">
        <v>7178</v>
      </c>
      <c r="G5236" s="294"/>
      <c r="H5236" s="294">
        <v>4</v>
      </c>
      <c r="I5236" s="292">
        <v>290716</v>
      </c>
      <c r="J5236" s="294" t="s">
        <v>455</v>
      </c>
      <c r="K5236" s="292">
        <v>348859.2</v>
      </c>
      <c r="L5236" s="292" t="s">
        <v>459</v>
      </c>
      <c r="M5236" s="292" t="s">
        <v>7146</v>
      </c>
      <c r="N5236" t="s">
        <v>7117</v>
      </c>
    </row>
    <row r="5237" spans="1:14" x14ac:dyDescent="0.2">
      <c r="A5237" s="344">
        <v>45104</v>
      </c>
      <c r="B5237" s="296" t="s">
        <v>541</v>
      </c>
      <c r="C5237" s="357">
        <v>55304.160000000003</v>
      </c>
      <c r="D5237" s="292" t="s">
        <v>452</v>
      </c>
      <c r="E5237" s="292" t="s">
        <v>7173</v>
      </c>
      <c r="F5237" s="292" t="s">
        <v>7174</v>
      </c>
      <c r="G5237" s="294"/>
      <c r="H5237" s="294">
        <v>8</v>
      </c>
      <c r="I5237" s="292">
        <v>203552</v>
      </c>
      <c r="J5237" s="294" t="s">
        <v>455</v>
      </c>
      <c r="K5237" s="292">
        <v>244262.39999999999</v>
      </c>
      <c r="L5237" s="292" t="s">
        <v>459</v>
      </c>
      <c r="M5237" s="292" t="s">
        <v>7116</v>
      </c>
      <c r="N5237" t="s">
        <v>7117</v>
      </c>
    </row>
    <row r="5238" spans="1:14" x14ac:dyDescent="0.2">
      <c r="A5238" s="344">
        <v>45079</v>
      </c>
      <c r="B5238" s="296" t="s">
        <v>541</v>
      </c>
      <c r="C5238" s="357">
        <v>55304.160000000003</v>
      </c>
      <c r="D5238" s="292" t="s">
        <v>452</v>
      </c>
      <c r="E5238" s="292" t="s">
        <v>7173</v>
      </c>
      <c r="F5238" s="292" t="s">
        <v>7174</v>
      </c>
      <c r="G5238" s="294"/>
      <c r="H5238" s="294">
        <v>8</v>
      </c>
      <c r="I5238" s="292">
        <v>203552</v>
      </c>
      <c r="J5238" s="294" t="s">
        <v>455</v>
      </c>
      <c r="K5238" s="292">
        <v>244262.39999999999</v>
      </c>
      <c r="L5238" s="292" t="s">
        <v>459</v>
      </c>
      <c r="M5238" s="292" t="s">
        <v>7116</v>
      </c>
      <c r="N5238" t="s">
        <v>7117</v>
      </c>
    </row>
    <row r="5239" spans="1:14" x14ac:dyDescent="0.2">
      <c r="A5239" s="344">
        <v>45104</v>
      </c>
      <c r="B5239" s="296" t="s">
        <v>541</v>
      </c>
      <c r="C5239" s="357">
        <v>55304.160000000003</v>
      </c>
      <c r="D5239" s="292" t="s">
        <v>452</v>
      </c>
      <c r="E5239" s="292" t="s">
        <v>7177</v>
      </c>
      <c r="F5239" s="292" t="s">
        <v>7178</v>
      </c>
      <c r="G5239" s="294"/>
      <c r="H5239" s="294">
        <v>8</v>
      </c>
      <c r="I5239" s="292">
        <v>290716</v>
      </c>
      <c r="J5239" s="294" t="s">
        <v>455</v>
      </c>
      <c r="K5239" s="292">
        <v>348859.2</v>
      </c>
      <c r="L5239" s="292" t="s">
        <v>459</v>
      </c>
      <c r="M5239" s="292" t="s">
        <v>7116</v>
      </c>
      <c r="N5239" t="s">
        <v>7117</v>
      </c>
    </row>
    <row r="5240" spans="1:14" x14ac:dyDescent="0.2">
      <c r="A5240" s="344">
        <v>45107</v>
      </c>
      <c r="B5240" s="296" t="s">
        <v>541</v>
      </c>
      <c r="C5240" s="357">
        <v>55304.160000000003</v>
      </c>
      <c r="D5240" s="292" t="s">
        <v>452</v>
      </c>
      <c r="E5240" s="292" t="s">
        <v>7173</v>
      </c>
      <c r="F5240" s="292" t="s">
        <v>7174</v>
      </c>
      <c r="G5240" s="294"/>
      <c r="H5240" s="294">
        <v>8</v>
      </c>
      <c r="I5240" s="292">
        <v>203552</v>
      </c>
      <c r="J5240" s="294" t="s">
        <v>455</v>
      </c>
      <c r="K5240" s="292">
        <v>244262.39999999999</v>
      </c>
      <c r="L5240" s="292" t="s">
        <v>459</v>
      </c>
      <c r="M5240" s="292" t="s">
        <v>7116</v>
      </c>
      <c r="N5240" t="s">
        <v>7117</v>
      </c>
    </row>
    <row r="5241" spans="1:14" x14ac:dyDescent="0.2">
      <c r="A5241" s="344">
        <v>45105</v>
      </c>
      <c r="B5241" s="296" t="s">
        <v>541</v>
      </c>
      <c r="C5241" s="357">
        <v>55304.160000000003</v>
      </c>
      <c r="D5241" s="292" t="s">
        <v>452</v>
      </c>
      <c r="E5241" s="292" t="s">
        <v>7177</v>
      </c>
      <c r="F5241" s="292" t="s">
        <v>7178</v>
      </c>
      <c r="G5241" s="294"/>
      <c r="H5241" s="294">
        <v>8</v>
      </c>
      <c r="I5241" s="292">
        <v>290716</v>
      </c>
      <c r="J5241" s="294" t="s">
        <v>455</v>
      </c>
      <c r="K5241" s="292">
        <v>348859.2</v>
      </c>
      <c r="L5241" s="292" t="s">
        <v>459</v>
      </c>
      <c r="M5241" s="292" t="s">
        <v>7116</v>
      </c>
      <c r="N5241" t="s">
        <v>7117</v>
      </c>
    </row>
    <row r="5242" spans="1:14" x14ac:dyDescent="0.2">
      <c r="A5242" s="344">
        <v>45079</v>
      </c>
      <c r="B5242" s="296" t="s">
        <v>541</v>
      </c>
      <c r="C5242" s="357">
        <v>6779.1</v>
      </c>
      <c r="D5242" s="292" t="s">
        <v>2065</v>
      </c>
      <c r="E5242" s="292" t="s">
        <v>7173</v>
      </c>
      <c r="F5242" s="292" t="s">
        <v>7174</v>
      </c>
      <c r="G5242" s="294"/>
      <c r="H5242" s="294">
        <v>-8</v>
      </c>
      <c r="I5242" s="292">
        <v>203552</v>
      </c>
      <c r="J5242" s="294" t="s">
        <v>455</v>
      </c>
      <c r="K5242" s="292">
        <v>244262.39999999999</v>
      </c>
      <c r="L5242" s="292" t="s">
        <v>459</v>
      </c>
      <c r="M5242" s="292" t="s">
        <v>7146</v>
      </c>
      <c r="N5242" t="s">
        <v>7117</v>
      </c>
    </row>
    <row r="5243" spans="1:14" x14ac:dyDescent="0.2">
      <c r="A5243" s="344">
        <v>45107</v>
      </c>
      <c r="B5243" s="296" t="s">
        <v>541</v>
      </c>
      <c r="C5243" s="357">
        <v>55304.160000000003</v>
      </c>
      <c r="D5243" s="292" t="s">
        <v>452</v>
      </c>
      <c r="E5243" s="292" t="s">
        <v>7177</v>
      </c>
      <c r="F5243" s="292" t="s">
        <v>7178</v>
      </c>
      <c r="G5243" s="294"/>
      <c r="H5243" s="294">
        <v>8</v>
      </c>
      <c r="I5243" s="292">
        <v>290716</v>
      </c>
      <c r="J5243" s="294" t="s">
        <v>455</v>
      </c>
      <c r="K5243" s="292">
        <v>348859.2</v>
      </c>
      <c r="L5243" s="292" t="s">
        <v>459</v>
      </c>
      <c r="M5243" s="292" t="s">
        <v>7116</v>
      </c>
      <c r="N5243" t="s">
        <v>7117</v>
      </c>
    </row>
    <row r="5244" spans="1:14" x14ac:dyDescent="0.2">
      <c r="A5244" s="344">
        <v>45086</v>
      </c>
      <c r="B5244" s="296" t="s">
        <v>541</v>
      </c>
      <c r="C5244" s="357">
        <v>55304.160000000003</v>
      </c>
      <c r="D5244" s="292" t="s">
        <v>452</v>
      </c>
      <c r="E5244" s="292" t="s">
        <v>7173</v>
      </c>
      <c r="F5244" s="292" t="s">
        <v>7174</v>
      </c>
      <c r="G5244" s="294"/>
      <c r="H5244" s="294">
        <v>8</v>
      </c>
      <c r="I5244" s="292">
        <v>203552</v>
      </c>
      <c r="J5244" s="294" t="s">
        <v>455</v>
      </c>
      <c r="K5244" s="292">
        <v>244262.39999999999</v>
      </c>
      <c r="L5244" s="292" t="s">
        <v>459</v>
      </c>
      <c r="M5244" s="292" t="s">
        <v>7116</v>
      </c>
      <c r="N5244" t="s">
        <v>7117</v>
      </c>
    </row>
    <row r="5245" spans="1:14" x14ac:dyDescent="0.2">
      <c r="A5245" s="344">
        <v>45100</v>
      </c>
      <c r="B5245" s="296" t="s">
        <v>541</v>
      </c>
      <c r="C5245" s="357">
        <v>6779.1</v>
      </c>
      <c r="D5245" s="292" t="s">
        <v>2065</v>
      </c>
      <c r="E5245" s="292" t="s">
        <v>7173</v>
      </c>
      <c r="F5245" s="292" t="s">
        <v>7174</v>
      </c>
      <c r="G5245" s="294"/>
      <c r="H5245" s="294">
        <v>-8</v>
      </c>
      <c r="I5245" s="292">
        <v>203552</v>
      </c>
      <c r="J5245" s="294" t="s">
        <v>455</v>
      </c>
      <c r="K5245" s="292">
        <v>244262.39999999999</v>
      </c>
      <c r="L5245" s="292" t="s">
        <v>459</v>
      </c>
      <c r="M5245" s="292" t="s">
        <v>7146</v>
      </c>
      <c r="N5245" t="s">
        <v>7117</v>
      </c>
    </row>
    <row r="5246" spans="1:14" x14ac:dyDescent="0.2">
      <c r="A5246" s="344">
        <v>45086</v>
      </c>
      <c r="B5246" s="296" t="s">
        <v>541</v>
      </c>
      <c r="C5246" s="357">
        <v>6779.1</v>
      </c>
      <c r="D5246" s="292" t="s">
        <v>2065</v>
      </c>
      <c r="E5246" s="292" t="s">
        <v>7173</v>
      </c>
      <c r="F5246" s="292" t="s">
        <v>7174</v>
      </c>
      <c r="G5246" s="294"/>
      <c r="H5246" s="294">
        <v>-8</v>
      </c>
      <c r="I5246" s="292">
        <v>203552</v>
      </c>
      <c r="J5246" s="294" t="s">
        <v>455</v>
      </c>
      <c r="K5246" s="292">
        <v>244262.39999999999</v>
      </c>
      <c r="L5246" s="292" t="s">
        <v>459</v>
      </c>
      <c r="M5246" s="292" t="s">
        <v>7146</v>
      </c>
      <c r="N5246" t="s">
        <v>7117</v>
      </c>
    </row>
    <row r="5247" spans="1:14" x14ac:dyDescent="0.2">
      <c r="A5247" s="344">
        <v>45104</v>
      </c>
      <c r="B5247" s="296" t="s">
        <v>541</v>
      </c>
      <c r="C5247" s="357">
        <v>6779.1</v>
      </c>
      <c r="D5247" s="292" t="s">
        <v>2065</v>
      </c>
      <c r="E5247" s="292" t="s">
        <v>7177</v>
      </c>
      <c r="F5247" s="292" t="s">
        <v>7178</v>
      </c>
      <c r="G5247" s="294"/>
      <c r="H5247" s="294">
        <v>-8</v>
      </c>
      <c r="I5247" s="292">
        <v>290716</v>
      </c>
      <c r="J5247" s="294" t="s">
        <v>455</v>
      </c>
      <c r="K5247" s="292">
        <v>348859.2</v>
      </c>
      <c r="L5247" s="292" t="s">
        <v>459</v>
      </c>
      <c r="M5247" s="292" t="s">
        <v>7146</v>
      </c>
      <c r="N5247" t="s">
        <v>7117</v>
      </c>
    </row>
    <row r="5248" spans="1:14" x14ac:dyDescent="0.2">
      <c r="A5248" s="344">
        <v>45100</v>
      </c>
      <c r="B5248" s="296" t="s">
        <v>541</v>
      </c>
      <c r="C5248" s="357">
        <v>55304.160000000003</v>
      </c>
      <c r="D5248" s="292" t="s">
        <v>452</v>
      </c>
      <c r="E5248" s="292" t="s">
        <v>7173</v>
      </c>
      <c r="F5248" s="292" t="s">
        <v>7174</v>
      </c>
      <c r="G5248" s="294"/>
      <c r="H5248" s="294">
        <v>8</v>
      </c>
      <c r="I5248" s="292">
        <v>203552</v>
      </c>
      <c r="J5248" s="294" t="s">
        <v>455</v>
      </c>
      <c r="K5248" s="292">
        <v>244262.39999999999</v>
      </c>
      <c r="L5248" s="292" t="s">
        <v>459</v>
      </c>
      <c r="M5248" s="292" t="s">
        <v>7116</v>
      </c>
      <c r="N5248" t="s">
        <v>7117</v>
      </c>
    </row>
    <row r="5249" spans="1:14" x14ac:dyDescent="0.2">
      <c r="A5249" s="344">
        <v>45105</v>
      </c>
      <c r="B5249" s="296" t="s">
        <v>541</v>
      </c>
      <c r="C5249" s="357">
        <v>6779.1</v>
      </c>
      <c r="D5249" s="292" t="s">
        <v>2065</v>
      </c>
      <c r="E5249" s="292" t="s">
        <v>7177</v>
      </c>
      <c r="F5249" s="292" t="s">
        <v>7178</v>
      </c>
      <c r="G5249" s="294"/>
      <c r="H5249" s="294">
        <v>-8</v>
      </c>
      <c r="I5249" s="292">
        <v>290716</v>
      </c>
      <c r="J5249" s="294" t="s">
        <v>455</v>
      </c>
      <c r="K5249" s="292">
        <v>348859.2</v>
      </c>
      <c r="L5249" s="292" t="s">
        <v>459</v>
      </c>
      <c r="M5249" s="292" t="s">
        <v>7146</v>
      </c>
      <c r="N5249" t="s">
        <v>7117</v>
      </c>
    </row>
    <row r="5250" spans="1:14" x14ac:dyDescent="0.2">
      <c r="A5250" s="344">
        <v>45104</v>
      </c>
      <c r="B5250" s="296" t="s">
        <v>541</v>
      </c>
      <c r="C5250" s="357">
        <v>6779.1</v>
      </c>
      <c r="D5250" s="292" t="s">
        <v>2065</v>
      </c>
      <c r="E5250" s="292" t="s">
        <v>7173</v>
      </c>
      <c r="F5250" s="292" t="s">
        <v>7174</v>
      </c>
      <c r="G5250" s="294"/>
      <c r="H5250" s="294">
        <v>-8</v>
      </c>
      <c r="I5250" s="292">
        <v>203552</v>
      </c>
      <c r="J5250" s="294" t="s">
        <v>455</v>
      </c>
      <c r="K5250" s="292">
        <v>244262.39999999999</v>
      </c>
      <c r="L5250" s="292" t="s">
        <v>459</v>
      </c>
      <c r="M5250" s="292" t="s">
        <v>7146</v>
      </c>
      <c r="N5250" t="s">
        <v>7117</v>
      </c>
    </row>
    <row r="5251" spans="1:14" x14ac:dyDescent="0.2">
      <c r="A5251" s="344">
        <v>45107</v>
      </c>
      <c r="B5251" s="296" t="s">
        <v>541</v>
      </c>
      <c r="C5251" s="357">
        <v>6779.1</v>
      </c>
      <c r="D5251" s="292" t="s">
        <v>2065</v>
      </c>
      <c r="E5251" s="292" t="s">
        <v>7177</v>
      </c>
      <c r="F5251" s="292" t="s">
        <v>7178</v>
      </c>
      <c r="G5251" s="294"/>
      <c r="H5251" s="294">
        <v>-8</v>
      </c>
      <c r="I5251" s="292">
        <v>290716</v>
      </c>
      <c r="J5251" s="294" t="s">
        <v>455</v>
      </c>
      <c r="K5251" s="292">
        <v>348859.2</v>
      </c>
      <c r="L5251" s="292" t="s">
        <v>459</v>
      </c>
      <c r="M5251" s="292" t="s">
        <v>7146</v>
      </c>
      <c r="N5251" t="s">
        <v>7117</v>
      </c>
    </row>
    <row r="5252" spans="1:14" x14ac:dyDescent="0.2">
      <c r="A5252" s="344">
        <v>45107</v>
      </c>
      <c r="B5252" s="296" t="s">
        <v>541</v>
      </c>
      <c r="C5252" s="357">
        <v>6779.1</v>
      </c>
      <c r="D5252" s="292" t="s">
        <v>2065</v>
      </c>
      <c r="E5252" s="292" t="s">
        <v>7173</v>
      </c>
      <c r="F5252" s="292" t="s">
        <v>7174</v>
      </c>
      <c r="G5252" s="294"/>
      <c r="H5252" s="294">
        <v>-8</v>
      </c>
      <c r="I5252" s="292">
        <v>203552</v>
      </c>
      <c r="J5252" s="294" t="s">
        <v>455</v>
      </c>
      <c r="K5252" s="292">
        <v>244262.39999999999</v>
      </c>
      <c r="L5252" s="292" t="s">
        <v>459</v>
      </c>
      <c r="M5252" s="292" t="s">
        <v>7146</v>
      </c>
      <c r="N5252" t="s">
        <v>7117</v>
      </c>
    </row>
    <row r="5253" spans="1:14" x14ac:dyDescent="0.2">
      <c r="A5253" s="344">
        <v>45093</v>
      </c>
      <c r="B5253" s="296" t="s">
        <v>541</v>
      </c>
      <c r="C5253" s="357">
        <v>55304.160000000003</v>
      </c>
      <c r="D5253" s="292" t="s">
        <v>452</v>
      </c>
      <c r="E5253" s="292" t="s">
        <v>7177</v>
      </c>
      <c r="F5253" s="292" t="s">
        <v>7178</v>
      </c>
      <c r="G5253" s="294"/>
      <c r="H5253" s="294">
        <v>8</v>
      </c>
      <c r="I5253" s="292">
        <v>290716</v>
      </c>
      <c r="J5253" s="294" t="s">
        <v>455</v>
      </c>
      <c r="K5253" s="292">
        <v>348859.2</v>
      </c>
      <c r="L5253" s="292" t="s">
        <v>459</v>
      </c>
      <c r="M5253" s="292" t="s">
        <v>7116</v>
      </c>
      <c r="N5253" t="s">
        <v>7117</v>
      </c>
    </row>
    <row r="5254" spans="1:14" x14ac:dyDescent="0.2">
      <c r="A5254" s="344">
        <v>45093</v>
      </c>
      <c r="B5254" s="296" t="s">
        <v>541</v>
      </c>
      <c r="C5254" s="357">
        <v>6779.1</v>
      </c>
      <c r="D5254" s="292" t="s">
        <v>2065</v>
      </c>
      <c r="E5254" s="292" t="s">
        <v>7177</v>
      </c>
      <c r="F5254" s="292" t="s">
        <v>7178</v>
      </c>
      <c r="G5254" s="294"/>
      <c r="H5254" s="294">
        <v>-8</v>
      </c>
      <c r="I5254" s="292">
        <v>290716</v>
      </c>
      <c r="J5254" s="294" t="s">
        <v>455</v>
      </c>
      <c r="K5254" s="292">
        <v>348859.2</v>
      </c>
      <c r="L5254" s="292" t="s">
        <v>459</v>
      </c>
      <c r="M5254" s="292" t="s">
        <v>7146</v>
      </c>
      <c r="N5254" t="s">
        <v>7117</v>
      </c>
    </row>
    <row r="5255" spans="1:14" x14ac:dyDescent="0.2">
      <c r="A5255" s="344">
        <v>45093</v>
      </c>
      <c r="B5255" s="296" t="s">
        <v>541</v>
      </c>
      <c r="C5255" s="357">
        <v>6779.1</v>
      </c>
      <c r="D5255" s="292" t="s">
        <v>2065</v>
      </c>
      <c r="E5255" s="292" t="s">
        <v>7177</v>
      </c>
      <c r="F5255" s="292" t="s">
        <v>7178</v>
      </c>
      <c r="G5255" s="294"/>
      <c r="H5255" s="294">
        <v>4</v>
      </c>
      <c r="I5255" s="292">
        <v>290716</v>
      </c>
      <c r="J5255" s="294" t="s">
        <v>455</v>
      </c>
      <c r="K5255" s="292">
        <v>348859.2</v>
      </c>
      <c r="L5255" s="292" t="s">
        <v>459</v>
      </c>
      <c r="M5255" s="292" t="s">
        <v>7146</v>
      </c>
      <c r="N5255" t="s">
        <v>7117</v>
      </c>
    </row>
    <row r="5256" spans="1:14" x14ac:dyDescent="0.2">
      <c r="A5256" s="344">
        <v>45093</v>
      </c>
      <c r="B5256" s="296" t="s">
        <v>541</v>
      </c>
      <c r="C5256" s="357">
        <v>55304.160000000003</v>
      </c>
      <c r="D5256" s="292" t="s">
        <v>452</v>
      </c>
      <c r="E5256" s="292" t="s">
        <v>7177</v>
      </c>
      <c r="F5256" s="292" t="s">
        <v>7178</v>
      </c>
      <c r="G5256" s="294"/>
      <c r="H5256" s="294">
        <v>-4</v>
      </c>
      <c r="I5256" s="292">
        <v>290716</v>
      </c>
      <c r="J5256" s="294" t="s">
        <v>455</v>
      </c>
      <c r="K5256" s="292">
        <v>348859.2</v>
      </c>
      <c r="L5256" s="292" t="s">
        <v>459</v>
      </c>
      <c r="M5256" s="292" t="s">
        <v>7116</v>
      </c>
      <c r="N5256" t="s">
        <v>7117</v>
      </c>
    </row>
    <row r="5257" spans="1:14" x14ac:dyDescent="0.2">
      <c r="A5257" s="344">
        <v>45117</v>
      </c>
      <c r="B5257" s="296" t="s">
        <v>541</v>
      </c>
      <c r="C5257" s="357">
        <v>6563.1</v>
      </c>
      <c r="D5257" s="292" t="s">
        <v>452</v>
      </c>
      <c r="E5257" s="292" t="s">
        <v>7170</v>
      </c>
      <c r="F5257" s="292" t="s">
        <v>453</v>
      </c>
      <c r="G5257" s="294"/>
      <c r="H5257" s="294">
        <v>8</v>
      </c>
      <c r="I5257" s="292">
        <v>170393</v>
      </c>
      <c r="J5257" s="294" t="s">
        <v>455</v>
      </c>
      <c r="K5257" s="292">
        <v>204471.6</v>
      </c>
      <c r="L5257" s="292" t="s">
        <v>459</v>
      </c>
      <c r="M5257" s="292" t="s">
        <v>7116</v>
      </c>
      <c r="N5257" t="s">
        <v>7117</v>
      </c>
    </row>
    <row r="5258" spans="1:14" x14ac:dyDescent="0.2">
      <c r="A5258" s="344">
        <v>45110</v>
      </c>
      <c r="B5258" s="296" t="s">
        <v>541</v>
      </c>
      <c r="C5258" s="357">
        <v>52936.160000000003</v>
      </c>
      <c r="D5258" s="292" t="s">
        <v>452</v>
      </c>
      <c r="E5258" s="292" t="s">
        <v>7180</v>
      </c>
      <c r="F5258" s="292" t="s">
        <v>7181</v>
      </c>
      <c r="G5258" s="294"/>
      <c r="H5258" s="294">
        <v>8</v>
      </c>
      <c r="I5258" s="292">
        <v>0</v>
      </c>
      <c r="J5258" s="294" t="s">
        <v>455</v>
      </c>
      <c r="K5258" s="292">
        <v>220855.2</v>
      </c>
      <c r="L5258" s="292" t="s">
        <v>459</v>
      </c>
      <c r="M5258" s="292" t="s">
        <v>7116</v>
      </c>
      <c r="N5258" t="s">
        <v>7117</v>
      </c>
    </row>
    <row r="5259" spans="1:14" x14ac:dyDescent="0.2">
      <c r="A5259" s="344">
        <v>45118</v>
      </c>
      <c r="B5259" s="296" t="s">
        <v>541</v>
      </c>
      <c r="C5259" s="357">
        <v>6563.1</v>
      </c>
      <c r="D5259" s="292" t="s">
        <v>452</v>
      </c>
      <c r="E5259" s="292" t="s">
        <v>7170</v>
      </c>
      <c r="F5259" s="292" t="s">
        <v>453</v>
      </c>
      <c r="G5259" s="294"/>
      <c r="H5259" s="294">
        <v>8</v>
      </c>
      <c r="I5259" s="292">
        <v>170393</v>
      </c>
      <c r="J5259" s="294" t="s">
        <v>455</v>
      </c>
      <c r="K5259" s="292">
        <v>204471.6</v>
      </c>
      <c r="L5259" s="292" t="s">
        <v>459</v>
      </c>
      <c r="M5259" s="292" t="s">
        <v>7116</v>
      </c>
      <c r="N5259" t="s">
        <v>7117</v>
      </c>
    </row>
    <row r="5260" spans="1:14" x14ac:dyDescent="0.2">
      <c r="A5260" s="344">
        <v>45111</v>
      </c>
      <c r="B5260" s="296" t="s">
        <v>541</v>
      </c>
      <c r="C5260" s="357">
        <v>52936.160000000003</v>
      </c>
      <c r="D5260" s="292" t="s">
        <v>452</v>
      </c>
      <c r="E5260" s="292" t="s">
        <v>7180</v>
      </c>
      <c r="F5260" s="292" t="s">
        <v>7181</v>
      </c>
      <c r="G5260" s="294"/>
      <c r="H5260" s="294">
        <v>8</v>
      </c>
      <c r="I5260" s="292">
        <v>0</v>
      </c>
      <c r="J5260" s="294" t="s">
        <v>455</v>
      </c>
      <c r="K5260" s="292">
        <v>220855.2</v>
      </c>
      <c r="L5260" s="292" t="s">
        <v>459</v>
      </c>
      <c r="M5260" s="292" t="s">
        <v>7116</v>
      </c>
      <c r="N5260" t="s">
        <v>7117</v>
      </c>
    </row>
    <row r="5261" spans="1:14" x14ac:dyDescent="0.2">
      <c r="A5261" s="344">
        <v>45119</v>
      </c>
      <c r="B5261" s="296" t="s">
        <v>541</v>
      </c>
      <c r="C5261" s="357">
        <v>6563.1</v>
      </c>
      <c r="D5261" s="292" t="s">
        <v>452</v>
      </c>
      <c r="E5261" s="292" t="s">
        <v>7170</v>
      </c>
      <c r="F5261" s="292" t="s">
        <v>453</v>
      </c>
      <c r="G5261" s="294"/>
      <c r="H5261" s="294">
        <v>8</v>
      </c>
      <c r="I5261" s="292">
        <v>170393</v>
      </c>
      <c r="J5261" s="294" t="s">
        <v>455</v>
      </c>
      <c r="K5261" s="292">
        <v>204471.6</v>
      </c>
      <c r="L5261" s="292" t="s">
        <v>459</v>
      </c>
      <c r="M5261" s="292" t="s">
        <v>7116</v>
      </c>
      <c r="N5261" t="s">
        <v>7117</v>
      </c>
    </row>
    <row r="5262" spans="1:14" x14ac:dyDescent="0.2">
      <c r="A5262" s="344">
        <v>45112</v>
      </c>
      <c r="B5262" s="296" t="s">
        <v>541</v>
      </c>
      <c r="C5262" s="357">
        <v>52936.160000000003</v>
      </c>
      <c r="D5262" s="292" t="s">
        <v>452</v>
      </c>
      <c r="E5262" s="292" t="s">
        <v>7180</v>
      </c>
      <c r="F5262" s="292" t="s">
        <v>7181</v>
      </c>
      <c r="G5262" s="294"/>
      <c r="H5262" s="294">
        <v>8</v>
      </c>
      <c r="I5262" s="292">
        <v>0</v>
      </c>
      <c r="J5262" s="294" t="s">
        <v>455</v>
      </c>
      <c r="K5262" s="292">
        <v>220855.2</v>
      </c>
      <c r="L5262" s="292" t="s">
        <v>459</v>
      </c>
      <c r="M5262" s="292" t="s">
        <v>7116</v>
      </c>
      <c r="N5262" t="s">
        <v>7117</v>
      </c>
    </row>
    <row r="5263" spans="1:14" x14ac:dyDescent="0.2">
      <c r="A5263" s="344">
        <v>45113</v>
      </c>
      <c r="B5263" s="296" t="s">
        <v>541</v>
      </c>
      <c r="C5263" s="357">
        <v>52936.160000000003</v>
      </c>
      <c r="D5263" s="292" t="s">
        <v>452</v>
      </c>
      <c r="E5263" s="292" t="s">
        <v>7180</v>
      </c>
      <c r="F5263" s="292" t="s">
        <v>7181</v>
      </c>
      <c r="G5263" s="294"/>
      <c r="H5263" s="294">
        <v>8</v>
      </c>
      <c r="I5263" s="292">
        <v>0</v>
      </c>
      <c r="J5263" s="294" t="s">
        <v>455</v>
      </c>
      <c r="K5263" s="292">
        <v>220855.2</v>
      </c>
      <c r="L5263" s="292" t="s">
        <v>459</v>
      </c>
      <c r="M5263" s="292" t="s">
        <v>7116</v>
      </c>
      <c r="N5263" t="s">
        <v>7117</v>
      </c>
    </row>
    <row r="5264" spans="1:14" x14ac:dyDescent="0.2">
      <c r="A5264" s="344">
        <v>45120</v>
      </c>
      <c r="B5264" s="296" t="s">
        <v>541</v>
      </c>
      <c r="C5264" s="357">
        <v>6563.1</v>
      </c>
      <c r="D5264" s="292" t="s">
        <v>452</v>
      </c>
      <c r="E5264" s="292" t="s">
        <v>7170</v>
      </c>
      <c r="F5264" s="292" t="s">
        <v>453</v>
      </c>
      <c r="G5264" s="294"/>
      <c r="H5264" s="294">
        <v>8</v>
      </c>
      <c r="I5264" s="292">
        <v>170393</v>
      </c>
      <c r="J5264" s="294" t="s">
        <v>455</v>
      </c>
      <c r="K5264" s="292">
        <v>204471.6</v>
      </c>
      <c r="L5264" s="292" t="s">
        <v>459</v>
      </c>
      <c r="M5264" s="292" t="s">
        <v>7116</v>
      </c>
      <c r="N5264" t="s">
        <v>7117</v>
      </c>
    </row>
    <row r="5265" spans="1:14" x14ac:dyDescent="0.2">
      <c r="A5265" s="344">
        <v>45121</v>
      </c>
      <c r="B5265" s="296" t="s">
        <v>541</v>
      </c>
      <c r="C5265" s="357">
        <v>6563.1</v>
      </c>
      <c r="D5265" s="292" t="s">
        <v>452</v>
      </c>
      <c r="E5265" s="292" t="s">
        <v>7170</v>
      </c>
      <c r="F5265" s="292" t="s">
        <v>453</v>
      </c>
      <c r="G5265" s="294"/>
      <c r="H5265" s="294">
        <v>8</v>
      </c>
      <c r="I5265" s="292">
        <v>170393</v>
      </c>
      <c r="J5265" s="294" t="s">
        <v>455</v>
      </c>
      <c r="K5265" s="292">
        <v>204471.6</v>
      </c>
      <c r="L5265" s="292" t="s">
        <v>459</v>
      </c>
      <c r="M5265" s="292" t="s">
        <v>7116</v>
      </c>
      <c r="N5265" t="s">
        <v>7117</v>
      </c>
    </row>
    <row r="5266" spans="1:14" x14ac:dyDescent="0.2">
      <c r="A5266" s="344">
        <v>45114</v>
      </c>
      <c r="B5266" s="296" t="s">
        <v>541</v>
      </c>
      <c r="C5266" s="357">
        <v>52936.160000000003</v>
      </c>
      <c r="D5266" s="292" t="s">
        <v>452</v>
      </c>
      <c r="E5266" s="292" t="s">
        <v>7180</v>
      </c>
      <c r="F5266" s="292" t="s">
        <v>7181</v>
      </c>
      <c r="G5266" s="294"/>
      <c r="H5266" s="294">
        <v>8</v>
      </c>
      <c r="I5266" s="292">
        <v>0</v>
      </c>
      <c r="J5266" s="294" t="s">
        <v>455</v>
      </c>
      <c r="K5266" s="292">
        <v>220855.2</v>
      </c>
      <c r="L5266" s="292" t="s">
        <v>459</v>
      </c>
      <c r="M5266" s="292" t="s">
        <v>7116</v>
      </c>
      <c r="N5266" t="s">
        <v>7117</v>
      </c>
    </row>
    <row r="5267" spans="1:14" x14ac:dyDescent="0.2">
      <c r="A5267" s="344">
        <v>45110</v>
      </c>
      <c r="B5267" s="296" t="s">
        <v>541</v>
      </c>
      <c r="C5267" s="357">
        <v>6563.1</v>
      </c>
      <c r="D5267" s="292" t="s">
        <v>452</v>
      </c>
      <c r="E5267" s="292" t="s">
        <v>7170</v>
      </c>
      <c r="F5267" s="292" t="s">
        <v>453</v>
      </c>
      <c r="G5267" s="294"/>
      <c r="H5267" s="294">
        <v>8</v>
      </c>
      <c r="I5267" s="292">
        <v>170393</v>
      </c>
      <c r="J5267" s="294" t="s">
        <v>455</v>
      </c>
      <c r="K5267" s="292">
        <v>204471.6</v>
      </c>
      <c r="L5267" s="292" t="s">
        <v>459</v>
      </c>
      <c r="M5267" s="292" t="s">
        <v>7116</v>
      </c>
      <c r="N5267" t="s">
        <v>7117</v>
      </c>
    </row>
    <row r="5268" spans="1:14" x14ac:dyDescent="0.2">
      <c r="A5268" s="344">
        <v>45117</v>
      </c>
      <c r="B5268" s="296" t="s">
        <v>541</v>
      </c>
      <c r="C5268" s="357">
        <v>6795.1</v>
      </c>
      <c r="D5268" s="292" t="s">
        <v>452</v>
      </c>
      <c r="E5268" s="292" t="s">
        <v>7180</v>
      </c>
      <c r="F5268" s="292" t="s">
        <v>7181</v>
      </c>
      <c r="G5268" s="294"/>
      <c r="H5268" s="294">
        <v>8</v>
      </c>
      <c r="I5268" s="292">
        <v>0</v>
      </c>
      <c r="J5268" s="294" t="s">
        <v>455</v>
      </c>
      <c r="K5268" s="292">
        <v>220855.2</v>
      </c>
      <c r="L5268" s="292" t="s">
        <v>459</v>
      </c>
      <c r="M5268" s="292" t="s">
        <v>7116</v>
      </c>
      <c r="N5268" t="s">
        <v>7117</v>
      </c>
    </row>
    <row r="5269" spans="1:14" x14ac:dyDescent="0.2">
      <c r="A5269" s="344">
        <v>45112</v>
      </c>
      <c r="B5269" s="296" t="s">
        <v>541</v>
      </c>
      <c r="C5269" s="357">
        <v>6563.1</v>
      </c>
      <c r="D5269" s="292" t="s">
        <v>452</v>
      </c>
      <c r="E5269" s="292" t="s">
        <v>7170</v>
      </c>
      <c r="F5269" s="292" t="s">
        <v>453</v>
      </c>
      <c r="G5269" s="294"/>
      <c r="H5269" s="294">
        <v>8</v>
      </c>
      <c r="I5269" s="292">
        <v>170393</v>
      </c>
      <c r="J5269" s="294" t="s">
        <v>455</v>
      </c>
      <c r="K5269" s="292">
        <v>204471.6</v>
      </c>
      <c r="L5269" s="292" t="s">
        <v>459</v>
      </c>
      <c r="M5269" s="292" t="s">
        <v>7116</v>
      </c>
      <c r="N5269" t="s">
        <v>7117</v>
      </c>
    </row>
    <row r="5270" spans="1:14" x14ac:dyDescent="0.2">
      <c r="A5270" s="344">
        <v>45113</v>
      </c>
      <c r="B5270" s="296" t="s">
        <v>541</v>
      </c>
      <c r="C5270" s="357">
        <v>6563.1</v>
      </c>
      <c r="D5270" s="292" t="s">
        <v>452</v>
      </c>
      <c r="E5270" s="292" t="s">
        <v>7170</v>
      </c>
      <c r="F5270" s="292" t="s">
        <v>453</v>
      </c>
      <c r="G5270" s="294"/>
      <c r="H5270" s="294">
        <v>8</v>
      </c>
      <c r="I5270" s="292">
        <v>170393</v>
      </c>
      <c r="J5270" s="294" t="s">
        <v>455</v>
      </c>
      <c r="K5270" s="292">
        <v>204471.6</v>
      </c>
      <c r="L5270" s="292" t="s">
        <v>459</v>
      </c>
      <c r="M5270" s="292" t="s">
        <v>7116</v>
      </c>
      <c r="N5270" t="s">
        <v>7117</v>
      </c>
    </row>
    <row r="5271" spans="1:14" x14ac:dyDescent="0.2">
      <c r="A5271" s="344">
        <v>45118</v>
      </c>
      <c r="B5271" s="296" t="s">
        <v>541</v>
      </c>
      <c r="C5271" s="357">
        <v>6795.1</v>
      </c>
      <c r="D5271" s="292" t="s">
        <v>452</v>
      </c>
      <c r="E5271" s="292" t="s">
        <v>7180</v>
      </c>
      <c r="F5271" s="292" t="s">
        <v>7181</v>
      </c>
      <c r="G5271" s="294"/>
      <c r="H5271" s="294">
        <v>8</v>
      </c>
      <c r="I5271" s="292">
        <v>0</v>
      </c>
      <c r="J5271" s="294" t="s">
        <v>455</v>
      </c>
      <c r="K5271" s="292">
        <v>220855.2</v>
      </c>
      <c r="L5271" s="292" t="s">
        <v>459</v>
      </c>
      <c r="M5271" s="292" t="s">
        <v>7116</v>
      </c>
      <c r="N5271" t="s">
        <v>7117</v>
      </c>
    </row>
    <row r="5272" spans="1:14" x14ac:dyDescent="0.2">
      <c r="A5272" s="344">
        <v>45114</v>
      </c>
      <c r="B5272" s="296" t="s">
        <v>541</v>
      </c>
      <c r="C5272" s="357">
        <v>6563.1</v>
      </c>
      <c r="D5272" s="292" t="s">
        <v>452</v>
      </c>
      <c r="E5272" s="292" t="s">
        <v>7170</v>
      </c>
      <c r="F5272" s="292" t="s">
        <v>453</v>
      </c>
      <c r="G5272" s="294"/>
      <c r="H5272" s="294">
        <v>8</v>
      </c>
      <c r="I5272" s="292">
        <v>170393</v>
      </c>
      <c r="J5272" s="294" t="s">
        <v>455</v>
      </c>
      <c r="K5272" s="292">
        <v>204471.6</v>
      </c>
      <c r="L5272" s="292" t="s">
        <v>459</v>
      </c>
      <c r="M5272" s="292" t="s">
        <v>7116</v>
      </c>
      <c r="N5272" t="s">
        <v>7117</v>
      </c>
    </row>
    <row r="5273" spans="1:14" x14ac:dyDescent="0.2">
      <c r="A5273" s="344">
        <v>45119</v>
      </c>
      <c r="B5273" s="296" t="s">
        <v>541</v>
      </c>
      <c r="C5273" s="357">
        <v>6795.1</v>
      </c>
      <c r="D5273" s="292" t="s">
        <v>452</v>
      </c>
      <c r="E5273" s="292" t="s">
        <v>7180</v>
      </c>
      <c r="F5273" s="292" t="s">
        <v>7181</v>
      </c>
      <c r="G5273" s="294"/>
      <c r="H5273" s="294">
        <v>8</v>
      </c>
      <c r="I5273" s="292">
        <v>0</v>
      </c>
      <c r="J5273" s="294" t="s">
        <v>455</v>
      </c>
      <c r="K5273" s="292">
        <v>220855.2</v>
      </c>
      <c r="L5273" s="292" t="s">
        <v>459</v>
      </c>
      <c r="M5273" s="292" t="s">
        <v>7116</v>
      </c>
      <c r="N5273" t="s">
        <v>7117</v>
      </c>
    </row>
    <row r="5274" spans="1:14" x14ac:dyDescent="0.2">
      <c r="A5274" s="344">
        <v>45120</v>
      </c>
      <c r="B5274" s="296" t="s">
        <v>541</v>
      </c>
      <c r="C5274" s="357">
        <v>6795.1</v>
      </c>
      <c r="D5274" s="292" t="s">
        <v>452</v>
      </c>
      <c r="E5274" s="292" t="s">
        <v>7180</v>
      </c>
      <c r="F5274" s="292" t="s">
        <v>7181</v>
      </c>
      <c r="G5274" s="294"/>
      <c r="H5274" s="294">
        <v>4</v>
      </c>
      <c r="I5274" s="292">
        <v>0</v>
      </c>
      <c r="J5274" s="294" t="s">
        <v>455</v>
      </c>
      <c r="K5274" s="292">
        <v>220855.2</v>
      </c>
      <c r="L5274" s="292" t="s">
        <v>459</v>
      </c>
      <c r="M5274" s="292" t="s">
        <v>7116</v>
      </c>
      <c r="N5274" t="s">
        <v>7117</v>
      </c>
    </row>
    <row r="5275" spans="1:14" x14ac:dyDescent="0.2">
      <c r="A5275" s="344">
        <v>45121</v>
      </c>
      <c r="B5275" s="296" t="s">
        <v>541</v>
      </c>
      <c r="C5275" s="357">
        <v>6795.1</v>
      </c>
      <c r="D5275" s="292" t="s">
        <v>452</v>
      </c>
      <c r="E5275" s="292" t="s">
        <v>7180</v>
      </c>
      <c r="F5275" s="292" t="s">
        <v>7181</v>
      </c>
      <c r="G5275" s="294"/>
      <c r="H5275" s="294">
        <v>4</v>
      </c>
      <c r="I5275" s="292">
        <v>0</v>
      </c>
      <c r="J5275" s="294" t="s">
        <v>455</v>
      </c>
      <c r="K5275" s="292">
        <v>220855.2</v>
      </c>
      <c r="L5275" s="292" t="s">
        <v>459</v>
      </c>
      <c r="M5275" s="292" t="s">
        <v>7116</v>
      </c>
      <c r="N5275" t="s">
        <v>7117</v>
      </c>
    </row>
    <row r="5276" spans="1:14" x14ac:dyDescent="0.2">
      <c r="A5276" s="344">
        <v>45120</v>
      </c>
      <c r="B5276" s="296" t="s">
        <v>541</v>
      </c>
      <c r="C5276" s="357">
        <v>6758.1</v>
      </c>
      <c r="D5276" s="292" t="s">
        <v>452</v>
      </c>
      <c r="E5276" s="292" t="s">
        <v>7180</v>
      </c>
      <c r="F5276" s="292" t="s">
        <v>7181</v>
      </c>
      <c r="G5276" s="294"/>
      <c r="H5276" s="294">
        <v>4</v>
      </c>
      <c r="I5276" s="292">
        <v>0</v>
      </c>
      <c r="J5276" s="294" t="s">
        <v>455</v>
      </c>
      <c r="K5276" s="292">
        <v>220855.2</v>
      </c>
      <c r="L5276" s="292" t="s">
        <v>459</v>
      </c>
      <c r="M5276" s="292" t="s">
        <v>7116</v>
      </c>
      <c r="N5276" t="s">
        <v>7117</v>
      </c>
    </row>
    <row r="5277" spans="1:14" x14ac:dyDescent="0.2">
      <c r="A5277" s="344">
        <v>45131</v>
      </c>
      <c r="B5277" s="296" t="s">
        <v>541</v>
      </c>
      <c r="C5277" s="357">
        <v>6795.1</v>
      </c>
      <c r="D5277" s="292" t="s">
        <v>452</v>
      </c>
      <c r="E5277" s="292" t="s">
        <v>7180</v>
      </c>
      <c r="F5277" s="292" t="s">
        <v>7181</v>
      </c>
      <c r="G5277" s="294"/>
      <c r="H5277" s="294">
        <v>1</v>
      </c>
      <c r="I5277" s="292">
        <v>0</v>
      </c>
      <c r="J5277" s="294" t="s">
        <v>455</v>
      </c>
      <c r="K5277" s="292">
        <v>220855.2</v>
      </c>
      <c r="L5277" s="292" t="s">
        <v>459</v>
      </c>
      <c r="M5277" s="292" t="s">
        <v>7116</v>
      </c>
      <c r="N5277" t="s">
        <v>7117</v>
      </c>
    </row>
    <row r="5278" spans="1:14" x14ac:dyDescent="0.2">
      <c r="A5278" s="344">
        <v>45121</v>
      </c>
      <c r="B5278" s="296" t="s">
        <v>541</v>
      </c>
      <c r="C5278" s="357">
        <v>6758.1</v>
      </c>
      <c r="D5278" s="292" t="s">
        <v>452</v>
      </c>
      <c r="E5278" s="292" t="s">
        <v>7180</v>
      </c>
      <c r="F5278" s="292" t="s">
        <v>7181</v>
      </c>
      <c r="G5278" s="294"/>
      <c r="H5278" s="294">
        <v>4</v>
      </c>
      <c r="I5278" s="292">
        <v>0</v>
      </c>
      <c r="J5278" s="294" t="s">
        <v>455</v>
      </c>
      <c r="K5278" s="292">
        <v>220855.2</v>
      </c>
      <c r="L5278" s="292" t="s">
        <v>459</v>
      </c>
      <c r="M5278" s="292" t="s">
        <v>7116</v>
      </c>
      <c r="N5278" t="s">
        <v>7117</v>
      </c>
    </row>
    <row r="5279" spans="1:14" x14ac:dyDescent="0.2">
      <c r="A5279" s="344">
        <v>45124</v>
      </c>
      <c r="B5279" s="296" t="s">
        <v>541</v>
      </c>
      <c r="C5279" s="357">
        <v>6758.1</v>
      </c>
      <c r="D5279" s="292" t="s">
        <v>452</v>
      </c>
      <c r="E5279" s="292" t="s">
        <v>7180</v>
      </c>
      <c r="F5279" s="292" t="s">
        <v>7181</v>
      </c>
      <c r="G5279" s="294"/>
      <c r="H5279" s="294">
        <v>8</v>
      </c>
      <c r="I5279" s="292">
        <v>0</v>
      </c>
      <c r="J5279" s="294" t="s">
        <v>455</v>
      </c>
      <c r="K5279" s="292">
        <v>220855.2</v>
      </c>
      <c r="L5279" s="292" t="s">
        <v>459</v>
      </c>
      <c r="M5279" s="292" t="s">
        <v>7116</v>
      </c>
      <c r="N5279" t="s">
        <v>7117</v>
      </c>
    </row>
    <row r="5280" spans="1:14" x14ac:dyDescent="0.2">
      <c r="A5280" s="344">
        <v>45125</v>
      </c>
      <c r="B5280" s="296" t="s">
        <v>541</v>
      </c>
      <c r="C5280" s="357">
        <v>6758.1</v>
      </c>
      <c r="D5280" s="292" t="s">
        <v>452</v>
      </c>
      <c r="E5280" s="292" t="s">
        <v>7180</v>
      </c>
      <c r="F5280" s="292" t="s">
        <v>7181</v>
      </c>
      <c r="G5280" s="294"/>
      <c r="H5280" s="294">
        <v>8</v>
      </c>
      <c r="I5280" s="292">
        <v>0</v>
      </c>
      <c r="J5280" s="294" t="s">
        <v>455</v>
      </c>
      <c r="K5280" s="292">
        <v>220855.2</v>
      </c>
      <c r="L5280" s="292" t="s">
        <v>459</v>
      </c>
      <c r="M5280" s="292" t="s">
        <v>7116</v>
      </c>
      <c r="N5280" t="s">
        <v>7117</v>
      </c>
    </row>
    <row r="5281" spans="1:14" x14ac:dyDescent="0.2">
      <c r="A5281" s="344">
        <v>45127</v>
      </c>
      <c r="B5281" s="296" t="s">
        <v>541</v>
      </c>
      <c r="C5281" s="357">
        <v>6758.1</v>
      </c>
      <c r="D5281" s="292" t="s">
        <v>452</v>
      </c>
      <c r="E5281" s="292" t="s">
        <v>7180</v>
      </c>
      <c r="F5281" s="292" t="s">
        <v>7181</v>
      </c>
      <c r="G5281" s="294"/>
      <c r="H5281" s="294">
        <v>5</v>
      </c>
      <c r="I5281" s="292">
        <v>0</v>
      </c>
      <c r="J5281" s="294" t="s">
        <v>455</v>
      </c>
      <c r="K5281" s="292">
        <v>220855.2</v>
      </c>
      <c r="L5281" s="292" t="s">
        <v>459</v>
      </c>
      <c r="M5281" s="292" t="s">
        <v>7116</v>
      </c>
      <c r="N5281" t="s">
        <v>7117</v>
      </c>
    </row>
    <row r="5282" spans="1:14" x14ac:dyDescent="0.2">
      <c r="A5282" s="344">
        <v>45127</v>
      </c>
      <c r="B5282" s="296" t="s">
        <v>541</v>
      </c>
      <c r="C5282" s="357">
        <v>6795.1</v>
      </c>
      <c r="D5282" s="292" t="s">
        <v>452</v>
      </c>
      <c r="E5282" s="292" t="s">
        <v>7180</v>
      </c>
      <c r="F5282" s="292" t="s">
        <v>7181</v>
      </c>
      <c r="G5282" s="294"/>
      <c r="H5282" s="294">
        <v>2</v>
      </c>
      <c r="I5282" s="292">
        <v>0</v>
      </c>
      <c r="J5282" s="294" t="s">
        <v>455</v>
      </c>
      <c r="K5282" s="292">
        <v>220855.2</v>
      </c>
      <c r="L5282" s="292" t="s">
        <v>459</v>
      </c>
      <c r="M5282" s="292" t="s">
        <v>7116</v>
      </c>
      <c r="N5282" t="s">
        <v>7117</v>
      </c>
    </row>
    <row r="5283" spans="1:14" x14ac:dyDescent="0.2">
      <c r="A5283" s="344">
        <v>45138</v>
      </c>
      <c r="B5283" s="296" t="s">
        <v>541</v>
      </c>
      <c r="C5283" s="357">
        <v>6819.1</v>
      </c>
      <c r="D5283" s="292" t="s">
        <v>452</v>
      </c>
      <c r="E5283" s="292" t="s">
        <v>7180</v>
      </c>
      <c r="F5283" s="292" t="s">
        <v>7181</v>
      </c>
      <c r="G5283" s="294"/>
      <c r="H5283" s="294">
        <v>8</v>
      </c>
      <c r="I5283" s="292">
        <v>0</v>
      </c>
      <c r="J5283" s="294" t="s">
        <v>455</v>
      </c>
      <c r="K5283" s="292">
        <v>220855.2</v>
      </c>
      <c r="L5283" s="292" t="s">
        <v>459</v>
      </c>
      <c r="M5283" s="292" t="s">
        <v>7116</v>
      </c>
      <c r="N5283" t="s">
        <v>7117</v>
      </c>
    </row>
    <row r="5284" spans="1:14" x14ac:dyDescent="0.2">
      <c r="A5284" s="344">
        <v>45128</v>
      </c>
      <c r="B5284" s="296" t="s">
        <v>541</v>
      </c>
      <c r="C5284" s="357">
        <v>55005.17</v>
      </c>
      <c r="D5284" s="292" t="s">
        <v>452</v>
      </c>
      <c r="E5284" s="292" t="s">
        <v>7180</v>
      </c>
      <c r="F5284" s="292" t="s">
        <v>7181</v>
      </c>
      <c r="G5284" s="294"/>
      <c r="H5284" s="294">
        <v>5</v>
      </c>
      <c r="I5284" s="292">
        <v>0</v>
      </c>
      <c r="J5284" s="294" t="s">
        <v>455</v>
      </c>
      <c r="K5284" s="292">
        <v>220855.2</v>
      </c>
      <c r="L5284" s="292" t="s">
        <v>459</v>
      </c>
      <c r="M5284" s="292" t="s">
        <v>7116</v>
      </c>
      <c r="N5284" t="s">
        <v>7117</v>
      </c>
    </row>
    <row r="5285" spans="1:14" x14ac:dyDescent="0.2">
      <c r="A5285" s="344">
        <v>45127</v>
      </c>
      <c r="B5285" s="296" t="s">
        <v>541</v>
      </c>
      <c r="C5285" s="357">
        <v>52936.160000000003</v>
      </c>
      <c r="D5285" s="292" t="s">
        <v>452</v>
      </c>
      <c r="E5285" s="292" t="s">
        <v>7180</v>
      </c>
      <c r="F5285" s="292" t="s">
        <v>7181</v>
      </c>
      <c r="G5285" s="294"/>
      <c r="H5285" s="294">
        <v>1</v>
      </c>
      <c r="I5285" s="292">
        <v>0</v>
      </c>
      <c r="J5285" s="294" t="s">
        <v>455</v>
      </c>
      <c r="K5285" s="292">
        <v>220855.2</v>
      </c>
      <c r="L5285" s="292" t="s">
        <v>459</v>
      </c>
      <c r="M5285" s="292" t="s">
        <v>7116</v>
      </c>
      <c r="N5285" t="s">
        <v>7117</v>
      </c>
    </row>
    <row r="5286" spans="1:14" x14ac:dyDescent="0.2">
      <c r="A5286" s="344">
        <v>45128</v>
      </c>
      <c r="B5286" s="296" t="s">
        <v>541</v>
      </c>
      <c r="C5286" s="357">
        <v>52936.160000000003</v>
      </c>
      <c r="D5286" s="292" t="s">
        <v>452</v>
      </c>
      <c r="E5286" s="292" t="s">
        <v>7180</v>
      </c>
      <c r="F5286" s="292" t="s">
        <v>7181</v>
      </c>
      <c r="G5286" s="294"/>
      <c r="H5286" s="294">
        <v>3</v>
      </c>
      <c r="I5286" s="292">
        <v>0</v>
      </c>
      <c r="J5286" s="294" t="s">
        <v>455</v>
      </c>
      <c r="K5286" s="292">
        <v>220855.2</v>
      </c>
      <c r="L5286" s="292" t="s">
        <v>459</v>
      </c>
      <c r="M5286" s="292" t="s">
        <v>7116</v>
      </c>
      <c r="N5286" t="s">
        <v>7117</v>
      </c>
    </row>
    <row r="5287" spans="1:14" x14ac:dyDescent="0.2">
      <c r="A5287" s="344">
        <v>45132</v>
      </c>
      <c r="B5287" s="296" t="s">
        <v>541</v>
      </c>
      <c r="C5287" s="357">
        <v>6819.1</v>
      </c>
      <c r="D5287" s="292" t="s">
        <v>452</v>
      </c>
      <c r="E5287" s="292" t="s">
        <v>7180</v>
      </c>
      <c r="F5287" s="292" t="s">
        <v>7181</v>
      </c>
      <c r="G5287" s="294"/>
      <c r="H5287" s="294">
        <v>8</v>
      </c>
      <c r="I5287" s="292">
        <v>0</v>
      </c>
      <c r="J5287" s="294" t="s">
        <v>455</v>
      </c>
      <c r="K5287" s="292">
        <v>220855.2</v>
      </c>
      <c r="L5287" s="292" t="s">
        <v>459</v>
      </c>
      <c r="M5287" s="292" t="s">
        <v>7116</v>
      </c>
      <c r="N5287" t="s">
        <v>7117</v>
      </c>
    </row>
    <row r="5288" spans="1:14" x14ac:dyDescent="0.2">
      <c r="A5288" s="344">
        <v>45133</v>
      </c>
      <c r="B5288" s="296" t="s">
        <v>541</v>
      </c>
      <c r="C5288" s="357">
        <v>6819.1</v>
      </c>
      <c r="D5288" s="292" t="s">
        <v>452</v>
      </c>
      <c r="E5288" s="292" t="s">
        <v>7180</v>
      </c>
      <c r="F5288" s="292" t="s">
        <v>7181</v>
      </c>
      <c r="G5288" s="294"/>
      <c r="H5288" s="294">
        <v>8</v>
      </c>
      <c r="I5288" s="292">
        <v>0</v>
      </c>
      <c r="J5288" s="294" t="s">
        <v>455</v>
      </c>
      <c r="K5288" s="292">
        <v>220855.2</v>
      </c>
      <c r="L5288" s="292" t="s">
        <v>459</v>
      </c>
      <c r="M5288" s="292" t="s">
        <v>7116</v>
      </c>
      <c r="N5288" t="s">
        <v>7117</v>
      </c>
    </row>
    <row r="5289" spans="1:14" x14ac:dyDescent="0.2">
      <c r="A5289" s="344">
        <v>45134</v>
      </c>
      <c r="B5289" s="296" t="s">
        <v>541</v>
      </c>
      <c r="C5289" s="357">
        <v>6819.1</v>
      </c>
      <c r="D5289" s="292" t="s">
        <v>452</v>
      </c>
      <c r="E5289" s="292" t="s">
        <v>7180</v>
      </c>
      <c r="F5289" s="292" t="s">
        <v>7181</v>
      </c>
      <c r="G5289" s="294"/>
      <c r="H5289" s="294">
        <v>8</v>
      </c>
      <c r="I5289" s="292">
        <v>0</v>
      </c>
      <c r="J5289" s="294" t="s">
        <v>455</v>
      </c>
      <c r="K5289" s="292">
        <v>220855.2</v>
      </c>
      <c r="L5289" s="292" t="s">
        <v>459</v>
      </c>
      <c r="M5289" s="292" t="s">
        <v>7116</v>
      </c>
      <c r="N5289" t="s">
        <v>7117</v>
      </c>
    </row>
    <row r="5290" spans="1:14" x14ac:dyDescent="0.2">
      <c r="A5290" s="344">
        <v>45135</v>
      </c>
      <c r="B5290" s="296" t="s">
        <v>541</v>
      </c>
      <c r="C5290" s="357">
        <v>6819.1</v>
      </c>
      <c r="D5290" s="292" t="s">
        <v>452</v>
      </c>
      <c r="E5290" s="292" t="s">
        <v>7180</v>
      </c>
      <c r="F5290" s="292" t="s">
        <v>7181</v>
      </c>
      <c r="G5290" s="294"/>
      <c r="H5290" s="294">
        <v>8</v>
      </c>
      <c r="I5290" s="292">
        <v>0</v>
      </c>
      <c r="J5290" s="294" t="s">
        <v>455</v>
      </c>
      <c r="K5290" s="292">
        <v>220855.2</v>
      </c>
      <c r="L5290" s="292" t="s">
        <v>459</v>
      </c>
      <c r="M5290" s="292" t="s">
        <v>7116</v>
      </c>
      <c r="N5290" t="s">
        <v>7117</v>
      </c>
    </row>
    <row r="5291" spans="1:14" x14ac:dyDescent="0.2">
      <c r="A5291" s="344">
        <v>45131</v>
      </c>
      <c r="B5291" s="296" t="s">
        <v>541</v>
      </c>
      <c r="C5291" s="357">
        <v>55005.17</v>
      </c>
      <c r="D5291" s="292" t="s">
        <v>452</v>
      </c>
      <c r="E5291" s="292" t="s">
        <v>7180</v>
      </c>
      <c r="F5291" s="292" t="s">
        <v>7181</v>
      </c>
      <c r="G5291" s="294"/>
      <c r="H5291" s="294">
        <v>7</v>
      </c>
      <c r="I5291" s="292">
        <v>0</v>
      </c>
      <c r="J5291" s="294" t="s">
        <v>455</v>
      </c>
      <c r="K5291" s="292">
        <v>220855.2</v>
      </c>
      <c r="L5291" s="292" t="s">
        <v>459</v>
      </c>
      <c r="M5291" s="292" t="s">
        <v>7116</v>
      </c>
      <c r="N5291" t="s">
        <v>7117</v>
      </c>
    </row>
    <row r="5292" spans="1:14" x14ac:dyDescent="0.2">
      <c r="A5292" s="344">
        <v>45131</v>
      </c>
      <c r="B5292" s="296" t="s">
        <v>541</v>
      </c>
      <c r="C5292" s="357">
        <v>55304.160000000003</v>
      </c>
      <c r="D5292" s="292" t="s">
        <v>452</v>
      </c>
      <c r="E5292" s="292" t="s">
        <v>7175</v>
      </c>
      <c r="F5292" s="292" t="s">
        <v>7176</v>
      </c>
      <c r="G5292" s="294"/>
      <c r="H5292" s="294">
        <v>8</v>
      </c>
      <c r="I5292" s="292">
        <v>129850</v>
      </c>
      <c r="J5292" s="294" t="s">
        <v>455</v>
      </c>
      <c r="K5292" s="292">
        <v>155820</v>
      </c>
      <c r="L5292" s="292" t="s">
        <v>459</v>
      </c>
      <c r="M5292" s="292" t="s">
        <v>7116</v>
      </c>
      <c r="N5292" t="s">
        <v>7117</v>
      </c>
    </row>
    <row r="5293" spans="1:14" x14ac:dyDescent="0.2">
      <c r="A5293" s="344">
        <v>45131</v>
      </c>
      <c r="B5293" s="296" t="s">
        <v>541</v>
      </c>
      <c r="C5293" s="357">
        <v>6497.11</v>
      </c>
      <c r="D5293" s="292" t="s">
        <v>452</v>
      </c>
      <c r="E5293" s="292" t="s">
        <v>7162</v>
      </c>
      <c r="F5293" s="292" t="s">
        <v>7163</v>
      </c>
      <c r="G5293" s="294"/>
      <c r="H5293" s="294">
        <v>8</v>
      </c>
      <c r="I5293" s="292">
        <v>138153</v>
      </c>
      <c r="J5293" s="294" t="s">
        <v>455</v>
      </c>
      <c r="K5293" s="292">
        <v>165783.6</v>
      </c>
      <c r="L5293" s="292" t="s">
        <v>459</v>
      </c>
      <c r="M5293" s="292" t="s">
        <v>7116</v>
      </c>
      <c r="N5293" t="s">
        <v>7117</v>
      </c>
    </row>
    <row r="5294" spans="1:14" x14ac:dyDescent="0.2">
      <c r="A5294" s="344">
        <v>45132</v>
      </c>
      <c r="B5294" s="296" t="s">
        <v>541</v>
      </c>
      <c r="C5294" s="357">
        <v>55304.160000000003</v>
      </c>
      <c r="D5294" s="292" t="s">
        <v>452</v>
      </c>
      <c r="E5294" s="292" t="s">
        <v>7175</v>
      </c>
      <c r="F5294" s="292" t="s">
        <v>7176</v>
      </c>
      <c r="G5294" s="294"/>
      <c r="H5294" s="294">
        <v>8</v>
      </c>
      <c r="I5294" s="292">
        <v>129850</v>
      </c>
      <c r="J5294" s="294" t="s">
        <v>455</v>
      </c>
      <c r="K5294" s="292">
        <v>155820</v>
      </c>
      <c r="L5294" s="292" t="s">
        <v>459</v>
      </c>
      <c r="M5294" s="292" t="s">
        <v>7116</v>
      </c>
      <c r="N5294" t="s">
        <v>7117</v>
      </c>
    </row>
    <row r="5295" spans="1:14" x14ac:dyDescent="0.2">
      <c r="A5295" s="344">
        <v>45132</v>
      </c>
      <c r="B5295" s="296" t="s">
        <v>541</v>
      </c>
      <c r="C5295" s="357">
        <v>6497.11</v>
      </c>
      <c r="D5295" s="292" t="s">
        <v>452</v>
      </c>
      <c r="E5295" s="292" t="s">
        <v>7162</v>
      </c>
      <c r="F5295" s="292" t="s">
        <v>7163</v>
      </c>
      <c r="G5295" s="294"/>
      <c r="H5295" s="294">
        <v>8</v>
      </c>
      <c r="I5295" s="292">
        <v>138153</v>
      </c>
      <c r="J5295" s="294" t="s">
        <v>455</v>
      </c>
      <c r="K5295" s="292">
        <v>165783.6</v>
      </c>
      <c r="L5295" s="292" t="s">
        <v>459</v>
      </c>
      <c r="M5295" s="292" t="s">
        <v>7116</v>
      </c>
      <c r="N5295" t="s">
        <v>7117</v>
      </c>
    </row>
    <row r="5296" spans="1:14" x14ac:dyDescent="0.2">
      <c r="A5296" s="344">
        <v>45133</v>
      </c>
      <c r="B5296" s="296" t="s">
        <v>541</v>
      </c>
      <c r="C5296" s="357">
        <v>55304.160000000003</v>
      </c>
      <c r="D5296" s="292" t="s">
        <v>452</v>
      </c>
      <c r="E5296" s="292" t="s">
        <v>7175</v>
      </c>
      <c r="F5296" s="292" t="s">
        <v>7176</v>
      </c>
      <c r="G5296" s="294"/>
      <c r="H5296" s="294">
        <v>8</v>
      </c>
      <c r="I5296" s="292">
        <v>129850</v>
      </c>
      <c r="J5296" s="294" t="s">
        <v>455</v>
      </c>
      <c r="K5296" s="292">
        <v>155820</v>
      </c>
      <c r="L5296" s="292" t="s">
        <v>459</v>
      </c>
      <c r="M5296" s="292" t="s">
        <v>7116</v>
      </c>
      <c r="N5296" t="s">
        <v>7117</v>
      </c>
    </row>
    <row r="5297" spans="1:14" x14ac:dyDescent="0.2">
      <c r="A5297" s="344">
        <v>45133</v>
      </c>
      <c r="B5297" s="296" t="s">
        <v>541</v>
      </c>
      <c r="C5297" s="357">
        <v>6497.11</v>
      </c>
      <c r="D5297" s="292" t="s">
        <v>452</v>
      </c>
      <c r="E5297" s="292" t="s">
        <v>7162</v>
      </c>
      <c r="F5297" s="292" t="s">
        <v>7163</v>
      </c>
      <c r="G5297" s="294"/>
      <c r="H5297" s="294">
        <v>8</v>
      </c>
      <c r="I5297" s="292">
        <v>138153</v>
      </c>
      <c r="J5297" s="294" t="s">
        <v>455</v>
      </c>
      <c r="K5297" s="292">
        <v>165783.6</v>
      </c>
      <c r="L5297" s="292" t="s">
        <v>459</v>
      </c>
      <c r="M5297" s="292" t="s">
        <v>7116</v>
      </c>
      <c r="N5297" t="s">
        <v>7117</v>
      </c>
    </row>
    <row r="5298" spans="1:14" x14ac:dyDescent="0.2">
      <c r="A5298" s="344">
        <v>45134</v>
      </c>
      <c r="B5298" s="296" t="s">
        <v>541</v>
      </c>
      <c r="C5298" s="357">
        <v>55304.160000000003</v>
      </c>
      <c r="D5298" s="292" t="s">
        <v>452</v>
      </c>
      <c r="E5298" s="292" t="s">
        <v>7175</v>
      </c>
      <c r="F5298" s="292" t="s">
        <v>7176</v>
      </c>
      <c r="G5298" s="294"/>
      <c r="H5298" s="294">
        <v>8</v>
      </c>
      <c r="I5298" s="292">
        <v>129850</v>
      </c>
      <c r="J5298" s="294" t="s">
        <v>455</v>
      </c>
      <c r="K5298" s="292">
        <v>155820</v>
      </c>
      <c r="L5298" s="292" t="s">
        <v>459</v>
      </c>
      <c r="M5298" s="292" t="s">
        <v>7116</v>
      </c>
      <c r="N5298" t="s">
        <v>7117</v>
      </c>
    </row>
    <row r="5299" spans="1:14" x14ac:dyDescent="0.2">
      <c r="A5299" s="344">
        <v>45134</v>
      </c>
      <c r="B5299" s="296" t="s">
        <v>541</v>
      </c>
      <c r="C5299" s="357">
        <v>6497.11</v>
      </c>
      <c r="D5299" s="292" t="s">
        <v>452</v>
      </c>
      <c r="E5299" s="292" t="s">
        <v>7162</v>
      </c>
      <c r="F5299" s="292" t="s">
        <v>7163</v>
      </c>
      <c r="G5299" s="294"/>
      <c r="H5299" s="294">
        <v>8</v>
      </c>
      <c r="I5299" s="292">
        <v>138153</v>
      </c>
      <c r="J5299" s="294" t="s">
        <v>455</v>
      </c>
      <c r="K5299" s="292">
        <v>165783.6</v>
      </c>
      <c r="L5299" s="292" t="s">
        <v>459</v>
      </c>
      <c r="M5299" s="292" t="s">
        <v>7116</v>
      </c>
      <c r="N5299" t="s">
        <v>7117</v>
      </c>
    </row>
    <row r="5300" spans="1:14" x14ac:dyDescent="0.2">
      <c r="A5300" s="344">
        <v>45138</v>
      </c>
      <c r="B5300" s="296" t="s">
        <v>541</v>
      </c>
      <c r="C5300" s="357">
        <v>55304.160000000003</v>
      </c>
      <c r="D5300" s="292" t="s">
        <v>452</v>
      </c>
      <c r="E5300" s="292" t="s">
        <v>7175</v>
      </c>
      <c r="F5300" s="292" t="s">
        <v>7176</v>
      </c>
      <c r="G5300" s="294"/>
      <c r="H5300" s="294">
        <v>8</v>
      </c>
      <c r="I5300" s="292">
        <v>129850</v>
      </c>
      <c r="J5300" s="294" t="s">
        <v>455</v>
      </c>
      <c r="K5300" s="292">
        <v>155820</v>
      </c>
      <c r="L5300" s="292" t="s">
        <v>459</v>
      </c>
      <c r="M5300" s="292" t="s">
        <v>7116</v>
      </c>
      <c r="N5300" t="s">
        <v>7117</v>
      </c>
    </row>
    <row r="5301" spans="1:14" x14ac:dyDescent="0.2">
      <c r="A5301" s="344">
        <v>45135</v>
      </c>
      <c r="B5301" s="296" t="s">
        <v>541</v>
      </c>
      <c r="C5301" s="357">
        <v>6497.11</v>
      </c>
      <c r="D5301" s="292" t="s">
        <v>452</v>
      </c>
      <c r="E5301" s="292" t="s">
        <v>7162</v>
      </c>
      <c r="F5301" s="292" t="s">
        <v>7163</v>
      </c>
      <c r="G5301" s="294"/>
      <c r="H5301" s="294">
        <v>8</v>
      </c>
      <c r="I5301" s="292">
        <v>138153</v>
      </c>
      <c r="J5301" s="294" t="s">
        <v>455</v>
      </c>
      <c r="K5301" s="292">
        <v>165783.6</v>
      </c>
      <c r="L5301" s="292" t="s">
        <v>459</v>
      </c>
      <c r="M5301" s="292" t="s">
        <v>7116</v>
      </c>
      <c r="N5301" t="s">
        <v>7117</v>
      </c>
    </row>
    <row r="5302" spans="1:14" x14ac:dyDescent="0.2">
      <c r="A5302" s="344">
        <v>45138</v>
      </c>
      <c r="B5302" s="296" t="s">
        <v>541</v>
      </c>
      <c r="C5302" s="357">
        <v>6497.11</v>
      </c>
      <c r="D5302" s="292" t="s">
        <v>452</v>
      </c>
      <c r="E5302" s="292" t="s">
        <v>7162</v>
      </c>
      <c r="F5302" s="292" t="s">
        <v>7163</v>
      </c>
      <c r="G5302" s="294"/>
      <c r="H5302" s="294">
        <v>8</v>
      </c>
      <c r="I5302" s="292">
        <v>138153</v>
      </c>
      <c r="J5302" s="294" t="s">
        <v>455</v>
      </c>
      <c r="K5302" s="292">
        <v>165783.6</v>
      </c>
      <c r="L5302" s="292" t="s">
        <v>459</v>
      </c>
      <c r="M5302" s="292" t="s">
        <v>7116</v>
      </c>
      <c r="N5302" t="s">
        <v>7117</v>
      </c>
    </row>
    <row r="5303" spans="1:14" x14ac:dyDescent="0.2">
      <c r="A5303" s="344">
        <v>45124</v>
      </c>
      <c r="B5303" s="296" t="s">
        <v>541</v>
      </c>
      <c r="C5303" s="357">
        <v>55304.160000000003</v>
      </c>
      <c r="D5303" s="292" t="s">
        <v>452</v>
      </c>
      <c r="E5303" s="292" t="s">
        <v>7175</v>
      </c>
      <c r="F5303" s="292" t="s">
        <v>7176</v>
      </c>
      <c r="G5303" s="294"/>
      <c r="H5303" s="294">
        <v>8</v>
      </c>
      <c r="I5303" s="292">
        <v>129850</v>
      </c>
      <c r="J5303" s="294" t="s">
        <v>455</v>
      </c>
      <c r="K5303" s="292">
        <v>155820</v>
      </c>
      <c r="L5303" s="292" t="s">
        <v>459</v>
      </c>
      <c r="M5303" s="292" t="s">
        <v>7116</v>
      </c>
      <c r="N5303" t="s">
        <v>7117</v>
      </c>
    </row>
    <row r="5304" spans="1:14" x14ac:dyDescent="0.2">
      <c r="A5304" s="344">
        <v>45125</v>
      </c>
      <c r="B5304" s="296" t="s">
        <v>541</v>
      </c>
      <c r="C5304" s="357">
        <v>55304.160000000003</v>
      </c>
      <c r="D5304" s="292" t="s">
        <v>452</v>
      </c>
      <c r="E5304" s="292" t="s">
        <v>7175</v>
      </c>
      <c r="F5304" s="292" t="s">
        <v>7176</v>
      </c>
      <c r="G5304" s="294"/>
      <c r="H5304" s="294">
        <v>8</v>
      </c>
      <c r="I5304" s="292">
        <v>129850</v>
      </c>
      <c r="J5304" s="294" t="s">
        <v>455</v>
      </c>
      <c r="K5304" s="292">
        <v>155820</v>
      </c>
      <c r="L5304" s="292" t="s">
        <v>459</v>
      </c>
      <c r="M5304" s="292" t="s">
        <v>7116</v>
      </c>
      <c r="N5304" t="s">
        <v>7117</v>
      </c>
    </row>
    <row r="5305" spans="1:14" x14ac:dyDescent="0.2">
      <c r="A5305" s="344">
        <v>45124</v>
      </c>
      <c r="B5305" s="296" t="s">
        <v>541</v>
      </c>
      <c r="C5305" s="357">
        <v>6497.11</v>
      </c>
      <c r="D5305" s="292" t="s">
        <v>452</v>
      </c>
      <c r="E5305" s="292" t="s">
        <v>7162</v>
      </c>
      <c r="F5305" s="292" t="s">
        <v>7163</v>
      </c>
      <c r="G5305" s="294"/>
      <c r="H5305" s="294">
        <v>8</v>
      </c>
      <c r="I5305" s="292">
        <v>138153</v>
      </c>
      <c r="J5305" s="294" t="s">
        <v>455</v>
      </c>
      <c r="K5305" s="292">
        <v>165783.6</v>
      </c>
      <c r="L5305" s="292" t="s">
        <v>459</v>
      </c>
      <c r="M5305" s="292" t="s">
        <v>7116</v>
      </c>
      <c r="N5305" t="s">
        <v>7117</v>
      </c>
    </row>
    <row r="5306" spans="1:14" x14ac:dyDescent="0.2">
      <c r="A5306" s="344">
        <v>45127</v>
      </c>
      <c r="B5306" s="296" t="s">
        <v>541</v>
      </c>
      <c r="C5306" s="357">
        <v>55304.160000000003</v>
      </c>
      <c r="D5306" s="292" t="s">
        <v>452</v>
      </c>
      <c r="E5306" s="292" t="s">
        <v>7175</v>
      </c>
      <c r="F5306" s="292" t="s">
        <v>7176</v>
      </c>
      <c r="G5306" s="294"/>
      <c r="H5306" s="294">
        <v>8</v>
      </c>
      <c r="I5306" s="292">
        <v>129850</v>
      </c>
      <c r="J5306" s="294" t="s">
        <v>455</v>
      </c>
      <c r="K5306" s="292">
        <v>155820</v>
      </c>
      <c r="L5306" s="292" t="s">
        <v>459</v>
      </c>
      <c r="M5306" s="292" t="s">
        <v>7116</v>
      </c>
      <c r="N5306" t="s">
        <v>7117</v>
      </c>
    </row>
    <row r="5307" spans="1:14" x14ac:dyDescent="0.2">
      <c r="A5307" s="344">
        <v>45125</v>
      </c>
      <c r="B5307" s="296" t="s">
        <v>541</v>
      </c>
      <c r="C5307" s="357">
        <v>6497.11</v>
      </c>
      <c r="D5307" s="292" t="s">
        <v>452</v>
      </c>
      <c r="E5307" s="292" t="s">
        <v>7162</v>
      </c>
      <c r="F5307" s="292" t="s">
        <v>7163</v>
      </c>
      <c r="G5307" s="294"/>
      <c r="H5307" s="294">
        <v>8</v>
      </c>
      <c r="I5307" s="292">
        <v>138153</v>
      </c>
      <c r="J5307" s="294" t="s">
        <v>455</v>
      </c>
      <c r="K5307" s="292">
        <v>165783.6</v>
      </c>
      <c r="L5307" s="292" t="s">
        <v>459</v>
      </c>
      <c r="M5307" s="292" t="s">
        <v>7116</v>
      </c>
      <c r="N5307" t="s">
        <v>7117</v>
      </c>
    </row>
    <row r="5308" spans="1:14" x14ac:dyDescent="0.2">
      <c r="A5308" s="344">
        <v>45128</v>
      </c>
      <c r="B5308" s="296" t="s">
        <v>541</v>
      </c>
      <c r="C5308" s="357">
        <v>55304.160000000003</v>
      </c>
      <c r="D5308" s="292" t="s">
        <v>452</v>
      </c>
      <c r="E5308" s="292" t="s">
        <v>7175</v>
      </c>
      <c r="F5308" s="292" t="s">
        <v>7176</v>
      </c>
      <c r="G5308" s="294"/>
      <c r="H5308" s="294">
        <v>8</v>
      </c>
      <c r="I5308" s="292">
        <v>129850</v>
      </c>
      <c r="J5308" s="294" t="s">
        <v>455</v>
      </c>
      <c r="K5308" s="292">
        <v>155820</v>
      </c>
      <c r="L5308" s="292" t="s">
        <v>459</v>
      </c>
      <c r="M5308" s="292" t="s">
        <v>7116</v>
      </c>
      <c r="N5308" t="s">
        <v>7117</v>
      </c>
    </row>
    <row r="5309" spans="1:14" x14ac:dyDescent="0.2">
      <c r="A5309" s="344">
        <v>45127</v>
      </c>
      <c r="B5309" s="296" t="s">
        <v>541</v>
      </c>
      <c r="C5309" s="357">
        <v>6497.11</v>
      </c>
      <c r="D5309" s="292" t="s">
        <v>452</v>
      </c>
      <c r="E5309" s="292" t="s">
        <v>7162</v>
      </c>
      <c r="F5309" s="292" t="s">
        <v>7163</v>
      </c>
      <c r="G5309" s="294"/>
      <c r="H5309" s="294">
        <v>8</v>
      </c>
      <c r="I5309" s="292">
        <v>138153</v>
      </c>
      <c r="J5309" s="294" t="s">
        <v>455</v>
      </c>
      <c r="K5309" s="292">
        <v>165783.6</v>
      </c>
      <c r="L5309" s="292" t="s">
        <v>459</v>
      </c>
      <c r="M5309" s="292" t="s">
        <v>7116</v>
      </c>
      <c r="N5309" t="s">
        <v>7117</v>
      </c>
    </row>
    <row r="5310" spans="1:14" x14ac:dyDescent="0.2">
      <c r="A5310" s="344">
        <v>45128</v>
      </c>
      <c r="B5310" s="296" t="s">
        <v>541</v>
      </c>
      <c r="C5310" s="357">
        <v>6497.11</v>
      </c>
      <c r="D5310" s="292" t="s">
        <v>452</v>
      </c>
      <c r="E5310" s="292" t="s">
        <v>7162</v>
      </c>
      <c r="F5310" s="292" t="s">
        <v>7163</v>
      </c>
      <c r="G5310" s="294"/>
      <c r="H5310" s="294">
        <v>8</v>
      </c>
      <c r="I5310" s="292">
        <v>138153</v>
      </c>
      <c r="J5310" s="294" t="s">
        <v>455</v>
      </c>
      <c r="K5310" s="292">
        <v>165783.6</v>
      </c>
      <c r="L5310" s="292" t="s">
        <v>459</v>
      </c>
      <c r="M5310" s="292" t="s">
        <v>7116</v>
      </c>
      <c r="N5310" t="s">
        <v>7117</v>
      </c>
    </row>
    <row r="5311" spans="1:14" x14ac:dyDescent="0.2">
      <c r="A5311" s="344">
        <v>45117</v>
      </c>
      <c r="B5311" s="296" t="s">
        <v>541</v>
      </c>
      <c r="C5311" s="357">
        <v>6497.11</v>
      </c>
      <c r="D5311" s="292" t="s">
        <v>452</v>
      </c>
      <c r="E5311" s="292" t="s">
        <v>7162</v>
      </c>
      <c r="F5311" s="292" t="s">
        <v>7163</v>
      </c>
      <c r="G5311" s="294"/>
      <c r="H5311" s="294">
        <v>8</v>
      </c>
      <c r="I5311" s="292">
        <v>138153</v>
      </c>
      <c r="J5311" s="294" t="s">
        <v>455</v>
      </c>
      <c r="K5311" s="292">
        <v>165783.6</v>
      </c>
      <c r="L5311" s="292" t="s">
        <v>459</v>
      </c>
      <c r="M5311" s="292" t="s">
        <v>7116</v>
      </c>
      <c r="N5311" t="s">
        <v>7117</v>
      </c>
    </row>
    <row r="5312" spans="1:14" x14ac:dyDescent="0.2">
      <c r="A5312" s="344">
        <v>45118</v>
      </c>
      <c r="B5312" s="296" t="s">
        <v>541</v>
      </c>
      <c r="C5312" s="357">
        <v>6497.11</v>
      </c>
      <c r="D5312" s="292" t="s">
        <v>452</v>
      </c>
      <c r="E5312" s="292" t="s">
        <v>7162</v>
      </c>
      <c r="F5312" s="292" t="s">
        <v>7163</v>
      </c>
      <c r="G5312" s="294"/>
      <c r="H5312" s="294">
        <v>8</v>
      </c>
      <c r="I5312" s="292">
        <v>138153</v>
      </c>
      <c r="J5312" s="294" t="s">
        <v>455</v>
      </c>
      <c r="K5312" s="292">
        <v>165783.6</v>
      </c>
      <c r="L5312" s="292" t="s">
        <v>459</v>
      </c>
      <c r="M5312" s="292" t="s">
        <v>7116</v>
      </c>
      <c r="N5312" t="s">
        <v>7117</v>
      </c>
    </row>
    <row r="5313" spans="1:14" x14ac:dyDescent="0.2">
      <c r="A5313" s="344">
        <v>45119</v>
      </c>
      <c r="B5313" s="296" t="s">
        <v>541</v>
      </c>
      <c r="C5313" s="357">
        <v>6497.11</v>
      </c>
      <c r="D5313" s="292" t="s">
        <v>452</v>
      </c>
      <c r="E5313" s="292" t="s">
        <v>7162</v>
      </c>
      <c r="F5313" s="292" t="s">
        <v>7163</v>
      </c>
      <c r="G5313" s="294"/>
      <c r="H5313" s="294">
        <v>8</v>
      </c>
      <c r="I5313" s="292">
        <v>138153</v>
      </c>
      <c r="J5313" s="294" t="s">
        <v>455</v>
      </c>
      <c r="K5313" s="292">
        <v>165783.6</v>
      </c>
      <c r="L5313" s="292" t="s">
        <v>459</v>
      </c>
      <c r="M5313" s="292" t="s">
        <v>7116</v>
      </c>
      <c r="N5313" t="s">
        <v>7117</v>
      </c>
    </row>
    <row r="5314" spans="1:14" x14ac:dyDescent="0.2">
      <c r="A5314" s="344">
        <v>45117</v>
      </c>
      <c r="B5314" s="296" t="s">
        <v>541</v>
      </c>
      <c r="C5314" s="357">
        <v>55304.160000000003</v>
      </c>
      <c r="D5314" s="292" t="s">
        <v>452</v>
      </c>
      <c r="E5314" s="292" t="s">
        <v>7175</v>
      </c>
      <c r="F5314" s="292" t="s">
        <v>7176</v>
      </c>
      <c r="G5314" s="294"/>
      <c r="H5314" s="294">
        <v>8</v>
      </c>
      <c r="I5314" s="292">
        <v>129850</v>
      </c>
      <c r="J5314" s="294" t="s">
        <v>455</v>
      </c>
      <c r="K5314" s="292">
        <v>155820</v>
      </c>
      <c r="L5314" s="292" t="s">
        <v>459</v>
      </c>
      <c r="M5314" s="292" t="s">
        <v>7116</v>
      </c>
      <c r="N5314" t="s">
        <v>7117</v>
      </c>
    </row>
    <row r="5315" spans="1:14" x14ac:dyDescent="0.2">
      <c r="A5315" s="344">
        <v>45120</v>
      </c>
      <c r="B5315" s="296" t="s">
        <v>541</v>
      </c>
      <c r="C5315" s="357">
        <v>6497.11</v>
      </c>
      <c r="D5315" s="292" t="s">
        <v>452</v>
      </c>
      <c r="E5315" s="292" t="s">
        <v>7162</v>
      </c>
      <c r="F5315" s="292" t="s">
        <v>7163</v>
      </c>
      <c r="G5315" s="294"/>
      <c r="H5315" s="294">
        <v>8</v>
      </c>
      <c r="I5315" s="292">
        <v>138153</v>
      </c>
      <c r="J5315" s="294" t="s">
        <v>455</v>
      </c>
      <c r="K5315" s="292">
        <v>165783.6</v>
      </c>
      <c r="L5315" s="292" t="s">
        <v>459</v>
      </c>
      <c r="M5315" s="292" t="s">
        <v>7116</v>
      </c>
      <c r="N5315" t="s">
        <v>7117</v>
      </c>
    </row>
    <row r="5316" spans="1:14" x14ac:dyDescent="0.2">
      <c r="A5316" s="344">
        <v>45135</v>
      </c>
      <c r="B5316" s="296" t="s">
        <v>541</v>
      </c>
      <c r="C5316" s="357">
        <v>6240.11</v>
      </c>
      <c r="D5316" s="292" t="s">
        <v>2065</v>
      </c>
      <c r="E5316" s="292" t="s">
        <v>7173</v>
      </c>
      <c r="F5316" s="292" t="s">
        <v>7174</v>
      </c>
      <c r="G5316" s="294"/>
      <c r="H5316" s="294">
        <v>8</v>
      </c>
      <c r="I5316" s="292">
        <v>203552</v>
      </c>
      <c r="J5316" s="294" t="s">
        <v>455</v>
      </c>
      <c r="K5316" s="292">
        <v>244262.39999999999</v>
      </c>
      <c r="L5316" s="292" t="s">
        <v>459</v>
      </c>
      <c r="M5316" s="292" t="s">
        <v>7116</v>
      </c>
      <c r="N5316" t="s">
        <v>7117</v>
      </c>
    </row>
    <row r="5317" spans="1:14" x14ac:dyDescent="0.2">
      <c r="A5317" s="344">
        <v>45117</v>
      </c>
      <c r="B5317" s="296" t="s">
        <v>541</v>
      </c>
      <c r="C5317" s="357">
        <v>6593.11</v>
      </c>
      <c r="D5317" s="292" t="s">
        <v>452</v>
      </c>
      <c r="E5317" s="292" t="s">
        <v>7157</v>
      </c>
      <c r="F5317" s="292" t="s">
        <v>7158</v>
      </c>
      <c r="G5317" s="294"/>
      <c r="H5317" s="294">
        <v>8</v>
      </c>
      <c r="I5317" s="292">
        <v>121729</v>
      </c>
      <c r="J5317" s="294" t="s">
        <v>455</v>
      </c>
      <c r="K5317" s="292">
        <v>146074.79999999999</v>
      </c>
      <c r="L5317" s="292" t="s">
        <v>459</v>
      </c>
      <c r="M5317" s="292" t="s">
        <v>7116</v>
      </c>
      <c r="N5317" t="s">
        <v>7117</v>
      </c>
    </row>
    <row r="5318" spans="1:14" x14ac:dyDescent="0.2">
      <c r="A5318" s="344">
        <v>45118</v>
      </c>
      <c r="B5318" s="296" t="s">
        <v>541</v>
      </c>
      <c r="C5318" s="357">
        <v>55304.160000000003</v>
      </c>
      <c r="D5318" s="292" t="s">
        <v>452</v>
      </c>
      <c r="E5318" s="292" t="s">
        <v>7175</v>
      </c>
      <c r="F5318" s="292" t="s">
        <v>7176</v>
      </c>
      <c r="G5318" s="294"/>
      <c r="H5318" s="294">
        <v>8</v>
      </c>
      <c r="I5318" s="292">
        <v>129850</v>
      </c>
      <c r="J5318" s="294" t="s">
        <v>455</v>
      </c>
      <c r="K5318" s="292">
        <v>155820</v>
      </c>
      <c r="L5318" s="292" t="s">
        <v>459</v>
      </c>
      <c r="M5318" s="292" t="s">
        <v>7116</v>
      </c>
      <c r="N5318" t="s">
        <v>7117</v>
      </c>
    </row>
    <row r="5319" spans="1:14" x14ac:dyDescent="0.2">
      <c r="A5319" s="344">
        <v>45121</v>
      </c>
      <c r="B5319" s="296" t="s">
        <v>541</v>
      </c>
      <c r="C5319" s="357">
        <v>6497.11</v>
      </c>
      <c r="D5319" s="292" t="s">
        <v>452</v>
      </c>
      <c r="E5319" s="292" t="s">
        <v>7162</v>
      </c>
      <c r="F5319" s="292" t="s">
        <v>7163</v>
      </c>
      <c r="G5319" s="294"/>
      <c r="H5319" s="294">
        <v>8</v>
      </c>
      <c r="I5319" s="292">
        <v>138153</v>
      </c>
      <c r="J5319" s="294" t="s">
        <v>455</v>
      </c>
      <c r="K5319" s="292">
        <v>165783.6</v>
      </c>
      <c r="L5319" s="292" t="s">
        <v>459</v>
      </c>
      <c r="M5319" s="292" t="s">
        <v>7116</v>
      </c>
      <c r="N5319" t="s">
        <v>7117</v>
      </c>
    </row>
    <row r="5320" spans="1:14" x14ac:dyDescent="0.2">
      <c r="A5320" s="344">
        <v>45138</v>
      </c>
      <c r="B5320" s="296" t="s">
        <v>541</v>
      </c>
      <c r="C5320" s="357">
        <v>6240.11</v>
      </c>
      <c r="D5320" s="292" t="s">
        <v>2065</v>
      </c>
      <c r="E5320" s="292" t="s">
        <v>7173</v>
      </c>
      <c r="F5320" s="292" t="s">
        <v>7174</v>
      </c>
      <c r="G5320" s="294"/>
      <c r="H5320" s="294">
        <v>8</v>
      </c>
      <c r="I5320" s="292">
        <v>203552</v>
      </c>
      <c r="J5320" s="294" t="s">
        <v>455</v>
      </c>
      <c r="K5320" s="292">
        <v>244262.39999999999</v>
      </c>
      <c r="L5320" s="292" t="s">
        <v>459</v>
      </c>
      <c r="M5320" s="292" t="s">
        <v>7116</v>
      </c>
      <c r="N5320" t="s">
        <v>7117</v>
      </c>
    </row>
    <row r="5321" spans="1:14" x14ac:dyDescent="0.2">
      <c r="A5321" s="344">
        <v>45118</v>
      </c>
      <c r="B5321" s="296" t="s">
        <v>541</v>
      </c>
      <c r="C5321" s="357">
        <v>6593.11</v>
      </c>
      <c r="D5321" s="292" t="s">
        <v>452</v>
      </c>
      <c r="E5321" s="292" t="s">
        <v>7157</v>
      </c>
      <c r="F5321" s="292" t="s">
        <v>7158</v>
      </c>
      <c r="G5321" s="294"/>
      <c r="H5321" s="294">
        <v>8</v>
      </c>
      <c r="I5321" s="292">
        <v>121729</v>
      </c>
      <c r="J5321" s="294" t="s">
        <v>455</v>
      </c>
      <c r="K5321" s="292">
        <v>146074.79999999999</v>
      </c>
      <c r="L5321" s="292" t="s">
        <v>459</v>
      </c>
      <c r="M5321" s="292" t="s">
        <v>7116</v>
      </c>
      <c r="N5321" t="s">
        <v>7117</v>
      </c>
    </row>
    <row r="5322" spans="1:14" x14ac:dyDescent="0.2">
      <c r="A5322" s="344">
        <v>45119</v>
      </c>
      <c r="B5322" s="296" t="s">
        <v>541</v>
      </c>
      <c r="C5322" s="357">
        <v>55304.160000000003</v>
      </c>
      <c r="D5322" s="292" t="s">
        <v>452</v>
      </c>
      <c r="E5322" s="292" t="s">
        <v>7175</v>
      </c>
      <c r="F5322" s="292" t="s">
        <v>7176</v>
      </c>
      <c r="G5322" s="294"/>
      <c r="H5322" s="294">
        <v>6</v>
      </c>
      <c r="I5322" s="292">
        <v>129850</v>
      </c>
      <c r="J5322" s="294" t="s">
        <v>455</v>
      </c>
      <c r="K5322" s="292">
        <v>155820</v>
      </c>
      <c r="L5322" s="292" t="s">
        <v>459</v>
      </c>
      <c r="M5322" s="292" t="s">
        <v>7116</v>
      </c>
      <c r="N5322" t="s">
        <v>7117</v>
      </c>
    </row>
    <row r="5323" spans="1:14" x14ac:dyDescent="0.2">
      <c r="A5323" s="344">
        <v>45110</v>
      </c>
      <c r="B5323" s="296" t="s">
        <v>541</v>
      </c>
      <c r="C5323" s="357">
        <v>6497.11</v>
      </c>
      <c r="D5323" s="292" t="s">
        <v>452</v>
      </c>
      <c r="E5323" s="292" t="s">
        <v>7162</v>
      </c>
      <c r="F5323" s="292" t="s">
        <v>7163</v>
      </c>
      <c r="G5323" s="294"/>
      <c r="H5323" s="294">
        <v>4</v>
      </c>
      <c r="I5323" s="292">
        <v>138153</v>
      </c>
      <c r="J5323" s="294" t="s">
        <v>455</v>
      </c>
      <c r="K5323" s="292">
        <v>165783.6</v>
      </c>
      <c r="L5323" s="292" t="s">
        <v>459</v>
      </c>
      <c r="M5323" s="292" t="s">
        <v>7116</v>
      </c>
      <c r="N5323" t="s">
        <v>7117</v>
      </c>
    </row>
    <row r="5324" spans="1:14" x14ac:dyDescent="0.2">
      <c r="A5324" s="344">
        <v>45119</v>
      </c>
      <c r="B5324" s="296" t="s">
        <v>541</v>
      </c>
      <c r="C5324" s="357">
        <v>6593.11</v>
      </c>
      <c r="D5324" s="292" t="s">
        <v>452</v>
      </c>
      <c r="E5324" s="292" t="s">
        <v>7157</v>
      </c>
      <c r="F5324" s="292" t="s">
        <v>7158</v>
      </c>
      <c r="G5324" s="294"/>
      <c r="H5324" s="294">
        <v>8</v>
      </c>
      <c r="I5324" s="292">
        <v>121729</v>
      </c>
      <c r="J5324" s="294" t="s">
        <v>455</v>
      </c>
      <c r="K5324" s="292">
        <v>146074.79999999999</v>
      </c>
      <c r="L5324" s="292" t="s">
        <v>459</v>
      </c>
      <c r="M5324" s="292" t="s">
        <v>7116</v>
      </c>
      <c r="N5324" t="s">
        <v>7117</v>
      </c>
    </row>
    <row r="5325" spans="1:14" x14ac:dyDescent="0.2">
      <c r="A5325" s="344">
        <v>45120</v>
      </c>
      <c r="B5325" s="296" t="s">
        <v>541</v>
      </c>
      <c r="C5325" s="357">
        <v>55304.160000000003</v>
      </c>
      <c r="D5325" s="292" t="s">
        <v>452</v>
      </c>
      <c r="E5325" s="292" t="s">
        <v>7175</v>
      </c>
      <c r="F5325" s="292" t="s">
        <v>7176</v>
      </c>
      <c r="G5325" s="294"/>
      <c r="H5325" s="294">
        <v>8</v>
      </c>
      <c r="I5325" s="292">
        <v>129850</v>
      </c>
      <c r="J5325" s="294" t="s">
        <v>455</v>
      </c>
      <c r="K5325" s="292">
        <v>155820</v>
      </c>
      <c r="L5325" s="292" t="s">
        <v>459</v>
      </c>
      <c r="M5325" s="292" t="s">
        <v>7116</v>
      </c>
      <c r="N5325" t="s">
        <v>7117</v>
      </c>
    </row>
    <row r="5326" spans="1:14" x14ac:dyDescent="0.2">
      <c r="A5326" s="344">
        <v>45131</v>
      </c>
      <c r="B5326" s="296" t="s">
        <v>541</v>
      </c>
      <c r="C5326" s="357">
        <v>55304.160000000003</v>
      </c>
      <c r="D5326" s="292" t="s">
        <v>452</v>
      </c>
      <c r="E5326" s="292" t="s">
        <v>7173</v>
      </c>
      <c r="F5326" s="292" t="s">
        <v>7174</v>
      </c>
      <c r="G5326" s="294"/>
      <c r="H5326" s="294">
        <v>8</v>
      </c>
      <c r="I5326" s="292">
        <v>203552</v>
      </c>
      <c r="J5326" s="294" t="s">
        <v>455</v>
      </c>
      <c r="K5326" s="292">
        <v>244262.39999999999</v>
      </c>
      <c r="L5326" s="292" t="s">
        <v>459</v>
      </c>
      <c r="M5326" s="292" t="s">
        <v>7116</v>
      </c>
      <c r="N5326" t="s">
        <v>7117</v>
      </c>
    </row>
    <row r="5327" spans="1:14" x14ac:dyDescent="0.2">
      <c r="A5327" s="344">
        <v>45112</v>
      </c>
      <c r="B5327" s="296" t="s">
        <v>541</v>
      </c>
      <c r="C5327" s="357">
        <v>6497.11</v>
      </c>
      <c r="D5327" s="292" t="s">
        <v>452</v>
      </c>
      <c r="E5327" s="292" t="s">
        <v>7162</v>
      </c>
      <c r="F5327" s="292" t="s">
        <v>7163</v>
      </c>
      <c r="G5327" s="294"/>
      <c r="H5327" s="294">
        <v>8</v>
      </c>
      <c r="I5327" s="292">
        <v>138153</v>
      </c>
      <c r="J5327" s="294" t="s">
        <v>455</v>
      </c>
      <c r="K5327" s="292">
        <v>165783.6</v>
      </c>
      <c r="L5327" s="292" t="s">
        <v>459</v>
      </c>
      <c r="M5327" s="292" t="s">
        <v>7116</v>
      </c>
      <c r="N5327" t="s">
        <v>7117</v>
      </c>
    </row>
    <row r="5328" spans="1:14" x14ac:dyDescent="0.2">
      <c r="A5328" s="344">
        <v>45121</v>
      </c>
      <c r="B5328" s="296" t="s">
        <v>541</v>
      </c>
      <c r="C5328" s="357">
        <v>55304.160000000003</v>
      </c>
      <c r="D5328" s="292" t="s">
        <v>452</v>
      </c>
      <c r="E5328" s="292" t="s">
        <v>7175</v>
      </c>
      <c r="F5328" s="292" t="s">
        <v>7176</v>
      </c>
      <c r="G5328" s="294"/>
      <c r="H5328" s="294">
        <v>8</v>
      </c>
      <c r="I5328" s="292">
        <v>129850</v>
      </c>
      <c r="J5328" s="294" t="s">
        <v>455</v>
      </c>
      <c r="K5328" s="292">
        <v>155820</v>
      </c>
      <c r="L5328" s="292" t="s">
        <v>459</v>
      </c>
      <c r="M5328" s="292" t="s">
        <v>7116</v>
      </c>
      <c r="N5328" t="s">
        <v>7117</v>
      </c>
    </row>
    <row r="5329" spans="1:14" x14ac:dyDescent="0.2">
      <c r="A5329" s="344">
        <v>45120</v>
      </c>
      <c r="B5329" s="296" t="s">
        <v>541</v>
      </c>
      <c r="C5329" s="357">
        <v>6593.11</v>
      </c>
      <c r="D5329" s="292" t="s">
        <v>452</v>
      </c>
      <c r="E5329" s="292" t="s">
        <v>7157</v>
      </c>
      <c r="F5329" s="292" t="s">
        <v>7158</v>
      </c>
      <c r="G5329" s="294"/>
      <c r="H5329" s="294">
        <v>4</v>
      </c>
      <c r="I5329" s="292">
        <v>121729</v>
      </c>
      <c r="J5329" s="294" t="s">
        <v>455</v>
      </c>
      <c r="K5329" s="292">
        <v>146074.79999999999</v>
      </c>
      <c r="L5329" s="292" t="s">
        <v>459</v>
      </c>
      <c r="M5329" s="292" t="s">
        <v>7116</v>
      </c>
      <c r="N5329" t="s">
        <v>7117</v>
      </c>
    </row>
    <row r="5330" spans="1:14" x14ac:dyDescent="0.2">
      <c r="A5330" s="344">
        <v>45132</v>
      </c>
      <c r="B5330" s="296" t="s">
        <v>541</v>
      </c>
      <c r="C5330" s="357">
        <v>55304.160000000003</v>
      </c>
      <c r="D5330" s="292" t="s">
        <v>452</v>
      </c>
      <c r="E5330" s="292" t="s">
        <v>7173</v>
      </c>
      <c r="F5330" s="292" t="s">
        <v>7174</v>
      </c>
      <c r="G5330" s="294"/>
      <c r="H5330" s="294">
        <v>8</v>
      </c>
      <c r="I5330" s="292">
        <v>203552</v>
      </c>
      <c r="J5330" s="294" t="s">
        <v>455</v>
      </c>
      <c r="K5330" s="292">
        <v>244262.39999999999</v>
      </c>
      <c r="L5330" s="292" t="s">
        <v>459</v>
      </c>
      <c r="M5330" s="292" t="s">
        <v>7116</v>
      </c>
      <c r="N5330" t="s">
        <v>7117</v>
      </c>
    </row>
    <row r="5331" spans="1:14" x14ac:dyDescent="0.2">
      <c r="A5331" s="344">
        <v>45113</v>
      </c>
      <c r="B5331" s="296" t="s">
        <v>541</v>
      </c>
      <c r="C5331" s="357">
        <v>6497.11</v>
      </c>
      <c r="D5331" s="292" t="s">
        <v>452</v>
      </c>
      <c r="E5331" s="292" t="s">
        <v>7162</v>
      </c>
      <c r="F5331" s="292" t="s">
        <v>7163</v>
      </c>
      <c r="G5331" s="294"/>
      <c r="H5331" s="294">
        <v>8</v>
      </c>
      <c r="I5331" s="292">
        <v>138153</v>
      </c>
      <c r="J5331" s="294" t="s">
        <v>455</v>
      </c>
      <c r="K5331" s="292">
        <v>165783.6</v>
      </c>
      <c r="L5331" s="292" t="s">
        <v>459</v>
      </c>
      <c r="M5331" s="292" t="s">
        <v>7116</v>
      </c>
      <c r="N5331" t="s">
        <v>7117</v>
      </c>
    </row>
    <row r="5332" spans="1:14" x14ac:dyDescent="0.2">
      <c r="A5332" s="344">
        <v>45110</v>
      </c>
      <c r="B5332" s="296" t="s">
        <v>541</v>
      </c>
      <c r="C5332" s="357">
        <v>55304.160000000003</v>
      </c>
      <c r="D5332" s="292" t="s">
        <v>452</v>
      </c>
      <c r="E5332" s="292" t="s">
        <v>7175</v>
      </c>
      <c r="F5332" s="292" t="s">
        <v>7176</v>
      </c>
      <c r="G5332" s="294"/>
      <c r="H5332" s="294">
        <v>8</v>
      </c>
      <c r="I5332" s="292">
        <v>129850</v>
      </c>
      <c r="J5332" s="294" t="s">
        <v>455</v>
      </c>
      <c r="K5332" s="292">
        <v>155820</v>
      </c>
      <c r="L5332" s="292" t="s">
        <v>459</v>
      </c>
      <c r="M5332" s="292" t="s">
        <v>7116</v>
      </c>
      <c r="N5332" t="s">
        <v>7117</v>
      </c>
    </row>
    <row r="5333" spans="1:14" x14ac:dyDescent="0.2">
      <c r="A5333" s="344">
        <v>45133</v>
      </c>
      <c r="B5333" s="296" t="s">
        <v>541</v>
      </c>
      <c r="C5333" s="357">
        <v>55304.160000000003</v>
      </c>
      <c r="D5333" s="292" t="s">
        <v>452</v>
      </c>
      <c r="E5333" s="292" t="s">
        <v>7173</v>
      </c>
      <c r="F5333" s="292" t="s">
        <v>7174</v>
      </c>
      <c r="G5333" s="294"/>
      <c r="H5333" s="294">
        <v>8</v>
      </c>
      <c r="I5333" s="292">
        <v>203552</v>
      </c>
      <c r="J5333" s="294" t="s">
        <v>455</v>
      </c>
      <c r="K5333" s="292">
        <v>244262.39999999999</v>
      </c>
      <c r="L5333" s="292" t="s">
        <v>459</v>
      </c>
      <c r="M5333" s="292" t="s">
        <v>7116</v>
      </c>
      <c r="N5333" t="s">
        <v>7117</v>
      </c>
    </row>
    <row r="5334" spans="1:14" x14ac:dyDescent="0.2">
      <c r="A5334" s="344">
        <v>45114</v>
      </c>
      <c r="B5334" s="296" t="s">
        <v>541</v>
      </c>
      <c r="C5334" s="357">
        <v>6497.11</v>
      </c>
      <c r="D5334" s="292" t="s">
        <v>452</v>
      </c>
      <c r="E5334" s="292" t="s">
        <v>7162</v>
      </c>
      <c r="F5334" s="292" t="s">
        <v>7163</v>
      </c>
      <c r="G5334" s="294"/>
      <c r="H5334" s="294">
        <v>8</v>
      </c>
      <c r="I5334" s="292">
        <v>138153</v>
      </c>
      <c r="J5334" s="294" t="s">
        <v>455</v>
      </c>
      <c r="K5334" s="292">
        <v>165783.6</v>
      </c>
      <c r="L5334" s="292" t="s">
        <v>459</v>
      </c>
      <c r="M5334" s="292" t="s">
        <v>7116</v>
      </c>
      <c r="N5334" t="s">
        <v>7117</v>
      </c>
    </row>
    <row r="5335" spans="1:14" x14ac:dyDescent="0.2">
      <c r="A5335" s="344">
        <v>45120</v>
      </c>
      <c r="B5335" s="296" t="s">
        <v>541</v>
      </c>
      <c r="C5335" s="357">
        <v>6542.11</v>
      </c>
      <c r="D5335" s="292" t="s">
        <v>452</v>
      </c>
      <c r="E5335" s="292" t="s">
        <v>7157</v>
      </c>
      <c r="F5335" s="292" t="s">
        <v>7158</v>
      </c>
      <c r="G5335" s="294"/>
      <c r="H5335" s="294">
        <v>4</v>
      </c>
      <c r="I5335" s="292">
        <v>121729</v>
      </c>
      <c r="J5335" s="294" t="s">
        <v>455</v>
      </c>
      <c r="K5335" s="292">
        <v>146074.79999999999</v>
      </c>
      <c r="L5335" s="292" t="s">
        <v>459</v>
      </c>
      <c r="M5335" s="292" t="s">
        <v>7116</v>
      </c>
      <c r="N5335" t="s">
        <v>7117</v>
      </c>
    </row>
    <row r="5336" spans="1:14" x14ac:dyDescent="0.2">
      <c r="A5336" s="344">
        <v>45111</v>
      </c>
      <c r="B5336" s="296" t="s">
        <v>541</v>
      </c>
      <c r="C5336" s="357">
        <v>55304.160000000003</v>
      </c>
      <c r="D5336" s="292" t="s">
        <v>452</v>
      </c>
      <c r="E5336" s="292" t="s">
        <v>7175</v>
      </c>
      <c r="F5336" s="292" t="s">
        <v>7176</v>
      </c>
      <c r="G5336" s="294"/>
      <c r="H5336" s="294">
        <v>8</v>
      </c>
      <c r="I5336" s="292">
        <v>129850</v>
      </c>
      <c r="J5336" s="294" t="s">
        <v>455</v>
      </c>
      <c r="K5336" s="292">
        <v>155820</v>
      </c>
      <c r="L5336" s="292" t="s">
        <v>459</v>
      </c>
      <c r="M5336" s="292" t="s">
        <v>7116</v>
      </c>
      <c r="N5336" t="s">
        <v>7117</v>
      </c>
    </row>
    <row r="5337" spans="1:14" x14ac:dyDescent="0.2">
      <c r="A5337" s="344">
        <v>45134</v>
      </c>
      <c r="B5337" s="296" t="s">
        <v>541</v>
      </c>
      <c r="C5337" s="357">
        <v>55304.160000000003</v>
      </c>
      <c r="D5337" s="292" t="s">
        <v>452</v>
      </c>
      <c r="E5337" s="292" t="s">
        <v>7173</v>
      </c>
      <c r="F5337" s="292" t="s">
        <v>7174</v>
      </c>
      <c r="G5337" s="294"/>
      <c r="H5337" s="294">
        <v>8</v>
      </c>
      <c r="I5337" s="292">
        <v>203552</v>
      </c>
      <c r="J5337" s="294" t="s">
        <v>455</v>
      </c>
      <c r="K5337" s="292">
        <v>244262.39999999999</v>
      </c>
      <c r="L5337" s="292" t="s">
        <v>459</v>
      </c>
      <c r="M5337" s="292" t="s">
        <v>7116</v>
      </c>
      <c r="N5337" t="s">
        <v>7117</v>
      </c>
    </row>
    <row r="5338" spans="1:14" x14ac:dyDescent="0.2">
      <c r="A5338" s="344">
        <v>45121</v>
      </c>
      <c r="B5338" s="296" t="s">
        <v>541</v>
      </c>
      <c r="C5338" s="357">
        <v>6542.11</v>
      </c>
      <c r="D5338" s="292" t="s">
        <v>452</v>
      </c>
      <c r="E5338" s="292" t="s">
        <v>7157</v>
      </c>
      <c r="F5338" s="292" t="s">
        <v>7158</v>
      </c>
      <c r="G5338" s="294"/>
      <c r="H5338" s="294">
        <v>8</v>
      </c>
      <c r="I5338" s="292">
        <v>121729</v>
      </c>
      <c r="J5338" s="294" t="s">
        <v>455</v>
      </c>
      <c r="K5338" s="292">
        <v>146074.79999999999</v>
      </c>
      <c r="L5338" s="292" t="s">
        <v>459</v>
      </c>
      <c r="M5338" s="292" t="s">
        <v>7116</v>
      </c>
      <c r="N5338" t="s">
        <v>7117</v>
      </c>
    </row>
    <row r="5339" spans="1:14" x14ac:dyDescent="0.2">
      <c r="A5339" s="344">
        <v>45112</v>
      </c>
      <c r="B5339" s="296" t="s">
        <v>541</v>
      </c>
      <c r="C5339" s="357">
        <v>55304.160000000003</v>
      </c>
      <c r="D5339" s="292" t="s">
        <v>452</v>
      </c>
      <c r="E5339" s="292" t="s">
        <v>7175</v>
      </c>
      <c r="F5339" s="292" t="s">
        <v>7176</v>
      </c>
      <c r="G5339" s="294"/>
      <c r="H5339" s="294">
        <v>8</v>
      </c>
      <c r="I5339" s="292">
        <v>129850</v>
      </c>
      <c r="J5339" s="294" t="s">
        <v>455</v>
      </c>
      <c r="K5339" s="292">
        <v>155820</v>
      </c>
      <c r="L5339" s="292" t="s">
        <v>459</v>
      </c>
      <c r="M5339" s="292" t="s">
        <v>7116</v>
      </c>
      <c r="N5339" t="s">
        <v>7117</v>
      </c>
    </row>
    <row r="5340" spans="1:14" x14ac:dyDescent="0.2">
      <c r="A5340" s="344">
        <v>45124</v>
      </c>
      <c r="B5340" s="296" t="s">
        <v>541</v>
      </c>
      <c r="C5340" s="357">
        <v>55304.160000000003</v>
      </c>
      <c r="D5340" s="292" t="s">
        <v>452</v>
      </c>
      <c r="E5340" s="292" t="s">
        <v>7173</v>
      </c>
      <c r="F5340" s="292" t="s">
        <v>7174</v>
      </c>
      <c r="G5340" s="294"/>
      <c r="H5340" s="294">
        <v>8</v>
      </c>
      <c r="I5340" s="292">
        <v>203552</v>
      </c>
      <c r="J5340" s="294" t="s">
        <v>455</v>
      </c>
      <c r="K5340" s="292">
        <v>244262.39999999999</v>
      </c>
      <c r="L5340" s="292" t="s">
        <v>459</v>
      </c>
      <c r="M5340" s="292" t="s">
        <v>7116</v>
      </c>
      <c r="N5340" t="s">
        <v>7117</v>
      </c>
    </row>
    <row r="5341" spans="1:14" x14ac:dyDescent="0.2">
      <c r="A5341" s="344">
        <v>45113</v>
      </c>
      <c r="B5341" s="296" t="s">
        <v>541</v>
      </c>
      <c r="C5341" s="357">
        <v>55304.160000000003</v>
      </c>
      <c r="D5341" s="292" t="s">
        <v>452</v>
      </c>
      <c r="E5341" s="292" t="s">
        <v>7175</v>
      </c>
      <c r="F5341" s="292" t="s">
        <v>7176</v>
      </c>
      <c r="G5341" s="294"/>
      <c r="H5341" s="294">
        <v>7</v>
      </c>
      <c r="I5341" s="292">
        <v>129850</v>
      </c>
      <c r="J5341" s="294" t="s">
        <v>455</v>
      </c>
      <c r="K5341" s="292">
        <v>155820</v>
      </c>
      <c r="L5341" s="292" t="s">
        <v>459</v>
      </c>
      <c r="M5341" s="292" t="s">
        <v>7116</v>
      </c>
      <c r="N5341" t="s">
        <v>7117</v>
      </c>
    </row>
    <row r="5342" spans="1:14" x14ac:dyDescent="0.2">
      <c r="A5342" s="246">
        <v>45125</v>
      </c>
      <c r="B5342" s="106" t="s">
        <v>541</v>
      </c>
      <c r="C5342" s="58">
        <v>55304.160000000003</v>
      </c>
      <c r="D5342" s="203" t="s">
        <v>452</v>
      </c>
      <c r="E5342" s="203" t="s">
        <v>7173</v>
      </c>
      <c r="F5342" t="s">
        <v>7174</v>
      </c>
      <c r="G5342" s="293"/>
      <c r="H5342" s="293">
        <v>8</v>
      </c>
      <c r="I5342" s="203">
        <v>203552</v>
      </c>
      <c r="J5342" s="293" t="s">
        <v>455</v>
      </c>
      <c r="K5342" s="203">
        <v>244262.39999999999</v>
      </c>
      <c r="L5342" s="203" t="s">
        <v>459</v>
      </c>
      <c r="M5342" s="203" t="s">
        <v>7116</v>
      </c>
      <c r="N5342" t="s">
        <v>7117</v>
      </c>
    </row>
    <row r="5343" spans="1:14" x14ac:dyDescent="0.2">
      <c r="A5343" s="246">
        <v>45114</v>
      </c>
      <c r="B5343" s="106" t="s">
        <v>541</v>
      </c>
      <c r="C5343" s="58">
        <v>55304.160000000003</v>
      </c>
      <c r="D5343" s="203" t="s">
        <v>452</v>
      </c>
      <c r="E5343" s="203" t="s">
        <v>7175</v>
      </c>
      <c r="F5343" t="s">
        <v>7176</v>
      </c>
      <c r="G5343" s="293"/>
      <c r="H5343" s="293">
        <v>8</v>
      </c>
      <c r="I5343" s="203">
        <v>129850</v>
      </c>
      <c r="J5343" s="293" t="s">
        <v>455</v>
      </c>
      <c r="K5343" s="203">
        <v>155820</v>
      </c>
      <c r="L5343" s="203" t="s">
        <v>459</v>
      </c>
      <c r="M5343" s="203" t="s">
        <v>7116</v>
      </c>
      <c r="N5343" t="s">
        <v>7117</v>
      </c>
    </row>
    <row r="5344" spans="1:14" x14ac:dyDescent="0.2">
      <c r="A5344" s="246">
        <v>45110</v>
      </c>
      <c r="B5344" s="106" t="s">
        <v>541</v>
      </c>
      <c r="C5344" s="58">
        <v>6497.11</v>
      </c>
      <c r="D5344" s="203" t="s">
        <v>452</v>
      </c>
      <c r="E5344" s="203" t="s">
        <v>7157</v>
      </c>
      <c r="F5344" t="s">
        <v>7158</v>
      </c>
      <c r="G5344" s="293"/>
      <c r="H5344" s="293">
        <v>8</v>
      </c>
      <c r="I5344" s="203">
        <v>121729</v>
      </c>
      <c r="J5344" s="293" t="s">
        <v>455</v>
      </c>
      <c r="K5344" s="203">
        <v>146074.79999999999</v>
      </c>
      <c r="L5344" s="203" t="s">
        <v>459</v>
      </c>
      <c r="M5344" s="203" t="s">
        <v>7116</v>
      </c>
      <c r="N5344" t="s">
        <v>7117</v>
      </c>
    </row>
    <row r="5345" spans="1:14" x14ac:dyDescent="0.2">
      <c r="A5345" s="246">
        <v>45111</v>
      </c>
      <c r="B5345" s="106" t="s">
        <v>541</v>
      </c>
      <c r="C5345" s="58">
        <v>6497.11</v>
      </c>
      <c r="D5345" s="203" t="s">
        <v>452</v>
      </c>
      <c r="E5345" s="203" t="s">
        <v>7157</v>
      </c>
      <c r="F5345" t="s">
        <v>7158</v>
      </c>
      <c r="G5345" s="293"/>
      <c r="H5345" s="293">
        <v>8</v>
      </c>
      <c r="I5345" s="203">
        <v>121729</v>
      </c>
      <c r="J5345" s="293" t="s">
        <v>455</v>
      </c>
      <c r="K5345" s="203">
        <v>146074.79999999999</v>
      </c>
      <c r="L5345" s="203" t="s">
        <v>459</v>
      </c>
      <c r="M5345" s="203" t="s">
        <v>7116</v>
      </c>
      <c r="N5345" t="s">
        <v>7117</v>
      </c>
    </row>
    <row r="5346" spans="1:14" x14ac:dyDescent="0.2">
      <c r="A5346" s="246">
        <v>45127</v>
      </c>
      <c r="B5346" s="106" t="s">
        <v>541</v>
      </c>
      <c r="C5346" s="58">
        <v>55304.160000000003</v>
      </c>
      <c r="D5346" s="203" t="s">
        <v>452</v>
      </c>
      <c r="E5346" s="203" t="s">
        <v>7173</v>
      </c>
      <c r="F5346" t="s">
        <v>7174</v>
      </c>
      <c r="G5346" s="293"/>
      <c r="H5346" s="293">
        <v>8</v>
      </c>
      <c r="I5346" s="203">
        <v>203552</v>
      </c>
      <c r="J5346" s="293" t="s">
        <v>455</v>
      </c>
      <c r="K5346" s="203">
        <v>244262.39999999999</v>
      </c>
      <c r="L5346" s="203" t="s">
        <v>459</v>
      </c>
      <c r="M5346" s="203" t="s">
        <v>7116</v>
      </c>
      <c r="N5346" t="s">
        <v>7117</v>
      </c>
    </row>
    <row r="5347" spans="1:14" x14ac:dyDescent="0.2">
      <c r="A5347" s="246">
        <v>45128</v>
      </c>
      <c r="B5347" s="106" t="s">
        <v>541</v>
      </c>
      <c r="C5347" s="58">
        <v>55304.160000000003</v>
      </c>
      <c r="D5347" s="203" t="s">
        <v>452</v>
      </c>
      <c r="E5347" s="203" t="s">
        <v>7173</v>
      </c>
      <c r="F5347" t="s">
        <v>7174</v>
      </c>
      <c r="G5347" s="293"/>
      <c r="H5347" s="293">
        <v>8</v>
      </c>
      <c r="I5347" s="203">
        <v>203552</v>
      </c>
      <c r="J5347" s="293" t="s">
        <v>455</v>
      </c>
      <c r="K5347" s="203">
        <v>244262.39999999999</v>
      </c>
      <c r="L5347" s="203" t="s">
        <v>459</v>
      </c>
      <c r="M5347" s="203" t="s">
        <v>7116</v>
      </c>
      <c r="N5347" t="s">
        <v>7117</v>
      </c>
    </row>
    <row r="5348" spans="1:14" x14ac:dyDescent="0.2">
      <c r="A5348" s="246">
        <v>45112</v>
      </c>
      <c r="B5348" s="106" t="s">
        <v>541</v>
      </c>
      <c r="C5348" s="58">
        <v>6497.11</v>
      </c>
      <c r="D5348" s="203" t="s">
        <v>452</v>
      </c>
      <c r="E5348" s="203" t="s">
        <v>7157</v>
      </c>
      <c r="F5348" t="s">
        <v>7158</v>
      </c>
      <c r="G5348" s="293"/>
      <c r="H5348" s="293">
        <v>8</v>
      </c>
      <c r="I5348" s="203">
        <v>121729</v>
      </c>
      <c r="J5348" s="293" t="s">
        <v>455</v>
      </c>
      <c r="K5348" s="203">
        <v>146074.79999999999</v>
      </c>
      <c r="L5348" s="203" t="s">
        <v>459</v>
      </c>
      <c r="M5348" s="203" t="s">
        <v>7116</v>
      </c>
      <c r="N5348" t="s">
        <v>7117</v>
      </c>
    </row>
    <row r="5349" spans="1:14" x14ac:dyDescent="0.2">
      <c r="A5349" s="246">
        <v>45113</v>
      </c>
      <c r="B5349" s="106" t="s">
        <v>541</v>
      </c>
      <c r="C5349" s="58">
        <v>6542.11</v>
      </c>
      <c r="D5349" s="203" t="s">
        <v>452</v>
      </c>
      <c r="E5349" s="203" t="s">
        <v>7157</v>
      </c>
      <c r="F5349" t="s">
        <v>7158</v>
      </c>
      <c r="G5349" s="293"/>
      <c r="H5349" s="293">
        <v>8</v>
      </c>
      <c r="I5349" s="203">
        <v>121729</v>
      </c>
      <c r="J5349" s="293" t="s">
        <v>455</v>
      </c>
      <c r="K5349" s="203">
        <v>146074.79999999999</v>
      </c>
      <c r="L5349" s="203" t="s">
        <v>459</v>
      </c>
      <c r="M5349" s="203" t="s">
        <v>7116</v>
      </c>
      <c r="N5349" t="s">
        <v>7117</v>
      </c>
    </row>
    <row r="5350" spans="1:14" x14ac:dyDescent="0.2">
      <c r="A5350" s="246">
        <v>45114</v>
      </c>
      <c r="B5350" s="106" t="s">
        <v>541</v>
      </c>
      <c r="C5350" s="58">
        <v>6542.11</v>
      </c>
      <c r="D5350" s="203" t="s">
        <v>452</v>
      </c>
      <c r="E5350" s="203" t="s">
        <v>7157</v>
      </c>
      <c r="F5350" t="s">
        <v>7158</v>
      </c>
      <c r="G5350" s="293"/>
      <c r="H5350" s="293">
        <v>8</v>
      </c>
      <c r="I5350" s="203">
        <v>121729</v>
      </c>
      <c r="J5350" s="293" t="s">
        <v>455</v>
      </c>
      <c r="K5350" s="203">
        <v>146074.79999999999</v>
      </c>
      <c r="L5350" s="203" t="s">
        <v>459</v>
      </c>
      <c r="M5350" s="203" t="s">
        <v>7116</v>
      </c>
      <c r="N5350" t="s">
        <v>7117</v>
      </c>
    </row>
    <row r="5351" spans="1:14" x14ac:dyDescent="0.2">
      <c r="A5351" s="246">
        <v>45138</v>
      </c>
      <c r="B5351" s="106" t="s">
        <v>541</v>
      </c>
      <c r="C5351" s="58">
        <v>6563.1</v>
      </c>
      <c r="D5351" s="203" t="s">
        <v>452</v>
      </c>
      <c r="E5351" s="203" t="s">
        <v>7170</v>
      </c>
      <c r="F5351" t="s">
        <v>453</v>
      </c>
      <c r="G5351" s="293"/>
      <c r="H5351" s="293">
        <v>8</v>
      </c>
      <c r="I5351" s="203">
        <v>170393</v>
      </c>
      <c r="J5351" s="293" t="s">
        <v>455</v>
      </c>
      <c r="K5351" s="203">
        <v>204471.6</v>
      </c>
      <c r="L5351" s="203" t="s">
        <v>459</v>
      </c>
      <c r="M5351" s="203" t="s">
        <v>7116</v>
      </c>
      <c r="N5351" t="s">
        <v>7117</v>
      </c>
    </row>
    <row r="5352" spans="1:14" x14ac:dyDescent="0.2">
      <c r="A5352" s="246">
        <v>45131</v>
      </c>
      <c r="B5352" s="106" t="s">
        <v>541</v>
      </c>
      <c r="C5352" s="58">
        <v>6563.1</v>
      </c>
      <c r="D5352" s="203" t="s">
        <v>452</v>
      </c>
      <c r="E5352" s="203" t="s">
        <v>7170</v>
      </c>
      <c r="F5352" t="s">
        <v>453</v>
      </c>
      <c r="G5352" s="293"/>
      <c r="H5352" s="293">
        <v>8</v>
      </c>
      <c r="I5352" s="203">
        <v>170393</v>
      </c>
      <c r="J5352" s="293" t="s">
        <v>455</v>
      </c>
      <c r="K5352" s="203">
        <v>204471.6</v>
      </c>
      <c r="L5352" s="203" t="s">
        <v>459</v>
      </c>
      <c r="M5352" s="203" t="s">
        <v>7116</v>
      </c>
      <c r="N5352" t="s">
        <v>7117</v>
      </c>
    </row>
    <row r="5353" spans="1:14" x14ac:dyDescent="0.2">
      <c r="A5353" s="246">
        <v>45110</v>
      </c>
      <c r="B5353" s="106" t="s">
        <v>541</v>
      </c>
      <c r="C5353" s="58">
        <v>6542.1</v>
      </c>
      <c r="D5353" s="203" t="s">
        <v>452</v>
      </c>
      <c r="E5353" s="203" t="s">
        <v>7168</v>
      </c>
      <c r="F5353" t="s">
        <v>7169</v>
      </c>
      <c r="G5353" s="293"/>
      <c r="H5353" s="293">
        <v>7</v>
      </c>
      <c r="I5353" s="203">
        <v>212210</v>
      </c>
      <c r="J5353" s="293" t="s">
        <v>455</v>
      </c>
      <c r="K5353" s="203">
        <v>254652</v>
      </c>
      <c r="L5353" s="203" t="s">
        <v>459</v>
      </c>
      <c r="M5353" s="203" t="s">
        <v>7116</v>
      </c>
      <c r="N5353" t="s">
        <v>7117</v>
      </c>
    </row>
    <row r="5354" spans="1:14" x14ac:dyDescent="0.2">
      <c r="A5354" s="246">
        <v>45132</v>
      </c>
      <c r="B5354" s="106" t="s">
        <v>541</v>
      </c>
      <c r="C5354" s="58">
        <v>6563.1</v>
      </c>
      <c r="D5354" s="203" t="s">
        <v>452</v>
      </c>
      <c r="E5354" s="203" t="s">
        <v>7170</v>
      </c>
      <c r="F5354" t="s">
        <v>453</v>
      </c>
      <c r="G5354" s="293"/>
      <c r="H5354" s="293">
        <v>8</v>
      </c>
      <c r="I5354" s="203">
        <v>170393</v>
      </c>
      <c r="J5354" s="293" t="s">
        <v>455</v>
      </c>
      <c r="K5354" s="203">
        <v>204471.6</v>
      </c>
      <c r="L5354" s="203" t="s">
        <v>459</v>
      </c>
      <c r="M5354" s="203" t="s">
        <v>7116</v>
      </c>
      <c r="N5354" t="s">
        <v>7117</v>
      </c>
    </row>
    <row r="5355" spans="1:14" x14ac:dyDescent="0.2">
      <c r="A5355" s="246">
        <v>45111</v>
      </c>
      <c r="B5355" s="106" t="s">
        <v>541</v>
      </c>
      <c r="C5355" s="58">
        <v>6542.1</v>
      </c>
      <c r="D5355" s="203" t="s">
        <v>452</v>
      </c>
      <c r="E5355" s="203" t="s">
        <v>7168</v>
      </c>
      <c r="F5355" t="s">
        <v>7169</v>
      </c>
      <c r="G5355" s="293"/>
      <c r="H5355" s="293">
        <v>8</v>
      </c>
      <c r="I5355" s="203">
        <v>212210</v>
      </c>
      <c r="J5355" s="293" t="s">
        <v>455</v>
      </c>
      <c r="K5355" s="203">
        <v>254652</v>
      </c>
      <c r="L5355" s="203" t="s">
        <v>459</v>
      </c>
      <c r="M5355" s="203" t="s">
        <v>7116</v>
      </c>
      <c r="N5355" t="s">
        <v>7117</v>
      </c>
    </row>
    <row r="5356" spans="1:14" x14ac:dyDescent="0.2">
      <c r="A5356" s="246">
        <v>45133</v>
      </c>
      <c r="B5356" s="106" t="s">
        <v>541</v>
      </c>
      <c r="C5356" s="58">
        <v>6563.1</v>
      </c>
      <c r="D5356" s="203" t="s">
        <v>452</v>
      </c>
      <c r="E5356" s="203" t="s">
        <v>7170</v>
      </c>
      <c r="F5356" t="s">
        <v>453</v>
      </c>
      <c r="G5356" s="293"/>
      <c r="H5356" s="293">
        <v>8</v>
      </c>
      <c r="I5356" s="203">
        <v>170393</v>
      </c>
      <c r="J5356" s="293" t="s">
        <v>455</v>
      </c>
      <c r="K5356" s="203">
        <v>204471.6</v>
      </c>
      <c r="L5356" s="203" t="s">
        <v>459</v>
      </c>
      <c r="M5356" s="203" t="s">
        <v>7116</v>
      </c>
      <c r="N5356" t="s">
        <v>7117</v>
      </c>
    </row>
    <row r="5357" spans="1:14" x14ac:dyDescent="0.2">
      <c r="A5357" s="246">
        <v>45134</v>
      </c>
      <c r="B5357" s="106" t="s">
        <v>541</v>
      </c>
      <c r="C5357" s="58">
        <v>6563.1</v>
      </c>
      <c r="D5357" s="203" t="s">
        <v>452</v>
      </c>
      <c r="E5357" s="203" t="s">
        <v>7170</v>
      </c>
      <c r="F5357" t="s">
        <v>453</v>
      </c>
      <c r="G5357" s="293"/>
      <c r="H5357" s="293">
        <v>8</v>
      </c>
      <c r="I5357" s="203">
        <v>170393</v>
      </c>
      <c r="J5357" s="293" t="s">
        <v>455</v>
      </c>
      <c r="K5357" s="203">
        <v>204471.6</v>
      </c>
      <c r="L5357" s="203" t="s">
        <v>459</v>
      </c>
      <c r="M5357" s="203" t="s">
        <v>7116</v>
      </c>
      <c r="N5357" t="s">
        <v>7117</v>
      </c>
    </row>
    <row r="5358" spans="1:14" x14ac:dyDescent="0.2">
      <c r="A5358" s="246">
        <v>45117</v>
      </c>
      <c r="B5358" s="106" t="s">
        <v>541</v>
      </c>
      <c r="C5358" s="58">
        <v>6542.1</v>
      </c>
      <c r="D5358" s="203" t="s">
        <v>452</v>
      </c>
      <c r="E5358" s="203" t="s">
        <v>7168</v>
      </c>
      <c r="F5358" t="s">
        <v>7169</v>
      </c>
      <c r="G5358" s="293"/>
      <c r="H5358" s="293">
        <v>4</v>
      </c>
      <c r="I5358" s="203">
        <v>212210</v>
      </c>
      <c r="J5358" s="293" t="s">
        <v>455</v>
      </c>
      <c r="K5358" s="203">
        <v>254652</v>
      </c>
      <c r="L5358" s="203" t="s">
        <v>459</v>
      </c>
      <c r="M5358" s="203" t="s">
        <v>7116</v>
      </c>
      <c r="N5358" t="s">
        <v>7117</v>
      </c>
    </row>
    <row r="5359" spans="1:14" x14ac:dyDescent="0.2">
      <c r="A5359" s="246">
        <v>45131</v>
      </c>
      <c r="B5359" s="106" t="s">
        <v>541</v>
      </c>
      <c r="C5359" s="58">
        <v>6563.1</v>
      </c>
      <c r="D5359" s="203" t="s">
        <v>452</v>
      </c>
      <c r="E5359" s="203" t="s">
        <v>7179</v>
      </c>
      <c r="F5359" t="s">
        <v>462</v>
      </c>
      <c r="G5359" s="293"/>
      <c r="H5359" s="293">
        <v>2</v>
      </c>
      <c r="I5359" s="203">
        <v>379794</v>
      </c>
      <c r="J5359" s="293" t="s">
        <v>455</v>
      </c>
      <c r="K5359" s="203">
        <v>455752.8</v>
      </c>
      <c r="L5359" s="203" t="s">
        <v>459</v>
      </c>
      <c r="M5359" s="203" t="s">
        <v>7116</v>
      </c>
      <c r="N5359" t="s">
        <v>7117</v>
      </c>
    </row>
    <row r="5360" spans="1:14" x14ac:dyDescent="0.2">
      <c r="A5360" s="246">
        <v>45135</v>
      </c>
      <c r="B5360" s="106" t="s">
        <v>541</v>
      </c>
      <c r="C5360" s="58">
        <v>6563.1</v>
      </c>
      <c r="D5360" s="203" t="s">
        <v>452</v>
      </c>
      <c r="E5360" s="203" t="s">
        <v>7170</v>
      </c>
      <c r="F5360" t="s">
        <v>453</v>
      </c>
      <c r="G5360" s="293"/>
      <c r="H5360" s="293">
        <v>8</v>
      </c>
      <c r="I5360" s="203">
        <v>170393</v>
      </c>
      <c r="J5360" s="293" t="s">
        <v>455</v>
      </c>
      <c r="K5360" s="203">
        <v>204471.6</v>
      </c>
      <c r="L5360" s="203" t="s">
        <v>459</v>
      </c>
      <c r="M5360" s="203" t="s">
        <v>7116</v>
      </c>
      <c r="N5360" t="s">
        <v>7117</v>
      </c>
    </row>
    <row r="5361" spans="1:14" x14ac:dyDescent="0.2">
      <c r="A5361" s="246">
        <v>45134</v>
      </c>
      <c r="B5361" s="106" t="s">
        <v>541</v>
      </c>
      <c r="C5361" s="58">
        <v>6563.1</v>
      </c>
      <c r="D5361" s="203" t="s">
        <v>452</v>
      </c>
      <c r="E5361" s="203" t="s">
        <v>7179</v>
      </c>
      <c r="F5361" t="s">
        <v>462</v>
      </c>
      <c r="G5361" s="293"/>
      <c r="H5361" s="293">
        <v>2</v>
      </c>
      <c r="I5361" s="203">
        <v>379794</v>
      </c>
      <c r="J5361" s="293" t="s">
        <v>455</v>
      </c>
      <c r="K5361" s="203">
        <v>455752.8</v>
      </c>
      <c r="L5361" s="203" t="s">
        <v>459</v>
      </c>
      <c r="M5361" s="203" t="s">
        <v>7116</v>
      </c>
      <c r="N5361" t="s">
        <v>7117</v>
      </c>
    </row>
    <row r="5362" spans="1:14" x14ac:dyDescent="0.2">
      <c r="A5362" s="246">
        <v>45124</v>
      </c>
      <c r="B5362" s="106" t="s">
        <v>541</v>
      </c>
      <c r="C5362" s="58">
        <v>6563.1</v>
      </c>
      <c r="D5362" s="203" t="s">
        <v>452</v>
      </c>
      <c r="E5362" s="203" t="s">
        <v>7170</v>
      </c>
      <c r="F5362" t="s">
        <v>453</v>
      </c>
      <c r="G5362" s="293"/>
      <c r="H5362" s="293">
        <v>8</v>
      </c>
      <c r="I5362" s="203">
        <v>170393</v>
      </c>
      <c r="J5362" s="293" t="s">
        <v>455</v>
      </c>
      <c r="K5362" s="203">
        <v>204471.6</v>
      </c>
      <c r="L5362" s="203" t="s">
        <v>459</v>
      </c>
      <c r="M5362" s="203" t="s">
        <v>7116</v>
      </c>
      <c r="N5362" t="s">
        <v>7117</v>
      </c>
    </row>
    <row r="5363" spans="1:14" x14ac:dyDescent="0.2">
      <c r="A5363" s="246">
        <v>45118</v>
      </c>
      <c r="B5363" s="106" t="s">
        <v>541</v>
      </c>
      <c r="C5363" s="58">
        <v>6542.1</v>
      </c>
      <c r="D5363" s="203" t="s">
        <v>452</v>
      </c>
      <c r="E5363" s="203" t="s">
        <v>7168</v>
      </c>
      <c r="F5363" t="s">
        <v>7169</v>
      </c>
      <c r="G5363" s="293"/>
      <c r="H5363" s="293">
        <v>3.5</v>
      </c>
      <c r="I5363" s="203">
        <v>212210</v>
      </c>
      <c r="J5363" s="293" t="s">
        <v>455</v>
      </c>
      <c r="K5363" s="203">
        <v>254652</v>
      </c>
      <c r="L5363" s="203" t="s">
        <v>459</v>
      </c>
      <c r="M5363" s="203" t="s">
        <v>7116</v>
      </c>
      <c r="N5363" t="s">
        <v>7117</v>
      </c>
    </row>
    <row r="5364" spans="1:14" x14ac:dyDescent="0.2">
      <c r="A5364" s="246">
        <v>45125</v>
      </c>
      <c r="B5364" s="106" t="s">
        <v>541</v>
      </c>
      <c r="C5364" s="58">
        <v>6563.1</v>
      </c>
      <c r="D5364" s="203" t="s">
        <v>452</v>
      </c>
      <c r="E5364" s="203" t="s">
        <v>7170</v>
      </c>
      <c r="F5364" t="s">
        <v>453</v>
      </c>
      <c r="G5364" s="293"/>
      <c r="H5364" s="293">
        <v>8</v>
      </c>
      <c r="I5364" s="203">
        <v>170393</v>
      </c>
      <c r="J5364" s="293" t="s">
        <v>455</v>
      </c>
      <c r="K5364" s="203">
        <v>204471.6</v>
      </c>
      <c r="L5364" s="203" t="s">
        <v>459</v>
      </c>
      <c r="M5364" s="203" t="s">
        <v>7116</v>
      </c>
      <c r="N5364" t="s">
        <v>7117</v>
      </c>
    </row>
    <row r="5365" spans="1:14" x14ac:dyDescent="0.2">
      <c r="A5365" s="246">
        <v>45121</v>
      </c>
      <c r="B5365" s="106" t="s">
        <v>541</v>
      </c>
      <c r="C5365" s="58">
        <v>6542.1</v>
      </c>
      <c r="D5365" s="203" t="s">
        <v>452</v>
      </c>
      <c r="E5365" s="203" t="s">
        <v>7168</v>
      </c>
      <c r="F5365" t="s">
        <v>7169</v>
      </c>
      <c r="G5365" s="293"/>
      <c r="H5365" s="293">
        <v>4</v>
      </c>
      <c r="I5365" s="203">
        <v>212210</v>
      </c>
      <c r="J5365" s="293" t="s">
        <v>455</v>
      </c>
      <c r="K5365" s="203">
        <v>254652</v>
      </c>
      <c r="L5365" s="203" t="s">
        <v>459</v>
      </c>
      <c r="M5365" s="203" t="s">
        <v>7116</v>
      </c>
      <c r="N5365" t="s">
        <v>7117</v>
      </c>
    </row>
    <row r="5366" spans="1:14" x14ac:dyDescent="0.2">
      <c r="A5366" s="246">
        <v>45138</v>
      </c>
      <c r="B5366" s="106" t="s">
        <v>541</v>
      </c>
      <c r="C5366" s="58">
        <v>6746.1</v>
      </c>
      <c r="D5366" s="203" t="s">
        <v>452</v>
      </c>
      <c r="E5366" s="203" t="s">
        <v>7179</v>
      </c>
      <c r="F5366" t="s">
        <v>462</v>
      </c>
      <c r="G5366" s="293"/>
      <c r="H5366" s="293">
        <v>2</v>
      </c>
      <c r="I5366" s="203">
        <v>379794</v>
      </c>
      <c r="J5366" s="293" t="s">
        <v>455</v>
      </c>
      <c r="K5366" s="203">
        <v>455752.8</v>
      </c>
      <c r="L5366" s="203" t="s">
        <v>459</v>
      </c>
      <c r="M5366" s="203" t="s">
        <v>7116</v>
      </c>
      <c r="N5366" t="s">
        <v>7117</v>
      </c>
    </row>
    <row r="5367" spans="1:14" x14ac:dyDescent="0.2">
      <c r="A5367" s="246">
        <v>45127</v>
      </c>
      <c r="B5367" s="106" t="s">
        <v>541</v>
      </c>
      <c r="C5367" s="58">
        <v>6563.1</v>
      </c>
      <c r="D5367" s="203" t="s">
        <v>452</v>
      </c>
      <c r="E5367" s="203" t="s">
        <v>7170</v>
      </c>
      <c r="F5367" t="s">
        <v>453</v>
      </c>
      <c r="G5367" s="293"/>
      <c r="H5367" s="293">
        <v>8</v>
      </c>
      <c r="I5367" s="203">
        <v>170393</v>
      </c>
      <c r="J5367" s="293" t="s">
        <v>455</v>
      </c>
      <c r="K5367" s="203">
        <v>204471.6</v>
      </c>
      <c r="L5367" s="203" t="s">
        <v>459</v>
      </c>
      <c r="M5367" s="203" t="s">
        <v>7116</v>
      </c>
      <c r="N5367" t="s">
        <v>7117</v>
      </c>
    </row>
    <row r="5368" spans="1:14" x14ac:dyDescent="0.2">
      <c r="A5368" s="246">
        <v>45117</v>
      </c>
      <c r="B5368" s="106" t="s">
        <v>541</v>
      </c>
      <c r="C5368" s="58">
        <v>6542.1</v>
      </c>
      <c r="D5368" s="203" t="s">
        <v>452</v>
      </c>
      <c r="E5368" s="203" t="s">
        <v>7168</v>
      </c>
      <c r="F5368" t="s">
        <v>7169</v>
      </c>
      <c r="G5368" s="293"/>
      <c r="H5368" s="293">
        <v>4</v>
      </c>
      <c r="I5368" s="203">
        <v>212210</v>
      </c>
      <c r="J5368" s="293" t="s">
        <v>455</v>
      </c>
      <c r="K5368" s="203">
        <v>254652</v>
      </c>
      <c r="L5368" s="203" t="s">
        <v>459</v>
      </c>
      <c r="M5368" s="203" t="s">
        <v>7116</v>
      </c>
      <c r="N5368" t="s">
        <v>7117</v>
      </c>
    </row>
    <row r="5369" spans="1:14" x14ac:dyDescent="0.2">
      <c r="A5369" s="246">
        <v>45118</v>
      </c>
      <c r="B5369" s="106" t="s">
        <v>541</v>
      </c>
      <c r="C5369" s="58">
        <v>6542.1</v>
      </c>
      <c r="D5369" s="203" t="s">
        <v>452</v>
      </c>
      <c r="E5369" s="203" t="s">
        <v>7168</v>
      </c>
      <c r="F5369" t="s">
        <v>7169</v>
      </c>
      <c r="G5369" s="293"/>
      <c r="H5369" s="293">
        <v>3.5</v>
      </c>
      <c r="I5369" s="203">
        <v>212210</v>
      </c>
      <c r="J5369" s="293" t="s">
        <v>455</v>
      </c>
      <c r="K5369" s="203">
        <v>254652</v>
      </c>
      <c r="L5369" s="203" t="s">
        <v>459</v>
      </c>
      <c r="M5369" s="203" t="s">
        <v>7116</v>
      </c>
      <c r="N5369" t="s">
        <v>7117</v>
      </c>
    </row>
    <row r="5370" spans="1:14" x14ac:dyDescent="0.2">
      <c r="A5370" s="246">
        <v>45128</v>
      </c>
      <c r="B5370" s="106" t="s">
        <v>541</v>
      </c>
      <c r="C5370" s="58">
        <v>6563.1</v>
      </c>
      <c r="D5370" s="203" t="s">
        <v>452</v>
      </c>
      <c r="E5370" s="203" t="s">
        <v>7170</v>
      </c>
      <c r="F5370" t="s">
        <v>453</v>
      </c>
      <c r="G5370" s="293"/>
      <c r="H5370" s="293">
        <v>8</v>
      </c>
      <c r="I5370" s="203">
        <v>170393</v>
      </c>
      <c r="J5370" s="293" t="s">
        <v>455</v>
      </c>
      <c r="K5370" s="203">
        <v>204471.6</v>
      </c>
      <c r="L5370" s="203" t="s">
        <v>459</v>
      </c>
      <c r="M5370" s="203" t="s">
        <v>7116</v>
      </c>
      <c r="N5370" t="s">
        <v>7117</v>
      </c>
    </row>
    <row r="5371" spans="1:14" x14ac:dyDescent="0.2">
      <c r="A5371" s="246">
        <v>45138</v>
      </c>
      <c r="B5371" s="106" t="s">
        <v>541</v>
      </c>
      <c r="C5371" s="58">
        <v>6542.11</v>
      </c>
      <c r="D5371" s="203" t="s">
        <v>452</v>
      </c>
      <c r="E5371" s="203" t="s">
        <v>7179</v>
      </c>
      <c r="F5371" t="s">
        <v>462</v>
      </c>
      <c r="G5371" s="293"/>
      <c r="H5371" s="293">
        <v>4</v>
      </c>
      <c r="I5371" s="203">
        <v>379794</v>
      </c>
      <c r="J5371" s="293" t="s">
        <v>455</v>
      </c>
      <c r="K5371" s="203">
        <v>455752.8</v>
      </c>
      <c r="L5371" s="203" t="s">
        <v>459</v>
      </c>
      <c r="M5371" s="203" t="s">
        <v>7116</v>
      </c>
      <c r="N5371" t="s">
        <v>7117</v>
      </c>
    </row>
    <row r="5372" spans="1:14" x14ac:dyDescent="0.2">
      <c r="A5372" s="246">
        <v>45119</v>
      </c>
      <c r="B5372" s="106" t="s">
        <v>541</v>
      </c>
      <c r="C5372" s="58">
        <v>6542.1</v>
      </c>
      <c r="D5372" s="203" t="s">
        <v>452</v>
      </c>
      <c r="E5372" s="203" t="s">
        <v>7168</v>
      </c>
      <c r="F5372" t="s">
        <v>7169</v>
      </c>
      <c r="G5372" s="293"/>
      <c r="H5372" s="293">
        <v>8</v>
      </c>
      <c r="I5372" s="203">
        <v>212210</v>
      </c>
      <c r="J5372" s="293" t="s">
        <v>455</v>
      </c>
      <c r="K5372" s="203">
        <v>254652</v>
      </c>
      <c r="L5372" s="203" t="s">
        <v>459</v>
      </c>
      <c r="M5372" s="203" t="s">
        <v>7116</v>
      </c>
      <c r="N5372" t="s">
        <v>7117</v>
      </c>
    </row>
    <row r="5373" spans="1:14" x14ac:dyDescent="0.2">
      <c r="A5373" s="246">
        <v>45120</v>
      </c>
      <c r="B5373" s="106" t="s">
        <v>541</v>
      </c>
      <c r="C5373" s="58">
        <v>6542.1</v>
      </c>
      <c r="D5373" s="203" t="s">
        <v>452</v>
      </c>
      <c r="E5373" s="203" t="s">
        <v>7168</v>
      </c>
      <c r="F5373" t="s">
        <v>7169</v>
      </c>
      <c r="G5373" s="293"/>
      <c r="H5373" s="293">
        <v>8</v>
      </c>
      <c r="I5373" s="203">
        <v>212210</v>
      </c>
      <c r="J5373" s="293" t="s">
        <v>455</v>
      </c>
      <c r="K5373" s="203">
        <v>254652</v>
      </c>
      <c r="L5373" s="203" t="s">
        <v>459</v>
      </c>
      <c r="M5373" s="203" t="s">
        <v>7116</v>
      </c>
      <c r="N5373" t="s">
        <v>7117</v>
      </c>
    </row>
    <row r="5374" spans="1:14" x14ac:dyDescent="0.2">
      <c r="A5374" s="246">
        <v>45124</v>
      </c>
      <c r="B5374" s="106" t="s">
        <v>541</v>
      </c>
      <c r="C5374" s="58">
        <v>6542.11</v>
      </c>
      <c r="D5374" s="203" t="s">
        <v>452</v>
      </c>
      <c r="E5374" s="203" t="s">
        <v>7157</v>
      </c>
      <c r="F5374" t="s">
        <v>7158</v>
      </c>
      <c r="G5374" s="293"/>
      <c r="H5374" s="293">
        <v>8</v>
      </c>
      <c r="I5374" s="203">
        <v>121729</v>
      </c>
      <c r="J5374" s="293" t="s">
        <v>455</v>
      </c>
      <c r="K5374" s="203">
        <v>146074.79999999999</v>
      </c>
      <c r="L5374" s="203" t="s">
        <v>459</v>
      </c>
      <c r="M5374" s="203" t="s">
        <v>7116</v>
      </c>
      <c r="N5374" t="s">
        <v>7117</v>
      </c>
    </row>
    <row r="5375" spans="1:14" x14ac:dyDescent="0.2">
      <c r="A5375" s="246">
        <v>45131</v>
      </c>
      <c r="B5375" s="106" t="s">
        <v>541</v>
      </c>
      <c r="C5375" s="58">
        <v>6542.1</v>
      </c>
      <c r="D5375" s="203" t="s">
        <v>452</v>
      </c>
      <c r="E5375" s="203" t="s">
        <v>7171</v>
      </c>
      <c r="F5375" t="s">
        <v>7172</v>
      </c>
      <c r="G5375" s="293"/>
      <c r="H5375" s="293">
        <v>8</v>
      </c>
      <c r="I5375" s="203">
        <v>203284</v>
      </c>
      <c r="J5375" s="293" t="s">
        <v>455</v>
      </c>
      <c r="K5375" s="203">
        <v>243940.8</v>
      </c>
      <c r="L5375" s="203" t="s">
        <v>459</v>
      </c>
      <c r="M5375" s="203" t="s">
        <v>7116</v>
      </c>
      <c r="N5375" t="s">
        <v>7117</v>
      </c>
    </row>
    <row r="5376" spans="1:14" x14ac:dyDescent="0.2">
      <c r="A5376" s="246">
        <v>45132</v>
      </c>
      <c r="B5376" s="106" t="s">
        <v>541</v>
      </c>
      <c r="C5376" s="58">
        <v>6542.1</v>
      </c>
      <c r="D5376" s="203" t="s">
        <v>452</v>
      </c>
      <c r="E5376" s="203" t="s">
        <v>7179</v>
      </c>
      <c r="F5376" t="s">
        <v>462</v>
      </c>
      <c r="G5376" s="293"/>
      <c r="H5376" s="293">
        <v>2</v>
      </c>
      <c r="I5376" s="203">
        <v>379794</v>
      </c>
      <c r="J5376" s="293" t="s">
        <v>455</v>
      </c>
      <c r="K5376" s="203">
        <v>455752.8</v>
      </c>
      <c r="L5376" s="203" t="s">
        <v>459</v>
      </c>
      <c r="M5376" s="203" t="s">
        <v>7116</v>
      </c>
      <c r="N5376" t="s">
        <v>7117</v>
      </c>
    </row>
    <row r="5377" spans="1:14" x14ac:dyDescent="0.2">
      <c r="A5377" s="246">
        <v>45121</v>
      </c>
      <c r="B5377" s="106" t="s">
        <v>541</v>
      </c>
      <c r="C5377" s="58">
        <v>6542.1</v>
      </c>
      <c r="D5377" s="203" t="s">
        <v>452</v>
      </c>
      <c r="E5377" s="203" t="s">
        <v>7168</v>
      </c>
      <c r="F5377" t="s">
        <v>7169</v>
      </c>
      <c r="G5377" s="293"/>
      <c r="H5377" s="293">
        <v>4</v>
      </c>
      <c r="I5377" s="203">
        <v>212210</v>
      </c>
      <c r="J5377" s="293" t="s">
        <v>455</v>
      </c>
      <c r="K5377" s="203">
        <v>254652</v>
      </c>
      <c r="L5377" s="203" t="s">
        <v>459</v>
      </c>
      <c r="M5377" s="203" t="s">
        <v>7116</v>
      </c>
      <c r="N5377" t="s">
        <v>7117</v>
      </c>
    </row>
    <row r="5378" spans="1:14" x14ac:dyDescent="0.2">
      <c r="A5378" s="246">
        <v>45125</v>
      </c>
      <c r="B5378" s="106" t="s">
        <v>541</v>
      </c>
      <c r="C5378" s="58">
        <v>6542.11</v>
      </c>
      <c r="D5378" s="203" t="s">
        <v>452</v>
      </c>
      <c r="E5378" s="203" t="s">
        <v>7157</v>
      </c>
      <c r="F5378" t="s">
        <v>7158</v>
      </c>
      <c r="G5378" s="293"/>
      <c r="H5378" s="293">
        <v>8</v>
      </c>
      <c r="I5378" s="203">
        <v>121729</v>
      </c>
      <c r="J5378" s="293" t="s">
        <v>455</v>
      </c>
      <c r="K5378" s="203">
        <v>146074.79999999999</v>
      </c>
      <c r="L5378" s="203" t="s">
        <v>459</v>
      </c>
      <c r="M5378" s="203" t="s">
        <v>7116</v>
      </c>
      <c r="N5378" t="s">
        <v>7117</v>
      </c>
    </row>
    <row r="5379" spans="1:14" x14ac:dyDescent="0.2">
      <c r="A5379" s="246">
        <v>45132</v>
      </c>
      <c r="B5379" s="106" t="s">
        <v>541</v>
      </c>
      <c r="C5379" s="58">
        <v>6542.1</v>
      </c>
      <c r="D5379" s="203" t="s">
        <v>452</v>
      </c>
      <c r="E5379" s="203" t="s">
        <v>7171</v>
      </c>
      <c r="F5379" t="s">
        <v>7172</v>
      </c>
      <c r="G5379" s="293"/>
      <c r="H5379" s="293">
        <v>8</v>
      </c>
      <c r="I5379" s="203">
        <v>203284</v>
      </c>
      <c r="J5379" s="293" t="s">
        <v>455</v>
      </c>
      <c r="K5379" s="203">
        <v>243940.8</v>
      </c>
      <c r="L5379" s="203" t="s">
        <v>459</v>
      </c>
      <c r="M5379" s="203" t="s">
        <v>7116</v>
      </c>
      <c r="N5379" t="s">
        <v>7117</v>
      </c>
    </row>
    <row r="5380" spans="1:14" x14ac:dyDescent="0.2">
      <c r="A5380" s="246">
        <v>45133</v>
      </c>
      <c r="B5380" s="106" t="s">
        <v>541</v>
      </c>
      <c r="C5380" s="58">
        <v>6542.1</v>
      </c>
      <c r="D5380" s="203" t="s">
        <v>452</v>
      </c>
      <c r="E5380" s="203" t="s">
        <v>7179</v>
      </c>
      <c r="F5380" t="s">
        <v>462</v>
      </c>
      <c r="G5380" s="293"/>
      <c r="H5380" s="293">
        <v>2</v>
      </c>
      <c r="I5380" s="203">
        <v>379794</v>
      </c>
      <c r="J5380" s="293" t="s">
        <v>455</v>
      </c>
      <c r="K5380" s="203">
        <v>455752.8</v>
      </c>
      <c r="L5380" s="203" t="s">
        <v>459</v>
      </c>
      <c r="M5380" s="203" t="s">
        <v>7116</v>
      </c>
      <c r="N5380" t="s">
        <v>7117</v>
      </c>
    </row>
    <row r="5381" spans="1:14" x14ac:dyDescent="0.2">
      <c r="A5381" s="246">
        <v>45112</v>
      </c>
      <c r="B5381" s="106" t="s">
        <v>541</v>
      </c>
      <c r="C5381" s="58">
        <v>6542.1</v>
      </c>
      <c r="D5381" s="203" t="s">
        <v>452</v>
      </c>
      <c r="E5381" s="203" t="s">
        <v>7168</v>
      </c>
      <c r="F5381" t="s">
        <v>7169</v>
      </c>
      <c r="G5381" s="293"/>
      <c r="H5381" s="293">
        <v>8</v>
      </c>
      <c r="I5381" s="203">
        <v>212210</v>
      </c>
      <c r="J5381" s="293" t="s">
        <v>455</v>
      </c>
      <c r="K5381" s="203">
        <v>254652</v>
      </c>
      <c r="L5381" s="203" t="s">
        <v>459</v>
      </c>
      <c r="M5381" s="203" t="s">
        <v>7116</v>
      </c>
      <c r="N5381" t="s">
        <v>7117</v>
      </c>
    </row>
    <row r="5382" spans="1:14" x14ac:dyDescent="0.2">
      <c r="A5382" s="246">
        <v>45133</v>
      </c>
      <c r="B5382" s="106" t="s">
        <v>541</v>
      </c>
      <c r="C5382" s="58">
        <v>6542.1</v>
      </c>
      <c r="D5382" s="203" t="s">
        <v>452</v>
      </c>
      <c r="E5382" s="203" t="s">
        <v>7171</v>
      </c>
      <c r="F5382" t="s">
        <v>7172</v>
      </c>
      <c r="G5382" s="293"/>
      <c r="H5382" s="293">
        <v>8</v>
      </c>
      <c r="I5382" s="203">
        <v>203284</v>
      </c>
      <c r="J5382" s="293" t="s">
        <v>455</v>
      </c>
      <c r="K5382" s="203">
        <v>243940.8</v>
      </c>
      <c r="L5382" s="203" t="s">
        <v>459</v>
      </c>
      <c r="M5382" s="203" t="s">
        <v>7116</v>
      </c>
      <c r="N5382" t="s">
        <v>7117</v>
      </c>
    </row>
    <row r="5383" spans="1:14" x14ac:dyDescent="0.2">
      <c r="A5383" s="246">
        <v>45127</v>
      </c>
      <c r="B5383" s="106" t="s">
        <v>541</v>
      </c>
      <c r="C5383" s="58">
        <v>6542.11</v>
      </c>
      <c r="D5383" s="203" t="s">
        <v>452</v>
      </c>
      <c r="E5383" s="203" t="s">
        <v>7157</v>
      </c>
      <c r="F5383" t="s">
        <v>7158</v>
      </c>
      <c r="G5383" s="293"/>
      <c r="H5383" s="293">
        <v>8</v>
      </c>
      <c r="I5383" s="203">
        <v>121729</v>
      </c>
      <c r="J5383" s="293" t="s">
        <v>455</v>
      </c>
      <c r="K5383" s="203">
        <v>146074.79999999999</v>
      </c>
      <c r="L5383" s="203" t="s">
        <v>459</v>
      </c>
      <c r="M5383" s="203" t="s">
        <v>7116</v>
      </c>
      <c r="N5383" t="s">
        <v>7117</v>
      </c>
    </row>
    <row r="5384" spans="1:14" x14ac:dyDescent="0.2">
      <c r="A5384" s="246">
        <v>45134</v>
      </c>
      <c r="B5384" s="106" t="s">
        <v>541</v>
      </c>
      <c r="C5384" s="58">
        <v>6542.1</v>
      </c>
      <c r="D5384" s="203" t="s">
        <v>452</v>
      </c>
      <c r="E5384" s="203" t="s">
        <v>7179</v>
      </c>
      <c r="F5384" t="s">
        <v>462</v>
      </c>
      <c r="G5384" s="293"/>
      <c r="H5384" s="293">
        <v>1</v>
      </c>
      <c r="I5384" s="203">
        <v>379794</v>
      </c>
      <c r="J5384" s="293" t="s">
        <v>455</v>
      </c>
      <c r="K5384" s="203">
        <v>455752.8</v>
      </c>
      <c r="L5384" s="203" t="s">
        <v>459</v>
      </c>
      <c r="M5384" s="203" t="s">
        <v>7116</v>
      </c>
      <c r="N5384" t="s">
        <v>7117</v>
      </c>
    </row>
    <row r="5385" spans="1:14" x14ac:dyDescent="0.2">
      <c r="A5385" s="246">
        <v>45134</v>
      </c>
      <c r="B5385" s="106" t="s">
        <v>541</v>
      </c>
      <c r="C5385" s="58">
        <v>6542.1</v>
      </c>
      <c r="D5385" s="203" t="s">
        <v>452</v>
      </c>
      <c r="E5385" s="203" t="s">
        <v>7171</v>
      </c>
      <c r="F5385" t="s">
        <v>7172</v>
      </c>
      <c r="G5385" s="293"/>
      <c r="H5385" s="293">
        <v>7</v>
      </c>
      <c r="I5385" s="203">
        <v>203284</v>
      </c>
      <c r="J5385" s="293" t="s">
        <v>455</v>
      </c>
      <c r="K5385" s="203">
        <v>243940.8</v>
      </c>
      <c r="L5385" s="203" t="s">
        <v>459</v>
      </c>
      <c r="M5385" s="203" t="s">
        <v>7116</v>
      </c>
      <c r="N5385" t="s">
        <v>7117</v>
      </c>
    </row>
    <row r="5386" spans="1:14" x14ac:dyDescent="0.2">
      <c r="A5386" s="246">
        <v>45128</v>
      </c>
      <c r="B5386" s="106" t="s">
        <v>541</v>
      </c>
      <c r="C5386" s="58">
        <v>6542.11</v>
      </c>
      <c r="D5386" s="203" t="s">
        <v>452</v>
      </c>
      <c r="E5386" s="203" t="s">
        <v>7157</v>
      </c>
      <c r="F5386" t="s">
        <v>7158</v>
      </c>
      <c r="G5386" s="293"/>
      <c r="H5386" s="293">
        <v>8</v>
      </c>
      <c r="I5386" s="203">
        <v>121729</v>
      </c>
      <c r="J5386" s="293" t="s">
        <v>455</v>
      </c>
      <c r="K5386" s="203">
        <v>146074.79999999999</v>
      </c>
      <c r="L5386" s="203" t="s">
        <v>459</v>
      </c>
      <c r="M5386" s="203" t="s">
        <v>7116</v>
      </c>
      <c r="N5386" t="s">
        <v>7117</v>
      </c>
    </row>
    <row r="5387" spans="1:14" x14ac:dyDescent="0.2">
      <c r="A5387" s="246">
        <v>45113</v>
      </c>
      <c r="B5387" s="106" t="s">
        <v>541</v>
      </c>
      <c r="C5387" s="58">
        <v>6542.1</v>
      </c>
      <c r="D5387" s="203" t="s">
        <v>452</v>
      </c>
      <c r="E5387" s="203" t="s">
        <v>7168</v>
      </c>
      <c r="F5387" t="s">
        <v>7169</v>
      </c>
      <c r="G5387" s="293"/>
      <c r="H5387" s="293">
        <v>8</v>
      </c>
      <c r="I5387" s="203">
        <v>212210</v>
      </c>
      <c r="J5387" s="293" t="s">
        <v>455</v>
      </c>
      <c r="K5387" s="203">
        <v>254652</v>
      </c>
      <c r="L5387" s="203" t="s">
        <v>459</v>
      </c>
      <c r="M5387" s="203" t="s">
        <v>7116</v>
      </c>
      <c r="N5387" t="s">
        <v>7117</v>
      </c>
    </row>
    <row r="5388" spans="1:14" x14ac:dyDescent="0.2">
      <c r="A5388" s="246">
        <v>45135</v>
      </c>
      <c r="B5388" s="106" t="s">
        <v>541</v>
      </c>
      <c r="C5388" s="58">
        <v>6542.1</v>
      </c>
      <c r="D5388" s="203" t="s">
        <v>452</v>
      </c>
      <c r="E5388" s="203" t="s">
        <v>7179</v>
      </c>
      <c r="F5388" t="s">
        <v>462</v>
      </c>
      <c r="G5388" s="293"/>
      <c r="H5388" s="293">
        <v>2</v>
      </c>
      <c r="I5388" s="203">
        <v>379794</v>
      </c>
      <c r="J5388" s="293" t="s">
        <v>455</v>
      </c>
      <c r="K5388" s="203">
        <v>455752.8</v>
      </c>
      <c r="L5388" s="203" t="s">
        <v>459</v>
      </c>
      <c r="M5388" s="203" t="s">
        <v>7116</v>
      </c>
      <c r="N5388" t="s">
        <v>7117</v>
      </c>
    </row>
    <row r="5389" spans="1:14" x14ac:dyDescent="0.2">
      <c r="A5389" s="246">
        <v>45131</v>
      </c>
      <c r="B5389" s="106" t="s">
        <v>541</v>
      </c>
      <c r="C5389" s="58">
        <v>6542.11</v>
      </c>
      <c r="D5389" s="203" t="s">
        <v>452</v>
      </c>
      <c r="E5389" s="203" t="s">
        <v>7179</v>
      </c>
      <c r="F5389" t="s">
        <v>462</v>
      </c>
      <c r="G5389" s="293"/>
      <c r="H5389" s="293">
        <v>6</v>
      </c>
      <c r="I5389" s="203">
        <v>379794</v>
      </c>
      <c r="J5389" s="293" t="s">
        <v>455</v>
      </c>
      <c r="K5389" s="203">
        <v>455752.8</v>
      </c>
      <c r="L5389" s="203" t="s">
        <v>459</v>
      </c>
      <c r="M5389" s="203" t="s">
        <v>7116</v>
      </c>
      <c r="N5389" t="s">
        <v>7117</v>
      </c>
    </row>
    <row r="5390" spans="1:14" x14ac:dyDescent="0.2">
      <c r="A5390" s="246">
        <v>45114</v>
      </c>
      <c r="B5390" s="106" t="s">
        <v>541</v>
      </c>
      <c r="C5390" s="58">
        <v>6542.1</v>
      </c>
      <c r="D5390" s="203" t="s">
        <v>452</v>
      </c>
      <c r="E5390" s="203" t="s">
        <v>7168</v>
      </c>
      <c r="F5390" t="s">
        <v>7169</v>
      </c>
      <c r="G5390" s="293"/>
      <c r="H5390" s="293">
        <v>8</v>
      </c>
      <c r="I5390" s="203">
        <v>212210</v>
      </c>
      <c r="J5390" s="293" t="s">
        <v>455</v>
      </c>
      <c r="K5390" s="203">
        <v>254652</v>
      </c>
      <c r="L5390" s="203" t="s">
        <v>459</v>
      </c>
      <c r="M5390" s="203" t="s">
        <v>7116</v>
      </c>
      <c r="N5390" t="s">
        <v>7117</v>
      </c>
    </row>
    <row r="5391" spans="1:14" x14ac:dyDescent="0.2">
      <c r="A5391" s="246">
        <v>45127</v>
      </c>
      <c r="B5391" s="106" t="s">
        <v>541</v>
      </c>
      <c r="C5391" s="58">
        <v>6006.1</v>
      </c>
      <c r="D5391" s="203" t="s">
        <v>452</v>
      </c>
      <c r="E5391" s="203" t="s">
        <v>7171</v>
      </c>
      <c r="F5391" t="s">
        <v>7172</v>
      </c>
      <c r="G5391" s="293"/>
      <c r="H5391" s="293">
        <v>7</v>
      </c>
      <c r="I5391" s="203">
        <v>203284</v>
      </c>
      <c r="J5391" s="293" t="s">
        <v>455</v>
      </c>
      <c r="K5391" s="203">
        <v>243940.8</v>
      </c>
      <c r="L5391" s="203" t="s">
        <v>459</v>
      </c>
      <c r="M5391" s="203" t="s">
        <v>7116</v>
      </c>
      <c r="N5391" t="s">
        <v>7117</v>
      </c>
    </row>
    <row r="5392" spans="1:14" x14ac:dyDescent="0.2">
      <c r="A5392" s="246">
        <v>45131</v>
      </c>
      <c r="B5392" s="106" t="s">
        <v>541</v>
      </c>
      <c r="C5392" s="58">
        <v>6542.11</v>
      </c>
      <c r="D5392" s="203" t="s">
        <v>452</v>
      </c>
      <c r="E5392" s="203" t="s">
        <v>7157</v>
      </c>
      <c r="F5392" t="s">
        <v>7158</v>
      </c>
      <c r="G5392" s="293"/>
      <c r="H5392" s="293">
        <v>8</v>
      </c>
      <c r="I5392" s="203">
        <v>121729</v>
      </c>
      <c r="J5392" s="293" t="s">
        <v>455</v>
      </c>
      <c r="K5392" s="203">
        <v>146074.79999999999</v>
      </c>
      <c r="L5392" s="203" t="s">
        <v>459</v>
      </c>
      <c r="M5392" s="203" t="s">
        <v>7116</v>
      </c>
      <c r="N5392" t="s">
        <v>7117</v>
      </c>
    </row>
    <row r="5393" spans="1:14" x14ac:dyDescent="0.2">
      <c r="A5393" s="246">
        <v>45132</v>
      </c>
      <c r="B5393" s="106" t="s">
        <v>541</v>
      </c>
      <c r="C5393" s="58">
        <v>6542.11</v>
      </c>
      <c r="D5393" s="203" t="s">
        <v>452</v>
      </c>
      <c r="E5393" s="203" t="s">
        <v>7179</v>
      </c>
      <c r="F5393" t="s">
        <v>462</v>
      </c>
      <c r="G5393" s="293"/>
      <c r="H5393" s="293">
        <v>6</v>
      </c>
      <c r="I5393" s="203">
        <v>379794</v>
      </c>
      <c r="J5393" s="293" t="s">
        <v>455</v>
      </c>
      <c r="K5393" s="203">
        <v>455752.8</v>
      </c>
      <c r="L5393" s="203" t="s">
        <v>459</v>
      </c>
      <c r="M5393" s="203" t="s">
        <v>7116</v>
      </c>
      <c r="N5393" t="s">
        <v>7117</v>
      </c>
    </row>
    <row r="5394" spans="1:14" x14ac:dyDescent="0.2">
      <c r="A5394" s="246">
        <v>45128</v>
      </c>
      <c r="B5394" s="106" t="s">
        <v>541</v>
      </c>
      <c r="C5394" s="58">
        <v>6006.1</v>
      </c>
      <c r="D5394" s="203" t="s">
        <v>452</v>
      </c>
      <c r="E5394" s="203" t="s">
        <v>7171</v>
      </c>
      <c r="F5394" t="s">
        <v>7172</v>
      </c>
      <c r="G5394" s="293"/>
      <c r="H5394" s="293">
        <v>8</v>
      </c>
      <c r="I5394" s="203">
        <v>203284</v>
      </c>
      <c r="J5394" s="293" t="s">
        <v>455</v>
      </c>
      <c r="K5394" s="203">
        <v>243940.8</v>
      </c>
      <c r="L5394" s="203" t="s">
        <v>459</v>
      </c>
      <c r="M5394" s="203" t="s">
        <v>7116</v>
      </c>
      <c r="N5394" t="s">
        <v>7117</v>
      </c>
    </row>
    <row r="5395" spans="1:14" x14ac:dyDescent="0.2">
      <c r="A5395" s="246">
        <v>45132</v>
      </c>
      <c r="B5395" s="106" t="s">
        <v>541</v>
      </c>
      <c r="C5395" s="58">
        <v>6542.11</v>
      </c>
      <c r="D5395" s="203" t="s">
        <v>452</v>
      </c>
      <c r="E5395" s="203" t="s">
        <v>7157</v>
      </c>
      <c r="F5395" t="s">
        <v>7158</v>
      </c>
      <c r="G5395" s="293"/>
      <c r="H5395" s="293">
        <v>8</v>
      </c>
      <c r="I5395" s="203">
        <v>121729</v>
      </c>
      <c r="J5395" s="293" t="s">
        <v>455</v>
      </c>
      <c r="K5395" s="203">
        <v>146074.79999999999</v>
      </c>
      <c r="L5395" s="203" t="s">
        <v>459</v>
      </c>
      <c r="M5395" s="203" t="s">
        <v>7116</v>
      </c>
      <c r="N5395" t="s">
        <v>7117</v>
      </c>
    </row>
    <row r="5396" spans="1:14" x14ac:dyDescent="0.2">
      <c r="A5396" s="246">
        <v>45133</v>
      </c>
      <c r="B5396" s="106" t="s">
        <v>541</v>
      </c>
      <c r="C5396" s="58">
        <v>6542.11</v>
      </c>
      <c r="D5396" s="203" t="s">
        <v>452</v>
      </c>
      <c r="E5396" s="203" t="s">
        <v>7179</v>
      </c>
      <c r="F5396" t="s">
        <v>462</v>
      </c>
      <c r="G5396" s="293"/>
      <c r="H5396" s="293">
        <v>6</v>
      </c>
      <c r="I5396" s="203">
        <v>379794</v>
      </c>
      <c r="J5396" s="293" t="s">
        <v>455</v>
      </c>
      <c r="K5396" s="203">
        <v>455752.8</v>
      </c>
      <c r="L5396" s="203" t="s">
        <v>459</v>
      </c>
      <c r="M5396" s="203" t="s">
        <v>7116</v>
      </c>
      <c r="N5396" t="s">
        <v>7117</v>
      </c>
    </row>
    <row r="5397" spans="1:14" x14ac:dyDescent="0.2">
      <c r="A5397" s="246">
        <v>45133</v>
      </c>
      <c r="B5397" s="106" t="s">
        <v>541</v>
      </c>
      <c r="C5397" s="58">
        <v>6542.11</v>
      </c>
      <c r="D5397" s="203" t="s">
        <v>452</v>
      </c>
      <c r="E5397" s="203" t="s">
        <v>7157</v>
      </c>
      <c r="F5397" t="s">
        <v>7158</v>
      </c>
      <c r="G5397" s="293"/>
      <c r="H5397" s="293">
        <v>8</v>
      </c>
      <c r="I5397" s="203">
        <v>121729</v>
      </c>
      <c r="J5397" s="293" t="s">
        <v>455</v>
      </c>
      <c r="K5397" s="203">
        <v>146074.79999999999</v>
      </c>
      <c r="L5397" s="203" t="s">
        <v>459</v>
      </c>
      <c r="M5397" s="203" t="s">
        <v>7116</v>
      </c>
      <c r="N5397" t="s">
        <v>7117</v>
      </c>
    </row>
    <row r="5398" spans="1:14" x14ac:dyDescent="0.2">
      <c r="A5398" s="246">
        <v>45134</v>
      </c>
      <c r="B5398" s="106" t="s">
        <v>541</v>
      </c>
      <c r="C5398" s="58">
        <v>6542.11</v>
      </c>
      <c r="D5398" s="203" t="s">
        <v>452</v>
      </c>
      <c r="E5398" s="203" t="s">
        <v>7179</v>
      </c>
      <c r="F5398" t="s">
        <v>462</v>
      </c>
      <c r="G5398" s="293"/>
      <c r="H5398" s="293">
        <v>4</v>
      </c>
      <c r="I5398" s="203">
        <v>379794</v>
      </c>
      <c r="J5398" s="293" t="s">
        <v>455</v>
      </c>
      <c r="K5398" s="203">
        <v>455752.8</v>
      </c>
      <c r="L5398" s="203" t="s">
        <v>459</v>
      </c>
      <c r="M5398" s="203" t="s">
        <v>7116</v>
      </c>
      <c r="N5398" t="s">
        <v>7117</v>
      </c>
    </row>
    <row r="5399" spans="1:14" x14ac:dyDescent="0.2">
      <c r="A5399" s="246">
        <v>45138</v>
      </c>
      <c r="B5399" s="106" t="s">
        <v>541</v>
      </c>
      <c r="C5399" s="58">
        <v>6011.1</v>
      </c>
      <c r="D5399" s="203" t="s">
        <v>452</v>
      </c>
      <c r="E5399" s="203" t="s">
        <v>7171</v>
      </c>
      <c r="F5399" t="s">
        <v>7172</v>
      </c>
      <c r="G5399" s="293"/>
      <c r="H5399" s="293">
        <v>8</v>
      </c>
      <c r="I5399" s="203">
        <v>203284</v>
      </c>
      <c r="J5399" s="293" t="s">
        <v>455</v>
      </c>
      <c r="K5399" s="203">
        <v>243940.8</v>
      </c>
      <c r="L5399" s="203" t="s">
        <v>459</v>
      </c>
      <c r="M5399" s="203" t="s">
        <v>7116</v>
      </c>
      <c r="N5399" t="s">
        <v>7117</v>
      </c>
    </row>
    <row r="5400" spans="1:14" x14ac:dyDescent="0.2">
      <c r="A5400" s="246">
        <v>45135</v>
      </c>
      <c r="B5400" s="106" t="s">
        <v>541</v>
      </c>
      <c r="C5400" s="58">
        <v>6542.11</v>
      </c>
      <c r="D5400" s="203" t="s">
        <v>452</v>
      </c>
      <c r="E5400" s="203" t="s">
        <v>7179</v>
      </c>
      <c r="F5400" t="s">
        <v>462</v>
      </c>
      <c r="G5400" s="293"/>
      <c r="H5400" s="293">
        <v>4</v>
      </c>
      <c r="I5400" s="203">
        <v>379794</v>
      </c>
      <c r="J5400" s="293" t="s">
        <v>455</v>
      </c>
      <c r="K5400" s="203">
        <v>455752.8</v>
      </c>
      <c r="L5400" s="203" t="s">
        <v>459</v>
      </c>
      <c r="M5400" s="203" t="s">
        <v>7116</v>
      </c>
      <c r="N5400" t="s">
        <v>7117</v>
      </c>
    </row>
    <row r="5401" spans="1:14" x14ac:dyDescent="0.2">
      <c r="A5401" s="246">
        <v>45135</v>
      </c>
      <c r="B5401" s="106" t="s">
        <v>541</v>
      </c>
      <c r="C5401" s="58">
        <v>6006.1</v>
      </c>
      <c r="D5401" s="203" t="s">
        <v>452</v>
      </c>
      <c r="E5401" s="203" t="s">
        <v>7171</v>
      </c>
      <c r="F5401" t="s">
        <v>7172</v>
      </c>
      <c r="G5401" s="293"/>
      <c r="H5401" s="293">
        <v>8</v>
      </c>
      <c r="I5401" s="203">
        <v>203284</v>
      </c>
      <c r="J5401" s="293" t="s">
        <v>455</v>
      </c>
      <c r="K5401" s="203">
        <v>243940.8</v>
      </c>
      <c r="L5401" s="203" t="s">
        <v>459</v>
      </c>
      <c r="M5401" s="203" t="s">
        <v>7116</v>
      </c>
      <c r="N5401" t="s">
        <v>7117</v>
      </c>
    </row>
    <row r="5402" spans="1:14" x14ac:dyDescent="0.2">
      <c r="A5402" s="246">
        <v>45134</v>
      </c>
      <c r="B5402" s="106" t="s">
        <v>541</v>
      </c>
      <c r="C5402" s="58">
        <v>6542.11</v>
      </c>
      <c r="D5402" s="203" t="s">
        <v>452</v>
      </c>
      <c r="E5402" s="203" t="s">
        <v>7157</v>
      </c>
      <c r="F5402" t="s">
        <v>7158</v>
      </c>
      <c r="G5402" s="293"/>
      <c r="H5402" s="293">
        <v>8</v>
      </c>
      <c r="I5402" s="203">
        <v>121729</v>
      </c>
      <c r="J5402" s="293" t="s">
        <v>455</v>
      </c>
      <c r="K5402" s="203">
        <v>146074.79999999999</v>
      </c>
      <c r="L5402" s="203" t="s">
        <v>459</v>
      </c>
      <c r="M5402" s="203" t="s">
        <v>7116</v>
      </c>
      <c r="N5402" t="s">
        <v>7117</v>
      </c>
    </row>
    <row r="5403" spans="1:14" x14ac:dyDescent="0.2">
      <c r="A5403" s="246">
        <v>45124</v>
      </c>
      <c r="B5403" s="106" t="s">
        <v>541</v>
      </c>
      <c r="C5403" s="58">
        <v>6563.1</v>
      </c>
      <c r="D5403" s="203" t="s">
        <v>452</v>
      </c>
      <c r="E5403" s="203" t="s">
        <v>7179</v>
      </c>
      <c r="F5403" t="s">
        <v>462</v>
      </c>
      <c r="G5403" s="293"/>
      <c r="H5403" s="293">
        <v>1</v>
      </c>
      <c r="I5403" s="203">
        <v>379794</v>
      </c>
      <c r="J5403" s="293" t="s">
        <v>455</v>
      </c>
      <c r="K5403" s="203">
        <v>455752.8</v>
      </c>
      <c r="L5403" s="203" t="s">
        <v>459</v>
      </c>
      <c r="M5403" s="203" t="s">
        <v>7116</v>
      </c>
      <c r="N5403" t="s">
        <v>7117</v>
      </c>
    </row>
    <row r="5404" spans="1:14" x14ac:dyDescent="0.2">
      <c r="A5404" s="246">
        <v>45135</v>
      </c>
      <c r="B5404" s="106" t="s">
        <v>541</v>
      </c>
      <c r="C5404" s="58">
        <v>6542.11</v>
      </c>
      <c r="D5404" s="203" t="s">
        <v>452</v>
      </c>
      <c r="E5404" s="203" t="s">
        <v>7157</v>
      </c>
      <c r="F5404" t="s">
        <v>7158</v>
      </c>
      <c r="G5404" s="293"/>
      <c r="H5404" s="293">
        <v>6</v>
      </c>
      <c r="I5404" s="203">
        <v>121729</v>
      </c>
      <c r="J5404" s="293" t="s">
        <v>455</v>
      </c>
      <c r="K5404" s="203">
        <v>146074.79999999999</v>
      </c>
      <c r="L5404" s="203" t="s">
        <v>459</v>
      </c>
      <c r="M5404" s="203" t="s">
        <v>7116</v>
      </c>
      <c r="N5404" t="s">
        <v>7117</v>
      </c>
    </row>
    <row r="5405" spans="1:14" x14ac:dyDescent="0.2">
      <c r="A5405" s="246">
        <v>45138</v>
      </c>
      <c r="B5405" s="106" t="s">
        <v>541</v>
      </c>
      <c r="C5405" s="58">
        <v>6542.11</v>
      </c>
      <c r="D5405" s="203" t="s">
        <v>452</v>
      </c>
      <c r="E5405" s="203" t="s">
        <v>7157</v>
      </c>
      <c r="F5405" t="s">
        <v>7158</v>
      </c>
      <c r="G5405" s="293"/>
      <c r="H5405" s="293">
        <v>8</v>
      </c>
      <c r="I5405" s="203">
        <v>121729</v>
      </c>
      <c r="J5405" s="293" t="s">
        <v>455</v>
      </c>
      <c r="K5405" s="203">
        <v>146074.79999999999</v>
      </c>
      <c r="L5405" s="203" t="s">
        <v>459</v>
      </c>
      <c r="M5405" s="203" t="s">
        <v>7116</v>
      </c>
      <c r="N5405" t="s">
        <v>7117</v>
      </c>
    </row>
    <row r="5406" spans="1:14" x14ac:dyDescent="0.2">
      <c r="A5406" s="246">
        <v>45128</v>
      </c>
      <c r="B5406" s="106" t="s">
        <v>541</v>
      </c>
      <c r="C5406" s="58">
        <v>6563.1</v>
      </c>
      <c r="D5406" s="203" t="s">
        <v>452</v>
      </c>
      <c r="E5406" s="203" t="s">
        <v>7179</v>
      </c>
      <c r="F5406" t="s">
        <v>462</v>
      </c>
      <c r="G5406" s="293"/>
      <c r="H5406" s="293">
        <v>2</v>
      </c>
      <c r="I5406" s="203">
        <v>379794</v>
      </c>
      <c r="J5406" s="293" t="s">
        <v>455</v>
      </c>
      <c r="K5406" s="203">
        <v>455752.8</v>
      </c>
      <c r="L5406" s="203" t="s">
        <v>459</v>
      </c>
      <c r="M5406" s="203" t="s">
        <v>7116</v>
      </c>
      <c r="N5406" t="s">
        <v>7117</v>
      </c>
    </row>
    <row r="5407" spans="1:14" x14ac:dyDescent="0.2">
      <c r="A5407" s="246">
        <v>45135</v>
      </c>
      <c r="B5407" s="106" t="s">
        <v>541</v>
      </c>
      <c r="C5407" s="58">
        <v>6715.1</v>
      </c>
      <c r="D5407" s="203" t="s">
        <v>452</v>
      </c>
      <c r="E5407" s="203" t="s">
        <v>7179</v>
      </c>
      <c r="F5407" t="s">
        <v>462</v>
      </c>
      <c r="G5407" s="293"/>
      <c r="H5407" s="293">
        <v>2</v>
      </c>
      <c r="I5407" s="203">
        <v>379794</v>
      </c>
      <c r="J5407" s="293" t="s">
        <v>455</v>
      </c>
      <c r="K5407" s="203">
        <v>455752.8</v>
      </c>
      <c r="L5407" s="203" t="s">
        <v>459</v>
      </c>
      <c r="M5407" s="203" t="s">
        <v>7116</v>
      </c>
      <c r="N5407" t="s">
        <v>7117</v>
      </c>
    </row>
    <row r="5408" spans="1:14" x14ac:dyDescent="0.2">
      <c r="A5408" s="246">
        <v>45138</v>
      </c>
      <c r="B5408" s="106" t="s">
        <v>541</v>
      </c>
      <c r="C5408" s="58">
        <v>6715.1</v>
      </c>
      <c r="D5408" s="203" t="s">
        <v>452</v>
      </c>
      <c r="E5408" s="203" t="s">
        <v>7179</v>
      </c>
      <c r="F5408" t="s">
        <v>462</v>
      </c>
      <c r="G5408" s="293"/>
      <c r="H5408" s="293">
        <v>2</v>
      </c>
      <c r="I5408" s="203">
        <v>379794</v>
      </c>
      <c r="J5408" s="293" t="s">
        <v>455</v>
      </c>
      <c r="K5408" s="203">
        <v>455752.8</v>
      </c>
      <c r="L5408" s="203" t="s">
        <v>459</v>
      </c>
      <c r="M5408" s="203" t="s">
        <v>7116</v>
      </c>
      <c r="N5408" t="s">
        <v>7117</v>
      </c>
    </row>
    <row r="5409" spans="1:14" x14ac:dyDescent="0.2">
      <c r="A5409" s="246">
        <v>45124</v>
      </c>
      <c r="B5409" s="106" t="s">
        <v>541</v>
      </c>
      <c r="C5409" s="58">
        <v>6542.11</v>
      </c>
      <c r="D5409" s="203" t="s">
        <v>452</v>
      </c>
      <c r="E5409" s="203" t="s">
        <v>7179</v>
      </c>
      <c r="F5409" t="s">
        <v>462</v>
      </c>
      <c r="G5409" s="293"/>
      <c r="H5409" s="293">
        <v>5</v>
      </c>
      <c r="I5409" s="203">
        <v>379794</v>
      </c>
      <c r="J5409" s="293" t="s">
        <v>455</v>
      </c>
      <c r="K5409" s="203">
        <v>455752.8</v>
      </c>
      <c r="L5409" s="203" t="s">
        <v>459</v>
      </c>
      <c r="M5409" s="203" t="s">
        <v>7116</v>
      </c>
      <c r="N5409" t="s">
        <v>7117</v>
      </c>
    </row>
    <row r="5410" spans="1:14" x14ac:dyDescent="0.2">
      <c r="A5410" s="246">
        <v>45125</v>
      </c>
      <c r="B5410" s="106" t="s">
        <v>541</v>
      </c>
      <c r="C5410" s="58">
        <v>6542.11</v>
      </c>
      <c r="D5410" s="203" t="s">
        <v>452</v>
      </c>
      <c r="E5410" s="203" t="s">
        <v>7179</v>
      </c>
      <c r="F5410" t="s">
        <v>462</v>
      </c>
      <c r="G5410" s="293"/>
      <c r="H5410" s="293">
        <v>6</v>
      </c>
      <c r="I5410" s="203">
        <v>379794</v>
      </c>
      <c r="J5410" s="293" t="s">
        <v>455</v>
      </c>
      <c r="K5410" s="203">
        <v>455752.8</v>
      </c>
      <c r="L5410" s="203" t="s">
        <v>459</v>
      </c>
      <c r="M5410" s="203" t="s">
        <v>7116</v>
      </c>
      <c r="N5410" t="s">
        <v>7117</v>
      </c>
    </row>
    <row r="5411" spans="1:14" x14ac:dyDescent="0.2">
      <c r="A5411" s="246">
        <v>45127</v>
      </c>
      <c r="B5411" s="106" t="s">
        <v>541</v>
      </c>
      <c r="C5411" s="58">
        <v>6542.11</v>
      </c>
      <c r="D5411" s="203" t="s">
        <v>452</v>
      </c>
      <c r="E5411" s="203" t="s">
        <v>7179</v>
      </c>
      <c r="F5411" t="s">
        <v>462</v>
      </c>
      <c r="G5411" s="293"/>
      <c r="H5411" s="293">
        <v>6</v>
      </c>
      <c r="I5411" s="203">
        <v>379794</v>
      </c>
      <c r="J5411" s="293" t="s">
        <v>455</v>
      </c>
      <c r="K5411" s="203">
        <v>455752.8</v>
      </c>
      <c r="L5411" s="203" t="s">
        <v>459</v>
      </c>
      <c r="M5411" s="203" t="s">
        <v>7116</v>
      </c>
      <c r="N5411" t="s">
        <v>7117</v>
      </c>
    </row>
    <row r="5412" spans="1:14" x14ac:dyDescent="0.2">
      <c r="A5412" s="246">
        <v>45128</v>
      </c>
      <c r="B5412" s="106" t="s">
        <v>541</v>
      </c>
      <c r="C5412" s="58">
        <v>6542.11</v>
      </c>
      <c r="D5412" s="203" t="s">
        <v>452</v>
      </c>
      <c r="E5412" s="203" t="s">
        <v>7179</v>
      </c>
      <c r="F5412" t="s">
        <v>462</v>
      </c>
      <c r="G5412" s="293"/>
      <c r="H5412" s="293">
        <v>6</v>
      </c>
      <c r="I5412" s="203">
        <v>379794</v>
      </c>
      <c r="J5412" s="293" t="s">
        <v>455</v>
      </c>
      <c r="K5412" s="203">
        <v>455752.8</v>
      </c>
      <c r="L5412" s="203" t="s">
        <v>459</v>
      </c>
      <c r="M5412" s="203" t="s">
        <v>7116</v>
      </c>
      <c r="N5412" t="s">
        <v>7117</v>
      </c>
    </row>
    <row r="5413" spans="1:14" x14ac:dyDescent="0.2">
      <c r="A5413" s="246">
        <v>45124</v>
      </c>
      <c r="B5413" s="106" t="s">
        <v>541</v>
      </c>
      <c r="C5413" s="58">
        <v>6542.1</v>
      </c>
      <c r="D5413" s="203" t="s">
        <v>452</v>
      </c>
      <c r="E5413" s="203" t="s">
        <v>7179</v>
      </c>
      <c r="F5413" t="s">
        <v>462</v>
      </c>
      <c r="G5413" s="293"/>
      <c r="H5413" s="293">
        <v>2</v>
      </c>
      <c r="I5413" s="203">
        <v>379794</v>
      </c>
      <c r="J5413" s="293" t="s">
        <v>455</v>
      </c>
      <c r="K5413" s="203">
        <v>455752.8</v>
      </c>
      <c r="L5413" s="203" t="s">
        <v>459</v>
      </c>
      <c r="M5413" s="203" t="s">
        <v>7116</v>
      </c>
      <c r="N5413" t="s">
        <v>7117</v>
      </c>
    </row>
    <row r="5414" spans="1:14" x14ac:dyDescent="0.2">
      <c r="A5414" s="246">
        <v>45125</v>
      </c>
      <c r="B5414" s="106" t="s">
        <v>541</v>
      </c>
      <c r="C5414" s="58">
        <v>6542.1</v>
      </c>
      <c r="D5414" s="203" t="s">
        <v>452</v>
      </c>
      <c r="E5414" s="203" t="s">
        <v>7179</v>
      </c>
      <c r="F5414" t="s">
        <v>462</v>
      </c>
      <c r="G5414" s="293"/>
      <c r="H5414" s="293">
        <v>2</v>
      </c>
      <c r="I5414" s="203">
        <v>379794</v>
      </c>
      <c r="J5414" s="293" t="s">
        <v>455</v>
      </c>
      <c r="K5414" s="203">
        <v>455752.8</v>
      </c>
      <c r="L5414" s="203" t="s">
        <v>459</v>
      </c>
      <c r="M5414" s="203" t="s">
        <v>7116</v>
      </c>
      <c r="N5414" t="s">
        <v>7117</v>
      </c>
    </row>
    <row r="5415" spans="1:14" x14ac:dyDescent="0.2">
      <c r="A5415" s="246">
        <v>45117</v>
      </c>
      <c r="B5415" s="106" t="s">
        <v>541</v>
      </c>
      <c r="C5415" s="58">
        <v>6593.11</v>
      </c>
      <c r="D5415" s="203" t="s">
        <v>452</v>
      </c>
      <c r="E5415" s="203" t="s">
        <v>7179</v>
      </c>
      <c r="F5415" t="s">
        <v>462</v>
      </c>
      <c r="G5415" s="293"/>
      <c r="H5415" s="293">
        <v>4</v>
      </c>
      <c r="I5415" s="203">
        <v>379794</v>
      </c>
      <c r="J5415" s="293" t="s">
        <v>455</v>
      </c>
      <c r="K5415" s="203">
        <v>455752.8</v>
      </c>
      <c r="L5415" s="203" t="s">
        <v>459</v>
      </c>
      <c r="M5415" s="203" t="s">
        <v>7116</v>
      </c>
      <c r="N5415" t="s">
        <v>7117</v>
      </c>
    </row>
    <row r="5416" spans="1:14" x14ac:dyDescent="0.2">
      <c r="A5416" s="246">
        <v>45118</v>
      </c>
      <c r="B5416" s="106" t="s">
        <v>541</v>
      </c>
      <c r="C5416" s="58">
        <v>6593.11</v>
      </c>
      <c r="D5416" s="203" t="s">
        <v>452</v>
      </c>
      <c r="E5416" s="203" t="s">
        <v>7179</v>
      </c>
      <c r="F5416" t="s">
        <v>462</v>
      </c>
      <c r="G5416" s="293"/>
      <c r="H5416" s="293">
        <v>5</v>
      </c>
      <c r="I5416" s="203">
        <v>379794</v>
      </c>
      <c r="J5416" s="293" t="s">
        <v>455</v>
      </c>
      <c r="K5416" s="203">
        <v>455752.8</v>
      </c>
      <c r="L5416" s="203" t="s">
        <v>459</v>
      </c>
      <c r="M5416" s="203" t="s">
        <v>7116</v>
      </c>
      <c r="N5416" t="s">
        <v>7117</v>
      </c>
    </row>
    <row r="5417" spans="1:14" x14ac:dyDescent="0.2">
      <c r="A5417" s="246">
        <v>45119</v>
      </c>
      <c r="B5417" s="106" t="s">
        <v>541</v>
      </c>
      <c r="C5417" s="58">
        <v>6593.11</v>
      </c>
      <c r="D5417" s="203" t="s">
        <v>452</v>
      </c>
      <c r="E5417" s="203" t="s">
        <v>7179</v>
      </c>
      <c r="F5417" t="s">
        <v>462</v>
      </c>
      <c r="G5417" s="293"/>
      <c r="H5417" s="293">
        <v>5</v>
      </c>
      <c r="I5417" s="203">
        <v>379794</v>
      </c>
      <c r="J5417" s="293" t="s">
        <v>455</v>
      </c>
      <c r="K5417" s="203">
        <v>455752.8</v>
      </c>
      <c r="L5417" s="203" t="s">
        <v>459</v>
      </c>
      <c r="M5417" s="203" t="s">
        <v>7116</v>
      </c>
      <c r="N5417" t="s">
        <v>7117</v>
      </c>
    </row>
    <row r="5418" spans="1:14" x14ac:dyDescent="0.2">
      <c r="A5418" s="246">
        <v>45120</v>
      </c>
      <c r="B5418" s="106" t="s">
        <v>541</v>
      </c>
      <c r="C5418" s="106">
        <v>6593.11</v>
      </c>
      <c r="D5418" s="203" t="s">
        <v>452</v>
      </c>
      <c r="E5418" s="203" t="s">
        <v>7179</v>
      </c>
      <c r="F5418" t="s">
        <v>462</v>
      </c>
      <c r="H5418" s="293">
        <v>4</v>
      </c>
      <c r="I5418" s="203">
        <v>379794</v>
      </c>
      <c r="J5418" s="293" t="s">
        <v>455</v>
      </c>
      <c r="K5418" s="203">
        <v>455752.8</v>
      </c>
      <c r="L5418" s="203" t="s">
        <v>459</v>
      </c>
      <c r="M5418" s="203" t="s">
        <v>7116</v>
      </c>
      <c r="N5418" t="s">
        <v>7117</v>
      </c>
    </row>
    <row r="5419" spans="1:14" x14ac:dyDescent="0.2">
      <c r="A5419" s="246">
        <v>45121</v>
      </c>
      <c r="B5419" s="106" t="s">
        <v>541</v>
      </c>
      <c r="C5419" s="106">
        <v>6593.11</v>
      </c>
      <c r="D5419" s="203" t="s">
        <v>452</v>
      </c>
      <c r="E5419" s="203" t="s">
        <v>7179</v>
      </c>
      <c r="F5419" t="s">
        <v>462</v>
      </c>
      <c r="H5419" s="293">
        <v>4</v>
      </c>
      <c r="I5419" s="203">
        <v>379794</v>
      </c>
      <c r="J5419" s="293" t="s">
        <v>455</v>
      </c>
      <c r="K5419" s="203">
        <v>455752.8</v>
      </c>
      <c r="L5419" s="203" t="s">
        <v>459</v>
      </c>
      <c r="M5419" s="203" t="s">
        <v>7116</v>
      </c>
      <c r="N5419" t="s">
        <v>7117</v>
      </c>
    </row>
    <row r="5420" spans="1:14" x14ac:dyDescent="0.2">
      <c r="A5420" s="246">
        <v>45112</v>
      </c>
      <c r="B5420" s="106" t="s">
        <v>541</v>
      </c>
      <c r="C5420" s="106">
        <v>6563.1</v>
      </c>
      <c r="D5420" s="203" t="s">
        <v>452</v>
      </c>
      <c r="E5420" s="203" t="s">
        <v>7179</v>
      </c>
      <c r="F5420" t="s">
        <v>462</v>
      </c>
      <c r="H5420" s="293">
        <v>2</v>
      </c>
      <c r="I5420" s="203">
        <v>379794</v>
      </c>
      <c r="J5420" s="293" t="s">
        <v>455</v>
      </c>
      <c r="K5420" s="203">
        <v>455752.8</v>
      </c>
      <c r="L5420" s="203" t="s">
        <v>459</v>
      </c>
      <c r="M5420" s="203" t="s">
        <v>7116</v>
      </c>
      <c r="N5420" t="s">
        <v>7117</v>
      </c>
    </row>
    <row r="5421" spans="1:14" x14ac:dyDescent="0.2">
      <c r="A5421" s="246">
        <v>45124</v>
      </c>
      <c r="B5421" s="106" t="s">
        <v>541</v>
      </c>
      <c r="C5421" s="106">
        <v>6542.1</v>
      </c>
      <c r="D5421" s="203" t="s">
        <v>452</v>
      </c>
      <c r="E5421" s="203" t="s">
        <v>7166</v>
      </c>
      <c r="F5421" t="s">
        <v>7167</v>
      </c>
      <c r="H5421" s="293">
        <v>8</v>
      </c>
      <c r="I5421" s="203">
        <v>149944</v>
      </c>
      <c r="J5421" s="293" t="s">
        <v>455</v>
      </c>
      <c r="K5421" s="203">
        <v>179932.79999999999</v>
      </c>
      <c r="L5421" s="203" t="s">
        <v>459</v>
      </c>
      <c r="M5421" s="203" t="s">
        <v>7116</v>
      </c>
      <c r="N5421" t="s">
        <v>7117</v>
      </c>
    </row>
    <row r="5422" spans="1:14" x14ac:dyDescent="0.2">
      <c r="A5422" s="246">
        <v>45114</v>
      </c>
      <c r="B5422" s="106" t="s">
        <v>541</v>
      </c>
      <c r="C5422" s="106">
        <v>6563.1</v>
      </c>
      <c r="D5422" s="203" t="s">
        <v>452</v>
      </c>
      <c r="E5422" s="203" t="s">
        <v>7179</v>
      </c>
      <c r="F5422" t="s">
        <v>462</v>
      </c>
      <c r="H5422" s="293">
        <v>1</v>
      </c>
      <c r="I5422" s="203">
        <v>379794</v>
      </c>
      <c r="J5422" s="293" t="s">
        <v>455</v>
      </c>
      <c r="K5422" s="203">
        <v>455752.8</v>
      </c>
      <c r="L5422" s="203" t="s">
        <v>459</v>
      </c>
      <c r="M5422" s="203" t="s">
        <v>7116</v>
      </c>
      <c r="N5422" t="s">
        <v>7117</v>
      </c>
    </row>
    <row r="5423" spans="1:14" x14ac:dyDescent="0.2">
      <c r="A5423" s="246">
        <v>45125</v>
      </c>
      <c r="B5423" s="106" t="s">
        <v>541</v>
      </c>
      <c r="C5423" s="106">
        <v>6542.1</v>
      </c>
      <c r="D5423" s="203" t="s">
        <v>452</v>
      </c>
      <c r="E5423" s="203" t="s">
        <v>7166</v>
      </c>
      <c r="F5423" t="s">
        <v>7167</v>
      </c>
      <c r="H5423" s="293">
        <v>8</v>
      </c>
      <c r="I5423" s="203">
        <v>149944</v>
      </c>
      <c r="J5423" s="293" t="s">
        <v>455</v>
      </c>
      <c r="K5423" s="203">
        <v>179932.79999999999</v>
      </c>
      <c r="L5423" s="203" t="s">
        <v>459</v>
      </c>
      <c r="M5423" s="203" t="s">
        <v>7116</v>
      </c>
      <c r="N5423" t="s">
        <v>7117</v>
      </c>
    </row>
    <row r="5424" spans="1:14" x14ac:dyDescent="0.2">
      <c r="A5424" s="246">
        <v>45117</v>
      </c>
      <c r="B5424" s="106" t="s">
        <v>541</v>
      </c>
      <c r="C5424" s="106">
        <v>6563.1</v>
      </c>
      <c r="D5424" s="203" t="s">
        <v>452</v>
      </c>
      <c r="E5424" s="203" t="s">
        <v>7179</v>
      </c>
      <c r="F5424" t="s">
        <v>462</v>
      </c>
      <c r="H5424" s="293">
        <v>2</v>
      </c>
      <c r="I5424" s="203">
        <v>379794</v>
      </c>
      <c r="J5424" s="293" t="s">
        <v>455</v>
      </c>
      <c r="K5424" s="203">
        <v>455752.8</v>
      </c>
      <c r="L5424" s="203" t="s">
        <v>459</v>
      </c>
      <c r="M5424" s="203" t="s">
        <v>7116</v>
      </c>
      <c r="N5424" t="s">
        <v>7117</v>
      </c>
    </row>
    <row r="5425" spans="1:14" x14ac:dyDescent="0.2">
      <c r="A5425" s="246">
        <v>45127</v>
      </c>
      <c r="B5425" s="106" t="s">
        <v>541</v>
      </c>
      <c r="C5425" s="106">
        <v>6542.1</v>
      </c>
      <c r="D5425" s="203" t="s">
        <v>452</v>
      </c>
      <c r="E5425" s="203" t="s">
        <v>7166</v>
      </c>
      <c r="F5425" t="s">
        <v>7167</v>
      </c>
      <c r="H5425" s="293">
        <v>8</v>
      </c>
      <c r="I5425" s="203">
        <v>149944</v>
      </c>
      <c r="J5425" s="293" t="s">
        <v>455</v>
      </c>
      <c r="K5425" s="203">
        <v>179932.79999999999</v>
      </c>
      <c r="L5425" s="203" t="s">
        <v>459</v>
      </c>
      <c r="M5425" s="203" t="s">
        <v>7116</v>
      </c>
      <c r="N5425" t="s">
        <v>7117</v>
      </c>
    </row>
    <row r="5426" spans="1:14" x14ac:dyDescent="0.2">
      <c r="A5426" s="246">
        <v>45118</v>
      </c>
      <c r="B5426" s="106" t="s">
        <v>541</v>
      </c>
      <c r="C5426" s="106">
        <v>6563.1</v>
      </c>
      <c r="D5426" s="203" t="s">
        <v>452</v>
      </c>
      <c r="E5426" s="203" t="s">
        <v>7179</v>
      </c>
      <c r="F5426" t="s">
        <v>462</v>
      </c>
      <c r="H5426" s="293">
        <v>1</v>
      </c>
      <c r="I5426" s="203">
        <v>379794</v>
      </c>
      <c r="J5426" s="293" t="s">
        <v>455</v>
      </c>
      <c r="K5426" s="203">
        <v>455752.8</v>
      </c>
      <c r="L5426" s="203" t="s">
        <v>459</v>
      </c>
      <c r="M5426" s="203" t="s">
        <v>7116</v>
      </c>
      <c r="N5426" t="s">
        <v>7117</v>
      </c>
    </row>
    <row r="5427" spans="1:14" x14ac:dyDescent="0.2">
      <c r="A5427" s="246">
        <v>45128</v>
      </c>
      <c r="B5427" s="106" t="s">
        <v>541</v>
      </c>
      <c r="C5427" s="106">
        <v>6542.1</v>
      </c>
      <c r="D5427" s="203" t="s">
        <v>452</v>
      </c>
      <c r="E5427" s="203" t="s">
        <v>7166</v>
      </c>
      <c r="F5427" t="s">
        <v>7167</v>
      </c>
      <c r="H5427" s="293">
        <v>8</v>
      </c>
      <c r="I5427" s="203">
        <v>149944</v>
      </c>
      <c r="J5427" s="293" t="s">
        <v>455</v>
      </c>
      <c r="K5427" s="203">
        <v>179932.79999999999</v>
      </c>
      <c r="L5427" s="203" t="s">
        <v>459</v>
      </c>
      <c r="M5427" s="203" t="s">
        <v>7116</v>
      </c>
      <c r="N5427" t="s">
        <v>7117</v>
      </c>
    </row>
    <row r="5428" spans="1:14" x14ac:dyDescent="0.2">
      <c r="A5428" s="246">
        <v>45119</v>
      </c>
      <c r="B5428" s="106" t="s">
        <v>541</v>
      </c>
      <c r="C5428" s="106">
        <v>6563.1</v>
      </c>
      <c r="D5428" s="203" t="s">
        <v>452</v>
      </c>
      <c r="E5428" s="203" t="s">
        <v>7179</v>
      </c>
      <c r="F5428" t="s">
        <v>462</v>
      </c>
      <c r="H5428" s="293">
        <v>1</v>
      </c>
      <c r="I5428" s="203">
        <v>379794</v>
      </c>
      <c r="J5428" s="293" t="s">
        <v>455</v>
      </c>
      <c r="K5428" s="203">
        <v>455752.8</v>
      </c>
      <c r="L5428" s="203" t="s">
        <v>459</v>
      </c>
      <c r="M5428" s="203" t="s">
        <v>7116</v>
      </c>
      <c r="N5428" t="s">
        <v>7117</v>
      </c>
    </row>
    <row r="5429" spans="1:14" x14ac:dyDescent="0.2">
      <c r="A5429" s="246">
        <v>45131</v>
      </c>
      <c r="B5429" s="106" t="s">
        <v>541</v>
      </c>
      <c r="C5429" s="106">
        <v>6542.1</v>
      </c>
      <c r="D5429" s="203" t="s">
        <v>452</v>
      </c>
      <c r="E5429" s="203" t="s">
        <v>7166</v>
      </c>
      <c r="F5429" t="s">
        <v>7167</v>
      </c>
      <c r="H5429" s="293">
        <v>6</v>
      </c>
      <c r="I5429" s="203">
        <v>149944</v>
      </c>
      <c r="J5429" s="293" t="s">
        <v>455</v>
      </c>
      <c r="K5429" s="203">
        <v>179932.79999999999</v>
      </c>
      <c r="L5429" s="203" t="s">
        <v>459</v>
      </c>
      <c r="M5429" s="203" t="s">
        <v>7116</v>
      </c>
      <c r="N5429" t="s">
        <v>7117</v>
      </c>
    </row>
    <row r="5430" spans="1:14" x14ac:dyDescent="0.2">
      <c r="A5430" s="246">
        <v>45112</v>
      </c>
      <c r="B5430" s="106" t="s">
        <v>541</v>
      </c>
      <c r="C5430" s="106">
        <v>6542.1</v>
      </c>
      <c r="D5430" s="203" t="s">
        <v>452</v>
      </c>
      <c r="E5430" s="203" t="s">
        <v>7179</v>
      </c>
      <c r="F5430" t="s">
        <v>462</v>
      </c>
      <c r="H5430" s="293">
        <v>2</v>
      </c>
      <c r="I5430" s="203">
        <v>379794</v>
      </c>
      <c r="J5430" s="293" t="s">
        <v>455</v>
      </c>
      <c r="K5430" s="203">
        <v>455752.8</v>
      </c>
      <c r="L5430" s="203" t="s">
        <v>459</v>
      </c>
      <c r="M5430" s="203" t="s">
        <v>7116</v>
      </c>
      <c r="N5430" t="s">
        <v>7117</v>
      </c>
    </row>
    <row r="5431" spans="1:14" x14ac:dyDescent="0.2">
      <c r="A5431" s="246">
        <v>45138</v>
      </c>
      <c r="B5431" s="106" t="s">
        <v>541</v>
      </c>
      <c r="C5431" s="106">
        <v>6795.1</v>
      </c>
      <c r="D5431" s="203" t="s">
        <v>452</v>
      </c>
      <c r="E5431" s="203" t="s">
        <v>7166</v>
      </c>
      <c r="F5431" t="s">
        <v>7167</v>
      </c>
      <c r="H5431" s="293">
        <v>8</v>
      </c>
      <c r="I5431" s="203">
        <v>149944</v>
      </c>
      <c r="J5431" s="293" t="s">
        <v>455</v>
      </c>
      <c r="K5431" s="203">
        <v>179932.79999999999</v>
      </c>
      <c r="L5431" s="203" t="s">
        <v>459</v>
      </c>
      <c r="M5431" s="203" t="s">
        <v>7116</v>
      </c>
      <c r="N5431" t="s">
        <v>7117</v>
      </c>
    </row>
    <row r="5432" spans="1:14" x14ac:dyDescent="0.2">
      <c r="A5432" s="246">
        <v>45113</v>
      </c>
      <c r="B5432" s="106" t="s">
        <v>541</v>
      </c>
      <c r="C5432" s="106">
        <v>6542.1</v>
      </c>
      <c r="D5432" s="203" t="s">
        <v>452</v>
      </c>
      <c r="E5432" s="203" t="s">
        <v>7179</v>
      </c>
      <c r="F5432" t="s">
        <v>462</v>
      </c>
      <c r="H5432" s="293">
        <v>2</v>
      </c>
      <c r="I5432" s="203">
        <v>379794</v>
      </c>
      <c r="J5432" s="293" t="s">
        <v>455</v>
      </c>
      <c r="K5432" s="203">
        <v>455752.8</v>
      </c>
      <c r="L5432" s="203" t="s">
        <v>459</v>
      </c>
      <c r="M5432" s="203" t="s">
        <v>7116</v>
      </c>
      <c r="N5432" t="s">
        <v>7117</v>
      </c>
    </row>
    <row r="5433" spans="1:14" x14ac:dyDescent="0.2">
      <c r="A5433" s="246">
        <v>45114</v>
      </c>
      <c r="B5433" s="106" t="s">
        <v>541</v>
      </c>
      <c r="C5433" s="106">
        <v>6542.1</v>
      </c>
      <c r="D5433" s="203" t="s">
        <v>452</v>
      </c>
      <c r="E5433" s="203" t="s">
        <v>7179</v>
      </c>
      <c r="F5433" t="s">
        <v>462</v>
      </c>
      <c r="H5433" s="293">
        <v>1</v>
      </c>
      <c r="I5433" s="203">
        <v>379794</v>
      </c>
      <c r="J5433" s="293" t="s">
        <v>455</v>
      </c>
      <c r="K5433" s="203">
        <v>455752.8</v>
      </c>
      <c r="L5433" s="203" t="s">
        <v>459</v>
      </c>
      <c r="M5433" s="203" t="s">
        <v>7116</v>
      </c>
      <c r="N5433" t="s">
        <v>7117</v>
      </c>
    </row>
    <row r="5434" spans="1:14" x14ac:dyDescent="0.2">
      <c r="A5434" s="246">
        <v>45132</v>
      </c>
      <c r="B5434" s="106" t="s">
        <v>541</v>
      </c>
      <c r="C5434" s="106">
        <v>6795.1</v>
      </c>
      <c r="D5434" s="203" t="s">
        <v>452</v>
      </c>
      <c r="E5434" s="203" t="s">
        <v>7166</v>
      </c>
      <c r="F5434" t="s">
        <v>7167</v>
      </c>
      <c r="H5434" s="293">
        <v>8</v>
      </c>
      <c r="I5434" s="203">
        <v>149944</v>
      </c>
      <c r="J5434" s="293" t="s">
        <v>455</v>
      </c>
      <c r="K5434" s="203">
        <v>179932.79999999999</v>
      </c>
      <c r="L5434" s="203" t="s">
        <v>459</v>
      </c>
      <c r="M5434" s="203" t="s">
        <v>7116</v>
      </c>
      <c r="N5434" t="s">
        <v>7117</v>
      </c>
    </row>
    <row r="5435" spans="1:14" x14ac:dyDescent="0.2">
      <c r="A5435" s="246">
        <v>45133</v>
      </c>
      <c r="B5435" s="106" t="s">
        <v>541</v>
      </c>
      <c r="C5435" s="106">
        <v>6795.1</v>
      </c>
      <c r="D5435" s="203" t="s">
        <v>452</v>
      </c>
      <c r="E5435" s="203" t="s">
        <v>7166</v>
      </c>
      <c r="F5435" t="s">
        <v>7167</v>
      </c>
      <c r="H5435" s="293">
        <v>8</v>
      </c>
      <c r="I5435" s="203">
        <v>149944</v>
      </c>
      <c r="J5435" s="293" t="s">
        <v>455</v>
      </c>
      <c r="K5435" s="203">
        <v>179932.79999999999</v>
      </c>
      <c r="L5435" s="203" t="s">
        <v>459</v>
      </c>
      <c r="M5435" s="203" t="s">
        <v>7116</v>
      </c>
      <c r="N5435" t="s">
        <v>7117</v>
      </c>
    </row>
    <row r="5436" spans="1:14" x14ac:dyDescent="0.2">
      <c r="A5436" s="246">
        <v>45117</v>
      </c>
      <c r="B5436" s="106" t="s">
        <v>541</v>
      </c>
      <c r="C5436" s="106">
        <v>6542.1</v>
      </c>
      <c r="D5436" s="203" t="s">
        <v>452</v>
      </c>
      <c r="E5436" s="203" t="s">
        <v>7179</v>
      </c>
      <c r="F5436" t="s">
        <v>462</v>
      </c>
      <c r="H5436" s="293">
        <v>2</v>
      </c>
      <c r="I5436" s="203">
        <v>379794</v>
      </c>
      <c r="J5436" s="293" t="s">
        <v>455</v>
      </c>
      <c r="K5436" s="203">
        <v>455752.8</v>
      </c>
      <c r="L5436" s="203" t="s">
        <v>459</v>
      </c>
      <c r="M5436" s="203" t="s">
        <v>7116</v>
      </c>
      <c r="N5436" t="s">
        <v>7117</v>
      </c>
    </row>
    <row r="5437" spans="1:14" x14ac:dyDescent="0.2">
      <c r="A5437" s="246">
        <v>45134</v>
      </c>
      <c r="B5437" s="106" t="s">
        <v>541</v>
      </c>
      <c r="C5437" s="106">
        <v>6795.1</v>
      </c>
      <c r="D5437" s="203" t="s">
        <v>452</v>
      </c>
      <c r="E5437" s="203" t="s">
        <v>7166</v>
      </c>
      <c r="F5437" t="s">
        <v>7167</v>
      </c>
      <c r="H5437" s="293">
        <v>8</v>
      </c>
      <c r="I5437" s="203">
        <v>149944</v>
      </c>
      <c r="J5437" s="293" t="s">
        <v>455</v>
      </c>
      <c r="K5437" s="203">
        <v>179932.79999999999</v>
      </c>
      <c r="L5437" s="203" t="s">
        <v>459</v>
      </c>
      <c r="M5437" s="203" t="s">
        <v>7116</v>
      </c>
      <c r="N5437" t="s">
        <v>7117</v>
      </c>
    </row>
    <row r="5438" spans="1:14" x14ac:dyDescent="0.2">
      <c r="A5438" s="246">
        <v>45119</v>
      </c>
      <c r="B5438" s="106" t="s">
        <v>541</v>
      </c>
      <c r="C5438" s="106">
        <v>6542.1</v>
      </c>
      <c r="D5438" s="203" t="s">
        <v>452</v>
      </c>
      <c r="E5438" s="203" t="s">
        <v>7179</v>
      </c>
      <c r="F5438" t="s">
        <v>462</v>
      </c>
      <c r="H5438" s="293">
        <v>2</v>
      </c>
      <c r="I5438" s="203">
        <v>379794</v>
      </c>
      <c r="J5438" s="293" t="s">
        <v>455</v>
      </c>
      <c r="K5438" s="203">
        <v>455752.8</v>
      </c>
      <c r="L5438" s="203" t="s">
        <v>459</v>
      </c>
      <c r="M5438" s="203" t="s">
        <v>7116</v>
      </c>
      <c r="N5438" t="s">
        <v>7117</v>
      </c>
    </row>
    <row r="5439" spans="1:14" x14ac:dyDescent="0.2">
      <c r="A5439" s="246">
        <v>45135</v>
      </c>
      <c r="B5439" s="106" t="s">
        <v>541</v>
      </c>
      <c r="C5439" s="106">
        <v>6795.1</v>
      </c>
      <c r="D5439" s="203" t="s">
        <v>452</v>
      </c>
      <c r="E5439" s="203" t="s">
        <v>7166</v>
      </c>
      <c r="F5439" t="s">
        <v>7167</v>
      </c>
      <c r="H5439" s="293">
        <v>8</v>
      </c>
      <c r="I5439" s="203">
        <v>149944</v>
      </c>
      <c r="J5439" s="293" t="s">
        <v>455</v>
      </c>
      <c r="K5439" s="203">
        <v>179932.79999999999</v>
      </c>
      <c r="L5439" s="203" t="s">
        <v>459</v>
      </c>
      <c r="M5439" s="203" t="s">
        <v>7116</v>
      </c>
      <c r="N5439" t="s">
        <v>7117</v>
      </c>
    </row>
    <row r="5440" spans="1:14" x14ac:dyDescent="0.2">
      <c r="A5440" s="246">
        <v>45118</v>
      </c>
      <c r="B5440" s="106" t="s">
        <v>541</v>
      </c>
      <c r="C5440" s="106">
        <v>55005.17</v>
      </c>
      <c r="D5440" s="203" t="s">
        <v>452</v>
      </c>
      <c r="E5440" s="203" t="s">
        <v>7179</v>
      </c>
      <c r="F5440" t="s">
        <v>462</v>
      </c>
      <c r="H5440" s="293">
        <v>1</v>
      </c>
      <c r="I5440" s="203">
        <v>379794</v>
      </c>
      <c r="J5440" s="293" t="s">
        <v>455</v>
      </c>
      <c r="K5440" s="203">
        <v>455752.8</v>
      </c>
      <c r="L5440" s="203" t="s">
        <v>459</v>
      </c>
      <c r="M5440" s="203" t="s">
        <v>7116</v>
      </c>
      <c r="N5440" t="s">
        <v>7117</v>
      </c>
    </row>
    <row r="5441" spans="1:14" x14ac:dyDescent="0.2">
      <c r="A5441" s="246">
        <v>45120</v>
      </c>
      <c r="B5441" s="106" t="s">
        <v>541</v>
      </c>
      <c r="C5441" s="106">
        <v>55005.17</v>
      </c>
      <c r="D5441" s="203" t="s">
        <v>452</v>
      </c>
      <c r="E5441" s="203" t="s">
        <v>7179</v>
      </c>
      <c r="F5441" t="s">
        <v>462</v>
      </c>
      <c r="H5441" s="293">
        <v>1</v>
      </c>
      <c r="I5441" s="203">
        <v>379794</v>
      </c>
      <c r="J5441" s="293" t="s">
        <v>455</v>
      </c>
      <c r="K5441" s="203">
        <v>455752.8</v>
      </c>
      <c r="L5441" s="203" t="s">
        <v>459</v>
      </c>
      <c r="M5441" s="203" t="s">
        <v>7116</v>
      </c>
      <c r="N5441" t="s">
        <v>7117</v>
      </c>
    </row>
    <row r="5442" spans="1:14" x14ac:dyDescent="0.2">
      <c r="A5442" s="246">
        <v>45110</v>
      </c>
      <c r="B5442" s="106" t="s">
        <v>541</v>
      </c>
      <c r="C5442" s="106">
        <v>6542.1</v>
      </c>
      <c r="D5442" s="203" t="s">
        <v>452</v>
      </c>
      <c r="E5442" s="203" t="s">
        <v>7179</v>
      </c>
      <c r="F5442" t="s">
        <v>462</v>
      </c>
      <c r="H5442" s="293">
        <v>2</v>
      </c>
      <c r="I5442" s="203">
        <v>379794</v>
      </c>
      <c r="J5442" s="293" t="s">
        <v>455</v>
      </c>
      <c r="K5442" s="203">
        <v>455752.8</v>
      </c>
      <c r="L5442" s="203" t="s">
        <v>459</v>
      </c>
      <c r="M5442" s="203" t="s">
        <v>7116</v>
      </c>
      <c r="N5442" t="s">
        <v>7117</v>
      </c>
    </row>
    <row r="5443" spans="1:14" x14ac:dyDescent="0.2">
      <c r="A5443" s="246">
        <v>45111</v>
      </c>
      <c r="B5443" s="106" t="s">
        <v>541</v>
      </c>
      <c r="C5443" s="106">
        <v>6542.1</v>
      </c>
      <c r="D5443" s="203" t="s">
        <v>452</v>
      </c>
      <c r="E5443" s="203" t="s">
        <v>7179</v>
      </c>
      <c r="F5443" t="s">
        <v>462</v>
      </c>
      <c r="H5443" s="293">
        <v>2</v>
      </c>
      <c r="I5443" s="203">
        <v>379794</v>
      </c>
      <c r="J5443" s="293" t="s">
        <v>455</v>
      </c>
      <c r="K5443" s="203">
        <v>455752.8</v>
      </c>
      <c r="L5443" s="203" t="s">
        <v>459</v>
      </c>
      <c r="M5443" s="203" t="s">
        <v>7116</v>
      </c>
      <c r="N5443" t="s">
        <v>7117</v>
      </c>
    </row>
    <row r="5444" spans="1:14" x14ac:dyDescent="0.2">
      <c r="A5444" s="246">
        <v>45112</v>
      </c>
      <c r="B5444" s="106" t="s">
        <v>541</v>
      </c>
      <c r="C5444" s="106">
        <v>6542.1</v>
      </c>
      <c r="D5444" s="203" t="s">
        <v>452</v>
      </c>
      <c r="E5444" s="203" t="s">
        <v>7179</v>
      </c>
      <c r="F5444" t="s">
        <v>462</v>
      </c>
      <c r="H5444" s="293">
        <v>2</v>
      </c>
      <c r="I5444" s="203">
        <v>379794</v>
      </c>
      <c r="J5444" s="293" t="s">
        <v>455</v>
      </c>
      <c r="K5444" s="203">
        <v>455752.8</v>
      </c>
      <c r="L5444" s="203" t="s">
        <v>459</v>
      </c>
      <c r="M5444" s="203" t="s">
        <v>7116</v>
      </c>
      <c r="N5444" t="s">
        <v>7117</v>
      </c>
    </row>
    <row r="5445" spans="1:14" x14ac:dyDescent="0.2">
      <c r="A5445" s="246">
        <v>45121</v>
      </c>
      <c r="B5445" s="106" t="s">
        <v>541</v>
      </c>
      <c r="C5445" s="106">
        <v>6542.11</v>
      </c>
      <c r="D5445" s="203" t="s">
        <v>452</v>
      </c>
      <c r="E5445" s="203" t="s">
        <v>7179</v>
      </c>
      <c r="F5445" t="s">
        <v>462</v>
      </c>
      <c r="H5445" s="293">
        <v>4</v>
      </c>
      <c r="I5445" s="203">
        <v>379794</v>
      </c>
      <c r="J5445" s="293" t="s">
        <v>455</v>
      </c>
      <c r="K5445" s="203">
        <v>455752.8</v>
      </c>
      <c r="L5445" s="203" t="s">
        <v>459</v>
      </c>
      <c r="M5445" s="203" t="s">
        <v>7116</v>
      </c>
      <c r="N5445" t="s">
        <v>7117</v>
      </c>
    </row>
    <row r="5446" spans="1:14" x14ac:dyDescent="0.2">
      <c r="A5446" s="246">
        <v>45110</v>
      </c>
      <c r="B5446" s="106" t="s">
        <v>541</v>
      </c>
      <c r="C5446" s="106">
        <v>6715.1</v>
      </c>
      <c r="D5446" s="203" t="s">
        <v>452</v>
      </c>
      <c r="E5446" s="203" t="s">
        <v>7179</v>
      </c>
      <c r="F5446" t="s">
        <v>462</v>
      </c>
      <c r="H5446" s="293">
        <v>4</v>
      </c>
      <c r="I5446" s="203">
        <v>379794</v>
      </c>
      <c r="J5446" s="293" t="s">
        <v>455</v>
      </c>
      <c r="K5446" s="203">
        <v>455752.8</v>
      </c>
      <c r="L5446" s="203" t="s">
        <v>459</v>
      </c>
      <c r="M5446" s="203" t="s">
        <v>7116</v>
      </c>
      <c r="N5446" t="s">
        <v>7117</v>
      </c>
    </row>
    <row r="5447" spans="1:14" x14ac:dyDescent="0.2">
      <c r="A5447" s="246">
        <v>45111</v>
      </c>
      <c r="B5447" s="106" t="s">
        <v>541</v>
      </c>
      <c r="C5447" s="106">
        <v>6715.1</v>
      </c>
      <c r="D5447" s="203" t="s">
        <v>452</v>
      </c>
      <c r="E5447" s="203" t="s">
        <v>7179</v>
      </c>
      <c r="F5447" t="s">
        <v>462</v>
      </c>
      <c r="H5447" s="293">
        <v>4</v>
      </c>
      <c r="I5447" s="203">
        <v>379794</v>
      </c>
      <c r="J5447" s="293" t="s">
        <v>455</v>
      </c>
      <c r="K5447" s="203">
        <v>455752.8</v>
      </c>
      <c r="L5447" s="203" t="s">
        <v>459</v>
      </c>
      <c r="M5447" s="203" t="s">
        <v>7116</v>
      </c>
      <c r="N5447" t="s">
        <v>7117</v>
      </c>
    </row>
    <row r="5448" spans="1:14" x14ac:dyDescent="0.2">
      <c r="A5448" s="246">
        <v>45112</v>
      </c>
      <c r="B5448" s="106" t="s">
        <v>541</v>
      </c>
      <c r="C5448" s="106">
        <v>55005.17</v>
      </c>
      <c r="D5448" s="203" t="s">
        <v>452</v>
      </c>
      <c r="E5448" s="203" t="s">
        <v>7179</v>
      </c>
      <c r="F5448" t="s">
        <v>462</v>
      </c>
      <c r="H5448" s="293">
        <v>1</v>
      </c>
      <c r="I5448" s="203">
        <v>379794</v>
      </c>
      <c r="J5448" s="293" t="s">
        <v>455</v>
      </c>
      <c r="K5448" s="203">
        <v>455752.8</v>
      </c>
      <c r="L5448" s="203" t="s">
        <v>459</v>
      </c>
      <c r="M5448" s="203" t="s">
        <v>7116</v>
      </c>
      <c r="N5448" t="s">
        <v>7117</v>
      </c>
    </row>
    <row r="5449" spans="1:14" x14ac:dyDescent="0.2">
      <c r="A5449" s="246">
        <v>45113</v>
      </c>
      <c r="B5449" s="106" t="s">
        <v>541</v>
      </c>
      <c r="C5449" s="106">
        <v>55005.17</v>
      </c>
      <c r="D5449" s="203" t="s">
        <v>452</v>
      </c>
      <c r="E5449" s="203" t="s">
        <v>7179</v>
      </c>
      <c r="F5449" t="s">
        <v>462</v>
      </c>
      <c r="H5449" s="293">
        <v>1</v>
      </c>
      <c r="I5449" s="203">
        <v>379794</v>
      </c>
      <c r="J5449" s="293" t="s">
        <v>455</v>
      </c>
      <c r="K5449" s="203">
        <v>455752.8</v>
      </c>
      <c r="L5449" s="203" t="s">
        <v>459</v>
      </c>
      <c r="M5449" s="203" t="s">
        <v>7116</v>
      </c>
      <c r="N5449" t="s">
        <v>7117</v>
      </c>
    </row>
    <row r="5450" spans="1:14" x14ac:dyDescent="0.2">
      <c r="A5450" s="246">
        <v>45110</v>
      </c>
      <c r="B5450" s="106" t="s">
        <v>541</v>
      </c>
      <c r="C5450" s="106">
        <v>6762.1</v>
      </c>
      <c r="D5450" s="203" t="s">
        <v>452</v>
      </c>
      <c r="E5450" s="203" t="s">
        <v>7179</v>
      </c>
      <c r="F5450" t="s">
        <v>462</v>
      </c>
      <c r="H5450" s="293">
        <v>2</v>
      </c>
      <c r="I5450" s="203">
        <v>379794</v>
      </c>
      <c r="J5450" s="293" t="s">
        <v>455</v>
      </c>
      <c r="K5450" s="203">
        <v>455752.8</v>
      </c>
      <c r="L5450" s="203" t="s">
        <v>459</v>
      </c>
      <c r="M5450" s="203" t="s">
        <v>7116</v>
      </c>
      <c r="N5450" t="s">
        <v>7117</v>
      </c>
    </row>
    <row r="5451" spans="1:14" x14ac:dyDescent="0.2">
      <c r="A5451" s="246">
        <v>45111</v>
      </c>
      <c r="B5451" s="106" t="s">
        <v>541</v>
      </c>
      <c r="C5451" s="106">
        <v>6762.1</v>
      </c>
      <c r="D5451" s="203" t="s">
        <v>452</v>
      </c>
      <c r="E5451" s="203" t="s">
        <v>7179</v>
      </c>
      <c r="F5451" t="s">
        <v>462</v>
      </c>
      <c r="H5451" s="293">
        <v>2</v>
      </c>
      <c r="I5451" s="203">
        <v>379794</v>
      </c>
      <c r="J5451" s="293" t="s">
        <v>455</v>
      </c>
      <c r="K5451" s="203">
        <v>455752.8</v>
      </c>
      <c r="L5451" s="203" t="s">
        <v>459</v>
      </c>
      <c r="M5451" s="203" t="s">
        <v>7116</v>
      </c>
      <c r="N5451" t="s">
        <v>7117</v>
      </c>
    </row>
    <row r="5452" spans="1:14" x14ac:dyDescent="0.2">
      <c r="A5452" s="246">
        <v>45112</v>
      </c>
      <c r="B5452" s="106" t="s">
        <v>541</v>
      </c>
      <c r="C5452" s="106">
        <v>6762.1</v>
      </c>
      <c r="D5452" s="203" t="s">
        <v>452</v>
      </c>
      <c r="E5452" s="203" t="s">
        <v>7179</v>
      </c>
      <c r="F5452" t="s">
        <v>462</v>
      </c>
      <c r="H5452" s="293">
        <v>1</v>
      </c>
      <c r="I5452" s="203">
        <v>379794</v>
      </c>
      <c r="J5452" s="293" t="s">
        <v>455</v>
      </c>
      <c r="K5452" s="203">
        <v>455752.8</v>
      </c>
      <c r="L5452" s="203" t="s">
        <v>459</v>
      </c>
      <c r="M5452" s="203" t="s">
        <v>7116</v>
      </c>
      <c r="N5452" t="s">
        <v>7117</v>
      </c>
    </row>
    <row r="5453" spans="1:14" x14ac:dyDescent="0.2">
      <c r="A5453" s="246">
        <v>45113</v>
      </c>
      <c r="B5453" s="106" t="s">
        <v>541</v>
      </c>
      <c r="C5453" s="106">
        <v>6762.1</v>
      </c>
      <c r="D5453" s="203" t="s">
        <v>452</v>
      </c>
      <c r="E5453" s="203" t="s">
        <v>7179</v>
      </c>
      <c r="F5453" t="s">
        <v>462</v>
      </c>
      <c r="H5453" s="293">
        <v>1</v>
      </c>
      <c r="I5453" s="203">
        <v>379794</v>
      </c>
      <c r="J5453" s="293" t="s">
        <v>455</v>
      </c>
      <c r="K5453" s="203">
        <v>455752.8</v>
      </c>
      <c r="L5453" s="203" t="s">
        <v>459</v>
      </c>
      <c r="M5453" s="203" t="s">
        <v>7116</v>
      </c>
      <c r="N5453" t="s">
        <v>7117</v>
      </c>
    </row>
    <row r="5454" spans="1:14" x14ac:dyDescent="0.2">
      <c r="A5454" s="246">
        <v>45114</v>
      </c>
      <c r="B5454" s="106" t="s">
        <v>541</v>
      </c>
      <c r="C5454" s="106">
        <v>6762.1</v>
      </c>
      <c r="D5454" s="203" t="s">
        <v>452</v>
      </c>
      <c r="E5454" s="203" t="s">
        <v>7179</v>
      </c>
      <c r="F5454" t="s">
        <v>462</v>
      </c>
      <c r="H5454" s="293">
        <v>1</v>
      </c>
      <c r="I5454" s="203">
        <v>379794</v>
      </c>
      <c r="J5454" s="293" t="s">
        <v>455</v>
      </c>
      <c r="K5454" s="203">
        <v>455752.8</v>
      </c>
      <c r="L5454" s="203" t="s">
        <v>459</v>
      </c>
      <c r="M5454" s="203" t="s">
        <v>7116</v>
      </c>
      <c r="N5454" t="s">
        <v>7117</v>
      </c>
    </row>
    <row r="5455" spans="1:14" x14ac:dyDescent="0.2">
      <c r="A5455" s="246">
        <v>45117</v>
      </c>
      <c r="B5455" s="106" t="s">
        <v>541</v>
      </c>
      <c r="C5455" s="106">
        <v>6762.1</v>
      </c>
      <c r="D5455" s="203" t="s">
        <v>452</v>
      </c>
      <c r="E5455" s="203" t="s">
        <v>7171</v>
      </c>
      <c r="F5455" t="s">
        <v>7172</v>
      </c>
      <c r="H5455" s="293">
        <v>8</v>
      </c>
      <c r="I5455" s="203">
        <v>203284</v>
      </c>
      <c r="J5455" s="293" t="s">
        <v>455</v>
      </c>
      <c r="K5455" s="203">
        <v>243940.8</v>
      </c>
      <c r="L5455" s="203" t="s">
        <v>459</v>
      </c>
      <c r="M5455" s="203" t="s">
        <v>7116</v>
      </c>
      <c r="N5455" t="s">
        <v>7117</v>
      </c>
    </row>
    <row r="5456" spans="1:14" x14ac:dyDescent="0.2">
      <c r="A5456" s="246">
        <v>45118</v>
      </c>
      <c r="B5456" s="106" t="s">
        <v>541</v>
      </c>
      <c r="C5456" s="106">
        <v>6762.1</v>
      </c>
      <c r="D5456" s="203" t="s">
        <v>452</v>
      </c>
      <c r="E5456" s="203" t="s">
        <v>7171</v>
      </c>
      <c r="F5456" t="s">
        <v>7172</v>
      </c>
      <c r="H5456" s="293">
        <v>6.5</v>
      </c>
      <c r="I5456" s="203">
        <v>203284</v>
      </c>
      <c r="J5456" s="293" t="s">
        <v>455</v>
      </c>
      <c r="K5456" s="203">
        <v>243940.8</v>
      </c>
      <c r="L5456" s="203" t="s">
        <v>459</v>
      </c>
      <c r="M5456" s="203" t="s">
        <v>7116</v>
      </c>
      <c r="N5456" t="s">
        <v>7117</v>
      </c>
    </row>
    <row r="5457" spans="1:14" x14ac:dyDescent="0.2">
      <c r="A5457" s="246">
        <v>45110</v>
      </c>
      <c r="B5457" s="106" t="s">
        <v>541</v>
      </c>
      <c r="C5457" s="106">
        <v>6762.1</v>
      </c>
      <c r="D5457" s="203" t="s">
        <v>452</v>
      </c>
      <c r="E5457" s="203" t="s">
        <v>7171</v>
      </c>
      <c r="F5457" t="s">
        <v>7172</v>
      </c>
      <c r="H5457" s="293">
        <v>8</v>
      </c>
      <c r="I5457" s="203">
        <v>203284</v>
      </c>
      <c r="J5457" s="293" t="s">
        <v>455</v>
      </c>
      <c r="K5457" s="203">
        <v>243940.8</v>
      </c>
      <c r="L5457" s="203" t="s">
        <v>459</v>
      </c>
      <c r="M5457" s="203" t="s">
        <v>7116</v>
      </c>
      <c r="N5457" t="s">
        <v>7117</v>
      </c>
    </row>
    <row r="5458" spans="1:14" x14ac:dyDescent="0.2">
      <c r="A5458" s="246">
        <v>45111</v>
      </c>
      <c r="B5458" s="106" t="s">
        <v>541</v>
      </c>
      <c r="C5458" s="106">
        <v>6762.1</v>
      </c>
      <c r="D5458" s="203" t="s">
        <v>452</v>
      </c>
      <c r="E5458" s="203" t="s">
        <v>7171</v>
      </c>
      <c r="F5458" t="s">
        <v>7172</v>
      </c>
      <c r="H5458" s="293">
        <v>8</v>
      </c>
      <c r="I5458" s="203">
        <v>203284</v>
      </c>
      <c r="J5458" s="293" t="s">
        <v>455</v>
      </c>
      <c r="K5458" s="203">
        <v>243940.8</v>
      </c>
      <c r="L5458" s="203" t="s">
        <v>459</v>
      </c>
      <c r="M5458" s="203" t="s">
        <v>7116</v>
      </c>
      <c r="N5458" t="s">
        <v>7117</v>
      </c>
    </row>
    <row r="5459" spans="1:14" x14ac:dyDescent="0.2">
      <c r="A5459" s="246">
        <v>45112</v>
      </c>
      <c r="B5459" s="106" t="s">
        <v>541</v>
      </c>
      <c r="C5459" s="106">
        <v>6762.1</v>
      </c>
      <c r="D5459" s="203" t="s">
        <v>452</v>
      </c>
      <c r="E5459" s="203" t="s">
        <v>7171</v>
      </c>
      <c r="F5459" t="s">
        <v>7172</v>
      </c>
      <c r="H5459" s="293">
        <v>8</v>
      </c>
      <c r="I5459" s="203">
        <v>203284</v>
      </c>
      <c r="J5459" s="293" t="s">
        <v>455</v>
      </c>
      <c r="K5459" s="203">
        <v>243940.8</v>
      </c>
      <c r="L5459" s="203" t="s">
        <v>459</v>
      </c>
      <c r="M5459" s="203" t="s">
        <v>7116</v>
      </c>
      <c r="N5459" t="s">
        <v>7117</v>
      </c>
    </row>
    <row r="5460" spans="1:14" x14ac:dyDescent="0.2">
      <c r="A5460" s="246">
        <v>45113</v>
      </c>
      <c r="B5460" s="106" t="s">
        <v>541</v>
      </c>
      <c r="C5460" s="106">
        <v>6762.1</v>
      </c>
      <c r="D5460" s="203" t="s">
        <v>452</v>
      </c>
      <c r="E5460" s="203" t="s">
        <v>7171</v>
      </c>
      <c r="F5460" t="s">
        <v>7172</v>
      </c>
      <c r="H5460" s="293">
        <v>8</v>
      </c>
      <c r="I5460" s="203">
        <v>203284</v>
      </c>
      <c r="J5460" s="293" t="s">
        <v>455</v>
      </c>
      <c r="K5460" s="203">
        <v>243940.8</v>
      </c>
      <c r="L5460" s="203" t="s">
        <v>459</v>
      </c>
      <c r="M5460" s="203" t="s">
        <v>7116</v>
      </c>
      <c r="N5460" t="s">
        <v>7117</v>
      </c>
    </row>
    <row r="5461" spans="1:14" x14ac:dyDescent="0.2">
      <c r="A5461" s="246">
        <v>45114</v>
      </c>
      <c r="B5461" s="106" t="s">
        <v>541</v>
      </c>
      <c r="C5461" s="106">
        <v>6762.1</v>
      </c>
      <c r="D5461" s="203" t="s">
        <v>452</v>
      </c>
      <c r="E5461" s="203" t="s">
        <v>7171</v>
      </c>
      <c r="F5461" t="s">
        <v>7172</v>
      </c>
      <c r="H5461" s="293">
        <v>8</v>
      </c>
      <c r="I5461" s="203">
        <v>203284</v>
      </c>
      <c r="J5461" s="293" t="s">
        <v>455</v>
      </c>
      <c r="K5461" s="203">
        <v>243940.8</v>
      </c>
      <c r="L5461" s="203" t="s">
        <v>459</v>
      </c>
      <c r="M5461" s="203" t="s">
        <v>7116</v>
      </c>
      <c r="N5461" t="s">
        <v>7117</v>
      </c>
    </row>
    <row r="5462" spans="1:14" x14ac:dyDescent="0.2">
      <c r="A5462" s="246">
        <v>45119</v>
      </c>
      <c r="B5462" s="106" t="s">
        <v>541</v>
      </c>
      <c r="C5462" s="106">
        <v>6542.1</v>
      </c>
      <c r="D5462" s="203" t="s">
        <v>452</v>
      </c>
      <c r="E5462" s="203" t="s">
        <v>7171</v>
      </c>
      <c r="F5462" t="s">
        <v>7172</v>
      </c>
      <c r="H5462" s="293">
        <v>8</v>
      </c>
      <c r="I5462" s="203">
        <v>203284</v>
      </c>
      <c r="J5462" s="293" t="s">
        <v>455</v>
      </c>
      <c r="K5462" s="203">
        <v>243940.8</v>
      </c>
      <c r="L5462" s="203" t="s">
        <v>459</v>
      </c>
      <c r="M5462" s="203" t="s">
        <v>7116</v>
      </c>
      <c r="N5462" t="s">
        <v>7117</v>
      </c>
    </row>
    <row r="5463" spans="1:14" x14ac:dyDescent="0.2">
      <c r="A5463" s="246">
        <v>45120</v>
      </c>
      <c r="B5463" s="106" t="s">
        <v>541</v>
      </c>
      <c r="C5463" s="106">
        <v>6542.1</v>
      </c>
      <c r="D5463" s="203" t="s">
        <v>452</v>
      </c>
      <c r="E5463" s="203" t="s">
        <v>7171</v>
      </c>
      <c r="F5463" t="s">
        <v>7172</v>
      </c>
      <c r="H5463" s="293">
        <v>8</v>
      </c>
      <c r="I5463" s="203">
        <v>203284</v>
      </c>
      <c r="J5463" s="293" t="s">
        <v>455</v>
      </c>
      <c r="K5463" s="203">
        <v>243940.8</v>
      </c>
      <c r="L5463" s="203" t="s">
        <v>459</v>
      </c>
      <c r="M5463" s="203" t="s">
        <v>7116</v>
      </c>
      <c r="N5463" t="s">
        <v>7117</v>
      </c>
    </row>
    <row r="5464" spans="1:14" x14ac:dyDescent="0.2">
      <c r="A5464" s="246">
        <v>45117</v>
      </c>
      <c r="B5464" s="106" t="s">
        <v>541</v>
      </c>
      <c r="C5464" s="106">
        <v>6542.1</v>
      </c>
      <c r="D5464" s="203" t="s">
        <v>452</v>
      </c>
      <c r="E5464" s="203" t="s">
        <v>7166</v>
      </c>
      <c r="F5464" t="s">
        <v>7167</v>
      </c>
      <c r="H5464" s="293">
        <v>8</v>
      </c>
      <c r="I5464" s="203">
        <v>149944</v>
      </c>
      <c r="J5464" s="293" t="s">
        <v>455</v>
      </c>
      <c r="K5464" s="203">
        <v>179932.79999999999</v>
      </c>
      <c r="L5464" s="203" t="s">
        <v>459</v>
      </c>
      <c r="M5464" s="203" t="s">
        <v>7116</v>
      </c>
      <c r="N5464" t="s">
        <v>7117</v>
      </c>
    </row>
    <row r="5465" spans="1:14" x14ac:dyDescent="0.2">
      <c r="A5465" s="246">
        <v>45118</v>
      </c>
      <c r="B5465" s="106" t="s">
        <v>541</v>
      </c>
      <c r="C5465" s="106">
        <v>6542.1</v>
      </c>
      <c r="D5465" s="203" t="s">
        <v>452</v>
      </c>
      <c r="E5465" s="203" t="s">
        <v>7166</v>
      </c>
      <c r="F5465" t="s">
        <v>7167</v>
      </c>
      <c r="H5465" s="293">
        <v>8</v>
      </c>
      <c r="I5465" s="203">
        <v>149944</v>
      </c>
      <c r="J5465" s="293" t="s">
        <v>455</v>
      </c>
      <c r="K5465" s="203">
        <v>179932.79999999999</v>
      </c>
      <c r="L5465" s="203" t="s">
        <v>459</v>
      </c>
      <c r="M5465" s="203" t="s">
        <v>7116</v>
      </c>
      <c r="N5465" t="s">
        <v>7117</v>
      </c>
    </row>
    <row r="5466" spans="1:14" x14ac:dyDescent="0.2">
      <c r="A5466" s="246">
        <v>45110</v>
      </c>
      <c r="B5466" s="106" t="s">
        <v>541</v>
      </c>
      <c r="C5466" s="106">
        <v>6497.11</v>
      </c>
      <c r="D5466" s="203" t="s">
        <v>452</v>
      </c>
      <c r="E5466" s="203" t="s">
        <v>7164</v>
      </c>
      <c r="F5466" t="s">
        <v>7165</v>
      </c>
      <c r="H5466" s="293">
        <v>8</v>
      </c>
      <c r="I5466" s="203">
        <v>238478</v>
      </c>
      <c r="J5466" s="293" t="s">
        <v>455</v>
      </c>
      <c r="K5466" s="203">
        <v>286173.59999999998</v>
      </c>
      <c r="L5466" s="203" t="s">
        <v>459</v>
      </c>
      <c r="M5466" s="203" t="s">
        <v>7116</v>
      </c>
      <c r="N5466" t="s">
        <v>7117</v>
      </c>
    </row>
    <row r="5467" spans="1:14" x14ac:dyDescent="0.2">
      <c r="A5467" s="246">
        <v>45119</v>
      </c>
      <c r="B5467" s="106" t="s">
        <v>541</v>
      </c>
      <c r="C5467" s="106">
        <v>6542.1</v>
      </c>
      <c r="D5467" s="203" t="s">
        <v>452</v>
      </c>
      <c r="E5467" s="203" t="s">
        <v>7166</v>
      </c>
      <c r="F5467" t="s">
        <v>7167</v>
      </c>
      <c r="H5467" s="293">
        <v>8</v>
      </c>
      <c r="I5467" s="203">
        <v>149944</v>
      </c>
      <c r="J5467" s="293" t="s">
        <v>455</v>
      </c>
      <c r="K5467" s="203">
        <v>179932.79999999999</v>
      </c>
      <c r="L5467" s="203" t="s">
        <v>459</v>
      </c>
      <c r="M5467" s="203" t="s">
        <v>7116</v>
      </c>
      <c r="N5467" t="s">
        <v>7117</v>
      </c>
    </row>
    <row r="5468" spans="1:14" x14ac:dyDescent="0.2">
      <c r="A5468" s="246">
        <v>45111</v>
      </c>
      <c r="B5468" s="106" t="s">
        <v>541</v>
      </c>
      <c r="C5468" s="106">
        <v>6497.11</v>
      </c>
      <c r="D5468" s="203" t="s">
        <v>452</v>
      </c>
      <c r="E5468" s="203" t="s">
        <v>7164</v>
      </c>
      <c r="F5468" t="s">
        <v>7165</v>
      </c>
      <c r="H5468" s="293">
        <v>8</v>
      </c>
      <c r="I5468" s="203">
        <v>238478</v>
      </c>
      <c r="J5468" s="293" t="s">
        <v>455</v>
      </c>
      <c r="K5468" s="203">
        <v>286173.59999999998</v>
      </c>
      <c r="L5468" s="203" t="s">
        <v>459</v>
      </c>
      <c r="M5468" s="203" t="s">
        <v>7116</v>
      </c>
      <c r="N5468" t="s">
        <v>7117</v>
      </c>
    </row>
    <row r="5469" spans="1:14" x14ac:dyDescent="0.2">
      <c r="A5469" s="246">
        <v>45120</v>
      </c>
      <c r="B5469" s="106" t="s">
        <v>541</v>
      </c>
      <c r="C5469" s="106">
        <v>6542.1</v>
      </c>
      <c r="D5469" s="203" t="s">
        <v>452</v>
      </c>
      <c r="E5469" s="203" t="s">
        <v>7166</v>
      </c>
      <c r="F5469" t="s">
        <v>7167</v>
      </c>
      <c r="H5469" s="293">
        <v>8</v>
      </c>
      <c r="I5469" s="203">
        <v>149944</v>
      </c>
      <c r="J5469" s="293" t="s">
        <v>455</v>
      </c>
      <c r="K5469" s="203">
        <v>179932.79999999999</v>
      </c>
      <c r="L5469" s="203" t="s">
        <v>459</v>
      </c>
      <c r="M5469" s="203" t="s">
        <v>7116</v>
      </c>
      <c r="N5469" t="s">
        <v>7117</v>
      </c>
    </row>
    <row r="5470" spans="1:14" x14ac:dyDescent="0.2">
      <c r="A5470" s="246">
        <v>45112</v>
      </c>
      <c r="B5470" s="106" t="s">
        <v>541</v>
      </c>
      <c r="C5470" s="106">
        <v>6497.11</v>
      </c>
      <c r="D5470" s="203" t="s">
        <v>452</v>
      </c>
      <c r="E5470" s="203" t="s">
        <v>7164</v>
      </c>
      <c r="F5470" t="s">
        <v>7165</v>
      </c>
      <c r="H5470" s="293">
        <v>8</v>
      </c>
      <c r="I5470" s="203">
        <v>238478</v>
      </c>
      <c r="J5470" s="293" t="s">
        <v>455</v>
      </c>
      <c r="K5470" s="203">
        <v>286173.59999999998</v>
      </c>
      <c r="L5470" s="203" t="s">
        <v>459</v>
      </c>
      <c r="M5470" s="203" t="s">
        <v>7116</v>
      </c>
      <c r="N5470" t="s">
        <v>7117</v>
      </c>
    </row>
    <row r="5471" spans="1:14" x14ac:dyDescent="0.2">
      <c r="A5471" s="246">
        <v>45135</v>
      </c>
      <c r="B5471" s="106" t="s">
        <v>541</v>
      </c>
      <c r="C5471" s="106">
        <v>6542.1</v>
      </c>
      <c r="D5471" s="203" t="s">
        <v>452</v>
      </c>
      <c r="E5471" s="203" t="s">
        <v>7159</v>
      </c>
      <c r="F5471" t="s">
        <v>487</v>
      </c>
      <c r="H5471" s="293">
        <v>4</v>
      </c>
      <c r="I5471" s="203">
        <v>163373</v>
      </c>
      <c r="J5471" s="293" t="s">
        <v>455</v>
      </c>
      <c r="K5471" s="203">
        <v>196047.6</v>
      </c>
      <c r="L5471" s="203" t="s">
        <v>459</v>
      </c>
      <c r="M5471" s="203" t="s">
        <v>7116</v>
      </c>
      <c r="N5471" t="s">
        <v>7117</v>
      </c>
    </row>
    <row r="5472" spans="1:14" x14ac:dyDescent="0.2">
      <c r="A5472" s="246">
        <v>45121</v>
      </c>
      <c r="B5472" s="106" t="s">
        <v>541</v>
      </c>
      <c r="C5472" s="106">
        <v>6542.1</v>
      </c>
      <c r="D5472" s="203" t="s">
        <v>452</v>
      </c>
      <c r="E5472" s="203" t="s">
        <v>7166</v>
      </c>
      <c r="F5472" t="s">
        <v>7167</v>
      </c>
      <c r="H5472" s="293">
        <v>8</v>
      </c>
      <c r="I5472" s="203">
        <v>149944</v>
      </c>
      <c r="J5472" s="293" t="s">
        <v>455</v>
      </c>
      <c r="K5472" s="203">
        <v>179932.79999999999</v>
      </c>
      <c r="L5472" s="203" t="s">
        <v>459</v>
      </c>
      <c r="M5472" s="203" t="s">
        <v>7116</v>
      </c>
      <c r="N5472" t="s">
        <v>7117</v>
      </c>
    </row>
    <row r="5473" spans="1:14" x14ac:dyDescent="0.2">
      <c r="A5473" s="246">
        <v>45113</v>
      </c>
      <c r="B5473" s="106" t="s">
        <v>541</v>
      </c>
      <c r="C5473" s="106">
        <v>6497.11</v>
      </c>
      <c r="D5473" s="203" t="s">
        <v>452</v>
      </c>
      <c r="E5473" s="203" t="s">
        <v>7164</v>
      </c>
      <c r="F5473" t="s">
        <v>7165</v>
      </c>
      <c r="H5473" s="293">
        <v>6.5</v>
      </c>
      <c r="I5473" s="203">
        <v>238478</v>
      </c>
      <c r="J5473" s="293" t="s">
        <v>455</v>
      </c>
      <c r="K5473" s="203">
        <v>286173.59999999998</v>
      </c>
      <c r="L5473" s="203" t="s">
        <v>459</v>
      </c>
      <c r="M5473" s="203" t="s">
        <v>7116</v>
      </c>
      <c r="N5473" t="s">
        <v>7117</v>
      </c>
    </row>
    <row r="5474" spans="1:14" x14ac:dyDescent="0.2">
      <c r="A5474" s="246">
        <v>45110</v>
      </c>
      <c r="B5474" s="106" t="s">
        <v>541</v>
      </c>
      <c r="C5474" s="106">
        <v>6542.1</v>
      </c>
      <c r="D5474" s="203" t="s">
        <v>452</v>
      </c>
      <c r="E5474" s="203" t="s">
        <v>7160</v>
      </c>
      <c r="F5474" t="s">
        <v>7161</v>
      </c>
      <c r="H5474" s="293">
        <v>8</v>
      </c>
      <c r="I5474" s="203">
        <v>170326</v>
      </c>
      <c r="J5474" s="293" t="s">
        <v>455</v>
      </c>
      <c r="K5474" s="203">
        <v>204391.2</v>
      </c>
      <c r="L5474" s="203" t="s">
        <v>459</v>
      </c>
      <c r="M5474" s="203" t="s">
        <v>7116</v>
      </c>
      <c r="N5474" t="s">
        <v>7117</v>
      </c>
    </row>
    <row r="5475" spans="1:14" x14ac:dyDescent="0.2">
      <c r="A5475" s="246">
        <v>45110</v>
      </c>
      <c r="B5475" s="106" t="s">
        <v>541</v>
      </c>
      <c r="C5475" s="106">
        <v>6542.1</v>
      </c>
      <c r="D5475" s="203" t="s">
        <v>452</v>
      </c>
      <c r="E5475" s="203" t="s">
        <v>7166</v>
      </c>
      <c r="F5475" t="s">
        <v>7167</v>
      </c>
      <c r="H5475" s="293">
        <v>8</v>
      </c>
      <c r="I5475" s="203">
        <v>149944</v>
      </c>
      <c r="J5475" s="293" t="s">
        <v>455</v>
      </c>
      <c r="K5475" s="203">
        <v>179932.79999999999</v>
      </c>
      <c r="L5475" s="203" t="s">
        <v>459</v>
      </c>
      <c r="M5475" s="203" t="s">
        <v>7116</v>
      </c>
      <c r="N5475" t="s">
        <v>7117</v>
      </c>
    </row>
    <row r="5476" spans="1:14" x14ac:dyDescent="0.2">
      <c r="A5476" s="246">
        <v>45131</v>
      </c>
      <c r="B5476" s="106" t="s">
        <v>541</v>
      </c>
      <c r="C5476" s="106">
        <v>6497.11</v>
      </c>
      <c r="D5476" s="203" t="s">
        <v>452</v>
      </c>
      <c r="E5476" s="203" t="s">
        <v>7164</v>
      </c>
      <c r="F5476" t="s">
        <v>7165</v>
      </c>
      <c r="H5476" s="293">
        <v>8</v>
      </c>
      <c r="I5476" s="203">
        <v>238478</v>
      </c>
      <c r="J5476" s="293" t="s">
        <v>455</v>
      </c>
      <c r="K5476" s="203">
        <v>286173.59999999998</v>
      </c>
      <c r="L5476" s="203" t="s">
        <v>459</v>
      </c>
      <c r="M5476" s="203" t="s">
        <v>7116</v>
      </c>
      <c r="N5476" t="s">
        <v>7117</v>
      </c>
    </row>
    <row r="5477" spans="1:14" x14ac:dyDescent="0.2">
      <c r="A5477" s="246">
        <v>45131</v>
      </c>
      <c r="B5477" s="106" t="s">
        <v>541</v>
      </c>
      <c r="C5477" s="106">
        <v>55005.17</v>
      </c>
      <c r="D5477" s="203" t="s">
        <v>452</v>
      </c>
      <c r="E5477" s="203" t="s">
        <v>7159</v>
      </c>
      <c r="F5477" t="s">
        <v>487</v>
      </c>
      <c r="H5477" s="293">
        <v>8</v>
      </c>
      <c r="I5477" s="203">
        <v>163373</v>
      </c>
      <c r="J5477" s="293" t="s">
        <v>455</v>
      </c>
      <c r="K5477" s="203">
        <v>196047.6</v>
      </c>
      <c r="L5477" s="203" t="s">
        <v>459</v>
      </c>
      <c r="M5477" s="203" t="s">
        <v>7116</v>
      </c>
      <c r="N5477" t="s">
        <v>7117</v>
      </c>
    </row>
    <row r="5478" spans="1:14" x14ac:dyDescent="0.2">
      <c r="A5478" s="246">
        <v>45114</v>
      </c>
      <c r="B5478" s="106" t="s">
        <v>541</v>
      </c>
      <c r="C5478" s="106">
        <v>6497.11</v>
      </c>
      <c r="D5478" s="203" t="s">
        <v>452</v>
      </c>
      <c r="E5478" s="203" t="s">
        <v>7164</v>
      </c>
      <c r="F5478" t="s">
        <v>7165</v>
      </c>
      <c r="H5478" s="293">
        <v>4</v>
      </c>
      <c r="I5478" s="203">
        <v>238478</v>
      </c>
      <c r="J5478" s="293" t="s">
        <v>455</v>
      </c>
      <c r="K5478" s="203">
        <v>286173.59999999998</v>
      </c>
      <c r="L5478" s="203" t="s">
        <v>459</v>
      </c>
      <c r="M5478" s="203" t="s">
        <v>7116</v>
      </c>
      <c r="N5478" t="s">
        <v>7117</v>
      </c>
    </row>
    <row r="5479" spans="1:14" x14ac:dyDescent="0.2">
      <c r="A5479" s="246">
        <v>45111</v>
      </c>
      <c r="B5479" s="106" t="s">
        <v>541</v>
      </c>
      <c r="C5479" s="106">
        <v>6542.1</v>
      </c>
      <c r="D5479" s="203" t="s">
        <v>452</v>
      </c>
      <c r="E5479" s="203" t="s">
        <v>7160</v>
      </c>
      <c r="F5479" t="s">
        <v>7161</v>
      </c>
      <c r="H5479" s="293">
        <v>8</v>
      </c>
      <c r="I5479" s="203">
        <v>170326</v>
      </c>
      <c r="J5479" s="293" t="s">
        <v>455</v>
      </c>
      <c r="K5479" s="203">
        <v>204391.2</v>
      </c>
      <c r="L5479" s="203" t="s">
        <v>459</v>
      </c>
      <c r="M5479" s="203" t="s">
        <v>7116</v>
      </c>
      <c r="N5479" t="s">
        <v>7117</v>
      </c>
    </row>
    <row r="5480" spans="1:14" x14ac:dyDescent="0.2">
      <c r="A5480" s="246">
        <v>45110</v>
      </c>
      <c r="B5480" s="106" t="s">
        <v>541</v>
      </c>
      <c r="C5480" s="106">
        <v>6715.1</v>
      </c>
      <c r="D5480" s="203" t="s">
        <v>452</v>
      </c>
      <c r="E5480" s="203" t="s">
        <v>7159</v>
      </c>
      <c r="F5480" t="s">
        <v>487</v>
      </c>
      <c r="H5480" s="293">
        <v>8</v>
      </c>
      <c r="I5480" s="203">
        <v>163373</v>
      </c>
      <c r="J5480" s="293" t="s">
        <v>455</v>
      </c>
      <c r="K5480" s="203">
        <v>196047.6</v>
      </c>
      <c r="L5480" s="203" t="s">
        <v>459</v>
      </c>
      <c r="M5480" s="203" t="s">
        <v>7116</v>
      </c>
      <c r="N5480" t="s">
        <v>7117</v>
      </c>
    </row>
    <row r="5481" spans="1:14" x14ac:dyDescent="0.2">
      <c r="A5481" s="246">
        <v>45132</v>
      </c>
      <c r="B5481" s="106" t="s">
        <v>541</v>
      </c>
      <c r="C5481" s="106">
        <v>6497.11</v>
      </c>
      <c r="D5481" s="203" t="s">
        <v>452</v>
      </c>
      <c r="E5481" s="203" t="s">
        <v>7164</v>
      </c>
      <c r="F5481" t="s">
        <v>7165</v>
      </c>
      <c r="H5481" s="293">
        <v>8</v>
      </c>
      <c r="I5481" s="203">
        <v>238478</v>
      </c>
      <c r="J5481" s="293" t="s">
        <v>455</v>
      </c>
      <c r="K5481" s="203">
        <v>286173.59999999998</v>
      </c>
      <c r="L5481" s="203" t="s">
        <v>459</v>
      </c>
      <c r="M5481" s="203" t="s">
        <v>7116</v>
      </c>
      <c r="N5481" t="s">
        <v>7117</v>
      </c>
    </row>
    <row r="5482" spans="1:14" x14ac:dyDescent="0.2">
      <c r="A5482" s="246">
        <v>45134</v>
      </c>
      <c r="B5482" s="106" t="s">
        <v>541</v>
      </c>
      <c r="C5482" s="106">
        <v>55005.17</v>
      </c>
      <c r="D5482" s="203" t="s">
        <v>452</v>
      </c>
      <c r="E5482" s="203" t="s">
        <v>7159</v>
      </c>
      <c r="F5482" t="s">
        <v>487</v>
      </c>
      <c r="H5482" s="293">
        <v>2</v>
      </c>
      <c r="I5482" s="203">
        <v>163373</v>
      </c>
      <c r="J5482" s="293" t="s">
        <v>455</v>
      </c>
      <c r="K5482" s="203">
        <v>196047.6</v>
      </c>
      <c r="L5482" s="203" t="s">
        <v>459</v>
      </c>
      <c r="M5482" s="203" t="s">
        <v>7116</v>
      </c>
      <c r="N5482" t="s">
        <v>7117</v>
      </c>
    </row>
    <row r="5483" spans="1:14" x14ac:dyDescent="0.2">
      <c r="A5483" s="246">
        <v>45111</v>
      </c>
      <c r="B5483" s="106" t="s">
        <v>541</v>
      </c>
      <c r="C5483" s="106">
        <v>6542.1</v>
      </c>
      <c r="D5483" s="203" t="s">
        <v>452</v>
      </c>
      <c r="E5483" s="203" t="s">
        <v>7166</v>
      </c>
      <c r="F5483" t="s">
        <v>7167</v>
      </c>
      <c r="H5483" s="293">
        <v>8</v>
      </c>
      <c r="I5483" s="203">
        <v>149944</v>
      </c>
      <c r="J5483" s="293" t="s">
        <v>455</v>
      </c>
      <c r="K5483" s="203">
        <v>179932.79999999999</v>
      </c>
      <c r="L5483" s="203" t="s">
        <v>459</v>
      </c>
      <c r="M5483" s="203" t="s">
        <v>7116</v>
      </c>
      <c r="N5483" t="s">
        <v>7117</v>
      </c>
    </row>
    <row r="5484" spans="1:14" x14ac:dyDescent="0.2">
      <c r="A5484" s="246">
        <v>45112</v>
      </c>
      <c r="B5484" s="106" t="s">
        <v>541</v>
      </c>
      <c r="C5484" s="106">
        <v>6542.1</v>
      </c>
      <c r="D5484" s="203" t="s">
        <v>452</v>
      </c>
      <c r="E5484" s="203" t="s">
        <v>7160</v>
      </c>
      <c r="F5484" t="s">
        <v>7161</v>
      </c>
      <c r="H5484" s="293">
        <v>6</v>
      </c>
      <c r="I5484" s="203">
        <v>170326</v>
      </c>
      <c r="J5484" s="293" t="s">
        <v>455</v>
      </c>
      <c r="K5484" s="203">
        <v>204391.2</v>
      </c>
      <c r="L5484" s="203" t="s">
        <v>459</v>
      </c>
      <c r="M5484" s="203" t="s">
        <v>7116</v>
      </c>
      <c r="N5484" t="s">
        <v>7117</v>
      </c>
    </row>
    <row r="5485" spans="1:14" x14ac:dyDescent="0.2">
      <c r="A5485" s="246">
        <v>45117</v>
      </c>
      <c r="B5485" s="106" t="s">
        <v>541</v>
      </c>
      <c r="C5485" s="106">
        <v>6497.11</v>
      </c>
      <c r="D5485" s="203" t="s">
        <v>452</v>
      </c>
      <c r="E5485" s="203" t="s">
        <v>7164</v>
      </c>
      <c r="F5485" t="s">
        <v>7165</v>
      </c>
      <c r="H5485" s="293">
        <v>8</v>
      </c>
      <c r="I5485" s="203">
        <v>238478</v>
      </c>
      <c r="J5485" s="293" t="s">
        <v>455</v>
      </c>
      <c r="K5485" s="203">
        <v>286173.59999999998</v>
      </c>
      <c r="L5485" s="203" t="s">
        <v>459</v>
      </c>
      <c r="M5485" s="203" t="s">
        <v>7116</v>
      </c>
      <c r="N5485" t="s">
        <v>7117</v>
      </c>
    </row>
    <row r="5486" spans="1:14" x14ac:dyDescent="0.2">
      <c r="A5486" s="246">
        <v>45111</v>
      </c>
      <c r="B5486" s="106" t="s">
        <v>541</v>
      </c>
      <c r="C5486" s="106">
        <v>6715.1</v>
      </c>
      <c r="D5486" s="203" t="s">
        <v>452</v>
      </c>
      <c r="E5486" s="203" t="s">
        <v>7159</v>
      </c>
      <c r="F5486" t="s">
        <v>487</v>
      </c>
      <c r="H5486" s="293">
        <v>7</v>
      </c>
      <c r="I5486" s="203">
        <v>163373</v>
      </c>
      <c r="J5486" s="293" t="s">
        <v>455</v>
      </c>
      <c r="K5486" s="203">
        <v>196047.6</v>
      </c>
      <c r="L5486" s="203" t="s">
        <v>459</v>
      </c>
      <c r="M5486" s="203" t="s">
        <v>7116</v>
      </c>
      <c r="N5486" t="s">
        <v>7117</v>
      </c>
    </row>
    <row r="5487" spans="1:14" x14ac:dyDescent="0.2">
      <c r="A5487" s="246">
        <v>45133</v>
      </c>
      <c r="B5487" s="106" t="s">
        <v>541</v>
      </c>
      <c r="C5487" s="106">
        <v>6497.11</v>
      </c>
      <c r="D5487" s="203" t="s">
        <v>452</v>
      </c>
      <c r="E5487" s="203" t="s">
        <v>7164</v>
      </c>
      <c r="F5487" t="s">
        <v>7165</v>
      </c>
      <c r="H5487" s="293">
        <v>8</v>
      </c>
      <c r="I5487" s="203">
        <v>238478</v>
      </c>
      <c r="J5487" s="293" t="s">
        <v>455</v>
      </c>
      <c r="K5487" s="203">
        <v>286173.59999999998</v>
      </c>
      <c r="L5487" s="203" t="s">
        <v>459</v>
      </c>
      <c r="M5487" s="203" t="s">
        <v>7116</v>
      </c>
      <c r="N5487" t="s">
        <v>7117</v>
      </c>
    </row>
    <row r="5488" spans="1:14" x14ac:dyDescent="0.2">
      <c r="A5488" s="246">
        <v>45112</v>
      </c>
      <c r="B5488" s="106" t="s">
        <v>541</v>
      </c>
      <c r="C5488" s="106">
        <v>6542.1</v>
      </c>
      <c r="D5488" s="203" t="s">
        <v>452</v>
      </c>
      <c r="E5488" s="203" t="s">
        <v>7166</v>
      </c>
      <c r="F5488" t="s">
        <v>7167</v>
      </c>
      <c r="H5488" s="293">
        <v>8</v>
      </c>
      <c r="I5488" s="203">
        <v>149944</v>
      </c>
      <c r="J5488" s="293" t="s">
        <v>455</v>
      </c>
      <c r="K5488" s="203">
        <v>179932.79999999999</v>
      </c>
      <c r="L5488" s="203" t="s">
        <v>459</v>
      </c>
      <c r="M5488" s="203" t="s">
        <v>7116</v>
      </c>
      <c r="N5488" t="s">
        <v>7117</v>
      </c>
    </row>
    <row r="5489" spans="1:14" x14ac:dyDescent="0.2">
      <c r="A5489" s="246">
        <v>45113</v>
      </c>
      <c r="B5489" s="106" t="s">
        <v>541</v>
      </c>
      <c r="C5489" s="106">
        <v>6542.1</v>
      </c>
      <c r="D5489" s="203" t="s">
        <v>452</v>
      </c>
      <c r="E5489" s="203" t="s">
        <v>7160</v>
      </c>
      <c r="F5489" t="s">
        <v>7161</v>
      </c>
      <c r="H5489" s="293">
        <v>8</v>
      </c>
      <c r="I5489" s="203">
        <v>170326</v>
      </c>
      <c r="J5489" s="293" t="s">
        <v>455</v>
      </c>
      <c r="K5489" s="203">
        <v>204391.2</v>
      </c>
      <c r="L5489" s="203" t="s">
        <v>459</v>
      </c>
      <c r="M5489" s="203" t="s">
        <v>7116</v>
      </c>
      <c r="N5489" t="s">
        <v>7117</v>
      </c>
    </row>
    <row r="5490" spans="1:14" x14ac:dyDescent="0.2">
      <c r="A5490" s="246">
        <v>45118</v>
      </c>
      <c r="B5490" s="106" t="s">
        <v>541</v>
      </c>
      <c r="C5490" s="106">
        <v>6497.11</v>
      </c>
      <c r="D5490" s="203" t="s">
        <v>452</v>
      </c>
      <c r="E5490" s="203" t="s">
        <v>7164</v>
      </c>
      <c r="F5490" t="s">
        <v>7165</v>
      </c>
      <c r="H5490" s="293">
        <v>7</v>
      </c>
      <c r="I5490" s="203">
        <v>238478</v>
      </c>
      <c r="J5490" s="293" t="s">
        <v>455</v>
      </c>
      <c r="K5490" s="203">
        <v>286173.59999999998</v>
      </c>
      <c r="L5490" s="203" t="s">
        <v>459</v>
      </c>
      <c r="M5490" s="203" t="s">
        <v>7116</v>
      </c>
      <c r="N5490" t="s">
        <v>7117</v>
      </c>
    </row>
    <row r="5491" spans="1:14" x14ac:dyDescent="0.2">
      <c r="A5491" s="246">
        <v>45135</v>
      </c>
      <c r="B5491" s="106" t="s">
        <v>541</v>
      </c>
      <c r="C5491" s="106">
        <v>6715.1</v>
      </c>
      <c r="D5491" s="203" t="s">
        <v>452</v>
      </c>
      <c r="E5491" s="203" t="s">
        <v>7159</v>
      </c>
      <c r="F5491" t="s">
        <v>487</v>
      </c>
      <c r="H5491" s="293">
        <v>4</v>
      </c>
      <c r="I5491" s="203">
        <v>163373</v>
      </c>
      <c r="J5491" s="293" t="s">
        <v>455</v>
      </c>
      <c r="K5491" s="203">
        <v>196047.6</v>
      </c>
      <c r="L5491" s="203" t="s">
        <v>459</v>
      </c>
      <c r="M5491" s="203" t="s">
        <v>7116</v>
      </c>
      <c r="N5491" t="s">
        <v>7117</v>
      </c>
    </row>
    <row r="5492" spans="1:14" x14ac:dyDescent="0.2">
      <c r="A5492" s="246">
        <v>45113</v>
      </c>
      <c r="B5492" s="106" t="s">
        <v>541</v>
      </c>
      <c r="C5492" s="106">
        <v>6542.1</v>
      </c>
      <c r="D5492" s="203" t="s">
        <v>452</v>
      </c>
      <c r="E5492" s="203" t="s">
        <v>7166</v>
      </c>
      <c r="F5492" t="s">
        <v>7167</v>
      </c>
      <c r="H5492" s="293">
        <v>8</v>
      </c>
      <c r="I5492" s="203">
        <v>149944</v>
      </c>
      <c r="J5492" s="293" t="s">
        <v>455</v>
      </c>
      <c r="K5492" s="203">
        <v>179932.79999999999</v>
      </c>
      <c r="L5492" s="203" t="s">
        <v>459</v>
      </c>
      <c r="M5492" s="203" t="s">
        <v>7116</v>
      </c>
      <c r="N5492" t="s">
        <v>7117</v>
      </c>
    </row>
    <row r="5493" spans="1:14" x14ac:dyDescent="0.2">
      <c r="A5493" s="246">
        <v>45134</v>
      </c>
      <c r="B5493" s="106" t="s">
        <v>541</v>
      </c>
      <c r="C5493" s="106">
        <v>6497.11</v>
      </c>
      <c r="D5493" s="203" t="s">
        <v>452</v>
      </c>
      <c r="E5493" s="203" t="s">
        <v>7164</v>
      </c>
      <c r="F5493" t="s">
        <v>7165</v>
      </c>
      <c r="H5493" s="293">
        <v>8</v>
      </c>
      <c r="I5493" s="203">
        <v>238478</v>
      </c>
      <c r="J5493" s="293" t="s">
        <v>455</v>
      </c>
      <c r="K5493" s="203">
        <v>286173.59999999998</v>
      </c>
      <c r="L5493" s="203" t="s">
        <v>459</v>
      </c>
      <c r="M5493" s="203" t="s">
        <v>7116</v>
      </c>
      <c r="N5493" t="s">
        <v>7117</v>
      </c>
    </row>
    <row r="5494" spans="1:14" x14ac:dyDescent="0.2">
      <c r="A5494" s="246">
        <v>45114</v>
      </c>
      <c r="B5494" s="106" t="s">
        <v>541</v>
      </c>
      <c r="C5494" s="106">
        <v>6542.1</v>
      </c>
      <c r="D5494" s="203" t="s">
        <v>452</v>
      </c>
      <c r="E5494" s="203" t="s">
        <v>7160</v>
      </c>
      <c r="F5494" t="s">
        <v>7161</v>
      </c>
      <c r="G5494" s="129"/>
      <c r="H5494" s="293">
        <v>8</v>
      </c>
      <c r="I5494" s="203">
        <v>170326</v>
      </c>
      <c r="J5494" s="293" t="s">
        <v>455</v>
      </c>
      <c r="K5494" s="203">
        <v>204391.2</v>
      </c>
      <c r="L5494" s="203" t="s">
        <v>459</v>
      </c>
      <c r="M5494" s="203" t="s">
        <v>7116</v>
      </c>
      <c r="N5494" t="s">
        <v>7117</v>
      </c>
    </row>
    <row r="5495" spans="1:14" x14ac:dyDescent="0.2">
      <c r="A5495" s="246">
        <v>45124</v>
      </c>
      <c r="B5495" s="106" t="s">
        <v>541</v>
      </c>
      <c r="C5495" s="106">
        <v>55005.17</v>
      </c>
      <c r="D5495" s="203" t="s">
        <v>452</v>
      </c>
      <c r="E5495" s="203" t="s">
        <v>7159</v>
      </c>
      <c r="F5495" t="s">
        <v>487</v>
      </c>
      <c r="G5495" s="129"/>
      <c r="H5495" s="293">
        <v>8</v>
      </c>
      <c r="I5495" s="203">
        <v>163373</v>
      </c>
      <c r="J5495" s="293" t="s">
        <v>455</v>
      </c>
      <c r="K5495" s="203">
        <v>196047.6</v>
      </c>
      <c r="L5495" s="203" t="s">
        <v>459</v>
      </c>
      <c r="M5495" s="203" t="s">
        <v>7116</v>
      </c>
      <c r="N5495" t="s">
        <v>7117</v>
      </c>
    </row>
    <row r="5496" spans="1:14" x14ac:dyDescent="0.2">
      <c r="A5496" s="246">
        <v>45117</v>
      </c>
      <c r="B5496" s="106" t="s">
        <v>541</v>
      </c>
      <c r="C5496" s="106">
        <v>55005.17</v>
      </c>
      <c r="D5496" s="203" t="s">
        <v>452</v>
      </c>
      <c r="E5496" s="203" t="s">
        <v>7159</v>
      </c>
      <c r="F5496" t="s">
        <v>487</v>
      </c>
      <c r="G5496" s="129"/>
      <c r="H5496" s="293">
        <v>8</v>
      </c>
      <c r="I5496" s="203">
        <v>163373</v>
      </c>
      <c r="J5496" s="293" t="s">
        <v>455</v>
      </c>
      <c r="K5496" s="203">
        <v>196047.6</v>
      </c>
      <c r="L5496" s="203" t="s">
        <v>459</v>
      </c>
      <c r="M5496" s="203" t="s">
        <v>7116</v>
      </c>
      <c r="N5496" t="s">
        <v>7117</v>
      </c>
    </row>
    <row r="5497" spans="1:14" x14ac:dyDescent="0.2">
      <c r="A5497" s="246">
        <v>45119</v>
      </c>
      <c r="B5497" s="106" t="s">
        <v>541</v>
      </c>
      <c r="C5497" s="106">
        <v>6497.11</v>
      </c>
      <c r="D5497" s="203" t="s">
        <v>452</v>
      </c>
      <c r="E5497" s="203" t="s">
        <v>7164</v>
      </c>
      <c r="F5497" t="s">
        <v>7165</v>
      </c>
      <c r="G5497" s="129"/>
      <c r="H5497" s="293">
        <v>8</v>
      </c>
      <c r="I5497" s="203">
        <v>238478</v>
      </c>
      <c r="J5497" s="293" t="s">
        <v>455</v>
      </c>
      <c r="K5497" s="203">
        <v>286173.59999999998</v>
      </c>
      <c r="L5497" s="203" t="s">
        <v>459</v>
      </c>
      <c r="M5497" s="203" t="s">
        <v>7116</v>
      </c>
      <c r="N5497" t="s">
        <v>7117</v>
      </c>
    </row>
    <row r="5498" spans="1:14" x14ac:dyDescent="0.2">
      <c r="A5498" s="246">
        <v>45114</v>
      </c>
      <c r="B5498" s="106" t="s">
        <v>541</v>
      </c>
      <c r="C5498" s="106">
        <v>6542.1</v>
      </c>
      <c r="D5498" s="203" t="s">
        <v>452</v>
      </c>
      <c r="E5498" s="203" t="s">
        <v>7166</v>
      </c>
      <c r="F5498" t="s">
        <v>7167</v>
      </c>
      <c r="G5498" s="129"/>
      <c r="H5498" s="293">
        <v>8</v>
      </c>
      <c r="I5498" s="203">
        <v>149944</v>
      </c>
      <c r="J5498" s="293" t="s">
        <v>455</v>
      </c>
      <c r="K5498" s="203">
        <v>179932.79999999999</v>
      </c>
      <c r="L5498" s="203" t="s">
        <v>459</v>
      </c>
      <c r="M5498" s="203" t="s">
        <v>7116</v>
      </c>
      <c r="N5498" t="s">
        <v>7117</v>
      </c>
    </row>
    <row r="5499" spans="1:14" x14ac:dyDescent="0.2">
      <c r="A5499" s="246">
        <v>45135</v>
      </c>
      <c r="B5499" s="106" t="s">
        <v>541</v>
      </c>
      <c r="C5499" s="106">
        <v>6497.11</v>
      </c>
      <c r="D5499" s="203" t="s">
        <v>452</v>
      </c>
      <c r="E5499" s="203" t="s">
        <v>7164</v>
      </c>
      <c r="F5499" t="s">
        <v>7165</v>
      </c>
      <c r="G5499" s="129"/>
      <c r="H5499" s="293">
        <v>7</v>
      </c>
      <c r="I5499" s="203">
        <v>238478</v>
      </c>
      <c r="J5499" s="293" t="s">
        <v>455</v>
      </c>
      <c r="K5499" s="203">
        <v>286173.59999999998</v>
      </c>
      <c r="L5499" s="203" t="s">
        <v>459</v>
      </c>
      <c r="M5499" s="203" t="s">
        <v>7116</v>
      </c>
      <c r="N5499" t="s">
        <v>7117</v>
      </c>
    </row>
    <row r="5500" spans="1:14" x14ac:dyDescent="0.2">
      <c r="A5500" s="246">
        <v>45120</v>
      </c>
      <c r="B5500" s="106" t="s">
        <v>541</v>
      </c>
      <c r="C5500" s="106">
        <v>6497.11</v>
      </c>
      <c r="D5500" s="203" t="s">
        <v>452</v>
      </c>
      <c r="E5500" s="203" t="s">
        <v>7164</v>
      </c>
      <c r="F5500" t="s">
        <v>7165</v>
      </c>
      <c r="G5500" s="129"/>
      <c r="H5500" s="293">
        <v>8</v>
      </c>
      <c r="I5500" s="203">
        <v>238478</v>
      </c>
      <c r="J5500" s="293" t="s">
        <v>455</v>
      </c>
      <c r="K5500" s="203">
        <v>286173.59999999998</v>
      </c>
      <c r="L5500" s="203" t="s">
        <v>459</v>
      </c>
      <c r="M5500" s="203" t="s">
        <v>7116</v>
      </c>
      <c r="N5500" t="s">
        <v>7117</v>
      </c>
    </row>
    <row r="5501" spans="1:14" x14ac:dyDescent="0.2">
      <c r="A5501" s="246">
        <v>45125</v>
      </c>
      <c r="B5501" s="106" t="s">
        <v>541</v>
      </c>
      <c r="C5501" s="106">
        <v>55005.17</v>
      </c>
      <c r="D5501" s="203" t="s">
        <v>452</v>
      </c>
      <c r="E5501" s="203" t="s">
        <v>7159</v>
      </c>
      <c r="F5501" t="s">
        <v>487</v>
      </c>
      <c r="G5501" s="129"/>
      <c r="H5501" s="293">
        <v>8</v>
      </c>
      <c r="I5501" s="203">
        <v>163373</v>
      </c>
      <c r="J5501" s="293" t="s">
        <v>455</v>
      </c>
      <c r="K5501" s="203">
        <v>196047.6</v>
      </c>
      <c r="L5501" s="203" t="s">
        <v>459</v>
      </c>
      <c r="M5501" s="203" t="s">
        <v>7116</v>
      </c>
      <c r="N5501" t="s">
        <v>7117</v>
      </c>
    </row>
    <row r="5502" spans="1:14" x14ac:dyDescent="0.2">
      <c r="A5502" s="246">
        <v>45118</v>
      </c>
      <c r="B5502" s="106" t="s">
        <v>541</v>
      </c>
      <c r="C5502" s="106">
        <v>55005.17</v>
      </c>
      <c r="D5502" s="203" t="s">
        <v>452</v>
      </c>
      <c r="E5502" s="203" t="s">
        <v>7159</v>
      </c>
      <c r="F5502" t="s">
        <v>487</v>
      </c>
      <c r="G5502" s="129"/>
      <c r="H5502" s="293">
        <v>7</v>
      </c>
      <c r="I5502" s="203">
        <v>163373</v>
      </c>
      <c r="J5502" s="293" t="s">
        <v>455</v>
      </c>
      <c r="K5502" s="203">
        <v>196047.6</v>
      </c>
      <c r="L5502" s="203" t="s">
        <v>459</v>
      </c>
      <c r="M5502" s="203" t="s">
        <v>7116</v>
      </c>
      <c r="N5502" t="s">
        <v>7117</v>
      </c>
    </row>
    <row r="5503" spans="1:14" x14ac:dyDescent="0.2">
      <c r="A5503" s="246">
        <v>45117</v>
      </c>
      <c r="B5503" s="106" t="s">
        <v>541</v>
      </c>
      <c r="C5503" s="106">
        <v>6542.1</v>
      </c>
      <c r="D5503" s="203" t="s">
        <v>452</v>
      </c>
      <c r="E5503" s="203" t="s">
        <v>7160</v>
      </c>
      <c r="F5503" t="s">
        <v>7161</v>
      </c>
      <c r="G5503" s="129"/>
      <c r="H5503" s="293">
        <v>8</v>
      </c>
      <c r="I5503" s="203">
        <v>170326</v>
      </c>
      <c r="J5503" s="293" t="s">
        <v>455</v>
      </c>
      <c r="K5503" s="203">
        <v>204391.2</v>
      </c>
      <c r="L5503" s="203" t="s">
        <v>459</v>
      </c>
      <c r="M5503" s="203" t="s">
        <v>7116</v>
      </c>
      <c r="N5503" t="s">
        <v>7117</v>
      </c>
    </row>
    <row r="5504" spans="1:14" x14ac:dyDescent="0.2">
      <c r="A5504" s="246">
        <v>45121</v>
      </c>
      <c r="B5504" s="106" t="s">
        <v>541</v>
      </c>
      <c r="C5504" s="106">
        <v>6497.11</v>
      </c>
      <c r="D5504" s="203" t="s">
        <v>452</v>
      </c>
      <c r="E5504" s="203" t="s">
        <v>7164</v>
      </c>
      <c r="F5504" t="s">
        <v>7165</v>
      </c>
      <c r="G5504" s="129"/>
      <c r="H5504" s="293">
        <v>8</v>
      </c>
      <c r="I5504" s="203">
        <v>238478</v>
      </c>
      <c r="J5504" s="293" t="s">
        <v>455</v>
      </c>
      <c r="K5504" s="203">
        <v>286173.59999999998</v>
      </c>
      <c r="L5504" s="203" t="s">
        <v>459</v>
      </c>
      <c r="M5504" s="203" t="s">
        <v>7116</v>
      </c>
      <c r="N5504" t="s">
        <v>7117</v>
      </c>
    </row>
    <row r="5505" spans="1:14" x14ac:dyDescent="0.2">
      <c r="A5505" s="246">
        <v>45119</v>
      </c>
      <c r="B5505" s="106" t="s">
        <v>541</v>
      </c>
      <c r="C5505" s="106">
        <v>55005.17</v>
      </c>
      <c r="D5505" s="203" t="s">
        <v>452</v>
      </c>
      <c r="E5505" s="203" t="s">
        <v>7159</v>
      </c>
      <c r="F5505" t="s">
        <v>487</v>
      </c>
      <c r="G5505" s="129"/>
      <c r="H5505" s="293">
        <v>8</v>
      </c>
      <c r="I5505" s="203">
        <v>163373</v>
      </c>
      <c r="J5505" s="293" t="s">
        <v>455</v>
      </c>
      <c r="K5505" s="203">
        <v>196047.6</v>
      </c>
      <c r="L5505" s="203" t="s">
        <v>459</v>
      </c>
      <c r="M5505" s="203" t="s">
        <v>7116</v>
      </c>
      <c r="N5505" t="s">
        <v>7117</v>
      </c>
    </row>
    <row r="5506" spans="1:14" x14ac:dyDescent="0.2">
      <c r="A5506" s="246">
        <v>45138</v>
      </c>
      <c r="B5506" s="106" t="s">
        <v>541</v>
      </c>
      <c r="C5506" s="106">
        <v>6746.1</v>
      </c>
      <c r="D5506" s="203" t="s">
        <v>452</v>
      </c>
      <c r="E5506" s="203" t="s">
        <v>7164</v>
      </c>
      <c r="F5506" t="s">
        <v>7165</v>
      </c>
      <c r="G5506" s="129"/>
      <c r="H5506" s="293">
        <v>6</v>
      </c>
      <c r="I5506" s="203">
        <v>238478</v>
      </c>
      <c r="J5506" s="293" t="s">
        <v>455</v>
      </c>
      <c r="K5506" s="203">
        <v>286173.59999999998</v>
      </c>
      <c r="L5506" s="203" t="s">
        <v>459</v>
      </c>
      <c r="M5506" s="203" t="s">
        <v>7116</v>
      </c>
      <c r="N5506" t="s">
        <v>7117</v>
      </c>
    </row>
    <row r="5507" spans="1:14" x14ac:dyDescent="0.2">
      <c r="A5507" s="246">
        <v>45118</v>
      </c>
      <c r="B5507" s="106" t="s">
        <v>541</v>
      </c>
      <c r="C5507" s="106">
        <v>6542.1</v>
      </c>
      <c r="D5507" s="203" t="s">
        <v>452</v>
      </c>
      <c r="E5507" s="203" t="s">
        <v>7160</v>
      </c>
      <c r="F5507" t="s">
        <v>7161</v>
      </c>
      <c r="G5507" s="129"/>
      <c r="H5507" s="293">
        <v>8</v>
      </c>
      <c r="I5507" s="203">
        <v>170326</v>
      </c>
      <c r="J5507" s="293" t="s">
        <v>455</v>
      </c>
      <c r="K5507" s="203">
        <v>204391.2</v>
      </c>
      <c r="L5507" s="203" t="s">
        <v>459</v>
      </c>
      <c r="M5507" s="203" t="s">
        <v>7116</v>
      </c>
      <c r="N5507" t="s">
        <v>7117</v>
      </c>
    </row>
    <row r="5508" spans="1:14" x14ac:dyDescent="0.2">
      <c r="A5508" s="246">
        <v>45127</v>
      </c>
      <c r="B5508" s="106" t="s">
        <v>541</v>
      </c>
      <c r="C5508" s="106">
        <v>55005.17</v>
      </c>
      <c r="D5508" s="203" t="s">
        <v>452</v>
      </c>
      <c r="E5508" s="203" t="s">
        <v>7159</v>
      </c>
      <c r="F5508" t="s">
        <v>487</v>
      </c>
      <c r="G5508" s="129"/>
      <c r="H5508" s="293">
        <v>8</v>
      </c>
      <c r="I5508" s="203">
        <v>163373</v>
      </c>
      <c r="J5508" s="293" t="s">
        <v>455</v>
      </c>
      <c r="K5508" s="203">
        <v>196047.6</v>
      </c>
      <c r="L5508" s="203" t="s">
        <v>459</v>
      </c>
      <c r="M5508" s="203" t="s">
        <v>7116</v>
      </c>
      <c r="N5508" t="s">
        <v>7117</v>
      </c>
    </row>
    <row r="5509" spans="1:14" x14ac:dyDescent="0.2">
      <c r="A5509" s="246">
        <v>45120</v>
      </c>
      <c r="B5509" s="106" t="s">
        <v>541</v>
      </c>
      <c r="C5509" s="106">
        <v>55005.17</v>
      </c>
      <c r="D5509" s="203" t="s">
        <v>452</v>
      </c>
      <c r="E5509" s="203" t="s">
        <v>7159</v>
      </c>
      <c r="F5509" t="s">
        <v>487</v>
      </c>
      <c r="G5509" s="129"/>
      <c r="H5509" s="293">
        <v>8</v>
      </c>
      <c r="I5509" s="203">
        <v>163373</v>
      </c>
      <c r="J5509" s="293" t="s">
        <v>455</v>
      </c>
      <c r="K5509" s="203">
        <v>196047.6</v>
      </c>
      <c r="L5509" s="203" t="s">
        <v>459</v>
      </c>
      <c r="M5509" s="203" t="s">
        <v>7116</v>
      </c>
      <c r="N5509" t="s">
        <v>7117</v>
      </c>
    </row>
    <row r="5510" spans="1:14" x14ac:dyDescent="0.2">
      <c r="A5510" s="246">
        <v>45119</v>
      </c>
      <c r="B5510" s="106" t="s">
        <v>541</v>
      </c>
      <c r="C5510" s="106">
        <v>6542.1</v>
      </c>
      <c r="D5510" s="203" t="s">
        <v>452</v>
      </c>
      <c r="E5510" s="203" t="s">
        <v>7160</v>
      </c>
      <c r="F5510" t="s">
        <v>7161</v>
      </c>
      <c r="G5510" s="129"/>
      <c r="H5510" s="293">
        <v>8</v>
      </c>
      <c r="I5510" s="203">
        <v>170326</v>
      </c>
      <c r="J5510" s="293" t="s">
        <v>455</v>
      </c>
      <c r="K5510" s="203">
        <v>204391.2</v>
      </c>
      <c r="L5510" s="203" t="s">
        <v>459</v>
      </c>
      <c r="M5510" s="203" t="s">
        <v>7116</v>
      </c>
      <c r="N5510" t="s">
        <v>7117</v>
      </c>
    </row>
    <row r="5511" spans="1:14" x14ac:dyDescent="0.2">
      <c r="A5511" s="246">
        <v>45124</v>
      </c>
      <c r="B5511" s="106" t="s">
        <v>541</v>
      </c>
      <c r="C5511" s="106">
        <v>6497.11</v>
      </c>
      <c r="D5511" s="203" t="s">
        <v>452</v>
      </c>
      <c r="E5511" s="203" t="s">
        <v>7164</v>
      </c>
      <c r="F5511" t="s">
        <v>7165</v>
      </c>
      <c r="G5511" s="129"/>
      <c r="H5511" s="293">
        <v>8</v>
      </c>
      <c r="I5511" s="203">
        <v>238478</v>
      </c>
      <c r="J5511" s="293" t="s">
        <v>455</v>
      </c>
      <c r="K5511" s="203">
        <v>286173.59999999998</v>
      </c>
      <c r="L5511" s="203" t="s">
        <v>459</v>
      </c>
      <c r="M5511" s="203" t="s">
        <v>7116</v>
      </c>
      <c r="N5511" t="s">
        <v>7117</v>
      </c>
    </row>
    <row r="5512" spans="1:14" x14ac:dyDescent="0.2">
      <c r="A5512" s="246">
        <v>45128</v>
      </c>
      <c r="B5512" s="106" t="s">
        <v>541</v>
      </c>
      <c r="C5512" s="106">
        <v>55005.17</v>
      </c>
      <c r="D5512" s="203" t="s">
        <v>452</v>
      </c>
      <c r="E5512" s="203" t="s">
        <v>7159</v>
      </c>
      <c r="F5512" t="s">
        <v>487</v>
      </c>
      <c r="G5512" s="129"/>
      <c r="H5512" s="293">
        <v>8</v>
      </c>
      <c r="I5512" s="203">
        <v>163373</v>
      </c>
      <c r="J5512" s="293" t="s">
        <v>455</v>
      </c>
      <c r="K5512" s="203">
        <v>196047.6</v>
      </c>
      <c r="L5512" s="203" t="s">
        <v>459</v>
      </c>
      <c r="M5512" s="203" t="s">
        <v>7116</v>
      </c>
      <c r="N5512" t="s">
        <v>7117</v>
      </c>
    </row>
    <row r="5513" spans="1:14" x14ac:dyDescent="0.2">
      <c r="A5513" s="246">
        <v>45121</v>
      </c>
      <c r="B5513" s="106" t="s">
        <v>541</v>
      </c>
      <c r="C5513" s="106">
        <v>55005.17</v>
      </c>
      <c r="D5513" s="203" t="s">
        <v>452</v>
      </c>
      <c r="E5513" s="203" t="s">
        <v>7159</v>
      </c>
      <c r="F5513" t="s">
        <v>487</v>
      </c>
      <c r="G5513" s="129"/>
      <c r="H5513" s="293">
        <v>7</v>
      </c>
      <c r="I5513" s="203">
        <v>163373</v>
      </c>
      <c r="J5513" s="293" t="s">
        <v>455</v>
      </c>
      <c r="K5513" s="203">
        <v>196047.6</v>
      </c>
      <c r="L5513" s="203" t="s">
        <v>459</v>
      </c>
      <c r="M5513" s="203" t="s">
        <v>7116</v>
      </c>
      <c r="N5513" t="s">
        <v>7117</v>
      </c>
    </row>
    <row r="5514" spans="1:14" x14ac:dyDescent="0.2">
      <c r="A5514" s="246">
        <v>45125</v>
      </c>
      <c r="B5514" s="106" t="s">
        <v>541</v>
      </c>
      <c r="C5514" s="106">
        <v>6497.11</v>
      </c>
      <c r="D5514" s="203" t="s">
        <v>452</v>
      </c>
      <c r="E5514" s="203" t="s">
        <v>7164</v>
      </c>
      <c r="F5514" t="s">
        <v>7165</v>
      </c>
      <c r="G5514" s="129"/>
      <c r="H5514" s="293">
        <v>7</v>
      </c>
      <c r="I5514" s="203">
        <v>238478</v>
      </c>
      <c r="J5514" s="293" t="s">
        <v>455</v>
      </c>
      <c r="K5514" s="203">
        <v>286173.59999999998</v>
      </c>
      <c r="L5514" s="203" t="s">
        <v>459</v>
      </c>
      <c r="M5514" s="203" t="s">
        <v>7116</v>
      </c>
      <c r="N5514" t="s">
        <v>7117</v>
      </c>
    </row>
    <row r="5515" spans="1:14" x14ac:dyDescent="0.2">
      <c r="A5515" s="246">
        <v>45138</v>
      </c>
      <c r="B5515" s="106" t="s">
        <v>541</v>
      </c>
      <c r="C5515" s="106">
        <v>6715.1</v>
      </c>
      <c r="D5515" s="203" t="s">
        <v>452</v>
      </c>
      <c r="E5515" s="203" t="s">
        <v>7159</v>
      </c>
      <c r="F5515" t="s">
        <v>487</v>
      </c>
      <c r="G5515" s="129"/>
      <c r="H5515" s="293">
        <v>8</v>
      </c>
      <c r="I5515" s="203">
        <v>163373</v>
      </c>
      <c r="J5515" s="293" t="s">
        <v>455</v>
      </c>
      <c r="K5515" s="203">
        <v>196047.6</v>
      </c>
      <c r="L5515" s="203" t="s">
        <v>459</v>
      </c>
      <c r="M5515" s="203" t="s">
        <v>7116</v>
      </c>
      <c r="N5515" t="s">
        <v>7117</v>
      </c>
    </row>
    <row r="5516" spans="1:14" x14ac:dyDescent="0.2">
      <c r="A5516" s="246">
        <v>45120</v>
      </c>
      <c r="B5516" s="106" t="s">
        <v>541</v>
      </c>
      <c r="C5516" s="106">
        <v>6542.1</v>
      </c>
      <c r="D5516" s="203" t="s">
        <v>452</v>
      </c>
      <c r="E5516" s="203" t="s">
        <v>7160</v>
      </c>
      <c r="F5516" t="s">
        <v>7161</v>
      </c>
      <c r="G5516" s="129"/>
      <c r="H5516" s="293">
        <v>8</v>
      </c>
      <c r="I5516" s="203">
        <v>170326</v>
      </c>
      <c r="J5516" s="293" t="s">
        <v>455</v>
      </c>
      <c r="K5516" s="203">
        <v>204391.2</v>
      </c>
      <c r="L5516" s="203" t="s">
        <v>459</v>
      </c>
      <c r="M5516" s="203" t="s">
        <v>7116</v>
      </c>
      <c r="N5516" t="s">
        <v>7117</v>
      </c>
    </row>
    <row r="5517" spans="1:14" x14ac:dyDescent="0.2">
      <c r="A5517" s="246">
        <v>45128</v>
      </c>
      <c r="B5517" s="106" t="s">
        <v>541</v>
      </c>
      <c r="C5517" s="106">
        <v>6497.11</v>
      </c>
      <c r="D5517" s="203" t="s">
        <v>452</v>
      </c>
      <c r="E5517" s="203" t="s">
        <v>7164</v>
      </c>
      <c r="F5517" t="s">
        <v>7165</v>
      </c>
      <c r="G5517" s="129"/>
      <c r="H5517" s="293">
        <v>8</v>
      </c>
      <c r="I5517" s="203">
        <v>238478</v>
      </c>
      <c r="J5517" s="293" t="s">
        <v>455</v>
      </c>
      <c r="K5517" s="203">
        <v>286173.59999999998</v>
      </c>
      <c r="L5517" s="203" t="s">
        <v>459</v>
      </c>
      <c r="M5517" s="203" t="s">
        <v>7116</v>
      </c>
      <c r="N5517" t="s">
        <v>7117</v>
      </c>
    </row>
    <row r="5518" spans="1:14" x14ac:dyDescent="0.2">
      <c r="A5518" s="246">
        <v>45112</v>
      </c>
      <c r="B5518" s="106" t="s">
        <v>541</v>
      </c>
      <c r="C5518" s="106">
        <v>6708.1</v>
      </c>
      <c r="D5518" s="203" t="s">
        <v>452</v>
      </c>
      <c r="E5518" s="203" t="s">
        <v>7159</v>
      </c>
      <c r="F5518" t="s">
        <v>487</v>
      </c>
      <c r="G5518" s="129"/>
      <c r="H5518" s="293">
        <v>8</v>
      </c>
      <c r="I5518" s="203">
        <v>163373</v>
      </c>
      <c r="J5518" s="293" t="s">
        <v>455</v>
      </c>
      <c r="K5518" s="203">
        <v>196047.6</v>
      </c>
      <c r="L5518" s="203" t="s">
        <v>459</v>
      </c>
      <c r="M5518" s="203" t="s">
        <v>7116</v>
      </c>
      <c r="N5518" t="s">
        <v>7117</v>
      </c>
    </row>
    <row r="5519" spans="1:14" x14ac:dyDescent="0.2">
      <c r="A5519" s="246">
        <v>45132</v>
      </c>
      <c r="B5519" s="106" t="s">
        <v>541</v>
      </c>
      <c r="C5519" s="106">
        <v>6542.1</v>
      </c>
      <c r="D5519" s="203" t="s">
        <v>452</v>
      </c>
      <c r="E5519" s="203" t="s">
        <v>7159</v>
      </c>
      <c r="F5519" t="s">
        <v>487</v>
      </c>
      <c r="G5519" s="129"/>
      <c r="H5519" s="293">
        <v>8</v>
      </c>
      <c r="I5519" s="203">
        <v>163373</v>
      </c>
      <c r="J5519" s="293" t="s">
        <v>455</v>
      </c>
      <c r="K5519" s="203">
        <v>196047.6</v>
      </c>
      <c r="L5519" s="203" t="s">
        <v>459</v>
      </c>
      <c r="M5519" s="203" t="s">
        <v>7116</v>
      </c>
      <c r="N5519" t="s">
        <v>7117</v>
      </c>
    </row>
    <row r="5520" spans="1:14" x14ac:dyDescent="0.2">
      <c r="A5520" s="246">
        <v>45138</v>
      </c>
      <c r="B5520" s="106" t="s">
        <v>541</v>
      </c>
      <c r="C5520" s="106">
        <v>6497.11</v>
      </c>
      <c r="D5520" s="203" t="s">
        <v>452</v>
      </c>
      <c r="E5520" s="203" t="s">
        <v>7164</v>
      </c>
      <c r="F5520" t="s">
        <v>7165</v>
      </c>
      <c r="G5520" s="129"/>
      <c r="H5520" s="293">
        <v>2</v>
      </c>
      <c r="I5520" s="203">
        <v>238478</v>
      </c>
      <c r="J5520" s="293" t="s">
        <v>455</v>
      </c>
      <c r="K5520" s="203">
        <v>286173.59999999998</v>
      </c>
      <c r="L5520" s="203" t="s">
        <v>459</v>
      </c>
      <c r="M5520" s="203" t="s">
        <v>7116</v>
      </c>
      <c r="N5520" t="s">
        <v>7117</v>
      </c>
    </row>
    <row r="5521" spans="1:14" x14ac:dyDescent="0.2">
      <c r="A5521" s="246">
        <v>45113</v>
      </c>
      <c r="B5521" s="106" t="s">
        <v>541</v>
      </c>
      <c r="C5521" s="106">
        <v>6708.1</v>
      </c>
      <c r="D5521" s="203" t="s">
        <v>452</v>
      </c>
      <c r="E5521" s="203" t="s">
        <v>7159</v>
      </c>
      <c r="F5521" t="s">
        <v>487</v>
      </c>
      <c r="G5521" s="129"/>
      <c r="H5521" s="293">
        <v>8</v>
      </c>
      <c r="I5521" s="203">
        <v>163373</v>
      </c>
      <c r="J5521" s="293" t="s">
        <v>455</v>
      </c>
      <c r="K5521" s="203">
        <v>196047.6</v>
      </c>
      <c r="L5521" s="203" t="s">
        <v>459</v>
      </c>
      <c r="M5521" s="203" t="s">
        <v>7116</v>
      </c>
      <c r="N5521" t="s">
        <v>7117</v>
      </c>
    </row>
    <row r="5522" spans="1:14" x14ac:dyDescent="0.2">
      <c r="A5522" s="246">
        <v>45133</v>
      </c>
      <c r="B5522" s="106" t="s">
        <v>541</v>
      </c>
      <c r="C5522" s="106">
        <v>6542.1</v>
      </c>
      <c r="D5522" s="203" t="s">
        <v>452</v>
      </c>
      <c r="E5522" s="203" t="s">
        <v>7159</v>
      </c>
      <c r="F5522" t="s">
        <v>487</v>
      </c>
      <c r="G5522" s="129"/>
      <c r="H5522" s="293">
        <v>8</v>
      </c>
      <c r="I5522" s="203">
        <v>163373</v>
      </c>
      <c r="J5522" s="293" t="s">
        <v>455</v>
      </c>
      <c r="K5522" s="203">
        <v>196047.6</v>
      </c>
      <c r="L5522" s="203" t="s">
        <v>459</v>
      </c>
      <c r="M5522" s="203" t="s">
        <v>7116</v>
      </c>
      <c r="N5522" t="s">
        <v>7117</v>
      </c>
    </row>
    <row r="5523" spans="1:14" x14ac:dyDescent="0.2">
      <c r="A5523" s="246">
        <v>45134</v>
      </c>
      <c r="B5523" s="106" t="s">
        <v>541</v>
      </c>
      <c r="C5523" s="106">
        <v>6542.1</v>
      </c>
      <c r="D5523" s="203" t="s">
        <v>452</v>
      </c>
      <c r="E5523" s="203" t="s">
        <v>7159</v>
      </c>
      <c r="F5523" t="s">
        <v>487</v>
      </c>
      <c r="G5523" s="129"/>
      <c r="H5523" s="293">
        <v>6</v>
      </c>
      <c r="I5523" s="203">
        <v>163373</v>
      </c>
      <c r="J5523" s="293" t="s">
        <v>455</v>
      </c>
      <c r="K5523" s="203">
        <v>196047.6</v>
      </c>
      <c r="L5523" s="203" t="s">
        <v>459</v>
      </c>
      <c r="M5523" s="203" t="s">
        <v>7116</v>
      </c>
      <c r="N5523" t="s">
        <v>7117</v>
      </c>
    </row>
    <row r="5524" spans="1:14" x14ac:dyDescent="0.2">
      <c r="A5524" s="246">
        <v>45114</v>
      </c>
      <c r="B5524" s="106" t="s">
        <v>541</v>
      </c>
      <c r="C5524" s="106">
        <v>6708.1</v>
      </c>
      <c r="D5524" s="203" t="s">
        <v>452</v>
      </c>
      <c r="E5524" s="203" t="s">
        <v>7159</v>
      </c>
      <c r="F5524" t="s">
        <v>487</v>
      </c>
      <c r="G5524" s="129"/>
      <c r="H5524" s="293">
        <v>7</v>
      </c>
      <c r="I5524" s="203">
        <v>163373</v>
      </c>
      <c r="J5524" s="293" t="s">
        <v>455</v>
      </c>
      <c r="K5524" s="203">
        <v>196047.6</v>
      </c>
      <c r="L5524" s="203" t="s">
        <v>459</v>
      </c>
      <c r="M5524" s="203" t="s">
        <v>7116</v>
      </c>
      <c r="N5524" t="s">
        <v>7117</v>
      </c>
    </row>
    <row r="5525" spans="1:14" x14ac:dyDescent="0.2">
      <c r="A5525" s="246">
        <v>45135</v>
      </c>
      <c r="B5525" s="106" t="s">
        <v>541</v>
      </c>
      <c r="C5525" s="106">
        <v>6240.11</v>
      </c>
      <c r="D5525" s="203" t="s">
        <v>2065</v>
      </c>
      <c r="E5525" s="203" t="s">
        <v>7177</v>
      </c>
      <c r="F5525" t="s">
        <v>7178</v>
      </c>
      <c r="G5525" s="129"/>
      <c r="H5525" s="293">
        <v>8</v>
      </c>
      <c r="I5525" s="203">
        <v>290716</v>
      </c>
      <c r="J5525" s="293" t="s">
        <v>455</v>
      </c>
      <c r="K5525" s="203">
        <v>348859.2</v>
      </c>
      <c r="L5525" s="203" t="s">
        <v>459</v>
      </c>
      <c r="M5525" s="203" t="s">
        <v>7116</v>
      </c>
      <c r="N5525" t="s">
        <v>7117</v>
      </c>
    </row>
    <row r="5526" spans="1:14" x14ac:dyDescent="0.2">
      <c r="A5526" s="246">
        <v>45124</v>
      </c>
      <c r="B5526" s="106" t="s">
        <v>541</v>
      </c>
      <c r="C5526" s="106">
        <v>55304.160000000003</v>
      </c>
      <c r="D5526" s="203" t="s">
        <v>452</v>
      </c>
      <c r="E5526" s="203" t="s">
        <v>7177</v>
      </c>
      <c r="F5526" t="s">
        <v>7178</v>
      </c>
      <c r="G5526" s="129"/>
      <c r="H5526" s="293">
        <v>8</v>
      </c>
      <c r="I5526" s="203">
        <v>290716</v>
      </c>
      <c r="J5526" s="293" t="s">
        <v>455</v>
      </c>
      <c r="K5526" s="203">
        <v>348859.2</v>
      </c>
      <c r="L5526" s="203" t="s">
        <v>459</v>
      </c>
      <c r="M5526" s="203" t="s">
        <v>7116</v>
      </c>
      <c r="N5526" t="s">
        <v>7117</v>
      </c>
    </row>
    <row r="5527" spans="1:14" x14ac:dyDescent="0.2">
      <c r="A5527" s="246">
        <v>45128</v>
      </c>
      <c r="B5527" s="106" t="s">
        <v>541</v>
      </c>
      <c r="C5527" s="106">
        <v>55304.160000000003</v>
      </c>
      <c r="D5527" s="203" t="s">
        <v>452</v>
      </c>
      <c r="E5527" s="203" t="s">
        <v>7177</v>
      </c>
      <c r="F5527" t="s">
        <v>7178</v>
      </c>
      <c r="G5527" s="129"/>
      <c r="H5527" s="293">
        <v>8</v>
      </c>
      <c r="I5527" s="203">
        <v>290716</v>
      </c>
      <c r="J5527" s="293" t="s">
        <v>455</v>
      </c>
      <c r="K5527" s="203">
        <v>348859.2</v>
      </c>
      <c r="L5527" s="203" t="s">
        <v>459</v>
      </c>
      <c r="M5527" s="203" t="s">
        <v>7116</v>
      </c>
      <c r="N5527" t="s">
        <v>7117</v>
      </c>
    </row>
    <row r="5528" spans="1:14" x14ac:dyDescent="0.2">
      <c r="A5528" s="246">
        <v>45138</v>
      </c>
      <c r="B5528" s="106" t="s">
        <v>541</v>
      </c>
      <c r="C5528" s="106">
        <v>6240.11</v>
      </c>
      <c r="D5528" s="203" t="s">
        <v>2065</v>
      </c>
      <c r="E5528" s="203" t="s">
        <v>7177</v>
      </c>
      <c r="F5528" t="s">
        <v>7178</v>
      </c>
      <c r="G5528" s="129"/>
      <c r="H5528" s="293">
        <v>8</v>
      </c>
      <c r="I5528" s="203">
        <v>290716</v>
      </c>
      <c r="J5528" s="293" t="s">
        <v>455</v>
      </c>
      <c r="K5528" s="203">
        <v>348859.2</v>
      </c>
      <c r="L5528" s="203" t="s">
        <v>459</v>
      </c>
      <c r="M5528" s="203" t="s">
        <v>7116</v>
      </c>
      <c r="N5528" t="s">
        <v>7117</v>
      </c>
    </row>
    <row r="5529" spans="1:14" x14ac:dyDescent="0.2">
      <c r="A5529" s="246">
        <v>45131</v>
      </c>
      <c r="B5529" s="106" t="s">
        <v>541</v>
      </c>
      <c r="C5529" s="106">
        <v>55304.160000000003</v>
      </c>
      <c r="D5529" s="203" t="s">
        <v>452</v>
      </c>
      <c r="E5529" s="203" t="s">
        <v>7177</v>
      </c>
      <c r="F5529" t="s">
        <v>7178</v>
      </c>
      <c r="G5529" s="129"/>
      <c r="H5529" s="293">
        <v>8</v>
      </c>
      <c r="I5529" s="203">
        <v>290716</v>
      </c>
      <c r="J5529" s="293" t="s">
        <v>455</v>
      </c>
      <c r="K5529" s="203">
        <v>348859.2</v>
      </c>
      <c r="L5529" s="203" t="s">
        <v>459</v>
      </c>
      <c r="M5529" s="203" t="s">
        <v>7116</v>
      </c>
      <c r="N5529" t="s">
        <v>7117</v>
      </c>
    </row>
    <row r="5530" spans="1:14" x14ac:dyDescent="0.2">
      <c r="A5530" s="246">
        <v>45132</v>
      </c>
      <c r="B5530" s="106" t="s">
        <v>541</v>
      </c>
      <c r="C5530" s="106">
        <v>55304.160000000003</v>
      </c>
      <c r="D5530" s="203" t="s">
        <v>452</v>
      </c>
      <c r="E5530" s="203" t="s">
        <v>7177</v>
      </c>
      <c r="F5530" t="s">
        <v>7178</v>
      </c>
      <c r="G5530" s="129"/>
      <c r="H5530" s="293">
        <v>8</v>
      </c>
      <c r="I5530" s="203">
        <v>290716</v>
      </c>
      <c r="J5530" s="293" t="s">
        <v>455</v>
      </c>
      <c r="K5530" s="203">
        <v>348859.2</v>
      </c>
      <c r="L5530" s="203" t="s">
        <v>459</v>
      </c>
      <c r="M5530" s="203" t="s">
        <v>7116</v>
      </c>
      <c r="N5530" t="s">
        <v>7117</v>
      </c>
    </row>
    <row r="5531" spans="1:14" x14ac:dyDescent="0.2">
      <c r="A5531" s="246">
        <v>45133</v>
      </c>
      <c r="B5531" s="106" t="s">
        <v>541</v>
      </c>
      <c r="C5531" s="106">
        <v>55304.160000000003</v>
      </c>
      <c r="D5531" s="203" t="s">
        <v>452</v>
      </c>
      <c r="E5531" s="203" t="s">
        <v>7177</v>
      </c>
      <c r="F5531" t="s">
        <v>7178</v>
      </c>
      <c r="G5531" s="129"/>
      <c r="H5531" s="293">
        <v>8</v>
      </c>
      <c r="I5531" s="203">
        <v>290716</v>
      </c>
      <c r="J5531" s="293" t="s">
        <v>455</v>
      </c>
      <c r="K5531" s="203">
        <v>348859.2</v>
      </c>
      <c r="L5531" s="203" t="s">
        <v>459</v>
      </c>
      <c r="M5531" s="203" t="s">
        <v>7116</v>
      </c>
      <c r="N5531" t="s">
        <v>7117</v>
      </c>
    </row>
    <row r="5532" spans="1:14" x14ac:dyDescent="0.2">
      <c r="A5532" s="246">
        <v>45134</v>
      </c>
      <c r="B5532" s="106" t="s">
        <v>541</v>
      </c>
      <c r="C5532" s="106">
        <v>55304.160000000003</v>
      </c>
      <c r="D5532" s="203" t="s">
        <v>452</v>
      </c>
      <c r="E5532" s="203" t="s">
        <v>7177</v>
      </c>
      <c r="F5532" t="s">
        <v>7178</v>
      </c>
      <c r="G5532" s="129"/>
      <c r="H5532" s="293">
        <v>8</v>
      </c>
      <c r="I5532" s="203">
        <v>290716</v>
      </c>
      <c r="J5532" s="293" t="s">
        <v>455</v>
      </c>
      <c r="K5532" s="203">
        <v>348859.2</v>
      </c>
      <c r="L5532" s="203" t="s">
        <v>459</v>
      </c>
      <c r="M5532" s="203" t="s">
        <v>7116</v>
      </c>
      <c r="N5532" t="s">
        <v>7117</v>
      </c>
    </row>
    <row r="5533" spans="1:14" x14ac:dyDescent="0.2">
      <c r="A5533" s="246">
        <v>45110</v>
      </c>
      <c r="B5533" s="106" t="s">
        <v>541</v>
      </c>
      <c r="C5533" s="106">
        <v>6011.1</v>
      </c>
      <c r="D5533" s="203" t="s">
        <v>452</v>
      </c>
      <c r="E5533" s="203" t="s">
        <v>7177</v>
      </c>
      <c r="F5533" t="s">
        <v>7178</v>
      </c>
      <c r="G5533" s="129"/>
      <c r="H5533" s="293">
        <v>4</v>
      </c>
      <c r="I5533" s="203">
        <v>290716</v>
      </c>
      <c r="J5533" s="293" t="s">
        <v>455</v>
      </c>
      <c r="K5533" s="203">
        <v>348859.2</v>
      </c>
      <c r="L5533" s="203" t="s">
        <v>459</v>
      </c>
      <c r="M5533" s="203" t="s">
        <v>7116</v>
      </c>
      <c r="N5533" t="s">
        <v>7117</v>
      </c>
    </row>
    <row r="5534" spans="1:14" x14ac:dyDescent="0.2">
      <c r="A5534" s="246">
        <v>45111</v>
      </c>
      <c r="B5534" s="106" t="s">
        <v>541</v>
      </c>
      <c r="C5534" s="106">
        <v>6011.1</v>
      </c>
      <c r="D5534" s="203" t="s">
        <v>452</v>
      </c>
      <c r="E5534" s="203" t="s">
        <v>7177</v>
      </c>
      <c r="F5534" t="s">
        <v>7178</v>
      </c>
      <c r="G5534" s="129"/>
      <c r="H5534" s="293">
        <v>4</v>
      </c>
      <c r="I5534" s="203">
        <v>290716</v>
      </c>
      <c r="J5534" s="293" t="s">
        <v>455</v>
      </c>
      <c r="K5534" s="203">
        <v>348859.2</v>
      </c>
      <c r="L5534" s="203" t="s">
        <v>459</v>
      </c>
      <c r="M5534" s="203" t="s">
        <v>7116</v>
      </c>
      <c r="N5534" t="s">
        <v>7117</v>
      </c>
    </row>
    <row r="5535" spans="1:14" x14ac:dyDescent="0.2">
      <c r="A5535" s="246">
        <v>45113</v>
      </c>
      <c r="B5535" s="106" t="s">
        <v>541</v>
      </c>
      <c r="C5535" s="106">
        <v>6011.1</v>
      </c>
      <c r="D5535" s="203" t="s">
        <v>452</v>
      </c>
      <c r="E5535" s="203" t="s">
        <v>7177</v>
      </c>
      <c r="F5535" t="s">
        <v>7178</v>
      </c>
      <c r="G5535" s="129"/>
      <c r="H5535" s="293">
        <v>8</v>
      </c>
      <c r="I5535" s="203">
        <v>290716</v>
      </c>
      <c r="J5535" s="293" t="s">
        <v>455</v>
      </c>
      <c r="K5535" s="203">
        <v>348859.2</v>
      </c>
      <c r="L5535" s="203" t="s">
        <v>459</v>
      </c>
      <c r="M5535" s="203" t="s">
        <v>7116</v>
      </c>
      <c r="N5535" t="s">
        <v>7117</v>
      </c>
    </row>
    <row r="5536" spans="1:14" x14ac:dyDescent="0.2">
      <c r="A5536" s="246">
        <v>45138</v>
      </c>
      <c r="B5536" s="106" t="s">
        <v>541</v>
      </c>
      <c r="C5536" s="106">
        <v>6542.1</v>
      </c>
      <c r="D5536" s="203" t="s">
        <v>452</v>
      </c>
      <c r="E5536" s="203" t="s">
        <v>7160</v>
      </c>
      <c r="F5536" t="s">
        <v>7161</v>
      </c>
      <c r="G5536" s="129"/>
      <c r="H5536" s="293">
        <v>8</v>
      </c>
      <c r="I5536" s="203">
        <v>170326</v>
      </c>
      <c r="J5536" s="293" t="s">
        <v>455</v>
      </c>
      <c r="K5536" s="203">
        <v>204391.2</v>
      </c>
      <c r="L5536" s="203" t="s">
        <v>459</v>
      </c>
      <c r="M5536" s="203" t="s">
        <v>7116</v>
      </c>
      <c r="N5536" t="s">
        <v>7117</v>
      </c>
    </row>
    <row r="5537" spans="1:14" x14ac:dyDescent="0.2">
      <c r="A5537" s="246">
        <v>45117</v>
      </c>
      <c r="B5537" s="106" t="s">
        <v>541</v>
      </c>
      <c r="C5537" s="106">
        <v>55304.160000000003</v>
      </c>
      <c r="D5537" s="203" t="s">
        <v>452</v>
      </c>
      <c r="E5537" s="203" t="s">
        <v>7177</v>
      </c>
      <c r="F5537" t="s">
        <v>7178</v>
      </c>
      <c r="G5537" s="129"/>
      <c r="H5537" s="293">
        <v>8</v>
      </c>
      <c r="I5537" s="203">
        <v>290716</v>
      </c>
      <c r="J5537" s="293" t="s">
        <v>455</v>
      </c>
      <c r="K5537" s="203">
        <v>348859.2</v>
      </c>
      <c r="L5537" s="203" t="s">
        <v>459</v>
      </c>
      <c r="M5537" s="203" t="s">
        <v>7116</v>
      </c>
      <c r="N5537" t="s">
        <v>7117</v>
      </c>
    </row>
    <row r="5538" spans="1:14" x14ac:dyDescent="0.2">
      <c r="A5538" s="246">
        <v>45132</v>
      </c>
      <c r="B5538" s="106" t="s">
        <v>541</v>
      </c>
      <c r="C5538" s="106">
        <v>6542.1</v>
      </c>
      <c r="D5538" s="203" t="s">
        <v>452</v>
      </c>
      <c r="E5538" s="203" t="s">
        <v>7160</v>
      </c>
      <c r="F5538" t="s">
        <v>7161</v>
      </c>
      <c r="G5538" s="129"/>
      <c r="H5538" s="293">
        <v>8</v>
      </c>
      <c r="I5538" s="203">
        <v>170326</v>
      </c>
      <c r="J5538" s="293" t="s">
        <v>455</v>
      </c>
      <c r="K5538" s="203">
        <v>204391.2</v>
      </c>
      <c r="L5538" s="203" t="s">
        <v>459</v>
      </c>
      <c r="M5538" s="203" t="s">
        <v>7116</v>
      </c>
      <c r="N5538" t="s">
        <v>7117</v>
      </c>
    </row>
    <row r="5539" spans="1:14" x14ac:dyDescent="0.2">
      <c r="A5539" s="246">
        <v>45118</v>
      </c>
      <c r="B5539" s="106" t="s">
        <v>541</v>
      </c>
      <c r="C5539" s="106">
        <v>55304.160000000003</v>
      </c>
      <c r="D5539" s="203" t="s">
        <v>452</v>
      </c>
      <c r="E5539" s="203" t="s">
        <v>7177</v>
      </c>
      <c r="F5539" t="s">
        <v>7178</v>
      </c>
      <c r="G5539" s="129"/>
      <c r="H5539" s="293">
        <v>8</v>
      </c>
      <c r="I5539" s="203">
        <v>290716</v>
      </c>
      <c r="J5539" s="293" t="s">
        <v>455</v>
      </c>
      <c r="K5539" s="203">
        <v>348859.2</v>
      </c>
      <c r="L5539" s="203" t="s">
        <v>459</v>
      </c>
      <c r="M5539" s="203" t="s">
        <v>7116</v>
      </c>
      <c r="N5539" t="s">
        <v>7117</v>
      </c>
    </row>
    <row r="5540" spans="1:14" x14ac:dyDescent="0.2">
      <c r="A5540" s="246">
        <v>45135</v>
      </c>
      <c r="B5540" s="106" t="s">
        <v>541</v>
      </c>
      <c r="C5540" s="106">
        <v>6542.1</v>
      </c>
      <c r="D5540" s="203" t="s">
        <v>452</v>
      </c>
      <c r="E5540" s="203" t="s">
        <v>7160</v>
      </c>
      <c r="F5540" t="s">
        <v>7161</v>
      </c>
      <c r="G5540" s="129"/>
      <c r="H5540" s="293">
        <v>8</v>
      </c>
      <c r="I5540" s="203">
        <v>170326</v>
      </c>
      <c r="J5540" s="293" t="s">
        <v>455</v>
      </c>
      <c r="K5540" s="203">
        <v>204391.2</v>
      </c>
      <c r="L5540" s="203" t="s">
        <v>459</v>
      </c>
      <c r="M5540" s="203" t="s">
        <v>7116</v>
      </c>
      <c r="N5540" t="s">
        <v>7117</v>
      </c>
    </row>
    <row r="5541" spans="1:14" x14ac:dyDescent="0.2">
      <c r="A5541" s="246">
        <v>45119</v>
      </c>
      <c r="B5541" s="106" t="s">
        <v>541</v>
      </c>
      <c r="C5541" s="106">
        <v>55304.160000000003</v>
      </c>
      <c r="D5541" s="203" t="s">
        <v>452</v>
      </c>
      <c r="E5541" s="203" t="s">
        <v>7177</v>
      </c>
      <c r="F5541" t="s">
        <v>7178</v>
      </c>
      <c r="G5541" s="129"/>
      <c r="H5541" s="293">
        <v>8</v>
      </c>
      <c r="I5541" s="203">
        <v>290716</v>
      </c>
      <c r="J5541" s="293" t="s">
        <v>455</v>
      </c>
      <c r="K5541" s="203">
        <v>348859.2</v>
      </c>
      <c r="L5541" s="203" t="s">
        <v>459</v>
      </c>
      <c r="M5541" s="203" t="s">
        <v>7116</v>
      </c>
      <c r="N5541" t="s">
        <v>7117</v>
      </c>
    </row>
    <row r="5542" spans="1:14" x14ac:dyDescent="0.2">
      <c r="A5542" s="246">
        <v>45124</v>
      </c>
      <c r="B5542" s="106" t="s">
        <v>541</v>
      </c>
      <c r="C5542" s="106">
        <v>6542.1</v>
      </c>
      <c r="D5542" s="203" t="s">
        <v>452</v>
      </c>
      <c r="E5542" s="203" t="s">
        <v>7160</v>
      </c>
      <c r="F5542" t="s">
        <v>7161</v>
      </c>
      <c r="G5542" s="129"/>
      <c r="H5542" s="293">
        <v>8</v>
      </c>
      <c r="I5542" s="203">
        <v>170326</v>
      </c>
      <c r="J5542" s="293" t="s">
        <v>455</v>
      </c>
      <c r="K5542" s="203">
        <v>204391.2</v>
      </c>
      <c r="L5542" s="203" t="s">
        <v>459</v>
      </c>
      <c r="M5542" s="203" t="s">
        <v>7116</v>
      </c>
      <c r="N5542" t="s">
        <v>7117</v>
      </c>
    </row>
    <row r="5543" spans="1:14" x14ac:dyDescent="0.2">
      <c r="A5543" s="246">
        <v>45120</v>
      </c>
      <c r="B5543" s="106" t="s">
        <v>541</v>
      </c>
      <c r="C5543" s="106">
        <v>55304.160000000003</v>
      </c>
      <c r="D5543" s="203" t="s">
        <v>452</v>
      </c>
      <c r="E5543" s="203" t="s">
        <v>7177</v>
      </c>
      <c r="F5543" t="s">
        <v>7178</v>
      </c>
      <c r="G5543" s="129"/>
      <c r="H5543" s="293">
        <v>8</v>
      </c>
      <c r="I5543" s="203">
        <v>290716</v>
      </c>
      <c r="J5543" s="293" t="s">
        <v>455</v>
      </c>
      <c r="K5543" s="203">
        <v>348859.2</v>
      </c>
      <c r="L5543" s="203" t="s">
        <v>459</v>
      </c>
      <c r="M5543" s="203" t="s">
        <v>7116</v>
      </c>
      <c r="N5543" t="s">
        <v>7117</v>
      </c>
    </row>
    <row r="5544" spans="1:14" x14ac:dyDescent="0.2">
      <c r="A5544" s="246">
        <v>45125</v>
      </c>
      <c r="B5544" s="106" t="s">
        <v>541</v>
      </c>
      <c r="C5544" s="106">
        <v>6542.1</v>
      </c>
      <c r="D5544" s="203" t="s">
        <v>452</v>
      </c>
      <c r="E5544" s="203" t="s">
        <v>7160</v>
      </c>
      <c r="F5544" t="s">
        <v>7161</v>
      </c>
      <c r="G5544" s="129"/>
      <c r="H5544" s="293">
        <v>8</v>
      </c>
      <c r="I5544" s="203">
        <v>170326</v>
      </c>
      <c r="J5544" s="293" t="s">
        <v>455</v>
      </c>
      <c r="K5544" s="203">
        <v>204391.2</v>
      </c>
      <c r="L5544" s="203" t="s">
        <v>459</v>
      </c>
      <c r="M5544" s="203" t="s">
        <v>7116</v>
      </c>
      <c r="N5544" t="s">
        <v>7117</v>
      </c>
    </row>
    <row r="5545" spans="1:14" x14ac:dyDescent="0.2">
      <c r="A5545" s="246">
        <v>45121</v>
      </c>
      <c r="B5545" s="106" t="s">
        <v>541</v>
      </c>
      <c r="C5545" s="106">
        <v>55304.160000000003</v>
      </c>
      <c r="D5545" s="203" t="s">
        <v>452</v>
      </c>
      <c r="E5545" s="203" t="s">
        <v>7177</v>
      </c>
      <c r="F5545" t="s">
        <v>7178</v>
      </c>
      <c r="G5545" s="129"/>
      <c r="H5545" s="293">
        <v>8</v>
      </c>
      <c r="I5545" s="203">
        <v>290716</v>
      </c>
      <c r="J5545" s="293" t="s">
        <v>455</v>
      </c>
      <c r="K5545" s="203">
        <v>348859.2</v>
      </c>
      <c r="L5545" s="203" t="s">
        <v>459</v>
      </c>
      <c r="M5545" s="203" t="s">
        <v>7116</v>
      </c>
      <c r="N5545" t="s">
        <v>7117</v>
      </c>
    </row>
    <row r="5546" spans="1:14" x14ac:dyDescent="0.2">
      <c r="A5546" s="246">
        <v>45127</v>
      </c>
      <c r="B5546" s="106" t="s">
        <v>541</v>
      </c>
      <c r="C5546" s="106">
        <v>6542.1</v>
      </c>
      <c r="D5546" s="203" t="s">
        <v>452</v>
      </c>
      <c r="E5546" s="203" t="s">
        <v>7160</v>
      </c>
      <c r="F5546" t="s">
        <v>7161</v>
      </c>
      <c r="G5546" s="129"/>
      <c r="H5546" s="293">
        <v>8</v>
      </c>
      <c r="I5546" s="203">
        <v>170326</v>
      </c>
      <c r="J5546" s="293" t="s">
        <v>455</v>
      </c>
      <c r="K5546" s="203">
        <v>204391.2</v>
      </c>
      <c r="L5546" s="203" t="s">
        <v>459</v>
      </c>
      <c r="M5546" s="203" t="s">
        <v>7116</v>
      </c>
      <c r="N5546" t="s">
        <v>7117</v>
      </c>
    </row>
    <row r="5547" spans="1:14" x14ac:dyDescent="0.2">
      <c r="A5547" s="246">
        <v>45110</v>
      </c>
      <c r="B5547" s="106" t="s">
        <v>541</v>
      </c>
      <c r="C5547" s="106">
        <v>55304.160000000003</v>
      </c>
      <c r="D5547" s="203" t="s">
        <v>452</v>
      </c>
      <c r="E5547" s="203" t="s">
        <v>7177</v>
      </c>
      <c r="F5547" t="s">
        <v>7178</v>
      </c>
      <c r="G5547" s="129"/>
      <c r="H5547" s="293">
        <v>4</v>
      </c>
      <c r="I5547" s="203">
        <v>290716</v>
      </c>
      <c r="J5547" s="293" t="s">
        <v>455</v>
      </c>
      <c r="K5547" s="203">
        <v>348859.2</v>
      </c>
      <c r="L5547" s="203" t="s">
        <v>459</v>
      </c>
      <c r="M5547" s="203" t="s">
        <v>7116</v>
      </c>
      <c r="N5547" t="s">
        <v>7117</v>
      </c>
    </row>
    <row r="5548" spans="1:14" x14ac:dyDescent="0.2">
      <c r="A5548" s="246">
        <v>45128</v>
      </c>
      <c r="B5548" s="106" t="s">
        <v>541</v>
      </c>
      <c r="C5548" s="106">
        <v>6542.1</v>
      </c>
      <c r="D5548" s="203" t="s">
        <v>452</v>
      </c>
      <c r="E5548" s="203" t="s">
        <v>7160</v>
      </c>
      <c r="F5548" t="s">
        <v>7161</v>
      </c>
      <c r="G5548" s="129"/>
      <c r="H5548" s="293">
        <v>8</v>
      </c>
      <c r="I5548" s="203">
        <v>170326</v>
      </c>
      <c r="J5548" s="293" t="s">
        <v>455</v>
      </c>
      <c r="K5548" s="203">
        <v>204391.2</v>
      </c>
      <c r="L5548" s="203" t="s">
        <v>459</v>
      </c>
      <c r="M5548" s="203" t="s">
        <v>7116</v>
      </c>
      <c r="N5548" t="s">
        <v>7117</v>
      </c>
    </row>
    <row r="5549" spans="1:14" x14ac:dyDescent="0.2">
      <c r="A5549" s="246">
        <v>45111</v>
      </c>
      <c r="B5549" s="106" t="s">
        <v>541</v>
      </c>
      <c r="C5549" s="106">
        <v>55304.160000000003</v>
      </c>
      <c r="D5549" s="203" t="s">
        <v>452</v>
      </c>
      <c r="E5549" s="203" t="s">
        <v>7177</v>
      </c>
      <c r="F5549" t="s">
        <v>7178</v>
      </c>
      <c r="G5549" s="129"/>
      <c r="H5549" s="293">
        <v>4</v>
      </c>
      <c r="I5549" s="203">
        <v>290716</v>
      </c>
      <c r="J5549" s="293" t="s">
        <v>455</v>
      </c>
      <c r="K5549" s="203">
        <v>348859.2</v>
      </c>
      <c r="L5549" s="203" t="s">
        <v>459</v>
      </c>
      <c r="M5549" s="203" t="s">
        <v>7116</v>
      </c>
      <c r="N5549" t="s">
        <v>7117</v>
      </c>
    </row>
    <row r="5550" spans="1:14" x14ac:dyDescent="0.2">
      <c r="A5550" s="246">
        <v>45112</v>
      </c>
      <c r="B5550" s="106" t="s">
        <v>541</v>
      </c>
      <c r="C5550" s="106">
        <v>55304.160000000003</v>
      </c>
      <c r="D5550" s="203" t="s">
        <v>452</v>
      </c>
      <c r="E5550" s="203" t="s">
        <v>7177</v>
      </c>
      <c r="F5550" t="s">
        <v>7178</v>
      </c>
      <c r="G5550" s="129"/>
      <c r="H5550" s="293">
        <v>8</v>
      </c>
      <c r="I5550" s="203">
        <v>290716</v>
      </c>
      <c r="J5550" s="293" t="s">
        <v>455</v>
      </c>
      <c r="K5550" s="203">
        <v>348859.2</v>
      </c>
      <c r="L5550" s="203" t="s">
        <v>459</v>
      </c>
      <c r="M5550" s="203" t="s">
        <v>7116</v>
      </c>
      <c r="N5550" t="s">
        <v>7117</v>
      </c>
    </row>
    <row r="5551" spans="1:14" x14ac:dyDescent="0.2">
      <c r="A5551" s="246">
        <v>45128</v>
      </c>
      <c r="B5551" s="106" t="s">
        <v>541</v>
      </c>
      <c r="C5551" s="106">
        <v>6542.1</v>
      </c>
      <c r="D5551" s="203" t="s">
        <v>452</v>
      </c>
      <c r="E5551" s="203" t="s">
        <v>7168</v>
      </c>
      <c r="F5551" t="s">
        <v>7169</v>
      </c>
      <c r="G5551" s="129"/>
      <c r="H5551" s="293">
        <v>4</v>
      </c>
      <c r="I5551" s="203">
        <v>212210</v>
      </c>
      <c r="J5551" s="293" t="s">
        <v>455</v>
      </c>
      <c r="K5551" s="203">
        <v>254652</v>
      </c>
      <c r="L5551" s="203" t="s">
        <v>459</v>
      </c>
      <c r="M5551" s="203" t="s">
        <v>7116</v>
      </c>
      <c r="N5551" t="s">
        <v>7117</v>
      </c>
    </row>
    <row r="5552" spans="1:14" x14ac:dyDescent="0.2">
      <c r="A5552" s="246">
        <v>45124</v>
      </c>
      <c r="B5552" s="106" t="s">
        <v>541</v>
      </c>
      <c r="C5552" s="106">
        <v>6542.1</v>
      </c>
      <c r="D5552" s="203" t="s">
        <v>452</v>
      </c>
      <c r="E5552" s="203" t="s">
        <v>7168</v>
      </c>
      <c r="F5552" t="s">
        <v>7169</v>
      </c>
      <c r="G5552" s="129"/>
      <c r="H5552" s="293">
        <v>8</v>
      </c>
      <c r="I5552" s="203">
        <v>212210</v>
      </c>
      <c r="J5552" s="293" t="s">
        <v>455</v>
      </c>
      <c r="K5552" s="203">
        <v>254652</v>
      </c>
      <c r="L5552" s="203" t="s">
        <v>459</v>
      </c>
      <c r="M5552" s="203" t="s">
        <v>7116</v>
      </c>
      <c r="N5552" t="s">
        <v>7117</v>
      </c>
    </row>
    <row r="5553" spans="1:14" x14ac:dyDescent="0.2">
      <c r="A5553" s="246">
        <v>45125</v>
      </c>
      <c r="B5553" s="106" t="s">
        <v>541</v>
      </c>
      <c r="C5553" s="106">
        <v>6542.1</v>
      </c>
      <c r="D5553" s="203" t="s">
        <v>452</v>
      </c>
      <c r="E5553" s="203" t="s">
        <v>7168</v>
      </c>
      <c r="F5553" t="s">
        <v>7169</v>
      </c>
      <c r="G5553" s="129"/>
      <c r="H5553" s="293">
        <v>8</v>
      </c>
      <c r="I5553" s="203">
        <v>212210</v>
      </c>
      <c r="J5553" s="293" t="s">
        <v>455</v>
      </c>
      <c r="K5553" s="203">
        <v>254652</v>
      </c>
      <c r="L5553" s="203" t="s">
        <v>459</v>
      </c>
      <c r="M5553" s="203" t="s">
        <v>7116</v>
      </c>
      <c r="N5553" t="s">
        <v>7117</v>
      </c>
    </row>
    <row r="5554" spans="1:14" x14ac:dyDescent="0.2">
      <c r="A5554" s="246">
        <v>45127</v>
      </c>
      <c r="B5554" s="106" t="s">
        <v>541</v>
      </c>
      <c r="C5554" s="106">
        <v>6542.1</v>
      </c>
      <c r="D5554" s="203" t="s">
        <v>452</v>
      </c>
      <c r="E5554" s="203" t="s">
        <v>7168</v>
      </c>
      <c r="F5554" t="s">
        <v>7169</v>
      </c>
      <c r="G5554" s="129"/>
      <c r="H5554" s="293">
        <v>6</v>
      </c>
      <c r="I5554" s="203">
        <v>212210</v>
      </c>
      <c r="J5554" s="293" t="s">
        <v>455</v>
      </c>
      <c r="K5554" s="203">
        <v>254652</v>
      </c>
      <c r="L5554" s="203" t="s">
        <v>459</v>
      </c>
      <c r="M5554" s="203" t="s">
        <v>7116</v>
      </c>
      <c r="N5554" t="s">
        <v>7117</v>
      </c>
    </row>
    <row r="5555" spans="1:14" x14ac:dyDescent="0.2">
      <c r="A5555" s="246">
        <v>45128</v>
      </c>
      <c r="B5555" s="106" t="s">
        <v>541</v>
      </c>
      <c r="C5555" s="106">
        <v>6542.1</v>
      </c>
      <c r="D5555" s="203" t="s">
        <v>452</v>
      </c>
      <c r="E5555" s="203" t="s">
        <v>7168</v>
      </c>
      <c r="F5555" t="s">
        <v>7169</v>
      </c>
      <c r="G5555" s="129"/>
      <c r="H5555" s="293">
        <v>4</v>
      </c>
      <c r="I5555" s="203">
        <v>212210</v>
      </c>
      <c r="J5555" s="293" t="s">
        <v>455</v>
      </c>
      <c r="K5555" s="203">
        <v>254652</v>
      </c>
      <c r="L5555" s="203" t="s">
        <v>459</v>
      </c>
      <c r="M5555" s="203" t="s">
        <v>7116</v>
      </c>
      <c r="N5555" t="s">
        <v>7117</v>
      </c>
    </row>
    <row r="5556" spans="1:14" x14ac:dyDescent="0.2">
      <c r="A5556" s="246">
        <v>45134</v>
      </c>
      <c r="B5556" s="106" t="s">
        <v>541</v>
      </c>
      <c r="C5556" s="106">
        <v>6412.11</v>
      </c>
      <c r="D5556" s="203" t="s">
        <v>452</v>
      </c>
      <c r="E5556" s="203" t="s">
        <v>7168</v>
      </c>
      <c r="F5556" t="s">
        <v>7169</v>
      </c>
      <c r="G5556" s="129"/>
      <c r="H5556" s="293">
        <v>4</v>
      </c>
      <c r="I5556" s="203">
        <v>212210</v>
      </c>
      <c r="J5556" s="293" t="s">
        <v>455</v>
      </c>
      <c r="K5556" s="203">
        <v>254652</v>
      </c>
      <c r="L5556" s="203" t="s">
        <v>459</v>
      </c>
      <c r="M5556" s="203" t="s">
        <v>7116</v>
      </c>
      <c r="N5556" t="s">
        <v>7117</v>
      </c>
    </row>
    <row r="5557" spans="1:14" x14ac:dyDescent="0.2">
      <c r="A5557" s="246">
        <v>45135</v>
      </c>
      <c r="B5557" s="106" t="s">
        <v>541</v>
      </c>
      <c r="C5557" s="106">
        <v>6412.11</v>
      </c>
      <c r="D5557" s="203" t="s">
        <v>452</v>
      </c>
      <c r="E5557" s="203" t="s">
        <v>7168</v>
      </c>
      <c r="F5557" t="s">
        <v>7169</v>
      </c>
      <c r="G5557" s="129"/>
      <c r="H5557" s="293">
        <v>4</v>
      </c>
      <c r="I5557" s="203">
        <v>212210</v>
      </c>
      <c r="J5557" s="293" t="s">
        <v>455</v>
      </c>
      <c r="K5557" s="203">
        <v>254652</v>
      </c>
      <c r="L5557" s="203" t="s">
        <v>459</v>
      </c>
      <c r="M5557" s="203" t="s">
        <v>7116</v>
      </c>
      <c r="N5557" t="s">
        <v>7117</v>
      </c>
    </row>
    <row r="5558" spans="1:14" x14ac:dyDescent="0.2">
      <c r="A5558" s="246">
        <v>45131</v>
      </c>
      <c r="B5558" s="106" t="s">
        <v>541</v>
      </c>
      <c r="C5558" s="106">
        <v>6542.1</v>
      </c>
      <c r="D5558" s="203" t="s">
        <v>452</v>
      </c>
      <c r="E5558" s="203" t="s">
        <v>7168</v>
      </c>
      <c r="F5558" t="s">
        <v>7169</v>
      </c>
      <c r="G5558" s="129"/>
      <c r="H5558" s="293">
        <v>4</v>
      </c>
      <c r="I5558" s="203">
        <v>212210</v>
      </c>
      <c r="J5558" s="293" t="s">
        <v>455</v>
      </c>
      <c r="K5558" s="203">
        <v>254652</v>
      </c>
      <c r="L5558" s="203" t="s">
        <v>459</v>
      </c>
      <c r="M5558" s="203" t="s">
        <v>7116</v>
      </c>
      <c r="N5558" t="s">
        <v>7117</v>
      </c>
    </row>
    <row r="5559" spans="1:14" x14ac:dyDescent="0.2">
      <c r="A5559" s="246">
        <v>45132</v>
      </c>
      <c r="B5559" s="106" t="s">
        <v>541</v>
      </c>
      <c r="C5559" s="106">
        <v>6542.1</v>
      </c>
      <c r="D5559" s="203" t="s">
        <v>452</v>
      </c>
      <c r="E5559" s="203" t="s">
        <v>7168</v>
      </c>
      <c r="F5559" t="s">
        <v>7169</v>
      </c>
      <c r="G5559" s="129"/>
      <c r="H5559" s="293">
        <v>4</v>
      </c>
      <c r="I5559" s="203">
        <v>212210</v>
      </c>
      <c r="J5559" s="293" t="s">
        <v>455</v>
      </c>
      <c r="K5559" s="203">
        <v>254652</v>
      </c>
      <c r="L5559" s="203" t="s">
        <v>459</v>
      </c>
      <c r="M5559" s="203" t="s">
        <v>7116</v>
      </c>
      <c r="N5559" t="s">
        <v>7117</v>
      </c>
    </row>
    <row r="5560" spans="1:14" x14ac:dyDescent="0.2">
      <c r="A5560" s="246">
        <v>45133</v>
      </c>
      <c r="B5560" s="106" t="s">
        <v>541</v>
      </c>
      <c r="C5560" s="106">
        <v>6542.1</v>
      </c>
      <c r="D5560" s="203" t="s">
        <v>452</v>
      </c>
      <c r="E5560" s="203" t="s">
        <v>7168</v>
      </c>
      <c r="F5560" t="s">
        <v>7169</v>
      </c>
      <c r="G5560" s="129"/>
      <c r="H5560" s="293">
        <v>4</v>
      </c>
      <c r="I5560" s="203">
        <v>212210</v>
      </c>
      <c r="J5560" s="293" t="s">
        <v>455</v>
      </c>
      <c r="K5560" s="203">
        <v>254652</v>
      </c>
      <c r="L5560" s="203" t="s">
        <v>459</v>
      </c>
      <c r="M5560" s="203" t="s">
        <v>7116</v>
      </c>
      <c r="N5560" t="s">
        <v>7117</v>
      </c>
    </row>
    <row r="5561" spans="1:14" x14ac:dyDescent="0.2">
      <c r="A5561" s="246">
        <v>45134</v>
      </c>
      <c r="B5561" s="106" t="s">
        <v>541</v>
      </c>
      <c r="C5561" s="106">
        <v>6542.1</v>
      </c>
      <c r="D5561" s="203" t="s">
        <v>452</v>
      </c>
      <c r="E5561" s="203" t="s">
        <v>7168</v>
      </c>
      <c r="F5561" t="s">
        <v>7169</v>
      </c>
      <c r="G5561" s="129"/>
      <c r="H5561" s="293">
        <v>4</v>
      </c>
      <c r="I5561" s="203">
        <v>212210</v>
      </c>
      <c r="J5561" s="293" t="s">
        <v>455</v>
      </c>
      <c r="K5561" s="203">
        <v>254652</v>
      </c>
      <c r="L5561" s="203" t="s">
        <v>459</v>
      </c>
      <c r="M5561" s="203" t="s">
        <v>7116</v>
      </c>
      <c r="N5561" t="s">
        <v>7117</v>
      </c>
    </row>
    <row r="5562" spans="1:14" x14ac:dyDescent="0.2">
      <c r="A5562" s="246">
        <v>45135</v>
      </c>
      <c r="B5562" s="106" t="s">
        <v>541</v>
      </c>
      <c r="C5562" s="106">
        <v>6542.1</v>
      </c>
      <c r="D5562" s="203" t="s">
        <v>452</v>
      </c>
      <c r="E5562" s="203" t="s">
        <v>7168</v>
      </c>
      <c r="F5562" t="s">
        <v>7169</v>
      </c>
      <c r="G5562" s="129"/>
      <c r="H5562" s="293">
        <v>4</v>
      </c>
      <c r="I5562" s="203">
        <v>212210</v>
      </c>
      <c r="J5562" s="293" t="s">
        <v>455</v>
      </c>
      <c r="K5562" s="203">
        <v>254652</v>
      </c>
      <c r="L5562" s="203" t="s">
        <v>459</v>
      </c>
      <c r="M5562" s="203" t="s">
        <v>7116</v>
      </c>
      <c r="N5562" t="s">
        <v>7117</v>
      </c>
    </row>
    <row r="5563" spans="1:14" x14ac:dyDescent="0.2">
      <c r="A5563" s="246">
        <v>45131</v>
      </c>
      <c r="B5563" s="106" t="s">
        <v>541</v>
      </c>
      <c r="C5563" s="106">
        <v>6542.1</v>
      </c>
      <c r="D5563" s="203" t="s">
        <v>452</v>
      </c>
      <c r="E5563" s="203" t="s">
        <v>7168</v>
      </c>
      <c r="F5563" t="s">
        <v>7169</v>
      </c>
      <c r="G5563" s="129"/>
      <c r="H5563" s="293">
        <v>4</v>
      </c>
      <c r="I5563" s="203">
        <v>212210</v>
      </c>
      <c r="J5563" s="293" t="s">
        <v>455</v>
      </c>
      <c r="K5563" s="203">
        <v>254652</v>
      </c>
      <c r="L5563" s="203" t="s">
        <v>459</v>
      </c>
      <c r="M5563" s="203" t="s">
        <v>7116</v>
      </c>
      <c r="N5563" t="s">
        <v>7117</v>
      </c>
    </row>
    <row r="5564" spans="1:14" x14ac:dyDescent="0.2">
      <c r="A5564" s="246">
        <v>45132</v>
      </c>
      <c r="B5564" s="106" t="s">
        <v>541</v>
      </c>
      <c r="C5564" s="106">
        <v>6542.1</v>
      </c>
      <c r="D5564" s="203" t="s">
        <v>452</v>
      </c>
      <c r="E5564" s="203" t="s">
        <v>7168</v>
      </c>
      <c r="F5564" t="s">
        <v>7169</v>
      </c>
      <c r="G5564" s="129"/>
      <c r="H5564" s="293">
        <v>4</v>
      </c>
      <c r="I5564" s="203">
        <v>212210</v>
      </c>
      <c r="J5564" s="293" t="s">
        <v>455</v>
      </c>
      <c r="K5564" s="203">
        <v>254652</v>
      </c>
      <c r="L5564" s="203" t="s">
        <v>459</v>
      </c>
      <c r="M5564" s="203" t="s">
        <v>7116</v>
      </c>
      <c r="N5564" t="s">
        <v>7117</v>
      </c>
    </row>
    <row r="5565" spans="1:14" x14ac:dyDescent="0.2">
      <c r="A5565" s="246">
        <v>45133</v>
      </c>
      <c r="B5565" s="106" t="s">
        <v>541</v>
      </c>
      <c r="C5565" s="106">
        <v>6542.1</v>
      </c>
      <c r="D5565" s="203" t="s">
        <v>452</v>
      </c>
      <c r="E5565" s="203" t="s">
        <v>7168</v>
      </c>
      <c r="F5565" t="s">
        <v>7169</v>
      </c>
      <c r="G5565" s="129"/>
      <c r="H5565" s="293">
        <v>4</v>
      </c>
      <c r="I5565" s="203">
        <v>212210</v>
      </c>
      <c r="J5565" s="293" t="s">
        <v>455</v>
      </c>
      <c r="K5565" s="203">
        <v>254652</v>
      </c>
      <c r="L5565" s="203" t="s">
        <v>459</v>
      </c>
      <c r="M5565" s="203" t="s">
        <v>7116</v>
      </c>
      <c r="N5565" t="s">
        <v>7117</v>
      </c>
    </row>
    <row r="5566" spans="1:14" x14ac:dyDescent="0.2">
      <c r="A5566" s="246">
        <v>45110</v>
      </c>
      <c r="B5566" s="106" t="s">
        <v>541</v>
      </c>
      <c r="C5566" s="106">
        <v>6011.1</v>
      </c>
      <c r="D5566" s="203" t="s">
        <v>452</v>
      </c>
      <c r="E5566" s="203" t="s">
        <v>7173</v>
      </c>
      <c r="F5566" t="s">
        <v>7174</v>
      </c>
      <c r="G5566" s="129"/>
      <c r="H5566" s="293">
        <v>7</v>
      </c>
      <c r="I5566" s="203">
        <v>203552</v>
      </c>
      <c r="J5566" s="293" t="s">
        <v>455</v>
      </c>
      <c r="K5566" s="203">
        <v>244262.39999999999</v>
      </c>
      <c r="L5566" s="203" t="s">
        <v>459</v>
      </c>
      <c r="M5566" s="203" t="s">
        <v>7116</v>
      </c>
      <c r="N5566" t="s">
        <v>7117</v>
      </c>
    </row>
    <row r="5567" spans="1:14" x14ac:dyDescent="0.2">
      <c r="A5567" s="246">
        <v>45111</v>
      </c>
      <c r="B5567" s="106" t="s">
        <v>541</v>
      </c>
      <c r="C5567" s="106">
        <v>6011.1</v>
      </c>
      <c r="D5567" s="203" t="s">
        <v>452</v>
      </c>
      <c r="E5567" s="203" t="s">
        <v>7173</v>
      </c>
      <c r="F5567" t="s">
        <v>7174</v>
      </c>
      <c r="G5567" s="129"/>
      <c r="H5567" s="293">
        <v>7</v>
      </c>
      <c r="I5567" s="203">
        <v>203552</v>
      </c>
      <c r="J5567" s="293" t="s">
        <v>455</v>
      </c>
      <c r="K5567" s="203">
        <v>244262.39999999999</v>
      </c>
      <c r="L5567" s="203" t="s">
        <v>459</v>
      </c>
      <c r="M5567" s="203" t="s">
        <v>7116</v>
      </c>
      <c r="N5567" t="s">
        <v>7117</v>
      </c>
    </row>
    <row r="5568" spans="1:14" x14ac:dyDescent="0.2">
      <c r="A5568" s="246">
        <v>45112</v>
      </c>
      <c r="B5568" s="106" t="s">
        <v>541</v>
      </c>
      <c r="C5568" s="106">
        <v>6011.1</v>
      </c>
      <c r="D5568" s="203" t="s">
        <v>452</v>
      </c>
      <c r="E5568" s="203" t="s">
        <v>7173</v>
      </c>
      <c r="F5568" t="s">
        <v>7174</v>
      </c>
      <c r="G5568" s="129"/>
      <c r="H5568" s="293">
        <v>4</v>
      </c>
      <c r="I5568" s="203">
        <v>203552</v>
      </c>
      <c r="J5568" s="293" t="s">
        <v>455</v>
      </c>
      <c r="K5568" s="203">
        <v>244262.39999999999</v>
      </c>
      <c r="L5568" s="203" t="s">
        <v>459</v>
      </c>
      <c r="M5568" s="203" t="s">
        <v>7116</v>
      </c>
      <c r="N5568" t="s">
        <v>7117</v>
      </c>
    </row>
    <row r="5569" spans="1:14" x14ac:dyDescent="0.2">
      <c r="A5569" s="246">
        <v>45113</v>
      </c>
      <c r="B5569" s="106" t="s">
        <v>541</v>
      </c>
      <c r="C5569" s="106">
        <v>6011.1</v>
      </c>
      <c r="D5569" s="203" t="s">
        <v>452</v>
      </c>
      <c r="E5569" s="203" t="s">
        <v>7173</v>
      </c>
      <c r="F5569" t="s">
        <v>7174</v>
      </c>
      <c r="G5569" s="129"/>
      <c r="H5569" s="293">
        <v>3</v>
      </c>
      <c r="I5569" s="203">
        <v>203552</v>
      </c>
      <c r="J5569" s="293" t="s">
        <v>455</v>
      </c>
      <c r="K5569" s="203">
        <v>244262.39999999999</v>
      </c>
      <c r="L5569" s="203" t="s">
        <v>459</v>
      </c>
      <c r="M5569" s="203" t="s">
        <v>7116</v>
      </c>
      <c r="N5569" t="s">
        <v>7117</v>
      </c>
    </row>
    <row r="5570" spans="1:14" x14ac:dyDescent="0.2">
      <c r="A5570" s="246">
        <v>45117</v>
      </c>
      <c r="B5570" s="106" t="s">
        <v>541</v>
      </c>
      <c r="C5570" s="106">
        <v>6011.1</v>
      </c>
      <c r="D5570" s="203" t="s">
        <v>452</v>
      </c>
      <c r="E5570" s="203" t="s">
        <v>7173</v>
      </c>
      <c r="F5570" t="s">
        <v>7174</v>
      </c>
      <c r="G5570" s="129"/>
      <c r="H5570" s="293">
        <v>8</v>
      </c>
      <c r="I5570" s="203">
        <v>203552</v>
      </c>
      <c r="J5570" s="293" t="s">
        <v>455</v>
      </c>
      <c r="K5570" s="203">
        <v>244262.39999999999</v>
      </c>
      <c r="L5570" s="203" t="s">
        <v>459</v>
      </c>
      <c r="M5570" s="203" t="s">
        <v>7116</v>
      </c>
      <c r="N5570" t="s">
        <v>7117</v>
      </c>
    </row>
    <row r="5571" spans="1:14" x14ac:dyDescent="0.2">
      <c r="A5571" s="246">
        <v>45113</v>
      </c>
      <c r="B5571" s="106" t="s">
        <v>541</v>
      </c>
      <c r="C5571" s="106">
        <v>6377.1</v>
      </c>
      <c r="D5571" s="203" t="s">
        <v>452</v>
      </c>
      <c r="E5571" s="203" t="s">
        <v>7173</v>
      </c>
      <c r="F5571" t="s">
        <v>7174</v>
      </c>
      <c r="G5571" s="129"/>
      <c r="H5571" s="293">
        <v>3</v>
      </c>
      <c r="I5571" s="203">
        <v>203552</v>
      </c>
      <c r="J5571" s="293" t="s">
        <v>455</v>
      </c>
      <c r="K5571" s="203">
        <v>244262.39999999999</v>
      </c>
      <c r="L5571" s="203" t="s">
        <v>459</v>
      </c>
      <c r="M5571" s="203" t="s">
        <v>7116</v>
      </c>
      <c r="N5571" t="s">
        <v>7117</v>
      </c>
    </row>
    <row r="5572" spans="1:14" x14ac:dyDescent="0.2">
      <c r="A5572" s="246">
        <v>45114</v>
      </c>
      <c r="B5572" s="106" t="s">
        <v>541</v>
      </c>
      <c r="C5572" s="106">
        <v>6377.1</v>
      </c>
      <c r="D5572" s="203" t="s">
        <v>452</v>
      </c>
      <c r="E5572" s="203" t="s">
        <v>7173</v>
      </c>
      <c r="F5572" t="s">
        <v>7174</v>
      </c>
      <c r="G5572" s="129"/>
      <c r="H5572" s="293">
        <v>8</v>
      </c>
      <c r="I5572" s="203">
        <v>203552</v>
      </c>
      <c r="J5572" s="293" t="s">
        <v>455</v>
      </c>
      <c r="K5572" s="203">
        <v>244262.39999999999</v>
      </c>
      <c r="L5572" s="203" t="s">
        <v>459</v>
      </c>
      <c r="M5572" s="203" t="s">
        <v>7116</v>
      </c>
      <c r="N5572" t="s">
        <v>7117</v>
      </c>
    </row>
    <row r="5573" spans="1:14" x14ac:dyDescent="0.2">
      <c r="A5573" s="246">
        <v>45112</v>
      </c>
      <c r="B5573" s="106" t="s">
        <v>541</v>
      </c>
      <c r="C5573" s="106">
        <v>55304.160000000003</v>
      </c>
      <c r="D5573" s="203" t="s">
        <v>452</v>
      </c>
      <c r="E5573" s="203" t="s">
        <v>7173</v>
      </c>
      <c r="F5573" t="s">
        <v>7174</v>
      </c>
      <c r="G5573" s="129"/>
      <c r="H5573" s="293">
        <v>4</v>
      </c>
      <c r="I5573" s="203">
        <v>203552</v>
      </c>
      <c r="J5573" s="293" t="s">
        <v>455</v>
      </c>
      <c r="K5573" s="203">
        <v>244262.39999999999</v>
      </c>
      <c r="L5573" s="203" t="s">
        <v>459</v>
      </c>
      <c r="M5573" s="203" t="s">
        <v>7116</v>
      </c>
      <c r="N5573" t="s">
        <v>7117</v>
      </c>
    </row>
    <row r="5574" spans="1:14" x14ac:dyDescent="0.2">
      <c r="A5574" s="246">
        <v>45118</v>
      </c>
      <c r="B5574" s="106" t="s">
        <v>541</v>
      </c>
      <c r="C5574" s="106">
        <v>55304.160000000003</v>
      </c>
      <c r="D5574" s="203" t="s">
        <v>452</v>
      </c>
      <c r="E5574" s="203" t="s">
        <v>7173</v>
      </c>
      <c r="F5574" t="s">
        <v>7174</v>
      </c>
      <c r="G5574" s="129"/>
      <c r="H5574" s="293">
        <v>8</v>
      </c>
      <c r="I5574" s="203">
        <v>203552</v>
      </c>
      <c r="J5574" s="293" t="s">
        <v>455</v>
      </c>
      <c r="K5574" s="203">
        <v>244262.39999999999</v>
      </c>
      <c r="L5574" s="203" t="s">
        <v>459</v>
      </c>
      <c r="M5574" s="203" t="s">
        <v>7116</v>
      </c>
      <c r="N5574" t="s">
        <v>7117</v>
      </c>
    </row>
    <row r="5575" spans="1:14" x14ac:dyDescent="0.2">
      <c r="A5575" s="246">
        <v>45119</v>
      </c>
      <c r="B5575" s="106" t="s">
        <v>541</v>
      </c>
      <c r="C5575" s="106">
        <v>55304.160000000003</v>
      </c>
      <c r="D5575" s="203" t="s">
        <v>452</v>
      </c>
      <c r="E5575" s="203" t="s">
        <v>7173</v>
      </c>
      <c r="F5575" t="s">
        <v>7174</v>
      </c>
      <c r="G5575" s="129"/>
      <c r="H5575" s="293">
        <v>7</v>
      </c>
      <c r="I5575" s="203">
        <v>203552</v>
      </c>
      <c r="J5575" s="293" t="s">
        <v>455</v>
      </c>
      <c r="K5575" s="203">
        <v>244262.39999999999</v>
      </c>
      <c r="L5575" s="203" t="s">
        <v>459</v>
      </c>
      <c r="M5575" s="203" t="s">
        <v>7116</v>
      </c>
      <c r="N5575" t="s">
        <v>7117</v>
      </c>
    </row>
    <row r="5576" spans="1:14" x14ac:dyDescent="0.2">
      <c r="A5576" s="246">
        <v>45120</v>
      </c>
      <c r="B5576" s="106" t="s">
        <v>541</v>
      </c>
      <c r="C5576" s="106">
        <v>55304.160000000003</v>
      </c>
      <c r="D5576" s="203" t="s">
        <v>452</v>
      </c>
      <c r="E5576" s="203" t="s">
        <v>7173</v>
      </c>
      <c r="F5576" t="s">
        <v>7174</v>
      </c>
      <c r="G5576" s="129"/>
      <c r="H5576" s="293">
        <v>8</v>
      </c>
      <c r="I5576" s="203">
        <v>203552</v>
      </c>
      <c r="J5576" s="293" t="s">
        <v>455</v>
      </c>
      <c r="K5576" s="203">
        <v>244262.39999999999</v>
      </c>
      <c r="L5576" s="203" t="s">
        <v>459</v>
      </c>
      <c r="M5576" s="203" t="s">
        <v>7116</v>
      </c>
      <c r="N5576" t="s">
        <v>7117</v>
      </c>
    </row>
    <row r="5577" spans="1:14" x14ac:dyDescent="0.2">
      <c r="A5577" s="246">
        <v>45121</v>
      </c>
      <c r="B5577" s="106" t="s">
        <v>541</v>
      </c>
      <c r="C5577" s="106">
        <v>55304.160000000003</v>
      </c>
      <c r="D5577" s="203" t="s">
        <v>452</v>
      </c>
      <c r="E5577" s="203" t="s">
        <v>7173</v>
      </c>
      <c r="F5577" t="s">
        <v>7174</v>
      </c>
      <c r="G5577" s="129"/>
      <c r="H5577" s="293">
        <v>8</v>
      </c>
      <c r="I5577" s="203">
        <v>203552</v>
      </c>
      <c r="J5577" s="293" t="s">
        <v>455</v>
      </c>
      <c r="K5577" s="203">
        <v>244262.39999999999</v>
      </c>
      <c r="L5577" s="203" t="s">
        <v>459</v>
      </c>
      <c r="M5577" s="203" t="s">
        <v>7116</v>
      </c>
      <c r="N5577" t="s">
        <v>7117</v>
      </c>
    </row>
    <row r="5578" spans="1:14" x14ac:dyDescent="0.2">
      <c r="A5578" s="246">
        <v>44956</v>
      </c>
      <c r="B5578" s="106" t="s">
        <v>541</v>
      </c>
      <c r="C5578" s="106">
        <v>6511.1</v>
      </c>
      <c r="D5578" s="203" t="s">
        <v>2065</v>
      </c>
      <c r="E5578" s="203" t="s">
        <v>7182</v>
      </c>
      <c r="F5578" t="s">
        <v>7183</v>
      </c>
      <c r="G5578" s="129"/>
      <c r="H5578" s="293">
        <v>8</v>
      </c>
      <c r="I5578" s="203">
        <v>154</v>
      </c>
      <c r="J5578" s="293" t="s">
        <v>425</v>
      </c>
      <c r="K5578" s="203">
        <v>184.8</v>
      </c>
      <c r="L5578" s="203" t="s">
        <v>459</v>
      </c>
      <c r="M5578" s="203" t="s">
        <v>7116</v>
      </c>
      <c r="N5578" t="s">
        <v>7117</v>
      </c>
    </row>
    <row r="5579" spans="1:14" x14ac:dyDescent="0.2">
      <c r="A5579" s="246">
        <v>44957</v>
      </c>
      <c r="B5579" s="106" t="s">
        <v>541</v>
      </c>
      <c r="C5579" s="106">
        <v>6511.1</v>
      </c>
      <c r="D5579" s="203" t="s">
        <v>2065</v>
      </c>
      <c r="E5579" s="203" t="s">
        <v>7182</v>
      </c>
      <c r="F5579" t="s">
        <v>7183</v>
      </c>
      <c r="G5579" s="129"/>
      <c r="H5579" s="293">
        <v>8</v>
      </c>
      <c r="I5579" s="203">
        <v>154</v>
      </c>
      <c r="J5579" s="293" t="s">
        <v>425</v>
      </c>
      <c r="K5579" s="203">
        <v>184.8</v>
      </c>
      <c r="L5579" s="203" t="s">
        <v>459</v>
      </c>
      <c r="M5579" s="203" t="s">
        <v>7116</v>
      </c>
      <c r="N5579" t="s">
        <v>7117</v>
      </c>
    </row>
    <row r="5580" spans="1:14" x14ac:dyDescent="0.2">
      <c r="A5580" s="246">
        <v>44942</v>
      </c>
      <c r="B5580" s="106" t="s">
        <v>541</v>
      </c>
      <c r="C5580" s="106">
        <v>6511.1</v>
      </c>
      <c r="D5580" s="203" t="s">
        <v>2065</v>
      </c>
      <c r="E5580" s="203" t="s">
        <v>7182</v>
      </c>
      <c r="F5580" t="s">
        <v>7183</v>
      </c>
      <c r="G5580" s="129"/>
      <c r="H5580" s="293">
        <v>8</v>
      </c>
      <c r="I5580" s="203">
        <v>154</v>
      </c>
      <c r="J5580" s="293" t="s">
        <v>425</v>
      </c>
      <c r="K5580" s="203">
        <v>184.8</v>
      </c>
      <c r="L5580" s="203" t="s">
        <v>459</v>
      </c>
      <c r="M5580" s="203" t="s">
        <v>7116</v>
      </c>
      <c r="N5580" t="s">
        <v>7117</v>
      </c>
    </row>
    <row r="5581" spans="1:14" x14ac:dyDescent="0.2">
      <c r="A5581" s="246">
        <v>44943</v>
      </c>
      <c r="B5581" s="106" t="s">
        <v>541</v>
      </c>
      <c r="C5581" s="106">
        <v>6511.1</v>
      </c>
      <c r="D5581" s="203" t="s">
        <v>2065</v>
      </c>
      <c r="E5581" s="203" t="s">
        <v>7182</v>
      </c>
      <c r="F5581" t="s">
        <v>7183</v>
      </c>
      <c r="G5581" s="129"/>
      <c r="H5581" s="293">
        <v>8</v>
      </c>
      <c r="I5581" s="203">
        <v>154</v>
      </c>
      <c r="J5581" s="293" t="s">
        <v>425</v>
      </c>
      <c r="K5581" s="203">
        <v>184.8</v>
      </c>
      <c r="L5581" s="203" t="s">
        <v>459</v>
      </c>
      <c r="M5581" s="203" t="s">
        <v>7116</v>
      </c>
      <c r="N5581" t="s">
        <v>7117</v>
      </c>
    </row>
    <row r="5582" spans="1:14" x14ac:dyDescent="0.2">
      <c r="A5582" s="246">
        <v>44929</v>
      </c>
      <c r="B5582" s="106" t="s">
        <v>541</v>
      </c>
      <c r="C5582" s="106">
        <v>6188.1</v>
      </c>
      <c r="D5582" s="203" t="s">
        <v>452</v>
      </c>
      <c r="E5582" s="203" t="s">
        <v>7184</v>
      </c>
      <c r="F5582" t="s">
        <v>7185</v>
      </c>
      <c r="G5582" s="129"/>
      <c r="H5582" s="293">
        <v>8</v>
      </c>
      <c r="I5582" s="203">
        <v>196</v>
      </c>
      <c r="J5582" s="293" t="s">
        <v>425</v>
      </c>
      <c r="K5582" s="203">
        <v>235.2</v>
      </c>
      <c r="L5582" s="203" t="s">
        <v>459</v>
      </c>
      <c r="M5582" s="203" t="s">
        <v>7116</v>
      </c>
      <c r="N5582" t="s">
        <v>7117</v>
      </c>
    </row>
    <row r="5583" spans="1:14" x14ac:dyDescent="0.2">
      <c r="A5583" s="246">
        <v>44930</v>
      </c>
      <c r="B5583" s="106" t="s">
        <v>541</v>
      </c>
      <c r="C5583" s="106">
        <v>6188.1</v>
      </c>
      <c r="D5583" s="203" t="s">
        <v>452</v>
      </c>
      <c r="E5583" s="203" t="s">
        <v>7184</v>
      </c>
      <c r="F5583" t="s">
        <v>7185</v>
      </c>
      <c r="G5583" s="129"/>
      <c r="H5583" s="293">
        <v>8</v>
      </c>
      <c r="I5583" s="203">
        <v>196</v>
      </c>
      <c r="J5583" s="293" t="s">
        <v>425</v>
      </c>
      <c r="K5583" s="203">
        <v>235.2</v>
      </c>
      <c r="L5583" s="203" t="s">
        <v>459</v>
      </c>
      <c r="M5583" s="203" t="s">
        <v>7116</v>
      </c>
      <c r="N5583" t="s">
        <v>7117</v>
      </c>
    </row>
    <row r="5584" spans="1:14" x14ac:dyDescent="0.2">
      <c r="A5584" s="246">
        <v>44929</v>
      </c>
      <c r="B5584" s="106" t="s">
        <v>541</v>
      </c>
      <c r="C5584" s="106">
        <v>6511.1</v>
      </c>
      <c r="D5584" s="203" t="s">
        <v>2065</v>
      </c>
      <c r="E5584" s="203" t="s">
        <v>7186</v>
      </c>
      <c r="F5584" t="s">
        <v>7187</v>
      </c>
      <c r="G5584" s="129"/>
      <c r="H5584" s="293">
        <v>8</v>
      </c>
      <c r="I5584" s="203">
        <v>207</v>
      </c>
      <c r="J5584" s="293" t="s">
        <v>425</v>
      </c>
      <c r="K5584" s="203">
        <v>248.4</v>
      </c>
      <c r="L5584" s="203" t="s">
        <v>459</v>
      </c>
      <c r="M5584" s="203" t="s">
        <v>7116</v>
      </c>
      <c r="N5584" t="s">
        <v>7117</v>
      </c>
    </row>
    <row r="5585" spans="1:14" x14ac:dyDescent="0.2">
      <c r="A5585" s="246">
        <v>44952</v>
      </c>
      <c r="B5585" s="106" t="s">
        <v>541</v>
      </c>
      <c r="C5585" s="106">
        <v>6188.1</v>
      </c>
      <c r="D5585" s="203" t="s">
        <v>452</v>
      </c>
      <c r="E5585" s="203" t="s">
        <v>7184</v>
      </c>
      <c r="F5585" t="s">
        <v>7185</v>
      </c>
      <c r="G5585" s="129"/>
      <c r="H5585" s="293">
        <v>8</v>
      </c>
      <c r="I5585" s="203">
        <v>196</v>
      </c>
      <c r="J5585" s="293" t="s">
        <v>425</v>
      </c>
      <c r="K5585" s="203">
        <v>235.2</v>
      </c>
      <c r="L5585" s="203" t="s">
        <v>459</v>
      </c>
      <c r="M5585" s="203" t="s">
        <v>7116</v>
      </c>
      <c r="N5585" t="s">
        <v>7117</v>
      </c>
    </row>
    <row r="5586" spans="1:14" x14ac:dyDescent="0.2">
      <c r="A5586" s="246">
        <v>44931</v>
      </c>
      <c r="B5586" s="106" t="s">
        <v>541</v>
      </c>
      <c r="C5586" s="106">
        <v>6188.1</v>
      </c>
      <c r="D5586" s="203" t="s">
        <v>452</v>
      </c>
      <c r="E5586" s="203" t="s">
        <v>7184</v>
      </c>
      <c r="F5586" t="s">
        <v>7185</v>
      </c>
      <c r="G5586" s="129"/>
      <c r="H5586" s="293">
        <v>8</v>
      </c>
      <c r="I5586" s="203">
        <v>196</v>
      </c>
      <c r="J5586" s="293" t="s">
        <v>425</v>
      </c>
      <c r="K5586" s="203">
        <v>235.2</v>
      </c>
      <c r="L5586" s="203" t="s">
        <v>459</v>
      </c>
      <c r="M5586" s="203" t="s">
        <v>7116</v>
      </c>
      <c r="N5586" t="s">
        <v>7117</v>
      </c>
    </row>
    <row r="5587" spans="1:14" x14ac:dyDescent="0.2">
      <c r="A5587" s="246">
        <v>44942</v>
      </c>
      <c r="B5587" s="106" t="s">
        <v>541</v>
      </c>
      <c r="C5587" s="106">
        <v>6011.1</v>
      </c>
      <c r="D5587" s="203" t="s">
        <v>2065</v>
      </c>
      <c r="E5587" s="203" t="s">
        <v>7188</v>
      </c>
      <c r="F5587" t="s">
        <v>7189</v>
      </c>
      <c r="G5587" s="129"/>
      <c r="H5587" s="293">
        <v>4</v>
      </c>
      <c r="I5587" s="203">
        <v>155</v>
      </c>
      <c r="J5587" s="293" t="s">
        <v>425</v>
      </c>
      <c r="K5587" s="203">
        <v>186</v>
      </c>
      <c r="L5587" s="203" t="s">
        <v>459</v>
      </c>
      <c r="M5587" s="203" t="s">
        <v>7116</v>
      </c>
      <c r="N5587" t="s">
        <v>7117</v>
      </c>
    </row>
    <row r="5588" spans="1:14" x14ac:dyDescent="0.2">
      <c r="A5588" s="246">
        <v>44932</v>
      </c>
      <c r="B5588" s="106" t="s">
        <v>541</v>
      </c>
      <c r="C5588" s="106">
        <v>6188.1</v>
      </c>
      <c r="D5588" s="203" t="s">
        <v>452</v>
      </c>
      <c r="E5588" s="203" t="s">
        <v>7184</v>
      </c>
      <c r="F5588" t="s">
        <v>7185</v>
      </c>
      <c r="G5588" s="129"/>
      <c r="H5588" s="293">
        <v>8</v>
      </c>
      <c r="I5588" s="203">
        <v>196</v>
      </c>
      <c r="J5588" s="293" t="s">
        <v>425</v>
      </c>
      <c r="K5588" s="203">
        <v>235.2</v>
      </c>
      <c r="L5588" s="203" t="s">
        <v>459</v>
      </c>
      <c r="M5588" s="203" t="s">
        <v>7116</v>
      </c>
      <c r="N5588" t="s">
        <v>7117</v>
      </c>
    </row>
    <row r="5589" spans="1:14" x14ac:dyDescent="0.2">
      <c r="A5589" s="246">
        <v>44943</v>
      </c>
      <c r="B5589" s="106" t="s">
        <v>541</v>
      </c>
      <c r="C5589" s="106">
        <v>6011.1</v>
      </c>
      <c r="D5589" s="203" t="s">
        <v>2065</v>
      </c>
      <c r="E5589" s="203" t="s">
        <v>7188</v>
      </c>
      <c r="F5589" t="s">
        <v>7189</v>
      </c>
      <c r="G5589" s="129"/>
      <c r="H5589" s="293">
        <v>8</v>
      </c>
      <c r="I5589" s="203">
        <v>155</v>
      </c>
      <c r="J5589" s="293" t="s">
        <v>425</v>
      </c>
      <c r="K5589" s="203">
        <v>186</v>
      </c>
      <c r="L5589" s="203" t="s">
        <v>459</v>
      </c>
      <c r="M5589" s="203" t="s">
        <v>7116</v>
      </c>
      <c r="N5589" t="s">
        <v>7117</v>
      </c>
    </row>
    <row r="5590" spans="1:14" x14ac:dyDescent="0.2">
      <c r="A5590" s="246">
        <v>44942</v>
      </c>
      <c r="B5590" s="106" t="s">
        <v>541</v>
      </c>
      <c r="C5590" s="106">
        <v>6188.1</v>
      </c>
      <c r="D5590" s="203" t="s">
        <v>452</v>
      </c>
      <c r="E5590" s="203" t="s">
        <v>7184</v>
      </c>
      <c r="F5590" t="s">
        <v>7185</v>
      </c>
      <c r="G5590" s="129"/>
      <c r="H5590" s="293">
        <v>8</v>
      </c>
      <c r="I5590" s="203">
        <v>196</v>
      </c>
      <c r="J5590" s="293" t="s">
        <v>425</v>
      </c>
      <c r="K5590" s="203">
        <v>235.2</v>
      </c>
      <c r="L5590" s="203" t="s">
        <v>459</v>
      </c>
      <c r="M5590" s="203" t="s">
        <v>7116</v>
      </c>
      <c r="N5590" t="s">
        <v>7117</v>
      </c>
    </row>
    <row r="5591" spans="1:14" x14ac:dyDescent="0.2">
      <c r="A5591" s="246">
        <v>44943</v>
      </c>
      <c r="B5591" s="106" t="s">
        <v>541</v>
      </c>
      <c r="C5591" s="106">
        <v>6188.1</v>
      </c>
      <c r="D5591" s="203" t="s">
        <v>452</v>
      </c>
      <c r="E5591" s="203" t="s">
        <v>7184</v>
      </c>
      <c r="F5591" t="s">
        <v>7185</v>
      </c>
      <c r="G5591" s="129"/>
      <c r="H5591" s="293">
        <v>8</v>
      </c>
      <c r="I5591" s="203">
        <v>196</v>
      </c>
      <c r="J5591" s="293" t="s">
        <v>425</v>
      </c>
      <c r="K5591" s="203">
        <v>235.2</v>
      </c>
      <c r="L5591" s="203" t="s">
        <v>459</v>
      </c>
      <c r="M5591" s="203" t="s">
        <v>7116</v>
      </c>
      <c r="N5591" t="s">
        <v>7117</v>
      </c>
    </row>
    <row r="5592" spans="1:14" x14ac:dyDescent="0.2">
      <c r="A5592" s="246">
        <v>44936</v>
      </c>
      <c r="B5592" s="106" t="s">
        <v>541</v>
      </c>
      <c r="C5592" s="106">
        <v>6497.1</v>
      </c>
      <c r="D5592" s="203" t="s">
        <v>452</v>
      </c>
      <c r="E5592" s="203" t="s">
        <v>7188</v>
      </c>
      <c r="F5592" t="s">
        <v>7189</v>
      </c>
      <c r="G5592" s="129"/>
      <c r="H5592" s="293">
        <v>8</v>
      </c>
      <c r="I5592" s="203">
        <v>155</v>
      </c>
      <c r="J5592" s="293" t="s">
        <v>425</v>
      </c>
      <c r="K5592" s="203">
        <v>186</v>
      </c>
      <c r="L5592" s="203" t="s">
        <v>459</v>
      </c>
      <c r="M5592" s="203" t="s">
        <v>7116</v>
      </c>
      <c r="N5592" t="s">
        <v>7117</v>
      </c>
    </row>
    <row r="5593" spans="1:14" x14ac:dyDescent="0.2">
      <c r="A5593" s="246">
        <v>44935</v>
      </c>
      <c r="B5593" s="106" t="s">
        <v>541</v>
      </c>
      <c r="C5593" s="106">
        <v>6188.1</v>
      </c>
      <c r="D5593" s="203" t="s">
        <v>452</v>
      </c>
      <c r="E5593" s="203" t="s">
        <v>7186</v>
      </c>
      <c r="F5593" t="s">
        <v>7187</v>
      </c>
      <c r="G5593" s="129"/>
      <c r="H5593" s="293">
        <v>8</v>
      </c>
      <c r="I5593" s="203">
        <v>207</v>
      </c>
      <c r="J5593" s="293" t="s">
        <v>425</v>
      </c>
      <c r="K5593" s="203">
        <v>248.4</v>
      </c>
      <c r="L5593" s="203" t="s">
        <v>459</v>
      </c>
      <c r="M5593" s="203" t="s">
        <v>7116</v>
      </c>
      <c r="N5593" t="s">
        <v>7117</v>
      </c>
    </row>
    <row r="5594" spans="1:14" x14ac:dyDescent="0.2">
      <c r="A5594" s="246">
        <v>44935</v>
      </c>
      <c r="B5594" s="106" t="s">
        <v>541</v>
      </c>
      <c r="C5594" s="106">
        <v>6188.1</v>
      </c>
      <c r="D5594" s="203" t="s">
        <v>452</v>
      </c>
      <c r="E5594" s="203" t="s">
        <v>7184</v>
      </c>
      <c r="F5594" t="s">
        <v>7185</v>
      </c>
      <c r="G5594" s="129"/>
      <c r="H5594" s="293">
        <v>8</v>
      </c>
      <c r="I5594" s="203">
        <v>196</v>
      </c>
      <c r="J5594" s="293" t="s">
        <v>425</v>
      </c>
      <c r="K5594" s="203">
        <v>235.2</v>
      </c>
      <c r="L5594" s="203" t="s">
        <v>459</v>
      </c>
      <c r="M5594" s="203" t="s">
        <v>7116</v>
      </c>
      <c r="N5594" t="s">
        <v>7117</v>
      </c>
    </row>
    <row r="5595" spans="1:14" x14ac:dyDescent="0.2">
      <c r="A5595" s="246">
        <v>44944</v>
      </c>
      <c r="B5595" s="106" t="s">
        <v>541</v>
      </c>
      <c r="C5595" s="106">
        <v>6188.1</v>
      </c>
      <c r="D5595" s="203" t="s">
        <v>452</v>
      </c>
      <c r="E5595" s="203" t="s">
        <v>7184</v>
      </c>
      <c r="F5595" t="s">
        <v>7185</v>
      </c>
      <c r="G5595" s="129"/>
      <c r="H5595" s="293">
        <v>8</v>
      </c>
      <c r="I5595" s="203">
        <v>196</v>
      </c>
      <c r="J5595" s="293" t="s">
        <v>425</v>
      </c>
      <c r="K5595" s="203">
        <v>235.2</v>
      </c>
      <c r="L5595" s="203" t="s">
        <v>459</v>
      </c>
      <c r="M5595" s="203" t="s">
        <v>7116</v>
      </c>
      <c r="N5595" t="s">
        <v>7117</v>
      </c>
    </row>
    <row r="5596" spans="1:14" x14ac:dyDescent="0.2">
      <c r="A5596" s="246">
        <v>44937</v>
      </c>
      <c r="B5596" s="106" t="s">
        <v>541</v>
      </c>
      <c r="C5596" s="106">
        <v>6497.1</v>
      </c>
      <c r="D5596" s="203" t="s">
        <v>452</v>
      </c>
      <c r="E5596" s="203" t="s">
        <v>7188</v>
      </c>
      <c r="F5596" t="s">
        <v>7189</v>
      </c>
      <c r="G5596" s="129"/>
      <c r="H5596" s="293">
        <v>8</v>
      </c>
      <c r="I5596" s="203">
        <v>155</v>
      </c>
      <c r="J5596" s="293" t="s">
        <v>425</v>
      </c>
      <c r="K5596" s="203">
        <v>186</v>
      </c>
      <c r="L5596" s="203" t="s">
        <v>459</v>
      </c>
      <c r="M5596" s="203" t="s">
        <v>7116</v>
      </c>
      <c r="N5596" t="s">
        <v>7117</v>
      </c>
    </row>
    <row r="5597" spans="1:14" x14ac:dyDescent="0.2">
      <c r="A5597" s="246">
        <v>44944</v>
      </c>
      <c r="B5597" s="106" t="s">
        <v>541</v>
      </c>
      <c r="C5597" s="106">
        <v>6011.1</v>
      </c>
      <c r="D5597" s="203" t="s">
        <v>2065</v>
      </c>
      <c r="E5597" s="203" t="s">
        <v>7188</v>
      </c>
      <c r="F5597" t="s">
        <v>7189</v>
      </c>
      <c r="G5597" s="129"/>
      <c r="H5597" s="293">
        <v>8</v>
      </c>
      <c r="I5597" s="203">
        <v>155</v>
      </c>
      <c r="J5597" s="293" t="s">
        <v>425</v>
      </c>
      <c r="K5597" s="203">
        <v>186</v>
      </c>
      <c r="L5597" s="203" t="s">
        <v>459</v>
      </c>
      <c r="M5597" s="203" t="s">
        <v>7116</v>
      </c>
      <c r="N5597" t="s">
        <v>7117</v>
      </c>
    </row>
    <row r="5598" spans="1:14" x14ac:dyDescent="0.2">
      <c r="A5598" s="246">
        <v>44936</v>
      </c>
      <c r="B5598" s="106" t="s">
        <v>541</v>
      </c>
      <c r="C5598" s="106">
        <v>6188.1</v>
      </c>
      <c r="D5598" s="203" t="s">
        <v>452</v>
      </c>
      <c r="E5598" s="203" t="s">
        <v>7184</v>
      </c>
      <c r="F5598" t="s">
        <v>7185</v>
      </c>
      <c r="G5598" s="129"/>
      <c r="H5598" s="293">
        <v>8</v>
      </c>
      <c r="I5598" s="203">
        <v>196</v>
      </c>
      <c r="J5598" s="293" t="s">
        <v>425</v>
      </c>
      <c r="K5598" s="203">
        <v>235.2</v>
      </c>
      <c r="L5598" s="203" t="s">
        <v>459</v>
      </c>
      <c r="M5598" s="203" t="s">
        <v>7116</v>
      </c>
      <c r="N5598" t="s">
        <v>7117</v>
      </c>
    </row>
    <row r="5599" spans="1:14" x14ac:dyDescent="0.2">
      <c r="A5599" s="246">
        <v>44936</v>
      </c>
      <c r="B5599" s="106" t="s">
        <v>541</v>
      </c>
      <c r="C5599" s="106">
        <v>6188.1</v>
      </c>
      <c r="D5599" s="203" t="s">
        <v>452</v>
      </c>
      <c r="E5599" s="203" t="s">
        <v>7186</v>
      </c>
      <c r="F5599" t="s">
        <v>7187</v>
      </c>
      <c r="G5599" s="129"/>
      <c r="H5599" s="293">
        <v>8</v>
      </c>
      <c r="I5599" s="203">
        <v>207</v>
      </c>
      <c r="J5599" s="293" t="s">
        <v>425</v>
      </c>
      <c r="K5599" s="203">
        <v>248.4</v>
      </c>
      <c r="L5599" s="203" t="s">
        <v>459</v>
      </c>
      <c r="M5599" s="203" t="s">
        <v>7116</v>
      </c>
      <c r="N5599" t="s">
        <v>7117</v>
      </c>
    </row>
    <row r="5600" spans="1:14" x14ac:dyDescent="0.2">
      <c r="A5600" s="246">
        <v>44945</v>
      </c>
      <c r="B5600" s="106" t="s">
        <v>541</v>
      </c>
      <c r="C5600" s="106">
        <v>6188.1</v>
      </c>
      <c r="D5600" s="203" t="s">
        <v>452</v>
      </c>
      <c r="E5600" s="203" t="s">
        <v>7184</v>
      </c>
      <c r="F5600" t="s">
        <v>7185</v>
      </c>
      <c r="G5600" s="129"/>
      <c r="H5600" s="293">
        <v>8</v>
      </c>
      <c r="I5600" s="203">
        <v>196</v>
      </c>
      <c r="J5600" s="293" t="s">
        <v>425</v>
      </c>
      <c r="K5600" s="203">
        <v>235.2</v>
      </c>
      <c r="L5600" s="203" t="s">
        <v>459</v>
      </c>
      <c r="M5600" s="203" t="s">
        <v>7116</v>
      </c>
      <c r="N5600" t="s">
        <v>7117</v>
      </c>
    </row>
    <row r="5601" spans="1:14" x14ac:dyDescent="0.2">
      <c r="A5601" s="246">
        <v>44938</v>
      </c>
      <c r="B5601" s="106" t="s">
        <v>541</v>
      </c>
      <c r="C5601" s="106">
        <v>6497.1</v>
      </c>
      <c r="D5601" s="203" t="s">
        <v>452</v>
      </c>
      <c r="E5601" s="203" t="s">
        <v>7188</v>
      </c>
      <c r="F5601" t="s">
        <v>7189</v>
      </c>
      <c r="G5601" s="129"/>
      <c r="H5601" s="293">
        <v>8</v>
      </c>
      <c r="I5601" s="203">
        <v>155</v>
      </c>
      <c r="J5601" s="293" t="s">
        <v>425</v>
      </c>
      <c r="K5601" s="203">
        <v>186</v>
      </c>
      <c r="L5601" s="203" t="s">
        <v>459</v>
      </c>
      <c r="M5601" s="203" t="s">
        <v>7116</v>
      </c>
      <c r="N5601" t="s">
        <v>7117</v>
      </c>
    </row>
    <row r="5602" spans="1:14" x14ac:dyDescent="0.2">
      <c r="A5602" s="246">
        <v>44945</v>
      </c>
      <c r="B5602" s="106" t="s">
        <v>541</v>
      </c>
      <c r="C5602" s="106">
        <v>6011.1</v>
      </c>
      <c r="D5602" s="203" t="s">
        <v>2065</v>
      </c>
      <c r="E5602" s="203" t="s">
        <v>7188</v>
      </c>
      <c r="F5602" t="s">
        <v>7189</v>
      </c>
      <c r="G5602" s="129"/>
      <c r="H5602" s="293">
        <v>8</v>
      </c>
      <c r="I5602" s="203">
        <v>155</v>
      </c>
      <c r="J5602" s="293" t="s">
        <v>425</v>
      </c>
      <c r="K5602" s="203">
        <v>186</v>
      </c>
      <c r="L5602" s="203" t="s">
        <v>459</v>
      </c>
      <c r="M5602" s="203" t="s">
        <v>7116</v>
      </c>
      <c r="N5602" t="s">
        <v>7117</v>
      </c>
    </row>
    <row r="5603" spans="1:14" x14ac:dyDescent="0.2">
      <c r="A5603" s="246">
        <v>44937</v>
      </c>
      <c r="B5603" s="106" t="s">
        <v>541</v>
      </c>
      <c r="C5603" s="106">
        <v>6188.1</v>
      </c>
      <c r="D5603" s="203" t="s">
        <v>452</v>
      </c>
      <c r="E5603" s="203" t="s">
        <v>7184</v>
      </c>
      <c r="F5603" t="s">
        <v>7185</v>
      </c>
      <c r="G5603" s="129"/>
      <c r="H5603" s="293">
        <v>8</v>
      </c>
      <c r="I5603" s="203">
        <v>196</v>
      </c>
      <c r="J5603" s="293" t="s">
        <v>425</v>
      </c>
      <c r="K5603" s="203">
        <v>235.2</v>
      </c>
      <c r="L5603" s="203" t="s">
        <v>459</v>
      </c>
      <c r="M5603" s="203" t="s">
        <v>7116</v>
      </c>
      <c r="N5603" t="s">
        <v>7117</v>
      </c>
    </row>
    <row r="5604" spans="1:14" x14ac:dyDescent="0.2">
      <c r="A5604" s="246">
        <v>44939</v>
      </c>
      <c r="B5604" s="106" t="s">
        <v>541</v>
      </c>
      <c r="C5604" s="106">
        <v>6497.1</v>
      </c>
      <c r="D5604" s="203" t="s">
        <v>452</v>
      </c>
      <c r="E5604" s="203" t="s">
        <v>7188</v>
      </c>
      <c r="F5604" t="s">
        <v>7189</v>
      </c>
      <c r="G5604" s="129"/>
      <c r="H5604" s="293">
        <v>8</v>
      </c>
      <c r="I5604" s="203">
        <v>155</v>
      </c>
      <c r="J5604" s="293" t="s">
        <v>425</v>
      </c>
      <c r="K5604" s="203">
        <v>186</v>
      </c>
      <c r="L5604" s="203" t="s">
        <v>459</v>
      </c>
      <c r="M5604" s="203" t="s">
        <v>7116</v>
      </c>
      <c r="N5604" t="s">
        <v>7117</v>
      </c>
    </row>
    <row r="5605" spans="1:14" x14ac:dyDescent="0.2">
      <c r="A5605" s="246">
        <v>44946</v>
      </c>
      <c r="B5605" s="106" t="s">
        <v>541</v>
      </c>
      <c r="C5605" s="106">
        <v>6188.1</v>
      </c>
      <c r="D5605" s="203" t="s">
        <v>452</v>
      </c>
      <c r="E5605" s="203" t="s">
        <v>7184</v>
      </c>
      <c r="F5605" t="s">
        <v>7185</v>
      </c>
      <c r="G5605" s="129"/>
      <c r="H5605" s="293">
        <v>8</v>
      </c>
      <c r="I5605" s="203">
        <v>196</v>
      </c>
      <c r="J5605" s="293" t="s">
        <v>425</v>
      </c>
      <c r="K5605" s="203">
        <v>235.2</v>
      </c>
      <c r="L5605" s="203" t="s">
        <v>459</v>
      </c>
      <c r="M5605" s="203" t="s">
        <v>7116</v>
      </c>
      <c r="N5605" t="s">
        <v>7117</v>
      </c>
    </row>
    <row r="5606" spans="1:14" x14ac:dyDescent="0.2">
      <c r="A5606" s="246">
        <v>44938</v>
      </c>
      <c r="B5606" s="106" t="s">
        <v>541</v>
      </c>
      <c r="C5606" s="106">
        <v>6188.1</v>
      </c>
      <c r="D5606" s="203" t="s">
        <v>452</v>
      </c>
      <c r="E5606" s="203" t="s">
        <v>7184</v>
      </c>
      <c r="F5606" t="s">
        <v>7185</v>
      </c>
      <c r="G5606" s="129"/>
      <c r="H5606" s="293">
        <v>8</v>
      </c>
      <c r="I5606" s="203">
        <v>196</v>
      </c>
      <c r="J5606" s="293" t="s">
        <v>425</v>
      </c>
      <c r="K5606" s="203">
        <v>235.2</v>
      </c>
      <c r="L5606" s="203" t="s">
        <v>459</v>
      </c>
      <c r="M5606" s="203" t="s">
        <v>7116</v>
      </c>
      <c r="N5606" t="s">
        <v>7117</v>
      </c>
    </row>
    <row r="5607" spans="1:14" x14ac:dyDescent="0.2">
      <c r="A5607" s="246">
        <v>44946</v>
      </c>
      <c r="B5607" s="106" t="s">
        <v>541</v>
      </c>
      <c r="C5607" s="106">
        <v>6011.1</v>
      </c>
      <c r="D5607" s="203" t="s">
        <v>2065</v>
      </c>
      <c r="E5607" s="203" t="s">
        <v>7188</v>
      </c>
      <c r="F5607" t="s">
        <v>7189</v>
      </c>
      <c r="G5607" s="129"/>
      <c r="H5607" s="293">
        <v>8</v>
      </c>
      <c r="I5607" s="203">
        <v>155</v>
      </c>
      <c r="J5607" s="293" t="s">
        <v>425</v>
      </c>
      <c r="K5607" s="203">
        <v>186</v>
      </c>
      <c r="L5607" s="203" t="s">
        <v>459</v>
      </c>
      <c r="M5607" s="203" t="s">
        <v>7116</v>
      </c>
      <c r="N5607" t="s">
        <v>7117</v>
      </c>
    </row>
    <row r="5608" spans="1:14" x14ac:dyDescent="0.2">
      <c r="A5608" s="246">
        <v>44939</v>
      </c>
      <c r="B5608" s="106" t="s">
        <v>541</v>
      </c>
      <c r="C5608" s="106">
        <v>6188.1</v>
      </c>
      <c r="D5608" s="203" t="s">
        <v>452</v>
      </c>
      <c r="E5608" s="203" t="s">
        <v>7184</v>
      </c>
      <c r="F5608" t="s">
        <v>7185</v>
      </c>
      <c r="G5608" s="129"/>
      <c r="H5608" s="293">
        <v>8</v>
      </c>
      <c r="I5608" s="203">
        <v>196</v>
      </c>
      <c r="J5608" s="293" t="s">
        <v>425</v>
      </c>
      <c r="K5608" s="203">
        <v>235.2</v>
      </c>
      <c r="L5608" s="203" t="s">
        <v>459</v>
      </c>
      <c r="M5608" s="203" t="s">
        <v>7116</v>
      </c>
      <c r="N5608" t="s">
        <v>7117</v>
      </c>
    </row>
    <row r="5609" spans="1:14" x14ac:dyDescent="0.2">
      <c r="A5609" s="246">
        <v>44937</v>
      </c>
      <c r="B5609" s="106" t="s">
        <v>541</v>
      </c>
      <c r="C5609" s="106">
        <v>6562.1</v>
      </c>
      <c r="D5609" s="203" t="s">
        <v>452</v>
      </c>
      <c r="E5609" s="203" t="s">
        <v>7186</v>
      </c>
      <c r="F5609" t="s">
        <v>7187</v>
      </c>
      <c r="G5609" s="129"/>
      <c r="H5609" s="293">
        <v>8</v>
      </c>
      <c r="I5609" s="203">
        <v>207</v>
      </c>
      <c r="J5609" s="293" t="s">
        <v>425</v>
      </c>
      <c r="K5609" s="203">
        <v>248.4</v>
      </c>
      <c r="L5609" s="203" t="s">
        <v>459</v>
      </c>
      <c r="M5609" s="203" t="s">
        <v>7116</v>
      </c>
      <c r="N5609" t="s">
        <v>7117</v>
      </c>
    </row>
    <row r="5610" spans="1:14" x14ac:dyDescent="0.2">
      <c r="A5610" s="246">
        <v>44952</v>
      </c>
      <c r="B5610" s="106" t="s">
        <v>541</v>
      </c>
      <c r="C5610" s="106">
        <v>6011.1</v>
      </c>
      <c r="D5610" s="203" t="s">
        <v>2065</v>
      </c>
      <c r="E5610" s="203" t="s">
        <v>7188</v>
      </c>
      <c r="F5610" t="s">
        <v>7189</v>
      </c>
      <c r="G5610" s="129"/>
      <c r="H5610" s="293">
        <v>8</v>
      </c>
      <c r="I5610" s="203">
        <v>155</v>
      </c>
      <c r="J5610" s="293" t="s">
        <v>425</v>
      </c>
      <c r="K5610" s="203">
        <v>186</v>
      </c>
      <c r="L5610" s="203" t="s">
        <v>459</v>
      </c>
      <c r="M5610" s="203" t="s">
        <v>7116</v>
      </c>
      <c r="N5610" t="s">
        <v>7117</v>
      </c>
    </row>
    <row r="5611" spans="1:14" x14ac:dyDescent="0.2">
      <c r="A5611" s="246">
        <v>44953</v>
      </c>
      <c r="B5611" s="106" t="s">
        <v>541</v>
      </c>
      <c r="C5611" s="106">
        <v>6011.1</v>
      </c>
      <c r="D5611" s="203" t="s">
        <v>2065</v>
      </c>
      <c r="E5611" s="203" t="s">
        <v>7188</v>
      </c>
      <c r="F5611" t="s">
        <v>7189</v>
      </c>
      <c r="G5611" s="129"/>
      <c r="H5611" s="293">
        <v>8</v>
      </c>
      <c r="I5611" s="203">
        <v>155</v>
      </c>
      <c r="J5611" s="293" t="s">
        <v>425</v>
      </c>
      <c r="K5611" s="203">
        <v>186</v>
      </c>
      <c r="L5611" s="203" t="s">
        <v>459</v>
      </c>
      <c r="M5611" s="203" t="s">
        <v>7116</v>
      </c>
      <c r="N5611" t="s">
        <v>7117</v>
      </c>
    </row>
    <row r="5612" spans="1:14" x14ac:dyDescent="0.2">
      <c r="A5612" s="246">
        <v>44939</v>
      </c>
      <c r="B5612" s="106" t="s">
        <v>541</v>
      </c>
      <c r="C5612" s="106">
        <v>52936.160000000003</v>
      </c>
      <c r="D5612" s="203" t="s">
        <v>2065</v>
      </c>
      <c r="E5612" s="203" t="s">
        <v>7186</v>
      </c>
      <c r="F5612" t="s">
        <v>7187</v>
      </c>
      <c r="G5612" s="129"/>
      <c r="H5612" s="293">
        <v>8</v>
      </c>
      <c r="I5612" s="203">
        <v>207</v>
      </c>
      <c r="J5612" s="293" t="s">
        <v>425</v>
      </c>
      <c r="K5612" s="203">
        <v>248.4</v>
      </c>
      <c r="L5612" s="203" t="s">
        <v>459</v>
      </c>
      <c r="M5612" s="203" t="s">
        <v>7116</v>
      </c>
      <c r="N5612" t="s">
        <v>7117</v>
      </c>
    </row>
    <row r="5613" spans="1:14" x14ac:dyDescent="0.2">
      <c r="A5613" s="246">
        <v>44956</v>
      </c>
      <c r="B5613" s="106" t="s">
        <v>541</v>
      </c>
      <c r="C5613" s="106">
        <v>6011.1</v>
      </c>
      <c r="D5613" s="203" t="s">
        <v>2065</v>
      </c>
      <c r="E5613" s="203" t="s">
        <v>7188</v>
      </c>
      <c r="F5613" t="s">
        <v>7189</v>
      </c>
      <c r="G5613" s="129"/>
      <c r="H5613" s="293">
        <v>8</v>
      </c>
      <c r="I5613" s="203">
        <v>155</v>
      </c>
      <c r="J5613" s="293" t="s">
        <v>425</v>
      </c>
      <c r="K5613" s="203">
        <v>186</v>
      </c>
      <c r="L5613" s="203" t="s">
        <v>459</v>
      </c>
      <c r="M5613" s="203" t="s">
        <v>7116</v>
      </c>
      <c r="N5613" t="s">
        <v>7117</v>
      </c>
    </row>
    <row r="5614" spans="1:14" x14ac:dyDescent="0.2">
      <c r="A5614" s="246">
        <v>44930</v>
      </c>
      <c r="B5614" s="106" t="s">
        <v>541</v>
      </c>
      <c r="C5614" s="106">
        <v>6188.1</v>
      </c>
      <c r="D5614" s="203" t="s">
        <v>452</v>
      </c>
      <c r="E5614" s="203" t="s">
        <v>7186</v>
      </c>
      <c r="F5614" t="s">
        <v>7187</v>
      </c>
      <c r="G5614" s="129"/>
      <c r="H5614" s="293">
        <v>8</v>
      </c>
      <c r="I5614" s="203">
        <v>207</v>
      </c>
      <c r="J5614" s="293" t="s">
        <v>425</v>
      </c>
      <c r="K5614" s="203">
        <v>248.4</v>
      </c>
      <c r="L5614" s="203" t="s">
        <v>459</v>
      </c>
      <c r="M5614" s="203" t="s">
        <v>7116</v>
      </c>
      <c r="N5614" t="s">
        <v>7117</v>
      </c>
    </row>
    <row r="5615" spans="1:14" x14ac:dyDescent="0.2">
      <c r="A5615" s="246">
        <v>44957</v>
      </c>
      <c r="B5615" s="106" t="s">
        <v>541</v>
      </c>
      <c r="C5615" s="106">
        <v>6011.1</v>
      </c>
      <c r="D5615" s="203" t="s">
        <v>2065</v>
      </c>
      <c r="E5615" s="203" t="s">
        <v>7188</v>
      </c>
      <c r="F5615" t="s">
        <v>7189</v>
      </c>
      <c r="G5615" s="129"/>
      <c r="H5615" s="293">
        <v>8</v>
      </c>
      <c r="I5615" s="203">
        <v>155</v>
      </c>
      <c r="J5615" s="293" t="s">
        <v>425</v>
      </c>
      <c r="K5615" s="203">
        <v>186</v>
      </c>
      <c r="L5615" s="203" t="s">
        <v>459</v>
      </c>
      <c r="M5615" s="203" t="s">
        <v>7116</v>
      </c>
      <c r="N5615" t="s">
        <v>7117</v>
      </c>
    </row>
    <row r="5616" spans="1:14" x14ac:dyDescent="0.2">
      <c r="A5616" s="246">
        <v>44931</v>
      </c>
      <c r="B5616" s="106" t="s">
        <v>541</v>
      </c>
      <c r="C5616" s="106">
        <v>6188.1</v>
      </c>
      <c r="D5616" s="203" t="s">
        <v>452</v>
      </c>
      <c r="E5616" s="203" t="s">
        <v>7186</v>
      </c>
      <c r="F5616" t="s">
        <v>7187</v>
      </c>
      <c r="G5616" s="129"/>
      <c r="H5616" s="293">
        <v>8</v>
      </c>
      <c r="I5616" s="203">
        <v>207</v>
      </c>
      <c r="J5616" s="293" t="s">
        <v>425</v>
      </c>
      <c r="K5616" s="203">
        <v>248.4</v>
      </c>
      <c r="L5616" s="203" t="s">
        <v>459</v>
      </c>
      <c r="M5616" s="203" t="s">
        <v>7116</v>
      </c>
      <c r="N5616" t="s">
        <v>7117</v>
      </c>
    </row>
    <row r="5617" spans="1:14" x14ac:dyDescent="0.2">
      <c r="A5617" s="246">
        <v>44932</v>
      </c>
      <c r="B5617" s="106" t="s">
        <v>541</v>
      </c>
      <c r="C5617" s="106">
        <v>6188.1</v>
      </c>
      <c r="D5617" s="203" t="s">
        <v>452</v>
      </c>
      <c r="E5617" s="203" t="s">
        <v>7186</v>
      </c>
      <c r="F5617" t="s">
        <v>7187</v>
      </c>
      <c r="G5617" s="129"/>
      <c r="H5617" s="293">
        <v>8</v>
      </c>
      <c r="I5617" s="203">
        <v>207</v>
      </c>
      <c r="J5617" s="293" t="s">
        <v>425</v>
      </c>
      <c r="K5617" s="203">
        <v>248.4</v>
      </c>
      <c r="L5617" s="203" t="s">
        <v>459</v>
      </c>
      <c r="M5617" s="203" t="s">
        <v>7116</v>
      </c>
      <c r="N5617" t="s">
        <v>7117</v>
      </c>
    </row>
    <row r="5618" spans="1:14" x14ac:dyDescent="0.2">
      <c r="A5618" s="246">
        <v>44956</v>
      </c>
      <c r="B5618" s="106" t="s">
        <v>541</v>
      </c>
      <c r="C5618" s="106">
        <v>6188.1</v>
      </c>
      <c r="D5618" s="203" t="s">
        <v>452</v>
      </c>
      <c r="E5618" s="203" t="s">
        <v>7186</v>
      </c>
      <c r="F5618" t="s">
        <v>7187</v>
      </c>
      <c r="G5618" s="129"/>
      <c r="H5618" s="293">
        <v>8</v>
      </c>
      <c r="I5618" s="203">
        <v>207</v>
      </c>
      <c r="J5618" s="293" t="s">
        <v>425</v>
      </c>
      <c r="K5618" s="203">
        <v>248.4</v>
      </c>
      <c r="L5618" s="203" t="s">
        <v>459</v>
      </c>
      <c r="M5618" s="203" t="s">
        <v>7116</v>
      </c>
      <c r="N5618" t="s">
        <v>7117</v>
      </c>
    </row>
    <row r="5619" spans="1:14" x14ac:dyDescent="0.2">
      <c r="A5619" s="246">
        <v>44957</v>
      </c>
      <c r="B5619" s="106" t="s">
        <v>541</v>
      </c>
      <c r="C5619" s="106">
        <v>6188.1</v>
      </c>
      <c r="D5619" s="203" t="s">
        <v>452</v>
      </c>
      <c r="E5619" s="203" t="s">
        <v>7186</v>
      </c>
      <c r="F5619" t="s">
        <v>7187</v>
      </c>
      <c r="G5619" s="129"/>
      <c r="H5619" s="293">
        <v>8</v>
      </c>
      <c r="I5619" s="203">
        <v>207</v>
      </c>
      <c r="J5619" s="293" t="s">
        <v>425</v>
      </c>
      <c r="K5619" s="203">
        <v>248.4</v>
      </c>
      <c r="L5619" s="203" t="s">
        <v>459</v>
      </c>
      <c r="M5619" s="203" t="s">
        <v>7116</v>
      </c>
      <c r="N5619" t="s">
        <v>7117</v>
      </c>
    </row>
    <row r="5620" spans="1:14" x14ac:dyDescent="0.2">
      <c r="A5620" s="246">
        <v>44942</v>
      </c>
      <c r="B5620" s="106" t="s">
        <v>541</v>
      </c>
      <c r="C5620" s="106">
        <v>6188.1</v>
      </c>
      <c r="D5620" s="203" t="s">
        <v>452</v>
      </c>
      <c r="E5620" s="203" t="s">
        <v>7186</v>
      </c>
      <c r="F5620" t="s">
        <v>7187</v>
      </c>
      <c r="G5620" s="129"/>
      <c r="H5620" s="293">
        <v>8</v>
      </c>
      <c r="I5620" s="203">
        <v>207</v>
      </c>
      <c r="J5620" s="293" t="s">
        <v>425</v>
      </c>
      <c r="K5620" s="203">
        <v>248.4</v>
      </c>
      <c r="L5620" s="203" t="s">
        <v>459</v>
      </c>
      <c r="M5620" s="203" t="s">
        <v>7116</v>
      </c>
      <c r="N5620" t="s">
        <v>7117</v>
      </c>
    </row>
    <row r="5621" spans="1:14" x14ac:dyDescent="0.2">
      <c r="A5621" s="246">
        <v>44943</v>
      </c>
      <c r="B5621" s="106" t="s">
        <v>541</v>
      </c>
      <c r="C5621" s="106">
        <v>6188.1</v>
      </c>
      <c r="D5621" s="203" t="s">
        <v>452</v>
      </c>
      <c r="E5621" s="203" t="s">
        <v>7186</v>
      </c>
      <c r="F5621" t="s">
        <v>7187</v>
      </c>
      <c r="G5621" s="129"/>
      <c r="H5621" s="293">
        <v>8</v>
      </c>
      <c r="I5621" s="203">
        <v>207</v>
      </c>
      <c r="J5621" s="293" t="s">
        <v>425</v>
      </c>
      <c r="K5621" s="203">
        <v>248.4</v>
      </c>
      <c r="L5621" s="203" t="s">
        <v>459</v>
      </c>
      <c r="M5621" s="203" t="s">
        <v>7116</v>
      </c>
      <c r="N5621" t="s">
        <v>7117</v>
      </c>
    </row>
    <row r="5622" spans="1:14" x14ac:dyDescent="0.2">
      <c r="A5622" s="246">
        <v>44944</v>
      </c>
      <c r="B5622" s="106" t="s">
        <v>541</v>
      </c>
      <c r="C5622" s="106">
        <v>6188.1</v>
      </c>
      <c r="D5622" s="203" t="s">
        <v>452</v>
      </c>
      <c r="E5622" s="203" t="s">
        <v>7186</v>
      </c>
      <c r="F5622" t="s">
        <v>7187</v>
      </c>
      <c r="G5622" s="129"/>
      <c r="H5622" s="293">
        <v>4</v>
      </c>
      <c r="I5622" s="203">
        <v>207</v>
      </c>
      <c r="J5622" s="293" t="s">
        <v>425</v>
      </c>
      <c r="K5622" s="203">
        <v>248.4</v>
      </c>
      <c r="L5622" s="203" t="s">
        <v>459</v>
      </c>
      <c r="M5622" s="203" t="s">
        <v>7116</v>
      </c>
      <c r="N5622" t="s">
        <v>7117</v>
      </c>
    </row>
    <row r="5623" spans="1:14" x14ac:dyDescent="0.2">
      <c r="A5623" s="246">
        <v>44942</v>
      </c>
      <c r="B5623" s="106" t="s">
        <v>541</v>
      </c>
      <c r="C5623" s="106">
        <v>6562.1</v>
      </c>
      <c r="D5623" s="203" t="s">
        <v>452</v>
      </c>
      <c r="E5623" s="203" t="s">
        <v>7190</v>
      </c>
      <c r="F5623" t="s">
        <v>7191</v>
      </c>
      <c r="G5623" s="129"/>
      <c r="H5623" s="293">
        <v>8</v>
      </c>
      <c r="I5623" s="203">
        <v>347</v>
      </c>
      <c r="J5623" s="293" t="s">
        <v>425</v>
      </c>
      <c r="K5623" s="203">
        <v>416.4</v>
      </c>
      <c r="L5623" s="203" t="s">
        <v>459</v>
      </c>
      <c r="M5623" s="203" t="s">
        <v>7116</v>
      </c>
      <c r="N5623" t="s">
        <v>7117</v>
      </c>
    </row>
    <row r="5624" spans="1:14" x14ac:dyDescent="0.2">
      <c r="A5624" s="246">
        <v>44943</v>
      </c>
      <c r="B5624" s="106" t="s">
        <v>541</v>
      </c>
      <c r="C5624" s="106">
        <v>6562.1</v>
      </c>
      <c r="D5624" s="203" t="s">
        <v>452</v>
      </c>
      <c r="E5624" s="203" t="s">
        <v>7190</v>
      </c>
      <c r="F5624" t="s">
        <v>7191</v>
      </c>
      <c r="G5624" s="129"/>
      <c r="H5624" s="293">
        <v>8</v>
      </c>
      <c r="I5624" s="203">
        <v>347</v>
      </c>
      <c r="J5624" s="293" t="s">
        <v>425</v>
      </c>
      <c r="K5624" s="203">
        <v>416.4</v>
      </c>
      <c r="L5624" s="203" t="s">
        <v>459</v>
      </c>
      <c r="M5624" s="203" t="s">
        <v>7116</v>
      </c>
      <c r="N5624" t="s">
        <v>7117</v>
      </c>
    </row>
    <row r="5625" spans="1:14" x14ac:dyDescent="0.2">
      <c r="A5625" s="246">
        <v>44944</v>
      </c>
      <c r="B5625" s="106" t="s">
        <v>541</v>
      </c>
      <c r="C5625" s="106">
        <v>6562.1</v>
      </c>
      <c r="D5625" s="203" t="s">
        <v>452</v>
      </c>
      <c r="E5625" s="203" t="s">
        <v>7190</v>
      </c>
      <c r="F5625" t="s">
        <v>7191</v>
      </c>
      <c r="G5625" s="129"/>
      <c r="H5625" s="293">
        <v>8</v>
      </c>
      <c r="I5625" s="203">
        <v>347</v>
      </c>
      <c r="J5625" s="293" t="s">
        <v>425</v>
      </c>
      <c r="K5625" s="203">
        <v>416.4</v>
      </c>
      <c r="L5625" s="203" t="s">
        <v>459</v>
      </c>
      <c r="M5625" s="203" t="s">
        <v>7116</v>
      </c>
      <c r="N5625" t="s">
        <v>7117</v>
      </c>
    </row>
    <row r="5626" spans="1:14" x14ac:dyDescent="0.2">
      <c r="A5626" s="246">
        <v>44945</v>
      </c>
      <c r="B5626" s="106" t="s">
        <v>541</v>
      </c>
      <c r="C5626" s="106">
        <v>6562.1</v>
      </c>
      <c r="D5626" s="203" t="s">
        <v>452</v>
      </c>
      <c r="E5626" s="203" t="s">
        <v>7190</v>
      </c>
      <c r="F5626" t="s">
        <v>7191</v>
      </c>
      <c r="G5626" s="129"/>
      <c r="H5626" s="293">
        <v>8</v>
      </c>
      <c r="I5626" s="203">
        <v>347</v>
      </c>
      <c r="J5626" s="293" t="s">
        <v>425</v>
      </c>
      <c r="K5626" s="203">
        <v>416.4</v>
      </c>
      <c r="L5626" s="203" t="s">
        <v>459</v>
      </c>
      <c r="M5626" s="203" t="s">
        <v>7116</v>
      </c>
      <c r="N5626" t="s">
        <v>7117</v>
      </c>
    </row>
    <row r="5627" spans="1:14" x14ac:dyDescent="0.2">
      <c r="A5627" s="246">
        <v>44946</v>
      </c>
      <c r="B5627" s="106" t="s">
        <v>541</v>
      </c>
      <c r="C5627" s="106">
        <v>6562.1</v>
      </c>
      <c r="D5627" s="203" t="s">
        <v>452</v>
      </c>
      <c r="E5627" s="203" t="s">
        <v>7190</v>
      </c>
      <c r="F5627" t="s">
        <v>7191</v>
      </c>
      <c r="G5627" s="129"/>
      <c r="H5627" s="293">
        <v>8</v>
      </c>
      <c r="I5627" s="203">
        <v>347</v>
      </c>
      <c r="J5627" s="293" t="s">
        <v>425</v>
      </c>
      <c r="K5627" s="203">
        <v>416.4</v>
      </c>
      <c r="L5627" s="203" t="s">
        <v>459</v>
      </c>
      <c r="M5627" s="203" t="s">
        <v>7116</v>
      </c>
      <c r="N5627" t="s">
        <v>7117</v>
      </c>
    </row>
    <row r="5628" spans="1:14" x14ac:dyDescent="0.2">
      <c r="A5628" s="246">
        <v>44956</v>
      </c>
      <c r="B5628" s="106" t="s">
        <v>541</v>
      </c>
      <c r="C5628" s="106">
        <v>6562.1</v>
      </c>
      <c r="D5628" s="203" t="s">
        <v>452</v>
      </c>
      <c r="E5628" s="203" t="s">
        <v>7190</v>
      </c>
      <c r="F5628" t="s">
        <v>7191</v>
      </c>
      <c r="G5628" s="129"/>
      <c r="H5628" s="293">
        <v>8</v>
      </c>
      <c r="I5628" s="203">
        <v>347</v>
      </c>
      <c r="J5628" s="293" t="s">
        <v>425</v>
      </c>
      <c r="K5628" s="203">
        <v>416.4</v>
      </c>
      <c r="L5628" s="203" t="s">
        <v>459</v>
      </c>
      <c r="M5628" s="203" t="s">
        <v>7116</v>
      </c>
      <c r="N5628" t="s">
        <v>7117</v>
      </c>
    </row>
    <row r="5629" spans="1:14" x14ac:dyDescent="0.2">
      <c r="A5629" s="246">
        <v>44957</v>
      </c>
      <c r="B5629" s="106" t="s">
        <v>541</v>
      </c>
      <c r="C5629" s="106">
        <v>6562.1</v>
      </c>
      <c r="D5629" s="203" t="s">
        <v>452</v>
      </c>
      <c r="E5629" s="203" t="s">
        <v>7190</v>
      </c>
      <c r="F5629" t="s">
        <v>7191</v>
      </c>
      <c r="G5629" s="129"/>
      <c r="H5629" s="293">
        <v>8</v>
      </c>
      <c r="I5629" s="203">
        <v>347</v>
      </c>
      <c r="J5629" s="293" t="s">
        <v>425</v>
      </c>
      <c r="K5629" s="203">
        <v>416.4</v>
      </c>
      <c r="L5629" s="203" t="s">
        <v>459</v>
      </c>
      <c r="M5629" s="203" t="s">
        <v>7116</v>
      </c>
      <c r="N5629" t="s">
        <v>7117</v>
      </c>
    </row>
    <row r="5630" spans="1:14" x14ac:dyDescent="0.2">
      <c r="A5630" s="246">
        <v>44952</v>
      </c>
      <c r="B5630" s="106" t="s">
        <v>541</v>
      </c>
      <c r="C5630" s="106">
        <v>6562.1</v>
      </c>
      <c r="D5630" s="203" t="s">
        <v>452</v>
      </c>
      <c r="E5630" s="203" t="s">
        <v>7190</v>
      </c>
      <c r="F5630" t="s">
        <v>7191</v>
      </c>
      <c r="G5630" s="129"/>
      <c r="H5630" s="293">
        <v>8</v>
      </c>
      <c r="I5630" s="203">
        <v>347</v>
      </c>
      <c r="J5630" s="293" t="s">
        <v>425</v>
      </c>
      <c r="K5630" s="203">
        <v>416.4</v>
      </c>
      <c r="L5630" s="203" t="s">
        <v>459</v>
      </c>
      <c r="M5630" s="203" t="s">
        <v>7116</v>
      </c>
      <c r="N5630" t="s">
        <v>7117</v>
      </c>
    </row>
    <row r="5631" spans="1:14" x14ac:dyDescent="0.2">
      <c r="A5631" s="246">
        <v>44953</v>
      </c>
      <c r="B5631" s="106" t="s">
        <v>541</v>
      </c>
      <c r="C5631" s="106">
        <v>6562.1</v>
      </c>
      <c r="D5631" s="203" t="s">
        <v>452</v>
      </c>
      <c r="E5631" s="203" t="s">
        <v>7190</v>
      </c>
      <c r="F5631" t="s">
        <v>7191</v>
      </c>
      <c r="G5631" s="129"/>
      <c r="H5631" s="293">
        <v>8</v>
      </c>
      <c r="I5631" s="203">
        <v>347</v>
      </c>
      <c r="J5631" s="293" t="s">
        <v>425</v>
      </c>
      <c r="K5631" s="203">
        <v>416.4</v>
      </c>
      <c r="L5631" s="203" t="s">
        <v>459</v>
      </c>
      <c r="M5631" s="203" t="s">
        <v>7116</v>
      </c>
      <c r="N5631" t="s">
        <v>7117</v>
      </c>
    </row>
    <row r="5632" spans="1:14" x14ac:dyDescent="0.2">
      <c r="A5632" s="246">
        <v>44944</v>
      </c>
      <c r="B5632" s="106" t="s">
        <v>541</v>
      </c>
      <c r="C5632" s="106">
        <v>6511.1</v>
      </c>
      <c r="D5632" s="203" t="s">
        <v>2065</v>
      </c>
      <c r="E5632" s="203" t="s">
        <v>7192</v>
      </c>
      <c r="F5632" t="s">
        <v>7193</v>
      </c>
      <c r="G5632" s="129"/>
      <c r="H5632" s="293">
        <v>8</v>
      </c>
      <c r="I5632" s="203">
        <v>222</v>
      </c>
      <c r="J5632" s="293" t="s">
        <v>425</v>
      </c>
      <c r="K5632" s="203">
        <v>266.39999999999998</v>
      </c>
      <c r="L5632" s="203" t="s">
        <v>459</v>
      </c>
      <c r="M5632" s="203" t="s">
        <v>7116</v>
      </c>
      <c r="N5632" t="s">
        <v>7117</v>
      </c>
    </row>
    <row r="5633" spans="1:14" x14ac:dyDescent="0.2">
      <c r="A5633" s="246">
        <v>44944</v>
      </c>
      <c r="B5633" s="106" t="s">
        <v>541</v>
      </c>
      <c r="C5633" s="106">
        <v>6233.1</v>
      </c>
      <c r="D5633" s="203" t="s">
        <v>2065</v>
      </c>
      <c r="E5633" s="203" t="s">
        <v>7194</v>
      </c>
      <c r="F5633" t="s">
        <v>7195</v>
      </c>
      <c r="G5633" s="129"/>
      <c r="H5633" s="293">
        <v>8</v>
      </c>
      <c r="I5633" s="203">
        <v>221</v>
      </c>
      <c r="J5633" s="293" t="s">
        <v>425</v>
      </c>
      <c r="K5633" s="203">
        <v>265.2</v>
      </c>
      <c r="L5633" s="203" t="s">
        <v>459</v>
      </c>
      <c r="M5633" s="203" t="s">
        <v>7116</v>
      </c>
      <c r="N5633" t="s">
        <v>7117</v>
      </c>
    </row>
    <row r="5634" spans="1:14" x14ac:dyDescent="0.2">
      <c r="A5634" s="246">
        <v>44935</v>
      </c>
      <c r="B5634" s="106" t="s">
        <v>541</v>
      </c>
      <c r="C5634" s="106">
        <v>6188.1</v>
      </c>
      <c r="D5634" s="203" t="s">
        <v>452</v>
      </c>
      <c r="E5634" s="203" t="s">
        <v>7190</v>
      </c>
      <c r="F5634" t="s">
        <v>7191</v>
      </c>
      <c r="G5634" s="129"/>
      <c r="H5634" s="293">
        <v>8</v>
      </c>
      <c r="I5634" s="203">
        <v>347</v>
      </c>
      <c r="J5634" s="293" t="s">
        <v>425</v>
      </c>
      <c r="K5634" s="203">
        <v>416.4</v>
      </c>
      <c r="L5634" s="203" t="s">
        <v>459</v>
      </c>
      <c r="M5634" s="203" t="s">
        <v>7116</v>
      </c>
      <c r="N5634" t="s">
        <v>7117</v>
      </c>
    </row>
    <row r="5635" spans="1:14" x14ac:dyDescent="0.2">
      <c r="A5635" s="246">
        <v>44952</v>
      </c>
      <c r="B5635" s="106" t="s">
        <v>541</v>
      </c>
      <c r="C5635" s="106">
        <v>11840.1</v>
      </c>
      <c r="D5635" s="203" t="s">
        <v>452</v>
      </c>
      <c r="E5635" s="203" t="s">
        <v>7192</v>
      </c>
      <c r="F5635" t="s">
        <v>7193</v>
      </c>
      <c r="G5635" s="129"/>
      <c r="H5635" s="293">
        <v>8</v>
      </c>
      <c r="I5635" s="203">
        <v>222</v>
      </c>
      <c r="J5635" s="293" t="s">
        <v>425</v>
      </c>
      <c r="K5635" s="203">
        <v>266.39999999999998</v>
      </c>
      <c r="L5635" s="203" t="s">
        <v>459</v>
      </c>
      <c r="M5635" s="203" t="s">
        <v>7116</v>
      </c>
      <c r="N5635" t="s">
        <v>7117</v>
      </c>
    </row>
    <row r="5636" spans="1:14" x14ac:dyDescent="0.2">
      <c r="A5636" s="246">
        <v>44945</v>
      </c>
      <c r="B5636" s="106" t="s">
        <v>541</v>
      </c>
      <c r="C5636" s="106">
        <v>6511.1</v>
      </c>
      <c r="D5636" s="203" t="s">
        <v>2065</v>
      </c>
      <c r="E5636" s="203" t="s">
        <v>7194</v>
      </c>
      <c r="F5636" t="s">
        <v>7195</v>
      </c>
      <c r="G5636" s="129"/>
      <c r="H5636" s="293">
        <v>8</v>
      </c>
      <c r="I5636" s="203">
        <v>221</v>
      </c>
      <c r="J5636" s="293" t="s">
        <v>425</v>
      </c>
      <c r="K5636" s="203">
        <v>265.2</v>
      </c>
      <c r="L5636" s="203" t="s">
        <v>459</v>
      </c>
      <c r="M5636" s="203" t="s">
        <v>7116</v>
      </c>
      <c r="N5636" t="s">
        <v>7117</v>
      </c>
    </row>
    <row r="5637" spans="1:14" x14ac:dyDescent="0.2">
      <c r="A5637" s="246">
        <v>44936</v>
      </c>
      <c r="B5637" s="106" t="s">
        <v>541</v>
      </c>
      <c r="C5637" s="106">
        <v>6188.1</v>
      </c>
      <c r="D5637" s="203" t="s">
        <v>452</v>
      </c>
      <c r="E5637" s="203" t="s">
        <v>7190</v>
      </c>
      <c r="F5637" t="s">
        <v>7191</v>
      </c>
      <c r="G5637" s="129"/>
      <c r="H5637" s="293">
        <v>8</v>
      </c>
      <c r="I5637" s="203">
        <v>347</v>
      </c>
      <c r="J5637" s="293" t="s">
        <v>425</v>
      </c>
      <c r="K5637" s="203">
        <v>416.4</v>
      </c>
      <c r="L5637" s="203" t="s">
        <v>459</v>
      </c>
      <c r="M5637" s="203" t="s">
        <v>7116</v>
      </c>
      <c r="N5637" t="s">
        <v>7117</v>
      </c>
    </row>
    <row r="5638" spans="1:14" x14ac:dyDescent="0.2">
      <c r="A5638" s="246">
        <v>44953</v>
      </c>
      <c r="B5638" s="106" t="s">
        <v>541</v>
      </c>
      <c r="C5638" s="106">
        <v>11840.1</v>
      </c>
      <c r="D5638" s="203" t="s">
        <v>452</v>
      </c>
      <c r="E5638" s="203" t="s">
        <v>7192</v>
      </c>
      <c r="F5638" t="s">
        <v>7193</v>
      </c>
      <c r="G5638" s="129"/>
      <c r="H5638" s="293">
        <v>8</v>
      </c>
      <c r="I5638" s="203">
        <v>222</v>
      </c>
      <c r="J5638" s="293" t="s">
        <v>425</v>
      </c>
      <c r="K5638" s="203">
        <v>266.39999999999998</v>
      </c>
      <c r="L5638" s="203" t="s">
        <v>459</v>
      </c>
      <c r="M5638" s="203" t="s">
        <v>7116</v>
      </c>
      <c r="N5638" t="s">
        <v>7117</v>
      </c>
    </row>
    <row r="5639" spans="1:14" x14ac:dyDescent="0.2">
      <c r="A5639" s="246">
        <v>44946</v>
      </c>
      <c r="B5639" s="106" t="s">
        <v>541</v>
      </c>
      <c r="C5639" s="106">
        <v>6511.1</v>
      </c>
      <c r="D5639" s="203" t="s">
        <v>2065</v>
      </c>
      <c r="E5639" s="203" t="s">
        <v>7194</v>
      </c>
      <c r="F5639" t="s">
        <v>7195</v>
      </c>
      <c r="G5639" s="129"/>
      <c r="H5639" s="293">
        <v>8</v>
      </c>
      <c r="I5639" s="203">
        <v>221</v>
      </c>
      <c r="J5639" s="293" t="s">
        <v>425</v>
      </c>
      <c r="K5639" s="203">
        <v>265.2</v>
      </c>
      <c r="L5639" s="203" t="s">
        <v>459</v>
      </c>
      <c r="M5639" s="203" t="s">
        <v>7116</v>
      </c>
      <c r="N5639" t="s">
        <v>7117</v>
      </c>
    </row>
    <row r="5640" spans="1:14" x14ac:dyDescent="0.2">
      <c r="A5640" s="246">
        <v>44937</v>
      </c>
      <c r="B5640" s="106" t="s">
        <v>541</v>
      </c>
      <c r="C5640" s="106">
        <v>6188.1</v>
      </c>
      <c r="D5640" s="203" t="s">
        <v>452</v>
      </c>
      <c r="E5640" s="203" t="s">
        <v>7190</v>
      </c>
      <c r="F5640" t="s">
        <v>7191</v>
      </c>
      <c r="G5640" s="129"/>
      <c r="H5640" s="293">
        <v>8</v>
      </c>
      <c r="I5640" s="203">
        <v>347</v>
      </c>
      <c r="J5640" s="293" t="s">
        <v>425</v>
      </c>
      <c r="K5640" s="203">
        <v>416.4</v>
      </c>
      <c r="L5640" s="203" t="s">
        <v>459</v>
      </c>
      <c r="M5640" s="203" t="s">
        <v>7116</v>
      </c>
      <c r="N5640" t="s">
        <v>7117</v>
      </c>
    </row>
    <row r="5641" spans="1:14" x14ac:dyDescent="0.2">
      <c r="A5641" s="246">
        <v>44938</v>
      </c>
      <c r="B5641" s="106" t="s">
        <v>541</v>
      </c>
      <c r="C5641" s="106">
        <v>6188.1</v>
      </c>
      <c r="D5641" s="203" t="s">
        <v>452</v>
      </c>
      <c r="E5641" s="203" t="s">
        <v>7190</v>
      </c>
      <c r="F5641" t="s">
        <v>7191</v>
      </c>
      <c r="G5641" s="129"/>
      <c r="H5641" s="293">
        <v>8</v>
      </c>
      <c r="I5641" s="203">
        <v>347</v>
      </c>
      <c r="J5641" s="293" t="s">
        <v>425</v>
      </c>
      <c r="K5641" s="203">
        <v>416.4</v>
      </c>
      <c r="L5641" s="203" t="s">
        <v>459</v>
      </c>
      <c r="M5641" s="203" t="s">
        <v>7116</v>
      </c>
      <c r="N5641" t="s">
        <v>7117</v>
      </c>
    </row>
    <row r="5642" spans="1:14" x14ac:dyDescent="0.2">
      <c r="A5642" s="246">
        <v>44939</v>
      </c>
      <c r="B5642" s="106" t="s">
        <v>541</v>
      </c>
      <c r="C5642" s="106">
        <v>6188.1</v>
      </c>
      <c r="D5642" s="203" t="s">
        <v>452</v>
      </c>
      <c r="E5642" s="203" t="s">
        <v>7190</v>
      </c>
      <c r="F5642" t="s">
        <v>7191</v>
      </c>
      <c r="G5642" s="129"/>
      <c r="H5642" s="293">
        <v>8</v>
      </c>
      <c r="I5642" s="203">
        <v>347</v>
      </c>
      <c r="J5642" s="293" t="s">
        <v>425</v>
      </c>
      <c r="K5642" s="203">
        <v>416.4</v>
      </c>
      <c r="L5642" s="203" t="s">
        <v>459</v>
      </c>
      <c r="M5642" s="203" t="s">
        <v>7116</v>
      </c>
      <c r="N5642" t="s">
        <v>7117</v>
      </c>
    </row>
    <row r="5643" spans="1:14" x14ac:dyDescent="0.2">
      <c r="A5643" s="246">
        <v>44956</v>
      </c>
      <c r="B5643" s="106" t="s">
        <v>541</v>
      </c>
      <c r="C5643" s="106">
        <v>80422.16</v>
      </c>
      <c r="D5643" s="203" t="s">
        <v>2065</v>
      </c>
      <c r="E5643" s="203" t="s">
        <v>7192</v>
      </c>
      <c r="F5643" t="s">
        <v>7193</v>
      </c>
      <c r="G5643" s="129"/>
      <c r="H5643" s="293">
        <v>4</v>
      </c>
      <c r="I5643" s="203">
        <v>222</v>
      </c>
      <c r="J5643" s="293" t="s">
        <v>425</v>
      </c>
      <c r="K5643" s="203">
        <v>266.39999999999998</v>
      </c>
      <c r="L5643" s="203" t="s">
        <v>459</v>
      </c>
      <c r="M5643" s="203" t="s">
        <v>7116</v>
      </c>
      <c r="N5643" t="s">
        <v>7117</v>
      </c>
    </row>
    <row r="5644" spans="1:14" x14ac:dyDescent="0.2">
      <c r="A5644" s="246">
        <v>44952</v>
      </c>
      <c r="B5644" s="106" t="s">
        <v>541</v>
      </c>
      <c r="C5644" s="106">
        <v>6233.1</v>
      </c>
      <c r="D5644" s="203" t="s">
        <v>2065</v>
      </c>
      <c r="E5644" s="203" t="s">
        <v>7194</v>
      </c>
      <c r="F5644" t="s">
        <v>7195</v>
      </c>
      <c r="G5644" s="129"/>
      <c r="H5644" s="293">
        <v>8</v>
      </c>
      <c r="I5644" s="203">
        <v>221</v>
      </c>
      <c r="J5644" s="293" t="s">
        <v>425</v>
      </c>
      <c r="K5644" s="203">
        <v>265.2</v>
      </c>
      <c r="L5644" s="203" t="s">
        <v>459</v>
      </c>
      <c r="M5644" s="203" t="s">
        <v>7116</v>
      </c>
      <c r="N5644" t="s">
        <v>7117</v>
      </c>
    </row>
    <row r="5645" spans="1:14" x14ac:dyDescent="0.2">
      <c r="A5645" s="246">
        <v>44929</v>
      </c>
      <c r="B5645" s="106" t="s">
        <v>541</v>
      </c>
      <c r="C5645" s="106">
        <v>6188.1</v>
      </c>
      <c r="D5645" s="203" t="s">
        <v>452</v>
      </c>
      <c r="E5645" s="203" t="s">
        <v>7190</v>
      </c>
      <c r="F5645" t="s">
        <v>7191</v>
      </c>
      <c r="G5645" s="129"/>
      <c r="H5645" s="293">
        <v>8</v>
      </c>
      <c r="I5645" s="203">
        <v>347</v>
      </c>
      <c r="J5645" s="293" t="s">
        <v>425</v>
      </c>
      <c r="K5645" s="203">
        <v>416.4</v>
      </c>
      <c r="L5645" s="203" t="s">
        <v>459</v>
      </c>
      <c r="M5645" s="203" t="s">
        <v>7116</v>
      </c>
      <c r="N5645" t="s">
        <v>7117</v>
      </c>
    </row>
    <row r="5646" spans="1:14" x14ac:dyDescent="0.2">
      <c r="A5646" s="246">
        <v>44957</v>
      </c>
      <c r="B5646" s="106" t="s">
        <v>541</v>
      </c>
      <c r="C5646" s="106">
        <v>6511.1</v>
      </c>
      <c r="D5646" s="203" t="s">
        <v>2065</v>
      </c>
      <c r="E5646" s="203" t="s">
        <v>7192</v>
      </c>
      <c r="F5646" t="s">
        <v>7193</v>
      </c>
      <c r="G5646" s="129"/>
      <c r="H5646" s="293">
        <v>8</v>
      </c>
      <c r="I5646" s="203">
        <v>222</v>
      </c>
      <c r="J5646" s="293" t="s">
        <v>425</v>
      </c>
      <c r="K5646" s="203">
        <v>266.39999999999998</v>
      </c>
      <c r="L5646" s="203" t="s">
        <v>459</v>
      </c>
      <c r="M5646" s="203" t="s">
        <v>7116</v>
      </c>
      <c r="N5646" t="s">
        <v>7117</v>
      </c>
    </row>
    <row r="5647" spans="1:14" x14ac:dyDescent="0.2">
      <c r="A5647" s="246">
        <v>44930</v>
      </c>
      <c r="B5647" s="106" t="s">
        <v>541</v>
      </c>
      <c r="C5647" s="106">
        <v>6188.1</v>
      </c>
      <c r="D5647" s="203" t="s">
        <v>452</v>
      </c>
      <c r="E5647" s="203" t="s">
        <v>7190</v>
      </c>
      <c r="F5647" t="s">
        <v>7191</v>
      </c>
      <c r="G5647" s="129"/>
      <c r="H5647" s="293">
        <v>8</v>
      </c>
      <c r="I5647" s="203">
        <v>347</v>
      </c>
      <c r="J5647" s="293" t="s">
        <v>425</v>
      </c>
      <c r="K5647" s="203">
        <v>416.4</v>
      </c>
      <c r="L5647" s="203" t="s">
        <v>459</v>
      </c>
      <c r="M5647" s="203" t="s">
        <v>7116</v>
      </c>
      <c r="N5647" t="s">
        <v>7117</v>
      </c>
    </row>
    <row r="5648" spans="1:14" x14ac:dyDescent="0.2">
      <c r="A5648" s="246">
        <v>44953</v>
      </c>
      <c r="B5648" s="106" t="s">
        <v>541</v>
      </c>
      <c r="C5648" s="106">
        <v>6497.1</v>
      </c>
      <c r="D5648" s="203" t="s">
        <v>452</v>
      </c>
      <c r="E5648" s="203" t="s">
        <v>7194</v>
      </c>
      <c r="F5648" t="s">
        <v>7195</v>
      </c>
      <c r="G5648" s="129"/>
      <c r="H5648" s="293">
        <v>8</v>
      </c>
      <c r="I5648" s="203">
        <v>221</v>
      </c>
      <c r="J5648" s="293" t="s">
        <v>425</v>
      </c>
      <c r="K5648" s="203">
        <v>265.2</v>
      </c>
      <c r="L5648" s="203" t="s">
        <v>459</v>
      </c>
      <c r="M5648" s="203" t="s">
        <v>7116</v>
      </c>
      <c r="N5648" t="s">
        <v>7117</v>
      </c>
    </row>
    <row r="5649" spans="1:14" x14ac:dyDescent="0.2">
      <c r="A5649" s="246">
        <v>44956</v>
      </c>
      <c r="B5649" s="106" t="s">
        <v>541</v>
      </c>
      <c r="C5649" s="106">
        <v>11840.1</v>
      </c>
      <c r="D5649" s="203" t="s">
        <v>452</v>
      </c>
      <c r="E5649" s="203" t="s">
        <v>7192</v>
      </c>
      <c r="F5649" t="s">
        <v>7193</v>
      </c>
      <c r="G5649" s="129"/>
      <c r="H5649" s="293">
        <v>4</v>
      </c>
      <c r="I5649" s="203">
        <v>222</v>
      </c>
      <c r="J5649" s="293" t="s">
        <v>425</v>
      </c>
      <c r="K5649" s="203">
        <v>266.39999999999998</v>
      </c>
      <c r="L5649" s="203" t="s">
        <v>459</v>
      </c>
      <c r="M5649" s="203" t="s">
        <v>7116</v>
      </c>
      <c r="N5649" t="s">
        <v>7117</v>
      </c>
    </row>
    <row r="5650" spans="1:14" x14ac:dyDescent="0.2">
      <c r="A5650" s="246">
        <v>44938</v>
      </c>
      <c r="B5650" s="106" t="s">
        <v>541</v>
      </c>
      <c r="C5650" s="106">
        <v>80422.16</v>
      </c>
      <c r="D5650" s="203" t="s">
        <v>2065</v>
      </c>
      <c r="E5650" s="203" t="s">
        <v>7192</v>
      </c>
      <c r="F5650" t="s">
        <v>7193</v>
      </c>
      <c r="G5650" s="129"/>
      <c r="H5650" s="293">
        <v>4</v>
      </c>
      <c r="I5650" s="203">
        <v>222</v>
      </c>
      <c r="J5650" s="293" t="s">
        <v>425</v>
      </c>
      <c r="K5650" s="203">
        <v>266.39999999999998</v>
      </c>
      <c r="L5650" s="203" t="s">
        <v>459</v>
      </c>
      <c r="M5650" s="203" t="s">
        <v>7116</v>
      </c>
      <c r="N5650" t="s">
        <v>7117</v>
      </c>
    </row>
    <row r="5651" spans="1:14" x14ac:dyDescent="0.2">
      <c r="A5651" s="246">
        <v>44929</v>
      </c>
      <c r="B5651" s="106" t="s">
        <v>541</v>
      </c>
      <c r="C5651" s="106">
        <v>6188.1</v>
      </c>
      <c r="D5651" s="203" t="s">
        <v>452</v>
      </c>
      <c r="E5651" s="203" t="s">
        <v>7182</v>
      </c>
      <c r="F5651" t="s">
        <v>7183</v>
      </c>
      <c r="G5651" s="129"/>
      <c r="H5651" s="293">
        <v>8</v>
      </c>
      <c r="I5651" s="203">
        <v>154</v>
      </c>
      <c r="J5651" s="293" t="s">
        <v>425</v>
      </c>
      <c r="K5651" s="203">
        <v>184.8</v>
      </c>
      <c r="L5651" s="203" t="s">
        <v>459</v>
      </c>
      <c r="M5651" s="203" t="s">
        <v>7116</v>
      </c>
      <c r="N5651" t="s">
        <v>7117</v>
      </c>
    </row>
    <row r="5652" spans="1:14" x14ac:dyDescent="0.2">
      <c r="A5652" s="246">
        <v>44931</v>
      </c>
      <c r="B5652" s="106" t="s">
        <v>541</v>
      </c>
      <c r="C5652" s="106">
        <v>6188.1</v>
      </c>
      <c r="D5652" s="203" t="s">
        <v>452</v>
      </c>
      <c r="E5652" s="203" t="s">
        <v>7190</v>
      </c>
      <c r="F5652" t="s">
        <v>7191</v>
      </c>
      <c r="G5652" s="129"/>
      <c r="H5652" s="293">
        <v>8</v>
      </c>
      <c r="I5652" s="203">
        <v>347</v>
      </c>
      <c r="J5652" s="293" t="s">
        <v>425</v>
      </c>
      <c r="K5652" s="203">
        <v>416.4</v>
      </c>
      <c r="L5652" s="203" t="s">
        <v>459</v>
      </c>
      <c r="M5652" s="203" t="s">
        <v>7116</v>
      </c>
      <c r="N5652" t="s">
        <v>7117</v>
      </c>
    </row>
    <row r="5653" spans="1:14" x14ac:dyDescent="0.2">
      <c r="A5653" s="246">
        <v>44943</v>
      </c>
      <c r="B5653" s="106" t="s">
        <v>541</v>
      </c>
      <c r="C5653" s="106">
        <v>80422.16</v>
      </c>
      <c r="D5653" s="203" t="s">
        <v>2065</v>
      </c>
      <c r="E5653" s="203" t="s">
        <v>7192</v>
      </c>
      <c r="F5653" t="s">
        <v>7193</v>
      </c>
      <c r="G5653" s="129"/>
      <c r="H5653" s="293">
        <v>8</v>
      </c>
      <c r="I5653" s="203">
        <v>222</v>
      </c>
      <c r="J5653" s="293" t="s">
        <v>425</v>
      </c>
      <c r="K5653" s="203">
        <v>266.39999999999998</v>
      </c>
      <c r="L5653" s="203" t="s">
        <v>459</v>
      </c>
      <c r="M5653" s="203" t="s">
        <v>7116</v>
      </c>
      <c r="N5653" t="s">
        <v>7117</v>
      </c>
    </row>
    <row r="5654" spans="1:14" x14ac:dyDescent="0.2">
      <c r="A5654" s="246">
        <v>44942</v>
      </c>
      <c r="B5654" s="106" t="s">
        <v>541</v>
      </c>
      <c r="C5654" s="106">
        <v>6497.1</v>
      </c>
      <c r="D5654" s="203" t="s">
        <v>452</v>
      </c>
      <c r="E5654" s="203" t="s">
        <v>7194</v>
      </c>
      <c r="F5654" t="s">
        <v>7195</v>
      </c>
      <c r="G5654" s="129"/>
      <c r="H5654" s="293">
        <v>8</v>
      </c>
      <c r="I5654" s="203">
        <v>221</v>
      </c>
      <c r="J5654" s="293" t="s">
        <v>425</v>
      </c>
      <c r="K5654" s="203">
        <v>265.2</v>
      </c>
      <c r="L5654" s="203" t="s">
        <v>459</v>
      </c>
      <c r="M5654" s="203" t="s">
        <v>7116</v>
      </c>
      <c r="N5654" t="s">
        <v>7117</v>
      </c>
    </row>
    <row r="5655" spans="1:14" x14ac:dyDescent="0.2">
      <c r="A5655" s="246">
        <v>44939</v>
      </c>
      <c r="B5655" s="106" t="s">
        <v>541</v>
      </c>
      <c r="C5655" s="106">
        <v>80422.16</v>
      </c>
      <c r="D5655" s="203" t="s">
        <v>2065</v>
      </c>
      <c r="E5655" s="203" t="s">
        <v>7192</v>
      </c>
      <c r="F5655" t="s">
        <v>7193</v>
      </c>
      <c r="G5655" s="129"/>
      <c r="H5655" s="293">
        <v>4</v>
      </c>
      <c r="I5655" s="203">
        <v>222</v>
      </c>
      <c r="J5655" s="293" t="s">
        <v>425</v>
      </c>
      <c r="K5655" s="203">
        <v>266.39999999999998</v>
      </c>
      <c r="L5655" s="203" t="s">
        <v>459</v>
      </c>
      <c r="M5655" s="203" t="s">
        <v>7116</v>
      </c>
      <c r="N5655" t="s">
        <v>7117</v>
      </c>
    </row>
    <row r="5656" spans="1:14" x14ac:dyDescent="0.2">
      <c r="A5656" s="246">
        <v>44930</v>
      </c>
      <c r="B5656" s="106" t="s">
        <v>541</v>
      </c>
      <c r="C5656" s="106">
        <v>6188.1</v>
      </c>
      <c r="D5656" s="203" t="s">
        <v>452</v>
      </c>
      <c r="E5656" s="203" t="s">
        <v>7182</v>
      </c>
      <c r="F5656" t="s">
        <v>7183</v>
      </c>
      <c r="G5656" s="129"/>
      <c r="H5656" s="293">
        <v>8</v>
      </c>
      <c r="I5656" s="203">
        <v>154</v>
      </c>
      <c r="J5656" s="293" t="s">
        <v>425</v>
      </c>
      <c r="K5656" s="203">
        <v>184.8</v>
      </c>
      <c r="L5656" s="203" t="s">
        <v>459</v>
      </c>
      <c r="M5656" s="203" t="s">
        <v>7116</v>
      </c>
      <c r="N5656" t="s">
        <v>7117</v>
      </c>
    </row>
    <row r="5657" spans="1:14" x14ac:dyDescent="0.2">
      <c r="A5657" s="246">
        <v>44943</v>
      </c>
      <c r="B5657" s="106" t="s">
        <v>541</v>
      </c>
      <c r="C5657" s="106">
        <v>6497.1</v>
      </c>
      <c r="D5657" s="203" t="s">
        <v>452</v>
      </c>
      <c r="E5657" s="203" t="s">
        <v>7194</v>
      </c>
      <c r="F5657" t="s">
        <v>7195</v>
      </c>
      <c r="G5657" s="129"/>
      <c r="H5657" s="293">
        <v>8</v>
      </c>
      <c r="I5657" s="203">
        <v>221</v>
      </c>
      <c r="J5657" s="293" t="s">
        <v>425</v>
      </c>
      <c r="K5657" s="203">
        <v>265.2</v>
      </c>
      <c r="L5657" s="203" t="s">
        <v>459</v>
      </c>
      <c r="M5657" s="203" t="s">
        <v>7116</v>
      </c>
      <c r="N5657" t="s">
        <v>7117</v>
      </c>
    </row>
    <row r="5658" spans="1:14" x14ac:dyDescent="0.2">
      <c r="A5658" s="246">
        <v>44931</v>
      </c>
      <c r="B5658" s="106" t="s">
        <v>541</v>
      </c>
      <c r="C5658" s="106">
        <v>6188.1</v>
      </c>
      <c r="D5658" s="203" t="s">
        <v>452</v>
      </c>
      <c r="E5658" s="203" t="s">
        <v>7182</v>
      </c>
      <c r="F5658" t="s">
        <v>7183</v>
      </c>
      <c r="G5658" s="129"/>
      <c r="H5658" s="293">
        <v>8</v>
      </c>
      <c r="I5658" s="203">
        <v>154</v>
      </c>
      <c r="J5658" s="293" t="s">
        <v>425</v>
      </c>
      <c r="K5658" s="203">
        <v>184.8</v>
      </c>
      <c r="L5658" s="203" t="s">
        <v>459</v>
      </c>
      <c r="M5658" s="203" t="s">
        <v>7116</v>
      </c>
      <c r="N5658" t="s">
        <v>7117</v>
      </c>
    </row>
    <row r="5659" spans="1:14" x14ac:dyDescent="0.2">
      <c r="A5659" s="246">
        <v>44930</v>
      </c>
      <c r="B5659" s="106" t="s">
        <v>541</v>
      </c>
      <c r="C5659" s="106">
        <v>6188.1</v>
      </c>
      <c r="D5659" s="203" t="s">
        <v>452</v>
      </c>
      <c r="E5659" s="203" t="s">
        <v>7192</v>
      </c>
      <c r="F5659" t="s">
        <v>7193</v>
      </c>
      <c r="G5659" s="129"/>
      <c r="H5659" s="293">
        <v>4</v>
      </c>
      <c r="I5659" s="203">
        <v>222</v>
      </c>
      <c r="J5659" s="293" t="s">
        <v>425</v>
      </c>
      <c r="K5659" s="203">
        <v>266.39999999999998</v>
      </c>
      <c r="L5659" s="203" t="s">
        <v>459</v>
      </c>
      <c r="M5659" s="203" t="s">
        <v>7116</v>
      </c>
      <c r="N5659" t="s">
        <v>7117</v>
      </c>
    </row>
    <row r="5660" spans="1:14" x14ac:dyDescent="0.2">
      <c r="A5660" s="246">
        <v>44956</v>
      </c>
      <c r="B5660" s="106" t="s">
        <v>541</v>
      </c>
      <c r="C5660" s="106">
        <v>6497.1</v>
      </c>
      <c r="D5660" s="203" t="s">
        <v>452</v>
      </c>
      <c r="E5660" s="203" t="s">
        <v>7194</v>
      </c>
      <c r="F5660" t="s">
        <v>7195</v>
      </c>
      <c r="G5660" s="129"/>
      <c r="H5660" s="293">
        <v>8</v>
      </c>
      <c r="I5660" s="203">
        <v>221</v>
      </c>
      <c r="J5660" s="293" t="s">
        <v>425</v>
      </c>
      <c r="K5660" s="203">
        <v>265.2</v>
      </c>
      <c r="L5660" s="203" t="s">
        <v>459</v>
      </c>
      <c r="M5660" s="203" t="s">
        <v>7116</v>
      </c>
      <c r="N5660" t="s">
        <v>7117</v>
      </c>
    </row>
    <row r="5661" spans="1:14" x14ac:dyDescent="0.2">
      <c r="A5661" s="246">
        <v>44932</v>
      </c>
      <c r="B5661" s="106" t="s">
        <v>541</v>
      </c>
      <c r="C5661" s="106">
        <v>6188.1</v>
      </c>
      <c r="D5661" s="203" t="s">
        <v>452</v>
      </c>
      <c r="E5661" s="203" t="s">
        <v>7190</v>
      </c>
      <c r="F5661" t="s">
        <v>7191</v>
      </c>
      <c r="G5661" s="129"/>
      <c r="H5661" s="293">
        <v>8</v>
      </c>
      <c r="I5661" s="203">
        <v>347</v>
      </c>
      <c r="J5661" s="293" t="s">
        <v>425</v>
      </c>
      <c r="K5661" s="203">
        <v>416.4</v>
      </c>
      <c r="L5661" s="203" t="s">
        <v>459</v>
      </c>
      <c r="M5661" s="203" t="s">
        <v>7116</v>
      </c>
      <c r="N5661" t="s">
        <v>7117</v>
      </c>
    </row>
    <row r="5662" spans="1:14" x14ac:dyDescent="0.2">
      <c r="A5662" s="246">
        <v>44932</v>
      </c>
      <c r="B5662" s="106" t="s">
        <v>541</v>
      </c>
      <c r="C5662" s="106">
        <v>6188.1</v>
      </c>
      <c r="D5662" s="203" t="s">
        <v>452</v>
      </c>
      <c r="E5662" s="203" t="s">
        <v>7182</v>
      </c>
      <c r="F5662" t="s">
        <v>7183</v>
      </c>
      <c r="G5662" s="129"/>
      <c r="H5662" s="293">
        <v>8</v>
      </c>
      <c r="I5662" s="203">
        <v>154</v>
      </c>
      <c r="J5662" s="293" t="s">
        <v>425</v>
      </c>
      <c r="K5662" s="203">
        <v>184.8</v>
      </c>
      <c r="L5662" s="203" t="s">
        <v>459</v>
      </c>
      <c r="M5662" s="203" t="s">
        <v>7116</v>
      </c>
      <c r="N5662" t="s">
        <v>7117</v>
      </c>
    </row>
    <row r="5663" spans="1:14" x14ac:dyDescent="0.2">
      <c r="A5663" s="246">
        <v>44942</v>
      </c>
      <c r="B5663" s="106" t="s">
        <v>541</v>
      </c>
      <c r="C5663" s="106">
        <v>11840.1</v>
      </c>
      <c r="D5663" s="203" t="s">
        <v>452</v>
      </c>
      <c r="E5663" s="203" t="s">
        <v>7192</v>
      </c>
      <c r="F5663" t="s">
        <v>7193</v>
      </c>
      <c r="G5663" s="129"/>
      <c r="H5663" s="293">
        <v>8</v>
      </c>
      <c r="I5663" s="203">
        <v>222</v>
      </c>
      <c r="J5663" s="293" t="s">
        <v>425</v>
      </c>
      <c r="K5663" s="203">
        <v>266.39999999999998</v>
      </c>
      <c r="L5663" s="203" t="s">
        <v>459</v>
      </c>
      <c r="M5663" s="203" t="s">
        <v>7116</v>
      </c>
      <c r="N5663" t="s">
        <v>7117</v>
      </c>
    </row>
    <row r="5664" spans="1:14" x14ac:dyDescent="0.2">
      <c r="A5664" s="246">
        <v>44931</v>
      </c>
      <c r="B5664" s="106" t="s">
        <v>541</v>
      </c>
      <c r="C5664" s="106">
        <v>6188.1</v>
      </c>
      <c r="D5664" s="203" t="s">
        <v>452</v>
      </c>
      <c r="E5664" s="203" t="s">
        <v>7192</v>
      </c>
      <c r="F5664" t="s">
        <v>7193</v>
      </c>
      <c r="G5664" s="129"/>
      <c r="H5664" s="293">
        <v>4</v>
      </c>
      <c r="I5664" s="203">
        <v>222</v>
      </c>
      <c r="J5664" s="293" t="s">
        <v>425</v>
      </c>
      <c r="K5664" s="203">
        <v>266.39999999999998</v>
      </c>
      <c r="L5664" s="203" t="s">
        <v>459</v>
      </c>
      <c r="M5664" s="203" t="s">
        <v>7116</v>
      </c>
      <c r="N5664" t="s">
        <v>7117</v>
      </c>
    </row>
    <row r="5665" spans="1:14" x14ac:dyDescent="0.2">
      <c r="A5665" s="246">
        <v>44957</v>
      </c>
      <c r="B5665" s="106" t="s">
        <v>541</v>
      </c>
      <c r="C5665" s="106">
        <v>6497.1</v>
      </c>
      <c r="D5665" s="203" t="s">
        <v>452</v>
      </c>
      <c r="E5665" s="203" t="s">
        <v>7194</v>
      </c>
      <c r="F5665" t="s">
        <v>7195</v>
      </c>
      <c r="G5665" s="129"/>
      <c r="H5665" s="293">
        <v>8</v>
      </c>
      <c r="I5665" s="203">
        <v>221</v>
      </c>
      <c r="J5665" s="293" t="s">
        <v>425</v>
      </c>
      <c r="K5665" s="203">
        <v>265.2</v>
      </c>
      <c r="L5665" s="203" t="s">
        <v>459</v>
      </c>
      <c r="M5665" s="203" t="s">
        <v>7116</v>
      </c>
      <c r="N5665" t="s">
        <v>7117</v>
      </c>
    </row>
    <row r="5666" spans="1:14" x14ac:dyDescent="0.2">
      <c r="A5666" s="246">
        <v>44935</v>
      </c>
      <c r="B5666" s="106" t="s">
        <v>541</v>
      </c>
      <c r="C5666" s="106">
        <v>6188.1</v>
      </c>
      <c r="D5666" s="203" t="s">
        <v>452</v>
      </c>
      <c r="E5666" s="203" t="s">
        <v>7182</v>
      </c>
      <c r="F5666" t="s">
        <v>7183</v>
      </c>
      <c r="G5666" s="129"/>
      <c r="H5666" s="293">
        <v>8</v>
      </c>
      <c r="I5666" s="203">
        <v>154</v>
      </c>
      <c r="J5666" s="293" t="s">
        <v>425</v>
      </c>
      <c r="K5666" s="203">
        <v>184.8</v>
      </c>
      <c r="L5666" s="203" t="s">
        <v>459</v>
      </c>
      <c r="M5666" s="203" t="s">
        <v>7116</v>
      </c>
      <c r="N5666" t="s">
        <v>7117</v>
      </c>
    </row>
    <row r="5667" spans="1:14" x14ac:dyDescent="0.2">
      <c r="A5667" s="246">
        <v>44932</v>
      </c>
      <c r="B5667" s="106" t="s">
        <v>541</v>
      </c>
      <c r="C5667" s="106">
        <v>6188.1</v>
      </c>
      <c r="D5667" s="203" t="s">
        <v>452</v>
      </c>
      <c r="E5667" s="203" t="s">
        <v>7192</v>
      </c>
      <c r="F5667" t="s">
        <v>7193</v>
      </c>
      <c r="G5667" s="129"/>
      <c r="H5667" s="293">
        <v>8</v>
      </c>
      <c r="I5667" s="203">
        <v>222</v>
      </c>
      <c r="J5667" s="293" t="s">
        <v>425</v>
      </c>
      <c r="K5667" s="203">
        <v>266.39999999999998</v>
      </c>
      <c r="L5667" s="203" t="s">
        <v>459</v>
      </c>
      <c r="M5667" s="203" t="s">
        <v>7116</v>
      </c>
      <c r="N5667" t="s">
        <v>7117</v>
      </c>
    </row>
    <row r="5668" spans="1:14" x14ac:dyDescent="0.2">
      <c r="A5668" s="246">
        <v>44939</v>
      </c>
      <c r="B5668" s="106" t="s">
        <v>541</v>
      </c>
      <c r="C5668" s="106">
        <v>6511.1</v>
      </c>
      <c r="D5668" s="203" t="s">
        <v>2065</v>
      </c>
      <c r="E5668" s="203" t="s">
        <v>7194</v>
      </c>
      <c r="F5668" t="s">
        <v>7195</v>
      </c>
      <c r="G5668" s="129"/>
      <c r="H5668" s="293">
        <v>8</v>
      </c>
      <c r="I5668" s="203">
        <v>221</v>
      </c>
      <c r="J5668" s="293" t="s">
        <v>425</v>
      </c>
      <c r="K5668" s="203">
        <v>265.2</v>
      </c>
      <c r="L5668" s="203" t="s">
        <v>459</v>
      </c>
      <c r="M5668" s="203" t="s">
        <v>7116</v>
      </c>
      <c r="N5668" t="s">
        <v>7117</v>
      </c>
    </row>
    <row r="5669" spans="1:14" x14ac:dyDescent="0.2">
      <c r="A5669" s="246">
        <v>44936</v>
      </c>
      <c r="B5669" s="106" t="s">
        <v>541</v>
      </c>
      <c r="C5669" s="106">
        <v>6188.1</v>
      </c>
      <c r="D5669" s="203" t="s">
        <v>452</v>
      </c>
      <c r="E5669" s="203" t="s">
        <v>7182</v>
      </c>
      <c r="F5669" t="s">
        <v>7183</v>
      </c>
      <c r="G5669" s="129"/>
      <c r="H5669" s="293">
        <v>8</v>
      </c>
      <c r="I5669" s="203">
        <v>154</v>
      </c>
      <c r="J5669" s="293" t="s">
        <v>425</v>
      </c>
      <c r="K5669" s="203">
        <v>184.8</v>
      </c>
      <c r="L5669" s="203" t="s">
        <v>459</v>
      </c>
      <c r="M5669" s="203" t="s">
        <v>7116</v>
      </c>
      <c r="N5669" t="s">
        <v>7117</v>
      </c>
    </row>
    <row r="5670" spans="1:14" x14ac:dyDescent="0.2">
      <c r="A5670" s="246">
        <v>44935</v>
      </c>
      <c r="B5670" s="106" t="s">
        <v>541</v>
      </c>
      <c r="C5670" s="106">
        <v>6188.1</v>
      </c>
      <c r="D5670" s="203" t="s">
        <v>452</v>
      </c>
      <c r="E5670" s="203" t="s">
        <v>7192</v>
      </c>
      <c r="F5670" t="s">
        <v>7193</v>
      </c>
      <c r="G5670" s="129"/>
      <c r="H5670" s="293">
        <v>8</v>
      </c>
      <c r="I5670" s="203">
        <v>222</v>
      </c>
      <c r="J5670" s="293" t="s">
        <v>425</v>
      </c>
      <c r="K5670" s="203">
        <v>266.39999999999998</v>
      </c>
      <c r="L5670" s="203" t="s">
        <v>459</v>
      </c>
      <c r="M5670" s="203" t="s">
        <v>7116</v>
      </c>
      <c r="N5670" t="s">
        <v>7117</v>
      </c>
    </row>
    <row r="5671" spans="1:14" x14ac:dyDescent="0.2">
      <c r="A5671" s="246">
        <v>44937</v>
      </c>
      <c r="B5671" s="106" t="s">
        <v>541</v>
      </c>
      <c r="C5671" s="106">
        <v>6188.1</v>
      </c>
      <c r="D5671" s="203" t="s">
        <v>452</v>
      </c>
      <c r="E5671" s="203" t="s">
        <v>7182</v>
      </c>
      <c r="F5671" t="s">
        <v>7183</v>
      </c>
      <c r="G5671" s="129"/>
      <c r="H5671" s="293">
        <v>8</v>
      </c>
      <c r="I5671" s="203">
        <v>154</v>
      </c>
      <c r="J5671" s="293" t="s">
        <v>425</v>
      </c>
      <c r="K5671" s="203">
        <v>184.8</v>
      </c>
      <c r="L5671" s="203" t="s">
        <v>459</v>
      </c>
      <c r="M5671" s="203" t="s">
        <v>7116</v>
      </c>
      <c r="N5671" t="s">
        <v>7117</v>
      </c>
    </row>
    <row r="5672" spans="1:14" x14ac:dyDescent="0.2">
      <c r="A5672" s="246">
        <v>44932</v>
      </c>
      <c r="B5672" s="106" t="s">
        <v>541</v>
      </c>
      <c r="C5672" s="106">
        <v>6497.1</v>
      </c>
      <c r="D5672" s="203" t="s">
        <v>452</v>
      </c>
      <c r="E5672" s="203" t="s">
        <v>7194</v>
      </c>
      <c r="F5672" t="s">
        <v>7195</v>
      </c>
      <c r="G5672" s="129"/>
      <c r="H5672" s="293">
        <v>8</v>
      </c>
      <c r="I5672" s="203">
        <v>221</v>
      </c>
      <c r="J5672" s="293" t="s">
        <v>425</v>
      </c>
      <c r="K5672" s="203">
        <v>265.2</v>
      </c>
      <c r="L5672" s="203" t="s">
        <v>459</v>
      </c>
      <c r="M5672" s="203" t="s">
        <v>7116</v>
      </c>
      <c r="N5672" t="s">
        <v>7117</v>
      </c>
    </row>
    <row r="5673" spans="1:14" x14ac:dyDescent="0.2">
      <c r="A5673" s="246">
        <v>44936</v>
      </c>
      <c r="B5673" s="106" t="s">
        <v>541</v>
      </c>
      <c r="C5673" s="106">
        <v>6188.1</v>
      </c>
      <c r="D5673" s="203" t="s">
        <v>452</v>
      </c>
      <c r="E5673" s="203" t="s">
        <v>7192</v>
      </c>
      <c r="F5673" t="s">
        <v>7193</v>
      </c>
      <c r="G5673" s="129"/>
      <c r="H5673" s="293">
        <v>8</v>
      </c>
      <c r="I5673" s="203">
        <v>222</v>
      </c>
      <c r="J5673" s="293" t="s">
        <v>425</v>
      </c>
      <c r="K5673" s="203">
        <v>266.39999999999998</v>
      </c>
      <c r="L5673" s="203" t="s">
        <v>459</v>
      </c>
      <c r="M5673" s="203" t="s">
        <v>7116</v>
      </c>
      <c r="N5673" t="s">
        <v>7117</v>
      </c>
    </row>
    <row r="5674" spans="1:14" x14ac:dyDescent="0.2">
      <c r="A5674" s="246">
        <v>44937</v>
      </c>
      <c r="B5674" s="106" t="s">
        <v>541</v>
      </c>
      <c r="C5674" s="106">
        <v>6188.1</v>
      </c>
      <c r="D5674" s="203" t="s">
        <v>452</v>
      </c>
      <c r="E5674" s="203" t="s">
        <v>7192</v>
      </c>
      <c r="F5674" t="s">
        <v>7193</v>
      </c>
      <c r="G5674" s="129"/>
      <c r="H5674" s="293">
        <v>8</v>
      </c>
      <c r="I5674" s="203">
        <v>222</v>
      </c>
      <c r="J5674" s="293" t="s">
        <v>425</v>
      </c>
      <c r="K5674" s="203">
        <v>266.39999999999998</v>
      </c>
      <c r="L5674" s="203" t="s">
        <v>459</v>
      </c>
      <c r="M5674" s="203" t="s">
        <v>7116</v>
      </c>
      <c r="N5674" t="s">
        <v>7117</v>
      </c>
    </row>
    <row r="5675" spans="1:14" x14ac:dyDescent="0.2">
      <c r="A5675" s="246">
        <v>44938</v>
      </c>
      <c r="B5675" s="106" t="s">
        <v>541</v>
      </c>
      <c r="C5675" s="106">
        <v>6497.1</v>
      </c>
      <c r="D5675" s="203" t="s">
        <v>452</v>
      </c>
      <c r="E5675" s="203" t="s">
        <v>7182</v>
      </c>
      <c r="F5675" t="s">
        <v>7183</v>
      </c>
      <c r="G5675" s="129"/>
      <c r="H5675" s="293">
        <v>8</v>
      </c>
      <c r="I5675" s="203">
        <v>154</v>
      </c>
      <c r="J5675" s="293" t="s">
        <v>425</v>
      </c>
      <c r="K5675" s="203">
        <v>184.8</v>
      </c>
      <c r="L5675" s="203" t="s">
        <v>459</v>
      </c>
      <c r="M5675" s="203" t="s">
        <v>7116</v>
      </c>
      <c r="N5675" t="s">
        <v>7117</v>
      </c>
    </row>
    <row r="5676" spans="1:14" x14ac:dyDescent="0.2">
      <c r="A5676" s="246">
        <v>44935</v>
      </c>
      <c r="B5676" s="106" t="s">
        <v>541</v>
      </c>
      <c r="C5676" s="106">
        <v>11840.1</v>
      </c>
      <c r="D5676" s="203" t="s">
        <v>452</v>
      </c>
      <c r="E5676" s="203" t="s">
        <v>7194</v>
      </c>
      <c r="F5676" t="s">
        <v>7195</v>
      </c>
      <c r="G5676" s="129"/>
      <c r="H5676" s="293">
        <v>8</v>
      </c>
      <c r="I5676" s="203">
        <v>221</v>
      </c>
      <c r="J5676" s="293" t="s">
        <v>425</v>
      </c>
      <c r="K5676" s="203">
        <v>265.2</v>
      </c>
      <c r="L5676" s="203" t="s">
        <v>459</v>
      </c>
      <c r="M5676" s="203" t="s">
        <v>7116</v>
      </c>
      <c r="N5676" t="s">
        <v>7117</v>
      </c>
    </row>
    <row r="5677" spans="1:14" x14ac:dyDescent="0.2">
      <c r="A5677" s="246">
        <v>44939</v>
      </c>
      <c r="B5677" s="106" t="s">
        <v>541</v>
      </c>
      <c r="C5677" s="106">
        <v>6497.1</v>
      </c>
      <c r="D5677" s="203" t="s">
        <v>452</v>
      </c>
      <c r="E5677" s="203" t="s">
        <v>7182</v>
      </c>
      <c r="F5677" t="s">
        <v>7183</v>
      </c>
      <c r="G5677" s="129"/>
      <c r="H5677" s="293">
        <v>8</v>
      </c>
      <c r="I5677" s="203">
        <v>154</v>
      </c>
      <c r="J5677" s="293" t="s">
        <v>425</v>
      </c>
      <c r="K5677" s="203">
        <v>184.8</v>
      </c>
      <c r="L5677" s="203" t="s">
        <v>459</v>
      </c>
      <c r="M5677" s="203" t="s">
        <v>7116</v>
      </c>
      <c r="N5677" t="s">
        <v>7117</v>
      </c>
    </row>
    <row r="5678" spans="1:14" x14ac:dyDescent="0.2">
      <c r="A5678" s="246">
        <v>44929</v>
      </c>
      <c r="B5678" s="106" t="s">
        <v>541</v>
      </c>
      <c r="C5678" s="106">
        <v>6511.1</v>
      </c>
      <c r="D5678" s="203" t="s">
        <v>2065</v>
      </c>
      <c r="E5678" s="203" t="s">
        <v>7192</v>
      </c>
      <c r="F5678" t="s">
        <v>7193</v>
      </c>
      <c r="G5678" s="129"/>
      <c r="H5678" s="293">
        <v>8</v>
      </c>
      <c r="I5678" s="203">
        <v>222</v>
      </c>
      <c r="J5678" s="293" t="s">
        <v>425</v>
      </c>
      <c r="K5678" s="203">
        <v>266.39999999999998</v>
      </c>
      <c r="L5678" s="203" t="s">
        <v>459</v>
      </c>
      <c r="M5678" s="203" t="s">
        <v>7116</v>
      </c>
      <c r="N5678" t="s">
        <v>7117</v>
      </c>
    </row>
    <row r="5679" spans="1:14" x14ac:dyDescent="0.2">
      <c r="A5679" s="246">
        <v>44930</v>
      </c>
      <c r="B5679" s="106" t="s">
        <v>541</v>
      </c>
      <c r="C5679" s="106">
        <v>6511.1</v>
      </c>
      <c r="D5679" s="203" t="s">
        <v>2065</v>
      </c>
      <c r="E5679" s="203" t="s">
        <v>7192</v>
      </c>
      <c r="F5679" t="s">
        <v>7193</v>
      </c>
      <c r="G5679" s="129"/>
      <c r="H5679" s="293">
        <v>4</v>
      </c>
      <c r="I5679" s="203">
        <v>222</v>
      </c>
      <c r="J5679" s="293" t="s">
        <v>425</v>
      </c>
      <c r="K5679" s="203">
        <v>266.39999999999998</v>
      </c>
      <c r="L5679" s="203" t="s">
        <v>459</v>
      </c>
      <c r="M5679" s="203" t="s">
        <v>7116</v>
      </c>
      <c r="N5679" t="s">
        <v>7117</v>
      </c>
    </row>
    <row r="5680" spans="1:14" x14ac:dyDescent="0.2">
      <c r="A5680" s="246">
        <v>44931</v>
      </c>
      <c r="B5680" s="106" t="s">
        <v>541</v>
      </c>
      <c r="C5680" s="106">
        <v>80422.16</v>
      </c>
      <c r="D5680" s="203" t="s">
        <v>2065</v>
      </c>
      <c r="E5680" s="203" t="s">
        <v>7194</v>
      </c>
      <c r="F5680" t="s">
        <v>7195</v>
      </c>
      <c r="G5680" s="129"/>
      <c r="H5680" s="293">
        <v>8</v>
      </c>
      <c r="I5680" s="203">
        <v>221</v>
      </c>
      <c r="J5680" s="293" t="s">
        <v>425</v>
      </c>
      <c r="K5680" s="203">
        <v>265.2</v>
      </c>
      <c r="L5680" s="203" t="s">
        <v>459</v>
      </c>
      <c r="M5680" s="203" t="s">
        <v>7116</v>
      </c>
      <c r="N5680" t="s">
        <v>7117</v>
      </c>
    </row>
    <row r="5681" spans="1:14" x14ac:dyDescent="0.2">
      <c r="A5681" s="246">
        <v>44931</v>
      </c>
      <c r="B5681" s="106" t="s">
        <v>541</v>
      </c>
      <c r="C5681" s="106">
        <v>6511.1</v>
      </c>
      <c r="D5681" s="203" t="s">
        <v>2065</v>
      </c>
      <c r="E5681" s="203" t="s">
        <v>7192</v>
      </c>
      <c r="F5681" t="s">
        <v>7193</v>
      </c>
      <c r="G5681" s="129"/>
      <c r="H5681" s="293">
        <v>4</v>
      </c>
      <c r="I5681" s="203">
        <v>222</v>
      </c>
      <c r="J5681" s="293" t="s">
        <v>425</v>
      </c>
      <c r="K5681" s="203">
        <v>266.39999999999998</v>
      </c>
      <c r="L5681" s="203" t="s">
        <v>459</v>
      </c>
      <c r="M5681" s="203" t="s">
        <v>7116</v>
      </c>
      <c r="N5681" t="s">
        <v>7117</v>
      </c>
    </row>
    <row r="5682" spans="1:14" x14ac:dyDescent="0.2">
      <c r="A5682" s="246">
        <v>44938</v>
      </c>
      <c r="B5682" s="106" t="s">
        <v>541</v>
      </c>
      <c r="C5682" s="106">
        <v>6511.1</v>
      </c>
      <c r="D5682" s="203" t="s">
        <v>2065</v>
      </c>
      <c r="E5682" s="203" t="s">
        <v>7192</v>
      </c>
      <c r="F5682" t="s">
        <v>7193</v>
      </c>
      <c r="G5682" s="129"/>
      <c r="H5682" s="293">
        <v>4</v>
      </c>
      <c r="I5682" s="203">
        <v>222</v>
      </c>
      <c r="J5682" s="293" t="s">
        <v>425</v>
      </c>
      <c r="K5682" s="203">
        <v>266.39999999999998</v>
      </c>
      <c r="L5682" s="203" t="s">
        <v>459</v>
      </c>
      <c r="M5682" s="203" t="s">
        <v>7116</v>
      </c>
      <c r="N5682" t="s">
        <v>7117</v>
      </c>
    </row>
    <row r="5683" spans="1:14" x14ac:dyDescent="0.2">
      <c r="A5683" s="246">
        <v>44936</v>
      </c>
      <c r="B5683" s="106" t="s">
        <v>541</v>
      </c>
      <c r="C5683" s="106">
        <v>6497.1</v>
      </c>
      <c r="D5683" s="203" t="s">
        <v>452</v>
      </c>
      <c r="E5683" s="203" t="s">
        <v>7194</v>
      </c>
      <c r="F5683" t="s">
        <v>7195</v>
      </c>
      <c r="G5683" s="129"/>
      <c r="H5683" s="293">
        <v>8</v>
      </c>
      <c r="I5683" s="203">
        <v>221</v>
      </c>
      <c r="J5683" s="293" t="s">
        <v>425</v>
      </c>
      <c r="K5683" s="203">
        <v>265.2</v>
      </c>
      <c r="L5683" s="203" t="s">
        <v>459</v>
      </c>
      <c r="M5683" s="203" t="s">
        <v>7116</v>
      </c>
      <c r="N5683" t="s">
        <v>7117</v>
      </c>
    </row>
    <row r="5684" spans="1:14" x14ac:dyDescent="0.2">
      <c r="A5684" s="246">
        <v>44939</v>
      </c>
      <c r="B5684" s="106" t="s">
        <v>541</v>
      </c>
      <c r="C5684" s="106">
        <v>6511.1</v>
      </c>
      <c r="D5684" s="203" t="s">
        <v>2065</v>
      </c>
      <c r="E5684" s="203" t="s">
        <v>7192</v>
      </c>
      <c r="F5684" t="s">
        <v>7193</v>
      </c>
      <c r="G5684" s="129"/>
      <c r="H5684" s="293">
        <v>4</v>
      </c>
      <c r="I5684" s="203">
        <v>222</v>
      </c>
      <c r="J5684" s="293" t="s">
        <v>425</v>
      </c>
      <c r="K5684" s="203">
        <v>266.39999999999998</v>
      </c>
      <c r="L5684" s="203" t="s">
        <v>459</v>
      </c>
      <c r="M5684" s="203" t="s">
        <v>7116</v>
      </c>
      <c r="N5684" t="s">
        <v>7117</v>
      </c>
    </row>
    <row r="5685" spans="1:14" x14ac:dyDescent="0.2">
      <c r="A5685" s="246">
        <v>44929</v>
      </c>
      <c r="B5685" s="106" t="s">
        <v>541</v>
      </c>
      <c r="C5685" s="106">
        <v>6511.1</v>
      </c>
      <c r="D5685" s="203" t="s">
        <v>2065</v>
      </c>
      <c r="E5685" s="203" t="s">
        <v>7194</v>
      </c>
      <c r="F5685" t="s">
        <v>7195</v>
      </c>
      <c r="G5685" s="129"/>
      <c r="H5685" s="293">
        <v>8</v>
      </c>
      <c r="I5685" s="203">
        <v>221</v>
      </c>
      <c r="J5685" s="293" t="s">
        <v>425</v>
      </c>
      <c r="K5685" s="203">
        <v>265.2</v>
      </c>
      <c r="L5685" s="203" t="s">
        <v>459</v>
      </c>
      <c r="M5685" s="203" t="s">
        <v>7116</v>
      </c>
      <c r="N5685" t="s">
        <v>7117</v>
      </c>
    </row>
    <row r="5686" spans="1:14" x14ac:dyDescent="0.2">
      <c r="A5686" s="246">
        <v>44930</v>
      </c>
      <c r="B5686" s="106" t="s">
        <v>541</v>
      </c>
      <c r="C5686" s="106">
        <v>6233.1</v>
      </c>
      <c r="D5686" s="203" t="s">
        <v>2065</v>
      </c>
      <c r="E5686" s="203" t="s">
        <v>7194</v>
      </c>
      <c r="F5686" t="s">
        <v>7195</v>
      </c>
      <c r="G5686" s="129"/>
      <c r="H5686" s="293">
        <v>8</v>
      </c>
      <c r="I5686" s="203">
        <v>221</v>
      </c>
      <c r="J5686" s="293" t="s">
        <v>425</v>
      </c>
      <c r="K5686" s="203">
        <v>265.2</v>
      </c>
      <c r="L5686" s="203" t="s">
        <v>459</v>
      </c>
      <c r="M5686" s="203" t="s">
        <v>7116</v>
      </c>
      <c r="N5686" t="s">
        <v>7117</v>
      </c>
    </row>
    <row r="5687" spans="1:14" x14ac:dyDescent="0.2">
      <c r="A5687" s="246">
        <v>44937</v>
      </c>
      <c r="B5687" s="106" t="s">
        <v>541</v>
      </c>
      <c r="C5687" s="106">
        <v>80422.16</v>
      </c>
      <c r="D5687" s="203" t="s">
        <v>2065</v>
      </c>
      <c r="E5687" s="203" t="s">
        <v>7194</v>
      </c>
      <c r="F5687" t="s">
        <v>7195</v>
      </c>
      <c r="G5687" s="129"/>
      <c r="H5687" s="293">
        <v>8</v>
      </c>
      <c r="I5687" s="203">
        <v>221</v>
      </c>
      <c r="J5687" s="293" t="s">
        <v>425</v>
      </c>
      <c r="K5687" s="203">
        <v>265.2</v>
      </c>
      <c r="L5687" s="203" t="s">
        <v>459</v>
      </c>
      <c r="M5687" s="203" t="s">
        <v>7116</v>
      </c>
      <c r="N5687" t="s">
        <v>7117</v>
      </c>
    </row>
    <row r="5688" spans="1:14" x14ac:dyDescent="0.2">
      <c r="A5688" s="246">
        <v>44938</v>
      </c>
      <c r="B5688" s="106" t="s">
        <v>541</v>
      </c>
      <c r="C5688" s="106">
        <v>6233.1</v>
      </c>
      <c r="D5688" s="203" t="s">
        <v>2065</v>
      </c>
      <c r="E5688" s="203" t="s">
        <v>7194</v>
      </c>
      <c r="F5688" t="s">
        <v>7195</v>
      </c>
      <c r="G5688" s="129"/>
      <c r="H5688" s="293">
        <v>8</v>
      </c>
      <c r="I5688" s="203">
        <v>221</v>
      </c>
      <c r="J5688" s="293" t="s">
        <v>425</v>
      </c>
      <c r="K5688" s="203">
        <v>265.2</v>
      </c>
      <c r="L5688" s="203" t="s">
        <v>459</v>
      </c>
      <c r="M5688" s="203" t="s">
        <v>7116</v>
      </c>
      <c r="N5688" t="s">
        <v>7117</v>
      </c>
    </row>
    <row r="5689" spans="1:14" x14ac:dyDescent="0.2">
      <c r="A5689" s="246">
        <v>44963</v>
      </c>
      <c r="B5689" s="106" t="s">
        <v>541</v>
      </c>
      <c r="C5689" s="106">
        <v>6562.1</v>
      </c>
      <c r="D5689" s="203" t="s">
        <v>452</v>
      </c>
      <c r="E5689" s="203" t="s">
        <v>7188</v>
      </c>
      <c r="F5689" t="s">
        <v>7189</v>
      </c>
      <c r="G5689" s="129"/>
      <c r="H5689" s="293">
        <v>8</v>
      </c>
      <c r="I5689" s="203">
        <v>155</v>
      </c>
      <c r="J5689" s="293" t="s">
        <v>425</v>
      </c>
      <c r="K5689" s="203">
        <v>186</v>
      </c>
      <c r="L5689" s="203" t="s">
        <v>459</v>
      </c>
      <c r="M5689" s="203" t="s">
        <v>7116</v>
      </c>
      <c r="N5689" t="s">
        <v>7117</v>
      </c>
    </row>
    <row r="5690" spans="1:14" x14ac:dyDescent="0.2">
      <c r="A5690" s="246">
        <v>44964</v>
      </c>
      <c r="B5690" s="106" t="s">
        <v>541</v>
      </c>
      <c r="C5690" s="106">
        <v>6562.1</v>
      </c>
      <c r="D5690" s="203" t="s">
        <v>452</v>
      </c>
      <c r="E5690" s="203" t="s">
        <v>7188</v>
      </c>
      <c r="F5690" t="s">
        <v>7189</v>
      </c>
      <c r="G5690" s="129"/>
      <c r="H5690" s="293">
        <v>8</v>
      </c>
      <c r="I5690" s="203">
        <v>155</v>
      </c>
      <c r="J5690" s="293" t="s">
        <v>425</v>
      </c>
      <c r="K5690" s="203">
        <v>186</v>
      </c>
      <c r="L5690" s="203" t="s">
        <v>459</v>
      </c>
      <c r="M5690" s="203" t="s">
        <v>7116</v>
      </c>
      <c r="N5690" t="s">
        <v>7117</v>
      </c>
    </row>
    <row r="5691" spans="1:14" x14ac:dyDescent="0.2">
      <c r="A5691" s="246">
        <v>44977</v>
      </c>
      <c r="B5691" s="106" t="s">
        <v>541</v>
      </c>
      <c r="C5691" s="106">
        <v>6641.1</v>
      </c>
      <c r="D5691" s="203" t="s">
        <v>452</v>
      </c>
      <c r="E5691" s="203" t="s">
        <v>7182</v>
      </c>
      <c r="F5691" t="s">
        <v>7183</v>
      </c>
      <c r="G5691" s="129"/>
      <c r="H5691" s="293">
        <v>8</v>
      </c>
      <c r="I5691" s="203">
        <v>154</v>
      </c>
      <c r="J5691" s="293" t="s">
        <v>425</v>
      </c>
      <c r="K5691" s="203">
        <v>184.8</v>
      </c>
      <c r="L5691" s="203" t="s">
        <v>459</v>
      </c>
      <c r="M5691" s="203" t="s">
        <v>7116</v>
      </c>
      <c r="N5691" t="s">
        <v>7117</v>
      </c>
    </row>
    <row r="5692" spans="1:14" x14ac:dyDescent="0.2">
      <c r="A5692" s="246">
        <v>44965</v>
      </c>
      <c r="B5692" s="106" t="s">
        <v>541</v>
      </c>
      <c r="C5692" s="106">
        <v>6562.1</v>
      </c>
      <c r="D5692" s="203" t="s">
        <v>452</v>
      </c>
      <c r="E5692" s="203" t="s">
        <v>7188</v>
      </c>
      <c r="F5692" t="s">
        <v>7189</v>
      </c>
      <c r="G5692" s="129"/>
      <c r="H5692" s="293">
        <v>8</v>
      </c>
      <c r="I5692" s="203">
        <v>155</v>
      </c>
      <c r="J5692" s="293" t="s">
        <v>425</v>
      </c>
      <c r="K5692" s="203">
        <v>186</v>
      </c>
      <c r="L5692" s="203" t="s">
        <v>459</v>
      </c>
      <c r="M5692" s="203" t="s">
        <v>7116</v>
      </c>
      <c r="N5692" t="s">
        <v>7117</v>
      </c>
    </row>
    <row r="5693" spans="1:14" x14ac:dyDescent="0.2">
      <c r="A5693" s="246">
        <v>44978</v>
      </c>
      <c r="B5693" s="106" t="s">
        <v>541</v>
      </c>
      <c r="C5693" s="106">
        <v>6641.1</v>
      </c>
      <c r="D5693" s="203" t="s">
        <v>452</v>
      </c>
      <c r="E5693" s="203" t="s">
        <v>7182</v>
      </c>
      <c r="F5693" t="s">
        <v>7183</v>
      </c>
      <c r="G5693" s="129"/>
      <c r="H5693" s="293">
        <v>8</v>
      </c>
      <c r="I5693" s="203">
        <v>154</v>
      </c>
      <c r="J5693" s="293" t="s">
        <v>425</v>
      </c>
      <c r="K5693" s="203">
        <v>184.8</v>
      </c>
      <c r="L5693" s="203" t="s">
        <v>459</v>
      </c>
      <c r="M5693" s="203" t="s">
        <v>7116</v>
      </c>
      <c r="N5693" t="s">
        <v>7117</v>
      </c>
    </row>
    <row r="5694" spans="1:14" x14ac:dyDescent="0.2">
      <c r="A5694" s="246">
        <v>44966</v>
      </c>
      <c r="B5694" s="106" t="s">
        <v>541</v>
      </c>
      <c r="C5694" s="106">
        <v>6562.1</v>
      </c>
      <c r="D5694" s="203" t="s">
        <v>452</v>
      </c>
      <c r="E5694" s="203" t="s">
        <v>7188</v>
      </c>
      <c r="F5694" t="s">
        <v>7189</v>
      </c>
      <c r="G5694" s="129"/>
      <c r="H5694" s="293">
        <v>8</v>
      </c>
      <c r="I5694" s="203">
        <v>155</v>
      </c>
      <c r="J5694" s="293" t="s">
        <v>425</v>
      </c>
      <c r="K5694" s="203">
        <v>186</v>
      </c>
      <c r="L5694" s="203" t="s">
        <v>459</v>
      </c>
      <c r="M5694" s="203" t="s">
        <v>7116</v>
      </c>
      <c r="N5694" t="s">
        <v>7117</v>
      </c>
    </row>
    <row r="5695" spans="1:14" x14ac:dyDescent="0.2">
      <c r="A5695" s="246">
        <v>44979</v>
      </c>
      <c r="B5695" s="106" t="s">
        <v>541</v>
      </c>
      <c r="C5695" s="106">
        <v>6641.1</v>
      </c>
      <c r="D5695" s="203" t="s">
        <v>452</v>
      </c>
      <c r="E5695" s="203" t="s">
        <v>7182</v>
      </c>
      <c r="F5695" t="s">
        <v>7183</v>
      </c>
      <c r="G5695" s="129"/>
      <c r="H5695" s="293">
        <v>4</v>
      </c>
      <c r="I5695" s="203">
        <v>154</v>
      </c>
      <c r="J5695" s="293" t="s">
        <v>425</v>
      </c>
      <c r="K5695" s="203">
        <v>184.8</v>
      </c>
      <c r="L5695" s="203" t="s">
        <v>459</v>
      </c>
      <c r="M5695" s="203" t="s">
        <v>7116</v>
      </c>
      <c r="N5695" t="s">
        <v>7117</v>
      </c>
    </row>
    <row r="5696" spans="1:14" x14ac:dyDescent="0.2">
      <c r="A5696" s="246">
        <v>44967</v>
      </c>
      <c r="B5696" s="106" t="s">
        <v>541</v>
      </c>
      <c r="C5696" s="106">
        <v>6562.1</v>
      </c>
      <c r="D5696" s="203" t="s">
        <v>452</v>
      </c>
      <c r="E5696" s="203" t="s">
        <v>7188</v>
      </c>
      <c r="F5696" t="s">
        <v>7189</v>
      </c>
      <c r="G5696" s="129"/>
      <c r="H5696" s="293">
        <v>8</v>
      </c>
      <c r="I5696" s="203">
        <v>155</v>
      </c>
      <c r="J5696" s="293" t="s">
        <v>425</v>
      </c>
      <c r="K5696" s="203">
        <v>186</v>
      </c>
      <c r="L5696" s="203" t="s">
        <v>459</v>
      </c>
      <c r="M5696" s="203" t="s">
        <v>7116</v>
      </c>
      <c r="N5696" t="s">
        <v>7117</v>
      </c>
    </row>
    <row r="5697" spans="1:14" x14ac:dyDescent="0.2">
      <c r="A5697" s="246">
        <v>44970</v>
      </c>
      <c r="B5697" s="106" t="s">
        <v>541</v>
      </c>
      <c r="C5697" s="106">
        <v>6562.1</v>
      </c>
      <c r="D5697" s="203" t="s">
        <v>452</v>
      </c>
      <c r="E5697" s="203" t="s">
        <v>7188</v>
      </c>
      <c r="F5697" t="s">
        <v>7189</v>
      </c>
      <c r="G5697" s="129"/>
      <c r="H5697" s="293">
        <v>8</v>
      </c>
      <c r="I5697" s="203">
        <v>155</v>
      </c>
      <c r="J5697" s="293" t="s">
        <v>425</v>
      </c>
      <c r="K5697" s="203">
        <v>186</v>
      </c>
      <c r="L5697" s="203" t="s">
        <v>459</v>
      </c>
      <c r="M5697" s="203" t="s">
        <v>7116</v>
      </c>
      <c r="N5697" t="s">
        <v>7117</v>
      </c>
    </row>
    <row r="5698" spans="1:14" x14ac:dyDescent="0.2">
      <c r="A5698" s="246">
        <v>44971</v>
      </c>
      <c r="B5698" s="106" t="s">
        <v>541</v>
      </c>
      <c r="C5698" s="106">
        <v>6562.1</v>
      </c>
      <c r="D5698" s="203" t="s">
        <v>452</v>
      </c>
      <c r="E5698" s="203" t="s">
        <v>7188</v>
      </c>
      <c r="F5698" t="s">
        <v>7189</v>
      </c>
      <c r="G5698" s="129"/>
      <c r="H5698" s="293">
        <v>8</v>
      </c>
      <c r="I5698" s="203">
        <v>155</v>
      </c>
      <c r="J5698" s="293" t="s">
        <v>425</v>
      </c>
      <c r="K5698" s="203">
        <v>186</v>
      </c>
      <c r="L5698" s="203" t="s">
        <v>459</v>
      </c>
      <c r="M5698" s="203" t="s">
        <v>7116</v>
      </c>
      <c r="N5698" t="s">
        <v>7117</v>
      </c>
    </row>
    <row r="5699" spans="1:14" x14ac:dyDescent="0.2">
      <c r="A5699" s="246">
        <v>44971</v>
      </c>
      <c r="B5699" s="106" t="s">
        <v>541</v>
      </c>
      <c r="C5699" s="106">
        <v>6497.1</v>
      </c>
      <c r="D5699" s="203" t="s">
        <v>452</v>
      </c>
      <c r="E5699" s="203" t="s">
        <v>7194</v>
      </c>
      <c r="F5699" t="s">
        <v>7195</v>
      </c>
      <c r="G5699" s="129"/>
      <c r="H5699" s="293">
        <v>8</v>
      </c>
      <c r="I5699" s="203">
        <v>221</v>
      </c>
      <c r="J5699" s="293" t="s">
        <v>425</v>
      </c>
      <c r="K5699" s="203">
        <v>265.2</v>
      </c>
      <c r="L5699" s="203" t="s">
        <v>459</v>
      </c>
      <c r="M5699" s="203" t="s">
        <v>7116</v>
      </c>
      <c r="N5699" t="s">
        <v>7117</v>
      </c>
    </row>
    <row r="5700" spans="1:14" x14ac:dyDescent="0.2">
      <c r="A5700" s="246">
        <v>44972</v>
      </c>
      <c r="B5700" s="106" t="s">
        <v>541</v>
      </c>
      <c r="C5700" s="106">
        <v>6562.1</v>
      </c>
      <c r="D5700" s="203" t="s">
        <v>452</v>
      </c>
      <c r="E5700" s="203" t="s">
        <v>7188</v>
      </c>
      <c r="F5700" t="s">
        <v>7189</v>
      </c>
      <c r="G5700" s="129"/>
      <c r="H5700" s="293">
        <v>8</v>
      </c>
      <c r="I5700" s="203">
        <v>155</v>
      </c>
      <c r="J5700" s="293" t="s">
        <v>425</v>
      </c>
      <c r="K5700" s="203">
        <v>186</v>
      </c>
      <c r="L5700" s="203" t="s">
        <v>459</v>
      </c>
      <c r="M5700" s="203" t="s">
        <v>7116</v>
      </c>
      <c r="N5700" t="s">
        <v>7117</v>
      </c>
    </row>
    <row r="5701" spans="1:14" x14ac:dyDescent="0.2">
      <c r="A5701" s="246">
        <v>44958</v>
      </c>
      <c r="B5701" s="106" t="s">
        <v>541</v>
      </c>
      <c r="C5701" s="106">
        <v>6011.1</v>
      </c>
      <c r="D5701" s="203" t="s">
        <v>2065</v>
      </c>
      <c r="E5701" s="203" t="s">
        <v>7188</v>
      </c>
      <c r="F5701" t="s">
        <v>7189</v>
      </c>
      <c r="G5701" s="129"/>
      <c r="H5701" s="293">
        <v>8</v>
      </c>
      <c r="I5701" s="203">
        <v>155</v>
      </c>
      <c r="J5701" s="293" t="s">
        <v>425</v>
      </c>
      <c r="K5701" s="203">
        <v>186</v>
      </c>
      <c r="L5701" s="203" t="s">
        <v>459</v>
      </c>
      <c r="M5701" s="203" t="s">
        <v>7116</v>
      </c>
      <c r="N5701" t="s">
        <v>7117</v>
      </c>
    </row>
    <row r="5702" spans="1:14" x14ac:dyDescent="0.2">
      <c r="A5702" s="246">
        <v>44970</v>
      </c>
      <c r="B5702" s="106" t="s">
        <v>541</v>
      </c>
      <c r="C5702" s="106">
        <v>11840.1</v>
      </c>
      <c r="D5702" s="203" t="s">
        <v>452</v>
      </c>
      <c r="E5702" s="203" t="s">
        <v>7194</v>
      </c>
      <c r="F5702" t="s">
        <v>7195</v>
      </c>
      <c r="G5702" s="129"/>
      <c r="H5702" s="293">
        <v>8</v>
      </c>
      <c r="I5702" s="203">
        <v>221</v>
      </c>
      <c r="J5702" s="293" t="s">
        <v>425</v>
      </c>
      <c r="K5702" s="203">
        <v>265.2</v>
      </c>
      <c r="L5702" s="203" t="s">
        <v>459</v>
      </c>
      <c r="M5702" s="203" t="s">
        <v>7116</v>
      </c>
      <c r="N5702" t="s">
        <v>7117</v>
      </c>
    </row>
    <row r="5703" spans="1:14" x14ac:dyDescent="0.2">
      <c r="A5703" s="246">
        <v>44973</v>
      </c>
      <c r="B5703" s="106" t="s">
        <v>541</v>
      </c>
      <c r="C5703" s="106">
        <v>6188.1</v>
      </c>
      <c r="D5703" s="203" t="s">
        <v>452</v>
      </c>
      <c r="E5703" s="203" t="s">
        <v>7182</v>
      </c>
      <c r="F5703" t="s">
        <v>7183</v>
      </c>
      <c r="G5703" s="129"/>
      <c r="H5703" s="293">
        <v>8</v>
      </c>
      <c r="I5703" s="203">
        <v>154</v>
      </c>
      <c r="J5703" s="293" t="s">
        <v>425</v>
      </c>
      <c r="K5703" s="203">
        <v>184.8</v>
      </c>
      <c r="L5703" s="203" t="s">
        <v>459</v>
      </c>
      <c r="M5703" s="203" t="s">
        <v>7116</v>
      </c>
      <c r="N5703" t="s">
        <v>7117</v>
      </c>
    </row>
    <row r="5704" spans="1:14" x14ac:dyDescent="0.2">
      <c r="A5704" s="246">
        <v>44959</v>
      </c>
      <c r="B5704" s="106" t="s">
        <v>541</v>
      </c>
      <c r="C5704" s="106">
        <v>6011.1</v>
      </c>
      <c r="D5704" s="203" t="s">
        <v>2065</v>
      </c>
      <c r="E5704" s="203" t="s">
        <v>7188</v>
      </c>
      <c r="F5704" t="s">
        <v>7189</v>
      </c>
      <c r="G5704" s="129"/>
      <c r="H5704" s="293">
        <v>8</v>
      </c>
      <c r="I5704" s="203">
        <v>155</v>
      </c>
      <c r="J5704" s="293" t="s">
        <v>425</v>
      </c>
      <c r="K5704" s="203">
        <v>186</v>
      </c>
      <c r="L5704" s="203" t="s">
        <v>459</v>
      </c>
      <c r="M5704" s="203" t="s">
        <v>7116</v>
      </c>
      <c r="N5704" t="s">
        <v>7117</v>
      </c>
    </row>
    <row r="5705" spans="1:14" x14ac:dyDescent="0.2">
      <c r="A5705" s="246">
        <v>44974</v>
      </c>
      <c r="B5705" s="106" t="s">
        <v>541</v>
      </c>
      <c r="C5705" s="106">
        <v>6188.1</v>
      </c>
      <c r="D5705" s="203" t="s">
        <v>452</v>
      </c>
      <c r="E5705" s="203" t="s">
        <v>7182</v>
      </c>
      <c r="F5705" t="s">
        <v>7183</v>
      </c>
      <c r="G5705" s="129"/>
      <c r="H5705" s="293">
        <v>8</v>
      </c>
      <c r="I5705" s="203">
        <v>154</v>
      </c>
      <c r="J5705" s="293" t="s">
        <v>425</v>
      </c>
      <c r="K5705" s="203">
        <v>184.8</v>
      </c>
      <c r="L5705" s="203" t="s">
        <v>459</v>
      </c>
      <c r="M5705" s="203" t="s">
        <v>7116</v>
      </c>
      <c r="N5705" t="s">
        <v>7117</v>
      </c>
    </row>
    <row r="5706" spans="1:14" x14ac:dyDescent="0.2">
      <c r="A5706" s="246">
        <v>44967</v>
      </c>
      <c r="B5706" s="106" t="s">
        <v>541</v>
      </c>
      <c r="C5706" s="106">
        <v>6497.1</v>
      </c>
      <c r="D5706" s="203" t="s">
        <v>452</v>
      </c>
      <c r="E5706" s="203" t="s">
        <v>7194</v>
      </c>
      <c r="F5706" t="s">
        <v>7195</v>
      </c>
      <c r="G5706" s="129"/>
      <c r="H5706" s="293">
        <v>8</v>
      </c>
      <c r="I5706" s="203">
        <v>221</v>
      </c>
      <c r="J5706" s="293" t="s">
        <v>425</v>
      </c>
      <c r="K5706" s="203">
        <v>265.2</v>
      </c>
      <c r="L5706" s="203" t="s">
        <v>459</v>
      </c>
      <c r="M5706" s="203" t="s">
        <v>7116</v>
      </c>
      <c r="N5706" t="s">
        <v>7117</v>
      </c>
    </row>
    <row r="5707" spans="1:14" x14ac:dyDescent="0.2">
      <c r="A5707" s="246">
        <v>44960</v>
      </c>
      <c r="B5707" s="106" t="s">
        <v>541</v>
      </c>
      <c r="C5707" s="106">
        <v>6011.1</v>
      </c>
      <c r="D5707" s="203" t="s">
        <v>2065</v>
      </c>
      <c r="E5707" s="203" t="s">
        <v>7188</v>
      </c>
      <c r="F5707" t="s">
        <v>7189</v>
      </c>
      <c r="G5707" s="129"/>
      <c r="H5707" s="293">
        <v>8</v>
      </c>
      <c r="I5707" s="203">
        <v>155</v>
      </c>
      <c r="J5707" s="293" t="s">
        <v>425</v>
      </c>
      <c r="K5707" s="203">
        <v>186</v>
      </c>
      <c r="L5707" s="203" t="s">
        <v>459</v>
      </c>
      <c r="M5707" s="203" t="s">
        <v>7116</v>
      </c>
      <c r="N5707" t="s">
        <v>7117</v>
      </c>
    </row>
    <row r="5708" spans="1:14" x14ac:dyDescent="0.2">
      <c r="A5708" s="246">
        <v>44979</v>
      </c>
      <c r="B5708" s="106" t="s">
        <v>541</v>
      </c>
      <c r="C5708" s="106">
        <v>52936.160000000003</v>
      </c>
      <c r="D5708" s="203" t="s">
        <v>2065</v>
      </c>
      <c r="E5708" s="203" t="s">
        <v>7182</v>
      </c>
      <c r="F5708" t="s">
        <v>7183</v>
      </c>
      <c r="G5708" s="129"/>
      <c r="H5708" s="293">
        <v>4</v>
      </c>
      <c r="I5708" s="203">
        <v>154</v>
      </c>
      <c r="J5708" s="293" t="s">
        <v>425</v>
      </c>
      <c r="K5708" s="203">
        <v>184.8</v>
      </c>
      <c r="L5708" s="203" t="s">
        <v>459</v>
      </c>
      <c r="M5708" s="203" t="s">
        <v>7116</v>
      </c>
      <c r="N5708" t="s">
        <v>7117</v>
      </c>
    </row>
    <row r="5709" spans="1:14" x14ac:dyDescent="0.2">
      <c r="A5709" s="246">
        <v>44980</v>
      </c>
      <c r="B5709" s="106" t="s">
        <v>541</v>
      </c>
      <c r="C5709" s="106">
        <v>52936.160000000003</v>
      </c>
      <c r="D5709" s="203" t="s">
        <v>2065</v>
      </c>
      <c r="E5709" s="203" t="s">
        <v>7182</v>
      </c>
      <c r="F5709" t="s">
        <v>7183</v>
      </c>
      <c r="G5709" s="129"/>
      <c r="H5709" s="293">
        <v>8</v>
      </c>
      <c r="I5709" s="203">
        <v>154</v>
      </c>
      <c r="J5709" s="293" t="s">
        <v>425</v>
      </c>
      <c r="K5709" s="203">
        <v>184.8</v>
      </c>
      <c r="L5709" s="203" t="s">
        <v>459</v>
      </c>
      <c r="M5709" s="203" t="s">
        <v>7116</v>
      </c>
      <c r="N5709" t="s">
        <v>7117</v>
      </c>
    </row>
    <row r="5710" spans="1:14" x14ac:dyDescent="0.2">
      <c r="A5710" s="246">
        <v>44965</v>
      </c>
      <c r="B5710" s="106" t="s">
        <v>541</v>
      </c>
      <c r="C5710" s="106">
        <v>6511.1</v>
      </c>
      <c r="D5710" s="203" t="s">
        <v>2065</v>
      </c>
      <c r="E5710" s="203" t="s">
        <v>7194</v>
      </c>
      <c r="F5710" t="s">
        <v>7195</v>
      </c>
      <c r="G5710" s="129"/>
      <c r="H5710" s="293">
        <v>8</v>
      </c>
      <c r="I5710" s="203">
        <v>221</v>
      </c>
      <c r="J5710" s="293" t="s">
        <v>425</v>
      </c>
      <c r="K5710" s="203">
        <v>265.2</v>
      </c>
      <c r="L5710" s="203" t="s">
        <v>459</v>
      </c>
      <c r="M5710" s="203" t="s">
        <v>7116</v>
      </c>
      <c r="N5710" t="s">
        <v>7117</v>
      </c>
    </row>
    <row r="5711" spans="1:14" x14ac:dyDescent="0.2">
      <c r="A5711" s="246">
        <v>44981</v>
      </c>
      <c r="B5711" s="106" t="s">
        <v>541</v>
      </c>
      <c r="C5711" s="106">
        <v>52936.160000000003</v>
      </c>
      <c r="D5711" s="203" t="s">
        <v>2065</v>
      </c>
      <c r="E5711" s="203" t="s">
        <v>7182</v>
      </c>
      <c r="F5711" t="s">
        <v>7183</v>
      </c>
      <c r="G5711" s="129"/>
      <c r="H5711" s="293">
        <v>8</v>
      </c>
      <c r="I5711" s="203">
        <v>154</v>
      </c>
      <c r="J5711" s="293" t="s">
        <v>425</v>
      </c>
      <c r="K5711" s="203">
        <v>184.8</v>
      </c>
      <c r="L5711" s="203" t="s">
        <v>459</v>
      </c>
      <c r="M5711" s="203" t="s">
        <v>7116</v>
      </c>
      <c r="N5711" t="s">
        <v>7117</v>
      </c>
    </row>
    <row r="5712" spans="1:14" x14ac:dyDescent="0.2">
      <c r="A5712" s="246">
        <v>44966</v>
      </c>
      <c r="B5712" s="106" t="s">
        <v>541</v>
      </c>
      <c r="C5712" s="106">
        <v>6511.1</v>
      </c>
      <c r="D5712" s="203" t="s">
        <v>2065</v>
      </c>
      <c r="E5712" s="203" t="s">
        <v>7194</v>
      </c>
      <c r="F5712" t="s">
        <v>7195</v>
      </c>
      <c r="G5712" s="129"/>
      <c r="H5712" s="293">
        <v>8</v>
      </c>
      <c r="I5712" s="203">
        <v>221</v>
      </c>
      <c r="J5712" s="293" t="s">
        <v>425</v>
      </c>
      <c r="K5712" s="203">
        <v>265.2</v>
      </c>
      <c r="L5712" s="203" t="s">
        <v>459</v>
      </c>
      <c r="M5712" s="203" t="s">
        <v>7116</v>
      </c>
      <c r="N5712" t="s">
        <v>7117</v>
      </c>
    </row>
    <row r="5713" spans="1:14" x14ac:dyDescent="0.2">
      <c r="A5713" s="246">
        <v>44984</v>
      </c>
      <c r="B5713" s="106" t="s">
        <v>541</v>
      </c>
      <c r="C5713" s="106">
        <v>6641.1</v>
      </c>
      <c r="D5713" s="203" t="s">
        <v>452</v>
      </c>
      <c r="E5713" s="203" t="s">
        <v>7182</v>
      </c>
      <c r="F5713" t="s">
        <v>7183</v>
      </c>
      <c r="G5713" s="129"/>
      <c r="H5713" s="293">
        <v>8</v>
      </c>
      <c r="I5713" s="203">
        <v>154</v>
      </c>
      <c r="J5713" s="293" t="s">
        <v>425</v>
      </c>
      <c r="K5713" s="203">
        <v>184.8</v>
      </c>
      <c r="L5713" s="203" t="s">
        <v>459</v>
      </c>
      <c r="M5713" s="203" t="s">
        <v>7116</v>
      </c>
      <c r="N5713" t="s">
        <v>7117</v>
      </c>
    </row>
    <row r="5714" spans="1:14" x14ac:dyDescent="0.2">
      <c r="A5714" s="246">
        <v>44963</v>
      </c>
      <c r="B5714" s="106" t="s">
        <v>541</v>
      </c>
      <c r="C5714" s="106">
        <v>6233.1</v>
      </c>
      <c r="D5714" s="203" t="s">
        <v>2065</v>
      </c>
      <c r="E5714" s="203" t="s">
        <v>7194</v>
      </c>
      <c r="F5714" t="s">
        <v>7195</v>
      </c>
      <c r="G5714" s="129"/>
      <c r="H5714" s="293">
        <v>8</v>
      </c>
      <c r="I5714" s="203">
        <v>221</v>
      </c>
      <c r="J5714" s="293" t="s">
        <v>425</v>
      </c>
      <c r="K5714" s="203">
        <v>265.2</v>
      </c>
      <c r="L5714" s="203" t="s">
        <v>459</v>
      </c>
      <c r="M5714" s="203" t="s">
        <v>7116</v>
      </c>
      <c r="N5714" t="s">
        <v>7117</v>
      </c>
    </row>
    <row r="5715" spans="1:14" x14ac:dyDescent="0.2">
      <c r="A5715" s="246">
        <v>44985</v>
      </c>
      <c r="B5715" s="106" t="s">
        <v>541</v>
      </c>
      <c r="C5715" s="106">
        <v>6641.1</v>
      </c>
      <c r="D5715" s="203" t="s">
        <v>452</v>
      </c>
      <c r="E5715" s="203" t="s">
        <v>7182</v>
      </c>
      <c r="F5715" t="s">
        <v>7183</v>
      </c>
      <c r="G5715" s="129"/>
      <c r="H5715" s="293">
        <v>8</v>
      </c>
      <c r="I5715" s="203">
        <v>154</v>
      </c>
      <c r="J5715" s="293" t="s">
        <v>425</v>
      </c>
      <c r="K5715" s="203">
        <v>184.8</v>
      </c>
      <c r="L5715" s="203" t="s">
        <v>459</v>
      </c>
      <c r="M5715" s="203" t="s">
        <v>7116</v>
      </c>
      <c r="N5715" t="s">
        <v>7117</v>
      </c>
    </row>
    <row r="5716" spans="1:14" x14ac:dyDescent="0.2">
      <c r="A5716" s="246">
        <v>44964</v>
      </c>
      <c r="B5716" s="106" t="s">
        <v>541</v>
      </c>
      <c r="C5716" s="106">
        <v>6233.1</v>
      </c>
      <c r="D5716" s="203" t="s">
        <v>2065</v>
      </c>
      <c r="E5716" s="203" t="s">
        <v>7194</v>
      </c>
      <c r="F5716" t="s">
        <v>7195</v>
      </c>
      <c r="G5716" s="129"/>
      <c r="H5716" s="293">
        <v>8</v>
      </c>
      <c r="I5716" s="203">
        <v>221</v>
      </c>
      <c r="J5716" s="293" t="s">
        <v>425</v>
      </c>
      <c r="K5716" s="203">
        <v>265.2</v>
      </c>
      <c r="L5716" s="203" t="s">
        <v>459</v>
      </c>
      <c r="M5716" s="203" t="s">
        <v>7116</v>
      </c>
      <c r="N5716" t="s">
        <v>7117</v>
      </c>
    </row>
    <row r="5717" spans="1:14" x14ac:dyDescent="0.2">
      <c r="A5717" s="246">
        <v>44972</v>
      </c>
      <c r="B5717" s="106" t="s">
        <v>541</v>
      </c>
      <c r="C5717" s="106">
        <v>6233.1</v>
      </c>
      <c r="D5717" s="203" t="s">
        <v>2065</v>
      </c>
      <c r="E5717" s="203" t="s">
        <v>7194</v>
      </c>
      <c r="F5717" t="s">
        <v>7195</v>
      </c>
      <c r="G5717" s="129"/>
      <c r="H5717" s="293">
        <v>8</v>
      </c>
      <c r="I5717" s="203">
        <v>221</v>
      </c>
      <c r="J5717" s="293" t="s">
        <v>425</v>
      </c>
      <c r="K5717" s="203">
        <v>265.2</v>
      </c>
      <c r="L5717" s="203" t="s">
        <v>459</v>
      </c>
      <c r="M5717" s="203" t="s">
        <v>7116</v>
      </c>
      <c r="N5717" t="s">
        <v>7117</v>
      </c>
    </row>
    <row r="5718" spans="1:14" x14ac:dyDescent="0.2">
      <c r="A5718" s="246">
        <v>44978</v>
      </c>
      <c r="B5718" s="106" t="s">
        <v>541</v>
      </c>
      <c r="C5718" s="106">
        <v>6188.1</v>
      </c>
      <c r="D5718" s="203" t="s">
        <v>452</v>
      </c>
      <c r="E5718" s="203" t="s">
        <v>7192</v>
      </c>
      <c r="F5718" t="s">
        <v>7193</v>
      </c>
      <c r="G5718" s="129"/>
      <c r="H5718" s="293">
        <v>8</v>
      </c>
      <c r="I5718" s="203">
        <v>222</v>
      </c>
      <c r="J5718" s="293" t="s">
        <v>425</v>
      </c>
      <c r="K5718" s="203">
        <v>266.39999999999998</v>
      </c>
      <c r="L5718" s="203" t="s">
        <v>459</v>
      </c>
      <c r="M5718" s="203" t="s">
        <v>7116</v>
      </c>
      <c r="N5718" t="s">
        <v>7117</v>
      </c>
    </row>
    <row r="5719" spans="1:14" x14ac:dyDescent="0.2">
      <c r="A5719" s="246">
        <v>44958</v>
      </c>
      <c r="B5719" s="106" t="s">
        <v>541</v>
      </c>
      <c r="C5719" s="106">
        <v>6233.1</v>
      </c>
      <c r="D5719" s="203" t="s">
        <v>2065</v>
      </c>
      <c r="E5719" s="203" t="s">
        <v>7194</v>
      </c>
      <c r="F5719" t="s">
        <v>7195</v>
      </c>
      <c r="G5719" s="129"/>
      <c r="H5719" s="293">
        <v>8</v>
      </c>
      <c r="I5719" s="203">
        <v>221</v>
      </c>
      <c r="J5719" s="293" t="s">
        <v>425</v>
      </c>
      <c r="K5719" s="203">
        <v>265.2</v>
      </c>
      <c r="L5719" s="203" t="s">
        <v>459</v>
      </c>
      <c r="M5719" s="203" t="s">
        <v>7116</v>
      </c>
      <c r="N5719" t="s">
        <v>7117</v>
      </c>
    </row>
    <row r="5720" spans="1:14" x14ac:dyDescent="0.2">
      <c r="A5720" s="246">
        <v>44979</v>
      </c>
      <c r="B5720" s="106" t="s">
        <v>541</v>
      </c>
      <c r="C5720" s="106">
        <v>6188.1</v>
      </c>
      <c r="D5720" s="203" t="s">
        <v>452</v>
      </c>
      <c r="E5720" s="203" t="s">
        <v>7192</v>
      </c>
      <c r="F5720" t="s">
        <v>7193</v>
      </c>
      <c r="G5720" s="129"/>
      <c r="H5720" s="293">
        <v>8</v>
      </c>
      <c r="I5720" s="203">
        <v>222</v>
      </c>
      <c r="J5720" s="293" t="s">
        <v>425</v>
      </c>
      <c r="K5720" s="203">
        <v>266.39999999999998</v>
      </c>
      <c r="L5720" s="203" t="s">
        <v>459</v>
      </c>
      <c r="M5720" s="203" t="s">
        <v>7116</v>
      </c>
      <c r="N5720" t="s">
        <v>7117</v>
      </c>
    </row>
    <row r="5721" spans="1:14" x14ac:dyDescent="0.2">
      <c r="A5721" s="246">
        <v>44959</v>
      </c>
      <c r="B5721" s="106" t="s">
        <v>541</v>
      </c>
      <c r="C5721" s="106">
        <v>6233.1</v>
      </c>
      <c r="D5721" s="203" t="s">
        <v>2065</v>
      </c>
      <c r="E5721" s="203" t="s">
        <v>7194</v>
      </c>
      <c r="F5721" t="s">
        <v>7195</v>
      </c>
      <c r="G5721" s="129"/>
      <c r="H5721" s="293">
        <v>8</v>
      </c>
      <c r="I5721" s="203">
        <v>221</v>
      </c>
      <c r="J5721" s="293" t="s">
        <v>425</v>
      </c>
      <c r="K5721" s="203">
        <v>265.2</v>
      </c>
      <c r="L5721" s="203" t="s">
        <v>459</v>
      </c>
      <c r="M5721" s="203" t="s">
        <v>7116</v>
      </c>
      <c r="N5721" t="s">
        <v>7117</v>
      </c>
    </row>
    <row r="5722" spans="1:14" x14ac:dyDescent="0.2">
      <c r="A5722" s="246">
        <v>44980</v>
      </c>
      <c r="B5722" s="106" t="s">
        <v>541</v>
      </c>
      <c r="C5722" s="106">
        <v>6188.1</v>
      </c>
      <c r="D5722" s="203" t="s">
        <v>452</v>
      </c>
      <c r="E5722" s="203" t="s">
        <v>7192</v>
      </c>
      <c r="F5722" t="s">
        <v>7193</v>
      </c>
      <c r="G5722" s="129"/>
      <c r="H5722" s="293">
        <v>8</v>
      </c>
      <c r="I5722" s="203">
        <v>222</v>
      </c>
      <c r="J5722" s="293" t="s">
        <v>425</v>
      </c>
      <c r="K5722" s="203">
        <v>266.39999999999998</v>
      </c>
      <c r="L5722" s="203" t="s">
        <v>459</v>
      </c>
      <c r="M5722" s="203" t="s">
        <v>7116</v>
      </c>
      <c r="N5722" t="s">
        <v>7117</v>
      </c>
    </row>
    <row r="5723" spans="1:14" x14ac:dyDescent="0.2">
      <c r="A5723" s="246">
        <v>44960</v>
      </c>
      <c r="B5723" s="106" t="s">
        <v>541</v>
      </c>
      <c r="C5723" s="106">
        <v>6233.1</v>
      </c>
      <c r="D5723" s="203" t="s">
        <v>2065</v>
      </c>
      <c r="E5723" s="203" t="s">
        <v>7194</v>
      </c>
      <c r="F5723" t="s">
        <v>7195</v>
      </c>
      <c r="G5723" s="129"/>
      <c r="H5723" s="293">
        <v>8</v>
      </c>
      <c r="I5723" s="203">
        <v>221</v>
      </c>
      <c r="J5723" s="293" t="s">
        <v>425</v>
      </c>
      <c r="K5723" s="203">
        <v>265.2</v>
      </c>
      <c r="L5723" s="203" t="s">
        <v>459</v>
      </c>
      <c r="M5723" s="203" t="s">
        <v>7116</v>
      </c>
      <c r="N5723" t="s">
        <v>7117</v>
      </c>
    </row>
    <row r="5724" spans="1:14" x14ac:dyDescent="0.2">
      <c r="A5724" s="246">
        <v>44984</v>
      </c>
      <c r="B5724" s="106" t="s">
        <v>541</v>
      </c>
      <c r="C5724" s="106">
        <v>6188.1</v>
      </c>
      <c r="D5724" s="203" t="s">
        <v>452</v>
      </c>
      <c r="E5724" s="203" t="s">
        <v>7192</v>
      </c>
      <c r="F5724" t="s">
        <v>7193</v>
      </c>
      <c r="G5724" s="129"/>
      <c r="H5724" s="293">
        <v>8</v>
      </c>
      <c r="I5724" s="203">
        <v>222</v>
      </c>
      <c r="J5724" s="293" t="s">
        <v>425</v>
      </c>
      <c r="K5724" s="203">
        <v>266.39999999999998</v>
      </c>
      <c r="L5724" s="203" t="s">
        <v>459</v>
      </c>
      <c r="M5724" s="203" t="s">
        <v>7116</v>
      </c>
      <c r="N5724" t="s">
        <v>7117</v>
      </c>
    </row>
    <row r="5725" spans="1:14" x14ac:dyDescent="0.2">
      <c r="A5725" s="246">
        <v>44984</v>
      </c>
      <c r="B5725" s="106" t="s">
        <v>541</v>
      </c>
      <c r="C5725" s="106">
        <v>6188.1</v>
      </c>
      <c r="D5725" s="203" t="s">
        <v>452</v>
      </c>
      <c r="E5725" s="203" t="s">
        <v>7186</v>
      </c>
      <c r="F5725" t="s">
        <v>7187</v>
      </c>
      <c r="G5725" s="129"/>
      <c r="H5725" s="293">
        <v>8</v>
      </c>
      <c r="I5725" s="203">
        <v>207</v>
      </c>
      <c r="J5725" s="293" t="s">
        <v>425</v>
      </c>
      <c r="K5725" s="203">
        <v>248.4</v>
      </c>
      <c r="L5725" s="203" t="s">
        <v>459</v>
      </c>
      <c r="M5725" s="203" t="s">
        <v>7116</v>
      </c>
      <c r="N5725" t="s">
        <v>7117</v>
      </c>
    </row>
    <row r="5726" spans="1:14" x14ac:dyDescent="0.2">
      <c r="A5726" s="246">
        <v>44958</v>
      </c>
      <c r="B5726" s="106" t="s">
        <v>541</v>
      </c>
      <c r="C5726" s="106">
        <v>6562.1</v>
      </c>
      <c r="D5726" s="203" t="s">
        <v>452</v>
      </c>
      <c r="E5726" s="203" t="s">
        <v>7190</v>
      </c>
      <c r="F5726" t="s">
        <v>7191</v>
      </c>
      <c r="G5726" s="129"/>
      <c r="H5726" s="293">
        <v>8</v>
      </c>
      <c r="I5726" s="203">
        <v>347</v>
      </c>
      <c r="J5726" s="293" t="s">
        <v>425</v>
      </c>
      <c r="K5726" s="203">
        <v>416.4</v>
      </c>
      <c r="L5726" s="203" t="s">
        <v>459</v>
      </c>
      <c r="M5726" s="203" t="s">
        <v>7116</v>
      </c>
      <c r="N5726" t="s">
        <v>7117</v>
      </c>
    </row>
    <row r="5727" spans="1:14" x14ac:dyDescent="0.2">
      <c r="A5727" s="246">
        <v>44958</v>
      </c>
      <c r="B5727" s="106" t="s">
        <v>541</v>
      </c>
      <c r="C5727" s="106">
        <v>6511.1</v>
      </c>
      <c r="D5727" s="203" t="s">
        <v>2065</v>
      </c>
      <c r="E5727" s="203" t="s">
        <v>7186</v>
      </c>
      <c r="F5727" t="s">
        <v>7187</v>
      </c>
      <c r="G5727" s="129"/>
      <c r="H5727" s="293">
        <v>8</v>
      </c>
      <c r="I5727" s="203">
        <v>207</v>
      </c>
      <c r="J5727" s="293" t="s">
        <v>425</v>
      </c>
      <c r="K5727" s="203">
        <v>248.4</v>
      </c>
      <c r="L5727" s="203" t="s">
        <v>459</v>
      </c>
      <c r="M5727" s="203" t="s">
        <v>7116</v>
      </c>
      <c r="N5727" t="s">
        <v>7117</v>
      </c>
    </row>
    <row r="5728" spans="1:14" x14ac:dyDescent="0.2">
      <c r="A5728" s="246">
        <v>44985</v>
      </c>
      <c r="B5728" s="106" t="s">
        <v>541</v>
      </c>
      <c r="C5728" s="106">
        <v>6188.1</v>
      </c>
      <c r="D5728" s="203" t="s">
        <v>452</v>
      </c>
      <c r="E5728" s="203" t="s">
        <v>7192</v>
      </c>
      <c r="F5728" t="s">
        <v>7193</v>
      </c>
      <c r="G5728" s="129"/>
      <c r="H5728" s="293">
        <v>4</v>
      </c>
      <c r="I5728" s="203">
        <v>222</v>
      </c>
      <c r="J5728" s="293" t="s">
        <v>425</v>
      </c>
      <c r="K5728" s="203">
        <v>266.39999999999998</v>
      </c>
      <c r="L5728" s="203" t="s">
        <v>459</v>
      </c>
      <c r="M5728" s="203" t="s">
        <v>7116</v>
      </c>
      <c r="N5728" t="s">
        <v>7117</v>
      </c>
    </row>
    <row r="5729" spans="1:14" x14ac:dyDescent="0.2">
      <c r="A5729" s="246">
        <v>44985</v>
      </c>
      <c r="B5729" s="106" t="s">
        <v>541</v>
      </c>
      <c r="C5729" s="106">
        <v>6188.1</v>
      </c>
      <c r="D5729" s="203" t="s">
        <v>452</v>
      </c>
      <c r="E5729" s="203" t="s">
        <v>7186</v>
      </c>
      <c r="F5729" t="s">
        <v>7187</v>
      </c>
      <c r="G5729" s="129"/>
      <c r="H5729" s="293">
        <v>8</v>
      </c>
      <c r="I5729" s="203">
        <v>207</v>
      </c>
      <c r="J5729" s="293" t="s">
        <v>425</v>
      </c>
      <c r="K5729" s="203">
        <v>248.4</v>
      </c>
      <c r="L5729" s="203" t="s">
        <v>459</v>
      </c>
      <c r="M5729" s="203" t="s">
        <v>7116</v>
      </c>
      <c r="N5729" t="s">
        <v>7117</v>
      </c>
    </row>
    <row r="5730" spans="1:14" x14ac:dyDescent="0.2">
      <c r="A5730" s="246">
        <v>44959</v>
      </c>
      <c r="B5730" s="106" t="s">
        <v>541</v>
      </c>
      <c r="C5730" s="106">
        <v>6511.1</v>
      </c>
      <c r="D5730" s="203" t="s">
        <v>2065</v>
      </c>
      <c r="E5730" s="203" t="s">
        <v>7186</v>
      </c>
      <c r="F5730" t="s">
        <v>7187</v>
      </c>
      <c r="G5730" s="129"/>
      <c r="H5730" s="293">
        <v>8</v>
      </c>
      <c r="I5730" s="203">
        <v>207</v>
      </c>
      <c r="J5730" s="293" t="s">
        <v>425</v>
      </c>
      <c r="K5730" s="203">
        <v>248.4</v>
      </c>
      <c r="L5730" s="203" t="s">
        <v>459</v>
      </c>
      <c r="M5730" s="203" t="s">
        <v>7116</v>
      </c>
      <c r="N5730" t="s">
        <v>7117</v>
      </c>
    </row>
    <row r="5731" spans="1:14" x14ac:dyDescent="0.2">
      <c r="A5731" s="246">
        <v>44970</v>
      </c>
      <c r="B5731" s="106" t="s">
        <v>541</v>
      </c>
      <c r="C5731" s="106">
        <v>6188.1</v>
      </c>
      <c r="D5731" s="203" t="s">
        <v>452</v>
      </c>
      <c r="E5731" s="203" t="s">
        <v>7190</v>
      </c>
      <c r="F5731" t="s">
        <v>7191</v>
      </c>
      <c r="G5731" s="129"/>
      <c r="H5731" s="293">
        <v>8</v>
      </c>
      <c r="I5731" s="203">
        <v>347</v>
      </c>
      <c r="J5731" s="293" t="s">
        <v>425</v>
      </c>
      <c r="K5731" s="203">
        <v>416.4</v>
      </c>
      <c r="L5731" s="203" t="s">
        <v>459</v>
      </c>
      <c r="M5731" s="203" t="s">
        <v>7116</v>
      </c>
      <c r="N5731" t="s">
        <v>7117</v>
      </c>
    </row>
    <row r="5732" spans="1:14" x14ac:dyDescent="0.2">
      <c r="A5732" s="246">
        <v>44985</v>
      </c>
      <c r="B5732" s="106" t="s">
        <v>541</v>
      </c>
      <c r="C5732" s="106">
        <v>11840.1</v>
      </c>
      <c r="D5732" s="203" t="s">
        <v>452</v>
      </c>
      <c r="E5732" s="203" t="s">
        <v>7192</v>
      </c>
      <c r="F5732" t="s">
        <v>7193</v>
      </c>
      <c r="G5732" s="129"/>
      <c r="H5732" s="293">
        <v>4</v>
      </c>
      <c r="I5732" s="203">
        <v>222</v>
      </c>
      <c r="J5732" s="293" t="s">
        <v>425</v>
      </c>
      <c r="K5732" s="203">
        <v>266.39999999999998</v>
      </c>
      <c r="L5732" s="203" t="s">
        <v>459</v>
      </c>
      <c r="M5732" s="203" t="s">
        <v>7116</v>
      </c>
      <c r="N5732" t="s">
        <v>7117</v>
      </c>
    </row>
    <row r="5733" spans="1:14" x14ac:dyDescent="0.2">
      <c r="A5733" s="246">
        <v>44963</v>
      </c>
      <c r="B5733" s="106" t="s">
        <v>541</v>
      </c>
      <c r="C5733" s="106">
        <v>6511.1</v>
      </c>
      <c r="D5733" s="203" t="s">
        <v>2065</v>
      </c>
      <c r="E5733" s="203" t="s">
        <v>7186</v>
      </c>
      <c r="F5733" t="s">
        <v>7187</v>
      </c>
      <c r="G5733" s="129"/>
      <c r="H5733" s="293">
        <v>8</v>
      </c>
      <c r="I5733" s="203">
        <v>207</v>
      </c>
      <c r="J5733" s="293" t="s">
        <v>425</v>
      </c>
      <c r="K5733" s="203">
        <v>248.4</v>
      </c>
      <c r="L5733" s="203" t="s">
        <v>459</v>
      </c>
      <c r="M5733" s="203" t="s">
        <v>7116</v>
      </c>
      <c r="N5733" t="s">
        <v>7117</v>
      </c>
    </row>
    <row r="5734" spans="1:14" x14ac:dyDescent="0.2">
      <c r="A5734" s="246">
        <v>44984</v>
      </c>
      <c r="B5734" s="106" t="s">
        <v>541</v>
      </c>
      <c r="C5734" s="106">
        <v>6188.1</v>
      </c>
      <c r="D5734" s="203" t="s">
        <v>452</v>
      </c>
      <c r="E5734" s="203" t="s">
        <v>7190</v>
      </c>
      <c r="F5734" t="s">
        <v>7191</v>
      </c>
      <c r="G5734" s="129"/>
      <c r="H5734" s="293">
        <v>8</v>
      </c>
      <c r="I5734" s="203">
        <v>347</v>
      </c>
      <c r="J5734" s="293" t="s">
        <v>425</v>
      </c>
      <c r="K5734" s="203">
        <v>416.4</v>
      </c>
      <c r="L5734" s="203" t="s">
        <v>459</v>
      </c>
      <c r="M5734" s="203" t="s">
        <v>7116</v>
      </c>
      <c r="N5734" t="s">
        <v>7117</v>
      </c>
    </row>
    <row r="5735" spans="1:14" x14ac:dyDescent="0.2">
      <c r="A5735" s="246">
        <v>44973</v>
      </c>
      <c r="B5735" s="106" t="s">
        <v>541</v>
      </c>
      <c r="C5735" s="106">
        <v>11840.1</v>
      </c>
      <c r="D5735" s="203" t="s">
        <v>452</v>
      </c>
      <c r="E5735" s="203" t="s">
        <v>7186</v>
      </c>
      <c r="F5735" t="s">
        <v>7187</v>
      </c>
      <c r="G5735" s="129"/>
      <c r="H5735" s="293">
        <v>8</v>
      </c>
      <c r="I5735" s="203">
        <v>207</v>
      </c>
      <c r="J5735" s="293" t="s">
        <v>425</v>
      </c>
      <c r="K5735" s="203">
        <v>248.4</v>
      </c>
      <c r="L5735" s="203" t="s">
        <v>459</v>
      </c>
      <c r="M5735" s="203" t="s">
        <v>7116</v>
      </c>
      <c r="N5735" t="s">
        <v>7117</v>
      </c>
    </row>
    <row r="5736" spans="1:14" x14ac:dyDescent="0.2">
      <c r="A5736" s="246">
        <v>44971</v>
      </c>
      <c r="B5736" s="106" t="s">
        <v>541</v>
      </c>
      <c r="C5736" s="106">
        <v>6188.1</v>
      </c>
      <c r="D5736" s="203" t="s">
        <v>452</v>
      </c>
      <c r="E5736" s="203" t="s">
        <v>7190</v>
      </c>
      <c r="F5736" t="s">
        <v>7191</v>
      </c>
      <c r="G5736" s="129"/>
      <c r="H5736" s="293">
        <v>8</v>
      </c>
      <c r="I5736" s="203">
        <v>347</v>
      </c>
      <c r="J5736" s="293" t="s">
        <v>425</v>
      </c>
      <c r="K5736" s="203">
        <v>416.4</v>
      </c>
      <c r="L5736" s="203" t="s">
        <v>459</v>
      </c>
      <c r="M5736" s="203" t="s">
        <v>7116</v>
      </c>
      <c r="N5736" t="s">
        <v>7117</v>
      </c>
    </row>
    <row r="5737" spans="1:14" x14ac:dyDescent="0.2">
      <c r="A5737" s="246">
        <v>44973</v>
      </c>
      <c r="B5737" s="106" t="s">
        <v>541</v>
      </c>
      <c r="C5737" s="106">
        <v>11840.1</v>
      </c>
      <c r="D5737" s="203" t="s">
        <v>452</v>
      </c>
      <c r="E5737" s="203" t="s">
        <v>7192</v>
      </c>
      <c r="F5737" t="s">
        <v>7193</v>
      </c>
      <c r="G5737" s="129"/>
      <c r="H5737" s="293">
        <v>8</v>
      </c>
      <c r="I5737" s="203">
        <v>222</v>
      </c>
      <c r="J5737" s="293" t="s">
        <v>425</v>
      </c>
      <c r="K5737" s="203">
        <v>266.39999999999998</v>
      </c>
      <c r="L5737" s="203" t="s">
        <v>459</v>
      </c>
      <c r="M5737" s="203" t="s">
        <v>7116</v>
      </c>
      <c r="N5737" t="s">
        <v>7117</v>
      </c>
    </row>
    <row r="5738" spans="1:14" x14ac:dyDescent="0.2">
      <c r="A5738" s="246">
        <v>44985</v>
      </c>
      <c r="B5738" s="106" t="s">
        <v>541</v>
      </c>
      <c r="C5738" s="106">
        <v>6188.1</v>
      </c>
      <c r="D5738" s="203" t="s">
        <v>452</v>
      </c>
      <c r="E5738" s="203" t="s">
        <v>7190</v>
      </c>
      <c r="F5738" t="s">
        <v>7191</v>
      </c>
      <c r="G5738" s="129"/>
      <c r="H5738" s="293">
        <v>8</v>
      </c>
      <c r="I5738" s="203">
        <v>347</v>
      </c>
      <c r="J5738" s="293" t="s">
        <v>425</v>
      </c>
      <c r="K5738" s="203">
        <v>416.4</v>
      </c>
      <c r="L5738" s="203" t="s">
        <v>459</v>
      </c>
      <c r="M5738" s="203" t="s">
        <v>7116</v>
      </c>
      <c r="N5738" t="s">
        <v>7117</v>
      </c>
    </row>
    <row r="5739" spans="1:14" x14ac:dyDescent="0.2">
      <c r="A5739" s="246">
        <v>44964</v>
      </c>
      <c r="B5739" s="106" t="s">
        <v>541</v>
      </c>
      <c r="C5739" s="106">
        <v>6511.1</v>
      </c>
      <c r="D5739" s="203" t="s">
        <v>2065</v>
      </c>
      <c r="E5739" s="203" t="s">
        <v>7186</v>
      </c>
      <c r="F5739" t="s">
        <v>7187</v>
      </c>
      <c r="G5739" s="129"/>
      <c r="H5739" s="293">
        <v>8</v>
      </c>
      <c r="I5739" s="203">
        <v>207</v>
      </c>
      <c r="J5739" s="293" t="s">
        <v>425</v>
      </c>
      <c r="K5739" s="203">
        <v>248.4</v>
      </c>
      <c r="L5739" s="203" t="s">
        <v>459</v>
      </c>
      <c r="M5739" s="203" t="s">
        <v>7116</v>
      </c>
      <c r="N5739" t="s">
        <v>7117</v>
      </c>
    </row>
    <row r="5740" spans="1:14" x14ac:dyDescent="0.2">
      <c r="A5740" s="246">
        <v>44959</v>
      </c>
      <c r="B5740" s="106" t="s">
        <v>541</v>
      </c>
      <c r="C5740" s="106">
        <v>6188.1</v>
      </c>
      <c r="D5740" s="203" t="s">
        <v>452</v>
      </c>
      <c r="E5740" s="203" t="s">
        <v>7190</v>
      </c>
      <c r="F5740" t="s">
        <v>7191</v>
      </c>
      <c r="G5740" s="129"/>
      <c r="H5740" s="293">
        <v>8</v>
      </c>
      <c r="I5740" s="203">
        <v>347</v>
      </c>
      <c r="J5740" s="293" t="s">
        <v>425</v>
      </c>
      <c r="K5740" s="203">
        <v>416.4</v>
      </c>
      <c r="L5740" s="203" t="s">
        <v>459</v>
      </c>
      <c r="M5740" s="203" t="s">
        <v>7116</v>
      </c>
      <c r="N5740" t="s">
        <v>7117</v>
      </c>
    </row>
    <row r="5741" spans="1:14" x14ac:dyDescent="0.2">
      <c r="A5741" s="246">
        <v>44974</v>
      </c>
      <c r="B5741" s="106" t="s">
        <v>541</v>
      </c>
      <c r="C5741" s="106">
        <v>11840.1</v>
      </c>
      <c r="D5741" s="203" t="s">
        <v>452</v>
      </c>
      <c r="E5741" s="203" t="s">
        <v>7186</v>
      </c>
      <c r="F5741" t="s">
        <v>7187</v>
      </c>
      <c r="G5741" s="129"/>
      <c r="H5741" s="293">
        <v>8</v>
      </c>
      <c r="I5741" s="203">
        <v>207</v>
      </c>
      <c r="J5741" s="293" t="s">
        <v>425</v>
      </c>
      <c r="K5741" s="203">
        <v>248.4</v>
      </c>
      <c r="L5741" s="203" t="s">
        <v>459</v>
      </c>
      <c r="M5741" s="203" t="s">
        <v>7116</v>
      </c>
      <c r="N5741" t="s">
        <v>7117</v>
      </c>
    </row>
    <row r="5742" spans="1:14" x14ac:dyDescent="0.2">
      <c r="A5742" s="246">
        <v>44974</v>
      </c>
      <c r="B5742" s="106" t="s">
        <v>541</v>
      </c>
      <c r="C5742" s="106">
        <v>11840.1</v>
      </c>
      <c r="D5742" s="203" t="s">
        <v>452</v>
      </c>
      <c r="E5742" s="203" t="s">
        <v>7192</v>
      </c>
      <c r="F5742" t="s">
        <v>7193</v>
      </c>
      <c r="G5742" s="129"/>
      <c r="H5742" s="293">
        <v>8</v>
      </c>
      <c r="I5742" s="203">
        <v>222</v>
      </c>
      <c r="J5742" s="293" t="s">
        <v>425</v>
      </c>
      <c r="K5742" s="203">
        <v>266.39999999999998</v>
      </c>
      <c r="L5742" s="203" t="s">
        <v>459</v>
      </c>
      <c r="M5742" s="203" t="s">
        <v>7116</v>
      </c>
      <c r="N5742" t="s">
        <v>7117</v>
      </c>
    </row>
    <row r="5743" spans="1:14" x14ac:dyDescent="0.2">
      <c r="A5743" s="246">
        <v>44977</v>
      </c>
      <c r="B5743" s="106" t="s">
        <v>541</v>
      </c>
      <c r="C5743" s="106">
        <v>6188.1</v>
      </c>
      <c r="D5743" s="203" t="s">
        <v>452</v>
      </c>
      <c r="E5743" s="203" t="s">
        <v>7190</v>
      </c>
      <c r="F5743" t="s">
        <v>7191</v>
      </c>
      <c r="G5743" s="129"/>
      <c r="H5743" s="293">
        <v>8</v>
      </c>
      <c r="I5743" s="203">
        <v>347</v>
      </c>
      <c r="J5743" s="293" t="s">
        <v>425</v>
      </c>
      <c r="K5743" s="203">
        <v>416.4</v>
      </c>
      <c r="L5743" s="203" t="s">
        <v>459</v>
      </c>
      <c r="M5743" s="203" t="s">
        <v>7116</v>
      </c>
      <c r="N5743" t="s">
        <v>7117</v>
      </c>
    </row>
    <row r="5744" spans="1:14" x14ac:dyDescent="0.2">
      <c r="A5744" s="246">
        <v>44965</v>
      </c>
      <c r="B5744" s="106" t="s">
        <v>541</v>
      </c>
      <c r="C5744" s="106">
        <v>6511.1</v>
      </c>
      <c r="D5744" s="203" t="s">
        <v>2065</v>
      </c>
      <c r="E5744" s="203" t="s">
        <v>7186</v>
      </c>
      <c r="F5744" t="s">
        <v>7187</v>
      </c>
      <c r="G5744" s="129"/>
      <c r="H5744" s="293">
        <v>4</v>
      </c>
      <c r="I5744" s="203">
        <v>207</v>
      </c>
      <c r="J5744" s="293" t="s">
        <v>425</v>
      </c>
      <c r="K5744" s="203">
        <v>248.4</v>
      </c>
      <c r="L5744" s="203" t="s">
        <v>459</v>
      </c>
      <c r="M5744" s="203" t="s">
        <v>7116</v>
      </c>
      <c r="N5744" t="s">
        <v>7117</v>
      </c>
    </row>
    <row r="5745" spans="1:14" x14ac:dyDescent="0.2">
      <c r="A5745" s="246">
        <v>44960</v>
      </c>
      <c r="B5745" s="106" t="s">
        <v>541</v>
      </c>
      <c r="C5745" s="106">
        <v>6188.1</v>
      </c>
      <c r="D5745" s="203" t="s">
        <v>452</v>
      </c>
      <c r="E5745" s="203" t="s">
        <v>7190</v>
      </c>
      <c r="F5745" t="s">
        <v>7191</v>
      </c>
      <c r="G5745" s="129"/>
      <c r="H5745" s="293">
        <v>8</v>
      </c>
      <c r="I5745" s="203">
        <v>347</v>
      </c>
      <c r="J5745" s="293" t="s">
        <v>425</v>
      </c>
      <c r="K5745" s="203">
        <v>416.4</v>
      </c>
      <c r="L5745" s="203" t="s">
        <v>459</v>
      </c>
      <c r="M5745" s="203" t="s">
        <v>7116</v>
      </c>
      <c r="N5745" t="s">
        <v>7117</v>
      </c>
    </row>
    <row r="5746" spans="1:14" x14ac:dyDescent="0.2">
      <c r="A5746" s="246">
        <v>44977</v>
      </c>
      <c r="B5746" s="106" t="s">
        <v>541</v>
      </c>
      <c r="C5746" s="106">
        <v>6188.1</v>
      </c>
      <c r="D5746" s="203" t="s">
        <v>452</v>
      </c>
      <c r="E5746" s="203" t="s">
        <v>7186</v>
      </c>
      <c r="F5746" t="s">
        <v>7187</v>
      </c>
      <c r="G5746" s="129"/>
      <c r="H5746" s="293">
        <v>8</v>
      </c>
      <c r="I5746" s="203">
        <v>207</v>
      </c>
      <c r="J5746" s="293" t="s">
        <v>425</v>
      </c>
      <c r="K5746" s="203">
        <v>248.4</v>
      </c>
      <c r="L5746" s="203" t="s">
        <v>459</v>
      </c>
      <c r="M5746" s="203" t="s">
        <v>7116</v>
      </c>
      <c r="N5746" t="s">
        <v>7117</v>
      </c>
    </row>
    <row r="5747" spans="1:14" x14ac:dyDescent="0.2">
      <c r="A5747" s="246">
        <v>44977</v>
      </c>
      <c r="B5747" s="106" t="s">
        <v>541</v>
      </c>
      <c r="C5747" s="106">
        <v>11840.1</v>
      </c>
      <c r="D5747" s="203" t="s">
        <v>452</v>
      </c>
      <c r="E5747" s="203" t="s">
        <v>7192</v>
      </c>
      <c r="F5747" t="s">
        <v>7193</v>
      </c>
      <c r="G5747" s="129"/>
      <c r="H5747" s="293">
        <v>4</v>
      </c>
      <c r="I5747" s="203">
        <v>222</v>
      </c>
      <c r="J5747" s="293" t="s">
        <v>425</v>
      </c>
      <c r="K5747" s="203">
        <v>266.39999999999998</v>
      </c>
      <c r="L5747" s="203" t="s">
        <v>459</v>
      </c>
      <c r="M5747" s="203" t="s">
        <v>7116</v>
      </c>
      <c r="N5747" t="s">
        <v>7117</v>
      </c>
    </row>
    <row r="5748" spans="1:14" x14ac:dyDescent="0.2">
      <c r="A5748" s="246">
        <v>44978</v>
      </c>
      <c r="B5748" s="106" t="s">
        <v>541</v>
      </c>
      <c r="C5748" s="106">
        <v>6188.1</v>
      </c>
      <c r="D5748" s="203" t="s">
        <v>452</v>
      </c>
      <c r="E5748" s="203" t="s">
        <v>7190</v>
      </c>
      <c r="F5748" t="s">
        <v>7191</v>
      </c>
      <c r="G5748" s="129"/>
      <c r="H5748" s="293">
        <v>8</v>
      </c>
      <c r="I5748" s="203">
        <v>347</v>
      </c>
      <c r="J5748" s="293" t="s">
        <v>425</v>
      </c>
      <c r="K5748" s="203">
        <v>416.4</v>
      </c>
      <c r="L5748" s="203" t="s">
        <v>459</v>
      </c>
      <c r="M5748" s="203" t="s">
        <v>7116</v>
      </c>
      <c r="N5748" t="s">
        <v>7117</v>
      </c>
    </row>
    <row r="5749" spans="1:14" x14ac:dyDescent="0.2">
      <c r="A5749" s="246">
        <v>44978</v>
      </c>
      <c r="B5749" s="106" t="s">
        <v>541</v>
      </c>
      <c r="C5749" s="106">
        <v>6188.1</v>
      </c>
      <c r="D5749" s="203" t="s">
        <v>452</v>
      </c>
      <c r="E5749" s="203" t="s">
        <v>7186</v>
      </c>
      <c r="F5749" t="s">
        <v>7187</v>
      </c>
      <c r="G5749" s="129"/>
      <c r="H5749" s="293">
        <v>8</v>
      </c>
      <c r="I5749" s="203">
        <v>207</v>
      </c>
      <c r="J5749" s="293" t="s">
        <v>425</v>
      </c>
      <c r="K5749" s="203">
        <v>248.4</v>
      </c>
      <c r="L5749" s="203" t="s">
        <v>459</v>
      </c>
      <c r="M5749" s="203" t="s">
        <v>7116</v>
      </c>
      <c r="N5749" t="s">
        <v>7117</v>
      </c>
    </row>
    <row r="5750" spans="1:14" x14ac:dyDescent="0.2">
      <c r="A5750" s="246">
        <v>44963</v>
      </c>
      <c r="B5750" s="106" t="s">
        <v>541</v>
      </c>
      <c r="C5750" s="106">
        <v>6188.1</v>
      </c>
      <c r="D5750" s="203" t="s">
        <v>452</v>
      </c>
      <c r="E5750" s="203" t="s">
        <v>7190</v>
      </c>
      <c r="F5750" t="s">
        <v>7191</v>
      </c>
      <c r="G5750" s="129"/>
      <c r="H5750" s="293">
        <v>8</v>
      </c>
      <c r="I5750" s="203">
        <v>347</v>
      </c>
      <c r="J5750" s="293" t="s">
        <v>425</v>
      </c>
      <c r="K5750" s="203">
        <v>416.4</v>
      </c>
      <c r="L5750" s="203" t="s">
        <v>459</v>
      </c>
      <c r="M5750" s="203" t="s">
        <v>7116</v>
      </c>
      <c r="N5750" t="s">
        <v>7117</v>
      </c>
    </row>
    <row r="5751" spans="1:14" x14ac:dyDescent="0.2">
      <c r="A5751" s="246">
        <v>44981</v>
      </c>
      <c r="B5751" s="106" t="s">
        <v>541</v>
      </c>
      <c r="C5751" s="106">
        <v>11840.1</v>
      </c>
      <c r="D5751" s="203" t="s">
        <v>452</v>
      </c>
      <c r="E5751" s="203" t="s">
        <v>7192</v>
      </c>
      <c r="F5751" t="s">
        <v>7193</v>
      </c>
      <c r="G5751" s="129"/>
      <c r="H5751" s="293">
        <v>4</v>
      </c>
      <c r="I5751" s="203">
        <v>222</v>
      </c>
      <c r="J5751" s="293" t="s">
        <v>425</v>
      </c>
      <c r="K5751" s="203">
        <v>266.39999999999998</v>
      </c>
      <c r="L5751" s="203" t="s">
        <v>459</v>
      </c>
      <c r="M5751" s="203" t="s">
        <v>7116</v>
      </c>
      <c r="N5751" t="s">
        <v>7117</v>
      </c>
    </row>
    <row r="5752" spans="1:14" x14ac:dyDescent="0.2">
      <c r="A5752" s="246">
        <v>44979</v>
      </c>
      <c r="B5752" s="106" t="s">
        <v>541</v>
      </c>
      <c r="C5752" s="106">
        <v>6188.1</v>
      </c>
      <c r="D5752" s="203" t="s">
        <v>452</v>
      </c>
      <c r="E5752" s="203" t="s">
        <v>7190</v>
      </c>
      <c r="F5752" t="s">
        <v>7191</v>
      </c>
      <c r="G5752" s="129"/>
      <c r="H5752" s="293">
        <v>8</v>
      </c>
      <c r="I5752" s="203">
        <v>347</v>
      </c>
      <c r="J5752" s="293" t="s">
        <v>425</v>
      </c>
      <c r="K5752" s="203">
        <v>416.4</v>
      </c>
      <c r="L5752" s="203" t="s">
        <v>459</v>
      </c>
      <c r="M5752" s="203" t="s">
        <v>7116</v>
      </c>
      <c r="N5752" t="s">
        <v>7117</v>
      </c>
    </row>
    <row r="5753" spans="1:14" x14ac:dyDescent="0.2">
      <c r="A5753" s="246">
        <v>44970</v>
      </c>
      <c r="B5753" s="106" t="s">
        <v>541</v>
      </c>
      <c r="C5753" s="106">
        <v>6188.1</v>
      </c>
      <c r="D5753" s="203" t="s">
        <v>452</v>
      </c>
      <c r="E5753" s="203" t="s">
        <v>7186</v>
      </c>
      <c r="F5753" t="s">
        <v>7187</v>
      </c>
      <c r="G5753" s="129"/>
      <c r="H5753" s="293">
        <v>8</v>
      </c>
      <c r="I5753" s="203">
        <v>207</v>
      </c>
      <c r="J5753" s="293" t="s">
        <v>425</v>
      </c>
      <c r="K5753" s="203">
        <v>248.4</v>
      </c>
      <c r="L5753" s="203" t="s">
        <v>459</v>
      </c>
      <c r="M5753" s="203" t="s">
        <v>7116</v>
      </c>
      <c r="N5753" t="s">
        <v>7117</v>
      </c>
    </row>
    <row r="5754" spans="1:14" x14ac:dyDescent="0.2">
      <c r="A5754" s="246">
        <v>44979</v>
      </c>
      <c r="B5754" s="106" t="s">
        <v>541</v>
      </c>
      <c r="C5754" s="106">
        <v>6188.1</v>
      </c>
      <c r="D5754" s="203" t="s">
        <v>452</v>
      </c>
      <c r="E5754" s="203" t="s">
        <v>7186</v>
      </c>
      <c r="F5754" t="s">
        <v>7187</v>
      </c>
      <c r="G5754" s="129"/>
      <c r="H5754" s="293">
        <v>8</v>
      </c>
      <c r="I5754" s="203">
        <v>207</v>
      </c>
      <c r="J5754" s="293" t="s">
        <v>425</v>
      </c>
      <c r="K5754" s="203">
        <v>248.4</v>
      </c>
      <c r="L5754" s="203" t="s">
        <v>459</v>
      </c>
      <c r="M5754" s="203" t="s">
        <v>7116</v>
      </c>
      <c r="N5754" t="s">
        <v>7117</v>
      </c>
    </row>
    <row r="5755" spans="1:14" x14ac:dyDescent="0.2">
      <c r="A5755" s="246">
        <v>44964</v>
      </c>
      <c r="B5755" s="106" t="s">
        <v>541</v>
      </c>
      <c r="C5755" s="106">
        <v>6188.1</v>
      </c>
      <c r="D5755" s="203" t="s">
        <v>452</v>
      </c>
      <c r="E5755" s="203" t="s">
        <v>7190</v>
      </c>
      <c r="F5755" t="s">
        <v>7191</v>
      </c>
      <c r="G5755" s="129"/>
      <c r="H5755" s="293">
        <v>8</v>
      </c>
      <c r="I5755" s="203">
        <v>347</v>
      </c>
      <c r="J5755" s="293" t="s">
        <v>425</v>
      </c>
      <c r="K5755" s="203">
        <v>416.4</v>
      </c>
      <c r="L5755" s="203" t="s">
        <v>459</v>
      </c>
      <c r="M5755" s="203" t="s">
        <v>7116</v>
      </c>
      <c r="N5755" t="s">
        <v>7117</v>
      </c>
    </row>
    <row r="5756" spans="1:14" x14ac:dyDescent="0.2">
      <c r="A5756" s="246">
        <v>44971</v>
      </c>
      <c r="B5756" s="106" t="s">
        <v>541</v>
      </c>
      <c r="C5756" s="106">
        <v>6188.1</v>
      </c>
      <c r="D5756" s="203" t="s">
        <v>452</v>
      </c>
      <c r="E5756" s="203" t="s">
        <v>7186</v>
      </c>
      <c r="F5756" t="s">
        <v>7187</v>
      </c>
      <c r="G5756" s="129"/>
      <c r="H5756" s="293">
        <v>8</v>
      </c>
      <c r="I5756" s="203">
        <v>207</v>
      </c>
      <c r="J5756" s="293" t="s">
        <v>425</v>
      </c>
      <c r="K5756" s="203">
        <v>248.4</v>
      </c>
      <c r="L5756" s="203" t="s">
        <v>459</v>
      </c>
      <c r="M5756" s="203" t="s">
        <v>7116</v>
      </c>
      <c r="N5756" t="s">
        <v>7117</v>
      </c>
    </row>
    <row r="5757" spans="1:14" x14ac:dyDescent="0.2">
      <c r="A5757" s="246">
        <v>44980</v>
      </c>
      <c r="B5757" s="106" t="s">
        <v>541</v>
      </c>
      <c r="C5757" s="106">
        <v>6188.1</v>
      </c>
      <c r="D5757" s="203" t="s">
        <v>452</v>
      </c>
      <c r="E5757" s="203" t="s">
        <v>7190</v>
      </c>
      <c r="F5757" t="s">
        <v>7191</v>
      </c>
      <c r="G5757" s="129"/>
      <c r="H5757" s="293">
        <v>8</v>
      </c>
      <c r="I5757" s="203">
        <v>347</v>
      </c>
      <c r="J5757" s="293" t="s">
        <v>425</v>
      </c>
      <c r="K5757" s="203">
        <v>416.4</v>
      </c>
      <c r="L5757" s="203" t="s">
        <v>459</v>
      </c>
      <c r="M5757" s="203" t="s">
        <v>7116</v>
      </c>
      <c r="N5757" t="s">
        <v>7117</v>
      </c>
    </row>
    <row r="5758" spans="1:14" x14ac:dyDescent="0.2">
      <c r="A5758" s="246">
        <v>44977</v>
      </c>
      <c r="B5758" s="106" t="s">
        <v>541</v>
      </c>
      <c r="C5758" s="106">
        <v>80422.16</v>
      </c>
      <c r="D5758" s="203" t="s">
        <v>2065</v>
      </c>
      <c r="E5758" s="203" t="s">
        <v>7192</v>
      </c>
      <c r="F5758" t="s">
        <v>7193</v>
      </c>
      <c r="G5758" s="129"/>
      <c r="H5758" s="293">
        <v>4</v>
      </c>
      <c r="I5758" s="203">
        <v>222</v>
      </c>
      <c r="J5758" s="293" t="s">
        <v>425</v>
      </c>
      <c r="K5758" s="203">
        <v>266.39999999999998</v>
      </c>
      <c r="L5758" s="203" t="s">
        <v>459</v>
      </c>
      <c r="M5758" s="203" t="s">
        <v>7116</v>
      </c>
      <c r="N5758" t="s">
        <v>7117</v>
      </c>
    </row>
    <row r="5759" spans="1:14" x14ac:dyDescent="0.2">
      <c r="A5759" s="246">
        <v>44965</v>
      </c>
      <c r="B5759" s="106" t="s">
        <v>541</v>
      </c>
      <c r="C5759" s="106">
        <v>6188.1</v>
      </c>
      <c r="D5759" s="203" t="s">
        <v>452</v>
      </c>
      <c r="E5759" s="203" t="s">
        <v>7190</v>
      </c>
      <c r="F5759" t="s">
        <v>7191</v>
      </c>
      <c r="G5759" s="129"/>
      <c r="H5759" s="293">
        <v>8</v>
      </c>
      <c r="I5759" s="203">
        <v>347</v>
      </c>
      <c r="J5759" s="293" t="s">
        <v>425</v>
      </c>
      <c r="K5759" s="203">
        <v>416.4</v>
      </c>
      <c r="L5759" s="203" t="s">
        <v>459</v>
      </c>
      <c r="M5759" s="203" t="s">
        <v>7116</v>
      </c>
      <c r="N5759" t="s">
        <v>7117</v>
      </c>
    </row>
    <row r="5760" spans="1:14" x14ac:dyDescent="0.2">
      <c r="A5760" s="246">
        <v>44980</v>
      </c>
      <c r="B5760" s="106" t="s">
        <v>541</v>
      </c>
      <c r="C5760" s="106">
        <v>11840.1</v>
      </c>
      <c r="D5760" s="203" t="s">
        <v>452</v>
      </c>
      <c r="E5760" s="203" t="s">
        <v>7186</v>
      </c>
      <c r="F5760" t="s">
        <v>7187</v>
      </c>
      <c r="G5760" s="129"/>
      <c r="H5760" s="293">
        <v>8</v>
      </c>
      <c r="I5760" s="203">
        <v>207</v>
      </c>
      <c r="J5760" s="293" t="s">
        <v>425</v>
      </c>
      <c r="K5760" s="203">
        <v>248.4</v>
      </c>
      <c r="L5760" s="203" t="s">
        <v>459</v>
      </c>
      <c r="M5760" s="203" t="s">
        <v>7116</v>
      </c>
      <c r="N5760" t="s">
        <v>7117</v>
      </c>
    </row>
    <row r="5761" spans="1:14" x14ac:dyDescent="0.2">
      <c r="A5761" s="246">
        <v>44972</v>
      </c>
      <c r="B5761" s="106" t="s">
        <v>541</v>
      </c>
      <c r="C5761" s="106">
        <v>6188.1</v>
      </c>
      <c r="D5761" s="203" t="s">
        <v>452</v>
      </c>
      <c r="E5761" s="203" t="s">
        <v>7186</v>
      </c>
      <c r="F5761" t="s">
        <v>7187</v>
      </c>
      <c r="G5761" s="129"/>
      <c r="H5761" s="293">
        <v>8</v>
      </c>
      <c r="I5761" s="203">
        <v>207</v>
      </c>
      <c r="J5761" s="293" t="s">
        <v>425</v>
      </c>
      <c r="K5761" s="203">
        <v>248.4</v>
      </c>
      <c r="L5761" s="203" t="s">
        <v>459</v>
      </c>
      <c r="M5761" s="203" t="s">
        <v>7116</v>
      </c>
      <c r="N5761" t="s">
        <v>7117</v>
      </c>
    </row>
    <row r="5762" spans="1:14" x14ac:dyDescent="0.2">
      <c r="A5762" s="246">
        <v>44981</v>
      </c>
      <c r="B5762" s="106" t="s">
        <v>541</v>
      </c>
      <c r="C5762" s="106">
        <v>6188.1</v>
      </c>
      <c r="D5762" s="203" t="s">
        <v>452</v>
      </c>
      <c r="E5762" s="203" t="s">
        <v>7190</v>
      </c>
      <c r="F5762" t="s">
        <v>7191</v>
      </c>
      <c r="G5762" s="129"/>
      <c r="H5762" s="293">
        <v>8</v>
      </c>
      <c r="I5762" s="203">
        <v>347</v>
      </c>
      <c r="J5762" s="293" t="s">
        <v>425</v>
      </c>
      <c r="K5762" s="203">
        <v>416.4</v>
      </c>
      <c r="L5762" s="203" t="s">
        <v>459</v>
      </c>
      <c r="M5762" s="203" t="s">
        <v>7116</v>
      </c>
      <c r="N5762" t="s">
        <v>7117</v>
      </c>
    </row>
    <row r="5763" spans="1:14" x14ac:dyDescent="0.2">
      <c r="A5763" s="246">
        <v>44981</v>
      </c>
      <c r="B5763" s="106" t="s">
        <v>541</v>
      </c>
      <c r="C5763" s="106">
        <v>80422.16</v>
      </c>
      <c r="D5763" s="203" t="s">
        <v>2065</v>
      </c>
      <c r="E5763" s="203" t="s">
        <v>7192</v>
      </c>
      <c r="F5763" t="s">
        <v>7193</v>
      </c>
      <c r="G5763" s="129"/>
      <c r="H5763" s="293">
        <v>4</v>
      </c>
      <c r="I5763" s="203">
        <v>222</v>
      </c>
      <c r="J5763" s="293" t="s">
        <v>425</v>
      </c>
      <c r="K5763" s="203">
        <v>266.39999999999998</v>
      </c>
      <c r="L5763" s="203" t="s">
        <v>459</v>
      </c>
      <c r="M5763" s="203" t="s">
        <v>7116</v>
      </c>
      <c r="N5763" t="s">
        <v>7117</v>
      </c>
    </row>
    <row r="5764" spans="1:14" x14ac:dyDescent="0.2">
      <c r="A5764" s="246">
        <v>44981</v>
      </c>
      <c r="B5764" s="106" t="s">
        <v>541</v>
      </c>
      <c r="C5764" s="106">
        <v>11840.1</v>
      </c>
      <c r="D5764" s="203" t="s">
        <v>452</v>
      </c>
      <c r="E5764" s="203" t="s">
        <v>7186</v>
      </c>
      <c r="F5764" t="s">
        <v>7187</v>
      </c>
      <c r="G5764" s="129"/>
      <c r="H5764" s="293">
        <v>8</v>
      </c>
      <c r="I5764" s="203">
        <v>207</v>
      </c>
      <c r="J5764" s="293" t="s">
        <v>425</v>
      </c>
      <c r="K5764" s="203">
        <v>248.4</v>
      </c>
      <c r="L5764" s="203" t="s">
        <v>459</v>
      </c>
      <c r="M5764" s="203" t="s">
        <v>7116</v>
      </c>
      <c r="N5764" t="s">
        <v>7117</v>
      </c>
    </row>
    <row r="5765" spans="1:14" x14ac:dyDescent="0.2">
      <c r="A5765" s="246">
        <v>44973</v>
      </c>
      <c r="B5765" s="106" t="s">
        <v>541</v>
      </c>
      <c r="C5765" s="106">
        <v>6188.1</v>
      </c>
      <c r="D5765" s="203" t="s">
        <v>452</v>
      </c>
      <c r="E5765" s="203" t="s">
        <v>7190</v>
      </c>
      <c r="F5765" t="s">
        <v>7191</v>
      </c>
      <c r="G5765" s="129"/>
      <c r="H5765" s="293">
        <v>6</v>
      </c>
      <c r="I5765" s="203">
        <v>347</v>
      </c>
      <c r="J5765" s="293" t="s">
        <v>425</v>
      </c>
      <c r="K5765" s="203">
        <v>416.4</v>
      </c>
      <c r="L5765" s="203" t="s">
        <v>459</v>
      </c>
      <c r="M5765" s="203" t="s">
        <v>7116</v>
      </c>
      <c r="N5765" t="s">
        <v>7117</v>
      </c>
    </row>
    <row r="5766" spans="1:14" x14ac:dyDescent="0.2">
      <c r="A5766" s="246">
        <v>44965</v>
      </c>
      <c r="B5766" s="106" t="s">
        <v>541</v>
      </c>
      <c r="C5766" s="106">
        <v>80422.16</v>
      </c>
      <c r="D5766" s="203" t="s">
        <v>2065</v>
      </c>
      <c r="E5766" s="203" t="s">
        <v>7186</v>
      </c>
      <c r="F5766" t="s">
        <v>7187</v>
      </c>
      <c r="G5766" s="129"/>
      <c r="H5766" s="293">
        <v>4</v>
      </c>
      <c r="I5766" s="203">
        <v>207</v>
      </c>
      <c r="J5766" s="293" t="s">
        <v>425</v>
      </c>
      <c r="K5766" s="203">
        <v>248.4</v>
      </c>
      <c r="L5766" s="203" t="s">
        <v>459</v>
      </c>
      <c r="M5766" s="203" t="s">
        <v>7116</v>
      </c>
      <c r="N5766" t="s">
        <v>7117</v>
      </c>
    </row>
    <row r="5767" spans="1:14" x14ac:dyDescent="0.2">
      <c r="A5767" s="246">
        <v>44972</v>
      </c>
      <c r="B5767" s="106" t="s">
        <v>541</v>
      </c>
      <c r="C5767" s="106">
        <v>6641.1</v>
      </c>
      <c r="D5767" s="203" t="s">
        <v>452</v>
      </c>
      <c r="E5767" s="203" t="s">
        <v>7190</v>
      </c>
      <c r="F5767" t="s">
        <v>7191</v>
      </c>
      <c r="G5767" s="129"/>
      <c r="H5767" s="293">
        <v>8</v>
      </c>
      <c r="I5767" s="203">
        <v>347</v>
      </c>
      <c r="J5767" s="293" t="s">
        <v>425</v>
      </c>
      <c r="K5767" s="203">
        <v>416.4</v>
      </c>
      <c r="L5767" s="203" t="s">
        <v>459</v>
      </c>
      <c r="M5767" s="203" t="s">
        <v>7116</v>
      </c>
      <c r="N5767" t="s">
        <v>7117</v>
      </c>
    </row>
    <row r="5768" spans="1:14" x14ac:dyDescent="0.2">
      <c r="A5768" s="246">
        <v>44974</v>
      </c>
      <c r="B5768" s="106" t="s">
        <v>541</v>
      </c>
      <c r="C5768" s="106">
        <v>6188.1</v>
      </c>
      <c r="D5768" s="203" t="s">
        <v>452</v>
      </c>
      <c r="E5768" s="203" t="s">
        <v>7190</v>
      </c>
      <c r="F5768" t="s">
        <v>7191</v>
      </c>
      <c r="G5768" s="129"/>
      <c r="H5768" s="293">
        <v>8</v>
      </c>
      <c r="I5768" s="203">
        <v>347</v>
      </c>
      <c r="J5768" s="293" t="s">
        <v>425</v>
      </c>
      <c r="K5768" s="203">
        <v>416.4</v>
      </c>
      <c r="L5768" s="203" t="s">
        <v>459</v>
      </c>
      <c r="M5768" s="203" t="s">
        <v>7116</v>
      </c>
      <c r="N5768" t="s">
        <v>7117</v>
      </c>
    </row>
    <row r="5769" spans="1:14" x14ac:dyDescent="0.2">
      <c r="A5769" s="246">
        <v>44966</v>
      </c>
      <c r="B5769" s="106" t="s">
        <v>541</v>
      </c>
      <c r="C5769" s="106">
        <v>80422.16</v>
      </c>
      <c r="D5769" s="203" t="s">
        <v>2065</v>
      </c>
      <c r="E5769" s="203" t="s">
        <v>7186</v>
      </c>
      <c r="F5769" t="s">
        <v>7187</v>
      </c>
      <c r="G5769" s="129"/>
      <c r="H5769" s="293">
        <v>8</v>
      </c>
      <c r="I5769" s="203">
        <v>207</v>
      </c>
      <c r="J5769" s="293" t="s">
        <v>425</v>
      </c>
      <c r="K5769" s="203">
        <v>248.4</v>
      </c>
      <c r="L5769" s="203" t="s">
        <v>459</v>
      </c>
      <c r="M5769" s="203" t="s">
        <v>7116</v>
      </c>
      <c r="N5769" t="s">
        <v>7117</v>
      </c>
    </row>
    <row r="5770" spans="1:14" x14ac:dyDescent="0.2">
      <c r="A5770" s="246">
        <v>44967</v>
      </c>
      <c r="B5770" s="106" t="s">
        <v>541</v>
      </c>
      <c r="C5770" s="106">
        <v>80422.16</v>
      </c>
      <c r="D5770" s="203" t="s">
        <v>2065</v>
      </c>
      <c r="E5770" s="203" t="s">
        <v>7186</v>
      </c>
      <c r="F5770" t="s">
        <v>7187</v>
      </c>
      <c r="G5770" s="129"/>
      <c r="H5770" s="293">
        <v>8</v>
      </c>
      <c r="I5770" s="203">
        <v>207</v>
      </c>
      <c r="J5770" s="293" t="s">
        <v>425</v>
      </c>
      <c r="K5770" s="203">
        <v>248.4</v>
      </c>
      <c r="L5770" s="203" t="s">
        <v>459</v>
      </c>
      <c r="M5770" s="203" t="s">
        <v>7116</v>
      </c>
      <c r="N5770" t="s">
        <v>7117</v>
      </c>
    </row>
    <row r="5771" spans="1:14" x14ac:dyDescent="0.2">
      <c r="A5771" s="246">
        <v>44973</v>
      </c>
      <c r="B5771" s="106" t="s">
        <v>541</v>
      </c>
      <c r="C5771" s="106">
        <v>6641.1</v>
      </c>
      <c r="D5771" s="203" t="s">
        <v>452</v>
      </c>
      <c r="E5771" s="203" t="s">
        <v>7190</v>
      </c>
      <c r="F5771" t="s">
        <v>7191</v>
      </c>
      <c r="G5771" s="129"/>
      <c r="H5771" s="293">
        <v>2</v>
      </c>
      <c r="I5771" s="203">
        <v>347</v>
      </c>
      <c r="J5771" s="293" t="s">
        <v>425</v>
      </c>
      <c r="K5771" s="203">
        <v>416.4</v>
      </c>
      <c r="L5771" s="203" t="s">
        <v>459</v>
      </c>
      <c r="M5771" s="203" t="s">
        <v>7116</v>
      </c>
      <c r="N5771" t="s">
        <v>7117</v>
      </c>
    </row>
    <row r="5772" spans="1:14" x14ac:dyDescent="0.2">
      <c r="A5772" s="246">
        <v>44960</v>
      </c>
      <c r="B5772" s="106" t="s">
        <v>541</v>
      </c>
      <c r="C5772" s="106">
        <v>11840.1</v>
      </c>
      <c r="D5772" s="203" t="s">
        <v>452</v>
      </c>
      <c r="E5772" s="203" t="s">
        <v>7186</v>
      </c>
      <c r="F5772" t="s">
        <v>7187</v>
      </c>
      <c r="G5772" s="129"/>
      <c r="H5772" s="293">
        <v>8</v>
      </c>
      <c r="I5772" s="203">
        <v>207</v>
      </c>
      <c r="J5772" s="293" t="s">
        <v>425</v>
      </c>
      <c r="K5772" s="203">
        <v>248.4</v>
      </c>
      <c r="L5772" s="203" t="s">
        <v>459</v>
      </c>
      <c r="M5772" s="203" t="s">
        <v>7116</v>
      </c>
      <c r="N5772" t="s">
        <v>7117</v>
      </c>
    </row>
    <row r="5773" spans="1:14" x14ac:dyDescent="0.2">
      <c r="A5773" s="246">
        <v>44958</v>
      </c>
      <c r="B5773" s="106" t="s">
        <v>541</v>
      </c>
      <c r="C5773" s="106">
        <v>80422.16</v>
      </c>
      <c r="D5773" s="203" t="s">
        <v>2065</v>
      </c>
      <c r="E5773" s="203" t="s">
        <v>7192</v>
      </c>
      <c r="F5773" t="s">
        <v>7193</v>
      </c>
      <c r="G5773" s="129"/>
      <c r="H5773" s="293">
        <v>4</v>
      </c>
      <c r="I5773" s="203">
        <v>222</v>
      </c>
      <c r="J5773" s="293" t="s">
        <v>425</v>
      </c>
      <c r="K5773" s="203">
        <v>266.39999999999998</v>
      </c>
      <c r="L5773" s="203" t="s">
        <v>459</v>
      </c>
      <c r="M5773" s="203" t="s">
        <v>7116</v>
      </c>
      <c r="N5773" t="s">
        <v>7117</v>
      </c>
    </row>
    <row r="5774" spans="1:14" x14ac:dyDescent="0.2">
      <c r="A5774" s="246">
        <v>44963</v>
      </c>
      <c r="B5774" s="106" t="s">
        <v>541</v>
      </c>
      <c r="C5774" s="106">
        <v>6641.1</v>
      </c>
      <c r="D5774" s="203" t="s">
        <v>452</v>
      </c>
      <c r="E5774" s="203" t="s">
        <v>7182</v>
      </c>
      <c r="F5774" t="s">
        <v>7183</v>
      </c>
      <c r="G5774" s="129"/>
      <c r="H5774" s="293">
        <v>8</v>
      </c>
      <c r="I5774" s="203">
        <v>154</v>
      </c>
      <c r="J5774" s="293" t="s">
        <v>425</v>
      </c>
      <c r="K5774" s="203">
        <v>184.8</v>
      </c>
      <c r="L5774" s="203" t="s">
        <v>459</v>
      </c>
      <c r="M5774" s="203" t="s">
        <v>7116</v>
      </c>
      <c r="N5774" t="s">
        <v>7117</v>
      </c>
    </row>
    <row r="5775" spans="1:14" x14ac:dyDescent="0.2">
      <c r="A5775" s="246">
        <v>44959</v>
      </c>
      <c r="B5775" s="106" t="s">
        <v>541</v>
      </c>
      <c r="C5775" s="106">
        <v>80422.16</v>
      </c>
      <c r="D5775" s="203" t="s">
        <v>2065</v>
      </c>
      <c r="E5775" s="203" t="s">
        <v>7192</v>
      </c>
      <c r="F5775" t="s">
        <v>7193</v>
      </c>
      <c r="G5775" s="129"/>
      <c r="H5775" s="293">
        <v>4</v>
      </c>
      <c r="I5775" s="203">
        <v>222</v>
      </c>
      <c r="J5775" s="293" t="s">
        <v>425</v>
      </c>
      <c r="K5775" s="203">
        <v>266.39999999999998</v>
      </c>
      <c r="L5775" s="203" t="s">
        <v>459</v>
      </c>
      <c r="M5775" s="203" t="s">
        <v>7116</v>
      </c>
      <c r="N5775" t="s">
        <v>7117</v>
      </c>
    </row>
    <row r="5776" spans="1:14" x14ac:dyDescent="0.2">
      <c r="A5776" s="246">
        <v>44964</v>
      </c>
      <c r="B5776" s="106" t="s">
        <v>541</v>
      </c>
      <c r="C5776" s="106">
        <v>6641.1</v>
      </c>
      <c r="D5776" s="203" t="s">
        <v>452</v>
      </c>
      <c r="E5776" s="203" t="s">
        <v>7182</v>
      </c>
      <c r="F5776" t="s">
        <v>7183</v>
      </c>
      <c r="G5776" s="129"/>
      <c r="H5776" s="293">
        <v>8</v>
      </c>
      <c r="I5776" s="203">
        <v>154</v>
      </c>
      <c r="J5776" s="293" t="s">
        <v>425</v>
      </c>
      <c r="K5776" s="203">
        <v>184.8</v>
      </c>
      <c r="L5776" s="203" t="s">
        <v>459</v>
      </c>
      <c r="M5776" s="203" t="s">
        <v>7116</v>
      </c>
      <c r="N5776" t="s">
        <v>7117</v>
      </c>
    </row>
    <row r="5777" spans="1:14" x14ac:dyDescent="0.2">
      <c r="A5777" s="246">
        <v>44959</v>
      </c>
      <c r="B5777" s="106" t="s">
        <v>541</v>
      </c>
      <c r="C5777" s="106">
        <v>11840.1</v>
      </c>
      <c r="D5777" s="203" t="s">
        <v>452</v>
      </c>
      <c r="E5777" s="203" t="s">
        <v>7192</v>
      </c>
      <c r="F5777" t="s">
        <v>7193</v>
      </c>
      <c r="G5777" s="129"/>
      <c r="H5777" s="293">
        <v>4</v>
      </c>
      <c r="I5777" s="203">
        <v>222</v>
      </c>
      <c r="J5777" s="293" t="s">
        <v>425</v>
      </c>
      <c r="K5777" s="203">
        <v>266.39999999999998</v>
      </c>
      <c r="L5777" s="203" t="s">
        <v>459</v>
      </c>
      <c r="M5777" s="203" t="s">
        <v>7116</v>
      </c>
      <c r="N5777" t="s">
        <v>7117</v>
      </c>
    </row>
    <row r="5778" spans="1:14" x14ac:dyDescent="0.2">
      <c r="A5778" s="246">
        <v>44965</v>
      </c>
      <c r="B5778" s="106" t="s">
        <v>541</v>
      </c>
      <c r="C5778" s="106">
        <v>6641.1</v>
      </c>
      <c r="D5778" s="203" t="s">
        <v>452</v>
      </c>
      <c r="E5778" s="203" t="s">
        <v>7182</v>
      </c>
      <c r="F5778" t="s">
        <v>7183</v>
      </c>
      <c r="G5778" s="129"/>
      <c r="H5778" s="293">
        <v>4</v>
      </c>
      <c r="I5778" s="203">
        <v>154</v>
      </c>
      <c r="J5778" s="293" t="s">
        <v>425</v>
      </c>
      <c r="K5778" s="203">
        <v>184.8</v>
      </c>
      <c r="L5778" s="203" t="s">
        <v>459</v>
      </c>
      <c r="M5778" s="203" t="s">
        <v>7116</v>
      </c>
      <c r="N5778" t="s">
        <v>7117</v>
      </c>
    </row>
    <row r="5779" spans="1:14" x14ac:dyDescent="0.2">
      <c r="A5779" s="246">
        <v>44958</v>
      </c>
      <c r="B5779" s="106" t="s">
        <v>541</v>
      </c>
      <c r="C5779" s="106">
        <v>6511.1</v>
      </c>
      <c r="D5779" s="203" t="s">
        <v>2065</v>
      </c>
      <c r="E5779" s="203" t="s">
        <v>7182</v>
      </c>
      <c r="F5779" t="s">
        <v>7183</v>
      </c>
      <c r="G5779" s="129"/>
      <c r="H5779" s="293">
        <v>8</v>
      </c>
      <c r="I5779" s="203">
        <v>154</v>
      </c>
      <c r="J5779" s="293" t="s">
        <v>425</v>
      </c>
      <c r="K5779" s="203">
        <v>184.8</v>
      </c>
      <c r="L5779" s="203" t="s">
        <v>459</v>
      </c>
      <c r="M5779" s="203" t="s">
        <v>7116</v>
      </c>
      <c r="N5779" t="s">
        <v>7117</v>
      </c>
    </row>
    <row r="5780" spans="1:14" x14ac:dyDescent="0.2">
      <c r="A5780" s="246">
        <v>44960</v>
      </c>
      <c r="B5780" s="106" t="s">
        <v>541</v>
      </c>
      <c r="C5780" s="106">
        <v>11840.1</v>
      </c>
      <c r="D5780" s="203" t="s">
        <v>452</v>
      </c>
      <c r="E5780" s="203" t="s">
        <v>7192</v>
      </c>
      <c r="F5780" t="s">
        <v>7193</v>
      </c>
      <c r="G5780" s="129"/>
      <c r="H5780" s="293">
        <v>8</v>
      </c>
      <c r="I5780" s="203">
        <v>222</v>
      </c>
      <c r="J5780" s="293" t="s">
        <v>425</v>
      </c>
      <c r="K5780" s="203">
        <v>266.39999999999998</v>
      </c>
      <c r="L5780" s="203" t="s">
        <v>459</v>
      </c>
      <c r="M5780" s="203" t="s">
        <v>7116</v>
      </c>
      <c r="N5780" t="s">
        <v>7117</v>
      </c>
    </row>
    <row r="5781" spans="1:14" x14ac:dyDescent="0.2">
      <c r="A5781" s="246">
        <v>44959</v>
      </c>
      <c r="B5781" s="106" t="s">
        <v>541</v>
      </c>
      <c r="C5781" s="106">
        <v>6511.1</v>
      </c>
      <c r="D5781" s="203" t="s">
        <v>2065</v>
      </c>
      <c r="E5781" s="203" t="s">
        <v>7182</v>
      </c>
      <c r="F5781" t="s">
        <v>7183</v>
      </c>
      <c r="G5781" s="129"/>
      <c r="H5781" s="293">
        <v>8</v>
      </c>
      <c r="I5781" s="203">
        <v>154</v>
      </c>
      <c r="J5781" s="293" t="s">
        <v>425</v>
      </c>
      <c r="K5781" s="203">
        <v>184.8</v>
      </c>
      <c r="L5781" s="203" t="s">
        <v>459</v>
      </c>
      <c r="M5781" s="203" t="s">
        <v>7116</v>
      </c>
      <c r="N5781" t="s">
        <v>7117</v>
      </c>
    </row>
    <row r="5782" spans="1:14" x14ac:dyDescent="0.2">
      <c r="A5782" s="246">
        <v>44970</v>
      </c>
      <c r="B5782" s="106" t="s">
        <v>541</v>
      </c>
      <c r="C5782" s="106">
        <v>6641.1</v>
      </c>
      <c r="D5782" s="203" t="s">
        <v>452</v>
      </c>
      <c r="E5782" s="203" t="s">
        <v>7182</v>
      </c>
      <c r="F5782" t="s">
        <v>7183</v>
      </c>
      <c r="G5782" s="129"/>
      <c r="H5782" s="293">
        <v>8</v>
      </c>
      <c r="I5782" s="203">
        <v>154</v>
      </c>
      <c r="J5782" s="293" t="s">
        <v>425</v>
      </c>
      <c r="K5782" s="203">
        <v>184.8</v>
      </c>
      <c r="L5782" s="203" t="s">
        <v>459</v>
      </c>
      <c r="M5782" s="203" t="s">
        <v>7116</v>
      </c>
      <c r="N5782" t="s">
        <v>7117</v>
      </c>
    </row>
    <row r="5783" spans="1:14" x14ac:dyDescent="0.2">
      <c r="A5783" s="246">
        <v>44971</v>
      </c>
      <c r="B5783" s="106" t="s">
        <v>541</v>
      </c>
      <c r="C5783" s="106">
        <v>6641.1</v>
      </c>
      <c r="D5783" s="203" t="s">
        <v>452</v>
      </c>
      <c r="E5783" s="203" t="s">
        <v>7182</v>
      </c>
      <c r="F5783" t="s">
        <v>7183</v>
      </c>
      <c r="G5783" s="129"/>
      <c r="H5783" s="293">
        <v>8</v>
      </c>
      <c r="I5783" s="203">
        <v>154</v>
      </c>
      <c r="J5783" s="293" t="s">
        <v>425</v>
      </c>
      <c r="K5783" s="203">
        <v>184.8</v>
      </c>
      <c r="L5783" s="203" t="s">
        <v>459</v>
      </c>
      <c r="M5783" s="203" t="s">
        <v>7116</v>
      </c>
      <c r="N5783" t="s">
        <v>7117</v>
      </c>
    </row>
    <row r="5784" spans="1:14" x14ac:dyDescent="0.2">
      <c r="A5784" s="246">
        <v>44972</v>
      </c>
      <c r="B5784" s="106" t="s">
        <v>541</v>
      </c>
      <c r="C5784" s="106">
        <v>6641.1</v>
      </c>
      <c r="D5784" s="203" t="s">
        <v>452</v>
      </c>
      <c r="E5784" s="203" t="s">
        <v>7182</v>
      </c>
      <c r="F5784" t="s">
        <v>7183</v>
      </c>
      <c r="G5784" s="129"/>
      <c r="H5784" s="293">
        <v>4</v>
      </c>
      <c r="I5784" s="203">
        <v>154</v>
      </c>
      <c r="J5784" s="293" t="s">
        <v>425</v>
      </c>
      <c r="K5784" s="203">
        <v>184.8</v>
      </c>
      <c r="L5784" s="203" t="s">
        <v>459</v>
      </c>
      <c r="M5784" s="203" t="s">
        <v>7116</v>
      </c>
      <c r="N5784" t="s">
        <v>7117</v>
      </c>
    </row>
    <row r="5785" spans="1:14" x14ac:dyDescent="0.2">
      <c r="A5785" s="246">
        <v>44980</v>
      </c>
      <c r="B5785" s="106" t="s">
        <v>541</v>
      </c>
      <c r="C5785" s="106">
        <v>6511.1</v>
      </c>
      <c r="D5785" s="203" t="s">
        <v>2065</v>
      </c>
      <c r="E5785" s="203" t="s">
        <v>7194</v>
      </c>
      <c r="F5785" t="s">
        <v>7195</v>
      </c>
      <c r="G5785" s="129"/>
      <c r="H5785" s="293">
        <v>8</v>
      </c>
      <c r="I5785" s="203">
        <v>221</v>
      </c>
      <c r="J5785" s="293" t="s">
        <v>425</v>
      </c>
      <c r="K5785" s="203">
        <v>265.2</v>
      </c>
      <c r="L5785" s="203" t="s">
        <v>459</v>
      </c>
      <c r="M5785" s="203" t="s">
        <v>7116</v>
      </c>
      <c r="N5785" t="s">
        <v>7117</v>
      </c>
    </row>
    <row r="5786" spans="1:14" x14ac:dyDescent="0.2">
      <c r="A5786" s="246">
        <v>44960</v>
      </c>
      <c r="B5786" s="106" t="s">
        <v>541</v>
      </c>
      <c r="C5786" s="106">
        <v>52936.160000000003</v>
      </c>
      <c r="D5786" s="203" t="s">
        <v>2065</v>
      </c>
      <c r="E5786" s="203" t="s">
        <v>7182</v>
      </c>
      <c r="F5786" t="s">
        <v>7183</v>
      </c>
      <c r="G5786" s="129"/>
      <c r="H5786" s="293">
        <v>8</v>
      </c>
      <c r="I5786" s="203">
        <v>154</v>
      </c>
      <c r="J5786" s="293" t="s">
        <v>425</v>
      </c>
      <c r="K5786" s="203">
        <v>184.8</v>
      </c>
      <c r="L5786" s="203" t="s">
        <v>459</v>
      </c>
      <c r="M5786" s="203" t="s">
        <v>7116</v>
      </c>
      <c r="N5786" t="s">
        <v>7117</v>
      </c>
    </row>
    <row r="5787" spans="1:14" x14ac:dyDescent="0.2">
      <c r="A5787" s="246">
        <v>44965</v>
      </c>
      <c r="B5787" s="106" t="s">
        <v>541</v>
      </c>
      <c r="C5787" s="106">
        <v>6188.1</v>
      </c>
      <c r="D5787" s="203" t="s">
        <v>452</v>
      </c>
      <c r="E5787" s="203" t="s">
        <v>7182</v>
      </c>
      <c r="F5787" t="s">
        <v>7183</v>
      </c>
      <c r="G5787" s="129"/>
      <c r="H5787" s="293">
        <v>4</v>
      </c>
      <c r="I5787" s="203">
        <v>154</v>
      </c>
      <c r="J5787" s="293" t="s">
        <v>425</v>
      </c>
      <c r="K5787" s="203">
        <v>184.8</v>
      </c>
      <c r="L5787" s="203" t="s">
        <v>459</v>
      </c>
      <c r="M5787" s="203" t="s">
        <v>7116</v>
      </c>
      <c r="N5787" t="s">
        <v>7117</v>
      </c>
    </row>
    <row r="5788" spans="1:14" x14ac:dyDescent="0.2">
      <c r="A5788" s="246">
        <v>44963</v>
      </c>
      <c r="B5788" s="106" t="s">
        <v>541</v>
      </c>
      <c r="C5788" s="106">
        <v>6511.1</v>
      </c>
      <c r="D5788" s="203" t="s">
        <v>2065</v>
      </c>
      <c r="E5788" s="203" t="s">
        <v>7192</v>
      </c>
      <c r="F5788" t="s">
        <v>7193</v>
      </c>
      <c r="G5788" s="129"/>
      <c r="H5788" s="293">
        <v>2</v>
      </c>
      <c r="I5788" s="203">
        <v>222</v>
      </c>
      <c r="J5788" s="293" t="s">
        <v>425</v>
      </c>
      <c r="K5788" s="203">
        <v>266.39999999999998</v>
      </c>
      <c r="L5788" s="203" t="s">
        <v>459</v>
      </c>
      <c r="M5788" s="203" t="s">
        <v>7116</v>
      </c>
      <c r="N5788" t="s">
        <v>7117</v>
      </c>
    </row>
    <row r="5789" spans="1:14" x14ac:dyDescent="0.2">
      <c r="A5789" s="246">
        <v>44966</v>
      </c>
      <c r="B5789" s="106" t="s">
        <v>541</v>
      </c>
      <c r="C5789" s="106">
        <v>6188.1</v>
      </c>
      <c r="D5789" s="203" t="s">
        <v>452</v>
      </c>
      <c r="E5789" s="203" t="s">
        <v>7182</v>
      </c>
      <c r="F5789" t="s">
        <v>7183</v>
      </c>
      <c r="G5789" s="129"/>
      <c r="H5789" s="293">
        <v>8</v>
      </c>
      <c r="I5789" s="203">
        <v>154</v>
      </c>
      <c r="J5789" s="293" t="s">
        <v>425</v>
      </c>
      <c r="K5789" s="203">
        <v>184.8</v>
      </c>
      <c r="L5789" s="203" t="s">
        <v>459</v>
      </c>
      <c r="M5789" s="203" t="s">
        <v>7116</v>
      </c>
      <c r="N5789" t="s">
        <v>7117</v>
      </c>
    </row>
    <row r="5790" spans="1:14" x14ac:dyDescent="0.2">
      <c r="A5790" s="246">
        <v>44967</v>
      </c>
      <c r="B5790" s="106" t="s">
        <v>541</v>
      </c>
      <c r="C5790" s="106">
        <v>6188.1</v>
      </c>
      <c r="D5790" s="203" t="s">
        <v>452</v>
      </c>
      <c r="E5790" s="203" t="s">
        <v>7182</v>
      </c>
      <c r="F5790" t="s">
        <v>7183</v>
      </c>
      <c r="G5790" s="129"/>
      <c r="H5790" s="293">
        <v>8</v>
      </c>
      <c r="I5790" s="203">
        <v>154</v>
      </c>
      <c r="J5790" s="293" t="s">
        <v>425</v>
      </c>
      <c r="K5790" s="203">
        <v>184.8</v>
      </c>
      <c r="L5790" s="203" t="s">
        <v>459</v>
      </c>
      <c r="M5790" s="203" t="s">
        <v>7116</v>
      </c>
      <c r="N5790" t="s">
        <v>7117</v>
      </c>
    </row>
    <row r="5791" spans="1:14" x14ac:dyDescent="0.2">
      <c r="A5791" s="246">
        <v>44972</v>
      </c>
      <c r="B5791" s="106" t="s">
        <v>541</v>
      </c>
      <c r="C5791" s="106">
        <v>6188.1</v>
      </c>
      <c r="D5791" s="203" t="s">
        <v>452</v>
      </c>
      <c r="E5791" s="203" t="s">
        <v>7182</v>
      </c>
      <c r="F5791" t="s">
        <v>7183</v>
      </c>
      <c r="G5791" s="129"/>
      <c r="H5791" s="293">
        <v>4</v>
      </c>
      <c r="I5791" s="203">
        <v>154</v>
      </c>
      <c r="J5791" s="293" t="s">
        <v>425</v>
      </c>
      <c r="K5791" s="203">
        <v>184.8</v>
      </c>
      <c r="L5791" s="203" t="s">
        <v>459</v>
      </c>
      <c r="M5791" s="203" t="s">
        <v>7116</v>
      </c>
      <c r="N5791" t="s">
        <v>7117</v>
      </c>
    </row>
    <row r="5792" spans="1:14" x14ac:dyDescent="0.2">
      <c r="A5792" s="246">
        <v>44981</v>
      </c>
      <c r="B5792" s="106" t="s">
        <v>541</v>
      </c>
      <c r="C5792" s="106">
        <v>6511.1</v>
      </c>
      <c r="D5792" s="203" t="s">
        <v>2065</v>
      </c>
      <c r="E5792" s="203" t="s">
        <v>7194</v>
      </c>
      <c r="F5792" t="s">
        <v>7195</v>
      </c>
      <c r="G5792" s="129"/>
      <c r="H5792" s="293">
        <v>8</v>
      </c>
      <c r="I5792" s="203">
        <v>221</v>
      </c>
      <c r="J5792" s="293" t="s">
        <v>425</v>
      </c>
      <c r="K5792" s="203">
        <v>265.2</v>
      </c>
      <c r="L5792" s="203" t="s">
        <v>459</v>
      </c>
      <c r="M5792" s="203" t="s">
        <v>7116</v>
      </c>
      <c r="N5792" t="s">
        <v>7117</v>
      </c>
    </row>
    <row r="5793" spans="1:14" x14ac:dyDescent="0.2">
      <c r="A5793" s="246">
        <v>44964</v>
      </c>
      <c r="B5793" s="106" t="s">
        <v>541</v>
      </c>
      <c r="C5793" s="106">
        <v>6511.1</v>
      </c>
      <c r="D5793" s="203" t="s">
        <v>2065</v>
      </c>
      <c r="E5793" s="203" t="s">
        <v>7192</v>
      </c>
      <c r="F5793" t="s">
        <v>7193</v>
      </c>
      <c r="G5793" s="129"/>
      <c r="H5793" s="293">
        <v>2</v>
      </c>
      <c r="I5793" s="203">
        <v>222</v>
      </c>
      <c r="J5793" s="293" t="s">
        <v>425</v>
      </c>
      <c r="K5793" s="203">
        <v>266.39999999999998</v>
      </c>
      <c r="L5793" s="203" t="s">
        <v>459</v>
      </c>
      <c r="M5793" s="203" t="s">
        <v>7116</v>
      </c>
      <c r="N5793" t="s">
        <v>7117</v>
      </c>
    </row>
    <row r="5794" spans="1:14" x14ac:dyDescent="0.2">
      <c r="A5794" s="246">
        <v>44965</v>
      </c>
      <c r="B5794" s="106" t="s">
        <v>541</v>
      </c>
      <c r="C5794" s="106">
        <v>6511.1</v>
      </c>
      <c r="D5794" s="203" t="s">
        <v>2065</v>
      </c>
      <c r="E5794" s="203" t="s">
        <v>7192</v>
      </c>
      <c r="F5794" t="s">
        <v>7193</v>
      </c>
      <c r="G5794" s="129"/>
      <c r="H5794" s="293">
        <v>2</v>
      </c>
      <c r="I5794" s="203">
        <v>222</v>
      </c>
      <c r="J5794" s="293" t="s">
        <v>425</v>
      </c>
      <c r="K5794" s="203">
        <v>266.39999999999998</v>
      </c>
      <c r="L5794" s="203" t="s">
        <v>459</v>
      </c>
      <c r="M5794" s="203" t="s">
        <v>7116</v>
      </c>
      <c r="N5794" t="s">
        <v>7117</v>
      </c>
    </row>
    <row r="5795" spans="1:14" x14ac:dyDescent="0.2">
      <c r="A5795" s="246">
        <v>44963</v>
      </c>
      <c r="B5795" s="106" t="s">
        <v>541</v>
      </c>
      <c r="C5795" s="106">
        <v>80422.16</v>
      </c>
      <c r="D5795" s="203" t="s">
        <v>2065</v>
      </c>
      <c r="E5795" s="203" t="s">
        <v>7192</v>
      </c>
      <c r="F5795" t="s">
        <v>7193</v>
      </c>
      <c r="G5795" s="129"/>
      <c r="H5795" s="293">
        <v>6</v>
      </c>
      <c r="I5795" s="203">
        <v>222</v>
      </c>
      <c r="J5795" s="293" t="s">
        <v>425</v>
      </c>
      <c r="K5795" s="203">
        <v>266.39999999999998</v>
      </c>
      <c r="L5795" s="203" t="s">
        <v>459</v>
      </c>
      <c r="M5795" s="203" t="s">
        <v>7116</v>
      </c>
      <c r="N5795" t="s">
        <v>7117</v>
      </c>
    </row>
    <row r="5796" spans="1:14" x14ac:dyDescent="0.2">
      <c r="A5796" s="246">
        <v>44964</v>
      </c>
      <c r="B5796" s="106" t="s">
        <v>541</v>
      </c>
      <c r="C5796" s="106">
        <v>80422.16</v>
      </c>
      <c r="D5796" s="203" t="s">
        <v>2065</v>
      </c>
      <c r="E5796" s="203" t="s">
        <v>7192</v>
      </c>
      <c r="F5796" t="s">
        <v>7193</v>
      </c>
      <c r="G5796" s="129"/>
      <c r="H5796" s="293">
        <v>6</v>
      </c>
      <c r="I5796" s="203">
        <v>222</v>
      </c>
      <c r="J5796" s="293" t="s">
        <v>425</v>
      </c>
      <c r="K5796" s="203">
        <v>266.39999999999998</v>
      </c>
      <c r="L5796" s="203" t="s">
        <v>459</v>
      </c>
      <c r="M5796" s="203" t="s">
        <v>7116</v>
      </c>
      <c r="N5796" t="s">
        <v>7117</v>
      </c>
    </row>
    <row r="5797" spans="1:14" x14ac:dyDescent="0.2">
      <c r="A5797" s="246">
        <v>44984</v>
      </c>
      <c r="B5797" s="106" t="s">
        <v>541</v>
      </c>
      <c r="C5797" s="106">
        <v>11840.1</v>
      </c>
      <c r="D5797" s="203" t="s">
        <v>452</v>
      </c>
      <c r="E5797" s="203" t="s">
        <v>7194</v>
      </c>
      <c r="F5797" t="s">
        <v>7195</v>
      </c>
      <c r="G5797" s="129"/>
      <c r="H5797" s="293">
        <v>8</v>
      </c>
      <c r="I5797" s="203">
        <v>221</v>
      </c>
      <c r="J5797" s="293" t="s">
        <v>425</v>
      </c>
      <c r="K5797" s="203">
        <v>265.2</v>
      </c>
      <c r="L5797" s="203" t="s">
        <v>459</v>
      </c>
      <c r="M5797" s="203" t="s">
        <v>7116</v>
      </c>
      <c r="N5797" t="s">
        <v>7117</v>
      </c>
    </row>
    <row r="5798" spans="1:14" x14ac:dyDescent="0.2">
      <c r="A5798" s="246">
        <v>44965</v>
      </c>
      <c r="B5798" s="106" t="s">
        <v>541</v>
      </c>
      <c r="C5798" s="106">
        <v>80422.16</v>
      </c>
      <c r="D5798" s="203" t="s">
        <v>2065</v>
      </c>
      <c r="E5798" s="203" t="s">
        <v>7192</v>
      </c>
      <c r="F5798" t="s">
        <v>7193</v>
      </c>
      <c r="G5798" s="129"/>
      <c r="H5798" s="293">
        <v>6</v>
      </c>
      <c r="I5798" s="203">
        <v>222</v>
      </c>
      <c r="J5798" s="293" t="s">
        <v>425</v>
      </c>
      <c r="K5798" s="203">
        <v>266.39999999999998</v>
      </c>
      <c r="L5798" s="203" t="s">
        <v>459</v>
      </c>
      <c r="M5798" s="203" t="s">
        <v>7116</v>
      </c>
      <c r="N5798" t="s">
        <v>7117</v>
      </c>
    </row>
    <row r="5799" spans="1:14" x14ac:dyDescent="0.2">
      <c r="A5799" s="246">
        <v>44985</v>
      </c>
      <c r="B5799" s="106" t="s">
        <v>541</v>
      </c>
      <c r="C5799" s="106">
        <v>11840.1</v>
      </c>
      <c r="D5799" s="203" t="s">
        <v>452</v>
      </c>
      <c r="E5799" s="203" t="s">
        <v>7194</v>
      </c>
      <c r="F5799" t="s">
        <v>7195</v>
      </c>
      <c r="G5799" s="129"/>
      <c r="H5799" s="293">
        <v>8</v>
      </c>
      <c r="I5799" s="203">
        <v>221</v>
      </c>
      <c r="J5799" s="293" t="s">
        <v>425</v>
      </c>
      <c r="K5799" s="203">
        <v>265.2</v>
      </c>
      <c r="L5799" s="203" t="s">
        <v>459</v>
      </c>
      <c r="M5799" s="203" t="s">
        <v>7116</v>
      </c>
      <c r="N5799" t="s">
        <v>7117</v>
      </c>
    </row>
    <row r="5800" spans="1:14" x14ac:dyDescent="0.2">
      <c r="A5800" s="246">
        <v>44967</v>
      </c>
      <c r="B5800" s="106" t="s">
        <v>541</v>
      </c>
      <c r="C5800" s="106">
        <v>11840.1</v>
      </c>
      <c r="D5800" s="203" t="s">
        <v>452</v>
      </c>
      <c r="E5800" s="203" t="s">
        <v>7192</v>
      </c>
      <c r="F5800" t="s">
        <v>7193</v>
      </c>
      <c r="G5800" s="129"/>
      <c r="H5800" s="293">
        <v>8</v>
      </c>
      <c r="I5800" s="203">
        <v>222</v>
      </c>
      <c r="J5800" s="293" t="s">
        <v>425</v>
      </c>
      <c r="K5800" s="203">
        <v>266.39999999999998</v>
      </c>
      <c r="L5800" s="203" t="s">
        <v>459</v>
      </c>
      <c r="M5800" s="203" t="s">
        <v>7116</v>
      </c>
      <c r="N5800" t="s">
        <v>7117</v>
      </c>
    </row>
    <row r="5801" spans="1:14" x14ac:dyDescent="0.2">
      <c r="A5801" s="246">
        <v>44966</v>
      </c>
      <c r="B5801" s="106" t="s">
        <v>541</v>
      </c>
      <c r="C5801" s="106">
        <v>6188.1</v>
      </c>
      <c r="D5801" s="203" t="s">
        <v>452</v>
      </c>
      <c r="E5801" s="203" t="s">
        <v>7192</v>
      </c>
      <c r="F5801" t="s">
        <v>7193</v>
      </c>
      <c r="G5801" s="129"/>
      <c r="H5801" s="293">
        <v>8</v>
      </c>
      <c r="I5801" s="203">
        <v>222</v>
      </c>
      <c r="J5801" s="293" t="s">
        <v>425</v>
      </c>
      <c r="K5801" s="203">
        <v>266.39999999999998</v>
      </c>
      <c r="L5801" s="203" t="s">
        <v>459</v>
      </c>
      <c r="M5801" s="203" t="s">
        <v>7116</v>
      </c>
      <c r="N5801" t="s">
        <v>7117</v>
      </c>
    </row>
    <row r="5802" spans="1:14" x14ac:dyDescent="0.2">
      <c r="A5802" s="246">
        <v>44977</v>
      </c>
      <c r="B5802" s="106" t="s">
        <v>541</v>
      </c>
      <c r="C5802" s="106">
        <v>6233.1</v>
      </c>
      <c r="D5802" s="203" t="s">
        <v>2065</v>
      </c>
      <c r="E5802" s="203" t="s">
        <v>7194</v>
      </c>
      <c r="F5802" t="s">
        <v>7195</v>
      </c>
      <c r="G5802" s="129"/>
      <c r="H5802" s="293">
        <v>8</v>
      </c>
      <c r="I5802" s="203">
        <v>221</v>
      </c>
      <c r="J5802" s="293" t="s">
        <v>425</v>
      </c>
      <c r="K5802" s="203">
        <v>265.2</v>
      </c>
      <c r="L5802" s="203" t="s">
        <v>459</v>
      </c>
      <c r="M5802" s="203" t="s">
        <v>7116</v>
      </c>
      <c r="N5802" t="s">
        <v>7117</v>
      </c>
    </row>
    <row r="5803" spans="1:14" x14ac:dyDescent="0.2">
      <c r="A5803" s="246">
        <v>44958</v>
      </c>
      <c r="B5803" s="106" t="s">
        <v>541</v>
      </c>
      <c r="C5803" s="106">
        <v>6511.1</v>
      </c>
      <c r="D5803" s="203" t="s">
        <v>2065</v>
      </c>
      <c r="E5803" s="203" t="s">
        <v>7192</v>
      </c>
      <c r="F5803" t="s">
        <v>7193</v>
      </c>
      <c r="G5803" s="129"/>
      <c r="H5803" s="293">
        <v>4</v>
      </c>
      <c r="I5803" s="203">
        <v>222</v>
      </c>
      <c r="J5803" s="293" t="s">
        <v>425</v>
      </c>
      <c r="K5803" s="203">
        <v>266.39999999999998</v>
      </c>
      <c r="L5803" s="203" t="s">
        <v>459</v>
      </c>
      <c r="M5803" s="203" t="s">
        <v>7116</v>
      </c>
      <c r="N5803" t="s">
        <v>7117</v>
      </c>
    </row>
    <row r="5804" spans="1:14" x14ac:dyDescent="0.2">
      <c r="A5804" s="246">
        <v>44978</v>
      </c>
      <c r="B5804" s="106" t="s">
        <v>541</v>
      </c>
      <c r="C5804" s="106">
        <v>6233.1</v>
      </c>
      <c r="D5804" s="203" t="s">
        <v>2065</v>
      </c>
      <c r="E5804" s="203" t="s">
        <v>7194</v>
      </c>
      <c r="F5804" t="s">
        <v>7195</v>
      </c>
      <c r="G5804" s="129"/>
      <c r="H5804" s="293">
        <v>8</v>
      </c>
      <c r="I5804" s="203">
        <v>221</v>
      </c>
      <c r="J5804" s="293" t="s">
        <v>425</v>
      </c>
      <c r="K5804" s="203">
        <v>265.2</v>
      </c>
      <c r="L5804" s="203" t="s">
        <v>459</v>
      </c>
      <c r="M5804" s="203" t="s">
        <v>7116</v>
      </c>
      <c r="N5804" t="s">
        <v>7117</v>
      </c>
    </row>
    <row r="5805" spans="1:14" x14ac:dyDescent="0.2">
      <c r="A5805" s="246">
        <v>44970</v>
      </c>
      <c r="B5805" s="106" t="s">
        <v>541</v>
      </c>
      <c r="C5805" s="106">
        <v>11840.1</v>
      </c>
      <c r="D5805" s="203" t="s">
        <v>452</v>
      </c>
      <c r="E5805" s="203" t="s">
        <v>7192</v>
      </c>
      <c r="F5805" t="s">
        <v>7193</v>
      </c>
      <c r="G5805" s="129"/>
      <c r="H5805" s="293">
        <v>8</v>
      </c>
      <c r="I5805" s="203">
        <v>222</v>
      </c>
      <c r="J5805" s="293" t="s">
        <v>425</v>
      </c>
      <c r="K5805" s="203">
        <v>266.39999999999998</v>
      </c>
      <c r="L5805" s="203" t="s">
        <v>459</v>
      </c>
      <c r="M5805" s="203" t="s">
        <v>7116</v>
      </c>
      <c r="N5805" t="s">
        <v>7117</v>
      </c>
    </row>
    <row r="5806" spans="1:14" x14ac:dyDescent="0.2">
      <c r="A5806" s="246">
        <v>44971</v>
      </c>
      <c r="B5806" s="106" t="s">
        <v>541</v>
      </c>
      <c r="C5806" s="106">
        <v>11840.1</v>
      </c>
      <c r="D5806" s="203" t="s">
        <v>452</v>
      </c>
      <c r="E5806" s="203" t="s">
        <v>7192</v>
      </c>
      <c r="F5806" t="s">
        <v>7193</v>
      </c>
      <c r="G5806" s="129"/>
      <c r="H5806" s="293">
        <v>8</v>
      </c>
      <c r="I5806" s="203">
        <v>222</v>
      </c>
      <c r="J5806" s="293" t="s">
        <v>425</v>
      </c>
      <c r="K5806" s="203">
        <v>266.39999999999998</v>
      </c>
      <c r="L5806" s="203" t="s">
        <v>459</v>
      </c>
      <c r="M5806" s="203" t="s">
        <v>7116</v>
      </c>
      <c r="N5806" t="s">
        <v>7117</v>
      </c>
    </row>
    <row r="5807" spans="1:14" x14ac:dyDescent="0.2">
      <c r="A5807" s="246">
        <v>44979</v>
      </c>
      <c r="B5807" s="106" t="s">
        <v>541</v>
      </c>
      <c r="C5807" s="106">
        <v>6233.1</v>
      </c>
      <c r="D5807" s="203" t="s">
        <v>2065</v>
      </c>
      <c r="E5807" s="203" t="s">
        <v>7194</v>
      </c>
      <c r="F5807" t="s">
        <v>7195</v>
      </c>
      <c r="G5807" s="129"/>
      <c r="H5807" s="293">
        <v>8</v>
      </c>
      <c r="I5807" s="203">
        <v>221</v>
      </c>
      <c r="J5807" s="293" t="s">
        <v>425</v>
      </c>
      <c r="K5807" s="203">
        <v>265.2</v>
      </c>
      <c r="L5807" s="203" t="s">
        <v>459</v>
      </c>
      <c r="M5807" s="203" t="s">
        <v>7116</v>
      </c>
      <c r="N5807" t="s">
        <v>7117</v>
      </c>
    </row>
    <row r="5808" spans="1:14" x14ac:dyDescent="0.2">
      <c r="A5808" s="246">
        <v>44972</v>
      </c>
      <c r="B5808" s="106" t="s">
        <v>541</v>
      </c>
      <c r="C5808" s="106">
        <v>11840.1</v>
      </c>
      <c r="D5808" s="203" t="s">
        <v>452</v>
      </c>
      <c r="E5808" s="203" t="s">
        <v>7192</v>
      </c>
      <c r="F5808" t="s">
        <v>7193</v>
      </c>
      <c r="G5808" s="129"/>
      <c r="H5808" s="293">
        <v>8</v>
      </c>
      <c r="I5808" s="203">
        <v>222</v>
      </c>
      <c r="J5808" s="293" t="s">
        <v>425</v>
      </c>
      <c r="K5808" s="203">
        <v>266.39999999999998</v>
      </c>
      <c r="L5808" s="203" t="s">
        <v>459</v>
      </c>
      <c r="M5808" s="203" t="s">
        <v>7116</v>
      </c>
      <c r="N5808" t="s">
        <v>7117</v>
      </c>
    </row>
    <row r="5809" spans="1:14" x14ac:dyDescent="0.2">
      <c r="A5809" s="246">
        <v>44973</v>
      </c>
      <c r="B5809" s="106" t="s">
        <v>541</v>
      </c>
      <c r="C5809" s="106">
        <v>11840.1</v>
      </c>
      <c r="D5809" s="203" t="s">
        <v>452</v>
      </c>
      <c r="E5809" s="203" t="s">
        <v>7194</v>
      </c>
      <c r="F5809" t="s">
        <v>7195</v>
      </c>
      <c r="G5809" s="129"/>
      <c r="H5809" s="293">
        <v>8</v>
      </c>
      <c r="I5809" s="203">
        <v>221</v>
      </c>
      <c r="J5809" s="293" t="s">
        <v>425</v>
      </c>
      <c r="K5809" s="203">
        <v>265.2</v>
      </c>
      <c r="L5809" s="203" t="s">
        <v>459</v>
      </c>
      <c r="M5809" s="203" t="s">
        <v>7116</v>
      </c>
      <c r="N5809" t="s">
        <v>7117</v>
      </c>
    </row>
    <row r="5810" spans="1:14" x14ac:dyDescent="0.2">
      <c r="A5810" s="246">
        <v>44974</v>
      </c>
      <c r="B5810" s="106" t="s">
        <v>541</v>
      </c>
      <c r="C5810" s="106">
        <v>11840.1</v>
      </c>
      <c r="D5810" s="203" t="s">
        <v>452</v>
      </c>
      <c r="E5810" s="203" t="s">
        <v>7194</v>
      </c>
      <c r="F5810" t="s">
        <v>7195</v>
      </c>
      <c r="G5810" s="129"/>
      <c r="H5810" s="293">
        <v>8</v>
      </c>
      <c r="I5810" s="203">
        <v>221</v>
      </c>
      <c r="J5810" s="293" t="s">
        <v>425</v>
      </c>
      <c r="K5810" s="203">
        <v>265.2</v>
      </c>
      <c r="L5810" s="203" t="s">
        <v>459</v>
      </c>
      <c r="M5810" s="203" t="s">
        <v>7116</v>
      </c>
      <c r="N5810" t="s">
        <v>7117</v>
      </c>
    </row>
    <row r="5811" spans="1:14" x14ac:dyDescent="0.2">
      <c r="A5811" s="246">
        <v>44958</v>
      </c>
      <c r="B5811" s="106" t="s">
        <v>541</v>
      </c>
      <c r="C5811" s="106">
        <v>6188.1</v>
      </c>
      <c r="D5811" s="203" t="s">
        <v>452</v>
      </c>
      <c r="E5811" s="203" t="s">
        <v>7184</v>
      </c>
      <c r="F5811" t="s">
        <v>7185</v>
      </c>
      <c r="G5811" s="129"/>
      <c r="H5811" s="293">
        <v>8</v>
      </c>
      <c r="I5811" s="203">
        <v>196</v>
      </c>
      <c r="J5811" s="293" t="s">
        <v>425</v>
      </c>
      <c r="K5811" s="203">
        <v>235.2</v>
      </c>
      <c r="L5811" s="203" t="s">
        <v>459</v>
      </c>
      <c r="M5811" s="203" t="s">
        <v>7116</v>
      </c>
      <c r="N5811" t="s">
        <v>7117</v>
      </c>
    </row>
    <row r="5812" spans="1:14" x14ac:dyDescent="0.2">
      <c r="A5812" s="246">
        <v>44979</v>
      </c>
      <c r="B5812" s="106" t="s">
        <v>541</v>
      </c>
      <c r="C5812" s="106">
        <v>6641.1</v>
      </c>
      <c r="D5812" s="203" t="s">
        <v>452</v>
      </c>
      <c r="E5812" s="203" t="s">
        <v>7184</v>
      </c>
      <c r="F5812" t="s">
        <v>7185</v>
      </c>
      <c r="G5812" s="129"/>
      <c r="H5812" s="293">
        <v>4</v>
      </c>
      <c r="I5812" s="203">
        <v>196</v>
      </c>
      <c r="J5812" s="293" t="s">
        <v>425</v>
      </c>
      <c r="K5812" s="203">
        <v>235.2</v>
      </c>
      <c r="L5812" s="203" t="s">
        <v>459</v>
      </c>
      <c r="M5812" s="203" t="s">
        <v>7116</v>
      </c>
      <c r="N5812" t="s">
        <v>7117</v>
      </c>
    </row>
    <row r="5813" spans="1:14" x14ac:dyDescent="0.2">
      <c r="A5813" s="246">
        <v>44959</v>
      </c>
      <c r="B5813" s="106" t="s">
        <v>541</v>
      </c>
      <c r="C5813" s="106">
        <v>6188.1</v>
      </c>
      <c r="D5813" s="203" t="s">
        <v>452</v>
      </c>
      <c r="E5813" s="203" t="s">
        <v>7184</v>
      </c>
      <c r="F5813" t="s">
        <v>7185</v>
      </c>
      <c r="G5813" s="129"/>
      <c r="H5813" s="293">
        <v>8</v>
      </c>
      <c r="I5813" s="203">
        <v>196</v>
      </c>
      <c r="J5813" s="293" t="s">
        <v>425</v>
      </c>
      <c r="K5813" s="203">
        <v>235.2</v>
      </c>
      <c r="L5813" s="203" t="s">
        <v>459</v>
      </c>
      <c r="M5813" s="203" t="s">
        <v>7116</v>
      </c>
      <c r="N5813" t="s">
        <v>7117</v>
      </c>
    </row>
    <row r="5814" spans="1:14" x14ac:dyDescent="0.2">
      <c r="A5814" s="246">
        <v>44977</v>
      </c>
      <c r="B5814" s="106" t="s">
        <v>541</v>
      </c>
      <c r="C5814" s="106">
        <v>6562.1</v>
      </c>
      <c r="D5814" s="203" t="s">
        <v>452</v>
      </c>
      <c r="E5814" s="203" t="s">
        <v>7188</v>
      </c>
      <c r="F5814" t="s">
        <v>7189</v>
      </c>
      <c r="G5814" s="129"/>
      <c r="H5814" s="293">
        <v>8</v>
      </c>
      <c r="I5814" s="203">
        <v>155</v>
      </c>
      <c r="J5814" s="293" t="s">
        <v>425</v>
      </c>
      <c r="K5814" s="203">
        <v>186</v>
      </c>
      <c r="L5814" s="203" t="s">
        <v>459</v>
      </c>
      <c r="M5814" s="203" t="s">
        <v>7116</v>
      </c>
      <c r="N5814" t="s">
        <v>7117</v>
      </c>
    </row>
    <row r="5815" spans="1:14" x14ac:dyDescent="0.2">
      <c r="A5815" s="246">
        <v>44980</v>
      </c>
      <c r="B5815" s="106" t="s">
        <v>541</v>
      </c>
      <c r="C5815" s="106">
        <v>6641.1</v>
      </c>
      <c r="D5815" s="203" t="s">
        <v>452</v>
      </c>
      <c r="E5815" s="203" t="s">
        <v>7184</v>
      </c>
      <c r="F5815" t="s">
        <v>7185</v>
      </c>
      <c r="G5815" s="129"/>
      <c r="H5815" s="293">
        <v>8</v>
      </c>
      <c r="I5815" s="203">
        <v>196</v>
      </c>
      <c r="J5815" s="293" t="s">
        <v>425</v>
      </c>
      <c r="K5815" s="203">
        <v>235.2</v>
      </c>
      <c r="L5815" s="203" t="s">
        <v>459</v>
      </c>
      <c r="M5815" s="203" t="s">
        <v>7116</v>
      </c>
      <c r="N5815" t="s">
        <v>7117</v>
      </c>
    </row>
    <row r="5816" spans="1:14" x14ac:dyDescent="0.2">
      <c r="A5816" s="246">
        <v>44978</v>
      </c>
      <c r="B5816" s="106" t="s">
        <v>541</v>
      </c>
      <c r="C5816" s="106">
        <v>6562.1</v>
      </c>
      <c r="D5816" s="203" t="s">
        <v>452</v>
      </c>
      <c r="E5816" s="203" t="s">
        <v>7188</v>
      </c>
      <c r="F5816" t="s">
        <v>7189</v>
      </c>
      <c r="G5816" s="129"/>
      <c r="H5816" s="293">
        <v>8</v>
      </c>
      <c r="I5816" s="203">
        <v>155</v>
      </c>
      <c r="J5816" s="293" t="s">
        <v>425</v>
      </c>
      <c r="K5816" s="203">
        <v>186</v>
      </c>
      <c r="L5816" s="203" t="s">
        <v>459</v>
      </c>
      <c r="M5816" s="203" t="s">
        <v>7116</v>
      </c>
      <c r="N5816" t="s">
        <v>7117</v>
      </c>
    </row>
    <row r="5817" spans="1:14" x14ac:dyDescent="0.2">
      <c r="A5817" s="246">
        <v>44970</v>
      </c>
      <c r="B5817" s="106" t="s">
        <v>541</v>
      </c>
      <c r="C5817" s="106">
        <v>6641.1</v>
      </c>
      <c r="D5817" s="203" t="s">
        <v>452</v>
      </c>
      <c r="E5817" s="203" t="s">
        <v>7184</v>
      </c>
      <c r="F5817" t="s">
        <v>7185</v>
      </c>
      <c r="G5817" s="129"/>
      <c r="H5817" s="293">
        <v>8</v>
      </c>
      <c r="I5817" s="203">
        <v>196</v>
      </c>
      <c r="J5817" s="293" t="s">
        <v>425</v>
      </c>
      <c r="K5817" s="203">
        <v>235.2</v>
      </c>
      <c r="L5817" s="203" t="s">
        <v>459</v>
      </c>
      <c r="M5817" s="203" t="s">
        <v>7116</v>
      </c>
      <c r="N5817" t="s">
        <v>7117</v>
      </c>
    </row>
    <row r="5818" spans="1:14" x14ac:dyDescent="0.2">
      <c r="A5818" s="246">
        <v>44981</v>
      </c>
      <c r="B5818" s="106" t="s">
        <v>541</v>
      </c>
      <c r="C5818" s="106">
        <v>6641.1</v>
      </c>
      <c r="D5818" s="203" t="s">
        <v>452</v>
      </c>
      <c r="E5818" s="203" t="s">
        <v>7184</v>
      </c>
      <c r="F5818" t="s">
        <v>7185</v>
      </c>
      <c r="G5818" s="129"/>
      <c r="H5818" s="293">
        <v>8</v>
      </c>
      <c r="I5818" s="203">
        <v>196</v>
      </c>
      <c r="J5818" s="293" t="s">
        <v>425</v>
      </c>
      <c r="K5818" s="203">
        <v>235.2</v>
      </c>
      <c r="L5818" s="203" t="s">
        <v>459</v>
      </c>
      <c r="M5818" s="203" t="s">
        <v>7116</v>
      </c>
      <c r="N5818" t="s">
        <v>7117</v>
      </c>
    </row>
    <row r="5819" spans="1:14" x14ac:dyDescent="0.2">
      <c r="A5819" s="246">
        <v>44979</v>
      </c>
      <c r="B5819" s="106" t="s">
        <v>541</v>
      </c>
      <c r="C5819" s="106">
        <v>6562.1</v>
      </c>
      <c r="D5819" s="203" t="s">
        <v>452</v>
      </c>
      <c r="E5819" s="203" t="s">
        <v>7188</v>
      </c>
      <c r="F5819" t="s">
        <v>7189</v>
      </c>
      <c r="G5819" s="129"/>
      <c r="H5819" s="293">
        <v>8</v>
      </c>
      <c r="I5819" s="203">
        <v>155</v>
      </c>
      <c r="J5819" s="293" t="s">
        <v>425</v>
      </c>
      <c r="K5819" s="203">
        <v>186</v>
      </c>
      <c r="L5819" s="203" t="s">
        <v>459</v>
      </c>
      <c r="M5819" s="203" t="s">
        <v>7116</v>
      </c>
      <c r="N5819" t="s">
        <v>7117</v>
      </c>
    </row>
    <row r="5820" spans="1:14" x14ac:dyDescent="0.2">
      <c r="A5820" s="246">
        <v>44971</v>
      </c>
      <c r="B5820" s="106" t="s">
        <v>541</v>
      </c>
      <c r="C5820" s="106">
        <v>6641.1</v>
      </c>
      <c r="D5820" s="203" t="s">
        <v>452</v>
      </c>
      <c r="E5820" s="203" t="s">
        <v>7184</v>
      </c>
      <c r="F5820" t="s">
        <v>7185</v>
      </c>
      <c r="G5820" s="129"/>
      <c r="H5820" s="293">
        <v>8</v>
      </c>
      <c r="I5820" s="203">
        <v>196</v>
      </c>
      <c r="J5820" s="293" t="s">
        <v>425</v>
      </c>
      <c r="K5820" s="203">
        <v>235.2</v>
      </c>
      <c r="L5820" s="203" t="s">
        <v>459</v>
      </c>
      <c r="M5820" s="203" t="s">
        <v>7116</v>
      </c>
      <c r="N5820" t="s">
        <v>7117</v>
      </c>
    </row>
    <row r="5821" spans="1:14" x14ac:dyDescent="0.2">
      <c r="A5821" s="246">
        <v>44972</v>
      </c>
      <c r="B5821" s="106" t="s">
        <v>541</v>
      </c>
      <c r="C5821" s="106">
        <v>6641.1</v>
      </c>
      <c r="D5821" s="203" t="s">
        <v>452</v>
      </c>
      <c r="E5821" s="203" t="s">
        <v>7184</v>
      </c>
      <c r="F5821" t="s">
        <v>7185</v>
      </c>
      <c r="G5821" s="129"/>
      <c r="H5821" s="293">
        <v>4</v>
      </c>
      <c r="I5821" s="203">
        <v>196</v>
      </c>
      <c r="J5821" s="293" t="s">
        <v>425</v>
      </c>
      <c r="K5821" s="203">
        <v>235.2</v>
      </c>
      <c r="L5821" s="203" t="s">
        <v>459</v>
      </c>
      <c r="M5821" s="203" t="s">
        <v>7116</v>
      </c>
      <c r="N5821" t="s">
        <v>7117</v>
      </c>
    </row>
    <row r="5822" spans="1:14" x14ac:dyDescent="0.2">
      <c r="A5822" s="246">
        <v>44973</v>
      </c>
      <c r="B5822" s="106" t="s">
        <v>541</v>
      </c>
      <c r="C5822" s="106">
        <v>6188.1</v>
      </c>
      <c r="D5822" s="203" t="s">
        <v>452</v>
      </c>
      <c r="E5822" s="203" t="s">
        <v>7184</v>
      </c>
      <c r="F5822" t="s">
        <v>7185</v>
      </c>
      <c r="G5822" s="129"/>
      <c r="H5822" s="293">
        <v>8</v>
      </c>
      <c r="I5822" s="203">
        <v>196</v>
      </c>
      <c r="J5822" s="293" t="s">
        <v>425</v>
      </c>
      <c r="K5822" s="203">
        <v>235.2</v>
      </c>
      <c r="L5822" s="203" t="s">
        <v>459</v>
      </c>
      <c r="M5822" s="203" t="s">
        <v>7116</v>
      </c>
      <c r="N5822" t="s">
        <v>7117</v>
      </c>
    </row>
    <row r="5823" spans="1:14" x14ac:dyDescent="0.2">
      <c r="A5823" s="246">
        <v>44980</v>
      </c>
      <c r="B5823" s="106" t="s">
        <v>541</v>
      </c>
      <c r="C5823" s="106">
        <v>6562.1</v>
      </c>
      <c r="D5823" s="203" t="s">
        <v>452</v>
      </c>
      <c r="E5823" s="203" t="s">
        <v>7188</v>
      </c>
      <c r="F5823" t="s">
        <v>7189</v>
      </c>
      <c r="G5823" s="129"/>
      <c r="H5823" s="293">
        <v>8</v>
      </c>
      <c r="I5823" s="203">
        <v>155</v>
      </c>
      <c r="J5823" s="293" t="s">
        <v>425</v>
      </c>
      <c r="K5823" s="203">
        <v>186</v>
      </c>
      <c r="L5823" s="203" t="s">
        <v>459</v>
      </c>
      <c r="M5823" s="203" t="s">
        <v>7116</v>
      </c>
      <c r="N5823" t="s">
        <v>7117</v>
      </c>
    </row>
    <row r="5824" spans="1:14" x14ac:dyDescent="0.2">
      <c r="A5824" s="246">
        <v>44965</v>
      </c>
      <c r="B5824" s="106" t="s">
        <v>541</v>
      </c>
      <c r="C5824" s="106">
        <v>6641.1</v>
      </c>
      <c r="D5824" s="203" t="s">
        <v>452</v>
      </c>
      <c r="E5824" s="203" t="s">
        <v>7184</v>
      </c>
      <c r="F5824" t="s">
        <v>7185</v>
      </c>
      <c r="G5824" s="129"/>
      <c r="H5824" s="293">
        <v>4</v>
      </c>
      <c r="I5824" s="203">
        <v>196</v>
      </c>
      <c r="J5824" s="293" t="s">
        <v>425</v>
      </c>
      <c r="K5824" s="203">
        <v>235.2</v>
      </c>
      <c r="L5824" s="203" t="s">
        <v>459</v>
      </c>
      <c r="M5824" s="203" t="s">
        <v>7116</v>
      </c>
      <c r="N5824" t="s">
        <v>7117</v>
      </c>
    </row>
    <row r="5825" spans="1:14" x14ac:dyDescent="0.2">
      <c r="A5825" s="246">
        <v>44974</v>
      </c>
      <c r="B5825" s="106" t="s">
        <v>541</v>
      </c>
      <c r="C5825" s="106">
        <v>6188.1</v>
      </c>
      <c r="D5825" s="203" t="s">
        <v>452</v>
      </c>
      <c r="E5825" s="203" t="s">
        <v>7184</v>
      </c>
      <c r="F5825" t="s">
        <v>7185</v>
      </c>
      <c r="G5825" s="129"/>
      <c r="H5825" s="293">
        <v>8</v>
      </c>
      <c r="I5825" s="203">
        <v>196</v>
      </c>
      <c r="J5825" s="293" t="s">
        <v>425</v>
      </c>
      <c r="K5825" s="203">
        <v>235.2</v>
      </c>
      <c r="L5825" s="203" t="s">
        <v>459</v>
      </c>
      <c r="M5825" s="203" t="s">
        <v>7116</v>
      </c>
      <c r="N5825" t="s">
        <v>7117</v>
      </c>
    </row>
    <row r="5826" spans="1:14" x14ac:dyDescent="0.2">
      <c r="A5826" s="246">
        <v>44981</v>
      </c>
      <c r="B5826" s="106" t="s">
        <v>541</v>
      </c>
      <c r="C5826" s="106">
        <v>6562.1</v>
      </c>
      <c r="D5826" s="203" t="s">
        <v>452</v>
      </c>
      <c r="E5826" s="203" t="s">
        <v>7188</v>
      </c>
      <c r="F5826" t="s">
        <v>7189</v>
      </c>
      <c r="G5826" s="129"/>
      <c r="H5826" s="293">
        <v>8</v>
      </c>
      <c r="I5826" s="203">
        <v>155</v>
      </c>
      <c r="J5826" s="293" t="s">
        <v>425</v>
      </c>
      <c r="K5826" s="203">
        <v>186</v>
      </c>
      <c r="L5826" s="203" t="s">
        <v>459</v>
      </c>
      <c r="M5826" s="203" t="s">
        <v>7116</v>
      </c>
      <c r="N5826" t="s">
        <v>7117</v>
      </c>
    </row>
    <row r="5827" spans="1:14" x14ac:dyDescent="0.2">
      <c r="A5827" s="246">
        <v>44966</v>
      </c>
      <c r="B5827" s="106" t="s">
        <v>541</v>
      </c>
      <c r="C5827" s="106">
        <v>6641.1</v>
      </c>
      <c r="D5827" s="203" t="s">
        <v>452</v>
      </c>
      <c r="E5827" s="203" t="s">
        <v>7184</v>
      </c>
      <c r="F5827" t="s">
        <v>7185</v>
      </c>
      <c r="G5827" s="129"/>
      <c r="H5827" s="293">
        <v>8</v>
      </c>
      <c r="I5827" s="203">
        <v>196</v>
      </c>
      <c r="J5827" s="293" t="s">
        <v>425</v>
      </c>
      <c r="K5827" s="203">
        <v>235.2</v>
      </c>
      <c r="L5827" s="203" t="s">
        <v>459</v>
      </c>
      <c r="M5827" s="203" t="s">
        <v>7116</v>
      </c>
      <c r="N5827" t="s">
        <v>7117</v>
      </c>
    </row>
    <row r="5828" spans="1:14" x14ac:dyDescent="0.2">
      <c r="A5828" s="246">
        <v>44977</v>
      </c>
      <c r="B5828" s="106" t="s">
        <v>541</v>
      </c>
      <c r="C5828" s="106">
        <v>6188.1</v>
      </c>
      <c r="D5828" s="203" t="s">
        <v>452</v>
      </c>
      <c r="E5828" s="203" t="s">
        <v>7184</v>
      </c>
      <c r="F5828" t="s">
        <v>7185</v>
      </c>
      <c r="G5828" s="129"/>
      <c r="H5828" s="293">
        <v>8</v>
      </c>
      <c r="I5828" s="203">
        <v>196</v>
      </c>
      <c r="J5828" s="293" t="s">
        <v>425</v>
      </c>
      <c r="K5828" s="203">
        <v>235.2</v>
      </c>
      <c r="L5828" s="203" t="s">
        <v>459</v>
      </c>
      <c r="M5828" s="203" t="s">
        <v>7116</v>
      </c>
      <c r="N5828" t="s">
        <v>7117</v>
      </c>
    </row>
    <row r="5829" spans="1:14" x14ac:dyDescent="0.2">
      <c r="A5829" s="246">
        <v>44984</v>
      </c>
      <c r="B5829" s="106" t="s">
        <v>541</v>
      </c>
      <c r="C5829" s="106">
        <v>6497.1</v>
      </c>
      <c r="D5829" s="203" t="s">
        <v>452</v>
      </c>
      <c r="E5829" s="203" t="s">
        <v>7188</v>
      </c>
      <c r="F5829" t="s">
        <v>7189</v>
      </c>
      <c r="G5829" s="129"/>
      <c r="H5829" s="293">
        <v>8</v>
      </c>
      <c r="I5829" s="203">
        <v>155</v>
      </c>
      <c r="J5829" s="293" t="s">
        <v>425</v>
      </c>
      <c r="K5829" s="203">
        <v>186</v>
      </c>
      <c r="L5829" s="203" t="s">
        <v>459</v>
      </c>
      <c r="M5829" s="203" t="s">
        <v>7116</v>
      </c>
      <c r="N5829" t="s">
        <v>7117</v>
      </c>
    </row>
    <row r="5830" spans="1:14" x14ac:dyDescent="0.2">
      <c r="A5830" s="246">
        <v>44978</v>
      </c>
      <c r="B5830" s="106" t="s">
        <v>541</v>
      </c>
      <c r="C5830" s="106">
        <v>6188.1</v>
      </c>
      <c r="D5830" s="203" t="s">
        <v>452</v>
      </c>
      <c r="E5830" s="203" t="s">
        <v>7184</v>
      </c>
      <c r="F5830" t="s">
        <v>7185</v>
      </c>
      <c r="G5830" s="129"/>
      <c r="H5830" s="293">
        <v>8</v>
      </c>
      <c r="I5830" s="203">
        <v>196</v>
      </c>
      <c r="J5830" s="293" t="s">
        <v>425</v>
      </c>
      <c r="K5830" s="203">
        <v>235.2</v>
      </c>
      <c r="L5830" s="203" t="s">
        <v>459</v>
      </c>
      <c r="M5830" s="203" t="s">
        <v>7116</v>
      </c>
      <c r="N5830" t="s">
        <v>7117</v>
      </c>
    </row>
    <row r="5831" spans="1:14" x14ac:dyDescent="0.2">
      <c r="A5831" s="246">
        <v>44979</v>
      </c>
      <c r="B5831" s="106" t="s">
        <v>541</v>
      </c>
      <c r="C5831" s="106">
        <v>6188.1</v>
      </c>
      <c r="D5831" s="203" t="s">
        <v>452</v>
      </c>
      <c r="E5831" s="203" t="s">
        <v>7184</v>
      </c>
      <c r="F5831" t="s">
        <v>7185</v>
      </c>
      <c r="G5831" s="129"/>
      <c r="H5831" s="293">
        <v>4</v>
      </c>
      <c r="I5831" s="203">
        <v>196</v>
      </c>
      <c r="J5831" s="293" t="s">
        <v>425</v>
      </c>
      <c r="K5831" s="203">
        <v>235.2</v>
      </c>
      <c r="L5831" s="203" t="s">
        <v>459</v>
      </c>
      <c r="M5831" s="203" t="s">
        <v>7116</v>
      </c>
      <c r="N5831" t="s">
        <v>7117</v>
      </c>
    </row>
    <row r="5832" spans="1:14" x14ac:dyDescent="0.2">
      <c r="A5832" s="246">
        <v>44985</v>
      </c>
      <c r="B5832" s="106" t="s">
        <v>541</v>
      </c>
      <c r="C5832" s="106">
        <v>6497.1</v>
      </c>
      <c r="D5832" s="203" t="s">
        <v>452</v>
      </c>
      <c r="E5832" s="203" t="s">
        <v>7188</v>
      </c>
      <c r="F5832" t="s">
        <v>7189</v>
      </c>
      <c r="G5832" s="129"/>
      <c r="H5832" s="293">
        <v>8</v>
      </c>
      <c r="I5832" s="203">
        <v>155</v>
      </c>
      <c r="J5832" s="293" t="s">
        <v>425</v>
      </c>
      <c r="K5832" s="203">
        <v>186</v>
      </c>
      <c r="L5832" s="203" t="s">
        <v>459</v>
      </c>
      <c r="M5832" s="203" t="s">
        <v>7116</v>
      </c>
      <c r="N5832" t="s">
        <v>7117</v>
      </c>
    </row>
    <row r="5833" spans="1:14" x14ac:dyDescent="0.2">
      <c r="A5833" s="246">
        <v>44963</v>
      </c>
      <c r="B5833" s="106" t="s">
        <v>541</v>
      </c>
      <c r="C5833" s="106">
        <v>6188.1</v>
      </c>
      <c r="D5833" s="203" t="s">
        <v>452</v>
      </c>
      <c r="E5833" s="203" t="s">
        <v>7184</v>
      </c>
      <c r="F5833" t="s">
        <v>7185</v>
      </c>
      <c r="G5833" s="129"/>
      <c r="H5833" s="293">
        <v>8</v>
      </c>
      <c r="I5833" s="203">
        <v>196</v>
      </c>
      <c r="J5833" s="293" t="s">
        <v>425</v>
      </c>
      <c r="K5833" s="203">
        <v>235.2</v>
      </c>
      <c r="L5833" s="203" t="s">
        <v>459</v>
      </c>
      <c r="M5833" s="203" t="s">
        <v>7116</v>
      </c>
      <c r="N5833" t="s">
        <v>7117</v>
      </c>
    </row>
    <row r="5834" spans="1:14" x14ac:dyDescent="0.2">
      <c r="A5834" s="246">
        <v>44984</v>
      </c>
      <c r="B5834" s="106" t="s">
        <v>541</v>
      </c>
      <c r="C5834" s="106">
        <v>6641.1</v>
      </c>
      <c r="D5834" s="203" t="s">
        <v>452</v>
      </c>
      <c r="E5834" s="203" t="s">
        <v>7184</v>
      </c>
      <c r="F5834" t="s">
        <v>7185</v>
      </c>
      <c r="G5834" s="129"/>
      <c r="H5834" s="293">
        <v>8</v>
      </c>
      <c r="I5834" s="203">
        <v>196</v>
      </c>
      <c r="J5834" s="293" t="s">
        <v>425</v>
      </c>
      <c r="K5834" s="203">
        <v>235.2</v>
      </c>
      <c r="L5834" s="203" t="s">
        <v>459</v>
      </c>
      <c r="M5834" s="203" t="s">
        <v>7116</v>
      </c>
      <c r="N5834" t="s">
        <v>7117</v>
      </c>
    </row>
    <row r="5835" spans="1:14" x14ac:dyDescent="0.2">
      <c r="A5835" s="246">
        <v>44964</v>
      </c>
      <c r="B5835" s="106" t="s">
        <v>541</v>
      </c>
      <c r="C5835" s="106">
        <v>6188.1</v>
      </c>
      <c r="D5835" s="203" t="s">
        <v>452</v>
      </c>
      <c r="E5835" s="203" t="s">
        <v>7184</v>
      </c>
      <c r="F5835" t="s">
        <v>7185</v>
      </c>
      <c r="G5835" s="129"/>
      <c r="H5835" s="293">
        <v>8</v>
      </c>
      <c r="I5835" s="203">
        <v>196</v>
      </c>
      <c r="J5835" s="293" t="s">
        <v>425</v>
      </c>
      <c r="K5835" s="203">
        <v>235.2</v>
      </c>
      <c r="L5835" s="203" t="s">
        <v>459</v>
      </c>
      <c r="M5835" s="203" t="s">
        <v>7116</v>
      </c>
      <c r="N5835" t="s">
        <v>7117</v>
      </c>
    </row>
    <row r="5836" spans="1:14" x14ac:dyDescent="0.2">
      <c r="A5836" s="246">
        <v>44985</v>
      </c>
      <c r="B5836" s="106" t="s">
        <v>541</v>
      </c>
      <c r="C5836" s="106">
        <v>6641.1</v>
      </c>
      <c r="D5836" s="203" t="s">
        <v>452</v>
      </c>
      <c r="E5836" s="203" t="s">
        <v>7184</v>
      </c>
      <c r="F5836" t="s">
        <v>7185</v>
      </c>
      <c r="G5836" s="129"/>
      <c r="H5836" s="293">
        <v>8</v>
      </c>
      <c r="I5836" s="203">
        <v>196</v>
      </c>
      <c r="J5836" s="293" t="s">
        <v>425</v>
      </c>
      <c r="K5836" s="203">
        <v>235.2</v>
      </c>
      <c r="L5836" s="203" t="s">
        <v>459</v>
      </c>
      <c r="M5836" s="203" t="s">
        <v>7116</v>
      </c>
      <c r="N5836" t="s">
        <v>7117</v>
      </c>
    </row>
    <row r="5837" spans="1:14" x14ac:dyDescent="0.2">
      <c r="A5837" s="246">
        <v>44965</v>
      </c>
      <c r="B5837" s="106" t="s">
        <v>541</v>
      </c>
      <c r="C5837" s="106">
        <v>6188.1</v>
      </c>
      <c r="D5837" s="203" t="s">
        <v>452</v>
      </c>
      <c r="E5837" s="203" t="s">
        <v>7184</v>
      </c>
      <c r="F5837" t="s">
        <v>7185</v>
      </c>
      <c r="G5837" s="129"/>
      <c r="H5837" s="293">
        <v>4</v>
      </c>
      <c r="I5837" s="203">
        <v>196</v>
      </c>
      <c r="J5837" s="293" t="s">
        <v>425</v>
      </c>
      <c r="K5837" s="203">
        <v>235.2</v>
      </c>
      <c r="L5837" s="203" t="s">
        <v>459</v>
      </c>
      <c r="M5837" s="203" t="s">
        <v>7116</v>
      </c>
      <c r="N5837" t="s">
        <v>7117</v>
      </c>
    </row>
    <row r="5838" spans="1:14" x14ac:dyDescent="0.2">
      <c r="A5838" s="246">
        <v>45000</v>
      </c>
      <c r="B5838" s="106" t="s">
        <v>541</v>
      </c>
      <c r="C5838" s="106">
        <v>6188.1</v>
      </c>
      <c r="D5838" s="203" t="s">
        <v>452</v>
      </c>
      <c r="E5838" s="203" t="s">
        <v>7182</v>
      </c>
      <c r="F5838" t="s">
        <v>7183</v>
      </c>
      <c r="G5838" s="129"/>
      <c r="H5838" s="293">
        <v>4</v>
      </c>
      <c r="I5838" s="203">
        <v>154</v>
      </c>
      <c r="J5838" s="293" t="s">
        <v>425</v>
      </c>
      <c r="K5838" s="203">
        <v>184.8</v>
      </c>
      <c r="L5838" s="203" t="s">
        <v>459</v>
      </c>
      <c r="M5838" s="203" t="s">
        <v>7116</v>
      </c>
      <c r="N5838" t="s">
        <v>7117</v>
      </c>
    </row>
    <row r="5839" spans="1:14" x14ac:dyDescent="0.2">
      <c r="A5839" s="246">
        <v>44986</v>
      </c>
      <c r="B5839" s="106" t="s">
        <v>541</v>
      </c>
      <c r="C5839" s="106">
        <v>6497.1</v>
      </c>
      <c r="D5839" s="203" t="s">
        <v>452</v>
      </c>
      <c r="E5839" s="203" t="s">
        <v>7188</v>
      </c>
      <c r="F5839" t="s">
        <v>7189</v>
      </c>
      <c r="G5839" s="129"/>
      <c r="H5839" s="293">
        <v>8</v>
      </c>
      <c r="I5839" s="203">
        <v>155</v>
      </c>
      <c r="J5839" s="293" t="s">
        <v>425</v>
      </c>
      <c r="K5839" s="203">
        <v>186</v>
      </c>
      <c r="L5839" s="203" t="s">
        <v>459</v>
      </c>
      <c r="M5839" s="203" t="s">
        <v>7116</v>
      </c>
      <c r="N5839" t="s">
        <v>7117</v>
      </c>
    </row>
    <row r="5840" spans="1:14" x14ac:dyDescent="0.2">
      <c r="A5840" s="246">
        <v>44986</v>
      </c>
      <c r="B5840" s="106" t="s">
        <v>541</v>
      </c>
      <c r="C5840" s="106">
        <v>6188.1</v>
      </c>
      <c r="D5840" s="203" t="s">
        <v>452</v>
      </c>
      <c r="E5840" s="203" t="s">
        <v>7190</v>
      </c>
      <c r="F5840" t="s">
        <v>7191</v>
      </c>
      <c r="G5840" s="129"/>
      <c r="H5840" s="293">
        <v>8</v>
      </c>
      <c r="I5840" s="203">
        <v>347</v>
      </c>
      <c r="J5840" s="293" t="s">
        <v>425</v>
      </c>
      <c r="K5840" s="203">
        <v>416.4</v>
      </c>
      <c r="L5840" s="203" t="s">
        <v>459</v>
      </c>
      <c r="M5840" s="203" t="s">
        <v>7116</v>
      </c>
      <c r="N5840" t="s">
        <v>7117</v>
      </c>
    </row>
    <row r="5841" spans="1:14" x14ac:dyDescent="0.2">
      <c r="A5841" s="246">
        <v>44994</v>
      </c>
      <c r="B5841" s="106" t="s">
        <v>541</v>
      </c>
      <c r="C5841" s="106">
        <v>80422.16</v>
      </c>
      <c r="D5841" s="203" t="s">
        <v>2065</v>
      </c>
      <c r="E5841" s="203" t="s">
        <v>7186</v>
      </c>
      <c r="F5841" t="s">
        <v>7187</v>
      </c>
      <c r="G5841" s="129"/>
      <c r="H5841" s="293">
        <v>8</v>
      </c>
      <c r="I5841" s="203">
        <v>207</v>
      </c>
      <c r="J5841" s="293" t="s">
        <v>425</v>
      </c>
      <c r="K5841" s="203">
        <v>248.4</v>
      </c>
      <c r="L5841" s="203" t="s">
        <v>459</v>
      </c>
      <c r="M5841" s="203" t="s">
        <v>7116</v>
      </c>
      <c r="N5841" t="s">
        <v>7117</v>
      </c>
    </row>
    <row r="5842" spans="1:14" x14ac:dyDescent="0.2">
      <c r="A5842" s="246">
        <v>44987</v>
      </c>
      <c r="B5842" s="106" t="s">
        <v>541</v>
      </c>
      <c r="C5842" s="106">
        <v>6497.1</v>
      </c>
      <c r="D5842" s="203" t="s">
        <v>452</v>
      </c>
      <c r="E5842" s="203" t="s">
        <v>7188</v>
      </c>
      <c r="F5842" t="s">
        <v>7189</v>
      </c>
      <c r="G5842" s="129"/>
      <c r="H5842" s="293">
        <v>8</v>
      </c>
      <c r="I5842" s="203">
        <v>155</v>
      </c>
      <c r="J5842" s="293" t="s">
        <v>425</v>
      </c>
      <c r="K5842" s="203">
        <v>186</v>
      </c>
      <c r="L5842" s="203" t="s">
        <v>459</v>
      </c>
      <c r="M5842" s="203" t="s">
        <v>7116</v>
      </c>
      <c r="N5842" t="s">
        <v>7117</v>
      </c>
    </row>
    <row r="5843" spans="1:14" x14ac:dyDescent="0.2">
      <c r="A5843" s="246">
        <v>44995</v>
      </c>
      <c r="B5843" s="106" t="s">
        <v>541</v>
      </c>
      <c r="C5843" s="106">
        <v>80422.16</v>
      </c>
      <c r="D5843" s="203" t="s">
        <v>2065</v>
      </c>
      <c r="E5843" s="203" t="s">
        <v>7186</v>
      </c>
      <c r="F5843" t="s">
        <v>7187</v>
      </c>
      <c r="G5843" s="129"/>
      <c r="H5843" s="293">
        <v>4</v>
      </c>
      <c r="I5843" s="203">
        <v>207</v>
      </c>
      <c r="J5843" s="293" t="s">
        <v>425</v>
      </c>
      <c r="K5843" s="203">
        <v>248.4</v>
      </c>
      <c r="L5843" s="203" t="s">
        <v>459</v>
      </c>
      <c r="M5843" s="203" t="s">
        <v>7116</v>
      </c>
      <c r="N5843" t="s">
        <v>7117</v>
      </c>
    </row>
    <row r="5844" spans="1:14" x14ac:dyDescent="0.2">
      <c r="A5844" s="246">
        <v>44987</v>
      </c>
      <c r="B5844" s="106" t="s">
        <v>541</v>
      </c>
      <c r="C5844" s="106">
        <v>6188.1</v>
      </c>
      <c r="D5844" s="203" t="s">
        <v>452</v>
      </c>
      <c r="E5844" s="203" t="s">
        <v>7184</v>
      </c>
      <c r="F5844" t="s">
        <v>7185</v>
      </c>
      <c r="G5844" s="129"/>
      <c r="H5844" s="293">
        <v>8</v>
      </c>
      <c r="I5844" s="203">
        <v>196</v>
      </c>
      <c r="J5844" s="293" t="s">
        <v>425</v>
      </c>
      <c r="K5844" s="203">
        <v>235.2</v>
      </c>
      <c r="L5844" s="203" t="s">
        <v>459</v>
      </c>
      <c r="M5844" s="203" t="s">
        <v>7116</v>
      </c>
      <c r="N5844" t="s">
        <v>7117</v>
      </c>
    </row>
    <row r="5845" spans="1:14" x14ac:dyDescent="0.2">
      <c r="A5845" s="246">
        <v>44986</v>
      </c>
      <c r="B5845" s="106" t="s">
        <v>541</v>
      </c>
      <c r="C5845" s="106">
        <v>11840.1</v>
      </c>
      <c r="D5845" s="203" t="s">
        <v>452</v>
      </c>
      <c r="E5845" s="203" t="s">
        <v>7194</v>
      </c>
      <c r="F5845" t="s">
        <v>7195</v>
      </c>
      <c r="G5845" s="129"/>
      <c r="H5845" s="293">
        <v>8</v>
      </c>
      <c r="I5845" s="203">
        <v>221</v>
      </c>
      <c r="J5845" s="293" t="s">
        <v>425</v>
      </c>
      <c r="K5845" s="203">
        <v>265.2</v>
      </c>
      <c r="L5845" s="203" t="s">
        <v>459</v>
      </c>
      <c r="M5845" s="203" t="s">
        <v>7116</v>
      </c>
      <c r="N5845" t="s">
        <v>7117</v>
      </c>
    </row>
    <row r="5846" spans="1:14" x14ac:dyDescent="0.2">
      <c r="A5846" s="246">
        <v>44986</v>
      </c>
      <c r="B5846" s="106" t="s">
        <v>541</v>
      </c>
      <c r="C5846" s="106">
        <v>6641.1</v>
      </c>
      <c r="D5846" s="203" t="s">
        <v>452</v>
      </c>
      <c r="E5846" s="203" t="s">
        <v>7182</v>
      </c>
      <c r="F5846" t="s">
        <v>7183</v>
      </c>
      <c r="G5846" s="129"/>
      <c r="H5846" s="293">
        <v>8</v>
      </c>
      <c r="I5846" s="203">
        <v>154</v>
      </c>
      <c r="J5846" s="293" t="s">
        <v>425</v>
      </c>
      <c r="K5846" s="203">
        <v>184.8</v>
      </c>
      <c r="L5846" s="203" t="s">
        <v>459</v>
      </c>
      <c r="M5846" s="203" t="s">
        <v>7116</v>
      </c>
      <c r="N5846" t="s">
        <v>7117</v>
      </c>
    </row>
    <row r="5847" spans="1:14" x14ac:dyDescent="0.2">
      <c r="A5847" s="246">
        <v>44987</v>
      </c>
      <c r="B5847" s="106" t="s">
        <v>541</v>
      </c>
      <c r="C5847" s="106">
        <v>6188.1</v>
      </c>
      <c r="D5847" s="203" t="s">
        <v>452</v>
      </c>
      <c r="E5847" s="203" t="s">
        <v>7190</v>
      </c>
      <c r="F5847" t="s">
        <v>7191</v>
      </c>
      <c r="G5847" s="129"/>
      <c r="H5847" s="293">
        <v>8</v>
      </c>
      <c r="I5847" s="203">
        <v>347</v>
      </c>
      <c r="J5847" s="293" t="s">
        <v>425</v>
      </c>
      <c r="K5847" s="203">
        <v>416.4</v>
      </c>
      <c r="L5847" s="203" t="s">
        <v>459</v>
      </c>
      <c r="M5847" s="203" t="s">
        <v>7116</v>
      </c>
      <c r="N5847" t="s">
        <v>7117</v>
      </c>
    </row>
    <row r="5848" spans="1:14" x14ac:dyDescent="0.2">
      <c r="A5848" s="246">
        <v>44988</v>
      </c>
      <c r="B5848" s="106" t="s">
        <v>541</v>
      </c>
      <c r="C5848" s="106">
        <v>6497.1</v>
      </c>
      <c r="D5848" s="203" t="s">
        <v>452</v>
      </c>
      <c r="E5848" s="203" t="s">
        <v>7188</v>
      </c>
      <c r="F5848" t="s">
        <v>7189</v>
      </c>
      <c r="G5848" s="129"/>
      <c r="H5848" s="293">
        <v>8</v>
      </c>
      <c r="I5848" s="203">
        <v>155</v>
      </c>
      <c r="J5848" s="293" t="s">
        <v>425</v>
      </c>
      <c r="K5848" s="203">
        <v>186</v>
      </c>
      <c r="L5848" s="203" t="s">
        <v>459</v>
      </c>
      <c r="M5848" s="203" t="s">
        <v>7116</v>
      </c>
      <c r="N5848" t="s">
        <v>7117</v>
      </c>
    </row>
    <row r="5849" spans="1:14" x14ac:dyDescent="0.2">
      <c r="A5849" s="246">
        <v>44987</v>
      </c>
      <c r="B5849" s="106" t="s">
        <v>541</v>
      </c>
      <c r="C5849" s="106">
        <v>6641.1</v>
      </c>
      <c r="D5849" s="203" t="s">
        <v>452</v>
      </c>
      <c r="E5849" s="203" t="s">
        <v>7182</v>
      </c>
      <c r="F5849" t="s">
        <v>7183</v>
      </c>
      <c r="G5849" s="129"/>
      <c r="H5849" s="293">
        <v>8</v>
      </c>
      <c r="I5849" s="203">
        <v>154</v>
      </c>
      <c r="J5849" s="293" t="s">
        <v>425</v>
      </c>
      <c r="K5849" s="203">
        <v>184.8</v>
      </c>
      <c r="L5849" s="203" t="s">
        <v>459</v>
      </c>
      <c r="M5849" s="203" t="s">
        <v>7116</v>
      </c>
      <c r="N5849" t="s">
        <v>7117</v>
      </c>
    </row>
    <row r="5850" spans="1:14" x14ac:dyDescent="0.2">
      <c r="A5850" s="246">
        <v>44987</v>
      </c>
      <c r="B5850" s="106" t="s">
        <v>541</v>
      </c>
      <c r="C5850" s="106">
        <v>11840.1</v>
      </c>
      <c r="D5850" s="203" t="s">
        <v>452</v>
      </c>
      <c r="E5850" s="203" t="s">
        <v>7194</v>
      </c>
      <c r="F5850" t="s">
        <v>7195</v>
      </c>
      <c r="G5850" s="129"/>
      <c r="H5850" s="293">
        <v>8</v>
      </c>
      <c r="I5850" s="203">
        <v>221</v>
      </c>
      <c r="J5850" s="293" t="s">
        <v>425</v>
      </c>
      <c r="K5850" s="203">
        <v>265.2</v>
      </c>
      <c r="L5850" s="203" t="s">
        <v>459</v>
      </c>
      <c r="M5850" s="203" t="s">
        <v>7116</v>
      </c>
      <c r="N5850" t="s">
        <v>7117</v>
      </c>
    </row>
    <row r="5851" spans="1:14" x14ac:dyDescent="0.2">
      <c r="A5851" s="246">
        <v>44988</v>
      </c>
      <c r="B5851" s="106" t="s">
        <v>541</v>
      </c>
      <c r="C5851" s="106">
        <v>6188.1</v>
      </c>
      <c r="D5851" s="203" t="s">
        <v>452</v>
      </c>
      <c r="E5851" s="203" t="s">
        <v>7190</v>
      </c>
      <c r="F5851" t="s">
        <v>7191</v>
      </c>
      <c r="G5851" s="129"/>
      <c r="H5851" s="293">
        <v>8</v>
      </c>
      <c r="I5851" s="203">
        <v>347</v>
      </c>
      <c r="J5851" s="293" t="s">
        <v>425</v>
      </c>
      <c r="K5851" s="203">
        <v>416.4</v>
      </c>
      <c r="L5851" s="203" t="s">
        <v>459</v>
      </c>
      <c r="M5851" s="203" t="s">
        <v>7116</v>
      </c>
      <c r="N5851" t="s">
        <v>7117</v>
      </c>
    </row>
    <row r="5852" spans="1:14" x14ac:dyDescent="0.2">
      <c r="A5852" s="246">
        <v>44988</v>
      </c>
      <c r="B5852" s="106" t="s">
        <v>541</v>
      </c>
      <c r="C5852" s="106">
        <v>6641.1</v>
      </c>
      <c r="D5852" s="203" t="s">
        <v>452</v>
      </c>
      <c r="E5852" s="203" t="s">
        <v>7182</v>
      </c>
      <c r="F5852" t="s">
        <v>7183</v>
      </c>
      <c r="G5852" s="129"/>
      <c r="H5852" s="293">
        <v>8</v>
      </c>
      <c r="I5852" s="203">
        <v>154</v>
      </c>
      <c r="J5852" s="293" t="s">
        <v>425</v>
      </c>
      <c r="K5852" s="203">
        <v>184.8</v>
      </c>
      <c r="L5852" s="203" t="s">
        <v>459</v>
      </c>
      <c r="M5852" s="203" t="s">
        <v>7116</v>
      </c>
      <c r="N5852" t="s">
        <v>7117</v>
      </c>
    </row>
    <row r="5853" spans="1:14" x14ac:dyDescent="0.2">
      <c r="A5853" s="246">
        <v>44988</v>
      </c>
      <c r="B5853" s="106" t="s">
        <v>541</v>
      </c>
      <c r="C5853" s="106">
        <v>6641.1</v>
      </c>
      <c r="D5853" s="203" t="s">
        <v>452</v>
      </c>
      <c r="E5853" s="203" t="s">
        <v>7184</v>
      </c>
      <c r="F5853" t="s">
        <v>7185</v>
      </c>
      <c r="G5853" s="129"/>
      <c r="H5853" s="293">
        <v>8</v>
      </c>
      <c r="I5853" s="203">
        <v>196</v>
      </c>
      <c r="J5853" s="293" t="s">
        <v>425</v>
      </c>
      <c r="K5853" s="203">
        <v>235.2</v>
      </c>
      <c r="L5853" s="203" t="s">
        <v>459</v>
      </c>
      <c r="M5853" s="203" t="s">
        <v>7116</v>
      </c>
      <c r="N5853" t="s">
        <v>7117</v>
      </c>
    </row>
    <row r="5854" spans="1:14" x14ac:dyDescent="0.2">
      <c r="A5854" s="246">
        <v>44988</v>
      </c>
      <c r="B5854" s="106" t="s">
        <v>541</v>
      </c>
      <c r="C5854" s="106">
        <v>11840.1</v>
      </c>
      <c r="D5854" s="203" t="s">
        <v>452</v>
      </c>
      <c r="E5854" s="203" t="s">
        <v>7186</v>
      </c>
      <c r="F5854" t="s">
        <v>7187</v>
      </c>
      <c r="G5854" s="129"/>
      <c r="H5854" s="293">
        <v>8</v>
      </c>
      <c r="I5854" s="203">
        <v>207</v>
      </c>
      <c r="J5854" s="293" t="s">
        <v>425</v>
      </c>
      <c r="K5854" s="203">
        <v>248.4</v>
      </c>
      <c r="L5854" s="203" t="s">
        <v>459</v>
      </c>
      <c r="M5854" s="203" t="s">
        <v>7116</v>
      </c>
      <c r="N5854" t="s">
        <v>7117</v>
      </c>
    </row>
    <row r="5855" spans="1:14" x14ac:dyDescent="0.2">
      <c r="A5855" s="246">
        <v>44988</v>
      </c>
      <c r="B5855" s="106" t="s">
        <v>541</v>
      </c>
      <c r="C5855" s="106">
        <v>11840.1</v>
      </c>
      <c r="D5855" s="203" t="s">
        <v>452</v>
      </c>
      <c r="E5855" s="203" t="s">
        <v>7194</v>
      </c>
      <c r="F5855" t="s">
        <v>7195</v>
      </c>
      <c r="G5855" s="129"/>
      <c r="H5855" s="293">
        <v>8</v>
      </c>
      <c r="I5855" s="203">
        <v>221</v>
      </c>
      <c r="J5855" s="293" t="s">
        <v>425</v>
      </c>
      <c r="K5855" s="203">
        <v>265.2</v>
      </c>
      <c r="L5855" s="203" t="s">
        <v>459</v>
      </c>
      <c r="M5855" s="203" t="s">
        <v>7116</v>
      </c>
      <c r="N5855" t="s">
        <v>7117</v>
      </c>
    </row>
    <row r="5856" spans="1:14" x14ac:dyDescent="0.2">
      <c r="A5856" s="246">
        <v>44998</v>
      </c>
      <c r="B5856" s="106" t="s">
        <v>541</v>
      </c>
      <c r="C5856" s="106">
        <v>6188.1</v>
      </c>
      <c r="D5856" s="203" t="s">
        <v>452</v>
      </c>
      <c r="E5856" s="203" t="s">
        <v>7190</v>
      </c>
      <c r="F5856" t="s">
        <v>7191</v>
      </c>
      <c r="G5856" s="129"/>
      <c r="H5856" s="293">
        <v>8</v>
      </c>
      <c r="I5856" s="203">
        <v>347</v>
      </c>
      <c r="J5856" s="293" t="s">
        <v>425</v>
      </c>
      <c r="K5856" s="203">
        <v>416.4</v>
      </c>
      <c r="L5856" s="203" t="s">
        <v>459</v>
      </c>
      <c r="M5856" s="203" t="s">
        <v>7116</v>
      </c>
      <c r="N5856" t="s">
        <v>7117</v>
      </c>
    </row>
    <row r="5857" spans="1:14" x14ac:dyDescent="0.2">
      <c r="A5857" s="246">
        <v>44998</v>
      </c>
      <c r="B5857" s="106" t="s">
        <v>541</v>
      </c>
      <c r="C5857" s="106">
        <v>6562.1</v>
      </c>
      <c r="D5857" s="203" t="s">
        <v>452</v>
      </c>
      <c r="E5857" s="203" t="s">
        <v>7188</v>
      </c>
      <c r="F5857" t="s">
        <v>7189</v>
      </c>
      <c r="G5857" s="129"/>
      <c r="H5857" s="293">
        <v>8</v>
      </c>
      <c r="I5857" s="203">
        <v>155</v>
      </c>
      <c r="J5857" s="293" t="s">
        <v>425</v>
      </c>
      <c r="K5857" s="203">
        <v>186</v>
      </c>
      <c r="L5857" s="203" t="s">
        <v>459</v>
      </c>
      <c r="M5857" s="203" t="s">
        <v>7116</v>
      </c>
      <c r="N5857" t="s">
        <v>7117</v>
      </c>
    </row>
    <row r="5858" spans="1:14" x14ac:dyDescent="0.2">
      <c r="A5858" s="246">
        <v>44991</v>
      </c>
      <c r="B5858" s="106" t="s">
        <v>541</v>
      </c>
      <c r="C5858" s="106">
        <v>6641.1</v>
      </c>
      <c r="D5858" s="203" t="s">
        <v>452</v>
      </c>
      <c r="E5858" s="203" t="s">
        <v>7182</v>
      </c>
      <c r="F5858" t="s">
        <v>7183</v>
      </c>
      <c r="G5858" s="129"/>
      <c r="H5858" s="293">
        <v>8</v>
      </c>
      <c r="I5858" s="203">
        <v>154</v>
      </c>
      <c r="J5858" s="293" t="s">
        <v>425</v>
      </c>
      <c r="K5858" s="203">
        <v>184.8</v>
      </c>
      <c r="L5858" s="203" t="s">
        <v>459</v>
      </c>
      <c r="M5858" s="203" t="s">
        <v>7116</v>
      </c>
      <c r="N5858" t="s">
        <v>7117</v>
      </c>
    </row>
    <row r="5859" spans="1:14" x14ac:dyDescent="0.2">
      <c r="A5859" s="246">
        <v>44994</v>
      </c>
      <c r="B5859" s="106" t="s">
        <v>541</v>
      </c>
      <c r="C5859" s="106">
        <v>6188.1</v>
      </c>
      <c r="D5859" s="203" t="s">
        <v>452</v>
      </c>
      <c r="E5859" s="203" t="s">
        <v>7184</v>
      </c>
      <c r="F5859" t="s">
        <v>7185</v>
      </c>
      <c r="G5859" s="129"/>
      <c r="H5859" s="293">
        <v>8</v>
      </c>
      <c r="I5859" s="203">
        <v>196</v>
      </c>
      <c r="J5859" s="293" t="s">
        <v>425</v>
      </c>
      <c r="K5859" s="203">
        <v>235.2</v>
      </c>
      <c r="L5859" s="203" t="s">
        <v>459</v>
      </c>
      <c r="M5859" s="203" t="s">
        <v>7116</v>
      </c>
      <c r="N5859" t="s">
        <v>7117</v>
      </c>
    </row>
    <row r="5860" spans="1:14" x14ac:dyDescent="0.2">
      <c r="A5860" s="246">
        <v>44999</v>
      </c>
      <c r="B5860" s="106" t="s">
        <v>541</v>
      </c>
      <c r="C5860" s="106">
        <v>6188.1</v>
      </c>
      <c r="D5860" s="203" t="s">
        <v>452</v>
      </c>
      <c r="E5860" s="203" t="s">
        <v>7190</v>
      </c>
      <c r="F5860" t="s">
        <v>7191</v>
      </c>
      <c r="G5860" s="129"/>
      <c r="H5860" s="293">
        <v>8</v>
      </c>
      <c r="I5860" s="203">
        <v>347</v>
      </c>
      <c r="J5860" s="293" t="s">
        <v>425</v>
      </c>
      <c r="K5860" s="203">
        <v>416.4</v>
      </c>
      <c r="L5860" s="203" t="s">
        <v>459</v>
      </c>
      <c r="M5860" s="203" t="s">
        <v>7116</v>
      </c>
      <c r="N5860" t="s">
        <v>7117</v>
      </c>
    </row>
    <row r="5861" spans="1:14" x14ac:dyDescent="0.2">
      <c r="A5861" s="246">
        <v>44998</v>
      </c>
      <c r="B5861" s="106" t="s">
        <v>541</v>
      </c>
      <c r="C5861" s="106">
        <v>11840.1</v>
      </c>
      <c r="D5861" s="203" t="s">
        <v>452</v>
      </c>
      <c r="E5861" s="203" t="s">
        <v>7194</v>
      </c>
      <c r="F5861" t="s">
        <v>7195</v>
      </c>
      <c r="G5861" s="129"/>
      <c r="H5861" s="293">
        <v>8</v>
      </c>
      <c r="I5861" s="203">
        <v>221</v>
      </c>
      <c r="J5861" s="293" t="s">
        <v>425</v>
      </c>
      <c r="K5861" s="203">
        <v>265.2</v>
      </c>
      <c r="L5861" s="203" t="s">
        <v>459</v>
      </c>
      <c r="M5861" s="203" t="s">
        <v>7116</v>
      </c>
      <c r="N5861" t="s">
        <v>7117</v>
      </c>
    </row>
    <row r="5862" spans="1:14" x14ac:dyDescent="0.2">
      <c r="A5862" s="246">
        <v>44999</v>
      </c>
      <c r="B5862" s="106" t="s">
        <v>541</v>
      </c>
      <c r="C5862" s="106">
        <v>6562.1</v>
      </c>
      <c r="D5862" s="203" t="s">
        <v>452</v>
      </c>
      <c r="E5862" s="203" t="s">
        <v>7188</v>
      </c>
      <c r="F5862" t="s">
        <v>7189</v>
      </c>
      <c r="G5862" s="129"/>
      <c r="H5862" s="293">
        <v>8</v>
      </c>
      <c r="I5862" s="203">
        <v>155</v>
      </c>
      <c r="J5862" s="293" t="s">
        <v>425</v>
      </c>
      <c r="K5862" s="203">
        <v>186</v>
      </c>
      <c r="L5862" s="203" t="s">
        <v>459</v>
      </c>
      <c r="M5862" s="203" t="s">
        <v>7116</v>
      </c>
      <c r="N5862" t="s">
        <v>7117</v>
      </c>
    </row>
    <row r="5863" spans="1:14" x14ac:dyDescent="0.2">
      <c r="A5863" s="246">
        <v>44992</v>
      </c>
      <c r="B5863" s="106" t="s">
        <v>541</v>
      </c>
      <c r="C5863" s="106">
        <v>6641.1</v>
      </c>
      <c r="D5863" s="203" t="s">
        <v>452</v>
      </c>
      <c r="E5863" s="203" t="s">
        <v>7182</v>
      </c>
      <c r="F5863" t="s">
        <v>7183</v>
      </c>
      <c r="G5863" s="129"/>
      <c r="H5863" s="293">
        <v>8</v>
      </c>
      <c r="I5863" s="203">
        <v>154</v>
      </c>
      <c r="J5863" s="293" t="s">
        <v>425</v>
      </c>
      <c r="K5863" s="203">
        <v>184.8</v>
      </c>
      <c r="L5863" s="203" t="s">
        <v>459</v>
      </c>
      <c r="M5863" s="203" t="s">
        <v>7116</v>
      </c>
      <c r="N5863" t="s">
        <v>7117</v>
      </c>
    </row>
    <row r="5864" spans="1:14" x14ac:dyDescent="0.2">
      <c r="A5864" s="246">
        <v>44991</v>
      </c>
      <c r="B5864" s="106" t="s">
        <v>541</v>
      </c>
      <c r="C5864" s="106">
        <v>6188.1</v>
      </c>
      <c r="D5864" s="203" t="s">
        <v>452</v>
      </c>
      <c r="E5864" s="203" t="s">
        <v>7186</v>
      </c>
      <c r="F5864" t="s">
        <v>7187</v>
      </c>
      <c r="G5864" s="129"/>
      <c r="H5864" s="293">
        <v>8</v>
      </c>
      <c r="I5864" s="203">
        <v>207</v>
      </c>
      <c r="J5864" s="293" t="s">
        <v>425</v>
      </c>
      <c r="K5864" s="203">
        <v>248.4</v>
      </c>
      <c r="L5864" s="203" t="s">
        <v>459</v>
      </c>
      <c r="M5864" s="203" t="s">
        <v>7116</v>
      </c>
      <c r="N5864" t="s">
        <v>7117</v>
      </c>
    </row>
    <row r="5865" spans="1:14" x14ac:dyDescent="0.2">
      <c r="A5865" s="246">
        <v>44995</v>
      </c>
      <c r="B5865" s="106" t="s">
        <v>541</v>
      </c>
      <c r="C5865" s="106">
        <v>6188.1</v>
      </c>
      <c r="D5865" s="203" t="s">
        <v>452</v>
      </c>
      <c r="E5865" s="203" t="s">
        <v>7184</v>
      </c>
      <c r="F5865" t="s">
        <v>7185</v>
      </c>
      <c r="G5865" s="129"/>
      <c r="H5865" s="293">
        <v>8</v>
      </c>
      <c r="I5865" s="203">
        <v>196</v>
      </c>
      <c r="J5865" s="293" t="s">
        <v>425</v>
      </c>
      <c r="K5865" s="203">
        <v>235.2</v>
      </c>
      <c r="L5865" s="203" t="s">
        <v>459</v>
      </c>
      <c r="M5865" s="203" t="s">
        <v>7116</v>
      </c>
      <c r="N5865" t="s">
        <v>7117</v>
      </c>
    </row>
    <row r="5866" spans="1:14" x14ac:dyDescent="0.2">
      <c r="A5866" s="246">
        <v>45000</v>
      </c>
      <c r="B5866" s="106" t="s">
        <v>541</v>
      </c>
      <c r="C5866" s="106">
        <v>6188.1</v>
      </c>
      <c r="D5866" s="203" t="s">
        <v>452</v>
      </c>
      <c r="E5866" s="203" t="s">
        <v>7190</v>
      </c>
      <c r="F5866" t="s">
        <v>7191</v>
      </c>
      <c r="G5866" s="129"/>
      <c r="H5866" s="293">
        <v>8</v>
      </c>
      <c r="I5866" s="203">
        <v>347</v>
      </c>
      <c r="J5866" s="293" t="s">
        <v>425</v>
      </c>
      <c r="K5866" s="203">
        <v>416.4</v>
      </c>
      <c r="L5866" s="203" t="s">
        <v>459</v>
      </c>
      <c r="M5866" s="203" t="s">
        <v>7116</v>
      </c>
      <c r="N5866" t="s">
        <v>7117</v>
      </c>
    </row>
    <row r="5867" spans="1:14" x14ac:dyDescent="0.2">
      <c r="A5867" s="246">
        <v>44999</v>
      </c>
      <c r="B5867" s="106" t="s">
        <v>541</v>
      </c>
      <c r="C5867" s="106">
        <v>11840.1</v>
      </c>
      <c r="D5867" s="203" t="s">
        <v>452</v>
      </c>
      <c r="E5867" s="203" t="s">
        <v>7194</v>
      </c>
      <c r="F5867" t="s">
        <v>7195</v>
      </c>
      <c r="G5867" s="129"/>
      <c r="H5867" s="293">
        <v>8</v>
      </c>
      <c r="I5867" s="203">
        <v>221</v>
      </c>
      <c r="J5867" s="293" t="s">
        <v>425</v>
      </c>
      <c r="K5867" s="203">
        <v>265.2</v>
      </c>
      <c r="L5867" s="203" t="s">
        <v>459</v>
      </c>
      <c r="M5867" s="203" t="s">
        <v>7116</v>
      </c>
      <c r="N5867" t="s">
        <v>7117</v>
      </c>
    </row>
    <row r="5868" spans="1:14" x14ac:dyDescent="0.2">
      <c r="A5868" s="246">
        <v>45000</v>
      </c>
      <c r="B5868" s="106" t="s">
        <v>541</v>
      </c>
      <c r="C5868" s="106">
        <v>6562.1</v>
      </c>
      <c r="D5868" s="203" t="s">
        <v>452</v>
      </c>
      <c r="E5868" s="203" t="s">
        <v>7188</v>
      </c>
      <c r="F5868" t="s">
        <v>7189</v>
      </c>
      <c r="G5868" s="129"/>
      <c r="H5868" s="293">
        <v>8</v>
      </c>
      <c r="I5868" s="203">
        <v>155</v>
      </c>
      <c r="J5868" s="293" t="s">
        <v>425</v>
      </c>
      <c r="K5868" s="203">
        <v>186</v>
      </c>
      <c r="L5868" s="203" t="s">
        <v>459</v>
      </c>
      <c r="M5868" s="203" t="s">
        <v>7116</v>
      </c>
      <c r="N5868" t="s">
        <v>7117</v>
      </c>
    </row>
    <row r="5869" spans="1:14" x14ac:dyDescent="0.2">
      <c r="A5869" s="246">
        <v>44993</v>
      </c>
      <c r="B5869" s="106" t="s">
        <v>541</v>
      </c>
      <c r="C5869" s="106">
        <v>6641.1</v>
      </c>
      <c r="D5869" s="203" t="s">
        <v>452</v>
      </c>
      <c r="E5869" s="203" t="s">
        <v>7182</v>
      </c>
      <c r="F5869" t="s">
        <v>7183</v>
      </c>
      <c r="G5869" s="129"/>
      <c r="H5869" s="293">
        <v>8</v>
      </c>
      <c r="I5869" s="203">
        <v>154</v>
      </c>
      <c r="J5869" s="293" t="s">
        <v>425</v>
      </c>
      <c r="K5869" s="203">
        <v>184.8</v>
      </c>
      <c r="L5869" s="203" t="s">
        <v>459</v>
      </c>
      <c r="M5869" s="203" t="s">
        <v>7116</v>
      </c>
      <c r="N5869" t="s">
        <v>7117</v>
      </c>
    </row>
    <row r="5870" spans="1:14" x14ac:dyDescent="0.2">
      <c r="A5870" s="246">
        <v>44992</v>
      </c>
      <c r="B5870" s="106" t="s">
        <v>541</v>
      </c>
      <c r="C5870" s="106">
        <v>6188.1</v>
      </c>
      <c r="D5870" s="203" t="s">
        <v>452</v>
      </c>
      <c r="E5870" s="203" t="s">
        <v>7186</v>
      </c>
      <c r="F5870" t="s">
        <v>7187</v>
      </c>
      <c r="G5870" s="129"/>
      <c r="H5870" s="293">
        <v>8</v>
      </c>
      <c r="I5870" s="203">
        <v>207</v>
      </c>
      <c r="J5870" s="293" t="s">
        <v>425</v>
      </c>
      <c r="K5870" s="203">
        <v>248.4</v>
      </c>
      <c r="L5870" s="203" t="s">
        <v>459</v>
      </c>
      <c r="M5870" s="203" t="s">
        <v>7116</v>
      </c>
      <c r="N5870" t="s">
        <v>7117</v>
      </c>
    </row>
    <row r="5871" spans="1:14" x14ac:dyDescent="0.2">
      <c r="A5871" s="246">
        <v>44991</v>
      </c>
      <c r="B5871" s="106" t="s">
        <v>541</v>
      </c>
      <c r="C5871" s="106">
        <v>6641.1</v>
      </c>
      <c r="D5871" s="203" t="s">
        <v>452</v>
      </c>
      <c r="E5871" s="203" t="s">
        <v>7184</v>
      </c>
      <c r="F5871" t="s">
        <v>7185</v>
      </c>
      <c r="G5871" s="129"/>
      <c r="H5871" s="293">
        <v>8</v>
      </c>
      <c r="I5871" s="203">
        <v>196</v>
      </c>
      <c r="J5871" s="293" t="s">
        <v>425</v>
      </c>
      <c r="K5871" s="203">
        <v>235.2</v>
      </c>
      <c r="L5871" s="203" t="s">
        <v>459</v>
      </c>
      <c r="M5871" s="203" t="s">
        <v>7116</v>
      </c>
      <c r="N5871" t="s">
        <v>7117</v>
      </c>
    </row>
    <row r="5872" spans="1:14" x14ac:dyDescent="0.2">
      <c r="A5872" s="246">
        <v>44991</v>
      </c>
      <c r="B5872" s="106" t="s">
        <v>541</v>
      </c>
      <c r="C5872" s="106">
        <v>6188.1</v>
      </c>
      <c r="D5872" s="203" t="s">
        <v>452</v>
      </c>
      <c r="E5872" s="203" t="s">
        <v>7190</v>
      </c>
      <c r="F5872" t="s">
        <v>7191</v>
      </c>
      <c r="G5872" s="129"/>
      <c r="H5872" s="293">
        <v>8</v>
      </c>
      <c r="I5872" s="203">
        <v>347</v>
      </c>
      <c r="J5872" s="293" t="s">
        <v>425</v>
      </c>
      <c r="K5872" s="203">
        <v>416.4</v>
      </c>
      <c r="L5872" s="203" t="s">
        <v>459</v>
      </c>
      <c r="M5872" s="203" t="s">
        <v>7116</v>
      </c>
      <c r="N5872" t="s">
        <v>7117</v>
      </c>
    </row>
    <row r="5873" spans="1:14" x14ac:dyDescent="0.2">
      <c r="A5873" s="246">
        <v>44991</v>
      </c>
      <c r="B5873" s="106" t="s">
        <v>541</v>
      </c>
      <c r="C5873" s="106">
        <v>11840.1</v>
      </c>
      <c r="D5873" s="203" t="s">
        <v>452</v>
      </c>
      <c r="E5873" s="203" t="s">
        <v>7192</v>
      </c>
      <c r="F5873" t="s">
        <v>7193</v>
      </c>
      <c r="G5873" s="129"/>
      <c r="H5873" s="293">
        <v>2</v>
      </c>
      <c r="I5873" s="203">
        <v>222</v>
      </c>
      <c r="J5873" s="293" t="s">
        <v>425</v>
      </c>
      <c r="K5873" s="203">
        <v>266.39999999999998</v>
      </c>
      <c r="L5873" s="203" t="s">
        <v>459</v>
      </c>
      <c r="M5873" s="203" t="s">
        <v>7116</v>
      </c>
      <c r="N5873" t="s">
        <v>7117</v>
      </c>
    </row>
    <row r="5874" spans="1:14" x14ac:dyDescent="0.2">
      <c r="A5874" s="246">
        <v>45000</v>
      </c>
      <c r="B5874" s="106" t="s">
        <v>541</v>
      </c>
      <c r="C5874" s="106">
        <v>11840.1</v>
      </c>
      <c r="D5874" s="203" t="s">
        <v>452</v>
      </c>
      <c r="E5874" s="203" t="s">
        <v>7194</v>
      </c>
      <c r="F5874" t="s">
        <v>7195</v>
      </c>
      <c r="G5874" s="129"/>
      <c r="H5874" s="293">
        <v>8</v>
      </c>
      <c r="I5874" s="203">
        <v>221</v>
      </c>
      <c r="J5874" s="293" t="s">
        <v>425</v>
      </c>
      <c r="K5874" s="203">
        <v>265.2</v>
      </c>
      <c r="L5874" s="203" t="s">
        <v>459</v>
      </c>
      <c r="M5874" s="203" t="s">
        <v>7116</v>
      </c>
      <c r="N5874" t="s">
        <v>7117</v>
      </c>
    </row>
    <row r="5875" spans="1:14" x14ac:dyDescent="0.2">
      <c r="A5875" s="246">
        <v>44991</v>
      </c>
      <c r="B5875" s="106" t="s">
        <v>541</v>
      </c>
      <c r="C5875" s="106">
        <v>6497.1</v>
      </c>
      <c r="D5875" s="203" t="s">
        <v>452</v>
      </c>
      <c r="E5875" s="203" t="s">
        <v>7188</v>
      </c>
      <c r="F5875" t="s">
        <v>7189</v>
      </c>
      <c r="G5875" s="129"/>
      <c r="H5875" s="293">
        <v>8</v>
      </c>
      <c r="I5875" s="203">
        <v>155</v>
      </c>
      <c r="J5875" s="293" t="s">
        <v>425</v>
      </c>
      <c r="K5875" s="203">
        <v>186</v>
      </c>
      <c r="L5875" s="203" t="s">
        <v>459</v>
      </c>
      <c r="M5875" s="203" t="s">
        <v>7116</v>
      </c>
      <c r="N5875" t="s">
        <v>7117</v>
      </c>
    </row>
    <row r="5876" spans="1:14" x14ac:dyDescent="0.2">
      <c r="A5876" s="246">
        <v>44993</v>
      </c>
      <c r="B5876" s="106" t="s">
        <v>541</v>
      </c>
      <c r="C5876" s="106">
        <v>6188.1</v>
      </c>
      <c r="D5876" s="203" t="s">
        <v>452</v>
      </c>
      <c r="E5876" s="203" t="s">
        <v>7186</v>
      </c>
      <c r="F5876" t="s">
        <v>7187</v>
      </c>
      <c r="G5876" s="129"/>
      <c r="H5876" s="293">
        <v>8</v>
      </c>
      <c r="I5876" s="203">
        <v>207</v>
      </c>
      <c r="J5876" s="293" t="s">
        <v>425</v>
      </c>
      <c r="K5876" s="203">
        <v>248.4</v>
      </c>
      <c r="L5876" s="203" t="s">
        <v>459</v>
      </c>
      <c r="M5876" s="203" t="s">
        <v>7116</v>
      </c>
      <c r="N5876" t="s">
        <v>7117</v>
      </c>
    </row>
    <row r="5877" spans="1:14" x14ac:dyDescent="0.2">
      <c r="A5877" s="246">
        <v>44992</v>
      </c>
      <c r="B5877" s="106" t="s">
        <v>541</v>
      </c>
      <c r="C5877" s="106">
        <v>6188.1</v>
      </c>
      <c r="D5877" s="203" t="s">
        <v>452</v>
      </c>
      <c r="E5877" s="203" t="s">
        <v>7190</v>
      </c>
      <c r="F5877" t="s">
        <v>7191</v>
      </c>
      <c r="G5877" s="129"/>
      <c r="H5877" s="293">
        <v>8</v>
      </c>
      <c r="I5877" s="203">
        <v>347</v>
      </c>
      <c r="J5877" s="293" t="s">
        <v>425</v>
      </c>
      <c r="K5877" s="203">
        <v>416.4</v>
      </c>
      <c r="L5877" s="203" t="s">
        <v>459</v>
      </c>
      <c r="M5877" s="203" t="s">
        <v>7116</v>
      </c>
      <c r="N5877" t="s">
        <v>7117</v>
      </c>
    </row>
    <row r="5878" spans="1:14" x14ac:dyDescent="0.2">
      <c r="A5878" s="246">
        <v>44994</v>
      </c>
      <c r="B5878" s="106" t="s">
        <v>541</v>
      </c>
      <c r="C5878" s="106">
        <v>6641.1</v>
      </c>
      <c r="D5878" s="203" t="s">
        <v>452</v>
      </c>
      <c r="E5878" s="203" t="s">
        <v>7182</v>
      </c>
      <c r="F5878" t="s">
        <v>7183</v>
      </c>
      <c r="G5878" s="129"/>
      <c r="H5878" s="293">
        <v>8</v>
      </c>
      <c r="I5878" s="203">
        <v>154</v>
      </c>
      <c r="J5878" s="293" t="s">
        <v>425</v>
      </c>
      <c r="K5878" s="203">
        <v>184.8</v>
      </c>
      <c r="L5878" s="203" t="s">
        <v>459</v>
      </c>
      <c r="M5878" s="203" t="s">
        <v>7116</v>
      </c>
      <c r="N5878" t="s">
        <v>7117</v>
      </c>
    </row>
    <row r="5879" spans="1:14" x14ac:dyDescent="0.2">
      <c r="A5879" s="246">
        <v>44992</v>
      </c>
      <c r="B5879" s="106" t="s">
        <v>541</v>
      </c>
      <c r="C5879" s="106">
        <v>6641.1</v>
      </c>
      <c r="D5879" s="203" t="s">
        <v>452</v>
      </c>
      <c r="E5879" s="203" t="s">
        <v>7184</v>
      </c>
      <c r="F5879" t="s">
        <v>7185</v>
      </c>
      <c r="G5879" s="129"/>
      <c r="H5879" s="293">
        <v>8</v>
      </c>
      <c r="I5879" s="203">
        <v>196</v>
      </c>
      <c r="J5879" s="293" t="s">
        <v>425</v>
      </c>
      <c r="K5879" s="203">
        <v>235.2</v>
      </c>
      <c r="L5879" s="203" t="s">
        <v>459</v>
      </c>
      <c r="M5879" s="203" t="s">
        <v>7116</v>
      </c>
      <c r="N5879" t="s">
        <v>7117</v>
      </c>
    </row>
    <row r="5880" spans="1:14" x14ac:dyDescent="0.2">
      <c r="A5880" s="246">
        <v>44992</v>
      </c>
      <c r="B5880" s="106" t="s">
        <v>541</v>
      </c>
      <c r="C5880" s="106">
        <v>11840.1</v>
      </c>
      <c r="D5880" s="203" t="s">
        <v>452</v>
      </c>
      <c r="E5880" s="203" t="s">
        <v>7192</v>
      </c>
      <c r="F5880" t="s">
        <v>7193</v>
      </c>
      <c r="G5880" s="129"/>
      <c r="H5880" s="293">
        <v>2</v>
      </c>
      <c r="I5880" s="203">
        <v>222</v>
      </c>
      <c r="J5880" s="293" t="s">
        <v>425</v>
      </c>
      <c r="K5880" s="203">
        <v>266.39999999999998</v>
      </c>
      <c r="L5880" s="203" t="s">
        <v>459</v>
      </c>
      <c r="M5880" s="203" t="s">
        <v>7116</v>
      </c>
      <c r="N5880" t="s">
        <v>7117</v>
      </c>
    </row>
    <row r="5881" spans="1:14" x14ac:dyDescent="0.2">
      <c r="A5881" s="246">
        <v>44992</v>
      </c>
      <c r="B5881" s="106" t="s">
        <v>541</v>
      </c>
      <c r="C5881" s="106">
        <v>6497.1</v>
      </c>
      <c r="D5881" s="203" t="s">
        <v>452</v>
      </c>
      <c r="E5881" s="203" t="s">
        <v>7188</v>
      </c>
      <c r="F5881" t="s">
        <v>7189</v>
      </c>
      <c r="G5881" s="129"/>
      <c r="H5881" s="293">
        <v>8</v>
      </c>
      <c r="I5881" s="203">
        <v>155</v>
      </c>
      <c r="J5881" s="293" t="s">
        <v>425</v>
      </c>
      <c r="K5881" s="203">
        <v>186</v>
      </c>
      <c r="L5881" s="203" t="s">
        <v>459</v>
      </c>
      <c r="M5881" s="203" t="s">
        <v>7116</v>
      </c>
      <c r="N5881" t="s">
        <v>7117</v>
      </c>
    </row>
    <row r="5882" spans="1:14" x14ac:dyDescent="0.2">
      <c r="A5882" s="246">
        <v>44993</v>
      </c>
      <c r="B5882" s="106" t="s">
        <v>541</v>
      </c>
      <c r="C5882" s="106">
        <v>6188.1</v>
      </c>
      <c r="D5882" s="203" t="s">
        <v>452</v>
      </c>
      <c r="E5882" s="203" t="s">
        <v>7190</v>
      </c>
      <c r="F5882" t="s">
        <v>7191</v>
      </c>
      <c r="G5882" s="129"/>
      <c r="H5882" s="293">
        <v>8</v>
      </c>
      <c r="I5882" s="203">
        <v>347</v>
      </c>
      <c r="J5882" s="293" t="s">
        <v>425</v>
      </c>
      <c r="K5882" s="203">
        <v>416.4</v>
      </c>
      <c r="L5882" s="203" t="s">
        <v>459</v>
      </c>
      <c r="M5882" s="203" t="s">
        <v>7116</v>
      </c>
      <c r="N5882" t="s">
        <v>7117</v>
      </c>
    </row>
    <row r="5883" spans="1:14" x14ac:dyDescent="0.2">
      <c r="A5883" s="246">
        <v>44995</v>
      </c>
      <c r="B5883" s="106" t="s">
        <v>541</v>
      </c>
      <c r="C5883" s="106">
        <v>6641.1</v>
      </c>
      <c r="D5883" s="203" t="s">
        <v>452</v>
      </c>
      <c r="E5883" s="203" t="s">
        <v>7182</v>
      </c>
      <c r="F5883" t="s">
        <v>7183</v>
      </c>
      <c r="G5883" s="129"/>
      <c r="H5883" s="293">
        <v>8</v>
      </c>
      <c r="I5883" s="203">
        <v>154</v>
      </c>
      <c r="J5883" s="293" t="s">
        <v>425</v>
      </c>
      <c r="K5883" s="203">
        <v>184.8</v>
      </c>
      <c r="L5883" s="203" t="s">
        <v>459</v>
      </c>
      <c r="M5883" s="203" t="s">
        <v>7116</v>
      </c>
      <c r="N5883" t="s">
        <v>7117</v>
      </c>
    </row>
    <row r="5884" spans="1:14" x14ac:dyDescent="0.2">
      <c r="A5884" s="246">
        <v>44993</v>
      </c>
      <c r="B5884" s="106" t="s">
        <v>541</v>
      </c>
      <c r="C5884" s="106">
        <v>6641.1</v>
      </c>
      <c r="D5884" s="203" t="s">
        <v>452</v>
      </c>
      <c r="E5884" s="203" t="s">
        <v>7184</v>
      </c>
      <c r="F5884" t="s">
        <v>7185</v>
      </c>
      <c r="G5884" s="129"/>
      <c r="H5884" s="293">
        <v>8</v>
      </c>
      <c r="I5884" s="203">
        <v>196</v>
      </c>
      <c r="J5884" s="293" t="s">
        <v>425</v>
      </c>
      <c r="K5884" s="203">
        <v>235.2</v>
      </c>
      <c r="L5884" s="203" t="s">
        <v>459</v>
      </c>
      <c r="M5884" s="203" t="s">
        <v>7116</v>
      </c>
      <c r="N5884" t="s">
        <v>7117</v>
      </c>
    </row>
    <row r="5885" spans="1:14" x14ac:dyDescent="0.2">
      <c r="A5885" s="246">
        <v>44998</v>
      </c>
      <c r="B5885" s="106" t="s">
        <v>541</v>
      </c>
      <c r="C5885" s="106">
        <v>6188.1</v>
      </c>
      <c r="D5885" s="203" t="s">
        <v>452</v>
      </c>
      <c r="E5885" s="203" t="s">
        <v>7186</v>
      </c>
      <c r="F5885" t="s">
        <v>7187</v>
      </c>
      <c r="G5885" s="129"/>
      <c r="H5885" s="293">
        <v>8</v>
      </c>
      <c r="I5885" s="203">
        <v>207</v>
      </c>
      <c r="J5885" s="293" t="s">
        <v>425</v>
      </c>
      <c r="K5885" s="203">
        <v>248.4</v>
      </c>
      <c r="L5885" s="203" t="s">
        <v>459</v>
      </c>
      <c r="M5885" s="203" t="s">
        <v>7116</v>
      </c>
      <c r="N5885" t="s">
        <v>7117</v>
      </c>
    </row>
    <row r="5886" spans="1:14" x14ac:dyDescent="0.2">
      <c r="A5886" s="246">
        <v>44991</v>
      </c>
      <c r="B5886" s="106" t="s">
        <v>541</v>
      </c>
      <c r="C5886" s="106">
        <v>6497.1</v>
      </c>
      <c r="D5886" s="203" t="s">
        <v>452</v>
      </c>
      <c r="E5886" s="203" t="s">
        <v>7194</v>
      </c>
      <c r="F5886" t="s">
        <v>7195</v>
      </c>
      <c r="G5886" s="129"/>
      <c r="H5886" s="293">
        <v>8</v>
      </c>
      <c r="I5886" s="203">
        <v>221</v>
      </c>
      <c r="J5886" s="293" t="s">
        <v>425</v>
      </c>
      <c r="K5886" s="203">
        <v>265.2</v>
      </c>
      <c r="L5886" s="203" t="s">
        <v>459</v>
      </c>
      <c r="M5886" s="203" t="s">
        <v>7116</v>
      </c>
      <c r="N5886" t="s">
        <v>7117</v>
      </c>
    </row>
    <row r="5887" spans="1:14" x14ac:dyDescent="0.2">
      <c r="A5887" s="246">
        <v>44993</v>
      </c>
      <c r="B5887" s="106" t="s">
        <v>541</v>
      </c>
      <c r="C5887" s="106">
        <v>11840.1</v>
      </c>
      <c r="D5887" s="203" t="s">
        <v>452</v>
      </c>
      <c r="E5887" s="203" t="s">
        <v>7192</v>
      </c>
      <c r="F5887" t="s">
        <v>7193</v>
      </c>
      <c r="G5887" s="129"/>
      <c r="H5887" s="293">
        <v>4</v>
      </c>
      <c r="I5887" s="203">
        <v>222</v>
      </c>
      <c r="J5887" s="293" t="s">
        <v>425</v>
      </c>
      <c r="K5887" s="203">
        <v>266.39999999999998</v>
      </c>
      <c r="L5887" s="203" t="s">
        <v>459</v>
      </c>
      <c r="M5887" s="203" t="s">
        <v>7116</v>
      </c>
      <c r="N5887" t="s">
        <v>7117</v>
      </c>
    </row>
    <row r="5888" spans="1:14" x14ac:dyDescent="0.2">
      <c r="A5888" s="246">
        <v>44993</v>
      </c>
      <c r="B5888" s="106" t="s">
        <v>541</v>
      </c>
      <c r="C5888" s="106">
        <v>6497.1</v>
      </c>
      <c r="D5888" s="203" t="s">
        <v>452</v>
      </c>
      <c r="E5888" s="203" t="s">
        <v>7188</v>
      </c>
      <c r="F5888" t="s">
        <v>7189</v>
      </c>
      <c r="G5888" s="129"/>
      <c r="H5888" s="293">
        <v>8</v>
      </c>
      <c r="I5888" s="203">
        <v>155</v>
      </c>
      <c r="J5888" s="293" t="s">
        <v>425</v>
      </c>
      <c r="K5888" s="203">
        <v>186</v>
      </c>
      <c r="L5888" s="203" t="s">
        <v>459</v>
      </c>
      <c r="M5888" s="203" t="s">
        <v>7116</v>
      </c>
      <c r="N5888" t="s">
        <v>7117</v>
      </c>
    </row>
    <row r="5889" spans="1:14" x14ac:dyDescent="0.2">
      <c r="A5889" s="246">
        <v>44994</v>
      </c>
      <c r="B5889" s="106" t="s">
        <v>541</v>
      </c>
      <c r="C5889" s="106">
        <v>6188.1</v>
      </c>
      <c r="D5889" s="203" t="s">
        <v>452</v>
      </c>
      <c r="E5889" s="203" t="s">
        <v>7190</v>
      </c>
      <c r="F5889" t="s">
        <v>7191</v>
      </c>
      <c r="G5889" s="129"/>
      <c r="H5889" s="293">
        <v>8</v>
      </c>
      <c r="I5889" s="203">
        <v>347</v>
      </c>
      <c r="J5889" s="293" t="s">
        <v>425</v>
      </c>
      <c r="K5889" s="203">
        <v>416.4</v>
      </c>
      <c r="L5889" s="203" t="s">
        <v>459</v>
      </c>
      <c r="M5889" s="203" t="s">
        <v>7116</v>
      </c>
      <c r="N5889" t="s">
        <v>7117</v>
      </c>
    </row>
    <row r="5890" spans="1:14" x14ac:dyDescent="0.2">
      <c r="A5890" s="246">
        <v>44998</v>
      </c>
      <c r="B5890" s="106" t="s">
        <v>541</v>
      </c>
      <c r="C5890" s="106">
        <v>6641.1</v>
      </c>
      <c r="D5890" s="203" t="s">
        <v>452</v>
      </c>
      <c r="E5890" s="203" t="s">
        <v>7182</v>
      </c>
      <c r="F5890" t="s">
        <v>7183</v>
      </c>
      <c r="G5890" s="129"/>
      <c r="H5890" s="293">
        <v>8</v>
      </c>
      <c r="I5890" s="203">
        <v>154</v>
      </c>
      <c r="J5890" s="293" t="s">
        <v>425</v>
      </c>
      <c r="K5890" s="203">
        <v>184.8</v>
      </c>
      <c r="L5890" s="203" t="s">
        <v>459</v>
      </c>
      <c r="M5890" s="203" t="s">
        <v>7116</v>
      </c>
      <c r="N5890" t="s">
        <v>7117</v>
      </c>
    </row>
    <row r="5891" spans="1:14" x14ac:dyDescent="0.2">
      <c r="A5891" s="246">
        <v>44999</v>
      </c>
      <c r="B5891" s="106" t="s">
        <v>541</v>
      </c>
      <c r="C5891" s="106">
        <v>6188.1</v>
      </c>
      <c r="D5891" s="203" t="s">
        <v>452</v>
      </c>
      <c r="E5891" s="203" t="s">
        <v>7186</v>
      </c>
      <c r="F5891" t="s">
        <v>7187</v>
      </c>
      <c r="G5891" s="129"/>
      <c r="H5891" s="293">
        <v>8</v>
      </c>
      <c r="I5891" s="203">
        <v>207</v>
      </c>
      <c r="J5891" s="293" t="s">
        <v>425</v>
      </c>
      <c r="K5891" s="203">
        <v>248.4</v>
      </c>
      <c r="L5891" s="203" t="s">
        <v>459</v>
      </c>
      <c r="M5891" s="203" t="s">
        <v>7116</v>
      </c>
      <c r="N5891" t="s">
        <v>7117</v>
      </c>
    </row>
    <row r="5892" spans="1:14" x14ac:dyDescent="0.2">
      <c r="A5892" s="246">
        <v>44994</v>
      </c>
      <c r="B5892" s="106" t="s">
        <v>541</v>
      </c>
      <c r="C5892" s="106">
        <v>6497.1</v>
      </c>
      <c r="D5892" s="203" t="s">
        <v>452</v>
      </c>
      <c r="E5892" s="203" t="s">
        <v>7188</v>
      </c>
      <c r="F5892" t="s">
        <v>7189</v>
      </c>
      <c r="G5892" s="129"/>
      <c r="H5892" s="293">
        <v>8</v>
      </c>
      <c r="I5892" s="203">
        <v>155</v>
      </c>
      <c r="J5892" s="293" t="s">
        <v>425</v>
      </c>
      <c r="K5892" s="203">
        <v>186</v>
      </c>
      <c r="L5892" s="203" t="s">
        <v>459</v>
      </c>
      <c r="M5892" s="203" t="s">
        <v>7116</v>
      </c>
      <c r="N5892" t="s">
        <v>7117</v>
      </c>
    </row>
    <row r="5893" spans="1:14" x14ac:dyDescent="0.2">
      <c r="A5893" s="246">
        <v>44995</v>
      </c>
      <c r="B5893" s="106" t="s">
        <v>541</v>
      </c>
      <c r="C5893" s="106">
        <v>6188.1</v>
      </c>
      <c r="D5893" s="203" t="s">
        <v>452</v>
      </c>
      <c r="E5893" s="203" t="s">
        <v>7190</v>
      </c>
      <c r="F5893" t="s">
        <v>7191</v>
      </c>
      <c r="G5893" s="129"/>
      <c r="H5893" s="293">
        <v>8</v>
      </c>
      <c r="I5893" s="203">
        <v>347</v>
      </c>
      <c r="J5893" s="293" t="s">
        <v>425</v>
      </c>
      <c r="K5893" s="203">
        <v>416.4</v>
      </c>
      <c r="L5893" s="203" t="s">
        <v>459</v>
      </c>
      <c r="M5893" s="203" t="s">
        <v>7116</v>
      </c>
      <c r="N5893" t="s">
        <v>7117</v>
      </c>
    </row>
    <row r="5894" spans="1:14" x14ac:dyDescent="0.2">
      <c r="A5894" s="246">
        <v>44998</v>
      </c>
      <c r="B5894" s="106" t="s">
        <v>541</v>
      </c>
      <c r="C5894" s="106">
        <v>80422.16</v>
      </c>
      <c r="D5894" s="203" t="s">
        <v>2065</v>
      </c>
      <c r="E5894" s="203" t="s">
        <v>7192</v>
      </c>
      <c r="F5894" t="s">
        <v>7193</v>
      </c>
      <c r="G5894" s="129"/>
      <c r="H5894" s="293">
        <v>4</v>
      </c>
      <c r="I5894" s="203">
        <v>222</v>
      </c>
      <c r="J5894" s="293" t="s">
        <v>425</v>
      </c>
      <c r="K5894" s="203">
        <v>266.39999999999998</v>
      </c>
      <c r="L5894" s="203" t="s">
        <v>459</v>
      </c>
      <c r="M5894" s="203" t="s">
        <v>7116</v>
      </c>
      <c r="N5894" t="s">
        <v>7117</v>
      </c>
    </row>
    <row r="5895" spans="1:14" x14ac:dyDescent="0.2">
      <c r="A5895" s="246">
        <v>44992</v>
      </c>
      <c r="B5895" s="106" t="s">
        <v>541</v>
      </c>
      <c r="C5895" s="106">
        <v>6497.1</v>
      </c>
      <c r="D5895" s="203" t="s">
        <v>452</v>
      </c>
      <c r="E5895" s="203" t="s">
        <v>7194</v>
      </c>
      <c r="F5895" t="s">
        <v>7195</v>
      </c>
      <c r="G5895" s="129"/>
      <c r="H5895" s="293">
        <v>8</v>
      </c>
      <c r="I5895" s="203">
        <v>221</v>
      </c>
      <c r="J5895" s="293" t="s">
        <v>425</v>
      </c>
      <c r="K5895" s="203">
        <v>265.2</v>
      </c>
      <c r="L5895" s="203" t="s">
        <v>459</v>
      </c>
      <c r="M5895" s="203" t="s">
        <v>7116</v>
      </c>
      <c r="N5895" t="s">
        <v>7117</v>
      </c>
    </row>
    <row r="5896" spans="1:14" x14ac:dyDescent="0.2">
      <c r="A5896" s="246">
        <v>45000</v>
      </c>
      <c r="B5896" s="106" t="s">
        <v>541</v>
      </c>
      <c r="C5896" s="106">
        <v>6188.1</v>
      </c>
      <c r="D5896" s="203" t="s">
        <v>452</v>
      </c>
      <c r="E5896" s="203" t="s">
        <v>7186</v>
      </c>
      <c r="F5896" t="s">
        <v>7187</v>
      </c>
      <c r="G5896" s="129"/>
      <c r="H5896" s="293">
        <v>8</v>
      </c>
      <c r="I5896" s="203">
        <v>207</v>
      </c>
      <c r="J5896" s="293" t="s">
        <v>425</v>
      </c>
      <c r="K5896" s="203">
        <v>248.4</v>
      </c>
      <c r="L5896" s="203" t="s">
        <v>459</v>
      </c>
      <c r="M5896" s="203" t="s">
        <v>7116</v>
      </c>
      <c r="N5896" t="s">
        <v>7117</v>
      </c>
    </row>
    <row r="5897" spans="1:14" x14ac:dyDescent="0.2">
      <c r="A5897" s="246">
        <v>44999</v>
      </c>
      <c r="B5897" s="106" t="s">
        <v>541</v>
      </c>
      <c r="C5897" s="106">
        <v>6641.1</v>
      </c>
      <c r="D5897" s="203" t="s">
        <v>452</v>
      </c>
      <c r="E5897" s="203" t="s">
        <v>7182</v>
      </c>
      <c r="F5897" t="s">
        <v>7183</v>
      </c>
      <c r="G5897" s="129"/>
      <c r="H5897" s="293">
        <v>8</v>
      </c>
      <c r="I5897" s="203">
        <v>154</v>
      </c>
      <c r="J5897" s="293" t="s">
        <v>425</v>
      </c>
      <c r="K5897" s="203">
        <v>184.8</v>
      </c>
      <c r="L5897" s="203" t="s">
        <v>459</v>
      </c>
      <c r="M5897" s="203" t="s">
        <v>7116</v>
      </c>
      <c r="N5897" t="s">
        <v>7117</v>
      </c>
    </row>
    <row r="5898" spans="1:14" x14ac:dyDescent="0.2">
      <c r="A5898" s="246">
        <v>44986</v>
      </c>
      <c r="B5898" s="106" t="s">
        <v>541</v>
      </c>
      <c r="C5898" s="106">
        <v>6562.1</v>
      </c>
      <c r="D5898" s="203" t="s">
        <v>452</v>
      </c>
      <c r="E5898" s="203" t="s">
        <v>7184</v>
      </c>
      <c r="F5898" t="s">
        <v>7185</v>
      </c>
      <c r="G5898" s="129"/>
      <c r="H5898" s="293">
        <v>8</v>
      </c>
      <c r="I5898" s="203">
        <v>196</v>
      </c>
      <c r="J5898" s="293" t="s">
        <v>425</v>
      </c>
      <c r="K5898" s="203">
        <v>235.2</v>
      </c>
      <c r="L5898" s="203" t="s">
        <v>459</v>
      </c>
      <c r="M5898" s="203" t="s">
        <v>7116</v>
      </c>
      <c r="N5898" t="s">
        <v>7117</v>
      </c>
    </row>
    <row r="5899" spans="1:14" x14ac:dyDescent="0.2">
      <c r="A5899" s="246">
        <v>44995</v>
      </c>
      <c r="B5899" s="106" t="s">
        <v>541</v>
      </c>
      <c r="C5899" s="106">
        <v>6497.1</v>
      </c>
      <c r="D5899" s="203" t="s">
        <v>452</v>
      </c>
      <c r="E5899" s="203" t="s">
        <v>7188</v>
      </c>
      <c r="F5899" t="s">
        <v>7189</v>
      </c>
      <c r="G5899" s="129"/>
      <c r="H5899" s="293">
        <v>8</v>
      </c>
      <c r="I5899" s="203">
        <v>155</v>
      </c>
      <c r="J5899" s="293" t="s">
        <v>425</v>
      </c>
      <c r="K5899" s="203">
        <v>186</v>
      </c>
      <c r="L5899" s="203" t="s">
        <v>459</v>
      </c>
      <c r="M5899" s="203" t="s">
        <v>7116</v>
      </c>
      <c r="N5899" t="s">
        <v>7117</v>
      </c>
    </row>
    <row r="5900" spans="1:14" x14ac:dyDescent="0.2">
      <c r="A5900" s="246">
        <v>44999</v>
      </c>
      <c r="B5900" s="106" t="s">
        <v>541</v>
      </c>
      <c r="C5900" s="106">
        <v>80422.16</v>
      </c>
      <c r="D5900" s="203" t="s">
        <v>2065</v>
      </c>
      <c r="E5900" s="203" t="s">
        <v>7192</v>
      </c>
      <c r="F5900" t="s">
        <v>7193</v>
      </c>
      <c r="G5900" s="129"/>
      <c r="H5900" s="293">
        <v>8</v>
      </c>
      <c r="I5900" s="203">
        <v>222</v>
      </c>
      <c r="J5900" s="293" t="s">
        <v>425</v>
      </c>
      <c r="K5900" s="203">
        <v>266.39999999999998</v>
      </c>
      <c r="L5900" s="203" t="s">
        <v>459</v>
      </c>
      <c r="M5900" s="203" t="s">
        <v>7116</v>
      </c>
      <c r="N5900" t="s">
        <v>7117</v>
      </c>
    </row>
    <row r="5901" spans="1:14" x14ac:dyDescent="0.2">
      <c r="A5901" s="246">
        <v>45000</v>
      </c>
      <c r="B5901" s="106" t="s">
        <v>541</v>
      </c>
      <c r="C5901" s="106">
        <v>6641.1</v>
      </c>
      <c r="D5901" s="203" t="s">
        <v>452</v>
      </c>
      <c r="E5901" s="203" t="s">
        <v>7182</v>
      </c>
      <c r="F5901" t="s">
        <v>7183</v>
      </c>
      <c r="G5901" s="129"/>
      <c r="H5901" s="293">
        <v>4</v>
      </c>
      <c r="I5901" s="203">
        <v>154</v>
      </c>
      <c r="J5901" s="293" t="s">
        <v>425</v>
      </c>
      <c r="K5901" s="203">
        <v>184.8</v>
      </c>
      <c r="L5901" s="203" t="s">
        <v>459</v>
      </c>
      <c r="M5901" s="203" t="s">
        <v>7116</v>
      </c>
      <c r="N5901" t="s">
        <v>7117</v>
      </c>
    </row>
    <row r="5902" spans="1:14" x14ac:dyDescent="0.2">
      <c r="A5902" s="246">
        <v>44986</v>
      </c>
      <c r="B5902" s="106" t="s">
        <v>541</v>
      </c>
      <c r="C5902" s="106">
        <v>6188.1</v>
      </c>
      <c r="D5902" s="203" t="s">
        <v>452</v>
      </c>
      <c r="E5902" s="203" t="s">
        <v>7186</v>
      </c>
      <c r="F5902" t="s">
        <v>7187</v>
      </c>
      <c r="G5902" s="129"/>
      <c r="H5902" s="293">
        <v>8</v>
      </c>
      <c r="I5902" s="203">
        <v>207</v>
      </c>
      <c r="J5902" s="293" t="s">
        <v>425</v>
      </c>
      <c r="K5902" s="203">
        <v>248.4</v>
      </c>
      <c r="L5902" s="203" t="s">
        <v>459</v>
      </c>
      <c r="M5902" s="203" t="s">
        <v>7116</v>
      </c>
      <c r="N5902" t="s">
        <v>7117</v>
      </c>
    </row>
    <row r="5903" spans="1:14" x14ac:dyDescent="0.2">
      <c r="A5903" s="246">
        <v>44993</v>
      </c>
      <c r="B5903" s="106" t="s">
        <v>541</v>
      </c>
      <c r="C5903" s="106">
        <v>6497.1</v>
      </c>
      <c r="D5903" s="203" t="s">
        <v>452</v>
      </c>
      <c r="E5903" s="203" t="s">
        <v>7194</v>
      </c>
      <c r="F5903" t="s">
        <v>7195</v>
      </c>
      <c r="G5903" s="129"/>
      <c r="H5903" s="293">
        <v>8</v>
      </c>
      <c r="I5903" s="203">
        <v>221</v>
      </c>
      <c r="J5903" s="293" t="s">
        <v>425</v>
      </c>
      <c r="K5903" s="203">
        <v>265.2</v>
      </c>
      <c r="L5903" s="203" t="s">
        <v>459</v>
      </c>
      <c r="M5903" s="203" t="s">
        <v>7116</v>
      </c>
      <c r="N5903" t="s">
        <v>7117</v>
      </c>
    </row>
    <row r="5904" spans="1:14" x14ac:dyDescent="0.2">
      <c r="A5904" s="246">
        <v>44998</v>
      </c>
      <c r="B5904" s="106" t="s">
        <v>541</v>
      </c>
      <c r="C5904" s="106">
        <v>6641.1</v>
      </c>
      <c r="D5904" s="203" t="s">
        <v>452</v>
      </c>
      <c r="E5904" s="203" t="s">
        <v>7184</v>
      </c>
      <c r="F5904" t="s">
        <v>7185</v>
      </c>
      <c r="G5904" s="129"/>
      <c r="H5904" s="293">
        <v>8</v>
      </c>
      <c r="I5904" s="203">
        <v>196</v>
      </c>
      <c r="J5904" s="293" t="s">
        <v>425</v>
      </c>
      <c r="K5904" s="203">
        <v>235.2</v>
      </c>
      <c r="L5904" s="203" t="s">
        <v>459</v>
      </c>
      <c r="M5904" s="203" t="s">
        <v>7116</v>
      </c>
      <c r="N5904" t="s">
        <v>7117</v>
      </c>
    </row>
    <row r="5905" spans="1:14" x14ac:dyDescent="0.2">
      <c r="A5905" s="246">
        <v>45000</v>
      </c>
      <c r="B5905" s="106" t="s">
        <v>541</v>
      </c>
      <c r="C5905" s="106">
        <v>80422.16</v>
      </c>
      <c r="D5905" s="203" t="s">
        <v>2065</v>
      </c>
      <c r="E5905" s="203" t="s">
        <v>7192</v>
      </c>
      <c r="F5905" t="s">
        <v>7193</v>
      </c>
      <c r="G5905" s="129"/>
      <c r="H5905" s="293">
        <v>4</v>
      </c>
      <c r="I5905" s="203">
        <v>222</v>
      </c>
      <c r="J5905" s="293" t="s">
        <v>425</v>
      </c>
      <c r="K5905" s="203">
        <v>266.39999999999998</v>
      </c>
      <c r="L5905" s="203" t="s">
        <v>459</v>
      </c>
      <c r="M5905" s="203" t="s">
        <v>7116</v>
      </c>
      <c r="N5905" t="s">
        <v>7117</v>
      </c>
    </row>
    <row r="5906" spans="1:14" x14ac:dyDescent="0.2">
      <c r="A5906" s="246">
        <v>44994</v>
      </c>
      <c r="B5906" s="106" t="s">
        <v>541</v>
      </c>
      <c r="C5906" s="106">
        <v>6497.1</v>
      </c>
      <c r="D5906" s="203" t="s">
        <v>452</v>
      </c>
      <c r="E5906" s="203" t="s">
        <v>7194</v>
      </c>
      <c r="F5906" t="s">
        <v>7195</v>
      </c>
      <c r="G5906" s="129"/>
      <c r="H5906" s="293">
        <v>8</v>
      </c>
      <c r="I5906" s="203">
        <v>221</v>
      </c>
      <c r="J5906" s="293" t="s">
        <v>425</v>
      </c>
      <c r="K5906" s="203">
        <v>265.2</v>
      </c>
      <c r="L5906" s="203" t="s">
        <v>459</v>
      </c>
      <c r="M5906" s="203" t="s">
        <v>7116</v>
      </c>
      <c r="N5906" t="s">
        <v>7117</v>
      </c>
    </row>
    <row r="5907" spans="1:14" x14ac:dyDescent="0.2">
      <c r="A5907" s="246">
        <v>44987</v>
      </c>
      <c r="B5907" s="106" t="s">
        <v>541</v>
      </c>
      <c r="C5907" s="106">
        <v>6188.1</v>
      </c>
      <c r="D5907" s="203" t="s">
        <v>452</v>
      </c>
      <c r="E5907" s="203" t="s">
        <v>7186</v>
      </c>
      <c r="F5907" t="s">
        <v>7187</v>
      </c>
      <c r="G5907" s="129"/>
      <c r="H5907" s="293">
        <v>8</v>
      </c>
      <c r="I5907" s="203">
        <v>207</v>
      </c>
      <c r="J5907" s="293" t="s">
        <v>425</v>
      </c>
      <c r="K5907" s="203">
        <v>248.4</v>
      </c>
      <c r="L5907" s="203" t="s">
        <v>459</v>
      </c>
      <c r="M5907" s="203" t="s">
        <v>7116</v>
      </c>
      <c r="N5907" t="s">
        <v>7117</v>
      </c>
    </row>
    <row r="5908" spans="1:14" x14ac:dyDescent="0.2">
      <c r="A5908" s="246">
        <v>44999</v>
      </c>
      <c r="B5908" s="106" t="s">
        <v>541</v>
      </c>
      <c r="C5908" s="106">
        <v>6641.1</v>
      </c>
      <c r="D5908" s="203" t="s">
        <v>452</v>
      </c>
      <c r="E5908" s="203" t="s">
        <v>7184</v>
      </c>
      <c r="F5908" t="s">
        <v>7185</v>
      </c>
      <c r="G5908" s="129"/>
      <c r="H5908" s="293">
        <v>8</v>
      </c>
      <c r="I5908" s="203">
        <v>196</v>
      </c>
      <c r="J5908" s="293" t="s">
        <v>425</v>
      </c>
      <c r="K5908" s="203">
        <v>235.2</v>
      </c>
      <c r="L5908" s="203" t="s">
        <v>459</v>
      </c>
      <c r="M5908" s="203" t="s">
        <v>7116</v>
      </c>
      <c r="N5908" t="s">
        <v>7117</v>
      </c>
    </row>
    <row r="5909" spans="1:14" x14ac:dyDescent="0.2">
      <c r="A5909" s="246">
        <v>44995</v>
      </c>
      <c r="B5909" s="106" t="s">
        <v>541</v>
      </c>
      <c r="C5909" s="106">
        <v>6497.1</v>
      </c>
      <c r="D5909" s="203" t="s">
        <v>452</v>
      </c>
      <c r="E5909" s="203" t="s">
        <v>7194</v>
      </c>
      <c r="F5909" t="s">
        <v>7195</v>
      </c>
      <c r="G5909" s="129"/>
      <c r="H5909" s="293">
        <v>8</v>
      </c>
      <c r="I5909" s="203">
        <v>221</v>
      </c>
      <c r="J5909" s="293" t="s">
        <v>425</v>
      </c>
      <c r="K5909" s="203">
        <v>265.2</v>
      </c>
      <c r="L5909" s="203" t="s">
        <v>459</v>
      </c>
      <c r="M5909" s="203" t="s">
        <v>7116</v>
      </c>
      <c r="N5909" t="s">
        <v>7117</v>
      </c>
    </row>
    <row r="5910" spans="1:14" x14ac:dyDescent="0.2">
      <c r="A5910" s="246">
        <v>44986</v>
      </c>
      <c r="B5910" s="106" t="s">
        <v>541</v>
      </c>
      <c r="C5910" s="106">
        <v>6188.1</v>
      </c>
      <c r="D5910" s="203" t="s">
        <v>452</v>
      </c>
      <c r="E5910" s="203" t="s">
        <v>7192</v>
      </c>
      <c r="F5910" t="s">
        <v>7193</v>
      </c>
      <c r="G5910" s="129"/>
      <c r="H5910" s="293">
        <v>4</v>
      </c>
      <c r="I5910" s="203">
        <v>222</v>
      </c>
      <c r="J5910" s="293" t="s">
        <v>425</v>
      </c>
      <c r="K5910" s="203">
        <v>266.39999999999998</v>
      </c>
      <c r="L5910" s="203" t="s">
        <v>459</v>
      </c>
      <c r="M5910" s="203" t="s">
        <v>7116</v>
      </c>
      <c r="N5910" t="s">
        <v>7117</v>
      </c>
    </row>
    <row r="5911" spans="1:14" x14ac:dyDescent="0.2">
      <c r="A5911" s="246">
        <v>45000</v>
      </c>
      <c r="B5911" s="106" t="s">
        <v>541</v>
      </c>
      <c r="C5911" s="106">
        <v>6641.1</v>
      </c>
      <c r="D5911" s="203" t="s">
        <v>452</v>
      </c>
      <c r="E5911" s="203" t="s">
        <v>7184</v>
      </c>
      <c r="F5911" t="s">
        <v>7185</v>
      </c>
      <c r="G5911" s="129"/>
      <c r="H5911" s="293">
        <v>8</v>
      </c>
      <c r="I5911" s="203">
        <v>196</v>
      </c>
      <c r="J5911" s="293" t="s">
        <v>425</v>
      </c>
      <c r="K5911" s="203">
        <v>235.2</v>
      </c>
      <c r="L5911" s="203" t="s">
        <v>459</v>
      </c>
      <c r="M5911" s="203" t="s">
        <v>7116</v>
      </c>
      <c r="N5911" t="s">
        <v>7117</v>
      </c>
    </row>
    <row r="5912" spans="1:14" x14ac:dyDescent="0.2">
      <c r="A5912" s="246">
        <v>44987</v>
      </c>
      <c r="B5912" s="106" t="s">
        <v>541</v>
      </c>
      <c r="C5912" s="106">
        <v>6188.1</v>
      </c>
      <c r="D5912" s="203" t="s">
        <v>452</v>
      </c>
      <c r="E5912" s="203" t="s">
        <v>7192</v>
      </c>
      <c r="F5912" t="s">
        <v>7193</v>
      </c>
      <c r="G5912" s="129"/>
      <c r="H5912" s="293">
        <v>8</v>
      </c>
      <c r="I5912" s="203">
        <v>222</v>
      </c>
      <c r="J5912" s="293" t="s">
        <v>425</v>
      </c>
      <c r="K5912" s="203">
        <v>266.39999999999998</v>
      </c>
      <c r="L5912" s="203" t="s">
        <v>459</v>
      </c>
      <c r="M5912" s="203" t="s">
        <v>7116</v>
      </c>
      <c r="N5912" t="s">
        <v>7117</v>
      </c>
    </row>
    <row r="5913" spans="1:14" x14ac:dyDescent="0.2">
      <c r="A5913" s="246">
        <v>44988</v>
      </c>
      <c r="B5913" s="106" t="s">
        <v>541</v>
      </c>
      <c r="C5913" s="106">
        <v>6188.1</v>
      </c>
      <c r="D5913" s="203" t="s">
        <v>452</v>
      </c>
      <c r="E5913" s="203" t="s">
        <v>7192</v>
      </c>
      <c r="F5913" t="s">
        <v>7193</v>
      </c>
      <c r="G5913" s="129"/>
      <c r="H5913" s="293">
        <v>4</v>
      </c>
      <c r="I5913" s="203">
        <v>222</v>
      </c>
      <c r="J5913" s="293" t="s">
        <v>425</v>
      </c>
      <c r="K5913" s="203">
        <v>266.39999999999998</v>
      </c>
      <c r="L5913" s="203" t="s">
        <v>459</v>
      </c>
      <c r="M5913" s="203" t="s">
        <v>7116</v>
      </c>
      <c r="N5913" t="s">
        <v>7117</v>
      </c>
    </row>
    <row r="5914" spans="1:14" x14ac:dyDescent="0.2">
      <c r="A5914" s="246">
        <v>44991</v>
      </c>
      <c r="B5914" s="106" t="s">
        <v>541</v>
      </c>
      <c r="C5914" s="106">
        <v>6641.1</v>
      </c>
      <c r="D5914" s="203" t="s">
        <v>452</v>
      </c>
      <c r="E5914" s="203" t="s">
        <v>7192</v>
      </c>
      <c r="F5914" t="s">
        <v>7193</v>
      </c>
      <c r="G5914" s="129"/>
      <c r="H5914" s="293">
        <v>6</v>
      </c>
      <c r="I5914" s="203">
        <v>222</v>
      </c>
      <c r="J5914" s="293" t="s">
        <v>425</v>
      </c>
      <c r="K5914" s="203">
        <v>266.39999999999998</v>
      </c>
      <c r="L5914" s="203" t="s">
        <v>459</v>
      </c>
      <c r="M5914" s="203" t="s">
        <v>7116</v>
      </c>
      <c r="N5914" t="s">
        <v>7117</v>
      </c>
    </row>
    <row r="5915" spans="1:14" x14ac:dyDescent="0.2">
      <c r="A5915" s="246">
        <v>44992</v>
      </c>
      <c r="B5915" s="106" t="s">
        <v>541</v>
      </c>
      <c r="C5915" s="106">
        <v>6641.1</v>
      </c>
      <c r="D5915" s="203" t="s">
        <v>452</v>
      </c>
      <c r="E5915" s="203" t="s">
        <v>7192</v>
      </c>
      <c r="F5915" t="s">
        <v>7193</v>
      </c>
      <c r="G5915" s="129"/>
      <c r="H5915" s="293">
        <v>6</v>
      </c>
      <c r="I5915" s="203">
        <v>222</v>
      </c>
      <c r="J5915" s="293" t="s">
        <v>425</v>
      </c>
      <c r="K5915" s="203">
        <v>266.39999999999998</v>
      </c>
      <c r="L5915" s="203" t="s">
        <v>459</v>
      </c>
      <c r="M5915" s="203" t="s">
        <v>7116</v>
      </c>
      <c r="N5915" t="s">
        <v>7117</v>
      </c>
    </row>
    <row r="5916" spans="1:14" x14ac:dyDescent="0.2">
      <c r="A5916" s="246">
        <v>44993</v>
      </c>
      <c r="B5916" s="106" t="s">
        <v>541</v>
      </c>
      <c r="C5916" s="106">
        <v>6641.1</v>
      </c>
      <c r="D5916" s="203" t="s">
        <v>452</v>
      </c>
      <c r="E5916" s="203" t="s">
        <v>7192</v>
      </c>
      <c r="F5916" t="s">
        <v>7193</v>
      </c>
      <c r="G5916" s="129"/>
      <c r="H5916" s="293">
        <v>4</v>
      </c>
      <c r="I5916" s="203">
        <v>222</v>
      </c>
      <c r="J5916" s="293" t="s">
        <v>425</v>
      </c>
      <c r="K5916" s="203">
        <v>266.39999999999998</v>
      </c>
      <c r="L5916" s="203" t="s">
        <v>459</v>
      </c>
      <c r="M5916" s="203" t="s">
        <v>7116</v>
      </c>
      <c r="N5916" t="s">
        <v>7117</v>
      </c>
    </row>
    <row r="5917" spans="1:14" x14ac:dyDescent="0.2">
      <c r="A5917" s="246">
        <v>44986</v>
      </c>
      <c r="B5917" s="106" t="s">
        <v>541</v>
      </c>
      <c r="C5917" s="106">
        <v>11840.1</v>
      </c>
      <c r="D5917" s="203" t="s">
        <v>452</v>
      </c>
      <c r="E5917" s="203" t="s">
        <v>7192</v>
      </c>
      <c r="F5917" t="s">
        <v>7193</v>
      </c>
      <c r="G5917" s="129"/>
      <c r="H5917" s="293">
        <v>4</v>
      </c>
      <c r="I5917" s="203">
        <v>222</v>
      </c>
      <c r="J5917" s="293" t="s">
        <v>425</v>
      </c>
      <c r="K5917" s="203">
        <v>266.39999999999998</v>
      </c>
      <c r="L5917" s="203" t="s">
        <v>459</v>
      </c>
      <c r="M5917" s="203" t="s">
        <v>7116</v>
      </c>
      <c r="N5917" t="s">
        <v>7117</v>
      </c>
    </row>
    <row r="5918" spans="1:14" x14ac:dyDescent="0.2">
      <c r="A5918" s="246">
        <v>44988</v>
      </c>
      <c r="B5918" s="106" t="s">
        <v>541</v>
      </c>
      <c r="C5918" s="106">
        <v>11840.1</v>
      </c>
      <c r="D5918" s="203" t="s">
        <v>452</v>
      </c>
      <c r="E5918" s="203" t="s">
        <v>7192</v>
      </c>
      <c r="F5918" t="s">
        <v>7193</v>
      </c>
      <c r="G5918" s="129"/>
      <c r="H5918" s="293">
        <v>4</v>
      </c>
      <c r="I5918" s="203">
        <v>222</v>
      </c>
      <c r="J5918" s="293" t="s">
        <v>425</v>
      </c>
      <c r="K5918" s="203">
        <v>266.39999999999998</v>
      </c>
      <c r="L5918" s="203" t="s">
        <v>459</v>
      </c>
      <c r="M5918" s="203" t="s">
        <v>7116</v>
      </c>
      <c r="N5918" t="s">
        <v>7117</v>
      </c>
    </row>
    <row r="5919" spans="1:14" x14ac:dyDescent="0.2">
      <c r="A5919" s="246">
        <v>44998</v>
      </c>
      <c r="B5919" s="106" t="s">
        <v>541</v>
      </c>
      <c r="C5919" s="106">
        <v>6641.1</v>
      </c>
      <c r="D5919" s="203" t="s">
        <v>452</v>
      </c>
      <c r="E5919" s="203" t="s">
        <v>7192</v>
      </c>
      <c r="F5919" t="s">
        <v>7193</v>
      </c>
      <c r="G5919" s="129"/>
      <c r="H5919" s="293">
        <v>4</v>
      </c>
      <c r="I5919" s="203">
        <v>222</v>
      </c>
      <c r="J5919" s="293" t="s">
        <v>425</v>
      </c>
      <c r="K5919" s="203">
        <v>266.39999999999998</v>
      </c>
      <c r="L5919" s="203" t="s">
        <v>459</v>
      </c>
      <c r="M5919" s="203" t="s">
        <v>7116</v>
      </c>
      <c r="N5919" t="s">
        <v>7117</v>
      </c>
    </row>
    <row r="5920" spans="1:14" x14ac:dyDescent="0.2">
      <c r="A5920" s="246">
        <v>45000</v>
      </c>
      <c r="B5920" s="106" t="s">
        <v>541</v>
      </c>
      <c r="C5920" s="106">
        <v>6641.1</v>
      </c>
      <c r="D5920" s="203" t="s">
        <v>452</v>
      </c>
      <c r="E5920" s="203" t="s">
        <v>7192</v>
      </c>
      <c r="F5920" t="s">
        <v>7193</v>
      </c>
      <c r="G5920" s="129"/>
      <c r="H5920" s="293">
        <v>4</v>
      </c>
      <c r="I5920" s="203">
        <v>222</v>
      </c>
      <c r="J5920" s="293" t="s">
        <v>425</v>
      </c>
      <c r="K5920" s="203">
        <v>266.39999999999998</v>
      </c>
      <c r="L5920" s="203" t="s">
        <v>459</v>
      </c>
      <c r="M5920" s="203" t="s">
        <v>7116</v>
      </c>
      <c r="N5920" t="s">
        <v>7117</v>
      </c>
    </row>
    <row r="5921" spans="1:14" x14ac:dyDescent="0.2">
      <c r="A5921" s="246">
        <v>44994</v>
      </c>
      <c r="B5921" s="106" t="s">
        <v>541</v>
      </c>
      <c r="C5921" s="106">
        <v>80422.16</v>
      </c>
      <c r="D5921" s="203" t="s">
        <v>2065</v>
      </c>
      <c r="E5921" s="203" t="s">
        <v>7192</v>
      </c>
      <c r="F5921" t="s">
        <v>7193</v>
      </c>
      <c r="G5921" s="129"/>
      <c r="H5921" s="293">
        <v>8</v>
      </c>
      <c r="I5921" s="203">
        <v>222</v>
      </c>
      <c r="J5921" s="293" t="s">
        <v>425</v>
      </c>
      <c r="K5921" s="203">
        <v>266.39999999999998</v>
      </c>
      <c r="L5921" s="203" t="s">
        <v>459</v>
      </c>
      <c r="M5921" s="203" t="s">
        <v>7116</v>
      </c>
      <c r="N5921" t="s">
        <v>7117</v>
      </c>
    </row>
    <row r="5922" spans="1:14" x14ac:dyDescent="0.2">
      <c r="A5922" s="246">
        <v>44995</v>
      </c>
      <c r="B5922" s="106" t="s">
        <v>541</v>
      </c>
      <c r="C5922" s="106">
        <v>80422.16</v>
      </c>
      <c r="D5922" s="203" t="s">
        <v>2065</v>
      </c>
      <c r="E5922" s="203" t="s">
        <v>7192</v>
      </c>
      <c r="F5922" t="s">
        <v>7193</v>
      </c>
      <c r="G5922" s="129"/>
      <c r="H5922" s="293">
        <v>8</v>
      </c>
      <c r="I5922" s="203">
        <v>222</v>
      </c>
      <c r="J5922" s="293" t="s">
        <v>425</v>
      </c>
      <c r="K5922" s="203">
        <v>266.39999999999998</v>
      </c>
      <c r="L5922" s="203" t="s">
        <v>459</v>
      </c>
      <c r="M5922" s="203" t="s">
        <v>7116</v>
      </c>
      <c r="N5922" t="s">
        <v>7117</v>
      </c>
    </row>
    <row r="5923" spans="1:14" x14ac:dyDescent="0.2">
      <c r="A5923" s="246">
        <v>45005</v>
      </c>
      <c r="B5923" s="106" t="s">
        <v>541</v>
      </c>
      <c r="C5923" s="106">
        <v>6188.1</v>
      </c>
      <c r="D5923" s="203" t="s">
        <v>452</v>
      </c>
      <c r="E5923" s="203" t="s">
        <v>7186</v>
      </c>
      <c r="F5923" t="s">
        <v>7187</v>
      </c>
      <c r="G5923" s="129"/>
      <c r="H5923" s="293">
        <v>8</v>
      </c>
      <c r="I5923" s="203">
        <v>207</v>
      </c>
      <c r="J5923" s="293" t="s">
        <v>425</v>
      </c>
      <c r="K5923" s="203">
        <v>248.4</v>
      </c>
      <c r="L5923" s="203" t="s">
        <v>459</v>
      </c>
      <c r="M5923" s="203" t="s">
        <v>7116</v>
      </c>
      <c r="N5923" t="s">
        <v>7117</v>
      </c>
    </row>
    <row r="5924" spans="1:14" x14ac:dyDescent="0.2">
      <c r="A5924" s="246">
        <v>45015</v>
      </c>
      <c r="B5924" s="106" t="s">
        <v>541</v>
      </c>
      <c r="C5924" s="106">
        <v>6188.1</v>
      </c>
      <c r="D5924" s="203" t="s">
        <v>452</v>
      </c>
      <c r="E5924" s="203" t="s">
        <v>7190</v>
      </c>
      <c r="F5924" t="s">
        <v>7191</v>
      </c>
      <c r="G5924" s="129"/>
      <c r="H5924" s="293">
        <v>8</v>
      </c>
      <c r="I5924" s="203">
        <v>347</v>
      </c>
      <c r="J5924" s="293" t="s">
        <v>425</v>
      </c>
      <c r="K5924" s="203">
        <v>416.4</v>
      </c>
      <c r="L5924" s="203" t="s">
        <v>459</v>
      </c>
      <c r="M5924" s="203" t="s">
        <v>7116</v>
      </c>
      <c r="N5924" t="s">
        <v>7117</v>
      </c>
    </row>
    <row r="5925" spans="1:14" x14ac:dyDescent="0.2">
      <c r="A5925" s="246">
        <v>45006</v>
      </c>
      <c r="B5925" s="106" t="s">
        <v>541</v>
      </c>
      <c r="C5925" s="106">
        <v>6188.1</v>
      </c>
      <c r="D5925" s="203" t="s">
        <v>452</v>
      </c>
      <c r="E5925" s="203" t="s">
        <v>7186</v>
      </c>
      <c r="F5925" t="s">
        <v>7187</v>
      </c>
      <c r="G5925" s="129"/>
      <c r="H5925" s="293">
        <v>8</v>
      </c>
      <c r="I5925" s="203">
        <v>207</v>
      </c>
      <c r="J5925" s="293" t="s">
        <v>425</v>
      </c>
      <c r="K5925" s="203">
        <v>248.4</v>
      </c>
      <c r="L5925" s="203" t="s">
        <v>459</v>
      </c>
      <c r="M5925" s="203" t="s">
        <v>7116</v>
      </c>
      <c r="N5925" t="s">
        <v>7117</v>
      </c>
    </row>
    <row r="5926" spans="1:14" x14ac:dyDescent="0.2">
      <c r="A5926" s="246">
        <v>45016</v>
      </c>
      <c r="B5926" s="106" t="s">
        <v>541</v>
      </c>
      <c r="C5926" s="106">
        <v>6188.1</v>
      </c>
      <c r="D5926" s="203" t="s">
        <v>452</v>
      </c>
      <c r="E5926" s="203" t="s">
        <v>7190</v>
      </c>
      <c r="F5926" t="s">
        <v>7191</v>
      </c>
      <c r="G5926" s="129"/>
      <c r="H5926" s="293">
        <v>8</v>
      </c>
      <c r="I5926" s="203">
        <v>347</v>
      </c>
      <c r="J5926" s="293" t="s">
        <v>425</v>
      </c>
      <c r="K5926" s="203">
        <v>416.4</v>
      </c>
      <c r="L5926" s="203" t="s">
        <v>459</v>
      </c>
      <c r="M5926" s="203" t="s">
        <v>7116</v>
      </c>
      <c r="N5926" t="s">
        <v>7117</v>
      </c>
    </row>
    <row r="5927" spans="1:14" x14ac:dyDescent="0.2">
      <c r="A5927" s="246">
        <v>45007</v>
      </c>
      <c r="B5927" s="106" t="s">
        <v>541</v>
      </c>
      <c r="C5927" s="106">
        <v>6188.1</v>
      </c>
      <c r="D5927" s="203" t="s">
        <v>452</v>
      </c>
      <c r="E5927" s="203" t="s">
        <v>7186</v>
      </c>
      <c r="F5927" t="s">
        <v>7187</v>
      </c>
      <c r="G5927" s="129"/>
      <c r="H5927" s="293">
        <v>8</v>
      </c>
      <c r="I5927" s="203">
        <v>207</v>
      </c>
      <c r="J5927" s="293" t="s">
        <v>425</v>
      </c>
      <c r="K5927" s="203">
        <v>248.4</v>
      </c>
      <c r="L5927" s="203" t="s">
        <v>459</v>
      </c>
      <c r="M5927" s="203" t="s">
        <v>7116</v>
      </c>
      <c r="N5927" t="s">
        <v>7117</v>
      </c>
    </row>
    <row r="5928" spans="1:14" x14ac:dyDescent="0.2">
      <c r="A5928" s="246">
        <v>45002</v>
      </c>
      <c r="B5928" s="106" t="s">
        <v>541</v>
      </c>
      <c r="C5928" s="106">
        <v>6188.1</v>
      </c>
      <c r="D5928" s="203" t="s">
        <v>452</v>
      </c>
      <c r="E5928" s="203" t="s">
        <v>7190</v>
      </c>
      <c r="F5928" t="s">
        <v>7191</v>
      </c>
      <c r="G5928" s="129"/>
      <c r="H5928" s="293">
        <v>8</v>
      </c>
      <c r="I5928" s="203">
        <v>347</v>
      </c>
      <c r="J5928" s="293" t="s">
        <v>425</v>
      </c>
      <c r="K5928" s="203">
        <v>416.4</v>
      </c>
      <c r="L5928" s="203" t="s">
        <v>459</v>
      </c>
      <c r="M5928" s="203" t="s">
        <v>7116</v>
      </c>
      <c r="N5928" t="s">
        <v>7117</v>
      </c>
    </row>
    <row r="5929" spans="1:14" x14ac:dyDescent="0.2">
      <c r="A5929" s="246">
        <v>45005</v>
      </c>
      <c r="B5929" s="106" t="s">
        <v>541</v>
      </c>
      <c r="C5929" s="106">
        <v>6188.1</v>
      </c>
      <c r="D5929" s="203" t="s">
        <v>452</v>
      </c>
      <c r="E5929" s="203" t="s">
        <v>7190</v>
      </c>
      <c r="F5929" t="s">
        <v>7191</v>
      </c>
      <c r="G5929" s="129"/>
      <c r="H5929" s="293">
        <v>8</v>
      </c>
      <c r="I5929" s="203">
        <v>347</v>
      </c>
      <c r="J5929" s="293" t="s">
        <v>425</v>
      </c>
      <c r="K5929" s="203">
        <v>416.4</v>
      </c>
      <c r="L5929" s="203" t="s">
        <v>459</v>
      </c>
      <c r="M5929" s="203" t="s">
        <v>7116</v>
      </c>
      <c r="N5929" t="s">
        <v>7117</v>
      </c>
    </row>
    <row r="5930" spans="1:14" x14ac:dyDescent="0.2">
      <c r="A5930" s="246">
        <v>45008</v>
      </c>
      <c r="B5930" s="106" t="s">
        <v>541</v>
      </c>
      <c r="C5930" s="106">
        <v>6708.1</v>
      </c>
      <c r="D5930" s="203" t="s">
        <v>452</v>
      </c>
      <c r="E5930" s="203" t="s">
        <v>7186</v>
      </c>
      <c r="F5930" t="s">
        <v>7187</v>
      </c>
      <c r="G5930" s="129"/>
      <c r="H5930" s="293">
        <v>8</v>
      </c>
      <c r="I5930" s="203">
        <v>207</v>
      </c>
      <c r="J5930" s="293" t="s">
        <v>425</v>
      </c>
      <c r="K5930" s="203">
        <v>248.4</v>
      </c>
      <c r="L5930" s="203" t="s">
        <v>459</v>
      </c>
      <c r="M5930" s="203" t="s">
        <v>7116</v>
      </c>
      <c r="N5930" t="s">
        <v>7117</v>
      </c>
    </row>
    <row r="5931" spans="1:14" x14ac:dyDescent="0.2">
      <c r="A5931" s="246">
        <v>45006</v>
      </c>
      <c r="B5931" s="106" t="s">
        <v>541</v>
      </c>
      <c r="C5931" s="106">
        <v>6188.1</v>
      </c>
      <c r="D5931" s="203" t="s">
        <v>452</v>
      </c>
      <c r="E5931" s="203" t="s">
        <v>7190</v>
      </c>
      <c r="F5931" t="s">
        <v>7191</v>
      </c>
      <c r="G5931" s="129"/>
      <c r="H5931" s="293">
        <v>8</v>
      </c>
      <c r="I5931" s="203">
        <v>347</v>
      </c>
      <c r="J5931" s="293" t="s">
        <v>425</v>
      </c>
      <c r="K5931" s="203">
        <v>416.4</v>
      </c>
      <c r="L5931" s="203" t="s">
        <v>459</v>
      </c>
      <c r="M5931" s="203" t="s">
        <v>7116</v>
      </c>
      <c r="N5931" t="s">
        <v>7117</v>
      </c>
    </row>
    <row r="5932" spans="1:14" x14ac:dyDescent="0.2">
      <c r="A5932" s="246">
        <v>45009</v>
      </c>
      <c r="B5932" s="106" t="s">
        <v>541</v>
      </c>
      <c r="C5932" s="106">
        <v>6708.1</v>
      </c>
      <c r="D5932" s="203" t="s">
        <v>452</v>
      </c>
      <c r="E5932" s="203" t="s">
        <v>7186</v>
      </c>
      <c r="F5932" t="s">
        <v>7187</v>
      </c>
      <c r="G5932" s="129"/>
      <c r="H5932" s="293">
        <v>8</v>
      </c>
      <c r="I5932" s="203">
        <v>207</v>
      </c>
      <c r="J5932" s="293" t="s">
        <v>425</v>
      </c>
      <c r="K5932" s="203">
        <v>248.4</v>
      </c>
      <c r="L5932" s="203" t="s">
        <v>459</v>
      </c>
      <c r="M5932" s="203" t="s">
        <v>7116</v>
      </c>
      <c r="N5932" t="s">
        <v>7117</v>
      </c>
    </row>
    <row r="5933" spans="1:14" x14ac:dyDescent="0.2">
      <c r="A5933" s="246">
        <v>45007</v>
      </c>
      <c r="B5933" s="106" t="s">
        <v>541</v>
      </c>
      <c r="C5933" s="106">
        <v>6188.1</v>
      </c>
      <c r="D5933" s="203" t="s">
        <v>452</v>
      </c>
      <c r="E5933" s="203" t="s">
        <v>7190</v>
      </c>
      <c r="F5933" t="s">
        <v>7191</v>
      </c>
      <c r="G5933" s="129"/>
      <c r="H5933" s="293">
        <v>8</v>
      </c>
      <c r="I5933" s="203">
        <v>347</v>
      </c>
      <c r="J5933" s="293" t="s">
        <v>425</v>
      </c>
      <c r="K5933" s="203">
        <v>416.4</v>
      </c>
      <c r="L5933" s="203" t="s">
        <v>459</v>
      </c>
      <c r="M5933" s="203" t="s">
        <v>7116</v>
      </c>
      <c r="N5933" t="s">
        <v>7117</v>
      </c>
    </row>
    <row r="5934" spans="1:14" x14ac:dyDescent="0.2">
      <c r="A5934" s="246">
        <v>45002</v>
      </c>
      <c r="B5934" s="106" t="s">
        <v>541</v>
      </c>
      <c r="C5934" s="106">
        <v>6708.1</v>
      </c>
      <c r="D5934" s="203" t="s">
        <v>452</v>
      </c>
      <c r="E5934" s="203" t="s">
        <v>7186</v>
      </c>
      <c r="F5934" t="s">
        <v>7187</v>
      </c>
      <c r="G5934" s="129"/>
      <c r="H5934" s="293">
        <v>8</v>
      </c>
      <c r="I5934" s="203">
        <v>207</v>
      </c>
      <c r="J5934" s="293" t="s">
        <v>425</v>
      </c>
      <c r="K5934" s="203">
        <v>248.4</v>
      </c>
      <c r="L5934" s="203" t="s">
        <v>459</v>
      </c>
      <c r="M5934" s="203" t="s">
        <v>7116</v>
      </c>
      <c r="N5934" t="s">
        <v>7117</v>
      </c>
    </row>
    <row r="5935" spans="1:14" x14ac:dyDescent="0.2">
      <c r="A5935" s="246">
        <v>45008</v>
      </c>
      <c r="B5935" s="106" t="s">
        <v>541</v>
      </c>
      <c r="C5935" s="106">
        <v>6188.1</v>
      </c>
      <c r="D5935" s="203" t="s">
        <v>452</v>
      </c>
      <c r="E5935" s="203" t="s">
        <v>7190</v>
      </c>
      <c r="F5935" t="s">
        <v>7191</v>
      </c>
      <c r="G5935" s="129"/>
      <c r="H5935" s="293">
        <v>8</v>
      </c>
      <c r="I5935" s="203">
        <v>347</v>
      </c>
      <c r="J5935" s="293" t="s">
        <v>425</v>
      </c>
      <c r="K5935" s="203">
        <v>416.4</v>
      </c>
      <c r="L5935" s="203" t="s">
        <v>459</v>
      </c>
      <c r="M5935" s="203" t="s">
        <v>7116</v>
      </c>
      <c r="N5935" t="s">
        <v>7117</v>
      </c>
    </row>
    <row r="5936" spans="1:14" x14ac:dyDescent="0.2">
      <c r="A5936" s="246">
        <v>45012</v>
      </c>
      <c r="B5936" s="106" t="s">
        <v>541</v>
      </c>
      <c r="C5936" s="106">
        <v>6188.1</v>
      </c>
      <c r="D5936" s="203" t="s">
        <v>452</v>
      </c>
      <c r="E5936" s="203" t="s">
        <v>7186</v>
      </c>
      <c r="F5936" t="s">
        <v>7187</v>
      </c>
      <c r="G5936" s="129"/>
      <c r="H5936" s="293">
        <v>8</v>
      </c>
      <c r="I5936" s="203">
        <v>207</v>
      </c>
      <c r="J5936" s="293" t="s">
        <v>425</v>
      </c>
      <c r="K5936" s="203">
        <v>248.4</v>
      </c>
      <c r="L5936" s="203" t="s">
        <v>459</v>
      </c>
      <c r="M5936" s="203" t="s">
        <v>7116</v>
      </c>
      <c r="N5936" t="s">
        <v>7117</v>
      </c>
    </row>
    <row r="5937" spans="1:14" x14ac:dyDescent="0.2">
      <c r="A5937" s="246">
        <v>45009</v>
      </c>
      <c r="B5937" s="106" t="s">
        <v>541</v>
      </c>
      <c r="C5937" s="106">
        <v>6188.1</v>
      </c>
      <c r="D5937" s="203" t="s">
        <v>452</v>
      </c>
      <c r="E5937" s="203" t="s">
        <v>7190</v>
      </c>
      <c r="F5937" t="s">
        <v>7191</v>
      </c>
      <c r="G5937" s="129"/>
      <c r="H5937" s="293">
        <v>8</v>
      </c>
      <c r="I5937" s="203">
        <v>347</v>
      </c>
      <c r="J5937" s="293" t="s">
        <v>425</v>
      </c>
      <c r="K5937" s="203">
        <v>416.4</v>
      </c>
      <c r="L5937" s="203" t="s">
        <v>459</v>
      </c>
      <c r="M5937" s="203" t="s">
        <v>7116</v>
      </c>
      <c r="N5937" t="s">
        <v>7117</v>
      </c>
    </row>
    <row r="5938" spans="1:14" x14ac:dyDescent="0.2">
      <c r="A5938" s="246">
        <v>45013</v>
      </c>
      <c r="B5938" s="106" t="s">
        <v>541</v>
      </c>
      <c r="C5938" s="106">
        <v>6188.1</v>
      </c>
      <c r="D5938" s="203" t="s">
        <v>452</v>
      </c>
      <c r="E5938" s="203" t="s">
        <v>7186</v>
      </c>
      <c r="F5938" t="s">
        <v>7187</v>
      </c>
      <c r="G5938" s="129"/>
      <c r="H5938" s="293">
        <v>8</v>
      </c>
      <c r="I5938" s="203">
        <v>207</v>
      </c>
      <c r="J5938" s="293" t="s">
        <v>425</v>
      </c>
      <c r="K5938" s="203">
        <v>248.4</v>
      </c>
      <c r="L5938" s="203" t="s">
        <v>459</v>
      </c>
      <c r="M5938" s="203" t="s">
        <v>7116</v>
      </c>
      <c r="N5938" t="s">
        <v>7117</v>
      </c>
    </row>
    <row r="5939" spans="1:14" x14ac:dyDescent="0.2">
      <c r="A5939" s="246">
        <v>45012</v>
      </c>
      <c r="B5939" s="106" t="s">
        <v>541</v>
      </c>
      <c r="C5939" s="106">
        <v>6497.1</v>
      </c>
      <c r="D5939" s="203" t="s">
        <v>452</v>
      </c>
      <c r="E5939" s="203" t="s">
        <v>7190</v>
      </c>
      <c r="F5939" t="s">
        <v>7191</v>
      </c>
      <c r="G5939" s="129"/>
      <c r="H5939" s="293">
        <v>8</v>
      </c>
      <c r="I5939" s="203">
        <v>347</v>
      </c>
      <c r="J5939" s="293" t="s">
        <v>425</v>
      </c>
      <c r="K5939" s="203">
        <v>416.4</v>
      </c>
      <c r="L5939" s="203" t="s">
        <v>459</v>
      </c>
      <c r="M5939" s="203" t="s">
        <v>7116</v>
      </c>
      <c r="N5939" t="s">
        <v>7117</v>
      </c>
    </row>
    <row r="5940" spans="1:14" x14ac:dyDescent="0.2">
      <c r="A5940" s="246">
        <v>45014</v>
      </c>
      <c r="B5940" s="106" t="s">
        <v>541</v>
      </c>
      <c r="C5940" s="106">
        <v>6188.1</v>
      </c>
      <c r="D5940" s="203" t="s">
        <v>452</v>
      </c>
      <c r="E5940" s="203" t="s">
        <v>7186</v>
      </c>
      <c r="F5940" t="s">
        <v>7187</v>
      </c>
      <c r="G5940" s="129"/>
      <c r="H5940" s="293">
        <v>8</v>
      </c>
      <c r="I5940" s="203">
        <v>207</v>
      </c>
      <c r="J5940" s="293" t="s">
        <v>425</v>
      </c>
      <c r="K5940" s="203">
        <v>248.4</v>
      </c>
      <c r="L5940" s="203" t="s">
        <v>459</v>
      </c>
      <c r="M5940" s="203" t="s">
        <v>7116</v>
      </c>
      <c r="N5940" t="s">
        <v>7117</v>
      </c>
    </row>
    <row r="5941" spans="1:14" x14ac:dyDescent="0.2">
      <c r="A5941" s="246">
        <v>45013</v>
      </c>
      <c r="B5941" s="106" t="s">
        <v>541</v>
      </c>
      <c r="C5941" s="106">
        <v>6497.1</v>
      </c>
      <c r="D5941" s="203" t="s">
        <v>452</v>
      </c>
      <c r="E5941" s="203" t="s">
        <v>7190</v>
      </c>
      <c r="F5941" t="s">
        <v>7191</v>
      </c>
      <c r="G5941" s="129"/>
      <c r="H5941" s="293">
        <v>8</v>
      </c>
      <c r="I5941" s="203">
        <v>347</v>
      </c>
      <c r="J5941" s="293" t="s">
        <v>425</v>
      </c>
      <c r="K5941" s="203">
        <v>416.4</v>
      </c>
      <c r="L5941" s="203" t="s">
        <v>459</v>
      </c>
      <c r="M5941" s="203" t="s">
        <v>7116</v>
      </c>
      <c r="N5941" t="s">
        <v>7117</v>
      </c>
    </row>
    <row r="5942" spans="1:14" x14ac:dyDescent="0.2">
      <c r="A5942" s="246">
        <v>45015</v>
      </c>
      <c r="B5942" s="106" t="s">
        <v>541</v>
      </c>
      <c r="C5942" s="106">
        <v>6188.1</v>
      </c>
      <c r="D5942" s="203" t="s">
        <v>452</v>
      </c>
      <c r="E5942" s="203" t="s">
        <v>7186</v>
      </c>
      <c r="F5942" t="s">
        <v>7187</v>
      </c>
      <c r="G5942" s="129"/>
      <c r="H5942" s="293">
        <v>8</v>
      </c>
      <c r="I5942" s="203">
        <v>207</v>
      </c>
      <c r="J5942" s="293" t="s">
        <v>425</v>
      </c>
      <c r="K5942" s="203">
        <v>248.4</v>
      </c>
      <c r="L5942" s="203" t="s">
        <v>459</v>
      </c>
      <c r="M5942" s="203" t="s">
        <v>7116</v>
      </c>
      <c r="N5942" t="s">
        <v>7117</v>
      </c>
    </row>
    <row r="5943" spans="1:14" x14ac:dyDescent="0.2">
      <c r="A5943" s="246">
        <v>45014</v>
      </c>
      <c r="B5943" s="106" t="s">
        <v>541</v>
      </c>
      <c r="C5943" s="106">
        <v>6497.1</v>
      </c>
      <c r="D5943" s="203" t="s">
        <v>452</v>
      </c>
      <c r="E5943" s="203" t="s">
        <v>7190</v>
      </c>
      <c r="F5943" t="s">
        <v>7191</v>
      </c>
      <c r="G5943" s="129"/>
      <c r="H5943" s="293">
        <v>8</v>
      </c>
      <c r="I5943" s="203">
        <v>347</v>
      </c>
      <c r="J5943" s="293" t="s">
        <v>425</v>
      </c>
      <c r="K5943" s="203">
        <v>416.4</v>
      </c>
      <c r="L5943" s="203" t="s">
        <v>459</v>
      </c>
      <c r="M5943" s="203" t="s">
        <v>7116</v>
      </c>
      <c r="N5943" t="s">
        <v>7117</v>
      </c>
    </row>
    <row r="5944" spans="1:14" x14ac:dyDescent="0.2">
      <c r="A5944" s="246">
        <v>45016</v>
      </c>
      <c r="B5944" s="106" t="s">
        <v>541</v>
      </c>
      <c r="C5944" s="106">
        <v>6708.1</v>
      </c>
      <c r="D5944" s="203" t="s">
        <v>452</v>
      </c>
      <c r="E5944" s="203" t="s">
        <v>7186</v>
      </c>
      <c r="F5944" t="s">
        <v>7187</v>
      </c>
      <c r="G5944" s="129"/>
      <c r="H5944" s="293">
        <v>8</v>
      </c>
      <c r="I5944" s="203">
        <v>207</v>
      </c>
      <c r="J5944" s="293" t="s">
        <v>425</v>
      </c>
      <c r="K5944" s="203">
        <v>248.4</v>
      </c>
      <c r="L5944" s="203" t="s">
        <v>459</v>
      </c>
      <c r="M5944" s="203" t="s">
        <v>7116</v>
      </c>
      <c r="N5944" t="s">
        <v>7117</v>
      </c>
    </row>
    <row r="5945" spans="1:14" x14ac:dyDescent="0.2">
      <c r="A5945" s="246">
        <v>45001</v>
      </c>
      <c r="B5945" s="106" t="s">
        <v>541</v>
      </c>
      <c r="C5945" s="106">
        <v>6188.1</v>
      </c>
      <c r="D5945" s="203" t="s">
        <v>452</v>
      </c>
      <c r="E5945" s="203" t="s">
        <v>7186</v>
      </c>
      <c r="F5945" t="s">
        <v>7187</v>
      </c>
      <c r="G5945" s="129"/>
      <c r="H5945" s="293">
        <v>8</v>
      </c>
      <c r="I5945" s="203">
        <v>207</v>
      </c>
      <c r="J5945" s="293" t="s">
        <v>425</v>
      </c>
      <c r="K5945" s="203">
        <v>248.4</v>
      </c>
      <c r="L5945" s="203" t="s">
        <v>459</v>
      </c>
      <c r="M5945" s="203" t="s">
        <v>7116</v>
      </c>
      <c r="N5945" t="s">
        <v>7117</v>
      </c>
    </row>
    <row r="5946" spans="1:14" x14ac:dyDescent="0.2">
      <c r="A5946" s="246">
        <v>45012</v>
      </c>
      <c r="B5946" s="106" t="s">
        <v>541</v>
      </c>
      <c r="C5946" s="106">
        <v>6641.1</v>
      </c>
      <c r="D5946" s="203" t="s">
        <v>452</v>
      </c>
      <c r="E5946" s="203" t="s">
        <v>7184</v>
      </c>
      <c r="F5946" t="s">
        <v>7185</v>
      </c>
      <c r="G5946" s="129"/>
      <c r="H5946" s="293">
        <v>8</v>
      </c>
      <c r="I5946" s="203">
        <v>196</v>
      </c>
      <c r="J5946" s="293" t="s">
        <v>425</v>
      </c>
      <c r="K5946" s="203">
        <v>235.2</v>
      </c>
      <c r="L5946" s="203" t="s">
        <v>459</v>
      </c>
      <c r="M5946" s="203" t="s">
        <v>7116</v>
      </c>
      <c r="N5946" t="s">
        <v>7117</v>
      </c>
    </row>
    <row r="5947" spans="1:14" x14ac:dyDescent="0.2">
      <c r="A5947" s="246">
        <v>45013</v>
      </c>
      <c r="B5947" s="106" t="s">
        <v>541</v>
      </c>
      <c r="C5947" s="106">
        <v>6641.1</v>
      </c>
      <c r="D5947" s="203" t="s">
        <v>452</v>
      </c>
      <c r="E5947" s="203" t="s">
        <v>7184</v>
      </c>
      <c r="F5947" t="s">
        <v>7185</v>
      </c>
      <c r="G5947" s="129"/>
      <c r="H5947" s="293">
        <v>8</v>
      </c>
      <c r="I5947" s="203">
        <v>196</v>
      </c>
      <c r="J5947" s="293" t="s">
        <v>425</v>
      </c>
      <c r="K5947" s="203">
        <v>235.2</v>
      </c>
      <c r="L5947" s="203" t="s">
        <v>459</v>
      </c>
      <c r="M5947" s="203" t="s">
        <v>7116</v>
      </c>
      <c r="N5947" t="s">
        <v>7117</v>
      </c>
    </row>
    <row r="5948" spans="1:14" x14ac:dyDescent="0.2">
      <c r="A5948" s="246">
        <v>45002</v>
      </c>
      <c r="B5948" s="106" t="s">
        <v>541</v>
      </c>
      <c r="C5948" s="106">
        <v>6641.1</v>
      </c>
      <c r="D5948" s="203" t="s">
        <v>452</v>
      </c>
      <c r="E5948" s="203" t="s">
        <v>7184</v>
      </c>
      <c r="F5948" t="s">
        <v>7185</v>
      </c>
      <c r="G5948" s="129"/>
      <c r="H5948" s="293">
        <v>8</v>
      </c>
      <c r="I5948" s="203">
        <v>196</v>
      </c>
      <c r="J5948" s="293" t="s">
        <v>425</v>
      </c>
      <c r="K5948" s="203">
        <v>235.2</v>
      </c>
      <c r="L5948" s="203" t="s">
        <v>459</v>
      </c>
      <c r="M5948" s="203" t="s">
        <v>7116</v>
      </c>
      <c r="N5948" t="s">
        <v>7117</v>
      </c>
    </row>
    <row r="5949" spans="1:14" x14ac:dyDescent="0.2">
      <c r="A5949" s="246">
        <v>45006</v>
      </c>
      <c r="B5949" s="106" t="s">
        <v>541</v>
      </c>
      <c r="C5949" s="106">
        <v>6641.1</v>
      </c>
      <c r="D5949" s="203" t="s">
        <v>452</v>
      </c>
      <c r="E5949" s="203" t="s">
        <v>7184</v>
      </c>
      <c r="F5949" t="s">
        <v>7185</v>
      </c>
      <c r="G5949" s="129"/>
      <c r="H5949" s="293">
        <v>8</v>
      </c>
      <c r="I5949" s="203">
        <v>196</v>
      </c>
      <c r="J5949" s="293" t="s">
        <v>425</v>
      </c>
      <c r="K5949" s="203">
        <v>235.2</v>
      </c>
      <c r="L5949" s="203" t="s">
        <v>459</v>
      </c>
      <c r="M5949" s="203" t="s">
        <v>7116</v>
      </c>
      <c r="N5949" t="s">
        <v>7117</v>
      </c>
    </row>
    <row r="5950" spans="1:14" x14ac:dyDescent="0.2">
      <c r="A5950" s="246">
        <v>45005</v>
      </c>
      <c r="B5950" s="106" t="s">
        <v>541</v>
      </c>
      <c r="C5950" s="106">
        <v>6188.1</v>
      </c>
      <c r="D5950" s="203" t="s">
        <v>452</v>
      </c>
      <c r="E5950" s="203" t="s">
        <v>7184</v>
      </c>
      <c r="F5950" t="s">
        <v>7185</v>
      </c>
      <c r="G5950" s="129"/>
      <c r="H5950" s="293">
        <v>8</v>
      </c>
      <c r="I5950" s="203">
        <v>196</v>
      </c>
      <c r="J5950" s="293" t="s">
        <v>425</v>
      </c>
      <c r="K5950" s="203">
        <v>235.2</v>
      </c>
      <c r="L5950" s="203" t="s">
        <v>459</v>
      </c>
      <c r="M5950" s="203" t="s">
        <v>7116</v>
      </c>
      <c r="N5950" t="s">
        <v>7117</v>
      </c>
    </row>
    <row r="5951" spans="1:14" x14ac:dyDescent="0.2">
      <c r="A5951" s="246">
        <v>45014</v>
      </c>
      <c r="B5951" s="106" t="s">
        <v>541</v>
      </c>
      <c r="C5951" s="106">
        <v>6188.1</v>
      </c>
      <c r="D5951" s="203" t="s">
        <v>452</v>
      </c>
      <c r="E5951" s="203" t="s">
        <v>7184</v>
      </c>
      <c r="F5951" t="s">
        <v>7185</v>
      </c>
      <c r="G5951" s="129"/>
      <c r="H5951" s="293">
        <v>8</v>
      </c>
      <c r="I5951" s="203">
        <v>196</v>
      </c>
      <c r="J5951" s="293" t="s">
        <v>425</v>
      </c>
      <c r="K5951" s="203">
        <v>235.2</v>
      </c>
      <c r="L5951" s="203" t="s">
        <v>459</v>
      </c>
      <c r="M5951" s="203" t="s">
        <v>7116</v>
      </c>
      <c r="N5951" t="s">
        <v>7117</v>
      </c>
    </row>
    <row r="5952" spans="1:14" x14ac:dyDescent="0.2">
      <c r="A5952" s="246">
        <v>45015</v>
      </c>
      <c r="B5952" s="106" t="s">
        <v>541</v>
      </c>
      <c r="C5952" s="106">
        <v>6188.1</v>
      </c>
      <c r="D5952" s="203" t="s">
        <v>452</v>
      </c>
      <c r="E5952" s="203" t="s">
        <v>7184</v>
      </c>
      <c r="F5952" t="s">
        <v>7185</v>
      </c>
      <c r="G5952" s="129"/>
      <c r="H5952" s="293">
        <v>8</v>
      </c>
      <c r="I5952" s="203">
        <v>196</v>
      </c>
      <c r="J5952" s="293" t="s">
        <v>425</v>
      </c>
      <c r="K5952" s="203">
        <v>235.2</v>
      </c>
      <c r="L5952" s="203" t="s">
        <v>459</v>
      </c>
      <c r="M5952" s="203" t="s">
        <v>7116</v>
      </c>
      <c r="N5952" t="s">
        <v>7117</v>
      </c>
    </row>
    <row r="5953" spans="1:14" x14ac:dyDescent="0.2">
      <c r="A5953" s="246">
        <v>45016</v>
      </c>
      <c r="B5953" s="106" t="s">
        <v>541</v>
      </c>
      <c r="C5953" s="106">
        <v>6188.1</v>
      </c>
      <c r="D5953" s="203" t="s">
        <v>452</v>
      </c>
      <c r="E5953" s="203" t="s">
        <v>7184</v>
      </c>
      <c r="F5953" t="s">
        <v>7185</v>
      </c>
      <c r="G5953" s="129"/>
      <c r="H5953" s="293">
        <v>8</v>
      </c>
      <c r="I5953" s="203">
        <v>196</v>
      </c>
      <c r="J5953" s="293" t="s">
        <v>425</v>
      </c>
      <c r="K5953" s="203">
        <v>235.2</v>
      </c>
      <c r="L5953" s="203" t="s">
        <v>459</v>
      </c>
      <c r="M5953" s="203" t="s">
        <v>7116</v>
      </c>
      <c r="N5953" t="s">
        <v>7117</v>
      </c>
    </row>
    <row r="5954" spans="1:14" x14ac:dyDescent="0.2">
      <c r="A5954" s="246">
        <v>45001</v>
      </c>
      <c r="B5954" s="106" t="s">
        <v>541</v>
      </c>
      <c r="C5954" s="106">
        <v>6188.1</v>
      </c>
      <c r="D5954" s="203" t="s">
        <v>452</v>
      </c>
      <c r="E5954" s="203" t="s">
        <v>7184</v>
      </c>
      <c r="F5954" t="s">
        <v>7185</v>
      </c>
      <c r="G5954" s="129"/>
      <c r="H5954" s="293">
        <v>8</v>
      </c>
      <c r="I5954" s="203">
        <v>196</v>
      </c>
      <c r="J5954" s="293" t="s">
        <v>425</v>
      </c>
      <c r="K5954" s="203">
        <v>235.2</v>
      </c>
      <c r="L5954" s="203" t="s">
        <v>459</v>
      </c>
      <c r="M5954" s="203" t="s">
        <v>7116</v>
      </c>
      <c r="N5954" t="s">
        <v>7117</v>
      </c>
    </row>
    <row r="5955" spans="1:14" x14ac:dyDescent="0.2">
      <c r="A5955" s="246">
        <v>45001</v>
      </c>
      <c r="B5955" s="106" t="s">
        <v>541</v>
      </c>
      <c r="C5955" s="106">
        <v>6188.1</v>
      </c>
      <c r="D5955" s="203" t="s">
        <v>452</v>
      </c>
      <c r="E5955" s="203" t="s">
        <v>7182</v>
      </c>
      <c r="F5955" t="s">
        <v>7183</v>
      </c>
      <c r="G5955" s="129"/>
      <c r="H5955" s="293">
        <v>8</v>
      </c>
      <c r="I5955" s="203">
        <v>154</v>
      </c>
      <c r="J5955" s="293" t="s">
        <v>425</v>
      </c>
      <c r="K5955" s="203">
        <v>184.8</v>
      </c>
      <c r="L5955" s="203" t="s">
        <v>459</v>
      </c>
      <c r="M5955" s="203" t="s">
        <v>7116</v>
      </c>
      <c r="N5955" t="s">
        <v>7117</v>
      </c>
    </row>
    <row r="5956" spans="1:14" x14ac:dyDescent="0.2">
      <c r="A5956" s="246">
        <v>45002</v>
      </c>
      <c r="B5956" s="106" t="s">
        <v>541</v>
      </c>
      <c r="C5956" s="106">
        <v>6188.1</v>
      </c>
      <c r="D5956" s="203" t="s">
        <v>452</v>
      </c>
      <c r="E5956" s="203" t="s">
        <v>7182</v>
      </c>
      <c r="F5956" t="s">
        <v>7183</v>
      </c>
      <c r="G5956" s="129"/>
      <c r="H5956" s="293">
        <v>8</v>
      </c>
      <c r="I5956" s="203">
        <v>154</v>
      </c>
      <c r="J5956" s="293" t="s">
        <v>425</v>
      </c>
      <c r="K5956" s="203">
        <v>184.8</v>
      </c>
      <c r="L5956" s="203" t="s">
        <v>459</v>
      </c>
      <c r="M5956" s="203" t="s">
        <v>7116</v>
      </c>
      <c r="N5956" t="s">
        <v>7117</v>
      </c>
    </row>
    <row r="5957" spans="1:14" x14ac:dyDescent="0.2">
      <c r="A5957" s="246">
        <v>45008</v>
      </c>
      <c r="B5957" s="106" t="s">
        <v>541</v>
      </c>
      <c r="C5957" s="106">
        <v>6497.1</v>
      </c>
      <c r="D5957" s="203" t="s">
        <v>452</v>
      </c>
      <c r="E5957" s="203" t="s">
        <v>7182</v>
      </c>
      <c r="F5957" t="s">
        <v>7183</v>
      </c>
      <c r="G5957" s="129"/>
      <c r="H5957" s="293">
        <v>8</v>
      </c>
      <c r="I5957" s="203">
        <v>154</v>
      </c>
      <c r="J5957" s="293" t="s">
        <v>425</v>
      </c>
      <c r="K5957" s="203">
        <v>184.8</v>
      </c>
      <c r="L5957" s="203" t="s">
        <v>459</v>
      </c>
      <c r="M5957" s="203" t="s">
        <v>7116</v>
      </c>
      <c r="N5957" t="s">
        <v>7117</v>
      </c>
    </row>
    <row r="5958" spans="1:14" x14ac:dyDescent="0.2">
      <c r="A5958" s="246">
        <v>45009</v>
      </c>
      <c r="B5958" s="106" t="s">
        <v>541</v>
      </c>
      <c r="C5958" s="106">
        <v>6497.1</v>
      </c>
      <c r="D5958" s="203" t="s">
        <v>452</v>
      </c>
      <c r="E5958" s="203" t="s">
        <v>7182</v>
      </c>
      <c r="F5958" t="s">
        <v>7183</v>
      </c>
      <c r="G5958" s="129"/>
      <c r="H5958" s="293">
        <v>8</v>
      </c>
      <c r="I5958" s="203">
        <v>154</v>
      </c>
      <c r="J5958" s="293" t="s">
        <v>425</v>
      </c>
      <c r="K5958" s="203">
        <v>184.8</v>
      </c>
      <c r="L5958" s="203" t="s">
        <v>459</v>
      </c>
      <c r="M5958" s="203" t="s">
        <v>7116</v>
      </c>
      <c r="N5958" t="s">
        <v>7117</v>
      </c>
    </row>
    <row r="5959" spans="1:14" x14ac:dyDescent="0.2">
      <c r="A5959" s="246">
        <v>45012</v>
      </c>
      <c r="B5959" s="106" t="s">
        <v>541</v>
      </c>
      <c r="C5959" s="106">
        <v>6641.1</v>
      </c>
      <c r="D5959" s="203" t="s">
        <v>452</v>
      </c>
      <c r="E5959" s="203" t="s">
        <v>7182</v>
      </c>
      <c r="F5959" t="s">
        <v>7183</v>
      </c>
      <c r="G5959" s="129"/>
      <c r="H5959" s="293">
        <v>8</v>
      </c>
      <c r="I5959" s="203">
        <v>154</v>
      </c>
      <c r="J5959" s="293" t="s">
        <v>425</v>
      </c>
      <c r="K5959" s="203">
        <v>184.8</v>
      </c>
      <c r="L5959" s="203" t="s">
        <v>459</v>
      </c>
      <c r="M5959" s="203" t="s">
        <v>7116</v>
      </c>
      <c r="N5959" t="s">
        <v>7117</v>
      </c>
    </row>
    <row r="5960" spans="1:14" x14ac:dyDescent="0.2">
      <c r="A5960" s="246">
        <v>45013</v>
      </c>
      <c r="B5960" s="106" t="s">
        <v>541</v>
      </c>
      <c r="C5960" s="106">
        <v>6641.1</v>
      </c>
      <c r="D5960" s="203" t="s">
        <v>452</v>
      </c>
      <c r="E5960" s="203" t="s">
        <v>7182</v>
      </c>
      <c r="F5960" t="s">
        <v>7183</v>
      </c>
      <c r="G5960" s="129"/>
      <c r="H5960" s="293">
        <v>8</v>
      </c>
      <c r="I5960" s="203">
        <v>154</v>
      </c>
      <c r="J5960" s="293" t="s">
        <v>425</v>
      </c>
      <c r="K5960" s="203">
        <v>184.8</v>
      </c>
      <c r="L5960" s="203" t="s">
        <v>459</v>
      </c>
      <c r="M5960" s="203" t="s">
        <v>7116</v>
      </c>
      <c r="N5960" t="s">
        <v>7117</v>
      </c>
    </row>
    <row r="5961" spans="1:14" x14ac:dyDescent="0.2">
      <c r="A5961" s="246">
        <v>45014</v>
      </c>
      <c r="B5961" s="106" t="s">
        <v>541</v>
      </c>
      <c r="C5961" s="106">
        <v>6188.1</v>
      </c>
      <c r="D5961" s="203" t="s">
        <v>452</v>
      </c>
      <c r="E5961" s="203" t="s">
        <v>7182</v>
      </c>
      <c r="F5961" t="s">
        <v>7183</v>
      </c>
      <c r="G5961" s="129"/>
      <c r="H5961" s="293">
        <v>8</v>
      </c>
      <c r="I5961" s="203">
        <v>154</v>
      </c>
      <c r="J5961" s="293" t="s">
        <v>425</v>
      </c>
      <c r="K5961" s="203">
        <v>184.8</v>
      </c>
      <c r="L5961" s="203" t="s">
        <v>459</v>
      </c>
      <c r="M5961" s="203" t="s">
        <v>7116</v>
      </c>
      <c r="N5961" t="s">
        <v>7117</v>
      </c>
    </row>
    <row r="5962" spans="1:14" x14ac:dyDescent="0.2">
      <c r="A5962" s="246">
        <v>45015</v>
      </c>
      <c r="B5962" s="106" t="s">
        <v>541</v>
      </c>
      <c r="C5962" s="106">
        <v>6188.1</v>
      </c>
      <c r="D5962" s="203" t="s">
        <v>452</v>
      </c>
      <c r="E5962" s="203" t="s">
        <v>7182</v>
      </c>
      <c r="F5962" t="s">
        <v>7183</v>
      </c>
      <c r="G5962" s="129"/>
      <c r="H5962" s="293">
        <v>8</v>
      </c>
      <c r="I5962" s="203">
        <v>154</v>
      </c>
      <c r="J5962" s="293" t="s">
        <v>425</v>
      </c>
      <c r="K5962" s="203">
        <v>184.8</v>
      </c>
      <c r="L5962" s="203" t="s">
        <v>459</v>
      </c>
      <c r="M5962" s="203" t="s">
        <v>7116</v>
      </c>
      <c r="N5962" t="s">
        <v>7117</v>
      </c>
    </row>
    <row r="5963" spans="1:14" x14ac:dyDescent="0.2">
      <c r="A5963" s="246">
        <v>45016</v>
      </c>
      <c r="B5963" s="106" t="s">
        <v>541</v>
      </c>
      <c r="C5963" s="106">
        <v>6188.1</v>
      </c>
      <c r="D5963" s="203" t="s">
        <v>452</v>
      </c>
      <c r="E5963" s="203" t="s">
        <v>7182</v>
      </c>
      <c r="F5963" t="s">
        <v>7183</v>
      </c>
      <c r="G5963" s="129"/>
      <c r="H5963" s="293">
        <v>8</v>
      </c>
      <c r="I5963" s="203">
        <v>154</v>
      </c>
      <c r="J5963" s="293" t="s">
        <v>425</v>
      </c>
      <c r="K5963" s="203">
        <v>184.8</v>
      </c>
      <c r="L5963" s="203" t="s">
        <v>459</v>
      </c>
      <c r="M5963" s="203" t="s">
        <v>7116</v>
      </c>
      <c r="N5963" t="s">
        <v>7117</v>
      </c>
    </row>
    <row r="5964" spans="1:14" x14ac:dyDescent="0.2">
      <c r="A5964" s="246">
        <v>45005</v>
      </c>
      <c r="B5964" s="106" t="s">
        <v>541</v>
      </c>
      <c r="C5964" s="106">
        <v>6188.1</v>
      </c>
      <c r="D5964" s="203" t="s">
        <v>452</v>
      </c>
      <c r="E5964" s="203" t="s">
        <v>7182</v>
      </c>
      <c r="F5964" t="s">
        <v>7183</v>
      </c>
      <c r="G5964" s="129"/>
      <c r="H5964" s="293">
        <v>8</v>
      </c>
      <c r="I5964" s="203">
        <v>154</v>
      </c>
      <c r="J5964" s="293" t="s">
        <v>425</v>
      </c>
      <c r="K5964" s="203">
        <v>184.8</v>
      </c>
      <c r="L5964" s="203" t="s">
        <v>459</v>
      </c>
      <c r="M5964" s="203" t="s">
        <v>7116</v>
      </c>
      <c r="N5964" t="s">
        <v>7117</v>
      </c>
    </row>
    <row r="5965" spans="1:14" x14ac:dyDescent="0.2">
      <c r="A5965" s="246">
        <v>45006</v>
      </c>
      <c r="B5965" s="106" t="s">
        <v>541</v>
      </c>
      <c r="C5965" s="106">
        <v>6188.1</v>
      </c>
      <c r="D5965" s="203" t="s">
        <v>452</v>
      </c>
      <c r="E5965" s="203" t="s">
        <v>7182</v>
      </c>
      <c r="F5965" t="s">
        <v>7183</v>
      </c>
      <c r="G5965" s="129"/>
      <c r="H5965" s="293">
        <v>8</v>
      </c>
      <c r="I5965" s="203">
        <v>154</v>
      </c>
      <c r="J5965" s="293" t="s">
        <v>425</v>
      </c>
      <c r="K5965" s="203">
        <v>184.8</v>
      </c>
      <c r="L5965" s="203" t="s">
        <v>459</v>
      </c>
      <c r="M5965" s="203" t="s">
        <v>7116</v>
      </c>
      <c r="N5965" t="s">
        <v>7117</v>
      </c>
    </row>
    <row r="5966" spans="1:14" x14ac:dyDescent="0.2">
      <c r="A5966" s="246">
        <v>45007</v>
      </c>
      <c r="B5966" s="106" t="s">
        <v>541</v>
      </c>
      <c r="C5966" s="106">
        <v>6188.1</v>
      </c>
      <c r="D5966" s="203" t="s">
        <v>452</v>
      </c>
      <c r="E5966" s="203" t="s">
        <v>7182</v>
      </c>
      <c r="F5966" t="s">
        <v>7183</v>
      </c>
      <c r="G5966" s="129"/>
      <c r="H5966" s="293">
        <v>8</v>
      </c>
      <c r="I5966" s="203">
        <v>154</v>
      </c>
      <c r="J5966" s="293" t="s">
        <v>425</v>
      </c>
      <c r="K5966" s="203">
        <v>184.8</v>
      </c>
      <c r="L5966" s="203" t="s">
        <v>459</v>
      </c>
      <c r="M5966" s="203" t="s">
        <v>7116</v>
      </c>
      <c r="N5966" t="s">
        <v>7117</v>
      </c>
    </row>
    <row r="5967" spans="1:14" x14ac:dyDescent="0.2">
      <c r="A5967" s="246">
        <v>45005</v>
      </c>
      <c r="B5967" s="106" t="s">
        <v>541</v>
      </c>
      <c r="C5967" s="106">
        <v>6641.1</v>
      </c>
      <c r="D5967" s="203" t="s">
        <v>452</v>
      </c>
      <c r="E5967" s="203" t="s">
        <v>7192</v>
      </c>
      <c r="F5967" t="s">
        <v>7193</v>
      </c>
      <c r="G5967" s="129"/>
      <c r="H5967" s="293">
        <v>8</v>
      </c>
      <c r="I5967" s="203">
        <v>222</v>
      </c>
      <c r="J5967" s="293" t="s">
        <v>425</v>
      </c>
      <c r="K5967" s="203">
        <v>266.39999999999998</v>
      </c>
      <c r="L5967" s="203" t="s">
        <v>459</v>
      </c>
      <c r="M5967" s="203" t="s">
        <v>7116</v>
      </c>
      <c r="N5967" t="s">
        <v>7117</v>
      </c>
    </row>
    <row r="5968" spans="1:14" x14ac:dyDescent="0.2">
      <c r="A5968" s="246">
        <v>45006</v>
      </c>
      <c r="B5968" s="106" t="s">
        <v>541</v>
      </c>
      <c r="C5968" s="106">
        <v>6641.1</v>
      </c>
      <c r="D5968" s="203" t="s">
        <v>452</v>
      </c>
      <c r="E5968" s="203" t="s">
        <v>7192</v>
      </c>
      <c r="F5968" t="s">
        <v>7193</v>
      </c>
      <c r="G5968" s="129"/>
      <c r="H5968" s="293">
        <v>8</v>
      </c>
      <c r="I5968" s="203">
        <v>222</v>
      </c>
      <c r="J5968" s="293" t="s">
        <v>425</v>
      </c>
      <c r="K5968" s="203">
        <v>266.39999999999998</v>
      </c>
      <c r="L5968" s="203" t="s">
        <v>459</v>
      </c>
      <c r="M5968" s="203" t="s">
        <v>7116</v>
      </c>
      <c r="N5968" t="s">
        <v>7117</v>
      </c>
    </row>
    <row r="5969" spans="1:14" x14ac:dyDescent="0.2">
      <c r="A5969" s="246">
        <v>45007</v>
      </c>
      <c r="B5969" s="106" t="s">
        <v>541</v>
      </c>
      <c r="C5969" s="106">
        <v>6641.1</v>
      </c>
      <c r="D5969" s="203" t="s">
        <v>452</v>
      </c>
      <c r="E5969" s="203" t="s">
        <v>7192</v>
      </c>
      <c r="F5969" t="s">
        <v>7193</v>
      </c>
      <c r="G5969" s="129"/>
      <c r="H5969" s="293">
        <v>8</v>
      </c>
      <c r="I5969" s="203">
        <v>222</v>
      </c>
      <c r="J5969" s="293" t="s">
        <v>425</v>
      </c>
      <c r="K5969" s="203">
        <v>266.39999999999998</v>
      </c>
      <c r="L5969" s="203" t="s">
        <v>459</v>
      </c>
      <c r="M5969" s="203" t="s">
        <v>7116</v>
      </c>
      <c r="N5969" t="s">
        <v>7117</v>
      </c>
    </row>
    <row r="5970" spans="1:14" x14ac:dyDescent="0.2">
      <c r="A5970" s="246">
        <v>45008</v>
      </c>
      <c r="B5970" s="106" t="s">
        <v>541</v>
      </c>
      <c r="C5970" s="106">
        <v>6641.1</v>
      </c>
      <c r="D5970" s="203" t="s">
        <v>452</v>
      </c>
      <c r="E5970" s="203" t="s">
        <v>7192</v>
      </c>
      <c r="F5970" t="s">
        <v>7193</v>
      </c>
      <c r="G5970" s="129"/>
      <c r="H5970" s="293">
        <v>4</v>
      </c>
      <c r="I5970" s="203">
        <v>222</v>
      </c>
      <c r="J5970" s="293" t="s">
        <v>425</v>
      </c>
      <c r="K5970" s="203">
        <v>266.39999999999998</v>
      </c>
      <c r="L5970" s="203" t="s">
        <v>459</v>
      </c>
      <c r="M5970" s="203" t="s">
        <v>7116</v>
      </c>
      <c r="N5970" t="s">
        <v>7117</v>
      </c>
    </row>
    <row r="5971" spans="1:14" x14ac:dyDescent="0.2">
      <c r="A5971" s="246">
        <v>45001</v>
      </c>
      <c r="B5971" s="106" t="s">
        <v>541</v>
      </c>
      <c r="C5971" s="106">
        <v>80422.16</v>
      </c>
      <c r="D5971" s="203" t="s">
        <v>2065</v>
      </c>
      <c r="E5971" s="203" t="s">
        <v>7192</v>
      </c>
      <c r="F5971" t="s">
        <v>7193</v>
      </c>
      <c r="G5971" s="129"/>
      <c r="H5971" s="293">
        <v>8</v>
      </c>
      <c r="I5971" s="203">
        <v>222</v>
      </c>
      <c r="J5971" s="293" t="s">
        <v>425</v>
      </c>
      <c r="K5971" s="203">
        <v>266.39999999999998</v>
      </c>
      <c r="L5971" s="203" t="s">
        <v>459</v>
      </c>
      <c r="M5971" s="203" t="s">
        <v>7116</v>
      </c>
      <c r="N5971" t="s">
        <v>7117</v>
      </c>
    </row>
    <row r="5972" spans="1:14" x14ac:dyDescent="0.2">
      <c r="A5972" s="246">
        <v>45002</v>
      </c>
      <c r="B5972" s="106" t="s">
        <v>541</v>
      </c>
      <c r="C5972" s="106">
        <v>80422.16</v>
      </c>
      <c r="D5972" s="203" t="s">
        <v>2065</v>
      </c>
      <c r="E5972" s="203" t="s">
        <v>7192</v>
      </c>
      <c r="F5972" t="s">
        <v>7193</v>
      </c>
      <c r="G5972" s="129"/>
      <c r="H5972" s="293">
        <v>8</v>
      </c>
      <c r="I5972" s="203">
        <v>222</v>
      </c>
      <c r="J5972" s="293" t="s">
        <v>425</v>
      </c>
      <c r="K5972" s="203">
        <v>266.39999999999998</v>
      </c>
      <c r="L5972" s="203" t="s">
        <v>459</v>
      </c>
      <c r="M5972" s="203" t="s">
        <v>7116</v>
      </c>
      <c r="N5972" t="s">
        <v>7117</v>
      </c>
    </row>
    <row r="5973" spans="1:14" x14ac:dyDescent="0.2">
      <c r="A5973" s="246">
        <v>45015</v>
      </c>
      <c r="B5973" s="106" t="s">
        <v>541</v>
      </c>
      <c r="C5973" s="106">
        <v>6708.1</v>
      </c>
      <c r="D5973" s="203" t="s">
        <v>452</v>
      </c>
      <c r="E5973" s="203" t="s">
        <v>7192</v>
      </c>
      <c r="F5973" t="s">
        <v>7193</v>
      </c>
      <c r="G5973" s="129"/>
      <c r="H5973" s="293">
        <v>4</v>
      </c>
      <c r="I5973" s="203">
        <v>222</v>
      </c>
      <c r="J5973" s="293" t="s">
        <v>425</v>
      </c>
      <c r="K5973" s="203">
        <v>266.39999999999998</v>
      </c>
      <c r="L5973" s="203" t="s">
        <v>459</v>
      </c>
      <c r="M5973" s="203" t="s">
        <v>7116</v>
      </c>
      <c r="N5973" t="s">
        <v>7117</v>
      </c>
    </row>
    <row r="5974" spans="1:14" x14ac:dyDescent="0.2">
      <c r="A5974" s="246">
        <v>45016</v>
      </c>
      <c r="B5974" s="106" t="s">
        <v>541</v>
      </c>
      <c r="C5974" s="106">
        <v>6708.1</v>
      </c>
      <c r="D5974" s="203" t="s">
        <v>452</v>
      </c>
      <c r="E5974" s="203" t="s">
        <v>7192</v>
      </c>
      <c r="F5974" t="s">
        <v>7193</v>
      </c>
      <c r="G5974" s="129"/>
      <c r="H5974" s="293">
        <v>8</v>
      </c>
      <c r="I5974" s="203">
        <v>222</v>
      </c>
      <c r="J5974" s="293" t="s">
        <v>425</v>
      </c>
      <c r="K5974" s="203">
        <v>266.39999999999998</v>
      </c>
      <c r="L5974" s="203" t="s">
        <v>459</v>
      </c>
      <c r="M5974" s="203" t="s">
        <v>7116</v>
      </c>
      <c r="N5974" t="s">
        <v>7117</v>
      </c>
    </row>
    <row r="5975" spans="1:14" x14ac:dyDescent="0.2">
      <c r="A5975" s="246">
        <v>45014</v>
      </c>
      <c r="B5975" s="106" t="s">
        <v>541</v>
      </c>
      <c r="C5975" s="106">
        <v>80422.16</v>
      </c>
      <c r="D5975" s="203" t="s">
        <v>2065</v>
      </c>
      <c r="E5975" s="203" t="s">
        <v>7192</v>
      </c>
      <c r="F5975" t="s">
        <v>7193</v>
      </c>
      <c r="G5975" s="129"/>
      <c r="H5975" s="293">
        <v>8</v>
      </c>
      <c r="I5975" s="203">
        <v>222</v>
      </c>
      <c r="J5975" s="293" t="s">
        <v>425</v>
      </c>
      <c r="K5975" s="203">
        <v>266.39999999999998</v>
      </c>
      <c r="L5975" s="203" t="s">
        <v>459</v>
      </c>
      <c r="M5975" s="203" t="s">
        <v>7116</v>
      </c>
      <c r="N5975" t="s">
        <v>7117</v>
      </c>
    </row>
    <row r="5976" spans="1:14" x14ac:dyDescent="0.2">
      <c r="A5976" s="246">
        <v>45015</v>
      </c>
      <c r="B5976" s="106" t="s">
        <v>541</v>
      </c>
      <c r="C5976" s="106">
        <v>80422.16</v>
      </c>
      <c r="D5976" s="203" t="s">
        <v>2065</v>
      </c>
      <c r="E5976" s="203" t="s">
        <v>7192</v>
      </c>
      <c r="F5976" t="s">
        <v>7193</v>
      </c>
      <c r="G5976" s="129"/>
      <c r="H5976" s="293">
        <v>4</v>
      </c>
      <c r="I5976" s="203">
        <v>222</v>
      </c>
      <c r="J5976" s="293" t="s">
        <v>425</v>
      </c>
      <c r="K5976" s="203">
        <v>266.39999999999998</v>
      </c>
      <c r="L5976" s="203" t="s">
        <v>459</v>
      </c>
      <c r="M5976" s="203" t="s">
        <v>7116</v>
      </c>
      <c r="N5976" t="s">
        <v>7117</v>
      </c>
    </row>
    <row r="5977" spans="1:14" x14ac:dyDescent="0.2">
      <c r="A5977" s="246">
        <v>45012</v>
      </c>
      <c r="B5977" s="106" t="s">
        <v>541</v>
      </c>
      <c r="C5977" s="106">
        <v>6641.1</v>
      </c>
      <c r="D5977" s="203" t="s">
        <v>452</v>
      </c>
      <c r="E5977" s="203" t="s">
        <v>7192</v>
      </c>
      <c r="F5977" t="s">
        <v>7193</v>
      </c>
      <c r="G5977" s="129"/>
      <c r="H5977" s="293">
        <v>8</v>
      </c>
      <c r="I5977" s="203">
        <v>222</v>
      </c>
      <c r="J5977" s="293" t="s">
        <v>425</v>
      </c>
      <c r="K5977" s="203">
        <v>266.39999999999998</v>
      </c>
      <c r="L5977" s="203" t="s">
        <v>459</v>
      </c>
      <c r="M5977" s="203" t="s">
        <v>7116</v>
      </c>
      <c r="N5977" t="s">
        <v>7117</v>
      </c>
    </row>
    <row r="5978" spans="1:14" x14ac:dyDescent="0.2">
      <c r="A5978" s="246">
        <v>45013</v>
      </c>
      <c r="B5978" s="106" t="s">
        <v>541</v>
      </c>
      <c r="C5978" s="106">
        <v>6641.1</v>
      </c>
      <c r="D5978" s="203" t="s">
        <v>452</v>
      </c>
      <c r="E5978" s="203" t="s">
        <v>7192</v>
      </c>
      <c r="F5978" t="s">
        <v>7193</v>
      </c>
      <c r="G5978" s="129"/>
      <c r="H5978" s="293">
        <v>8</v>
      </c>
      <c r="I5978" s="203">
        <v>222</v>
      </c>
      <c r="J5978" s="293" t="s">
        <v>425</v>
      </c>
      <c r="K5978" s="203">
        <v>266.39999999999998</v>
      </c>
      <c r="L5978" s="203" t="s">
        <v>459</v>
      </c>
      <c r="M5978" s="203" t="s">
        <v>7116</v>
      </c>
      <c r="N5978" t="s">
        <v>7117</v>
      </c>
    </row>
    <row r="5979" spans="1:14" x14ac:dyDescent="0.2">
      <c r="A5979" s="246">
        <v>45009</v>
      </c>
      <c r="B5979" s="106" t="s">
        <v>541</v>
      </c>
      <c r="C5979" s="106">
        <v>6708.1</v>
      </c>
      <c r="D5979" s="203" t="s">
        <v>452</v>
      </c>
      <c r="E5979" s="203" t="s">
        <v>7192</v>
      </c>
      <c r="F5979" t="s">
        <v>7193</v>
      </c>
      <c r="G5979" s="129"/>
      <c r="H5979" s="293">
        <v>8</v>
      </c>
      <c r="I5979" s="203">
        <v>222</v>
      </c>
      <c r="J5979" s="293" t="s">
        <v>425</v>
      </c>
      <c r="K5979" s="203">
        <v>266.39999999999998</v>
      </c>
      <c r="L5979" s="203" t="s">
        <v>459</v>
      </c>
      <c r="M5979" s="203" t="s">
        <v>7116</v>
      </c>
      <c r="N5979" t="s">
        <v>7117</v>
      </c>
    </row>
    <row r="5980" spans="1:14" x14ac:dyDescent="0.2">
      <c r="A5980" s="246">
        <v>45008</v>
      </c>
      <c r="B5980" s="106" t="s">
        <v>541</v>
      </c>
      <c r="C5980" s="106">
        <v>11840.1</v>
      </c>
      <c r="D5980" s="203" t="s">
        <v>452</v>
      </c>
      <c r="E5980" s="203" t="s">
        <v>7192</v>
      </c>
      <c r="F5980" t="s">
        <v>7193</v>
      </c>
      <c r="G5980" s="129"/>
      <c r="H5980" s="293">
        <v>4</v>
      </c>
      <c r="I5980" s="203">
        <v>222</v>
      </c>
      <c r="J5980" s="293" t="s">
        <v>425</v>
      </c>
      <c r="K5980" s="203">
        <v>266.39999999999998</v>
      </c>
      <c r="L5980" s="203" t="s">
        <v>459</v>
      </c>
      <c r="M5980" s="203" t="s">
        <v>7116</v>
      </c>
      <c r="N5980" t="s">
        <v>7117</v>
      </c>
    </row>
    <row r="5981" spans="1:14" x14ac:dyDescent="0.2">
      <c r="A5981" s="246">
        <v>45001</v>
      </c>
      <c r="B5981" s="106" t="s">
        <v>541</v>
      </c>
      <c r="C5981" s="106">
        <v>6562.1</v>
      </c>
      <c r="D5981" s="203" t="s">
        <v>452</v>
      </c>
      <c r="E5981" s="203" t="s">
        <v>7188</v>
      </c>
      <c r="F5981" t="s">
        <v>7189</v>
      </c>
      <c r="G5981" s="129"/>
      <c r="H5981" s="293">
        <v>8</v>
      </c>
      <c r="I5981" s="203">
        <v>155</v>
      </c>
      <c r="J5981" s="293" t="s">
        <v>425</v>
      </c>
      <c r="K5981" s="203">
        <v>186</v>
      </c>
      <c r="L5981" s="203" t="s">
        <v>459</v>
      </c>
      <c r="M5981" s="203" t="s">
        <v>7116</v>
      </c>
      <c r="N5981" t="s">
        <v>7117</v>
      </c>
    </row>
    <row r="5982" spans="1:14" x14ac:dyDescent="0.2">
      <c r="A5982" s="246">
        <v>45002</v>
      </c>
      <c r="B5982" s="106" t="s">
        <v>541</v>
      </c>
      <c r="C5982" s="106">
        <v>6562.1</v>
      </c>
      <c r="D5982" s="203" t="s">
        <v>452</v>
      </c>
      <c r="E5982" s="203" t="s">
        <v>7188</v>
      </c>
      <c r="F5982" t="s">
        <v>7189</v>
      </c>
      <c r="G5982" s="129"/>
      <c r="H5982" s="293">
        <v>8</v>
      </c>
      <c r="I5982" s="203">
        <v>155</v>
      </c>
      <c r="J5982" s="293" t="s">
        <v>425</v>
      </c>
      <c r="K5982" s="203">
        <v>186</v>
      </c>
      <c r="L5982" s="203" t="s">
        <v>459</v>
      </c>
      <c r="M5982" s="203" t="s">
        <v>7116</v>
      </c>
      <c r="N5982" t="s">
        <v>7117</v>
      </c>
    </row>
    <row r="5983" spans="1:14" x14ac:dyDescent="0.2">
      <c r="A5983" s="246">
        <v>45005</v>
      </c>
      <c r="B5983" s="106" t="s">
        <v>541</v>
      </c>
      <c r="C5983" s="106">
        <v>80422.16</v>
      </c>
      <c r="D5983" s="203" t="s">
        <v>2065</v>
      </c>
      <c r="E5983" s="203" t="s">
        <v>7188</v>
      </c>
      <c r="F5983" t="s">
        <v>7189</v>
      </c>
      <c r="G5983" s="129"/>
      <c r="H5983" s="293">
        <v>4</v>
      </c>
      <c r="I5983" s="203">
        <v>155</v>
      </c>
      <c r="J5983" s="293" t="s">
        <v>425</v>
      </c>
      <c r="K5983" s="203">
        <v>186</v>
      </c>
      <c r="L5983" s="203" t="s">
        <v>459</v>
      </c>
      <c r="M5983" s="203" t="s">
        <v>7116</v>
      </c>
      <c r="N5983" t="s">
        <v>7117</v>
      </c>
    </row>
    <row r="5984" spans="1:14" x14ac:dyDescent="0.2">
      <c r="A5984" s="246">
        <v>45006</v>
      </c>
      <c r="B5984" s="106" t="s">
        <v>541</v>
      </c>
      <c r="C5984" s="106">
        <v>80422.16</v>
      </c>
      <c r="D5984" s="203" t="s">
        <v>2065</v>
      </c>
      <c r="E5984" s="203" t="s">
        <v>7188</v>
      </c>
      <c r="F5984" t="s">
        <v>7189</v>
      </c>
      <c r="G5984" s="129"/>
      <c r="H5984" s="293">
        <v>8</v>
      </c>
      <c r="I5984" s="203">
        <v>155</v>
      </c>
      <c r="J5984" s="293" t="s">
        <v>425</v>
      </c>
      <c r="K5984" s="203">
        <v>186</v>
      </c>
      <c r="L5984" s="203" t="s">
        <v>459</v>
      </c>
      <c r="M5984" s="203" t="s">
        <v>7116</v>
      </c>
      <c r="N5984" t="s">
        <v>7117</v>
      </c>
    </row>
    <row r="5985" spans="1:14" x14ac:dyDescent="0.2">
      <c r="A5985" s="246">
        <v>45007</v>
      </c>
      <c r="B5985" s="106" t="s">
        <v>541</v>
      </c>
      <c r="C5985" s="106">
        <v>80422.16</v>
      </c>
      <c r="D5985" s="203" t="s">
        <v>2065</v>
      </c>
      <c r="E5985" s="203" t="s">
        <v>7188</v>
      </c>
      <c r="F5985" t="s">
        <v>7189</v>
      </c>
      <c r="G5985" s="129"/>
      <c r="H5985" s="293">
        <v>8</v>
      </c>
      <c r="I5985" s="203">
        <v>155</v>
      </c>
      <c r="J5985" s="293" t="s">
        <v>425</v>
      </c>
      <c r="K5985" s="203">
        <v>186</v>
      </c>
      <c r="L5985" s="203" t="s">
        <v>459</v>
      </c>
      <c r="M5985" s="203" t="s">
        <v>7116</v>
      </c>
      <c r="N5985" t="s">
        <v>7117</v>
      </c>
    </row>
    <row r="5986" spans="1:14" x14ac:dyDescent="0.2">
      <c r="A5986" s="246">
        <v>45008</v>
      </c>
      <c r="B5986" s="106" t="s">
        <v>541</v>
      </c>
      <c r="C5986" s="106">
        <v>80422.16</v>
      </c>
      <c r="D5986" s="203" t="s">
        <v>2065</v>
      </c>
      <c r="E5986" s="203" t="s">
        <v>7188</v>
      </c>
      <c r="F5986" t="s">
        <v>7189</v>
      </c>
      <c r="G5986" s="129"/>
      <c r="H5986" s="293">
        <v>8</v>
      </c>
      <c r="I5986" s="203">
        <v>155</v>
      </c>
      <c r="J5986" s="293" t="s">
        <v>425</v>
      </c>
      <c r="K5986" s="203">
        <v>186</v>
      </c>
      <c r="L5986" s="203" t="s">
        <v>459</v>
      </c>
      <c r="M5986" s="203" t="s">
        <v>7116</v>
      </c>
      <c r="N5986" t="s">
        <v>7117</v>
      </c>
    </row>
    <row r="5987" spans="1:14" x14ac:dyDescent="0.2">
      <c r="A5987" s="246">
        <v>45009</v>
      </c>
      <c r="B5987" s="106" t="s">
        <v>541</v>
      </c>
      <c r="C5987" s="106">
        <v>80422.16</v>
      </c>
      <c r="D5987" s="203" t="s">
        <v>2065</v>
      </c>
      <c r="E5987" s="203" t="s">
        <v>7188</v>
      </c>
      <c r="F5987" t="s">
        <v>7189</v>
      </c>
      <c r="G5987" s="129"/>
      <c r="H5987" s="293">
        <v>8</v>
      </c>
      <c r="I5987" s="203">
        <v>155</v>
      </c>
      <c r="J5987" s="293" t="s">
        <v>425</v>
      </c>
      <c r="K5987" s="203">
        <v>186</v>
      </c>
      <c r="L5987" s="203" t="s">
        <v>459</v>
      </c>
      <c r="M5987" s="203" t="s">
        <v>7116</v>
      </c>
      <c r="N5987" t="s">
        <v>7117</v>
      </c>
    </row>
    <row r="5988" spans="1:14" x14ac:dyDescent="0.2">
      <c r="A5988" s="246">
        <v>45012</v>
      </c>
      <c r="B5988" s="106" t="s">
        <v>541</v>
      </c>
      <c r="C5988" s="106">
        <v>80422.16</v>
      </c>
      <c r="D5988" s="203" t="s">
        <v>2065</v>
      </c>
      <c r="E5988" s="203" t="s">
        <v>7188</v>
      </c>
      <c r="F5988" t="s">
        <v>7189</v>
      </c>
      <c r="G5988" s="129"/>
      <c r="H5988" s="293">
        <v>8</v>
      </c>
      <c r="I5988" s="203">
        <v>155</v>
      </c>
      <c r="J5988" s="293" t="s">
        <v>425</v>
      </c>
      <c r="K5988" s="203">
        <v>186</v>
      </c>
      <c r="L5988" s="203" t="s">
        <v>459</v>
      </c>
      <c r="M5988" s="203" t="s">
        <v>7116</v>
      </c>
      <c r="N5988" t="s">
        <v>7117</v>
      </c>
    </row>
    <row r="5989" spans="1:14" x14ac:dyDescent="0.2">
      <c r="A5989" s="246">
        <v>45013</v>
      </c>
      <c r="B5989" s="106" t="s">
        <v>541</v>
      </c>
      <c r="C5989" s="106">
        <v>80422.16</v>
      </c>
      <c r="D5989" s="203" t="s">
        <v>2065</v>
      </c>
      <c r="E5989" s="203" t="s">
        <v>7188</v>
      </c>
      <c r="F5989" t="s">
        <v>7189</v>
      </c>
      <c r="G5989" s="129"/>
      <c r="H5989" s="293">
        <v>8</v>
      </c>
      <c r="I5989" s="203">
        <v>155</v>
      </c>
      <c r="J5989" s="293" t="s">
        <v>425</v>
      </c>
      <c r="K5989" s="203">
        <v>186</v>
      </c>
      <c r="L5989" s="203" t="s">
        <v>459</v>
      </c>
      <c r="M5989" s="203" t="s">
        <v>7116</v>
      </c>
      <c r="N5989" t="s">
        <v>7117</v>
      </c>
    </row>
    <row r="5990" spans="1:14" x14ac:dyDescent="0.2">
      <c r="A5990" s="246">
        <v>45014</v>
      </c>
      <c r="B5990" s="106" t="s">
        <v>541</v>
      </c>
      <c r="C5990" s="106">
        <v>80422.16</v>
      </c>
      <c r="D5990" s="203" t="s">
        <v>2065</v>
      </c>
      <c r="E5990" s="203" t="s">
        <v>7188</v>
      </c>
      <c r="F5990" t="s">
        <v>7189</v>
      </c>
      <c r="G5990" s="129"/>
      <c r="H5990" s="293">
        <v>8</v>
      </c>
      <c r="I5990" s="203">
        <v>155</v>
      </c>
      <c r="J5990" s="293" t="s">
        <v>425</v>
      </c>
      <c r="K5990" s="203">
        <v>186</v>
      </c>
      <c r="L5990" s="203" t="s">
        <v>459</v>
      </c>
      <c r="M5990" s="203" t="s">
        <v>7116</v>
      </c>
      <c r="N5990" t="s">
        <v>7117</v>
      </c>
    </row>
    <row r="5991" spans="1:14" x14ac:dyDescent="0.2">
      <c r="A5991" s="246">
        <v>45015</v>
      </c>
      <c r="B5991" s="106" t="s">
        <v>541</v>
      </c>
      <c r="C5991" s="106">
        <v>80422.16</v>
      </c>
      <c r="D5991" s="203" t="s">
        <v>2065</v>
      </c>
      <c r="E5991" s="203" t="s">
        <v>7188</v>
      </c>
      <c r="F5991" t="s">
        <v>7189</v>
      </c>
      <c r="G5991" s="129"/>
      <c r="H5991" s="293">
        <v>8</v>
      </c>
      <c r="I5991" s="203">
        <v>155</v>
      </c>
      <c r="J5991" s="293" t="s">
        <v>425</v>
      </c>
      <c r="K5991" s="203">
        <v>186</v>
      </c>
      <c r="L5991" s="203" t="s">
        <v>459</v>
      </c>
      <c r="M5991" s="203" t="s">
        <v>7116</v>
      </c>
      <c r="N5991" t="s">
        <v>7117</v>
      </c>
    </row>
    <row r="5992" spans="1:14" x14ac:dyDescent="0.2">
      <c r="A5992" s="246">
        <v>45016</v>
      </c>
      <c r="B5992" s="106" t="s">
        <v>541</v>
      </c>
      <c r="C5992" s="106">
        <v>80422.16</v>
      </c>
      <c r="D5992" s="203" t="s">
        <v>2065</v>
      </c>
      <c r="E5992" s="203" t="s">
        <v>7188</v>
      </c>
      <c r="F5992" t="s">
        <v>7189</v>
      </c>
      <c r="G5992" s="129"/>
      <c r="H5992" s="293">
        <v>8</v>
      </c>
      <c r="I5992" s="203">
        <v>155</v>
      </c>
      <c r="J5992" s="293" t="s">
        <v>425</v>
      </c>
      <c r="K5992" s="203">
        <v>186</v>
      </c>
      <c r="L5992" s="203" t="s">
        <v>459</v>
      </c>
      <c r="M5992" s="203" t="s">
        <v>7116</v>
      </c>
      <c r="N5992" t="s">
        <v>7117</v>
      </c>
    </row>
    <row r="5993" spans="1:14" x14ac:dyDescent="0.2">
      <c r="A5993" s="246">
        <v>45012</v>
      </c>
      <c r="B5993" s="106" t="s">
        <v>541</v>
      </c>
      <c r="C5993" s="106">
        <v>6708.1</v>
      </c>
      <c r="D5993" s="203" t="s">
        <v>452</v>
      </c>
      <c r="E5993" s="203" t="s">
        <v>7194</v>
      </c>
      <c r="F5993" t="s">
        <v>7195</v>
      </c>
      <c r="G5993" s="129"/>
      <c r="H5993" s="293">
        <v>8</v>
      </c>
      <c r="I5993" s="203">
        <v>221</v>
      </c>
      <c r="J5993" s="293" t="s">
        <v>425</v>
      </c>
      <c r="K5993" s="203">
        <v>265.2</v>
      </c>
      <c r="L5993" s="203" t="s">
        <v>459</v>
      </c>
      <c r="M5993" s="203" t="s">
        <v>7116</v>
      </c>
      <c r="N5993" t="s">
        <v>7117</v>
      </c>
    </row>
    <row r="5994" spans="1:14" x14ac:dyDescent="0.2">
      <c r="A5994" s="246">
        <v>45013</v>
      </c>
      <c r="B5994" s="106" t="s">
        <v>541</v>
      </c>
      <c r="C5994" s="106">
        <v>6708.1</v>
      </c>
      <c r="D5994" s="203" t="s">
        <v>452</v>
      </c>
      <c r="E5994" s="203" t="s">
        <v>7194</v>
      </c>
      <c r="F5994" t="s">
        <v>7195</v>
      </c>
      <c r="G5994" s="129"/>
      <c r="H5994" s="293">
        <v>8</v>
      </c>
      <c r="I5994" s="203">
        <v>221</v>
      </c>
      <c r="J5994" s="293" t="s">
        <v>425</v>
      </c>
      <c r="K5994" s="203">
        <v>265.2</v>
      </c>
      <c r="L5994" s="203" t="s">
        <v>459</v>
      </c>
      <c r="M5994" s="203" t="s">
        <v>7116</v>
      </c>
      <c r="N5994" t="s">
        <v>7117</v>
      </c>
    </row>
    <row r="5995" spans="1:14" x14ac:dyDescent="0.2">
      <c r="A5995" s="246">
        <v>45014</v>
      </c>
      <c r="B5995" s="106" t="s">
        <v>541</v>
      </c>
      <c r="C5995" s="106">
        <v>6708.1</v>
      </c>
      <c r="D5995" s="203" t="s">
        <v>452</v>
      </c>
      <c r="E5995" s="203" t="s">
        <v>7194</v>
      </c>
      <c r="F5995" t="s">
        <v>7195</v>
      </c>
      <c r="G5995" s="129"/>
      <c r="H5995" s="293">
        <v>8</v>
      </c>
      <c r="I5995" s="203">
        <v>221</v>
      </c>
      <c r="J5995" s="293" t="s">
        <v>425</v>
      </c>
      <c r="K5995" s="203">
        <v>265.2</v>
      </c>
      <c r="L5995" s="203" t="s">
        <v>459</v>
      </c>
      <c r="M5995" s="203" t="s">
        <v>7116</v>
      </c>
      <c r="N5995" t="s">
        <v>7117</v>
      </c>
    </row>
    <row r="5996" spans="1:14" x14ac:dyDescent="0.2">
      <c r="A5996" s="246">
        <v>45015</v>
      </c>
      <c r="B5996" s="106" t="s">
        <v>541</v>
      </c>
      <c r="C5996" s="106">
        <v>6708.1</v>
      </c>
      <c r="D5996" s="203" t="s">
        <v>452</v>
      </c>
      <c r="E5996" s="203" t="s">
        <v>7194</v>
      </c>
      <c r="F5996" t="s">
        <v>7195</v>
      </c>
      <c r="G5996" s="129"/>
      <c r="H5996" s="293">
        <v>4</v>
      </c>
      <c r="I5996" s="203">
        <v>221</v>
      </c>
      <c r="J5996" s="293" t="s">
        <v>425</v>
      </c>
      <c r="K5996" s="203">
        <v>265.2</v>
      </c>
      <c r="L5996" s="203" t="s">
        <v>459</v>
      </c>
      <c r="M5996" s="203" t="s">
        <v>7116</v>
      </c>
      <c r="N5996" t="s">
        <v>7117</v>
      </c>
    </row>
    <row r="5997" spans="1:14" x14ac:dyDescent="0.2">
      <c r="A5997" s="246">
        <v>45005</v>
      </c>
      <c r="B5997" s="106" t="s">
        <v>541</v>
      </c>
      <c r="C5997" s="106">
        <v>6746.1</v>
      </c>
      <c r="D5997" s="203" t="s">
        <v>452</v>
      </c>
      <c r="E5997" s="203" t="s">
        <v>7194</v>
      </c>
      <c r="F5997" t="s">
        <v>7195</v>
      </c>
      <c r="G5997" s="129"/>
      <c r="H5997" s="293">
        <v>4</v>
      </c>
      <c r="I5997" s="203">
        <v>221</v>
      </c>
      <c r="J5997" s="293" t="s">
        <v>425</v>
      </c>
      <c r="K5997" s="203">
        <v>265.2</v>
      </c>
      <c r="L5997" s="203" t="s">
        <v>459</v>
      </c>
      <c r="M5997" s="203" t="s">
        <v>7116</v>
      </c>
      <c r="N5997" t="s">
        <v>7117</v>
      </c>
    </row>
    <row r="5998" spans="1:14" x14ac:dyDescent="0.2">
      <c r="A5998" s="246">
        <v>45006</v>
      </c>
      <c r="B5998" s="106" t="s">
        <v>541</v>
      </c>
      <c r="C5998" s="106">
        <v>6746.1</v>
      </c>
      <c r="D5998" s="203" t="s">
        <v>452</v>
      </c>
      <c r="E5998" s="203" t="s">
        <v>7194</v>
      </c>
      <c r="F5998" t="s">
        <v>7195</v>
      </c>
      <c r="G5998" s="129"/>
      <c r="H5998" s="293">
        <v>4</v>
      </c>
      <c r="I5998" s="203">
        <v>221</v>
      </c>
      <c r="J5998" s="293" t="s">
        <v>425</v>
      </c>
      <c r="K5998" s="203">
        <v>265.2</v>
      </c>
      <c r="L5998" s="203" t="s">
        <v>459</v>
      </c>
      <c r="M5998" s="203" t="s">
        <v>7116</v>
      </c>
      <c r="N5998" t="s">
        <v>7117</v>
      </c>
    </row>
    <row r="5999" spans="1:14" x14ac:dyDescent="0.2">
      <c r="A5999" s="246">
        <v>45007</v>
      </c>
      <c r="B5999" s="106" t="s">
        <v>541</v>
      </c>
      <c r="C5999" s="106">
        <v>6746.1</v>
      </c>
      <c r="D5999" s="203" t="s">
        <v>452</v>
      </c>
      <c r="E5999" s="203" t="s">
        <v>7194</v>
      </c>
      <c r="F5999" t="s">
        <v>7195</v>
      </c>
      <c r="G5999" s="129"/>
      <c r="H5999" s="293">
        <v>4</v>
      </c>
      <c r="I5999" s="203">
        <v>221</v>
      </c>
      <c r="J5999" s="293" t="s">
        <v>425</v>
      </c>
      <c r="K5999" s="203">
        <v>265.2</v>
      </c>
      <c r="L5999" s="203" t="s">
        <v>459</v>
      </c>
      <c r="M5999" s="203" t="s">
        <v>7116</v>
      </c>
      <c r="N5999" t="s">
        <v>7117</v>
      </c>
    </row>
    <row r="6000" spans="1:14" x14ac:dyDescent="0.2">
      <c r="A6000" s="246">
        <v>45008</v>
      </c>
      <c r="B6000" s="106" t="s">
        <v>541</v>
      </c>
      <c r="C6000" s="106">
        <v>6746.1</v>
      </c>
      <c r="D6000" s="203" t="s">
        <v>452</v>
      </c>
      <c r="E6000" s="203" t="s">
        <v>7194</v>
      </c>
      <c r="F6000" t="s">
        <v>7195</v>
      </c>
      <c r="G6000" s="129"/>
      <c r="H6000" s="293">
        <v>4</v>
      </c>
      <c r="I6000" s="203">
        <v>221</v>
      </c>
      <c r="J6000" s="293" t="s">
        <v>425</v>
      </c>
      <c r="K6000" s="203">
        <v>265.2</v>
      </c>
      <c r="L6000" s="203" t="s">
        <v>459</v>
      </c>
      <c r="M6000" s="203" t="s">
        <v>7116</v>
      </c>
      <c r="N6000" t="s">
        <v>7117</v>
      </c>
    </row>
    <row r="6001" spans="1:14" x14ac:dyDescent="0.2">
      <c r="A6001" s="246">
        <v>45009</v>
      </c>
      <c r="B6001" s="106" t="s">
        <v>541</v>
      </c>
      <c r="C6001" s="106">
        <v>6746.1</v>
      </c>
      <c r="D6001" s="203" t="s">
        <v>452</v>
      </c>
      <c r="E6001" s="203" t="s">
        <v>7194</v>
      </c>
      <c r="F6001" t="s">
        <v>7195</v>
      </c>
      <c r="G6001" s="129"/>
      <c r="H6001" s="293">
        <v>4</v>
      </c>
      <c r="I6001" s="203">
        <v>221</v>
      </c>
      <c r="J6001" s="293" t="s">
        <v>425</v>
      </c>
      <c r="K6001" s="203">
        <v>265.2</v>
      </c>
      <c r="L6001" s="203" t="s">
        <v>459</v>
      </c>
      <c r="M6001" s="203" t="s">
        <v>7116</v>
      </c>
      <c r="N6001" t="s">
        <v>7117</v>
      </c>
    </row>
    <row r="6002" spans="1:14" x14ac:dyDescent="0.2">
      <c r="A6002" s="246">
        <v>45001</v>
      </c>
      <c r="B6002" s="106" t="s">
        <v>541</v>
      </c>
      <c r="C6002" s="106">
        <v>6746.1</v>
      </c>
      <c r="D6002" s="203" t="s">
        <v>452</v>
      </c>
      <c r="E6002" s="203" t="s">
        <v>7194</v>
      </c>
      <c r="F6002" t="s">
        <v>7195</v>
      </c>
      <c r="G6002" s="129"/>
      <c r="H6002" s="293">
        <v>4</v>
      </c>
      <c r="I6002" s="203">
        <v>221</v>
      </c>
      <c r="J6002" s="293" t="s">
        <v>425</v>
      </c>
      <c r="K6002" s="203">
        <v>265.2</v>
      </c>
      <c r="L6002" s="203" t="s">
        <v>459</v>
      </c>
      <c r="M6002" s="203" t="s">
        <v>7116</v>
      </c>
      <c r="N6002" t="s">
        <v>7117</v>
      </c>
    </row>
    <row r="6003" spans="1:14" x14ac:dyDescent="0.2">
      <c r="A6003" s="246">
        <v>45002</v>
      </c>
      <c r="B6003" s="106" t="s">
        <v>541</v>
      </c>
      <c r="C6003" s="106">
        <v>6746.1</v>
      </c>
      <c r="D6003" s="203" t="s">
        <v>452</v>
      </c>
      <c r="E6003" s="203" t="s">
        <v>7194</v>
      </c>
      <c r="F6003" t="s">
        <v>7195</v>
      </c>
      <c r="G6003" s="129"/>
      <c r="H6003" s="293">
        <v>4</v>
      </c>
      <c r="I6003" s="203">
        <v>221</v>
      </c>
      <c r="J6003" s="293" t="s">
        <v>425</v>
      </c>
      <c r="K6003" s="203">
        <v>265.2</v>
      </c>
      <c r="L6003" s="203" t="s">
        <v>459</v>
      </c>
      <c r="M6003" s="203" t="s">
        <v>7116</v>
      </c>
      <c r="N6003" t="s">
        <v>7117</v>
      </c>
    </row>
    <row r="6004" spans="1:14" x14ac:dyDescent="0.2">
      <c r="A6004" s="246">
        <v>45019</v>
      </c>
      <c r="B6004" s="106" t="s">
        <v>541</v>
      </c>
      <c r="C6004" s="106">
        <v>6746.1</v>
      </c>
      <c r="D6004" s="203" t="s">
        <v>452</v>
      </c>
      <c r="E6004" s="203" t="s">
        <v>7194</v>
      </c>
      <c r="F6004" t="s">
        <v>7195</v>
      </c>
      <c r="G6004" s="129"/>
      <c r="H6004" s="293">
        <v>8</v>
      </c>
      <c r="I6004" s="203">
        <v>221</v>
      </c>
      <c r="J6004" s="293" t="s">
        <v>425</v>
      </c>
      <c r="K6004" s="203">
        <v>265.2</v>
      </c>
      <c r="L6004" s="203" t="s">
        <v>459</v>
      </c>
      <c r="M6004" s="203" t="s">
        <v>7116</v>
      </c>
      <c r="N6004" t="s">
        <v>7117</v>
      </c>
    </row>
    <row r="6005" spans="1:14" x14ac:dyDescent="0.2">
      <c r="A6005" s="246">
        <v>45019</v>
      </c>
      <c r="B6005" s="106" t="s">
        <v>541</v>
      </c>
      <c r="C6005" s="106">
        <v>6188.1</v>
      </c>
      <c r="D6005" s="203" t="s">
        <v>452</v>
      </c>
      <c r="E6005" s="203" t="s">
        <v>7190</v>
      </c>
      <c r="F6005" t="s">
        <v>7191</v>
      </c>
      <c r="G6005" s="129"/>
      <c r="H6005" s="293">
        <v>8</v>
      </c>
      <c r="I6005" s="203">
        <v>347</v>
      </c>
      <c r="J6005" s="293" t="s">
        <v>425</v>
      </c>
      <c r="K6005" s="203">
        <v>416.4</v>
      </c>
      <c r="L6005" s="203" t="s">
        <v>459</v>
      </c>
      <c r="M6005" s="203" t="s">
        <v>7116</v>
      </c>
      <c r="N6005" t="s">
        <v>7117</v>
      </c>
    </row>
    <row r="6006" spans="1:14" x14ac:dyDescent="0.2">
      <c r="A6006" s="246">
        <v>45020</v>
      </c>
      <c r="B6006" s="106" t="s">
        <v>541</v>
      </c>
      <c r="C6006" s="106">
        <v>6746.1</v>
      </c>
      <c r="D6006" s="203" t="s">
        <v>452</v>
      </c>
      <c r="E6006" s="203" t="s">
        <v>7194</v>
      </c>
      <c r="F6006" t="s">
        <v>7195</v>
      </c>
      <c r="G6006" s="129"/>
      <c r="H6006" s="293">
        <v>8</v>
      </c>
      <c r="I6006" s="203">
        <v>221</v>
      </c>
      <c r="J6006" s="293" t="s">
        <v>425</v>
      </c>
      <c r="K6006" s="203">
        <v>265.2</v>
      </c>
      <c r="L6006" s="203" t="s">
        <v>459</v>
      </c>
      <c r="M6006" s="203" t="s">
        <v>7116</v>
      </c>
      <c r="N6006" t="s">
        <v>7117</v>
      </c>
    </row>
    <row r="6007" spans="1:14" x14ac:dyDescent="0.2">
      <c r="A6007" s="246">
        <v>45020</v>
      </c>
      <c r="B6007" s="106" t="s">
        <v>541</v>
      </c>
      <c r="C6007" s="106">
        <v>6188.1</v>
      </c>
      <c r="D6007" s="203" t="s">
        <v>452</v>
      </c>
      <c r="E6007" s="203" t="s">
        <v>7190</v>
      </c>
      <c r="F6007" t="s">
        <v>7191</v>
      </c>
      <c r="G6007" s="129"/>
      <c r="H6007" s="293">
        <v>8</v>
      </c>
      <c r="I6007" s="203">
        <v>347</v>
      </c>
      <c r="J6007" s="293" t="s">
        <v>425</v>
      </c>
      <c r="K6007" s="203">
        <v>416.4</v>
      </c>
      <c r="L6007" s="203" t="s">
        <v>459</v>
      </c>
      <c r="M6007" s="203" t="s">
        <v>7116</v>
      </c>
      <c r="N6007" t="s">
        <v>7117</v>
      </c>
    </row>
    <row r="6008" spans="1:14" x14ac:dyDescent="0.2">
      <c r="A6008" s="246">
        <v>45022</v>
      </c>
      <c r="B6008" s="106" t="s">
        <v>541</v>
      </c>
      <c r="C6008" s="106">
        <v>6746.1</v>
      </c>
      <c r="D6008" s="203" t="s">
        <v>452</v>
      </c>
      <c r="E6008" s="203" t="s">
        <v>7194</v>
      </c>
      <c r="F6008" t="s">
        <v>7195</v>
      </c>
      <c r="G6008" s="129"/>
      <c r="H6008" s="293">
        <v>8</v>
      </c>
      <c r="I6008" s="203">
        <v>221</v>
      </c>
      <c r="J6008" s="293" t="s">
        <v>425</v>
      </c>
      <c r="K6008" s="203">
        <v>265.2</v>
      </c>
      <c r="L6008" s="203" t="s">
        <v>459</v>
      </c>
      <c r="M6008" s="203" t="s">
        <v>7116</v>
      </c>
      <c r="N6008" t="s">
        <v>7117</v>
      </c>
    </row>
    <row r="6009" spans="1:14" x14ac:dyDescent="0.2">
      <c r="A6009" s="246">
        <v>45022</v>
      </c>
      <c r="B6009" s="106" t="s">
        <v>541</v>
      </c>
      <c r="C6009" s="106">
        <v>6188.1</v>
      </c>
      <c r="D6009" s="203" t="s">
        <v>452</v>
      </c>
      <c r="E6009" s="203" t="s">
        <v>7190</v>
      </c>
      <c r="F6009" t="s">
        <v>7191</v>
      </c>
      <c r="G6009" s="129"/>
      <c r="H6009" s="293">
        <v>8</v>
      </c>
      <c r="I6009" s="203">
        <v>347</v>
      </c>
      <c r="J6009" s="293" t="s">
        <v>425</v>
      </c>
      <c r="K6009" s="203">
        <v>416.4</v>
      </c>
      <c r="L6009" s="203" t="s">
        <v>459</v>
      </c>
      <c r="M6009" s="203" t="s">
        <v>7116</v>
      </c>
      <c r="N6009" t="s">
        <v>7117</v>
      </c>
    </row>
    <row r="6010" spans="1:14" x14ac:dyDescent="0.2">
      <c r="A6010" s="246">
        <v>45023</v>
      </c>
      <c r="B6010" s="106" t="s">
        <v>541</v>
      </c>
      <c r="C6010" s="106">
        <v>6746.1</v>
      </c>
      <c r="D6010" s="203" t="s">
        <v>452</v>
      </c>
      <c r="E6010" s="203" t="s">
        <v>7194</v>
      </c>
      <c r="F6010" t="s">
        <v>7195</v>
      </c>
      <c r="G6010" s="129"/>
      <c r="H6010" s="293">
        <v>8</v>
      </c>
      <c r="I6010" s="203">
        <v>221</v>
      </c>
      <c r="J6010" s="293" t="s">
        <v>425</v>
      </c>
      <c r="K6010" s="203">
        <v>265.2</v>
      </c>
      <c r="L6010" s="203" t="s">
        <v>459</v>
      </c>
      <c r="M6010" s="203" t="s">
        <v>7116</v>
      </c>
      <c r="N6010" t="s">
        <v>7117</v>
      </c>
    </row>
    <row r="6011" spans="1:14" x14ac:dyDescent="0.2">
      <c r="A6011" s="246">
        <v>45023</v>
      </c>
      <c r="B6011" s="106" t="s">
        <v>541</v>
      </c>
      <c r="C6011" s="106">
        <v>6188.1</v>
      </c>
      <c r="D6011" s="203" t="s">
        <v>452</v>
      </c>
      <c r="E6011" s="203" t="s">
        <v>7190</v>
      </c>
      <c r="F6011" t="s">
        <v>7191</v>
      </c>
      <c r="G6011" s="129"/>
      <c r="H6011" s="293">
        <v>8</v>
      </c>
      <c r="I6011" s="203">
        <v>347</v>
      </c>
      <c r="J6011" s="293" t="s">
        <v>425</v>
      </c>
      <c r="K6011" s="203">
        <v>416.4</v>
      </c>
      <c r="L6011" s="203" t="s">
        <v>459</v>
      </c>
      <c r="M6011" s="203" t="s">
        <v>7116</v>
      </c>
      <c r="N6011" t="s">
        <v>7117</v>
      </c>
    </row>
    <row r="6012" spans="1:14" x14ac:dyDescent="0.2">
      <c r="A6012" s="246">
        <v>45026</v>
      </c>
      <c r="B6012" s="106" t="s">
        <v>541</v>
      </c>
      <c r="C6012" s="106">
        <v>6746.1</v>
      </c>
      <c r="D6012" s="203" t="s">
        <v>452</v>
      </c>
      <c r="E6012" s="203" t="s">
        <v>7194</v>
      </c>
      <c r="F6012" t="s">
        <v>7195</v>
      </c>
      <c r="G6012" s="129"/>
      <c r="H6012" s="293">
        <v>8</v>
      </c>
      <c r="I6012" s="203">
        <v>221</v>
      </c>
      <c r="J6012" s="293" t="s">
        <v>425</v>
      </c>
      <c r="K6012" s="203">
        <v>265.2</v>
      </c>
      <c r="L6012" s="203" t="s">
        <v>459</v>
      </c>
      <c r="M6012" s="203" t="s">
        <v>7116</v>
      </c>
      <c r="N6012" t="s">
        <v>7117</v>
      </c>
    </row>
    <row r="6013" spans="1:14" x14ac:dyDescent="0.2">
      <c r="A6013" s="246">
        <v>45028</v>
      </c>
      <c r="B6013" s="106" t="s">
        <v>541</v>
      </c>
      <c r="C6013" s="106">
        <v>6762.1</v>
      </c>
      <c r="D6013" s="203" t="s">
        <v>452</v>
      </c>
      <c r="E6013" s="203" t="s">
        <v>7190</v>
      </c>
      <c r="F6013" t="s">
        <v>7191</v>
      </c>
      <c r="G6013" s="129"/>
      <c r="H6013" s="293">
        <v>4</v>
      </c>
      <c r="I6013" s="203">
        <v>347</v>
      </c>
      <c r="J6013" s="293" t="s">
        <v>425</v>
      </c>
      <c r="K6013" s="203">
        <v>416.4</v>
      </c>
      <c r="L6013" s="203" t="s">
        <v>459</v>
      </c>
      <c r="M6013" s="203" t="s">
        <v>7116</v>
      </c>
      <c r="N6013" t="s">
        <v>7117</v>
      </c>
    </row>
    <row r="6014" spans="1:14" x14ac:dyDescent="0.2">
      <c r="A6014" s="246">
        <v>45027</v>
      </c>
      <c r="B6014" s="106" t="s">
        <v>541</v>
      </c>
      <c r="C6014" s="106">
        <v>6746.1</v>
      </c>
      <c r="D6014" s="203" t="s">
        <v>452</v>
      </c>
      <c r="E6014" s="203" t="s">
        <v>7194</v>
      </c>
      <c r="F6014" t="s">
        <v>7195</v>
      </c>
      <c r="G6014" s="129"/>
      <c r="H6014" s="293">
        <v>8</v>
      </c>
      <c r="I6014" s="203">
        <v>221</v>
      </c>
      <c r="J6014" s="293" t="s">
        <v>425</v>
      </c>
      <c r="K6014" s="203">
        <v>265.2</v>
      </c>
      <c r="L6014" s="203" t="s">
        <v>459</v>
      </c>
      <c r="M6014" s="203" t="s">
        <v>7116</v>
      </c>
      <c r="N6014" t="s">
        <v>7117</v>
      </c>
    </row>
    <row r="6015" spans="1:14" x14ac:dyDescent="0.2">
      <c r="A6015" s="246">
        <v>45029</v>
      </c>
      <c r="B6015" s="106" t="s">
        <v>541</v>
      </c>
      <c r="C6015" s="106">
        <v>6762.1</v>
      </c>
      <c r="D6015" s="203" t="s">
        <v>452</v>
      </c>
      <c r="E6015" s="203" t="s">
        <v>7190</v>
      </c>
      <c r="F6015" t="s">
        <v>7191</v>
      </c>
      <c r="G6015" s="129"/>
      <c r="H6015" s="293">
        <v>8</v>
      </c>
      <c r="I6015" s="203">
        <v>347</v>
      </c>
      <c r="J6015" s="293" t="s">
        <v>425</v>
      </c>
      <c r="K6015" s="203">
        <v>416.4</v>
      </c>
      <c r="L6015" s="203" t="s">
        <v>459</v>
      </c>
      <c r="M6015" s="203" t="s">
        <v>7116</v>
      </c>
      <c r="N6015" t="s">
        <v>7117</v>
      </c>
    </row>
    <row r="6016" spans="1:14" x14ac:dyDescent="0.2">
      <c r="A6016" s="246">
        <v>45028</v>
      </c>
      <c r="B6016" s="106" t="s">
        <v>541</v>
      </c>
      <c r="C6016" s="106">
        <v>6746.1</v>
      </c>
      <c r="D6016" s="203" t="s">
        <v>452</v>
      </c>
      <c r="E6016" s="203" t="s">
        <v>7194</v>
      </c>
      <c r="F6016" t="s">
        <v>7195</v>
      </c>
      <c r="G6016" s="129"/>
      <c r="H6016" s="293">
        <v>8</v>
      </c>
      <c r="I6016" s="203">
        <v>221</v>
      </c>
      <c r="J6016" s="293" t="s">
        <v>425</v>
      </c>
      <c r="K6016" s="203">
        <v>265.2</v>
      </c>
      <c r="L6016" s="203" t="s">
        <v>459</v>
      </c>
      <c r="M6016" s="203" t="s">
        <v>7116</v>
      </c>
      <c r="N6016" t="s">
        <v>7117</v>
      </c>
    </row>
    <row r="6017" spans="1:14" x14ac:dyDescent="0.2">
      <c r="A6017" s="246">
        <v>45030</v>
      </c>
      <c r="B6017" s="106" t="s">
        <v>541</v>
      </c>
      <c r="C6017" s="106">
        <v>6762.1</v>
      </c>
      <c r="D6017" s="203" t="s">
        <v>452</v>
      </c>
      <c r="E6017" s="203" t="s">
        <v>7190</v>
      </c>
      <c r="F6017" t="s">
        <v>7191</v>
      </c>
      <c r="G6017" s="129"/>
      <c r="H6017" s="293">
        <v>8</v>
      </c>
      <c r="I6017" s="203">
        <v>347</v>
      </c>
      <c r="J6017" s="293" t="s">
        <v>425</v>
      </c>
      <c r="K6017" s="203">
        <v>416.4</v>
      </c>
      <c r="L6017" s="203" t="s">
        <v>459</v>
      </c>
      <c r="M6017" s="203" t="s">
        <v>7116</v>
      </c>
      <c r="N6017" t="s">
        <v>7117</v>
      </c>
    </row>
    <row r="6018" spans="1:14" x14ac:dyDescent="0.2">
      <c r="A6018" s="246">
        <v>45026</v>
      </c>
      <c r="B6018" s="106" t="s">
        <v>541</v>
      </c>
      <c r="C6018" s="106">
        <v>6188.1</v>
      </c>
      <c r="D6018" s="203" t="s">
        <v>452</v>
      </c>
      <c r="E6018" s="203" t="s">
        <v>7190</v>
      </c>
      <c r="F6018" t="s">
        <v>7191</v>
      </c>
      <c r="G6018" s="129"/>
      <c r="H6018" s="293">
        <v>8</v>
      </c>
      <c r="I6018" s="203">
        <v>347</v>
      </c>
      <c r="J6018" s="293" t="s">
        <v>425</v>
      </c>
      <c r="K6018" s="203">
        <v>416.4</v>
      </c>
      <c r="L6018" s="203" t="s">
        <v>459</v>
      </c>
      <c r="M6018" s="203" t="s">
        <v>7116</v>
      </c>
      <c r="N6018" t="s">
        <v>7117</v>
      </c>
    </row>
    <row r="6019" spans="1:14" x14ac:dyDescent="0.2">
      <c r="A6019" s="246">
        <v>45029</v>
      </c>
      <c r="B6019" s="106" t="s">
        <v>541</v>
      </c>
      <c r="C6019" s="106">
        <v>6746.1</v>
      </c>
      <c r="D6019" s="203" t="s">
        <v>452</v>
      </c>
      <c r="E6019" s="203" t="s">
        <v>7194</v>
      </c>
      <c r="F6019" t="s">
        <v>7195</v>
      </c>
      <c r="G6019" s="129"/>
      <c r="H6019" s="293">
        <v>8</v>
      </c>
      <c r="I6019" s="203">
        <v>221</v>
      </c>
      <c r="J6019" s="293" t="s">
        <v>425</v>
      </c>
      <c r="K6019" s="203">
        <v>265.2</v>
      </c>
      <c r="L6019" s="203" t="s">
        <v>459</v>
      </c>
      <c r="M6019" s="203" t="s">
        <v>7116</v>
      </c>
      <c r="N6019" t="s">
        <v>7117</v>
      </c>
    </row>
    <row r="6020" spans="1:14" x14ac:dyDescent="0.2">
      <c r="A6020" s="246">
        <v>45027</v>
      </c>
      <c r="B6020" s="106" t="s">
        <v>541</v>
      </c>
      <c r="C6020" s="106">
        <v>6188.1</v>
      </c>
      <c r="D6020" s="203" t="s">
        <v>452</v>
      </c>
      <c r="E6020" s="203" t="s">
        <v>7190</v>
      </c>
      <c r="F6020" t="s">
        <v>7191</v>
      </c>
      <c r="G6020" s="129"/>
      <c r="H6020" s="293">
        <v>8</v>
      </c>
      <c r="I6020" s="203">
        <v>347</v>
      </c>
      <c r="J6020" s="293" t="s">
        <v>425</v>
      </c>
      <c r="K6020" s="203">
        <v>416.4</v>
      </c>
      <c r="L6020" s="203" t="s">
        <v>459</v>
      </c>
      <c r="M6020" s="203" t="s">
        <v>7116</v>
      </c>
      <c r="N6020" t="s">
        <v>7117</v>
      </c>
    </row>
    <row r="6021" spans="1:14" x14ac:dyDescent="0.2">
      <c r="A6021" s="246">
        <v>45030</v>
      </c>
      <c r="B6021" s="106" t="s">
        <v>541</v>
      </c>
      <c r="C6021" s="106">
        <v>6746.1</v>
      </c>
      <c r="D6021" s="203" t="s">
        <v>452</v>
      </c>
      <c r="E6021" s="203" t="s">
        <v>7194</v>
      </c>
      <c r="F6021" t="s">
        <v>7195</v>
      </c>
      <c r="G6021" s="129"/>
      <c r="H6021" s="293">
        <v>8</v>
      </c>
      <c r="I6021" s="203">
        <v>221</v>
      </c>
      <c r="J6021" s="293" t="s">
        <v>425</v>
      </c>
      <c r="K6021" s="203">
        <v>265.2</v>
      </c>
      <c r="L6021" s="203" t="s">
        <v>459</v>
      </c>
      <c r="M6021" s="203" t="s">
        <v>7116</v>
      </c>
      <c r="N6021" t="s">
        <v>7117</v>
      </c>
    </row>
    <row r="6022" spans="1:14" x14ac:dyDescent="0.2">
      <c r="A6022" s="246">
        <v>45026</v>
      </c>
      <c r="B6022" s="106" t="s">
        <v>541</v>
      </c>
      <c r="C6022" s="106">
        <v>6708.1</v>
      </c>
      <c r="D6022" s="203" t="s">
        <v>452</v>
      </c>
      <c r="E6022" s="203" t="s">
        <v>7186</v>
      </c>
      <c r="F6022" t="s">
        <v>7187</v>
      </c>
      <c r="G6022" s="129"/>
      <c r="H6022" s="293">
        <v>8</v>
      </c>
      <c r="I6022" s="203">
        <v>207</v>
      </c>
      <c r="J6022" s="293" t="s">
        <v>425</v>
      </c>
      <c r="K6022" s="203">
        <v>248.4</v>
      </c>
      <c r="L6022" s="203" t="s">
        <v>459</v>
      </c>
      <c r="M6022" s="203" t="s">
        <v>7116</v>
      </c>
      <c r="N6022" t="s">
        <v>7117</v>
      </c>
    </row>
    <row r="6023" spans="1:14" x14ac:dyDescent="0.2">
      <c r="A6023" s="246">
        <v>45027</v>
      </c>
      <c r="B6023" s="106" t="s">
        <v>541</v>
      </c>
      <c r="C6023" s="106">
        <v>6708.1</v>
      </c>
      <c r="D6023" s="203" t="s">
        <v>452</v>
      </c>
      <c r="E6023" s="203" t="s">
        <v>7186</v>
      </c>
      <c r="F6023" t="s">
        <v>7187</v>
      </c>
      <c r="G6023" s="129"/>
      <c r="H6023" s="293">
        <v>8</v>
      </c>
      <c r="I6023" s="203">
        <v>207</v>
      </c>
      <c r="J6023" s="293" t="s">
        <v>425</v>
      </c>
      <c r="K6023" s="203">
        <v>248.4</v>
      </c>
      <c r="L6023" s="203" t="s">
        <v>459</v>
      </c>
      <c r="M6023" s="203" t="s">
        <v>7116</v>
      </c>
      <c r="N6023" t="s">
        <v>7117</v>
      </c>
    </row>
    <row r="6024" spans="1:14" x14ac:dyDescent="0.2">
      <c r="A6024" s="246">
        <v>45028</v>
      </c>
      <c r="B6024" s="106" t="s">
        <v>541</v>
      </c>
      <c r="C6024" s="106">
        <v>6708.1</v>
      </c>
      <c r="D6024" s="203" t="s">
        <v>452</v>
      </c>
      <c r="E6024" s="203" t="s">
        <v>7186</v>
      </c>
      <c r="F6024" t="s">
        <v>7187</v>
      </c>
      <c r="G6024" s="129"/>
      <c r="H6024" s="293">
        <v>8</v>
      </c>
      <c r="I6024" s="203">
        <v>207</v>
      </c>
      <c r="J6024" s="293" t="s">
        <v>425</v>
      </c>
      <c r="K6024" s="203">
        <v>248.4</v>
      </c>
      <c r="L6024" s="203" t="s">
        <v>459</v>
      </c>
      <c r="M6024" s="203" t="s">
        <v>7116</v>
      </c>
      <c r="N6024" t="s">
        <v>7117</v>
      </c>
    </row>
    <row r="6025" spans="1:14" x14ac:dyDescent="0.2">
      <c r="A6025" s="246">
        <v>45029</v>
      </c>
      <c r="B6025" s="106" t="s">
        <v>541</v>
      </c>
      <c r="C6025" s="106">
        <v>6708.1</v>
      </c>
      <c r="D6025" s="203" t="s">
        <v>452</v>
      </c>
      <c r="E6025" s="203" t="s">
        <v>7186</v>
      </c>
      <c r="F6025" t="s">
        <v>7187</v>
      </c>
      <c r="G6025" s="129"/>
      <c r="H6025" s="293">
        <v>8</v>
      </c>
      <c r="I6025" s="203">
        <v>207</v>
      </c>
      <c r="J6025" s="293" t="s">
        <v>425</v>
      </c>
      <c r="K6025" s="203">
        <v>248.4</v>
      </c>
      <c r="L6025" s="203" t="s">
        <v>459</v>
      </c>
      <c r="M6025" s="203" t="s">
        <v>7116</v>
      </c>
      <c r="N6025" t="s">
        <v>7117</v>
      </c>
    </row>
    <row r="6026" spans="1:14" x14ac:dyDescent="0.2">
      <c r="A6026" s="246">
        <v>45023</v>
      </c>
      <c r="B6026" s="106" t="s">
        <v>541</v>
      </c>
      <c r="C6026" s="106">
        <v>11840.1</v>
      </c>
      <c r="D6026" s="203" t="s">
        <v>452</v>
      </c>
      <c r="E6026" s="203" t="s">
        <v>7186</v>
      </c>
      <c r="F6026" t="s">
        <v>7187</v>
      </c>
      <c r="G6026" s="129"/>
      <c r="H6026" s="293">
        <v>8</v>
      </c>
      <c r="I6026" s="203">
        <v>207</v>
      </c>
      <c r="J6026" s="293" t="s">
        <v>425</v>
      </c>
      <c r="K6026" s="203">
        <v>248.4</v>
      </c>
      <c r="L6026" s="203" t="s">
        <v>459</v>
      </c>
      <c r="M6026" s="203" t="s">
        <v>7116</v>
      </c>
      <c r="N6026" t="s">
        <v>7117</v>
      </c>
    </row>
    <row r="6027" spans="1:14" x14ac:dyDescent="0.2">
      <c r="A6027" s="246">
        <v>45022</v>
      </c>
      <c r="B6027" s="106" t="s">
        <v>541</v>
      </c>
      <c r="C6027" s="106">
        <v>6708.1</v>
      </c>
      <c r="D6027" s="203" t="s">
        <v>452</v>
      </c>
      <c r="E6027" s="203" t="s">
        <v>7186</v>
      </c>
      <c r="F6027" t="s">
        <v>7187</v>
      </c>
      <c r="G6027" s="129"/>
      <c r="H6027" s="293">
        <v>8</v>
      </c>
      <c r="I6027" s="203">
        <v>207</v>
      </c>
      <c r="J6027" s="293" t="s">
        <v>425</v>
      </c>
      <c r="K6027" s="203">
        <v>248.4</v>
      </c>
      <c r="L6027" s="203" t="s">
        <v>459</v>
      </c>
      <c r="M6027" s="203" t="s">
        <v>7116</v>
      </c>
      <c r="N6027" t="s">
        <v>7117</v>
      </c>
    </row>
    <row r="6028" spans="1:14" x14ac:dyDescent="0.2">
      <c r="A6028" s="246">
        <v>45019</v>
      </c>
      <c r="B6028" s="106" t="s">
        <v>541</v>
      </c>
      <c r="C6028" s="106">
        <v>6188.1</v>
      </c>
      <c r="D6028" s="203" t="s">
        <v>452</v>
      </c>
      <c r="E6028" s="203" t="s">
        <v>7186</v>
      </c>
      <c r="F6028" t="s">
        <v>7187</v>
      </c>
      <c r="G6028" s="129"/>
      <c r="H6028" s="293">
        <v>8</v>
      </c>
      <c r="I6028" s="203">
        <v>207</v>
      </c>
      <c r="J6028" s="293" t="s">
        <v>425</v>
      </c>
      <c r="K6028" s="203">
        <v>248.4</v>
      </c>
      <c r="L6028" s="203" t="s">
        <v>459</v>
      </c>
      <c r="M6028" s="203" t="s">
        <v>7116</v>
      </c>
      <c r="N6028" t="s">
        <v>7117</v>
      </c>
    </row>
    <row r="6029" spans="1:14" x14ac:dyDescent="0.2">
      <c r="A6029" s="246">
        <v>45020</v>
      </c>
      <c r="B6029" s="106" t="s">
        <v>541</v>
      </c>
      <c r="C6029" s="106">
        <v>6188.1</v>
      </c>
      <c r="D6029" s="203" t="s">
        <v>452</v>
      </c>
      <c r="E6029" s="203" t="s">
        <v>7186</v>
      </c>
      <c r="F6029" t="s">
        <v>7187</v>
      </c>
      <c r="G6029" s="129"/>
      <c r="H6029" s="293">
        <v>8</v>
      </c>
      <c r="I6029" s="203">
        <v>207</v>
      </c>
      <c r="J6029" s="293" t="s">
        <v>425</v>
      </c>
      <c r="K6029" s="203">
        <v>248.4</v>
      </c>
      <c r="L6029" s="203" t="s">
        <v>459</v>
      </c>
      <c r="M6029" s="203" t="s">
        <v>7116</v>
      </c>
      <c r="N6029" t="s">
        <v>7117</v>
      </c>
    </row>
    <row r="6030" spans="1:14" x14ac:dyDescent="0.2">
      <c r="A6030" s="246">
        <v>45030</v>
      </c>
      <c r="B6030" s="106" t="s">
        <v>541</v>
      </c>
      <c r="C6030" s="106">
        <v>80422.16</v>
      </c>
      <c r="D6030" s="203" t="s">
        <v>2065</v>
      </c>
      <c r="E6030" s="203" t="s">
        <v>7186</v>
      </c>
      <c r="F6030" t="s">
        <v>7187</v>
      </c>
      <c r="G6030" s="129"/>
      <c r="H6030" s="293">
        <v>8</v>
      </c>
      <c r="I6030" s="203">
        <v>207</v>
      </c>
      <c r="J6030" s="293" t="s">
        <v>425</v>
      </c>
      <c r="K6030" s="203">
        <v>248.4</v>
      </c>
      <c r="L6030" s="203" t="s">
        <v>459</v>
      </c>
      <c r="M6030" s="203" t="s">
        <v>7116</v>
      </c>
      <c r="N6030" t="s">
        <v>7117</v>
      </c>
    </row>
    <row r="6031" spans="1:14" x14ac:dyDescent="0.2">
      <c r="A6031" s="246">
        <v>45019</v>
      </c>
      <c r="B6031" s="106" t="s">
        <v>541</v>
      </c>
      <c r="C6031" s="106">
        <v>6188.1</v>
      </c>
      <c r="D6031" s="203" t="s">
        <v>452</v>
      </c>
      <c r="E6031" s="203" t="s">
        <v>7184</v>
      </c>
      <c r="F6031" t="s">
        <v>7185</v>
      </c>
      <c r="G6031" s="129"/>
      <c r="H6031" s="293">
        <v>8</v>
      </c>
      <c r="I6031" s="203">
        <v>196</v>
      </c>
      <c r="J6031" s="293" t="s">
        <v>425</v>
      </c>
      <c r="K6031" s="203">
        <v>235.2</v>
      </c>
      <c r="L6031" s="203" t="s">
        <v>459</v>
      </c>
      <c r="M6031" s="203" t="s">
        <v>7116</v>
      </c>
      <c r="N6031" t="s">
        <v>7117</v>
      </c>
    </row>
    <row r="6032" spans="1:14" x14ac:dyDescent="0.2">
      <c r="A6032" s="246">
        <v>45020</v>
      </c>
      <c r="B6032" s="106" t="s">
        <v>541</v>
      </c>
      <c r="C6032" s="106">
        <v>6188.1</v>
      </c>
      <c r="D6032" s="203" t="s">
        <v>452</v>
      </c>
      <c r="E6032" s="203" t="s">
        <v>7184</v>
      </c>
      <c r="F6032" t="s">
        <v>7185</v>
      </c>
      <c r="G6032" s="129"/>
      <c r="H6032" s="293">
        <v>8</v>
      </c>
      <c r="I6032" s="203">
        <v>196</v>
      </c>
      <c r="J6032" s="293" t="s">
        <v>425</v>
      </c>
      <c r="K6032" s="203">
        <v>235.2</v>
      </c>
      <c r="L6032" s="203" t="s">
        <v>459</v>
      </c>
      <c r="M6032" s="203" t="s">
        <v>7116</v>
      </c>
      <c r="N6032" t="s">
        <v>7117</v>
      </c>
    </row>
    <row r="6033" spans="1:14" x14ac:dyDescent="0.2">
      <c r="A6033" s="246">
        <v>45026</v>
      </c>
      <c r="B6033" s="106" t="s">
        <v>541</v>
      </c>
      <c r="C6033" s="106">
        <v>6746.1</v>
      </c>
      <c r="D6033" s="203" t="s">
        <v>452</v>
      </c>
      <c r="E6033" s="203" t="s">
        <v>7184</v>
      </c>
      <c r="F6033" t="s">
        <v>7185</v>
      </c>
      <c r="G6033" s="129"/>
      <c r="H6033" s="293">
        <v>8</v>
      </c>
      <c r="I6033" s="203">
        <v>196</v>
      </c>
      <c r="J6033" s="293" t="s">
        <v>425</v>
      </c>
      <c r="K6033" s="203">
        <v>235.2</v>
      </c>
      <c r="L6033" s="203" t="s">
        <v>459</v>
      </c>
      <c r="M6033" s="203" t="s">
        <v>7116</v>
      </c>
      <c r="N6033" t="s">
        <v>7117</v>
      </c>
    </row>
    <row r="6034" spans="1:14" x14ac:dyDescent="0.2">
      <c r="A6034" s="246">
        <v>45027</v>
      </c>
      <c r="B6034" s="106" t="s">
        <v>541</v>
      </c>
      <c r="C6034" s="106">
        <v>6746.1</v>
      </c>
      <c r="D6034" s="203" t="s">
        <v>452</v>
      </c>
      <c r="E6034" s="203" t="s">
        <v>7184</v>
      </c>
      <c r="F6034" t="s">
        <v>7185</v>
      </c>
      <c r="G6034" s="129"/>
      <c r="H6034" s="293">
        <v>8</v>
      </c>
      <c r="I6034" s="203">
        <v>196</v>
      </c>
      <c r="J6034" s="293" t="s">
        <v>425</v>
      </c>
      <c r="K6034" s="203">
        <v>235.2</v>
      </c>
      <c r="L6034" s="203" t="s">
        <v>459</v>
      </c>
      <c r="M6034" s="203" t="s">
        <v>7116</v>
      </c>
      <c r="N6034" t="s">
        <v>7117</v>
      </c>
    </row>
    <row r="6035" spans="1:14" x14ac:dyDescent="0.2">
      <c r="A6035" s="246">
        <v>45028</v>
      </c>
      <c r="B6035" s="106" t="s">
        <v>541</v>
      </c>
      <c r="C6035" s="106">
        <v>6746.1</v>
      </c>
      <c r="D6035" s="203" t="s">
        <v>452</v>
      </c>
      <c r="E6035" s="203" t="s">
        <v>7184</v>
      </c>
      <c r="F6035" t="s">
        <v>7185</v>
      </c>
      <c r="G6035" s="129"/>
      <c r="H6035" s="293">
        <v>8</v>
      </c>
      <c r="I6035" s="203">
        <v>196</v>
      </c>
      <c r="J6035" s="293" t="s">
        <v>425</v>
      </c>
      <c r="K6035" s="203">
        <v>235.2</v>
      </c>
      <c r="L6035" s="203" t="s">
        <v>459</v>
      </c>
      <c r="M6035" s="203" t="s">
        <v>7116</v>
      </c>
      <c r="N6035" t="s">
        <v>7117</v>
      </c>
    </row>
    <row r="6036" spans="1:14" x14ac:dyDescent="0.2">
      <c r="A6036" s="246">
        <v>45029</v>
      </c>
      <c r="B6036" s="106" t="s">
        <v>541</v>
      </c>
      <c r="C6036" s="106">
        <v>6746.1</v>
      </c>
      <c r="D6036" s="203" t="s">
        <v>452</v>
      </c>
      <c r="E6036" s="203" t="s">
        <v>7184</v>
      </c>
      <c r="F6036" t="s">
        <v>7185</v>
      </c>
      <c r="G6036" s="129"/>
      <c r="H6036" s="293">
        <v>8</v>
      </c>
      <c r="I6036" s="203">
        <v>196</v>
      </c>
      <c r="J6036" s="293" t="s">
        <v>425</v>
      </c>
      <c r="K6036" s="203">
        <v>235.2</v>
      </c>
      <c r="L6036" s="203" t="s">
        <v>459</v>
      </c>
      <c r="M6036" s="203" t="s">
        <v>7116</v>
      </c>
      <c r="N6036" t="s">
        <v>7117</v>
      </c>
    </row>
    <row r="6037" spans="1:14" x14ac:dyDescent="0.2">
      <c r="A6037" s="246">
        <v>45030</v>
      </c>
      <c r="B6037" s="106" t="s">
        <v>541</v>
      </c>
      <c r="C6037" s="106">
        <v>6746.1</v>
      </c>
      <c r="D6037" s="203" t="s">
        <v>452</v>
      </c>
      <c r="E6037" s="203" t="s">
        <v>7184</v>
      </c>
      <c r="F6037" t="s">
        <v>7185</v>
      </c>
      <c r="G6037" s="129"/>
      <c r="H6037" s="293">
        <v>8</v>
      </c>
      <c r="I6037" s="203">
        <v>196</v>
      </c>
      <c r="J6037" s="293" t="s">
        <v>425</v>
      </c>
      <c r="K6037" s="203">
        <v>235.2</v>
      </c>
      <c r="L6037" s="203" t="s">
        <v>459</v>
      </c>
      <c r="M6037" s="203" t="s">
        <v>7116</v>
      </c>
      <c r="N6037" t="s">
        <v>7117</v>
      </c>
    </row>
    <row r="6038" spans="1:14" x14ac:dyDescent="0.2">
      <c r="A6038" s="246">
        <v>45022</v>
      </c>
      <c r="B6038" s="106" t="s">
        <v>541</v>
      </c>
      <c r="C6038" s="106">
        <v>6746.1</v>
      </c>
      <c r="D6038" s="203" t="s">
        <v>452</v>
      </c>
      <c r="E6038" s="203" t="s">
        <v>7184</v>
      </c>
      <c r="F6038" t="s">
        <v>7185</v>
      </c>
      <c r="G6038" s="129"/>
      <c r="H6038" s="293">
        <v>8</v>
      </c>
      <c r="I6038" s="203">
        <v>196</v>
      </c>
      <c r="J6038" s="293" t="s">
        <v>425</v>
      </c>
      <c r="K6038" s="203">
        <v>235.2</v>
      </c>
      <c r="L6038" s="203" t="s">
        <v>459</v>
      </c>
      <c r="M6038" s="203" t="s">
        <v>7116</v>
      </c>
      <c r="N6038" t="s">
        <v>7117</v>
      </c>
    </row>
    <row r="6039" spans="1:14" x14ac:dyDescent="0.2">
      <c r="A6039" s="246">
        <v>45023</v>
      </c>
      <c r="B6039" s="106" t="s">
        <v>541</v>
      </c>
      <c r="C6039" s="106">
        <v>6746.1</v>
      </c>
      <c r="D6039" s="203" t="s">
        <v>452</v>
      </c>
      <c r="E6039" s="203" t="s">
        <v>7184</v>
      </c>
      <c r="F6039" t="s">
        <v>7185</v>
      </c>
      <c r="G6039" s="129"/>
      <c r="H6039" s="293">
        <v>8</v>
      </c>
      <c r="I6039" s="203">
        <v>196</v>
      </c>
      <c r="J6039" s="293" t="s">
        <v>425</v>
      </c>
      <c r="K6039" s="203">
        <v>235.2</v>
      </c>
      <c r="L6039" s="203" t="s">
        <v>459</v>
      </c>
      <c r="M6039" s="203" t="s">
        <v>7116</v>
      </c>
      <c r="N6039" t="s">
        <v>7117</v>
      </c>
    </row>
    <row r="6040" spans="1:14" x14ac:dyDescent="0.2">
      <c r="A6040" s="246">
        <v>45026</v>
      </c>
      <c r="B6040" s="106" t="s">
        <v>541</v>
      </c>
      <c r="C6040" s="106">
        <v>6762.1</v>
      </c>
      <c r="D6040" s="203" t="s">
        <v>452</v>
      </c>
      <c r="E6040" s="203" t="s">
        <v>7182</v>
      </c>
      <c r="F6040" t="s">
        <v>7183</v>
      </c>
      <c r="G6040" s="129"/>
      <c r="H6040" s="293">
        <v>8</v>
      </c>
      <c r="I6040" s="203">
        <v>154</v>
      </c>
      <c r="J6040" s="293" t="s">
        <v>425</v>
      </c>
      <c r="K6040" s="203">
        <v>184.8</v>
      </c>
      <c r="L6040" s="203" t="s">
        <v>459</v>
      </c>
      <c r="M6040" s="203" t="s">
        <v>7116</v>
      </c>
      <c r="N6040" t="s">
        <v>7117</v>
      </c>
    </row>
    <row r="6041" spans="1:14" x14ac:dyDescent="0.2">
      <c r="A6041" s="246">
        <v>45027</v>
      </c>
      <c r="B6041" s="106" t="s">
        <v>541</v>
      </c>
      <c r="C6041" s="106">
        <v>6762.1</v>
      </c>
      <c r="D6041" s="203" t="s">
        <v>452</v>
      </c>
      <c r="E6041" s="203" t="s">
        <v>7182</v>
      </c>
      <c r="F6041" t="s">
        <v>7183</v>
      </c>
      <c r="G6041" s="129"/>
      <c r="H6041" s="293">
        <v>8</v>
      </c>
      <c r="I6041" s="203">
        <v>154</v>
      </c>
      <c r="J6041" s="293" t="s">
        <v>425</v>
      </c>
      <c r="K6041" s="203">
        <v>184.8</v>
      </c>
      <c r="L6041" s="203" t="s">
        <v>459</v>
      </c>
      <c r="M6041" s="203" t="s">
        <v>7116</v>
      </c>
      <c r="N6041" t="s">
        <v>7117</v>
      </c>
    </row>
    <row r="6042" spans="1:14" x14ac:dyDescent="0.2">
      <c r="A6042" s="246">
        <v>45026</v>
      </c>
      <c r="B6042" s="106" t="s">
        <v>541</v>
      </c>
      <c r="C6042" s="106">
        <v>6762.1</v>
      </c>
      <c r="D6042" s="203" t="s">
        <v>452</v>
      </c>
      <c r="E6042" s="203" t="s">
        <v>7188</v>
      </c>
      <c r="F6042" t="s">
        <v>7189</v>
      </c>
      <c r="G6042" s="129"/>
      <c r="H6042" s="293">
        <v>8</v>
      </c>
      <c r="I6042" s="203">
        <v>155</v>
      </c>
      <c r="J6042" s="293" t="s">
        <v>425</v>
      </c>
      <c r="K6042" s="203">
        <v>186</v>
      </c>
      <c r="L6042" s="203" t="s">
        <v>459</v>
      </c>
      <c r="M6042" s="203" t="s">
        <v>7116</v>
      </c>
      <c r="N6042" t="s">
        <v>7117</v>
      </c>
    </row>
    <row r="6043" spans="1:14" x14ac:dyDescent="0.2">
      <c r="A6043" s="246">
        <v>45028</v>
      </c>
      <c r="B6043" s="106" t="s">
        <v>541</v>
      </c>
      <c r="C6043" s="106">
        <v>6762.1</v>
      </c>
      <c r="D6043" s="203" t="s">
        <v>452</v>
      </c>
      <c r="E6043" s="203" t="s">
        <v>7182</v>
      </c>
      <c r="F6043" t="s">
        <v>7183</v>
      </c>
      <c r="G6043" s="129"/>
      <c r="H6043" s="293">
        <v>8</v>
      </c>
      <c r="I6043" s="203">
        <v>154</v>
      </c>
      <c r="J6043" s="293" t="s">
        <v>425</v>
      </c>
      <c r="K6043" s="203">
        <v>184.8</v>
      </c>
      <c r="L6043" s="203" t="s">
        <v>459</v>
      </c>
      <c r="M6043" s="203" t="s">
        <v>7116</v>
      </c>
      <c r="N6043" t="s">
        <v>7117</v>
      </c>
    </row>
    <row r="6044" spans="1:14" x14ac:dyDescent="0.2">
      <c r="A6044" s="246">
        <v>45029</v>
      </c>
      <c r="B6044" s="106" t="s">
        <v>541</v>
      </c>
      <c r="C6044" s="106">
        <v>6762.1</v>
      </c>
      <c r="D6044" s="203" t="s">
        <v>452</v>
      </c>
      <c r="E6044" s="203" t="s">
        <v>7182</v>
      </c>
      <c r="F6044" t="s">
        <v>7183</v>
      </c>
      <c r="G6044" s="129"/>
      <c r="H6044" s="293">
        <v>8</v>
      </c>
      <c r="I6044" s="203">
        <v>154</v>
      </c>
      <c r="J6044" s="293" t="s">
        <v>425</v>
      </c>
      <c r="K6044" s="203">
        <v>184.8</v>
      </c>
      <c r="L6044" s="203" t="s">
        <v>459</v>
      </c>
      <c r="M6044" s="203" t="s">
        <v>7116</v>
      </c>
      <c r="N6044" t="s">
        <v>7117</v>
      </c>
    </row>
    <row r="6045" spans="1:14" x14ac:dyDescent="0.2">
      <c r="A6045" s="246">
        <v>45027</v>
      </c>
      <c r="B6045" s="106" t="s">
        <v>541</v>
      </c>
      <c r="C6045" s="106">
        <v>6762.1</v>
      </c>
      <c r="D6045" s="203" t="s">
        <v>452</v>
      </c>
      <c r="E6045" s="203" t="s">
        <v>7188</v>
      </c>
      <c r="F6045" t="s">
        <v>7189</v>
      </c>
      <c r="G6045" s="129"/>
      <c r="H6045" s="293">
        <v>8</v>
      </c>
      <c r="I6045" s="203">
        <v>155</v>
      </c>
      <c r="J6045" s="293" t="s">
        <v>425</v>
      </c>
      <c r="K6045" s="203">
        <v>186</v>
      </c>
      <c r="L6045" s="203" t="s">
        <v>459</v>
      </c>
      <c r="M6045" s="203" t="s">
        <v>7116</v>
      </c>
      <c r="N6045" t="s">
        <v>7117</v>
      </c>
    </row>
    <row r="6046" spans="1:14" x14ac:dyDescent="0.2">
      <c r="A6046" s="246">
        <v>45028</v>
      </c>
      <c r="B6046" s="106" t="s">
        <v>541</v>
      </c>
      <c r="C6046" s="106">
        <v>6762.1</v>
      </c>
      <c r="D6046" s="203" t="s">
        <v>452</v>
      </c>
      <c r="E6046" s="203" t="s">
        <v>7188</v>
      </c>
      <c r="F6046" t="s">
        <v>7189</v>
      </c>
      <c r="G6046" s="129"/>
      <c r="H6046" s="293">
        <v>8</v>
      </c>
      <c r="I6046" s="203">
        <v>155</v>
      </c>
      <c r="J6046" s="293" t="s">
        <v>425</v>
      </c>
      <c r="K6046" s="203">
        <v>186</v>
      </c>
      <c r="L6046" s="203" t="s">
        <v>459</v>
      </c>
      <c r="M6046" s="203" t="s">
        <v>7116</v>
      </c>
      <c r="N6046" t="s">
        <v>7117</v>
      </c>
    </row>
    <row r="6047" spans="1:14" x14ac:dyDescent="0.2">
      <c r="A6047" s="246">
        <v>45022</v>
      </c>
      <c r="B6047" s="106" t="s">
        <v>541</v>
      </c>
      <c r="C6047" s="106">
        <v>6762.1</v>
      </c>
      <c r="D6047" s="203" t="s">
        <v>452</v>
      </c>
      <c r="E6047" s="203" t="s">
        <v>7182</v>
      </c>
      <c r="F6047" t="s">
        <v>7183</v>
      </c>
      <c r="G6047" s="129"/>
      <c r="H6047" s="293">
        <v>8</v>
      </c>
      <c r="I6047" s="203">
        <v>154</v>
      </c>
      <c r="J6047" s="293" t="s">
        <v>425</v>
      </c>
      <c r="K6047" s="203">
        <v>184.8</v>
      </c>
      <c r="L6047" s="203" t="s">
        <v>459</v>
      </c>
      <c r="M6047" s="203" t="s">
        <v>7116</v>
      </c>
      <c r="N6047" t="s">
        <v>7117</v>
      </c>
    </row>
    <row r="6048" spans="1:14" x14ac:dyDescent="0.2">
      <c r="A6048" s="246">
        <v>45023</v>
      </c>
      <c r="B6048" s="106" t="s">
        <v>541</v>
      </c>
      <c r="C6048" s="106">
        <v>6762.1</v>
      </c>
      <c r="D6048" s="203" t="s">
        <v>452</v>
      </c>
      <c r="E6048" s="203" t="s">
        <v>7182</v>
      </c>
      <c r="F6048" t="s">
        <v>7183</v>
      </c>
      <c r="G6048" s="129"/>
      <c r="H6048" s="293">
        <v>8</v>
      </c>
      <c r="I6048" s="203">
        <v>154</v>
      </c>
      <c r="J6048" s="293" t="s">
        <v>425</v>
      </c>
      <c r="K6048" s="203">
        <v>184.8</v>
      </c>
      <c r="L6048" s="203" t="s">
        <v>459</v>
      </c>
      <c r="M6048" s="203" t="s">
        <v>7116</v>
      </c>
      <c r="N6048" t="s">
        <v>7117</v>
      </c>
    </row>
    <row r="6049" spans="1:14" x14ac:dyDescent="0.2">
      <c r="A6049" s="246">
        <v>45019</v>
      </c>
      <c r="B6049" s="106" t="s">
        <v>541</v>
      </c>
      <c r="C6049" s="106">
        <v>6497.1</v>
      </c>
      <c r="D6049" s="203" t="s">
        <v>452</v>
      </c>
      <c r="E6049" s="203" t="s">
        <v>7188</v>
      </c>
      <c r="F6049" t="s">
        <v>7189</v>
      </c>
      <c r="G6049" s="129"/>
      <c r="H6049" s="293">
        <v>8</v>
      </c>
      <c r="I6049" s="203">
        <v>155</v>
      </c>
      <c r="J6049" s="293" t="s">
        <v>425</v>
      </c>
      <c r="K6049" s="203">
        <v>186</v>
      </c>
      <c r="L6049" s="203" t="s">
        <v>459</v>
      </c>
      <c r="M6049" s="203" t="s">
        <v>7116</v>
      </c>
      <c r="N6049" t="s">
        <v>7117</v>
      </c>
    </row>
    <row r="6050" spans="1:14" x14ac:dyDescent="0.2">
      <c r="A6050" s="246">
        <v>45019</v>
      </c>
      <c r="B6050" s="106" t="s">
        <v>541</v>
      </c>
      <c r="C6050" s="106">
        <v>6497.1</v>
      </c>
      <c r="D6050" s="203" t="s">
        <v>452</v>
      </c>
      <c r="E6050" s="203" t="s">
        <v>7182</v>
      </c>
      <c r="F6050" t="s">
        <v>7183</v>
      </c>
      <c r="G6050" s="129"/>
      <c r="H6050" s="293">
        <v>8</v>
      </c>
      <c r="I6050" s="203">
        <v>154</v>
      </c>
      <c r="J6050" s="293" t="s">
        <v>425</v>
      </c>
      <c r="K6050" s="203">
        <v>184.8</v>
      </c>
      <c r="L6050" s="203" t="s">
        <v>459</v>
      </c>
      <c r="M6050" s="203" t="s">
        <v>7116</v>
      </c>
      <c r="N6050" t="s">
        <v>7117</v>
      </c>
    </row>
    <row r="6051" spans="1:14" x14ac:dyDescent="0.2">
      <c r="A6051" s="246">
        <v>45020</v>
      </c>
      <c r="B6051" s="106" t="s">
        <v>541</v>
      </c>
      <c r="C6051" s="106">
        <v>6497.1</v>
      </c>
      <c r="D6051" s="203" t="s">
        <v>452</v>
      </c>
      <c r="E6051" s="203" t="s">
        <v>7188</v>
      </c>
      <c r="F6051" t="s">
        <v>7189</v>
      </c>
      <c r="G6051" s="129"/>
      <c r="H6051" s="293">
        <v>8</v>
      </c>
      <c r="I6051" s="203">
        <v>155</v>
      </c>
      <c r="J6051" s="293" t="s">
        <v>425</v>
      </c>
      <c r="K6051" s="203">
        <v>186</v>
      </c>
      <c r="L6051" s="203" t="s">
        <v>459</v>
      </c>
      <c r="M6051" s="203" t="s">
        <v>7116</v>
      </c>
      <c r="N6051" t="s">
        <v>7117</v>
      </c>
    </row>
    <row r="6052" spans="1:14" x14ac:dyDescent="0.2">
      <c r="A6052" s="246">
        <v>45020</v>
      </c>
      <c r="B6052" s="106" t="s">
        <v>541</v>
      </c>
      <c r="C6052" s="106">
        <v>6497.1</v>
      </c>
      <c r="D6052" s="203" t="s">
        <v>452</v>
      </c>
      <c r="E6052" s="203" t="s">
        <v>7182</v>
      </c>
      <c r="F6052" t="s">
        <v>7183</v>
      </c>
      <c r="G6052" s="129"/>
      <c r="H6052" s="293">
        <v>8</v>
      </c>
      <c r="I6052" s="203">
        <v>154</v>
      </c>
      <c r="J6052" s="293" t="s">
        <v>425</v>
      </c>
      <c r="K6052" s="203">
        <v>184.8</v>
      </c>
      <c r="L6052" s="203" t="s">
        <v>459</v>
      </c>
      <c r="M6052" s="203" t="s">
        <v>7116</v>
      </c>
      <c r="N6052" t="s">
        <v>7117</v>
      </c>
    </row>
    <row r="6053" spans="1:14" x14ac:dyDescent="0.2">
      <c r="A6053" s="246">
        <v>45029</v>
      </c>
      <c r="B6053" s="106" t="s">
        <v>541</v>
      </c>
      <c r="C6053" s="106">
        <v>6497.1</v>
      </c>
      <c r="D6053" s="203" t="s">
        <v>452</v>
      </c>
      <c r="E6053" s="203" t="s">
        <v>7188</v>
      </c>
      <c r="F6053" t="s">
        <v>7189</v>
      </c>
      <c r="G6053" s="129"/>
      <c r="H6053" s="293">
        <v>8</v>
      </c>
      <c r="I6053" s="203">
        <v>155</v>
      </c>
      <c r="J6053" s="293" t="s">
        <v>425</v>
      </c>
      <c r="K6053" s="203">
        <v>186</v>
      </c>
      <c r="L6053" s="203" t="s">
        <v>459</v>
      </c>
      <c r="M6053" s="203" t="s">
        <v>7116</v>
      </c>
      <c r="N6053" t="s">
        <v>7117</v>
      </c>
    </row>
    <row r="6054" spans="1:14" x14ac:dyDescent="0.2">
      <c r="A6054" s="246">
        <v>45030</v>
      </c>
      <c r="B6054" s="106" t="s">
        <v>541</v>
      </c>
      <c r="C6054" s="106">
        <v>6497.1</v>
      </c>
      <c r="D6054" s="203" t="s">
        <v>452</v>
      </c>
      <c r="E6054" s="203" t="s">
        <v>7188</v>
      </c>
      <c r="F6054" t="s">
        <v>7189</v>
      </c>
      <c r="G6054" s="129"/>
      <c r="H6054" s="293">
        <v>8</v>
      </c>
      <c r="I6054" s="203">
        <v>155</v>
      </c>
      <c r="J6054" s="293" t="s">
        <v>425</v>
      </c>
      <c r="K6054" s="203">
        <v>186</v>
      </c>
      <c r="L6054" s="203" t="s">
        <v>459</v>
      </c>
      <c r="M6054" s="203" t="s">
        <v>7116</v>
      </c>
      <c r="N6054" t="s">
        <v>7117</v>
      </c>
    </row>
    <row r="6055" spans="1:14" x14ac:dyDescent="0.2">
      <c r="A6055" s="246">
        <v>45022</v>
      </c>
      <c r="B6055" s="106" t="s">
        <v>541</v>
      </c>
      <c r="C6055" s="106">
        <v>6746.1</v>
      </c>
      <c r="D6055" s="203" t="s">
        <v>452</v>
      </c>
      <c r="E6055" s="203" t="s">
        <v>7188</v>
      </c>
      <c r="F6055" t="s">
        <v>7189</v>
      </c>
      <c r="G6055" s="129"/>
      <c r="H6055" s="293">
        <v>8</v>
      </c>
      <c r="I6055" s="203">
        <v>155</v>
      </c>
      <c r="J6055" s="293" t="s">
        <v>425</v>
      </c>
      <c r="K6055" s="203">
        <v>186</v>
      </c>
      <c r="L6055" s="203" t="s">
        <v>459</v>
      </c>
      <c r="M6055" s="203" t="s">
        <v>7116</v>
      </c>
      <c r="N6055" t="s">
        <v>7117</v>
      </c>
    </row>
    <row r="6056" spans="1:14" x14ac:dyDescent="0.2">
      <c r="A6056" s="246">
        <v>45023</v>
      </c>
      <c r="B6056" s="106" t="s">
        <v>541</v>
      </c>
      <c r="C6056" s="106">
        <v>6746.1</v>
      </c>
      <c r="D6056" s="203" t="s">
        <v>452</v>
      </c>
      <c r="E6056" s="203" t="s">
        <v>7188</v>
      </c>
      <c r="F6056" t="s">
        <v>7189</v>
      </c>
      <c r="G6056" s="129"/>
      <c r="H6056" s="293">
        <v>8</v>
      </c>
      <c r="I6056" s="203">
        <v>155</v>
      </c>
      <c r="J6056" s="293" t="s">
        <v>425</v>
      </c>
      <c r="K6056" s="203">
        <v>186</v>
      </c>
      <c r="L6056" s="203" t="s">
        <v>459</v>
      </c>
      <c r="M6056" s="203" t="s">
        <v>7116</v>
      </c>
      <c r="N6056" t="s">
        <v>7117</v>
      </c>
    </row>
    <row r="6057" spans="1:14" x14ac:dyDescent="0.2">
      <c r="A6057" s="246">
        <v>45020</v>
      </c>
      <c r="B6057" s="106" t="s">
        <v>541</v>
      </c>
      <c r="C6057" s="106">
        <v>11840.1</v>
      </c>
      <c r="D6057" s="203" t="s">
        <v>452</v>
      </c>
      <c r="E6057" s="203" t="s">
        <v>7192</v>
      </c>
      <c r="F6057" t="s">
        <v>7193</v>
      </c>
      <c r="G6057" s="129"/>
      <c r="H6057" s="293">
        <v>4</v>
      </c>
      <c r="I6057" s="203">
        <v>222</v>
      </c>
      <c r="J6057" s="293" t="s">
        <v>425</v>
      </c>
      <c r="K6057" s="203">
        <v>266.39999999999998</v>
      </c>
      <c r="L6057" s="203" t="s">
        <v>459</v>
      </c>
      <c r="M6057" s="203" t="s">
        <v>7116</v>
      </c>
      <c r="N6057" t="s">
        <v>7117</v>
      </c>
    </row>
    <row r="6058" spans="1:14" x14ac:dyDescent="0.2">
      <c r="A6058" s="246">
        <v>45026</v>
      </c>
      <c r="B6058" s="106" t="s">
        <v>541</v>
      </c>
      <c r="C6058" s="106">
        <v>6746.1</v>
      </c>
      <c r="D6058" s="203" t="s">
        <v>452</v>
      </c>
      <c r="E6058" s="203" t="s">
        <v>7192</v>
      </c>
      <c r="F6058" t="s">
        <v>7193</v>
      </c>
      <c r="G6058" s="129"/>
      <c r="H6058" s="293">
        <v>4</v>
      </c>
      <c r="I6058" s="203">
        <v>222</v>
      </c>
      <c r="J6058" s="293" t="s">
        <v>425</v>
      </c>
      <c r="K6058" s="203">
        <v>266.39999999999998</v>
      </c>
      <c r="L6058" s="203" t="s">
        <v>459</v>
      </c>
      <c r="M6058" s="203" t="s">
        <v>7116</v>
      </c>
      <c r="N6058" t="s">
        <v>7117</v>
      </c>
    </row>
    <row r="6059" spans="1:14" x14ac:dyDescent="0.2">
      <c r="A6059" s="246">
        <v>45029</v>
      </c>
      <c r="B6059" s="106" t="s">
        <v>541</v>
      </c>
      <c r="C6059" s="106">
        <v>6746.1</v>
      </c>
      <c r="D6059" s="203" t="s">
        <v>452</v>
      </c>
      <c r="E6059" s="203" t="s">
        <v>7192</v>
      </c>
      <c r="F6059" t="s">
        <v>7193</v>
      </c>
      <c r="G6059" s="129"/>
      <c r="H6059" s="293">
        <v>8</v>
      </c>
      <c r="I6059" s="203">
        <v>222</v>
      </c>
      <c r="J6059" s="293" t="s">
        <v>425</v>
      </c>
      <c r="K6059" s="203">
        <v>266.39999999999998</v>
      </c>
      <c r="L6059" s="203" t="s">
        <v>459</v>
      </c>
      <c r="M6059" s="203" t="s">
        <v>7116</v>
      </c>
      <c r="N6059" t="s">
        <v>7117</v>
      </c>
    </row>
    <row r="6060" spans="1:14" x14ac:dyDescent="0.2">
      <c r="A6060" s="246">
        <v>45030</v>
      </c>
      <c r="B6060" s="106" t="s">
        <v>541</v>
      </c>
      <c r="C6060" s="106">
        <v>6746.1</v>
      </c>
      <c r="D6060" s="203" t="s">
        <v>452</v>
      </c>
      <c r="E6060" s="203" t="s">
        <v>7192</v>
      </c>
      <c r="F6060" t="s">
        <v>7193</v>
      </c>
      <c r="G6060" s="129"/>
      <c r="H6060" s="293">
        <v>8</v>
      </c>
      <c r="I6060" s="203">
        <v>222</v>
      </c>
      <c r="J6060" s="293" t="s">
        <v>425</v>
      </c>
      <c r="K6060" s="203">
        <v>266.39999999999998</v>
      </c>
      <c r="L6060" s="203" t="s">
        <v>459</v>
      </c>
      <c r="M6060" s="203" t="s">
        <v>7116</v>
      </c>
      <c r="N6060" t="s">
        <v>7117</v>
      </c>
    </row>
    <row r="6061" spans="1:14" x14ac:dyDescent="0.2">
      <c r="A6061" s="246">
        <v>45019</v>
      </c>
      <c r="B6061" s="106" t="s">
        <v>541</v>
      </c>
      <c r="C6061" s="106">
        <v>80422.16</v>
      </c>
      <c r="D6061" s="203" t="s">
        <v>2065</v>
      </c>
      <c r="E6061" s="203" t="s">
        <v>7192</v>
      </c>
      <c r="F6061" t="s">
        <v>7193</v>
      </c>
      <c r="G6061" s="129"/>
      <c r="H6061" s="293">
        <v>4</v>
      </c>
      <c r="I6061" s="203">
        <v>222</v>
      </c>
      <c r="J6061" s="293" t="s">
        <v>425</v>
      </c>
      <c r="K6061" s="203">
        <v>266.39999999999998</v>
      </c>
      <c r="L6061" s="203" t="s">
        <v>459</v>
      </c>
      <c r="M6061" s="203" t="s">
        <v>7116</v>
      </c>
      <c r="N6061" t="s">
        <v>7117</v>
      </c>
    </row>
    <row r="6062" spans="1:14" x14ac:dyDescent="0.2">
      <c r="A6062" s="246">
        <v>45020</v>
      </c>
      <c r="B6062" s="106" t="s">
        <v>541</v>
      </c>
      <c r="C6062" s="106">
        <v>80422.16</v>
      </c>
      <c r="D6062" s="203" t="s">
        <v>2065</v>
      </c>
      <c r="E6062" s="203" t="s">
        <v>7192</v>
      </c>
      <c r="F6062" t="s">
        <v>7193</v>
      </c>
      <c r="G6062" s="129"/>
      <c r="H6062" s="293">
        <v>4</v>
      </c>
      <c r="I6062" s="203">
        <v>222</v>
      </c>
      <c r="J6062" s="293" t="s">
        <v>425</v>
      </c>
      <c r="K6062" s="203">
        <v>266.39999999999998</v>
      </c>
      <c r="L6062" s="203" t="s">
        <v>459</v>
      </c>
      <c r="M6062" s="203" t="s">
        <v>7116</v>
      </c>
      <c r="N6062" t="s">
        <v>7117</v>
      </c>
    </row>
    <row r="6063" spans="1:14" x14ac:dyDescent="0.2">
      <c r="A6063" s="246">
        <v>45022</v>
      </c>
      <c r="B6063" s="106" t="s">
        <v>541</v>
      </c>
      <c r="C6063" s="106">
        <v>6746.1</v>
      </c>
      <c r="D6063" s="203" t="s">
        <v>452</v>
      </c>
      <c r="E6063" s="203" t="s">
        <v>7192</v>
      </c>
      <c r="F6063" t="s">
        <v>7193</v>
      </c>
      <c r="G6063" s="129"/>
      <c r="H6063" s="293">
        <v>8</v>
      </c>
      <c r="I6063" s="203">
        <v>222</v>
      </c>
      <c r="J6063" s="293" t="s">
        <v>425</v>
      </c>
      <c r="K6063" s="203">
        <v>266.39999999999998</v>
      </c>
      <c r="L6063" s="203" t="s">
        <v>459</v>
      </c>
      <c r="M6063" s="203" t="s">
        <v>7116</v>
      </c>
      <c r="N6063" t="s">
        <v>7117</v>
      </c>
    </row>
    <row r="6064" spans="1:14" x14ac:dyDescent="0.2">
      <c r="A6064" s="246">
        <v>45023</v>
      </c>
      <c r="B6064" s="106" t="s">
        <v>541</v>
      </c>
      <c r="C6064" s="106">
        <v>6746.1</v>
      </c>
      <c r="D6064" s="203" t="s">
        <v>452</v>
      </c>
      <c r="E6064" s="203" t="s">
        <v>7192</v>
      </c>
      <c r="F6064" t="s">
        <v>7193</v>
      </c>
      <c r="G6064" s="129"/>
      <c r="H6064" s="293">
        <v>8</v>
      </c>
      <c r="I6064" s="203">
        <v>222</v>
      </c>
      <c r="J6064" s="293" t="s">
        <v>425</v>
      </c>
      <c r="K6064" s="203">
        <v>266.39999999999998</v>
      </c>
      <c r="L6064" s="203" t="s">
        <v>459</v>
      </c>
      <c r="M6064" s="203" t="s">
        <v>7116</v>
      </c>
      <c r="N6064" t="s">
        <v>7117</v>
      </c>
    </row>
    <row r="6065" spans="1:14" x14ac:dyDescent="0.2">
      <c r="A6065" s="246">
        <v>45027</v>
      </c>
      <c r="B6065" s="106" t="s">
        <v>541</v>
      </c>
      <c r="C6065" s="106">
        <v>80422.16</v>
      </c>
      <c r="D6065" s="203" t="s">
        <v>2065</v>
      </c>
      <c r="E6065" s="203" t="s">
        <v>7192</v>
      </c>
      <c r="F6065" t="s">
        <v>7193</v>
      </c>
      <c r="G6065" s="129"/>
      <c r="H6065" s="293">
        <v>4</v>
      </c>
      <c r="I6065" s="203">
        <v>222</v>
      </c>
      <c r="J6065" s="293" t="s">
        <v>425</v>
      </c>
      <c r="K6065" s="203">
        <v>266.39999999999998</v>
      </c>
      <c r="L6065" s="203" t="s">
        <v>459</v>
      </c>
      <c r="M6065" s="203" t="s">
        <v>7116</v>
      </c>
      <c r="N6065" t="s">
        <v>7117</v>
      </c>
    </row>
    <row r="6066" spans="1:14" x14ac:dyDescent="0.2">
      <c r="A6066" s="246">
        <v>45028</v>
      </c>
      <c r="B6066" s="106" t="s">
        <v>541</v>
      </c>
      <c r="C6066" s="106">
        <v>80422.16</v>
      </c>
      <c r="D6066" s="203" t="s">
        <v>2065</v>
      </c>
      <c r="E6066" s="203" t="s">
        <v>7192</v>
      </c>
      <c r="F6066" t="s">
        <v>7193</v>
      </c>
      <c r="G6066" s="129"/>
      <c r="H6066" s="293">
        <v>8</v>
      </c>
      <c r="I6066" s="203">
        <v>222</v>
      </c>
      <c r="J6066" s="293" t="s">
        <v>425</v>
      </c>
      <c r="K6066" s="203">
        <v>266.39999999999998</v>
      </c>
      <c r="L6066" s="203" t="s">
        <v>459</v>
      </c>
      <c r="M6066" s="203" t="s">
        <v>7116</v>
      </c>
      <c r="N6066" t="s">
        <v>7117</v>
      </c>
    </row>
    <row r="6067" spans="1:14" x14ac:dyDescent="0.2">
      <c r="A6067" s="246">
        <v>45026</v>
      </c>
      <c r="B6067" s="106" t="s">
        <v>541</v>
      </c>
      <c r="C6067" s="106">
        <v>11840.1</v>
      </c>
      <c r="D6067" s="203" t="s">
        <v>452</v>
      </c>
      <c r="E6067" s="203" t="s">
        <v>7192</v>
      </c>
      <c r="F6067" t="s">
        <v>7193</v>
      </c>
      <c r="G6067" s="129"/>
      <c r="H6067" s="293">
        <v>4</v>
      </c>
      <c r="I6067" s="203">
        <v>222</v>
      </c>
      <c r="J6067" s="293" t="s">
        <v>425</v>
      </c>
      <c r="K6067" s="203">
        <v>266.39999999999998</v>
      </c>
      <c r="L6067" s="203" t="s">
        <v>459</v>
      </c>
      <c r="M6067" s="203" t="s">
        <v>7116</v>
      </c>
      <c r="N6067" t="s">
        <v>7117</v>
      </c>
    </row>
    <row r="6068" spans="1:14" x14ac:dyDescent="0.2">
      <c r="A6068" s="246">
        <v>45027</v>
      </c>
      <c r="B6068" s="106" t="s">
        <v>541</v>
      </c>
      <c r="C6068" s="106">
        <v>11840.1</v>
      </c>
      <c r="D6068" s="203" t="s">
        <v>452</v>
      </c>
      <c r="E6068" s="203" t="s">
        <v>7192</v>
      </c>
      <c r="F6068" t="s">
        <v>7193</v>
      </c>
      <c r="G6068" s="129"/>
      <c r="H6068" s="293">
        <v>2</v>
      </c>
      <c r="I6068" s="203">
        <v>222</v>
      </c>
      <c r="J6068" s="293" t="s">
        <v>425</v>
      </c>
      <c r="K6068" s="203">
        <v>266.39999999999998</v>
      </c>
      <c r="L6068" s="203" t="s">
        <v>459</v>
      </c>
      <c r="M6068" s="203" t="s">
        <v>7116</v>
      </c>
      <c r="N6068" t="s">
        <v>7117</v>
      </c>
    </row>
    <row r="6069" spans="1:14" x14ac:dyDescent="0.2">
      <c r="A6069" s="246">
        <v>45027</v>
      </c>
      <c r="B6069" s="106" t="s">
        <v>541</v>
      </c>
      <c r="C6069" s="106">
        <v>6708.1</v>
      </c>
      <c r="D6069" s="203" t="s">
        <v>452</v>
      </c>
      <c r="E6069" s="203" t="s">
        <v>7192</v>
      </c>
      <c r="F6069" t="s">
        <v>7193</v>
      </c>
      <c r="G6069" s="129"/>
      <c r="H6069" s="293">
        <v>2</v>
      </c>
      <c r="I6069" s="203">
        <v>222</v>
      </c>
      <c r="J6069" s="293" t="s">
        <v>425</v>
      </c>
      <c r="K6069" s="203">
        <v>266.39999999999998</v>
      </c>
      <c r="L6069" s="203" t="s">
        <v>459</v>
      </c>
      <c r="M6069" s="203" t="s">
        <v>7116</v>
      </c>
      <c r="N6069" t="s">
        <v>7117</v>
      </c>
    </row>
    <row r="6070" spans="1:14" x14ac:dyDescent="0.2">
      <c r="A6070" s="246">
        <v>45040</v>
      </c>
      <c r="B6070" s="106" t="s">
        <v>541</v>
      </c>
      <c r="C6070" s="106">
        <v>6762.1</v>
      </c>
      <c r="D6070" s="203" t="s">
        <v>452</v>
      </c>
      <c r="E6070" s="203" t="s">
        <v>7182</v>
      </c>
      <c r="F6070" t="s">
        <v>7183</v>
      </c>
      <c r="G6070" s="129"/>
      <c r="H6070" s="293">
        <v>8</v>
      </c>
      <c r="I6070" s="203">
        <v>154</v>
      </c>
      <c r="J6070" s="293" t="s">
        <v>425</v>
      </c>
      <c r="K6070" s="203">
        <v>184.8</v>
      </c>
      <c r="L6070" s="203" t="s">
        <v>459</v>
      </c>
      <c r="M6070" s="203" t="s">
        <v>7116</v>
      </c>
      <c r="N6070" t="s">
        <v>7117</v>
      </c>
    </row>
    <row r="6071" spans="1:14" x14ac:dyDescent="0.2">
      <c r="A6071" s="246">
        <v>45042</v>
      </c>
      <c r="B6071" s="106" t="s">
        <v>541</v>
      </c>
      <c r="C6071" s="106">
        <v>6762.1</v>
      </c>
      <c r="D6071" s="203" t="s">
        <v>452</v>
      </c>
      <c r="E6071" s="203" t="s">
        <v>7182</v>
      </c>
      <c r="F6071" t="s">
        <v>7183</v>
      </c>
      <c r="G6071" s="129"/>
      <c r="H6071" s="293">
        <v>8</v>
      </c>
      <c r="I6071" s="203">
        <v>154</v>
      </c>
      <c r="J6071" s="293" t="s">
        <v>425</v>
      </c>
      <c r="K6071" s="203">
        <v>184.8</v>
      </c>
      <c r="L6071" s="203" t="s">
        <v>459</v>
      </c>
      <c r="M6071" s="203" t="s">
        <v>7116</v>
      </c>
      <c r="N6071" t="s">
        <v>7117</v>
      </c>
    </row>
    <row r="6072" spans="1:14" x14ac:dyDescent="0.2">
      <c r="A6072" s="246">
        <v>45043</v>
      </c>
      <c r="B6072" s="106" t="s">
        <v>541</v>
      </c>
      <c r="C6072" s="106">
        <v>6762.1</v>
      </c>
      <c r="D6072" s="203" t="s">
        <v>452</v>
      </c>
      <c r="E6072" s="203" t="s">
        <v>7182</v>
      </c>
      <c r="F6072" t="s">
        <v>7183</v>
      </c>
      <c r="G6072" s="129"/>
      <c r="H6072" s="293">
        <v>8</v>
      </c>
      <c r="I6072" s="203">
        <v>154</v>
      </c>
      <c r="J6072" s="293" t="s">
        <v>425</v>
      </c>
      <c r="K6072" s="203">
        <v>184.8</v>
      </c>
      <c r="L6072" s="203" t="s">
        <v>459</v>
      </c>
      <c r="M6072" s="203" t="s">
        <v>7116</v>
      </c>
      <c r="N6072" t="s">
        <v>7117</v>
      </c>
    </row>
    <row r="6073" spans="1:14" x14ac:dyDescent="0.2">
      <c r="A6073" s="246">
        <v>45034</v>
      </c>
      <c r="B6073" s="106" t="s">
        <v>541</v>
      </c>
      <c r="C6073" s="106">
        <v>6762.1</v>
      </c>
      <c r="D6073" s="203" t="s">
        <v>452</v>
      </c>
      <c r="E6073" s="203" t="s">
        <v>7182</v>
      </c>
      <c r="F6073" t="s">
        <v>7183</v>
      </c>
      <c r="G6073" s="129"/>
      <c r="H6073" s="293">
        <v>8</v>
      </c>
      <c r="I6073" s="203">
        <v>154</v>
      </c>
      <c r="J6073" s="293" t="s">
        <v>425</v>
      </c>
      <c r="K6073" s="203">
        <v>184.8</v>
      </c>
      <c r="L6073" s="203" t="s">
        <v>459</v>
      </c>
      <c r="M6073" s="203" t="s">
        <v>7116</v>
      </c>
      <c r="N6073" t="s">
        <v>7117</v>
      </c>
    </row>
    <row r="6074" spans="1:14" x14ac:dyDescent="0.2">
      <c r="A6074" s="246">
        <v>45035</v>
      </c>
      <c r="B6074" s="106" t="s">
        <v>541</v>
      </c>
      <c r="C6074" s="106">
        <v>6762.1</v>
      </c>
      <c r="D6074" s="203" t="s">
        <v>452</v>
      </c>
      <c r="E6074" s="203" t="s">
        <v>7182</v>
      </c>
      <c r="F6074" t="s">
        <v>7183</v>
      </c>
      <c r="G6074" s="129"/>
      <c r="H6074" s="293">
        <v>8</v>
      </c>
      <c r="I6074" s="203">
        <v>154</v>
      </c>
      <c r="J6074" s="293" t="s">
        <v>425</v>
      </c>
      <c r="K6074" s="203">
        <v>184.8</v>
      </c>
      <c r="L6074" s="203" t="s">
        <v>459</v>
      </c>
      <c r="M6074" s="203" t="s">
        <v>7116</v>
      </c>
      <c r="N6074" t="s">
        <v>7117</v>
      </c>
    </row>
    <row r="6075" spans="1:14" x14ac:dyDescent="0.2">
      <c r="A6075" s="246">
        <v>45036</v>
      </c>
      <c r="B6075" s="106" t="s">
        <v>541</v>
      </c>
      <c r="C6075" s="106">
        <v>6762.1</v>
      </c>
      <c r="D6075" s="203" t="s">
        <v>452</v>
      </c>
      <c r="E6075" s="203" t="s">
        <v>7182</v>
      </c>
      <c r="F6075" t="s">
        <v>7183</v>
      </c>
      <c r="G6075" s="129"/>
      <c r="H6075" s="293">
        <v>8</v>
      </c>
      <c r="I6075" s="203">
        <v>154</v>
      </c>
      <c r="J6075" s="293" t="s">
        <v>425</v>
      </c>
      <c r="K6075" s="203">
        <v>184.8</v>
      </c>
      <c r="L6075" s="203" t="s">
        <v>459</v>
      </c>
      <c r="M6075" s="203" t="s">
        <v>7116</v>
      </c>
      <c r="N6075" t="s">
        <v>7117</v>
      </c>
    </row>
    <row r="6076" spans="1:14" x14ac:dyDescent="0.2">
      <c r="A6076" s="246">
        <v>45037</v>
      </c>
      <c r="B6076" s="106" t="s">
        <v>541</v>
      </c>
      <c r="C6076" s="106">
        <v>6762.1</v>
      </c>
      <c r="D6076" s="203" t="s">
        <v>452</v>
      </c>
      <c r="E6076" s="203" t="s">
        <v>7182</v>
      </c>
      <c r="F6076" t="s">
        <v>7183</v>
      </c>
      <c r="G6076" s="129"/>
      <c r="H6076" s="293">
        <v>8</v>
      </c>
      <c r="I6076" s="203">
        <v>154</v>
      </c>
      <c r="J6076" s="293" t="s">
        <v>425</v>
      </c>
      <c r="K6076" s="203">
        <v>184.8</v>
      </c>
      <c r="L6076" s="203" t="s">
        <v>459</v>
      </c>
      <c r="M6076" s="203" t="s">
        <v>7116</v>
      </c>
      <c r="N6076" t="s">
        <v>7117</v>
      </c>
    </row>
    <row r="6077" spans="1:14" x14ac:dyDescent="0.2">
      <c r="A6077" s="246">
        <v>45044</v>
      </c>
      <c r="B6077" s="106" t="s">
        <v>541</v>
      </c>
      <c r="C6077" s="106">
        <v>6641.1</v>
      </c>
      <c r="D6077" s="203" t="s">
        <v>452</v>
      </c>
      <c r="E6077" s="203" t="s">
        <v>7182</v>
      </c>
      <c r="F6077" t="s">
        <v>7183</v>
      </c>
      <c r="G6077" s="129"/>
      <c r="H6077" s="293">
        <v>8</v>
      </c>
      <c r="I6077" s="203">
        <v>154</v>
      </c>
      <c r="J6077" s="293" t="s">
        <v>425</v>
      </c>
      <c r="K6077" s="203">
        <v>184.8</v>
      </c>
      <c r="L6077" s="203" t="s">
        <v>459</v>
      </c>
      <c r="M6077" s="203" t="s">
        <v>7116</v>
      </c>
      <c r="N6077" t="s">
        <v>7117</v>
      </c>
    </row>
    <row r="6078" spans="1:14" x14ac:dyDescent="0.2">
      <c r="A6078" s="246">
        <v>45042</v>
      </c>
      <c r="B6078" s="106" t="s">
        <v>541</v>
      </c>
      <c r="C6078" s="106">
        <v>6762.1</v>
      </c>
      <c r="D6078" s="203" t="s">
        <v>452</v>
      </c>
      <c r="E6078" s="203" t="s">
        <v>7194</v>
      </c>
      <c r="F6078" t="s">
        <v>7195</v>
      </c>
      <c r="G6078" s="129"/>
      <c r="H6078" s="293">
        <v>8</v>
      </c>
      <c r="I6078" s="203">
        <v>221</v>
      </c>
      <c r="J6078" s="293" t="s">
        <v>425</v>
      </c>
      <c r="K6078" s="203">
        <v>265.2</v>
      </c>
      <c r="L6078" s="203" t="s">
        <v>459</v>
      </c>
      <c r="M6078" s="203" t="s">
        <v>7116</v>
      </c>
      <c r="N6078" t="s">
        <v>7117</v>
      </c>
    </row>
    <row r="6079" spans="1:14" x14ac:dyDescent="0.2">
      <c r="A6079" s="246">
        <v>45043</v>
      </c>
      <c r="B6079" s="106" t="s">
        <v>541</v>
      </c>
      <c r="C6079" s="106">
        <v>6762.1</v>
      </c>
      <c r="D6079" s="203" t="s">
        <v>452</v>
      </c>
      <c r="E6079" s="203" t="s">
        <v>7194</v>
      </c>
      <c r="F6079" t="s">
        <v>7195</v>
      </c>
      <c r="G6079" s="129"/>
      <c r="H6079" s="293">
        <v>8</v>
      </c>
      <c r="I6079" s="203">
        <v>221</v>
      </c>
      <c r="J6079" s="293" t="s">
        <v>425</v>
      </c>
      <c r="K6079" s="203">
        <v>265.2</v>
      </c>
      <c r="L6079" s="203" t="s">
        <v>459</v>
      </c>
      <c r="M6079" s="203" t="s">
        <v>7116</v>
      </c>
      <c r="N6079" t="s">
        <v>7117</v>
      </c>
    </row>
    <row r="6080" spans="1:14" x14ac:dyDescent="0.2">
      <c r="A6080" s="246">
        <v>45044</v>
      </c>
      <c r="B6080" s="106" t="s">
        <v>541</v>
      </c>
      <c r="C6080" s="106">
        <v>6762.1</v>
      </c>
      <c r="D6080" s="203" t="s">
        <v>452</v>
      </c>
      <c r="E6080" s="203" t="s">
        <v>7194</v>
      </c>
      <c r="F6080" t="s">
        <v>7195</v>
      </c>
      <c r="G6080" s="129"/>
      <c r="H6080" s="293">
        <v>8</v>
      </c>
      <c r="I6080" s="203">
        <v>221</v>
      </c>
      <c r="J6080" s="293" t="s">
        <v>425</v>
      </c>
      <c r="K6080" s="203">
        <v>265.2</v>
      </c>
      <c r="L6080" s="203" t="s">
        <v>459</v>
      </c>
      <c r="M6080" s="203" t="s">
        <v>7116</v>
      </c>
      <c r="N6080" t="s">
        <v>7117</v>
      </c>
    </row>
    <row r="6081" spans="1:14" x14ac:dyDescent="0.2">
      <c r="A6081" s="246">
        <v>45040</v>
      </c>
      <c r="B6081" s="106" t="s">
        <v>541</v>
      </c>
      <c r="C6081" s="106">
        <v>6746.1</v>
      </c>
      <c r="D6081" s="203" t="s">
        <v>452</v>
      </c>
      <c r="E6081" s="203" t="s">
        <v>7194</v>
      </c>
      <c r="F6081" t="s">
        <v>7195</v>
      </c>
      <c r="G6081" s="129"/>
      <c r="H6081" s="293">
        <v>8</v>
      </c>
      <c r="I6081" s="203">
        <v>221</v>
      </c>
      <c r="J6081" s="293" t="s">
        <v>425</v>
      </c>
      <c r="K6081" s="203">
        <v>265.2</v>
      </c>
      <c r="L6081" s="203" t="s">
        <v>459</v>
      </c>
      <c r="M6081" s="203" t="s">
        <v>7116</v>
      </c>
      <c r="N6081" t="s">
        <v>7117</v>
      </c>
    </row>
    <row r="6082" spans="1:14" x14ac:dyDescent="0.2">
      <c r="A6082" s="246">
        <v>45041</v>
      </c>
      <c r="B6082" s="106" t="s">
        <v>541</v>
      </c>
      <c r="C6082" s="106">
        <v>6746.1</v>
      </c>
      <c r="D6082" s="203" t="s">
        <v>452</v>
      </c>
      <c r="E6082" s="203" t="s">
        <v>7194</v>
      </c>
      <c r="F6082" t="s">
        <v>7195</v>
      </c>
      <c r="G6082" s="129"/>
      <c r="H6082" s="293">
        <v>8</v>
      </c>
      <c r="I6082" s="203">
        <v>221</v>
      </c>
      <c r="J6082" s="293" t="s">
        <v>425</v>
      </c>
      <c r="K6082" s="203">
        <v>265.2</v>
      </c>
      <c r="L6082" s="203" t="s">
        <v>459</v>
      </c>
      <c r="M6082" s="203" t="s">
        <v>7116</v>
      </c>
      <c r="N6082" t="s">
        <v>7117</v>
      </c>
    </row>
    <row r="6083" spans="1:14" x14ac:dyDescent="0.2">
      <c r="A6083" s="246">
        <v>45033</v>
      </c>
      <c r="B6083" s="106" t="s">
        <v>541</v>
      </c>
      <c r="C6083" s="106">
        <v>6762.1</v>
      </c>
      <c r="D6083" s="203" t="s">
        <v>452</v>
      </c>
      <c r="E6083" s="203" t="s">
        <v>7194</v>
      </c>
      <c r="F6083" t="s">
        <v>7195</v>
      </c>
      <c r="G6083" s="129"/>
      <c r="H6083" s="293">
        <v>8</v>
      </c>
      <c r="I6083" s="203">
        <v>221</v>
      </c>
      <c r="J6083" s="293" t="s">
        <v>425</v>
      </c>
      <c r="K6083" s="203">
        <v>265.2</v>
      </c>
      <c r="L6083" s="203" t="s">
        <v>459</v>
      </c>
      <c r="M6083" s="203" t="s">
        <v>7116</v>
      </c>
      <c r="N6083" t="s">
        <v>7117</v>
      </c>
    </row>
    <row r="6084" spans="1:14" x14ac:dyDescent="0.2">
      <c r="A6084" s="246">
        <v>45035</v>
      </c>
      <c r="B6084" s="106" t="s">
        <v>541</v>
      </c>
      <c r="C6084" s="106">
        <v>80422.16</v>
      </c>
      <c r="D6084" s="203" t="s">
        <v>2065</v>
      </c>
      <c r="E6084" s="203" t="s">
        <v>7186</v>
      </c>
      <c r="F6084" t="s">
        <v>7187</v>
      </c>
      <c r="G6084" s="129"/>
      <c r="H6084" s="293">
        <v>8</v>
      </c>
      <c r="I6084" s="203">
        <v>207</v>
      </c>
      <c r="J6084" s="293" t="s">
        <v>425</v>
      </c>
      <c r="K6084" s="203">
        <v>248.4</v>
      </c>
      <c r="L6084" s="203" t="s">
        <v>459</v>
      </c>
      <c r="M6084" s="203" t="s">
        <v>7116</v>
      </c>
      <c r="N6084" t="s">
        <v>7117</v>
      </c>
    </row>
    <row r="6085" spans="1:14" x14ac:dyDescent="0.2">
      <c r="A6085" s="246">
        <v>45034</v>
      </c>
      <c r="B6085" s="106" t="s">
        <v>541</v>
      </c>
      <c r="C6085" s="106">
        <v>6762.1</v>
      </c>
      <c r="D6085" s="203" t="s">
        <v>452</v>
      </c>
      <c r="E6085" s="203" t="s">
        <v>7194</v>
      </c>
      <c r="F6085" t="s">
        <v>7195</v>
      </c>
      <c r="G6085" s="129"/>
      <c r="H6085" s="293">
        <v>8</v>
      </c>
      <c r="I6085" s="203">
        <v>221</v>
      </c>
      <c r="J6085" s="293" t="s">
        <v>425</v>
      </c>
      <c r="K6085" s="203">
        <v>265.2</v>
      </c>
      <c r="L6085" s="203" t="s">
        <v>459</v>
      </c>
      <c r="M6085" s="203" t="s">
        <v>7116</v>
      </c>
      <c r="N6085" t="s">
        <v>7117</v>
      </c>
    </row>
    <row r="6086" spans="1:14" x14ac:dyDescent="0.2">
      <c r="A6086" s="246">
        <v>45036</v>
      </c>
      <c r="B6086" s="106" t="s">
        <v>541</v>
      </c>
      <c r="C6086" s="106">
        <v>80422.16</v>
      </c>
      <c r="D6086" s="203" t="s">
        <v>2065</v>
      </c>
      <c r="E6086" s="203" t="s">
        <v>7186</v>
      </c>
      <c r="F6086" t="s">
        <v>7187</v>
      </c>
      <c r="G6086" s="129"/>
      <c r="H6086" s="293">
        <v>8</v>
      </c>
      <c r="I6086" s="203">
        <v>207</v>
      </c>
      <c r="J6086" s="293" t="s">
        <v>425</v>
      </c>
      <c r="K6086" s="203">
        <v>248.4</v>
      </c>
      <c r="L6086" s="203" t="s">
        <v>459</v>
      </c>
      <c r="M6086" s="203" t="s">
        <v>7116</v>
      </c>
      <c r="N6086" t="s">
        <v>7117</v>
      </c>
    </row>
    <row r="6087" spans="1:14" x14ac:dyDescent="0.2">
      <c r="A6087" s="246">
        <v>45035</v>
      </c>
      <c r="B6087" s="106" t="s">
        <v>541</v>
      </c>
      <c r="C6087" s="106">
        <v>6762.1</v>
      </c>
      <c r="D6087" s="203" t="s">
        <v>452</v>
      </c>
      <c r="E6087" s="203" t="s">
        <v>7194</v>
      </c>
      <c r="F6087" t="s">
        <v>7195</v>
      </c>
      <c r="G6087" s="129"/>
      <c r="H6087" s="293">
        <v>8</v>
      </c>
      <c r="I6087" s="203">
        <v>221</v>
      </c>
      <c r="J6087" s="293" t="s">
        <v>425</v>
      </c>
      <c r="K6087" s="203">
        <v>265.2</v>
      </c>
      <c r="L6087" s="203" t="s">
        <v>459</v>
      </c>
      <c r="M6087" s="203" t="s">
        <v>7116</v>
      </c>
      <c r="N6087" t="s">
        <v>7117</v>
      </c>
    </row>
    <row r="6088" spans="1:14" x14ac:dyDescent="0.2">
      <c r="A6088" s="246">
        <v>45037</v>
      </c>
      <c r="B6088" s="106" t="s">
        <v>541</v>
      </c>
      <c r="C6088" s="106">
        <v>80422.16</v>
      </c>
      <c r="D6088" s="203" t="s">
        <v>2065</v>
      </c>
      <c r="E6088" s="203" t="s">
        <v>7186</v>
      </c>
      <c r="F6088" t="s">
        <v>7187</v>
      </c>
      <c r="G6088" s="129"/>
      <c r="H6088" s="293">
        <v>8</v>
      </c>
      <c r="I6088" s="203">
        <v>207</v>
      </c>
      <c r="J6088" s="293" t="s">
        <v>425</v>
      </c>
      <c r="K6088" s="203">
        <v>248.4</v>
      </c>
      <c r="L6088" s="203" t="s">
        <v>459</v>
      </c>
      <c r="M6088" s="203" t="s">
        <v>7116</v>
      </c>
      <c r="N6088" t="s">
        <v>7117</v>
      </c>
    </row>
    <row r="6089" spans="1:14" x14ac:dyDescent="0.2">
      <c r="A6089" s="246">
        <v>45036</v>
      </c>
      <c r="B6089" s="106" t="s">
        <v>541</v>
      </c>
      <c r="C6089" s="106">
        <v>6762.1</v>
      </c>
      <c r="D6089" s="203" t="s">
        <v>452</v>
      </c>
      <c r="E6089" s="203" t="s">
        <v>7194</v>
      </c>
      <c r="F6089" t="s">
        <v>7195</v>
      </c>
      <c r="G6089" s="129"/>
      <c r="H6089" s="293">
        <v>8</v>
      </c>
      <c r="I6089" s="203">
        <v>221</v>
      </c>
      <c r="J6089" s="293" t="s">
        <v>425</v>
      </c>
      <c r="K6089" s="203">
        <v>265.2</v>
      </c>
      <c r="L6089" s="203" t="s">
        <v>459</v>
      </c>
      <c r="M6089" s="203" t="s">
        <v>7116</v>
      </c>
      <c r="N6089" t="s">
        <v>7117</v>
      </c>
    </row>
    <row r="6090" spans="1:14" x14ac:dyDescent="0.2">
      <c r="A6090" s="246">
        <v>45037</v>
      </c>
      <c r="B6090" s="106" t="s">
        <v>541</v>
      </c>
      <c r="C6090" s="106">
        <v>6762.1</v>
      </c>
      <c r="D6090" s="203" t="s">
        <v>452</v>
      </c>
      <c r="E6090" s="203" t="s">
        <v>7194</v>
      </c>
      <c r="F6090" t="s">
        <v>7195</v>
      </c>
      <c r="G6090" s="129"/>
      <c r="H6090" s="293">
        <v>8</v>
      </c>
      <c r="I6090" s="203">
        <v>221</v>
      </c>
      <c r="J6090" s="293" t="s">
        <v>425</v>
      </c>
      <c r="K6090" s="203">
        <v>265.2</v>
      </c>
      <c r="L6090" s="203" t="s">
        <v>459</v>
      </c>
      <c r="M6090" s="203" t="s">
        <v>7116</v>
      </c>
      <c r="N6090" t="s">
        <v>7117</v>
      </c>
    </row>
    <row r="6091" spans="1:14" x14ac:dyDescent="0.2">
      <c r="A6091" s="246">
        <v>45041</v>
      </c>
      <c r="B6091" s="106" t="s">
        <v>541</v>
      </c>
      <c r="C6091" s="106">
        <v>6188.1</v>
      </c>
      <c r="D6091" s="203" t="s">
        <v>452</v>
      </c>
      <c r="E6091" s="203" t="s">
        <v>7186</v>
      </c>
      <c r="F6091" t="s">
        <v>7187</v>
      </c>
      <c r="G6091" s="129"/>
      <c r="H6091" s="293">
        <v>8</v>
      </c>
      <c r="I6091" s="203">
        <v>207</v>
      </c>
      <c r="J6091" s="293" t="s">
        <v>425</v>
      </c>
      <c r="K6091" s="203">
        <v>248.4</v>
      </c>
      <c r="L6091" s="203" t="s">
        <v>459</v>
      </c>
      <c r="M6091" s="203" t="s">
        <v>7116</v>
      </c>
      <c r="N6091" t="s">
        <v>7117</v>
      </c>
    </row>
    <row r="6092" spans="1:14" x14ac:dyDescent="0.2">
      <c r="A6092" s="246">
        <v>45042</v>
      </c>
      <c r="B6092" s="106" t="s">
        <v>541</v>
      </c>
      <c r="C6092" s="106">
        <v>6188.1</v>
      </c>
      <c r="D6092" s="203" t="s">
        <v>452</v>
      </c>
      <c r="E6092" s="203" t="s">
        <v>7186</v>
      </c>
      <c r="F6092" t="s">
        <v>7187</v>
      </c>
      <c r="G6092" s="129"/>
      <c r="H6092" s="293">
        <v>4</v>
      </c>
      <c r="I6092" s="203">
        <v>207</v>
      </c>
      <c r="J6092" s="293" t="s">
        <v>425</v>
      </c>
      <c r="K6092" s="203">
        <v>248.4</v>
      </c>
      <c r="L6092" s="203" t="s">
        <v>459</v>
      </c>
      <c r="M6092" s="203" t="s">
        <v>7116</v>
      </c>
      <c r="N6092" t="s">
        <v>7117</v>
      </c>
    </row>
    <row r="6093" spans="1:14" x14ac:dyDescent="0.2">
      <c r="A6093" s="246">
        <v>45033</v>
      </c>
      <c r="B6093" s="106" t="s">
        <v>541</v>
      </c>
      <c r="C6093" s="106">
        <v>6188.1</v>
      </c>
      <c r="D6093" s="203" t="s">
        <v>452</v>
      </c>
      <c r="E6093" s="203" t="s">
        <v>7186</v>
      </c>
      <c r="F6093" t="s">
        <v>7187</v>
      </c>
      <c r="G6093" s="129"/>
      <c r="H6093" s="293">
        <v>8</v>
      </c>
      <c r="I6093" s="203">
        <v>207</v>
      </c>
      <c r="J6093" s="293" t="s">
        <v>425</v>
      </c>
      <c r="K6093" s="203">
        <v>248.4</v>
      </c>
      <c r="L6093" s="203" t="s">
        <v>459</v>
      </c>
      <c r="M6093" s="203" t="s">
        <v>7116</v>
      </c>
      <c r="N6093" t="s">
        <v>7117</v>
      </c>
    </row>
    <row r="6094" spans="1:14" x14ac:dyDescent="0.2">
      <c r="A6094" s="246">
        <v>45034</v>
      </c>
      <c r="B6094" s="106" t="s">
        <v>541</v>
      </c>
      <c r="C6094" s="106">
        <v>6188.1</v>
      </c>
      <c r="D6094" s="203" t="s">
        <v>452</v>
      </c>
      <c r="E6094" s="203" t="s">
        <v>7186</v>
      </c>
      <c r="F6094" t="s">
        <v>7187</v>
      </c>
      <c r="G6094" s="129"/>
      <c r="H6094" s="293">
        <v>8</v>
      </c>
      <c r="I6094" s="203">
        <v>207</v>
      </c>
      <c r="J6094" s="293" t="s">
        <v>425</v>
      </c>
      <c r="K6094" s="203">
        <v>248.4</v>
      </c>
      <c r="L6094" s="203" t="s">
        <v>459</v>
      </c>
      <c r="M6094" s="203" t="s">
        <v>7116</v>
      </c>
      <c r="N6094" t="s">
        <v>7117</v>
      </c>
    </row>
    <row r="6095" spans="1:14" x14ac:dyDescent="0.2">
      <c r="A6095" s="246">
        <v>45042</v>
      </c>
      <c r="B6095" s="106" t="s">
        <v>541</v>
      </c>
      <c r="C6095" s="106">
        <v>80422.16</v>
      </c>
      <c r="D6095" s="203" t="s">
        <v>2065</v>
      </c>
      <c r="E6095" s="203" t="s">
        <v>7186</v>
      </c>
      <c r="F6095" t="s">
        <v>7187</v>
      </c>
      <c r="G6095" s="129"/>
      <c r="H6095" s="293">
        <v>4</v>
      </c>
      <c r="I6095" s="203">
        <v>207</v>
      </c>
      <c r="J6095" s="293" t="s">
        <v>425</v>
      </c>
      <c r="K6095" s="203">
        <v>248.4</v>
      </c>
      <c r="L6095" s="203" t="s">
        <v>459</v>
      </c>
      <c r="M6095" s="203" t="s">
        <v>7116</v>
      </c>
      <c r="N6095" t="s">
        <v>7117</v>
      </c>
    </row>
    <row r="6096" spans="1:14" x14ac:dyDescent="0.2">
      <c r="A6096" s="246">
        <v>45043</v>
      </c>
      <c r="B6096" s="106" t="s">
        <v>541</v>
      </c>
      <c r="C6096" s="106">
        <v>80422.16</v>
      </c>
      <c r="D6096" s="203" t="s">
        <v>2065</v>
      </c>
      <c r="E6096" s="203" t="s">
        <v>7186</v>
      </c>
      <c r="F6096" t="s">
        <v>7187</v>
      </c>
      <c r="G6096" s="129"/>
      <c r="H6096" s="293">
        <v>8</v>
      </c>
      <c r="I6096" s="203">
        <v>207</v>
      </c>
      <c r="J6096" s="293" t="s">
        <v>425</v>
      </c>
      <c r="K6096" s="203">
        <v>248.4</v>
      </c>
      <c r="L6096" s="203" t="s">
        <v>459</v>
      </c>
      <c r="M6096" s="203" t="s">
        <v>7116</v>
      </c>
      <c r="N6096" t="s">
        <v>7117</v>
      </c>
    </row>
    <row r="6097" spans="1:14" x14ac:dyDescent="0.2">
      <c r="A6097" s="246">
        <v>45044</v>
      </c>
      <c r="B6097" s="106" t="s">
        <v>541</v>
      </c>
      <c r="C6097" s="106">
        <v>80422.16</v>
      </c>
      <c r="D6097" s="203" t="s">
        <v>2065</v>
      </c>
      <c r="E6097" s="203" t="s">
        <v>7186</v>
      </c>
      <c r="F6097" t="s">
        <v>7187</v>
      </c>
      <c r="G6097" s="129"/>
      <c r="H6097" s="293">
        <v>8</v>
      </c>
      <c r="I6097" s="203">
        <v>207</v>
      </c>
      <c r="J6097" s="293" t="s">
        <v>425</v>
      </c>
      <c r="K6097" s="203">
        <v>248.4</v>
      </c>
      <c r="L6097" s="203" t="s">
        <v>459</v>
      </c>
      <c r="M6097" s="203" t="s">
        <v>7116</v>
      </c>
      <c r="N6097" t="s">
        <v>7117</v>
      </c>
    </row>
    <row r="6098" spans="1:14" x14ac:dyDescent="0.2">
      <c r="A6098" s="246">
        <v>45040</v>
      </c>
      <c r="B6098" s="106" t="s">
        <v>541</v>
      </c>
      <c r="C6098" s="106">
        <v>6746.1</v>
      </c>
      <c r="D6098" s="203" t="s">
        <v>452</v>
      </c>
      <c r="E6098" s="203" t="s">
        <v>7184</v>
      </c>
      <c r="F6098" t="s">
        <v>7185</v>
      </c>
      <c r="G6098" s="129"/>
      <c r="H6098" s="293">
        <v>8</v>
      </c>
      <c r="I6098" s="203">
        <v>196</v>
      </c>
      <c r="J6098" s="293" t="s">
        <v>425</v>
      </c>
      <c r="K6098" s="203">
        <v>235.2</v>
      </c>
      <c r="L6098" s="203" t="s">
        <v>459</v>
      </c>
      <c r="M6098" s="203" t="s">
        <v>7116</v>
      </c>
      <c r="N6098" t="s">
        <v>7117</v>
      </c>
    </row>
    <row r="6099" spans="1:14" x14ac:dyDescent="0.2">
      <c r="A6099" s="246">
        <v>45040</v>
      </c>
      <c r="B6099" s="106" t="s">
        <v>541</v>
      </c>
      <c r="C6099" s="106">
        <v>11840.1</v>
      </c>
      <c r="D6099" s="203" t="s">
        <v>452</v>
      </c>
      <c r="E6099" s="203" t="s">
        <v>7192</v>
      </c>
      <c r="F6099" t="s">
        <v>7193</v>
      </c>
      <c r="G6099" s="129"/>
      <c r="H6099" s="293">
        <v>8</v>
      </c>
      <c r="I6099" s="203">
        <v>222</v>
      </c>
      <c r="J6099" s="293" t="s">
        <v>425</v>
      </c>
      <c r="K6099" s="203">
        <v>266.39999999999998</v>
      </c>
      <c r="L6099" s="203" t="s">
        <v>459</v>
      </c>
      <c r="M6099" s="203" t="s">
        <v>7116</v>
      </c>
      <c r="N6099" t="s">
        <v>7117</v>
      </c>
    </row>
    <row r="6100" spans="1:14" x14ac:dyDescent="0.2">
      <c r="A6100" s="246">
        <v>45041</v>
      </c>
      <c r="B6100" s="106" t="s">
        <v>541</v>
      </c>
      <c r="C6100" s="106">
        <v>6746.1</v>
      </c>
      <c r="D6100" s="203" t="s">
        <v>452</v>
      </c>
      <c r="E6100" s="203" t="s">
        <v>7184</v>
      </c>
      <c r="F6100" t="s">
        <v>7185</v>
      </c>
      <c r="G6100" s="129"/>
      <c r="H6100" s="293">
        <v>8</v>
      </c>
      <c r="I6100" s="203">
        <v>196</v>
      </c>
      <c r="J6100" s="293" t="s">
        <v>425</v>
      </c>
      <c r="K6100" s="203">
        <v>235.2</v>
      </c>
      <c r="L6100" s="203" t="s">
        <v>459</v>
      </c>
      <c r="M6100" s="203" t="s">
        <v>7116</v>
      </c>
      <c r="N6100" t="s">
        <v>7117</v>
      </c>
    </row>
    <row r="6101" spans="1:14" x14ac:dyDescent="0.2">
      <c r="A6101" s="246">
        <v>45041</v>
      </c>
      <c r="B6101" s="106" t="s">
        <v>541</v>
      </c>
      <c r="C6101" s="106">
        <v>11840.1</v>
      </c>
      <c r="D6101" s="203" t="s">
        <v>452</v>
      </c>
      <c r="E6101" s="203" t="s">
        <v>7192</v>
      </c>
      <c r="F6101" t="s">
        <v>7193</v>
      </c>
      <c r="G6101" s="129"/>
      <c r="H6101" s="293">
        <v>8</v>
      </c>
      <c r="I6101" s="203">
        <v>222</v>
      </c>
      <c r="J6101" s="293" t="s">
        <v>425</v>
      </c>
      <c r="K6101" s="203">
        <v>266.39999999999998</v>
      </c>
      <c r="L6101" s="203" t="s">
        <v>459</v>
      </c>
      <c r="M6101" s="203" t="s">
        <v>7116</v>
      </c>
      <c r="N6101" t="s">
        <v>7117</v>
      </c>
    </row>
    <row r="6102" spans="1:14" x14ac:dyDescent="0.2">
      <c r="A6102" s="246">
        <v>45042</v>
      </c>
      <c r="B6102" s="106" t="s">
        <v>541</v>
      </c>
      <c r="C6102" s="106">
        <v>6746.1</v>
      </c>
      <c r="D6102" s="203" t="s">
        <v>452</v>
      </c>
      <c r="E6102" s="203" t="s">
        <v>7184</v>
      </c>
      <c r="F6102" t="s">
        <v>7185</v>
      </c>
      <c r="G6102" s="129"/>
      <c r="H6102" s="293">
        <v>8</v>
      </c>
      <c r="I6102" s="203">
        <v>196</v>
      </c>
      <c r="J6102" s="293" t="s">
        <v>425</v>
      </c>
      <c r="K6102" s="203">
        <v>235.2</v>
      </c>
      <c r="L6102" s="203" t="s">
        <v>459</v>
      </c>
      <c r="M6102" s="203" t="s">
        <v>7116</v>
      </c>
      <c r="N6102" t="s">
        <v>7117</v>
      </c>
    </row>
    <row r="6103" spans="1:14" x14ac:dyDescent="0.2">
      <c r="A6103" s="246">
        <v>45034</v>
      </c>
      <c r="B6103" s="106" t="s">
        <v>541</v>
      </c>
      <c r="C6103" s="106">
        <v>80422.16</v>
      </c>
      <c r="D6103" s="203" t="s">
        <v>2065</v>
      </c>
      <c r="E6103" s="203" t="s">
        <v>7192</v>
      </c>
      <c r="F6103" t="s">
        <v>7193</v>
      </c>
      <c r="G6103" s="129"/>
      <c r="H6103" s="293">
        <v>8</v>
      </c>
      <c r="I6103" s="203">
        <v>222</v>
      </c>
      <c r="J6103" s="293" t="s">
        <v>425</v>
      </c>
      <c r="K6103" s="203">
        <v>266.39999999999998</v>
      </c>
      <c r="L6103" s="203" t="s">
        <v>459</v>
      </c>
      <c r="M6103" s="203" t="s">
        <v>7116</v>
      </c>
      <c r="N6103" t="s">
        <v>7117</v>
      </c>
    </row>
    <row r="6104" spans="1:14" x14ac:dyDescent="0.2">
      <c r="A6104" s="246">
        <v>45043</v>
      </c>
      <c r="B6104" s="106" t="s">
        <v>541</v>
      </c>
      <c r="C6104" s="106">
        <v>6746.1</v>
      </c>
      <c r="D6104" s="203" t="s">
        <v>452</v>
      </c>
      <c r="E6104" s="203" t="s">
        <v>7184</v>
      </c>
      <c r="F6104" t="s">
        <v>7185</v>
      </c>
      <c r="G6104" s="129"/>
      <c r="H6104" s="293">
        <v>8</v>
      </c>
      <c r="I6104" s="203">
        <v>196</v>
      </c>
      <c r="J6104" s="293" t="s">
        <v>425</v>
      </c>
      <c r="K6104" s="203">
        <v>235.2</v>
      </c>
      <c r="L6104" s="203" t="s">
        <v>459</v>
      </c>
      <c r="M6104" s="203" t="s">
        <v>7116</v>
      </c>
      <c r="N6104" t="s">
        <v>7117</v>
      </c>
    </row>
    <row r="6105" spans="1:14" x14ac:dyDescent="0.2">
      <c r="A6105" s="246">
        <v>45035</v>
      </c>
      <c r="B6105" s="106" t="s">
        <v>541</v>
      </c>
      <c r="C6105" s="106">
        <v>80422.16</v>
      </c>
      <c r="D6105" s="203" t="s">
        <v>2065</v>
      </c>
      <c r="E6105" s="203" t="s">
        <v>7192</v>
      </c>
      <c r="F6105" t="s">
        <v>7193</v>
      </c>
      <c r="G6105" s="129"/>
      <c r="H6105" s="293">
        <v>8</v>
      </c>
      <c r="I6105" s="203">
        <v>222</v>
      </c>
      <c r="J6105" s="293" t="s">
        <v>425</v>
      </c>
      <c r="K6105" s="203">
        <v>266.39999999999998</v>
      </c>
      <c r="L6105" s="203" t="s">
        <v>459</v>
      </c>
      <c r="M6105" s="203" t="s">
        <v>7116</v>
      </c>
      <c r="N6105" t="s">
        <v>7117</v>
      </c>
    </row>
    <row r="6106" spans="1:14" x14ac:dyDescent="0.2">
      <c r="A6106" s="246">
        <v>45033</v>
      </c>
      <c r="B6106" s="106" t="s">
        <v>541</v>
      </c>
      <c r="C6106" s="106">
        <v>6746.1</v>
      </c>
      <c r="D6106" s="203" t="s">
        <v>452</v>
      </c>
      <c r="E6106" s="203" t="s">
        <v>7184</v>
      </c>
      <c r="F6106" t="s">
        <v>7185</v>
      </c>
      <c r="G6106" s="129"/>
      <c r="H6106" s="293">
        <v>8</v>
      </c>
      <c r="I6106" s="203">
        <v>196</v>
      </c>
      <c r="J6106" s="293" t="s">
        <v>425</v>
      </c>
      <c r="K6106" s="203">
        <v>235.2</v>
      </c>
      <c r="L6106" s="203" t="s">
        <v>459</v>
      </c>
      <c r="M6106" s="203" t="s">
        <v>7116</v>
      </c>
      <c r="N6106" t="s">
        <v>7117</v>
      </c>
    </row>
    <row r="6107" spans="1:14" x14ac:dyDescent="0.2">
      <c r="A6107" s="246">
        <v>45034</v>
      </c>
      <c r="B6107" s="106" t="s">
        <v>541</v>
      </c>
      <c r="C6107" s="106">
        <v>6746.1</v>
      </c>
      <c r="D6107" s="203" t="s">
        <v>452</v>
      </c>
      <c r="E6107" s="203" t="s">
        <v>7184</v>
      </c>
      <c r="F6107" t="s">
        <v>7185</v>
      </c>
      <c r="G6107" s="129"/>
      <c r="H6107" s="293">
        <v>8</v>
      </c>
      <c r="I6107" s="203">
        <v>196</v>
      </c>
      <c r="J6107" s="293" t="s">
        <v>425</v>
      </c>
      <c r="K6107" s="203">
        <v>235.2</v>
      </c>
      <c r="L6107" s="203" t="s">
        <v>459</v>
      </c>
      <c r="M6107" s="203" t="s">
        <v>7116</v>
      </c>
      <c r="N6107" t="s">
        <v>7117</v>
      </c>
    </row>
    <row r="6108" spans="1:14" x14ac:dyDescent="0.2">
      <c r="A6108" s="246">
        <v>45036</v>
      </c>
      <c r="B6108" s="106" t="s">
        <v>541</v>
      </c>
      <c r="C6108" s="106">
        <v>11840.1</v>
      </c>
      <c r="D6108" s="203" t="s">
        <v>452</v>
      </c>
      <c r="E6108" s="203" t="s">
        <v>7192</v>
      </c>
      <c r="F6108" t="s">
        <v>7193</v>
      </c>
      <c r="G6108" s="129"/>
      <c r="H6108" s="293">
        <v>8</v>
      </c>
      <c r="I6108" s="203">
        <v>222</v>
      </c>
      <c r="J6108" s="293" t="s">
        <v>425</v>
      </c>
      <c r="K6108" s="203">
        <v>266.39999999999998</v>
      </c>
      <c r="L6108" s="203" t="s">
        <v>459</v>
      </c>
      <c r="M6108" s="203" t="s">
        <v>7116</v>
      </c>
      <c r="N6108" t="s">
        <v>7117</v>
      </c>
    </row>
    <row r="6109" spans="1:14" x14ac:dyDescent="0.2">
      <c r="A6109" s="246">
        <v>45035</v>
      </c>
      <c r="B6109" s="106" t="s">
        <v>541</v>
      </c>
      <c r="C6109" s="106">
        <v>6746.1</v>
      </c>
      <c r="D6109" s="203" t="s">
        <v>452</v>
      </c>
      <c r="E6109" s="203" t="s">
        <v>7184</v>
      </c>
      <c r="F6109" t="s">
        <v>7185</v>
      </c>
      <c r="G6109" s="129"/>
      <c r="H6109" s="293">
        <v>8</v>
      </c>
      <c r="I6109" s="203">
        <v>196</v>
      </c>
      <c r="J6109" s="293" t="s">
        <v>425</v>
      </c>
      <c r="K6109" s="203">
        <v>235.2</v>
      </c>
      <c r="L6109" s="203" t="s">
        <v>459</v>
      </c>
      <c r="M6109" s="203" t="s">
        <v>7116</v>
      </c>
      <c r="N6109" t="s">
        <v>7117</v>
      </c>
    </row>
    <row r="6110" spans="1:14" x14ac:dyDescent="0.2">
      <c r="A6110" s="246">
        <v>45037</v>
      </c>
      <c r="B6110" s="106" t="s">
        <v>541</v>
      </c>
      <c r="C6110" s="106">
        <v>11840.1</v>
      </c>
      <c r="D6110" s="203" t="s">
        <v>452</v>
      </c>
      <c r="E6110" s="203" t="s">
        <v>7192</v>
      </c>
      <c r="F6110" t="s">
        <v>7193</v>
      </c>
      <c r="G6110" s="129"/>
      <c r="H6110" s="293">
        <v>8</v>
      </c>
      <c r="I6110" s="203">
        <v>222</v>
      </c>
      <c r="J6110" s="293" t="s">
        <v>425</v>
      </c>
      <c r="K6110" s="203">
        <v>266.39999999999998</v>
      </c>
      <c r="L6110" s="203" t="s">
        <v>459</v>
      </c>
      <c r="M6110" s="203" t="s">
        <v>7116</v>
      </c>
      <c r="N6110" t="s">
        <v>7117</v>
      </c>
    </row>
    <row r="6111" spans="1:14" x14ac:dyDescent="0.2">
      <c r="A6111" s="246">
        <v>45036</v>
      </c>
      <c r="B6111" s="106" t="s">
        <v>541</v>
      </c>
      <c r="C6111" s="106">
        <v>6746.1</v>
      </c>
      <c r="D6111" s="203" t="s">
        <v>452</v>
      </c>
      <c r="E6111" s="203" t="s">
        <v>7184</v>
      </c>
      <c r="F6111" t="s">
        <v>7185</v>
      </c>
      <c r="G6111" s="129"/>
      <c r="H6111" s="293">
        <v>8</v>
      </c>
      <c r="I6111" s="203">
        <v>196</v>
      </c>
      <c r="J6111" s="293" t="s">
        <v>425</v>
      </c>
      <c r="K6111" s="203">
        <v>235.2</v>
      </c>
      <c r="L6111" s="203" t="s">
        <v>459</v>
      </c>
      <c r="M6111" s="203" t="s">
        <v>7116</v>
      </c>
      <c r="N6111" t="s">
        <v>7117</v>
      </c>
    </row>
    <row r="6112" spans="1:14" x14ac:dyDescent="0.2">
      <c r="A6112" s="246">
        <v>45043</v>
      </c>
      <c r="B6112" s="106" t="s">
        <v>541</v>
      </c>
      <c r="C6112" s="106">
        <v>80422.16</v>
      </c>
      <c r="D6112" s="203" t="s">
        <v>2065</v>
      </c>
      <c r="E6112" s="203" t="s">
        <v>7192</v>
      </c>
      <c r="F6112" t="s">
        <v>7193</v>
      </c>
      <c r="G6112" s="129"/>
      <c r="H6112" s="293">
        <v>8</v>
      </c>
      <c r="I6112" s="203">
        <v>222</v>
      </c>
      <c r="J6112" s="293" t="s">
        <v>425</v>
      </c>
      <c r="K6112" s="203">
        <v>266.39999999999998</v>
      </c>
      <c r="L6112" s="203" t="s">
        <v>459</v>
      </c>
      <c r="M6112" s="203" t="s">
        <v>7116</v>
      </c>
      <c r="N6112" t="s">
        <v>7117</v>
      </c>
    </row>
    <row r="6113" spans="1:14" x14ac:dyDescent="0.2">
      <c r="A6113" s="246">
        <v>45037</v>
      </c>
      <c r="B6113" s="106" t="s">
        <v>541</v>
      </c>
      <c r="C6113" s="106">
        <v>6746.1</v>
      </c>
      <c r="D6113" s="203" t="s">
        <v>452</v>
      </c>
      <c r="E6113" s="203" t="s">
        <v>7184</v>
      </c>
      <c r="F6113" t="s">
        <v>7185</v>
      </c>
      <c r="G6113" s="129"/>
      <c r="H6113" s="293">
        <v>8</v>
      </c>
      <c r="I6113" s="203">
        <v>196</v>
      </c>
      <c r="J6113" s="293" t="s">
        <v>425</v>
      </c>
      <c r="K6113" s="203">
        <v>235.2</v>
      </c>
      <c r="L6113" s="203" t="s">
        <v>459</v>
      </c>
      <c r="M6113" s="203" t="s">
        <v>7116</v>
      </c>
      <c r="N6113" t="s">
        <v>7117</v>
      </c>
    </row>
    <row r="6114" spans="1:14" x14ac:dyDescent="0.2">
      <c r="A6114" s="246">
        <v>45044</v>
      </c>
      <c r="B6114" s="106" t="s">
        <v>541</v>
      </c>
      <c r="C6114" s="106">
        <v>80422.16</v>
      </c>
      <c r="D6114" s="203" t="s">
        <v>2065</v>
      </c>
      <c r="E6114" s="203" t="s">
        <v>7192</v>
      </c>
      <c r="F6114" t="s">
        <v>7193</v>
      </c>
      <c r="G6114" s="129"/>
      <c r="H6114" s="293">
        <v>8</v>
      </c>
      <c r="I6114" s="203">
        <v>222</v>
      </c>
      <c r="J6114" s="293" t="s">
        <v>425</v>
      </c>
      <c r="K6114" s="203">
        <v>266.39999999999998</v>
      </c>
      <c r="L6114" s="203" t="s">
        <v>459</v>
      </c>
      <c r="M6114" s="203" t="s">
        <v>7116</v>
      </c>
      <c r="N6114" t="s">
        <v>7117</v>
      </c>
    </row>
    <row r="6115" spans="1:14" x14ac:dyDescent="0.2">
      <c r="A6115" s="246">
        <v>45034</v>
      </c>
      <c r="B6115" s="106" t="s">
        <v>541</v>
      </c>
      <c r="C6115" s="106">
        <v>6562.1</v>
      </c>
      <c r="D6115" s="203" t="s">
        <v>452</v>
      </c>
      <c r="E6115" s="203" t="s">
        <v>7188</v>
      </c>
      <c r="F6115" t="s">
        <v>7189</v>
      </c>
      <c r="G6115" s="129"/>
      <c r="H6115" s="293">
        <v>8</v>
      </c>
      <c r="I6115" s="203">
        <v>155</v>
      </c>
      <c r="J6115" s="293" t="s">
        <v>425</v>
      </c>
      <c r="K6115" s="203">
        <v>186</v>
      </c>
      <c r="L6115" s="203" t="s">
        <v>459</v>
      </c>
      <c r="M6115" s="203" t="s">
        <v>7116</v>
      </c>
      <c r="N6115" t="s">
        <v>7117</v>
      </c>
    </row>
    <row r="6116" spans="1:14" x14ac:dyDescent="0.2">
      <c r="A6116" s="246">
        <v>45035</v>
      </c>
      <c r="B6116" s="106" t="s">
        <v>541</v>
      </c>
      <c r="C6116" s="106">
        <v>6562.1</v>
      </c>
      <c r="D6116" s="203" t="s">
        <v>452</v>
      </c>
      <c r="E6116" s="203" t="s">
        <v>7188</v>
      </c>
      <c r="F6116" t="s">
        <v>7189</v>
      </c>
      <c r="G6116" s="129"/>
      <c r="H6116" s="293">
        <v>4</v>
      </c>
      <c r="I6116" s="203">
        <v>155</v>
      </c>
      <c r="J6116" s="293" t="s">
        <v>425</v>
      </c>
      <c r="K6116" s="203">
        <v>186</v>
      </c>
      <c r="L6116" s="203" t="s">
        <v>459</v>
      </c>
      <c r="M6116" s="203" t="s">
        <v>7116</v>
      </c>
      <c r="N6116" t="s">
        <v>7117</v>
      </c>
    </row>
    <row r="6117" spans="1:14" x14ac:dyDescent="0.2">
      <c r="A6117" s="246">
        <v>45036</v>
      </c>
      <c r="B6117" s="106" t="s">
        <v>541</v>
      </c>
      <c r="C6117" s="106">
        <v>6562.1</v>
      </c>
      <c r="D6117" s="203" t="s">
        <v>452</v>
      </c>
      <c r="E6117" s="203" t="s">
        <v>7188</v>
      </c>
      <c r="F6117" t="s">
        <v>7189</v>
      </c>
      <c r="G6117" s="129"/>
      <c r="H6117" s="293">
        <v>8</v>
      </c>
      <c r="I6117" s="203">
        <v>155</v>
      </c>
      <c r="J6117" s="293" t="s">
        <v>425</v>
      </c>
      <c r="K6117" s="203">
        <v>186</v>
      </c>
      <c r="L6117" s="203" t="s">
        <v>459</v>
      </c>
      <c r="M6117" s="203" t="s">
        <v>7116</v>
      </c>
      <c r="N6117" t="s">
        <v>7117</v>
      </c>
    </row>
    <row r="6118" spans="1:14" x14ac:dyDescent="0.2">
      <c r="A6118" s="246">
        <v>45037</v>
      </c>
      <c r="B6118" s="106" t="s">
        <v>541</v>
      </c>
      <c r="C6118" s="106">
        <v>6562.1</v>
      </c>
      <c r="D6118" s="203" t="s">
        <v>452</v>
      </c>
      <c r="E6118" s="203" t="s">
        <v>7188</v>
      </c>
      <c r="F6118" t="s">
        <v>7189</v>
      </c>
      <c r="G6118" s="129"/>
      <c r="H6118" s="293">
        <v>8</v>
      </c>
      <c r="I6118" s="203">
        <v>155</v>
      </c>
      <c r="J6118" s="293" t="s">
        <v>425</v>
      </c>
      <c r="K6118" s="203">
        <v>186</v>
      </c>
      <c r="L6118" s="203" t="s">
        <v>459</v>
      </c>
      <c r="M6118" s="203" t="s">
        <v>7116</v>
      </c>
      <c r="N6118" t="s">
        <v>7117</v>
      </c>
    </row>
    <row r="6119" spans="1:14" x14ac:dyDescent="0.2">
      <c r="A6119" s="246">
        <v>45033</v>
      </c>
      <c r="B6119" s="106" t="s">
        <v>541</v>
      </c>
      <c r="C6119" s="106">
        <v>6497.1</v>
      </c>
      <c r="D6119" s="203" t="s">
        <v>452</v>
      </c>
      <c r="E6119" s="203" t="s">
        <v>7188</v>
      </c>
      <c r="F6119" t="s">
        <v>7189</v>
      </c>
      <c r="G6119" s="129"/>
      <c r="H6119" s="293">
        <v>4</v>
      </c>
      <c r="I6119" s="203">
        <v>155</v>
      </c>
      <c r="J6119" s="293" t="s">
        <v>425</v>
      </c>
      <c r="K6119" s="203">
        <v>186</v>
      </c>
      <c r="L6119" s="203" t="s">
        <v>459</v>
      </c>
      <c r="M6119" s="203" t="s">
        <v>7116</v>
      </c>
      <c r="N6119" t="s">
        <v>7117</v>
      </c>
    </row>
    <row r="6120" spans="1:14" x14ac:dyDescent="0.2">
      <c r="A6120" s="246">
        <v>45041</v>
      </c>
      <c r="B6120" s="106" t="s">
        <v>541</v>
      </c>
      <c r="C6120" s="106">
        <v>6562.1</v>
      </c>
      <c r="D6120" s="203" t="s">
        <v>452</v>
      </c>
      <c r="E6120" s="203" t="s">
        <v>7188</v>
      </c>
      <c r="F6120" t="s">
        <v>7189</v>
      </c>
      <c r="G6120" s="129"/>
      <c r="H6120" s="293">
        <v>8</v>
      </c>
      <c r="I6120" s="203">
        <v>155</v>
      </c>
      <c r="J6120" s="293" t="s">
        <v>425</v>
      </c>
      <c r="K6120" s="203">
        <v>186</v>
      </c>
      <c r="L6120" s="203" t="s">
        <v>459</v>
      </c>
      <c r="M6120" s="203" t="s">
        <v>7116</v>
      </c>
      <c r="N6120" t="s">
        <v>7117</v>
      </c>
    </row>
    <row r="6121" spans="1:14" x14ac:dyDescent="0.2">
      <c r="A6121" s="246">
        <v>45042</v>
      </c>
      <c r="B6121" s="106" t="s">
        <v>541</v>
      </c>
      <c r="C6121" s="106">
        <v>6562.1</v>
      </c>
      <c r="D6121" s="203" t="s">
        <v>452</v>
      </c>
      <c r="E6121" s="203" t="s">
        <v>7188</v>
      </c>
      <c r="F6121" t="s">
        <v>7189</v>
      </c>
      <c r="G6121" s="129"/>
      <c r="H6121" s="293">
        <v>8</v>
      </c>
      <c r="I6121" s="203">
        <v>155</v>
      </c>
      <c r="J6121" s="293" t="s">
        <v>425</v>
      </c>
      <c r="K6121" s="203">
        <v>186</v>
      </c>
      <c r="L6121" s="203" t="s">
        <v>459</v>
      </c>
      <c r="M6121" s="203" t="s">
        <v>7116</v>
      </c>
      <c r="N6121" t="s">
        <v>7117</v>
      </c>
    </row>
    <row r="6122" spans="1:14" x14ac:dyDescent="0.2">
      <c r="A6122" s="246">
        <v>45040</v>
      </c>
      <c r="B6122" s="106" t="s">
        <v>541</v>
      </c>
      <c r="C6122" s="106">
        <v>6497.1</v>
      </c>
      <c r="D6122" s="203" t="s">
        <v>452</v>
      </c>
      <c r="E6122" s="203" t="s">
        <v>7188</v>
      </c>
      <c r="F6122" t="s">
        <v>7189</v>
      </c>
      <c r="G6122" s="129"/>
      <c r="H6122" s="293">
        <v>8</v>
      </c>
      <c r="I6122" s="203">
        <v>155</v>
      </c>
      <c r="J6122" s="293" t="s">
        <v>425</v>
      </c>
      <c r="K6122" s="203">
        <v>186</v>
      </c>
      <c r="L6122" s="203" t="s">
        <v>459</v>
      </c>
      <c r="M6122" s="203" t="s">
        <v>7116</v>
      </c>
      <c r="N6122" t="s">
        <v>7117</v>
      </c>
    </row>
    <row r="6123" spans="1:14" x14ac:dyDescent="0.2">
      <c r="A6123" s="246">
        <v>45043</v>
      </c>
      <c r="B6123" s="106" t="s">
        <v>541</v>
      </c>
      <c r="C6123" s="106">
        <v>6497.1</v>
      </c>
      <c r="D6123" s="203" t="s">
        <v>452</v>
      </c>
      <c r="E6123" s="203" t="s">
        <v>7188</v>
      </c>
      <c r="F6123" t="s">
        <v>7189</v>
      </c>
      <c r="G6123" s="129"/>
      <c r="H6123" s="293">
        <v>8</v>
      </c>
      <c r="I6123" s="203">
        <v>155</v>
      </c>
      <c r="J6123" s="293" t="s">
        <v>425</v>
      </c>
      <c r="K6123" s="203">
        <v>186</v>
      </c>
      <c r="L6123" s="203" t="s">
        <v>459</v>
      </c>
      <c r="M6123" s="203" t="s">
        <v>7116</v>
      </c>
      <c r="N6123" t="s">
        <v>7117</v>
      </c>
    </row>
    <row r="6124" spans="1:14" x14ac:dyDescent="0.2">
      <c r="A6124" s="246">
        <v>45044</v>
      </c>
      <c r="B6124" s="106" t="s">
        <v>541</v>
      </c>
      <c r="C6124" s="106">
        <v>6497.1</v>
      </c>
      <c r="D6124" s="203" t="s">
        <v>452</v>
      </c>
      <c r="E6124" s="203" t="s">
        <v>7188</v>
      </c>
      <c r="F6124" t="s">
        <v>7189</v>
      </c>
      <c r="G6124" s="129"/>
      <c r="H6124" s="293">
        <v>8</v>
      </c>
      <c r="I6124" s="203">
        <v>155</v>
      </c>
      <c r="J6124" s="293" t="s">
        <v>425</v>
      </c>
      <c r="K6124" s="203">
        <v>186</v>
      </c>
      <c r="L6124" s="203" t="s">
        <v>459</v>
      </c>
      <c r="M6124" s="203" t="s">
        <v>7116</v>
      </c>
      <c r="N6124" t="s">
        <v>7117</v>
      </c>
    </row>
    <row r="6125" spans="1:14" x14ac:dyDescent="0.2">
      <c r="A6125" s="246">
        <v>45042</v>
      </c>
      <c r="B6125" s="106" t="s">
        <v>541</v>
      </c>
      <c r="C6125" s="106">
        <v>6762.1</v>
      </c>
      <c r="D6125" s="203" t="s">
        <v>452</v>
      </c>
      <c r="E6125" s="203" t="s">
        <v>7190</v>
      </c>
      <c r="F6125" t="s">
        <v>7191</v>
      </c>
      <c r="G6125" s="129"/>
      <c r="H6125" s="293">
        <v>8</v>
      </c>
      <c r="I6125" s="203">
        <v>347</v>
      </c>
      <c r="J6125" s="293" t="s">
        <v>425</v>
      </c>
      <c r="K6125" s="203">
        <v>416.4</v>
      </c>
      <c r="L6125" s="203" t="s">
        <v>459</v>
      </c>
      <c r="M6125" s="203" t="s">
        <v>7116</v>
      </c>
      <c r="N6125" t="s">
        <v>7117</v>
      </c>
    </row>
    <row r="6126" spans="1:14" x14ac:dyDescent="0.2">
      <c r="A6126" s="246">
        <v>45043</v>
      </c>
      <c r="B6126" s="106" t="s">
        <v>541</v>
      </c>
      <c r="C6126" s="106">
        <v>6762.1</v>
      </c>
      <c r="D6126" s="203" t="s">
        <v>452</v>
      </c>
      <c r="E6126" s="203" t="s">
        <v>7190</v>
      </c>
      <c r="F6126" t="s">
        <v>7191</v>
      </c>
      <c r="G6126" s="129"/>
      <c r="H6126" s="293">
        <v>8</v>
      </c>
      <c r="I6126" s="203">
        <v>347</v>
      </c>
      <c r="J6126" s="293" t="s">
        <v>425</v>
      </c>
      <c r="K6126" s="203">
        <v>416.4</v>
      </c>
      <c r="L6126" s="203" t="s">
        <v>459</v>
      </c>
      <c r="M6126" s="203" t="s">
        <v>7116</v>
      </c>
      <c r="N6126" t="s">
        <v>7117</v>
      </c>
    </row>
    <row r="6127" spans="1:14" x14ac:dyDescent="0.2">
      <c r="A6127" s="246">
        <v>45044</v>
      </c>
      <c r="B6127" s="106" t="s">
        <v>541</v>
      </c>
      <c r="C6127" s="106">
        <v>6762.1</v>
      </c>
      <c r="D6127" s="203" t="s">
        <v>452</v>
      </c>
      <c r="E6127" s="203" t="s">
        <v>7190</v>
      </c>
      <c r="F6127" t="s">
        <v>7191</v>
      </c>
      <c r="G6127" s="129"/>
      <c r="H6127" s="293">
        <v>8</v>
      </c>
      <c r="I6127" s="203">
        <v>347</v>
      </c>
      <c r="J6127" s="293" t="s">
        <v>425</v>
      </c>
      <c r="K6127" s="203">
        <v>416.4</v>
      </c>
      <c r="L6127" s="203" t="s">
        <v>459</v>
      </c>
      <c r="M6127" s="203" t="s">
        <v>7116</v>
      </c>
      <c r="N6127" t="s">
        <v>7117</v>
      </c>
    </row>
    <row r="6128" spans="1:14" x14ac:dyDescent="0.2">
      <c r="A6128" s="246">
        <v>45036</v>
      </c>
      <c r="B6128" s="106" t="s">
        <v>541</v>
      </c>
      <c r="C6128" s="106">
        <v>6497.1</v>
      </c>
      <c r="D6128" s="203" t="s">
        <v>452</v>
      </c>
      <c r="E6128" s="203" t="s">
        <v>7190</v>
      </c>
      <c r="F6128" t="s">
        <v>7191</v>
      </c>
      <c r="G6128" s="129"/>
      <c r="H6128" s="293">
        <v>8</v>
      </c>
      <c r="I6128" s="203">
        <v>347</v>
      </c>
      <c r="J6128" s="293" t="s">
        <v>425</v>
      </c>
      <c r="K6128" s="203">
        <v>416.4</v>
      </c>
      <c r="L6128" s="203" t="s">
        <v>459</v>
      </c>
      <c r="M6128" s="203" t="s">
        <v>7116</v>
      </c>
      <c r="N6128" t="s">
        <v>7117</v>
      </c>
    </row>
    <row r="6129" spans="1:14" x14ac:dyDescent="0.2">
      <c r="A6129" s="246">
        <v>45037</v>
      </c>
      <c r="B6129" s="106" t="s">
        <v>541</v>
      </c>
      <c r="C6129" s="106">
        <v>6497.1</v>
      </c>
      <c r="D6129" s="203" t="s">
        <v>452</v>
      </c>
      <c r="E6129" s="203" t="s">
        <v>7190</v>
      </c>
      <c r="F6129" t="s">
        <v>7191</v>
      </c>
      <c r="G6129" s="129"/>
      <c r="H6129" s="293">
        <v>8</v>
      </c>
      <c r="I6129" s="203">
        <v>347</v>
      </c>
      <c r="J6129" s="293" t="s">
        <v>425</v>
      </c>
      <c r="K6129" s="203">
        <v>416.4</v>
      </c>
      <c r="L6129" s="203" t="s">
        <v>459</v>
      </c>
      <c r="M6129" s="203" t="s">
        <v>7116</v>
      </c>
      <c r="N6129" t="s">
        <v>7117</v>
      </c>
    </row>
    <row r="6130" spans="1:14" x14ac:dyDescent="0.2">
      <c r="A6130" s="246">
        <v>45033</v>
      </c>
      <c r="B6130" s="106" t="s">
        <v>541</v>
      </c>
      <c r="C6130" s="106">
        <v>6762.1</v>
      </c>
      <c r="D6130" s="203" t="s">
        <v>452</v>
      </c>
      <c r="E6130" s="203" t="s">
        <v>7190</v>
      </c>
      <c r="F6130" t="s">
        <v>7191</v>
      </c>
      <c r="G6130" s="129"/>
      <c r="H6130" s="293">
        <v>8</v>
      </c>
      <c r="I6130" s="203">
        <v>347</v>
      </c>
      <c r="J6130" s="293" t="s">
        <v>425</v>
      </c>
      <c r="K6130" s="203">
        <v>416.4</v>
      </c>
      <c r="L6130" s="203" t="s">
        <v>459</v>
      </c>
      <c r="M6130" s="203" t="s">
        <v>7116</v>
      </c>
      <c r="N6130" t="s">
        <v>7117</v>
      </c>
    </row>
    <row r="6131" spans="1:14" x14ac:dyDescent="0.2">
      <c r="A6131" s="246">
        <v>45034</v>
      </c>
      <c r="B6131" s="106" t="s">
        <v>541</v>
      </c>
      <c r="C6131" s="106">
        <v>6762.1</v>
      </c>
      <c r="D6131" s="203" t="s">
        <v>452</v>
      </c>
      <c r="E6131" s="203" t="s">
        <v>7190</v>
      </c>
      <c r="F6131" t="s">
        <v>7191</v>
      </c>
      <c r="G6131" s="129"/>
      <c r="H6131" s="293">
        <v>8</v>
      </c>
      <c r="I6131" s="203">
        <v>347</v>
      </c>
      <c r="J6131" s="293" t="s">
        <v>425</v>
      </c>
      <c r="K6131" s="203">
        <v>416.4</v>
      </c>
      <c r="L6131" s="203" t="s">
        <v>459</v>
      </c>
      <c r="M6131" s="203" t="s">
        <v>7116</v>
      </c>
      <c r="N6131" t="s">
        <v>7117</v>
      </c>
    </row>
    <row r="6132" spans="1:14" x14ac:dyDescent="0.2">
      <c r="A6132" s="246">
        <v>45035</v>
      </c>
      <c r="B6132" s="106" t="s">
        <v>541</v>
      </c>
      <c r="C6132" s="106">
        <v>6762.1</v>
      </c>
      <c r="D6132" s="203" t="s">
        <v>452</v>
      </c>
      <c r="E6132" s="203" t="s">
        <v>7190</v>
      </c>
      <c r="F6132" t="s">
        <v>7191</v>
      </c>
      <c r="G6132" s="129"/>
      <c r="H6132" s="293">
        <v>8</v>
      </c>
      <c r="I6132" s="203">
        <v>347</v>
      </c>
      <c r="J6132" s="293" t="s">
        <v>425</v>
      </c>
      <c r="K6132" s="203">
        <v>416.4</v>
      </c>
      <c r="L6132" s="203" t="s">
        <v>459</v>
      </c>
      <c r="M6132" s="203" t="s">
        <v>7116</v>
      </c>
      <c r="N6132" t="s">
        <v>7117</v>
      </c>
    </row>
    <row r="6133" spans="1:14" x14ac:dyDescent="0.2">
      <c r="A6133" s="246">
        <v>45040</v>
      </c>
      <c r="B6133" s="106" t="s">
        <v>541</v>
      </c>
      <c r="C6133" s="106">
        <v>6188.1</v>
      </c>
      <c r="D6133" s="203" t="s">
        <v>452</v>
      </c>
      <c r="E6133" s="203" t="s">
        <v>7190</v>
      </c>
      <c r="F6133" t="s">
        <v>7191</v>
      </c>
      <c r="G6133" s="129"/>
      <c r="H6133" s="293">
        <v>8</v>
      </c>
      <c r="I6133" s="203">
        <v>347</v>
      </c>
      <c r="J6133" s="293" t="s">
        <v>425</v>
      </c>
      <c r="K6133" s="203">
        <v>416.4</v>
      </c>
      <c r="L6133" s="203" t="s">
        <v>459</v>
      </c>
      <c r="M6133" s="203" t="s">
        <v>7116</v>
      </c>
      <c r="N6133" t="s">
        <v>7117</v>
      </c>
    </row>
    <row r="6134" spans="1:14" x14ac:dyDescent="0.2">
      <c r="A6134" s="246">
        <v>45041</v>
      </c>
      <c r="B6134" s="106" t="s">
        <v>541</v>
      </c>
      <c r="C6134" s="106">
        <v>6188.1</v>
      </c>
      <c r="D6134" s="203" t="s">
        <v>452</v>
      </c>
      <c r="E6134" s="203" t="s">
        <v>7190</v>
      </c>
      <c r="F6134" t="s">
        <v>7191</v>
      </c>
      <c r="G6134" s="129"/>
      <c r="H6134" s="293">
        <v>8</v>
      </c>
      <c r="I6134" s="203">
        <v>347</v>
      </c>
      <c r="J6134" s="293" t="s">
        <v>425</v>
      </c>
      <c r="K6134" s="203">
        <v>416.4</v>
      </c>
      <c r="L6134" s="203" t="s">
        <v>459</v>
      </c>
      <c r="M6134" s="203" t="s">
        <v>7116</v>
      </c>
      <c r="N6134" t="s">
        <v>7117</v>
      </c>
    </row>
    <row r="6135" spans="1:14" x14ac:dyDescent="0.2">
      <c r="A6135" s="246">
        <v>45061</v>
      </c>
      <c r="B6135" s="106" t="s">
        <v>541</v>
      </c>
      <c r="C6135" s="106">
        <v>6762.1</v>
      </c>
      <c r="D6135" s="203" t="s">
        <v>452</v>
      </c>
      <c r="E6135" s="203" t="s">
        <v>7194</v>
      </c>
      <c r="F6135" t="s">
        <v>7195</v>
      </c>
      <c r="G6135" s="129"/>
      <c r="H6135" s="293">
        <v>8</v>
      </c>
      <c r="I6135" s="203">
        <v>221</v>
      </c>
      <c r="J6135" s="293" t="s">
        <v>425</v>
      </c>
      <c r="K6135" s="203">
        <v>265.2</v>
      </c>
      <c r="L6135" s="203" t="s">
        <v>459</v>
      </c>
      <c r="M6135" s="203" t="s">
        <v>7116</v>
      </c>
      <c r="N6135" t="s">
        <v>7117</v>
      </c>
    </row>
    <row r="6136" spans="1:14" x14ac:dyDescent="0.2">
      <c r="A6136" s="246">
        <v>45061</v>
      </c>
      <c r="B6136" s="106" t="s">
        <v>541</v>
      </c>
      <c r="C6136" s="106">
        <v>6746.1</v>
      </c>
      <c r="D6136" s="203" t="s">
        <v>452</v>
      </c>
      <c r="E6136" s="203" t="s">
        <v>7184</v>
      </c>
      <c r="F6136" t="s">
        <v>7185</v>
      </c>
      <c r="G6136" s="129"/>
      <c r="H6136" s="293">
        <v>8</v>
      </c>
      <c r="I6136" s="203">
        <v>196</v>
      </c>
      <c r="J6136" s="293" t="s">
        <v>425</v>
      </c>
      <c r="K6136" s="203">
        <v>235.2</v>
      </c>
      <c r="L6136" s="203" t="s">
        <v>459</v>
      </c>
      <c r="M6136" s="203" t="s">
        <v>7116</v>
      </c>
      <c r="N6136" t="s">
        <v>7117</v>
      </c>
    </row>
    <row r="6137" spans="1:14" x14ac:dyDescent="0.2">
      <c r="A6137" s="246">
        <v>45048</v>
      </c>
      <c r="B6137" s="106" t="s">
        <v>541</v>
      </c>
      <c r="C6137" s="106">
        <v>6762.1</v>
      </c>
      <c r="D6137" s="203" t="s">
        <v>452</v>
      </c>
      <c r="E6137" s="203" t="s">
        <v>7182</v>
      </c>
      <c r="F6137" t="s">
        <v>7183</v>
      </c>
      <c r="G6137" s="129"/>
      <c r="H6137" s="293">
        <v>8</v>
      </c>
      <c r="I6137" s="203">
        <v>154</v>
      </c>
      <c r="J6137" s="293" t="s">
        <v>425</v>
      </c>
      <c r="K6137" s="203">
        <v>184.8</v>
      </c>
      <c r="L6137" s="203" t="s">
        <v>459</v>
      </c>
      <c r="M6137" s="203" t="s">
        <v>7116</v>
      </c>
      <c r="N6137" t="s">
        <v>7117</v>
      </c>
    </row>
    <row r="6138" spans="1:14" x14ac:dyDescent="0.2">
      <c r="A6138" s="246">
        <v>45054</v>
      </c>
      <c r="B6138" s="106" t="s">
        <v>541</v>
      </c>
      <c r="C6138" s="106">
        <v>6746.1</v>
      </c>
      <c r="D6138" s="203" t="s">
        <v>452</v>
      </c>
      <c r="E6138" s="203" t="s">
        <v>7184</v>
      </c>
      <c r="F6138" t="s">
        <v>7185</v>
      </c>
      <c r="G6138" s="129"/>
      <c r="H6138" s="293">
        <v>8</v>
      </c>
      <c r="I6138" s="203">
        <v>196</v>
      </c>
      <c r="J6138" s="293" t="s">
        <v>425</v>
      </c>
      <c r="K6138" s="203">
        <v>235.2</v>
      </c>
      <c r="L6138" s="203" t="s">
        <v>459</v>
      </c>
      <c r="M6138" s="203" t="s">
        <v>7116</v>
      </c>
      <c r="N6138" t="s">
        <v>7117</v>
      </c>
    </row>
    <row r="6139" spans="1:14" x14ac:dyDescent="0.2">
      <c r="A6139" s="246">
        <v>45054</v>
      </c>
      <c r="B6139" s="106" t="s">
        <v>541</v>
      </c>
      <c r="C6139" s="106">
        <v>6762.1</v>
      </c>
      <c r="D6139" s="203" t="s">
        <v>452</v>
      </c>
      <c r="E6139" s="203" t="s">
        <v>7194</v>
      </c>
      <c r="F6139" t="s">
        <v>7195</v>
      </c>
      <c r="G6139" s="129"/>
      <c r="H6139" s="293">
        <v>8</v>
      </c>
      <c r="I6139" s="203">
        <v>221</v>
      </c>
      <c r="J6139" s="293" t="s">
        <v>425</v>
      </c>
      <c r="K6139" s="203">
        <v>265.2</v>
      </c>
      <c r="L6139" s="203" t="s">
        <v>459</v>
      </c>
      <c r="M6139" s="203" t="s">
        <v>7116</v>
      </c>
      <c r="N6139" t="s">
        <v>7117</v>
      </c>
    </row>
    <row r="6140" spans="1:14" x14ac:dyDescent="0.2">
      <c r="A6140" s="246">
        <v>45049</v>
      </c>
      <c r="B6140" s="106" t="s">
        <v>541</v>
      </c>
      <c r="C6140" s="106">
        <v>6762.1</v>
      </c>
      <c r="D6140" s="203" t="s">
        <v>452</v>
      </c>
      <c r="E6140" s="203" t="s">
        <v>7182</v>
      </c>
      <c r="F6140" t="s">
        <v>7183</v>
      </c>
      <c r="G6140" s="129"/>
      <c r="H6140" s="293">
        <v>8</v>
      </c>
      <c r="I6140" s="203">
        <v>154</v>
      </c>
      <c r="J6140" s="293" t="s">
        <v>425</v>
      </c>
      <c r="K6140" s="203">
        <v>184.8</v>
      </c>
      <c r="L6140" s="203" t="s">
        <v>459</v>
      </c>
      <c r="M6140" s="203" t="s">
        <v>7116</v>
      </c>
      <c r="N6140" t="s">
        <v>7117</v>
      </c>
    </row>
    <row r="6141" spans="1:14" x14ac:dyDescent="0.2">
      <c r="A6141" s="246">
        <v>45055</v>
      </c>
      <c r="B6141" s="106" t="s">
        <v>541</v>
      </c>
      <c r="C6141" s="106">
        <v>6746.1</v>
      </c>
      <c r="D6141" s="203" t="s">
        <v>452</v>
      </c>
      <c r="E6141" s="203" t="s">
        <v>7184</v>
      </c>
      <c r="F6141" t="s">
        <v>7185</v>
      </c>
      <c r="G6141" s="129"/>
      <c r="H6141" s="293">
        <v>8</v>
      </c>
      <c r="I6141" s="203">
        <v>196</v>
      </c>
      <c r="J6141" s="293" t="s">
        <v>425</v>
      </c>
      <c r="K6141" s="203">
        <v>235.2</v>
      </c>
      <c r="L6141" s="203" t="s">
        <v>459</v>
      </c>
      <c r="M6141" s="203" t="s">
        <v>7116</v>
      </c>
      <c r="N6141" t="s">
        <v>7117</v>
      </c>
    </row>
    <row r="6142" spans="1:14" x14ac:dyDescent="0.2">
      <c r="A6142" s="246">
        <v>45057</v>
      </c>
      <c r="B6142" s="106" t="s">
        <v>541</v>
      </c>
      <c r="C6142" s="106">
        <v>6188.1</v>
      </c>
      <c r="D6142" s="203" t="s">
        <v>452</v>
      </c>
      <c r="E6142" s="203" t="s">
        <v>7186</v>
      </c>
      <c r="F6142" t="s">
        <v>7187</v>
      </c>
      <c r="G6142" s="129"/>
      <c r="H6142" s="293">
        <v>4</v>
      </c>
      <c r="I6142" s="203">
        <v>207</v>
      </c>
      <c r="J6142" s="293" t="s">
        <v>425</v>
      </c>
      <c r="K6142" s="203">
        <v>248.4</v>
      </c>
      <c r="L6142" s="203" t="s">
        <v>459</v>
      </c>
      <c r="M6142" s="203" t="s">
        <v>7116</v>
      </c>
      <c r="N6142" t="s">
        <v>7117</v>
      </c>
    </row>
    <row r="6143" spans="1:14" x14ac:dyDescent="0.2">
      <c r="A6143" s="246">
        <v>45055</v>
      </c>
      <c r="B6143" s="106" t="s">
        <v>541</v>
      </c>
      <c r="C6143" s="106">
        <v>6762.1</v>
      </c>
      <c r="D6143" s="203" t="s">
        <v>452</v>
      </c>
      <c r="E6143" s="203" t="s">
        <v>7194</v>
      </c>
      <c r="F6143" t="s">
        <v>7195</v>
      </c>
      <c r="G6143" s="129"/>
      <c r="H6143" s="293">
        <v>8</v>
      </c>
      <c r="I6143" s="203">
        <v>221</v>
      </c>
      <c r="J6143" s="293" t="s">
        <v>425</v>
      </c>
      <c r="K6143" s="203">
        <v>265.2</v>
      </c>
      <c r="L6143" s="203" t="s">
        <v>459</v>
      </c>
      <c r="M6143" s="203" t="s">
        <v>7116</v>
      </c>
      <c r="N6143" t="s">
        <v>7117</v>
      </c>
    </row>
    <row r="6144" spans="1:14" x14ac:dyDescent="0.2">
      <c r="A6144" s="246">
        <v>45050</v>
      </c>
      <c r="B6144" s="106" t="s">
        <v>541</v>
      </c>
      <c r="C6144" s="106">
        <v>6762.1</v>
      </c>
      <c r="D6144" s="203" t="s">
        <v>452</v>
      </c>
      <c r="E6144" s="203" t="s">
        <v>7182</v>
      </c>
      <c r="F6144" t="s">
        <v>7183</v>
      </c>
      <c r="G6144" s="129"/>
      <c r="H6144" s="293">
        <v>8</v>
      </c>
      <c r="I6144" s="203">
        <v>154</v>
      </c>
      <c r="J6144" s="293" t="s">
        <v>425</v>
      </c>
      <c r="K6144" s="203">
        <v>184.8</v>
      </c>
      <c r="L6144" s="203" t="s">
        <v>459</v>
      </c>
      <c r="M6144" s="203" t="s">
        <v>7116</v>
      </c>
      <c r="N6144" t="s">
        <v>7117</v>
      </c>
    </row>
    <row r="6145" spans="1:14" x14ac:dyDescent="0.2">
      <c r="A6145" s="246">
        <v>45056</v>
      </c>
      <c r="B6145" s="106" t="s">
        <v>541</v>
      </c>
      <c r="C6145" s="106">
        <v>6746.1</v>
      </c>
      <c r="D6145" s="203" t="s">
        <v>452</v>
      </c>
      <c r="E6145" s="203" t="s">
        <v>7184</v>
      </c>
      <c r="F6145" t="s">
        <v>7185</v>
      </c>
      <c r="G6145" s="129"/>
      <c r="H6145" s="293">
        <v>8</v>
      </c>
      <c r="I6145" s="203">
        <v>196</v>
      </c>
      <c r="J6145" s="293" t="s">
        <v>425</v>
      </c>
      <c r="K6145" s="203">
        <v>235.2</v>
      </c>
      <c r="L6145" s="203" t="s">
        <v>459</v>
      </c>
      <c r="M6145" s="203" t="s">
        <v>7116</v>
      </c>
      <c r="N6145" t="s">
        <v>7117</v>
      </c>
    </row>
    <row r="6146" spans="1:14" x14ac:dyDescent="0.2">
      <c r="A6146" s="246">
        <v>45058</v>
      </c>
      <c r="B6146" s="106" t="s">
        <v>541</v>
      </c>
      <c r="C6146" s="106">
        <v>6188.1</v>
      </c>
      <c r="D6146" s="203" t="s">
        <v>452</v>
      </c>
      <c r="E6146" s="203" t="s">
        <v>7186</v>
      </c>
      <c r="F6146" t="s">
        <v>7187</v>
      </c>
      <c r="G6146" s="129"/>
      <c r="H6146" s="293">
        <v>8</v>
      </c>
      <c r="I6146" s="203">
        <v>207</v>
      </c>
      <c r="J6146" s="293" t="s">
        <v>425</v>
      </c>
      <c r="K6146" s="203">
        <v>248.4</v>
      </c>
      <c r="L6146" s="203" t="s">
        <v>459</v>
      </c>
      <c r="M6146" s="203" t="s">
        <v>7116</v>
      </c>
      <c r="N6146" t="s">
        <v>7117</v>
      </c>
    </row>
    <row r="6147" spans="1:14" x14ac:dyDescent="0.2">
      <c r="A6147" s="246">
        <v>45056</v>
      </c>
      <c r="B6147" s="106" t="s">
        <v>541</v>
      </c>
      <c r="C6147" s="106">
        <v>6762.1</v>
      </c>
      <c r="D6147" s="203" t="s">
        <v>452</v>
      </c>
      <c r="E6147" s="203" t="s">
        <v>7194</v>
      </c>
      <c r="F6147" t="s">
        <v>7195</v>
      </c>
      <c r="G6147" s="129"/>
      <c r="H6147" s="293">
        <v>8</v>
      </c>
      <c r="I6147" s="203">
        <v>221</v>
      </c>
      <c r="J6147" s="293" t="s">
        <v>425</v>
      </c>
      <c r="K6147" s="203">
        <v>265.2</v>
      </c>
      <c r="L6147" s="203" t="s">
        <v>459</v>
      </c>
      <c r="M6147" s="203" t="s">
        <v>7116</v>
      </c>
      <c r="N6147" t="s">
        <v>7117</v>
      </c>
    </row>
    <row r="6148" spans="1:14" x14ac:dyDescent="0.2">
      <c r="A6148" s="246">
        <v>45048</v>
      </c>
      <c r="B6148" s="106" t="s">
        <v>541</v>
      </c>
      <c r="C6148" s="106">
        <v>6762.1</v>
      </c>
      <c r="D6148" s="203" t="s">
        <v>452</v>
      </c>
      <c r="E6148" s="203" t="s">
        <v>7190</v>
      </c>
      <c r="F6148" t="s">
        <v>7191</v>
      </c>
      <c r="G6148" s="129"/>
      <c r="H6148" s="293">
        <v>8</v>
      </c>
      <c r="I6148" s="203">
        <v>347</v>
      </c>
      <c r="J6148" s="293" t="s">
        <v>425</v>
      </c>
      <c r="K6148" s="203">
        <v>416.4</v>
      </c>
      <c r="L6148" s="203" t="s">
        <v>459</v>
      </c>
      <c r="M6148" s="203" t="s">
        <v>7116</v>
      </c>
      <c r="N6148" t="s">
        <v>7117</v>
      </c>
    </row>
    <row r="6149" spans="1:14" x14ac:dyDescent="0.2">
      <c r="A6149" s="246">
        <v>45051</v>
      </c>
      <c r="B6149" s="106" t="s">
        <v>541</v>
      </c>
      <c r="C6149" s="106">
        <v>6762.1</v>
      </c>
      <c r="D6149" s="203" t="s">
        <v>452</v>
      </c>
      <c r="E6149" s="203" t="s">
        <v>7182</v>
      </c>
      <c r="F6149" t="s">
        <v>7183</v>
      </c>
      <c r="G6149" s="129"/>
      <c r="H6149" s="293">
        <v>8</v>
      </c>
      <c r="I6149" s="203">
        <v>154</v>
      </c>
      <c r="J6149" s="293" t="s">
        <v>425</v>
      </c>
      <c r="K6149" s="203">
        <v>184.8</v>
      </c>
      <c r="L6149" s="203" t="s">
        <v>459</v>
      </c>
      <c r="M6149" s="203" t="s">
        <v>7116</v>
      </c>
      <c r="N6149" t="s">
        <v>7117</v>
      </c>
    </row>
    <row r="6150" spans="1:14" x14ac:dyDescent="0.2">
      <c r="A6150" s="246">
        <v>45057</v>
      </c>
      <c r="B6150" s="106" t="s">
        <v>541</v>
      </c>
      <c r="C6150" s="106">
        <v>6746.1</v>
      </c>
      <c r="D6150" s="203" t="s">
        <v>452</v>
      </c>
      <c r="E6150" s="203" t="s">
        <v>7184</v>
      </c>
      <c r="F6150" t="s">
        <v>7185</v>
      </c>
      <c r="G6150" s="129"/>
      <c r="H6150" s="293">
        <v>8</v>
      </c>
      <c r="I6150" s="203">
        <v>196</v>
      </c>
      <c r="J6150" s="293" t="s">
        <v>425</v>
      </c>
      <c r="K6150" s="203">
        <v>235.2</v>
      </c>
      <c r="L6150" s="203" t="s">
        <v>459</v>
      </c>
      <c r="M6150" s="203" t="s">
        <v>7116</v>
      </c>
      <c r="N6150" t="s">
        <v>7117</v>
      </c>
    </row>
    <row r="6151" spans="1:14" x14ac:dyDescent="0.2">
      <c r="A6151" s="246">
        <v>45057</v>
      </c>
      <c r="B6151" s="106" t="s">
        <v>541</v>
      </c>
      <c r="C6151" s="106">
        <v>6762.1</v>
      </c>
      <c r="D6151" s="203" t="s">
        <v>452</v>
      </c>
      <c r="E6151" s="203" t="s">
        <v>7194</v>
      </c>
      <c r="F6151" t="s">
        <v>7195</v>
      </c>
      <c r="G6151" s="129"/>
      <c r="H6151" s="293">
        <v>8</v>
      </c>
      <c r="I6151" s="203">
        <v>221</v>
      </c>
      <c r="J6151" s="293" t="s">
        <v>425</v>
      </c>
      <c r="K6151" s="203">
        <v>265.2</v>
      </c>
      <c r="L6151" s="203" t="s">
        <v>459</v>
      </c>
      <c r="M6151" s="203" t="s">
        <v>7116</v>
      </c>
      <c r="N6151" t="s">
        <v>7117</v>
      </c>
    </row>
    <row r="6152" spans="1:14" x14ac:dyDescent="0.2">
      <c r="A6152" s="246">
        <v>45049</v>
      </c>
      <c r="B6152" s="106" t="s">
        <v>541</v>
      </c>
      <c r="C6152" s="106">
        <v>6762.1</v>
      </c>
      <c r="D6152" s="203" t="s">
        <v>452</v>
      </c>
      <c r="E6152" s="203" t="s">
        <v>7190</v>
      </c>
      <c r="F6152" t="s">
        <v>7191</v>
      </c>
      <c r="G6152" s="129"/>
      <c r="H6152" s="293">
        <v>8</v>
      </c>
      <c r="I6152" s="203">
        <v>347</v>
      </c>
      <c r="J6152" s="293" t="s">
        <v>425</v>
      </c>
      <c r="K6152" s="203">
        <v>416.4</v>
      </c>
      <c r="L6152" s="203" t="s">
        <v>459</v>
      </c>
      <c r="M6152" s="203" t="s">
        <v>7116</v>
      </c>
      <c r="N6152" t="s">
        <v>7117</v>
      </c>
    </row>
    <row r="6153" spans="1:14" x14ac:dyDescent="0.2">
      <c r="A6153" s="246">
        <v>45054</v>
      </c>
      <c r="B6153" s="106" t="s">
        <v>541</v>
      </c>
      <c r="C6153" s="106">
        <v>6762.1</v>
      </c>
      <c r="D6153" s="203" t="s">
        <v>452</v>
      </c>
      <c r="E6153" s="203" t="s">
        <v>7182</v>
      </c>
      <c r="F6153" t="s">
        <v>7183</v>
      </c>
      <c r="G6153" s="129"/>
      <c r="H6153" s="293">
        <v>8</v>
      </c>
      <c r="I6153" s="203">
        <v>154</v>
      </c>
      <c r="J6153" s="293" t="s">
        <v>425</v>
      </c>
      <c r="K6153" s="203">
        <v>184.8</v>
      </c>
      <c r="L6153" s="203" t="s">
        <v>459</v>
      </c>
      <c r="M6153" s="203" t="s">
        <v>7116</v>
      </c>
      <c r="N6153" t="s">
        <v>7117</v>
      </c>
    </row>
    <row r="6154" spans="1:14" x14ac:dyDescent="0.2">
      <c r="A6154" s="246">
        <v>45058</v>
      </c>
      <c r="B6154" s="106" t="s">
        <v>541</v>
      </c>
      <c r="C6154" s="106">
        <v>6746.1</v>
      </c>
      <c r="D6154" s="203" t="s">
        <v>452</v>
      </c>
      <c r="E6154" s="203" t="s">
        <v>7184</v>
      </c>
      <c r="F6154" t="s">
        <v>7185</v>
      </c>
      <c r="G6154" s="129"/>
      <c r="H6154" s="293">
        <v>8</v>
      </c>
      <c r="I6154" s="203">
        <v>196</v>
      </c>
      <c r="J6154" s="293" t="s">
        <v>425</v>
      </c>
      <c r="K6154" s="203">
        <v>235.2</v>
      </c>
      <c r="L6154" s="203" t="s">
        <v>459</v>
      </c>
      <c r="M6154" s="203" t="s">
        <v>7116</v>
      </c>
      <c r="N6154" t="s">
        <v>7117</v>
      </c>
    </row>
    <row r="6155" spans="1:14" x14ac:dyDescent="0.2">
      <c r="A6155" s="246">
        <v>45056</v>
      </c>
      <c r="B6155" s="106" t="s">
        <v>541</v>
      </c>
      <c r="C6155" s="106">
        <v>6746.1</v>
      </c>
      <c r="D6155" s="203" t="s">
        <v>452</v>
      </c>
      <c r="E6155" s="203" t="s">
        <v>7186</v>
      </c>
      <c r="F6155" t="s">
        <v>7187</v>
      </c>
      <c r="G6155" s="129"/>
      <c r="H6155" s="293">
        <v>8</v>
      </c>
      <c r="I6155" s="203">
        <v>207</v>
      </c>
      <c r="J6155" s="293" t="s">
        <v>425</v>
      </c>
      <c r="K6155" s="203">
        <v>248.4</v>
      </c>
      <c r="L6155" s="203" t="s">
        <v>459</v>
      </c>
      <c r="M6155" s="203" t="s">
        <v>7116</v>
      </c>
      <c r="N6155" t="s">
        <v>7117</v>
      </c>
    </row>
    <row r="6156" spans="1:14" x14ac:dyDescent="0.2">
      <c r="A6156" s="246">
        <v>45058</v>
      </c>
      <c r="B6156" s="106" t="s">
        <v>541</v>
      </c>
      <c r="C6156" s="106">
        <v>6762.1</v>
      </c>
      <c r="D6156" s="203" t="s">
        <v>452</v>
      </c>
      <c r="E6156" s="203" t="s">
        <v>7194</v>
      </c>
      <c r="F6156" t="s">
        <v>7195</v>
      </c>
      <c r="G6156" s="129"/>
      <c r="H6156" s="293">
        <v>8</v>
      </c>
      <c r="I6156" s="203">
        <v>221</v>
      </c>
      <c r="J6156" s="293" t="s">
        <v>425</v>
      </c>
      <c r="K6156" s="203">
        <v>265.2</v>
      </c>
      <c r="L6156" s="203" t="s">
        <v>459</v>
      </c>
      <c r="M6156" s="203" t="s">
        <v>7116</v>
      </c>
      <c r="N6156" t="s">
        <v>7117</v>
      </c>
    </row>
    <row r="6157" spans="1:14" x14ac:dyDescent="0.2">
      <c r="A6157" s="246">
        <v>45051</v>
      </c>
      <c r="B6157" s="106" t="s">
        <v>541</v>
      </c>
      <c r="C6157" s="106">
        <v>6762.1</v>
      </c>
      <c r="D6157" s="203" t="s">
        <v>452</v>
      </c>
      <c r="E6157" s="203" t="s">
        <v>7190</v>
      </c>
      <c r="F6157" t="s">
        <v>7191</v>
      </c>
      <c r="G6157" s="129"/>
      <c r="H6157" s="293">
        <v>8</v>
      </c>
      <c r="I6157" s="203">
        <v>347</v>
      </c>
      <c r="J6157" s="293" t="s">
        <v>425</v>
      </c>
      <c r="K6157" s="203">
        <v>416.4</v>
      </c>
      <c r="L6157" s="203" t="s">
        <v>459</v>
      </c>
      <c r="M6157" s="203" t="s">
        <v>7116</v>
      </c>
      <c r="N6157" t="s">
        <v>7117</v>
      </c>
    </row>
    <row r="6158" spans="1:14" x14ac:dyDescent="0.2">
      <c r="A6158" s="246">
        <v>45048</v>
      </c>
      <c r="B6158" s="106" t="s">
        <v>541</v>
      </c>
      <c r="C6158" s="106">
        <v>6746.1</v>
      </c>
      <c r="D6158" s="203" t="s">
        <v>452</v>
      </c>
      <c r="E6158" s="203" t="s">
        <v>7184</v>
      </c>
      <c r="F6158" t="s">
        <v>7185</v>
      </c>
      <c r="G6158" s="129"/>
      <c r="H6158" s="293">
        <v>8</v>
      </c>
      <c r="I6158" s="203">
        <v>196</v>
      </c>
      <c r="J6158" s="293" t="s">
        <v>425</v>
      </c>
      <c r="K6158" s="203">
        <v>235.2</v>
      </c>
      <c r="L6158" s="203" t="s">
        <v>459</v>
      </c>
      <c r="M6158" s="203" t="s">
        <v>7116</v>
      </c>
      <c r="N6158" t="s">
        <v>7117</v>
      </c>
    </row>
    <row r="6159" spans="1:14" x14ac:dyDescent="0.2">
      <c r="A6159" s="246">
        <v>45055</v>
      </c>
      <c r="B6159" s="106" t="s">
        <v>541</v>
      </c>
      <c r="C6159" s="106">
        <v>6762.1</v>
      </c>
      <c r="D6159" s="203" t="s">
        <v>452</v>
      </c>
      <c r="E6159" s="203" t="s">
        <v>7182</v>
      </c>
      <c r="F6159" t="s">
        <v>7183</v>
      </c>
      <c r="G6159" s="129"/>
      <c r="H6159" s="293">
        <v>8</v>
      </c>
      <c r="I6159" s="203">
        <v>154</v>
      </c>
      <c r="J6159" s="293" t="s">
        <v>425</v>
      </c>
      <c r="K6159" s="203">
        <v>184.8</v>
      </c>
      <c r="L6159" s="203" t="s">
        <v>459</v>
      </c>
      <c r="M6159" s="203" t="s">
        <v>7116</v>
      </c>
      <c r="N6159" t="s">
        <v>7117</v>
      </c>
    </row>
    <row r="6160" spans="1:14" x14ac:dyDescent="0.2">
      <c r="A6160" s="246">
        <v>45057</v>
      </c>
      <c r="B6160" s="106" t="s">
        <v>541</v>
      </c>
      <c r="C6160" s="106">
        <v>6746.1</v>
      </c>
      <c r="D6160" s="203" t="s">
        <v>452</v>
      </c>
      <c r="E6160" s="203" t="s">
        <v>7186</v>
      </c>
      <c r="F6160" t="s">
        <v>7187</v>
      </c>
      <c r="G6160" s="129"/>
      <c r="H6160" s="293">
        <v>4</v>
      </c>
      <c r="I6160" s="203">
        <v>207</v>
      </c>
      <c r="J6160" s="293" t="s">
        <v>425</v>
      </c>
      <c r="K6160" s="203">
        <v>248.4</v>
      </c>
      <c r="L6160" s="203" t="s">
        <v>459</v>
      </c>
      <c r="M6160" s="203" t="s">
        <v>7116</v>
      </c>
      <c r="N6160" t="s">
        <v>7117</v>
      </c>
    </row>
    <row r="6161" spans="1:14" x14ac:dyDescent="0.2">
      <c r="A6161" s="246">
        <v>45049</v>
      </c>
      <c r="B6161" s="106" t="s">
        <v>541</v>
      </c>
      <c r="C6161" s="106">
        <v>6746.1</v>
      </c>
      <c r="D6161" s="203" t="s">
        <v>452</v>
      </c>
      <c r="E6161" s="203" t="s">
        <v>7184</v>
      </c>
      <c r="F6161" t="s">
        <v>7185</v>
      </c>
      <c r="G6161" s="129"/>
      <c r="H6161" s="293">
        <v>8</v>
      </c>
      <c r="I6161" s="203">
        <v>196</v>
      </c>
      <c r="J6161" s="293" t="s">
        <v>425</v>
      </c>
      <c r="K6161" s="203">
        <v>235.2</v>
      </c>
      <c r="L6161" s="203" t="s">
        <v>459</v>
      </c>
      <c r="M6161" s="203" t="s">
        <v>7116</v>
      </c>
      <c r="N6161" t="s">
        <v>7117</v>
      </c>
    </row>
    <row r="6162" spans="1:14" x14ac:dyDescent="0.2">
      <c r="A6162" s="246">
        <v>45048</v>
      </c>
      <c r="B6162" s="106" t="s">
        <v>541</v>
      </c>
      <c r="C6162" s="106">
        <v>6762.1</v>
      </c>
      <c r="D6162" s="203" t="s">
        <v>452</v>
      </c>
      <c r="E6162" s="203" t="s">
        <v>7194</v>
      </c>
      <c r="F6162" t="s">
        <v>7195</v>
      </c>
      <c r="G6162" s="129"/>
      <c r="H6162" s="293">
        <v>8</v>
      </c>
      <c r="I6162" s="203">
        <v>221</v>
      </c>
      <c r="J6162" s="293" t="s">
        <v>425</v>
      </c>
      <c r="K6162" s="203">
        <v>265.2</v>
      </c>
      <c r="L6162" s="203" t="s">
        <v>459</v>
      </c>
      <c r="M6162" s="203" t="s">
        <v>7116</v>
      </c>
      <c r="N6162" t="s">
        <v>7117</v>
      </c>
    </row>
    <row r="6163" spans="1:14" x14ac:dyDescent="0.2">
      <c r="A6163" s="246">
        <v>45048</v>
      </c>
      <c r="B6163" s="106" t="s">
        <v>541</v>
      </c>
      <c r="C6163" s="106">
        <v>6188.1</v>
      </c>
      <c r="D6163" s="203" t="s">
        <v>452</v>
      </c>
      <c r="E6163" s="203" t="s">
        <v>7186</v>
      </c>
      <c r="F6163" t="s">
        <v>7187</v>
      </c>
      <c r="G6163" s="129"/>
      <c r="H6163" s="293">
        <v>8</v>
      </c>
      <c r="I6163" s="203">
        <v>207</v>
      </c>
      <c r="J6163" s="293" t="s">
        <v>425</v>
      </c>
      <c r="K6163" s="203">
        <v>248.4</v>
      </c>
      <c r="L6163" s="203" t="s">
        <v>459</v>
      </c>
      <c r="M6163" s="203" t="s">
        <v>7116</v>
      </c>
      <c r="N6163" t="s">
        <v>7117</v>
      </c>
    </row>
    <row r="6164" spans="1:14" x14ac:dyDescent="0.2">
      <c r="A6164" s="246">
        <v>45056</v>
      </c>
      <c r="B6164" s="106" t="s">
        <v>541</v>
      </c>
      <c r="C6164" s="106">
        <v>6762.1</v>
      </c>
      <c r="D6164" s="203" t="s">
        <v>452</v>
      </c>
      <c r="E6164" s="203" t="s">
        <v>7182</v>
      </c>
      <c r="F6164" t="s">
        <v>7183</v>
      </c>
      <c r="G6164" s="129"/>
      <c r="H6164" s="293">
        <v>8</v>
      </c>
      <c r="I6164" s="203">
        <v>154</v>
      </c>
      <c r="J6164" s="293" t="s">
        <v>425</v>
      </c>
      <c r="K6164" s="203">
        <v>184.8</v>
      </c>
      <c r="L6164" s="203" t="s">
        <v>459</v>
      </c>
      <c r="M6164" s="203" t="s">
        <v>7116</v>
      </c>
      <c r="N6164" t="s">
        <v>7117</v>
      </c>
    </row>
    <row r="6165" spans="1:14" x14ac:dyDescent="0.2">
      <c r="A6165" s="246">
        <v>45057</v>
      </c>
      <c r="B6165" s="106" t="s">
        <v>541</v>
      </c>
      <c r="C6165" s="106">
        <v>6746.1</v>
      </c>
      <c r="D6165" s="203" t="s">
        <v>452</v>
      </c>
      <c r="E6165" s="203" t="s">
        <v>7190</v>
      </c>
      <c r="F6165" t="s">
        <v>7191</v>
      </c>
      <c r="G6165" s="129"/>
      <c r="H6165" s="293">
        <v>8</v>
      </c>
      <c r="I6165" s="203">
        <v>347</v>
      </c>
      <c r="J6165" s="293" t="s">
        <v>425</v>
      </c>
      <c r="K6165" s="203">
        <v>416.4</v>
      </c>
      <c r="L6165" s="203" t="s">
        <v>459</v>
      </c>
      <c r="M6165" s="203" t="s">
        <v>7116</v>
      </c>
      <c r="N6165" t="s">
        <v>7117</v>
      </c>
    </row>
    <row r="6166" spans="1:14" x14ac:dyDescent="0.2">
      <c r="A6166" s="246">
        <v>45050</v>
      </c>
      <c r="B6166" s="106" t="s">
        <v>541</v>
      </c>
      <c r="C6166" s="106">
        <v>6746.1</v>
      </c>
      <c r="D6166" s="203" t="s">
        <v>452</v>
      </c>
      <c r="E6166" s="203" t="s">
        <v>7184</v>
      </c>
      <c r="F6166" t="s">
        <v>7185</v>
      </c>
      <c r="G6166" s="129"/>
      <c r="H6166" s="293">
        <v>8</v>
      </c>
      <c r="I6166" s="203">
        <v>196</v>
      </c>
      <c r="J6166" s="293" t="s">
        <v>425</v>
      </c>
      <c r="K6166" s="203">
        <v>235.2</v>
      </c>
      <c r="L6166" s="203" t="s">
        <v>459</v>
      </c>
      <c r="M6166" s="203" t="s">
        <v>7116</v>
      </c>
      <c r="N6166" t="s">
        <v>7117</v>
      </c>
    </row>
    <row r="6167" spans="1:14" x14ac:dyDescent="0.2">
      <c r="A6167" s="246">
        <v>45049</v>
      </c>
      <c r="B6167" s="106" t="s">
        <v>541</v>
      </c>
      <c r="C6167" s="106">
        <v>6188.1</v>
      </c>
      <c r="D6167" s="203" t="s">
        <v>452</v>
      </c>
      <c r="E6167" s="203" t="s">
        <v>7186</v>
      </c>
      <c r="F6167" t="s">
        <v>7187</v>
      </c>
      <c r="G6167" s="129"/>
      <c r="H6167" s="293">
        <v>8</v>
      </c>
      <c r="I6167" s="203">
        <v>207</v>
      </c>
      <c r="J6167" s="293" t="s">
        <v>425</v>
      </c>
      <c r="K6167" s="203">
        <v>248.4</v>
      </c>
      <c r="L6167" s="203" t="s">
        <v>459</v>
      </c>
      <c r="M6167" s="203" t="s">
        <v>7116</v>
      </c>
      <c r="N6167" t="s">
        <v>7117</v>
      </c>
    </row>
    <row r="6168" spans="1:14" x14ac:dyDescent="0.2">
      <c r="A6168" s="246">
        <v>45049</v>
      </c>
      <c r="B6168" s="106" t="s">
        <v>541</v>
      </c>
      <c r="C6168" s="106">
        <v>6762.1</v>
      </c>
      <c r="D6168" s="203" t="s">
        <v>452</v>
      </c>
      <c r="E6168" s="203" t="s">
        <v>7194</v>
      </c>
      <c r="F6168" t="s">
        <v>7195</v>
      </c>
      <c r="G6168" s="129"/>
      <c r="H6168" s="293">
        <v>8</v>
      </c>
      <c r="I6168" s="203">
        <v>221</v>
      </c>
      <c r="J6168" s="293" t="s">
        <v>425</v>
      </c>
      <c r="K6168" s="203">
        <v>265.2</v>
      </c>
      <c r="L6168" s="203" t="s">
        <v>459</v>
      </c>
      <c r="M6168" s="203" t="s">
        <v>7116</v>
      </c>
      <c r="N6168" t="s">
        <v>7117</v>
      </c>
    </row>
    <row r="6169" spans="1:14" x14ac:dyDescent="0.2">
      <c r="A6169" s="246">
        <v>45051</v>
      </c>
      <c r="B6169" s="106" t="s">
        <v>541</v>
      </c>
      <c r="C6169" s="106">
        <v>6746.1</v>
      </c>
      <c r="D6169" s="203" t="s">
        <v>452</v>
      </c>
      <c r="E6169" s="203" t="s">
        <v>7184</v>
      </c>
      <c r="F6169" t="s">
        <v>7185</v>
      </c>
      <c r="G6169" s="129"/>
      <c r="H6169" s="293">
        <v>8</v>
      </c>
      <c r="I6169" s="203">
        <v>196</v>
      </c>
      <c r="J6169" s="293" t="s">
        <v>425</v>
      </c>
      <c r="K6169" s="203">
        <v>235.2</v>
      </c>
      <c r="L6169" s="203" t="s">
        <v>459</v>
      </c>
      <c r="M6169" s="203" t="s">
        <v>7116</v>
      </c>
      <c r="N6169" t="s">
        <v>7117</v>
      </c>
    </row>
    <row r="6170" spans="1:14" x14ac:dyDescent="0.2">
      <c r="A6170" s="246">
        <v>45058</v>
      </c>
      <c r="B6170" s="106" t="s">
        <v>541</v>
      </c>
      <c r="C6170" s="106">
        <v>6746.1</v>
      </c>
      <c r="D6170" s="203" t="s">
        <v>452</v>
      </c>
      <c r="E6170" s="203" t="s">
        <v>7190</v>
      </c>
      <c r="F6170" t="s">
        <v>7191</v>
      </c>
      <c r="G6170" s="129"/>
      <c r="H6170" s="293">
        <v>8</v>
      </c>
      <c r="I6170" s="203">
        <v>347</v>
      </c>
      <c r="J6170" s="293" t="s">
        <v>425</v>
      </c>
      <c r="K6170" s="203">
        <v>416.4</v>
      </c>
      <c r="L6170" s="203" t="s">
        <v>459</v>
      </c>
      <c r="M6170" s="203" t="s">
        <v>7116</v>
      </c>
      <c r="N6170" t="s">
        <v>7117</v>
      </c>
    </row>
    <row r="6171" spans="1:14" x14ac:dyDescent="0.2">
      <c r="A6171" s="246">
        <v>45050</v>
      </c>
      <c r="B6171" s="106" t="s">
        <v>541</v>
      </c>
      <c r="C6171" s="106">
        <v>6188.1</v>
      </c>
      <c r="D6171" s="203" t="s">
        <v>452</v>
      </c>
      <c r="E6171" s="203" t="s">
        <v>7186</v>
      </c>
      <c r="F6171" t="s">
        <v>7187</v>
      </c>
      <c r="G6171" s="129"/>
      <c r="H6171" s="293">
        <v>8</v>
      </c>
      <c r="I6171" s="203">
        <v>207</v>
      </c>
      <c r="J6171" s="293" t="s">
        <v>425</v>
      </c>
      <c r="K6171" s="203">
        <v>248.4</v>
      </c>
      <c r="L6171" s="203" t="s">
        <v>459</v>
      </c>
      <c r="M6171" s="203" t="s">
        <v>7116</v>
      </c>
      <c r="N6171" t="s">
        <v>7117</v>
      </c>
    </row>
    <row r="6172" spans="1:14" x14ac:dyDescent="0.2">
      <c r="A6172" s="246">
        <v>45050</v>
      </c>
      <c r="B6172" s="106" t="s">
        <v>541</v>
      </c>
      <c r="C6172" s="106">
        <v>6762.1</v>
      </c>
      <c r="D6172" s="203" t="s">
        <v>452</v>
      </c>
      <c r="E6172" s="203" t="s">
        <v>7194</v>
      </c>
      <c r="F6172" t="s">
        <v>7195</v>
      </c>
      <c r="G6172" s="129"/>
      <c r="H6172" s="293">
        <v>8</v>
      </c>
      <c r="I6172" s="203">
        <v>221</v>
      </c>
      <c r="J6172" s="293" t="s">
        <v>425</v>
      </c>
      <c r="K6172" s="203">
        <v>265.2</v>
      </c>
      <c r="L6172" s="203" t="s">
        <v>459</v>
      </c>
      <c r="M6172" s="203" t="s">
        <v>7116</v>
      </c>
      <c r="N6172" t="s">
        <v>7117</v>
      </c>
    </row>
    <row r="6173" spans="1:14" x14ac:dyDescent="0.2">
      <c r="A6173" s="246">
        <v>45057</v>
      </c>
      <c r="B6173" s="106" t="s">
        <v>541</v>
      </c>
      <c r="C6173" s="106">
        <v>6497.1</v>
      </c>
      <c r="D6173" s="203" t="s">
        <v>452</v>
      </c>
      <c r="E6173" s="203" t="s">
        <v>7182</v>
      </c>
      <c r="F6173" t="s">
        <v>7183</v>
      </c>
      <c r="G6173" s="129"/>
      <c r="H6173" s="293">
        <v>8</v>
      </c>
      <c r="I6173" s="203">
        <v>154</v>
      </c>
      <c r="J6173" s="293" t="s">
        <v>425</v>
      </c>
      <c r="K6173" s="203">
        <v>184.8</v>
      </c>
      <c r="L6173" s="203" t="s">
        <v>459</v>
      </c>
      <c r="M6173" s="203" t="s">
        <v>7116</v>
      </c>
      <c r="N6173" t="s">
        <v>7117</v>
      </c>
    </row>
    <row r="6174" spans="1:14" x14ac:dyDescent="0.2">
      <c r="A6174" s="246">
        <v>45051</v>
      </c>
      <c r="B6174" s="106" t="s">
        <v>541</v>
      </c>
      <c r="C6174" s="106">
        <v>6762.1</v>
      </c>
      <c r="D6174" s="203" t="s">
        <v>452</v>
      </c>
      <c r="E6174" s="203" t="s">
        <v>7194</v>
      </c>
      <c r="F6174" t="s">
        <v>7195</v>
      </c>
      <c r="G6174" s="129"/>
      <c r="H6174" s="293">
        <v>8</v>
      </c>
      <c r="I6174" s="203">
        <v>221</v>
      </c>
      <c r="J6174" s="293" t="s">
        <v>425</v>
      </c>
      <c r="K6174" s="203">
        <v>265.2</v>
      </c>
      <c r="L6174" s="203" t="s">
        <v>459</v>
      </c>
      <c r="M6174" s="203" t="s">
        <v>7116</v>
      </c>
      <c r="N6174" t="s">
        <v>7117</v>
      </c>
    </row>
    <row r="6175" spans="1:14" x14ac:dyDescent="0.2">
      <c r="A6175" s="246">
        <v>45061</v>
      </c>
      <c r="B6175" s="106" t="s">
        <v>541</v>
      </c>
      <c r="C6175" s="106">
        <v>6188.1</v>
      </c>
      <c r="D6175" s="203" t="s">
        <v>452</v>
      </c>
      <c r="E6175" s="203" t="s">
        <v>7186</v>
      </c>
      <c r="F6175" t="s">
        <v>7187</v>
      </c>
      <c r="G6175" s="129"/>
      <c r="H6175" s="293">
        <v>8</v>
      </c>
      <c r="I6175" s="203">
        <v>207</v>
      </c>
      <c r="J6175" s="293" t="s">
        <v>425</v>
      </c>
      <c r="K6175" s="203">
        <v>248.4</v>
      </c>
      <c r="L6175" s="203" t="s">
        <v>459</v>
      </c>
      <c r="M6175" s="203" t="s">
        <v>7116</v>
      </c>
      <c r="N6175" t="s">
        <v>7117</v>
      </c>
    </row>
    <row r="6176" spans="1:14" x14ac:dyDescent="0.2">
      <c r="A6176" s="246">
        <v>45058</v>
      </c>
      <c r="B6176" s="106" t="s">
        <v>541</v>
      </c>
      <c r="C6176" s="106">
        <v>6497.1</v>
      </c>
      <c r="D6176" s="203" t="s">
        <v>452</v>
      </c>
      <c r="E6176" s="203" t="s">
        <v>7182</v>
      </c>
      <c r="F6176" t="s">
        <v>7183</v>
      </c>
      <c r="G6176" s="129"/>
      <c r="H6176" s="293">
        <v>8</v>
      </c>
      <c r="I6176" s="203">
        <v>154</v>
      </c>
      <c r="J6176" s="293" t="s">
        <v>425</v>
      </c>
      <c r="K6176" s="203">
        <v>184.8</v>
      </c>
      <c r="L6176" s="203" t="s">
        <v>459</v>
      </c>
      <c r="M6176" s="203" t="s">
        <v>7116</v>
      </c>
      <c r="N6176" t="s">
        <v>7117</v>
      </c>
    </row>
    <row r="6177" spans="1:14" x14ac:dyDescent="0.2">
      <c r="A6177" s="246">
        <v>45050</v>
      </c>
      <c r="B6177" s="106" t="s">
        <v>541</v>
      </c>
      <c r="C6177" s="106">
        <v>6188.1</v>
      </c>
      <c r="D6177" s="203" t="s">
        <v>452</v>
      </c>
      <c r="E6177" s="203" t="s">
        <v>7190</v>
      </c>
      <c r="F6177" t="s">
        <v>7191</v>
      </c>
      <c r="G6177" s="129"/>
      <c r="H6177" s="293">
        <v>8</v>
      </c>
      <c r="I6177" s="203">
        <v>347</v>
      </c>
      <c r="J6177" s="293" t="s">
        <v>425</v>
      </c>
      <c r="K6177" s="203">
        <v>416.4</v>
      </c>
      <c r="L6177" s="203" t="s">
        <v>459</v>
      </c>
      <c r="M6177" s="203" t="s">
        <v>7116</v>
      </c>
      <c r="N6177" t="s">
        <v>7117</v>
      </c>
    </row>
    <row r="6178" spans="1:14" x14ac:dyDescent="0.2">
      <c r="A6178" s="246">
        <v>45054</v>
      </c>
      <c r="B6178" s="106" t="s">
        <v>541</v>
      </c>
      <c r="C6178" s="106">
        <v>6762.1</v>
      </c>
      <c r="D6178" s="203" t="s">
        <v>452</v>
      </c>
      <c r="E6178" s="203" t="s">
        <v>7190</v>
      </c>
      <c r="F6178" t="s">
        <v>7191</v>
      </c>
      <c r="G6178" s="129"/>
      <c r="H6178" s="293">
        <v>8</v>
      </c>
      <c r="I6178" s="203">
        <v>347</v>
      </c>
      <c r="J6178" s="293" t="s">
        <v>425</v>
      </c>
      <c r="K6178" s="203">
        <v>416.4</v>
      </c>
      <c r="L6178" s="203" t="s">
        <v>459</v>
      </c>
      <c r="M6178" s="203" t="s">
        <v>7116</v>
      </c>
      <c r="N6178" t="s">
        <v>7117</v>
      </c>
    </row>
    <row r="6179" spans="1:14" x14ac:dyDescent="0.2">
      <c r="A6179" s="246">
        <v>45056</v>
      </c>
      <c r="B6179" s="106" t="s">
        <v>541</v>
      </c>
      <c r="C6179" s="106">
        <v>6762.1</v>
      </c>
      <c r="D6179" s="203" t="s">
        <v>452</v>
      </c>
      <c r="E6179" s="203" t="s">
        <v>7190</v>
      </c>
      <c r="F6179" t="s">
        <v>7191</v>
      </c>
      <c r="G6179" s="129"/>
      <c r="H6179" s="293">
        <v>8</v>
      </c>
      <c r="I6179" s="203">
        <v>347</v>
      </c>
      <c r="J6179" s="293" t="s">
        <v>425</v>
      </c>
      <c r="K6179" s="203">
        <v>416.4</v>
      </c>
      <c r="L6179" s="203" t="s">
        <v>459</v>
      </c>
      <c r="M6179" s="203" t="s">
        <v>7116</v>
      </c>
      <c r="N6179" t="s">
        <v>7117</v>
      </c>
    </row>
    <row r="6180" spans="1:14" x14ac:dyDescent="0.2">
      <c r="A6180" s="246">
        <v>45061</v>
      </c>
      <c r="B6180" s="106" t="s">
        <v>541</v>
      </c>
      <c r="C6180" s="106">
        <v>6188.1</v>
      </c>
      <c r="D6180" s="203" t="s">
        <v>452</v>
      </c>
      <c r="E6180" s="203" t="s">
        <v>7190</v>
      </c>
      <c r="F6180" t="s">
        <v>7191</v>
      </c>
      <c r="G6180" s="129"/>
      <c r="H6180" s="293">
        <v>8</v>
      </c>
      <c r="I6180" s="203">
        <v>347</v>
      </c>
      <c r="J6180" s="293" t="s">
        <v>425</v>
      </c>
      <c r="K6180" s="203">
        <v>416.4</v>
      </c>
      <c r="L6180" s="203" t="s">
        <v>459</v>
      </c>
      <c r="M6180" s="203" t="s">
        <v>7116</v>
      </c>
      <c r="N6180" t="s">
        <v>7117</v>
      </c>
    </row>
    <row r="6181" spans="1:14" x14ac:dyDescent="0.2">
      <c r="A6181" s="246">
        <v>45050</v>
      </c>
      <c r="B6181" s="106" t="s">
        <v>541</v>
      </c>
      <c r="C6181" s="106">
        <v>11840.1</v>
      </c>
      <c r="D6181" s="203" t="s">
        <v>452</v>
      </c>
      <c r="E6181" s="203" t="s">
        <v>7192</v>
      </c>
      <c r="F6181" s="203" t="s">
        <v>7193</v>
      </c>
      <c r="G6181" s="129"/>
      <c r="H6181" s="293">
        <v>4</v>
      </c>
      <c r="I6181" s="203">
        <v>222</v>
      </c>
      <c r="J6181" s="293" t="s">
        <v>425</v>
      </c>
      <c r="K6181" s="203">
        <v>266.39999999999998</v>
      </c>
      <c r="L6181" s="203" t="s">
        <v>459</v>
      </c>
      <c r="M6181" s="203" t="s">
        <v>7116</v>
      </c>
      <c r="N6181" t="s">
        <v>7117</v>
      </c>
    </row>
    <row r="6182" spans="1:14" x14ac:dyDescent="0.2">
      <c r="A6182" s="246">
        <v>45055</v>
      </c>
      <c r="B6182" s="106" t="s">
        <v>541</v>
      </c>
      <c r="C6182" s="106">
        <v>80422.16</v>
      </c>
      <c r="D6182" s="203" t="s">
        <v>2065</v>
      </c>
      <c r="E6182" s="203" t="s">
        <v>7192</v>
      </c>
      <c r="F6182" s="203" t="s">
        <v>7193</v>
      </c>
      <c r="G6182" s="129"/>
      <c r="H6182" s="293">
        <v>8</v>
      </c>
      <c r="I6182" s="203">
        <v>222</v>
      </c>
      <c r="J6182" s="293" t="s">
        <v>425</v>
      </c>
      <c r="K6182" s="203">
        <v>266.39999999999998</v>
      </c>
      <c r="L6182" s="203" t="s">
        <v>459</v>
      </c>
      <c r="M6182" s="203" t="s">
        <v>7116</v>
      </c>
      <c r="N6182" t="s">
        <v>7117</v>
      </c>
    </row>
    <row r="6183" spans="1:14" x14ac:dyDescent="0.2">
      <c r="A6183" s="246">
        <v>45056</v>
      </c>
      <c r="B6183" s="106" t="s">
        <v>541</v>
      </c>
      <c r="C6183" s="106">
        <v>80422.16</v>
      </c>
      <c r="D6183" s="203" t="s">
        <v>2065</v>
      </c>
      <c r="E6183" s="203" t="s">
        <v>7192</v>
      </c>
      <c r="F6183" s="203" t="s">
        <v>7193</v>
      </c>
      <c r="G6183" s="129"/>
      <c r="H6183" s="293">
        <v>4</v>
      </c>
      <c r="I6183" s="203">
        <v>222</v>
      </c>
      <c r="J6183" s="293" t="s">
        <v>425</v>
      </c>
      <c r="K6183" s="203">
        <v>266.39999999999998</v>
      </c>
      <c r="L6183" s="203" t="s">
        <v>459</v>
      </c>
      <c r="M6183" s="203" t="s">
        <v>7116</v>
      </c>
      <c r="N6183" t="s">
        <v>7117</v>
      </c>
    </row>
    <row r="6184" spans="1:14" x14ac:dyDescent="0.2">
      <c r="A6184" s="246">
        <v>45057</v>
      </c>
      <c r="B6184" s="106" t="s">
        <v>541</v>
      </c>
      <c r="C6184" s="106">
        <v>80422.16</v>
      </c>
      <c r="D6184" s="203" t="s">
        <v>2065</v>
      </c>
      <c r="E6184" s="203" t="s">
        <v>7192</v>
      </c>
      <c r="F6184" s="203" t="s">
        <v>7193</v>
      </c>
      <c r="G6184" s="129"/>
      <c r="H6184" s="293">
        <v>4</v>
      </c>
      <c r="I6184" s="203">
        <v>222</v>
      </c>
      <c r="J6184" s="293" t="s">
        <v>425</v>
      </c>
      <c r="K6184" s="203">
        <v>266.39999999999998</v>
      </c>
      <c r="L6184" s="203" t="s">
        <v>459</v>
      </c>
      <c r="M6184" s="203" t="s">
        <v>7116</v>
      </c>
      <c r="N6184" t="s">
        <v>7117</v>
      </c>
    </row>
    <row r="6185" spans="1:14" x14ac:dyDescent="0.2">
      <c r="A6185" s="246">
        <v>45058</v>
      </c>
      <c r="B6185" s="106" t="s">
        <v>541</v>
      </c>
      <c r="C6185" s="106">
        <v>6746.1</v>
      </c>
      <c r="D6185" s="203" t="s">
        <v>452</v>
      </c>
      <c r="E6185" s="203" t="s">
        <v>7192</v>
      </c>
      <c r="F6185" s="203" t="s">
        <v>7193</v>
      </c>
      <c r="G6185" s="129"/>
      <c r="H6185" s="293">
        <v>4</v>
      </c>
      <c r="I6185" s="203">
        <v>222</v>
      </c>
      <c r="J6185" s="293" t="s">
        <v>425</v>
      </c>
      <c r="K6185" s="203">
        <v>266.39999999999998</v>
      </c>
      <c r="L6185" s="203" t="s">
        <v>459</v>
      </c>
      <c r="M6185" s="203" t="s">
        <v>7116</v>
      </c>
      <c r="N6185" t="s">
        <v>7117</v>
      </c>
    </row>
    <row r="6186" spans="1:14" x14ac:dyDescent="0.2">
      <c r="A6186" s="246">
        <v>45050</v>
      </c>
      <c r="B6186" s="106" t="s">
        <v>541</v>
      </c>
      <c r="C6186" s="106">
        <v>80422.16</v>
      </c>
      <c r="D6186" s="203" t="s">
        <v>2065</v>
      </c>
      <c r="E6186" s="203" t="s">
        <v>7192</v>
      </c>
      <c r="F6186" s="203" t="s">
        <v>7193</v>
      </c>
      <c r="G6186" s="129"/>
      <c r="H6186" s="293">
        <v>4</v>
      </c>
      <c r="I6186" s="203">
        <v>222</v>
      </c>
      <c r="J6186" s="293" t="s">
        <v>425</v>
      </c>
      <c r="K6186" s="203">
        <v>266.39999999999998</v>
      </c>
      <c r="L6186" s="203" t="s">
        <v>459</v>
      </c>
      <c r="M6186" s="203" t="s">
        <v>7116</v>
      </c>
      <c r="N6186" t="s">
        <v>7117</v>
      </c>
    </row>
    <row r="6187" spans="1:14" x14ac:dyDescent="0.2">
      <c r="A6187" s="246">
        <v>45051</v>
      </c>
      <c r="B6187" s="106" t="s">
        <v>541</v>
      </c>
      <c r="C6187" s="106">
        <v>80422.16</v>
      </c>
      <c r="D6187" s="203" t="s">
        <v>2065</v>
      </c>
      <c r="E6187" s="203" t="s">
        <v>7192</v>
      </c>
      <c r="F6187" s="203" t="s">
        <v>7193</v>
      </c>
      <c r="G6187" s="129"/>
      <c r="H6187" s="293">
        <v>8</v>
      </c>
      <c r="I6187" s="203">
        <v>222</v>
      </c>
      <c r="J6187" s="293" t="s">
        <v>425</v>
      </c>
      <c r="K6187" s="203">
        <v>266.39999999999998</v>
      </c>
      <c r="L6187" s="203" t="s">
        <v>459</v>
      </c>
      <c r="M6187" s="203" t="s">
        <v>7116</v>
      </c>
      <c r="N6187" t="s">
        <v>7117</v>
      </c>
    </row>
    <row r="6188" spans="1:14" x14ac:dyDescent="0.2">
      <c r="A6188" s="246">
        <v>45052</v>
      </c>
      <c r="B6188" s="106" t="s">
        <v>541</v>
      </c>
      <c r="C6188" s="106">
        <v>80422.16</v>
      </c>
      <c r="D6188" s="203" t="s">
        <v>2065</v>
      </c>
      <c r="E6188" s="203" t="s">
        <v>7192</v>
      </c>
      <c r="F6188" s="203" t="s">
        <v>7193</v>
      </c>
      <c r="G6188" s="129"/>
      <c r="H6188" s="293">
        <v>8</v>
      </c>
      <c r="I6188" s="203">
        <v>222</v>
      </c>
      <c r="J6188" s="293" t="s">
        <v>425</v>
      </c>
      <c r="K6188" s="203">
        <v>266.39999999999998</v>
      </c>
      <c r="L6188" s="203" t="s">
        <v>459</v>
      </c>
      <c r="M6188" s="203" t="s">
        <v>7116</v>
      </c>
      <c r="N6188" t="s">
        <v>7117</v>
      </c>
    </row>
    <row r="6189" spans="1:14" x14ac:dyDescent="0.2">
      <c r="A6189" s="246">
        <v>45056</v>
      </c>
      <c r="B6189" s="106" t="s">
        <v>541</v>
      </c>
      <c r="C6189" s="106">
        <v>6762.1</v>
      </c>
      <c r="D6189" s="203" t="s">
        <v>452</v>
      </c>
      <c r="E6189" s="203" t="s">
        <v>7192</v>
      </c>
      <c r="F6189" s="203" t="s">
        <v>7193</v>
      </c>
      <c r="G6189" s="129"/>
      <c r="H6189" s="293">
        <v>2</v>
      </c>
      <c r="I6189" s="203">
        <v>222</v>
      </c>
      <c r="J6189" s="293" t="s">
        <v>425</v>
      </c>
      <c r="K6189" s="203">
        <v>266.39999999999998</v>
      </c>
      <c r="L6189" s="203" t="s">
        <v>459</v>
      </c>
      <c r="M6189" s="203" t="s">
        <v>7116</v>
      </c>
      <c r="N6189" t="s">
        <v>7117</v>
      </c>
    </row>
    <row r="6190" spans="1:14" x14ac:dyDescent="0.2">
      <c r="A6190" s="246">
        <v>45057</v>
      </c>
      <c r="B6190" s="106" t="s">
        <v>541</v>
      </c>
      <c r="C6190" s="106">
        <v>6762.1</v>
      </c>
      <c r="D6190" s="203" t="s">
        <v>452</v>
      </c>
      <c r="E6190" s="203" t="s">
        <v>7192</v>
      </c>
      <c r="F6190" s="203" t="s">
        <v>7193</v>
      </c>
      <c r="G6190" s="129"/>
      <c r="H6190" s="293">
        <v>4</v>
      </c>
      <c r="I6190" s="203">
        <v>222</v>
      </c>
      <c r="J6190" s="293" t="s">
        <v>425</v>
      </c>
      <c r="K6190" s="203">
        <v>266.39999999999998</v>
      </c>
      <c r="L6190" s="203" t="s">
        <v>459</v>
      </c>
      <c r="M6190" s="203" t="s">
        <v>7116</v>
      </c>
      <c r="N6190" t="s">
        <v>7117</v>
      </c>
    </row>
    <row r="6191" spans="1:14" x14ac:dyDescent="0.2">
      <c r="A6191" s="246">
        <v>45058</v>
      </c>
      <c r="B6191" s="106" t="s">
        <v>541</v>
      </c>
      <c r="C6191" s="106">
        <v>6762.1</v>
      </c>
      <c r="D6191" s="203" t="s">
        <v>452</v>
      </c>
      <c r="E6191" s="203" t="s">
        <v>7192</v>
      </c>
      <c r="F6191" s="203" t="s">
        <v>7193</v>
      </c>
      <c r="G6191" s="129"/>
      <c r="H6191" s="293">
        <v>4</v>
      </c>
      <c r="I6191" s="203">
        <v>222</v>
      </c>
      <c r="J6191" s="293" t="s">
        <v>425</v>
      </c>
      <c r="K6191" s="203">
        <v>266.39999999999998</v>
      </c>
      <c r="L6191" s="203" t="s">
        <v>459</v>
      </c>
      <c r="M6191" s="203" t="s">
        <v>7116</v>
      </c>
      <c r="N6191" t="s">
        <v>7117</v>
      </c>
    </row>
    <row r="6192" spans="1:14" x14ac:dyDescent="0.2">
      <c r="A6192" s="246">
        <v>45056</v>
      </c>
      <c r="B6192" s="106" t="s">
        <v>541</v>
      </c>
      <c r="C6192" s="106">
        <v>11840.1</v>
      </c>
      <c r="D6192" s="203" t="s">
        <v>452</v>
      </c>
      <c r="E6192" s="203" t="s">
        <v>7192</v>
      </c>
      <c r="F6192" s="203" t="s">
        <v>7193</v>
      </c>
      <c r="G6192" s="129"/>
      <c r="H6192" s="293">
        <v>2</v>
      </c>
      <c r="I6192" s="203">
        <v>222</v>
      </c>
      <c r="J6192" s="293" t="s">
        <v>425</v>
      </c>
      <c r="K6192" s="203">
        <v>266.39999999999998</v>
      </c>
      <c r="L6192" s="203" t="s">
        <v>459</v>
      </c>
      <c r="M6192" s="203" t="s">
        <v>7116</v>
      </c>
      <c r="N6192" t="s">
        <v>7117</v>
      </c>
    </row>
    <row r="6193" spans="1:14" x14ac:dyDescent="0.2">
      <c r="A6193" s="246">
        <v>45075</v>
      </c>
      <c r="B6193" s="106" t="s">
        <v>541</v>
      </c>
      <c r="C6193" s="106">
        <v>6746.1</v>
      </c>
      <c r="D6193" s="203" t="s">
        <v>452</v>
      </c>
      <c r="E6193" s="203" t="s">
        <v>7186</v>
      </c>
      <c r="F6193" s="203" t="s">
        <v>7187</v>
      </c>
      <c r="G6193" s="129"/>
      <c r="H6193" s="293">
        <v>8</v>
      </c>
      <c r="I6193" s="203">
        <v>207</v>
      </c>
      <c r="J6193" s="293" t="s">
        <v>425</v>
      </c>
      <c r="K6193" s="203">
        <v>248.4</v>
      </c>
      <c r="L6193" s="203" t="s">
        <v>459</v>
      </c>
      <c r="M6193" s="203" t="s">
        <v>7116</v>
      </c>
      <c r="N6193" t="s">
        <v>7117</v>
      </c>
    </row>
    <row r="6194" spans="1:14" x14ac:dyDescent="0.2">
      <c r="A6194" s="246">
        <v>45076</v>
      </c>
      <c r="B6194" s="106" t="s">
        <v>541</v>
      </c>
      <c r="C6194" s="106">
        <v>6746.1</v>
      </c>
      <c r="D6194" s="203" t="s">
        <v>452</v>
      </c>
      <c r="E6194" s="203" t="s">
        <v>7186</v>
      </c>
      <c r="F6194" s="203" t="s">
        <v>7187</v>
      </c>
      <c r="G6194" s="129"/>
      <c r="H6194" s="293">
        <v>8</v>
      </c>
      <c r="I6194" s="203">
        <v>207</v>
      </c>
      <c r="J6194" s="293" t="s">
        <v>425</v>
      </c>
      <c r="K6194" s="203">
        <v>248.4</v>
      </c>
      <c r="L6194" s="203" t="s">
        <v>459</v>
      </c>
      <c r="M6194" s="203" t="s">
        <v>7116</v>
      </c>
      <c r="N6194" t="s">
        <v>7117</v>
      </c>
    </row>
    <row r="6195" spans="1:14" x14ac:dyDescent="0.2">
      <c r="A6195" s="246">
        <v>45077</v>
      </c>
      <c r="B6195" s="106" t="s">
        <v>541</v>
      </c>
      <c r="C6195" s="106">
        <v>6746.1</v>
      </c>
      <c r="D6195" s="203" t="s">
        <v>452</v>
      </c>
      <c r="E6195" s="203" t="s">
        <v>7186</v>
      </c>
      <c r="F6195" s="203" t="s">
        <v>7187</v>
      </c>
      <c r="G6195" s="129"/>
      <c r="H6195" s="293">
        <v>4</v>
      </c>
      <c r="I6195" s="203">
        <v>207</v>
      </c>
      <c r="J6195" s="293" t="s">
        <v>425</v>
      </c>
      <c r="K6195" s="203">
        <v>248.4</v>
      </c>
      <c r="L6195" s="203" t="s">
        <v>459</v>
      </c>
      <c r="M6195" s="203" t="s">
        <v>7116</v>
      </c>
      <c r="N6195" t="s">
        <v>7117</v>
      </c>
    </row>
    <row r="6196" spans="1:14" x14ac:dyDescent="0.2">
      <c r="A6196" s="246">
        <v>45063</v>
      </c>
      <c r="B6196" s="106" t="s">
        <v>541</v>
      </c>
      <c r="C6196" s="106">
        <v>6746.1</v>
      </c>
      <c r="D6196" s="203" t="s">
        <v>452</v>
      </c>
      <c r="E6196" s="203" t="s">
        <v>7186</v>
      </c>
      <c r="F6196" s="203" t="s">
        <v>7187</v>
      </c>
      <c r="G6196" s="129"/>
      <c r="H6196" s="293">
        <v>4</v>
      </c>
      <c r="I6196" s="203">
        <v>207</v>
      </c>
      <c r="J6196" s="293" t="s">
        <v>425</v>
      </c>
      <c r="K6196" s="203">
        <v>248.4</v>
      </c>
      <c r="L6196" s="203" t="s">
        <v>459</v>
      </c>
      <c r="M6196" s="203" t="s">
        <v>7116</v>
      </c>
      <c r="N6196" t="s">
        <v>7117</v>
      </c>
    </row>
    <row r="6197" spans="1:14" x14ac:dyDescent="0.2">
      <c r="A6197" s="246">
        <v>45064</v>
      </c>
      <c r="B6197" s="106" t="s">
        <v>541</v>
      </c>
      <c r="C6197" s="106">
        <v>6746.1</v>
      </c>
      <c r="D6197" s="203" t="s">
        <v>452</v>
      </c>
      <c r="E6197" s="203" t="s">
        <v>7186</v>
      </c>
      <c r="F6197" s="203" t="s">
        <v>7187</v>
      </c>
      <c r="G6197" s="129"/>
      <c r="H6197" s="293">
        <v>8</v>
      </c>
      <c r="I6197" s="203">
        <v>207</v>
      </c>
      <c r="J6197" s="293" t="s">
        <v>425</v>
      </c>
      <c r="K6197" s="203">
        <v>248.4</v>
      </c>
      <c r="L6197" s="203" t="s">
        <v>459</v>
      </c>
      <c r="M6197" s="203" t="s">
        <v>7116</v>
      </c>
      <c r="N6197" t="s">
        <v>7117</v>
      </c>
    </row>
    <row r="6198" spans="1:14" x14ac:dyDescent="0.2">
      <c r="A6198" s="246">
        <v>45065</v>
      </c>
      <c r="B6198" s="106" t="s">
        <v>541</v>
      </c>
      <c r="C6198" s="106">
        <v>6746.1</v>
      </c>
      <c r="D6198" s="203" t="s">
        <v>452</v>
      </c>
      <c r="E6198" s="203" t="s">
        <v>7186</v>
      </c>
      <c r="F6198" s="203" t="s">
        <v>7187</v>
      </c>
      <c r="G6198" s="129"/>
      <c r="H6198" s="293">
        <v>8</v>
      </c>
      <c r="I6198" s="203">
        <v>207</v>
      </c>
      <c r="J6198" s="293" t="s">
        <v>425</v>
      </c>
      <c r="K6198" s="203">
        <v>248.4</v>
      </c>
      <c r="L6198" s="203" t="s">
        <v>459</v>
      </c>
      <c r="M6198" s="203" t="s">
        <v>7116</v>
      </c>
      <c r="N6198" t="s">
        <v>7117</v>
      </c>
    </row>
    <row r="6199" spans="1:14" x14ac:dyDescent="0.2">
      <c r="A6199" s="246">
        <v>45077</v>
      </c>
      <c r="B6199" s="106" t="s">
        <v>541</v>
      </c>
      <c r="C6199" s="106">
        <v>6188.1</v>
      </c>
      <c r="D6199" s="203" t="s">
        <v>452</v>
      </c>
      <c r="E6199" s="203" t="s">
        <v>7186</v>
      </c>
      <c r="F6199" s="203" t="s">
        <v>7187</v>
      </c>
      <c r="G6199" s="129"/>
      <c r="H6199" s="293">
        <v>4</v>
      </c>
      <c r="I6199" s="203">
        <v>207</v>
      </c>
      <c r="J6199" s="293" t="s">
        <v>425</v>
      </c>
      <c r="K6199" s="203">
        <v>248.4</v>
      </c>
      <c r="L6199" s="203" t="s">
        <v>459</v>
      </c>
      <c r="M6199" s="203" t="s">
        <v>7116</v>
      </c>
      <c r="N6199" t="s">
        <v>7117</v>
      </c>
    </row>
    <row r="6200" spans="1:14" x14ac:dyDescent="0.2">
      <c r="A6200" s="246">
        <v>45062</v>
      </c>
      <c r="B6200" s="106" t="s">
        <v>541</v>
      </c>
      <c r="C6200" s="106">
        <v>6188.1</v>
      </c>
      <c r="D6200" s="203" t="s">
        <v>452</v>
      </c>
      <c r="E6200" s="203" t="s">
        <v>7186</v>
      </c>
      <c r="F6200" s="203" t="s">
        <v>7187</v>
      </c>
      <c r="G6200" s="129"/>
      <c r="H6200" s="293">
        <v>8</v>
      </c>
      <c r="I6200" s="203">
        <v>207</v>
      </c>
      <c r="J6200" s="293" t="s">
        <v>425</v>
      </c>
      <c r="K6200" s="203">
        <v>248.4</v>
      </c>
      <c r="L6200" s="203" t="s">
        <v>459</v>
      </c>
      <c r="M6200" s="203" t="s">
        <v>7116</v>
      </c>
      <c r="N6200" t="s">
        <v>7117</v>
      </c>
    </row>
    <row r="6201" spans="1:14" x14ac:dyDescent="0.2">
      <c r="A6201" s="246">
        <v>45063</v>
      </c>
      <c r="B6201" s="106" t="s">
        <v>541</v>
      </c>
      <c r="C6201" s="106">
        <v>6188.1</v>
      </c>
      <c r="D6201" s="203" t="s">
        <v>452</v>
      </c>
      <c r="E6201" s="203" t="s">
        <v>7186</v>
      </c>
      <c r="F6201" s="203" t="s">
        <v>7187</v>
      </c>
      <c r="G6201" s="129"/>
      <c r="H6201" s="293">
        <v>4</v>
      </c>
      <c r="I6201" s="203">
        <v>207</v>
      </c>
      <c r="J6201" s="293" t="s">
        <v>425</v>
      </c>
      <c r="K6201" s="203">
        <v>248.4</v>
      </c>
      <c r="L6201" s="203" t="s">
        <v>459</v>
      </c>
      <c r="M6201" s="203" t="s">
        <v>7116</v>
      </c>
      <c r="N6201" t="s">
        <v>7117</v>
      </c>
    </row>
    <row r="6202" spans="1:14" x14ac:dyDescent="0.2">
      <c r="A6202" s="246">
        <v>45068</v>
      </c>
      <c r="B6202" s="106" t="s">
        <v>541</v>
      </c>
      <c r="C6202" s="106">
        <v>6188.1</v>
      </c>
      <c r="D6202" s="203" t="s">
        <v>452</v>
      </c>
      <c r="E6202" s="203" t="s">
        <v>7186</v>
      </c>
      <c r="F6202" s="203" t="s">
        <v>7187</v>
      </c>
      <c r="G6202" s="129"/>
      <c r="H6202" s="293">
        <v>8</v>
      </c>
      <c r="I6202" s="203">
        <v>207</v>
      </c>
      <c r="J6202" s="293" t="s">
        <v>425</v>
      </c>
      <c r="K6202" s="203">
        <v>248.4</v>
      </c>
      <c r="L6202" s="203" t="s">
        <v>459</v>
      </c>
      <c r="M6202" s="203" t="s">
        <v>7116</v>
      </c>
      <c r="N6202" t="s">
        <v>7117</v>
      </c>
    </row>
    <row r="6203" spans="1:14" x14ac:dyDescent="0.2">
      <c r="A6203" s="246">
        <v>45069</v>
      </c>
      <c r="B6203" s="106" t="s">
        <v>541</v>
      </c>
      <c r="C6203" s="106">
        <v>6188.1</v>
      </c>
      <c r="D6203" s="203" t="s">
        <v>452</v>
      </c>
      <c r="E6203" s="203" t="s">
        <v>7186</v>
      </c>
      <c r="F6203" s="203" t="s">
        <v>7187</v>
      </c>
      <c r="G6203" s="129"/>
      <c r="H6203" s="293">
        <v>8</v>
      </c>
      <c r="I6203" s="203">
        <v>207</v>
      </c>
      <c r="J6203" s="293" t="s">
        <v>425</v>
      </c>
      <c r="K6203" s="203">
        <v>248.4</v>
      </c>
      <c r="L6203" s="203" t="s">
        <v>459</v>
      </c>
      <c r="M6203" s="203" t="s">
        <v>7116</v>
      </c>
      <c r="N6203" t="s">
        <v>7117</v>
      </c>
    </row>
    <row r="6204" spans="1:14" x14ac:dyDescent="0.2">
      <c r="A6204" s="246">
        <v>45070</v>
      </c>
      <c r="B6204" s="106" t="s">
        <v>541</v>
      </c>
      <c r="C6204" s="106">
        <v>6188.1</v>
      </c>
      <c r="D6204" s="203" t="s">
        <v>452</v>
      </c>
      <c r="E6204" s="203" t="s">
        <v>7186</v>
      </c>
      <c r="F6204" s="203" t="s">
        <v>7187</v>
      </c>
      <c r="G6204" s="129"/>
      <c r="H6204" s="293">
        <v>4</v>
      </c>
      <c r="I6204" s="203">
        <v>207</v>
      </c>
      <c r="J6204" s="293" t="s">
        <v>425</v>
      </c>
      <c r="K6204" s="203">
        <v>248.4</v>
      </c>
      <c r="L6204" s="203" t="s">
        <v>459</v>
      </c>
      <c r="M6204" s="203" t="s">
        <v>7116</v>
      </c>
      <c r="N6204" t="s">
        <v>7117</v>
      </c>
    </row>
    <row r="6205" spans="1:14" x14ac:dyDescent="0.2">
      <c r="A6205" s="246">
        <v>45070</v>
      </c>
      <c r="B6205" s="106" t="s">
        <v>541</v>
      </c>
      <c r="C6205" s="106">
        <v>6746.1</v>
      </c>
      <c r="D6205" s="203" t="s">
        <v>452</v>
      </c>
      <c r="E6205" s="203" t="s">
        <v>7186</v>
      </c>
      <c r="F6205" s="203" t="s">
        <v>7187</v>
      </c>
      <c r="G6205" s="129"/>
      <c r="H6205" s="293">
        <v>4</v>
      </c>
      <c r="I6205" s="203">
        <v>207</v>
      </c>
      <c r="J6205" s="293" t="s">
        <v>425</v>
      </c>
      <c r="K6205" s="203">
        <v>248.4</v>
      </c>
      <c r="L6205" s="203" t="s">
        <v>459</v>
      </c>
      <c r="M6205" s="203" t="s">
        <v>7116</v>
      </c>
      <c r="N6205" t="s">
        <v>7117</v>
      </c>
    </row>
    <row r="6206" spans="1:14" x14ac:dyDescent="0.2">
      <c r="A6206" s="246">
        <v>45071</v>
      </c>
      <c r="B6206" s="106" t="s">
        <v>541</v>
      </c>
      <c r="C6206" s="106">
        <v>6746.1</v>
      </c>
      <c r="D6206" s="203" t="s">
        <v>452</v>
      </c>
      <c r="E6206" s="203" t="s">
        <v>7186</v>
      </c>
      <c r="F6206" s="203" t="s">
        <v>7187</v>
      </c>
      <c r="G6206" s="129"/>
      <c r="H6206" s="293">
        <v>8</v>
      </c>
      <c r="I6206" s="203">
        <v>207</v>
      </c>
      <c r="J6206" s="293" t="s">
        <v>425</v>
      </c>
      <c r="K6206" s="203">
        <v>248.4</v>
      </c>
      <c r="L6206" s="203" t="s">
        <v>459</v>
      </c>
      <c r="M6206" s="203" t="s">
        <v>7116</v>
      </c>
      <c r="N6206" t="s">
        <v>7117</v>
      </c>
    </row>
    <row r="6207" spans="1:14" x14ac:dyDescent="0.2">
      <c r="A6207" s="246">
        <v>45072</v>
      </c>
      <c r="B6207" s="106" t="s">
        <v>541</v>
      </c>
      <c r="C6207" s="106">
        <v>6746.1</v>
      </c>
      <c r="D6207" s="203" t="s">
        <v>452</v>
      </c>
      <c r="E6207" s="203" t="s">
        <v>7186</v>
      </c>
      <c r="F6207" s="203" t="s">
        <v>7187</v>
      </c>
      <c r="G6207" s="129"/>
      <c r="H6207" s="293">
        <v>8</v>
      </c>
      <c r="I6207" s="203">
        <v>207</v>
      </c>
      <c r="J6207" s="293" t="s">
        <v>425</v>
      </c>
      <c r="K6207" s="203">
        <v>248.4</v>
      </c>
      <c r="L6207" s="203" t="s">
        <v>459</v>
      </c>
      <c r="M6207" s="203" t="s">
        <v>7116</v>
      </c>
      <c r="N6207" t="s">
        <v>7117</v>
      </c>
    </row>
    <row r="6208" spans="1:14" x14ac:dyDescent="0.2">
      <c r="A6208" s="246">
        <v>45063</v>
      </c>
      <c r="B6208" s="106" t="s">
        <v>541</v>
      </c>
      <c r="C6208" s="106">
        <v>6497.1</v>
      </c>
      <c r="D6208" s="203" t="s">
        <v>452</v>
      </c>
      <c r="E6208" s="203" t="s">
        <v>7182</v>
      </c>
      <c r="F6208" s="203" t="s">
        <v>7183</v>
      </c>
      <c r="G6208" s="129"/>
      <c r="H6208" s="293">
        <v>4</v>
      </c>
      <c r="I6208" s="203">
        <v>154</v>
      </c>
      <c r="J6208" s="293" t="s">
        <v>425</v>
      </c>
      <c r="K6208" s="203">
        <v>184.8</v>
      </c>
      <c r="L6208" s="203" t="s">
        <v>459</v>
      </c>
      <c r="M6208" s="203" t="s">
        <v>7116</v>
      </c>
      <c r="N6208" t="s">
        <v>7117</v>
      </c>
    </row>
    <row r="6209" spans="1:14" x14ac:dyDescent="0.2">
      <c r="A6209" s="246">
        <v>45064</v>
      </c>
      <c r="B6209" s="106" t="s">
        <v>541</v>
      </c>
      <c r="C6209" s="106">
        <v>6497.1</v>
      </c>
      <c r="D6209" s="203" t="s">
        <v>452</v>
      </c>
      <c r="E6209" s="203" t="s">
        <v>7182</v>
      </c>
      <c r="F6209" s="203" t="s">
        <v>7183</v>
      </c>
      <c r="G6209" s="129"/>
      <c r="H6209" s="293">
        <v>8</v>
      </c>
      <c r="I6209" s="203">
        <v>154</v>
      </c>
      <c r="J6209" s="293" t="s">
        <v>425</v>
      </c>
      <c r="K6209" s="203">
        <v>184.8</v>
      </c>
      <c r="L6209" s="203" t="s">
        <v>459</v>
      </c>
      <c r="M6209" s="203" t="s">
        <v>7116</v>
      </c>
      <c r="N6209" t="s">
        <v>7117</v>
      </c>
    </row>
    <row r="6210" spans="1:14" x14ac:dyDescent="0.2">
      <c r="A6210" s="246">
        <v>45065</v>
      </c>
      <c r="B6210" s="106" t="s">
        <v>541</v>
      </c>
      <c r="C6210" s="106">
        <v>6497.1</v>
      </c>
      <c r="D6210" s="203" t="s">
        <v>452</v>
      </c>
      <c r="E6210" s="203" t="s">
        <v>7182</v>
      </c>
      <c r="F6210" s="203" t="s">
        <v>7183</v>
      </c>
      <c r="G6210" s="129"/>
      <c r="H6210" s="293">
        <v>8</v>
      </c>
      <c r="I6210" s="203">
        <v>154</v>
      </c>
      <c r="J6210" s="293" t="s">
        <v>425</v>
      </c>
      <c r="K6210" s="203">
        <v>184.8</v>
      </c>
      <c r="L6210" s="203" t="s">
        <v>459</v>
      </c>
      <c r="M6210" s="203" t="s">
        <v>7116</v>
      </c>
      <c r="N6210" t="s">
        <v>7117</v>
      </c>
    </row>
    <row r="6211" spans="1:14" x14ac:dyDescent="0.2">
      <c r="A6211" s="246">
        <v>45068</v>
      </c>
      <c r="B6211" s="106" t="s">
        <v>541</v>
      </c>
      <c r="C6211" s="106">
        <v>6497.1</v>
      </c>
      <c r="D6211" s="203" t="s">
        <v>452</v>
      </c>
      <c r="E6211" s="203" t="s">
        <v>7182</v>
      </c>
      <c r="F6211" s="203" t="s">
        <v>7183</v>
      </c>
      <c r="G6211" s="129"/>
      <c r="H6211" s="293">
        <v>8</v>
      </c>
      <c r="I6211" s="203">
        <v>154</v>
      </c>
      <c r="J6211" s="293" t="s">
        <v>425</v>
      </c>
      <c r="K6211" s="203">
        <v>184.8</v>
      </c>
      <c r="L6211" s="203" t="s">
        <v>459</v>
      </c>
      <c r="M6211" s="203" t="s">
        <v>7116</v>
      </c>
      <c r="N6211" t="s">
        <v>7117</v>
      </c>
    </row>
    <row r="6212" spans="1:14" x14ac:dyDescent="0.2">
      <c r="A6212" s="246">
        <v>45069</v>
      </c>
      <c r="B6212" s="106" t="s">
        <v>541</v>
      </c>
      <c r="C6212" s="106">
        <v>6497.1</v>
      </c>
      <c r="D6212" s="203" t="s">
        <v>452</v>
      </c>
      <c r="E6212" s="203" t="s">
        <v>7182</v>
      </c>
      <c r="F6212" s="203" t="s">
        <v>7183</v>
      </c>
      <c r="G6212" s="129"/>
      <c r="H6212" s="293">
        <v>8</v>
      </c>
      <c r="I6212" s="203">
        <v>154</v>
      </c>
      <c r="J6212" s="293" t="s">
        <v>425</v>
      </c>
      <c r="K6212" s="203">
        <v>184.8</v>
      </c>
      <c r="L6212" s="203" t="s">
        <v>459</v>
      </c>
      <c r="M6212" s="203" t="s">
        <v>7116</v>
      </c>
      <c r="N6212" t="s">
        <v>7117</v>
      </c>
    </row>
    <row r="6213" spans="1:14" x14ac:dyDescent="0.2">
      <c r="A6213" s="246">
        <v>45071</v>
      </c>
      <c r="B6213" s="106" t="s">
        <v>541</v>
      </c>
      <c r="C6213" s="106">
        <v>6188.1</v>
      </c>
      <c r="D6213" s="203" t="s">
        <v>452</v>
      </c>
      <c r="E6213" s="203" t="s">
        <v>7190</v>
      </c>
      <c r="F6213" s="203" t="s">
        <v>7191</v>
      </c>
      <c r="G6213" s="129"/>
      <c r="H6213" s="293">
        <v>8</v>
      </c>
      <c r="I6213" s="203">
        <v>347</v>
      </c>
      <c r="J6213" s="293" t="s">
        <v>425</v>
      </c>
      <c r="K6213" s="203">
        <v>416.4</v>
      </c>
      <c r="L6213" s="203" t="s">
        <v>459</v>
      </c>
      <c r="M6213" s="203" t="s">
        <v>7116</v>
      </c>
      <c r="N6213" t="s">
        <v>7117</v>
      </c>
    </row>
    <row r="6214" spans="1:14" x14ac:dyDescent="0.2">
      <c r="A6214" s="246">
        <v>45070</v>
      </c>
      <c r="B6214" s="106" t="s">
        <v>541</v>
      </c>
      <c r="C6214" s="106">
        <v>6497.1</v>
      </c>
      <c r="D6214" s="203" t="s">
        <v>452</v>
      </c>
      <c r="E6214" s="203" t="s">
        <v>7182</v>
      </c>
      <c r="F6214" s="203" t="s">
        <v>7183</v>
      </c>
      <c r="G6214" s="129"/>
      <c r="H6214" s="293">
        <v>8</v>
      </c>
      <c r="I6214" s="203">
        <v>154</v>
      </c>
      <c r="J6214" s="293" t="s">
        <v>425</v>
      </c>
      <c r="K6214" s="203">
        <v>184.8</v>
      </c>
      <c r="L6214" s="203" t="s">
        <v>459</v>
      </c>
      <c r="M6214" s="203" t="s">
        <v>7116</v>
      </c>
      <c r="N6214" t="s">
        <v>7117</v>
      </c>
    </row>
    <row r="6215" spans="1:14" x14ac:dyDescent="0.2">
      <c r="A6215" s="246">
        <v>45062</v>
      </c>
      <c r="B6215" s="106" t="s">
        <v>541</v>
      </c>
      <c r="C6215" s="106">
        <v>6746.1</v>
      </c>
      <c r="D6215" s="203" t="s">
        <v>452</v>
      </c>
      <c r="E6215" s="203" t="s">
        <v>7184</v>
      </c>
      <c r="F6215" s="203" t="s">
        <v>7185</v>
      </c>
      <c r="G6215" s="129"/>
      <c r="H6215" s="293">
        <v>8</v>
      </c>
      <c r="I6215" s="203">
        <v>196</v>
      </c>
      <c r="J6215" s="293" t="s">
        <v>425</v>
      </c>
      <c r="K6215" s="203">
        <v>235.2</v>
      </c>
      <c r="L6215" s="203" t="s">
        <v>459</v>
      </c>
      <c r="M6215" s="203" t="s">
        <v>7116</v>
      </c>
      <c r="N6215" t="s">
        <v>7117</v>
      </c>
    </row>
    <row r="6216" spans="1:14" x14ac:dyDescent="0.2">
      <c r="A6216" s="246">
        <v>45072</v>
      </c>
      <c r="B6216" s="106" t="s">
        <v>541</v>
      </c>
      <c r="C6216" s="106">
        <v>6188.1</v>
      </c>
      <c r="D6216" s="203" t="s">
        <v>452</v>
      </c>
      <c r="E6216" s="203" t="s">
        <v>7190</v>
      </c>
      <c r="F6216" s="203" t="s">
        <v>7191</v>
      </c>
      <c r="G6216" s="129"/>
      <c r="H6216" s="293">
        <v>8</v>
      </c>
      <c r="I6216" s="203">
        <v>347</v>
      </c>
      <c r="J6216" s="293" t="s">
        <v>425</v>
      </c>
      <c r="K6216" s="203">
        <v>416.4</v>
      </c>
      <c r="L6216" s="203" t="s">
        <v>459</v>
      </c>
      <c r="M6216" s="203" t="s">
        <v>7116</v>
      </c>
      <c r="N6216" t="s">
        <v>7117</v>
      </c>
    </row>
    <row r="6217" spans="1:14" x14ac:dyDescent="0.2">
      <c r="A6217" s="246">
        <v>45065</v>
      </c>
      <c r="B6217" s="106" t="s">
        <v>541</v>
      </c>
      <c r="C6217" s="106">
        <v>6762.1</v>
      </c>
      <c r="D6217" s="203" t="s">
        <v>452</v>
      </c>
      <c r="E6217" s="203" t="s">
        <v>7194</v>
      </c>
      <c r="F6217" s="203" t="s">
        <v>7195</v>
      </c>
      <c r="G6217" s="129"/>
      <c r="H6217" s="293">
        <v>8</v>
      </c>
      <c r="I6217" s="203">
        <v>221</v>
      </c>
      <c r="J6217" s="293" t="s">
        <v>425</v>
      </c>
      <c r="K6217" s="203">
        <v>265.2</v>
      </c>
      <c r="L6217" s="203" t="s">
        <v>459</v>
      </c>
      <c r="M6217" s="203" t="s">
        <v>7116</v>
      </c>
      <c r="N6217" t="s">
        <v>7117</v>
      </c>
    </row>
    <row r="6218" spans="1:14" x14ac:dyDescent="0.2">
      <c r="A6218" s="246">
        <v>45063</v>
      </c>
      <c r="B6218" s="106" t="s">
        <v>541</v>
      </c>
      <c r="C6218" s="106">
        <v>6746.1</v>
      </c>
      <c r="D6218" s="203" t="s">
        <v>452</v>
      </c>
      <c r="E6218" s="203" t="s">
        <v>7184</v>
      </c>
      <c r="F6218" s="203" t="s">
        <v>7185</v>
      </c>
      <c r="G6218" s="129"/>
      <c r="H6218" s="293">
        <v>8</v>
      </c>
      <c r="I6218" s="203">
        <v>196</v>
      </c>
      <c r="J6218" s="293" t="s">
        <v>425</v>
      </c>
      <c r="K6218" s="203">
        <v>235.2</v>
      </c>
      <c r="L6218" s="203" t="s">
        <v>459</v>
      </c>
      <c r="M6218" s="203" t="s">
        <v>7116</v>
      </c>
      <c r="N6218" t="s">
        <v>7117</v>
      </c>
    </row>
    <row r="6219" spans="1:14" x14ac:dyDescent="0.2">
      <c r="A6219" s="246">
        <v>45076</v>
      </c>
      <c r="B6219" s="106" t="s">
        <v>541</v>
      </c>
      <c r="C6219" s="106">
        <v>6762.1</v>
      </c>
      <c r="D6219" s="203" t="s">
        <v>452</v>
      </c>
      <c r="E6219" s="203" t="s">
        <v>7192</v>
      </c>
      <c r="F6219" s="203" t="s">
        <v>7193</v>
      </c>
      <c r="G6219" s="129"/>
      <c r="H6219" s="293">
        <v>8</v>
      </c>
      <c r="I6219" s="203">
        <v>222</v>
      </c>
      <c r="J6219" s="293" t="s">
        <v>425</v>
      </c>
      <c r="K6219" s="203">
        <v>266.39999999999998</v>
      </c>
      <c r="L6219" s="203" t="s">
        <v>459</v>
      </c>
      <c r="M6219" s="203" t="s">
        <v>7116</v>
      </c>
      <c r="N6219" t="s">
        <v>7117</v>
      </c>
    </row>
    <row r="6220" spans="1:14" x14ac:dyDescent="0.2">
      <c r="A6220" s="246">
        <v>45075</v>
      </c>
      <c r="B6220" s="106" t="s">
        <v>541</v>
      </c>
      <c r="C6220" s="106">
        <v>6641.1</v>
      </c>
      <c r="D6220" s="203" t="s">
        <v>452</v>
      </c>
      <c r="E6220" s="203" t="s">
        <v>7190</v>
      </c>
      <c r="F6220" s="203" t="s">
        <v>7191</v>
      </c>
      <c r="G6220" s="129"/>
      <c r="H6220" s="293">
        <v>8</v>
      </c>
      <c r="I6220" s="203">
        <v>347</v>
      </c>
      <c r="J6220" s="293" t="s">
        <v>425</v>
      </c>
      <c r="K6220" s="203">
        <v>416.4</v>
      </c>
      <c r="L6220" s="203" t="s">
        <v>459</v>
      </c>
      <c r="M6220" s="203" t="s">
        <v>7116</v>
      </c>
      <c r="N6220" t="s">
        <v>7117</v>
      </c>
    </row>
    <row r="6221" spans="1:14" x14ac:dyDescent="0.2">
      <c r="A6221" s="246">
        <v>45062</v>
      </c>
      <c r="B6221" s="106" t="s">
        <v>541</v>
      </c>
      <c r="C6221" s="106">
        <v>6746.1</v>
      </c>
      <c r="D6221" s="203" t="s">
        <v>452</v>
      </c>
      <c r="E6221" s="203" t="s">
        <v>7194</v>
      </c>
      <c r="F6221" s="203" t="s">
        <v>7195</v>
      </c>
      <c r="G6221" s="129"/>
      <c r="H6221" s="293">
        <v>8</v>
      </c>
      <c r="I6221" s="203">
        <v>221</v>
      </c>
      <c r="J6221" s="293" t="s">
        <v>425</v>
      </c>
      <c r="K6221" s="203">
        <v>265.2</v>
      </c>
      <c r="L6221" s="203" t="s">
        <v>459</v>
      </c>
      <c r="M6221" s="203" t="s">
        <v>7116</v>
      </c>
      <c r="N6221" t="s">
        <v>7117</v>
      </c>
    </row>
    <row r="6222" spans="1:14" x14ac:dyDescent="0.2">
      <c r="A6222" s="246">
        <v>45077</v>
      </c>
      <c r="B6222" s="106" t="s">
        <v>541</v>
      </c>
      <c r="C6222" s="106">
        <v>6762.1</v>
      </c>
      <c r="D6222" s="203" t="s">
        <v>452</v>
      </c>
      <c r="E6222" s="203" t="s">
        <v>7192</v>
      </c>
      <c r="F6222" s="203" t="s">
        <v>7193</v>
      </c>
      <c r="G6222" s="129"/>
      <c r="H6222" s="293">
        <v>4</v>
      </c>
      <c r="I6222" s="203">
        <v>222</v>
      </c>
      <c r="J6222" s="293" t="s">
        <v>425</v>
      </c>
      <c r="K6222" s="203">
        <v>266.39999999999998</v>
      </c>
      <c r="L6222" s="203" t="s">
        <v>459</v>
      </c>
      <c r="M6222" s="203" t="s">
        <v>7116</v>
      </c>
      <c r="N6222" t="s">
        <v>7117</v>
      </c>
    </row>
    <row r="6223" spans="1:14" x14ac:dyDescent="0.2">
      <c r="A6223" s="246">
        <v>45075</v>
      </c>
      <c r="B6223" s="106" t="s">
        <v>541</v>
      </c>
      <c r="C6223" s="106">
        <v>6746.1</v>
      </c>
      <c r="D6223" s="203" t="s">
        <v>452</v>
      </c>
      <c r="E6223" s="203" t="s">
        <v>7184</v>
      </c>
      <c r="F6223" s="203" t="s">
        <v>7185</v>
      </c>
      <c r="G6223" s="129"/>
      <c r="H6223" s="293">
        <v>8</v>
      </c>
      <c r="I6223" s="203">
        <v>196</v>
      </c>
      <c r="J6223" s="293" t="s">
        <v>425</v>
      </c>
      <c r="K6223" s="203">
        <v>235.2</v>
      </c>
      <c r="L6223" s="203" t="s">
        <v>459</v>
      </c>
      <c r="M6223" s="203" t="s">
        <v>7116</v>
      </c>
      <c r="N6223" t="s">
        <v>7117</v>
      </c>
    </row>
    <row r="6224" spans="1:14" x14ac:dyDescent="0.2">
      <c r="A6224" s="246">
        <v>45076</v>
      </c>
      <c r="B6224" s="106" t="s">
        <v>541</v>
      </c>
      <c r="C6224" s="106">
        <v>6641.1</v>
      </c>
      <c r="D6224" s="203" t="s">
        <v>452</v>
      </c>
      <c r="E6224" s="203" t="s">
        <v>7190</v>
      </c>
      <c r="F6224" s="203" t="s">
        <v>7191</v>
      </c>
      <c r="G6224" s="129"/>
      <c r="H6224" s="293">
        <v>8</v>
      </c>
      <c r="I6224" s="203">
        <v>347</v>
      </c>
      <c r="J6224" s="293" t="s">
        <v>425</v>
      </c>
      <c r="K6224" s="203">
        <v>416.4</v>
      </c>
      <c r="L6224" s="203" t="s">
        <v>459</v>
      </c>
      <c r="M6224" s="203" t="s">
        <v>7116</v>
      </c>
      <c r="N6224" t="s">
        <v>7117</v>
      </c>
    </row>
    <row r="6225" spans="1:14" x14ac:dyDescent="0.2">
      <c r="A6225" s="246">
        <v>45076</v>
      </c>
      <c r="B6225" s="106" t="s">
        <v>541</v>
      </c>
      <c r="C6225" s="106">
        <v>6746.1</v>
      </c>
      <c r="D6225" s="203" t="s">
        <v>452</v>
      </c>
      <c r="E6225" s="203" t="s">
        <v>7184</v>
      </c>
      <c r="F6225" s="203" t="s">
        <v>7185</v>
      </c>
      <c r="G6225" s="129"/>
      <c r="H6225" s="293">
        <v>8</v>
      </c>
      <c r="I6225" s="203">
        <v>196</v>
      </c>
      <c r="J6225" s="293" t="s">
        <v>425</v>
      </c>
      <c r="K6225" s="203">
        <v>235.2</v>
      </c>
      <c r="L6225" s="203" t="s">
        <v>459</v>
      </c>
      <c r="M6225" s="203" t="s">
        <v>7116</v>
      </c>
      <c r="N6225" t="s">
        <v>7117</v>
      </c>
    </row>
    <row r="6226" spans="1:14" x14ac:dyDescent="0.2">
      <c r="A6226" s="246">
        <v>45077</v>
      </c>
      <c r="B6226" s="106" t="s">
        <v>541</v>
      </c>
      <c r="C6226" s="106">
        <v>6641.1</v>
      </c>
      <c r="D6226" s="203" t="s">
        <v>452</v>
      </c>
      <c r="E6226" s="203" t="s">
        <v>7190</v>
      </c>
      <c r="F6226" s="203" t="s">
        <v>7191</v>
      </c>
      <c r="G6226" s="129"/>
      <c r="H6226" s="293">
        <v>8</v>
      </c>
      <c r="I6226" s="203">
        <v>347</v>
      </c>
      <c r="J6226" s="293" t="s">
        <v>425</v>
      </c>
      <c r="K6226" s="203">
        <v>416.4</v>
      </c>
      <c r="L6226" s="203" t="s">
        <v>459</v>
      </c>
      <c r="M6226" s="203" t="s">
        <v>7116</v>
      </c>
      <c r="N6226" t="s">
        <v>7117</v>
      </c>
    </row>
    <row r="6227" spans="1:14" x14ac:dyDescent="0.2">
      <c r="A6227" s="246">
        <v>45077</v>
      </c>
      <c r="B6227" s="106" t="s">
        <v>541</v>
      </c>
      <c r="C6227" s="106">
        <v>6746.1</v>
      </c>
      <c r="D6227" s="203" t="s">
        <v>452</v>
      </c>
      <c r="E6227" s="203" t="s">
        <v>7184</v>
      </c>
      <c r="F6227" s="203" t="s">
        <v>7185</v>
      </c>
      <c r="G6227" s="129"/>
      <c r="H6227" s="293">
        <v>8</v>
      </c>
      <c r="I6227" s="203">
        <v>196</v>
      </c>
      <c r="J6227" s="293" t="s">
        <v>425</v>
      </c>
      <c r="K6227" s="203">
        <v>235.2</v>
      </c>
      <c r="L6227" s="203" t="s">
        <v>459</v>
      </c>
      <c r="M6227" s="203" t="s">
        <v>7116</v>
      </c>
      <c r="N6227" t="s">
        <v>7117</v>
      </c>
    </row>
    <row r="6228" spans="1:14" x14ac:dyDescent="0.2">
      <c r="A6228" s="246">
        <v>45068</v>
      </c>
      <c r="B6228" s="106" t="s">
        <v>541</v>
      </c>
      <c r="C6228" s="106">
        <v>6641.1</v>
      </c>
      <c r="D6228" s="203" t="s">
        <v>452</v>
      </c>
      <c r="E6228" s="203" t="s">
        <v>7190</v>
      </c>
      <c r="F6228" s="203" t="s">
        <v>7191</v>
      </c>
      <c r="G6228" s="129"/>
      <c r="H6228" s="293">
        <v>8</v>
      </c>
      <c r="I6228" s="203">
        <v>347</v>
      </c>
      <c r="J6228" s="293" t="s">
        <v>425</v>
      </c>
      <c r="K6228" s="203">
        <v>416.4</v>
      </c>
      <c r="L6228" s="203" t="s">
        <v>459</v>
      </c>
      <c r="M6228" s="203" t="s">
        <v>7116</v>
      </c>
      <c r="N6228" t="s">
        <v>7117</v>
      </c>
    </row>
    <row r="6229" spans="1:14" x14ac:dyDescent="0.2">
      <c r="A6229" s="246">
        <v>45068</v>
      </c>
      <c r="B6229" s="106" t="s">
        <v>541</v>
      </c>
      <c r="C6229" s="106">
        <v>6746.1</v>
      </c>
      <c r="D6229" s="203" t="s">
        <v>452</v>
      </c>
      <c r="E6229" s="203" t="s">
        <v>7184</v>
      </c>
      <c r="F6229" s="203" t="s">
        <v>7185</v>
      </c>
      <c r="G6229" s="129"/>
      <c r="H6229" s="293">
        <v>8</v>
      </c>
      <c r="I6229" s="203">
        <v>196</v>
      </c>
      <c r="J6229" s="293" t="s">
        <v>425</v>
      </c>
      <c r="K6229" s="203">
        <v>235.2</v>
      </c>
      <c r="L6229" s="203" t="s">
        <v>459</v>
      </c>
      <c r="M6229" s="203" t="s">
        <v>7116</v>
      </c>
      <c r="N6229" t="s">
        <v>7117</v>
      </c>
    </row>
    <row r="6230" spans="1:14" x14ac:dyDescent="0.2">
      <c r="A6230" s="246">
        <v>45075</v>
      </c>
      <c r="B6230" s="106" t="s">
        <v>541</v>
      </c>
      <c r="C6230" s="106">
        <v>80422.16</v>
      </c>
      <c r="D6230" s="203" t="s">
        <v>2065</v>
      </c>
      <c r="E6230" s="203" t="s">
        <v>7192</v>
      </c>
      <c r="F6230" s="203" t="s">
        <v>7193</v>
      </c>
      <c r="G6230" s="129"/>
      <c r="H6230" s="293">
        <v>8</v>
      </c>
      <c r="I6230" s="203">
        <v>222</v>
      </c>
      <c r="J6230" s="293" t="s">
        <v>425</v>
      </c>
      <c r="K6230" s="203">
        <v>266.39999999999998</v>
      </c>
      <c r="L6230" s="203" t="s">
        <v>459</v>
      </c>
      <c r="M6230" s="203" t="s">
        <v>7116</v>
      </c>
      <c r="N6230" t="s">
        <v>7117</v>
      </c>
    </row>
    <row r="6231" spans="1:14" x14ac:dyDescent="0.2">
      <c r="A6231" s="246">
        <v>45069</v>
      </c>
      <c r="B6231" s="106" t="s">
        <v>541</v>
      </c>
      <c r="C6231" s="106">
        <v>6641.1</v>
      </c>
      <c r="D6231" s="203" t="s">
        <v>452</v>
      </c>
      <c r="E6231" s="203" t="s">
        <v>7190</v>
      </c>
      <c r="F6231" s="203" t="s">
        <v>7191</v>
      </c>
      <c r="G6231" s="129"/>
      <c r="H6231" s="293">
        <v>8</v>
      </c>
      <c r="I6231" s="203">
        <v>347</v>
      </c>
      <c r="J6231" s="293" t="s">
        <v>425</v>
      </c>
      <c r="K6231" s="203">
        <v>416.4</v>
      </c>
      <c r="L6231" s="203" t="s">
        <v>459</v>
      </c>
      <c r="M6231" s="203" t="s">
        <v>7116</v>
      </c>
      <c r="N6231" t="s">
        <v>7117</v>
      </c>
    </row>
    <row r="6232" spans="1:14" x14ac:dyDescent="0.2">
      <c r="A6232" s="246">
        <v>45069</v>
      </c>
      <c r="B6232" s="106" t="s">
        <v>541</v>
      </c>
      <c r="C6232" s="106">
        <v>6746.1</v>
      </c>
      <c r="D6232" s="203" t="s">
        <v>452</v>
      </c>
      <c r="E6232" s="203" t="s">
        <v>7184</v>
      </c>
      <c r="F6232" s="203" t="s">
        <v>7185</v>
      </c>
      <c r="G6232" s="129"/>
      <c r="H6232" s="293">
        <v>8</v>
      </c>
      <c r="I6232" s="203">
        <v>196</v>
      </c>
      <c r="J6232" s="293" t="s">
        <v>425</v>
      </c>
      <c r="K6232" s="203">
        <v>235.2</v>
      </c>
      <c r="L6232" s="203" t="s">
        <v>459</v>
      </c>
      <c r="M6232" s="203" t="s">
        <v>7116</v>
      </c>
      <c r="N6232" t="s">
        <v>7117</v>
      </c>
    </row>
    <row r="6233" spans="1:14" x14ac:dyDescent="0.2">
      <c r="A6233" s="246">
        <v>45077</v>
      </c>
      <c r="B6233" s="106" t="s">
        <v>541</v>
      </c>
      <c r="C6233" s="106">
        <v>80422.16</v>
      </c>
      <c r="D6233" s="203" t="s">
        <v>2065</v>
      </c>
      <c r="E6233" s="203" t="s">
        <v>7192</v>
      </c>
      <c r="F6233" s="203" t="s">
        <v>7193</v>
      </c>
      <c r="G6233" s="129"/>
      <c r="H6233" s="293">
        <v>4</v>
      </c>
      <c r="I6233" s="203">
        <v>222</v>
      </c>
      <c r="J6233" s="293" t="s">
        <v>425</v>
      </c>
      <c r="K6233" s="203">
        <v>266.39999999999998</v>
      </c>
      <c r="L6233" s="203" t="s">
        <v>459</v>
      </c>
      <c r="M6233" s="203" t="s">
        <v>7116</v>
      </c>
      <c r="N6233" t="s">
        <v>7117</v>
      </c>
    </row>
    <row r="6234" spans="1:14" x14ac:dyDescent="0.2">
      <c r="A6234" s="246">
        <v>45070</v>
      </c>
      <c r="B6234" s="106" t="s">
        <v>541</v>
      </c>
      <c r="C6234" s="106">
        <v>6641.1</v>
      </c>
      <c r="D6234" s="203" t="s">
        <v>452</v>
      </c>
      <c r="E6234" s="203" t="s">
        <v>7190</v>
      </c>
      <c r="F6234" s="203" t="s">
        <v>7191</v>
      </c>
      <c r="G6234" s="129"/>
      <c r="H6234" s="293">
        <v>8</v>
      </c>
      <c r="I6234" s="203">
        <v>347</v>
      </c>
      <c r="J6234" s="293" t="s">
        <v>425</v>
      </c>
      <c r="K6234" s="203">
        <v>416.4</v>
      </c>
      <c r="L6234" s="203" t="s">
        <v>459</v>
      </c>
      <c r="M6234" s="203" t="s">
        <v>7116</v>
      </c>
      <c r="N6234" t="s">
        <v>7117</v>
      </c>
    </row>
    <row r="6235" spans="1:14" x14ac:dyDescent="0.2">
      <c r="A6235" s="246">
        <v>45070</v>
      </c>
      <c r="B6235" s="106" t="s">
        <v>541</v>
      </c>
      <c r="C6235" s="106">
        <v>6746.1</v>
      </c>
      <c r="D6235" s="203" t="s">
        <v>452</v>
      </c>
      <c r="E6235" s="203" t="s">
        <v>7184</v>
      </c>
      <c r="F6235" s="203" t="s">
        <v>7185</v>
      </c>
      <c r="G6235" s="129"/>
      <c r="H6235" s="293">
        <v>8</v>
      </c>
      <c r="I6235" s="203">
        <v>196</v>
      </c>
      <c r="J6235" s="293" t="s">
        <v>425</v>
      </c>
      <c r="K6235" s="203">
        <v>235.2</v>
      </c>
      <c r="L6235" s="203" t="s">
        <v>459</v>
      </c>
      <c r="M6235" s="203" t="s">
        <v>7116</v>
      </c>
      <c r="N6235" t="s">
        <v>7117</v>
      </c>
    </row>
    <row r="6236" spans="1:14" x14ac:dyDescent="0.2">
      <c r="A6236" s="246">
        <v>45068</v>
      </c>
      <c r="B6236" s="106" t="s">
        <v>541</v>
      </c>
      <c r="C6236" s="106">
        <v>80422.16</v>
      </c>
      <c r="D6236" s="203" t="s">
        <v>2065</v>
      </c>
      <c r="E6236" s="203" t="s">
        <v>7192</v>
      </c>
      <c r="F6236" s="203" t="s">
        <v>7193</v>
      </c>
      <c r="G6236" s="129"/>
      <c r="H6236" s="293">
        <v>8</v>
      </c>
      <c r="I6236" s="203">
        <v>222</v>
      </c>
      <c r="J6236" s="293" t="s">
        <v>425</v>
      </c>
      <c r="K6236" s="203">
        <v>266.39999999999998</v>
      </c>
      <c r="L6236" s="203" t="s">
        <v>459</v>
      </c>
      <c r="M6236" s="203" t="s">
        <v>7116</v>
      </c>
      <c r="N6236" t="s">
        <v>7117</v>
      </c>
    </row>
    <row r="6237" spans="1:14" x14ac:dyDescent="0.2">
      <c r="A6237" s="246">
        <v>45062</v>
      </c>
      <c r="B6237" s="106" t="s">
        <v>541</v>
      </c>
      <c r="C6237" s="106">
        <v>6188.1</v>
      </c>
      <c r="D6237" s="203" t="s">
        <v>452</v>
      </c>
      <c r="E6237" s="203" t="s">
        <v>7190</v>
      </c>
      <c r="F6237" s="203" t="s">
        <v>7191</v>
      </c>
      <c r="G6237" s="129"/>
      <c r="H6237" s="293">
        <v>8</v>
      </c>
      <c r="I6237" s="203">
        <v>347</v>
      </c>
      <c r="J6237" s="293" t="s">
        <v>425</v>
      </c>
      <c r="K6237" s="203">
        <v>416.4</v>
      </c>
      <c r="L6237" s="203" t="s">
        <v>459</v>
      </c>
      <c r="M6237" s="203" t="s">
        <v>7116</v>
      </c>
      <c r="N6237" t="s">
        <v>7117</v>
      </c>
    </row>
    <row r="6238" spans="1:14" x14ac:dyDescent="0.2">
      <c r="A6238" s="246">
        <v>45071</v>
      </c>
      <c r="B6238" s="106" t="s">
        <v>541</v>
      </c>
      <c r="C6238" s="106">
        <v>6746.1</v>
      </c>
      <c r="D6238" s="203" t="s">
        <v>452</v>
      </c>
      <c r="E6238" s="203" t="s">
        <v>7184</v>
      </c>
      <c r="F6238" s="203" t="s">
        <v>7185</v>
      </c>
      <c r="G6238" s="129"/>
      <c r="H6238" s="293">
        <v>8</v>
      </c>
      <c r="I6238" s="203">
        <v>196</v>
      </c>
      <c r="J6238" s="293" t="s">
        <v>425</v>
      </c>
      <c r="K6238" s="203">
        <v>235.2</v>
      </c>
      <c r="L6238" s="203" t="s">
        <v>459</v>
      </c>
      <c r="M6238" s="203" t="s">
        <v>7116</v>
      </c>
      <c r="N6238" t="s">
        <v>7117</v>
      </c>
    </row>
    <row r="6239" spans="1:14" x14ac:dyDescent="0.2">
      <c r="A6239" s="246">
        <v>45063</v>
      </c>
      <c r="B6239" s="106" t="s">
        <v>541</v>
      </c>
      <c r="C6239" s="106">
        <v>6188.1</v>
      </c>
      <c r="D6239" s="203" t="s">
        <v>452</v>
      </c>
      <c r="E6239" s="203" t="s">
        <v>7190</v>
      </c>
      <c r="F6239" s="203" t="s">
        <v>7191</v>
      </c>
      <c r="G6239" s="129"/>
      <c r="H6239" s="293">
        <v>8</v>
      </c>
      <c r="I6239" s="203">
        <v>347</v>
      </c>
      <c r="J6239" s="293" t="s">
        <v>425</v>
      </c>
      <c r="K6239" s="203">
        <v>416.4</v>
      </c>
      <c r="L6239" s="203" t="s">
        <v>459</v>
      </c>
      <c r="M6239" s="203" t="s">
        <v>7116</v>
      </c>
      <c r="N6239" t="s">
        <v>7117</v>
      </c>
    </row>
    <row r="6240" spans="1:14" x14ac:dyDescent="0.2">
      <c r="A6240" s="246">
        <v>45072</v>
      </c>
      <c r="B6240" s="106" t="s">
        <v>541</v>
      </c>
      <c r="C6240" s="106">
        <v>6746.1</v>
      </c>
      <c r="D6240" s="203" t="s">
        <v>452</v>
      </c>
      <c r="E6240" s="203" t="s">
        <v>7184</v>
      </c>
      <c r="F6240" s="203" t="s">
        <v>7185</v>
      </c>
      <c r="G6240" s="129"/>
      <c r="H6240" s="293">
        <v>8</v>
      </c>
      <c r="I6240" s="203">
        <v>196</v>
      </c>
      <c r="J6240" s="293" t="s">
        <v>425</v>
      </c>
      <c r="K6240" s="203">
        <v>235.2</v>
      </c>
      <c r="L6240" s="203" t="s">
        <v>459</v>
      </c>
      <c r="M6240" s="203" t="s">
        <v>7116</v>
      </c>
      <c r="N6240" t="s">
        <v>7117</v>
      </c>
    </row>
    <row r="6241" spans="1:14" x14ac:dyDescent="0.2">
      <c r="A6241" s="246">
        <v>45072</v>
      </c>
      <c r="B6241" s="106" t="s">
        <v>541</v>
      </c>
      <c r="C6241" s="106">
        <v>11840.1</v>
      </c>
      <c r="D6241" s="203" t="s">
        <v>452</v>
      </c>
      <c r="E6241" s="203" t="s">
        <v>7192</v>
      </c>
      <c r="F6241" s="203" t="s">
        <v>7193</v>
      </c>
      <c r="G6241" s="129"/>
      <c r="H6241" s="293">
        <v>4</v>
      </c>
      <c r="I6241" s="203">
        <v>222</v>
      </c>
      <c r="J6241" s="293" t="s">
        <v>425</v>
      </c>
      <c r="K6241" s="203">
        <v>266.39999999999998</v>
      </c>
      <c r="L6241" s="203" t="s">
        <v>459</v>
      </c>
      <c r="M6241" s="203" t="s">
        <v>7116</v>
      </c>
      <c r="N6241" t="s">
        <v>7117</v>
      </c>
    </row>
    <row r="6242" spans="1:14" x14ac:dyDescent="0.2">
      <c r="A6242" s="246">
        <v>45064</v>
      </c>
      <c r="B6242" s="106" t="s">
        <v>541</v>
      </c>
      <c r="C6242" s="106">
        <v>6188.1</v>
      </c>
      <c r="D6242" s="203" t="s">
        <v>452</v>
      </c>
      <c r="E6242" s="203" t="s">
        <v>7190</v>
      </c>
      <c r="F6242" s="203" t="s">
        <v>7191</v>
      </c>
      <c r="G6242" s="129"/>
      <c r="H6242" s="293">
        <v>8</v>
      </c>
      <c r="I6242" s="203">
        <v>347</v>
      </c>
      <c r="J6242" s="293" t="s">
        <v>425</v>
      </c>
      <c r="K6242" s="203">
        <v>416.4</v>
      </c>
      <c r="L6242" s="203" t="s">
        <v>459</v>
      </c>
      <c r="M6242" s="203" t="s">
        <v>7116</v>
      </c>
      <c r="N6242" t="s">
        <v>7117</v>
      </c>
    </row>
    <row r="6243" spans="1:14" x14ac:dyDescent="0.2">
      <c r="A6243" s="246">
        <v>45065</v>
      </c>
      <c r="B6243" s="106" t="s">
        <v>541</v>
      </c>
      <c r="C6243" s="106">
        <v>6188.1</v>
      </c>
      <c r="D6243" s="203" t="s">
        <v>452</v>
      </c>
      <c r="E6243" s="203" t="s">
        <v>7190</v>
      </c>
      <c r="F6243" s="203" t="s">
        <v>7191</v>
      </c>
      <c r="G6243" s="129"/>
      <c r="H6243" s="293">
        <v>8</v>
      </c>
      <c r="I6243" s="203">
        <v>347</v>
      </c>
      <c r="J6243" s="293" t="s">
        <v>425</v>
      </c>
      <c r="K6243" s="203">
        <v>416.4</v>
      </c>
      <c r="L6243" s="203" t="s">
        <v>459</v>
      </c>
      <c r="M6243" s="203" t="s">
        <v>7116</v>
      </c>
      <c r="N6243" t="s">
        <v>7117</v>
      </c>
    </row>
    <row r="6244" spans="1:14" x14ac:dyDescent="0.2">
      <c r="A6244" s="246">
        <v>45070</v>
      </c>
      <c r="B6244" s="106" t="s">
        <v>541</v>
      </c>
      <c r="C6244" s="106">
        <v>6762.1</v>
      </c>
      <c r="D6244" s="203" t="s">
        <v>452</v>
      </c>
      <c r="E6244" s="203" t="s">
        <v>7192</v>
      </c>
      <c r="F6244" s="203" t="s">
        <v>7193</v>
      </c>
      <c r="G6244" s="129"/>
      <c r="H6244" s="293">
        <v>8</v>
      </c>
      <c r="I6244" s="203">
        <v>222</v>
      </c>
      <c r="J6244" s="293" t="s">
        <v>425</v>
      </c>
      <c r="K6244" s="203">
        <v>266.39999999999998</v>
      </c>
      <c r="L6244" s="203" t="s">
        <v>459</v>
      </c>
      <c r="M6244" s="203" t="s">
        <v>7116</v>
      </c>
      <c r="N6244" t="s">
        <v>7117</v>
      </c>
    </row>
    <row r="6245" spans="1:14" x14ac:dyDescent="0.2">
      <c r="A6245" s="246">
        <v>45071</v>
      </c>
      <c r="B6245" s="106" t="s">
        <v>541</v>
      </c>
      <c r="C6245" s="106">
        <v>6762.1</v>
      </c>
      <c r="D6245" s="203" t="s">
        <v>452</v>
      </c>
      <c r="E6245" s="203" t="s">
        <v>7192</v>
      </c>
      <c r="F6245" s="203" t="s">
        <v>7193</v>
      </c>
      <c r="G6245" s="129"/>
      <c r="H6245" s="293">
        <v>8</v>
      </c>
      <c r="I6245" s="203">
        <v>222</v>
      </c>
      <c r="J6245" s="293" t="s">
        <v>425</v>
      </c>
      <c r="K6245" s="203">
        <v>266.39999999999998</v>
      </c>
      <c r="L6245" s="203" t="s">
        <v>459</v>
      </c>
      <c r="M6245" s="203" t="s">
        <v>7116</v>
      </c>
      <c r="N6245" t="s">
        <v>7117</v>
      </c>
    </row>
    <row r="6246" spans="1:14" x14ac:dyDescent="0.2">
      <c r="A6246" s="246">
        <v>45072</v>
      </c>
      <c r="B6246" s="106" t="s">
        <v>541</v>
      </c>
      <c r="C6246" s="106">
        <v>6762.1</v>
      </c>
      <c r="D6246" s="203" t="s">
        <v>452</v>
      </c>
      <c r="E6246" s="203" t="s">
        <v>7192</v>
      </c>
      <c r="F6246" s="203" t="s">
        <v>7193</v>
      </c>
      <c r="G6246" s="129"/>
      <c r="H6246" s="293">
        <v>4</v>
      </c>
      <c r="I6246" s="203">
        <v>222</v>
      </c>
      <c r="J6246" s="293" t="s">
        <v>425</v>
      </c>
      <c r="K6246" s="203">
        <v>266.39999999999998</v>
      </c>
      <c r="L6246" s="203" t="s">
        <v>459</v>
      </c>
      <c r="M6246" s="203" t="s">
        <v>7116</v>
      </c>
      <c r="N6246" t="s">
        <v>7117</v>
      </c>
    </row>
    <row r="6247" spans="1:14" x14ac:dyDescent="0.2">
      <c r="A6247" s="246">
        <v>45082</v>
      </c>
      <c r="B6247" s="106" t="s">
        <v>541</v>
      </c>
      <c r="C6247" s="106">
        <v>6762.1</v>
      </c>
      <c r="D6247" s="203" t="s">
        <v>452</v>
      </c>
      <c r="E6247" s="203" t="s">
        <v>7192</v>
      </c>
      <c r="F6247" s="203" t="s">
        <v>7193</v>
      </c>
      <c r="G6247" s="129"/>
      <c r="H6247" s="293">
        <v>4</v>
      </c>
      <c r="I6247" s="203">
        <v>222</v>
      </c>
      <c r="J6247" s="293" t="s">
        <v>425</v>
      </c>
      <c r="K6247" s="203">
        <v>266.39999999999998</v>
      </c>
      <c r="L6247" s="203" t="s">
        <v>459</v>
      </c>
      <c r="M6247" s="203" t="s">
        <v>7116</v>
      </c>
      <c r="N6247" t="s">
        <v>7117</v>
      </c>
    </row>
    <row r="6248" spans="1:14" x14ac:dyDescent="0.2">
      <c r="A6248" s="246">
        <v>45089</v>
      </c>
      <c r="B6248" s="106" t="s">
        <v>541</v>
      </c>
      <c r="C6248" s="106">
        <v>6188.1</v>
      </c>
      <c r="D6248" s="203" t="s">
        <v>452</v>
      </c>
      <c r="E6248" s="203" t="s">
        <v>7186</v>
      </c>
      <c r="F6248" s="203" t="s">
        <v>7187</v>
      </c>
      <c r="G6248" s="129"/>
      <c r="H6248" s="293">
        <v>8</v>
      </c>
      <c r="I6248" s="203">
        <v>207</v>
      </c>
      <c r="J6248" s="293" t="s">
        <v>425</v>
      </c>
      <c r="K6248" s="203">
        <v>248.4</v>
      </c>
      <c r="L6248" s="203" t="s">
        <v>459</v>
      </c>
      <c r="M6248" s="203" t="s">
        <v>7116</v>
      </c>
      <c r="N6248" t="s">
        <v>7117</v>
      </c>
    </row>
    <row r="6249" spans="1:14" x14ac:dyDescent="0.2">
      <c r="A6249" s="246">
        <v>45096</v>
      </c>
      <c r="B6249" s="106" t="s">
        <v>541</v>
      </c>
      <c r="C6249" s="106">
        <v>6762.1</v>
      </c>
      <c r="D6249" s="203" t="s">
        <v>452</v>
      </c>
      <c r="E6249" s="203" t="s">
        <v>7196</v>
      </c>
      <c r="F6249" s="203" t="s">
        <v>7197</v>
      </c>
      <c r="G6249" s="129"/>
      <c r="H6249" s="293">
        <v>8</v>
      </c>
      <c r="I6249" s="203">
        <v>0</v>
      </c>
      <c r="J6249" s="293" t="s">
        <v>425</v>
      </c>
      <c r="K6249" s="203">
        <v>274.8</v>
      </c>
      <c r="L6249" s="203" t="s">
        <v>459</v>
      </c>
      <c r="M6249" s="203" t="s">
        <v>7116</v>
      </c>
      <c r="N6249" t="s">
        <v>7117</v>
      </c>
    </row>
    <row r="6250" spans="1:14" x14ac:dyDescent="0.2">
      <c r="A6250" s="246">
        <v>45089</v>
      </c>
      <c r="B6250" s="106" t="s">
        <v>541</v>
      </c>
      <c r="C6250" s="106">
        <v>6188.1</v>
      </c>
      <c r="D6250" s="203" t="s">
        <v>452</v>
      </c>
      <c r="E6250" s="203" t="s">
        <v>7190</v>
      </c>
      <c r="F6250" s="203" t="s">
        <v>7191</v>
      </c>
      <c r="G6250" s="129"/>
      <c r="H6250" s="293">
        <v>8</v>
      </c>
      <c r="I6250" s="203">
        <v>347</v>
      </c>
      <c r="J6250" s="293" t="s">
        <v>425</v>
      </c>
      <c r="K6250" s="203">
        <v>416.4</v>
      </c>
      <c r="L6250" s="203" t="s">
        <v>459</v>
      </c>
      <c r="M6250" s="203" t="s">
        <v>7116</v>
      </c>
      <c r="N6250" t="s">
        <v>7117</v>
      </c>
    </row>
    <row r="6251" spans="1:14" x14ac:dyDescent="0.2">
      <c r="A6251" s="246">
        <v>45083</v>
      </c>
      <c r="B6251" s="106" t="s">
        <v>541</v>
      </c>
      <c r="C6251" s="106">
        <v>6762.1</v>
      </c>
      <c r="D6251" s="203" t="s">
        <v>452</v>
      </c>
      <c r="E6251" s="203" t="s">
        <v>7192</v>
      </c>
      <c r="F6251" s="203" t="s">
        <v>7193</v>
      </c>
      <c r="G6251" s="129"/>
      <c r="H6251" s="293">
        <v>8</v>
      </c>
      <c r="I6251" s="203">
        <v>222</v>
      </c>
      <c r="J6251" s="293" t="s">
        <v>425</v>
      </c>
      <c r="K6251" s="203">
        <v>266.39999999999998</v>
      </c>
      <c r="L6251" s="203" t="s">
        <v>459</v>
      </c>
      <c r="M6251" s="203" t="s">
        <v>7116</v>
      </c>
      <c r="N6251" t="s">
        <v>7117</v>
      </c>
    </row>
    <row r="6252" spans="1:14" x14ac:dyDescent="0.2">
      <c r="A6252" s="246">
        <v>45103</v>
      </c>
      <c r="B6252" s="106" t="s">
        <v>541</v>
      </c>
      <c r="C6252" s="106">
        <v>11840.1</v>
      </c>
      <c r="D6252" s="203" t="s">
        <v>452</v>
      </c>
      <c r="E6252" s="203" t="s">
        <v>7192</v>
      </c>
      <c r="F6252" s="203" t="s">
        <v>7193</v>
      </c>
      <c r="G6252" s="129"/>
      <c r="H6252" s="293">
        <v>4</v>
      </c>
      <c r="I6252" s="203">
        <v>222</v>
      </c>
      <c r="J6252" s="293" t="s">
        <v>425</v>
      </c>
      <c r="K6252" s="203">
        <v>266.39999999999998</v>
      </c>
      <c r="L6252" s="203" t="s">
        <v>459</v>
      </c>
      <c r="M6252" s="203" t="s">
        <v>7116</v>
      </c>
      <c r="N6252" t="s">
        <v>7117</v>
      </c>
    </row>
    <row r="6253" spans="1:14" x14ac:dyDescent="0.2">
      <c r="A6253" s="246">
        <v>45090</v>
      </c>
      <c r="B6253" s="106" t="s">
        <v>541</v>
      </c>
      <c r="C6253" s="106">
        <v>6188.1</v>
      </c>
      <c r="D6253" s="203" t="s">
        <v>452</v>
      </c>
      <c r="E6253" s="203" t="s">
        <v>7190</v>
      </c>
      <c r="F6253" s="203" t="s">
        <v>7191</v>
      </c>
      <c r="G6253" s="129"/>
      <c r="H6253" s="293">
        <v>8</v>
      </c>
      <c r="I6253" s="203">
        <v>347</v>
      </c>
      <c r="J6253" s="293" t="s">
        <v>425</v>
      </c>
      <c r="K6253" s="203">
        <v>416.4</v>
      </c>
      <c r="L6253" s="203" t="s">
        <v>459</v>
      </c>
      <c r="M6253" s="203" t="s">
        <v>7116</v>
      </c>
      <c r="N6253" t="s">
        <v>7117</v>
      </c>
    </row>
    <row r="6254" spans="1:14" x14ac:dyDescent="0.2">
      <c r="A6254" s="246">
        <v>45082</v>
      </c>
      <c r="B6254" s="106" t="s">
        <v>541</v>
      </c>
      <c r="C6254" s="106">
        <v>6746.1</v>
      </c>
      <c r="D6254" s="203" t="s">
        <v>452</v>
      </c>
      <c r="E6254" s="203" t="s">
        <v>7184</v>
      </c>
      <c r="F6254" s="203" t="s">
        <v>7185</v>
      </c>
      <c r="G6254" s="129"/>
      <c r="H6254" s="293">
        <v>8</v>
      </c>
      <c r="I6254" s="203">
        <v>196</v>
      </c>
      <c r="J6254" s="293" t="s">
        <v>425</v>
      </c>
      <c r="K6254" s="203">
        <v>235.2</v>
      </c>
      <c r="L6254" s="203" t="s">
        <v>459</v>
      </c>
      <c r="M6254" s="203" t="s">
        <v>7116</v>
      </c>
      <c r="N6254" t="s">
        <v>7117</v>
      </c>
    </row>
    <row r="6255" spans="1:14" x14ac:dyDescent="0.2">
      <c r="A6255" s="246">
        <v>45090</v>
      </c>
      <c r="B6255" s="106" t="s">
        <v>541</v>
      </c>
      <c r="C6255" s="106">
        <v>6188.1</v>
      </c>
      <c r="D6255" s="203" t="s">
        <v>452</v>
      </c>
      <c r="E6255" s="203" t="s">
        <v>7186</v>
      </c>
      <c r="F6255" s="203" t="s">
        <v>7187</v>
      </c>
      <c r="G6255" s="129"/>
      <c r="H6255" s="293">
        <v>8</v>
      </c>
      <c r="I6255" s="203">
        <v>207</v>
      </c>
      <c r="J6255" s="293" t="s">
        <v>425</v>
      </c>
      <c r="K6255" s="203">
        <v>248.4</v>
      </c>
      <c r="L6255" s="203" t="s">
        <v>459</v>
      </c>
      <c r="M6255" s="203" t="s">
        <v>7116</v>
      </c>
      <c r="N6255" t="s">
        <v>7117</v>
      </c>
    </row>
    <row r="6256" spans="1:14" x14ac:dyDescent="0.2">
      <c r="A6256" s="246">
        <v>45093</v>
      </c>
      <c r="B6256" s="106" t="s">
        <v>541</v>
      </c>
      <c r="C6256" s="106">
        <v>52936.160000000003</v>
      </c>
      <c r="D6256" s="203" t="s">
        <v>2065</v>
      </c>
      <c r="E6256" s="203" t="s">
        <v>7198</v>
      </c>
      <c r="F6256" s="203" t="s">
        <v>7199</v>
      </c>
      <c r="G6256" s="129"/>
      <c r="H6256" s="293">
        <v>8</v>
      </c>
      <c r="I6256" s="203">
        <v>0</v>
      </c>
      <c r="J6256" s="293" t="s">
        <v>425</v>
      </c>
      <c r="K6256" s="203">
        <v>274.8</v>
      </c>
      <c r="L6256" s="203" t="s">
        <v>459</v>
      </c>
      <c r="M6256" s="203" t="s">
        <v>7116</v>
      </c>
      <c r="N6256" t="s">
        <v>7117</v>
      </c>
    </row>
    <row r="6257" spans="1:14" x14ac:dyDescent="0.2">
      <c r="A6257" s="246">
        <v>45096</v>
      </c>
      <c r="B6257" s="106" t="s">
        <v>541</v>
      </c>
      <c r="C6257" s="106">
        <v>6746.1</v>
      </c>
      <c r="D6257" s="203" t="s">
        <v>452</v>
      </c>
      <c r="E6257" s="203" t="s">
        <v>7194</v>
      </c>
      <c r="F6257" s="203" t="s">
        <v>7195</v>
      </c>
      <c r="G6257" s="129"/>
      <c r="H6257" s="293">
        <v>8</v>
      </c>
      <c r="I6257" s="203">
        <v>221</v>
      </c>
      <c r="J6257" s="293" t="s">
        <v>425</v>
      </c>
      <c r="K6257" s="203">
        <v>265.2</v>
      </c>
      <c r="L6257" s="203" t="s">
        <v>459</v>
      </c>
      <c r="M6257" s="203" t="s">
        <v>7116</v>
      </c>
      <c r="N6257" t="s">
        <v>7117</v>
      </c>
    </row>
    <row r="6258" spans="1:14" x14ac:dyDescent="0.2">
      <c r="A6258" s="246">
        <v>45084</v>
      </c>
      <c r="B6258" s="106" t="s">
        <v>541</v>
      </c>
      <c r="C6258" s="106">
        <v>6762.1</v>
      </c>
      <c r="D6258" s="203" t="s">
        <v>452</v>
      </c>
      <c r="E6258" s="203" t="s">
        <v>7192</v>
      </c>
      <c r="F6258" s="203" t="s">
        <v>7193</v>
      </c>
      <c r="G6258" s="129"/>
      <c r="H6258" s="293">
        <v>8</v>
      </c>
      <c r="I6258" s="203">
        <v>222</v>
      </c>
      <c r="J6258" s="293" t="s">
        <v>425</v>
      </c>
      <c r="K6258" s="203">
        <v>266.39999999999998</v>
      </c>
      <c r="L6258" s="203" t="s">
        <v>459</v>
      </c>
      <c r="M6258" s="203" t="s">
        <v>7116</v>
      </c>
      <c r="N6258" t="s">
        <v>7117</v>
      </c>
    </row>
    <row r="6259" spans="1:14" x14ac:dyDescent="0.2">
      <c r="A6259" s="246">
        <v>45083</v>
      </c>
      <c r="B6259" s="106" t="s">
        <v>541</v>
      </c>
      <c r="C6259" s="106">
        <v>6746.1</v>
      </c>
      <c r="D6259" s="203" t="s">
        <v>452</v>
      </c>
      <c r="E6259" s="203" t="s">
        <v>7184</v>
      </c>
      <c r="F6259" s="203" t="s">
        <v>7185</v>
      </c>
      <c r="G6259" s="129"/>
      <c r="H6259" s="293">
        <v>8</v>
      </c>
      <c r="I6259" s="203">
        <v>196</v>
      </c>
      <c r="J6259" s="293" t="s">
        <v>425</v>
      </c>
      <c r="K6259" s="203">
        <v>235.2</v>
      </c>
      <c r="L6259" s="203" t="s">
        <v>459</v>
      </c>
      <c r="M6259" s="203" t="s">
        <v>7116</v>
      </c>
      <c r="N6259" t="s">
        <v>7117</v>
      </c>
    </row>
    <row r="6260" spans="1:14" x14ac:dyDescent="0.2">
      <c r="A6260" s="246">
        <v>45082</v>
      </c>
      <c r="B6260" s="106" t="s">
        <v>541</v>
      </c>
      <c r="C6260" s="106">
        <v>6641.1</v>
      </c>
      <c r="D6260" s="203" t="s">
        <v>452</v>
      </c>
      <c r="E6260" s="203" t="s">
        <v>7190</v>
      </c>
      <c r="F6260" s="203" t="s">
        <v>7191</v>
      </c>
      <c r="G6260" s="129"/>
      <c r="H6260" s="293">
        <v>8</v>
      </c>
      <c r="I6260" s="203">
        <v>347</v>
      </c>
      <c r="J6260" s="293" t="s">
        <v>425</v>
      </c>
      <c r="K6260" s="203">
        <v>416.4</v>
      </c>
      <c r="L6260" s="203" t="s">
        <v>459</v>
      </c>
      <c r="M6260" s="203" t="s">
        <v>7116</v>
      </c>
      <c r="N6260" t="s">
        <v>7117</v>
      </c>
    </row>
    <row r="6261" spans="1:14" x14ac:dyDescent="0.2">
      <c r="A6261" s="246">
        <v>45093</v>
      </c>
      <c r="B6261" s="106" t="s">
        <v>541</v>
      </c>
      <c r="C6261" s="106">
        <v>11840.1</v>
      </c>
      <c r="D6261" s="203" t="s">
        <v>452</v>
      </c>
      <c r="E6261" s="203" t="s">
        <v>7186</v>
      </c>
      <c r="F6261" s="203" t="s">
        <v>7187</v>
      </c>
      <c r="G6261" s="129"/>
      <c r="H6261" s="293">
        <v>8</v>
      </c>
      <c r="I6261" s="203">
        <v>207</v>
      </c>
      <c r="J6261" s="293" t="s">
        <v>425</v>
      </c>
      <c r="K6261" s="203">
        <v>248.4</v>
      </c>
      <c r="L6261" s="203" t="s">
        <v>459</v>
      </c>
      <c r="M6261" s="203" t="s">
        <v>7116</v>
      </c>
      <c r="N6261" t="s">
        <v>7117</v>
      </c>
    </row>
    <row r="6262" spans="1:14" x14ac:dyDescent="0.2">
      <c r="A6262" s="246">
        <v>45093</v>
      </c>
      <c r="B6262" s="106" t="s">
        <v>541</v>
      </c>
      <c r="C6262" s="106">
        <v>11840.1</v>
      </c>
      <c r="D6262" s="203" t="s">
        <v>452</v>
      </c>
      <c r="E6262" s="203" t="s">
        <v>7192</v>
      </c>
      <c r="F6262" s="203" t="s">
        <v>7193</v>
      </c>
      <c r="G6262" s="129"/>
      <c r="H6262" s="293">
        <v>8</v>
      </c>
      <c r="I6262" s="203">
        <v>222</v>
      </c>
      <c r="J6262" s="293" t="s">
        <v>425</v>
      </c>
      <c r="K6262" s="203">
        <v>266.39999999999998</v>
      </c>
      <c r="L6262" s="203" t="s">
        <v>459</v>
      </c>
      <c r="M6262" s="203" t="s">
        <v>7116</v>
      </c>
      <c r="N6262" t="s">
        <v>7117</v>
      </c>
    </row>
    <row r="6263" spans="1:14" x14ac:dyDescent="0.2">
      <c r="A6263" s="246">
        <v>45085</v>
      </c>
      <c r="B6263" s="106" t="s">
        <v>541</v>
      </c>
      <c r="C6263" s="106">
        <v>6762.1</v>
      </c>
      <c r="D6263" s="203" t="s">
        <v>452</v>
      </c>
      <c r="E6263" s="203" t="s">
        <v>7192</v>
      </c>
      <c r="F6263" s="203" t="s">
        <v>7193</v>
      </c>
      <c r="G6263" s="129"/>
      <c r="H6263" s="293">
        <v>8</v>
      </c>
      <c r="I6263" s="203">
        <v>222</v>
      </c>
      <c r="J6263" s="293" t="s">
        <v>425</v>
      </c>
      <c r="K6263" s="203">
        <v>266.39999999999998</v>
      </c>
      <c r="L6263" s="203" t="s">
        <v>459</v>
      </c>
      <c r="M6263" s="203" t="s">
        <v>7116</v>
      </c>
      <c r="N6263" t="s">
        <v>7117</v>
      </c>
    </row>
    <row r="6264" spans="1:14" x14ac:dyDescent="0.2">
      <c r="A6264" s="246">
        <v>45084</v>
      </c>
      <c r="B6264" s="106" t="s">
        <v>541</v>
      </c>
      <c r="C6264" s="106">
        <v>6746.1</v>
      </c>
      <c r="D6264" s="203" t="s">
        <v>452</v>
      </c>
      <c r="E6264" s="203" t="s">
        <v>7184</v>
      </c>
      <c r="F6264" s="203" t="s">
        <v>7185</v>
      </c>
      <c r="G6264" s="129"/>
      <c r="H6264" s="293">
        <v>8</v>
      </c>
      <c r="I6264" s="203">
        <v>196</v>
      </c>
      <c r="J6264" s="293" t="s">
        <v>425</v>
      </c>
      <c r="K6264" s="203">
        <v>235.2</v>
      </c>
      <c r="L6264" s="203" t="s">
        <v>459</v>
      </c>
      <c r="M6264" s="203" t="s">
        <v>7116</v>
      </c>
      <c r="N6264" t="s">
        <v>7117</v>
      </c>
    </row>
    <row r="6265" spans="1:14" x14ac:dyDescent="0.2">
      <c r="A6265" s="246">
        <v>45083</v>
      </c>
      <c r="B6265" s="106" t="s">
        <v>541</v>
      </c>
      <c r="C6265" s="106">
        <v>80422.16</v>
      </c>
      <c r="D6265" s="203" t="s">
        <v>2065</v>
      </c>
      <c r="E6265" s="203" t="s">
        <v>7186</v>
      </c>
      <c r="F6265" s="203" t="s">
        <v>7187</v>
      </c>
      <c r="G6265" s="129"/>
      <c r="H6265" s="293">
        <v>6</v>
      </c>
      <c r="I6265" s="203">
        <v>207</v>
      </c>
      <c r="J6265" s="293" t="s">
        <v>425</v>
      </c>
      <c r="K6265" s="203">
        <v>248.4</v>
      </c>
      <c r="L6265" s="203" t="s">
        <v>459</v>
      </c>
      <c r="M6265" s="203" t="s">
        <v>7116</v>
      </c>
      <c r="N6265" t="s">
        <v>7117</v>
      </c>
    </row>
    <row r="6266" spans="1:14" x14ac:dyDescent="0.2">
      <c r="A6266" s="246">
        <v>45083</v>
      </c>
      <c r="B6266" s="106" t="s">
        <v>541</v>
      </c>
      <c r="C6266" s="106">
        <v>6641.1</v>
      </c>
      <c r="D6266" s="203" t="s">
        <v>452</v>
      </c>
      <c r="E6266" s="203" t="s">
        <v>7190</v>
      </c>
      <c r="F6266" s="203" t="s">
        <v>7191</v>
      </c>
      <c r="G6266" s="129"/>
      <c r="H6266" s="293">
        <v>8</v>
      </c>
      <c r="I6266" s="203">
        <v>347</v>
      </c>
      <c r="J6266" s="293" t="s">
        <v>425</v>
      </c>
      <c r="K6266" s="203">
        <v>416.4</v>
      </c>
      <c r="L6266" s="203" t="s">
        <v>459</v>
      </c>
      <c r="M6266" s="203" t="s">
        <v>7116</v>
      </c>
      <c r="N6266" t="s">
        <v>7117</v>
      </c>
    </row>
    <row r="6267" spans="1:14" x14ac:dyDescent="0.2">
      <c r="A6267" s="246">
        <v>45097</v>
      </c>
      <c r="B6267" s="106" t="s">
        <v>541</v>
      </c>
      <c r="C6267" s="106">
        <v>6762.1</v>
      </c>
      <c r="D6267" s="203" t="s">
        <v>452</v>
      </c>
      <c r="E6267" s="203" t="s">
        <v>7196</v>
      </c>
      <c r="F6267" s="203" t="s">
        <v>7197</v>
      </c>
      <c r="G6267" s="129"/>
      <c r="H6267" s="293">
        <v>8</v>
      </c>
      <c r="I6267" s="203">
        <v>0</v>
      </c>
      <c r="J6267" s="293" t="s">
        <v>425</v>
      </c>
      <c r="K6267" s="203">
        <v>274.8</v>
      </c>
      <c r="L6267" s="203" t="s">
        <v>459</v>
      </c>
      <c r="M6267" s="203" t="s">
        <v>7116</v>
      </c>
      <c r="N6267" t="s">
        <v>7117</v>
      </c>
    </row>
    <row r="6268" spans="1:14" x14ac:dyDescent="0.2">
      <c r="A6268" s="246">
        <v>45093</v>
      </c>
      <c r="B6268" s="106" t="s">
        <v>541</v>
      </c>
      <c r="C6268" s="106">
        <v>6746.1</v>
      </c>
      <c r="D6268" s="203" t="s">
        <v>452</v>
      </c>
      <c r="E6268" s="203" t="s">
        <v>7184</v>
      </c>
      <c r="F6268" s="203" t="s">
        <v>7185</v>
      </c>
      <c r="G6268" s="129"/>
      <c r="H6268" s="293">
        <v>8</v>
      </c>
      <c r="I6268" s="203">
        <v>196</v>
      </c>
      <c r="J6268" s="293" t="s">
        <v>425</v>
      </c>
      <c r="K6268" s="203">
        <v>235.2</v>
      </c>
      <c r="L6268" s="203" t="s">
        <v>459</v>
      </c>
      <c r="M6268" s="203" t="s">
        <v>7116</v>
      </c>
      <c r="N6268" t="s">
        <v>7117</v>
      </c>
    </row>
    <row r="6269" spans="1:14" x14ac:dyDescent="0.2">
      <c r="A6269" s="246">
        <v>45085</v>
      </c>
      <c r="B6269" s="106" t="s">
        <v>541</v>
      </c>
      <c r="C6269" s="106">
        <v>6746.1</v>
      </c>
      <c r="D6269" s="203" t="s">
        <v>452</v>
      </c>
      <c r="E6269" s="203" t="s">
        <v>7184</v>
      </c>
      <c r="F6269" s="203" t="s">
        <v>7185</v>
      </c>
      <c r="G6269" s="129"/>
      <c r="H6269" s="293">
        <v>8</v>
      </c>
      <c r="I6269" s="203">
        <v>196</v>
      </c>
      <c r="J6269" s="293" t="s">
        <v>425</v>
      </c>
      <c r="K6269" s="203">
        <v>235.2</v>
      </c>
      <c r="L6269" s="203" t="s">
        <v>459</v>
      </c>
      <c r="M6269" s="203" t="s">
        <v>7116</v>
      </c>
      <c r="N6269" t="s">
        <v>7117</v>
      </c>
    </row>
    <row r="6270" spans="1:14" x14ac:dyDescent="0.2">
      <c r="A6270" s="246">
        <v>45097</v>
      </c>
      <c r="B6270" s="106" t="s">
        <v>541</v>
      </c>
      <c r="C6270" s="106">
        <v>6746.1</v>
      </c>
      <c r="D6270" s="203" t="s">
        <v>452</v>
      </c>
      <c r="E6270" s="203" t="s">
        <v>7194</v>
      </c>
      <c r="F6270" s="203" t="s">
        <v>7195</v>
      </c>
      <c r="G6270" s="129"/>
      <c r="H6270" s="293">
        <v>8</v>
      </c>
      <c r="I6270" s="203">
        <v>221</v>
      </c>
      <c r="J6270" s="293" t="s">
        <v>425</v>
      </c>
      <c r="K6270" s="203">
        <v>265.2</v>
      </c>
      <c r="L6270" s="203" t="s">
        <v>459</v>
      </c>
      <c r="M6270" s="203" t="s">
        <v>7116</v>
      </c>
      <c r="N6270" t="s">
        <v>7117</v>
      </c>
    </row>
    <row r="6271" spans="1:14" x14ac:dyDescent="0.2">
      <c r="A6271" s="246">
        <v>45096</v>
      </c>
      <c r="B6271" s="106" t="s">
        <v>541</v>
      </c>
      <c r="C6271" s="106">
        <v>6188.1</v>
      </c>
      <c r="D6271" s="203" t="s">
        <v>452</v>
      </c>
      <c r="E6271" s="203" t="s">
        <v>7186</v>
      </c>
      <c r="F6271" s="203" t="s">
        <v>7187</v>
      </c>
      <c r="G6271" s="129"/>
      <c r="H6271" s="293">
        <v>8</v>
      </c>
      <c r="I6271" s="203">
        <v>207</v>
      </c>
      <c r="J6271" s="293" t="s">
        <v>425</v>
      </c>
      <c r="K6271" s="203">
        <v>248.4</v>
      </c>
      <c r="L6271" s="203" t="s">
        <v>459</v>
      </c>
      <c r="M6271" s="203" t="s">
        <v>7116</v>
      </c>
      <c r="N6271" t="s">
        <v>7117</v>
      </c>
    </row>
    <row r="6272" spans="1:14" x14ac:dyDescent="0.2">
      <c r="A6272" s="246">
        <v>45078</v>
      </c>
      <c r="B6272" s="106" t="s">
        <v>541</v>
      </c>
      <c r="C6272" s="106">
        <v>11840.1</v>
      </c>
      <c r="D6272" s="203" t="s">
        <v>452</v>
      </c>
      <c r="E6272" s="203" t="s">
        <v>7192</v>
      </c>
      <c r="F6272" s="203" t="s">
        <v>7193</v>
      </c>
      <c r="G6272" s="129"/>
      <c r="H6272" s="293">
        <v>4</v>
      </c>
      <c r="I6272" s="203">
        <v>222</v>
      </c>
      <c r="J6272" s="293" t="s">
        <v>425</v>
      </c>
      <c r="K6272" s="203">
        <v>266.39999999999998</v>
      </c>
      <c r="L6272" s="203" t="s">
        <v>459</v>
      </c>
      <c r="M6272" s="203" t="s">
        <v>7116</v>
      </c>
      <c r="N6272" t="s">
        <v>7117</v>
      </c>
    </row>
    <row r="6273" spans="1:14" x14ac:dyDescent="0.2">
      <c r="A6273" s="246">
        <v>45084</v>
      </c>
      <c r="B6273" s="106" t="s">
        <v>541</v>
      </c>
      <c r="C6273" s="106">
        <v>80422.16</v>
      </c>
      <c r="D6273" s="203" t="s">
        <v>2065</v>
      </c>
      <c r="E6273" s="203" t="s">
        <v>7186</v>
      </c>
      <c r="F6273" s="203" t="s">
        <v>7187</v>
      </c>
      <c r="G6273" s="129"/>
      <c r="H6273" s="293">
        <v>8</v>
      </c>
      <c r="I6273" s="203">
        <v>207</v>
      </c>
      <c r="J6273" s="293" t="s">
        <v>425</v>
      </c>
      <c r="K6273" s="203">
        <v>248.4</v>
      </c>
      <c r="L6273" s="203" t="s">
        <v>459</v>
      </c>
      <c r="M6273" s="203" t="s">
        <v>7116</v>
      </c>
      <c r="N6273" t="s">
        <v>7117</v>
      </c>
    </row>
    <row r="6274" spans="1:14" x14ac:dyDescent="0.2">
      <c r="A6274" s="246">
        <v>45086</v>
      </c>
      <c r="B6274" s="106" t="s">
        <v>541</v>
      </c>
      <c r="C6274" s="106">
        <v>6746.1</v>
      </c>
      <c r="D6274" s="203" t="s">
        <v>452</v>
      </c>
      <c r="E6274" s="203" t="s">
        <v>7184</v>
      </c>
      <c r="F6274" s="203" t="s">
        <v>7185</v>
      </c>
      <c r="G6274" s="129"/>
      <c r="H6274" s="293">
        <v>8</v>
      </c>
      <c r="I6274" s="203">
        <v>196</v>
      </c>
      <c r="J6274" s="293" t="s">
        <v>425</v>
      </c>
      <c r="K6274" s="203">
        <v>235.2</v>
      </c>
      <c r="L6274" s="203" t="s">
        <v>459</v>
      </c>
      <c r="M6274" s="203" t="s">
        <v>7116</v>
      </c>
      <c r="N6274" t="s">
        <v>7117</v>
      </c>
    </row>
    <row r="6275" spans="1:14" x14ac:dyDescent="0.2">
      <c r="A6275" s="246">
        <v>45085</v>
      </c>
      <c r="B6275" s="106" t="s">
        <v>541</v>
      </c>
      <c r="C6275" s="106">
        <v>80422.16</v>
      </c>
      <c r="D6275" s="203" t="s">
        <v>2065</v>
      </c>
      <c r="E6275" s="203" t="s">
        <v>7186</v>
      </c>
      <c r="F6275" s="203" t="s">
        <v>7187</v>
      </c>
      <c r="G6275" s="129"/>
      <c r="H6275" s="293">
        <v>6</v>
      </c>
      <c r="I6275" s="203">
        <v>207</v>
      </c>
      <c r="J6275" s="293" t="s">
        <v>425</v>
      </c>
      <c r="K6275" s="203">
        <v>248.4</v>
      </c>
      <c r="L6275" s="203" t="s">
        <v>459</v>
      </c>
      <c r="M6275" s="203" t="s">
        <v>7116</v>
      </c>
      <c r="N6275" t="s">
        <v>7117</v>
      </c>
    </row>
    <row r="6276" spans="1:14" x14ac:dyDescent="0.2">
      <c r="A6276" s="246">
        <v>45089</v>
      </c>
      <c r="B6276" s="106" t="s">
        <v>541</v>
      </c>
      <c r="C6276" s="106">
        <v>6746.1</v>
      </c>
      <c r="D6276" s="203" t="s">
        <v>452</v>
      </c>
      <c r="E6276" s="203" t="s">
        <v>7184</v>
      </c>
      <c r="F6276" s="203" t="s">
        <v>7185</v>
      </c>
      <c r="G6276" s="129"/>
      <c r="H6276" s="293">
        <v>8</v>
      </c>
      <c r="I6276" s="203">
        <v>196</v>
      </c>
      <c r="J6276" s="293" t="s">
        <v>425</v>
      </c>
      <c r="K6276" s="203">
        <v>235.2</v>
      </c>
      <c r="L6276" s="203" t="s">
        <v>459</v>
      </c>
      <c r="M6276" s="203" t="s">
        <v>7116</v>
      </c>
      <c r="N6276" t="s">
        <v>7117</v>
      </c>
    </row>
    <row r="6277" spans="1:14" x14ac:dyDescent="0.2">
      <c r="A6277" s="246">
        <v>45107</v>
      </c>
      <c r="B6277" s="106" t="s">
        <v>541</v>
      </c>
      <c r="C6277" s="106">
        <v>6702.1</v>
      </c>
      <c r="D6277" s="203" t="s">
        <v>452</v>
      </c>
      <c r="E6277" s="203" t="s">
        <v>7192</v>
      </c>
      <c r="F6277" s="203" t="s">
        <v>7193</v>
      </c>
      <c r="G6277" s="129"/>
      <c r="H6277" s="293">
        <v>8</v>
      </c>
      <c r="I6277" s="203">
        <v>222</v>
      </c>
      <c r="J6277" s="293" t="s">
        <v>425</v>
      </c>
      <c r="K6277" s="203">
        <v>266.39999999999998</v>
      </c>
      <c r="L6277" s="203" t="s">
        <v>459</v>
      </c>
      <c r="M6277" s="203" t="s">
        <v>7116</v>
      </c>
      <c r="N6277" t="s">
        <v>7117</v>
      </c>
    </row>
    <row r="6278" spans="1:14" x14ac:dyDescent="0.2">
      <c r="A6278" s="246">
        <v>45098</v>
      </c>
      <c r="B6278" s="106" t="s">
        <v>541</v>
      </c>
      <c r="C6278" s="106">
        <v>6746.1</v>
      </c>
      <c r="D6278" s="203" t="s">
        <v>452</v>
      </c>
      <c r="E6278" s="203" t="s">
        <v>7194</v>
      </c>
      <c r="F6278" s="203" t="s">
        <v>7195</v>
      </c>
      <c r="G6278" s="129"/>
      <c r="H6278" s="293">
        <v>8</v>
      </c>
      <c r="I6278" s="203">
        <v>221</v>
      </c>
      <c r="J6278" s="293" t="s">
        <v>425</v>
      </c>
      <c r="K6278" s="203">
        <v>265.2</v>
      </c>
      <c r="L6278" s="203" t="s">
        <v>459</v>
      </c>
      <c r="M6278" s="203" t="s">
        <v>7116</v>
      </c>
      <c r="N6278" t="s">
        <v>7117</v>
      </c>
    </row>
    <row r="6279" spans="1:14" x14ac:dyDescent="0.2">
      <c r="A6279" s="246">
        <v>45092</v>
      </c>
      <c r="B6279" s="106" t="s">
        <v>541</v>
      </c>
      <c r="C6279" s="106">
        <v>6702.1</v>
      </c>
      <c r="D6279" s="203" t="s">
        <v>452</v>
      </c>
      <c r="E6279" s="203" t="s">
        <v>7192</v>
      </c>
      <c r="F6279" s="203" t="s">
        <v>7193</v>
      </c>
      <c r="G6279" s="129"/>
      <c r="H6279" s="293">
        <v>8</v>
      </c>
      <c r="I6279" s="203">
        <v>222</v>
      </c>
      <c r="J6279" s="293" t="s">
        <v>425</v>
      </c>
      <c r="K6279" s="203">
        <v>266.39999999999998</v>
      </c>
      <c r="L6279" s="203" t="s">
        <v>459</v>
      </c>
      <c r="M6279" s="203" t="s">
        <v>7116</v>
      </c>
      <c r="N6279" t="s">
        <v>7117</v>
      </c>
    </row>
    <row r="6280" spans="1:14" x14ac:dyDescent="0.2">
      <c r="A6280" s="246">
        <v>45103</v>
      </c>
      <c r="B6280" s="106" t="s">
        <v>541</v>
      </c>
      <c r="C6280" s="106">
        <v>6746.1</v>
      </c>
      <c r="D6280" s="203" t="s">
        <v>452</v>
      </c>
      <c r="E6280" s="203" t="s">
        <v>7198</v>
      </c>
      <c r="F6280" s="203" t="s">
        <v>7199</v>
      </c>
      <c r="G6280" s="129"/>
      <c r="H6280" s="293">
        <v>8</v>
      </c>
      <c r="I6280" s="203">
        <v>0</v>
      </c>
      <c r="J6280" s="293" t="s">
        <v>425</v>
      </c>
      <c r="K6280" s="203">
        <v>274.8</v>
      </c>
      <c r="L6280" s="203" t="s">
        <v>459</v>
      </c>
      <c r="M6280" s="203" t="s">
        <v>7116</v>
      </c>
      <c r="N6280" t="s">
        <v>7117</v>
      </c>
    </row>
    <row r="6281" spans="1:14" x14ac:dyDescent="0.2">
      <c r="A6281" s="246">
        <v>45098</v>
      </c>
      <c r="B6281" s="106" t="s">
        <v>541</v>
      </c>
      <c r="C6281" s="106">
        <v>6762.1</v>
      </c>
      <c r="D6281" s="203" t="s">
        <v>452</v>
      </c>
      <c r="E6281" s="203" t="s">
        <v>7196</v>
      </c>
      <c r="F6281" s="203" t="s">
        <v>7197</v>
      </c>
      <c r="G6281" s="129"/>
      <c r="H6281" s="293">
        <v>8</v>
      </c>
      <c r="I6281" s="203">
        <v>0</v>
      </c>
      <c r="J6281" s="293" t="s">
        <v>425</v>
      </c>
      <c r="K6281" s="203">
        <v>274.8</v>
      </c>
      <c r="L6281" s="203" t="s">
        <v>459</v>
      </c>
      <c r="M6281" s="203" t="s">
        <v>7116</v>
      </c>
      <c r="N6281" t="s">
        <v>7117</v>
      </c>
    </row>
    <row r="6282" spans="1:14" x14ac:dyDescent="0.2">
      <c r="A6282" s="246">
        <v>45103</v>
      </c>
      <c r="B6282" s="106" t="s">
        <v>541</v>
      </c>
      <c r="C6282" s="106">
        <v>6762.1</v>
      </c>
      <c r="D6282" s="203" t="s">
        <v>452</v>
      </c>
      <c r="E6282" s="203" t="s">
        <v>7186</v>
      </c>
      <c r="F6282" s="203" t="s">
        <v>7187</v>
      </c>
      <c r="G6282" s="129"/>
      <c r="H6282" s="293">
        <v>4</v>
      </c>
      <c r="I6282" s="203">
        <v>207</v>
      </c>
      <c r="J6282" s="293" t="s">
        <v>425</v>
      </c>
      <c r="K6282" s="203">
        <v>248.4</v>
      </c>
      <c r="L6282" s="203" t="s">
        <v>459</v>
      </c>
      <c r="M6282" s="203" t="s">
        <v>7116</v>
      </c>
      <c r="N6282" t="s">
        <v>7117</v>
      </c>
    </row>
    <row r="6283" spans="1:14" x14ac:dyDescent="0.2">
      <c r="A6283" s="246">
        <v>45084</v>
      </c>
      <c r="B6283" s="106" t="s">
        <v>541</v>
      </c>
      <c r="C6283" s="106">
        <v>6641.1</v>
      </c>
      <c r="D6283" s="203" t="s">
        <v>452</v>
      </c>
      <c r="E6283" s="203" t="s">
        <v>7190</v>
      </c>
      <c r="F6283" s="203" t="s">
        <v>7191</v>
      </c>
      <c r="G6283" s="129"/>
      <c r="H6283" s="293">
        <v>8</v>
      </c>
      <c r="I6283" s="203">
        <v>347</v>
      </c>
      <c r="J6283" s="293" t="s">
        <v>425</v>
      </c>
      <c r="K6283" s="203">
        <v>416.4</v>
      </c>
      <c r="L6283" s="203" t="s">
        <v>459</v>
      </c>
      <c r="M6283" s="203" t="s">
        <v>7116</v>
      </c>
      <c r="N6283" t="s">
        <v>7117</v>
      </c>
    </row>
    <row r="6284" spans="1:14" x14ac:dyDescent="0.2">
      <c r="A6284" s="246">
        <v>45090</v>
      </c>
      <c r="B6284" s="106" t="s">
        <v>541</v>
      </c>
      <c r="C6284" s="106">
        <v>6746.1</v>
      </c>
      <c r="D6284" s="203" t="s">
        <v>452</v>
      </c>
      <c r="E6284" s="203" t="s">
        <v>7184</v>
      </c>
      <c r="F6284" s="203" t="s">
        <v>7185</v>
      </c>
      <c r="G6284" s="129"/>
      <c r="H6284" s="293">
        <v>8</v>
      </c>
      <c r="I6284" s="203">
        <v>196</v>
      </c>
      <c r="J6284" s="293" t="s">
        <v>425</v>
      </c>
      <c r="K6284" s="203">
        <v>235.2</v>
      </c>
      <c r="L6284" s="203" t="s">
        <v>459</v>
      </c>
      <c r="M6284" s="203" t="s">
        <v>7116</v>
      </c>
      <c r="N6284" t="s">
        <v>7117</v>
      </c>
    </row>
    <row r="6285" spans="1:14" x14ac:dyDescent="0.2">
      <c r="A6285" s="246">
        <v>45091</v>
      </c>
      <c r="B6285" s="106" t="s">
        <v>541</v>
      </c>
      <c r="C6285" s="106">
        <v>80422.16</v>
      </c>
      <c r="D6285" s="203" t="s">
        <v>2065</v>
      </c>
      <c r="E6285" s="203" t="s">
        <v>7186</v>
      </c>
      <c r="F6285" s="203" t="s">
        <v>7187</v>
      </c>
      <c r="G6285" s="129"/>
      <c r="H6285" s="293">
        <v>8</v>
      </c>
      <c r="I6285" s="203">
        <v>207</v>
      </c>
      <c r="J6285" s="293" t="s">
        <v>425</v>
      </c>
      <c r="K6285" s="203">
        <v>248.4</v>
      </c>
      <c r="L6285" s="203" t="s">
        <v>459</v>
      </c>
      <c r="M6285" s="203" t="s">
        <v>7116</v>
      </c>
      <c r="N6285" t="s">
        <v>7117</v>
      </c>
    </row>
    <row r="6286" spans="1:14" x14ac:dyDescent="0.2">
      <c r="A6286" s="246">
        <v>45096</v>
      </c>
      <c r="B6286" s="106" t="s">
        <v>541</v>
      </c>
      <c r="C6286" s="106">
        <v>11840.1</v>
      </c>
      <c r="D6286" s="203" t="s">
        <v>452</v>
      </c>
      <c r="E6286" s="203" t="s">
        <v>7192</v>
      </c>
      <c r="F6286" s="203" t="s">
        <v>7193</v>
      </c>
      <c r="G6286" s="129"/>
      <c r="H6286" s="293">
        <v>8</v>
      </c>
      <c r="I6286" s="203">
        <v>222</v>
      </c>
      <c r="J6286" s="293" t="s">
        <v>425</v>
      </c>
      <c r="K6286" s="203">
        <v>266.39999999999998</v>
      </c>
      <c r="L6286" s="203" t="s">
        <v>459</v>
      </c>
      <c r="M6286" s="203" t="s">
        <v>7116</v>
      </c>
      <c r="N6286" t="s">
        <v>7117</v>
      </c>
    </row>
    <row r="6287" spans="1:14" x14ac:dyDescent="0.2">
      <c r="A6287" s="246">
        <v>45100</v>
      </c>
      <c r="B6287" s="106" t="s">
        <v>541</v>
      </c>
      <c r="C6287" s="106">
        <v>6746.1</v>
      </c>
      <c r="D6287" s="203" t="s">
        <v>452</v>
      </c>
      <c r="E6287" s="203" t="s">
        <v>7194</v>
      </c>
      <c r="F6287" s="203" t="s">
        <v>7195</v>
      </c>
      <c r="G6287" s="129"/>
      <c r="H6287" s="293">
        <v>8</v>
      </c>
      <c r="I6287" s="203">
        <v>221</v>
      </c>
      <c r="J6287" s="293" t="s">
        <v>425</v>
      </c>
      <c r="K6287" s="203">
        <v>265.2</v>
      </c>
      <c r="L6287" s="203" t="s">
        <v>459</v>
      </c>
      <c r="M6287" s="203" t="s">
        <v>7116</v>
      </c>
      <c r="N6287" t="s">
        <v>7117</v>
      </c>
    </row>
    <row r="6288" spans="1:14" x14ac:dyDescent="0.2">
      <c r="A6288" s="246">
        <v>45103</v>
      </c>
      <c r="B6288" s="106" t="s">
        <v>541</v>
      </c>
      <c r="C6288" s="106">
        <v>6746.1</v>
      </c>
      <c r="D6288" s="203" t="s">
        <v>452</v>
      </c>
      <c r="E6288" s="203" t="s">
        <v>7184</v>
      </c>
      <c r="F6288" s="203" t="s">
        <v>7185</v>
      </c>
      <c r="G6288" s="129"/>
      <c r="H6288" s="293">
        <v>8</v>
      </c>
      <c r="I6288" s="203">
        <v>196</v>
      </c>
      <c r="J6288" s="293" t="s">
        <v>425</v>
      </c>
      <c r="K6288" s="203">
        <v>235.2</v>
      </c>
      <c r="L6288" s="203" t="s">
        <v>459</v>
      </c>
      <c r="M6288" s="203" t="s">
        <v>7116</v>
      </c>
      <c r="N6288" t="s">
        <v>7117</v>
      </c>
    </row>
    <row r="6289" spans="1:14" x14ac:dyDescent="0.2">
      <c r="A6289" s="246">
        <v>45104</v>
      </c>
      <c r="B6289" s="106" t="s">
        <v>541</v>
      </c>
      <c r="C6289" s="106">
        <v>6762.1</v>
      </c>
      <c r="D6289" s="203" t="s">
        <v>452</v>
      </c>
      <c r="E6289" s="203" t="s">
        <v>7186</v>
      </c>
      <c r="F6289" s="203" t="s">
        <v>7187</v>
      </c>
      <c r="G6289" s="129"/>
      <c r="H6289" s="293">
        <v>8</v>
      </c>
      <c r="I6289" s="203">
        <v>207</v>
      </c>
      <c r="J6289" s="293" t="s">
        <v>425</v>
      </c>
      <c r="K6289" s="203">
        <v>248.4</v>
      </c>
      <c r="L6289" s="203" t="s">
        <v>459</v>
      </c>
      <c r="M6289" s="203" t="s">
        <v>7116</v>
      </c>
      <c r="N6289" t="s">
        <v>7117</v>
      </c>
    </row>
    <row r="6290" spans="1:14" x14ac:dyDescent="0.2">
      <c r="A6290" s="246">
        <v>45079</v>
      </c>
      <c r="B6290" s="106" t="s">
        <v>541</v>
      </c>
      <c r="C6290" s="106">
        <v>6702.1</v>
      </c>
      <c r="D6290" s="203" t="s">
        <v>452</v>
      </c>
      <c r="E6290" s="203" t="s">
        <v>7192</v>
      </c>
      <c r="F6290" s="203" t="s">
        <v>7193</v>
      </c>
      <c r="G6290" s="129"/>
      <c r="H6290" s="293">
        <v>4</v>
      </c>
      <c r="I6290" s="203">
        <v>222</v>
      </c>
      <c r="J6290" s="293" t="s">
        <v>425</v>
      </c>
      <c r="K6290" s="203">
        <v>266.39999999999998</v>
      </c>
      <c r="L6290" s="203" t="s">
        <v>459</v>
      </c>
      <c r="M6290" s="203" t="s">
        <v>7116</v>
      </c>
      <c r="N6290" t="s">
        <v>7117</v>
      </c>
    </row>
    <row r="6291" spans="1:14" x14ac:dyDescent="0.2">
      <c r="A6291" s="246">
        <v>45091</v>
      </c>
      <c r="B6291" s="106" t="s">
        <v>541</v>
      </c>
      <c r="C6291" s="106">
        <v>6746.1</v>
      </c>
      <c r="D6291" s="203" t="s">
        <v>452</v>
      </c>
      <c r="E6291" s="203" t="s">
        <v>7184</v>
      </c>
      <c r="F6291" s="203" t="s">
        <v>7185</v>
      </c>
      <c r="G6291" s="129"/>
      <c r="H6291" s="293">
        <v>8</v>
      </c>
      <c r="I6291" s="203">
        <v>196</v>
      </c>
      <c r="J6291" s="293" t="s">
        <v>425</v>
      </c>
      <c r="K6291" s="203">
        <v>235.2</v>
      </c>
      <c r="L6291" s="203" t="s">
        <v>459</v>
      </c>
      <c r="M6291" s="203" t="s">
        <v>7116</v>
      </c>
      <c r="N6291" t="s">
        <v>7117</v>
      </c>
    </row>
    <row r="6292" spans="1:14" x14ac:dyDescent="0.2">
      <c r="A6292" s="246">
        <v>45104</v>
      </c>
      <c r="B6292" s="106" t="s">
        <v>541</v>
      </c>
      <c r="C6292" s="106">
        <v>6746.1</v>
      </c>
      <c r="D6292" s="203" t="s">
        <v>452</v>
      </c>
      <c r="E6292" s="203" t="s">
        <v>7184</v>
      </c>
      <c r="F6292" s="203" t="s">
        <v>7185</v>
      </c>
      <c r="G6292" s="129"/>
      <c r="H6292" s="293">
        <v>8</v>
      </c>
      <c r="I6292" s="203">
        <v>196</v>
      </c>
      <c r="J6292" s="293" t="s">
        <v>425</v>
      </c>
      <c r="K6292" s="203">
        <v>235.2</v>
      </c>
      <c r="L6292" s="203" t="s">
        <v>459</v>
      </c>
      <c r="M6292" s="203" t="s">
        <v>7116</v>
      </c>
      <c r="N6292" t="s">
        <v>7117</v>
      </c>
    </row>
    <row r="6293" spans="1:14" x14ac:dyDescent="0.2">
      <c r="A6293" s="246">
        <v>45105</v>
      </c>
      <c r="B6293" s="106" t="s">
        <v>541</v>
      </c>
      <c r="C6293" s="106">
        <v>6762.1</v>
      </c>
      <c r="D6293" s="203" t="s">
        <v>452</v>
      </c>
      <c r="E6293" s="203" t="s">
        <v>7186</v>
      </c>
      <c r="F6293" s="203" t="s">
        <v>7187</v>
      </c>
      <c r="G6293" s="129"/>
      <c r="H6293" s="293">
        <v>8</v>
      </c>
      <c r="I6293" s="203">
        <v>207</v>
      </c>
      <c r="J6293" s="293" t="s">
        <v>425</v>
      </c>
      <c r="K6293" s="203">
        <v>248.4</v>
      </c>
      <c r="L6293" s="203" t="s">
        <v>459</v>
      </c>
      <c r="M6293" s="203" t="s">
        <v>7116</v>
      </c>
      <c r="N6293" t="s">
        <v>7117</v>
      </c>
    </row>
    <row r="6294" spans="1:14" x14ac:dyDescent="0.2">
      <c r="A6294" s="246">
        <v>45082</v>
      </c>
      <c r="B6294" s="106" t="s">
        <v>541</v>
      </c>
      <c r="C6294" s="106">
        <v>11840.1</v>
      </c>
      <c r="D6294" s="203" t="s">
        <v>452</v>
      </c>
      <c r="E6294" s="203" t="s">
        <v>7192</v>
      </c>
      <c r="F6294" s="203" t="s">
        <v>7193</v>
      </c>
      <c r="G6294" s="129"/>
      <c r="H6294" s="293">
        <v>4</v>
      </c>
      <c r="I6294" s="203">
        <v>222</v>
      </c>
      <c r="J6294" s="293" t="s">
        <v>425</v>
      </c>
      <c r="K6294" s="203">
        <v>266.39999999999998</v>
      </c>
      <c r="L6294" s="203" t="s">
        <v>459</v>
      </c>
      <c r="M6294" s="203" t="s">
        <v>7116</v>
      </c>
      <c r="N6294" t="s">
        <v>7117</v>
      </c>
    </row>
    <row r="6295" spans="1:14" x14ac:dyDescent="0.2">
      <c r="A6295" s="246">
        <v>45091</v>
      </c>
      <c r="B6295" s="106" t="s">
        <v>541</v>
      </c>
      <c r="C6295" s="106">
        <v>6762.1</v>
      </c>
      <c r="D6295" s="203" t="s">
        <v>452</v>
      </c>
      <c r="E6295" s="203" t="s">
        <v>7190</v>
      </c>
      <c r="F6295" s="203" t="s">
        <v>7191</v>
      </c>
      <c r="G6295" s="129"/>
      <c r="H6295" s="293">
        <v>8</v>
      </c>
      <c r="I6295" s="203">
        <v>347</v>
      </c>
      <c r="J6295" s="293" t="s">
        <v>425</v>
      </c>
      <c r="K6295" s="203">
        <v>416.4</v>
      </c>
      <c r="L6295" s="203" t="s">
        <v>459</v>
      </c>
      <c r="M6295" s="203" t="s">
        <v>7116</v>
      </c>
      <c r="N6295" t="s">
        <v>7117</v>
      </c>
    </row>
    <row r="6296" spans="1:14" x14ac:dyDescent="0.2">
      <c r="A6296" s="246">
        <v>45103</v>
      </c>
      <c r="B6296" s="106" t="s">
        <v>541</v>
      </c>
      <c r="C6296" s="106">
        <v>6762.1</v>
      </c>
      <c r="D6296" s="203" t="s">
        <v>452</v>
      </c>
      <c r="E6296" s="203" t="s">
        <v>7192</v>
      </c>
      <c r="F6296" s="203" t="s">
        <v>7193</v>
      </c>
      <c r="G6296" s="129"/>
      <c r="H6296" s="293">
        <v>4</v>
      </c>
      <c r="I6296" s="203">
        <v>222</v>
      </c>
      <c r="J6296" s="293" t="s">
        <v>425</v>
      </c>
      <c r="K6296" s="203">
        <v>266.39999999999998</v>
      </c>
      <c r="L6296" s="203" t="s">
        <v>459</v>
      </c>
      <c r="M6296" s="203" t="s">
        <v>7116</v>
      </c>
      <c r="N6296" t="s">
        <v>7117</v>
      </c>
    </row>
    <row r="6297" spans="1:14" x14ac:dyDescent="0.2">
      <c r="A6297" s="246">
        <v>45105</v>
      </c>
      <c r="B6297" s="106" t="s">
        <v>541</v>
      </c>
      <c r="C6297" s="106">
        <v>6746.1</v>
      </c>
      <c r="D6297" s="203" t="s">
        <v>452</v>
      </c>
      <c r="E6297" s="203" t="s">
        <v>7184</v>
      </c>
      <c r="F6297" s="203" t="s">
        <v>7185</v>
      </c>
      <c r="G6297" s="129"/>
      <c r="H6297" s="293">
        <v>8</v>
      </c>
      <c r="I6297" s="203">
        <v>196</v>
      </c>
      <c r="J6297" s="293" t="s">
        <v>425</v>
      </c>
      <c r="K6297" s="203">
        <v>235.2</v>
      </c>
      <c r="L6297" s="203" t="s">
        <v>459</v>
      </c>
      <c r="M6297" s="203" t="s">
        <v>7116</v>
      </c>
      <c r="N6297" t="s">
        <v>7117</v>
      </c>
    </row>
    <row r="6298" spans="1:14" x14ac:dyDescent="0.2">
      <c r="A6298" s="246">
        <v>45104</v>
      </c>
      <c r="B6298" s="106" t="s">
        <v>541</v>
      </c>
      <c r="C6298" s="106">
        <v>6746.1</v>
      </c>
      <c r="D6298" s="203" t="s">
        <v>452</v>
      </c>
      <c r="E6298" s="203" t="s">
        <v>7198</v>
      </c>
      <c r="F6298" s="203" t="s">
        <v>7199</v>
      </c>
      <c r="G6298" s="129"/>
      <c r="H6298" s="293">
        <v>8</v>
      </c>
      <c r="I6298" s="203">
        <v>0</v>
      </c>
      <c r="J6298" s="293" t="s">
        <v>425</v>
      </c>
      <c r="K6298" s="203">
        <v>274.8</v>
      </c>
      <c r="L6298" s="203" t="s">
        <v>459</v>
      </c>
      <c r="M6298" s="203" t="s">
        <v>7116</v>
      </c>
      <c r="N6298" t="s">
        <v>7117</v>
      </c>
    </row>
    <row r="6299" spans="1:14" x14ac:dyDescent="0.2">
      <c r="A6299" s="246">
        <v>45078</v>
      </c>
      <c r="B6299" s="106" t="s">
        <v>541</v>
      </c>
      <c r="C6299" s="106">
        <v>6762.1</v>
      </c>
      <c r="D6299" s="203" t="s">
        <v>452</v>
      </c>
      <c r="E6299" s="203" t="s">
        <v>7192</v>
      </c>
      <c r="F6299" s="203" t="s">
        <v>7193</v>
      </c>
      <c r="G6299" s="129"/>
      <c r="H6299" s="293">
        <v>4</v>
      </c>
      <c r="I6299" s="203">
        <v>222</v>
      </c>
      <c r="J6299" s="293" t="s">
        <v>425</v>
      </c>
      <c r="K6299" s="203">
        <v>266.39999999999998</v>
      </c>
      <c r="L6299" s="203" t="s">
        <v>459</v>
      </c>
      <c r="M6299" s="203" t="s">
        <v>7116</v>
      </c>
      <c r="N6299" t="s">
        <v>7117</v>
      </c>
    </row>
    <row r="6300" spans="1:14" x14ac:dyDescent="0.2">
      <c r="A6300" s="246">
        <v>45092</v>
      </c>
      <c r="B6300" s="106" t="s">
        <v>541</v>
      </c>
      <c r="C6300" s="106">
        <v>80422.16</v>
      </c>
      <c r="D6300" s="203" t="s">
        <v>2065</v>
      </c>
      <c r="E6300" s="203" t="s">
        <v>7186</v>
      </c>
      <c r="F6300" s="203" t="s">
        <v>7187</v>
      </c>
      <c r="G6300" s="129"/>
      <c r="H6300" s="293">
        <v>8</v>
      </c>
      <c r="I6300" s="203">
        <v>207</v>
      </c>
      <c r="J6300" s="293" t="s">
        <v>425</v>
      </c>
      <c r="K6300" s="203">
        <v>248.4</v>
      </c>
      <c r="L6300" s="203" t="s">
        <v>459</v>
      </c>
      <c r="M6300" s="203" t="s">
        <v>7116</v>
      </c>
      <c r="N6300" t="s">
        <v>7117</v>
      </c>
    </row>
    <row r="6301" spans="1:14" x14ac:dyDescent="0.2">
      <c r="A6301" s="246">
        <v>45106</v>
      </c>
      <c r="B6301" s="106" t="s">
        <v>541</v>
      </c>
      <c r="C6301" s="106">
        <v>6762.1</v>
      </c>
      <c r="D6301" s="203" t="s">
        <v>452</v>
      </c>
      <c r="E6301" s="203" t="s">
        <v>7186</v>
      </c>
      <c r="F6301" s="203" t="s">
        <v>7187</v>
      </c>
      <c r="G6301" s="129"/>
      <c r="H6301" s="293">
        <v>8</v>
      </c>
      <c r="I6301" s="203">
        <v>207</v>
      </c>
      <c r="J6301" s="293" t="s">
        <v>425</v>
      </c>
      <c r="K6301" s="203">
        <v>248.4</v>
      </c>
      <c r="L6301" s="203" t="s">
        <v>459</v>
      </c>
      <c r="M6301" s="203" t="s">
        <v>7116</v>
      </c>
      <c r="N6301" t="s">
        <v>7117</v>
      </c>
    </row>
    <row r="6302" spans="1:14" x14ac:dyDescent="0.2">
      <c r="A6302" s="246">
        <v>45104</v>
      </c>
      <c r="B6302" s="106" t="s">
        <v>541</v>
      </c>
      <c r="C6302" s="106">
        <v>6762.1</v>
      </c>
      <c r="D6302" s="203" t="s">
        <v>452</v>
      </c>
      <c r="E6302" s="203" t="s">
        <v>7192</v>
      </c>
      <c r="F6302" s="203" t="s">
        <v>7193</v>
      </c>
      <c r="G6302" s="129"/>
      <c r="H6302" s="293">
        <v>8</v>
      </c>
      <c r="I6302" s="203">
        <v>222</v>
      </c>
      <c r="J6302" s="293" t="s">
        <v>425</v>
      </c>
      <c r="K6302" s="203">
        <v>266.39999999999998</v>
      </c>
      <c r="L6302" s="203" t="s">
        <v>459</v>
      </c>
      <c r="M6302" s="203" t="s">
        <v>7116</v>
      </c>
      <c r="N6302" t="s">
        <v>7117</v>
      </c>
    </row>
    <row r="6303" spans="1:14" x14ac:dyDescent="0.2">
      <c r="A6303" s="246">
        <v>45103</v>
      </c>
      <c r="B6303" s="106" t="s">
        <v>541</v>
      </c>
      <c r="C6303" s="106">
        <v>6702.1</v>
      </c>
      <c r="D6303" s="203" t="s">
        <v>452</v>
      </c>
      <c r="E6303" s="203" t="s">
        <v>7194</v>
      </c>
      <c r="F6303" s="203" t="s">
        <v>7195</v>
      </c>
      <c r="G6303" s="129"/>
      <c r="H6303" s="293">
        <v>8</v>
      </c>
      <c r="I6303" s="203">
        <v>221</v>
      </c>
      <c r="J6303" s="293" t="s">
        <v>425</v>
      </c>
      <c r="K6303" s="203">
        <v>265.2</v>
      </c>
      <c r="L6303" s="203" t="s">
        <v>459</v>
      </c>
      <c r="M6303" s="203" t="s">
        <v>7116</v>
      </c>
      <c r="N6303" t="s">
        <v>7117</v>
      </c>
    </row>
    <row r="6304" spans="1:14" x14ac:dyDescent="0.2">
      <c r="A6304" s="246">
        <v>45100</v>
      </c>
      <c r="B6304" s="106" t="s">
        <v>541</v>
      </c>
      <c r="C6304" s="106">
        <v>6762.1</v>
      </c>
      <c r="D6304" s="203" t="s">
        <v>452</v>
      </c>
      <c r="E6304" s="203" t="s">
        <v>7196</v>
      </c>
      <c r="F6304" s="203" t="s">
        <v>7197</v>
      </c>
      <c r="G6304" s="129"/>
      <c r="H6304" s="293">
        <v>8</v>
      </c>
      <c r="I6304" s="203">
        <v>0</v>
      </c>
      <c r="J6304" s="293" t="s">
        <v>425</v>
      </c>
      <c r="K6304" s="203">
        <v>274.8</v>
      </c>
      <c r="L6304" s="203" t="s">
        <v>459</v>
      </c>
      <c r="M6304" s="203" t="s">
        <v>7116</v>
      </c>
      <c r="N6304" t="s">
        <v>7117</v>
      </c>
    </row>
    <row r="6305" spans="1:14" x14ac:dyDescent="0.2">
      <c r="A6305" s="246">
        <v>45092</v>
      </c>
      <c r="B6305" s="106" t="s">
        <v>541</v>
      </c>
      <c r="C6305" s="106">
        <v>6746.1</v>
      </c>
      <c r="D6305" s="203" t="s">
        <v>452</v>
      </c>
      <c r="E6305" s="203" t="s">
        <v>7184</v>
      </c>
      <c r="F6305" s="203" t="s">
        <v>7185</v>
      </c>
      <c r="G6305" s="129"/>
      <c r="H6305" s="293">
        <v>8</v>
      </c>
      <c r="I6305" s="203">
        <v>196</v>
      </c>
      <c r="J6305" s="293" t="s">
        <v>425</v>
      </c>
      <c r="K6305" s="203">
        <v>235.2</v>
      </c>
      <c r="L6305" s="203" t="s">
        <v>459</v>
      </c>
      <c r="M6305" s="203" t="s">
        <v>7116</v>
      </c>
      <c r="N6305" t="s">
        <v>7117</v>
      </c>
    </row>
    <row r="6306" spans="1:14" x14ac:dyDescent="0.2">
      <c r="A6306" s="246">
        <v>45106</v>
      </c>
      <c r="B6306" s="106" t="s">
        <v>541</v>
      </c>
      <c r="C6306" s="106">
        <v>6746.1</v>
      </c>
      <c r="D6306" s="203" t="s">
        <v>452</v>
      </c>
      <c r="E6306" s="203" t="s">
        <v>7184</v>
      </c>
      <c r="F6306" s="203" t="s">
        <v>7185</v>
      </c>
      <c r="G6306" s="129"/>
      <c r="H6306" s="293">
        <v>8</v>
      </c>
      <c r="I6306" s="203">
        <v>196</v>
      </c>
      <c r="J6306" s="293" t="s">
        <v>425</v>
      </c>
      <c r="K6306" s="203">
        <v>235.2</v>
      </c>
      <c r="L6306" s="203" t="s">
        <v>459</v>
      </c>
      <c r="M6306" s="203" t="s">
        <v>7116</v>
      </c>
      <c r="N6306" t="s">
        <v>7117</v>
      </c>
    </row>
    <row r="6307" spans="1:14" x14ac:dyDescent="0.2">
      <c r="A6307" s="246">
        <v>45079</v>
      </c>
      <c r="B6307" s="106" t="s">
        <v>541</v>
      </c>
      <c r="C6307" s="106">
        <v>6762.1</v>
      </c>
      <c r="D6307" s="203" t="s">
        <v>452</v>
      </c>
      <c r="E6307" s="203" t="s">
        <v>7192</v>
      </c>
      <c r="F6307" s="203" t="s">
        <v>7193</v>
      </c>
      <c r="G6307" s="129"/>
      <c r="H6307" s="293">
        <v>4</v>
      </c>
      <c r="I6307" s="203">
        <v>222</v>
      </c>
      <c r="J6307" s="293" t="s">
        <v>425</v>
      </c>
      <c r="K6307" s="203">
        <v>266.39999999999998</v>
      </c>
      <c r="L6307" s="203" t="s">
        <v>459</v>
      </c>
      <c r="M6307" s="203" t="s">
        <v>7116</v>
      </c>
      <c r="N6307" t="s">
        <v>7117</v>
      </c>
    </row>
    <row r="6308" spans="1:14" x14ac:dyDescent="0.2">
      <c r="A6308" s="246">
        <v>45105</v>
      </c>
      <c r="B6308" s="106" t="s">
        <v>541</v>
      </c>
      <c r="C6308" s="106">
        <v>6746.1</v>
      </c>
      <c r="D6308" s="203" t="s">
        <v>452</v>
      </c>
      <c r="E6308" s="203" t="s">
        <v>7198</v>
      </c>
      <c r="F6308" s="203" t="s">
        <v>7199</v>
      </c>
      <c r="G6308" s="129"/>
      <c r="H6308" s="293">
        <v>8</v>
      </c>
      <c r="I6308" s="203">
        <v>0</v>
      </c>
      <c r="J6308" s="293" t="s">
        <v>425</v>
      </c>
      <c r="K6308" s="203">
        <v>274.8</v>
      </c>
      <c r="L6308" s="203" t="s">
        <v>459</v>
      </c>
      <c r="M6308" s="203" t="s">
        <v>7116</v>
      </c>
      <c r="N6308" t="s">
        <v>7117</v>
      </c>
    </row>
    <row r="6309" spans="1:14" x14ac:dyDescent="0.2">
      <c r="A6309" s="246">
        <v>45107</v>
      </c>
      <c r="B6309" s="106" t="s">
        <v>541</v>
      </c>
      <c r="C6309" s="106">
        <v>6762.1</v>
      </c>
      <c r="D6309" s="203" t="s">
        <v>452</v>
      </c>
      <c r="E6309" s="203" t="s">
        <v>7186</v>
      </c>
      <c r="F6309" s="203" t="s">
        <v>7187</v>
      </c>
      <c r="G6309" s="129"/>
      <c r="H6309" s="293">
        <v>8</v>
      </c>
      <c r="I6309" s="203">
        <v>207</v>
      </c>
      <c r="J6309" s="293" t="s">
        <v>425</v>
      </c>
      <c r="K6309" s="203">
        <v>248.4</v>
      </c>
      <c r="L6309" s="203" t="s">
        <v>459</v>
      </c>
      <c r="M6309" s="203" t="s">
        <v>7116</v>
      </c>
      <c r="N6309" t="s">
        <v>7117</v>
      </c>
    </row>
    <row r="6310" spans="1:14" x14ac:dyDescent="0.2">
      <c r="A6310" s="246">
        <v>45085</v>
      </c>
      <c r="B6310" s="106" t="s">
        <v>541</v>
      </c>
      <c r="C6310" s="106">
        <v>6497.1</v>
      </c>
      <c r="D6310" s="203" t="s">
        <v>452</v>
      </c>
      <c r="E6310" s="203" t="s">
        <v>7186</v>
      </c>
      <c r="F6310" s="203" t="s">
        <v>7187</v>
      </c>
      <c r="G6310" s="129"/>
      <c r="H6310" s="293">
        <v>2</v>
      </c>
      <c r="I6310" s="203">
        <v>207</v>
      </c>
      <c r="J6310" s="293" t="s">
        <v>425</v>
      </c>
      <c r="K6310" s="203">
        <v>248.4</v>
      </c>
      <c r="L6310" s="203" t="s">
        <v>459</v>
      </c>
      <c r="M6310" s="203" t="s">
        <v>7116</v>
      </c>
      <c r="N6310" t="s">
        <v>7117</v>
      </c>
    </row>
    <row r="6311" spans="1:14" x14ac:dyDescent="0.2">
      <c r="A6311" s="246">
        <v>45105</v>
      </c>
      <c r="B6311" s="106" t="s">
        <v>541</v>
      </c>
      <c r="C6311" s="106">
        <v>6762.1</v>
      </c>
      <c r="D6311" s="203" t="s">
        <v>452</v>
      </c>
      <c r="E6311" s="203" t="s">
        <v>7192</v>
      </c>
      <c r="F6311" s="203" t="s">
        <v>7193</v>
      </c>
      <c r="G6311" s="129"/>
      <c r="H6311" s="293">
        <v>8</v>
      </c>
      <c r="I6311" s="203">
        <v>222</v>
      </c>
      <c r="J6311" s="293" t="s">
        <v>425</v>
      </c>
      <c r="K6311" s="203">
        <v>266.39999999999998</v>
      </c>
      <c r="L6311" s="203" t="s">
        <v>459</v>
      </c>
      <c r="M6311" s="203" t="s">
        <v>7116</v>
      </c>
      <c r="N6311" t="s">
        <v>7117</v>
      </c>
    </row>
    <row r="6312" spans="1:14" x14ac:dyDescent="0.2">
      <c r="A6312" s="246">
        <v>45104</v>
      </c>
      <c r="B6312" s="106" t="s">
        <v>541</v>
      </c>
      <c r="C6312" s="106">
        <v>6702.1</v>
      </c>
      <c r="D6312" s="203" t="s">
        <v>452</v>
      </c>
      <c r="E6312" s="203" t="s">
        <v>7194</v>
      </c>
      <c r="F6312" s="203" t="s">
        <v>7195</v>
      </c>
      <c r="G6312" s="129"/>
      <c r="H6312" s="293">
        <v>8</v>
      </c>
      <c r="I6312" s="203">
        <v>221</v>
      </c>
      <c r="J6312" s="293" t="s">
        <v>425</v>
      </c>
      <c r="K6312" s="203">
        <v>265.2</v>
      </c>
      <c r="L6312" s="203" t="s">
        <v>459</v>
      </c>
      <c r="M6312" s="203" t="s">
        <v>7116</v>
      </c>
      <c r="N6312" t="s">
        <v>7117</v>
      </c>
    </row>
    <row r="6313" spans="1:14" x14ac:dyDescent="0.2">
      <c r="A6313" s="246">
        <v>45082</v>
      </c>
      <c r="B6313" s="106" t="s">
        <v>541</v>
      </c>
      <c r="C6313" s="106">
        <v>6746.1</v>
      </c>
      <c r="D6313" s="203" t="s">
        <v>452</v>
      </c>
      <c r="E6313" s="203" t="s">
        <v>7194</v>
      </c>
      <c r="F6313" s="203" t="s">
        <v>7195</v>
      </c>
      <c r="G6313" s="129"/>
      <c r="H6313" s="293">
        <v>8</v>
      </c>
      <c r="I6313" s="203">
        <v>221</v>
      </c>
      <c r="J6313" s="293" t="s">
        <v>425</v>
      </c>
      <c r="K6313" s="203">
        <v>265.2</v>
      </c>
      <c r="L6313" s="203" t="s">
        <v>459</v>
      </c>
      <c r="M6313" s="203" t="s">
        <v>7116</v>
      </c>
      <c r="N6313" t="s">
        <v>7117</v>
      </c>
    </row>
    <row r="6314" spans="1:14" x14ac:dyDescent="0.2">
      <c r="A6314" s="246">
        <v>45078</v>
      </c>
      <c r="B6314" s="106" t="s">
        <v>541</v>
      </c>
      <c r="C6314" s="106">
        <v>6746.1</v>
      </c>
      <c r="D6314" s="203" t="s">
        <v>452</v>
      </c>
      <c r="E6314" s="203" t="s">
        <v>7184</v>
      </c>
      <c r="F6314" s="203" t="s">
        <v>7185</v>
      </c>
      <c r="G6314" s="129"/>
      <c r="H6314" s="293">
        <v>8</v>
      </c>
      <c r="I6314" s="203">
        <v>196</v>
      </c>
      <c r="J6314" s="293" t="s">
        <v>425</v>
      </c>
      <c r="K6314" s="203">
        <v>235.2</v>
      </c>
      <c r="L6314" s="203" t="s">
        <v>459</v>
      </c>
      <c r="M6314" s="203" t="s">
        <v>7116</v>
      </c>
      <c r="N6314" t="s">
        <v>7117</v>
      </c>
    </row>
    <row r="6315" spans="1:14" x14ac:dyDescent="0.2">
      <c r="A6315" s="246">
        <v>45107</v>
      </c>
      <c r="B6315" s="106" t="s">
        <v>541</v>
      </c>
      <c r="C6315" s="106">
        <v>6746.1</v>
      </c>
      <c r="D6315" s="203" t="s">
        <v>452</v>
      </c>
      <c r="E6315" s="203" t="s">
        <v>7184</v>
      </c>
      <c r="F6315" s="203" t="s">
        <v>7185</v>
      </c>
      <c r="G6315" s="129"/>
      <c r="H6315" s="293">
        <v>8</v>
      </c>
      <c r="I6315" s="203">
        <v>196</v>
      </c>
      <c r="J6315" s="293" t="s">
        <v>425</v>
      </c>
      <c r="K6315" s="203">
        <v>235.2</v>
      </c>
      <c r="L6315" s="203" t="s">
        <v>459</v>
      </c>
      <c r="M6315" s="203" t="s">
        <v>7116</v>
      </c>
      <c r="N6315" t="s">
        <v>7117</v>
      </c>
    </row>
    <row r="6316" spans="1:14" x14ac:dyDescent="0.2">
      <c r="A6316" s="246">
        <v>45097</v>
      </c>
      <c r="B6316" s="106" t="s">
        <v>541</v>
      </c>
      <c r="C6316" s="106">
        <v>11840.1</v>
      </c>
      <c r="D6316" s="203" t="s">
        <v>452</v>
      </c>
      <c r="E6316" s="203" t="s">
        <v>7186</v>
      </c>
      <c r="F6316" s="203" t="s">
        <v>7187</v>
      </c>
      <c r="G6316" s="129"/>
      <c r="H6316" s="293">
        <v>8</v>
      </c>
      <c r="I6316" s="203">
        <v>207</v>
      </c>
      <c r="J6316" s="293" t="s">
        <v>425</v>
      </c>
      <c r="K6316" s="203">
        <v>248.4</v>
      </c>
      <c r="L6316" s="203" t="s">
        <v>459</v>
      </c>
      <c r="M6316" s="203" t="s">
        <v>7116</v>
      </c>
      <c r="N6316" t="s">
        <v>7117</v>
      </c>
    </row>
    <row r="6317" spans="1:14" x14ac:dyDescent="0.2">
      <c r="A6317" s="246">
        <v>45086</v>
      </c>
      <c r="B6317" s="106" t="s">
        <v>541</v>
      </c>
      <c r="C6317" s="106">
        <v>6702.1</v>
      </c>
      <c r="D6317" s="203" t="s">
        <v>452</v>
      </c>
      <c r="E6317" s="203" t="s">
        <v>7192</v>
      </c>
      <c r="F6317" s="203" t="s">
        <v>7193</v>
      </c>
      <c r="G6317" s="129"/>
      <c r="H6317" s="293">
        <v>8</v>
      </c>
      <c r="I6317" s="203">
        <v>222</v>
      </c>
      <c r="J6317" s="293" t="s">
        <v>425</v>
      </c>
      <c r="K6317" s="203">
        <v>266.39999999999998</v>
      </c>
      <c r="L6317" s="203" t="s">
        <v>459</v>
      </c>
      <c r="M6317" s="203" t="s">
        <v>7116</v>
      </c>
      <c r="N6317" t="s">
        <v>7117</v>
      </c>
    </row>
    <row r="6318" spans="1:14" x14ac:dyDescent="0.2">
      <c r="A6318" s="246">
        <v>45092</v>
      </c>
      <c r="B6318" s="106" t="s">
        <v>541</v>
      </c>
      <c r="C6318" s="106">
        <v>6762.1</v>
      </c>
      <c r="D6318" s="203" t="s">
        <v>452</v>
      </c>
      <c r="E6318" s="203" t="s">
        <v>7190</v>
      </c>
      <c r="F6318" s="203" t="s">
        <v>7191</v>
      </c>
      <c r="G6318" s="129"/>
      <c r="H6318" s="293">
        <v>8</v>
      </c>
      <c r="I6318" s="203">
        <v>347</v>
      </c>
      <c r="J6318" s="293" t="s">
        <v>425</v>
      </c>
      <c r="K6318" s="203">
        <v>416.4</v>
      </c>
      <c r="L6318" s="203" t="s">
        <v>459</v>
      </c>
      <c r="M6318" s="203" t="s">
        <v>7116</v>
      </c>
      <c r="N6318" t="s">
        <v>7117</v>
      </c>
    </row>
    <row r="6319" spans="1:14" x14ac:dyDescent="0.2">
      <c r="A6319" s="246">
        <v>45079</v>
      </c>
      <c r="B6319" s="106" t="s">
        <v>541</v>
      </c>
      <c r="C6319" s="106">
        <v>6746.1</v>
      </c>
      <c r="D6319" s="203" t="s">
        <v>452</v>
      </c>
      <c r="E6319" s="203" t="s">
        <v>7184</v>
      </c>
      <c r="F6319" s="203" t="s">
        <v>7185</v>
      </c>
      <c r="G6319" s="129"/>
      <c r="H6319" s="293">
        <v>8</v>
      </c>
      <c r="I6319" s="203">
        <v>196</v>
      </c>
      <c r="J6319" s="293" t="s">
        <v>425</v>
      </c>
      <c r="K6319" s="203">
        <v>235.2</v>
      </c>
      <c r="L6319" s="203" t="s">
        <v>459</v>
      </c>
      <c r="M6319" s="203" t="s">
        <v>7116</v>
      </c>
      <c r="N6319" t="s">
        <v>7117</v>
      </c>
    </row>
    <row r="6320" spans="1:14" x14ac:dyDescent="0.2">
      <c r="A6320" s="246">
        <v>45098</v>
      </c>
      <c r="B6320" s="106" t="s">
        <v>541</v>
      </c>
      <c r="C6320" s="106">
        <v>11840.1</v>
      </c>
      <c r="D6320" s="203" t="s">
        <v>452</v>
      </c>
      <c r="E6320" s="203" t="s">
        <v>7186</v>
      </c>
      <c r="F6320" s="203" t="s">
        <v>7187</v>
      </c>
      <c r="G6320" s="129"/>
      <c r="H6320" s="293">
        <v>4</v>
      </c>
      <c r="I6320" s="203">
        <v>207</v>
      </c>
      <c r="J6320" s="293" t="s">
        <v>425</v>
      </c>
      <c r="K6320" s="203">
        <v>248.4</v>
      </c>
      <c r="L6320" s="203" t="s">
        <v>459</v>
      </c>
      <c r="M6320" s="203" t="s">
        <v>7116</v>
      </c>
      <c r="N6320" t="s">
        <v>7117</v>
      </c>
    </row>
    <row r="6321" spans="1:14" x14ac:dyDescent="0.2">
      <c r="A6321" s="246">
        <v>45086</v>
      </c>
      <c r="B6321" s="106" t="s">
        <v>541</v>
      </c>
      <c r="C6321" s="106">
        <v>6497.1</v>
      </c>
      <c r="D6321" s="203" t="s">
        <v>452</v>
      </c>
      <c r="E6321" s="203" t="s">
        <v>7186</v>
      </c>
      <c r="F6321" s="203" t="s">
        <v>7187</v>
      </c>
      <c r="G6321" s="129"/>
      <c r="H6321" s="293">
        <v>8</v>
      </c>
      <c r="I6321" s="203">
        <v>207</v>
      </c>
      <c r="J6321" s="293" t="s">
        <v>425</v>
      </c>
      <c r="K6321" s="203">
        <v>248.4</v>
      </c>
      <c r="L6321" s="203" t="s">
        <v>459</v>
      </c>
      <c r="M6321" s="203" t="s">
        <v>7116</v>
      </c>
      <c r="N6321" t="s">
        <v>7117</v>
      </c>
    </row>
    <row r="6322" spans="1:14" x14ac:dyDescent="0.2">
      <c r="A6322" s="246">
        <v>45106</v>
      </c>
      <c r="B6322" s="106" t="s">
        <v>541</v>
      </c>
      <c r="C6322" s="106">
        <v>6746.1</v>
      </c>
      <c r="D6322" s="203" t="s">
        <v>452</v>
      </c>
      <c r="E6322" s="203" t="s">
        <v>7198</v>
      </c>
      <c r="F6322" s="203" t="s">
        <v>7199</v>
      </c>
      <c r="G6322" s="129"/>
      <c r="H6322" s="293">
        <v>8</v>
      </c>
      <c r="I6322" s="203">
        <v>0</v>
      </c>
      <c r="J6322" s="293" t="s">
        <v>425</v>
      </c>
      <c r="K6322" s="203">
        <v>274.8</v>
      </c>
      <c r="L6322" s="203" t="s">
        <v>459</v>
      </c>
      <c r="M6322" s="203" t="s">
        <v>7116</v>
      </c>
      <c r="N6322" t="s">
        <v>7117</v>
      </c>
    </row>
    <row r="6323" spans="1:14" x14ac:dyDescent="0.2">
      <c r="A6323" s="246">
        <v>45083</v>
      </c>
      <c r="B6323" s="106" t="s">
        <v>541</v>
      </c>
      <c r="C6323" s="106">
        <v>6746.1</v>
      </c>
      <c r="D6323" s="203" t="s">
        <v>452</v>
      </c>
      <c r="E6323" s="203" t="s">
        <v>7194</v>
      </c>
      <c r="F6323" s="203" t="s">
        <v>7195</v>
      </c>
      <c r="G6323" s="129"/>
      <c r="H6323" s="293">
        <v>8</v>
      </c>
      <c r="I6323" s="203">
        <v>221</v>
      </c>
      <c r="J6323" s="293" t="s">
        <v>425</v>
      </c>
      <c r="K6323" s="203">
        <v>265.2</v>
      </c>
      <c r="L6323" s="203" t="s">
        <v>459</v>
      </c>
      <c r="M6323" s="203" t="s">
        <v>7116</v>
      </c>
      <c r="N6323" t="s">
        <v>7117</v>
      </c>
    </row>
    <row r="6324" spans="1:14" x14ac:dyDescent="0.2">
      <c r="A6324" s="246">
        <v>45096</v>
      </c>
      <c r="B6324" s="106" t="s">
        <v>541</v>
      </c>
      <c r="C6324" s="106">
        <v>6746.1</v>
      </c>
      <c r="D6324" s="203" t="s">
        <v>452</v>
      </c>
      <c r="E6324" s="203" t="s">
        <v>7184</v>
      </c>
      <c r="F6324" s="203" t="s">
        <v>7185</v>
      </c>
      <c r="G6324" s="129"/>
      <c r="H6324" s="293">
        <v>8</v>
      </c>
      <c r="I6324" s="203">
        <v>196</v>
      </c>
      <c r="J6324" s="293" t="s">
        <v>425</v>
      </c>
      <c r="K6324" s="203">
        <v>235.2</v>
      </c>
      <c r="L6324" s="203" t="s">
        <v>459</v>
      </c>
      <c r="M6324" s="203" t="s">
        <v>7116</v>
      </c>
      <c r="N6324" t="s">
        <v>7117</v>
      </c>
    </row>
    <row r="6325" spans="1:14" x14ac:dyDescent="0.2">
      <c r="A6325" s="246">
        <v>45089</v>
      </c>
      <c r="B6325" s="106" t="s">
        <v>541</v>
      </c>
      <c r="C6325" s="106">
        <v>6762.1</v>
      </c>
      <c r="D6325" s="203" t="s">
        <v>452</v>
      </c>
      <c r="E6325" s="203" t="s">
        <v>7192</v>
      </c>
      <c r="F6325" s="203" t="s">
        <v>7193</v>
      </c>
      <c r="G6325" s="129"/>
      <c r="H6325" s="293">
        <v>8</v>
      </c>
      <c r="I6325" s="203">
        <v>222</v>
      </c>
      <c r="J6325" s="293" t="s">
        <v>425</v>
      </c>
      <c r="K6325" s="203">
        <v>266.39999999999998</v>
      </c>
      <c r="L6325" s="203" t="s">
        <v>459</v>
      </c>
      <c r="M6325" s="203" t="s">
        <v>7116</v>
      </c>
      <c r="N6325" t="s">
        <v>7117</v>
      </c>
    </row>
    <row r="6326" spans="1:14" x14ac:dyDescent="0.2">
      <c r="A6326" s="246">
        <v>45106</v>
      </c>
      <c r="B6326" s="106" t="s">
        <v>541</v>
      </c>
      <c r="C6326" s="106">
        <v>6762.1</v>
      </c>
      <c r="D6326" s="203" t="s">
        <v>452</v>
      </c>
      <c r="E6326" s="203" t="s">
        <v>7192</v>
      </c>
      <c r="F6326" s="203" t="s">
        <v>7193</v>
      </c>
      <c r="G6326" s="129"/>
      <c r="H6326" s="293">
        <v>8</v>
      </c>
      <c r="I6326" s="203">
        <v>222</v>
      </c>
      <c r="J6326" s="293" t="s">
        <v>425</v>
      </c>
      <c r="K6326" s="203">
        <v>266.39999999999998</v>
      </c>
      <c r="L6326" s="203" t="s">
        <v>459</v>
      </c>
      <c r="M6326" s="203" t="s">
        <v>7116</v>
      </c>
      <c r="N6326" t="s">
        <v>7117</v>
      </c>
    </row>
    <row r="6327" spans="1:14" x14ac:dyDescent="0.2">
      <c r="A6327" s="246">
        <v>45082</v>
      </c>
      <c r="B6327" s="106" t="s">
        <v>541</v>
      </c>
      <c r="C6327" s="106">
        <v>6188.1</v>
      </c>
      <c r="D6327" s="203" t="s">
        <v>452</v>
      </c>
      <c r="E6327" s="203" t="s">
        <v>7186</v>
      </c>
      <c r="F6327" s="203" t="s">
        <v>7187</v>
      </c>
      <c r="G6327" s="129"/>
      <c r="H6327" s="293">
        <v>8</v>
      </c>
      <c r="I6327" s="203">
        <v>207</v>
      </c>
      <c r="J6327" s="293" t="s">
        <v>425</v>
      </c>
      <c r="K6327" s="203">
        <v>248.4</v>
      </c>
      <c r="L6327" s="203" t="s">
        <v>459</v>
      </c>
      <c r="M6327" s="203" t="s">
        <v>7116</v>
      </c>
      <c r="N6327" t="s">
        <v>7117</v>
      </c>
    </row>
    <row r="6328" spans="1:14" x14ac:dyDescent="0.2">
      <c r="A6328" s="246">
        <v>45079</v>
      </c>
      <c r="B6328" s="106" t="s">
        <v>541</v>
      </c>
      <c r="C6328" s="106">
        <v>6188.1</v>
      </c>
      <c r="D6328" s="203" t="s">
        <v>452</v>
      </c>
      <c r="E6328" s="203" t="s">
        <v>7190</v>
      </c>
      <c r="F6328" s="203" t="s">
        <v>7191</v>
      </c>
      <c r="G6328" s="129"/>
      <c r="H6328" s="293">
        <v>8</v>
      </c>
      <c r="I6328" s="203">
        <v>347</v>
      </c>
      <c r="J6328" s="293" t="s">
        <v>425</v>
      </c>
      <c r="K6328" s="203">
        <v>416.4</v>
      </c>
      <c r="L6328" s="203" t="s">
        <v>459</v>
      </c>
      <c r="M6328" s="203" t="s">
        <v>7116</v>
      </c>
      <c r="N6328" t="s">
        <v>7117</v>
      </c>
    </row>
    <row r="6329" spans="1:14" x14ac:dyDescent="0.2">
      <c r="A6329" s="246">
        <v>45097</v>
      </c>
      <c r="B6329" s="106" t="s">
        <v>541</v>
      </c>
      <c r="C6329" s="106">
        <v>6746.1</v>
      </c>
      <c r="D6329" s="203" t="s">
        <v>452</v>
      </c>
      <c r="E6329" s="203" t="s">
        <v>7184</v>
      </c>
      <c r="F6329" s="203" t="s">
        <v>7185</v>
      </c>
      <c r="G6329" s="129"/>
      <c r="H6329" s="293">
        <v>8</v>
      </c>
      <c r="I6329" s="203">
        <v>196</v>
      </c>
      <c r="J6329" s="293" t="s">
        <v>425</v>
      </c>
      <c r="K6329" s="203">
        <v>235.2</v>
      </c>
      <c r="L6329" s="203" t="s">
        <v>459</v>
      </c>
      <c r="M6329" s="203" t="s">
        <v>7116</v>
      </c>
      <c r="N6329" t="s">
        <v>7117</v>
      </c>
    </row>
    <row r="6330" spans="1:14" x14ac:dyDescent="0.2">
      <c r="A6330" s="246">
        <v>45084</v>
      </c>
      <c r="B6330" s="106" t="s">
        <v>541</v>
      </c>
      <c r="C6330" s="106">
        <v>6746.1</v>
      </c>
      <c r="D6330" s="203" t="s">
        <v>452</v>
      </c>
      <c r="E6330" s="203" t="s">
        <v>7194</v>
      </c>
      <c r="F6330" s="203" t="s">
        <v>7195</v>
      </c>
      <c r="G6330" s="129"/>
      <c r="H6330" s="293">
        <v>8</v>
      </c>
      <c r="I6330" s="203">
        <v>221</v>
      </c>
      <c r="J6330" s="293" t="s">
        <v>425</v>
      </c>
      <c r="K6330" s="203">
        <v>265.2</v>
      </c>
      <c r="L6330" s="203" t="s">
        <v>459</v>
      </c>
      <c r="M6330" s="203" t="s">
        <v>7116</v>
      </c>
      <c r="N6330" t="s">
        <v>7117</v>
      </c>
    </row>
    <row r="6331" spans="1:14" x14ac:dyDescent="0.2">
      <c r="A6331" s="246">
        <v>45090</v>
      </c>
      <c r="B6331" s="106" t="s">
        <v>541</v>
      </c>
      <c r="C6331" s="106">
        <v>6762.1</v>
      </c>
      <c r="D6331" s="203" t="s">
        <v>452</v>
      </c>
      <c r="E6331" s="203" t="s">
        <v>7192</v>
      </c>
      <c r="F6331" s="203" t="s">
        <v>7193</v>
      </c>
      <c r="G6331" s="129"/>
      <c r="H6331" s="293">
        <v>8</v>
      </c>
      <c r="I6331" s="203">
        <v>222</v>
      </c>
      <c r="J6331" s="293" t="s">
        <v>425</v>
      </c>
      <c r="K6331" s="203">
        <v>266.39999999999998</v>
      </c>
      <c r="L6331" s="203" t="s">
        <v>459</v>
      </c>
      <c r="M6331" s="203" t="s">
        <v>7116</v>
      </c>
      <c r="N6331" t="s">
        <v>7117</v>
      </c>
    </row>
    <row r="6332" spans="1:14" x14ac:dyDescent="0.2">
      <c r="A6332" s="246">
        <v>45100</v>
      </c>
      <c r="B6332" s="106" t="s">
        <v>541</v>
      </c>
      <c r="C6332" s="58">
        <v>11840.1</v>
      </c>
      <c r="D6332" t="s">
        <v>452</v>
      </c>
      <c r="E6332" t="s">
        <v>7186</v>
      </c>
      <c r="F6332" t="s">
        <v>7187</v>
      </c>
      <c r="G6332" s="129"/>
      <c r="H6332" s="293">
        <v>8</v>
      </c>
      <c r="I6332">
        <v>207</v>
      </c>
      <c r="J6332" s="293" t="s">
        <v>425</v>
      </c>
      <c r="K6332">
        <v>248.4</v>
      </c>
      <c r="L6332" t="s">
        <v>459</v>
      </c>
      <c r="M6332" t="s">
        <v>7116</v>
      </c>
      <c r="N6332" t="s">
        <v>7117</v>
      </c>
    </row>
    <row r="6333" spans="1:14" x14ac:dyDescent="0.2">
      <c r="A6333" s="246">
        <v>45107</v>
      </c>
      <c r="B6333" s="106" t="s">
        <v>541</v>
      </c>
      <c r="C6333" s="58">
        <v>6746.1</v>
      </c>
      <c r="D6333" t="s">
        <v>452</v>
      </c>
      <c r="E6333" t="s">
        <v>7198</v>
      </c>
      <c r="F6333" t="s">
        <v>7199</v>
      </c>
      <c r="G6333" s="129"/>
      <c r="H6333" s="293">
        <v>8</v>
      </c>
      <c r="I6333">
        <v>0</v>
      </c>
      <c r="J6333" s="293" t="s">
        <v>425</v>
      </c>
      <c r="K6333">
        <v>274.8</v>
      </c>
      <c r="L6333" t="s">
        <v>459</v>
      </c>
      <c r="M6333" t="s">
        <v>7116</v>
      </c>
      <c r="N6333" t="s">
        <v>7117</v>
      </c>
    </row>
    <row r="6334" spans="1:14" x14ac:dyDescent="0.2">
      <c r="A6334" s="246">
        <v>45078</v>
      </c>
      <c r="B6334" s="106" t="s">
        <v>541</v>
      </c>
      <c r="C6334" s="58">
        <v>6641.1</v>
      </c>
      <c r="D6334" t="s">
        <v>452</v>
      </c>
      <c r="E6334" t="s">
        <v>7190</v>
      </c>
      <c r="F6334" t="s">
        <v>7191</v>
      </c>
      <c r="G6334" s="129"/>
      <c r="H6334" s="293">
        <v>8</v>
      </c>
      <c r="I6334">
        <v>347</v>
      </c>
      <c r="J6334" s="293" t="s">
        <v>425</v>
      </c>
      <c r="K6334">
        <v>416.4</v>
      </c>
      <c r="L6334" t="s">
        <v>459</v>
      </c>
      <c r="M6334" t="s">
        <v>7116</v>
      </c>
      <c r="N6334" t="s">
        <v>7117</v>
      </c>
    </row>
    <row r="6335" spans="1:14" x14ac:dyDescent="0.2">
      <c r="A6335" s="246">
        <v>45103</v>
      </c>
      <c r="B6335" s="106" t="s">
        <v>541</v>
      </c>
      <c r="C6335" s="58">
        <v>6762.1</v>
      </c>
      <c r="D6335" t="s">
        <v>452</v>
      </c>
      <c r="E6335" t="s">
        <v>7196</v>
      </c>
      <c r="F6335" t="s">
        <v>7197</v>
      </c>
      <c r="G6335" s="129"/>
      <c r="H6335" s="293">
        <v>8</v>
      </c>
      <c r="I6335">
        <v>0</v>
      </c>
      <c r="J6335" s="293" t="s">
        <v>425</v>
      </c>
      <c r="K6335">
        <v>274.8</v>
      </c>
      <c r="L6335" t="s">
        <v>459</v>
      </c>
      <c r="M6335" t="s">
        <v>7116</v>
      </c>
      <c r="N6335" t="s">
        <v>7117</v>
      </c>
    </row>
    <row r="6336" spans="1:14" x14ac:dyDescent="0.2">
      <c r="A6336" s="246">
        <v>45098</v>
      </c>
      <c r="B6336" s="106" t="s">
        <v>541</v>
      </c>
      <c r="C6336" s="58">
        <v>6746.1</v>
      </c>
      <c r="D6336" t="s">
        <v>452</v>
      </c>
      <c r="E6336" t="s">
        <v>7184</v>
      </c>
      <c r="F6336" t="s">
        <v>7185</v>
      </c>
      <c r="G6336" s="129"/>
      <c r="H6336" s="293">
        <v>8</v>
      </c>
      <c r="I6336">
        <v>196</v>
      </c>
      <c r="J6336" s="293" t="s">
        <v>425</v>
      </c>
      <c r="K6336">
        <v>235.2</v>
      </c>
      <c r="L6336" t="s">
        <v>459</v>
      </c>
      <c r="M6336" t="s">
        <v>7116</v>
      </c>
      <c r="N6336" t="s">
        <v>7117</v>
      </c>
    </row>
    <row r="6337" spans="1:14" x14ac:dyDescent="0.2">
      <c r="A6337" s="246">
        <v>45083</v>
      </c>
      <c r="B6337" s="106" t="s">
        <v>541</v>
      </c>
      <c r="C6337" s="58">
        <v>6188.1</v>
      </c>
      <c r="D6337" t="s">
        <v>452</v>
      </c>
      <c r="E6337" t="s">
        <v>7186</v>
      </c>
      <c r="F6337" t="s">
        <v>7187</v>
      </c>
      <c r="G6337" s="129"/>
      <c r="H6337" s="293">
        <v>2</v>
      </c>
      <c r="I6337">
        <v>207</v>
      </c>
      <c r="J6337" s="293" t="s">
        <v>425</v>
      </c>
      <c r="K6337">
        <v>248.4</v>
      </c>
      <c r="L6337" t="s">
        <v>459</v>
      </c>
      <c r="M6337" t="s">
        <v>7116</v>
      </c>
      <c r="N6337" t="s">
        <v>7117</v>
      </c>
    </row>
    <row r="6338" spans="1:14" x14ac:dyDescent="0.2">
      <c r="A6338" s="246">
        <v>45085</v>
      </c>
      <c r="B6338" s="106" t="s">
        <v>541</v>
      </c>
      <c r="C6338" s="58">
        <v>6746.1</v>
      </c>
      <c r="D6338" t="s">
        <v>452</v>
      </c>
      <c r="E6338" t="s">
        <v>7194</v>
      </c>
      <c r="F6338" t="s">
        <v>7195</v>
      </c>
      <c r="G6338" s="129"/>
      <c r="H6338" s="293">
        <v>8</v>
      </c>
      <c r="I6338">
        <v>221</v>
      </c>
      <c r="J6338" s="293" t="s">
        <v>425</v>
      </c>
      <c r="K6338">
        <v>265.2</v>
      </c>
      <c r="L6338" t="s">
        <v>459</v>
      </c>
      <c r="M6338" t="s">
        <v>7116</v>
      </c>
      <c r="N6338" t="s">
        <v>7117</v>
      </c>
    </row>
    <row r="6339" spans="1:14" x14ac:dyDescent="0.2">
      <c r="A6339" s="246">
        <v>45100</v>
      </c>
      <c r="B6339" s="106" t="s">
        <v>541</v>
      </c>
      <c r="C6339" s="58">
        <v>6746.1</v>
      </c>
      <c r="D6339" t="s">
        <v>452</v>
      </c>
      <c r="E6339" t="s">
        <v>7184</v>
      </c>
      <c r="F6339" t="s">
        <v>7185</v>
      </c>
      <c r="G6339" s="129"/>
      <c r="H6339" s="293">
        <v>8</v>
      </c>
      <c r="I6339">
        <v>196</v>
      </c>
      <c r="J6339" s="293" t="s">
        <v>425</v>
      </c>
      <c r="K6339">
        <v>235.2</v>
      </c>
      <c r="L6339" t="s">
        <v>459</v>
      </c>
      <c r="M6339" t="s">
        <v>7116</v>
      </c>
      <c r="N6339" t="s">
        <v>7117</v>
      </c>
    </row>
    <row r="6340" spans="1:14" x14ac:dyDescent="0.2">
      <c r="A6340" s="246">
        <v>45102</v>
      </c>
      <c r="B6340" s="106" t="s">
        <v>541</v>
      </c>
      <c r="C6340" s="58">
        <v>6702.1</v>
      </c>
      <c r="D6340" t="s">
        <v>452</v>
      </c>
      <c r="E6340" t="s">
        <v>7192</v>
      </c>
      <c r="F6340" t="s">
        <v>7193</v>
      </c>
      <c r="G6340" s="129"/>
      <c r="H6340" s="293">
        <v>8</v>
      </c>
      <c r="I6340">
        <v>222</v>
      </c>
      <c r="J6340" s="293" t="s">
        <v>425</v>
      </c>
      <c r="K6340">
        <v>266.39999999999998</v>
      </c>
      <c r="L6340" t="s">
        <v>459</v>
      </c>
      <c r="M6340" t="s">
        <v>7116</v>
      </c>
      <c r="N6340" t="s">
        <v>7117</v>
      </c>
    </row>
    <row r="6341" spans="1:14" x14ac:dyDescent="0.2">
      <c r="A6341" s="246">
        <v>45078</v>
      </c>
      <c r="B6341" s="106" t="s">
        <v>541</v>
      </c>
      <c r="C6341" s="58">
        <v>6188.1</v>
      </c>
      <c r="D6341" t="s">
        <v>452</v>
      </c>
      <c r="E6341" t="s">
        <v>7186</v>
      </c>
      <c r="F6341" t="s">
        <v>7187</v>
      </c>
      <c r="G6341" s="129"/>
      <c r="H6341" s="293">
        <v>8</v>
      </c>
      <c r="I6341">
        <v>207</v>
      </c>
      <c r="J6341" s="293" t="s">
        <v>425</v>
      </c>
      <c r="K6341">
        <v>248.4</v>
      </c>
      <c r="L6341" t="s">
        <v>459</v>
      </c>
      <c r="M6341" t="s">
        <v>7116</v>
      </c>
      <c r="N6341" t="s">
        <v>7117</v>
      </c>
    </row>
    <row r="6342" spans="1:14" x14ac:dyDescent="0.2">
      <c r="A6342" s="246">
        <v>45086</v>
      </c>
      <c r="B6342" s="106" t="s">
        <v>541</v>
      </c>
      <c r="C6342" s="58">
        <v>6746.1</v>
      </c>
      <c r="D6342" t="s">
        <v>452</v>
      </c>
      <c r="E6342" t="s">
        <v>7194</v>
      </c>
      <c r="F6342" t="s">
        <v>7195</v>
      </c>
      <c r="G6342" s="129"/>
      <c r="H6342" s="293">
        <v>8</v>
      </c>
      <c r="I6342">
        <v>221</v>
      </c>
      <c r="J6342" s="293" t="s">
        <v>425</v>
      </c>
      <c r="K6342">
        <v>265.2</v>
      </c>
      <c r="L6342" t="s">
        <v>459</v>
      </c>
      <c r="M6342" t="s">
        <v>7116</v>
      </c>
      <c r="N6342" t="s">
        <v>7117</v>
      </c>
    </row>
    <row r="6343" spans="1:14" x14ac:dyDescent="0.2">
      <c r="A6343" s="246">
        <v>45096</v>
      </c>
      <c r="B6343" s="106" t="s">
        <v>541</v>
      </c>
      <c r="C6343" s="58">
        <v>6746.1</v>
      </c>
      <c r="D6343" t="s">
        <v>452</v>
      </c>
      <c r="E6343" t="s">
        <v>7198</v>
      </c>
      <c r="F6343" t="s">
        <v>7199</v>
      </c>
      <c r="G6343" s="129"/>
      <c r="H6343" s="293">
        <v>8</v>
      </c>
      <c r="I6343">
        <v>0</v>
      </c>
      <c r="J6343" s="293" t="s">
        <v>425</v>
      </c>
      <c r="K6343">
        <v>274.8</v>
      </c>
      <c r="L6343" t="s">
        <v>459</v>
      </c>
      <c r="M6343" t="s">
        <v>7116</v>
      </c>
      <c r="N6343" t="s">
        <v>7117</v>
      </c>
    </row>
    <row r="6344" spans="1:14" x14ac:dyDescent="0.2">
      <c r="A6344" s="246">
        <v>45104</v>
      </c>
      <c r="B6344" s="106" t="s">
        <v>541</v>
      </c>
      <c r="C6344" s="58">
        <v>6762.1</v>
      </c>
      <c r="D6344" t="s">
        <v>452</v>
      </c>
      <c r="E6344" t="s">
        <v>7196</v>
      </c>
      <c r="F6344" t="s">
        <v>7197</v>
      </c>
      <c r="G6344" s="129"/>
      <c r="H6344" s="293">
        <v>8</v>
      </c>
      <c r="I6344">
        <v>0</v>
      </c>
      <c r="J6344" s="293" t="s">
        <v>425</v>
      </c>
      <c r="K6344">
        <v>274.8</v>
      </c>
      <c r="L6344" t="s">
        <v>459</v>
      </c>
      <c r="M6344" t="s">
        <v>7116</v>
      </c>
      <c r="N6344" t="s">
        <v>7117</v>
      </c>
    </row>
    <row r="6345" spans="1:14" x14ac:dyDescent="0.2">
      <c r="A6345" s="246">
        <v>45097</v>
      </c>
      <c r="B6345" s="106" t="s">
        <v>541</v>
      </c>
      <c r="C6345" s="58">
        <v>6762.1</v>
      </c>
      <c r="D6345" t="s">
        <v>452</v>
      </c>
      <c r="E6345" t="s">
        <v>7192</v>
      </c>
      <c r="F6345" t="s">
        <v>7193</v>
      </c>
      <c r="G6345" s="129"/>
      <c r="H6345" s="293">
        <v>8</v>
      </c>
      <c r="I6345">
        <v>222</v>
      </c>
      <c r="J6345" s="293" t="s">
        <v>425</v>
      </c>
      <c r="K6345">
        <v>266.39999999999998</v>
      </c>
      <c r="L6345" t="s">
        <v>459</v>
      </c>
      <c r="M6345" t="s">
        <v>7116</v>
      </c>
      <c r="N6345" t="s">
        <v>7117</v>
      </c>
    </row>
    <row r="6346" spans="1:14" x14ac:dyDescent="0.2">
      <c r="A6346" s="246">
        <v>45097</v>
      </c>
      <c r="B6346" s="106" t="s">
        <v>541</v>
      </c>
      <c r="C6346" s="58">
        <v>6746.1</v>
      </c>
      <c r="D6346" t="s">
        <v>452</v>
      </c>
      <c r="E6346" t="s">
        <v>7198</v>
      </c>
      <c r="F6346" t="s">
        <v>7199</v>
      </c>
      <c r="G6346" s="129"/>
      <c r="H6346" s="293">
        <v>8</v>
      </c>
      <c r="I6346">
        <v>0</v>
      </c>
      <c r="J6346" s="293" t="s">
        <v>425</v>
      </c>
      <c r="K6346">
        <v>274.8</v>
      </c>
      <c r="L6346" t="s">
        <v>459</v>
      </c>
      <c r="M6346" t="s">
        <v>7116</v>
      </c>
      <c r="N6346" t="s">
        <v>7117</v>
      </c>
    </row>
    <row r="6347" spans="1:14" x14ac:dyDescent="0.2">
      <c r="A6347" s="246">
        <v>45079</v>
      </c>
      <c r="B6347" s="106" t="s">
        <v>541</v>
      </c>
      <c r="C6347" s="58">
        <v>6188.1</v>
      </c>
      <c r="D6347" t="s">
        <v>452</v>
      </c>
      <c r="E6347" t="s">
        <v>7186</v>
      </c>
      <c r="F6347" t="s">
        <v>7187</v>
      </c>
      <c r="G6347" s="129"/>
      <c r="H6347" s="293">
        <v>8</v>
      </c>
      <c r="I6347">
        <v>207</v>
      </c>
      <c r="J6347" s="293" t="s">
        <v>425</v>
      </c>
      <c r="K6347">
        <v>248.4</v>
      </c>
      <c r="L6347" t="s">
        <v>459</v>
      </c>
      <c r="M6347" t="s">
        <v>7116</v>
      </c>
      <c r="N6347" t="s">
        <v>7117</v>
      </c>
    </row>
    <row r="6348" spans="1:14" x14ac:dyDescent="0.2">
      <c r="A6348" s="246">
        <v>45105</v>
      </c>
      <c r="B6348" s="106" t="s">
        <v>541</v>
      </c>
      <c r="C6348" s="58">
        <v>6762.1</v>
      </c>
      <c r="D6348" t="s">
        <v>452</v>
      </c>
      <c r="E6348" t="s">
        <v>7196</v>
      </c>
      <c r="F6348" t="s">
        <v>7197</v>
      </c>
      <c r="G6348" s="129"/>
      <c r="H6348" s="293">
        <v>8</v>
      </c>
      <c r="I6348">
        <v>0</v>
      </c>
      <c r="J6348" s="293" t="s">
        <v>425</v>
      </c>
      <c r="K6348">
        <v>274.8</v>
      </c>
      <c r="L6348" t="s">
        <v>459</v>
      </c>
      <c r="M6348" t="s">
        <v>7116</v>
      </c>
      <c r="N6348" t="s">
        <v>7117</v>
      </c>
    </row>
    <row r="6349" spans="1:14" x14ac:dyDescent="0.2">
      <c r="A6349" s="246">
        <v>45089</v>
      </c>
      <c r="B6349" s="106" t="s">
        <v>541</v>
      </c>
      <c r="C6349" s="58">
        <v>6762.1</v>
      </c>
      <c r="D6349" t="s">
        <v>452</v>
      </c>
      <c r="E6349" t="s">
        <v>7194</v>
      </c>
      <c r="F6349" t="s">
        <v>7195</v>
      </c>
      <c r="G6349" s="129"/>
      <c r="H6349" s="293">
        <v>8</v>
      </c>
      <c r="I6349">
        <v>221</v>
      </c>
      <c r="J6349" s="293" t="s">
        <v>425</v>
      </c>
      <c r="K6349">
        <v>265.2</v>
      </c>
      <c r="L6349" t="s">
        <v>459</v>
      </c>
      <c r="M6349" t="s">
        <v>7116</v>
      </c>
      <c r="N6349" t="s">
        <v>7117</v>
      </c>
    </row>
    <row r="6350" spans="1:14" x14ac:dyDescent="0.2">
      <c r="A6350" s="246">
        <v>45090</v>
      </c>
      <c r="B6350" s="106" t="s">
        <v>541</v>
      </c>
      <c r="C6350" s="58">
        <v>6762.1</v>
      </c>
      <c r="D6350" t="s">
        <v>452</v>
      </c>
      <c r="E6350" t="s">
        <v>7194</v>
      </c>
      <c r="F6350" t="s">
        <v>7195</v>
      </c>
      <c r="G6350" s="129"/>
      <c r="H6350" s="293">
        <v>8</v>
      </c>
      <c r="I6350">
        <v>221</v>
      </c>
      <c r="J6350" s="293" t="s">
        <v>425</v>
      </c>
      <c r="K6350">
        <v>265.2</v>
      </c>
      <c r="L6350" t="s">
        <v>459</v>
      </c>
      <c r="M6350" t="s">
        <v>7116</v>
      </c>
      <c r="N6350" t="s">
        <v>7117</v>
      </c>
    </row>
    <row r="6351" spans="1:14" x14ac:dyDescent="0.2">
      <c r="A6351" s="246">
        <v>45085</v>
      </c>
      <c r="B6351" s="106" t="s">
        <v>541</v>
      </c>
      <c r="C6351" s="58">
        <v>6188.1</v>
      </c>
      <c r="D6351" t="s">
        <v>452</v>
      </c>
      <c r="E6351" t="s">
        <v>7190</v>
      </c>
      <c r="F6351" t="s">
        <v>7191</v>
      </c>
      <c r="G6351" s="129"/>
      <c r="H6351" s="293">
        <v>8</v>
      </c>
      <c r="I6351">
        <v>347</v>
      </c>
      <c r="J6351" s="293" t="s">
        <v>425</v>
      </c>
      <c r="K6351">
        <v>416.4</v>
      </c>
      <c r="L6351" t="s">
        <v>459</v>
      </c>
      <c r="M6351" t="s">
        <v>7116</v>
      </c>
      <c r="N6351" t="s">
        <v>7117</v>
      </c>
    </row>
    <row r="6352" spans="1:14" x14ac:dyDescent="0.2">
      <c r="A6352" s="246">
        <v>45091</v>
      </c>
      <c r="B6352" s="106" t="s">
        <v>541</v>
      </c>
      <c r="C6352" s="58">
        <v>6762.1</v>
      </c>
      <c r="D6352" t="s">
        <v>452</v>
      </c>
      <c r="E6352" t="s">
        <v>7192</v>
      </c>
      <c r="F6352" t="s">
        <v>7193</v>
      </c>
      <c r="G6352" s="129"/>
      <c r="H6352" s="293">
        <v>8</v>
      </c>
      <c r="I6352">
        <v>222</v>
      </c>
      <c r="J6352" s="293" t="s">
        <v>425</v>
      </c>
      <c r="K6352">
        <v>266.39999999999998</v>
      </c>
      <c r="L6352" t="s">
        <v>459</v>
      </c>
      <c r="M6352" t="s">
        <v>7116</v>
      </c>
      <c r="N6352" t="s">
        <v>7117</v>
      </c>
    </row>
    <row r="6353" spans="1:14" x14ac:dyDescent="0.2">
      <c r="A6353" s="246">
        <v>45106</v>
      </c>
      <c r="B6353" s="106" t="s">
        <v>541</v>
      </c>
      <c r="C6353" s="58">
        <v>6762.1</v>
      </c>
      <c r="D6353" t="s">
        <v>452</v>
      </c>
      <c r="E6353" t="s">
        <v>7196</v>
      </c>
      <c r="F6353" t="s">
        <v>7197</v>
      </c>
      <c r="G6353" s="129"/>
      <c r="H6353" s="293">
        <v>8</v>
      </c>
      <c r="I6353">
        <v>0</v>
      </c>
      <c r="J6353" s="293" t="s">
        <v>425</v>
      </c>
      <c r="K6353">
        <v>274.8</v>
      </c>
      <c r="L6353" t="s">
        <v>459</v>
      </c>
      <c r="M6353" t="s">
        <v>7116</v>
      </c>
      <c r="N6353" t="s">
        <v>7117</v>
      </c>
    </row>
    <row r="6354" spans="1:14" x14ac:dyDescent="0.2">
      <c r="A6354" s="246">
        <v>45103</v>
      </c>
      <c r="B6354" s="106" t="s">
        <v>541</v>
      </c>
      <c r="C6354" s="58">
        <v>6188.1</v>
      </c>
      <c r="D6354" t="s">
        <v>452</v>
      </c>
      <c r="E6354" t="s">
        <v>7186</v>
      </c>
      <c r="F6354" t="s">
        <v>7187</v>
      </c>
      <c r="G6354" s="129"/>
      <c r="H6354" s="293">
        <v>4</v>
      </c>
      <c r="I6354">
        <v>207</v>
      </c>
      <c r="J6354" s="293" t="s">
        <v>425</v>
      </c>
      <c r="K6354">
        <v>248.4</v>
      </c>
      <c r="L6354" t="s">
        <v>459</v>
      </c>
      <c r="M6354" t="s">
        <v>7116</v>
      </c>
      <c r="N6354" t="s">
        <v>7117</v>
      </c>
    </row>
    <row r="6355" spans="1:14" x14ac:dyDescent="0.2">
      <c r="A6355" s="246">
        <v>45098</v>
      </c>
      <c r="B6355" s="106" t="s">
        <v>541</v>
      </c>
      <c r="C6355" s="58">
        <v>6746.1</v>
      </c>
      <c r="D6355" t="s">
        <v>452</v>
      </c>
      <c r="E6355" t="s">
        <v>7198</v>
      </c>
      <c r="F6355" t="s">
        <v>7199</v>
      </c>
      <c r="G6355" s="129"/>
      <c r="H6355" s="293">
        <v>8</v>
      </c>
      <c r="I6355">
        <v>0</v>
      </c>
      <c r="J6355" s="293" t="s">
        <v>425</v>
      </c>
      <c r="K6355">
        <v>274.8</v>
      </c>
      <c r="L6355" t="s">
        <v>459</v>
      </c>
      <c r="M6355" t="s">
        <v>7116</v>
      </c>
      <c r="N6355" t="s">
        <v>7117</v>
      </c>
    </row>
    <row r="6356" spans="1:14" x14ac:dyDescent="0.2">
      <c r="A6356" s="246">
        <v>45091</v>
      </c>
      <c r="B6356" s="106" t="s">
        <v>541</v>
      </c>
      <c r="C6356" s="58">
        <v>6762.1</v>
      </c>
      <c r="D6356" t="s">
        <v>452</v>
      </c>
      <c r="E6356" t="s">
        <v>7194</v>
      </c>
      <c r="F6356" t="s">
        <v>7195</v>
      </c>
      <c r="G6356" s="129"/>
      <c r="H6356" s="293">
        <v>8</v>
      </c>
      <c r="I6356">
        <v>221</v>
      </c>
      <c r="J6356" s="293" t="s">
        <v>425</v>
      </c>
      <c r="K6356">
        <v>265.2</v>
      </c>
      <c r="L6356" t="s">
        <v>459</v>
      </c>
      <c r="M6356" t="s">
        <v>7116</v>
      </c>
      <c r="N6356" t="s">
        <v>7117</v>
      </c>
    </row>
    <row r="6357" spans="1:14" x14ac:dyDescent="0.2">
      <c r="A6357" s="246">
        <v>45098</v>
      </c>
      <c r="B6357" s="106" t="s">
        <v>541</v>
      </c>
      <c r="C6357" s="58">
        <v>6762.1</v>
      </c>
      <c r="D6357" t="s">
        <v>452</v>
      </c>
      <c r="E6357" t="s">
        <v>7192</v>
      </c>
      <c r="F6357" t="s">
        <v>7193</v>
      </c>
      <c r="G6357" s="129"/>
      <c r="H6357" s="293">
        <v>8</v>
      </c>
      <c r="I6357">
        <v>222</v>
      </c>
      <c r="J6357" s="293" t="s">
        <v>425</v>
      </c>
      <c r="K6357">
        <v>266.39999999999998</v>
      </c>
      <c r="L6357" t="s">
        <v>459</v>
      </c>
      <c r="M6357" t="s">
        <v>7116</v>
      </c>
      <c r="N6357" t="s">
        <v>7117</v>
      </c>
    </row>
    <row r="6358" spans="1:14" x14ac:dyDescent="0.2">
      <c r="A6358" s="246">
        <v>45086</v>
      </c>
      <c r="B6358" s="106" t="s">
        <v>541</v>
      </c>
      <c r="C6358" s="58">
        <v>6762.1</v>
      </c>
      <c r="D6358" t="s">
        <v>452</v>
      </c>
      <c r="E6358" t="s">
        <v>7190</v>
      </c>
      <c r="F6358" t="s">
        <v>7191</v>
      </c>
      <c r="G6358" s="129"/>
      <c r="H6358" s="293">
        <v>8</v>
      </c>
      <c r="I6358">
        <v>347</v>
      </c>
      <c r="J6358" s="293" t="s">
        <v>425</v>
      </c>
      <c r="K6358">
        <v>416.4</v>
      </c>
      <c r="L6358" t="s">
        <v>459</v>
      </c>
      <c r="M6358" t="s">
        <v>7116</v>
      </c>
      <c r="N6358" t="s">
        <v>7117</v>
      </c>
    </row>
    <row r="6359" spans="1:14" x14ac:dyDescent="0.2">
      <c r="A6359" s="246">
        <v>45092</v>
      </c>
      <c r="B6359" s="106" t="s">
        <v>541</v>
      </c>
      <c r="C6359" s="58">
        <v>6762.1</v>
      </c>
      <c r="D6359" t="s">
        <v>452</v>
      </c>
      <c r="E6359" t="s">
        <v>7194</v>
      </c>
      <c r="F6359" t="s">
        <v>7195</v>
      </c>
      <c r="G6359" s="129"/>
      <c r="H6359" s="293">
        <v>8</v>
      </c>
      <c r="I6359">
        <v>221</v>
      </c>
      <c r="J6359" s="293" t="s">
        <v>425</v>
      </c>
      <c r="K6359">
        <v>265.2</v>
      </c>
      <c r="L6359" t="s">
        <v>459</v>
      </c>
      <c r="M6359" t="s">
        <v>7116</v>
      </c>
      <c r="N6359" t="s">
        <v>7117</v>
      </c>
    </row>
    <row r="6360" spans="1:14" x14ac:dyDescent="0.2">
      <c r="A6360" s="246">
        <v>45100</v>
      </c>
      <c r="B6360" s="106" t="s">
        <v>541</v>
      </c>
      <c r="C6360" s="58">
        <v>6746.1</v>
      </c>
      <c r="D6360" t="s">
        <v>452</v>
      </c>
      <c r="E6360" t="s">
        <v>7198</v>
      </c>
      <c r="F6360" t="s">
        <v>7199</v>
      </c>
      <c r="G6360" s="129"/>
      <c r="H6360" s="293">
        <v>8</v>
      </c>
      <c r="I6360">
        <v>0</v>
      </c>
      <c r="J6360" s="293" t="s">
        <v>425</v>
      </c>
      <c r="K6360">
        <v>274.8</v>
      </c>
      <c r="L6360" t="s">
        <v>459</v>
      </c>
      <c r="M6360" t="s">
        <v>7116</v>
      </c>
      <c r="N6360" t="s">
        <v>7117</v>
      </c>
    </row>
    <row r="6361" spans="1:14" x14ac:dyDescent="0.2">
      <c r="A6361" s="246">
        <v>45105</v>
      </c>
      <c r="B6361" s="106" t="s">
        <v>541</v>
      </c>
      <c r="C6361" s="58">
        <v>6702.1</v>
      </c>
      <c r="D6361" t="s">
        <v>452</v>
      </c>
      <c r="E6361" t="s">
        <v>7194</v>
      </c>
      <c r="F6361" t="s">
        <v>7195</v>
      </c>
      <c r="G6361" s="129"/>
      <c r="H6361" s="293">
        <v>8</v>
      </c>
      <c r="I6361">
        <v>221</v>
      </c>
      <c r="J6361" s="293" t="s">
        <v>425</v>
      </c>
      <c r="K6361">
        <v>265.2</v>
      </c>
      <c r="L6361" t="s">
        <v>459</v>
      </c>
      <c r="M6361" t="s">
        <v>7116</v>
      </c>
      <c r="N6361" t="s">
        <v>7117</v>
      </c>
    </row>
    <row r="6362" spans="1:14" x14ac:dyDescent="0.2">
      <c r="A6362" s="246">
        <v>45107</v>
      </c>
      <c r="B6362" s="106" t="s">
        <v>541</v>
      </c>
      <c r="C6362" s="58">
        <v>6762.1</v>
      </c>
      <c r="D6362" t="s">
        <v>452</v>
      </c>
      <c r="E6362" t="s">
        <v>7196</v>
      </c>
      <c r="F6362" t="s">
        <v>7197</v>
      </c>
      <c r="G6362" s="129"/>
      <c r="H6362" s="293">
        <v>8</v>
      </c>
      <c r="I6362">
        <v>0</v>
      </c>
      <c r="J6362" s="293" t="s">
        <v>425</v>
      </c>
      <c r="K6362">
        <v>274.8</v>
      </c>
      <c r="L6362" t="s">
        <v>459</v>
      </c>
      <c r="M6362" t="s">
        <v>7116</v>
      </c>
      <c r="N6362" t="s">
        <v>7117</v>
      </c>
    </row>
    <row r="6363" spans="1:14" x14ac:dyDescent="0.2">
      <c r="A6363" s="246">
        <v>45106</v>
      </c>
      <c r="B6363" s="106" t="s">
        <v>541</v>
      </c>
      <c r="C6363" s="58">
        <v>6702.1</v>
      </c>
      <c r="D6363" t="s">
        <v>452</v>
      </c>
      <c r="E6363" t="s">
        <v>7194</v>
      </c>
      <c r="F6363" t="s">
        <v>7195</v>
      </c>
      <c r="G6363" s="129"/>
      <c r="H6363" s="293">
        <v>8</v>
      </c>
      <c r="I6363">
        <v>221</v>
      </c>
      <c r="J6363" s="293" t="s">
        <v>425</v>
      </c>
      <c r="K6363">
        <v>265.2</v>
      </c>
      <c r="L6363" t="s">
        <v>459</v>
      </c>
      <c r="M6363" t="s">
        <v>7116</v>
      </c>
      <c r="N6363" t="s">
        <v>7117</v>
      </c>
    </row>
    <row r="6364" spans="1:14" x14ac:dyDescent="0.2">
      <c r="A6364" s="246">
        <v>45107</v>
      </c>
      <c r="B6364" s="106" t="s">
        <v>541</v>
      </c>
      <c r="C6364" s="58">
        <v>6702.1</v>
      </c>
      <c r="D6364" t="s">
        <v>452</v>
      </c>
      <c r="E6364" t="s">
        <v>7194</v>
      </c>
      <c r="F6364" t="s">
        <v>7195</v>
      </c>
      <c r="G6364" s="129"/>
      <c r="H6364" s="293">
        <v>8</v>
      </c>
      <c r="I6364">
        <v>221</v>
      </c>
      <c r="J6364" s="293" t="s">
        <v>425</v>
      </c>
      <c r="K6364">
        <v>265.2</v>
      </c>
      <c r="L6364" t="s">
        <v>459</v>
      </c>
      <c r="M6364" t="s">
        <v>7116</v>
      </c>
      <c r="N6364" t="s">
        <v>7117</v>
      </c>
    </row>
    <row r="6365" spans="1:14" x14ac:dyDescent="0.2">
      <c r="A6365" s="246">
        <v>45093</v>
      </c>
      <c r="B6365" s="106" t="s">
        <v>541</v>
      </c>
      <c r="C6365" s="58">
        <v>6762.1</v>
      </c>
      <c r="D6365" t="s">
        <v>452</v>
      </c>
      <c r="E6365" t="s">
        <v>7196</v>
      </c>
      <c r="F6365" t="s">
        <v>7197</v>
      </c>
      <c r="G6365" s="129"/>
      <c r="H6365" s="293">
        <v>8</v>
      </c>
      <c r="I6365">
        <v>0</v>
      </c>
      <c r="J6365" s="293" t="s">
        <v>425</v>
      </c>
      <c r="K6365">
        <v>274.8</v>
      </c>
      <c r="L6365" t="s">
        <v>459</v>
      </c>
      <c r="M6365" t="s">
        <v>7116</v>
      </c>
      <c r="N6365" t="s">
        <v>7117</v>
      </c>
    </row>
    <row r="6366" spans="1:14" x14ac:dyDescent="0.2">
      <c r="A6366" s="246">
        <v>45093</v>
      </c>
      <c r="B6366" s="106" t="s">
        <v>541</v>
      </c>
      <c r="C6366" s="58">
        <v>6762.1</v>
      </c>
      <c r="D6366" t="s">
        <v>452</v>
      </c>
      <c r="E6366" t="s">
        <v>7194</v>
      </c>
      <c r="F6366" t="s">
        <v>7195</v>
      </c>
      <c r="G6366" s="129"/>
      <c r="H6366" s="293">
        <v>8</v>
      </c>
      <c r="I6366">
        <v>221</v>
      </c>
      <c r="J6366" s="293" t="s">
        <v>425</v>
      </c>
      <c r="K6366">
        <v>265.2</v>
      </c>
      <c r="L6366" t="s">
        <v>459</v>
      </c>
      <c r="M6366" t="s">
        <v>7116</v>
      </c>
      <c r="N6366" t="s">
        <v>7117</v>
      </c>
    </row>
    <row r="6367" spans="1:14" x14ac:dyDescent="0.2">
      <c r="A6367" s="246">
        <v>45098</v>
      </c>
      <c r="B6367" s="106" t="s">
        <v>541</v>
      </c>
      <c r="C6367" s="58">
        <v>80422.16</v>
      </c>
      <c r="D6367" t="s">
        <v>2065</v>
      </c>
      <c r="E6367" t="s">
        <v>7190</v>
      </c>
      <c r="F6367" t="s">
        <v>7191</v>
      </c>
      <c r="G6367" s="129"/>
      <c r="H6367" s="293">
        <v>8</v>
      </c>
      <c r="I6367">
        <v>347</v>
      </c>
      <c r="J6367" s="293" t="s">
        <v>425</v>
      </c>
      <c r="K6367">
        <v>416.4</v>
      </c>
      <c r="L6367" t="s">
        <v>459</v>
      </c>
      <c r="M6367" t="s">
        <v>7116</v>
      </c>
      <c r="N6367" t="s">
        <v>7117</v>
      </c>
    </row>
    <row r="6368" spans="1:14" x14ac:dyDescent="0.2">
      <c r="A6368" s="246">
        <v>45091</v>
      </c>
      <c r="B6368" s="106" t="s">
        <v>541</v>
      </c>
      <c r="C6368" s="58">
        <v>6762.1</v>
      </c>
      <c r="D6368" t="s">
        <v>452</v>
      </c>
      <c r="E6368" t="s">
        <v>7196</v>
      </c>
      <c r="F6368" t="s">
        <v>7197</v>
      </c>
      <c r="G6368" s="129"/>
      <c r="H6368" s="293">
        <v>8</v>
      </c>
      <c r="I6368">
        <v>0</v>
      </c>
      <c r="J6368" s="293" t="s">
        <v>425</v>
      </c>
      <c r="K6368">
        <v>274.8</v>
      </c>
      <c r="L6368" t="s">
        <v>459</v>
      </c>
      <c r="M6368" t="s">
        <v>7116</v>
      </c>
      <c r="N6368" t="s">
        <v>7117</v>
      </c>
    </row>
    <row r="6369" spans="1:14" x14ac:dyDescent="0.2">
      <c r="A6369" s="246">
        <v>45093</v>
      </c>
      <c r="B6369" s="106" t="s">
        <v>541</v>
      </c>
      <c r="C6369" s="58">
        <v>6762.1</v>
      </c>
      <c r="D6369" t="s">
        <v>452</v>
      </c>
      <c r="E6369" t="s">
        <v>7190</v>
      </c>
      <c r="F6369" t="s">
        <v>7191</v>
      </c>
      <c r="G6369" s="129"/>
      <c r="H6369" s="293">
        <v>8</v>
      </c>
      <c r="I6369">
        <v>347</v>
      </c>
      <c r="J6369" s="293" t="s">
        <v>425</v>
      </c>
      <c r="K6369">
        <v>416.4</v>
      </c>
      <c r="L6369" t="s">
        <v>459</v>
      </c>
      <c r="M6369" t="s">
        <v>7116</v>
      </c>
      <c r="N6369" t="s">
        <v>7117</v>
      </c>
    </row>
    <row r="6370" spans="1:14" x14ac:dyDescent="0.2">
      <c r="A6370" s="246">
        <v>45092</v>
      </c>
      <c r="B6370" s="106" t="s">
        <v>541</v>
      </c>
      <c r="C6370" s="58">
        <v>6762.1</v>
      </c>
      <c r="D6370" t="s">
        <v>452</v>
      </c>
      <c r="E6370" t="s">
        <v>7196</v>
      </c>
      <c r="F6370" t="s">
        <v>7197</v>
      </c>
      <c r="G6370" s="129"/>
      <c r="H6370" s="293">
        <v>8</v>
      </c>
      <c r="I6370">
        <v>0</v>
      </c>
      <c r="J6370" s="293" t="s">
        <v>425</v>
      </c>
      <c r="K6370">
        <v>274.8</v>
      </c>
      <c r="L6370" t="s">
        <v>459</v>
      </c>
      <c r="M6370" t="s">
        <v>7116</v>
      </c>
      <c r="N6370" t="s">
        <v>7117</v>
      </c>
    </row>
    <row r="6371" spans="1:14" x14ac:dyDescent="0.2">
      <c r="A6371" s="246">
        <v>45100</v>
      </c>
      <c r="B6371" s="106" t="s">
        <v>541</v>
      </c>
      <c r="C6371" s="58">
        <v>6562.1</v>
      </c>
      <c r="D6371" t="s">
        <v>452</v>
      </c>
      <c r="E6371" t="s">
        <v>7190</v>
      </c>
      <c r="F6371" t="s">
        <v>7191</v>
      </c>
      <c r="G6371" s="129"/>
      <c r="H6371" s="293">
        <v>4</v>
      </c>
      <c r="I6371">
        <v>347</v>
      </c>
      <c r="J6371" s="293" t="s">
        <v>425</v>
      </c>
      <c r="K6371">
        <v>416.4</v>
      </c>
      <c r="L6371" t="s">
        <v>459</v>
      </c>
      <c r="M6371" t="s">
        <v>7116</v>
      </c>
      <c r="N6371" t="s">
        <v>7117</v>
      </c>
    </row>
    <row r="6372" spans="1:14" x14ac:dyDescent="0.2">
      <c r="A6372" s="246">
        <v>45096</v>
      </c>
      <c r="B6372" s="106" t="s">
        <v>541</v>
      </c>
      <c r="C6372" s="58">
        <v>6188.1</v>
      </c>
      <c r="D6372" t="s">
        <v>452</v>
      </c>
      <c r="E6372" t="s">
        <v>7190</v>
      </c>
      <c r="F6372" t="s">
        <v>7191</v>
      </c>
      <c r="G6372" s="129"/>
      <c r="H6372" s="293">
        <v>8</v>
      </c>
      <c r="I6372">
        <v>347</v>
      </c>
      <c r="J6372" s="293" t="s">
        <v>425</v>
      </c>
      <c r="K6372">
        <v>416.4</v>
      </c>
      <c r="L6372" t="s">
        <v>459</v>
      </c>
      <c r="M6372" t="s">
        <v>7116</v>
      </c>
      <c r="N6372" t="s">
        <v>7117</v>
      </c>
    </row>
    <row r="6373" spans="1:14" x14ac:dyDescent="0.2">
      <c r="A6373" s="246">
        <v>45100</v>
      </c>
      <c r="B6373" s="106" t="s">
        <v>541</v>
      </c>
      <c r="C6373" s="58">
        <v>6188.1</v>
      </c>
      <c r="D6373" t="s">
        <v>452</v>
      </c>
      <c r="E6373" t="s">
        <v>7190</v>
      </c>
      <c r="F6373" t="s">
        <v>7191</v>
      </c>
      <c r="G6373" s="129"/>
      <c r="H6373" s="293">
        <v>4</v>
      </c>
      <c r="I6373">
        <v>347</v>
      </c>
      <c r="J6373" s="293" t="s">
        <v>425</v>
      </c>
      <c r="K6373">
        <v>416.4</v>
      </c>
      <c r="L6373" t="s">
        <v>459</v>
      </c>
      <c r="M6373" t="s">
        <v>7116</v>
      </c>
      <c r="N6373" t="s">
        <v>7117</v>
      </c>
    </row>
    <row r="6374" spans="1:14" x14ac:dyDescent="0.2">
      <c r="A6374" s="246">
        <v>45103</v>
      </c>
      <c r="B6374" s="106" t="s">
        <v>541</v>
      </c>
      <c r="C6374" s="58">
        <v>80422.16</v>
      </c>
      <c r="D6374" t="s">
        <v>2065</v>
      </c>
      <c r="E6374" t="s">
        <v>7190</v>
      </c>
      <c r="F6374" t="s">
        <v>7191</v>
      </c>
      <c r="G6374" s="129"/>
      <c r="H6374" s="293">
        <v>8</v>
      </c>
      <c r="I6374">
        <v>347</v>
      </c>
      <c r="J6374" s="293" t="s">
        <v>425</v>
      </c>
      <c r="K6374">
        <v>416.4</v>
      </c>
      <c r="L6374" t="s">
        <v>459</v>
      </c>
      <c r="M6374" t="s">
        <v>7116</v>
      </c>
      <c r="N6374" t="s">
        <v>7117</v>
      </c>
    </row>
    <row r="6375" spans="1:14" x14ac:dyDescent="0.2">
      <c r="A6375" s="246">
        <v>45104</v>
      </c>
      <c r="B6375" s="106" t="s">
        <v>541</v>
      </c>
      <c r="C6375" s="58">
        <v>80422.16</v>
      </c>
      <c r="D6375" t="s">
        <v>2065</v>
      </c>
      <c r="E6375" t="s">
        <v>7190</v>
      </c>
      <c r="F6375" t="s">
        <v>7191</v>
      </c>
      <c r="G6375" s="129"/>
      <c r="H6375" s="293">
        <v>8</v>
      </c>
      <c r="I6375">
        <v>347</v>
      </c>
      <c r="J6375" s="293" t="s">
        <v>425</v>
      </c>
      <c r="K6375">
        <v>416.4</v>
      </c>
      <c r="L6375" t="s">
        <v>459</v>
      </c>
      <c r="M6375" t="s">
        <v>7116</v>
      </c>
      <c r="N6375" t="s">
        <v>7117</v>
      </c>
    </row>
    <row r="6376" spans="1:14" x14ac:dyDescent="0.2">
      <c r="A6376" s="246">
        <v>45105</v>
      </c>
      <c r="B6376" s="106" t="s">
        <v>541</v>
      </c>
      <c r="C6376" s="58">
        <v>80422.16</v>
      </c>
      <c r="D6376" t="s">
        <v>2065</v>
      </c>
      <c r="E6376" t="s">
        <v>7190</v>
      </c>
      <c r="F6376" t="s">
        <v>7191</v>
      </c>
      <c r="G6376" s="129"/>
      <c r="H6376" s="293">
        <v>8</v>
      </c>
      <c r="I6376">
        <v>347</v>
      </c>
      <c r="J6376" s="293" t="s">
        <v>425</v>
      </c>
      <c r="K6376">
        <v>416.4</v>
      </c>
      <c r="L6376" t="s">
        <v>459</v>
      </c>
      <c r="M6376" t="s">
        <v>7116</v>
      </c>
      <c r="N6376" t="s">
        <v>7117</v>
      </c>
    </row>
    <row r="6377" spans="1:14" x14ac:dyDescent="0.2">
      <c r="A6377" s="246">
        <v>45106</v>
      </c>
      <c r="B6377" s="106" t="s">
        <v>541</v>
      </c>
      <c r="C6377" s="58">
        <v>80422.16</v>
      </c>
      <c r="D6377" t="s">
        <v>2065</v>
      </c>
      <c r="E6377" t="s">
        <v>7190</v>
      </c>
      <c r="F6377" t="s">
        <v>7191</v>
      </c>
      <c r="G6377" s="129"/>
      <c r="H6377" s="293">
        <v>8</v>
      </c>
      <c r="I6377">
        <v>347</v>
      </c>
      <c r="J6377" s="293" t="s">
        <v>425</v>
      </c>
      <c r="K6377">
        <v>416.4</v>
      </c>
      <c r="L6377" t="s">
        <v>459</v>
      </c>
      <c r="M6377" t="s">
        <v>7116</v>
      </c>
      <c r="N6377" t="s">
        <v>7117</v>
      </c>
    </row>
    <row r="6378" spans="1:14" x14ac:dyDescent="0.2">
      <c r="A6378" s="246">
        <v>45107</v>
      </c>
      <c r="B6378" s="106" t="s">
        <v>541</v>
      </c>
      <c r="C6378" s="58">
        <v>80422.16</v>
      </c>
      <c r="D6378" t="s">
        <v>2065</v>
      </c>
      <c r="E6378" t="s">
        <v>7190</v>
      </c>
      <c r="F6378" t="s">
        <v>7191</v>
      </c>
      <c r="G6378" s="129"/>
      <c r="H6378" s="293">
        <v>8</v>
      </c>
      <c r="I6378">
        <v>347</v>
      </c>
      <c r="J6378" s="293" t="s">
        <v>425</v>
      </c>
      <c r="K6378">
        <v>416.4</v>
      </c>
      <c r="L6378" t="s">
        <v>459</v>
      </c>
      <c r="M6378" t="s">
        <v>7116</v>
      </c>
      <c r="N6378" t="s">
        <v>7117</v>
      </c>
    </row>
    <row r="6379" spans="1:14" x14ac:dyDescent="0.2">
      <c r="A6379" s="246">
        <v>45082</v>
      </c>
      <c r="B6379" s="106" t="s">
        <v>541</v>
      </c>
      <c r="C6379" s="58">
        <v>52936.160000000003</v>
      </c>
      <c r="D6379" t="s">
        <v>2065</v>
      </c>
      <c r="E6379" t="s">
        <v>7198</v>
      </c>
      <c r="F6379" t="s">
        <v>7199</v>
      </c>
      <c r="G6379" s="129"/>
      <c r="H6379" s="293">
        <v>8</v>
      </c>
      <c r="I6379">
        <v>0</v>
      </c>
      <c r="J6379" s="293" t="s">
        <v>425</v>
      </c>
      <c r="K6379">
        <v>274.8</v>
      </c>
      <c r="L6379" t="s">
        <v>459</v>
      </c>
      <c r="M6379" t="s">
        <v>7116</v>
      </c>
      <c r="N6379" t="s">
        <v>7117</v>
      </c>
    </row>
    <row r="6380" spans="1:14" x14ac:dyDescent="0.2">
      <c r="A6380" s="246">
        <v>45083</v>
      </c>
      <c r="B6380" s="106" t="s">
        <v>541</v>
      </c>
      <c r="C6380" s="58">
        <v>52936.160000000003</v>
      </c>
      <c r="D6380" t="s">
        <v>2065</v>
      </c>
      <c r="E6380" t="s">
        <v>7198</v>
      </c>
      <c r="F6380" t="s">
        <v>7199</v>
      </c>
      <c r="G6380" s="129"/>
      <c r="H6380" s="293">
        <v>8</v>
      </c>
      <c r="I6380">
        <v>0</v>
      </c>
      <c r="J6380" s="293" t="s">
        <v>425</v>
      </c>
      <c r="K6380">
        <v>274.8</v>
      </c>
      <c r="L6380" t="s">
        <v>459</v>
      </c>
      <c r="M6380" t="s">
        <v>7116</v>
      </c>
      <c r="N6380" t="s">
        <v>7117</v>
      </c>
    </row>
    <row r="6381" spans="1:14" x14ac:dyDescent="0.2">
      <c r="A6381" s="246">
        <v>45084</v>
      </c>
      <c r="B6381" s="106" t="s">
        <v>541</v>
      </c>
      <c r="C6381" s="58">
        <v>52936.160000000003</v>
      </c>
      <c r="D6381" t="s">
        <v>2065</v>
      </c>
      <c r="E6381" t="s">
        <v>7198</v>
      </c>
      <c r="F6381" t="s">
        <v>7199</v>
      </c>
      <c r="G6381" s="129"/>
      <c r="H6381" s="293">
        <v>8</v>
      </c>
      <c r="I6381">
        <v>0</v>
      </c>
      <c r="J6381" s="293" t="s">
        <v>425</v>
      </c>
      <c r="K6381">
        <v>274.8</v>
      </c>
      <c r="L6381" t="s">
        <v>459</v>
      </c>
      <c r="M6381" t="s">
        <v>7116</v>
      </c>
      <c r="N6381" t="s">
        <v>7117</v>
      </c>
    </row>
    <row r="6382" spans="1:14" x14ac:dyDescent="0.2">
      <c r="A6382" s="246">
        <v>45085</v>
      </c>
      <c r="B6382" s="106" t="s">
        <v>541</v>
      </c>
      <c r="C6382" s="58">
        <v>52936.160000000003</v>
      </c>
      <c r="D6382" t="s">
        <v>2065</v>
      </c>
      <c r="E6382" t="s">
        <v>7198</v>
      </c>
      <c r="F6382" t="s">
        <v>7199</v>
      </c>
      <c r="G6382" s="129"/>
      <c r="H6382" s="293">
        <v>8</v>
      </c>
      <c r="I6382">
        <v>0</v>
      </c>
      <c r="J6382" s="293" t="s">
        <v>425</v>
      </c>
      <c r="K6382">
        <v>274.8</v>
      </c>
      <c r="L6382" t="s">
        <v>459</v>
      </c>
      <c r="M6382" t="s">
        <v>7116</v>
      </c>
      <c r="N6382" t="s">
        <v>7117</v>
      </c>
    </row>
    <row r="6383" spans="1:14" x14ac:dyDescent="0.2">
      <c r="A6383" s="246">
        <v>45086</v>
      </c>
      <c r="B6383" s="106" t="s">
        <v>541</v>
      </c>
      <c r="C6383" s="58">
        <v>52936.160000000003</v>
      </c>
      <c r="D6383" t="s">
        <v>2065</v>
      </c>
      <c r="E6383" t="s">
        <v>7198</v>
      </c>
      <c r="F6383" t="s">
        <v>7199</v>
      </c>
      <c r="G6383" s="129"/>
      <c r="H6383" s="293">
        <v>8</v>
      </c>
      <c r="I6383">
        <v>0</v>
      </c>
      <c r="J6383" s="293" t="s">
        <v>425</v>
      </c>
      <c r="K6383">
        <v>274.8</v>
      </c>
      <c r="L6383" t="s">
        <v>459</v>
      </c>
      <c r="M6383" t="s">
        <v>7116</v>
      </c>
      <c r="N6383" t="s">
        <v>7117</v>
      </c>
    </row>
    <row r="6384" spans="1:14" x14ac:dyDescent="0.2">
      <c r="A6384" s="246">
        <v>45089</v>
      </c>
      <c r="B6384" s="106" t="s">
        <v>541</v>
      </c>
      <c r="C6384" s="58">
        <v>6746.1</v>
      </c>
      <c r="D6384" t="s">
        <v>452</v>
      </c>
      <c r="E6384" t="s">
        <v>7198</v>
      </c>
      <c r="F6384" t="s">
        <v>7199</v>
      </c>
      <c r="G6384" s="129"/>
      <c r="H6384" s="293">
        <v>8</v>
      </c>
      <c r="I6384">
        <v>0</v>
      </c>
      <c r="J6384" s="293" t="s">
        <v>425</v>
      </c>
      <c r="K6384">
        <v>274.8</v>
      </c>
      <c r="L6384" t="s">
        <v>459</v>
      </c>
      <c r="M6384" t="s">
        <v>7116</v>
      </c>
      <c r="N6384" t="s">
        <v>7117</v>
      </c>
    </row>
    <row r="6385" spans="1:14" x14ac:dyDescent="0.2">
      <c r="A6385" s="246">
        <v>45091</v>
      </c>
      <c r="B6385" s="106" t="s">
        <v>541</v>
      </c>
      <c r="C6385" s="58">
        <v>6746.1</v>
      </c>
      <c r="D6385" t="s">
        <v>452</v>
      </c>
      <c r="E6385" t="s">
        <v>7198</v>
      </c>
      <c r="F6385" t="s">
        <v>7199</v>
      </c>
      <c r="G6385" s="129"/>
      <c r="H6385" s="293">
        <v>8</v>
      </c>
      <c r="I6385">
        <v>0</v>
      </c>
      <c r="J6385" s="293" t="s">
        <v>425</v>
      </c>
      <c r="K6385">
        <v>274.8</v>
      </c>
      <c r="L6385" t="s">
        <v>459</v>
      </c>
      <c r="M6385" t="s">
        <v>7116</v>
      </c>
      <c r="N6385" t="s">
        <v>7117</v>
      </c>
    </row>
    <row r="6386" spans="1:14" x14ac:dyDescent="0.2">
      <c r="A6386" s="246">
        <v>45092</v>
      </c>
      <c r="B6386" s="106" t="s">
        <v>541</v>
      </c>
      <c r="C6386" s="58">
        <v>6746.1</v>
      </c>
      <c r="D6386" t="s">
        <v>452</v>
      </c>
      <c r="E6386" t="s">
        <v>7198</v>
      </c>
      <c r="F6386" t="s">
        <v>7199</v>
      </c>
      <c r="G6386" s="129"/>
      <c r="H6386" s="293">
        <v>8</v>
      </c>
      <c r="I6386">
        <v>0</v>
      </c>
      <c r="J6386" s="293" t="s">
        <v>425</v>
      </c>
      <c r="K6386">
        <v>274.8</v>
      </c>
      <c r="L6386" t="s">
        <v>459</v>
      </c>
      <c r="M6386" t="s">
        <v>7116</v>
      </c>
      <c r="N6386" t="s">
        <v>7117</v>
      </c>
    </row>
    <row r="6387" spans="1:14" x14ac:dyDescent="0.2">
      <c r="A6387" s="246">
        <v>45110</v>
      </c>
      <c r="B6387" s="106" t="s">
        <v>541</v>
      </c>
      <c r="C6387" s="58">
        <v>80422.16</v>
      </c>
      <c r="D6387" t="s">
        <v>2065</v>
      </c>
      <c r="E6387" t="s">
        <v>7196</v>
      </c>
      <c r="F6387" t="s">
        <v>7197</v>
      </c>
      <c r="G6387" s="129"/>
      <c r="H6387" s="293">
        <v>8</v>
      </c>
      <c r="I6387">
        <v>229</v>
      </c>
      <c r="J6387" s="293" t="s">
        <v>425</v>
      </c>
      <c r="K6387">
        <v>274.8</v>
      </c>
      <c r="L6387" t="s">
        <v>459</v>
      </c>
      <c r="M6387" t="s">
        <v>7116</v>
      </c>
      <c r="N6387" t="s">
        <v>7117</v>
      </c>
    </row>
    <row r="6388" spans="1:14" x14ac:dyDescent="0.2">
      <c r="A6388" s="246">
        <v>45111</v>
      </c>
      <c r="B6388" s="106" t="s">
        <v>541</v>
      </c>
      <c r="C6388" s="58">
        <v>80422.16</v>
      </c>
      <c r="D6388" t="s">
        <v>2065</v>
      </c>
      <c r="E6388" t="s">
        <v>7196</v>
      </c>
      <c r="F6388" t="s">
        <v>7197</v>
      </c>
      <c r="G6388" s="129"/>
      <c r="H6388" s="293">
        <v>8</v>
      </c>
      <c r="I6388">
        <v>229</v>
      </c>
      <c r="J6388" s="293" t="s">
        <v>425</v>
      </c>
      <c r="K6388">
        <v>274.8</v>
      </c>
      <c r="L6388" t="s">
        <v>459</v>
      </c>
      <c r="M6388" t="s">
        <v>7116</v>
      </c>
      <c r="N6388" t="s">
        <v>7117</v>
      </c>
    </row>
    <row r="6389" spans="1:14" x14ac:dyDescent="0.2">
      <c r="A6389" s="246">
        <v>45131</v>
      </c>
      <c r="B6389" s="106" t="s">
        <v>541</v>
      </c>
      <c r="C6389" s="58">
        <v>6702.1</v>
      </c>
      <c r="D6389" t="s">
        <v>452</v>
      </c>
      <c r="E6389" t="s">
        <v>7192</v>
      </c>
      <c r="F6389" t="s">
        <v>7193</v>
      </c>
      <c r="G6389" s="129"/>
      <c r="H6389" s="293">
        <v>4</v>
      </c>
      <c r="I6389">
        <v>232</v>
      </c>
      <c r="J6389" s="293" t="s">
        <v>425</v>
      </c>
      <c r="K6389">
        <v>278.39999999999998</v>
      </c>
      <c r="L6389" t="s">
        <v>459</v>
      </c>
      <c r="M6389" t="s">
        <v>7116</v>
      </c>
      <c r="N6389" t="s">
        <v>7117</v>
      </c>
    </row>
    <row r="6390" spans="1:14" x14ac:dyDescent="0.2">
      <c r="A6390" s="246">
        <v>45112</v>
      </c>
      <c r="B6390" s="106" t="s">
        <v>541</v>
      </c>
      <c r="C6390" s="58">
        <v>80422.16</v>
      </c>
      <c r="D6390" t="s">
        <v>2065</v>
      </c>
      <c r="E6390" t="s">
        <v>7196</v>
      </c>
      <c r="F6390" t="s">
        <v>7197</v>
      </c>
      <c r="G6390" s="129"/>
      <c r="H6390" s="293">
        <v>8</v>
      </c>
      <c r="I6390">
        <v>229</v>
      </c>
      <c r="J6390" s="293" t="s">
        <v>425</v>
      </c>
      <c r="K6390">
        <v>274.8</v>
      </c>
      <c r="L6390" t="s">
        <v>459</v>
      </c>
      <c r="M6390" t="s">
        <v>7116</v>
      </c>
      <c r="N6390" t="s">
        <v>7117</v>
      </c>
    </row>
    <row r="6391" spans="1:14" x14ac:dyDescent="0.2">
      <c r="A6391" s="246">
        <v>45127</v>
      </c>
      <c r="B6391" s="106" t="s">
        <v>541</v>
      </c>
      <c r="C6391" s="58">
        <v>6762.1</v>
      </c>
      <c r="D6391" t="s">
        <v>452</v>
      </c>
      <c r="E6391" t="s">
        <v>7196</v>
      </c>
      <c r="F6391" t="s">
        <v>7197</v>
      </c>
      <c r="G6391" s="129"/>
      <c r="H6391" s="293">
        <v>4</v>
      </c>
      <c r="I6391">
        <v>229</v>
      </c>
      <c r="J6391" s="293" t="s">
        <v>425</v>
      </c>
      <c r="K6391">
        <v>274.8</v>
      </c>
      <c r="L6391" t="s">
        <v>459</v>
      </c>
      <c r="M6391" t="s">
        <v>7116</v>
      </c>
      <c r="N6391" t="s">
        <v>7117</v>
      </c>
    </row>
    <row r="6392" spans="1:14" x14ac:dyDescent="0.2">
      <c r="A6392" s="246">
        <v>45135</v>
      </c>
      <c r="B6392" s="106" t="s">
        <v>541</v>
      </c>
      <c r="C6392" s="58">
        <v>6497.1</v>
      </c>
      <c r="D6392" t="s">
        <v>452</v>
      </c>
      <c r="E6392" t="s">
        <v>7186</v>
      </c>
      <c r="F6392" t="s">
        <v>7187</v>
      </c>
      <c r="G6392" s="129"/>
      <c r="H6392" s="293">
        <v>8</v>
      </c>
      <c r="I6392">
        <v>226</v>
      </c>
      <c r="J6392" s="293" t="s">
        <v>425</v>
      </c>
      <c r="K6392">
        <v>271.2</v>
      </c>
      <c r="L6392" t="s">
        <v>459</v>
      </c>
      <c r="M6392" t="s">
        <v>7116</v>
      </c>
      <c r="N6392" t="s">
        <v>7117</v>
      </c>
    </row>
    <row r="6393" spans="1:14" x14ac:dyDescent="0.2">
      <c r="A6393" s="246">
        <v>45133</v>
      </c>
      <c r="B6393" s="106" t="s">
        <v>541</v>
      </c>
      <c r="C6393" s="58">
        <v>6702.1</v>
      </c>
      <c r="D6393" t="s">
        <v>452</v>
      </c>
      <c r="E6393" t="s">
        <v>7192</v>
      </c>
      <c r="F6393" t="s">
        <v>7193</v>
      </c>
      <c r="G6393" s="129"/>
      <c r="H6393" s="293">
        <v>8</v>
      </c>
      <c r="I6393">
        <v>232</v>
      </c>
      <c r="J6393" s="293" t="s">
        <v>425</v>
      </c>
      <c r="K6393">
        <v>278.39999999999998</v>
      </c>
      <c r="L6393" t="s">
        <v>459</v>
      </c>
      <c r="M6393" t="s">
        <v>7116</v>
      </c>
      <c r="N6393" t="s">
        <v>7117</v>
      </c>
    </row>
    <row r="6394" spans="1:14" x14ac:dyDescent="0.2">
      <c r="A6394" s="246">
        <v>45128</v>
      </c>
      <c r="B6394" s="106" t="s">
        <v>541</v>
      </c>
      <c r="C6394" s="58">
        <v>6762.1</v>
      </c>
      <c r="D6394" t="s">
        <v>452</v>
      </c>
      <c r="E6394" t="s">
        <v>7196</v>
      </c>
      <c r="F6394" t="s">
        <v>7197</v>
      </c>
      <c r="G6394" s="129"/>
      <c r="H6394" s="293">
        <v>8</v>
      </c>
      <c r="I6394">
        <v>229</v>
      </c>
      <c r="J6394" s="293" t="s">
        <v>425</v>
      </c>
      <c r="K6394">
        <v>274.8</v>
      </c>
      <c r="L6394" t="s">
        <v>459</v>
      </c>
      <c r="M6394" t="s">
        <v>7116</v>
      </c>
      <c r="N6394" t="s">
        <v>7117</v>
      </c>
    </row>
    <row r="6395" spans="1:14" x14ac:dyDescent="0.2">
      <c r="A6395" s="246">
        <v>45121</v>
      </c>
      <c r="B6395" s="106" t="s">
        <v>541</v>
      </c>
      <c r="C6395" s="58">
        <v>6188.1</v>
      </c>
      <c r="D6395" t="s">
        <v>452</v>
      </c>
      <c r="E6395" t="s">
        <v>7196</v>
      </c>
      <c r="F6395" t="s">
        <v>7197</v>
      </c>
      <c r="G6395" s="129"/>
      <c r="H6395" s="293">
        <v>8</v>
      </c>
      <c r="I6395">
        <v>229</v>
      </c>
      <c r="J6395" s="293" t="s">
        <v>425</v>
      </c>
      <c r="K6395">
        <v>274.8</v>
      </c>
      <c r="L6395" t="s">
        <v>459</v>
      </c>
      <c r="M6395" t="s">
        <v>7116</v>
      </c>
      <c r="N6395" t="s">
        <v>7117</v>
      </c>
    </row>
    <row r="6396" spans="1:14" x14ac:dyDescent="0.2">
      <c r="A6396" s="246">
        <v>45135</v>
      </c>
      <c r="B6396" s="106" t="s">
        <v>541</v>
      </c>
      <c r="C6396" s="58">
        <v>6702.1</v>
      </c>
      <c r="D6396" t="s">
        <v>452</v>
      </c>
      <c r="E6396" t="s">
        <v>7192</v>
      </c>
      <c r="F6396" t="s">
        <v>7193</v>
      </c>
      <c r="G6396" s="129"/>
      <c r="H6396" s="293">
        <v>8</v>
      </c>
      <c r="I6396">
        <v>232</v>
      </c>
      <c r="J6396" s="293" t="s">
        <v>425</v>
      </c>
      <c r="K6396">
        <v>278.39999999999998</v>
      </c>
      <c r="L6396" t="s">
        <v>459</v>
      </c>
      <c r="M6396" t="s">
        <v>7116</v>
      </c>
      <c r="N6396" t="s">
        <v>7117</v>
      </c>
    </row>
    <row r="6397" spans="1:14" x14ac:dyDescent="0.2">
      <c r="A6397" s="246">
        <v>45131</v>
      </c>
      <c r="B6397" s="106" t="s">
        <v>541</v>
      </c>
      <c r="C6397" s="58">
        <v>6746.1</v>
      </c>
      <c r="D6397" t="s">
        <v>452</v>
      </c>
      <c r="E6397" t="s">
        <v>7186</v>
      </c>
      <c r="F6397" t="s">
        <v>7187</v>
      </c>
      <c r="G6397" s="129"/>
      <c r="H6397" s="293">
        <v>8</v>
      </c>
      <c r="I6397">
        <v>226</v>
      </c>
      <c r="J6397" s="293" t="s">
        <v>425</v>
      </c>
      <c r="K6397">
        <v>271.2</v>
      </c>
      <c r="L6397" t="s">
        <v>459</v>
      </c>
      <c r="M6397" t="s">
        <v>7116</v>
      </c>
      <c r="N6397" t="s">
        <v>7117</v>
      </c>
    </row>
    <row r="6398" spans="1:14" x14ac:dyDescent="0.2">
      <c r="A6398" s="246">
        <v>45119</v>
      </c>
      <c r="B6398" s="106" t="s">
        <v>541</v>
      </c>
      <c r="C6398" s="58">
        <v>6702.1</v>
      </c>
      <c r="D6398" t="s">
        <v>452</v>
      </c>
      <c r="E6398" t="s">
        <v>7192</v>
      </c>
      <c r="F6398" t="s">
        <v>7193</v>
      </c>
      <c r="G6398" s="129"/>
      <c r="H6398" s="293">
        <v>8</v>
      </c>
      <c r="I6398">
        <v>232</v>
      </c>
      <c r="J6398" s="293" t="s">
        <v>425</v>
      </c>
      <c r="K6398">
        <v>278.39999999999998</v>
      </c>
      <c r="L6398" t="s">
        <v>459</v>
      </c>
      <c r="M6398" t="s">
        <v>7116</v>
      </c>
      <c r="N6398" t="s">
        <v>7117</v>
      </c>
    </row>
    <row r="6399" spans="1:14" x14ac:dyDescent="0.2">
      <c r="A6399" s="246">
        <v>45117</v>
      </c>
      <c r="B6399" s="106" t="s">
        <v>541</v>
      </c>
      <c r="C6399" s="58">
        <v>6746.1</v>
      </c>
      <c r="D6399" t="s">
        <v>452</v>
      </c>
      <c r="E6399" t="s">
        <v>7200</v>
      </c>
      <c r="F6399" t="s">
        <v>7201</v>
      </c>
      <c r="G6399" s="129"/>
      <c r="H6399" s="293">
        <v>8</v>
      </c>
      <c r="I6399">
        <v>0</v>
      </c>
      <c r="J6399" s="293" t="s">
        <v>425</v>
      </c>
      <c r="K6399">
        <v>0</v>
      </c>
      <c r="L6399" t="s">
        <v>459</v>
      </c>
      <c r="M6399" t="s">
        <v>7116</v>
      </c>
      <c r="N6399" t="s">
        <v>7117</v>
      </c>
    </row>
    <row r="6400" spans="1:14" x14ac:dyDescent="0.2">
      <c r="A6400" s="246">
        <v>45138</v>
      </c>
      <c r="B6400" s="106" t="s">
        <v>541</v>
      </c>
      <c r="C6400" s="58">
        <v>6762.1</v>
      </c>
      <c r="D6400" t="s">
        <v>452</v>
      </c>
      <c r="E6400" t="s">
        <v>7190</v>
      </c>
      <c r="F6400" t="s">
        <v>7191</v>
      </c>
      <c r="G6400" s="129"/>
      <c r="H6400" s="293">
        <v>8</v>
      </c>
      <c r="I6400">
        <v>367</v>
      </c>
      <c r="J6400" s="293" t="s">
        <v>425</v>
      </c>
      <c r="K6400">
        <v>440.4</v>
      </c>
      <c r="L6400" t="s">
        <v>459</v>
      </c>
      <c r="M6400" t="s">
        <v>7116</v>
      </c>
      <c r="N6400" t="s">
        <v>7117</v>
      </c>
    </row>
    <row r="6401" spans="1:14" x14ac:dyDescent="0.2">
      <c r="A6401" s="246">
        <v>45132</v>
      </c>
      <c r="B6401" s="106" t="s">
        <v>541</v>
      </c>
      <c r="C6401" s="58">
        <v>6746.1</v>
      </c>
      <c r="D6401" t="s">
        <v>452</v>
      </c>
      <c r="E6401" t="s">
        <v>7186</v>
      </c>
      <c r="F6401" t="s">
        <v>7187</v>
      </c>
      <c r="G6401" s="129"/>
      <c r="H6401" s="293">
        <v>8</v>
      </c>
      <c r="I6401">
        <v>226</v>
      </c>
      <c r="J6401" s="293" t="s">
        <v>425</v>
      </c>
      <c r="K6401">
        <v>271.2</v>
      </c>
      <c r="L6401" t="s">
        <v>459</v>
      </c>
      <c r="M6401" t="s">
        <v>7116</v>
      </c>
      <c r="N6401" t="s">
        <v>7117</v>
      </c>
    </row>
    <row r="6402" spans="1:14" x14ac:dyDescent="0.2">
      <c r="A6402" s="246">
        <v>45124</v>
      </c>
      <c r="B6402" s="106" t="s">
        <v>541</v>
      </c>
      <c r="C6402" s="58">
        <v>6746.1</v>
      </c>
      <c r="D6402" t="s">
        <v>452</v>
      </c>
      <c r="E6402" t="s">
        <v>7196</v>
      </c>
      <c r="F6402" t="s">
        <v>7197</v>
      </c>
      <c r="G6402" s="129"/>
      <c r="H6402" s="293">
        <v>8</v>
      </c>
      <c r="I6402">
        <v>229</v>
      </c>
      <c r="J6402" s="293" t="s">
        <v>425</v>
      </c>
      <c r="K6402">
        <v>274.8</v>
      </c>
      <c r="L6402" t="s">
        <v>459</v>
      </c>
      <c r="M6402" t="s">
        <v>7116</v>
      </c>
      <c r="N6402" t="s">
        <v>7117</v>
      </c>
    </row>
    <row r="6403" spans="1:14" x14ac:dyDescent="0.2">
      <c r="A6403" s="246">
        <v>45110</v>
      </c>
      <c r="B6403" s="106" t="s">
        <v>541</v>
      </c>
      <c r="C6403" s="58">
        <v>6641.1</v>
      </c>
      <c r="D6403" t="s">
        <v>452</v>
      </c>
      <c r="E6403" t="s">
        <v>7186</v>
      </c>
      <c r="F6403" t="s">
        <v>7187</v>
      </c>
      <c r="G6403" s="129"/>
      <c r="H6403" s="293">
        <v>8</v>
      </c>
      <c r="I6403">
        <v>226</v>
      </c>
      <c r="J6403" s="293" t="s">
        <v>425</v>
      </c>
      <c r="K6403">
        <v>271.2</v>
      </c>
      <c r="L6403" t="s">
        <v>459</v>
      </c>
      <c r="M6403" t="s">
        <v>7116</v>
      </c>
      <c r="N6403" t="s">
        <v>7117</v>
      </c>
    </row>
    <row r="6404" spans="1:14" x14ac:dyDescent="0.2">
      <c r="A6404" s="246">
        <v>45131</v>
      </c>
      <c r="B6404" s="106" t="s">
        <v>541</v>
      </c>
      <c r="C6404" s="58">
        <v>6746.1</v>
      </c>
      <c r="D6404" t="s">
        <v>452</v>
      </c>
      <c r="E6404" t="s">
        <v>7184</v>
      </c>
      <c r="F6404" t="s">
        <v>7185</v>
      </c>
      <c r="G6404" s="129"/>
      <c r="H6404" s="293">
        <v>8</v>
      </c>
      <c r="I6404">
        <v>227</v>
      </c>
      <c r="J6404" s="293" t="s">
        <v>425</v>
      </c>
      <c r="K6404">
        <v>272.39999999999998</v>
      </c>
      <c r="L6404" t="s">
        <v>459</v>
      </c>
      <c r="M6404" t="s">
        <v>7116</v>
      </c>
      <c r="N6404" t="s">
        <v>7117</v>
      </c>
    </row>
    <row r="6405" spans="1:14" x14ac:dyDescent="0.2">
      <c r="A6405" s="246">
        <v>45124</v>
      </c>
      <c r="B6405" s="106" t="s">
        <v>541</v>
      </c>
      <c r="C6405" s="58">
        <v>6762.1</v>
      </c>
      <c r="D6405" t="s">
        <v>452</v>
      </c>
      <c r="E6405" t="s">
        <v>7200</v>
      </c>
      <c r="F6405" t="s">
        <v>7201</v>
      </c>
      <c r="G6405" s="129"/>
      <c r="H6405" s="293">
        <v>4</v>
      </c>
      <c r="I6405">
        <v>0</v>
      </c>
      <c r="J6405" s="293" t="s">
        <v>425</v>
      </c>
      <c r="K6405">
        <v>0</v>
      </c>
      <c r="L6405" t="s">
        <v>459</v>
      </c>
      <c r="M6405" t="s">
        <v>7116</v>
      </c>
      <c r="N6405" t="s">
        <v>7117</v>
      </c>
    </row>
    <row r="6406" spans="1:14" x14ac:dyDescent="0.2">
      <c r="A6406" s="246">
        <v>45138</v>
      </c>
      <c r="B6406" s="106" t="s">
        <v>541</v>
      </c>
      <c r="C6406" s="58">
        <v>6762.1</v>
      </c>
      <c r="D6406" t="s">
        <v>452</v>
      </c>
      <c r="E6406" t="s">
        <v>7192</v>
      </c>
      <c r="F6406" t="s">
        <v>7193</v>
      </c>
      <c r="G6406" s="129"/>
      <c r="H6406" s="293">
        <v>2</v>
      </c>
      <c r="I6406">
        <v>232</v>
      </c>
      <c r="J6406" s="293" t="s">
        <v>425</v>
      </c>
      <c r="K6406">
        <v>278.39999999999998</v>
      </c>
      <c r="L6406" t="s">
        <v>459</v>
      </c>
      <c r="M6406" t="s">
        <v>7116</v>
      </c>
      <c r="N6406" t="s">
        <v>7117</v>
      </c>
    </row>
    <row r="6407" spans="1:14" x14ac:dyDescent="0.2">
      <c r="A6407" s="246">
        <v>45120</v>
      </c>
      <c r="B6407" s="106" t="s">
        <v>541</v>
      </c>
      <c r="C6407" s="58">
        <v>6702.1</v>
      </c>
      <c r="D6407" t="s">
        <v>452</v>
      </c>
      <c r="E6407" t="s">
        <v>7192</v>
      </c>
      <c r="F6407" t="s">
        <v>7193</v>
      </c>
      <c r="G6407" s="129"/>
      <c r="H6407" s="293">
        <v>8</v>
      </c>
      <c r="I6407">
        <v>232</v>
      </c>
      <c r="J6407" s="293" t="s">
        <v>425</v>
      </c>
      <c r="K6407">
        <v>278.39999999999998</v>
      </c>
      <c r="L6407" t="s">
        <v>459</v>
      </c>
      <c r="M6407" t="s">
        <v>7116</v>
      </c>
      <c r="N6407" t="s">
        <v>7117</v>
      </c>
    </row>
    <row r="6408" spans="1:14" x14ac:dyDescent="0.2">
      <c r="A6408" s="246">
        <v>45132</v>
      </c>
      <c r="B6408" s="106" t="s">
        <v>541</v>
      </c>
      <c r="C6408" s="58">
        <v>6746.1</v>
      </c>
      <c r="D6408" t="s">
        <v>452</v>
      </c>
      <c r="E6408" t="s">
        <v>7184</v>
      </c>
      <c r="F6408" t="s">
        <v>7185</v>
      </c>
      <c r="G6408" s="129"/>
      <c r="H6408" s="293">
        <v>8</v>
      </c>
      <c r="I6408">
        <v>227</v>
      </c>
      <c r="J6408" s="293" t="s">
        <v>425</v>
      </c>
      <c r="K6408">
        <v>272.39999999999998</v>
      </c>
      <c r="L6408" t="s">
        <v>459</v>
      </c>
      <c r="M6408" t="s">
        <v>7116</v>
      </c>
      <c r="N6408" t="s">
        <v>7117</v>
      </c>
    </row>
    <row r="6409" spans="1:14" x14ac:dyDescent="0.2">
      <c r="A6409" s="246">
        <v>45126</v>
      </c>
      <c r="B6409" s="106" t="s">
        <v>541</v>
      </c>
      <c r="C6409" s="58">
        <v>6188.1</v>
      </c>
      <c r="D6409" t="s">
        <v>452</v>
      </c>
      <c r="E6409" t="s">
        <v>7186</v>
      </c>
      <c r="F6409" t="s">
        <v>7187</v>
      </c>
      <c r="G6409" s="129"/>
      <c r="H6409" s="293">
        <v>8</v>
      </c>
      <c r="I6409">
        <v>226</v>
      </c>
      <c r="J6409" s="293" t="s">
        <v>425</v>
      </c>
      <c r="K6409">
        <v>271.2</v>
      </c>
      <c r="L6409" t="s">
        <v>459</v>
      </c>
      <c r="M6409" t="s">
        <v>7116</v>
      </c>
      <c r="N6409" t="s">
        <v>7117</v>
      </c>
    </row>
    <row r="6410" spans="1:14" x14ac:dyDescent="0.2">
      <c r="A6410" s="246">
        <v>45135</v>
      </c>
      <c r="B6410" s="106" t="s">
        <v>541</v>
      </c>
      <c r="C6410" s="58">
        <v>6188.1</v>
      </c>
      <c r="D6410" t="s">
        <v>452</v>
      </c>
      <c r="E6410" t="s">
        <v>7190</v>
      </c>
      <c r="F6410" t="s">
        <v>7191</v>
      </c>
      <c r="G6410" s="129"/>
      <c r="H6410" s="293">
        <v>8</v>
      </c>
      <c r="I6410">
        <v>367</v>
      </c>
      <c r="J6410" s="293" t="s">
        <v>425</v>
      </c>
      <c r="K6410">
        <v>440.4</v>
      </c>
      <c r="L6410" t="s">
        <v>459</v>
      </c>
      <c r="M6410" t="s">
        <v>7116</v>
      </c>
      <c r="N6410" t="s">
        <v>7117</v>
      </c>
    </row>
    <row r="6411" spans="1:14" x14ac:dyDescent="0.2">
      <c r="A6411" s="246">
        <v>45138</v>
      </c>
      <c r="B6411" s="106" t="s">
        <v>541</v>
      </c>
      <c r="C6411" s="58">
        <v>6702.1</v>
      </c>
      <c r="D6411" t="s">
        <v>452</v>
      </c>
      <c r="E6411" t="s">
        <v>7192</v>
      </c>
      <c r="F6411" t="s">
        <v>7193</v>
      </c>
      <c r="G6411" s="129"/>
      <c r="H6411" s="293">
        <v>6</v>
      </c>
      <c r="I6411">
        <v>232</v>
      </c>
      <c r="J6411" s="293" t="s">
        <v>425</v>
      </c>
      <c r="K6411">
        <v>278.39999999999998</v>
      </c>
      <c r="L6411" t="s">
        <v>459</v>
      </c>
      <c r="M6411" t="s">
        <v>7116</v>
      </c>
      <c r="N6411" t="s">
        <v>7117</v>
      </c>
    </row>
    <row r="6412" spans="1:14" x14ac:dyDescent="0.2">
      <c r="A6412" s="246">
        <v>45125</v>
      </c>
      <c r="B6412" s="106" t="s">
        <v>541</v>
      </c>
      <c r="C6412" s="58">
        <v>6188.1</v>
      </c>
      <c r="D6412" t="s">
        <v>452</v>
      </c>
      <c r="E6412" t="s">
        <v>7196</v>
      </c>
      <c r="F6412" t="s">
        <v>7197</v>
      </c>
      <c r="G6412" s="129"/>
      <c r="H6412" s="293">
        <v>8</v>
      </c>
      <c r="I6412">
        <v>229</v>
      </c>
      <c r="J6412" s="293" t="s">
        <v>425</v>
      </c>
      <c r="K6412">
        <v>274.8</v>
      </c>
      <c r="L6412" t="s">
        <v>459</v>
      </c>
      <c r="M6412" t="s">
        <v>7116</v>
      </c>
      <c r="N6412" t="s">
        <v>7117</v>
      </c>
    </row>
    <row r="6413" spans="1:14" x14ac:dyDescent="0.2">
      <c r="A6413" s="246">
        <v>45127</v>
      </c>
      <c r="B6413" s="106" t="s">
        <v>541</v>
      </c>
      <c r="C6413" s="58">
        <v>6188.1</v>
      </c>
      <c r="D6413" t="s">
        <v>452</v>
      </c>
      <c r="E6413" t="s">
        <v>7186</v>
      </c>
      <c r="F6413" t="s">
        <v>7187</v>
      </c>
      <c r="G6413" s="129"/>
      <c r="H6413" s="293">
        <v>8</v>
      </c>
      <c r="I6413">
        <v>226</v>
      </c>
      <c r="J6413" s="293" t="s">
        <v>425</v>
      </c>
      <c r="K6413">
        <v>271.2</v>
      </c>
      <c r="L6413" t="s">
        <v>459</v>
      </c>
      <c r="M6413" t="s">
        <v>7116</v>
      </c>
      <c r="N6413" t="s">
        <v>7117</v>
      </c>
    </row>
    <row r="6414" spans="1:14" x14ac:dyDescent="0.2">
      <c r="A6414" s="246">
        <v>45134</v>
      </c>
      <c r="B6414" s="106" t="s">
        <v>541</v>
      </c>
      <c r="C6414" s="58">
        <v>6746.1</v>
      </c>
      <c r="D6414" t="s">
        <v>452</v>
      </c>
      <c r="E6414" t="s">
        <v>7198</v>
      </c>
      <c r="F6414" t="s">
        <v>7199</v>
      </c>
      <c r="G6414" s="129"/>
      <c r="H6414" s="293">
        <v>8</v>
      </c>
      <c r="I6414">
        <v>229</v>
      </c>
      <c r="J6414" s="293" t="s">
        <v>425</v>
      </c>
      <c r="K6414">
        <v>274.8</v>
      </c>
      <c r="L6414" t="s">
        <v>459</v>
      </c>
      <c r="M6414" t="s">
        <v>7116</v>
      </c>
      <c r="N6414" t="s">
        <v>7117</v>
      </c>
    </row>
    <row r="6415" spans="1:14" x14ac:dyDescent="0.2">
      <c r="A6415" s="246">
        <v>45111</v>
      </c>
      <c r="B6415" s="106" t="s">
        <v>541</v>
      </c>
      <c r="C6415" s="58">
        <v>6641.1</v>
      </c>
      <c r="D6415" t="s">
        <v>452</v>
      </c>
      <c r="E6415" t="s">
        <v>7186</v>
      </c>
      <c r="F6415" t="s">
        <v>7187</v>
      </c>
      <c r="G6415" s="129"/>
      <c r="H6415" s="293">
        <v>8</v>
      </c>
      <c r="I6415">
        <v>226</v>
      </c>
      <c r="J6415" s="293" t="s">
        <v>425</v>
      </c>
      <c r="K6415">
        <v>271.2</v>
      </c>
      <c r="L6415" t="s">
        <v>459</v>
      </c>
      <c r="M6415" t="s">
        <v>7116</v>
      </c>
      <c r="N6415" t="s">
        <v>7117</v>
      </c>
    </row>
    <row r="6416" spans="1:14" x14ac:dyDescent="0.2">
      <c r="A6416" s="246">
        <v>45125</v>
      </c>
      <c r="B6416" s="106" t="s">
        <v>541</v>
      </c>
      <c r="C6416" s="58">
        <v>6762.1</v>
      </c>
      <c r="D6416" t="s">
        <v>452</v>
      </c>
      <c r="E6416" t="s">
        <v>7200</v>
      </c>
      <c r="F6416" t="s">
        <v>7201</v>
      </c>
      <c r="G6416" s="129"/>
      <c r="H6416" s="293">
        <v>4</v>
      </c>
      <c r="I6416">
        <v>0</v>
      </c>
      <c r="J6416" s="293" t="s">
        <v>425</v>
      </c>
      <c r="K6416">
        <v>0</v>
      </c>
      <c r="L6416" t="s">
        <v>459</v>
      </c>
      <c r="M6416" t="s">
        <v>7116</v>
      </c>
      <c r="N6416" t="s">
        <v>7117</v>
      </c>
    </row>
    <row r="6417" spans="1:14" x14ac:dyDescent="0.2">
      <c r="A6417" s="246">
        <v>45118</v>
      </c>
      <c r="B6417" s="106" t="s">
        <v>541</v>
      </c>
      <c r="C6417" s="58">
        <v>6746.1</v>
      </c>
      <c r="D6417" t="s">
        <v>452</v>
      </c>
      <c r="E6417" t="s">
        <v>7200</v>
      </c>
      <c r="F6417" t="s">
        <v>7201</v>
      </c>
      <c r="G6417" s="129"/>
      <c r="H6417" s="293">
        <v>8</v>
      </c>
      <c r="I6417">
        <v>0</v>
      </c>
      <c r="J6417" s="293" t="s">
        <v>425</v>
      </c>
      <c r="K6417">
        <v>0</v>
      </c>
      <c r="L6417" t="s">
        <v>459</v>
      </c>
      <c r="M6417" t="s">
        <v>7116</v>
      </c>
      <c r="N6417" t="s">
        <v>7117</v>
      </c>
    </row>
    <row r="6418" spans="1:14" x14ac:dyDescent="0.2">
      <c r="A6418" s="246">
        <v>45133</v>
      </c>
      <c r="B6418" s="106" t="s">
        <v>541</v>
      </c>
      <c r="C6418" s="58">
        <v>6746.1</v>
      </c>
      <c r="D6418" t="s">
        <v>452</v>
      </c>
      <c r="E6418" t="s">
        <v>7184</v>
      </c>
      <c r="F6418" t="s">
        <v>7185</v>
      </c>
      <c r="G6418" s="129"/>
      <c r="H6418" s="293">
        <v>8</v>
      </c>
      <c r="I6418">
        <v>227</v>
      </c>
      <c r="J6418" s="293" t="s">
        <v>425</v>
      </c>
      <c r="K6418">
        <v>272.39999999999998</v>
      </c>
      <c r="L6418" t="s">
        <v>459</v>
      </c>
      <c r="M6418" t="s">
        <v>7116</v>
      </c>
      <c r="N6418" t="s">
        <v>7117</v>
      </c>
    </row>
    <row r="6419" spans="1:14" x14ac:dyDescent="0.2">
      <c r="A6419" s="246">
        <v>45124</v>
      </c>
      <c r="B6419" s="106" t="s">
        <v>541</v>
      </c>
      <c r="C6419" s="58">
        <v>6702.1</v>
      </c>
      <c r="D6419" t="s">
        <v>452</v>
      </c>
      <c r="E6419" t="s">
        <v>7192</v>
      </c>
      <c r="F6419" t="s">
        <v>7193</v>
      </c>
      <c r="G6419" s="129"/>
      <c r="H6419" s="293">
        <v>4</v>
      </c>
      <c r="I6419">
        <v>232</v>
      </c>
      <c r="J6419" s="293" t="s">
        <v>425</v>
      </c>
      <c r="K6419">
        <v>278.39999999999998</v>
      </c>
      <c r="L6419" t="s">
        <v>459</v>
      </c>
      <c r="M6419" t="s">
        <v>7116</v>
      </c>
      <c r="N6419" t="s">
        <v>7117</v>
      </c>
    </row>
    <row r="6420" spans="1:14" x14ac:dyDescent="0.2">
      <c r="A6420" s="246">
        <v>45126</v>
      </c>
      <c r="B6420" s="106" t="s">
        <v>541</v>
      </c>
      <c r="C6420" s="58">
        <v>6188.1</v>
      </c>
      <c r="D6420" t="s">
        <v>452</v>
      </c>
      <c r="E6420" t="s">
        <v>7196</v>
      </c>
      <c r="F6420" t="s">
        <v>7197</v>
      </c>
      <c r="G6420" s="129"/>
      <c r="H6420" s="293">
        <v>8</v>
      </c>
      <c r="I6420">
        <v>229</v>
      </c>
      <c r="J6420" s="293" t="s">
        <v>425</v>
      </c>
      <c r="K6420">
        <v>274.8</v>
      </c>
      <c r="L6420" t="s">
        <v>459</v>
      </c>
      <c r="M6420" t="s">
        <v>7116</v>
      </c>
      <c r="N6420" t="s">
        <v>7117</v>
      </c>
    </row>
    <row r="6421" spans="1:14" x14ac:dyDescent="0.2">
      <c r="A6421" s="246">
        <v>45121</v>
      </c>
      <c r="B6421" s="106" t="s">
        <v>541</v>
      </c>
      <c r="C6421" s="58">
        <v>6702.1</v>
      </c>
      <c r="D6421" t="s">
        <v>452</v>
      </c>
      <c r="E6421" t="s">
        <v>7192</v>
      </c>
      <c r="F6421" t="s">
        <v>7193</v>
      </c>
      <c r="G6421" s="129"/>
      <c r="H6421" s="293">
        <v>4</v>
      </c>
      <c r="I6421">
        <v>232</v>
      </c>
      <c r="J6421" s="293" t="s">
        <v>425</v>
      </c>
      <c r="K6421">
        <v>278.39999999999998</v>
      </c>
      <c r="L6421" t="s">
        <v>459</v>
      </c>
      <c r="M6421" t="s">
        <v>7116</v>
      </c>
      <c r="N6421" t="s">
        <v>7117</v>
      </c>
    </row>
    <row r="6422" spans="1:14" x14ac:dyDescent="0.2">
      <c r="A6422" s="246">
        <v>45135</v>
      </c>
      <c r="B6422" s="106" t="s">
        <v>541</v>
      </c>
      <c r="C6422" s="58">
        <v>6746.1</v>
      </c>
      <c r="D6422" t="s">
        <v>452</v>
      </c>
      <c r="E6422" t="s">
        <v>7198</v>
      </c>
      <c r="F6422" t="s">
        <v>7199</v>
      </c>
      <c r="G6422" s="129"/>
      <c r="H6422" s="293">
        <v>8</v>
      </c>
      <c r="I6422">
        <v>229</v>
      </c>
      <c r="J6422" s="293" t="s">
        <v>425</v>
      </c>
      <c r="K6422">
        <v>274.8</v>
      </c>
      <c r="L6422" t="s">
        <v>459</v>
      </c>
      <c r="M6422" t="s">
        <v>7116</v>
      </c>
      <c r="N6422" t="s">
        <v>7117</v>
      </c>
    </row>
    <row r="6423" spans="1:14" x14ac:dyDescent="0.2">
      <c r="A6423" s="246">
        <v>45113</v>
      </c>
      <c r="B6423" s="106" t="s">
        <v>541</v>
      </c>
      <c r="C6423" s="58">
        <v>6746.1</v>
      </c>
      <c r="D6423" t="s">
        <v>452</v>
      </c>
      <c r="E6423" t="s">
        <v>7196</v>
      </c>
      <c r="F6423" t="s">
        <v>7197</v>
      </c>
      <c r="G6423" s="129"/>
      <c r="H6423" s="293">
        <v>8</v>
      </c>
      <c r="I6423">
        <v>229</v>
      </c>
      <c r="J6423" s="293" t="s">
        <v>425</v>
      </c>
      <c r="K6423">
        <v>274.8</v>
      </c>
      <c r="L6423" t="s">
        <v>459</v>
      </c>
      <c r="M6423" t="s">
        <v>7116</v>
      </c>
      <c r="N6423" t="s">
        <v>7117</v>
      </c>
    </row>
    <row r="6424" spans="1:14" x14ac:dyDescent="0.2">
      <c r="A6424" s="246">
        <v>45134</v>
      </c>
      <c r="B6424" s="106" t="s">
        <v>541</v>
      </c>
      <c r="C6424" s="58">
        <v>6746.1</v>
      </c>
      <c r="D6424" t="s">
        <v>452</v>
      </c>
      <c r="E6424" t="s">
        <v>7184</v>
      </c>
      <c r="F6424" t="s">
        <v>7185</v>
      </c>
      <c r="G6424" s="129"/>
      <c r="H6424" s="293">
        <v>8</v>
      </c>
      <c r="I6424">
        <v>227</v>
      </c>
      <c r="J6424" s="293" t="s">
        <v>425</v>
      </c>
      <c r="K6424">
        <v>272.39999999999998</v>
      </c>
      <c r="L6424" t="s">
        <v>459</v>
      </c>
      <c r="M6424" t="s">
        <v>7116</v>
      </c>
      <c r="N6424" t="s">
        <v>7117</v>
      </c>
    </row>
    <row r="6425" spans="1:14" x14ac:dyDescent="0.2">
      <c r="A6425" s="246">
        <v>45127</v>
      </c>
      <c r="B6425" s="106" t="s">
        <v>541</v>
      </c>
      <c r="C6425" s="58">
        <v>6188.1</v>
      </c>
      <c r="D6425" t="s">
        <v>452</v>
      </c>
      <c r="E6425" t="s">
        <v>7196</v>
      </c>
      <c r="F6425" t="s">
        <v>7197</v>
      </c>
      <c r="G6425" s="129"/>
      <c r="H6425" s="293">
        <v>4</v>
      </c>
      <c r="I6425">
        <v>229</v>
      </c>
      <c r="J6425" s="293" t="s">
        <v>425</v>
      </c>
      <c r="K6425">
        <v>274.8</v>
      </c>
      <c r="L6425" t="s">
        <v>459</v>
      </c>
      <c r="M6425" t="s">
        <v>7116</v>
      </c>
      <c r="N6425" t="s">
        <v>7117</v>
      </c>
    </row>
    <row r="6426" spans="1:14" x14ac:dyDescent="0.2">
      <c r="A6426" s="246">
        <v>45113</v>
      </c>
      <c r="B6426" s="106" t="s">
        <v>541</v>
      </c>
      <c r="C6426" s="58">
        <v>6641.1</v>
      </c>
      <c r="D6426" t="s">
        <v>452</v>
      </c>
      <c r="E6426" t="s">
        <v>7190</v>
      </c>
      <c r="F6426" t="s">
        <v>7191</v>
      </c>
      <c r="G6426" s="129"/>
      <c r="H6426" s="293">
        <v>8</v>
      </c>
      <c r="I6426">
        <v>367</v>
      </c>
      <c r="J6426" s="293" t="s">
        <v>425</v>
      </c>
      <c r="K6426">
        <v>440.4</v>
      </c>
      <c r="L6426" t="s">
        <v>459</v>
      </c>
      <c r="M6426" t="s">
        <v>7116</v>
      </c>
      <c r="N6426" t="s">
        <v>7117</v>
      </c>
    </row>
    <row r="6427" spans="1:14" x14ac:dyDescent="0.2">
      <c r="A6427" s="246">
        <v>45124</v>
      </c>
      <c r="B6427" s="106" t="s">
        <v>541</v>
      </c>
      <c r="C6427" s="58">
        <v>6746.1</v>
      </c>
      <c r="D6427" t="s">
        <v>452</v>
      </c>
      <c r="E6427" t="s">
        <v>7186</v>
      </c>
      <c r="F6427" t="s">
        <v>7187</v>
      </c>
      <c r="G6427" s="129"/>
      <c r="H6427" s="293">
        <v>4</v>
      </c>
      <c r="I6427">
        <v>226</v>
      </c>
      <c r="J6427" s="293" t="s">
        <v>425</v>
      </c>
      <c r="K6427">
        <v>271.2</v>
      </c>
      <c r="L6427" t="s">
        <v>459</v>
      </c>
      <c r="M6427" t="s">
        <v>7116</v>
      </c>
      <c r="N6427" t="s">
        <v>7117</v>
      </c>
    </row>
    <row r="6428" spans="1:14" x14ac:dyDescent="0.2">
      <c r="A6428" s="246">
        <v>45126</v>
      </c>
      <c r="B6428" s="106" t="s">
        <v>541</v>
      </c>
      <c r="C6428" s="58">
        <v>6702.1</v>
      </c>
      <c r="D6428" t="s">
        <v>452</v>
      </c>
      <c r="E6428" t="s">
        <v>7192</v>
      </c>
      <c r="F6428" t="s">
        <v>7193</v>
      </c>
      <c r="G6428" s="129"/>
      <c r="H6428" s="293">
        <v>8</v>
      </c>
      <c r="I6428">
        <v>232</v>
      </c>
      <c r="J6428" s="293" t="s">
        <v>425</v>
      </c>
      <c r="K6428">
        <v>278.39999999999998</v>
      </c>
      <c r="L6428" t="s">
        <v>459</v>
      </c>
      <c r="M6428" t="s">
        <v>7116</v>
      </c>
      <c r="N6428" t="s">
        <v>7117</v>
      </c>
    </row>
    <row r="6429" spans="1:14" x14ac:dyDescent="0.2">
      <c r="A6429" s="246">
        <v>45112</v>
      </c>
      <c r="B6429" s="106" t="s">
        <v>541</v>
      </c>
      <c r="C6429" s="58">
        <v>6746.1</v>
      </c>
      <c r="D6429" t="s">
        <v>452</v>
      </c>
      <c r="E6429" t="s">
        <v>7186</v>
      </c>
      <c r="F6429" t="s">
        <v>7187</v>
      </c>
      <c r="G6429" s="129"/>
      <c r="H6429" s="293">
        <v>8</v>
      </c>
      <c r="I6429">
        <v>226</v>
      </c>
      <c r="J6429" s="293" t="s">
        <v>425</v>
      </c>
      <c r="K6429">
        <v>271.2</v>
      </c>
      <c r="L6429" t="s">
        <v>459</v>
      </c>
      <c r="M6429" t="s">
        <v>7116</v>
      </c>
      <c r="N6429" t="s">
        <v>7117</v>
      </c>
    </row>
    <row r="6430" spans="1:14" x14ac:dyDescent="0.2">
      <c r="A6430" s="246">
        <v>45119</v>
      </c>
      <c r="B6430" s="106" t="s">
        <v>541</v>
      </c>
      <c r="C6430" s="58">
        <v>6746.1</v>
      </c>
      <c r="D6430" t="s">
        <v>452</v>
      </c>
      <c r="E6430" t="s">
        <v>7200</v>
      </c>
      <c r="F6430" t="s">
        <v>7201</v>
      </c>
      <c r="G6430" s="129"/>
      <c r="H6430" s="293">
        <v>8</v>
      </c>
      <c r="I6430">
        <v>0</v>
      </c>
      <c r="J6430" s="293" t="s">
        <v>425</v>
      </c>
      <c r="K6430">
        <v>0</v>
      </c>
      <c r="L6430" t="s">
        <v>459</v>
      </c>
      <c r="M6430" t="s">
        <v>7116</v>
      </c>
      <c r="N6430" t="s">
        <v>7117</v>
      </c>
    </row>
    <row r="6431" spans="1:14" x14ac:dyDescent="0.2">
      <c r="A6431" s="246">
        <v>45126</v>
      </c>
      <c r="B6431" s="106" t="s">
        <v>541</v>
      </c>
      <c r="C6431" s="58">
        <v>6762.1</v>
      </c>
      <c r="D6431" t="s">
        <v>452</v>
      </c>
      <c r="E6431" t="s">
        <v>7200</v>
      </c>
      <c r="F6431" t="s">
        <v>7201</v>
      </c>
      <c r="G6431" s="129"/>
      <c r="H6431" s="293">
        <v>4</v>
      </c>
      <c r="I6431">
        <v>0</v>
      </c>
      <c r="J6431" s="293" t="s">
        <v>425</v>
      </c>
      <c r="K6431">
        <v>0</v>
      </c>
      <c r="L6431" t="s">
        <v>459</v>
      </c>
      <c r="M6431" t="s">
        <v>7116</v>
      </c>
      <c r="N6431" t="s">
        <v>7117</v>
      </c>
    </row>
    <row r="6432" spans="1:14" x14ac:dyDescent="0.2">
      <c r="A6432" s="246">
        <v>45117</v>
      </c>
      <c r="B6432" s="106" t="s">
        <v>541</v>
      </c>
      <c r="C6432" s="58">
        <v>6762.1</v>
      </c>
      <c r="D6432" t="s">
        <v>452</v>
      </c>
      <c r="E6432" t="s">
        <v>7192</v>
      </c>
      <c r="F6432" t="s">
        <v>7193</v>
      </c>
      <c r="G6432" s="129"/>
      <c r="H6432" s="293">
        <v>8</v>
      </c>
      <c r="I6432">
        <v>232</v>
      </c>
      <c r="J6432" s="293" t="s">
        <v>425</v>
      </c>
      <c r="K6432">
        <v>278.39999999999998</v>
      </c>
      <c r="L6432" t="s">
        <v>459</v>
      </c>
      <c r="M6432" t="s">
        <v>7116</v>
      </c>
      <c r="N6432" t="s">
        <v>7117</v>
      </c>
    </row>
    <row r="6433" spans="1:14" x14ac:dyDescent="0.2">
      <c r="A6433" s="246">
        <v>45114</v>
      </c>
      <c r="B6433" s="106" t="s">
        <v>541</v>
      </c>
      <c r="C6433" s="58">
        <v>6746.1</v>
      </c>
      <c r="D6433" t="s">
        <v>452</v>
      </c>
      <c r="E6433" t="s">
        <v>7196</v>
      </c>
      <c r="F6433" t="s">
        <v>7197</v>
      </c>
      <c r="G6433" s="129"/>
      <c r="H6433" s="293">
        <v>8</v>
      </c>
      <c r="I6433">
        <v>229</v>
      </c>
      <c r="J6433" s="293" t="s">
        <v>425</v>
      </c>
      <c r="K6433">
        <v>274.8</v>
      </c>
      <c r="L6433" t="s">
        <v>459</v>
      </c>
      <c r="M6433" t="s">
        <v>7116</v>
      </c>
      <c r="N6433" t="s">
        <v>7117</v>
      </c>
    </row>
    <row r="6434" spans="1:14" x14ac:dyDescent="0.2">
      <c r="A6434" s="246">
        <v>45128</v>
      </c>
      <c r="B6434" s="106" t="s">
        <v>541</v>
      </c>
      <c r="C6434" s="58">
        <v>6746.1</v>
      </c>
      <c r="D6434" t="s">
        <v>452</v>
      </c>
      <c r="E6434" t="s">
        <v>7186</v>
      </c>
      <c r="F6434" t="s">
        <v>7187</v>
      </c>
      <c r="G6434" s="129"/>
      <c r="H6434" s="293">
        <v>4</v>
      </c>
      <c r="I6434">
        <v>226</v>
      </c>
      <c r="J6434" s="293" t="s">
        <v>425</v>
      </c>
      <c r="K6434">
        <v>271.2</v>
      </c>
      <c r="L6434" t="s">
        <v>459</v>
      </c>
      <c r="M6434" t="s">
        <v>7116</v>
      </c>
      <c r="N6434" t="s">
        <v>7117</v>
      </c>
    </row>
    <row r="6435" spans="1:14" x14ac:dyDescent="0.2">
      <c r="A6435" s="246">
        <v>45138</v>
      </c>
      <c r="B6435" s="106" t="s">
        <v>541</v>
      </c>
      <c r="C6435" s="58">
        <v>6762.1</v>
      </c>
      <c r="D6435" t="s">
        <v>452</v>
      </c>
      <c r="E6435" t="s">
        <v>7196</v>
      </c>
      <c r="F6435" t="s">
        <v>7197</v>
      </c>
      <c r="G6435" s="129"/>
      <c r="H6435" s="293">
        <v>8</v>
      </c>
      <c r="I6435">
        <v>229</v>
      </c>
      <c r="J6435" s="293" t="s">
        <v>425</v>
      </c>
      <c r="K6435">
        <v>274.8</v>
      </c>
      <c r="L6435" t="s">
        <v>459</v>
      </c>
      <c r="M6435" t="s">
        <v>7116</v>
      </c>
      <c r="N6435" t="s">
        <v>7117</v>
      </c>
    </row>
    <row r="6436" spans="1:14" x14ac:dyDescent="0.2">
      <c r="A6436" s="246">
        <v>45128</v>
      </c>
      <c r="B6436" s="106" t="s">
        <v>541</v>
      </c>
      <c r="C6436" s="58">
        <v>6702.1</v>
      </c>
      <c r="D6436" t="s">
        <v>452</v>
      </c>
      <c r="E6436" t="s">
        <v>7192</v>
      </c>
      <c r="F6436" t="s">
        <v>7193</v>
      </c>
      <c r="G6436" s="129"/>
      <c r="H6436" s="293">
        <v>8</v>
      </c>
      <c r="I6436">
        <v>232</v>
      </c>
      <c r="J6436" s="293" t="s">
        <v>425</v>
      </c>
      <c r="K6436">
        <v>278.39999999999998</v>
      </c>
      <c r="L6436" t="s">
        <v>459</v>
      </c>
      <c r="M6436" t="s">
        <v>7116</v>
      </c>
      <c r="N6436" t="s">
        <v>7117</v>
      </c>
    </row>
    <row r="6437" spans="1:14" x14ac:dyDescent="0.2">
      <c r="A6437" s="246">
        <v>45113</v>
      </c>
      <c r="B6437" s="106" t="s">
        <v>541</v>
      </c>
      <c r="C6437" s="58">
        <v>6746.1</v>
      </c>
      <c r="D6437" t="s">
        <v>452</v>
      </c>
      <c r="E6437" t="s">
        <v>7186</v>
      </c>
      <c r="F6437" t="s">
        <v>7187</v>
      </c>
      <c r="G6437" s="129"/>
      <c r="H6437" s="293">
        <v>8</v>
      </c>
      <c r="I6437">
        <v>226</v>
      </c>
      <c r="J6437" s="293" t="s">
        <v>425</v>
      </c>
      <c r="K6437">
        <v>271.2</v>
      </c>
      <c r="L6437" t="s">
        <v>459</v>
      </c>
      <c r="M6437" t="s">
        <v>7116</v>
      </c>
      <c r="N6437" t="s">
        <v>7117</v>
      </c>
    </row>
    <row r="6438" spans="1:14" x14ac:dyDescent="0.2">
      <c r="A6438" s="246">
        <v>45132</v>
      </c>
      <c r="B6438" s="106" t="s">
        <v>541</v>
      </c>
      <c r="C6438" s="58">
        <v>52936.160000000003</v>
      </c>
      <c r="D6438" t="s">
        <v>2065</v>
      </c>
      <c r="E6438" t="s">
        <v>7198</v>
      </c>
      <c r="F6438" t="s">
        <v>7199</v>
      </c>
      <c r="G6438" s="129"/>
      <c r="H6438" s="293">
        <v>8</v>
      </c>
      <c r="I6438">
        <v>229</v>
      </c>
      <c r="J6438" s="293" t="s">
        <v>425</v>
      </c>
      <c r="K6438">
        <v>274.8</v>
      </c>
      <c r="L6438" t="s">
        <v>459</v>
      </c>
      <c r="M6438" t="s">
        <v>7116</v>
      </c>
      <c r="N6438" t="s">
        <v>7117</v>
      </c>
    </row>
    <row r="6439" spans="1:14" x14ac:dyDescent="0.2">
      <c r="A6439" s="246">
        <v>45118</v>
      </c>
      <c r="B6439" s="106" t="s">
        <v>541</v>
      </c>
      <c r="C6439" s="58">
        <v>6762.1</v>
      </c>
      <c r="D6439" t="s">
        <v>452</v>
      </c>
      <c r="E6439" t="s">
        <v>7192</v>
      </c>
      <c r="F6439" t="s">
        <v>7193</v>
      </c>
      <c r="G6439" s="129"/>
      <c r="H6439" s="293">
        <v>8</v>
      </c>
      <c r="I6439">
        <v>232</v>
      </c>
      <c r="J6439" s="293" t="s">
        <v>425</v>
      </c>
      <c r="K6439">
        <v>278.39999999999998</v>
      </c>
      <c r="L6439" t="s">
        <v>459</v>
      </c>
      <c r="M6439" t="s">
        <v>7116</v>
      </c>
      <c r="N6439" t="s">
        <v>7117</v>
      </c>
    </row>
    <row r="6440" spans="1:14" x14ac:dyDescent="0.2">
      <c r="A6440" s="246">
        <v>45131</v>
      </c>
      <c r="B6440" s="106" t="s">
        <v>541</v>
      </c>
      <c r="C6440" s="58">
        <v>6762.1</v>
      </c>
      <c r="D6440" t="s">
        <v>452</v>
      </c>
      <c r="E6440" t="s">
        <v>7190</v>
      </c>
      <c r="F6440" t="s">
        <v>7191</v>
      </c>
      <c r="G6440" s="129"/>
      <c r="H6440" s="293">
        <v>8</v>
      </c>
      <c r="I6440">
        <v>367</v>
      </c>
      <c r="J6440" s="293" t="s">
        <v>425</v>
      </c>
      <c r="K6440">
        <v>440.4</v>
      </c>
      <c r="L6440" t="s">
        <v>459</v>
      </c>
      <c r="M6440" t="s">
        <v>7116</v>
      </c>
      <c r="N6440" t="s">
        <v>7117</v>
      </c>
    </row>
    <row r="6441" spans="1:14" x14ac:dyDescent="0.2">
      <c r="A6441" s="246">
        <v>45135</v>
      </c>
      <c r="B6441" s="106" t="s">
        <v>541</v>
      </c>
      <c r="C6441" s="58">
        <v>6746.1</v>
      </c>
      <c r="D6441" t="s">
        <v>452</v>
      </c>
      <c r="E6441" t="s">
        <v>7184</v>
      </c>
      <c r="F6441" t="s">
        <v>7185</v>
      </c>
      <c r="G6441" s="129"/>
      <c r="H6441" s="293">
        <v>8</v>
      </c>
      <c r="I6441">
        <v>227</v>
      </c>
      <c r="J6441" s="293" t="s">
        <v>425</v>
      </c>
      <c r="K6441">
        <v>272.39999999999998</v>
      </c>
      <c r="L6441" t="s">
        <v>459</v>
      </c>
      <c r="M6441" t="s">
        <v>7116</v>
      </c>
      <c r="N6441" t="s">
        <v>7117</v>
      </c>
    </row>
    <row r="6442" spans="1:14" x14ac:dyDescent="0.2">
      <c r="A6442" s="246">
        <v>45124</v>
      </c>
      <c r="B6442" s="106" t="s">
        <v>541</v>
      </c>
      <c r="C6442" s="58">
        <v>6762.1</v>
      </c>
      <c r="D6442" t="s">
        <v>452</v>
      </c>
      <c r="E6442" t="s">
        <v>7192</v>
      </c>
      <c r="F6442" t="s">
        <v>7193</v>
      </c>
      <c r="G6442" s="129"/>
      <c r="H6442" s="293">
        <v>4</v>
      </c>
      <c r="I6442">
        <v>232</v>
      </c>
      <c r="J6442" s="293" t="s">
        <v>425</v>
      </c>
      <c r="K6442">
        <v>278.39999999999998</v>
      </c>
      <c r="L6442" t="s">
        <v>459</v>
      </c>
      <c r="M6442" t="s">
        <v>7116</v>
      </c>
      <c r="N6442" t="s">
        <v>7117</v>
      </c>
    </row>
    <row r="6443" spans="1:14" x14ac:dyDescent="0.2">
      <c r="A6443" s="246">
        <v>45125</v>
      </c>
      <c r="B6443" s="106" t="s">
        <v>541</v>
      </c>
      <c r="C6443" s="58">
        <v>6497.1</v>
      </c>
      <c r="D6443" t="s">
        <v>452</v>
      </c>
      <c r="E6443" t="s">
        <v>7186</v>
      </c>
      <c r="F6443" t="s">
        <v>7187</v>
      </c>
      <c r="G6443" s="129"/>
      <c r="H6443" s="293">
        <v>8</v>
      </c>
      <c r="I6443">
        <v>226</v>
      </c>
      <c r="J6443" s="293" t="s">
        <v>425</v>
      </c>
      <c r="K6443">
        <v>271.2</v>
      </c>
      <c r="L6443" t="s">
        <v>459</v>
      </c>
      <c r="M6443" t="s">
        <v>7116</v>
      </c>
      <c r="N6443" t="s">
        <v>7117</v>
      </c>
    </row>
    <row r="6444" spans="1:14" x14ac:dyDescent="0.2">
      <c r="A6444" s="246">
        <v>45127</v>
      </c>
      <c r="B6444" s="106" t="s">
        <v>541</v>
      </c>
      <c r="C6444" s="58">
        <v>6762.1</v>
      </c>
      <c r="D6444" t="s">
        <v>452</v>
      </c>
      <c r="E6444" t="s">
        <v>7200</v>
      </c>
      <c r="F6444" t="s">
        <v>7201</v>
      </c>
      <c r="G6444" s="129"/>
      <c r="H6444" s="293">
        <v>4</v>
      </c>
      <c r="I6444">
        <v>0</v>
      </c>
      <c r="J6444" s="293" t="s">
        <v>425</v>
      </c>
      <c r="K6444">
        <v>0</v>
      </c>
      <c r="L6444" t="s">
        <v>459</v>
      </c>
      <c r="M6444" t="s">
        <v>7116</v>
      </c>
      <c r="N6444" t="s">
        <v>7117</v>
      </c>
    </row>
    <row r="6445" spans="1:14" x14ac:dyDescent="0.2">
      <c r="A6445" s="246">
        <v>45134</v>
      </c>
      <c r="B6445" s="106" t="s">
        <v>541</v>
      </c>
      <c r="C6445" s="58">
        <v>6188.1</v>
      </c>
      <c r="D6445" t="s">
        <v>452</v>
      </c>
      <c r="E6445" t="s">
        <v>7196</v>
      </c>
      <c r="F6445" t="s">
        <v>7197</v>
      </c>
      <c r="G6445" s="129"/>
      <c r="H6445" s="293">
        <v>8</v>
      </c>
      <c r="I6445">
        <v>229</v>
      </c>
      <c r="J6445" s="293" t="s">
        <v>425</v>
      </c>
      <c r="K6445">
        <v>274.8</v>
      </c>
      <c r="L6445" t="s">
        <v>459</v>
      </c>
      <c r="M6445" t="s">
        <v>7116</v>
      </c>
      <c r="N6445" t="s">
        <v>7117</v>
      </c>
    </row>
    <row r="6446" spans="1:14" x14ac:dyDescent="0.2">
      <c r="A6446" s="246">
        <v>45121</v>
      </c>
      <c r="B6446" s="106" t="s">
        <v>541</v>
      </c>
      <c r="C6446" s="58">
        <v>80422.16</v>
      </c>
      <c r="D6446" t="s">
        <v>2065</v>
      </c>
      <c r="E6446" t="s">
        <v>7190</v>
      </c>
      <c r="F6446" t="s">
        <v>7191</v>
      </c>
      <c r="G6446" s="129"/>
      <c r="H6446" s="293">
        <v>8</v>
      </c>
      <c r="I6446">
        <v>367</v>
      </c>
      <c r="J6446" s="293" t="s">
        <v>425</v>
      </c>
      <c r="K6446">
        <v>440.4</v>
      </c>
      <c r="L6446" t="s">
        <v>459</v>
      </c>
      <c r="M6446" t="s">
        <v>7116</v>
      </c>
      <c r="N6446" t="s">
        <v>7117</v>
      </c>
    </row>
    <row r="6447" spans="1:14" x14ac:dyDescent="0.2">
      <c r="A6447" s="246">
        <v>45121</v>
      </c>
      <c r="B6447" s="106" t="s">
        <v>541</v>
      </c>
      <c r="C6447" s="58">
        <v>6762.1</v>
      </c>
      <c r="D6447" t="s">
        <v>452</v>
      </c>
      <c r="E6447" t="s">
        <v>7192</v>
      </c>
      <c r="F6447" t="s">
        <v>7193</v>
      </c>
      <c r="G6447" s="129"/>
      <c r="H6447" s="293">
        <v>4</v>
      </c>
      <c r="I6447">
        <v>232</v>
      </c>
      <c r="J6447" s="293" t="s">
        <v>425</v>
      </c>
      <c r="K6447">
        <v>278.39999999999998</v>
      </c>
      <c r="L6447" t="s">
        <v>459</v>
      </c>
      <c r="M6447" t="s">
        <v>7116</v>
      </c>
      <c r="N6447" t="s">
        <v>7117</v>
      </c>
    </row>
    <row r="6448" spans="1:14" x14ac:dyDescent="0.2">
      <c r="A6448" s="246">
        <v>45138</v>
      </c>
      <c r="B6448" s="106" t="s">
        <v>541</v>
      </c>
      <c r="C6448" s="58">
        <v>6746.1</v>
      </c>
      <c r="D6448" t="s">
        <v>452</v>
      </c>
      <c r="E6448" t="s">
        <v>7184</v>
      </c>
      <c r="F6448" t="s">
        <v>7185</v>
      </c>
      <c r="G6448" s="129"/>
      <c r="H6448" s="293">
        <v>8</v>
      </c>
      <c r="I6448">
        <v>227</v>
      </c>
      <c r="J6448" s="293" t="s">
        <v>425</v>
      </c>
      <c r="K6448">
        <v>272.39999999999998</v>
      </c>
      <c r="L6448" t="s">
        <v>459</v>
      </c>
      <c r="M6448" t="s">
        <v>7116</v>
      </c>
      <c r="N6448" t="s">
        <v>7117</v>
      </c>
    </row>
    <row r="6449" spans="1:14" x14ac:dyDescent="0.2">
      <c r="A6449" s="246">
        <v>45117</v>
      </c>
      <c r="B6449" s="106" t="s">
        <v>541</v>
      </c>
      <c r="C6449" s="58">
        <v>6746.1</v>
      </c>
      <c r="D6449" t="s">
        <v>452</v>
      </c>
      <c r="E6449" t="s">
        <v>7196</v>
      </c>
      <c r="F6449" t="s">
        <v>7197</v>
      </c>
      <c r="G6449" s="129"/>
      <c r="H6449" s="293">
        <v>8</v>
      </c>
      <c r="I6449">
        <v>229</v>
      </c>
      <c r="J6449" s="293" t="s">
        <v>425</v>
      </c>
      <c r="K6449">
        <v>274.8</v>
      </c>
      <c r="L6449" t="s">
        <v>459</v>
      </c>
      <c r="M6449" t="s">
        <v>7116</v>
      </c>
      <c r="N6449" t="s">
        <v>7117</v>
      </c>
    </row>
    <row r="6450" spans="1:14" x14ac:dyDescent="0.2">
      <c r="A6450" s="246">
        <v>45120</v>
      </c>
      <c r="B6450" s="106" t="s">
        <v>541</v>
      </c>
      <c r="C6450" s="58">
        <v>6746.1</v>
      </c>
      <c r="D6450" t="s">
        <v>452</v>
      </c>
      <c r="E6450" t="s">
        <v>7200</v>
      </c>
      <c r="F6450" t="s">
        <v>7201</v>
      </c>
      <c r="G6450" s="129"/>
      <c r="H6450" s="293">
        <v>8</v>
      </c>
      <c r="I6450">
        <v>0</v>
      </c>
      <c r="J6450" s="293" t="s">
        <v>425</v>
      </c>
      <c r="K6450">
        <v>0</v>
      </c>
      <c r="L6450" t="s">
        <v>459</v>
      </c>
      <c r="M6450" t="s">
        <v>7116</v>
      </c>
      <c r="N6450" t="s">
        <v>7117</v>
      </c>
    </row>
    <row r="6451" spans="1:14" x14ac:dyDescent="0.2">
      <c r="A6451" s="246">
        <v>45132</v>
      </c>
      <c r="B6451" s="106" t="s">
        <v>541</v>
      </c>
      <c r="C6451" s="58">
        <v>6762.1</v>
      </c>
      <c r="D6451" t="s">
        <v>452</v>
      </c>
      <c r="E6451" t="s">
        <v>7190</v>
      </c>
      <c r="F6451" t="s">
        <v>7191</v>
      </c>
      <c r="G6451" s="129"/>
      <c r="H6451" s="293">
        <v>8</v>
      </c>
      <c r="I6451">
        <v>367</v>
      </c>
      <c r="J6451" s="293" t="s">
        <v>425</v>
      </c>
      <c r="K6451">
        <v>440.4</v>
      </c>
      <c r="L6451" t="s">
        <v>459</v>
      </c>
      <c r="M6451" t="s">
        <v>7116</v>
      </c>
      <c r="N6451" t="s">
        <v>7117</v>
      </c>
    </row>
    <row r="6452" spans="1:14" x14ac:dyDescent="0.2">
      <c r="A6452" s="246">
        <v>45133</v>
      </c>
      <c r="B6452" s="106" t="s">
        <v>541</v>
      </c>
      <c r="C6452" s="58">
        <v>6188.1</v>
      </c>
      <c r="D6452" t="s">
        <v>452</v>
      </c>
      <c r="E6452" t="s">
        <v>7186</v>
      </c>
      <c r="F6452" t="s">
        <v>7187</v>
      </c>
      <c r="G6452" s="129"/>
      <c r="H6452" s="293">
        <v>8</v>
      </c>
      <c r="I6452">
        <v>226</v>
      </c>
      <c r="J6452" s="293" t="s">
        <v>425</v>
      </c>
      <c r="K6452">
        <v>271.2</v>
      </c>
      <c r="L6452" t="s">
        <v>459</v>
      </c>
      <c r="M6452" t="s">
        <v>7116</v>
      </c>
      <c r="N6452" t="s">
        <v>7117</v>
      </c>
    </row>
    <row r="6453" spans="1:14" x14ac:dyDescent="0.2">
      <c r="A6453" s="246">
        <v>45135</v>
      </c>
      <c r="B6453" s="106" t="s">
        <v>541</v>
      </c>
      <c r="C6453" s="58">
        <v>6188.1</v>
      </c>
      <c r="D6453" t="s">
        <v>452</v>
      </c>
      <c r="E6453" t="s">
        <v>7196</v>
      </c>
      <c r="F6453" t="s">
        <v>7197</v>
      </c>
      <c r="G6453" s="129"/>
      <c r="H6453" s="293">
        <v>8</v>
      </c>
      <c r="I6453">
        <v>229</v>
      </c>
      <c r="J6453" s="293" t="s">
        <v>425</v>
      </c>
      <c r="K6453">
        <v>274.8</v>
      </c>
      <c r="L6453" t="s">
        <v>459</v>
      </c>
      <c r="M6453" t="s">
        <v>7116</v>
      </c>
      <c r="N6453" t="s">
        <v>7117</v>
      </c>
    </row>
    <row r="6454" spans="1:14" x14ac:dyDescent="0.2">
      <c r="A6454" s="246">
        <v>45125</v>
      </c>
      <c r="B6454" s="106" t="s">
        <v>541</v>
      </c>
      <c r="C6454" s="58">
        <v>6762.1</v>
      </c>
      <c r="D6454" t="s">
        <v>452</v>
      </c>
      <c r="E6454" t="s">
        <v>7192</v>
      </c>
      <c r="F6454" t="s">
        <v>7193</v>
      </c>
      <c r="G6454" s="129"/>
      <c r="H6454" s="293">
        <v>8</v>
      </c>
      <c r="I6454">
        <v>232</v>
      </c>
      <c r="J6454" s="293" t="s">
        <v>425</v>
      </c>
      <c r="K6454">
        <v>278.39999999999998</v>
      </c>
      <c r="L6454" t="s">
        <v>459</v>
      </c>
      <c r="M6454" t="s">
        <v>7116</v>
      </c>
      <c r="N6454" t="s">
        <v>7117</v>
      </c>
    </row>
    <row r="6455" spans="1:14" x14ac:dyDescent="0.2">
      <c r="A6455" s="246">
        <v>45111</v>
      </c>
      <c r="B6455" s="106" t="s">
        <v>541</v>
      </c>
      <c r="C6455" s="58">
        <v>6702.1</v>
      </c>
      <c r="D6455" t="s">
        <v>452</v>
      </c>
      <c r="E6455" t="s">
        <v>7192</v>
      </c>
      <c r="F6455" t="s">
        <v>7193</v>
      </c>
      <c r="G6455" s="129"/>
      <c r="H6455" s="293">
        <v>4</v>
      </c>
      <c r="I6455">
        <v>232</v>
      </c>
      <c r="J6455" s="293" t="s">
        <v>425</v>
      </c>
      <c r="K6455">
        <v>278.39999999999998</v>
      </c>
      <c r="L6455" t="s">
        <v>459</v>
      </c>
      <c r="M6455" t="s">
        <v>7116</v>
      </c>
      <c r="N6455" t="s">
        <v>7117</v>
      </c>
    </row>
    <row r="6456" spans="1:14" x14ac:dyDescent="0.2">
      <c r="A6456" s="246">
        <v>45133</v>
      </c>
      <c r="B6456" s="106" t="s">
        <v>541</v>
      </c>
      <c r="C6456" s="58">
        <v>52936.160000000003</v>
      </c>
      <c r="D6456" t="s">
        <v>2065</v>
      </c>
      <c r="E6456" t="s">
        <v>7198</v>
      </c>
      <c r="F6456" t="s">
        <v>7199</v>
      </c>
      <c r="G6456" s="129"/>
      <c r="H6456" s="293">
        <v>8</v>
      </c>
      <c r="I6456">
        <v>229</v>
      </c>
      <c r="J6456" s="293" t="s">
        <v>425</v>
      </c>
      <c r="K6456">
        <v>274.8</v>
      </c>
      <c r="L6456" t="s">
        <v>459</v>
      </c>
      <c r="M6456" t="s">
        <v>7116</v>
      </c>
      <c r="N6456" t="s">
        <v>7117</v>
      </c>
    </row>
    <row r="6457" spans="1:14" x14ac:dyDescent="0.2">
      <c r="A6457" s="246">
        <v>45110</v>
      </c>
      <c r="B6457" s="106" t="s">
        <v>541</v>
      </c>
      <c r="C6457" s="58">
        <v>80422.16</v>
      </c>
      <c r="D6457" t="s">
        <v>2065</v>
      </c>
      <c r="E6457" t="s">
        <v>7190</v>
      </c>
      <c r="F6457" t="s">
        <v>7191</v>
      </c>
      <c r="G6457" s="129"/>
      <c r="H6457" s="293">
        <v>8</v>
      </c>
      <c r="I6457">
        <v>367</v>
      </c>
      <c r="J6457" s="293" t="s">
        <v>425</v>
      </c>
      <c r="K6457">
        <v>440.4</v>
      </c>
      <c r="L6457" t="s">
        <v>459</v>
      </c>
      <c r="M6457" t="s">
        <v>7116</v>
      </c>
      <c r="N6457" t="s">
        <v>7117</v>
      </c>
    </row>
    <row r="6458" spans="1:14" x14ac:dyDescent="0.2">
      <c r="A6458" s="246">
        <v>45114</v>
      </c>
      <c r="B6458" s="106" t="s">
        <v>541</v>
      </c>
      <c r="C6458" s="58">
        <v>6746.1</v>
      </c>
      <c r="D6458" t="s">
        <v>452</v>
      </c>
      <c r="E6458" t="s">
        <v>7186</v>
      </c>
      <c r="F6458" t="s">
        <v>7187</v>
      </c>
      <c r="G6458" s="129"/>
      <c r="H6458" s="293">
        <v>8</v>
      </c>
      <c r="I6458">
        <v>226</v>
      </c>
      <c r="J6458" s="293" t="s">
        <v>425</v>
      </c>
      <c r="K6458">
        <v>271.2</v>
      </c>
      <c r="L6458" t="s">
        <v>459</v>
      </c>
      <c r="M6458" t="s">
        <v>7116</v>
      </c>
      <c r="N6458" t="s">
        <v>7117</v>
      </c>
    </row>
    <row r="6459" spans="1:14" x14ac:dyDescent="0.2">
      <c r="A6459" s="246">
        <v>45118</v>
      </c>
      <c r="B6459" s="106" t="s">
        <v>541</v>
      </c>
      <c r="C6459" s="58">
        <v>6746.1</v>
      </c>
      <c r="D6459" t="s">
        <v>452</v>
      </c>
      <c r="E6459" t="s">
        <v>7196</v>
      </c>
      <c r="F6459" t="s">
        <v>7197</v>
      </c>
      <c r="G6459" s="129"/>
      <c r="H6459" s="293">
        <v>8</v>
      </c>
      <c r="I6459">
        <v>229</v>
      </c>
      <c r="J6459" s="293" t="s">
        <v>425</v>
      </c>
      <c r="K6459">
        <v>274.8</v>
      </c>
      <c r="L6459" t="s">
        <v>459</v>
      </c>
      <c r="M6459" t="s">
        <v>7116</v>
      </c>
      <c r="N6459" t="s">
        <v>7117</v>
      </c>
    </row>
    <row r="6460" spans="1:14" x14ac:dyDescent="0.2">
      <c r="A6460" s="246">
        <v>45134</v>
      </c>
      <c r="B6460" s="106" t="s">
        <v>541</v>
      </c>
      <c r="C6460" s="58">
        <v>6188.1</v>
      </c>
      <c r="D6460" t="s">
        <v>452</v>
      </c>
      <c r="E6460" t="s">
        <v>7186</v>
      </c>
      <c r="F6460" t="s">
        <v>7187</v>
      </c>
      <c r="G6460" s="129"/>
      <c r="H6460" s="293">
        <v>8</v>
      </c>
      <c r="I6460">
        <v>226</v>
      </c>
      <c r="J6460" s="293" t="s">
        <v>425</v>
      </c>
      <c r="K6460">
        <v>271.2</v>
      </c>
      <c r="L6460" t="s">
        <v>459</v>
      </c>
      <c r="M6460" t="s">
        <v>7116</v>
      </c>
      <c r="N6460" t="s">
        <v>7117</v>
      </c>
    </row>
    <row r="6461" spans="1:14" x14ac:dyDescent="0.2">
      <c r="A6461" s="246">
        <v>45133</v>
      </c>
      <c r="B6461" s="106" t="s">
        <v>541</v>
      </c>
      <c r="C6461" s="58">
        <v>6762.1</v>
      </c>
      <c r="D6461" t="s">
        <v>452</v>
      </c>
      <c r="E6461" t="s">
        <v>7190</v>
      </c>
      <c r="F6461" t="s">
        <v>7191</v>
      </c>
      <c r="G6461" s="129"/>
      <c r="H6461" s="293">
        <v>8</v>
      </c>
      <c r="I6461">
        <v>367</v>
      </c>
      <c r="J6461" s="293" t="s">
        <v>425</v>
      </c>
      <c r="K6461">
        <v>440.4</v>
      </c>
      <c r="L6461" t="s">
        <v>459</v>
      </c>
      <c r="M6461" t="s">
        <v>7116</v>
      </c>
      <c r="N6461" t="s">
        <v>7117</v>
      </c>
    </row>
    <row r="6462" spans="1:14" x14ac:dyDescent="0.2">
      <c r="A6462" s="246">
        <v>45125</v>
      </c>
      <c r="B6462" s="106" t="s">
        <v>541</v>
      </c>
      <c r="C6462" s="58">
        <v>6746.1</v>
      </c>
      <c r="D6462" t="s">
        <v>452</v>
      </c>
      <c r="E6462" t="s">
        <v>7184</v>
      </c>
      <c r="F6462" t="s">
        <v>7185</v>
      </c>
      <c r="G6462" s="129"/>
      <c r="H6462" s="293">
        <v>8</v>
      </c>
      <c r="I6462">
        <v>227</v>
      </c>
      <c r="J6462" s="293" t="s">
        <v>425</v>
      </c>
      <c r="K6462">
        <v>272.39999999999998</v>
      </c>
      <c r="L6462" t="s">
        <v>459</v>
      </c>
      <c r="M6462" t="s">
        <v>7116</v>
      </c>
      <c r="N6462" t="s">
        <v>7117</v>
      </c>
    </row>
    <row r="6463" spans="1:14" x14ac:dyDescent="0.2">
      <c r="A6463" s="246">
        <v>45112</v>
      </c>
      <c r="B6463" s="106" t="s">
        <v>541</v>
      </c>
      <c r="C6463" s="58">
        <v>6702.1</v>
      </c>
      <c r="D6463" t="s">
        <v>452</v>
      </c>
      <c r="E6463" t="s">
        <v>7192</v>
      </c>
      <c r="F6463" t="s">
        <v>7193</v>
      </c>
      <c r="G6463" s="129"/>
      <c r="H6463" s="293">
        <v>4</v>
      </c>
      <c r="I6463">
        <v>232</v>
      </c>
      <c r="J6463" s="293" t="s">
        <v>425</v>
      </c>
      <c r="K6463">
        <v>278.39999999999998</v>
      </c>
      <c r="L6463" t="s">
        <v>459</v>
      </c>
      <c r="M6463" t="s">
        <v>7116</v>
      </c>
      <c r="N6463" t="s">
        <v>7117</v>
      </c>
    </row>
    <row r="6464" spans="1:14" x14ac:dyDescent="0.2">
      <c r="A6464" s="246">
        <v>45131</v>
      </c>
      <c r="B6464" s="106" t="s">
        <v>541</v>
      </c>
      <c r="C6464" s="58">
        <v>6762.1</v>
      </c>
      <c r="D6464" t="s">
        <v>452</v>
      </c>
      <c r="E6464" t="s">
        <v>7196</v>
      </c>
      <c r="F6464" t="s">
        <v>7197</v>
      </c>
      <c r="G6464" s="129"/>
      <c r="H6464" s="293">
        <v>8</v>
      </c>
      <c r="I6464">
        <v>229</v>
      </c>
      <c r="J6464" s="293" t="s">
        <v>425</v>
      </c>
      <c r="K6464">
        <v>274.8</v>
      </c>
      <c r="L6464" t="s">
        <v>459</v>
      </c>
      <c r="M6464" t="s">
        <v>7116</v>
      </c>
      <c r="N6464" t="s">
        <v>7117</v>
      </c>
    </row>
    <row r="6465" spans="1:14" x14ac:dyDescent="0.2">
      <c r="A6465" s="246">
        <v>45127</v>
      </c>
      <c r="B6465" s="106" t="s">
        <v>541</v>
      </c>
      <c r="C6465" s="58">
        <v>6762.1</v>
      </c>
      <c r="D6465" t="s">
        <v>452</v>
      </c>
      <c r="E6465" t="s">
        <v>7192</v>
      </c>
      <c r="F6465" t="s">
        <v>7193</v>
      </c>
      <c r="G6465" s="129"/>
      <c r="H6465" s="293">
        <v>8</v>
      </c>
      <c r="I6465">
        <v>232</v>
      </c>
      <c r="J6465" s="293" t="s">
        <v>425</v>
      </c>
      <c r="K6465">
        <v>278.39999999999998</v>
      </c>
      <c r="L6465" t="s">
        <v>459</v>
      </c>
      <c r="M6465" t="s">
        <v>7116</v>
      </c>
      <c r="N6465" t="s">
        <v>7117</v>
      </c>
    </row>
    <row r="6466" spans="1:14" x14ac:dyDescent="0.2">
      <c r="A6466" s="246">
        <v>45121</v>
      </c>
      <c r="B6466" s="106" t="s">
        <v>541</v>
      </c>
      <c r="C6466" s="58">
        <v>6746.1</v>
      </c>
      <c r="D6466" t="s">
        <v>452</v>
      </c>
      <c r="E6466" t="s">
        <v>7200</v>
      </c>
      <c r="F6466" t="s">
        <v>7201</v>
      </c>
      <c r="G6466" s="129"/>
      <c r="H6466" s="293">
        <v>8</v>
      </c>
      <c r="I6466">
        <v>0</v>
      </c>
      <c r="J6466" s="293" t="s">
        <v>425</v>
      </c>
      <c r="K6466">
        <v>0</v>
      </c>
      <c r="L6466" t="s">
        <v>459</v>
      </c>
      <c r="M6466" t="s">
        <v>7116</v>
      </c>
      <c r="N6466" t="s">
        <v>7117</v>
      </c>
    </row>
    <row r="6467" spans="1:14" x14ac:dyDescent="0.2">
      <c r="A6467" s="246">
        <v>45117</v>
      </c>
      <c r="B6467" s="106" t="s">
        <v>541</v>
      </c>
      <c r="C6467" s="58">
        <v>6746.1</v>
      </c>
      <c r="D6467" t="s">
        <v>452</v>
      </c>
      <c r="E6467" t="s">
        <v>7186</v>
      </c>
      <c r="F6467" t="s">
        <v>7187</v>
      </c>
      <c r="G6467" s="129"/>
      <c r="H6467" s="293">
        <v>8</v>
      </c>
      <c r="I6467">
        <v>226</v>
      </c>
      <c r="J6467" s="293" t="s">
        <v>425</v>
      </c>
      <c r="K6467">
        <v>271.2</v>
      </c>
      <c r="L6467" t="s">
        <v>459</v>
      </c>
      <c r="M6467" t="s">
        <v>7116</v>
      </c>
      <c r="N6467" t="s">
        <v>7117</v>
      </c>
    </row>
    <row r="6468" spans="1:14" x14ac:dyDescent="0.2">
      <c r="A6468" s="246">
        <v>45138</v>
      </c>
      <c r="B6468" s="106" t="s">
        <v>541</v>
      </c>
      <c r="C6468" s="58">
        <v>6746.1</v>
      </c>
      <c r="D6468" t="s">
        <v>452</v>
      </c>
      <c r="E6468" t="s">
        <v>7186</v>
      </c>
      <c r="F6468" t="s">
        <v>7187</v>
      </c>
      <c r="G6468" s="129"/>
      <c r="H6468" s="293">
        <v>8</v>
      </c>
      <c r="I6468">
        <v>226</v>
      </c>
      <c r="J6468" s="293" t="s">
        <v>425</v>
      </c>
      <c r="K6468">
        <v>271.2</v>
      </c>
      <c r="L6468" t="s">
        <v>459</v>
      </c>
      <c r="M6468" t="s">
        <v>7116</v>
      </c>
      <c r="N6468" t="s">
        <v>7117</v>
      </c>
    </row>
    <row r="6469" spans="1:14" x14ac:dyDescent="0.2">
      <c r="A6469" s="246">
        <v>45110</v>
      </c>
      <c r="B6469" s="106" t="s">
        <v>541</v>
      </c>
      <c r="C6469" s="58">
        <v>6762.1</v>
      </c>
      <c r="D6469" t="s">
        <v>452</v>
      </c>
      <c r="E6469" t="s">
        <v>7192</v>
      </c>
      <c r="F6469" t="s">
        <v>7193</v>
      </c>
      <c r="G6469" s="129"/>
      <c r="H6469" s="293">
        <v>8</v>
      </c>
      <c r="I6469">
        <v>232</v>
      </c>
      <c r="J6469" s="293" t="s">
        <v>425</v>
      </c>
      <c r="K6469">
        <v>278.39999999999998</v>
      </c>
      <c r="L6469" t="s">
        <v>459</v>
      </c>
      <c r="M6469" t="s">
        <v>7116</v>
      </c>
      <c r="N6469" t="s">
        <v>7117</v>
      </c>
    </row>
    <row r="6470" spans="1:14" x14ac:dyDescent="0.2">
      <c r="A6470" s="246">
        <v>45126</v>
      </c>
      <c r="B6470" s="106" t="s">
        <v>541</v>
      </c>
      <c r="C6470" s="58">
        <v>6746.1</v>
      </c>
      <c r="D6470" t="s">
        <v>452</v>
      </c>
      <c r="E6470" t="s">
        <v>7184</v>
      </c>
      <c r="F6470" t="s">
        <v>7185</v>
      </c>
      <c r="G6470" s="129"/>
      <c r="H6470" s="293">
        <v>8</v>
      </c>
      <c r="I6470">
        <v>227</v>
      </c>
      <c r="J6470" s="293" t="s">
        <v>425</v>
      </c>
      <c r="K6470">
        <v>272.39999999999998</v>
      </c>
      <c r="L6470" t="s">
        <v>459</v>
      </c>
      <c r="M6470" t="s">
        <v>7116</v>
      </c>
      <c r="N6470" t="s">
        <v>7117</v>
      </c>
    </row>
    <row r="6471" spans="1:14" x14ac:dyDescent="0.2">
      <c r="A6471" s="246">
        <v>45128</v>
      </c>
      <c r="B6471" s="106" t="s">
        <v>541</v>
      </c>
      <c r="C6471" s="58">
        <v>6762.1</v>
      </c>
      <c r="D6471" t="s">
        <v>452</v>
      </c>
      <c r="E6471" t="s">
        <v>7200</v>
      </c>
      <c r="F6471" t="s">
        <v>7201</v>
      </c>
      <c r="G6471" s="129"/>
      <c r="H6471" s="293">
        <v>4</v>
      </c>
      <c r="I6471">
        <v>0</v>
      </c>
      <c r="J6471" s="293" t="s">
        <v>425</v>
      </c>
      <c r="K6471">
        <v>0</v>
      </c>
      <c r="L6471" t="s">
        <v>459</v>
      </c>
      <c r="M6471" t="s">
        <v>7116</v>
      </c>
      <c r="N6471" t="s">
        <v>7117</v>
      </c>
    </row>
    <row r="6472" spans="1:14" x14ac:dyDescent="0.2">
      <c r="A6472" s="246">
        <v>45131</v>
      </c>
      <c r="B6472" s="106" t="s">
        <v>541</v>
      </c>
      <c r="C6472" s="58">
        <v>6762.1</v>
      </c>
      <c r="D6472" t="s">
        <v>452</v>
      </c>
      <c r="E6472" t="s">
        <v>7192</v>
      </c>
      <c r="F6472" t="s">
        <v>7193</v>
      </c>
      <c r="G6472" s="129"/>
      <c r="H6472" s="293">
        <v>4</v>
      </c>
      <c r="I6472">
        <v>232</v>
      </c>
      <c r="J6472" s="293" t="s">
        <v>425</v>
      </c>
      <c r="K6472">
        <v>278.39999999999998</v>
      </c>
      <c r="L6472" t="s">
        <v>459</v>
      </c>
      <c r="M6472" t="s">
        <v>7116</v>
      </c>
      <c r="N6472" t="s">
        <v>7117</v>
      </c>
    </row>
    <row r="6473" spans="1:14" x14ac:dyDescent="0.2">
      <c r="A6473" s="246">
        <v>45134</v>
      </c>
      <c r="B6473" s="106" t="s">
        <v>541</v>
      </c>
      <c r="C6473" s="58">
        <v>6762.1</v>
      </c>
      <c r="D6473" t="s">
        <v>452</v>
      </c>
      <c r="E6473" t="s">
        <v>7190</v>
      </c>
      <c r="F6473" t="s">
        <v>7191</v>
      </c>
      <c r="G6473" s="129"/>
      <c r="H6473" s="293">
        <v>8</v>
      </c>
      <c r="I6473">
        <v>367</v>
      </c>
      <c r="J6473" s="293" t="s">
        <v>425</v>
      </c>
      <c r="K6473">
        <v>440.4</v>
      </c>
      <c r="L6473" t="s">
        <v>459</v>
      </c>
      <c r="M6473" t="s">
        <v>7116</v>
      </c>
      <c r="N6473" t="s">
        <v>7117</v>
      </c>
    </row>
    <row r="6474" spans="1:14" x14ac:dyDescent="0.2">
      <c r="A6474" s="246">
        <v>45119</v>
      </c>
      <c r="B6474" s="106" t="s">
        <v>541</v>
      </c>
      <c r="C6474" s="58">
        <v>6746.1</v>
      </c>
      <c r="D6474" t="s">
        <v>452</v>
      </c>
      <c r="E6474" t="s">
        <v>7196</v>
      </c>
      <c r="F6474" t="s">
        <v>7197</v>
      </c>
      <c r="G6474" s="129"/>
      <c r="H6474" s="293">
        <v>8</v>
      </c>
      <c r="I6474">
        <v>229</v>
      </c>
      <c r="J6474" s="293" t="s">
        <v>425</v>
      </c>
      <c r="K6474">
        <v>274.8</v>
      </c>
      <c r="L6474" t="s">
        <v>459</v>
      </c>
      <c r="M6474" t="s">
        <v>7116</v>
      </c>
      <c r="N6474" t="s">
        <v>7117</v>
      </c>
    </row>
    <row r="6475" spans="1:14" x14ac:dyDescent="0.2">
      <c r="A6475" s="246">
        <v>45118</v>
      </c>
      <c r="B6475" s="106" t="s">
        <v>541</v>
      </c>
      <c r="C6475" s="58">
        <v>6746.1</v>
      </c>
      <c r="D6475" t="s">
        <v>452</v>
      </c>
      <c r="E6475" t="s">
        <v>7186</v>
      </c>
      <c r="F6475" t="s">
        <v>7187</v>
      </c>
      <c r="G6475" s="129"/>
      <c r="H6475" s="293">
        <v>8</v>
      </c>
      <c r="I6475">
        <v>226</v>
      </c>
      <c r="J6475" s="293" t="s">
        <v>425</v>
      </c>
      <c r="K6475">
        <v>271.2</v>
      </c>
      <c r="L6475" t="s">
        <v>459</v>
      </c>
      <c r="M6475" t="s">
        <v>7116</v>
      </c>
      <c r="N6475" t="s">
        <v>7117</v>
      </c>
    </row>
    <row r="6476" spans="1:14" x14ac:dyDescent="0.2">
      <c r="A6476" s="246">
        <v>45132</v>
      </c>
      <c r="B6476" s="106" t="s">
        <v>541</v>
      </c>
      <c r="C6476" s="58">
        <v>6762.1</v>
      </c>
      <c r="D6476" t="s">
        <v>452</v>
      </c>
      <c r="E6476" t="s">
        <v>7196</v>
      </c>
      <c r="F6476" t="s">
        <v>7197</v>
      </c>
      <c r="G6476" s="129"/>
      <c r="H6476" s="293">
        <v>8</v>
      </c>
      <c r="I6476">
        <v>229</v>
      </c>
      <c r="J6476" s="293" t="s">
        <v>425</v>
      </c>
      <c r="K6476">
        <v>274.8</v>
      </c>
      <c r="L6476" t="s">
        <v>459</v>
      </c>
      <c r="M6476" t="s">
        <v>7116</v>
      </c>
      <c r="N6476" t="s">
        <v>7117</v>
      </c>
    </row>
    <row r="6477" spans="1:14" x14ac:dyDescent="0.2">
      <c r="A6477" s="246">
        <v>45138</v>
      </c>
      <c r="B6477" s="106" t="s">
        <v>541</v>
      </c>
      <c r="C6477" s="58">
        <v>6708.1</v>
      </c>
      <c r="D6477" t="s">
        <v>452</v>
      </c>
      <c r="E6477" t="s">
        <v>7198</v>
      </c>
      <c r="F6477" t="s">
        <v>7199</v>
      </c>
      <c r="G6477" s="129"/>
      <c r="H6477" s="293">
        <v>8</v>
      </c>
      <c r="I6477">
        <v>229</v>
      </c>
      <c r="J6477" s="293" t="s">
        <v>425</v>
      </c>
      <c r="K6477">
        <v>274.8</v>
      </c>
      <c r="L6477" t="s">
        <v>459</v>
      </c>
      <c r="M6477" t="s">
        <v>7116</v>
      </c>
      <c r="N6477" t="s">
        <v>7117</v>
      </c>
    </row>
    <row r="6478" spans="1:14" x14ac:dyDescent="0.2">
      <c r="A6478" s="246">
        <v>45127</v>
      </c>
      <c r="B6478" s="106" t="s">
        <v>541</v>
      </c>
      <c r="C6478" s="58">
        <v>6746.1</v>
      </c>
      <c r="D6478" t="s">
        <v>452</v>
      </c>
      <c r="E6478" t="s">
        <v>7184</v>
      </c>
      <c r="F6478" t="s">
        <v>7185</v>
      </c>
      <c r="G6478" s="129"/>
      <c r="H6478" s="293">
        <v>8</v>
      </c>
      <c r="I6478">
        <v>227</v>
      </c>
      <c r="J6478" s="293" t="s">
        <v>425</v>
      </c>
      <c r="K6478">
        <v>272.39999999999998</v>
      </c>
      <c r="L6478" t="s">
        <v>459</v>
      </c>
      <c r="M6478" t="s">
        <v>7116</v>
      </c>
      <c r="N6478" t="s">
        <v>7117</v>
      </c>
    </row>
    <row r="6479" spans="1:14" x14ac:dyDescent="0.2">
      <c r="A6479" s="246">
        <v>45111</v>
      </c>
      <c r="B6479" s="106" t="s">
        <v>541</v>
      </c>
      <c r="C6479" s="58">
        <v>6762.1</v>
      </c>
      <c r="D6479" t="s">
        <v>452</v>
      </c>
      <c r="E6479" t="s">
        <v>7192</v>
      </c>
      <c r="F6479" t="s">
        <v>7193</v>
      </c>
      <c r="G6479" s="129"/>
      <c r="H6479" s="293">
        <v>4</v>
      </c>
      <c r="I6479">
        <v>232</v>
      </c>
      <c r="J6479" s="293" t="s">
        <v>425</v>
      </c>
      <c r="K6479">
        <v>278.39999999999998</v>
      </c>
      <c r="L6479" t="s">
        <v>459</v>
      </c>
      <c r="M6479" t="s">
        <v>7116</v>
      </c>
      <c r="N6479" t="s">
        <v>7117</v>
      </c>
    </row>
    <row r="6480" spans="1:14" x14ac:dyDescent="0.2">
      <c r="A6480" s="246">
        <v>45132</v>
      </c>
      <c r="B6480" s="106" t="s">
        <v>541</v>
      </c>
      <c r="C6480" s="58">
        <v>6762.1</v>
      </c>
      <c r="D6480" t="s">
        <v>452</v>
      </c>
      <c r="E6480" t="s">
        <v>7192</v>
      </c>
      <c r="F6480" t="s">
        <v>7193</v>
      </c>
      <c r="G6480" s="129"/>
      <c r="H6480" s="293">
        <v>8</v>
      </c>
      <c r="I6480">
        <v>232</v>
      </c>
      <c r="J6480" s="293" t="s">
        <v>425</v>
      </c>
      <c r="K6480">
        <v>278.39999999999998</v>
      </c>
      <c r="L6480" t="s">
        <v>459</v>
      </c>
      <c r="M6480" t="s">
        <v>7116</v>
      </c>
      <c r="N6480" t="s">
        <v>7117</v>
      </c>
    </row>
    <row r="6481" spans="1:14" x14ac:dyDescent="0.2">
      <c r="A6481" s="246">
        <v>45133</v>
      </c>
      <c r="B6481" s="106" t="s">
        <v>541</v>
      </c>
      <c r="C6481" s="58">
        <v>6762.1</v>
      </c>
      <c r="D6481" t="s">
        <v>452</v>
      </c>
      <c r="E6481" t="s">
        <v>7196</v>
      </c>
      <c r="F6481" t="s">
        <v>7197</v>
      </c>
      <c r="G6481" s="129"/>
      <c r="H6481" s="293">
        <v>8</v>
      </c>
      <c r="I6481">
        <v>229</v>
      </c>
      <c r="J6481" s="293" t="s">
        <v>425</v>
      </c>
      <c r="K6481">
        <v>274.8</v>
      </c>
      <c r="L6481" t="s">
        <v>459</v>
      </c>
      <c r="M6481" t="s">
        <v>7116</v>
      </c>
      <c r="N6481" t="s">
        <v>7117</v>
      </c>
    </row>
    <row r="6482" spans="1:14" x14ac:dyDescent="0.2">
      <c r="A6482" s="246">
        <v>45128</v>
      </c>
      <c r="B6482" s="106" t="s">
        <v>541</v>
      </c>
      <c r="C6482" s="58">
        <v>6746.1</v>
      </c>
      <c r="D6482" t="s">
        <v>452</v>
      </c>
      <c r="E6482" t="s">
        <v>7184</v>
      </c>
      <c r="F6482" t="s">
        <v>7185</v>
      </c>
      <c r="G6482" s="129"/>
      <c r="H6482" s="293">
        <v>8</v>
      </c>
      <c r="I6482">
        <v>227</v>
      </c>
      <c r="J6482" s="293" t="s">
        <v>425</v>
      </c>
      <c r="K6482">
        <v>272.39999999999998</v>
      </c>
      <c r="L6482" t="s">
        <v>459</v>
      </c>
      <c r="M6482" t="s">
        <v>7116</v>
      </c>
      <c r="N6482" t="s">
        <v>7117</v>
      </c>
    </row>
    <row r="6483" spans="1:14" x14ac:dyDescent="0.2">
      <c r="A6483" s="246">
        <v>45112</v>
      </c>
      <c r="B6483" s="106" t="s">
        <v>541</v>
      </c>
      <c r="C6483" s="58">
        <v>6762.1</v>
      </c>
      <c r="D6483" t="s">
        <v>452</v>
      </c>
      <c r="E6483" t="s">
        <v>7192</v>
      </c>
      <c r="F6483" t="s">
        <v>7193</v>
      </c>
      <c r="G6483" s="129"/>
      <c r="H6483" s="293">
        <v>4</v>
      </c>
      <c r="I6483">
        <v>232</v>
      </c>
      <c r="J6483" s="293" t="s">
        <v>425</v>
      </c>
      <c r="K6483">
        <v>278.39999999999998</v>
      </c>
      <c r="L6483" t="s">
        <v>459</v>
      </c>
      <c r="M6483" t="s">
        <v>7116</v>
      </c>
      <c r="N6483" t="s">
        <v>7117</v>
      </c>
    </row>
    <row r="6484" spans="1:14" x14ac:dyDescent="0.2">
      <c r="A6484" s="246">
        <v>45111</v>
      </c>
      <c r="B6484" s="106" t="s">
        <v>541</v>
      </c>
      <c r="C6484" s="58">
        <v>80422.16</v>
      </c>
      <c r="D6484" t="s">
        <v>2065</v>
      </c>
      <c r="E6484" t="s">
        <v>7190</v>
      </c>
      <c r="F6484" t="s">
        <v>7191</v>
      </c>
      <c r="G6484" s="129"/>
      <c r="H6484" s="293">
        <v>8</v>
      </c>
      <c r="I6484">
        <v>367</v>
      </c>
      <c r="J6484" s="293" t="s">
        <v>425</v>
      </c>
      <c r="K6484">
        <v>440.4</v>
      </c>
      <c r="L6484" t="s">
        <v>459</v>
      </c>
      <c r="M6484" t="s">
        <v>7116</v>
      </c>
      <c r="N6484" t="s">
        <v>7117</v>
      </c>
    </row>
    <row r="6485" spans="1:14" x14ac:dyDescent="0.2">
      <c r="A6485" s="246">
        <v>45119</v>
      </c>
      <c r="B6485" s="106" t="s">
        <v>541</v>
      </c>
      <c r="C6485" s="58">
        <v>6188.1</v>
      </c>
      <c r="D6485" t="s">
        <v>452</v>
      </c>
      <c r="E6485" t="s">
        <v>7186</v>
      </c>
      <c r="F6485" t="s">
        <v>7187</v>
      </c>
      <c r="G6485" s="129"/>
      <c r="H6485" s="293">
        <v>8</v>
      </c>
      <c r="I6485">
        <v>226</v>
      </c>
      <c r="J6485" s="293" t="s">
        <v>425</v>
      </c>
      <c r="K6485">
        <v>271.2</v>
      </c>
      <c r="L6485" t="s">
        <v>459</v>
      </c>
      <c r="M6485" t="s">
        <v>7116</v>
      </c>
      <c r="N6485" t="s">
        <v>7117</v>
      </c>
    </row>
    <row r="6486" spans="1:14" x14ac:dyDescent="0.2">
      <c r="A6486" s="246">
        <v>45113</v>
      </c>
      <c r="B6486" s="106" t="s">
        <v>541</v>
      </c>
      <c r="C6486" s="58">
        <v>6762.1</v>
      </c>
      <c r="D6486" t="s">
        <v>452</v>
      </c>
      <c r="E6486" t="s">
        <v>7192</v>
      </c>
      <c r="F6486" t="s">
        <v>7193</v>
      </c>
      <c r="G6486" s="129"/>
      <c r="H6486" s="293">
        <v>8</v>
      </c>
      <c r="I6486">
        <v>232</v>
      </c>
      <c r="J6486" s="293" t="s">
        <v>425</v>
      </c>
      <c r="K6486">
        <v>278.39999999999998</v>
      </c>
      <c r="L6486" t="s">
        <v>459</v>
      </c>
      <c r="M6486" t="s">
        <v>7116</v>
      </c>
      <c r="N6486" t="s">
        <v>7117</v>
      </c>
    </row>
    <row r="6487" spans="1:14" x14ac:dyDescent="0.2">
      <c r="A6487" s="246">
        <v>45120</v>
      </c>
      <c r="B6487" s="106" t="s">
        <v>541</v>
      </c>
      <c r="C6487" s="58">
        <v>6708.1</v>
      </c>
      <c r="D6487" t="s">
        <v>452</v>
      </c>
      <c r="E6487" t="s">
        <v>7196</v>
      </c>
      <c r="F6487" t="s">
        <v>7197</v>
      </c>
      <c r="G6487" s="129"/>
      <c r="H6487" s="293">
        <v>8</v>
      </c>
      <c r="I6487">
        <v>229</v>
      </c>
      <c r="J6487" s="293" t="s">
        <v>425</v>
      </c>
      <c r="K6487">
        <v>274.8</v>
      </c>
      <c r="L6487" t="s">
        <v>459</v>
      </c>
      <c r="M6487" t="s">
        <v>7116</v>
      </c>
      <c r="N6487" t="s">
        <v>7117</v>
      </c>
    </row>
    <row r="6488" spans="1:14" x14ac:dyDescent="0.2">
      <c r="A6488" s="246">
        <v>45124</v>
      </c>
      <c r="B6488" s="106" t="s">
        <v>541</v>
      </c>
      <c r="C6488" s="58">
        <v>52936.160000000003</v>
      </c>
      <c r="D6488" t="s">
        <v>2065</v>
      </c>
      <c r="E6488" t="s">
        <v>7200</v>
      </c>
      <c r="F6488" t="s">
        <v>7201</v>
      </c>
      <c r="G6488" s="129"/>
      <c r="H6488" s="293">
        <v>4</v>
      </c>
      <c r="I6488">
        <v>0</v>
      </c>
      <c r="J6488" s="293" t="s">
        <v>425</v>
      </c>
      <c r="K6488">
        <v>0</v>
      </c>
      <c r="L6488" t="s">
        <v>459</v>
      </c>
      <c r="M6488" t="s">
        <v>7116</v>
      </c>
      <c r="N6488" t="s">
        <v>7117</v>
      </c>
    </row>
    <row r="6489" spans="1:14" x14ac:dyDescent="0.2">
      <c r="A6489" s="246">
        <v>45120</v>
      </c>
      <c r="B6489" s="106" t="s">
        <v>541</v>
      </c>
      <c r="C6489" s="58">
        <v>6188.1</v>
      </c>
      <c r="D6489" t="s">
        <v>452</v>
      </c>
      <c r="E6489" t="s">
        <v>7186</v>
      </c>
      <c r="F6489" t="s">
        <v>7187</v>
      </c>
      <c r="G6489" s="129"/>
      <c r="H6489" s="293">
        <v>8</v>
      </c>
      <c r="I6489">
        <v>226</v>
      </c>
      <c r="J6489" s="293" t="s">
        <v>425</v>
      </c>
      <c r="K6489">
        <v>271.2</v>
      </c>
      <c r="L6489" t="s">
        <v>459</v>
      </c>
      <c r="M6489" t="s">
        <v>7116</v>
      </c>
      <c r="N6489" t="s">
        <v>7117</v>
      </c>
    </row>
    <row r="6490" spans="1:14" x14ac:dyDescent="0.2">
      <c r="A6490" s="246">
        <v>45134</v>
      </c>
      <c r="B6490" s="106" t="s">
        <v>541</v>
      </c>
      <c r="C6490" s="58">
        <v>6762.1</v>
      </c>
      <c r="D6490" t="s">
        <v>452</v>
      </c>
      <c r="E6490" t="s">
        <v>7192</v>
      </c>
      <c r="F6490" t="s">
        <v>7193</v>
      </c>
      <c r="G6490" s="129"/>
      <c r="H6490" s="293">
        <v>8</v>
      </c>
      <c r="I6490">
        <v>232</v>
      </c>
      <c r="J6490" s="293" t="s">
        <v>425</v>
      </c>
      <c r="K6490">
        <v>278.39999999999998</v>
      </c>
      <c r="L6490" t="s">
        <v>459</v>
      </c>
      <c r="M6490" t="s">
        <v>7116</v>
      </c>
      <c r="N6490" t="s">
        <v>7117</v>
      </c>
    </row>
    <row r="6491" spans="1:14" x14ac:dyDescent="0.2">
      <c r="A6491" s="246">
        <v>45127</v>
      </c>
      <c r="B6491" s="106" t="s">
        <v>541</v>
      </c>
      <c r="C6491" s="58">
        <v>55304.160000000003</v>
      </c>
      <c r="D6491" t="s">
        <v>452</v>
      </c>
      <c r="E6491" t="s">
        <v>7198</v>
      </c>
      <c r="F6491" t="s">
        <v>7199</v>
      </c>
      <c r="G6491" s="129"/>
      <c r="H6491" s="293">
        <v>8</v>
      </c>
      <c r="I6491">
        <v>229</v>
      </c>
      <c r="J6491" s="293" t="s">
        <v>425</v>
      </c>
      <c r="K6491">
        <v>274.8</v>
      </c>
      <c r="L6491" t="s">
        <v>459</v>
      </c>
      <c r="M6491" t="s">
        <v>7116</v>
      </c>
      <c r="N6491" t="s">
        <v>7117</v>
      </c>
    </row>
    <row r="6492" spans="1:14" x14ac:dyDescent="0.2">
      <c r="A6492" s="246">
        <v>45121</v>
      </c>
      <c r="B6492" s="106" t="s">
        <v>541</v>
      </c>
      <c r="C6492" s="58">
        <v>6708.1</v>
      </c>
      <c r="D6492" t="s">
        <v>452</v>
      </c>
      <c r="E6492" t="s">
        <v>7186</v>
      </c>
      <c r="F6492" t="s">
        <v>7187</v>
      </c>
      <c r="G6492" s="129"/>
      <c r="H6492" s="293">
        <v>8</v>
      </c>
      <c r="I6492">
        <v>226</v>
      </c>
      <c r="J6492" s="293" t="s">
        <v>425</v>
      </c>
      <c r="K6492">
        <v>271.2</v>
      </c>
      <c r="L6492" t="s">
        <v>459</v>
      </c>
      <c r="M6492" t="s">
        <v>7116</v>
      </c>
      <c r="N6492" t="s">
        <v>7117</v>
      </c>
    </row>
    <row r="6493" spans="1:14" x14ac:dyDescent="0.2">
      <c r="A6493" s="246">
        <v>45125</v>
      </c>
      <c r="B6493" s="106" t="s">
        <v>541</v>
      </c>
      <c r="C6493" s="58">
        <v>52936.160000000003</v>
      </c>
      <c r="D6493" t="s">
        <v>2065</v>
      </c>
      <c r="E6493" t="s">
        <v>7200</v>
      </c>
      <c r="F6493" t="s">
        <v>7201</v>
      </c>
      <c r="G6493" s="129"/>
      <c r="H6493" s="293">
        <v>4</v>
      </c>
      <c r="I6493">
        <v>0</v>
      </c>
      <c r="J6493" s="293" t="s">
        <v>425</v>
      </c>
      <c r="K6493">
        <v>0</v>
      </c>
      <c r="L6493" t="s">
        <v>459</v>
      </c>
      <c r="M6493" t="s">
        <v>7116</v>
      </c>
      <c r="N6493" t="s">
        <v>7117</v>
      </c>
    </row>
    <row r="6494" spans="1:14" x14ac:dyDescent="0.2">
      <c r="A6494" s="246">
        <v>45114</v>
      </c>
      <c r="B6494" s="106" t="s">
        <v>541</v>
      </c>
      <c r="C6494" s="58">
        <v>6762.1</v>
      </c>
      <c r="D6494" t="s">
        <v>452</v>
      </c>
      <c r="E6494" t="s">
        <v>7192</v>
      </c>
      <c r="F6494" t="s">
        <v>7193</v>
      </c>
      <c r="G6494" s="129"/>
      <c r="H6494" s="293">
        <v>8</v>
      </c>
      <c r="I6494">
        <v>232</v>
      </c>
      <c r="J6494" s="293" t="s">
        <v>425</v>
      </c>
      <c r="K6494">
        <v>278.39999999999998</v>
      </c>
      <c r="L6494" t="s">
        <v>459</v>
      </c>
      <c r="M6494" t="s">
        <v>7116</v>
      </c>
      <c r="N6494" t="s">
        <v>7117</v>
      </c>
    </row>
    <row r="6495" spans="1:14" x14ac:dyDescent="0.2">
      <c r="A6495" s="246">
        <v>45128</v>
      </c>
      <c r="B6495" s="106" t="s">
        <v>541</v>
      </c>
      <c r="C6495" s="58">
        <v>55304.160000000003</v>
      </c>
      <c r="D6495" t="s">
        <v>452</v>
      </c>
      <c r="E6495" t="s">
        <v>7198</v>
      </c>
      <c r="F6495" t="s">
        <v>7199</v>
      </c>
      <c r="G6495" s="129"/>
      <c r="H6495" s="293">
        <v>8</v>
      </c>
      <c r="I6495">
        <v>229</v>
      </c>
      <c r="J6495" s="293" t="s">
        <v>425</v>
      </c>
      <c r="K6495">
        <v>274.8</v>
      </c>
      <c r="L6495" t="s">
        <v>459</v>
      </c>
      <c r="M6495" t="s">
        <v>7116</v>
      </c>
      <c r="N6495" t="s">
        <v>7117</v>
      </c>
    </row>
    <row r="6496" spans="1:14" x14ac:dyDescent="0.2">
      <c r="A6496" s="343">
        <v>45124</v>
      </c>
      <c r="B6496" s="106" t="s">
        <v>541</v>
      </c>
      <c r="C6496" s="58">
        <v>6746.1</v>
      </c>
      <c r="D6496" t="s">
        <v>452</v>
      </c>
      <c r="E6496" t="s">
        <v>7198</v>
      </c>
      <c r="F6496" t="s">
        <v>7199</v>
      </c>
      <c r="G6496" s="129"/>
      <c r="H6496" s="293">
        <v>8</v>
      </c>
      <c r="I6496">
        <v>229</v>
      </c>
      <c r="J6496" s="293" t="s">
        <v>425</v>
      </c>
      <c r="K6496">
        <v>274.8</v>
      </c>
      <c r="L6496" t="s">
        <v>459</v>
      </c>
      <c r="M6496" t="s">
        <v>7116</v>
      </c>
      <c r="N6496" t="s">
        <v>7117</v>
      </c>
    </row>
    <row r="6497" spans="1:14" x14ac:dyDescent="0.2">
      <c r="A6497" s="343">
        <v>45126</v>
      </c>
      <c r="B6497" s="106" t="s">
        <v>541</v>
      </c>
      <c r="C6497" s="58">
        <v>52936.160000000003</v>
      </c>
      <c r="D6497" t="s">
        <v>2065</v>
      </c>
      <c r="E6497" t="s">
        <v>7200</v>
      </c>
      <c r="F6497" t="s">
        <v>7201</v>
      </c>
      <c r="H6497" s="112">
        <v>4</v>
      </c>
      <c r="I6497">
        <v>0</v>
      </c>
      <c r="J6497" s="293" t="s">
        <v>425</v>
      </c>
      <c r="K6497">
        <v>0</v>
      </c>
      <c r="L6497" t="s">
        <v>459</v>
      </c>
      <c r="M6497" t="s">
        <v>7116</v>
      </c>
      <c r="N6497" t="s">
        <v>7117</v>
      </c>
    </row>
    <row r="6498" spans="1:14" x14ac:dyDescent="0.2">
      <c r="A6498" s="343">
        <v>45125</v>
      </c>
      <c r="B6498" s="106" t="s">
        <v>541</v>
      </c>
      <c r="C6498" s="58">
        <v>6746.1</v>
      </c>
      <c r="D6498" t="s">
        <v>452</v>
      </c>
      <c r="E6498" t="s">
        <v>7198</v>
      </c>
      <c r="F6498" t="s">
        <v>7199</v>
      </c>
      <c r="H6498" s="112">
        <v>8</v>
      </c>
      <c r="I6498">
        <v>229</v>
      </c>
      <c r="J6498" s="293" t="s">
        <v>425</v>
      </c>
      <c r="K6498">
        <v>274.8</v>
      </c>
      <c r="L6498" t="s">
        <v>459</v>
      </c>
      <c r="M6498" t="s">
        <v>7116</v>
      </c>
      <c r="N6498" t="s">
        <v>7117</v>
      </c>
    </row>
    <row r="6499" spans="1:14" x14ac:dyDescent="0.2">
      <c r="A6499" s="343">
        <v>45127</v>
      </c>
      <c r="B6499" s="106" t="s">
        <v>541</v>
      </c>
      <c r="C6499" s="58">
        <v>52936.160000000003</v>
      </c>
      <c r="D6499" t="s">
        <v>2065</v>
      </c>
      <c r="E6499" t="s">
        <v>7200</v>
      </c>
      <c r="F6499" t="s">
        <v>7201</v>
      </c>
      <c r="H6499" s="112">
        <v>4</v>
      </c>
      <c r="I6499">
        <v>0</v>
      </c>
      <c r="J6499" s="112" t="s">
        <v>425</v>
      </c>
      <c r="K6499">
        <v>0</v>
      </c>
      <c r="L6499" t="s">
        <v>459</v>
      </c>
      <c r="M6499" t="s">
        <v>7116</v>
      </c>
      <c r="N6499" t="s">
        <v>7117</v>
      </c>
    </row>
    <row r="6500" spans="1:14" x14ac:dyDescent="0.2">
      <c r="A6500" s="343">
        <v>45126</v>
      </c>
      <c r="B6500" s="106" t="s">
        <v>541</v>
      </c>
      <c r="C6500" s="58">
        <v>6746.1</v>
      </c>
      <c r="D6500" t="s">
        <v>452</v>
      </c>
      <c r="E6500" t="s">
        <v>7198</v>
      </c>
      <c r="F6500" t="s">
        <v>7199</v>
      </c>
      <c r="H6500" s="112">
        <v>8</v>
      </c>
      <c r="I6500">
        <v>229</v>
      </c>
      <c r="J6500" s="112" t="s">
        <v>425</v>
      </c>
      <c r="K6500">
        <v>274.8</v>
      </c>
      <c r="L6500" t="s">
        <v>459</v>
      </c>
      <c r="M6500" t="s">
        <v>7116</v>
      </c>
      <c r="N6500" t="s">
        <v>7117</v>
      </c>
    </row>
    <row r="6501" spans="1:14" x14ac:dyDescent="0.2">
      <c r="A6501" s="343">
        <v>45128</v>
      </c>
      <c r="B6501" s="106" t="s">
        <v>541</v>
      </c>
      <c r="C6501" s="58">
        <v>52936.160000000003</v>
      </c>
      <c r="D6501" t="s">
        <v>2065</v>
      </c>
      <c r="E6501" t="s">
        <v>7200</v>
      </c>
      <c r="F6501" t="s">
        <v>7201</v>
      </c>
      <c r="H6501" s="112">
        <v>4</v>
      </c>
      <c r="I6501">
        <v>0</v>
      </c>
      <c r="J6501" s="112" t="s">
        <v>425</v>
      </c>
      <c r="K6501">
        <v>0</v>
      </c>
      <c r="L6501" t="s">
        <v>459</v>
      </c>
      <c r="M6501" t="s">
        <v>7116</v>
      </c>
      <c r="N6501" t="s">
        <v>7117</v>
      </c>
    </row>
    <row r="6502" spans="1:14" x14ac:dyDescent="0.2">
      <c r="A6502" s="343">
        <v>45131</v>
      </c>
      <c r="B6502" s="106" t="s">
        <v>541</v>
      </c>
      <c r="C6502" s="58">
        <v>6746.1</v>
      </c>
      <c r="D6502" t="s">
        <v>452</v>
      </c>
      <c r="E6502" t="s">
        <v>7200</v>
      </c>
      <c r="F6502" t="s">
        <v>7201</v>
      </c>
      <c r="H6502" s="112">
        <v>4</v>
      </c>
      <c r="I6502">
        <v>0</v>
      </c>
      <c r="J6502" s="112" t="s">
        <v>425</v>
      </c>
      <c r="K6502">
        <v>0</v>
      </c>
      <c r="L6502" t="s">
        <v>459</v>
      </c>
      <c r="M6502" t="s">
        <v>7116</v>
      </c>
      <c r="N6502" t="s">
        <v>7117</v>
      </c>
    </row>
    <row r="6503" spans="1:14" x14ac:dyDescent="0.2">
      <c r="A6503" s="343">
        <v>45132</v>
      </c>
      <c r="B6503" s="106" t="s">
        <v>541</v>
      </c>
      <c r="C6503" s="58">
        <v>6746.1</v>
      </c>
      <c r="D6503" t="s">
        <v>452</v>
      </c>
      <c r="E6503" t="s">
        <v>7200</v>
      </c>
      <c r="F6503" t="s">
        <v>7201</v>
      </c>
      <c r="H6503" s="112">
        <v>4</v>
      </c>
      <c r="I6503">
        <v>0</v>
      </c>
      <c r="J6503" s="112" t="s">
        <v>425</v>
      </c>
      <c r="K6503">
        <v>0</v>
      </c>
      <c r="L6503" t="s">
        <v>459</v>
      </c>
      <c r="M6503" t="s">
        <v>7116</v>
      </c>
      <c r="N6503" t="s">
        <v>7117</v>
      </c>
    </row>
    <row r="6504" spans="1:14" x14ac:dyDescent="0.2">
      <c r="A6504" s="343">
        <v>45112</v>
      </c>
      <c r="B6504" s="106" t="s">
        <v>541</v>
      </c>
      <c r="C6504" s="58">
        <v>80422.16</v>
      </c>
      <c r="D6504" t="s">
        <v>2065</v>
      </c>
      <c r="E6504" t="s">
        <v>7190</v>
      </c>
      <c r="F6504" t="s">
        <v>7191</v>
      </c>
      <c r="H6504" s="112">
        <v>8</v>
      </c>
      <c r="I6504">
        <v>367</v>
      </c>
      <c r="J6504" s="112" t="s">
        <v>425</v>
      </c>
      <c r="K6504">
        <v>440.4</v>
      </c>
      <c r="L6504" t="s">
        <v>459</v>
      </c>
      <c r="M6504" t="s">
        <v>7116</v>
      </c>
      <c r="N6504" t="s">
        <v>7117</v>
      </c>
    </row>
    <row r="6505" spans="1:14" x14ac:dyDescent="0.2">
      <c r="A6505" s="343">
        <v>45133</v>
      </c>
      <c r="B6505" s="106" t="s">
        <v>541</v>
      </c>
      <c r="C6505" s="58">
        <v>6746.1</v>
      </c>
      <c r="D6505" t="s">
        <v>452</v>
      </c>
      <c r="E6505" t="s">
        <v>7200</v>
      </c>
      <c r="F6505" t="s">
        <v>7201</v>
      </c>
      <c r="H6505" s="112">
        <v>4</v>
      </c>
      <c r="I6505">
        <v>0</v>
      </c>
      <c r="J6505" s="112" t="s">
        <v>425</v>
      </c>
      <c r="K6505">
        <v>0</v>
      </c>
      <c r="L6505" t="s">
        <v>459</v>
      </c>
      <c r="M6505" t="s">
        <v>7116</v>
      </c>
      <c r="N6505" t="s">
        <v>7117</v>
      </c>
    </row>
    <row r="6506" spans="1:14" x14ac:dyDescent="0.2">
      <c r="A6506" s="343">
        <v>45134</v>
      </c>
      <c r="B6506" s="106" t="s">
        <v>541</v>
      </c>
      <c r="C6506" s="58">
        <v>6746.1</v>
      </c>
      <c r="D6506" t="s">
        <v>452</v>
      </c>
      <c r="E6506" t="s">
        <v>7200</v>
      </c>
      <c r="F6506" t="s">
        <v>7201</v>
      </c>
      <c r="H6506" s="112">
        <v>4</v>
      </c>
      <c r="I6506">
        <v>0</v>
      </c>
      <c r="J6506" s="112" t="s">
        <v>425</v>
      </c>
      <c r="K6506">
        <v>0</v>
      </c>
      <c r="L6506" t="s">
        <v>459</v>
      </c>
      <c r="M6506" t="s">
        <v>7116</v>
      </c>
      <c r="N6506" t="s">
        <v>7117</v>
      </c>
    </row>
    <row r="6507" spans="1:14" x14ac:dyDescent="0.2">
      <c r="A6507" s="343">
        <v>45114</v>
      </c>
      <c r="B6507" s="106" t="s">
        <v>541</v>
      </c>
      <c r="C6507" s="58">
        <v>6562.1</v>
      </c>
      <c r="D6507" t="s">
        <v>452</v>
      </c>
      <c r="E6507" t="s">
        <v>7190</v>
      </c>
      <c r="F6507" t="s">
        <v>7191</v>
      </c>
      <c r="H6507" s="112">
        <v>4</v>
      </c>
      <c r="I6507">
        <v>367</v>
      </c>
      <c r="J6507" s="112" t="s">
        <v>425</v>
      </c>
      <c r="K6507">
        <v>440.4</v>
      </c>
      <c r="L6507" t="s">
        <v>459</v>
      </c>
      <c r="M6507" t="s">
        <v>7116</v>
      </c>
      <c r="N6507" t="s">
        <v>7117</v>
      </c>
    </row>
    <row r="6508" spans="1:14" x14ac:dyDescent="0.2">
      <c r="A6508" s="343">
        <v>45135</v>
      </c>
      <c r="B6508" s="106" t="s">
        <v>541</v>
      </c>
      <c r="C6508" s="58">
        <v>6746.1</v>
      </c>
      <c r="D6508" t="s">
        <v>452</v>
      </c>
      <c r="E6508" t="s">
        <v>7200</v>
      </c>
      <c r="F6508" t="s">
        <v>7201</v>
      </c>
      <c r="H6508" s="112">
        <v>4</v>
      </c>
      <c r="I6508">
        <v>0</v>
      </c>
      <c r="J6508" s="112" t="s">
        <v>425</v>
      </c>
      <c r="K6508">
        <v>0</v>
      </c>
      <c r="L6508" t="s">
        <v>459</v>
      </c>
      <c r="M6508" t="s">
        <v>7116</v>
      </c>
      <c r="N6508" t="s">
        <v>7117</v>
      </c>
    </row>
    <row r="6509" spans="1:14" x14ac:dyDescent="0.2">
      <c r="A6509" s="343">
        <v>45131</v>
      </c>
      <c r="B6509" s="106" t="s">
        <v>541</v>
      </c>
      <c r="C6509" s="58">
        <v>6762.1</v>
      </c>
      <c r="D6509" t="s">
        <v>452</v>
      </c>
      <c r="E6509" t="s">
        <v>7200</v>
      </c>
      <c r="F6509" t="s">
        <v>7201</v>
      </c>
      <c r="H6509" s="112">
        <v>4</v>
      </c>
      <c r="I6509">
        <v>0</v>
      </c>
      <c r="J6509" s="112" t="s">
        <v>425</v>
      </c>
      <c r="K6509">
        <v>0</v>
      </c>
      <c r="L6509" t="s">
        <v>459</v>
      </c>
      <c r="M6509" t="s">
        <v>7116</v>
      </c>
      <c r="N6509" t="s">
        <v>7117</v>
      </c>
    </row>
    <row r="6510" spans="1:14" x14ac:dyDescent="0.2">
      <c r="A6510" s="343">
        <v>45119</v>
      </c>
      <c r="B6510" s="106" t="s">
        <v>541</v>
      </c>
      <c r="C6510" s="58">
        <v>6188.1</v>
      </c>
      <c r="D6510" t="s">
        <v>452</v>
      </c>
      <c r="E6510" t="s">
        <v>7190</v>
      </c>
      <c r="F6510" t="s">
        <v>7191</v>
      </c>
      <c r="H6510" s="112">
        <v>8</v>
      </c>
      <c r="I6510">
        <v>367</v>
      </c>
      <c r="J6510" s="112" t="s">
        <v>425</v>
      </c>
      <c r="K6510">
        <v>440.4</v>
      </c>
      <c r="L6510" t="s">
        <v>459</v>
      </c>
      <c r="M6510" t="s">
        <v>7116</v>
      </c>
      <c r="N6510" t="s">
        <v>7117</v>
      </c>
    </row>
    <row r="6511" spans="1:14" x14ac:dyDescent="0.2">
      <c r="A6511" s="343">
        <v>45132</v>
      </c>
      <c r="B6511" s="106" t="s">
        <v>541</v>
      </c>
      <c r="C6511" s="58">
        <v>6762.1</v>
      </c>
      <c r="D6511" t="s">
        <v>452</v>
      </c>
      <c r="E6511" t="s">
        <v>7200</v>
      </c>
      <c r="F6511" t="s">
        <v>7201</v>
      </c>
      <c r="H6511" s="112">
        <v>4</v>
      </c>
      <c r="I6511">
        <v>0</v>
      </c>
      <c r="J6511" s="112" t="s">
        <v>425</v>
      </c>
      <c r="K6511">
        <v>0</v>
      </c>
      <c r="L6511" t="s">
        <v>459</v>
      </c>
      <c r="M6511" t="s">
        <v>7116</v>
      </c>
      <c r="N6511" t="s">
        <v>7117</v>
      </c>
    </row>
    <row r="6512" spans="1:14" x14ac:dyDescent="0.2">
      <c r="A6512" s="343">
        <v>45120</v>
      </c>
      <c r="B6512" s="106" t="s">
        <v>541</v>
      </c>
      <c r="C6512" s="58">
        <v>6188.1</v>
      </c>
      <c r="D6512" t="s">
        <v>452</v>
      </c>
      <c r="E6512" t="s">
        <v>7190</v>
      </c>
      <c r="F6512" t="s">
        <v>7191</v>
      </c>
      <c r="H6512" s="112">
        <v>8</v>
      </c>
      <c r="I6512">
        <v>367</v>
      </c>
      <c r="J6512" s="112" t="s">
        <v>425</v>
      </c>
      <c r="K6512">
        <v>440.4</v>
      </c>
      <c r="L6512" t="s">
        <v>459</v>
      </c>
      <c r="M6512" t="s">
        <v>7116</v>
      </c>
      <c r="N6512" t="s">
        <v>7117</v>
      </c>
    </row>
    <row r="6513" spans="1:14" x14ac:dyDescent="0.2">
      <c r="A6513" s="343">
        <v>45133</v>
      </c>
      <c r="B6513" s="106" t="s">
        <v>541</v>
      </c>
      <c r="C6513" s="58">
        <v>6762.1</v>
      </c>
      <c r="D6513" t="s">
        <v>452</v>
      </c>
      <c r="E6513" t="s">
        <v>7200</v>
      </c>
      <c r="F6513" t="s">
        <v>7201</v>
      </c>
      <c r="H6513" s="112">
        <v>4</v>
      </c>
      <c r="I6513">
        <v>0</v>
      </c>
      <c r="J6513" s="112" t="s">
        <v>425</v>
      </c>
      <c r="K6513">
        <v>0</v>
      </c>
      <c r="L6513" t="s">
        <v>459</v>
      </c>
      <c r="M6513" t="s">
        <v>7116</v>
      </c>
      <c r="N6513" t="s">
        <v>7117</v>
      </c>
    </row>
    <row r="6514" spans="1:14" x14ac:dyDescent="0.2">
      <c r="A6514" s="343">
        <v>45117</v>
      </c>
      <c r="B6514" s="106" t="s">
        <v>541</v>
      </c>
      <c r="C6514" s="58">
        <v>6641.1</v>
      </c>
      <c r="D6514" t="s">
        <v>452</v>
      </c>
      <c r="E6514" t="s">
        <v>7190</v>
      </c>
      <c r="F6514" t="s">
        <v>7191</v>
      </c>
      <c r="H6514" s="112">
        <v>8</v>
      </c>
      <c r="I6514">
        <v>367</v>
      </c>
      <c r="J6514" s="112" t="s">
        <v>425</v>
      </c>
      <c r="K6514">
        <v>440.4</v>
      </c>
      <c r="L6514" t="s">
        <v>459</v>
      </c>
      <c r="M6514" t="s">
        <v>7116</v>
      </c>
      <c r="N6514" t="s">
        <v>7117</v>
      </c>
    </row>
    <row r="6515" spans="1:14" x14ac:dyDescent="0.2">
      <c r="A6515" s="343">
        <v>45134</v>
      </c>
      <c r="B6515" s="106" t="s">
        <v>541</v>
      </c>
      <c r="C6515" s="58">
        <v>6762.1</v>
      </c>
      <c r="D6515" t="s">
        <v>452</v>
      </c>
      <c r="E6515" t="s">
        <v>7200</v>
      </c>
      <c r="F6515" t="s">
        <v>7201</v>
      </c>
      <c r="H6515" s="112">
        <v>4</v>
      </c>
      <c r="I6515">
        <v>0</v>
      </c>
      <c r="J6515" s="112" t="s">
        <v>425</v>
      </c>
      <c r="K6515">
        <v>0</v>
      </c>
      <c r="L6515" t="s">
        <v>459</v>
      </c>
      <c r="M6515" t="s">
        <v>7116</v>
      </c>
      <c r="N6515" t="s">
        <v>7117</v>
      </c>
    </row>
    <row r="6516" spans="1:14" x14ac:dyDescent="0.2">
      <c r="A6516" s="343">
        <v>45135</v>
      </c>
      <c r="B6516" s="106" t="s">
        <v>541</v>
      </c>
      <c r="C6516" s="58">
        <v>6762.1</v>
      </c>
      <c r="D6516" t="s">
        <v>452</v>
      </c>
      <c r="E6516" t="s">
        <v>7200</v>
      </c>
      <c r="F6516" t="s">
        <v>7201</v>
      </c>
      <c r="H6516" s="112">
        <v>4</v>
      </c>
      <c r="I6516">
        <v>0</v>
      </c>
      <c r="J6516" s="112" t="s">
        <v>425</v>
      </c>
      <c r="K6516">
        <v>0</v>
      </c>
      <c r="L6516" t="s">
        <v>459</v>
      </c>
      <c r="M6516" t="s">
        <v>7116</v>
      </c>
      <c r="N6516" t="s">
        <v>7117</v>
      </c>
    </row>
    <row r="6517" spans="1:14" x14ac:dyDescent="0.2">
      <c r="A6517" s="343">
        <v>45138</v>
      </c>
      <c r="B6517" s="106" t="s">
        <v>541</v>
      </c>
      <c r="C6517" s="58">
        <v>6762.1</v>
      </c>
      <c r="D6517" t="s">
        <v>452</v>
      </c>
      <c r="E6517" t="s">
        <v>7200</v>
      </c>
      <c r="F6517" t="s">
        <v>7201</v>
      </c>
      <c r="H6517" s="112">
        <v>8</v>
      </c>
      <c r="I6517">
        <v>0</v>
      </c>
      <c r="J6517" s="112" t="s">
        <v>425</v>
      </c>
      <c r="K6517">
        <v>0</v>
      </c>
      <c r="L6517" t="s">
        <v>459</v>
      </c>
      <c r="M6517" t="s">
        <v>7116</v>
      </c>
      <c r="N6517" t="s">
        <v>7117</v>
      </c>
    </row>
    <row r="6518" spans="1:14" x14ac:dyDescent="0.2">
      <c r="A6518" s="343">
        <v>45110</v>
      </c>
      <c r="B6518" s="106" t="s">
        <v>541</v>
      </c>
      <c r="C6518" s="58">
        <v>6746.1</v>
      </c>
      <c r="D6518" t="s">
        <v>452</v>
      </c>
      <c r="E6518" t="s">
        <v>7198</v>
      </c>
      <c r="F6518" t="s">
        <v>7199</v>
      </c>
      <c r="H6518" s="112">
        <v>8</v>
      </c>
      <c r="I6518">
        <v>229</v>
      </c>
      <c r="J6518" s="112" t="s">
        <v>425</v>
      </c>
      <c r="K6518">
        <v>274.8</v>
      </c>
      <c r="L6518" t="s">
        <v>459</v>
      </c>
      <c r="M6518" t="s">
        <v>7116</v>
      </c>
      <c r="N6518" t="s">
        <v>7117</v>
      </c>
    </row>
    <row r="6519" spans="1:14" x14ac:dyDescent="0.2">
      <c r="A6519" s="343">
        <v>45118</v>
      </c>
      <c r="B6519" s="106" t="s">
        <v>541</v>
      </c>
      <c r="C6519" s="58">
        <v>6641.1</v>
      </c>
      <c r="D6519" t="s">
        <v>452</v>
      </c>
      <c r="E6519" t="s">
        <v>7190</v>
      </c>
      <c r="F6519" t="s">
        <v>7191</v>
      </c>
      <c r="H6519" s="112">
        <v>8</v>
      </c>
      <c r="I6519">
        <v>367</v>
      </c>
      <c r="J6519" s="112" t="s">
        <v>425</v>
      </c>
      <c r="K6519">
        <v>440.4</v>
      </c>
      <c r="L6519" t="s">
        <v>459</v>
      </c>
      <c r="M6519" t="s">
        <v>7116</v>
      </c>
      <c r="N6519" t="s">
        <v>7117</v>
      </c>
    </row>
    <row r="6520" spans="1:14" x14ac:dyDescent="0.2">
      <c r="A6520" s="343">
        <v>45111</v>
      </c>
      <c r="B6520" s="106" t="s">
        <v>541</v>
      </c>
      <c r="C6520" s="58">
        <v>6746.1</v>
      </c>
      <c r="D6520" t="s">
        <v>452</v>
      </c>
      <c r="E6520" t="s">
        <v>7198</v>
      </c>
      <c r="F6520" t="s">
        <v>7199</v>
      </c>
      <c r="H6520" s="112">
        <v>8</v>
      </c>
      <c r="I6520">
        <v>229</v>
      </c>
      <c r="J6520" s="112" t="s">
        <v>425</v>
      </c>
      <c r="K6520">
        <v>274.8</v>
      </c>
      <c r="L6520" t="s">
        <v>459</v>
      </c>
      <c r="M6520" t="s">
        <v>7116</v>
      </c>
      <c r="N6520" t="s">
        <v>7117</v>
      </c>
    </row>
    <row r="6521" spans="1:14" x14ac:dyDescent="0.2">
      <c r="A6521" s="343">
        <v>45112</v>
      </c>
      <c r="B6521" s="106" t="s">
        <v>541</v>
      </c>
      <c r="C6521" s="58">
        <v>6746.1</v>
      </c>
      <c r="D6521" t="s">
        <v>452</v>
      </c>
      <c r="E6521" t="s">
        <v>7198</v>
      </c>
      <c r="F6521" t="s">
        <v>7199</v>
      </c>
      <c r="H6521" s="112">
        <v>8</v>
      </c>
      <c r="I6521">
        <v>229</v>
      </c>
      <c r="J6521" s="112" t="s">
        <v>425</v>
      </c>
      <c r="K6521">
        <v>274.8</v>
      </c>
      <c r="L6521" t="s">
        <v>459</v>
      </c>
      <c r="M6521" t="s">
        <v>7116</v>
      </c>
      <c r="N6521" t="s">
        <v>7117</v>
      </c>
    </row>
    <row r="6522" spans="1:14" x14ac:dyDescent="0.2">
      <c r="A6522" s="343">
        <v>45119</v>
      </c>
      <c r="B6522" s="106" t="s">
        <v>541</v>
      </c>
      <c r="C6522" s="58">
        <v>52936.160000000003</v>
      </c>
      <c r="D6522" t="s">
        <v>2065</v>
      </c>
      <c r="E6522" t="s">
        <v>7198</v>
      </c>
      <c r="F6522" t="s">
        <v>7199</v>
      </c>
      <c r="H6522" s="112">
        <v>8</v>
      </c>
      <c r="I6522">
        <v>229</v>
      </c>
      <c r="J6522" s="112" t="s">
        <v>425</v>
      </c>
      <c r="K6522">
        <v>274.8</v>
      </c>
      <c r="L6522" t="s">
        <v>459</v>
      </c>
      <c r="M6522" t="s">
        <v>7116</v>
      </c>
      <c r="N6522" t="s">
        <v>7117</v>
      </c>
    </row>
    <row r="6523" spans="1:14" x14ac:dyDescent="0.2">
      <c r="A6523" s="343">
        <v>45117</v>
      </c>
      <c r="B6523" s="106" t="s">
        <v>541</v>
      </c>
      <c r="C6523" s="58">
        <v>6708.1</v>
      </c>
      <c r="D6523" t="s">
        <v>2065</v>
      </c>
      <c r="E6523" t="s">
        <v>7198</v>
      </c>
      <c r="F6523" t="s">
        <v>7199</v>
      </c>
      <c r="H6523" s="112">
        <v>8</v>
      </c>
      <c r="I6523">
        <v>229</v>
      </c>
      <c r="J6523" s="112" t="s">
        <v>425</v>
      </c>
      <c r="K6523">
        <v>274.8</v>
      </c>
      <c r="L6523" t="s">
        <v>459</v>
      </c>
      <c r="M6523" t="s">
        <v>7116</v>
      </c>
      <c r="N6523" t="s">
        <v>7117</v>
      </c>
    </row>
    <row r="6524" spans="1:14" x14ac:dyDescent="0.2">
      <c r="A6524" s="343">
        <v>45118</v>
      </c>
      <c r="B6524" s="106" t="s">
        <v>541</v>
      </c>
      <c r="C6524" s="58">
        <v>6708.1</v>
      </c>
      <c r="D6524" t="s">
        <v>2065</v>
      </c>
      <c r="E6524" t="s">
        <v>7198</v>
      </c>
      <c r="F6524" t="s">
        <v>7199</v>
      </c>
      <c r="H6524" s="112">
        <v>8</v>
      </c>
      <c r="I6524">
        <v>229</v>
      </c>
      <c r="J6524" s="112" t="s">
        <v>425</v>
      </c>
      <c r="K6524">
        <v>274.8</v>
      </c>
      <c r="L6524" t="s">
        <v>459</v>
      </c>
      <c r="M6524" t="s">
        <v>7116</v>
      </c>
      <c r="N6524" t="s">
        <v>7117</v>
      </c>
    </row>
    <row r="6525" spans="1:14" x14ac:dyDescent="0.2">
      <c r="A6525" s="343">
        <v>45114</v>
      </c>
      <c r="B6525" s="106" t="s">
        <v>541</v>
      </c>
      <c r="C6525" s="58">
        <v>6188.1</v>
      </c>
      <c r="D6525" t="s">
        <v>452</v>
      </c>
      <c r="E6525" t="s">
        <v>7190</v>
      </c>
      <c r="F6525" t="s">
        <v>7191</v>
      </c>
      <c r="H6525" s="112">
        <v>4</v>
      </c>
      <c r="I6525">
        <v>367</v>
      </c>
      <c r="J6525" s="112" t="s">
        <v>425</v>
      </c>
      <c r="K6525">
        <v>440.4</v>
      </c>
      <c r="L6525" t="s">
        <v>459</v>
      </c>
      <c r="M6525" t="s">
        <v>7116</v>
      </c>
      <c r="N6525" t="s">
        <v>7117</v>
      </c>
    </row>
    <row r="6526" spans="1:14" x14ac:dyDescent="0.2">
      <c r="A6526" s="343">
        <v>45113</v>
      </c>
      <c r="B6526" s="106" t="s">
        <v>541</v>
      </c>
      <c r="C6526" s="58">
        <v>52936.160000000003</v>
      </c>
      <c r="D6526" t="s">
        <v>2065</v>
      </c>
      <c r="E6526" t="s">
        <v>7198</v>
      </c>
      <c r="F6526" t="s">
        <v>7199</v>
      </c>
      <c r="H6526" s="112">
        <v>8</v>
      </c>
      <c r="I6526">
        <v>229</v>
      </c>
      <c r="J6526" s="112" t="s">
        <v>425</v>
      </c>
      <c r="K6526">
        <v>274.8</v>
      </c>
      <c r="L6526" t="s">
        <v>459</v>
      </c>
      <c r="M6526" t="s">
        <v>7116</v>
      </c>
      <c r="N6526" t="s">
        <v>7117</v>
      </c>
    </row>
    <row r="6527" spans="1:14" x14ac:dyDescent="0.2">
      <c r="A6527" s="343">
        <v>45114</v>
      </c>
      <c r="B6527" s="106" t="s">
        <v>541</v>
      </c>
      <c r="C6527" s="58">
        <v>52936.160000000003</v>
      </c>
      <c r="D6527" t="s">
        <v>2065</v>
      </c>
      <c r="E6527" t="s">
        <v>7198</v>
      </c>
      <c r="F6527" t="s">
        <v>7199</v>
      </c>
      <c r="H6527" s="112">
        <v>8</v>
      </c>
      <c r="I6527">
        <v>229</v>
      </c>
      <c r="J6527" s="112" t="s">
        <v>425</v>
      </c>
      <c r="K6527">
        <v>274.8</v>
      </c>
      <c r="L6527" t="s">
        <v>459</v>
      </c>
      <c r="M6527" t="s">
        <v>7116</v>
      </c>
      <c r="N6527" t="s">
        <v>7117</v>
      </c>
    </row>
    <row r="6528" spans="1:14" x14ac:dyDescent="0.2">
      <c r="A6528" s="343">
        <v>45120</v>
      </c>
      <c r="B6528" s="106" t="s">
        <v>541</v>
      </c>
      <c r="C6528" s="58">
        <v>6746.1</v>
      </c>
      <c r="D6528" t="s">
        <v>452</v>
      </c>
      <c r="E6528" t="s">
        <v>7198</v>
      </c>
      <c r="F6528" t="s">
        <v>7199</v>
      </c>
      <c r="H6528" s="112">
        <v>8</v>
      </c>
      <c r="I6528">
        <v>229</v>
      </c>
      <c r="J6528" s="112" t="s">
        <v>425</v>
      </c>
      <c r="K6528">
        <v>274.8</v>
      </c>
      <c r="L6528" t="s">
        <v>459</v>
      </c>
      <c r="M6528" t="s">
        <v>7116</v>
      </c>
      <c r="N6528" t="s">
        <v>7117</v>
      </c>
    </row>
    <row r="6529" spans="1:14" x14ac:dyDescent="0.2">
      <c r="A6529" s="343">
        <v>45121</v>
      </c>
      <c r="B6529" s="106" t="s">
        <v>541</v>
      </c>
      <c r="C6529" s="58">
        <v>6746.1</v>
      </c>
      <c r="D6529" t="s">
        <v>452</v>
      </c>
      <c r="E6529" t="s">
        <v>7198</v>
      </c>
      <c r="F6529" t="s">
        <v>7199</v>
      </c>
      <c r="H6529" s="112">
        <v>8</v>
      </c>
      <c r="I6529">
        <v>229</v>
      </c>
      <c r="J6529" s="112" t="s">
        <v>425</v>
      </c>
      <c r="K6529">
        <v>274.8</v>
      </c>
      <c r="L6529" t="s">
        <v>459</v>
      </c>
      <c r="M6529" t="s">
        <v>7116</v>
      </c>
      <c r="N6529" t="s">
        <v>7117</v>
      </c>
    </row>
    <row r="6530" spans="1:14" x14ac:dyDescent="0.2">
      <c r="A6530" s="343">
        <v>45110</v>
      </c>
      <c r="B6530" s="106" t="s">
        <v>541</v>
      </c>
      <c r="C6530" s="58">
        <v>6746.1</v>
      </c>
      <c r="D6530" t="s">
        <v>452</v>
      </c>
      <c r="E6530" t="s">
        <v>7184</v>
      </c>
      <c r="F6530" t="s">
        <v>7185</v>
      </c>
      <c r="H6530" s="112">
        <v>8</v>
      </c>
      <c r="I6530">
        <v>227</v>
      </c>
      <c r="J6530" s="112" t="s">
        <v>425</v>
      </c>
      <c r="K6530">
        <v>272.39999999999998</v>
      </c>
      <c r="L6530" t="s">
        <v>459</v>
      </c>
      <c r="M6530" t="s">
        <v>7116</v>
      </c>
      <c r="N6530" t="s">
        <v>7117</v>
      </c>
    </row>
    <row r="6531" spans="1:14" x14ac:dyDescent="0.2">
      <c r="A6531" s="343">
        <v>45111</v>
      </c>
      <c r="B6531" s="106" t="s">
        <v>541</v>
      </c>
      <c r="C6531" s="58">
        <v>6746.1</v>
      </c>
      <c r="D6531" t="s">
        <v>452</v>
      </c>
      <c r="E6531" t="s">
        <v>7184</v>
      </c>
      <c r="F6531" t="s">
        <v>7185</v>
      </c>
      <c r="H6531" s="112">
        <v>8</v>
      </c>
      <c r="I6531">
        <v>227</v>
      </c>
      <c r="J6531" s="112" t="s">
        <v>425</v>
      </c>
      <c r="K6531">
        <v>272.39999999999998</v>
      </c>
      <c r="L6531" t="s">
        <v>459</v>
      </c>
      <c r="M6531" t="s">
        <v>7116</v>
      </c>
      <c r="N6531" t="s">
        <v>7117</v>
      </c>
    </row>
    <row r="6532" spans="1:14" x14ac:dyDescent="0.2">
      <c r="A6532" s="343">
        <v>45114</v>
      </c>
      <c r="B6532" s="106" t="s">
        <v>541</v>
      </c>
      <c r="C6532" s="58">
        <v>6746.1</v>
      </c>
      <c r="D6532" t="s">
        <v>452</v>
      </c>
      <c r="E6532" t="s">
        <v>7184</v>
      </c>
      <c r="F6532" t="s">
        <v>7185</v>
      </c>
      <c r="H6532" s="112">
        <v>8</v>
      </c>
      <c r="I6532">
        <v>227</v>
      </c>
      <c r="J6532" s="112" t="s">
        <v>425</v>
      </c>
      <c r="K6532">
        <v>272.39999999999998</v>
      </c>
      <c r="L6532" t="s">
        <v>459</v>
      </c>
      <c r="M6532" t="s">
        <v>7116</v>
      </c>
      <c r="N6532" t="s">
        <v>7117</v>
      </c>
    </row>
    <row r="6533" spans="1:14" x14ac:dyDescent="0.2">
      <c r="A6533" s="343">
        <v>45117</v>
      </c>
      <c r="B6533" s="106" t="s">
        <v>541</v>
      </c>
      <c r="C6533" s="58">
        <v>6746.1</v>
      </c>
      <c r="D6533" t="s">
        <v>452</v>
      </c>
      <c r="E6533" t="s">
        <v>7184</v>
      </c>
      <c r="F6533" t="s">
        <v>7185</v>
      </c>
      <c r="H6533" s="112">
        <v>8</v>
      </c>
      <c r="I6533">
        <v>227</v>
      </c>
      <c r="J6533" s="112" t="s">
        <v>425</v>
      </c>
      <c r="K6533">
        <v>272.39999999999998</v>
      </c>
      <c r="L6533" t="s">
        <v>459</v>
      </c>
      <c r="M6533" t="s">
        <v>7116</v>
      </c>
      <c r="N6533" t="s">
        <v>7117</v>
      </c>
    </row>
    <row r="6534" spans="1:14" x14ac:dyDescent="0.2">
      <c r="A6534" s="343">
        <v>45118</v>
      </c>
      <c r="B6534" s="106" t="s">
        <v>541</v>
      </c>
      <c r="C6534" s="58">
        <v>6746.1</v>
      </c>
      <c r="D6534" t="s">
        <v>452</v>
      </c>
      <c r="E6534" t="s">
        <v>7184</v>
      </c>
      <c r="F6534" t="s">
        <v>7185</v>
      </c>
      <c r="H6534" s="112">
        <v>8</v>
      </c>
      <c r="I6534">
        <v>227</v>
      </c>
      <c r="J6534" s="112" t="s">
        <v>425</v>
      </c>
      <c r="K6534">
        <v>272.39999999999998</v>
      </c>
      <c r="L6534" t="s">
        <v>459</v>
      </c>
      <c r="M6534" t="s">
        <v>7116</v>
      </c>
      <c r="N6534" t="s">
        <v>7117</v>
      </c>
    </row>
    <row r="6535" spans="1:14" x14ac:dyDescent="0.2">
      <c r="A6535" s="343">
        <v>45113</v>
      </c>
      <c r="B6535" s="106" t="s">
        <v>541</v>
      </c>
      <c r="C6535" s="58">
        <v>6708.1</v>
      </c>
      <c r="D6535" t="s">
        <v>452</v>
      </c>
      <c r="E6535" t="s">
        <v>7194</v>
      </c>
      <c r="F6535" t="s">
        <v>7195</v>
      </c>
      <c r="H6535" s="112">
        <v>4</v>
      </c>
      <c r="I6535">
        <v>271</v>
      </c>
      <c r="J6535" s="112" t="s">
        <v>425</v>
      </c>
      <c r="K6535">
        <v>325.2</v>
      </c>
      <c r="L6535" t="s">
        <v>459</v>
      </c>
      <c r="M6535" t="s">
        <v>7116</v>
      </c>
      <c r="N6535" t="s">
        <v>7117</v>
      </c>
    </row>
    <row r="6536" spans="1:14" x14ac:dyDescent="0.2">
      <c r="A6536" s="343">
        <v>45114</v>
      </c>
      <c r="B6536" s="106" t="s">
        <v>541</v>
      </c>
      <c r="C6536" s="58">
        <v>6708.1</v>
      </c>
      <c r="D6536" t="s">
        <v>452</v>
      </c>
      <c r="E6536" t="s">
        <v>7194</v>
      </c>
      <c r="F6536" t="s">
        <v>7195</v>
      </c>
      <c r="H6536" s="112">
        <v>4</v>
      </c>
      <c r="I6536">
        <v>271</v>
      </c>
      <c r="J6536" s="112" t="s">
        <v>425</v>
      </c>
      <c r="K6536">
        <v>325.2</v>
      </c>
      <c r="L6536" t="s">
        <v>459</v>
      </c>
      <c r="M6536" t="s">
        <v>7116</v>
      </c>
      <c r="N6536" t="s">
        <v>7117</v>
      </c>
    </row>
    <row r="6537" spans="1:14" x14ac:dyDescent="0.2">
      <c r="A6537" s="343">
        <v>45110</v>
      </c>
      <c r="B6537" s="106" t="s">
        <v>541</v>
      </c>
      <c r="C6537" s="58">
        <v>6746.1</v>
      </c>
      <c r="D6537" t="s">
        <v>452</v>
      </c>
      <c r="E6537" t="s">
        <v>7194</v>
      </c>
      <c r="F6537" t="s">
        <v>7195</v>
      </c>
      <c r="H6537" s="112">
        <v>4</v>
      </c>
      <c r="I6537">
        <v>271</v>
      </c>
      <c r="J6537" s="112" t="s">
        <v>425</v>
      </c>
      <c r="K6537">
        <v>325.2</v>
      </c>
      <c r="L6537" t="s">
        <v>459</v>
      </c>
      <c r="M6537" t="s">
        <v>7116</v>
      </c>
      <c r="N6537" t="s">
        <v>7117</v>
      </c>
    </row>
    <row r="6538" spans="1:14" x14ac:dyDescent="0.2">
      <c r="A6538" s="343">
        <v>45111</v>
      </c>
      <c r="B6538" s="106" t="s">
        <v>541</v>
      </c>
      <c r="C6538" s="58">
        <v>6746.1</v>
      </c>
      <c r="D6538" t="s">
        <v>452</v>
      </c>
      <c r="E6538" t="s">
        <v>7194</v>
      </c>
      <c r="F6538" t="s">
        <v>7195</v>
      </c>
      <c r="H6538" s="112">
        <v>4</v>
      </c>
      <c r="I6538">
        <v>271</v>
      </c>
      <c r="J6538" s="112" t="s">
        <v>425</v>
      </c>
      <c r="K6538">
        <v>325.2</v>
      </c>
      <c r="L6538" t="s">
        <v>459</v>
      </c>
      <c r="M6538" t="s">
        <v>7116</v>
      </c>
      <c r="N6538" t="s">
        <v>7117</v>
      </c>
    </row>
    <row r="6539" spans="1:14" x14ac:dyDescent="0.2">
      <c r="A6539" s="343">
        <v>45112</v>
      </c>
      <c r="B6539" s="106" t="s">
        <v>541</v>
      </c>
      <c r="C6539" s="58">
        <v>6746.1</v>
      </c>
      <c r="D6539" t="s">
        <v>452</v>
      </c>
      <c r="E6539" t="s">
        <v>7194</v>
      </c>
      <c r="F6539" t="s">
        <v>7195</v>
      </c>
      <c r="H6539" s="112">
        <v>4</v>
      </c>
      <c r="I6539">
        <v>271</v>
      </c>
      <c r="J6539" s="112" t="s">
        <v>425</v>
      </c>
      <c r="K6539">
        <v>325.2</v>
      </c>
      <c r="L6539" t="s">
        <v>459</v>
      </c>
      <c r="M6539" t="s">
        <v>7116</v>
      </c>
      <c r="N6539" t="s">
        <v>7117</v>
      </c>
    </row>
    <row r="6540" spans="1:14" x14ac:dyDescent="0.2">
      <c r="A6540" s="343">
        <v>45110</v>
      </c>
      <c r="B6540" s="106" t="s">
        <v>541</v>
      </c>
      <c r="C6540" s="58">
        <v>6762.1</v>
      </c>
      <c r="D6540" t="s">
        <v>452</v>
      </c>
      <c r="E6540" t="s">
        <v>7194</v>
      </c>
      <c r="F6540" t="s">
        <v>7195</v>
      </c>
      <c r="H6540" s="112">
        <v>4</v>
      </c>
      <c r="I6540">
        <v>271</v>
      </c>
      <c r="J6540" s="112" t="s">
        <v>425</v>
      </c>
      <c r="K6540">
        <v>325.2</v>
      </c>
      <c r="L6540" t="s">
        <v>459</v>
      </c>
      <c r="M6540" t="s">
        <v>7116</v>
      </c>
      <c r="N6540" t="s">
        <v>7117</v>
      </c>
    </row>
    <row r="6541" spans="1:14" x14ac:dyDescent="0.2">
      <c r="A6541" s="343">
        <v>45111</v>
      </c>
      <c r="B6541" s="106" t="s">
        <v>541</v>
      </c>
      <c r="C6541" s="58">
        <v>6762.1</v>
      </c>
      <c r="D6541" t="s">
        <v>452</v>
      </c>
      <c r="E6541" t="s">
        <v>7194</v>
      </c>
      <c r="F6541" t="s">
        <v>7195</v>
      </c>
      <c r="H6541" s="112">
        <v>4</v>
      </c>
      <c r="I6541">
        <v>271</v>
      </c>
      <c r="J6541" s="112" t="s">
        <v>425</v>
      </c>
      <c r="K6541">
        <v>325.2</v>
      </c>
      <c r="L6541" t="s">
        <v>459</v>
      </c>
      <c r="M6541" t="s">
        <v>7116</v>
      </c>
      <c r="N6541" t="s">
        <v>7117</v>
      </c>
    </row>
    <row r="6542" spans="1:14" x14ac:dyDescent="0.2">
      <c r="A6542" s="343">
        <v>45112</v>
      </c>
      <c r="B6542" s="106" t="s">
        <v>541</v>
      </c>
      <c r="C6542" s="58">
        <v>6762.1</v>
      </c>
      <c r="D6542" t="s">
        <v>452</v>
      </c>
      <c r="E6542" t="s">
        <v>7194</v>
      </c>
      <c r="F6542" t="s">
        <v>7195</v>
      </c>
      <c r="H6542" s="112">
        <v>4</v>
      </c>
      <c r="I6542">
        <v>271</v>
      </c>
      <c r="J6542" s="112" t="s">
        <v>425</v>
      </c>
      <c r="K6542">
        <v>325.2</v>
      </c>
      <c r="L6542" t="s">
        <v>459</v>
      </c>
      <c r="M6542" t="s">
        <v>7116</v>
      </c>
      <c r="N6542" t="s">
        <v>7117</v>
      </c>
    </row>
    <row r="6543" spans="1:14" x14ac:dyDescent="0.2">
      <c r="A6543" s="343">
        <v>45113</v>
      </c>
      <c r="B6543" s="106" t="s">
        <v>541</v>
      </c>
      <c r="C6543" s="58">
        <v>6702.1</v>
      </c>
      <c r="D6543" t="s">
        <v>452</v>
      </c>
      <c r="E6543" t="s">
        <v>7194</v>
      </c>
      <c r="F6543" t="s">
        <v>7195</v>
      </c>
      <c r="H6543" s="112">
        <v>4</v>
      </c>
      <c r="I6543">
        <v>271</v>
      </c>
      <c r="J6543" s="112" t="s">
        <v>425</v>
      </c>
      <c r="K6543">
        <v>325.2</v>
      </c>
      <c r="L6543" t="s">
        <v>459</v>
      </c>
      <c r="M6543" t="s">
        <v>7116</v>
      </c>
      <c r="N6543" t="s">
        <v>7117</v>
      </c>
    </row>
    <row r="6544" spans="1:14" x14ac:dyDescent="0.2">
      <c r="A6544" s="343">
        <v>45114</v>
      </c>
      <c r="B6544" s="106" t="s">
        <v>541</v>
      </c>
      <c r="C6544" s="58">
        <v>6702.1</v>
      </c>
      <c r="D6544" t="s">
        <v>452</v>
      </c>
      <c r="E6544" t="s">
        <v>7194</v>
      </c>
      <c r="F6544" t="s">
        <v>7195</v>
      </c>
      <c r="H6544" s="112">
        <v>4</v>
      </c>
      <c r="I6544">
        <v>271</v>
      </c>
      <c r="J6544" s="112" t="s">
        <v>425</v>
      </c>
      <c r="K6544">
        <v>325.2</v>
      </c>
      <c r="L6544" t="s">
        <v>459</v>
      </c>
      <c r="M6544" t="s">
        <v>7116</v>
      </c>
      <c r="N6544" t="s">
        <v>7117</v>
      </c>
    </row>
    <row r="6545" spans="1:14" x14ac:dyDescent="0.2">
      <c r="A6545" s="343">
        <v>45117</v>
      </c>
      <c r="B6545" s="106" t="s">
        <v>541</v>
      </c>
      <c r="C6545" s="58">
        <v>6233.1</v>
      </c>
      <c r="D6545" t="s">
        <v>2065</v>
      </c>
      <c r="E6545" t="s">
        <v>7194</v>
      </c>
      <c r="F6545" t="s">
        <v>7195</v>
      </c>
      <c r="H6545" s="112">
        <v>8</v>
      </c>
      <c r="I6545">
        <v>271</v>
      </c>
      <c r="J6545" s="112" t="s">
        <v>425</v>
      </c>
      <c r="K6545">
        <v>325.2</v>
      </c>
      <c r="L6545" t="s">
        <v>459</v>
      </c>
      <c r="M6545" t="s">
        <v>7116</v>
      </c>
      <c r="N6545" t="s">
        <v>7117</v>
      </c>
    </row>
    <row r="6546" spans="1:14" x14ac:dyDescent="0.2">
      <c r="A6546" s="343">
        <v>45118</v>
      </c>
      <c r="B6546" s="106" t="s">
        <v>541</v>
      </c>
      <c r="C6546" s="58">
        <v>6233.1</v>
      </c>
      <c r="D6546" t="s">
        <v>2065</v>
      </c>
      <c r="E6546" t="s">
        <v>7194</v>
      </c>
      <c r="F6546" t="s">
        <v>7195</v>
      </c>
      <c r="H6546" s="112">
        <v>8</v>
      </c>
      <c r="I6546">
        <v>271</v>
      </c>
      <c r="J6546" s="112" t="s">
        <v>425</v>
      </c>
      <c r="K6546">
        <v>325.2</v>
      </c>
      <c r="L6546" t="s">
        <v>459</v>
      </c>
      <c r="M6546" t="s">
        <v>7116</v>
      </c>
      <c r="N6546" t="s">
        <v>7117</v>
      </c>
    </row>
    <row r="6547" spans="1:14" x14ac:dyDescent="0.2">
      <c r="A6547" s="343">
        <v>45119</v>
      </c>
      <c r="B6547" s="106" t="s">
        <v>541</v>
      </c>
      <c r="C6547" s="58">
        <v>6233.1</v>
      </c>
      <c r="D6547" t="s">
        <v>2065</v>
      </c>
      <c r="E6547" t="s">
        <v>7194</v>
      </c>
      <c r="F6547" t="s">
        <v>7195</v>
      </c>
      <c r="H6547" s="112">
        <v>8</v>
      </c>
      <c r="I6547">
        <v>271</v>
      </c>
      <c r="J6547" s="112" t="s">
        <v>425</v>
      </c>
      <c r="K6547">
        <v>325.2</v>
      </c>
      <c r="L6547" t="s">
        <v>459</v>
      </c>
      <c r="M6547" t="s">
        <v>7116</v>
      </c>
      <c r="N6547" t="s">
        <v>7117</v>
      </c>
    </row>
    <row r="6548" spans="1:14" x14ac:dyDescent="0.2">
      <c r="A6548" s="343">
        <v>45120</v>
      </c>
      <c r="B6548" s="106" t="s">
        <v>541</v>
      </c>
      <c r="C6548" s="58">
        <v>6233.1</v>
      </c>
      <c r="D6548" t="s">
        <v>2065</v>
      </c>
      <c r="E6548" t="s">
        <v>7194</v>
      </c>
      <c r="F6548" t="s">
        <v>7195</v>
      </c>
      <c r="H6548" s="112">
        <v>8</v>
      </c>
      <c r="I6548">
        <v>271</v>
      </c>
      <c r="J6548" s="112" t="s">
        <v>425</v>
      </c>
      <c r="K6548">
        <v>325.2</v>
      </c>
      <c r="L6548" t="s">
        <v>459</v>
      </c>
      <c r="M6548" t="s">
        <v>7116</v>
      </c>
      <c r="N6548" t="s">
        <v>7117</v>
      </c>
    </row>
    <row r="6549" spans="1:14" x14ac:dyDescent="0.2">
      <c r="A6549" s="343">
        <v>45121</v>
      </c>
      <c r="B6549" s="106" t="s">
        <v>541</v>
      </c>
      <c r="C6549" s="58">
        <v>6233.1</v>
      </c>
      <c r="D6549" t="s">
        <v>2065</v>
      </c>
      <c r="E6549" t="s">
        <v>7194</v>
      </c>
      <c r="F6549" t="s">
        <v>7195</v>
      </c>
      <c r="H6549" s="112">
        <v>8</v>
      </c>
      <c r="I6549">
        <v>271</v>
      </c>
      <c r="J6549" s="112" t="s">
        <v>425</v>
      </c>
      <c r="K6549">
        <v>325.2</v>
      </c>
      <c r="L6549" t="s">
        <v>459</v>
      </c>
      <c r="M6549" t="s">
        <v>7116</v>
      </c>
      <c r="N6549" t="s">
        <v>7117</v>
      </c>
    </row>
    <row r="6550" spans="1:14" x14ac:dyDescent="0.2">
      <c r="A6550" s="343">
        <v>45131</v>
      </c>
      <c r="B6550" s="106" t="s">
        <v>541</v>
      </c>
      <c r="C6550" s="58">
        <v>6762.1</v>
      </c>
      <c r="D6550" t="s">
        <v>452</v>
      </c>
      <c r="E6550" t="s">
        <v>7194</v>
      </c>
      <c r="F6550" t="s">
        <v>7195</v>
      </c>
      <c r="H6550" s="112">
        <v>4</v>
      </c>
      <c r="I6550">
        <v>271</v>
      </c>
      <c r="J6550" s="112" t="s">
        <v>425</v>
      </c>
      <c r="K6550">
        <v>325.2</v>
      </c>
      <c r="L6550" t="s">
        <v>459</v>
      </c>
      <c r="M6550" t="s">
        <v>7116</v>
      </c>
      <c r="N6550" t="s">
        <v>7117</v>
      </c>
    </row>
    <row r="6551" spans="1:14" x14ac:dyDescent="0.2">
      <c r="A6551" s="343">
        <v>45132</v>
      </c>
      <c r="B6551" s="106" t="s">
        <v>541</v>
      </c>
      <c r="C6551" s="58">
        <v>6762.1</v>
      </c>
      <c r="D6551" t="s">
        <v>452</v>
      </c>
      <c r="E6551" t="s">
        <v>7194</v>
      </c>
      <c r="F6551" t="s">
        <v>7195</v>
      </c>
      <c r="H6551" s="112">
        <v>4</v>
      </c>
      <c r="I6551">
        <v>271</v>
      </c>
      <c r="J6551" s="112" t="s">
        <v>425</v>
      </c>
      <c r="K6551">
        <v>325.2</v>
      </c>
      <c r="L6551" t="s">
        <v>459</v>
      </c>
      <c r="M6551" t="s">
        <v>7116</v>
      </c>
      <c r="N6551" t="s">
        <v>7117</v>
      </c>
    </row>
    <row r="6552" spans="1:14" x14ac:dyDescent="0.2">
      <c r="A6552" s="343">
        <v>45133</v>
      </c>
      <c r="B6552" s="106" t="s">
        <v>541</v>
      </c>
      <c r="C6552" s="58">
        <v>6762.1</v>
      </c>
      <c r="D6552" t="s">
        <v>452</v>
      </c>
      <c r="E6552" t="s">
        <v>7194</v>
      </c>
      <c r="F6552" t="s">
        <v>7195</v>
      </c>
      <c r="H6552" s="112">
        <v>4</v>
      </c>
      <c r="I6552">
        <v>271</v>
      </c>
      <c r="J6552" s="112" t="s">
        <v>425</v>
      </c>
      <c r="K6552">
        <v>325.2</v>
      </c>
      <c r="L6552" t="s">
        <v>459</v>
      </c>
      <c r="M6552" t="s">
        <v>7116</v>
      </c>
      <c r="N6552" t="s">
        <v>7117</v>
      </c>
    </row>
    <row r="6553" spans="1:14" x14ac:dyDescent="0.2">
      <c r="A6553" s="343">
        <v>45134</v>
      </c>
      <c r="B6553" s="106" t="s">
        <v>541</v>
      </c>
      <c r="C6553" s="58">
        <v>6762.1</v>
      </c>
      <c r="D6553" t="s">
        <v>452</v>
      </c>
      <c r="E6553" t="s">
        <v>7194</v>
      </c>
      <c r="F6553" t="s">
        <v>7195</v>
      </c>
      <c r="H6553" s="112">
        <v>4</v>
      </c>
      <c r="I6553">
        <v>271</v>
      </c>
      <c r="J6553" s="112" t="s">
        <v>425</v>
      </c>
      <c r="K6553">
        <v>325.2</v>
      </c>
      <c r="L6553" t="s">
        <v>459</v>
      </c>
      <c r="M6553" t="s">
        <v>7116</v>
      </c>
      <c r="N6553" t="s">
        <v>7117</v>
      </c>
    </row>
    <row r="6554" spans="1:14" x14ac:dyDescent="0.2">
      <c r="A6554" s="343">
        <v>45135</v>
      </c>
      <c r="B6554" s="106" t="s">
        <v>541</v>
      </c>
      <c r="C6554" s="58">
        <v>6762.1</v>
      </c>
      <c r="D6554" t="s">
        <v>452</v>
      </c>
      <c r="E6554" t="s">
        <v>7194</v>
      </c>
      <c r="F6554" t="s">
        <v>7195</v>
      </c>
      <c r="H6554" s="112">
        <v>2</v>
      </c>
      <c r="I6554">
        <v>271</v>
      </c>
      <c r="J6554" s="112" t="s">
        <v>425</v>
      </c>
      <c r="K6554">
        <v>325.2</v>
      </c>
      <c r="L6554" t="s">
        <v>459</v>
      </c>
      <c r="M6554" t="s">
        <v>7116</v>
      </c>
      <c r="N6554" t="s">
        <v>7117</v>
      </c>
    </row>
    <row r="6555" spans="1:14" x14ac:dyDescent="0.2">
      <c r="A6555" s="343">
        <v>45126</v>
      </c>
      <c r="B6555" s="106" t="s">
        <v>541</v>
      </c>
      <c r="C6555" s="58">
        <v>6641.1</v>
      </c>
      <c r="D6555" t="s">
        <v>452</v>
      </c>
      <c r="E6555" t="s">
        <v>7194</v>
      </c>
      <c r="F6555" t="s">
        <v>7195</v>
      </c>
      <c r="H6555" s="112">
        <v>8</v>
      </c>
      <c r="I6555">
        <v>271</v>
      </c>
      <c r="J6555" s="112" t="s">
        <v>425</v>
      </c>
      <c r="K6555">
        <v>325.2</v>
      </c>
      <c r="L6555" t="s">
        <v>459</v>
      </c>
      <c r="M6555" t="s">
        <v>7116</v>
      </c>
      <c r="N6555" t="s">
        <v>7117</v>
      </c>
    </row>
    <row r="6556" spans="1:14" x14ac:dyDescent="0.2">
      <c r="A6556" s="343">
        <v>45127</v>
      </c>
      <c r="B6556" s="106" t="s">
        <v>541</v>
      </c>
      <c r="C6556" s="58">
        <v>6641.1</v>
      </c>
      <c r="D6556" t="s">
        <v>452</v>
      </c>
      <c r="E6556" t="s">
        <v>7194</v>
      </c>
      <c r="F6556" t="s">
        <v>7195</v>
      </c>
      <c r="H6556" s="112">
        <v>8</v>
      </c>
      <c r="I6556">
        <v>271</v>
      </c>
      <c r="J6556" s="112" t="s">
        <v>425</v>
      </c>
      <c r="K6556">
        <v>325.2</v>
      </c>
      <c r="L6556" t="s">
        <v>459</v>
      </c>
      <c r="M6556" t="s">
        <v>7116</v>
      </c>
      <c r="N6556" t="s">
        <v>7117</v>
      </c>
    </row>
    <row r="6557" spans="1:14" x14ac:dyDescent="0.2">
      <c r="A6557" s="343">
        <v>45128</v>
      </c>
      <c r="B6557" s="106" t="s">
        <v>541</v>
      </c>
      <c r="C6557" s="58">
        <v>6641.1</v>
      </c>
      <c r="D6557" t="s">
        <v>452</v>
      </c>
      <c r="E6557" t="s">
        <v>7194</v>
      </c>
      <c r="F6557" t="s">
        <v>7195</v>
      </c>
      <c r="H6557" s="112">
        <v>4</v>
      </c>
      <c r="I6557">
        <v>271</v>
      </c>
      <c r="J6557" s="112" t="s">
        <v>425</v>
      </c>
      <c r="K6557">
        <v>325.2</v>
      </c>
      <c r="L6557" t="s">
        <v>459</v>
      </c>
      <c r="M6557" t="s">
        <v>7116</v>
      </c>
      <c r="N6557" t="s">
        <v>7117</v>
      </c>
    </row>
    <row r="6558" spans="1:14" x14ac:dyDescent="0.2">
      <c r="A6558" s="343">
        <v>45124</v>
      </c>
      <c r="B6558" s="106" t="s">
        <v>541</v>
      </c>
      <c r="C6558" s="58">
        <v>6762.1</v>
      </c>
      <c r="D6558" t="s">
        <v>452</v>
      </c>
      <c r="E6558" t="s">
        <v>7194</v>
      </c>
      <c r="F6558" t="s">
        <v>7195</v>
      </c>
      <c r="H6558" s="112">
        <v>8</v>
      </c>
      <c r="I6558">
        <v>271</v>
      </c>
      <c r="J6558" s="112" t="s">
        <v>425</v>
      </c>
      <c r="K6558">
        <v>325.2</v>
      </c>
      <c r="L6558" t="s">
        <v>459</v>
      </c>
      <c r="M6558" t="s">
        <v>7116</v>
      </c>
      <c r="N6558" t="s">
        <v>7117</v>
      </c>
    </row>
    <row r="6559" spans="1:14" x14ac:dyDescent="0.2">
      <c r="A6559" s="343">
        <v>45125</v>
      </c>
      <c r="B6559" s="106" t="s">
        <v>541</v>
      </c>
      <c r="C6559" s="58">
        <v>6762.1</v>
      </c>
      <c r="D6559" t="s">
        <v>452</v>
      </c>
      <c r="E6559" t="s">
        <v>7194</v>
      </c>
      <c r="F6559" t="s">
        <v>7195</v>
      </c>
      <c r="H6559" s="112">
        <v>8</v>
      </c>
      <c r="I6559">
        <v>271</v>
      </c>
      <c r="J6559" s="112" t="s">
        <v>425</v>
      </c>
      <c r="K6559">
        <v>325.2</v>
      </c>
      <c r="L6559" t="s">
        <v>459</v>
      </c>
      <c r="M6559" t="s">
        <v>7116</v>
      </c>
      <c r="N6559" t="s">
        <v>7117</v>
      </c>
    </row>
    <row r="6560" spans="1:14" x14ac:dyDescent="0.2">
      <c r="A6560" s="343">
        <v>45131</v>
      </c>
      <c r="B6560" s="106" t="s">
        <v>541</v>
      </c>
      <c r="C6560" s="58">
        <v>6746.1</v>
      </c>
      <c r="D6560" t="s">
        <v>452</v>
      </c>
      <c r="E6560" t="s">
        <v>7194</v>
      </c>
      <c r="F6560" t="s">
        <v>7195</v>
      </c>
      <c r="H6560" s="112">
        <v>4</v>
      </c>
      <c r="I6560">
        <v>271</v>
      </c>
      <c r="J6560" s="112" t="s">
        <v>425</v>
      </c>
      <c r="K6560">
        <v>325.2</v>
      </c>
      <c r="L6560" t="s">
        <v>459</v>
      </c>
      <c r="M6560" t="s">
        <v>7116</v>
      </c>
      <c r="N6560" t="s">
        <v>7117</v>
      </c>
    </row>
    <row r="6561" spans="1:14" x14ac:dyDescent="0.2">
      <c r="A6561" s="343">
        <v>45132</v>
      </c>
      <c r="B6561" s="106" t="s">
        <v>541</v>
      </c>
      <c r="C6561" s="58">
        <v>6746.1</v>
      </c>
      <c r="D6561" t="s">
        <v>452</v>
      </c>
      <c r="E6561" t="s">
        <v>7194</v>
      </c>
      <c r="F6561" t="s">
        <v>7195</v>
      </c>
      <c r="H6561" s="112">
        <v>4</v>
      </c>
      <c r="I6561">
        <v>271</v>
      </c>
      <c r="J6561" s="112" t="s">
        <v>425</v>
      </c>
      <c r="K6561">
        <v>325.2</v>
      </c>
      <c r="L6561" t="s">
        <v>459</v>
      </c>
      <c r="M6561" t="s">
        <v>7116</v>
      </c>
      <c r="N6561" t="s">
        <v>7117</v>
      </c>
    </row>
    <row r="6562" spans="1:14" x14ac:dyDescent="0.2">
      <c r="A6562" s="343">
        <v>45133</v>
      </c>
      <c r="B6562" s="106" t="s">
        <v>541</v>
      </c>
      <c r="C6562" s="58">
        <v>6746.1</v>
      </c>
      <c r="D6562" t="s">
        <v>452</v>
      </c>
      <c r="E6562" t="s">
        <v>7194</v>
      </c>
      <c r="F6562" t="s">
        <v>7195</v>
      </c>
      <c r="H6562" s="112">
        <v>4</v>
      </c>
      <c r="I6562">
        <v>271</v>
      </c>
      <c r="J6562" s="112" t="s">
        <v>425</v>
      </c>
      <c r="K6562">
        <v>325.2</v>
      </c>
      <c r="L6562" t="s">
        <v>459</v>
      </c>
      <c r="M6562" t="s">
        <v>7116</v>
      </c>
      <c r="N6562" t="s">
        <v>7117</v>
      </c>
    </row>
    <row r="6563" spans="1:14" x14ac:dyDescent="0.2">
      <c r="A6563" s="343">
        <v>45134</v>
      </c>
      <c r="B6563" s="106" t="s">
        <v>541</v>
      </c>
      <c r="C6563" s="58">
        <v>6746.1</v>
      </c>
      <c r="D6563" t="s">
        <v>452</v>
      </c>
      <c r="E6563" t="s">
        <v>7194</v>
      </c>
      <c r="F6563" t="s">
        <v>7195</v>
      </c>
      <c r="H6563" s="112">
        <v>4</v>
      </c>
      <c r="I6563">
        <v>271</v>
      </c>
      <c r="J6563" s="112" t="s">
        <v>425</v>
      </c>
      <c r="K6563">
        <v>325.2</v>
      </c>
      <c r="L6563" t="s">
        <v>459</v>
      </c>
      <c r="M6563" t="s">
        <v>7116</v>
      </c>
      <c r="N6563" t="s">
        <v>7117</v>
      </c>
    </row>
    <row r="6564" spans="1:14" x14ac:dyDescent="0.2">
      <c r="A6564" s="343">
        <v>45135</v>
      </c>
      <c r="B6564" s="106" t="s">
        <v>541</v>
      </c>
      <c r="C6564" s="58">
        <v>6746.1</v>
      </c>
      <c r="D6564" t="s">
        <v>452</v>
      </c>
      <c r="E6564" t="s">
        <v>7194</v>
      </c>
      <c r="F6564" t="s">
        <v>7195</v>
      </c>
      <c r="H6564" s="112">
        <v>2</v>
      </c>
      <c r="I6564">
        <v>271</v>
      </c>
      <c r="J6564" s="112" t="s">
        <v>425</v>
      </c>
      <c r="K6564">
        <v>325.2</v>
      </c>
      <c r="L6564" t="s">
        <v>459</v>
      </c>
      <c r="M6564" t="s">
        <v>7116</v>
      </c>
      <c r="N6564" t="s">
        <v>7117</v>
      </c>
    </row>
    <row r="6565" spans="1:14" x14ac:dyDescent="0.2">
      <c r="A6565" s="343">
        <v>45138</v>
      </c>
      <c r="B6565" s="106" t="s">
        <v>541</v>
      </c>
      <c r="C6565" s="58">
        <v>6233.1</v>
      </c>
      <c r="D6565" t="s">
        <v>2065</v>
      </c>
      <c r="E6565" t="s">
        <v>7194</v>
      </c>
      <c r="F6565" t="s">
        <v>7195</v>
      </c>
      <c r="H6565" s="112">
        <v>8</v>
      </c>
      <c r="I6565">
        <v>271</v>
      </c>
      <c r="J6565" s="112" t="s">
        <v>425</v>
      </c>
      <c r="K6565">
        <v>325.2</v>
      </c>
      <c r="L6565" t="s">
        <v>459</v>
      </c>
      <c r="M6565" t="s">
        <v>7116</v>
      </c>
      <c r="N6565" t="s">
        <v>7117</v>
      </c>
    </row>
    <row r="6566" spans="1:14" x14ac:dyDescent="0.2">
      <c r="A6566" s="361">
        <v>45141</v>
      </c>
      <c r="B6566" s="362" t="s">
        <v>541</v>
      </c>
      <c r="C6566" s="365">
        <v>6615.1</v>
      </c>
      <c r="D6566" s="362" t="s">
        <v>452</v>
      </c>
      <c r="E6566" s="362">
        <v>7265</v>
      </c>
      <c r="F6566" s="362" t="s">
        <v>7202</v>
      </c>
      <c r="G6566" s="362"/>
      <c r="H6566" s="364">
        <v>8</v>
      </c>
      <c r="I6566" s="362">
        <v>457</v>
      </c>
      <c r="J6566" s="362" t="s">
        <v>2937</v>
      </c>
      <c r="K6566" s="362">
        <v>548.4</v>
      </c>
      <c r="L6566" s="362" t="s">
        <v>459</v>
      </c>
      <c r="M6566" s="362" t="s">
        <v>7116</v>
      </c>
      <c r="N6566" s="362" t="s">
        <v>7117</v>
      </c>
    </row>
    <row r="6567" spans="1:14" x14ac:dyDescent="0.2">
      <c r="A6567" s="361">
        <v>45140</v>
      </c>
      <c r="B6567" s="362" t="s">
        <v>541</v>
      </c>
      <c r="C6567" s="365">
        <v>6756.1</v>
      </c>
      <c r="D6567" s="362" t="s">
        <v>452</v>
      </c>
      <c r="E6567" s="362">
        <v>7225</v>
      </c>
      <c r="F6567" s="362" t="s">
        <v>7154</v>
      </c>
      <c r="G6567" s="362"/>
      <c r="H6567" s="364">
        <v>8</v>
      </c>
      <c r="I6567" s="362">
        <v>640</v>
      </c>
      <c r="J6567" s="362" t="s">
        <v>2937</v>
      </c>
      <c r="K6567" s="362">
        <v>768</v>
      </c>
      <c r="L6567" s="362" t="s">
        <v>459</v>
      </c>
      <c r="M6567" s="362" t="s">
        <v>7116</v>
      </c>
      <c r="N6567" s="362" t="s">
        <v>7117</v>
      </c>
    </row>
    <row r="6568" spans="1:14" x14ac:dyDescent="0.2">
      <c r="A6568" s="361">
        <v>45142</v>
      </c>
      <c r="B6568" s="362" t="s">
        <v>541</v>
      </c>
      <c r="C6568" s="365">
        <v>6615.1</v>
      </c>
      <c r="D6568" s="362" t="s">
        <v>452</v>
      </c>
      <c r="E6568" s="362">
        <v>7265</v>
      </c>
      <c r="F6568" s="362" t="s">
        <v>7202</v>
      </c>
      <c r="G6568" s="362"/>
      <c r="H6568" s="364">
        <v>8</v>
      </c>
      <c r="I6568" s="362">
        <v>457</v>
      </c>
      <c r="J6568" s="362" t="s">
        <v>2937</v>
      </c>
      <c r="K6568" s="362">
        <v>548.4</v>
      </c>
      <c r="L6568" s="362" t="s">
        <v>459</v>
      </c>
      <c r="M6568" s="362" t="s">
        <v>7116</v>
      </c>
      <c r="N6568" s="362" t="s">
        <v>7117</v>
      </c>
    </row>
    <row r="6569" spans="1:14" x14ac:dyDescent="0.2">
      <c r="A6569" s="361">
        <v>45141</v>
      </c>
      <c r="B6569" s="362" t="s">
        <v>541</v>
      </c>
      <c r="C6569" s="365">
        <v>6756.1</v>
      </c>
      <c r="D6569" s="362" t="s">
        <v>452</v>
      </c>
      <c r="E6569" s="362">
        <v>7225</v>
      </c>
      <c r="F6569" s="362" t="s">
        <v>7154</v>
      </c>
      <c r="G6569" s="362"/>
      <c r="H6569" s="364">
        <v>8</v>
      </c>
      <c r="I6569" s="362">
        <v>640</v>
      </c>
      <c r="J6569" s="362" t="s">
        <v>2937</v>
      </c>
      <c r="K6569" s="362">
        <v>768</v>
      </c>
      <c r="L6569" s="362" t="s">
        <v>459</v>
      </c>
      <c r="M6569" s="362" t="s">
        <v>7116</v>
      </c>
      <c r="N6569" s="362" t="s">
        <v>7117</v>
      </c>
    </row>
    <row r="6570" spans="1:14" x14ac:dyDescent="0.2">
      <c r="A6570" s="361">
        <v>45153</v>
      </c>
      <c r="B6570" s="362" t="s">
        <v>541</v>
      </c>
      <c r="C6570" s="365">
        <v>6615.1</v>
      </c>
      <c r="D6570" s="362" t="s">
        <v>452</v>
      </c>
      <c r="E6570" s="362">
        <v>6526</v>
      </c>
      <c r="F6570" s="362" t="s">
        <v>7124</v>
      </c>
      <c r="G6570" s="362"/>
      <c r="H6570" s="364">
        <v>8</v>
      </c>
      <c r="I6570" s="362">
        <v>654</v>
      </c>
      <c r="J6570" s="362" t="s">
        <v>2937</v>
      </c>
      <c r="K6570" s="362">
        <v>784.8</v>
      </c>
      <c r="L6570" s="362" t="s">
        <v>459</v>
      </c>
      <c r="M6570" s="362" t="s">
        <v>7116</v>
      </c>
      <c r="N6570" s="362" t="s">
        <v>7117</v>
      </c>
    </row>
    <row r="6571" spans="1:14" x14ac:dyDescent="0.2">
      <c r="A6571" s="361">
        <v>45142</v>
      </c>
      <c r="B6571" s="362" t="s">
        <v>541</v>
      </c>
      <c r="C6571" s="365">
        <v>6756.1</v>
      </c>
      <c r="D6571" s="362" t="s">
        <v>452</v>
      </c>
      <c r="E6571" s="362">
        <v>7225</v>
      </c>
      <c r="F6571" s="362" t="s">
        <v>7154</v>
      </c>
      <c r="G6571" s="362"/>
      <c r="H6571" s="364">
        <v>8</v>
      </c>
      <c r="I6571" s="362">
        <v>640</v>
      </c>
      <c r="J6571" s="362" t="s">
        <v>2937</v>
      </c>
      <c r="K6571" s="362">
        <v>768</v>
      </c>
      <c r="L6571" s="362" t="s">
        <v>459</v>
      </c>
      <c r="M6571" s="362" t="s">
        <v>7116</v>
      </c>
      <c r="N6571" s="362" t="s">
        <v>7117</v>
      </c>
    </row>
    <row r="6572" spans="1:14" x14ac:dyDescent="0.2">
      <c r="A6572" s="361">
        <v>45153</v>
      </c>
      <c r="B6572" s="362" t="s">
        <v>541</v>
      </c>
      <c r="C6572" s="365">
        <v>6615.1</v>
      </c>
      <c r="D6572" s="362" t="s">
        <v>452</v>
      </c>
      <c r="E6572" s="362">
        <v>903</v>
      </c>
      <c r="F6572" s="362" t="s">
        <v>3304</v>
      </c>
      <c r="G6572" s="362"/>
      <c r="H6572" s="364">
        <v>5</v>
      </c>
      <c r="I6572" s="362">
        <v>938</v>
      </c>
      <c r="J6572" s="362" t="s">
        <v>2937</v>
      </c>
      <c r="K6572" s="363">
        <v>1125.5999999999999</v>
      </c>
      <c r="L6572" s="362" t="s">
        <v>459</v>
      </c>
      <c r="M6572" s="362" t="s">
        <v>7116</v>
      </c>
      <c r="N6572" s="362" t="s">
        <v>7117</v>
      </c>
    </row>
    <row r="6573" spans="1:14" x14ac:dyDescent="0.2">
      <c r="A6573" s="361">
        <v>45140</v>
      </c>
      <c r="B6573" s="362" t="s">
        <v>541</v>
      </c>
      <c r="C6573" s="365">
        <v>6615.1</v>
      </c>
      <c r="D6573" s="362" t="s">
        <v>452</v>
      </c>
      <c r="E6573" s="362">
        <v>4103</v>
      </c>
      <c r="F6573" s="362" t="s">
        <v>6013</v>
      </c>
      <c r="G6573" s="362"/>
      <c r="H6573" s="364">
        <v>8</v>
      </c>
      <c r="I6573" s="362">
        <v>577</v>
      </c>
      <c r="J6573" s="362" t="s">
        <v>2937</v>
      </c>
      <c r="K6573" s="362">
        <v>692.4</v>
      </c>
      <c r="L6573" s="362" t="s">
        <v>459</v>
      </c>
      <c r="M6573" s="362" t="s">
        <v>7116</v>
      </c>
      <c r="N6573" s="362" t="s">
        <v>7117</v>
      </c>
    </row>
    <row r="6574" spans="1:14" x14ac:dyDescent="0.2">
      <c r="A6574" s="361">
        <v>45153</v>
      </c>
      <c r="B6574" s="362" t="s">
        <v>541</v>
      </c>
      <c r="C6574" s="365">
        <v>6615.1</v>
      </c>
      <c r="D6574" s="362" t="s">
        <v>452</v>
      </c>
      <c r="E6574" s="362">
        <v>6486</v>
      </c>
      <c r="F6574" s="362" t="s">
        <v>7133</v>
      </c>
      <c r="G6574" s="362"/>
      <c r="H6574" s="364">
        <v>8</v>
      </c>
      <c r="I6574" s="362">
        <v>336</v>
      </c>
      <c r="J6574" s="362" t="s">
        <v>2937</v>
      </c>
      <c r="K6574" s="362">
        <v>403.2</v>
      </c>
      <c r="L6574" s="362" t="s">
        <v>459</v>
      </c>
      <c r="M6574" s="362" t="s">
        <v>7116</v>
      </c>
      <c r="N6574" s="362" t="s">
        <v>7117</v>
      </c>
    </row>
    <row r="6575" spans="1:14" x14ac:dyDescent="0.2">
      <c r="A6575" s="361">
        <v>45145</v>
      </c>
      <c r="B6575" s="362" t="s">
        <v>541</v>
      </c>
      <c r="C6575" s="365">
        <v>6615.1</v>
      </c>
      <c r="D6575" s="362" t="s">
        <v>452</v>
      </c>
      <c r="E6575" s="362">
        <v>7265</v>
      </c>
      <c r="F6575" s="362" t="s">
        <v>7202</v>
      </c>
      <c r="G6575" s="362"/>
      <c r="H6575" s="364">
        <v>8</v>
      </c>
      <c r="I6575" s="362">
        <v>457</v>
      </c>
      <c r="J6575" s="362" t="s">
        <v>2937</v>
      </c>
      <c r="K6575" s="362">
        <v>548.4</v>
      </c>
      <c r="L6575" s="362" t="s">
        <v>459</v>
      </c>
      <c r="M6575" s="362" t="s">
        <v>7116</v>
      </c>
      <c r="N6575" s="362" t="s">
        <v>7117</v>
      </c>
    </row>
    <row r="6576" spans="1:14" x14ac:dyDescent="0.2">
      <c r="A6576" s="361">
        <v>45140</v>
      </c>
      <c r="B6576" s="362" t="s">
        <v>541</v>
      </c>
      <c r="C6576" s="365">
        <v>6615.1</v>
      </c>
      <c r="D6576" s="362" t="s">
        <v>452</v>
      </c>
      <c r="E6576" s="362">
        <v>6526</v>
      </c>
      <c r="F6576" s="362" t="s">
        <v>7124</v>
      </c>
      <c r="G6576" s="362"/>
      <c r="H6576" s="364">
        <v>8</v>
      </c>
      <c r="I6576" s="362">
        <v>654</v>
      </c>
      <c r="J6576" s="362" t="s">
        <v>2937</v>
      </c>
      <c r="K6576" s="362">
        <v>784.8</v>
      </c>
      <c r="L6576" s="362" t="s">
        <v>459</v>
      </c>
      <c r="M6576" s="362" t="s">
        <v>7116</v>
      </c>
      <c r="N6576" s="362" t="s">
        <v>7117</v>
      </c>
    </row>
    <row r="6577" spans="1:14" x14ac:dyDescent="0.2">
      <c r="A6577" s="361">
        <v>45141</v>
      </c>
      <c r="B6577" s="362" t="s">
        <v>541</v>
      </c>
      <c r="C6577" s="365">
        <v>6615.1</v>
      </c>
      <c r="D6577" s="362" t="s">
        <v>452</v>
      </c>
      <c r="E6577" s="362">
        <v>4103</v>
      </c>
      <c r="F6577" s="362" t="s">
        <v>6013</v>
      </c>
      <c r="G6577" s="362"/>
      <c r="H6577" s="364">
        <v>8</v>
      </c>
      <c r="I6577" s="362">
        <v>577</v>
      </c>
      <c r="J6577" s="362" t="s">
        <v>2937</v>
      </c>
      <c r="K6577" s="362">
        <v>692.4</v>
      </c>
      <c r="L6577" s="362" t="s">
        <v>459</v>
      </c>
      <c r="M6577" s="362" t="s">
        <v>7116</v>
      </c>
      <c r="N6577" s="362" t="s">
        <v>7117</v>
      </c>
    </row>
    <row r="6578" spans="1:14" x14ac:dyDescent="0.2">
      <c r="A6578" s="361">
        <v>45141</v>
      </c>
      <c r="B6578" s="362" t="s">
        <v>541</v>
      </c>
      <c r="C6578" s="365">
        <v>6615.1</v>
      </c>
      <c r="D6578" s="362" t="s">
        <v>452</v>
      </c>
      <c r="E6578" s="362">
        <v>6526</v>
      </c>
      <c r="F6578" s="362" t="s">
        <v>7124</v>
      </c>
      <c r="G6578" s="362"/>
      <c r="H6578" s="364">
        <v>8</v>
      </c>
      <c r="I6578" s="362">
        <v>654</v>
      </c>
      <c r="J6578" s="362" t="s">
        <v>2937</v>
      </c>
      <c r="K6578" s="362">
        <v>784.8</v>
      </c>
      <c r="L6578" s="362" t="s">
        <v>459</v>
      </c>
      <c r="M6578" s="362" t="s">
        <v>7116</v>
      </c>
      <c r="N6578" s="362" t="s">
        <v>7117</v>
      </c>
    </row>
    <row r="6579" spans="1:14" x14ac:dyDescent="0.2">
      <c r="A6579" s="361">
        <v>45146</v>
      </c>
      <c r="B6579" s="362" t="s">
        <v>541</v>
      </c>
      <c r="C6579" s="365">
        <v>6615.1</v>
      </c>
      <c r="D6579" s="362" t="s">
        <v>452</v>
      </c>
      <c r="E6579" s="362">
        <v>7265</v>
      </c>
      <c r="F6579" s="362" t="s">
        <v>7202</v>
      </c>
      <c r="G6579" s="362"/>
      <c r="H6579" s="364">
        <v>8</v>
      </c>
      <c r="I6579" s="362">
        <v>457</v>
      </c>
      <c r="J6579" s="362" t="s">
        <v>2937</v>
      </c>
      <c r="K6579" s="362">
        <v>548.4</v>
      </c>
      <c r="L6579" s="362" t="s">
        <v>459</v>
      </c>
      <c r="M6579" s="362" t="s">
        <v>7116</v>
      </c>
      <c r="N6579" s="362" t="s">
        <v>7117</v>
      </c>
    </row>
    <row r="6580" spans="1:14" x14ac:dyDescent="0.2">
      <c r="A6580" s="361">
        <v>45142</v>
      </c>
      <c r="B6580" s="362" t="s">
        <v>541</v>
      </c>
      <c r="C6580" s="365">
        <v>6615.1</v>
      </c>
      <c r="D6580" s="362" t="s">
        <v>452</v>
      </c>
      <c r="E6580" s="362">
        <v>4103</v>
      </c>
      <c r="F6580" s="362" t="s">
        <v>6013</v>
      </c>
      <c r="G6580" s="362"/>
      <c r="H6580" s="364">
        <v>8</v>
      </c>
      <c r="I6580" s="362">
        <v>577</v>
      </c>
      <c r="J6580" s="362" t="s">
        <v>2937</v>
      </c>
      <c r="K6580" s="362">
        <v>692.4</v>
      </c>
      <c r="L6580" s="362" t="s">
        <v>459</v>
      </c>
      <c r="M6580" s="362" t="s">
        <v>7116</v>
      </c>
      <c r="N6580" s="362" t="s">
        <v>7117</v>
      </c>
    </row>
    <row r="6581" spans="1:14" x14ac:dyDescent="0.2">
      <c r="A6581" s="361">
        <v>45142</v>
      </c>
      <c r="B6581" s="362" t="s">
        <v>541</v>
      </c>
      <c r="C6581" s="365">
        <v>6615.1</v>
      </c>
      <c r="D6581" s="362" t="s">
        <v>452</v>
      </c>
      <c r="E6581" s="362">
        <v>6526</v>
      </c>
      <c r="F6581" s="362" t="s">
        <v>7124</v>
      </c>
      <c r="G6581" s="362"/>
      <c r="H6581" s="364">
        <v>4</v>
      </c>
      <c r="I6581" s="362">
        <v>654</v>
      </c>
      <c r="J6581" s="362" t="s">
        <v>2937</v>
      </c>
      <c r="K6581" s="362">
        <v>784.8</v>
      </c>
      <c r="L6581" s="362" t="s">
        <v>459</v>
      </c>
      <c r="M6581" s="362" t="s">
        <v>7116</v>
      </c>
      <c r="N6581" s="362" t="s">
        <v>7117</v>
      </c>
    </row>
    <row r="6582" spans="1:14" x14ac:dyDescent="0.2">
      <c r="A6582" s="361">
        <v>45146</v>
      </c>
      <c r="B6582" s="362" t="s">
        <v>541</v>
      </c>
      <c r="C6582" s="365">
        <v>6615.1</v>
      </c>
      <c r="D6582" s="362" t="s">
        <v>452</v>
      </c>
      <c r="E6582" s="362">
        <v>6486</v>
      </c>
      <c r="F6582" s="362" t="s">
        <v>7133</v>
      </c>
      <c r="G6582" s="362"/>
      <c r="H6582" s="364">
        <v>8</v>
      </c>
      <c r="I6582" s="362">
        <v>336</v>
      </c>
      <c r="J6582" s="362" t="s">
        <v>2937</v>
      </c>
      <c r="K6582" s="362">
        <v>403.2</v>
      </c>
      <c r="L6582" s="362" t="s">
        <v>459</v>
      </c>
      <c r="M6582" s="362" t="s">
        <v>7116</v>
      </c>
      <c r="N6582" s="362" t="s">
        <v>7117</v>
      </c>
    </row>
    <row r="6583" spans="1:14" x14ac:dyDescent="0.2">
      <c r="A6583" s="361">
        <v>45145</v>
      </c>
      <c r="B6583" s="362" t="s">
        <v>541</v>
      </c>
      <c r="C6583" s="365">
        <v>6630.1</v>
      </c>
      <c r="D6583" s="362" t="s">
        <v>452</v>
      </c>
      <c r="E6583" s="362">
        <v>903</v>
      </c>
      <c r="F6583" s="362" t="s">
        <v>3304</v>
      </c>
      <c r="G6583" s="362"/>
      <c r="H6583" s="364">
        <v>4</v>
      </c>
      <c r="I6583" s="362">
        <v>938</v>
      </c>
      <c r="J6583" s="362" t="s">
        <v>2937</v>
      </c>
      <c r="K6583" s="363">
        <v>1125.5999999999999</v>
      </c>
      <c r="L6583" s="362" t="s">
        <v>459</v>
      </c>
      <c r="M6583" s="362" t="s">
        <v>7116</v>
      </c>
      <c r="N6583" s="362" t="s">
        <v>7117</v>
      </c>
    </row>
    <row r="6584" spans="1:14" x14ac:dyDescent="0.2">
      <c r="A6584" s="361">
        <v>45153</v>
      </c>
      <c r="B6584" s="362" t="s">
        <v>541</v>
      </c>
      <c r="C6584" s="365">
        <v>6615.1</v>
      </c>
      <c r="D6584" s="362" t="s">
        <v>452</v>
      </c>
      <c r="E6584" s="362">
        <v>4103</v>
      </c>
      <c r="F6584" s="362" t="s">
        <v>6013</v>
      </c>
      <c r="G6584" s="362"/>
      <c r="H6584" s="364">
        <v>8</v>
      </c>
      <c r="I6584" s="362">
        <v>577</v>
      </c>
      <c r="J6584" s="362" t="s">
        <v>2937</v>
      </c>
      <c r="K6584" s="362">
        <v>692.4</v>
      </c>
      <c r="L6584" s="362" t="s">
        <v>459</v>
      </c>
      <c r="M6584" s="362" t="s">
        <v>7116</v>
      </c>
      <c r="N6584" s="362" t="s">
        <v>7117</v>
      </c>
    </row>
    <row r="6585" spans="1:14" x14ac:dyDescent="0.2">
      <c r="A6585" s="361">
        <v>45147</v>
      </c>
      <c r="B6585" s="362" t="s">
        <v>541</v>
      </c>
      <c r="C6585" s="365">
        <v>6615.1</v>
      </c>
      <c r="D6585" s="362" t="s">
        <v>452</v>
      </c>
      <c r="E6585" s="362">
        <v>7265</v>
      </c>
      <c r="F6585" s="362" t="s">
        <v>7202</v>
      </c>
      <c r="G6585" s="362"/>
      <c r="H6585" s="364">
        <v>8</v>
      </c>
      <c r="I6585" s="362">
        <v>457</v>
      </c>
      <c r="J6585" s="362" t="s">
        <v>2937</v>
      </c>
      <c r="K6585" s="362">
        <v>548.4</v>
      </c>
      <c r="L6585" s="362" t="s">
        <v>459</v>
      </c>
      <c r="M6585" s="362" t="s">
        <v>7116</v>
      </c>
      <c r="N6585" s="362" t="s">
        <v>7117</v>
      </c>
    </row>
    <row r="6586" spans="1:14" x14ac:dyDescent="0.2">
      <c r="A6586" s="361">
        <v>45147</v>
      </c>
      <c r="B6586" s="362" t="s">
        <v>541</v>
      </c>
      <c r="C6586" s="365">
        <v>6615.1</v>
      </c>
      <c r="D6586" s="362" t="s">
        <v>452</v>
      </c>
      <c r="E6586" s="362">
        <v>6486</v>
      </c>
      <c r="F6586" s="362" t="s">
        <v>7133</v>
      </c>
      <c r="G6586" s="362"/>
      <c r="H6586" s="364">
        <v>8</v>
      </c>
      <c r="I6586" s="362">
        <v>336</v>
      </c>
      <c r="J6586" s="362" t="s">
        <v>2937</v>
      </c>
      <c r="K6586" s="362">
        <v>403.2</v>
      </c>
      <c r="L6586" s="362" t="s">
        <v>459</v>
      </c>
      <c r="M6586" s="362" t="s">
        <v>7116</v>
      </c>
      <c r="N6586" s="362" t="s">
        <v>7117</v>
      </c>
    </row>
    <row r="6587" spans="1:14" x14ac:dyDescent="0.2">
      <c r="A6587" s="361">
        <v>45145</v>
      </c>
      <c r="B6587" s="362" t="s">
        <v>541</v>
      </c>
      <c r="C6587" s="365">
        <v>6615.1</v>
      </c>
      <c r="D6587" s="362" t="s">
        <v>452</v>
      </c>
      <c r="E6587" s="362">
        <v>6526</v>
      </c>
      <c r="F6587" s="362" t="s">
        <v>7124</v>
      </c>
      <c r="G6587" s="362"/>
      <c r="H6587" s="364">
        <v>8</v>
      </c>
      <c r="I6587" s="362">
        <v>654</v>
      </c>
      <c r="J6587" s="362" t="s">
        <v>2937</v>
      </c>
      <c r="K6587" s="362">
        <v>784.8</v>
      </c>
      <c r="L6587" s="362" t="s">
        <v>459</v>
      </c>
      <c r="M6587" s="362" t="s">
        <v>7116</v>
      </c>
      <c r="N6587" s="362" t="s">
        <v>7117</v>
      </c>
    </row>
    <row r="6588" spans="1:14" x14ac:dyDescent="0.2">
      <c r="A6588" s="361">
        <v>45147</v>
      </c>
      <c r="B6588" s="362" t="s">
        <v>541</v>
      </c>
      <c r="C6588" s="365">
        <v>6630.1</v>
      </c>
      <c r="D6588" s="362" t="s">
        <v>452</v>
      </c>
      <c r="E6588" s="362">
        <v>903</v>
      </c>
      <c r="F6588" s="362" t="s">
        <v>3304</v>
      </c>
      <c r="G6588" s="362"/>
      <c r="H6588" s="364">
        <v>2</v>
      </c>
      <c r="I6588" s="362">
        <v>938</v>
      </c>
      <c r="J6588" s="362" t="s">
        <v>2937</v>
      </c>
      <c r="K6588" s="363">
        <v>1125.5999999999999</v>
      </c>
      <c r="L6588" s="362" t="s">
        <v>459</v>
      </c>
      <c r="M6588" s="362" t="s">
        <v>7116</v>
      </c>
      <c r="N6588" s="362" t="s">
        <v>7117</v>
      </c>
    </row>
    <row r="6589" spans="1:14" x14ac:dyDescent="0.2">
      <c r="A6589" s="361">
        <v>45145</v>
      </c>
      <c r="B6589" s="362" t="s">
        <v>541</v>
      </c>
      <c r="C6589" s="365">
        <v>6615.1</v>
      </c>
      <c r="D6589" s="362" t="s">
        <v>452</v>
      </c>
      <c r="E6589" s="362">
        <v>6524</v>
      </c>
      <c r="F6589" s="362" t="s">
        <v>7129</v>
      </c>
      <c r="G6589" s="362"/>
      <c r="H6589" s="364">
        <v>8</v>
      </c>
      <c r="I6589" s="362">
        <v>331</v>
      </c>
      <c r="J6589" s="362" t="s">
        <v>2937</v>
      </c>
      <c r="K6589" s="362">
        <v>397.2</v>
      </c>
      <c r="L6589" s="362" t="s">
        <v>459</v>
      </c>
      <c r="M6589" s="362" t="s">
        <v>7116</v>
      </c>
      <c r="N6589" s="362" t="s">
        <v>7117</v>
      </c>
    </row>
    <row r="6590" spans="1:14" x14ac:dyDescent="0.2">
      <c r="A6590" s="361">
        <v>45145</v>
      </c>
      <c r="B6590" s="362" t="s">
        <v>541</v>
      </c>
      <c r="C6590" s="365">
        <v>6615.1</v>
      </c>
      <c r="D6590" s="362" t="s">
        <v>452</v>
      </c>
      <c r="E6590" s="362">
        <v>4103</v>
      </c>
      <c r="F6590" s="362" t="s">
        <v>6013</v>
      </c>
      <c r="G6590" s="362"/>
      <c r="H6590" s="364">
        <v>8</v>
      </c>
      <c r="I6590" s="362">
        <v>577</v>
      </c>
      <c r="J6590" s="362" t="s">
        <v>2937</v>
      </c>
      <c r="K6590" s="362">
        <v>692.4</v>
      </c>
      <c r="L6590" s="362" t="s">
        <v>459</v>
      </c>
      <c r="M6590" s="362" t="s">
        <v>7116</v>
      </c>
      <c r="N6590" s="362" t="s">
        <v>7117</v>
      </c>
    </row>
    <row r="6591" spans="1:14" x14ac:dyDescent="0.2">
      <c r="A6591" s="361">
        <v>45148</v>
      </c>
      <c r="B6591" s="362" t="s">
        <v>541</v>
      </c>
      <c r="C6591" s="365">
        <v>6615.1</v>
      </c>
      <c r="D6591" s="362" t="s">
        <v>452</v>
      </c>
      <c r="E6591" s="362">
        <v>7265</v>
      </c>
      <c r="F6591" s="362" t="s">
        <v>7202</v>
      </c>
      <c r="G6591" s="362"/>
      <c r="H6591" s="364">
        <v>8</v>
      </c>
      <c r="I6591" s="362">
        <v>457</v>
      </c>
      <c r="J6591" s="362" t="s">
        <v>2937</v>
      </c>
      <c r="K6591" s="362">
        <v>548.4</v>
      </c>
      <c r="L6591" s="362" t="s">
        <v>459</v>
      </c>
      <c r="M6591" s="362" t="s">
        <v>7116</v>
      </c>
      <c r="N6591" s="362" t="s">
        <v>7117</v>
      </c>
    </row>
    <row r="6592" spans="1:14" x14ac:dyDescent="0.2">
      <c r="A6592" s="361">
        <v>45146</v>
      </c>
      <c r="B6592" s="362" t="s">
        <v>541</v>
      </c>
      <c r="C6592" s="365">
        <v>6615.1</v>
      </c>
      <c r="D6592" s="362" t="s">
        <v>452</v>
      </c>
      <c r="E6592" s="362">
        <v>6526</v>
      </c>
      <c r="F6592" s="362" t="s">
        <v>7124</v>
      </c>
      <c r="G6592" s="362"/>
      <c r="H6592" s="364">
        <v>8</v>
      </c>
      <c r="I6592" s="362">
        <v>654</v>
      </c>
      <c r="J6592" s="362" t="s">
        <v>2937</v>
      </c>
      <c r="K6592" s="362">
        <v>784.8</v>
      </c>
      <c r="L6592" s="362" t="s">
        <v>459</v>
      </c>
      <c r="M6592" s="362" t="s">
        <v>7116</v>
      </c>
      <c r="N6592" s="362" t="s">
        <v>7117</v>
      </c>
    </row>
    <row r="6593" spans="1:14" x14ac:dyDescent="0.2">
      <c r="A6593" s="361">
        <v>45148</v>
      </c>
      <c r="B6593" s="362" t="s">
        <v>541</v>
      </c>
      <c r="C6593" s="365">
        <v>6615.1</v>
      </c>
      <c r="D6593" s="362" t="s">
        <v>452</v>
      </c>
      <c r="E6593" s="362">
        <v>6486</v>
      </c>
      <c r="F6593" s="362" t="s">
        <v>7133</v>
      </c>
      <c r="G6593" s="362"/>
      <c r="H6593" s="364">
        <v>8</v>
      </c>
      <c r="I6593" s="362">
        <v>336</v>
      </c>
      <c r="J6593" s="362" t="s">
        <v>2937</v>
      </c>
      <c r="K6593" s="362">
        <v>403.2</v>
      </c>
      <c r="L6593" s="362" t="s">
        <v>459</v>
      </c>
      <c r="M6593" s="362" t="s">
        <v>7116</v>
      </c>
      <c r="N6593" s="362" t="s">
        <v>7117</v>
      </c>
    </row>
    <row r="6594" spans="1:14" x14ac:dyDescent="0.2">
      <c r="A6594" s="361">
        <v>45146</v>
      </c>
      <c r="B6594" s="362" t="s">
        <v>541</v>
      </c>
      <c r="C6594" s="365">
        <v>6615.1</v>
      </c>
      <c r="D6594" s="362" t="s">
        <v>452</v>
      </c>
      <c r="E6594" s="362">
        <v>6524</v>
      </c>
      <c r="F6594" s="362" t="s">
        <v>7129</v>
      </c>
      <c r="G6594" s="362"/>
      <c r="H6594" s="364">
        <v>8</v>
      </c>
      <c r="I6594" s="362">
        <v>331</v>
      </c>
      <c r="J6594" s="362" t="s">
        <v>2937</v>
      </c>
      <c r="K6594" s="362">
        <v>397.2</v>
      </c>
      <c r="L6594" s="362" t="s">
        <v>459</v>
      </c>
      <c r="M6594" s="362" t="s">
        <v>7116</v>
      </c>
      <c r="N6594" s="362" t="s">
        <v>7117</v>
      </c>
    </row>
    <row r="6595" spans="1:14" x14ac:dyDescent="0.2">
      <c r="A6595" s="361">
        <v>45148</v>
      </c>
      <c r="B6595" s="362" t="s">
        <v>541</v>
      </c>
      <c r="C6595" s="365">
        <v>6630.1</v>
      </c>
      <c r="D6595" s="362" t="s">
        <v>452</v>
      </c>
      <c r="E6595" s="362">
        <v>903</v>
      </c>
      <c r="F6595" s="362" t="s">
        <v>3304</v>
      </c>
      <c r="G6595" s="362"/>
      <c r="H6595" s="364">
        <v>4</v>
      </c>
      <c r="I6595" s="362">
        <v>938</v>
      </c>
      <c r="J6595" s="362" t="s">
        <v>2937</v>
      </c>
      <c r="K6595" s="363">
        <v>1125.5999999999999</v>
      </c>
      <c r="L6595" s="362" t="s">
        <v>459</v>
      </c>
      <c r="M6595" s="362" t="s">
        <v>7116</v>
      </c>
      <c r="N6595" s="362" t="s">
        <v>7117</v>
      </c>
    </row>
    <row r="6596" spans="1:14" x14ac:dyDescent="0.2">
      <c r="A6596" s="361">
        <v>45146</v>
      </c>
      <c r="B6596" s="362" t="s">
        <v>541</v>
      </c>
      <c r="C6596" s="365">
        <v>6615.1</v>
      </c>
      <c r="D6596" s="362" t="s">
        <v>452</v>
      </c>
      <c r="E6596" s="362">
        <v>4103</v>
      </c>
      <c r="F6596" s="362" t="s">
        <v>6013</v>
      </c>
      <c r="G6596" s="362"/>
      <c r="H6596" s="364">
        <v>8</v>
      </c>
      <c r="I6596" s="362">
        <v>577</v>
      </c>
      <c r="J6596" s="362" t="s">
        <v>2937</v>
      </c>
      <c r="K6596" s="362">
        <v>692.4</v>
      </c>
      <c r="L6596" s="362" t="s">
        <v>459</v>
      </c>
      <c r="M6596" s="362" t="s">
        <v>7116</v>
      </c>
      <c r="N6596" s="362" t="s">
        <v>7117</v>
      </c>
    </row>
    <row r="6597" spans="1:14" x14ac:dyDescent="0.2">
      <c r="A6597" s="361">
        <v>45145</v>
      </c>
      <c r="B6597" s="362" t="s">
        <v>541</v>
      </c>
      <c r="C6597" s="365">
        <v>6756.1</v>
      </c>
      <c r="D6597" s="362" t="s">
        <v>452</v>
      </c>
      <c r="E6597" s="362">
        <v>7225</v>
      </c>
      <c r="F6597" s="362" t="s">
        <v>7154</v>
      </c>
      <c r="G6597" s="362"/>
      <c r="H6597" s="364">
        <v>4</v>
      </c>
      <c r="I6597" s="362">
        <v>640</v>
      </c>
      <c r="J6597" s="362" t="s">
        <v>2937</v>
      </c>
      <c r="K6597" s="362">
        <v>768</v>
      </c>
      <c r="L6597" s="362" t="s">
        <v>459</v>
      </c>
      <c r="M6597" s="362" t="s">
        <v>7116</v>
      </c>
      <c r="N6597" s="362" t="s">
        <v>7117</v>
      </c>
    </row>
    <row r="6598" spans="1:14" x14ac:dyDescent="0.2">
      <c r="A6598" s="361">
        <v>45147</v>
      </c>
      <c r="B6598" s="362" t="s">
        <v>541</v>
      </c>
      <c r="C6598" s="365">
        <v>6615.1</v>
      </c>
      <c r="D6598" s="362" t="s">
        <v>452</v>
      </c>
      <c r="E6598" s="362">
        <v>6526</v>
      </c>
      <c r="F6598" s="362" t="s">
        <v>7124</v>
      </c>
      <c r="G6598" s="362"/>
      <c r="H6598" s="364">
        <v>8</v>
      </c>
      <c r="I6598" s="362">
        <v>654</v>
      </c>
      <c r="J6598" s="362" t="s">
        <v>2937</v>
      </c>
      <c r="K6598" s="362">
        <v>784.8</v>
      </c>
      <c r="L6598" s="362" t="s">
        <v>459</v>
      </c>
      <c r="M6598" s="362" t="s">
        <v>7116</v>
      </c>
      <c r="N6598" s="362" t="s">
        <v>7117</v>
      </c>
    </row>
    <row r="6599" spans="1:14" x14ac:dyDescent="0.2">
      <c r="A6599" s="361">
        <v>45149</v>
      </c>
      <c r="B6599" s="362" t="s">
        <v>541</v>
      </c>
      <c r="C6599" s="365">
        <v>6615.1</v>
      </c>
      <c r="D6599" s="362" t="s">
        <v>452</v>
      </c>
      <c r="E6599" s="362">
        <v>6486</v>
      </c>
      <c r="F6599" s="362" t="s">
        <v>7133</v>
      </c>
      <c r="G6599" s="362"/>
      <c r="H6599" s="364">
        <v>4</v>
      </c>
      <c r="I6599" s="362">
        <v>336</v>
      </c>
      <c r="J6599" s="362" t="s">
        <v>2937</v>
      </c>
      <c r="K6599" s="362">
        <v>403.2</v>
      </c>
      <c r="L6599" s="362" t="s">
        <v>459</v>
      </c>
      <c r="M6599" s="362" t="s">
        <v>7116</v>
      </c>
      <c r="N6599" s="362" t="s">
        <v>7117</v>
      </c>
    </row>
    <row r="6600" spans="1:14" x14ac:dyDescent="0.2">
      <c r="A6600" s="361">
        <v>45147</v>
      </c>
      <c r="B6600" s="362" t="s">
        <v>541</v>
      </c>
      <c r="C6600" s="365">
        <v>6615.1</v>
      </c>
      <c r="D6600" s="362" t="s">
        <v>452</v>
      </c>
      <c r="E6600" s="362">
        <v>6524</v>
      </c>
      <c r="F6600" s="362" t="s">
        <v>7129</v>
      </c>
      <c r="G6600" s="362"/>
      <c r="H6600" s="364">
        <v>8</v>
      </c>
      <c r="I6600" s="362">
        <v>331</v>
      </c>
      <c r="J6600" s="362" t="s">
        <v>2937</v>
      </c>
      <c r="K6600" s="362">
        <v>397.2</v>
      </c>
      <c r="L6600" s="362" t="s">
        <v>459</v>
      </c>
      <c r="M6600" s="362" t="s">
        <v>7116</v>
      </c>
      <c r="N6600" s="362" t="s">
        <v>7117</v>
      </c>
    </row>
    <row r="6601" spans="1:14" x14ac:dyDescent="0.2">
      <c r="A6601" s="361">
        <v>45149</v>
      </c>
      <c r="B6601" s="362" t="s">
        <v>541</v>
      </c>
      <c r="C6601" s="365">
        <v>6630.1</v>
      </c>
      <c r="D6601" s="362" t="s">
        <v>452</v>
      </c>
      <c r="E6601" s="362">
        <v>903</v>
      </c>
      <c r="F6601" s="362" t="s">
        <v>3304</v>
      </c>
      <c r="G6601" s="362"/>
      <c r="H6601" s="364">
        <v>4</v>
      </c>
      <c r="I6601" s="362">
        <v>938</v>
      </c>
      <c r="J6601" s="362" t="s">
        <v>2937</v>
      </c>
      <c r="K6601" s="363">
        <v>1125.5999999999999</v>
      </c>
      <c r="L6601" s="362" t="s">
        <v>459</v>
      </c>
      <c r="M6601" s="362" t="s">
        <v>7116</v>
      </c>
      <c r="N6601" s="362" t="s">
        <v>7117</v>
      </c>
    </row>
    <row r="6602" spans="1:14" x14ac:dyDescent="0.2">
      <c r="A6602" s="361">
        <v>45146</v>
      </c>
      <c r="B6602" s="362" t="s">
        <v>541</v>
      </c>
      <c r="C6602" s="365">
        <v>6756.1</v>
      </c>
      <c r="D6602" s="362" t="s">
        <v>452</v>
      </c>
      <c r="E6602" s="362">
        <v>7225</v>
      </c>
      <c r="F6602" s="362" t="s">
        <v>7154</v>
      </c>
      <c r="G6602" s="362"/>
      <c r="H6602" s="364">
        <v>4</v>
      </c>
      <c r="I6602" s="362">
        <v>640</v>
      </c>
      <c r="J6602" s="362" t="s">
        <v>2937</v>
      </c>
      <c r="K6602" s="362">
        <v>768</v>
      </c>
      <c r="L6602" s="362" t="s">
        <v>459</v>
      </c>
      <c r="M6602" s="362" t="s">
        <v>7116</v>
      </c>
      <c r="N6602" s="362" t="s">
        <v>7117</v>
      </c>
    </row>
    <row r="6603" spans="1:14" x14ac:dyDescent="0.2">
      <c r="A6603" s="361">
        <v>45147</v>
      </c>
      <c r="B6603" s="362" t="s">
        <v>541</v>
      </c>
      <c r="C6603" s="365">
        <v>6615.1</v>
      </c>
      <c r="D6603" s="362" t="s">
        <v>452</v>
      </c>
      <c r="E6603" s="362">
        <v>4103</v>
      </c>
      <c r="F6603" s="362" t="s">
        <v>6013</v>
      </c>
      <c r="G6603" s="362"/>
      <c r="H6603" s="364">
        <v>8</v>
      </c>
      <c r="I6603" s="362">
        <v>577</v>
      </c>
      <c r="J6603" s="362" t="s">
        <v>2937</v>
      </c>
      <c r="K6603" s="362">
        <v>692.4</v>
      </c>
      <c r="L6603" s="362" t="s">
        <v>459</v>
      </c>
      <c r="M6603" s="362" t="s">
        <v>7116</v>
      </c>
      <c r="N6603" s="362" t="s">
        <v>7117</v>
      </c>
    </row>
    <row r="6604" spans="1:14" x14ac:dyDescent="0.2">
      <c r="A6604" s="361">
        <v>45149</v>
      </c>
      <c r="B6604" s="362" t="s">
        <v>541</v>
      </c>
      <c r="C6604" s="365">
        <v>6615.1</v>
      </c>
      <c r="D6604" s="362" t="s">
        <v>452</v>
      </c>
      <c r="E6604" s="362">
        <v>7265</v>
      </c>
      <c r="F6604" s="362" t="s">
        <v>7202</v>
      </c>
      <c r="G6604" s="362"/>
      <c r="H6604" s="364">
        <v>8</v>
      </c>
      <c r="I6604" s="362">
        <v>457</v>
      </c>
      <c r="J6604" s="362" t="s">
        <v>2937</v>
      </c>
      <c r="K6604" s="362">
        <v>548.4</v>
      </c>
      <c r="L6604" s="362" t="s">
        <v>459</v>
      </c>
      <c r="M6604" s="362" t="s">
        <v>7116</v>
      </c>
      <c r="N6604" s="362" t="s">
        <v>7117</v>
      </c>
    </row>
    <row r="6605" spans="1:14" x14ac:dyDescent="0.2">
      <c r="A6605" s="361">
        <v>45148</v>
      </c>
      <c r="B6605" s="362" t="s">
        <v>541</v>
      </c>
      <c r="C6605" s="365">
        <v>6615.1</v>
      </c>
      <c r="D6605" s="362" t="s">
        <v>452</v>
      </c>
      <c r="E6605" s="362">
        <v>6526</v>
      </c>
      <c r="F6605" s="362" t="s">
        <v>7124</v>
      </c>
      <c r="G6605" s="362"/>
      <c r="H6605" s="364">
        <v>7</v>
      </c>
      <c r="I6605" s="362">
        <v>654</v>
      </c>
      <c r="J6605" s="362" t="s">
        <v>2937</v>
      </c>
      <c r="K6605" s="362">
        <v>784.8</v>
      </c>
      <c r="L6605" s="362" t="s">
        <v>459</v>
      </c>
      <c r="M6605" s="362" t="s">
        <v>7116</v>
      </c>
      <c r="N6605" s="362" t="s">
        <v>7117</v>
      </c>
    </row>
    <row r="6606" spans="1:14" x14ac:dyDescent="0.2">
      <c r="A6606" s="361">
        <v>45140</v>
      </c>
      <c r="B6606" s="362" t="s">
        <v>541</v>
      </c>
      <c r="C6606" s="365">
        <v>6615.1</v>
      </c>
      <c r="D6606" s="362" t="s">
        <v>452</v>
      </c>
      <c r="E6606" s="362">
        <v>6486</v>
      </c>
      <c r="F6606" s="362" t="s">
        <v>7133</v>
      </c>
      <c r="G6606" s="362"/>
      <c r="H6606" s="364">
        <v>8</v>
      </c>
      <c r="I6606" s="362">
        <v>336</v>
      </c>
      <c r="J6606" s="362" t="s">
        <v>2937</v>
      </c>
      <c r="K6606" s="362">
        <v>403.2</v>
      </c>
      <c r="L6606" s="362" t="s">
        <v>459</v>
      </c>
      <c r="M6606" s="362" t="s">
        <v>7116</v>
      </c>
      <c r="N6606" s="362" t="s">
        <v>7117</v>
      </c>
    </row>
    <row r="6607" spans="1:14" x14ac:dyDescent="0.2">
      <c r="A6607" s="361">
        <v>45148</v>
      </c>
      <c r="B6607" s="362" t="s">
        <v>541</v>
      </c>
      <c r="C6607" s="365">
        <v>6615.1</v>
      </c>
      <c r="D6607" s="362" t="s">
        <v>452</v>
      </c>
      <c r="E6607" s="362">
        <v>6524</v>
      </c>
      <c r="F6607" s="362" t="s">
        <v>7129</v>
      </c>
      <c r="G6607" s="362"/>
      <c r="H6607" s="364">
        <v>8</v>
      </c>
      <c r="I6607" s="362">
        <v>331</v>
      </c>
      <c r="J6607" s="362" t="s">
        <v>2937</v>
      </c>
      <c r="K6607" s="362">
        <v>397.2</v>
      </c>
      <c r="L6607" s="362" t="s">
        <v>459</v>
      </c>
      <c r="M6607" s="362" t="s">
        <v>7116</v>
      </c>
      <c r="N6607" s="362" t="s">
        <v>7117</v>
      </c>
    </row>
    <row r="6608" spans="1:14" x14ac:dyDescent="0.2">
      <c r="A6608" s="361">
        <v>45148</v>
      </c>
      <c r="B6608" s="362" t="s">
        <v>541</v>
      </c>
      <c r="C6608" s="365">
        <v>6615.1</v>
      </c>
      <c r="D6608" s="362" t="s">
        <v>452</v>
      </c>
      <c r="E6608" s="362">
        <v>4103</v>
      </c>
      <c r="F6608" s="362" t="s">
        <v>6013</v>
      </c>
      <c r="G6608" s="362"/>
      <c r="H6608" s="364">
        <v>8</v>
      </c>
      <c r="I6608" s="362">
        <v>577</v>
      </c>
      <c r="J6608" s="362" t="s">
        <v>2937</v>
      </c>
      <c r="K6608" s="362">
        <v>692.4</v>
      </c>
      <c r="L6608" s="362" t="s">
        <v>459</v>
      </c>
      <c r="M6608" s="362" t="s">
        <v>7116</v>
      </c>
      <c r="N6608" s="362" t="s">
        <v>7117</v>
      </c>
    </row>
    <row r="6609" spans="1:14" x14ac:dyDescent="0.2">
      <c r="A6609" s="361">
        <v>45145</v>
      </c>
      <c r="B6609" s="362" t="s">
        <v>541</v>
      </c>
      <c r="C6609" s="365">
        <v>6615.1</v>
      </c>
      <c r="D6609" s="362" t="s">
        <v>452</v>
      </c>
      <c r="E6609" s="362">
        <v>903</v>
      </c>
      <c r="F6609" s="362" t="s">
        <v>3304</v>
      </c>
      <c r="G6609" s="362"/>
      <c r="H6609" s="364">
        <v>4</v>
      </c>
      <c r="I6609" s="362">
        <v>938</v>
      </c>
      <c r="J6609" s="362" t="s">
        <v>2937</v>
      </c>
      <c r="K6609" s="363">
        <v>1125.5999999999999</v>
      </c>
      <c r="L6609" s="362" t="s">
        <v>459</v>
      </c>
      <c r="M6609" s="362" t="s">
        <v>7116</v>
      </c>
      <c r="N6609" s="362" t="s">
        <v>7117</v>
      </c>
    </row>
    <row r="6610" spans="1:14" x14ac:dyDescent="0.2">
      <c r="A6610" s="361">
        <v>45149</v>
      </c>
      <c r="B6610" s="362" t="s">
        <v>541</v>
      </c>
      <c r="C6610" s="365">
        <v>6615.1</v>
      </c>
      <c r="D6610" s="362" t="s">
        <v>452</v>
      </c>
      <c r="E6610" s="362">
        <v>6526</v>
      </c>
      <c r="F6610" s="362" t="s">
        <v>7124</v>
      </c>
      <c r="G6610" s="362"/>
      <c r="H6610" s="364">
        <v>8</v>
      </c>
      <c r="I6610" s="362">
        <v>654</v>
      </c>
      <c r="J6610" s="362" t="s">
        <v>2937</v>
      </c>
      <c r="K6610" s="362">
        <v>784.8</v>
      </c>
      <c r="L6610" s="362" t="s">
        <v>459</v>
      </c>
      <c r="M6610" s="362" t="s">
        <v>7116</v>
      </c>
      <c r="N6610" s="362" t="s">
        <v>7117</v>
      </c>
    </row>
    <row r="6611" spans="1:14" x14ac:dyDescent="0.2">
      <c r="A6611" s="361">
        <v>45141</v>
      </c>
      <c r="B6611" s="362" t="s">
        <v>541</v>
      </c>
      <c r="C6611" s="365">
        <v>6615.1</v>
      </c>
      <c r="D6611" s="362" t="s">
        <v>452</v>
      </c>
      <c r="E6611" s="362">
        <v>6486</v>
      </c>
      <c r="F6611" s="362" t="s">
        <v>7133</v>
      </c>
      <c r="G6611" s="362"/>
      <c r="H6611" s="364">
        <v>8</v>
      </c>
      <c r="I6611" s="362">
        <v>336</v>
      </c>
      <c r="J6611" s="362" t="s">
        <v>2937</v>
      </c>
      <c r="K6611" s="362">
        <v>403.2</v>
      </c>
      <c r="L6611" s="362" t="s">
        <v>459</v>
      </c>
      <c r="M6611" s="362" t="s">
        <v>7116</v>
      </c>
      <c r="N6611" s="362" t="s">
        <v>7117</v>
      </c>
    </row>
    <row r="6612" spans="1:14" x14ac:dyDescent="0.2">
      <c r="A6612" s="361">
        <v>45149</v>
      </c>
      <c r="B6612" s="362" t="s">
        <v>541</v>
      </c>
      <c r="C6612" s="365">
        <v>6615.1</v>
      </c>
      <c r="D6612" s="362" t="s">
        <v>452</v>
      </c>
      <c r="E6612" s="362">
        <v>6524</v>
      </c>
      <c r="F6612" s="362" t="s">
        <v>7129</v>
      </c>
      <c r="G6612" s="362"/>
      <c r="H6612" s="364">
        <v>8</v>
      </c>
      <c r="I6612" s="362">
        <v>331</v>
      </c>
      <c r="J6612" s="362" t="s">
        <v>2937</v>
      </c>
      <c r="K6612" s="362">
        <v>397.2</v>
      </c>
      <c r="L6612" s="362" t="s">
        <v>459</v>
      </c>
      <c r="M6612" s="362" t="s">
        <v>7116</v>
      </c>
      <c r="N6612" s="362" t="s">
        <v>7117</v>
      </c>
    </row>
    <row r="6613" spans="1:14" x14ac:dyDescent="0.2">
      <c r="A6613" s="361">
        <v>45149</v>
      </c>
      <c r="B6613" s="362" t="s">
        <v>541</v>
      </c>
      <c r="C6613" s="365">
        <v>6615.1</v>
      </c>
      <c r="D6613" s="362" t="s">
        <v>452</v>
      </c>
      <c r="E6613" s="362">
        <v>4103</v>
      </c>
      <c r="F6613" s="362" t="s">
        <v>6013</v>
      </c>
      <c r="G6613" s="362"/>
      <c r="H6613" s="364">
        <v>8</v>
      </c>
      <c r="I6613" s="362">
        <v>577</v>
      </c>
      <c r="J6613" s="362" t="s">
        <v>2937</v>
      </c>
      <c r="K6613" s="362">
        <v>692.4</v>
      </c>
      <c r="L6613" s="362" t="s">
        <v>459</v>
      </c>
      <c r="M6613" s="362" t="s">
        <v>7116</v>
      </c>
      <c r="N6613" s="362" t="s">
        <v>7117</v>
      </c>
    </row>
    <row r="6614" spans="1:14" x14ac:dyDescent="0.2">
      <c r="A6614" s="361">
        <v>45146</v>
      </c>
      <c r="B6614" s="362" t="s">
        <v>541</v>
      </c>
      <c r="C6614" s="365">
        <v>6615.1</v>
      </c>
      <c r="D6614" s="362" t="s">
        <v>452</v>
      </c>
      <c r="E6614" s="362">
        <v>903</v>
      </c>
      <c r="F6614" s="362" t="s">
        <v>3304</v>
      </c>
      <c r="G6614" s="362"/>
      <c r="H6614" s="364">
        <v>6</v>
      </c>
      <c r="I6614" s="362">
        <v>938</v>
      </c>
      <c r="J6614" s="362" t="s">
        <v>2937</v>
      </c>
      <c r="K6614" s="363">
        <v>1125.5999999999999</v>
      </c>
      <c r="L6614" s="362" t="s">
        <v>459</v>
      </c>
      <c r="M6614" s="362" t="s">
        <v>7116</v>
      </c>
      <c r="N6614" s="362" t="s">
        <v>7117</v>
      </c>
    </row>
    <row r="6615" spans="1:14" x14ac:dyDescent="0.2">
      <c r="A6615" s="361">
        <v>45153</v>
      </c>
      <c r="B6615" s="362" t="s">
        <v>541</v>
      </c>
      <c r="C6615" s="365">
        <v>6615.1</v>
      </c>
      <c r="D6615" s="362" t="s">
        <v>452</v>
      </c>
      <c r="E6615" s="362">
        <v>7265</v>
      </c>
      <c r="F6615" s="362" t="s">
        <v>7202</v>
      </c>
      <c r="G6615" s="362"/>
      <c r="H6615" s="364">
        <v>8</v>
      </c>
      <c r="I6615" s="362">
        <v>457</v>
      </c>
      <c r="J6615" s="362" t="s">
        <v>2937</v>
      </c>
      <c r="K6615" s="362">
        <v>548.4</v>
      </c>
      <c r="L6615" s="362" t="s">
        <v>459</v>
      </c>
      <c r="M6615" s="362" t="s">
        <v>7116</v>
      </c>
      <c r="N6615" s="362" t="s">
        <v>7117</v>
      </c>
    </row>
    <row r="6616" spans="1:14" x14ac:dyDescent="0.2">
      <c r="A6616" s="361">
        <v>45142</v>
      </c>
      <c r="B6616" s="362" t="s">
        <v>541</v>
      </c>
      <c r="C6616" s="365">
        <v>6615.1</v>
      </c>
      <c r="D6616" s="362" t="s">
        <v>452</v>
      </c>
      <c r="E6616" s="362">
        <v>6486</v>
      </c>
      <c r="F6616" s="362" t="s">
        <v>7133</v>
      </c>
      <c r="G6616" s="362"/>
      <c r="H6616" s="364">
        <v>8</v>
      </c>
      <c r="I6616" s="362">
        <v>336</v>
      </c>
      <c r="J6616" s="362" t="s">
        <v>2937</v>
      </c>
      <c r="K6616" s="362">
        <v>403.2</v>
      </c>
      <c r="L6616" s="362" t="s">
        <v>459</v>
      </c>
      <c r="M6616" s="362" t="s">
        <v>7116</v>
      </c>
      <c r="N6616" s="362" t="s">
        <v>7117</v>
      </c>
    </row>
    <row r="6617" spans="1:14" x14ac:dyDescent="0.2">
      <c r="A6617" s="361">
        <v>45153</v>
      </c>
      <c r="B6617" s="362" t="s">
        <v>541</v>
      </c>
      <c r="C6617" s="365">
        <v>6615.1</v>
      </c>
      <c r="D6617" s="362" t="s">
        <v>452</v>
      </c>
      <c r="E6617" s="362">
        <v>6524</v>
      </c>
      <c r="F6617" s="362" t="s">
        <v>7129</v>
      </c>
      <c r="G6617" s="362"/>
      <c r="H6617" s="364">
        <v>8</v>
      </c>
      <c r="I6617" s="362">
        <v>331</v>
      </c>
      <c r="J6617" s="362" t="s">
        <v>2937</v>
      </c>
      <c r="K6617" s="362">
        <v>397.2</v>
      </c>
      <c r="L6617" s="362" t="s">
        <v>459</v>
      </c>
      <c r="M6617" s="362" t="s">
        <v>7116</v>
      </c>
      <c r="N6617" s="362" t="s">
        <v>7117</v>
      </c>
    </row>
    <row r="6618" spans="1:14" x14ac:dyDescent="0.2">
      <c r="A6618" s="361">
        <v>45140</v>
      </c>
      <c r="B6618" s="362" t="s">
        <v>541</v>
      </c>
      <c r="C6618" s="365">
        <v>6615.1</v>
      </c>
      <c r="D6618" s="362" t="s">
        <v>452</v>
      </c>
      <c r="E6618" s="362">
        <v>6524</v>
      </c>
      <c r="F6618" s="362" t="s">
        <v>7129</v>
      </c>
      <c r="G6618" s="362"/>
      <c r="H6618" s="364">
        <v>8</v>
      </c>
      <c r="I6618" s="362">
        <v>331</v>
      </c>
      <c r="J6618" s="362" t="s">
        <v>2937</v>
      </c>
      <c r="K6618" s="362">
        <v>397.2</v>
      </c>
      <c r="L6618" s="362" t="s">
        <v>459</v>
      </c>
      <c r="M6618" s="362" t="s">
        <v>7116</v>
      </c>
      <c r="N6618" s="362" t="s">
        <v>7117</v>
      </c>
    </row>
    <row r="6619" spans="1:14" x14ac:dyDescent="0.2">
      <c r="A6619" s="361">
        <v>45147</v>
      </c>
      <c r="B6619" s="362" t="s">
        <v>541</v>
      </c>
      <c r="C6619" s="365">
        <v>6615.1</v>
      </c>
      <c r="D6619" s="362" t="s">
        <v>452</v>
      </c>
      <c r="E6619" s="362">
        <v>903</v>
      </c>
      <c r="F6619" s="362" t="s">
        <v>3304</v>
      </c>
      <c r="G6619" s="362"/>
      <c r="H6619" s="364">
        <v>2</v>
      </c>
      <c r="I6619" s="362">
        <v>938</v>
      </c>
      <c r="J6619" s="362" t="s">
        <v>2937</v>
      </c>
      <c r="K6619" s="363">
        <v>1125.5999999999999</v>
      </c>
      <c r="L6619" s="362" t="s">
        <v>459</v>
      </c>
      <c r="M6619" s="362" t="s">
        <v>7116</v>
      </c>
      <c r="N6619" s="362" t="s">
        <v>7117</v>
      </c>
    </row>
    <row r="6620" spans="1:14" x14ac:dyDescent="0.2">
      <c r="A6620" s="361">
        <v>45148</v>
      </c>
      <c r="B6620" s="362" t="s">
        <v>541</v>
      </c>
      <c r="C6620" s="365">
        <v>6615.1</v>
      </c>
      <c r="D6620" s="362" t="s">
        <v>452</v>
      </c>
      <c r="E6620" s="362">
        <v>903</v>
      </c>
      <c r="F6620" s="362" t="s">
        <v>3304</v>
      </c>
      <c r="G6620" s="362"/>
      <c r="H6620" s="364">
        <v>4</v>
      </c>
      <c r="I6620" s="362">
        <v>938</v>
      </c>
      <c r="J6620" s="362" t="s">
        <v>2937</v>
      </c>
      <c r="K6620" s="363">
        <v>1125.5999999999999</v>
      </c>
      <c r="L6620" s="362" t="s">
        <v>459</v>
      </c>
      <c r="M6620" s="362" t="s">
        <v>7116</v>
      </c>
      <c r="N6620" s="362" t="s">
        <v>7117</v>
      </c>
    </row>
    <row r="6621" spans="1:14" x14ac:dyDescent="0.2">
      <c r="A6621" s="361">
        <v>45141</v>
      </c>
      <c r="B6621" s="362" t="s">
        <v>541</v>
      </c>
      <c r="C6621" s="365">
        <v>6615.1</v>
      </c>
      <c r="D6621" s="362" t="s">
        <v>452</v>
      </c>
      <c r="E6621" s="362">
        <v>6524</v>
      </c>
      <c r="F6621" s="362" t="s">
        <v>7129</v>
      </c>
      <c r="G6621" s="362"/>
      <c r="H6621" s="364">
        <v>8</v>
      </c>
      <c r="I6621" s="362">
        <v>331</v>
      </c>
      <c r="J6621" s="362" t="s">
        <v>2937</v>
      </c>
      <c r="K6621" s="362">
        <v>397.2</v>
      </c>
      <c r="L6621" s="362" t="s">
        <v>459</v>
      </c>
      <c r="M6621" s="362" t="s">
        <v>7116</v>
      </c>
      <c r="N6621" s="362" t="s">
        <v>7117</v>
      </c>
    </row>
    <row r="6622" spans="1:14" x14ac:dyDescent="0.2">
      <c r="A6622" s="361">
        <v>45149</v>
      </c>
      <c r="B6622" s="362" t="s">
        <v>541</v>
      </c>
      <c r="C6622" s="365">
        <v>6615.1</v>
      </c>
      <c r="D6622" s="362" t="s">
        <v>452</v>
      </c>
      <c r="E6622" s="362">
        <v>903</v>
      </c>
      <c r="F6622" s="362" t="s">
        <v>3304</v>
      </c>
      <c r="G6622" s="362"/>
      <c r="H6622" s="364">
        <v>4</v>
      </c>
      <c r="I6622" s="362">
        <v>938</v>
      </c>
      <c r="J6622" s="362" t="s">
        <v>2937</v>
      </c>
      <c r="K6622" s="363">
        <v>1125.5999999999999</v>
      </c>
      <c r="L6622" s="362" t="s">
        <v>459</v>
      </c>
      <c r="M6622" s="362" t="s">
        <v>7116</v>
      </c>
      <c r="N6622" s="362" t="s">
        <v>7117</v>
      </c>
    </row>
    <row r="6623" spans="1:14" x14ac:dyDescent="0.2">
      <c r="A6623" s="361">
        <v>45142</v>
      </c>
      <c r="B6623" s="362" t="s">
        <v>541</v>
      </c>
      <c r="C6623" s="365">
        <v>6615.1</v>
      </c>
      <c r="D6623" s="362" t="s">
        <v>452</v>
      </c>
      <c r="E6623" s="362">
        <v>6524</v>
      </c>
      <c r="F6623" s="362" t="s">
        <v>7129</v>
      </c>
      <c r="G6623" s="362"/>
      <c r="H6623" s="364">
        <v>8</v>
      </c>
      <c r="I6623" s="362">
        <v>331</v>
      </c>
      <c r="J6623" s="362" t="s">
        <v>2937</v>
      </c>
      <c r="K6623" s="362">
        <v>397.2</v>
      </c>
      <c r="L6623" s="362" t="s">
        <v>459</v>
      </c>
      <c r="M6623" s="362" t="s">
        <v>7116</v>
      </c>
      <c r="N6623" s="362" t="s">
        <v>7117</v>
      </c>
    </row>
    <row r="6624" spans="1:14" x14ac:dyDescent="0.2">
      <c r="A6624" s="361">
        <v>45141</v>
      </c>
      <c r="B6624" s="362" t="s">
        <v>541</v>
      </c>
      <c r="C6624" s="365">
        <v>6630.1</v>
      </c>
      <c r="D6624" s="362" t="s">
        <v>452</v>
      </c>
      <c r="E6624" s="362">
        <v>903</v>
      </c>
      <c r="F6624" s="362" t="s">
        <v>3304</v>
      </c>
      <c r="G6624" s="362"/>
      <c r="H6624" s="364">
        <v>2.5</v>
      </c>
      <c r="I6624" s="362">
        <v>938</v>
      </c>
      <c r="J6624" s="362" t="s">
        <v>2937</v>
      </c>
      <c r="K6624" s="363">
        <v>1125.5999999999999</v>
      </c>
      <c r="L6624" s="362" t="s">
        <v>459</v>
      </c>
      <c r="M6624" s="362" t="s">
        <v>7116</v>
      </c>
      <c r="N6624" s="362" t="s">
        <v>7117</v>
      </c>
    </row>
    <row r="6625" spans="1:14" x14ac:dyDescent="0.2">
      <c r="A6625" s="361">
        <v>45142</v>
      </c>
      <c r="B6625" s="362" t="s">
        <v>541</v>
      </c>
      <c r="C6625" s="365">
        <v>6630.1</v>
      </c>
      <c r="D6625" s="362" t="s">
        <v>452</v>
      </c>
      <c r="E6625" s="362">
        <v>903</v>
      </c>
      <c r="F6625" s="362" t="s">
        <v>3304</v>
      </c>
      <c r="G6625" s="362"/>
      <c r="H6625" s="364">
        <v>4</v>
      </c>
      <c r="I6625" s="362">
        <v>938</v>
      </c>
      <c r="J6625" s="362" t="s">
        <v>2937</v>
      </c>
      <c r="K6625" s="363">
        <v>1125.5999999999999</v>
      </c>
      <c r="L6625" s="362" t="s">
        <v>459</v>
      </c>
      <c r="M6625" s="362" t="s">
        <v>7116</v>
      </c>
      <c r="N6625" s="362" t="s">
        <v>7117</v>
      </c>
    </row>
    <row r="6626" spans="1:14" x14ac:dyDescent="0.2">
      <c r="A6626" s="361">
        <v>45153</v>
      </c>
      <c r="B6626" s="362" t="s">
        <v>541</v>
      </c>
      <c r="C6626" s="365">
        <v>6630.1</v>
      </c>
      <c r="D6626" s="362" t="s">
        <v>452</v>
      </c>
      <c r="E6626" s="362">
        <v>903</v>
      </c>
      <c r="F6626" s="362" t="s">
        <v>3304</v>
      </c>
      <c r="G6626" s="362"/>
      <c r="H6626" s="364">
        <v>1.5</v>
      </c>
      <c r="I6626" s="362">
        <v>938</v>
      </c>
      <c r="J6626" s="362" t="s">
        <v>2937</v>
      </c>
      <c r="K6626" s="363">
        <v>1125.5999999999999</v>
      </c>
      <c r="L6626" s="362" t="s">
        <v>459</v>
      </c>
      <c r="M6626" s="362" t="s">
        <v>7116</v>
      </c>
      <c r="N6626" s="362" t="s">
        <v>7117</v>
      </c>
    </row>
    <row r="6627" spans="1:14" x14ac:dyDescent="0.2">
      <c r="A6627" s="361">
        <v>45140</v>
      </c>
      <c r="B6627" s="362" t="s">
        <v>541</v>
      </c>
      <c r="C6627" s="365">
        <v>6615.1</v>
      </c>
      <c r="D6627" s="362" t="s">
        <v>452</v>
      </c>
      <c r="E6627" s="362">
        <v>903</v>
      </c>
      <c r="F6627" s="362" t="s">
        <v>3304</v>
      </c>
      <c r="G6627" s="362"/>
      <c r="H6627" s="364">
        <v>4</v>
      </c>
      <c r="I6627" s="362">
        <v>938</v>
      </c>
      <c r="J6627" s="362" t="s">
        <v>2937</v>
      </c>
      <c r="K6627" s="363">
        <v>1125.5999999999999</v>
      </c>
      <c r="L6627" s="362" t="s">
        <v>459</v>
      </c>
      <c r="M6627" s="362" t="s">
        <v>7116</v>
      </c>
      <c r="N6627" s="362" t="s">
        <v>7117</v>
      </c>
    </row>
    <row r="6628" spans="1:14" x14ac:dyDescent="0.2">
      <c r="A6628" s="361">
        <v>45141</v>
      </c>
      <c r="B6628" s="362" t="s">
        <v>541</v>
      </c>
      <c r="C6628" s="365">
        <v>6615.1</v>
      </c>
      <c r="D6628" s="362" t="s">
        <v>452</v>
      </c>
      <c r="E6628" s="362">
        <v>903</v>
      </c>
      <c r="F6628" s="362" t="s">
        <v>3304</v>
      </c>
      <c r="G6628" s="362"/>
      <c r="H6628" s="364">
        <v>4</v>
      </c>
      <c r="I6628" s="362">
        <v>938</v>
      </c>
      <c r="J6628" s="362" t="s">
        <v>2937</v>
      </c>
      <c r="K6628" s="363">
        <v>1125.5999999999999</v>
      </c>
      <c r="L6628" s="362" t="s">
        <v>459</v>
      </c>
      <c r="M6628" s="362" t="s">
        <v>7116</v>
      </c>
      <c r="N6628" s="362" t="s">
        <v>7117</v>
      </c>
    </row>
    <row r="6629" spans="1:14" x14ac:dyDescent="0.2">
      <c r="A6629" s="361">
        <v>45142</v>
      </c>
      <c r="B6629" s="362" t="s">
        <v>541</v>
      </c>
      <c r="C6629" s="365">
        <v>6615.1</v>
      </c>
      <c r="D6629" s="362" t="s">
        <v>452</v>
      </c>
      <c r="E6629" s="362">
        <v>903</v>
      </c>
      <c r="F6629" s="362" t="s">
        <v>3304</v>
      </c>
      <c r="G6629" s="362"/>
      <c r="H6629" s="364">
        <v>4</v>
      </c>
      <c r="I6629" s="362">
        <v>938</v>
      </c>
      <c r="J6629" s="362" t="s">
        <v>2937</v>
      </c>
      <c r="K6629" s="363">
        <v>1125.5999999999999</v>
      </c>
      <c r="L6629" s="362" t="s">
        <v>459</v>
      </c>
      <c r="M6629" s="362" t="s">
        <v>7116</v>
      </c>
      <c r="N6629" s="362" t="s">
        <v>7117</v>
      </c>
    </row>
    <row r="6630" spans="1:14" x14ac:dyDescent="0.2">
      <c r="A6630" s="361">
        <v>45153</v>
      </c>
      <c r="B6630" s="362" t="s">
        <v>541</v>
      </c>
      <c r="C6630" s="365">
        <v>6630.1</v>
      </c>
      <c r="D6630" s="362" t="s">
        <v>452</v>
      </c>
      <c r="E6630" s="362">
        <v>5279</v>
      </c>
      <c r="F6630" s="362" t="s">
        <v>3463</v>
      </c>
      <c r="G6630" s="362"/>
      <c r="H6630" s="364">
        <v>8</v>
      </c>
      <c r="I6630" s="362">
        <v>496</v>
      </c>
      <c r="J6630" s="362" t="s">
        <v>2937</v>
      </c>
      <c r="K6630" s="362">
        <v>595.20000000000005</v>
      </c>
      <c r="L6630" s="362" t="s">
        <v>459</v>
      </c>
      <c r="M6630" s="362" t="s">
        <v>7116</v>
      </c>
      <c r="N6630" s="362" t="s">
        <v>7117</v>
      </c>
    </row>
    <row r="6631" spans="1:14" x14ac:dyDescent="0.2">
      <c r="A6631" s="361">
        <v>45145</v>
      </c>
      <c r="B6631" s="362" t="s">
        <v>541</v>
      </c>
      <c r="C6631" s="365">
        <v>6615.1</v>
      </c>
      <c r="D6631" s="362" t="s">
        <v>452</v>
      </c>
      <c r="E6631" s="362">
        <v>2780</v>
      </c>
      <c r="F6631" s="362" t="s">
        <v>3072</v>
      </c>
      <c r="G6631" s="362"/>
      <c r="H6631" s="364">
        <v>8</v>
      </c>
      <c r="I6631" s="362">
        <v>785</v>
      </c>
      <c r="J6631" s="362" t="s">
        <v>2937</v>
      </c>
      <c r="K6631" s="362">
        <v>942</v>
      </c>
      <c r="L6631" s="362" t="s">
        <v>459</v>
      </c>
      <c r="M6631" s="362" t="s">
        <v>7116</v>
      </c>
      <c r="N6631" s="362" t="s">
        <v>7117</v>
      </c>
    </row>
    <row r="6632" spans="1:14" x14ac:dyDescent="0.2">
      <c r="A6632" s="361">
        <v>45140</v>
      </c>
      <c r="B6632" s="362" t="s">
        <v>541</v>
      </c>
      <c r="C6632" s="365">
        <v>6615.1</v>
      </c>
      <c r="D6632" s="362" t="s">
        <v>452</v>
      </c>
      <c r="E6632" s="362">
        <v>4491</v>
      </c>
      <c r="F6632" s="362" t="s">
        <v>3044</v>
      </c>
      <c r="G6632" s="362"/>
      <c r="H6632" s="364">
        <v>8</v>
      </c>
      <c r="I6632" s="362">
        <v>532</v>
      </c>
      <c r="J6632" s="362" t="s">
        <v>2937</v>
      </c>
      <c r="K6632" s="362">
        <v>638.4</v>
      </c>
      <c r="L6632" s="362" t="s">
        <v>459</v>
      </c>
      <c r="M6632" s="362" t="s">
        <v>7116</v>
      </c>
      <c r="N6632" s="362" t="s">
        <v>7117</v>
      </c>
    </row>
    <row r="6633" spans="1:14" x14ac:dyDescent="0.2">
      <c r="A6633" s="361">
        <v>45146</v>
      </c>
      <c r="B6633" s="362" t="s">
        <v>541</v>
      </c>
      <c r="C6633" s="365">
        <v>6615.1</v>
      </c>
      <c r="D6633" s="362" t="s">
        <v>452</v>
      </c>
      <c r="E6633" s="362">
        <v>2780</v>
      </c>
      <c r="F6633" s="362" t="s">
        <v>3072</v>
      </c>
      <c r="G6633" s="362"/>
      <c r="H6633" s="364">
        <v>8</v>
      </c>
      <c r="I6633" s="362">
        <v>785</v>
      </c>
      <c r="J6633" s="362" t="s">
        <v>2937</v>
      </c>
      <c r="K6633" s="362">
        <v>942</v>
      </c>
      <c r="L6633" s="362" t="s">
        <v>459</v>
      </c>
      <c r="M6633" s="362" t="s">
        <v>7116</v>
      </c>
      <c r="N6633" s="362" t="s">
        <v>7117</v>
      </c>
    </row>
    <row r="6634" spans="1:14" x14ac:dyDescent="0.2">
      <c r="A6634" s="361">
        <v>45140</v>
      </c>
      <c r="B6634" s="362" t="s">
        <v>541</v>
      </c>
      <c r="C6634" s="365">
        <v>6615.1</v>
      </c>
      <c r="D6634" s="362" t="s">
        <v>452</v>
      </c>
      <c r="E6634" s="362">
        <v>2276</v>
      </c>
      <c r="F6634" s="362" t="s">
        <v>4389</v>
      </c>
      <c r="G6634" s="362"/>
      <c r="H6634" s="364">
        <v>5</v>
      </c>
      <c r="I6634" s="362">
        <v>394</v>
      </c>
      <c r="J6634" s="362" t="s">
        <v>2937</v>
      </c>
      <c r="K6634" s="362">
        <v>472.8</v>
      </c>
      <c r="L6634" s="362" t="s">
        <v>459</v>
      </c>
      <c r="M6634" s="362" t="s">
        <v>7116</v>
      </c>
      <c r="N6634" s="362" t="s">
        <v>7117</v>
      </c>
    </row>
    <row r="6635" spans="1:14" x14ac:dyDescent="0.2">
      <c r="A6635" s="361">
        <v>45141</v>
      </c>
      <c r="B6635" s="362" t="s">
        <v>541</v>
      </c>
      <c r="C6635" s="365">
        <v>6615.1</v>
      </c>
      <c r="D6635" s="362" t="s">
        <v>452</v>
      </c>
      <c r="E6635" s="362">
        <v>4491</v>
      </c>
      <c r="F6635" s="362" t="s">
        <v>3044</v>
      </c>
      <c r="G6635" s="362"/>
      <c r="H6635" s="364">
        <v>8</v>
      </c>
      <c r="I6635" s="362">
        <v>532</v>
      </c>
      <c r="J6635" s="362" t="s">
        <v>2937</v>
      </c>
      <c r="K6635" s="362">
        <v>638.4</v>
      </c>
      <c r="L6635" s="362" t="s">
        <v>459</v>
      </c>
      <c r="M6635" s="362" t="s">
        <v>7116</v>
      </c>
      <c r="N6635" s="362" t="s">
        <v>7117</v>
      </c>
    </row>
    <row r="6636" spans="1:14" x14ac:dyDescent="0.2">
      <c r="A6636" s="361">
        <v>45146</v>
      </c>
      <c r="B6636" s="362" t="s">
        <v>541</v>
      </c>
      <c r="C6636" s="365">
        <v>6615.1</v>
      </c>
      <c r="D6636" s="362" t="s">
        <v>452</v>
      </c>
      <c r="E6636" s="362">
        <v>5279</v>
      </c>
      <c r="F6636" s="362" t="s">
        <v>3463</v>
      </c>
      <c r="G6636" s="362"/>
      <c r="H6636" s="364">
        <v>8</v>
      </c>
      <c r="I6636" s="362">
        <v>496</v>
      </c>
      <c r="J6636" s="362" t="s">
        <v>2937</v>
      </c>
      <c r="K6636" s="362">
        <v>595.20000000000005</v>
      </c>
      <c r="L6636" s="362" t="s">
        <v>459</v>
      </c>
      <c r="M6636" s="362" t="s">
        <v>7116</v>
      </c>
      <c r="N6636" s="362" t="s">
        <v>7117</v>
      </c>
    </row>
    <row r="6637" spans="1:14" x14ac:dyDescent="0.2">
      <c r="A6637" s="361">
        <v>45148</v>
      </c>
      <c r="B6637" s="362" t="s">
        <v>541</v>
      </c>
      <c r="C6637" s="365">
        <v>6615.1</v>
      </c>
      <c r="D6637" s="362" t="s">
        <v>452</v>
      </c>
      <c r="E6637" s="362">
        <v>2780</v>
      </c>
      <c r="F6637" s="362" t="s">
        <v>3072</v>
      </c>
      <c r="G6637" s="362"/>
      <c r="H6637" s="364">
        <v>8</v>
      </c>
      <c r="I6637" s="362">
        <v>785</v>
      </c>
      <c r="J6637" s="362" t="s">
        <v>2937</v>
      </c>
      <c r="K6637" s="362">
        <v>942</v>
      </c>
      <c r="L6637" s="362" t="s">
        <v>459</v>
      </c>
      <c r="M6637" s="362" t="s">
        <v>7116</v>
      </c>
      <c r="N6637" s="362" t="s">
        <v>7117</v>
      </c>
    </row>
    <row r="6638" spans="1:14" x14ac:dyDescent="0.2">
      <c r="A6638" s="361">
        <v>45141</v>
      </c>
      <c r="B6638" s="362" t="s">
        <v>541</v>
      </c>
      <c r="C6638" s="365">
        <v>6615.1</v>
      </c>
      <c r="D6638" s="362" t="s">
        <v>452</v>
      </c>
      <c r="E6638" s="362">
        <v>2276</v>
      </c>
      <c r="F6638" s="362" t="s">
        <v>4389</v>
      </c>
      <c r="G6638" s="362"/>
      <c r="H6638" s="364">
        <v>8</v>
      </c>
      <c r="I6638" s="362">
        <v>394</v>
      </c>
      <c r="J6638" s="362" t="s">
        <v>2937</v>
      </c>
      <c r="K6638" s="362">
        <v>472.8</v>
      </c>
      <c r="L6638" s="362" t="s">
        <v>459</v>
      </c>
      <c r="M6638" s="362" t="s">
        <v>7116</v>
      </c>
      <c r="N6638" s="362" t="s">
        <v>7117</v>
      </c>
    </row>
    <row r="6639" spans="1:14" x14ac:dyDescent="0.2">
      <c r="A6639" s="361">
        <v>45145</v>
      </c>
      <c r="B6639" s="362" t="s">
        <v>541</v>
      </c>
      <c r="C6639" s="365">
        <v>6615.1</v>
      </c>
      <c r="D6639" s="362" t="s">
        <v>452</v>
      </c>
      <c r="E6639" s="362">
        <v>7224</v>
      </c>
      <c r="F6639" s="362" t="s">
        <v>7152</v>
      </c>
      <c r="G6639" s="362"/>
      <c r="H6639" s="364">
        <v>8</v>
      </c>
      <c r="I6639" s="362">
        <v>272</v>
      </c>
      <c r="J6639" s="362" t="s">
        <v>2937</v>
      </c>
      <c r="K6639" s="362">
        <v>326.39999999999998</v>
      </c>
      <c r="L6639" s="362" t="s">
        <v>459</v>
      </c>
      <c r="M6639" s="362" t="s">
        <v>7116</v>
      </c>
      <c r="N6639" s="362" t="s">
        <v>7117</v>
      </c>
    </row>
    <row r="6640" spans="1:14" x14ac:dyDescent="0.2">
      <c r="A6640" s="361">
        <v>45149</v>
      </c>
      <c r="B6640" s="362" t="s">
        <v>541</v>
      </c>
      <c r="C6640" s="365">
        <v>6615.1</v>
      </c>
      <c r="D6640" s="362" t="s">
        <v>452</v>
      </c>
      <c r="E6640" s="362">
        <v>5279</v>
      </c>
      <c r="F6640" s="362" t="s">
        <v>3463</v>
      </c>
      <c r="G6640" s="362"/>
      <c r="H6640" s="364">
        <v>8</v>
      </c>
      <c r="I6640" s="362">
        <v>496</v>
      </c>
      <c r="J6640" s="362" t="s">
        <v>2937</v>
      </c>
      <c r="K6640" s="362">
        <v>595.20000000000005</v>
      </c>
      <c r="L6640" s="362" t="s">
        <v>459</v>
      </c>
      <c r="M6640" s="362" t="s">
        <v>7116</v>
      </c>
      <c r="N6640" s="362" t="s">
        <v>7117</v>
      </c>
    </row>
    <row r="6641" spans="1:14" x14ac:dyDescent="0.2">
      <c r="A6641" s="361">
        <v>45153</v>
      </c>
      <c r="B6641" s="362" t="s">
        <v>541</v>
      </c>
      <c r="C6641" s="365">
        <v>6615.1</v>
      </c>
      <c r="D6641" s="362" t="s">
        <v>452</v>
      </c>
      <c r="E6641" s="362">
        <v>7264</v>
      </c>
      <c r="F6641" s="362" t="s">
        <v>7203</v>
      </c>
      <c r="G6641" s="362"/>
      <c r="H6641" s="364">
        <v>8</v>
      </c>
      <c r="I6641" s="362">
        <v>337</v>
      </c>
      <c r="J6641" s="362" t="s">
        <v>2937</v>
      </c>
      <c r="K6641" s="362">
        <v>404.4</v>
      </c>
      <c r="L6641" s="362" t="s">
        <v>459</v>
      </c>
      <c r="M6641" s="362" t="s">
        <v>7116</v>
      </c>
      <c r="N6641" s="362" t="s">
        <v>7117</v>
      </c>
    </row>
    <row r="6642" spans="1:14" x14ac:dyDescent="0.2">
      <c r="A6642" s="361">
        <v>45153</v>
      </c>
      <c r="B6642" s="362" t="s">
        <v>541</v>
      </c>
      <c r="C6642" s="365">
        <v>6615.1</v>
      </c>
      <c r="D6642" s="362" t="s">
        <v>452</v>
      </c>
      <c r="E6642" s="362">
        <v>7240</v>
      </c>
      <c r="F6642" s="362" t="s">
        <v>7156</v>
      </c>
      <c r="G6642" s="362"/>
      <c r="H6642" s="364">
        <v>8</v>
      </c>
      <c r="I6642" s="362">
        <v>278</v>
      </c>
      <c r="J6642" s="362" t="s">
        <v>2937</v>
      </c>
      <c r="K6642" s="362">
        <v>333.6</v>
      </c>
      <c r="L6642" s="362" t="s">
        <v>459</v>
      </c>
      <c r="M6642" s="362" t="s">
        <v>7116</v>
      </c>
      <c r="N6642" s="362" t="s">
        <v>7117</v>
      </c>
    </row>
    <row r="6643" spans="1:14" x14ac:dyDescent="0.2">
      <c r="A6643" s="361">
        <v>45153</v>
      </c>
      <c r="B6643" s="362" t="s">
        <v>541</v>
      </c>
      <c r="C6643" s="365">
        <v>6615.1</v>
      </c>
      <c r="D6643" s="362" t="s">
        <v>452</v>
      </c>
      <c r="E6643" s="362">
        <v>4491</v>
      </c>
      <c r="F6643" s="362" t="s">
        <v>3044</v>
      </c>
      <c r="G6643" s="362"/>
      <c r="H6643" s="364">
        <v>8</v>
      </c>
      <c r="I6643" s="362">
        <v>532</v>
      </c>
      <c r="J6643" s="362" t="s">
        <v>2937</v>
      </c>
      <c r="K6643" s="362">
        <v>638.4</v>
      </c>
      <c r="L6643" s="362" t="s">
        <v>459</v>
      </c>
      <c r="M6643" s="362" t="s">
        <v>7116</v>
      </c>
      <c r="N6643" s="362" t="s">
        <v>7117</v>
      </c>
    </row>
    <row r="6644" spans="1:14" x14ac:dyDescent="0.2">
      <c r="A6644" s="361">
        <v>45149</v>
      </c>
      <c r="B6644" s="362" t="s">
        <v>541</v>
      </c>
      <c r="C6644" s="365">
        <v>6615.1</v>
      </c>
      <c r="D6644" s="362" t="s">
        <v>452</v>
      </c>
      <c r="E6644" s="362">
        <v>2780</v>
      </c>
      <c r="F6644" s="362" t="s">
        <v>3072</v>
      </c>
      <c r="G6644" s="362"/>
      <c r="H6644" s="364">
        <v>8</v>
      </c>
      <c r="I6644" s="362">
        <v>785</v>
      </c>
      <c r="J6644" s="362" t="s">
        <v>2937</v>
      </c>
      <c r="K6644" s="362">
        <v>942</v>
      </c>
      <c r="L6644" s="362" t="s">
        <v>459</v>
      </c>
      <c r="M6644" s="362" t="s">
        <v>7116</v>
      </c>
      <c r="N6644" s="362" t="s">
        <v>7117</v>
      </c>
    </row>
    <row r="6645" spans="1:14" x14ac:dyDescent="0.2">
      <c r="A6645" s="361">
        <v>45142</v>
      </c>
      <c r="B6645" s="362" t="s">
        <v>541</v>
      </c>
      <c r="C6645" s="365">
        <v>6615.1</v>
      </c>
      <c r="D6645" s="362" t="s">
        <v>452</v>
      </c>
      <c r="E6645" s="362">
        <v>2276</v>
      </c>
      <c r="F6645" s="362" t="s">
        <v>4389</v>
      </c>
      <c r="G6645" s="362"/>
      <c r="H6645" s="364">
        <v>7</v>
      </c>
      <c r="I6645" s="362">
        <v>394</v>
      </c>
      <c r="J6645" s="362" t="s">
        <v>2937</v>
      </c>
      <c r="K6645" s="362">
        <v>472.8</v>
      </c>
      <c r="L6645" s="362" t="s">
        <v>459</v>
      </c>
      <c r="M6645" s="362" t="s">
        <v>7116</v>
      </c>
      <c r="N6645" s="362" t="s">
        <v>7117</v>
      </c>
    </row>
    <row r="6646" spans="1:14" x14ac:dyDescent="0.2">
      <c r="A6646" s="361">
        <v>45146</v>
      </c>
      <c r="B6646" s="362" t="s">
        <v>541</v>
      </c>
      <c r="C6646" s="365">
        <v>6615.1</v>
      </c>
      <c r="D6646" s="362" t="s">
        <v>452</v>
      </c>
      <c r="E6646" s="362">
        <v>7224</v>
      </c>
      <c r="F6646" s="362" t="s">
        <v>7152</v>
      </c>
      <c r="G6646" s="362"/>
      <c r="H6646" s="364">
        <v>8</v>
      </c>
      <c r="I6646" s="362">
        <v>272</v>
      </c>
      <c r="J6646" s="362" t="s">
        <v>2937</v>
      </c>
      <c r="K6646" s="362">
        <v>326.39999999999998</v>
      </c>
      <c r="L6646" s="362" t="s">
        <v>459</v>
      </c>
      <c r="M6646" s="362" t="s">
        <v>7116</v>
      </c>
      <c r="N6646" s="362" t="s">
        <v>7117</v>
      </c>
    </row>
    <row r="6647" spans="1:14" x14ac:dyDescent="0.2">
      <c r="A6647" s="361">
        <v>45145</v>
      </c>
      <c r="B6647" s="362" t="s">
        <v>541</v>
      </c>
      <c r="C6647" s="365">
        <v>6630.1</v>
      </c>
      <c r="D6647" s="362" t="s">
        <v>452</v>
      </c>
      <c r="E6647" s="362">
        <v>5279</v>
      </c>
      <c r="F6647" s="362" t="s">
        <v>3463</v>
      </c>
      <c r="G6647" s="362"/>
      <c r="H6647" s="364">
        <v>8</v>
      </c>
      <c r="I6647" s="362">
        <v>496</v>
      </c>
      <c r="J6647" s="362" t="s">
        <v>2937</v>
      </c>
      <c r="K6647" s="362">
        <v>595.20000000000005</v>
      </c>
      <c r="L6647" s="362" t="s">
        <v>459</v>
      </c>
      <c r="M6647" s="362" t="s">
        <v>7116</v>
      </c>
      <c r="N6647" s="362" t="s">
        <v>7117</v>
      </c>
    </row>
    <row r="6648" spans="1:14" x14ac:dyDescent="0.2">
      <c r="A6648" s="361">
        <v>45140</v>
      </c>
      <c r="B6648" s="362" t="s">
        <v>541</v>
      </c>
      <c r="C6648" s="365">
        <v>6615.1</v>
      </c>
      <c r="D6648" s="362" t="s">
        <v>452</v>
      </c>
      <c r="E6648" s="362">
        <v>7240</v>
      </c>
      <c r="F6648" s="362" t="s">
        <v>7156</v>
      </c>
      <c r="G6648" s="362"/>
      <c r="H6648" s="364">
        <v>8</v>
      </c>
      <c r="I6648" s="362">
        <v>278</v>
      </c>
      <c r="J6648" s="362" t="s">
        <v>2937</v>
      </c>
      <c r="K6648" s="362">
        <v>333.6</v>
      </c>
      <c r="L6648" s="362" t="s">
        <v>459</v>
      </c>
      <c r="M6648" s="362" t="s">
        <v>7116</v>
      </c>
      <c r="N6648" s="362" t="s">
        <v>7117</v>
      </c>
    </row>
    <row r="6649" spans="1:14" x14ac:dyDescent="0.2">
      <c r="A6649" s="361">
        <v>45147</v>
      </c>
      <c r="B6649" s="362" t="s">
        <v>541</v>
      </c>
      <c r="C6649" s="365">
        <v>6615.1</v>
      </c>
      <c r="D6649" s="362" t="s">
        <v>452</v>
      </c>
      <c r="E6649" s="362">
        <v>7224</v>
      </c>
      <c r="F6649" s="362" t="s">
        <v>7152</v>
      </c>
      <c r="G6649" s="362"/>
      <c r="H6649" s="364">
        <v>8</v>
      </c>
      <c r="I6649" s="362">
        <v>272</v>
      </c>
      <c r="J6649" s="362" t="s">
        <v>2937</v>
      </c>
      <c r="K6649" s="362">
        <v>326.39999999999998</v>
      </c>
      <c r="L6649" s="362" t="s">
        <v>459</v>
      </c>
      <c r="M6649" s="362" t="s">
        <v>7116</v>
      </c>
      <c r="N6649" s="362" t="s">
        <v>7117</v>
      </c>
    </row>
    <row r="6650" spans="1:14" x14ac:dyDescent="0.2">
      <c r="A6650" s="361">
        <v>45141</v>
      </c>
      <c r="B6650" s="362" t="s">
        <v>541</v>
      </c>
      <c r="C6650" s="365">
        <v>6615.1</v>
      </c>
      <c r="D6650" s="362" t="s">
        <v>452</v>
      </c>
      <c r="E6650" s="362">
        <v>7264</v>
      </c>
      <c r="F6650" s="362" t="s">
        <v>7203</v>
      </c>
      <c r="G6650" s="362"/>
      <c r="H6650" s="364">
        <v>8</v>
      </c>
      <c r="I6650" s="362">
        <v>337</v>
      </c>
      <c r="J6650" s="362" t="s">
        <v>2937</v>
      </c>
      <c r="K6650" s="362">
        <v>404.4</v>
      </c>
      <c r="L6650" s="362" t="s">
        <v>459</v>
      </c>
      <c r="M6650" s="362" t="s">
        <v>7116</v>
      </c>
      <c r="N6650" s="362" t="s">
        <v>7117</v>
      </c>
    </row>
    <row r="6651" spans="1:14" x14ac:dyDescent="0.2">
      <c r="A6651" s="361">
        <v>45146</v>
      </c>
      <c r="B6651" s="362" t="s">
        <v>541</v>
      </c>
      <c r="C6651" s="365">
        <v>6615.1</v>
      </c>
      <c r="D6651" s="362" t="s">
        <v>452</v>
      </c>
      <c r="E6651" s="362">
        <v>2276</v>
      </c>
      <c r="F6651" s="362" t="s">
        <v>4389</v>
      </c>
      <c r="G6651" s="362"/>
      <c r="H6651" s="364">
        <v>8</v>
      </c>
      <c r="I6651" s="362">
        <v>394</v>
      </c>
      <c r="J6651" s="362" t="s">
        <v>2937</v>
      </c>
      <c r="K6651" s="362">
        <v>472.8</v>
      </c>
      <c r="L6651" s="362" t="s">
        <v>459</v>
      </c>
      <c r="M6651" s="362" t="s">
        <v>7116</v>
      </c>
      <c r="N6651" s="362" t="s">
        <v>7117</v>
      </c>
    </row>
    <row r="6652" spans="1:14" x14ac:dyDescent="0.2">
      <c r="A6652" s="361">
        <v>45147</v>
      </c>
      <c r="B6652" s="362" t="s">
        <v>541</v>
      </c>
      <c r="C6652" s="365">
        <v>6630.1</v>
      </c>
      <c r="D6652" s="362" t="s">
        <v>452</v>
      </c>
      <c r="E6652" s="362">
        <v>5279</v>
      </c>
      <c r="F6652" s="362" t="s">
        <v>3463</v>
      </c>
      <c r="G6652" s="362"/>
      <c r="H6652" s="364">
        <v>8</v>
      </c>
      <c r="I6652" s="362">
        <v>496</v>
      </c>
      <c r="J6652" s="362" t="s">
        <v>2937</v>
      </c>
      <c r="K6652" s="362">
        <v>595.20000000000005</v>
      </c>
      <c r="L6652" s="362" t="s">
        <v>459</v>
      </c>
      <c r="M6652" s="362" t="s">
        <v>7116</v>
      </c>
      <c r="N6652" s="362" t="s">
        <v>7117</v>
      </c>
    </row>
    <row r="6653" spans="1:14" x14ac:dyDescent="0.2">
      <c r="A6653" s="361">
        <v>45145</v>
      </c>
      <c r="B6653" s="362" t="s">
        <v>541</v>
      </c>
      <c r="C6653" s="365">
        <v>6615.1</v>
      </c>
      <c r="D6653" s="362" t="s">
        <v>452</v>
      </c>
      <c r="E6653" s="362">
        <v>4491</v>
      </c>
      <c r="F6653" s="362" t="s">
        <v>3044</v>
      </c>
      <c r="G6653" s="362"/>
      <c r="H6653" s="364">
        <v>8</v>
      </c>
      <c r="I6653" s="362">
        <v>532</v>
      </c>
      <c r="J6653" s="362" t="s">
        <v>2937</v>
      </c>
      <c r="K6653" s="362">
        <v>638.4</v>
      </c>
      <c r="L6653" s="362" t="s">
        <v>459</v>
      </c>
      <c r="M6653" s="362" t="s">
        <v>7116</v>
      </c>
      <c r="N6653" s="362" t="s">
        <v>7117</v>
      </c>
    </row>
    <row r="6654" spans="1:14" x14ac:dyDescent="0.2">
      <c r="A6654" s="361">
        <v>45140</v>
      </c>
      <c r="B6654" s="362" t="s">
        <v>541</v>
      </c>
      <c r="C6654" s="365">
        <v>6615.1</v>
      </c>
      <c r="D6654" s="362" t="s">
        <v>452</v>
      </c>
      <c r="E6654" s="362">
        <v>2780</v>
      </c>
      <c r="F6654" s="362" t="s">
        <v>3072</v>
      </c>
      <c r="G6654" s="362"/>
      <c r="H6654" s="364">
        <v>8</v>
      </c>
      <c r="I6654" s="362">
        <v>785</v>
      </c>
      <c r="J6654" s="362" t="s">
        <v>2937</v>
      </c>
      <c r="K6654" s="362">
        <v>942</v>
      </c>
      <c r="L6654" s="362" t="s">
        <v>459</v>
      </c>
      <c r="M6654" s="362" t="s">
        <v>7116</v>
      </c>
      <c r="N6654" s="362" t="s">
        <v>7117</v>
      </c>
    </row>
    <row r="6655" spans="1:14" x14ac:dyDescent="0.2">
      <c r="A6655" s="361">
        <v>45141</v>
      </c>
      <c r="B6655" s="362" t="s">
        <v>541</v>
      </c>
      <c r="C6655" s="365">
        <v>6615.1</v>
      </c>
      <c r="D6655" s="362" t="s">
        <v>452</v>
      </c>
      <c r="E6655" s="362">
        <v>7240</v>
      </c>
      <c r="F6655" s="362" t="s">
        <v>7156</v>
      </c>
      <c r="G6655" s="362"/>
      <c r="H6655" s="364">
        <v>8</v>
      </c>
      <c r="I6655" s="362">
        <v>278</v>
      </c>
      <c r="J6655" s="362" t="s">
        <v>2937</v>
      </c>
      <c r="K6655" s="362">
        <v>333.6</v>
      </c>
      <c r="L6655" s="362" t="s">
        <v>459</v>
      </c>
      <c r="M6655" s="362" t="s">
        <v>7116</v>
      </c>
      <c r="N6655" s="362" t="s">
        <v>7117</v>
      </c>
    </row>
    <row r="6656" spans="1:14" x14ac:dyDescent="0.2">
      <c r="A6656" s="361">
        <v>45148</v>
      </c>
      <c r="B6656" s="362" t="s">
        <v>541</v>
      </c>
      <c r="C6656" s="365">
        <v>6615.1</v>
      </c>
      <c r="D6656" s="362" t="s">
        <v>452</v>
      </c>
      <c r="E6656" s="362">
        <v>7224</v>
      </c>
      <c r="F6656" s="362" t="s">
        <v>7152</v>
      </c>
      <c r="G6656" s="362"/>
      <c r="H6656" s="364">
        <v>8</v>
      </c>
      <c r="I6656" s="362">
        <v>272</v>
      </c>
      <c r="J6656" s="362" t="s">
        <v>2937</v>
      </c>
      <c r="K6656" s="362">
        <v>326.39999999999998</v>
      </c>
      <c r="L6656" s="362" t="s">
        <v>459</v>
      </c>
      <c r="M6656" s="362" t="s">
        <v>7116</v>
      </c>
      <c r="N6656" s="362" t="s">
        <v>7117</v>
      </c>
    </row>
    <row r="6657" spans="1:14" x14ac:dyDescent="0.2">
      <c r="A6657" s="361">
        <v>45149</v>
      </c>
      <c r="B6657" s="362" t="s">
        <v>541</v>
      </c>
      <c r="C6657" s="365">
        <v>6497.1</v>
      </c>
      <c r="D6657" s="362" t="s">
        <v>452</v>
      </c>
      <c r="E6657" s="362">
        <v>871</v>
      </c>
      <c r="F6657" s="362" t="s">
        <v>2936</v>
      </c>
      <c r="G6657" s="362"/>
      <c r="H6657" s="364">
        <v>2</v>
      </c>
      <c r="I6657" s="363">
        <v>1705</v>
      </c>
      <c r="J6657" s="362" t="s">
        <v>2937</v>
      </c>
      <c r="K6657" s="363">
        <v>2046</v>
      </c>
      <c r="L6657" s="362" t="s">
        <v>459</v>
      </c>
      <c r="M6657" s="362" t="s">
        <v>7116</v>
      </c>
      <c r="N6657" s="362" t="s">
        <v>7117</v>
      </c>
    </row>
    <row r="6658" spans="1:14" x14ac:dyDescent="0.2">
      <c r="A6658" s="361">
        <v>45147</v>
      </c>
      <c r="B6658" s="362" t="s">
        <v>541</v>
      </c>
      <c r="C6658" s="365">
        <v>6615.1</v>
      </c>
      <c r="D6658" s="362" t="s">
        <v>452</v>
      </c>
      <c r="E6658" s="362">
        <v>2276</v>
      </c>
      <c r="F6658" s="362" t="s">
        <v>4389</v>
      </c>
      <c r="G6658" s="362"/>
      <c r="H6658" s="364">
        <v>6.5</v>
      </c>
      <c r="I6658" s="362">
        <v>394</v>
      </c>
      <c r="J6658" s="362" t="s">
        <v>2937</v>
      </c>
      <c r="K6658" s="362">
        <v>472.8</v>
      </c>
      <c r="L6658" s="362" t="s">
        <v>459</v>
      </c>
      <c r="M6658" s="362" t="s">
        <v>7116</v>
      </c>
      <c r="N6658" s="362" t="s">
        <v>7117</v>
      </c>
    </row>
    <row r="6659" spans="1:14" x14ac:dyDescent="0.2">
      <c r="A6659" s="361">
        <v>45148</v>
      </c>
      <c r="B6659" s="362" t="s">
        <v>541</v>
      </c>
      <c r="C6659" s="365">
        <v>6630.1</v>
      </c>
      <c r="D6659" s="362" t="s">
        <v>452</v>
      </c>
      <c r="E6659" s="362">
        <v>5279</v>
      </c>
      <c r="F6659" s="362" t="s">
        <v>3463</v>
      </c>
      <c r="G6659" s="362"/>
      <c r="H6659" s="364">
        <v>8</v>
      </c>
      <c r="I6659" s="362">
        <v>496</v>
      </c>
      <c r="J6659" s="362" t="s">
        <v>2937</v>
      </c>
      <c r="K6659" s="362">
        <v>595.20000000000005</v>
      </c>
      <c r="L6659" s="362" t="s">
        <v>459</v>
      </c>
      <c r="M6659" s="362" t="s">
        <v>7116</v>
      </c>
      <c r="N6659" s="362" t="s">
        <v>7117</v>
      </c>
    </row>
    <row r="6660" spans="1:14" x14ac:dyDescent="0.2">
      <c r="A6660" s="361">
        <v>45146</v>
      </c>
      <c r="B6660" s="362" t="s">
        <v>541</v>
      </c>
      <c r="C6660" s="365">
        <v>6615.1</v>
      </c>
      <c r="D6660" s="362" t="s">
        <v>452</v>
      </c>
      <c r="E6660" s="362">
        <v>4491</v>
      </c>
      <c r="F6660" s="362" t="s">
        <v>3044</v>
      </c>
      <c r="G6660" s="362"/>
      <c r="H6660" s="364">
        <v>8</v>
      </c>
      <c r="I6660" s="362">
        <v>532</v>
      </c>
      <c r="J6660" s="362" t="s">
        <v>2937</v>
      </c>
      <c r="K6660" s="362">
        <v>638.4</v>
      </c>
      <c r="L6660" s="362" t="s">
        <v>459</v>
      </c>
      <c r="M6660" s="362" t="s">
        <v>7116</v>
      </c>
      <c r="N6660" s="362" t="s">
        <v>7117</v>
      </c>
    </row>
    <row r="6661" spans="1:14" x14ac:dyDescent="0.2">
      <c r="A6661" s="361">
        <v>45141</v>
      </c>
      <c r="B6661" s="362" t="s">
        <v>541</v>
      </c>
      <c r="C6661" s="365">
        <v>6615.1</v>
      </c>
      <c r="D6661" s="362" t="s">
        <v>452</v>
      </c>
      <c r="E6661" s="362">
        <v>2780</v>
      </c>
      <c r="F6661" s="362" t="s">
        <v>3072</v>
      </c>
      <c r="G6661" s="362"/>
      <c r="H6661" s="364">
        <v>8</v>
      </c>
      <c r="I6661" s="362">
        <v>785</v>
      </c>
      <c r="J6661" s="362" t="s">
        <v>2937</v>
      </c>
      <c r="K6661" s="362">
        <v>942</v>
      </c>
      <c r="L6661" s="362" t="s">
        <v>459</v>
      </c>
      <c r="M6661" s="362" t="s">
        <v>7116</v>
      </c>
      <c r="N6661" s="362" t="s">
        <v>7117</v>
      </c>
    </row>
    <row r="6662" spans="1:14" x14ac:dyDescent="0.2">
      <c r="A6662" s="361">
        <v>45149</v>
      </c>
      <c r="B6662" s="362" t="s">
        <v>541</v>
      </c>
      <c r="C6662" s="365">
        <v>6615.1</v>
      </c>
      <c r="D6662" s="362" t="s">
        <v>452</v>
      </c>
      <c r="E6662" s="362">
        <v>7224</v>
      </c>
      <c r="F6662" s="362" t="s">
        <v>7152</v>
      </c>
      <c r="G6662" s="362"/>
      <c r="H6662" s="364">
        <v>8</v>
      </c>
      <c r="I6662" s="362">
        <v>272</v>
      </c>
      <c r="J6662" s="362" t="s">
        <v>2937</v>
      </c>
      <c r="K6662" s="362">
        <v>326.39999999999998</v>
      </c>
      <c r="L6662" s="362" t="s">
        <v>459</v>
      </c>
      <c r="M6662" s="362" t="s">
        <v>7116</v>
      </c>
      <c r="N6662" s="362" t="s">
        <v>7117</v>
      </c>
    </row>
    <row r="6663" spans="1:14" x14ac:dyDescent="0.2">
      <c r="A6663" s="361">
        <v>45142</v>
      </c>
      <c r="B6663" s="362" t="s">
        <v>541</v>
      </c>
      <c r="C6663" s="365">
        <v>6615.1</v>
      </c>
      <c r="D6663" s="362" t="s">
        <v>452</v>
      </c>
      <c r="E6663" s="362">
        <v>7264</v>
      </c>
      <c r="F6663" s="362" t="s">
        <v>7203</v>
      </c>
      <c r="G6663" s="362"/>
      <c r="H6663" s="364">
        <v>8</v>
      </c>
      <c r="I6663" s="362">
        <v>337</v>
      </c>
      <c r="J6663" s="362" t="s">
        <v>2937</v>
      </c>
      <c r="K6663" s="362">
        <v>404.4</v>
      </c>
      <c r="L6663" s="362" t="s">
        <v>459</v>
      </c>
      <c r="M6663" s="362" t="s">
        <v>7116</v>
      </c>
      <c r="N6663" s="362" t="s">
        <v>7117</v>
      </c>
    </row>
    <row r="6664" spans="1:14" x14ac:dyDescent="0.2">
      <c r="A6664" s="361">
        <v>45142</v>
      </c>
      <c r="B6664" s="362" t="s">
        <v>541</v>
      </c>
      <c r="C6664" s="365">
        <v>6615.1</v>
      </c>
      <c r="D6664" s="362" t="s">
        <v>452</v>
      </c>
      <c r="E6664" s="362">
        <v>7240</v>
      </c>
      <c r="F6664" s="362" t="s">
        <v>7156</v>
      </c>
      <c r="G6664" s="362"/>
      <c r="H6664" s="364">
        <v>8</v>
      </c>
      <c r="I6664" s="362">
        <v>278</v>
      </c>
      <c r="J6664" s="362" t="s">
        <v>2937</v>
      </c>
      <c r="K6664" s="362">
        <v>333.6</v>
      </c>
      <c r="L6664" s="362" t="s">
        <v>459</v>
      </c>
      <c r="M6664" s="362" t="s">
        <v>7116</v>
      </c>
      <c r="N6664" s="362" t="s">
        <v>7117</v>
      </c>
    </row>
    <row r="6665" spans="1:14" x14ac:dyDescent="0.2">
      <c r="A6665" s="361">
        <v>45148</v>
      </c>
      <c r="B6665" s="362" t="s">
        <v>541</v>
      </c>
      <c r="C6665" s="365">
        <v>6615.1</v>
      </c>
      <c r="D6665" s="362" t="s">
        <v>452</v>
      </c>
      <c r="E6665" s="362">
        <v>2276</v>
      </c>
      <c r="F6665" s="362" t="s">
        <v>4389</v>
      </c>
      <c r="G6665" s="362"/>
      <c r="H6665" s="364">
        <v>7</v>
      </c>
      <c r="I6665" s="362">
        <v>394</v>
      </c>
      <c r="J6665" s="362" t="s">
        <v>2937</v>
      </c>
      <c r="K6665" s="362">
        <v>472.8</v>
      </c>
      <c r="L6665" s="362" t="s">
        <v>459</v>
      </c>
      <c r="M6665" s="362" t="s">
        <v>7116</v>
      </c>
      <c r="N6665" s="362" t="s">
        <v>7117</v>
      </c>
    </row>
    <row r="6666" spans="1:14" x14ac:dyDescent="0.2">
      <c r="A6666" s="361">
        <v>45147</v>
      </c>
      <c r="B6666" s="362" t="s">
        <v>541</v>
      </c>
      <c r="C6666" s="365">
        <v>6615.1</v>
      </c>
      <c r="D6666" s="362" t="s">
        <v>452</v>
      </c>
      <c r="E6666" s="362">
        <v>4491</v>
      </c>
      <c r="F6666" s="362" t="s">
        <v>3044</v>
      </c>
      <c r="G6666" s="362"/>
      <c r="H6666" s="364">
        <v>8</v>
      </c>
      <c r="I6666" s="362">
        <v>532</v>
      </c>
      <c r="J6666" s="362" t="s">
        <v>2937</v>
      </c>
      <c r="K6666" s="362">
        <v>638.4</v>
      </c>
      <c r="L6666" s="362" t="s">
        <v>459</v>
      </c>
      <c r="M6666" s="362" t="s">
        <v>7116</v>
      </c>
      <c r="N6666" s="362" t="s">
        <v>7117</v>
      </c>
    </row>
    <row r="6667" spans="1:14" x14ac:dyDescent="0.2">
      <c r="A6667" s="361">
        <v>45140</v>
      </c>
      <c r="B6667" s="362" t="s">
        <v>541</v>
      </c>
      <c r="C6667" s="365">
        <v>6615.1</v>
      </c>
      <c r="D6667" s="362" t="s">
        <v>452</v>
      </c>
      <c r="E6667" s="362">
        <v>5279</v>
      </c>
      <c r="F6667" s="362" t="s">
        <v>3463</v>
      </c>
      <c r="G6667" s="362"/>
      <c r="H6667" s="364">
        <v>8</v>
      </c>
      <c r="I6667" s="362">
        <v>496</v>
      </c>
      <c r="J6667" s="362" t="s">
        <v>2937</v>
      </c>
      <c r="K6667" s="362">
        <v>595.20000000000005</v>
      </c>
      <c r="L6667" s="362" t="s">
        <v>459</v>
      </c>
      <c r="M6667" s="362" t="s">
        <v>7116</v>
      </c>
      <c r="N6667" s="362" t="s">
        <v>7117</v>
      </c>
    </row>
    <row r="6668" spans="1:14" x14ac:dyDescent="0.2">
      <c r="A6668" s="361">
        <v>45142</v>
      </c>
      <c r="B6668" s="362" t="s">
        <v>541</v>
      </c>
      <c r="C6668" s="365">
        <v>6615.1</v>
      </c>
      <c r="D6668" s="362" t="s">
        <v>452</v>
      </c>
      <c r="E6668" s="362">
        <v>2780</v>
      </c>
      <c r="F6668" s="362" t="s">
        <v>3072</v>
      </c>
      <c r="G6668" s="362"/>
      <c r="H6668" s="364">
        <v>8</v>
      </c>
      <c r="I6668" s="362">
        <v>785</v>
      </c>
      <c r="J6668" s="362" t="s">
        <v>2937</v>
      </c>
      <c r="K6668" s="362">
        <v>942</v>
      </c>
      <c r="L6668" s="362" t="s">
        <v>459</v>
      </c>
      <c r="M6668" s="362" t="s">
        <v>7116</v>
      </c>
      <c r="N6668" s="362" t="s">
        <v>7117</v>
      </c>
    </row>
    <row r="6669" spans="1:14" x14ac:dyDescent="0.2">
      <c r="A6669" s="361">
        <v>45145</v>
      </c>
      <c r="B6669" s="362" t="s">
        <v>541</v>
      </c>
      <c r="C6669" s="365">
        <v>6615.1</v>
      </c>
      <c r="D6669" s="362" t="s">
        <v>452</v>
      </c>
      <c r="E6669" s="362">
        <v>7240</v>
      </c>
      <c r="F6669" s="362" t="s">
        <v>7156</v>
      </c>
      <c r="G6669" s="362"/>
      <c r="H6669" s="364">
        <v>8</v>
      </c>
      <c r="I6669" s="362">
        <v>278</v>
      </c>
      <c r="J6669" s="362" t="s">
        <v>2937</v>
      </c>
      <c r="K6669" s="362">
        <v>333.6</v>
      </c>
      <c r="L6669" s="362" t="s">
        <v>459</v>
      </c>
      <c r="M6669" s="362" t="s">
        <v>7116</v>
      </c>
      <c r="N6669" s="362" t="s">
        <v>7117</v>
      </c>
    </row>
    <row r="6670" spans="1:14" x14ac:dyDescent="0.2">
      <c r="A6670" s="361">
        <v>45149</v>
      </c>
      <c r="B6670" s="362" t="s">
        <v>541</v>
      </c>
      <c r="C6670" s="365">
        <v>6615.1</v>
      </c>
      <c r="D6670" s="362" t="s">
        <v>452</v>
      </c>
      <c r="E6670" s="362">
        <v>2276</v>
      </c>
      <c r="F6670" s="362" t="s">
        <v>4389</v>
      </c>
      <c r="G6670" s="362"/>
      <c r="H6670" s="364">
        <v>8</v>
      </c>
      <c r="I6670" s="362">
        <v>394</v>
      </c>
      <c r="J6670" s="362" t="s">
        <v>2937</v>
      </c>
      <c r="K6670" s="362">
        <v>472.8</v>
      </c>
      <c r="L6670" s="362" t="s">
        <v>459</v>
      </c>
      <c r="M6670" s="362" t="s">
        <v>7116</v>
      </c>
      <c r="N6670" s="362" t="s">
        <v>7117</v>
      </c>
    </row>
    <row r="6671" spans="1:14" x14ac:dyDescent="0.2">
      <c r="A6671" s="361">
        <v>45148</v>
      </c>
      <c r="B6671" s="362" t="s">
        <v>541</v>
      </c>
      <c r="C6671" s="365">
        <v>6615.1</v>
      </c>
      <c r="D6671" s="362" t="s">
        <v>452</v>
      </c>
      <c r="E6671" s="362">
        <v>4491</v>
      </c>
      <c r="F6671" s="362" t="s">
        <v>3044</v>
      </c>
      <c r="G6671" s="362"/>
      <c r="H6671" s="364">
        <v>8</v>
      </c>
      <c r="I6671" s="362">
        <v>532</v>
      </c>
      <c r="J6671" s="362" t="s">
        <v>2937</v>
      </c>
      <c r="K6671" s="362">
        <v>638.4</v>
      </c>
      <c r="L6671" s="362" t="s">
        <v>459</v>
      </c>
      <c r="M6671" s="362" t="s">
        <v>7116</v>
      </c>
      <c r="N6671" s="362" t="s">
        <v>7117</v>
      </c>
    </row>
    <row r="6672" spans="1:14" x14ac:dyDescent="0.2">
      <c r="A6672" s="361">
        <v>45153</v>
      </c>
      <c r="B6672" s="362" t="s">
        <v>541</v>
      </c>
      <c r="C6672" s="365">
        <v>6615.1</v>
      </c>
      <c r="D6672" s="362" t="s">
        <v>452</v>
      </c>
      <c r="E6672" s="362">
        <v>7224</v>
      </c>
      <c r="F6672" s="362" t="s">
        <v>7152</v>
      </c>
      <c r="G6672" s="362"/>
      <c r="H6672" s="364">
        <v>8</v>
      </c>
      <c r="I6672" s="362">
        <v>272</v>
      </c>
      <c r="J6672" s="362" t="s">
        <v>2937</v>
      </c>
      <c r="K6672" s="362">
        <v>326.39999999999998</v>
      </c>
      <c r="L6672" s="362" t="s">
        <v>459</v>
      </c>
      <c r="M6672" s="362" t="s">
        <v>7116</v>
      </c>
      <c r="N6672" s="362" t="s">
        <v>7117</v>
      </c>
    </row>
    <row r="6673" spans="1:14" x14ac:dyDescent="0.2">
      <c r="A6673" s="361">
        <v>45141</v>
      </c>
      <c r="B6673" s="362" t="s">
        <v>541</v>
      </c>
      <c r="C6673" s="365">
        <v>6497.1</v>
      </c>
      <c r="D6673" s="362" t="s">
        <v>452</v>
      </c>
      <c r="E6673" s="362">
        <v>871</v>
      </c>
      <c r="F6673" s="362" t="s">
        <v>2936</v>
      </c>
      <c r="G6673" s="362"/>
      <c r="H6673" s="364">
        <v>1</v>
      </c>
      <c r="I6673" s="363">
        <v>1705</v>
      </c>
      <c r="J6673" s="362" t="s">
        <v>2937</v>
      </c>
      <c r="K6673" s="363">
        <v>2046</v>
      </c>
      <c r="L6673" s="362" t="s">
        <v>459</v>
      </c>
      <c r="M6673" s="362" t="s">
        <v>7116</v>
      </c>
      <c r="N6673" s="362" t="s">
        <v>7117</v>
      </c>
    </row>
    <row r="6674" spans="1:14" x14ac:dyDescent="0.2">
      <c r="A6674" s="361">
        <v>45141</v>
      </c>
      <c r="B6674" s="362" t="s">
        <v>541</v>
      </c>
      <c r="C6674" s="365">
        <v>6615.1</v>
      </c>
      <c r="D6674" s="362" t="s">
        <v>452</v>
      </c>
      <c r="E6674" s="362">
        <v>5279</v>
      </c>
      <c r="F6674" s="362" t="s">
        <v>3463</v>
      </c>
      <c r="G6674" s="362"/>
      <c r="H6674" s="364">
        <v>8</v>
      </c>
      <c r="I6674" s="362">
        <v>496</v>
      </c>
      <c r="J6674" s="362" t="s">
        <v>2937</v>
      </c>
      <c r="K6674" s="362">
        <v>595.20000000000005</v>
      </c>
      <c r="L6674" s="362" t="s">
        <v>459</v>
      </c>
      <c r="M6674" s="362" t="s">
        <v>7116</v>
      </c>
      <c r="N6674" s="362" t="s">
        <v>7117</v>
      </c>
    </row>
    <row r="6675" spans="1:14" x14ac:dyDescent="0.2">
      <c r="A6675" s="361">
        <v>45153</v>
      </c>
      <c r="B6675" s="362" t="s">
        <v>541</v>
      </c>
      <c r="C6675" s="365">
        <v>6615.1</v>
      </c>
      <c r="D6675" s="362" t="s">
        <v>452</v>
      </c>
      <c r="E6675" s="362">
        <v>2780</v>
      </c>
      <c r="F6675" s="362" t="s">
        <v>3072</v>
      </c>
      <c r="G6675" s="362"/>
      <c r="H6675" s="364">
        <v>8</v>
      </c>
      <c r="I6675" s="362">
        <v>785</v>
      </c>
      <c r="J6675" s="362" t="s">
        <v>2937</v>
      </c>
      <c r="K6675" s="362">
        <v>942</v>
      </c>
      <c r="L6675" s="362" t="s">
        <v>459</v>
      </c>
      <c r="M6675" s="362" t="s">
        <v>7116</v>
      </c>
      <c r="N6675" s="362" t="s">
        <v>7117</v>
      </c>
    </row>
    <row r="6676" spans="1:14" x14ac:dyDescent="0.2">
      <c r="A6676" s="361">
        <v>45145</v>
      </c>
      <c r="B6676" s="362" t="s">
        <v>541</v>
      </c>
      <c r="C6676" s="365">
        <v>6615.1</v>
      </c>
      <c r="D6676" s="362" t="s">
        <v>452</v>
      </c>
      <c r="E6676" s="362">
        <v>7264</v>
      </c>
      <c r="F6676" s="362" t="s">
        <v>7203</v>
      </c>
      <c r="G6676" s="362"/>
      <c r="H6676" s="364">
        <v>8</v>
      </c>
      <c r="I6676" s="362">
        <v>337</v>
      </c>
      <c r="J6676" s="362" t="s">
        <v>2937</v>
      </c>
      <c r="K6676" s="362">
        <v>404.4</v>
      </c>
      <c r="L6676" s="362" t="s">
        <v>459</v>
      </c>
      <c r="M6676" s="362" t="s">
        <v>7116</v>
      </c>
      <c r="N6676" s="362" t="s">
        <v>7117</v>
      </c>
    </row>
    <row r="6677" spans="1:14" x14ac:dyDescent="0.2">
      <c r="A6677" s="361">
        <v>45146</v>
      </c>
      <c r="B6677" s="362" t="s">
        <v>541</v>
      </c>
      <c r="C6677" s="365">
        <v>6615.1</v>
      </c>
      <c r="D6677" s="362" t="s">
        <v>452</v>
      </c>
      <c r="E6677" s="362">
        <v>7240</v>
      </c>
      <c r="F6677" s="362" t="s">
        <v>7156</v>
      </c>
      <c r="G6677" s="362"/>
      <c r="H6677" s="364">
        <v>8</v>
      </c>
      <c r="I6677" s="362">
        <v>278</v>
      </c>
      <c r="J6677" s="362" t="s">
        <v>2937</v>
      </c>
      <c r="K6677" s="362">
        <v>333.6</v>
      </c>
      <c r="L6677" s="362" t="s">
        <v>459</v>
      </c>
      <c r="M6677" s="362" t="s">
        <v>7116</v>
      </c>
      <c r="N6677" s="362" t="s">
        <v>7117</v>
      </c>
    </row>
    <row r="6678" spans="1:14" x14ac:dyDescent="0.2">
      <c r="A6678" s="361">
        <v>45153</v>
      </c>
      <c r="B6678" s="362" t="s">
        <v>541</v>
      </c>
      <c r="C6678" s="365">
        <v>6615.1</v>
      </c>
      <c r="D6678" s="362" t="s">
        <v>452</v>
      </c>
      <c r="E6678" s="362">
        <v>2276</v>
      </c>
      <c r="F6678" s="362" t="s">
        <v>4389</v>
      </c>
      <c r="G6678" s="362"/>
      <c r="H6678" s="364">
        <v>6.5</v>
      </c>
      <c r="I6678" s="362">
        <v>394</v>
      </c>
      <c r="J6678" s="362" t="s">
        <v>2937</v>
      </c>
      <c r="K6678" s="362">
        <v>472.8</v>
      </c>
      <c r="L6678" s="362" t="s">
        <v>459</v>
      </c>
      <c r="M6678" s="362" t="s">
        <v>7116</v>
      </c>
      <c r="N6678" s="362" t="s">
        <v>7117</v>
      </c>
    </row>
    <row r="6679" spans="1:14" x14ac:dyDescent="0.2">
      <c r="A6679" s="361">
        <v>45149</v>
      </c>
      <c r="B6679" s="362" t="s">
        <v>541</v>
      </c>
      <c r="C6679" s="365">
        <v>6615.1</v>
      </c>
      <c r="D6679" s="362" t="s">
        <v>452</v>
      </c>
      <c r="E6679" s="362">
        <v>4491</v>
      </c>
      <c r="F6679" s="362" t="s">
        <v>3044</v>
      </c>
      <c r="G6679" s="362"/>
      <c r="H6679" s="364">
        <v>6.5</v>
      </c>
      <c r="I6679" s="362">
        <v>532</v>
      </c>
      <c r="J6679" s="362" t="s">
        <v>2937</v>
      </c>
      <c r="K6679" s="362">
        <v>638.4</v>
      </c>
      <c r="L6679" s="362" t="s">
        <v>459</v>
      </c>
      <c r="M6679" s="362" t="s">
        <v>7116</v>
      </c>
      <c r="N6679" s="362" t="s">
        <v>7117</v>
      </c>
    </row>
    <row r="6680" spans="1:14" x14ac:dyDescent="0.2">
      <c r="A6680" s="361">
        <v>45142</v>
      </c>
      <c r="B6680" s="362" t="s">
        <v>541</v>
      </c>
      <c r="C6680" s="365">
        <v>6615.1</v>
      </c>
      <c r="D6680" s="362" t="s">
        <v>452</v>
      </c>
      <c r="E6680" s="362">
        <v>5279</v>
      </c>
      <c r="F6680" s="362" t="s">
        <v>3463</v>
      </c>
      <c r="G6680" s="362"/>
      <c r="H6680" s="364">
        <v>8</v>
      </c>
      <c r="I6680" s="362">
        <v>496</v>
      </c>
      <c r="J6680" s="362" t="s">
        <v>2937</v>
      </c>
      <c r="K6680" s="362">
        <v>595.20000000000005</v>
      </c>
      <c r="L6680" s="362" t="s">
        <v>459</v>
      </c>
      <c r="M6680" s="362" t="s">
        <v>7116</v>
      </c>
      <c r="N6680" s="362" t="s">
        <v>7117</v>
      </c>
    </row>
    <row r="6681" spans="1:14" x14ac:dyDescent="0.2">
      <c r="A6681" s="361">
        <v>45140</v>
      </c>
      <c r="B6681" s="362" t="s">
        <v>541</v>
      </c>
      <c r="C6681" s="365">
        <v>6615.1</v>
      </c>
      <c r="D6681" s="362" t="s">
        <v>452</v>
      </c>
      <c r="E6681" s="362">
        <v>7224</v>
      </c>
      <c r="F6681" s="362" t="s">
        <v>7152</v>
      </c>
      <c r="G6681" s="362"/>
      <c r="H6681" s="364">
        <v>8</v>
      </c>
      <c r="I6681" s="362">
        <v>272</v>
      </c>
      <c r="J6681" s="362" t="s">
        <v>2937</v>
      </c>
      <c r="K6681" s="362">
        <v>326.39999999999998</v>
      </c>
      <c r="L6681" s="362" t="s">
        <v>459</v>
      </c>
      <c r="M6681" s="362" t="s">
        <v>7116</v>
      </c>
      <c r="N6681" s="362" t="s">
        <v>7117</v>
      </c>
    </row>
    <row r="6682" spans="1:14" x14ac:dyDescent="0.2">
      <c r="A6682" s="361">
        <v>45147</v>
      </c>
      <c r="B6682" s="362" t="s">
        <v>541</v>
      </c>
      <c r="C6682" s="365">
        <v>6615.1</v>
      </c>
      <c r="D6682" s="362" t="s">
        <v>452</v>
      </c>
      <c r="E6682" s="362">
        <v>7240</v>
      </c>
      <c r="F6682" s="362" t="s">
        <v>7156</v>
      </c>
      <c r="G6682" s="362"/>
      <c r="H6682" s="364">
        <v>8</v>
      </c>
      <c r="I6682" s="362">
        <v>278</v>
      </c>
      <c r="J6682" s="362" t="s">
        <v>2937</v>
      </c>
      <c r="K6682" s="362">
        <v>333.6</v>
      </c>
      <c r="L6682" s="362" t="s">
        <v>459</v>
      </c>
      <c r="M6682" s="362" t="s">
        <v>7116</v>
      </c>
      <c r="N6682" s="362" t="s">
        <v>7117</v>
      </c>
    </row>
    <row r="6683" spans="1:14" x14ac:dyDescent="0.2">
      <c r="A6683" s="361">
        <v>45146</v>
      </c>
      <c r="B6683" s="362" t="s">
        <v>541</v>
      </c>
      <c r="C6683" s="365">
        <v>6615.1</v>
      </c>
      <c r="D6683" s="362" t="s">
        <v>452</v>
      </c>
      <c r="E6683" s="362">
        <v>7264</v>
      </c>
      <c r="F6683" s="362" t="s">
        <v>7203</v>
      </c>
      <c r="G6683" s="362"/>
      <c r="H6683" s="364">
        <v>8</v>
      </c>
      <c r="I6683" s="362">
        <v>337</v>
      </c>
      <c r="J6683" s="362" t="s">
        <v>2937</v>
      </c>
      <c r="K6683" s="362">
        <v>404.4</v>
      </c>
      <c r="L6683" s="362" t="s">
        <v>459</v>
      </c>
      <c r="M6683" s="362" t="s">
        <v>7116</v>
      </c>
      <c r="N6683" s="362" t="s">
        <v>7117</v>
      </c>
    </row>
    <row r="6684" spans="1:14" x14ac:dyDescent="0.2">
      <c r="A6684" s="361">
        <v>45141</v>
      </c>
      <c r="B6684" s="362" t="s">
        <v>541</v>
      </c>
      <c r="C6684" s="365">
        <v>6615.1</v>
      </c>
      <c r="D6684" s="362" t="s">
        <v>452</v>
      </c>
      <c r="E6684" s="362">
        <v>7224</v>
      </c>
      <c r="F6684" s="362" t="s">
        <v>7152</v>
      </c>
      <c r="G6684" s="362"/>
      <c r="H6684" s="364">
        <v>8</v>
      </c>
      <c r="I6684" s="362">
        <v>272</v>
      </c>
      <c r="J6684" s="362" t="s">
        <v>2937</v>
      </c>
      <c r="K6684" s="362">
        <v>326.39999999999998</v>
      </c>
      <c r="L6684" s="362" t="s">
        <v>459</v>
      </c>
      <c r="M6684" s="362" t="s">
        <v>7116</v>
      </c>
      <c r="N6684" s="362" t="s">
        <v>7117</v>
      </c>
    </row>
    <row r="6685" spans="1:14" x14ac:dyDescent="0.2">
      <c r="A6685" s="361">
        <v>45148</v>
      </c>
      <c r="B6685" s="362" t="s">
        <v>541</v>
      </c>
      <c r="C6685" s="365">
        <v>6615.1</v>
      </c>
      <c r="D6685" s="362" t="s">
        <v>452</v>
      </c>
      <c r="E6685" s="362">
        <v>7240</v>
      </c>
      <c r="F6685" s="362" t="s">
        <v>7156</v>
      </c>
      <c r="G6685" s="362"/>
      <c r="H6685" s="364">
        <v>8</v>
      </c>
      <c r="I6685" s="362">
        <v>278</v>
      </c>
      <c r="J6685" s="362" t="s">
        <v>2937</v>
      </c>
      <c r="K6685" s="362">
        <v>333.6</v>
      </c>
      <c r="L6685" s="362" t="s">
        <v>459</v>
      </c>
      <c r="M6685" s="362" t="s">
        <v>7116</v>
      </c>
      <c r="N6685" s="362" t="s">
        <v>7117</v>
      </c>
    </row>
    <row r="6686" spans="1:14" x14ac:dyDescent="0.2">
      <c r="A6686" s="361">
        <v>45149</v>
      </c>
      <c r="B6686" s="362" t="s">
        <v>541</v>
      </c>
      <c r="C6686" s="365">
        <v>6615.1</v>
      </c>
      <c r="D6686" s="362" t="s">
        <v>452</v>
      </c>
      <c r="E6686" s="362">
        <v>7240</v>
      </c>
      <c r="F6686" s="362" t="s">
        <v>7156</v>
      </c>
      <c r="G6686" s="362"/>
      <c r="H6686" s="364">
        <v>8</v>
      </c>
      <c r="I6686" s="362">
        <v>278</v>
      </c>
      <c r="J6686" s="362" t="s">
        <v>2937</v>
      </c>
      <c r="K6686" s="362">
        <v>333.6</v>
      </c>
      <c r="L6686" s="362" t="s">
        <v>459</v>
      </c>
      <c r="M6686" s="362" t="s">
        <v>7116</v>
      </c>
      <c r="N6686" s="362" t="s">
        <v>7117</v>
      </c>
    </row>
    <row r="6687" spans="1:14" x14ac:dyDescent="0.2">
      <c r="A6687" s="361">
        <v>45142</v>
      </c>
      <c r="B6687" s="362" t="s">
        <v>541</v>
      </c>
      <c r="C6687" s="365">
        <v>6615.1</v>
      </c>
      <c r="D6687" s="362" t="s">
        <v>452</v>
      </c>
      <c r="E6687" s="362">
        <v>7224</v>
      </c>
      <c r="F6687" s="362" t="s">
        <v>7152</v>
      </c>
      <c r="G6687" s="362"/>
      <c r="H6687" s="364">
        <v>8</v>
      </c>
      <c r="I6687" s="362">
        <v>272</v>
      </c>
      <c r="J6687" s="362" t="s">
        <v>2937</v>
      </c>
      <c r="K6687" s="362">
        <v>326.39999999999998</v>
      </c>
      <c r="L6687" s="362" t="s">
        <v>459</v>
      </c>
      <c r="M6687" s="362" t="s">
        <v>7116</v>
      </c>
      <c r="N6687" s="362" t="s">
        <v>7117</v>
      </c>
    </row>
    <row r="6688" spans="1:14" x14ac:dyDescent="0.2">
      <c r="A6688" s="361">
        <v>45147</v>
      </c>
      <c r="B6688" s="362" t="s">
        <v>541</v>
      </c>
      <c r="C6688" s="365">
        <v>6615.1</v>
      </c>
      <c r="D6688" s="362" t="s">
        <v>452</v>
      </c>
      <c r="E6688" s="362">
        <v>7264</v>
      </c>
      <c r="F6688" s="362" t="s">
        <v>7203</v>
      </c>
      <c r="G6688" s="362"/>
      <c r="H6688" s="364">
        <v>8</v>
      </c>
      <c r="I6688" s="362">
        <v>337</v>
      </c>
      <c r="J6688" s="362" t="s">
        <v>2937</v>
      </c>
      <c r="K6688" s="362">
        <v>404.4</v>
      </c>
      <c r="L6688" s="362" t="s">
        <v>459</v>
      </c>
      <c r="M6688" s="362" t="s">
        <v>7116</v>
      </c>
      <c r="N6688" s="362" t="s">
        <v>7117</v>
      </c>
    </row>
    <row r="6689" spans="1:14" x14ac:dyDescent="0.2">
      <c r="A6689" s="361">
        <v>45153</v>
      </c>
      <c r="B6689" s="362" t="s">
        <v>541</v>
      </c>
      <c r="C6689" s="365">
        <v>6615.1</v>
      </c>
      <c r="D6689" s="362" t="s">
        <v>452</v>
      </c>
      <c r="E6689" s="362">
        <v>871</v>
      </c>
      <c r="F6689" s="362" t="s">
        <v>2936</v>
      </c>
      <c r="G6689" s="362"/>
      <c r="H6689" s="364">
        <v>4</v>
      </c>
      <c r="I6689" s="363">
        <v>1705</v>
      </c>
      <c r="J6689" s="362" t="s">
        <v>2937</v>
      </c>
      <c r="K6689" s="363">
        <v>2046</v>
      </c>
      <c r="L6689" s="362" t="s">
        <v>459</v>
      </c>
      <c r="M6689" s="362" t="s">
        <v>7116</v>
      </c>
      <c r="N6689" s="362" t="s">
        <v>7117</v>
      </c>
    </row>
    <row r="6690" spans="1:14" x14ac:dyDescent="0.2">
      <c r="A6690" s="361">
        <v>45148</v>
      </c>
      <c r="B6690" s="362" t="s">
        <v>541</v>
      </c>
      <c r="C6690" s="365">
        <v>6615.1</v>
      </c>
      <c r="D6690" s="362" t="s">
        <v>452</v>
      </c>
      <c r="E6690" s="362">
        <v>7264</v>
      </c>
      <c r="F6690" s="362" t="s">
        <v>7203</v>
      </c>
      <c r="G6690" s="362"/>
      <c r="H6690" s="364">
        <v>8</v>
      </c>
      <c r="I6690" s="362">
        <v>337</v>
      </c>
      <c r="J6690" s="362" t="s">
        <v>2937</v>
      </c>
      <c r="K6690" s="362">
        <v>404.4</v>
      </c>
      <c r="L6690" s="362" t="s">
        <v>459</v>
      </c>
      <c r="M6690" s="362" t="s">
        <v>7116</v>
      </c>
      <c r="N6690" s="362" t="s">
        <v>7117</v>
      </c>
    </row>
    <row r="6691" spans="1:14" x14ac:dyDescent="0.2">
      <c r="A6691" s="361">
        <v>45149</v>
      </c>
      <c r="B6691" s="362" t="s">
        <v>541</v>
      </c>
      <c r="C6691" s="365">
        <v>6615.1</v>
      </c>
      <c r="D6691" s="362" t="s">
        <v>452</v>
      </c>
      <c r="E6691" s="362">
        <v>7264</v>
      </c>
      <c r="F6691" s="362" t="s">
        <v>7203</v>
      </c>
      <c r="G6691" s="362"/>
      <c r="H6691" s="364">
        <v>8</v>
      </c>
      <c r="I6691" s="362">
        <v>337</v>
      </c>
      <c r="J6691" s="362" t="s">
        <v>2937</v>
      </c>
      <c r="K6691" s="362">
        <v>404.4</v>
      </c>
      <c r="L6691" s="362" t="s">
        <v>459</v>
      </c>
      <c r="M6691" s="362" t="s">
        <v>7116</v>
      </c>
      <c r="N6691" s="362" t="s">
        <v>7117</v>
      </c>
    </row>
    <row r="6692" spans="1:14" x14ac:dyDescent="0.2">
      <c r="A6692" s="361">
        <v>45145</v>
      </c>
      <c r="B6692" s="362" t="s">
        <v>541</v>
      </c>
      <c r="C6692" s="365">
        <v>6615.1</v>
      </c>
      <c r="D6692" s="362" t="s">
        <v>452</v>
      </c>
      <c r="E6692" s="362">
        <v>871</v>
      </c>
      <c r="F6692" s="362" t="s">
        <v>2936</v>
      </c>
      <c r="G6692" s="362"/>
      <c r="H6692" s="364">
        <v>3</v>
      </c>
      <c r="I6692" s="363">
        <v>1705</v>
      </c>
      <c r="J6692" s="362" t="s">
        <v>2937</v>
      </c>
      <c r="K6692" s="363">
        <v>2046</v>
      </c>
      <c r="L6692" s="362" t="s">
        <v>459</v>
      </c>
      <c r="M6692" s="362" t="s">
        <v>7116</v>
      </c>
      <c r="N6692" s="362" t="s">
        <v>7117</v>
      </c>
    </row>
    <row r="6693" spans="1:14" x14ac:dyDescent="0.2">
      <c r="A6693" s="361">
        <v>45146</v>
      </c>
      <c r="B6693" s="362" t="s">
        <v>541</v>
      </c>
      <c r="C6693" s="365">
        <v>6615.1</v>
      </c>
      <c r="D6693" s="362" t="s">
        <v>452</v>
      </c>
      <c r="E6693" s="362">
        <v>871</v>
      </c>
      <c r="F6693" s="362" t="s">
        <v>2936</v>
      </c>
      <c r="G6693" s="362"/>
      <c r="H6693" s="364">
        <v>2</v>
      </c>
      <c r="I6693" s="363">
        <v>1705</v>
      </c>
      <c r="J6693" s="362" t="s">
        <v>2937</v>
      </c>
      <c r="K6693" s="363">
        <v>2046</v>
      </c>
      <c r="L6693" s="362" t="s">
        <v>459</v>
      </c>
      <c r="M6693" s="362" t="s">
        <v>7116</v>
      </c>
      <c r="N6693" s="362" t="s">
        <v>7117</v>
      </c>
    </row>
    <row r="6694" spans="1:14" x14ac:dyDescent="0.2">
      <c r="A6694" s="361">
        <v>45147</v>
      </c>
      <c r="B6694" s="362" t="s">
        <v>541</v>
      </c>
      <c r="C6694" s="365">
        <v>6615.1</v>
      </c>
      <c r="D6694" s="362" t="s">
        <v>452</v>
      </c>
      <c r="E6694" s="362">
        <v>871</v>
      </c>
      <c r="F6694" s="362" t="s">
        <v>2936</v>
      </c>
      <c r="G6694" s="362"/>
      <c r="H6694" s="364">
        <v>2</v>
      </c>
      <c r="I6694" s="363">
        <v>1705</v>
      </c>
      <c r="J6694" s="362" t="s">
        <v>2937</v>
      </c>
      <c r="K6694" s="363">
        <v>2046</v>
      </c>
      <c r="L6694" s="362" t="s">
        <v>459</v>
      </c>
      <c r="M6694" s="362" t="s">
        <v>7116</v>
      </c>
      <c r="N6694" s="362" t="s">
        <v>7117</v>
      </c>
    </row>
    <row r="6695" spans="1:14" x14ac:dyDescent="0.2">
      <c r="A6695" s="361">
        <v>45148</v>
      </c>
      <c r="B6695" s="362" t="s">
        <v>541</v>
      </c>
      <c r="C6695" s="365">
        <v>6615.1</v>
      </c>
      <c r="D6695" s="362" t="s">
        <v>452</v>
      </c>
      <c r="E6695" s="362">
        <v>871</v>
      </c>
      <c r="F6695" s="362" t="s">
        <v>2936</v>
      </c>
      <c r="G6695" s="362"/>
      <c r="H6695" s="364">
        <v>2</v>
      </c>
      <c r="I6695" s="363">
        <v>1705</v>
      </c>
      <c r="J6695" s="362" t="s">
        <v>2937</v>
      </c>
      <c r="K6695" s="363">
        <v>2046</v>
      </c>
      <c r="L6695" s="362" t="s">
        <v>459</v>
      </c>
      <c r="M6695" s="362" t="s">
        <v>7116</v>
      </c>
      <c r="N6695" s="362" t="s">
        <v>7117</v>
      </c>
    </row>
    <row r="6696" spans="1:14" x14ac:dyDescent="0.2">
      <c r="A6696" s="361">
        <v>45149</v>
      </c>
      <c r="B6696" s="362" t="s">
        <v>541</v>
      </c>
      <c r="C6696" s="365">
        <v>6615.1</v>
      </c>
      <c r="D6696" s="362" t="s">
        <v>452</v>
      </c>
      <c r="E6696" s="362">
        <v>871</v>
      </c>
      <c r="F6696" s="362" t="s">
        <v>2936</v>
      </c>
      <c r="G6696" s="362"/>
      <c r="H6696" s="364">
        <v>2</v>
      </c>
      <c r="I6696" s="363">
        <v>1705</v>
      </c>
      <c r="J6696" s="362" t="s">
        <v>2937</v>
      </c>
      <c r="K6696" s="363">
        <v>2046</v>
      </c>
      <c r="L6696" s="362" t="s">
        <v>459</v>
      </c>
      <c r="M6696" s="362" t="s">
        <v>7116</v>
      </c>
      <c r="N6696" s="362" t="s">
        <v>7117</v>
      </c>
    </row>
    <row r="6697" spans="1:14" x14ac:dyDescent="0.2">
      <c r="A6697" s="361">
        <v>45145</v>
      </c>
      <c r="B6697" s="362" t="s">
        <v>541</v>
      </c>
      <c r="C6697" s="365">
        <v>6702.1</v>
      </c>
      <c r="D6697" s="362" t="s">
        <v>452</v>
      </c>
      <c r="E6697" s="362">
        <v>871</v>
      </c>
      <c r="F6697" s="362" t="s">
        <v>2936</v>
      </c>
      <c r="G6697" s="362"/>
      <c r="H6697" s="364">
        <v>1</v>
      </c>
      <c r="I6697" s="363">
        <v>1705</v>
      </c>
      <c r="J6697" s="362" t="s">
        <v>2937</v>
      </c>
      <c r="K6697" s="363">
        <v>2046</v>
      </c>
      <c r="L6697" s="362" t="s">
        <v>459</v>
      </c>
      <c r="M6697" s="362" t="s">
        <v>7116</v>
      </c>
      <c r="N6697" s="362" t="s">
        <v>7117</v>
      </c>
    </row>
    <row r="6698" spans="1:14" x14ac:dyDescent="0.2">
      <c r="A6698" s="361">
        <v>45147</v>
      </c>
      <c r="B6698" s="362" t="s">
        <v>541</v>
      </c>
      <c r="C6698" s="365">
        <v>6702.1</v>
      </c>
      <c r="D6698" s="362" t="s">
        <v>452</v>
      </c>
      <c r="E6698" s="362">
        <v>871</v>
      </c>
      <c r="F6698" s="362" t="s">
        <v>2936</v>
      </c>
      <c r="G6698" s="362"/>
      <c r="H6698" s="364">
        <v>2</v>
      </c>
      <c r="I6698" s="363">
        <v>1705</v>
      </c>
      <c r="J6698" s="362" t="s">
        <v>2937</v>
      </c>
      <c r="K6698" s="363">
        <v>2046</v>
      </c>
      <c r="L6698" s="362" t="s">
        <v>459</v>
      </c>
      <c r="M6698" s="362" t="s">
        <v>7116</v>
      </c>
      <c r="N6698" s="362" t="s">
        <v>7117</v>
      </c>
    </row>
    <row r="6699" spans="1:14" x14ac:dyDescent="0.2">
      <c r="A6699" s="361">
        <v>45140</v>
      </c>
      <c r="B6699" s="362" t="s">
        <v>541</v>
      </c>
      <c r="C6699" s="365">
        <v>6702.1</v>
      </c>
      <c r="D6699" s="362" t="s">
        <v>452</v>
      </c>
      <c r="E6699" s="362">
        <v>871</v>
      </c>
      <c r="F6699" s="362" t="s">
        <v>2936</v>
      </c>
      <c r="G6699" s="362"/>
      <c r="H6699" s="364">
        <v>2</v>
      </c>
      <c r="I6699" s="363">
        <v>1705</v>
      </c>
      <c r="J6699" s="362" t="s">
        <v>2937</v>
      </c>
      <c r="K6699" s="363">
        <v>2046</v>
      </c>
      <c r="L6699" s="362" t="s">
        <v>459</v>
      </c>
      <c r="M6699" s="362" t="s">
        <v>7116</v>
      </c>
      <c r="N6699" s="362" t="s">
        <v>7117</v>
      </c>
    </row>
    <row r="6700" spans="1:14" x14ac:dyDescent="0.2">
      <c r="A6700" s="361">
        <v>45141</v>
      </c>
      <c r="B6700" s="362" t="s">
        <v>541</v>
      </c>
      <c r="C6700" s="365">
        <v>6702.1</v>
      </c>
      <c r="D6700" s="362" t="s">
        <v>452</v>
      </c>
      <c r="E6700" s="362">
        <v>871</v>
      </c>
      <c r="F6700" s="362" t="s">
        <v>2936</v>
      </c>
      <c r="G6700" s="362"/>
      <c r="H6700" s="364">
        <v>2</v>
      </c>
      <c r="I6700" s="363">
        <v>1705</v>
      </c>
      <c r="J6700" s="362" t="s">
        <v>2937</v>
      </c>
      <c r="K6700" s="363">
        <v>2046</v>
      </c>
      <c r="L6700" s="362" t="s">
        <v>459</v>
      </c>
      <c r="M6700" s="362" t="s">
        <v>7116</v>
      </c>
      <c r="N6700" s="362" t="s">
        <v>7117</v>
      </c>
    </row>
    <row r="6701" spans="1:14" x14ac:dyDescent="0.2">
      <c r="A6701" s="361">
        <v>45140</v>
      </c>
      <c r="B6701" s="362" t="s">
        <v>541</v>
      </c>
      <c r="C6701" s="365">
        <v>6615.1</v>
      </c>
      <c r="D6701" s="362" t="s">
        <v>452</v>
      </c>
      <c r="E6701" s="362">
        <v>871</v>
      </c>
      <c r="F6701" s="362" t="s">
        <v>2936</v>
      </c>
      <c r="G6701" s="362"/>
      <c r="H6701" s="364">
        <v>4</v>
      </c>
      <c r="I6701" s="363">
        <v>1705</v>
      </c>
      <c r="J6701" s="362" t="s">
        <v>2937</v>
      </c>
      <c r="K6701" s="363">
        <v>2046</v>
      </c>
      <c r="L6701" s="362" t="s">
        <v>459</v>
      </c>
      <c r="M6701" s="362" t="s">
        <v>7116</v>
      </c>
      <c r="N6701" s="362" t="s">
        <v>7117</v>
      </c>
    </row>
    <row r="6702" spans="1:14" x14ac:dyDescent="0.2">
      <c r="A6702" s="361">
        <v>45141</v>
      </c>
      <c r="B6702" s="362" t="s">
        <v>541</v>
      </c>
      <c r="C6702" s="365">
        <v>6615.1</v>
      </c>
      <c r="D6702" s="362" t="s">
        <v>452</v>
      </c>
      <c r="E6702" s="362">
        <v>871</v>
      </c>
      <c r="F6702" s="362" t="s">
        <v>2936</v>
      </c>
      <c r="G6702" s="362"/>
      <c r="H6702" s="364">
        <v>2</v>
      </c>
      <c r="I6702" s="363">
        <v>1705</v>
      </c>
      <c r="J6702" s="362" t="s">
        <v>2937</v>
      </c>
      <c r="K6702" s="363">
        <v>2046</v>
      </c>
      <c r="L6702" s="362" t="s">
        <v>459</v>
      </c>
      <c r="M6702" s="362" t="s">
        <v>7116</v>
      </c>
      <c r="N6702" s="362" t="s">
        <v>7117</v>
      </c>
    </row>
    <row r="6703" spans="1:14" x14ac:dyDescent="0.2">
      <c r="A6703" s="361">
        <v>45142</v>
      </c>
      <c r="B6703" s="362" t="s">
        <v>541</v>
      </c>
      <c r="C6703" s="365">
        <v>6615.1</v>
      </c>
      <c r="D6703" s="362" t="s">
        <v>452</v>
      </c>
      <c r="E6703" s="362">
        <v>871</v>
      </c>
      <c r="F6703" s="362" t="s">
        <v>2936</v>
      </c>
      <c r="G6703" s="362"/>
      <c r="H6703" s="364">
        <v>2</v>
      </c>
      <c r="I6703" s="363">
        <v>1705</v>
      </c>
      <c r="J6703" s="362" t="s">
        <v>2937</v>
      </c>
      <c r="K6703" s="363">
        <v>2046</v>
      </c>
      <c r="L6703" s="362" t="s">
        <v>459</v>
      </c>
      <c r="M6703" s="362" t="s">
        <v>7116</v>
      </c>
      <c r="N6703" s="362" t="s">
        <v>7117</v>
      </c>
    </row>
    <row r="6704" spans="1:14" x14ac:dyDescent="0.2">
      <c r="A6704" s="361">
        <v>45166</v>
      </c>
      <c r="B6704" s="362" t="s">
        <v>541</v>
      </c>
      <c r="C6704" s="365">
        <v>6615.1</v>
      </c>
      <c r="D6704" s="362" t="s">
        <v>452</v>
      </c>
      <c r="E6704" s="362">
        <v>4103</v>
      </c>
      <c r="F6704" s="362" t="s">
        <v>6013</v>
      </c>
      <c r="G6704" s="362"/>
      <c r="H6704" s="364">
        <v>8</v>
      </c>
      <c r="I6704" s="362">
        <v>577</v>
      </c>
      <c r="J6704" s="362" t="s">
        <v>2937</v>
      </c>
      <c r="K6704" s="362">
        <v>692.4</v>
      </c>
      <c r="L6704" s="362" t="s">
        <v>459</v>
      </c>
      <c r="M6704" s="362" t="s">
        <v>7116</v>
      </c>
      <c r="N6704" s="362" t="s">
        <v>7117</v>
      </c>
    </row>
    <row r="6705" spans="1:14" x14ac:dyDescent="0.2">
      <c r="A6705" s="361">
        <v>45154</v>
      </c>
      <c r="B6705" s="362" t="s">
        <v>541</v>
      </c>
      <c r="C6705" s="365">
        <v>6615.1</v>
      </c>
      <c r="D6705" s="362" t="s">
        <v>452</v>
      </c>
      <c r="E6705" s="362">
        <v>6524</v>
      </c>
      <c r="F6705" s="362" t="s">
        <v>7129</v>
      </c>
      <c r="G6705" s="362"/>
      <c r="H6705" s="364">
        <v>8</v>
      </c>
      <c r="I6705" s="362">
        <v>331</v>
      </c>
      <c r="J6705" s="362" t="s">
        <v>2937</v>
      </c>
      <c r="K6705" s="362">
        <v>397.2</v>
      </c>
      <c r="L6705" s="362" t="s">
        <v>459</v>
      </c>
      <c r="M6705" s="362" t="s">
        <v>7116</v>
      </c>
      <c r="N6705" s="362" t="s">
        <v>7117</v>
      </c>
    </row>
    <row r="6706" spans="1:14" x14ac:dyDescent="0.2">
      <c r="A6706" s="361">
        <v>45167</v>
      </c>
      <c r="B6706" s="362" t="s">
        <v>541</v>
      </c>
      <c r="C6706" s="365">
        <v>6615.1</v>
      </c>
      <c r="D6706" s="362" t="s">
        <v>452</v>
      </c>
      <c r="E6706" s="362">
        <v>7333</v>
      </c>
      <c r="F6706" s="362" t="s">
        <v>7204</v>
      </c>
      <c r="G6706" s="362"/>
      <c r="H6706" s="364">
        <v>8</v>
      </c>
      <c r="I6706" s="362">
        <v>309</v>
      </c>
      <c r="J6706" s="362" t="s">
        <v>2937</v>
      </c>
      <c r="K6706" s="362">
        <v>370.8</v>
      </c>
      <c r="L6706" s="362" t="s">
        <v>459</v>
      </c>
      <c r="M6706" s="362" t="s">
        <v>7116</v>
      </c>
      <c r="N6706" s="362" t="s">
        <v>7117</v>
      </c>
    </row>
    <row r="6707" spans="1:14" x14ac:dyDescent="0.2">
      <c r="A6707" s="361">
        <v>45167</v>
      </c>
      <c r="B6707" s="362" t="s">
        <v>541</v>
      </c>
      <c r="C6707" s="365">
        <v>6615.1</v>
      </c>
      <c r="D6707" s="362" t="s">
        <v>452</v>
      </c>
      <c r="E6707" s="362">
        <v>4103</v>
      </c>
      <c r="F6707" s="362" t="s">
        <v>6013</v>
      </c>
      <c r="G6707" s="362"/>
      <c r="H6707" s="364">
        <v>8</v>
      </c>
      <c r="I6707" s="362">
        <v>577</v>
      </c>
      <c r="J6707" s="362" t="s">
        <v>2937</v>
      </c>
      <c r="K6707" s="362">
        <v>692.4</v>
      </c>
      <c r="L6707" s="362" t="s">
        <v>459</v>
      </c>
      <c r="M6707" s="362" t="s">
        <v>7116</v>
      </c>
      <c r="N6707" s="362" t="s">
        <v>7117</v>
      </c>
    </row>
    <row r="6708" spans="1:14" x14ac:dyDescent="0.2">
      <c r="A6708" s="361">
        <v>45155</v>
      </c>
      <c r="B6708" s="362" t="s">
        <v>541</v>
      </c>
      <c r="C6708" s="365">
        <v>6615.1</v>
      </c>
      <c r="D6708" s="362" t="s">
        <v>452</v>
      </c>
      <c r="E6708" s="362">
        <v>6524</v>
      </c>
      <c r="F6708" s="362" t="s">
        <v>7129</v>
      </c>
      <c r="G6708" s="362"/>
      <c r="H6708" s="364">
        <v>8</v>
      </c>
      <c r="I6708" s="362">
        <v>331</v>
      </c>
      <c r="J6708" s="362" t="s">
        <v>2937</v>
      </c>
      <c r="K6708" s="362">
        <v>397.2</v>
      </c>
      <c r="L6708" s="362" t="s">
        <v>459</v>
      </c>
      <c r="M6708" s="362" t="s">
        <v>7116</v>
      </c>
      <c r="N6708" s="362" t="s">
        <v>7117</v>
      </c>
    </row>
    <row r="6709" spans="1:14" x14ac:dyDescent="0.2">
      <c r="A6709" s="361">
        <v>45168</v>
      </c>
      <c r="B6709" s="362" t="s">
        <v>541</v>
      </c>
      <c r="C6709" s="365">
        <v>6615.1</v>
      </c>
      <c r="D6709" s="362" t="s">
        <v>452</v>
      </c>
      <c r="E6709" s="362">
        <v>7333</v>
      </c>
      <c r="F6709" s="362" t="s">
        <v>7204</v>
      </c>
      <c r="G6709" s="362"/>
      <c r="H6709" s="364">
        <v>8</v>
      </c>
      <c r="I6709" s="362">
        <v>309</v>
      </c>
      <c r="J6709" s="362" t="s">
        <v>2937</v>
      </c>
      <c r="K6709" s="362">
        <v>370.8</v>
      </c>
      <c r="L6709" s="362" t="s">
        <v>459</v>
      </c>
      <c r="M6709" s="362" t="s">
        <v>7116</v>
      </c>
      <c r="N6709" s="362" t="s">
        <v>7117</v>
      </c>
    </row>
    <row r="6710" spans="1:14" x14ac:dyDescent="0.2">
      <c r="A6710" s="361">
        <v>45168</v>
      </c>
      <c r="B6710" s="362" t="s">
        <v>541</v>
      </c>
      <c r="C6710" s="365">
        <v>6615.1</v>
      </c>
      <c r="D6710" s="362" t="s">
        <v>452</v>
      </c>
      <c r="E6710" s="362">
        <v>4103</v>
      </c>
      <c r="F6710" s="362" t="s">
        <v>6013</v>
      </c>
      <c r="G6710" s="362"/>
      <c r="H6710" s="364">
        <v>8</v>
      </c>
      <c r="I6710" s="362">
        <v>577</v>
      </c>
      <c r="J6710" s="362" t="s">
        <v>2937</v>
      </c>
      <c r="K6710" s="362">
        <v>692.4</v>
      </c>
      <c r="L6710" s="362" t="s">
        <v>459</v>
      </c>
      <c r="M6710" s="362" t="s">
        <v>7116</v>
      </c>
      <c r="N6710" s="362" t="s">
        <v>7117</v>
      </c>
    </row>
    <row r="6711" spans="1:14" x14ac:dyDescent="0.2">
      <c r="A6711" s="361">
        <v>45156</v>
      </c>
      <c r="B6711" s="362" t="s">
        <v>541</v>
      </c>
      <c r="C6711" s="365">
        <v>6615.1</v>
      </c>
      <c r="D6711" s="362" t="s">
        <v>452</v>
      </c>
      <c r="E6711" s="362">
        <v>6524</v>
      </c>
      <c r="F6711" s="362" t="s">
        <v>7129</v>
      </c>
      <c r="G6711" s="362"/>
      <c r="H6711" s="364">
        <v>8</v>
      </c>
      <c r="I6711" s="362">
        <v>331</v>
      </c>
      <c r="J6711" s="362" t="s">
        <v>2937</v>
      </c>
      <c r="K6711" s="362">
        <v>397.2</v>
      </c>
      <c r="L6711" s="362" t="s">
        <v>459</v>
      </c>
      <c r="M6711" s="362" t="s">
        <v>7116</v>
      </c>
      <c r="N6711" s="362" t="s">
        <v>7117</v>
      </c>
    </row>
    <row r="6712" spans="1:14" x14ac:dyDescent="0.2">
      <c r="A6712" s="361">
        <v>45169</v>
      </c>
      <c r="B6712" s="362" t="s">
        <v>541</v>
      </c>
      <c r="C6712" s="365">
        <v>6615.1</v>
      </c>
      <c r="D6712" s="362" t="s">
        <v>452</v>
      </c>
      <c r="E6712" s="362">
        <v>4103</v>
      </c>
      <c r="F6712" s="362" t="s">
        <v>6013</v>
      </c>
      <c r="G6712" s="362"/>
      <c r="H6712" s="364">
        <v>8</v>
      </c>
      <c r="I6712" s="362">
        <v>577</v>
      </c>
      <c r="J6712" s="362" t="s">
        <v>2937</v>
      </c>
      <c r="K6712" s="362">
        <v>692.4</v>
      </c>
      <c r="L6712" s="362" t="s">
        <v>459</v>
      </c>
      <c r="M6712" s="362" t="s">
        <v>7116</v>
      </c>
      <c r="N6712" s="362" t="s">
        <v>7117</v>
      </c>
    </row>
    <row r="6713" spans="1:14" x14ac:dyDescent="0.2">
      <c r="A6713" s="361">
        <v>45166</v>
      </c>
      <c r="B6713" s="362" t="s">
        <v>541</v>
      </c>
      <c r="C6713" s="365">
        <v>6615.1</v>
      </c>
      <c r="D6713" s="362" t="s">
        <v>452</v>
      </c>
      <c r="E6713" s="362">
        <v>6524</v>
      </c>
      <c r="F6713" s="362" t="s">
        <v>7129</v>
      </c>
      <c r="G6713" s="362"/>
      <c r="H6713" s="364">
        <v>8</v>
      </c>
      <c r="I6713" s="362">
        <v>331</v>
      </c>
      <c r="J6713" s="362" t="s">
        <v>2937</v>
      </c>
      <c r="K6713" s="362">
        <v>397.2</v>
      </c>
      <c r="L6713" s="362" t="s">
        <v>459</v>
      </c>
      <c r="M6713" s="362" t="s">
        <v>7116</v>
      </c>
      <c r="N6713" s="362" t="s">
        <v>7117</v>
      </c>
    </row>
    <row r="6714" spans="1:14" x14ac:dyDescent="0.2">
      <c r="A6714" s="361">
        <v>45166</v>
      </c>
      <c r="B6714" s="362" t="s">
        <v>541</v>
      </c>
      <c r="C6714" s="365">
        <v>6615.1</v>
      </c>
      <c r="D6714" s="362" t="s">
        <v>452</v>
      </c>
      <c r="E6714" s="362">
        <v>6526</v>
      </c>
      <c r="F6714" s="362" t="s">
        <v>7124</v>
      </c>
      <c r="G6714" s="362"/>
      <c r="H6714" s="364">
        <v>8</v>
      </c>
      <c r="I6714" s="362">
        <v>654</v>
      </c>
      <c r="J6714" s="362" t="s">
        <v>2937</v>
      </c>
      <c r="K6714" s="362">
        <v>784.8</v>
      </c>
      <c r="L6714" s="362" t="s">
        <v>459</v>
      </c>
      <c r="M6714" s="362" t="s">
        <v>7116</v>
      </c>
      <c r="N6714" s="362" t="s">
        <v>7117</v>
      </c>
    </row>
    <row r="6715" spans="1:14" x14ac:dyDescent="0.2">
      <c r="A6715" s="361">
        <v>45154</v>
      </c>
      <c r="B6715" s="362" t="s">
        <v>541</v>
      </c>
      <c r="C6715" s="365">
        <v>6615.1</v>
      </c>
      <c r="D6715" s="362" t="s">
        <v>452</v>
      </c>
      <c r="E6715" s="362">
        <v>2780</v>
      </c>
      <c r="F6715" s="362" t="s">
        <v>3072</v>
      </c>
      <c r="G6715" s="362"/>
      <c r="H6715" s="364">
        <v>8</v>
      </c>
      <c r="I6715" s="362">
        <v>785</v>
      </c>
      <c r="J6715" s="362" t="s">
        <v>2937</v>
      </c>
      <c r="K6715" s="362">
        <v>942</v>
      </c>
      <c r="L6715" s="362" t="s">
        <v>459</v>
      </c>
      <c r="M6715" s="362" t="s">
        <v>7116</v>
      </c>
      <c r="N6715" s="362" t="s">
        <v>7117</v>
      </c>
    </row>
    <row r="6716" spans="1:14" x14ac:dyDescent="0.2">
      <c r="A6716" s="361">
        <v>45169</v>
      </c>
      <c r="B6716" s="362" t="s">
        <v>541</v>
      </c>
      <c r="C6716" s="365">
        <v>6615.1</v>
      </c>
      <c r="D6716" s="362" t="s">
        <v>452</v>
      </c>
      <c r="E6716" s="362">
        <v>7333</v>
      </c>
      <c r="F6716" s="362" t="s">
        <v>7204</v>
      </c>
      <c r="G6716" s="362"/>
      <c r="H6716" s="364">
        <v>8</v>
      </c>
      <c r="I6716" s="362">
        <v>309</v>
      </c>
      <c r="J6716" s="362" t="s">
        <v>2937</v>
      </c>
      <c r="K6716" s="362">
        <v>370.8</v>
      </c>
      <c r="L6716" s="362" t="s">
        <v>459</v>
      </c>
      <c r="M6716" s="362" t="s">
        <v>7116</v>
      </c>
      <c r="N6716" s="362" t="s">
        <v>7117</v>
      </c>
    </row>
    <row r="6717" spans="1:14" x14ac:dyDescent="0.2">
      <c r="A6717" s="361">
        <v>45159</v>
      </c>
      <c r="B6717" s="362" t="s">
        <v>541</v>
      </c>
      <c r="C6717" s="365">
        <v>6615.1</v>
      </c>
      <c r="D6717" s="362" t="s">
        <v>452</v>
      </c>
      <c r="E6717" s="362">
        <v>4103</v>
      </c>
      <c r="F6717" s="362" t="s">
        <v>6013</v>
      </c>
      <c r="G6717" s="362"/>
      <c r="H6717" s="364">
        <v>8</v>
      </c>
      <c r="I6717" s="362">
        <v>577</v>
      </c>
      <c r="J6717" s="362" t="s">
        <v>2937</v>
      </c>
      <c r="K6717" s="362">
        <v>692.4</v>
      </c>
      <c r="L6717" s="362" t="s">
        <v>459</v>
      </c>
      <c r="M6717" s="362" t="s">
        <v>7116</v>
      </c>
      <c r="N6717" s="362" t="s">
        <v>7117</v>
      </c>
    </row>
    <row r="6718" spans="1:14" x14ac:dyDescent="0.2">
      <c r="A6718" s="361">
        <v>45167</v>
      </c>
      <c r="B6718" s="362" t="s">
        <v>541</v>
      </c>
      <c r="C6718" s="365">
        <v>6615.1</v>
      </c>
      <c r="D6718" s="362" t="s">
        <v>452</v>
      </c>
      <c r="E6718" s="362">
        <v>6524</v>
      </c>
      <c r="F6718" s="362" t="s">
        <v>7129</v>
      </c>
      <c r="G6718" s="362"/>
      <c r="H6718" s="364">
        <v>8</v>
      </c>
      <c r="I6718" s="362">
        <v>331</v>
      </c>
      <c r="J6718" s="362" t="s">
        <v>2937</v>
      </c>
      <c r="K6718" s="362">
        <v>397.2</v>
      </c>
      <c r="L6718" s="362" t="s">
        <v>459</v>
      </c>
      <c r="M6718" s="362" t="s">
        <v>7116</v>
      </c>
      <c r="N6718" s="362" t="s">
        <v>7117</v>
      </c>
    </row>
    <row r="6719" spans="1:14" x14ac:dyDescent="0.2">
      <c r="A6719" s="361">
        <v>45167</v>
      </c>
      <c r="B6719" s="362" t="s">
        <v>541</v>
      </c>
      <c r="C6719" s="365">
        <v>6615.1</v>
      </c>
      <c r="D6719" s="362" t="s">
        <v>452</v>
      </c>
      <c r="E6719" s="362">
        <v>6526</v>
      </c>
      <c r="F6719" s="362" t="s">
        <v>7124</v>
      </c>
      <c r="G6719" s="362"/>
      <c r="H6719" s="364">
        <v>8</v>
      </c>
      <c r="I6719" s="362">
        <v>654</v>
      </c>
      <c r="J6719" s="362" t="s">
        <v>2937</v>
      </c>
      <c r="K6719" s="362">
        <v>784.8</v>
      </c>
      <c r="L6719" s="362" t="s">
        <v>459</v>
      </c>
      <c r="M6719" s="362" t="s">
        <v>7116</v>
      </c>
      <c r="N6719" s="362" t="s">
        <v>7117</v>
      </c>
    </row>
    <row r="6720" spans="1:14" x14ac:dyDescent="0.2">
      <c r="A6720" s="361">
        <v>45167</v>
      </c>
      <c r="B6720" s="362" t="s">
        <v>541</v>
      </c>
      <c r="C6720" s="365">
        <v>6615.1</v>
      </c>
      <c r="D6720" s="362" t="s">
        <v>452</v>
      </c>
      <c r="E6720" s="362">
        <v>2276</v>
      </c>
      <c r="F6720" s="362" t="s">
        <v>4389</v>
      </c>
      <c r="G6720" s="362"/>
      <c r="H6720" s="364">
        <v>8</v>
      </c>
      <c r="I6720" s="362">
        <v>394</v>
      </c>
      <c r="J6720" s="362" t="s">
        <v>2937</v>
      </c>
      <c r="K6720" s="362">
        <v>472.8</v>
      </c>
      <c r="L6720" s="362" t="s">
        <v>459</v>
      </c>
      <c r="M6720" s="362" t="s">
        <v>7116</v>
      </c>
      <c r="N6720" s="362" t="s">
        <v>7117</v>
      </c>
    </row>
    <row r="6721" spans="1:14" x14ac:dyDescent="0.2">
      <c r="A6721" s="361">
        <v>45160</v>
      </c>
      <c r="B6721" s="362" t="s">
        <v>541</v>
      </c>
      <c r="C6721" s="365">
        <v>6615.1</v>
      </c>
      <c r="D6721" s="362" t="s">
        <v>452</v>
      </c>
      <c r="E6721" s="362">
        <v>6486</v>
      </c>
      <c r="F6721" s="362" t="s">
        <v>7133</v>
      </c>
      <c r="G6721" s="362"/>
      <c r="H6721" s="364">
        <v>8</v>
      </c>
      <c r="I6721" s="362">
        <v>336</v>
      </c>
      <c r="J6721" s="362" t="s">
        <v>2937</v>
      </c>
      <c r="K6721" s="362">
        <v>403.2</v>
      </c>
      <c r="L6721" s="362" t="s">
        <v>459</v>
      </c>
      <c r="M6721" s="362" t="s">
        <v>7116</v>
      </c>
      <c r="N6721" s="362" t="s">
        <v>7117</v>
      </c>
    </row>
    <row r="6722" spans="1:14" x14ac:dyDescent="0.2">
      <c r="A6722" s="361">
        <v>45155</v>
      </c>
      <c r="B6722" s="362" t="s">
        <v>541</v>
      </c>
      <c r="C6722" s="365">
        <v>6615.1</v>
      </c>
      <c r="D6722" s="362" t="s">
        <v>452</v>
      </c>
      <c r="E6722" s="362">
        <v>2780</v>
      </c>
      <c r="F6722" s="362" t="s">
        <v>3072</v>
      </c>
      <c r="G6722" s="362"/>
      <c r="H6722" s="364">
        <v>8</v>
      </c>
      <c r="I6722" s="362">
        <v>785</v>
      </c>
      <c r="J6722" s="362" t="s">
        <v>2937</v>
      </c>
      <c r="K6722" s="362">
        <v>942</v>
      </c>
      <c r="L6722" s="362" t="s">
        <v>459</v>
      </c>
      <c r="M6722" s="362" t="s">
        <v>7116</v>
      </c>
      <c r="N6722" s="362" t="s">
        <v>7117</v>
      </c>
    </row>
    <row r="6723" spans="1:14" x14ac:dyDescent="0.2">
      <c r="A6723" s="361">
        <v>45160</v>
      </c>
      <c r="B6723" s="362" t="s">
        <v>541</v>
      </c>
      <c r="C6723" s="365">
        <v>6615.1</v>
      </c>
      <c r="D6723" s="362" t="s">
        <v>452</v>
      </c>
      <c r="E6723" s="362">
        <v>4103</v>
      </c>
      <c r="F6723" s="362" t="s">
        <v>6013</v>
      </c>
      <c r="G6723" s="362"/>
      <c r="H6723" s="364">
        <v>8</v>
      </c>
      <c r="I6723" s="362">
        <v>577</v>
      </c>
      <c r="J6723" s="362" t="s">
        <v>2937</v>
      </c>
      <c r="K6723" s="362">
        <v>692.4</v>
      </c>
      <c r="L6723" s="362" t="s">
        <v>459</v>
      </c>
      <c r="M6723" s="362" t="s">
        <v>7116</v>
      </c>
      <c r="N6723" s="362" t="s">
        <v>7117</v>
      </c>
    </row>
    <row r="6724" spans="1:14" x14ac:dyDescent="0.2">
      <c r="A6724" s="361">
        <v>45168</v>
      </c>
      <c r="B6724" s="362" t="s">
        <v>541</v>
      </c>
      <c r="C6724" s="365">
        <v>6615.1</v>
      </c>
      <c r="D6724" s="362" t="s">
        <v>452</v>
      </c>
      <c r="E6724" s="362">
        <v>6524</v>
      </c>
      <c r="F6724" s="362" t="s">
        <v>7129</v>
      </c>
      <c r="G6724" s="362"/>
      <c r="H6724" s="364">
        <v>8</v>
      </c>
      <c r="I6724" s="362">
        <v>331</v>
      </c>
      <c r="J6724" s="362" t="s">
        <v>2937</v>
      </c>
      <c r="K6724" s="362">
        <v>397.2</v>
      </c>
      <c r="L6724" s="362" t="s">
        <v>459</v>
      </c>
      <c r="M6724" s="362" t="s">
        <v>7116</v>
      </c>
      <c r="N6724" s="362" t="s">
        <v>7117</v>
      </c>
    </row>
    <row r="6725" spans="1:14" x14ac:dyDescent="0.2">
      <c r="A6725" s="361">
        <v>45168</v>
      </c>
      <c r="B6725" s="362" t="s">
        <v>541</v>
      </c>
      <c r="C6725" s="365">
        <v>6615.1</v>
      </c>
      <c r="D6725" s="362" t="s">
        <v>452</v>
      </c>
      <c r="E6725" s="362">
        <v>6526</v>
      </c>
      <c r="F6725" s="362" t="s">
        <v>7124</v>
      </c>
      <c r="G6725" s="362"/>
      <c r="H6725" s="364">
        <v>8</v>
      </c>
      <c r="I6725" s="362">
        <v>654</v>
      </c>
      <c r="J6725" s="362" t="s">
        <v>2937</v>
      </c>
      <c r="K6725" s="362">
        <v>784.8</v>
      </c>
      <c r="L6725" s="362" t="s">
        <v>459</v>
      </c>
      <c r="M6725" s="362" t="s">
        <v>7116</v>
      </c>
      <c r="N6725" s="362" t="s">
        <v>7117</v>
      </c>
    </row>
    <row r="6726" spans="1:14" x14ac:dyDescent="0.2">
      <c r="A6726" s="361">
        <v>45161</v>
      </c>
      <c r="B6726" s="362" t="s">
        <v>541</v>
      </c>
      <c r="C6726" s="365">
        <v>6615.1</v>
      </c>
      <c r="D6726" s="362" t="s">
        <v>452</v>
      </c>
      <c r="E6726" s="362">
        <v>6486</v>
      </c>
      <c r="F6726" s="362" t="s">
        <v>7133</v>
      </c>
      <c r="G6726" s="362"/>
      <c r="H6726" s="364">
        <v>8</v>
      </c>
      <c r="I6726" s="362">
        <v>336</v>
      </c>
      <c r="J6726" s="362" t="s">
        <v>2937</v>
      </c>
      <c r="K6726" s="362">
        <v>403.2</v>
      </c>
      <c r="L6726" s="362" t="s">
        <v>459</v>
      </c>
      <c r="M6726" s="362" t="s">
        <v>7116</v>
      </c>
      <c r="N6726" s="362" t="s">
        <v>7117</v>
      </c>
    </row>
    <row r="6727" spans="1:14" x14ac:dyDescent="0.2">
      <c r="A6727" s="361">
        <v>45168</v>
      </c>
      <c r="B6727" s="362" t="s">
        <v>541</v>
      </c>
      <c r="C6727" s="365">
        <v>6615.1</v>
      </c>
      <c r="D6727" s="362" t="s">
        <v>452</v>
      </c>
      <c r="E6727" s="362">
        <v>2276</v>
      </c>
      <c r="F6727" s="362" t="s">
        <v>4389</v>
      </c>
      <c r="G6727" s="362"/>
      <c r="H6727" s="364">
        <v>8</v>
      </c>
      <c r="I6727" s="362">
        <v>394</v>
      </c>
      <c r="J6727" s="362" t="s">
        <v>2937</v>
      </c>
      <c r="K6727" s="362">
        <v>472.8</v>
      </c>
      <c r="L6727" s="362" t="s">
        <v>459</v>
      </c>
      <c r="M6727" s="362" t="s">
        <v>7116</v>
      </c>
      <c r="N6727" s="362" t="s">
        <v>7117</v>
      </c>
    </row>
    <row r="6728" spans="1:14" x14ac:dyDescent="0.2">
      <c r="A6728" s="361">
        <v>45156</v>
      </c>
      <c r="B6728" s="362" t="s">
        <v>541</v>
      </c>
      <c r="C6728" s="365">
        <v>6615.1</v>
      </c>
      <c r="D6728" s="362" t="s">
        <v>452</v>
      </c>
      <c r="E6728" s="362">
        <v>2780</v>
      </c>
      <c r="F6728" s="362" t="s">
        <v>3072</v>
      </c>
      <c r="G6728" s="362"/>
      <c r="H6728" s="364">
        <v>8</v>
      </c>
      <c r="I6728" s="362">
        <v>785</v>
      </c>
      <c r="J6728" s="362" t="s">
        <v>2937</v>
      </c>
      <c r="K6728" s="362">
        <v>942</v>
      </c>
      <c r="L6728" s="362" t="s">
        <v>459</v>
      </c>
      <c r="M6728" s="362" t="s">
        <v>7116</v>
      </c>
      <c r="N6728" s="362" t="s">
        <v>7117</v>
      </c>
    </row>
    <row r="6729" spans="1:14" x14ac:dyDescent="0.2">
      <c r="A6729" s="361">
        <v>45166</v>
      </c>
      <c r="B6729" s="362" t="s">
        <v>541</v>
      </c>
      <c r="C6729" s="365">
        <v>6615.1</v>
      </c>
      <c r="D6729" s="362" t="s">
        <v>452</v>
      </c>
      <c r="E6729" s="362">
        <v>7224</v>
      </c>
      <c r="F6729" s="362" t="s">
        <v>7152</v>
      </c>
      <c r="G6729" s="362"/>
      <c r="H6729" s="364">
        <v>8</v>
      </c>
      <c r="I6729" s="362">
        <v>272</v>
      </c>
      <c r="J6729" s="362" t="s">
        <v>2937</v>
      </c>
      <c r="K6729" s="362">
        <v>326.39999999999998</v>
      </c>
      <c r="L6729" s="362" t="s">
        <v>459</v>
      </c>
      <c r="M6729" s="362" t="s">
        <v>7116</v>
      </c>
      <c r="N6729" s="362" t="s">
        <v>7117</v>
      </c>
    </row>
    <row r="6730" spans="1:14" x14ac:dyDescent="0.2">
      <c r="A6730" s="361">
        <v>45169</v>
      </c>
      <c r="B6730" s="362" t="s">
        <v>541</v>
      </c>
      <c r="C6730" s="365">
        <v>6615.1</v>
      </c>
      <c r="D6730" s="362" t="s">
        <v>452</v>
      </c>
      <c r="E6730" s="362">
        <v>6524</v>
      </c>
      <c r="F6730" s="362" t="s">
        <v>7129</v>
      </c>
      <c r="G6730" s="362"/>
      <c r="H6730" s="364">
        <v>8</v>
      </c>
      <c r="I6730" s="362">
        <v>331</v>
      </c>
      <c r="J6730" s="362" t="s">
        <v>2937</v>
      </c>
      <c r="K6730" s="362">
        <v>397.2</v>
      </c>
      <c r="L6730" s="362" t="s">
        <v>459</v>
      </c>
      <c r="M6730" s="362" t="s">
        <v>7116</v>
      </c>
      <c r="N6730" s="362" t="s">
        <v>7117</v>
      </c>
    </row>
    <row r="6731" spans="1:14" x14ac:dyDescent="0.2">
      <c r="A6731" s="361">
        <v>45161</v>
      </c>
      <c r="B6731" s="362" t="s">
        <v>541</v>
      </c>
      <c r="C6731" s="365">
        <v>6615.1</v>
      </c>
      <c r="D6731" s="362" t="s">
        <v>452</v>
      </c>
      <c r="E6731" s="362">
        <v>4103</v>
      </c>
      <c r="F6731" s="362" t="s">
        <v>6013</v>
      </c>
      <c r="G6731" s="362"/>
      <c r="H6731" s="364">
        <v>8</v>
      </c>
      <c r="I6731" s="362">
        <v>577</v>
      </c>
      <c r="J6731" s="362" t="s">
        <v>2937</v>
      </c>
      <c r="K6731" s="362">
        <v>692.4</v>
      </c>
      <c r="L6731" s="362" t="s">
        <v>459</v>
      </c>
      <c r="M6731" s="362" t="s">
        <v>7116</v>
      </c>
      <c r="N6731" s="362" t="s">
        <v>7117</v>
      </c>
    </row>
    <row r="6732" spans="1:14" x14ac:dyDescent="0.2">
      <c r="A6732" s="361">
        <v>45169</v>
      </c>
      <c r="B6732" s="362" t="s">
        <v>541</v>
      </c>
      <c r="C6732" s="365">
        <v>6615.1</v>
      </c>
      <c r="D6732" s="362" t="s">
        <v>452</v>
      </c>
      <c r="E6732" s="362">
        <v>6526</v>
      </c>
      <c r="F6732" s="362" t="s">
        <v>7124</v>
      </c>
      <c r="G6732" s="362"/>
      <c r="H6732" s="364">
        <v>8</v>
      </c>
      <c r="I6732" s="362">
        <v>654</v>
      </c>
      <c r="J6732" s="362" t="s">
        <v>2937</v>
      </c>
      <c r="K6732" s="362">
        <v>784.8</v>
      </c>
      <c r="L6732" s="362" t="s">
        <v>459</v>
      </c>
      <c r="M6732" s="362" t="s">
        <v>7116</v>
      </c>
      <c r="N6732" s="362" t="s">
        <v>7117</v>
      </c>
    </row>
    <row r="6733" spans="1:14" x14ac:dyDescent="0.2">
      <c r="A6733" s="361">
        <v>45162</v>
      </c>
      <c r="B6733" s="362" t="s">
        <v>541</v>
      </c>
      <c r="C6733" s="365">
        <v>6615.1</v>
      </c>
      <c r="D6733" s="362" t="s">
        <v>452</v>
      </c>
      <c r="E6733" s="362">
        <v>6486</v>
      </c>
      <c r="F6733" s="362" t="s">
        <v>7133</v>
      </c>
      <c r="G6733" s="362"/>
      <c r="H6733" s="364">
        <v>8</v>
      </c>
      <c r="I6733" s="362">
        <v>336</v>
      </c>
      <c r="J6733" s="362" t="s">
        <v>2937</v>
      </c>
      <c r="K6733" s="362">
        <v>403.2</v>
      </c>
      <c r="L6733" s="362" t="s">
        <v>459</v>
      </c>
      <c r="M6733" s="362" t="s">
        <v>7116</v>
      </c>
      <c r="N6733" s="362" t="s">
        <v>7117</v>
      </c>
    </row>
    <row r="6734" spans="1:14" x14ac:dyDescent="0.2">
      <c r="A6734" s="361">
        <v>45169</v>
      </c>
      <c r="B6734" s="362" t="s">
        <v>541</v>
      </c>
      <c r="C6734" s="365">
        <v>6615.1</v>
      </c>
      <c r="D6734" s="362" t="s">
        <v>452</v>
      </c>
      <c r="E6734" s="362">
        <v>2276</v>
      </c>
      <c r="F6734" s="362" t="s">
        <v>4389</v>
      </c>
      <c r="G6734" s="362"/>
      <c r="H6734" s="364">
        <v>8</v>
      </c>
      <c r="I6734" s="362">
        <v>394</v>
      </c>
      <c r="J6734" s="362" t="s">
        <v>2937</v>
      </c>
      <c r="K6734" s="362">
        <v>472.8</v>
      </c>
      <c r="L6734" s="362" t="s">
        <v>459</v>
      </c>
      <c r="M6734" s="362" t="s">
        <v>7116</v>
      </c>
      <c r="N6734" s="362" t="s">
        <v>7117</v>
      </c>
    </row>
    <row r="6735" spans="1:14" x14ac:dyDescent="0.2">
      <c r="A6735" s="361">
        <v>45167</v>
      </c>
      <c r="B6735" s="362" t="s">
        <v>541</v>
      </c>
      <c r="C6735" s="365">
        <v>6615.1</v>
      </c>
      <c r="D6735" s="362" t="s">
        <v>452</v>
      </c>
      <c r="E6735" s="362">
        <v>2780</v>
      </c>
      <c r="F6735" s="362" t="s">
        <v>3072</v>
      </c>
      <c r="G6735" s="362"/>
      <c r="H6735" s="364">
        <v>8</v>
      </c>
      <c r="I6735" s="362">
        <v>785</v>
      </c>
      <c r="J6735" s="362" t="s">
        <v>2937</v>
      </c>
      <c r="K6735" s="362">
        <v>942</v>
      </c>
      <c r="L6735" s="362" t="s">
        <v>459</v>
      </c>
      <c r="M6735" s="362" t="s">
        <v>7116</v>
      </c>
      <c r="N6735" s="362" t="s">
        <v>7117</v>
      </c>
    </row>
    <row r="6736" spans="1:14" x14ac:dyDescent="0.2">
      <c r="A6736" s="361">
        <v>45159</v>
      </c>
      <c r="B6736" s="362" t="s">
        <v>541</v>
      </c>
      <c r="C6736" s="365">
        <v>6615.1</v>
      </c>
      <c r="D6736" s="362" t="s">
        <v>452</v>
      </c>
      <c r="E6736" s="362">
        <v>6524</v>
      </c>
      <c r="F6736" s="362" t="s">
        <v>7129</v>
      </c>
      <c r="G6736" s="362"/>
      <c r="H6736" s="364">
        <v>8</v>
      </c>
      <c r="I6736" s="362">
        <v>331</v>
      </c>
      <c r="J6736" s="362" t="s">
        <v>2937</v>
      </c>
      <c r="K6736" s="362">
        <v>397.2</v>
      </c>
      <c r="L6736" s="362" t="s">
        <v>459</v>
      </c>
      <c r="M6736" s="362" t="s">
        <v>7116</v>
      </c>
      <c r="N6736" s="362" t="s">
        <v>7117</v>
      </c>
    </row>
    <row r="6737" spans="1:14" x14ac:dyDescent="0.2">
      <c r="A6737" s="361">
        <v>45154</v>
      </c>
      <c r="B6737" s="362" t="s">
        <v>541</v>
      </c>
      <c r="C6737" s="365">
        <v>6615.1</v>
      </c>
      <c r="D6737" s="362" t="s">
        <v>452</v>
      </c>
      <c r="E6737" s="362">
        <v>6526</v>
      </c>
      <c r="F6737" s="362" t="s">
        <v>7124</v>
      </c>
      <c r="G6737" s="362"/>
      <c r="H6737" s="364">
        <v>8</v>
      </c>
      <c r="I6737" s="362">
        <v>654</v>
      </c>
      <c r="J6737" s="362" t="s">
        <v>2937</v>
      </c>
      <c r="K6737" s="362">
        <v>784.8</v>
      </c>
      <c r="L6737" s="362" t="s">
        <v>459</v>
      </c>
      <c r="M6737" s="362" t="s">
        <v>7116</v>
      </c>
      <c r="N6737" s="362" t="s">
        <v>7117</v>
      </c>
    </row>
    <row r="6738" spans="1:14" x14ac:dyDescent="0.2">
      <c r="A6738" s="361">
        <v>45162</v>
      </c>
      <c r="B6738" s="362" t="s">
        <v>541</v>
      </c>
      <c r="C6738" s="365">
        <v>6615.1</v>
      </c>
      <c r="D6738" s="362" t="s">
        <v>452</v>
      </c>
      <c r="E6738" s="362">
        <v>4103</v>
      </c>
      <c r="F6738" s="362" t="s">
        <v>6013</v>
      </c>
      <c r="G6738" s="362"/>
      <c r="H6738" s="364">
        <v>8</v>
      </c>
      <c r="I6738" s="362">
        <v>577</v>
      </c>
      <c r="J6738" s="362" t="s">
        <v>2937</v>
      </c>
      <c r="K6738" s="362">
        <v>692.4</v>
      </c>
      <c r="L6738" s="362" t="s">
        <v>459</v>
      </c>
      <c r="M6738" s="362" t="s">
        <v>7116</v>
      </c>
      <c r="N6738" s="362" t="s">
        <v>7117</v>
      </c>
    </row>
    <row r="6739" spans="1:14" x14ac:dyDescent="0.2">
      <c r="A6739" s="361">
        <v>45167</v>
      </c>
      <c r="B6739" s="362" t="s">
        <v>541</v>
      </c>
      <c r="C6739" s="365">
        <v>6615.1</v>
      </c>
      <c r="D6739" s="362" t="s">
        <v>452</v>
      </c>
      <c r="E6739" s="362">
        <v>7224</v>
      </c>
      <c r="F6739" s="362" t="s">
        <v>7152</v>
      </c>
      <c r="G6739" s="362"/>
      <c r="H6739" s="364">
        <v>8</v>
      </c>
      <c r="I6739" s="362">
        <v>272</v>
      </c>
      <c r="J6739" s="362" t="s">
        <v>2937</v>
      </c>
      <c r="K6739" s="362">
        <v>326.39999999999998</v>
      </c>
      <c r="L6739" s="362" t="s">
        <v>459</v>
      </c>
      <c r="M6739" s="362" t="s">
        <v>7116</v>
      </c>
      <c r="N6739" s="362" t="s">
        <v>7117</v>
      </c>
    </row>
    <row r="6740" spans="1:14" x14ac:dyDescent="0.2">
      <c r="A6740" s="361">
        <v>45154</v>
      </c>
      <c r="B6740" s="362" t="s">
        <v>541</v>
      </c>
      <c r="C6740" s="365">
        <v>6615.1</v>
      </c>
      <c r="D6740" s="362" t="s">
        <v>452</v>
      </c>
      <c r="E6740" s="362">
        <v>6486</v>
      </c>
      <c r="F6740" s="362" t="s">
        <v>7133</v>
      </c>
      <c r="G6740" s="362"/>
      <c r="H6740" s="364">
        <v>4</v>
      </c>
      <c r="I6740" s="362">
        <v>336</v>
      </c>
      <c r="J6740" s="362" t="s">
        <v>2937</v>
      </c>
      <c r="K6740" s="362">
        <v>403.2</v>
      </c>
      <c r="L6740" s="362" t="s">
        <v>459</v>
      </c>
      <c r="M6740" s="362" t="s">
        <v>7116</v>
      </c>
      <c r="N6740" s="362" t="s">
        <v>7117</v>
      </c>
    </row>
    <row r="6741" spans="1:14" x14ac:dyDescent="0.2">
      <c r="A6741" s="361">
        <v>45168</v>
      </c>
      <c r="B6741" s="362" t="s">
        <v>541</v>
      </c>
      <c r="C6741" s="365">
        <v>6615.1</v>
      </c>
      <c r="D6741" s="362" t="s">
        <v>452</v>
      </c>
      <c r="E6741" s="362">
        <v>2780</v>
      </c>
      <c r="F6741" s="362" t="s">
        <v>3072</v>
      </c>
      <c r="G6741" s="362"/>
      <c r="H6741" s="364">
        <v>8</v>
      </c>
      <c r="I6741" s="362">
        <v>785</v>
      </c>
      <c r="J6741" s="362" t="s">
        <v>2937</v>
      </c>
      <c r="K6741" s="362">
        <v>942</v>
      </c>
      <c r="L6741" s="362" t="s">
        <v>459</v>
      </c>
      <c r="M6741" s="362" t="s">
        <v>7116</v>
      </c>
      <c r="N6741" s="362" t="s">
        <v>7117</v>
      </c>
    </row>
    <row r="6742" spans="1:14" x14ac:dyDescent="0.2">
      <c r="A6742" s="361">
        <v>45160</v>
      </c>
      <c r="B6742" s="362" t="s">
        <v>541</v>
      </c>
      <c r="C6742" s="365">
        <v>6615.1</v>
      </c>
      <c r="D6742" s="362" t="s">
        <v>452</v>
      </c>
      <c r="E6742" s="362">
        <v>6524</v>
      </c>
      <c r="F6742" s="362" t="s">
        <v>7129</v>
      </c>
      <c r="G6742" s="362"/>
      <c r="H6742" s="364">
        <v>8</v>
      </c>
      <c r="I6742" s="362">
        <v>331</v>
      </c>
      <c r="J6742" s="362" t="s">
        <v>2937</v>
      </c>
      <c r="K6742" s="362">
        <v>397.2</v>
      </c>
      <c r="L6742" s="362" t="s">
        <v>459</v>
      </c>
      <c r="M6742" s="362" t="s">
        <v>7116</v>
      </c>
      <c r="N6742" s="362" t="s">
        <v>7117</v>
      </c>
    </row>
    <row r="6743" spans="1:14" x14ac:dyDescent="0.2">
      <c r="A6743" s="361">
        <v>45155</v>
      </c>
      <c r="B6743" s="362" t="s">
        <v>541</v>
      </c>
      <c r="C6743" s="365">
        <v>6615.1</v>
      </c>
      <c r="D6743" s="362" t="s">
        <v>452</v>
      </c>
      <c r="E6743" s="362">
        <v>6526</v>
      </c>
      <c r="F6743" s="362" t="s">
        <v>7124</v>
      </c>
      <c r="G6743" s="362"/>
      <c r="H6743" s="364">
        <v>8</v>
      </c>
      <c r="I6743" s="362">
        <v>654</v>
      </c>
      <c r="J6743" s="362" t="s">
        <v>2937</v>
      </c>
      <c r="K6743" s="362">
        <v>784.8</v>
      </c>
      <c r="L6743" s="362" t="s">
        <v>459</v>
      </c>
      <c r="M6743" s="362" t="s">
        <v>7116</v>
      </c>
      <c r="N6743" s="362" t="s">
        <v>7117</v>
      </c>
    </row>
    <row r="6744" spans="1:14" x14ac:dyDescent="0.2">
      <c r="A6744" s="361">
        <v>45163</v>
      </c>
      <c r="B6744" s="362" t="s">
        <v>541</v>
      </c>
      <c r="C6744" s="365">
        <v>6615.1</v>
      </c>
      <c r="D6744" s="362" t="s">
        <v>452</v>
      </c>
      <c r="E6744" s="362">
        <v>4103</v>
      </c>
      <c r="F6744" s="362" t="s">
        <v>6013</v>
      </c>
      <c r="G6744" s="362"/>
      <c r="H6744" s="364">
        <v>8</v>
      </c>
      <c r="I6744" s="362">
        <v>577</v>
      </c>
      <c r="J6744" s="362" t="s">
        <v>2937</v>
      </c>
      <c r="K6744" s="362">
        <v>692.4</v>
      </c>
      <c r="L6744" s="362" t="s">
        <v>459</v>
      </c>
      <c r="M6744" s="362" t="s">
        <v>7116</v>
      </c>
      <c r="N6744" s="362" t="s">
        <v>7117</v>
      </c>
    </row>
    <row r="6745" spans="1:14" x14ac:dyDescent="0.2">
      <c r="A6745" s="361">
        <v>45155</v>
      </c>
      <c r="B6745" s="362" t="s">
        <v>541</v>
      </c>
      <c r="C6745" s="365">
        <v>6615.1</v>
      </c>
      <c r="D6745" s="362" t="s">
        <v>452</v>
      </c>
      <c r="E6745" s="362">
        <v>6486</v>
      </c>
      <c r="F6745" s="362" t="s">
        <v>7133</v>
      </c>
      <c r="G6745" s="362"/>
      <c r="H6745" s="364">
        <v>8</v>
      </c>
      <c r="I6745" s="362">
        <v>336</v>
      </c>
      <c r="J6745" s="362" t="s">
        <v>2937</v>
      </c>
      <c r="K6745" s="362">
        <v>403.2</v>
      </c>
      <c r="L6745" s="362" t="s">
        <v>459</v>
      </c>
      <c r="M6745" s="362" t="s">
        <v>7116</v>
      </c>
      <c r="N6745" s="362" t="s">
        <v>7117</v>
      </c>
    </row>
    <row r="6746" spans="1:14" x14ac:dyDescent="0.2">
      <c r="A6746" s="361">
        <v>45159</v>
      </c>
      <c r="B6746" s="362" t="s">
        <v>541</v>
      </c>
      <c r="C6746" s="365">
        <v>6615.1</v>
      </c>
      <c r="D6746" s="362" t="s">
        <v>452</v>
      </c>
      <c r="E6746" s="362">
        <v>4491</v>
      </c>
      <c r="F6746" s="362" t="s">
        <v>3044</v>
      </c>
      <c r="G6746" s="362"/>
      <c r="H6746" s="364">
        <v>8</v>
      </c>
      <c r="I6746" s="362">
        <v>532</v>
      </c>
      <c r="J6746" s="362" t="s">
        <v>2937</v>
      </c>
      <c r="K6746" s="362">
        <v>638.4</v>
      </c>
      <c r="L6746" s="362" t="s">
        <v>459</v>
      </c>
      <c r="M6746" s="362" t="s">
        <v>7116</v>
      </c>
      <c r="N6746" s="362" t="s">
        <v>7117</v>
      </c>
    </row>
    <row r="6747" spans="1:14" x14ac:dyDescent="0.2">
      <c r="A6747" s="361">
        <v>45168</v>
      </c>
      <c r="B6747" s="362" t="s">
        <v>541</v>
      </c>
      <c r="C6747" s="365">
        <v>6615.1</v>
      </c>
      <c r="D6747" s="362" t="s">
        <v>452</v>
      </c>
      <c r="E6747" s="362">
        <v>7224</v>
      </c>
      <c r="F6747" s="362" t="s">
        <v>7152</v>
      </c>
      <c r="G6747" s="362"/>
      <c r="H6747" s="364">
        <v>8</v>
      </c>
      <c r="I6747" s="362">
        <v>272</v>
      </c>
      <c r="J6747" s="362" t="s">
        <v>2937</v>
      </c>
      <c r="K6747" s="362">
        <v>326.39999999999998</v>
      </c>
      <c r="L6747" s="362" t="s">
        <v>459</v>
      </c>
      <c r="M6747" s="362" t="s">
        <v>7116</v>
      </c>
      <c r="N6747" s="362" t="s">
        <v>7117</v>
      </c>
    </row>
    <row r="6748" spans="1:14" x14ac:dyDescent="0.2">
      <c r="A6748" s="361">
        <v>45169</v>
      </c>
      <c r="B6748" s="362" t="s">
        <v>541</v>
      </c>
      <c r="C6748" s="365">
        <v>6615.1</v>
      </c>
      <c r="D6748" s="362" t="s">
        <v>452</v>
      </c>
      <c r="E6748" s="362">
        <v>2780</v>
      </c>
      <c r="F6748" s="362" t="s">
        <v>3072</v>
      </c>
      <c r="G6748" s="362"/>
      <c r="H6748" s="364">
        <v>8</v>
      </c>
      <c r="I6748" s="362">
        <v>785</v>
      </c>
      <c r="J6748" s="362" t="s">
        <v>2937</v>
      </c>
      <c r="K6748" s="362">
        <v>942</v>
      </c>
      <c r="L6748" s="362" t="s">
        <v>459</v>
      </c>
      <c r="M6748" s="362" t="s">
        <v>7116</v>
      </c>
      <c r="N6748" s="362" t="s">
        <v>7117</v>
      </c>
    </row>
    <row r="6749" spans="1:14" x14ac:dyDescent="0.2">
      <c r="A6749" s="361">
        <v>45154</v>
      </c>
      <c r="B6749" s="362" t="s">
        <v>541</v>
      </c>
      <c r="C6749" s="365">
        <v>6615.1</v>
      </c>
      <c r="D6749" s="362" t="s">
        <v>452</v>
      </c>
      <c r="E6749" s="362">
        <v>903</v>
      </c>
      <c r="F6749" s="362" t="s">
        <v>3304</v>
      </c>
      <c r="G6749" s="362"/>
      <c r="H6749" s="364">
        <v>4</v>
      </c>
      <c r="I6749" s="362">
        <v>938</v>
      </c>
      <c r="J6749" s="362" t="s">
        <v>2937</v>
      </c>
      <c r="K6749" s="363">
        <v>1125.5999999999999</v>
      </c>
      <c r="L6749" s="362" t="s">
        <v>459</v>
      </c>
      <c r="M6749" s="362" t="s">
        <v>7116</v>
      </c>
      <c r="N6749" s="362" t="s">
        <v>7117</v>
      </c>
    </row>
    <row r="6750" spans="1:14" x14ac:dyDescent="0.2">
      <c r="A6750" s="361">
        <v>45161</v>
      </c>
      <c r="B6750" s="362" t="s">
        <v>541</v>
      </c>
      <c r="C6750" s="365">
        <v>6615.1</v>
      </c>
      <c r="D6750" s="362" t="s">
        <v>452</v>
      </c>
      <c r="E6750" s="362">
        <v>6524</v>
      </c>
      <c r="F6750" s="362" t="s">
        <v>7129</v>
      </c>
      <c r="G6750" s="362"/>
      <c r="H6750" s="364">
        <v>8</v>
      </c>
      <c r="I6750" s="362">
        <v>331</v>
      </c>
      <c r="J6750" s="362" t="s">
        <v>2937</v>
      </c>
      <c r="K6750" s="362">
        <v>397.2</v>
      </c>
      <c r="L6750" s="362" t="s">
        <v>459</v>
      </c>
      <c r="M6750" s="362" t="s">
        <v>7116</v>
      </c>
      <c r="N6750" s="362" t="s">
        <v>7117</v>
      </c>
    </row>
    <row r="6751" spans="1:14" x14ac:dyDescent="0.2">
      <c r="A6751" s="361">
        <v>45154</v>
      </c>
      <c r="B6751" s="362" t="s">
        <v>541</v>
      </c>
      <c r="C6751" s="365">
        <v>6615.1</v>
      </c>
      <c r="D6751" s="362" t="s">
        <v>452</v>
      </c>
      <c r="E6751" s="362">
        <v>4103</v>
      </c>
      <c r="F6751" s="362" t="s">
        <v>6013</v>
      </c>
      <c r="G6751" s="362"/>
      <c r="H6751" s="364">
        <v>8</v>
      </c>
      <c r="I6751" s="362">
        <v>577</v>
      </c>
      <c r="J6751" s="362" t="s">
        <v>2937</v>
      </c>
      <c r="K6751" s="362">
        <v>692.4</v>
      </c>
      <c r="L6751" s="362" t="s">
        <v>459</v>
      </c>
      <c r="M6751" s="362" t="s">
        <v>7116</v>
      </c>
      <c r="N6751" s="362" t="s">
        <v>7117</v>
      </c>
    </row>
    <row r="6752" spans="1:14" x14ac:dyDescent="0.2">
      <c r="A6752" s="361">
        <v>45156</v>
      </c>
      <c r="B6752" s="362" t="s">
        <v>541</v>
      </c>
      <c r="C6752" s="365">
        <v>6615.1</v>
      </c>
      <c r="D6752" s="362" t="s">
        <v>452</v>
      </c>
      <c r="E6752" s="362">
        <v>6526</v>
      </c>
      <c r="F6752" s="362" t="s">
        <v>7124</v>
      </c>
      <c r="G6752" s="362"/>
      <c r="H6752" s="364">
        <v>8</v>
      </c>
      <c r="I6752" s="362">
        <v>654</v>
      </c>
      <c r="J6752" s="362" t="s">
        <v>2937</v>
      </c>
      <c r="K6752" s="362">
        <v>784.8</v>
      </c>
      <c r="L6752" s="362" t="s">
        <v>459</v>
      </c>
      <c r="M6752" s="362" t="s">
        <v>7116</v>
      </c>
      <c r="N6752" s="362" t="s">
        <v>7117</v>
      </c>
    </row>
    <row r="6753" spans="1:14" x14ac:dyDescent="0.2">
      <c r="A6753" s="361">
        <v>45154</v>
      </c>
      <c r="B6753" s="362" t="s">
        <v>541</v>
      </c>
      <c r="C6753" s="365">
        <v>6615.1</v>
      </c>
      <c r="D6753" s="362" t="s">
        <v>452</v>
      </c>
      <c r="E6753" s="362">
        <v>2276</v>
      </c>
      <c r="F6753" s="362" t="s">
        <v>4389</v>
      </c>
      <c r="G6753" s="362"/>
      <c r="H6753" s="364">
        <v>8</v>
      </c>
      <c r="I6753" s="362">
        <v>394</v>
      </c>
      <c r="J6753" s="362" t="s">
        <v>2937</v>
      </c>
      <c r="K6753" s="362">
        <v>472.8</v>
      </c>
      <c r="L6753" s="362" t="s">
        <v>459</v>
      </c>
      <c r="M6753" s="362" t="s">
        <v>7116</v>
      </c>
      <c r="N6753" s="362" t="s">
        <v>7117</v>
      </c>
    </row>
    <row r="6754" spans="1:14" x14ac:dyDescent="0.2">
      <c r="A6754" s="361">
        <v>45156</v>
      </c>
      <c r="B6754" s="362" t="s">
        <v>541</v>
      </c>
      <c r="C6754" s="365">
        <v>6615.1</v>
      </c>
      <c r="D6754" s="362" t="s">
        <v>452</v>
      </c>
      <c r="E6754" s="362">
        <v>6486</v>
      </c>
      <c r="F6754" s="362" t="s">
        <v>7133</v>
      </c>
      <c r="G6754" s="362"/>
      <c r="H6754" s="364">
        <v>8</v>
      </c>
      <c r="I6754" s="362">
        <v>336</v>
      </c>
      <c r="J6754" s="362" t="s">
        <v>2937</v>
      </c>
      <c r="K6754" s="362">
        <v>403.2</v>
      </c>
      <c r="L6754" s="362" t="s">
        <v>459</v>
      </c>
      <c r="M6754" s="362" t="s">
        <v>7116</v>
      </c>
      <c r="N6754" s="362" t="s">
        <v>7117</v>
      </c>
    </row>
    <row r="6755" spans="1:14" x14ac:dyDescent="0.2">
      <c r="A6755" s="361">
        <v>45160</v>
      </c>
      <c r="B6755" s="362" t="s">
        <v>541</v>
      </c>
      <c r="C6755" s="365">
        <v>6615.1</v>
      </c>
      <c r="D6755" s="362" t="s">
        <v>452</v>
      </c>
      <c r="E6755" s="362">
        <v>4491</v>
      </c>
      <c r="F6755" s="362" t="s">
        <v>3044</v>
      </c>
      <c r="G6755" s="362"/>
      <c r="H6755" s="364">
        <v>8</v>
      </c>
      <c r="I6755" s="362">
        <v>532</v>
      </c>
      <c r="J6755" s="362" t="s">
        <v>2937</v>
      </c>
      <c r="K6755" s="362">
        <v>638.4</v>
      </c>
      <c r="L6755" s="362" t="s">
        <v>459</v>
      </c>
      <c r="M6755" s="362" t="s">
        <v>7116</v>
      </c>
      <c r="N6755" s="362" t="s">
        <v>7117</v>
      </c>
    </row>
    <row r="6756" spans="1:14" x14ac:dyDescent="0.2">
      <c r="A6756" s="361">
        <v>45169</v>
      </c>
      <c r="B6756" s="362" t="s">
        <v>541</v>
      </c>
      <c r="C6756" s="365">
        <v>6615.1</v>
      </c>
      <c r="D6756" s="362" t="s">
        <v>452</v>
      </c>
      <c r="E6756" s="362">
        <v>7224</v>
      </c>
      <c r="F6756" s="362" t="s">
        <v>7152</v>
      </c>
      <c r="G6756" s="362"/>
      <c r="H6756" s="364">
        <v>8</v>
      </c>
      <c r="I6756" s="362">
        <v>272</v>
      </c>
      <c r="J6756" s="362" t="s">
        <v>2937</v>
      </c>
      <c r="K6756" s="362">
        <v>326.39999999999998</v>
      </c>
      <c r="L6756" s="362" t="s">
        <v>459</v>
      </c>
      <c r="M6756" s="362" t="s">
        <v>7116</v>
      </c>
      <c r="N6756" s="362" t="s">
        <v>7117</v>
      </c>
    </row>
    <row r="6757" spans="1:14" x14ac:dyDescent="0.2">
      <c r="A6757" s="361">
        <v>45155</v>
      </c>
      <c r="B6757" s="362" t="s">
        <v>541</v>
      </c>
      <c r="C6757" s="365">
        <v>6615.1</v>
      </c>
      <c r="D6757" s="362" t="s">
        <v>452</v>
      </c>
      <c r="E6757" s="362">
        <v>903</v>
      </c>
      <c r="F6757" s="362" t="s">
        <v>3304</v>
      </c>
      <c r="G6757" s="362"/>
      <c r="H6757" s="364">
        <v>6</v>
      </c>
      <c r="I6757" s="362">
        <v>938</v>
      </c>
      <c r="J6757" s="362" t="s">
        <v>2937</v>
      </c>
      <c r="K6757" s="363">
        <v>1125.5999999999999</v>
      </c>
      <c r="L6757" s="362" t="s">
        <v>459</v>
      </c>
      <c r="M6757" s="362" t="s">
        <v>7116</v>
      </c>
      <c r="N6757" s="362" t="s">
        <v>7117</v>
      </c>
    </row>
    <row r="6758" spans="1:14" x14ac:dyDescent="0.2">
      <c r="A6758" s="361">
        <v>45162</v>
      </c>
      <c r="B6758" s="362" t="s">
        <v>541</v>
      </c>
      <c r="C6758" s="365">
        <v>6615.1</v>
      </c>
      <c r="D6758" s="362" t="s">
        <v>452</v>
      </c>
      <c r="E6758" s="362">
        <v>6524</v>
      </c>
      <c r="F6758" s="362" t="s">
        <v>7129</v>
      </c>
      <c r="G6758" s="362"/>
      <c r="H6758" s="364">
        <v>8</v>
      </c>
      <c r="I6758" s="362">
        <v>331</v>
      </c>
      <c r="J6758" s="362" t="s">
        <v>2937</v>
      </c>
      <c r="K6758" s="362">
        <v>397.2</v>
      </c>
      <c r="L6758" s="362" t="s">
        <v>459</v>
      </c>
      <c r="M6758" s="362" t="s">
        <v>7116</v>
      </c>
      <c r="N6758" s="362" t="s">
        <v>7117</v>
      </c>
    </row>
    <row r="6759" spans="1:14" x14ac:dyDescent="0.2">
      <c r="A6759" s="361">
        <v>45159</v>
      </c>
      <c r="B6759" s="362" t="s">
        <v>541</v>
      </c>
      <c r="C6759" s="365">
        <v>6615.1</v>
      </c>
      <c r="D6759" s="362" t="s">
        <v>452</v>
      </c>
      <c r="E6759" s="362">
        <v>2780</v>
      </c>
      <c r="F6759" s="362" t="s">
        <v>3072</v>
      </c>
      <c r="G6759" s="362"/>
      <c r="H6759" s="364">
        <v>8</v>
      </c>
      <c r="I6759" s="362">
        <v>785</v>
      </c>
      <c r="J6759" s="362" t="s">
        <v>2937</v>
      </c>
      <c r="K6759" s="362">
        <v>942</v>
      </c>
      <c r="L6759" s="362" t="s">
        <v>459</v>
      </c>
      <c r="M6759" s="362" t="s">
        <v>7116</v>
      </c>
      <c r="N6759" s="362" t="s">
        <v>7117</v>
      </c>
    </row>
    <row r="6760" spans="1:14" x14ac:dyDescent="0.2">
      <c r="A6760" s="361">
        <v>45155</v>
      </c>
      <c r="B6760" s="362" t="s">
        <v>541</v>
      </c>
      <c r="C6760" s="365">
        <v>6615.1</v>
      </c>
      <c r="D6760" s="362" t="s">
        <v>452</v>
      </c>
      <c r="E6760" s="362">
        <v>4103</v>
      </c>
      <c r="F6760" s="362" t="s">
        <v>6013</v>
      </c>
      <c r="G6760" s="362"/>
      <c r="H6760" s="364">
        <v>8</v>
      </c>
      <c r="I6760" s="362">
        <v>577</v>
      </c>
      <c r="J6760" s="362" t="s">
        <v>2937</v>
      </c>
      <c r="K6760" s="362">
        <v>692.4</v>
      </c>
      <c r="L6760" s="362" t="s">
        <v>459</v>
      </c>
      <c r="M6760" s="362" t="s">
        <v>7116</v>
      </c>
      <c r="N6760" s="362" t="s">
        <v>7117</v>
      </c>
    </row>
    <row r="6761" spans="1:14" x14ac:dyDescent="0.2">
      <c r="A6761" s="361">
        <v>45155</v>
      </c>
      <c r="B6761" s="362" t="s">
        <v>541</v>
      </c>
      <c r="C6761" s="365">
        <v>6615.1</v>
      </c>
      <c r="D6761" s="362" t="s">
        <v>452</v>
      </c>
      <c r="E6761" s="362">
        <v>2276</v>
      </c>
      <c r="F6761" s="362" t="s">
        <v>4389</v>
      </c>
      <c r="G6761" s="362"/>
      <c r="H6761" s="364">
        <v>8</v>
      </c>
      <c r="I6761" s="362">
        <v>394</v>
      </c>
      <c r="J6761" s="362" t="s">
        <v>2937</v>
      </c>
      <c r="K6761" s="362">
        <v>472.8</v>
      </c>
      <c r="L6761" s="362" t="s">
        <v>459</v>
      </c>
      <c r="M6761" s="362" t="s">
        <v>7116</v>
      </c>
      <c r="N6761" s="362" t="s">
        <v>7117</v>
      </c>
    </row>
    <row r="6762" spans="1:14" x14ac:dyDescent="0.2">
      <c r="A6762" s="361">
        <v>45161</v>
      </c>
      <c r="B6762" s="362" t="s">
        <v>541</v>
      </c>
      <c r="C6762" s="365">
        <v>6615.1</v>
      </c>
      <c r="D6762" s="362" t="s">
        <v>452</v>
      </c>
      <c r="E6762" s="362">
        <v>4491</v>
      </c>
      <c r="F6762" s="362" t="s">
        <v>3044</v>
      </c>
      <c r="G6762" s="362"/>
      <c r="H6762" s="364">
        <v>8</v>
      </c>
      <c r="I6762" s="362">
        <v>532</v>
      </c>
      <c r="J6762" s="362" t="s">
        <v>2937</v>
      </c>
      <c r="K6762" s="362">
        <v>638.4</v>
      </c>
      <c r="L6762" s="362" t="s">
        <v>459</v>
      </c>
      <c r="M6762" s="362" t="s">
        <v>7116</v>
      </c>
      <c r="N6762" s="362" t="s">
        <v>7117</v>
      </c>
    </row>
    <row r="6763" spans="1:14" x14ac:dyDescent="0.2">
      <c r="A6763" s="361">
        <v>45159</v>
      </c>
      <c r="B6763" s="362" t="s">
        <v>541</v>
      </c>
      <c r="C6763" s="365">
        <v>6615.1</v>
      </c>
      <c r="D6763" s="362" t="s">
        <v>452</v>
      </c>
      <c r="E6763" s="362">
        <v>6526</v>
      </c>
      <c r="F6763" s="362" t="s">
        <v>7124</v>
      </c>
      <c r="G6763" s="362"/>
      <c r="H6763" s="364">
        <v>4</v>
      </c>
      <c r="I6763" s="362">
        <v>654</v>
      </c>
      <c r="J6763" s="362" t="s">
        <v>2937</v>
      </c>
      <c r="K6763" s="362">
        <v>784.8</v>
      </c>
      <c r="L6763" s="362" t="s">
        <v>459</v>
      </c>
      <c r="M6763" s="362" t="s">
        <v>7116</v>
      </c>
      <c r="N6763" s="362" t="s">
        <v>7117</v>
      </c>
    </row>
    <row r="6764" spans="1:14" x14ac:dyDescent="0.2">
      <c r="A6764" s="361">
        <v>45159</v>
      </c>
      <c r="B6764" s="362" t="s">
        <v>541</v>
      </c>
      <c r="C6764" s="365">
        <v>6615.1</v>
      </c>
      <c r="D6764" s="362" t="s">
        <v>452</v>
      </c>
      <c r="E6764" s="362">
        <v>7265</v>
      </c>
      <c r="F6764" s="362" t="s">
        <v>7202</v>
      </c>
      <c r="G6764" s="362"/>
      <c r="H6764" s="364">
        <v>8</v>
      </c>
      <c r="I6764" s="362">
        <v>457</v>
      </c>
      <c r="J6764" s="362" t="s">
        <v>2937</v>
      </c>
      <c r="K6764" s="362">
        <v>548.4</v>
      </c>
      <c r="L6764" s="362" t="s">
        <v>459</v>
      </c>
      <c r="M6764" s="362" t="s">
        <v>7116</v>
      </c>
      <c r="N6764" s="362" t="s">
        <v>7117</v>
      </c>
    </row>
    <row r="6765" spans="1:14" x14ac:dyDescent="0.2">
      <c r="A6765" s="361">
        <v>45154</v>
      </c>
      <c r="B6765" s="362" t="s">
        <v>541</v>
      </c>
      <c r="C6765" s="365">
        <v>6615.1</v>
      </c>
      <c r="D6765" s="362" t="s">
        <v>452</v>
      </c>
      <c r="E6765" s="362">
        <v>7224</v>
      </c>
      <c r="F6765" s="362" t="s">
        <v>7152</v>
      </c>
      <c r="G6765" s="362"/>
      <c r="H6765" s="364">
        <v>8</v>
      </c>
      <c r="I6765" s="362">
        <v>272</v>
      </c>
      <c r="J6765" s="362" t="s">
        <v>2937</v>
      </c>
      <c r="K6765" s="362">
        <v>326.39999999999998</v>
      </c>
      <c r="L6765" s="362" t="s">
        <v>459</v>
      </c>
      <c r="M6765" s="362" t="s">
        <v>7116</v>
      </c>
      <c r="N6765" s="362" t="s">
        <v>7117</v>
      </c>
    </row>
    <row r="6766" spans="1:14" x14ac:dyDescent="0.2">
      <c r="A6766" s="361">
        <v>45156</v>
      </c>
      <c r="B6766" s="362" t="s">
        <v>541</v>
      </c>
      <c r="C6766" s="365">
        <v>6615.1</v>
      </c>
      <c r="D6766" s="362" t="s">
        <v>452</v>
      </c>
      <c r="E6766" s="362">
        <v>903</v>
      </c>
      <c r="F6766" s="362" t="s">
        <v>3304</v>
      </c>
      <c r="G6766" s="362"/>
      <c r="H6766" s="364">
        <v>8</v>
      </c>
      <c r="I6766" s="362">
        <v>938</v>
      </c>
      <c r="J6766" s="362" t="s">
        <v>2937</v>
      </c>
      <c r="K6766" s="363">
        <v>1125.5999999999999</v>
      </c>
      <c r="L6766" s="362" t="s">
        <v>459</v>
      </c>
      <c r="M6766" s="362" t="s">
        <v>7116</v>
      </c>
      <c r="N6766" s="362" t="s">
        <v>7117</v>
      </c>
    </row>
    <row r="6767" spans="1:14" x14ac:dyDescent="0.2">
      <c r="A6767" s="361">
        <v>45163</v>
      </c>
      <c r="B6767" s="362" t="s">
        <v>541</v>
      </c>
      <c r="C6767" s="365">
        <v>6615.1</v>
      </c>
      <c r="D6767" s="362" t="s">
        <v>452</v>
      </c>
      <c r="E6767" s="362">
        <v>6524</v>
      </c>
      <c r="F6767" s="362" t="s">
        <v>7129</v>
      </c>
      <c r="G6767" s="362"/>
      <c r="H6767" s="364">
        <v>8</v>
      </c>
      <c r="I6767" s="362">
        <v>331</v>
      </c>
      <c r="J6767" s="362" t="s">
        <v>2937</v>
      </c>
      <c r="K6767" s="362">
        <v>397.2</v>
      </c>
      <c r="L6767" s="362" t="s">
        <v>459</v>
      </c>
      <c r="M6767" s="362" t="s">
        <v>7116</v>
      </c>
      <c r="N6767" s="362" t="s">
        <v>7117</v>
      </c>
    </row>
    <row r="6768" spans="1:14" x14ac:dyDescent="0.2">
      <c r="A6768" s="361">
        <v>45156</v>
      </c>
      <c r="B6768" s="362" t="s">
        <v>541</v>
      </c>
      <c r="C6768" s="365">
        <v>6615.1</v>
      </c>
      <c r="D6768" s="362" t="s">
        <v>452</v>
      </c>
      <c r="E6768" s="362">
        <v>4103</v>
      </c>
      <c r="F6768" s="362" t="s">
        <v>6013</v>
      </c>
      <c r="G6768" s="362"/>
      <c r="H6768" s="364">
        <v>8</v>
      </c>
      <c r="I6768" s="362">
        <v>577</v>
      </c>
      <c r="J6768" s="362" t="s">
        <v>2937</v>
      </c>
      <c r="K6768" s="362">
        <v>692.4</v>
      </c>
      <c r="L6768" s="362" t="s">
        <v>459</v>
      </c>
      <c r="M6768" s="362" t="s">
        <v>7116</v>
      </c>
      <c r="N6768" s="362" t="s">
        <v>7117</v>
      </c>
    </row>
    <row r="6769" spans="1:14" x14ac:dyDescent="0.2">
      <c r="A6769" s="361">
        <v>45160</v>
      </c>
      <c r="B6769" s="362" t="s">
        <v>541</v>
      </c>
      <c r="C6769" s="365">
        <v>6615.1</v>
      </c>
      <c r="D6769" s="362" t="s">
        <v>452</v>
      </c>
      <c r="E6769" s="362">
        <v>2780</v>
      </c>
      <c r="F6769" s="362" t="s">
        <v>3072</v>
      </c>
      <c r="G6769" s="362"/>
      <c r="H6769" s="364">
        <v>8</v>
      </c>
      <c r="I6769" s="362">
        <v>785</v>
      </c>
      <c r="J6769" s="362" t="s">
        <v>2937</v>
      </c>
      <c r="K6769" s="362">
        <v>942</v>
      </c>
      <c r="L6769" s="362" t="s">
        <v>459</v>
      </c>
      <c r="M6769" s="362" t="s">
        <v>7116</v>
      </c>
      <c r="N6769" s="362" t="s">
        <v>7117</v>
      </c>
    </row>
    <row r="6770" spans="1:14" x14ac:dyDescent="0.2">
      <c r="A6770" s="361">
        <v>45156</v>
      </c>
      <c r="B6770" s="362" t="s">
        <v>541</v>
      </c>
      <c r="C6770" s="365">
        <v>6615.1</v>
      </c>
      <c r="D6770" s="362" t="s">
        <v>452</v>
      </c>
      <c r="E6770" s="362">
        <v>2276</v>
      </c>
      <c r="F6770" s="362" t="s">
        <v>4389</v>
      </c>
      <c r="G6770" s="362"/>
      <c r="H6770" s="364">
        <v>7</v>
      </c>
      <c r="I6770" s="362">
        <v>394</v>
      </c>
      <c r="J6770" s="362" t="s">
        <v>2937</v>
      </c>
      <c r="K6770" s="362">
        <v>472.8</v>
      </c>
      <c r="L6770" s="362" t="s">
        <v>459</v>
      </c>
      <c r="M6770" s="362" t="s">
        <v>7116</v>
      </c>
      <c r="N6770" s="362" t="s">
        <v>7117</v>
      </c>
    </row>
    <row r="6771" spans="1:14" x14ac:dyDescent="0.2">
      <c r="A6771" s="361">
        <v>45162</v>
      </c>
      <c r="B6771" s="362" t="s">
        <v>541</v>
      </c>
      <c r="C6771" s="365">
        <v>6615.1</v>
      </c>
      <c r="D6771" s="362" t="s">
        <v>452</v>
      </c>
      <c r="E6771" s="362">
        <v>4491</v>
      </c>
      <c r="F6771" s="362" t="s">
        <v>3044</v>
      </c>
      <c r="G6771" s="362"/>
      <c r="H6771" s="364">
        <v>8</v>
      </c>
      <c r="I6771" s="362">
        <v>532</v>
      </c>
      <c r="J6771" s="362" t="s">
        <v>2937</v>
      </c>
      <c r="K6771" s="362">
        <v>638.4</v>
      </c>
      <c r="L6771" s="362" t="s">
        <v>459</v>
      </c>
      <c r="M6771" s="362" t="s">
        <v>7116</v>
      </c>
      <c r="N6771" s="362" t="s">
        <v>7117</v>
      </c>
    </row>
    <row r="6772" spans="1:14" x14ac:dyDescent="0.2">
      <c r="A6772" s="361">
        <v>45160</v>
      </c>
      <c r="B6772" s="362" t="s">
        <v>541</v>
      </c>
      <c r="C6772" s="365">
        <v>6615.1</v>
      </c>
      <c r="D6772" s="362" t="s">
        <v>452</v>
      </c>
      <c r="E6772" s="362">
        <v>6526</v>
      </c>
      <c r="F6772" s="362" t="s">
        <v>7124</v>
      </c>
      <c r="G6772" s="362"/>
      <c r="H6772" s="364">
        <v>8</v>
      </c>
      <c r="I6772" s="362">
        <v>654</v>
      </c>
      <c r="J6772" s="362" t="s">
        <v>2937</v>
      </c>
      <c r="K6772" s="362">
        <v>784.8</v>
      </c>
      <c r="L6772" s="362" t="s">
        <v>459</v>
      </c>
      <c r="M6772" s="362" t="s">
        <v>7116</v>
      </c>
      <c r="N6772" s="362" t="s">
        <v>7117</v>
      </c>
    </row>
    <row r="6773" spans="1:14" x14ac:dyDescent="0.2">
      <c r="A6773" s="361">
        <v>45155</v>
      </c>
      <c r="B6773" s="362" t="s">
        <v>541</v>
      </c>
      <c r="C6773" s="365">
        <v>6615.1</v>
      </c>
      <c r="D6773" s="362" t="s">
        <v>452</v>
      </c>
      <c r="E6773" s="362">
        <v>7224</v>
      </c>
      <c r="F6773" s="362" t="s">
        <v>7152</v>
      </c>
      <c r="G6773" s="362"/>
      <c r="H6773" s="364">
        <v>8</v>
      </c>
      <c r="I6773" s="362">
        <v>272</v>
      </c>
      <c r="J6773" s="362" t="s">
        <v>2937</v>
      </c>
      <c r="K6773" s="362">
        <v>326.39999999999998</v>
      </c>
      <c r="L6773" s="362" t="s">
        <v>459</v>
      </c>
      <c r="M6773" s="362" t="s">
        <v>7116</v>
      </c>
      <c r="N6773" s="362" t="s">
        <v>7117</v>
      </c>
    </row>
    <row r="6774" spans="1:14" x14ac:dyDescent="0.2">
      <c r="A6774" s="361">
        <v>45166</v>
      </c>
      <c r="B6774" s="362" t="s">
        <v>541</v>
      </c>
      <c r="C6774" s="365">
        <v>6615.1</v>
      </c>
      <c r="D6774" s="362" t="s">
        <v>452</v>
      </c>
      <c r="E6774" s="362">
        <v>6486</v>
      </c>
      <c r="F6774" s="362" t="s">
        <v>7133</v>
      </c>
      <c r="G6774" s="362"/>
      <c r="H6774" s="364">
        <v>8</v>
      </c>
      <c r="I6774" s="362">
        <v>336</v>
      </c>
      <c r="J6774" s="362" t="s">
        <v>2937</v>
      </c>
      <c r="K6774" s="362">
        <v>403.2</v>
      </c>
      <c r="L6774" s="362" t="s">
        <v>459</v>
      </c>
      <c r="M6774" s="362" t="s">
        <v>7116</v>
      </c>
      <c r="N6774" s="362" t="s">
        <v>7117</v>
      </c>
    </row>
    <row r="6775" spans="1:14" x14ac:dyDescent="0.2">
      <c r="A6775" s="361">
        <v>45161</v>
      </c>
      <c r="B6775" s="362" t="s">
        <v>541</v>
      </c>
      <c r="C6775" s="365">
        <v>6615.1</v>
      </c>
      <c r="D6775" s="362" t="s">
        <v>452</v>
      </c>
      <c r="E6775" s="362">
        <v>2780</v>
      </c>
      <c r="F6775" s="362" t="s">
        <v>3072</v>
      </c>
      <c r="G6775" s="362"/>
      <c r="H6775" s="364">
        <v>8</v>
      </c>
      <c r="I6775" s="362">
        <v>785</v>
      </c>
      <c r="J6775" s="362" t="s">
        <v>2937</v>
      </c>
      <c r="K6775" s="362">
        <v>942</v>
      </c>
      <c r="L6775" s="362" t="s">
        <v>459</v>
      </c>
      <c r="M6775" s="362" t="s">
        <v>7116</v>
      </c>
      <c r="N6775" s="362" t="s">
        <v>7117</v>
      </c>
    </row>
    <row r="6776" spans="1:14" x14ac:dyDescent="0.2">
      <c r="A6776" s="361">
        <v>45160</v>
      </c>
      <c r="B6776" s="362" t="s">
        <v>541</v>
      </c>
      <c r="C6776" s="365">
        <v>6615.1</v>
      </c>
      <c r="D6776" s="362" t="s">
        <v>452</v>
      </c>
      <c r="E6776" s="362">
        <v>7265</v>
      </c>
      <c r="F6776" s="362" t="s">
        <v>7202</v>
      </c>
      <c r="G6776" s="362"/>
      <c r="H6776" s="364">
        <v>8</v>
      </c>
      <c r="I6776" s="362">
        <v>457</v>
      </c>
      <c r="J6776" s="362" t="s">
        <v>2937</v>
      </c>
      <c r="K6776" s="362">
        <v>548.4</v>
      </c>
      <c r="L6776" s="362" t="s">
        <v>459</v>
      </c>
      <c r="M6776" s="362" t="s">
        <v>7116</v>
      </c>
      <c r="N6776" s="362" t="s">
        <v>7117</v>
      </c>
    </row>
    <row r="6777" spans="1:14" x14ac:dyDescent="0.2">
      <c r="A6777" s="361">
        <v>45163</v>
      </c>
      <c r="B6777" s="362" t="s">
        <v>541</v>
      </c>
      <c r="C6777" s="365">
        <v>6615.1</v>
      </c>
      <c r="D6777" s="362" t="s">
        <v>452</v>
      </c>
      <c r="E6777" s="362">
        <v>4491</v>
      </c>
      <c r="F6777" s="362" t="s">
        <v>3044</v>
      </c>
      <c r="G6777" s="362"/>
      <c r="H6777" s="364">
        <v>8</v>
      </c>
      <c r="I6777" s="362">
        <v>532</v>
      </c>
      <c r="J6777" s="362" t="s">
        <v>2937</v>
      </c>
      <c r="K6777" s="362">
        <v>638.4</v>
      </c>
      <c r="L6777" s="362" t="s">
        <v>459</v>
      </c>
      <c r="M6777" s="362" t="s">
        <v>7116</v>
      </c>
      <c r="N6777" s="362" t="s">
        <v>7117</v>
      </c>
    </row>
    <row r="6778" spans="1:14" x14ac:dyDescent="0.2">
      <c r="A6778" s="361">
        <v>45161</v>
      </c>
      <c r="B6778" s="362" t="s">
        <v>541</v>
      </c>
      <c r="C6778" s="365">
        <v>6615.1</v>
      </c>
      <c r="D6778" s="362" t="s">
        <v>452</v>
      </c>
      <c r="E6778" s="362">
        <v>6526</v>
      </c>
      <c r="F6778" s="362" t="s">
        <v>7124</v>
      </c>
      <c r="G6778" s="362"/>
      <c r="H6778" s="364">
        <v>8</v>
      </c>
      <c r="I6778" s="362">
        <v>654</v>
      </c>
      <c r="J6778" s="362" t="s">
        <v>2937</v>
      </c>
      <c r="K6778" s="362">
        <v>784.8</v>
      </c>
      <c r="L6778" s="362" t="s">
        <v>459</v>
      </c>
      <c r="M6778" s="362" t="s">
        <v>7116</v>
      </c>
      <c r="N6778" s="362" t="s">
        <v>7117</v>
      </c>
    </row>
    <row r="6779" spans="1:14" x14ac:dyDescent="0.2">
      <c r="A6779" s="361">
        <v>45156</v>
      </c>
      <c r="B6779" s="362" t="s">
        <v>541</v>
      </c>
      <c r="C6779" s="365">
        <v>6615.1</v>
      </c>
      <c r="D6779" s="362" t="s">
        <v>452</v>
      </c>
      <c r="E6779" s="362">
        <v>7224</v>
      </c>
      <c r="F6779" s="362" t="s">
        <v>7152</v>
      </c>
      <c r="G6779" s="362"/>
      <c r="H6779" s="364">
        <v>8</v>
      </c>
      <c r="I6779" s="362">
        <v>272</v>
      </c>
      <c r="J6779" s="362" t="s">
        <v>2937</v>
      </c>
      <c r="K6779" s="362">
        <v>326.39999999999998</v>
      </c>
      <c r="L6779" s="362" t="s">
        <v>459</v>
      </c>
      <c r="M6779" s="362" t="s">
        <v>7116</v>
      </c>
      <c r="N6779" s="362" t="s">
        <v>7117</v>
      </c>
    </row>
    <row r="6780" spans="1:14" x14ac:dyDescent="0.2">
      <c r="A6780" s="361">
        <v>45159</v>
      </c>
      <c r="B6780" s="362" t="s">
        <v>541</v>
      </c>
      <c r="C6780" s="365">
        <v>6615.1</v>
      </c>
      <c r="D6780" s="362" t="s">
        <v>452</v>
      </c>
      <c r="E6780" s="362">
        <v>2276</v>
      </c>
      <c r="F6780" s="362" t="s">
        <v>4389</v>
      </c>
      <c r="G6780" s="362"/>
      <c r="H6780" s="364">
        <v>8</v>
      </c>
      <c r="I6780" s="362">
        <v>394</v>
      </c>
      <c r="J6780" s="362" t="s">
        <v>2937</v>
      </c>
      <c r="K6780" s="362">
        <v>472.8</v>
      </c>
      <c r="L6780" s="362" t="s">
        <v>459</v>
      </c>
      <c r="M6780" s="362" t="s">
        <v>7116</v>
      </c>
      <c r="N6780" s="362" t="s">
        <v>7117</v>
      </c>
    </row>
    <row r="6781" spans="1:14" x14ac:dyDescent="0.2">
      <c r="A6781" s="361">
        <v>45166</v>
      </c>
      <c r="B6781" s="362" t="s">
        <v>541</v>
      </c>
      <c r="C6781" s="365">
        <v>6630.1</v>
      </c>
      <c r="D6781" s="362" t="s">
        <v>452</v>
      </c>
      <c r="E6781" s="362">
        <v>903</v>
      </c>
      <c r="F6781" s="362" t="s">
        <v>3304</v>
      </c>
      <c r="G6781" s="362"/>
      <c r="H6781" s="364">
        <v>3</v>
      </c>
      <c r="I6781" s="362">
        <v>938</v>
      </c>
      <c r="J6781" s="362" t="s">
        <v>2937</v>
      </c>
      <c r="K6781" s="363">
        <v>1125.5999999999999</v>
      </c>
      <c r="L6781" s="362" t="s">
        <v>459</v>
      </c>
      <c r="M6781" s="362" t="s">
        <v>7116</v>
      </c>
      <c r="N6781" s="362" t="s">
        <v>7117</v>
      </c>
    </row>
    <row r="6782" spans="1:14" x14ac:dyDescent="0.2">
      <c r="A6782" s="361">
        <v>45167</v>
      </c>
      <c r="B6782" s="362" t="s">
        <v>541</v>
      </c>
      <c r="C6782" s="365">
        <v>6615.1</v>
      </c>
      <c r="D6782" s="362" t="s">
        <v>452</v>
      </c>
      <c r="E6782" s="362">
        <v>6486</v>
      </c>
      <c r="F6782" s="362" t="s">
        <v>7133</v>
      </c>
      <c r="G6782" s="362"/>
      <c r="H6782" s="364">
        <v>8</v>
      </c>
      <c r="I6782" s="362">
        <v>336</v>
      </c>
      <c r="J6782" s="362" t="s">
        <v>2937</v>
      </c>
      <c r="K6782" s="362">
        <v>403.2</v>
      </c>
      <c r="L6782" s="362" t="s">
        <v>459</v>
      </c>
      <c r="M6782" s="362" t="s">
        <v>7116</v>
      </c>
      <c r="N6782" s="362" t="s">
        <v>7117</v>
      </c>
    </row>
    <row r="6783" spans="1:14" x14ac:dyDescent="0.2">
      <c r="A6783" s="361">
        <v>45162</v>
      </c>
      <c r="B6783" s="362" t="s">
        <v>541</v>
      </c>
      <c r="C6783" s="365">
        <v>6615.1</v>
      </c>
      <c r="D6783" s="362" t="s">
        <v>452</v>
      </c>
      <c r="E6783" s="362">
        <v>2780</v>
      </c>
      <c r="F6783" s="362" t="s">
        <v>3072</v>
      </c>
      <c r="G6783" s="362"/>
      <c r="H6783" s="364">
        <v>8</v>
      </c>
      <c r="I6783" s="362">
        <v>785</v>
      </c>
      <c r="J6783" s="362" t="s">
        <v>2937</v>
      </c>
      <c r="K6783" s="362">
        <v>942</v>
      </c>
      <c r="L6783" s="362" t="s">
        <v>459</v>
      </c>
      <c r="M6783" s="362" t="s">
        <v>7116</v>
      </c>
      <c r="N6783" s="362" t="s">
        <v>7117</v>
      </c>
    </row>
    <row r="6784" spans="1:14" x14ac:dyDescent="0.2">
      <c r="A6784" s="361">
        <v>45162</v>
      </c>
      <c r="B6784" s="362" t="s">
        <v>541</v>
      </c>
      <c r="C6784" s="365">
        <v>6615.1</v>
      </c>
      <c r="D6784" s="362" t="s">
        <v>452</v>
      </c>
      <c r="E6784" s="362">
        <v>6526</v>
      </c>
      <c r="F6784" s="362" t="s">
        <v>7124</v>
      </c>
      <c r="G6784" s="362"/>
      <c r="H6784" s="364">
        <v>8</v>
      </c>
      <c r="I6784" s="362">
        <v>654</v>
      </c>
      <c r="J6784" s="362" t="s">
        <v>2937</v>
      </c>
      <c r="K6784" s="362">
        <v>784.8</v>
      </c>
      <c r="L6784" s="362" t="s">
        <v>459</v>
      </c>
      <c r="M6784" s="362" t="s">
        <v>7116</v>
      </c>
      <c r="N6784" s="362" t="s">
        <v>7117</v>
      </c>
    </row>
    <row r="6785" spans="1:14" x14ac:dyDescent="0.2">
      <c r="A6785" s="361">
        <v>45154</v>
      </c>
      <c r="B6785" s="362" t="s">
        <v>541</v>
      </c>
      <c r="C6785" s="365">
        <v>6615.1</v>
      </c>
      <c r="D6785" s="362" t="s">
        <v>452</v>
      </c>
      <c r="E6785" s="362">
        <v>4491</v>
      </c>
      <c r="F6785" s="362" t="s">
        <v>3044</v>
      </c>
      <c r="G6785" s="362"/>
      <c r="H6785" s="364">
        <v>7</v>
      </c>
      <c r="I6785" s="362">
        <v>532</v>
      </c>
      <c r="J6785" s="362" t="s">
        <v>2937</v>
      </c>
      <c r="K6785" s="362">
        <v>638.4</v>
      </c>
      <c r="L6785" s="362" t="s">
        <v>459</v>
      </c>
      <c r="M6785" s="362" t="s">
        <v>7116</v>
      </c>
      <c r="N6785" s="362" t="s">
        <v>7117</v>
      </c>
    </row>
    <row r="6786" spans="1:14" x14ac:dyDescent="0.2">
      <c r="A6786" s="361">
        <v>45167</v>
      </c>
      <c r="B6786" s="362" t="s">
        <v>541</v>
      </c>
      <c r="C6786" s="365">
        <v>6630.1</v>
      </c>
      <c r="D6786" s="362" t="s">
        <v>452</v>
      </c>
      <c r="E6786" s="362">
        <v>903</v>
      </c>
      <c r="F6786" s="362" t="s">
        <v>3304</v>
      </c>
      <c r="G6786" s="362"/>
      <c r="H6786" s="364">
        <v>3</v>
      </c>
      <c r="I6786" s="362">
        <v>938</v>
      </c>
      <c r="J6786" s="362" t="s">
        <v>2937</v>
      </c>
      <c r="K6786" s="363">
        <v>1125.5999999999999</v>
      </c>
      <c r="L6786" s="362" t="s">
        <v>459</v>
      </c>
      <c r="M6786" s="362" t="s">
        <v>7116</v>
      </c>
      <c r="N6786" s="362" t="s">
        <v>7117</v>
      </c>
    </row>
    <row r="6787" spans="1:14" x14ac:dyDescent="0.2">
      <c r="A6787" s="361">
        <v>45159</v>
      </c>
      <c r="B6787" s="362" t="s">
        <v>541</v>
      </c>
      <c r="C6787" s="365">
        <v>6615.1</v>
      </c>
      <c r="D6787" s="362" t="s">
        <v>452</v>
      </c>
      <c r="E6787" s="362">
        <v>7224</v>
      </c>
      <c r="F6787" s="362" t="s">
        <v>7152</v>
      </c>
      <c r="G6787" s="362"/>
      <c r="H6787" s="364">
        <v>8</v>
      </c>
      <c r="I6787" s="362">
        <v>272</v>
      </c>
      <c r="J6787" s="362" t="s">
        <v>2937</v>
      </c>
      <c r="K6787" s="362">
        <v>326.39999999999998</v>
      </c>
      <c r="L6787" s="362" t="s">
        <v>459</v>
      </c>
      <c r="M6787" s="362" t="s">
        <v>7116</v>
      </c>
      <c r="N6787" s="362" t="s">
        <v>7117</v>
      </c>
    </row>
    <row r="6788" spans="1:14" x14ac:dyDescent="0.2">
      <c r="A6788" s="361">
        <v>45160</v>
      </c>
      <c r="B6788" s="362" t="s">
        <v>541</v>
      </c>
      <c r="C6788" s="365">
        <v>6615.1</v>
      </c>
      <c r="D6788" s="362" t="s">
        <v>452</v>
      </c>
      <c r="E6788" s="362">
        <v>2276</v>
      </c>
      <c r="F6788" s="362" t="s">
        <v>4389</v>
      </c>
      <c r="G6788" s="362"/>
      <c r="H6788" s="364">
        <v>7</v>
      </c>
      <c r="I6788" s="362">
        <v>394</v>
      </c>
      <c r="J6788" s="362" t="s">
        <v>2937</v>
      </c>
      <c r="K6788" s="362">
        <v>472.8</v>
      </c>
      <c r="L6788" s="362" t="s">
        <v>459</v>
      </c>
      <c r="M6788" s="362" t="s">
        <v>7116</v>
      </c>
      <c r="N6788" s="362" t="s">
        <v>7117</v>
      </c>
    </row>
    <row r="6789" spans="1:14" x14ac:dyDescent="0.2">
      <c r="A6789" s="361">
        <v>45168</v>
      </c>
      <c r="B6789" s="362" t="s">
        <v>541</v>
      </c>
      <c r="C6789" s="365">
        <v>6615.1</v>
      </c>
      <c r="D6789" s="362" t="s">
        <v>452</v>
      </c>
      <c r="E6789" s="362">
        <v>6486</v>
      </c>
      <c r="F6789" s="362" t="s">
        <v>7133</v>
      </c>
      <c r="G6789" s="362"/>
      <c r="H6789" s="364">
        <v>8</v>
      </c>
      <c r="I6789" s="362">
        <v>336</v>
      </c>
      <c r="J6789" s="362" t="s">
        <v>2937</v>
      </c>
      <c r="K6789" s="362">
        <v>403.2</v>
      </c>
      <c r="L6789" s="362" t="s">
        <v>459</v>
      </c>
      <c r="M6789" s="362" t="s">
        <v>7116</v>
      </c>
      <c r="N6789" s="362" t="s">
        <v>7117</v>
      </c>
    </row>
    <row r="6790" spans="1:14" x14ac:dyDescent="0.2">
      <c r="A6790" s="361">
        <v>45161</v>
      </c>
      <c r="B6790" s="362" t="s">
        <v>541</v>
      </c>
      <c r="C6790" s="365">
        <v>6615.1</v>
      </c>
      <c r="D6790" s="362" t="s">
        <v>452</v>
      </c>
      <c r="E6790" s="362">
        <v>7265</v>
      </c>
      <c r="F6790" s="362" t="s">
        <v>7202</v>
      </c>
      <c r="G6790" s="362"/>
      <c r="H6790" s="364">
        <v>8</v>
      </c>
      <c r="I6790" s="362">
        <v>457</v>
      </c>
      <c r="J6790" s="362" t="s">
        <v>2937</v>
      </c>
      <c r="K6790" s="362">
        <v>548.4</v>
      </c>
      <c r="L6790" s="362" t="s">
        <v>459</v>
      </c>
      <c r="M6790" s="362" t="s">
        <v>7116</v>
      </c>
      <c r="N6790" s="362" t="s">
        <v>7117</v>
      </c>
    </row>
    <row r="6791" spans="1:14" x14ac:dyDescent="0.2">
      <c r="A6791" s="361">
        <v>45163</v>
      </c>
      <c r="B6791" s="362" t="s">
        <v>541</v>
      </c>
      <c r="C6791" s="365">
        <v>6615.1</v>
      </c>
      <c r="D6791" s="362" t="s">
        <v>452</v>
      </c>
      <c r="E6791" s="362">
        <v>2780</v>
      </c>
      <c r="F6791" s="362" t="s">
        <v>3072</v>
      </c>
      <c r="G6791" s="362"/>
      <c r="H6791" s="364">
        <v>8</v>
      </c>
      <c r="I6791" s="362">
        <v>785</v>
      </c>
      <c r="J6791" s="362" t="s">
        <v>2937</v>
      </c>
      <c r="K6791" s="362">
        <v>942</v>
      </c>
      <c r="L6791" s="362" t="s">
        <v>459</v>
      </c>
      <c r="M6791" s="362" t="s">
        <v>7116</v>
      </c>
      <c r="N6791" s="362" t="s">
        <v>7117</v>
      </c>
    </row>
    <row r="6792" spans="1:14" x14ac:dyDescent="0.2">
      <c r="A6792" s="361">
        <v>45163</v>
      </c>
      <c r="B6792" s="362" t="s">
        <v>541</v>
      </c>
      <c r="C6792" s="365">
        <v>6615.1</v>
      </c>
      <c r="D6792" s="362" t="s">
        <v>452</v>
      </c>
      <c r="E6792" s="362">
        <v>6526</v>
      </c>
      <c r="F6792" s="362" t="s">
        <v>7124</v>
      </c>
      <c r="G6792" s="362"/>
      <c r="H6792" s="364">
        <v>8</v>
      </c>
      <c r="I6792" s="362">
        <v>654</v>
      </c>
      <c r="J6792" s="362" t="s">
        <v>2937</v>
      </c>
      <c r="K6792" s="362">
        <v>784.8</v>
      </c>
      <c r="L6792" s="362" t="s">
        <v>459</v>
      </c>
      <c r="M6792" s="362" t="s">
        <v>7116</v>
      </c>
      <c r="N6792" s="362" t="s">
        <v>7117</v>
      </c>
    </row>
    <row r="6793" spans="1:14" x14ac:dyDescent="0.2">
      <c r="A6793" s="361">
        <v>45155</v>
      </c>
      <c r="B6793" s="362" t="s">
        <v>541</v>
      </c>
      <c r="C6793" s="365">
        <v>6615.1</v>
      </c>
      <c r="D6793" s="362" t="s">
        <v>452</v>
      </c>
      <c r="E6793" s="362">
        <v>4491</v>
      </c>
      <c r="F6793" s="362" t="s">
        <v>3044</v>
      </c>
      <c r="G6793" s="362"/>
      <c r="H6793" s="364">
        <v>8</v>
      </c>
      <c r="I6793" s="362">
        <v>532</v>
      </c>
      <c r="J6793" s="362" t="s">
        <v>2937</v>
      </c>
      <c r="K6793" s="362">
        <v>638.4</v>
      </c>
      <c r="L6793" s="362" t="s">
        <v>459</v>
      </c>
      <c r="M6793" s="362" t="s">
        <v>7116</v>
      </c>
      <c r="N6793" s="362" t="s">
        <v>7117</v>
      </c>
    </row>
    <row r="6794" spans="1:14" x14ac:dyDescent="0.2">
      <c r="A6794" s="361">
        <v>45161</v>
      </c>
      <c r="B6794" s="362" t="s">
        <v>541</v>
      </c>
      <c r="C6794" s="365">
        <v>6615.1</v>
      </c>
      <c r="D6794" s="362" t="s">
        <v>452</v>
      </c>
      <c r="E6794" s="362">
        <v>2276</v>
      </c>
      <c r="F6794" s="362" t="s">
        <v>4389</v>
      </c>
      <c r="G6794" s="362"/>
      <c r="H6794" s="364">
        <v>4</v>
      </c>
      <c r="I6794" s="362">
        <v>394</v>
      </c>
      <c r="J6794" s="362" t="s">
        <v>2937</v>
      </c>
      <c r="K6794" s="362">
        <v>472.8</v>
      </c>
      <c r="L6794" s="362" t="s">
        <v>459</v>
      </c>
      <c r="M6794" s="362" t="s">
        <v>7116</v>
      </c>
      <c r="N6794" s="362" t="s">
        <v>7117</v>
      </c>
    </row>
    <row r="6795" spans="1:14" x14ac:dyDescent="0.2">
      <c r="A6795" s="361">
        <v>45160</v>
      </c>
      <c r="B6795" s="362" t="s">
        <v>541</v>
      </c>
      <c r="C6795" s="365">
        <v>6615.1</v>
      </c>
      <c r="D6795" s="362" t="s">
        <v>452</v>
      </c>
      <c r="E6795" s="362">
        <v>7224</v>
      </c>
      <c r="F6795" s="362" t="s">
        <v>7152</v>
      </c>
      <c r="G6795" s="362"/>
      <c r="H6795" s="364">
        <v>8</v>
      </c>
      <c r="I6795" s="362">
        <v>272</v>
      </c>
      <c r="J6795" s="362" t="s">
        <v>2937</v>
      </c>
      <c r="K6795" s="362">
        <v>326.39999999999998</v>
      </c>
      <c r="L6795" s="362" t="s">
        <v>459</v>
      </c>
      <c r="M6795" s="362" t="s">
        <v>7116</v>
      </c>
      <c r="N6795" s="362" t="s">
        <v>7117</v>
      </c>
    </row>
    <row r="6796" spans="1:14" x14ac:dyDescent="0.2">
      <c r="A6796" s="361">
        <v>45169</v>
      </c>
      <c r="B6796" s="362" t="s">
        <v>541</v>
      </c>
      <c r="C6796" s="365">
        <v>6615.1</v>
      </c>
      <c r="D6796" s="362" t="s">
        <v>452</v>
      </c>
      <c r="E6796" s="362">
        <v>6486</v>
      </c>
      <c r="F6796" s="362" t="s">
        <v>7133</v>
      </c>
      <c r="G6796" s="362"/>
      <c r="H6796" s="364">
        <v>8</v>
      </c>
      <c r="I6796" s="362">
        <v>336</v>
      </c>
      <c r="J6796" s="362" t="s">
        <v>2937</v>
      </c>
      <c r="K6796" s="362">
        <v>403.2</v>
      </c>
      <c r="L6796" s="362" t="s">
        <v>459</v>
      </c>
      <c r="M6796" s="362" t="s">
        <v>7116</v>
      </c>
      <c r="N6796" s="362" t="s">
        <v>7117</v>
      </c>
    </row>
    <row r="6797" spans="1:14" x14ac:dyDescent="0.2">
      <c r="A6797" s="361">
        <v>45159</v>
      </c>
      <c r="B6797" s="362" t="s">
        <v>541</v>
      </c>
      <c r="C6797" s="365">
        <v>6615.1</v>
      </c>
      <c r="D6797" s="362" t="s">
        <v>452</v>
      </c>
      <c r="E6797" s="362">
        <v>903</v>
      </c>
      <c r="F6797" s="362" t="s">
        <v>3304</v>
      </c>
      <c r="G6797" s="362"/>
      <c r="H6797" s="364">
        <v>4</v>
      </c>
      <c r="I6797" s="362">
        <v>938</v>
      </c>
      <c r="J6797" s="362" t="s">
        <v>2937</v>
      </c>
      <c r="K6797" s="363">
        <v>1125.5999999999999</v>
      </c>
      <c r="L6797" s="362" t="s">
        <v>459</v>
      </c>
      <c r="M6797" s="362" t="s">
        <v>7116</v>
      </c>
      <c r="N6797" s="362" t="s">
        <v>7117</v>
      </c>
    </row>
    <row r="6798" spans="1:14" x14ac:dyDescent="0.2">
      <c r="A6798" s="361">
        <v>45156</v>
      </c>
      <c r="B6798" s="362" t="s">
        <v>541</v>
      </c>
      <c r="C6798" s="365">
        <v>6615.1</v>
      </c>
      <c r="D6798" s="362" t="s">
        <v>452</v>
      </c>
      <c r="E6798" s="362">
        <v>4491</v>
      </c>
      <c r="F6798" s="362" t="s">
        <v>3044</v>
      </c>
      <c r="G6798" s="362"/>
      <c r="H6798" s="364">
        <v>8</v>
      </c>
      <c r="I6798" s="362">
        <v>532</v>
      </c>
      <c r="J6798" s="362" t="s">
        <v>2937</v>
      </c>
      <c r="K6798" s="362">
        <v>638.4</v>
      </c>
      <c r="L6798" s="362" t="s">
        <v>459</v>
      </c>
      <c r="M6798" s="362" t="s">
        <v>7116</v>
      </c>
      <c r="N6798" s="362" t="s">
        <v>7117</v>
      </c>
    </row>
    <row r="6799" spans="1:14" x14ac:dyDescent="0.2">
      <c r="A6799" s="361">
        <v>45162</v>
      </c>
      <c r="B6799" s="362" t="s">
        <v>541</v>
      </c>
      <c r="C6799" s="365">
        <v>6615.1</v>
      </c>
      <c r="D6799" s="362" t="s">
        <v>452</v>
      </c>
      <c r="E6799" s="362">
        <v>7265</v>
      </c>
      <c r="F6799" s="362" t="s">
        <v>7202</v>
      </c>
      <c r="G6799" s="362"/>
      <c r="H6799" s="364">
        <v>8</v>
      </c>
      <c r="I6799" s="362">
        <v>457</v>
      </c>
      <c r="J6799" s="362" t="s">
        <v>2937</v>
      </c>
      <c r="K6799" s="362">
        <v>548.4</v>
      </c>
      <c r="L6799" s="362" t="s">
        <v>459</v>
      </c>
      <c r="M6799" s="362" t="s">
        <v>7116</v>
      </c>
      <c r="N6799" s="362" t="s">
        <v>7117</v>
      </c>
    </row>
    <row r="6800" spans="1:14" x14ac:dyDescent="0.2">
      <c r="A6800" s="361">
        <v>45161</v>
      </c>
      <c r="B6800" s="362" t="s">
        <v>541</v>
      </c>
      <c r="C6800" s="365">
        <v>6615.1</v>
      </c>
      <c r="D6800" s="362" t="s">
        <v>452</v>
      </c>
      <c r="E6800" s="362">
        <v>7224</v>
      </c>
      <c r="F6800" s="362" t="s">
        <v>7152</v>
      </c>
      <c r="G6800" s="362"/>
      <c r="H6800" s="364">
        <v>8</v>
      </c>
      <c r="I6800" s="362">
        <v>272</v>
      </c>
      <c r="J6800" s="362" t="s">
        <v>2937</v>
      </c>
      <c r="K6800" s="362">
        <v>326.39999999999998</v>
      </c>
      <c r="L6800" s="362" t="s">
        <v>459</v>
      </c>
      <c r="M6800" s="362" t="s">
        <v>7116</v>
      </c>
      <c r="N6800" s="362" t="s">
        <v>7117</v>
      </c>
    </row>
    <row r="6801" spans="1:14" x14ac:dyDescent="0.2">
      <c r="A6801" s="361">
        <v>45162</v>
      </c>
      <c r="B6801" s="362" t="s">
        <v>541</v>
      </c>
      <c r="C6801" s="365">
        <v>6615.1</v>
      </c>
      <c r="D6801" s="362" t="s">
        <v>452</v>
      </c>
      <c r="E6801" s="362">
        <v>2276</v>
      </c>
      <c r="F6801" s="362" t="s">
        <v>4389</v>
      </c>
      <c r="G6801" s="362"/>
      <c r="H6801" s="364">
        <v>8</v>
      </c>
      <c r="I6801" s="362">
        <v>394</v>
      </c>
      <c r="J6801" s="362" t="s">
        <v>2937</v>
      </c>
      <c r="K6801" s="362">
        <v>472.8</v>
      </c>
      <c r="L6801" s="362" t="s">
        <v>459</v>
      </c>
      <c r="M6801" s="362" t="s">
        <v>7116</v>
      </c>
      <c r="N6801" s="362" t="s">
        <v>7117</v>
      </c>
    </row>
    <row r="6802" spans="1:14" x14ac:dyDescent="0.2">
      <c r="A6802" s="361">
        <v>45160</v>
      </c>
      <c r="B6802" s="362" t="s">
        <v>541</v>
      </c>
      <c r="C6802" s="365">
        <v>6615.1</v>
      </c>
      <c r="D6802" s="362" t="s">
        <v>452</v>
      </c>
      <c r="E6802" s="362">
        <v>903</v>
      </c>
      <c r="F6802" s="362" t="s">
        <v>3304</v>
      </c>
      <c r="G6802" s="362"/>
      <c r="H6802" s="364">
        <v>4</v>
      </c>
      <c r="I6802" s="362">
        <v>938</v>
      </c>
      <c r="J6802" s="362" t="s">
        <v>2937</v>
      </c>
      <c r="K6802" s="363">
        <v>1125.5999999999999</v>
      </c>
      <c r="L6802" s="362" t="s">
        <v>459</v>
      </c>
      <c r="M6802" s="362" t="s">
        <v>7116</v>
      </c>
      <c r="N6802" s="362" t="s">
        <v>7117</v>
      </c>
    </row>
    <row r="6803" spans="1:14" x14ac:dyDescent="0.2">
      <c r="A6803" s="361">
        <v>45162</v>
      </c>
      <c r="B6803" s="362" t="s">
        <v>541</v>
      </c>
      <c r="C6803" s="365">
        <v>6615.1</v>
      </c>
      <c r="D6803" s="362" t="s">
        <v>452</v>
      </c>
      <c r="E6803" s="362">
        <v>7224</v>
      </c>
      <c r="F6803" s="362" t="s">
        <v>7152</v>
      </c>
      <c r="G6803" s="362"/>
      <c r="H6803" s="364">
        <v>8</v>
      </c>
      <c r="I6803" s="362">
        <v>272</v>
      </c>
      <c r="J6803" s="362" t="s">
        <v>2937</v>
      </c>
      <c r="K6803" s="362">
        <v>326.39999999999998</v>
      </c>
      <c r="L6803" s="362" t="s">
        <v>459</v>
      </c>
      <c r="M6803" s="362" t="s">
        <v>7116</v>
      </c>
      <c r="N6803" s="362" t="s">
        <v>7117</v>
      </c>
    </row>
    <row r="6804" spans="1:14" x14ac:dyDescent="0.2">
      <c r="A6804" s="361">
        <v>45163</v>
      </c>
      <c r="B6804" s="362" t="s">
        <v>541</v>
      </c>
      <c r="C6804" s="365">
        <v>6615.1</v>
      </c>
      <c r="D6804" s="362" t="s">
        <v>452</v>
      </c>
      <c r="E6804" s="362">
        <v>2276</v>
      </c>
      <c r="F6804" s="362" t="s">
        <v>4389</v>
      </c>
      <c r="G6804" s="362"/>
      <c r="H6804" s="364">
        <v>8</v>
      </c>
      <c r="I6804" s="362">
        <v>394</v>
      </c>
      <c r="J6804" s="362" t="s">
        <v>2937</v>
      </c>
      <c r="K6804" s="362">
        <v>472.8</v>
      </c>
      <c r="L6804" s="362" t="s">
        <v>459</v>
      </c>
      <c r="M6804" s="362" t="s">
        <v>7116</v>
      </c>
      <c r="N6804" s="362" t="s">
        <v>7117</v>
      </c>
    </row>
    <row r="6805" spans="1:14" x14ac:dyDescent="0.2">
      <c r="A6805" s="361">
        <v>45161</v>
      </c>
      <c r="B6805" s="362" t="s">
        <v>541</v>
      </c>
      <c r="C6805" s="365">
        <v>6615.1</v>
      </c>
      <c r="D6805" s="362" t="s">
        <v>452</v>
      </c>
      <c r="E6805" s="362">
        <v>903</v>
      </c>
      <c r="F6805" s="362" t="s">
        <v>3304</v>
      </c>
      <c r="G6805" s="362"/>
      <c r="H6805" s="364">
        <v>4</v>
      </c>
      <c r="I6805" s="362">
        <v>938</v>
      </c>
      <c r="J6805" s="362" t="s">
        <v>2937</v>
      </c>
      <c r="K6805" s="363">
        <v>1125.5999999999999</v>
      </c>
      <c r="L6805" s="362" t="s">
        <v>459</v>
      </c>
      <c r="M6805" s="362" t="s">
        <v>7116</v>
      </c>
      <c r="N6805" s="362" t="s">
        <v>7117</v>
      </c>
    </row>
    <row r="6806" spans="1:14" x14ac:dyDescent="0.2">
      <c r="A6806" s="361">
        <v>45166</v>
      </c>
      <c r="B6806" s="362" t="s">
        <v>541</v>
      </c>
      <c r="C6806" s="365">
        <v>6615.1</v>
      </c>
      <c r="D6806" s="362" t="s">
        <v>452</v>
      </c>
      <c r="E6806" s="362">
        <v>4491</v>
      </c>
      <c r="F6806" s="362" t="s">
        <v>3044</v>
      </c>
      <c r="G6806" s="362"/>
      <c r="H6806" s="364">
        <v>8</v>
      </c>
      <c r="I6806" s="362">
        <v>532</v>
      </c>
      <c r="J6806" s="362" t="s">
        <v>2937</v>
      </c>
      <c r="K6806" s="362">
        <v>638.4</v>
      </c>
      <c r="L6806" s="362" t="s">
        <v>459</v>
      </c>
      <c r="M6806" s="362" t="s">
        <v>7116</v>
      </c>
      <c r="N6806" s="362" t="s">
        <v>7117</v>
      </c>
    </row>
    <row r="6807" spans="1:14" x14ac:dyDescent="0.2">
      <c r="A6807" s="361">
        <v>45163</v>
      </c>
      <c r="B6807" s="362" t="s">
        <v>541</v>
      </c>
      <c r="C6807" s="365">
        <v>6615.1</v>
      </c>
      <c r="D6807" s="362" t="s">
        <v>452</v>
      </c>
      <c r="E6807" s="362">
        <v>7265</v>
      </c>
      <c r="F6807" s="362" t="s">
        <v>7202</v>
      </c>
      <c r="G6807" s="362"/>
      <c r="H6807" s="364">
        <v>8</v>
      </c>
      <c r="I6807" s="362">
        <v>457</v>
      </c>
      <c r="J6807" s="362" t="s">
        <v>2937</v>
      </c>
      <c r="K6807" s="362">
        <v>548.4</v>
      </c>
      <c r="L6807" s="362" t="s">
        <v>459</v>
      </c>
      <c r="M6807" s="362" t="s">
        <v>7116</v>
      </c>
      <c r="N6807" s="362" t="s">
        <v>7117</v>
      </c>
    </row>
    <row r="6808" spans="1:14" x14ac:dyDescent="0.2">
      <c r="A6808" s="361">
        <v>45163</v>
      </c>
      <c r="B6808" s="362" t="s">
        <v>541</v>
      </c>
      <c r="C6808" s="365">
        <v>6615.1</v>
      </c>
      <c r="D6808" s="362" t="s">
        <v>452</v>
      </c>
      <c r="E6808" s="362">
        <v>7224</v>
      </c>
      <c r="F6808" s="362" t="s">
        <v>7152</v>
      </c>
      <c r="G6808" s="362"/>
      <c r="H6808" s="364">
        <v>8</v>
      </c>
      <c r="I6808" s="362">
        <v>272</v>
      </c>
      <c r="J6808" s="362" t="s">
        <v>2937</v>
      </c>
      <c r="K6808" s="362">
        <v>326.39999999999998</v>
      </c>
      <c r="L6808" s="362" t="s">
        <v>459</v>
      </c>
      <c r="M6808" s="362" t="s">
        <v>7116</v>
      </c>
      <c r="N6808" s="362" t="s">
        <v>7117</v>
      </c>
    </row>
    <row r="6809" spans="1:14" x14ac:dyDescent="0.2">
      <c r="A6809" s="361">
        <v>45162</v>
      </c>
      <c r="B6809" s="362" t="s">
        <v>541</v>
      </c>
      <c r="C6809" s="365">
        <v>6615.1</v>
      </c>
      <c r="D6809" s="362" t="s">
        <v>452</v>
      </c>
      <c r="E6809" s="362">
        <v>903</v>
      </c>
      <c r="F6809" s="362" t="s">
        <v>3304</v>
      </c>
      <c r="G6809" s="362"/>
      <c r="H6809" s="364">
        <v>4</v>
      </c>
      <c r="I6809" s="362">
        <v>938</v>
      </c>
      <c r="J6809" s="362" t="s">
        <v>2937</v>
      </c>
      <c r="K6809" s="363">
        <v>1125.5999999999999</v>
      </c>
      <c r="L6809" s="362" t="s">
        <v>459</v>
      </c>
      <c r="M6809" s="362" t="s">
        <v>7116</v>
      </c>
      <c r="N6809" s="362" t="s">
        <v>7117</v>
      </c>
    </row>
    <row r="6810" spans="1:14" x14ac:dyDescent="0.2">
      <c r="A6810" s="361">
        <v>45167</v>
      </c>
      <c r="B6810" s="362" t="s">
        <v>541</v>
      </c>
      <c r="C6810" s="365">
        <v>6615.1</v>
      </c>
      <c r="D6810" s="362" t="s">
        <v>452</v>
      </c>
      <c r="E6810" s="362">
        <v>4491</v>
      </c>
      <c r="F6810" s="362" t="s">
        <v>3044</v>
      </c>
      <c r="G6810" s="362"/>
      <c r="H6810" s="364">
        <v>7</v>
      </c>
      <c r="I6810" s="362">
        <v>532</v>
      </c>
      <c r="J6810" s="362" t="s">
        <v>2937</v>
      </c>
      <c r="K6810" s="362">
        <v>638.4</v>
      </c>
      <c r="L6810" s="362" t="s">
        <v>459</v>
      </c>
      <c r="M6810" s="362" t="s">
        <v>7116</v>
      </c>
      <c r="N6810" s="362" t="s">
        <v>7117</v>
      </c>
    </row>
    <row r="6811" spans="1:14" x14ac:dyDescent="0.2">
      <c r="A6811" s="361">
        <v>45163</v>
      </c>
      <c r="B6811" s="362" t="s">
        <v>541</v>
      </c>
      <c r="C6811" s="365">
        <v>6615.1</v>
      </c>
      <c r="D6811" s="362" t="s">
        <v>452</v>
      </c>
      <c r="E6811" s="362">
        <v>903</v>
      </c>
      <c r="F6811" s="362" t="s">
        <v>3304</v>
      </c>
      <c r="G6811" s="362"/>
      <c r="H6811" s="364">
        <v>4</v>
      </c>
      <c r="I6811" s="362">
        <v>938</v>
      </c>
      <c r="J6811" s="362" t="s">
        <v>2937</v>
      </c>
      <c r="K6811" s="363">
        <v>1125.5999999999999</v>
      </c>
      <c r="L6811" s="362" t="s">
        <v>459</v>
      </c>
      <c r="M6811" s="362" t="s">
        <v>7116</v>
      </c>
      <c r="N6811" s="362" t="s">
        <v>7117</v>
      </c>
    </row>
    <row r="6812" spans="1:14" x14ac:dyDescent="0.2">
      <c r="A6812" s="361">
        <v>45154</v>
      </c>
      <c r="B6812" s="362" t="s">
        <v>541</v>
      </c>
      <c r="C6812" s="365">
        <v>6615.1</v>
      </c>
      <c r="D6812" s="362" t="s">
        <v>452</v>
      </c>
      <c r="E6812" s="362">
        <v>7265</v>
      </c>
      <c r="F6812" s="362" t="s">
        <v>7202</v>
      </c>
      <c r="G6812" s="362"/>
      <c r="H6812" s="364">
        <v>8</v>
      </c>
      <c r="I6812" s="362">
        <v>457</v>
      </c>
      <c r="J6812" s="362" t="s">
        <v>2937</v>
      </c>
      <c r="K6812" s="362">
        <v>548.4</v>
      </c>
      <c r="L6812" s="362" t="s">
        <v>459</v>
      </c>
      <c r="M6812" s="362" t="s">
        <v>7116</v>
      </c>
      <c r="N6812" s="362" t="s">
        <v>7117</v>
      </c>
    </row>
    <row r="6813" spans="1:14" x14ac:dyDescent="0.2">
      <c r="A6813" s="361">
        <v>45168</v>
      </c>
      <c r="B6813" s="362" t="s">
        <v>541</v>
      </c>
      <c r="C6813" s="365">
        <v>6615.1</v>
      </c>
      <c r="D6813" s="362" t="s">
        <v>452</v>
      </c>
      <c r="E6813" s="362">
        <v>4491</v>
      </c>
      <c r="F6813" s="362" t="s">
        <v>3044</v>
      </c>
      <c r="G6813" s="362"/>
      <c r="H6813" s="364">
        <v>8</v>
      </c>
      <c r="I6813" s="362">
        <v>532</v>
      </c>
      <c r="J6813" s="362" t="s">
        <v>2937</v>
      </c>
      <c r="K6813" s="362">
        <v>638.4</v>
      </c>
      <c r="L6813" s="362" t="s">
        <v>459</v>
      </c>
      <c r="M6813" s="362" t="s">
        <v>7116</v>
      </c>
      <c r="N6813" s="362" t="s">
        <v>7117</v>
      </c>
    </row>
    <row r="6814" spans="1:14" x14ac:dyDescent="0.2">
      <c r="A6814" s="361">
        <v>45159</v>
      </c>
      <c r="B6814" s="362" t="s">
        <v>541</v>
      </c>
      <c r="C6814" s="365">
        <v>6630.1</v>
      </c>
      <c r="D6814" s="362" t="s">
        <v>452</v>
      </c>
      <c r="E6814" s="362">
        <v>903</v>
      </c>
      <c r="F6814" s="362" t="s">
        <v>3304</v>
      </c>
      <c r="G6814" s="362"/>
      <c r="H6814" s="364">
        <v>4</v>
      </c>
      <c r="I6814" s="362">
        <v>938</v>
      </c>
      <c r="J6814" s="362" t="s">
        <v>2937</v>
      </c>
      <c r="K6814" s="363">
        <v>1125.5999999999999</v>
      </c>
      <c r="L6814" s="362" t="s">
        <v>459</v>
      </c>
      <c r="M6814" s="362" t="s">
        <v>7116</v>
      </c>
      <c r="N6814" s="362" t="s">
        <v>7117</v>
      </c>
    </row>
    <row r="6815" spans="1:14" x14ac:dyDescent="0.2">
      <c r="A6815" s="361">
        <v>45169</v>
      </c>
      <c r="B6815" s="362" t="s">
        <v>541</v>
      </c>
      <c r="C6815" s="365">
        <v>6615.1</v>
      </c>
      <c r="D6815" s="362" t="s">
        <v>452</v>
      </c>
      <c r="E6815" s="362">
        <v>4491</v>
      </c>
      <c r="F6815" s="362" t="s">
        <v>3044</v>
      </c>
      <c r="G6815" s="362"/>
      <c r="H6815" s="364">
        <v>8</v>
      </c>
      <c r="I6815" s="362">
        <v>532</v>
      </c>
      <c r="J6815" s="362" t="s">
        <v>2937</v>
      </c>
      <c r="K6815" s="362">
        <v>638.4</v>
      </c>
      <c r="L6815" s="362" t="s">
        <v>459</v>
      </c>
      <c r="M6815" s="362" t="s">
        <v>7116</v>
      </c>
      <c r="N6815" s="362" t="s">
        <v>7117</v>
      </c>
    </row>
    <row r="6816" spans="1:14" x14ac:dyDescent="0.2">
      <c r="A6816" s="361">
        <v>45155</v>
      </c>
      <c r="B6816" s="362" t="s">
        <v>541</v>
      </c>
      <c r="C6816" s="365">
        <v>6615.1</v>
      </c>
      <c r="D6816" s="362" t="s">
        <v>452</v>
      </c>
      <c r="E6816" s="362">
        <v>7265</v>
      </c>
      <c r="F6816" s="362" t="s">
        <v>7202</v>
      </c>
      <c r="G6816" s="362"/>
      <c r="H6816" s="364">
        <v>8</v>
      </c>
      <c r="I6816" s="362">
        <v>457</v>
      </c>
      <c r="J6816" s="362" t="s">
        <v>2937</v>
      </c>
      <c r="K6816" s="362">
        <v>548.4</v>
      </c>
      <c r="L6816" s="362" t="s">
        <v>459</v>
      </c>
      <c r="M6816" s="362" t="s">
        <v>7116</v>
      </c>
      <c r="N6816" s="362" t="s">
        <v>7117</v>
      </c>
    </row>
    <row r="6817" spans="1:14" x14ac:dyDescent="0.2">
      <c r="A6817" s="361">
        <v>45160</v>
      </c>
      <c r="B6817" s="362" t="s">
        <v>541</v>
      </c>
      <c r="C6817" s="365">
        <v>6630.1</v>
      </c>
      <c r="D6817" s="362" t="s">
        <v>452</v>
      </c>
      <c r="E6817" s="362">
        <v>903</v>
      </c>
      <c r="F6817" s="362" t="s">
        <v>3304</v>
      </c>
      <c r="G6817" s="362"/>
      <c r="H6817" s="364">
        <v>4</v>
      </c>
      <c r="I6817" s="362">
        <v>938</v>
      </c>
      <c r="J6817" s="362" t="s">
        <v>2937</v>
      </c>
      <c r="K6817" s="363">
        <v>1125.5999999999999</v>
      </c>
      <c r="L6817" s="362" t="s">
        <v>459</v>
      </c>
      <c r="M6817" s="362" t="s">
        <v>7116</v>
      </c>
      <c r="N6817" s="362" t="s">
        <v>7117</v>
      </c>
    </row>
    <row r="6818" spans="1:14" x14ac:dyDescent="0.2">
      <c r="A6818" s="361">
        <v>45161</v>
      </c>
      <c r="B6818" s="362" t="s">
        <v>541</v>
      </c>
      <c r="C6818" s="365">
        <v>6630.1</v>
      </c>
      <c r="D6818" s="362" t="s">
        <v>452</v>
      </c>
      <c r="E6818" s="362">
        <v>903</v>
      </c>
      <c r="F6818" s="362" t="s">
        <v>3304</v>
      </c>
      <c r="G6818" s="362"/>
      <c r="H6818" s="364">
        <v>4</v>
      </c>
      <c r="I6818" s="362">
        <v>938</v>
      </c>
      <c r="J6818" s="362" t="s">
        <v>2937</v>
      </c>
      <c r="K6818" s="363">
        <v>1125.5999999999999</v>
      </c>
      <c r="L6818" s="362" t="s">
        <v>459</v>
      </c>
      <c r="M6818" s="362" t="s">
        <v>7116</v>
      </c>
      <c r="N6818" s="362" t="s">
        <v>7117</v>
      </c>
    </row>
    <row r="6819" spans="1:14" x14ac:dyDescent="0.2">
      <c r="A6819" s="361">
        <v>45159</v>
      </c>
      <c r="B6819" s="362" t="s">
        <v>541</v>
      </c>
      <c r="C6819" s="365">
        <v>6615.1</v>
      </c>
      <c r="D6819" s="362" t="s">
        <v>452</v>
      </c>
      <c r="E6819" s="362">
        <v>5279</v>
      </c>
      <c r="F6819" s="362" t="s">
        <v>3463</v>
      </c>
      <c r="G6819" s="362"/>
      <c r="H6819" s="364">
        <v>8</v>
      </c>
      <c r="I6819" s="362">
        <v>496</v>
      </c>
      <c r="J6819" s="362" t="s">
        <v>2937</v>
      </c>
      <c r="K6819" s="362">
        <v>595.20000000000005</v>
      </c>
      <c r="L6819" s="362" t="s">
        <v>459</v>
      </c>
      <c r="M6819" s="362" t="s">
        <v>7116</v>
      </c>
      <c r="N6819" s="362" t="s">
        <v>7117</v>
      </c>
    </row>
    <row r="6820" spans="1:14" x14ac:dyDescent="0.2">
      <c r="A6820" s="361">
        <v>45156</v>
      </c>
      <c r="B6820" s="362" t="s">
        <v>541</v>
      </c>
      <c r="C6820" s="365">
        <v>6615.1</v>
      </c>
      <c r="D6820" s="362" t="s">
        <v>452</v>
      </c>
      <c r="E6820" s="362">
        <v>7265</v>
      </c>
      <c r="F6820" s="362" t="s">
        <v>7202</v>
      </c>
      <c r="G6820" s="362"/>
      <c r="H6820" s="364">
        <v>8</v>
      </c>
      <c r="I6820" s="362">
        <v>457</v>
      </c>
      <c r="J6820" s="362" t="s">
        <v>2937</v>
      </c>
      <c r="K6820" s="362">
        <v>548.4</v>
      </c>
      <c r="L6820" s="362" t="s">
        <v>459</v>
      </c>
      <c r="M6820" s="362" t="s">
        <v>7116</v>
      </c>
      <c r="N6820" s="362" t="s">
        <v>7117</v>
      </c>
    </row>
    <row r="6821" spans="1:14" x14ac:dyDescent="0.2">
      <c r="A6821" s="361">
        <v>45162</v>
      </c>
      <c r="B6821" s="362" t="s">
        <v>541</v>
      </c>
      <c r="C6821" s="365">
        <v>6630.1</v>
      </c>
      <c r="D6821" s="362" t="s">
        <v>452</v>
      </c>
      <c r="E6821" s="362">
        <v>903</v>
      </c>
      <c r="F6821" s="362" t="s">
        <v>3304</v>
      </c>
      <c r="G6821" s="362"/>
      <c r="H6821" s="364">
        <v>2.5</v>
      </c>
      <c r="I6821" s="362">
        <v>938</v>
      </c>
      <c r="J6821" s="362" t="s">
        <v>2937</v>
      </c>
      <c r="K6821" s="363">
        <v>1125.5999999999999</v>
      </c>
      <c r="L6821" s="362" t="s">
        <v>459</v>
      </c>
      <c r="M6821" s="362" t="s">
        <v>7116</v>
      </c>
      <c r="N6821" s="362" t="s">
        <v>7117</v>
      </c>
    </row>
    <row r="6822" spans="1:14" x14ac:dyDescent="0.2">
      <c r="A6822" s="361">
        <v>45160</v>
      </c>
      <c r="B6822" s="362" t="s">
        <v>541</v>
      </c>
      <c r="C6822" s="365">
        <v>6615.1</v>
      </c>
      <c r="D6822" s="362" t="s">
        <v>452</v>
      </c>
      <c r="E6822" s="362">
        <v>5279</v>
      </c>
      <c r="F6822" s="362" t="s">
        <v>3463</v>
      </c>
      <c r="G6822" s="362"/>
      <c r="H6822" s="364">
        <v>8</v>
      </c>
      <c r="I6822" s="362">
        <v>496</v>
      </c>
      <c r="J6822" s="362" t="s">
        <v>2937</v>
      </c>
      <c r="K6822" s="362">
        <v>595.20000000000005</v>
      </c>
      <c r="L6822" s="362" t="s">
        <v>459</v>
      </c>
      <c r="M6822" s="362" t="s">
        <v>7116</v>
      </c>
      <c r="N6822" s="362" t="s">
        <v>7117</v>
      </c>
    </row>
    <row r="6823" spans="1:14" x14ac:dyDescent="0.2">
      <c r="A6823" s="361">
        <v>45163</v>
      </c>
      <c r="B6823" s="362" t="s">
        <v>541</v>
      </c>
      <c r="C6823" s="365">
        <v>6630.1</v>
      </c>
      <c r="D6823" s="362" t="s">
        <v>452</v>
      </c>
      <c r="E6823" s="362">
        <v>903</v>
      </c>
      <c r="F6823" s="362" t="s">
        <v>3304</v>
      </c>
      <c r="G6823" s="362"/>
      <c r="H6823" s="364">
        <v>4</v>
      </c>
      <c r="I6823" s="362">
        <v>938</v>
      </c>
      <c r="J6823" s="362" t="s">
        <v>2937</v>
      </c>
      <c r="K6823" s="363">
        <v>1125.5999999999999</v>
      </c>
      <c r="L6823" s="362" t="s">
        <v>459</v>
      </c>
      <c r="M6823" s="362" t="s">
        <v>7116</v>
      </c>
      <c r="N6823" s="362" t="s">
        <v>7117</v>
      </c>
    </row>
    <row r="6824" spans="1:14" x14ac:dyDescent="0.2">
      <c r="A6824" s="361">
        <v>45166</v>
      </c>
      <c r="B6824" s="362" t="s">
        <v>541</v>
      </c>
      <c r="C6824" s="365">
        <v>6615.1</v>
      </c>
      <c r="D6824" s="362" t="s">
        <v>452</v>
      </c>
      <c r="E6824" s="362">
        <v>7265</v>
      </c>
      <c r="F6824" s="362" t="s">
        <v>7202</v>
      </c>
      <c r="G6824" s="362"/>
      <c r="H6824" s="364">
        <v>8</v>
      </c>
      <c r="I6824" s="362">
        <v>457</v>
      </c>
      <c r="J6824" s="362" t="s">
        <v>2937</v>
      </c>
      <c r="K6824" s="362">
        <v>548.4</v>
      </c>
      <c r="L6824" s="362" t="s">
        <v>459</v>
      </c>
      <c r="M6824" s="362" t="s">
        <v>7116</v>
      </c>
      <c r="N6824" s="362" t="s">
        <v>7117</v>
      </c>
    </row>
    <row r="6825" spans="1:14" x14ac:dyDescent="0.2">
      <c r="A6825" s="361">
        <v>45161</v>
      </c>
      <c r="B6825" s="362" t="s">
        <v>541</v>
      </c>
      <c r="C6825" s="365">
        <v>6615.1</v>
      </c>
      <c r="D6825" s="362" t="s">
        <v>452</v>
      </c>
      <c r="E6825" s="362">
        <v>5279</v>
      </c>
      <c r="F6825" s="362" t="s">
        <v>3463</v>
      </c>
      <c r="G6825" s="362"/>
      <c r="H6825" s="364">
        <v>8</v>
      </c>
      <c r="I6825" s="362">
        <v>496</v>
      </c>
      <c r="J6825" s="362" t="s">
        <v>2937</v>
      </c>
      <c r="K6825" s="362">
        <v>595.20000000000005</v>
      </c>
      <c r="L6825" s="362" t="s">
        <v>459</v>
      </c>
      <c r="M6825" s="362" t="s">
        <v>7116</v>
      </c>
      <c r="N6825" s="362" t="s">
        <v>7117</v>
      </c>
    </row>
    <row r="6826" spans="1:14" x14ac:dyDescent="0.2">
      <c r="A6826" s="361">
        <v>45155</v>
      </c>
      <c r="B6826" s="362" t="s">
        <v>541</v>
      </c>
      <c r="C6826" s="365">
        <v>6630.1</v>
      </c>
      <c r="D6826" s="362" t="s">
        <v>452</v>
      </c>
      <c r="E6826" s="362">
        <v>903</v>
      </c>
      <c r="F6826" s="362" t="s">
        <v>3304</v>
      </c>
      <c r="G6826" s="362"/>
      <c r="H6826" s="364">
        <v>2</v>
      </c>
      <c r="I6826" s="362">
        <v>938</v>
      </c>
      <c r="J6826" s="362" t="s">
        <v>2937</v>
      </c>
      <c r="K6826" s="363">
        <v>1125.5999999999999</v>
      </c>
      <c r="L6826" s="362" t="s">
        <v>459</v>
      </c>
      <c r="M6826" s="362" t="s">
        <v>7116</v>
      </c>
      <c r="N6826" s="362" t="s">
        <v>7117</v>
      </c>
    </row>
    <row r="6827" spans="1:14" x14ac:dyDescent="0.2">
      <c r="A6827" s="361">
        <v>45162</v>
      </c>
      <c r="B6827" s="362" t="s">
        <v>541</v>
      </c>
      <c r="C6827" s="365">
        <v>6615.1</v>
      </c>
      <c r="D6827" s="362" t="s">
        <v>452</v>
      </c>
      <c r="E6827" s="362">
        <v>5279</v>
      </c>
      <c r="F6827" s="362" t="s">
        <v>3463</v>
      </c>
      <c r="G6827" s="362"/>
      <c r="H6827" s="364">
        <v>8</v>
      </c>
      <c r="I6827" s="362">
        <v>496</v>
      </c>
      <c r="J6827" s="362" t="s">
        <v>2937</v>
      </c>
      <c r="K6827" s="362">
        <v>595.20000000000005</v>
      </c>
      <c r="L6827" s="362" t="s">
        <v>459</v>
      </c>
      <c r="M6827" s="362" t="s">
        <v>7116</v>
      </c>
      <c r="N6827" s="362" t="s">
        <v>7117</v>
      </c>
    </row>
    <row r="6828" spans="1:14" x14ac:dyDescent="0.2">
      <c r="A6828" s="361">
        <v>45166</v>
      </c>
      <c r="B6828" s="362" t="s">
        <v>541</v>
      </c>
      <c r="C6828" s="365">
        <v>6615.1</v>
      </c>
      <c r="D6828" s="362" t="s">
        <v>452</v>
      </c>
      <c r="E6828" s="362">
        <v>903</v>
      </c>
      <c r="F6828" s="362" t="s">
        <v>3304</v>
      </c>
      <c r="G6828" s="362"/>
      <c r="H6828" s="364">
        <v>3</v>
      </c>
      <c r="I6828" s="362">
        <v>938</v>
      </c>
      <c r="J6828" s="362" t="s">
        <v>2937</v>
      </c>
      <c r="K6828" s="363">
        <v>1125.5999999999999</v>
      </c>
      <c r="L6828" s="362" t="s">
        <v>459</v>
      </c>
      <c r="M6828" s="362" t="s">
        <v>7116</v>
      </c>
      <c r="N6828" s="362" t="s">
        <v>7117</v>
      </c>
    </row>
    <row r="6829" spans="1:14" x14ac:dyDescent="0.2">
      <c r="A6829" s="361">
        <v>45167</v>
      </c>
      <c r="B6829" s="362" t="s">
        <v>541</v>
      </c>
      <c r="C6829" s="365">
        <v>6615.1</v>
      </c>
      <c r="D6829" s="362" t="s">
        <v>452</v>
      </c>
      <c r="E6829" s="362">
        <v>7265</v>
      </c>
      <c r="F6829" s="362" t="s">
        <v>7202</v>
      </c>
      <c r="G6829" s="362"/>
      <c r="H6829" s="364">
        <v>8</v>
      </c>
      <c r="I6829" s="362">
        <v>457</v>
      </c>
      <c r="J6829" s="362" t="s">
        <v>2937</v>
      </c>
      <c r="K6829" s="362">
        <v>548.4</v>
      </c>
      <c r="L6829" s="362" t="s">
        <v>459</v>
      </c>
      <c r="M6829" s="362" t="s">
        <v>7116</v>
      </c>
      <c r="N6829" s="362" t="s">
        <v>7117</v>
      </c>
    </row>
    <row r="6830" spans="1:14" x14ac:dyDescent="0.2">
      <c r="A6830" s="361">
        <v>45159</v>
      </c>
      <c r="B6830" s="362" t="s">
        <v>541</v>
      </c>
      <c r="C6830" s="365">
        <v>6615.1</v>
      </c>
      <c r="D6830" s="362" t="s">
        <v>452</v>
      </c>
      <c r="E6830" s="362">
        <v>871</v>
      </c>
      <c r="F6830" s="362" t="s">
        <v>2936</v>
      </c>
      <c r="G6830" s="362"/>
      <c r="H6830" s="364">
        <v>2</v>
      </c>
      <c r="I6830" s="363">
        <v>1705</v>
      </c>
      <c r="J6830" s="362" t="s">
        <v>2937</v>
      </c>
      <c r="K6830" s="363">
        <v>2046</v>
      </c>
      <c r="L6830" s="362" t="s">
        <v>459</v>
      </c>
      <c r="M6830" s="362" t="s">
        <v>7116</v>
      </c>
      <c r="N6830" s="362" t="s">
        <v>7117</v>
      </c>
    </row>
    <row r="6831" spans="1:14" x14ac:dyDescent="0.2">
      <c r="A6831" s="361">
        <v>45167</v>
      </c>
      <c r="B6831" s="362" t="s">
        <v>541</v>
      </c>
      <c r="C6831" s="365">
        <v>6615.1</v>
      </c>
      <c r="D6831" s="362" t="s">
        <v>452</v>
      </c>
      <c r="E6831" s="362">
        <v>903</v>
      </c>
      <c r="F6831" s="362" t="s">
        <v>3304</v>
      </c>
      <c r="G6831" s="362"/>
      <c r="H6831" s="364">
        <v>3</v>
      </c>
      <c r="I6831" s="362">
        <v>938</v>
      </c>
      <c r="J6831" s="362" t="s">
        <v>2937</v>
      </c>
      <c r="K6831" s="363">
        <v>1125.5999999999999</v>
      </c>
      <c r="L6831" s="362" t="s">
        <v>459</v>
      </c>
      <c r="M6831" s="362" t="s">
        <v>7116</v>
      </c>
      <c r="N6831" s="362" t="s">
        <v>7117</v>
      </c>
    </row>
    <row r="6832" spans="1:14" x14ac:dyDescent="0.2">
      <c r="A6832" s="361">
        <v>45163</v>
      </c>
      <c r="B6832" s="362" t="s">
        <v>541</v>
      </c>
      <c r="C6832" s="365">
        <v>6615.1</v>
      </c>
      <c r="D6832" s="362" t="s">
        <v>452</v>
      </c>
      <c r="E6832" s="362">
        <v>5279</v>
      </c>
      <c r="F6832" s="362" t="s">
        <v>3463</v>
      </c>
      <c r="G6832" s="362"/>
      <c r="H6832" s="364">
        <v>8</v>
      </c>
      <c r="I6832" s="362">
        <v>496</v>
      </c>
      <c r="J6832" s="362" t="s">
        <v>2937</v>
      </c>
      <c r="K6832" s="362">
        <v>595.20000000000005</v>
      </c>
      <c r="L6832" s="362" t="s">
        <v>459</v>
      </c>
      <c r="M6832" s="362" t="s">
        <v>7116</v>
      </c>
      <c r="N6832" s="362" t="s">
        <v>7117</v>
      </c>
    </row>
    <row r="6833" spans="1:14" x14ac:dyDescent="0.2">
      <c r="A6833" s="361">
        <v>45168</v>
      </c>
      <c r="B6833" s="362" t="s">
        <v>541</v>
      </c>
      <c r="C6833" s="365">
        <v>6615.1</v>
      </c>
      <c r="D6833" s="362" t="s">
        <v>452</v>
      </c>
      <c r="E6833" s="362">
        <v>903</v>
      </c>
      <c r="F6833" s="362" t="s">
        <v>3304</v>
      </c>
      <c r="G6833" s="362"/>
      <c r="H6833" s="364">
        <v>8</v>
      </c>
      <c r="I6833" s="362">
        <v>938</v>
      </c>
      <c r="J6833" s="362" t="s">
        <v>2937</v>
      </c>
      <c r="K6833" s="363">
        <v>1125.5999999999999</v>
      </c>
      <c r="L6833" s="362" t="s">
        <v>459</v>
      </c>
      <c r="M6833" s="362" t="s">
        <v>7116</v>
      </c>
      <c r="N6833" s="362" t="s">
        <v>7117</v>
      </c>
    </row>
    <row r="6834" spans="1:14" x14ac:dyDescent="0.2">
      <c r="A6834" s="361">
        <v>45160</v>
      </c>
      <c r="B6834" s="362" t="s">
        <v>541</v>
      </c>
      <c r="C6834" s="365">
        <v>6615.1</v>
      </c>
      <c r="D6834" s="362" t="s">
        <v>452</v>
      </c>
      <c r="E6834" s="362">
        <v>871</v>
      </c>
      <c r="F6834" s="362" t="s">
        <v>2936</v>
      </c>
      <c r="G6834" s="362"/>
      <c r="H6834" s="364">
        <v>2</v>
      </c>
      <c r="I6834" s="363">
        <v>1705</v>
      </c>
      <c r="J6834" s="362" t="s">
        <v>2937</v>
      </c>
      <c r="K6834" s="363">
        <v>2046</v>
      </c>
      <c r="L6834" s="362" t="s">
        <v>459</v>
      </c>
      <c r="M6834" s="362" t="s">
        <v>7116</v>
      </c>
      <c r="N6834" s="362" t="s">
        <v>7117</v>
      </c>
    </row>
    <row r="6835" spans="1:14" x14ac:dyDescent="0.2">
      <c r="A6835" s="361">
        <v>45166</v>
      </c>
      <c r="B6835" s="362" t="s">
        <v>541</v>
      </c>
      <c r="C6835" s="365">
        <v>6615.1</v>
      </c>
      <c r="D6835" s="362" t="s">
        <v>452</v>
      </c>
      <c r="E6835" s="362">
        <v>5279</v>
      </c>
      <c r="F6835" s="362" t="s">
        <v>3463</v>
      </c>
      <c r="G6835" s="362"/>
      <c r="H6835" s="364">
        <v>8</v>
      </c>
      <c r="I6835" s="362">
        <v>496</v>
      </c>
      <c r="J6835" s="362" t="s">
        <v>2937</v>
      </c>
      <c r="K6835" s="362">
        <v>595.20000000000005</v>
      </c>
      <c r="L6835" s="362" t="s">
        <v>459</v>
      </c>
      <c r="M6835" s="362" t="s">
        <v>7116</v>
      </c>
      <c r="N6835" s="362" t="s">
        <v>7117</v>
      </c>
    </row>
    <row r="6836" spans="1:14" x14ac:dyDescent="0.2">
      <c r="A6836" s="361">
        <v>45168</v>
      </c>
      <c r="B6836" s="362" t="s">
        <v>541</v>
      </c>
      <c r="C6836" s="365">
        <v>6615.1</v>
      </c>
      <c r="D6836" s="362" t="s">
        <v>452</v>
      </c>
      <c r="E6836" s="362">
        <v>7265</v>
      </c>
      <c r="F6836" s="362" t="s">
        <v>7202</v>
      </c>
      <c r="G6836" s="362"/>
      <c r="H6836" s="364">
        <v>8</v>
      </c>
      <c r="I6836" s="362">
        <v>457</v>
      </c>
      <c r="J6836" s="362" t="s">
        <v>2937</v>
      </c>
      <c r="K6836" s="362">
        <v>548.4</v>
      </c>
      <c r="L6836" s="362" t="s">
        <v>459</v>
      </c>
      <c r="M6836" s="362" t="s">
        <v>7116</v>
      </c>
      <c r="N6836" s="362" t="s">
        <v>7117</v>
      </c>
    </row>
    <row r="6837" spans="1:14" x14ac:dyDescent="0.2">
      <c r="A6837" s="361">
        <v>45169</v>
      </c>
      <c r="B6837" s="362" t="s">
        <v>541</v>
      </c>
      <c r="C6837" s="365">
        <v>6615.1</v>
      </c>
      <c r="D6837" s="362" t="s">
        <v>452</v>
      </c>
      <c r="E6837" s="362">
        <v>903</v>
      </c>
      <c r="F6837" s="362" t="s">
        <v>3304</v>
      </c>
      <c r="G6837" s="362"/>
      <c r="H6837" s="364">
        <v>8</v>
      </c>
      <c r="I6837" s="362">
        <v>938</v>
      </c>
      <c r="J6837" s="362" t="s">
        <v>2937</v>
      </c>
      <c r="K6837" s="363">
        <v>1125.5999999999999</v>
      </c>
      <c r="L6837" s="362" t="s">
        <v>459</v>
      </c>
      <c r="M6837" s="362" t="s">
        <v>7116</v>
      </c>
      <c r="N6837" s="362" t="s">
        <v>7117</v>
      </c>
    </row>
    <row r="6838" spans="1:14" x14ac:dyDescent="0.2">
      <c r="A6838" s="361">
        <v>45161</v>
      </c>
      <c r="B6838" s="362" t="s">
        <v>541</v>
      </c>
      <c r="C6838" s="365">
        <v>6615.1</v>
      </c>
      <c r="D6838" s="362" t="s">
        <v>452</v>
      </c>
      <c r="E6838" s="362">
        <v>871</v>
      </c>
      <c r="F6838" s="362" t="s">
        <v>2936</v>
      </c>
      <c r="G6838" s="362"/>
      <c r="H6838" s="364">
        <v>2</v>
      </c>
      <c r="I6838" s="363">
        <v>1705</v>
      </c>
      <c r="J6838" s="362" t="s">
        <v>2937</v>
      </c>
      <c r="K6838" s="363">
        <v>2046</v>
      </c>
      <c r="L6838" s="362" t="s">
        <v>459</v>
      </c>
      <c r="M6838" s="362" t="s">
        <v>7116</v>
      </c>
      <c r="N6838" s="362" t="s">
        <v>7117</v>
      </c>
    </row>
    <row r="6839" spans="1:14" x14ac:dyDescent="0.2">
      <c r="A6839" s="361">
        <v>45167</v>
      </c>
      <c r="B6839" s="362" t="s">
        <v>541</v>
      </c>
      <c r="C6839" s="365">
        <v>6615.1</v>
      </c>
      <c r="D6839" s="362" t="s">
        <v>452</v>
      </c>
      <c r="E6839" s="362">
        <v>5279</v>
      </c>
      <c r="F6839" s="362" t="s">
        <v>3463</v>
      </c>
      <c r="G6839" s="362"/>
      <c r="H6839" s="364">
        <v>8</v>
      </c>
      <c r="I6839" s="362">
        <v>496</v>
      </c>
      <c r="J6839" s="362" t="s">
        <v>2937</v>
      </c>
      <c r="K6839" s="362">
        <v>595.20000000000005</v>
      </c>
      <c r="L6839" s="362" t="s">
        <v>459</v>
      </c>
      <c r="M6839" s="362" t="s">
        <v>7116</v>
      </c>
      <c r="N6839" s="362" t="s">
        <v>7117</v>
      </c>
    </row>
    <row r="6840" spans="1:14" x14ac:dyDescent="0.2">
      <c r="A6840" s="361">
        <v>45162</v>
      </c>
      <c r="B6840" s="362" t="s">
        <v>541</v>
      </c>
      <c r="C6840" s="365">
        <v>6615.1</v>
      </c>
      <c r="D6840" s="362" t="s">
        <v>452</v>
      </c>
      <c r="E6840" s="362">
        <v>871</v>
      </c>
      <c r="F6840" s="362" t="s">
        <v>2936</v>
      </c>
      <c r="G6840" s="362"/>
      <c r="H6840" s="364">
        <v>2</v>
      </c>
      <c r="I6840" s="363">
        <v>1705</v>
      </c>
      <c r="J6840" s="362" t="s">
        <v>2937</v>
      </c>
      <c r="K6840" s="363">
        <v>2046</v>
      </c>
      <c r="L6840" s="362" t="s">
        <v>459</v>
      </c>
      <c r="M6840" s="362" t="s">
        <v>7116</v>
      </c>
      <c r="N6840" s="362" t="s">
        <v>7117</v>
      </c>
    </row>
    <row r="6841" spans="1:14" x14ac:dyDescent="0.2">
      <c r="A6841" s="361">
        <v>45168</v>
      </c>
      <c r="B6841" s="362" t="s">
        <v>541</v>
      </c>
      <c r="C6841" s="365">
        <v>6615.1</v>
      </c>
      <c r="D6841" s="362" t="s">
        <v>452</v>
      </c>
      <c r="E6841" s="362">
        <v>5279</v>
      </c>
      <c r="F6841" s="362" t="s">
        <v>3463</v>
      </c>
      <c r="G6841" s="362"/>
      <c r="H6841" s="364">
        <v>8</v>
      </c>
      <c r="I6841" s="362">
        <v>496</v>
      </c>
      <c r="J6841" s="362" t="s">
        <v>2937</v>
      </c>
      <c r="K6841" s="362">
        <v>595.20000000000005</v>
      </c>
      <c r="L6841" s="362" t="s">
        <v>459</v>
      </c>
      <c r="M6841" s="362" t="s">
        <v>7116</v>
      </c>
      <c r="N6841" s="362" t="s">
        <v>7117</v>
      </c>
    </row>
    <row r="6842" spans="1:14" x14ac:dyDescent="0.2">
      <c r="A6842" s="361">
        <v>45169</v>
      </c>
      <c r="B6842" s="362" t="s">
        <v>541</v>
      </c>
      <c r="C6842" s="365">
        <v>6615.1</v>
      </c>
      <c r="D6842" s="362" t="s">
        <v>452</v>
      </c>
      <c r="E6842" s="362">
        <v>7265</v>
      </c>
      <c r="F6842" s="362" t="s">
        <v>7202</v>
      </c>
      <c r="G6842" s="362"/>
      <c r="H6842" s="364">
        <v>8</v>
      </c>
      <c r="I6842" s="362">
        <v>457</v>
      </c>
      <c r="J6842" s="362" t="s">
        <v>2937</v>
      </c>
      <c r="K6842" s="362">
        <v>548.4</v>
      </c>
      <c r="L6842" s="362" t="s">
        <v>459</v>
      </c>
      <c r="M6842" s="362" t="s">
        <v>7116</v>
      </c>
      <c r="N6842" s="362" t="s">
        <v>7117</v>
      </c>
    </row>
    <row r="6843" spans="1:14" x14ac:dyDescent="0.2">
      <c r="A6843" s="361">
        <v>45166</v>
      </c>
      <c r="B6843" s="362" t="s">
        <v>541</v>
      </c>
      <c r="C6843" s="365">
        <v>6615.1</v>
      </c>
      <c r="D6843" s="362" t="s">
        <v>452</v>
      </c>
      <c r="E6843" s="362">
        <v>871</v>
      </c>
      <c r="F6843" s="362" t="s">
        <v>2936</v>
      </c>
      <c r="G6843" s="362"/>
      <c r="H6843" s="364">
        <v>2</v>
      </c>
      <c r="I6843" s="363">
        <v>1705</v>
      </c>
      <c r="J6843" s="362" t="s">
        <v>2937</v>
      </c>
      <c r="K6843" s="363">
        <v>2046</v>
      </c>
      <c r="L6843" s="362" t="s">
        <v>459</v>
      </c>
      <c r="M6843" s="362" t="s">
        <v>7116</v>
      </c>
      <c r="N6843" s="362" t="s">
        <v>7117</v>
      </c>
    </row>
    <row r="6844" spans="1:14" x14ac:dyDescent="0.2">
      <c r="A6844" s="361">
        <v>45154</v>
      </c>
      <c r="B6844" s="362" t="s">
        <v>541</v>
      </c>
      <c r="C6844" s="365">
        <v>6615.1</v>
      </c>
      <c r="D6844" s="362" t="s">
        <v>452</v>
      </c>
      <c r="E6844" s="362">
        <v>5279</v>
      </c>
      <c r="F6844" s="362" t="s">
        <v>3463</v>
      </c>
      <c r="G6844" s="362"/>
      <c r="H6844" s="364">
        <v>8</v>
      </c>
      <c r="I6844" s="362">
        <v>496</v>
      </c>
      <c r="J6844" s="362" t="s">
        <v>2937</v>
      </c>
      <c r="K6844" s="362">
        <v>595.20000000000005</v>
      </c>
      <c r="L6844" s="362" t="s">
        <v>459</v>
      </c>
      <c r="M6844" s="362" t="s">
        <v>7116</v>
      </c>
      <c r="N6844" s="362" t="s">
        <v>7117</v>
      </c>
    </row>
    <row r="6845" spans="1:14" x14ac:dyDescent="0.2">
      <c r="A6845" s="361">
        <v>45167</v>
      </c>
      <c r="B6845" s="362" t="s">
        <v>541</v>
      </c>
      <c r="C6845" s="365">
        <v>6615.1</v>
      </c>
      <c r="D6845" s="362" t="s">
        <v>452</v>
      </c>
      <c r="E6845" s="362">
        <v>871</v>
      </c>
      <c r="F6845" s="362" t="s">
        <v>2936</v>
      </c>
      <c r="G6845" s="362"/>
      <c r="H6845" s="364">
        <v>2</v>
      </c>
      <c r="I6845" s="363">
        <v>1705</v>
      </c>
      <c r="J6845" s="362" t="s">
        <v>2937</v>
      </c>
      <c r="K6845" s="363">
        <v>2046</v>
      </c>
      <c r="L6845" s="362" t="s">
        <v>459</v>
      </c>
      <c r="M6845" s="362" t="s">
        <v>7116</v>
      </c>
      <c r="N6845" s="362" t="s">
        <v>7117</v>
      </c>
    </row>
    <row r="6846" spans="1:14" x14ac:dyDescent="0.2">
      <c r="A6846" s="361">
        <v>45155</v>
      </c>
      <c r="B6846" s="362" t="s">
        <v>541</v>
      </c>
      <c r="C6846" s="365">
        <v>6615.1</v>
      </c>
      <c r="D6846" s="362" t="s">
        <v>452</v>
      </c>
      <c r="E6846" s="362">
        <v>5279</v>
      </c>
      <c r="F6846" s="362" t="s">
        <v>3463</v>
      </c>
      <c r="G6846" s="362"/>
      <c r="H6846" s="364">
        <v>8</v>
      </c>
      <c r="I6846" s="362">
        <v>496</v>
      </c>
      <c r="J6846" s="362" t="s">
        <v>2937</v>
      </c>
      <c r="K6846" s="362">
        <v>595.20000000000005</v>
      </c>
      <c r="L6846" s="362" t="s">
        <v>459</v>
      </c>
      <c r="M6846" s="362" t="s">
        <v>7116</v>
      </c>
      <c r="N6846" s="362" t="s">
        <v>7117</v>
      </c>
    </row>
    <row r="6847" spans="1:14" x14ac:dyDescent="0.2">
      <c r="A6847" s="361">
        <v>45169</v>
      </c>
      <c r="B6847" s="362" t="s">
        <v>541</v>
      </c>
      <c r="C6847" s="365">
        <v>6615.1</v>
      </c>
      <c r="D6847" s="362" t="s">
        <v>452</v>
      </c>
      <c r="E6847" s="362">
        <v>871</v>
      </c>
      <c r="F6847" s="362" t="s">
        <v>2936</v>
      </c>
      <c r="G6847" s="362"/>
      <c r="H6847" s="364">
        <v>2</v>
      </c>
      <c r="I6847" s="363">
        <v>1705</v>
      </c>
      <c r="J6847" s="362" t="s">
        <v>2937</v>
      </c>
      <c r="K6847" s="363">
        <v>2046</v>
      </c>
      <c r="L6847" s="362" t="s">
        <v>459</v>
      </c>
      <c r="M6847" s="362" t="s">
        <v>7116</v>
      </c>
      <c r="N6847" s="362" t="s">
        <v>7117</v>
      </c>
    </row>
    <row r="6848" spans="1:14" x14ac:dyDescent="0.2">
      <c r="A6848" s="361">
        <v>45156</v>
      </c>
      <c r="B6848" s="362" t="s">
        <v>541</v>
      </c>
      <c r="C6848" s="365">
        <v>6615.1</v>
      </c>
      <c r="D6848" s="362" t="s">
        <v>452</v>
      </c>
      <c r="E6848" s="362">
        <v>5279</v>
      </c>
      <c r="F6848" s="362" t="s">
        <v>3463</v>
      </c>
      <c r="G6848" s="362"/>
      <c r="H6848" s="364">
        <v>8</v>
      </c>
      <c r="I6848" s="362">
        <v>496</v>
      </c>
      <c r="J6848" s="362" t="s">
        <v>2937</v>
      </c>
      <c r="K6848" s="362">
        <v>595.20000000000005</v>
      </c>
      <c r="L6848" s="362" t="s">
        <v>459</v>
      </c>
      <c r="M6848" s="362" t="s">
        <v>7116</v>
      </c>
      <c r="N6848" s="362" t="s">
        <v>7117</v>
      </c>
    </row>
    <row r="6849" spans="1:14" x14ac:dyDescent="0.2">
      <c r="A6849" s="361">
        <v>45166</v>
      </c>
      <c r="B6849" s="362" t="s">
        <v>541</v>
      </c>
      <c r="C6849" s="365">
        <v>6702.1</v>
      </c>
      <c r="D6849" s="362" t="s">
        <v>452</v>
      </c>
      <c r="E6849" s="362">
        <v>871</v>
      </c>
      <c r="F6849" s="362" t="s">
        <v>2936</v>
      </c>
      <c r="G6849" s="362"/>
      <c r="H6849" s="364">
        <v>6</v>
      </c>
      <c r="I6849" s="363">
        <v>1705</v>
      </c>
      <c r="J6849" s="362" t="s">
        <v>2937</v>
      </c>
      <c r="K6849" s="363">
        <v>2046</v>
      </c>
      <c r="L6849" s="362" t="s">
        <v>459</v>
      </c>
      <c r="M6849" s="362" t="s">
        <v>7116</v>
      </c>
      <c r="N6849" s="362" t="s">
        <v>7117</v>
      </c>
    </row>
    <row r="6850" spans="1:14" x14ac:dyDescent="0.2">
      <c r="A6850" s="361">
        <v>45169</v>
      </c>
      <c r="B6850" s="362" t="s">
        <v>541</v>
      </c>
      <c r="C6850" s="365">
        <v>6630.1</v>
      </c>
      <c r="D6850" s="362" t="s">
        <v>452</v>
      </c>
      <c r="E6850" s="362">
        <v>5279</v>
      </c>
      <c r="F6850" s="362" t="s">
        <v>3463</v>
      </c>
      <c r="G6850" s="362"/>
      <c r="H6850" s="364">
        <v>8</v>
      </c>
      <c r="I6850" s="362">
        <v>496</v>
      </c>
      <c r="J6850" s="362" t="s">
        <v>2937</v>
      </c>
      <c r="K6850" s="362">
        <v>595.20000000000005</v>
      </c>
      <c r="L6850" s="362" t="s">
        <v>459</v>
      </c>
      <c r="M6850" s="362" t="s">
        <v>7116</v>
      </c>
      <c r="N6850" s="362" t="s">
        <v>7117</v>
      </c>
    </row>
    <row r="6851" spans="1:14" x14ac:dyDescent="0.2">
      <c r="A6851" s="361">
        <v>45167</v>
      </c>
      <c r="B6851" s="362" t="s">
        <v>541</v>
      </c>
      <c r="C6851" s="365">
        <v>6702.1</v>
      </c>
      <c r="D6851" s="362" t="s">
        <v>452</v>
      </c>
      <c r="E6851" s="362">
        <v>871</v>
      </c>
      <c r="F6851" s="362" t="s">
        <v>2936</v>
      </c>
      <c r="G6851" s="362"/>
      <c r="H6851" s="364">
        <v>6</v>
      </c>
      <c r="I6851" s="363">
        <v>1705</v>
      </c>
      <c r="J6851" s="362" t="s">
        <v>2937</v>
      </c>
      <c r="K6851" s="363">
        <v>2046</v>
      </c>
      <c r="L6851" s="362" t="s">
        <v>459</v>
      </c>
      <c r="M6851" s="362" t="s">
        <v>7116</v>
      </c>
      <c r="N6851" s="362" t="s">
        <v>7117</v>
      </c>
    </row>
    <row r="6852" spans="1:14" x14ac:dyDescent="0.2">
      <c r="A6852" s="361">
        <v>45168</v>
      </c>
      <c r="B6852" s="362" t="s">
        <v>541</v>
      </c>
      <c r="C6852" s="365">
        <v>6702.1</v>
      </c>
      <c r="D6852" s="362" t="s">
        <v>452</v>
      </c>
      <c r="E6852" s="362">
        <v>871</v>
      </c>
      <c r="F6852" s="362" t="s">
        <v>2936</v>
      </c>
      <c r="G6852" s="362"/>
      <c r="H6852" s="364">
        <v>8</v>
      </c>
      <c r="I6852" s="363">
        <v>1705</v>
      </c>
      <c r="J6852" s="362" t="s">
        <v>2937</v>
      </c>
      <c r="K6852" s="363">
        <v>2046</v>
      </c>
      <c r="L6852" s="362" t="s">
        <v>459</v>
      </c>
      <c r="M6852" s="362" t="s">
        <v>7116</v>
      </c>
      <c r="N6852" s="362" t="s">
        <v>7117</v>
      </c>
    </row>
    <row r="6853" spans="1:14" x14ac:dyDescent="0.2">
      <c r="A6853" s="361">
        <v>45169</v>
      </c>
      <c r="B6853" s="362" t="s">
        <v>541</v>
      </c>
      <c r="C6853" s="365">
        <v>6702.1</v>
      </c>
      <c r="D6853" s="362" t="s">
        <v>452</v>
      </c>
      <c r="E6853" s="362">
        <v>871</v>
      </c>
      <c r="F6853" s="362" t="s">
        <v>2936</v>
      </c>
      <c r="G6853" s="362"/>
      <c r="H6853" s="364">
        <v>6</v>
      </c>
      <c r="I6853" s="363">
        <v>1705</v>
      </c>
      <c r="J6853" s="362" t="s">
        <v>2937</v>
      </c>
      <c r="K6853" s="363">
        <v>2046</v>
      </c>
      <c r="L6853" s="362" t="s">
        <v>459</v>
      </c>
      <c r="M6853" s="362" t="s">
        <v>7116</v>
      </c>
      <c r="N6853" s="362" t="s">
        <v>7117</v>
      </c>
    </row>
    <row r="6854" spans="1:14" x14ac:dyDescent="0.2">
      <c r="A6854" s="361">
        <v>45159</v>
      </c>
      <c r="B6854" s="362" t="s">
        <v>541</v>
      </c>
      <c r="C6854" s="365">
        <v>6702.1</v>
      </c>
      <c r="D6854" s="362" t="s">
        <v>452</v>
      </c>
      <c r="E6854" s="362">
        <v>871</v>
      </c>
      <c r="F6854" s="362" t="s">
        <v>2936</v>
      </c>
      <c r="G6854" s="362"/>
      <c r="H6854" s="364">
        <v>5</v>
      </c>
      <c r="I6854" s="363">
        <v>1705</v>
      </c>
      <c r="J6854" s="362" t="s">
        <v>2937</v>
      </c>
      <c r="K6854" s="363">
        <v>2046</v>
      </c>
      <c r="L6854" s="362" t="s">
        <v>459</v>
      </c>
      <c r="M6854" s="362" t="s">
        <v>7116</v>
      </c>
      <c r="N6854" s="362" t="s">
        <v>7117</v>
      </c>
    </row>
    <row r="6855" spans="1:14" x14ac:dyDescent="0.2">
      <c r="A6855" s="361">
        <v>45161</v>
      </c>
      <c r="B6855" s="362" t="s">
        <v>541</v>
      </c>
      <c r="C6855" s="365">
        <v>6702.1</v>
      </c>
      <c r="D6855" s="362" t="s">
        <v>452</v>
      </c>
      <c r="E6855" s="362">
        <v>871</v>
      </c>
      <c r="F6855" s="362" t="s">
        <v>2936</v>
      </c>
      <c r="G6855" s="362"/>
      <c r="H6855" s="364">
        <v>6</v>
      </c>
      <c r="I6855" s="363">
        <v>1705</v>
      </c>
      <c r="J6855" s="362" t="s">
        <v>2937</v>
      </c>
      <c r="K6855" s="363">
        <v>2046</v>
      </c>
      <c r="L6855" s="362" t="s">
        <v>459</v>
      </c>
      <c r="M6855" s="362" t="s">
        <v>7116</v>
      </c>
      <c r="N6855" s="362" t="s">
        <v>7117</v>
      </c>
    </row>
    <row r="6856" spans="1:14" x14ac:dyDescent="0.2">
      <c r="A6856" s="361">
        <v>45162</v>
      </c>
      <c r="B6856" s="362" t="s">
        <v>541</v>
      </c>
      <c r="C6856" s="365">
        <v>6702.1</v>
      </c>
      <c r="D6856" s="362" t="s">
        <v>452</v>
      </c>
      <c r="E6856" s="362">
        <v>871</v>
      </c>
      <c r="F6856" s="362" t="s">
        <v>2936</v>
      </c>
      <c r="G6856" s="362"/>
      <c r="H6856" s="364">
        <v>6</v>
      </c>
      <c r="I6856" s="363">
        <v>1705</v>
      </c>
      <c r="J6856" s="362" t="s">
        <v>2937</v>
      </c>
      <c r="K6856" s="363">
        <v>2046</v>
      </c>
      <c r="L6856" s="362" t="s">
        <v>459</v>
      </c>
      <c r="M6856" s="362" t="s">
        <v>7116</v>
      </c>
      <c r="N6856" s="362" t="s">
        <v>7117</v>
      </c>
    </row>
    <row r="6857" spans="1:14" x14ac:dyDescent="0.2">
      <c r="A6857" s="361">
        <v>45163</v>
      </c>
      <c r="B6857" s="362" t="s">
        <v>541</v>
      </c>
      <c r="C6857" s="365">
        <v>6702.1</v>
      </c>
      <c r="D6857" s="362" t="s">
        <v>452</v>
      </c>
      <c r="E6857" s="362">
        <v>871</v>
      </c>
      <c r="F6857" s="362" t="s">
        <v>2936</v>
      </c>
      <c r="G6857" s="362"/>
      <c r="H6857" s="364">
        <v>6</v>
      </c>
      <c r="I6857" s="363">
        <v>1705</v>
      </c>
      <c r="J6857" s="362" t="s">
        <v>2937</v>
      </c>
      <c r="K6857" s="363">
        <v>2046</v>
      </c>
      <c r="L6857" s="362" t="s">
        <v>459</v>
      </c>
      <c r="M6857" s="362" t="s">
        <v>7116</v>
      </c>
      <c r="N6857" s="362" t="s">
        <v>7117</v>
      </c>
    </row>
    <row r="6858" spans="1:14" x14ac:dyDescent="0.2">
      <c r="A6858" s="361">
        <v>45154</v>
      </c>
      <c r="B6858" s="362" t="s">
        <v>541</v>
      </c>
      <c r="C6858" s="365">
        <v>6497.1</v>
      </c>
      <c r="D6858" s="362" t="s">
        <v>452</v>
      </c>
      <c r="E6858" s="362">
        <v>871</v>
      </c>
      <c r="F6858" s="362" t="s">
        <v>2936</v>
      </c>
      <c r="G6858" s="362"/>
      <c r="H6858" s="364">
        <v>1</v>
      </c>
      <c r="I6858" s="363">
        <v>1705</v>
      </c>
      <c r="J6858" s="362" t="s">
        <v>2937</v>
      </c>
      <c r="K6858" s="363">
        <v>2046</v>
      </c>
      <c r="L6858" s="362" t="s">
        <v>459</v>
      </c>
      <c r="M6858" s="362" t="s">
        <v>7116</v>
      </c>
      <c r="N6858" s="362" t="s">
        <v>7117</v>
      </c>
    </row>
    <row r="6859" spans="1:14" x14ac:dyDescent="0.2">
      <c r="A6859" s="361">
        <v>45155</v>
      </c>
      <c r="B6859" s="362" t="s">
        <v>541</v>
      </c>
      <c r="C6859" s="365">
        <v>6702.1</v>
      </c>
      <c r="D6859" s="362" t="s">
        <v>452</v>
      </c>
      <c r="E6859" s="362">
        <v>871</v>
      </c>
      <c r="F6859" s="362" t="s">
        <v>2936</v>
      </c>
      <c r="G6859" s="362"/>
      <c r="H6859" s="364">
        <v>3</v>
      </c>
      <c r="I6859" s="363">
        <v>1705</v>
      </c>
      <c r="J6859" s="362" t="s">
        <v>2937</v>
      </c>
      <c r="K6859" s="363">
        <v>2046</v>
      </c>
      <c r="L6859" s="362" t="s">
        <v>459</v>
      </c>
      <c r="M6859" s="362" t="s">
        <v>7116</v>
      </c>
      <c r="N6859" s="362" t="s">
        <v>7117</v>
      </c>
    </row>
    <row r="6860" spans="1:14" x14ac:dyDescent="0.2">
      <c r="A6860" s="361">
        <v>45156</v>
      </c>
      <c r="B6860" s="362" t="s">
        <v>541</v>
      </c>
      <c r="C6860" s="365">
        <v>6702.1</v>
      </c>
      <c r="D6860" s="362" t="s">
        <v>452</v>
      </c>
      <c r="E6860" s="362">
        <v>871</v>
      </c>
      <c r="F6860" s="362" t="s">
        <v>2936</v>
      </c>
      <c r="G6860" s="362"/>
      <c r="H6860" s="364">
        <v>3</v>
      </c>
      <c r="I6860" s="363">
        <v>1705</v>
      </c>
      <c r="J6860" s="362" t="s">
        <v>2937</v>
      </c>
      <c r="K6860" s="363">
        <v>2046</v>
      </c>
      <c r="L6860" s="362" t="s">
        <v>459</v>
      </c>
      <c r="M6860" s="362" t="s">
        <v>7116</v>
      </c>
      <c r="N6860" s="362" t="s">
        <v>7117</v>
      </c>
    </row>
    <row r="6861" spans="1:14" x14ac:dyDescent="0.2">
      <c r="A6861" s="361">
        <v>45154</v>
      </c>
      <c r="B6861" s="362" t="s">
        <v>541</v>
      </c>
      <c r="C6861" s="365">
        <v>6615.1</v>
      </c>
      <c r="D6861" s="362" t="s">
        <v>452</v>
      </c>
      <c r="E6861" s="362">
        <v>871</v>
      </c>
      <c r="F6861" s="362" t="s">
        <v>2936</v>
      </c>
      <c r="G6861" s="362"/>
      <c r="H6861" s="364">
        <v>2</v>
      </c>
      <c r="I6861" s="363">
        <v>1705</v>
      </c>
      <c r="J6861" s="362" t="s">
        <v>2937</v>
      </c>
      <c r="K6861" s="363">
        <v>2046</v>
      </c>
      <c r="L6861" s="362" t="s">
        <v>459</v>
      </c>
      <c r="M6861" s="362" t="s">
        <v>7116</v>
      </c>
      <c r="N6861" s="362" t="s">
        <v>7117</v>
      </c>
    </row>
    <row r="6862" spans="1:14" x14ac:dyDescent="0.2">
      <c r="A6862" s="361">
        <v>45155</v>
      </c>
      <c r="B6862" s="362" t="s">
        <v>541</v>
      </c>
      <c r="C6862" s="365">
        <v>6615.1</v>
      </c>
      <c r="D6862" s="362" t="s">
        <v>452</v>
      </c>
      <c r="E6862" s="362">
        <v>871</v>
      </c>
      <c r="F6862" s="362" t="s">
        <v>2936</v>
      </c>
      <c r="G6862" s="362"/>
      <c r="H6862" s="364">
        <v>2</v>
      </c>
      <c r="I6862" s="363">
        <v>1705</v>
      </c>
      <c r="J6862" s="362" t="s">
        <v>2937</v>
      </c>
      <c r="K6862" s="363">
        <v>2046</v>
      </c>
      <c r="L6862" s="362" t="s">
        <v>459</v>
      </c>
      <c r="M6862" s="362" t="s">
        <v>7116</v>
      </c>
      <c r="N6862" s="362" t="s">
        <v>7117</v>
      </c>
    </row>
    <row r="6863" spans="1:14" x14ac:dyDescent="0.2">
      <c r="A6863" s="361">
        <v>45156</v>
      </c>
      <c r="B6863" s="362" t="s">
        <v>541</v>
      </c>
      <c r="C6863" s="365">
        <v>6615.1</v>
      </c>
      <c r="D6863" s="362" t="s">
        <v>452</v>
      </c>
      <c r="E6863" s="362">
        <v>871</v>
      </c>
      <c r="F6863" s="362" t="s">
        <v>2936</v>
      </c>
      <c r="G6863" s="362"/>
      <c r="H6863" s="364">
        <v>2</v>
      </c>
      <c r="I6863" s="363">
        <v>1705</v>
      </c>
      <c r="J6863" s="362" t="s">
        <v>2937</v>
      </c>
      <c r="K6863" s="363">
        <v>2046</v>
      </c>
      <c r="L6863" s="362" t="s">
        <v>459</v>
      </c>
      <c r="M6863" s="362" t="s">
        <v>7116</v>
      </c>
      <c r="N6863" s="362" t="s">
        <v>7117</v>
      </c>
    </row>
    <row r="6864" spans="1:14" x14ac:dyDescent="0.2">
      <c r="A6864" s="361">
        <v>45166</v>
      </c>
      <c r="B6864" s="362" t="s">
        <v>541</v>
      </c>
      <c r="C6864" s="365">
        <v>6615.1</v>
      </c>
      <c r="D6864" s="362" t="s">
        <v>452</v>
      </c>
      <c r="E6864" s="362">
        <v>7264</v>
      </c>
      <c r="F6864" s="362" t="s">
        <v>7203</v>
      </c>
      <c r="G6864" s="362"/>
      <c r="H6864" s="364">
        <v>8</v>
      </c>
      <c r="I6864" s="362">
        <v>337</v>
      </c>
      <c r="J6864" s="362" t="s">
        <v>2937</v>
      </c>
      <c r="K6864" s="362">
        <v>404.4</v>
      </c>
      <c r="L6864" s="362" t="s">
        <v>459</v>
      </c>
      <c r="M6864" s="362" t="s">
        <v>7116</v>
      </c>
      <c r="N6864" s="362" t="s">
        <v>7117</v>
      </c>
    </row>
    <row r="6865" spans="1:14" x14ac:dyDescent="0.2">
      <c r="A6865" s="361">
        <v>45167</v>
      </c>
      <c r="B6865" s="362" t="s">
        <v>541</v>
      </c>
      <c r="C6865" s="365">
        <v>6615.1</v>
      </c>
      <c r="D6865" s="362" t="s">
        <v>452</v>
      </c>
      <c r="E6865" s="362">
        <v>7240</v>
      </c>
      <c r="F6865" s="362" t="s">
        <v>7156</v>
      </c>
      <c r="G6865" s="362"/>
      <c r="H6865" s="364">
        <v>8</v>
      </c>
      <c r="I6865" s="362">
        <v>278</v>
      </c>
      <c r="J6865" s="362" t="s">
        <v>2937</v>
      </c>
      <c r="K6865" s="362">
        <v>333.6</v>
      </c>
      <c r="L6865" s="362" t="s">
        <v>459</v>
      </c>
      <c r="M6865" s="362" t="s">
        <v>7116</v>
      </c>
      <c r="N6865" s="362" t="s">
        <v>7117</v>
      </c>
    </row>
    <row r="6866" spans="1:14" x14ac:dyDescent="0.2">
      <c r="A6866" s="361">
        <v>45168</v>
      </c>
      <c r="B6866" s="362" t="s">
        <v>541</v>
      </c>
      <c r="C6866" s="365">
        <v>6615.1</v>
      </c>
      <c r="D6866" s="362" t="s">
        <v>452</v>
      </c>
      <c r="E6866" s="362">
        <v>7240</v>
      </c>
      <c r="F6866" s="362" t="s">
        <v>7156</v>
      </c>
      <c r="G6866" s="362"/>
      <c r="H6866" s="364">
        <v>8</v>
      </c>
      <c r="I6866" s="362">
        <v>278</v>
      </c>
      <c r="J6866" s="362" t="s">
        <v>2937</v>
      </c>
      <c r="K6866" s="362">
        <v>333.6</v>
      </c>
      <c r="L6866" s="362" t="s">
        <v>459</v>
      </c>
      <c r="M6866" s="362" t="s">
        <v>7116</v>
      </c>
      <c r="N6866" s="362" t="s">
        <v>7117</v>
      </c>
    </row>
    <row r="6867" spans="1:14" x14ac:dyDescent="0.2">
      <c r="A6867" s="361">
        <v>45167</v>
      </c>
      <c r="B6867" s="362" t="s">
        <v>541</v>
      </c>
      <c r="C6867" s="365">
        <v>6615.1</v>
      </c>
      <c r="D6867" s="362" t="s">
        <v>452</v>
      </c>
      <c r="E6867" s="362">
        <v>7264</v>
      </c>
      <c r="F6867" s="362" t="s">
        <v>7203</v>
      </c>
      <c r="G6867" s="362"/>
      <c r="H6867" s="364">
        <v>8</v>
      </c>
      <c r="I6867" s="362">
        <v>337</v>
      </c>
      <c r="J6867" s="362" t="s">
        <v>2937</v>
      </c>
      <c r="K6867" s="362">
        <v>404.4</v>
      </c>
      <c r="L6867" s="362" t="s">
        <v>459</v>
      </c>
      <c r="M6867" s="362" t="s">
        <v>7116</v>
      </c>
      <c r="N6867" s="362" t="s">
        <v>7117</v>
      </c>
    </row>
    <row r="6868" spans="1:14" x14ac:dyDescent="0.2">
      <c r="A6868" s="361">
        <v>45169</v>
      </c>
      <c r="B6868" s="362" t="s">
        <v>541</v>
      </c>
      <c r="C6868" s="365">
        <v>6615.1</v>
      </c>
      <c r="D6868" s="362" t="s">
        <v>452</v>
      </c>
      <c r="E6868" s="362">
        <v>7240</v>
      </c>
      <c r="F6868" s="362" t="s">
        <v>7156</v>
      </c>
      <c r="G6868" s="362"/>
      <c r="H6868" s="364">
        <v>8</v>
      </c>
      <c r="I6868" s="362">
        <v>278</v>
      </c>
      <c r="J6868" s="362" t="s">
        <v>2937</v>
      </c>
      <c r="K6868" s="362">
        <v>333.6</v>
      </c>
      <c r="L6868" s="362" t="s">
        <v>459</v>
      </c>
      <c r="M6868" s="362" t="s">
        <v>7116</v>
      </c>
      <c r="N6868" s="362" t="s">
        <v>7117</v>
      </c>
    </row>
    <row r="6869" spans="1:14" x14ac:dyDescent="0.2">
      <c r="A6869" s="361">
        <v>45168</v>
      </c>
      <c r="B6869" s="362" t="s">
        <v>541</v>
      </c>
      <c r="C6869" s="365">
        <v>6615.1</v>
      </c>
      <c r="D6869" s="362" t="s">
        <v>452</v>
      </c>
      <c r="E6869" s="362">
        <v>7264</v>
      </c>
      <c r="F6869" s="362" t="s">
        <v>7203</v>
      </c>
      <c r="G6869" s="362"/>
      <c r="H6869" s="364">
        <v>8</v>
      </c>
      <c r="I6869" s="362">
        <v>337</v>
      </c>
      <c r="J6869" s="362" t="s">
        <v>2937</v>
      </c>
      <c r="K6869" s="362">
        <v>404.4</v>
      </c>
      <c r="L6869" s="362" t="s">
        <v>459</v>
      </c>
      <c r="M6869" s="362" t="s">
        <v>7116</v>
      </c>
      <c r="N6869" s="362" t="s">
        <v>7117</v>
      </c>
    </row>
    <row r="6870" spans="1:14" x14ac:dyDescent="0.2">
      <c r="A6870" s="361">
        <v>45154</v>
      </c>
      <c r="B6870" s="362" t="s">
        <v>541</v>
      </c>
      <c r="C6870" s="365">
        <v>6615.1</v>
      </c>
      <c r="D6870" s="362" t="s">
        <v>452</v>
      </c>
      <c r="E6870" s="362">
        <v>7240</v>
      </c>
      <c r="F6870" s="362" t="s">
        <v>7156</v>
      </c>
      <c r="G6870" s="362"/>
      <c r="H6870" s="364">
        <v>8</v>
      </c>
      <c r="I6870" s="362">
        <v>278</v>
      </c>
      <c r="J6870" s="362" t="s">
        <v>2937</v>
      </c>
      <c r="K6870" s="362">
        <v>333.6</v>
      </c>
      <c r="L6870" s="362" t="s">
        <v>459</v>
      </c>
      <c r="M6870" s="362" t="s">
        <v>7116</v>
      </c>
      <c r="N6870" s="362" t="s">
        <v>7117</v>
      </c>
    </row>
    <row r="6871" spans="1:14" x14ac:dyDescent="0.2">
      <c r="A6871" s="361">
        <v>45155</v>
      </c>
      <c r="B6871" s="362" t="s">
        <v>541</v>
      </c>
      <c r="C6871" s="365">
        <v>6615.1</v>
      </c>
      <c r="D6871" s="362" t="s">
        <v>452</v>
      </c>
      <c r="E6871" s="362">
        <v>7240</v>
      </c>
      <c r="F6871" s="362" t="s">
        <v>7156</v>
      </c>
      <c r="G6871" s="362"/>
      <c r="H6871" s="364">
        <v>8</v>
      </c>
      <c r="I6871" s="362">
        <v>278</v>
      </c>
      <c r="J6871" s="362" t="s">
        <v>2937</v>
      </c>
      <c r="K6871" s="362">
        <v>333.6</v>
      </c>
      <c r="L6871" s="362" t="s">
        <v>459</v>
      </c>
      <c r="M6871" s="362" t="s">
        <v>7116</v>
      </c>
      <c r="N6871" s="362" t="s">
        <v>7117</v>
      </c>
    </row>
    <row r="6872" spans="1:14" x14ac:dyDescent="0.2">
      <c r="A6872" s="361">
        <v>45169</v>
      </c>
      <c r="B6872" s="362" t="s">
        <v>541</v>
      </c>
      <c r="C6872" s="365">
        <v>6615.1</v>
      </c>
      <c r="D6872" s="362" t="s">
        <v>452</v>
      </c>
      <c r="E6872" s="362">
        <v>7264</v>
      </c>
      <c r="F6872" s="362" t="s">
        <v>7203</v>
      </c>
      <c r="G6872" s="362"/>
      <c r="H6872" s="364">
        <v>8</v>
      </c>
      <c r="I6872" s="362">
        <v>337</v>
      </c>
      <c r="J6872" s="362" t="s">
        <v>2937</v>
      </c>
      <c r="K6872" s="362">
        <v>404.4</v>
      </c>
      <c r="L6872" s="362" t="s">
        <v>459</v>
      </c>
      <c r="M6872" s="362" t="s">
        <v>7116</v>
      </c>
      <c r="N6872" s="362" t="s">
        <v>7117</v>
      </c>
    </row>
    <row r="6873" spans="1:14" x14ac:dyDescent="0.2">
      <c r="A6873" s="361">
        <v>45156</v>
      </c>
      <c r="B6873" s="362" t="s">
        <v>541</v>
      </c>
      <c r="C6873" s="365">
        <v>6615.1</v>
      </c>
      <c r="D6873" s="362" t="s">
        <v>452</v>
      </c>
      <c r="E6873" s="362">
        <v>7240</v>
      </c>
      <c r="F6873" s="362" t="s">
        <v>7156</v>
      </c>
      <c r="G6873" s="362"/>
      <c r="H6873" s="364">
        <v>8</v>
      </c>
      <c r="I6873" s="362">
        <v>278</v>
      </c>
      <c r="J6873" s="362" t="s">
        <v>2937</v>
      </c>
      <c r="K6873" s="362">
        <v>333.6</v>
      </c>
      <c r="L6873" s="362" t="s">
        <v>459</v>
      </c>
      <c r="M6873" s="362" t="s">
        <v>7116</v>
      </c>
      <c r="N6873" s="362" t="s">
        <v>7117</v>
      </c>
    </row>
    <row r="6874" spans="1:14" x14ac:dyDescent="0.2">
      <c r="A6874" s="361">
        <v>45159</v>
      </c>
      <c r="B6874" s="362" t="s">
        <v>541</v>
      </c>
      <c r="C6874" s="365">
        <v>6615.1</v>
      </c>
      <c r="D6874" s="362" t="s">
        <v>452</v>
      </c>
      <c r="E6874" s="362">
        <v>7240</v>
      </c>
      <c r="F6874" s="362" t="s">
        <v>7156</v>
      </c>
      <c r="G6874" s="362"/>
      <c r="H6874" s="364">
        <v>8</v>
      </c>
      <c r="I6874" s="362">
        <v>278</v>
      </c>
      <c r="J6874" s="362" t="s">
        <v>2937</v>
      </c>
      <c r="K6874" s="362">
        <v>333.6</v>
      </c>
      <c r="L6874" s="362" t="s">
        <v>459</v>
      </c>
      <c r="M6874" s="362" t="s">
        <v>7116</v>
      </c>
      <c r="N6874" s="362" t="s">
        <v>7117</v>
      </c>
    </row>
    <row r="6875" spans="1:14" x14ac:dyDescent="0.2">
      <c r="A6875" s="361">
        <v>45154</v>
      </c>
      <c r="B6875" s="362" t="s">
        <v>541</v>
      </c>
      <c r="C6875" s="365">
        <v>6702.1</v>
      </c>
      <c r="D6875" s="362" t="s">
        <v>452</v>
      </c>
      <c r="E6875" s="362">
        <v>7225</v>
      </c>
      <c r="F6875" s="362" t="s">
        <v>7154</v>
      </c>
      <c r="G6875" s="362"/>
      <c r="H6875" s="364">
        <v>4</v>
      </c>
      <c r="I6875" s="362">
        <v>640</v>
      </c>
      <c r="J6875" s="362" t="s">
        <v>2937</v>
      </c>
      <c r="K6875" s="362">
        <v>768</v>
      </c>
      <c r="L6875" s="362" t="s">
        <v>459</v>
      </c>
      <c r="M6875" s="362" t="s">
        <v>7116</v>
      </c>
      <c r="N6875" s="362" t="s">
        <v>7117</v>
      </c>
    </row>
    <row r="6876" spans="1:14" x14ac:dyDescent="0.2">
      <c r="A6876" s="361">
        <v>45154</v>
      </c>
      <c r="B6876" s="362" t="s">
        <v>541</v>
      </c>
      <c r="C6876" s="365">
        <v>6615.1</v>
      </c>
      <c r="D6876" s="362" t="s">
        <v>452</v>
      </c>
      <c r="E6876" s="362">
        <v>7264</v>
      </c>
      <c r="F6876" s="362" t="s">
        <v>7203</v>
      </c>
      <c r="G6876" s="362"/>
      <c r="H6876" s="364">
        <v>8</v>
      </c>
      <c r="I6876" s="362">
        <v>337</v>
      </c>
      <c r="J6876" s="362" t="s">
        <v>2937</v>
      </c>
      <c r="K6876" s="362">
        <v>404.4</v>
      </c>
      <c r="L6876" s="362" t="s">
        <v>459</v>
      </c>
      <c r="M6876" s="362" t="s">
        <v>7116</v>
      </c>
      <c r="N6876" s="362" t="s">
        <v>7117</v>
      </c>
    </row>
    <row r="6877" spans="1:14" x14ac:dyDescent="0.2">
      <c r="A6877" s="361">
        <v>45160</v>
      </c>
      <c r="B6877" s="362" t="s">
        <v>541</v>
      </c>
      <c r="C6877" s="365">
        <v>6615.1</v>
      </c>
      <c r="D6877" s="362" t="s">
        <v>452</v>
      </c>
      <c r="E6877" s="362">
        <v>7240</v>
      </c>
      <c r="F6877" s="362" t="s">
        <v>7156</v>
      </c>
      <c r="G6877" s="362"/>
      <c r="H6877" s="364">
        <v>8</v>
      </c>
      <c r="I6877" s="362">
        <v>278</v>
      </c>
      <c r="J6877" s="362" t="s">
        <v>2937</v>
      </c>
      <c r="K6877" s="362">
        <v>333.6</v>
      </c>
      <c r="L6877" s="362" t="s">
        <v>459</v>
      </c>
      <c r="M6877" s="362" t="s">
        <v>7116</v>
      </c>
      <c r="N6877" s="362" t="s">
        <v>7117</v>
      </c>
    </row>
    <row r="6878" spans="1:14" x14ac:dyDescent="0.2">
      <c r="A6878" s="361">
        <v>45155</v>
      </c>
      <c r="B6878" s="362" t="s">
        <v>541</v>
      </c>
      <c r="C6878" s="365">
        <v>6702.1</v>
      </c>
      <c r="D6878" s="362" t="s">
        <v>452</v>
      </c>
      <c r="E6878" s="362">
        <v>7225</v>
      </c>
      <c r="F6878" s="362" t="s">
        <v>7154</v>
      </c>
      <c r="G6878" s="362"/>
      <c r="H6878" s="364">
        <v>4</v>
      </c>
      <c r="I6878" s="362">
        <v>640</v>
      </c>
      <c r="J6878" s="362" t="s">
        <v>2937</v>
      </c>
      <c r="K6878" s="362">
        <v>768</v>
      </c>
      <c r="L6878" s="362" t="s">
        <v>459</v>
      </c>
      <c r="M6878" s="362" t="s">
        <v>7116</v>
      </c>
      <c r="N6878" s="362" t="s">
        <v>7117</v>
      </c>
    </row>
    <row r="6879" spans="1:14" x14ac:dyDescent="0.2">
      <c r="A6879" s="361">
        <v>45161</v>
      </c>
      <c r="B6879" s="362" t="s">
        <v>541</v>
      </c>
      <c r="C6879" s="365">
        <v>6615.1</v>
      </c>
      <c r="D6879" s="362" t="s">
        <v>452</v>
      </c>
      <c r="E6879" s="362">
        <v>7240</v>
      </c>
      <c r="F6879" s="362" t="s">
        <v>7156</v>
      </c>
      <c r="G6879" s="362"/>
      <c r="H6879" s="364">
        <v>8</v>
      </c>
      <c r="I6879" s="362">
        <v>278</v>
      </c>
      <c r="J6879" s="362" t="s">
        <v>2937</v>
      </c>
      <c r="K6879" s="362">
        <v>333.6</v>
      </c>
      <c r="L6879" s="362" t="s">
        <v>459</v>
      </c>
      <c r="M6879" s="362" t="s">
        <v>7116</v>
      </c>
      <c r="N6879" s="362" t="s">
        <v>7117</v>
      </c>
    </row>
    <row r="6880" spans="1:14" x14ac:dyDescent="0.2">
      <c r="A6880" s="361">
        <v>45156</v>
      </c>
      <c r="B6880" s="362" t="s">
        <v>541</v>
      </c>
      <c r="C6880" s="365">
        <v>6702.1</v>
      </c>
      <c r="D6880" s="362" t="s">
        <v>452</v>
      </c>
      <c r="E6880" s="362">
        <v>7225</v>
      </c>
      <c r="F6880" s="362" t="s">
        <v>7154</v>
      </c>
      <c r="G6880" s="362"/>
      <c r="H6880" s="364">
        <v>4</v>
      </c>
      <c r="I6880" s="362">
        <v>640</v>
      </c>
      <c r="J6880" s="362" t="s">
        <v>2937</v>
      </c>
      <c r="K6880" s="362">
        <v>768</v>
      </c>
      <c r="L6880" s="362" t="s">
        <v>459</v>
      </c>
      <c r="M6880" s="362" t="s">
        <v>7116</v>
      </c>
      <c r="N6880" s="362" t="s">
        <v>7117</v>
      </c>
    </row>
    <row r="6881" spans="1:14" x14ac:dyDescent="0.2">
      <c r="A6881" s="361">
        <v>45155</v>
      </c>
      <c r="B6881" s="362" t="s">
        <v>541</v>
      </c>
      <c r="C6881" s="365">
        <v>6615.1</v>
      </c>
      <c r="D6881" s="362" t="s">
        <v>452</v>
      </c>
      <c r="E6881" s="362">
        <v>7264</v>
      </c>
      <c r="F6881" s="362" t="s">
        <v>7203</v>
      </c>
      <c r="G6881" s="362"/>
      <c r="H6881" s="364">
        <v>8</v>
      </c>
      <c r="I6881" s="362">
        <v>337</v>
      </c>
      <c r="J6881" s="362" t="s">
        <v>2937</v>
      </c>
      <c r="K6881" s="362">
        <v>404.4</v>
      </c>
      <c r="L6881" s="362" t="s">
        <v>459</v>
      </c>
      <c r="M6881" s="362" t="s">
        <v>7116</v>
      </c>
      <c r="N6881" s="362" t="s">
        <v>7117</v>
      </c>
    </row>
    <row r="6882" spans="1:14" x14ac:dyDescent="0.2">
      <c r="A6882" s="361">
        <v>45162</v>
      </c>
      <c r="B6882" s="362" t="s">
        <v>541</v>
      </c>
      <c r="C6882" s="365">
        <v>6615.1</v>
      </c>
      <c r="D6882" s="362" t="s">
        <v>452</v>
      </c>
      <c r="E6882" s="362">
        <v>7240</v>
      </c>
      <c r="F6882" s="362" t="s">
        <v>7156</v>
      </c>
      <c r="G6882" s="362"/>
      <c r="H6882" s="364">
        <v>8</v>
      </c>
      <c r="I6882" s="362">
        <v>278</v>
      </c>
      <c r="J6882" s="362" t="s">
        <v>2937</v>
      </c>
      <c r="K6882" s="362">
        <v>333.6</v>
      </c>
      <c r="L6882" s="362" t="s">
        <v>459</v>
      </c>
      <c r="M6882" s="362" t="s">
        <v>7116</v>
      </c>
      <c r="N6882" s="362" t="s">
        <v>7117</v>
      </c>
    </row>
    <row r="6883" spans="1:14" x14ac:dyDescent="0.2">
      <c r="A6883" s="361">
        <v>45163</v>
      </c>
      <c r="B6883" s="362" t="s">
        <v>541</v>
      </c>
      <c r="C6883" s="365">
        <v>6615.1</v>
      </c>
      <c r="D6883" s="362" t="s">
        <v>452</v>
      </c>
      <c r="E6883" s="362">
        <v>7240</v>
      </c>
      <c r="F6883" s="362" t="s">
        <v>7156</v>
      </c>
      <c r="G6883" s="362"/>
      <c r="H6883" s="364">
        <v>8</v>
      </c>
      <c r="I6883" s="362">
        <v>278</v>
      </c>
      <c r="J6883" s="362" t="s">
        <v>2937</v>
      </c>
      <c r="K6883" s="362">
        <v>333.6</v>
      </c>
      <c r="L6883" s="362" t="s">
        <v>459</v>
      </c>
      <c r="M6883" s="362" t="s">
        <v>7116</v>
      </c>
      <c r="N6883" s="362" t="s">
        <v>7117</v>
      </c>
    </row>
    <row r="6884" spans="1:14" x14ac:dyDescent="0.2">
      <c r="A6884" s="361">
        <v>45156</v>
      </c>
      <c r="B6884" s="362" t="s">
        <v>541</v>
      </c>
      <c r="C6884" s="365">
        <v>6615.1</v>
      </c>
      <c r="D6884" s="362" t="s">
        <v>452</v>
      </c>
      <c r="E6884" s="362">
        <v>7264</v>
      </c>
      <c r="F6884" s="362" t="s">
        <v>7203</v>
      </c>
      <c r="G6884" s="362"/>
      <c r="H6884" s="364">
        <v>8</v>
      </c>
      <c r="I6884" s="362">
        <v>337</v>
      </c>
      <c r="J6884" s="362" t="s">
        <v>2937</v>
      </c>
      <c r="K6884" s="362">
        <v>404.4</v>
      </c>
      <c r="L6884" s="362" t="s">
        <v>459</v>
      </c>
      <c r="M6884" s="362" t="s">
        <v>7116</v>
      </c>
      <c r="N6884" s="362" t="s">
        <v>7117</v>
      </c>
    </row>
    <row r="6885" spans="1:14" x14ac:dyDescent="0.2">
      <c r="A6885" s="361">
        <v>45159</v>
      </c>
      <c r="B6885" s="362" t="s">
        <v>541</v>
      </c>
      <c r="C6885" s="365">
        <v>6615.1</v>
      </c>
      <c r="D6885" s="362" t="s">
        <v>452</v>
      </c>
      <c r="E6885" s="362">
        <v>7264</v>
      </c>
      <c r="F6885" s="362" t="s">
        <v>7203</v>
      </c>
      <c r="G6885" s="362"/>
      <c r="H6885" s="364">
        <v>8</v>
      </c>
      <c r="I6885" s="362">
        <v>337</v>
      </c>
      <c r="J6885" s="362" t="s">
        <v>2937</v>
      </c>
      <c r="K6885" s="362">
        <v>404.4</v>
      </c>
      <c r="L6885" s="362" t="s">
        <v>459</v>
      </c>
      <c r="M6885" s="362" t="s">
        <v>7116</v>
      </c>
      <c r="N6885" s="362" t="s">
        <v>7117</v>
      </c>
    </row>
    <row r="6886" spans="1:14" x14ac:dyDescent="0.2">
      <c r="A6886" s="361">
        <v>45160</v>
      </c>
      <c r="B6886" s="362" t="s">
        <v>541</v>
      </c>
      <c r="C6886" s="365">
        <v>6615.1</v>
      </c>
      <c r="D6886" s="362" t="s">
        <v>452</v>
      </c>
      <c r="E6886" s="362">
        <v>7264</v>
      </c>
      <c r="F6886" s="362" t="s">
        <v>7203</v>
      </c>
      <c r="G6886" s="362"/>
      <c r="H6886" s="364">
        <v>8</v>
      </c>
      <c r="I6886" s="362">
        <v>337</v>
      </c>
      <c r="J6886" s="362" t="s">
        <v>2937</v>
      </c>
      <c r="K6886" s="362">
        <v>404.4</v>
      </c>
      <c r="L6886" s="362" t="s">
        <v>459</v>
      </c>
      <c r="M6886" s="362" t="s">
        <v>7116</v>
      </c>
      <c r="N6886" s="362" t="s">
        <v>7117</v>
      </c>
    </row>
    <row r="6887" spans="1:14" x14ac:dyDescent="0.2">
      <c r="A6887" s="361">
        <v>45161</v>
      </c>
      <c r="B6887" s="362" t="s">
        <v>541</v>
      </c>
      <c r="C6887" s="365">
        <v>6615.1</v>
      </c>
      <c r="D6887" s="362" t="s">
        <v>452</v>
      </c>
      <c r="E6887" s="362">
        <v>7264</v>
      </c>
      <c r="F6887" s="362" t="s">
        <v>7203</v>
      </c>
      <c r="G6887" s="362"/>
      <c r="H6887" s="364">
        <v>8</v>
      </c>
      <c r="I6887" s="362">
        <v>337</v>
      </c>
      <c r="J6887" s="362" t="s">
        <v>2937</v>
      </c>
      <c r="K6887" s="362">
        <v>404.4</v>
      </c>
      <c r="L6887" s="362" t="s">
        <v>459</v>
      </c>
      <c r="M6887" s="362" t="s">
        <v>7116</v>
      </c>
      <c r="N6887" s="362" t="s">
        <v>7117</v>
      </c>
    </row>
    <row r="6888" spans="1:14" x14ac:dyDescent="0.2">
      <c r="A6888" s="361">
        <v>45162</v>
      </c>
      <c r="B6888" s="362" t="s">
        <v>541</v>
      </c>
      <c r="C6888" s="365">
        <v>6615.1</v>
      </c>
      <c r="D6888" s="362" t="s">
        <v>452</v>
      </c>
      <c r="E6888" s="362">
        <v>7264</v>
      </c>
      <c r="F6888" s="362" t="s">
        <v>7203</v>
      </c>
      <c r="G6888" s="362"/>
      <c r="H6888" s="364">
        <v>8</v>
      </c>
      <c r="I6888" s="362">
        <v>337</v>
      </c>
      <c r="J6888" s="362" t="s">
        <v>2937</v>
      </c>
      <c r="K6888" s="362">
        <v>404.4</v>
      </c>
      <c r="L6888" s="362" t="s">
        <v>459</v>
      </c>
      <c r="M6888" s="362" t="s">
        <v>7116</v>
      </c>
      <c r="N6888" s="362" t="s">
        <v>7117</v>
      </c>
    </row>
    <row r="6889" spans="1:14" x14ac:dyDescent="0.2">
      <c r="A6889" s="361">
        <v>45163</v>
      </c>
      <c r="B6889" s="362" t="s">
        <v>541</v>
      </c>
      <c r="C6889" s="365">
        <v>6615.1</v>
      </c>
      <c r="D6889" s="362" t="s">
        <v>452</v>
      </c>
      <c r="E6889" s="362">
        <v>7264</v>
      </c>
      <c r="F6889" s="362" t="s">
        <v>7203</v>
      </c>
      <c r="G6889" s="362"/>
      <c r="H6889" s="364">
        <v>8</v>
      </c>
      <c r="I6889" s="362">
        <v>337</v>
      </c>
      <c r="J6889" s="362" t="s">
        <v>2937</v>
      </c>
      <c r="K6889" s="362">
        <v>404.4</v>
      </c>
      <c r="L6889" s="362" t="s">
        <v>459</v>
      </c>
      <c r="M6889" s="362" t="s">
        <v>7116</v>
      </c>
      <c r="N6889" s="362" t="s">
        <v>7117</v>
      </c>
    </row>
    <row r="6890" spans="1:14" x14ac:dyDescent="0.2">
      <c r="A6890" s="361">
        <v>45159</v>
      </c>
      <c r="B6890" s="362" t="s">
        <v>541</v>
      </c>
      <c r="C6890" s="365">
        <v>6702.1</v>
      </c>
      <c r="D6890" s="362" t="s">
        <v>452</v>
      </c>
      <c r="E6890" s="362">
        <v>4175</v>
      </c>
      <c r="F6890" s="362" t="s">
        <v>7137</v>
      </c>
      <c r="G6890" s="362"/>
      <c r="H6890" s="364">
        <v>4</v>
      </c>
      <c r="I6890" s="362">
        <v>458</v>
      </c>
      <c r="J6890" s="362" t="s">
        <v>2937</v>
      </c>
      <c r="K6890" s="362">
        <v>549.6</v>
      </c>
      <c r="L6890" s="362" t="s">
        <v>459</v>
      </c>
      <c r="M6890" s="362" t="s">
        <v>7116</v>
      </c>
      <c r="N6890" s="362" t="s">
        <v>7117</v>
      </c>
    </row>
    <row r="6891" spans="1:14" x14ac:dyDescent="0.2">
      <c r="A6891" s="361">
        <v>45163</v>
      </c>
      <c r="B6891" s="362" t="s">
        <v>541</v>
      </c>
      <c r="C6891" s="365">
        <v>6702.1</v>
      </c>
      <c r="D6891" s="362" t="s">
        <v>452</v>
      </c>
      <c r="E6891" s="362">
        <v>4175</v>
      </c>
      <c r="F6891" s="362" t="s">
        <v>7137</v>
      </c>
      <c r="G6891" s="362"/>
      <c r="H6891" s="364">
        <v>4</v>
      </c>
      <c r="I6891" s="362">
        <v>458</v>
      </c>
      <c r="J6891" s="362" t="s">
        <v>2937</v>
      </c>
      <c r="K6891" s="362">
        <v>549.6</v>
      </c>
      <c r="L6891" s="362" t="s">
        <v>459</v>
      </c>
      <c r="M6891" s="362" t="s">
        <v>7116</v>
      </c>
      <c r="N6891" s="362" t="s">
        <v>7117</v>
      </c>
    </row>
    <row r="6892" spans="1:14" x14ac:dyDescent="0.2">
      <c r="A6892" s="361">
        <v>45166</v>
      </c>
      <c r="B6892" s="362" t="s">
        <v>541</v>
      </c>
      <c r="C6892" s="365">
        <v>6702.1</v>
      </c>
      <c r="D6892" s="362" t="s">
        <v>452</v>
      </c>
      <c r="E6892" s="362">
        <v>4175</v>
      </c>
      <c r="F6892" s="362" t="s">
        <v>7137</v>
      </c>
      <c r="G6892" s="362"/>
      <c r="H6892" s="364">
        <v>8</v>
      </c>
      <c r="I6892" s="362">
        <v>458</v>
      </c>
      <c r="J6892" s="362" t="s">
        <v>2937</v>
      </c>
      <c r="K6892" s="362">
        <v>549.6</v>
      </c>
      <c r="L6892" s="362" t="s">
        <v>459</v>
      </c>
      <c r="M6892" s="362" t="s">
        <v>7116</v>
      </c>
      <c r="N6892" s="362" t="s">
        <v>7117</v>
      </c>
    </row>
    <row r="6893" spans="1:14" x14ac:dyDescent="0.2">
      <c r="A6893" s="361">
        <v>45167</v>
      </c>
      <c r="B6893" s="362" t="s">
        <v>541</v>
      </c>
      <c r="C6893" s="365">
        <v>6702.1</v>
      </c>
      <c r="D6893" s="362" t="s">
        <v>452</v>
      </c>
      <c r="E6893" s="362">
        <v>4175</v>
      </c>
      <c r="F6893" s="362" t="s">
        <v>7137</v>
      </c>
      <c r="G6893" s="362"/>
      <c r="H6893" s="364">
        <v>8</v>
      </c>
      <c r="I6893" s="362">
        <v>458</v>
      </c>
      <c r="J6893" s="362" t="s">
        <v>2937</v>
      </c>
      <c r="K6893" s="362">
        <v>549.6</v>
      </c>
      <c r="L6893" s="362" t="s">
        <v>459</v>
      </c>
      <c r="M6893" s="362" t="s">
        <v>7116</v>
      </c>
      <c r="N6893" s="362" t="s">
        <v>7117</v>
      </c>
    </row>
    <row r="6894" spans="1:14" x14ac:dyDescent="0.2">
      <c r="A6894" s="361">
        <v>45168</v>
      </c>
      <c r="B6894" s="362" t="s">
        <v>541</v>
      </c>
      <c r="C6894" s="365">
        <v>6702.1</v>
      </c>
      <c r="D6894" s="362" t="s">
        <v>452</v>
      </c>
      <c r="E6894" s="362">
        <v>4175</v>
      </c>
      <c r="F6894" s="362" t="s">
        <v>7137</v>
      </c>
      <c r="G6894" s="362"/>
      <c r="H6894" s="364">
        <v>8</v>
      </c>
      <c r="I6894" s="362">
        <v>458</v>
      </c>
      <c r="J6894" s="362" t="s">
        <v>2937</v>
      </c>
      <c r="K6894" s="362">
        <v>549.6</v>
      </c>
      <c r="L6894" s="362" t="s">
        <v>459</v>
      </c>
      <c r="M6894" s="362" t="s">
        <v>7116</v>
      </c>
      <c r="N6894" s="362" t="s">
        <v>7117</v>
      </c>
    </row>
    <row r="6895" spans="1:14" x14ac:dyDescent="0.2">
      <c r="A6895" s="361">
        <v>45169</v>
      </c>
      <c r="B6895" s="362" t="s">
        <v>541</v>
      </c>
      <c r="C6895" s="365">
        <v>6702.1</v>
      </c>
      <c r="D6895" s="362" t="s">
        <v>452</v>
      </c>
      <c r="E6895" s="362">
        <v>4175</v>
      </c>
      <c r="F6895" s="362" t="s">
        <v>7137</v>
      </c>
      <c r="G6895" s="362"/>
      <c r="H6895" s="364">
        <v>4</v>
      </c>
      <c r="I6895" s="362">
        <v>458</v>
      </c>
      <c r="J6895" s="362" t="s">
        <v>2937</v>
      </c>
      <c r="K6895" s="362">
        <v>549.6</v>
      </c>
      <c r="L6895" s="362" t="s">
        <v>459</v>
      </c>
      <c r="M6895" s="362" t="s">
        <v>7116</v>
      </c>
      <c r="N6895" s="362" t="s">
        <v>7117</v>
      </c>
    </row>
    <row r="6896" spans="1:14" x14ac:dyDescent="0.2">
      <c r="A6896" s="361">
        <v>45167</v>
      </c>
      <c r="B6896" s="362" t="s">
        <v>541</v>
      </c>
      <c r="C6896" s="365">
        <v>6011.1</v>
      </c>
      <c r="D6896" s="362" t="s">
        <v>452</v>
      </c>
      <c r="E6896" s="362">
        <v>6310</v>
      </c>
      <c r="F6896" s="362" t="s">
        <v>7119</v>
      </c>
      <c r="G6896" s="362"/>
      <c r="H6896" s="364">
        <v>2</v>
      </c>
      <c r="I6896" s="362">
        <v>531</v>
      </c>
      <c r="J6896" s="362" t="s">
        <v>2937</v>
      </c>
      <c r="K6896" s="362">
        <v>637.20000000000005</v>
      </c>
      <c r="L6896" s="362" t="s">
        <v>459</v>
      </c>
      <c r="M6896" s="362" t="s">
        <v>7116</v>
      </c>
      <c r="N6896" s="362" t="s">
        <v>7117</v>
      </c>
    </row>
    <row r="6897" spans="1:14" x14ac:dyDescent="0.2">
      <c r="A6897" s="361">
        <v>45153</v>
      </c>
      <c r="B6897" s="362" t="s">
        <v>541</v>
      </c>
      <c r="C6897" s="365">
        <v>6630.1</v>
      </c>
      <c r="D6897" s="362" t="s">
        <v>452</v>
      </c>
      <c r="E6897" s="362">
        <v>5749</v>
      </c>
      <c r="F6897" s="362" t="s">
        <v>2978</v>
      </c>
      <c r="G6897" s="362"/>
      <c r="H6897" s="364">
        <v>4</v>
      </c>
      <c r="I6897" s="362">
        <v>364</v>
      </c>
      <c r="J6897" s="362" t="s">
        <v>2937</v>
      </c>
      <c r="K6897" s="362">
        <v>436.8</v>
      </c>
      <c r="L6897" s="362" t="s">
        <v>459</v>
      </c>
      <c r="M6897" s="362" t="s">
        <v>7116</v>
      </c>
      <c r="N6897" s="362" t="s">
        <v>7117</v>
      </c>
    </row>
    <row r="6898" spans="1:14" x14ac:dyDescent="0.2">
      <c r="A6898" s="361">
        <v>45168</v>
      </c>
      <c r="B6898" s="362" t="s">
        <v>541</v>
      </c>
      <c r="C6898" s="365">
        <v>6011.1</v>
      </c>
      <c r="D6898" s="362" t="s">
        <v>452</v>
      </c>
      <c r="E6898" s="362">
        <v>6310</v>
      </c>
      <c r="F6898" s="362" t="s">
        <v>7119</v>
      </c>
      <c r="G6898" s="362"/>
      <c r="H6898" s="364">
        <v>4</v>
      </c>
      <c r="I6898" s="362">
        <v>531</v>
      </c>
      <c r="J6898" s="362" t="s">
        <v>2937</v>
      </c>
      <c r="K6898" s="362">
        <v>637.20000000000005</v>
      </c>
      <c r="L6898" s="362" t="s">
        <v>459</v>
      </c>
      <c r="M6898" s="362" t="s">
        <v>7116</v>
      </c>
      <c r="N6898" s="362" t="s">
        <v>7117</v>
      </c>
    </row>
    <row r="6899" spans="1:14" x14ac:dyDescent="0.2">
      <c r="A6899" s="361">
        <v>45149</v>
      </c>
      <c r="B6899" s="362" t="s">
        <v>541</v>
      </c>
      <c r="C6899" s="365">
        <v>6630.1</v>
      </c>
      <c r="D6899" s="362" t="s">
        <v>452</v>
      </c>
      <c r="E6899" s="362">
        <v>5749</v>
      </c>
      <c r="F6899" s="362" t="s">
        <v>2978</v>
      </c>
      <c r="G6899" s="362"/>
      <c r="H6899" s="364">
        <v>4</v>
      </c>
      <c r="I6899" s="362">
        <v>364</v>
      </c>
      <c r="J6899" s="362" t="s">
        <v>2937</v>
      </c>
      <c r="K6899" s="362">
        <v>436.8</v>
      </c>
      <c r="L6899" s="362" t="s">
        <v>459</v>
      </c>
      <c r="M6899" s="362" t="s">
        <v>7116</v>
      </c>
      <c r="N6899" s="362" t="s">
        <v>7117</v>
      </c>
    </row>
    <row r="6900" spans="1:14" x14ac:dyDescent="0.2">
      <c r="A6900" s="361">
        <v>45169</v>
      </c>
      <c r="B6900" s="362" t="s">
        <v>541</v>
      </c>
      <c r="C6900" s="365">
        <v>6011.1</v>
      </c>
      <c r="D6900" s="362" t="s">
        <v>452</v>
      </c>
      <c r="E6900" s="362">
        <v>6310</v>
      </c>
      <c r="F6900" s="362" t="s">
        <v>7119</v>
      </c>
      <c r="G6900" s="362"/>
      <c r="H6900" s="364">
        <v>4</v>
      </c>
      <c r="I6900" s="362">
        <v>531</v>
      </c>
      <c r="J6900" s="362" t="s">
        <v>2937</v>
      </c>
      <c r="K6900" s="362">
        <v>637.20000000000005</v>
      </c>
      <c r="L6900" s="362" t="s">
        <v>459</v>
      </c>
      <c r="M6900" s="362" t="s">
        <v>7116</v>
      </c>
      <c r="N6900" s="362" t="s">
        <v>7117</v>
      </c>
    </row>
    <row r="6901" spans="1:14" x14ac:dyDescent="0.2">
      <c r="A6901" s="361">
        <v>45162</v>
      </c>
      <c r="B6901" s="362" t="s">
        <v>541</v>
      </c>
      <c r="C6901" s="365">
        <v>6702.1</v>
      </c>
      <c r="D6901" s="362" t="s">
        <v>452</v>
      </c>
      <c r="E6901" s="362">
        <v>6310</v>
      </c>
      <c r="F6901" s="362" t="s">
        <v>7119</v>
      </c>
      <c r="G6901" s="362"/>
      <c r="H6901" s="364">
        <v>4</v>
      </c>
      <c r="I6901" s="362">
        <v>531</v>
      </c>
      <c r="J6901" s="362" t="s">
        <v>2937</v>
      </c>
      <c r="K6901" s="362">
        <v>637.20000000000005</v>
      </c>
      <c r="L6901" s="362" t="s">
        <v>459</v>
      </c>
      <c r="M6901" s="362" t="s">
        <v>7116</v>
      </c>
      <c r="N6901" s="362" t="s">
        <v>7117</v>
      </c>
    </row>
    <row r="6902" spans="1:14" x14ac:dyDescent="0.2">
      <c r="A6902" s="361">
        <v>45163</v>
      </c>
      <c r="B6902" s="362" t="s">
        <v>541</v>
      </c>
      <c r="C6902" s="365">
        <v>6702.1</v>
      </c>
      <c r="D6902" s="362" t="s">
        <v>452</v>
      </c>
      <c r="E6902" s="362">
        <v>6310</v>
      </c>
      <c r="F6902" s="362" t="s">
        <v>7119</v>
      </c>
      <c r="G6902" s="362"/>
      <c r="H6902" s="364">
        <v>4</v>
      </c>
      <c r="I6902" s="362">
        <v>531</v>
      </c>
      <c r="J6902" s="362" t="s">
        <v>2937</v>
      </c>
      <c r="K6902" s="362">
        <v>637.20000000000005</v>
      </c>
      <c r="L6902" s="362" t="s">
        <v>459</v>
      </c>
      <c r="M6902" s="362" t="s">
        <v>7116</v>
      </c>
      <c r="N6902" s="362" t="s">
        <v>7117</v>
      </c>
    </row>
    <row r="6903" spans="1:14" x14ac:dyDescent="0.2">
      <c r="A6903" s="361">
        <v>45166</v>
      </c>
      <c r="B6903" s="362" t="s">
        <v>541</v>
      </c>
      <c r="C6903" s="365">
        <v>6702.1</v>
      </c>
      <c r="D6903" s="362" t="s">
        <v>452</v>
      </c>
      <c r="E6903" s="362">
        <v>6310</v>
      </c>
      <c r="F6903" s="362" t="s">
        <v>7119</v>
      </c>
      <c r="G6903" s="362"/>
      <c r="H6903" s="364">
        <v>8</v>
      </c>
      <c r="I6903" s="362">
        <v>531</v>
      </c>
      <c r="J6903" s="362" t="s">
        <v>2937</v>
      </c>
      <c r="K6903" s="362">
        <v>637.20000000000005</v>
      </c>
      <c r="L6903" s="362" t="s">
        <v>459</v>
      </c>
      <c r="M6903" s="362" t="s">
        <v>7116</v>
      </c>
      <c r="N6903" s="362" t="s">
        <v>7117</v>
      </c>
    </row>
    <row r="6904" spans="1:14" x14ac:dyDescent="0.2">
      <c r="A6904" s="361">
        <v>45167</v>
      </c>
      <c r="B6904" s="362" t="s">
        <v>541</v>
      </c>
      <c r="C6904" s="365">
        <v>6702.1</v>
      </c>
      <c r="D6904" s="362" t="s">
        <v>452</v>
      </c>
      <c r="E6904" s="362">
        <v>6310</v>
      </c>
      <c r="F6904" s="362" t="s">
        <v>7119</v>
      </c>
      <c r="G6904" s="362"/>
      <c r="H6904" s="364">
        <v>6</v>
      </c>
      <c r="I6904" s="362">
        <v>531</v>
      </c>
      <c r="J6904" s="362" t="s">
        <v>2937</v>
      </c>
      <c r="K6904" s="362">
        <v>637.20000000000005</v>
      </c>
      <c r="L6904" s="362" t="s">
        <v>459</v>
      </c>
      <c r="M6904" s="362" t="s">
        <v>7116</v>
      </c>
      <c r="N6904" s="362" t="s">
        <v>7117</v>
      </c>
    </row>
    <row r="6905" spans="1:14" x14ac:dyDescent="0.2">
      <c r="A6905" s="361">
        <v>45168</v>
      </c>
      <c r="B6905" s="362" t="s">
        <v>541</v>
      </c>
      <c r="C6905" s="365">
        <v>6702.1</v>
      </c>
      <c r="D6905" s="362" t="s">
        <v>452</v>
      </c>
      <c r="E6905" s="362">
        <v>6310</v>
      </c>
      <c r="F6905" s="362" t="s">
        <v>7119</v>
      </c>
      <c r="G6905" s="362"/>
      <c r="H6905" s="364">
        <v>4</v>
      </c>
      <c r="I6905" s="362">
        <v>531</v>
      </c>
      <c r="J6905" s="362" t="s">
        <v>2937</v>
      </c>
      <c r="K6905" s="362">
        <v>637.20000000000005</v>
      </c>
      <c r="L6905" s="362" t="s">
        <v>459</v>
      </c>
      <c r="M6905" s="362" t="s">
        <v>7116</v>
      </c>
      <c r="N6905" s="362" t="s">
        <v>7117</v>
      </c>
    </row>
    <row r="6906" spans="1:14" x14ac:dyDescent="0.2">
      <c r="A6906" s="361">
        <v>45169</v>
      </c>
      <c r="B6906" s="362" t="s">
        <v>541</v>
      </c>
      <c r="C6906" s="365">
        <v>6702.1</v>
      </c>
      <c r="D6906" s="362" t="s">
        <v>452</v>
      </c>
      <c r="E6906" s="362">
        <v>6310</v>
      </c>
      <c r="F6906" s="362" t="s">
        <v>7119</v>
      </c>
      <c r="G6906" s="362"/>
      <c r="H6906" s="364">
        <v>4</v>
      </c>
      <c r="I6906" s="362">
        <v>531</v>
      </c>
      <c r="J6906" s="362" t="s">
        <v>2937</v>
      </c>
      <c r="K6906" s="362">
        <v>637.20000000000005</v>
      </c>
      <c r="L6906" s="362" t="s">
        <v>459</v>
      </c>
      <c r="M6906" s="362" t="s">
        <v>7116</v>
      </c>
      <c r="N6906" s="362" t="s">
        <v>7117</v>
      </c>
    </row>
    <row r="6907" spans="1:14" x14ac:dyDescent="0.2">
      <c r="A6907" s="361">
        <v>45153</v>
      </c>
      <c r="B6907" s="362" t="s">
        <v>541</v>
      </c>
      <c r="C6907" s="365">
        <v>6615.1</v>
      </c>
      <c r="D6907" s="362" t="s">
        <v>452</v>
      </c>
      <c r="E6907" s="362">
        <v>3038</v>
      </c>
      <c r="F6907" s="362" t="s">
        <v>3011</v>
      </c>
      <c r="G6907" s="362"/>
      <c r="H6907" s="364">
        <v>8</v>
      </c>
      <c r="I6907" s="362">
        <v>834</v>
      </c>
      <c r="J6907" s="362" t="s">
        <v>2937</v>
      </c>
      <c r="K6907" s="363">
        <v>1000.8</v>
      </c>
      <c r="L6907" s="362" t="s">
        <v>459</v>
      </c>
      <c r="M6907" s="362" t="s">
        <v>7116</v>
      </c>
      <c r="N6907" s="362" t="s">
        <v>7117</v>
      </c>
    </row>
    <row r="6908" spans="1:14" x14ac:dyDescent="0.2">
      <c r="A6908" s="361">
        <v>45147</v>
      </c>
      <c r="B6908" s="362" t="s">
        <v>541</v>
      </c>
      <c r="C6908" s="365">
        <v>6615.1</v>
      </c>
      <c r="D6908" s="362" t="s">
        <v>452</v>
      </c>
      <c r="E6908" s="362">
        <v>3038</v>
      </c>
      <c r="F6908" s="362" t="s">
        <v>3011</v>
      </c>
      <c r="G6908" s="362"/>
      <c r="H6908" s="364">
        <v>2</v>
      </c>
      <c r="I6908" s="362">
        <v>834</v>
      </c>
      <c r="J6908" s="362" t="s">
        <v>2937</v>
      </c>
      <c r="K6908" s="363">
        <v>1000.8</v>
      </c>
      <c r="L6908" s="362" t="s">
        <v>459</v>
      </c>
      <c r="M6908" s="362" t="s">
        <v>7116</v>
      </c>
      <c r="N6908" s="362" t="s">
        <v>7117</v>
      </c>
    </row>
    <row r="6909" spans="1:14" x14ac:dyDescent="0.2">
      <c r="A6909" s="361">
        <v>45148</v>
      </c>
      <c r="B6909" s="362" t="s">
        <v>541</v>
      </c>
      <c r="C6909" s="365">
        <v>6615.1</v>
      </c>
      <c r="D6909" s="362" t="s">
        <v>452</v>
      </c>
      <c r="E6909" s="362">
        <v>3038</v>
      </c>
      <c r="F6909" s="362" t="s">
        <v>3011</v>
      </c>
      <c r="G6909" s="362"/>
      <c r="H6909" s="364">
        <v>2</v>
      </c>
      <c r="I6909" s="362">
        <v>834</v>
      </c>
      <c r="J6909" s="362" t="s">
        <v>2937</v>
      </c>
      <c r="K6909" s="363">
        <v>1000.8</v>
      </c>
      <c r="L6909" s="362" t="s">
        <v>459</v>
      </c>
      <c r="M6909" s="362" t="s">
        <v>7116</v>
      </c>
      <c r="N6909" s="362" t="s">
        <v>7117</v>
      </c>
    </row>
    <row r="6910" spans="1:14" x14ac:dyDescent="0.2">
      <c r="A6910" s="361">
        <v>45162</v>
      </c>
      <c r="B6910" s="362" t="s">
        <v>541</v>
      </c>
      <c r="C6910" s="365">
        <v>6702.1</v>
      </c>
      <c r="D6910" s="362" t="s">
        <v>452</v>
      </c>
      <c r="E6910" s="362">
        <v>5749</v>
      </c>
      <c r="F6910" s="362" t="s">
        <v>2978</v>
      </c>
      <c r="G6910" s="362"/>
      <c r="H6910" s="364">
        <v>2</v>
      </c>
      <c r="I6910" s="362">
        <v>364</v>
      </c>
      <c r="J6910" s="362" t="s">
        <v>2937</v>
      </c>
      <c r="K6910" s="362">
        <v>436.8</v>
      </c>
      <c r="L6910" s="362" t="s">
        <v>459</v>
      </c>
      <c r="M6910" s="362" t="s">
        <v>7116</v>
      </c>
      <c r="N6910" s="362" t="s">
        <v>7117</v>
      </c>
    </row>
    <row r="6911" spans="1:14" x14ac:dyDescent="0.2">
      <c r="A6911" s="361">
        <v>45159</v>
      </c>
      <c r="B6911" s="362" t="s">
        <v>541</v>
      </c>
      <c r="C6911" s="365">
        <v>6630.1</v>
      </c>
      <c r="D6911" s="362" t="s">
        <v>452</v>
      </c>
      <c r="E6911" s="362">
        <v>5749</v>
      </c>
      <c r="F6911" s="362" t="s">
        <v>2978</v>
      </c>
      <c r="G6911" s="362"/>
      <c r="H6911" s="364">
        <v>4</v>
      </c>
      <c r="I6911" s="362">
        <v>364</v>
      </c>
      <c r="J6911" s="362" t="s">
        <v>2937</v>
      </c>
      <c r="K6911" s="362">
        <v>436.8</v>
      </c>
      <c r="L6911" s="362" t="s">
        <v>459</v>
      </c>
      <c r="M6911" s="362" t="s">
        <v>7116</v>
      </c>
      <c r="N6911" s="362" t="s">
        <v>7117</v>
      </c>
    </row>
    <row r="6912" spans="1:14" x14ac:dyDescent="0.2">
      <c r="A6912" s="361">
        <v>45166</v>
      </c>
      <c r="B6912" s="362" t="s">
        <v>541</v>
      </c>
      <c r="C6912" s="365">
        <v>6630.1</v>
      </c>
      <c r="D6912" s="362" t="s">
        <v>452</v>
      </c>
      <c r="E6912" s="362">
        <v>3038</v>
      </c>
      <c r="F6912" s="362" t="s">
        <v>3011</v>
      </c>
      <c r="G6912" s="362"/>
      <c r="H6912" s="364">
        <v>4</v>
      </c>
      <c r="I6912" s="362">
        <v>834</v>
      </c>
      <c r="J6912" s="362" t="s">
        <v>2937</v>
      </c>
      <c r="K6912" s="363">
        <v>1000.8</v>
      </c>
      <c r="L6912" s="362" t="s">
        <v>459</v>
      </c>
      <c r="M6912" s="362" t="s">
        <v>7116</v>
      </c>
      <c r="N6912" s="362" t="s">
        <v>7117</v>
      </c>
    </row>
    <row r="6913" spans="1:14" x14ac:dyDescent="0.2">
      <c r="A6913" s="361">
        <v>45160</v>
      </c>
      <c r="B6913" s="362" t="s">
        <v>541</v>
      </c>
      <c r="C6913" s="365">
        <v>6630.1</v>
      </c>
      <c r="D6913" s="362" t="s">
        <v>452</v>
      </c>
      <c r="E6913" s="362">
        <v>5749</v>
      </c>
      <c r="F6913" s="362" t="s">
        <v>2978</v>
      </c>
      <c r="G6913" s="362"/>
      <c r="H6913" s="364">
        <v>4</v>
      </c>
      <c r="I6913" s="362">
        <v>364</v>
      </c>
      <c r="J6913" s="362" t="s">
        <v>2937</v>
      </c>
      <c r="K6913" s="362">
        <v>436.8</v>
      </c>
      <c r="L6913" s="362" t="s">
        <v>459</v>
      </c>
      <c r="M6913" s="362" t="s">
        <v>7116</v>
      </c>
      <c r="N6913" s="362" t="s">
        <v>7117</v>
      </c>
    </row>
    <row r="6914" spans="1:14" x14ac:dyDescent="0.2">
      <c r="A6914" s="361">
        <v>45161</v>
      </c>
      <c r="B6914" s="362" t="s">
        <v>541</v>
      </c>
      <c r="C6914" s="365">
        <v>6630.1</v>
      </c>
      <c r="D6914" s="362" t="s">
        <v>452</v>
      </c>
      <c r="E6914" s="362">
        <v>5749</v>
      </c>
      <c r="F6914" s="362" t="s">
        <v>2978</v>
      </c>
      <c r="G6914" s="362"/>
      <c r="H6914" s="364">
        <v>4</v>
      </c>
      <c r="I6914" s="362">
        <v>364</v>
      </c>
      <c r="J6914" s="362" t="s">
        <v>2937</v>
      </c>
      <c r="K6914" s="362">
        <v>436.8</v>
      </c>
      <c r="L6914" s="362" t="s">
        <v>459</v>
      </c>
      <c r="M6914" s="362" t="s">
        <v>7116</v>
      </c>
      <c r="N6914" s="362" t="s">
        <v>7117</v>
      </c>
    </row>
    <row r="6915" spans="1:14" x14ac:dyDescent="0.2">
      <c r="A6915" s="361">
        <v>45167</v>
      </c>
      <c r="B6915" s="362" t="s">
        <v>541</v>
      </c>
      <c r="C6915" s="365">
        <v>6630.1</v>
      </c>
      <c r="D6915" s="362" t="s">
        <v>452</v>
      </c>
      <c r="E6915" s="362">
        <v>3038</v>
      </c>
      <c r="F6915" s="362" t="s">
        <v>3011</v>
      </c>
      <c r="G6915" s="362"/>
      <c r="H6915" s="364">
        <v>3</v>
      </c>
      <c r="I6915" s="362">
        <v>834</v>
      </c>
      <c r="J6915" s="362" t="s">
        <v>2937</v>
      </c>
      <c r="K6915" s="363">
        <v>1000.8</v>
      </c>
      <c r="L6915" s="362" t="s">
        <v>459</v>
      </c>
      <c r="M6915" s="362" t="s">
        <v>7116</v>
      </c>
      <c r="N6915" s="362" t="s">
        <v>7117</v>
      </c>
    </row>
    <row r="6916" spans="1:14" x14ac:dyDescent="0.2">
      <c r="A6916" s="361">
        <v>45145</v>
      </c>
      <c r="B6916" s="362" t="s">
        <v>541</v>
      </c>
      <c r="C6916" s="365">
        <v>6756.1</v>
      </c>
      <c r="D6916" s="362" t="s">
        <v>452</v>
      </c>
      <c r="E6916" s="362">
        <v>5152</v>
      </c>
      <c r="F6916" s="362" t="s">
        <v>3856</v>
      </c>
      <c r="G6916" s="362"/>
      <c r="H6916" s="364">
        <v>4</v>
      </c>
      <c r="I6916" s="362">
        <v>381</v>
      </c>
      <c r="J6916" s="362" t="s">
        <v>2937</v>
      </c>
      <c r="K6916" s="362">
        <v>457.2</v>
      </c>
      <c r="L6916" s="362" t="s">
        <v>459</v>
      </c>
      <c r="M6916" s="362" t="s">
        <v>7116</v>
      </c>
      <c r="N6916" s="362" t="s">
        <v>7117</v>
      </c>
    </row>
    <row r="6917" spans="1:14" x14ac:dyDescent="0.2">
      <c r="A6917" s="361">
        <v>45154</v>
      </c>
      <c r="B6917" s="362" t="s">
        <v>541</v>
      </c>
      <c r="C6917" s="365">
        <v>6630.1</v>
      </c>
      <c r="D6917" s="362" t="s">
        <v>452</v>
      </c>
      <c r="E6917" s="362">
        <v>5749</v>
      </c>
      <c r="F6917" s="362" t="s">
        <v>2978</v>
      </c>
      <c r="G6917" s="362"/>
      <c r="H6917" s="364">
        <v>8</v>
      </c>
      <c r="I6917" s="362">
        <v>364</v>
      </c>
      <c r="J6917" s="362" t="s">
        <v>2937</v>
      </c>
      <c r="K6917" s="362">
        <v>436.8</v>
      </c>
      <c r="L6917" s="362" t="s">
        <v>459</v>
      </c>
      <c r="M6917" s="362" t="s">
        <v>7116</v>
      </c>
      <c r="N6917" s="362" t="s">
        <v>7117</v>
      </c>
    </row>
    <row r="6918" spans="1:14" x14ac:dyDescent="0.2">
      <c r="A6918" s="361">
        <v>45166</v>
      </c>
      <c r="B6918" s="362" t="s">
        <v>541</v>
      </c>
      <c r="C6918" s="365">
        <v>6630.1</v>
      </c>
      <c r="D6918" s="362" t="s">
        <v>452</v>
      </c>
      <c r="E6918" s="362">
        <v>5265</v>
      </c>
      <c r="F6918" s="362" t="s">
        <v>3052</v>
      </c>
      <c r="G6918" s="362"/>
      <c r="H6918" s="364">
        <v>8</v>
      </c>
      <c r="I6918" s="362">
        <v>491</v>
      </c>
      <c r="J6918" s="362" t="s">
        <v>2937</v>
      </c>
      <c r="K6918" s="362">
        <v>589.20000000000005</v>
      </c>
      <c r="L6918" s="362" t="s">
        <v>459</v>
      </c>
      <c r="M6918" s="362" t="s">
        <v>7116</v>
      </c>
      <c r="N6918" s="362" t="s">
        <v>7117</v>
      </c>
    </row>
    <row r="6919" spans="1:14" x14ac:dyDescent="0.2">
      <c r="A6919" s="361">
        <v>45168</v>
      </c>
      <c r="B6919" s="362" t="s">
        <v>541</v>
      </c>
      <c r="C6919" s="365">
        <v>6702.1</v>
      </c>
      <c r="D6919" s="362" t="s">
        <v>452</v>
      </c>
      <c r="E6919" s="362">
        <v>5749</v>
      </c>
      <c r="F6919" s="362" t="s">
        <v>2978</v>
      </c>
      <c r="G6919" s="362"/>
      <c r="H6919" s="364">
        <v>4</v>
      </c>
      <c r="I6919" s="362">
        <v>364</v>
      </c>
      <c r="J6919" s="362" t="s">
        <v>2937</v>
      </c>
      <c r="K6919" s="362">
        <v>436.8</v>
      </c>
      <c r="L6919" s="362" t="s">
        <v>459</v>
      </c>
      <c r="M6919" s="362" t="s">
        <v>7116</v>
      </c>
      <c r="N6919" s="362" t="s">
        <v>7117</v>
      </c>
    </row>
    <row r="6920" spans="1:14" x14ac:dyDescent="0.2">
      <c r="A6920" s="361">
        <v>45146</v>
      </c>
      <c r="B6920" s="362" t="s">
        <v>541</v>
      </c>
      <c r="C6920" s="365">
        <v>6756.1</v>
      </c>
      <c r="D6920" s="362" t="s">
        <v>452</v>
      </c>
      <c r="E6920" s="362">
        <v>5152</v>
      </c>
      <c r="F6920" s="362" t="s">
        <v>3856</v>
      </c>
      <c r="G6920" s="362"/>
      <c r="H6920" s="364">
        <v>4</v>
      </c>
      <c r="I6920" s="362">
        <v>381</v>
      </c>
      <c r="J6920" s="362" t="s">
        <v>2937</v>
      </c>
      <c r="K6920" s="362">
        <v>457.2</v>
      </c>
      <c r="L6920" s="362" t="s">
        <v>459</v>
      </c>
      <c r="M6920" s="362" t="s">
        <v>7116</v>
      </c>
      <c r="N6920" s="362" t="s">
        <v>7117</v>
      </c>
    </row>
    <row r="6921" spans="1:14" x14ac:dyDescent="0.2">
      <c r="A6921" s="361">
        <v>45167</v>
      </c>
      <c r="B6921" s="362" t="s">
        <v>541</v>
      </c>
      <c r="C6921" s="365">
        <v>6630.1</v>
      </c>
      <c r="D6921" s="362" t="s">
        <v>452</v>
      </c>
      <c r="E6921" s="362">
        <v>5265</v>
      </c>
      <c r="F6921" s="362" t="s">
        <v>3052</v>
      </c>
      <c r="G6921" s="362"/>
      <c r="H6921" s="364">
        <v>8</v>
      </c>
      <c r="I6921" s="362">
        <v>491</v>
      </c>
      <c r="J6921" s="362" t="s">
        <v>2937</v>
      </c>
      <c r="K6921" s="362">
        <v>589.20000000000005</v>
      </c>
      <c r="L6921" s="362" t="s">
        <v>459</v>
      </c>
      <c r="M6921" s="362" t="s">
        <v>7116</v>
      </c>
      <c r="N6921" s="362" t="s">
        <v>7117</v>
      </c>
    </row>
    <row r="6922" spans="1:14" x14ac:dyDescent="0.2">
      <c r="A6922" s="361">
        <v>45169</v>
      </c>
      <c r="B6922" s="362" t="s">
        <v>541</v>
      </c>
      <c r="C6922" s="365">
        <v>6702.1</v>
      </c>
      <c r="D6922" s="362" t="s">
        <v>452</v>
      </c>
      <c r="E6922" s="362">
        <v>5749</v>
      </c>
      <c r="F6922" s="362" t="s">
        <v>2978</v>
      </c>
      <c r="G6922" s="362"/>
      <c r="H6922" s="364">
        <v>4</v>
      </c>
      <c r="I6922" s="362">
        <v>364</v>
      </c>
      <c r="J6922" s="362" t="s">
        <v>2937</v>
      </c>
      <c r="K6922" s="362">
        <v>436.8</v>
      </c>
      <c r="L6922" s="362" t="s">
        <v>459</v>
      </c>
      <c r="M6922" s="362" t="s">
        <v>7116</v>
      </c>
      <c r="N6922" s="362" t="s">
        <v>7117</v>
      </c>
    </row>
    <row r="6923" spans="1:14" x14ac:dyDescent="0.2">
      <c r="A6923" s="361">
        <v>45168</v>
      </c>
      <c r="B6923" s="362" t="s">
        <v>541</v>
      </c>
      <c r="C6923" s="365">
        <v>6630.1</v>
      </c>
      <c r="D6923" s="362" t="s">
        <v>452</v>
      </c>
      <c r="E6923" s="362">
        <v>5265</v>
      </c>
      <c r="F6923" s="362" t="s">
        <v>3052</v>
      </c>
      <c r="G6923" s="362"/>
      <c r="H6923" s="364">
        <v>8</v>
      </c>
      <c r="I6923" s="362">
        <v>491</v>
      </c>
      <c r="J6923" s="362" t="s">
        <v>2937</v>
      </c>
      <c r="K6923" s="362">
        <v>589.20000000000005</v>
      </c>
      <c r="L6923" s="362" t="s">
        <v>459</v>
      </c>
      <c r="M6923" s="362" t="s">
        <v>7116</v>
      </c>
      <c r="N6923" s="362" t="s">
        <v>7117</v>
      </c>
    </row>
    <row r="6924" spans="1:14" x14ac:dyDescent="0.2">
      <c r="A6924" s="361">
        <v>45147</v>
      </c>
      <c r="B6924" s="362" t="s">
        <v>541</v>
      </c>
      <c r="C6924" s="365">
        <v>6756.1</v>
      </c>
      <c r="D6924" s="362" t="s">
        <v>452</v>
      </c>
      <c r="E6924" s="362">
        <v>5152</v>
      </c>
      <c r="F6924" s="362" t="s">
        <v>3856</v>
      </c>
      <c r="G6924" s="362"/>
      <c r="H6924" s="364">
        <v>4</v>
      </c>
      <c r="I6924" s="362">
        <v>381</v>
      </c>
      <c r="J6924" s="362" t="s">
        <v>2937</v>
      </c>
      <c r="K6924" s="362">
        <v>457.2</v>
      </c>
      <c r="L6924" s="362" t="s">
        <v>459</v>
      </c>
      <c r="M6924" s="362" t="s">
        <v>7116</v>
      </c>
      <c r="N6924" s="362" t="s">
        <v>7117</v>
      </c>
    </row>
    <row r="6925" spans="1:14" x14ac:dyDescent="0.2">
      <c r="A6925" s="361">
        <v>45169</v>
      </c>
      <c r="B6925" s="362" t="s">
        <v>541</v>
      </c>
      <c r="C6925" s="365">
        <v>6630.1</v>
      </c>
      <c r="D6925" s="362" t="s">
        <v>452</v>
      </c>
      <c r="E6925" s="362">
        <v>5265</v>
      </c>
      <c r="F6925" s="362" t="s">
        <v>3052</v>
      </c>
      <c r="G6925" s="362"/>
      <c r="H6925" s="364">
        <v>8</v>
      </c>
      <c r="I6925" s="362">
        <v>491</v>
      </c>
      <c r="J6925" s="362" t="s">
        <v>2937</v>
      </c>
      <c r="K6925" s="362">
        <v>589.20000000000005</v>
      </c>
      <c r="L6925" s="362" t="s">
        <v>459</v>
      </c>
      <c r="M6925" s="362" t="s">
        <v>7116</v>
      </c>
      <c r="N6925" s="362" t="s">
        <v>7117</v>
      </c>
    </row>
    <row r="6926" spans="1:14" x14ac:dyDescent="0.2">
      <c r="A6926" s="361">
        <v>45159</v>
      </c>
      <c r="B6926" s="362" t="s">
        <v>541</v>
      </c>
      <c r="C6926" s="365">
        <v>6615.1</v>
      </c>
      <c r="D6926" s="362" t="s">
        <v>452</v>
      </c>
      <c r="E6926" s="362">
        <v>3038</v>
      </c>
      <c r="F6926" s="362" t="s">
        <v>3011</v>
      </c>
      <c r="G6926" s="362"/>
      <c r="H6926" s="364">
        <v>2</v>
      </c>
      <c r="I6926" s="362">
        <v>834</v>
      </c>
      <c r="J6926" s="362" t="s">
        <v>2937</v>
      </c>
      <c r="K6926" s="363">
        <v>1000.8</v>
      </c>
      <c r="L6926" s="362" t="s">
        <v>459</v>
      </c>
      <c r="M6926" s="362" t="s">
        <v>7116</v>
      </c>
      <c r="N6926" s="362" t="s">
        <v>7117</v>
      </c>
    </row>
    <row r="6927" spans="1:14" x14ac:dyDescent="0.2">
      <c r="A6927" s="361">
        <v>45159</v>
      </c>
      <c r="B6927" s="362" t="s">
        <v>541</v>
      </c>
      <c r="C6927" s="365">
        <v>6630.1</v>
      </c>
      <c r="D6927" s="362" t="s">
        <v>452</v>
      </c>
      <c r="E6927" s="362">
        <v>4498</v>
      </c>
      <c r="F6927" s="362" t="s">
        <v>3859</v>
      </c>
      <c r="G6927" s="362"/>
      <c r="H6927" s="364">
        <v>4</v>
      </c>
      <c r="I6927" s="362">
        <v>337</v>
      </c>
      <c r="J6927" s="362" t="s">
        <v>2937</v>
      </c>
      <c r="K6927" s="362">
        <v>404.4</v>
      </c>
      <c r="L6927" s="362" t="s">
        <v>459</v>
      </c>
      <c r="M6927" s="362" t="s">
        <v>7116</v>
      </c>
      <c r="N6927" s="362" t="s">
        <v>7117</v>
      </c>
    </row>
    <row r="6928" spans="1:14" x14ac:dyDescent="0.2">
      <c r="A6928" s="361">
        <v>45140</v>
      </c>
      <c r="B6928" s="362" t="s">
        <v>541</v>
      </c>
      <c r="C6928" s="365">
        <v>6756.1</v>
      </c>
      <c r="D6928" s="362" t="s">
        <v>452</v>
      </c>
      <c r="E6928" s="362">
        <v>5152</v>
      </c>
      <c r="F6928" s="362" t="s">
        <v>3856</v>
      </c>
      <c r="G6928" s="362"/>
      <c r="H6928" s="364">
        <v>8</v>
      </c>
      <c r="I6928" s="362">
        <v>381</v>
      </c>
      <c r="J6928" s="362" t="s">
        <v>2937</v>
      </c>
      <c r="K6928" s="362">
        <v>457.2</v>
      </c>
      <c r="L6928" s="362" t="s">
        <v>459</v>
      </c>
      <c r="M6928" s="362" t="s">
        <v>7116</v>
      </c>
      <c r="N6928" s="362" t="s">
        <v>7117</v>
      </c>
    </row>
    <row r="6929" spans="1:14" x14ac:dyDescent="0.2">
      <c r="A6929" s="361">
        <v>45160</v>
      </c>
      <c r="B6929" s="362" t="s">
        <v>541</v>
      </c>
      <c r="C6929" s="365">
        <v>6615.1</v>
      </c>
      <c r="D6929" s="362" t="s">
        <v>452</v>
      </c>
      <c r="E6929" s="362">
        <v>3038</v>
      </c>
      <c r="F6929" s="362" t="s">
        <v>3011</v>
      </c>
      <c r="G6929" s="362"/>
      <c r="H6929" s="364">
        <v>2</v>
      </c>
      <c r="I6929" s="362">
        <v>834</v>
      </c>
      <c r="J6929" s="362" t="s">
        <v>2937</v>
      </c>
      <c r="K6929" s="363">
        <v>1000.8</v>
      </c>
      <c r="L6929" s="362" t="s">
        <v>459</v>
      </c>
      <c r="M6929" s="362" t="s">
        <v>7116</v>
      </c>
      <c r="N6929" s="362" t="s">
        <v>7117</v>
      </c>
    </row>
    <row r="6930" spans="1:14" x14ac:dyDescent="0.2">
      <c r="A6930" s="361">
        <v>45161</v>
      </c>
      <c r="B6930" s="362" t="s">
        <v>541</v>
      </c>
      <c r="C6930" s="365">
        <v>6630.1</v>
      </c>
      <c r="D6930" s="362" t="s">
        <v>452</v>
      </c>
      <c r="E6930" s="362">
        <v>4498</v>
      </c>
      <c r="F6930" s="362" t="s">
        <v>3859</v>
      </c>
      <c r="G6930" s="362"/>
      <c r="H6930" s="364">
        <v>4</v>
      </c>
      <c r="I6930" s="362">
        <v>337</v>
      </c>
      <c r="J6930" s="362" t="s">
        <v>2937</v>
      </c>
      <c r="K6930" s="362">
        <v>404.4</v>
      </c>
      <c r="L6930" s="362" t="s">
        <v>459</v>
      </c>
      <c r="M6930" s="362" t="s">
        <v>7116</v>
      </c>
      <c r="N6930" s="362" t="s">
        <v>7117</v>
      </c>
    </row>
    <row r="6931" spans="1:14" x14ac:dyDescent="0.2">
      <c r="A6931" s="361">
        <v>45161</v>
      </c>
      <c r="B6931" s="362" t="s">
        <v>541</v>
      </c>
      <c r="C6931" s="365">
        <v>6615.1</v>
      </c>
      <c r="D6931" s="362" t="s">
        <v>452</v>
      </c>
      <c r="E6931" s="362">
        <v>3038</v>
      </c>
      <c r="F6931" s="362" t="s">
        <v>3011</v>
      </c>
      <c r="G6931" s="362"/>
      <c r="H6931" s="364">
        <v>1</v>
      </c>
      <c r="I6931" s="362">
        <v>834</v>
      </c>
      <c r="J6931" s="362" t="s">
        <v>2937</v>
      </c>
      <c r="K6931" s="363">
        <v>1000.8</v>
      </c>
      <c r="L6931" s="362" t="s">
        <v>459</v>
      </c>
      <c r="M6931" s="362" t="s">
        <v>7116</v>
      </c>
      <c r="N6931" s="362" t="s">
        <v>7117</v>
      </c>
    </row>
    <row r="6932" spans="1:14" x14ac:dyDescent="0.2">
      <c r="A6932" s="361">
        <v>45141</v>
      </c>
      <c r="B6932" s="362" t="s">
        <v>541</v>
      </c>
      <c r="C6932" s="365">
        <v>6756.1</v>
      </c>
      <c r="D6932" s="362" t="s">
        <v>452</v>
      </c>
      <c r="E6932" s="362">
        <v>5152</v>
      </c>
      <c r="F6932" s="362" t="s">
        <v>3856</v>
      </c>
      <c r="G6932" s="362"/>
      <c r="H6932" s="364">
        <v>8</v>
      </c>
      <c r="I6932" s="362">
        <v>381</v>
      </c>
      <c r="J6932" s="362" t="s">
        <v>2937</v>
      </c>
      <c r="K6932" s="362">
        <v>457.2</v>
      </c>
      <c r="L6932" s="362" t="s">
        <v>459</v>
      </c>
      <c r="M6932" s="362" t="s">
        <v>7116</v>
      </c>
      <c r="N6932" s="362" t="s">
        <v>7117</v>
      </c>
    </row>
    <row r="6933" spans="1:14" x14ac:dyDescent="0.2">
      <c r="A6933" s="361">
        <v>45162</v>
      </c>
      <c r="B6933" s="362" t="s">
        <v>541</v>
      </c>
      <c r="C6933" s="365">
        <v>6615.1</v>
      </c>
      <c r="D6933" s="362" t="s">
        <v>452</v>
      </c>
      <c r="E6933" s="362">
        <v>3038</v>
      </c>
      <c r="F6933" s="362" t="s">
        <v>3011</v>
      </c>
      <c r="G6933" s="362"/>
      <c r="H6933" s="364">
        <v>1</v>
      </c>
      <c r="I6933" s="362">
        <v>834</v>
      </c>
      <c r="J6933" s="362" t="s">
        <v>2937</v>
      </c>
      <c r="K6933" s="363">
        <v>1000.8</v>
      </c>
      <c r="L6933" s="362" t="s">
        <v>459</v>
      </c>
      <c r="M6933" s="362" t="s">
        <v>7116</v>
      </c>
      <c r="N6933" s="362" t="s">
        <v>7117</v>
      </c>
    </row>
    <row r="6934" spans="1:14" x14ac:dyDescent="0.2">
      <c r="A6934" s="361">
        <v>45142</v>
      </c>
      <c r="B6934" s="362" t="s">
        <v>541</v>
      </c>
      <c r="C6934" s="365">
        <v>6756.1</v>
      </c>
      <c r="D6934" s="362" t="s">
        <v>452</v>
      </c>
      <c r="E6934" s="362">
        <v>5152</v>
      </c>
      <c r="F6934" s="362" t="s">
        <v>3856</v>
      </c>
      <c r="G6934" s="362"/>
      <c r="H6934" s="364">
        <v>8</v>
      </c>
      <c r="I6934" s="362">
        <v>381</v>
      </c>
      <c r="J6934" s="362" t="s">
        <v>2937</v>
      </c>
      <c r="K6934" s="362">
        <v>457.2</v>
      </c>
      <c r="L6934" s="362" t="s">
        <v>459</v>
      </c>
      <c r="M6934" s="362" t="s">
        <v>7116</v>
      </c>
      <c r="N6934" s="362" t="s">
        <v>7117</v>
      </c>
    </row>
    <row r="6935" spans="1:14" x14ac:dyDescent="0.2">
      <c r="A6935" s="361">
        <v>45163</v>
      </c>
      <c r="B6935" s="362" t="s">
        <v>541</v>
      </c>
      <c r="C6935" s="365">
        <v>6615.1</v>
      </c>
      <c r="D6935" s="362" t="s">
        <v>452</v>
      </c>
      <c r="E6935" s="362">
        <v>3038</v>
      </c>
      <c r="F6935" s="362" t="s">
        <v>3011</v>
      </c>
      <c r="G6935" s="362"/>
      <c r="H6935" s="364">
        <v>1</v>
      </c>
      <c r="I6935" s="362">
        <v>834</v>
      </c>
      <c r="J6935" s="362" t="s">
        <v>2937</v>
      </c>
      <c r="K6935" s="363">
        <v>1000.8</v>
      </c>
      <c r="L6935" s="362" t="s">
        <v>459</v>
      </c>
      <c r="M6935" s="362" t="s">
        <v>7116</v>
      </c>
      <c r="N6935" s="362" t="s">
        <v>7117</v>
      </c>
    </row>
    <row r="6936" spans="1:14" x14ac:dyDescent="0.2">
      <c r="A6936" s="361">
        <v>45163</v>
      </c>
      <c r="B6936" s="362" t="s">
        <v>541</v>
      </c>
      <c r="C6936" s="365">
        <v>6630.1</v>
      </c>
      <c r="D6936" s="362" t="s">
        <v>452</v>
      </c>
      <c r="E6936" s="362">
        <v>5265</v>
      </c>
      <c r="F6936" s="362" t="s">
        <v>3052</v>
      </c>
      <c r="G6936" s="362"/>
      <c r="H6936" s="364">
        <v>8</v>
      </c>
      <c r="I6936" s="362">
        <v>491</v>
      </c>
      <c r="J6936" s="362" t="s">
        <v>2937</v>
      </c>
      <c r="K6936" s="362">
        <v>589.20000000000005</v>
      </c>
      <c r="L6936" s="362" t="s">
        <v>459</v>
      </c>
      <c r="M6936" s="362" t="s">
        <v>7116</v>
      </c>
      <c r="N6936" s="362" t="s">
        <v>7117</v>
      </c>
    </row>
    <row r="6937" spans="1:14" x14ac:dyDescent="0.2">
      <c r="A6937" s="361">
        <v>45166</v>
      </c>
      <c r="B6937" s="362" t="s">
        <v>541</v>
      </c>
      <c r="C6937" s="365">
        <v>6615.1</v>
      </c>
      <c r="D6937" s="362" t="s">
        <v>452</v>
      </c>
      <c r="E6937" s="362">
        <v>3038</v>
      </c>
      <c r="F6937" s="362" t="s">
        <v>3011</v>
      </c>
      <c r="G6937" s="362"/>
      <c r="H6937" s="364">
        <v>1</v>
      </c>
      <c r="I6937" s="362">
        <v>834</v>
      </c>
      <c r="J6937" s="362" t="s">
        <v>2937</v>
      </c>
      <c r="K6937" s="363">
        <v>1000.8</v>
      </c>
      <c r="L6937" s="362" t="s">
        <v>459</v>
      </c>
      <c r="M6937" s="362" t="s">
        <v>7116</v>
      </c>
      <c r="N6937" s="362" t="s">
        <v>7117</v>
      </c>
    </row>
    <row r="6938" spans="1:14" x14ac:dyDescent="0.2">
      <c r="A6938" s="361">
        <v>45167</v>
      </c>
      <c r="B6938" s="362" t="s">
        <v>541</v>
      </c>
      <c r="C6938" s="365">
        <v>6615.1</v>
      </c>
      <c r="D6938" s="362" t="s">
        <v>452</v>
      </c>
      <c r="E6938" s="362">
        <v>3038</v>
      </c>
      <c r="F6938" s="362" t="s">
        <v>3011</v>
      </c>
      <c r="G6938" s="362"/>
      <c r="H6938" s="364">
        <v>1</v>
      </c>
      <c r="I6938" s="362">
        <v>834</v>
      </c>
      <c r="J6938" s="362" t="s">
        <v>2937</v>
      </c>
      <c r="K6938" s="363">
        <v>1000.8</v>
      </c>
      <c r="L6938" s="362" t="s">
        <v>459</v>
      </c>
      <c r="M6938" s="362" t="s">
        <v>7116</v>
      </c>
      <c r="N6938" s="362" t="s">
        <v>7117</v>
      </c>
    </row>
    <row r="6939" spans="1:14" x14ac:dyDescent="0.2">
      <c r="A6939" s="361">
        <v>45168</v>
      </c>
      <c r="B6939" s="362" t="s">
        <v>541</v>
      </c>
      <c r="C6939" s="365">
        <v>6615.1</v>
      </c>
      <c r="D6939" s="362" t="s">
        <v>452</v>
      </c>
      <c r="E6939" s="362">
        <v>3038</v>
      </c>
      <c r="F6939" s="362" t="s">
        <v>3011</v>
      </c>
      <c r="G6939" s="362"/>
      <c r="H6939" s="364">
        <v>1</v>
      </c>
      <c r="I6939" s="362">
        <v>834</v>
      </c>
      <c r="J6939" s="362" t="s">
        <v>2937</v>
      </c>
      <c r="K6939" s="363">
        <v>1000.8</v>
      </c>
      <c r="L6939" s="362" t="s">
        <v>459</v>
      </c>
      <c r="M6939" s="362" t="s">
        <v>7116</v>
      </c>
      <c r="N6939" s="362" t="s">
        <v>7117</v>
      </c>
    </row>
    <row r="6940" spans="1:14" x14ac:dyDescent="0.2">
      <c r="A6940" s="361">
        <v>45169</v>
      </c>
      <c r="B6940" s="362" t="s">
        <v>541</v>
      </c>
      <c r="C6940" s="365">
        <v>6615.1</v>
      </c>
      <c r="D6940" s="362" t="s">
        <v>452</v>
      </c>
      <c r="E6940" s="362">
        <v>3038</v>
      </c>
      <c r="F6940" s="362" t="s">
        <v>3011</v>
      </c>
      <c r="G6940" s="362"/>
      <c r="H6940" s="364">
        <v>1</v>
      </c>
      <c r="I6940" s="362">
        <v>834</v>
      </c>
      <c r="J6940" s="362" t="s">
        <v>2937</v>
      </c>
      <c r="K6940" s="363">
        <v>1000.8</v>
      </c>
      <c r="L6940" s="362" t="s">
        <v>459</v>
      </c>
      <c r="M6940" s="362" t="s">
        <v>7116</v>
      </c>
      <c r="N6940" s="362" t="s">
        <v>7117</v>
      </c>
    </row>
    <row r="6941" spans="1:14" x14ac:dyDescent="0.2">
      <c r="A6941" s="361">
        <v>45159</v>
      </c>
      <c r="B6941" s="362" t="s">
        <v>541</v>
      </c>
      <c r="C6941" s="365">
        <v>6630.1</v>
      </c>
      <c r="D6941" s="362" t="s">
        <v>452</v>
      </c>
      <c r="E6941" s="362">
        <v>3038</v>
      </c>
      <c r="F6941" s="362" t="s">
        <v>3011</v>
      </c>
      <c r="G6941" s="362"/>
      <c r="H6941" s="364">
        <v>3</v>
      </c>
      <c r="I6941" s="362">
        <v>834</v>
      </c>
      <c r="J6941" s="362" t="s">
        <v>2937</v>
      </c>
      <c r="K6941" s="363">
        <v>1000.8</v>
      </c>
      <c r="L6941" s="362" t="s">
        <v>459</v>
      </c>
      <c r="M6941" s="362" t="s">
        <v>7116</v>
      </c>
      <c r="N6941" s="362" t="s">
        <v>7117</v>
      </c>
    </row>
    <row r="6942" spans="1:14" x14ac:dyDescent="0.2">
      <c r="A6942" s="361">
        <v>45161</v>
      </c>
      <c r="B6942" s="362" t="s">
        <v>541</v>
      </c>
      <c r="C6942" s="365">
        <v>6630.1</v>
      </c>
      <c r="D6942" s="362" t="s">
        <v>452</v>
      </c>
      <c r="E6942" s="362">
        <v>3038</v>
      </c>
      <c r="F6942" s="362" t="s">
        <v>3011</v>
      </c>
      <c r="G6942" s="362"/>
      <c r="H6942" s="364">
        <v>2</v>
      </c>
      <c r="I6942" s="362">
        <v>834</v>
      </c>
      <c r="J6942" s="362" t="s">
        <v>2937</v>
      </c>
      <c r="K6942" s="363">
        <v>1000.8</v>
      </c>
      <c r="L6942" s="362" t="s">
        <v>459</v>
      </c>
      <c r="M6942" s="362" t="s">
        <v>7116</v>
      </c>
      <c r="N6942" s="362" t="s">
        <v>7117</v>
      </c>
    </row>
    <row r="6943" spans="1:14" x14ac:dyDescent="0.2">
      <c r="A6943" s="361">
        <v>45162</v>
      </c>
      <c r="B6943" s="362" t="s">
        <v>541</v>
      </c>
      <c r="C6943" s="365">
        <v>6630.1</v>
      </c>
      <c r="D6943" s="362" t="s">
        <v>452</v>
      </c>
      <c r="E6943" s="362">
        <v>3038</v>
      </c>
      <c r="F6943" s="362" t="s">
        <v>3011</v>
      </c>
      <c r="G6943" s="362"/>
      <c r="H6943" s="364">
        <v>4</v>
      </c>
      <c r="I6943" s="362">
        <v>834</v>
      </c>
      <c r="J6943" s="362" t="s">
        <v>2937</v>
      </c>
      <c r="K6943" s="363">
        <v>1000.8</v>
      </c>
      <c r="L6943" s="362" t="s">
        <v>459</v>
      </c>
      <c r="M6943" s="362" t="s">
        <v>7116</v>
      </c>
      <c r="N6943" s="362" t="s">
        <v>7117</v>
      </c>
    </row>
    <row r="6944" spans="1:14" x14ac:dyDescent="0.2">
      <c r="A6944" s="361">
        <v>45163</v>
      </c>
      <c r="B6944" s="362" t="s">
        <v>541</v>
      </c>
      <c r="C6944" s="365">
        <v>6630.1</v>
      </c>
      <c r="D6944" s="362" t="s">
        <v>452</v>
      </c>
      <c r="E6944" s="362">
        <v>3038</v>
      </c>
      <c r="F6944" s="362" t="s">
        <v>3011</v>
      </c>
      <c r="G6944" s="362"/>
      <c r="H6944" s="364">
        <v>5</v>
      </c>
      <c r="I6944" s="362">
        <v>834</v>
      </c>
      <c r="J6944" s="362" t="s">
        <v>2937</v>
      </c>
      <c r="K6944" s="363">
        <v>1000.8</v>
      </c>
      <c r="L6944" s="362" t="s">
        <v>459</v>
      </c>
      <c r="M6944" s="362" t="s">
        <v>7116</v>
      </c>
      <c r="N6944" s="362" t="s">
        <v>7117</v>
      </c>
    </row>
    <row r="6945" spans="1:15" x14ac:dyDescent="0.2">
      <c r="A6945" s="361">
        <v>45154</v>
      </c>
      <c r="B6945" s="362" t="s">
        <v>541</v>
      </c>
      <c r="C6945" s="365">
        <v>6630.1</v>
      </c>
      <c r="D6945" s="362" t="s">
        <v>452</v>
      </c>
      <c r="E6945" s="362">
        <v>3038</v>
      </c>
      <c r="F6945" s="362" t="s">
        <v>3011</v>
      </c>
      <c r="G6945" s="362"/>
      <c r="H6945" s="364">
        <v>4</v>
      </c>
      <c r="I6945" s="362">
        <v>834</v>
      </c>
      <c r="J6945" s="362" t="s">
        <v>2937</v>
      </c>
      <c r="K6945" s="363">
        <v>1000.8</v>
      </c>
      <c r="L6945" s="362" t="s">
        <v>459</v>
      </c>
      <c r="M6945" s="362" t="s">
        <v>7116</v>
      </c>
      <c r="N6945" s="362" t="s">
        <v>7117</v>
      </c>
    </row>
    <row r="6946" spans="1:15" x14ac:dyDescent="0.2">
      <c r="A6946" s="361">
        <v>45155</v>
      </c>
      <c r="B6946" s="362" t="s">
        <v>541</v>
      </c>
      <c r="C6946" s="365">
        <v>6630.1</v>
      </c>
      <c r="D6946" s="362" t="s">
        <v>452</v>
      </c>
      <c r="E6946" s="362">
        <v>3038</v>
      </c>
      <c r="F6946" s="362" t="s">
        <v>3011</v>
      </c>
      <c r="G6946" s="362"/>
      <c r="H6946" s="364">
        <v>3</v>
      </c>
      <c r="I6946" s="362">
        <v>834</v>
      </c>
      <c r="J6946" s="362" t="s">
        <v>2937</v>
      </c>
      <c r="K6946" s="363">
        <v>1000.8</v>
      </c>
      <c r="L6946" s="362" t="s">
        <v>459</v>
      </c>
      <c r="M6946" s="362" t="s">
        <v>7116</v>
      </c>
      <c r="N6946" s="362" t="s">
        <v>7117</v>
      </c>
    </row>
    <row r="6947" spans="1:15" x14ac:dyDescent="0.2">
      <c r="A6947" s="361">
        <v>45156</v>
      </c>
      <c r="B6947" s="362" t="s">
        <v>541</v>
      </c>
      <c r="C6947" s="365">
        <v>6630.1</v>
      </c>
      <c r="D6947" s="362" t="s">
        <v>452</v>
      </c>
      <c r="E6947" s="362">
        <v>3038</v>
      </c>
      <c r="F6947" s="362" t="s">
        <v>3011</v>
      </c>
      <c r="G6947" s="362"/>
      <c r="H6947" s="364">
        <v>6</v>
      </c>
      <c r="I6947" s="362">
        <v>834</v>
      </c>
      <c r="J6947" s="362" t="s">
        <v>2937</v>
      </c>
      <c r="K6947" s="363">
        <v>1000.8</v>
      </c>
      <c r="L6947" s="362" t="s">
        <v>459</v>
      </c>
      <c r="M6947" s="362" t="s">
        <v>7116</v>
      </c>
      <c r="N6947" s="362" t="s">
        <v>7117</v>
      </c>
    </row>
    <row r="6948" spans="1:15" x14ac:dyDescent="0.2">
      <c r="A6948" s="361">
        <v>45154</v>
      </c>
      <c r="B6948" s="362" t="s">
        <v>541</v>
      </c>
      <c r="C6948" s="365">
        <v>6615.1</v>
      </c>
      <c r="D6948" s="362" t="s">
        <v>452</v>
      </c>
      <c r="E6948" s="362">
        <v>3038</v>
      </c>
      <c r="F6948" s="362" t="s">
        <v>3011</v>
      </c>
      <c r="G6948" s="362"/>
      <c r="H6948" s="364">
        <v>1</v>
      </c>
      <c r="I6948" s="362">
        <v>834</v>
      </c>
      <c r="J6948" s="362" t="s">
        <v>2937</v>
      </c>
      <c r="K6948" s="363">
        <v>1000.8</v>
      </c>
      <c r="L6948" s="362" t="s">
        <v>459</v>
      </c>
      <c r="M6948" s="362" t="s">
        <v>7116</v>
      </c>
      <c r="N6948" s="362" t="s">
        <v>7117</v>
      </c>
    </row>
    <row r="6949" spans="1:15" x14ac:dyDescent="0.2">
      <c r="A6949" s="361">
        <v>45156</v>
      </c>
      <c r="B6949" s="362" t="s">
        <v>541</v>
      </c>
      <c r="C6949" s="365">
        <v>6615.1</v>
      </c>
      <c r="D6949" s="362" t="s">
        <v>452</v>
      </c>
      <c r="E6949" s="362">
        <v>3038</v>
      </c>
      <c r="F6949" s="362" t="s">
        <v>3011</v>
      </c>
      <c r="G6949" s="362"/>
      <c r="H6949" s="364">
        <v>2</v>
      </c>
      <c r="I6949" s="362">
        <v>834</v>
      </c>
      <c r="J6949" s="362" t="s">
        <v>2937</v>
      </c>
      <c r="K6949" s="363">
        <v>1000.8</v>
      </c>
      <c r="L6949" s="362" t="s">
        <v>459</v>
      </c>
      <c r="M6949" s="362" t="s">
        <v>7116</v>
      </c>
      <c r="N6949" s="362" t="s">
        <v>7117</v>
      </c>
    </row>
    <row r="6950" spans="1:15" x14ac:dyDescent="0.2">
      <c r="A6950" s="361">
        <v>45168</v>
      </c>
      <c r="B6950" s="362" t="s">
        <v>541</v>
      </c>
      <c r="C6950" s="365">
        <v>6681.1</v>
      </c>
      <c r="D6950" s="362" t="s">
        <v>452</v>
      </c>
      <c r="E6950" s="362">
        <v>2302</v>
      </c>
      <c r="F6950" s="362" t="s">
        <v>3291</v>
      </c>
      <c r="G6950" s="362"/>
      <c r="H6950" s="364">
        <v>1</v>
      </c>
      <c r="I6950" s="363">
        <v>1914</v>
      </c>
      <c r="J6950" s="362" t="s">
        <v>2937</v>
      </c>
      <c r="K6950" s="363">
        <v>2296.8000000000002</v>
      </c>
      <c r="L6950" s="362" t="s">
        <v>459</v>
      </c>
      <c r="M6950" s="362" t="s">
        <v>7116</v>
      </c>
      <c r="N6950" s="362" t="s">
        <v>7117</v>
      </c>
    </row>
    <row r="6951" spans="1:15" x14ac:dyDescent="0.2">
      <c r="A6951" s="361">
        <v>45162</v>
      </c>
      <c r="B6951" s="362" t="s">
        <v>541</v>
      </c>
      <c r="C6951" s="365">
        <v>6681.1</v>
      </c>
      <c r="D6951" s="362" t="s">
        <v>452</v>
      </c>
      <c r="E6951" s="362">
        <v>2302</v>
      </c>
      <c r="F6951" s="362" t="s">
        <v>3291</v>
      </c>
      <c r="G6951" s="362"/>
      <c r="H6951" s="364">
        <v>2</v>
      </c>
      <c r="I6951" s="363">
        <v>1914</v>
      </c>
      <c r="J6951" s="362" t="s">
        <v>2937</v>
      </c>
      <c r="K6951" s="363">
        <v>2296.8000000000002</v>
      </c>
      <c r="L6951" s="362" t="s">
        <v>459</v>
      </c>
      <c r="M6951" s="362" t="s">
        <v>7116</v>
      </c>
      <c r="N6951" s="362" t="s">
        <v>7117</v>
      </c>
    </row>
    <row r="6952" spans="1:15" x14ac:dyDescent="0.2">
      <c r="A6952" s="361">
        <v>45142</v>
      </c>
      <c r="B6952" s="362" t="s">
        <v>541</v>
      </c>
      <c r="C6952" s="365">
        <v>6563.1</v>
      </c>
      <c r="D6952" s="362" t="s">
        <v>452</v>
      </c>
      <c r="E6952" s="362">
        <v>75</v>
      </c>
      <c r="F6952" s="362" t="s">
        <v>453</v>
      </c>
      <c r="G6952" s="362"/>
      <c r="H6952" s="364">
        <v>8</v>
      </c>
      <c r="I6952" s="363">
        <v>176040</v>
      </c>
      <c r="J6952" s="362" t="s">
        <v>455</v>
      </c>
      <c r="K6952" s="363">
        <v>211248</v>
      </c>
      <c r="L6952" s="362" t="s">
        <v>459</v>
      </c>
      <c r="M6952" s="362" t="s">
        <v>7116</v>
      </c>
      <c r="N6952" s="362" t="s">
        <v>7117</v>
      </c>
      <c r="O6952" s="362"/>
    </row>
    <row r="6953" spans="1:15" x14ac:dyDescent="0.2">
      <c r="A6953" s="361">
        <v>45145</v>
      </c>
      <c r="B6953" s="362" t="s">
        <v>541</v>
      </c>
      <c r="C6953" s="365">
        <v>6369.1</v>
      </c>
      <c r="D6953" s="362" t="s">
        <v>452</v>
      </c>
      <c r="E6953" s="362">
        <v>7223</v>
      </c>
      <c r="F6953" s="362" t="s">
        <v>7181</v>
      </c>
      <c r="G6953" s="362"/>
      <c r="H6953" s="364">
        <v>8</v>
      </c>
      <c r="I6953" s="363">
        <v>184046</v>
      </c>
      <c r="J6953" s="362" t="s">
        <v>455</v>
      </c>
      <c r="K6953" s="363">
        <v>220855.2</v>
      </c>
      <c r="L6953" s="362" t="s">
        <v>459</v>
      </c>
      <c r="M6953" s="362" t="s">
        <v>7116</v>
      </c>
      <c r="N6953" s="362" t="s">
        <v>7117</v>
      </c>
      <c r="O6953" s="362"/>
    </row>
    <row r="6954" spans="1:15" x14ac:dyDescent="0.2">
      <c r="A6954" s="361">
        <v>45146</v>
      </c>
      <c r="B6954" s="362" t="s">
        <v>541</v>
      </c>
      <c r="C6954" s="365">
        <v>6369.1</v>
      </c>
      <c r="D6954" s="362" t="s">
        <v>452</v>
      </c>
      <c r="E6954" s="362">
        <v>7223</v>
      </c>
      <c r="F6954" s="362" t="s">
        <v>7181</v>
      </c>
      <c r="G6954" s="362"/>
      <c r="H6954" s="364">
        <v>8</v>
      </c>
      <c r="I6954" s="363">
        <v>184046</v>
      </c>
      <c r="J6954" s="362" t="s">
        <v>455</v>
      </c>
      <c r="K6954" s="363">
        <v>220855.2</v>
      </c>
      <c r="L6954" s="362" t="s">
        <v>459</v>
      </c>
      <c r="M6954" s="362" t="s">
        <v>7116</v>
      </c>
      <c r="N6954" s="362" t="s">
        <v>7117</v>
      </c>
      <c r="O6954" s="362"/>
    </row>
    <row r="6955" spans="1:15" x14ac:dyDescent="0.2">
      <c r="A6955" s="361">
        <v>45145</v>
      </c>
      <c r="B6955" s="362" t="s">
        <v>541</v>
      </c>
      <c r="C6955" s="365">
        <v>6563.1</v>
      </c>
      <c r="D6955" s="362" t="s">
        <v>452</v>
      </c>
      <c r="E6955" s="362">
        <v>75</v>
      </c>
      <c r="F6955" s="362" t="s">
        <v>453</v>
      </c>
      <c r="G6955" s="362"/>
      <c r="H6955" s="364">
        <v>8</v>
      </c>
      <c r="I6955" s="363">
        <v>176040</v>
      </c>
      <c r="J6955" s="362" t="s">
        <v>455</v>
      </c>
      <c r="K6955" s="363">
        <v>211248</v>
      </c>
      <c r="L6955" s="362" t="s">
        <v>459</v>
      </c>
      <c r="M6955" s="362" t="s">
        <v>7116</v>
      </c>
      <c r="N6955" s="362" t="s">
        <v>7117</v>
      </c>
      <c r="O6955" s="362"/>
    </row>
    <row r="6956" spans="1:15" x14ac:dyDescent="0.2">
      <c r="A6956" s="361">
        <v>45152</v>
      </c>
      <c r="B6956" s="362" t="s">
        <v>541</v>
      </c>
      <c r="C6956" s="365">
        <v>6542.1</v>
      </c>
      <c r="D6956" s="362" t="s">
        <v>452</v>
      </c>
      <c r="E6956" s="362">
        <v>4135</v>
      </c>
      <c r="F6956" s="362" t="s">
        <v>7169</v>
      </c>
      <c r="G6956" s="362"/>
      <c r="H6956" s="364">
        <v>4</v>
      </c>
      <c r="I6956" s="363">
        <v>229847</v>
      </c>
      <c r="J6956" s="362" t="s">
        <v>455</v>
      </c>
      <c r="K6956" s="363">
        <v>275816.40000000002</v>
      </c>
      <c r="L6956" s="362" t="s">
        <v>459</v>
      </c>
      <c r="M6956" s="362" t="s">
        <v>7116</v>
      </c>
      <c r="N6956" s="362" t="s">
        <v>7117</v>
      </c>
      <c r="O6956" s="362"/>
    </row>
    <row r="6957" spans="1:15" x14ac:dyDescent="0.2">
      <c r="A6957" s="361">
        <v>45147</v>
      </c>
      <c r="B6957" s="362" t="s">
        <v>541</v>
      </c>
      <c r="C6957" s="365">
        <v>6369.1</v>
      </c>
      <c r="D6957" s="362" t="s">
        <v>452</v>
      </c>
      <c r="E6957" s="362">
        <v>7223</v>
      </c>
      <c r="F6957" s="362" t="s">
        <v>7181</v>
      </c>
      <c r="G6957" s="362"/>
      <c r="H6957" s="364">
        <v>8</v>
      </c>
      <c r="I6957" s="363">
        <v>184046</v>
      </c>
      <c r="J6957" s="362" t="s">
        <v>455</v>
      </c>
      <c r="K6957" s="363">
        <v>220855.2</v>
      </c>
      <c r="L6957" s="362" t="s">
        <v>459</v>
      </c>
      <c r="M6957" s="362" t="s">
        <v>7116</v>
      </c>
      <c r="N6957" s="362" t="s">
        <v>7117</v>
      </c>
      <c r="O6957" s="362"/>
    </row>
    <row r="6958" spans="1:15" x14ac:dyDescent="0.2">
      <c r="A6958" s="361">
        <v>45146</v>
      </c>
      <c r="B6958" s="362" t="s">
        <v>541</v>
      </c>
      <c r="C6958" s="365">
        <v>6563.1</v>
      </c>
      <c r="D6958" s="362" t="s">
        <v>452</v>
      </c>
      <c r="E6958" s="362">
        <v>75</v>
      </c>
      <c r="F6958" s="362" t="s">
        <v>453</v>
      </c>
      <c r="G6958" s="362"/>
      <c r="H6958" s="364">
        <v>8</v>
      </c>
      <c r="I6958" s="363">
        <v>176040</v>
      </c>
      <c r="J6958" s="362" t="s">
        <v>455</v>
      </c>
      <c r="K6958" s="363">
        <v>211248</v>
      </c>
      <c r="L6958" s="362" t="s">
        <v>459</v>
      </c>
      <c r="M6958" s="362" t="s">
        <v>7116</v>
      </c>
      <c r="N6958" s="362" t="s">
        <v>7117</v>
      </c>
      <c r="O6958" s="362"/>
    </row>
    <row r="6959" spans="1:15" x14ac:dyDescent="0.2">
      <c r="A6959" s="361">
        <v>45145</v>
      </c>
      <c r="B6959" s="362" t="s">
        <v>541</v>
      </c>
      <c r="C6959" s="365">
        <v>6542.1</v>
      </c>
      <c r="D6959" s="362" t="s">
        <v>452</v>
      </c>
      <c r="E6959" s="362">
        <v>4135</v>
      </c>
      <c r="F6959" s="362" t="s">
        <v>7169</v>
      </c>
      <c r="G6959" s="362"/>
      <c r="H6959" s="364">
        <v>4</v>
      </c>
      <c r="I6959" s="363">
        <v>229847</v>
      </c>
      <c r="J6959" s="362" t="s">
        <v>455</v>
      </c>
      <c r="K6959" s="363">
        <v>275816.40000000002</v>
      </c>
      <c r="L6959" s="362" t="s">
        <v>459</v>
      </c>
      <c r="M6959" s="362" t="s">
        <v>7116</v>
      </c>
      <c r="N6959" s="362" t="s">
        <v>7117</v>
      </c>
      <c r="O6959" s="362"/>
    </row>
    <row r="6960" spans="1:15" x14ac:dyDescent="0.2">
      <c r="A6960" s="361">
        <v>45147</v>
      </c>
      <c r="B6960" s="362" t="s">
        <v>541</v>
      </c>
      <c r="C6960" s="365">
        <v>6563.1</v>
      </c>
      <c r="D6960" s="362" t="s">
        <v>452</v>
      </c>
      <c r="E6960" s="362">
        <v>75</v>
      </c>
      <c r="F6960" s="362" t="s">
        <v>453</v>
      </c>
      <c r="G6960" s="362"/>
      <c r="H6960" s="364">
        <v>8</v>
      </c>
      <c r="I6960" s="363">
        <v>176040</v>
      </c>
      <c r="J6960" s="362" t="s">
        <v>455</v>
      </c>
      <c r="K6960" s="363">
        <v>211248</v>
      </c>
      <c r="L6960" s="362" t="s">
        <v>459</v>
      </c>
      <c r="M6960" s="362" t="s">
        <v>7116</v>
      </c>
      <c r="N6960" s="362" t="s">
        <v>7117</v>
      </c>
      <c r="O6960" s="362"/>
    </row>
    <row r="6961" spans="1:15" x14ac:dyDescent="0.2">
      <c r="A6961" s="361">
        <v>45146</v>
      </c>
      <c r="B6961" s="362" t="s">
        <v>541</v>
      </c>
      <c r="C6961" s="365">
        <v>6542.1</v>
      </c>
      <c r="D6961" s="362" t="s">
        <v>452</v>
      </c>
      <c r="E6961" s="362">
        <v>4135</v>
      </c>
      <c r="F6961" s="362" t="s">
        <v>7169</v>
      </c>
      <c r="G6961" s="362"/>
      <c r="H6961" s="364">
        <v>4</v>
      </c>
      <c r="I6961" s="363">
        <v>229847</v>
      </c>
      <c r="J6961" s="362" t="s">
        <v>455</v>
      </c>
      <c r="K6961" s="363">
        <v>275816.40000000002</v>
      </c>
      <c r="L6961" s="362" t="s">
        <v>459</v>
      </c>
      <c r="M6961" s="362" t="s">
        <v>7116</v>
      </c>
      <c r="N6961" s="362" t="s">
        <v>7117</v>
      </c>
      <c r="O6961" s="362"/>
    </row>
    <row r="6962" spans="1:15" x14ac:dyDescent="0.2">
      <c r="A6962" s="361">
        <v>45148</v>
      </c>
      <c r="B6962" s="362" t="s">
        <v>541</v>
      </c>
      <c r="C6962" s="365">
        <v>6563.1</v>
      </c>
      <c r="D6962" s="362" t="s">
        <v>452</v>
      </c>
      <c r="E6962" s="362">
        <v>75</v>
      </c>
      <c r="F6962" s="362" t="s">
        <v>453</v>
      </c>
      <c r="G6962" s="362"/>
      <c r="H6962" s="364">
        <v>8</v>
      </c>
      <c r="I6962" s="363">
        <v>176040</v>
      </c>
      <c r="J6962" s="362" t="s">
        <v>455</v>
      </c>
      <c r="K6962" s="363">
        <v>211248</v>
      </c>
      <c r="L6962" s="362" t="s">
        <v>459</v>
      </c>
      <c r="M6962" s="362" t="s">
        <v>7116</v>
      </c>
      <c r="N6962" s="362" t="s">
        <v>7117</v>
      </c>
      <c r="O6962" s="362"/>
    </row>
    <row r="6963" spans="1:15" x14ac:dyDescent="0.2">
      <c r="A6963" s="361">
        <v>45147</v>
      </c>
      <c r="B6963" s="362" t="s">
        <v>541</v>
      </c>
      <c r="C6963" s="365">
        <v>6542.1</v>
      </c>
      <c r="D6963" s="362" t="s">
        <v>452</v>
      </c>
      <c r="E6963" s="362">
        <v>4135</v>
      </c>
      <c r="F6963" s="362" t="s">
        <v>7169</v>
      </c>
      <c r="G6963" s="362"/>
      <c r="H6963" s="364">
        <v>4</v>
      </c>
      <c r="I6963" s="363">
        <v>229847</v>
      </c>
      <c r="J6963" s="362" t="s">
        <v>455</v>
      </c>
      <c r="K6963" s="363">
        <v>275816.40000000002</v>
      </c>
      <c r="L6963" s="362" t="s">
        <v>459</v>
      </c>
      <c r="M6963" s="362" t="s">
        <v>7116</v>
      </c>
      <c r="N6963" s="362" t="s">
        <v>7117</v>
      </c>
      <c r="O6963" s="362"/>
    </row>
    <row r="6964" spans="1:15" x14ac:dyDescent="0.2">
      <c r="A6964" s="361">
        <v>45148</v>
      </c>
      <c r="B6964" s="362" t="s">
        <v>541</v>
      </c>
      <c r="C6964" s="365">
        <v>6542.1</v>
      </c>
      <c r="D6964" s="362" t="s">
        <v>452</v>
      </c>
      <c r="E6964" s="362">
        <v>4135</v>
      </c>
      <c r="F6964" s="362" t="s">
        <v>7169</v>
      </c>
      <c r="G6964" s="362"/>
      <c r="H6964" s="364">
        <v>4</v>
      </c>
      <c r="I6964" s="363">
        <v>229847</v>
      </c>
      <c r="J6964" s="362" t="s">
        <v>455</v>
      </c>
      <c r="K6964" s="363">
        <v>275816.40000000002</v>
      </c>
      <c r="L6964" s="362" t="s">
        <v>459</v>
      </c>
      <c r="M6964" s="362" t="s">
        <v>7116</v>
      </c>
      <c r="N6964" s="362" t="s">
        <v>7117</v>
      </c>
      <c r="O6964" s="362"/>
    </row>
    <row r="6965" spans="1:15" x14ac:dyDescent="0.2">
      <c r="A6965" s="361">
        <v>45149</v>
      </c>
      <c r="B6965" s="362" t="s">
        <v>541</v>
      </c>
      <c r="C6965" s="365">
        <v>6542.1</v>
      </c>
      <c r="D6965" s="362" t="s">
        <v>452</v>
      </c>
      <c r="E6965" s="362">
        <v>4135</v>
      </c>
      <c r="F6965" s="362" t="s">
        <v>7169</v>
      </c>
      <c r="G6965" s="362"/>
      <c r="H6965" s="364">
        <v>4</v>
      </c>
      <c r="I6965" s="363">
        <v>229847</v>
      </c>
      <c r="J6965" s="362" t="s">
        <v>455</v>
      </c>
      <c r="K6965" s="363">
        <v>275816.40000000002</v>
      </c>
      <c r="L6965" s="362" t="s">
        <v>459</v>
      </c>
      <c r="M6965" s="362" t="s">
        <v>7116</v>
      </c>
      <c r="N6965" s="362" t="s">
        <v>7117</v>
      </c>
      <c r="O6965" s="362"/>
    </row>
    <row r="6966" spans="1:15" x14ac:dyDescent="0.2">
      <c r="A6966" s="361">
        <v>45145</v>
      </c>
      <c r="B6966" s="362" t="s">
        <v>541</v>
      </c>
      <c r="C6966" s="365">
        <v>6542.1</v>
      </c>
      <c r="D6966" s="362" t="s">
        <v>452</v>
      </c>
      <c r="E6966" s="362">
        <v>4135</v>
      </c>
      <c r="F6966" s="362" t="s">
        <v>7169</v>
      </c>
      <c r="G6966" s="362"/>
      <c r="H6966" s="364">
        <v>4</v>
      </c>
      <c r="I6966" s="363">
        <v>229847</v>
      </c>
      <c r="J6966" s="362" t="s">
        <v>455</v>
      </c>
      <c r="K6966" s="363">
        <v>275816.40000000002</v>
      </c>
      <c r="L6966" s="362" t="s">
        <v>459</v>
      </c>
      <c r="M6966" s="362" t="s">
        <v>7116</v>
      </c>
      <c r="N6966" s="362" t="s">
        <v>7117</v>
      </c>
      <c r="O6966" s="362"/>
    </row>
    <row r="6967" spans="1:15" x14ac:dyDescent="0.2">
      <c r="A6967" s="361">
        <v>45152</v>
      </c>
      <c r="B6967" s="362" t="s">
        <v>541</v>
      </c>
      <c r="C6967" s="365">
        <v>6369.1</v>
      </c>
      <c r="D6967" s="362" t="s">
        <v>452</v>
      </c>
      <c r="E6967" s="362">
        <v>75</v>
      </c>
      <c r="F6967" s="362" t="s">
        <v>453</v>
      </c>
      <c r="G6967" s="362"/>
      <c r="H6967" s="364">
        <v>8</v>
      </c>
      <c r="I6967" s="363">
        <v>176040</v>
      </c>
      <c r="J6967" s="362" t="s">
        <v>455</v>
      </c>
      <c r="K6967" s="363">
        <v>211248</v>
      </c>
      <c r="L6967" s="362" t="s">
        <v>459</v>
      </c>
      <c r="M6967" s="362" t="s">
        <v>7116</v>
      </c>
      <c r="N6967" s="362" t="s">
        <v>7117</v>
      </c>
      <c r="O6967" s="362"/>
    </row>
    <row r="6968" spans="1:15" x14ac:dyDescent="0.2">
      <c r="A6968" s="361">
        <v>45146</v>
      </c>
      <c r="B6968" s="362" t="s">
        <v>541</v>
      </c>
      <c r="C6968" s="365">
        <v>6542.1</v>
      </c>
      <c r="D6968" s="362" t="s">
        <v>452</v>
      </c>
      <c r="E6968" s="362">
        <v>4135</v>
      </c>
      <c r="F6968" s="362" t="s">
        <v>7169</v>
      </c>
      <c r="G6968" s="362"/>
      <c r="H6968" s="364">
        <v>4</v>
      </c>
      <c r="I6968" s="363">
        <v>229847</v>
      </c>
      <c r="J6968" s="362" t="s">
        <v>455</v>
      </c>
      <c r="K6968" s="363">
        <v>275816.40000000002</v>
      </c>
      <c r="L6968" s="362" t="s">
        <v>459</v>
      </c>
      <c r="M6968" s="362" t="s">
        <v>7116</v>
      </c>
      <c r="N6968" s="362" t="s">
        <v>7117</v>
      </c>
      <c r="O6968" s="362"/>
    </row>
    <row r="6969" spans="1:15" x14ac:dyDescent="0.2">
      <c r="A6969" s="361">
        <v>45147</v>
      </c>
      <c r="B6969" s="362" t="s">
        <v>541</v>
      </c>
      <c r="C6969" s="365">
        <v>6542.1</v>
      </c>
      <c r="D6969" s="362" t="s">
        <v>452</v>
      </c>
      <c r="E6969" s="362">
        <v>4135</v>
      </c>
      <c r="F6969" s="362" t="s">
        <v>7169</v>
      </c>
      <c r="G6969" s="362"/>
      <c r="H6969" s="364">
        <v>4</v>
      </c>
      <c r="I6969" s="363">
        <v>229847</v>
      </c>
      <c r="J6969" s="362" t="s">
        <v>455</v>
      </c>
      <c r="K6969" s="363">
        <v>275816.40000000002</v>
      </c>
      <c r="L6969" s="362" t="s">
        <v>459</v>
      </c>
      <c r="M6969" s="362" t="s">
        <v>7116</v>
      </c>
      <c r="N6969" s="362" t="s">
        <v>7117</v>
      </c>
      <c r="O6969" s="362"/>
    </row>
    <row r="6970" spans="1:15" x14ac:dyDescent="0.2">
      <c r="A6970" s="361">
        <v>45153</v>
      </c>
      <c r="B6970" s="362" t="s">
        <v>541</v>
      </c>
      <c r="C6970" s="365">
        <v>6369.1</v>
      </c>
      <c r="D6970" s="362" t="s">
        <v>452</v>
      </c>
      <c r="E6970" s="362">
        <v>75</v>
      </c>
      <c r="F6970" s="362" t="s">
        <v>453</v>
      </c>
      <c r="G6970" s="362"/>
      <c r="H6970" s="364">
        <v>8</v>
      </c>
      <c r="I6970" s="363">
        <v>176040</v>
      </c>
      <c r="J6970" s="362" t="s">
        <v>455</v>
      </c>
      <c r="K6970" s="363">
        <v>211248</v>
      </c>
      <c r="L6970" s="362" t="s">
        <v>459</v>
      </c>
      <c r="M6970" s="362" t="s">
        <v>7116</v>
      </c>
      <c r="N6970" s="362" t="s">
        <v>7117</v>
      </c>
      <c r="O6970" s="362"/>
    </row>
    <row r="6971" spans="1:15" x14ac:dyDescent="0.2">
      <c r="A6971" s="361">
        <v>45148</v>
      </c>
      <c r="B6971" s="362" t="s">
        <v>541</v>
      </c>
      <c r="C6971" s="365">
        <v>6542.1</v>
      </c>
      <c r="D6971" s="362" t="s">
        <v>452</v>
      </c>
      <c r="E6971" s="362">
        <v>4135</v>
      </c>
      <c r="F6971" s="362" t="s">
        <v>7169</v>
      </c>
      <c r="G6971" s="362"/>
      <c r="H6971" s="364">
        <v>4</v>
      </c>
      <c r="I6971" s="363">
        <v>229847</v>
      </c>
      <c r="J6971" s="362" t="s">
        <v>455</v>
      </c>
      <c r="K6971" s="363">
        <v>275816.40000000002</v>
      </c>
      <c r="L6971" s="362" t="s">
        <v>459</v>
      </c>
      <c r="M6971" s="362" t="s">
        <v>7116</v>
      </c>
      <c r="N6971" s="362" t="s">
        <v>7117</v>
      </c>
      <c r="O6971" s="362"/>
    </row>
    <row r="6972" spans="1:15" x14ac:dyDescent="0.2">
      <c r="A6972" s="361">
        <v>45149</v>
      </c>
      <c r="B6972" s="362" t="s">
        <v>541</v>
      </c>
      <c r="C6972" s="365">
        <v>6542.1</v>
      </c>
      <c r="D6972" s="362" t="s">
        <v>452</v>
      </c>
      <c r="E6972" s="362">
        <v>4135</v>
      </c>
      <c r="F6972" s="362" t="s">
        <v>7169</v>
      </c>
      <c r="G6972" s="362"/>
      <c r="H6972" s="364">
        <v>4</v>
      </c>
      <c r="I6972" s="363">
        <v>229847</v>
      </c>
      <c r="J6972" s="362" t="s">
        <v>455</v>
      </c>
      <c r="K6972" s="363">
        <v>275816.40000000002</v>
      </c>
      <c r="L6972" s="362" t="s">
        <v>459</v>
      </c>
      <c r="M6972" s="362" t="s">
        <v>7116</v>
      </c>
      <c r="N6972" s="362" t="s">
        <v>7117</v>
      </c>
      <c r="O6972" s="362"/>
    </row>
    <row r="6973" spans="1:15" x14ac:dyDescent="0.2">
      <c r="A6973" s="361">
        <v>45153</v>
      </c>
      <c r="B6973" s="362" t="s">
        <v>541</v>
      </c>
      <c r="C6973" s="365">
        <v>6542.1</v>
      </c>
      <c r="D6973" s="362" t="s">
        <v>452</v>
      </c>
      <c r="E6973" s="362">
        <v>4135</v>
      </c>
      <c r="F6973" s="362" t="s">
        <v>7169</v>
      </c>
      <c r="G6973" s="362"/>
      <c r="H6973" s="364">
        <v>4</v>
      </c>
      <c r="I6973" s="363">
        <v>229847</v>
      </c>
      <c r="J6973" s="362" t="s">
        <v>455</v>
      </c>
      <c r="K6973" s="363">
        <v>275816.40000000002</v>
      </c>
      <c r="L6973" s="362" t="s">
        <v>459</v>
      </c>
      <c r="M6973" s="362" t="s">
        <v>7116</v>
      </c>
      <c r="N6973" s="362" t="s">
        <v>7117</v>
      </c>
      <c r="O6973" s="362"/>
    </row>
    <row r="6974" spans="1:15" x14ac:dyDescent="0.2">
      <c r="A6974" s="361">
        <v>45148</v>
      </c>
      <c r="B6974" s="362" t="s">
        <v>541</v>
      </c>
      <c r="C6974" s="365">
        <v>6369.1</v>
      </c>
      <c r="D6974" s="362" t="s">
        <v>452</v>
      </c>
      <c r="E6974" s="362">
        <v>7223</v>
      </c>
      <c r="F6974" s="362" t="s">
        <v>7181</v>
      </c>
      <c r="G6974" s="362"/>
      <c r="H6974" s="364">
        <v>7</v>
      </c>
      <c r="I6974" s="363">
        <v>184046</v>
      </c>
      <c r="J6974" s="362" t="s">
        <v>455</v>
      </c>
      <c r="K6974" s="363">
        <v>220855.2</v>
      </c>
      <c r="L6974" s="362" t="s">
        <v>459</v>
      </c>
      <c r="M6974" s="362" t="s">
        <v>7116</v>
      </c>
      <c r="N6974" s="362" t="s">
        <v>7117</v>
      </c>
      <c r="O6974" s="362"/>
    </row>
    <row r="6975" spans="1:15" x14ac:dyDescent="0.2">
      <c r="A6975" s="361">
        <v>45149</v>
      </c>
      <c r="B6975" s="362" t="s">
        <v>541</v>
      </c>
      <c r="C6975" s="365">
        <v>6369.1</v>
      </c>
      <c r="D6975" s="362" t="s">
        <v>452</v>
      </c>
      <c r="E6975" s="362">
        <v>7223</v>
      </c>
      <c r="F6975" s="362" t="s">
        <v>7181</v>
      </c>
      <c r="G6975" s="362"/>
      <c r="H6975" s="364">
        <v>8</v>
      </c>
      <c r="I6975" s="363">
        <v>184046</v>
      </c>
      <c r="J6975" s="362" t="s">
        <v>455</v>
      </c>
      <c r="K6975" s="363">
        <v>220855.2</v>
      </c>
      <c r="L6975" s="362" t="s">
        <v>459</v>
      </c>
      <c r="M6975" s="362" t="s">
        <v>7116</v>
      </c>
      <c r="N6975" s="362" t="s">
        <v>7117</v>
      </c>
      <c r="O6975" s="362"/>
    </row>
    <row r="6976" spans="1:15" x14ac:dyDescent="0.2">
      <c r="A6976" s="361">
        <v>45139</v>
      </c>
      <c r="B6976" s="362" t="s">
        <v>541</v>
      </c>
      <c r="C6976" s="365">
        <v>6412.11</v>
      </c>
      <c r="D6976" s="362" t="s">
        <v>452</v>
      </c>
      <c r="E6976" s="362">
        <v>4135</v>
      </c>
      <c r="F6976" s="362" t="s">
        <v>7169</v>
      </c>
      <c r="G6976" s="362"/>
      <c r="H6976" s="364">
        <v>8</v>
      </c>
      <c r="I6976" s="363">
        <v>229847</v>
      </c>
      <c r="J6976" s="362" t="s">
        <v>455</v>
      </c>
      <c r="K6976" s="363">
        <v>275816.40000000002</v>
      </c>
      <c r="L6976" s="362" t="s">
        <v>459</v>
      </c>
      <c r="M6976" s="362" t="s">
        <v>7116</v>
      </c>
      <c r="N6976" s="362" t="s">
        <v>7117</v>
      </c>
      <c r="O6976" s="362"/>
    </row>
    <row r="6977" spans="1:15" x14ac:dyDescent="0.2">
      <c r="A6977" s="361">
        <v>45139</v>
      </c>
      <c r="B6977" s="362" t="s">
        <v>541</v>
      </c>
      <c r="C6977" s="365">
        <v>52936.160000000003</v>
      </c>
      <c r="D6977" s="362" t="s">
        <v>452</v>
      </c>
      <c r="E6977" s="362">
        <v>7223</v>
      </c>
      <c r="F6977" s="362" t="s">
        <v>7181</v>
      </c>
      <c r="G6977" s="362"/>
      <c r="H6977" s="364">
        <v>8</v>
      </c>
      <c r="I6977" s="363">
        <v>184046</v>
      </c>
      <c r="J6977" s="362" t="s">
        <v>455</v>
      </c>
      <c r="K6977" s="363">
        <v>220855.2</v>
      </c>
      <c r="L6977" s="362" t="s">
        <v>459</v>
      </c>
      <c r="M6977" s="362" t="s">
        <v>7116</v>
      </c>
      <c r="N6977" s="362" t="s">
        <v>7117</v>
      </c>
      <c r="O6977" s="362"/>
    </row>
    <row r="6978" spans="1:15" x14ac:dyDescent="0.2">
      <c r="A6978" s="361">
        <v>45142</v>
      </c>
      <c r="B6978" s="362" t="s">
        <v>541</v>
      </c>
      <c r="C6978" s="365">
        <v>52936.160000000003</v>
      </c>
      <c r="D6978" s="362" t="s">
        <v>452</v>
      </c>
      <c r="E6978" s="362">
        <v>7223</v>
      </c>
      <c r="F6978" s="362" t="s">
        <v>7181</v>
      </c>
      <c r="G6978" s="362"/>
      <c r="H6978" s="364">
        <v>4</v>
      </c>
      <c r="I6978" s="363">
        <v>184046</v>
      </c>
      <c r="J6978" s="362" t="s">
        <v>455</v>
      </c>
      <c r="K6978" s="363">
        <v>220855.2</v>
      </c>
      <c r="L6978" s="362" t="s">
        <v>459</v>
      </c>
      <c r="M6978" s="362" t="s">
        <v>7116</v>
      </c>
      <c r="N6978" s="362" t="s">
        <v>7117</v>
      </c>
      <c r="O6978" s="362"/>
    </row>
    <row r="6979" spans="1:15" x14ac:dyDescent="0.2">
      <c r="A6979" s="361">
        <v>45141</v>
      </c>
      <c r="B6979" s="362" t="s">
        <v>541</v>
      </c>
      <c r="C6979" s="365">
        <v>6819.1</v>
      </c>
      <c r="D6979" s="362" t="s">
        <v>452</v>
      </c>
      <c r="E6979" s="362">
        <v>7223</v>
      </c>
      <c r="F6979" s="362" t="s">
        <v>7181</v>
      </c>
      <c r="G6979" s="362"/>
      <c r="H6979" s="364">
        <v>8</v>
      </c>
      <c r="I6979" s="363">
        <v>184046</v>
      </c>
      <c r="J6979" s="362" t="s">
        <v>455</v>
      </c>
      <c r="K6979" s="363">
        <v>220855.2</v>
      </c>
      <c r="L6979" s="362" t="s">
        <v>459</v>
      </c>
      <c r="M6979" s="362" t="s">
        <v>7116</v>
      </c>
      <c r="N6979" s="362" t="s">
        <v>7117</v>
      </c>
      <c r="O6979" s="362"/>
    </row>
    <row r="6980" spans="1:15" x14ac:dyDescent="0.2">
      <c r="A6980" s="361">
        <v>45142</v>
      </c>
      <c r="B6980" s="362" t="s">
        <v>541</v>
      </c>
      <c r="C6980" s="365">
        <v>6819.1</v>
      </c>
      <c r="D6980" s="362" t="s">
        <v>452</v>
      </c>
      <c r="E6980" s="362">
        <v>7223</v>
      </c>
      <c r="F6980" s="362" t="s">
        <v>7181</v>
      </c>
      <c r="G6980" s="362"/>
      <c r="H6980" s="364">
        <v>4</v>
      </c>
      <c r="I6980" s="363">
        <v>184046</v>
      </c>
      <c r="J6980" s="362" t="s">
        <v>455</v>
      </c>
      <c r="K6980" s="363">
        <v>220855.2</v>
      </c>
      <c r="L6980" s="362" t="s">
        <v>459</v>
      </c>
      <c r="M6980" s="362" t="s">
        <v>7116</v>
      </c>
      <c r="N6980" s="362" t="s">
        <v>7117</v>
      </c>
      <c r="O6980" s="362"/>
    </row>
    <row r="6981" spans="1:15" x14ac:dyDescent="0.2">
      <c r="A6981" s="361">
        <v>45145</v>
      </c>
      <c r="B6981" s="362" t="s">
        <v>541</v>
      </c>
      <c r="C6981" s="365">
        <v>6011.1</v>
      </c>
      <c r="D6981" s="362" t="s">
        <v>452</v>
      </c>
      <c r="E6981" s="362">
        <v>6730</v>
      </c>
      <c r="F6981" s="362" t="s">
        <v>7172</v>
      </c>
      <c r="G6981" s="362"/>
      <c r="H6981" s="364">
        <v>8</v>
      </c>
      <c r="I6981" s="363">
        <v>217402</v>
      </c>
      <c r="J6981" s="362" t="s">
        <v>455</v>
      </c>
      <c r="K6981" s="363">
        <v>260882.4</v>
      </c>
      <c r="L6981" s="362" t="s">
        <v>459</v>
      </c>
      <c r="M6981" s="362" t="s">
        <v>7116</v>
      </c>
      <c r="N6981" s="362" t="s">
        <v>7117</v>
      </c>
      <c r="O6981" s="362"/>
    </row>
    <row r="6982" spans="1:15" x14ac:dyDescent="0.2">
      <c r="A6982" s="361">
        <v>45146</v>
      </c>
      <c r="B6982" s="362" t="s">
        <v>541</v>
      </c>
      <c r="C6982" s="365">
        <v>6011.1</v>
      </c>
      <c r="D6982" s="362" t="s">
        <v>452</v>
      </c>
      <c r="E6982" s="362">
        <v>6730</v>
      </c>
      <c r="F6982" s="362" t="s">
        <v>7172</v>
      </c>
      <c r="G6982" s="362"/>
      <c r="H6982" s="364">
        <v>8</v>
      </c>
      <c r="I6982" s="363">
        <v>217402</v>
      </c>
      <c r="J6982" s="362" t="s">
        <v>455</v>
      </c>
      <c r="K6982" s="363">
        <v>260882.4</v>
      </c>
      <c r="L6982" s="362" t="s">
        <v>459</v>
      </c>
      <c r="M6982" s="362" t="s">
        <v>7116</v>
      </c>
      <c r="N6982" s="362" t="s">
        <v>7117</v>
      </c>
      <c r="O6982" s="362"/>
    </row>
    <row r="6983" spans="1:15" x14ac:dyDescent="0.2">
      <c r="A6983" s="361">
        <v>45147</v>
      </c>
      <c r="B6983" s="362" t="s">
        <v>541</v>
      </c>
      <c r="C6983" s="365">
        <v>6011.1</v>
      </c>
      <c r="D6983" s="362" t="s">
        <v>452</v>
      </c>
      <c r="E6983" s="362">
        <v>6730</v>
      </c>
      <c r="F6983" s="362" t="s">
        <v>7172</v>
      </c>
      <c r="G6983" s="362"/>
      <c r="H6983" s="364">
        <v>8</v>
      </c>
      <c r="I6983" s="363">
        <v>217402</v>
      </c>
      <c r="J6983" s="362" t="s">
        <v>455</v>
      </c>
      <c r="K6983" s="363">
        <v>260882.4</v>
      </c>
      <c r="L6983" s="362" t="s">
        <v>459</v>
      </c>
      <c r="M6983" s="362" t="s">
        <v>7116</v>
      </c>
      <c r="N6983" s="362" t="s">
        <v>7117</v>
      </c>
      <c r="O6983" s="362"/>
    </row>
    <row r="6984" spans="1:15" x14ac:dyDescent="0.2">
      <c r="A6984" s="361">
        <v>45148</v>
      </c>
      <c r="B6984" s="362" t="s">
        <v>541</v>
      </c>
      <c r="C6984" s="365">
        <v>6011.1</v>
      </c>
      <c r="D6984" s="362" t="s">
        <v>452</v>
      </c>
      <c r="E6984" s="362">
        <v>6730</v>
      </c>
      <c r="F6984" s="362" t="s">
        <v>7172</v>
      </c>
      <c r="G6984" s="362"/>
      <c r="H6984" s="364">
        <v>8</v>
      </c>
      <c r="I6984" s="363">
        <v>217402</v>
      </c>
      <c r="J6984" s="362" t="s">
        <v>455</v>
      </c>
      <c r="K6984" s="363">
        <v>260882.4</v>
      </c>
      <c r="L6984" s="362" t="s">
        <v>459</v>
      </c>
      <c r="M6984" s="362" t="s">
        <v>7116</v>
      </c>
      <c r="N6984" s="362" t="s">
        <v>7117</v>
      </c>
      <c r="O6984" s="362"/>
    </row>
    <row r="6985" spans="1:15" x14ac:dyDescent="0.2">
      <c r="A6985" s="361">
        <v>45149</v>
      </c>
      <c r="B6985" s="362" t="s">
        <v>541</v>
      </c>
      <c r="C6985" s="365">
        <v>6011.1</v>
      </c>
      <c r="D6985" s="362" t="s">
        <v>452</v>
      </c>
      <c r="E6985" s="362">
        <v>6730</v>
      </c>
      <c r="F6985" s="362" t="s">
        <v>7172</v>
      </c>
      <c r="G6985" s="362"/>
      <c r="H6985" s="364">
        <v>8</v>
      </c>
      <c r="I6985" s="363">
        <v>217402</v>
      </c>
      <c r="J6985" s="362" t="s">
        <v>455</v>
      </c>
      <c r="K6985" s="363">
        <v>260882.4</v>
      </c>
      <c r="L6985" s="362" t="s">
        <v>459</v>
      </c>
      <c r="M6985" s="362" t="s">
        <v>7116</v>
      </c>
      <c r="N6985" s="362" t="s">
        <v>7117</v>
      </c>
      <c r="O6985" s="362"/>
    </row>
    <row r="6986" spans="1:15" x14ac:dyDescent="0.2">
      <c r="A6986" s="361">
        <v>45153</v>
      </c>
      <c r="B6986" s="362" t="s">
        <v>541</v>
      </c>
      <c r="C6986" s="365">
        <v>6542.1</v>
      </c>
      <c r="D6986" s="362" t="s">
        <v>452</v>
      </c>
      <c r="E6986" s="362">
        <v>6730</v>
      </c>
      <c r="F6986" s="362" t="s">
        <v>7172</v>
      </c>
      <c r="G6986" s="362"/>
      <c r="H6986" s="364">
        <v>6</v>
      </c>
      <c r="I6986" s="363">
        <v>217402</v>
      </c>
      <c r="J6986" s="362" t="s">
        <v>455</v>
      </c>
      <c r="K6986" s="363">
        <v>260882.4</v>
      </c>
      <c r="L6986" s="362" t="s">
        <v>459</v>
      </c>
      <c r="M6986" s="362" t="s">
        <v>7116</v>
      </c>
      <c r="N6986" s="362" t="s">
        <v>7117</v>
      </c>
      <c r="O6986" s="362"/>
    </row>
    <row r="6987" spans="1:15" x14ac:dyDescent="0.2">
      <c r="A6987" s="361">
        <v>45152</v>
      </c>
      <c r="B6987" s="362" t="s">
        <v>541</v>
      </c>
      <c r="C6987" s="365">
        <v>6011.1</v>
      </c>
      <c r="D6987" s="362" t="s">
        <v>452</v>
      </c>
      <c r="E6987" s="362">
        <v>6730</v>
      </c>
      <c r="F6987" s="362" t="s">
        <v>7172</v>
      </c>
      <c r="G6987" s="362"/>
      <c r="H6987" s="364">
        <v>8</v>
      </c>
      <c r="I6987" s="363">
        <v>217402</v>
      </c>
      <c r="J6987" s="362" t="s">
        <v>455</v>
      </c>
      <c r="K6987" s="363">
        <v>260882.4</v>
      </c>
      <c r="L6987" s="362" t="s">
        <v>459</v>
      </c>
      <c r="M6987" s="362" t="s">
        <v>7116</v>
      </c>
      <c r="N6987" s="362" t="s">
        <v>7117</v>
      </c>
      <c r="O6987" s="362"/>
    </row>
    <row r="6988" spans="1:15" x14ac:dyDescent="0.2">
      <c r="A6988" s="361">
        <v>45139</v>
      </c>
      <c r="B6988" s="362" t="s">
        <v>541</v>
      </c>
      <c r="C6988" s="365">
        <v>6011.1</v>
      </c>
      <c r="D6988" s="362" t="s">
        <v>452</v>
      </c>
      <c r="E6988" s="362">
        <v>6730</v>
      </c>
      <c r="F6988" s="362" t="s">
        <v>7172</v>
      </c>
      <c r="G6988" s="362"/>
      <c r="H6988" s="364">
        <v>8</v>
      </c>
      <c r="I6988" s="363">
        <v>217402</v>
      </c>
      <c r="J6988" s="362" t="s">
        <v>455</v>
      </c>
      <c r="K6988" s="363">
        <v>260882.4</v>
      </c>
      <c r="L6988" s="362" t="s">
        <v>459</v>
      </c>
      <c r="M6988" s="362" t="s">
        <v>7116</v>
      </c>
      <c r="N6988" s="362" t="s">
        <v>7117</v>
      </c>
      <c r="O6988" s="362"/>
    </row>
    <row r="6989" spans="1:15" x14ac:dyDescent="0.2">
      <c r="A6989" s="361">
        <v>45141</v>
      </c>
      <c r="B6989" s="362" t="s">
        <v>541</v>
      </c>
      <c r="C6989" s="365">
        <v>6011.1</v>
      </c>
      <c r="D6989" s="362" t="s">
        <v>452</v>
      </c>
      <c r="E6989" s="362">
        <v>6730</v>
      </c>
      <c r="F6989" s="362" t="s">
        <v>7172</v>
      </c>
      <c r="G6989" s="362"/>
      <c r="H6989" s="364">
        <v>8</v>
      </c>
      <c r="I6989" s="363">
        <v>217402</v>
      </c>
      <c r="J6989" s="362" t="s">
        <v>455</v>
      </c>
      <c r="K6989" s="363">
        <v>260882.4</v>
      </c>
      <c r="L6989" s="362" t="s">
        <v>459</v>
      </c>
      <c r="M6989" s="362" t="s">
        <v>7116</v>
      </c>
      <c r="N6989" s="362" t="s">
        <v>7117</v>
      </c>
      <c r="O6989" s="362"/>
    </row>
    <row r="6990" spans="1:15" x14ac:dyDescent="0.2">
      <c r="A6990" s="361">
        <v>45142</v>
      </c>
      <c r="B6990" s="362" t="s">
        <v>541</v>
      </c>
      <c r="C6990" s="365">
        <v>6011.1</v>
      </c>
      <c r="D6990" s="362" t="s">
        <v>452</v>
      </c>
      <c r="E6990" s="362">
        <v>6730</v>
      </c>
      <c r="F6990" s="362" t="s">
        <v>7172</v>
      </c>
      <c r="G6990" s="362"/>
      <c r="H6990" s="364">
        <v>8</v>
      </c>
      <c r="I6990" s="363">
        <v>217402</v>
      </c>
      <c r="J6990" s="362" t="s">
        <v>455</v>
      </c>
      <c r="K6990" s="363">
        <v>260882.4</v>
      </c>
      <c r="L6990" s="362" t="s">
        <v>459</v>
      </c>
      <c r="M6990" s="362" t="s">
        <v>7116</v>
      </c>
      <c r="N6990" s="362" t="s">
        <v>7117</v>
      </c>
      <c r="O6990" s="362"/>
    </row>
    <row r="6991" spans="1:15" x14ac:dyDescent="0.2">
      <c r="A6991" s="361">
        <v>45152</v>
      </c>
      <c r="B6991" s="362" t="s">
        <v>541</v>
      </c>
      <c r="C6991" s="365">
        <v>6542.1</v>
      </c>
      <c r="D6991" s="362" t="s">
        <v>452</v>
      </c>
      <c r="E6991" s="362">
        <v>2535</v>
      </c>
      <c r="F6991" s="362" t="s">
        <v>7167</v>
      </c>
      <c r="G6991" s="362"/>
      <c r="H6991" s="364">
        <v>8</v>
      </c>
      <c r="I6991" s="363">
        <v>162299</v>
      </c>
      <c r="J6991" s="362" t="s">
        <v>455</v>
      </c>
      <c r="K6991" s="363">
        <v>194758.8</v>
      </c>
      <c r="L6991" s="362" t="s">
        <v>459</v>
      </c>
      <c r="M6991" s="362" t="s">
        <v>7116</v>
      </c>
      <c r="N6991" s="362" t="s">
        <v>7117</v>
      </c>
      <c r="O6991" s="362"/>
    </row>
    <row r="6992" spans="1:15" x14ac:dyDescent="0.2">
      <c r="A6992" s="361">
        <v>45153</v>
      </c>
      <c r="B6992" s="362" t="s">
        <v>541</v>
      </c>
      <c r="C6992" s="365">
        <v>6542.1</v>
      </c>
      <c r="D6992" s="362" t="s">
        <v>452</v>
      </c>
      <c r="E6992" s="362">
        <v>2535</v>
      </c>
      <c r="F6992" s="362" t="s">
        <v>7167</v>
      </c>
      <c r="G6992" s="362"/>
      <c r="H6992" s="364">
        <v>8</v>
      </c>
      <c r="I6992" s="363">
        <v>162299</v>
      </c>
      <c r="J6992" s="362" t="s">
        <v>455</v>
      </c>
      <c r="K6992" s="363">
        <v>194758.8</v>
      </c>
      <c r="L6992" s="362" t="s">
        <v>459</v>
      </c>
      <c r="M6992" s="362" t="s">
        <v>7116</v>
      </c>
      <c r="N6992" s="362" t="s">
        <v>7117</v>
      </c>
      <c r="O6992" s="362"/>
    </row>
    <row r="6993" spans="1:15" x14ac:dyDescent="0.2">
      <c r="A6993" s="361">
        <v>45147</v>
      </c>
      <c r="B6993" s="362" t="s">
        <v>541</v>
      </c>
      <c r="C6993" s="365">
        <v>6542.1</v>
      </c>
      <c r="D6993" s="362" t="s">
        <v>452</v>
      </c>
      <c r="E6993" s="362">
        <v>2535</v>
      </c>
      <c r="F6993" s="362" t="s">
        <v>7167</v>
      </c>
      <c r="G6993" s="362"/>
      <c r="H6993" s="364">
        <v>8</v>
      </c>
      <c r="I6993" s="363">
        <v>162299</v>
      </c>
      <c r="J6993" s="362" t="s">
        <v>455</v>
      </c>
      <c r="K6993" s="363">
        <v>194758.8</v>
      </c>
      <c r="L6993" s="362" t="s">
        <v>459</v>
      </c>
      <c r="M6993" s="362" t="s">
        <v>7116</v>
      </c>
      <c r="N6993" s="362" t="s">
        <v>7117</v>
      </c>
      <c r="O6993" s="362"/>
    </row>
    <row r="6994" spans="1:15" x14ac:dyDescent="0.2">
      <c r="A6994" s="361">
        <v>45148</v>
      </c>
      <c r="B6994" s="362" t="s">
        <v>541</v>
      </c>
      <c r="C6994" s="365">
        <v>6542.1</v>
      </c>
      <c r="D6994" s="362" t="s">
        <v>452</v>
      </c>
      <c r="E6994" s="362">
        <v>2535</v>
      </c>
      <c r="F6994" s="362" t="s">
        <v>7167</v>
      </c>
      <c r="G6994" s="362"/>
      <c r="H6994" s="364">
        <v>8</v>
      </c>
      <c r="I6994" s="363">
        <v>162299</v>
      </c>
      <c r="J6994" s="362" t="s">
        <v>455</v>
      </c>
      <c r="K6994" s="363">
        <v>194758.8</v>
      </c>
      <c r="L6994" s="362" t="s">
        <v>459</v>
      </c>
      <c r="M6994" s="362" t="s">
        <v>7116</v>
      </c>
      <c r="N6994" s="362" t="s">
        <v>7117</v>
      </c>
      <c r="O6994" s="362"/>
    </row>
    <row r="6995" spans="1:15" x14ac:dyDescent="0.2">
      <c r="A6995" s="361">
        <v>45149</v>
      </c>
      <c r="B6995" s="362" t="s">
        <v>541</v>
      </c>
      <c r="C6995" s="365">
        <v>6542.1</v>
      </c>
      <c r="D6995" s="362" t="s">
        <v>452</v>
      </c>
      <c r="E6995" s="362">
        <v>2535</v>
      </c>
      <c r="F6995" s="362" t="s">
        <v>7167</v>
      </c>
      <c r="G6995" s="362"/>
      <c r="H6995" s="364">
        <v>8</v>
      </c>
      <c r="I6995" s="363">
        <v>162299</v>
      </c>
      <c r="J6995" s="362" t="s">
        <v>455</v>
      </c>
      <c r="K6995" s="363">
        <v>194758.8</v>
      </c>
      <c r="L6995" s="362" t="s">
        <v>459</v>
      </c>
      <c r="M6995" s="362" t="s">
        <v>7116</v>
      </c>
      <c r="N6995" s="362" t="s">
        <v>7117</v>
      </c>
      <c r="O6995" s="362"/>
    </row>
    <row r="6996" spans="1:15" x14ac:dyDescent="0.2">
      <c r="A6996" s="361">
        <v>45152</v>
      </c>
      <c r="B6996" s="362" t="s">
        <v>541</v>
      </c>
      <c r="C6996" s="365">
        <v>6715.1</v>
      </c>
      <c r="D6996" s="362" t="s">
        <v>452</v>
      </c>
      <c r="E6996" s="362">
        <v>2045</v>
      </c>
      <c r="F6996" s="362" t="s">
        <v>487</v>
      </c>
      <c r="G6996" s="362"/>
      <c r="H6996" s="364">
        <v>8</v>
      </c>
      <c r="I6996" s="363">
        <v>172165</v>
      </c>
      <c r="J6996" s="362" t="s">
        <v>455</v>
      </c>
      <c r="K6996" s="363">
        <v>206598</v>
      </c>
      <c r="L6996" s="362" t="s">
        <v>459</v>
      </c>
      <c r="M6996" s="362" t="s">
        <v>7116</v>
      </c>
      <c r="N6996" s="362" t="s">
        <v>7117</v>
      </c>
      <c r="O6996" s="362"/>
    </row>
    <row r="6997" spans="1:15" x14ac:dyDescent="0.2">
      <c r="A6997" s="361">
        <v>45152</v>
      </c>
      <c r="B6997" s="362" t="s">
        <v>541</v>
      </c>
      <c r="C6997" s="365">
        <v>6369.1</v>
      </c>
      <c r="D6997" s="362" t="s">
        <v>452</v>
      </c>
      <c r="E6997" s="362">
        <v>6609</v>
      </c>
      <c r="F6997" s="362" t="s">
        <v>7158</v>
      </c>
      <c r="G6997" s="362"/>
      <c r="H6997" s="364">
        <v>8</v>
      </c>
      <c r="I6997" s="363">
        <v>130764</v>
      </c>
      <c r="J6997" s="362" t="s">
        <v>455</v>
      </c>
      <c r="K6997" s="363">
        <v>156916.79999999999</v>
      </c>
      <c r="L6997" s="362" t="s">
        <v>459</v>
      </c>
      <c r="M6997" s="362" t="s">
        <v>7116</v>
      </c>
      <c r="N6997" s="362" t="s">
        <v>7117</v>
      </c>
      <c r="O6997" s="362"/>
    </row>
    <row r="6998" spans="1:15" x14ac:dyDescent="0.2">
      <c r="A6998" s="361">
        <v>45139</v>
      </c>
      <c r="B6998" s="362" t="s">
        <v>541</v>
      </c>
      <c r="C6998" s="365">
        <v>6795.1</v>
      </c>
      <c r="D6998" s="362" t="s">
        <v>452</v>
      </c>
      <c r="E6998" s="362">
        <v>2535</v>
      </c>
      <c r="F6998" s="362" t="s">
        <v>7167</v>
      </c>
      <c r="G6998" s="362"/>
      <c r="H6998" s="364">
        <v>8</v>
      </c>
      <c r="I6998" s="363">
        <v>162299</v>
      </c>
      <c r="J6998" s="362" t="s">
        <v>455</v>
      </c>
      <c r="K6998" s="363">
        <v>194758.8</v>
      </c>
      <c r="L6998" s="362" t="s">
        <v>459</v>
      </c>
      <c r="M6998" s="362" t="s">
        <v>7116</v>
      </c>
      <c r="N6998" s="362" t="s">
        <v>7117</v>
      </c>
      <c r="O6998" s="362"/>
    </row>
    <row r="6999" spans="1:15" x14ac:dyDescent="0.2">
      <c r="A6999" s="361">
        <v>45153</v>
      </c>
      <c r="B6999" s="362" t="s">
        <v>541</v>
      </c>
      <c r="C6999" s="365">
        <v>6715.1</v>
      </c>
      <c r="D6999" s="362" t="s">
        <v>452</v>
      </c>
      <c r="E6999" s="362">
        <v>2045</v>
      </c>
      <c r="F6999" s="362" t="s">
        <v>487</v>
      </c>
      <c r="G6999" s="362"/>
      <c r="H6999" s="364">
        <v>8</v>
      </c>
      <c r="I6999" s="363">
        <v>172165</v>
      </c>
      <c r="J6999" s="362" t="s">
        <v>455</v>
      </c>
      <c r="K6999" s="363">
        <v>206598</v>
      </c>
      <c r="L6999" s="362" t="s">
        <v>459</v>
      </c>
      <c r="M6999" s="362" t="s">
        <v>7116</v>
      </c>
      <c r="N6999" s="362" t="s">
        <v>7117</v>
      </c>
      <c r="O6999" s="362"/>
    </row>
    <row r="7000" spans="1:15" x14ac:dyDescent="0.2">
      <c r="A7000" s="361">
        <v>45153</v>
      </c>
      <c r="B7000" s="362" t="s">
        <v>541</v>
      </c>
      <c r="C7000" s="365">
        <v>6369.1</v>
      </c>
      <c r="D7000" s="362" t="s">
        <v>452</v>
      </c>
      <c r="E7000" s="362">
        <v>6609</v>
      </c>
      <c r="F7000" s="362" t="s">
        <v>7158</v>
      </c>
      <c r="G7000" s="362"/>
      <c r="H7000" s="364">
        <v>8</v>
      </c>
      <c r="I7000" s="363">
        <v>130764</v>
      </c>
      <c r="J7000" s="362" t="s">
        <v>455</v>
      </c>
      <c r="K7000" s="363">
        <v>156916.79999999999</v>
      </c>
      <c r="L7000" s="362" t="s">
        <v>459</v>
      </c>
      <c r="M7000" s="362" t="s">
        <v>7116</v>
      </c>
      <c r="N7000" s="362" t="s">
        <v>7117</v>
      </c>
      <c r="O7000" s="362"/>
    </row>
    <row r="7001" spans="1:15" x14ac:dyDescent="0.2">
      <c r="A7001" s="361">
        <v>45142</v>
      </c>
      <c r="B7001" s="362" t="s">
        <v>541</v>
      </c>
      <c r="C7001" s="365">
        <v>6795.1</v>
      </c>
      <c r="D7001" s="362" t="s">
        <v>452</v>
      </c>
      <c r="E7001" s="362">
        <v>2535</v>
      </c>
      <c r="F7001" s="362" t="s">
        <v>7167</v>
      </c>
      <c r="G7001" s="362"/>
      <c r="H7001" s="364">
        <v>8</v>
      </c>
      <c r="I7001" s="363">
        <v>162299</v>
      </c>
      <c r="J7001" s="362" t="s">
        <v>455</v>
      </c>
      <c r="K7001" s="363">
        <v>194758.8</v>
      </c>
      <c r="L7001" s="362" t="s">
        <v>459</v>
      </c>
      <c r="M7001" s="362" t="s">
        <v>7116</v>
      </c>
      <c r="N7001" s="362" t="s">
        <v>7117</v>
      </c>
      <c r="O7001" s="362"/>
    </row>
    <row r="7002" spans="1:15" x14ac:dyDescent="0.2">
      <c r="A7002" s="361">
        <v>45145</v>
      </c>
      <c r="B7002" s="362" t="s">
        <v>541</v>
      </c>
      <c r="C7002" s="365">
        <v>6542.1</v>
      </c>
      <c r="D7002" s="362" t="s">
        <v>452</v>
      </c>
      <c r="E7002" s="362">
        <v>4107</v>
      </c>
      <c r="F7002" s="362" t="s">
        <v>462</v>
      </c>
      <c r="G7002" s="362"/>
      <c r="H7002" s="364">
        <v>2</v>
      </c>
      <c r="I7002" s="363">
        <v>378811</v>
      </c>
      <c r="J7002" s="362" t="s">
        <v>455</v>
      </c>
      <c r="K7002" s="363">
        <v>454573.2</v>
      </c>
      <c r="L7002" s="362" t="s">
        <v>459</v>
      </c>
      <c r="M7002" s="362" t="s">
        <v>7116</v>
      </c>
      <c r="N7002" s="362" t="s">
        <v>7117</v>
      </c>
      <c r="O7002" s="362"/>
    </row>
    <row r="7003" spans="1:15" x14ac:dyDescent="0.2">
      <c r="A7003" s="361">
        <v>45141</v>
      </c>
      <c r="B7003" s="362" t="s">
        <v>541</v>
      </c>
      <c r="C7003" s="365">
        <v>6715.1</v>
      </c>
      <c r="D7003" s="362" t="s">
        <v>452</v>
      </c>
      <c r="E7003" s="362">
        <v>2045</v>
      </c>
      <c r="F7003" s="362" t="s">
        <v>487</v>
      </c>
      <c r="G7003" s="362"/>
      <c r="H7003" s="364">
        <v>8</v>
      </c>
      <c r="I7003" s="363">
        <v>172165</v>
      </c>
      <c r="J7003" s="362" t="s">
        <v>455</v>
      </c>
      <c r="K7003" s="363">
        <v>206598</v>
      </c>
      <c r="L7003" s="362" t="s">
        <v>459</v>
      </c>
      <c r="M7003" s="362" t="s">
        <v>7116</v>
      </c>
      <c r="N7003" s="362" t="s">
        <v>7117</v>
      </c>
      <c r="O7003" s="362"/>
    </row>
    <row r="7004" spans="1:15" x14ac:dyDescent="0.2">
      <c r="A7004" s="361">
        <v>45142</v>
      </c>
      <c r="B7004" s="362" t="s">
        <v>541</v>
      </c>
      <c r="C7004" s="365">
        <v>6715.1</v>
      </c>
      <c r="D7004" s="362" t="s">
        <v>452</v>
      </c>
      <c r="E7004" s="362">
        <v>2045</v>
      </c>
      <c r="F7004" s="362" t="s">
        <v>487</v>
      </c>
      <c r="G7004" s="362"/>
      <c r="H7004" s="364">
        <v>8</v>
      </c>
      <c r="I7004" s="363">
        <v>172165</v>
      </c>
      <c r="J7004" s="362" t="s">
        <v>455</v>
      </c>
      <c r="K7004" s="363">
        <v>206598</v>
      </c>
      <c r="L7004" s="362" t="s">
        <v>459</v>
      </c>
      <c r="M7004" s="362" t="s">
        <v>7116</v>
      </c>
      <c r="N7004" s="362" t="s">
        <v>7117</v>
      </c>
      <c r="O7004" s="362"/>
    </row>
    <row r="7005" spans="1:15" x14ac:dyDescent="0.2">
      <c r="A7005" s="361">
        <v>45146</v>
      </c>
      <c r="B7005" s="362" t="s">
        <v>541</v>
      </c>
      <c r="C7005" s="365">
        <v>6542.1</v>
      </c>
      <c r="D7005" s="362" t="s">
        <v>452</v>
      </c>
      <c r="E7005" s="362">
        <v>4107</v>
      </c>
      <c r="F7005" s="362" t="s">
        <v>462</v>
      </c>
      <c r="G7005" s="362"/>
      <c r="H7005" s="364">
        <v>2</v>
      </c>
      <c r="I7005" s="363">
        <v>378811</v>
      </c>
      <c r="J7005" s="362" t="s">
        <v>455</v>
      </c>
      <c r="K7005" s="363">
        <v>454573.2</v>
      </c>
      <c r="L7005" s="362" t="s">
        <v>459</v>
      </c>
      <c r="M7005" s="362" t="s">
        <v>7116</v>
      </c>
      <c r="N7005" s="362" t="s">
        <v>7117</v>
      </c>
      <c r="O7005" s="362"/>
    </row>
    <row r="7006" spans="1:15" x14ac:dyDescent="0.2">
      <c r="A7006" s="361">
        <v>45145</v>
      </c>
      <c r="B7006" s="362" t="s">
        <v>541</v>
      </c>
      <c r="C7006" s="365">
        <v>6758.1</v>
      </c>
      <c r="D7006" s="362" t="s">
        <v>452</v>
      </c>
      <c r="E7006" s="362">
        <v>2535</v>
      </c>
      <c r="F7006" s="362" t="s">
        <v>7167</v>
      </c>
      <c r="G7006" s="362"/>
      <c r="H7006" s="364">
        <v>8</v>
      </c>
      <c r="I7006" s="363">
        <v>162299</v>
      </c>
      <c r="J7006" s="362" t="s">
        <v>455</v>
      </c>
      <c r="K7006" s="363">
        <v>194758.8</v>
      </c>
      <c r="L7006" s="362" t="s">
        <v>459</v>
      </c>
      <c r="M7006" s="362" t="s">
        <v>7116</v>
      </c>
      <c r="N7006" s="362" t="s">
        <v>7117</v>
      </c>
      <c r="O7006" s="362"/>
    </row>
    <row r="7007" spans="1:15" x14ac:dyDescent="0.2">
      <c r="A7007" s="361">
        <v>45145</v>
      </c>
      <c r="B7007" s="362" t="s">
        <v>541</v>
      </c>
      <c r="C7007" s="365">
        <v>6715.1</v>
      </c>
      <c r="D7007" s="362" t="s">
        <v>452</v>
      </c>
      <c r="E7007" s="362">
        <v>2045</v>
      </c>
      <c r="F7007" s="362" t="s">
        <v>487</v>
      </c>
      <c r="G7007" s="362"/>
      <c r="H7007" s="364">
        <v>8</v>
      </c>
      <c r="I7007" s="363">
        <v>172165</v>
      </c>
      <c r="J7007" s="362" t="s">
        <v>455</v>
      </c>
      <c r="K7007" s="363">
        <v>206598</v>
      </c>
      <c r="L7007" s="362" t="s">
        <v>459</v>
      </c>
      <c r="M7007" s="362" t="s">
        <v>7116</v>
      </c>
      <c r="N7007" s="362" t="s">
        <v>7117</v>
      </c>
      <c r="O7007" s="362"/>
    </row>
    <row r="7008" spans="1:15" x14ac:dyDescent="0.2">
      <c r="A7008" s="361">
        <v>45145</v>
      </c>
      <c r="B7008" s="362" t="s">
        <v>541</v>
      </c>
      <c r="C7008" s="365">
        <v>6542.11</v>
      </c>
      <c r="D7008" s="362" t="s">
        <v>452</v>
      </c>
      <c r="E7008" s="362">
        <v>6609</v>
      </c>
      <c r="F7008" s="362" t="s">
        <v>7158</v>
      </c>
      <c r="G7008" s="362"/>
      <c r="H7008" s="364">
        <v>8</v>
      </c>
      <c r="I7008" s="363">
        <v>130764</v>
      </c>
      <c r="J7008" s="362" t="s">
        <v>455</v>
      </c>
      <c r="K7008" s="363">
        <v>156916.79999999999</v>
      </c>
      <c r="L7008" s="362" t="s">
        <v>459</v>
      </c>
      <c r="M7008" s="362" t="s">
        <v>7116</v>
      </c>
      <c r="N7008" s="362" t="s">
        <v>7117</v>
      </c>
      <c r="O7008" s="362"/>
    </row>
    <row r="7009" spans="1:15" x14ac:dyDescent="0.2">
      <c r="A7009" s="361">
        <v>45146</v>
      </c>
      <c r="B7009" s="362" t="s">
        <v>541</v>
      </c>
      <c r="C7009" s="365">
        <v>6758.1</v>
      </c>
      <c r="D7009" s="362" t="s">
        <v>452</v>
      </c>
      <c r="E7009" s="362">
        <v>2535</v>
      </c>
      <c r="F7009" s="362" t="s">
        <v>7167</v>
      </c>
      <c r="G7009" s="362"/>
      <c r="H7009" s="364">
        <v>8</v>
      </c>
      <c r="I7009" s="363">
        <v>162299</v>
      </c>
      <c r="J7009" s="362" t="s">
        <v>455</v>
      </c>
      <c r="K7009" s="363">
        <v>194758.8</v>
      </c>
      <c r="L7009" s="362" t="s">
        <v>459</v>
      </c>
      <c r="M7009" s="362" t="s">
        <v>7116</v>
      </c>
      <c r="N7009" s="362" t="s">
        <v>7117</v>
      </c>
      <c r="O7009" s="362"/>
    </row>
    <row r="7010" spans="1:15" x14ac:dyDescent="0.2">
      <c r="A7010" s="361">
        <v>45147</v>
      </c>
      <c r="B7010" s="362" t="s">
        <v>541</v>
      </c>
      <c r="C7010" s="365">
        <v>6542.1</v>
      </c>
      <c r="D7010" s="362" t="s">
        <v>452</v>
      </c>
      <c r="E7010" s="362">
        <v>4107</v>
      </c>
      <c r="F7010" s="362" t="s">
        <v>462</v>
      </c>
      <c r="G7010" s="362"/>
      <c r="H7010" s="364">
        <v>2</v>
      </c>
      <c r="I7010" s="363">
        <v>378811</v>
      </c>
      <c r="J7010" s="362" t="s">
        <v>455</v>
      </c>
      <c r="K7010" s="363">
        <v>454573.2</v>
      </c>
      <c r="L7010" s="362" t="s">
        <v>459</v>
      </c>
      <c r="M7010" s="362" t="s">
        <v>7116</v>
      </c>
      <c r="N7010" s="362" t="s">
        <v>7117</v>
      </c>
      <c r="O7010" s="362"/>
    </row>
    <row r="7011" spans="1:15" x14ac:dyDescent="0.2">
      <c r="A7011" s="361">
        <v>45146</v>
      </c>
      <c r="B7011" s="362" t="s">
        <v>541</v>
      </c>
      <c r="C7011" s="365">
        <v>6715.1</v>
      </c>
      <c r="D7011" s="362" t="s">
        <v>452</v>
      </c>
      <c r="E7011" s="362">
        <v>2045</v>
      </c>
      <c r="F7011" s="362" t="s">
        <v>487</v>
      </c>
      <c r="G7011" s="362"/>
      <c r="H7011" s="364">
        <v>8</v>
      </c>
      <c r="I7011" s="363">
        <v>172165</v>
      </c>
      <c r="J7011" s="362" t="s">
        <v>455</v>
      </c>
      <c r="K7011" s="363">
        <v>206598</v>
      </c>
      <c r="L7011" s="362" t="s">
        <v>459</v>
      </c>
      <c r="M7011" s="362" t="s">
        <v>7116</v>
      </c>
      <c r="N7011" s="362" t="s">
        <v>7117</v>
      </c>
      <c r="O7011" s="362"/>
    </row>
    <row r="7012" spans="1:15" x14ac:dyDescent="0.2">
      <c r="A7012" s="361">
        <v>45148</v>
      </c>
      <c r="B7012" s="362" t="s">
        <v>541</v>
      </c>
      <c r="C7012" s="365">
        <v>6542.1</v>
      </c>
      <c r="D7012" s="362" t="s">
        <v>452</v>
      </c>
      <c r="E7012" s="362">
        <v>4107</v>
      </c>
      <c r="F7012" s="362" t="s">
        <v>462</v>
      </c>
      <c r="G7012" s="362"/>
      <c r="H7012" s="364">
        <v>2</v>
      </c>
      <c r="I7012" s="363">
        <v>378811</v>
      </c>
      <c r="J7012" s="362" t="s">
        <v>455</v>
      </c>
      <c r="K7012" s="363">
        <v>454573.2</v>
      </c>
      <c r="L7012" s="362" t="s">
        <v>459</v>
      </c>
      <c r="M7012" s="362" t="s">
        <v>7116</v>
      </c>
      <c r="N7012" s="362" t="s">
        <v>7117</v>
      </c>
      <c r="O7012" s="362"/>
    </row>
    <row r="7013" spans="1:15" x14ac:dyDescent="0.2">
      <c r="A7013" s="361">
        <v>45147</v>
      </c>
      <c r="B7013" s="362" t="s">
        <v>541</v>
      </c>
      <c r="C7013" s="365">
        <v>6715.1</v>
      </c>
      <c r="D7013" s="362" t="s">
        <v>452</v>
      </c>
      <c r="E7013" s="362">
        <v>2045</v>
      </c>
      <c r="F7013" s="362" t="s">
        <v>487</v>
      </c>
      <c r="G7013" s="362"/>
      <c r="H7013" s="364">
        <v>8</v>
      </c>
      <c r="I7013" s="363">
        <v>172165</v>
      </c>
      <c r="J7013" s="362" t="s">
        <v>455</v>
      </c>
      <c r="K7013" s="363">
        <v>206598</v>
      </c>
      <c r="L7013" s="362" t="s">
        <v>459</v>
      </c>
      <c r="M7013" s="362" t="s">
        <v>7116</v>
      </c>
      <c r="N7013" s="362" t="s">
        <v>7117</v>
      </c>
      <c r="O7013" s="362"/>
    </row>
    <row r="7014" spans="1:15" x14ac:dyDescent="0.2">
      <c r="A7014" s="361">
        <v>45142</v>
      </c>
      <c r="B7014" s="362" t="s">
        <v>541</v>
      </c>
      <c r="C7014" s="365">
        <v>6542.11</v>
      </c>
      <c r="D7014" s="362" t="s">
        <v>452</v>
      </c>
      <c r="E7014" s="362">
        <v>6609</v>
      </c>
      <c r="F7014" s="362" t="s">
        <v>7158</v>
      </c>
      <c r="G7014" s="362"/>
      <c r="H7014" s="364">
        <v>8</v>
      </c>
      <c r="I7014" s="363">
        <v>130764</v>
      </c>
      <c r="J7014" s="362" t="s">
        <v>455</v>
      </c>
      <c r="K7014" s="363">
        <v>156916.79999999999</v>
      </c>
      <c r="L7014" s="362" t="s">
        <v>459</v>
      </c>
      <c r="M7014" s="362" t="s">
        <v>7116</v>
      </c>
      <c r="N7014" s="362" t="s">
        <v>7117</v>
      </c>
      <c r="O7014" s="362"/>
    </row>
    <row r="7015" spans="1:15" x14ac:dyDescent="0.2">
      <c r="A7015" s="361">
        <v>45148</v>
      </c>
      <c r="B7015" s="362" t="s">
        <v>541</v>
      </c>
      <c r="C7015" s="365">
        <v>6715.1</v>
      </c>
      <c r="D7015" s="362" t="s">
        <v>452</v>
      </c>
      <c r="E7015" s="362">
        <v>2045</v>
      </c>
      <c r="F7015" s="362" t="s">
        <v>487</v>
      </c>
      <c r="G7015" s="362"/>
      <c r="H7015" s="364">
        <v>8</v>
      </c>
      <c r="I7015" s="363">
        <v>172165</v>
      </c>
      <c r="J7015" s="362" t="s">
        <v>455</v>
      </c>
      <c r="K7015" s="363">
        <v>206598</v>
      </c>
      <c r="L7015" s="362" t="s">
        <v>459</v>
      </c>
      <c r="M7015" s="362" t="s">
        <v>7116</v>
      </c>
      <c r="N7015" s="362" t="s">
        <v>7117</v>
      </c>
      <c r="O7015" s="362"/>
    </row>
    <row r="7016" spans="1:15" x14ac:dyDescent="0.2">
      <c r="A7016" s="361">
        <v>45146</v>
      </c>
      <c r="B7016" s="362" t="s">
        <v>541</v>
      </c>
      <c r="C7016" s="365">
        <v>6369.1</v>
      </c>
      <c r="D7016" s="362" t="s">
        <v>452</v>
      </c>
      <c r="E7016" s="362">
        <v>6609</v>
      </c>
      <c r="F7016" s="362" t="s">
        <v>7158</v>
      </c>
      <c r="G7016" s="362"/>
      <c r="H7016" s="364">
        <v>8</v>
      </c>
      <c r="I7016" s="363">
        <v>130764</v>
      </c>
      <c r="J7016" s="362" t="s">
        <v>455</v>
      </c>
      <c r="K7016" s="363">
        <v>156916.79999999999</v>
      </c>
      <c r="L7016" s="362" t="s">
        <v>459</v>
      </c>
      <c r="M7016" s="362" t="s">
        <v>7116</v>
      </c>
      <c r="N7016" s="362" t="s">
        <v>7117</v>
      </c>
      <c r="O7016" s="362"/>
    </row>
    <row r="7017" spans="1:15" x14ac:dyDescent="0.2">
      <c r="A7017" s="361">
        <v>45149</v>
      </c>
      <c r="B7017" s="362" t="s">
        <v>541</v>
      </c>
      <c r="C7017" s="365">
        <v>6715.1</v>
      </c>
      <c r="D7017" s="362" t="s">
        <v>452</v>
      </c>
      <c r="E7017" s="362">
        <v>2045</v>
      </c>
      <c r="F7017" s="362" t="s">
        <v>487</v>
      </c>
      <c r="G7017" s="362"/>
      <c r="H7017" s="364">
        <v>8</v>
      </c>
      <c r="I7017" s="363">
        <v>172165</v>
      </c>
      <c r="J7017" s="362" t="s">
        <v>455</v>
      </c>
      <c r="K7017" s="363">
        <v>206598</v>
      </c>
      <c r="L7017" s="362" t="s">
        <v>459</v>
      </c>
      <c r="M7017" s="362" t="s">
        <v>7116</v>
      </c>
      <c r="N7017" s="362" t="s">
        <v>7117</v>
      </c>
      <c r="O7017" s="362"/>
    </row>
    <row r="7018" spans="1:15" x14ac:dyDescent="0.2">
      <c r="A7018" s="361">
        <v>45147</v>
      </c>
      <c r="B7018" s="362" t="s">
        <v>541</v>
      </c>
      <c r="C7018" s="365">
        <v>6369.1</v>
      </c>
      <c r="D7018" s="362" t="s">
        <v>452</v>
      </c>
      <c r="E7018" s="362">
        <v>6609</v>
      </c>
      <c r="F7018" s="362" t="s">
        <v>7158</v>
      </c>
      <c r="G7018" s="362"/>
      <c r="H7018" s="364">
        <v>8</v>
      </c>
      <c r="I7018" s="363">
        <v>130764</v>
      </c>
      <c r="J7018" s="362" t="s">
        <v>455</v>
      </c>
      <c r="K7018" s="363">
        <v>156916.79999999999</v>
      </c>
      <c r="L7018" s="362" t="s">
        <v>459</v>
      </c>
      <c r="M7018" s="362" t="s">
        <v>7116</v>
      </c>
      <c r="N7018" s="362" t="s">
        <v>7117</v>
      </c>
      <c r="O7018" s="362"/>
    </row>
    <row r="7019" spans="1:15" x14ac:dyDescent="0.2">
      <c r="A7019" s="361">
        <v>45139</v>
      </c>
      <c r="B7019" s="362" t="s">
        <v>541</v>
      </c>
      <c r="C7019" s="365">
        <v>6715.1</v>
      </c>
      <c r="D7019" s="362" t="s">
        <v>452</v>
      </c>
      <c r="E7019" s="362">
        <v>4107</v>
      </c>
      <c r="F7019" s="362" t="s">
        <v>462</v>
      </c>
      <c r="G7019" s="362"/>
      <c r="H7019" s="364">
        <v>2</v>
      </c>
      <c r="I7019" s="363">
        <v>378811</v>
      </c>
      <c r="J7019" s="362" t="s">
        <v>455</v>
      </c>
      <c r="K7019" s="363">
        <v>454573.2</v>
      </c>
      <c r="L7019" s="362" t="s">
        <v>459</v>
      </c>
      <c r="M7019" s="362" t="s">
        <v>7116</v>
      </c>
      <c r="N7019" s="362" t="s">
        <v>7117</v>
      </c>
      <c r="O7019" s="362"/>
    </row>
    <row r="7020" spans="1:15" x14ac:dyDescent="0.2">
      <c r="A7020" s="361">
        <v>45148</v>
      </c>
      <c r="B7020" s="362" t="s">
        <v>541</v>
      </c>
      <c r="C7020" s="365">
        <v>6369.1</v>
      </c>
      <c r="D7020" s="362" t="s">
        <v>452</v>
      </c>
      <c r="E7020" s="362">
        <v>6609</v>
      </c>
      <c r="F7020" s="362" t="s">
        <v>7158</v>
      </c>
      <c r="G7020" s="362"/>
      <c r="H7020" s="364">
        <v>8</v>
      </c>
      <c r="I7020" s="363">
        <v>130764</v>
      </c>
      <c r="J7020" s="362" t="s">
        <v>455</v>
      </c>
      <c r="K7020" s="363">
        <v>156916.79999999999</v>
      </c>
      <c r="L7020" s="362" t="s">
        <v>459</v>
      </c>
      <c r="M7020" s="362" t="s">
        <v>7116</v>
      </c>
      <c r="N7020" s="362" t="s">
        <v>7117</v>
      </c>
      <c r="O7020" s="362"/>
    </row>
    <row r="7021" spans="1:15" x14ac:dyDescent="0.2">
      <c r="A7021" s="361">
        <v>45141</v>
      </c>
      <c r="B7021" s="362" t="s">
        <v>541</v>
      </c>
      <c r="C7021" s="365">
        <v>6715.1</v>
      </c>
      <c r="D7021" s="362" t="s">
        <v>452</v>
      </c>
      <c r="E7021" s="362">
        <v>4107</v>
      </c>
      <c r="F7021" s="362" t="s">
        <v>462</v>
      </c>
      <c r="G7021" s="362"/>
      <c r="H7021" s="364">
        <v>2</v>
      </c>
      <c r="I7021" s="363">
        <v>378811</v>
      </c>
      <c r="J7021" s="362" t="s">
        <v>455</v>
      </c>
      <c r="K7021" s="363">
        <v>454573.2</v>
      </c>
      <c r="L7021" s="362" t="s">
        <v>459</v>
      </c>
      <c r="M7021" s="362" t="s">
        <v>7116</v>
      </c>
      <c r="N7021" s="362" t="s">
        <v>7117</v>
      </c>
      <c r="O7021" s="362"/>
    </row>
    <row r="7022" spans="1:15" x14ac:dyDescent="0.2">
      <c r="A7022" s="361">
        <v>45149</v>
      </c>
      <c r="B7022" s="362" t="s">
        <v>541</v>
      </c>
      <c r="C7022" s="365">
        <v>6369.1</v>
      </c>
      <c r="D7022" s="362" t="s">
        <v>452</v>
      </c>
      <c r="E7022" s="362">
        <v>6609</v>
      </c>
      <c r="F7022" s="362" t="s">
        <v>7158</v>
      </c>
      <c r="G7022" s="362"/>
      <c r="H7022" s="364">
        <v>8</v>
      </c>
      <c r="I7022" s="363">
        <v>130764</v>
      </c>
      <c r="J7022" s="362" t="s">
        <v>455</v>
      </c>
      <c r="K7022" s="363">
        <v>156916.79999999999</v>
      </c>
      <c r="L7022" s="362" t="s">
        <v>459</v>
      </c>
      <c r="M7022" s="362" t="s">
        <v>7116</v>
      </c>
      <c r="N7022" s="362" t="s">
        <v>7117</v>
      </c>
      <c r="O7022" s="362"/>
    </row>
    <row r="7023" spans="1:15" x14ac:dyDescent="0.2">
      <c r="A7023" s="361">
        <v>45145</v>
      </c>
      <c r="B7023" s="362" t="s">
        <v>541</v>
      </c>
      <c r="C7023" s="365">
        <v>6715.1</v>
      </c>
      <c r="D7023" s="362" t="s">
        <v>452</v>
      </c>
      <c r="E7023" s="362">
        <v>4107</v>
      </c>
      <c r="F7023" s="362" t="s">
        <v>462</v>
      </c>
      <c r="G7023" s="362"/>
      <c r="H7023" s="364">
        <v>4</v>
      </c>
      <c r="I7023" s="363">
        <v>378811</v>
      </c>
      <c r="J7023" s="362" t="s">
        <v>455</v>
      </c>
      <c r="K7023" s="363">
        <v>454573.2</v>
      </c>
      <c r="L7023" s="362" t="s">
        <v>459</v>
      </c>
      <c r="M7023" s="362" t="s">
        <v>7116</v>
      </c>
      <c r="N7023" s="362" t="s">
        <v>7117</v>
      </c>
      <c r="O7023" s="362"/>
    </row>
    <row r="7024" spans="1:15" x14ac:dyDescent="0.2">
      <c r="A7024" s="361">
        <v>45146</v>
      </c>
      <c r="B7024" s="362" t="s">
        <v>541</v>
      </c>
      <c r="C7024" s="365">
        <v>6715.1</v>
      </c>
      <c r="D7024" s="362" t="s">
        <v>452</v>
      </c>
      <c r="E7024" s="362">
        <v>4107</v>
      </c>
      <c r="F7024" s="362" t="s">
        <v>462</v>
      </c>
      <c r="G7024" s="362"/>
      <c r="H7024" s="364">
        <v>4</v>
      </c>
      <c r="I7024" s="363">
        <v>378811</v>
      </c>
      <c r="J7024" s="362" t="s">
        <v>455</v>
      </c>
      <c r="K7024" s="363">
        <v>454573.2</v>
      </c>
      <c r="L7024" s="362" t="s">
        <v>459</v>
      </c>
      <c r="M7024" s="362" t="s">
        <v>7116</v>
      </c>
      <c r="N7024" s="362" t="s">
        <v>7117</v>
      </c>
      <c r="O7024" s="362"/>
    </row>
    <row r="7025" spans="1:15" x14ac:dyDescent="0.2">
      <c r="A7025" s="361">
        <v>45147</v>
      </c>
      <c r="B7025" s="362" t="s">
        <v>541</v>
      </c>
      <c r="C7025" s="365">
        <v>6715.1</v>
      </c>
      <c r="D7025" s="362" t="s">
        <v>452</v>
      </c>
      <c r="E7025" s="362">
        <v>4107</v>
      </c>
      <c r="F7025" s="362" t="s">
        <v>462</v>
      </c>
      <c r="G7025" s="362"/>
      <c r="H7025" s="364">
        <v>3</v>
      </c>
      <c r="I7025" s="363">
        <v>378811</v>
      </c>
      <c r="J7025" s="362" t="s">
        <v>455</v>
      </c>
      <c r="K7025" s="363">
        <v>454573.2</v>
      </c>
      <c r="L7025" s="362" t="s">
        <v>459</v>
      </c>
      <c r="M7025" s="362" t="s">
        <v>7116</v>
      </c>
      <c r="N7025" s="362" t="s">
        <v>7117</v>
      </c>
      <c r="O7025" s="362"/>
    </row>
    <row r="7026" spans="1:15" x14ac:dyDescent="0.2">
      <c r="A7026" s="361">
        <v>45148</v>
      </c>
      <c r="B7026" s="362" t="s">
        <v>541</v>
      </c>
      <c r="C7026" s="365">
        <v>6715.1</v>
      </c>
      <c r="D7026" s="362" t="s">
        <v>452</v>
      </c>
      <c r="E7026" s="362">
        <v>4107</v>
      </c>
      <c r="F7026" s="362" t="s">
        <v>462</v>
      </c>
      <c r="G7026" s="362"/>
      <c r="H7026" s="364">
        <v>2</v>
      </c>
      <c r="I7026" s="363">
        <v>378811</v>
      </c>
      <c r="J7026" s="362" t="s">
        <v>455</v>
      </c>
      <c r="K7026" s="363">
        <v>454573.2</v>
      </c>
      <c r="L7026" s="362" t="s">
        <v>459</v>
      </c>
      <c r="M7026" s="362" t="s">
        <v>7116</v>
      </c>
      <c r="N7026" s="362" t="s">
        <v>7117</v>
      </c>
      <c r="O7026" s="362"/>
    </row>
    <row r="7027" spans="1:15" x14ac:dyDescent="0.2">
      <c r="A7027" s="361">
        <v>45147</v>
      </c>
      <c r="B7027" s="362" t="s">
        <v>541</v>
      </c>
      <c r="C7027" s="365">
        <v>6369.1</v>
      </c>
      <c r="D7027" s="362" t="s">
        <v>452</v>
      </c>
      <c r="E7027" s="362">
        <v>4107</v>
      </c>
      <c r="F7027" s="362" t="s">
        <v>462</v>
      </c>
      <c r="G7027" s="362"/>
      <c r="H7027" s="364">
        <v>1</v>
      </c>
      <c r="I7027" s="363">
        <v>378811</v>
      </c>
      <c r="J7027" s="362" t="s">
        <v>455</v>
      </c>
      <c r="K7027" s="363">
        <v>454573.2</v>
      </c>
      <c r="L7027" s="362" t="s">
        <v>459</v>
      </c>
      <c r="M7027" s="362" t="s">
        <v>7116</v>
      </c>
      <c r="N7027" s="362" t="s">
        <v>7117</v>
      </c>
      <c r="O7027" s="362"/>
    </row>
    <row r="7028" spans="1:15" x14ac:dyDescent="0.2">
      <c r="A7028" s="361">
        <v>45148</v>
      </c>
      <c r="B7028" s="362" t="s">
        <v>541</v>
      </c>
      <c r="C7028" s="365">
        <v>6369.1</v>
      </c>
      <c r="D7028" s="362" t="s">
        <v>452</v>
      </c>
      <c r="E7028" s="362">
        <v>4107</v>
      </c>
      <c r="F7028" s="362" t="s">
        <v>462</v>
      </c>
      <c r="G7028" s="362"/>
      <c r="H7028" s="364">
        <v>1</v>
      </c>
      <c r="I7028" s="363">
        <v>378811</v>
      </c>
      <c r="J7028" s="362" t="s">
        <v>455</v>
      </c>
      <c r="K7028" s="363">
        <v>454573.2</v>
      </c>
      <c r="L7028" s="362" t="s">
        <v>459</v>
      </c>
      <c r="M7028" s="362" t="s">
        <v>7116</v>
      </c>
      <c r="N7028" s="362" t="s">
        <v>7117</v>
      </c>
      <c r="O7028" s="362"/>
    </row>
    <row r="7029" spans="1:15" x14ac:dyDescent="0.2">
      <c r="A7029" s="361">
        <v>45152</v>
      </c>
      <c r="B7029" s="362" t="s">
        <v>541</v>
      </c>
      <c r="C7029" s="365">
        <v>6542.1</v>
      </c>
      <c r="D7029" s="362" t="s">
        <v>452</v>
      </c>
      <c r="E7029" s="362">
        <v>4107</v>
      </c>
      <c r="F7029" s="362" t="s">
        <v>462</v>
      </c>
      <c r="G7029" s="362"/>
      <c r="H7029" s="364">
        <v>2</v>
      </c>
      <c r="I7029" s="363">
        <v>378811</v>
      </c>
      <c r="J7029" s="362" t="s">
        <v>455</v>
      </c>
      <c r="K7029" s="363">
        <v>454573.2</v>
      </c>
      <c r="L7029" s="362" t="s">
        <v>459</v>
      </c>
      <c r="M7029" s="362" t="s">
        <v>7116</v>
      </c>
      <c r="N7029" s="362" t="s">
        <v>7117</v>
      </c>
      <c r="O7029" s="362"/>
    </row>
    <row r="7030" spans="1:15" x14ac:dyDescent="0.2">
      <c r="A7030" s="361">
        <v>45153</v>
      </c>
      <c r="B7030" s="362" t="s">
        <v>541</v>
      </c>
      <c r="C7030" s="365">
        <v>6542.1</v>
      </c>
      <c r="D7030" s="362" t="s">
        <v>452</v>
      </c>
      <c r="E7030" s="362">
        <v>4107</v>
      </c>
      <c r="F7030" s="362" t="s">
        <v>462</v>
      </c>
      <c r="G7030" s="362"/>
      <c r="H7030" s="364">
        <v>2</v>
      </c>
      <c r="I7030" s="363">
        <v>378811</v>
      </c>
      <c r="J7030" s="362" t="s">
        <v>455</v>
      </c>
      <c r="K7030" s="363">
        <v>454573.2</v>
      </c>
      <c r="L7030" s="362" t="s">
        <v>459</v>
      </c>
      <c r="M7030" s="362" t="s">
        <v>7116</v>
      </c>
      <c r="N7030" s="362" t="s">
        <v>7117</v>
      </c>
      <c r="O7030" s="362"/>
    </row>
    <row r="7031" spans="1:15" x14ac:dyDescent="0.2">
      <c r="A7031" s="361">
        <v>45139</v>
      </c>
      <c r="B7031" s="362" t="s">
        <v>541</v>
      </c>
      <c r="C7031" s="365">
        <v>6593.11</v>
      </c>
      <c r="D7031" s="362" t="s">
        <v>452</v>
      </c>
      <c r="E7031" s="362">
        <v>4107</v>
      </c>
      <c r="F7031" s="362" t="s">
        <v>462</v>
      </c>
      <c r="G7031" s="362"/>
      <c r="H7031" s="364">
        <v>2</v>
      </c>
      <c r="I7031" s="363">
        <v>378811</v>
      </c>
      <c r="J7031" s="362" t="s">
        <v>455</v>
      </c>
      <c r="K7031" s="363">
        <v>454573.2</v>
      </c>
      <c r="L7031" s="362" t="s">
        <v>459</v>
      </c>
      <c r="M7031" s="362" t="s">
        <v>7116</v>
      </c>
      <c r="N7031" s="362" t="s">
        <v>7117</v>
      </c>
      <c r="O7031" s="362"/>
    </row>
    <row r="7032" spans="1:15" x14ac:dyDescent="0.2">
      <c r="A7032" s="361">
        <v>45141</v>
      </c>
      <c r="B7032" s="362" t="s">
        <v>541</v>
      </c>
      <c r="C7032" s="365">
        <v>6593.11</v>
      </c>
      <c r="D7032" s="362" t="s">
        <v>452</v>
      </c>
      <c r="E7032" s="362">
        <v>4107</v>
      </c>
      <c r="F7032" s="362" t="s">
        <v>462</v>
      </c>
      <c r="G7032" s="362"/>
      <c r="H7032" s="364">
        <v>2</v>
      </c>
      <c r="I7032" s="363">
        <v>378811</v>
      </c>
      <c r="J7032" s="362" t="s">
        <v>455</v>
      </c>
      <c r="K7032" s="363">
        <v>454573.2</v>
      </c>
      <c r="L7032" s="362" t="s">
        <v>459</v>
      </c>
      <c r="M7032" s="362" t="s">
        <v>7116</v>
      </c>
      <c r="N7032" s="362" t="s">
        <v>7117</v>
      </c>
      <c r="O7032" s="362"/>
    </row>
    <row r="7033" spans="1:15" x14ac:dyDescent="0.2">
      <c r="A7033" s="361">
        <v>45148</v>
      </c>
      <c r="B7033" s="362" t="s">
        <v>541</v>
      </c>
      <c r="C7033" s="365">
        <v>6563.1</v>
      </c>
      <c r="D7033" s="362" t="s">
        <v>452</v>
      </c>
      <c r="E7033" s="362">
        <v>4107</v>
      </c>
      <c r="F7033" s="362" t="s">
        <v>462</v>
      </c>
      <c r="G7033" s="362"/>
      <c r="H7033" s="364">
        <v>1</v>
      </c>
      <c r="I7033" s="363">
        <v>378811</v>
      </c>
      <c r="J7033" s="362" t="s">
        <v>455</v>
      </c>
      <c r="K7033" s="363">
        <v>454573.2</v>
      </c>
      <c r="L7033" s="362" t="s">
        <v>459</v>
      </c>
      <c r="M7033" s="362" t="s">
        <v>7116</v>
      </c>
      <c r="N7033" s="362" t="s">
        <v>7117</v>
      </c>
      <c r="O7033" s="362"/>
    </row>
    <row r="7034" spans="1:15" x14ac:dyDescent="0.2">
      <c r="A7034" s="361">
        <v>45145</v>
      </c>
      <c r="B7034" s="362" t="s">
        <v>541</v>
      </c>
      <c r="C7034" s="365">
        <v>6011.1</v>
      </c>
      <c r="D7034" s="362" t="s">
        <v>452</v>
      </c>
      <c r="E7034" s="362">
        <v>4107</v>
      </c>
      <c r="F7034" s="362" t="s">
        <v>462</v>
      </c>
      <c r="G7034" s="362"/>
      <c r="H7034" s="364">
        <v>2</v>
      </c>
      <c r="I7034" s="363">
        <v>378811</v>
      </c>
      <c r="J7034" s="362" t="s">
        <v>455</v>
      </c>
      <c r="K7034" s="363">
        <v>454573.2</v>
      </c>
      <c r="L7034" s="362" t="s">
        <v>459</v>
      </c>
      <c r="M7034" s="362" t="s">
        <v>7116</v>
      </c>
      <c r="N7034" s="362" t="s">
        <v>7117</v>
      </c>
      <c r="O7034" s="362"/>
    </row>
    <row r="7035" spans="1:15" x14ac:dyDescent="0.2">
      <c r="A7035" s="361">
        <v>45146</v>
      </c>
      <c r="B7035" s="362" t="s">
        <v>541</v>
      </c>
      <c r="C7035" s="365">
        <v>6011.1</v>
      </c>
      <c r="D7035" s="362" t="s">
        <v>452</v>
      </c>
      <c r="E7035" s="362">
        <v>4107</v>
      </c>
      <c r="F7035" s="362" t="s">
        <v>462</v>
      </c>
      <c r="G7035" s="362"/>
      <c r="H7035" s="364">
        <v>2</v>
      </c>
      <c r="I7035" s="363">
        <v>378811</v>
      </c>
      <c r="J7035" s="362" t="s">
        <v>455</v>
      </c>
      <c r="K7035" s="363">
        <v>454573.2</v>
      </c>
      <c r="L7035" s="362" t="s">
        <v>459</v>
      </c>
      <c r="M7035" s="362" t="s">
        <v>7116</v>
      </c>
      <c r="N7035" s="362" t="s">
        <v>7117</v>
      </c>
      <c r="O7035" s="362"/>
    </row>
    <row r="7036" spans="1:15" x14ac:dyDescent="0.2">
      <c r="A7036" s="361">
        <v>45147</v>
      </c>
      <c r="B7036" s="362" t="s">
        <v>541</v>
      </c>
      <c r="C7036" s="365">
        <v>6011.1</v>
      </c>
      <c r="D7036" s="362" t="s">
        <v>452</v>
      </c>
      <c r="E7036" s="362">
        <v>4107</v>
      </c>
      <c r="F7036" s="362" t="s">
        <v>462</v>
      </c>
      <c r="G7036" s="362"/>
      <c r="H7036" s="364">
        <v>2</v>
      </c>
      <c r="I7036" s="363">
        <v>378811</v>
      </c>
      <c r="J7036" s="362" t="s">
        <v>455</v>
      </c>
      <c r="K7036" s="363">
        <v>454573.2</v>
      </c>
      <c r="L7036" s="362" t="s">
        <v>459</v>
      </c>
      <c r="M7036" s="362" t="s">
        <v>7116</v>
      </c>
      <c r="N7036" s="362" t="s">
        <v>7117</v>
      </c>
      <c r="O7036" s="362"/>
    </row>
    <row r="7037" spans="1:15" x14ac:dyDescent="0.2">
      <c r="A7037" s="361">
        <v>45148</v>
      </c>
      <c r="B7037" s="362" t="s">
        <v>541</v>
      </c>
      <c r="C7037" s="365">
        <v>6011.1</v>
      </c>
      <c r="D7037" s="362" t="s">
        <v>452</v>
      </c>
      <c r="E7037" s="362">
        <v>4107</v>
      </c>
      <c r="F7037" s="362" t="s">
        <v>462</v>
      </c>
      <c r="G7037" s="362"/>
      <c r="H7037" s="364">
        <v>1</v>
      </c>
      <c r="I7037" s="363">
        <v>378811</v>
      </c>
      <c r="J7037" s="362" t="s">
        <v>455</v>
      </c>
      <c r="K7037" s="363">
        <v>454573.2</v>
      </c>
      <c r="L7037" s="362" t="s">
        <v>459</v>
      </c>
      <c r="M7037" s="362" t="s">
        <v>7116</v>
      </c>
      <c r="N7037" s="362" t="s">
        <v>7117</v>
      </c>
      <c r="O7037" s="362"/>
    </row>
    <row r="7038" spans="1:15" x14ac:dyDescent="0.2">
      <c r="A7038" s="361">
        <v>45152</v>
      </c>
      <c r="B7038" s="362" t="s">
        <v>541</v>
      </c>
      <c r="C7038" s="365">
        <v>6715.1</v>
      </c>
      <c r="D7038" s="362" t="s">
        <v>452</v>
      </c>
      <c r="E7038" s="362">
        <v>4107</v>
      </c>
      <c r="F7038" s="362" t="s">
        <v>462</v>
      </c>
      <c r="G7038" s="362"/>
      <c r="H7038" s="364">
        <v>6</v>
      </c>
      <c r="I7038" s="363">
        <v>378811</v>
      </c>
      <c r="J7038" s="362" t="s">
        <v>455</v>
      </c>
      <c r="K7038" s="363">
        <v>454573.2</v>
      </c>
      <c r="L7038" s="362" t="s">
        <v>459</v>
      </c>
      <c r="M7038" s="362" t="s">
        <v>7116</v>
      </c>
      <c r="N7038" s="362" t="s">
        <v>7117</v>
      </c>
      <c r="O7038" s="362"/>
    </row>
    <row r="7039" spans="1:15" x14ac:dyDescent="0.2">
      <c r="A7039" s="361">
        <v>45153</v>
      </c>
      <c r="B7039" s="362" t="s">
        <v>541</v>
      </c>
      <c r="C7039" s="365">
        <v>6715.1</v>
      </c>
      <c r="D7039" s="362" t="s">
        <v>452</v>
      </c>
      <c r="E7039" s="362">
        <v>4107</v>
      </c>
      <c r="F7039" s="362" t="s">
        <v>462</v>
      </c>
      <c r="G7039" s="362"/>
      <c r="H7039" s="364">
        <v>6</v>
      </c>
      <c r="I7039" s="363">
        <v>378811</v>
      </c>
      <c r="J7039" s="362" t="s">
        <v>455</v>
      </c>
      <c r="K7039" s="363">
        <v>454573.2</v>
      </c>
      <c r="L7039" s="362" t="s">
        <v>459</v>
      </c>
      <c r="M7039" s="362" t="s">
        <v>7116</v>
      </c>
      <c r="N7039" s="362" t="s">
        <v>7117</v>
      </c>
      <c r="O7039" s="362"/>
    </row>
    <row r="7040" spans="1:15" x14ac:dyDescent="0.2">
      <c r="A7040" s="361">
        <v>45139</v>
      </c>
      <c r="B7040" s="362" t="s">
        <v>541</v>
      </c>
      <c r="C7040" s="365">
        <v>6497.11</v>
      </c>
      <c r="D7040" s="362" t="s">
        <v>452</v>
      </c>
      <c r="E7040" s="362">
        <v>6608</v>
      </c>
      <c r="F7040" s="362" t="s">
        <v>7163</v>
      </c>
      <c r="G7040" s="362"/>
      <c r="H7040" s="364">
        <v>7</v>
      </c>
      <c r="I7040" s="363">
        <v>149557</v>
      </c>
      <c r="J7040" s="362" t="s">
        <v>455</v>
      </c>
      <c r="K7040" s="363">
        <v>179468.4</v>
      </c>
      <c r="L7040" s="362" t="s">
        <v>459</v>
      </c>
      <c r="M7040" s="362" t="s">
        <v>7116</v>
      </c>
      <c r="N7040" s="362" t="s">
        <v>7117</v>
      </c>
      <c r="O7040" s="362"/>
    </row>
    <row r="7041" spans="1:15" x14ac:dyDescent="0.2">
      <c r="A7041" s="361">
        <v>45141</v>
      </c>
      <c r="B7041" s="362" t="s">
        <v>541</v>
      </c>
      <c r="C7041" s="365">
        <v>6011.1</v>
      </c>
      <c r="D7041" s="362" t="s">
        <v>452</v>
      </c>
      <c r="E7041" s="362">
        <v>4393</v>
      </c>
      <c r="F7041" s="362" t="s">
        <v>7174</v>
      </c>
      <c r="G7041" s="362"/>
      <c r="H7041" s="364">
        <v>8</v>
      </c>
      <c r="I7041" s="363">
        <v>213140</v>
      </c>
      <c r="J7041" s="362" t="s">
        <v>455</v>
      </c>
      <c r="K7041" s="363">
        <v>255768</v>
      </c>
      <c r="L7041" s="362" t="s">
        <v>459</v>
      </c>
      <c r="M7041" s="362" t="s">
        <v>7116</v>
      </c>
      <c r="N7041" s="362" t="s">
        <v>7117</v>
      </c>
      <c r="O7041" s="362"/>
    </row>
    <row r="7042" spans="1:15" x14ac:dyDescent="0.2">
      <c r="A7042" s="361">
        <v>45141</v>
      </c>
      <c r="B7042" s="362" t="s">
        <v>541</v>
      </c>
      <c r="C7042" s="365">
        <v>6011.1</v>
      </c>
      <c r="D7042" s="362" t="s">
        <v>452</v>
      </c>
      <c r="E7042" s="362">
        <v>2044</v>
      </c>
      <c r="F7042" s="362" t="s">
        <v>7178</v>
      </c>
      <c r="G7042" s="362"/>
      <c r="H7042" s="364">
        <v>4</v>
      </c>
      <c r="I7042" s="363">
        <v>290791</v>
      </c>
      <c r="J7042" s="362" t="s">
        <v>455</v>
      </c>
      <c r="K7042" s="363">
        <v>348949.2</v>
      </c>
      <c r="L7042" s="362" t="s">
        <v>459</v>
      </c>
      <c r="M7042" s="362" t="s">
        <v>7116</v>
      </c>
      <c r="N7042" s="362" t="s">
        <v>7117</v>
      </c>
      <c r="O7042" s="362"/>
    </row>
    <row r="7043" spans="1:15" x14ac:dyDescent="0.2">
      <c r="A7043" s="361">
        <v>45141</v>
      </c>
      <c r="B7043" s="362" t="s">
        <v>541</v>
      </c>
      <c r="C7043" s="365">
        <v>6497.11</v>
      </c>
      <c r="D7043" s="362" t="s">
        <v>452</v>
      </c>
      <c r="E7043" s="362">
        <v>6608</v>
      </c>
      <c r="F7043" s="362" t="s">
        <v>7163</v>
      </c>
      <c r="G7043" s="362"/>
      <c r="H7043" s="364">
        <v>8</v>
      </c>
      <c r="I7043" s="363">
        <v>149557</v>
      </c>
      <c r="J7043" s="362" t="s">
        <v>455</v>
      </c>
      <c r="K7043" s="363">
        <v>179468.4</v>
      </c>
      <c r="L7043" s="362" t="s">
        <v>459</v>
      </c>
      <c r="M7043" s="362" t="s">
        <v>7116</v>
      </c>
      <c r="N7043" s="362" t="s">
        <v>7117</v>
      </c>
      <c r="O7043" s="362"/>
    </row>
    <row r="7044" spans="1:15" x14ac:dyDescent="0.2">
      <c r="A7044" s="361">
        <v>45141</v>
      </c>
      <c r="B7044" s="362" t="s">
        <v>541</v>
      </c>
      <c r="C7044" s="365">
        <v>6542.1</v>
      </c>
      <c r="D7044" s="362" t="s">
        <v>452</v>
      </c>
      <c r="E7044" s="362">
        <v>2043</v>
      </c>
      <c r="F7044" s="362" t="s">
        <v>7161</v>
      </c>
      <c r="G7044" s="362"/>
      <c r="H7044" s="364">
        <v>8</v>
      </c>
      <c r="I7044" s="363">
        <v>182065</v>
      </c>
      <c r="J7044" s="362" t="s">
        <v>455</v>
      </c>
      <c r="K7044" s="363">
        <v>218478</v>
      </c>
      <c r="L7044" s="362" t="s">
        <v>459</v>
      </c>
      <c r="M7044" s="362" t="s">
        <v>7116</v>
      </c>
      <c r="N7044" s="362" t="s">
        <v>7117</v>
      </c>
      <c r="O7044" s="362"/>
    </row>
    <row r="7045" spans="1:15" x14ac:dyDescent="0.2">
      <c r="A7045" s="361">
        <v>45142</v>
      </c>
      <c r="B7045" s="362" t="s">
        <v>541</v>
      </c>
      <c r="C7045" s="365">
        <v>6011.1</v>
      </c>
      <c r="D7045" s="362" t="s">
        <v>452</v>
      </c>
      <c r="E7045" s="362">
        <v>4393</v>
      </c>
      <c r="F7045" s="362" t="s">
        <v>7174</v>
      </c>
      <c r="G7045" s="362"/>
      <c r="H7045" s="364">
        <v>8</v>
      </c>
      <c r="I7045" s="363">
        <v>213140</v>
      </c>
      <c r="J7045" s="362" t="s">
        <v>455</v>
      </c>
      <c r="K7045" s="363">
        <v>255768</v>
      </c>
      <c r="L7045" s="362" t="s">
        <v>459</v>
      </c>
      <c r="M7045" s="362" t="s">
        <v>7116</v>
      </c>
      <c r="N7045" s="362" t="s">
        <v>7117</v>
      </c>
      <c r="O7045" s="362"/>
    </row>
    <row r="7046" spans="1:15" x14ac:dyDescent="0.2">
      <c r="A7046" s="361">
        <v>45142</v>
      </c>
      <c r="B7046" s="362" t="s">
        <v>541</v>
      </c>
      <c r="C7046" s="365">
        <v>6497.11</v>
      </c>
      <c r="D7046" s="362" t="s">
        <v>452</v>
      </c>
      <c r="E7046" s="362">
        <v>6608</v>
      </c>
      <c r="F7046" s="362" t="s">
        <v>7163</v>
      </c>
      <c r="G7046" s="362"/>
      <c r="H7046" s="364">
        <v>8</v>
      </c>
      <c r="I7046" s="363">
        <v>149557</v>
      </c>
      <c r="J7046" s="362" t="s">
        <v>455</v>
      </c>
      <c r="K7046" s="363">
        <v>179468.4</v>
      </c>
      <c r="L7046" s="362" t="s">
        <v>459</v>
      </c>
      <c r="M7046" s="362" t="s">
        <v>7116</v>
      </c>
      <c r="N7046" s="362" t="s">
        <v>7117</v>
      </c>
      <c r="O7046" s="362"/>
    </row>
    <row r="7047" spans="1:15" x14ac:dyDescent="0.2">
      <c r="A7047" s="361">
        <v>45142</v>
      </c>
      <c r="B7047" s="362" t="s">
        <v>541</v>
      </c>
      <c r="C7047" s="365">
        <v>6746.1</v>
      </c>
      <c r="D7047" s="362" t="s">
        <v>452</v>
      </c>
      <c r="E7047" s="362">
        <v>2048</v>
      </c>
      <c r="F7047" s="362" t="s">
        <v>7165</v>
      </c>
      <c r="G7047" s="362"/>
      <c r="H7047" s="364">
        <v>8</v>
      </c>
      <c r="I7047" s="363">
        <v>242898</v>
      </c>
      <c r="J7047" s="362" t="s">
        <v>455</v>
      </c>
      <c r="K7047" s="363">
        <v>291477.59999999998</v>
      </c>
      <c r="L7047" s="362" t="s">
        <v>459</v>
      </c>
      <c r="M7047" s="362" t="s">
        <v>7116</v>
      </c>
      <c r="N7047" s="362" t="s">
        <v>7117</v>
      </c>
      <c r="O7047" s="362"/>
    </row>
    <row r="7048" spans="1:15" x14ac:dyDescent="0.2">
      <c r="A7048" s="361">
        <v>45142</v>
      </c>
      <c r="B7048" s="362" t="s">
        <v>541</v>
      </c>
      <c r="C7048" s="365">
        <v>6542.1</v>
      </c>
      <c r="D7048" s="362" t="s">
        <v>452</v>
      </c>
      <c r="E7048" s="362">
        <v>2043</v>
      </c>
      <c r="F7048" s="362" t="s">
        <v>7161</v>
      </c>
      <c r="G7048" s="362"/>
      <c r="H7048" s="364">
        <v>8</v>
      </c>
      <c r="I7048" s="363">
        <v>182065</v>
      </c>
      <c r="J7048" s="362" t="s">
        <v>455</v>
      </c>
      <c r="K7048" s="363">
        <v>218478</v>
      </c>
      <c r="L7048" s="362" t="s">
        <v>459</v>
      </c>
      <c r="M7048" s="362" t="s">
        <v>7116</v>
      </c>
      <c r="N7048" s="362" t="s">
        <v>7117</v>
      </c>
      <c r="O7048" s="362"/>
    </row>
    <row r="7049" spans="1:15" x14ac:dyDescent="0.2">
      <c r="A7049" s="361">
        <v>45145</v>
      </c>
      <c r="B7049" s="362" t="s">
        <v>541</v>
      </c>
      <c r="C7049" s="365">
        <v>6497.11</v>
      </c>
      <c r="D7049" s="362" t="s">
        <v>452</v>
      </c>
      <c r="E7049" s="362">
        <v>6102</v>
      </c>
      <c r="F7049" s="362" t="s">
        <v>7176</v>
      </c>
      <c r="G7049" s="362"/>
      <c r="H7049" s="364">
        <v>4</v>
      </c>
      <c r="I7049" s="363">
        <v>141558</v>
      </c>
      <c r="J7049" s="362" t="s">
        <v>455</v>
      </c>
      <c r="K7049" s="363">
        <v>169869.6</v>
      </c>
      <c r="L7049" s="362" t="s">
        <v>459</v>
      </c>
      <c r="M7049" s="362" t="s">
        <v>7116</v>
      </c>
      <c r="N7049" s="362" t="s">
        <v>7117</v>
      </c>
      <c r="O7049" s="362"/>
    </row>
    <row r="7050" spans="1:15" x14ac:dyDescent="0.2">
      <c r="A7050" s="361">
        <v>45152</v>
      </c>
      <c r="B7050" s="362" t="s">
        <v>541</v>
      </c>
      <c r="C7050" s="365">
        <v>6011.1</v>
      </c>
      <c r="D7050" s="362" t="s">
        <v>452</v>
      </c>
      <c r="E7050" s="362">
        <v>2044</v>
      </c>
      <c r="F7050" s="362" t="s">
        <v>7178</v>
      </c>
      <c r="G7050" s="362"/>
      <c r="H7050" s="364">
        <v>8</v>
      </c>
      <c r="I7050" s="363">
        <v>290791</v>
      </c>
      <c r="J7050" s="362" t="s">
        <v>455</v>
      </c>
      <c r="K7050" s="363">
        <v>348949.2</v>
      </c>
      <c r="L7050" s="362" t="s">
        <v>459</v>
      </c>
      <c r="M7050" s="362" t="s">
        <v>7116</v>
      </c>
      <c r="N7050" s="362" t="s">
        <v>7117</v>
      </c>
      <c r="O7050" s="362"/>
    </row>
    <row r="7051" spans="1:15" x14ac:dyDescent="0.2">
      <c r="A7051" s="361">
        <v>45145</v>
      </c>
      <c r="B7051" s="362" t="s">
        <v>541</v>
      </c>
      <c r="C7051" s="365">
        <v>6011.1</v>
      </c>
      <c r="D7051" s="362" t="s">
        <v>452</v>
      </c>
      <c r="E7051" s="362">
        <v>4393</v>
      </c>
      <c r="F7051" s="362" t="s">
        <v>7174</v>
      </c>
      <c r="G7051" s="362"/>
      <c r="H7051" s="364">
        <v>4</v>
      </c>
      <c r="I7051" s="363">
        <v>213140</v>
      </c>
      <c r="J7051" s="362" t="s">
        <v>455</v>
      </c>
      <c r="K7051" s="363">
        <v>255768</v>
      </c>
      <c r="L7051" s="362" t="s">
        <v>459</v>
      </c>
      <c r="M7051" s="362" t="s">
        <v>7116</v>
      </c>
      <c r="N7051" s="362" t="s">
        <v>7117</v>
      </c>
      <c r="O7051" s="362"/>
    </row>
    <row r="7052" spans="1:15" x14ac:dyDescent="0.2">
      <c r="A7052" s="361">
        <v>45145</v>
      </c>
      <c r="B7052" s="362" t="s">
        <v>541</v>
      </c>
      <c r="C7052" s="365">
        <v>6497.11</v>
      </c>
      <c r="D7052" s="362" t="s">
        <v>452</v>
      </c>
      <c r="E7052" s="362">
        <v>6608</v>
      </c>
      <c r="F7052" s="362" t="s">
        <v>7163</v>
      </c>
      <c r="G7052" s="362"/>
      <c r="H7052" s="364">
        <v>8</v>
      </c>
      <c r="I7052" s="363">
        <v>149557</v>
      </c>
      <c r="J7052" s="362" t="s">
        <v>455</v>
      </c>
      <c r="K7052" s="363">
        <v>179468.4</v>
      </c>
      <c r="L7052" s="362" t="s">
        <v>459</v>
      </c>
      <c r="M7052" s="362" t="s">
        <v>7116</v>
      </c>
      <c r="N7052" s="362" t="s">
        <v>7117</v>
      </c>
      <c r="O7052" s="362"/>
    </row>
    <row r="7053" spans="1:15" x14ac:dyDescent="0.2">
      <c r="A7053" s="361">
        <v>45141</v>
      </c>
      <c r="B7053" s="362" t="s">
        <v>541</v>
      </c>
      <c r="C7053" s="365">
        <v>6497.11</v>
      </c>
      <c r="D7053" s="362" t="s">
        <v>452</v>
      </c>
      <c r="E7053" s="362">
        <v>6102</v>
      </c>
      <c r="F7053" s="362" t="s">
        <v>7176</v>
      </c>
      <c r="G7053" s="362"/>
      <c r="H7053" s="364">
        <v>6</v>
      </c>
      <c r="I7053" s="363">
        <v>141558</v>
      </c>
      <c r="J7053" s="362" t="s">
        <v>455</v>
      </c>
      <c r="K7053" s="363">
        <v>169869.6</v>
      </c>
      <c r="L7053" s="362" t="s">
        <v>459</v>
      </c>
      <c r="M7053" s="362" t="s">
        <v>7116</v>
      </c>
      <c r="N7053" s="362" t="s">
        <v>7117</v>
      </c>
      <c r="O7053" s="362"/>
    </row>
    <row r="7054" spans="1:15" x14ac:dyDescent="0.2">
      <c r="A7054" s="361">
        <v>45145</v>
      </c>
      <c r="B7054" s="362" t="s">
        <v>541</v>
      </c>
      <c r="C7054" s="365">
        <v>6542.1</v>
      </c>
      <c r="D7054" s="362" t="s">
        <v>452</v>
      </c>
      <c r="E7054" s="362">
        <v>2043</v>
      </c>
      <c r="F7054" s="362" t="s">
        <v>7161</v>
      </c>
      <c r="G7054" s="362"/>
      <c r="H7054" s="364">
        <v>8</v>
      </c>
      <c r="I7054" s="363">
        <v>182065</v>
      </c>
      <c r="J7054" s="362" t="s">
        <v>455</v>
      </c>
      <c r="K7054" s="363">
        <v>218478</v>
      </c>
      <c r="L7054" s="362" t="s">
        <v>459</v>
      </c>
      <c r="M7054" s="362" t="s">
        <v>7116</v>
      </c>
      <c r="N7054" s="362" t="s">
        <v>7117</v>
      </c>
      <c r="O7054" s="362"/>
    </row>
    <row r="7055" spans="1:15" x14ac:dyDescent="0.2">
      <c r="A7055" s="361">
        <v>45146</v>
      </c>
      <c r="B7055" s="362" t="s">
        <v>541</v>
      </c>
      <c r="C7055" s="365">
        <v>6011.1</v>
      </c>
      <c r="D7055" s="362" t="s">
        <v>452</v>
      </c>
      <c r="E7055" s="362">
        <v>4393</v>
      </c>
      <c r="F7055" s="362" t="s">
        <v>7174</v>
      </c>
      <c r="G7055" s="362"/>
      <c r="H7055" s="364">
        <v>4</v>
      </c>
      <c r="I7055" s="363">
        <v>213140</v>
      </c>
      <c r="J7055" s="362" t="s">
        <v>455</v>
      </c>
      <c r="K7055" s="363">
        <v>255768</v>
      </c>
      <c r="L7055" s="362" t="s">
        <v>459</v>
      </c>
      <c r="M7055" s="362" t="s">
        <v>7116</v>
      </c>
      <c r="N7055" s="362" t="s">
        <v>7117</v>
      </c>
      <c r="O7055" s="362"/>
    </row>
    <row r="7056" spans="1:15" x14ac:dyDescent="0.2">
      <c r="A7056" s="361">
        <v>45153</v>
      </c>
      <c r="B7056" s="362" t="s">
        <v>541</v>
      </c>
      <c r="C7056" s="365">
        <v>6746.1</v>
      </c>
      <c r="D7056" s="362" t="s">
        <v>452</v>
      </c>
      <c r="E7056" s="362">
        <v>2048</v>
      </c>
      <c r="F7056" s="362" t="s">
        <v>7165</v>
      </c>
      <c r="G7056" s="362"/>
      <c r="H7056" s="364">
        <v>4</v>
      </c>
      <c r="I7056" s="363">
        <v>242898</v>
      </c>
      <c r="J7056" s="362" t="s">
        <v>455</v>
      </c>
      <c r="K7056" s="363">
        <v>291477.59999999998</v>
      </c>
      <c r="L7056" s="362" t="s">
        <v>459</v>
      </c>
      <c r="M7056" s="362" t="s">
        <v>7116</v>
      </c>
      <c r="N7056" s="362" t="s">
        <v>7117</v>
      </c>
      <c r="O7056" s="362"/>
    </row>
    <row r="7057" spans="1:15" x14ac:dyDescent="0.2">
      <c r="A7057" s="361">
        <v>45146</v>
      </c>
      <c r="B7057" s="362" t="s">
        <v>541</v>
      </c>
      <c r="C7057" s="365">
        <v>6497.11</v>
      </c>
      <c r="D7057" s="362" t="s">
        <v>452</v>
      </c>
      <c r="E7057" s="362">
        <v>6608</v>
      </c>
      <c r="F7057" s="362" t="s">
        <v>7163</v>
      </c>
      <c r="G7057" s="362"/>
      <c r="H7057" s="364">
        <v>8</v>
      </c>
      <c r="I7057" s="363">
        <v>149557</v>
      </c>
      <c r="J7057" s="362" t="s">
        <v>455</v>
      </c>
      <c r="K7057" s="363">
        <v>179468.4</v>
      </c>
      <c r="L7057" s="362" t="s">
        <v>459</v>
      </c>
      <c r="M7057" s="362" t="s">
        <v>7116</v>
      </c>
      <c r="N7057" s="362" t="s">
        <v>7117</v>
      </c>
      <c r="O7057" s="362"/>
    </row>
    <row r="7058" spans="1:15" x14ac:dyDescent="0.2">
      <c r="A7058" s="361">
        <v>45142</v>
      </c>
      <c r="B7058" s="362" t="s">
        <v>541</v>
      </c>
      <c r="C7058" s="365">
        <v>6497.11</v>
      </c>
      <c r="D7058" s="362" t="s">
        <v>452</v>
      </c>
      <c r="E7058" s="362">
        <v>6102</v>
      </c>
      <c r="F7058" s="362" t="s">
        <v>7176</v>
      </c>
      <c r="G7058" s="362"/>
      <c r="H7058" s="364">
        <v>7</v>
      </c>
      <c r="I7058" s="363">
        <v>141558</v>
      </c>
      <c r="J7058" s="362" t="s">
        <v>455</v>
      </c>
      <c r="K7058" s="363">
        <v>169869.6</v>
      </c>
      <c r="L7058" s="362" t="s">
        <v>459</v>
      </c>
      <c r="M7058" s="362" t="s">
        <v>7116</v>
      </c>
      <c r="N7058" s="362" t="s">
        <v>7117</v>
      </c>
      <c r="O7058" s="362"/>
    </row>
    <row r="7059" spans="1:15" x14ac:dyDescent="0.2">
      <c r="A7059" s="361">
        <v>45153</v>
      </c>
      <c r="B7059" s="362" t="s">
        <v>541</v>
      </c>
      <c r="C7059" s="365">
        <v>6011.1</v>
      </c>
      <c r="D7059" s="362" t="s">
        <v>452</v>
      </c>
      <c r="E7059" s="362">
        <v>2044</v>
      </c>
      <c r="F7059" s="362" t="s">
        <v>7178</v>
      </c>
      <c r="G7059" s="362"/>
      <c r="H7059" s="364">
        <v>8</v>
      </c>
      <c r="I7059" s="363">
        <v>290791</v>
      </c>
      <c r="J7059" s="362" t="s">
        <v>455</v>
      </c>
      <c r="K7059" s="363">
        <v>348949.2</v>
      </c>
      <c r="L7059" s="362" t="s">
        <v>459</v>
      </c>
      <c r="M7059" s="362" t="s">
        <v>7116</v>
      </c>
      <c r="N7059" s="362" t="s">
        <v>7117</v>
      </c>
      <c r="O7059" s="362"/>
    </row>
    <row r="7060" spans="1:15" x14ac:dyDescent="0.2">
      <c r="A7060" s="361">
        <v>45146</v>
      </c>
      <c r="B7060" s="362" t="s">
        <v>541</v>
      </c>
      <c r="C7060" s="365">
        <v>6542.1</v>
      </c>
      <c r="D7060" s="362" t="s">
        <v>452</v>
      </c>
      <c r="E7060" s="362">
        <v>2043</v>
      </c>
      <c r="F7060" s="362" t="s">
        <v>7161</v>
      </c>
      <c r="G7060" s="362"/>
      <c r="H7060" s="364">
        <v>8</v>
      </c>
      <c r="I7060" s="363">
        <v>182065</v>
      </c>
      <c r="J7060" s="362" t="s">
        <v>455</v>
      </c>
      <c r="K7060" s="363">
        <v>218478</v>
      </c>
      <c r="L7060" s="362" t="s">
        <v>459</v>
      </c>
      <c r="M7060" s="362" t="s">
        <v>7116</v>
      </c>
      <c r="N7060" s="362" t="s">
        <v>7117</v>
      </c>
      <c r="O7060" s="362"/>
    </row>
    <row r="7061" spans="1:15" x14ac:dyDescent="0.2">
      <c r="A7061" s="361">
        <v>45147</v>
      </c>
      <c r="B7061" s="362" t="s">
        <v>541</v>
      </c>
      <c r="C7061" s="365">
        <v>6497.11</v>
      </c>
      <c r="D7061" s="362" t="s">
        <v>452</v>
      </c>
      <c r="E7061" s="362">
        <v>6608</v>
      </c>
      <c r="F7061" s="362" t="s">
        <v>7163</v>
      </c>
      <c r="G7061" s="362"/>
      <c r="H7061" s="364">
        <v>8</v>
      </c>
      <c r="I7061" s="363">
        <v>149557</v>
      </c>
      <c r="J7061" s="362" t="s">
        <v>455</v>
      </c>
      <c r="K7061" s="363">
        <v>179468.4</v>
      </c>
      <c r="L7061" s="362" t="s">
        <v>459</v>
      </c>
      <c r="M7061" s="362" t="s">
        <v>7116</v>
      </c>
      <c r="N7061" s="362" t="s">
        <v>7117</v>
      </c>
      <c r="O7061" s="362"/>
    </row>
    <row r="7062" spans="1:15" x14ac:dyDescent="0.2">
      <c r="A7062" s="361">
        <v>45148</v>
      </c>
      <c r="B7062" s="362" t="s">
        <v>541</v>
      </c>
      <c r="C7062" s="365">
        <v>55304.160000000003</v>
      </c>
      <c r="D7062" s="362" t="s">
        <v>452</v>
      </c>
      <c r="E7062" s="362">
        <v>2044</v>
      </c>
      <c r="F7062" s="362" t="s">
        <v>7178</v>
      </c>
      <c r="G7062" s="362"/>
      <c r="H7062" s="364">
        <v>2</v>
      </c>
      <c r="I7062" s="363">
        <v>290791</v>
      </c>
      <c r="J7062" s="362" t="s">
        <v>455</v>
      </c>
      <c r="K7062" s="363">
        <v>348949.2</v>
      </c>
      <c r="L7062" s="362" t="s">
        <v>459</v>
      </c>
      <c r="M7062" s="362" t="s">
        <v>7116</v>
      </c>
      <c r="N7062" s="362" t="s">
        <v>7117</v>
      </c>
      <c r="O7062" s="362"/>
    </row>
    <row r="7063" spans="1:15" x14ac:dyDescent="0.2">
      <c r="A7063" s="361">
        <v>45139</v>
      </c>
      <c r="B7063" s="362" t="s">
        <v>541</v>
      </c>
      <c r="C7063" s="365">
        <v>6240.11</v>
      </c>
      <c r="D7063" s="362" t="s">
        <v>2065</v>
      </c>
      <c r="E7063" s="362">
        <v>4393</v>
      </c>
      <c r="F7063" s="362" t="s">
        <v>7174</v>
      </c>
      <c r="G7063" s="362"/>
      <c r="H7063" s="364">
        <v>4</v>
      </c>
      <c r="I7063" s="363">
        <v>213140</v>
      </c>
      <c r="J7063" s="362" t="s">
        <v>455</v>
      </c>
      <c r="K7063" s="363">
        <v>255768</v>
      </c>
      <c r="L7063" s="362" t="s">
        <v>459</v>
      </c>
      <c r="M7063" s="362" t="s">
        <v>7116</v>
      </c>
      <c r="N7063" s="362" t="s">
        <v>7117</v>
      </c>
      <c r="O7063" s="362"/>
    </row>
    <row r="7064" spans="1:15" x14ac:dyDescent="0.2">
      <c r="A7064" s="361">
        <v>45147</v>
      </c>
      <c r="B7064" s="362" t="s">
        <v>541</v>
      </c>
      <c r="C7064" s="365">
        <v>6542.1</v>
      </c>
      <c r="D7064" s="362" t="s">
        <v>452</v>
      </c>
      <c r="E7064" s="362">
        <v>2043</v>
      </c>
      <c r="F7064" s="362" t="s">
        <v>7161</v>
      </c>
      <c r="G7064" s="362"/>
      <c r="H7064" s="364">
        <v>8</v>
      </c>
      <c r="I7064" s="363">
        <v>182065</v>
      </c>
      <c r="J7064" s="362" t="s">
        <v>455</v>
      </c>
      <c r="K7064" s="363">
        <v>218478</v>
      </c>
      <c r="L7064" s="362" t="s">
        <v>459</v>
      </c>
      <c r="M7064" s="362" t="s">
        <v>7116</v>
      </c>
      <c r="N7064" s="362" t="s">
        <v>7117</v>
      </c>
      <c r="O7064" s="362"/>
    </row>
    <row r="7065" spans="1:15" x14ac:dyDescent="0.2">
      <c r="A7065" s="361">
        <v>45152</v>
      </c>
      <c r="B7065" s="362" t="s">
        <v>541</v>
      </c>
      <c r="C7065" s="365">
        <v>6497.11</v>
      </c>
      <c r="D7065" s="362" t="s">
        <v>452</v>
      </c>
      <c r="E7065" s="362">
        <v>2048</v>
      </c>
      <c r="F7065" s="362" t="s">
        <v>7165</v>
      </c>
      <c r="G7065" s="362"/>
      <c r="H7065" s="364">
        <v>7</v>
      </c>
      <c r="I7065" s="363">
        <v>242898</v>
      </c>
      <c r="J7065" s="362" t="s">
        <v>455</v>
      </c>
      <c r="K7065" s="363">
        <v>291477.59999999998</v>
      </c>
      <c r="L7065" s="362" t="s">
        <v>459</v>
      </c>
      <c r="M7065" s="362" t="s">
        <v>7116</v>
      </c>
      <c r="N7065" s="362" t="s">
        <v>7117</v>
      </c>
      <c r="O7065" s="362"/>
    </row>
    <row r="7066" spans="1:15" x14ac:dyDescent="0.2">
      <c r="A7066" s="361">
        <v>45139</v>
      </c>
      <c r="B7066" s="362" t="s">
        <v>541</v>
      </c>
      <c r="C7066" s="365">
        <v>6240.11</v>
      </c>
      <c r="D7066" s="362" t="s">
        <v>2065</v>
      </c>
      <c r="E7066" s="362">
        <v>6102</v>
      </c>
      <c r="F7066" s="362" t="s">
        <v>7176</v>
      </c>
      <c r="G7066" s="362"/>
      <c r="H7066" s="364">
        <v>6</v>
      </c>
      <c r="I7066" s="363">
        <v>141558</v>
      </c>
      <c r="J7066" s="362" t="s">
        <v>455</v>
      </c>
      <c r="K7066" s="363">
        <v>169869.6</v>
      </c>
      <c r="L7066" s="362" t="s">
        <v>459</v>
      </c>
      <c r="M7066" s="362" t="s">
        <v>7116</v>
      </c>
      <c r="N7066" s="362" t="s">
        <v>7117</v>
      </c>
      <c r="O7066" s="362"/>
    </row>
    <row r="7067" spans="1:15" x14ac:dyDescent="0.2">
      <c r="A7067" s="361">
        <v>45148</v>
      </c>
      <c r="B7067" s="362" t="s">
        <v>541</v>
      </c>
      <c r="C7067" s="365">
        <v>6542.1</v>
      </c>
      <c r="D7067" s="362" t="s">
        <v>452</v>
      </c>
      <c r="E7067" s="362">
        <v>2043</v>
      </c>
      <c r="F7067" s="362" t="s">
        <v>7161</v>
      </c>
      <c r="G7067" s="362"/>
      <c r="H7067" s="364">
        <v>8</v>
      </c>
      <c r="I7067" s="363">
        <v>182065</v>
      </c>
      <c r="J7067" s="362" t="s">
        <v>455</v>
      </c>
      <c r="K7067" s="363">
        <v>218478</v>
      </c>
      <c r="L7067" s="362" t="s">
        <v>459</v>
      </c>
      <c r="M7067" s="362" t="s">
        <v>7116</v>
      </c>
      <c r="N7067" s="362" t="s">
        <v>7117</v>
      </c>
      <c r="O7067" s="362"/>
    </row>
    <row r="7068" spans="1:15" x14ac:dyDescent="0.2">
      <c r="A7068" s="361">
        <v>45153</v>
      </c>
      <c r="B7068" s="362" t="s">
        <v>541</v>
      </c>
      <c r="C7068" s="365">
        <v>6497.11</v>
      </c>
      <c r="D7068" s="362" t="s">
        <v>452</v>
      </c>
      <c r="E7068" s="362">
        <v>2048</v>
      </c>
      <c r="F7068" s="362" t="s">
        <v>7165</v>
      </c>
      <c r="G7068" s="362"/>
      <c r="H7068" s="364">
        <v>4</v>
      </c>
      <c r="I7068" s="363">
        <v>242898</v>
      </c>
      <c r="J7068" s="362" t="s">
        <v>455</v>
      </c>
      <c r="K7068" s="363">
        <v>291477.59999999998</v>
      </c>
      <c r="L7068" s="362" t="s">
        <v>459</v>
      </c>
      <c r="M7068" s="362" t="s">
        <v>7116</v>
      </c>
      <c r="N7068" s="362" t="s">
        <v>7117</v>
      </c>
      <c r="O7068" s="362"/>
    </row>
    <row r="7069" spans="1:15" x14ac:dyDescent="0.2">
      <c r="A7069" s="361">
        <v>45148</v>
      </c>
      <c r="B7069" s="362" t="s">
        <v>541</v>
      </c>
      <c r="C7069" s="365">
        <v>6011.1</v>
      </c>
      <c r="D7069" s="362" t="s">
        <v>452</v>
      </c>
      <c r="E7069" s="362">
        <v>6608</v>
      </c>
      <c r="F7069" s="362" t="s">
        <v>7163</v>
      </c>
      <c r="G7069" s="362"/>
      <c r="H7069" s="364">
        <v>8</v>
      </c>
      <c r="I7069" s="363">
        <v>149557</v>
      </c>
      <c r="J7069" s="362" t="s">
        <v>455</v>
      </c>
      <c r="K7069" s="363">
        <v>179468.4</v>
      </c>
      <c r="L7069" s="362" t="s">
        <v>459</v>
      </c>
      <c r="M7069" s="362" t="s">
        <v>7116</v>
      </c>
      <c r="N7069" s="362" t="s">
        <v>7117</v>
      </c>
      <c r="O7069" s="362"/>
    </row>
    <row r="7070" spans="1:15" x14ac:dyDescent="0.2">
      <c r="A7070" s="361">
        <v>45139</v>
      </c>
      <c r="B7070" s="362" t="s">
        <v>541</v>
      </c>
      <c r="C7070" s="365">
        <v>6240.11</v>
      </c>
      <c r="D7070" s="362" t="s">
        <v>2065</v>
      </c>
      <c r="E7070" s="362">
        <v>2044</v>
      </c>
      <c r="F7070" s="362" t="s">
        <v>7178</v>
      </c>
      <c r="G7070" s="362"/>
      <c r="H7070" s="364">
        <v>8</v>
      </c>
      <c r="I7070" s="363">
        <v>290791</v>
      </c>
      <c r="J7070" s="362" t="s">
        <v>455</v>
      </c>
      <c r="K7070" s="363">
        <v>348949.2</v>
      </c>
      <c r="L7070" s="362" t="s">
        <v>459</v>
      </c>
      <c r="M7070" s="362" t="s">
        <v>7116</v>
      </c>
      <c r="N7070" s="362" t="s">
        <v>7117</v>
      </c>
      <c r="O7070" s="362"/>
    </row>
    <row r="7071" spans="1:15" x14ac:dyDescent="0.2">
      <c r="A7071" s="361">
        <v>45145</v>
      </c>
      <c r="B7071" s="362" t="s">
        <v>541</v>
      </c>
      <c r="C7071" s="365">
        <v>6412.13</v>
      </c>
      <c r="D7071" s="362" t="s">
        <v>452</v>
      </c>
      <c r="E7071" s="362">
        <v>4393</v>
      </c>
      <c r="F7071" s="362" t="s">
        <v>7174</v>
      </c>
      <c r="G7071" s="362"/>
      <c r="H7071" s="364">
        <v>4</v>
      </c>
      <c r="I7071" s="363">
        <v>213140</v>
      </c>
      <c r="J7071" s="362" t="s">
        <v>455</v>
      </c>
      <c r="K7071" s="363">
        <v>255768</v>
      </c>
      <c r="L7071" s="362" t="s">
        <v>459</v>
      </c>
      <c r="M7071" s="362" t="s">
        <v>7116</v>
      </c>
      <c r="N7071" s="362" t="s">
        <v>7117</v>
      </c>
      <c r="O7071" s="362"/>
    </row>
    <row r="7072" spans="1:15" x14ac:dyDescent="0.2">
      <c r="A7072" s="361">
        <v>45149</v>
      </c>
      <c r="B7072" s="362" t="s">
        <v>541</v>
      </c>
      <c r="C7072" s="365">
        <v>6542.1</v>
      </c>
      <c r="D7072" s="362" t="s">
        <v>452</v>
      </c>
      <c r="E7072" s="362">
        <v>2043</v>
      </c>
      <c r="F7072" s="362" t="s">
        <v>7161</v>
      </c>
      <c r="G7072" s="362"/>
      <c r="H7072" s="364">
        <v>8</v>
      </c>
      <c r="I7072" s="363">
        <v>182065</v>
      </c>
      <c r="J7072" s="362" t="s">
        <v>455</v>
      </c>
      <c r="K7072" s="363">
        <v>218478</v>
      </c>
      <c r="L7072" s="362" t="s">
        <v>459</v>
      </c>
      <c r="M7072" s="362" t="s">
        <v>7116</v>
      </c>
      <c r="N7072" s="362" t="s">
        <v>7117</v>
      </c>
      <c r="O7072" s="362"/>
    </row>
    <row r="7073" spans="1:15" x14ac:dyDescent="0.2">
      <c r="A7073" s="361">
        <v>45149</v>
      </c>
      <c r="B7073" s="362" t="s">
        <v>541</v>
      </c>
      <c r="C7073" s="365">
        <v>6011.1</v>
      </c>
      <c r="D7073" s="362" t="s">
        <v>452</v>
      </c>
      <c r="E7073" s="362">
        <v>6608</v>
      </c>
      <c r="F7073" s="362" t="s">
        <v>7163</v>
      </c>
      <c r="G7073" s="362"/>
      <c r="H7073" s="364">
        <v>8</v>
      </c>
      <c r="I7073" s="363">
        <v>149557</v>
      </c>
      <c r="J7073" s="362" t="s">
        <v>455</v>
      </c>
      <c r="K7073" s="363">
        <v>179468.4</v>
      </c>
      <c r="L7073" s="362" t="s">
        <v>459</v>
      </c>
      <c r="M7073" s="362" t="s">
        <v>7116</v>
      </c>
      <c r="N7073" s="362" t="s">
        <v>7117</v>
      </c>
      <c r="O7073" s="362"/>
    </row>
    <row r="7074" spans="1:15" x14ac:dyDescent="0.2">
      <c r="A7074" s="361">
        <v>45146</v>
      </c>
      <c r="B7074" s="362" t="s">
        <v>541</v>
      </c>
      <c r="C7074" s="365">
        <v>6011.1</v>
      </c>
      <c r="D7074" s="362" t="s">
        <v>452</v>
      </c>
      <c r="E7074" s="362">
        <v>2044</v>
      </c>
      <c r="F7074" s="362" t="s">
        <v>7178</v>
      </c>
      <c r="G7074" s="362"/>
      <c r="H7074" s="364">
        <v>8</v>
      </c>
      <c r="I7074" s="363">
        <v>290791</v>
      </c>
      <c r="J7074" s="362" t="s">
        <v>455</v>
      </c>
      <c r="K7074" s="363">
        <v>348949.2</v>
      </c>
      <c r="L7074" s="362" t="s">
        <v>459</v>
      </c>
      <c r="M7074" s="362" t="s">
        <v>7116</v>
      </c>
      <c r="N7074" s="362" t="s">
        <v>7117</v>
      </c>
      <c r="O7074" s="362"/>
    </row>
    <row r="7075" spans="1:15" x14ac:dyDescent="0.2">
      <c r="A7075" s="361">
        <v>45146</v>
      </c>
      <c r="B7075" s="362" t="s">
        <v>541</v>
      </c>
      <c r="C7075" s="365">
        <v>6497.11</v>
      </c>
      <c r="D7075" s="362" t="s">
        <v>452</v>
      </c>
      <c r="E7075" s="362">
        <v>2048</v>
      </c>
      <c r="F7075" s="362" t="s">
        <v>7165</v>
      </c>
      <c r="G7075" s="362"/>
      <c r="H7075" s="364">
        <v>4</v>
      </c>
      <c r="I7075" s="363">
        <v>242898</v>
      </c>
      <c r="J7075" s="362" t="s">
        <v>455</v>
      </c>
      <c r="K7075" s="363">
        <v>291477.59999999998</v>
      </c>
      <c r="L7075" s="362" t="s">
        <v>459</v>
      </c>
      <c r="M7075" s="362" t="s">
        <v>7116</v>
      </c>
      <c r="N7075" s="362" t="s">
        <v>7117</v>
      </c>
      <c r="O7075" s="362"/>
    </row>
    <row r="7076" spans="1:15" x14ac:dyDescent="0.2">
      <c r="A7076" s="361">
        <v>45146</v>
      </c>
      <c r="B7076" s="362" t="s">
        <v>541</v>
      </c>
      <c r="C7076" s="365">
        <v>6412.13</v>
      </c>
      <c r="D7076" s="362" t="s">
        <v>452</v>
      </c>
      <c r="E7076" s="362">
        <v>4393</v>
      </c>
      <c r="F7076" s="362" t="s">
        <v>7174</v>
      </c>
      <c r="G7076" s="362"/>
      <c r="H7076" s="364">
        <v>4</v>
      </c>
      <c r="I7076" s="363">
        <v>213140</v>
      </c>
      <c r="J7076" s="362" t="s">
        <v>455</v>
      </c>
      <c r="K7076" s="363">
        <v>255768</v>
      </c>
      <c r="L7076" s="362" t="s">
        <v>459</v>
      </c>
      <c r="M7076" s="362" t="s">
        <v>7116</v>
      </c>
      <c r="N7076" s="362" t="s">
        <v>7117</v>
      </c>
      <c r="O7076" s="362"/>
    </row>
    <row r="7077" spans="1:15" x14ac:dyDescent="0.2">
      <c r="A7077" s="361">
        <v>45145</v>
      </c>
      <c r="B7077" s="362" t="s">
        <v>541</v>
      </c>
      <c r="C7077" s="365">
        <v>6011.1</v>
      </c>
      <c r="D7077" s="362" t="s">
        <v>452</v>
      </c>
      <c r="E7077" s="362">
        <v>6102</v>
      </c>
      <c r="F7077" s="362" t="s">
        <v>7176</v>
      </c>
      <c r="G7077" s="362"/>
      <c r="H7077" s="364">
        <v>4</v>
      </c>
      <c r="I7077" s="363">
        <v>141558</v>
      </c>
      <c r="J7077" s="362" t="s">
        <v>455</v>
      </c>
      <c r="K7077" s="363">
        <v>169869.6</v>
      </c>
      <c r="L7077" s="362" t="s">
        <v>459</v>
      </c>
      <c r="M7077" s="362" t="s">
        <v>7116</v>
      </c>
      <c r="N7077" s="362" t="s">
        <v>7117</v>
      </c>
      <c r="O7077" s="362"/>
    </row>
    <row r="7078" spans="1:15" x14ac:dyDescent="0.2">
      <c r="A7078" s="361">
        <v>45147</v>
      </c>
      <c r="B7078" s="362" t="s">
        <v>541</v>
      </c>
      <c r="C7078" s="365">
        <v>6011.1</v>
      </c>
      <c r="D7078" s="362" t="s">
        <v>452</v>
      </c>
      <c r="E7078" s="362">
        <v>2044</v>
      </c>
      <c r="F7078" s="362" t="s">
        <v>7178</v>
      </c>
      <c r="G7078" s="362"/>
      <c r="H7078" s="364">
        <v>8</v>
      </c>
      <c r="I7078" s="363">
        <v>290791</v>
      </c>
      <c r="J7078" s="362" t="s">
        <v>455</v>
      </c>
      <c r="K7078" s="363">
        <v>348949.2</v>
      </c>
      <c r="L7078" s="362" t="s">
        <v>459</v>
      </c>
      <c r="M7078" s="362" t="s">
        <v>7116</v>
      </c>
      <c r="N7078" s="362" t="s">
        <v>7117</v>
      </c>
      <c r="O7078" s="362"/>
    </row>
    <row r="7079" spans="1:15" x14ac:dyDescent="0.2">
      <c r="A7079" s="361">
        <v>45147</v>
      </c>
      <c r="B7079" s="362" t="s">
        <v>541</v>
      </c>
      <c r="C7079" s="365">
        <v>6497.11</v>
      </c>
      <c r="D7079" s="362" t="s">
        <v>452</v>
      </c>
      <c r="E7079" s="362">
        <v>2048</v>
      </c>
      <c r="F7079" s="362" t="s">
        <v>7165</v>
      </c>
      <c r="G7079" s="362"/>
      <c r="H7079" s="364">
        <v>7</v>
      </c>
      <c r="I7079" s="363">
        <v>242898</v>
      </c>
      <c r="J7079" s="362" t="s">
        <v>455</v>
      </c>
      <c r="K7079" s="363">
        <v>291477.59999999998</v>
      </c>
      <c r="L7079" s="362" t="s">
        <v>459</v>
      </c>
      <c r="M7079" s="362" t="s">
        <v>7116</v>
      </c>
      <c r="N7079" s="362" t="s">
        <v>7117</v>
      </c>
      <c r="O7079" s="362"/>
    </row>
    <row r="7080" spans="1:15" x14ac:dyDescent="0.2">
      <c r="A7080" s="361">
        <v>45152</v>
      </c>
      <c r="B7080" s="362" t="s">
        <v>541</v>
      </c>
      <c r="C7080" s="365">
        <v>6542.1</v>
      </c>
      <c r="D7080" s="362" t="s">
        <v>452</v>
      </c>
      <c r="E7080" s="362">
        <v>2043</v>
      </c>
      <c r="F7080" s="362" t="s">
        <v>7161</v>
      </c>
      <c r="G7080" s="362"/>
      <c r="H7080" s="364">
        <v>8</v>
      </c>
      <c r="I7080" s="363">
        <v>182065</v>
      </c>
      <c r="J7080" s="362" t="s">
        <v>455</v>
      </c>
      <c r="K7080" s="363">
        <v>218478</v>
      </c>
      <c r="L7080" s="362" t="s">
        <v>459</v>
      </c>
      <c r="M7080" s="362" t="s">
        <v>7116</v>
      </c>
      <c r="N7080" s="362" t="s">
        <v>7117</v>
      </c>
      <c r="O7080" s="362"/>
    </row>
    <row r="7081" spans="1:15" x14ac:dyDescent="0.2">
      <c r="A7081" s="361">
        <v>45152</v>
      </c>
      <c r="B7081" s="362" t="s">
        <v>541</v>
      </c>
      <c r="C7081" s="365">
        <v>6011.1</v>
      </c>
      <c r="D7081" s="362" t="s">
        <v>452</v>
      </c>
      <c r="E7081" s="362">
        <v>4393</v>
      </c>
      <c r="F7081" s="362" t="s">
        <v>7174</v>
      </c>
      <c r="G7081" s="362"/>
      <c r="H7081" s="364">
        <v>7</v>
      </c>
      <c r="I7081" s="363">
        <v>213140</v>
      </c>
      <c r="J7081" s="362" t="s">
        <v>455</v>
      </c>
      <c r="K7081" s="363">
        <v>255768</v>
      </c>
      <c r="L7081" s="362" t="s">
        <v>459</v>
      </c>
      <c r="M7081" s="362" t="s">
        <v>7116</v>
      </c>
      <c r="N7081" s="362" t="s">
        <v>7117</v>
      </c>
      <c r="O7081" s="362"/>
    </row>
    <row r="7082" spans="1:15" x14ac:dyDescent="0.2">
      <c r="A7082" s="361">
        <v>45152</v>
      </c>
      <c r="B7082" s="362" t="s">
        <v>541</v>
      </c>
      <c r="C7082" s="365">
        <v>6011.1</v>
      </c>
      <c r="D7082" s="362" t="s">
        <v>452</v>
      </c>
      <c r="E7082" s="362">
        <v>6608</v>
      </c>
      <c r="F7082" s="362" t="s">
        <v>7163</v>
      </c>
      <c r="G7082" s="362"/>
      <c r="H7082" s="364">
        <v>7</v>
      </c>
      <c r="I7082" s="363">
        <v>149557</v>
      </c>
      <c r="J7082" s="362" t="s">
        <v>455</v>
      </c>
      <c r="K7082" s="363">
        <v>179468.4</v>
      </c>
      <c r="L7082" s="362" t="s">
        <v>459</v>
      </c>
      <c r="M7082" s="362" t="s">
        <v>7116</v>
      </c>
      <c r="N7082" s="362" t="s">
        <v>7117</v>
      </c>
      <c r="O7082" s="362"/>
    </row>
    <row r="7083" spans="1:15" x14ac:dyDescent="0.2">
      <c r="A7083" s="361">
        <v>45148</v>
      </c>
      <c r="B7083" s="362" t="s">
        <v>541</v>
      </c>
      <c r="C7083" s="365">
        <v>6011.1</v>
      </c>
      <c r="D7083" s="362" t="s">
        <v>452</v>
      </c>
      <c r="E7083" s="362">
        <v>2044</v>
      </c>
      <c r="F7083" s="362" t="s">
        <v>7178</v>
      </c>
      <c r="G7083" s="362"/>
      <c r="H7083" s="364">
        <v>3</v>
      </c>
      <c r="I7083" s="363">
        <v>290791</v>
      </c>
      <c r="J7083" s="362" t="s">
        <v>455</v>
      </c>
      <c r="K7083" s="363">
        <v>348949.2</v>
      </c>
      <c r="L7083" s="362" t="s">
        <v>459</v>
      </c>
      <c r="M7083" s="362" t="s">
        <v>7116</v>
      </c>
      <c r="N7083" s="362" t="s">
        <v>7117</v>
      </c>
      <c r="O7083" s="362"/>
    </row>
    <row r="7084" spans="1:15" x14ac:dyDescent="0.2">
      <c r="A7084" s="361">
        <v>45147</v>
      </c>
      <c r="B7084" s="362" t="s">
        <v>541</v>
      </c>
      <c r="C7084" s="365">
        <v>6011.1</v>
      </c>
      <c r="D7084" s="362" t="s">
        <v>452</v>
      </c>
      <c r="E7084" s="362">
        <v>6102</v>
      </c>
      <c r="F7084" s="362" t="s">
        <v>7176</v>
      </c>
      <c r="G7084" s="362"/>
      <c r="H7084" s="364">
        <v>8</v>
      </c>
      <c r="I7084" s="363">
        <v>141558</v>
      </c>
      <c r="J7084" s="362" t="s">
        <v>455</v>
      </c>
      <c r="K7084" s="363">
        <v>169869.6</v>
      </c>
      <c r="L7084" s="362" t="s">
        <v>459</v>
      </c>
      <c r="M7084" s="362" t="s">
        <v>7116</v>
      </c>
      <c r="N7084" s="362" t="s">
        <v>7117</v>
      </c>
      <c r="O7084" s="362"/>
    </row>
    <row r="7085" spans="1:15" x14ac:dyDescent="0.2">
      <c r="A7085" s="361">
        <v>45149</v>
      </c>
      <c r="B7085" s="362" t="s">
        <v>541</v>
      </c>
      <c r="C7085" s="365">
        <v>6497.11</v>
      </c>
      <c r="D7085" s="362" t="s">
        <v>452</v>
      </c>
      <c r="E7085" s="362">
        <v>2048</v>
      </c>
      <c r="F7085" s="362" t="s">
        <v>7165</v>
      </c>
      <c r="G7085" s="362"/>
      <c r="H7085" s="364">
        <v>6</v>
      </c>
      <c r="I7085" s="363">
        <v>242898</v>
      </c>
      <c r="J7085" s="362" t="s">
        <v>455</v>
      </c>
      <c r="K7085" s="363">
        <v>291477.59999999998</v>
      </c>
      <c r="L7085" s="362" t="s">
        <v>459</v>
      </c>
      <c r="M7085" s="362" t="s">
        <v>7116</v>
      </c>
      <c r="N7085" s="362" t="s">
        <v>7117</v>
      </c>
      <c r="O7085" s="362"/>
    </row>
    <row r="7086" spans="1:15" x14ac:dyDescent="0.2">
      <c r="A7086" s="361">
        <v>45153</v>
      </c>
      <c r="B7086" s="362" t="s">
        <v>541</v>
      </c>
      <c r="C7086" s="365">
        <v>6542.1</v>
      </c>
      <c r="D7086" s="362" t="s">
        <v>452</v>
      </c>
      <c r="E7086" s="362">
        <v>2043</v>
      </c>
      <c r="F7086" s="362" t="s">
        <v>7161</v>
      </c>
      <c r="G7086" s="362"/>
      <c r="H7086" s="364">
        <v>8</v>
      </c>
      <c r="I7086" s="363">
        <v>182065</v>
      </c>
      <c r="J7086" s="362" t="s">
        <v>455</v>
      </c>
      <c r="K7086" s="363">
        <v>218478</v>
      </c>
      <c r="L7086" s="362" t="s">
        <v>459</v>
      </c>
      <c r="M7086" s="362" t="s">
        <v>7116</v>
      </c>
      <c r="N7086" s="362" t="s">
        <v>7117</v>
      </c>
      <c r="O7086" s="362"/>
    </row>
    <row r="7087" spans="1:15" x14ac:dyDescent="0.2">
      <c r="A7087" s="361">
        <v>45153</v>
      </c>
      <c r="B7087" s="362" t="s">
        <v>541</v>
      </c>
      <c r="C7087" s="365">
        <v>6011.1</v>
      </c>
      <c r="D7087" s="362" t="s">
        <v>452</v>
      </c>
      <c r="E7087" s="362">
        <v>4393</v>
      </c>
      <c r="F7087" s="362" t="s">
        <v>7174</v>
      </c>
      <c r="G7087" s="362"/>
      <c r="H7087" s="364">
        <v>8</v>
      </c>
      <c r="I7087" s="363">
        <v>213140</v>
      </c>
      <c r="J7087" s="362" t="s">
        <v>455</v>
      </c>
      <c r="K7087" s="363">
        <v>255768</v>
      </c>
      <c r="L7087" s="362" t="s">
        <v>459</v>
      </c>
      <c r="M7087" s="362" t="s">
        <v>7116</v>
      </c>
      <c r="N7087" s="362" t="s">
        <v>7117</v>
      </c>
      <c r="O7087" s="362"/>
    </row>
    <row r="7088" spans="1:15" x14ac:dyDescent="0.2">
      <c r="A7088" s="361">
        <v>45149</v>
      </c>
      <c r="B7088" s="362" t="s">
        <v>541</v>
      </c>
      <c r="C7088" s="365">
        <v>6011.1</v>
      </c>
      <c r="D7088" s="362" t="s">
        <v>452</v>
      </c>
      <c r="E7088" s="362">
        <v>2044</v>
      </c>
      <c r="F7088" s="362" t="s">
        <v>7178</v>
      </c>
      <c r="G7088" s="362"/>
      <c r="H7088" s="364">
        <v>6</v>
      </c>
      <c r="I7088" s="363">
        <v>290791</v>
      </c>
      <c r="J7088" s="362" t="s">
        <v>455</v>
      </c>
      <c r="K7088" s="363">
        <v>348949.2</v>
      </c>
      <c r="L7088" s="362" t="s">
        <v>459</v>
      </c>
      <c r="M7088" s="362" t="s">
        <v>7116</v>
      </c>
      <c r="N7088" s="362" t="s">
        <v>7117</v>
      </c>
      <c r="O7088" s="362"/>
    </row>
    <row r="7089" spans="1:15" x14ac:dyDescent="0.2">
      <c r="A7089" s="361">
        <v>45153</v>
      </c>
      <c r="B7089" s="362" t="s">
        <v>541</v>
      </c>
      <c r="C7089" s="365">
        <v>6497.11</v>
      </c>
      <c r="D7089" s="362" t="s">
        <v>452</v>
      </c>
      <c r="E7089" s="362">
        <v>6608</v>
      </c>
      <c r="F7089" s="362" t="s">
        <v>7163</v>
      </c>
      <c r="G7089" s="362"/>
      <c r="H7089" s="364">
        <v>8</v>
      </c>
      <c r="I7089" s="363">
        <v>149557</v>
      </c>
      <c r="J7089" s="362" t="s">
        <v>455</v>
      </c>
      <c r="K7089" s="363">
        <v>179468.4</v>
      </c>
      <c r="L7089" s="362" t="s">
        <v>459</v>
      </c>
      <c r="M7089" s="362" t="s">
        <v>7116</v>
      </c>
      <c r="N7089" s="362" t="s">
        <v>7117</v>
      </c>
      <c r="O7089" s="362"/>
    </row>
    <row r="7090" spans="1:15" x14ac:dyDescent="0.2">
      <c r="A7090" s="361">
        <v>45149</v>
      </c>
      <c r="B7090" s="362" t="s">
        <v>541</v>
      </c>
      <c r="C7090" s="365">
        <v>6011.1</v>
      </c>
      <c r="D7090" s="362" t="s">
        <v>452</v>
      </c>
      <c r="E7090" s="362">
        <v>6102</v>
      </c>
      <c r="F7090" s="362" t="s">
        <v>7176</v>
      </c>
      <c r="G7090" s="362"/>
      <c r="H7090" s="364">
        <v>8</v>
      </c>
      <c r="I7090" s="363">
        <v>141558</v>
      </c>
      <c r="J7090" s="362" t="s">
        <v>455</v>
      </c>
      <c r="K7090" s="363">
        <v>169869.6</v>
      </c>
      <c r="L7090" s="362" t="s">
        <v>459</v>
      </c>
      <c r="M7090" s="362" t="s">
        <v>7116</v>
      </c>
      <c r="N7090" s="362" t="s">
        <v>7117</v>
      </c>
      <c r="O7090" s="362"/>
    </row>
    <row r="7091" spans="1:15" x14ac:dyDescent="0.2">
      <c r="A7091" s="361">
        <v>45145</v>
      </c>
      <c r="B7091" s="362" t="s">
        <v>541</v>
      </c>
      <c r="C7091" s="365">
        <v>6746.1</v>
      </c>
      <c r="D7091" s="362" t="s">
        <v>452</v>
      </c>
      <c r="E7091" s="362">
        <v>2048</v>
      </c>
      <c r="F7091" s="362" t="s">
        <v>7165</v>
      </c>
      <c r="G7091" s="362"/>
      <c r="H7091" s="364">
        <v>8</v>
      </c>
      <c r="I7091" s="363">
        <v>242898</v>
      </c>
      <c r="J7091" s="362" t="s">
        <v>455</v>
      </c>
      <c r="K7091" s="363">
        <v>291477.59999999998</v>
      </c>
      <c r="L7091" s="362" t="s">
        <v>459</v>
      </c>
      <c r="M7091" s="362" t="s">
        <v>7116</v>
      </c>
      <c r="N7091" s="362" t="s">
        <v>7117</v>
      </c>
      <c r="O7091" s="362"/>
    </row>
    <row r="7092" spans="1:15" x14ac:dyDescent="0.2">
      <c r="A7092" s="361">
        <v>45148</v>
      </c>
      <c r="B7092" s="362" t="s">
        <v>541</v>
      </c>
      <c r="C7092" s="365">
        <v>6412.13</v>
      </c>
      <c r="D7092" s="362" t="s">
        <v>452</v>
      </c>
      <c r="E7092" s="362">
        <v>2044</v>
      </c>
      <c r="F7092" s="362" t="s">
        <v>7178</v>
      </c>
      <c r="G7092" s="362"/>
      <c r="H7092" s="364">
        <v>3</v>
      </c>
      <c r="I7092" s="363">
        <v>290791</v>
      </c>
      <c r="J7092" s="362" t="s">
        <v>455</v>
      </c>
      <c r="K7092" s="363">
        <v>348949.2</v>
      </c>
      <c r="L7092" s="362" t="s">
        <v>459</v>
      </c>
      <c r="M7092" s="362" t="s">
        <v>7116</v>
      </c>
      <c r="N7092" s="362" t="s">
        <v>7117</v>
      </c>
      <c r="O7092" s="362"/>
    </row>
    <row r="7093" spans="1:15" x14ac:dyDescent="0.2">
      <c r="A7093" s="361">
        <v>45152</v>
      </c>
      <c r="B7093" s="362" t="s">
        <v>541</v>
      </c>
      <c r="C7093" s="365">
        <v>6011.1</v>
      </c>
      <c r="D7093" s="362" t="s">
        <v>452</v>
      </c>
      <c r="E7093" s="362">
        <v>6102</v>
      </c>
      <c r="F7093" s="362" t="s">
        <v>7176</v>
      </c>
      <c r="G7093" s="362"/>
      <c r="H7093" s="364">
        <v>8</v>
      </c>
      <c r="I7093" s="363">
        <v>141558</v>
      </c>
      <c r="J7093" s="362" t="s">
        <v>455</v>
      </c>
      <c r="K7093" s="363">
        <v>169869.6</v>
      </c>
      <c r="L7093" s="362" t="s">
        <v>459</v>
      </c>
      <c r="M7093" s="362" t="s">
        <v>7116</v>
      </c>
      <c r="N7093" s="362" t="s">
        <v>7117</v>
      </c>
      <c r="O7093" s="362"/>
    </row>
    <row r="7094" spans="1:15" x14ac:dyDescent="0.2">
      <c r="A7094" s="361">
        <v>45146</v>
      </c>
      <c r="B7094" s="362" t="s">
        <v>541</v>
      </c>
      <c r="C7094" s="365">
        <v>6746.1</v>
      </c>
      <c r="D7094" s="362" t="s">
        <v>452</v>
      </c>
      <c r="E7094" s="362">
        <v>2048</v>
      </c>
      <c r="F7094" s="362" t="s">
        <v>7165</v>
      </c>
      <c r="G7094" s="362"/>
      <c r="H7094" s="364">
        <v>4</v>
      </c>
      <c r="I7094" s="363">
        <v>242898</v>
      </c>
      <c r="J7094" s="362" t="s">
        <v>455</v>
      </c>
      <c r="K7094" s="363">
        <v>291477.59999999998</v>
      </c>
      <c r="L7094" s="362" t="s">
        <v>459</v>
      </c>
      <c r="M7094" s="362" t="s">
        <v>7116</v>
      </c>
      <c r="N7094" s="362" t="s">
        <v>7117</v>
      </c>
      <c r="O7094" s="362"/>
    </row>
    <row r="7095" spans="1:15" x14ac:dyDescent="0.2">
      <c r="A7095" s="361">
        <v>45148</v>
      </c>
      <c r="B7095" s="362" t="s">
        <v>541</v>
      </c>
      <c r="C7095" s="365">
        <v>55304.160000000003</v>
      </c>
      <c r="D7095" s="362" t="s">
        <v>452</v>
      </c>
      <c r="E7095" s="362">
        <v>4393</v>
      </c>
      <c r="F7095" s="362" t="s">
        <v>7174</v>
      </c>
      <c r="G7095" s="362"/>
      <c r="H7095" s="364">
        <v>8</v>
      </c>
      <c r="I7095" s="363">
        <v>213140</v>
      </c>
      <c r="J7095" s="362" t="s">
        <v>455</v>
      </c>
      <c r="K7095" s="363">
        <v>255768</v>
      </c>
      <c r="L7095" s="362" t="s">
        <v>459</v>
      </c>
      <c r="M7095" s="362" t="s">
        <v>7116</v>
      </c>
      <c r="N7095" s="362" t="s">
        <v>7117</v>
      </c>
      <c r="O7095" s="362"/>
    </row>
    <row r="7096" spans="1:15" x14ac:dyDescent="0.2">
      <c r="A7096" s="361">
        <v>45149</v>
      </c>
      <c r="B7096" s="362" t="s">
        <v>541</v>
      </c>
      <c r="C7096" s="365">
        <v>6412.13</v>
      </c>
      <c r="D7096" s="362" t="s">
        <v>452</v>
      </c>
      <c r="E7096" s="362">
        <v>2044</v>
      </c>
      <c r="F7096" s="362" t="s">
        <v>7178</v>
      </c>
      <c r="G7096" s="362"/>
      <c r="H7096" s="364">
        <v>2</v>
      </c>
      <c r="I7096" s="363">
        <v>290791</v>
      </c>
      <c r="J7096" s="362" t="s">
        <v>455</v>
      </c>
      <c r="K7096" s="363">
        <v>348949.2</v>
      </c>
      <c r="L7096" s="362" t="s">
        <v>459</v>
      </c>
      <c r="M7096" s="362" t="s">
        <v>7116</v>
      </c>
      <c r="N7096" s="362" t="s">
        <v>7117</v>
      </c>
      <c r="O7096" s="362"/>
    </row>
    <row r="7097" spans="1:15" x14ac:dyDescent="0.2">
      <c r="A7097" s="361">
        <v>45149</v>
      </c>
      <c r="B7097" s="362" t="s">
        <v>541</v>
      </c>
      <c r="C7097" s="365">
        <v>6746.1</v>
      </c>
      <c r="D7097" s="362" t="s">
        <v>452</v>
      </c>
      <c r="E7097" s="362">
        <v>2048</v>
      </c>
      <c r="F7097" s="362" t="s">
        <v>7165</v>
      </c>
      <c r="G7097" s="362"/>
      <c r="H7097" s="364">
        <v>2</v>
      </c>
      <c r="I7097" s="363">
        <v>242898</v>
      </c>
      <c r="J7097" s="362" t="s">
        <v>455</v>
      </c>
      <c r="K7097" s="363">
        <v>291477.59999999998</v>
      </c>
      <c r="L7097" s="362" t="s">
        <v>459</v>
      </c>
      <c r="M7097" s="362" t="s">
        <v>7116</v>
      </c>
      <c r="N7097" s="362" t="s">
        <v>7117</v>
      </c>
      <c r="O7097" s="362"/>
    </row>
    <row r="7098" spans="1:15" x14ac:dyDescent="0.2">
      <c r="A7098" s="361">
        <v>45141</v>
      </c>
      <c r="B7098" s="362" t="s">
        <v>541</v>
      </c>
      <c r="C7098" s="365">
        <v>6412.13</v>
      </c>
      <c r="D7098" s="362" t="s">
        <v>452</v>
      </c>
      <c r="E7098" s="362">
        <v>2044</v>
      </c>
      <c r="F7098" s="362" t="s">
        <v>7178</v>
      </c>
      <c r="G7098" s="362"/>
      <c r="H7098" s="364">
        <v>4</v>
      </c>
      <c r="I7098" s="363">
        <v>290791</v>
      </c>
      <c r="J7098" s="362" t="s">
        <v>455</v>
      </c>
      <c r="K7098" s="363">
        <v>348949.2</v>
      </c>
      <c r="L7098" s="362" t="s">
        <v>459</v>
      </c>
      <c r="M7098" s="362" t="s">
        <v>7116</v>
      </c>
      <c r="N7098" s="362" t="s">
        <v>7117</v>
      </c>
      <c r="O7098" s="362"/>
    </row>
    <row r="7099" spans="1:15" x14ac:dyDescent="0.2">
      <c r="A7099" s="361">
        <v>45154</v>
      </c>
      <c r="B7099" s="362" t="s">
        <v>541</v>
      </c>
      <c r="C7099" s="365">
        <v>6412.11</v>
      </c>
      <c r="D7099" s="362" t="s">
        <v>452</v>
      </c>
      <c r="E7099" s="362">
        <v>4135</v>
      </c>
      <c r="F7099" s="362" t="s">
        <v>7169</v>
      </c>
      <c r="G7099" s="362"/>
      <c r="H7099" s="364">
        <v>4</v>
      </c>
      <c r="I7099" s="363">
        <v>229847</v>
      </c>
      <c r="J7099" s="362" t="s">
        <v>455</v>
      </c>
      <c r="K7099" s="363">
        <v>275816.40000000002</v>
      </c>
      <c r="L7099" s="362" t="s">
        <v>459</v>
      </c>
      <c r="M7099" s="362" t="s">
        <v>7116</v>
      </c>
      <c r="N7099" s="362" t="s">
        <v>7117</v>
      </c>
      <c r="O7099" s="362"/>
    </row>
    <row r="7100" spans="1:15" x14ac:dyDescent="0.2">
      <c r="A7100" s="361">
        <v>45156</v>
      </c>
      <c r="B7100" s="362" t="s">
        <v>541</v>
      </c>
      <c r="C7100" s="365">
        <v>6412.11</v>
      </c>
      <c r="D7100" s="362" t="s">
        <v>452</v>
      </c>
      <c r="E7100" s="362">
        <v>4135</v>
      </c>
      <c r="F7100" s="362" t="s">
        <v>7169</v>
      </c>
      <c r="G7100" s="362"/>
      <c r="H7100" s="364">
        <v>8</v>
      </c>
      <c r="I7100" s="363">
        <v>229847</v>
      </c>
      <c r="J7100" s="362" t="s">
        <v>455</v>
      </c>
      <c r="K7100" s="363">
        <v>275816.40000000002</v>
      </c>
      <c r="L7100" s="362" t="s">
        <v>459</v>
      </c>
      <c r="M7100" s="362" t="s">
        <v>7116</v>
      </c>
      <c r="N7100" s="362" t="s">
        <v>7117</v>
      </c>
      <c r="O7100" s="362"/>
    </row>
    <row r="7101" spans="1:15" x14ac:dyDescent="0.2">
      <c r="A7101" s="361">
        <v>45166</v>
      </c>
      <c r="B7101" s="362" t="s">
        <v>541</v>
      </c>
      <c r="C7101" s="365">
        <v>6412.11</v>
      </c>
      <c r="D7101" s="362" t="s">
        <v>452</v>
      </c>
      <c r="E7101" s="362">
        <v>4135</v>
      </c>
      <c r="F7101" s="362" t="s">
        <v>7169</v>
      </c>
      <c r="G7101" s="362"/>
      <c r="H7101" s="364">
        <v>4</v>
      </c>
      <c r="I7101" s="363">
        <v>229847</v>
      </c>
      <c r="J7101" s="362" t="s">
        <v>455</v>
      </c>
      <c r="K7101" s="363">
        <v>275816.40000000002</v>
      </c>
      <c r="L7101" s="362" t="s">
        <v>459</v>
      </c>
      <c r="M7101" s="362" t="s">
        <v>7116</v>
      </c>
      <c r="N7101" s="362" t="s">
        <v>7117</v>
      </c>
      <c r="O7101" s="362"/>
    </row>
    <row r="7102" spans="1:15" x14ac:dyDescent="0.2">
      <c r="A7102" s="361">
        <v>45166</v>
      </c>
      <c r="B7102" s="362" t="s">
        <v>541</v>
      </c>
      <c r="C7102" s="365">
        <v>6563.1</v>
      </c>
      <c r="D7102" s="362" t="s">
        <v>452</v>
      </c>
      <c r="E7102" s="362">
        <v>7223</v>
      </c>
      <c r="F7102" s="362" t="s">
        <v>7181</v>
      </c>
      <c r="G7102" s="362"/>
      <c r="H7102" s="364">
        <v>8</v>
      </c>
      <c r="I7102" s="363">
        <v>184046</v>
      </c>
      <c r="J7102" s="362" t="s">
        <v>455</v>
      </c>
      <c r="K7102" s="363">
        <v>220855.2</v>
      </c>
      <c r="L7102" s="362" t="s">
        <v>459</v>
      </c>
      <c r="M7102" s="362" t="s">
        <v>7116</v>
      </c>
      <c r="N7102" s="362" t="s">
        <v>7117</v>
      </c>
      <c r="O7102" s="362"/>
    </row>
    <row r="7103" spans="1:15" x14ac:dyDescent="0.2">
      <c r="A7103" s="361">
        <v>45167</v>
      </c>
      <c r="B7103" s="362" t="s">
        <v>541</v>
      </c>
      <c r="C7103" s="365">
        <v>6563.1</v>
      </c>
      <c r="D7103" s="362" t="s">
        <v>452</v>
      </c>
      <c r="E7103" s="362">
        <v>7223</v>
      </c>
      <c r="F7103" s="362" t="s">
        <v>7181</v>
      </c>
      <c r="G7103" s="362"/>
      <c r="H7103" s="364">
        <v>8</v>
      </c>
      <c r="I7103" s="363">
        <v>184046</v>
      </c>
      <c r="J7103" s="362" t="s">
        <v>455</v>
      </c>
      <c r="K7103" s="363">
        <v>220855.2</v>
      </c>
      <c r="L7103" s="362" t="s">
        <v>459</v>
      </c>
      <c r="M7103" s="362" t="s">
        <v>7116</v>
      </c>
      <c r="N7103" s="362" t="s">
        <v>7117</v>
      </c>
      <c r="O7103" s="362"/>
    </row>
    <row r="7104" spans="1:15" x14ac:dyDescent="0.2">
      <c r="A7104" s="361">
        <v>45159</v>
      </c>
      <c r="B7104" s="362" t="s">
        <v>541</v>
      </c>
      <c r="C7104" s="365">
        <v>6563.1</v>
      </c>
      <c r="D7104" s="362" t="s">
        <v>452</v>
      </c>
      <c r="E7104" s="362">
        <v>7223</v>
      </c>
      <c r="F7104" s="362" t="s">
        <v>7181</v>
      </c>
      <c r="G7104" s="362"/>
      <c r="H7104" s="364">
        <v>8</v>
      </c>
      <c r="I7104" s="363">
        <v>184046</v>
      </c>
      <c r="J7104" s="362" t="s">
        <v>455</v>
      </c>
      <c r="K7104" s="363">
        <v>220855.2</v>
      </c>
      <c r="L7104" s="362" t="s">
        <v>459</v>
      </c>
      <c r="M7104" s="362" t="s">
        <v>7116</v>
      </c>
      <c r="N7104" s="362" t="s">
        <v>7117</v>
      </c>
      <c r="O7104" s="362"/>
    </row>
    <row r="7105" spans="1:15" x14ac:dyDescent="0.2">
      <c r="A7105" s="361">
        <v>45161</v>
      </c>
      <c r="B7105" s="362" t="s">
        <v>541</v>
      </c>
      <c r="C7105" s="365">
        <v>6542.1</v>
      </c>
      <c r="D7105" s="362" t="s">
        <v>452</v>
      </c>
      <c r="E7105" s="362">
        <v>4135</v>
      </c>
      <c r="F7105" s="362" t="s">
        <v>7169</v>
      </c>
      <c r="G7105" s="362"/>
      <c r="H7105" s="364">
        <v>4</v>
      </c>
      <c r="I7105" s="363">
        <v>229847</v>
      </c>
      <c r="J7105" s="362" t="s">
        <v>455</v>
      </c>
      <c r="K7105" s="363">
        <v>275816.40000000002</v>
      </c>
      <c r="L7105" s="362" t="s">
        <v>459</v>
      </c>
      <c r="M7105" s="362" t="s">
        <v>7116</v>
      </c>
      <c r="N7105" s="362" t="s">
        <v>7117</v>
      </c>
      <c r="O7105" s="362"/>
    </row>
    <row r="7106" spans="1:15" x14ac:dyDescent="0.2">
      <c r="A7106" s="361">
        <v>45160</v>
      </c>
      <c r="B7106" s="362" t="s">
        <v>541</v>
      </c>
      <c r="C7106" s="365">
        <v>6563.1</v>
      </c>
      <c r="D7106" s="362" t="s">
        <v>452</v>
      </c>
      <c r="E7106" s="362">
        <v>7223</v>
      </c>
      <c r="F7106" s="362" t="s">
        <v>7181</v>
      </c>
      <c r="G7106" s="362"/>
      <c r="H7106" s="364">
        <v>8</v>
      </c>
      <c r="I7106" s="363">
        <v>184046</v>
      </c>
      <c r="J7106" s="362" t="s">
        <v>455</v>
      </c>
      <c r="K7106" s="363">
        <v>220855.2</v>
      </c>
      <c r="L7106" s="362" t="s">
        <v>459</v>
      </c>
      <c r="M7106" s="362" t="s">
        <v>7116</v>
      </c>
      <c r="N7106" s="362" t="s">
        <v>7117</v>
      </c>
      <c r="O7106" s="362"/>
    </row>
    <row r="7107" spans="1:15" x14ac:dyDescent="0.2">
      <c r="A7107" s="361">
        <v>45162</v>
      </c>
      <c r="B7107" s="362" t="s">
        <v>541</v>
      </c>
      <c r="C7107" s="365">
        <v>6542.1</v>
      </c>
      <c r="D7107" s="362" t="s">
        <v>452</v>
      </c>
      <c r="E7107" s="362">
        <v>4135</v>
      </c>
      <c r="F7107" s="362" t="s">
        <v>7169</v>
      </c>
      <c r="G7107" s="362"/>
      <c r="H7107" s="364">
        <v>4</v>
      </c>
      <c r="I7107" s="363">
        <v>229847</v>
      </c>
      <c r="J7107" s="362" t="s">
        <v>455</v>
      </c>
      <c r="K7107" s="363">
        <v>275816.40000000002</v>
      </c>
      <c r="L7107" s="362" t="s">
        <v>459</v>
      </c>
      <c r="M7107" s="362" t="s">
        <v>7116</v>
      </c>
      <c r="N7107" s="362" t="s">
        <v>7117</v>
      </c>
      <c r="O7107" s="362"/>
    </row>
    <row r="7108" spans="1:15" x14ac:dyDescent="0.2">
      <c r="A7108" s="361">
        <v>45161</v>
      </c>
      <c r="B7108" s="362" t="s">
        <v>541</v>
      </c>
      <c r="C7108" s="365">
        <v>6563.1</v>
      </c>
      <c r="D7108" s="362" t="s">
        <v>452</v>
      </c>
      <c r="E7108" s="362">
        <v>7223</v>
      </c>
      <c r="F7108" s="362" t="s">
        <v>7181</v>
      </c>
      <c r="G7108" s="362"/>
      <c r="H7108" s="364">
        <v>8</v>
      </c>
      <c r="I7108" s="363">
        <v>184046</v>
      </c>
      <c r="J7108" s="362" t="s">
        <v>455</v>
      </c>
      <c r="K7108" s="363">
        <v>220855.2</v>
      </c>
      <c r="L7108" s="362" t="s">
        <v>459</v>
      </c>
      <c r="M7108" s="362" t="s">
        <v>7116</v>
      </c>
      <c r="N7108" s="362" t="s">
        <v>7117</v>
      </c>
      <c r="O7108" s="362"/>
    </row>
    <row r="7109" spans="1:15" x14ac:dyDescent="0.2">
      <c r="A7109" s="361">
        <v>45159</v>
      </c>
      <c r="B7109" s="362" t="s">
        <v>541</v>
      </c>
      <c r="C7109" s="365">
        <v>6412.11</v>
      </c>
      <c r="D7109" s="362" t="s">
        <v>452</v>
      </c>
      <c r="E7109" s="362">
        <v>4135</v>
      </c>
      <c r="F7109" s="362" t="s">
        <v>7169</v>
      </c>
      <c r="G7109" s="362"/>
      <c r="H7109" s="364">
        <v>8</v>
      </c>
      <c r="I7109" s="363">
        <v>229847</v>
      </c>
      <c r="J7109" s="362" t="s">
        <v>455</v>
      </c>
      <c r="K7109" s="363">
        <v>275816.40000000002</v>
      </c>
      <c r="L7109" s="362" t="s">
        <v>459</v>
      </c>
      <c r="M7109" s="362" t="s">
        <v>7116</v>
      </c>
      <c r="N7109" s="362" t="s">
        <v>7117</v>
      </c>
      <c r="O7109" s="362"/>
    </row>
    <row r="7110" spans="1:15" x14ac:dyDescent="0.2">
      <c r="A7110" s="361">
        <v>45162</v>
      </c>
      <c r="B7110" s="362" t="s">
        <v>541</v>
      </c>
      <c r="C7110" s="365">
        <v>6563.1</v>
      </c>
      <c r="D7110" s="362" t="s">
        <v>452</v>
      </c>
      <c r="E7110" s="362">
        <v>7223</v>
      </c>
      <c r="F7110" s="362" t="s">
        <v>7181</v>
      </c>
      <c r="G7110" s="362"/>
      <c r="H7110" s="364">
        <v>8</v>
      </c>
      <c r="I7110" s="363">
        <v>184046</v>
      </c>
      <c r="J7110" s="362" t="s">
        <v>455</v>
      </c>
      <c r="K7110" s="363">
        <v>220855.2</v>
      </c>
      <c r="L7110" s="362" t="s">
        <v>459</v>
      </c>
      <c r="M7110" s="362" t="s">
        <v>7116</v>
      </c>
      <c r="N7110" s="362" t="s">
        <v>7117</v>
      </c>
      <c r="O7110" s="362"/>
    </row>
    <row r="7111" spans="1:15" x14ac:dyDescent="0.2">
      <c r="A7111" s="361">
        <v>45160</v>
      </c>
      <c r="B7111" s="362" t="s">
        <v>541</v>
      </c>
      <c r="C7111" s="365">
        <v>6412.11</v>
      </c>
      <c r="D7111" s="362" t="s">
        <v>452</v>
      </c>
      <c r="E7111" s="362">
        <v>4135</v>
      </c>
      <c r="F7111" s="362" t="s">
        <v>7169</v>
      </c>
      <c r="G7111" s="362"/>
      <c r="H7111" s="364">
        <v>8</v>
      </c>
      <c r="I7111" s="363">
        <v>229847</v>
      </c>
      <c r="J7111" s="362" t="s">
        <v>455</v>
      </c>
      <c r="K7111" s="363">
        <v>275816.40000000002</v>
      </c>
      <c r="L7111" s="362" t="s">
        <v>459</v>
      </c>
      <c r="M7111" s="362" t="s">
        <v>7116</v>
      </c>
      <c r="N7111" s="362" t="s">
        <v>7117</v>
      </c>
      <c r="O7111" s="362"/>
    </row>
    <row r="7112" spans="1:15" x14ac:dyDescent="0.2">
      <c r="A7112" s="361">
        <v>45163</v>
      </c>
      <c r="B7112" s="362" t="s">
        <v>541</v>
      </c>
      <c r="C7112" s="365">
        <v>6563.1</v>
      </c>
      <c r="D7112" s="362" t="s">
        <v>452</v>
      </c>
      <c r="E7112" s="362">
        <v>7223</v>
      </c>
      <c r="F7112" s="362" t="s">
        <v>7181</v>
      </c>
      <c r="G7112" s="362"/>
      <c r="H7112" s="364">
        <v>6</v>
      </c>
      <c r="I7112" s="363">
        <v>184046</v>
      </c>
      <c r="J7112" s="362" t="s">
        <v>455</v>
      </c>
      <c r="K7112" s="363">
        <v>220855.2</v>
      </c>
      <c r="L7112" s="362" t="s">
        <v>459</v>
      </c>
      <c r="M7112" s="362" t="s">
        <v>7116</v>
      </c>
      <c r="N7112" s="362" t="s">
        <v>7117</v>
      </c>
      <c r="O7112" s="362"/>
    </row>
    <row r="7113" spans="1:15" x14ac:dyDescent="0.2">
      <c r="A7113" s="361">
        <v>45161</v>
      </c>
      <c r="B7113" s="362" t="s">
        <v>541</v>
      </c>
      <c r="C7113" s="365">
        <v>6412.11</v>
      </c>
      <c r="D7113" s="362" t="s">
        <v>452</v>
      </c>
      <c r="E7113" s="362">
        <v>4135</v>
      </c>
      <c r="F7113" s="362" t="s">
        <v>7169</v>
      </c>
      <c r="G7113" s="362"/>
      <c r="H7113" s="364">
        <v>4</v>
      </c>
      <c r="I7113" s="363">
        <v>229847</v>
      </c>
      <c r="J7113" s="362" t="s">
        <v>455</v>
      </c>
      <c r="K7113" s="363">
        <v>275816.40000000002</v>
      </c>
      <c r="L7113" s="362" t="s">
        <v>459</v>
      </c>
      <c r="M7113" s="362" t="s">
        <v>7116</v>
      </c>
      <c r="N7113" s="362" t="s">
        <v>7117</v>
      </c>
      <c r="O7113" s="362"/>
    </row>
    <row r="7114" spans="1:15" x14ac:dyDescent="0.2">
      <c r="A7114" s="361">
        <v>45162</v>
      </c>
      <c r="B7114" s="362" t="s">
        <v>541</v>
      </c>
      <c r="C7114" s="365">
        <v>6412.11</v>
      </c>
      <c r="D7114" s="362" t="s">
        <v>452</v>
      </c>
      <c r="E7114" s="362">
        <v>4135</v>
      </c>
      <c r="F7114" s="362" t="s">
        <v>7169</v>
      </c>
      <c r="G7114" s="362"/>
      <c r="H7114" s="364">
        <v>4</v>
      </c>
      <c r="I7114" s="363">
        <v>229847</v>
      </c>
      <c r="J7114" s="362" t="s">
        <v>455</v>
      </c>
      <c r="K7114" s="363">
        <v>275816.40000000002</v>
      </c>
      <c r="L7114" s="362" t="s">
        <v>459</v>
      </c>
      <c r="M7114" s="362" t="s">
        <v>7116</v>
      </c>
      <c r="N7114" s="362" t="s">
        <v>7117</v>
      </c>
      <c r="O7114" s="362"/>
    </row>
    <row r="7115" spans="1:15" x14ac:dyDescent="0.2">
      <c r="A7115" s="361">
        <v>45168</v>
      </c>
      <c r="B7115" s="362" t="s">
        <v>541</v>
      </c>
      <c r="C7115" s="365">
        <v>6369.1</v>
      </c>
      <c r="D7115" s="362" t="s">
        <v>452</v>
      </c>
      <c r="E7115" s="362">
        <v>7223</v>
      </c>
      <c r="F7115" s="362" t="s">
        <v>7181</v>
      </c>
      <c r="G7115" s="362"/>
      <c r="H7115" s="364">
        <v>8</v>
      </c>
      <c r="I7115" s="363">
        <v>184046</v>
      </c>
      <c r="J7115" s="362" t="s">
        <v>455</v>
      </c>
      <c r="K7115" s="363">
        <v>220855.2</v>
      </c>
      <c r="L7115" s="362" t="s">
        <v>459</v>
      </c>
      <c r="M7115" s="362" t="s">
        <v>7116</v>
      </c>
      <c r="N7115" s="362" t="s">
        <v>7117</v>
      </c>
      <c r="O7115" s="362"/>
    </row>
    <row r="7116" spans="1:15" x14ac:dyDescent="0.2">
      <c r="A7116" s="361">
        <v>45163</v>
      </c>
      <c r="B7116" s="362" t="s">
        <v>541</v>
      </c>
      <c r="C7116" s="365">
        <v>6412.11</v>
      </c>
      <c r="D7116" s="362" t="s">
        <v>452</v>
      </c>
      <c r="E7116" s="362">
        <v>4135</v>
      </c>
      <c r="F7116" s="362" t="s">
        <v>7169</v>
      </c>
      <c r="G7116" s="362"/>
      <c r="H7116" s="364">
        <v>8</v>
      </c>
      <c r="I7116" s="363">
        <v>229847</v>
      </c>
      <c r="J7116" s="362" t="s">
        <v>455</v>
      </c>
      <c r="K7116" s="363">
        <v>275816.40000000002</v>
      </c>
      <c r="L7116" s="362" t="s">
        <v>459</v>
      </c>
      <c r="M7116" s="362" t="s">
        <v>7116</v>
      </c>
      <c r="N7116" s="362" t="s">
        <v>7117</v>
      </c>
      <c r="O7116" s="362"/>
    </row>
    <row r="7117" spans="1:15" x14ac:dyDescent="0.2">
      <c r="A7117" s="361">
        <v>45169</v>
      </c>
      <c r="B7117" s="362" t="s">
        <v>541</v>
      </c>
      <c r="C7117" s="365">
        <v>6369.1</v>
      </c>
      <c r="D7117" s="362" t="s">
        <v>452</v>
      </c>
      <c r="E7117" s="362">
        <v>7223</v>
      </c>
      <c r="F7117" s="362" t="s">
        <v>7181</v>
      </c>
      <c r="G7117" s="362"/>
      <c r="H7117" s="364">
        <v>8</v>
      </c>
      <c r="I7117" s="363">
        <v>184046</v>
      </c>
      <c r="J7117" s="362" t="s">
        <v>455</v>
      </c>
      <c r="K7117" s="363">
        <v>220855.2</v>
      </c>
      <c r="L7117" s="362" t="s">
        <v>459</v>
      </c>
      <c r="M7117" s="362" t="s">
        <v>7116</v>
      </c>
      <c r="N7117" s="362" t="s">
        <v>7117</v>
      </c>
      <c r="O7117" s="362"/>
    </row>
    <row r="7118" spans="1:15" x14ac:dyDescent="0.2">
      <c r="A7118" s="361">
        <v>45154</v>
      </c>
      <c r="B7118" s="362" t="s">
        <v>541</v>
      </c>
      <c r="C7118" s="365">
        <v>6542.1</v>
      </c>
      <c r="D7118" s="362" t="s">
        <v>452</v>
      </c>
      <c r="E7118" s="362">
        <v>4135</v>
      </c>
      <c r="F7118" s="362" t="s">
        <v>7169</v>
      </c>
      <c r="G7118" s="362"/>
      <c r="H7118" s="364">
        <v>4</v>
      </c>
      <c r="I7118" s="363">
        <v>229847</v>
      </c>
      <c r="J7118" s="362" t="s">
        <v>455</v>
      </c>
      <c r="K7118" s="363">
        <v>275816.40000000002</v>
      </c>
      <c r="L7118" s="362" t="s">
        <v>459</v>
      </c>
      <c r="M7118" s="362" t="s">
        <v>7116</v>
      </c>
      <c r="N7118" s="362" t="s">
        <v>7117</v>
      </c>
      <c r="O7118" s="362"/>
    </row>
    <row r="7119" spans="1:15" x14ac:dyDescent="0.2">
      <c r="A7119" s="361">
        <v>45166</v>
      </c>
      <c r="B7119" s="362" t="s">
        <v>541</v>
      </c>
      <c r="C7119" s="365">
        <v>6542.1</v>
      </c>
      <c r="D7119" s="362" t="s">
        <v>452</v>
      </c>
      <c r="E7119" s="362">
        <v>4135</v>
      </c>
      <c r="F7119" s="362" t="s">
        <v>7169</v>
      </c>
      <c r="G7119" s="362"/>
      <c r="H7119" s="364">
        <v>4</v>
      </c>
      <c r="I7119" s="363">
        <v>229847</v>
      </c>
      <c r="J7119" s="362" t="s">
        <v>455</v>
      </c>
      <c r="K7119" s="363">
        <v>275816.40000000002</v>
      </c>
      <c r="L7119" s="362" t="s">
        <v>459</v>
      </c>
      <c r="M7119" s="362" t="s">
        <v>7116</v>
      </c>
      <c r="N7119" s="362" t="s">
        <v>7117</v>
      </c>
      <c r="O7119" s="362"/>
    </row>
    <row r="7120" spans="1:15" x14ac:dyDescent="0.2">
      <c r="A7120" s="361">
        <v>45167</v>
      </c>
      <c r="B7120" s="362" t="s">
        <v>541</v>
      </c>
      <c r="C7120" s="365">
        <v>6542.1</v>
      </c>
      <c r="D7120" s="362" t="s">
        <v>452</v>
      </c>
      <c r="E7120" s="362">
        <v>4135</v>
      </c>
      <c r="F7120" s="362" t="s">
        <v>7169</v>
      </c>
      <c r="G7120" s="362"/>
      <c r="H7120" s="364">
        <v>8</v>
      </c>
      <c r="I7120" s="363">
        <v>229847</v>
      </c>
      <c r="J7120" s="362" t="s">
        <v>455</v>
      </c>
      <c r="K7120" s="363">
        <v>275816.40000000002</v>
      </c>
      <c r="L7120" s="362" t="s">
        <v>459</v>
      </c>
      <c r="M7120" s="362" t="s">
        <v>7116</v>
      </c>
      <c r="N7120" s="362" t="s">
        <v>7117</v>
      </c>
      <c r="O7120" s="362"/>
    </row>
    <row r="7121" spans="1:15" x14ac:dyDescent="0.2">
      <c r="A7121" s="361">
        <v>45168</v>
      </c>
      <c r="B7121" s="362" t="s">
        <v>541</v>
      </c>
      <c r="C7121" s="365">
        <v>6542.1</v>
      </c>
      <c r="D7121" s="362" t="s">
        <v>452</v>
      </c>
      <c r="E7121" s="362">
        <v>4135</v>
      </c>
      <c r="F7121" s="362" t="s">
        <v>7169</v>
      </c>
      <c r="G7121" s="362"/>
      <c r="H7121" s="364">
        <v>8</v>
      </c>
      <c r="I7121" s="363">
        <v>229847</v>
      </c>
      <c r="J7121" s="362" t="s">
        <v>455</v>
      </c>
      <c r="K7121" s="363">
        <v>275816.40000000002</v>
      </c>
      <c r="L7121" s="362" t="s">
        <v>459</v>
      </c>
      <c r="M7121" s="362" t="s">
        <v>7116</v>
      </c>
      <c r="N7121" s="362" t="s">
        <v>7117</v>
      </c>
      <c r="O7121" s="362"/>
    </row>
    <row r="7122" spans="1:15" x14ac:dyDescent="0.2">
      <c r="A7122" s="361">
        <v>45169</v>
      </c>
      <c r="B7122" s="362" t="s">
        <v>541</v>
      </c>
      <c r="C7122" s="365">
        <v>6542.1</v>
      </c>
      <c r="D7122" s="362" t="s">
        <v>452</v>
      </c>
      <c r="E7122" s="362">
        <v>4135</v>
      </c>
      <c r="F7122" s="362" t="s">
        <v>7169</v>
      </c>
      <c r="G7122" s="362"/>
      <c r="H7122" s="364">
        <v>8</v>
      </c>
      <c r="I7122" s="363">
        <v>229847</v>
      </c>
      <c r="J7122" s="362" t="s">
        <v>455</v>
      </c>
      <c r="K7122" s="363">
        <v>275816.40000000002</v>
      </c>
      <c r="L7122" s="362" t="s">
        <v>459</v>
      </c>
      <c r="M7122" s="362" t="s">
        <v>7116</v>
      </c>
      <c r="N7122" s="362" t="s">
        <v>7117</v>
      </c>
      <c r="O7122" s="362"/>
    </row>
    <row r="7123" spans="1:15" x14ac:dyDescent="0.2">
      <c r="A7123" s="361">
        <v>45154</v>
      </c>
      <c r="B7123" s="362" t="s">
        <v>541</v>
      </c>
      <c r="C7123" s="365">
        <v>6412.13</v>
      </c>
      <c r="D7123" s="362" t="s">
        <v>452</v>
      </c>
      <c r="E7123" s="362">
        <v>2044</v>
      </c>
      <c r="F7123" s="362" t="s">
        <v>7178</v>
      </c>
      <c r="G7123" s="362"/>
      <c r="H7123" s="364">
        <v>8</v>
      </c>
      <c r="I7123" s="363">
        <v>290791</v>
      </c>
      <c r="J7123" s="362" t="s">
        <v>455</v>
      </c>
      <c r="K7123" s="363">
        <v>348949.2</v>
      </c>
      <c r="L7123" s="362" t="s">
        <v>459</v>
      </c>
      <c r="M7123" s="362" t="s">
        <v>7116</v>
      </c>
      <c r="N7123" s="362" t="s">
        <v>7117</v>
      </c>
      <c r="O7123" s="362"/>
    </row>
    <row r="7124" spans="1:15" x14ac:dyDescent="0.2">
      <c r="A7124" s="361">
        <v>45159</v>
      </c>
      <c r="B7124" s="362" t="s">
        <v>541</v>
      </c>
      <c r="C7124" s="365">
        <v>6412.13</v>
      </c>
      <c r="D7124" s="362" t="s">
        <v>452</v>
      </c>
      <c r="E7124" s="362">
        <v>6102</v>
      </c>
      <c r="F7124" s="362" t="s">
        <v>7176</v>
      </c>
      <c r="G7124" s="362"/>
      <c r="H7124" s="364">
        <v>8</v>
      </c>
      <c r="I7124" s="363">
        <v>141558</v>
      </c>
      <c r="J7124" s="362" t="s">
        <v>455</v>
      </c>
      <c r="K7124" s="363">
        <v>169869.6</v>
      </c>
      <c r="L7124" s="362" t="s">
        <v>459</v>
      </c>
      <c r="M7124" s="362" t="s">
        <v>7116</v>
      </c>
      <c r="N7124" s="362" t="s">
        <v>7117</v>
      </c>
      <c r="O7124" s="362"/>
    </row>
    <row r="7125" spans="1:15" x14ac:dyDescent="0.2">
      <c r="A7125" s="361">
        <v>45156</v>
      </c>
      <c r="B7125" s="362" t="s">
        <v>541</v>
      </c>
      <c r="C7125" s="365">
        <v>6412.13</v>
      </c>
      <c r="D7125" s="362" t="s">
        <v>452</v>
      </c>
      <c r="E7125" s="362">
        <v>2044</v>
      </c>
      <c r="F7125" s="362" t="s">
        <v>7178</v>
      </c>
      <c r="G7125" s="362"/>
      <c r="H7125" s="364">
        <v>8</v>
      </c>
      <c r="I7125" s="363">
        <v>290791</v>
      </c>
      <c r="J7125" s="362" t="s">
        <v>455</v>
      </c>
      <c r="K7125" s="363">
        <v>348949.2</v>
      </c>
      <c r="L7125" s="362" t="s">
        <v>459</v>
      </c>
      <c r="M7125" s="362" t="s">
        <v>7116</v>
      </c>
      <c r="N7125" s="362" t="s">
        <v>7117</v>
      </c>
      <c r="O7125" s="362"/>
    </row>
    <row r="7126" spans="1:15" x14ac:dyDescent="0.2">
      <c r="A7126" s="361">
        <v>45160</v>
      </c>
      <c r="B7126" s="362" t="s">
        <v>541</v>
      </c>
      <c r="C7126" s="365">
        <v>6412.13</v>
      </c>
      <c r="D7126" s="362" t="s">
        <v>452</v>
      </c>
      <c r="E7126" s="362">
        <v>6102</v>
      </c>
      <c r="F7126" s="362" t="s">
        <v>7176</v>
      </c>
      <c r="G7126" s="362"/>
      <c r="H7126" s="364">
        <v>8</v>
      </c>
      <c r="I7126" s="363">
        <v>141558</v>
      </c>
      <c r="J7126" s="362" t="s">
        <v>455</v>
      </c>
      <c r="K7126" s="363">
        <v>169869.6</v>
      </c>
      <c r="L7126" s="362" t="s">
        <v>459</v>
      </c>
      <c r="M7126" s="362" t="s">
        <v>7116</v>
      </c>
      <c r="N7126" s="362" t="s">
        <v>7117</v>
      </c>
      <c r="O7126" s="362"/>
    </row>
    <row r="7127" spans="1:15" x14ac:dyDescent="0.2">
      <c r="A7127" s="361">
        <v>45162</v>
      </c>
      <c r="B7127" s="362" t="s">
        <v>541</v>
      </c>
      <c r="C7127" s="365">
        <v>6011.1</v>
      </c>
      <c r="D7127" s="362" t="s">
        <v>452</v>
      </c>
      <c r="E7127" s="362">
        <v>2044</v>
      </c>
      <c r="F7127" s="362" t="s">
        <v>7178</v>
      </c>
      <c r="G7127" s="362"/>
      <c r="H7127" s="364">
        <v>8</v>
      </c>
      <c r="I7127" s="363">
        <v>290791</v>
      </c>
      <c r="J7127" s="362" t="s">
        <v>455</v>
      </c>
      <c r="K7127" s="363">
        <v>348949.2</v>
      </c>
      <c r="L7127" s="362" t="s">
        <v>459</v>
      </c>
      <c r="M7127" s="362" t="s">
        <v>7116</v>
      </c>
      <c r="N7127" s="362" t="s">
        <v>7117</v>
      </c>
      <c r="O7127" s="362"/>
    </row>
    <row r="7128" spans="1:15" x14ac:dyDescent="0.2">
      <c r="A7128" s="361">
        <v>45161</v>
      </c>
      <c r="B7128" s="362" t="s">
        <v>541</v>
      </c>
      <c r="C7128" s="365">
        <v>6497.11</v>
      </c>
      <c r="D7128" s="362" t="s">
        <v>452</v>
      </c>
      <c r="E7128" s="362">
        <v>6102</v>
      </c>
      <c r="F7128" s="362" t="s">
        <v>7176</v>
      </c>
      <c r="G7128" s="362"/>
      <c r="H7128" s="364">
        <v>8</v>
      </c>
      <c r="I7128" s="363">
        <v>141558</v>
      </c>
      <c r="J7128" s="362" t="s">
        <v>455</v>
      </c>
      <c r="K7128" s="363">
        <v>169869.6</v>
      </c>
      <c r="L7128" s="362" t="s">
        <v>459</v>
      </c>
      <c r="M7128" s="362" t="s">
        <v>7116</v>
      </c>
      <c r="N7128" s="362" t="s">
        <v>7117</v>
      </c>
      <c r="O7128" s="362"/>
    </row>
    <row r="7129" spans="1:15" x14ac:dyDescent="0.2">
      <c r="A7129" s="361">
        <v>45163</v>
      </c>
      <c r="B7129" s="362" t="s">
        <v>541</v>
      </c>
      <c r="C7129" s="365">
        <v>6011.1</v>
      </c>
      <c r="D7129" s="362" t="s">
        <v>452</v>
      </c>
      <c r="E7129" s="362">
        <v>2044</v>
      </c>
      <c r="F7129" s="362" t="s">
        <v>7178</v>
      </c>
      <c r="G7129" s="362"/>
      <c r="H7129" s="364">
        <v>8</v>
      </c>
      <c r="I7129" s="363">
        <v>290791</v>
      </c>
      <c r="J7129" s="362" t="s">
        <v>455</v>
      </c>
      <c r="K7129" s="363">
        <v>348949.2</v>
      </c>
      <c r="L7129" s="362" t="s">
        <v>459</v>
      </c>
      <c r="M7129" s="362" t="s">
        <v>7116</v>
      </c>
      <c r="N7129" s="362" t="s">
        <v>7117</v>
      </c>
      <c r="O7129" s="362"/>
    </row>
    <row r="7130" spans="1:15" x14ac:dyDescent="0.2">
      <c r="A7130" s="361">
        <v>45162</v>
      </c>
      <c r="B7130" s="362" t="s">
        <v>541</v>
      </c>
      <c r="C7130" s="365">
        <v>6497.11</v>
      </c>
      <c r="D7130" s="362" t="s">
        <v>452</v>
      </c>
      <c r="E7130" s="362">
        <v>6102</v>
      </c>
      <c r="F7130" s="362" t="s">
        <v>7176</v>
      </c>
      <c r="G7130" s="362"/>
      <c r="H7130" s="364">
        <v>8</v>
      </c>
      <c r="I7130" s="363">
        <v>141558</v>
      </c>
      <c r="J7130" s="362" t="s">
        <v>455</v>
      </c>
      <c r="K7130" s="363">
        <v>169869.6</v>
      </c>
      <c r="L7130" s="362" t="s">
        <v>459</v>
      </c>
      <c r="M7130" s="362" t="s">
        <v>7116</v>
      </c>
      <c r="N7130" s="362" t="s">
        <v>7117</v>
      </c>
      <c r="O7130" s="362"/>
    </row>
    <row r="7131" spans="1:15" x14ac:dyDescent="0.2">
      <c r="A7131" s="361">
        <v>45166</v>
      </c>
      <c r="B7131" s="362" t="s">
        <v>541</v>
      </c>
      <c r="C7131" s="365">
        <v>6011.1</v>
      </c>
      <c r="D7131" s="362" t="s">
        <v>452</v>
      </c>
      <c r="E7131" s="362">
        <v>2044</v>
      </c>
      <c r="F7131" s="362" t="s">
        <v>7178</v>
      </c>
      <c r="G7131" s="362"/>
      <c r="H7131" s="364">
        <v>8</v>
      </c>
      <c r="I7131" s="363">
        <v>290791</v>
      </c>
      <c r="J7131" s="362" t="s">
        <v>455</v>
      </c>
      <c r="K7131" s="363">
        <v>348949.2</v>
      </c>
      <c r="L7131" s="362" t="s">
        <v>459</v>
      </c>
      <c r="M7131" s="362" t="s">
        <v>7116</v>
      </c>
      <c r="N7131" s="362" t="s">
        <v>7117</v>
      </c>
      <c r="O7131" s="362"/>
    </row>
    <row r="7132" spans="1:15" x14ac:dyDescent="0.2">
      <c r="A7132" s="361">
        <v>45163</v>
      </c>
      <c r="B7132" s="362" t="s">
        <v>541</v>
      </c>
      <c r="C7132" s="365">
        <v>6497.11</v>
      </c>
      <c r="D7132" s="362" t="s">
        <v>452</v>
      </c>
      <c r="E7132" s="362">
        <v>6102</v>
      </c>
      <c r="F7132" s="362" t="s">
        <v>7176</v>
      </c>
      <c r="G7132" s="362"/>
      <c r="H7132" s="364">
        <v>8</v>
      </c>
      <c r="I7132" s="363">
        <v>141558</v>
      </c>
      <c r="J7132" s="362" t="s">
        <v>455</v>
      </c>
      <c r="K7132" s="363">
        <v>169869.6</v>
      </c>
      <c r="L7132" s="362" t="s">
        <v>459</v>
      </c>
      <c r="M7132" s="362" t="s">
        <v>7116</v>
      </c>
      <c r="N7132" s="362" t="s">
        <v>7117</v>
      </c>
      <c r="O7132" s="362"/>
    </row>
    <row r="7133" spans="1:15" x14ac:dyDescent="0.2">
      <c r="A7133" s="361">
        <v>45167</v>
      </c>
      <c r="B7133" s="362" t="s">
        <v>541</v>
      </c>
      <c r="C7133" s="365">
        <v>6011.1</v>
      </c>
      <c r="D7133" s="362" t="s">
        <v>452</v>
      </c>
      <c r="E7133" s="362">
        <v>2044</v>
      </c>
      <c r="F7133" s="362" t="s">
        <v>7178</v>
      </c>
      <c r="G7133" s="362"/>
      <c r="H7133" s="364">
        <v>8</v>
      </c>
      <c r="I7133" s="363">
        <v>290791</v>
      </c>
      <c r="J7133" s="362" t="s">
        <v>455</v>
      </c>
      <c r="K7133" s="363">
        <v>348949.2</v>
      </c>
      <c r="L7133" s="362" t="s">
        <v>459</v>
      </c>
      <c r="M7133" s="362" t="s">
        <v>7116</v>
      </c>
      <c r="N7133" s="362" t="s">
        <v>7117</v>
      </c>
      <c r="O7133" s="362"/>
    </row>
    <row r="7134" spans="1:15" x14ac:dyDescent="0.2">
      <c r="A7134" s="361">
        <v>45168</v>
      </c>
      <c r="B7134" s="362" t="s">
        <v>541</v>
      </c>
      <c r="C7134" s="365">
        <v>6412.13</v>
      </c>
      <c r="D7134" s="362" t="s">
        <v>452</v>
      </c>
      <c r="E7134" s="362">
        <v>6102</v>
      </c>
      <c r="F7134" s="362" t="s">
        <v>7176</v>
      </c>
      <c r="G7134" s="362"/>
      <c r="H7134" s="364">
        <v>8</v>
      </c>
      <c r="I7134" s="363">
        <v>141558</v>
      </c>
      <c r="J7134" s="362" t="s">
        <v>455</v>
      </c>
      <c r="K7134" s="363">
        <v>169869.6</v>
      </c>
      <c r="L7134" s="362" t="s">
        <v>459</v>
      </c>
      <c r="M7134" s="362" t="s">
        <v>7116</v>
      </c>
      <c r="N7134" s="362" t="s">
        <v>7117</v>
      </c>
      <c r="O7134" s="362"/>
    </row>
    <row r="7135" spans="1:15" x14ac:dyDescent="0.2">
      <c r="A7135" s="361">
        <v>45168</v>
      </c>
      <c r="B7135" s="362" t="s">
        <v>541</v>
      </c>
      <c r="C7135" s="365">
        <v>6011.1</v>
      </c>
      <c r="D7135" s="362" t="s">
        <v>452</v>
      </c>
      <c r="E7135" s="362">
        <v>2044</v>
      </c>
      <c r="F7135" s="362" t="s">
        <v>7178</v>
      </c>
      <c r="G7135" s="362"/>
      <c r="H7135" s="364">
        <v>8</v>
      </c>
      <c r="I7135" s="363">
        <v>290791</v>
      </c>
      <c r="J7135" s="362" t="s">
        <v>455</v>
      </c>
      <c r="K7135" s="363">
        <v>348949.2</v>
      </c>
      <c r="L7135" s="362" t="s">
        <v>459</v>
      </c>
      <c r="M7135" s="362" t="s">
        <v>7116</v>
      </c>
      <c r="N7135" s="362" t="s">
        <v>7117</v>
      </c>
      <c r="O7135" s="362"/>
    </row>
    <row r="7136" spans="1:15" x14ac:dyDescent="0.2">
      <c r="A7136" s="361">
        <v>45169</v>
      </c>
      <c r="B7136" s="362" t="s">
        <v>541</v>
      </c>
      <c r="C7136" s="365">
        <v>6412.13</v>
      </c>
      <c r="D7136" s="362" t="s">
        <v>452</v>
      </c>
      <c r="E7136" s="362">
        <v>6102</v>
      </c>
      <c r="F7136" s="362" t="s">
        <v>7176</v>
      </c>
      <c r="G7136" s="362"/>
      <c r="H7136" s="364">
        <v>8</v>
      </c>
      <c r="I7136" s="363">
        <v>141558</v>
      </c>
      <c r="J7136" s="362" t="s">
        <v>455</v>
      </c>
      <c r="K7136" s="363">
        <v>169869.6</v>
      </c>
      <c r="L7136" s="362" t="s">
        <v>459</v>
      </c>
      <c r="M7136" s="362" t="s">
        <v>7116</v>
      </c>
      <c r="N7136" s="362" t="s">
        <v>7117</v>
      </c>
      <c r="O7136" s="362"/>
    </row>
    <row r="7137" spans="1:15" x14ac:dyDescent="0.2">
      <c r="A7137" s="361">
        <v>45159</v>
      </c>
      <c r="B7137" s="362" t="s">
        <v>541</v>
      </c>
      <c r="C7137" s="365">
        <v>6412.13</v>
      </c>
      <c r="D7137" s="362" t="s">
        <v>452</v>
      </c>
      <c r="E7137" s="362">
        <v>2044</v>
      </c>
      <c r="F7137" s="362" t="s">
        <v>7178</v>
      </c>
      <c r="G7137" s="362"/>
      <c r="H7137" s="364">
        <v>8</v>
      </c>
      <c r="I7137" s="363">
        <v>290791</v>
      </c>
      <c r="J7137" s="362" t="s">
        <v>455</v>
      </c>
      <c r="K7137" s="363">
        <v>348949.2</v>
      </c>
      <c r="L7137" s="362" t="s">
        <v>459</v>
      </c>
      <c r="M7137" s="362" t="s">
        <v>7116</v>
      </c>
      <c r="N7137" s="362" t="s">
        <v>7117</v>
      </c>
      <c r="O7137" s="362"/>
    </row>
    <row r="7138" spans="1:15" x14ac:dyDescent="0.2">
      <c r="A7138" s="361">
        <v>45166</v>
      </c>
      <c r="B7138" s="362" t="s">
        <v>541</v>
      </c>
      <c r="C7138" s="365">
        <v>6011.1</v>
      </c>
      <c r="D7138" s="362" t="s">
        <v>452</v>
      </c>
      <c r="E7138" s="362">
        <v>6102</v>
      </c>
      <c r="F7138" s="362" t="s">
        <v>7176</v>
      </c>
      <c r="G7138" s="362"/>
      <c r="H7138" s="364">
        <v>8</v>
      </c>
      <c r="I7138" s="363">
        <v>141558</v>
      </c>
      <c r="J7138" s="362" t="s">
        <v>455</v>
      </c>
      <c r="K7138" s="363">
        <v>169869.6</v>
      </c>
      <c r="L7138" s="362" t="s">
        <v>459</v>
      </c>
      <c r="M7138" s="362" t="s">
        <v>7116</v>
      </c>
      <c r="N7138" s="362" t="s">
        <v>7117</v>
      </c>
      <c r="O7138" s="362"/>
    </row>
    <row r="7139" spans="1:15" x14ac:dyDescent="0.2">
      <c r="A7139" s="361">
        <v>45167</v>
      </c>
      <c r="B7139" s="362" t="s">
        <v>541</v>
      </c>
      <c r="C7139" s="365">
        <v>6011.1</v>
      </c>
      <c r="D7139" s="362" t="s">
        <v>452</v>
      </c>
      <c r="E7139" s="362">
        <v>6102</v>
      </c>
      <c r="F7139" s="362" t="s">
        <v>7176</v>
      </c>
      <c r="G7139" s="362"/>
      <c r="H7139" s="364">
        <v>8</v>
      </c>
      <c r="I7139" s="363">
        <v>141558</v>
      </c>
      <c r="J7139" s="362" t="s">
        <v>455</v>
      </c>
      <c r="K7139" s="363">
        <v>169869.6</v>
      </c>
      <c r="L7139" s="362" t="s">
        <v>459</v>
      </c>
      <c r="M7139" s="362" t="s">
        <v>7116</v>
      </c>
      <c r="N7139" s="362" t="s">
        <v>7117</v>
      </c>
      <c r="O7139" s="362"/>
    </row>
    <row r="7140" spans="1:15" x14ac:dyDescent="0.2">
      <c r="A7140" s="361">
        <v>45166</v>
      </c>
      <c r="B7140" s="362" t="s">
        <v>541</v>
      </c>
      <c r="C7140" s="365">
        <v>6593.1</v>
      </c>
      <c r="D7140" s="362" t="s">
        <v>452</v>
      </c>
      <c r="E7140" s="362">
        <v>2045</v>
      </c>
      <c r="F7140" s="362" t="s">
        <v>487</v>
      </c>
      <c r="G7140" s="362"/>
      <c r="H7140" s="364">
        <v>4</v>
      </c>
      <c r="I7140" s="363">
        <v>172165</v>
      </c>
      <c r="J7140" s="362" t="s">
        <v>455</v>
      </c>
      <c r="K7140" s="363">
        <v>206598</v>
      </c>
      <c r="L7140" s="362" t="s">
        <v>459</v>
      </c>
      <c r="M7140" s="362" t="s">
        <v>7116</v>
      </c>
      <c r="N7140" s="362" t="s">
        <v>7117</v>
      </c>
      <c r="O7140" s="362"/>
    </row>
    <row r="7141" spans="1:15" x14ac:dyDescent="0.2">
      <c r="A7141" s="361">
        <v>45166</v>
      </c>
      <c r="B7141" s="362" t="s">
        <v>541</v>
      </c>
      <c r="C7141" s="365">
        <v>6542.1</v>
      </c>
      <c r="D7141" s="362" t="s">
        <v>452</v>
      </c>
      <c r="E7141" s="362">
        <v>2043</v>
      </c>
      <c r="F7141" s="362" t="s">
        <v>7161</v>
      </c>
      <c r="G7141" s="362"/>
      <c r="H7141" s="364">
        <v>8</v>
      </c>
      <c r="I7141" s="363">
        <v>182065</v>
      </c>
      <c r="J7141" s="362" t="s">
        <v>455</v>
      </c>
      <c r="K7141" s="363">
        <v>218478</v>
      </c>
      <c r="L7141" s="362" t="s">
        <v>459</v>
      </c>
      <c r="M7141" s="362" t="s">
        <v>7116</v>
      </c>
      <c r="N7141" s="362" t="s">
        <v>7117</v>
      </c>
      <c r="O7141" s="362"/>
    </row>
    <row r="7142" spans="1:15" x14ac:dyDescent="0.2">
      <c r="A7142" s="361">
        <v>45168</v>
      </c>
      <c r="B7142" s="362" t="s">
        <v>541</v>
      </c>
      <c r="C7142" s="365">
        <v>6593.1</v>
      </c>
      <c r="D7142" s="362" t="s">
        <v>452</v>
      </c>
      <c r="E7142" s="362">
        <v>2045</v>
      </c>
      <c r="F7142" s="362" t="s">
        <v>487</v>
      </c>
      <c r="G7142" s="362"/>
      <c r="H7142" s="364">
        <v>8</v>
      </c>
      <c r="I7142" s="363">
        <v>172165</v>
      </c>
      <c r="J7142" s="362" t="s">
        <v>455</v>
      </c>
      <c r="K7142" s="363">
        <v>206598</v>
      </c>
      <c r="L7142" s="362" t="s">
        <v>459</v>
      </c>
      <c r="M7142" s="362" t="s">
        <v>7116</v>
      </c>
      <c r="N7142" s="362" t="s">
        <v>7117</v>
      </c>
      <c r="O7142" s="362"/>
    </row>
    <row r="7143" spans="1:15" x14ac:dyDescent="0.2">
      <c r="A7143" s="361">
        <v>45159</v>
      </c>
      <c r="B7143" s="362" t="s">
        <v>541</v>
      </c>
      <c r="C7143" s="365">
        <v>6497.11</v>
      </c>
      <c r="D7143" s="362" t="s">
        <v>452</v>
      </c>
      <c r="E7143" s="362">
        <v>2048</v>
      </c>
      <c r="F7143" s="362" t="s">
        <v>7165</v>
      </c>
      <c r="G7143" s="362"/>
      <c r="H7143" s="364">
        <v>4</v>
      </c>
      <c r="I7143" s="363">
        <v>242898</v>
      </c>
      <c r="J7143" s="362" t="s">
        <v>455</v>
      </c>
      <c r="K7143" s="363">
        <v>291477.59999999998</v>
      </c>
      <c r="L7143" s="362" t="s">
        <v>459</v>
      </c>
      <c r="M7143" s="362" t="s">
        <v>7116</v>
      </c>
      <c r="N7143" s="362" t="s">
        <v>7117</v>
      </c>
      <c r="O7143" s="362"/>
    </row>
    <row r="7144" spans="1:15" x14ac:dyDescent="0.2">
      <c r="A7144" s="361">
        <v>45167</v>
      </c>
      <c r="B7144" s="362" t="s">
        <v>541</v>
      </c>
      <c r="C7144" s="365">
        <v>6542.1</v>
      </c>
      <c r="D7144" s="362" t="s">
        <v>452</v>
      </c>
      <c r="E7144" s="362">
        <v>2043</v>
      </c>
      <c r="F7144" s="362" t="s">
        <v>7161</v>
      </c>
      <c r="G7144" s="362"/>
      <c r="H7144" s="364">
        <v>8</v>
      </c>
      <c r="I7144" s="363">
        <v>182065</v>
      </c>
      <c r="J7144" s="362" t="s">
        <v>455</v>
      </c>
      <c r="K7144" s="363">
        <v>218478</v>
      </c>
      <c r="L7144" s="362" t="s">
        <v>459</v>
      </c>
      <c r="M7144" s="362" t="s">
        <v>7116</v>
      </c>
      <c r="N7144" s="362" t="s">
        <v>7117</v>
      </c>
      <c r="O7144" s="362"/>
    </row>
    <row r="7145" spans="1:15" x14ac:dyDescent="0.2">
      <c r="A7145" s="361">
        <v>45169</v>
      </c>
      <c r="B7145" s="362" t="s">
        <v>541</v>
      </c>
      <c r="C7145" s="365">
        <v>6593.1</v>
      </c>
      <c r="D7145" s="362" t="s">
        <v>452</v>
      </c>
      <c r="E7145" s="362">
        <v>2045</v>
      </c>
      <c r="F7145" s="362" t="s">
        <v>487</v>
      </c>
      <c r="G7145" s="362"/>
      <c r="H7145" s="364">
        <v>8</v>
      </c>
      <c r="I7145" s="363">
        <v>172165</v>
      </c>
      <c r="J7145" s="362" t="s">
        <v>455</v>
      </c>
      <c r="K7145" s="363">
        <v>206598</v>
      </c>
      <c r="L7145" s="362" t="s">
        <v>459</v>
      </c>
      <c r="M7145" s="362" t="s">
        <v>7116</v>
      </c>
      <c r="N7145" s="362" t="s">
        <v>7117</v>
      </c>
      <c r="O7145" s="362"/>
    </row>
    <row r="7146" spans="1:15" x14ac:dyDescent="0.2">
      <c r="A7146" s="361">
        <v>45160</v>
      </c>
      <c r="B7146" s="362" t="s">
        <v>541</v>
      </c>
      <c r="C7146" s="365">
        <v>6497.11</v>
      </c>
      <c r="D7146" s="362" t="s">
        <v>452</v>
      </c>
      <c r="E7146" s="362">
        <v>2048</v>
      </c>
      <c r="F7146" s="362" t="s">
        <v>7165</v>
      </c>
      <c r="G7146" s="362"/>
      <c r="H7146" s="364">
        <v>8</v>
      </c>
      <c r="I7146" s="363">
        <v>242898</v>
      </c>
      <c r="J7146" s="362" t="s">
        <v>455</v>
      </c>
      <c r="K7146" s="363">
        <v>291477.59999999998</v>
      </c>
      <c r="L7146" s="362" t="s">
        <v>459</v>
      </c>
      <c r="M7146" s="362" t="s">
        <v>7116</v>
      </c>
      <c r="N7146" s="362" t="s">
        <v>7117</v>
      </c>
      <c r="O7146" s="362"/>
    </row>
    <row r="7147" spans="1:15" x14ac:dyDescent="0.2">
      <c r="A7147" s="361">
        <v>45168</v>
      </c>
      <c r="B7147" s="362" t="s">
        <v>541</v>
      </c>
      <c r="C7147" s="365">
        <v>6542.1</v>
      </c>
      <c r="D7147" s="362" t="s">
        <v>452</v>
      </c>
      <c r="E7147" s="362">
        <v>2043</v>
      </c>
      <c r="F7147" s="362" t="s">
        <v>7161</v>
      </c>
      <c r="G7147" s="362"/>
      <c r="H7147" s="364">
        <v>8</v>
      </c>
      <c r="I7147" s="363">
        <v>182065</v>
      </c>
      <c r="J7147" s="362" t="s">
        <v>455</v>
      </c>
      <c r="K7147" s="363">
        <v>218478</v>
      </c>
      <c r="L7147" s="362" t="s">
        <v>459</v>
      </c>
      <c r="M7147" s="362" t="s">
        <v>7116</v>
      </c>
      <c r="N7147" s="362" t="s">
        <v>7117</v>
      </c>
      <c r="O7147" s="362"/>
    </row>
    <row r="7148" spans="1:15" x14ac:dyDescent="0.2">
      <c r="A7148" s="361">
        <v>45161</v>
      </c>
      <c r="B7148" s="362" t="s">
        <v>541</v>
      </c>
      <c r="C7148" s="365">
        <v>6497.11</v>
      </c>
      <c r="D7148" s="362" t="s">
        <v>452</v>
      </c>
      <c r="E7148" s="362">
        <v>2048</v>
      </c>
      <c r="F7148" s="362" t="s">
        <v>7165</v>
      </c>
      <c r="G7148" s="362"/>
      <c r="H7148" s="364">
        <v>8</v>
      </c>
      <c r="I7148" s="363">
        <v>242898</v>
      </c>
      <c r="J7148" s="362" t="s">
        <v>455</v>
      </c>
      <c r="K7148" s="363">
        <v>291477.59999999998</v>
      </c>
      <c r="L7148" s="362" t="s">
        <v>459</v>
      </c>
      <c r="M7148" s="362" t="s">
        <v>7116</v>
      </c>
      <c r="N7148" s="362" t="s">
        <v>7117</v>
      </c>
      <c r="O7148" s="362"/>
    </row>
    <row r="7149" spans="1:15" x14ac:dyDescent="0.2">
      <c r="A7149" s="361">
        <v>45169</v>
      </c>
      <c r="B7149" s="362" t="s">
        <v>541</v>
      </c>
      <c r="C7149" s="365">
        <v>6542.1</v>
      </c>
      <c r="D7149" s="362" t="s">
        <v>452</v>
      </c>
      <c r="E7149" s="362">
        <v>2043</v>
      </c>
      <c r="F7149" s="362" t="s">
        <v>7161</v>
      </c>
      <c r="G7149" s="362"/>
      <c r="H7149" s="364">
        <v>8</v>
      </c>
      <c r="I7149" s="363">
        <v>182065</v>
      </c>
      <c r="J7149" s="362" t="s">
        <v>455</v>
      </c>
      <c r="K7149" s="363">
        <v>218478</v>
      </c>
      <c r="L7149" s="362" t="s">
        <v>459</v>
      </c>
      <c r="M7149" s="362" t="s">
        <v>7116</v>
      </c>
      <c r="N7149" s="362" t="s">
        <v>7117</v>
      </c>
      <c r="O7149" s="362"/>
    </row>
    <row r="7150" spans="1:15" x14ac:dyDescent="0.2">
      <c r="A7150" s="361">
        <v>45162</v>
      </c>
      <c r="B7150" s="362" t="s">
        <v>541</v>
      </c>
      <c r="C7150" s="365">
        <v>6497.11</v>
      </c>
      <c r="D7150" s="362" t="s">
        <v>452</v>
      </c>
      <c r="E7150" s="362">
        <v>2048</v>
      </c>
      <c r="F7150" s="362" t="s">
        <v>7165</v>
      </c>
      <c r="G7150" s="362"/>
      <c r="H7150" s="364">
        <v>8</v>
      </c>
      <c r="I7150" s="363">
        <v>242898</v>
      </c>
      <c r="J7150" s="362" t="s">
        <v>455</v>
      </c>
      <c r="K7150" s="363">
        <v>291477.59999999998</v>
      </c>
      <c r="L7150" s="362" t="s">
        <v>459</v>
      </c>
      <c r="M7150" s="362" t="s">
        <v>7116</v>
      </c>
      <c r="N7150" s="362" t="s">
        <v>7117</v>
      </c>
      <c r="O7150" s="362"/>
    </row>
    <row r="7151" spans="1:15" x14ac:dyDescent="0.2">
      <c r="A7151" s="361">
        <v>45156</v>
      </c>
      <c r="B7151" s="362" t="s">
        <v>541</v>
      </c>
      <c r="C7151" s="365">
        <v>6542.1</v>
      </c>
      <c r="D7151" s="362" t="s">
        <v>452</v>
      </c>
      <c r="E7151" s="362">
        <v>2043</v>
      </c>
      <c r="F7151" s="362" t="s">
        <v>7161</v>
      </c>
      <c r="G7151" s="362"/>
      <c r="H7151" s="364">
        <v>8</v>
      </c>
      <c r="I7151" s="363">
        <v>182065</v>
      </c>
      <c r="J7151" s="362" t="s">
        <v>455</v>
      </c>
      <c r="K7151" s="363">
        <v>218478</v>
      </c>
      <c r="L7151" s="362" t="s">
        <v>459</v>
      </c>
      <c r="M7151" s="362" t="s">
        <v>7116</v>
      </c>
      <c r="N7151" s="362" t="s">
        <v>7117</v>
      </c>
      <c r="O7151" s="362"/>
    </row>
    <row r="7152" spans="1:15" x14ac:dyDescent="0.2">
      <c r="A7152" s="361">
        <v>45166</v>
      </c>
      <c r="B7152" s="362" t="s">
        <v>541</v>
      </c>
      <c r="C7152" s="365">
        <v>6715.1</v>
      </c>
      <c r="D7152" s="362" t="s">
        <v>452</v>
      </c>
      <c r="E7152" s="362">
        <v>2045</v>
      </c>
      <c r="F7152" s="362" t="s">
        <v>487</v>
      </c>
      <c r="G7152" s="362"/>
      <c r="H7152" s="364">
        <v>4</v>
      </c>
      <c r="I7152" s="363">
        <v>172165</v>
      </c>
      <c r="J7152" s="362" t="s">
        <v>455</v>
      </c>
      <c r="K7152" s="363">
        <v>206598</v>
      </c>
      <c r="L7152" s="362" t="s">
        <v>459</v>
      </c>
      <c r="M7152" s="362" t="s">
        <v>7116</v>
      </c>
      <c r="N7152" s="362" t="s">
        <v>7117</v>
      </c>
      <c r="O7152" s="362"/>
    </row>
    <row r="7153" spans="1:15" x14ac:dyDescent="0.2">
      <c r="A7153" s="361">
        <v>45163</v>
      </c>
      <c r="B7153" s="362" t="s">
        <v>541</v>
      </c>
      <c r="C7153" s="365">
        <v>6497.11</v>
      </c>
      <c r="D7153" s="362" t="s">
        <v>452</v>
      </c>
      <c r="E7153" s="362">
        <v>2048</v>
      </c>
      <c r="F7153" s="362" t="s">
        <v>7165</v>
      </c>
      <c r="G7153" s="362"/>
      <c r="H7153" s="364">
        <v>8</v>
      </c>
      <c r="I7153" s="363">
        <v>242898</v>
      </c>
      <c r="J7153" s="362" t="s">
        <v>455</v>
      </c>
      <c r="K7153" s="363">
        <v>291477.59999999998</v>
      </c>
      <c r="L7153" s="362" t="s">
        <v>459</v>
      </c>
      <c r="M7153" s="362" t="s">
        <v>7116</v>
      </c>
      <c r="N7153" s="362" t="s">
        <v>7117</v>
      </c>
      <c r="O7153" s="362"/>
    </row>
    <row r="7154" spans="1:15" x14ac:dyDescent="0.2">
      <c r="A7154" s="361">
        <v>45167</v>
      </c>
      <c r="B7154" s="362" t="s">
        <v>541</v>
      </c>
      <c r="C7154" s="365">
        <v>6715.1</v>
      </c>
      <c r="D7154" s="362" t="s">
        <v>452</v>
      </c>
      <c r="E7154" s="362">
        <v>2045</v>
      </c>
      <c r="F7154" s="362" t="s">
        <v>487</v>
      </c>
      <c r="G7154" s="362"/>
      <c r="H7154" s="364">
        <v>8</v>
      </c>
      <c r="I7154" s="363">
        <v>172165</v>
      </c>
      <c r="J7154" s="362" t="s">
        <v>455</v>
      </c>
      <c r="K7154" s="363">
        <v>206598</v>
      </c>
      <c r="L7154" s="362" t="s">
        <v>459</v>
      </c>
      <c r="M7154" s="362" t="s">
        <v>7116</v>
      </c>
      <c r="N7154" s="362" t="s">
        <v>7117</v>
      </c>
      <c r="O7154" s="362"/>
    </row>
    <row r="7155" spans="1:15" x14ac:dyDescent="0.2">
      <c r="A7155" s="361">
        <v>45159</v>
      </c>
      <c r="B7155" s="362" t="s">
        <v>541</v>
      </c>
      <c r="C7155" s="365">
        <v>6542.1</v>
      </c>
      <c r="D7155" s="362" t="s">
        <v>452</v>
      </c>
      <c r="E7155" s="362">
        <v>2043</v>
      </c>
      <c r="F7155" s="362" t="s">
        <v>7161</v>
      </c>
      <c r="G7155" s="362"/>
      <c r="H7155" s="364">
        <v>8</v>
      </c>
      <c r="I7155" s="363">
        <v>182065</v>
      </c>
      <c r="J7155" s="362" t="s">
        <v>455</v>
      </c>
      <c r="K7155" s="363">
        <v>218478</v>
      </c>
      <c r="L7155" s="362" t="s">
        <v>459</v>
      </c>
      <c r="M7155" s="362" t="s">
        <v>7116</v>
      </c>
      <c r="N7155" s="362" t="s">
        <v>7117</v>
      </c>
      <c r="O7155" s="362"/>
    </row>
    <row r="7156" spans="1:15" x14ac:dyDescent="0.2">
      <c r="A7156" s="361">
        <v>45160</v>
      </c>
      <c r="B7156" s="362" t="s">
        <v>541</v>
      </c>
      <c r="C7156" s="365">
        <v>6542.1</v>
      </c>
      <c r="D7156" s="362" t="s">
        <v>452</v>
      </c>
      <c r="E7156" s="362">
        <v>2043</v>
      </c>
      <c r="F7156" s="362" t="s">
        <v>7161</v>
      </c>
      <c r="G7156" s="362"/>
      <c r="H7156" s="364">
        <v>8</v>
      </c>
      <c r="I7156" s="363">
        <v>182065</v>
      </c>
      <c r="J7156" s="362" t="s">
        <v>455</v>
      </c>
      <c r="K7156" s="363">
        <v>218478</v>
      </c>
      <c r="L7156" s="362" t="s">
        <v>459</v>
      </c>
      <c r="M7156" s="362" t="s">
        <v>7116</v>
      </c>
      <c r="N7156" s="362" t="s">
        <v>7117</v>
      </c>
      <c r="O7156" s="362"/>
    </row>
    <row r="7157" spans="1:15" x14ac:dyDescent="0.2">
      <c r="A7157" s="361">
        <v>45154</v>
      </c>
      <c r="B7157" s="362" t="s">
        <v>541</v>
      </c>
      <c r="C7157" s="365">
        <v>6497.11</v>
      </c>
      <c r="D7157" s="362" t="s">
        <v>452</v>
      </c>
      <c r="E7157" s="362">
        <v>6608</v>
      </c>
      <c r="F7157" s="362" t="s">
        <v>7163</v>
      </c>
      <c r="G7157" s="362"/>
      <c r="H7157" s="364">
        <v>8</v>
      </c>
      <c r="I7157" s="363">
        <v>149557</v>
      </c>
      <c r="J7157" s="362" t="s">
        <v>455</v>
      </c>
      <c r="K7157" s="363">
        <v>179468.4</v>
      </c>
      <c r="L7157" s="362" t="s">
        <v>459</v>
      </c>
      <c r="M7157" s="362" t="s">
        <v>7116</v>
      </c>
      <c r="N7157" s="362" t="s">
        <v>7117</v>
      </c>
      <c r="O7157" s="362"/>
    </row>
    <row r="7158" spans="1:15" x14ac:dyDescent="0.2">
      <c r="A7158" s="361">
        <v>45154</v>
      </c>
      <c r="B7158" s="362" t="s">
        <v>541</v>
      </c>
      <c r="C7158" s="365">
        <v>6542.1</v>
      </c>
      <c r="D7158" s="362" t="s">
        <v>452</v>
      </c>
      <c r="E7158" s="362">
        <v>2045</v>
      </c>
      <c r="F7158" s="362" t="s">
        <v>487</v>
      </c>
      <c r="G7158" s="362"/>
      <c r="H7158" s="364">
        <v>8</v>
      </c>
      <c r="I7158" s="363">
        <v>172165</v>
      </c>
      <c r="J7158" s="362" t="s">
        <v>455</v>
      </c>
      <c r="K7158" s="363">
        <v>206598</v>
      </c>
      <c r="L7158" s="362" t="s">
        <v>459</v>
      </c>
      <c r="M7158" s="362" t="s">
        <v>7116</v>
      </c>
      <c r="N7158" s="362" t="s">
        <v>7117</v>
      </c>
      <c r="O7158" s="362"/>
    </row>
    <row r="7159" spans="1:15" x14ac:dyDescent="0.2">
      <c r="A7159" s="361">
        <v>45154</v>
      </c>
      <c r="B7159" s="362" t="s">
        <v>541</v>
      </c>
      <c r="C7159" s="365">
        <v>6412.13</v>
      </c>
      <c r="D7159" s="362" t="s">
        <v>452</v>
      </c>
      <c r="E7159" s="362">
        <v>4393</v>
      </c>
      <c r="F7159" s="362" t="s">
        <v>7174</v>
      </c>
      <c r="G7159" s="362"/>
      <c r="H7159" s="364">
        <v>8</v>
      </c>
      <c r="I7159" s="363">
        <v>213140</v>
      </c>
      <c r="J7159" s="362" t="s">
        <v>455</v>
      </c>
      <c r="K7159" s="363">
        <v>255768</v>
      </c>
      <c r="L7159" s="362" t="s">
        <v>459</v>
      </c>
      <c r="M7159" s="362" t="s">
        <v>7116</v>
      </c>
      <c r="N7159" s="362" t="s">
        <v>7117</v>
      </c>
      <c r="O7159" s="362"/>
    </row>
    <row r="7160" spans="1:15" x14ac:dyDescent="0.2">
      <c r="A7160" s="361">
        <v>45166</v>
      </c>
      <c r="B7160" s="362" t="s">
        <v>541</v>
      </c>
      <c r="C7160" s="365">
        <v>6497.11</v>
      </c>
      <c r="D7160" s="362" t="s">
        <v>452</v>
      </c>
      <c r="E7160" s="362">
        <v>2048</v>
      </c>
      <c r="F7160" s="362" t="s">
        <v>7165</v>
      </c>
      <c r="G7160" s="362"/>
      <c r="H7160" s="364">
        <v>6.5</v>
      </c>
      <c r="I7160" s="363">
        <v>242898</v>
      </c>
      <c r="J7160" s="362" t="s">
        <v>455</v>
      </c>
      <c r="K7160" s="363">
        <v>291477.59999999998</v>
      </c>
      <c r="L7160" s="362" t="s">
        <v>459</v>
      </c>
      <c r="M7160" s="362" t="s">
        <v>7116</v>
      </c>
      <c r="N7160" s="362" t="s">
        <v>7117</v>
      </c>
      <c r="O7160" s="362"/>
    </row>
    <row r="7161" spans="1:15" x14ac:dyDescent="0.2">
      <c r="A7161" s="361">
        <v>45161</v>
      </c>
      <c r="B7161" s="362" t="s">
        <v>541</v>
      </c>
      <c r="C7161" s="365">
        <v>6542.1</v>
      </c>
      <c r="D7161" s="362" t="s">
        <v>452</v>
      </c>
      <c r="E7161" s="362">
        <v>2043</v>
      </c>
      <c r="F7161" s="362" t="s">
        <v>7161</v>
      </c>
      <c r="G7161" s="362"/>
      <c r="H7161" s="364">
        <v>8</v>
      </c>
      <c r="I7161" s="363">
        <v>182065</v>
      </c>
      <c r="J7161" s="362" t="s">
        <v>455</v>
      </c>
      <c r="K7161" s="363">
        <v>218478</v>
      </c>
      <c r="L7161" s="362" t="s">
        <v>459</v>
      </c>
      <c r="M7161" s="362" t="s">
        <v>7116</v>
      </c>
      <c r="N7161" s="362" t="s">
        <v>7117</v>
      </c>
      <c r="O7161" s="362"/>
    </row>
    <row r="7162" spans="1:15" x14ac:dyDescent="0.2">
      <c r="A7162" s="361">
        <v>45156</v>
      </c>
      <c r="B7162" s="362" t="s">
        <v>541</v>
      </c>
      <c r="C7162" s="365">
        <v>6497.11</v>
      </c>
      <c r="D7162" s="362" t="s">
        <v>452</v>
      </c>
      <c r="E7162" s="362">
        <v>6608</v>
      </c>
      <c r="F7162" s="362" t="s">
        <v>7163</v>
      </c>
      <c r="G7162" s="362"/>
      <c r="H7162" s="364">
        <v>7</v>
      </c>
      <c r="I7162" s="363">
        <v>149557</v>
      </c>
      <c r="J7162" s="362" t="s">
        <v>455</v>
      </c>
      <c r="K7162" s="363">
        <v>179468.4</v>
      </c>
      <c r="L7162" s="362" t="s">
        <v>459</v>
      </c>
      <c r="M7162" s="362" t="s">
        <v>7116</v>
      </c>
      <c r="N7162" s="362" t="s">
        <v>7117</v>
      </c>
      <c r="O7162" s="362"/>
    </row>
    <row r="7163" spans="1:15" x14ac:dyDescent="0.2">
      <c r="A7163" s="361">
        <v>45156</v>
      </c>
      <c r="B7163" s="362" t="s">
        <v>541</v>
      </c>
      <c r="C7163" s="365">
        <v>6412.13</v>
      </c>
      <c r="D7163" s="362" t="s">
        <v>452</v>
      </c>
      <c r="E7163" s="362">
        <v>4393</v>
      </c>
      <c r="F7163" s="362" t="s">
        <v>7174</v>
      </c>
      <c r="G7163" s="362"/>
      <c r="H7163" s="364">
        <v>8</v>
      </c>
      <c r="I7163" s="363">
        <v>213140</v>
      </c>
      <c r="J7163" s="362" t="s">
        <v>455</v>
      </c>
      <c r="K7163" s="363">
        <v>255768</v>
      </c>
      <c r="L7163" s="362" t="s">
        <v>459</v>
      </c>
      <c r="M7163" s="362" t="s">
        <v>7116</v>
      </c>
      <c r="N7163" s="362" t="s">
        <v>7117</v>
      </c>
      <c r="O7163" s="362"/>
    </row>
    <row r="7164" spans="1:15" x14ac:dyDescent="0.2">
      <c r="A7164" s="361">
        <v>45162</v>
      </c>
      <c r="B7164" s="362" t="s">
        <v>541</v>
      </c>
      <c r="C7164" s="365">
        <v>6542.1</v>
      </c>
      <c r="D7164" s="362" t="s">
        <v>452</v>
      </c>
      <c r="E7164" s="362">
        <v>2043</v>
      </c>
      <c r="F7164" s="362" t="s">
        <v>7161</v>
      </c>
      <c r="G7164" s="362"/>
      <c r="H7164" s="364">
        <v>7</v>
      </c>
      <c r="I7164" s="363">
        <v>182065</v>
      </c>
      <c r="J7164" s="362" t="s">
        <v>455</v>
      </c>
      <c r="K7164" s="363">
        <v>218478</v>
      </c>
      <c r="L7164" s="362" t="s">
        <v>459</v>
      </c>
      <c r="M7164" s="362" t="s">
        <v>7116</v>
      </c>
      <c r="N7164" s="362" t="s">
        <v>7117</v>
      </c>
      <c r="O7164" s="362"/>
    </row>
    <row r="7165" spans="1:15" x14ac:dyDescent="0.2">
      <c r="A7165" s="361">
        <v>45166</v>
      </c>
      <c r="B7165" s="362" t="s">
        <v>541</v>
      </c>
      <c r="C7165" s="365">
        <v>6497.11</v>
      </c>
      <c r="D7165" s="362" t="s">
        <v>452</v>
      </c>
      <c r="E7165" s="362">
        <v>6608</v>
      </c>
      <c r="F7165" s="362" t="s">
        <v>7163</v>
      </c>
      <c r="G7165" s="362"/>
      <c r="H7165" s="364">
        <v>8</v>
      </c>
      <c r="I7165" s="363">
        <v>149557</v>
      </c>
      <c r="J7165" s="362" t="s">
        <v>455</v>
      </c>
      <c r="K7165" s="363">
        <v>179468.4</v>
      </c>
      <c r="L7165" s="362" t="s">
        <v>459</v>
      </c>
      <c r="M7165" s="362" t="s">
        <v>7116</v>
      </c>
      <c r="N7165" s="362" t="s">
        <v>7117</v>
      </c>
      <c r="O7165" s="362"/>
    </row>
    <row r="7166" spans="1:15" x14ac:dyDescent="0.2">
      <c r="A7166" s="361">
        <v>45167</v>
      </c>
      <c r="B7166" s="362" t="s">
        <v>541</v>
      </c>
      <c r="C7166" s="365">
        <v>6497.11</v>
      </c>
      <c r="D7166" s="362" t="s">
        <v>452</v>
      </c>
      <c r="E7166" s="362">
        <v>2048</v>
      </c>
      <c r="F7166" s="362" t="s">
        <v>7165</v>
      </c>
      <c r="G7166" s="362"/>
      <c r="H7166" s="364">
        <v>8</v>
      </c>
      <c r="I7166" s="363">
        <v>242898</v>
      </c>
      <c r="J7166" s="362" t="s">
        <v>455</v>
      </c>
      <c r="K7166" s="363">
        <v>291477.59999999998</v>
      </c>
      <c r="L7166" s="362" t="s">
        <v>459</v>
      </c>
      <c r="M7166" s="362" t="s">
        <v>7116</v>
      </c>
      <c r="N7166" s="362" t="s">
        <v>7117</v>
      </c>
      <c r="O7166" s="362"/>
    </row>
    <row r="7167" spans="1:15" x14ac:dyDescent="0.2">
      <c r="A7167" s="361">
        <v>45159</v>
      </c>
      <c r="B7167" s="362" t="s">
        <v>541</v>
      </c>
      <c r="C7167" s="365">
        <v>6542.11</v>
      </c>
      <c r="D7167" s="362" t="s">
        <v>452</v>
      </c>
      <c r="E7167" s="362">
        <v>2045</v>
      </c>
      <c r="F7167" s="362" t="s">
        <v>487</v>
      </c>
      <c r="G7167" s="362"/>
      <c r="H7167" s="364">
        <v>8</v>
      </c>
      <c r="I7167" s="363">
        <v>172165</v>
      </c>
      <c r="J7167" s="362" t="s">
        <v>455</v>
      </c>
      <c r="K7167" s="363">
        <v>206598</v>
      </c>
      <c r="L7167" s="362" t="s">
        <v>459</v>
      </c>
      <c r="M7167" s="362" t="s">
        <v>7116</v>
      </c>
      <c r="N7167" s="362" t="s">
        <v>7117</v>
      </c>
      <c r="O7167" s="362"/>
    </row>
    <row r="7168" spans="1:15" x14ac:dyDescent="0.2">
      <c r="A7168" s="361">
        <v>45163</v>
      </c>
      <c r="B7168" s="362" t="s">
        <v>541</v>
      </c>
      <c r="C7168" s="365">
        <v>6542.1</v>
      </c>
      <c r="D7168" s="362" t="s">
        <v>452</v>
      </c>
      <c r="E7168" s="362">
        <v>2043</v>
      </c>
      <c r="F7168" s="362" t="s">
        <v>7161</v>
      </c>
      <c r="G7168" s="362"/>
      <c r="H7168" s="364">
        <v>8</v>
      </c>
      <c r="I7168" s="363">
        <v>182065</v>
      </c>
      <c r="J7168" s="362" t="s">
        <v>455</v>
      </c>
      <c r="K7168" s="363">
        <v>218478</v>
      </c>
      <c r="L7168" s="362" t="s">
        <v>459</v>
      </c>
      <c r="M7168" s="362" t="s">
        <v>7116</v>
      </c>
      <c r="N7168" s="362" t="s">
        <v>7117</v>
      </c>
      <c r="O7168" s="362"/>
    </row>
    <row r="7169" spans="1:15" x14ac:dyDescent="0.2">
      <c r="A7169" s="361">
        <v>45167</v>
      </c>
      <c r="B7169" s="362" t="s">
        <v>541</v>
      </c>
      <c r="C7169" s="365">
        <v>6497.11</v>
      </c>
      <c r="D7169" s="362" t="s">
        <v>452</v>
      </c>
      <c r="E7169" s="362">
        <v>6608</v>
      </c>
      <c r="F7169" s="362" t="s">
        <v>7163</v>
      </c>
      <c r="G7169" s="362"/>
      <c r="H7169" s="364">
        <v>8</v>
      </c>
      <c r="I7169" s="363">
        <v>149557</v>
      </c>
      <c r="J7169" s="362" t="s">
        <v>455</v>
      </c>
      <c r="K7169" s="363">
        <v>179468.4</v>
      </c>
      <c r="L7169" s="362" t="s">
        <v>459</v>
      </c>
      <c r="M7169" s="362" t="s">
        <v>7116</v>
      </c>
      <c r="N7169" s="362" t="s">
        <v>7117</v>
      </c>
      <c r="O7169" s="362"/>
    </row>
    <row r="7170" spans="1:15" x14ac:dyDescent="0.2">
      <c r="A7170" s="361">
        <v>45161</v>
      </c>
      <c r="B7170" s="362" t="s">
        <v>541</v>
      </c>
      <c r="C7170" s="365">
        <v>6542.11</v>
      </c>
      <c r="D7170" s="362" t="s">
        <v>452</v>
      </c>
      <c r="E7170" s="362">
        <v>2045</v>
      </c>
      <c r="F7170" s="362" t="s">
        <v>487</v>
      </c>
      <c r="G7170" s="362"/>
      <c r="H7170" s="364">
        <v>8</v>
      </c>
      <c r="I7170" s="363">
        <v>172165</v>
      </c>
      <c r="J7170" s="362" t="s">
        <v>455</v>
      </c>
      <c r="K7170" s="363">
        <v>206598</v>
      </c>
      <c r="L7170" s="362" t="s">
        <v>459</v>
      </c>
      <c r="M7170" s="362" t="s">
        <v>7116</v>
      </c>
      <c r="N7170" s="362" t="s">
        <v>7117</v>
      </c>
      <c r="O7170" s="362"/>
    </row>
    <row r="7171" spans="1:15" x14ac:dyDescent="0.2">
      <c r="A7171" s="361">
        <v>45167</v>
      </c>
      <c r="B7171" s="362" t="s">
        <v>541</v>
      </c>
      <c r="C7171" s="365">
        <v>6819.1</v>
      </c>
      <c r="D7171" s="362" t="s">
        <v>452</v>
      </c>
      <c r="E7171" s="362">
        <v>4393</v>
      </c>
      <c r="F7171" s="362" t="s">
        <v>7174</v>
      </c>
      <c r="G7171" s="362"/>
      <c r="H7171" s="364">
        <v>8</v>
      </c>
      <c r="I7171" s="363">
        <v>213140</v>
      </c>
      <c r="J7171" s="362" t="s">
        <v>455</v>
      </c>
      <c r="K7171" s="363">
        <v>255768</v>
      </c>
      <c r="L7171" s="362" t="s">
        <v>459</v>
      </c>
      <c r="M7171" s="362" t="s">
        <v>7116</v>
      </c>
      <c r="N7171" s="362" t="s">
        <v>7117</v>
      </c>
      <c r="O7171" s="362"/>
    </row>
    <row r="7172" spans="1:15" x14ac:dyDescent="0.2">
      <c r="A7172" s="361">
        <v>45154</v>
      </c>
      <c r="B7172" s="362" t="s">
        <v>541</v>
      </c>
      <c r="C7172" s="365">
        <v>6542.1</v>
      </c>
      <c r="D7172" s="362" t="s">
        <v>452</v>
      </c>
      <c r="E7172" s="362">
        <v>2043</v>
      </c>
      <c r="F7172" s="362" t="s">
        <v>7161</v>
      </c>
      <c r="G7172" s="362"/>
      <c r="H7172" s="364">
        <v>8</v>
      </c>
      <c r="I7172" s="363">
        <v>182065</v>
      </c>
      <c r="J7172" s="362" t="s">
        <v>455</v>
      </c>
      <c r="K7172" s="363">
        <v>218478</v>
      </c>
      <c r="L7172" s="362" t="s">
        <v>459</v>
      </c>
      <c r="M7172" s="362" t="s">
        <v>7116</v>
      </c>
      <c r="N7172" s="362" t="s">
        <v>7117</v>
      </c>
      <c r="O7172" s="362"/>
    </row>
    <row r="7173" spans="1:15" x14ac:dyDescent="0.2">
      <c r="A7173" s="361">
        <v>45168</v>
      </c>
      <c r="B7173" s="362" t="s">
        <v>541</v>
      </c>
      <c r="C7173" s="365">
        <v>6497.11</v>
      </c>
      <c r="D7173" s="362" t="s">
        <v>452</v>
      </c>
      <c r="E7173" s="362">
        <v>6608</v>
      </c>
      <c r="F7173" s="362" t="s">
        <v>7163</v>
      </c>
      <c r="G7173" s="362"/>
      <c r="H7173" s="364">
        <v>8</v>
      </c>
      <c r="I7173" s="363">
        <v>149557</v>
      </c>
      <c r="J7173" s="362" t="s">
        <v>455</v>
      </c>
      <c r="K7173" s="363">
        <v>179468.4</v>
      </c>
      <c r="L7173" s="362" t="s">
        <v>459</v>
      </c>
      <c r="M7173" s="362" t="s">
        <v>7116</v>
      </c>
      <c r="N7173" s="362" t="s">
        <v>7117</v>
      </c>
      <c r="O7173" s="362"/>
    </row>
    <row r="7174" spans="1:15" x14ac:dyDescent="0.2">
      <c r="A7174" s="361">
        <v>45162</v>
      </c>
      <c r="B7174" s="362" t="s">
        <v>541</v>
      </c>
      <c r="C7174" s="365">
        <v>6542.11</v>
      </c>
      <c r="D7174" s="362" t="s">
        <v>452</v>
      </c>
      <c r="E7174" s="362">
        <v>2045</v>
      </c>
      <c r="F7174" s="362" t="s">
        <v>487</v>
      </c>
      <c r="G7174" s="362"/>
      <c r="H7174" s="364">
        <v>3</v>
      </c>
      <c r="I7174" s="363">
        <v>172165</v>
      </c>
      <c r="J7174" s="362" t="s">
        <v>455</v>
      </c>
      <c r="K7174" s="363">
        <v>206598</v>
      </c>
      <c r="L7174" s="362" t="s">
        <v>459</v>
      </c>
      <c r="M7174" s="362" t="s">
        <v>7116</v>
      </c>
      <c r="N7174" s="362" t="s">
        <v>7117</v>
      </c>
      <c r="O7174" s="362"/>
    </row>
    <row r="7175" spans="1:15" x14ac:dyDescent="0.2">
      <c r="A7175" s="361">
        <v>45154</v>
      </c>
      <c r="B7175" s="362" t="s">
        <v>541</v>
      </c>
      <c r="C7175" s="365">
        <v>6497.11</v>
      </c>
      <c r="D7175" s="362" t="s">
        <v>452</v>
      </c>
      <c r="E7175" s="362">
        <v>2048</v>
      </c>
      <c r="F7175" s="362" t="s">
        <v>7165</v>
      </c>
      <c r="G7175" s="362"/>
      <c r="H7175" s="364">
        <v>4</v>
      </c>
      <c r="I7175" s="363">
        <v>242898</v>
      </c>
      <c r="J7175" s="362" t="s">
        <v>455</v>
      </c>
      <c r="K7175" s="363">
        <v>291477.59999999998</v>
      </c>
      <c r="L7175" s="362" t="s">
        <v>459</v>
      </c>
      <c r="M7175" s="362" t="s">
        <v>7116</v>
      </c>
      <c r="N7175" s="362" t="s">
        <v>7117</v>
      </c>
      <c r="O7175" s="362"/>
    </row>
    <row r="7176" spans="1:15" x14ac:dyDescent="0.2">
      <c r="A7176" s="361">
        <v>45168</v>
      </c>
      <c r="B7176" s="362" t="s">
        <v>541</v>
      </c>
      <c r="C7176" s="365">
        <v>6819.1</v>
      </c>
      <c r="D7176" s="362" t="s">
        <v>452</v>
      </c>
      <c r="E7176" s="362">
        <v>4393</v>
      </c>
      <c r="F7176" s="362" t="s">
        <v>7174</v>
      </c>
      <c r="G7176" s="362"/>
      <c r="H7176" s="364">
        <v>8</v>
      </c>
      <c r="I7176" s="363">
        <v>213140</v>
      </c>
      <c r="J7176" s="362" t="s">
        <v>455</v>
      </c>
      <c r="K7176" s="363">
        <v>255768</v>
      </c>
      <c r="L7176" s="362" t="s">
        <v>459</v>
      </c>
      <c r="M7176" s="362" t="s">
        <v>7116</v>
      </c>
      <c r="N7176" s="362" t="s">
        <v>7117</v>
      </c>
      <c r="O7176" s="362"/>
    </row>
    <row r="7177" spans="1:15" x14ac:dyDescent="0.2">
      <c r="A7177" s="361">
        <v>45169</v>
      </c>
      <c r="B7177" s="362" t="s">
        <v>541</v>
      </c>
      <c r="C7177" s="365">
        <v>6497.11</v>
      </c>
      <c r="D7177" s="362" t="s">
        <v>452</v>
      </c>
      <c r="E7177" s="362">
        <v>6608</v>
      </c>
      <c r="F7177" s="362" t="s">
        <v>7163</v>
      </c>
      <c r="G7177" s="362"/>
      <c r="H7177" s="364">
        <v>8</v>
      </c>
      <c r="I7177" s="363">
        <v>149557</v>
      </c>
      <c r="J7177" s="362" t="s">
        <v>455</v>
      </c>
      <c r="K7177" s="363">
        <v>179468.4</v>
      </c>
      <c r="L7177" s="362" t="s">
        <v>459</v>
      </c>
      <c r="M7177" s="362" t="s">
        <v>7116</v>
      </c>
      <c r="N7177" s="362" t="s">
        <v>7117</v>
      </c>
      <c r="O7177" s="362"/>
    </row>
    <row r="7178" spans="1:15" x14ac:dyDescent="0.2">
      <c r="A7178" s="361">
        <v>45156</v>
      </c>
      <c r="B7178" s="362" t="s">
        <v>541</v>
      </c>
      <c r="C7178" s="365">
        <v>6715.1</v>
      </c>
      <c r="D7178" s="362" t="s">
        <v>452</v>
      </c>
      <c r="E7178" s="362">
        <v>2045</v>
      </c>
      <c r="F7178" s="362" t="s">
        <v>487</v>
      </c>
      <c r="G7178" s="362"/>
      <c r="H7178" s="364">
        <v>8</v>
      </c>
      <c r="I7178" s="363">
        <v>172165</v>
      </c>
      <c r="J7178" s="362" t="s">
        <v>455</v>
      </c>
      <c r="K7178" s="363">
        <v>206598</v>
      </c>
      <c r="L7178" s="362" t="s">
        <v>459</v>
      </c>
      <c r="M7178" s="362" t="s">
        <v>7116</v>
      </c>
      <c r="N7178" s="362" t="s">
        <v>7117</v>
      </c>
      <c r="O7178" s="362"/>
    </row>
    <row r="7179" spans="1:15" x14ac:dyDescent="0.2">
      <c r="A7179" s="361">
        <v>45156</v>
      </c>
      <c r="B7179" s="362" t="s">
        <v>541</v>
      </c>
      <c r="C7179" s="365">
        <v>6497.11</v>
      </c>
      <c r="D7179" s="362" t="s">
        <v>452</v>
      </c>
      <c r="E7179" s="362">
        <v>2048</v>
      </c>
      <c r="F7179" s="362" t="s">
        <v>7165</v>
      </c>
      <c r="G7179" s="362"/>
      <c r="H7179" s="364">
        <v>4</v>
      </c>
      <c r="I7179" s="363">
        <v>242898</v>
      </c>
      <c r="J7179" s="362" t="s">
        <v>455</v>
      </c>
      <c r="K7179" s="363">
        <v>291477.59999999998</v>
      </c>
      <c r="L7179" s="362" t="s">
        <v>459</v>
      </c>
      <c r="M7179" s="362" t="s">
        <v>7116</v>
      </c>
      <c r="N7179" s="362" t="s">
        <v>7117</v>
      </c>
      <c r="O7179" s="362"/>
    </row>
    <row r="7180" spans="1:15" x14ac:dyDescent="0.2">
      <c r="A7180" s="361">
        <v>45159</v>
      </c>
      <c r="B7180" s="362" t="s">
        <v>541</v>
      </c>
      <c r="C7180" s="365">
        <v>6412.13</v>
      </c>
      <c r="D7180" s="362" t="s">
        <v>452</v>
      </c>
      <c r="E7180" s="362">
        <v>4393</v>
      </c>
      <c r="F7180" s="362" t="s">
        <v>7174</v>
      </c>
      <c r="G7180" s="362"/>
      <c r="H7180" s="364">
        <v>8</v>
      </c>
      <c r="I7180" s="363">
        <v>213140</v>
      </c>
      <c r="J7180" s="362" t="s">
        <v>455</v>
      </c>
      <c r="K7180" s="363">
        <v>255768</v>
      </c>
      <c r="L7180" s="362" t="s">
        <v>459</v>
      </c>
      <c r="M7180" s="362" t="s">
        <v>7116</v>
      </c>
      <c r="N7180" s="362" t="s">
        <v>7117</v>
      </c>
      <c r="O7180" s="362"/>
    </row>
    <row r="7181" spans="1:15" x14ac:dyDescent="0.2">
      <c r="A7181" s="361">
        <v>45159</v>
      </c>
      <c r="B7181" s="362" t="s">
        <v>541</v>
      </c>
      <c r="C7181" s="365">
        <v>6497.11</v>
      </c>
      <c r="D7181" s="362" t="s">
        <v>452</v>
      </c>
      <c r="E7181" s="362">
        <v>6608</v>
      </c>
      <c r="F7181" s="362" t="s">
        <v>7163</v>
      </c>
      <c r="G7181" s="362"/>
      <c r="H7181" s="364">
        <v>8</v>
      </c>
      <c r="I7181" s="363">
        <v>149557</v>
      </c>
      <c r="J7181" s="362" t="s">
        <v>455</v>
      </c>
      <c r="K7181" s="363">
        <v>179468.4</v>
      </c>
      <c r="L7181" s="362" t="s">
        <v>459</v>
      </c>
      <c r="M7181" s="362" t="s">
        <v>7116</v>
      </c>
      <c r="N7181" s="362" t="s">
        <v>7117</v>
      </c>
      <c r="O7181" s="362"/>
    </row>
    <row r="7182" spans="1:15" x14ac:dyDescent="0.2">
      <c r="A7182" s="361">
        <v>45162</v>
      </c>
      <c r="B7182" s="362" t="s">
        <v>541</v>
      </c>
      <c r="C7182" s="365">
        <v>6593.1</v>
      </c>
      <c r="D7182" s="362" t="s">
        <v>452</v>
      </c>
      <c r="E7182" s="362">
        <v>2045</v>
      </c>
      <c r="F7182" s="362" t="s">
        <v>487</v>
      </c>
      <c r="G7182" s="362"/>
      <c r="H7182" s="364">
        <v>4</v>
      </c>
      <c r="I7182" s="363">
        <v>172165</v>
      </c>
      <c r="J7182" s="362" t="s">
        <v>455</v>
      </c>
      <c r="K7182" s="363">
        <v>206598</v>
      </c>
      <c r="L7182" s="362" t="s">
        <v>459</v>
      </c>
      <c r="M7182" s="362" t="s">
        <v>7116</v>
      </c>
      <c r="N7182" s="362" t="s">
        <v>7117</v>
      </c>
      <c r="O7182" s="362"/>
    </row>
    <row r="7183" spans="1:15" x14ac:dyDescent="0.2">
      <c r="A7183" s="361">
        <v>45160</v>
      </c>
      <c r="B7183" s="362" t="s">
        <v>541</v>
      </c>
      <c r="C7183" s="365">
        <v>6412.13</v>
      </c>
      <c r="D7183" s="362" t="s">
        <v>452</v>
      </c>
      <c r="E7183" s="362">
        <v>4393</v>
      </c>
      <c r="F7183" s="362" t="s">
        <v>7174</v>
      </c>
      <c r="G7183" s="362"/>
      <c r="H7183" s="364">
        <v>8</v>
      </c>
      <c r="I7183" s="363">
        <v>213140</v>
      </c>
      <c r="J7183" s="362" t="s">
        <v>455</v>
      </c>
      <c r="K7183" s="363">
        <v>255768</v>
      </c>
      <c r="L7183" s="362" t="s">
        <v>459</v>
      </c>
      <c r="M7183" s="362" t="s">
        <v>7116</v>
      </c>
      <c r="N7183" s="362" t="s">
        <v>7117</v>
      </c>
      <c r="O7183" s="362"/>
    </row>
    <row r="7184" spans="1:15" x14ac:dyDescent="0.2">
      <c r="A7184" s="361">
        <v>45160</v>
      </c>
      <c r="B7184" s="362" t="s">
        <v>541</v>
      </c>
      <c r="C7184" s="365">
        <v>6497.11</v>
      </c>
      <c r="D7184" s="362" t="s">
        <v>452</v>
      </c>
      <c r="E7184" s="362">
        <v>6608</v>
      </c>
      <c r="F7184" s="362" t="s">
        <v>7163</v>
      </c>
      <c r="G7184" s="362"/>
      <c r="H7184" s="364">
        <v>8</v>
      </c>
      <c r="I7184" s="363">
        <v>149557</v>
      </c>
      <c r="J7184" s="362" t="s">
        <v>455</v>
      </c>
      <c r="K7184" s="363">
        <v>179468.4</v>
      </c>
      <c r="L7184" s="362" t="s">
        <v>459</v>
      </c>
      <c r="M7184" s="362" t="s">
        <v>7116</v>
      </c>
      <c r="N7184" s="362" t="s">
        <v>7117</v>
      </c>
      <c r="O7184" s="362"/>
    </row>
    <row r="7185" spans="1:15" x14ac:dyDescent="0.2">
      <c r="A7185" s="361">
        <v>45163</v>
      </c>
      <c r="B7185" s="362" t="s">
        <v>541</v>
      </c>
      <c r="C7185" s="365">
        <v>6593.1</v>
      </c>
      <c r="D7185" s="362" t="s">
        <v>452</v>
      </c>
      <c r="E7185" s="362">
        <v>2045</v>
      </c>
      <c r="F7185" s="362" t="s">
        <v>487</v>
      </c>
      <c r="G7185" s="362"/>
      <c r="H7185" s="364">
        <v>8</v>
      </c>
      <c r="I7185" s="363">
        <v>172165</v>
      </c>
      <c r="J7185" s="362" t="s">
        <v>455</v>
      </c>
      <c r="K7185" s="363">
        <v>206598</v>
      </c>
      <c r="L7185" s="362" t="s">
        <v>459</v>
      </c>
      <c r="M7185" s="362" t="s">
        <v>7116</v>
      </c>
      <c r="N7185" s="362" t="s">
        <v>7117</v>
      </c>
      <c r="O7185" s="362"/>
    </row>
    <row r="7186" spans="1:15" x14ac:dyDescent="0.2">
      <c r="A7186" s="361">
        <v>45161</v>
      </c>
      <c r="B7186" s="362" t="s">
        <v>541</v>
      </c>
      <c r="C7186" s="365">
        <v>6497.11</v>
      </c>
      <c r="D7186" s="362" t="s">
        <v>452</v>
      </c>
      <c r="E7186" s="362">
        <v>6608</v>
      </c>
      <c r="F7186" s="362" t="s">
        <v>7163</v>
      </c>
      <c r="G7186" s="362"/>
      <c r="H7186" s="364">
        <v>8</v>
      </c>
      <c r="I7186" s="363">
        <v>149557</v>
      </c>
      <c r="J7186" s="362" t="s">
        <v>455</v>
      </c>
      <c r="K7186" s="363">
        <v>179468.4</v>
      </c>
      <c r="L7186" s="362" t="s">
        <v>459</v>
      </c>
      <c r="M7186" s="362" t="s">
        <v>7116</v>
      </c>
      <c r="N7186" s="362" t="s">
        <v>7117</v>
      </c>
      <c r="O7186" s="362"/>
    </row>
    <row r="7187" spans="1:15" x14ac:dyDescent="0.2">
      <c r="A7187" s="361">
        <v>45166</v>
      </c>
      <c r="B7187" s="362" t="s">
        <v>541</v>
      </c>
      <c r="C7187" s="365">
        <v>6011.1</v>
      </c>
      <c r="D7187" s="362" t="s">
        <v>452</v>
      </c>
      <c r="E7187" s="362">
        <v>4393</v>
      </c>
      <c r="F7187" s="362" t="s">
        <v>7174</v>
      </c>
      <c r="G7187" s="362"/>
      <c r="H7187" s="364">
        <v>8</v>
      </c>
      <c r="I7187" s="363">
        <v>213140</v>
      </c>
      <c r="J7187" s="362" t="s">
        <v>455</v>
      </c>
      <c r="K7187" s="363">
        <v>255768</v>
      </c>
      <c r="L7187" s="362" t="s">
        <v>459</v>
      </c>
      <c r="M7187" s="362" t="s">
        <v>7116</v>
      </c>
      <c r="N7187" s="362" t="s">
        <v>7117</v>
      </c>
      <c r="O7187" s="362"/>
    </row>
    <row r="7188" spans="1:15" x14ac:dyDescent="0.2">
      <c r="A7188" s="361">
        <v>45162</v>
      </c>
      <c r="B7188" s="362" t="s">
        <v>541</v>
      </c>
      <c r="C7188" s="365">
        <v>6497.11</v>
      </c>
      <c r="D7188" s="362" t="s">
        <v>452</v>
      </c>
      <c r="E7188" s="362">
        <v>6608</v>
      </c>
      <c r="F7188" s="362" t="s">
        <v>7163</v>
      </c>
      <c r="G7188" s="362"/>
      <c r="H7188" s="364">
        <v>8</v>
      </c>
      <c r="I7188" s="363">
        <v>149557</v>
      </c>
      <c r="J7188" s="362" t="s">
        <v>455</v>
      </c>
      <c r="K7188" s="363">
        <v>179468.4</v>
      </c>
      <c r="L7188" s="362" t="s">
        <v>459</v>
      </c>
      <c r="M7188" s="362" t="s">
        <v>7116</v>
      </c>
      <c r="N7188" s="362" t="s">
        <v>7117</v>
      </c>
      <c r="O7188" s="362"/>
    </row>
    <row r="7189" spans="1:15" x14ac:dyDescent="0.2">
      <c r="A7189" s="361">
        <v>45169</v>
      </c>
      <c r="B7189" s="362" t="s">
        <v>541</v>
      </c>
      <c r="C7189" s="365">
        <v>6011.1</v>
      </c>
      <c r="D7189" s="362" t="s">
        <v>452</v>
      </c>
      <c r="E7189" s="362">
        <v>4393</v>
      </c>
      <c r="F7189" s="362" t="s">
        <v>7174</v>
      </c>
      <c r="G7189" s="362"/>
      <c r="H7189" s="364">
        <v>8</v>
      </c>
      <c r="I7189" s="363">
        <v>213140</v>
      </c>
      <c r="J7189" s="362" t="s">
        <v>455</v>
      </c>
      <c r="K7189" s="363">
        <v>255768</v>
      </c>
      <c r="L7189" s="362" t="s">
        <v>459</v>
      </c>
      <c r="M7189" s="362" t="s">
        <v>7116</v>
      </c>
      <c r="N7189" s="362" t="s">
        <v>7117</v>
      </c>
      <c r="O7189" s="362"/>
    </row>
    <row r="7190" spans="1:15" x14ac:dyDescent="0.2">
      <c r="A7190" s="361">
        <v>45163</v>
      </c>
      <c r="B7190" s="362" t="s">
        <v>541</v>
      </c>
      <c r="C7190" s="365">
        <v>6497.11</v>
      </c>
      <c r="D7190" s="362" t="s">
        <v>452</v>
      </c>
      <c r="E7190" s="362">
        <v>6608</v>
      </c>
      <c r="F7190" s="362" t="s">
        <v>7163</v>
      </c>
      <c r="G7190" s="362"/>
      <c r="H7190" s="364">
        <v>8</v>
      </c>
      <c r="I7190" s="363">
        <v>149557</v>
      </c>
      <c r="J7190" s="362" t="s">
        <v>455</v>
      </c>
      <c r="K7190" s="363">
        <v>179468.4</v>
      </c>
      <c r="L7190" s="362" t="s">
        <v>459</v>
      </c>
      <c r="M7190" s="362" t="s">
        <v>7116</v>
      </c>
      <c r="N7190" s="362" t="s">
        <v>7117</v>
      </c>
      <c r="O7190" s="362"/>
    </row>
    <row r="7191" spans="1:15" x14ac:dyDescent="0.2">
      <c r="A7191" s="361">
        <v>45162</v>
      </c>
      <c r="B7191" s="362" t="s">
        <v>541</v>
      </c>
      <c r="C7191" s="365">
        <v>6011.1</v>
      </c>
      <c r="D7191" s="362" t="s">
        <v>452</v>
      </c>
      <c r="E7191" s="362">
        <v>4393</v>
      </c>
      <c r="F7191" s="362" t="s">
        <v>7174</v>
      </c>
      <c r="G7191" s="362"/>
      <c r="H7191" s="364">
        <v>8</v>
      </c>
      <c r="I7191" s="363">
        <v>213140</v>
      </c>
      <c r="J7191" s="362" t="s">
        <v>455</v>
      </c>
      <c r="K7191" s="363">
        <v>255768</v>
      </c>
      <c r="L7191" s="362" t="s">
        <v>459</v>
      </c>
      <c r="M7191" s="362" t="s">
        <v>7116</v>
      </c>
      <c r="N7191" s="362" t="s">
        <v>7117</v>
      </c>
      <c r="O7191" s="362"/>
    </row>
    <row r="7192" spans="1:15" x14ac:dyDescent="0.2">
      <c r="A7192" s="361">
        <v>45163</v>
      </c>
      <c r="B7192" s="362" t="s">
        <v>541</v>
      </c>
      <c r="C7192" s="365">
        <v>6011.1</v>
      </c>
      <c r="D7192" s="362" t="s">
        <v>452</v>
      </c>
      <c r="E7192" s="362">
        <v>4393</v>
      </c>
      <c r="F7192" s="362" t="s">
        <v>7174</v>
      </c>
      <c r="G7192" s="362"/>
      <c r="H7192" s="364">
        <v>8</v>
      </c>
      <c r="I7192" s="363">
        <v>213140</v>
      </c>
      <c r="J7192" s="362" t="s">
        <v>455</v>
      </c>
      <c r="K7192" s="363">
        <v>255768</v>
      </c>
      <c r="L7192" s="362" t="s">
        <v>459</v>
      </c>
      <c r="M7192" s="362" t="s">
        <v>7116</v>
      </c>
      <c r="N7192" s="362" t="s">
        <v>7117</v>
      </c>
      <c r="O7192" s="362"/>
    </row>
    <row r="7193" spans="1:15" x14ac:dyDescent="0.2">
      <c r="A7193" s="361">
        <v>45169</v>
      </c>
      <c r="B7193" s="362" t="s">
        <v>541</v>
      </c>
      <c r="C7193" s="365">
        <v>6758.1</v>
      </c>
      <c r="D7193" s="362" t="s">
        <v>452</v>
      </c>
      <c r="E7193" s="362">
        <v>2535</v>
      </c>
      <c r="F7193" s="362" t="s">
        <v>7167</v>
      </c>
      <c r="G7193" s="362"/>
      <c r="H7193" s="364">
        <v>4</v>
      </c>
      <c r="I7193" s="363">
        <v>162299</v>
      </c>
      <c r="J7193" s="362" t="s">
        <v>455</v>
      </c>
      <c r="K7193" s="363">
        <v>194758.8</v>
      </c>
      <c r="L7193" s="362" t="s">
        <v>459</v>
      </c>
      <c r="M7193" s="362" t="s">
        <v>7116</v>
      </c>
      <c r="N7193" s="362" t="s">
        <v>7117</v>
      </c>
      <c r="O7193" s="362"/>
    </row>
    <row r="7194" spans="1:15" x14ac:dyDescent="0.2">
      <c r="A7194" s="361">
        <v>45159</v>
      </c>
      <c r="B7194" s="362" t="s">
        <v>541</v>
      </c>
      <c r="C7194" s="365">
        <v>6369.1</v>
      </c>
      <c r="D7194" s="362" t="s">
        <v>452</v>
      </c>
      <c r="E7194" s="362">
        <v>75</v>
      </c>
      <c r="F7194" s="362" t="s">
        <v>453</v>
      </c>
      <c r="G7194" s="362"/>
      <c r="H7194" s="364">
        <v>8</v>
      </c>
      <c r="I7194" s="363">
        <v>176040</v>
      </c>
      <c r="J7194" s="362" t="s">
        <v>455</v>
      </c>
      <c r="K7194" s="363">
        <v>211248</v>
      </c>
      <c r="L7194" s="362" t="s">
        <v>459</v>
      </c>
      <c r="M7194" s="362" t="s">
        <v>7116</v>
      </c>
      <c r="N7194" s="362" t="s">
        <v>7117</v>
      </c>
      <c r="O7194" s="362"/>
    </row>
    <row r="7195" spans="1:15" x14ac:dyDescent="0.2">
      <c r="A7195" s="361">
        <v>45160</v>
      </c>
      <c r="B7195" s="362" t="s">
        <v>541</v>
      </c>
      <c r="C7195" s="365">
        <v>6369.1</v>
      </c>
      <c r="D7195" s="362" t="s">
        <v>452</v>
      </c>
      <c r="E7195" s="362">
        <v>75</v>
      </c>
      <c r="F7195" s="362" t="s">
        <v>453</v>
      </c>
      <c r="G7195" s="362"/>
      <c r="H7195" s="364">
        <v>8</v>
      </c>
      <c r="I7195" s="363">
        <v>176040</v>
      </c>
      <c r="J7195" s="362" t="s">
        <v>455</v>
      </c>
      <c r="K7195" s="363">
        <v>211248</v>
      </c>
      <c r="L7195" s="362" t="s">
        <v>459</v>
      </c>
      <c r="M7195" s="362" t="s">
        <v>7116</v>
      </c>
      <c r="N7195" s="362" t="s">
        <v>7117</v>
      </c>
      <c r="O7195" s="362"/>
    </row>
    <row r="7196" spans="1:15" x14ac:dyDescent="0.2">
      <c r="A7196" s="361">
        <v>45156</v>
      </c>
      <c r="B7196" s="362" t="s">
        <v>541</v>
      </c>
      <c r="C7196" s="365">
        <v>728.14</v>
      </c>
      <c r="D7196" s="362" t="s">
        <v>452</v>
      </c>
      <c r="E7196" s="362">
        <v>2535</v>
      </c>
      <c r="F7196" s="362" t="s">
        <v>7167</v>
      </c>
      <c r="G7196" s="362"/>
      <c r="H7196" s="364">
        <v>8</v>
      </c>
      <c r="I7196" s="363">
        <v>162299</v>
      </c>
      <c r="J7196" s="362" t="s">
        <v>455</v>
      </c>
      <c r="K7196" s="363">
        <v>194758.8</v>
      </c>
      <c r="L7196" s="362" t="s">
        <v>459</v>
      </c>
      <c r="M7196" s="362" t="s">
        <v>7116</v>
      </c>
      <c r="N7196" s="362" t="s">
        <v>7117</v>
      </c>
      <c r="O7196" s="362"/>
    </row>
    <row r="7197" spans="1:15" x14ac:dyDescent="0.2">
      <c r="A7197" s="361">
        <v>45154</v>
      </c>
      <c r="B7197" s="362" t="s">
        <v>541</v>
      </c>
      <c r="C7197" s="365">
        <v>6369.1</v>
      </c>
      <c r="D7197" s="362" t="s">
        <v>452</v>
      </c>
      <c r="E7197" s="362">
        <v>6609</v>
      </c>
      <c r="F7197" s="362" t="s">
        <v>7158</v>
      </c>
      <c r="G7197" s="362"/>
      <c r="H7197" s="364">
        <v>8</v>
      </c>
      <c r="I7197" s="363">
        <v>130764</v>
      </c>
      <c r="J7197" s="362" t="s">
        <v>455</v>
      </c>
      <c r="K7197" s="363">
        <v>156916.79999999999</v>
      </c>
      <c r="L7197" s="362" t="s">
        <v>459</v>
      </c>
      <c r="M7197" s="362" t="s">
        <v>7116</v>
      </c>
      <c r="N7197" s="362" t="s">
        <v>7117</v>
      </c>
      <c r="O7197" s="362"/>
    </row>
    <row r="7198" spans="1:15" x14ac:dyDescent="0.2">
      <c r="A7198" s="361">
        <v>45161</v>
      </c>
      <c r="B7198" s="362" t="s">
        <v>541</v>
      </c>
      <c r="C7198" s="365">
        <v>6369.1</v>
      </c>
      <c r="D7198" s="362" t="s">
        <v>452</v>
      </c>
      <c r="E7198" s="362">
        <v>75</v>
      </c>
      <c r="F7198" s="362" t="s">
        <v>453</v>
      </c>
      <c r="G7198" s="362"/>
      <c r="H7198" s="364">
        <v>8</v>
      </c>
      <c r="I7198" s="363">
        <v>176040</v>
      </c>
      <c r="J7198" s="362" t="s">
        <v>455</v>
      </c>
      <c r="K7198" s="363">
        <v>211248</v>
      </c>
      <c r="L7198" s="362" t="s">
        <v>459</v>
      </c>
      <c r="M7198" s="362" t="s">
        <v>7116</v>
      </c>
      <c r="N7198" s="362" t="s">
        <v>7117</v>
      </c>
      <c r="O7198" s="362"/>
    </row>
    <row r="7199" spans="1:15" x14ac:dyDescent="0.2">
      <c r="A7199" s="361">
        <v>45156</v>
      </c>
      <c r="B7199" s="362" t="s">
        <v>541</v>
      </c>
      <c r="C7199" s="365">
        <v>6369.1</v>
      </c>
      <c r="D7199" s="362" t="s">
        <v>452</v>
      </c>
      <c r="E7199" s="362">
        <v>6609</v>
      </c>
      <c r="F7199" s="362" t="s">
        <v>7158</v>
      </c>
      <c r="G7199" s="362"/>
      <c r="H7199" s="364">
        <v>8</v>
      </c>
      <c r="I7199" s="363">
        <v>130764</v>
      </c>
      <c r="J7199" s="362" t="s">
        <v>455</v>
      </c>
      <c r="K7199" s="363">
        <v>156916.79999999999</v>
      </c>
      <c r="L7199" s="362" t="s">
        <v>459</v>
      </c>
      <c r="M7199" s="362" t="s">
        <v>7116</v>
      </c>
      <c r="N7199" s="362" t="s">
        <v>7117</v>
      </c>
      <c r="O7199" s="362"/>
    </row>
    <row r="7200" spans="1:15" x14ac:dyDescent="0.2">
      <c r="A7200" s="361">
        <v>45162</v>
      </c>
      <c r="B7200" s="362" t="s">
        <v>541</v>
      </c>
      <c r="C7200" s="365">
        <v>6369.1</v>
      </c>
      <c r="D7200" s="362" t="s">
        <v>452</v>
      </c>
      <c r="E7200" s="362">
        <v>75</v>
      </c>
      <c r="F7200" s="362" t="s">
        <v>453</v>
      </c>
      <c r="G7200" s="362"/>
      <c r="H7200" s="364">
        <v>8</v>
      </c>
      <c r="I7200" s="363">
        <v>176040</v>
      </c>
      <c r="J7200" s="362" t="s">
        <v>455</v>
      </c>
      <c r="K7200" s="363">
        <v>211248</v>
      </c>
      <c r="L7200" s="362" t="s">
        <v>459</v>
      </c>
      <c r="M7200" s="362" t="s">
        <v>7116</v>
      </c>
      <c r="N7200" s="362" t="s">
        <v>7117</v>
      </c>
      <c r="O7200" s="362"/>
    </row>
    <row r="7201" spans="1:15" x14ac:dyDescent="0.2">
      <c r="A7201" s="361">
        <v>45154</v>
      </c>
      <c r="B7201" s="362" t="s">
        <v>541</v>
      </c>
      <c r="C7201" s="365">
        <v>6542.1</v>
      </c>
      <c r="D7201" s="362" t="s">
        <v>452</v>
      </c>
      <c r="E7201" s="362">
        <v>2535</v>
      </c>
      <c r="F7201" s="362" t="s">
        <v>7167</v>
      </c>
      <c r="G7201" s="362"/>
      <c r="H7201" s="364">
        <v>8</v>
      </c>
      <c r="I7201" s="363">
        <v>162299</v>
      </c>
      <c r="J7201" s="362" t="s">
        <v>455</v>
      </c>
      <c r="K7201" s="363">
        <v>194758.8</v>
      </c>
      <c r="L7201" s="362" t="s">
        <v>459</v>
      </c>
      <c r="M7201" s="362" t="s">
        <v>7116</v>
      </c>
      <c r="N7201" s="362" t="s">
        <v>7117</v>
      </c>
      <c r="O7201" s="362"/>
    </row>
    <row r="7202" spans="1:15" x14ac:dyDescent="0.2">
      <c r="A7202" s="361">
        <v>45166</v>
      </c>
      <c r="B7202" s="362" t="s">
        <v>541</v>
      </c>
      <c r="C7202" s="365">
        <v>6369.1</v>
      </c>
      <c r="D7202" s="362" t="s">
        <v>452</v>
      </c>
      <c r="E7202" s="362">
        <v>6609</v>
      </c>
      <c r="F7202" s="362" t="s">
        <v>7158</v>
      </c>
      <c r="G7202" s="362"/>
      <c r="H7202" s="364">
        <v>8</v>
      </c>
      <c r="I7202" s="363">
        <v>130764</v>
      </c>
      <c r="J7202" s="362" t="s">
        <v>455</v>
      </c>
      <c r="K7202" s="363">
        <v>156916.79999999999</v>
      </c>
      <c r="L7202" s="362" t="s">
        <v>459</v>
      </c>
      <c r="M7202" s="362" t="s">
        <v>7116</v>
      </c>
      <c r="N7202" s="362" t="s">
        <v>7117</v>
      </c>
      <c r="O7202" s="362"/>
    </row>
    <row r="7203" spans="1:15" x14ac:dyDescent="0.2">
      <c r="A7203" s="361">
        <v>45163</v>
      </c>
      <c r="B7203" s="362" t="s">
        <v>541</v>
      </c>
      <c r="C7203" s="365">
        <v>6369.1</v>
      </c>
      <c r="D7203" s="362" t="s">
        <v>452</v>
      </c>
      <c r="E7203" s="362">
        <v>75</v>
      </c>
      <c r="F7203" s="362" t="s">
        <v>453</v>
      </c>
      <c r="G7203" s="362"/>
      <c r="H7203" s="364">
        <v>8</v>
      </c>
      <c r="I7203" s="363">
        <v>176040</v>
      </c>
      <c r="J7203" s="362" t="s">
        <v>455</v>
      </c>
      <c r="K7203" s="363">
        <v>211248</v>
      </c>
      <c r="L7203" s="362" t="s">
        <v>459</v>
      </c>
      <c r="M7203" s="362" t="s">
        <v>7116</v>
      </c>
      <c r="N7203" s="362" t="s">
        <v>7117</v>
      </c>
      <c r="O7203" s="362"/>
    </row>
    <row r="7204" spans="1:15" x14ac:dyDescent="0.2">
      <c r="A7204" s="361">
        <v>45167</v>
      </c>
      <c r="B7204" s="362" t="s">
        <v>541</v>
      </c>
      <c r="C7204" s="365">
        <v>6369.1</v>
      </c>
      <c r="D7204" s="362" t="s">
        <v>452</v>
      </c>
      <c r="E7204" s="362">
        <v>6609</v>
      </c>
      <c r="F7204" s="362" t="s">
        <v>7158</v>
      </c>
      <c r="G7204" s="362"/>
      <c r="H7204" s="364">
        <v>8</v>
      </c>
      <c r="I7204" s="363">
        <v>130764</v>
      </c>
      <c r="J7204" s="362" t="s">
        <v>455</v>
      </c>
      <c r="K7204" s="363">
        <v>156916.79999999999</v>
      </c>
      <c r="L7204" s="362" t="s">
        <v>459</v>
      </c>
      <c r="M7204" s="362" t="s">
        <v>7116</v>
      </c>
      <c r="N7204" s="362" t="s">
        <v>7117</v>
      </c>
      <c r="O7204" s="362"/>
    </row>
    <row r="7205" spans="1:15" x14ac:dyDescent="0.2">
      <c r="A7205" s="361">
        <v>45154</v>
      </c>
      <c r="B7205" s="362" t="s">
        <v>541</v>
      </c>
      <c r="C7205" s="365">
        <v>6369.1</v>
      </c>
      <c r="D7205" s="362" t="s">
        <v>452</v>
      </c>
      <c r="E7205" s="362">
        <v>75</v>
      </c>
      <c r="F7205" s="362" t="s">
        <v>453</v>
      </c>
      <c r="G7205" s="362"/>
      <c r="H7205" s="364">
        <v>8</v>
      </c>
      <c r="I7205" s="363">
        <v>176040</v>
      </c>
      <c r="J7205" s="362" t="s">
        <v>455</v>
      </c>
      <c r="K7205" s="363">
        <v>211248</v>
      </c>
      <c r="L7205" s="362" t="s">
        <v>459</v>
      </c>
      <c r="M7205" s="362" t="s">
        <v>7116</v>
      </c>
      <c r="N7205" s="362" t="s">
        <v>7117</v>
      </c>
      <c r="O7205" s="362"/>
    </row>
    <row r="7206" spans="1:15" x14ac:dyDescent="0.2">
      <c r="A7206" s="361">
        <v>45166</v>
      </c>
      <c r="B7206" s="362" t="s">
        <v>541</v>
      </c>
      <c r="C7206" s="365">
        <v>6648.1</v>
      </c>
      <c r="D7206" s="362" t="s">
        <v>452</v>
      </c>
      <c r="E7206" s="362">
        <v>2535</v>
      </c>
      <c r="F7206" s="362" t="s">
        <v>7167</v>
      </c>
      <c r="G7206" s="362"/>
      <c r="H7206" s="364">
        <v>8</v>
      </c>
      <c r="I7206" s="363">
        <v>162299</v>
      </c>
      <c r="J7206" s="362" t="s">
        <v>455</v>
      </c>
      <c r="K7206" s="363">
        <v>194758.8</v>
      </c>
      <c r="L7206" s="362" t="s">
        <v>459</v>
      </c>
      <c r="M7206" s="362" t="s">
        <v>7116</v>
      </c>
      <c r="N7206" s="362" t="s">
        <v>7117</v>
      </c>
      <c r="O7206" s="362"/>
    </row>
    <row r="7207" spans="1:15" x14ac:dyDescent="0.2">
      <c r="A7207" s="361">
        <v>45168</v>
      </c>
      <c r="B7207" s="362" t="s">
        <v>541</v>
      </c>
      <c r="C7207" s="365">
        <v>6369.1</v>
      </c>
      <c r="D7207" s="362" t="s">
        <v>452</v>
      </c>
      <c r="E7207" s="362">
        <v>6609</v>
      </c>
      <c r="F7207" s="362" t="s">
        <v>7158</v>
      </c>
      <c r="G7207" s="362"/>
      <c r="H7207" s="364">
        <v>8</v>
      </c>
      <c r="I7207" s="363">
        <v>130764</v>
      </c>
      <c r="J7207" s="362" t="s">
        <v>455</v>
      </c>
      <c r="K7207" s="363">
        <v>156916.79999999999</v>
      </c>
      <c r="L7207" s="362" t="s">
        <v>459</v>
      </c>
      <c r="M7207" s="362" t="s">
        <v>7116</v>
      </c>
      <c r="N7207" s="362" t="s">
        <v>7117</v>
      </c>
      <c r="O7207" s="362"/>
    </row>
    <row r="7208" spans="1:15" x14ac:dyDescent="0.2">
      <c r="A7208" s="361">
        <v>45167</v>
      </c>
      <c r="B7208" s="362" t="s">
        <v>541</v>
      </c>
      <c r="C7208" s="365">
        <v>6648.1</v>
      </c>
      <c r="D7208" s="362" t="s">
        <v>452</v>
      </c>
      <c r="E7208" s="362">
        <v>2535</v>
      </c>
      <c r="F7208" s="362" t="s">
        <v>7167</v>
      </c>
      <c r="G7208" s="362"/>
      <c r="H7208" s="364">
        <v>8</v>
      </c>
      <c r="I7208" s="363">
        <v>162299</v>
      </c>
      <c r="J7208" s="362" t="s">
        <v>455</v>
      </c>
      <c r="K7208" s="363">
        <v>194758.8</v>
      </c>
      <c r="L7208" s="362" t="s">
        <v>459</v>
      </c>
      <c r="M7208" s="362" t="s">
        <v>7116</v>
      </c>
      <c r="N7208" s="362" t="s">
        <v>7117</v>
      </c>
      <c r="O7208" s="362"/>
    </row>
    <row r="7209" spans="1:15" x14ac:dyDescent="0.2">
      <c r="A7209" s="361">
        <v>45156</v>
      </c>
      <c r="B7209" s="362" t="s">
        <v>541</v>
      </c>
      <c r="C7209" s="365">
        <v>6369.1</v>
      </c>
      <c r="D7209" s="362" t="s">
        <v>452</v>
      </c>
      <c r="E7209" s="362">
        <v>75</v>
      </c>
      <c r="F7209" s="362" t="s">
        <v>453</v>
      </c>
      <c r="G7209" s="362"/>
      <c r="H7209" s="364">
        <v>8</v>
      </c>
      <c r="I7209" s="363">
        <v>176040</v>
      </c>
      <c r="J7209" s="362" t="s">
        <v>455</v>
      </c>
      <c r="K7209" s="363">
        <v>211248</v>
      </c>
      <c r="L7209" s="362" t="s">
        <v>459</v>
      </c>
      <c r="M7209" s="362" t="s">
        <v>7116</v>
      </c>
      <c r="N7209" s="362" t="s">
        <v>7117</v>
      </c>
      <c r="O7209" s="362"/>
    </row>
    <row r="7210" spans="1:15" x14ac:dyDescent="0.2">
      <c r="A7210" s="361">
        <v>45169</v>
      </c>
      <c r="B7210" s="362" t="s">
        <v>541</v>
      </c>
      <c r="C7210" s="365">
        <v>6369.1</v>
      </c>
      <c r="D7210" s="362" t="s">
        <v>452</v>
      </c>
      <c r="E7210" s="362">
        <v>6609</v>
      </c>
      <c r="F7210" s="362" t="s">
        <v>7158</v>
      </c>
      <c r="G7210" s="362"/>
      <c r="H7210" s="364">
        <v>8</v>
      </c>
      <c r="I7210" s="363">
        <v>130764</v>
      </c>
      <c r="J7210" s="362" t="s">
        <v>455</v>
      </c>
      <c r="K7210" s="363">
        <v>156916.79999999999</v>
      </c>
      <c r="L7210" s="362" t="s">
        <v>459</v>
      </c>
      <c r="M7210" s="362" t="s">
        <v>7116</v>
      </c>
      <c r="N7210" s="362" t="s">
        <v>7117</v>
      </c>
      <c r="O7210" s="362"/>
    </row>
    <row r="7211" spans="1:15" x14ac:dyDescent="0.2">
      <c r="A7211" s="361">
        <v>45168</v>
      </c>
      <c r="B7211" s="362" t="s">
        <v>541</v>
      </c>
      <c r="C7211" s="365">
        <v>6648.1</v>
      </c>
      <c r="D7211" s="362" t="s">
        <v>452</v>
      </c>
      <c r="E7211" s="362">
        <v>2535</v>
      </c>
      <c r="F7211" s="362" t="s">
        <v>7167</v>
      </c>
      <c r="G7211" s="362"/>
      <c r="H7211" s="364">
        <v>8</v>
      </c>
      <c r="I7211" s="363">
        <v>162299</v>
      </c>
      <c r="J7211" s="362" t="s">
        <v>455</v>
      </c>
      <c r="K7211" s="363">
        <v>194758.8</v>
      </c>
      <c r="L7211" s="362" t="s">
        <v>459</v>
      </c>
      <c r="M7211" s="362" t="s">
        <v>7116</v>
      </c>
      <c r="N7211" s="362" t="s">
        <v>7117</v>
      </c>
      <c r="O7211" s="362"/>
    </row>
    <row r="7212" spans="1:15" x14ac:dyDescent="0.2">
      <c r="A7212" s="361">
        <v>45166</v>
      </c>
      <c r="B7212" s="362" t="s">
        <v>541</v>
      </c>
      <c r="C7212" s="365">
        <v>6369.1</v>
      </c>
      <c r="D7212" s="362" t="s">
        <v>452</v>
      </c>
      <c r="E7212" s="362">
        <v>75</v>
      </c>
      <c r="F7212" s="362" t="s">
        <v>453</v>
      </c>
      <c r="G7212" s="362"/>
      <c r="H7212" s="364">
        <v>8</v>
      </c>
      <c r="I7212" s="363">
        <v>176040</v>
      </c>
      <c r="J7212" s="362" t="s">
        <v>455</v>
      </c>
      <c r="K7212" s="363">
        <v>211248</v>
      </c>
      <c r="L7212" s="362" t="s">
        <v>459</v>
      </c>
      <c r="M7212" s="362" t="s">
        <v>7116</v>
      </c>
      <c r="N7212" s="362" t="s">
        <v>7117</v>
      </c>
      <c r="O7212" s="362"/>
    </row>
    <row r="7213" spans="1:15" x14ac:dyDescent="0.2">
      <c r="A7213" s="361">
        <v>45169</v>
      </c>
      <c r="B7213" s="362" t="s">
        <v>541</v>
      </c>
      <c r="C7213" s="365">
        <v>6648.1</v>
      </c>
      <c r="D7213" s="362" t="s">
        <v>452</v>
      </c>
      <c r="E7213" s="362">
        <v>2535</v>
      </c>
      <c r="F7213" s="362" t="s">
        <v>7167</v>
      </c>
      <c r="G7213" s="362"/>
      <c r="H7213" s="364">
        <v>4</v>
      </c>
      <c r="I7213" s="363">
        <v>162299</v>
      </c>
      <c r="J7213" s="362" t="s">
        <v>455</v>
      </c>
      <c r="K7213" s="363">
        <v>194758.8</v>
      </c>
      <c r="L7213" s="362" t="s">
        <v>459</v>
      </c>
      <c r="M7213" s="362" t="s">
        <v>7116</v>
      </c>
      <c r="N7213" s="362" t="s">
        <v>7117</v>
      </c>
      <c r="O7213" s="362"/>
    </row>
    <row r="7214" spans="1:15" x14ac:dyDescent="0.2">
      <c r="A7214" s="361">
        <v>45167</v>
      </c>
      <c r="B7214" s="362" t="s">
        <v>541</v>
      </c>
      <c r="C7214" s="365">
        <v>6369.1</v>
      </c>
      <c r="D7214" s="362" t="s">
        <v>452</v>
      </c>
      <c r="E7214" s="362">
        <v>75</v>
      </c>
      <c r="F7214" s="362" t="s">
        <v>453</v>
      </c>
      <c r="G7214" s="362"/>
      <c r="H7214" s="364">
        <v>8</v>
      </c>
      <c r="I7214" s="363">
        <v>176040</v>
      </c>
      <c r="J7214" s="362" t="s">
        <v>455</v>
      </c>
      <c r="K7214" s="363">
        <v>211248</v>
      </c>
      <c r="L7214" s="362" t="s">
        <v>459</v>
      </c>
      <c r="M7214" s="362" t="s">
        <v>7116</v>
      </c>
      <c r="N7214" s="362" t="s">
        <v>7117</v>
      </c>
      <c r="O7214" s="362"/>
    </row>
    <row r="7215" spans="1:15" x14ac:dyDescent="0.2">
      <c r="A7215" s="361">
        <v>45159</v>
      </c>
      <c r="B7215" s="362" t="s">
        <v>541</v>
      </c>
      <c r="C7215" s="365">
        <v>6369.1</v>
      </c>
      <c r="D7215" s="362" t="s">
        <v>452</v>
      </c>
      <c r="E7215" s="362">
        <v>6609</v>
      </c>
      <c r="F7215" s="362" t="s">
        <v>7158</v>
      </c>
      <c r="G7215" s="362"/>
      <c r="H7215" s="364">
        <v>8</v>
      </c>
      <c r="I7215" s="363">
        <v>130764</v>
      </c>
      <c r="J7215" s="362" t="s">
        <v>455</v>
      </c>
      <c r="K7215" s="363">
        <v>156916.79999999999</v>
      </c>
      <c r="L7215" s="362" t="s">
        <v>459</v>
      </c>
      <c r="M7215" s="362" t="s">
        <v>7116</v>
      </c>
      <c r="N7215" s="362" t="s">
        <v>7117</v>
      </c>
      <c r="O7215" s="362"/>
    </row>
    <row r="7216" spans="1:15" x14ac:dyDescent="0.2">
      <c r="A7216" s="361">
        <v>45168</v>
      </c>
      <c r="B7216" s="362" t="s">
        <v>541</v>
      </c>
      <c r="C7216" s="365">
        <v>6369.1</v>
      </c>
      <c r="D7216" s="362" t="s">
        <v>452</v>
      </c>
      <c r="E7216" s="362">
        <v>75</v>
      </c>
      <c r="F7216" s="362" t="s">
        <v>453</v>
      </c>
      <c r="G7216" s="362"/>
      <c r="H7216" s="364">
        <v>8</v>
      </c>
      <c r="I7216" s="363">
        <v>176040</v>
      </c>
      <c r="J7216" s="362" t="s">
        <v>455</v>
      </c>
      <c r="K7216" s="363">
        <v>211248</v>
      </c>
      <c r="L7216" s="362" t="s">
        <v>459</v>
      </c>
      <c r="M7216" s="362" t="s">
        <v>7116</v>
      </c>
      <c r="N7216" s="362" t="s">
        <v>7117</v>
      </c>
      <c r="O7216" s="362"/>
    </row>
    <row r="7217" spans="1:15" x14ac:dyDescent="0.2">
      <c r="A7217" s="361">
        <v>45160</v>
      </c>
      <c r="B7217" s="362" t="s">
        <v>541</v>
      </c>
      <c r="C7217" s="365">
        <v>6369.1</v>
      </c>
      <c r="D7217" s="362" t="s">
        <v>452</v>
      </c>
      <c r="E7217" s="362">
        <v>6609</v>
      </c>
      <c r="F7217" s="362" t="s">
        <v>7158</v>
      </c>
      <c r="G7217" s="362"/>
      <c r="H7217" s="364">
        <v>8</v>
      </c>
      <c r="I7217" s="363">
        <v>130764</v>
      </c>
      <c r="J7217" s="362" t="s">
        <v>455</v>
      </c>
      <c r="K7217" s="363">
        <v>156916.79999999999</v>
      </c>
      <c r="L7217" s="362" t="s">
        <v>459</v>
      </c>
      <c r="M7217" s="362" t="s">
        <v>7116</v>
      </c>
      <c r="N7217" s="362" t="s">
        <v>7117</v>
      </c>
      <c r="O7217" s="362"/>
    </row>
    <row r="7218" spans="1:15" x14ac:dyDescent="0.2">
      <c r="A7218" s="361">
        <v>45159</v>
      </c>
      <c r="B7218" s="362" t="s">
        <v>541</v>
      </c>
      <c r="C7218" s="365">
        <v>728.14</v>
      </c>
      <c r="D7218" s="362" t="s">
        <v>452</v>
      </c>
      <c r="E7218" s="362">
        <v>2535</v>
      </c>
      <c r="F7218" s="362" t="s">
        <v>7167</v>
      </c>
      <c r="G7218" s="362"/>
      <c r="H7218" s="364">
        <v>8</v>
      </c>
      <c r="I7218" s="363">
        <v>162299</v>
      </c>
      <c r="J7218" s="362" t="s">
        <v>455</v>
      </c>
      <c r="K7218" s="363">
        <v>194758.8</v>
      </c>
      <c r="L7218" s="362" t="s">
        <v>459</v>
      </c>
      <c r="M7218" s="362" t="s">
        <v>7116</v>
      </c>
      <c r="N7218" s="362" t="s">
        <v>7117</v>
      </c>
      <c r="O7218" s="362"/>
    </row>
    <row r="7219" spans="1:15" x14ac:dyDescent="0.2">
      <c r="A7219" s="361">
        <v>45169</v>
      </c>
      <c r="B7219" s="362" t="s">
        <v>541</v>
      </c>
      <c r="C7219" s="365">
        <v>6369.1</v>
      </c>
      <c r="D7219" s="362" t="s">
        <v>452</v>
      </c>
      <c r="E7219" s="362">
        <v>75</v>
      </c>
      <c r="F7219" s="362" t="s">
        <v>453</v>
      </c>
      <c r="G7219" s="362"/>
      <c r="H7219" s="364">
        <v>8</v>
      </c>
      <c r="I7219" s="363">
        <v>176040</v>
      </c>
      <c r="J7219" s="362" t="s">
        <v>455</v>
      </c>
      <c r="K7219" s="363">
        <v>211248</v>
      </c>
      <c r="L7219" s="362" t="s">
        <v>459</v>
      </c>
      <c r="M7219" s="362" t="s">
        <v>7116</v>
      </c>
      <c r="N7219" s="362" t="s">
        <v>7117</v>
      </c>
      <c r="O7219" s="362"/>
    </row>
    <row r="7220" spans="1:15" x14ac:dyDescent="0.2">
      <c r="A7220" s="361">
        <v>45160</v>
      </c>
      <c r="B7220" s="362" t="s">
        <v>541</v>
      </c>
      <c r="C7220" s="365">
        <v>6648.1</v>
      </c>
      <c r="D7220" s="362" t="s">
        <v>452</v>
      </c>
      <c r="E7220" s="362">
        <v>2535</v>
      </c>
      <c r="F7220" s="362" t="s">
        <v>7167</v>
      </c>
      <c r="G7220" s="362"/>
      <c r="H7220" s="364">
        <v>8</v>
      </c>
      <c r="I7220" s="363">
        <v>162299</v>
      </c>
      <c r="J7220" s="362" t="s">
        <v>455</v>
      </c>
      <c r="K7220" s="363">
        <v>194758.8</v>
      </c>
      <c r="L7220" s="362" t="s">
        <v>459</v>
      </c>
      <c r="M7220" s="362" t="s">
        <v>7116</v>
      </c>
      <c r="N7220" s="362" t="s">
        <v>7117</v>
      </c>
      <c r="O7220" s="362"/>
    </row>
    <row r="7221" spans="1:15" x14ac:dyDescent="0.2">
      <c r="A7221" s="361">
        <v>45161</v>
      </c>
      <c r="B7221" s="362" t="s">
        <v>541</v>
      </c>
      <c r="C7221" s="365">
        <v>6369.1</v>
      </c>
      <c r="D7221" s="362" t="s">
        <v>452</v>
      </c>
      <c r="E7221" s="362">
        <v>6609</v>
      </c>
      <c r="F7221" s="362" t="s">
        <v>7158</v>
      </c>
      <c r="G7221" s="362"/>
      <c r="H7221" s="364">
        <v>8</v>
      </c>
      <c r="I7221" s="363">
        <v>130764</v>
      </c>
      <c r="J7221" s="362" t="s">
        <v>455</v>
      </c>
      <c r="K7221" s="363">
        <v>156916.79999999999</v>
      </c>
      <c r="L7221" s="362" t="s">
        <v>459</v>
      </c>
      <c r="M7221" s="362" t="s">
        <v>7116</v>
      </c>
      <c r="N7221" s="362" t="s">
        <v>7117</v>
      </c>
      <c r="O7221" s="362"/>
    </row>
    <row r="7222" spans="1:15" x14ac:dyDescent="0.2">
      <c r="A7222" s="361">
        <v>45161</v>
      </c>
      <c r="B7222" s="362" t="s">
        <v>541</v>
      </c>
      <c r="C7222" s="365">
        <v>6648.1</v>
      </c>
      <c r="D7222" s="362" t="s">
        <v>452</v>
      </c>
      <c r="E7222" s="362">
        <v>2535</v>
      </c>
      <c r="F7222" s="362" t="s">
        <v>7167</v>
      </c>
      <c r="G7222" s="362"/>
      <c r="H7222" s="364">
        <v>8</v>
      </c>
      <c r="I7222" s="363">
        <v>162299</v>
      </c>
      <c r="J7222" s="362" t="s">
        <v>455</v>
      </c>
      <c r="K7222" s="363">
        <v>194758.8</v>
      </c>
      <c r="L7222" s="362" t="s">
        <v>459</v>
      </c>
      <c r="M7222" s="362" t="s">
        <v>7116</v>
      </c>
      <c r="N7222" s="362" t="s">
        <v>7117</v>
      </c>
      <c r="O7222" s="362"/>
    </row>
    <row r="7223" spans="1:15" x14ac:dyDescent="0.2">
      <c r="A7223" s="361">
        <v>45162</v>
      </c>
      <c r="B7223" s="362" t="s">
        <v>541</v>
      </c>
      <c r="C7223" s="365">
        <v>6369.1</v>
      </c>
      <c r="D7223" s="362" t="s">
        <v>452</v>
      </c>
      <c r="E7223" s="362">
        <v>6609</v>
      </c>
      <c r="F7223" s="362" t="s">
        <v>7158</v>
      </c>
      <c r="G7223" s="362"/>
      <c r="H7223" s="364">
        <v>8</v>
      </c>
      <c r="I7223" s="363">
        <v>130764</v>
      </c>
      <c r="J7223" s="362" t="s">
        <v>455</v>
      </c>
      <c r="K7223" s="363">
        <v>156916.79999999999</v>
      </c>
      <c r="L7223" s="362" t="s">
        <v>459</v>
      </c>
      <c r="M7223" s="362" t="s">
        <v>7116</v>
      </c>
      <c r="N7223" s="362" t="s">
        <v>7117</v>
      </c>
      <c r="O7223" s="362"/>
    </row>
    <row r="7224" spans="1:15" x14ac:dyDescent="0.2">
      <c r="A7224" s="361">
        <v>45162</v>
      </c>
      <c r="B7224" s="362" t="s">
        <v>541</v>
      </c>
      <c r="C7224" s="365">
        <v>6648.1</v>
      </c>
      <c r="D7224" s="362" t="s">
        <v>452</v>
      </c>
      <c r="E7224" s="362">
        <v>2535</v>
      </c>
      <c r="F7224" s="362" t="s">
        <v>7167</v>
      </c>
      <c r="G7224" s="362"/>
      <c r="H7224" s="364">
        <v>8</v>
      </c>
      <c r="I7224" s="363">
        <v>162299</v>
      </c>
      <c r="J7224" s="362" t="s">
        <v>455</v>
      </c>
      <c r="K7224" s="363">
        <v>194758.8</v>
      </c>
      <c r="L7224" s="362" t="s">
        <v>459</v>
      </c>
      <c r="M7224" s="362" t="s">
        <v>7116</v>
      </c>
      <c r="N7224" s="362" t="s">
        <v>7117</v>
      </c>
      <c r="O7224" s="362"/>
    </row>
    <row r="7225" spans="1:15" x14ac:dyDescent="0.2">
      <c r="A7225" s="361">
        <v>45163</v>
      </c>
      <c r="B7225" s="362" t="s">
        <v>541</v>
      </c>
      <c r="C7225" s="365">
        <v>6369.1</v>
      </c>
      <c r="D7225" s="362" t="s">
        <v>452</v>
      </c>
      <c r="E7225" s="362">
        <v>6609</v>
      </c>
      <c r="F7225" s="362" t="s">
        <v>7158</v>
      </c>
      <c r="G7225" s="362"/>
      <c r="H7225" s="364">
        <v>8</v>
      </c>
      <c r="I7225" s="363">
        <v>130764</v>
      </c>
      <c r="J7225" s="362" t="s">
        <v>455</v>
      </c>
      <c r="K7225" s="363">
        <v>156916.79999999999</v>
      </c>
      <c r="L7225" s="362" t="s">
        <v>459</v>
      </c>
      <c r="M7225" s="362" t="s">
        <v>7116</v>
      </c>
      <c r="N7225" s="362" t="s">
        <v>7117</v>
      </c>
      <c r="O7225" s="362"/>
    </row>
    <row r="7226" spans="1:15" x14ac:dyDescent="0.2">
      <c r="A7226" s="361">
        <v>45163</v>
      </c>
      <c r="B7226" s="362" t="s">
        <v>541</v>
      </c>
      <c r="C7226" s="365">
        <v>6648.1</v>
      </c>
      <c r="D7226" s="362" t="s">
        <v>452</v>
      </c>
      <c r="E7226" s="362">
        <v>2535</v>
      </c>
      <c r="F7226" s="362" t="s">
        <v>7167</v>
      </c>
      <c r="G7226" s="362"/>
      <c r="H7226" s="364">
        <v>6</v>
      </c>
      <c r="I7226" s="363">
        <v>162299</v>
      </c>
      <c r="J7226" s="362" t="s">
        <v>455</v>
      </c>
      <c r="K7226" s="363">
        <v>194758.8</v>
      </c>
      <c r="L7226" s="362" t="s">
        <v>459</v>
      </c>
      <c r="M7226" s="362" t="s">
        <v>7116</v>
      </c>
      <c r="N7226" s="362" t="s">
        <v>7117</v>
      </c>
      <c r="O7226" s="362"/>
    </row>
    <row r="7227" spans="1:15" x14ac:dyDescent="0.2">
      <c r="A7227" s="361">
        <v>45154</v>
      </c>
      <c r="B7227" s="362" t="s">
        <v>541</v>
      </c>
      <c r="C7227" s="365">
        <v>6542.1</v>
      </c>
      <c r="D7227" s="362" t="s">
        <v>452</v>
      </c>
      <c r="E7227" s="362">
        <v>6730</v>
      </c>
      <c r="F7227" s="362" t="s">
        <v>7172</v>
      </c>
      <c r="G7227" s="362"/>
      <c r="H7227" s="364">
        <v>6</v>
      </c>
      <c r="I7227" s="363">
        <v>217402</v>
      </c>
      <c r="J7227" s="362" t="s">
        <v>455</v>
      </c>
      <c r="K7227" s="363">
        <v>260882.4</v>
      </c>
      <c r="L7227" s="362" t="s">
        <v>459</v>
      </c>
      <c r="M7227" s="362" t="s">
        <v>7116</v>
      </c>
      <c r="N7227" s="362" t="s">
        <v>7117</v>
      </c>
      <c r="O7227" s="362"/>
    </row>
    <row r="7228" spans="1:15" x14ac:dyDescent="0.2">
      <c r="A7228" s="361">
        <v>45160</v>
      </c>
      <c r="B7228" s="362" t="s">
        <v>541</v>
      </c>
      <c r="C7228" s="365">
        <v>6542.11</v>
      </c>
      <c r="D7228" s="362" t="s">
        <v>452</v>
      </c>
      <c r="E7228" s="362">
        <v>6730</v>
      </c>
      <c r="F7228" s="362" t="s">
        <v>7172</v>
      </c>
      <c r="G7228" s="362"/>
      <c r="H7228" s="364">
        <v>8</v>
      </c>
      <c r="I7228" s="363">
        <v>217402</v>
      </c>
      <c r="J7228" s="362" t="s">
        <v>455</v>
      </c>
      <c r="K7228" s="363">
        <v>260882.4</v>
      </c>
      <c r="L7228" s="362" t="s">
        <v>459</v>
      </c>
      <c r="M7228" s="362" t="s">
        <v>7116</v>
      </c>
      <c r="N7228" s="362" t="s">
        <v>7117</v>
      </c>
      <c r="O7228" s="362"/>
    </row>
    <row r="7229" spans="1:15" x14ac:dyDescent="0.2">
      <c r="A7229" s="361">
        <v>45161</v>
      </c>
      <c r="B7229" s="362" t="s">
        <v>541</v>
      </c>
      <c r="C7229" s="365">
        <v>6542.11</v>
      </c>
      <c r="D7229" s="362" t="s">
        <v>452</v>
      </c>
      <c r="E7229" s="362">
        <v>6730</v>
      </c>
      <c r="F7229" s="362" t="s">
        <v>7172</v>
      </c>
      <c r="G7229" s="362"/>
      <c r="H7229" s="364">
        <v>3</v>
      </c>
      <c r="I7229" s="363">
        <v>217402</v>
      </c>
      <c r="J7229" s="362" t="s">
        <v>455</v>
      </c>
      <c r="K7229" s="363">
        <v>260882.4</v>
      </c>
      <c r="L7229" s="362" t="s">
        <v>459</v>
      </c>
      <c r="M7229" s="362" t="s">
        <v>7116</v>
      </c>
      <c r="N7229" s="362" t="s">
        <v>7117</v>
      </c>
      <c r="O7229" s="362"/>
    </row>
    <row r="7230" spans="1:15" x14ac:dyDescent="0.2">
      <c r="A7230" s="361">
        <v>45162</v>
      </c>
      <c r="B7230" s="362" t="s">
        <v>541</v>
      </c>
      <c r="C7230" s="365">
        <v>6542.11</v>
      </c>
      <c r="D7230" s="362" t="s">
        <v>452</v>
      </c>
      <c r="E7230" s="362">
        <v>6730</v>
      </c>
      <c r="F7230" s="362" t="s">
        <v>7172</v>
      </c>
      <c r="G7230" s="362"/>
      <c r="H7230" s="364">
        <v>2</v>
      </c>
      <c r="I7230" s="363">
        <v>217402</v>
      </c>
      <c r="J7230" s="362" t="s">
        <v>455</v>
      </c>
      <c r="K7230" s="363">
        <v>260882.4</v>
      </c>
      <c r="L7230" s="362" t="s">
        <v>459</v>
      </c>
      <c r="M7230" s="362" t="s">
        <v>7116</v>
      </c>
      <c r="N7230" s="362" t="s">
        <v>7117</v>
      </c>
      <c r="O7230" s="362"/>
    </row>
    <row r="7231" spans="1:15" x14ac:dyDescent="0.2">
      <c r="A7231" s="361">
        <v>45166</v>
      </c>
      <c r="B7231" s="362" t="s">
        <v>541</v>
      </c>
      <c r="C7231" s="365">
        <v>6542.1</v>
      </c>
      <c r="D7231" s="362" t="s">
        <v>452</v>
      </c>
      <c r="E7231" s="362">
        <v>6730</v>
      </c>
      <c r="F7231" s="362" t="s">
        <v>7172</v>
      </c>
      <c r="G7231" s="362"/>
      <c r="H7231" s="364">
        <v>8</v>
      </c>
      <c r="I7231" s="363">
        <v>217402</v>
      </c>
      <c r="J7231" s="362" t="s">
        <v>455</v>
      </c>
      <c r="K7231" s="363">
        <v>260882.4</v>
      </c>
      <c r="L7231" s="362" t="s">
        <v>459</v>
      </c>
      <c r="M7231" s="362" t="s">
        <v>7116</v>
      </c>
      <c r="N7231" s="362" t="s">
        <v>7117</v>
      </c>
      <c r="O7231" s="362"/>
    </row>
    <row r="7232" spans="1:15" x14ac:dyDescent="0.2">
      <c r="A7232" s="361">
        <v>45167</v>
      </c>
      <c r="B7232" s="362" t="s">
        <v>541</v>
      </c>
      <c r="C7232" s="365">
        <v>6542.1</v>
      </c>
      <c r="D7232" s="362" t="s">
        <v>452</v>
      </c>
      <c r="E7232" s="362">
        <v>6730</v>
      </c>
      <c r="F7232" s="362" t="s">
        <v>7172</v>
      </c>
      <c r="G7232" s="362"/>
      <c r="H7232" s="364">
        <v>8</v>
      </c>
      <c r="I7232" s="363">
        <v>217402</v>
      </c>
      <c r="J7232" s="362" t="s">
        <v>455</v>
      </c>
      <c r="K7232" s="363">
        <v>260882.4</v>
      </c>
      <c r="L7232" s="362" t="s">
        <v>459</v>
      </c>
      <c r="M7232" s="362" t="s">
        <v>7116</v>
      </c>
      <c r="N7232" s="362" t="s">
        <v>7117</v>
      </c>
      <c r="O7232" s="362"/>
    </row>
    <row r="7233" spans="1:15" x14ac:dyDescent="0.2">
      <c r="A7233" s="361">
        <v>45168</v>
      </c>
      <c r="B7233" s="362" t="s">
        <v>541</v>
      </c>
      <c r="C7233" s="365">
        <v>6542.1</v>
      </c>
      <c r="D7233" s="362" t="s">
        <v>452</v>
      </c>
      <c r="E7233" s="362">
        <v>6730</v>
      </c>
      <c r="F7233" s="362" t="s">
        <v>7172</v>
      </c>
      <c r="G7233" s="362"/>
      <c r="H7233" s="364">
        <v>8</v>
      </c>
      <c r="I7233" s="363">
        <v>217402</v>
      </c>
      <c r="J7233" s="362" t="s">
        <v>455</v>
      </c>
      <c r="K7233" s="363">
        <v>260882.4</v>
      </c>
      <c r="L7233" s="362" t="s">
        <v>459</v>
      </c>
      <c r="M7233" s="362" t="s">
        <v>7116</v>
      </c>
      <c r="N7233" s="362" t="s">
        <v>7117</v>
      </c>
      <c r="O7233" s="362"/>
    </row>
    <row r="7234" spans="1:15" x14ac:dyDescent="0.2">
      <c r="A7234" s="361">
        <v>45169</v>
      </c>
      <c r="B7234" s="362" t="s">
        <v>541</v>
      </c>
      <c r="C7234" s="365">
        <v>6542.1</v>
      </c>
      <c r="D7234" s="362" t="s">
        <v>452</v>
      </c>
      <c r="E7234" s="362">
        <v>6730</v>
      </c>
      <c r="F7234" s="362" t="s">
        <v>7172</v>
      </c>
      <c r="G7234" s="362"/>
      <c r="H7234" s="364">
        <v>8</v>
      </c>
      <c r="I7234" s="363">
        <v>217402</v>
      </c>
      <c r="J7234" s="362" t="s">
        <v>455</v>
      </c>
      <c r="K7234" s="363">
        <v>260882.4</v>
      </c>
      <c r="L7234" s="362" t="s">
        <v>459</v>
      </c>
      <c r="M7234" s="362" t="s">
        <v>7116</v>
      </c>
      <c r="N7234" s="362" t="s">
        <v>7117</v>
      </c>
      <c r="O7234" s="362"/>
    </row>
    <row r="7235" spans="1:15" x14ac:dyDescent="0.2">
      <c r="A7235" s="361">
        <v>45161</v>
      </c>
      <c r="B7235" s="362" t="s">
        <v>541</v>
      </c>
      <c r="C7235" s="365">
        <v>6542.1</v>
      </c>
      <c r="D7235" s="362" t="s">
        <v>452</v>
      </c>
      <c r="E7235" s="362">
        <v>6730</v>
      </c>
      <c r="F7235" s="362" t="s">
        <v>7172</v>
      </c>
      <c r="G7235" s="362"/>
      <c r="H7235" s="364">
        <v>5</v>
      </c>
      <c r="I7235" s="363">
        <v>217402</v>
      </c>
      <c r="J7235" s="362" t="s">
        <v>455</v>
      </c>
      <c r="K7235" s="363">
        <v>260882.4</v>
      </c>
      <c r="L7235" s="362" t="s">
        <v>459</v>
      </c>
      <c r="M7235" s="362" t="s">
        <v>7116</v>
      </c>
      <c r="N7235" s="362" t="s">
        <v>7117</v>
      </c>
      <c r="O7235" s="362"/>
    </row>
    <row r="7236" spans="1:15" x14ac:dyDescent="0.2">
      <c r="A7236" s="361">
        <v>45162</v>
      </c>
      <c r="B7236" s="362" t="s">
        <v>541</v>
      </c>
      <c r="C7236" s="365">
        <v>6542.1</v>
      </c>
      <c r="D7236" s="362" t="s">
        <v>452</v>
      </c>
      <c r="E7236" s="362">
        <v>6730</v>
      </c>
      <c r="F7236" s="362" t="s">
        <v>7172</v>
      </c>
      <c r="G7236" s="362"/>
      <c r="H7236" s="364">
        <v>6</v>
      </c>
      <c r="I7236" s="363">
        <v>217402</v>
      </c>
      <c r="J7236" s="362" t="s">
        <v>455</v>
      </c>
      <c r="K7236" s="363">
        <v>260882.4</v>
      </c>
      <c r="L7236" s="362" t="s">
        <v>459</v>
      </c>
      <c r="M7236" s="362" t="s">
        <v>7116</v>
      </c>
      <c r="N7236" s="362" t="s">
        <v>7117</v>
      </c>
      <c r="O7236" s="362"/>
    </row>
    <row r="7237" spans="1:15" x14ac:dyDescent="0.2">
      <c r="A7237" s="361">
        <v>45163</v>
      </c>
      <c r="B7237" s="362" t="s">
        <v>541</v>
      </c>
      <c r="C7237" s="365">
        <v>6542.1</v>
      </c>
      <c r="D7237" s="362" t="s">
        <v>452</v>
      </c>
      <c r="E7237" s="362">
        <v>6730</v>
      </c>
      <c r="F7237" s="362" t="s">
        <v>7172</v>
      </c>
      <c r="G7237" s="362"/>
      <c r="H7237" s="364">
        <v>8</v>
      </c>
      <c r="I7237" s="363">
        <v>217402</v>
      </c>
      <c r="J7237" s="362" t="s">
        <v>455</v>
      </c>
      <c r="K7237" s="363">
        <v>260882.4</v>
      </c>
      <c r="L7237" s="362" t="s">
        <v>459</v>
      </c>
      <c r="M7237" s="362" t="s">
        <v>7116</v>
      </c>
      <c r="N7237" s="362" t="s">
        <v>7117</v>
      </c>
      <c r="O7237" s="362"/>
    </row>
    <row r="7238" spans="1:15" x14ac:dyDescent="0.2">
      <c r="A7238" s="361">
        <v>45154</v>
      </c>
      <c r="B7238" s="362" t="s">
        <v>541</v>
      </c>
      <c r="C7238" s="365">
        <v>6412.13</v>
      </c>
      <c r="D7238" s="362" t="s">
        <v>452</v>
      </c>
      <c r="E7238" s="362">
        <v>4135</v>
      </c>
      <c r="F7238" s="362" t="s">
        <v>7169</v>
      </c>
      <c r="G7238" s="362"/>
      <c r="H7238" s="364">
        <v>4</v>
      </c>
      <c r="I7238" s="363">
        <v>229847</v>
      </c>
      <c r="J7238" s="362" t="s">
        <v>455</v>
      </c>
      <c r="K7238" s="363">
        <v>275816.40000000002</v>
      </c>
      <c r="L7238" s="362" t="s">
        <v>459</v>
      </c>
      <c r="M7238" s="362" t="s">
        <v>7116</v>
      </c>
      <c r="N7238" s="362" t="s">
        <v>7117</v>
      </c>
      <c r="O7238" s="362"/>
    </row>
    <row r="7239" spans="1:15" x14ac:dyDescent="0.2">
      <c r="A7239" s="361">
        <v>45156</v>
      </c>
      <c r="B7239" s="362" t="s">
        <v>541</v>
      </c>
      <c r="C7239" s="365">
        <v>6412.13</v>
      </c>
      <c r="D7239" s="362" t="s">
        <v>452</v>
      </c>
      <c r="E7239" s="362">
        <v>4135</v>
      </c>
      <c r="F7239" s="362" t="s">
        <v>7169</v>
      </c>
      <c r="G7239" s="362"/>
      <c r="H7239" s="364">
        <v>8</v>
      </c>
      <c r="I7239" s="363">
        <v>229847</v>
      </c>
      <c r="J7239" s="362" t="s">
        <v>455</v>
      </c>
      <c r="K7239" s="363">
        <v>275816.40000000002</v>
      </c>
      <c r="L7239" s="362" t="s">
        <v>459</v>
      </c>
      <c r="M7239" s="362" t="s">
        <v>7116</v>
      </c>
      <c r="N7239" s="362" t="s">
        <v>7117</v>
      </c>
      <c r="O7239" s="362"/>
    </row>
    <row r="7240" spans="1:15" x14ac:dyDescent="0.2">
      <c r="A7240" s="361">
        <v>45166</v>
      </c>
      <c r="B7240" s="362" t="s">
        <v>541</v>
      </c>
      <c r="C7240" s="365">
        <v>6412.13</v>
      </c>
      <c r="D7240" s="362" t="s">
        <v>452</v>
      </c>
      <c r="E7240" s="362">
        <v>4135</v>
      </c>
      <c r="F7240" s="362" t="s">
        <v>7169</v>
      </c>
      <c r="G7240" s="362"/>
      <c r="H7240" s="364">
        <v>4</v>
      </c>
      <c r="I7240" s="363">
        <v>229847</v>
      </c>
      <c r="J7240" s="362" t="s">
        <v>455</v>
      </c>
      <c r="K7240" s="363">
        <v>275816.40000000002</v>
      </c>
      <c r="L7240" s="362" t="s">
        <v>459</v>
      </c>
      <c r="M7240" s="362" t="s">
        <v>7116</v>
      </c>
      <c r="N7240" s="362" t="s">
        <v>7117</v>
      </c>
      <c r="O7240" s="362"/>
    </row>
    <row r="7241" spans="1:15" x14ac:dyDescent="0.2">
      <c r="A7241" s="361">
        <v>45159</v>
      </c>
      <c r="B7241" s="362" t="s">
        <v>541</v>
      </c>
      <c r="C7241" s="365">
        <v>6412.13</v>
      </c>
      <c r="D7241" s="362" t="s">
        <v>452</v>
      </c>
      <c r="E7241" s="362">
        <v>4135</v>
      </c>
      <c r="F7241" s="362" t="s">
        <v>7169</v>
      </c>
      <c r="G7241" s="362"/>
      <c r="H7241" s="364">
        <v>8</v>
      </c>
      <c r="I7241" s="363">
        <v>229847</v>
      </c>
      <c r="J7241" s="362" t="s">
        <v>455</v>
      </c>
      <c r="K7241" s="363">
        <v>275816.40000000002</v>
      </c>
      <c r="L7241" s="362" t="s">
        <v>459</v>
      </c>
      <c r="M7241" s="362" t="s">
        <v>7116</v>
      </c>
      <c r="N7241" s="362" t="s">
        <v>7117</v>
      </c>
      <c r="O7241" s="362"/>
    </row>
    <row r="7242" spans="1:15" x14ac:dyDescent="0.2">
      <c r="A7242" s="361">
        <v>45160</v>
      </c>
      <c r="B7242" s="362" t="s">
        <v>541</v>
      </c>
      <c r="C7242" s="365">
        <v>6412.13</v>
      </c>
      <c r="D7242" s="362" t="s">
        <v>452</v>
      </c>
      <c r="E7242" s="362">
        <v>4135</v>
      </c>
      <c r="F7242" s="362" t="s">
        <v>7169</v>
      </c>
      <c r="G7242" s="362"/>
      <c r="H7242" s="364">
        <v>8</v>
      </c>
      <c r="I7242" s="363">
        <v>229847</v>
      </c>
      <c r="J7242" s="362" t="s">
        <v>455</v>
      </c>
      <c r="K7242" s="363">
        <v>275816.40000000002</v>
      </c>
      <c r="L7242" s="362" t="s">
        <v>459</v>
      </c>
      <c r="M7242" s="362" t="s">
        <v>7116</v>
      </c>
      <c r="N7242" s="362" t="s">
        <v>7117</v>
      </c>
      <c r="O7242" s="362"/>
    </row>
    <row r="7243" spans="1:15" x14ac:dyDescent="0.2">
      <c r="A7243" s="361">
        <v>45161</v>
      </c>
      <c r="B7243" s="362" t="s">
        <v>541</v>
      </c>
      <c r="C7243" s="365">
        <v>6412.13</v>
      </c>
      <c r="D7243" s="362" t="s">
        <v>452</v>
      </c>
      <c r="E7243" s="362">
        <v>4135</v>
      </c>
      <c r="F7243" s="362" t="s">
        <v>7169</v>
      </c>
      <c r="G7243" s="362"/>
      <c r="H7243" s="364">
        <v>4</v>
      </c>
      <c r="I7243" s="363">
        <v>229847</v>
      </c>
      <c r="J7243" s="362" t="s">
        <v>455</v>
      </c>
      <c r="K7243" s="363">
        <v>275816.40000000002</v>
      </c>
      <c r="L7243" s="362" t="s">
        <v>459</v>
      </c>
      <c r="M7243" s="362" t="s">
        <v>7116</v>
      </c>
      <c r="N7243" s="362" t="s">
        <v>7117</v>
      </c>
      <c r="O7243" s="362"/>
    </row>
    <row r="7244" spans="1:15" x14ac:dyDescent="0.2">
      <c r="A7244" s="361">
        <v>45162</v>
      </c>
      <c r="B7244" s="362" t="s">
        <v>541</v>
      </c>
      <c r="C7244" s="365">
        <v>6412.13</v>
      </c>
      <c r="D7244" s="362" t="s">
        <v>452</v>
      </c>
      <c r="E7244" s="362">
        <v>4135</v>
      </c>
      <c r="F7244" s="362" t="s">
        <v>7169</v>
      </c>
      <c r="G7244" s="362"/>
      <c r="H7244" s="364">
        <v>4</v>
      </c>
      <c r="I7244" s="363">
        <v>229847</v>
      </c>
      <c r="J7244" s="362" t="s">
        <v>455</v>
      </c>
      <c r="K7244" s="363">
        <v>275816.40000000002</v>
      </c>
      <c r="L7244" s="362" t="s">
        <v>459</v>
      </c>
      <c r="M7244" s="362" t="s">
        <v>7116</v>
      </c>
      <c r="N7244" s="362" t="s">
        <v>7117</v>
      </c>
      <c r="O7244" s="362"/>
    </row>
    <row r="7245" spans="1:15" x14ac:dyDescent="0.2">
      <c r="A7245" s="361">
        <v>45163</v>
      </c>
      <c r="B7245" s="362" t="s">
        <v>541</v>
      </c>
      <c r="C7245" s="365">
        <v>6412.13</v>
      </c>
      <c r="D7245" s="362" t="s">
        <v>452</v>
      </c>
      <c r="E7245" s="362">
        <v>4135</v>
      </c>
      <c r="F7245" s="362" t="s">
        <v>7169</v>
      </c>
      <c r="G7245" s="362"/>
      <c r="H7245" s="364">
        <v>8</v>
      </c>
      <c r="I7245" s="363">
        <v>229847</v>
      </c>
      <c r="J7245" s="362" t="s">
        <v>455</v>
      </c>
      <c r="K7245" s="363">
        <v>275816.40000000002</v>
      </c>
      <c r="L7245" s="362" t="s">
        <v>459</v>
      </c>
      <c r="M7245" s="362" t="s">
        <v>7116</v>
      </c>
      <c r="N7245" s="362" t="s">
        <v>7117</v>
      </c>
      <c r="O7245" s="362"/>
    </row>
    <row r="7246" spans="1:15" x14ac:dyDescent="0.2">
      <c r="A7246" s="361">
        <v>45154</v>
      </c>
      <c r="B7246" s="362" t="s">
        <v>541</v>
      </c>
      <c r="C7246" s="365">
        <v>6412.11</v>
      </c>
      <c r="D7246" s="362" t="s">
        <v>452</v>
      </c>
      <c r="E7246" s="362">
        <v>4135</v>
      </c>
      <c r="F7246" s="362" t="s">
        <v>7169</v>
      </c>
      <c r="G7246" s="362"/>
      <c r="H7246" s="364">
        <v>-4</v>
      </c>
      <c r="I7246" s="363">
        <v>229847</v>
      </c>
      <c r="J7246" s="362" t="s">
        <v>455</v>
      </c>
      <c r="K7246" s="363">
        <v>275816.40000000002</v>
      </c>
      <c r="L7246" s="362" t="s">
        <v>459</v>
      </c>
      <c r="M7246" s="362" t="s">
        <v>7116</v>
      </c>
      <c r="N7246" s="362" t="s">
        <v>7117</v>
      </c>
      <c r="O7246" s="362"/>
    </row>
    <row r="7247" spans="1:15" x14ac:dyDescent="0.2">
      <c r="A7247" s="361">
        <v>45156</v>
      </c>
      <c r="B7247" s="362" t="s">
        <v>541</v>
      </c>
      <c r="C7247" s="365">
        <v>6412.11</v>
      </c>
      <c r="D7247" s="362" t="s">
        <v>452</v>
      </c>
      <c r="E7247" s="362">
        <v>4135</v>
      </c>
      <c r="F7247" s="362" t="s">
        <v>7169</v>
      </c>
      <c r="G7247" s="362"/>
      <c r="H7247" s="364">
        <v>-8</v>
      </c>
      <c r="I7247" s="363">
        <v>229847</v>
      </c>
      <c r="J7247" s="362" t="s">
        <v>455</v>
      </c>
      <c r="K7247" s="363">
        <v>275816.40000000002</v>
      </c>
      <c r="L7247" s="362" t="s">
        <v>459</v>
      </c>
      <c r="M7247" s="362" t="s">
        <v>7116</v>
      </c>
      <c r="N7247" s="362" t="s">
        <v>7117</v>
      </c>
      <c r="O7247" s="362"/>
    </row>
    <row r="7248" spans="1:15" x14ac:dyDescent="0.2">
      <c r="A7248" s="361">
        <v>45159</v>
      </c>
      <c r="B7248" s="362" t="s">
        <v>541</v>
      </c>
      <c r="C7248" s="365">
        <v>6412.11</v>
      </c>
      <c r="D7248" s="362" t="s">
        <v>452</v>
      </c>
      <c r="E7248" s="362">
        <v>4135</v>
      </c>
      <c r="F7248" s="362" t="s">
        <v>7169</v>
      </c>
      <c r="G7248" s="362"/>
      <c r="H7248" s="364">
        <v>-8</v>
      </c>
      <c r="I7248" s="363">
        <v>229847</v>
      </c>
      <c r="J7248" s="362" t="s">
        <v>455</v>
      </c>
      <c r="K7248" s="363">
        <v>275816.40000000002</v>
      </c>
      <c r="L7248" s="362" t="s">
        <v>459</v>
      </c>
      <c r="M7248" s="362" t="s">
        <v>7116</v>
      </c>
      <c r="N7248" s="362" t="s">
        <v>7117</v>
      </c>
      <c r="O7248" s="362"/>
    </row>
    <row r="7249" spans="1:15" x14ac:dyDescent="0.2">
      <c r="A7249" s="361">
        <v>45160</v>
      </c>
      <c r="B7249" s="362" t="s">
        <v>541</v>
      </c>
      <c r="C7249" s="365">
        <v>6412.11</v>
      </c>
      <c r="D7249" s="362" t="s">
        <v>452</v>
      </c>
      <c r="E7249" s="362">
        <v>4135</v>
      </c>
      <c r="F7249" s="362" t="s">
        <v>7169</v>
      </c>
      <c r="G7249" s="362"/>
      <c r="H7249" s="364">
        <v>-8</v>
      </c>
      <c r="I7249" s="363">
        <v>229847</v>
      </c>
      <c r="J7249" s="362" t="s">
        <v>455</v>
      </c>
      <c r="K7249" s="363">
        <v>275816.40000000002</v>
      </c>
      <c r="L7249" s="362" t="s">
        <v>459</v>
      </c>
      <c r="M7249" s="362" t="s">
        <v>7116</v>
      </c>
      <c r="N7249" s="362" t="s">
        <v>7117</v>
      </c>
      <c r="O7249" s="362"/>
    </row>
    <row r="7250" spans="1:15" x14ac:dyDescent="0.2">
      <c r="A7250" s="361">
        <v>45161</v>
      </c>
      <c r="B7250" s="362" t="s">
        <v>541</v>
      </c>
      <c r="C7250" s="365">
        <v>6412.11</v>
      </c>
      <c r="D7250" s="362" t="s">
        <v>452</v>
      </c>
      <c r="E7250" s="362">
        <v>4135</v>
      </c>
      <c r="F7250" s="362" t="s">
        <v>7169</v>
      </c>
      <c r="G7250" s="362"/>
      <c r="H7250" s="364">
        <v>-4</v>
      </c>
      <c r="I7250" s="363">
        <v>229847</v>
      </c>
      <c r="J7250" s="362" t="s">
        <v>455</v>
      </c>
      <c r="K7250" s="363">
        <v>275816.40000000002</v>
      </c>
      <c r="L7250" s="362" t="s">
        <v>459</v>
      </c>
      <c r="M7250" s="362" t="s">
        <v>7116</v>
      </c>
      <c r="N7250" s="362" t="s">
        <v>7117</v>
      </c>
      <c r="O7250" s="362"/>
    </row>
    <row r="7251" spans="1:15" x14ac:dyDescent="0.2">
      <c r="A7251" s="361">
        <v>45162</v>
      </c>
      <c r="B7251" s="362" t="s">
        <v>541</v>
      </c>
      <c r="C7251" s="365">
        <v>6412.11</v>
      </c>
      <c r="D7251" s="362" t="s">
        <v>452</v>
      </c>
      <c r="E7251" s="362">
        <v>4135</v>
      </c>
      <c r="F7251" s="362" t="s">
        <v>7169</v>
      </c>
      <c r="G7251" s="362"/>
      <c r="H7251" s="364">
        <v>-4</v>
      </c>
      <c r="I7251" s="363">
        <v>229847</v>
      </c>
      <c r="J7251" s="362" t="s">
        <v>455</v>
      </c>
      <c r="K7251" s="363">
        <v>275816.40000000002</v>
      </c>
      <c r="L7251" s="362" t="s">
        <v>459</v>
      </c>
      <c r="M7251" s="362" t="s">
        <v>7116</v>
      </c>
      <c r="N7251" s="362" t="s">
        <v>7117</v>
      </c>
      <c r="O7251" s="362"/>
    </row>
    <row r="7252" spans="1:15" x14ac:dyDescent="0.2">
      <c r="A7252" s="361">
        <v>45163</v>
      </c>
      <c r="B7252" s="362" t="s">
        <v>541</v>
      </c>
      <c r="C7252" s="365">
        <v>6412.11</v>
      </c>
      <c r="D7252" s="362" t="s">
        <v>452</v>
      </c>
      <c r="E7252" s="362">
        <v>4135</v>
      </c>
      <c r="F7252" s="362" t="s">
        <v>7169</v>
      </c>
      <c r="G7252" s="362"/>
      <c r="H7252" s="364">
        <v>-8</v>
      </c>
      <c r="I7252" s="363">
        <v>229847</v>
      </c>
      <c r="J7252" s="362" t="s">
        <v>455</v>
      </c>
      <c r="K7252" s="363">
        <v>275816.40000000002</v>
      </c>
      <c r="L7252" s="362" t="s">
        <v>459</v>
      </c>
      <c r="M7252" s="362" t="s">
        <v>7116</v>
      </c>
      <c r="N7252" s="362" t="s">
        <v>7117</v>
      </c>
      <c r="O7252" s="362"/>
    </row>
    <row r="7253" spans="1:15" x14ac:dyDescent="0.2">
      <c r="A7253" s="361">
        <v>45166</v>
      </c>
      <c r="B7253" s="362" t="s">
        <v>541</v>
      </c>
      <c r="C7253" s="365">
        <v>6412.11</v>
      </c>
      <c r="D7253" s="362" t="s">
        <v>452</v>
      </c>
      <c r="E7253" s="362">
        <v>4135</v>
      </c>
      <c r="F7253" s="362" t="s">
        <v>7169</v>
      </c>
      <c r="G7253" s="362"/>
      <c r="H7253" s="364">
        <v>-4</v>
      </c>
      <c r="I7253" s="363">
        <v>229847</v>
      </c>
      <c r="J7253" s="362" t="s">
        <v>455</v>
      </c>
      <c r="K7253" s="363">
        <v>275816.40000000002</v>
      </c>
      <c r="L7253" s="362" t="s">
        <v>459</v>
      </c>
      <c r="M7253" s="362" t="s">
        <v>7116</v>
      </c>
      <c r="N7253" s="362" t="s">
        <v>7117</v>
      </c>
      <c r="O7253" s="362"/>
    </row>
    <row r="7254" spans="1:15" x14ac:dyDescent="0.2">
      <c r="A7254" s="361">
        <v>45168</v>
      </c>
      <c r="B7254" s="362" t="s">
        <v>541</v>
      </c>
      <c r="C7254" s="365">
        <v>6593.11</v>
      </c>
      <c r="D7254" s="362" t="s">
        <v>452</v>
      </c>
      <c r="E7254" s="362">
        <v>4107</v>
      </c>
      <c r="F7254" s="362" t="s">
        <v>462</v>
      </c>
      <c r="G7254" s="362"/>
      <c r="H7254" s="364">
        <v>3</v>
      </c>
      <c r="I7254" s="363">
        <v>378811</v>
      </c>
      <c r="J7254" s="362" t="s">
        <v>455</v>
      </c>
      <c r="K7254" s="363">
        <v>454573.2</v>
      </c>
      <c r="L7254" s="362" t="s">
        <v>459</v>
      </c>
      <c r="M7254" s="362" t="s">
        <v>7116</v>
      </c>
      <c r="N7254" s="362" t="s">
        <v>7117</v>
      </c>
      <c r="O7254" s="362"/>
    </row>
    <row r="7255" spans="1:15" x14ac:dyDescent="0.2">
      <c r="A7255" s="361">
        <v>45169</v>
      </c>
      <c r="B7255" s="362" t="s">
        <v>541</v>
      </c>
      <c r="C7255" s="365">
        <v>6593.11</v>
      </c>
      <c r="D7255" s="362" t="s">
        <v>452</v>
      </c>
      <c r="E7255" s="362">
        <v>4107</v>
      </c>
      <c r="F7255" s="362" t="s">
        <v>462</v>
      </c>
      <c r="G7255" s="362"/>
      <c r="H7255" s="364">
        <v>4</v>
      </c>
      <c r="I7255" s="363">
        <v>378811</v>
      </c>
      <c r="J7255" s="362" t="s">
        <v>455</v>
      </c>
      <c r="K7255" s="363">
        <v>454573.2</v>
      </c>
      <c r="L7255" s="362" t="s">
        <v>459</v>
      </c>
      <c r="M7255" s="362" t="s">
        <v>7116</v>
      </c>
      <c r="N7255" s="362" t="s">
        <v>7117</v>
      </c>
      <c r="O7255" s="362"/>
    </row>
    <row r="7256" spans="1:15" x14ac:dyDescent="0.2">
      <c r="A7256" s="361">
        <v>45156</v>
      </c>
      <c r="B7256" s="362" t="s">
        <v>541</v>
      </c>
      <c r="C7256" s="365">
        <v>6593.11</v>
      </c>
      <c r="D7256" s="362" t="s">
        <v>452</v>
      </c>
      <c r="E7256" s="362">
        <v>4107</v>
      </c>
      <c r="F7256" s="362" t="s">
        <v>462</v>
      </c>
      <c r="G7256" s="362"/>
      <c r="H7256" s="364">
        <v>2</v>
      </c>
      <c r="I7256" s="363">
        <v>378811</v>
      </c>
      <c r="J7256" s="362" t="s">
        <v>455</v>
      </c>
      <c r="K7256" s="363">
        <v>454573.2</v>
      </c>
      <c r="L7256" s="362" t="s">
        <v>459</v>
      </c>
      <c r="M7256" s="362" t="s">
        <v>7116</v>
      </c>
      <c r="N7256" s="362" t="s">
        <v>7117</v>
      </c>
      <c r="O7256" s="362"/>
    </row>
    <row r="7257" spans="1:15" x14ac:dyDescent="0.2">
      <c r="A7257" s="361">
        <v>45154</v>
      </c>
      <c r="B7257" s="362" t="s">
        <v>541</v>
      </c>
      <c r="C7257" s="365">
        <v>6369.1</v>
      </c>
      <c r="D7257" s="362" t="s">
        <v>452</v>
      </c>
      <c r="E7257" s="362">
        <v>4107</v>
      </c>
      <c r="F7257" s="362" t="s">
        <v>462</v>
      </c>
      <c r="G7257" s="362"/>
      <c r="H7257" s="364">
        <v>1</v>
      </c>
      <c r="I7257" s="363">
        <v>378811</v>
      </c>
      <c r="J7257" s="362" t="s">
        <v>455</v>
      </c>
      <c r="K7257" s="363">
        <v>454573.2</v>
      </c>
      <c r="L7257" s="362" t="s">
        <v>459</v>
      </c>
      <c r="M7257" s="362" t="s">
        <v>7116</v>
      </c>
      <c r="N7257" s="362" t="s">
        <v>7117</v>
      </c>
      <c r="O7257" s="362"/>
    </row>
    <row r="7258" spans="1:15" x14ac:dyDescent="0.2">
      <c r="A7258" s="361">
        <v>45156</v>
      </c>
      <c r="B7258" s="362" t="s">
        <v>541</v>
      </c>
      <c r="C7258" s="365">
        <v>6369.1</v>
      </c>
      <c r="D7258" s="362" t="s">
        <v>452</v>
      </c>
      <c r="E7258" s="362">
        <v>4107</v>
      </c>
      <c r="F7258" s="362" t="s">
        <v>462</v>
      </c>
      <c r="G7258" s="362"/>
      <c r="H7258" s="364">
        <v>1</v>
      </c>
      <c r="I7258" s="363">
        <v>378811</v>
      </c>
      <c r="J7258" s="362" t="s">
        <v>455</v>
      </c>
      <c r="K7258" s="363">
        <v>454573.2</v>
      </c>
      <c r="L7258" s="362" t="s">
        <v>459</v>
      </c>
      <c r="M7258" s="362" t="s">
        <v>7116</v>
      </c>
      <c r="N7258" s="362" t="s">
        <v>7117</v>
      </c>
      <c r="O7258" s="362"/>
    </row>
    <row r="7259" spans="1:15" x14ac:dyDescent="0.2">
      <c r="A7259" s="361">
        <v>45159</v>
      </c>
      <c r="B7259" s="362" t="s">
        <v>541</v>
      </c>
      <c r="C7259" s="365">
        <v>6369.1</v>
      </c>
      <c r="D7259" s="362" t="s">
        <v>452</v>
      </c>
      <c r="E7259" s="362">
        <v>4107</v>
      </c>
      <c r="F7259" s="362" t="s">
        <v>462</v>
      </c>
      <c r="G7259" s="362"/>
      <c r="H7259" s="364">
        <v>1</v>
      </c>
      <c r="I7259" s="363">
        <v>378811</v>
      </c>
      <c r="J7259" s="362" t="s">
        <v>455</v>
      </c>
      <c r="K7259" s="363">
        <v>454573.2</v>
      </c>
      <c r="L7259" s="362" t="s">
        <v>459</v>
      </c>
      <c r="M7259" s="362" t="s">
        <v>7116</v>
      </c>
      <c r="N7259" s="362" t="s">
        <v>7117</v>
      </c>
      <c r="O7259" s="362"/>
    </row>
    <row r="7260" spans="1:15" x14ac:dyDescent="0.2">
      <c r="A7260" s="361">
        <v>45163</v>
      </c>
      <c r="B7260" s="362" t="s">
        <v>541</v>
      </c>
      <c r="C7260" s="365">
        <v>6369.1</v>
      </c>
      <c r="D7260" s="362" t="s">
        <v>452</v>
      </c>
      <c r="E7260" s="362">
        <v>4107</v>
      </c>
      <c r="F7260" s="362" t="s">
        <v>462</v>
      </c>
      <c r="G7260" s="362"/>
      <c r="H7260" s="364">
        <v>1</v>
      </c>
      <c r="I7260" s="363">
        <v>378811</v>
      </c>
      <c r="J7260" s="362" t="s">
        <v>455</v>
      </c>
      <c r="K7260" s="363">
        <v>454573.2</v>
      </c>
      <c r="L7260" s="362" t="s">
        <v>459</v>
      </c>
      <c r="M7260" s="362" t="s">
        <v>7116</v>
      </c>
      <c r="N7260" s="362" t="s">
        <v>7117</v>
      </c>
      <c r="O7260" s="362"/>
    </row>
    <row r="7261" spans="1:15" x14ac:dyDescent="0.2">
      <c r="A7261" s="361">
        <v>45160</v>
      </c>
      <c r="B7261" s="362" t="s">
        <v>541</v>
      </c>
      <c r="C7261" s="365">
        <v>6593.11</v>
      </c>
      <c r="D7261" s="362" t="s">
        <v>452</v>
      </c>
      <c r="E7261" s="362">
        <v>4107</v>
      </c>
      <c r="F7261" s="362" t="s">
        <v>462</v>
      </c>
      <c r="G7261" s="362"/>
      <c r="H7261" s="364">
        <v>1</v>
      </c>
      <c r="I7261" s="363">
        <v>378811</v>
      </c>
      <c r="J7261" s="362" t="s">
        <v>455</v>
      </c>
      <c r="K7261" s="363">
        <v>454573.2</v>
      </c>
      <c r="L7261" s="362" t="s">
        <v>459</v>
      </c>
      <c r="M7261" s="362" t="s">
        <v>7116</v>
      </c>
      <c r="N7261" s="362" t="s">
        <v>7117</v>
      </c>
      <c r="O7261" s="362"/>
    </row>
    <row r="7262" spans="1:15" x14ac:dyDescent="0.2">
      <c r="A7262" s="361">
        <v>45161</v>
      </c>
      <c r="B7262" s="362" t="s">
        <v>541</v>
      </c>
      <c r="C7262" s="365">
        <v>6593.11</v>
      </c>
      <c r="D7262" s="362" t="s">
        <v>452</v>
      </c>
      <c r="E7262" s="362">
        <v>4107</v>
      </c>
      <c r="F7262" s="362" t="s">
        <v>462</v>
      </c>
      <c r="G7262" s="362"/>
      <c r="H7262" s="364">
        <v>2</v>
      </c>
      <c r="I7262" s="363">
        <v>378811</v>
      </c>
      <c r="J7262" s="362" t="s">
        <v>455</v>
      </c>
      <c r="K7262" s="363">
        <v>454573.2</v>
      </c>
      <c r="L7262" s="362" t="s">
        <v>459</v>
      </c>
      <c r="M7262" s="362" t="s">
        <v>7116</v>
      </c>
      <c r="N7262" s="362" t="s">
        <v>7117</v>
      </c>
      <c r="O7262" s="362"/>
    </row>
    <row r="7263" spans="1:15" x14ac:dyDescent="0.2">
      <c r="A7263" s="361">
        <v>45162</v>
      </c>
      <c r="B7263" s="362" t="s">
        <v>541</v>
      </c>
      <c r="C7263" s="365">
        <v>6593.11</v>
      </c>
      <c r="D7263" s="362" t="s">
        <v>452</v>
      </c>
      <c r="E7263" s="362">
        <v>4107</v>
      </c>
      <c r="F7263" s="362" t="s">
        <v>462</v>
      </c>
      <c r="G7263" s="362"/>
      <c r="H7263" s="364">
        <v>4</v>
      </c>
      <c r="I7263" s="363">
        <v>378811</v>
      </c>
      <c r="J7263" s="362" t="s">
        <v>455</v>
      </c>
      <c r="K7263" s="363">
        <v>454573.2</v>
      </c>
      <c r="L7263" s="362" t="s">
        <v>459</v>
      </c>
      <c r="M7263" s="362" t="s">
        <v>7116</v>
      </c>
      <c r="N7263" s="362" t="s">
        <v>7117</v>
      </c>
      <c r="O7263" s="362"/>
    </row>
    <row r="7264" spans="1:15" x14ac:dyDescent="0.2">
      <c r="A7264" s="361">
        <v>45163</v>
      </c>
      <c r="B7264" s="362" t="s">
        <v>541</v>
      </c>
      <c r="C7264" s="365">
        <v>6593.11</v>
      </c>
      <c r="D7264" s="362" t="s">
        <v>452</v>
      </c>
      <c r="E7264" s="362">
        <v>4107</v>
      </c>
      <c r="F7264" s="362" t="s">
        <v>462</v>
      </c>
      <c r="G7264" s="362"/>
      <c r="H7264" s="364">
        <v>4</v>
      </c>
      <c r="I7264" s="363">
        <v>378811</v>
      </c>
      <c r="J7264" s="362" t="s">
        <v>455</v>
      </c>
      <c r="K7264" s="363">
        <v>454573.2</v>
      </c>
      <c r="L7264" s="362" t="s">
        <v>459</v>
      </c>
      <c r="M7264" s="362" t="s">
        <v>7116</v>
      </c>
      <c r="N7264" s="362" t="s">
        <v>7117</v>
      </c>
      <c r="O7264" s="362"/>
    </row>
    <row r="7265" spans="1:15" x14ac:dyDescent="0.2">
      <c r="A7265" s="361">
        <v>45159</v>
      </c>
      <c r="B7265" s="362" t="s">
        <v>541</v>
      </c>
      <c r="C7265" s="365">
        <v>6542.11</v>
      </c>
      <c r="D7265" s="362" t="s">
        <v>452</v>
      </c>
      <c r="E7265" s="362">
        <v>4107</v>
      </c>
      <c r="F7265" s="362" t="s">
        <v>462</v>
      </c>
      <c r="G7265" s="362"/>
      <c r="H7265" s="364">
        <v>2</v>
      </c>
      <c r="I7265" s="363">
        <v>378811</v>
      </c>
      <c r="J7265" s="362" t="s">
        <v>455</v>
      </c>
      <c r="K7265" s="363">
        <v>454573.2</v>
      </c>
      <c r="L7265" s="362" t="s">
        <v>459</v>
      </c>
      <c r="M7265" s="362" t="s">
        <v>7116</v>
      </c>
      <c r="N7265" s="362" t="s">
        <v>7117</v>
      </c>
      <c r="O7265" s="362"/>
    </row>
    <row r="7266" spans="1:15" x14ac:dyDescent="0.2">
      <c r="A7266" s="361">
        <v>45160</v>
      </c>
      <c r="B7266" s="362" t="s">
        <v>541</v>
      </c>
      <c r="C7266" s="365">
        <v>6542.11</v>
      </c>
      <c r="D7266" s="362" t="s">
        <v>452</v>
      </c>
      <c r="E7266" s="362">
        <v>4107</v>
      </c>
      <c r="F7266" s="362" t="s">
        <v>462</v>
      </c>
      <c r="G7266" s="362"/>
      <c r="H7266" s="364">
        <v>3</v>
      </c>
      <c r="I7266" s="363">
        <v>378811</v>
      </c>
      <c r="J7266" s="362" t="s">
        <v>455</v>
      </c>
      <c r="K7266" s="363">
        <v>454573.2</v>
      </c>
      <c r="L7266" s="362" t="s">
        <v>459</v>
      </c>
      <c r="M7266" s="362" t="s">
        <v>7116</v>
      </c>
      <c r="N7266" s="362" t="s">
        <v>7117</v>
      </c>
      <c r="O7266" s="362"/>
    </row>
    <row r="7267" spans="1:15" x14ac:dyDescent="0.2">
      <c r="A7267" s="361">
        <v>45161</v>
      </c>
      <c r="B7267" s="362" t="s">
        <v>541</v>
      </c>
      <c r="C7267" s="365">
        <v>6542.11</v>
      </c>
      <c r="D7267" s="362" t="s">
        <v>452</v>
      </c>
      <c r="E7267" s="362">
        <v>4107</v>
      </c>
      <c r="F7267" s="362" t="s">
        <v>462</v>
      </c>
      <c r="G7267" s="362"/>
      <c r="H7267" s="364">
        <v>3</v>
      </c>
      <c r="I7267" s="363">
        <v>378811</v>
      </c>
      <c r="J7267" s="362" t="s">
        <v>455</v>
      </c>
      <c r="K7267" s="363">
        <v>454573.2</v>
      </c>
      <c r="L7267" s="362" t="s">
        <v>459</v>
      </c>
      <c r="M7267" s="362" t="s">
        <v>7116</v>
      </c>
      <c r="N7267" s="362" t="s">
        <v>7117</v>
      </c>
      <c r="O7267" s="362"/>
    </row>
    <row r="7268" spans="1:15" x14ac:dyDescent="0.2">
      <c r="A7268" s="361">
        <v>45162</v>
      </c>
      <c r="B7268" s="362" t="s">
        <v>541</v>
      </c>
      <c r="C7268" s="365">
        <v>6542.11</v>
      </c>
      <c r="D7268" s="362" t="s">
        <v>452</v>
      </c>
      <c r="E7268" s="362">
        <v>4107</v>
      </c>
      <c r="F7268" s="362" t="s">
        <v>462</v>
      </c>
      <c r="G7268" s="362"/>
      <c r="H7268" s="364">
        <v>2</v>
      </c>
      <c r="I7268" s="363">
        <v>378811</v>
      </c>
      <c r="J7268" s="362" t="s">
        <v>455</v>
      </c>
      <c r="K7268" s="363">
        <v>454573.2</v>
      </c>
      <c r="L7268" s="362" t="s">
        <v>459</v>
      </c>
      <c r="M7268" s="362" t="s">
        <v>7116</v>
      </c>
      <c r="N7268" s="362" t="s">
        <v>7117</v>
      </c>
      <c r="O7268" s="362"/>
    </row>
    <row r="7269" spans="1:15" x14ac:dyDescent="0.2">
      <c r="A7269" s="361">
        <v>45154</v>
      </c>
      <c r="B7269" s="362" t="s">
        <v>541</v>
      </c>
      <c r="C7269" s="365">
        <v>6542.1</v>
      </c>
      <c r="D7269" s="362" t="s">
        <v>452</v>
      </c>
      <c r="E7269" s="362">
        <v>4107</v>
      </c>
      <c r="F7269" s="362" t="s">
        <v>462</v>
      </c>
      <c r="G7269" s="362"/>
      <c r="H7269" s="364">
        <v>4</v>
      </c>
      <c r="I7269" s="363">
        <v>378811</v>
      </c>
      <c r="J7269" s="362" t="s">
        <v>455</v>
      </c>
      <c r="K7269" s="363">
        <v>454573.2</v>
      </c>
      <c r="L7269" s="362" t="s">
        <v>459</v>
      </c>
      <c r="M7269" s="362" t="s">
        <v>7116</v>
      </c>
      <c r="N7269" s="362" t="s">
        <v>7117</v>
      </c>
      <c r="O7269" s="362"/>
    </row>
    <row r="7270" spans="1:15" x14ac:dyDescent="0.2">
      <c r="A7270" s="361">
        <v>45156</v>
      </c>
      <c r="B7270" s="362" t="s">
        <v>541</v>
      </c>
      <c r="C7270" s="365">
        <v>6542.1</v>
      </c>
      <c r="D7270" s="362" t="s">
        <v>452</v>
      </c>
      <c r="E7270" s="362">
        <v>4107</v>
      </c>
      <c r="F7270" s="362" t="s">
        <v>462</v>
      </c>
      <c r="G7270" s="362"/>
      <c r="H7270" s="364">
        <v>2</v>
      </c>
      <c r="I7270" s="363">
        <v>378811</v>
      </c>
      <c r="J7270" s="362" t="s">
        <v>455</v>
      </c>
      <c r="K7270" s="363">
        <v>454573.2</v>
      </c>
      <c r="L7270" s="362" t="s">
        <v>459</v>
      </c>
      <c r="M7270" s="362" t="s">
        <v>7116</v>
      </c>
      <c r="N7270" s="362" t="s">
        <v>7117</v>
      </c>
      <c r="O7270" s="362"/>
    </row>
    <row r="7271" spans="1:15" x14ac:dyDescent="0.2">
      <c r="A7271" s="361">
        <v>45159</v>
      </c>
      <c r="B7271" s="362" t="s">
        <v>541</v>
      </c>
      <c r="C7271" s="365">
        <v>6542.1</v>
      </c>
      <c r="D7271" s="362" t="s">
        <v>452</v>
      </c>
      <c r="E7271" s="362">
        <v>4107</v>
      </c>
      <c r="F7271" s="362" t="s">
        <v>462</v>
      </c>
      <c r="G7271" s="362"/>
      <c r="H7271" s="364">
        <v>3</v>
      </c>
      <c r="I7271" s="363">
        <v>378811</v>
      </c>
      <c r="J7271" s="362" t="s">
        <v>455</v>
      </c>
      <c r="K7271" s="363">
        <v>454573.2</v>
      </c>
      <c r="L7271" s="362" t="s">
        <v>459</v>
      </c>
      <c r="M7271" s="362" t="s">
        <v>7116</v>
      </c>
      <c r="N7271" s="362" t="s">
        <v>7117</v>
      </c>
      <c r="O7271" s="362"/>
    </row>
    <row r="7272" spans="1:15" x14ac:dyDescent="0.2">
      <c r="A7272" s="361">
        <v>45160</v>
      </c>
      <c r="B7272" s="362" t="s">
        <v>541</v>
      </c>
      <c r="C7272" s="365">
        <v>6542.1</v>
      </c>
      <c r="D7272" s="362" t="s">
        <v>452</v>
      </c>
      <c r="E7272" s="362">
        <v>4107</v>
      </c>
      <c r="F7272" s="362" t="s">
        <v>462</v>
      </c>
      <c r="G7272" s="362"/>
      <c r="H7272" s="364">
        <v>3</v>
      </c>
      <c r="I7272" s="363">
        <v>378811</v>
      </c>
      <c r="J7272" s="362" t="s">
        <v>455</v>
      </c>
      <c r="K7272" s="363">
        <v>454573.2</v>
      </c>
      <c r="L7272" s="362" t="s">
        <v>459</v>
      </c>
      <c r="M7272" s="362" t="s">
        <v>7116</v>
      </c>
      <c r="N7272" s="362" t="s">
        <v>7117</v>
      </c>
      <c r="O7272" s="362"/>
    </row>
    <row r="7273" spans="1:15" x14ac:dyDescent="0.2">
      <c r="A7273" s="361">
        <v>45161</v>
      </c>
      <c r="B7273" s="362" t="s">
        <v>541</v>
      </c>
      <c r="C7273" s="365">
        <v>6542.1</v>
      </c>
      <c r="D7273" s="362" t="s">
        <v>452</v>
      </c>
      <c r="E7273" s="362">
        <v>4107</v>
      </c>
      <c r="F7273" s="362" t="s">
        <v>462</v>
      </c>
      <c r="G7273" s="362"/>
      <c r="H7273" s="364">
        <v>3</v>
      </c>
      <c r="I7273" s="363">
        <v>378811</v>
      </c>
      <c r="J7273" s="362" t="s">
        <v>455</v>
      </c>
      <c r="K7273" s="363">
        <v>454573.2</v>
      </c>
      <c r="L7273" s="362" t="s">
        <v>459</v>
      </c>
      <c r="M7273" s="362" t="s">
        <v>7116</v>
      </c>
      <c r="N7273" s="362" t="s">
        <v>7117</v>
      </c>
      <c r="O7273" s="362"/>
    </row>
    <row r="7274" spans="1:15" x14ac:dyDescent="0.2">
      <c r="A7274" s="361">
        <v>45162</v>
      </c>
      <c r="B7274" s="362" t="s">
        <v>541</v>
      </c>
      <c r="C7274" s="365">
        <v>6542.1</v>
      </c>
      <c r="D7274" s="362" t="s">
        <v>452</v>
      </c>
      <c r="E7274" s="362">
        <v>4107</v>
      </c>
      <c r="F7274" s="362" t="s">
        <v>462</v>
      </c>
      <c r="G7274" s="362"/>
      <c r="H7274" s="364">
        <v>2</v>
      </c>
      <c r="I7274" s="363">
        <v>378811</v>
      </c>
      <c r="J7274" s="362" t="s">
        <v>455</v>
      </c>
      <c r="K7274" s="363">
        <v>454573.2</v>
      </c>
      <c r="L7274" s="362" t="s">
        <v>459</v>
      </c>
      <c r="M7274" s="362" t="s">
        <v>7116</v>
      </c>
      <c r="N7274" s="362" t="s">
        <v>7117</v>
      </c>
      <c r="O7274" s="362"/>
    </row>
    <row r="7275" spans="1:15" x14ac:dyDescent="0.2">
      <c r="A7275" s="361">
        <v>45163</v>
      </c>
      <c r="B7275" s="362" t="s">
        <v>541</v>
      </c>
      <c r="C7275" s="365">
        <v>6542.1</v>
      </c>
      <c r="D7275" s="362" t="s">
        <v>452</v>
      </c>
      <c r="E7275" s="362">
        <v>4107</v>
      </c>
      <c r="F7275" s="362" t="s">
        <v>462</v>
      </c>
      <c r="G7275" s="362"/>
      <c r="H7275" s="364">
        <v>2</v>
      </c>
      <c r="I7275" s="363">
        <v>378811</v>
      </c>
      <c r="J7275" s="362" t="s">
        <v>455</v>
      </c>
      <c r="K7275" s="363">
        <v>454573.2</v>
      </c>
      <c r="L7275" s="362" t="s">
        <v>459</v>
      </c>
      <c r="M7275" s="362" t="s">
        <v>7116</v>
      </c>
      <c r="N7275" s="362" t="s">
        <v>7117</v>
      </c>
      <c r="O7275" s="362"/>
    </row>
    <row r="7276" spans="1:15" x14ac:dyDescent="0.2">
      <c r="A7276" s="361">
        <v>45166</v>
      </c>
      <c r="B7276" s="362" t="s">
        <v>541</v>
      </c>
      <c r="C7276" s="365">
        <v>6542.11</v>
      </c>
      <c r="D7276" s="362" t="s">
        <v>452</v>
      </c>
      <c r="E7276" s="362">
        <v>4107</v>
      </c>
      <c r="F7276" s="362" t="s">
        <v>462</v>
      </c>
      <c r="G7276" s="362"/>
      <c r="H7276" s="364">
        <v>2</v>
      </c>
      <c r="I7276" s="363">
        <v>378811</v>
      </c>
      <c r="J7276" s="362" t="s">
        <v>455</v>
      </c>
      <c r="K7276" s="363">
        <v>454573.2</v>
      </c>
      <c r="L7276" s="362" t="s">
        <v>459</v>
      </c>
      <c r="M7276" s="362" t="s">
        <v>7116</v>
      </c>
      <c r="N7276" s="362" t="s">
        <v>7117</v>
      </c>
      <c r="O7276" s="362"/>
    </row>
    <row r="7277" spans="1:15" x14ac:dyDescent="0.2">
      <c r="A7277" s="361">
        <v>45167</v>
      </c>
      <c r="B7277" s="362" t="s">
        <v>541</v>
      </c>
      <c r="C7277" s="365">
        <v>6542.11</v>
      </c>
      <c r="D7277" s="362" t="s">
        <v>452</v>
      </c>
      <c r="E7277" s="362">
        <v>4107</v>
      </c>
      <c r="F7277" s="362" t="s">
        <v>462</v>
      </c>
      <c r="G7277" s="362"/>
      <c r="H7277" s="364">
        <v>2</v>
      </c>
      <c r="I7277" s="363">
        <v>378811</v>
      </c>
      <c r="J7277" s="362" t="s">
        <v>455</v>
      </c>
      <c r="K7277" s="363">
        <v>454573.2</v>
      </c>
      <c r="L7277" s="362" t="s">
        <v>459</v>
      </c>
      <c r="M7277" s="362" t="s">
        <v>7116</v>
      </c>
      <c r="N7277" s="362" t="s">
        <v>7117</v>
      </c>
      <c r="O7277" s="362"/>
    </row>
    <row r="7278" spans="1:15" x14ac:dyDescent="0.2">
      <c r="A7278" s="361">
        <v>45169</v>
      </c>
      <c r="B7278" s="362" t="s">
        <v>541</v>
      </c>
      <c r="C7278" s="365">
        <v>6542.11</v>
      </c>
      <c r="D7278" s="362" t="s">
        <v>452</v>
      </c>
      <c r="E7278" s="362">
        <v>4107</v>
      </c>
      <c r="F7278" s="362" t="s">
        <v>462</v>
      </c>
      <c r="G7278" s="362"/>
      <c r="H7278" s="364">
        <v>2</v>
      </c>
      <c r="I7278" s="363">
        <v>378811</v>
      </c>
      <c r="J7278" s="362" t="s">
        <v>455</v>
      </c>
      <c r="K7278" s="363">
        <v>454573.2</v>
      </c>
      <c r="L7278" s="362" t="s">
        <v>459</v>
      </c>
      <c r="M7278" s="362" t="s">
        <v>7116</v>
      </c>
      <c r="N7278" s="362" t="s">
        <v>7117</v>
      </c>
      <c r="O7278" s="362"/>
    </row>
    <row r="7279" spans="1:15" x14ac:dyDescent="0.2">
      <c r="A7279" s="361">
        <v>45166</v>
      </c>
      <c r="B7279" s="362" t="s">
        <v>541</v>
      </c>
      <c r="C7279" s="365">
        <v>6715.1</v>
      </c>
      <c r="D7279" s="362" t="s">
        <v>452</v>
      </c>
      <c r="E7279" s="362">
        <v>4107</v>
      </c>
      <c r="F7279" s="362" t="s">
        <v>462</v>
      </c>
      <c r="G7279" s="362"/>
      <c r="H7279" s="364">
        <v>3</v>
      </c>
      <c r="I7279" s="363">
        <v>378811</v>
      </c>
      <c r="J7279" s="362" t="s">
        <v>455</v>
      </c>
      <c r="K7279" s="363">
        <v>454573.2</v>
      </c>
      <c r="L7279" s="362" t="s">
        <v>459</v>
      </c>
      <c r="M7279" s="362" t="s">
        <v>7116</v>
      </c>
      <c r="N7279" s="362" t="s">
        <v>7117</v>
      </c>
      <c r="O7279" s="362"/>
    </row>
    <row r="7280" spans="1:15" x14ac:dyDescent="0.2">
      <c r="A7280" s="361">
        <v>45167</v>
      </c>
      <c r="B7280" s="362" t="s">
        <v>541</v>
      </c>
      <c r="C7280" s="365">
        <v>6715.1</v>
      </c>
      <c r="D7280" s="362" t="s">
        <v>452</v>
      </c>
      <c r="E7280" s="362">
        <v>4107</v>
      </c>
      <c r="F7280" s="362" t="s">
        <v>462</v>
      </c>
      <c r="G7280" s="362"/>
      <c r="H7280" s="364">
        <v>3</v>
      </c>
      <c r="I7280" s="363">
        <v>378811</v>
      </c>
      <c r="J7280" s="362" t="s">
        <v>455</v>
      </c>
      <c r="K7280" s="363">
        <v>454573.2</v>
      </c>
      <c r="L7280" s="362" t="s">
        <v>459</v>
      </c>
      <c r="M7280" s="362" t="s">
        <v>7116</v>
      </c>
      <c r="N7280" s="362" t="s">
        <v>7117</v>
      </c>
      <c r="O7280" s="362"/>
    </row>
    <row r="7281" spans="1:15" x14ac:dyDescent="0.2">
      <c r="A7281" s="361">
        <v>45168</v>
      </c>
      <c r="B7281" s="362" t="s">
        <v>541</v>
      </c>
      <c r="C7281" s="365">
        <v>6715.1</v>
      </c>
      <c r="D7281" s="362" t="s">
        <v>452</v>
      </c>
      <c r="E7281" s="362">
        <v>4107</v>
      </c>
      <c r="F7281" s="362" t="s">
        <v>462</v>
      </c>
      <c r="G7281" s="362"/>
      <c r="H7281" s="364">
        <v>2</v>
      </c>
      <c r="I7281" s="363">
        <v>378811</v>
      </c>
      <c r="J7281" s="362" t="s">
        <v>455</v>
      </c>
      <c r="K7281" s="363">
        <v>454573.2</v>
      </c>
      <c r="L7281" s="362" t="s">
        <v>459</v>
      </c>
      <c r="M7281" s="362" t="s">
        <v>7116</v>
      </c>
      <c r="N7281" s="362" t="s">
        <v>7117</v>
      </c>
      <c r="O7281" s="362"/>
    </row>
    <row r="7282" spans="1:15" x14ac:dyDescent="0.2">
      <c r="A7282" s="361">
        <v>45146</v>
      </c>
      <c r="B7282" s="362" t="s">
        <v>541</v>
      </c>
      <c r="C7282" s="365">
        <v>6641.1</v>
      </c>
      <c r="D7282" s="362" t="s">
        <v>452</v>
      </c>
      <c r="E7282" s="362">
        <v>7235</v>
      </c>
      <c r="F7282" s="362" t="s">
        <v>7201</v>
      </c>
      <c r="G7282" s="362"/>
      <c r="H7282" s="364">
        <v>8</v>
      </c>
      <c r="I7282" s="362">
        <v>0</v>
      </c>
      <c r="J7282" s="362" t="s">
        <v>425</v>
      </c>
      <c r="K7282" s="362">
        <v>0</v>
      </c>
      <c r="L7282" s="362" t="s">
        <v>459</v>
      </c>
      <c r="M7282" s="362" t="s">
        <v>7146</v>
      </c>
      <c r="N7282" s="362" t="s">
        <v>7117</v>
      </c>
      <c r="O7282" s="362"/>
    </row>
    <row r="7283" spans="1:15" x14ac:dyDescent="0.2">
      <c r="A7283" s="361">
        <v>45147</v>
      </c>
      <c r="B7283" s="362" t="s">
        <v>541</v>
      </c>
      <c r="C7283" s="365">
        <v>6641.1</v>
      </c>
      <c r="D7283" s="362" t="s">
        <v>452</v>
      </c>
      <c r="E7283" s="362">
        <v>7235</v>
      </c>
      <c r="F7283" s="362" t="s">
        <v>7201</v>
      </c>
      <c r="G7283" s="362"/>
      <c r="H7283" s="364">
        <v>8</v>
      </c>
      <c r="I7283" s="362">
        <v>0</v>
      </c>
      <c r="J7283" s="362" t="s">
        <v>425</v>
      </c>
      <c r="K7283" s="362">
        <v>0</v>
      </c>
      <c r="L7283" s="362" t="s">
        <v>459</v>
      </c>
      <c r="M7283" s="362" t="s">
        <v>7146</v>
      </c>
      <c r="N7283" s="362" t="s">
        <v>7117</v>
      </c>
      <c r="O7283" s="362"/>
    </row>
    <row r="7284" spans="1:15" x14ac:dyDescent="0.2">
      <c r="A7284" s="361">
        <v>45148</v>
      </c>
      <c r="B7284" s="362" t="s">
        <v>541</v>
      </c>
      <c r="C7284" s="365">
        <v>6641.1</v>
      </c>
      <c r="D7284" s="362" t="s">
        <v>452</v>
      </c>
      <c r="E7284" s="362">
        <v>7235</v>
      </c>
      <c r="F7284" s="362" t="s">
        <v>7201</v>
      </c>
      <c r="G7284" s="362"/>
      <c r="H7284" s="364">
        <v>8</v>
      </c>
      <c r="I7284" s="362">
        <v>0</v>
      </c>
      <c r="J7284" s="362" t="s">
        <v>425</v>
      </c>
      <c r="K7284" s="362">
        <v>0</v>
      </c>
      <c r="L7284" s="362" t="s">
        <v>459</v>
      </c>
      <c r="M7284" s="362" t="s">
        <v>7146</v>
      </c>
      <c r="N7284" s="362" t="s">
        <v>7117</v>
      </c>
      <c r="O7284" s="362"/>
    </row>
    <row r="7285" spans="1:15" x14ac:dyDescent="0.2">
      <c r="A7285" s="361">
        <v>45149</v>
      </c>
      <c r="B7285" s="362" t="s">
        <v>541</v>
      </c>
      <c r="C7285" s="365">
        <v>6641.1</v>
      </c>
      <c r="D7285" s="362" t="s">
        <v>452</v>
      </c>
      <c r="E7285" s="362">
        <v>7235</v>
      </c>
      <c r="F7285" s="362" t="s">
        <v>7201</v>
      </c>
      <c r="G7285" s="362"/>
      <c r="H7285" s="364">
        <v>8</v>
      </c>
      <c r="I7285" s="362">
        <v>0</v>
      </c>
      <c r="J7285" s="362" t="s">
        <v>425</v>
      </c>
      <c r="K7285" s="362">
        <v>0</v>
      </c>
      <c r="L7285" s="362" t="s">
        <v>459</v>
      </c>
      <c r="M7285" s="362" t="s">
        <v>7146</v>
      </c>
      <c r="N7285" s="362" t="s">
        <v>7117</v>
      </c>
      <c r="O7285" s="362"/>
    </row>
    <row r="7286" spans="1:15" x14ac:dyDescent="0.2">
      <c r="A7286" s="361">
        <v>45152</v>
      </c>
      <c r="B7286" s="362" t="s">
        <v>541</v>
      </c>
      <c r="C7286" s="365">
        <v>6641.1</v>
      </c>
      <c r="D7286" s="362" t="s">
        <v>452</v>
      </c>
      <c r="E7286" s="362">
        <v>7235</v>
      </c>
      <c r="F7286" s="362" t="s">
        <v>7201</v>
      </c>
      <c r="G7286" s="362"/>
      <c r="H7286" s="364">
        <v>8</v>
      </c>
      <c r="I7286" s="362">
        <v>0</v>
      </c>
      <c r="J7286" s="362" t="s">
        <v>425</v>
      </c>
      <c r="K7286" s="362">
        <v>0</v>
      </c>
      <c r="L7286" s="362" t="s">
        <v>459</v>
      </c>
      <c r="M7286" s="362" t="s">
        <v>7146</v>
      </c>
      <c r="N7286" s="362" t="s">
        <v>7117</v>
      </c>
      <c r="O7286" s="362"/>
    </row>
    <row r="7287" spans="1:15" x14ac:dyDescent="0.2">
      <c r="A7287" s="361">
        <v>45153</v>
      </c>
      <c r="B7287" s="362" t="s">
        <v>541</v>
      </c>
      <c r="C7287" s="365">
        <v>6641.1</v>
      </c>
      <c r="D7287" s="362" t="s">
        <v>452</v>
      </c>
      <c r="E7287" s="362">
        <v>7235</v>
      </c>
      <c r="F7287" s="362" t="s">
        <v>7201</v>
      </c>
      <c r="G7287" s="362"/>
      <c r="H7287" s="364">
        <v>8</v>
      </c>
      <c r="I7287" s="362">
        <v>0</v>
      </c>
      <c r="J7287" s="362" t="s">
        <v>425</v>
      </c>
      <c r="K7287" s="362">
        <v>0</v>
      </c>
      <c r="L7287" s="362" t="s">
        <v>459</v>
      </c>
      <c r="M7287" s="362" t="s">
        <v>7146</v>
      </c>
      <c r="N7287" s="362" t="s">
        <v>7117</v>
      </c>
      <c r="O7287" s="362"/>
    </row>
    <row r="7288" spans="1:15" x14ac:dyDescent="0.2">
      <c r="A7288" s="361">
        <v>45145</v>
      </c>
      <c r="B7288" s="362" t="s">
        <v>541</v>
      </c>
      <c r="C7288" s="365">
        <v>6762.1</v>
      </c>
      <c r="D7288" s="362" t="s">
        <v>452</v>
      </c>
      <c r="E7288" s="362">
        <v>7235</v>
      </c>
      <c r="F7288" s="362" t="s">
        <v>7201</v>
      </c>
      <c r="G7288" s="362"/>
      <c r="H7288" s="364">
        <v>8</v>
      </c>
      <c r="I7288" s="362">
        <v>0</v>
      </c>
      <c r="J7288" s="362" t="s">
        <v>425</v>
      </c>
      <c r="K7288" s="362">
        <v>0</v>
      </c>
      <c r="L7288" s="362" t="s">
        <v>459</v>
      </c>
      <c r="M7288" s="362" t="s">
        <v>7146</v>
      </c>
      <c r="N7288" s="362" t="s">
        <v>7117</v>
      </c>
      <c r="O7288" s="362"/>
    </row>
    <row r="7289" spans="1:15" x14ac:dyDescent="0.2">
      <c r="A7289" s="361">
        <v>45139</v>
      </c>
      <c r="B7289" s="362" t="s">
        <v>541</v>
      </c>
      <c r="C7289" s="365">
        <v>6746.1</v>
      </c>
      <c r="D7289" s="362" t="s">
        <v>452</v>
      </c>
      <c r="E7289" s="362">
        <v>7235</v>
      </c>
      <c r="F7289" s="362" t="s">
        <v>7201</v>
      </c>
      <c r="G7289" s="362"/>
      <c r="H7289" s="364">
        <v>8</v>
      </c>
      <c r="I7289" s="362">
        <v>0</v>
      </c>
      <c r="J7289" s="362" t="s">
        <v>425</v>
      </c>
      <c r="K7289" s="362">
        <v>0</v>
      </c>
      <c r="L7289" s="362" t="s">
        <v>459</v>
      </c>
      <c r="M7289" s="362" t="s">
        <v>7146</v>
      </c>
      <c r="N7289" s="362" t="s">
        <v>7117</v>
      </c>
      <c r="O7289" s="362"/>
    </row>
    <row r="7290" spans="1:15" x14ac:dyDescent="0.2">
      <c r="A7290" s="361">
        <v>45140</v>
      </c>
      <c r="B7290" s="362" t="s">
        <v>541</v>
      </c>
      <c r="C7290" s="365">
        <v>6762.1</v>
      </c>
      <c r="D7290" s="362" t="s">
        <v>452</v>
      </c>
      <c r="E7290" s="362">
        <v>7235</v>
      </c>
      <c r="F7290" s="362" t="s">
        <v>7201</v>
      </c>
      <c r="G7290" s="362"/>
      <c r="H7290" s="364">
        <v>8</v>
      </c>
      <c r="I7290" s="362">
        <v>0</v>
      </c>
      <c r="J7290" s="362" t="s">
        <v>425</v>
      </c>
      <c r="K7290" s="362">
        <v>0</v>
      </c>
      <c r="L7290" s="362" t="s">
        <v>459</v>
      </c>
      <c r="M7290" s="362" t="s">
        <v>7146</v>
      </c>
      <c r="N7290" s="362" t="s">
        <v>7117</v>
      </c>
      <c r="O7290" s="362"/>
    </row>
    <row r="7291" spans="1:15" x14ac:dyDescent="0.2">
      <c r="A7291" s="361">
        <v>45141</v>
      </c>
      <c r="B7291" s="362" t="s">
        <v>541</v>
      </c>
      <c r="C7291" s="365">
        <v>6762.1</v>
      </c>
      <c r="D7291" s="362" t="s">
        <v>452</v>
      </c>
      <c r="E7291" s="362">
        <v>7235</v>
      </c>
      <c r="F7291" s="362" t="s">
        <v>7201</v>
      </c>
      <c r="G7291" s="362"/>
      <c r="H7291" s="364">
        <v>8</v>
      </c>
      <c r="I7291" s="362">
        <v>0</v>
      </c>
      <c r="J7291" s="362" t="s">
        <v>425</v>
      </c>
      <c r="K7291" s="362">
        <v>0</v>
      </c>
      <c r="L7291" s="362" t="s">
        <v>459</v>
      </c>
      <c r="M7291" s="362" t="s">
        <v>7146</v>
      </c>
      <c r="N7291" s="362" t="s">
        <v>7117</v>
      </c>
      <c r="O7291" s="362"/>
    </row>
    <row r="7292" spans="1:15" x14ac:dyDescent="0.2">
      <c r="A7292" s="361">
        <v>45142</v>
      </c>
      <c r="B7292" s="362" t="s">
        <v>541</v>
      </c>
      <c r="C7292" s="365">
        <v>6762.1</v>
      </c>
      <c r="D7292" s="362" t="s">
        <v>452</v>
      </c>
      <c r="E7292" s="362">
        <v>7235</v>
      </c>
      <c r="F7292" s="362" t="s">
        <v>7201</v>
      </c>
      <c r="G7292" s="362"/>
      <c r="H7292" s="364">
        <v>8</v>
      </c>
      <c r="I7292" s="362">
        <v>0</v>
      </c>
      <c r="J7292" s="362" t="s">
        <v>425</v>
      </c>
      <c r="K7292" s="362">
        <v>0</v>
      </c>
      <c r="L7292" s="362" t="s">
        <v>459</v>
      </c>
      <c r="M7292" s="362" t="s">
        <v>7146</v>
      </c>
      <c r="N7292" s="362" t="s">
        <v>7117</v>
      </c>
      <c r="O7292" s="362"/>
    </row>
    <row r="7293" spans="1:15" x14ac:dyDescent="0.2">
      <c r="A7293" s="361">
        <v>45145</v>
      </c>
      <c r="B7293" s="362" t="s">
        <v>541</v>
      </c>
      <c r="C7293" s="365">
        <v>80422.16</v>
      </c>
      <c r="D7293" s="362" t="s">
        <v>2065</v>
      </c>
      <c r="E7293" s="362">
        <v>7275</v>
      </c>
      <c r="F7293" s="362" t="s">
        <v>7205</v>
      </c>
      <c r="G7293" s="362"/>
      <c r="H7293" s="364">
        <v>8</v>
      </c>
      <c r="I7293" s="362">
        <v>0</v>
      </c>
      <c r="J7293" s="362" t="s">
        <v>425</v>
      </c>
      <c r="K7293" s="362">
        <v>0</v>
      </c>
      <c r="L7293" s="362" t="s">
        <v>459</v>
      </c>
      <c r="M7293" s="362" t="s">
        <v>7146</v>
      </c>
      <c r="N7293" s="362" t="s">
        <v>7117</v>
      </c>
      <c r="O7293" s="362"/>
    </row>
    <row r="7294" spans="1:15" x14ac:dyDescent="0.2">
      <c r="A7294" s="361">
        <v>45160</v>
      </c>
      <c r="B7294" s="362" t="s">
        <v>541</v>
      </c>
      <c r="C7294" s="365">
        <v>6188.1</v>
      </c>
      <c r="D7294" s="362" t="s">
        <v>452</v>
      </c>
      <c r="E7294" s="362">
        <v>6184</v>
      </c>
      <c r="F7294" s="362" t="s">
        <v>7187</v>
      </c>
      <c r="G7294" s="362"/>
      <c r="H7294" s="364">
        <v>8</v>
      </c>
      <c r="I7294" s="362">
        <v>226</v>
      </c>
      <c r="J7294" s="362" t="s">
        <v>425</v>
      </c>
      <c r="K7294" s="362">
        <v>271.2</v>
      </c>
      <c r="L7294" s="362" t="s">
        <v>459</v>
      </c>
      <c r="M7294" s="362" t="s">
        <v>7116</v>
      </c>
      <c r="N7294" s="362" t="s">
        <v>7117</v>
      </c>
      <c r="O7294" s="362"/>
    </row>
    <row r="7295" spans="1:15" x14ac:dyDescent="0.2">
      <c r="A7295" s="361">
        <v>45148</v>
      </c>
      <c r="B7295" s="362" t="s">
        <v>541</v>
      </c>
      <c r="C7295" s="365">
        <v>6188.1</v>
      </c>
      <c r="D7295" s="362" t="s">
        <v>452</v>
      </c>
      <c r="E7295" s="362">
        <v>6165</v>
      </c>
      <c r="F7295" s="362" t="s">
        <v>7191</v>
      </c>
      <c r="G7295" s="362"/>
      <c r="H7295" s="364">
        <v>8</v>
      </c>
      <c r="I7295" s="362">
        <v>367</v>
      </c>
      <c r="J7295" s="362" t="s">
        <v>425</v>
      </c>
      <c r="K7295" s="362">
        <v>440.4</v>
      </c>
      <c r="L7295" s="362" t="s">
        <v>459</v>
      </c>
      <c r="M7295" s="362" t="s">
        <v>7116</v>
      </c>
      <c r="N7295" s="362" t="s">
        <v>7117</v>
      </c>
      <c r="O7295" s="362"/>
    </row>
    <row r="7296" spans="1:15" x14ac:dyDescent="0.2">
      <c r="A7296" s="361">
        <v>45154</v>
      </c>
      <c r="B7296" s="362" t="s">
        <v>541</v>
      </c>
      <c r="C7296" s="365">
        <v>6762.1</v>
      </c>
      <c r="D7296" s="362" t="s">
        <v>452</v>
      </c>
      <c r="E7296" s="362">
        <v>7235</v>
      </c>
      <c r="F7296" s="362" t="s">
        <v>7201</v>
      </c>
      <c r="G7296" s="362"/>
      <c r="H7296" s="364">
        <v>8</v>
      </c>
      <c r="I7296" s="362">
        <v>0</v>
      </c>
      <c r="J7296" s="362" t="s">
        <v>425</v>
      </c>
      <c r="K7296" s="362">
        <v>0</v>
      </c>
      <c r="L7296" s="362" t="s">
        <v>459</v>
      </c>
      <c r="M7296" s="362" t="s">
        <v>7146</v>
      </c>
      <c r="N7296" s="362" t="s">
        <v>7117</v>
      </c>
      <c r="O7296" s="362"/>
    </row>
    <row r="7297" spans="1:15" x14ac:dyDescent="0.2">
      <c r="A7297" s="361">
        <v>45166</v>
      </c>
      <c r="B7297" s="362" t="s">
        <v>541</v>
      </c>
      <c r="C7297" s="365">
        <v>6746.1</v>
      </c>
      <c r="D7297" s="362" t="s">
        <v>452</v>
      </c>
      <c r="E7297" s="362">
        <v>7275</v>
      </c>
      <c r="F7297" s="362" t="s">
        <v>7205</v>
      </c>
      <c r="G7297" s="362"/>
      <c r="H7297" s="364">
        <v>8</v>
      </c>
      <c r="I7297" s="362">
        <v>0</v>
      </c>
      <c r="J7297" s="362" t="s">
        <v>425</v>
      </c>
      <c r="K7297" s="362">
        <v>0</v>
      </c>
      <c r="L7297" s="362" t="s">
        <v>459</v>
      </c>
      <c r="M7297" s="362" t="s">
        <v>7146</v>
      </c>
      <c r="N7297" s="362" t="s">
        <v>7117</v>
      </c>
      <c r="O7297" s="362"/>
    </row>
    <row r="7298" spans="1:15" x14ac:dyDescent="0.2">
      <c r="A7298" s="361">
        <v>45139</v>
      </c>
      <c r="B7298" s="362" t="s">
        <v>541</v>
      </c>
      <c r="C7298" s="365">
        <v>80422.16</v>
      </c>
      <c r="D7298" s="362" t="s">
        <v>2065</v>
      </c>
      <c r="E7298" s="362">
        <v>7053</v>
      </c>
      <c r="F7298" s="362" t="s">
        <v>7197</v>
      </c>
      <c r="G7298" s="362"/>
      <c r="H7298" s="364">
        <v>8</v>
      </c>
      <c r="I7298" s="362">
        <v>229</v>
      </c>
      <c r="J7298" s="362" t="s">
        <v>425</v>
      </c>
      <c r="K7298" s="362">
        <v>274.8</v>
      </c>
      <c r="L7298" s="362" t="s">
        <v>459</v>
      </c>
      <c r="M7298" s="362" t="s">
        <v>7116</v>
      </c>
      <c r="N7298" s="362" t="s">
        <v>7117</v>
      </c>
      <c r="O7298" s="362"/>
    </row>
    <row r="7299" spans="1:15" x14ac:dyDescent="0.2">
      <c r="A7299" s="361">
        <v>45166</v>
      </c>
      <c r="B7299" s="362" t="s">
        <v>541</v>
      </c>
      <c r="C7299" s="365">
        <v>6188.1</v>
      </c>
      <c r="D7299" s="362" t="s">
        <v>452</v>
      </c>
      <c r="E7299" s="362">
        <v>7053</v>
      </c>
      <c r="F7299" s="362" t="s">
        <v>7197</v>
      </c>
      <c r="G7299" s="362"/>
      <c r="H7299" s="364">
        <v>8</v>
      </c>
      <c r="I7299" s="362">
        <v>229</v>
      </c>
      <c r="J7299" s="362" t="s">
        <v>425</v>
      </c>
      <c r="K7299" s="362">
        <v>274.8</v>
      </c>
      <c r="L7299" s="362" t="s">
        <v>459</v>
      </c>
      <c r="M7299" s="362" t="s">
        <v>7116</v>
      </c>
      <c r="N7299" s="362" t="s">
        <v>7117</v>
      </c>
      <c r="O7299" s="362"/>
    </row>
    <row r="7300" spans="1:15" x14ac:dyDescent="0.2">
      <c r="A7300" s="361">
        <v>45139</v>
      </c>
      <c r="B7300" s="362" t="s">
        <v>541</v>
      </c>
      <c r="C7300" s="365">
        <v>6746.1</v>
      </c>
      <c r="D7300" s="362" t="s">
        <v>452</v>
      </c>
      <c r="E7300" s="362">
        <v>4713</v>
      </c>
      <c r="F7300" s="362" t="s">
        <v>7195</v>
      </c>
      <c r="G7300" s="362"/>
      <c r="H7300" s="364">
        <v>8</v>
      </c>
      <c r="I7300" s="362">
        <v>271</v>
      </c>
      <c r="J7300" s="362" t="s">
        <v>425</v>
      </c>
      <c r="K7300" s="362">
        <v>325.2</v>
      </c>
      <c r="L7300" s="362" t="s">
        <v>459</v>
      </c>
      <c r="M7300" s="362" t="s">
        <v>7116</v>
      </c>
      <c r="N7300" s="362" t="s">
        <v>7117</v>
      </c>
      <c r="O7300" s="362"/>
    </row>
    <row r="7301" spans="1:15" x14ac:dyDescent="0.2">
      <c r="A7301" s="361">
        <v>45149</v>
      </c>
      <c r="B7301" s="362" t="s">
        <v>541</v>
      </c>
      <c r="C7301" s="365">
        <v>6188.1</v>
      </c>
      <c r="D7301" s="362" t="s">
        <v>452</v>
      </c>
      <c r="E7301" s="362">
        <v>6165</v>
      </c>
      <c r="F7301" s="362" t="s">
        <v>7191</v>
      </c>
      <c r="G7301" s="362"/>
      <c r="H7301" s="364">
        <v>8</v>
      </c>
      <c r="I7301" s="362">
        <v>367</v>
      </c>
      <c r="J7301" s="362" t="s">
        <v>425</v>
      </c>
      <c r="K7301" s="362">
        <v>440.4</v>
      </c>
      <c r="L7301" s="362" t="s">
        <v>459</v>
      </c>
      <c r="M7301" s="362" t="s">
        <v>7116</v>
      </c>
      <c r="N7301" s="362" t="s">
        <v>7117</v>
      </c>
      <c r="O7301" s="362"/>
    </row>
    <row r="7302" spans="1:15" x14ac:dyDescent="0.2">
      <c r="A7302" s="361">
        <v>45140</v>
      </c>
      <c r="B7302" s="362" t="s">
        <v>541</v>
      </c>
      <c r="C7302" s="365">
        <v>6762.1</v>
      </c>
      <c r="D7302" s="362" t="s">
        <v>452</v>
      </c>
      <c r="E7302" s="362">
        <v>7235</v>
      </c>
      <c r="F7302" s="362" t="s">
        <v>7201</v>
      </c>
      <c r="G7302" s="362"/>
      <c r="H7302" s="364">
        <v>-4</v>
      </c>
      <c r="I7302" s="362">
        <v>0</v>
      </c>
      <c r="J7302" s="362" t="s">
        <v>425</v>
      </c>
      <c r="K7302" s="362">
        <v>0</v>
      </c>
      <c r="L7302" s="362" t="s">
        <v>459</v>
      </c>
      <c r="M7302" s="362" t="s">
        <v>7146</v>
      </c>
      <c r="N7302" s="362" t="s">
        <v>7117</v>
      </c>
      <c r="O7302" s="362"/>
    </row>
    <row r="7303" spans="1:15" x14ac:dyDescent="0.2">
      <c r="A7303" s="361">
        <v>45161</v>
      </c>
      <c r="B7303" s="362" t="s">
        <v>541</v>
      </c>
      <c r="C7303" s="365">
        <v>6188.1</v>
      </c>
      <c r="D7303" s="362" t="s">
        <v>452</v>
      </c>
      <c r="E7303" s="362">
        <v>6184</v>
      </c>
      <c r="F7303" s="362" t="s">
        <v>7187</v>
      </c>
      <c r="G7303" s="362"/>
      <c r="H7303" s="364">
        <v>8</v>
      </c>
      <c r="I7303" s="362">
        <v>226</v>
      </c>
      <c r="J7303" s="362" t="s">
        <v>425</v>
      </c>
      <c r="K7303" s="362">
        <v>271.2</v>
      </c>
      <c r="L7303" s="362" t="s">
        <v>459</v>
      </c>
      <c r="M7303" s="362" t="s">
        <v>7116</v>
      </c>
      <c r="N7303" s="362" t="s">
        <v>7117</v>
      </c>
      <c r="O7303" s="362"/>
    </row>
    <row r="7304" spans="1:15" x14ac:dyDescent="0.2">
      <c r="A7304" s="361">
        <v>45167</v>
      </c>
      <c r="B7304" s="362" t="s">
        <v>541</v>
      </c>
      <c r="C7304" s="365">
        <v>6188.1</v>
      </c>
      <c r="D7304" s="362" t="s">
        <v>452</v>
      </c>
      <c r="E7304" s="362">
        <v>7053</v>
      </c>
      <c r="F7304" s="362" t="s">
        <v>7197</v>
      </c>
      <c r="G7304" s="362"/>
      <c r="H7304" s="364">
        <v>8</v>
      </c>
      <c r="I7304" s="362">
        <v>229</v>
      </c>
      <c r="J7304" s="362" t="s">
        <v>425</v>
      </c>
      <c r="K7304" s="362">
        <v>274.8</v>
      </c>
      <c r="L7304" s="362" t="s">
        <v>459</v>
      </c>
      <c r="M7304" s="362" t="s">
        <v>7116</v>
      </c>
      <c r="N7304" s="362" t="s">
        <v>7117</v>
      </c>
      <c r="O7304" s="362"/>
    </row>
    <row r="7305" spans="1:15" x14ac:dyDescent="0.2">
      <c r="A7305" s="361">
        <v>45140</v>
      </c>
      <c r="B7305" s="362" t="s">
        <v>541</v>
      </c>
      <c r="C7305" s="365">
        <v>80422.16</v>
      </c>
      <c r="D7305" s="362" t="s">
        <v>2065</v>
      </c>
      <c r="E7305" s="362">
        <v>7053</v>
      </c>
      <c r="F7305" s="362" t="s">
        <v>7197</v>
      </c>
      <c r="G7305" s="362"/>
      <c r="H7305" s="364">
        <v>8</v>
      </c>
      <c r="I7305" s="362">
        <v>229</v>
      </c>
      <c r="J7305" s="362" t="s">
        <v>425</v>
      </c>
      <c r="K7305" s="362">
        <v>274.8</v>
      </c>
      <c r="L7305" s="362" t="s">
        <v>459</v>
      </c>
      <c r="M7305" s="362" t="s">
        <v>7116</v>
      </c>
      <c r="N7305" s="362" t="s">
        <v>7117</v>
      </c>
      <c r="O7305" s="362"/>
    </row>
    <row r="7306" spans="1:15" x14ac:dyDescent="0.2">
      <c r="A7306" s="361">
        <v>45146</v>
      </c>
      <c r="B7306" s="362" t="s">
        <v>541</v>
      </c>
      <c r="C7306" s="365">
        <v>80422.16</v>
      </c>
      <c r="D7306" s="362" t="s">
        <v>2065</v>
      </c>
      <c r="E7306" s="362">
        <v>7275</v>
      </c>
      <c r="F7306" s="362" t="s">
        <v>7205</v>
      </c>
      <c r="G7306" s="362"/>
      <c r="H7306" s="364">
        <v>8</v>
      </c>
      <c r="I7306" s="362">
        <v>0</v>
      </c>
      <c r="J7306" s="362" t="s">
        <v>425</v>
      </c>
      <c r="K7306" s="362">
        <v>0</v>
      </c>
      <c r="L7306" s="362" t="s">
        <v>459</v>
      </c>
      <c r="M7306" s="362" t="s">
        <v>7146</v>
      </c>
      <c r="N7306" s="362" t="s">
        <v>7117</v>
      </c>
      <c r="O7306" s="362"/>
    </row>
    <row r="7307" spans="1:15" x14ac:dyDescent="0.2">
      <c r="A7307" s="361">
        <v>45140</v>
      </c>
      <c r="B7307" s="362" t="s">
        <v>541</v>
      </c>
      <c r="C7307" s="365">
        <v>6746.1</v>
      </c>
      <c r="D7307" s="362" t="s">
        <v>452</v>
      </c>
      <c r="E7307" s="362">
        <v>4713</v>
      </c>
      <c r="F7307" s="362" t="s">
        <v>7195</v>
      </c>
      <c r="G7307" s="362"/>
      <c r="H7307" s="364">
        <v>8</v>
      </c>
      <c r="I7307" s="362">
        <v>271</v>
      </c>
      <c r="J7307" s="362" t="s">
        <v>425</v>
      </c>
      <c r="K7307" s="362">
        <v>325.2</v>
      </c>
      <c r="L7307" s="362" t="s">
        <v>459</v>
      </c>
      <c r="M7307" s="362" t="s">
        <v>7116</v>
      </c>
      <c r="N7307" s="362" t="s">
        <v>7117</v>
      </c>
      <c r="O7307" s="362"/>
    </row>
    <row r="7308" spans="1:15" x14ac:dyDescent="0.2">
      <c r="A7308" s="361">
        <v>45167</v>
      </c>
      <c r="B7308" s="362" t="s">
        <v>541</v>
      </c>
      <c r="C7308" s="365">
        <v>6746.1</v>
      </c>
      <c r="D7308" s="362" t="s">
        <v>452</v>
      </c>
      <c r="E7308" s="362">
        <v>7275</v>
      </c>
      <c r="F7308" s="362" t="s">
        <v>7205</v>
      </c>
      <c r="G7308" s="362"/>
      <c r="H7308" s="364">
        <v>8</v>
      </c>
      <c r="I7308" s="362">
        <v>0</v>
      </c>
      <c r="J7308" s="362" t="s">
        <v>425</v>
      </c>
      <c r="K7308" s="362">
        <v>0</v>
      </c>
      <c r="L7308" s="362" t="s">
        <v>459</v>
      </c>
      <c r="M7308" s="362" t="s">
        <v>7146</v>
      </c>
      <c r="N7308" s="362" t="s">
        <v>7117</v>
      </c>
      <c r="O7308" s="362"/>
    </row>
    <row r="7309" spans="1:15" x14ac:dyDescent="0.2">
      <c r="A7309" s="361">
        <v>45155</v>
      </c>
      <c r="B7309" s="362" t="s">
        <v>541</v>
      </c>
      <c r="C7309" s="365">
        <v>6762.1</v>
      </c>
      <c r="D7309" s="362" t="s">
        <v>452</v>
      </c>
      <c r="E7309" s="362">
        <v>7235</v>
      </c>
      <c r="F7309" s="362" t="s">
        <v>7201</v>
      </c>
      <c r="G7309" s="362"/>
      <c r="H7309" s="364">
        <v>8</v>
      </c>
      <c r="I7309" s="362">
        <v>0</v>
      </c>
      <c r="J7309" s="362" t="s">
        <v>425</v>
      </c>
      <c r="K7309" s="362">
        <v>0</v>
      </c>
      <c r="L7309" s="362" t="s">
        <v>459</v>
      </c>
      <c r="M7309" s="362" t="s">
        <v>7146</v>
      </c>
      <c r="N7309" s="362" t="s">
        <v>7117</v>
      </c>
      <c r="O7309" s="362"/>
    </row>
    <row r="7310" spans="1:15" x14ac:dyDescent="0.2">
      <c r="A7310" s="361">
        <v>45162</v>
      </c>
      <c r="B7310" s="362" t="s">
        <v>541</v>
      </c>
      <c r="C7310" s="365">
        <v>6188.1</v>
      </c>
      <c r="D7310" s="362" t="s">
        <v>452</v>
      </c>
      <c r="E7310" s="362">
        <v>6184</v>
      </c>
      <c r="F7310" s="362" t="s">
        <v>7187</v>
      </c>
      <c r="G7310" s="362"/>
      <c r="H7310" s="364">
        <v>8</v>
      </c>
      <c r="I7310" s="362">
        <v>226</v>
      </c>
      <c r="J7310" s="362" t="s">
        <v>425</v>
      </c>
      <c r="K7310" s="362">
        <v>271.2</v>
      </c>
      <c r="L7310" s="362" t="s">
        <v>459</v>
      </c>
      <c r="M7310" s="362" t="s">
        <v>7116</v>
      </c>
      <c r="N7310" s="362" t="s">
        <v>7117</v>
      </c>
      <c r="O7310" s="362"/>
    </row>
    <row r="7311" spans="1:15" x14ac:dyDescent="0.2">
      <c r="A7311" s="361">
        <v>45168</v>
      </c>
      <c r="B7311" s="362" t="s">
        <v>541</v>
      </c>
      <c r="C7311" s="365">
        <v>6188.1</v>
      </c>
      <c r="D7311" s="362" t="s">
        <v>452</v>
      </c>
      <c r="E7311" s="362">
        <v>7053</v>
      </c>
      <c r="F7311" s="362" t="s">
        <v>7197</v>
      </c>
      <c r="G7311" s="362"/>
      <c r="H7311" s="364">
        <v>8</v>
      </c>
      <c r="I7311" s="362">
        <v>229</v>
      </c>
      <c r="J7311" s="362" t="s">
        <v>425</v>
      </c>
      <c r="K7311" s="362">
        <v>274.8</v>
      </c>
      <c r="L7311" s="362" t="s">
        <v>459</v>
      </c>
      <c r="M7311" s="362" t="s">
        <v>7116</v>
      </c>
      <c r="N7311" s="362" t="s">
        <v>7117</v>
      </c>
      <c r="O7311" s="362"/>
    </row>
    <row r="7312" spans="1:15" x14ac:dyDescent="0.2">
      <c r="A7312" s="361">
        <v>45145</v>
      </c>
      <c r="B7312" s="362" t="s">
        <v>541</v>
      </c>
      <c r="C7312" s="365">
        <v>6762.1</v>
      </c>
      <c r="D7312" s="362" t="s">
        <v>452</v>
      </c>
      <c r="E7312" s="362">
        <v>6165</v>
      </c>
      <c r="F7312" s="362" t="s">
        <v>7191</v>
      </c>
      <c r="G7312" s="362"/>
      <c r="H7312" s="364">
        <v>8</v>
      </c>
      <c r="I7312" s="362">
        <v>367</v>
      </c>
      <c r="J7312" s="362" t="s">
        <v>425</v>
      </c>
      <c r="K7312" s="362">
        <v>440.4</v>
      </c>
      <c r="L7312" s="362" t="s">
        <v>459</v>
      </c>
      <c r="M7312" s="362" t="s">
        <v>7116</v>
      </c>
      <c r="N7312" s="362" t="s">
        <v>7117</v>
      </c>
      <c r="O7312" s="362"/>
    </row>
    <row r="7313" spans="1:15" x14ac:dyDescent="0.2">
      <c r="A7313" s="361">
        <v>45141</v>
      </c>
      <c r="B7313" s="362" t="s">
        <v>541</v>
      </c>
      <c r="C7313" s="365">
        <v>80422.16</v>
      </c>
      <c r="D7313" s="362" t="s">
        <v>2065</v>
      </c>
      <c r="E7313" s="362">
        <v>7053</v>
      </c>
      <c r="F7313" s="362" t="s">
        <v>7197</v>
      </c>
      <c r="G7313" s="362"/>
      <c r="H7313" s="364">
        <v>8</v>
      </c>
      <c r="I7313" s="362">
        <v>229</v>
      </c>
      <c r="J7313" s="362" t="s">
        <v>425</v>
      </c>
      <c r="K7313" s="362">
        <v>274.8</v>
      </c>
      <c r="L7313" s="362" t="s">
        <v>459</v>
      </c>
      <c r="M7313" s="362" t="s">
        <v>7116</v>
      </c>
      <c r="N7313" s="362" t="s">
        <v>7117</v>
      </c>
      <c r="O7313" s="362"/>
    </row>
    <row r="7314" spans="1:15" x14ac:dyDescent="0.2">
      <c r="A7314" s="361">
        <v>45141</v>
      </c>
      <c r="B7314" s="362" t="s">
        <v>541</v>
      </c>
      <c r="C7314" s="365">
        <v>6746.1</v>
      </c>
      <c r="D7314" s="362" t="s">
        <v>452</v>
      </c>
      <c r="E7314" s="362">
        <v>4713</v>
      </c>
      <c r="F7314" s="362" t="s">
        <v>7195</v>
      </c>
      <c r="G7314" s="362"/>
      <c r="H7314" s="364">
        <v>8</v>
      </c>
      <c r="I7314" s="362">
        <v>271</v>
      </c>
      <c r="J7314" s="362" t="s">
        <v>425</v>
      </c>
      <c r="K7314" s="362">
        <v>325.2</v>
      </c>
      <c r="L7314" s="362" t="s">
        <v>459</v>
      </c>
      <c r="M7314" s="362" t="s">
        <v>7116</v>
      </c>
      <c r="N7314" s="362" t="s">
        <v>7117</v>
      </c>
      <c r="O7314" s="362"/>
    </row>
    <row r="7315" spans="1:15" x14ac:dyDescent="0.2">
      <c r="A7315" s="361">
        <v>45163</v>
      </c>
      <c r="B7315" s="362" t="s">
        <v>541</v>
      </c>
      <c r="C7315" s="365">
        <v>6188.1</v>
      </c>
      <c r="D7315" s="362" t="s">
        <v>452</v>
      </c>
      <c r="E7315" s="362">
        <v>6184</v>
      </c>
      <c r="F7315" s="362" t="s">
        <v>7187</v>
      </c>
      <c r="G7315" s="362"/>
      <c r="H7315" s="364">
        <v>8</v>
      </c>
      <c r="I7315" s="362">
        <v>226</v>
      </c>
      <c r="J7315" s="362" t="s">
        <v>425</v>
      </c>
      <c r="K7315" s="362">
        <v>271.2</v>
      </c>
      <c r="L7315" s="362" t="s">
        <v>459</v>
      </c>
      <c r="M7315" s="362" t="s">
        <v>7116</v>
      </c>
      <c r="N7315" s="362" t="s">
        <v>7117</v>
      </c>
      <c r="O7315" s="362"/>
    </row>
    <row r="7316" spans="1:15" x14ac:dyDescent="0.2">
      <c r="A7316" s="361">
        <v>45169</v>
      </c>
      <c r="B7316" s="362" t="s">
        <v>541</v>
      </c>
      <c r="C7316" s="365">
        <v>6188.1</v>
      </c>
      <c r="D7316" s="362" t="s">
        <v>452</v>
      </c>
      <c r="E7316" s="362">
        <v>7053</v>
      </c>
      <c r="F7316" s="362" t="s">
        <v>7197</v>
      </c>
      <c r="G7316" s="362"/>
      <c r="H7316" s="364">
        <v>8</v>
      </c>
      <c r="I7316" s="362">
        <v>229</v>
      </c>
      <c r="J7316" s="362" t="s">
        <v>425</v>
      </c>
      <c r="K7316" s="362">
        <v>274.8</v>
      </c>
      <c r="L7316" s="362" t="s">
        <v>459</v>
      </c>
      <c r="M7316" s="362" t="s">
        <v>7116</v>
      </c>
      <c r="N7316" s="362" t="s">
        <v>7117</v>
      </c>
      <c r="O7316" s="362"/>
    </row>
    <row r="7317" spans="1:15" x14ac:dyDescent="0.2">
      <c r="A7317" s="361">
        <v>45146</v>
      </c>
      <c r="B7317" s="362" t="s">
        <v>541</v>
      </c>
      <c r="C7317" s="365">
        <v>6762.1</v>
      </c>
      <c r="D7317" s="362" t="s">
        <v>452</v>
      </c>
      <c r="E7317" s="362">
        <v>6165</v>
      </c>
      <c r="F7317" s="362" t="s">
        <v>7191</v>
      </c>
      <c r="G7317" s="362"/>
      <c r="H7317" s="364">
        <v>8</v>
      </c>
      <c r="I7317" s="362">
        <v>367</v>
      </c>
      <c r="J7317" s="362" t="s">
        <v>425</v>
      </c>
      <c r="K7317" s="362">
        <v>440.4</v>
      </c>
      <c r="L7317" s="362" t="s">
        <v>459</v>
      </c>
      <c r="M7317" s="362" t="s">
        <v>7116</v>
      </c>
      <c r="N7317" s="362" t="s">
        <v>7117</v>
      </c>
      <c r="O7317" s="362"/>
    </row>
    <row r="7318" spans="1:15" x14ac:dyDescent="0.2">
      <c r="A7318" s="361">
        <v>45147</v>
      </c>
      <c r="B7318" s="362" t="s">
        <v>541</v>
      </c>
      <c r="C7318" s="365">
        <v>80422.16</v>
      </c>
      <c r="D7318" s="362" t="s">
        <v>2065</v>
      </c>
      <c r="E7318" s="362">
        <v>7275</v>
      </c>
      <c r="F7318" s="362" t="s">
        <v>7205</v>
      </c>
      <c r="G7318" s="362"/>
      <c r="H7318" s="364">
        <v>8</v>
      </c>
      <c r="I7318" s="362">
        <v>0</v>
      </c>
      <c r="J7318" s="362" t="s">
        <v>425</v>
      </c>
      <c r="K7318" s="362">
        <v>0</v>
      </c>
      <c r="L7318" s="362" t="s">
        <v>459</v>
      </c>
      <c r="M7318" s="362" t="s">
        <v>7146</v>
      </c>
      <c r="N7318" s="362" t="s">
        <v>7117</v>
      </c>
      <c r="O7318" s="362"/>
    </row>
    <row r="7319" spans="1:15" x14ac:dyDescent="0.2">
      <c r="A7319" s="361">
        <v>45142</v>
      </c>
      <c r="B7319" s="362" t="s">
        <v>541</v>
      </c>
      <c r="C7319" s="365">
        <v>80422.16</v>
      </c>
      <c r="D7319" s="362" t="s">
        <v>2065</v>
      </c>
      <c r="E7319" s="362">
        <v>7053</v>
      </c>
      <c r="F7319" s="362" t="s">
        <v>7197</v>
      </c>
      <c r="G7319" s="362"/>
      <c r="H7319" s="364">
        <v>8</v>
      </c>
      <c r="I7319" s="362">
        <v>229</v>
      </c>
      <c r="J7319" s="362" t="s">
        <v>425</v>
      </c>
      <c r="K7319" s="362">
        <v>274.8</v>
      </c>
      <c r="L7319" s="362" t="s">
        <v>459</v>
      </c>
      <c r="M7319" s="362" t="s">
        <v>7116</v>
      </c>
      <c r="N7319" s="362" t="s">
        <v>7117</v>
      </c>
      <c r="O7319" s="362"/>
    </row>
    <row r="7320" spans="1:15" x14ac:dyDescent="0.2">
      <c r="A7320" s="361">
        <v>45156</v>
      </c>
      <c r="B7320" s="362" t="s">
        <v>541</v>
      </c>
      <c r="C7320" s="365">
        <v>6762.1</v>
      </c>
      <c r="D7320" s="362" t="s">
        <v>452</v>
      </c>
      <c r="E7320" s="362">
        <v>7235</v>
      </c>
      <c r="F7320" s="362" t="s">
        <v>7201</v>
      </c>
      <c r="G7320" s="362"/>
      <c r="H7320" s="364">
        <v>8</v>
      </c>
      <c r="I7320" s="362">
        <v>0</v>
      </c>
      <c r="J7320" s="362" t="s">
        <v>425</v>
      </c>
      <c r="K7320" s="362">
        <v>0</v>
      </c>
      <c r="L7320" s="362" t="s">
        <v>459</v>
      </c>
      <c r="M7320" s="362" t="s">
        <v>7146</v>
      </c>
      <c r="N7320" s="362" t="s">
        <v>7117</v>
      </c>
      <c r="O7320" s="362"/>
    </row>
    <row r="7321" spans="1:15" x14ac:dyDescent="0.2">
      <c r="A7321" s="361">
        <v>45166</v>
      </c>
      <c r="B7321" s="362" t="s">
        <v>541</v>
      </c>
      <c r="C7321" s="365">
        <v>6188.1</v>
      </c>
      <c r="D7321" s="362" t="s">
        <v>452</v>
      </c>
      <c r="E7321" s="362">
        <v>6184</v>
      </c>
      <c r="F7321" s="362" t="s">
        <v>7187</v>
      </c>
      <c r="G7321" s="362"/>
      <c r="H7321" s="364">
        <v>8</v>
      </c>
      <c r="I7321" s="362">
        <v>226</v>
      </c>
      <c r="J7321" s="362" t="s">
        <v>425</v>
      </c>
      <c r="K7321" s="362">
        <v>271.2</v>
      </c>
      <c r="L7321" s="362" t="s">
        <v>459</v>
      </c>
      <c r="M7321" s="362" t="s">
        <v>7116</v>
      </c>
      <c r="N7321" s="362" t="s">
        <v>7117</v>
      </c>
      <c r="O7321" s="362"/>
    </row>
    <row r="7322" spans="1:15" x14ac:dyDescent="0.2">
      <c r="A7322" s="361">
        <v>45168</v>
      </c>
      <c r="B7322" s="362" t="s">
        <v>541</v>
      </c>
      <c r="C7322" s="365">
        <v>6746.1</v>
      </c>
      <c r="D7322" s="362" t="s">
        <v>452</v>
      </c>
      <c r="E7322" s="362">
        <v>7275</v>
      </c>
      <c r="F7322" s="362" t="s">
        <v>7205</v>
      </c>
      <c r="G7322" s="362"/>
      <c r="H7322" s="364">
        <v>8</v>
      </c>
      <c r="I7322" s="362">
        <v>0</v>
      </c>
      <c r="J7322" s="362" t="s">
        <v>425</v>
      </c>
      <c r="K7322" s="362">
        <v>0</v>
      </c>
      <c r="L7322" s="362" t="s">
        <v>459</v>
      </c>
      <c r="M7322" s="362" t="s">
        <v>7146</v>
      </c>
      <c r="N7322" s="362" t="s">
        <v>7117</v>
      </c>
      <c r="O7322" s="362"/>
    </row>
    <row r="7323" spans="1:15" x14ac:dyDescent="0.2">
      <c r="A7323" s="361">
        <v>45154</v>
      </c>
      <c r="B7323" s="362" t="s">
        <v>541</v>
      </c>
      <c r="C7323" s="365">
        <v>6188.1</v>
      </c>
      <c r="D7323" s="362" t="s">
        <v>452</v>
      </c>
      <c r="E7323" s="362">
        <v>7053</v>
      </c>
      <c r="F7323" s="362" t="s">
        <v>7197</v>
      </c>
      <c r="G7323" s="362"/>
      <c r="H7323" s="364">
        <v>8</v>
      </c>
      <c r="I7323" s="362">
        <v>229</v>
      </c>
      <c r="J7323" s="362" t="s">
        <v>425</v>
      </c>
      <c r="K7323" s="362">
        <v>274.8</v>
      </c>
      <c r="L7323" s="362" t="s">
        <v>459</v>
      </c>
      <c r="M7323" s="362" t="s">
        <v>7116</v>
      </c>
      <c r="N7323" s="362" t="s">
        <v>7117</v>
      </c>
      <c r="O7323" s="362"/>
    </row>
    <row r="7324" spans="1:15" x14ac:dyDescent="0.2">
      <c r="A7324" s="361">
        <v>45147</v>
      </c>
      <c r="B7324" s="362" t="s">
        <v>541</v>
      </c>
      <c r="C7324" s="365">
        <v>6762.1</v>
      </c>
      <c r="D7324" s="362" t="s">
        <v>452</v>
      </c>
      <c r="E7324" s="362">
        <v>6165</v>
      </c>
      <c r="F7324" s="362" t="s">
        <v>7191</v>
      </c>
      <c r="G7324" s="362"/>
      <c r="H7324" s="364">
        <v>8</v>
      </c>
      <c r="I7324" s="362">
        <v>367</v>
      </c>
      <c r="J7324" s="362" t="s">
        <v>425</v>
      </c>
      <c r="K7324" s="362">
        <v>440.4</v>
      </c>
      <c r="L7324" s="362" t="s">
        <v>459</v>
      </c>
      <c r="M7324" s="362" t="s">
        <v>7116</v>
      </c>
      <c r="N7324" s="362" t="s">
        <v>7117</v>
      </c>
      <c r="O7324" s="362"/>
    </row>
    <row r="7325" spans="1:15" x14ac:dyDescent="0.2">
      <c r="A7325" s="361">
        <v>45145</v>
      </c>
      <c r="B7325" s="362" t="s">
        <v>541</v>
      </c>
      <c r="C7325" s="365">
        <v>80422.16</v>
      </c>
      <c r="D7325" s="362" t="s">
        <v>2065</v>
      </c>
      <c r="E7325" s="362">
        <v>7053</v>
      </c>
      <c r="F7325" s="362" t="s">
        <v>7197</v>
      </c>
      <c r="G7325" s="362"/>
      <c r="H7325" s="364">
        <v>8</v>
      </c>
      <c r="I7325" s="362">
        <v>229</v>
      </c>
      <c r="J7325" s="362" t="s">
        <v>425</v>
      </c>
      <c r="K7325" s="362">
        <v>274.8</v>
      </c>
      <c r="L7325" s="362" t="s">
        <v>459</v>
      </c>
      <c r="M7325" s="362" t="s">
        <v>7116</v>
      </c>
      <c r="N7325" s="362" t="s">
        <v>7117</v>
      </c>
      <c r="O7325" s="362"/>
    </row>
    <row r="7326" spans="1:15" x14ac:dyDescent="0.2">
      <c r="A7326" s="361">
        <v>45142</v>
      </c>
      <c r="B7326" s="362" t="s">
        <v>541</v>
      </c>
      <c r="C7326" s="365">
        <v>6746.1</v>
      </c>
      <c r="D7326" s="362" t="s">
        <v>452</v>
      </c>
      <c r="E7326" s="362">
        <v>4713</v>
      </c>
      <c r="F7326" s="362" t="s">
        <v>7195</v>
      </c>
      <c r="G7326" s="362"/>
      <c r="H7326" s="364">
        <v>8</v>
      </c>
      <c r="I7326" s="362">
        <v>271</v>
      </c>
      <c r="J7326" s="362" t="s">
        <v>425</v>
      </c>
      <c r="K7326" s="362">
        <v>325.2</v>
      </c>
      <c r="L7326" s="362" t="s">
        <v>459</v>
      </c>
      <c r="M7326" s="362" t="s">
        <v>7116</v>
      </c>
      <c r="N7326" s="362" t="s">
        <v>7117</v>
      </c>
      <c r="O7326" s="362"/>
    </row>
    <row r="7327" spans="1:15" x14ac:dyDescent="0.2">
      <c r="A7327" s="361">
        <v>45167</v>
      </c>
      <c r="B7327" s="362" t="s">
        <v>541</v>
      </c>
      <c r="C7327" s="365">
        <v>6188.1</v>
      </c>
      <c r="D7327" s="362" t="s">
        <v>452</v>
      </c>
      <c r="E7327" s="362">
        <v>6184</v>
      </c>
      <c r="F7327" s="362" t="s">
        <v>7187</v>
      </c>
      <c r="G7327" s="362"/>
      <c r="H7327" s="364">
        <v>8</v>
      </c>
      <c r="I7327" s="362">
        <v>226</v>
      </c>
      <c r="J7327" s="362" t="s">
        <v>425</v>
      </c>
      <c r="K7327" s="362">
        <v>271.2</v>
      </c>
      <c r="L7327" s="362" t="s">
        <v>459</v>
      </c>
      <c r="M7327" s="362" t="s">
        <v>7116</v>
      </c>
      <c r="N7327" s="362" t="s">
        <v>7117</v>
      </c>
      <c r="O7327" s="362"/>
    </row>
    <row r="7328" spans="1:15" x14ac:dyDescent="0.2">
      <c r="A7328" s="361">
        <v>45148</v>
      </c>
      <c r="B7328" s="362" t="s">
        <v>541</v>
      </c>
      <c r="C7328" s="365">
        <v>80422.16</v>
      </c>
      <c r="D7328" s="362" t="s">
        <v>2065</v>
      </c>
      <c r="E7328" s="362">
        <v>7275</v>
      </c>
      <c r="F7328" s="362" t="s">
        <v>7205</v>
      </c>
      <c r="G7328" s="362"/>
      <c r="H7328" s="364">
        <v>8</v>
      </c>
      <c r="I7328" s="362">
        <v>0</v>
      </c>
      <c r="J7328" s="362" t="s">
        <v>425</v>
      </c>
      <c r="K7328" s="362">
        <v>0</v>
      </c>
      <c r="L7328" s="362" t="s">
        <v>459</v>
      </c>
      <c r="M7328" s="362" t="s">
        <v>7146</v>
      </c>
      <c r="N7328" s="362" t="s">
        <v>7117</v>
      </c>
      <c r="O7328" s="362"/>
    </row>
    <row r="7329" spans="1:15" x14ac:dyDescent="0.2">
      <c r="A7329" s="361">
        <v>45155</v>
      </c>
      <c r="B7329" s="362" t="s">
        <v>541</v>
      </c>
      <c r="C7329" s="365">
        <v>6188.1</v>
      </c>
      <c r="D7329" s="362" t="s">
        <v>452</v>
      </c>
      <c r="E7329" s="362">
        <v>7053</v>
      </c>
      <c r="F7329" s="362" t="s">
        <v>7197</v>
      </c>
      <c r="G7329" s="362"/>
      <c r="H7329" s="364">
        <v>8</v>
      </c>
      <c r="I7329" s="362">
        <v>229</v>
      </c>
      <c r="J7329" s="362" t="s">
        <v>425</v>
      </c>
      <c r="K7329" s="362">
        <v>274.8</v>
      </c>
      <c r="L7329" s="362" t="s">
        <v>459</v>
      </c>
      <c r="M7329" s="362" t="s">
        <v>7116</v>
      </c>
      <c r="N7329" s="362" t="s">
        <v>7117</v>
      </c>
      <c r="O7329" s="362"/>
    </row>
    <row r="7330" spans="1:15" x14ac:dyDescent="0.2">
      <c r="A7330" s="361">
        <v>45142</v>
      </c>
      <c r="B7330" s="362" t="s">
        <v>541</v>
      </c>
      <c r="C7330" s="365">
        <v>6188.1</v>
      </c>
      <c r="D7330" s="362" t="s">
        <v>452</v>
      </c>
      <c r="E7330" s="362">
        <v>6165</v>
      </c>
      <c r="F7330" s="362" t="s">
        <v>7191</v>
      </c>
      <c r="G7330" s="362"/>
      <c r="H7330" s="364">
        <v>8</v>
      </c>
      <c r="I7330" s="362">
        <v>367</v>
      </c>
      <c r="J7330" s="362" t="s">
        <v>425</v>
      </c>
      <c r="K7330" s="362">
        <v>440.4</v>
      </c>
      <c r="L7330" s="362" t="s">
        <v>459</v>
      </c>
      <c r="M7330" s="362" t="s">
        <v>7116</v>
      </c>
      <c r="N7330" s="362" t="s">
        <v>7117</v>
      </c>
      <c r="O7330" s="362"/>
    </row>
    <row r="7331" spans="1:15" x14ac:dyDescent="0.2">
      <c r="A7331" s="361">
        <v>45159</v>
      </c>
      <c r="B7331" s="362" t="s">
        <v>541</v>
      </c>
      <c r="C7331" s="365">
        <v>6762.1</v>
      </c>
      <c r="D7331" s="362" t="s">
        <v>452</v>
      </c>
      <c r="E7331" s="362">
        <v>7235</v>
      </c>
      <c r="F7331" s="362" t="s">
        <v>7201</v>
      </c>
      <c r="G7331" s="362"/>
      <c r="H7331" s="364">
        <v>8</v>
      </c>
      <c r="I7331" s="362">
        <v>0</v>
      </c>
      <c r="J7331" s="362" t="s">
        <v>425</v>
      </c>
      <c r="K7331" s="362">
        <v>0</v>
      </c>
      <c r="L7331" s="362" t="s">
        <v>459</v>
      </c>
      <c r="M7331" s="362" t="s">
        <v>7146</v>
      </c>
      <c r="N7331" s="362" t="s">
        <v>7117</v>
      </c>
      <c r="O7331" s="362"/>
    </row>
    <row r="7332" spans="1:15" x14ac:dyDescent="0.2">
      <c r="A7332" s="361">
        <v>45146</v>
      </c>
      <c r="B7332" s="362" t="s">
        <v>541</v>
      </c>
      <c r="C7332" s="365">
        <v>80422.16</v>
      </c>
      <c r="D7332" s="362" t="s">
        <v>2065</v>
      </c>
      <c r="E7332" s="362">
        <v>7053</v>
      </c>
      <c r="F7332" s="362" t="s">
        <v>7197</v>
      </c>
      <c r="G7332" s="362"/>
      <c r="H7332" s="364">
        <v>8</v>
      </c>
      <c r="I7332" s="362">
        <v>229</v>
      </c>
      <c r="J7332" s="362" t="s">
        <v>425</v>
      </c>
      <c r="K7332" s="362">
        <v>274.8</v>
      </c>
      <c r="L7332" s="362" t="s">
        <v>459</v>
      </c>
      <c r="M7332" s="362" t="s">
        <v>7116</v>
      </c>
      <c r="N7332" s="362" t="s">
        <v>7117</v>
      </c>
      <c r="O7332" s="362"/>
    </row>
    <row r="7333" spans="1:15" x14ac:dyDescent="0.2">
      <c r="A7333" s="361">
        <v>45145</v>
      </c>
      <c r="B7333" s="362" t="s">
        <v>541</v>
      </c>
      <c r="C7333" s="365">
        <v>6233.1</v>
      </c>
      <c r="D7333" s="362" t="s">
        <v>2065</v>
      </c>
      <c r="E7333" s="362">
        <v>4713</v>
      </c>
      <c r="F7333" s="362" t="s">
        <v>7195</v>
      </c>
      <c r="G7333" s="362"/>
      <c r="H7333" s="364">
        <v>8</v>
      </c>
      <c r="I7333" s="362">
        <v>271</v>
      </c>
      <c r="J7333" s="362" t="s">
        <v>425</v>
      </c>
      <c r="K7333" s="362">
        <v>325.2</v>
      </c>
      <c r="L7333" s="362" t="s">
        <v>459</v>
      </c>
      <c r="M7333" s="362" t="s">
        <v>7116</v>
      </c>
      <c r="N7333" s="362" t="s">
        <v>7117</v>
      </c>
      <c r="O7333" s="362"/>
    </row>
    <row r="7334" spans="1:15" x14ac:dyDescent="0.2">
      <c r="A7334" s="361">
        <v>45169</v>
      </c>
      <c r="B7334" s="362" t="s">
        <v>541</v>
      </c>
      <c r="C7334" s="365">
        <v>6746.1</v>
      </c>
      <c r="D7334" s="362" t="s">
        <v>452</v>
      </c>
      <c r="E7334" s="362">
        <v>7275</v>
      </c>
      <c r="F7334" s="362" t="s">
        <v>7205</v>
      </c>
      <c r="G7334" s="362"/>
      <c r="H7334" s="364">
        <v>8</v>
      </c>
      <c r="I7334" s="362">
        <v>0</v>
      </c>
      <c r="J7334" s="362" t="s">
        <v>425</v>
      </c>
      <c r="K7334" s="362">
        <v>0</v>
      </c>
      <c r="L7334" s="362" t="s">
        <v>459</v>
      </c>
      <c r="M7334" s="362" t="s">
        <v>7146</v>
      </c>
      <c r="N7334" s="362" t="s">
        <v>7117</v>
      </c>
      <c r="O7334" s="362"/>
    </row>
    <row r="7335" spans="1:15" x14ac:dyDescent="0.2">
      <c r="A7335" s="361">
        <v>45168</v>
      </c>
      <c r="B7335" s="362" t="s">
        <v>541</v>
      </c>
      <c r="C7335" s="365">
        <v>6188.1</v>
      </c>
      <c r="D7335" s="362" t="s">
        <v>452</v>
      </c>
      <c r="E7335" s="362">
        <v>6184</v>
      </c>
      <c r="F7335" s="362" t="s">
        <v>7187</v>
      </c>
      <c r="G7335" s="362"/>
      <c r="H7335" s="364">
        <v>8</v>
      </c>
      <c r="I7335" s="362">
        <v>226</v>
      </c>
      <c r="J7335" s="362" t="s">
        <v>425</v>
      </c>
      <c r="K7335" s="362">
        <v>271.2</v>
      </c>
      <c r="L7335" s="362" t="s">
        <v>459</v>
      </c>
      <c r="M7335" s="362" t="s">
        <v>7116</v>
      </c>
      <c r="N7335" s="362" t="s">
        <v>7117</v>
      </c>
      <c r="O7335" s="362"/>
    </row>
    <row r="7336" spans="1:15" x14ac:dyDescent="0.2">
      <c r="A7336" s="361">
        <v>45156</v>
      </c>
      <c r="B7336" s="362" t="s">
        <v>541</v>
      </c>
      <c r="C7336" s="365">
        <v>6188.1</v>
      </c>
      <c r="D7336" s="362" t="s">
        <v>452</v>
      </c>
      <c r="E7336" s="362">
        <v>7053</v>
      </c>
      <c r="F7336" s="362" t="s">
        <v>7197</v>
      </c>
      <c r="G7336" s="362"/>
      <c r="H7336" s="364">
        <v>8</v>
      </c>
      <c r="I7336" s="362">
        <v>229</v>
      </c>
      <c r="J7336" s="362" t="s">
        <v>425</v>
      </c>
      <c r="K7336" s="362">
        <v>274.8</v>
      </c>
      <c r="L7336" s="362" t="s">
        <v>459</v>
      </c>
      <c r="M7336" s="362" t="s">
        <v>7116</v>
      </c>
      <c r="N7336" s="362" t="s">
        <v>7117</v>
      </c>
      <c r="O7336" s="362"/>
    </row>
    <row r="7337" spans="1:15" x14ac:dyDescent="0.2">
      <c r="A7337" s="361">
        <v>45152</v>
      </c>
      <c r="B7337" s="362" t="s">
        <v>541</v>
      </c>
      <c r="C7337" s="365">
        <v>6762.1</v>
      </c>
      <c r="D7337" s="362" t="s">
        <v>452</v>
      </c>
      <c r="E7337" s="362">
        <v>6165</v>
      </c>
      <c r="F7337" s="362" t="s">
        <v>7191</v>
      </c>
      <c r="G7337" s="362"/>
      <c r="H7337" s="364">
        <v>8</v>
      </c>
      <c r="I7337" s="362">
        <v>367</v>
      </c>
      <c r="J7337" s="362" t="s">
        <v>425</v>
      </c>
      <c r="K7337" s="362">
        <v>440.4</v>
      </c>
      <c r="L7337" s="362" t="s">
        <v>459</v>
      </c>
      <c r="M7337" s="362" t="s">
        <v>7116</v>
      </c>
      <c r="N7337" s="362" t="s">
        <v>7117</v>
      </c>
      <c r="O7337" s="362"/>
    </row>
    <row r="7338" spans="1:15" x14ac:dyDescent="0.2">
      <c r="A7338" s="361">
        <v>45147</v>
      </c>
      <c r="B7338" s="362" t="s">
        <v>541</v>
      </c>
      <c r="C7338" s="365">
        <v>80422.16</v>
      </c>
      <c r="D7338" s="362" t="s">
        <v>2065</v>
      </c>
      <c r="E7338" s="362">
        <v>7053</v>
      </c>
      <c r="F7338" s="362" t="s">
        <v>7197</v>
      </c>
      <c r="G7338" s="362"/>
      <c r="H7338" s="364">
        <v>8</v>
      </c>
      <c r="I7338" s="362">
        <v>229</v>
      </c>
      <c r="J7338" s="362" t="s">
        <v>425</v>
      </c>
      <c r="K7338" s="362">
        <v>274.8</v>
      </c>
      <c r="L7338" s="362" t="s">
        <v>459</v>
      </c>
      <c r="M7338" s="362" t="s">
        <v>7116</v>
      </c>
      <c r="N7338" s="362" t="s">
        <v>7117</v>
      </c>
      <c r="O7338" s="362"/>
    </row>
    <row r="7339" spans="1:15" x14ac:dyDescent="0.2">
      <c r="A7339" s="361">
        <v>45146</v>
      </c>
      <c r="B7339" s="362" t="s">
        <v>541</v>
      </c>
      <c r="C7339" s="365">
        <v>6233.1</v>
      </c>
      <c r="D7339" s="362" t="s">
        <v>2065</v>
      </c>
      <c r="E7339" s="362">
        <v>4713</v>
      </c>
      <c r="F7339" s="362" t="s">
        <v>7195</v>
      </c>
      <c r="G7339" s="362"/>
      <c r="H7339" s="364">
        <v>8</v>
      </c>
      <c r="I7339" s="362">
        <v>271</v>
      </c>
      <c r="J7339" s="362" t="s">
        <v>425</v>
      </c>
      <c r="K7339" s="362">
        <v>325.2</v>
      </c>
      <c r="L7339" s="362" t="s">
        <v>459</v>
      </c>
      <c r="M7339" s="362" t="s">
        <v>7116</v>
      </c>
      <c r="N7339" s="362" t="s">
        <v>7117</v>
      </c>
      <c r="O7339" s="362"/>
    </row>
    <row r="7340" spans="1:15" x14ac:dyDescent="0.2">
      <c r="A7340" s="361">
        <v>45169</v>
      </c>
      <c r="B7340" s="362" t="s">
        <v>541</v>
      </c>
      <c r="C7340" s="365">
        <v>6188.1</v>
      </c>
      <c r="D7340" s="362" t="s">
        <v>452</v>
      </c>
      <c r="E7340" s="362">
        <v>6184</v>
      </c>
      <c r="F7340" s="362" t="s">
        <v>7187</v>
      </c>
      <c r="G7340" s="362"/>
      <c r="H7340" s="364">
        <v>8</v>
      </c>
      <c r="I7340" s="362">
        <v>226</v>
      </c>
      <c r="J7340" s="362" t="s">
        <v>425</v>
      </c>
      <c r="K7340" s="362">
        <v>271.2</v>
      </c>
      <c r="L7340" s="362" t="s">
        <v>459</v>
      </c>
      <c r="M7340" s="362" t="s">
        <v>7116</v>
      </c>
      <c r="N7340" s="362" t="s">
        <v>7117</v>
      </c>
      <c r="O7340" s="362"/>
    </row>
    <row r="7341" spans="1:15" x14ac:dyDescent="0.2">
      <c r="A7341" s="361">
        <v>45159</v>
      </c>
      <c r="B7341" s="362" t="s">
        <v>541</v>
      </c>
      <c r="C7341" s="365">
        <v>6188.1</v>
      </c>
      <c r="D7341" s="362" t="s">
        <v>452</v>
      </c>
      <c r="E7341" s="362">
        <v>7053</v>
      </c>
      <c r="F7341" s="362" t="s">
        <v>7197</v>
      </c>
      <c r="G7341" s="362"/>
      <c r="H7341" s="364">
        <v>8</v>
      </c>
      <c r="I7341" s="362">
        <v>229</v>
      </c>
      <c r="J7341" s="362" t="s">
        <v>425</v>
      </c>
      <c r="K7341" s="362">
        <v>274.8</v>
      </c>
      <c r="L7341" s="362" t="s">
        <v>459</v>
      </c>
      <c r="M7341" s="362" t="s">
        <v>7116</v>
      </c>
      <c r="N7341" s="362" t="s">
        <v>7117</v>
      </c>
      <c r="O7341" s="362"/>
    </row>
    <row r="7342" spans="1:15" x14ac:dyDescent="0.2">
      <c r="A7342" s="361">
        <v>45149</v>
      </c>
      <c r="B7342" s="362" t="s">
        <v>541</v>
      </c>
      <c r="C7342" s="365">
        <v>80422.16</v>
      </c>
      <c r="D7342" s="362" t="s">
        <v>2065</v>
      </c>
      <c r="E7342" s="362">
        <v>7275</v>
      </c>
      <c r="F7342" s="362" t="s">
        <v>7205</v>
      </c>
      <c r="G7342" s="362"/>
      <c r="H7342" s="364">
        <v>8</v>
      </c>
      <c r="I7342" s="362">
        <v>0</v>
      </c>
      <c r="J7342" s="362" t="s">
        <v>425</v>
      </c>
      <c r="K7342" s="362">
        <v>0</v>
      </c>
      <c r="L7342" s="362" t="s">
        <v>459</v>
      </c>
      <c r="M7342" s="362" t="s">
        <v>7146</v>
      </c>
      <c r="N7342" s="362" t="s">
        <v>7117</v>
      </c>
      <c r="O7342" s="362"/>
    </row>
    <row r="7343" spans="1:15" x14ac:dyDescent="0.2">
      <c r="A7343" s="361">
        <v>45160</v>
      </c>
      <c r="B7343" s="362" t="s">
        <v>541</v>
      </c>
      <c r="C7343" s="365">
        <v>6762.1</v>
      </c>
      <c r="D7343" s="362" t="s">
        <v>452</v>
      </c>
      <c r="E7343" s="362">
        <v>7235</v>
      </c>
      <c r="F7343" s="362" t="s">
        <v>7201</v>
      </c>
      <c r="G7343" s="362"/>
      <c r="H7343" s="364">
        <v>8</v>
      </c>
      <c r="I7343" s="362">
        <v>0</v>
      </c>
      <c r="J7343" s="362" t="s">
        <v>425</v>
      </c>
      <c r="K7343" s="362">
        <v>0</v>
      </c>
      <c r="L7343" s="362" t="s">
        <v>459</v>
      </c>
      <c r="M7343" s="362" t="s">
        <v>7146</v>
      </c>
      <c r="N7343" s="362" t="s">
        <v>7117</v>
      </c>
      <c r="O7343" s="362"/>
    </row>
    <row r="7344" spans="1:15" x14ac:dyDescent="0.2">
      <c r="A7344" s="361">
        <v>45153</v>
      </c>
      <c r="B7344" s="362" t="s">
        <v>541</v>
      </c>
      <c r="C7344" s="365">
        <v>6762.1</v>
      </c>
      <c r="D7344" s="362" t="s">
        <v>452</v>
      </c>
      <c r="E7344" s="362">
        <v>6165</v>
      </c>
      <c r="F7344" s="362" t="s">
        <v>7191</v>
      </c>
      <c r="G7344" s="362"/>
      <c r="H7344" s="364">
        <v>8</v>
      </c>
      <c r="I7344" s="362">
        <v>367</v>
      </c>
      <c r="J7344" s="362" t="s">
        <v>425</v>
      </c>
      <c r="K7344" s="362">
        <v>440.4</v>
      </c>
      <c r="L7344" s="362" t="s">
        <v>459</v>
      </c>
      <c r="M7344" s="362" t="s">
        <v>7116</v>
      </c>
      <c r="N7344" s="362" t="s">
        <v>7117</v>
      </c>
      <c r="O7344" s="362"/>
    </row>
    <row r="7345" spans="1:15" x14ac:dyDescent="0.2">
      <c r="A7345" s="361">
        <v>45154</v>
      </c>
      <c r="B7345" s="362" t="s">
        <v>541</v>
      </c>
      <c r="C7345" s="365">
        <v>6746.1</v>
      </c>
      <c r="D7345" s="362" t="s">
        <v>452</v>
      </c>
      <c r="E7345" s="362">
        <v>7275</v>
      </c>
      <c r="F7345" s="362" t="s">
        <v>7205</v>
      </c>
      <c r="G7345" s="362"/>
      <c r="H7345" s="364">
        <v>8</v>
      </c>
      <c r="I7345" s="362">
        <v>0</v>
      </c>
      <c r="J7345" s="362" t="s">
        <v>425</v>
      </c>
      <c r="K7345" s="362">
        <v>0</v>
      </c>
      <c r="L7345" s="362" t="s">
        <v>459</v>
      </c>
      <c r="M7345" s="362" t="s">
        <v>7146</v>
      </c>
      <c r="N7345" s="362" t="s">
        <v>7117</v>
      </c>
      <c r="O7345" s="362"/>
    </row>
    <row r="7346" spans="1:15" x14ac:dyDescent="0.2">
      <c r="A7346" s="361">
        <v>45148</v>
      </c>
      <c r="B7346" s="362" t="s">
        <v>541</v>
      </c>
      <c r="C7346" s="365">
        <v>80422.16</v>
      </c>
      <c r="D7346" s="362" t="s">
        <v>2065</v>
      </c>
      <c r="E7346" s="362">
        <v>7053</v>
      </c>
      <c r="F7346" s="362" t="s">
        <v>7197</v>
      </c>
      <c r="G7346" s="362"/>
      <c r="H7346" s="364">
        <v>8</v>
      </c>
      <c r="I7346" s="362">
        <v>229</v>
      </c>
      <c r="J7346" s="362" t="s">
        <v>425</v>
      </c>
      <c r="K7346" s="362">
        <v>274.8</v>
      </c>
      <c r="L7346" s="362" t="s">
        <v>459</v>
      </c>
      <c r="M7346" s="362" t="s">
        <v>7116</v>
      </c>
      <c r="N7346" s="362" t="s">
        <v>7117</v>
      </c>
      <c r="O7346" s="362"/>
    </row>
    <row r="7347" spans="1:15" x14ac:dyDescent="0.2">
      <c r="A7347" s="361">
        <v>45160</v>
      </c>
      <c r="B7347" s="362" t="s">
        <v>541</v>
      </c>
      <c r="C7347" s="365">
        <v>6188.1</v>
      </c>
      <c r="D7347" s="362" t="s">
        <v>452</v>
      </c>
      <c r="E7347" s="362">
        <v>7053</v>
      </c>
      <c r="F7347" s="362" t="s">
        <v>7197</v>
      </c>
      <c r="G7347" s="362"/>
      <c r="H7347" s="364">
        <v>8</v>
      </c>
      <c r="I7347" s="362">
        <v>229</v>
      </c>
      <c r="J7347" s="362" t="s">
        <v>425</v>
      </c>
      <c r="K7347" s="362">
        <v>274.8</v>
      </c>
      <c r="L7347" s="362" t="s">
        <v>459</v>
      </c>
      <c r="M7347" s="362" t="s">
        <v>7116</v>
      </c>
      <c r="N7347" s="362" t="s">
        <v>7117</v>
      </c>
      <c r="O7347" s="362"/>
    </row>
    <row r="7348" spans="1:15" x14ac:dyDescent="0.2">
      <c r="A7348" s="361">
        <v>45139</v>
      </c>
      <c r="B7348" s="362" t="s">
        <v>541</v>
      </c>
      <c r="C7348" s="365">
        <v>6762.1</v>
      </c>
      <c r="D7348" s="362" t="s">
        <v>452</v>
      </c>
      <c r="E7348" s="362">
        <v>6165</v>
      </c>
      <c r="F7348" s="362" t="s">
        <v>7191</v>
      </c>
      <c r="G7348" s="362"/>
      <c r="H7348" s="364">
        <v>8</v>
      </c>
      <c r="I7348" s="362">
        <v>367</v>
      </c>
      <c r="J7348" s="362" t="s">
        <v>425</v>
      </c>
      <c r="K7348" s="362">
        <v>440.4</v>
      </c>
      <c r="L7348" s="362" t="s">
        <v>459</v>
      </c>
      <c r="M7348" s="362" t="s">
        <v>7116</v>
      </c>
      <c r="N7348" s="362" t="s">
        <v>7117</v>
      </c>
      <c r="O7348" s="362"/>
    </row>
    <row r="7349" spans="1:15" x14ac:dyDescent="0.2">
      <c r="A7349" s="361">
        <v>45147</v>
      </c>
      <c r="B7349" s="362" t="s">
        <v>541</v>
      </c>
      <c r="C7349" s="365">
        <v>6233.1</v>
      </c>
      <c r="D7349" s="362" t="s">
        <v>2065</v>
      </c>
      <c r="E7349" s="362">
        <v>4713</v>
      </c>
      <c r="F7349" s="362" t="s">
        <v>7195</v>
      </c>
      <c r="G7349" s="362"/>
      <c r="H7349" s="364">
        <v>8</v>
      </c>
      <c r="I7349" s="362">
        <v>271</v>
      </c>
      <c r="J7349" s="362" t="s">
        <v>425</v>
      </c>
      <c r="K7349" s="362">
        <v>325.2</v>
      </c>
      <c r="L7349" s="362" t="s">
        <v>459</v>
      </c>
      <c r="M7349" s="362" t="s">
        <v>7116</v>
      </c>
      <c r="N7349" s="362" t="s">
        <v>7117</v>
      </c>
      <c r="O7349" s="362"/>
    </row>
    <row r="7350" spans="1:15" x14ac:dyDescent="0.2">
      <c r="A7350" s="361">
        <v>45159</v>
      </c>
      <c r="B7350" s="362" t="s">
        <v>541</v>
      </c>
      <c r="C7350" s="365">
        <v>6497.1</v>
      </c>
      <c r="D7350" s="362" t="s">
        <v>452</v>
      </c>
      <c r="E7350" s="362">
        <v>6184</v>
      </c>
      <c r="F7350" s="362" t="s">
        <v>7187</v>
      </c>
      <c r="G7350" s="362"/>
      <c r="H7350" s="364">
        <v>8</v>
      </c>
      <c r="I7350" s="362">
        <v>226</v>
      </c>
      <c r="J7350" s="362" t="s">
        <v>425</v>
      </c>
      <c r="K7350" s="362">
        <v>271.2</v>
      </c>
      <c r="L7350" s="362" t="s">
        <v>459</v>
      </c>
      <c r="M7350" s="362" t="s">
        <v>7116</v>
      </c>
      <c r="N7350" s="362" t="s">
        <v>7117</v>
      </c>
      <c r="O7350" s="362"/>
    </row>
    <row r="7351" spans="1:15" x14ac:dyDescent="0.2">
      <c r="A7351" s="361">
        <v>45152</v>
      </c>
      <c r="B7351" s="362" t="s">
        <v>541</v>
      </c>
      <c r="C7351" s="365">
        <v>80422.16</v>
      </c>
      <c r="D7351" s="362" t="s">
        <v>2065</v>
      </c>
      <c r="E7351" s="362">
        <v>7275</v>
      </c>
      <c r="F7351" s="362" t="s">
        <v>7205</v>
      </c>
      <c r="G7351" s="362"/>
      <c r="H7351" s="364">
        <v>8</v>
      </c>
      <c r="I7351" s="362">
        <v>0</v>
      </c>
      <c r="J7351" s="362" t="s">
        <v>425</v>
      </c>
      <c r="K7351" s="362">
        <v>0</v>
      </c>
      <c r="L7351" s="362" t="s">
        <v>459</v>
      </c>
      <c r="M7351" s="362" t="s">
        <v>7146</v>
      </c>
      <c r="N7351" s="362" t="s">
        <v>7117</v>
      </c>
      <c r="O7351" s="362"/>
    </row>
    <row r="7352" spans="1:15" x14ac:dyDescent="0.2">
      <c r="A7352" s="361">
        <v>45161</v>
      </c>
      <c r="B7352" s="362" t="s">
        <v>541</v>
      </c>
      <c r="C7352" s="365">
        <v>6188.1</v>
      </c>
      <c r="D7352" s="362" t="s">
        <v>452</v>
      </c>
      <c r="E7352" s="362">
        <v>7053</v>
      </c>
      <c r="F7352" s="362" t="s">
        <v>7197</v>
      </c>
      <c r="G7352" s="362"/>
      <c r="H7352" s="364">
        <v>8</v>
      </c>
      <c r="I7352" s="362">
        <v>229</v>
      </c>
      <c r="J7352" s="362" t="s">
        <v>425</v>
      </c>
      <c r="K7352" s="362">
        <v>274.8</v>
      </c>
      <c r="L7352" s="362" t="s">
        <v>459</v>
      </c>
      <c r="M7352" s="362" t="s">
        <v>7116</v>
      </c>
      <c r="N7352" s="362" t="s">
        <v>7117</v>
      </c>
      <c r="O7352" s="362"/>
    </row>
    <row r="7353" spans="1:15" x14ac:dyDescent="0.2">
      <c r="A7353" s="361">
        <v>45161</v>
      </c>
      <c r="B7353" s="362" t="s">
        <v>541</v>
      </c>
      <c r="C7353" s="365">
        <v>6762.1</v>
      </c>
      <c r="D7353" s="362" t="s">
        <v>452</v>
      </c>
      <c r="E7353" s="362">
        <v>7235</v>
      </c>
      <c r="F7353" s="362" t="s">
        <v>7201</v>
      </c>
      <c r="G7353" s="362"/>
      <c r="H7353" s="364">
        <v>8</v>
      </c>
      <c r="I7353" s="362">
        <v>0</v>
      </c>
      <c r="J7353" s="362" t="s">
        <v>425</v>
      </c>
      <c r="K7353" s="362">
        <v>0</v>
      </c>
      <c r="L7353" s="362" t="s">
        <v>459</v>
      </c>
      <c r="M7353" s="362" t="s">
        <v>7146</v>
      </c>
      <c r="N7353" s="362" t="s">
        <v>7117</v>
      </c>
      <c r="O7353" s="362"/>
    </row>
    <row r="7354" spans="1:15" x14ac:dyDescent="0.2">
      <c r="A7354" s="361">
        <v>45149</v>
      </c>
      <c r="B7354" s="362" t="s">
        <v>541</v>
      </c>
      <c r="C7354" s="365">
        <v>80422.16</v>
      </c>
      <c r="D7354" s="362" t="s">
        <v>2065</v>
      </c>
      <c r="E7354" s="362">
        <v>7053</v>
      </c>
      <c r="F7354" s="362" t="s">
        <v>7197</v>
      </c>
      <c r="G7354" s="362"/>
      <c r="H7354" s="364">
        <v>8</v>
      </c>
      <c r="I7354" s="362">
        <v>229</v>
      </c>
      <c r="J7354" s="362" t="s">
        <v>425</v>
      </c>
      <c r="K7354" s="362">
        <v>274.8</v>
      </c>
      <c r="L7354" s="362" t="s">
        <v>459</v>
      </c>
      <c r="M7354" s="362" t="s">
        <v>7116</v>
      </c>
      <c r="N7354" s="362" t="s">
        <v>7117</v>
      </c>
      <c r="O7354" s="362"/>
    </row>
    <row r="7355" spans="1:15" x14ac:dyDescent="0.2">
      <c r="A7355" s="361">
        <v>45140</v>
      </c>
      <c r="B7355" s="362" t="s">
        <v>541</v>
      </c>
      <c r="C7355" s="365">
        <v>6762.1</v>
      </c>
      <c r="D7355" s="362" t="s">
        <v>452</v>
      </c>
      <c r="E7355" s="362">
        <v>6165</v>
      </c>
      <c r="F7355" s="362" t="s">
        <v>7191</v>
      </c>
      <c r="G7355" s="362"/>
      <c r="H7355" s="364">
        <v>8</v>
      </c>
      <c r="I7355" s="362">
        <v>367</v>
      </c>
      <c r="J7355" s="362" t="s">
        <v>425</v>
      </c>
      <c r="K7355" s="362">
        <v>440.4</v>
      </c>
      <c r="L7355" s="362" t="s">
        <v>459</v>
      </c>
      <c r="M7355" s="362" t="s">
        <v>7116</v>
      </c>
      <c r="N7355" s="362" t="s">
        <v>7117</v>
      </c>
      <c r="O7355" s="362"/>
    </row>
    <row r="7356" spans="1:15" x14ac:dyDescent="0.2">
      <c r="A7356" s="361">
        <v>45148</v>
      </c>
      <c r="B7356" s="362" t="s">
        <v>541</v>
      </c>
      <c r="C7356" s="365">
        <v>6233.1</v>
      </c>
      <c r="D7356" s="362" t="s">
        <v>2065</v>
      </c>
      <c r="E7356" s="362">
        <v>4713</v>
      </c>
      <c r="F7356" s="362" t="s">
        <v>7195</v>
      </c>
      <c r="G7356" s="362"/>
      <c r="H7356" s="364">
        <v>8</v>
      </c>
      <c r="I7356" s="362">
        <v>271</v>
      </c>
      <c r="J7356" s="362" t="s">
        <v>425</v>
      </c>
      <c r="K7356" s="362">
        <v>325.2</v>
      </c>
      <c r="L7356" s="362" t="s">
        <v>459</v>
      </c>
      <c r="M7356" s="362" t="s">
        <v>7116</v>
      </c>
      <c r="N7356" s="362" t="s">
        <v>7117</v>
      </c>
      <c r="O7356" s="362"/>
    </row>
    <row r="7357" spans="1:15" x14ac:dyDescent="0.2">
      <c r="A7357" s="361">
        <v>45154</v>
      </c>
      <c r="B7357" s="362" t="s">
        <v>541</v>
      </c>
      <c r="C7357" s="365">
        <v>6188.1</v>
      </c>
      <c r="D7357" s="362" t="s">
        <v>452</v>
      </c>
      <c r="E7357" s="362">
        <v>6184</v>
      </c>
      <c r="F7357" s="362" t="s">
        <v>7187</v>
      </c>
      <c r="G7357" s="362"/>
      <c r="H7357" s="364">
        <v>8</v>
      </c>
      <c r="I7357" s="362">
        <v>226</v>
      </c>
      <c r="J7357" s="362" t="s">
        <v>425</v>
      </c>
      <c r="K7357" s="362">
        <v>271.2</v>
      </c>
      <c r="L7357" s="362" t="s">
        <v>459</v>
      </c>
      <c r="M7357" s="362" t="s">
        <v>7116</v>
      </c>
      <c r="N7357" s="362" t="s">
        <v>7117</v>
      </c>
      <c r="O7357" s="362"/>
    </row>
    <row r="7358" spans="1:15" x14ac:dyDescent="0.2">
      <c r="A7358" s="361">
        <v>45155</v>
      </c>
      <c r="B7358" s="362" t="s">
        <v>541</v>
      </c>
      <c r="C7358" s="365">
        <v>6746.1</v>
      </c>
      <c r="D7358" s="362" t="s">
        <v>452</v>
      </c>
      <c r="E7358" s="362">
        <v>7275</v>
      </c>
      <c r="F7358" s="362" t="s">
        <v>7205</v>
      </c>
      <c r="G7358" s="362"/>
      <c r="H7358" s="364">
        <v>8</v>
      </c>
      <c r="I7358" s="362">
        <v>0</v>
      </c>
      <c r="J7358" s="362" t="s">
        <v>425</v>
      </c>
      <c r="K7358" s="362">
        <v>0</v>
      </c>
      <c r="L7358" s="362" t="s">
        <v>459</v>
      </c>
      <c r="M7358" s="362" t="s">
        <v>7146</v>
      </c>
      <c r="N7358" s="362" t="s">
        <v>7117</v>
      </c>
      <c r="O7358" s="362"/>
    </row>
    <row r="7359" spans="1:15" x14ac:dyDescent="0.2">
      <c r="A7359" s="361">
        <v>45162</v>
      </c>
      <c r="B7359" s="362" t="s">
        <v>541</v>
      </c>
      <c r="C7359" s="365">
        <v>6188.1</v>
      </c>
      <c r="D7359" s="362" t="s">
        <v>452</v>
      </c>
      <c r="E7359" s="362">
        <v>7053</v>
      </c>
      <c r="F7359" s="362" t="s">
        <v>7197</v>
      </c>
      <c r="G7359" s="362"/>
      <c r="H7359" s="364">
        <v>8</v>
      </c>
      <c r="I7359" s="362">
        <v>229</v>
      </c>
      <c r="J7359" s="362" t="s">
        <v>425</v>
      </c>
      <c r="K7359" s="362">
        <v>274.8</v>
      </c>
      <c r="L7359" s="362" t="s">
        <v>459</v>
      </c>
      <c r="M7359" s="362" t="s">
        <v>7116</v>
      </c>
      <c r="N7359" s="362" t="s">
        <v>7117</v>
      </c>
      <c r="O7359" s="362"/>
    </row>
    <row r="7360" spans="1:15" x14ac:dyDescent="0.2">
      <c r="A7360" s="361">
        <v>45152</v>
      </c>
      <c r="B7360" s="362" t="s">
        <v>541</v>
      </c>
      <c r="C7360" s="365">
        <v>80422.16</v>
      </c>
      <c r="D7360" s="362" t="s">
        <v>2065</v>
      </c>
      <c r="E7360" s="362">
        <v>7053</v>
      </c>
      <c r="F7360" s="362" t="s">
        <v>7197</v>
      </c>
      <c r="G7360" s="362"/>
      <c r="H7360" s="364">
        <v>8</v>
      </c>
      <c r="I7360" s="362">
        <v>229</v>
      </c>
      <c r="J7360" s="362" t="s">
        <v>425</v>
      </c>
      <c r="K7360" s="362">
        <v>274.8</v>
      </c>
      <c r="L7360" s="362" t="s">
        <v>459</v>
      </c>
      <c r="M7360" s="362" t="s">
        <v>7116</v>
      </c>
      <c r="N7360" s="362" t="s">
        <v>7117</v>
      </c>
      <c r="O7360" s="362"/>
    </row>
    <row r="7361" spans="1:15" x14ac:dyDescent="0.2">
      <c r="A7361" s="361">
        <v>45141</v>
      </c>
      <c r="B7361" s="362" t="s">
        <v>541</v>
      </c>
      <c r="C7361" s="365">
        <v>6762.1</v>
      </c>
      <c r="D7361" s="362" t="s">
        <v>452</v>
      </c>
      <c r="E7361" s="362">
        <v>6165</v>
      </c>
      <c r="F7361" s="362" t="s">
        <v>7191</v>
      </c>
      <c r="G7361" s="362"/>
      <c r="H7361" s="364">
        <v>8</v>
      </c>
      <c r="I7361" s="362">
        <v>367</v>
      </c>
      <c r="J7361" s="362" t="s">
        <v>425</v>
      </c>
      <c r="K7361" s="362">
        <v>440.4</v>
      </c>
      <c r="L7361" s="362" t="s">
        <v>459</v>
      </c>
      <c r="M7361" s="362" t="s">
        <v>7116</v>
      </c>
      <c r="N7361" s="362" t="s">
        <v>7117</v>
      </c>
      <c r="O7361" s="362"/>
    </row>
    <row r="7362" spans="1:15" x14ac:dyDescent="0.2">
      <c r="A7362" s="361">
        <v>45149</v>
      </c>
      <c r="B7362" s="362" t="s">
        <v>541</v>
      </c>
      <c r="C7362" s="365">
        <v>6233.1</v>
      </c>
      <c r="D7362" s="362" t="s">
        <v>2065</v>
      </c>
      <c r="E7362" s="362">
        <v>4713</v>
      </c>
      <c r="F7362" s="362" t="s">
        <v>7195</v>
      </c>
      <c r="G7362" s="362"/>
      <c r="H7362" s="364">
        <v>8</v>
      </c>
      <c r="I7362" s="362">
        <v>271</v>
      </c>
      <c r="J7362" s="362" t="s">
        <v>425</v>
      </c>
      <c r="K7362" s="362">
        <v>325.2</v>
      </c>
      <c r="L7362" s="362" t="s">
        <v>459</v>
      </c>
      <c r="M7362" s="362" t="s">
        <v>7116</v>
      </c>
      <c r="N7362" s="362" t="s">
        <v>7117</v>
      </c>
      <c r="O7362" s="362"/>
    </row>
    <row r="7363" spans="1:15" x14ac:dyDescent="0.2">
      <c r="A7363" s="361">
        <v>45153</v>
      </c>
      <c r="B7363" s="362" t="s">
        <v>541</v>
      </c>
      <c r="C7363" s="365">
        <v>80422.16</v>
      </c>
      <c r="D7363" s="362" t="s">
        <v>2065</v>
      </c>
      <c r="E7363" s="362">
        <v>7275</v>
      </c>
      <c r="F7363" s="362" t="s">
        <v>7205</v>
      </c>
      <c r="G7363" s="362"/>
      <c r="H7363" s="364">
        <v>8</v>
      </c>
      <c r="I7363" s="362">
        <v>0</v>
      </c>
      <c r="J7363" s="362" t="s">
        <v>425</v>
      </c>
      <c r="K7363" s="362">
        <v>0</v>
      </c>
      <c r="L7363" s="362" t="s">
        <v>459</v>
      </c>
      <c r="M7363" s="362" t="s">
        <v>7146</v>
      </c>
      <c r="N7363" s="362" t="s">
        <v>7117</v>
      </c>
      <c r="O7363" s="362"/>
    </row>
    <row r="7364" spans="1:15" x14ac:dyDescent="0.2">
      <c r="A7364" s="361">
        <v>45162</v>
      </c>
      <c r="B7364" s="362" t="s">
        <v>541</v>
      </c>
      <c r="C7364" s="365">
        <v>6762.1</v>
      </c>
      <c r="D7364" s="362" t="s">
        <v>452</v>
      </c>
      <c r="E7364" s="362">
        <v>7235</v>
      </c>
      <c r="F7364" s="362" t="s">
        <v>7201</v>
      </c>
      <c r="G7364" s="362"/>
      <c r="H7364" s="364">
        <v>8</v>
      </c>
      <c r="I7364" s="362">
        <v>0</v>
      </c>
      <c r="J7364" s="362" t="s">
        <v>425</v>
      </c>
      <c r="K7364" s="362">
        <v>0</v>
      </c>
      <c r="L7364" s="362" t="s">
        <v>459</v>
      </c>
      <c r="M7364" s="362" t="s">
        <v>7146</v>
      </c>
      <c r="N7364" s="362" t="s">
        <v>7117</v>
      </c>
      <c r="O7364" s="362"/>
    </row>
    <row r="7365" spans="1:15" x14ac:dyDescent="0.2">
      <c r="A7365" s="361">
        <v>45155</v>
      </c>
      <c r="B7365" s="362" t="s">
        <v>541</v>
      </c>
      <c r="C7365" s="365">
        <v>6188.1</v>
      </c>
      <c r="D7365" s="362" t="s">
        <v>452</v>
      </c>
      <c r="E7365" s="362">
        <v>6184</v>
      </c>
      <c r="F7365" s="362" t="s">
        <v>7187</v>
      </c>
      <c r="G7365" s="362"/>
      <c r="H7365" s="364">
        <v>8</v>
      </c>
      <c r="I7365" s="362">
        <v>226</v>
      </c>
      <c r="J7365" s="362" t="s">
        <v>425</v>
      </c>
      <c r="K7365" s="362">
        <v>271.2</v>
      </c>
      <c r="L7365" s="362" t="s">
        <v>459</v>
      </c>
      <c r="M7365" s="362" t="s">
        <v>7116</v>
      </c>
      <c r="N7365" s="362" t="s">
        <v>7117</v>
      </c>
      <c r="O7365" s="362"/>
    </row>
    <row r="7366" spans="1:15" x14ac:dyDescent="0.2">
      <c r="A7366" s="361">
        <v>45163</v>
      </c>
      <c r="B7366" s="362" t="s">
        <v>541</v>
      </c>
      <c r="C7366" s="365">
        <v>6188.1</v>
      </c>
      <c r="D7366" s="362" t="s">
        <v>452</v>
      </c>
      <c r="E7366" s="362">
        <v>7053</v>
      </c>
      <c r="F7366" s="362" t="s">
        <v>7197</v>
      </c>
      <c r="G7366" s="362"/>
      <c r="H7366" s="364">
        <v>8</v>
      </c>
      <c r="I7366" s="362">
        <v>229</v>
      </c>
      <c r="J7366" s="362" t="s">
        <v>425</v>
      </c>
      <c r="K7366" s="362">
        <v>274.8</v>
      </c>
      <c r="L7366" s="362" t="s">
        <v>459</v>
      </c>
      <c r="M7366" s="362" t="s">
        <v>7116</v>
      </c>
      <c r="N7366" s="362" t="s">
        <v>7117</v>
      </c>
      <c r="O7366" s="362"/>
    </row>
    <row r="7367" spans="1:15" x14ac:dyDescent="0.2">
      <c r="A7367" s="361">
        <v>45153</v>
      </c>
      <c r="B7367" s="362" t="s">
        <v>541</v>
      </c>
      <c r="C7367" s="365">
        <v>80422.16</v>
      </c>
      <c r="D7367" s="362" t="s">
        <v>2065</v>
      </c>
      <c r="E7367" s="362">
        <v>7053</v>
      </c>
      <c r="F7367" s="362" t="s">
        <v>7197</v>
      </c>
      <c r="G7367" s="362"/>
      <c r="H7367" s="364">
        <v>8</v>
      </c>
      <c r="I7367" s="362">
        <v>229</v>
      </c>
      <c r="J7367" s="362" t="s">
        <v>425</v>
      </c>
      <c r="K7367" s="362">
        <v>274.8</v>
      </c>
      <c r="L7367" s="362" t="s">
        <v>459</v>
      </c>
      <c r="M7367" s="362" t="s">
        <v>7116</v>
      </c>
      <c r="N7367" s="362" t="s">
        <v>7117</v>
      </c>
      <c r="O7367" s="362"/>
    </row>
    <row r="7368" spans="1:15" x14ac:dyDescent="0.2">
      <c r="A7368" s="361">
        <v>45159</v>
      </c>
      <c r="B7368" s="362" t="s">
        <v>541</v>
      </c>
      <c r="C7368" s="365">
        <v>6746.1</v>
      </c>
      <c r="D7368" s="362" t="s">
        <v>452</v>
      </c>
      <c r="E7368" s="362">
        <v>6185</v>
      </c>
      <c r="F7368" s="362" t="s">
        <v>7185</v>
      </c>
      <c r="G7368" s="362"/>
      <c r="H7368" s="364">
        <v>8</v>
      </c>
      <c r="I7368" s="362">
        <v>227</v>
      </c>
      <c r="J7368" s="362" t="s">
        <v>425</v>
      </c>
      <c r="K7368" s="362">
        <v>272.39999999999998</v>
      </c>
      <c r="L7368" s="362" t="s">
        <v>459</v>
      </c>
      <c r="M7368" s="362" t="s">
        <v>7116</v>
      </c>
      <c r="N7368" s="362" t="s">
        <v>7117</v>
      </c>
      <c r="O7368" s="362"/>
    </row>
    <row r="7369" spans="1:15" x14ac:dyDescent="0.2">
      <c r="A7369" s="361">
        <v>45156</v>
      </c>
      <c r="B7369" s="362" t="s">
        <v>541</v>
      </c>
      <c r="C7369" s="365">
        <v>6746.1</v>
      </c>
      <c r="D7369" s="362" t="s">
        <v>452</v>
      </c>
      <c r="E7369" s="362">
        <v>7275</v>
      </c>
      <c r="F7369" s="362" t="s">
        <v>7205</v>
      </c>
      <c r="G7369" s="362"/>
      <c r="H7369" s="364">
        <v>8</v>
      </c>
      <c r="I7369" s="362">
        <v>0</v>
      </c>
      <c r="J7369" s="362" t="s">
        <v>425</v>
      </c>
      <c r="K7369" s="362">
        <v>0</v>
      </c>
      <c r="L7369" s="362" t="s">
        <v>459</v>
      </c>
      <c r="M7369" s="362" t="s">
        <v>7146</v>
      </c>
      <c r="N7369" s="362" t="s">
        <v>7117</v>
      </c>
      <c r="O7369" s="362"/>
    </row>
    <row r="7370" spans="1:15" x14ac:dyDescent="0.2">
      <c r="A7370" s="361">
        <v>45156</v>
      </c>
      <c r="B7370" s="362" t="s">
        <v>541</v>
      </c>
      <c r="C7370" s="365">
        <v>6188.1</v>
      </c>
      <c r="D7370" s="362" t="s">
        <v>452</v>
      </c>
      <c r="E7370" s="362">
        <v>6184</v>
      </c>
      <c r="F7370" s="362" t="s">
        <v>7187</v>
      </c>
      <c r="G7370" s="362"/>
      <c r="H7370" s="364">
        <v>8</v>
      </c>
      <c r="I7370" s="362">
        <v>226</v>
      </c>
      <c r="J7370" s="362" t="s">
        <v>425</v>
      </c>
      <c r="K7370" s="362">
        <v>271.2</v>
      </c>
      <c r="L7370" s="362" t="s">
        <v>459</v>
      </c>
      <c r="M7370" s="362" t="s">
        <v>7116</v>
      </c>
      <c r="N7370" s="362" t="s">
        <v>7117</v>
      </c>
      <c r="O7370" s="362"/>
    </row>
    <row r="7371" spans="1:15" x14ac:dyDescent="0.2">
      <c r="A7371" s="361">
        <v>45152</v>
      </c>
      <c r="B7371" s="362" t="s">
        <v>541</v>
      </c>
      <c r="C7371" s="365">
        <v>6641.1</v>
      </c>
      <c r="D7371" s="362" t="s">
        <v>452</v>
      </c>
      <c r="E7371" s="362">
        <v>4713</v>
      </c>
      <c r="F7371" s="362" t="s">
        <v>7195</v>
      </c>
      <c r="G7371" s="362"/>
      <c r="H7371" s="364">
        <v>8</v>
      </c>
      <c r="I7371" s="362">
        <v>271</v>
      </c>
      <c r="J7371" s="362" t="s">
        <v>425</v>
      </c>
      <c r="K7371" s="362">
        <v>325.2</v>
      </c>
      <c r="L7371" s="362" t="s">
        <v>459</v>
      </c>
      <c r="M7371" s="362" t="s">
        <v>7116</v>
      </c>
      <c r="N7371" s="362" t="s">
        <v>7117</v>
      </c>
      <c r="O7371" s="362"/>
    </row>
    <row r="7372" spans="1:15" x14ac:dyDescent="0.2">
      <c r="A7372" s="361">
        <v>45163</v>
      </c>
      <c r="B7372" s="362" t="s">
        <v>541</v>
      </c>
      <c r="C7372" s="365">
        <v>6762.1</v>
      </c>
      <c r="D7372" s="362" t="s">
        <v>452</v>
      </c>
      <c r="E7372" s="362">
        <v>7235</v>
      </c>
      <c r="F7372" s="362" t="s">
        <v>7201</v>
      </c>
      <c r="G7372" s="362"/>
      <c r="H7372" s="364">
        <v>8</v>
      </c>
      <c r="I7372" s="362">
        <v>0</v>
      </c>
      <c r="J7372" s="362" t="s">
        <v>425</v>
      </c>
      <c r="K7372" s="362">
        <v>0</v>
      </c>
      <c r="L7372" s="362" t="s">
        <v>459</v>
      </c>
      <c r="M7372" s="362" t="s">
        <v>7146</v>
      </c>
      <c r="N7372" s="362" t="s">
        <v>7117</v>
      </c>
      <c r="O7372" s="362"/>
    </row>
    <row r="7373" spans="1:15" x14ac:dyDescent="0.2">
      <c r="A7373" s="361">
        <v>45159</v>
      </c>
      <c r="B7373" s="362" t="s">
        <v>541</v>
      </c>
      <c r="C7373" s="365">
        <v>6746.1</v>
      </c>
      <c r="D7373" s="362" t="s">
        <v>452</v>
      </c>
      <c r="E7373" s="362">
        <v>7275</v>
      </c>
      <c r="F7373" s="362" t="s">
        <v>7205</v>
      </c>
      <c r="G7373" s="362"/>
      <c r="H7373" s="364">
        <v>8</v>
      </c>
      <c r="I7373" s="362">
        <v>0</v>
      </c>
      <c r="J7373" s="362" t="s">
        <v>425</v>
      </c>
      <c r="K7373" s="362">
        <v>0</v>
      </c>
      <c r="L7373" s="362" t="s">
        <v>459</v>
      </c>
      <c r="M7373" s="362" t="s">
        <v>7146</v>
      </c>
      <c r="N7373" s="362" t="s">
        <v>7117</v>
      </c>
      <c r="O7373" s="362"/>
    </row>
    <row r="7374" spans="1:15" x14ac:dyDescent="0.2">
      <c r="A7374" s="361">
        <v>45160</v>
      </c>
      <c r="B7374" s="362" t="s">
        <v>541</v>
      </c>
      <c r="C7374" s="365">
        <v>6746.1</v>
      </c>
      <c r="D7374" s="362" t="s">
        <v>452</v>
      </c>
      <c r="E7374" s="362">
        <v>6185</v>
      </c>
      <c r="F7374" s="362" t="s">
        <v>7185</v>
      </c>
      <c r="G7374" s="362"/>
      <c r="H7374" s="364">
        <v>8</v>
      </c>
      <c r="I7374" s="362">
        <v>227</v>
      </c>
      <c r="J7374" s="362" t="s">
        <v>425</v>
      </c>
      <c r="K7374" s="362">
        <v>272.39999999999998</v>
      </c>
      <c r="L7374" s="362" t="s">
        <v>459</v>
      </c>
      <c r="M7374" s="362" t="s">
        <v>7116</v>
      </c>
      <c r="N7374" s="362" t="s">
        <v>7117</v>
      </c>
      <c r="O7374" s="362"/>
    </row>
    <row r="7375" spans="1:15" x14ac:dyDescent="0.2">
      <c r="A7375" s="361">
        <v>45166</v>
      </c>
      <c r="B7375" s="362" t="s">
        <v>541</v>
      </c>
      <c r="C7375" s="365">
        <v>6762.1</v>
      </c>
      <c r="D7375" s="362" t="s">
        <v>452</v>
      </c>
      <c r="E7375" s="362">
        <v>7235</v>
      </c>
      <c r="F7375" s="362" t="s">
        <v>7201</v>
      </c>
      <c r="G7375" s="362"/>
      <c r="H7375" s="364">
        <v>8</v>
      </c>
      <c r="I7375" s="362">
        <v>0</v>
      </c>
      <c r="J7375" s="362" t="s">
        <v>425</v>
      </c>
      <c r="K7375" s="362">
        <v>0</v>
      </c>
      <c r="L7375" s="362" t="s">
        <v>459</v>
      </c>
      <c r="M7375" s="362" t="s">
        <v>7146</v>
      </c>
      <c r="N7375" s="362" t="s">
        <v>7117</v>
      </c>
      <c r="O7375" s="362"/>
    </row>
    <row r="7376" spans="1:15" x14ac:dyDescent="0.2">
      <c r="A7376" s="361">
        <v>45153</v>
      </c>
      <c r="B7376" s="362" t="s">
        <v>541</v>
      </c>
      <c r="C7376" s="365">
        <v>6641.1</v>
      </c>
      <c r="D7376" s="362" t="s">
        <v>452</v>
      </c>
      <c r="E7376" s="362">
        <v>4713</v>
      </c>
      <c r="F7376" s="362" t="s">
        <v>7195</v>
      </c>
      <c r="G7376" s="362"/>
      <c r="H7376" s="364">
        <v>8</v>
      </c>
      <c r="I7376" s="362">
        <v>271</v>
      </c>
      <c r="J7376" s="362" t="s">
        <v>425</v>
      </c>
      <c r="K7376" s="362">
        <v>325.2</v>
      </c>
      <c r="L7376" s="362" t="s">
        <v>459</v>
      </c>
      <c r="M7376" s="362" t="s">
        <v>7116</v>
      </c>
      <c r="N7376" s="362" t="s">
        <v>7117</v>
      </c>
      <c r="O7376" s="362"/>
    </row>
    <row r="7377" spans="1:15" x14ac:dyDescent="0.2">
      <c r="A7377" s="361">
        <v>45160</v>
      </c>
      <c r="B7377" s="362" t="s">
        <v>541</v>
      </c>
      <c r="C7377" s="365">
        <v>6746.1</v>
      </c>
      <c r="D7377" s="362" t="s">
        <v>452</v>
      </c>
      <c r="E7377" s="362">
        <v>7275</v>
      </c>
      <c r="F7377" s="362" t="s">
        <v>7205</v>
      </c>
      <c r="G7377" s="362"/>
      <c r="H7377" s="364">
        <v>8</v>
      </c>
      <c r="I7377" s="362">
        <v>0</v>
      </c>
      <c r="J7377" s="362" t="s">
        <v>425</v>
      </c>
      <c r="K7377" s="362">
        <v>0</v>
      </c>
      <c r="L7377" s="362" t="s">
        <v>459</v>
      </c>
      <c r="M7377" s="362" t="s">
        <v>7146</v>
      </c>
      <c r="N7377" s="362" t="s">
        <v>7117</v>
      </c>
      <c r="O7377" s="362"/>
    </row>
    <row r="7378" spans="1:15" x14ac:dyDescent="0.2">
      <c r="A7378" s="361">
        <v>45167</v>
      </c>
      <c r="B7378" s="362" t="s">
        <v>541</v>
      </c>
      <c r="C7378" s="365">
        <v>6762.1</v>
      </c>
      <c r="D7378" s="362" t="s">
        <v>452</v>
      </c>
      <c r="E7378" s="362">
        <v>7235</v>
      </c>
      <c r="F7378" s="362" t="s">
        <v>7201</v>
      </c>
      <c r="G7378" s="362"/>
      <c r="H7378" s="364">
        <v>8</v>
      </c>
      <c r="I7378" s="362">
        <v>0</v>
      </c>
      <c r="J7378" s="362" t="s">
        <v>425</v>
      </c>
      <c r="K7378" s="362">
        <v>0</v>
      </c>
      <c r="L7378" s="362" t="s">
        <v>459</v>
      </c>
      <c r="M7378" s="362" t="s">
        <v>7146</v>
      </c>
      <c r="N7378" s="362" t="s">
        <v>7117</v>
      </c>
      <c r="O7378" s="362"/>
    </row>
    <row r="7379" spans="1:15" x14ac:dyDescent="0.2">
      <c r="A7379" s="361">
        <v>45161</v>
      </c>
      <c r="B7379" s="362" t="s">
        <v>541</v>
      </c>
      <c r="C7379" s="365">
        <v>6746.1</v>
      </c>
      <c r="D7379" s="362" t="s">
        <v>452</v>
      </c>
      <c r="E7379" s="362">
        <v>7275</v>
      </c>
      <c r="F7379" s="362" t="s">
        <v>7205</v>
      </c>
      <c r="G7379" s="362"/>
      <c r="H7379" s="364">
        <v>8</v>
      </c>
      <c r="I7379" s="362">
        <v>0</v>
      </c>
      <c r="J7379" s="362" t="s">
        <v>425</v>
      </c>
      <c r="K7379" s="362">
        <v>0</v>
      </c>
      <c r="L7379" s="362" t="s">
        <v>459</v>
      </c>
      <c r="M7379" s="362" t="s">
        <v>7146</v>
      </c>
      <c r="N7379" s="362" t="s">
        <v>7117</v>
      </c>
      <c r="O7379" s="362"/>
    </row>
    <row r="7380" spans="1:15" x14ac:dyDescent="0.2">
      <c r="A7380" s="361">
        <v>45168</v>
      </c>
      <c r="B7380" s="362" t="s">
        <v>541</v>
      </c>
      <c r="C7380" s="365">
        <v>6762.1</v>
      </c>
      <c r="D7380" s="362" t="s">
        <v>452</v>
      </c>
      <c r="E7380" s="362">
        <v>7235</v>
      </c>
      <c r="F7380" s="362" t="s">
        <v>7201</v>
      </c>
      <c r="G7380" s="362"/>
      <c r="H7380" s="364">
        <v>8</v>
      </c>
      <c r="I7380" s="362">
        <v>0</v>
      </c>
      <c r="J7380" s="362" t="s">
        <v>425</v>
      </c>
      <c r="K7380" s="362">
        <v>0</v>
      </c>
      <c r="L7380" s="362" t="s">
        <v>459</v>
      </c>
      <c r="M7380" s="362" t="s">
        <v>7146</v>
      </c>
      <c r="N7380" s="362" t="s">
        <v>7117</v>
      </c>
      <c r="O7380" s="362"/>
    </row>
    <row r="7381" spans="1:15" x14ac:dyDescent="0.2">
      <c r="A7381" s="361">
        <v>45162</v>
      </c>
      <c r="B7381" s="362" t="s">
        <v>541</v>
      </c>
      <c r="C7381" s="365">
        <v>6746.1</v>
      </c>
      <c r="D7381" s="362" t="s">
        <v>452</v>
      </c>
      <c r="E7381" s="362">
        <v>7275</v>
      </c>
      <c r="F7381" s="362" t="s">
        <v>7205</v>
      </c>
      <c r="G7381" s="362"/>
      <c r="H7381" s="364">
        <v>8</v>
      </c>
      <c r="I7381" s="362">
        <v>0</v>
      </c>
      <c r="J7381" s="362" t="s">
        <v>425</v>
      </c>
      <c r="K7381" s="362">
        <v>0</v>
      </c>
      <c r="L7381" s="362" t="s">
        <v>459</v>
      </c>
      <c r="M7381" s="362" t="s">
        <v>7146</v>
      </c>
      <c r="N7381" s="362" t="s">
        <v>7117</v>
      </c>
      <c r="O7381" s="362"/>
    </row>
    <row r="7382" spans="1:15" x14ac:dyDescent="0.2">
      <c r="A7382" s="361">
        <v>45169</v>
      </c>
      <c r="B7382" s="362" t="s">
        <v>541</v>
      </c>
      <c r="C7382" s="365">
        <v>6762.1</v>
      </c>
      <c r="D7382" s="362" t="s">
        <v>452</v>
      </c>
      <c r="E7382" s="362">
        <v>7235</v>
      </c>
      <c r="F7382" s="362" t="s">
        <v>7201</v>
      </c>
      <c r="G7382" s="362"/>
      <c r="H7382" s="364">
        <v>8</v>
      </c>
      <c r="I7382" s="362">
        <v>0</v>
      </c>
      <c r="J7382" s="362" t="s">
        <v>425</v>
      </c>
      <c r="K7382" s="362">
        <v>0</v>
      </c>
      <c r="L7382" s="362" t="s">
        <v>459</v>
      </c>
      <c r="M7382" s="362" t="s">
        <v>7146</v>
      </c>
      <c r="N7382" s="362" t="s">
        <v>7117</v>
      </c>
      <c r="O7382" s="362"/>
    </row>
    <row r="7383" spans="1:15" x14ac:dyDescent="0.2">
      <c r="A7383" s="361">
        <v>45163</v>
      </c>
      <c r="B7383" s="362" t="s">
        <v>541</v>
      </c>
      <c r="C7383" s="365">
        <v>6746.1</v>
      </c>
      <c r="D7383" s="362" t="s">
        <v>452</v>
      </c>
      <c r="E7383" s="362">
        <v>7275</v>
      </c>
      <c r="F7383" s="362" t="s">
        <v>7205</v>
      </c>
      <c r="G7383" s="362"/>
      <c r="H7383" s="364">
        <v>8</v>
      </c>
      <c r="I7383" s="362">
        <v>0</v>
      </c>
      <c r="J7383" s="362" t="s">
        <v>425</v>
      </c>
      <c r="K7383" s="362">
        <v>0</v>
      </c>
      <c r="L7383" s="362" t="s">
        <v>459</v>
      </c>
      <c r="M7383" s="362" t="s">
        <v>7146</v>
      </c>
      <c r="N7383" s="362" t="s">
        <v>7117</v>
      </c>
      <c r="O7383" s="362"/>
    </row>
    <row r="7384" spans="1:15" x14ac:dyDescent="0.2">
      <c r="A7384" s="361">
        <v>45161</v>
      </c>
      <c r="B7384" s="362" t="s">
        <v>541</v>
      </c>
      <c r="C7384" s="365">
        <v>6746.1</v>
      </c>
      <c r="D7384" s="362" t="s">
        <v>452</v>
      </c>
      <c r="E7384" s="362">
        <v>6185</v>
      </c>
      <c r="F7384" s="362" t="s">
        <v>7185</v>
      </c>
      <c r="G7384" s="362"/>
      <c r="H7384" s="364">
        <v>8</v>
      </c>
      <c r="I7384" s="362">
        <v>227</v>
      </c>
      <c r="J7384" s="362" t="s">
        <v>425</v>
      </c>
      <c r="K7384" s="362">
        <v>272.39999999999998</v>
      </c>
      <c r="L7384" s="362" t="s">
        <v>459</v>
      </c>
      <c r="M7384" s="362" t="s">
        <v>7116</v>
      </c>
      <c r="N7384" s="362" t="s">
        <v>7117</v>
      </c>
      <c r="O7384" s="362"/>
    </row>
    <row r="7385" spans="1:15" x14ac:dyDescent="0.2">
      <c r="A7385" s="361">
        <v>45162</v>
      </c>
      <c r="B7385" s="362" t="s">
        <v>541</v>
      </c>
      <c r="C7385" s="365">
        <v>6746.1</v>
      </c>
      <c r="D7385" s="362" t="s">
        <v>452</v>
      </c>
      <c r="E7385" s="362">
        <v>6185</v>
      </c>
      <c r="F7385" s="362" t="s">
        <v>7185</v>
      </c>
      <c r="G7385" s="362"/>
      <c r="H7385" s="364">
        <v>8</v>
      </c>
      <c r="I7385" s="362">
        <v>227</v>
      </c>
      <c r="J7385" s="362" t="s">
        <v>425</v>
      </c>
      <c r="K7385" s="362">
        <v>272.39999999999998</v>
      </c>
      <c r="L7385" s="362" t="s">
        <v>459</v>
      </c>
      <c r="M7385" s="362" t="s">
        <v>7116</v>
      </c>
      <c r="N7385" s="362" t="s">
        <v>7117</v>
      </c>
      <c r="O7385" s="362"/>
    </row>
    <row r="7386" spans="1:15" x14ac:dyDescent="0.2">
      <c r="A7386" s="361">
        <v>45163</v>
      </c>
      <c r="B7386" s="362" t="s">
        <v>541</v>
      </c>
      <c r="C7386" s="365">
        <v>6746.1</v>
      </c>
      <c r="D7386" s="362" t="s">
        <v>452</v>
      </c>
      <c r="E7386" s="362">
        <v>6185</v>
      </c>
      <c r="F7386" s="362" t="s">
        <v>7185</v>
      </c>
      <c r="G7386" s="362"/>
      <c r="H7386" s="364">
        <v>8</v>
      </c>
      <c r="I7386" s="362">
        <v>227</v>
      </c>
      <c r="J7386" s="362" t="s">
        <v>425</v>
      </c>
      <c r="K7386" s="362">
        <v>272.39999999999998</v>
      </c>
      <c r="L7386" s="362" t="s">
        <v>459</v>
      </c>
      <c r="M7386" s="362" t="s">
        <v>7116</v>
      </c>
      <c r="N7386" s="362" t="s">
        <v>7117</v>
      </c>
      <c r="O7386" s="362"/>
    </row>
    <row r="7387" spans="1:15" x14ac:dyDescent="0.2">
      <c r="A7387" s="361">
        <v>45154</v>
      </c>
      <c r="B7387" s="362" t="s">
        <v>541</v>
      </c>
      <c r="C7387" s="365">
        <v>6746.1</v>
      </c>
      <c r="D7387" s="362" t="s">
        <v>452</v>
      </c>
      <c r="E7387" s="362">
        <v>6185</v>
      </c>
      <c r="F7387" s="362" t="s">
        <v>7185</v>
      </c>
      <c r="G7387" s="362"/>
      <c r="H7387" s="364">
        <v>8</v>
      </c>
      <c r="I7387" s="362">
        <v>227</v>
      </c>
      <c r="J7387" s="362" t="s">
        <v>425</v>
      </c>
      <c r="K7387" s="362">
        <v>272.39999999999998</v>
      </c>
      <c r="L7387" s="362" t="s">
        <v>459</v>
      </c>
      <c r="M7387" s="362" t="s">
        <v>7116</v>
      </c>
      <c r="N7387" s="362" t="s">
        <v>7117</v>
      </c>
      <c r="O7387" s="362"/>
    </row>
    <row r="7388" spans="1:15" x14ac:dyDescent="0.2">
      <c r="A7388" s="361">
        <v>45155</v>
      </c>
      <c r="B7388" s="362" t="s">
        <v>541</v>
      </c>
      <c r="C7388" s="365">
        <v>6746.1</v>
      </c>
      <c r="D7388" s="362" t="s">
        <v>452</v>
      </c>
      <c r="E7388" s="362">
        <v>6185</v>
      </c>
      <c r="F7388" s="362" t="s">
        <v>7185</v>
      </c>
      <c r="G7388" s="362"/>
      <c r="H7388" s="364">
        <v>8</v>
      </c>
      <c r="I7388" s="362">
        <v>227</v>
      </c>
      <c r="J7388" s="362" t="s">
        <v>425</v>
      </c>
      <c r="K7388" s="362">
        <v>272.39999999999998</v>
      </c>
      <c r="L7388" s="362" t="s">
        <v>459</v>
      </c>
      <c r="M7388" s="362" t="s">
        <v>7116</v>
      </c>
      <c r="N7388" s="362" t="s">
        <v>7117</v>
      </c>
      <c r="O7388" s="362"/>
    </row>
    <row r="7389" spans="1:15" x14ac:dyDescent="0.2">
      <c r="A7389" s="361">
        <v>45156</v>
      </c>
      <c r="B7389" s="362" t="s">
        <v>541</v>
      </c>
      <c r="C7389" s="365">
        <v>6746.1</v>
      </c>
      <c r="D7389" s="362" t="s">
        <v>452</v>
      </c>
      <c r="E7389" s="362">
        <v>6185</v>
      </c>
      <c r="F7389" s="362" t="s">
        <v>7185</v>
      </c>
      <c r="G7389" s="362"/>
      <c r="H7389" s="364">
        <v>8</v>
      </c>
      <c r="I7389" s="362">
        <v>227</v>
      </c>
      <c r="J7389" s="362" t="s">
        <v>425</v>
      </c>
      <c r="K7389" s="362">
        <v>272.39999999999998</v>
      </c>
      <c r="L7389" s="362" t="s">
        <v>459</v>
      </c>
      <c r="M7389" s="362" t="s">
        <v>7116</v>
      </c>
      <c r="N7389" s="362" t="s">
        <v>7117</v>
      </c>
      <c r="O7389" s="362"/>
    </row>
    <row r="7390" spans="1:15" x14ac:dyDescent="0.2">
      <c r="A7390" s="361">
        <v>45166</v>
      </c>
      <c r="B7390" s="362" t="s">
        <v>541</v>
      </c>
      <c r="C7390" s="365">
        <v>6746.1</v>
      </c>
      <c r="D7390" s="362" t="s">
        <v>452</v>
      </c>
      <c r="E7390" s="362">
        <v>6185</v>
      </c>
      <c r="F7390" s="362" t="s">
        <v>7185</v>
      </c>
      <c r="G7390" s="362"/>
      <c r="H7390" s="364">
        <v>8</v>
      </c>
      <c r="I7390" s="362">
        <v>227</v>
      </c>
      <c r="J7390" s="362" t="s">
        <v>425</v>
      </c>
      <c r="K7390" s="362">
        <v>272.39999999999998</v>
      </c>
      <c r="L7390" s="362" t="s">
        <v>459</v>
      </c>
      <c r="M7390" s="362" t="s">
        <v>7116</v>
      </c>
      <c r="N7390" s="362" t="s">
        <v>7117</v>
      </c>
      <c r="O7390" s="362"/>
    </row>
    <row r="7391" spans="1:15" x14ac:dyDescent="0.2">
      <c r="A7391" s="361">
        <v>45167</v>
      </c>
      <c r="B7391" s="362" t="s">
        <v>541</v>
      </c>
      <c r="C7391" s="365">
        <v>6746.1</v>
      </c>
      <c r="D7391" s="362" t="s">
        <v>452</v>
      </c>
      <c r="E7391" s="362">
        <v>6185</v>
      </c>
      <c r="F7391" s="362" t="s">
        <v>7185</v>
      </c>
      <c r="G7391" s="362"/>
      <c r="H7391" s="364">
        <v>8</v>
      </c>
      <c r="I7391" s="362">
        <v>227</v>
      </c>
      <c r="J7391" s="362" t="s">
        <v>425</v>
      </c>
      <c r="K7391" s="362">
        <v>272.39999999999998</v>
      </c>
      <c r="L7391" s="362" t="s">
        <v>459</v>
      </c>
      <c r="M7391" s="362" t="s">
        <v>7116</v>
      </c>
      <c r="N7391" s="362" t="s">
        <v>7117</v>
      </c>
      <c r="O7391" s="362"/>
    </row>
    <row r="7392" spans="1:15" x14ac:dyDescent="0.2">
      <c r="A7392" s="361">
        <v>45168</v>
      </c>
      <c r="B7392" s="362" t="s">
        <v>541</v>
      </c>
      <c r="C7392" s="365">
        <v>6746.1</v>
      </c>
      <c r="D7392" s="362" t="s">
        <v>452</v>
      </c>
      <c r="E7392" s="362">
        <v>6185</v>
      </c>
      <c r="F7392" s="362" t="s">
        <v>7185</v>
      </c>
      <c r="G7392" s="362"/>
      <c r="H7392" s="364">
        <v>8</v>
      </c>
      <c r="I7392" s="362">
        <v>227</v>
      </c>
      <c r="J7392" s="362" t="s">
        <v>425</v>
      </c>
      <c r="K7392" s="362">
        <v>272.39999999999998</v>
      </c>
      <c r="L7392" s="362" t="s">
        <v>459</v>
      </c>
      <c r="M7392" s="362" t="s">
        <v>7116</v>
      </c>
      <c r="N7392" s="362" t="s">
        <v>7117</v>
      </c>
      <c r="O7392" s="362"/>
    </row>
    <row r="7393" spans="1:15" x14ac:dyDescent="0.2">
      <c r="A7393" s="361">
        <v>45169</v>
      </c>
      <c r="B7393" s="362" t="s">
        <v>541</v>
      </c>
      <c r="C7393" s="365">
        <v>6746.1</v>
      </c>
      <c r="D7393" s="362" t="s">
        <v>452</v>
      </c>
      <c r="E7393" s="362">
        <v>6185</v>
      </c>
      <c r="F7393" s="362" t="s">
        <v>7185</v>
      </c>
      <c r="G7393" s="362"/>
      <c r="H7393" s="364">
        <v>8</v>
      </c>
      <c r="I7393" s="362">
        <v>227</v>
      </c>
      <c r="J7393" s="362" t="s">
        <v>425</v>
      </c>
      <c r="K7393" s="362">
        <v>272.39999999999998</v>
      </c>
      <c r="L7393" s="362" t="s">
        <v>459</v>
      </c>
      <c r="M7393" s="362" t="s">
        <v>7116</v>
      </c>
      <c r="N7393" s="362" t="s">
        <v>7117</v>
      </c>
      <c r="O7393" s="362"/>
    </row>
    <row r="7394" spans="1:15" x14ac:dyDescent="0.2">
      <c r="A7394" s="361">
        <v>45159</v>
      </c>
      <c r="B7394" s="362" t="s">
        <v>541</v>
      </c>
      <c r="C7394" s="365">
        <v>80422.16</v>
      </c>
      <c r="D7394" s="362" t="s">
        <v>2065</v>
      </c>
      <c r="E7394" s="362">
        <v>914</v>
      </c>
      <c r="F7394" s="362" t="s">
        <v>7193</v>
      </c>
      <c r="G7394" s="362"/>
      <c r="H7394" s="364">
        <v>4</v>
      </c>
      <c r="I7394" s="362">
        <v>232</v>
      </c>
      <c r="J7394" s="362" t="s">
        <v>425</v>
      </c>
      <c r="K7394" s="362">
        <v>278.39999999999998</v>
      </c>
      <c r="L7394" s="362" t="s">
        <v>459</v>
      </c>
      <c r="M7394" s="362" t="s">
        <v>7116</v>
      </c>
      <c r="N7394" s="362" t="s">
        <v>7117</v>
      </c>
      <c r="O7394" s="362"/>
    </row>
    <row r="7395" spans="1:15" x14ac:dyDescent="0.2">
      <c r="A7395" s="361">
        <v>45160</v>
      </c>
      <c r="B7395" s="362" t="s">
        <v>541</v>
      </c>
      <c r="C7395" s="365">
        <v>80422.16</v>
      </c>
      <c r="D7395" s="362" t="s">
        <v>2065</v>
      </c>
      <c r="E7395" s="362">
        <v>914</v>
      </c>
      <c r="F7395" s="362" t="s">
        <v>7193</v>
      </c>
      <c r="G7395" s="362"/>
      <c r="H7395" s="364">
        <v>4</v>
      </c>
      <c r="I7395" s="362">
        <v>232</v>
      </c>
      <c r="J7395" s="362" t="s">
        <v>425</v>
      </c>
      <c r="K7395" s="362">
        <v>278.39999999999998</v>
      </c>
      <c r="L7395" s="362" t="s">
        <v>459</v>
      </c>
      <c r="M7395" s="362" t="s">
        <v>7116</v>
      </c>
      <c r="N7395" s="362" t="s">
        <v>7117</v>
      </c>
      <c r="O7395" s="362"/>
    </row>
    <row r="7396" spans="1:15" x14ac:dyDescent="0.2">
      <c r="A7396" s="361">
        <v>45163</v>
      </c>
      <c r="B7396" s="362" t="s">
        <v>541</v>
      </c>
      <c r="C7396" s="365">
        <v>80422.16</v>
      </c>
      <c r="D7396" s="362" t="s">
        <v>2065</v>
      </c>
      <c r="E7396" s="362">
        <v>914</v>
      </c>
      <c r="F7396" s="362" t="s">
        <v>7193</v>
      </c>
      <c r="G7396" s="362"/>
      <c r="H7396" s="364">
        <v>4</v>
      </c>
      <c r="I7396" s="362">
        <v>232</v>
      </c>
      <c r="J7396" s="362" t="s">
        <v>425</v>
      </c>
      <c r="K7396" s="362">
        <v>278.39999999999998</v>
      </c>
      <c r="L7396" s="362" t="s">
        <v>459</v>
      </c>
      <c r="M7396" s="362" t="s">
        <v>7116</v>
      </c>
      <c r="N7396" s="362" t="s">
        <v>7117</v>
      </c>
      <c r="O7396" s="362"/>
    </row>
    <row r="7397" spans="1:15" x14ac:dyDescent="0.2">
      <c r="A7397" s="361">
        <v>45166</v>
      </c>
      <c r="B7397" s="362" t="s">
        <v>541</v>
      </c>
      <c r="C7397" s="365">
        <v>80422.16</v>
      </c>
      <c r="D7397" s="362" t="s">
        <v>2065</v>
      </c>
      <c r="E7397" s="362">
        <v>914</v>
      </c>
      <c r="F7397" s="362" t="s">
        <v>7193</v>
      </c>
      <c r="G7397" s="362"/>
      <c r="H7397" s="364">
        <v>4</v>
      </c>
      <c r="I7397" s="362">
        <v>232</v>
      </c>
      <c r="J7397" s="362" t="s">
        <v>425</v>
      </c>
      <c r="K7397" s="362">
        <v>278.39999999999998</v>
      </c>
      <c r="L7397" s="362" t="s">
        <v>459</v>
      </c>
      <c r="M7397" s="362" t="s">
        <v>7116</v>
      </c>
      <c r="N7397" s="362" t="s">
        <v>7117</v>
      </c>
      <c r="O7397" s="362"/>
    </row>
    <row r="7398" spans="1:15" x14ac:dyDescent="0.2">
      <c r="A7398" s="361">
        <v>45167</v>
      </c>
      <c r="B7398" s="362" t="s">
        <v>541</v>
      </c>
      <c r="C7398" s="365">
        <v>80422.16</v>
      </c>
      <c r="D7398" s="362" t="s">
        <v>2065</v>
      </c>
      <c r="E7398" s="362">
        <v>914</v>
      </c>
      <c r="F7398" s="362" t="s">
        <v>7193</v>
      </c>
      <c r="G7398" s="362"/>
      <c r="H7398" s="364">
        <v>8</v>
      </c>
      <c r="I7398" s="362">
        <v>232</v>
      </c>
      <c r="J7398" s="362" t="s">
        <v>425</v>
      </c>
      <c r="K7398" s="362">
        <v>278.39999999999998</v>
      </c>
      <c r="L7398" s="362" t="s">
        <v>459</v>
      </c>
      <c r="M7398" s="362" t="s">
        <v>7116</v>
      </c>
      <c r="N7398" s="362" t="s">
        <v>7117</v>
      </c>
      <c r="O7398" s="362"/>
    </row>
    <row r="7399" spans="1:15" x14ac:dyDescent="0.2">
      <c r="A7399" s="361">
        <v>45168</v>
      </c>
      <c r="B7399" s="362" t="s">
        <v>541</v>
      </c>
      <c r="C7399" s="365">
        <v>80422.16</v>
      </c>
      <c r="D7399" s="362" t="s">
        <v>2065</v>
      </c>
      <c r="E7399" s="362">
        <v>914</v>
      </c>
      <c r="F7399" s="362" t="s">
        <v>7193</v>
      </c>
      <c r="G7399" s="362"/>
      <c r="H7399" s="364">
        <v>8</v>
      </c>
      <c r="I7399" s="362">
        <v>232</v>
      </c>
      <c r="J7399" s="362" t="s">
        <v>425</v>
      </c>
      <c r="K7399" s="362">
        <v>278.39999999999998</v>
      </c>
      <c r="L7399" s="362" t="s">
        <v>459</v>
      </c>
      <c r="M7399" s="362" t="s">
        <v>7116</v>
      </c>
      <c r="N7399" s="362" t="s">
        <v>7117</v>
      </c>
      <c r="O7399" s="362"/>
    </row>
    <row r="7400" spans="1:15" x14ac:dyDescent="0.2">
      <c r="A7400" s="361">
        <v>45169</v>
      </c>
      <c r="B7400" s="362" t="s">
        <v>541</v>
      </c>
      <c r="C7400" s="365">
        <v>80422.16</v>
      </c>
      <c r="D7400" s="362" t="s">
        <v>2065</v>
      </c>
      <c r="E7400" s="362">
        <v>914</v>
      </c>
      <c r="F7400" s="362" t="s">
        <v>7193</v>
      </c>
      <c r="G7400" s="362"/>
      <c r="H7400" s="364">
        <v>8</v>
      </c>
      <c r="I7400" s="362">
        <v>232</v>
      </c>
      <c r="J7400" s="362" t="s">
        <v>425</v>
      </c>
      <c r="K7400" s="362">
        <v>278.39999999999998</v>
      </c>
      <c r="L7400" s="362" t="s">
        <v>459</v>
      </c>
      <c r="M7400" s="362" t="s">
        <v>7116</v>
      </c>
      <c r="N7400" s="362" t="s">
        <v>7117</v>
      </c>
      <c r="O7400" s="362"/>
    </row>
    <row r="7401" spans="1:15" x14ac:dyDescent="0.2">
      <c r="A7401" s="361">
        <v>45159</v>
      </c>
      <c r="B7401" s="362" t="s">
        <v>541</v>
      </c>
      <c r="C7401" s="365">
        <v>6762.1</v>
      </c>
      <c r="D7401" s="362" t="s">
        <v>452</v>
      </c>
      <c r="E7401" s="362">
        <v>914</v>
      </c>
      <c r="F7401" s="362" t="s">
        <v>7193</v>
      </c>
      <c r="G7401" s="362"/>
      <c r="H7401" s="364">
        <v>4</v>
      </c>
      <c r="I7401" s="362">
        <v>232</v>
      </c>
      <c r="J7401" s="362" t="s">
        <v>425</v>
      </c>
      <c r="K7401" s="362">
        <v>278.39999999999998</v>
      </c>
      <c r="L7401" s="362" t="s">
        <v>459</v>
      </c>
      <c r="M7401" s="362" t="s">
        <v>7116</v>
      </c>
      <c r="N7401" s="362" t="s">
        <v>7117</v>
      </c>
      <c r="O7401" s="362"/>
    </row>
    <row r="7402" spans="1:15" x14ac:dyDescent="0.2">
      <c r="A7402" s="361">
        <v>45160</v>
      </c>
      <c r="B7402" s="362" t="s">
        <v>541</v>
      </c>
      <c r="C7402" s="365">
        <v>6762.1</v>
      </c>
      <c r="D7402" s="362" t="s">
        <v>452</v>
      </c>
      <c r="E7402" s="362">
        <v>914</v>
      </c>
      <c r="F7402" s="362" t="s">
        <v>7193</v>
      </c>
      <c r="G7402" s="362"/>
      <c r="H7402" s="364">
        <v>4</v>
      </c>
      <c r="I7402" s="362">
        <v>232</v>
      </c>
      <c r="J7402" s="362" t="s">
        <v>425</v>
      </c>
      <c r="K7402" s="362">
        <v>278.39999999999998</v>
      </c>
      <c r="L7402" s="362" t="s">
        <v>459</v>
      </c>
      <c r="M7402" s="362" t="s">
        <v>7116</v>
      </c>
      <c r="N7402" s="362" t="s">
        <v>7117</v>
      </c>
      <c r="O7402" s="362"/>
    </row>
    <row r="7403" spans="1:15" x14ac:dyDescent="0.2">
      <c r="A7403" s="361">
        <v>45161</v>
      </c>
      <c r="B7403" s="362" t="s">
        <v>541</v>
      </c>
      <c r="C7403" s="365">
        <v>6762.1</v>
      </c>
      <c r="D7403" s="362" t="s">
        <v>452</v>
      </c>
      <c r="E7403" s="362">
        <v>914</v>
      </c>
      <c r="F7403" s="362" t="s">
        <v>7193</v>
      </c>
      <c r="G7403" s="362"/>
      <c r="H7403" s="364">
        <v>8</v>
      </c>
      <c r="I7403" s="362">
        <v>232</v>
      </c>
      <c r="J7403" s="362" t="s">
        <v>425</v>
      </c>
      <c r="K7403" s="362">
        <v>278.39999999999998</v>
      </c>
      <c r="L7403" s="362" t="s">
        <v>459</v>
      </c>
      <c r="M7403" s="362" t="s">
        <v>7116</v>
      </c>
      <c r="N7403" s="362" t="s">
        <v>7117</v>
      </c>
      <c r="O7403" s="362"/>
    </row>
    <row r="7404" spans="1:15" x14ac:dyDescent="0.2">
      <c r="A7404" s="361">
        <v>45154</v>
      </c>
      <c r="B7404" s="362" t="s">
        <v>541</v>
      </c>
      <c r="C7404" s="365">
        <v>6762.1</v>
      </c>
      <c r="D7404" s="362" t="s">
        <v>452</v>
      </c>
      <c r="E7404" s="362">
        <v>914</v>
      </c>
      <c r="F7404" s="362" t="s">
        <v>7193</v>
      </c>
      <c r="G7404" s="362"/>
      <c r="H7404" s="364">
        <v>8</v>
      </c>
      <c r="I7404" s="362">
        <v>232</v>
      </c>
      <c r="J7404" s="362" t="s">
        <v>425</v>
      </c>
      <c r="K7404" s="362">
        <v>278.39999999999998</v>
      </c>
      <c r="L7404" s="362" t="s">
        <v>459</v>
      </c>
      <c r="M7404" s="362" t="s">
        <v>7116</v>
      </c>
      <c r="N7404" s="362" t="s">
        <v>7117</v>
      </c>
      <c r="O7404" s="362"/>
    </row>
    <row r="7405" spans="1:15" x14ac:dyDescent="0.2">
      <c r="A7405" s="361">
        <v>45155</v>
      </c>
      <c r="B7405" s="362" t="s">
        <v>541</v>
      </c>
      <c r="C7405" s="365">
        <v>6762.1</v>
      </c>
      <c r="D7405" s="362" t="s">
        <v>452</v>
      </c>
      <c r="E7405" s="362">
        <v>914</v>
      </c>
      <c r="F7405" s="362" t="s">
        <v>7193</v>
      </c>
      <c r="G7405" s="362"/>
      <c r="H7405" s="364">
        <v>8</v>
      </c>
      <c r="I7405" s="362">
        <v>232</v>
      </c>
      <c r="J7405" s="362" t="s">
        <v>425</v>
      </c>
      <c r="K7405" s="362">
        <v>278.39999999999998</v>
      </c>
      <c r="L7405" s="362" t="s">
        <v>459</v>
      </c>
      <c r="M7405" s="362" t="s">
        <v>7116</v>
      </c>
      <c r="N7405" s="362" t="s">
        <v>7117</v>
      </c>
      <c r="O7405" s="362"/>
    </row>
    <row r="7406" spans="1:15" x14ac:dyDescent="0.2">
      <c r="A7406" s="361">
        <v>45162</v>
      </c>
      <c r="B7406" s="362" t="s">
        <v>541</v>
      </c>
      <c r="C7406" s="365">
        <v>6702.1</v>
      </c>
      <c r="D7406" s="362" t="s">
        <v>452</v>
      </c>
      <c r="E7406" s="362">
        <v>914</v>
      </c>
      <c r="F7406" s="362" t="s">
        <v>7193</v>
      </c>
      <c r="G7406" s="362"/>
      <c r="H7406" s="364">
        <v>8</v>
      </c>
      <c r="I7406" s="362">
        <v>232</v>
      </c>
      <c r="J7406" s="362" t="s">
        <v>425</v>
      </c>
      <c r="K7406" s="362">
        <v>278.39999999999998</v>
      </c>
      <c r="L7406" s="362" t="s">
        <v>459</v>
      </c>
      <c r="M7406" s="362" t="s">
        <v>7116</v>
      </c>
      <c r="N7406" s="362" t="s">
        <v>7117</v>
      </c>
      <c r="O7406" s="362"/>
    </row>
    <row r="7407" spans="1:15" x14ac:dyDescent="0.2">
      <c r="A7407" s="361">
        <v>45163</v>
      </c>
      <c r="B7407" s="362" t="s">
        <v>541</v>
      </c>
      <c r="C7407" s="365">
        <v>6702.1</v>
      </c>
      <c r="D7407" s="362" t="s">
        <v>452</v>
      </c>
      <c r="E7407" s="362">
        <v>914</v>
      </c>
      <c r="F7407" s="362" t="s">
        <v>7193</v>
      </c>
      <c r="G7407" s="362"/>
      <c r="H7407" s="364">
        <v>4</v>
      </c>
      <c r="I7407" s="362">
        <v>232</v>
      </c>
      <c r="J7407" s="362" t="s">
        <v>425</v>
      </c>
      <c r="K7407" s="362">
        <v>278.39999999999998</v>
      </c>
      <c r="L7407" s="362" t="s">
        <v>459</v>
      </c>
      <c r="M7407" s="362" t="s">
        <v>7116</v>
      </c>
      <c r="N7407" s="362" t="s">
        <v>7117</v>
      </c>
      <c r="O7407" s="362"/>
    </row>
    <row r="7408" spans="1:15" x14ac:dyDescent="0.2">
      <c r="A7408" s="361">
        <v>45166</v>
      </c>
      <c r="B7408" s="362" t="s">
        <v>541</v>
      </c>
      <c r="C7408" s="365">
        <v>6762.1</v>
      </c>
      <c r="D7408" s="362" t="s">
        <v>452</v>
      </c>
      <c r="E7408" s="362">
        <v>914</v>
      </c>
      <c r="F7408" s="362" t="s">
        <v>7193</v>
      </c>
      <c r="G7408" s="362"/>
      <c r="H7408" s="364">
        <v>4</v>
      </c>
      <c r="I7408" s="362">
        <v>232</v>
      </c>
      <c r="J7408" s="362" t="s">
        <v>425</v>
      </c>
      <c r="K7408" s="362">
        <v>278.39999999999998</v>
      </c>
      <c r="L7408" s="362" t="s">
        <v>459</v>
      </c>
      <c r="M7408" s="362" t="s">
        <v>7116</v>
      </c>
      <c r="N7408" s="362" t="s">
        <v>7117</v>
      </c>
      <c r="O7408" s="362"/>
    </row>
    <row r="7409" spans="1:15" x14ac:dyDescent="0.2">
      <c r="A7409" s="361">
        <v>45156</v>
      </c>
      <c r="B7409" s="362" t="s">
        <v>541</v>
      </c>
      <c r="C7409" s="365">
        <v>80422.16</v>
      </c>
      <c r="D7409" s="362" t="s">
        <v>2065</v>
      </c>
      <c r="E7409" s="362">
        <v>914</v>
      </c>
      <c r="F7409" s="362" t="s">
        <v>7193</v>
      </c>
      <c r="G7409" s="362"/>
      <c r="H7409" s="364">
        <v>8</v>
      </c>
      <c r="I7409" s="362">
        <v>232</v>
      </c>
      <c r="J7409" s="362" t="s">
        <v>425</v>
      </c>
      <c r="K7409" s="362">
        <v>278.39999999999998</v>
      </c>
      <c r="L7409" s="362" t="s">
        <v>459</v>
      </c>
      <c r="M7409" s="362" t="s">
        <v>7116</v>
      </c>
      <c r="N7409" s="362" t="s">
        <v>7117</v>
      </c>
      <c r="O7409" s="362"/>
    </row>
    <row r="7410" spans="1:15" x14ac:dyDescent="0.2">
      <c r="A7410" s="361">
        <v>45139</v>
      </c>
      <c r="B7410" s="362" t="s">
        <v>541</v>
      </c>
      <c r="C7410" s="365">
        <v>6188.1</v>
      </c>
      <c r="D7410" s="362" t="s">
        <v>452</v>
      </c>
      <c r="E7410" s="362">
        <v>6184</v>
      </c>
      <c r="F7410" s="362" t="s">
        <v>7187</v>
      </c>
      <c r="G7410" s="362"/>
      <c r="H7410" s="364">
        <v>8</v>
      </c>
      <c r="I7410" s="362">
        <v>226</v>
      </c>
      <c r="J7410" s="362" t="s">
        <v>425</v>
      </c>
      <c r="K7410" s="362">
        <v>271.2</v>
      </c>
      <c r="L7410" s="362" t="s">
        <v>459</v>
      </c>
      <c r="M7410" s="362" t="s">
        <v>7116</v>
      </c>
      <c r="N7410" s="362" t="s">
        <v>7117</v>
      </c>
      <c r="O7410" s="362"/>
    </row>
    <row r="7411" spans="1:15" x14ac:dyDescent="0.2">
      <c r="A7411" s="361">
        <v>45140</v>
      </c>
      <c r="B7411" s="362" t="s">
        <v>541</v>
      </c>
      <c r="C7411" s="365">
        <v>6188.1</v>
      </c>
      <c r="D7411" s="362" t="s">
        <v>452</v>
      </c>
      <c r="E7411" s="362">
        <v>6184</v>
      </c>
      <c r="F7411" s="362" t="s">
        <v>7187</v>
      </c>
      <c r="G7411" s="362"/>
      <c r="H7411" s="364">
        <v>8</v>
      </c>
      <c r="I7411" s="362">
        <v>226</v>
      </c>
      <c r="J7411" s="362" t="s">
        <v>425</v>
      </c>
      <c r="K7411" s="362">
        <v>271.2</v>
      </c>
      <c r="L7411" s="362" t="s">
        <v>459</v>
      </c>
      <c r="M7411" s="362" t="s">
        <v>7116</v>
      </c>
      <c r="N7411" s="362" t="s">
        <v>7117</v>
      </c>
      <c r="O7411" s="362"/>
    </row>
    <row r="7412" spans="1:15" x14ac:dyDescent="0.2">
      <c r="A7412" s="361">
        <v>45141</v>
      </c>
      <c r="B7412" s="362" t="s">
        <v>541</v>
      </c>
      <c r="C7412" s="365">
        <v>6188.1</v>
      </c>
      <c r="D7412" s="362" t="s">
        <v>452</v>
      </c>
      <c r="E7412" s="362">
        <v>6184</v>
      </c>
      <c r="F7412" s="362" t="s">
        <v>7187</v>
      </c>
      <c r="G7412" s="362"/>
      <c r="H7412" s="364">
        <v>8</v>
      </c>
      <c r="I7412" s="362">
        <v>226</v>
      </c>
      <c r="J7412" s="362" t="s">
        <v>425</v>
      </c>
      <c r="K7412" s="362">
        <v>271.2</v>
      </c>
      <c r="L7412" s="362" t="s">
        <v>459</v>
      </c>
      <c r="M7412" s="362" t="s">
        <v>7116</v>
      </c>
      <c r="N7412" s="362" t="s">
        <v>7117</v>
      </c>
      <c r="O7412" s="362"/>
    </row>
    <row r="7413" spans="1:15" x14ac:dyDescent="0.2">
      <c r="A7413" s="361">
        <v>45142</v>
      </c>
      <c r="B7413" s="362" t="s">
        <v>541</v>
      </c>
      <c r="C7413" s="365">
        <v>6188.1</v>
      </c>
      <c r="D7413" s="362" t="s">
        <v>452</v>
      </c>
      <c r="E7413" s="362">
        <v>6184</v>
      </c>
      <c r="F7413" s="362" t="s">
        <v>7187</v>
      </c>
      <c r="G7413" s="362"/>
      <c r="H7413" s="364">
        <v>8</v>
      </c>
      <c r="I7413" s="362">
        <v>226</v>
      </c>
      <c r="J7413" s="362" t="s">
        <v>425</v>
      </c>
      <c r="K7413" s="362">
        <v>271.2</v>
      </c>
      <c r="L7413" s="362" t="s">
        <v>459</v>
      </c>
      <c r="M7413" s="362" t="s">
        <v>7116</v>
      </c>
      <c r="N7413" s="362" t="s">
        <v>7117</v>
      </c>
      <c r="O7413" s="362"/>
    </row>
    <row r="7414" spans="1:15" x14ac:dyDescent="0.2">
      <c r="A7414" s="361">
        <v>45152</v>
      </c>
      <c r="B7414" s="362" t="s">
        <v>541</v>
      </c>
      <c r="C7414" s="365">
        <v>6497.1</v>
      </c>
      <c r="D7414" s="362" t="s">
        <v>452</v>
      </c>
      <c r="E7414" s="362">
        <v>6184</v>
      </c>
      <c r="F7414" s="362" t="s">
        <v>7187</v>
      </c>
      <c r="G7414" s="362"/>
      <c r="H7414" s="364">
        <v>8</v>
      </c>
      <c r="I7414" s="362">
        <v>226</v>
      </c>
      <c r="J7414" s="362" t="s">
        <v>425</v>
      </c>
      <c r="K7414" s="362">
        <v>271.2</v>
      </c>
      <c r="L7414" s="362" t="s">
        <v>459</v>
      </c>
      <c r="M7414" s="362" t="s">
        <v>7116</v>
      </c>
      <c r="N7414" s="362" t="s">
        <v>7117</v>
      </c>
      <c r="O7414" s="362"/>
    </row>
    <row r="7415" spans="1:15" x14ac:dyDescent="0.2">
      <c r="A7415" s="361">
        <v>45153</v>
      </c>
      <c r="B7415" s="362" t="s">
        <v>541</v>
      </c>
      <c r="C7415" s="365">
        <v>6497.1</v>
      </c>
      <c r="D7415" s="362" t="s">
        <v>452</v>
      </c>
      <c r="E7415" s="362">
        <v>6184</v>
      </c>
      <c r="F7415" s="362" t="s">
        <v>7187</v>
      </c>
      <c r="G7415" s="362"/>
      <c r="H7415" s="364">
        <v>8</v>
      </c>
      <c r="I7415" s="362">
        <v>226</v>
      </c>
      <c r="J7415" s="362" t="s">
        <v>425</v>
      </c>
      <c r="K7415" s="362">
        <v>271.2</v>
      </c>
      <c r="L7415" s="362" t="s">
        <v>459</v>
      </c>
      <c r="M7415" s="362" t="s">
        <v>7116</v>
      </c>
      <c r="N7415" s="362" t="s">
        <v>7117</v>
      </c>
      <c r="O7415" s="362"/>
    </row>
    <row r="7416" spans="1:15" x14ac:dyDescent="0.2">
      <c r="A7416" s="361">
        <v>45146</v>
      </c>
      <c r="B7416" s="362" t="s">
        <v>541</v>
      </c>
      <c r="C7416" s="365">
        <v>6188.1</v>
      </c>
      <c r="D7416" s="362" t="s">
        <v>452</v>
      </c>
      <c r="E7416" s="362">
        <v>6184</v>
      </c>
      <c r="F7416" s="362" t="s">
        <v>7187</v>
      </c>
      <c r="G7416" s="362"/>
      <c r="H7416" s="364">
        <v>8</v>
      </c>
      <c r="I7416" s="362">
        <v>226</v>
      </c>
      <c r="J7416" s="362" t="s">
        <v>425</v>
      </c>
      <c r="K7416" s="362">
        <v>271.2</v>
      </c>
      <c r="L7416" s="362" t="s">
        <v>459</v>
      </c>
      <c r="M7416" s="362" t="s">
        <v>7116</v>
      </c>
      <c r="N7416" s="362" t="s">
        <v>7117</v>
      </c>
      <c r="O7416" s="362"/>
    </row>
    <row r="7417" spans="1:15" x14ac:dyDescent="0.2">
      <c r="A7417" s="361">
        <v>45147</v>
      </c>
      <c r="B7417" s="362" t="s">
        <v>541</v>
      </c>
      <c r="C7417" s="365">
        <v>6188.1</v>
      </c>
      <c r="D7417" s="362" t="s">
        <v>452</v>
      </c>
      <c r="E7417" s="362">
        <v>6184</v>
      </c>
      <c r="F7417" s="362" t="s">
        <v>7187</v>
      </c>
      <c r="G7417" s="362"/>
      <c r="H7417" s="364">
        <v>8</v>
      </c>
      <c r="I7417" s="362">
        <v>226</v>
      </c>
      <c r="J7417" s="362" t="s">
        <v>425</v>
      </c>
      <c r="K7417" s="362">
        <v>271.2</v>
      </c>
      <c r="L7417" s="362" t="s">
        <v>459</v>
      </c>
      <c r="M7417" s="362" t="s">
        <v>7116</v>
      </c>
      <c r="N7417" s="362" t="s">
        <v>7117</v>
      </c>
      <c r="O7417" s="362"/>
    </row>
    <row r="7418" spans="1:15" x14ac:dyDescent="0.2">
      <c r="A7418" s="361">
        <v>45148</v>
      </c>
      <c r="B7418" s="362" t="s">
        <v>541</v>
      </c>
      <c r="C7418" s="365">
        <v>6188.1</v>
      </c>
      <c r="D7418" s="362" t="s">
        <v>452</v>
      </c>
      <c r="E7418" s="362">
        <v>6184</v>
      </c>
      <c r="F7418" s="362" t="s">
        <v>7187</v>
      </c>
      <c r="G7418" s="362"/>
      <c r="H7418" s="364">
        <v>8</v>
      </c>
      <c r="I7418" s="362">
        <v>226</v>
      </c>
      <c r="J7418" s="362" t="s">
        <v>425</v>
      </c>
      <c r="K7418" s="362">
        <v>271.2</v>
      </c>
      <c r="L7418" s="362" t="s">
        <v>459</v>
      </c>
      <c r="M7418" s="362" t="s">
        <v>7116</v>
      </c>
      <c r="N7418" s="362" t="s">
        <v>7117</v>
      </c>
      <c r="O7418" s="362"/>
    </row>
    <row r="7419" spans="1:15" x14ac:dyDescent="0.2">
      <c r="A7419" s="361">
        <v>45149</v>
      </c>
      <c r="B7419" s="362" t="s">
        <v>541</v>
      </c>
      <c r="C7419" s="365">
        <v>6188.1</v>
      </c>
      <c r="D7419" s="362" t="s">
        <v>452</v>
      </c>
      <c r="E7419" s="362">
        <v>6184</v>
      </c>
      <c r="F7419" s="362" t="s">
        <v>7187</v>
      </c>
      <c r="G7419" s="362"/>
      <c r="H7419" s="364">
        <v>8</v>
      </c>
      <c r="I7419" s="362">
        <v>226</v>
      </c>
      <c r="J7419" s="362" t="s">
        <v>425</v>
      </c>
      <c r="K7419" s="362">
        <v>271.2</v>
      </c>
      <c r="L7419" s="362" t="s">
        <v>459</v>
      </c>
      <c r="M7419" s="362" t="s">
        <v>7116</v>
      </c>
      <c r="N7419" s="362" t="s">
        <v>7117</v>
      </c>
      <c r="O7419" s="362"/>
    </row>
    <row r="7420" spans="1:15" x14ac:dyDescent="0.2">
      <c r="A7420" s="361">
        <v>45145</v>
      </c>
      <c r="B7420" s="362" t="s">
        <v>541</v>
      </c>
      <c r="C7420" s="365">
        <v>6497.1</v>
      </c>
      <c r="D7420" s="362" t="s">
        <v>452</v>
      </c>
      <c r="E7420" s="362">
        <v>6184</v>
      </c>
      <c r="F7420" s="362" t="s">
        <v>7187</v>
      </c>
      <c r="G7420" s="362"/>
      <c r="H7420" s="364">
        <v>8</v>
      </c>
      <c r="I7420" s="362">
        <v>226</v>
      </c>
      <c r="J7420" s="362" t="s">
        <v>425</v>
      </c>
      <c r="K7420" s="362">
        <v>271.2</v>
      </c>
      <c r="L7420" s="362" t="s">
        <v>459</v>
      </c>
      <c r="M7420" s="362" t="s">
        <v>7116</v>
      </c>
      <c r="N7420" s="362" t="s">
        <v>7117</v>
      </c>
      <c r="O7420" s="362"/>
    </row>
    <row r="7421" spans="1:15" x14ac:dyDescent="0.2">
      <c r="A7421" s="361">
        <v>45139</v>
      </c>
      <c r="B7421" s="362" t="s">
        <v>541</v>
      </c>
      <c r="C7421" s="365">
        <v>6746.1</v>
      </c>
      <c r="D7421" s="362" t="s">
        <v>452</v>
      </c>
      <c r="E7421" s="362">
        <v>6185</v>
      </c>
      <c r="F7421" s="362" t="s">
        <v>7185</v>
      </c>
      <c r="G7421" s="362"/>
      <c r="H7421" s="364">
        <v>8</v>
      </c>
      <c r="I7421" s="362">
        <v>227</v>
      </c>
      <c r="J7421" s="362" t="s">
        <v>425</v>
      </c>
      <c r="K7421" s="362">
        <v>272.39999999999998</v>
      </c>
      <c r="L7421" s="362" t="s">
        <v>459</v>
      </c>
      <c r="M7421" s="362" t="s">
        <v>7116</v>
      </c>
      <c r="N7421" s="362" t="s">
        <v>7117</v>
      </c>
      <c r="O7421" s="362"/>
    </row>
    <row r="7422" spans="1:15" x14ac:dyDescent="0.2">
      <c r="A7422" s="361">
        <v>45140</v>
      </c>
      <c r="B7422" s="362" t="s">
        <v>541</v>
      </c>
      <c r="C7422" s="365">
        <v>6746.1</v>
      </c>
      <c r="D7422" s="362" t="s">
        <v>452</v>
      </c>
      <c r="E7422" s="362">
        <v>6185</v>
      </c>
      <c r="F7422" s="362" t="s">
        <v>7185</v>
      </c>
      <c r="G7422" s="362"/>
      <c r="H7422" s="364">
        <v>8</v>
      </c>
      <c r="I7422" s="362">
        <v>227</v>
      </c>
      <c r="J7422" s="362" t="s">
        <v>425</v>
      </c>
      <c r="K7422" s="362">
        <v>272.39999999999998</v>
      </c>
      <c r="L7422" s="362" t="s">
        <v>459</v>
      </c>
      <c r="M7422" s="362" t="s">
        <v>7116</v>
      </c>
      <c r="N7422" s="362" t="s">
        <v>7117</v>
      </c>
      <c r="O7422" s="362"/>
    </row>
    <row r="7423" spans="1:15" x14ac:dyDescent="0.2">
      <c r="A7423" s="361">
        <v>45141</v>
      </c>
      <c r="B7423" s="362" t="s">
        <v>541</v>
      </c>
      <c r="C7423" s="365">
        <v>6746.1</v>
      </c>
      <c r="D7423" s="362" t="s">
        <v>452</v>
      </c>
      <c r="E7423" s="362">
        <v>6185</v>
      </c>
      <c r="F7423" s="362" t="s">
        <v>7185</v>
      </c>
      <c r="G7423" s="362"/>
      <c r="H7423" s="364">
        <v>8</v>
      </c>
      <c r="I7423" s="362">
        <v>227</v>
      </c>
      <c r="J7423" s="362" t="s">
        <v>425</v>
      </c>
      <c r="K7423" s="362">
        <v>272.39999999999998</v>
      </c>
      <c r="L7423" s="362" t="s">
        <v>459</v>
      </c>
      <c r="M7423" s="362" t="s">
        <v>7116</v>
      </c>
      <c r="N7423" s="362" t="s">
        <v>7117</v>
      </c>
      <c r="O7423" s="362"/>
    </row>
    <row r="7424" spans="1:15" x14ac:dyDescent="0.2">
      <c r="A7424" s="361">
        <v>45142</v>
      </c>
      <c r="B7424" s="362" t="s">
        <v>541</v>
      </c>
      <c r="C7424" s="365">
        <v>6746.1</v>
      </c>
      <c r="D7424" s="362" t="s">
        <v>452</v>
      </c>
      <c r="E7424" s="362">
        <v>6185</v>
      </c>
      <c r="F7424" s="362" t="s">
        <v>7185</v>
      </c>
      <c r="G7424" s="362"/>
      <c r="H7424" s="364">
        <v>8</v>
      </c>
      <c r="I7424" s="362">
        <v>227</v>
      </c>
      <c r="J7424" s="362" t="s">
        <v>425</v>
      </c>
      <c r="K7424" s="362">
        <v>272.39999999999998</v>
      </c>
      <c r="L7424" s="362" t="s">
        <v>459</v>
      </c>
      <c r="M7424" s="362" t="s">
        <v>7116</v>
      </c>
      <c r="N7424" s="362" t="s">
        <v>7117</v>
      </c>
      <c r="O7424" s="362"/>
    </row>
    <row r="7425" spans="1:15" x14ac:dyDescent="0.2">
      <c r="A7425" s="361">
        <v>45152</v>
      </c>
      <c r="B7425" s="362" t="s">
        <v>541</v>
      </c>
      <c r="C7425" s="365">
        <v>6746.1</v>
      </c>
      <c r="D7425" s="362" t="s">
        <v>452</v>
      </c>
      <c r="E7425" s="362">
        <v>6185</v>
      </c>
      <c r="F7425" s="362" t="s">
        <v>7185</v>
      </c>
      <c r="G7425" s="362"/>
      <c r="H7425" s="364">
        <v>8</v>
      </c>
      <c r="I7425" s="362">
        <v>227</v>
      </c>
      <c r="J7425" s="362" t="s">
        <v>425</v>
      </c>
      <c r="K7425" s="362">
        <v>272.39999999999998</v>
      </c>
      <c r="L7425" s="362" t="s">
        <v>459</v>
      </c>
      <c r="M7425" s="362" t="s">
        <v>7116</v>
      </c>
      <c r="N7425" s="362" t="s">
        <v>7117</v>
      </c>
      <c r="O7425" s="362"/>
    </row>
    <row r="7426" spans="1:15" x14ac:dyDescent="0.2">
      <c r="A7426" s="361">
        <v>45153</v>
      </c>
      <c r="B7426" s="362" t="s">
        <v>541</v>
      </c>
      <c r="C7426" s="365">
        <v>6746.1</v>
      </c>
      <c r="D7426" s="362" t="s">
        <v>452</v>
      </c>
      <c r="E7426" s="362">
        <v>6185</v>
      </c>
      <c r="F7426" s="362" t="s">
        <v>7185</v>
      </c>
      <c r="G7426" s="362"/>
      <c r="H7426" s="364">
        <v>8</v>
      </c>
      <c r="I7426" s="362">
        <v>227</v>
      </c>
      <c r="J7426" s="362" t="s">
        <v>425</v>
      </c>
      <c r="K7426" s="362">
        <v>272.39999999999998</v>
      </c>
      <c r="L7426" s="362" t="s">
        <v>459</v>
      </c>
      <c r="M7426" s="362" t="s">
        <v>7116</v>
      </c>
      <c r="N7426" s="362" t="s">
        <v>7117</v>
      </c>
      <c r="O7426" s="362"/>
    </row>
    <row r="7427" spans="1:15" x14ac:dyDescent="0.2">
      <c r="A7427" s="361">
        <v>45145</v>
      </c>
      <c r="B7427" s="362" t="s">
        <v>541</v>
      </c>
      <c r="C7427" s="365">
        <v>6746.1</v>
      </c>
      <c r="D7427" s="362" t="s">
        <v>452</v>
      </c>
      <c r="E7427" s="362">
        <v>6185</v>
      </c>
      <c r="F7427" s="362" t="s">
        <v>7185</v>
      </c>
      <c r="G7427" s="362"/>
      <c r="H7427" s="364">
        <v>8</v>
      </c>
      <c r="I7427" s="362">
        <v>227</v>
      </c>
      <c r="J7427" s="362" t="s">
        <v>425</v>
      </c>
      <c r="K7427" s="362">
        <v>272.39999999999998</v>
      </c>
      <c r="L7427" s="362" t="s">
        <v>459</v>
      </c>
      <c r="M7427" s="362" t="s">
        <v>7116</v>
      </c>
      <c r="N7427" s="362" t="s">
        <v>7117</v>
      </c>
      <c r="O7427" s="362"/>
    </row>
    <row r="7428" spans="1:15" x14ac:dyDescent="0.2">
      <c r="A7428" s="361">
        <v>45146</v>
      </c>
      <c r="B7428" s="362" t="s">
        <v>541</v>
      </c>
      <c r="C7428" s="365">
        <v>6746.1</v>
      </c>
      <c r="D7428" s="362" t="s">
        <v>452</v>
      </c>
      <c r="E7428" s="362">
        <v>6185</v>
      </c>
      <c r="F7428" s="362" t="s">
        <v>7185</v>
      </c>
      <c r="G7428" s="362"/>
      <c r="H7428" s="364">
        <v>8</v>
      </c>
      <c r="I7428" s="362">
        <v>227</v>
      </c>
      <c r="J7428" s="362" t="s">
        <v>425</v>
      </c>
      <c r="K7428" s="362">
        <v>272.39999999999998</v>
      </c>
      <c r="L7428" s="362" t="s">
        <v>459</v>
      </c>
      <c r="M7428" s="362" t="s">
        <v>7116</v>
      </c>
      <c r="N7428" s="362" t="s">
        <v>7117</v>
      </c>
      <c r="O7428" s="362"/>
    </row>
    <row r="7429" spans="1:15" x14ac:dyDescent="0.2">
      <c r="A7429" s="361">
        <v>45147</v>
      </c>
      <c r="B7429" s="362" t="s">
        <v>541</v>
      </c>
      <c r="C7429" s="365">
        <v>6746.1</v>
      </c>
      <c r="D7429" s="362" t="s">
        <v>452</v>
      </c>
      <c r="E7429" s="362">
        <v>6185</v>
      </c>
      <c r="F7429" s="362" t="s">
        <v>7185</v>
      </c>
      <c r="G7429" s="362"/>
      <c r="H7429" s="364">
        <v>8</v>
      </c>
      <c r="I7429" s="362">
        <v>227</v>
      </c>
      <c r="J7429" s="362" t="s">
        <v>425</v>
      </c>
      <c r="K7429" s="362">
        <v>272.39999999999998</v>
      </c>
      <c r="L7429" s="362" t="s">
        <v>459</v>
      </c>
      <c r="M7429" s="362" t="s">
        <v>7116</v>
      </c>
      <c r="N7429" s="362" t="s">
        <v>7117</v>
      </c>
      <c r="O7429" s="362"/>
    </row>
    <row r="7430" spans="1:15" x14ac:dyDescent="0.2">
      <c r="A7430" s="361">
        <v>45148</v>
      </c>
      <c r="B7430" s="362" t="s">
        <v>541</v>
      </c>
      <c r="C7430" s="365">
        <v>6746.1</v>
      </c>
      <c r="D7430" s="362" t="s">
        <v>452</v>
      </c>
      <c r="E7430" s="362">
        <v>6185</v>
      </c>
      <c r="F7430" s="362" t="s">
        <v>7185</v>
      </c>
      <c r="G7430" s="362"/>
      <c r="H7430" s="364">
        <v>8</v>
      </c>
      <c r="I7430" s="362">
        <v>227</v>
      </c>
      <c r="J7430" s="362" t="s">
        <v>425</v>
      </c>
      <c r="K7430" s="362">
        <v>272.39999999999998</v>
      </c>
      <c r="L7430" s="362" t="s">
        <v>459</v>
      </c>
      <c r="M7430" s="362" t="s">
        <v>7116</v>
      </c>
      <c r="N7430" s="362" t="s">
        <v>7117</v>
      </c>
      <c r="O7430" s="362"/>
    </row>
    <row r="7431" spans="1:15" x14ac:dyDescent="0.2">
      <c r="A7431" s="361">
        <v>45149</v>
      </c>
      <c r="B7431" s="362" t="s">
        <v>541</v>
      </c>
      <c r="C7431" s="365">
        <v>6746.1</v>
      </c>
      <c r="D7431" s="362" t="s">
        <v>452</v>
      </c>
      <c r="E7431" s="362">
        <v>6185</v>
      </c>
      <c r="F7431" s="362" t="s">
        <v>7185</v>
      </c>
      <c r="G7431" s="362"/>
      <c r="H7431" s="364">
        <v>8</v>
      </c>
      <c r="I7431" s="362">
        <v>227</v>
      </c>
      <c r="J7431" s="362" t="s">
        <v>425</v>
      </c>
      <c r="K7431" s="362">
        <v>272.39999999999998</v>
      </c>
      <c r="L7431" s="362" t="s">
        <v>459</v>
      </c>
      <c r="M7431" s="362" t="s">
        <v>7116</v>
      </c>
      <c r="N7431" s="362" t="s">
        <v>7117</v>
      </c>
      <c r="O7431" s="362"/>
    </row>
    <row r="7432" spans="1:15" x14ac:dyDescent="0.2">
      <c r="A7432" s="361">
        <v>45162</v>
      </c>
      <c r="B7432" s="362" t="s">
        <v>541</v>
      </c>
      <c r="C7432" s="365">
        <v>6188.1</v>
      </c>
      <c r="D7432" s="362" t="s">
        <v>452</v>
      </c>
      <c r="E7432" s="362">
        <v>6165</v>
      </c>
      <c r="F7432" s="362" t="s">
        <v>7191</v>
      </c>
      <c r="G7432" s="362"/>
      <c r="H7432" s="364">
        <v>8</v>
      </c>
      <c r="I7432" s="362">
        <v>367</v>
      </c>
      <c r="J7432" s="362" t="s">
        <v>425</v>
      </c>
      <c r="K7432" s="362">
        <v>440.4</v>
      </c>
      <c r="L7432" s="362" t="s">
        <v>459</v>
      </c>
      <c r="M7432" s="362" t="s">
        <v>7116</v>
      </c>
      <c r="N7432" s="362" t="s">
        <v>7117</v>
      </c>
      <c r="O7432" s="362"/>
    </row>
    <row r="7433" spans="1:15" x14ac:dyDescent="0.2">
      <c r="A7433" s="361">
        <v>45163</v>
      </c>
      <c r="B7433" s="362" t="s">
        <v>541</v>
      </c>
      <c r="C7433" s="365">
        <v>6188.1</v>
      </c>
      <c r="D7433" s="362" t="s">
        <v>452</v>
      </c>
      <c r="E7433" s="362">
        <v>6165</v>
      </c>
      <c r="F7433" s="362" t="s">
        <v>7191</v>
      </c>
      <c r="G7433" s="362"/>
      <c r="H7433" s="364">
        <v>8</v>
      </c>
      <c r="I7433" s="362">
        <v>367</v>
      </c>
      <c r="J7433" s="362" t="s">
        <v>425</v>
      </c>
      <c r="K7433" s="362">
        <v>440.4</v>
      </c>
      <c r="L7433" s="362" t="s">
        <v>459</v>
      </c>
      <c r="M7433" s="362" t="s">
        <v>7116</v>
      </c>
      <c r="N7433" s="362" t="s">
        <v>7117</v>
      </c>
      <c r="O7433" s="362"/>
    </row>
    <row r="7434" spans="1:15" x14ac:dyDescent="0.2">
      <c r="A7434" s="361">
        <v>45154</v>
      </c>
      <c r="B7434" s="362" t="s">
        <v>541</v>
      </c>
      <c r="C7434" s="365">
        <v>6762.1</v>
      </c>
      <c r="D7434" s="362" t="s">
        <v>452</v>
      </c>
      <c r="E7434" s="362">
        <v>6165</v>
      </c>
      <c r="F7434" s="362" t="s">
        <v>7191</v>
      </c>
      <c r="G7434" s="362"/>
      <c r="H7434" s="364">
        <v>8</v>
      </c>
      <c r="I7434" s="362">
        <v>367</v>
      </c>
      <c r="J7434" s="362" t="s">
        <v>425</v>
      </c>
      <c r="K7434" s="362">
        <v>440.4</v>
      </c>
      <c r="L7434" s="362" t="s">
        <v>459</v>
      </c>
      <c r="M7434" s="362" t="s">
        <v>7116</v>
      </c>
      <c r="N7434" s="362" t="s">
        <v>7117</v>
      </c>
      <c r="O7434" s="362"/>
    </row>
    <row r="7435" spans="1:15" x14ac:dyDescent="0.2">
      <c r="A7435" s="361">
        <v>45166</v>
      </c>
      <c r="B7435" s="362" t="s">
        <v>541</v>
      </c>
      <c r="C7435" s="365">
        <v>6188.1</v>
      </c>
      <c r="D7435" s="362" t="s">
        <v>452</v>
      </c>
      <c r="E7435" s="362">
        <v>6165</v>
      </c>
      <c r="F7435" s="362" t="s">
        <v>7191</v>
      </c>
      <c r="G7435" s="362"/>
      <c r="H7435" s="364">
        <v>8</v>
      </c>
      <c r="I7435" s="362">
        <v>367</v>
      </c>
      <c r="J7435" s="362" t="s">
        <v>425</v>
      </c>
      <c r="K7435" s="362">
        <v>440.4</v>
      </c>
      <c r="L7435" s="362" t="s">
        <v>459</v>
      </c>
      <c r="M7435" s="362" t="s">
        <v>7116</v>
      </c>
      <c r="N7435" s="362" t="s">
        <v>7117</v>
      </c>
      <c r="O7435" s="362"/>
    </row>
    <row r="7436" spans="1:15" x14ac:dyDescent="0.2">
      <c r="A7436" s="361">
        <v>45167</v>
      </c>
      <c r="B7436" s="362" t="s">
        <v>541</v>
      </c>
      <c r="C7436" s="365">
        <v>6188.1</v>
      </c>
      <c r="D7436" s="362" t="s">
        <v>452</v>
      </c>
      <c r="E7436" s="362">
        <v>6165</v>
      </c>
      <c r="F7436" s="362" t="s">
        <v>7191</v>
      </c>
      <c r="G7436" s="362"/>
      <c r="H7436" s="364">
        <v>8</v>
      </c>
      <c r="I7436" s="362">
        <v>367</v>
      </c>
      <c r="J7436" s="362" t="s">
        <v>425</v>
      </c>
      <c r="K7436" s="362">
        <v>440.4</v>
      </c>
      <c r="L7436" s="362" t="s">
        <v>459</v>
      </c>
      <c r="M7436" s="362" t="s">
        <v>7116</v>
      </c>
      <c r="N7436" s="362" t="s">
        <v>7117</v>
      </c>
      <c r="O7436" s="362"/>
    </row>
    <row r="7437" spans="1:15" x14ac:dyDescent="0.2">
      <c r="A7437" s="361">
        <v>45168</v>
      </c>
      <c r="B7437" s="362" t="s">
        <v>541</v>
      </c>
      <c r="C7437" s="365">
        <v>6188.1</v>
      </c>
      <c r="D7437" s="362" t="s">
        <v>452</v>
      </c>
      <c r="E7437" s="362">
        <v>6165</v>
      </c>
      <c r="F7437" s="362" t="s">
        <v>7191</v>
      </c>
      <c r="G7437" s="362"/>
      <c r="H7437" s="364">
        <v>8</v>
      </c>
      <c r="I7437" s="362">
        <v>367</v>
      </c>
      <c r="J7437" s="362" t="s">
        <v>425</v>
      </c>
      <c r="K7437" s="362">
        <v>440.4</v>
      </c>
      <c r="L7437" s="362" t="s">
        <v>459</v>
      </c>
      <c r="M7437" s="362" t="s">
        <v>7116</v>
      </c>
      <c r="N7437" s="362" t="s">
        <v>7117</v>
      </c>
      <c r="O7437" s="362"/>
    </row>
    <row r="7438" spans="1:15" x14ac:dyDescent="0.2">
      <c r="A7438" s="361">
        <v>45169</v>
      </c>
      <c r="B7438" s="362" t="s">
        <v>541</v>
      </c>
      <c r="C7438" s="365">
        <v>6762.1</v>
      </c>
      <c r="D7438" s="362" t="s">
        <v>452</v>
      </c>
      <c r="E7438" s="362">
        <v>6165</v>
      </c>
      <c r="F7438" s="362" t="s">
        <v>7191</v>
      </c>
      <c r="G7438" s="362"/>
      <c r="H7438" s="364">
        <v>8</v>
      </c>
      <c r="I7438" s="362">
        <v>367</v>
      </c>
      <c r="J7438" s="362" t="s">
        <v>425</v>
      </c>
      <c r="K7438" s="362">
        <v>440.4</v>
      </c>
      <c r="L7438" s="362" t="s">
        <v>459</v>
      </c>
      <c r="M7438" s="362" t="s">
        <v>7116</v>
      </c>
      <c r="N7438" s="362" t="s">
        <v>7117</v>
      </c>
      <c r="O7438" s="362"/>
    </row>
    <row r="7439" spans="1:15" x14ac:dyDescent="0.2">
      <c r="A7439" s="361">
        <v>45155</v>
      </c>
      <c r="B7439" s="362" t="s">
        <v>541</v>
      </c>
      <c r="C7439" s="365">
        <v>6188.1</v>
      </c>
      <c r="D7439" s="362" t="s">
        <v>452</v>
      </c>
      <c r="E7439" s="362">
        <v>6165</v>
      </c>
      <c r="F7439" s="362" t="s">
        <v>7191</v>
      </c>
      <c r="G7439" s="362"/>
      <c r="H7439" s="364">
        <v>8</v>
      </c>
      <c r="I7439" s="362">
        <v>367</v>
      </c>
      <c r="J7439" s="362" t="s">
        <v>425</v>
      </c>
      <c r="K7439" s="362">
        <v>440.4</v>
      </c>
      <c r="L7439" s="362" t="s">
        <v>459</v>
      </c>
      <c r="M7439" s="362" t="s">
        <v>7116</v>
      </c>
      <c r="N7439" s="362" t="s">
        <v>7117</v>
      </c>
      <c r="O7439" s="362"/>
    </row>
    <row r="7440" spans="1:15" x14ac:dyDescent="0.2">
      <c r="A7440" s="361">
        <v>45156</v>
      </c>
      <c r="B7440" s="362" t="s">
        <v>541</v>
      </c>
      <c r="C7440" s="365">
        <v>6188.1</v>
      </c>
      <c r="D7440" s="362" t="s">
        <v>452</v>
      </c>
      <c r="E7440" s="362">
        <v>6165</v>
      </c>
      <c r="F7440" s="362" t="s">
        <v>7191</v>
      </c>
      <c r="G7440" s="362"/>
      <c r="H7440" s="364">
        <v>8</v>
      </c>
      <c r="I7440" s="362">
        <v>367</v>
      </c>
      <c r="J7440" s="362" t="s">
        <v>425</v>
      </c>
      <c r="K7440" s="362">
        <v>440.4</v>
      </c>
      <c r="L7440" s="362" t="s">
        <v>459</v>
      </c>
      <c r="M7440" s="362" t="s">
        <v>7116</v>
      </c>
      <c r="N7440" s="362" t="s">
        <v>7117</v>
      </c>
      <c r="O7440" s="362"/>
    </row>
    <row r="7441" spans="1:15" x14ac:dyDescent="0.2">
      <c r="A7441" s="361">
        <v>45159</v>
      </c>
      <c r="B7441" s="362" t="s">
        <v>541</v>
      </c>
      <c r="C7441" s="365">
        <v>6762.1</v>
      </c>
      <c r="D7441" s="362" t="s">
        <v>452</v>
      </c>
      <c r="E7441" s="362">
        <v>6165</v>
      </c>
      <c r="F7441" s="362" t="s">
        <v>7191</v>
      </c>
      <c r="G7441" s="362"/>
      <c r="H7441" s="364">
        <v>8</v>
      </c>
      <c r="I7441" s="362">
        <v>367</v>
      </c>
      <c r="J7441" s="362" t="s">
        <v>425</v>
      </c>
      <c r="K7441" s="362">
        <v>440.4</v>
      </c>
      <c r="L7441" s="362" t="s">
        <v>459</v>
      </c>
      <c r="M7441" s="362" t="s">
        <v>7116</v>
      </c>
      <c r="N7441" s="362" t="s">
        <v>7117</v>
      </c>
      <c r="O7441" s="362"/>
    </row>
    <row r="7442" spans="1:15" x14ac:dyDescent="0.2">
      <c r="A7442" s="361">
        <v>45160</v>
      </c>
      <c r="B7442" s="362" t="s">
        <v>541</v>
      </c>
      <c r="C7442" s="365">
        <v>6762.1</v>
      </c>
      <c r="D7442" s="362" t="s">
        <v>452</v>
      </c>
      <c r="E7442" s="362">
        <v>6165</v>
      </c>
      <c r="F7442" s="362" t="s">
        <v>7191</v>
      </c>
      <c r="G7442" s="362"/>
      <c r="H7442" s="364">
        <v>8</v>
      </c>
      <c r="I7442" s="362">
        <v>367</v>
      </c>
      <c r="J7442" s="362" t="s">
        <v>425</v>
      </c>
      <c r="K7442" s="362">
        <v>440.4</v>
      </c>
      <c r="L7442" s="362" t="s">
        <v>459</v>
      </c>
      <c r="M7442" s="362" t="s">
        <v>7116</v>
      </c>
      <c r="N7442" s="362" t="s">
        <v>7117</v>
      </c>
      <c r="O7442" s="362"/>
    </row>
    <row r="7443" spans="1:15" x14ac:dyDescent="0.2">
      <c r="A7443" s="361">
        <v>45161</v>
      </c>
      <c r="B7443" s="362" t="s">
        <v>541</v>
      </c>
      <c r="C7443" s="365">
        <v>6762.1</v>
      </c>
      <c r="D7443" s="362" t="s">
        <v>452</v>
      </c>
      <c r="E7443" s="362">
        <v>6165</v>
      </c>
      <c r="F7443" s="362" t="s">
        <v>7191</v>
      </c>
      <c r="G7443" s="362"/>
      <c r="H7443" s="364">
        <v>8</v>
      </c>
      <c r="I7443" s="362">
        <v>367</v>
      </c>
      <c r="J7443" s="362" t="s">
        <v>425</v>
      </c>
      <c r="K7443" s="362">
        <v>440.4</v>
      </c>
      <c r="L7443" s="362" t="s">
        <v>459</v>
      </c>
      <c r="M7443" s="362" t="s">
        <v>7116</v>
      </c>
      <c r="N7443" s="362" t="s">
        <v>7117</v>
      </c>
      <c r="O7443" s="362"/>
    </row>
    <row r="7444" spans="1:15" x14ac:dyDescent="0.2">
      <c r="A7444" s="361">
        <v>45152</v>
      </c>
      <c r="B7444" s="362" t="s">
        <v>541</v>
      </c>
      <c r="C7444" s="365">
        <v>6762.1</v>
      </c>
      <c r="D7444" s="362" t="s">
        <v>452</v>
      </c>
      <c r="E7444" s="362">
        <v>914</v>
      </c>
      <c r="F7444" s="362" t="s">
        <v>7193</v>
      </c>
      <c r="G7444" s="362"/>
      <c r="H7444" s="364">
        <v>8</v>
      </c>
      <c r="I7444" s="362">
        <v>232</v>
      </c>
      <c r="J7444" s="362" t="s">
        <v>425</v>
      </c>
      <c r="K7444" s="362">
        <v>278.39999999999998</v>
      </c>
      <c r="L7444" s="362" t="s">
        <v>459</v>
      </c>
      <c r="M7444" s="362" t="s">
        <v>7116</v>
      </c>
      <c r="N7444" s="362" t="s">
        <v>7117</v>
      </c>
      <c r="O7444" s="362"/>
    </row>
    <row r="7445" spans="1:15" x14ac:dyDescent="0.2">
      <c r="A7445" s="361">
        <v>45148</v>
      </c>
      <c r="B7445" s="362" t="s">
        <v>541</v>
      </c>
      <c r="C7445" s="365">
        <v>6702.1</v>
      </c>
      <c r="D7445" s="362" t="s">
        <v>452</v>
      </c>
      <c r="E7445" s="362">
        <v>914</v>
      </c>
      <c r="F7445" s="362" t="s">
        <v>7193</v>
      </c>
      <c r="G7445" s="362"/>
      <c r="H7445" s="364">
        <v>4</v>
      </c>
      <c r="I7445" s="362">
        <v>232</v>
      </c>
      <c r="J7445" s="362" t="s">
        <v>425</v>
      </c>
      <c r="K7445" s="362">
        <v>278.39999999999998</v>
      </c>
      <c r="L7445" s="362" t="s">
        <v>459</v>
      </c>
      <c r="M7445" s="362" t="s">
        <v>7116</v>
      </c>
      <c r="N7445" s="362" t="s">
        <v>7117</v>
      </c>
      <c r="O7445" s="362"/>
    </row>
    <row r="7446" spans="1:15" x14ac:dyDescent="0.2">
      <c r="A7446" s="361">
        <v>45153</v>
      </c>
      <c r="B7446" s="362" t="s">
        <v>541</v>
      </c>
      <c r="C7446" s="365">
        <v>80422.16</v>
      </c>
      <c r="D7446" s="362" t="s">
        <v>2065</v>
      </c>
      <c r="E7446" s="362">
        <v>914</v>
      </c>
      <c r="F7446" s="362" t="s">
        <v>7193</v>
      </c>
      <c r="G7446" s="362"/>
      <c r="H7446" s="364">
        <v>8</v>
      </c>
      <c r="I7446" s="362">
        <v>232</v>
      </c>
      <c r="J7446" s="362" t="s">
        <v>425</v>
      </c>
      <c r="K7446" s="362">
        <v>278.39999999999998</v>
      </c>
      <c r="L7446" s="362" t="s">
        <v>459</v>
      </c>
      <c r="M7446" s="362" t="s">
        <v>7116</v>
      </c>
      <c r="N7446" s="362" t="s">
        <v>7117</v>
      </c>
      <c r="O7446" s="362"/>
    </row>
    <row r="7447" spans="1:15" x14ac:dyDescent="0.2">
      <c r="A7447" s="361">
        <v>45148</v>
      </c>
      <c r="B7447" s="362" t="s">
        <v>541</v>
      </c>
      <c r="C7447" s="365">
        <v>80422.16</v>
      </c>
      <c r="D7447" s="362" t="s">
        <v>2065</v>
      </c>
      <c r="E7447" s="362">
        <v>914</v>
      </c>
      <c r="F7447" s="362" t="s">
        <v>7193</v>
      </c>
      <c r="G7447" s="362"/>
      <c r="H7447" s="364">
        <v>4</v>
      </c>
      <c r="I7447" s="362">
        <v>232</v>
      </c>
      <c r="J7447" s="362" t="s">
        <v>425</v>
      </c>
      <c r="K7447" s="362">
        <v>278.39999999999998</v>
      </c>
      <c r="L7447" s="362" t="s">
        <v>459</v>
      </c>
      <c r="M7447" s="362" t="s">
        <v>7116</v>
      </c>
      <c r="N7447" s="362" t="s">
        <v>7117</v>
      </c>
      <c r="O7447" s="362"/>
    </row>
    <row r="7448" spans="1:15" x14ac:dyDescent="0.2">
      <c r="A7448" s="361">
        <v>45149</v>
      </c>
      <c r="B7448" s="362" t="s">
        <v>541</v>
      </c>
      <c r="C7448" s="365">
        <v>80422.16</v>
      </c>
      <c r="D7448" s="362" t="s">
        <v>2065</v>
      </c>
      <c r="E7448" s="362">
        <v>914</v>
      </c>
      <c r="F7448" s="362" t="s">
        <v>7193</v>
      </c>
      <c r="G7448" s="362"/>
      <c r="H7448" s="364">
        <v>8</v>
      </c>
      <c r="I7448" s="362">
        <v>232</v>
      </c>
      <c r="J7448" s="362" t="s">
        <v>425</v>
      </c>
      <c r="K7448" s="362">
        <v>278.39999999999998</v>
      </c>
      <c r="L7448" s="362" t="s">
        <v>459</v>
      </c>
      <c r="M7448" s="362" t="s">
        <v>7116</v>
      </c>
      <c r="N7448" s="362" t="s">
        <v>7117</v>
      </c>
      <c r="O7448" s="362"/>
    </row>
    <row r="7449" spans="1:15" x14ac:dyDescent="0.2">
      <c r="A7449" s="361">
        <v>45145</v>
      </c>
      <c r="B7449" s="362" t="s">
        <v>541</v>
      </c>
      <c r="C7449" s="365">
        <v>6762.1</v>
      </c>
      <c r="D7449" s="362" t="s">
        <v>452</v>
      </c>
      <c r="E7449" s="362">
        <v>914</v>
      </c>
      <c r="F7449" s="362" t="s">
        <v>7193</v>
      </c>
      <c r="G7449" s="362"/>
      <c r="H7449" s="364">
        <v>8</v>
      </c>
      <c r="I7449" s="362">
        <v>232</v>
      </c>
      <c r="J7449" s="362" t="s">
        <v>425</v>
      </c>
      <c r="K7449" s="362">
        <v>278.39999999999998</v>
      </c>
      <c r="L7449" s="362" t="s">
        <v>459</v>
      </c>
      <c r="M7449" s="362" t="s">
        <v>7116</v>
      </c>
      <c r="N7449" s="362" t="s">
        <v>7117</v>
      </c>
      <c r="O7449" s="362"/>
    </row>
    <row r="7450" spans="1:15" x14ac:dyDescent="0.2">
      <c r="A7450" s="361">
        <v>45146</v>
      </c>
      <c r="B7450" s="362" t="s">
        <v>541</v>
      </c>
      <c r="C7450" s="365">
        <v>6762.1</v>
      </c>
      <c r="D7450" s="362" t="s">
        <v>452</v>
      </c>
      <c r="E7450" s="362">
        <v>914</v>
      </c>
      <c r="F7450" s="362" t="s">
        <v>7193</v>
      </c>
      <c r="G7450" s="362"/>
      <c r="H7450" s="364">
        <v>8</v>
      </c>
      <c r="I7450" s="362">
        <v>232</v>
      </c>
      <c r="J7450" s="362" t="s">
        <v>425</v>
      </c>
      <c r="K7450" s="362">
        <v>278.39999999999998</v>
      </c>
      <c r="L7450" s="362" t="s">
        <v>459</v>
      </c>
      <c r="M7450" s="362" t="s">
        <v>7116</v>
      </c>
      <c r="N7450" s="362" t="s">
        <v>7117</v>
      </c>
      <c r="O7450" s="362"/>
    </row>
    <row r="7451" spans="1:15" x14ac:dyDescent="0.2">
      <c r="A7451" s="361">
        <v>45147</v>
      </c>
      <c r="B7451" s="362" t="s">
        <v>541</v>
      </c>
      <c r="C7451" s="365">
        <v>6762.1</v>
      </c>
      <c r="D7451" s="362" t="s">
        <v>452</v>
      </c>
      <c r="E7451" s="362">
        <v>914</v>
      </c>
      <c r="F7451" s="362" t="s">
        <v>7193</v>
      </c>
      <c r="G7451" s="362"/>
      <c r="H7451" s="364">
        <v>8</v>
      </c>
      <c r="I7451" s="362">
        <v>232</v>
      </c>
      <c r="J7451" s="362" t="s">
        <v>425</v>
      </c>
      <c r="K7451" s="362">
        <v>278.39999999999998</v>
      </c>
      <c r="L7451" s="362" t="s">
        <v>459</v>
      </c>
      <c r="M7451" s="362" t="s">
        <v>7116</v>
      </c>
      <c r="N7451" s="362" t="s">
        <v>7117</v>
      </c>
      <c r="O7451" s="362"/>
    </row>
    <row r="7452" spans="1:15" x14ac:dyDescent="0.2">
      <c r="A7452" s="361">
        <v>45139</v>
      </c>
      <c r="B7452" s="362" t="s">
        <v>541</v>
      </c>
      <c r="C7452" s="365">
        <v>6762.1</v>
      </c>
      <c r="D7452" s="362" t="s">
        <v>452</v>
      </c>
      <c r="E7452" s="362">
        <v>914</v>
      </c>
      <c r="F7452" s="362" t="s">
        <v>7193</v>
      </c>
      <c r="G7452" s="362"/>
      <c r="H7452" s="364">
        <v>8</v>
      </c>
      <c r="I7452" s="362">
        <v>232</v>
      </c>
      <c r="J7452" s="362" t="s">
        <v>425</v>
      </c>
      <c r="K7452" s="362">
        <v>278.39999999999998</v>
      </c>
      <c r="L7452" s="362" t="s">
        <v>459</v>
      </c>
      <c r="M7452" s="362" t="s">
        <v>7116</v>
      </c>
      <c r="N7452" s="362" t="s">
        <v>7117</v>
      </c>
      <c r="O7452" s="362"/>
    </row>
    <row r="7453" spans="1:15" x14ac:dyDescent="0.2">
      <c r="A7453" s="361">
        <v>45140</v>
      </c>
      <c r="B7453" s="362" t="s">
        <v>541</v>
      </c>
      <c r="C7453" s="365">
        <v>6762.1</v>
      </c>
      <c r="D7453" s="362" t="s">
        <v>452</v>
      </c>
      <c r="E7453" s="362">
        <v>914</v>
      </c>
      <c r="F7453" s="362" t="s">
        <v>7193</v>
      </c>
      <c r="G7453" s="362"/>
      <c r="H7453" s="364">
        <v>8</v>
      </c>
      <c r="I7453" s="362">
        <v>232</v>
      </c>
      <c r="J7453" s="362" t="s">
        <v>425</v>
      </c>
      <c r="K7453" s="362">
        <v>278.39999999999998</v>
      </c>
      <c r="L7453" s="362" t="s">
        <v>459</v>
      </c>
      <c r="M7453" s="362" t="s">
        <v>7116</v>
      </c>
      <c r="N7453" s="362" t="s">
        <v>7117</v>
      </c>
      <c r="O7453" s="362"/>
    </row>
    <row r="7454" spans="1:15" x14ac:dyDescent="0.2">
      <c r="A7454" s="361">
        <v>45141</v>
      </c>
      <c r="B7454" s="362" t="s">
        <v>541</v>
      </c>
      <c r="C7454" s="365">
        <v>6762.1</v>
      </c>
      <c r="D7454" s="362" t="s">
        <v>452</v>
      </c>
      <c r="E7454" s="362">
        <v>914</v>
      </c>
      <c r="F7454" s="362" t="s">
        <v>7193</v>
      </c>
      <c r="G7454" s="362"/>
      <c r="H7454" s="364">
        <v>8</v>
      </c>
      <c r="I7454" s="362">
        <v>232</v>
      </c>
      <c r="J7454" s="362" t="s">
        <v>425</v>
      </c>
      <c r="K7454" s="362">
        <v>278.39999999999998</v>
      </c>
      <c r="L7454" s="362" t="s">
        <v>459</v>
      </c>
      <c r="M7454" s="362" t="s">
        <v>7116</v>
      </c>
      <c r="N7454" s="362" t="s">
        <v>7117</v>
      </c>
      <c r="O7454" s="362"/>
    </row>
    <row r="7455" spans="1:15" x14ac:dyDescent="0.2">
      <c r="A7455" s="361">
        <v>45142</v>
      </c>
      <c r="B7455" s="362" t="s">
        <v>541</v>
      </c>
      <c r="C7455" s="365">
        <v>6702.1</v>
      </c>
      <c r="D7455" s="362" t="s">
        <v>452</v>
      </c>
      <c r="E7455" s="362">
        <v>914</v>
      </c>
      <c r="F7455" s="362" t="s">
        <v>7193</v>
      </c>
      <c r="G7455" s="362"/>
      <c r="H7455" s="364">
        <v>4</v>
      </c>
      <c r="I7455" s="362">
        <v>232</v>
      </c>
      <c r="J7455" s="362" t="s">
        <v>425</v>
      </c>
      <c r="K7455" s="362">
        <v>278.39999999999998</v>
      </c>
      <c r="L7455" s="362" t="s">
        <v>459</v>
      </c>
      <c r="M7455" s="362" t="s">
        <v>7116</v>
      </c>
      <c r="N7455" s="362" t="s">
        <v>7117</v>
      </c>
      <c r="O7455" s="362"/>
    </row>
    <row r="7456" spans="1:15" x14ac:dyDescent="0.2">
      <c r="A7456" s="361">
        <v>45142</v>
      </c>
      <c r="B7456" s="362" t="s">
        <v>541</v>
      </c>
      <c r="C7456" s="365">
        <v>80422.16</v>
      </c>
      <c r="D7456" s="362" t="s">
        <v>2065</v>
      </c>
      <c r="E7456" s="362">
        <v>914</v>
      </c>
      <c r="F7456" s="362" t="s">
        <v>7193</v>
      </c>
      <c r="G7456" s="362"/>
      <c r="H7456" s="364">
        <v>4</v>
      </c>
      <c r="I7456" s="362">
        <v>232</v>
      </c>
      <c r="J7456" s="362" t="s">
        <v>425</v>
      </c>
      <c r="K7456" s="362">
        <v>278.39999999999998</v>
      </c>
      <c r="L7456" s="362" t="s">
        <v>459</v>
      </c>
      <c r="M7456" s="362" t="s">
        <v>7116</v>
      </c>
      <c r="N7456" s="362" t="s">
        <v>7117</v>
      </c>
      <c r="O7456" s="362"/>
    </row>
    <row r="7457" spans="1:15" x14ac:dyDescent="0.2">
      <c r="A7457" s="361">
        <v>45152</v>
      </c>
      <c r="B7457" s="362" t="s">
        <v>541</v>
      </c>
      <c r="C7457" s="365">
        <v>6709.1</v>
      </c>
      <c r="D7457" s="362" t="s">
        <v>452</v>
      </c>
      <c r="E7457" s="362">
        <v>7047</v>
      </c>
      <c r="F7457" s="362" t="s">
        <v>7199</v>
      </c>
      <c r="G7457" s="362"/>
      <c r="H7457" s="364">
        <v>8</v>
      </c>
      <c r="I7457" s="362">
        <v>229</v>
      </c>
      <c r="J7457" s="362" t="s">
        <v>425</v>
      </c>
      <c r="K7457" s="362">
        <v>274.8</v>
      </c>
      <c r="L7457" s="362" t="s">
        <v>459</v>
      </c>
      <c r="M7457" s="362" t="s">
        <v>7116</v>
      </c>
      <c r="N7457" s="362" t="s">
        <v>7117</v>
      </c>
      <c r="O7457" s="362"/>
    </row>
    <row r="7458" spans="1:15" x14ac:dyDescent="0.2">
      <c r="A7458" s="361">
        <v>45166</v>
      </c>
      <c r="B7458" s="362" t="s">
        <v>541</v>
      </c>
      <c r="C7458" s="365">
        <v>6709.1</v>
      </c>
      <c r="D7458" s="362" t="s">
        <v>452</v>
      </c>
      <c r="E7458" s="362">
        <v>7047</v>
      </c>
      <c r="F7458" s="362" t="s">
        <v>7199</v>
      </c>
      <c r="G7458" s="362"/>
      <c r="H7458" s="364">
        <v>8</v>
      </c>
      <c r="I7458" s="362">
        <v>229</v>
      </c>
      <c r="J7458" s="362" t="s">
        <v>425</v>
      </c>
      <c r="K7458" s="362">
        <v>274.8</v>
      </c>
      <c r="L7458" s="362" t="s">
        <v>459</v>
      </c>
      <c r="M7458" s="362" t="s">
        <v>7116</v>
      </c>
      <c r="N7458" s="362" t="s">
        <v>7117</v>
      </c>
      <c r="O7458" s="362"/>
    </row>
    <row r="7459" spans="1:15" x14ac:dyDescent="0.2">
      <c r="A7459" s="361">
        <v>45153</v>
      </c>
      <c r="B7459" s="362" t="s">
        <v>541</v>
      </c>
      <c r="C7459" s="365">
        <v>6709.1</v>
      </c>
      <c r="D7459" s="362" t="s">
        <v>452</v>
      </c>
      <c r="E7459" s="362">
        <v>7047</v>
      </c>
      <c r="F7459" s="362" t="s">
        <v>7199</v>
      </c>
      <c r="G7459" s="362"/>
      <c r="H7459" s="364">
        <v>8</v>
      </c>
      <c r="I7459" s="362">
        <v>229</v>
      </c>
      <c r="J7459" s="362" t="s">
        <v>425</v>
      </c>
      <c r="K7459" s="362">
        <v>274.8</v>
      </c>
      <c r="L7459" s="362" t="s">
        <v>459</v>
      </c>
      <c r="M7459" s="362" t="s">
        <v>7116</v>
      </c>
      <c r="N7459" s="362" t="s">
        <v>7117</v>
      </c>
      <c r="O7459" s="362"/>
    </row>
    <row r="7460" spans="1:15" x14ac:dyDescent="0.2">
      <c r="A7460" s="361">
        <v>45167</v>
      </c>
      <c r="B7460" s="362" t="s">
        <v>541</v>
      </c>
      <c r="C7460" s="365">
        <v>6709.1</v>
      </c>
      <c r="D7460" s="362" t="s">
        <v>452</v>
      </c>
      <c r="E7460" s="362">
        <v>7047</v>
      </c>
      <c r="F7460" s="362" t="s">
        <v>7199</v>
      </c>
      <c r="G7460" s="362"/>
      <c r="H7460" s="364">
        <v>8</v>
      </c>
      <c r="I7460" s="362">
        <v>229</v>
      </c>
      <c r="J7460" s="362" t="s">
        <v>425</v>
      </c>
      <c r="K7460" s="362">
        <v>274.8</v>
      </c>
      <c r="L7460" s="362" t="s">
        <v>459</v>
      </c>
      <c r="M7460" s="362" t="s">
        <v>7116</v>
      </c>
      <c r="N7460" s="362" t="s">
        <v>7117</v>
      </c>
      <c r="O7460" s="362"/>
    </row>
    <row r="7461" spans="1:15" x14ac:dyDescent="0.2">
      <c r="A7461" s="361">
        <v>45168</v>
      </c>
      <c r="B7461" s="362" t="s">
        <v>541</v>
      </c>
      <c r="C7461" s="365">
        <v>6709.1</v>
      </c>
      <c r="D7461" s="362" t="s">
        <v>452</v>
      </c>
      <c r="E7461" s="362">
        <v>7047</v>
      </c>
      <c r="F7461" s="362" t="s">
        <v>7199</v>
      </c>
      <c r="G7461" s="362"/>
      <c r="H7461" s="364">
        <v>8</v>
      </c>
      <c r="I7461" s="362">
        <v>229</v>
      </c>
      <c r="J7461" s="362" t="s">
        <v>425</v>
      </c>
      <c r="K7461" s="362">
        <v>274.8</v>
      </c>
      <c r="L7461" s="362" t="s">
        <v>459</v>
      </c>
      <c r="M7461" s="362" t="s">
        <v>7116</v>
      </c>
      <c r="N7461" s="362" t="s">
        <v>7117</v>
      </c>
      <c r="O7461" s="362"/>
    </row>
    <row r="7462" spans="1:15" x14ac:dyDescent="0.2">
      <c r="A7462" s="361">
        <v>45145</v>
      </c>
      <c r="B7462" s="362" t="s">
        <v>541</v>
      </c>
      <c r="C7462" s="365">
        <v>6709.1</v>
      </c>
      <c r="D7462" s="362" t="s">
        <v>452</v>
      </c>
      <c r="E7462" s="362">
        <v>7047</v>
      </c>
      <c r="F7462" s="362" t="s">
        <v>7199</v>
      </c>
      <c r="G7462" s="362"/>
      <c r="H7462" s="364">
        <v>8</v>
      </c>
      <c r="I7462" s="362">
        <v>229</v>
      </c>
      <c r="J7462" s="362" t="s">
        <v>425</v>
      </c>
      <c r="K7462" s="362">
        <v>274.8</v>
      </c>
      <c r="L7462" s="362" t="s">
        <v>459</v>
      </c>
      <c r="M7462" s="362" t="s">
        <v>7116</v>
      </c>
      <c r="N7462" s="362" t="s">
        <v>7117</v>
      </c>
      <c r="O7462" s="362"/>
    </row>
    <row r="7463" spans="1:15" x14ac:dyDescent="0.2">
      <c r="A7463" s="361">
        <v>45169</v>
      </c>
      <c r="B7463" s="362" t="s">
        <v>541</v>
      </c>
      <c r="C7463" s="365">
        <v>6709.1</v>
      </c>
      <c r="D7463" s="362" t="s">
        <v>452</v>
      </c>
      <c r="E7463" s="362">
        <v>7047</v>
      </c>
      <c r="F7463" s="362" t="s">
        <v>7199</v>
      </c>
      <c r="G7463" s="362"/>
      <c r="H7463" s="364">
        <v>8</v>
      </c>
      <c r="I7463" s="362">
        <v>229</v>
      </c>
      <c r="J7463" s="362" t="s">
        <v>425</v>
      </c>
      <c r="K7463" s="362">
        <v>274.8</v>
      </c>
      <c r="L7463" s="362" t="s">
        <v>459</v>
      </c>
      <c r="M7463" s="362" t="s">
        <v>7116</v>
      </c>
      <c r="N7463" s="362" t="s">
        <v>7117</v>
      </c>
      <c r="O7463" s="362"/>
    </row>
    <row r="7464" spans="1:15" x14ac:dyDescent="0.2">
      <c r="A7464" s="361">
        <v>45146</v>
      </c>
      <c r="B7464" s="362" t="s">
        <v>541</v>
      </c>
      <c r="C7464" s="365">
        <v>6709.1</v>
      </c>
      <c r="D7464" s="362" t="s">
        <v>452</v>
      </c>
      <c r="E7464" s="362">
        <v>7047</v>
      </c>
      <c r="F7464" s="362" t="s">
        <v>7199</v>
      </c>
      <c r="G7464" s="362"/>
      <c r="H7464" s="364">
        <v>8</v>
      </c>
      <c r="I7464" s="362">
        <v>229</v>
      </c>
      <c r="J7464" s="362" t="s">
        <v>425</v>
      </c>
      <c r="K7464" s="362">
        <v>274.8</v>
      </c>
      <c r="L7464" s="362" t="s">
        <v>459</v>
      </c>
      <c r="M7464" s="362" t="s">
        <v>7116</v>
      </c>
      <c r="N7464" s="362" t="s">
        <v>7117</v>
      </c>
      <c r="O7464" s="362"/>
    </row>
    <row r="7465" spans="1:15" x14ac:dyDescent="0.2">
      <c r="A7465" s="361">
        <v>45159</v>
      </c>
      <c r="B7465" s="362" t="s">
        <v>541</v>
      </c>
      <c r="C7465" s="365">
        <v>6709.1</v>
      </c>
      <c r="D7465" s="362" t="s">
        <v>452</v>
      </c>
      <c r="E7465" s="362">
        <v>7047</v>
      </c>
      <c r="F7465" s="362" t="s">
        <v>7199</v>
      </c>
      <c r="G7465" s="362"/>
      <c r="H7465" s="364">
        <v>8</v>
      </c>
      <c r="I7465" s="362">
        <v>229</v>
      </c>
      <c r="J7465" s="362" t="s">
        <v>425</v>
      </c>
      <c r="K7465" s="362">
        <v>274.8</v>
      </c>
      <c r="L7465" s="362" t="s">
        <v>459</v>
      </c>
      <c r="M7465" s="362" t="s">
        <v>7116</v>
      </c>
      <c r="N7465" s="362" t="s">
        <v>7117</v>
      </c>
      <c r="O7465" s="362"/>
    </row>
    <row r="7466" spans="1:15" x14ac:dyDescent="0.2">
      <c r="A7466" s="361">
        <v>45147</v>
      </c>
      <c r="B7466" s="362" t="s">
        <v>541</v>
      </c>
      <c r="C7466" s="365">
        <v>6709.1</v>
      </c>
      <c r="D7466" s="362" t="s">
        <v>452</v>
      </c>
      <c r="E7466" s="362">
        <v>7047</v>
      </c>
      <c r="F7466" s="362" t="s">
        <v>7199</v>
      </c>
      <c r="G7466" s="362"/>
      <c r="H7466" s="364">
        <v>8</v>
      </c>
      <c r="I7466" s="362">
        <v>229</v>
      </c>
      <c r="J7466" s="362" t="s">
        <v>425</v>
      </c>
      <c r="K7466" s="362">
        <v>274.8</v>
      </c>
      <c r="L7466" s="362" t="s">
        <v>459</v>
      </c>
      <c r="M7466" s="362" t="s">
        <v>7116</v>
      </c>
      <c r="N7466" s="362" t="s">
        <v>7117</v>
      </c>
      <c r="O7466" s="362"/>
    </row>
    <row r="7467" spans="1:15" x14ac:dyDescent="0.2">
      <c r="A7467" s="361">
        <v>45160</v>
      </c>
      <c r="B7467" s="362" t="s">
        <v>541</v>
      </c>
      <c r="C7467" s="365">
        <v>6709.1</v>
      </c>
      <c r="D7467" s="362" t="s">
        <v>452</v>
      </c>
      <c r="E7467" s="362">
        <v>7047</v>
      </c>
      <c r="F7467" s="362" t="s">
        <v>7199</v>
      </c>
      <c r="G7467" s="362"/>
      <c r="H7467" s="364">
        <v>8</v>
      </c>
      <c r="I7467" s="362">
        <v>229</v>
      </c>
      <c r="J7467" s="362" t="s">
        <v>425</v>
      </c>
      <c r="K7467" s="362">
        <v>274.8</v>
      </c>
      <c r="L7467" s="362" t="s">
        <v>459</v>
      </c>
      <c r="M7467" s="362" t="s">
        <v>7116</v>
      </c>
      <c r="N7467" s="362" t="s">
        <v>7117</v>
      </c>
      <c r="O7467" s="362"/>
    </row>
    <row r="7468" spans="1:15" x14ac:dyDescent="0.2">
      <c r="A7468" s="361">
        <v>45148</v>
      </c>
      <c r="B7468" s="362" t="s">
        <v>541</v>
      </c>
      <c r="C7468" s="365">
        <v>6709.1</v>
      </c>
      <c r="D7468" s="362" t="s">
        <v>452</v>
      </c>
      <c r="E7468" s="362">
        <v>7047</v>
      </c>
      <c r="F7468" s="362" t="s">
        <v>7199</v>
      </c>
      <c r="G7468" s="362"/>
      <c r="H7468" s="364">
        <v>8</v>
      </c>
      <c r="I7468" s="362">
        <v>229</v>
      </c>
      <c r="J7468" s="362" t="s">
        <v>425</v>
      </c>
      <c r="K7468" s="362">
        <v>274.8</v>
      </c>
      <c r="L7468" s="362" t="s">
        <v>459</v>
      </c>
      <c r="M7468" s="362" t="s">
        <v>7116</v>
      </c>
      <c r="N7468" s="362" t="s">
        <v>7117</v>
      </c>
      <c r="O7468" s="362"/>
    </row>
    <row r="7469" spans="1:15" x14ac:dyDescent="0.2">
      <c r="A7469" s="361">
        <v>45161</v>
      </c>
      <c r="B7469" s="362" t="s">
        <v>541</v>
      </c>
      <c r="C7469" s="365">
        <v>6709.1</v>
      </c>
      <c r="D7469" s="362" t="s">
        <v>452</v>
      </c>
      <c r="E7469" s="362">
        <v>7047</v>
      </c>
      <c r="F7469" s="362" t="s">
        <v>7199</v>
      </c>
      <c r="G7469" s="362"/>
      <c r="H7469" s="364">
        <v>8</v>
      </c>
      <c r="I7469" s="362">
        <v>229</v>
      </c>
      <c r="J7469" s="362" t="s">
        <v>425</v>
      </c>
      <c r="K7469" s="362">
        <v>274.8</v>
      </c>
      <c r="L7469" s="362" t="s">
        <v>459</v>
      </c>
      <c r="M7469" s="362" t="s">
        <v>7116</v>
      </c>
      <c r="N7469" s="362" t="s">
        <v>7117</v>
      </c>
      <c r="O7469" s="362"/>
    </row>
    <row r="7470" spans="1:15" x14ac:dyDescent="0.2">
      <c r="A7470" s="361">
        <v>45149</v>
      </c>
      <c r="B7470" s="362" t="s">
        <v>541</v>
      </c>
      <c r="C7470" s="365">
        <v>6709.1</v>
      </c>
      <c r="D7470" s="362" t="s">
        <v>452</v>
      </c>
      <c r="E7470" s="362">
        <v>7047</v>
      </c>
      <c r="F7470" s="362" t="s">
        <v>7199</v>
      </c>
      <c r="G7470" s="362"/>
      <c r="H7470" s="364">
        <v>8</v>
      </c>
      <c r="I7470" s="362">
        <v>229</v>
      </c>
      <c r="J7470" s="362" t="s">
        <v>425</v>
      </c>
      <c r="K7470" s="362">
        <v>274.8</v>
      </c>
      <c r="L7470" s="362" t="s">
        <v>459</v>
      </c>
      <c r="M7470" s="362" t="s">
        <v>7116</v>
      </c>
      <c r="N7470" s="362" t="s">
        <v>7117</v>
      </c>
      <c r="O7470" s="362"/>
    </row>
    <row r="7471" spans="1:15" x14ac:dyDescent="0.2">
      <c r="A7471" s="361">
        <v>45162</v>
      </c>
      <c r="B7471" s="362" t="s">
        <v>541</v>
      </c>
      <c r="C7471" s="365">
        <v>6709.1</v>
      </c>
      <c r="D7471" s="362" t="s">
        <v>452</v>
      </c>
      <c r="E7471" s="362">
        <v>7047</v>
      </c>
      <c r="F7471" s="362" t="s">
        <v>7199</v>
      </c>
      <c r="G7471" s="362"/>
      <c r="H7471" s="364">
        <v>8</v>
      </c>
      <c r="I7471" s="362">
        <v>229</v>
      </c>
      <c r="J7471" s="362" t="s">
        <v>425</v>
      </c>
      <c r="K7471" s="362">
        <v>274.8</v>
      </c>
      <c r="L7471" s="362" t="s">
        <v>459</v>
      </c>
      <c r="M7471" s="362" t="s">
        <v>7116</v>
      </c>
      <c r="N7471" s="362" t="s">
        <v>7117</v>
      </c>
      <c r="O7471" s="362"/>
    </row>
    <row r="7472" spans="1:15" x14ac:dyDescent="0.2">
      <c r="A7472" s="361">
        <v>45139</v>
      </c>
      <c r="B7472" s="362" t="s">
        <v>541</v>
      </c>
      <c r="C7472" s="365">
        <v>6709.1</v>
      </c>
      <c r="D7472" s="362" t="s">
        <v>452</v>
      </c>
      <c r="E7472" s="362">
        <v>7047</v>
      </c>
      <c r="F7472" s="362" t="s">
        <v>7199</v>
      </c>
      <c r="G7472" s="362"/>
      <c r="H7472" s="364">
        <v>8</v>
      </c>
      <c r="I7472" s="362">
        <v>229</v>
      </c>
      <c r="J7472" s="362" t="s">
        <v>425</v>
      </c>
      <c r="K7472" s="362">
        <v>274.8</v>
      </c>
      <c r="L7472" s="362" t="s">
        <v>459</v>
      </c>
      <c r="M7472" s="362" t="s">
        <v>7116</v>
      </c>
      <c r="N7472" s="362" t="s">
        <v>7117</v>
      </c>
      <c r="O7472" s="362"/>
    </row>
    <row r="7473" spans="1:15" x14ac:dyDescent="0.2">
      <c r="A7473" s="361">
        <v>45163</v>
      </c>
      <c r="B7473" s="362" t="s">
        <v>541</v>
      </c>
      <c r="C7473" s="365">
        <v>6709.1</v>
      </c>
      <c r="D7473" s="362" t="s">
        <v>452</v>
      </c>
      <c r="E7473" s="362">
        <v>7047</v>
      </c>
      <c r="F7473" s="362" t="s">
        <v>7199</v>
      </c>
      <c r="G7473" s="362"/>
      <c r="H7473" s="364">
        <v>8</v>
      </c>
      <c r="I7473" s="362">
        <v>229</v>
      </c>
      <c r="J7473" s="362" t="s">
        <v>425</v>
      </c>
      <c r="K7473" s="362">
        <v>274.8</v>
      </c>
      <c r="L7473" s="362" t="s">
        <v>459</v>
      </c>
      <c r="M7473" s="362" t="s">
        <v>7116</v>
      </c>
      <c r="N7473" s="362" t="s">
        <v>7117</v>
      </c>
      <c r="O7473" s="362"/>
    </row>
    <row r="7474" spans="1:15" x14ac:dyDescent="0.2">
      <c r="A7474" s="361">
        <v>45140</v>
      </c>
      <c r="B7474" s="362" t="s">
        <v>541</v>
      </c>
      <c r="C7474" s="365">
        <v>6709.1</v>
      </c>
      <c r="D7474" s="362" t="s">
        <v>452</v>
      </c>
      <c r="E7474" s="362">
        <v>7047</v>
      </c>
      <c r="F7474" s="362" t="s">
        <v>7199</v>
      </c>
      <c r="G7474" s="362"/>
      <c r="H7474" s="364">
        <v>8</v>
      </c>
      <c r="I7474" s="362">
        <v>229</v>
      </c>
      <c r="J7474" s="362" t="s">
        <v>425</v>
      </c>
      <c r="K7474" s="362">
        <v>274.8</v>
      </c>
      <c r="L7474" s="362" t="s">
        <v>459</v>
      </c>
      <c r="M7474" s="362" t="s">
        <v>7116</v>
      </c>
      <c r="N7474" s="362" t="s">
        <v>7117</v>
      </c>
      <c r="O7474" s="362"/>
    </row>
    <row r="7475" spans="1:15" x14ac:dyDescent="0.2">
      <c r="A7475" s="361">
        <v>45154</v>
      </c>
      <c r="B7475" s="362" t="s">
        <v>541</v>
      </c>
      <c r="C7475" s="365">
        <v>6709.1</v>
      </c>
      <c r="D7475" s="362" t="s">
        <v>452</v>
      </c>
      <c r="E7475" s="362">
        <v>7047</v>
      </c>
      <c r="F7475" s="362" t="s">
        <v>7199</v>
      </c>
      <c r="G7475" s="362"/>
      <c r="H7475" s="364">
        <v>8</v>
      </c>
      <c r="I7475" s="362">
        <v>229</v>
      </c>
      <c r="J7475" s="362" t="s">
        <v>425</v>
      </c>
      <c r="K7475" s="362">
        <v>274.8</v>
      </c>
      <c r="L7475" s="362" t="s">
        <v>459</v>
      </c>
      <c r="M7475" s="362" t="s">
        <v>7116</v>
      </c>
      <c r="N7475" s="362" t="s">
        <v>7117</v>
      </c>
      <c r="O7475" s="362"/>
    </row>
    <row r="7476" spans="1:15" x14ac:dyDescent="0.2">
      <c r="A7476" s="361">
        <v>45141</v>
      </c>
      <c r="B7476" s="362" t="s">
        <v>541</v>
      </c>
      <c r="C7476" s="365">
        <v>6641.1</v>
      </c>
      <c r="D7476" s="362" t="s">
        <v>452</v>
      </c>
      <c r="E7476" s="362">
        <v>7047</v>
      </c>
      <c r="F7476" s="362" t="s">
        <v>7199</v>
      </c>
      <c r="G7476" s="362"/>
      <c r="H7476" s="364">
        <v>8</v>
      </c>
      <c r="I7476" s="362">
        <v>229</v>
      </c>
      <c r="J7476" s="362" t="s">
        <v>425</v>
      </c>
      <c r="K7476" s="362">
        <v>274.8</v>
      </c>
      <c r="L7476" s="362" t="s">
        <v>459</v>
      </c>
      <c r="M7476" s="362" t="s">
        <v>7116</v>
      </c>
      <c r="N7476" s="362" t="s">
        <v>7117</v>
      </c>
      <c r="O7476" s="362"/>
    </row>
    <row r="7477" spans="1:15" x14ac:dyDescent="0.2">
      <c r="A7477" s="361">
        <v>45155</v>
      </c>
      <c r="B7477" s="362" t="s">
        <v>541</v>
      </c>
      <c r="C7477" s="365">
        <v>6709.1</v>
      </c>
      <c r="D7477" s="362" t="s">
        <v>452</v>
      </c>
      <c r="E7477" s="362">
        <v>7047</v>
      </c>
      <c r="F7477" s="362" t="s">
        <v>7199</v>
      </c>
      <c r="G7477" s="362"/>
      <c r="H7477" s="364">
        <v>8</v>
      </c>
      <c r="I7477" s="362">
        <v>229</v>
      </c>
      <c r="J7477" s="362" t="s">
        <v>425</v>
      </c>
      <c r="K7477" s="362">
        <v>274.8</v>
      </c>
      <c r="L7477" s="362" t="s">
        <v>459</v>
      </c>
      <c r="M7477" s="362" t="s">
        <v>7116</v>
      </c>
      <c r="N7477" s="362" t="s">
        <v>7117</v>
      </c>
      <c r="O7477" s="362"/>
    </row>
    <row r="7478" spans="1:15" x14ac:dyDescent="0.2">
      <c r="A7478" s="361">
        <v>45142</v>
      </c>
      <c r="B7478" s="362" t="s">
        <v>541</v>
      </c>
      <c r="C7478" s="365">
        <v>6641.1</v>
      </c>
      <c r="D7478" s="362" t="s">
        <v>452</v>
      </c>
      <c r="E7478" s="362">
        <v>7047</v>
      </c>
      <c r="F7478" s="362" t="s">
        <v>7199</v>
      </c>
      <c r="G7478" s="362"/>
      <c r="H7478" s="364">
        <v>8</v>
      </c>
      <c r="I7478" s="362">
        <v>229</v>
      </c>
      <c r="J7478" s="362" t="s">
        <v>425</v>
      </c>
      <c r="K7478" s="362">
        <v>274.8</v>
      </c>
      <c r="L7478" s="362" t="s">
        <v>459</v>
      </c>
      <c r="M7478" s="362" t="s">
        <v>7116</v>
      </c>
      <c r="N7478" s="362" t="s">
        <v>7117</v>
      </c>
      <c r="O7478" s="362"/>
    </row>
    <row r="7479" spans="1:15" x14ac:dyDescent="0.2">
      <c r="A7479" s="361">
        <v>45156</v>
      </c>
      <c r="B7479" s="362" t="s">
        <v>541</v>
      </c>
      <c r="C7479" s="365">
        <v>6709.1</v>
      </c>
      <c r="D7479" s="362" t="s">
        <v>452</v>
      </c>
      <c r="E7479" s="362">
        <v>7047</v>
      </c>
      <c r="F7479" s="362" t="s">
        <v>7199</v>
      </c>
      <c r="G7479" s="362"/>
      <c r="H7479" s="364">
        <v>8</v>
      </c>
      <c r="I7479" s="362">
        <v>229</v>
      </c>
      <c r="J7479" s="362" t="s">
        <v>425</v>
      </c>
      <c r="K7479" s="362">
        <v>274.8</v>
      </c>
      <c r="L7479" s="362" t="s">
        <v>459</v>
      </c>
      <c r="M7479" s="362" t="s">
        <v>7116</v>
      </c>
      <c r="N7479" s="362" t="s">
        <v>7117</v>
      </c>
      <c r="O7479" s="362"/>
    </row>
    <row r="7480" spans="1:15" x14ac:dyDescent="0.2">
      <c r="A7480" s="361">
        <v>45159</v>
      </c>
      <c r="B7480" s="362" t="s">
        <v>541</v>
      </c>
      <c r="C7480" s="365">
        <v>6709.1</v>
      </c>
      <c r="D7480" s="362" t="s">
        <v>2065</v>
      </c>
      <c r="E7480" s="362">
        <v>4713</v>
      </c>
      <c r="F7480" s="362" t="s">
        <v>7195</v>
      </c>
      <c r="G7480" s="362"/>
      <c r="H7480" s="364">
        <v>8</v>
      </c>
      <c r="I7480" s="362">
        <v>271</v>
      </c>
      <c r="J7480" s="362" t="s">
        <v>425</v>
      </c>
      <c r="K7480" s="362">
        <v>325.2</v>
      </c>
      <c r="L7480" s="362" t="s">
        <v>459</v>
      </c>
      <c r="M7480" s="362" t="s">
        <v>7116</v>
      </c>
      <c r="N7480" s="362" t="s">
        <v>7117</v>
      </c>
      <c r="O7480" s="362"/>
    </row>
    <row r="7481" spans="1:15" x14ac:dyDescent="0.2">
      <c r="A7481" s="361">
        <v>45160</v>
      </c>
      <c r="B7481" s="362" t="s">
        <v>541</v>
      </c>
      <c r="C7481" s="365">
        <v>6709.1</v>
      </c>
      <c r="D7481" s="362" t="s">
        <v>2065</v>
      </c>
      <c r="E7481" s="362">
        <v>4713</v>
      </c>
      <c r="F7481" s="362" t="s">
        <v>7195</v>
      </c>
      <c r="G7481" s="362"/>
      <c r="H7481" s="364">
        <v>8</v>
      </c>
      <c r="I7481" s="362">
        <v>271</v>
      </c>
      <c r="J7481" s="362" t="s">
        <v>425</v>
      </c>
      <c r="K7481" s="362">
        <v>325.2</v>
      </c>
      <c r="L7481" s="362" t="s">
        <v>459</v>
      </c>
      <c r="M7481" s="362" t="s">
        <v>7116</v>
      </c>
      <c r="N7481" s="362" t="s">
        <v>7117</v>
      </c>
      <c r="O7481" s="362"/>
    </row>
    <row r="7482" spans="1:15" x14ac:dyDescent="0.2">
      <c r="A7482" s="361">
        <v>45161</v>
      </c>
      <c r="B7482" s="362" t="s">
        <v>541</v>
      </c>
      <c r="C7482" s="365">
        <v>6709.1</v>
      </c>
      <c r="D7482" s="362" t="s">
        <v>2065</v>
      </c>
      <c r="E7482" s="362">
        <v>4713</v>
      </c>
      <c r="F7482" s="362" t="s">
        <v>7195</v>
      </c>
      <c r="G7482" s="362"/>
      <c r="H7482" s="364">
        <v>8</v>
      </c>
      <c r="I7482" s="362">
        <v>271</v>
      </c>
      <c r="J7482" s="362" t="s">
        <v>425</v>
      </c>
      <c r="K7482" s="362">
        <v>325.2</v>
      </c>
      <c r="L7482" s="362" t="s">
        <v>459</v>
      </c>
      <c r="M7482" s="362" t="s">
        <v>7116</v>
      </c>
      <c r="N7482" s="362" t="s">
        <v>7117</v>
      </c>
      <c r="O7482" s="362"/>
    </row>
    <row r="7483" spans="1:15" x14ac:dyDescent="0.2">
      <c r="A7483" s="361">
        <v>45162</v>
      </c>
      <c r="B7483" s="362" t="s">
        <v>541</v>
      </c>
      <c r="C7483" s="365">
        <v>6709.1</v>
      </c>
      <c r="D7483" s="362" t="s">
        <v>2065</v>
      </c>
      <c r="E7483" s="362">
        <v>4713</v>
      </c>
      <c r="F7483" s="362" t="s">
        <v>7195</v>
      </c>
      <c r="G7483" s="362"/>
      <c r="H7483" s="364">
        <v>8</v>
      </c>
      <c r="I7483" s="362">
        <v>271</v>
      </c>
      <c r="J7483" s="362" t="s">
        <v>425</v>
      </c>
      <c r="K7483" s="362">
        <v>325.2</v>
      </c>
      <c r="L7483" s="362" t="s">
        <v>459</v>
      </c>
      <c r="M7483" s="362" t="s">
        <v>7116</v>
      </c>
      <c r="N7483" s="362" t="s">
        <v>7117</v>
      </c>
      <c r="O7483" s="362"/>
    </row>
    <row r="7484" spans="1:15" x14ac:dyDescent="0.2">
      <c r="A7484" s="361">
        <v>45163</v>
      </c>
      <c r="B7484" s="362" t="s">
        <v>541</v>
      </c>
      <c r="C7484" s="365">
        <v>6709.1</v>
      </c>
      <c r="D7484" s="362" t="s">
        <v>2065</v>
      </c>
      <c r="E7484" s="362">
        <v>4713</v>
      </c>
      <c r="F7484" s="362" t="s">
        <v>7195</v>
      </c>
      <c r="G7484" s="362"/>
      <c r="H7484" s="364">
        <v>8</v>
      </c>
      <c r="I7484" s="362">
        <v>271</v>
      </c>
      <c r="J7484" s="362" t="s">
        <v>425</v>
      </c>
      <c r="K7484" s="362">
        <v>325.2</v>
      </c>
      <c r="L7484" s="362" t="s">
        <v>459</v>
      </c>
      <c r="M7484" s="362" t="s">
        <v>7116</v>
      </c>
      <c r="N7484" s="362" t="s">
        <v>7117</v>
      </c>
      <c r="O7484" s="362"/>
    </row>
    <row r="7485" spans="1:15" x14ac:dyDescent="0.2">
      <c r="A7485" s="361">
        <v>45155</v>
      </c>
      <c r="B7485" s="362" t="s">
        <v>541</v>
      </c>
      <c r="C7485" s="365">
        <v>6702.1</v>
      </c>
      <c r="D7485" s="362" t="s">
        <v>452</v>
      </c>
      <c r="E7485" s="362">
        <v>4713</v>
      </c>
      <c r="F7485" s="362" t="s">
        <v>7195</v>
      </c>
      <c r="G7485" s="362"/>
      <c r="H7485" s="364">
        <v>8</v>
      </c>
      <c r="I7485" s="362">
        <v>271</v>
      </c>
      <c r="J7485" s="362" t="s">
        <v>425</v>
      </c>
      <c r="K7485" s="362">
        <v>325.2</v>
      </c>
      <c r="L7485" s="362" t="s">
        <v>459</v>
      </c>
      <c r="M7485" s="362" t="s">
        <v>7116</v>
      </c>
      <c r="N7485" s="362" t="s">
        <v>7117</v>
      </c>
      <c r="O7485" s="362"/>
    </row>
    <row r="7486" spans="1:15" x14ac:dyDescent="0.2">
      <c r="A7486" s="361">
        <v>45156</v>
      </c>
      <c r="B7486" s="362" t="s">
        <v>541</v>
      </c>
      <c r="C7486" s="365">
        <v>6702.1</v>
      </c>
      <c r="D7486" s="362" t="s">
        <v>452</v>
      </c>
      <c r="E7486" s="362">
        <v>4713</v>
      </c>
      <c r="F7486" s="362" t="s">
        <v>7195</v>
      </c>
      <c r="G7486" s="362"/>
      <c r="H7486" s="364">
        <v>8</v>
      </c>
      <c r="I7486" s="362">
        <v>271</v>
      </c>
      <c r="J7486" s="362" t="s">
        <v>425</v>
      </c>
      <c r="K7486" s="362">
        <v>325.2</v>
      </c>
      <c r="L7486" s="362" t="s">
        <v>459</v>
      </c>
      <c r="M7486" s="362" t="s">
        <v>7116</v>
      </c>
      <c r="N7486" s="362" t="s">
        <v>7117</v>
      </c>
      <c r="O7486" s="362"/>
    </row>
    <row r="7487" spans="1:15" x14ac:dyDescent="0.2">
      <c r="A7487" s="361">
        <v>45154</v>
      </c>
      <c r="B7487" s="362" t="s">
        <v>541</v>
      </c>
      <c r="C7487" s="365">
        <v>6708.1</v>
      </c>
      <c r="D7487" s="362" t="s">
        <v>452</v>
      </c>
      <c r="E7487" s="362">
        <v>4713</v>
      </c>
      <c r="F7487" s="362" t="s">
        <v>7195</v>
      </c>
      <c r="G7487" s="362"/>
      <c r="H7487" s="364">
        <v>8</v>
      </c>
      <c r="I7487" s="362">
        <v>271</v>
      </c>
      <c r="J7487" s="362" t="s">
        <v>425</v>
      </c>
      <c r="K7487" s="362">
        <v>325.2</v>
      </c>
      <c r="L7487" s="362" t="s">
        <v>459</v>
      </c>
      <c r="M7487" s="362" t="s">
        <v>7116</v>
      </c>
      <c r="N7487" s="362" t="s">
        <v>7117</v>
      </c>
      <c r="O7487" s="362"/>
    </row>
    <row r="7488" spans="1:15" x14ac:dyDescent="0.2">
      <c r="A7488" s="361">
        <v>45166</v>
      </c>
      <c r="B7488" s="362" t="s">
        <v>541</v>
      </c>
      <c r="C7488" s="365">
        <v>6233.1</v>
      </c>
      <c r="D7488" s="362" t="s">
        <v>2065</v>
      </c>
      <c r="E7488" s="362">
        <v>4713</v>
      </c>
      <c r="F7488" s="362" t="s">
        <v>7195</v>
      </c>
      <c r="G7488" s="362"/>
      <c r="H7488" s="364">
        <v>8</v>
      </c>
      <c r="I7488" s="362">
        <v>271</v>
      </c>
      <c r="J7488" s="362" t="s">
        <v>425</v>
      </c>
      <c r="K7488" s="362">
        <v>325.2</v>
      </c>
      <c r="L7488" s="362" t="s">
        <v>459</v>
      </c>
      <c r="M7488" s="362" t="s">
        <v>7116</v>
      </c>
      <c r="N7488" s="362" t="s">
        <v>7117</v>
      </c>
      <c r="O7488" s="362"/>
    </row>
    <row r="7489" spans="1:15" x14ac:dyDescent="0.2">
      <c r="A7489" s="361">
        <v>45167</v>
      </c>
      <c r="B7489" s="362" t="s">
        <v>541</v>
      </c>
      <c r="C7489" s="365">
        <v>6233.1</v>
      </c>
      <c r="D7489" s="362" t="s">
        <v>2065</v>
      </c>
      <c r="E7489" s="362">
        <v>4713</v>
      </c>
      <c r="F7489" s="362" t="s">
        <v>7195</v>
      </c>
      <c r="G7489" s="362"/>
      <c r="H7489" s="364">
        <v>8</v>
      </c>
      <c r="I7489" s="362">
        <v>271</v>
      </c>
      <c r="J7489" s="362" t="s">
        <v>425</v>
      </c>
      <c r="K7489" s="362">
        <v>325.2</v>
      </c>
      <c r="L7489" s="362" t="s">
        <v>459</v>
      </c>
      <c r="M7489" s="362" t="s">
        <v>7116</v>
      </c>
      <c r="N7489" s="362" t="s">
        <v>7117</v>
      </c>
      <c r="O7489" s="362"/>
    </row>
    <row r="7490" spans="1:15" x14ac:dyDescent="0.2">
      <c r="A7490" s="361">
        <v>45168</v>
      </c>
      <c r="B7490" s="362" t="s">
        <v>541</v>
      </c>
      <c r="C7490" s="365">
        <v>6233.1</v>
      </c>
      <c r="D7490" s="362" t="s">
        <v>2065</v>
      </c>
      <c r="E7490" s="362">
        <v>4713</v>
      </c>
      <c r="F7490" s="362" t="s">
        <v>7195</v>
      </c>
      <c r="G7490" s="362"/>
      <c r="H7490" s="364">
        <v>8</v>
      </c>
      <c r="I7490" s="362">
        <v>271</v>
      </c>
      <c r="J7490" s="362" t="s">
        <v>425</v>
      </c>
      <c r="K7490" s="362">
        <v>325.2</v>
      </c>
      <c r="L7490" s="362" t="s">
        <v>459</v>
      </c>
      <c r="M7490" s="362" t="s">
        <v>7116</v>
      </c>
      <c r="N7490" s="362" t="s">
        <v>7117</v>
      </c>
      <c r="O7490" s="362"/>
    </row>
    <row r="7491" spans="1:15" x14ac:dyDescent="0.2">
      <c r="A7491" s="361">
        <v>45169</v>
      </c>
      <c r="B7491" s="362" t="s">
        <v>541</v>
      </c>
      <c r="C7491" s="365">
        <v>6233.1</v>
      </c>
      <c r="D7491" s="362" t="s">
        <v>2065</v>
      </c>
      <c r="E7491" s="362">
        <v>4713</v>
      </c>
      <c r="F7491" s="362" t="s">
        <v>7195</v>
      </c>
      <c r="G7491" s="362"/>
      <c r="H7491" s="364">
        <v>8</v>
      </c>
      <c r="I7491" s="362">
        <v>271</v>
      </c>
      <c r="J7491" s="362" t="s">
        <v>425</v>
      </c>
      <c r="K7491" s="362">
        <v>325.2</v>
      </c>
      <c r="L7491" s="362" t="s">
        <v>459</v>
      </c>
      <c r="M7491" s="362" t="s">
        <v>7116</v>
      </c>
      <c r="N7491" s="362" t="s">
        <v>7117</v>
      </c>
      <c r="O7491" s="362"/>
    </row>
    <row r="7492" spans="1:15" x14ac:dyDescent="0.2">
      <c r="A7492" s="345">
        <v>45170</v>
      </c>
      <c r="B7492" s="370" t="s">
        <v>541</v>
      </c>
      <c r="C7492" s="370">
        <v>6615.1</v>
      </c>
      <c r="D7492" s="108" t="s">
        <v>452</v>
      </c>
      <c r="E7492" s="371" t="s">
        <v>7206</v>
      </c>
      <c r="F7492" s="108" t="s">
        <v>7204</v>
      </c>
      <c r="G7492" s="129"/>
      <c r="H7492" s="372">
        <v>8</v>
      </c>
      <c r="I7492" s="371" t="s">
        <v>7207</v>
      </c>
      <c r="J7492" s="372" t="s">
        <v>2937</v>
      </c>
      <c r="K7492" s="371" t="s">
        <v>7208</v>
      </c>
      <c r="L7492" s="371" t="s">
        <v>459</v>
      </c>
      <c r="M7492" s="371" t="s">
        <v>7116</v>
      </c>
      <c r="N7492" s="108" t="s">
        <v>7117</v>
      </c>
    </row>
    <row r="7493" spans="1:15" x14ac:dyDescent="0.2">
      <c r="A7493" s="345">
        <v>45180</v>
      </c>
      <c r="B7493" s="370" t="s">
        <v>541</v>
      </c>
      <c r="C7493" s="370">
        <v>6615.1</v>
      </c>
      <c r="D7493" s="108" t="s">
        <v>452</v>
      </c>
      <c r="E7493" s="371" t="s">
        <v>7206</v>
      </c>
      <c r="F7493" s="108" t="s">
        <v>7204</v>
      </c>
      <c r="G7493" s="129"/>
      <c r="H7493" s="372">
        <v>8</v>
      </c>
      <c r="I7493" s="371" t="s">
        <v>7207</v>
      </c>
      <c r="J7493" s="372" t="s">
        <v>2937</v>
      </c>
      <c r="K7493" s="371" t="s">
        <v>7208</v>
      </c>
      <c r="L7493" s="371" t="s">
        <v>459</v>
      </c>
      <c r="M7493" s="371" t="s">
        <v>7116</v>
      </c>
      <c r="N7493" s="108" t="s">
        <v>7117</v>
      </c>
    </row>
    <row r="7494" spans="1:15" x14ac:dyDescent="0.2">
      <c r="A7494" s="345">
        <v>45181</v>
      </c>
      <c r="B7494" s="370" t="s">
        <v>541</v>
      </c>
      <c r="C7494" s="370">
        <v>6615.1</v>
      </c>
      <c r="D7494" s="108" t="s">
        <v>452</v>
      </c>
      <c r="E7494" s="371" t="s">
        <v>7206</v>
      </c>
      <c r="F7494" s="108" t="s">
        <v>7204</v>
      </c>
      <c r="G7494" s="129"/>
      <c r="H7494" s="372">
        <v>8</v>
      </c>
      <c r="I7494" s="371" t="s">
        <v>7207</v>
      </c>
      <c r="J7494" s="372" t="s">
        <v>2937</v>
      </c>
      <c r="K7494" s="371" t="s">
        <v>7208</v>
      </c>
      <c r="L7494" s="371" t="s">
        <v>459</v>
      </c>
      <c r="M7494" s="371" t="s">
        <v>7116</v>
      </c>
      <c r="N7494" s="108" t="s">
        <v>7117</v>
      </c>
    </row>
    <row r="7495" spans="1:15" x14ac:dyDescent="0.2">
      <c r="A7495" s="345">
        <v>45182</v>
      </c>
      <c r="B7495" s="370" t="s">
        <v>541</v>
      </c>
      <c r="C7495" s="370">
        <v>6615.1</v>
      </c>
      <c r="D7495" s="108" t="s">
        <v>452</v>
      </c>
      <c r="E7495" s="371" t="s">
        <v>7206</v>
      </c>
      <c r="F7495" s="108" t="s">
        <v>7204</v>
      </c>
      <c r="G7495" s="129"/>
      <c r="H7495" s="372">
        <v>8</v>
      </c>
      <c r="I7495" s="371" t="s">
        <v>7207</v>
      </c>
      <c r="J7495" s="372" t="s">
        <v>2937</v>
      </c>
      <c r="K7495" s="371" t="s">
        <v>7208</v>
      </c>
      <c r="L7495" s="371" t="s">
        <v>459</v>
      </c>
      <c r="M7495" s="371" t="s">
        <v>7116</v>
      </c>
      <c r="N7495" s="108" t="s">
        <v>7117</v>
      </c>
    </row>
    <row r="7496" spans="1:15" x14ac:dyDescent="0.2">
      <c r="A7496" s="345">
        <v>45183</v>
      </c>
      <c r="B7496" s="370" t="s">
        <v>541</v>
      </c>
      <c r="C7496" s="370">
        <v>6615.1</v>
      </c>
      <c r="D7496" s="108" t="s">
        <v>452</v>
      </c>
      <c r="E7496" s="371" t="s">
        <v>7206</v>
      </c>
      <c r="F7496" s="108" t="s">
        <v>7204</v>
      </c>
      <c r="G7496" s="129"/>
      <c r="H7496" s="372">
        <v>8</v>
      </c>
      <c r="I7496" s="371" t="s">
        <v>7207</v>
      </c>
      <c r="J7496" s="372" t="s">
        <v>2937</v>
      </c>
      <c r="K7496" s="371" t="s">
        <v>7208</v>
      </c>
      <c r="L7496" s="371" t="s">
        <v>459</v>
      </c>
      <c r="M7496" s="371" t="s">
        <v>7116</v>
      </c>
      <c r="N7496" s="108" t="s">
        <v>7117</v>
      </c>
    </row>
    <row r="7497" spans="1:15" x14ac:dyDescent="0.2">
      <c r="A7497" s="345">
        <v>45184</v>
      </c>
      <c r="B7497" s="370" t="s">
        <v>541</v>
      </c>
      <c r="C7497" s="370">
        <v>6615.1</v>
      </c>
      <c r="D7497" s="108" t="s">
        <v>452</v>
      </c>
      <c r="E7497" s="371" t="s">
        <v>7206</v>
      </c>
      <c r="F7497" s="108" t="s">
        <v>7204</v>
      </c>
      <c r="G7497" s="129"/>
      <c r="H7497" s="372">
        <v>8</v>
      </c>
      <c r="I7497" s="371" t="s">
        <v>7207</v>
      </c>
      <c r="J7497" s="372" t="s">
        <v>2937</v>
      </c>
      <c r="K7497" s="371" t="s">
        <v>7208</v>
      </c>
      <c r="L7497" s="371" t="s">
        <v>459</v>
      </c>
      <c r="M7497" s="371" t="s">
        <v>7116</v>
      </c>
      <c r="N7497" s="108" t="s">
        <v>7117</v>
      </c>
    </row>
    <row r="7498" spans="1:15" x14ac:dyDescent="0.2">
      <c r="A7498" s="345">
        <v>45173</v>
      </c>
      <c r="B7498" s="370" t="s">
        <v>541</v>
      </c>
      <c r="C7498" s="370">
        <v>6615.1</v>
      </c>
      <c r="D7498" s="108" t="s">
        <v>452</v>
      </c>
      <c r="E7498" s="371" t="s">
        <v>7206</v>
      </c>
      <c r="F7498" s="108" t="s">
        <v>7204</v>
      </c>
      <c r="G7498" s="129"/>
      <c r="H7498" s="372">
        <v>8</v>
      </c>
      <c r="I7498" s="371" t="s">
        <v>7207</v>
      </c>
      <c r="J7498" s="372" t="s">
        <v>2937</v>
      </c>
      <c r="K7498" s="371" t="s">
        <v>7208</v>
      </c>
      <c r="L7498" s="371" t="s">
        <v>459</v>
      </c>
      <c r="M7498" s="371" t="s">
        <v>7116</v>
      </c>
      <c r="N7498" s="108" t="s">
        <v>7117</v>
      </c>
    </row>
    <row r="7499" spans="1:15" x14ac:dyDescent="0.2">
      <c r="A7499" s="345">
        <v>45174</v>
      </c>
      <c r="B7499" s="370" t="s">
        <v>541</v>
      </c>
      <c r="C7499" s="370">
        <v>6615.1</v>
      </c>
      <c r="D7499" s="108" t="s">
        <v>452</v>
      </c>
      <c r="E7499" s="371" t="s">
        <v>7206</v>
      </c>
      <c r="F7499" s="108" t="s">
        <v>7204</v>
      </c>
      <c r="G7499" s="129"/>
      <c r="H7499" s="372">
        <v>8</v>
      </c>
      <c r="I7499" s="371" t="s">
        <v>7207</v>
      </c>
      <c r="J7499" s="372" t="s">
        <v>2937</v>
      </c>
      <c r="K7499" s="371" t="s">
        <v>7208</v>
      </c>
      <c r="L7499" s="371" t="s">
        <v>459</v>
      </c>
      <c r="M7499" s="371" t="s">
        <v>7116</v>
      </c>
      <c r="N7499" s="108" t="s">
        <v>7117</v>
      </c>
    </row>
    <row r="7500" spans="1:15" x14ac:dyDescent="0.2">
      <c r="A7500" s="345">
        <v>45175</v>
      </c>
      <c r="B7500" s="370" t="s">
        <v>541</v>
      </c>
      <c r="C7500" s="370">
        <v>6615.1</v>
      </c>
      <c r="D7500" s="108" t="s">
        <v>452</v>
      </c>
      <c r="E7500" s="371" t="s">
        <v>7206</v>
      </c>
      <c r="F7500" s="108" t="s">
        <v>7204</v>
      </c>
      <c r="G7500" s="129"/>
      <c r="H7500" s="372">
        <v>8</v>
      </c>
      <c r="I7500" s="371" t="s">
        <v>7207</v>
      </c>
      <c r="J7500" s="372" t="s">
        <v>2937</v>
      </c>
      <c r="K7500" s="371" t="s">
        <v>7208</v>
      </c>
      <c r="L7500" s="371" t="s">
        <v>459</v>
      </c>
      <c r="M7500" s="371" t="s">
        <v>7116</v>
      </c>
      <c r="N7500" s="108" t="s">
        <v>7117</v>
      </c>
    </row>
    <row r="7501" spans="1:15" x14ac:dyDescent="0.2">
      <c r="A7501" s="345">
        <v>45176</v>
      </c>
      <c r="B7501" s="370" t="s">
        <v>541</v>
      </c>
      <c r="C7501" s="370">
        <v>6615.1</v>
      </c>
      <c r="D7501" s="108" t="s">
        <v>452</v>
      </c>
      <c r="E7501" s="371" t="s">
        <v>7206</v>
      </c>
      <c r="F7501" s="108" t="s">
        <v>7204</v>
      </c>
      <c r="G7501" s="129"/>
      <c r="H7501" s="372">
        <v>8</v>
      </c>
      <c r="I7501" s="371" t="s">
        <v>7207</v>
      </c>
      <c r="J7501" s="372" t="s">
        <v>2937</v>
      </c>
      <c r="K7501" s="371" t="s">
        <v>7208</v>
      </c>
      <c r="L7501" s="371" t="s">
        <v>459</v>
      </c>
      <c r="M7501" s="371" t="s">
        <v>7116</v>
      </c>
      <c r="N7501" s="108" t="s">
        <v>7117</v>
      </c>
    </row>
    <row r="7502" spans="1:15" x14ac:dyDescent="0.2">
      <c r="A7502" s="345">
        <v>45177</v>
      </c>
      <c r="B7502" s="370" t="s">
        <v>541</v>
      </c>
      <c r="C7502" s="370">
        <v>6615.1</v>
      </c>
      <c r="D7502" s="108" t="s">
        <v>452</v>
      </c>
      <c r="E7502" s="371" t="s">
        <v>7206</v>
      </c>
      <c r="F7502" s="108" t="s">
        <v>7204</v>
      </c>
      <c r="G7502" s="129"/>
      <c r="H7502" s="372">
        <v>8</v>
      </c>
      <c r="I7502" s="371" t="s">
        <v>7207</v>
      </c>
      <c r="J7502" s="372" t="s">
        <v>2937</v>
      </c>
      <c r="K7502" s="371" t="s">
        <v>7208</v>
      </c>
      <c r="L7502" s="371" t="s">
        <v>459</v>
      </c>
      <c r="M7502" s="371" t="s">
        <v>7116</v>
      </c>
      <c r="N7502" s="108" t="s">
        <v>7117</v>
      </c>
    </row>
    <row r="7503" spans="1:15" x14ac:dyDescent="0.2">
      <c r="A7503" s="345">
        <v>45170</v>
      </c>
      <c r="B7503" s="370" t="s">
        <v>541</v>
      </c>
      <c r="C7503" s="370">
        <v>6615.1</v>
      </c>
      <c r="D7503" s="108" t="s">
        <v>452</v>
      </c>
      <c r="E7503" s="371" t="s">
        <v>7206</v>
      </c>
      <c r="F7503" s="108" t="s">
        <v>7204</v>
      </c>
      <c r="G7503" s="129"/>
      <c r="H7503" s="372">
        <v>8</v>
      </c>
      <c r="I7503" s="371" t="s">
        <v>7207</v>
      </c>
      <c r="J7503" s="372" t="s">
        <v>2937</v>
      </c>
      <c r="K7503" s="371" t="s">
        <v>7208</v>
      </c>
      <c r="L7503" s="371" t="s">
        <v>459</v>
      </c>
      <c r="M7503" s="371" t="s">
        <v>7116</v>
      </c>
      <c r="N7503" s="108" t="s">
        <v>7117</v>
      </c>
    </row>
    <row r="7504" spans="1:15" x14ac:dyDescent="0.2">
      <c r="A7504" s="345">
        <v>45173</v>
      </c>
      <c r="B7504" s="370" t="s">
        <v>541</v>
      </c>
      <c r="C7504" s="370">
        <v>6615.1</v>
      </c>
      <c r="D7504" s="108" t="s">
        <v>452</v>
      </c>
      <c r="E7504" s="371" t="s">
        <v>7206</v>
      </c>
      <c r="F7504" s="108" t="s">
        <v>7204</v>
      </c>
      <c r="G7504" s="129"/>
      <c r="H7504" s="372">
        <v>8</v>
      </c>
      <c r="I7504" s="371" t="s">
        <v>7207</v>
      </c>
      <c r="J7504" s="372" t="s">
        <v>2937</v>
      </c>
      <c r="K7504" s="371" t="s">
        <v>7208</v>
      </c>
      <c r="L7504" s="371" t="s">
        <v>459</v>
      </c>
      <c r="M7504" s="371" t="s">
        <v>7116</v>
      </c>
      <c r="N7504" s="108" t="s">
        <v>7117</v>
      </c>
    </row>
    <row r="7505" spans="1:14" x14ac:dyDescent="0.2">
      <c r="A7505" s="345">
        <v>45174</v>
      </c>
      <c r="B7505" s="370" t="s">
        <v>541</v>
      </c>
      <c r="C7505" s="370">
        <v>6615.1</v>
      </c>
      <c r="D7505" s="108" t="s">
        <v>452</v>
      </c>
      <c r="E7505" s="371" t="s">
        <v>7206</v>
      </c>
      <c r="F7505" s="108" t="s">
        <v>7204</v>
      </c>
      <c r="G7505" s="129"/>
      <c r="H7505" s="372">
        <v>8</v>
      </c>
      <c r="I7505" s="371" t="s">
        <v>7207</v>
      </c>
      <c r="J7505" s="372" t="s">
        <v>2937</v>
      </c>
      <c r="K7505" s="371" t="s">
        <v>7208</v>
      </c>
      <c r="L7505" s="371" t="s">
        <v>459</v>
      </c>
      <c r="M7505" s="371" t="s">
        <v>7116</v>
      </c>
      <c r="N7505" s="108" t="s">
        <v>7117</v>
      </c>
    </row>
    <row r="7506" spans="1:14" x14ac:dyDescent="0.2">
      <c r="A7506" s="345">
        <v>45175</v>
      </c>
      <c r="B7506" s="370" t="s">
        <v>541</v>
      </c>
      <c r="C7506" s="370">
        <v>6615.1</v>
      </c>
      <c r="D7506" s="108" t="s">
        <v>452</v>
      </c>
      <c r="E7506" s="371" t="s">
        <v>7206</v>
      </c>
      <c r="F7506" s="108" t="s">
        <v>7204</v>
      </c>
      <c r="G7506" s="129"/>
      <c r="H7506" s="372">
        <v>8</v>
      </c>
      <c r="I7506" s="371" t="s">
        <v>7207</v>
      </c>
      <c r="J7506" s="372" t="s">
        <v>2937</v>
      </c>
      <c r="K7506" s="371" t="s">
        <v>7208</v>
      </c>
      <c r="L7506" s="371" t="s">
        <v>459</v>
      </c>
      <c r="M7506" s="371" t="s">
        <v>7116</v>
      </c>
      <c r="N7506" s="108" t="s">
        <v>7117</v>
      </c>
    </row>
    <row r="7507" spans="1:14" x14ac:dyDescent="0.2">
      <c r="A7507" s="345">
        <v>45176</v>
      </c>
      <c r="B7507" s="370" t="s">
        <v>541</v>
      </c>
      <c r="C7507" s="370">
        <v>6615.1</v>
      </c>
      <c r="D7507" s="108" t="s">
        <v>452</v>
      </c>
      <c r="E7507" s="371" t="s">
        <v>7206</v>
      </c>
      <c r="F7507" s="108" t="s">
        <v>7204</v>
      </c>
      <c r="G7507" s="129"/>
      <c r="H7507" s="372">
        <v>8</v>
      </c>
      <c r="I7507" s="371" t="s">
        <v>7207</v>
      </c>
      <c r="J7507" s="372" t="s">
        <v>2937</v>
      </c>
      <c r="K7507" s="371" t="s">
        <v>7208</v>
      </c>
      <c r="L7507" s="371" t="s">
        <v>459</v>
      </c>
      <c r="M7507" s="371" t="s">
        <v>7116</v>
      </c>
      <c r="N7507" s="108" t="s">
        <v>7117</v>
      </c>
    </row>
    <row r="7508" spans="1:14" x14ac:dyDescent="0.2">
      <c r="A7508" s="345">
        <v>45177</v>
      </c>
      <c r="B7508" s="370" t="s">
        <v>541</v>
      </c>
      <c r="C7508" s="370">
        <v>6615.1</v>
      </c>
      <c r="D7508" s="108" t="s">
        <v>452</v>
      </c>
      <c r="E7508" s="371" t="s">
        <v>7206</v>
      </c>
      <c r="F7508" s="108" t="s">
        <v>7204</v>
      </c>
      <c r="G7508" s="129"/>
      <c r="H7508" s="372">
        <v>8</v>
      </c>
      <c r="I7508" s="371" t="s">
        <v>7207</v>
      </c>
      <c r="J7508" s="372" t="s">
        <v>2937</v>
      </c>
      <c r="K7508" s="371" t="s">
        <v>7208</v>
      </c>
      <c r="L7508" s="371" t="s">
        <v>459</v>
      </c>
      <c r="M7508" s="371" t="s">
        <v>7116</v>
      </c>
      <c r="N7508" s="108" t="s">
        <v>7117</v>
      </c>
    </row>
    <row r="7509" spans="1:14" x14ac:dyDescent="0.2">
      <c r="A7509" s="345">
        <v>45173</v>
      </c>
      <c r="B7509" s="370" t="s">
        <v>541</v>
      </c>
      <c r="C7509" s="370">
        <v>6615.1</v>
      </c>
      <c r="D7509" s="108" t="s">
        <v>452</v>
      </c>
      <c r="E7509" s="371" t="s">
        <v>7206</v>
      </c>
      <c r="F7509" s="108" t="s">
        <v>7204</v>
      </c>
      <c r="G7509" s="129"/>
      <c r="H7509" s="372">
        <v>-8</v>
      </c>
      <c r="I7509" s="371" t="s">
        <v>7207</v>
      </c>
      <c r="J7509" s="372" t="s">
        <v>2937</v>
      </c>
      <c r="K7509" s="371" t="s">
        <v>7208</v>
      </c>
      <c r="L7509" s="371" t="s">
        <v>459</v>
      </c>
      <c r="M7509" s="371" t="s">
        <v>7116</v>
      </c>
      <c r="N7509" s="108" t="s">
        <v>7117</v>
      </c>
    </row>
    <row r="7510" spans="1:14" x14ac:dyDescent="0.2">
      <c r="A7510" s="345">
        <v>45174</v>
      </c>
      <c r="B7510" s="370" t="s">
        <v>541</v>
      </c>
      <c r="C7510" s="370">
        <v>6615.1</v>
      </c>
      <c r="D7510" s="108" t="s">
        <v>452</v>
      </c>
      <c r="E7510" s="371" t="s">
        <v>7206</v>
      </c>
      <c r="F7510" s="108" t="s">
        <v>7204</v>
      </c>
      <c r="G7510" s="129"/>
      <c r="H7510" s="372">
        <v>-8</v>
      </c>
      <c r="I7510" s="371" t="s">
        <v>7207</v>
      </c>
      <c r="J7510" s="372" t="s">
        <v>2937</v>
      </c>
      <c r="K7510" s="371" t="s">
        <v>7208</v>
      </c>
      <c r="L7510" s="371" t="s">
        <v>459</v>
      </c>
      <c r="M7510" s="371" t="s">
        <v>7116</v>
      </c>
      <c r="N7510" s="108" t="s">
        <v>7117</v>
      </c>
    </row>
    <row r="7511" spans="1:14" x14ac:dyDescent="0.2">
      <c r="A7511" s="345">
        <v>45175</v>
      </c>
      <c r="B7511" s="370" t="s">
        <v>541</v>
      </c>
      <c r="C7511" s="370">
        <v>6615.1</v>
      </c>
      <c r="D7511" s="108" t="s">
        <v>452</v>
      </c>
      <c r="E7511" s="371" t="s">
        <v>7206</v>
      </c>
      <c r="F7511" s="108" t="s">
        <v>7204</v>
      </c>
      <c r="G7511" s="129"/>
      <c r="H7511" s="372">
        <v>-8</v>
      </c>
      <c r="I7511" s="371" t="s">
        <v>7207</v>
      </c>
      <c r="J7511" s="372" t="s">
        <v>2937</v>
      </c>
      <c r="K7511" s="371" t="s">
        <v>7208</v>
      </c>
      <c r="L7511" s="371" t="s">
        <v>459</v>
      </c>
      <c r="M7511" s="371" t="s">
        <v>7116</v>
      </c>
      <c r="N7511" s="108" t="s">
        <v>7117</v>
      </c>
    </row>
    <row r="7512" spans="1:14" x14ac:dyDescent="0.2">
      <c r="A7512" s="345">
        <v>45176</v>
      </c>
      <c r="B7512" s="370" t="s">
        <v>541</v>
      </c>
      <c r="C7512" s="370">
        <v>6615.1</v>
      </c>
      <c r="D7512" s="108" t="s">
        <v>452</v>
      </c>
      <c r="E7512" s="371" t="s">
        <v>7206</v>
      </c>
      <c r="F7512" s="108" t="s">
        <v>7204</v>
      </c>
      <c r="G7512" s="129"/>
      <c r="H7512" s="372">
        <v>-8</v>
      </c>
      <c r="I7512" s="371" t="s">
        <v>7207</v>
      </c>
      <c r="J7512" s="372" t="s">
        <v>2937</v>
      </c>
      <c r="K7512" s="371" t="s">
        <v>7208</v>
      </c>
      <c r="L7512" s="371" t="s">
        <v>459</v>
      </c>
      <c r="M7512" s="371" t="s">
        <v>7116</v>
      </c>
      <c r="N7512" s="108" t="s">
        <v>7117</v>
      </c>
    </row>
    <row r="7513" spans="1:14" x14ac:dyDescent="0.2">
      <c r="A7513" s="345">
        <v>45180</v>
      </c>
      <c r="B7513" s="370" t="s">
        <v>541</v>
      </c>
      <c r="C7513" s="370">
        <v>6702.1</v>
      </c>
      <c r="D7513" s="108" t="s">
        <v>452</v>
      </c>
      <c r="E7513" s="371" t="s">
        <v>7120</v>
      </c>
      <c r="F7513" s="108" t="s">
        <v>3856</v>
      </c>
      <c r="G7513" s="129"/>
      <c r="H7513" s="372">
        <v>8</v>
      </c>
      <c r="I7513" s="371" t="s">
        <v>7209</v>
      </c>
      <c r="J7513" s="372" t="s">
        <v>2937</v>
      </c>
      <c r="K7513" s="371" t="s">
        <v>7210</v>
      </c>
      <c r="L7513" s="371" t="s">
        <v>459</v>
      </c>
      <c r="M7513" s="371" t="s">
        <v>7116</v>
      </c>
      <c r="N7513" s="108" t="s">
        <v>7117</v>
      </c>
    </row>
    <row r="7514" spans="1:14" x14ac:dyDescent="0.2">
      <c r="A7514" s="345">
        <v>45177</v>
      </c>
      <c r="B7514" s="370" t="s">
        <v>541</v>
      </c>
      <c r="C7514" s="370">
        <v>6615.1</v>
      </c>
      <c r="D7514" s="108" t="s">
        <v>452</v>
      </c>
      <c r="E7514" s="371" t="s">
        <v>7206</v>
      </c>
      <c r="F7514" s="108" t="s">
        <v>7204</v>
      </c>
      <c r="G7514" s="129"/>
      <c r="H7514" s="372">
        <v>-8</v>
      </c>
      <c r="I7514" s="371" t="s">
        <v>7207</v>
      </c>
      <c r="J7514" s="372" t="s">
        <v>2937</v>
      </c>
      <c r="K7514" s="371" t="s">
        <v>7208</v>
      </c>
      <c r="L7514" s="371" t="s">
        <v>459</v>
      </c>
      <c r="M7514" s="371" t="s">
        <v>7116</v>
      </c>
      <c r="N7514" s="108" t="s">
        <v>7117</v>
      </c>
    </row>
    <row r="7515" spans="1:14" x14ac:dyDescent="0.2">
      <c r="A7515" s="345">
        <v>45170</v>
      </c>
      <c r="B7515" s="370" t="s">
        <v>541</v>
      </c>
      <c r="C7515" s="370">
        <v>6615.1</v>
      </c>
      <c r="D7515" s="108" t="s">
        <v>452</v>
      </c>
      <c r="E7515" s="371" t="s">
        <v>7206</v>
      </c>
      <c r="F7515" s="108" t="s">
        <v>7204</v>
      </c>
      <c r="G7515" s="129"/>
      <c r="H7515" s="372">
        <v>-8</v>
      </c>
      <c r="I7515" s="371" t="s">
        <v>7207</v>
      </c>
      <c r="J7515" s="372" t="s">
        <v>2937</v>
      </c>
      <c r="K7515" s="371" t="s">
        <v>7208</v>
      </c>
      <c r="L7515" s="371" t="s">
        <v>459</v>
      </c>
      <c r="M7515" s="371" t="s">
        <v>7116</v>
      </c>
      <c r="N7515" s="108" t="s">
        <v>7117</v>
      </c>
    </row>
    <row r="7516" spans="1:14" x14ac:dyDescent="0.2">
      <c r="A7516" s="345">
        <v>45181</v>
      </c>
      <c r="B7516" s="370" t="s">
        <v>541</v>
      </c>
      <c r="C7516" s="370">
        <v>6702.1</v>
      </c>
      <c r="D7516" s="108" t="s">
        <v>452</v>
      </c>
      <c r="E7516" s="371" t="s">
        <v>7120</v>
      </c>
      <c r="F7516" s="108" t="s">
        <v>3856</v>
      </c>
      <c r="G7516" s="129"/>
      <c r="H7516" s="372">
        <v>8</v>
      </c>
      <c r="I7516" s="371" t="s">
        <v>7209</v>
      </c>
      <c r="J7516" s="372" t="s">
        <v>2937</v>
      </c>
      <c r="K7516" s="371" t="s">
        <v>7210</v>
      </c>
      <c r="L7516" s="371" t="s">
        <v>459</v>
      </c>
      <c r="M7516" s="371" t="s">
        <v>7116</v>
      </c>
      <c r="N7516" s="108" t="s">
        <v>7117</v>
      </c>
    </row>
    <row r="7517" spans="1:14" x14ac:dyDescent="0.2">
      <c r="A7517" s="345">
        <v>45180</v>
      </c>
      <c r="B7517" s="370" t="s">
        <v>541</v>
      </c>
      <c r="C7517" s="370">
        <v>6615.1</v>
      </c>
      <c r="D7517" s="108" t="s">
        <v>452</v>
      </c>
      <c r="E7517" s="371" t="s">
        <v>7206</v>
      </c>
      <c r="F7517" s="108" t="s">
        <v>7204</v>
      </c>
      <c r="G7517" s="129"/>
      <c r="H7517" s="372">
        <v>-8</v>
      </c>
      <c r="I7517" s="371" t="s">
        <v>7207</v>
      </c>
      <c r="J7517" s="372" t="s">
        <v>2937</v>
      </c>
      <c r="K7517" s="371" t="s">
        <v>7208</v>
      </c>
      <c r="L7517" s="371" t="s">
        <v>459</v>
      </c>
      <c r="M7517" s="371" t="s">
        <v>7116</v>
      </c>
      <c r="N7517" s="108" t="s">
        <v>7117</v>
      </c>
    </row>
    <row r="7518" spans="1:14" x14ac:dyDescent="0.2">
      <c r="A7518" s="345">
        <v>45182</v>
      </c>
      <c r="B7518" s="370" t="s">
        <v>541</v>
      </c>
      <c r="C7518" s="370">
        <v>6702.1</v>
      </c>
      <c r="D7518" s="108" t="s">
        <v>452</v>
      </c>
      <c r="E7518" s="371" t="s">
        <v>7120</v>
      </c>
      <c r="F7518" s="108" t="s">
        <v>3856</v>
      </c>
      <c r="G7518" s="129"/>
      <c r="H7518" s="372">
        <v>8</v>
      </c>
      <c r="I7518" s="371" t="s">
        <v>7209</v>
      </c>
      <c r="J7518" s="372" t="s">
        <v>2937</v>
      </c>
      <c r="K7518" s="371" t="s">
        <v>7210</v>
      </c>
      <c r="L7518" s="371" t="s">
        <v>459</v>
      </c>
      <c r="M7518" s="371" t="s">
        <v>7116</v>
      </c>
      <c r="N7518" s="108" t="s">
        <v>7117</v>
      </c>
    </row>
    <row r="7519" spans="1:14" x14ac:dyDescent="0.2">
      <c r="A7519" s="345">
        <v>45181</v>
      </c>
      <c r="B7519" s="370" t="s">
        <v>541</v>
      </c>
      <c r="C7519" s="370">
        <v>6615.1</v>
      </c>
      <c r="D7519" s="108" t="s">
        <v>452</v>
      </c>
      <c r="E7519" s="371" t="s">
        <v>7206</v>
      </c>
      <c r="F7519" s="108" t="s">
        <v>7204</v>
      </c>
      <c r="G7519" s="129"/>
      <c r="H7519" s="372">
        <v>-8</v>
      </c>
      <c r="I7519" s="371" t="s">
        <v>7207</v>
      </c>
      <c r="J7519" s="372" t="s">
        <v>2937</v>
      </c>
      <c r="K7519" s="371" t="s">
        <v>7208</v>
      </c>
      <c r="L7519" s="371" t="s">
        <v>459</v>
      </c>
      <c r="M7519" s="371" t="s">
        <v>7116</v>
      </c>
      <c r="N7519" s="108" t="s">
        <v>7117</v>
      </c>
    </row>
    <row r="7520" spans="1:14" x14ac:dyDescent="0.2">
      <c r="A7520" s="345">
        <v>45183</v>
      </c>
      <c r="B7520" s="370" t="s">
        <v>541</v>
      </c>
      <c r="C7520" s="370">
        <v>6702.1</v>
      </c>
      <c r="D7520" s="108" t="s">
        <v>452</v>
      </c>
      <c r="E7520" s="371" t="s">
        <v>7120</v>
      </c>
      <c r="F7520" s="108" t="s">
        <v>3856</v>
      </c>
      <c r="G7520" s="129"/>
      <c r="H7520" s="372">
        <v>8</v>
      </c>
      <c r="I7520" s="371" t="s">
        <v>7209</v>
      </c>
      <c r="J7520" s="372" t="s">
        <v>2937</v>
      </c>
      <c r="K7520" s="371" t="s">
        <v>7210</v>
      </c>
      <c r="L7520" s="371" t="s">
        <v>459</v>
      </c>
      <c r="M7520" s="371" t="s">
        <v>7116</v>
      </c>
      <c r="N7520" s="108" t="s">
        <v>7117</v>
      </c>
    </row>
    <row r="7521" spans="1:14" x14ac:dyDescent="0.2">
      <c r="A7521" s="345">
        <v>45182</v>
      </c>
      <c r="B7521" s="370" t="s">
        <v>541</v>
      </c>
      <c r="C7521" s="370">
        <v>6615.1</v>
      </c>
      <c r="D7521" s="108" t="s">
        <v>452</v>
      </c>
      <c r="E7521" s="371" t="s">
        <v>7206</v>
      </c>
      <c r="F7521" s="108" t="s">
        <v>7204</v>
      </c>
      <c r="G7521" s="129"/>
      <c r="H7521" s="372">
        <v>-8</v>
      </c>
      <c r="I7521" s="371" t="s">
        <v>7207</v>
      </c>
      <c r="J7521" s="372" t="s">
        <v>2937</v>
      </c>
      <c r="K7521" s="371" t="s">
        <v>7208</v>
      </c>
      <c r="L7521" s="371" t="s">
        <v>459</v>
      </c>
      <c r="M7521" s="371" t="s">
        <v>7116</v>
      </c>
      <c r="N7521" s="108" t="s">
        <v>7117</v>
      </c>
    </row>
    <row r="7522" spans="1:14" x14ac:dyDescent="0.2">
      <c r="A7522" s="345">
        <v>45184</v>
      </c>
      <c r="B7522" s="370" t="s">
        <v>541</v>
      </c>
      <c r="C7522" s="370">
        <v>6702.1</v>
      </c>
      <c r="D7522" s="108" t="s">
        <v>452</v>
      </c>
      <c r="E7522" s="371" t="s">
        <v>7120</v>
      </c>
      <c r="F7522" s="108" t="s">
        <v>3856</v>
      </c>
      <c r="G7522" s="129"/>
      <c r="H7522" s="372">
        <v>8</v>
      </c>
      <c r="I7522" s="371" t="s">
        <v>7209</v>
      </c>
      <c r="J7522" s="372" t="s">
        <v>2937</v>
      </c>
      <c r="K7522" s="371" t="s">
        <v>7210</v>
      </c>
      <c r="L7522" s="371" t="s">
        <v>459</v>
      </c>
      <c r="M7522" s="371" t="s">
        <v>7116</v>
      </c>
      <c r="N7522" s="108" t="s">
        <v>7117</v>
      </c>
    </row>
    <row r="7523" spans="1:14" x14ac:dyDescent="0.2">
      <c r="A7523" s="345">
        <v>45183</v>
      </c>
      <c r="B7523" s="370" t="s">
        <v>541</v>
      </c>
      <c r="C7523" s="370">
        <v>6615.1</v>
      </c>
      <c r="D7523" s="108" t="s">
        <v>452</v>
      </c>
      <c r="E7523" s="371" t="s">
        <v>7206</v>
      </c>
      <c r="F7523" s="108" t="s">
        <v>7204</v>
      </c>
      <c r="G7523" s="129"/>
      <c r="H7523" s="372">
        <v>-8</v>
      </c>
      <c r="I7523" s="371" t="s">
        <v>7207</v>
      </c>
      <c r="J7523" s="372" t="s">
        <v>2937</v>
      </c>
      <c r="K7523" s="371" t="s">
        <v>7208</v>
      </c>
      <c r="L7523" s="371" t="s">
        <v>459</v>
      </c>
      <c r="M7523" s="371" t="s">
        <v>7116</v>
      </c>
      <c r="N7523" s="108" t="s">
        <v>7117</v>
      </c>
    </row>
    <row r="7524" spans="1:14" x14ac:dyDescent="0.2">
      <c r="A7524" s="345">
        <v>45184</v>
      </c>
      <c r="B7524" s="370" t="s">
        <v>541</v>
      </c>
      <c r="C7524" s="370">
        <v>6615.1</v>
      </c>
      <c r="D7524" s="108" t="s">
        <v>452</v>
      </c>
      <c r="E7524" s="371" t="s">
        <v>7206</v>
      </c>
      <c r="F7524" s="108" t="s">
        <v>7204</v>
      </c>
      <c r="G7524" s="129"/>
      <c r="H7524" s="372">
        <v>-8</v>
      </c>
      <c r="I7524" s="371" t="s">
        <v>7207</v>
      </c>
      <c r="J7524" s="372" t="s">
        <v>2937</v>
      </c>
      <c r="K7524" s="371" t="s">
        <v>7208</v>
      </c>
      <c r="L7524" s="371" t="s">
        <v>459</v>
      </c>
      <c r="M7524" s="371" t="s">
        <v>7116</v>
      </c>
      <c r="N7524" s="108" t="s">
        <v>7117</v>
      </c>
    </row>
    <row r="7525" spans="1:14" x14ac:dyDescent="0.2">
      <c r="A7525" s="345">
        <v>45180</v>
      </c>
      <c r="B7525" s="370" t="s">
        <v>541</v>
      </c>
      <c r="C7525" s="370">
        <v>6615.1</v>
      </c>
      <c r="D7525" s="108" t="s">
        <v>452</v>
      </c>
      <c r="E7525" s="371" t="s">
        <v>7206</v>
      </c>
      <c r="F7525" s="108" t="s">
        <v>7204</v>
      </c>
      <c r="G7525" s="129"/>
      <c r="H7525" s="372">
        <v>8</v>
      </c>
      <c r="I7525" s="371" t="s">
        <v>7207</v>
      </c>
      <c r="J7525" s="372" t="s">
        <v>2937</v>
      </c>
      <c r="K7525" s="371" t="s">
        <v>7208</v>
      </c>
      <c r="L7525" s="371" t="s">
        <v>459</v>
      </c>
      <c r="M7525" s="371" t="s">
        <v>7116</v>
      </c>
      <c r="N7525" s="108" t="s">
        <v>7117</v>
      </c>
    </row>
    <row r="7526" spans="1:14" x14ac:dyDescent="0.2">
      <c r="A7526" s="345">
        <v>45181</v>
      </c>
      <c r="B7526" s="370" t="s">
        <v>541</v>
      </c>
      <c r="C7526" s="370">
        <v>6615.1</v>
      </c>
      <c r="D7526" s="108" t="s">
        <v>452</v>
      </c>
      <c r="E7526" s="371" t="s">
        <v>7206</v>
      </c>
      <c r="F7526" s="108" t="s">
        <v>7204</v>
      </c>
      <c r="G7526" s="129"/>
      <c r="H7526" s="372">
        <v>8</v>
      </c>
      <c r="I7526" s="371" t="s">
        <v>7207</v>
      </c>
      <c r="J7526" s="372" t="s">
        <v>2937</v>
      </c>
      <c r="K7526" s="371" t="s">
        <v>7208</v>
      </c>
      <c r="L7526" s="371" t="s">
        <v>459</v>
      </c>
      <c r="M7526" s="371" t="s">
        <v>7116</v>
      </c>
      <c r="N7526" s="108" t="s">
        <v>7117</v>
      </c>
    </row>
    <row r="7527" spans="1:14" x14ac:dyDescent="0.2">
      <c r="A7527" s="345">
        <v>45182</v>
      </c>
      <c r="B7527" s="370" t="s">
        <v>541</v>
      </c>
      <c r="C7527" s="370">
        <v>6615.1</v>
      </c>
      <c r="D7527" s="108" t="s">
        <v>452</v>
      </c>
      <c r="E7527" s="371" t="s">
        <v>7206</v>
      </c>
      <c r="F7527" s="108" t="s">
        <v>7204</v>
      </c>
      <c r="G7527" s="129"/>
      <c r="H7527" s="372">
        <v>8</v>
      </c>
      <c r="I7527" s="371" t="s">
        <v>7207</v>
      </c>
      <c r="J7527" s="372" t="s">
        <v>2937</v>
      </c>
      <c r="K7527" s="371" t="s">
        <v>7208</v>
      </c>
      <c r="L7527" s="371" t="s">
        <v>459</v>
      </c>
      <c r="M7527" s="371" t="s">
        <v>7116</v>
      </c>
      <c r="N7527" s="108" t="s">
        <v>7117</v>
      </c>
    </row>
    <row r="7528" spans="1:14" x14ac:dyDescent="0.2">
      <c r="A7528" s="345">
        <v>45183</v>
      </c>
      <c r="B7528" s="370" t="s">
        <v>541</v>
      </c>
      <c r="C7528" s="370">
        <v>6615.1</v>
      </c>
      <c r="D7528" s="108" t="s">
        <v>452</v>
      </c>
      <c r="E7528" s="371" t="s">
        <v>7206</v>
      </c>
      <c r="F7528" s="108" t="s">
        <v>7204</v>
      </c>
      <c r="G7528" s="129"/>
      <c r="H7528" s="372">
        <v>8</v>
      </c>
      <c r="I7528" s="371" t="s">
        <v>7207</v>
      </c>
      <c r="J7528" s="372" t="s">
        <v>2937</v>
      </c>
      <c r="K7528" s="371" t="s">
        <v>7208</v>
      </c>
      <c r="L7528" s="371" t="s">
        <v>459</v>
      </c>
      <c r="M7528" s="371" t="s">
        <v>7116</v>
      </c>
      <c r="N7528" s="108" t="s">
        <v>7117</v>
      </c>
    </row>
    <row r="7529" spans="1:14" x14ac:dyDescent="0.2">
      <c r="A7529" s="345">
        <v>45184</v>
      </c>
      <c r="B7529" s="370" t="s">
        <v>541</v>
      </c>
      <c r="C7529" s="370">
        <v>6615.1</v>
      </c>
      <c r="D7529" s="108" t="s">
        <v>452</v>
      </c>
      <c r="E7529" s="371" t="s">
        <v>7206</v>
      </c>
      <c r="F7529" s="108" t="s">
        <v>7204</v>
      </c>
      <c r="G7529" s="129"/>
      <c r="H7529" s="372">
        <v>8</v>
      </c>
      <c r="I7529" s="371" t="s">
        <v>7207</v>
      </c>
      <c r="J7529" s="372" t="s">
        <v>2937</v>
      </c>
      <c r="K7529" s="371" t="s">
        <v>7208</v>
      </c>
      <c r="L7529" s="371" t="s">
        <v>459</v>
      </c>
      <c r="M7529" s="371" t="s">
        <v>7116</v>
      </c>
      <c r="N7529" s="108" t="s">
        <v>7117</v>
      </c>
    </row>
    <row r="7530" spans="1:14" x14ac:dyDescent="0.2">
      <c r="A7530" s="345">
        <v>45194</v>
      </c>
      <c r="B7530" s="370" t="s">
        <v>541</v>
      </c>
      <c r="C7530" s="370">
        <v>6615.1</v>
      </c>
      <c r="D7530" s="108" t="s">
        <v>452</v>
      </c>
      <c r="E7530" s="371" t="s">
        <v>7138</v>
      </c>
      <c r="F7530" s="108" t="s">
        <v>6013</v>
      </c>
      <c r="G7530" s="129"/>
      <c r="H7530" s="372">
        <v>8</v>
      </c>
      <c r="I7530" s="371" t="s">
        <v>7211</v>
      </c>
      <c r="J7530" s="372" t="s">
        <v>2937</v>
      </c>
      <c r="K7530" s="371" t="s">
        <v>7212</v>
      </c>
      <c r="L7530" s="371" t="s">
        <v>459</v>
      </c>
      <c r="M7530" s="371" t="s">
        <v>7116</v>
      </c>
      <c r="N7530" s="108" t="s">
        <v>7117</v>
      </c>
    </row>
    <row r="7531" spans="1:14" x14ac:dyDescent="0.2">
      <c r="A7531" s="345">
        <v>45195</v>
      </c>
      <c r="B7531" s="370" t="s">
        <v>541</v>
      </c>
      <c r="C7531" s="370">
        <v>6615.1</v>
      </c>
      <c r="D7531" s="108" t="s">
        <v>452</v>
      </c>
      <c r="E7531" s="371" t="s">
        <v>7138</v>
      </c>
      <c r="F7531" s="108" t="s">
        <v>6013</v>
      </c>
      <c r="G7531" s="129"/>
      <c r="H7531" s="372">
        <v>8</v>
      </c>
      <c r="I7531" s="371" t="s">
        <v>7211</v>
      </c>
      <c r="J7531" s="372" t="s">
        <v>2937</v>
      </c>
      <c r="K7531" s="371" t="s">
        <v>7212</v>
      </c>
      <c r="L7531" s="371" t="s">
        <v>459</v>
      </c>
      <c r="M7531" s="371" t="s">
        <v>7116</v>
      </c>
      <c r="N7531" s="108" t="s">
        <v>7117</v>
      </c>
    </row>
    <row r="7532" spans="1:14" x14ac:dyDescent="0.2">
      <c r="A7532" s="345">
        <v>45198</v>
      </c>
      <c r="B7532" s="370" t="s">
        <v>541</v>
      </c>
      <c r="C7532" s="370">
        <v>6615.1</v>
      </c>
      <c r="D7532" s="108" t="s">
        <v>452</v>
      </c>
      <c r="E7532" s="371" t="s">
        <v>7138</v>
      </c>
      <c r="F7532" s="108" t="s">
        <v>6013</v>
      </c>
      <c r="G7532" s="129"/>
      <c r="H7532" s="372">
        <v>8</v>
      </c>
      <c r="I7532" s="371" t="s">
        <v>7211</v>
      </c>
      <c r="J7532" s="372" t="s">
        <v>2937</v>
      </c>
      <c r="K7532" s="371" t="s">
        <v>7212</v>
      </c>
      <c r="L7532" s="371" t="s">
        <v>459</v>
      </c>
      <c r="M7532" s="371" t="s">
        <v>7116</v>
      </c>
      <c r="N7532" s="108" t="s">
        <v>7117</v>
      </c>
    </row>
    <row r="7533" spans="1:14" x14ac:dyDescent="0.2">
      <c r="A7533" s="345">
        <v>45187</v>
      </c>
      <c r="B7533" s="370" t="s">
        <v>541</v>
      </c>
      <c r="C7533" s="370">
        <v>6615.1</v>
      </c>
      <c r="D7533" s="108" t="s">
        <v>452</v>
      </c>
      <c r="E7533" s="371" t="s">
        <v>7138</v>
      </c>
      <c r="F7533" s="108" t="s">
        <v>6013</v>
      </c>
      <c r="G7533" s="129"/>
      <c r="H7533" s="372">
        <v>8</v>
      </c>
      <c r="I7533" s="371" t="s">
        <v>7211</v>
      </c>
      <c r="J7533" s="372" t="s">
        <v>2937</v>
      </c>
      <c r="K7533" s="371" t="s">
        <v>7212</v>
      </c>
      <c r="L7533" s="371" t="s">
        <v>459</v>
      </c>
      <c r="M7533" s="371" t="s">
        <v>7116</v>
      </c>
      <c r="N7533" s="108" t="s">
        <v>7117</v>
      </c>
    </row>
    <row r="7534" spans="1:14" x14ac:dyDescent="0.2">
      <c r="A7534" s="345">
        <v>45188</v>
      </c>
      <c r="B7534" s="370" t="s">
        <v>541</v>
      </c>
      <c r="C7534" s="370">
        <v>6615.1</v>
      </c>
      <c r="D7534" s="108" t="s">
        <v>452</v>
      </c>
      <c r="E7534" s="371" t="s">
        <v>7138</v>
      </c>
      <c r="F7534" s="108" t="s">
        <v>6013</v>
      </c>
      <c r="G7534" s="129"/>
      <c r="H7534" s="372">
        <v>8</v>
      </c>
      <c r="I7534" s="371" t="s">
        <v>7211</v>
      </c>
      <c r="J7534" s="372" t="s">
        <v>2937</v>
      </c>
      <c r="K7534" s="371" t="s">
        <v>7212</v>
      </c>
      <c r="L7534" s="371" t="s">
        <v>459</v>
      </c>
      <c r="M7534" s="371" t="s">
        <v>7116</v>
      </c>
      <c r="N7534" s="108" t="s">
        <v>7117</v>
      </c>
    </row>
    <row r="7535" spans="1:14" x14ac:dyDescent="0.2">
      <c r="A7535" s="345">
        <v>45189</v>
      </c>
      <c r="B7535" s="370" t="s">
        <v>541</v>
      </c>
      <c r="C7535" s="370">
        <v>6615.1</v>
      </c>
      <c r="D7535" s="108" t="s">
        <v>452</v>
      </c>
      <c r="E7535" s="371" t="s">
        <v>7138</v>
      </c>
      <c r="F7535" s="108" t="s">
        <v>6013</v>
      </c>
      <c r="G7535" s="129"/>
      <c r="H7535" s="372">
        <v>8</v>
      </c>
      <c r="I7535" s="371" t="s">
        <v>7211</v>
      </c>
      <c r="J7535" s="372" t="s">
        <v>2937</v>
      </c>
      <c r="K7535" s="371" t="s">
        <v>7212</v>
      </c>
      <c r="L7535" s="371" t="s">
        <v>459</v>
      </c>
      <c r="M7535" s="371" t="s">
        <v>7116</v>
      </c>
      <c r="N7535" s="108" t="s">
        <v>7117</v>
      </c>
    </row>
    <row r="7536" spans="1:14" x14ac:dyDescent="0.2">
      <c r="A7536" s="345">
        <v>45190</v>
      </c>
      <c r="B7536" s="370" t="s">
        <v>541</v>
      </c>
      <c r="C7536" s="370">
        <v>6615.1</v>
      </c>
      <c r="D7536" s="108" t="s">
        <v>452</v>
      </c>
      <c r="E7536" s="371" t="s">
        <v>7138</v>
      </c>
      <c r="F7536" s="108" t="s">
        <v>6013</v>
      </c>
      <c r="G7536" s="129"/>
      <c r="H7536" s="372">
        <v>8</v>
      </c>
      <c r="I7536" s="371" t="s">
        <v>7211</v>
      </c>
      <c r="J7536" s="372" t="s">
        <v>2937</v>
      </c>
      <c r="K7536" s="371" t="s">
        <v>7212</v>
      </c>
      <c r="L7536" s="371" t="s">
        <v>459</v>
      </c>
      <c r="M7536" s="371" t="s">
        <v>7116</v>
      </c>
      <c r="N7536" s="108" t="s">
        <v>7117</v>
      </c>
    </row>
    <row r="7537" spans="1:14" x14ac:dyDescent="0.2">
      <c r="A7537" s="345">
        <v>45191</v>
      </c>
      <c r="B7537" s="370" t="s">
        <v>541</v>
      </c>
      <c r="C7537" s="370">
        <v>6615.1</v>
      </c>
      <c r="D7537" s="108" t="s">
        <v>452</v>
      </c>
      <c r="E7537" s="371" t="s">
        <v>7138</v>
      </c>
      <c r="F7537" s="108" t="s">
        <v>6013</v>
      </c>
      <c r="G7537" s="129"/>
      <c r="H7537" s="372">
        <v>8</v>
      </c>
      <c r="I7537" s="371" t="s">
        <v>7211</v>
      </c>
      <c r="J7537" s="372" t="s">
        <v>2937</v>
      </c>
      <c r="K7537" s="371" t="s">
        <v>7212</v>
      </c>
      <c r="L7537" s="371" t="s">
        <v>459</v>
      </c>
      <c r="M7537" s="371" t="s">
        <v>7116</v>
      </c>
      <c r="N7537" s="108" t="s">
        <v>7117</v>
      </c>
    </row>
    <row r="7538" spans="1:14" x14ac:dyDescent="0.2">
      <c r="A7538" s="345">
        <v>45194</v>
      </c>
      <c r="B7538" s="370" t="s">
        <v>541</v>
      </c>
      <c r="C7538" s="370">
        <v>6615.1</v>
      </c>
      <c r="D7538" s="108" t="s">
        <v>452</v>
      </c>
      <c r="E7538" s="371" t="s">
        <v>7126</v>
      </c>
      <c r="F7538" s="108" t="s">
        <v>3304</v>
      </c>
      <c r="G7538" s="129"/>
      <c r="H7538" s="372">
        <v>8</v>
      </c>
      <c r="I7538" s="371" t="s">
        <v>7213</v>
      </c>
      <c r="J7538" s="372" t="s">
        <v>2937</v>
      </c>
      <c r="K7538" s="371" t="s">
        <v>7214</v>
      </c>
      <c r="L7538" s="371" t="s">
        <v>459</v>
      </c>
      <c r="M7538" s="371" t="s">
        <v>7116</v>
      </c>
      <c r="N7538" s="108" t="s">
        <v>7117</v>
      </c>
    </row>
    <row r="7539" spans="1:14" x14ac:dyDescent="0.2">
      <c r="A7539" s="345">
        <v>45195</v>
      </c>
      <c r="B7539" s="370" t="s">
        <v>541</v>
      </c>
      <c r="C7539" s="370">
        <v>6615.1</v>
      </c>
      <c r="D7539" s="108" t="s">
        <v>452</v>
      </c>
      <c r="E7539" s="371" t="s">
        <v>7126</v>
      </c>
      <c r="F7539" s="108" t="s">
        <v>3304</v>
      </c>
      <c r="G7539" s="129"/>
      <c r="H7539" s="372">
        <v>7</v>
      </c>
      <c r="I7539" s="371" t="s">
        <v>7213</v>
      </c>
      <c r="J7539" s="372" t="s">
        <v>2937</v>
      </c>
      <c r="K7539" s="371" t="s">
        <v>7214</v>
      </c>
      <c r="L7539" s="371" t="s">
        <v>459</v>
      </c>
      <c r="M7539" s="371" t="s">
        <v>7116</v>
      </c>
      <c r="N7539" s="108" t="s">
        <v>7117</v>
      </c>
    </row>
    <row r="7540" spans="1:14" x14ac:dyDescent="0.2">
      <c r="A7540" s="345">
        <v>45197</v>
      </c>
      <c r="B7540" s="370" t="s">
        <v>541</v>
      </c>
      <c r="C7540" s="370">
        <v>6615.1</v>
      </c>
      <c r="D7540" s="108" t="s">
        <v>452</v>
      </c>
      <c r="E7540" s="371" t="s">
        <v>7126</v>
      </c>
      <c r="F7540" s="108" t="s">
        <v>3304</v>
      </c>
      <c r="G7540" s="129"/>
      <c r="H7540" s="372">
        <v>4</v>
      </c>
      <c r="I7540" s="371" t="s">
        <v>7213</v>
      </c>
      <c r="J7540" s="372" t="s">
        <v>2937</v>
      </c>
      <c r="K7540" s="371" t="s">
        <v>7214</v>
      </c>
      <c r="L7540" s="371" t="s">
        <v>459</v>
      </c>
      <c r="M7540" s="371" t="s">
        <v>7116</v>
      </c>
      <c r="N7540" s="108" t="s">
        <v>7117</v>
      </c>
    </row>
    <row r="7541" spans="1:14" x14ac:dyDescent="0.2">
      <c r="A7541" s="345">
        <v>45198</v>
      </c>
      <c r="B7541" s="370" t="s">
        <v>541</v>
      </c>
      <c r="C7541" s="370">
        <v>6615.1</v>
      </c>
      <c r="D7541" s="108" t="s">
        <v>452</v>
      </c>
      <c r="E7541" s="371" t="s">
        <v>7126</v>
      </c>
      <c r="F7541" s="108" t="s">
        <v>3304</v>
      </c>
      <c r="G7541" s="129"/>
      <c r="H7541" s="372">
        <v>8</v>
      </c>
      <c r="I7541" s="371" t="s">
        <v>7213</v>
      </c>
      <c r="J7541" s="372" t="s">
        <v>2937</v>
      </c>
      <c r="K7541" s="371" t="s">
        <v>7214</v>
      </c>
      <c r="L7541" s="371" t="s">
        <v>459</v>
      </c>
      <c r="M7541" s="371" t="s">
        <v>7116</v>
      </c>
      <c r="N7541" s="108" t="s">
        <v>7117</v>
      </c>
    </row>
    <row r="7542" spans="1:14" x14ac:dyDescent="0.2">
      <c r="A7542" s="345">
        <v>45187</v>
      </c>
      <c r="B7542" s="370" t="s">
        <v>541</v>
      </c>
      <c r="C7542" s="370">
        <v>6615.1</v>
      </c>
      <c r="D7542" s="108" t="s">
        <v>452</v>
      </c>
      <c r="E7542" s="371" t="s">
        <v>7126</v>
      </c>
      <c r="F7542" s="108" t="s">
        <v>3304</v>
      </c>
      <c r="G7542" s="129"/>
      <c r="H7542" s="372">
        <v>6</v>
      </c>
      <c r="I7542" s="371" t="s">
        <v>7213</v>
      </c>
      <c r="J7542" s="372" t="s">
        <v>2937</v>
      </c>
      <c r="K7542" s="371" t="s">
        <v>7214</v>
      </c>
      <c r="L7542" s="371" t="s">
        <v>459</v>
      </c>
      <c r="M7542" s="371" t="s">
        <v>7116</v>
      </c>
      <c r="N7542" s="108" t="s">
        <v>7117</v>
      </c>
    </row>
    <row r="7543" spans="1:14" x14ac:dyDescent="0.2">
      <c r="A7543" s="345">
        <v>45170</v>
      </c>
      <c r="B7543" s="370" t="s">
        <v>541</v>
      </c>
      <c r="C7543" s="370">
        <v>6615.1</v>
      </c>
      <c r="D7543" s="108" t="s">
        <v>452</v>
      </c>
      <c r="E7543" s="371" t="s">
        <v>7123</v>
      </c>
      <c r="F7543" s="108" t="s">
        <v>7124</v>
      </c>
      <c r="G7543" s="129"/>
      <c r="H7543" s="372">
        <v>8</v>
      </c>
      <c r="I7543" s="371" t="s">
        <v>7215</v>
      </c>
      <c r="J7543" s="372" t="s">
        <v>2937</v>
      </c>
      <c r="K7543" s="371" t="s">
        <v>7216</v>
      </c>
      <c r="L7543" s="371" t="s">
        <v>459</v>
      </c>
      <c r="M7543" s="371" t="s">
        <v>7116</v>
      </c>
      <c r="N7543" s="108" t="s">
        <v>7117</v>
      </c>
    </row>
    <row r="7544" spans="1:14" x14ac:dyDescent="0.2">
      <c r="A7544" s="345">
        <v>45188</v>
      </c>
      <c r="B7544" s="370" t="s">
        <v>541</v>
      </c>
      <c r="C7544" s="370">
        <v>6615.1</v>
      </c>
      <c r="D7544" s="108" t="s">
        <v>452</v>
      </c>
      <c r="E7544" s="371" t="s">
        <v>7126</v>
      </c>
      <c r="F7544" s="108" t="s">
        <v>3304</v>
      </c>
      <c r="G7544" s="129"/>
      <c r="H7544" s="372">
        <v>7</v>
      </c>
      <c r="I7544" s="371" t="s">
        <v>7213</v>
      </c>
      <c r="J7544" s="372" t="s">
        <v>2937</v>
      </c>
      <c r="K7544" s="371" t="s">
        <v>7214</v>
      </c>
      <c r="L7544" s="371" t="s">
        <v>459</v>
      </c>
      <c r="M7544" s="371" t="s">
        <v>7116</v>
      </c>
      <c r="N7544" s="108" t="s">
        <v>7117</v>
      </c>
    </row>
    <row r="7545" spans="1:14" x14ac:dyDescent="0.2">
      <c r="A7545" s="345">
        <v>45189</v>
      </c>
      <c r="B7545" s="370" t="s">
        <v>541</v>
      </c>
      <c r="C7545" s="370">
        <v>6615.1</v>
      </c>
      <c r="D7545" s="108" t="s">
        <v>452</v>
      </c>
      <c r="E7545" s="371" t="s">
        <v>7126</v>
      </c>
      <c r="F7545" s="108" t="s">
        <v>3304</v>
      </c>
      <c r="G7545" s="129"/>
      <c r="H7545" s="372">
        <v>8</v>
      </c>
      <c r="I7545" s="371" t="s">
        <v>7213</v>
      </c>
      <c r="J7545" s="372" t="s">
        <v>2937</v>
      </c>
      <c r="K7545" s="371" t="s">
        <v>7214</v>
      </c>
      <c r="L7545" s="371" t="s">
        <v>459</v>
      </c>
      <c r="M7545" s="371" t="s">
        <v>7116</v>
      </c>
      <c r="N7545" s="108" t="s">
        <v>7117</v>
      </c>
    </row>
    <row r="7546" spans="1:14" x14ac:dyDescent="0.2">
      <c r="A7546" s="345">
        <v>45173</v>
      </c>
      <c r="B7546" s="370" t="s">
        <v>541</v>
      </c>
      <c r="C7546" s="370">
        <v>6615.1</v>
      </c>
      <c r="D7546" s="108" t="s">
        <v>452</v>
      </c>
      <c r="E7546" s="371" t="s">
        <v>7123</v>
      </c>
      <c r="F7546" s="108" t="s">
        <v>7124</v>
      </c>
      <c r="G7546" s="129"/>
      <c r="H7546" s="372">
        <v>8</v>
      </c>
      <c r="I7546" s="371" t="s">
        <v>7215</v>
      </c>
      <c r="J7546" s="372" t="s">
        <v>2937</v>
      </c>
      <c r="K7546" s="371" t="s">
        <v>7216</v>
      </c>
      <c r="L7546" s="371" t="s">
        <v>459</v>
      </c>
      <c r="M7546" s="371" t="s">
        <v>7116</v>
      </c>
      <c r="N7546" s="108" t="s">
        <v>7117</v>
      </c>
    </row>
    <row r="7547" spans="1:14" x14ac:dyDescent="0.2">
      <c r="A7547" s="345">
        <v>45190</v>
      </c>
      <c r="B7547" s="370" t="s">
        <v>541</v>
      </c>
      <c r="C7547" s="370">
        <v>6615.1</v>
      </c>
      <c r="D7547" s="108" t="s">
        <v>452</v>
      </c>
      <c r="E7547" s="371" t="s">
        <v>7126</v>
      </c>
      <c r="F7547" s="108" t="s">
        <v>3304</v>
      </c>
      <c r="G7547" s="129"/>
      <c r="H7547" s="372">
        <v>7</v>
      </c>
      <c r="I7547" s="371" t="s">
        <v>7213</v>
      </c>
      <c r="J7547" s="372" t="s">
        <v>2937</v>
      </c>
      <c r="K7547" s="371" t="s">
        <v>7214</v>
      </c>
      <c r="L7547" s="371" t="s">
        <v>459</v>
      </c>
      <c r="M7547" s="371" t="s">
        <v>7116</v>
      </c>
      <c r="N7547" s="108" t="s">
        <v>7117</v>
      </c>
    </row>
    <row r="7548" spans="1:14" x14ac:dyDescent="0.2">
      <c r="A7548" s="345">
        <v>45174</v>
      </c>
      <c r="B7548" s="370" t="s">
        <v>541</v>
      </c>
      <c r="C7548" s="370">
        <v>6615.1</v>
      </c>
      <c r="D7548" s="108" t="s">
        <v>452</v>
      </c>
      <c r="E7548" s="371" t="s">
        <v>7123</v>
      </c>
      <c r="F7548" s="108" t="s">
        <v>7124</v>
      </c>
      <c r="G7548" s="129"/>
      <c r="H7548" s="372">
        <v>8</v>
      </c>
      <c r="I7548" s="371" t="s">
        <v>7215</v>
      </c>
      <c r="J7548" s="372" t="s">
        <v>2937</v>
      </c>
      <c r="K7548" s="371" t="s">
        <v>7216</v>
      </c>
      <c r="L7548" s="371" t="s">
        <v>459</v>
      </c>
      <c r="M7548" s="371" t="s">
        <v>7116</v>
      </c>
      <c r="N7548" s="108" t="s">
        <v>7117</v>
      </c>
    </row>
    <row r="7549" spans="1:14" x14ac:dyDescent="0.2">
      <c r="A7549" s="345">
        <v>45191</v>
      </c>
      <c r="B7549" s="370" t="s">
        <v>541</v>
      </c>
      <c r="C7549" s="370">
        <v>6615.1</v>
      </c>
      <c r="D7549" s="108" t="s">
        <v>452</v>
      </c>
      <c r="E7549" s="371" t="s">
        <v>7126</v>
      </c>
      <c r="F7549" s="108" t="s">
        <v>3304</v>
      </c>
      <c r="G7549" s="129"/>
      <c r="H7549" s="372">
        <v>8</v>
      </c>
      <c r="I7549" s="371" t="s">
        <v>7213</v>
      </c>
      <c r="J7549" s="372" t="s">
        <v>2937</v>
      </c>
      <c r="K7549" s="371" t="s">
        <v>7214</v>
      </c>
      <c r="L7549" s="371" t="s">
        <v>459</v>
      </c>
      <c r="M7549" s="371" t="s">
        <v>7116</v>
      </c>
      <c r="N7549" s="108" t="s">
        <v>7117</v>
      </c>
    </row>
    <row r="7550" spans="1:14" x14ac:dyDescent="0.2">
      <c r="A7550" s="345">
        <v>45175</v>
      </c>
      <c r="B7550" s="370" t="s">
        <v>541</v>
      </c>
      <c r="C7550" s="370">
        <v>6615.1</v>
      </c>
      <c r="D7550" s="108" t="s">
        <v>452</v>
      </c>
      <c r="E7550" s="371" t="s">
        <v>7123</v>
      </c>
      <c r="F7550" s="108" t="s">
        <v>7124</v>
      </c>
      <c r="G7550" s="129"/>
      <c r="H7550" s="372">
        <v>8</v>
      </c>
      <c r="I7550" s="371" t="s">
        <v>7215</v>
      </c>
      <c r="J7550" s="372" t="s">
        <v>2937</v>
      </c>
      <c r="K7550" s="371" t="s">
        <v>7216</v>
      </c>
      <c r="L7550" s="371" t="s">
        <v>459</v>
      </c>
      <c r="M7550" s="371" t="s">
        <v>7116</v>
      </c>
      <c r="N7550" s="108" t="s">
        <v>7117</v>
      </c>
    </row>
    <row r="7551" spans="1:14" x14ac:dyDescent="0.2">
      <c r="A7551" s="345">
        <v>45176</v>
      </c>
      <c r="B7551" s="370" t="s">
        <v>541</v>
      </c>
      <c r="C7551" s="370">
        <v>6615.1</v>
      </c>
      <c r="D7551" s="108" t="s">
        <v>452</v>
      </c>
      <c r="E7551" s="371" t="s">
        <v>7123</v>
      </c>
      <c r="F7551" s="108" t="s">
        <v>7124</v>
      </c>
      <c r="G7551" s="129"/>
      <c r="H7551" s="372">
        <v>8</v>
      </c>
      <c r="I7551" s="371" t="s">
        <v>7215</v>
      </c>
      <c r="J7551" s="372" t="s">
        <v>2937</v>
      </c>
      <c r="K7551" s="371" t="s">
        <v>7216</v>
      </c>
      <c r="L7551" s="371" t="s">
        <v>459</v>
      </c>
      <c r="M7551" s="371" t="s">
        <v>7116</v>
      </c>
      <c r="N7551" s="108" t="s">
        <v>7117</v>
      </c>
    </row>
    <row r="7552" spans="1:14" x14ac:dyDescent="0.2">
      <c r="A7552" s="345">
        <v>45177</v>
      </c>
      <c r="B7552" s="370" t="s">
        <v>541</v>
      </c>
      <c r="C7552" s="370">
        <v>6615.1</v>
      </c>
      <c r="D7552" s="108" t="s">
        <v>452</v>
      </c>
      <c r="E7552" s="371" t="s">
        <v>7123</v>
      </c>
      <c r="F7552" s="108" t="s">
        <v>7124</v>
      </c>
      <c r="G7552" s="129"/>
      <c r="H7552" s="372">
        <v>8</v>
      </c>
      <c r="I7552" s="371" t="s">
        <v>7215</v>
      </c>
      <c r="J7552" s="372" t="s">
        <v>2937</v>
      </c>
      <c r="K7552" s="371" t="s">
        <v>7216</v>
      </c>
      <c r="L7552" s="371" t="s">
        <v>459</v>
      </c>
      <c r="M7552" s="371" t="s">
        <v>7116</v>
      </c>
      <c r="N7552" s="108" t="s">
        <v>7117</v>
      </c>
    </row>
    <row r="7553" spans="1:14" x14ac:dyDescent="0.2">
      <c r="A7553" s="345">
        <v>45180</v>
      </c>
      <c r="B7553" s="370" t="s">
        <v>541</v>
      </c>
      <c r="C7553" s="370">
        <v>6615.1</v>
      </c>
      <c r="D7553" s="108" t="s">
        <v>452</v>
      </c>
      <c r="E7553" s="371" t="s">
        <v>7123</v>
      </c>
      <c r="F7553" s="108" t="s">
        <v>7124</v>
      </c>
      <c r="G7553" s="129"/>
      <c r="H7553" s="372">
        <v>8</v>
      </c>
      <c r="I7553" s="371" t="s">
        <v>7215</v>
      </c>
      <c r="J7553" s="372" t="s">
        <v>2937</v>
      </c>
      <c r="K7553" s="371" t="s">
        <v>7216</v>
      </c>
      <c r="L7553" s="371" t="s">
        <v>459</v>
      </c>
      <c r="M7553" s="371" t="s">
        <v>7116</v>
      </c>
      <c r="N7553" s="108" t="s">
        <v>7117</v>
      </c>
    </row>
    <row r="7554" spans="1:14" x14ac:dyDescent="0.2">
      <c r="A7554" s="345">
        <v>45181</v>
      </c>
      <c r="B7554" s="370" t="s">
        <v>541</v>
      </c>
      <c r="C7554" s="370">
        <v>6615.1</v>
      </c>
      <c r="D7554" s="108" t="s">
        <v>452</v>
      </c>
      <c r="E7554" s="371" t="s">
        <v>7123</v>
      </c>
      <c r="F7554" s="108" t="s">
        <v>7124</v>
      </c>
      <c r="G7554" s="129"/>
      <c r="H7554" s="372">
        <v>7</v>
      </c>
      <c r="I7554" s="371" t="s">
        <v>7215</v>
      </c>
      <c r="J7554" s="372" t="s">
        <v>2937</v>
      </c>
      <c r="K7554" s="371" t="s">
        <v>7216</v>
      </c>
      <c r="L7554" s="371" t="s">
        <v>459</v>
      </c>
      <c r="M7554" s="371" t="s">
        <v>7116</v>
      </c>
      <c r="N7554" s="108" t="s">
        <v>7117</v>
      </c>
    </row>
    <row r="7555" spans="1:14" x14ac:dyDescent="0.2">
      <c r="A7555" s="345">
        <v>45182</v>
      </c>
      <c r="B7555" s="370" t="s">
        <v>541</v>
      </c>
      <c r="C7555" s="370">
        <v>6615.1</v>
      </c>
      <c r="D7555" s="108" t="s">
        <v>452</v>
      </c>
      <c r="E7555" s="371" t="s">
        <v>7123</v>
      </c>
      <c r="F7555" s="108" t="s">
        <v>7124</v>
      </c>
      <c r="G7555" s="129"/>
      <c r="H7555" s="372">
        <v>4</v>
      </c>
      <c r="I7555" s="371" t="s">
        <v>7215</v>
      </c>
      <c r="J7555" s="372" t="s">
        <v>2937</v>
      </c>
      <c r="K7555" s="371" t="s">
        <v>7216</v>
      </c>
      <c r="L7555" s="371" t="s">
        <v>459</v>
      </c>
      <c r="M7555" s="371" t="s">
        <v>7116</v>
      </c>
      <c r="N7555" s="108" t="s">
        <v>7117</v>
      </c>
    </row>
    <row r="7556" spans="1:14" x14ac:dyDescent="0.2">
      <c r="A7556" s="345">
        <v>45183</v>
      </c>
      <c r="B7556" s="370" t="s">
        <v>541</v>
      </c>
      <c r="C7556" s="370">
        <v>6615.1</v>
      </c>
      <c r="D7556" s="108" t="s">
        <v>452</v>
      </c>
      <c r="E7556" s="371" t="s">
        <v>7123</v>
      </c>
      <c r="F7556" s="108" t="s">
        <v>7124</v>
      </c>
      <c r="G7556" s="129"/>
      <c r="H7556" s="372">
        <v>8</v>
      </c>
      <c r="I7556" s="371" t="s">
        <v>7215</v>
      </c>
      <c r="J7556" s="372" t="s">
        <v>2937</v>
      </c>
      <c r="K7556" s="371" t="s">
        <v>7216</v>
      </c>
      <c r="L7556" s="371" t="s">
        <v>459</v>
      </c>
      <c r="M7556" s="371" t="s">
        <v>7116</v>
      </c>
      <c r="N7556" s="108" t="s">
        <v>7117</v>
      </c>
    </row>
    <row r="7557" spans="1:14" x14ac:dyDescent="0.2">
      <c r="A7557" s="345">
        <v>45184</v>
      </c>
      <c r="B7557" s="370" t="s">
        <v>541</v>
      </c>
      <c r="C7557" s="370">
        <v>6615.1</v>
      </c>
      <c r="D7557" s="108" t="s">
        <v>452</v>
      </c>
      <c r="E7557" s="371" t="s">
        <v>7123</v>
      </c>
      <c r="F7557" s="108" t="s">
        <v>7124</v>
      </c>
      <c r="G7557" s="129"/>
      <c r="H7557" s="372">
        <v>7</v>
      </c>
      <c r="I7557" s="371" t="s">
        <v>7215</v>
      </c>
      <c r="J7557" s="372" t="s">
        <v>2937</v>
      </c>
      <c r="K7557" s="371" t="s">
        <v>7216</v>
      </c>
      <c r="L7557" s="371" t="s">
        <v>459</v>
      </c>
      <c r="M7557" s="371" t="s">
        <v>7116</v>
      </c>
      <c r="N7557" s="108" t="s">
        <v>7117</v>
      </c>
    </row>
    <row r="7558" spans="1:14" x14ac:dyDescent="0.2">
      <c r="A7558" s="345">
        <v>45187</v>
      </c>
      <c r="B7558" s="370" t="s">
        <v>541</v>
      </c>
      <c r="C7558" s="370">
        <v>6615.1</v>
      </c>
      <c r="D7558" s="108" t="s">
        <v>452</v>
      </c>
      <c r="E7558" s="371" t="s">
        <v>7115</v>
      </c>
      <c r="F7558" s="108" t="s">
        <v>4389</v>
      </c>
      <c r="G7558" s="129"/>
      <c r="H7558" s="372">
        <v>7</v>
      </c>
      <c r="I7558" s="371" t="s">
        <v>7217</v>
      </c>
      <c r="J7558" s="372" t="s">
        <v>2937</v>
      </c>
      <c r="K7558" s="371" t="s">
        <v>7218</v>
      </c>
      <c r="L7558" s="371" t="s">
        <v>459</v>
      </c>
      <c r="M7558" s="371" t="s">
        <v>7116</v>
      </c>
      <c r="N7558" s="108" t="s">
        <v>7117</v>
      </c>
    </row>
    <row r="7559" spans="1:14" x14ac:dyDescent="0.2">
      <c r="A7559" s="345">
        <v>45187</v>
      </c>
      <c r="B7559" s="370" t="s">
        <v>541</v>
      </c>
      <c r="C7559" s="370">
        <v>6615.1</v>
      </c>
      <c r="D7559" s="108" t="s">
        <v>452</v>
      </c>
      <c r="E7559" s="371" t="s">
        <v>7219</v>
      </c>
      <c r="F7559" s="108" t="s">
        <v>7203</v>
      </c>
      <c r="G7559" s="129"/>
      <c r="H7559" s="372">
        <v>8</v>
      </c>
      <c r="I7559" s="371" t="s">
        <v>7220</v>
      </c>
      <c r="J7559" s="372" t="s">
        <v>2937</v>
      </c>
      <c r="K7559" s="371" t="s">
        <v>7221</v>
      </c>
      <c r="L7559" s="371" t="s">
        <v>459</v>
      </c>
      <c r="M7559" s="371" t="s">
        <v>7116</v>
      </c>
      <c r="N7559" s="108" t="s">
        <v>7117</v>
      </c>
    </row>
    <row r="7560" spans="1:14" x14ac:dyDescent="0.2">
      <c r="A7560" s="345">
        <v>45187</v>
      </c>
      <c r="B7560" s="370" t="s">
        <v>541</v>
      </c>
      <c r="C7560" s="370">
        <v>6615.1</v>
      </c>
      <c r="D7560" s="108" t="s">
        <v>452</v>
      </c>
      <c r="E7560" s="371" t="s">
        <v>7122</v>
      </c>
      <c r="F7560" s="108" t="s">
        <v>3044</v>
      </c>
      <c r="G7560" s="129"/>
      <c r="H7560" s="372">
        <v>8</v>
      </c>
      <c r="I7560" s="371" t="s">
        <v>7222</v>
      </c>
      <c r="J7560" s="372" t="s">
        <v>2937</v>
      </c>
      <c r="K7560" s="371" t="s">
        <v>7223</v>
      </c>
      <c r="L7560" s="371" t="s">
        <v>459</v>
      </c>
      <c r="M7560" s="371" t="s">
        <v>7116</v>
      </c>
      <c r="N7560" s="108" t="s">
        <v>7117</v>
      </c>
    </row>
    <row r="7561" spans="1:14" x14ac:dyDescent="0.2">
      <c r="A7561" s="345">
        <v>45194</v>
      </c>
      <c r="B7561" s="370" t="s">
        <v>541</v>
      </c>
      <c r="C7561" s="370">
        <v>6615.1</v>
      </c>
      <c r="D7561" s="108" t="s">
        <v>452</v>
      </c>
      <c r="E7561" s="371" t="s">
        <v>7143</v>
      </c>
      <c r="F7561" s="108" t="s">
        <v>3072</v>
      </c>
      <c r="G7561" s="129"/>
      <c r="H7561" s="372">
        <v>8</v>
      </c>
      <c r="I7561" s="371" t="s">
        <v>7224</v>
      </c>
      <c r="J7561" s="372" t="s">
        <v>2937</v>
      </c>
      <c r="K7561" s="371" t="s">
        <v>7225</v>
      </c>
      <c r="L7561" s="371" t="s">
        <v>459</v>
      </c>
      <c r="M7561" s="371" t="s">
        <v>7116</v>
      </c>
      <c r="N7561" s="108" t="s">
        <v>7117</v>
      </c>
    </row>
    <row r="7562" spans="1:14" x14ac:dyDescent="0.2">
      <c r="A7562" s="345">
        <v>45188</v>
      </c>
      <c r="B7562" s="370" t="s">
        <v>541</v>
      </c>
      <c r="C7562" s="370">
        <v>6615.1</v>
      </c>
      <c r="D7562" s="108" t="s">
        <v>452</v>
      </c>
      <c r="E7562" s="371" t="s">
        <v>7115</v>
      </c>
      <c r="F7562" s="108" t="s">
        <v>4389</v>
      </c>
      <c r="G7562" s="129"/>
      <c r="H7562" s="372">
        <v>7</v>
      </c>
      <c r="I7562" s="371" t="s">
        <v>7217</v>
      </c>
      <c r="J7562" s="372" t="s">
        <v>2937</v>
      </c>
      <c r="K7562" s="371" t="s">
        <v>7218</v>
      </c>
      <c r="L7562" s="371" t="s">
        <v>459</v>
      </c>
      <c r="M7562" s="371" t="s">
        <v>7116</v>
      </c>
      <c r="N7562" s="108" t="s">
        <v>7117</v>
      </c>
    </row>
    <row r="7563" spans="1:14" x14ac:dyDescent="0.2">
      <c r="A7563" s="345">
        <v>45188</v>
      </c>
      <c r="B7563" s="370" t="s">
        <v>541</v>
      </c>
      <c r="C7563" s="370">
        <v>6615.1</v>
      </c>
      <c r="D7563" s="371" t="s">
        <v>452</v>
      </c>
      <c r="E7563" s="371" t="s">
        <v>7219</v>
      </c>
      <c r="F7563" s="108" t="s">
        <v>7203</v>
      </c>
      <c r="G7563" s="129"/>
      <c r="H7563" s="372">
        <v>8</v>
      </c>
      <c r="I7563" s="371" t="s">
        <v>7220</v>
      </c>
      <c r="J7563" s="372" t="s">
        <v>2937</v>
      </c>
      <c r="K7563" s="371" t="s">
        <v>7221</v>
      </c>
      <c r="L7563" s="371" t="s">
        <v>459</v>
      </c>
      <c r="M7563" s="371" t="s">
        <v>7116</v>
      </c>
      <c r="N7563" s="108" t="s">
        <v>7117</v>
      </c>
    </row>
    <row r="7564" spans="1:14" x14ac:dyDescent="0.2">
      <c r="A7564" s="345">
        <v>45187</v>
      </c>
      <c r="B7564" s="370" t="s">
        <v>541</v>
      </c>
      <c r="C7564" s="370">
        <v>6615.1</v>
      </c>
      <c r="D7564" s="371" t="s">
        <v>452</v>
      </c>
      <c r="E7564" s="371" t="s">
        <v>7132</v>
      </c>
      <c r="F7564" s="108" t="s">
        <v>7133</v>
      </c>
      <c r="G7564" s="129"/>
      <c r="H7564" s="372">
        <v>8</v>
      </c>
      <c r="I7564" s="371" t="s">
        <v>7226</v>
      </c>
      <c r="J7564" s="372" t="s">
        <v>2937</v>
      </c>
      <c r="K7564" s="371" t="s">
        <v>7227</v>
      </c>
      <c r="L7564" s="371" t="s">
        <v>459</v>
      </c>
      <c r="M7564" s="371" t="s">
        <v>7116</v>
      </c>
      <c r="N7564" s="108" t="s">
        <v>7117</v>
      </c>
    </row>
    <row r="7565" spans="1:14" x14ac:dyDescent="0.2">
      <c r="A7565" s="345">
        <v>45195</v>
      </c>
      <c r="B7565" s="370" t="s">
        <v>541</v>
      </c>
      <c r="C7565" s="370">
        <v>6615.1</v>
      </c>
      <c r="D7565" s="371" t="s">
        <v>452</v>
      </c>
      <c r="E7565" s="371" t="s">
        <v>7143</v>
      </c>
      <c r="F7565" s="108" t="s">
        <v>3072</v>
      </c>
      <c r="G7565" s="129"/>
      <c r="H7565" s="372">
        <v>8</v>
      </c>
      <c r="I7565" s="371" t="s">
        <v>7224</v>
      </c>
      <c r="J7565" s="372" t="s">
        <v>2937</v>
      </c>
      <c r="K7565" s="371" t="s">
        <v>7225</v>
      </c>
      <c r="L7565" s="371" t="s">
        <v>459</v>
      </c>
      <c r="M7565" s="371" t="s">
        <v>7116</v>
      </c>
      <c r="N7565" s="108" t="s">
        <v>7117</v>
      </c>
    </row>
    <row r="7566" spans="1:14" x14ac:dyDescent="0.2">
      <c r="A7566" s="345">
        <v>45188</v>
      </c>
      <c r="B7566" s="370" t="s">
        <v>541</v>
      </c>
      <c r="C7566" s="370">
        <v>6615.1</v>
      </c>
      <c r="D7566" s="371" t="s">
        <v>452</v>
      </c>
      <c r="E7566" s="371" t="s">
        <v>7122</v>
      </c>
      <c r="F7566" s="108" t="s">
        <v>3044</v>
      </c>
      <c r="G7566" s="129"/>
      <c r="H7566" s="372">
        <v>8</v>
      </c>
      <c r="I7566" s="371" t="s">
        <v>7222</v>
      </c>
      <c r="J7566" s="372" t="s">
        <v>2937</v>
      </c>
      <c r="K7566" s="371" t="s">
        <v>7223</v>
      </c>
      <c r="L7566" s="371" t="s">
        <v>459</v>
      </c>
      <c r="M7566" s="371" t="s">
        <v>7116</v>
      </c>
      <c r="N7566" s="108" t="s">
        <v>7117</v>
      </c>
    </row>
    <row r="7567" spans="1:14" x14ac:dyDescent="0.2">
      <c r="A7567" s="345">
        <v>45194</v>
      </c>
      <c r="B7567" s="370" t="s">
        <v>541</v>
      </c>
      <c r="C7567" s="370">
        <v>6615.1</v>
      </c>
      <c r="D7567" s="371" t="s">
        <v>452</v>
      </c>
      <c r="E7567" s="371" t="s">
        <v>7128</v>
      </c>
      <c r="F7567" s="108" t="s">
        <v>7129</v>
      </c>
      <c r="G7567" s="129"/>
      <c r="H7567" s="372">
        <v>8</v>
      </c>
      <c r="I7567" s="371" t="s">
        <v>7228</v>
      </c>
      <c r="J7567" s="372" t="s">
        <v>2937</v>
      </c>
      <c r="K7567" s="371" t="s">
        <v>7229</v>
      </c>
      <c r="L7567" s="371" t="s">
        <v>459</v>
      </c>
      <c r="M7567" s="371" t="s">
        <v>7116</v>
      </c>
      <c r="N7567" s="108" t="s">
        <v>7117</v>
      </c>
    </row>
    <row r="7568" spans="1:14" x14ac:dyDescent="0.2">
      <c r="A7568" s="345">
        <v>45189</v>
      </c>
      <c r="B7568" s="370" t="s">
        <v>541</v>
      </c>
      <c r="C7568" s="370">
        <v>6615.1</v>
      </c>
      <c r="D7568" s="371" t="s">
        <v>452</v>
      </c>
      <c r="E7568" s="371" t="s">
        <v>7115</v>
      </c>
      <c r="F7568" s="108" t="s">
        <v>4389</v>
      </c>
      <c r="G7568" s="129"/>
      <c r="H7568" s="372">
        <v>8</v>
      </c>
      <c r="I7568" s="371" t="s">
        <v>7217</v>
      </c>
      <c r="J7568" s="372" t="s">
        <v>2937</v>
      </c>
      <c r="K7568" s="371" t="s">
        <v>7218</v>
      </c>
      <c r="L7568" s="371" t="s">
        <v>459</v>
      </c>
      <c r="M7568" s="371" t="s">
        <v>7116</v>
      </c>
      <c r="N7568" s="108" t="s">
        <v>7117</v>
      </c>
    </row>
    <row r="7569" spans="1:14" x14ac:dyDescent="0.2">
      <c r="A7569" s="345">
        <v>45189</v>
      </c>
      <c r="B7569" s="370" t="s">
        <v>541</v>
      </c>
      <c r="C7569" s="370">
        <v>6615.1</v>
      </c>
      <c r="D7569" s="371" t="s">
        <v>452</v>
      </c>
      <c r="E7569" s="371" t="s">
        <v>7219</v>
      </c>
      <c r="F7569" s="108" t="s">
        <v>7203</v>
      </c>
      <c r="G7569" s="129"/>
      <c r="H7569" s="372">
        <v>8</v>
      </c>
      <c r="I7569" s="371" t="s">
        <v>7220</v>
      </c>
      <c r="J7569" s="372" t="s">
        <v>2937</v>
      </c>
      <c r="K7569" s="371" t="s">
        <v>7221</v>
      </c>
      <c r="L7569" s="371" t="s">
        <v>459</v>
      </c>
      <c r="M7569" s="371" t="s">
        <v>7116</v>
      </c>
      <c r="N7569" s="108" t="s">
        <v>7117</v>
      </c>
    </row>
    <row r="7570" spans="1:14" x14ac:dyDescent="0.2">
      <c r="A7570" s="345">
        <v>45188</v>
      </c>
      <c r="B7570" s="370" t="s">
        <v>541</v>
      </c>
      <c r="C7570" s="370">
        <v>6615.1</v>
      </c>
      <c r="D7570" s="371" t="s">
        <v>452</v>
      </c>
      <c r="E7570" s="371" t="s">
        <v>7132</v>
      </c>
      <c r="F7570" s="108" t="s">
        <v>7133</v>
      </c>
      <c r="G7570" s="129"/>
      <c r="H7570" s="372">
        <v>4</v>
      </c>
      <c r="I7570" s="371" t="s">
        <v>7226</v>
      </c>
      <c r="J7570" s="372" t="s">
        <v>2937</v>
      </c>
      <c r="K7570" s="371" t="s">
        <v>7227</v>
      </c>
      <c r="L7570" s="371" t="s">
        <v>459</v>
      </c>
      <c r="M7570" s="371" t="s">
        <v>7116</v>
      </c>
      <c r="N7570" s="108" t="s">
        <v>7117</v>
      </c>
    </row>
    <row r="7571" spans="1:14" x14ac:dyDescent="0.2">
      <c r="A7571" s="345">
        <v>45196</v>
      </c>
      <c r="B7571" s="370" t="s">
        <v>541</v>
      </c>
      <c r="C7571" s="370">
        <v>6615.1</v>
      </c>
      <c r="D7571" s="371" t="s">
        <v>452</v>
      </c>
      <c r="E7571" s="371" t="s">
        <v>7143</v>
      </c>
      <c r="F7571" s="108" t="s">
        <v>3072</v>
      </c>
      <c r="G7571" s="129"/>
      <c r="H7571" s="372">
        <v>8</v>
      </c>
      <c r="I7571" s="371" t="s">
        <v>7224</v>
      </c>
      <c r="J7571" s="372" t="s">
        <v>2937</v>
      </c>
      <c r="K7571" s="371" t="s">
        <v>7225</v>
      </c>
      <c r="L7571" s="371" t="s">
        <v>459</v>
      </c>
      <c r="M7571" s="371" t="s">
        <v>7116</v>
      </c>
      <c r="N7571" s="108" t="s">
        <v>7117</v>
      </c>
    </row>
    <row r="7572" spans="1:14" x14ac:dyDescent="0.2">
      <c r="A7572" s="345">
        <v>45194</v>
      </c>
      <c r="B7572" s="370" t="s">
        <v>541</v>
      </c>
      <c r="C7572" s="370">
        <v>6615.1</v>
      </c>
      <c r="D7572" s="371" t="s">
        <v>452</v>
      </c>
      <c r="E7572" s="371" t="s">
        <v>7230</v>
      </c>
      <c r="F7572" s="108" t="s">
        <v>7202</v>
      </c>
      <c r="G7572" s="129"/>
      <c r="H7572" s="372">
        <v>8</v>
      </c>
      <c r="I7572" s="371" t="s">
        <v>7231</v>
      </c>
      <c r="J7572" s="372" t="s">
        <v>2937</v>
      </c>
      <c r="K7572" s="371" t="s">
        <v>7232</v>
      </c>
      <c r="L7572" s="371" t="s">
        <v>459</v>
      </c>
      <c r="M7572" s="371" t="s">
        <v>7116</v>
      </c>
      <c r="N7572" s="108" t="s">
        <v>7117</v>
      </c>
    </row>
    <row r="7573" spans="1:14" x14ac:dyDescent="0.2">
      <c r="A7573" s="345">
        <v>45189</v>
      </c>
      <c r="B7573" s="370" t="s">
        <v>541</v>
      </c>
      <c r="C7573" s="370">
        <v>6615.1</v>
      </c>
      <c r="D7573" s="371" t="s">
        <v>452</v>
      </c>
      <c r="E7573" s="371" t="s">
        <v>7122</v>
      </c>
      <c r="F7573" s="108" t="s">
        <v>3044</v>
      </c>
      <c r="G7573" s="129"/>
      <c r="H7573" s="372">
        <v>4</v>
      </c>
      <c r="I7573" s="371" t="s">
        <v>7222</v>
      </c>
      <c r="J7573" s="372" t="s">
        <v>2937</v>
      </c>
      <c r="K7573" s="371" t="s">
        <v>7223</v>
      </c>
      <c r="L7573" s="371" t="s">
        <v>459</v>
      </c>
      <c r="M7573" s="371" t="s">
        <v>7116</v>
      </c>
      <c r="N7573" s="108" t="s">
        <v>7117</v>
      </c>
    </row>
    <row r="7574" spans="1:14" x14ac:dyDescent="0.2">
      <c r="A7574" s="345">
        <v>45190</v>
      </c>
      <c r="B7574" s="370" t="s">
        <v>541</v>
      </c>
      <c r="C7574" s="370">
        <v>6615.1</v>
      </c>
      <c r="D7574" s="371" t="s">
        <v>452</v>
      </c>
      <c r="E7574" s="371" t="s">
        <v>7115</v>
      </c>
      <c r="F7574" s="108" t="s">
        <v>4389</v>
      </c>
      <c r="G7574" s="129"/>
      <c r="H7574" s="372">
        <v>7</v>
      </c>
      <c r="I7574" s="371" t="s">
        <v>7217</v>
      </c>
      <c r="J7574" s="372" t="s">
        <v>2937</v>
      </c>
      <c r="K7574" s="371" t="s">
        <v>7218</v>
      </c>
      <c r="L7574" s="371" t="s">
        <v>459</v>
      </c>
      <c r="M7574" s="371" t="s">
        <v>7116</v>
      </c>
      <c r="N7574" s="108" t="s">
        <v>7117</v>
      </c>
    </row>
    <row r="7575" spans="1:14" x14ac:dyDescent="0.2">
      <c r="A7575" s="345">
        <v>45190</v>
      </c>
      <c r="B7575" s="370" t="s">
        <v>541</v>
      </c>
      <c r="C7575" s="370">
        <v>6615.1</v>
      </c>
      <c r="D7575" s="371" t="s">
        <v>452</v>
      </c>
      <c r="E7575" s="371" t="s">
        <v>7219</v>
      </c>
      <c r="F7575" s="108" t="s">
        <v>7203</v>
      </c>
      <c r="G7575" s="129"/>
      <c r="H7575" s="372">
        <v>8</v>
      </c>
      <c r="I7575" s="371" t="s">
        <v>7220</v>
      </c>
      <c r="J7575" s="372" t="s">
        <v>2937</v>
      </c>
      <c r="K7575" s="371" t="s">
        <v>7221</v>
      </c>
      <c r="L7575" s="371" t="s">
        <v>459</v>
      </c>
      <c r="M7575" s="371" t="s">
        <v>7116</v>
      </c>
      <c r="N7575" s="108" t="s">
        <v>7117</v>
      </c>
    </row>
    <row r="7576" spans="1:14" x14ac:dyDescent="0.2">
      <c r="A7576" s="345">
        <v>45189</v>
      </c>
      <c r="B7576" s="370" t="s">
        <v>541</v>
      </c>
      <c r="C7576" s="370">
        <v>6615.1</v>
      </c>
      <c r="D7576" s="371" t="s">
        <v>452</v>
      </c>
      <c r="E7576" s="371" t="s">
        <v>7132</v>
      </c>
      <c r="F7576" s="108" t="s">
        <v>7133</v>
      </c>
      <c r="G7576" s="129"/>
      <c r="H7576" s="372">
        <v>8</v>
      </c>
      <c r="I7576" s="371" t="s">
        <v>7226</v>
      </c>
      <c r="J7576" s="372" t="s">
        <v>2937</v>
      </c>
      <c r="K7576" s="371" t="s">
        <v>7227</v>
      </c>
      <c r="L7576" s="371" t="s">
        <v>459</v>
      </c>
      <c r="M7576" s="371" t="s">
        <v>7116</v>
      </c>
      <c r="N7576" s="108" t="s">
        <v>7117</v>
      </c>
    </row>
    <row r="7577" spans="1:14" x14ac:dyDescent="0.2">
      <c r="A7577" s="345">
        <v>45195</v>
      </c>
      <c r="B7577" s="370" t="s">
        <v>541</v>
      </c>
      <c r="C7577" s="370">
        <v>6615.1</v>
      </c>
      <c r="D7577" s="371" t="s">
        <v>452</v>
      </c>
      <c r="E7577" s="371" t="s">
        <v>7230</v>
      </c>
      <c r="F7577" s="108" t="s">
        <v>7202</v>
      </c>
      <c r="G7577" s="129"/>
      <c r="H7577" s="372">
        <v>8</v>
      </c>
      <c r="I7577" s="371" t="s">
        <v>7231</v>
      </c>
      <c r="J7577" s="372" t="s">
        <v>2937</v>
      </c>
      <c r="K7577" s="371" t="s">
        <v>7232</v>
      </c>
      <c r="L7577" s="371" t="s">
        <v>459</v>
      </c>
      <c r="M7577" s="371" t="s">
        <v>7116</v>
      </c>
      <c r="N7577" s="108" t="s">
        <v>7117</v>
      </c>
    </row>
    <row r="7578" spans="1:14" x14ac:dyDescent="0.2">
      <c r="A7578" s="345">
        <v>45198</v>
      </c>
      <c r="B7578" s="370" t="s">
        <v>541</v>
      </c>
      <c r="C7578" s="370">
        <v>6615.1</v>
      </c>
      <c r="D7578" s="371" t="s">
        <v>452</v>
      </c>
      <c r="E7578" s="371" t="s">
        <v>7143</v>
      </c>
      <c r="F7578" s="108" t="s">
        <v>3072</v>
      </c>
      <c r="G7578" s="129"/>
      <c r="H7578" s="372">
        <v>8</v>
      </c>
      <c r="I7578" s="371" t="s">
        <v>7224</v>
      </c>
      <c r="J7578" s="372" t="s">
        <v>2937</v>
      </c>
      <c r="K7578" s="371" t="s">
        <v>7225</v>
      </c>
      <c r="L7578" s="371" t="s">
        <v>459</v>
      </c>
      <c r="M7578" s="371" t="s">
        <v>7116</v>
      </c>
      <c r="N7578" s="108" t="s">
        <v>7117</v>
      </c>
    </row>
    <row r="7579" spans="1:14" x14ac:dyDescent="0.2">
      <c r="A7579" s="345">
        <v>45195</v>
      </c>
      <c r="B7579" s="370" t="s">
        <v>541</v>
      </c>
      <c r="C7579" s="370">
        <v>6615.1</v>
      </c>
      <c r="D7579" s="371" t="s">
        <v>452</v>
      </c>
      <c r="E7579" s="371" t="s">
        <v>7128</v>
      </c>
      <c r="F7579" s="108" t="s">
        <v>7129</v>
      </c>
      <c r="G7579" s="129"/>
      <c r="H7579" s="372">
        <v>8</v>
      </c>
      <c r="I7579" s="371" t="s">
        <v>7228</v>
      </c>
      <c r="J7579" s="372" t="s">
        <v>2937</v>
      </c>
      <c r="K7579" s="371" t="s">
        <v>7229</v>
      </c>
      <c r="L7579" s="371" t="s">
        <v>459</v>
      </c>
      <c r="M7579" s="371" t="s">
        <v>7116</v>
      </c>
      <c r="N7579" s="108" t="s">
        <v>7117</v>
      </c>
    </row>
    <row r="7580" spans="1:14" x14ac:dyDescent="0.2">
      <c r="A7580" s="345">
        <v>45194</v>
      </c>
      <c r="B7580" s="370" t="s">
        <v>541</v>
      </c>
      <c r="C7580" s="370">
        <v>6615.1</v>
      </c>
      <c r="D7580" s="371" t="s">
        <v>452</v>
      </c>
      <c r="E7580" s="371" t="s">
        <v>7115</v>
      </c>
      <c r="F7580" s="108" t="s">
        <v>4389</v>
      </c>
      <c r="G7580" s="129"/>
      <c r="H7580" s="372">
        <v>6.5</v>
      </c>
      <c r="I7580" s="371" t="s">
        <v>7217</v>
      </c>
      <c r="J7580" s="372" t="s">
        <v>2937</v>
      </c>
      <c r="K7580" s="371" t="s">
        <v>7218</v>
      </c>
      <c r="L7580" s="371" t="s">
        <v>459</v>
      </c>
      <c r="M7580" s="371" t="s">
        <v>7116</v>
      </c>
      <c r="N7580" s="108" t="s">
        <v>7117</v>
      </c>
    </row>
    <row r="7581" spans="1:14" x14ac:dyDescent="0.2">
      <c r="A7581" s="345">
        <v>45191</v>
      </c>
      <c r="B7581" s="370" t="s">
        <v>541</v>
      </c>
      <c r="C7581" s="370">
        <v>6615.1</v>
      </c>
      <c r="D7581" s="371" t="s">
        <v>452</v>
      </c>
      <c r="E7581" s="371" t="s">
        <v>7219</v>
      </c>
      <c r="F7581" s="108" t="s">
        <v>7203</v>
      </c>
      <c r="G7581" s="129"/>
      <c r="H7581" s="372">
        <v>8</v>
      </c>
      <c r="I7581" s="371" t="s">
        <v>7220</v>
      </c>
      <c r="J7581" s="372" t="s">
        <v>2937</v>
      </c>
      <c r="K7581" s="371" t="s">
        <v>7221</v>
      </c>
      <c r="L7581" s="371" t="s">
        <v>459</v>
      </c>
      <c r="M7581" s="371" t="s">
        <v>7116</v>
      </c>
      <c r="N7581" s="108" t="s">
        <v>7117</v>
      </c>
    </row>
    <row r="7582" spans="1:14" x14ac:dyDescent="0.2">
      <c r="A7582" s="345">
        <v>45190</v>
      </c>
      <c r="B7582" s="370" t="s">
        <v>541</v>
      </c>
      <c r="C7582" s="370">
        <v>6615.1</v>
      </c>
      <c r="D7582" s="371" t="s">
        <v>452</v>
      </c>
      <c r="E7582" s="371" t="s">
        <v>7132</v>
      </c>
      <c r="F7582" s="108" t="s">
        <v>7133</v>
      </c>
      <c r="G7582" s="129"/>
      <c r="H7582" s="372">
        <v>8</v>
      </c>
      <c r="I7582" s="371" t="s">
        <v>7226</v>
      </c>
      <c r="J7582" s="372" t="s">
        <v>2937</v>
      </c>
      <c r="K7582" s="371" t="s">
        <v>7227</v>
      </c>
      <c r="L7582" s="371" t="s">
        <v>459</v>
      </c>
      <c r="M7582" s="371" t="s">
        <v>7116</v>
      </c>
      <c r="N7582" s="108" t="s">
        <v>7117</v>
      </c>
    </row>
    <row r="7583" spans="1:14" x14ac:dyDescent="0.2">
      <c r="A7583" s="345">
        <v>45196</v>
      </c>
      <c r="B7583" s="370" t="s">
        <v>541</v>
      </c>
      <c r="C7583" s="370">
        <v>6615.1</v>
      </c>
      <c r="D7583" s="371" t="s">
        <v>452</v>
      </c>
      <c r="E7583" s="371" t="s">
        <v>7230</v>
      </c>
      <c r="F7583" s="108" t="s">
        <v>7202</v>
      </c>
      <c r="G7583" s="129"/>
      <c r="H7583" s="372">
        <v>8</v>
      </c>
      <c r="I7583" s="371" t="s">
        <v>7231</v>
      </c>
      <c r="J7583" s="372" t="s">
        <v>2937</v>
      </c>
      <c r="K7583" s="371" t="s">
        <v>7232</v>
      </c>
      <c r="L7583" s="371" t="s">
        <v>459</v>
      </c>
      <c r="M7583" s="371" t="s">
        <v>7116</v>
      </c>
      <c r="N7583" s="108" t="s">
        <v>7117</v>
      </c>
    </row>
    <row r="7584" spans="1:14" x14ac:dyDescent="0.2">
      <c r="A7584" s="345">
        <v>45196</v>
      </c>
      <c r="B7584" s="370" t="s">
        <v>541</v>
      </c>
      <c r="C7584" s="370">
        <v>6615.1</v>
      </c>
      <c r="D7584" s="371" t="s">
        <v>452</v>
      </c>
      <c r="E7584" s="371" t="s">
        <v>7128</v>
      </c>
      <c r="F7584" s="108" t="s">
        <v>7129</v>
      </c>
      <c r="G7584" s="129"/>
      <c r="H7584" s="372">
        <v>8</v>
      </c>
      <c r="I7584" s="371" t="s">
        <v>7228</v>
      </c>
      <c r="J7584" s="372" t="s">
        <v>2937</v>
      </c>
      <c r="K7584" s="371" t="s">
        <v>7229</v>
      </c>
      <c r="L7584" s="371" t="s">
        <v>459</v>
      </c>
      <c r="M7584" s="371" t="s">
        <v>7116</v>
      </c>
      <c r="N7584" s="108" t="s">
        <v>7117</v>
      </c>
    </row>
    <row r="7585" spans="1:14" x14ac:dyDescent="0.2">
      <c r="A7585" s="345">
        <v>45190</v>
      </c>
      <c r="B7585" s="370" t="s">
        <v>541</v>
      </c>
      <c r="C7585" s="370">
        <v>6615.1</v>
      </c>
      <c r="D7585" s="371" t="s">
        <v>452</v>
      </c>
      <c r="E7585" s="371" t="s">
        <v>7122</v>
      </c>
      <c r="F7585" s="108" t="s">
        <v>3044</v>
      </c>
      <c r="G7585" s="129"/>
      <c r="H7585" s="372">
        <v>8</v>
      </c>
      <c r="I7585" s="371" t="s">
        <v>7222</v>
      </c>
      <c r="J7585" s="372" t="s">
        <v>2937</v>
      </c>
      <c r="K7585" s="371" t="s">
        <v>7223</v>
      </c>
      <c r="L7585" s="371" t="s">
        <v>459</v>
      </c>
      <c r="M7585" s="371" t="s">
        <v>7116</v>
      </c>
      <c r="N7585" s="108" t="s">
        <v>7117</v>
      </c>
    </row>
    <row r="7586" spans="1:14" x14ac:dyDescent="0.2">
      <c r="A7586" s="345">
        <v>45196</v>
      </c>
      <c r="B7586" s="370" t="s">
        <v>541</v>
      </c>
      <c r="C7586" s="370">
        <v>6615.1</v>
      </c>
      <c r="D7586" s="371" t="s">
        <v>452</v>
      </c>
      <c r="E7586" s="371" t="s">
        <v>7115</v>
      </c>
      <c r="F7586" s="108" t="s">
        <v>4389</v>
      </c>
      <c r="G7586" s="129"/>
      <c r="H7586" s="372">
        <v>4</v>
      </c>
      <c r="I7586" s="371" t="s">
        <v>7217</v>
      </c>
      <c r="J7586" s="372" t="s">
        <v>2937</v>
      </c>
      <c r="K7586" s="371" t="s">
        <v>7218</v>
      </c>
      <c r="L7586" s="371" t="s">
        <v>459</v>
      </c>
      <c r="M7586" s="371" t="s">
        <v>7116</v>
      </c>
      <c r="N7586" s="108" t="s">
        <v>7117</v>
      </c>
    </row>
    <row r="7587" spans="1:14" x14ac:dyDescent="0.2">
      <c r="A7587" s="345">
        <v>45194</v>
      </c>
      <c r="B7587" s="370" t="s">
        <v>541</v>
      </c>
      <c r="C7587" s="370">
        <v>6615.1</v>
      </c>
      <c r="D7587" s="371" t="s">
        <v>452</v>
      </c>
      <c r="E7587" s="371" t="s">
        <v>7219</v>
      </c>
      <c r="F7587" s="108" t="s">
        <v>7203</v>
      </c>
      <c r="G7587" s="129"/>
      <c r="H7587" s="372">
        <v>8</v>
      </c>
      <c r="I7587" s="371" t="s">
        <v>7220</v>
      </c>
      <c r="J7587" s="372" t="s">
        <v>2937</v>
      </c>
      <c r="K7587" s="371" t="s">
        <v>7221</v>
      </c>
      <c r="L7587" s="371" t="s">
        <v>459</v>
      </c>
      <c r="M7587" s="371" t="s">
        <v>7116</v>
      </c>
      <c r="N7587" s="108" t="s">
        <v>7117</v>
      </c>
    </row>
    <row r="7588" spans="1:14" x14ac:dyDescent="0.2">
      <c r="A7588" s="345">
        <v>45191</v>
      </c>
      <c r="B7588" s="370" t="s">
        <v>541</v>
      </c>
      <c r="C7588" s="370">
        <v>6615.1</v>
      </c>
      <c r="D7588" s="371" t="s">
        <v>452</v>
      </c>
      <c r="E7588" s="371" t="s">
        <v>7132</v>
      </c>
      <c r="F7588" s="108" t="s">
        <v>7133</v>
      </c>
      <c r="G7588" s="129"/>
      <c r="H7588" s="372">
        <v>8</v>
      </c>
      <c r="I7588" s="371" t="s">
        <v>7226</v>
      </c>
      <c r="J7588" s="372" t="s">
        <v>2937</v>
      </c>
      <c r="K7588" s="371" t="s">
        <v>7227</v>
      </c>
      <c r="L7588" s="371" t="s">
        <v>459</v>
      </c>
      <c r="M7588" s="371" t="s">
        <v>7116</v>
      </c>
      <c r="N7588" s="108" t="s">
        <v>7117</v>
      </c>
    </row>
    <row r="7589" spans="1:14" x14ac:dyDescent="0.2">
      <c r="A7589" s="345">
        <v>45187</v>
      </c>
      <c r="B7589" s="370" t="s">
        <v>541</v>
      </c>
      <c r="C7589" s="370">
        <v>6615.1</v>
      </c>
      <c r="D7589" s="371" t="s">
        <v>452</v>
      </c>
      <c r="E7589" s="371" t="s">
        <v>7143</v>
      </c>
      <c r="F7589" s="108" t="s">
        <v>3072</v>
      </c>
      <c r="G7589" s="129"/>
      <c r="H7589" s="372">
        <v>8</v>
      </c>
      <c r="I7589" s="371" t="s">
        <v>7224</v>
      </c>
      <c r="J7589" s="372" t="s">
        <v>2937</v>
      </c>
      <c r="K7589" s="371" t="s">
        <v>7225</v>
      </c>
      <c r="L7589" s="371" t="s">
        <v>459</v>
      </c>
      <c r="M7589" s="371" t="s">
        <v>7116</v>
      </c>
      <c r="N7589" s="108" t="s">
        <v>7117</v>
      </c>
    </row>
    <row r="7590" spans="1:14" x14ac:dyDescent="0.2">
      <c r="A7590" s="345">
        <v>45197</v>
      </c>
      <c r="B7590" s="370" t="s">
        <v>541</v>
      </c>
      <c r="C7590" s="370">
        <v>6615.1</v>
      </c>
      <c r="D7590" s="371" t="s">
        <v>452</v>
      </c>
      <c r="E7590" s="371" t="s">
        <v>7230</v>
      </c>
      <c r="F7590" s="108" t="s">
        <v>7202</v>
      </c>
      <c r="G7590" s="129"/>
      <c r="H7590" s="372">
        <v>8</v>
      </c>
      <c r="I7590" s="371" t="s">
        <v>7231</v>
      </c>
      <c r="J7590" s="372" t="s">
        <v>2937</v>
      </c>
      <c r="K7590" s="371" t="s">
        <v>7232</v>
      </c>
      <c r="L7590" s="371" t="s">
        <v>459</v>
      </c>
      <c r="M7590" s="371" t="s">
        <v>7116</v>
      </c>
      <c r="N7590" s="108" t="s">
        <v>7117</v>
      </c>
    </row>
    <row r="7591" spans="1:14" x14ac:dyDescent="0.2">
      <c r="A7591" s="345">
        <v>45197</v>
      </c>
      <c r="B7591" s="370" t="s">
        <v>541</v>
      </c>
      <c r="C7591" s="370">
        <v>6615.1</v>
      </c>
      <c r="D7591" s="371" t="s">
        <v>452</v>
      </c>
      <c r="E7591" s="371" t="s">
        <v>7128</v>
      </c>
      <c r="F7591" s="108" t="s">
        <v>7129</v>
      </c>
      <c r="G7591" s="129"/>
      <c r="H7591" s="372">
        <v>8</v>
      </c>
      <c r="I7591" s="371" t="s">
        <v>7228</v>
      </c>
      <c r="J7591" s="372" t="s">
        <v>2937</v>
      </c>
      <c r="K7591" s="371" t="s">
        <v>7229</v>
      </c>
      <c r="L7591" s="371" t="s">
        <v>459</v>
      </c>
      <c r="M7591" s="371" t="s">
        <v>7116</v>
      </c>
      <c r="N7591" s="108" t="s">
        <v>7117</v>
      </c>
    </row>
    <row r="7592" spans="1:14" x14ac:dyDescent="0.2">
      <c r="A7592" s="345">
        <v>45195</v>
      </c>
      <c r="B7592" s="370" t="s">
        <v>541</v>
      </c>
      <c r="C7592" s="370">
        <v>6615.1</v>
      </c>
      <c r="D7592" s="371" t="s">
        <v>452</v>
      </c>
      <c r="E7592" s="371" t="s">
        <v>7219</v>
      </c>
      <c r="F7592" s="108" t="s">
        <v>7203</v>
      </c>
      <c r="G7592" s="129"/>
      <c r="H7592" s="372">
        <v>8</v>
      </c>
      <c r="I7592" s="371" t="s">
        <v>7220</v>
      </c>
      <c r="J7592" s="372" t="s">
        <v>2937</v>
      </c>
      <c r="K7592" s="371" t="s">
        <v>7221</v>
      </c>
      <c r="L7592" s="371" t="s">
        <v>459</v>
      </c>
      <c r="M7592" s="371" t="s">
        <v>7116</v>
      </c>
      <c r="N7592" s="108" t="s">
        <v>7117</v>
      </c>
    </row>
    <row r="7593" spans="1:14" x14ac:dyDescent="0.2">
      <c r="A7593" s="345">
        <v>45194</v>
      </c>
      <c r="B7593" s="370" t="s">
        <v>541</v>
      </c>
      <c r="C7593" s="370">
        <v>6615.1</v>
      </c>
      <c r="D7593" s="371" t="s">
        <v>452</v>
      </c>
      <c r="E7593" s="371" t="s">
        <v>7132</v>
      </c>
      <c r="F7593" s="108" t="s">
        <v>7133</v>
      </c>
      <c r="G7593" s="129"/>
      <c r="H7593" s="372">
        <v>8</v>
      </c>
      <c r="I7593" s="371" t="s">
        <v>7226</v>
      </c>
      <c r="J7593" s="372" t="s">
        <v>2937</v>
      </c>
      <c r="K7593" s="371" t="s">
        <v>7227</v>
      </c>
      <c r="L7593" s="371" t="s">
        <v>459</v>
      </c>
      <c r="M7593" s="371" t="s">
        <v>7116</v>
      </c>
      <c r="N7593" s="108" t="s">
        <v>7117</v>
      </c>
    </row>
    <row r="7594" spans="1:14" x14ac:dyDescent="0.2">
      <c r="A7594" s="345">
        <v>45188</v>
      </c>
      <c r="B7594" s="370" t="s">
        <v>541</v>
      </c>
      <c r="C7594" s="370">
        <v>6615.1</v>
      </c>
      <c r="D7594" s="371" t="s">
        <v>452</v>
      </c>
      <c r="E7594" s="371" t="s">
        <v>7143</v>
      </c>
      <c r="F7594" s="108" t="s">
        <v>3072</v>
      </c>
      <c r="G7594" s="129"/>
      <c r="H7594" s="372">
        <v>8</v>
      </c>
      <c r="I7594" s="371" t="s">
        <v>7224</v>
      </c>
      <c r="J7594" s="372" t="s">
        <v>2937</v>
      </c>
      <c r="K7594" s="371" t="s">
        <v>7225</v>
      </c>
      <c r="L7594" s="371" t="s">
        <v>459</v>
      </c>
      <c r="M7594" s="371" t="s">
        <v>7116</v>
      </c>
      <c r="N7594" s="108" t="s">
        <v>7117</v>
      </c>
    </row>
    <row r="7595" spans="1:14" x14ac:dyDescent="0.2">
      <c r="A7595" s="345">
        <v>45194</v>
      </c>
      <c r="B7595" s="370" t="s">
        <v>541</v>
      </c>
      <c r="C7595" s="370">
        <v>6615.1</v>
      </c>
      <c r="D7595" s="371" t="s">
        <v>452</v>
      </c>
      <c r="E7595" s="371" t="s">
        <v>7122</v>
      </c>
      <c r="F7595" s="108" t="s">
        <v>3044</v>
      </c>
      <c r="G7595" s="129"/>
      <c r="H7595" s="372">
        <v>6</v>
      </c>
      <c r="I7595" s="371" t="s">
        <v>7222</v>
      </c>
      <c r="J7595" s="372" t="s">
        <v>2937</v>
      </c>
      <c r="K7595" s="371" t="s">
        <v>7223</v>
      </c>
      <c r="L7595" s="371" t="s">
        <v>459</v>
      </c>
      <c r="M7595" s="371" t="s">
        <v>7116</v>
      </c>
      <c r="N7595" s="108" t="s">
        <v>7117</v>
      </c>
    </row>
    <row r="7596" spans="1:14" x14ac:dyDescent="0.2">
      <c r="A7596" s="345">
        <v>45198</v>
      </c>
      <c r="B7596" s="370" t="s">
        <v>541</v>
      </c>
      <c r="C7596" s="370">
        <v>6615.1</v>
      </c>
      <c r="D7596" s="371" t="s">
        <v>452</v>
      </c>
      <c r="E7596" s="371" t="s">
        <v>7230</v>
      </c>
      <c r="F7596" s="108" t="s">
        <v>7202</v>
      </c>
      <c r="G7596" s="129"/>
      <c r="H7596" s="372">
        <v>8</v>
      </c>
      <c r="I7596" s="371" t="s">
        <v>7231</v>
      </c>
      <c r="J7596" s="372" t="s">
        <v>2937</v>
      </c>
      <c r="K7596" s="371" t="s">
        <v>7232</v>
      </c>
      <c r="L7596" s="371" t="s">
        <v>459</v>
      </c>
      <c r="M7596" s="371" t="s">
        <v>7116</v>
      </c>
      <c r="N7596" s="108" t="s">
        <v>7117</v>
      </c>
    </row>
    <row r="7597" spans="1:14" x14ac:dyDescent="0.2">
      <c r="A7597" s="345">
        <v>45198</v>
      </c>
      <c r="B7597" s="370" t="s">
        <v>541</v>
      </c>
      <c r="C7597" s="370">
        <v>6615.1</v>
      </c>
      <c r="D7597" s="371" t="s">
        <v>452</v>
      </c>
      <c r="E7597" s="371" t="s">
        <v>7128</v>
      </c>
      <c r="F7597" s="108" t="s">
        <v>7129</v>
      </c>
      <c r="G7597" s="129"/>
      <c r="H7597" s="372">
        <v>8</v>
      </c>
      <c r="I7597" s="371" t="s">
        <v>7228</v>
      </c>
      <c r="J7597" s="372" t="s">
        <v>2937</v>
      </c>
      <c r="K7597" s="371" t="s">
        <v>7229</v>
      </c>
      <c r="L7597" s="371" t="s">
        <v>459</v>
      </c>
      <c r="M7597" s="371" t="s">
        <v>7116</v>
      </c>
      <c r="N7597" s="108" t="s">
        <v>7117</v>
      </c>
    </row>
    <row r="7598" spans="1:14" x14ac:dyDescent="0.2">
      <c r="A7598" s="345">
        <v>45196</v>
      </c>
      <c r="B7598" s="370" t="s">
        <v>541</v>
      </c>
      <c r="C7598" s="370">
        <v>6615.1</v>
      </c>
      <c r="D7598" s="371" t="s">
        <v>452</v>
      </c>
      <c r="E7598" s="371" t="s">
        <v>7219</v>
      </c>
      <c r="F7598" s="108" t="s">
        <v>7203</v>
      </c>
      <c r="G7598" s="129"/>
      <c r="H7598" s="372">
        <v>8</v>
      </c>
      <c r="I7598" s="371" t="s">
        <v>7220</v>
      </c>
      <c r="J7598" s="372" t="s">
        <v>2937</v>
      </c>
      <c r="K7598" s="371" t="s">
        <v>7221</v>
      </c>
      <c r="L7598" s="371" t="s">
        <v>459</v>
      </c>
      <c r="M7598" s="371" t="s">
        <v>7116</v>
      </c>
      <c r="N7598" s="108" t="s">
        <v>7117</v>
      </c>
    </row>
    <row r="7599" spans="1:14" x14ac:dyDescent="0.2">
      <c r="A7599" s="345">
        <v>45195</v>
      </c>
      <c r="B7599" s="370" t="s">
        <v>541</v>
      </c>
      <c r="C7599" s="370">
        <v>6615.1</v>
      </c>
      <c r="D7599" s="371" t="s">
        <v>452</v>
      </c>
      <c r="E7599" s="371" t="s">
        <v>7132</v>
      </c>
      <c r="F7599" s="108" t="s">
        <v>7133</v>
      </c>
      <c r="G7599" s="129"/>
      <c r="H7599" s="372">
        <v>8</v>
      </c>
      <c r="I7599" s="371" t="s">
        <v>7226</v>
      </c>
      <c r="J7599" s="372" t="s">
        <v>2937</v>
      </c>
      <c r="K7599" s="371" t="s">
        <v>7227</v>
      </c>
      <c r="L7599" s="371" t="s">
        <v>459</v>
      </c>
      <c r="M7599" s="371" t="s">
        <v>7116</v>
      </c>
      <c r="N7599" s="108" t="s">
        <v>7117</v>
      </c>
    </row>
    <row r="7600" spans="1:14" x14ac:dyDescent="0.2">
      <c r="A7600" s="345">
        <v>45189</v>
      </c>
      <c r="B7600" s="370" t="s">
        <v>541</v>
      </c>
      <c r="C7600" s="370">
        <v>6615.1</v>
      </c>
      <c r="D7600" s="371" t="s">
        <v>452</v>
      </c>
      <c r="E7600" s="371" t="s">
        <v>7143</v>
      </c>
      <c r="F7600" s="108" t="s">
        <v>3072</v>
      </c>
      <c r="G7600" s="129"/>
      <c r="H7600" s="372">
        <v>8</v>
      </c>
      <c r="I7600" s="371" t="s">
        <v>7224</v>
      </c>
      <c r="J7600" s="372" t="s">
        <v>2937</v>
      </c>
      <c r="K7600" s="371" t="s">
        <v>7225</v>
      </c>
      <c r="L7600" s="371" t="s">
        <v>459</v>
      </c>
      <c r="M7600" s="371" t="s">
        <v>7116</v>
      </c>
      <c r="N7600" s="108" t="s">
        <v>7117</v>
      </c>
    </row>
    <row r="7601" spans="1:14" x14ac:dyDescent="0.2">
      <c r="A7601" s="345">
        <v>45187</v>
      </c>
      <c r="B7601" s="370" t="s">
        <v>541</v>
      </c>
      <c r="C7601" s="370">
        <v>6615.1</v>
      </c>
      <c r="D7601" s="371" t="s">
        <v>452</v>
      </c>
      <c r="E7601" s="371" t="s">
        <v>7230</v>
      </c>
      <c r="F7601" s="108" t="s">
        <v>7202</v>
      </c>
      <c r="G7601" s="129"/>
      <c r="H7601" s="372">
        <v>8</v>
      </c>
      <c r="I7601" s="371" t="s">
        <v>7231</v>
      </c>
      <c r="J7601" s="372" t="s">
        <v>2937</v>
      </c>
      <c r="K7601" s="371" t="s">
        <v>7232</v>
      </c>
      <c r="L7601" s="371" t="s">
        <v>459</v>
      </c>
      <c r="M7601" s="371" t="s">
        <v>7116</v>
      </c>
      <c r="N7601" s="108" t="s">
        <v>7117</v>
      </c>
    </row>
    <row r="7602" spans="1:14" x14ac:dyDescent="0.2">
      <c r="A7602" s="345">
        <v>45195</v>
      </c>
      <c r="B7602" s="370" t="s">
        <v>541</v>
      </c>
      <c r="C7602" s="370">
        <v>6615.1</v>
      </c>
      <c r="D7602" s="371" t="s">
        <v>452</v>
      </c>
      <c r="E7602" s="371" t="s">
        <v>7122</v>
      </c>
      <c r="F7602" s="108" t="s">
        <v>3044</v>
      </c>
      <c r="G7602" s="129"/>
      <c r="H7602" s="372">
        <v>8</v>
      </c>
      <c r="I7602" s="371" t="s">
        <v>7222</v>
      </c>
      <c r="J7602" s="372" t="s">
        <v>2937</v>
      </c>
      <c r="K7602" s="371" t="s">
        <v>7223</v>
      </c>
      <c r="L7602" s="371" t="s">
        <v>459</v>
      </c>
      <c r="M7602" s="371" t="s">
        <v>7116</v>
      </c>
      <c r="N7602" s="108" t="s">
        <v>7117</v>
      </c>
    </row>
    <row r="7603" spans="1:14" x14ac:dyDescent="0.2">
      <c r="A7603" s="345">
        <v>45187</v>
      </c>
      <c r="B7603" s="370" t="s">
        <v>541</v>
      </c>
      <c r="C7603" s="370">
        <v>6615.1</v>
      </c>
      <c r="D7603" s="371" t="s">
        <v>452</v>
      </c>
      <c r="E7603" s="371" t="s">
        <v>7128</v>
      </c>
      <c r="F7603" s="108" t="s">
        <v>7129</v>
      </c>
      <c r="G7603" s="129"/>
      <c r="H7603" s="372">
        <v>8</v>
      </c>
      <c r="I7603" s="371" t="s">
        <v>7228</v>
      </c>
      <c r="J7603" s="372" t="s">
        <v>2937</v>
      </c>
      <c r="K7603" s="371" t="s">
        <v>7229</v>
      </c>
      <c r="L7603" s="371" t="s">
        <v>459</v>
      </c>
      <c r="M7603" s="371" t="s">
        <v>7116</v>
      </c>
      <c r="N7603" s="108" t="s">
        <v>7117</v>
      </c>
    </row>
    <row r="7604" spans="1:14" x14ac:dyDescent="0.2">
      <c r="A7604" s="345">
        <v>45197</v>
      </c>
      <c r="B7604" s="370" t="s">
        <v>541</v>
      </c>
      <c r="C7604" s="370">
        <v>6615.1</v>
      </c>
      <c r="D7604" s="371" t="s">
        <v>452</v>
      </c>
      <c r="E7604" s="371" t="s">
        <v>7219</v>
      </c>
      <c r="F7604" s="108" t="s">
        <v>7203</v>
      </c>
      <c r="G7604" s="129"/>
      <c r="H7604" s="372">
        <v>8</v>
      </c>
      <c r="I7604" s="371" t="s">
        <v>7220</v>
      </c>
      <c r="J7604" s="372" t="s">
        <v>2937</v>
      </c>
      <c r="K7604" s="371" t="s">
        <v>7221</v>
      </c>
      <c r="L7604" s="371" t="s">
        <v>459</v>
      </c>
      <c r="M7604" s="371" t="s">
        <v>7116</v>
      </c>
      <c r="N7604" s="108" t="s">
        <v>7117</v>
      </c>
    </row>
    <row r="7605" spans="1:14" x14ac:dyDescent="0.2">
      <c r="A7605" s="345">
        <v>45196</v>
      </c>
      <c r="B7605" s="370" t="s">
        <v>541</v>
      </c>
      <c r="C7605" s="370">
        <v>6615.1</v>
      </c>
      <c r="D7605" s="371" t="s">
        <v>452</v>
      </c>
      <c r="E7605" s="371" t="s">
        <v>7132</v>
      </c>
      <c r="F7605" s="108" t="s">
        <v>7133</v>
      </c>
      <c r="G7605" s="129"/>
      <c r="H7605" s="372">
        <v>8</v>
      </c>
      <c r="I7605" s="371" t="s">
        <v>7226</v>
      </c>
      <c r="J7605" s="372" t="s">
        <v>2937</v>
      </c>
      <c r="K7605" s="371" t="s">
        <v>7227</v>
      </c>
      <c r="L7605" s="371" t="s">
        <v>459</v>
      </c>
      <c r="M7605" s="371" t="s">
        <v>7116</v>
      </c>
      <c r="N7605" s="108" t="s">
        <v>7117</v>
      </c>
    </row>
    <row r="7606" spans="1:14" x14ac:dyDescent="0.2">
      <c r="A7606" s="345">
        <v>45190</v>
      </c>
      <c r="B7606" s="370" t="s">
        <v>541</v>
      </c>
      <c r="C7606" s="370">
        <v>6615.1</v>
      </c>
      <c r="D7606" s="371" t="s">
        <v>452</v>
      </c>
      <c r="E7606" s="371" t="s">
        <v>7143</v>
      </c>
      <c r="F7606" s="108" t="s">
        <v>3072</v>
      </c>
      <c r="G7606" s="129"/>
      <c r="H7606" s="372">
        <v>8</v>
      </c>
      <c r="I7606" s="371" t="s">
        <v>7224</v>
      </c>
      <c r="J7606" s="372" t="s">
        <v>2937</v>
      </c>
      <c r="K7606" s="371" t="s">
        <v>7225</v>
      </c>
      <c r="L7606" s="371" t="s">
        <v>459</v>
      </c>
      <c r="M7606" s="371" t="s">
        <v>7116</v>
      </c>
      <c r="N7606" s="108" t="s">
        <v>7117</v>
      </c>
    </row>
    <row r="7607" spans="1:14" x14ac:dyDescent="0.2">
      <c r="A7607" s="345">
        <v>45188</v>
      </c>
      <c r="B7607" s="370" t="s">
        <v>541</v>
      </c>
      <c r="C7607" s="370">
        <v>6615.1</v>
      </c>
      <c r="D7607" s="371" t="s">
        <v>452</v>
      </c>
      <c r="E7607" s="371" t="s">
        <v>7230</v>
      </c>
      <c r="F7607" s="108" t="s">
        <v>7202</v>
      </c>
      <c r="G7607" s="129"/>
      <c r="H7607" s="372">
        <v>8</v>
      </c>
      <c r="I7607" s="371" t="s">
        <v>7231</v>
      </c>
      <c r="J7607" s="372" t="s">
        <v>2937</v>
      </c>
      <c r="K7607" s="371" t="s">
        <v>7232</v>
      </c>
      <c r="L7607" s="371" t="s">
        <v>459</v>
      </c>
      <c r="M7607" s="371" t="s">
        <v>7116</v>
      </c>
      <c r="N7607" s="108" t="s">
        <v>7117</v>
      </c>
    </row>
    <row r="7608" spans="1:14" x14ac:dyDescent="0.2">
      <c r="A7608" s="345">
        <v>45196</v>
      </c>
      <c r="B7608" s="370" t="s">
        <v>541</v>
      </c>
      <c r="C7608" s="370">
        <v>6615.1</v>
      </c>
      <c r="D7608" s="371" t="s">
        <v>452</v>
      </c>
      <c r="E7608" s="371" t="s">
        <v>7122</v>
      </c>
      <c r="F7608" s="108" t="s">
        <v>3044</v>
      </c>
      <c r="G7608" s="129"/>
      <c r="H7608" s="372">
        <v>8</v>
      </c>
      <c r="I7608" s="371" t="s">
        <v>7222</v>
      </c>
      <c r="J7608" s="372" t="s">
        <v>2937</v>
      </c>
      <c r="K7608" s="371" t="s">
        <v>7223</v>
      </c>
      <c r="L7608" s="371" t="s">
        <v>459</v>
      </c>
      <c r="M7608" s="371" t="s">
        <v>7116</v>
      </c>
      <c r="N7608" s="108" t="s">
        <v>7117</v>
      </c>
    </row>
    <row r="7609" spans="1:14" x14ac:dyDescent="0.2">
      <c r="A7609" s="345">
        <v>45188</v>
      </c>
      <c r="B7609" s="370" t="s">
        <v>541</v>
      </c>
      <c r="C7609" s="370">
        <v>6615.1</v>
      </c>
      <c r="D7609" s="371" t="s">
        <v>452</v>
      </c>
      <c r="E7609" s="371" t="s">
        <v>7128</v>
      </c>
      <c r="F7609" s="108" t="s">
        <v>7129</v>
      </c>
      <c r="G7609" s="129"/>
      <c r="H7609" s="372">
        <v>8</v>
      </c>
      <c r="I7609" s="371" t="s">
        <v>7228</v>
      </c>
      <c r="J7609" s="372" t="s">
        <v>2937</v>
      </c>
      <c r="K7609" s="371" t="s">
        <v>7229</v>
      </c>
      <c r="L7609" s="371" t="s">
        <v>459</v>
      </c>
      <c r="M7609" s="371" t="s">
        <v>7116</v>
      </c>
      <c r="N7609" s="108" t="s">
        <v>7117</v>
      </c>
    </row>
    <row r="7610" spans="1:14" x14ac:dyDescent="0.2">
      <c r="A7610" s="345">
        <v>45198</v>
      </c>
      <c r="B7610" s="370" t="s">
        <v>541</v>
      </c>
      <c r="C7610" s="370">
        <v>6615.1</v>
      </c>
      <c r="D7610" s="371" t="s">
        <v>452</v>
      </c>
      <c r="E7610" s="371" t="s">
        <v>7219</v>
      </c>
      <c r="F7610" s="108" t="s">
        <v>7203</v>
      </c>
      <c r="G7610" s="129"/>
      <c r="H7610" s="372">
        <v>8</v>
      </c>
      <c r="I7610" s="371" t="s">
        <v>7220</v>
      </c>
      <c r="J7610" s="372" t="s">
        <v>2937</v>
      </c>
      <c r="K7610" s="371" t="s">
        <v>7221</v>
      </c>
      <c r="L7610" s="371" t="s">
        <v>459</v>
      </c>
      <c r="M7610" s="371" t="s">
        <v>7116</v>
      </c>
      <c r="N7610" s="108" t="s">
        <v>7117</v>
      </c>
    </row>
    <row r="7611" spans="1:14" x14ac:dyDescent="0.2">
      <c r="A7611" s="345">
        <v>45197</v>
      </c>
      <c r="B7611" s="370" t="s">
        <v>541</v>
      </c>
      <c r="C7611" s="370">
        <v>6615.1</v>
      </c>
      <c r="D7611" s="371" t="s">
        <v>452</v>
      </c>
      <c r="E7611" s="371" t="s">
        <v>7132</v>
      </c>
      <c r="F7611" s="108" t="s">
        <v>7133</v>
      </c>
      <c r="G7611" s="129"/>
      <c r="H7611" s="372">
        <v>8</v>
      </c>
      <c r="I7611" s="371" t="s">
        <v>7226</v>
      </c>
      <c r="J7611" s="372" t="s">
        <v>2937</v>
      </c>
      <c r="K7611" s="371" t="s">
        <v>7227</v>
      </c>
      <c r="L7611" s="371" t="s">
        <v>459</v>
      </c>
      <c r="M7611" s="371" t="s">
        <v>7116</v>
      </c>
      <c r="N7611" s="108" t="s">
        <v>7117</v>
      </c>
    </row>
    <row r="7612" spans="1:14" x14ac:dyDescent="0.2">
      <c r="A7612" s="345">
        <v>45191</v>
      </c>
      <c r="B7612" s="370" t="s">
        <v>541</v>
      </c>
      <c r="C7612" s="370">
        <v>6615.1</v>
      </c>
      <c r="D7612" s="371" t="s">
        <v>452</v>
      </c>
      <c r="E7612" s="371" t="s">
        <v>7143</v>
      </c>
      <c r="F7612" s="108" t="s">
        <v>3072</v>
      </c>
      <c r="G7612" s="129"/>
      <c r="H7612" s="372">
        <v>8</v>
      </c>
      <c r="I7612" s="371" t="s">
        <v>7224</v>
      </c>
      <c r="J7612" s="372" t="s">
        <v>2937</v>
      </c>
      <c r="K7612" s="371" t="s">
        <v>7225</v>
      </c>
      <c r="L7612" s="371" t="s">
        <v>459</v>
      </c>
      <c r="M7612" s="371" t="s">
        <v>7116</v>
      </c>
      <c r="N7612" s="108" t="s">
        <v>7117</v>
      </c>
    </row>
    <row r="7613" spans="1:14" x14ac:dyDescent="0.2">
      <c r="A7613" s="345">
        <v>45189</v>
      </c>
      <c r="B7613" s="370" t="s">
        <v>541</v>
      </c>
      <c r="C7613" s="370">
        <v>6615.1</v>
      </c>
      <c r="D7613" s="371" t="s">
        <v>452</v>
      </c>
      <c r="E7613" s="371" t="s">
        <v>7230</v>
      </c>
      <c r="F7613" s="108" t="s">
        <v>7202</v>
      </c>
      <c r="G7613" s="129"/>
      <c r="H7613" s="372">
        <v>8</v>
      </c>
      <c r="I7613" s="371" t="s">
        <v>7231</v>
      </c>
      <c r="J7613" s="372" t="s">
        <v>2937</v>
      </c>
      <c r="K7613" s="371" t="s">
        <v>7232</v>
      </c>
      <c r="L7613" s="371" t="s">
        <v>459</v>
      </c>
      <c r="M7613" s="371" t="s">
        <v>7116</v>
      </c>
      <c r="N7613" s="108" t="s">
        <v>7117</v>
      </c>
    </row>
    <row r="7614" spans="1:14" x14ac:dyDescent="0.2">
      <c r="A7614" s="345">
        <v>45189</v>
      </c>
      <c r="B7614" s="370" t="s">
        <v>541</v>
      </c>
      <c r="C7614" s="370">
        <v>6615.1</v>
      </c>
      <c r="D7614" s="371" t="s">
        <v>452</v>
      </c>
      <c r="E7614" s="371" t="s">
        <v>7128</v>
      </c>
      <c r="F7614" s="108" t="s">
        <v>7129</v>
      </c>
      <c r="G7614" s="129"/>
      <c r="H7614" s="372">
        <v>8</v>
      </c>
      <c r="I7614" s="371" t="s">
        <v>7228</v>
      </c>
      <c r="J7614" s="372" t="s">
        <v>2937</v>
      </c>
      <c r="K7614" s="371" t="s">
        <v>7229</v>
      </c>
      <c r="L7614" s="371" t="s">
        <v>459</v>
      </c>
      <c r="M7614" s="371" t="s">
        <v>7116</v>
      </c>
      <c r="N7614" s="108" t="s">
        <v>7117</v>
      </c>
    </row>
    <row r="7615" spans="1:14" x14ac:dyDescent="0.2">
      <c r="A7615" s="345">
        <v>45197</v>
      </c>
      <c r="B7615" s="370" t="s">
        <v>541</v>
      </c>
      <c r="C7615" s="370">
        <v>6615.1</v>
      </c>
      <c r="D7615" s="371" t="s">
        <v>452</v>
      </c>
      <c r="E7615" s="371" t="s">
        <v>7122</v>
      </c>
      <c r="F7615" s="108" t="s">
        <v>3044</v>
      </c>
      <c r="G7615" s="129"/>
      <c r="H7615" s="372">
        <v>8</v>
      </c>
      <c r="I7615" s="371" t="s">
        <v>7222</v>
      </c>
      <c r="J7615" s="372" t="s">
        <v>2937</v>
      </c>
      <c r="K7615" s="371" t="s">
        <v>7223</v>
      </c>
      <c r="L7615" s="371" t="s">
        <v>459</v>
      </c>
      <c r="M7615" s="371" t="s">
        <v>7116</v>
      </c>
      <c r="N7615" s="108" t="s">
        <v>7117</v>
      </c>
    </row>
    <row r="7616" spans="1:14" x14ac:dyDescent="0.2">
      <c r="A7616" s="345">
        <v>45190</v>
      </c>
      <c r="B7616" s="370" t="s">
        <v>541</v>
      </c>
      <c r="C7616" s="370">
        <v>6615.1</v>
      </c>
      <c r="D7616" s="371" t="s">
        <v>452</v>
      </c>
      <c r="E7616" s="371" t="s">
        <v>7230</v>
      </c>
      <c r="F7616" s="108" t="s">
        <v>7202</v>
      </c>
      <c r="G7616" s="129"/>
      <c r="H7616" s="372">
        <v>8</v>
      </c>
      <c r="I7616" s="371" t="s">
        <v>7231</v>
      </c>
      <c r="J7616" s="372" t="s">
        <v>2937</v>
      </c>
      <c r="K7616" s="371" t="s">
        <v>7232</v>
      </c>
      <c r="L7616" s="371" t="s">
        <v>459</v>
      </c>
      <c r="M7616" s="371" t="s">
        <v>7116</v>
      </c>
      <c r="N7616" s="108" t="s">
        <v>7117</v>
      </c>
    </row>
    <row r="7617" spans="1:14" x14ac:dyDescent="0.2">
      <c r="A7617" s="345">
        <v>45190</v>
      </c>
      <c r="B7617" s="370" t="s">
        <v>541</v>
      </c>
      <c r="C7617" s="370">
        <v>6615.1</v>
      </c>
      <c r="D7617" s="371" t="s">
        <v>452</v>
      </c>
      <c r="E7617" s="371" t="s">
        <v>7128</v>
      </c>
      <c r="F7617" s="108" t="s">
        <v>7129</v>
      </c>
      <c r="G7617" s="129"/>
      <c r="H7617" s="372">
        <v>8</v>
      </c>
      <c r="I7617" s="371" t="s">
        <v>7228</v>
      </c>
      <c r="J7617" s="372" t="s">
        <v>2937</v>
      </c>
      <c r="K7617" s="371" t="s">
        <v>7229</v>
      </c>
      <c r="L7617" s="371" t="s">
        <v>459</v>
      </c>
      <c r="M7617" s="371" t="s">
        <v>7116</v>
      </c>
      <c r="N7617" s="108" t="s">
        <v>7117</v>
      </c>
    </row>
    <row r="7618" spans="1:14" x14ac:dyDescent="0.2">
      <c r="A7618" s="345">
        <v>45198</v>
      </c>
      <c r="B7618" s="370" t="s">
        <v>541</v>
      </c>
      <c r="C7618" s="370">
        <v>6615.1</v>
      </c>
      <c r="D7618" s="371" t="s">
        <v>452</v>
      </c>
      <c r="E7618" s="371" t="s">
        <v>7122</v>
      </c>
      <c r="F7618" s="108" t="s">
        <v>3044</v>
      </c>
      <c r="G7618" s="129"/>
      <c r="H7618" s="372">
        <v>4</v>
      </c>
      <c r="I7618" s="371" t="s">
        <v>7222</v>
      </c>
      <c r="J7618" s="372" t="s">
        <v>2937</v>
      </c>
      <c r="K7618" s="371" t="s">
        <v>7223</v>
      </c>
      <c r="L7618" s="371" t="s">
        <v>459</v>
      </c>
      <c r="M7618" s="371" t="s">
        <v>7116</v>
      </c>
      <c r="N7618" s="108" t="s">
        <v>7117</v>
      </c>
    </row>
    <row r="7619" spans="1:14" x14ac:dyDescent="0.2">
      <c r="A7619" s="345">
        <v>45191</v>
      </c>
      <c r="B7619" s="370" t="s">
        <v>541</v>
      </c>
      <c r="C7619" s="370">
        <v>6615.1</v>
      </c>
      <c r="D7619" s="371" t="s">
        <v>452</v>
      </c>
      <c r="E7619" s="371" t="s">
        <v>7230</v>
      </c>
      <c r="F7619" s="108" t="s">
        <v>7202</v>
      </c>
      <c r="G7619" s="129"/>
      <c r="H7619" s="372">
        <v>8</v>
      </c>
      <c r="I7619" s="371" t="s">
        <v>7231</v>
      </c>
      <c r="J7619" s="372" t="s">
        <v>2937</v>
      </c>
      <c r="K7619" s="371" t="s">
        <v>7232</v>
      </c>
      <c r="L7619" s="371" t="s">
        <v>459</v>
      </c>
      <c r="M7619" s="371" t="s">
        <v>7116</v>
      </c>
      <c r="N7619" s="108" t="s">
        <v>7117</v>
      </c>
    </row>
    <row r="7620" spans="1:14" x14ac:dyDescent="0.2">
      <c r="A7620" s="345">
        <v>45191</v>
      </c>
      <c r="B7620" s="370" t="s">
        <v>541</v>
      </c>
      <c r="C7620" s="370">
        <v>6615.1</v>
      </c>
      <c r="D7620" s="371" t="s">
        <v>452</v>
      </c>
      <c r="E7620" s="371" t="s">
        <v>7128</v>
      </c>
      <c r="F7620" s="108" t="s">
        <v>7129</v>
      </c>
      <c r="G7620" s="129"/>
      <c r="H7620" s="372">
        <v>8</v>
      </c>
      <c r="I7620" s="371" t="s">
        <v>7228</v>
      </c>
      <c r="J7620" s="372" t="s">
        <v>2937</v>
      </c>
      <c r="K7620" s="371" t="s">
        <v>7229</v>
      </c>
      <c r="L7620" s="371" t="s">
        <v>459</v>
      </c>
      <c r="M7620" s="371" t="s">
        <v>7116</v>
      </c>
      <c r="N7620" s="108" t="s">
        <v>7117</v>
      </c>
    </row>
    <row r="7621" spans="1:14" x14ac:dyDescent="0.2">
      <c r="A7621" s="345">
        <v>45187</v>
      </c>
      <c r="B7621" s="370" t="s">
        <v>541</v>
      </c>
      <c r="C7621" s="370">
        <v>6702.1</v>
      </c>
      <c r="D7621" s="371" t="s">
        <v>452</v>
      </c>
      <c r="E7621" s="371" t="s">
        <v>7136</v>
      </c>
      <c r="F7621" s="108" t="s">
        <v>7137</v>
      </c>
      <c r="G7621" s="129"/>
      <c r="H7621" s="372">
        <v>8</v>
      </c>
      <c r="I7621" s="371" t="s">
        <v>7233</v>
      </c>
      <c r="J7621" s="372" t="s">
        <v>2937</v>
      </c>
      <c r="K7621" s="371" t="s">
        <v>7234</v>
      </c>
      <c r="L7621" s="371" t="s">
        <v>459</v>
      </c>
      <c r="M7621" s="371" t="s">
        <v>7116</v>
      </c>
      <c r="N7621" s="108" t="s">
        <v>7117</v>
      </c>
    </row>
    <row r="7622" spans="1:14" x14ac:dyDescent="0.2">
      <c r="A7622" s="345">
        <v>45188</v>
      </c>
      <c r="B7622" s="370" t="s">
        <v>541</v>
      </c>
      <c r="C7622" s="370">
        <v>6702.1</v>
      </c>
      <c r="D7622" s="371" t="s">
        <v>452</v>
      </c>
      <c r="E7622" s="371" t="s">
        <v>7136</v>
      </c>
      <c r="F7622" s="108" t="s">
        <v>7137</v>
      </c>
      <c r="G7622" s="129"/>
      <c r="H7622" s="372">
        <v>8</v>
      </c>
      <c r="I7622" s="371" t="s">
        <v>7233</v>
      </c>
      <c r="J7622" s="372" t="s">
        <v>2937</v>
      </c>
      <c r="K7622" s="371" t="s">
        <v>7234</v>
      </c>
      <c r="L7622" s="371" t="s">
        <v>459</v>
      </c>
      <c r="M7622" s="371" t="s">
        <v>7116</v>
      </c>
      <c r="N7622" s="108" t="s">
        <v>7117</v>
      </c>
    </row>
    <row r="7623" spans="1:14" x14ac:dyDescent="0.2">
      <c r="A7623" s="345">
        <v>45189</v>
      </c>
      <c r="B7623" s="370" t="s">
        <v>541</v>
      </c>
      <c r="C7623" s="370">
        <v>6702.1</v>
      </c>
      <c r="D7623" s="371" t="s">
        <v>452</v>
      </c>
      <c r="E7623" s="371" t="s">
        <v>7136</v>
      </c>
      <c r="F7623" s="108" t="s">
        <v>7137</v>
      </c>
      <c r="G7623" s="129"/>
      <c r="H7623" s="372">
        <v>8</v>
      </c>
      <c r="I7623" s="371" t="s">
        <v>7233</v>
      </c>
      <c r="J7623" s="372" t="s">
        <v>2937</v>
      </c>
      <c r="K7623" s="371" t="s">
        <v>7234</v>
      </c>
      <c r="L7623" s="371" t="s">
        <v>459</v>
      </c>
      <c r="M7623" s="371" t="s">
        <v>7116</v>
      </c>
      <c r="N7623" s="108" t="s">
        <v>7117</v>
      </c>
    </row>
    <row r="7624" spans="1:14" x14ac:dyDescent="0.2">
      <c r="A7624" s="345">
        <v>45190</v>
      </c>
      <c r="B7624" s="370" t="s">
        <v>541</v>
      </c>
      <c r="C7624" s="370">
        <v>6702.1</v>
      </c>
      <c r="D7624" s="371" t="s">
        <v>452</v>
      </c>
      <c r="E7624" s="371" t="s">
        <v>7136</v>
      </c>
      <c r="F7624" s="108" t="s">
        <v>7137</v>
      </c>
      <c r="G7624" s="129"/>
      <c r="H7624" s="372">
        <v>6</v>
      </c>
      <c r="I7624" s="371" t="s">
        <v>7233</v>
      </c>
      <c r="J7624" s="372" t="s">
        <v>2937</v>
      </c>
      <c r="K7624" s="371" t="s">
        <v>7234</v>
      </c>
      <c r="L7624" s="371" t="s">
        <v>459</v>
      </c>
      <c r="M7624" s="371" t="s">
        <v>7116</v>
      </c>
      <c r="N7624" s="108" t="s">
        <v>7117</v>
      </c>
    </row>
    <row r="7625" spans="1:14" x14ac:dyDescent="0.2">
      <c r="A7625" s="345">
        <v>45191</v>
      </c>
      <c r="B7625" s="370" t="s">
        <v>541</v>
      </c>
      <c r="C7625" s="370">
        <v>6702.1</v>
      </c>
      <c r="D7625" s="371" t="s">
        <v>452</v>
      </c>
      <c r="E7625" s="371" t="s">
        <v>7136</v>
      </c>
      <c r="F7625" s="108" t="s">
        <v>7137</v>
      </c>
      <c r="G7625" s="129"/>
      <c r="H7625" s="372">
        <v>8</v>
      </c>
      <c r="I7625" s="371" t="s">
        <v>7233</v>
      </c>
      <c r="J7625" s="372" t="s">
        <v>2937</v>
      </c>
      <c r="K7625" s="371" t="s">
        <v>7234</v>
      </c>
      <c r="L7625" s="371" t="s">
        <v>459</v>
      </c>
      <c r="M7625" s="371" t="s">
        <v>7116</v>
      </c>
      <c r="N7625" s="108" t="s">
        <v>7117</v>
      </c>
    </row>
    <row r="7626" spans="1:14" x14ac:dyDescent="0.2">
      <c r="A7626" s="345">
        <v>45194</v>
      </c>
      <c r="B7626" s="370" t="s">
        <v>541</v>
      </c>
      <c r="C7626" s="370">
        <v>6702.1</v>
      </c>
      <c r="D7626" s="371" t="s">
        <v>452</v>
      </c>
      <c r="E7626" s="371" t="s">
        <v>7136</v>
      </c>
      <c r="F7626" s="108" t="s">
        <v>7137</v>
      </c>
      <c r="G7626" s="129"/>
      <c r="H7626" s="372">
        <v>8</v>
      </c>
      <c r="I7626" s="371" t="s">
        <v>7233</v>
      </c>
      <c r="J7626" s="372" t="s">
        <v>2937</v>
      </c>
      <c r="K7626" s="371" t="s">
        <v>7234</v>
      </c>
      <c r="L7626" s="371" t="s">
        <v>459</v>
      </c>
      <c r="M7626" s="371" t="s">
        <v>7116</v>
      </c>
      <c r="N7626" s="108" t="s">
        <v>7117</v>
      </c>
    </row>
    <row r="7627" spans="1:14" x14ac:dyDescent="0.2">
      <c r="A7627" s="345">
        <v>45195</v>
      </c>
      <c r="B7627" s="370" t="s">
        <v>541</v>
      </c>
      <c r="C7627" s="370">
        <v>6702.1</v>
      </c>
      <c r="D7627" s="371" t="s">
        <v>452</v>
      </c>
      <c r="E7627" s="371" t="s">
        <v>7136</v>
      </c>
      <c r="F7627" s="108" t="s">
        <v>7137</v>
      </c>
      <c r="G7627" s="129"/>
      <c r="H7627" s="372">
        <v>8</v>
      </c>
      <c r="I7627" s="371" t="s">
        <v>7233</v>
      </c>
      <c r="J7627" s="372" t="s">
        <v>2937</v>
      </c>
      <c r="K7627" s="371" t="s">
        <v>7234</v>
      </c>
      <c r="L7627" s="371" t="s">
        <v>459</v>
      </c>
      <c r="M7627" s="371" t="s">
        <v>7116</v>
      </c>
      <c r="N7627" s="108" t="s">
        <v>7117</v>
      </c>
    </row>
    <row r="7628" spans="1:14" x14ac:dyDescent="0.2">
      <c r="A7628" s="345">
        <v>45196</v>
      </c>
      <c r="B7628" s="370" t="s">
        <v>541</v>
      </c>
      <c r="C7628" s="370">
        <v>6702.1</v>
      </c>
      <c r="D7628" s="371" t="s">
        <v>452</v>
      </c>
      <c r="E7628" s="371" t="s">
        <v>7136</v>
      </c>
      <c r="F7628" s="108" t="s">
        <v>7137</v>
      </c>
      <c r="G7628" s="129"/>
      <c r="H7628" s="372">
        <v>8</v>
      </c>
      <c r="I7628" s="371" t="s">
        <v>7233</v>
      </c>
      <c r="J7628" s="372" t="s">
        <v>2937</v>
      </c>
      <c r="K7628" s="371" t="s">
        <v>7234</v>
      </c>
      <c r="L7628" s="371" t="s">
        <v>459</v>
      </c>
      <c r="M7628" s="371" t="s">
        <v>7116</v>
      </c>
      <c r="N7628" s="108" t="s">
        <v>7117</v>
      </c>
    </row>
    <row r="7629" spans="1:14" x14ac:dyDescent="0.2">
      <c r="A7629" s="345">
        <v>45198</v>
      </c>
      <c r="B7629" s="370" t="s">
        <v>541</v>
      </c>
      <c r="C7629" s="370">
        <v>6702.1</v>
      </c>
      <c r="D7629" s="371" t="s">
        <v>452</v>
      </c>
      <c r="E7629" s="371" t="s">
        <v>7136</v>
      </c>
      <c r="F7629" s="108" t="s">
        <v>7137</v>
      </c>
      <c r="G7629" s="129"/>
      <c r="H7629" s="372">
        <v>8</v>
      </c>
      <c r="I7629" s="371" t="s">
        <v>7233</v>
      </c>
      <c r="J7629" s="372" t="s">
        <v>2937</v>
      </c>
      <c r="K7629" s="371" t="s">
        <v>7234</v>
      </c>
      <c r="L7629" s="371" t="s">
        <v>459</v>
      </c>
      <c r="M7629" s="371" t="s">
        <v>7116</v>
      </c>
      <c r="N7629" s="108" t="s">
        <v>7117</v>
      </c>
    </row>
    <row r="7630" spans="1:14" x14ac:dyDescent="0.2">
      <c r="A7630" s="345">
        <v>45194</v>
      </c>
      <c r="B7630" s="370" t="s">
        <v>541</v>
      </c>
      <c r="C7630" s="370">
        <v>6615.1</v>
      </c>
      <c r="D7630" s="371" t="s">
        <v>452</v>
      </c>
      <c r="E7630" s="371" t="s">
        <v>7151</v>
      </c>
      <c r="F7630" s="108" t="s">
        <v>7152</v>
      </c>
      <c r="G7630" s="129"/>
      <c r="H7630" s="372">
        <v>8</v>
      </c>
      <c r="I7630" s="371" t="s">
        <v>7235</v>
      </c>
      <c r="J7630" s="372" t="s">
        <v>2937</v>
      </c>
      <c r="K7630" s="371" t="s">
        <v>7236</v>
      </c>
      <c r="L7630" s="371" t="s">
        <v>459</v>
      </c>
      <c r="M7630" s="371" t="s">
        <v>7116</v>
      </c>
      <c r="N7630" s="108" t="s">
        <v>7117</v>
      </c>
    </row>
    <row r="7631" spans="1:14" x14ac:dyDescent="0.2">
      <c r="A7631" s="345">
        <v>45195</v>
      </c>
      <c r="B7631" s="370" t="s">
        <v>541</v>
      </c>
      <c r="C7631" s="370">
        <v>6615.1</v>
      </c>
      <c r="D7631" s="371" t="s">
        <v>452</v>
      </c>
      <c r="E7631" s="371" t="s">
        <v>7151</v>
      </c>
      <c r="F7631" s="108" t="s">
        <v>7152</v>
      </c>
      <c r="G7631" s="129"/>
      <c r="H7631" s="372">
        <v>8</v>
      </c>
      <c r="I7631" s="371" t="s">
        <v>7235</v>
      </c>
      <c r="J7631" s="372" t="s">
        <v>2937</v>
      </c>
      <c r="K7631" s="371" t="s">
        <v>7236</v>
      </c>
      <c r="L7631" s="371" t="s">
        <v>459</v>
      </c>
      <c r="M7631" s="371" t="s">
        <v>7116</v>
      </c>
      <c r="N7631" s="108" t="s">
        <v>7117</v>
      </c>
    </row>
    <row r="7632" spans="1:14" x14ac:dyDescent="0.2">
      <c r="A7632" s="345">
        <v>45196</v>
      </c>
      <c r="B7632" s="370" t="s">
        <v>541</v>
      </c>
      <c r="C7632" s="370">
        <v>6615.1</v>
      </c>
      <c r="D7632" s="371" t="s">
        <v>452</v>
      </c>
      <c r="E7632" s="371" t="s">
        <v>7151</v>
      </c>
      <c r="F7632" s="108" t="s">
        <v>7152</v>
      </c>
      <c r="G7632" s="129"/>
      <c r="H7632" s="372">
        <v>8</v>
      </c>
      <c r="I7632" s="371" t="s">
        <v>7235</v>
      </c>
      <c r="J7632" s="372" t="s">
        <v>2937</v>
      </c>
      <c r="K7632" s="371" t="s">
        <v>7236</v>
      </c>
      <c r="L7632" s="371" t="s">
        <v>459</v>
      </c>
      <c r="M7632" s="371" t="s">
        <v>7116</v>
      </c>
      <c r="N7632" s="108" t="s">
        <v>7117</v>
      </c>
    </row>
    <row r="7633" spans="1:14" x14ac:dyDescent="0.2">
      <c r="A7633" s="345">
        <v>45197</v>
      </c>
      <c r="B7633" s="370" t="s">
        <v>541</v>
      </c>
      <c r="C7633" s="370">
        <v>6615.1</v>
      </c>
      <c r="D7633" s="371" t="s">
        <v>452</v>
      </c>
      <c r="E7633" s="371" t="s">
        <v>7151</v>
      </c>
      <c r="F7633" s="108" t="s">
        <v>7152</v>
      </c>
      <c r="G7633" s="129"/>
      <c r="H7633" s="372">
        <v>8</v>
      </c>
      <c r="I7633" s="371" t="s">
        <v>7235</v>
      </c>
      <c r="J7633" s="372" t="s">
        <v>2937</v>
      </c>
      <c r="K7633" s="371" t="s">
        <v>7236</v>
      </c>
      <c r="L7633" s="371" t="s">
        <v>459</v>
      </c>
      <c r="M7633" s="371" t="s">
        <v>7116</v>
      </c>
      <c r="N7633" s="108" t="s">
        <v>7117</v>
      </c>
    </row>
    <row r="7634" spans="1:14" x14ac:dyDescent="0.2">
      <c r="A7634" s="345">
        <v>45198</v>
      </c>
      <c r="B7634" s="370" t="s">
        <v>541</v>
      </c>
      <c r="C7634" s="370">
        <v>6615.1</v>
      </c>
      <c r="D7634" s="371" t="s">
        <v>452</v>
      </c>
      <c r="E7634" s="371" t="s">
        <v>7151</v>
      </c>
      <c r="F7634" s="108" t="s">
        <v>7152</v>
      </c>
      <c r="G7634" s="129"/>
      <c r="H7634" s="372">
        <v>8</v>
      </c>
      <c r="I7634" s="371" t="s">
        <v>7235</v>
      </c>
      <c r="J7634" s="372" t="s">
        <v>2937</v>
      </c>
      <c r="K7634" s="371" t="s">
        <v>7236</v>
      </c>
      <c r="L7634" s="371" t="s">
        <v>459</v>
      </c>
      <c r="M7634" s="371" t="s">
        <v>7116</v>
      </c>
      <c r="N7634" s="108" t="s">
        <v>7117</v>
      </c>
    </row>
    <row r="7635" spans="1:14" x14ac:dyDescent="0.2">
      <c r="A7635" s="345">
        <v>45187</v>
      </c>
      <c r="B7635" s="370" t="s">
        <v>541</v>
      </c>
      <c r="C7635" s="370">
        <v>6615.1</v>
      </c>
      <c r="D7635" s="371" t="s">
        <v>452</v>
      </c>
      <c r="E7635" s="371" t="s">
        <v>7151</v>
      </c>
      <c r="F7635" s="108" t="s">
        <v>7152</v>
      </c>
      <c r="G7635" s="129"/>
      <c r="H7635" s="372">
        <v>8</v>
      </c>
      <c r="I7635" s="371" t="s">
        <v>7235</v>
      </c>
      <c r="J7635" s="372" t="s">
        <v>2937</v>
      </c>
      <c r="K7635" s="371" t="s">
        <v>7236</v>
      </c>
      <c r="L7635" s="371" t="s">
        <v>459</v>
      </c>
      <c r="M7635" s="371" t="s">
        <v>7116</v>
      </c>
      <c r="N7635" s="108" t="s">
        <v>7117</v>
      </c>
    </row>
    <row r="7636" spans="1:14" x14ac:dyDescent="0.2">
      <c r="A7636" s="345">
        <v>45188</v>
      </c>
      <c r="B7636" s="370" t="s">
        <v>541</v>
      </c>
      <c r="C7636" s="370">
        <v>6615.1</v>
      </c>
      <c r="D7636" s="371" t="s">
        <v>452</v>
      </c>
      <c r="E7636" s="371" t="s">
        <v>7151</v>
      </c>
      <c r="F7636" s="108" t="s">
        <v>7152</v>
      </c>
      <c r="G7636" s="129"/>
      <c r="H7636" s="372">
        <v>8</v>
      </c>
      <c r="I7636" s="371" t="s">
        <v>7235</v>
      </c>
      <c r="J7636" s="372" t="s">
        <v>2937</v>
      </c>
      <c r="K7636" s="371" t="s">
        <v>7236</v>
      </c>
      <c r="L7636" s="371" t="s">
        <v>459</v>
      </c>
      <c r="M7636" s="371" t="s">
        <v>7116</v>
      </c>
      <c r="N7636" s="108" t="s">
        <v>7117</v>
      </c>
    </row>
    <row r="7637" spans="1:14" x14ac:dyDescent="0.2">
      <c r="A7637" s="345">
        <v>45189</v>
      </c>
      <c r="B7637" s="370" t="s">
        <v>541</v>
      </c>
      <c r="C7637" s="370">
        <v>6615.1</v>
      </c>
      <c r="D7637" s="371" t="s">
        <v>452</v>
      </c>
      <c r="E7637" s="371" t="s">
        <v>7151</v>
      </c>
      <c r="F7637" s="108" t="s">
        <v>7152</v>
      </c>
      <c r="G7637" s="129"/>
      <c r="H7637" s="372">
        <v>8</v>
      </c>
      <c r="I7637" s="371" t="s">
        <v>7235</v>
      </c>
      <c r="J7637" s="372" t="s">
        <v>2937</v>
      </c>
      <c r="K7637" s="371" t="s">
        <v>7236</v>
      </c>
      <c r="L7637" s="371" t="s">
        <v>459</v>
      </c>
      <c r="M7637" s="371" t="s">
        <v>7116</v>
      </c>
      <c r="N7637" s="108" t="s">
        <v>7117</v>
      </c>
    </row>
    <row r="7638" spans="1:14" x14ac:dyDescent="0.2">
      <c r="A7638" s="345">
        <v>45190</v>
      </c>
      <c r="B7638" s="370" t="s">
        <v>541</v>
      </c>
      <c r="C7638" s="370">
        <v>6615.1</v>
      </c>
      <c r="D7638" s="371" t="s">
        <v>452</v>
      </c>
      <c r="E7638" s="371" t="s">
        <v>7151</v>
      </c>
      <c r="F7638" s="108" t="s">
        <v>7152</v>
      </c>
      <c r="G7638" s="129"/>
      <c r="H7638" s="372">
        <v>8</v>
      </c>
      <c r="I7638" s="371" t="s">
        <v>7235</v>
      </c>
      <c r="J7638" s="372" t="s">
        <v>2937</v>
      </c>
      <c r="K7638" s="371" t="s">
        <v>7236</v>
      </c>
      <c r="L7638" s="371" t="s">
        <v>459</v>
      </c>
      <c r="M7638" s="371" t="s">
        <v>7116</v>
      </c>
      <c r="N7638" s="108" t="s">
        <v>7117</v>
      </c>
    </row>
    <row r="7639" spans="1:14" x14ac:dyDescent="0.2">
      <c r="A7639" s="345">
        <v>45191</v>
      </c>
      <c r="B7639" s="370" t="s">
        <v>541</v>
      </c>
      <c r="C7639" s="370">
        <v>6615.1</v>
      </c>
      <c r="D7639" s="371" t="s">
        <v>452</v>
      </c>
      <c r="E7639" s="371" t="s">
        <v>7151</v>
      </c>
      <c r="F7639" s="108" t="s">
        <v>7152</v>
      </c>
      <c r="G7639" s="129"/>
      <c r="H7639" s="372">
        <v>8</v>
      </c>
      <c r="I7639" s="371" t="s">
        <v>7235</v>
      </c>
      <c r="J7639" s="372" t="s">
        <v>2937</v>
      </c>
      <c r="K7639" s="371" t="s">
        <v>7236</v>
      </c>
      <c r="L7639" s="371" t="s">
        <v>459</v>
      </c>
      <c r="M7639" s="371" t="s">
        <v>7116</v>
      </c>
      <c r="N7639" s="108" t="s">
        <v>7117</v>
      </c>
    </row>
    <row r="7640" spans="1:14" x14ac:dyDescent="0.2">
      <c r="A7640" s="345">
        <v>45187</v>
      </c>
      <c r="B7640" s="370" t="s">
        <v>541</v>
      </c>
      <c r="C7640" s="370">
        <v>6011.1</v>
      </c>
      <c r="D7640" s="371" t="s">
        <v>452</v>
      </c>
      <c r="E7640" s="371" t="s">
        <v>7118</v>
      </c>
      <c r="F7640" s="108" t="s">
        <v>7119</v>
      </c>
      <c r="G7640" s="129"/>
      <c r="H7640" s="372">
        <v>2</v>
      </c>
      <c r="I7640" s="371" t="s">
        <v>7237</v>
      </c>
      <c r="J7640" s="372" t="s">
        <v>2937</v>
      </c>
      <c r="K7640" s="371" t="s">
        <v>7238</v>
      </c>
      <c r="L7640" s="371" t="s">
        <v>459</v>
      </c>
      <c r="M7640" s="371" t="s">
        <v>7116</v>
      </c>
      <c r="N7640" s="108" t="s">
        <v>7117</v>
      </c>
    </row>
    <row r="7641" spans="1:14" x14ac:dyDescent="0.2">
      <c r="A7641" s="345">
        <v>45194</v>
      </c>
      <c r="B7641" s="370" t="s">
        <v>541</v>
      </c>
      <c r="C7641" s="370">
        <v>6011.1</v>
      </c>
      <c r="D7641" s="371" t="s">
        <v>452</v>
      </c>
      <c r="E7641" s="371" t="s">
        <v>7118</v>
      </c>
      <c r="F7641" s="108" t="s">
        <v>7119</v>
      </c>
      <c r="G7641" s="129"/>
      <c r="H7641" s="372">
        <v>2</v>
      </c>
      <c r="I7641" s="371" t="s">
        <v>7237</v>
      </c>
      <c r="J7641" s="372" t="s">
        <v>2937</v>
      </c>
      <c r="K7641" s="371" t="s">
        <v>7238</v>
      </c>
      <c r="L7641" s="371" t="s">
        <v>459</v>
      </c>
      <c r="M7641" s="371" t="s">
        <v>7116</v>
      </c>
      <c r="N7641" s="108" t="s">
        <v>7117</v>
      </c>
    </row>
    <row r="7642" spans="1:14" x14ac:dyDescent="0.2">
      <c r="A7642" s="345">
        <v>45197</v>
      </c>
      <c r="B7642" s="370" t="s">
        <v>541</v>
      </c>
      <c r="C7642" s="370">
        <v>6011.1</v>
      </c>
      <c r="D7642" s="371" t="s">
        <v>452</v>
      </c>
      <c r="E7642" s="371" t="s">
        <v>7118</v>
      </c>
      <c r="F7642" s="108" t="s">
        <v>7119</v>
      </c>
      <c r="G7642" s="129"/>
      <c r="H7642" s="372">
        <v>2</v>
      </c>
      <c r="I7642" s="371" t="s">
        <v>7237</v>
      </c>
      <c r="J7642" s="372" t="s">
        <v>2937</v>
      </c>
      <c r="K7642" s="371" t="s">
        <v>7238</v>
      </c>
      <c r="L7642" s="371" t="s">
        <v>459</v>
      </c>
      <c r="M7642" s="371" t="s">
        <v>7116</v>
      </c>
      <c r="N7642" s="108" t="s">
        <v>7117</v>
      </c>
    </row>
    <row r="7643" spans="1:14" x14ac:dyDescent="0.2">
      <c r="A7643" s="345">
        <v>45187</v>
      </c>
      <c r="B7643" s="370" t="s">
        <v>541</v>
      </c>
      <c r="C7643" s="370">
        <v>6615.1</v>
      </c>
      <c r="D7643" s="371" t="s">
        <v>452</v>
      </c>
      <c r="E7643" s="371" t="s">
        <v>7155</v>
      </c>
      <c r="F7643" s="108" t="s">
        <v>7156</v>
      </c>
      <c r="G7643" s="129"/>
      <c r="H7643" s="372">
        <v>8</v>
      </c>
      <c r="I7643" s="371" t="s">
        <v>7239</v>
      </c>
      <c r="J7643" s="372" t="s">
        <v>2937</v>
      </c>
      <c r="K7643" s="371" t="s">
        <v>7240</v>
      </c>
      <c r="L7643" s="371" t="s">
        <v>459</v>
      </c>
      <c r="M7643" s="371" t="s">
        <v>7116</v>
      </c>
      <c r="N7643" s="108" t="s">
        <v>7117</v>
      </c>
    </row>
    <row r="7644" spans="1:14" x14ac:dyDescent="0.2">
      <c r="A7644" s="345">
        <v>45188</v>
      </c>
      <c r="B7644" s="370" t="s">
        <v>541</v>
      </c>
      <c r="C7644" s="370">
        <v>6615.1</v>
      </c>
      <c r="D7644" s="371" t="s">
        <v>452</v>
      </c>
      <c r="E7644" s="371" t="s">
        <v>7155</v>
      </c>
      <c r="F7644" s="108" t="s">
        <v>7156</v>
      </c>
      <c r="G7644" s="129"/>
      <c r="H7644" s="372">
        <v>8</v>
      </c>
      <c r="I7644" s="371" t="s">
        <v>7239</v>
      </c>
      <c r="J7644" s="372" t="s">
        <v>2937</v>
      </c>
      <c r="K7644" s="371" t="s">
        <v>7240</v>
      </c>
      <c r="L7644" s="371" t="s">
        <v>459</v>
      </c>
      <c r="M7644" s="371" t="s">
        <v>7116</v>
      </c>
      <c r="N7644" s="108" t="s">
        <v>7117</v>
      </c>
    </row>
    <row r="7645" spans="1:14" x14ac:dyDescent="0.2">
      <c r="A7645" s="345">
        <v>45189</v>
      </c>
      <c r="B7645" s="370" t="s">
        <v>541</v>
      </c>
      <c r="C7645" s="370">
        <v>6615.1</v>
      </c>
      <c r="D7645" s="371" t="s">
        <v>452</v>
      </c>
      <c r="E7645" s="371" t="s">
        <v>7155</v>
      </c>
      <c r="F7645" s="108" t="s">
        <v>7156</v>
      </c>
      <c r="G7645" s="129"/>
      <c r="H7645" s="372">
        <v>8</v>
      </c>
      <c r="I7645" s="371" t="s">
        <v>7239</v>
      </c>
      <c r="J7645" s="372" t="s">
        <v>2937</v>
      </c>
      <c r="K7645" s="371" t="s">
        <v>7240</v>
      </c>
      <c r="L7645" s="371" t="s">
        <v>459</v>
      </c>
      <c r="M7645" s="371" t="s">
        <v>7116</v>
      </c>
      <c r="N7645" s="108" t="s">
        <v>7117</v>
      </c>
    </row>
    <row r="7646" spans="1:14" x14ac:dyDescent="0.2">
      <c r="A7646" s="345">
        <v>45194</v>
      </c>
      <c r="B7646" s="370" t="s">
        <v>541</v>
      </c>
      <c r="C7646" s="370">
        <v>6615.1</v>
      </c>
      <c r="D7646" s="371" t="s">
        <v>452</v>
      </c>
      <c r="E7646" s="371" t="s">
        <v>7125</v>
      </c>
      <c r="F7646" s="108" t="s">
        <v>3463</v>
      </c>
      <c r="G7646" s="129"/>
      <c r="H7646" s="372">
        <v>8</v>
      </c>
      <c r="I7646" s="371" t="s">
        <v>7241</v>
      </c>
      <c r="J7646" s="372" t="s">
        <v>2937</v>
      </c>
      <c r="K7646" s="371" t="s">
        <v>7242</v>
      </c>
      <c r="L7646" s="371" t="s">
        <v>459</v>
      </c>
      <c r="M7646" s="371" t="s">
        <v>7116</v>
      </c>
      <c r="N7646" s="108" t="s">
        <v>7117</v>
      </c>
    </row>
    <row r="7647" spans="1:14" x14ac:dyDescent="0.2">
      <c r="A7647" s="345">
        <v>45190</v>
      </c>
      <c r="B7647" s="370" t="s">
        <v>541</v>
      </c>
      <c r="C7647" s="370">
        <v>6615.1</v>
      </c>
      <c r="D7647" s="371" t="s">
        <v>452</v>
      </c>
      <c r="E7647" s="371" t="s">
        <v>7155</v>
      </c>
      <c r="F7647" s="108" t="s">
        <v>7156</v>
      </c>
      <c r="G7647" s="129"/>
      <c r="H7647" s="372">
        <v>8</v>
      </c>
      <c r="I7647" s="371" t="s">
        <v>7239</v>
      </c>
      <c r="J7647" s="372" t="s">
        <v>2937</v>
      </c>
      <c r="K7647" s="371" t="s">
        <v>7240</v>
      </c>
      <c r="L7647" s="371" t="s">
        <v>459</v>
      </c>
      <c r="M7647" s="371" t="s">
        <v>7116</v>
      </c>
      <c r="N7647" s="108" t="s">
        <v>7117</v>
      </c>
    </row>
    <row r="7648" spans="1:14" x14ac:dyDescent="0.2">
      <c r="A7648" s="345">
        <v>45195</v>
      </c>
      <c r="B7648" s="370" t="s">
        <v>541</v>
      </c>
      <c r="C7648" s="370">
        <v>6615.1</v>
      </c>
      <c r="D7648" s="371" t="s">
        <v>452</v>
      </c>
      <c r="E7648" s="371" t="s">
        <v>7125</v>
      </c>
      <c r="F7648" s="108" t="s">
        <v>3463</v>
      </c>
      <c r="G7648" s="129"/>
      <c r="H7648" s="372">
        <v>8</v>
      </c>
      <c r="I7648" s="371" t="s">
        <v>7241</v>
      </c>
      <c r="J7648" s="372" t="s">
        <v>2937</v>
      </c>
      <c r="K7648" s="371" t="s">
        <v>7242</v>
      </c>
      <c r="L7648" s="371" t="s">
        <v>459</v>
      </c>
      <c r="M7648" s="371" t="s">
        <v>7116</v>
      </c>
      <c r="N7648" s="108" t="s">
        <v>7117</v>
      </c>
    </row>
    <row r="7649" spans="1:14" x14ac:dyDescent="0.2">
      <c r="A7649" s="345">
        <v>45191</v>
      </c>
      <c r="B7649" s="370" t="s">
        <v>541</v>
      </c>
      <c r="C7649" s="370">
        <v>6615.1</v>
      </c>
      <c r="D7649" s="371" t="s">
        <v>452</v>
      </c>
      <c r="E7649" s="371" t="s">
        <v>7155</v>
      </c>
      <c r="F7649" s="108" t="s">
        <v>7156</v>
      </c>
      <c r="G7649" s="129"/>
      <c r="H7649" s="372">
        <v>8</v>
      </c>
      <c r="I7649" s="371" t="s">
        <v>7239</v>
      </c>
      <c r="J7649" s="372" t="s">
        <v>2937</v>
      </c>
      <c r="K7649" s="371" t="s">
        <v>7240</v>
      </c>
      <c r="L7649" s="371" t="s">
        <v>459</v>
      </c>
      <c r="M7649" s="371" t="s">
        <v>7116</v>
      </c>
      <c r="N7649" s="108" t="s">
        <v>7117</v>
      </c>
    </row>
    <row r="7650" spans="1:14" x14ac:dyDescent="0.2">
      <c r="A7650" s="345">
        <v>45196</v>
      </c>
      <c r="B7650" s="370" t="s">
        <v>541</v>
      </c>
      <c r="C7650" s="370">
        <v>6615.1</v>
      </c>
      <c r="D7650" s="371" t="s">
        <v>452</v>
      </c>
      <c r="E7650" s="371" t="s">
        <v>7125</v>
      </c>
      <c r="F7650" s="108" t="s">
        <v>3463</v>
      </c>
      <c r="G7650" s="129"/>
      <c r="H7650" s="372">
        <v>8</v>
      </c>
      <c r="I7650" s="371" t="s">
        <v>7241</v>
      </c>
      <c r="J7650" s="372" t="s">
        <v>2937</v>
      </c>
      <c r="K7650" s="371" t="s">
        <v>7242</v>
      </c>
      <c r="L7650" s="371" t="s">
        <v>459</v>
      </c>
      <c r="M7650" s="371" t="s">
        <v>7116</v>
      </c>
      <c r="N7650" s="108" t="s">
        <v>7117</v>
      </c>
    </row>
    <row r="7651" spans="1:14" x14ac:dyDescent="0.2">
      <c r="A7651" s="345">
        <v>45194</v>
      </c>
      <c r="B7651" s="370" t="s">
        <v>541</v>
      </c>
      <c r="C7651" s="370">
        <v>6615.1</v>
      </c>
      <c r="D7651" s="371" t="s">
        <v>452</v>
      </c>
      <c r="E7651" s="371" t="s">
        <v>7155</v>
      </c>
      <c r="F7651" s="108" t="s">
        <v>7156</v>
      </c>
      <c r="G7651" s="129"/>
      <c r="H7651" s="372">
        <v>8</v>
      </c>
      <c r="I7651" s="371" t="s">
        <v>7239</v>
      </c>
      <c r="J7651" s="372" t="s">
        <v>2937</v>
      </c>
      <c r="K7651" s="371" t="s">
        <v>7240</v>
      </c>
      <c r="L7651" s="371" t="s">
        <v>459</v>
      </c>
      <c r="M7651" s="371" t="s">
        <v>7116</v>
      </c>
      <c r="N7651" s="108" t="s">
        <v>7117</v>
      </c>
    </row>
    <row r="7652" spans="1:14" x14ac:dyDescent="0.2">
      <c r="A7652" s="345">
        <v>45197</v>
      </c>
      <c r="B7652" s="370" t="s">
        <v>541</v>
      </c>
      <c r="C7652" s="370">
        <v>6615.1</v>
      </c>
      <c r="D7652" s="371" t="s">
        <v>452</v>
      </c>
      <c r="E7652" s="371" t="s">
        <v>7125</v>
      </c>
      <c r="F7652" s="108" t="s">
        <v>3463</v>
      </c>
      <c r="G7652" s="129"/>
      <c r="H7652" s="372">
        <v>8</v>
      </c>
      <c r="I7652" s="371" t="s">
        <v>7241</v>
      </c>
      <c r="J7652" s="372" t="s">
        <v>2937</v>
      </c>
      <c r="K7652" s="371" t="s">
        <v>7242</v>
      </c>
      <c r="L7652" s="371" t="s">
        <v>459</v>
      </c>
      <c r="M7652" s="371" t="s">
        <v>7116</v>
      </c>
      <c r="N7652" s="108" t="s">
        <v>7117</v>
      </c>
    </row>
    <row r="7653" spans="1:14" x14ac:dyDescent="0.2">
      <c r="A7653" s="345">
        <v>45195</v>
      </c>
      <c r="B7653" s="370" t="s">
        <v>541</v>
      </c>
      <c r="C7653" s="370">
        <v>6615.1</v>
      </c>
      <c r="D7653" s="371" t="s">
        <v>452</v>
      </c>
      <c r="E7653" s="371" t="s">
        <v>7155</v>
      </c>
      <c r="F7653" s="108" t="s">
        <v>7156</v>
      </c>
      <c r="G7653" s="129"/>
      <c r="H7653" s="372">
        <v>8</v>
      </c>
      <c r="I7653" s="371" t="s">
        <v>7239</v>
      </c>
      <c r="J7653" s="372" t="s">
        <v>2937</v>
      </c>
      <c r="K7653" s="371" t="s">
        <v>7240</v>
      </c>
      <c r="L7653" s="371" t="s">
        <v>459</v>
      </c>
      <c r="M7653" s="371" t="s">
        <v>7116</v>
      </c>
      <c r="N7653" s="108" t="s">
        <v>7117</v>
      </c>
    </row>
    <row r="7654" spans="1:14" x14ac:dyDescent="0.2">
      <c r="A7654" s="345">
        <v>45198</v>
      </c>
      <c r="B7654" s="370" t="s">
        <v>541</v>
      </c>
      <c r="C7654" s="370">
        <v>6615.1</v>
      </c>
      <c r="D7654" s="371" t="s">
        <v>452</v>
      </c>
      <c r="E7654" s="371" t="s">
        <v>7125</v>
      </c>
      <c r="F7654" s="108" t="s">
        <v>3463</v>
      </c>
      <c r="G7654" s="129"/>
      <c r="H7654" s="372">
        <v>8</v>
      </c>
      <c r="I7654" s="371" t="s">
        <v>7241</v>
      </c>
      <c r="J7654" s="372" t="s">
        <v>2937</v>
      </c>
      <c r="K7654" s="371" t="s">
        <v>7242</v>
      </c>
      <c r="L7654" s="371" t="s">
        <v>459</v>
      </c>
      <c r="M7654" s="371" t="s">
        <v>7116</v>
      </c>
      <c r="N7654" s="108" t="s">
        <v>7117</v>
      </c>
    </row>
    <row r="7655" spans="1:14" x14ac:dyDescent="0.2">
      <c r="A7655" s="345">
        <v>45196</v>
      </c>
      <c r="B7655" s="370" t="s">
        <v>541</v>
      </c>
      <c r="C7655" s="370">
        <v>6615.1</v>
      </c>
      <c r="D7655" s="371" t="s">
        <v>452</v>
      </c>
      <c r="E7655" s="371" t="s">
        <v>7155</v>
      </c>
      <c r="F7655" s="108" t="s">
        <v>7156</v>
      </c>
      <c r="G7655" s="129"/>
      <c r="H7655" s="372">
        <v>8</v>
      </c>
      <c r="I7655" s="371" t="s">
        <v>7239</v>
      </c>
      <c r="J7655" s="372" t="s">
        <v>2937</v>
      </c>
      <c r="K7655" s="371" t="s">
        <v>7240</v>
      </c>
      <c r="L7655" s="371" t="s">
        <v>459</v>
      </c>
      <c r="M7655" s="371" t="s">
        <v>7116</v>
      </c>
      <c r="N7655" s="108" t="s">
        <v>7117</v>
      </c>
    </row>
    <row r="7656" spans="1:14" x14ac:dyDescent="0.2">
      <c r="A7656" s="345">
        <v>45188</v>
      </c>
      <c r="B7656" s="370" t="s">
        <v>541</v>
      </c>
      <c r="C7656" s="370">
        <v>6615.1</v>
      </c>
      <c r="D7656" s="371" t="s">
        <v>452</v>
      </c>
      <c r="E7656" s="371" t="s">
        <v>7125</v>
      </c>
      <c r="F7656" s="108" t="s">
        <v>3463</v>
      </c>
      <c r="G7656" s="129"/>
      <c r="H7656" s="372">
        <v>8</v>
      </c>
      <c r="I7656" s="371" t="s">
        <v>7241</v>
      </c>
      <c r="J7656" s="372" t="s">
        <v>2937</v>
      </c>
      <c r="K7656" s="371" t="s">
        <v>7242</v>
      </c>
      <c r="L7656" s="371" t="s">
        <v>459</v>
      </c>
      <c r="M7656" s="371" t="s">
        <v>7116</v>
      </c>
      <c r="N7656" s="108" t="s">
        <v>7117</v>
      </c>
    </row>
    <row r="7657" spans="1:14" x14ac:dyDescent="0.2">
      <c r="A7657" s="345">
        <v>45197</v>
      </c>
      <c r="B7657" s="370" t="s">
        <v>541</v>
      </c>
      <c r="C7657" s="370">
        <v>6615.1</v>
      </c>
      <c r="D7657" s="371" t="s">
        <v>452</v>
      </c>
      <c r="E7657" s="371" t="s">
        <v>7155</v>
      </c>
      <c r="F7657" s="108" t="s">
        <v>7156</v>
      </c>
      <c r="G7657" s="129"/>
      <c r="H7657" s="372">
        <v>8</v>
      </c>
      <c r="I7657" s="371" t="s">
        <v>7239</v>
      </c>
      <c r="J7657" s="372" t="s">
        <v>2937</v>
      </c>
      <c r="K7657" s="371" t="s">
        <v>7240</v>
      </c>
      <c r="L7657" s="371" t="s">
        <v>459</v>
      </c>
      <c r="M7657" s="371" t="s">
        <v>7116</v>
      </c>
      <c r="N7657" s="108" t="s">
        <v>7117</v>
      </c>
    </row>
    <row r="7658" spans="1:14" x14ac:dyDescent="0.2">
      <c r="A7658" s="345">
        <v>45189</v>
      </c>
      <c r="B7658" s="370" t="s">
        <v>541</v>
      </c>
      <c r="C7658" s="370">
        <v>6615.1</v>
      </c>
      <c r="D7658" s="371" t="s">
        <v>452</v>
      </c>
      <c r="E7658" s="371" t="s">
        <v>7125</v>
      </c>
      <c r="F7658" s="108" t="s">
        <v>3463</v>
      </c>
      <c r="G7658" s="129"/>
      <c r="H7658" s="372">
        <v>8</v>
      </c>
      <c r="I7658" s="371" t="s">
        <v>7241</v>
      </c>
      <c r="J7658" s="372" t="s">
        <v>2937</v>
      </c>
      <c r="K7658" s="371" t="s">
        <v>7242</v>
      </c>
      <c r="L7658" s="371" t="s">
        <v>459</v>
      </c>
      <c r="M7658" s="371" t="s">
        <v>7116</v>
      </c>
      <c r="N7658" s="108" t="s">
        <v>7117</v>
      </c>
    </row>
    <row r="7659" spans="1:14" x14ac:dyDescent="0.2">
      <c r="A7659" s="345">
        <v>45190</v>
      </c>
      <c r="B7659" s="370" t="s">
        <v>541</v>
      </c>
      <c r="C7659" s="370">
        <v>6615.1</v>
      </c>
      <c r="D7659" s="371" t="s">
        <v>452</v>
      </c>
      <c r="E7659" s="371" t="s">
        <v>7125</v>
      </c>
      <c r="F7659" s="108" t="s">
        <v>3463</v>
      </c>
      <c r="G7659" s="129"/>
      <c r="H7659" s="372">
        <v>8</v>
      </c>
      <c r="I7659" s="371" t="s">
        <v>7241</v>
      </c>
      <c r="J7659" s="372" t="s">
        <v>2937</v>
      </c>
      <c r="K7659" s="371" t="s">
        <v>7242</v>
      </c>
      <c r="L7659" s="371" t="s">
        <v>459</v>
      </c>
      <c r="M7659" s="371" t="s">
        <v>7116</v>
      </c>
      <c r="N7659" s="108" t="s">
        <v>7117</v>
      </c>
    </row>
    <row r="7660" spans="1:14" x14ac:dyDescent="0.2">
      <c r="A7660" s="345">
        <v>45191</v>
      </c>
      <c r="B7660" s="370" t="s">
        <v>541</v>
      </c>
      <c r="C7660" s="370">
        <v>6615.1</v>
      </c>
      <c r="D7660" s="371" t="s">
        <v>452</v>
      </c>
      <c r="E7660" s="371" t="s">
        <v>7125</v>
      </c>
      <c r="F7660" s="108" t="s">
        <v>3463</v>
      </c>
      <c r="G7660" s="129"/>
      <c r="H7660" s="372">
        <v>8</v>
      </c>
      <c r="I7660" s="371" t="s">
        <v>7241</v>
      </c>
      <c r="J7660" s="372" t="s">
        <v>2937</v>
      </c>
      <c r="K7660" s="371" t="s">
        <v>7242</v>
      </c>
      <c r="L7660" s="371" t="s">
        <v>459</v>
      </c>
      <c r="M7660" s="371" t="s">
        <v>7116</v>
      </c>
      <c r="N7660" s="108" t="s">
        <v>7117</v>
      </c>
    </row>
    <row r="7661" spans="1:14" x14ac:dyDescent="0.2">
      <c r="A7661" s="345">
        <v>45194</v>
      </c>
      <c r="B7661" s="370" t="s">
        <v>541</v>
      </c>
      <c r="C7661" s="370">
        <v>6615.1</v>
      </c>
      <c r="D7661" s="371" t="s">
        <v>452</v>
      </c>
      <c r="E7661" s="371" t="s">
        <v>7123</v>
      </c>
      <c r="F7661" s="108" t="s">
        <v>7124</v>
      </c>
      <c r="G7661" s="129"/>
      <c r="H7661" s="372">
        <v>8</v>
      </c>
      <c r="I7661" s="371" t="s">
        <v>7215</v>
      </c>
      <c r="J7661" s="372" t="s">
        <v>2937</v>
      </c>
      <c r="K7661" s="371" t="s">
        <v>7216</v>
      </c>
      <c r="L7661" s="371" t="s">
        <v>459</v>
      </c>
      <c r="M7661" s="371" t="s">
        <v>7116</v>
      </c>
      <c r="N7661" s="108" t="s">
        <v>7117</v>
      </c>
    </row>
    <row r="7662" spans="1:14" x14ac:dyDescent="0.2">
      <c r="A7662" s="345">
        <v>45195</v>
      </c>
      <c r="B7662" s="370" t="s">
        <v>541</v>
      </c>
      <c r="C7662" s="370">
        <v>6615.1</v>
      </c>
      <c r="D7662" s="371" t="s">
        <v>452</v>
      </c>
      <c r="E7662" s="371" t="s">
        <v>7123</v>
      </c>
      <c r="F7662" s="108" t="s">
        <v>7124</v>
      </c>
      <c r="G7662" s="129"/>
      <c r="H7662" s="372">
        <v>8</v>
      </c>
      <c r="I7662" s="371" t="s">
        <v>7215</v>
      </c>
      <c r="J7662" s="372" t="s">
        <v>2937</v>
      </c>
      <c r="K7662" s="371" t="s">
        <v>7216</v>
      </c>
      <c r="L7662" s="371" t="s">
        <v>459</v>
      </c>
      <c r="M7662" s="371" t="s">
        <v>7116</v>
      </c>
      <c r="N7662" s="108" t="s">
        <v>7117</v>
      </c>
    </row>
    <row r="7663" spans="1:14" x14ac:dyDescent="0.2">
      <c r="A7663" s="345">
        <v>45196</v>
      </c>
      <c r="B7663" s="370" t="s">
        <v>541</v>
      </c>
      <c r="C7663" s="370">
        <v>6615.1</v>
      </c>
      <c r="D7663" s="371" t="s">
        <v>452</v>
      </c>
      <c r="E7663" s="371" t="s">
        <v>7123</v>
      </c>
      <c r="F7663" s="108" t="s">
        <v>7124</v>
      </c>
      <c r="G7663" s="129"/>
      <c r="H7663" s="372">
        <v>8</v>
      </c>
      <c r="I7663" s="371" t="s">
        <v>7215</v>
      </c>
      <c r="J7663" s="372" t="s">
        <v>2937</v>
      </c>
      <c r="K7663" s="371" t="s">
        <v>7216</v>
      </c>
      <c r="L7663" s="371" t="s">
        <v>459</v>
      </c>
      <c r="M7663" s="371" t="s">
        <v>7116</v>
      </c>
      <c r="N7663" s="108" t="s">
        <v>7117</v>
      </c>
    </row>
    <row r="7664" spans="1:14" x14ac:dyDescent="0.2">
      <c r="A7664" s="345">
        <v>45197</v>
      </c>
      <c r="B7664" s="370" t="s">
        <v>541</v>
      </c>
      <c r="C7664" s="370">
        <v>6615.1</v>
      </c>
      <c r="D7664" s="371" t="s">
        <v>452</v>
      </c>
      <c r="E7664" s="371" t="s">
        <v>7123</v>
      </c>
      <c r="F7664" s="108" t="s">
        <v>7124</v>
      </c>
      <c r="G7664" s="129"/>
      <c r="H7664" s="372">
        <v>8</v>
      </c>
      <c r="I7664" s="371" t="s">
        <v>7215</v>
      </c>
      <c r="J7664" s="372" t="s">
        <v>2937</v>
      </c>
      <c r="K7664" s="371" t="s">
        <v>7216</v>
      </c>
      <c r="L7664" s="371" t="s">
        <v>459</v>
      </c>
      <c r="M7664" s="371" t="s">
        <v>7116</v>
      </c>
      <c r="N7664" s="108" t="s">
        <v>7117</v>
      </c>
    </row>
    <row r="7665" spans="1:14" x14ac:dyDescent="0.2">
      <c r="A7665" s="345">
        <v>45198</v>
      </c>
      <c r="B7665" s="370" t="s">
        <v>541</v>
      </c>
      <c r="C7665" s="370">
        <v>6615.1</v>
      </c>
      <c r="D7665" s="371" t="s">
        <v>452</v>
      </c>
      <c r="E7665" s="371" t="s">
        <v>7123</v>
      </c>
      <c r="F7665" s="108" t="s">
        <v>7124</v>
      </c>
      <c r="G7665" s="129"/>
      <c r="H7665" s="372">
        <v>8</v>
      </c>
      <c r="I7665" s="371" t="s">
        <v>7215</v>
      </c>
      <c r="J7665" s="372" t="s">
        <v>2937</v>
      </c>
      <c r="K7665" s="371" t="s">
        <v>7216</v>
      </c>
      <c r="L7665" s="371" t="s">
        <v>459</v>
      </c>
      <c r="M7665" s="371" t="s">
        <v>7116</v>
      </c>
      <c r="N7665" s="108" t="s">
        <v>7117</v>
      </c>
    </row>
    <row r="7666" spans="1:14" x14ac:dyDescent="0.2">
      <c r="A7666" s="345">
        <v>45187</v>
      </c>
      <c r="B7666" s="370" t="s">
        <v>541</v>
      </c>
      <c r="C7666" s="370">
        <v>6615.1</v>
      </c>
      <c r="D7666" s="371" t="s">
        <v>452</v>
      </c>
      <c r="E7666" s="371" t="s">
        <v>7123</v>
      </c>
      <c r="F7666" s="108" t="s">
        <v>7124</v>
      </c>
      <c r="G7666" s="129"/>
      <c r="H7666" s="372">
        <v>8</v>
      </c>
      <c r="I7666" s="371" t="s">
        <v>7215</v>
      </c>
      <c r="J7666" s="372" t="s">
        <v>2937</v>
      </c>
      <c r="K7666" s="371" t="s">
        <v>7216</v>
      </c>
      <c r="L7666" s="371" t="s">
        <v>459</v>
      </c>
      <c r="M7666" s="371" t="s">
        <v>7116</v>
      </c>
      <c r="N7666" s="108" t="s">
        <v>7117</v>
      </c>
    </row>
    <row r="7667" spans="1:14" x14ac:dyDescent="0.2">
      <c r="A7667" s="345">
        <v>45188</v>
      </c>
      <c r="B7667" s="370" t="s">
        <v>541</v>
      </c>
      <c r="C7667" s="370">
        <v>6615.1</v>
      </c>
      <c r="D7667" s="371" t="s">
        <v>452</v>
      </c>
      <c r="E7667" s="371" t="s">
        <v>7123</v>
      </c>
      <c r="F7667" s="108" t="s">
        <v>7124</v>
      </c>
      <c r="G7667" s="129"/>
      <c r="H7667" s="372">
        <v>7</v>
      </c>
      <c r="I7667" s="371" t="s">
        <v>7215</v>
      </c>
      <c r="J7667" s="372" t="s">
        <v>2937</v>
      </c>
      <c r="K7667" s="371" t="s">
        <v>7216</v>
      </c>
      <c r="L7667" s="371" t="s">
        <v>459</v>
      </c>
      <c r="M7667" s="371" t="s">
        <v>7116</v>
      </c>
      <c r="N7667" s="108" t="s">
        <v>7117</v>
      </c>
    </row>
    <row r="7668" spans="1:14" x14ac:dyDescent="0.2">
      <c r="A7668" s="345">
        <v>45189</v>
      </c>
      <c r="B7668" s="370" t="s">
        <v>541</v>
      </c>
      <c r="C7668" s="370">
        <v>6615.1</v>
      </c>
      <c r="D7668" s="371" t="s">
        <v>452</v>
      </c>
      <c r="E7668" s="371" t="s">
        <v>7123</v>
      </c>
      <c r="F7668" s="108" t="s">
        <v>7124</v>
      </c>
      <c r="G7668" s="129"/>
      <c r="H7668" s="372">
        <v>8</v>
      </c>
      <c r="I7668" s="371" t="s">
        <v>7215</v>
      </c>
      <c r="J7668" s="372" t="s">
        <v>2937</v>
      </c>
      <c r="K7668" s="371" t="s">
        <v>7216</v>
      </c>
      <c r="L7668" s="371" t="s">
        <v>459</v>
      </c>
      <c r="M7668" s="371" t="s">
        <v>7116</v>
      </c>
      <c r="N7668" s="108" t="s">
        <v>7117</v>
      </c>
    </row>
    <row r="7669" spans="1:14" x14ac:dyDescent="0.2">
      <c r="A7669" s="345">
        <v>45190</v>
      </c>
      <c r="B7669" s="370" t="s">
        <v>541</v>
      </c>
      <c r="C7669" s="370">
        <v>6615.1</v>
      </c>
      <c r="D7669" s="371" t="s">
        <v>452</v>
      </c>
      <c r="E7669" s="371" t="s">
        <v>7123</v>
      </c>
      <c r="F7669" s="108" t="s">
        <v>7124</v>
      </c>
      <c r="G7669" s="129"/>
      <c r="H7669" s="372">
        <v>8</v>
      </c>
      <c r="I7669" s="371" t="s">
        <v>7215</v>
      </c>
      <c r="J7669" s="372" t="s">
        <v>2937</v>
      </c>
      <c r="K7669" s="371" t="s">
        <v>7216</v>
      </c>
      <c r="L7669" s="371" t="s">
        <v>459</v>
      </c>
      <c r="M7669" s="371" t="s">
        <v>7116</v>
      </c>
      <c r="N7669" s="108" t="s">
        <v>7117</v>
      </c>
    </row>
    <row r="7670" spans="1:14" x14ac:dyDescent="0.2">
      <c r="A7670" s="345">
        <v>45191</v>
      </c>
      <c r="B7670" s="370" t="s">
        <v>541</v>
      </c>
      <c r="C7670" s="370">
        <v>6615.1</v>
      </c>
      <c r="D7670" s="371" t="s">
        <v>452</v>
      </c>
      <c r="E7670" s="371" t="s">
        <v>7123</v>
      </c>
      <c r="F7670" s="108" t="s">
        <v>7124</v>
      </c>
      <c r="G7670" s="129"/>
      <c r="H7670" s="372">
        <v>8</v>
      </c>
      <c r="I7670" s="371" t="s">
        <v>7215</v>
      </c>
      <c r="J7670" s="372" t="s">
        <v>2937</v>
      </c>
      <c r="K7670" s="371" t="s">
        <v>7216</v>
      </c>
      <c r="L7670" s="371" t="s">
        <v>459</v>
      </c>
      <c r="M7670" s="371" t="s">
        <v>7116</v>
      </c>
      <c r="N7670" s="108" t="s">
        <v>7117</v>
      </c>
    </row>
    <row r="7671" spans="1:14" x14ac:dyDescent="0.2">
      <c r="A7671" s="345">
        <v>45173</v>
      </c>
      <c r="B7671" s="370" t="s">
        <v>541</v>
      </c>
      <c r="C7671" s="370">
        <v>6615.1</v>
      </c>
      <c r="D7671" s="371" t="s">
        <v>452</v>
      </c>
      <c r="E7671" s="371" t="s">
        <v>7132</v>
      </c>
      <c r="F7671" s="108" t="s">
        <v>7133</v>
      </c>
      <c r="G7671" s="129"/>
      <c r="H7671" s="372">
        <v>4</v>
      </c>
      <c r="I7671" s="371" t="s">
        <v>7226</v>
      </c>
      <c r="J7671" s="372" t="s">
        <v>2937</v>
      </c>
      <c r="K7671" s="371" t="s">
        <v>7227</v>
      </c>
      <c r="L7671" s="371" t="s">
        <v>459</v>
      </c>
      <c r="M7671" s="371" t="s">
        <v>7116</v>
      </c>
      <c r="N7671" s="108" t="s">
        <v>7117</v>
      </c>
    </row>
    <row r="7672" spans="1:14" x14ac:dyDescent="0.2">
      <c r="A7672" s="345">
        <v>45174</v>
      </c>
      <c r="B7672" s="370" t="s">
        <v>541</v>
      </c>
      <c r="C7672" s="370">
        <v>6615.1</v>
      </c>
      <c r="D7672" s="371" t="s">
        <v>452</v>
      </c>
      <c r="E7672" s="371" t="s">
        <v>7132</v>
      </c>
      <c r="F7672" s="108" t="s">
        <v>7133</v>
      </c>
      <c r="G7672" s="129"/>
      <c r="H7672" s="372">
        <v>8</v>
      </c>
      <c r="I7672" s="371" t="s">
        <v>7226</v>
      </c>
      <c r="J7672" s="372" t="s">
        <v>2937</v>
      </c>
      <c r="K7672" s="371" t="s">
        <v>7227</v>
      </c>
      <c r="L7672" s="371" t="s">
        <v>459</v>
      </c>
      <c r="M7672" s="371" t="s">
        <v>7116</v>
      </c>
      <c r="N7672" s="108" t="s">
        <v>7117</v>
      </c>
    </row>
    <row r="7673" spans="1:14" x14ac:dyDescent="0.2">
      <c r="A7673" s="345">
        <v>45173</v>
      </c>
      <c r="B7673" s="370" t="s">
        <v>541</v>
      </c>
      <c r="C7673" s="370">
        <v>6615.1</v>
      </c>
      <c r="D7673" s="371" t="s">
        <v>452</v>
      </c>
      <c r="E7673" s="371" t="s">
        <v>7125</v>
      </c>
      <c r="F7673" s="108" t="s">
        <v>3463</v>
      </c>
      <c r="G7673" s="129"/>
      <c r="H7673" s="372">
        <v>8</v>
      </c>
      <c r="I7673" s="371" t="s">
        <v>7241</v>
      </c>
      <c r="J7673" s="372" t="s">
        <v>2937</v>
      </c>
      <c r="K7673" s="371" t="s">
        <v>7242</v>
      </c>
      <c r="L7673" s="371" t="s">
        <v>459</v>
      </c>
      <c r="M7673" s="371" t="s">
        <v>7116</v>
      </c>
      <c r="N7673" s="108" t="s">
        <v>7117</v>
      </c>
    </row>
    <row r="7674" spans="1:14" x14ac:dyDescent="0.2">
      <c r="A7674" s="345">
        <v>45175</v>
      </c>
      <c r="B7674" s="370" t="s">
        <v>541</v>
      </c>
      <c r="C7674" s="370">
        <v>6615.1</v>
      </c>
      <c r="D7674" s="371" t="s">
        <v>452</v>
      </c>
      <c r="E7674" s="371" t="s">
        <v>7132</v>
      </c>
      <c r="F7674" s="108" t="s">
        <v>7133</v>
      </c>
      <c r="G7674" s="129"/>
      <c r="H7674" s="372">
        <v>8</v>
      </c>
      <c r="I7674" s="371" t="s">
        <v>7226</v>
      </c>
      <c r="J7674" s="372" t="s">
        <v>2937</v>
      </c>
      <c r="K7674" s="371" t="s">
        <v>7227</v>
      </c>
      <c r="L7674" s="371" t="s">
        <v>459</v>
      </c>
      <c r="M7674" s="371" t="s">
        <v>7116</v>
      </c>
      <c r="N7674" s="108" t="s">
        <v>7117</v>
      </c>
    </row>
    <row r="7675" spans="1:14" x14ac:dyDescent="0.2">
      <c r="A7675" s="345">
        <v>45174</v>
      </c>
      <c r="B7675" s="370" t="s">
        <v>541</v>
      </c>
      <c r="C7675" s="370">
        <v>6615.1</v>
      </c>
      <c r="D7675" s="371" t="s">
        <v>452</v>
      </c>
      <c r="E7675" s="371" t="s">
        <v>7125</v>
      </c>
      <c r="F7675" s="108" t="s">
        <v>3463</v>
      </c>
      <c r="G7675" s="129"/>
      <c r="H7675" s="372">
        <v>8</v>
      </c>
      <c r="I7675" s="371" t="s">
        <v>7241</v>
      </c>
      <c r="J7675" s="372" t="s">
        <v>2937</v>
      </c>
      <c r="K7675" s="371" t="s">
        <v>7242</v>
      </c>
      <c r="L7675" s="371" t="s">
        <v>459</v>
      </c>
      <c r="M7675" s="371" t="s">
        <v>7116</v>
      </c>
      <c r="N7675" s="108" t="s">
        <v>7117</v>
      </c>
    </row>
    <row r="7676" spans="1:14" x14ac:dyDescent="0.2">
      <c r="A7676" s="345">
        <v>45176</v>
      </c>
      <c r="B7676" s="370" t="s">
        <v>541</v>
      </c>
      <c r="C7676" s="370">
        <v>6615.1</v>
      </c>
      <c r="D7676" s="371" t="s">
        <v>452</v>
      </c>
      <c r="E7676" s="371" t="s">
        <v>7132</v>
      </c>
      <c r="F7676" s="108" t="s">
        <v>7133</v>
      </c>
      <c r="G7676" s="129"/>
      <c r="H7676" s="372">
        <v>8</v>
      </c>
      <c r="I7676" s="371" t="s">
        <v>7226</v>
      </c>
      <c r="J7676" s="372" t="s">
        <v>2937</v>
      </c>
      <c r="K7676" s="371" t="s">
        <v>7227</v>
      </c>
      <c r="L7676" s="371" t="s">
        <v>459</v>
      </c>
      <c r="M7676" s="371" t="s">
        <v>7116</v>
      </c>
      <c r="N7676" s="108" t="s">
        <v>7117</v>
      </c>
    </row>
    <row r="7677" spans="1:14" x14ac:dyDescent="0.2">
      <c r="A7677" s="345">
        <v>45180</v>
      </c>
      <c r="B7677" s="370" t="s">
        <v>541</v>
      </c>
      <c r="C7677" s="370">
        <v>6615.1</v>
      </c>
      <c r="D7677" s="371" t="s">
        <v>452</v>
      </c>
      <c r="E7677" s="371" t="s">
        <v>7138</v>
      </c>
      <c r="F7677" s="108" t="s">
        <v>6013</v>
      </c>
      <c r="G7677" s="129"/>
      <c r="H7677" s="372">
        <v>8</v>
      </c>
      <c r="I7677" s="371" t="s">
        <v>7211</v>
      </c>
      <c r="J7677" s="372" t="s">
        <v>2937</v>
      </c>
      <c r="K7677" s="371" t="s">
        <v>7212</v>
      </c>
      <c r="L7677" s="371" t="s">
        <v>459</v>
      </c>
      <c r="M7677" s="371" t="s">
        <v>7116</v>
      </c>
      <c r="N7677" s="108" t="s">
        <v>7117</v>
      </c>
    </row>
    <row r="7678" spans="1:14" x14ac:dyDescent="0.2">
      <c r="A7678" s="345">
        <v>45175</v>
      </c>
      <c r="B7678" s="370" t="s">
        <v>541</v>
      </c>
      <c r="C7678" s="370">
        <v>6615.1</v>
      </c>
      <c r="D7678" s="371" t="s">
        <v>452</v>
      </c>
      <c r="E7678" s="371" t="s">
        <v>7125</v>
      </c>
      <c r="F7678" s="108" t="s">
        <v>3463</v>
      </c>
      <c r="G7678" s="129"/>
      <c r="H7678" s="372">
        <v>8</v>
      </c>
      <c r="I7678" s="371" t="s">
        <v>7241</v>
      </c>
      <c r="J7678" s="372" t="s">
        <v>2937</v>
      </c>
      <c r="K7678" s="371" t="s">
        <v>7242</v>
      </c>
      <c r="L7678" s="371" t="s">
        <v>459</v>
      </c>
      <c r="M7678" s="371" t="s">
        <v>7116</v>
      </c>
      <c r="N7678" s="108" t="s">
        <v>7117</v>
      </c>
    </row>
    <row r="7679" spans="1:14" x14ac:dyDescent="0.2">
      <c r="A7679" s="345">
        <v>45173</v>
      </c>
      <c r="B7679" s="370" t="s">
        <v>541</v>
      </c>
      <c r="C7679" s="370">
        <v>6615.1</v>
      </c>
      <c r="D7679" s="371" t="s">
        <v>452</v>
      </c>
      <c r="E7679" s="371" t="s">
        <v>7126</v>
      </c>
      <c r="F7679" s="108" t="s">
        <v>3304</v>
      </c>
      <c r="G7679" s="129"/>
      <c r="H7679" s="372">
        <v>4</v>
      </c>
      <c r="I7679" s="371" t="s">
        <v>7213</v>
      </c>
      <c r="J7679" s="372" t="s">
        <v>2937</v>
      </c>
      <c r="K7679" s="371" t="s">
        <v>7214</v>
      </c>
      <c r="L7679" s="371" t="s">
        <v>459</v>
      </c>
      <c r="M7679" s="371" t="s">
        <v>7116</v>
      </c>
      <c r="N7679" s="108" t="s">
        <v>7117</v>
      </c>
    </row>
    <row r="7680" spans="1:14" x14ac:dyDescent="0.2">
      <c r="A7680" s="345">
        <v>45180</v>
      </c>
      <c r="B7680" s="370" t="s">
        <v>541</v>
      </c>
      <c r="C7680" s="370">
        <v>6615.1</v>
      </c>
      <c r="D7680" s="371" t="s">
        <v>452</v>
      </c>
      <c r="E7680" s="371" t="s">
        <v>7155</v>
      </c>
      <c r="F7680" s="108" t="s">
        <v>7156</v>
      </c>
      <c r="G7680" s="129"/>
      <c r="H7680" s="372">
        <v>8</v>
      </c>
      <c r="I7680" s="371" t="s">
        <v>7239</v>
      </c>
      <c r="J7680" s="372" t="s">
        <v>2937</v>
      </c>
      <c r="K7680" s="371" t="s">
        <v>7240</v>
      </c>
      <c r="L7680" s="371" t="s">
        <v>459</v>
      </c>
      <c r="M7680" s="371" t="s">
        <v>7116</v>
      </c>
      <c r="N7680" s="108" t="s">
        <v>7117</v>
      </c>
    </row>
    <row r="7681" spans="1:14" x14ac:dyDescent="0.2">
      <c r="A7681" s="345">
        <v>45173</v>
      </c>
      <c r="B7681" s="370" t="s">
        <v>541</v>
      </c>
      <c r="C7681" s="370">
        <v>6615.1</v>
      </c>
      <c r="D7681" s="371" t="s">
        <v>452</v>
      </c>
      <c r="E7681" s="371" t="s">
        <v>7115</v>
      </c>
      <c r="F7681" s="108" t="s">
        <v>4389</v>
      </c>
      <c r="G7681" s="129"/>
      <c r="H7681" s="372">
        <v>8</v>
      </c>
      <c r="I7681" s="371" t="s">
        <v>7217</v>
      </c>
      <c r="J7681" s="372" t="s">
        <v>2937</v>
      </c>
      <c r="K7681" s="371" t="s">
        <v>7218</v>
      </c>
      <c r="L7681" s="371" t="s">
        <v>459</v>
      </c>
      <c r="M7681" s="371" t="s">
        <v>7116</v>
      </c>
      <c r="N7681" s="108" t="s">
        <v>7117</v>
      </c>
    </row>
    <row r="7682" spans="1:14" x14ac:dyDescent="0.2">
      <c r="A7682" s="345">
        <v>45170</v>
      </c>
      <c r="B7682" s="370" t="s">
        <v>541</v>
      </c>
      <c r="C7682" s="370">
        <v>6615.1</v>
      </c>
      <c r="D7682" s="371" t="s">
        <v>452</v>
      </c>
      <c r="E7682" s="371" t="s">
        <v>7219</v>
      </c>
      <c r="F7682" s="108" t="s">
        <v>7203</v>
      </c>
      <c r="G7682" s="129"/>
      <c r="H7682" s="372">
        <v>8</v>
      </c>
      <c r="I7682" s="371" t="s">
        <v>7220</v>
      </c>
      <c r="J7682" s="372" t="s">
        <v>2937</v>
      </c>
      <c r="K7682" s="371" t="s">
        <v>7221</v>
      </c>
      <c r="L7682" s="371" t="s">
        <v>459</v>
      </c>
      <c r="M7682" s="371" t="s">
        <v>7116</v>
      </c>
      <c r="N7682" s="108" t="s">
        <v>7117</v>
      </c>
    </row>
    <row r="7683" spans="1:14" x14ac:dyDescent="0.2">
      <c r="A7683" s="345">
        <v>45181</v>
      </c>
      <c r="B7683" s="370" t="s">
        <v>541</v>
      </c>
      <c r="C7683" s="370">
        <v>6615.1</v>
      </c>
      <c r="D7683" s="371" t="s">
        <v>452</v>
      </c>
      <c r="E7683" s="371" t="s">
        <v>7138</v>
      </c>
      <c r="F7683" s="108" t="s">
        <v>6013</v>
      </c>
      <c r="G7683" s="129"/>
      <c r="H7683" s="372">
        <v>8</v>
      </c>
      <c r="I7683" s="371" t="s">
        <v>7211</v>
      </c>
      <c r="J7683" s="372" t="s">
        <v>2937</v>
      </c>
      <c r="K7683" s="371" t="s">
        <v>7212</v>
      </c>
      <c r="L7683" s="371" t="s">
        <v>459</v>
      </c>
      <c r="M7683" s="371" t="s">
        <v>7116</v>
      </c>
      <c r="N7683" s="108" t="s">
        <v>7117</v>
      </c>
    </row>
    <row r="7684" spans="1:14" x14ac:dyDescent="0.2">
      <c r="A7684" s="345">
        <v>45174</v>
      </c>
      <c r="B7684" s="370" t="s">
        <v>541</v>
      </c>
      <c r="C7684" s="370">
        <v>6615.1</v>
      </c>
      <c r="D7684" s="371" t="s">
        <v>452</v>
      </c>
      <c r="E7684" s="371" t="s">
        <v>7126</v>
      </c>
      <c r="F7684" s="108" t="s">
        <v>3304</v>
      </c>
      <c r="G7684" s="129"/>
      <c r="H7684" s="372">
        <v>7</v>
      </c>
      <c r="I7684" s="371" t="s">
        <v>7213</v>
      </c>
      <c r="J7684" s="372" t="s">
        <v>2937</v>
      </c>
      <c r="K7684" s="371" t="s">
        <v>7214</v>
      </c>
      <c r="L7684" s="371" t="s">
        <v>459</v>
      </c>
      <c r="M7684" s="371" t="s">
        <v>7116</v>
      </c>
      <c r="N7684" s="108" t="s">
        <v>7117</v>
      </c>
    </row>
    <row r="7685" spans="1:14" x14ac:dyDescent="0.2">
      <c r="A7685" s="345">
        <v>45176</v>
      </c>
      <c r="B7685" s="370" t="s">
        <v>541</v>
      </c>
      <c r="C7685" s="370">
        <v>6615.1</v>
      </c>
      <c r="D7685" s="371" t="s">
        <v>452</v>
      </c>
      <c r="E7685" s="371" t="s">
        <v>7125</v>
      </c>
      <c r="F7685" s="108" t="s">
        <v>3463</v>
      </c>
      <c r="G7685" s="129"/>
      <c r="H7685" s="372">
        <v>8</v>
      </c>
      <c r="I7685" s="371" t="s">
        <v>7241</v>
      </c>
      <c r="J7685" s="372" t="s">
        <v>2937</v>
      </c>
      <c r="K7685" s="371" t="s">
        <v>7242</v>
      </c>
      <c r="L7685" s="371" t="s">
        <v>459</v>
      </c>
      <c r="M7685" s="371" t="s">
        <v>7116</v>
      </c>
      <c r="N7685" s="108" t="s">
        <v>7117</v>
      </c>
    </row>
    <row r="7686" spans="1:14" x14ac:dyDescent="0.2">
      <c r="A7686" s="345">
        <v>45174</v>
      </c>
      <c r="B7686" s="370" t="s">
        <v>541</v>
      </c>
      <c r="C7686" s="370">
        <v>6615.1</v>
      </c>
      <c r="D7686" s="371" t="s">
        <v>452</v>
      </c>
      <c r="E7686" s="371" t="s">
        <v>7115</v>
      </c>
      <c r="F7686" s="108" t="s">
        <v>4389</v>
      </c>
      <c r="G7686" s="129"/>
      <c r="H7686" s="372">
        <v>8</v>
      </c>
      <c r="I7686" s="371" t="s">
        <v>7217</v>
      </c>
      <c r="J7686" s="372" t="s">
        <v>2937</v>
      </c>
      <c r="K7686" s="371" t="s">
        <v>7218</v>
      </c>
      <c r="L7686" s="371" t="s">
        <v>459</v>
      </c>
      <c r="M7686" s="371" t="s">
        <v>7116</v>
      </c>
      <c r="N7686" s="108" t="s">
        <v>7117</v>
      </c>
    </row>
    <row r="7687" spans="1:14" x14ac:dyDescent="0.2">
      <c r="A7687" s="345">
        <v>45194</v>
      </c>
      <c r="B7687" s="370" t="s">
        <v>541</v>
      </c>
      <c r="C7687" s="370">
        <v>6615.1</v>
      </c>
      <c r="D7687" s="371" t="s">
        <v>452</v>
      </c>
      <c r="E7687" s="371" t="s">
        <v>7127</v>
      </c>
      <c r="F7687" s="108" t="s">
        <v>3011</v>
      </c>
      <c r="G7687" s="129"/>
      <c r="H7687" s="372">
        <v>2</v>
      </c>
      <c r="I7687" s="371" t="s">
        <v>7243</v>
      </c>
      <c r="J7687" s="372" t="s">
        <v>2937</v>
      </c>
      <c r="K7687" s="371" t="s">
        <v>7244</v>
      </c>
      <c r="L7687" s="371" t="s">
        <v>459</v>
      </c>
      <c r="M7687" s="371" t="s">
        <v>7116</v>
      </c>
      <c r="N7687" s="108" t="s">
        <v>7117</v>
      </c>
    </row>
    <row r="7688" spans="1:14" x14ac:dyDescent="0.2">
      <c r="A7688" s="345">
        <v>45180</v>
      </c>
      <c r="B7688" s="370" t="s">
        <v>541</v>
      </c>
      <c r="C7688" s="370">
        <v>6615.1</v>
      </c>
      <c r="D7688" s="371" t="s">
        <v>452</v>
      </c>
      <c r="E7688" s="371" t="s">
        <v>7219</v>
      </c>
      <c r="F7688" s="108" t="s">
        <v>7203</v>
      </c>
      <c r="G7688" s="129"/>
      <c r="H7688" s="372">
        <v>8</v>
      </c>
      <c r="I7688" s="371" t="s">
        <v>7220</v>
      </c>
      <c r="J7688" s="372" t="s">
        <v>2937</v>
      </c>
      <c r="K7688" s="371" t="s">
        <v>7221</v>
      </c>
      <c r="L7688" s="371" t="s">
        <v>459</v>
      </c>
      <c r="M7688" s="371" t="s">
        <v>7116</v>
      </c>
      <c r="N7688" s="108" t="s">
        <v>7117</v>
      </c>
    </row>
    <row r="7689" spans="1:14" x14ac:dyDescent="0.2">
      <c r="A7689" s="345">
        <v>45182</v>
      </c>
      <c r="B7689" s="370" t="s">
        <v>541</v>
      </c>
      <c r="C7689" s="370">
        <v>6615.1</v>
      </c>
      <c r="D7689" s="371" t="s">
        <v>452</v>
      </c>
      <c r="E7689" s="371" t="s">
        <v>7138</v>
      </c>
      <c r="F7689" s="108" t="s">
        <v>6013</v>
      </c>
      <c r="G7689" s="129"/>
      <c r="H7689" s="372">
        <v>8</v>
      </c>
      <c r="I7689" s="371" t="s">
        <v>7211</v>
      </c>
      <c r="J7689" s="372" t="s">
        <v>2937</v>
      </c>
      <c r="K7689" s="371" t="s">
        <v>7212</v>
      </c>
      <c r="L7689" s="371" t="s">
        <v>459</v>
      </c>
      <c r="M7689" s="371" t="s">
        <v>7116</v>
      </c>
      <c r="N7689" s="108" t="s">
        <v>7117</v>
      </c>
    </row>
    <row r="7690" spans="1:14" x14ac:dyDescent="0.2">
      <c r="A7690" s="345">
        <v>45170</v>
      </c>
      <c r="B7690" s="370" t="s">
        <v>541</v>
      </c>
      <c r="C7690" s="370">
        <v>6615.1</v>
      </c>
      <c r="D7690" s="371" t="s">
        <v>452</v>
      </c>
      <c r="E7690" s="371" t="s">
        <v>7132</v>
      </c>
      <c r="F7690" s="108" t="s">
        <v>7133</v>
      </c>
      <c r="G7690" s="129"/>
      <c r="H7690" s="372">
        <v>4</v>
      </c>
      <c r="I7690" s="371" t="s">
        <v>7226</v>
      </c>
      <c r="J7690" s="372" t="s">
        <v>2937</v>
      </c>
      <c r="K7690" s="371" t="s">
        <v>7227</v>
      </c>
      <c r="L7690" s="371" t="s">
        <v>459</v>
      </c>
      <c r="M7690" s="371" t="s">
        <v>7116</v>
      </c>
      <c r="N7690" s="108" t="s">
        <v>7117</v>
      </c>
    </row>
    <row r="7691" spans="1:14" x14ac:dyDescent="0.2">
      <c r="A7691" s="345">
        <v>45175</v>
      </c>
      <c r="B7691" s="370" t="s">
        <v>541</v>
      </c>
      <c r="C7691" s="370">
        <v>6615.1</v>
      </c>
      <c r="D7691" s="371" t="s">
        <v>452</v>
      </c>
      <c r="E7691" s="371" t="s">
        <v>7126</v>
      </c>
      <c r="F7691" s="108" t="s">
        <v>3304</v>
      </c>
      <c r="G7691" s="129"/>
      <c r="H7691" s="372">
        <v>7</v>
      </c>
      <c r="I7691" s="371" t="s">
        <v>7213</v>
      </c>
      <c r="J7691" s="372" t="s">
        <v>2937</v>
      </c>
      <c r="K7691" s="371" t="s">
        <v>7214</v>
      </c>
      <c r="L7691" s="371" t="s">
        <v>459</v>
      </c>
      <c r="M7691" s="371" t="s">
        <v>7116</v>
      </c>
      <c r="N7691" s="108" t="s">
        <v>7117</v>
      </c>
    </row>
    <row r="7692" spans="1:14" x14ac:dyDescent="0.2">
      <c r="A7692" s="345">
        <v>45177</v>
      </c>
      <c r="B7692" s="370" t="s">
        <v>541</v>
      </c>
      <c r="C7692" s="370">
        <v>6615.1</v>
      </c>
      <c r="D7692" s="371" t="s">
        <v>452</v>
      </c>
      <c r="E7692" s="371" t="s">
        <v>7125</v>
      </c>
      <c r="F7692" s="108" t="s">
        <v>3463</v>
      </c>
      <c r="G7692" s="129"/>
      <c r="H7692" s="372">
        <v>8</v>
      </c>
      <c r="I7692" s="371" t="s">
        <v>7241</v>
      </c>
      <c r="J7692" s="372" t="s">
        <v>2937</v>
      </c>
      <c r="K7692" s="371" t="s">
        <v>7242</v>
      </c>
      <c r="L7692" s="371" t="s">
        <v>459</v>
      </c>
      <c r="M7692" s="371" t="s">
        <v>7116</v>
      </c>
      <c r="N7692" s="108" t="s">
        <v>7117</v>
      </c>
    </row>
    <row r="7693" spans="1:14" x14ac:dyDescent="0.2">
      <c r="A7693" s="345">
        <v>45181</v>
      </c>
      <c r="B7693" s="370" t="s">
        <v>541</v>
      </c>
      <c r="C7693" s="370">
        <v>6615.1</v>
      </c>
      <c r="D7693" s="371" t="s">
        <v>452</v>
      </c>
      <c r="E7693" s="371" t="s">
        <v>7155</v>
      </c>
      <c r="F7693" s="108" t="s">
        <v>7156</v>
      </c>
      <c r="G7693" s="129"/>
      <c r="H7693" s="372">
        <v>8</v>
      </c>
      <c r="I7693" s="371" t="s">
        <v>7239</v>
      </c>
      <c r="J7693" s="372" t="s">
        <v>2937</v>
      </c>
      <c r="K7693" s="371" t="s">
        <v>7240</v>
      </c>
      <c r="L7693" s="371" t="s">
        <v>459</v>
      </c>
      <c r="M7693" s="371" t="s">
        <v>7116</v>
      </c>
      <c r="N7693" s="108" t="s">
        <v>7117</v>
      </c>
    </row>
    <row r="7694" spans="1:14" x14ac:dyDescent="0.2">
      <c r="A7694" s="345">
        <v>45175</v>
      </c>
      <c r="B7694" s="370" t="s">
        <v>541</v>
      </c>
      <c r="C7694" s="370">
        <v>6615.1</v>
      </c>
      <c r="D7694" s="371" t="s">
        <v>452</v>
      </c>
      <c r="E7694" s="371" t="s">
        <v>7115</v>
      </c>
      <c r="F7694" s="108" t="s">
        <v>4389</v>
      </c>
      <c r="G7694" s="129"/>
      <c r="H7694" s="372">
        <v>8</v>
      </c>
      <c r="I7694" s="371" t="s">
        <v>7217</v>
      </c>
      <c r="J7694" s="372" t="s">
        <v>2937</v>
      </c>
      <c r="K7694" s="371" t="s">
        <v>7218</v>
      </c>
      <c r="L7694" s="371" t="s">
        <v>459</v>
      </c>
      <c r="M7694" s="371" t="s">
        <v>7116</v>
      </c>
      <c r="N7694" s="108" t="s">
        <v>7117</v>
      </c>
    </row>
    <row r="7695" spans="1:14" x14ac:dyDescent="0.2">
      <c r="A7695" s="345">
        <v>45180</v>
      </c>
      <c r="B7695" s="370" t="s">
        <v>541</v>
      </c>
      <c r="C7695" s="370">
        <v>6615.1</v>
      </c>
      <c r="D7695" s="371" t="s">
        <v>452</v>
      </c>
      <c r="E7695" s="371" t="s">
        <v>7128</v>
      </c>
      <c r="F7695" s="108" t="s">
        <v>7129</v>
      </c>
      <c r="G7695" s="129"/>
      <c r="H7695" s="372">
        <v>8</v>
      </c>
      <c r="I7695" s="371" t="s">
        <v>7228</v>
      </c>
      <c r="J7695" s="372" t="s">
        <v>2937</v>
      </c>
      <c r="K7695" s="371" t="s">
        <v>7229</v>
      </c>
      <c r="L7695" s="371" t="s">
        <v>459</v>
      </c>
      <c r="M7695" s="371" t="s">
        <v>7116</v>
      </c>
      <c r="N7695" s="108" t="s">
        <v>7117</v>
      </c>
    </row>
    <row r="7696" spans="1:14" x14ac:dyDescent="0.2">
      <c r="A7696" s="345">
        <v>45173</v>
      </c>
      <c r="B7696" s="370" t="s">
        <v>541</v>
      </c>
      <c r="C7696" s="370">
        <v>6615.1</v>
      </c>
      <c r="D7696" s="371" t="s">
        <v>452</v>
      </c>
      <c r="E7696" s="371" t="s">
        <v>7230</v>
      </c>
      <c r="F7696" s="108" t="s">
        <v>7202</v>
      </c>
      <c r="G7696" s="129"/>
      <c r="H7696" s="372">
        <v>8</v>
      </c>
      <c r="I7696" s="371" t="s">
        <v>7231</v>
      </c>
      <c r="J7696" s="372" t="s">
        <v>2937</v>
      </c>
      <c r="K7696" s="371" t="s">
        <v>7232</v>
      </c>
      <c r="L7696" s="371" t="s">
        <v>459</v>
      </c>
      <c r="M7696" s="371" t="s">
        <v>7116</v>
      </c>
      <c r="N7696" s="108" t="s">
        <v>7117</v>
      </c>
    </row>
    <row r="7697" spans="1:14" x14ac:dyDescent="0.2">
      <c r="A7697" s="345">
        <v>45183</v>
      </c>
      <c r="B7697" s="370" t="s">
        <v>541</v>
      </c>
      <c r="C7697" s="370">
        <v>6615.1</v>
      </c>
      <c r="D7697" s="371" t="s">
        <v>452</v>
      </c>
      <c r="E7697" s="371" t="s">
        <v>7138</v>
      </c>
      <c r="F7697" s="108" t="s">
        <v>6013</v>
      </c>
      <c r="G7697" s="129"/>
      <c r="H7697" s="372">
        <v>8</v>
      </c>
      <c r="I7697" s="371" t="s">
        <v>7211</v>
      </c>
      <c r="J7697" s="372" t="s">
        <v>2937</v>
      </c>
      <c r="K7697" s="371" t="s">
        <v>7212</v>
      </c>
      <c r="L7697" s="371" t="s">
        <v>459</v>
      </c>
      <c r="M7697" s="371" t="s">
        <v>7116</v>
      </c>
      <c r="N7697" s="108" t="s">
        <v>7117</v>
      </c>
    </row>
    <row r="7698" spans="1:14" x14ac:dyDescent="0.2">
      <c r="A7698" s="345">
        <v>45181</v>
      </c>
      <c r="B7698" s="370" t="s">
        <v>541</v>
      </c>
      <c r="C7698" s="370">
        <v>6615.1</v>
      </c>
      <c r="D7698" s="371" t="s">
        <v>452</v>
      </c>
      <c r="E7698" s="371" t="s">
        <v>7219</v>
      </c>
      <c r="F7698" s="108" t="s">
        <v>7203</v>
      </c>
      <c r="G7698" s="129"/>
      <c r="H7698" s="372">
        <v>8</v>
      </c>
      <c r="I7698" s="371" t="s">
        <v>7220</v>
      </c>
      <c r="J7698" s="372" t="s">
        <v>2937</v>
      </c>
      <c r="K7698" s="371" t="s">
        <v>7221</v>
      </c>
      <c r="L7698" s="371" t="s">
        <v>459</v>
      </c>
      <c r="M7698" s="371" t="s">
        <v>7116</v>
      </c>
      <c r="N7698" s="108" t="s">
        <v>7117</v>
      </c>
    </row>
    <row r="7699" spans="1:14" x14ac:dyDescent="0.2">
      <c r="A7699" s="345">
        <v>45176</v>
      </c>
      <c r="B7699" s="370" t="s">
        <v>541</v>
      </c>
      <c r="C7699" s="370">
        <v>6615.1</v>
      </c>
      <c r="D7699" s="371" t="s">
        <v>452</v>
      </c>
      <c r="E7699" s="371" t="s">
        <v>7126</v>
      </c>
      <c r="F7699" s="108" t="s">
        <v>3304</v>
      </c>
      <c r="G7699" s="129"/>
      <c r="H7699" s="372">
        <v>7</v>
      </c>
      <c r="I7699" s="371" t="s">
        <v>7213</v>
      </c>
      <c r="J7699" s="372" t="s">
        <v>2937</v>
      </c>
      <c r="K7699" s="371" t="s">
        <v>7214</v>
      </c>
      <c r="L7699" s="371" t="s">
        <v>459</v>
      </c>
      <c r="M7699" s="371" t="s">
        <v>7116</v>
      </c>
      <c r="N7699" s="108" t="s">
        <v>7117</v>
      </c>
    </row>
    <row r="7700" spans="1:14" x14ac:dyDescent="0.2">
      <c r="A7700" s="345">
        <v>45187</v>
      </c>
      <c r="B7700" s="370" t="s">
        <v>541</v>
      </c>
      <c r="C7700" s="370">
        <v>6615.1</v>
      </c>
      <c r="D7700" s="371" t="s">
        <v>452</v>
      </c>
      <c r="E7700" s="371" t="s">
        <v>7127</v>
      </c>
      <c r="F7700" s="108" t="s">
        <v>3011</v>
      </c>
      <c r="G7700" s="129"/>
      <c r="H7700" s="372">
        <v>2</v>
      </c>
      <c r="I7700" s="371" t="s">
        <v>7243</v>
      </c>
      <c r="J7700" s="372" t="s">
        <v>2937</v>
      </c>
      <c r="K7700" s="371" t="s">
        <v>7244</v>
      </c>
      <c r="L7700" s="371" t="s">
        <v>459</v>
      </c>
      <c r="M7700" s="371" t="s">
        <v>7116</v>
      </c>
      <c r="N7700" s="108" t="s">
        <v>7117</v>
      </c>
    </row>
    <row r="7701" spans="1:14" x14ac:dyDescent="0.2">
      <c r="A7701" s="345">
        <v>45182</v>
      </c>
      <c r="B7701" s="370" t="s">
        <v>541</v>
      </c>
      <c r="C7701" s="370">
        <v>6615.1</v>
      </c>
      <c r="D7701" s="371" t="s">
        <v>452</v>
      </c>
      <c r="E7701" s="371" t="s">
        <v>7155</v>
      </c>
      <c r="F7701" s="108" t="s">
        <v>7156</v>
      </c>
      <c r="G7701" s="129"/>
      <c r="H7701" s="372">
        <v>8</v>
      </c>
      <c r="I7701" s="371" t="s">
        <v>7239</v>
      </c>
      <c r="J7701" s="372" t="s">
        <v>2937</v>
      </c>
      <c r="K7701" s="371" t="s">
        <v>7240</v>
      </c>
      <c r="L7701" s="371" t="s">
        <v>459</v>
      </c>
      <c r="M7701" s="371" t="s">
        <v>7116</v>
      </c>
      <c r="N7701" s="108" t="s">
        <v>7117</v>
      </c>
    </row>
    <row r="7702" spans="1:14" x14ac:dyDescent="0.2">
      <c r="A7702" s="345">
        <v>45180</v>
      </c>
      <c r="B7702" s="370" t="s">
        <v>541</v>
      </c>
      <c r="C7702" s="370">
        <v>6615.1</v>
      </c>
      <c r="D7702" s="371" t="s">
        <v>452</v>
      </c>
      <c r="E7702" s="371" t="s">
        <v>7125</v>
      </c>
      <c r="F7702" s="108" t="s">
        <v>3463</v>
      </c>
      <c r="G7702" s="129"/>
      <c r="H7702" s="372">
        <v>8</v>
      </c>
      <c r="I7702" s="371" t="s">
        <v>7241</v>
      </c>
      <c r="J7702" s="372" t="s">
        <v>2937</v>
      </c>
      <c r="K7702" s="371" t="s">
        <v>7242</v>
      </c>
      <c r="L7702" s="371" t="s">
        <v>459</v>
      </c>
      <c r="M7702" s="371" t="s">
        <v>7116</v>
      </c>
      <c r="N7702" s="108" t="s">
        <v>7117</v>
      </c>
    </row>
    <row r="7703" spans="1:14" x14ac:dyDescent="0.2">
      <c r="A7703" s="345">
        <v>45176</v>
      </c>
      <c r="B7703" s="370" t="s">
        <v>541</v>
      </c>
      <c r="C7703" s="370">
        <v>6615.1</v>
      </c>
      <c r="D7703" s="371" t="s">
        <v>452</v>
      </c>
      <c r="E7703" s="371" t="s">
        <v>7115</v>
      </c>
      <c r="F7703" s="108" t="s">
        <v>4389</v>
      </c>
      <c r="G7703" s="129"/>
      <c r="H7703" s="372">
        <v>7</v>
      </c>
      <c r="I7703" s="371" t="s">
        <v>7217</v>
      </c>
      <c r="J7703" s="372" t="s">
        <v>2937</v>
      </c>
      <c r="K7703" s="371" t="s">
        <v>7218</v>
      </c>
      <c r="L7703" s="371" t="s">
        <v>459</v>
      </c>
      <c r="M7703" s="371" t="s">
        <v>7116</v>
      </c>
      <c r="N7703" s="108" t="s">
        <v>7117</v>
      </c>
    </row>
    <row r="7704" spans="1:14" x14ac:dyDescent="0.2">
      <c r="A7704" s="345">
        <v>45181</v>
      </c>
      <c r="B7704" s="370" t="s">
        <v>541</v>
      </c>
      <c r="C7704" s="370">
        <v>6615.1</v>
      </c>
      <c r="D7704" s="371" t="s">
        <v>452</v>
      </c>
      <c r="E7704" s="371" t="s">
        <v>7122</v>
      </c>
      <c r="F7704" s="108" t="s">
        <v>3044</v>
      </c>
      <c r="G7704" s="129"/>
      <c r="H7704" s="372">
        <v>8</v>
      </c>
      <c r="I7704" s="371" t="s">
        <v>7222</v>
      </c>
      <c r="J7704" s="372" t="s">
        <v>2937</v>
      </c>
      <c r="K7704" s="371" t="s">
        <v>7223</v>
      </c>
      <c r="L7704" s="371" t="s">
        <v>459</v>
      </c>
      <c r="M7704" s="371" t="s">
        <v>7116</v>
      </c>
      <c r="N7704" s="108" t="s">
        <v>7117</v>
      </c>
    </row>
    <row r="7705" spans="1:14" x14ac:dyDescent="0.2">
      <c r="A7705" s="345">
        <v>45181</v>
      </c>
      <c r="B7705" s="370" t="s">
        <v>541</v>
      </c>
      <c r="C7705" s="370">
        <v>6615.1</v>
      </c>
      <c r="D7705" s="371" t="s">
        <v>452</v>
      </c>
      <c r="E7705" s="371" t="s">
        <v>7132</v>
      </c>
      <c r="F7705" s="108" t="s">
        <v>7133</v>
      </c>
      <c r="G7705" s="129"/>
      <c r="H7705" s="372">
        <v>8</v>
      </c>
      <c r="I7705" s="371" t="s">
        <v>7226</v>
      </c>
      <c r="J7705" s="372" t="s">
        <v>2937</v>
      </c>
      <c r="K7705" s="371" t="s">
        <v>7227</v>
      </c>
      <c r="L7705" s="371" t="s">
        <v>459</v>
      </c>
      <c r="M7705" s="371" t="s">
        <v>7116</v>
      </c>
      <c r="N7705" s="108" t="s">
        <v>7117</v>
      </c>
    </row>
    <row r="7706" spans="1:14" x14ac:dyDescent="0.2">
      <c r="A7706" s="345">
        <v>45181</v>
      </c>
      <c r="B7706" s="370" t="s">
        <v>541</v>
      </c>
      <c r="C7706" s="370">
        <v>6615.1</v>
      </c>
      <c r="D7706" s="371" t="s">
        <v>452</v>
      </c>
      <c r="E7706" s="371" t="s">
        <v>7128</v>
      </c>
      <c r="F7706" s="108" t="s">
        <v>7129</v>
      </c>
      <c r="G7706" s="129"/>
      <c r="H7706" s="372">
        <v>8</v>
      </c>
      <c r="I7706" s="371" t="s">
        <v>7228</v>
      </c>
      <c r="J7706" s="372" t="s">
        <v>2937</v>
      </c>
      <c r="K7706" s="371" t="s">
        <v>7229</v>
      </c>
      <c r="L7706" s="371" t="s">
        <v>459</v>
      </c>
      <c r="M7706" s="371" t="s">
        <v>7116</v>
      </c>
      <c r="N7706" s="108" t="s">
        <v>7117</v>
      </c>
    </row>
    <row r="7707" spans="1:14" x14ac:dyDescent="0.2">
      <c r="A7707" s="345">
        <v>45188</v>
      </c>
      <c r="B7707" s="370" t="s">
        <v>541</v>
      </c>
      <c r="C7707" s="370">
        <v>6615.1</v>
      </c>
      <c r="D7707" s="371" t="s">
        <v>452</v>
      </c>
      <c r="E7707" s="371" t="s">
        <v>7127</v>
      </c>
      <c r="F7707" s="108" t="s">
        <v>3011</v>
      </c>
      <c r="G7707" s="129"/>
      <c r="H7707" s="372">
        <v>2</v>
      </c>
      <c r="I7707" s="371" t="s">
        <v>7243</v>
      </c>
      <c r="J7707" s="372" t="s">
        <v>2937</v>
      </c>
      <c r="K7707" s="371" t="s">
        <v>7244</v>
      </c>
      <c r="L7707" s="371" t="s">
        <v>459</v>
      </c>
      <c r="M7707" s="371" t="s">
        <v>7116</v>
      </c>
      <c r="N7707" s="108" t="s">
        <v>7117</v>
      </c>
    </row>
    <row r="7708" spans="1:14" x14ac:dyDescent="0.2">
      <c r="A7708" s="345">
        <v>45184</v>
      </c>
      <c r="B7708" s="370" t="s">
        <v>541</v>
      </c>
      <c r="C7708" s="370">
        <v>6615.1</v>
      </c>
      <c r="D7708" s="371" t="s">
        <v>452</v>
      </c>
      <c r="E7708" s="371" t="s">
        <v>7138</v>
      </c>
      <c r="F7708" s="108" t="s">
        <v>6013</v>
      </c>
      <c r="G7708" s="129"/>
      <c r="H7708" s="372">
        <v>8</v>
      </c>
      <c r="I7708" s="371" t="s">
        <v>7211</v>
      </c>
      <c r="J7708" s="372" t="s">
        <v>2937</v>
      </c>
      <c r="K7708" s="371" t="s">
        <v>7212</v>
      </c>
      <c r="L7708" s="371" t="s">
        <v>459</v>
      </c>
      <c r="M7708" s="371" t="s">
        <v>7116</v>
      </c>
      <c r="N7708" s="108" t="s">
        <v>7117</v>
      </c>
    </row>
    <row r="7709" spans="1:14" x14ac:dyDescent="0.2">
      <c r="A7709" s="345">
        <v>45183</v>
      </c>
      <c r="B7709" s="370" t="s">
        <v>541</v>
      </c>
      <c r="C7709" s="370">
        <v>6615.1</v>
      </c>
      <c r="D7709" s="371" t="s">
        <v>452</v>
      </c>
      <c r="E7709" s="371" t="s">
        <v>7155</v>
      </c>
      <c r="F7709" s="108" t="s">
        <v>7156</v>
      </c>
      <c r="G7709" s="129"/>
      <c r="H7709" s="372">
        <v>8</v>
      </c>
      <c r="I7709" s="371" t="s">
        <v>7239</v>
      </c>
      <c r="J7709" s="372" t="s">
        <v>2937</v>
      </c>
      <c r="K7709" s="371" t="s">
        <v>7240</v>
      </c>
      <c r="L7709" s="371" t="s">
        <v>459</v>
      </c>
      <c r="M7709" s="371" t="s">
        <v>7116</v>
      </c>
      <c r="N7709" s="108" t="s">
        <v>7117</v>
      </c>
    </row>
    <row r="7710" spans="1:14" x14ac:dyDescent="0.2">
      <c r="A7710" s="345">
        <v>45182</v>
      </c>
      <c r="B7710" s="370" t="s">
        <v>541</v>
      </c>
      <c r="C7710" s="370">
        <v>6615.1</v>
      </c>
      <c r="D7710" s="371" t="s">
        <v>452</v>
      </c>
      <c r="E7710" s="371" t="s">
        <v>7219</v>
      </c>
      <c r="F7710" s="108" t="s">
        <v>7203</v>
      </c>
      <c r="G7710" s="129"/>
      <c r="H7710" s="372">
        <v>8</v>
      </c>
      <c r="I7710" s="371" t="s">
        <v>7220</v>
      </c>
      <c r="J7710" s="372" t="s">
        <v>2937</v>
      </c>
      <c r="K7710" s="371" t="s">
        <v>7221</v>
      </c>
      <c r="L7710" s="371" t="s">
        <v>459</v>
      </c>
      <c r="M7710" s="371" t="s">
        <v>7116</v>
      </c>
      <c r="N7710" s="108" t="s">
        <v>7117</v>
      </c>
    </row>
    <row r="7711" spans="1:14" x14ac:dyDescent="0.2">
      <c r="A7711" s="345">
        <v>45177</v>
      </c>
      <c r="B7711" s="370" t="s">
        <v>541</v>
      </c>
      <c r="C7711" s="370">
        <v>6615.1</v>
      </c>
      <c r="D7711" s="371" t="s">
        <v>452</v>
      </c>
      <c r="E7711" s="371" t="s">
        <v>7126</v>
      </c>
      <c r="F7711" s="108" t="s">
        <v>3304</v>
      </c>
      <c r="G7711" s="129"/>
      <c r="H7711" s="372">
        <v>7</v>
      </c>
      <c r="I7711" s="371" t="s">
        <v>7213</v>
      </c>
      <c r="J7711" s="372" t="s">
        <v>2937</v>
      </c>
      <c r="K7711" s="371" t="s">
        <v>7214</v>
      </c>
      <c r="L7711" s="371" t="s">
        <v>459</v>
      </c>
      <c r="M7711" s="371" t="s">
        <v>7116</v>
      </c>
      <c r="N7711" s="108" t="s">
        <v>7117</v>
      </c>
    </row>
    <row r="7712" spans="1:14" x14ac:dyDescent="0.2">
      <c r="A7712" s="345">
        <v>45194</v>
      </c>
      <c r="B7712" s="370" t="s">
        <v>541</v>
      </c>
      <c r="C7712" s="370">
        <v>6615.1</v>
      </c>
      <c r="D7712" s="371" t="s">
        <v>452</v>
      </c>
      <c r="E7712" s="371" t="s">
        <v>7206</v>
      </c>
      <c r="F7712" s="108" t="s">
        <v>7204</v>
      </c>
      <c r="G7712" s="129"/>
      <c r="H7712" s="372">
        <v>8</v>
      </c>
      <c r="I7712" s="371" t="s">
        <v>7207</v>
      </c>
      <c r="J7712" s="372" t="s">
        <v>2937</v>
      </c>
      <c r="K7712" s="371" t="s">
        <v>7208</v>
      </c>
      <c r="L7712" s="371" t="s">
        <v>459</v>
      </c>
      <c r="M7712" s="371" t="s">
        <v>7116</v>
      </c>
      <c r="N7712" s="108" t="s">
        <v>7117</v>
      </c>
    </row>
    <row r="7713" spans="1:14" x14ac:dyDescent="0.2">
      <c r="A7713" s="345">
        <v>45181</v>
      </c>
      <c r="B7713" s="370" t="s">
        <v>541</v>
      </c>
      <c r="C7713" s="370">
        <v>6615.1</v>
      </c>
      <c r="D7713" s="371" t="s">
        <v>452</v>
      </c>
      <c r="E7713" s="371" t="s">
        <v>7125</v>
      </c>
      <c r="F7713" s="108" t="s">
        <v>3463</v>
      </c>
      <c r="G7713" s="129"/>
      <c r="H7713" s="372">
        <v>8</v>
      </c>
      <c r="I7713" s="371" t="s">
        <v>7241</v>
      </c>
      <c r="J7713" s="372" t="s">
        <v>2937</v>
      </c>
      <c r="K7713" s="371" t="s">
        <v>7242</v>
      </c>
      <c r="L7713" s="371" t="s">
        <v>459</v>
      </c>
      <c r="M7713" s="371" t="s">
        <v>7116</v>
      </c>
      <c r="N7713" s="108" t="s">
        <v>7117</v>
      </c>
    </row>
    <row r="7714" spans="1:14" x14ac:dyDescent="0.2">
      <c r="A7714" s="345">
        <v>45182</v>
      </c>
      <c r="B7714" s="370" t="s">
        <v>541</v>
      </c>
      <c r="C7714" s="370">
        <v>6615.1</v>
      </c>
      <c r="D7714" s="371" t="s">
        <v>452</v>
      </c>
      <c r="E7714" s="371" t="s">
        <v>7122</v>
      </c>
      <c r="F7714" s="108" t="s">
        <v>3044</v>
      </c>
      <c r="G7714" s="129"/>
      <c r="H7714" s="372">
        <v>8</v>
      </c>
      <c r="I7714" s="371" t="s">
        <v>7222</v>
      </c>
      <c r="J7714" s="372" t="s">
        <v>2937</v>
      </c>
      <c r="K7714" s="371" t="s">
        <v>7223</v>
      </c>
      <c r="L7714" s="371" t="s">
        <v>459</v>
      </c>
      <c r="M7714" s="371" t="s">
        <v>7116</v>
      </c>
      <c r="N7714" s="108" t="s">
        <v>7117</v>
      </c>
    </row>
    <row r="7715" spans="1:14" x14ac:dyDescent="0.2">
      <c r="A7715" s="345">
        <v>45177</v>
      </c>
      <c r="B7715" s="370" t="s">
        <v>541</v>
      </c>
      <c r="C7715" s="370">
        <v>6615.1</v>
      </c>
      <c r="D7715" s="371" t="s">
        <v>452</v>
      </c>
      <c r="E7715" s="371" t="s">
        <v>7115</v>
      </c>
      <c r="F7715" s="108" t="s">
        <v>4389</v>
      </c>
      <c r="G7715" s="129"/>
      <c r="H7715" s="372">
        <v>8</v>
      </c>
      <c r="I7715" s="371" t="s">
        <v>7217</v>
      </c>
      <c r="J7715" s="372" t="s">
        <v>2937</v>
      </c>
      <c r="K7715" s="371" t="s">
        <v>7218</v>
      </c>
      <c r="L7715" s="371" t="s">
        <v>459</v>
      </c>
      <c r="M7715" s="371" t="s">
        <v>7116</v>
      </c>
      <c r="N7715" s="108" t="s">
        <v>7117</v>
      </c>
    </row>
    <row r="7716" spans="1:14" x14ac:dyDescent="0.2">
      <c r="A7716" s="345">
        <v>45182</v>
      </c>
      <c r="B7716" s="370" t="s">
        <v>541</v>
      </c>
      <c r="C7716" s="370">
        <v>6615.1</v>
      </c>
      <c r="D7716" s="371" t="s">
        <v>452</v>
      </c>
      <c r="E7716" s="371" t="s">
        <v>7128</v>
      </c>
      <c r="F7716" s="108" t="s">
        <v>7129</v>
      </c>
      <c r="G7716" s="129"/>
      <c r="H7716" s="372">
        <v>8</v>
      </c>
      <c r="I7716" s="371" t="s">
        <v>7228</v>
      </c>
      <c r="J7716" s="372" t="s">
        <v>2937</v>
      </c>
      <c r="K7716" s="371" t="s">
        <v>7229</v>
      </c>
      <c r="L7716" s="371" t="s">
        <v>459</v>
      </c>
      <c r="M7716" s="371" t="s">
        <v>7116</v>
      </c>
      <c r="N7716" s="108" t="s">
        <v>7117</v>
      </c>
    </row>
    <row r="7717" spans="1:14" x14ac:dyDescent="0.2">
      <c r="A7717" s="345">
        <v>45190</v>
      </c>
      <c r="B7717" s="370" t="s">
        <v>541</v>
      </c>
      <c r="C7717" s="370">
        <v>6615.1</v>
      </c>
      <c r="D7717" s="371" t="s">
        <v>452</v>
      </c>
      <c r="E7717" s="371" t="s">
        <v>7127</v>
      </c>
      <c r="F7717" s="108" t="s">
        <v>3011</v>
      </c>
      <c r="G7717" s="129"/>
      <c r="H7717" s="372">
        <v>2</v>
      </c>
      <c r="I7717" s="371" t="s">
        <v>7243</v>
      </c>
      <c r="J7717" s="372" t="s">
        <v>2937</v>
      </c>
      <c r="K7717" s="371" t="s">
        <v>7244</v>
      </c>
      <c r="L7717" s="371" t="s">
        <v>459</v>
      </c>
      <c r="M7717" s="371" t="s">
        <v>7116</v>
      </c>
      <c r="N7717" s="108" t="s">
        <v>7117</v>
      </c>
    </row>
    <row r="7718" spans="1:14" x14ac:dyDescent="0.2">
      <c r="A7718" s="345">
        <v>45173</v>
      </c>
      <c r="B7718" s="370" t="s">
        <v>541</v>
      </c>
      <c r="C7718" s="370">
        <v>6615.1</v>
      </c>
      <c r="D7718" s="371" t="s">
        <v>452</v>
      </c>
      <c r="E7718" s="371" t="s">
        <v>7138</v>
      </c>
      <c r="F7718" s="108" t="s">
        <v>6013</v>
      </c>
      <c r="G7718" s="129"/>
      <c r="H7718" s="372">
        <v>8</v>
      </c>
      <c r="I7718" s="371" t="s">
        <v>7211</v>
      </c>
      <c r="J7718" s="372" t="s">
        <v>2937</v>
      </c>
      <c r="K7718" s="371" t="s">
        <v>7212</v>
      </c>
      <c r="L7718" s="371" t="s">
        <v>459</v>
      </c>
      <c r="M7718" s="371" t="s">
        <v>7116</v>
      </c>
      <c r="N7718" s="108" t="s">
        <v>7117</v>
      </c>
    </row>
    <row r="7719" spans="1:14" x14ac:dyDescent="0.2">
      <c r="A7719" s="345">
        <v>45182</v>
      </c>
      <c r="B7719" s="370" t="s">
        <v>541</v>
      </c>
      <c r="C7719" s="370">
        <v>6615.1</v>
      </c>
      <c r="D7719" s="371" t="s">
        <v>452</v>
      </c>
      <c r="E7719" s="371" t="s">
        <v>7132</v>
      </c>
      <c r="F7719" s="108" t="s">
        <v>7133</v>
      </c>
      <c r="G7719" s="129"/>
      <c r="H7719" s="372">
        <v>8</v>
      </c>
      <c r="I7719" s="371" t="s">
        <v>7226</v>
      </c>
      <c r="J7719" s="372" t="s">
        <v>2937</v>
      </c>
      <c r="K7719" s="371" t="s">
        <v>7227</v>
      </c>
      <c r="L7719" s="371" t="s">
        <v>459</v>
      </c>
      <c r="M7719" s="371" t="s">
        <v>7116</v>
      </c>
      <c r="N7719" s="108" t="s">
        <v>7117</v>
      </c>
    </row>
    <row r="7720" spans="1:14" x14ac:dyDescent="0.2">
      <c r="A7720" s="345">
        <v>45184</v>
      </c>
      <c r="B7720" s="370" t="s">
        <v>541</v>
      </c>
      <c r="C7720" s="370">
        <v>6615.1</v>
      </c>
      <c r="D7720" s="371" t="s">
        <v>452</v>
      </c>
      <c r="E7720" s="371" t="s">
        <v>7155</v>
      </c>
      <c r="F7720" s="108" t="s">
        <v>7156</v>
      </c>
      <c r="G7720" s="129"/>
      <c r="H7720" s="372">
        <v>8</v>
      </c>
      <c r="I7720" s="371" t="s">
        <v>7239</v>
      </c>
      <c r="J7720" s="372" t="s">
        <v>2937</v>
      </c>
      <c r="K7720" s="371" t="s">
        <v>7240</v>
      </c>
      <c r="L7720" s="371" t="s">
        <v>459</v>
      </c>
      <c r="M7720" s="371" t="s">
        <v>7116</v>
      </c>
      <c r="N7720" s="108" t="s">
        <v>7117</v>
      </c>
    </row>
    <row r="7721" spans="1:14" x14ac:dyDescent="0.2">
      <c r="A7721" s="345">
        <v>45173</v>
      </c>
      <c r="B7721" s="370" t="s">
        <v>541</v>
      </c>
      <c r="C7721" s="370">
        <v>6615.1</v>
      </c>
      <c r="D7721" s="371" t="s">
        <v>452</v>
      </c>
      <c r="E7721" s="371" t="s">
        <v>7143</v>
      </c>
      <c r="F7721" s="108" t="s">
        <v>3072</v>
      </c>
      <c r="G7721" s="129"/>
      <c r="H7721" s="372">
        <v>8</v>
      </c>
      <c r="I7721" s="371" t="s">
        <v>7224</v>
      </c>
      <c r="J7721" s="372" t="s">
        <v>2937</v>
      </c>
      <c r="K7721" s="371" t="s">
        <v>7225</v>
      </c>
      <c r="L7721" s="371" t="s">
        <v>459</v>
      </c>
      <c r="M7721" s="371" t="s">
        <v>7116</v>
      </c>
      <c r="N7721" s="108" t="s">
        <v>7117</v>
      </c>
    </row>
    <row r="7722" spans="1:14" x14ac:dyDescent="0.2">
      <c r="A7722" s="345">
        <v>45183</v>
      </c>
      <c r="B7722" s="370" t="s">
        <v>541</v>
      </c>
      <c r="C7722" s="370">
        <v>6615.1</v>
      </c>
      <c r="D7722" s="371" t="s">
        <v>452</v>
      </c>
      <c r="E7722" s="371" t="s">
        <v>7219</v>
      </c>
      <c r="F7722" s="108" t="s">
        <v>7203</v>
      </c>
      <c r="G7722" s="129"/>
      <c r="H7722" s="372">
        <v>8</v>
      </c>
      <c r="I7722" s="371" t="s">
        <v>7220</v>
      </c>
      <c r="J7722" s="372" t="s">
        <v>2937</v>
      </c>
      <c r="K7722" s="371" t="s">
        <v>7221</v>
      </c>
      <c r="L7722" s="371" t="s">
        <v>459</v>
      </c>
      <c r="M7722" s="371" t="s">
        <v>7116</v>
      </c>
      <c r="N7722" s="108" t="s">
        <v>7117</v>
      </c>
    </row>
    <row r="7723" spans="1:14" x14ac:dyDescent="0.2">
      <c r="A7723" s="345">
        <v>45182</v>
      </c>
      <c r="B7723" s="370" t="s">
        <v>541</v>
      </c>
      <c r="C7723" s="370">
        <v>6615.1</v>
      </c>
      <c r="D7723" s="371" t="s">
        <v>452</v>
      </c>
      <c r="E7723" s="371" t="s">
        <v>7125</v>
      </c>
      <c r="F7723" s="108" t="s">
        <v>3463</v>
      </c>
      <c r="G7723" s="129"/>
      <c r="H7723" s="372">
        <v>8</v>
      </c>
      <c r="I7723" s="371" t="s">
        <v>7241</v>
      </c>
      <c r="J7723" s="372" t="s">
        <v>2937</v>
      </c>
      <c r="K7723" s="371" t="s">
        <v>7242</v>
      </c>
      <c r="L7723" s="371" t="s">
        <v>459</v>
      </c>
      <c r="M7723" s="371" t="s">
        <v>7116</v>
      </c>
      <c r="N7723" s="108" t="s">
        <v>7117</v>
      </c>
    </row>
    <row r="7724" spans="1:14" x14ac:dyDescent="0.2">
      <c r="A7724" s="345">
        <v>45183</v>
      </c>
      <c r="B7724" s="370" t="s">
        <v>541</v>
      </c>
      <c r="C7724" s="370">
        <v>6615.1</v>
      </c>
      <c r="D7724" s="371" t="s">
        <v>452</v>
      </c>
      <c r="E7724" s="371" t="s">
        <v>7122</v>
      </c>
      <c r="F7724" s="108" t="s">
        <v>3044</v>
      </c>
      <c r="G7724" s="129"/>
      <c r="H7724" s="372">
        <v>8</v>
      </c>
      <c r="I7724" s="371" t="s">
        <v>7222</v>
      </c>
      <c r="J7724" s="372" t="s">
        <v>2937</v>
      </c>
      <c r="K7724" s="371" t="s">
        <v>7223</v>
      </c>
      <c r="L7724" s="371" t="s">
        <v>459</v>
      </c>
      <c r="M7724" s="371" t="s">
        <v>7116</v>
      </c>
      <c r="N7724" s="108" t="s">
        <v>7117</v>
      </c>
    </row>
    <row r="7725" spans="1:14" x14ac:dyDescent="0.2">
      <c r="A7725" s="345">
        <v>45180</v>
      </c>
      <c r="B7725" s="370" t="s">
        <v>541</v>
      </c>
      <c r="C7725" s="370">
        <v>6615.1</v>
      </c>
      <c r="D7725" s="371" t="s">
        <v>452</v>
      </c>
      <c r="E7725" s="371" t="s">
        <v>7115</v>
      </c>
      <c r="F7725" s="108" t="s">
        <v>4389</v>
      </c>
      <c r="G7725" s="129"/>
      <c r="H7725" s="372">
        <v>8</v>
      </c>
      <c r="I7725" s="371" t="s">
        <v>7217</v>
      </c>
      <c r="J7725" s="372" t="s">
        <v>2937</v>
      </c>
      <c r="K7725" s="371" t="s">
        <v>7218</v>
      </c>
      <c r="L7725" s="371" t="s">
        <v>459</v>
      </c>
      <c r="M7725" s="371" t="s">
        <v>7116</v>
      </c>
      <c r="N7725" s="108" t="s">
        <v>7117</v>
      </c>
    </row>
    <row r="7726" spans="1:14" x14ac:dyDescent="0.2">
      <c r="A7726" s="345">
        <v>45183</v>
      </c>
      <c r="B7726" s="370" t="s">
        <v>541</v>
      </c>
      <c r="C7726" s="370">
        <v>6615.1</v>
      </c>
      <c r="D7726" s="371" t="s">
        <v>452</v>
      </c>
      <c r="E7726" s="371" t="s">
        <v>7128</v>
      </c>
      <c r="F7726" s="108" t="s">
        <v>7129</v>
      </c>
      <c r="G7726" s="129"/>
      <c r="H7726" s="372">
        <v>8</v>
      </c>
      <c r="I7726" s="371" t="s">
        <v>7228</v>
      </c>
      <c r="J7726" s="372" t="s">
        <v>2937</v>
      </c>
      <c r="K7726" s="371" t="s">
        <v>7229</v>
      </c>
      <c r="L7726" s="371" t="s">
        <v>459</v>
      </c>
      <c r="M7726" s="371" t="s">
        <v>7116</v>
      </c>
      <c r="N7726" s="108" t="s">
        <v>7117</v>
      </c>
    </row>
    <row r="7727" spans="1:14" x14ac:dyDescent="0.2">
      <c r="A7727" s="345">
        <v>45191</v>
      </c>
      <c r="B7727" s="370" t="s">
        <v>541</v>
      </c>
      <c r="C7727" s="370">
        <v>6615.1</v>
      </c>
      <c r="D7727" s="371" t="s">
        <v>452</v>
      </c>
      <c r="E7727" s="371" t="s">
        <v>7127</v>
      </c>
      <c r="F7727" s="108" t="s">
        <v>3011</v>
      </c>
      <c r="G7727" s="129"/>
      <c r="H7727" s="372">
        <v>2</v>
      </c>
      <c r="I7727" s="371" t="s">
        <v>7243</v>
      </c>
      <c r="J7727" s="372" t="s">
        <v>2937</v>
      </c>
      <c r="K7727" s="371" t="s">
        <v>7244</v>
      </c>
      <c r="L7727" s="371" t="s">
        <v>459</v>
      </c>
      <c r="M7727" s="371" t="s">
        <v>7116</v>
      </c>
      <c r="N7727" s="108" t="s">
        <v>7117</v>
      </c>
    </row>
    <row r="7728" spans="1:14" x14ac:dyDescent="0.2">
      <c r="A7728" s="345">
        <v>45180</v>
      </c>
      <c r="B7728" s="370" t="s">
        <v>541</v>
      </c>
      <c r="C7728" s="370">
        <v>6630.1</v>
      </c>
      <c r="D7728" s="371" t="s">
        <v>452</v>
      </c>
      <c r="E7728" s="371" t="s">
        <v>7126</v>
      </c>
      <c r="F7728" s="108" t="s">
        <v>3304</v>
      </c>
      <c r="G7728" s="129"/>
      <c r="H7728" s="372">
        <v>1</v>
      </c>
      <c r="I7728" s="371" t="s">
        <v>7213</v>
      </c>
      <c r="J7728" s="372" t="s">
        <v>2937</v>
      </c>
      <c r="K7728" s="371" t="s">
        <v>7214</v>
      </c>
      <c r="L7728" s="371" t="s">
        <v>459</v>
      </c>
      <c r="M7728" s="371" t="s">
        <v>7116</v>
      </c>
      <c r="N7728" s="108" t="s">
        <v>7117</v>
      </c>
    </row>
    <row r="7729" spans="1:14" x14ac:dyDescent="0.2">
      <c r="A7729" s="345">
        <v>45174</v>
      </c>
      <c r="B7729" s="370" t="s">
        <v>541</v>
      </c>
      <c r="C7729" s="370">
        <v>6615.1</v>
      </c>
      <c r="D7729" s="371" t="s">
        <v>452</v>
      </c>
      <c r="E7729" s="371" t="s">
        <v>7138</v>
      </c>
      <c r="F7729" s="108" t="s">
        <v>6013</v>
      </c>
      <c r="G7729" s="129"/>
      <c r="H7729" s="372">
        <v>8</v>
      </c>
      <c r="I7729" s="371" t="s">
        <v>7211</v>
      </c>
      <c r="J7729" s="372" t="s">
        <v>2937</v>
      </c>
      <c r="K7729" s="371" t="s">
        <v>7212</v>
      </c>
      <c r="L7729" s="371" t="s">
        <v>459</v>
      </c>
      <c r="M7729" s="371" t="s">
        <v>7116</v>
      </c>
      <c r="N7729" s="108" t="s">
        <v>7117</v>
      </c>
    </row>
    <row r="7730" spans="1:14" x14ac:dyDescent="0.2">
      <c r="A7730" s="345">
        <v>45170</v>
      </c>
      <c r="B7730" s="370" t="s">
        <v>541</v>
      </c>
      <c r="C7730" s="370">
        <v>6615.1</v>
      </c>
      <c r="D7730" s="371" t="s">
        <v>452</v>
      </c>
      <c r="E7730" s="371" t="s">
        <v>7155</v>
      </c>
      <c r="F7730" s="108" t="s">
        <v>7156</v>
      </c>
      <c r="G7730" s="129"/>
      <c r="H7730" s="372">
        <v>8</v>
      </c>
      <c r="I7730" s="371" t="s">
        <v>7239</v>
      </c>
      <c r="J7730" s="372" t="s">
        <v>2937</v>
      </c>
      <c r="K7730" s="371" t="s">
        <v>7240</v>
      </c>
      <c r="L7730" s="371" t="s">
        <v>459</v>
      </c>
      <c r="M7730" s="371" t="s">
        <v>7116</v>
      </c>
      <c r="N7730" s="108" t="s">
        <v>7117</v>
      </c>
    </row>
    <row r="7731" spans="1:14" x14ac:dyDescent="0.2">
      <c r="A7731" s="345">
        <v>45183</v>
      </c>
      <c r="B7731" s="370" t="s">
        <v>541</v>
      </c>
      <c r="C7731" s="370">
        <v>6615.1</v>
      </c>
      <c r="D7731" s="371" t="s">
        <v>452</v>
      </c>
      <c r="E7731" s="371" t="s">
        <v>7132</v>
      </c>
      <c r="F7731" s="108" t="s">
        <v>7133</v>
      </c>
      <c r="G7731" s="129"/>
      <c r="H7731" s="372">
        <v>8</v>
      </c>
      <c r="I7731" s="371" t="s">
        <v>7226</v>
      </c>
      <c r="J7731" s="372" t="s">
        <v>2937</v>
      </c>
      <c r="K7731" s="371" t="s">
        <v>7227</v>
      </c>
      <c r="L7731" s="371" t="s">
        <v>459</v>
      </c>
      <c r="M7731" s="371" t="s">
        <v>7116</v>
      </c>
      <c r="N7731" s="108" t="s">
        <v>7117</v>
      </c>
    </row>
    <row r="7732" spans="1:14" x14ac:dyDescent="0.2">
      <c r="A7732" s="345">
        <v>45174</v>
      </c>
      <c r="B7732" s="370" t="s">
        <v>541</v>
      </c>
      <c r="C7732" s="370">
        <v>6615.1</v>
      </c>
      <c r="D7732" s="371" t="s">
        <v>452</v>
      </c>
      <c r="E7732" s="371" t="s">
        <v>7230</v>
      </c>
      <c r="F7732" s="108" t="s">
        <v>7202</v>
      </c>
      <c r="G7732" s="129"/>
      <c r="H7732" s="372">
        <v>8</v>
      </c>
      <c r="I7732" s="371" t="s">
        <v>7231</v>
      </c>
      <c r="J7732" s="372" t="s">
        <v>2937</v>
      </c>
      <c r="K7732" s="371" t="s">
        <v>7232</v>
      </c>
      <c r="L7732" s="371" t="s">
        <v>459</v>
      </c>
      <c r="M7732" s="371" t="s">
        <v>7116</v>
      </c>
      <c r="N7732" s="108" t="s">
        <v>7117</v>
      </c>
    </row>
    <row r="7733" spans="1:14" x14ac:dyDescent="0.2">
      <c r="A7733" s="345">
        <v>45170</v>
      </c>
      <c r="B7733" s="370" t="s">
        <v>541</v>
      </c>
      <c r="C7733" s="370">
        <v>6630.1</v>
      </c>
      <c r="D7733" s="371" t="s">
        <v>452</v>
      </c>
      <c r="E7733" s="371" t="s">
        <v>7134</v>
      </c>
      <c r="F7733" s="108" t="s">
        <v>3052</v>
      </c>
      <c r="G7733" s="129"/>
      <c r="H7733" s="372">
        <v>8</v>
      </c>
      <c r="I7733" s="371" t="s">
        <v>7245</v>
      </c>
      <c r="J7733" s="372" t="s">
        <v>2937</v>
      </c>
      <c r="K7733" s="371" t="s">
        <v>7246</v>
      </c>
      <c r="L7733" s="371" t="s">
        <v>459</v>
      </c>
      <c r="M7733" s="371" t="s">
        <v>7116</v>
      </c>
      <c r="N7733" s="108" t="s">
        <v>7117</v>
      </c>
    </row>
    <row r="7734" spans="1:14" x14ac:dyDescent="0.2">
      <c r="A7734" s="345">
        <v>45183</v>
      </c>
      <c r="B7734" s="370" t="s">
        <v>541</v>
      </c>
      <c r="C7734" s="370">
        <v>6615.1</v>
      </c>
      <c r="D7734" s="371" t="s">
        <v>452</v>
      </c>
      <c r="E7734" s="371" t="s">
        <v>7125</v>
      </c>
      <c r="F7734" s="108" t="s">
        <v>3463</v>
      </c>
      <c r="G7734" s="129"/>
      <c r="H7734" s="372">
        <v>8</v>
      </c>
      <c r="I7734" s="371" t="s">
        <v>7241</v>
      </c>
      <c r="J7734" s="372" t="s">
        <v>2937</v>
      </c>
      <c r="K7734" s="371" t="s">
        <v>7242</v>
      </c>
      <c r="L7734" s="371" t="s">
        <v>459</v>
      </c>
      <c r="M7734" s="371" t="s">
        <v>7116</v>
      </c>
      <c r="N7734" s="108" t="s">
        <v>7117</v>
      </c>
    </row>
    <row r="7735" spans="1:14" x14ac:dyDescent="0.2">
      <c r="A7735" s="345">
        <v>45184</v>
      </c>
      <c r="B7735" s="370" t="s">
        <v>541</v>
      </c>
      <c r="C7735" s="370">
        <v>6615.1</v>
      </c>
      <c r="D7735" s="371" t="s">
        <v>452</v>
      </c>
      <c r="E7735" s="371" t="s">
        <v>7219</v>
      </c>
      <c r="F7735" s="108" t="s">
        <v>7203</v>
      </c>
      <c r="G7735" s="129"/>
      <c r="H7735" s="372">
        <v>8</v>
      </c>
      <c r="I7735" s="371" t="s">
        <v>7220</v>
      </c>
      <c r="J7735" s="372" t="s">
        <v>2937</v>
      </c>
      <c r="K7735" s="371" t="s">
        <v>7221</v>
      </c>
      <c r="L7735" s="371" t="s">
        <v>459</v>
      </c>
      <c r="M7735" s="371" t="s">
        <v>7116</v>
      </c>
      <c r="N7735" s="108" t="s">
        <v>7117</v>
      </c>
    </row>
    <row r="7736" spans="1:14" x14ac:dyDescent="0.2">
      <c r="A7736" s="345">
        <v>45184</v>
      </c>
      <c r="B7736" s="370" t="s">
        <v>541</v>
      </c>
      <c r="C7736" s="370">
        <v>6615.1</v>
      </c>
      <c r="D7736" s="371" t="s">
        <v>452</v>
      </c>
      <c r="E7736" s="371" t="s">
        <v>7122</v>
      </c>
      <c r="F7736" s="108" t="s">
        <v>3044</v>
      </c>
      <c r="G7736" s="129"/>
      <c r="H7736" s="372">
        <v>8</v>
      </c>
      <c r="I7736" s="371" t="s">
        <v>7222</v>
      </c>
      <c r="J7736" s="372" t="s">
        <v>2937</v>
      </c>
      <c r="K7736" s="371" t="s">
        <v>7223</v>
      </c>
      <c r="L7736" s="371" t="s">
        <v>459</v>
      </c>
      <c r="M7736" s="371" t="s">
        <v>7116</v>
      </c>
      <c r="N7736" s="108" t="s">
        <v>7117</v>
      </c>
    </row>
    <row r="7737" spans="1:14" x14ac:dyDescent="0.2">
      <c r="A7737" s="345">
        <v>45182</v>
      </c>
      <c r="B7737" s="370" t="s">
        <v>541</v>
      </c>
      <c r="C7737" s="370">
        <v>6615.1</v>
      </c>
      <c r="D7737" s="371" t="s">
        <v>452</v>
      </c>
      <c r="E7737" s="371" t="s">
        <v>7115</v>
      </c>
      <c r="F7737" s="108" t="s">
        <v>4389</v>
      </c>
      <c r="G7737" s="129"/>
      <c r="H7737" s="372">
        <v>8</v>
      </c>
      <c r="I7737" s="371" t="s">
        <v>7217</v>
      </c>
      <c r="J7737" s="372" t="s">
        <v>2937</v>
      </c>
      <c r="K7737" s="371" t="s">
        <v>7218</v>
      </c>
      <c r="L7737" s="371" t="s">
        <v>459</v>
      </c>
      <c r="M7737" s="371" t="s">
        <v>7116</v>
      </c>
      <c r="N7737" s="108" t="s">
        <v>7117</v>
      </c>
    </row>
    <row r="7738" spans="1:14" x14ac:dyDescent="0.2">
      <c r="A7738" s="345">
        <v>45175</v>
      </c>
      <c r="B7738" s="370" t="s">
        <v>541</v>
      </c>
      <c r="C7738" s="370">
        <v>6615.1</v>
      </c>
      <c r="D7738" s="371" t="s">
        <v>452</v>
      </c>
      <c r="E7738" s="371" t="s">
        <v>7138</v>
      </c>
      <c r="F7738" s="108" t="s">
        <v>6013</v>
      </c>
      <c r="G7738" s="129"/>
      <c r="H7738" s="372">
        <v>8</v>
      </c>
      <c r="I7738" s="371" t="s">
        <v>7211</v>
      </c>
      <c r="J7738" s="372" t="s">
        <v>2937</v>
      </c>
      <c r="K7738" s="371" t="s">
        <v>7212</v>
      </c>
      <c r="L7738" s="371" t="s">
        <v>459</v>
      </c>
      <c r="M7738" s="371" t="s">
        <v>7116</v>
      </c>
      <c r="N7738" s="108" t="s">
        <v>7117</v>
      </c>
    </row>
    <row r="7739" spans="1:14" x14ac:dyDescent="0.2">
      <c r="A7739" s="345">
        <v>45184</v>
      </c>
      <c r="B7739" s="370" t="s">
        <v>541</v>
      </c>
      <c r="C7739" s="370">
        <v>6615.1</v>
      </c>
      <c r="D7739" s="371" t="s">
        <v>452</v>
      </c>
      <c r="E7739" s="371" t="s">
        <v>7128</v>
      </c>
      <c r="F7739" s="108" t="s">
        <v>7129</v>
      </c>
      <c r="G7739" s="129"/>
      <c r="H7739" s="372">
        <v>8</v>
      </c>
      <c r="I7739" s="371" t="s">
        <v>7228</v>
      </c>
      <c r="J7739" s="372" t="s">
        <v>2937</v>
      </c>
      <c r="K7739" s="371" t="s">
        <v>7229</v>
      </c>
      <c r="L7739" s="371" t="s">
        <v>459</v>
      </c>
      <c r="M7739" s="371" t="s">
        <v>7116</v>
      </c>
      <c r="N7739" s="108" t="s">
        <v>7117</v>
      </c>
    </row>
    <row r="7740" spans="1:14" x14ac:dyDescent="0.2">
      <c r="A7740" s="345">
        <v>45183</v>
      </c>
      <c r="B7740" s="370" t="s">
        <v>541</v>
      </c>
      <c r="C7740" s="370">
        <v>6630.1</v>
      </c>
      <c r="D7740" s="371" t="s">
        <v>452</v>
      </c>
      <c r="E7740" s="371" t="s">
        <v>7126</v>
      </c>
      <c r="F7740" s="108" t="s">
        <v>3304</v>
      </c>
      <c r="G7740" s="129"/>
      <c r="H7740" s="372">
        <v>1</v>
      </c>
      <c r="I7740" s="371" t="s">
        <v>7213</v>
      </c>
      <c r="J7740" s="372" t="s">
        <v>2937</v>
      </c>
      <c r="K7740" s="371" t="s">
        <v>7214</v>
      </c>
      <c r="L7740" s="371" t="s">
        <v>459</v>
      </c>
      <c r="M7740" s="371" t="s">
        <v>7116</v>
      </c>
      <c r="N7740" s="108" t="s">
        <v>7117</v>
      </c>
    </row>
    <row r="7741" spans="1:14" x14ac:dyDescent="0.2">
      <c r="A7741" s="345">
        <v>45173</v>
      </c>
      <c r="B7741" s="370" t="s">
        <v>541</v>
      </c>
      <c r="C7741" s="370">
        <v>6615.1</v>
      </c>
      <c r="D7741" s="371" t="s">
        <v>452</v>
      </c>
      <c r="E7741" s="371" t="s">
        <v>7155</v>
      </c>
      <c r="F7741" s="108" t="s">
        <v>7156</v>
      </c>
      <c r="G7741" s="129"/>
      <c r="H7741" s="372">
        <v>8</v>
      </c>
      <c r="I7741" s="371" t="s">
        <v>7239</v>
      </c>
      <c r="J7741" s="372" t="s">
        <v>2937</v>
      </c>
      <c r="K7741" s="371" t="s">
        <v>7240</v>
      </c>
      <c r="L7741" s="371" t="s">
        <v>459</v>
      </c>
      <c r="M7741" s="371" t="s">
        <v>7116</v>
      </c>
      <c r="N7741" s="108" t="s">
        <v>7117</v>
      </c>
    </row>
    <row r="7742" spans="1:14" x14ac:dyDescent="0.2">
      <c r="A7742" s="345">
        <v>45184</v>
      </c>
      <c r="B7742" s="370" t="s">
        <v>541</v>
      </c>
      <c r="C7742" s="370">
        <v>6615.1</v>
      </c>
      <c r="D7742" s="371" t="s">
        <v>452</v>
      </c>
      <c r="E7742" s="371" t="s">
        <v>7132</v>
      </c>
      <c r="F7742" s="108" t="s">
        <v>7133</v>
      </c>
      <c r="G7742" s="129"/>
      <c r="H7742" s="372">
        <v>4</v>
      </c>
      <c r="I7742" s="371" t="s">
        <v>7226</v>
      </c>
      <c r="J7742" s="372" t="s">
        <v>2937</v>
      </c>
      <c r="K7742" s="371" t="s">
        <v>7227</v>
      </c>
      <c r="L7742" s="371" t="s">
        <v>459</v>
      </c>
      <c r="M7742" s="371" t="s">
        <v>7116</v>
      </c>
      <c r="N7742" s="108" t="s">
        <v>7117</v>
      </c>
    </row>
    <row r="7743" spans="1:14" x14ac:dyDescent="0.2">
      <c r="A7743" s="345">
        <v>45181</v>
      </c>
      <c r="B7743" s="370" t="s">
        <v>541</v>
      </c>
      <c r="C7743" s="370">
        <v>6011.1</v>
      </c>
      <c r="D7743" s="371" t="s">
        <v>452</v>
      </c>
      <c r="E7743" s="371" t="s">
        <v>7118</v>
      </c>
      <c r="F7743" s="108" t="s">
        <v>7119</v>
      </c>
      <c r="G7743" s="129"/>
      <c r="H7743" s="372">
        <v>8</v>
      </c>
      <c r="I7743" s="371" t="s">
        <v>7237</v>
      </c>
      <c r="J7743" s="372" t="s">
        <v>2937</v>
      </c>
      <c r="K7743" s="371" t="s">
        <v>7238</v>
      </c>
      <c r="L7743" s="371" t="s">
        <v>459</v>
      </c>
      <c r="M7743" s="371" t="s">
        <v>7116</v>
      </c>
      <c r="N7743" s="108" t="s">
        <v>7117</v>
      </c>
    </row>
    <row r="7744" spans="1:14" x14ac:dyDescent="0.2">
      <c r="A7744" s="345">
        <v>45173</v>
      </c>
      <c r="B7744" s="370" t="s">
        <v>541</v>
      </c>
      <c r="C7744" s="370">
        <v>6630.1</v>
      </c>
      <c r="D7744" s="371" t="s">
        <v>452</v>
      </c>
      <c r="E7744" s="371" t="s">
        <v>7134</v>
      </c>
      <c r="F7744" s="108" t="s">
        <v>3052</v>
      </c>
      <c r="G7744" s="129"/>
      <c r="H7744" s="372">
        <v>8</v>
      </c>
      <c r="I7744" s="371" t="s">
        <v>7245</v>
      </c>
      <c r="J7744" s="372" t="s">
        <v>2937</v>
      </c>
      <c r="K7744" s="371" t="s">
        <v>7246</v>
      </c>
      <c r="L7744" s="371" t="s">
        <v>459</v>
      </c>
      <c r="M7744" s="371" t="s">
        <v>7116</v>
      </c>
      <c r="N7744" s="108" t="s">
        <v>7117</v>
      </c>
    </row>
    <row r="7745" spans="1:14" x14ac:dyDescent="0.2">
      <c r="A7745" s="345">
        <v>45195</v>
      </c>
      <c r="B7745" s="370" t="s">
        <v>541</v>
      </c>
      <c r="C7745" s="370">
        <v>6615.1</v>
      </c>
      <c r="D7745" s="371" t="s">
        <v>452</v>
      </c>
      <c r="E7745" s="371" t="s">
        <v>7206</v>
      </c>
      <c r="F7745" s="108" t="s">
        <v>7204</v>
      </c>
      <c r="G7745" s="129"/>
      <c r="H7745" s="372">
        <v>8</v>
      </c>
      <c r="I7745" s="371" t="s">
        <v>7207</v>
      </c>
      <c r="J7745" s="372" t="s">
        <v>2937</v>
      </c>
      <c r="K7745" s="371" t="s">
        <v>7208</v>
      </c>
      <c r="L7745" s="371" t="s">
        <v>459</v>
      </c>
      <c r="M7745" s="371" t="s">
        <v>7116</v>
      </c>
      <c r="N7745" s="108" t="s">
        <v>7117</v>
      </c>
    </row>
    <row r="7746" spans="1:14" x14ac:dyDescent="0.2">
      <c r="A7746" s="345">
        <v>45173</v>
      </c>
      <c r="B7746" s="370" t="s">
        <v>541</v>
      </c>
      <c r="C7746" s="370">
        <v>6615.1</v>
      </c>
      <c r="D7746" s="371" t="s">
        <v>452</v>
      </c>
      <c r="E7746" s="371" t="s">
        <v>7219</v>
      </c>
      <c r="F7746" s="108" t="s">
        <v>7203</v>
      </c>
      <c r="G7746" s="129"/>
      <c r="H7746" s="372">
        <v>8</v>
      </c>
      <c r="I7746" s="371" t="s">
        <v>7220</v>
      </c>
      <c r="J7746" s="372" t="s">
        <v>2937</v>
      </c>
      <c r="K7746" s="371" t="s">
        <v>7221</v>
      </c>
      <c r="L7746" s="371" t="s">
        <v>459</v>
      </c>
      <c r="M7746" s="371" t="s">
        <v>7116</v>
      </c>
      <c r="N7746" s="108" t="s">
        <v>7117</v>
      </c>
    </row>
    <row r="7747" spans="1:14" x14ac:dyDescent="0.2">
      <c r="A7747" s="345">
        <v>45184</v>
      </c>
      <c r="B7747" s="370" t="s">
        <v>541</v>
      </c>
      <c r="C7747" s="370">
        <v>6615.1</v>
      </c>
      <c r="D7747" s="371" t="s">
        <v>452</v>
      </c>
      <c r="E7747" s="371" t="s">
        <v>7125</v>
      </c>
      <c r="F7747" s="108" t="s">
        <v>3463</v>
      </c>
      <c r="G7747" s="129"/>
      <c r="H7747" s="372">
        <v>8</v>
      </c>
      <c r="I7747" s="371" t="s">
        <v>7241</v>
      </c>
      <c r="J7747" s="372" t="s">
        <v>2937</v>
      </c>
      <c r="K7747" s="371" t="s">
        <v>7242</v>
      </c>
      <c r="L7747" s="371" t="s">
        <v>459</v>
      </c>
      <c r="M7747" s="371" t="s">
        <v>7116</v>
      </c>
      <c r="N7747" s="108" t="s">
        <v>7117</v>
      </c>
    </row>
    <row r="7748" spans="1:14" x14ac:dyDescent="0.2">
      <c r="A7748" s="345">
        <v>45173</v>
      </c>
      <c r="B7748" s="370" t="s">
        <v>541</v>
      </c>
      <c r="C7748" s="370">
        <v>6615.1</v>
      </c>
      <c r="D7748" s="371" t="s">
        <v>452</v>
      </c>
      <c r="E7748" s="371" t="s">
        <v>7122</v>
      </c>
      <c r="F7748" s="108" t="s">
        <v>3044</v>
      </c>
      <c r="G7748" s="129"/>
      <c r="H7748" s="372">
        <v>4</v>
      </c>
      <c r="I7748" s="371" t="s">
        <v>7222</v>
      </c>
      <c r="J7748" s="372" t="s">
        <v>2937</v>
      </c>
      <c r="K7748" s="371" t="s">
        <v>7223</v>
      </c>
      <c r="L7748" s="371" t="s">
        <v>459</v>
      </c>
      <c r="M7748" s="371" t="s">
        <v>7116</v>
      </c>
      <c r="N7748" s="108" t="s">
        <v>7117</v>
      </c>
    </row>
    <row r="7749" spans="1:14" x14ac:dyDescent="0.2">
      <c r="A7749" s="345">
        <v>45174</v>
      </c>
      <c r="B7749" s="370" t="s">
        <v>541</v>
      </c>
      <c r="C7749" s="370">
        <v>6615.1</v>
      </c>
      <c r="D7749" s="371" t="s">
        <v>452</v>
      </c>
      <c r="E7749" s="371" t="s">
        <v>7155</v>
      </c>
      <c r="F7749" s="108" t="s">
        <v>7156</v>
      </c>
      <c r="G7749" s="129"/>
      <c r="H7749" s="372">
        <v>8</v>
      </c>
      <c r="I7749" s="371" t="s">
        <v>7239</v>
      </c>
      <c r="J7749" s="372" t="s">
        <v>2937</v>
      </c>
      <c r="K7749" s="371" t="s">
        <v>7240</v>
      </c>
      <c r="L7749" s="371" t="s">
        <v>459</v>
      </c>
      <c r="M7749" s="371" t="s">
        <v>7116</v>
      </c>
      <c r="N7749" s="108" t="s">
        <v>7117</v>
      </c>
    </row>
    <row r="7750" spans="1:14" x14ac:dyDescent="0.2">
      <c r="A7750" s="345">
        <v>45173</v>
      </c>
      <c r="B7750" s="370" t="s">
        <v>541</v>
      </c>
      <c r="C7750" s="370">
        <v>6615.1</v>
      </c>
      <c r="D7750" s="371" t="s">
        <v>452</v>
      </c>
      <c r="E7750" s="371" t="s">
        <v>7128</v>
      </c>
      <c r="F7750" s="108" t="s">
        <v>7129</v>
      </c>
      <c r="G7750" s="129"/>
      <c r="H7750" s="372">
        <v>8</v>
      </c>
      <c r="I7750" s="371" t="s">
        <v>7228</v>
      </c>
      <c r="J7750" s="372" t="s">
        <v>2937</v>
      </c>
      <c r="K7750" s="371" t="s">
        <v>7229</v>
      </c>
      <c r="L7750" s="371" t="s">
        <v>459</v>
      </c>
      <c r="M7750" s="371" t="s">
        <v>7116</v>
      </c>
      <c r="N7750" s="108" t="s">
        <v>7117</v>
      </c>
    </row>
    <row r="7751" spans="1:14" x14ac:dyDescent="0.2">
      <c r="A7751" s="345">
        <v>45176</v>
      </c>
      <c r="B7751" s="370" t="s">
        <v>541</v>
      </c>
      <c r="C7751" s="370">
        <v>6615.1</v>
      </c>
      <c r="D7751" s="371" t="s">
        <v>452</v>
      </c>
      <c r="E7751" s="371" t="s">
        <v>7138</v>
      </c>
      <c r="F7751" s="108" t="s">
        <v>6013</v>
      </c>
      <c r="G7751" s="129"/>
      <c r="H7751" s="372">
        <v>8</v>
      </c>
      <c r="I7751" s="371" t="s">
        <v>7211</v>
      </c>
      <c r="J7751" s="372" t="s">
        <v>2937</v>
      </c>
      <c r="K7751" s="371" t="s">
        <v>7212</v>
      </c>
      <c r="L7751" s="371" t="s">
        <v>459</v>
      </c>
      <c r="M7751" s="371" t="s">
        <v>7116</v>
      </c>
      <c r="N7751" s="108" t="s">
        <v>7117</v>
      </c>
    </row>
    <row r="7752" spans="1:14" x14ac:dyDescent="0.2">
      <c r="A7752" s="345">
        <v>45183</v>
      </c>
      <c r="B7752" s="370" t="s">
        <v>541</v>
      </c>
      <c r="C7752" s="370">
        <v>6615.1</v>
      </c>
      <c r="D7752" s="371" t="s">
        <v>452</v>
      </c>
      <c r="E7752" s="371" t="s">
        <v>7115</v>
      </c>
      <c r="F7752" s="108" t="s">
        <v>4389</v>
      </c>
      <c r="G7752" s="129"/>
      <c r="H7752" s="372">
        <v>8</v>
      </c>
      <c r="I7752" s="371" t="s">
        <v>7217</v>
      </c>
      <c r="J7752" s="372" t="s">
        <v>2937</v>
      </c>
      <c r="K7752" s="371" t="s">
        <v>7218</v>
      </c>
      <c r="L7752" s="371" t="s">
        <v>459</v>
      </c>
      <c r="M7752" s="371" t="s">
        <v>7116</v>
      </c>
      <c r="N7752" s="108" t="s">
        <v>7117</v>
      </c>
    </row>
    <row r="7753" spans="1:14" x14ac:dyDescent="0.2">
      <c r="A7753" s="345">
        <v>45184</v>
      </c>
      <c r="B7753" s="370" t="s">
        <v>541</v>
      </c>
      <c r="C7753" s="370">
        <v>6630.1</v>
      </c>
      <c r="D7753" s="371" t="s">
        <v>452</v>
      </c>
      <c r="E7753" s="371" t="s">
        <v>7126</v>
      </c>
      <c r="F7753" s="108" t="s">
        <v>3304</v>
      </c>
      <c r="G7753" s="129"/>
      <c r="H7753" s="372">
        <v>1</v>
      </c>
      <c r="I7753" s="371" t="s">
        <v>7213</v>
      </c>
      <c r="J7753" s="372" t="s">
        <v>2937</v>
      </c>
      <c r="K7753" s="371" t="s">
        <v>7214</v>
      </c>
      <c r="L7753" s="371" t="s">
        <v>459</v>
      </c>
      <c r="M7753" s="371" t="s">
        <v>7116</v>
      </c>
      <c r="N7753" s="108" t="s">
        <v>7117</v>
      </c>
    </row>
    <row r="7754" spans="1:14" x14ac:dyDescent="0.2">
      <c r="A7754" s="345">
        <v>45182</v>
      </c>
      <c r="B7754" s="370" t="s">
        <v>541</v>
      </c>
      <c r="C7754" s="370">
        <v>6011.1</v>
      </c>
      <c r="D7754" s="371" t="s">
        <v>452</v>
      </c>
      <c r="E7754" s="371" t="s">
        <v>7118</v>
      </c>
      <c r="F7754" s="108" t="s">
        <v>7119</v>
      </c>
      <c r="G7754" s="129"/>
      <c r="H7754" s="372">
        <v>8</v>
      </c>
      <c r="I7754" s="371" t="s">
        <v>7237</v>
      </c>
      <c r="J7754" s="372" t="s">
        <v>2937</v>
      </c>
      <c r="K7754" s="371" t="s">
        <v>7238</v>
      </c>
      <c r="L7754" s="371" t="s">
        <v>459</v>
      </c>
      <c r="M7754" s="371" t="s">
        <v>7116</v>
      </c>
      <c r="N7754" s="108" t="s">
        <v>7117</v>
      </c>
    </row>
    <row r="7755" spans="1:14" x14ac:dyDescent="0.2">
      <c r="A7755" s="345">
        <v>45174</v>
      </c>
      <c r="B7755" s="370" t="s">
        <v>541</v>
      </c>
      <c r="C7755" s="370">
        <v>6615.1</v>
      </c>
      <c r="D7755" s="371" t="s">
        <v>452</v>
      </c>
      <c r="E7755" s="371" t="s">
        <v>7143</v>
      </c>
      <c r="F7755" s="108" t="s">
        <v>3072</v>
      </c>
      <c r="G7755" s="129"/>
      <c r="H7755" s="372">
        <v>8</v>
      </c>
      <c r="I7755" s="371" t="s">
        <v>7224</v>
      </c>
      <c r="J7755" s="372" t="s">
        <v>2937</v>
      </c>
      <c r="K7755" s="371" t="s">
        <v>7225</v>
      </c>
      <c r="L7755" s="371" t="s">
        <v>459</v>
      </c>
      <c r="M7755" s="371" t="s">
        <v>7116</v>
      </c>
      <c r="N7755" s="108" t="s">
        <v>7117</v>
      </c>
    </row>
    <row r="7756" spans="1:14" x14ac:dyDescent="0.2">
      <c r="A7756" s="345">
        <v>45174</v>
      </c>
      <c r="B7756" s="370" t="s">
        <v>541</v>
      </c>
      <c r="C7756" s="370">
        <v>6630.1</v>
      </c>
      <c r="D7756" s="371" t="s">
        <v>452</v>
      </c>
      <c r="E7756" s="371" t="s">
        <v>7134</v>
      </c>
      <c r="F7756" s="108" t="s">
        <v>3052</v>
      </c>
      <c r="G7756" s="129"/>
      <c r="H7756" s="372">
        <v>8</v>
      </c>
      <c r="I7756" s="371" t="s">
        <v>7245</v>
      </c>
      <c r="J7756" s="372" t="s">
        <v>2937</v>
      </c>
      <c r="K7756" s="371" t="s">
        <v>7246</v>
      </c>
      <c r="L7756" s="371" t="s">
        <v>459</v>
      </c>
      <c r="M7756" s="371" t="s">
        <v>7116</v>
      </c>
      <c r="N7756" s="108" t="s">
        <v>7117</v>
      </c>
    </row>
    <row r="7757" spans="1:14" x14ac:dyDescent="0.2">
      <c r="A7757" s="345">
        <v>45174</v>
      </c>
      <c r="B7757" s="370" t="s">
        <v>541</v>
      </c>
      <c r="C7757" s="370">
        <v>6615.1</v>
      </c>
      <c r="D7757" s="371" t="s">
        <v>452</v>
      </c>
      <c r="E7757" s="371" t="s">
        <v>7219</v>
      </c>
      <c r="F7757" s="108" t="s">
        <v>7203</v>
      </c>
      <c r="G7757" s="129"/>
      <c r="H7757" s="372">
        <v>8</v>
      </c>
      <c r="I7757" s="371" t="s">
        <v>7220</v>
      </c>
      <c r="J7757" s="372" t="s">
        <v>2937</v>
      </c>
      <c r="K7757" s="371" t="s">
        <v>7221</v>
      </c>
      <c r="L7757" s="371" t="s">
        <v>459</v>
      </c>
      <c r="M7757" s="371" t="s">
        <v>7116</v>
      </c>
      <c r="N7757" s="108" t="s">
        <v>7117</v>
      </c>
    </row>
    <row r="7758" spans="1:14" x14ac:dyDescent="0.2">
      <c r="A7758" s="345">
        <v>45177</v>
      </c>
      <c r="B7758" s="370" t="s">
        <v>541</v>
      </c>
      <c r="C7758" s="370">
        <v>6615.1</v>
      </c>
      <c r="D7758" s="371" t="s">
        <v>452</v>
      </c>
      <c r="E7758" s="371" t="s">
        <v>7138</v>
      </c>
      <c r="F7758" s="108" t="s">
        <v>6013</v>
      </c>
      <c r="G7758" s="129"/>
      <c r="H7758" s="372">
        <v>8</v>
      </c>
      <c r="I7758" s="371" t="s">
        <v>7211</v>
      </c>
      <c r="J7758" s="372" t="s">
        <v>2937</v>
      </c>
      <c r="K7758" s="371" t="s">
        <v>7212</v>
      </c>
      <c r="L7758" s="371" t="s">
        <v>459</v>
      </c>
      <c r="M7758" s="371" t="s">
        <v>7116</v>
      </c>
      <c r="N7758" s="108" t="s">
        <v>7117</v>
      </c>
    </row>
    <row r="7759" spans="1:14" x14ac:dyDescent="0.2">
      <c r="A7759" s="345">
        <v>45175</v>
      </c>
      <c r="B7759" s="370" t="s">
        <v>541</v>
      </c>
      <c r="C7759" s="370">
        <v>6615.1</v>
      </c>
      <c r="D7759" s="371" t="s">
        <v>452</v>
      </c>
      <c r="E7759" s="371" t="s">
        <v>7230</v>
      </c>
      <c r="F7759" s="108" t="s">
        <v>7202</v>
      </c>
      <c r="G7759" s="129"/>
      <c r="H7759" s="372">
        <v>8</v>
      </c>
      <c r="I7759" s="371" t="s">
        <v>7231</v>
      </c>
      <c r="J7759" s="372" t="s">
        <v>2937</v>
      </c>
      <c r="K7759" s="371" t="s">
        <v>7232</v>
      </c>
      <c r="L7759" s="371" t="s">
        <v>459</v>
      </c>
      <c r="M7759" s="371" t="s">
        <v>7116</v>
      </c>
      <c r="N7759" s="108" t="s">
        <v>7117</v>
      </c>
    </row>
    <row r="7760" spans="1:14" x14ac:dyDescent="0.2">
      <c r="A7760" s="345">
        <v>45175</v>
      </c>
      <c r="B7760" s="370" t="s">
        <v>541</v>
      </c>
      <c r="C7760" s="370">
        <v>6615.1</v>
      </c>
      <c r="D7760" s="371" t="s">
        <v>452</v>
      </c>
      <c r="E7760" s="371" t="s">
        <v>7155</v>
      </c>
      <c r="F7760" s="108" t="s">
        <v>7156</v>
      </c>
      <c r="G7760" s="129"/>
      <c r="H7760" s="372">
        <v>8</v>
      </c>
      <c r="I7760" s="371" t="s">
        <v>7239</v>
      </c>
      <c r="J7760" s="372" t="s">
        <v>2937</v>
      </c>
      <c r="K7760" s="371" t="s">
        <v>7240</v>
      </c>
      <c r="L7760" s="371" t="s">
        <v>459</v>
      </c>
      <c r="M7760" s="371" t="s">
        <v>7116</v>
      </c>
      <c r="N7760" s="108" t="s">
        <v>7117</v>
      </c>
    </row>
    <row r="7761" spans="1:14" x14ac:dyDescent="0.2">
      <c r="A7761" s="345">
        <v>45174</v>
      </c>
      <c r="B7761" s="370" t="s">
        <v>541</v>
      </c>
      <c r="C7761" s="370">
        <v>6615.1</v>
      </c>
      <c r="D7761" s="371" t="s">
        <v>452</v>
      </c>
      <c r="E7761" s="371" t="s">
        <v>7128</v>
      </c>
      <c r="F7761" s="108" t="s">
        <v>7129</v>
      </c>
      <c r="G7761" s="129"/>
      <c r="H7761" s="372">
        <v>8</v>
      </c>
      <c r="I7761" s="371" t="s">
        <v>7228</v>
      </c>
      <c r="J7761" s="372" t="s">
        <v>2937</v>
      </c>
      <c r="K7761" s="371" t="s">
        <v>7229</v>
      </c>
      <c r="L7761" s="371" t="s">
        <v>459</v>
      </c>
      <c r="M7761" s="371" t="s">
        <v>7116</v>
      </c>
      <c r="N7761" s="108" t="s">
        <v>7117</v>
      </c>
    </row>
    <row r="7762" spans="1:14" x14ac:dyDescent="0.2">
      <c r="A7762" s="345">
        <v>45170</v>
      </c>
      <c r="B7762" s="370" t="s">
        <v>541</v>
      </c>
      <c r="C7762" s="370">
        <v>6615.1</v>
      </c>
      <c r="D7762" s="371" t="s">
        <v>452</v>
      </c>
      <c r="E7762" s="371" t="s">
        <v>7126</v>
      </c>
      <c r="F7762" s="108" t="s">
        <v>3304</v>
      </c>
      <c r="G7762" s="129"/>
      <c r="H7762" s="372">
        <v>6</v>
      </c>
      <c r="I7762" s="371" t="s">
        <v>7213</v>
      </c>
      <c r="J7762" s="372" t="s">
        <v>2937</v>
      </c>
      <c r="K7762" s="371" t="s">
        <v>7214</v>
      </c>
      <c r="L7762" s="371" t="s">
        <v>459</v>
      </c>
      <c r="M7762" s="371" t="s">
        <v>7116</v>
      </c>
      <c r="N7762" s="108" t="s">
        <v>7117</v>
      </c>
    </row>
    <row r="7763" spans="1:14" x14ac:dyDescent="0.2">
      <c r="A7763" s="345">
        <v>45183</v>
      </c>
      <c r="B7763" s="370" t="s">
        <v>541</v>
      </c>
      <c r="C7763" s="370">
        <v>6011.1</v>
      </c>
      <c r="D7763" s="371" t="s">
        <v>452</v>
      </c>
      <c r="E7763" s="371" t="s">
        <v>7118</v>
      </c>
      <c r="F7763" s="108" t="s">
        <v>7119</v>
      </c>
      <c r="G7763" s="129"/>
      <c r="H7763" s="372">
        <v>4</v>
      </c>
      <c r="I7763" s="371" t="s">
        <v>7237</v>
      </c>
      <c r="J7763" s="372" t="s">
        <v>2937</v>
      </c>
      <c r="K7763" s="371" t="s">
        <v>7238</v>
      </c>
      <c r="L7763" s="371" t="s">
        <v>459</v>
      </c>
      <c r="M7763" s="371" t="s">
        <v>7116</v>
      </c>
      <c r="N7763" s="108" t="s">
        <v>7117</v>
      </c>
    </row>
    <row r="7764" spans="1:14" x14ac:dyDescent="0.2">
      <c r="A7764" s="345">
        <v>45184</v>
      </c>
      <c r="B7764" s="370" t="s">
        <v>541</v>
      </c>
      <c r="C7764" s="370">
        <v>6615.1</v>
      </c>
      <c r="D7764" s="371" t="s">
        <v>452</v>
      </c>
      <c r="E7764" s="371" t="s">
        <v>7115</v>
      </c>
      <c r="F7764" s="108" t="s">
        <v>4389</v>
      </c>
      <c r="G7764" s="129"/>
      <c r="H7764" s="372">
        <v>8</v>
      </c>
      <c r="I7764" s="371" t="s">
        <v>7217</v>
      </c>
      <c r="J7764" s="372" t="s">
        <v>2937</v>
      </c>
      <c r="K7764" s="371" t="s">
        <v>7218</v>
      </c>
      <c r="L7764" s="371" t="s">
        <v>459</v>
      </c>
      <c r="M7764" s="371" t="s">
        <v>7116</v>
      </c>
      <c r="N7764" s="108" t="s">
        <v>7117</v>
      </c>
    </row>
    <row r="7765" spans="1:14" x14ac:dyDescent="0.2">
      <c r="A7765" s="345">
        <v>45170</v>
      </c>
      <c r="B7765" s="370" t="s">
        <v>541</v>
      </c>
      <c r="C7765" s="370">
        <v>6615.1</v>
      </c>
      <c r="D7765" s="371" t="s">
        <v>452</v>
      </c>
      <c r="E7765" s="371" t="s">
        <v>7151</v>
      </c>
      <c r="F7765" s="108" t="s">
        <v>7152</v>
      </c>
      <c r="G7765" s="129"/>
      <c r="H7765" s="372">
        <v>8</v>
      </c>
      <c r="I7765" s="371" t="s">
        <v>7235</v>
      </c>
      <c r="J7765" s="372" t="s">
        <v>2937</v>
      </c>
      <c r="K7765" s="371" t="s">
        <v>7236</v>
      </c>
      <c r="L7765" s="371" t="s">
        <v>459</v>
      </c>
      <c r="M7765" s="371" t="s">
        <v>7116</v>
      </c>
      <c r="N7765" s="108" t="s">
        <v>7117</v>
      </c>
    </row>
    <row r="7766" spans="1:14" x14ac:dyDescent="0.2">
      <c r="A7766" s="345">
        <v>45174</v>
      </c>
      <c r="B7766" s="370" t="s">
        <v>541</v>
      </c>
      <c r="C7766" s="370">
        <v>6615.1</v>
      </c>
      <c r="D7766" s="371" t="s">
        <v>452</v>
      </c>
      <c r="E7766" s="371" t="s">
        <v>7122</v>
      </c>
      <c r="F7766" s="108" t="s">
        <v>3044</v>
      </c>
      <c r="G7766" s="129"/>
      <c r="H7766" s="372">
        <v>8</v>
      </c>
      <c r="I7766" s="371" t="s">
        <v>7222</v>
      </c>
      <c r="J7766" s="372" t="s">
        <v>2937</v>
      </c>
      <c r="K7766" s="371" t="s">
        <v>7223</v>
      </c>
      <c r="L7766" s="371" t="s">
        <v>459</v>
      </c>
      <c r="M7766" s="371" t="s">
        <v>7116</v>
      </c>
      <c r="N7766" s="108" t="s">
        <v>7117</v>
      </c>
    </row>
    <row r="7767" spans="1:14" x14ac:dyDescent="0.2">
      <c r="A7767" s="345">
        <v>45175</v>
      </c>
      <c r="B7767" s="370" t="s">
        <v>541</v>
      </c>
      <c r="C7767" s="370">
        <v>6630.1</v>
      </c>
      <c r="D7767" s="371" t="s">
        <v>452</v>
      </c>
      <c r="E7767" s="371" t="s">
        <v>7134</v>
      </c>
      <c r="F7767" s="108" t="s">
        <v>3052</v>
      </c>
      <c r="G7767" s="129"/>
      <c r="H7767" s="372">
        <v>8</v>
      </c>
      <c r="I7767" s="371" t="s">
        <v>7245</v>
      </c>
      <c r="J7767" s="372" t="s">
        <v>2937</v>
      </c>
      <c r="K7767" s="371" t="s">
        <v>7246</v>
      </c>
      <c r="L7767" s="371" t="s">
        <v>459</v>
      </c>
      <c r="M7767" s="371" t="s">
        <v>7116</v>
      </c>
      <c r="N7767" s="108" t="s">
        <v>7117</v>
      </c>
    </row>
    <row r="7768" spans="1:14" x14ac:dyDescent="0.2">
      <c r="A7768" s="345">
        <v>45175</v>
      </c>
      <c r="B7768" s="370" t="s">
        <v>541</v>
      </c>
      <c r="C7768" s="370">
        <v>6615.1</v>
      </c>
      <c r="D7768" s="371" t="s">
        <v>452</v>
      </c>
      <c r="E7768" s="371" t="s">
        <v>7219</v>
      </c>
      <c r="F7768" s="108" t="s">
        <v>7203</v>
      </c>
      <c r="G7768" s="129"/>
      <c r="H7768" s="372">
        <v>8</v>
      </c>
      <c r="I7768" s="371" t="s">
        <v>7220</v>
      </c>
      <c r="J7768" s="372" t="s">
        <v>2937</v>
      </c>
      <c r="K7768" s="371" t="s">
        <v>7221</v>
      </c>
      <c r="L7768" s="371" t="s">
        <v>459</v>
      </c>
      <c r="M7768" s="371" t="s">
        <v>7116</v>
      </c>
      <c r="N7768" s="108" t="s">
        <v>7117</v>
      </c>
    </row>
    <row r="7769" spans="1:14" x14ac:dyDescent="0.2">
      <c r="A7769" s="345">
        <v>45196</v>
      </c>
      <c r="B7769" s="370" t="s">
        <v>541</v>
      </c>
      <c r="C7769" s="370">
        <v>6615.1</v>
      </c>
      <c r="D7769" s="371" t="s">
        <v>452</v>
      </c>
      <c r="E7769" s="371" t="s">
        <v>7206</v>
      </c>
      <c r="F7769" s="108" t="s">
        <v>7204</v>
      </c>
      <c r="G7769" s="129"/>
      <c r="H7769" s="372">
        <v>8</v>
      </c>
      <c r="I7769" s="371" t="s">
        <v>7207</v>
      </c>
      <c r="J7769" s="372" t="s">
        <v>2937</v>
      </c>
      <c r="K7769" s="371" t="s">
        <v>7208</v>
      </c>
      <c r="L7769" s="371" t="s">
        <v>459</v>
      </c>
      <c r="M7769" s="371" t="s">
        <v>7116</v>
      </c>
      <c r="N7769" s="108" t="s">
        <v>7117</v>
      </c>
    </row>
    <row r="7770" spans="1:14" x14ac:dyDescent="0.2">
      <c r="A7770" s="345">
        <v>45176</v>
      </c>
      <c r="B7770" s="370" t="s">
        <v>541</v>
      </c>
      <c r="C7770" s="370">
        <v>6615.1</v>
      </c>
      <c r="D7770" s="371" t="s">
        <v>452</v>
      </c>
      <c r="E7770" s="371" t="s">
        <v>7155</v>
      </c>
      <c r="F7770" s="108" t="s">
        <v>7156</v>
      </c>
      <c r="G7770" s="129"/>
      <c r="H7770" s="372">
        <v>8</v>
      </c>
      <c r="I7770" s="371" t="s">
        <v>7239</v>
      </c>
      <c r="J7770" s="372" t="s">
        <v>2937</v>
      </c>
      <c r="K7770" s="371" t="s">
        <v>7240</v>
      </c>
      <c r="L7770" s="371" t="s">
        <v>459</v>
      </c>
      <c r="M7770" s="371" t="s">
        <v>7116</v>
      </c>
      <c r="N7770" s="108" t="s">
        <v>7117</v>
      </c>
    </row>
    <row r="7771" spans="1:14" x14ac:dyDescent="0.2">
      <c r="A7771" s="345">
        <v>45170</v>
      </c>
      <c r="B7771" s="370" t="s">
        <v>541</v>
      </c>
      <c r="C7771" s="370">
        <v>6615.1</v>
      </c>
      <c r="D7771" s="371" t="s">
        <v>452</v>
      </c>
      <c r="E7771" s="371" t="s">
        <v>7138</v>
      </c>
      <c r="F7771" s="108" t="s">
        <v>6013</v>
      </c>
      <c r="G7771" s="129"/>
      <c r="H7771" s="372">
        <v>8</v>
      </c>
      <c r="I7771" s="371" t="s">
        <v>7211</v>
      </c>
      <c r="J7771" s="372" t="s">
        <v>2937</v>
      </c>
      <c r="K7771" s="371" t="s">
        <v>7212</v>
      </c>
      <c r="L7771" s="371" t="s">
        <v>459</v>
      </c>
      <c r="M7771" s="371" t="s">
        <v>7116</v>
      </c>
      <c r="N7771" s="108" t="s">
        <v>7117</v>
      </c>
    </row>
    <row r="7772" spans="1:14" x14ac:dyDescent="0.2">
      <c r="A7772" s="345">
        <v>45175</v>
      </c>
      <c r="B7772" s="370" t="s">
        <v>541</v>
      </c>
      <c r="C7772" s="370">
        <v>6615.1</v>
      </c>
      <c r="D7772" s="371" t="s">
        <v>452</v>
      </c>
      <c r="E7772" s="371" t="s">
        <v>7128</v>
      </c>
      <c r="F7772" s="108" t="s">
        <v>7129</v>
      </c>
      <c r="G7772" s="129"/>
      <c r="H7772" s="372">
        <v>8</v>
      </c>
      <c r="I7772" s="371" t="s">
        <v>7228</v>
      </c>
      <c r="J7772" s="372" t="s">
        <v>2937</v>
      </c>
      <c r="K7772" s="371" t="s">
        <v>7229</v>
      </c>
      <c r="L7772" s="371" t="s">
        <v>459</v>
      </c>
      <c r="M7772" s="371" t="s">
        <v>7116</v>
      </c>
      <c r="N7772" s="108" t="s">
        <v>7117</v>
      </c>
    </row>
    <row r="7773" spans="1:14" x14ac:dyDescent="0.2">
      <c r="A7773" s="345">
        <v>45184</v>
      </c>
      <c r="B7773" s="370" t="s">
        <v>541</v>
      </c>
      <c r="C7773" s="370">
        <v>6011.1</v>
      </c>
      <c r="D7773" s="371" t="s">
        <v>452</v>
      </c>
      <c r="E7773" s="371" t="s">
        <v>7118</v>
      </c>
      <c r="F7773" s="108" t="s">
        <v>7119</v>
      </c>
      <c r="G7773" s="129"/>
      <c r="H7773" s="372">
        <v>4</v>
      </c>
      <c r="I7773" s="371" t="s">
        <v>7237</v>
      </c>
      <c r="J7773" s="372" t="s">
        <v>2937</v>
      </c>
      <c r="K7773" s="371" t="s">
        <v>7238</v>
      </c>
      <c r="L7773" s="371" t="s">
        <v>459</v>
      </c>
      <c r="M7773" s="371" t="s">
        <v>7116</v>
      </c>
      <c r="N7773" s="108" t="s">
        <v>7117</v>
      </c>
    </row>
    <row r="7774" spans="1:14" x14ac:dyDescent="0.2">
      <c r="A7774" s="345">
        <v>45175</v>
      </c>
      <c r="B7774" s="370" t="s">
        <v>541</v>
      </c>
      <c r="C7774" s="370">
        <v>6615.1</v>
      </c>
      <c r="D7774" s="371" t="s">
        <v>452</v>
      </c>
      <c r="E7774" s="371" t="s">
        <v>7143</v>
      </c>
      <c r="F7774" s="108" t="s">
        <v>3072</v>
      </c>
      <c r="G7774" s="129"/>
      <c r="H7774" s="372">
        <v>8</v>
      </c>
      <c r="I7774" s="371" t="s">
        <v>7224</v>
      </c>
      <c r="J7774" s="372" t="s">
        <v>2937</v>
      </c>
      <c r="K7774" s="371" t="s">
        <v>7225</v>
      </c>
      <c r="L7774" s="371" t="s">
        <v>459</v>
      </c>
      <c r="M7774" s="371" t="s">
        <v>7116</v>
      </c>
      <c r="N7774" s="108" t="s">
        <v>7117</v>
      </c>
    </row>
    <row r="7775" spans="1:14" x14ac:dyDescent="0.2">
      <c r="A7775" s="345">
        <v>45175</v>
      </c>
      <c r="B7775" s="370" t="s">
        <v>541</v>
      </c>
      <c r="C7775" s="370">
        <v>6615.1</v>
      </c>
      <c r="D7775" s="371" t="s">
        <v>452</v>
      </c>
      <c r="E7775" s="371" t="s">
        <v>7122</v>
      </c>
      <c r="F7775" s="108" t="s">
        <v>3044</v>
      </c>
      <c r="G7775" s="129"/>
      <c r="H7775" s="372">
        <v>8</v>
      </c>
      <c r="I7775" s="371" t="s">
        <v>7222</v>
      </c>
      <c r="J7775" s="372" t="s">
        <v>2937</v>
      </c>
      <c r="K7775" s="371" t="s">
        <v>7223</v>
      </c>
      <c r="L7775" s="371" t="s">
        <v>459</v>
      </c>
      <c r="M7775" s="371" t="s">
        <v>7116</v>
      </c>
      <c r="N7775" s="108" t="s">
        <v>7117</v>
      </c>
    </row>
    <row r="7776" spans="1:14" x14ac:dyDescent="0.2">
      <c r="A7776" s="345">
        <v>45176</v>
      </c>
      <c r="B7776" s="370" t="s">
        <v>541</v>
      </c>
      <c r="C7776" s="370">
        <v>6630.1</v>
      </c>
      <c r="D7776" s="371" t="s">
        <v>452</v>
      </c>
      <c r="E7776" s="371" t="s">
        <v>7134</v>
      </c>
      <c r="F7776" s="108" t="s">
        <v>3052</v>
      </c>
      <c r="G7776" s="129"/>
      <c r="H7776" s="372">
        <v>8</v>
      </c>
      <c r="I7776" s="371" t="s">
        <v>7245</v>
      </c>
      <c r="J7776" s="372" t="s">
        <v>2937</v>
      </c>
      <c r="K7776" s="371" t="s">
        <v>7246</v>
      </c>
      <c r="L7776" s="371" t="s">
        <v>459</v>
      </c>
      <c r="M7776" s="371" t="s">
        <v>7116</v>
      </c>
      <c r="N7776" s="108" t="s">
        <v>7117</v>
      </c>
    </row>
    <row r="7777" spans="1:14" x14ac:dyDescent="0.2">
      <c r="A7777" s="345">
        <v>45176</v>
      </c>
      <c r="B7777" s="370" t="s">
        <v>541</v>
      </c>
      <c r="C7777" s="370">
        <v>6615.1</v>
      </c>
      <c r="D7777" s="371" t="s">
        <v>452</v>
      </c>
      <c r="E7777" s="371" t="s">
        <v>7230</v>
      </c>
      <c r="F7777" s="108" t="s">
        <v>7202</v>
      </c>
      <c r="G7777" s="129"/>
      <c r="H7777" s="372">
        <v>8</v>
      </c>
      <c r="I7777" s="371" t="s">
        <v>7231</v>
      </c>
      <c r="J7777" s="372" t="s">
        <v>2937</v>
      </c>
      <c r="K7777" s="371" t="s">
        <v>7232</v>
      </c>
      <c r="L7777" s="371" t="s">
        <v>459</v>
      </c>
      <c r="M7777" s="371" t="s">
        <v>7116</v>
      </c>
      <c r="N7777" s="108" t="s">
        <v>7117</v>
      </c>
    </row>
    <row r="7778" spans="1:14" x14ac:dyDescent="0.2">
      <c r="A7778" s="345">
        <v>45176</v>
      </c>
      <c r="B7778" s="370" t="s">
        <v>541</v>
      </c>
      <c r="C7778" s="370">
        <v>6615.1</v>
      </c>
      <c r="D7778" s="371" t="s">
        <v>452</v>
      </c>
      <c r="E7778" s="371" t="s">
        <v>7219</v>
      </c>
      <c r="F7778" s="108" t="s">
        <v>7203</v>
      </c>
      <c r="G7778" s="129"/>
      <c r="H7778" s="372">
        <v>8</v>
      </c>
      <c r="I7778" s="371" t="s">
        <v>7220</v>
      </c>
      <c r="J7778" s="372" t="s">
        <v>2937</v>
      </c>
      <c r="K7778" s="371" t="s">
        <v>7221</v>
      </c>
      <c r="L7778" s="371" t="s">
        <v>459</v>
      </c>
      <c r="M7778" s="371" t="s">
        <v>7116</v>
      </c>
      <c r="N7778" s="108" t="s">
        <v>7117</v>
      </c>
    </row>
    <row r="7779" spans="1:14" x14ac:dyDescent="0.2">
      <c r="A7779" s="345">
        <v>45177</v>
      </c>
      <c r="B7779" s="370" t="s">
        <v>541</v>
      </c>
      <c r="C7779" s="370">
        <v>6615.1</v>
      </c>
      <c r="D7779" s="371" t="s">
        <v>452</v>
      </c>
      <c r="E7779" s="371" t="s">
        <v>7155</v>
      </c>
      <c r="F7779" s="108" t="s">
        <v>7156</v>
      </c>
      <c r="G7779" s="129"/>
      <c r="H7779" s="372">
        <v>8</v>
      </c>
      <c r="I7779" s="371" t="s">
        <v>7239</v>
      </c>
      <c r="J7779" s="372" t="s">
        <v>2937</v>
      </c>
      <c r="K7779" s="371" t="s">
        <v>7240</v>
      </c>
      <c r="L7779" s="371" t="s">
        <v>459</v>
      </c>
      <c r="M7779" s="371" t="s">
        <v>7116</v>
      </c>
      <c r="N7779" s="108" t="s">
        <v>7117</v>
      </c>
    </row>
    <row r="7780" spans="1:14" x14ac:dyDescent="0.2">
      <c r="A7780" s="345">
        <v>45187</v>
      </c>
      <c r="B7780" s="370" t="s">
        <v>541</v>
      </c>
      <c r="C7780" s="370">
        <v>6346.1</v>
      </c>
      <c r="D7780" s="371" t="s">
        <v>452</v>
      </c>
      <c r="E7780" s="371" t="s">
        <v>7120</v>
      </c>
      <c r="F7780" s="108" t="s">
        <v>3856</v>
      </c>
      <c r="G7780" s="129"/>
      <c r="H7780" s="372">
        <v>8</v>
      </c>
      <c r="I7780" s="371" t="s">
        <v>7209</v>
      </c>
      <c r="J7780" s="372" t="s">
        <v>2937</v>
      </c>
      <c r="K7780" s="371" t="s">
        <v>7210</v>
      </c>
      <c r="L7780" s="371" t="s">
        <v>459</v>
      </c>
      <c r="M7780" s="371" t="s">
        <v>7116</v>
      </c>
      <c r="N7780" s="108" t="s">
        <v>7117</v>
      </c>
    </row>
    <row r="7781" spans="1:14" x14ac:dyDescent="0.2">
      <c r="A7781" s="345">
        <v>45176</v>
      </c>
      <c r="B7781" s="370" t="s">
        <v>541</v>
      </c>
      <c r="C7781" s="370">
        <v>6615.1</v>
      </c>
      <c r="D7781" s="371" t="s">
        <v>452</v>
      </c>
      <c r="E7781" s="371" t="s">
        <v>7128</v>
      </c>
      <c r="F7781" s="108" t="s">
        <v>7129</v>
      </c>
      <c r="G7781" s="129"/>
      <c r="H7781" s="372">
        <v>8</v>
      </c>
      <c r="I7781" s="371" t="s">
        <v>7228</v>
      </c>
      <c r="J7781" s="372" t="s">
        <v>2937</v>
      </c>
      <c r="K7781" s="371" t="s">
        <v>7229</v>
      </c>
      <c r="L7781" s="371" t="s">
        <v>459</v>
      </c>
      <c r="M7781" s="371" t="s">
        <v>7116</v>
      </c>
      <c r="N7781" s="108" t="s">
        <v>7117</v>
      </c>
    </row>
    <row r="7782" spans="1:14" x14ac:dyDescent="0.2">
      <c r="A7782" s="345">
        <v>45175</v>
      </c>
      <c r="B7782" s="370" t="s">
        <v>541</v>
      </c>
      <c r="C7782" s="370">
        <v>6630.1</v>
      </c>
      <c r="D7782" s="371" t="s">
        <v>452</v>
      </c>
      <c r="E7782" s="371" t="s">
        <v>7126</v>
      </c>
      <c r="F7782" s="108" t="s">
        <v>3304</v>
      </c>
      <c r="G7782" s="129"/>
      <c r="H7782" s="372">
        <v>1</v>
      </c>
      <c r="I7782" s="371" t="s">
        <v>7213</v>
      </c>
      <c r="J7782" s="372" t="s">
        <v>2937</v>
      </c>
      <c r="K7782" s="371" t="s">
        <v>7214</v>
      </c>
      <c r="L7782" s="371" t="s">
        <v>459</v>
      </c>
      <c r="M7782" s="371" t="s">
        <v>7116</v>
      </c>
      <c r="N7782" s="108" t="s">
        <v>7117</v>
      </c>
    </row>
    <row r="7783" spans="1:14" x14ac:dyDescent="0.2">
      <c r="A7783" s="345">
        <v>45177</v>
      </c>
      <c r="B7783" s="370" t="s">
        <v>541</v>
      </c>
      <c r="C7783" s="370">
        <v>6630.1</v>
      </c>
      <c r="D7783" s="371" t="s">
        <v>452</v>
      </c>
      <c r="E7783" s="371" t="s">
        <v>7134</v>
      </c>
      <c r="F7783" s="108" t="s">
        <v>3052</v>
      </c>
      <c r="G7783" s="129"/>
      <c r="H7783" s="372">
        <v>8</v>
      </c>
      <c r="I7783" s="371" t="s">
        <v>7245</v>
      </c>
      <c r="J7783" s="372" t="s">
        <v>2937</v>
      </c>
      <c r="K7783" s="371" t="s">
        <v>7246</v>
      </c>
      <c r="L7783" s="371" t="s">
        <v>459</v>
      </c>
      <c r="M7783" s="371" t="s">
        <v>7116</v>
      </c>
      <c r="N7783" s="108" t="s">
        <v>7117</v>
      </c>
    </row>
    <row r="7784" spans="1:14" x14ac:dyDescent="0.2">
      <c r="A7784" s="345">
        <v>45176</v>
      </c>
      <c r="B7784" s="370" t="s">
        <v>541</v>
      </c>
      <c r="C7784" s="370">
        <v>6615.1</v>
      </c>
      <c r="D7784" s="371" t="s">
        <v>452</v>
      </c>
      <c r="E7784" s="371" t="s">
        <v>7122</v>
      </c>
      <c r="F7784" s="108" t="s">
        <v>3044</v>
      </c>
      <c r="G7784" s="129"/>
      <c r="H7784" s="372">
        <v>8</v>
      </c>
      <c r="I7784" s="371" t="s">
        <v>7222</v>
      </c>
      <c r="J7784" s="372" t="s">
        <v>2937</v>
      </c>
      <c r="K7784" s="371" t="s">
        <v>7223</v>
      </c>
      <c r="L7784" s="371" t="s">
        <v>459</v>
      </c>
      <c r="M7784" s="371" t="s">
        <v>7116</v>
      </c>
      <c r="N7784" s="108" t="s">
        <v>7117</v>
      </c>
    </row>
    <row r="7785" spans="1:14" x14ac:dyDescent="0.2">
      <c r="A7785" s="345">
        <v>45176</v>
      </c>
      <c r="B7785" s="370" t="s">
        <v>541</v>
      </c>
      <c r="C7785" s="370">
        <v>6630.1</v>
      </c>
      <c r="D7785" s="371" t="s">
        <v>452</v>
      </c>
      <c r="E7785" s="371" t="s">
        <v>7126</v>
      </c>
      <c r="F7785" s="108" t="s">
        <v>3304</v>
      </c>
      <c r="G7785" s="129"/>
      <c r="H7785" s="372">
        <v>1</v>
      </c>
      <c r="I7785" s="371" t="s">
        <v>7213</v>
      </c>
      <c r="J7785" s="372" t="s">
        <v>2937</v>
      </c>
      <c r="K7785" s="371" t="s">
        <v>7214</v>
      </c>
      <c r="L7785" s="371" t="s">
        <v>459</v>
      </c>
      <c r="M7785" s="371" t="s">
        <v>7116</v>
      </c>
      <c r="N7785" s="108" t="s">
        <v>7117</v>
      </c>
    </row>
    <row r="7786" spans="1:14" x14ac:dyDescent="0.2">
      <c r="A7786" s="345">
        <v>45177</v>
      </c>
      <c r="B7786" s="370" t="s">
        <v>541</v>
      </c>
      <c r="C7786" s="370">
        <v>6615.1</v>
      </c>
      <c r="D7786" s="371" t="s">
        <v>452</v>
      </c>
      <c r="E7786" s="371" t="s">
        <v>7219</v>
      </c>
      <c r="F7786" s="108" t="s">
        <v>7203</v>
      </c>
      <c r="G7786" s="129"/>
      <c r="H7786" s="372">
        <v>8</v>
      </c>
      <c r="I7786" s="371" t="s">
        <v>7220</v>
      </c>
      <c r="J7786" s="372" t="s">
        <v>2937</v>
      </c>
      <c r="K7786" s="371" t="s">
        <v>7221</v>
      </c>
      <c r="L7786" s="371" t="s">
        <v>459</v>
      </c>
      <c r="M7786" s="371" t="s">
        <v>7116</v>
      </c>
      <c r="N7786" s="108" t="s">
        <v>7117</v>
      </c>
    </row>
    <row r="7787" spans="1:14" x14ac:dyDescent="0.2">
      <c r="A7787" s="345">
        <v>45177</v>
      </c>
      <c r="B7787" s="370" t="s">
        <v>541</v>
      </c>
      <c r="C7787" s="370">
        <v>6615.1</v>
      </c>
      <c r="D7787" s="371" t="s">
        <v>452</v>
      </c>
      <c r="E7787" s="371" t="s">
        <v>7128</v>
      </c>
      <c r="F7787" s="108" t="s">
        <v>7129</v>
      </c>
      <c r="G7787" s="129"/>
      <c r="H7787" s="372">
        <v>8</v>
      </c>
      <c r="I7787" s="371" t="s">
        <v>7228</v>
      </c>
      <c r="J7787" s="372" t="s">
        <v>2937</v>
      </c>
      <c r="K7787" s="371" t="s">
        <v>7229</v>
      </c>
      <c r="L7787" s="371" t="s">
        <v>459</v>
      </c>
      <c r="M7787" s="371" t="s">
        <v>7116</v>
      </c>
      <c r="N7787" s="108" t="s">
        <v>7117</v>
      </c>
    </row>
    <row r="7788" spans="1:14" x14ac:dyDescent="0.2">
      <c r="A7788" s="345">
        <v>45177</v>
      </c>
      <c r="B7788" s="370" t="s">
        <v>541</v>
      </c>
      <c r="C7788" s="370">
        <v>6615.1</v>
      </c>
      <c r="D7788" s="371" t="s">
        <v>452</v>
      </c>
      <c r="E7788" s="371" t="s">
        <v>7122</v>
      </c>
      <c r="F7788" s="108" t="s">
        <v>3044</v>
      </c>
      <c r="G7788" s="129"/>
      <c r="H7788" s="372">
        <v>4</v>
      </c>
      <c r="I7788" s="371" t="s">
        <v>7222</v>
      </c>
      <c r="J7788" s="372" t="s">
        <v>2937</v>
      </c>
      <c r="K7788" s="371" t="s">
        <v>7223</v>
      </c>
      <c r="L7788" s="371" t="s">
        <v>459</v>
      </c>
      <c r="M7788" s="371" t="s">
        <v>7116</v>
      </c>
      <c r="N7788" s="108" t="s">
        <v>7117</v>
      </c>
    </row>
    <row r="7789" spans="1:14" x14ac:dyDescent="0.2">
      <c r="A7789" s="345">
        <v>45177</v>
      </c>
      <c r="B7789" s="370" t="s">
        <v>541</v>
      </c>
      <c r="C7789" s="370">
        <v>6630.1</v>
      </c>
      <c r="D7789" s="371" t="s">
        <v>452</v>
      </c>
      <c r="E7789" s="371" t="s">
        <v>7126</v>
      </c>
      <c r="F7789" s="108" t="s">
        <v>3304</v>
      </c>
      <c r="G7789" s="129"/>
      <c r="H7789" s="372">
        <v>1</v>
      </c>
      <c r="I7789" s="371" t="s">
        <v>7213</v>
      </c>
      <c r="J7789" s="372" t="s">
        <v>2937</v>
      </c>
      <c r="K7789" s="371" t="s">
        <v>7214</v>
      </c>
      <c r="L7789" s="371" t="s">
        <v>459</v>
      </c>
      <c r="M7789" s="371" t="s">
        <v>7116</v>
      </c>
      <c r="N7789" s="108" t="s">
        <v>7117</v>
      </c>
    </row>
    <row r="7790" spans="1:14" x14ac:dyDescent="0.2">
      <c r="A7790" s="345">
        <v>45170</v>
      </c>
      <c r="B7790" s="370" t="s">
        <v>541</v>
      </c>
      <c r="C7790" s="370">
        <v>6615.1</v>
      </c>
      <c r="D7790" s="371" t="s">
        <v>452</v>
      </c>
      <c r="E7790" s="371" t="s">
        <v>7128</v>
      </c>
      <c r="F7790" s="108" t="s">
        <v>7129</v>
      </c>
      <c r="G7790" s="129"/>
      <c r="H7790" s="372">
        <v>8</v>
      </c>
      <c r="I7790" s="371" t="s">
        <v>7228</v>
      </c>
      <c r="J7790" s="372" t="s">
        <v>2937</v>
      </c>
      <c r="K7790" s="371" t="s">
        <v>7229</v>
      </c>
      <c r="L7790" s="371" t="s">
        <v>459</v>
      </c>
      <c r="M7790" s="371" t="s">
        <v>7116</v>
      </c>
      <c r="N7790" s="108" t="s">
        <v>7117</v>
      </c>
    </row>
    <row r="7791" spans="1:14" x14ac:dyDescent="0.2">
      <c r="A7791" s="345">
        <v>45180</v>
      </c>
      <c r="B7791" s="370" t="s">
        <v>541</v>
      </c>
      <c r="C7791" s="370">
        <v>6615.1</v>
      </c>
      <c r="D7791" s="371" t="s">
        <v>452</v>
      </c>
      <c r="E7791" s="371" t="s">
        <v>7151</v>
      </c>
      <c r="F7791" s="108" t="s">
        <v>7152</v>
      </c>
      <c r="G7791" s="129"/>
      <c r="H7791" s="372">
        <v>8</v>
      </c>
      <c r="I7791" s="371" t="s">
        <v>7235</v>
      </c>
      <c r="J7791" s="372" t="s">
        <v>2937</v>
      </c>
      <c r="K7791" s="371" t="s">
        <v>7236</v>
      </c>
      <c r="L7791" s="371" t="s">
        <v>459</v>
      </c>
      <c r="M7791" s="371" t="s">
        <v>7116</v>
      </c>
      <c r="N7791" s="108" t="s">
        <v>7117</v>
      </c>
    </row>
    <row r="7792" spans="1:14" x14ac:dyDescent="0.2">
      <c r="A7792" s="345">
        <v>45194</v>
      </c>
      <c r="B7792" s="370" t="s">
        <v>541</v>
      </c>
      <c r="C7792" s="370">
        <v>6854.1</v>
      </c>
      <c r="D7792" s="371" t="s">
        <v>452</v>
      </c>
      <c r="E7792" s="371" t="s">
        <v>7127</v>
      </c>
      <c r="F7792" s="108" t="s">
        <v>3011</v>
      </c>
      <c r="G7792" s="129"/>
      <c r="H7792" s="372">
        <v>6</v>
      </c>
      <c r="I7792" s="371" t="s">
        <v>7243</v>
      </c>
      <c r="J7792" s="372" t="s">
        <v>2937</v>
      </c>
      <c r="K7792" s="371" t="s">
        <v>7244</v>
      </c>
      <c r="L7792" s="371" t="s">
        <v>459</v>
      </c>
      <c r="M7792" s="371" t="s">
        <v>7116</v>
      </c>
      <c r="N7792" s="108" t="s">
        <v>7117</v>
      </c>
    </row>
    <row r="7793" spans="1:14" x14ac:dyDescent="0.2">
      <c r="A7793" s="345">
        <v>45183</v>
      </c>
      <c r="B7793" s="370" t="s">
        <v>541</v>
      </c>
      <c r="C7793" s="370">
        <v>6702.1</v>
      </c>
      <c r="D7793" s="371" t="s">
        <v>452</v>
      </c>
      <c r="E7793" s="371" t="s">
        <v>7140</v>
      </c>
      <c r="F7793" s="108" t="s">
        <v>2978</v>
      </c>
      <c r="G7793" s="129"/>
      <c r="H7793" s="372">
        <v>4</v>
      </c>
      <c r="I7793" s="371" t="s">
        <v>7247</v>
      </c>
      <c r="J7793" s="372" t="s">
        <v>2937</v>
      </c>
      <c r="K7793" s="371" t="s">
        <v>7248</v>
      </c>
      <c r="L7793" s="371" t="s">
        <v>459</v>
      </c>
      <c r="M7793" s="371" t="s">
        <v>7116</v>
      </c>
      <c r="N7793" s="108" t="s">
        <v>7117</v>
      </c>
    </row>
    <row r="7794" spans="1:14" x14ac:dyDescent="0.2">
      <c r="A7794" s="345">
        <v>45174</v>
      </c>
      <c r="B7794" s="370" t="s">
        <v>541</v>
      </c>
      <c r="C7794" s="370">
        <v>6702.1</v>
      </c>
      <c r="D7794" s="371" t="s">
        <v>452</v>
      </c>
      <c r="E7794" s="371" t="s">
        <v>7118</v>
      </c>
      <c r="F7794" s="108" t="s">
        <v>7119</v>
      </c>
      <c r="G7794" s="129"/>
      <c r="H7794" s="372">
        <v>8</v>
      </c>
      <c r="I7794" s="371" t="s">
        <v>7237</v>
      </c>
      <c r="J7794" s="372" t="s">
        <v>2937</v>
      </c>
      <c r="K7794" s="371" t="s">
        <v>7238</v>
      </c>
      <c r="L7794" s="371" t="s">
        <v>459</v>
      </c>
      <c r="M7794" s="371" t="s">
        <v>7116</v>
      </c>
      <c r="N7794" s="108" t="s">
        <v>7117</v>
      </c>
    </row>
    <row r="7795" spans="1:14" x14ac:dyDescent="0.2">
      <c r="A7795" s="345">
        <v>45195</v>
      </c>
      <c r="B7795" s="370" t="s">
        <v>541</v>
      </c>
      <c r="C7795" s="370">
        <v>6854.1</v>
      </c>
      <c r="D7795" s="371" t="s">
        <v>452</v>
      </c>
      <c r="E7795" s="371" t="s">
        <v>7127</v>
      </c>
      <c r="F7795" s="108" t="s">
        <v>3011</v>
      </c>
      <c r="G7795" s="129"/>
      <c r="H7795" s="372">
        <v>8</v>
      </c>
      <c r="I7795" s="371" t="s">
        <v>7243</v>
      </c>
      <c r="J7795" s="372" t="s">
        <v>2937</v>
      </c>
      <c r="K7795" s="371" t="s">
        <v>7244</v>
      </c>
      <c r="L7795" s="371" t="s">
        <v>459</v>
      </c>
      <c r="M7795" s="371" t="s">
        <v>7116</v>
      </c>
      <c r="N7795" s="108" t="s">
        <v>7117</v>
      </c>
    </row>
    <row r="7796" spans="1:14" x14ac:dyDescent="0.2">
      <c r="A7796" s="345">
        <v>45170</v>
      </c>
      <c r="B7796" s="370" t="s">
        <v>541</v>
      </c>
      <c r="C7796" s="370">
        <v>6615.1</v>
      </c>
      <c r="D7796" s="371" t="s">
        <v>452</v>
      </c>
      <c r="E7796" s="371" t="s">
        <v>7122</v>
      </c>
      <c r="F7796" s="108" t="s">
        <v>3044</v>
      </c>
      <c r="G7796" s="129"/>
      <c r="H7796" s="372">
        <v>6</v>
      </c>
      <c r="I7796" s="371" t="s">
        <v>7222</v>
      </c>
      <c r="J7796" s="372" t="s">
        <v>2937</v>
      </c>
      <c r="K7796" s="371" t="s">
        <v>7223</v>
      </c>
      <c r="L7796" s="371" t="s">
        <v>459</v>
      </c>
      <c r="M7796" s="371" t="s">
        <v>7116</v>
      </c>
      <c r="N7796" s="108" t="s">
        <v>7117</v>
      </c>
    </row>
    <row r="7797" spans="1:14" x14ac:dyDescent="0.2">
      <c r="A7797" s="345">
        <v>45184</v>
      </c>
      <c r="B7797" s="370" t="s">
        <v>541</v>
      </c>
      <c r="C7797" s="370">
        <v>6702.1</v>
      </c>
      <c r="D7797" s="371" t="s">
        <v>452</v>
      </c>
      <c r="E7797" s="371" t="s">
        <v>7140</v>
      </c>
      <c r="F7797" s="108" t="s">
        <v>2978</v>
      </c>
      <c r="G7797" s="129"/>
      <c r="H7797" s="372">
        <v>4</v>
      </c>
      <c r="I7797" s="371" t="s">
        <v>7247</v>
      </c>
      <c r="J7797" s="372" t="s">
        <v>2937</v>
      </c>
      <c r="K7797" s="371" t="s">
        <v>7248</v>
      </c>
      <c r="L7797" s="371" t="s">
        <v>459</v>
      </c>
      <c r="M7797" s="371" t="s">
        <v>7116</v>
      </c>
      <c r="N7797" s="108" t="s">
        <v>7117</v>
      </c>
    </row>
    <row r="7798" spans="1:14" x14ac:dyDescent="0.2">
      <c r="A7798" s="345">
        <v>45175</v>
      </c>
      <c r="B7798" s="370" t="s">
        <v>541</v>
      </c>
      <c r="C7798" s="370">
        <v>6702.1</v>
      </c>
      <c r="D7798" s="371" t="s">
        <v>452</v>
      </c>
      <c r="E7798" s="371" t="s">
        <v>7118</v>
      </c>
      <c r="F7798" s="108" t="s">
        <v>7119</v>
      </c>
      <c r="G7798" s="129"/>
      <c r="H7798" s="372">
        <v>8</v>
      </c>
      <c r="I7798" s="371" t="s">
        <v>7237</v>
      </c>
      <c r="J7798" s="372" t="s">
        <v>2937</v>
      </c>
      <c r="K7798" s="371" t="s">
        <v>7238</v>
      </c>
      <c r="L7798" s="371" t="s">
        <v>459</v>
      </c>
      <c r="M7798" s="371" t="s">
        <v>7116</v>
      </c>
      <c r="N7798" s="108" t="s">
        <v>7117</v>
      </c>
    </row>
    <row r="7799" spans="1:14" x14ac:dyDescent="0.2">
      <c r="A7799" s="345">
        <v>45180</v>
      </c>
      <c r="B7799" s="370" t="s">
        <v>541</v>
      </c>
      <c r="C7799" s="370">
        <v>6615.1</v>
      </c>
      <c r="D7799" s="371" t="s">
        <v>452</v>
      </c>
      <c r="E7799" s="371" t="s">
        <v>7126</v>
      </c>
      <c r="F7799" s="108" t="s">
        <v>3304</v>
      </c>
      <c r="G7799" s="129"/>
      <c r="H7799" s="372">
        <v>7</v>
      </c>
      <c r="I7799" s="371" t="s">
        <v>7213</v>
      </c>
      <c r="J7799" s="372" t="s">
        <v>2937</v>
      </c>
      <c r="K7799" s="371" t="s">
        <v>7214</v>
      </c>
      <c r="L7799" s="371" t="s">
        <v>459</v>
      </c>
      <c r="M7799" s="371" t="s">
        <v>7116</v>
      </c>
      <c r="N7799" s="108" t="s">
        <v>7117</v>
      </c>
    </row>
    <row r="7800" spans="1:14" x14ac:dyDescent="0.2">
      <c r="A7800" s="345">
        <v>45197</v>
      </c>
      <c r="B7800" s="370" t="s">
        <v>541</v>
      </c>
      <c r="C7800" s="370">
        <v>6615.1</v>
      </c>
      <c r="D7800" s="371" t="s">
        <v>452</v>
      </c>
      <c r="E7800" s="371" t="s">
        <v>7206</v>
      </c>
      <c r="F7800" s="108" t="s">
        <v>7204</v>
      </c>
      <c r="G7800" s="129"/>
      <c r="H7800" s="372">
        <v>8</v>
      </c>
      <c r="I7800" s="371" t="s">
        <v>7207</v>
      </c>
      <c r="J7800" s="372" t="s">
        <v>2937</v>
      </c>
      <c r="K7800" s="371" t="s">
        <v>7208</v>
      </c>
      <c r="L7800" s="371" t="s">
        <v>459</v>
      </c>
      <c r="M7800" s="371" t="s">
        <v>7116</v>
      </c>
      <c r="N7800" s="108" t="s">
        <v>7117</v>
      </c>
    </row>
    <row r="7801" spans="1:14" x14ac:dyDescent="0.2">
      <c r="A7801" s="345">
        <v>45196</v>
      </c>
      <c r="B7801" s="370" t="s">
        <v>541</v>
      </c>
      <c r="C7801" s="370">
        <v>6854.1</v>
      </c>
      <c r="D7801" s="371" t="s">
        <v>452</v>
      </c>
      <c r="E7801" s="371" t="s">
        <v>7127</v>
      </c>
      <c r="F7801" s="108" t="s">
        <v>3011</v>
      </c>
      <c r="G7801" s="129"/>
      <c r="H7801" s="372">
        <v>8</v>
      </c>
      <c r="I7801" s="371" t="s">
        <v>7243</v>
      </c>
      <c r="J7801" s="372" t="s">
        <v>2937</v>
      </c>
      <c r="K7801" s="371" t="s">
        <v>7244</v>
      </c>
      <c r="L7801" s="371" t="s">
        <v>459</v>
      </c>
      <c r="M7801" s="371" t="s">
        <v>7116</v>
      </c>
      <c r="N7801" s="108" t="s">
        <v>7117</v>
      </c>
    </row>
    <row r="7802" spans="1:14" x14ac:dyDescent="0.2">
      <c r="A7802" s="345">
        <v>45176</v>
      </c>
      <c r="B7802" s="370" t="s">
        <v>541</v>
      </c>
      <c r="C7802" s="370">
        <v>6702.1</v>
      </c>
      <c r="D7802" s="371" t="s">
        <v>452</v>
      </c>
      <c r="E7802" s="371" t="s">
        <v>7118</v>
      </c>
      <c r="F7802" s="108" t="s">
        <v>7119</v>
      </c>
      <c r="G7802" s="129"/>
      <c r="H7802" s="372">
        <v>8</v>
      </c>
      <c r="I7802" s="371" t="s">
        <v>7237</v>
      </c>
      <c r="J7802" s="372" t="s">
        <v>2937</v>
      </c>
      <c r="K7802" s="371" t="s">
        <v>7238</v>
      </c>
      <c r="L7802" s="371" t="s">
        <v>459</v>
      </c>
      <c r="M7802" s="371" t="s">
        <v>7116</v>
      </c>
      <c r="N7802" s="108" t="s">
        <v>7117</v>
      </c>
    </row>
    <row r="7803" spans="1:14" x14ac:dyDescent="0.2">
      <c r="A7803" s="345">
        <v>45181</v>
      </c>
      <c r="B7803" s="370" t="s">
        <v>541</v>
      </c>
      <c r="C7803" s="370">
        <v>6615.1</v>
      </c>
      <c r="D7803" s="371" t="s">
        <v>452</v>
      </c>
      <c r="E7803" s="371" t="s">
        <v>7126</v>
      </c>
      <c r="F7803" s="108" t="s">
        <v>3304</v>
      </c>
      <c r="G7803" s="129"/>
      <c r="H7803" s="372">
        <v>6</v>
      </c>
      <c r="I7803" s="371" t="s">
        <v>7213</v>
      </c>
      <c r="J7803" s="372" t="s">
        <v>2937</v>
      </c>
      <c r="K7803" s="371" t="s">
        <v>7214</v>
      </c>
      <c r="L7803" s="371" t="s">
        <v>459</v>
      </c>
      <c r="M7803" s="371" t="s">
        <v>7116</v>
      </c>
      <c r="N7803" s="108" t="s">
        <v>7117</v>
      </c>
    </row>
    <row r="7804" spans="1:14" x14ac:dyDescent="0.2">
      <c r="A7804" s="345">
        <v>45196</v>
      </c>
      <c r="B7804" s="370" t="s">
        <v>541</v>
      </c>
      <c r="C7804" s="370">
        <v>6756.1</v>
      </c>
      <c r="D7804" s="371" t="s">
        <v>452</v>
      </c>
      <c r="E7804" s="371" t="s">
        <v>7153</v>
      </c>
      <c r="F7804" s="108" t="s">
        <v>7154</v>
      </c>
      <c r="G7804" s="129"/>
      <c r="H7804" s="372">
        <v>4</v>
      </c>
      <c r="I7804" s="371" t="s">
        <v>7249</v>
      </c>
      <c r="J7804" s="372" t="s">
        <v>2937</v>
      </c>
      <c r="K7804" s="371" t="s">
        <v>7250</v>
      </c>
      <c r="L7804" s="371" t="s">
        <v>459</v>
      </c>
      <c r="M7804" s="371" t="s">
        <v>7116</v>
      </c>
      <c r="N7804" s="108" t="s">
        <v>7117</v>
      </c>
    </row>
    <row r="7805" spans="1:14" x14ac:dyDescent="0.2">
      <c r="A7805" s="345">
        <v>45182</v>
      </c>
      <c r="B7805" s="370" t="s">
        <v>541</v>
      </c>
      <c r="C7805" s="370">
        <v>6615.1</v>
      </c>
      <c r="D7805" s="371" t="s">
        <v>452</v>
      </c>
      <c r="E7805" s="371" t="s">
        <v>7126</v>
      </c>
      <c r="F7805" s="108" t="s">
        <v>3304</v>
      </c>
      <c r="G7805" s="129"/>
      <c r="H7805" s="372">
        <v>4</v>
      </c>
      <c r="I7805" s="371" t="s">
        <v>7213</v>
      </c>
      <c r="J7805" s="372" t="s">
        <v>2937</v>
      </c>
      <c r="K7805" s="371" t="s">
        <v>7214</v>
      </c>
      <c r="L7805" s="371" t="s">
        <v>459</v>
      </c>
      <c r="M7805" s="371" t="s">
        <v>7116</v>
      </c>
      <c r="N7805" s="108" t="s">
        <v>7117</v>
      </c>
    </row>
    <row r="7806" spans="1:14" x14ac:dyDescent="0.2">
      <c r="A7806" s="345">
        <v>45177</v>
      </c>
      <c r="B7806" s="370" t="s">
        <v>541</v>
      </c>
      <c r="C7806" s="370">
        <v>6702.1</v>
      </c>
      <c r="D7806" s="371" t="s">
        <v>452</v>
      </c>
      <c r="E7806" s="371" t="s">
        <v>7118</v>
      </c>
      <c r="F7806" s="108" t="s">
        <v>7119</v>
      </c>
      <c r="G7806" s="129"/>
      <c r="H7806" s="372">
        <v>4</v>
      </c>
      <c r="I7806" s="371" t="s">
        <v>7237</v>
      </c>
      <c r="J7806" s="372" t="s">
        <v>2937</v>
      </c>
      <c r="K7806" s="371" t="s">
        <v>7238</v>
      </c>
      <c r="L7806" s="371" t="s">
        <v>459</v>
      </c>
      <c r="M7806" s="371" t="s">
        <v>7116</v>
      </c>
      <c r="N7806" s="108" t="s">
        <v>7117</v>
      </c>
    </row>
    <row r="7807" spans="1:14" x14ac:dyDescent="0.2">
      <c r="A7807" s="345">
        <v>45183</v>
      </c>
      <c r="B7807" s="370" t="s">
        <v>541</v>
      </c>
      <c r="C7807" s="370">
        <v>6615.1</v>
      </c>
      <c r="D7807" s="371" t="s">
        <v>452</v>
      </c>
      <c r="E7807" s="371" t="s">
        <v>7126</v>
      </c>
      <c r="F7807" s="108" t="s">
        <v>3304</v>
      </c>
      <c r="G7807" s="129"/>
      <c r="H7807" s="372">
        <v>7</v>
      </c>
      <c r="I7807" s="371" t="s">
        <v>7213</v>
      </c>
      <c r="J7807" s="372" t="s">
        <v>2937</v>
      </c>
      <c r="K7807" s="371" t="s">
        <v>7214</v>
      </c>
      <c r="L7807" s="371" t="s">
        <v>459</v>
      </c>
      <c r="M7807" s="371" t="s">
        <v>7116</v>
      </c>
      <c r="N7807" s="108" t="s">
        <v>7117</v>
      </c>
    </row>
    <row r="7808" spans="1:14" x14ac:dyDescent="0.2">
      <c r="A7808" s="345">
        <v>45180</v>
      </c>
      <c r="B7808" s="370" t="s">
        <v>541</v>
      </c>
      <c r="C7808" s="370">
        <v>6702.1</v>
      </c>
      <c r="D7808" s="371" t="s">
        <v>452</v>
      </c>
      <c r="E7808" s="371" t="s">
        <v>7118</v>
      </c>
      <c r="F7808" s="108" t="s">
        <v>7119</v>
      </c>
      <c r="G7808" s="129"/>
      <c r="H7808" s="372">
        <v>4</v>
      </c>
      <c r="I7808" s="371" t="s">
        <v>7237</v>
      </c>
      <c r="J7808" s="372" t="s">
        <v>2937</v>
      </c>
      <c r="K7808" s="371" t="s">
        <v>7238</v>
      </c>
      <c r="L7808" s="371" t="s">
        <v>459</v>
      </c>
      <c r="M7808" s="371" t="s">
        <v>7116</v>
      </c>
      <c r="N7808" s="108" t="s">
        <v>7117</v>
      </c>
    </row>
    <row r="7809" spans="1:14" x14ac:dyDescent="0.2">
      <c r="A7809" s="345">
        <v>45184</v>
      </c>
      <c r="B7809" s="370" t="s">
        <v>541</v>
      </c>
      <c r="C7809" s="370">
        <v>6615.1</v>
      </c>
      <c r="D7809" s="371" t="s">
        <v>452</v>
      </c>
      <c r="E7809" s="371" t="s">
        <v>7126</v>
      </c>
      <c r="F7809" s="108" t="s">
        <v>3304</v>
      </c>
      <c r="G7809" s="129"/>
      <c r="H7809" s="372">
        <v>7</v>
      </c>
      <c r="I7809" s="371" t="s">
        <v>7213</v>
      </c>
      <c r="J7809" s="372" t="s">
        <v>2937</v>
      </c>
      <c r="K7809" s="371" t="s">
        <v>7214</v>
      </c>
      <c r="L7809" s="371" t="s">
        <v>459</v>
      </c>
      <c r="M7809" s="371" t="s">
        <v>7116</v>
      </c>
      <c r="N7809" s="108" t="s">
        <v>7117</v>
      </c>
    </row>
    <row r="7810" spans="1:14" x14ac:dyDescent="0.2">
      <c r="A7810" s="345">
        <v>45176</v>
      </c>
      <c r="B7810" s="370" t="s">
        <v>541</v>
      </c>
      <c r="C7810" s="370">
        <v>6615.1</v>
      </c>
      <c r="D7810" s="371" t="s">
        <v>452</v>
      </c>
      <c r="E7810" s="371" t="s">
        <v>7143</v>
      </c>
      <c r="F7810" s="108" t="s">
        <v>3072</v>
      </c>
      <c r="G7810" s="129"/>
      <c r="H7810" s="372">
        <v>8</v>
      </c>
      <c r="I7810" s="371" t="s">
        <v>7224</v>
      </c>
      <c r="J7810" s="372" t="s">
        <v>2937</v>
      </c>
      <c r="K7810" s="371" t="s">
        <v>7225</v>
      </c>
      <c r="L7810" s="371" t="s">
        <v>459</v>
      </c>
      <c r="M7810" s="371" t="s">
        <v>7116</v>
      </c>
      <c r="N7810" s="108" t="s">
        <v>7117</v>
      </c>
    </row>
    <row r="7811" spans="1:14" x14ac:dyDescent="0.2">
      <c r="A7811" s="345">
        <v>45177</v>
      </c>
      <c r="B7811" s="370" t="s">
        <v>541</v>
      </c>
      <c r="C7811" s="370">
        <v>6615.1</v>
      </c>
      <c r="D7811" s="371" t="s">
        <v>452</v>
      </c>
      <c r="E7811" s="371" t="s">
        <v>7230</v>
      </c>
      <c r="F7811" s="108" t="s">
        <v>7202</v>
      </c>
      <c r="G7811" s="129"/>
      <c r="H7811" s="372">
        <v>8</v>
      </c>
      <c r="I7811" s="371" t="s">
        <v>7231</v>
      </c>
      <c r="J7811" s="372" t="s">
        <v>2937</v>
      </c>
      <c r="K7811" s="371" t="s">
        <v>7232</v>
      </c>
      <c r="L7811" s="371" t="s">
        <v>459</v>
      </c>
      <c r="M7811" s="371" t="s">
        <v>7116</v>
      </c>
      <c r="N7811" s="108" t="s">
        <v>7117</v>
      </c>
    </row>
    <row r="7812" spans="1:14" x14ac:dyDescent="0.2">
      <c r="A7812" s="345">
        <v>45181</v>
      </c>
      <c r="B7812" s="370" t="s">
        <v>541</v>
      </c>
      <c r="C7812" s="370">
        <v>6615.1</v>
      </c>
      <c r="D7812" s="371" t="s">
        <v>452</v>
      </c>
      <c r="E7812" s="371" t="s">
        <v>7151</v>
      </c>
      <c r="F7812" s="108" t="s">
        <v>7152</v>
      </c>
      <c r="G7812" s="129"/>
      <c r="H7812" s="372">
        <v>8</v>
      </c>
      <c r="I7812" s="371" t="s">
        <v>7235</v>
      </c>
      <c r="J7812" s="372" t="s">
        <v>2937</v>
      </c>
      <c r="K7812" s="371" t="s">
        <v>7236</v>
      </c>
      <c r="L7812" s="371" t="s">
        <v>459</v>
      </c>
      <c r="M7812" s="371" t="s">
        <v>7116</v>
      </c>
      <c r="N7812" s="108" t="s">
        <v>7117</v>
      </c>
    </row>
    <row r="7813" spans="1:14" x14ac:dyDescent="0.2">
      <c r="A7813" s="345">
        <v>45198</v>
      </c>
      <c r="B7813" s="370" t="s">
        <v>541</v>
      </c>
      <c r="C7813" s="370">
        <v>6615.1</v>
      </c>
      <c r="D7813" s="371" t="s">
        <v>452</v>
      </c>
      <c r="E7813" s="371" t="s">
        <v>7206</v>
      </c>
      <c r="F7813" s="108" t="s">
        <v>7204</v>
      </c>
      <c r="G7813" s="129"/>
      <c r="H7813" s="372">
        <v>8</v>
      </c>
      <c r="I7813" s="371" t="s">
        <v>7207</v>
      </c>
      <c r="J7813" s="372" t="s">
        <v>2937</v>
      </c>
      <c r="K7813" s="371" t="s">
        <v>7208</v>
      </c>
      <c r="L7813" s="371" t="s">
        <v>459</v>
      </c>
      <c r="M7813" s="371" t="s">
        <v>7116</v>
      </c>
      <c r="N7813" s="108" t="s">
        <v>7117</v>
      </c>
    </row>
    <row r="7814" spans="1:14" x14ac:dyDescent="0.2">
      <c r="A7814" s="345">
        <v>45177</v>
      </c>
      <c r="B7814" s="370" t="s">
        <v>541</v>
      </c>
      <c r="C7814" s="370">
        <v>6615.1</v>
      </c>
      <c r="D7814" s="371" t="s">
        <v>452</v>
      </c>
      <c r="E7814" s="371" t="s">
        <v>7143</v>
      </c>
      <c r="F7814" s="108" t="s">
        <v>3072</v>
      </c>
      <c r="G7814" s="129"/>
      <c r="H7814" s="372">
        <v>8</v>
      </c>
      <c r="I7814" s="371" t="s">
        <v>7224</v>
      </c>
      <c r="J7814" s="372" t="s">
        <v>2937</v>
      </c>
      <c r="K7814" s="371" t="s">
        <v>7225</v>
      </c>
      <c r="L7814" s="371" t="s">
        <v>459</v>
      </c>
      <c r="M7814" s="371" t="s">
        <v>7116</v>
      </c>
      <c r="N7814" s="108" t="s">
        <v>7117</v>
      </c>
    </row>
    <row r="7815" spans="1:14" x14ac:dyDescent="0.2">
      <c r="A7815" s="345">
        <v>45197</v>
      </c>
      <c r="B7815" s="370" t="s">
        <v>541</v>
      </c>
      <c r="C7815" s="370">
        <v>6756.1</v>
      </c>
      <c r="D7815" s="371" t="s">
        <v>452</v>
      </c>
      <c r="E7815" s="371" t="s">
        <v>7153</v>
      </c>
      <c r="F7815" s="108" t="s">
        <v>7154</v>
      </c>
      <c r="G7815" s="129"/>
      <c r="H7815" s="372">
        <v>2</v>
      </c>
      <c r="I7815" s="371" t="s">
        <v>7249</v>
      </c>
      <c r="J7815" s="372" t="s">
        <v>2937</v>
      </c>
      <c r="K7815" s="371" t="s">
        <v>7250</v>
      </c>
      <c r="L7815" s="371" t="s">
        <v>459</v>
      </c>
      <c r="M7815" s="371" t="s">
        <v>7116</v>
      </c>
      <c r="N7815" s="108" t="s">
        <v>7117</v>
      </c>
    </row>
    <row r="7816" spans="1:14" x14ac:dyDescent="0.2">
      <c r="A7816" s="345">
        <v>45180</v>
      </c>
      <c r="B7816" s="370" t="s">
        <v>541</v>
      </c>
      <c r="C7816" s="370">
        <v>6615.1</v>
      </c>
      <c r="D7816" s="371" t="s">
        <v>452</v>
      </c>
      <c r="E7816" s="371" t="s">
        <v>7230</v>
      </c>
      <c r="F7816" s="108" t="s">
        <v>7202</v>
      </c>
      <c r="G7816" s="129"/>
      <c r="H7816" s="372">
        <v>8</v>
      </c>
      <c r="I7816" s="371" t="s">
        <v>7231</v>
      </c>
      <c r="J7816" s="372" t="s">
        <v>2937</v>
      </c>
      <c r="K7816" s="371" t="s">
        <v>7232</v>
      </c>
      <c r="L7816" s="371" t="s">
        <v>459</v>
      </c>
      <c r="M7816" s="371" t="s">
        <v>7116</v>
      </c>
      <c r="N7816" s="108" t="s">
        <v>7117</v>
      </c>
    </row>
    <row r="7817" spans="1:14" x14ac:dyDescent="0.2">
      <c r="A7817" s="345">
        <v>45176</v>
      </c>
      <c r="B7817" s="370" t="s">
        <v>541</v>
      </c>
      <c r="C7817" s="370">
        <v>6630.1</v>
      </c>
      <c r="D7817" s="371" t="s">
        <v>452</v>
      </c>
      <c r="E7817" s="371" t="s">
        <v>7153</v>
      </c>
      <c r="F7817" s="108" t="s">
        <v>7154</v>
      </c>
      <c r="G7817" s="129"/>
      <c r="H7817" s="372">
        <v>4</v>
      </c>
      <c r="I7817" s="371" t="s">
        <v>7249</v>
      </c>
      <c r="J7817" s="372" t="s">
        <v>2937</v>
      </c>
      <c r="K7817" s="371" t="s">
        <v>7250</v>
      </c>
      <c r="L7817" s="371" t="s">
        <v>459</v>
      </c>
      <c r="M7817" s="371" t="s">
        <v>7116</v>
      </c>
      <c r="N7817" s="108" t="s">
        <v>7117</v>
      </c>
    </row>
    <row r="7818" spans="1:14" x14ac:dyDescent="0.2">
      <c r="A7818" s="345">
        <v>45187</v>
      </c>
      <c r="B7818" s="370" t="s">
        <v>541</v>
      </c>
      <c r="C7818" s="370">
        <v>6615.1</v>
      </c>
      <c r="D7818" s="371" t="s">
        <v>452</v>
      </c>
      <c r="E7818" s="371" t="s">
        <v>7206</v>
      </c>
      <c r="F7818" s="108" t="s">
        <v>7204</v>
      </c>
      <c r="G7818" s="129"/>
      <c r="H7818" s="372">
        <v>8</v>
      </c>
      <c r="I7818" s="371" t="s">
        <v>7207</v>
      </c>
      <c r="J7818" s="372" t="s">
        <v>2937</v>
      </c>
      <c r="K7818" s="371" t="s">
        <v>7208</v>
      </c>
      <c r="L7818" s="371" t="s">
        <v>459</v>
      </c>
      <c r="M7818" s="371" t="s">
        <v>7116</v>
      </c>
      <c r="N7818" s="108" t="s">
        <v>7117</v>
      </c>
    </row>
    <row r="7819" spans="1:14" x14ac:dyDescent="0.2">
      <c r="A7819" s="345">
        <v>45182</v>
      </c>
      <c r="B7819" s="370" t="s">
        <v>541</v>
      </c>
      <c r="C7819" s="370">
        <v>6615.1</v>
      </c>
      <c r="D7819" s="371" t="s">
        <v>452</v>
      </c>
      <c r="E7819" s="371" t="s">
        <v>7151</v>
      </c>
      <c r="F7819" s="108" t="s">
        <v>7152</v>
      </c>
      <c r="G7819" s="129"/>
      <c r="H7819" s="372">
        <v>8</v>
      </c>
      <c r="I7819" s="371" t="s">
        <v>7235</v>
      </c>
      <c r="J7819" s="372" t="s">
        <v>2937</v>
      </c>
      <c r="K7819" s="371" t="s">
        <v>7236</v>
      </c>
      <c r="L7819" s="371" t="s">
        <v>459</v>
      </c>
      <c r="M7819" s="371" t="s">
        <v>7116</v>
      </c>
      <c r="N7819" s="108" t="s">
        <v>7117</v>
      </c>
    </row>
    <row r="7820" spans="1:14" x14ac:dyDescent="0.2">
      <c r="A7820" s="345">
        <v>45180</v>
      </c>
      <c r="B7820" s="370" t="s">
        <v>541</v>
      </c>
      <c r="C7820" s="370">
        <v>6615.1</v>
      </c>
      <c r="D7820" s="371" t="s">
        <v>452</v>
      </c>
      <c r="E7820" s="371" t="s">
        <v>7143</v>
      </c>
      <c r="F7820" s="108" t="s">
        <v>3072</v>
      </c>
      <c r="G7820" s="129"/>
      <c r="H7820" s="372">
        <v>8</v>
      </c>
      <c r="I7820" s="371" t="s">
        <v>7224</v>
      </c>
      <c r="J7820" s="372" t="s">
        <v>2937</v>
      </c>
      <c r="K7820" s="371" t="s">
        <v>7225</v>
      </c>
      <c r="L7820" s="371" t="s">
        <v>459</v>
      </c>
      <c r="M7820" s="371" t="s">
        <v>7116</v>
      </c>
      <c r="N7820" s="108" t="s">
        <v>7117</v>
      </c>
    </row>
    <row r="7821" spans="1:14" x14ac:dyDescent="0.2">
      <c r="A7821" s="345">
        <v>45181</v>
      </c>
      <c r="B7821" s="370" t="s">
        <v>541</v>
      </c>
      <c r="C7821" s="370">
        <v>6615.1</v>
      </c>
      <c r="D7821" s="371" t="s">
        <v>452</v>
      </c>
      <c r="E7821" s="371" t="s">
        <v>7230</v>
      </c>
      <c r="F7821" s="108" t="s">
        <v>7202</v>
      </c>
      <c r="G7821" s="129"/>
      <c r="H7821" s="372">
        <v>8</v>
      </c>
      <c r="I7821" s="371" t="s">
        <v>7231</v>
      </c>
      <c r="J7821" s="372" t="s">
        <v>2937</v>
      </c>
      <c r="K7821" s="371" t="s">
        <v>7232</v>
      </c>
      <c r="L7821" s="371" t="s">
        <v>459</v>
      </c>
      <c r="M7821" s="371" t="s">
        <v>7116</v>
      </c>
      <c r="N7821" s="108" t="s">
        <v>7117</v>
      </c>
    </row>
    <row r="7822" spans="1:14" x14ac:dyDescent="0.2">
      <c r="A7822" s="345">
        <v>45173</v>
      </c>
      <c r="B7822" s="370" t="s">
        <v>541</v>
      </c>
      <c r="C7822" s="370">
        <v>6615.1</v>
      </c>
      <c r="D7822" s="371" t="s">
        <v>452</v>
      </c>
      <c r="E7822" s="371" t="s">
        <v>7127</v>
      </c>
      <c r="F7822" s="108" t="s">
        <v>3011</v>
      </c>
      <c r="G7822" s="129"/>
      <c r="H7822" s="372">
        <v>2</v>
      </c>
      <c r="I7822" s="371" t="s">
        <v>7243</v>
      </c>
      <c r="J7822" s="372" t="s">
        <v>2937</v>
      </c>
      <c r="K7822" s="371" t="s">
        <v>7244</v>
      </c>
      <c r="L7822" s="371" t="s">
        <v>459</v>
      </c>
      <c r="M7822" s="371" t="s">
        <v>7116</v>
      </c>
      <c r="N7822" s="108" t="s">
        <v>7117</v>
      </c>
    </row>
    <row r="7823" spans="1:14" x14ac:dyDescent="0.2">
      <c r="A7823" s="345">
        <v>45183</v>
      </c>
      <c r="B7823" s="370" t="s">
        <v>541</v>
      </c>
      <c r="C7823" s="370">
        <v>6615.1</v>
      </c>
      <c r="D7823" s="371" t="s">
        <v>452</v>
      </c>
      <c r="E7823" s="371" t="s">
        <v>7151</v>
      </c>
      <c r="F7823" s="108" t="s">
        <v>7152</v>
      </c>
      <c r="G7823" s="129"/>
      <c r="H7823" s="372">
        <v>8</v>
      </c>
      <c r="I7823" s="371" t="s">
        <v>7235</v>
      </c>
      <c r="J7823" s="372" t="s">
        <v>2937</v>
      </c>
      <c r="K7823" s="371" t="s">
        <v>7236</v>
      </c>
      <c r="L7823" s="371" t="s">
        <v>459</v>
      </c>
      <c r="M7823" s="371" t="s">
        <v>7116</v>
      </c>
      <c r="N7823" s="108" t="s">
        <v>7117</v>
      </c>
    </row>
    <row r="7824" spans="1:14" x14ac:dyDescent="0.2">
      <c r="A7824" s="345">
        <v>45177</v>
      </c>
      <c r="B7824" s="370" t="s">
        <v>541</v>
      </c>
      <c r="C7824" s="370">
        <v>6630.1</v>
      </c>
      <c r="D7824" s="371" t="s">
        <v>452</v>
      </c>
      <c r="E7824" s="371" t="s">
        <v>7153</v>
      </c>
      <c r="F7824" s="108" t="s">
        <v>7154</v>
      </c>
      <c r="G7824" s="129"/>
      <c r="H7824" s="372">
        <v>4</v>
      </c>
      <c r="I7824" s="371" t="s">
        <v>7249</v>
      </c>
      <c r="J7824" s="372" t="s">
        <v>2937</v>
      </c>
      <c r="K7824" s="371" t="s">
        <v>7250</v>
      </c>
      <c r="L7824" s="371" t="s">
        <v>459</v>
      </c>
      <c r="M7824" s="371" t="s">
        <v>7116</v>
      </c>
      <c r="N7824" s="108" t="s">
        <v>7117</v>
      </c>
    </row>
    <row r="7825" spans="1:14" x14ac:dyDescent="0.2">
      <c r="A7825" s="345">
        <v>45181</v>
      </c>
      <c r="B7825" s="370" t="s">
        <v>541</v>
      </c>
      <c r="C7825" s="370">
        <v>6615.1</v>
      </c>
      <c r="D7825" s="371" t="s">
        <v>452</v>
      </c>
      <c r="E7825" s="371" t="s">
        <v>7143</v>
      </c>
      <c r="F7825" s="108" t="s">
        <v>3072</v>
      </c>
      <c r="G7825" s="129"/>
      <c r="H7825" s="372">
        <v>8</v>
      </c>
      <c r="I7825" s="371" t="s">
        <v>7224</v>
      </c>
      <c r="J7825" s="372" t="s">
        <v>2937</v>
      </c>
      <c r="K7825" s="371" t="s">
        <v>7225</v>
      </c>
      <c r="L7825" s="371" t="s">
        <v>459</v>
      </c>
      <c r="M7825" s="371" t="s">
        <v>7116</v>
      </c>
      <c r="N7825" s="108" t="s">
        <v>7117</v>
      </c>
    </row>
    <row r="7826" spans="1:14" x14ac:dyDescent="0.2">
      <c r="A7826" s="345">
        <v>45188</v>
      </c>
      <c r="B7826" s="370" t="s">
        <v>541</v>
      </c>
      <c r="C7826" s="370">
        <v>6756.1</v>
      </c>
      <c r="D7826" s="371" t="s">
        <v>452</v>
      </c>
      <c r="E7826" s="371" t="s">
        <v>7153</v>
      </c>
      <c r="F7826" s="108" t="s">
        <v>7154</v>
      </c>
      <c r="G7826" s="129"/>
      <c r="H7826" s="372">
        <v>4</v>
      </c>
      <c r="I7826" s="371" t="s">
        <v>7249</v>
      </c>
      <c r="J7826" s="372" t="s">
        <v>2937</v>
      </c>
      <c r="K7826" s="371" t="s">
        <v>7250</v>
      </c>
      <c r="L7826" s="371" t="s">
        <v>459</v>
      </c>
      <c r="M7826" s="371" t="s">
        <v>7116</v>
      </c>
      <c r="N7826" s="108" t="s">
        <v>7117</v>
      </c>
    </row>
    <row r="7827" spans="1:14" x14ac:dyDescent="0.2">
      <c r="A7827" s="345">
        <v>45182</v>
      </c>
      <c r="B7827" s="370" t="s">
        <v>541</v>
      </c>
      <c r="C7827" s="370">
        <v>6615.1</v>
      </c>
      <c r="D7827" s="371" t="s">
        <v>452</v>
      </c>
      <c r="E7827" s="371" t="s">
        <v>7230</v>
      </c>
      <c r="F7827" s="108" t="s">
        <v>7202</v>
      </c>
      <c r="G7827" s="129"/>
      <c r="H7827" s="372">
        <v>8</v>
      </c>
      <c r="I7827" s="371" t="s">
        <v>7231</v>
      </c>
      <c r="J7827" s="372" t="s">
        <v>2937</v>
      </c>
      <c r="K7827" s="371" t="s">
        <v>7232</v>
      </c>
      <c r="L7827" s="371" t="s">
        <v>459</v>
      </c>
      <c r="M7827" s="371" t="s">
        <v>7116</v>
      </c>
      <c r="N7827" s="108" t="s">
        <v>7117</v>
      </c>
    </row>
    <row r="7828" spans="1:14" x14ac:dyDescent="0.2">
      <c r="A7828" s="345">
        <v>45174</v>
      </c>
      <c r="B7828" s="370" t="s">
        <v>541</v>
      </c>
      <c r="C7828" s="370">
        <v>6615.1</v>
      </c>
      <c r="D7828" s="371" t="s">
        <v>452</v>
      </c>
      <c r="E7828" s="371" t="s">
        <v>7127</v>
      </c>
      <c r="F7828" s="108" t="s">
        <v>3011</v>
      </c>
      <c r="G7828" s="129"/>
      <c r="H7828" s="372">
        <v>2</v>
      </c>
      <c r="I7828" s="371" t="s">
        <v>7243</v>
      </c>
      <c r="J7828" s="372" t="s">
        <v>2937</v>
      </c>
      <c r="K7828" s="371" t="s">
        <v>7244</v>
      </c>
      <c r="L7828" s="371" t="s">
        <v>459</v>
      </c>
      <c r="M7828" s="371" t="s">
        <v>7116</v>
      </c>
      <c r="N7828" s="108" t="s">
        <v>7117</v>
      </c>
    </row>
    <row r="7829" spans="1:14" x14ac:dyDescent="0.2">
      <c r="A7829" s="345">
        <v>45184</v>
      </c>
      <c r="B7829" s="370" t="s">
        <v>541</v>
      </c>
      <c r="C7829" s="370">
        <v>6615.1</v>
      </c>
      <c r="D7829" s="371" t="s">
        <v>452</v>
      </c>
      <c r="E7829" s="371" t="s">
        <v>7151</v>
      </c>
      <c r="F7829" s="108" t="s">
        <v>7152</v>
      </c>
      <c r="G7829" s="129"/>
      <c r="H7829" s="372">
        <v>8</v>
      </c>
      <c r="I7829" s="371" t="s">
        <v>7235</v>
      </c>
      <c r="J7829" s="372" t="s">
        <v>2937</v>
      </c>
      <c r="K7829" s="371" t="s">
        <v>7236</v>
      </c>
      <c r="L7829" s="371" t="s">
        <v>459</v>
      </c>
      <c r="M7829" s="371" t="s">
        <v>7116</v>
      </c>
      <c r="N7829" s="108" t="s">
        <v>7117</v>
      </c>
    </row>
    <row r="7830" spans="1:14" x14ac:dyDescent="0.2">
      <c r="A7830" s="345">
        <v>45182</v>
      </c>
      <c r="B7830" s="370" t="s">
        <v>541</v>
      </c>
      <c r="C7830" s="370">
        <v>6615.1</v>
      </c>
      <c r="D7830" s="371" t="s">
        <v>452</v>
      </c>
      <c r="E7830" s="371" t="s">
        <v>7143</v>
      </c>
      <c r="F7830" s="108" t="s">
        <v>3072</v>
      </c>
      <c r="G7830" s="129"/>
      <c r="H7830" s="372">
        <v>8</v>
      </c>
      <c r="I7830" s="371" t="s">
        <v>7224</v>
      </c>
      <c r="J7830" s="372" t="s">
        <v>2937</v>
      </c>
      <c r="K7830" s="371" t="s">
        <v>7225</v>
      </c>
      <c r="L7830" s="371" t="s">
        <v>459</v>
      </c>
      <c r="M7830" s="371" t="s">
        <v>7116</v>
      </c>
      <c r="N7830" s="108" t="s">
        <v>7117</v>
      </c>
    </row>
    <row r="7831" spans="1:14" x14ac:dyDescent="0.2">
      <c r="A7831" s="345">
        <v>45188</v>
      </c>
      <c r="B7831" s="370" t="s">
        <v>541</v>
      </c>
      <c r="C7831" s="370">
        <v>6615.1</v>
      </c>
      <c r="D7831" s="371" t="s">
        <v>452</v>
      </c>
      <c r="E7831" s="371" t="s">
        <v>7206</v>
      </c>
      <c r="F7831" s="108" t="s">
        <v>7204</v>
      </c>
      <c r="G7831" s="129"/>
      <c r="H7831" s="372">
        <v>8</v>
      </c>
      <c r="I7831" s="371" t="s">
        <v>7207</v>
      </c>
      <c r="J7831" s="372" t="s">
        <v>2937</v>
      </c>
      <c r="K7831" s="371" t="s">
        <v>7208</v>
      </c>
      <c r="L7831" s="371" t="s">
        <v>459</v>
      </c>
      <c r="M7831" s="371" t="s">
        <v>7116</v>
      </c>
      <c r="N7831" s="108" t="s">
        <v>7117</v>
      </c>
    </row>
    <row r="7832" spans="1:14" x14ac:dyDescent="0.2">
      <c r="A7832" s="345">
        <v>45175</v>
      </c>
      <c r="B7832" s="370" t="s">
        <v>541</v>
      </c>
      <c r="C7832" s="370">
        <v>6615.1</v>
      </c>
      <c r="D7832" s="371" t="s">
        <v>452</v>
      </c>
      <c r="E7832" s="371" t="s">
        <v>7127</v>
      </c>
      <c r="F7832" s="108" t="s">
        <v>3011</v>
      </c>
      <c r="G7832" s="129"/>
      <c r="H7832" s="372">
        <v>2</v>
      </c>
      <c r="I7832" s="371" t="s">
        <v>7243</v>
      </c>
      <c r="J7832" s="372" t="s">
        <v>2937</v>
      </c>
      <c r="K7832" s="371" t="s">
        <v>7244</v>
      </c>
      <c r="L7832" s="371" t="s">
        <v>459</v>
      </c>
      <c r="M7832" s="371" t="s">
        <v>7116</v>
      </c>
      <c r="N7832" s="108" t="s">
        <v>7117</v>
      </c>
    </row>
    <row r="7833" spans="1:14" x14ac:dyDescent="0.2">
      <c r="A7833" s="345">
        <v>45183</v>
      </c>
      <c r="B7833" s="370" t="s">
        <v>541</v>
      </c>
      <c r="C7833" s="370">
        <v>6615.1</v>
      </c>
      <c r="D7833" s="371" t="s">
        <v>452</v>
      </c>
      <c r="E7833" s="371" t="s">
        <v>7230</v>
      </c>
      <c r="F7833" s="108" t="s">
        <v>7202</v>
      </c>
      <c r="G7833" s="129"/>
      <c r="H7833" s="372">
        <v>8</v>
      </c>
      <c r="I7833" s="371" t="s">
        <v>7231</v>
      </c>
      <c r="J7833" s="372" t="s">
        <v>2937</v>
      </c>
      <c r="K7833" s="371" t="s">
        <v>7232</v>
      </c>
      <c r="L7833" s="371" t="s">
        <v>459</v>
      </c>
      <c r="M7833" s="371" t="s">
        <v>7116</v>
      </c>
      <c r="N7833" s="108" t="s">
        <v>7117</v>
      </c>
    </row>
    <row r="7834" spans="1:14" x14ac:dyDescent="0.2">
      <c r="A7834" s="345">
        <v>45183</v>
      </c>
      <c r="B7834" s="370" t="s">
        <v>541</v>
      </c>
      <c r="C7834" s="370">
        <v>6615.1</v>
      </c>
      <c r="D7834" s="371" t="s">
        <v>452</v>
      </c>
      <c r="E7834" s="371" t="s">
        <v>7143</v>
      </c>
      <c r="F7834" s="108" t="s">
        <v>3072</v>
      </c>
      <c r="G7834" s="129"/>
      <c r="H7834" s="372">
        <v>8</v>
      </c>
      <c r="I7834" s="371" t="s">
        <v>7224</v>
      </c>
      <c r="J7834" s="372" t="s">
        <v>2937</v>
      </c>
      <c r="K7834" s="371" t="s">
        <v>7225</v>
      </c>
      <c r="L7834" s="371" t="s">
        <v>459</v>
      </c>
      <c r="M7834" s="371" t="s">
        <v>7116</v>
      </c>
      <c r="N7834" s="108" t="s">
        <v>7117</v>
      </c>
    </row>
    <row r="7835" spans="1:14" x14ac:dyDescent="0.2">
      <c r="A7835" s="345">
        <v>45189</v>
      </c>
      <c r="B7835" s="370" t="s">
        <v>541</v>
      </c>
      <c r="C7835" s="370">
        <v>6756.1</v>
      </c>
      <c r="D7835" s="371" t="s">
        <v>452</v>
      </c>
      <c r="E7835" s="371" t="s">
        <v>7153</v>
      </c>
      <c r="F7835" s="108" t="s">
        <v>7154</v>
      </c>
      <c r="G7835" s="129"/>
      <c r="H7835" s="372">
        <v>6</v>
      </c>
      <c r="I7835" s="371" t="s">
        <v>7249</v>
      </c>
      <c r="J7835" s="372" t="s">
        <v>2937</v>
      </c>
      <c r="K7835" s="371" t="s">
        <v>7250</v>
      </c>
      <c r="L7835" s="371" t="s">
        <v>459</v>
      </c>
      <c r="M7835" s="371" t="s">
        <v>7116</v>
      </c>
      <c r="N7835" s="108" t="s">
        <v>7117</v>
      </c>
    </row>
    <row r="7836" spans="1:14" x14ac:dyDescent="0.2">
      <c r="A7836" s="345">
        <v>45184</v>
      </c>
      <c r="B7836" s="370" t="s">
        <v>541</v>
      </c>
      <c r="C7836" s="370">
        <v>6615.1</v>
      </c>
      <c r="D7836" s="371" t="s">
        <v>452</v>
      </c>
      <c r="E7836" s="371" t="s">
        <v>7230</v>
      </c>
      <c r="F7836" s="108" t="s">
        <v>7202</v>
      </c>
      <c r="G7836" s="129"/>
      <c r="H7836" s="372">
        <v>8</v>
      </c>
      <c r="I7836" s="371" t="s">
        <v>7231</v>
      </c>
      <c r="J7836" s="372" t="s">
        <v>2937</v>
      </c>
      <c r="K7836" s="371" t="s">
        <v>7232</v>
      </c>
      <c r="L7836" s="371" t="s">
        <v>459</v>
      </c>
      <c r="M7836" s="371" t="s">
        <v>7116</v>
      </c>
      <c r="N7836" s="108" t="s">
        <v>7117</v>
      </c>
    </row>
    <row r="7837" spans="1:14" x14ac:dyDescent="0.2">
      <c r="A7837" s="345">
        <v>45184</v>
      </c>
      <c r="B7837" s="370" t="s">
        <v>541</v>
      </c>
      <c r="C7837" s="370">
        <v>6615.1</v>
      </c>
      <c r="D7837" s="371" t="s">
        <v>452</v>
      </c>
      <c r="E7837" s="371" t="s">
        <v>7143</v>
      </c>
      <c r="F7837" s="108" t="s">
        <v>3072</v>
      </c>
      <c r="G7837" s="129"/>
      <c r="H7837" s="372">
        <v>8</v>
      </c>
      <c r="I7837" s="371" t="s">
        <v>7224</v>
      </c>
      <c r="J7837" s="372" t="s">
        <v>2937</v>
      </c>
      <c r="K7837" s="371" t="s">
        <v>7225</v>
      </c>
      <c r="L7837" s="371" t="s">
        <v>459</v>
      </c>
      <c r="M7837" s="371" t="s">
        <v>7116</v>
      </c>
      <c r="N7837" s="108" t="s">
        <v>7117</v>
      </c>
    </row>
    <row r="7838" spans="1:14" x14ac:dyDescent="0.2">
      <c r="A7838" s="345">
        <v>45177</v>
      </c>
      <c r="B7838" s="370" t="s">
        <v>541</v>
      </c>
      <c r="C7838" s="370">
        <v>6615.1</v>
      </c>
      <c r="D7838" s="371" t="s">
        <v>452</v>
      </c>
      <c r="E7838" s="371" t="s">
        <v>7127</v>
      </c>
      <c r="F7838" s="108" t="s">
        <v>3011</v>
      </c>
      <c r="G7838" s="129"/>
      <c r="H7838" s="372">
        <v>2</v>
      </c>
      <c r="I7838" s="371" t="s">
        <v>7243</v>
      </c>
      <c r="J7838" s="372" t="s">
        <v>2937</v>
      </c>
      <c r="K7838" s="371" t="s">
        <v>7244</v>
      </c>
      <c r="L7838" s="371" t="s">
        <v>459</v>
      </c>
      <c r="M7838" s="371" t="s">
        <v>7116</v>
      </c>
      <c r="N7838" s="108" t="s">
        <v>7117</v>
      </c>
    </row>
    <row r="7839" spans="1:14" x14ac:dyDescent="0.2">
      <c r="A7839" s="345">
        <v>45190</v>
      </c>
      <c r="B7839" s="370" t="s">
        <v>541</v>
      </c>
      <c r="C7839" s="370">
        <v>6756.1</v>
      </c>
      <c r="D7839" s="371" t="s">
        <v>452</v>
      </c>
      <c r="E7839" s="371" t="s">
        <v>7153</v>
      </c>
      <c r="F7839" s="108" t="s">
        <v>7154</v>
      </c>
      <c r="G7839" s="129"/>
      <c r="H7839" s="372">
        <v>2</v>
      </c>
      <c r="I7839" s="371" t="s">
        <v>7249</v>
      </c>
      <c r="J7839" s="372" t="s">
        <v>2937</v>
      </c>
      <c r="K7839" s="371" t="s">
        <v>7250</v>
      </c>
      <c r="L7839" s="371" t="s">
        <v>459</v>
      </c>
      <c r="M7839" s="371" t="s">
        <v>7116</v>
      </c>
      <c r="N7839" s="108" t="s">
        <v>7117</v>
      </c>
    </row>
    <row r="7840" spans="1:14" x14ac:dyDescent="0.2">
      <c r="A7840" s="345">
        <v>45189</v>
      </c>
      <c r="B7840" s="370" t="s">
        <v>541</v>
      </c>
      <c r="C7840" s="370">
        <v>6615.1</v>
      </c>
      <c r="D7840" s="371" t="s">
        <v>452</v>
      </c>
      <c r="E7840" s="371" t="s">
        <v>7206</v>
      </c>
      <c r="F7840" s="108" t="s">
        <v>7204</v>
      </c>
      <c r="G7840" s="129"/>
      <c r="H7840" s="372">
        <v>8</v>
      </c>
      <c r="I7840" s="371" t="s">
        <v>7207</v>
      </c>
      <c r="J7840" s="372" t="s">
        <v>2937</v>
      </c>
      <c r="K7840" s="371" t="s">
        <v>7208</v>
      </c>
      <c r="L7840" s="371" t="s">
        <v>459</v>
      </c>
      <c r="M7840" s="371" t="s">
        <v>7116</v>
      </c>
      <c r="N7840" s="108" t="s">
        <v>7117</v>
      </c>
    </row>
    <row r="7841" spans="1:14" x14ac:dyDescent="0.2">
      <c r="A7841" s="345">
        <v>45170</v>
      </c>
      <c r="B7841" s="370" t="s">
        <v>541</v>
      </c>
      <c r="C7841" s="370">
        <v>6615.1</v>
      </c>
      <c r="D7841" s="371" t="s">
        <v>452</v>
      </c>
      <c r="E7841" s="371" t="s">
        <v>7230</v>
      </c>
      <c r="F7841" s="108" t="s">
        <v>7202</v>
      </c>
      <c r="G7841" s="129"/>
      <c r="H7841" s="372">
        <v>8</v>
      </c>
      <c r="I7841" s="371" t="s">
        <v>7231</v>
      </c>
      <c r="J7841" s="372" t="s">
        <v>2937</v>
      </c>
      <c r="K7841" s="371" t="s">
        <v>7232</v>
      </c>
      <c r="L7841" s="371" t="s">
        <v>459</v>
      </c>
      <c r="M7841" s="371" t="s">
        <v>7116</v>
      </c>
      <c r="N7841" s="108" t="s">
        <v>7117</v>
      </c>
    </row>
    <row r="7842" spans="1:14" x14ac:dyDescent="0.2">
      <c r="A7842" s="345">
        <v>45170</v>
      </c>
      <c r="B7842" s="370" t="s">
        <v>541</v>
      </c>
      <c r="C7842" s="370">
        <v>6615.1</v>
      </c>
      <c r="D7842" s="371" t="s">
        <v>452</v>
      </c>
      <c r="E7842" s="371" t="s">
        <v>7127</v>
      </c>
      <c r="F7842" s="108" t="s">
        <v>3011</v>
      </c>
      <c r="G7842" s="129"/>
      <c r="H7842" s="372">
        <v>2</v>
      </c>
      <c r="I7842" s="371" t="s">
        <v>7243</v>
      </c>
      <c r="J7842" s="372" t="s">
        <v>2937</v>
      </c>
      <c r="K7842" s="371" t="s">
        <v>7244</v>
      </c>
      <c r="L7842" s="371" t="s">
        <v>459</v>
      </c>
      <c r="M7842" s="371" t="s">
        <v>7116</v>
      </c>
      <c r="N7842" s="108" t="s">
        <v>7117</v>
      </c>
    </row>
    <row r="7843" spans="1:14" x14ac:dyDescent="0.2">
      <c r="A7843" s="345">
        <v>45190</v>
      </c>
      <c r="B7843" s="370" t="s">
        <v>541</v>
      </c>
      <c r="C7843" s="370">
        <v>6615.1</v>
      </c>
      <c r="D7843" s="371" t="s">
        <v>452</v>
      </c>
      <c r="E7843" s="371" t="s">
        <v>7206</v>
      </c>
      <c r="F7843" s="108" t="s">
        <v>7204</v>
      </c>
      <c r="G7843" s="129"/>
      <c r="H7843" s="372">
        <v>8</v>
      </c>
      <c r="I7843" s="371" t="s">
        <v>7207</v>
      </c>
      <c r="J7843" s="372" t="s">
        <v>2937</v>
      </c>
      <c r="K7843" s="371" t="s">
        <v>7208</v>
      </c>
      <c r="L7843" s="371" t="s">
        <v>459</v>
      </c>
      <c r="M7843" s="371" t="s">
        <v>7116</v>
      </c>
      <c r="N7843" s="108" t="s">
        <v>7117</v>
      </c>
    </row>
    <row r="7844" spans="1:14" x14ac:dyDescent="0.2">
      <c r="A7844" s="345">
        <v>45173</v>
      </c>
      <c r="B7844" s="370" t="s">
        <v>541</v>
      </c>
      <c r="C7844" s="370">
        <v>6615.1</v>
      </c>
      <c r="D7844" s="371" t="s">
        <v>452</v>
      </c>
      <c r="E7844" s="371" t="s">
        <v>7151</v>
      </c>
      <c r="F7844" s="108" t="s">
        <v>7152</v>
      </c>
      <c r="G7844" s="129"/>
      <c r="H7844" s="372">
        <v>4</v>
      </c>
      <c r="I7844" s="371" t="s">
        <v>7235</v>
      </c>
      <c r="J7844" s="372" t="s">
        <v>2937</v>
      </c>
      <c r="K7844" s="371" t="s">
        <v>7236</v>
      </c>
      <c r="L7844" s="371" t="s">
        <v>459</v>
      </c>
      <c r="M7844" s="371" t="s">
        <v>7116</v>
      </c>
      <c r="N7844" s="108" t="s">
        <v>7117</v>
      </c>
    </row>
    <row r="7845" spans="1:14" x14ac:dyDescent="0.2">
      <c r="A7845" s="345">
        <v>45191</v>
      </c>
      <c r="B7845" s="370" t="s">
        <v>541</v>
      </c>
      <c r="C7845" s="370">
        <v>6615.1</v>
      </c>
      <c r="D7845" s="371" t="s">
        <v>452</v>
      </c>
      <c r="E7845" s="371" t="s">
        <v>7206</v>
      </c>
      <c r="F7845" s="108" t="s">
        <v>7204</v>
      </c>
      <c r="G7845" s="129"/>
      <c r="H7845" s="372">
        <v>8</v>
      </c>
      <c r="I7845" s="371" t="s">
        <v>7207</v>
      </c>
      <c r="J7845" s="372" t="s">
        <v>2937</v>
      </c>
      <c r="K7845" s="371" t="s">
        <v>7208</v>
      </c>
      <c r="L7845" s="371" t="s">
        <v>459</v>
      </c>
      <c r="M7845" s="371" t="s">
        <v>7116</v>
      </c>
      <c r="N7845" s="108" t="s">
        <v>7117</v>
      </c>
    </row>
    <row r="7846" spans="1:14" x14ac:dyDescent="0.2">
      <c r="A7846" s="345">
        <v>45194</v>
      </c>
      <c r="B7846" s="370" t="s">
        <v>541</v>
      </c>
      <c r="C7846" s="370">
        <v>6702.1</v>
      </c>
      <c r="D7846" s="371" t="s">
        <v>452</v>
      </c>
      <c r="E7846" s="371" t="s">
        <v>7153</v>
      </c>
      <c r="F7846" s="108" t="s">
        <v>7154</v>
      </c>
      <c r="G7846" s="129"/>
      <c r="H7846" s="372">
        <v>8</v>
      </c>
      <c r="I7846" s="371" t="s">
        <v>7249</v>
      </c>
      <c r="J7846" s="372" t="s">
        <v>2937</v>
      </c>
      <c r="K7846" s="371" t="s">
        <v>7250</v>
      </c>
      <c r="L7846" s="371" t="s">
        <v>459</v>
      </c>
      <c r="M7846" s="371" t="s">
        <v>7116</v>
      </c>
      <c r="N7846" s="108" t="s">
        <v>7117</v>
      </c>
    </row>
    <row r="7847" spans="1:14" x14ac:dyDescent="0.2">
      <c r="A7847" s="345">
        <v>45174</v>
      </c>
      <c r="B7847" s="370" t="s">
        <v>541</v>
      </c>
      <c r="C7847" s="370">
        <v>6615.1</v>
      </c>
      <c r="D7847" s="371" t="s">
        <v>452</v>
      </c>
      <c r="E7847" s="371" t="s">
        <v>7151</v>
      </c>
      <c r="F7847" s="108" t="s">
        <v>7152</v>
      </c>
      <c r="G7847" s="129"/>
      <c r="H7847" s="372">
        <v>8</v>
      </c>
      <c r="I7847" s="371" t="s">
        <v>7235</v>
      </c>
      <c r="J7847" s="372" t="s">
        <v>2937</v>
      </c>
      <c r="K7847" s="371" t="s">
        <v>7236</v>
      </c>
      <c r="L7847" s="371" t="s">
        <v>459</v>
      </c>
      <c r="M7847" s="371" t="s">
        <v>7116</v>
      </c>
      <c r="N7847" s="108" t="s">
        <v>7117</v>
      </c>
    </row>
    <row r="7848" spans="1:14" x14ac:dyDescent="0.2">
      <c r="A7848" s="345">
        <v>45180</v>
      </c>
      <c r="B7848" s="370" t="s">
        <v>541</v>
      </c>
      <c r="C7848" s="370">
        <v>6630.1</v>
      </c>
      <c r="D7848" s="371" t="s">
        <v>452</v>
      </c>
      <c r="E7848" s="371" t="s">
        <v>7153</v>
      </c>
      <c r="F7848" s="108" t="s">
        <v>7154</v>
      </c>
      <c r="G7848" s="129"/>
      <c r="H7848" s="372">
        <v>4</v>
      </c>
      <c r="I7848" s="371" t="s">
        <v>7249</v>
      </c>
      <c r="J7848" s="372" t="s">
        <v>2937</v>
      </c>
      <c r="K7848" s="371" t="s">
        <v>7250</v>
      </c>
      <c r="L7848" s="371" t="s">
        <v>459</v>
      </c>
      <c r="M7848" s="371" t="s">
        <v>7116</v>
      </c>
      <c r="N7848" s="108" t="s">
        <v>7117</v>
      </c>
    </row>
    <row r="7849" spans="1:14" x14ac:dyDescent="0.2">
      <c r="A7849" s="345">
        <v>45181</v>
      </c>
      <c r="B7849" s="370" t="s">
        <v>541</v>
      </c>
      <c r="C7849" s="370">
        <v>6630.1</v>
      </c>
      <c r="D7849" s="371" t="s">
        <v>452</v>
      </c>
      <c r="E7849" s="371" t="s">
        <v>7153</v>
      </c>
      <c r="F7849" s="108" t="s">
        <v>7154</v>
      </c>
      <c r="G7849" s="129"/>
      <c r="H7849" s="372">
        <v>4</v>
      </c>
      <c r="I7849" s="371" t="s">
        <v>7249</v>
      </c>
      <c r="J7849" s="372" t="s">
        <v>2937</v>
      </c>
      <c r="K7849" s="371" t="s">
        <v>7250</v>
      </c>
      <c r="L7849" s="371" t="s">
        <v>459</v>
      </c>
      <c r="M7849" s="371" t="s">
        <v>7116</v>
      </c>
      <c r="N7849" s="108" t="s">
        <v>7117</v>
      </c>
    </row>
    <row r="7850" spans="1:14" x14ac:dyDescent="0.2">
      <c r="A7850" s="345">
        <v>45175</v>
      </c>
      <c r="B7850" s="370" t="s">
        <v>541</v>
      </c>
      <c r="C7850" s="370">
        <v>6615.1</v>
      </c>
      <c r="D7850" s="371" t="s">
        <v>452</v>
      </c>
      <c r="E7850" s="371" t="s">
        <v>7151</v>
      </c>
      <c r="F7850" s="108" t="s">
        <v>7152</v>
      </c>
      <c r="G7850" s="129"/>
      <c r="H7850" s="372">
        <v>8</v>
      </c>
      <c r="I7850" s="371" t="s">
        <v>7235</v>
      </c>
      <c r="J7850" s="372" t="s">
        <v>2937</v>
      </c>
      <c r="K7850" s="371" t="s">
        <v>7236</v>
      </c>
      <c r="L7850" s="371" t="s">
        <v>459</v>
      </c>
      <c r="M7850" s="371" t="s">
        <v>7116</v>
      </c>
      <c r="N7850" s="108" t="s">
        <v>7117</v>
      </c>
    </row>
    <row r="7851" spans="1:14" x14ac:dyDescent="0.2">
      <c r="A7851" s="345">
        <v>45182</v>
      </c>
      <c r="B7851" s="370" t="s">
        <v>541</v>
      </c>
      <c r="C7851" s="370">
        <v>6630.1</v>
      </c>
      <c r="D7851" s="371" t="s">
        <v>452</v>
      </c>
      <c r="E7851" s="371" t="s">
        <v>7153</v>
      </c>
      <c r="F7851" s="108" t="s">
        <v>7154</v>
      </c>
      <c r="G7851" s="129"/>
      <c r="H7851" s="372">
        <v>4</v>
      </c>
      <c r="I7851" s="371" t="s">
        <v>7249</v>
      </c>
      <c r="J7851" s="372" t="s">
        <v>2937</v>
      </c>
      <c r="K7851" s="371" t="s">
        <v>7250</v>
      </c>
      <c r="L7851" s="371" t="s">
        <v>459</v>
      </c>
      <c r="M7851" s="371" t="s">
        <v>7116</v>
      </c>
      <c r="N7851" s="108" t="s">
        <v>7117</v>
      </c>
    </row>
    <row r="7852" spans="1:14" x14ac:dyDescent="0.2">
      <c r="A7852" s="345">
        <v>45176</v>
      </c>
      <c r="B7852" s="370" t="s">
        <v>541</v>
      </c>
      <c r="C7852" s="370">
        <v>6615.1</v>
      </c>
      <c r="D7852" s="371" t="s">
        <v>452</v>
      </c>
      <c r="E7852" s="371" t="s">
        <v>7151</v>
      </c>
      <c r="F7852" s="108" t="s">
        <v>7152</v>
      </c>
      <c r="G7852" s="129"/>
      <c r="H7852" s="372">
        <v>8</v>
      </c>
      <c r="I7852" s="371" t="s">
        <v>7235</v>
      </c>
      <c r="J7852" s="372" t="s">
        <v>2937</v>
      </c>
      <c r="K7852" s="371" t="s">
        <v>7236</v>
      </c>
      <c r="L7852" s="371" t="s">
        <v>459</v>
      </c>
      <c r="M7852" s="371" t="s">
        <v>7116</v>
      </c>
      <c r="N7852" s="108" t="s">
        <v>7117</v>
      </c>
    </row>
    <row r="7853" spans="1:14" x14ac:dyDescent="0.2">
      <c r="A7853" s="345">
        <v>45183</v>
      </c>
      <c r="B7853" s="370" t="s">
        <v>541</v>
      </c>
      <c r="C7853" s="370">
        <v>6630.1</v>
      </c>
      <c r="D7853" s="371" t="s">
        <v>452</v>
      </c>
      <c r="E7853" s="371" t="s">
        <v>7153</v>
      </c>
      <c r="F7853" s="108" t="s">
        <v>7154</v>
      </c>
      <c r="G7853" s="129"/>
      <c r="H7853" s="372">
        <v>4</v>
      </c>
      <c r="I7853" s="371" t="s">
        <v>7249</v>
      </c>
      <c r="J7853" s="372" t="s">
        <v>2937</v>
      </c>
      <c r="K7853" s="371" t="s">
        <v>7250</v>
      </c>
      <c r="L7853" s="371" t="s">
        <v>459</v>
      </c>
      <c r="M7853" s="371" t="s">
        <v>7116</v>
      </c>
      <c r="N7853" s="108" t="s">
        <v>7117</v>
      </c>
    </row>
    <row r="7854" spans="1:14" x14ac:dyDescent="0.2">
      <c r="A7854" s="345">
        <v>45177</v>
      </c>
      <c r="B7854" s="370" t="s">
        <v>541</v>
      </c>
      <c r="C7854" s="370">
        <v>6615.1</v>
      </c>
      <c r="D7854" s="371" t="s">
        <v>452</v>
      </c>
      <c r="E7854" s="371" t="s">
        <v>7151</v>
      </c>
      <c r="F7854" s="108" t="s">
        <v>7152</v>
      </c>
      <c r="G7854" s="129"/>
      <c r="H7854" s="372">
        <v>8</v>
      </c>
      <c r="I7854" s="371" t="s">
        <v>7235</v>
      </c>
      <c r="J7854" s="372" t="s">
        <v>2937</v>
      </c>
      <c r="K7854" s="371" t="s">
        <v>7236</v>
      </c>
      <c r="L7854" s="371" t="s">
        <v>459</v>
      </c>
      <c r="M7854" s="371" t="s">
        <v>7116</v>
      </c>
      <c r="N7854" s="108" t="s">
        <v>7117</v>
      </c>
    </row>
    <row r="7855" spans="1:14" x14ac:dyDescent="0.2">
      <c r="A7855" s="345">
        <v>45195</v>
      </c>
      <c r="B7855" s="370" t="s">
        <v>541</v>
      </c>
      <c r="C7855" s="370">
        <v>6702.1</v>
      </c>
      <c r="D7855" s="371" t="s">
        <v>452</v>
      </c>
      <c r="E7855" s="371" t="s">
        <v>7153</v>
      </c>
      <c r="F7855" s="108" t="s">
        <v>7154</v>
      </c>
      <c r="G7855" s="129"/>
      <c r="H7855" s="372">
        <v>8</v>
      </c>
      <c r="I7855" s="371" t="s">
        <v>7249</v>
      </c>
      <c r="J7855" s="372" t="s">
        <v>2937</v>
      </c>
      <c r="K7855" s="371" t="s">
        <v>7250</v>
      </c>
      <c r="L7855" s="371" t="s">
        <v>459</v>
      </c>
      <c r="M7855" s="371" t="s">
        <v>7116</v>
      </c>
      <c r="N7855" s="108" t="s">
        <v>7117</v>
      </c>
    </row>
    <row r="7856" spans="1:14" x14ac:dyDescent="0.2">
      <c r="A7856" s="345">
        <v>45196</v>
      </c>
      <c r="B7856" s="370" t="s">
        <v>541</v>
      </c>
      <c r="C7856" s="370">
        <v>6702.1</v>
      </c>
      <c r="D7856" s="371" t="s">
        <v>452</v>
      </c>
      <c r="E7856" s="371" t="s">
        <v>7153</v>
      </c>
      <c r="F7856" s="108" t="s">
        <v>7154</v>
      </c>
      <c r="G7856" s="129"/>
      <c r="H7856" s="372">
        <v>4</v>
      </c>
      <c r="I7856" s="371" t="s">
        <v>7249</v>
      </c>
      <c r="J7856" s="372" t="s">
        <v>2937</v>
      </c>
      <c r="K7856" s="371" t="s">
        <v>7250</v>
      </c>
      <c r="L7856" s="371" t="s">
        <v>459</v>
      </c>
      <c r="M7856" s="371" t="s">
        <v>7116</v>
      </c>
      <c r="N7856" s="108" t="s">
        <v>7117</v>
      </c>
    </row>
    <row r="7857" spans="1:14" x14ac:dyDescent="0.2">
      <c r="A7857" s="345">
        <v>45197</v>
      </c>
      <c r="B7857" s="370" t="s">
        <v>541</v>
      </c>
      <c r="C7857" s="370">
        <v>6702.1</v>
      </c>
      <c r="D7857" s="371" t="s">
        <v>452</v>
      </c>
      <c r="E7857" s="371" t="s">
        <v>7153</v>
      </c>
      <c r="F7857" s="108" t="s">
        <v>7154</v>
      </c>
      <c r="G7857" s="129"/>
      <c r="H7857" s="372">
        <v>6</v>
      </c>
      <c r="I7857" s="371" t="s">
        <v>7249</v>
      </c>
      <c r="J7857" s="372" t="s">
        <v>2937</v>
      </c>
      <c r="K7857" s="371" t="s">
        <v>7250</v>
      </c>
      <c r="L7857" s="371" t="s">
        <v>459</v>
      </c>
      <c r="M7857" s="371" t="s">
        <v>7116</v>
      </c>
      <c r="N7857" s="108" t="s">
        <v>7117</v>
      </c>
    </row>
    <row r="7858" spans="1:14" x14ac:dyDescent="0.2">
      <c r="A7858" s="345">
        <v>45184</v>
      </c>
      <c r="B7858" s="370" t="s">
        <v>541</v>
      </c>
      <c r="C7858" s="370">
        <v>6630.1</v>
      </c>
      <c r="D7858" s="371" t="s">
        <v>452</v>
      </c>
      <c r="E7858" s="371" t="s">
        <v>7153</v>
      </c>
      <c r="F7858" s="108" t="s">
        <v>7154</v>
      </c>
      <c r="G7858" s="129"/>
      <c r="H7858" s="372">
        <v>4</v>
      </c>
      <c r="I7858" s="371" t="s">
        <v>7249</v>
      </c>
      <c r="J7858" s="372" t="s">
        <v>2937</v>
      </c>
      <c r="K7858" s="371" t="s">
        <v>7250</v>
      </c>
      <c r="L7858" s="371" t="s">
        <v>459</v>
      </c>
      <c r="M7858" s="371" t="s">
        <v>7116</v>
      </c>
      <c r="N7858" s="108" t="s">
        <v>7117</v>
      </c>
    </row>
    <row r="7859" spans="1:14" x14ac:dyDescent="0.2">
      <c r="A7859" s="345">
        <v>45198</v>
      </c>
      <c r="B7859" s="370" t="s">
        <v>541</v>
      </c>
      <c r="C7859" s="370">
        <v>6702.1</v>
      </c>
      <c r="D7859" s="371" t="s">
        <v>452</v>
      </c>
      <c r="E7859" s="371" t="s">
        <v>7153</v>
      </c>
      <c r="F7859" s="108" t="s">
        <v>7154</v>
      </c>
      <c r="G7859" s="129"/>
      <c r="H7859" s="372">
        <v>8</v>
      </c>
      <c r="I7859" s="371" t="s">
        <v>7249</v>
      </c>
      <c r="J7859" s="372" t="s">
        <v>2937</v>
      </c>
      <c r="K7859" s="371" t="s">
        <v>7250</v>
      </c>
      <c r="L7859" s="371" t="s">
        <v>459</v>
      </c>
      <c r="M7859" s="371" t="s">
        <v>7116</v>
      </c>
      <c r="N7859" s="108" t="s">
        <v>7117</v>
      </c>
    </row>
    <row r="7860" spans="1:14" x14ac:dyDescent="0.2">
      <c r="A7860" s="345">
        <v>45190</v>
      </c>
      <c r="B7860" s="370" t="s">
        <v>541</v>
      </c>
      <c r="C7860" s="370">
        <v>6702.1</v>
      </c>
      <c r="D7860" s="371" t="s">
        <v>452</v>
      </c>
      <c r="E7860" s="371" t="s">
        <v>7153</v>
      </c>
      <c r="F7860" s="108" t="s">
        <v>7154</v>
      </c>
      <c r="G7860" s="129"/>
      <c r="H7860" s="372">
        <v>4</v>
      </c>
      <c r="I7860" s="371" t="s">
        <v>7249</v>
      </c>
      <c r="J7860" s="372" t="s">
        <v>2937</v>
      </c>
      <c r="K7860" s="371" t="s">
        <v>7250</v>
      </c>
      <c r="L7860" s="371" t="s">
        <v>459</v>
      </c>
      <c r="M7860" s="371" t="s">
        <v>7116</v>
      </c>
      <c r="N7860" s="108" t="s">
        <v>7117</v>
      </c>
    </row>
    <row r="7861" spans="1:14" x14ac:dyDescent="0.2">
      <c r="A7861" s="345">
        <v>45191</v>
      </c>
      <c r="B7861" s="370" t="s">
        <v>541</v>
      </c>
      <c r="C7861" s="370">
        <v>6702.1</v>
      </c>
      <c r="D7861" s="371" t="s">
        <v>452</v>
      </c>
      <c r="E7861" s="371" t="s">
        <v>7153</v>
      </c>
      <c r="F7861" s="108" t="s">
        <v>7154</v>
      </c>
      <c r="G7861" s="129"/>
      <c r="H7861" s="372">
        <v>8</v>
      </c>
      <c r="I7861" s="371" t="s">
        <v>7249</v>
      </c>
      <c r="J7861" s="372" t="s">
        <v>2937</v>
      </c>
      <c r="K7861" s="371" t="s">
        <v>7250</v>
      </c>
      <c r="L7861" s="371" t="s">
        <v>459</v>
      </c>
      <c r="M7861" s="371" t="s">
        <v>7116</v>
      </c>
      <c r="N7861" s="108" t="s">
        <v>7117</v>
      </c>
    </row>
    <row r="7862" spans="1:14" x14ac:dyDescent="0.2">
      <c r="A7862" s="345">
        <v>45181</v>
      </c>
      <c r="B7862" s="370" t="s">
        <v>541</v>
      </c>
      <c r="C7862" s="370">
        <v>6615.1</v>
      </c>
      <c r="D7862" s="371" t="s">
        <v>452</v>
      </c>
      <c r="E7862" s="371" t="s">
        <v>7127</v>
      </c>
      <c r="F7862" s="108" t="s">
        <v>3011</v>
      </c>
      <c r="G7862" s="129"/>
      <c r="H7862" s="372">
        <v>2</v>
      </c>
      <c r="I7862" s="371" t="s">
        <v>7243</v>
      </c>
      <c r="J7862" s="372" t="s">
        <v>2937</v>
      </c>
      <c r="K7862" s="371" t="s">
        <v>7244</v>
      </c>
      <c r="L7862" s="371" t="s">
        <v>459</v>
      </c>
      <c r="M7862" s="371" t="s">
        <v>7116</v>
      </c>
      <c r="N7862" s="108" t="s">
        <v>7117</v>
      </c>
    </row>
    <row r="7863" spans="1:14" x14ac:dyDescent="0.2">
      <c r="A7863" s="345">
        <v>45188</v>
      </c>
      <c r="B7863" s="370" t="s">
        <v>541</v>
      </c>
      <c r="C7863" s="370">
        <v>6630.1</v>
      </c>
      <c r="D7863" s="371" t="s">
        <v>452</v>
      </c>
      <c r="E7863" s="371" t="s">
        <v>7153</v>
      </c>
      <c r="F7863" s="108" t="s">
        <v>7154</v>
      </c>
      <c r="G7863" s="129"/>
      <c r="H7863" s="372">
        <v>4</v>
      </c>
      <c r="I7863" s="371" t="s">
        <v>7249</v>
      </c>
      <c r="J7863" s="372" t="s">
        <v>2937</v>
      </c>
      <c r="K7863" s="371" t="s">
        <v>7250</v>
      </c>
      <c r="L7863" s="371" t="s">
        <v>459</v>
      </c>
      <c r="M7863" s="371" t="s">
        <v>7116</v>
      </c>
      <c r="N7863" s="108" t="s">
        <v>7117</v>
      </c>
    </row>
    <row r="7864" spans="1:14" x14ac:dyDescent="0.2">
      <c r="A7864" s="345">
        <v>45182</v>
      </c>
      <c r="B7864" s="370" t="s">
        <v>541</v>
      </c>
      <c r="C7864" s="370">
        <v>6615.1</v>
      </c>
      <c r="D7864" s="371" t="s">
        <v>452</v>
      </c>
      <c r="E7864" s="371" t="s">
        <v>7127</v>
      </c>
      <c r="F7864" s="108" t="s">
        <v>3011</v>
      </c>
      <c r="G7864" s="129"/>
      <c r="H7864" s="372">
        <v>1</v>
      </c>
      <c r="I7864" s="371" t="s">
        <v>7243</v>
      </c>
      <c r="J7864" s="372" t="s">
        <v>2937</v>
      </c>
      <c r="K7864" s="371" t="s">
        <v>7244</v>
      </c>
      <c r="L7864" s="371" t="s">
        <v>459</v>
      </c>
      <c r="M7864" s="371" t="s">
        <v>7116</v>
      </c>
      <c r="N7864" s="108" t="s">
        <v>7117</v>
      </c>
    </row>
    <row r="7865" spans="1:14" x14ac:dyDescent="0.2">
      <c r="A7865" s="345">
        <v>45189</v>
      </c>
      <c r="B7865" s="370" t="s">
        <v>541</v>
      </c>
      <c r="C7865" s="370">
        <v>6630.1</v>
      </c>
      <c r="D7865" s="371" t="s">
        <v>452</v>
      </c>
      <c r="E7865" s="371" t="s">
        <v>7153</v>
      </c>
      <c r="F7865" s="108" t="s">
        <v>7154</v>
      </c>
      <c r="G7865" s="129"/>
      <c r="H7865" s="372">
        <v>2</v>
      </c>
      <c r="I7865" s="371" t="s">
        <v>7249</v>
      </c>
      <c r="J7865" s="372" t="s">
        <v>2937</v>
      </c>
      <c r="K7865" s="371" t="s">
        <v>7250</v>
      </c>
      <c r="L7865" s="371" t="s">
        <v>459</v>
      </c>
      <c r="M7865" s="371" t="s">
        <v>7116</v>
      </c>
      <c r="N7865" s="108" t="s">
        <v>7117</v>
      </c>
    </row>
    <row r="7866" spans="1:14" x14ac:dyDescent="0.2">
      <c r="A7866" s="345">
        <v>45190</v>
      </c>
      <c r="B7866" s="370" t="s">
        <v>541</v>
      </c>
      <c r="C7866" s="370">
        <v>6630.1</v>
      </c>
      <c r="D7866" s="371" t="s">
        <v>452</v>
      </c>
      <c r="E7866" s="371" t="s">
        <v>7153</v>
      </c>
      <c r="F7866" s="108" t="s">
        <v>7154</v>
      </c>
      <c r="G7866" s="129"/>
      <c r="H7866" s="372">
        <v>2</v>
      </c>
      <c r="I7866" s="371" t="s">
        <v>7249</v>
      </c>
      <c r="J7866" s="372" t="s">
        <v>2937</v>
      </c>
      <c r="K7866" s="371" t="s">
        <v>7250</v>
      </c>
      <c r="L7866" s="371" t="s">
        <v>459</v>
      </c>
      <c r="M7866" s="371" t="s">
        <v>7116</v>
      </c>
      <c r="N7866" s="108" t="s">
        <v>7117</v>
      </c>
    </row>
    <row r="7867" spans="1:14" x14ac:dyDescent="0.2">
      <c r="A7867" s="345">
        <v>45183</v>
      </c>
      <c r="B7867" s="370" t="s">
        <v>541</v>
      </c>
      <c r="C7867" s="370">
        <v>6615.1</v>
      </c>
      <c r="D7867" s="371" t="s">
        <v>452</v>
      </c>
      <c r="E7867" s="371" t="s">
        <v>7127</v>
      </c>
      <c r="F7867" s="108" t="s">
        <v>3011</v>
      </c>
      <c r="G7867" s="129"/>
      <c r="H7867" s="372">
        <v>1</v>
      </c>
      <c r="I7867" s="371" t="s">
        <v>7243</v>
      </c>
      <c r="J7867" s="372" t="s">
        <v>2937</v>
      </c>
      <c r="K7867" s="371" t="s">
        <v>7244</v>
      </c>
      <c r="L7867" s="371" t="s">
        <v>459</v>
      </c>
      <c r="M7867" s="371" t="s">
        <v>7116</v>
      </c>
      <c r="N7867" s="108" t="s">
        <v>7117</v>
      </c>
    </row>
    <row r="7868" spans="1:14" x14ac:dyDescent="0.2">
      <c r="A7868" s="345">
        <v>45184</v>
      </c>
      <c r="B7868" s="370" t="s">
        <v>541</v>
      </c>
      <c r="C7868" s="370">
        <v>6615.1</v>
      </c>
      <c r="D7868" s="371" t="s">
        <v>452</v>
      </c>
      <c r="E7868" s="371" t="s">
        <v>7127</v>
      </c>
      <c r="F7868" s="108" t="s">
        <v>3011</v>
      </c>
      <c r="G7868" s="129"/>
      <c r="H7868" s="372">
        <v>2</v>
      </c>
      <c r="I7868" s="371" t="s">
        <v>7243</v>
      </c>
      <c r="J7868" s="372" t="s">
        <v>2937</v>
      </c>
      <c r="K7868" s="371" t="s">
        <v>7244</v>
      </c>
      <c r="L7868" s="371" t="s">
        <v>459</v>
      </c>
      <c r="M7868" s="371" t="s">
        <v>7116</v>
      </c>
      <c r="N7868" s="108" t="s">
        <v>7117</v>
      </c>
    </row>
    <row r="7869" spans="1:14" x14ac:dyDescent="0.2">
      <c r="A7869" s="345">
        <v>45170</v>
      </c>
      <c r="B7869" s="370" t="s">
        <v>541</v>
      </c>
      <c r="C7869" s="370">
        <v>6702.1</v>
      </c>
      <c r="D7869" s="371" t="s">
        <v>452</v>
      </c>
      <c r="E7869" s="371" t="s">
        <v>7136</v>
      </c>
      <c r="F7869" s="108" t="s">
        <v>7137</v>
      </c>
      <c r="G7869" s="129"/>
      <c r="H7869" s="372">
        <v>8</v>
      </c>
      <c r="I7869" s="371" t="s">
        <v>7233</v>
      </c>
      <c r="J7869" s="372" t="s">
        <v>2937</v>
      </c>
      <c r="K7869" s="371" t="s">
        <v>7234</v>
      </c>
      <c r="L7869" s="371" t="s">
        <v>459</v>
      </c>
      <c r="M7869" s="371" t="s">
        <v>7116</v>
      </c>
      <c r="N7869" s="108" t="s">
        <v>7117</v>
      </c>
    </row>
    <row r="7870" spans="1:14" x14ac:dyDescent="0.2">
      <c r="A7870" s="345">
        <v>45173</v>
      </c>
      <c r="B7870" s="370" t="s">
        <v>541</v>
      </c>
      <c r="C7870" s="370">
        <v>6702.1</v>
      </c>
      <c r="D7870" s="371" t="s">
        <v>452</v>
      </c>
      <c r="E7870" s="371" t="s">
        <v>7136</v>
      </c>
      <c r="F7870" s="108" t="s">
        <v>7137</v>
      </c>
      <c r="G7870" s="129"/>
      <c r="H7870" s="372">
        <v>8</v>
      </c>
      <c r="I7870" s="371" t="s">
        <v>7233</v>
      </c>
      <c r="J7870" s="372" t="s">
        <v>2937</v>
      </c>
      <c r="K7870" s="371" t="s">
        <v>7234</v>
      </c>
      <c r="L7870" s="371" t="s">
        <v>459</v>
      </c>
      <c r="M7870" s="371" t="s">
        <v>7116</v>
      </c>
      <c r="N7870" s="108" t="s">
        <v>7117</v>
      </c>
    </row>
    <row r="7871" spans="1:14" x14ac:dyDescent="0.2">
      <c r="A7871" s="345">
        <v>45174</v>
      </c>
      <c r="B7871" s="370" t="s">
        <v>541</v>
      </c>
      <c r="C7871" s="370">
        <v>6702.1</v>
      </c>
      <c r="D7871" s="371" t="s">
        <v>452</v>
      </c>
      <c r="E7871" s="371" t="s">
        <v>7136</v>
      </c>
      <c r="F7871" s="108" t="s">
        <v>7137</v>
      </c>
      <c r="G7871" s="129"/>
      <c r="H7871" s="372">
        <v>8</v>
      </c>
      <c r="I7871" s="371" t="s">
        <v>7233</v>
      </c>
      <c r="J7871" s="372" t="s">
        <v>2937</v>
      </c>
      <c r="K7871" s="371" t="s">
        <v>7234</v>
      </c>
      <c r="L7871" s="371" t="s">
        <v>459</v>
      </c>
      <c r="M7871" s="371" t="s">
        <v>7116</v>
      </c>
      <c r="N7871" s="108" t="s">
        <v>7117</v>
      </c>
    </row>
    <row r="7872" spans="1:14" x14ac:dyDescent="0.2">
      <c r="A7872" s="345">
        <v>45175</v>
      </c>
      <c r="B7872" s="370" t="s">
        <v>541</v>
      </c>
      <c r="C7872" s="370">
        <v>6702.1</v>
      </c>
      <c r="D7872" s="371" t="s">
        <v>452</v>
      </c>
      <c r="E7872" s="371" t="s">
        <v>7136</v>
      </c>
      <c r="F7872" s="108" t="s">
        <v>7137</v>
      </c>
      <c r="G7872" s="129"/>
      <c r="H7872" s="372">
        <v>8</v>
      </c>
      <c r="I7872" s="371" t="s">
        <v>7233</v>
      </c>
      <c r="J7872" s="372" t="s">
        <v>2937</v>
      </c>
      <c r="K7872" s="371" t="s">
        <v>7234</v>
      </c>
      <c r="L7872" s="371" t="s">
        <v>459</v>
      </c>
      <c r="M7872" s="371" t="s">
        <v>7116</v>
      </c>
      <c r="N7872" s="108" t="s">
        <v>7117</v>
      </c>
    </row>
    <row r="7873" spans="1:14" x14ac:dyDescent="0.2">
      <c r="A7873" s="345">
        <v>45176</v>
      </c>
      <c r="B7873" s="370" t="s">
        <v>541</v>
      </c>
      <c r="C7873" s="370">
        <v>6702.1</v>
      </c>
      <c r="D7873" s="371" t="s">
        <v>452</v>
      </c>
      <c r="E7873" s="371" t="s">
        <v>7136</v>
      </c>
      <c r="F7873" s="108" t="s">
        <v>7137</v>
      </c>
      <c r="G7873" s="129"/>
      <c r="H7873" s="372">
        <v>8</v>
      </c>
      <c r="I7873" s="371" t="s">
        <v>7233</v>
      </c>
      <c r="J7873" s="372" t="s">
        <v>2937</v>
      </c>
      <c r="K7873" s="371" t="s">
        <v>7234</v>
      </c>
      <c r="L7873" s="371" t="s">
        <v>459</v>
      </c>
      <c r="M7873" s="371" t="s">
        <v>7116</v>
      </c>
      <c r="N7873" s="108" t="s">
        <v>7117</v>
      </c>
    </row>
    <row r="7874" spans="1:14" x14ac:dyDescent="0.2">
      <c r="A7874" s="345">
        <v>45177</v>
      </c>
      <c r="B7874" s="370" t="s">
        <v>541</v>
      </c>
      <c r="C7874" s="370">
        <v>6702.1</v>
      </c>
      <c r="D7874" s="371" t="s">
        <v>452</v>
      </c>
      <c r="E7874" s="371" t="s">
        <v>7136</v>
      </c>
      <c r="F7874" s="108" t="s">
        <v>7137</v>
      </c>
      <c r="G7874" s="129"/>
      <c r="H7874" s="372">
        <v>8</v>
      </c>
      <c r="I7874" s="371" t="s">
        <v>7233</v>
      </c>
      <c r="J7874" s="372" t="s">
        <v>2937</v>
      </c>
      <c r="K7874" s="371" t="s">
        <v>7234</v>
      </c>
      <c r="L7874" s="371" t="s">
        <v>459</v>
      </c>
      <c r="M7874" s="371" t="s">
        <v>7116</v>
      </c>
      <c r="N7874" s="108" t="s">
        <v>7117</v>
      </c>
    </row>
    <row r="7875" spans="1:14" x14ac:dyDescent="0.2">
      <c r="A7875" s="345">
        <v>45177</v>
      </c>
      <c r="B7875" s="370" t="s">
        <v>541</v>
      </c>
      <c r="C7875" s="370">
        <v>6011.1</v>
      </c>
      <c r="D7875" s="371" t="s">
        <v>452</v>
      </c>
      <c r="E7875" s="371" t="s">
        <v>7130</v>
      </c>
      <c r="F7875" s="108" t="s">
        <v>3859</v>
      </c>
      <c r="G7875" s="129"/>
      <c r="H7875" s="372">
        <v>4</v>
      </c>
      <c r="I7875" s="371" t="s">
        <v>7220</v>
      </c>
      <c r="J7875" s="372" t="s">
        <v>2937</v>
      </c>
      <c r="K7875" s="371" t="s">
        <v>7221</v>
      </c>
      <c r="L7875" s="371" t="s">
        <v>459</v>
      </c>
      <c r="M7875" s="371" t="s">
        <v>7116</v>
      </c>
      <c r="N7875" s="108" t="s">
        <v>7117</v>
      </c>
    </row>
    <row r="7876" spans="1:14" x14ac:dyDescent="0.2">
      <c r="A7876" s="345">
        <v>45194</v>
      </c>
      <c r="B7876" s="370" t="s">
        <v>541</v>
      </c>
      <c r="C7876" s="370">
        <v>6702.1</v>
      </c>
      <c r="D7876" s="371" t="s">
        <v>452</v>
      </c>
      <c r="E7876" s="371" t="s">
        <v>7140</v>
      </c>
      <c r="F7876" s="108" t="s">
        <v>2978</v>
      </c>
      <c r="G7876" s="129"/>
      <c r="H7876" s="372">
        <v>4</v>
      </c>
      <c r="I7876" s="371" t="s">
        <v>7247</v>
      </c>
      <c r="J7876" s="372" t="s">
        <v>2937</v>
      </c>
      <c r="K7876" s="371" t="s">
        <v>7248</v>
      </c>
      <c r="L7876" s="371" t="s">
        <v>459</v>
      </c>
      <c r="M7876" s="371" t="s">
        <v>7116</v>
      </c>
      <c r="N7876" s="108" t="s">
        <v>7117</v>
      </c>
    </row>
    <row r="7877" spans="1:14" x14ac:dyDescent="0.2">
      <c r="A7877" s="345">
        <v>45187</v>
      </c>
      <c r="B7877" s="370" t="s">
        <v>541</v>
      </c>
      <c r="C7877" s="370">
        <v>6702.1</v>
      </c>
      <c r="D7877" s="371" t="s">
        <v>452</v>
      </c>
      <c r="E7877" s="371" t="s">
        <v>7139</v>
      </c>
      <c r="F7877" s="108" t="s">
        <v>2936</v>
      </c>
      <c r="G7877" s="129"/>
      <c r="H7877" s="372">
        <v>4</v>
      </c>
      <c r="I7877" s="371" t="s">
        <v>7251</v>
      </c>
      <c r="J7877" s="372" t="s">
        <v>2937</v>
      </c>
      <c r="K7877" s="371" t="s">
        <v>7252</v>
      </c>
      <c r="L7877" s="371" t="s">
        <v>459</v>
      </c>
      <c r="M7877" s="371" t="s">
        <v>7116</v>
      </c>
      <c r="N7877" s="108" t="s">
        <v>7117</v>
      </c>
    </row>
    <row r="7878" spans="1:14" x14ac:dyDescent="0.2">
      <c r="A7878" s="345">
        <v>45173</v>
      </c>
      <c r="B7878" s="370" t="s">
        <v>541</v>
      </c>
      <c r="C7878" s="370">
        <v>6615.1</v>
      </c>
      <c r="D7878" s="371" t="s">
        <v>452</v>
      </c>
      <c r="E7878" s="371" t="s">
        <v>7139</v>
      </c>
      <c r="F7878" s="108" t="s">
        <v>2936</v>
      </c>
      <c r="G7878" s="129"/>
      <c r="H7878" s="372">
        <v>2</v>
      </c>
      <c r="I7878" s="371" t="s">
        <v>7251</v>
      </c>
      <c r="J7878" s="372" t="s">
        <v>2937</v>
      </c>
      <c r="K7878" s="371" t="s">
        <v>7252</v>
      </c>
      <c r="L7878" s="371" t="s">
        <v>459</v>
      </c>
      <c r="M7878" s="371" t="s">
        <v>7116</v>
      </c>
      <c r="N7878" s="108" t="s">
        <v>7117</v>
      </c>
    </row>
    <row r="7879" spans="1:14" x14ac:dyDescent="0.2">
      <c r="A7879" s="345">
        <v>45195</v>
      </c>
      <c r="B7879" s="370" t="s">
        <v>541</v>
      </c>
      <c r="C7879" s="370">
        <v>6702.1</v>
      </c>
      <c r="D7879" s="371" t="s">
        <v>452</v>
      </c>
      <c r="E7879" s="371" t="s">
        <v>7140</v>
      </c>
      <c r="F7879" s="108" t="s">
        <v>2978</v>
      </c>
      <c r="G7879" s="129"/>
      <c r="H7879" s="372">
        <v>4</v>
      </c>
      <c r="I7879" s="371" t="s">
        <v>7247</v>
      </c>
      <c r="J7879" s="372" t="s">
        <v>2937</v>
      </c>
      <c r="K7879" s="371" t="s">
        <v>7248</v>
      </c>
      <c r="L7879" s="371" t="s">
        <v>459</v>
      </c>
      <c r="M7879" s="371" t="s">
        <v>7116</v>
      </c>
      <c r="N7879" s="108" t="s">
        <v>7117</v>
      </c>
    </row>
    <row r="7880" spans="1:14" x14ac:dyDescent="0.2">
      <c r="A7880" s="345">
        <v>45188</v>
      </c>
      <c r="B7880" s="370" t="s">
        <v>541</v>
      </c>
      <c r="C7880" s="370">
        <v>6702.1</v>
      </c>
      <c r="D7880" s="371" t="s">
        <v>452</v>
      </c>
      <c r="E7880" s="371" t="s">
        <v>7139</v>
      </c>
      <c r="F7880" s="108" t="s">
        <v>2936</v>
      </c>
      <c r="G7880" s="129"/>
      <c r="H7880" s="372">
        <v>4</v>
      </c>
      <c r="I7880" s="371" t="s">
        <v>7251</v>
      </c>
      <c r="J7880" s="372" t="s">
        <v>2937</v>
      </c>
      <c r="K7880" s="371" t="s">
        <v>7252</v>
      </c>
      <c r="L7880" s="371" t="s">
        <v>459</v>
      </c>
      <c r="M7880" s="371" t="s">
        <v>7116</v>
      </c>
      <c r="N7880" s="108" t="s">
        <v>7117</v>
      </c>
    </row>
    <row r="7881" spans="1:14" x14ac:dyDescent="0.2">
      <c r="A7881" s="345">
        <v>45174</v>
      </c>
      <c r="B7881" s="370" t="s">
        <v>541</v>
      </c>
      <c r="C7881" s="370">
        <v>6615.1</v>
      </c>
      <c r="D7881" s="371" t="s">
        <v>452</v>
      </c>
      <c r="E7881" s="371" t="s">
        <v>7139</v>
      </c>
      <c r="F7881" s="108" t="s">
        <v>2936</v>
      </c>
      <c r="G7881" s="129"/>
      <c r="H7881" s="372">
        <v>2</v>
      </c>
      <c r="I7881" s="371" t="s">
        <v>7251</v>
      </c>
      <c r="J7881" s="372" t="s">
        <v>2937</v>
      </c>
      <c r="K7881" s="371" t="s">
        <v>7252</v>
      </c>
      <c r="L7881" s="371" t="s">
        <v>459</v>
      </c>
      <c r="M7881" s="371" t="s">
        <v>7116</v>
      </c>
      <c r="N7881" s="108" t="s">
        <v>7117</v>
      </c>
    </row>
    <row r="7882" spans="1:14" x14ac:dyDescent="0.2">
      <c r="A7882" s="345">
        <v>45170</v>
      </c>
      <c r="B7882" s="370" t="s">
        <v>541</v>
      </c>
      <c r="C7882" s="370">
        <v>6681.1</v>
      </c>
      <c r="D7882" s="371" t="s">
        <v>452</v>
      </c>
      <c r="E7882" s="371" t="s">
        <v>7141</v>
      </c>
      <c r="F7882" s="108" t="s">
        <v>3291</v>
      </c>
      <c r="G7882" s="129"/>
      <c r="H7882" s="372">
        <v>1</v>
      </c>
      <c r="I7882" s="371" t="s">
        <v>7253</v>
      </c>
      <c r="J7882" s="372" t="s">
        <v>2937</v>
      </c>
      <c r="K7882" s="371" t="s">
        <v>7254</v>
      </c>
      <c r="L7882" s="371" t="s">
        <v>459</v>
      </c>
      <c r="M7882" s="371" t="s">
        <v>7146</v>
      </c>
      <c r="N7882" s="108" t="s">
        <v>7117</v>
      </c>
    </row>
    <row r="7883" spans="1:14" x14ac:dyDescent="0.2">
      <c r="A7883" s="345">
        <v>45196</v>
      </c>
      <c r="B7883" s="370" t="s">
        <v>541</v>
      </c>
      <c r="C7883" s="370">
        <v>6702.1</v>
      </c>
      <c r="D7883" s="371" t="s">
        <v>452</v>
      </c>
      <c r="E7883" s="371" t="s">
        <v>7140</v>
      </c>
      <c r="F7883" s="108" t="s">
        <v>2978</v>
      </c>
      <c r="G7883" s="129"/>
      <c r="H7883" s="372">
        <v>4</v>
      </c>
      <c r="I7883" s="371" t="s">
        <v>7247</v>
      </c>
      <c r="J7883" s="372" t="s">
        <v>2937</v>
      </c>
      <c r="K7883" s="371" t="s">
        <v>7248</v>
      </c>
      <c r="L7883" s="371" t="s">
        <v>459</v>
      </c>
      <c r="M7883" s="371" t="s">
        <v>7116</v>
      </c>
      <c r="N7883" s="108" t="s">
        <v>7117</v>
      </c>
    </row>
    <row r="7884" spans="1:14" x14ac:dyDescent="0.2">
      <c r="A7884" s="345">
        <v>45189</v>
      </c>
      <c r="B7884" s="370" t="s">
        <v>541</v>
      </c>
      <c r="C7884" s="370">
        <v>6702.1</v>
      </c>
      <c r="D7884" s="371" t="s">
        <v>452</v>
      </c>
      <c r="E7884" s="371" t="s">
        <v>7139</v>
      </c>
      <c r="F7884" s="108" t="s">
        <v>2936</v>
      </c>
      <c r="G7884" s="129"/>
      <c r="H7884" s="372">
        <v>1</v>
      </c>
      <c r="I7884" s="371" t="s">
        <v>7251</v>
      </c>
      <c r="J7884" s="372" t="s">
        <v>2937</v>
      </c>
      <c r="K7884" s="371" t="s">
        <v>7252</v>
      </c>
      <c r="L7884" s="371" t="s">
        <v>459</v>
      </c>
      <c r="M7884" s="371" t="s">
        <v>7116</v>
      </c>
      <c r="N7884" s="108" t="s">
        <v>7117</v>
      </c>
    </row>
    <row r="7885" spans="1:14" x14ac:dyDescent="0.2">
      <c r="A7885" s="345">
        <v>45175</v>
      </c>
      <c r="B7885" s="370" t="s">
        <v>541</v>
      </c>
      <c r="C7885" s="370">
        <v>6615.1</v>
      </c>
      <c r="D7885" s="371" t="s">
        <v>452</v>
      </c>
      <c r="E7885" s="371" t="s">
        <v>7139</v>
      </c>
      <c r="F7885" s="108" t="s">
        <v>2936</v>
      </c>
      <c r="G7885" s="129"/>
      <c r="H7885" s="372">
        <v>2</v>
      </c>
      <c r="I7885" s="371" t="s">
        <v>7251</v>
      </c>
      <c r="J7885" s="372" t="s">
        <v>2937</v>
      </c>
      <c r="K7885" s="371" t="s">
        <v>7252</v>
      </c>
      <c r="L7885" s="371" t="s">
        <v>459</v>
      </c>
      <c r="M7885" s="371" t="s">
        <v>7116</v>
      </c>
      <c r="N7885" s="108" t="s">
        <v>7117</v>
      </c>
    </row>
    <row r="7886" spans="1:14" x14ac:dyDescent="0.2">
      <c r="A7886" s="345">
        <v>45197</v>
      </c>
      <c r="B7886" s="370" t="s">
        <v>541</v>
      </c>
      <c r="C7886" s="370">
        <v>6702.1</v>
      </c>
      <c r="D7886" s="371" t="s">
        <v>452</v>
      </c>
      <c r="E7886" s="371" t="s">
        <v>7140</v>
      </c>
      <c r="F7886" s="108" t="s">
        <v>2978</v>
      </c>
      <c r="G7886" s="129"/>
      <c r="H7886" s="372">
        <v>3</v>
      </c>
      <c r="I7886" s="371" t="s">
        <v>7247</v>
      </c>
      <c r="J7886" s="372" t="s">
        <v>2937</v>
      </c>
      <c r="K7886" s="371" t="s">
        <v>7248</v>
      </c>
      <c r="L7886" s="371" t="s">
        <v>459</v>
      </c>
      <c r="M7886" s="371" t="s">
        <v>7116</v>
      </c>
      <c r="N7886" s="108" t="s">
        <v>7117</v>
      </c>
    </row>
    <row r="7887" spans="1:14" x14ac:dyDescent="0.2">
      <c r="A7887" s="345">
        <v>45190</v>
      </c>
      <c r="B7887" s="370" t="s">
        <v>541</v>
      </c>
      <c r="C7887" s="370">
        <v>6702.1</v>
      </c>
      <c r="D7887" s="371" t="s">
        <v>452</v>
      </c>
      <c r="E7887" s="371" t="s">
        <v>7139</v>
      </c>
      <c r="F7887" s="108" t="s">
        <v>2936</v>
      </c>
      <c r="G7887" s="129"/>
      <c r="H7887" s="372">
        <v>4</v>
      </c>
      <c r="I7887" s="371" t="s">
        <v>7251</v>
      </c>
      <c r="J7887" s="372" t="s">
        <v>2937</v>
      </c>
      <c r="K7887" s="371" t="s">
        <v>7252</v>
      </c>
      <c r="L7887" s="371" t="s">
        <v>459</v>
      </c>
      <c r="M7887" s="371" t="s">
        <v>7116</v>
      </c>
      <c r="N7887" s="108" t="s">
        <v>7117</v>
      </c>
    </row>
    <row r="7888" spans="1:14" x14ac:dyDescent="0.2">
      <c r="A7888" s="345">
        <v>45176</v>
      </c>
      <c r="B7888" s="370" t="s">
        <v>541</v>
      </c>
      <c r="C7888" s="370">
        <v>6615.1</v>
      </c>
      <c r="D7888" s="371" t="s">
        <v>452</v>
      </c>
      <c r="E7888" s="371" t="s">
        <v>7139</v>
      </c>
      <c r="F7888" s="108" t="s">
        <v>2936</v>
      </c>
      <c r="G7888" s="129"/>
      <c r="H7888" s="372">
        <v>2</v>
      </c>
      <c r="I7888" s="371" t="s">
        <v>7251</v>
      </c>
      <c r="J7888" s="372" t="s">
        <v>2937</v>
      </c>
      <c r="K7888" s="371" t="s">
        <v>7252</v>
      </c>
      <c r="L7888" s="371" t="s">
        <v>459</v>
      </c>
      <c r="M7888" s="371" t="s">
        <v>7116</v>
      </c>
      <c r="N7888" s="108" t="s">
        <v>7117</v>
      </c>
    </row>
    <row r="7889" spans="1:14" x14ac:dyDescent="0.2">
      <c r="A7889" s="345">
        <v>45198</v>
      </c>
      <c r="B7889" s="370" t="s">
        <v>541</v>
      </c>
      <c r="C7889" s="370">
        <v>6702.1</v>
      </c>
      <c r="D7889" s="371" t="s">
        <v>452</v>
      </c>
      <c r="E7889" s="371" t="s">
        <v>7140</v>
      </c>
      <c r="F7889" s="108" t="s">
        <v>2978</v>
      </c>
      <c r="G7889" s="129"/>
      <c r="H7889" s="372">
        <v>8</v>
      </c>
      <c r="I7889" s="371" t="s">
        <v>7247</v>
      </c>
      <c r="J7889" s="372" t="s">
        <v>2937</v>
      </c>
      <c r="K7889" s="371" t="s">
        <v>7248</v>
      </c>
      <c r="L7889" s="371" t="s">
        <v>459</v>
      </c>
      <c r="M7889" s="371" t="s">
        <v>7116</v>
      </c>
      <c r="N7889" s="108" t="s">
        <v>7117</v>
      </c>
    </row>
    <row r="7890" spans="1:14" x14ac:dyDescent="0.2">
      <c r="A7890" s="345">
        <v>45191</v>
      </c>
      <c r="B7890" s="370" t="s">
        <v>541</v>
      </c>
      <c r="C7890" s="370">
        <v>6702.1</v>
      </c>
      <c r="D7890" s="371" t="s">
        <v>452</v>
      </c>
      <c r="E7890" s="371" t="s">
        <v>7139</v>
      </c>
      <c r="F7890" s="108" t="s">
        <v>2936</v>
      </c>
      <c r="G7890" s="129"/>
      <c r="H7890" s="372">
        <v>4</v>
      </c>
      <c r="I7890" s="371" t="s">
        <v>7251</v>
      </c>
      <c r="J7890" s="372" t="s">
        <v>2937</v>
      </c>
      <c r="K7890" s="371" t="s">
        <v>7252</v>
      </c>
      <c r="L7890" s="371" t="s">
        <v>459</v>
      </c>
      <c r="M7890" s="371" t="s">
        <v>7116</v>
      </c>
      <c r="N7890" s="108" t="s">
        <v>7117</v>
      </c>
    </row>
    <row r="7891" spans="1:14" x14ac:dyDescent="0.2">
      <c r="A7891" s="345">
        <v>45177</v>
      </c>
      <c r="B7891" s="370" t="s">
        <v>541</v>
      </c>
      <c r="C7891" s="370">
        <v>6615.1</v>
      </c>
      <c r="D7891" s="371" t="s">
        <v>452</v>
      </c>
      <c r="E7891" s="371" t="s">
        <v>7139</v>
      </c>
      <c r="F7891" s="108" t="s">
        <v>2936</v>
      </c>
      <c r="G7891" s="129"/>
      <c r="H7891" s="372">
        <v>2</v>
      </c>
      <c r="I7891" s="371" t="s">
        <v>7251</v>
      </c>
      <c r="J7891" s="372" t="s">
        <v>2937</v>
      </c>
      <c r="K7891" s="371" t="s">
        <v>7252</v>
      </c>
      <c r="L7891" s="371" t="s">
        <v>459</v>
      </c>
      <c r="M7891" s="371" t="s">
        <v>7116</v>
      </c>
      <c r="N7891" s="108" t="s">
        <v>7117</v>
      </c>
    </row>
    <row r="7892" spans="1:14" x14ac:dyDescent="0.2">
      <c r="A7892" s="345">
        <v>45187</v>
      </c>
      <c r="B7892" s="370" t="s">
        <v>541</v>
      </c>
      <c r="C7892" s="370">
        <v>6615.1</v>
      </c>
      <c r="D7892" s="371" t="s">
        <v>452</v>
      </c>
      <c r="E7892" s="371" t="s">
        <v>7139</v>
      </c>
      <c r="F7892" s="108" t="s">
        <v>2936</v>
      </c>
      <c r="G7892" s="129"/>
      <c r="H7892" s="372">
        <v>3</v>
      </c>
      <c r="I7892" s="371" t="s">
        <v>7251</v>
      </c>
      <c r="J7892" s="372" t="s">
        <v>2937</v>
      </c>
      <c r="K7892" s="371" t="s">
        <v>7252</v>
      </c>
      <c r="L7892" s="371" t="s">
        <v>459</v>
      </c>
      <c r="M7892" s="371" t="s">
        <v>7116</v>
      </c>
      <c r="N7892" s="108" t="s">
        <v>7117</v>
      </c>
    </row>
    <row r="7893" spans="1:14" x14ac:dyDescent="0.2">
      <c r="A7893" s="345">
        <v>45188</v>
      </c>
      <c r="B7893" s="370" t="s">
        <v>541</v>
      </c>
      <c r="C7893" s="370">
        <v>6615.1</v>
      </c>
      <c r="D7893" s="371" t="s">
        <v>452</v>
      </c>
      <c r="E7893" s="371" t="s">
        <v>7139</v>
      </c>
      <c r="F7893" s="108" t="s">
        <v>2936</v>
      </c>
      <c r="G7893" s="129"/>
      <c r="H7893" s="372">
        <v>3</v>
      </c>
      <c r="I7893" s="371" t="s">
        <v>7251</v>
      </c>
      <c r="J7893" s="372" t="s">
        <v>2937</v>
      </c>
      <c r="K7893" s="371" t="s">
        <v>7252</v>
      </c>
      <c r="L7893" s="371" t="s">
        <v>459</v>
      </c>
      <c r="M7893" s="371" t="s">
        <v>7116</v>
      </c>
      <c r="N7893" s="108" t="s">
        <v>7117</v>
      </c>
    </row>
    <row r="7894" spans="1:14" x14ac:dyDescent="0.2">
      <c r="A7894" s="345">
        <v>45189</v>
      </c>
      <c r="B7894" s="370" t="s">
        <v>541</v>
      </c>
      <c r="C7894" s="370">
        <v>6615.1</v>
      </c>
      <c r="D7894" s="371" t="s">
        <v>452</v>
      </c>
      <c r="E7894" s="371" t="s">
        <v>7139</v>
      </c>
      <c r="F7894" s="108" t="s">
        <v>2936</v>
      </c>
      <c r="G7894" s="129"/>
      <c r="H7894" s="372">
        <v>3</v>
      </c>
      <c r="I7894" s="371" t="s">
        <v>7251</v>
      </c>
      <c r="J7894" s="372" t="s">
        <v>2937</v>
      </c>
      <c r="K7894" s="371" t="s">
        <v>7252</v>
      </c>
      <c r="L7894" s="371" t="s">
        <v>459</v>
      </c>
      <c r="M7894" s="371" t="s">
        <v>7116</v>
      </c>
      <c r="N7894" s="108" t="s">
        <v>7117</v>
      </c>
    </row>
    <row r="7895" spans="1:14" x14ac:dyDescent="0.2">
      <c r="A7895" s="345">
        <v>45170</v>
      </c>
      <c r="B7895" s="370" t="s">
        <v>541</v>
      </c>
      <c r="C7895" s="370">
        <v>6702.1</v>
      </c>
      <c r="D7895" s="371" t="s">
        <v>452</v>
      </c>
      <c r="E7895" s="371" t="s">
        <v>7139</v>
      </c>
      <c r="F7895" s="108" t="s">
        <v>2936</v>
      </c>
      <c r="G7895" s="129"/>
      <c r="H7895" s="372">
        <v>3</v>
      </c>
      <c r="I7895" s="371" t="s">
        <v>7251</v>
      </c>
      <c r="J7895" s="372" t="s">
        <v>2937</v>
      </c>
      <c r="K7895" s="371" t="s">
        <v>7252</v>
      </c>
      <c r="L7895" s="371" t="s">
        <v>459</v>
      </c>
      <c r="M7895" s="371" t="s">
        <v>7116</v>
      </c>
      <c r="N7895" s="108" t="s">
        <v>7117</v>
      </c>
    </row>
    <row r="7896" spans="1:14" x14ac:dyDescent="0.2">
      <c r="A7896" s="345">
        <v>45190</v>
      </c>
      <c r="B7896" s="370" t="s">
        <v>541</v>
      </c>
      <c r="C7896" s="370">
        <v>6615.1</v>
      </c>
      <c r="D7896" s="371" t="s">
        <v>452</v>
      </c>
      <c r="E7896" s="371" t="s">
        <v>7139</v>
      </c>
      <c r="F7896" s="108" t="s">
        <v>2936</v>
      </c>
      <c r="G7896" s="129"/>
      <c r="H7896" s="372">
        <v>4</v>
      </c>
      <c r="I7896" s="371" t="s">
        <v>7251</v>
      </c>
      <c r="J7896" s="372" t="s">
        <v>2937</v>
      </c>
      <c r="K7896" s="371" t="s">
        <v>7252</v>
      </c>
      <c r="L7896" s="371" t="s">
        <v>459</v>
      </c>
      <c r="M7896" s="371" t="s">
        <v>7116</v>
      </c>
      <c r="N7896" s="108" t="s">
        <v>7117</v>
      </c>
    </row>
    <row r="7897" spans="1:14" x14ac:dyDescent="0.2">
      <c r="A7897" s="345">
        <v>45191</v>
      </c>
      <c r="B7897" s="370" t="s">
        <v>541</v>
      </c>
      <c r="C7897" s="370">
        <v>6615.1</v>
      </c>
      <c r="D7897" s="371" t="s">
        <v>452</v>
      </c>
      <c r="E7897" s="371" t="s">
        <v>7139</v>
      </c>
      <c r="F7897" s="108" t="s">
        <v>2936</v>
      </c>
      <c r="G7897" s="129"/>
      <c r="H7897" s="372">
        <v>4</v>
      </c>
      <c r="I7897" s="371" t="s">
        <v>7251</v>
      </c>
      <c r="J7897" s="372" t="s">
        <v>2937</v>
      </c>
      <c r="K7897" s="371" t="s">
        <v>7252</v>
      </c>
      <c r="L7897" s="371" t="s">
        <v>459</v>
      </c>
      <c r="M7897" s="371" t="s">
        <v>7116</v>
      </c>
      <c r="N7897" s="108" t="s">
        <v>7117</v>
      </c>
    </row>
    <row r="7898" spans="1:14" x14ac:dyDescent="0.2">
      <c r="A7898" s="345">
        <v>45173</v>
      </c>
      <c r="B7898" s="370" t="s">
        <v>541</v>
      </c>
      <c r="C7898" s="370">
        <v>6702.1</v>
      </c>
      <c r="D7898" s="371" t="s">
        <v>452</v>
      </c>
      <c r="E7898" s="371" t="s">
        <v>7139</v>
      </c>
      <c r="F7898" s="108" t="s">
        <v>2936</v>
      </c>
      <c r="G7898" s="129"/>
      <c r="H7898" s="372">
        <v>6</v>
      </c>
      <c r="I7898" s="371" t="s">
        <v>7251</v>
      </c>
      <c r="J7898" s="372" t="s">
        <v>2937</v>
      </c>
      <c r="K7898" s="371" t="s">
        <v>7252</v>
      </c>
      <c r="L7898" s="371" t="s">
        <v>459</v>
      </c>
      <c r="M7898" s="371" t="s">
        <v>7116</v>
      </c>
      <c r="N7898" s="108" t="s">
        <v>7117</v>
      </c>
    </row>
    <row r="7899" spans="1:14" x14ac:dyDescent="0.2">
      <c r="A7899" s="345">
        <v>45174</v>
      </c>
      <c r="B7899" s="370" t="s">
        <v>541</v>
      </c>
      <c r="C7899" s="370">
        <v>6702.1</v>
      </c>
      <c r="D7899" s="371" t="s">
        <v>452</v>
      </c>
      <c r="E7899" s="371" t="s">
        <v>7139</v>
      </c>
      <c r="F7899" s="108" t="s">
        <v>2936</v>
      </c>
      <c r="G7899" s="129"/>
      <c r="H7899" s="372">
        <v>6</v>
      </c>
      <c r="I7899" s="371" t="s">
        <v>7251</v>
      </c>
      <c r="J7899" s="372" t="s">
        <v>2937</v>
      </c>
      <c r="K7899" s="371" t="s">
        <v>7252</v>
      </c>
      <c r="L7899" s="371" t="s">
        <v>459</v>
      </c>
      <c r="M7899" s="371" t="s">
        <v>7116</v>
      </c>
      <c r="N7899" s="108" t="s">
        <v>7117</v>
      </c>
    </row>
    <row r="7900" spans="1:14" x14ac:dyDescent="0.2">
      <c r="A7900" s="345">
        <v>45175</v>
      </c>
      <c r="B7900" s="370" t="s">
        <v>541</v>
      </c>
      <c r="C7900" s="370">
        <v>6702.1</v>
      </c>
      <c r="D7900" s="371" t="s">
        <v>452</v>
      </c>
      <c r="E7900" s="371" t="s">
        <v>7139</v>
      </c>
      <c r="F7900" s="108" t="s">
        <v>2936</v>
      </c>
      <c r="G7900" s="129"/>
      <c r="H7900" s="372">
        <v>6</v>
      </c>
      <c r="I7900" s="371" t="s">
        <v>7251</v>
      </c>
      <c r="J7900" s="372" t="s">
        <v>2937</v>
      </c>
      <c r="K7900" s="371" t="s">
        <v>7252</v>
      </c>
      <c r="L7900" s="371" t="s">
        <v>459</v>
      </c>
      <c r="M7900" s="371" t="s">
        <v>7116</v>
      </c>
      <c r="N7900" s="108" t="s">
        <v>7117</v>
      </c>
    </row>
    <row r="7901" spans="1:14" x14ac:dyDescent="0.2">
      <c r="A7901" s="345">
        <v>45176</v>
      </c>
      <c r="B7901" s="370" t="s">
        <v>541</v>
      </c>
      <c r="C7901" s="370">
        <v>6702.1</v>
      </c>
      <c r="D7901" s="371" t="s">
        <v>452</v>
      </c>
      <c r="E7901" s="371" t="s">
        <v>7139</v>
      </c>
      <c r="F7901" s="108" t="s">
        <v>2936</v>
      </c>
      <c r="G7901" s="129"/>
      <c r="H7901" s="372">
        <v>4</v>
      </c>
      <c r="I7901" s="371" t="s">
        <v>7251</v>
      </c>
      <c r="J7901" s="372" t="s">
        <v>2937</v>
      </c>
      <c r="K7901" s="371" t="s">
        <v>7252</v>
      </c>
      <c r="L7901" s="371" t="s">
        <v>459</v>
      </c>
      <c r="M7901" s="371" t="s">
        <v>7116</v>
      </c>
      <c r="N7901" s="108" t="s">
        <v>7117</v>
      </c>
    </row>
    <row r="7902" spans="1:14" x14ac:dyDescent="0.2">
      <c r="A7902" s="345">
        <v>45197</v>
      </c>
      <c r="B7902" s="370" t="s">
        <v>541</v>
      </c>
      <c r="C7902" s="370">
        <v>6681.1</v>
      </c>
      <c r="D7902" s="371" t="s">
        <v>452</v>
      </c>
      <c r="E7902" s="371" t="s">
        <v>7141</v>
      </c>
      <c r="F7902" s="108" t="s">
        <v>3291</v>
      </c>
      <c r="G7902" s="129"/>
      <c r="H7902" s="372">
        <v>1</v>
      </c>
      <c r="I7902" s="371" t="s">
        <v>7253</v>
      </c>
      <c r="J7902" s="372" t="s">
        <v>2937</v>
      </c>
      <c r="K7902" s="371" t="s">
        <v>7254</v>
      </c>
      <c r="L7902" s="371" t="s">
        <v>459</v>
      </c>
      <c r="M7902" s="371" t="s">
        <v>7116</v>
      </c>
      <c r="N7902" s="108" t="s">
        <v>7117</v>
      </c>
    </row>
    <row r="7903" spans="1:14" x14ac:dyDescent="0.2">
      <c r="A7903" s="345">
        <v>45180</v>
      </c>
      <c r="B7903" s="370" t="s">
        <v>541</v>
      </c>
      <c r="C7903" s="370">
        <v>6615.1</v>
      </c>
      <c r="D7903" s="371" t="s">
        <v>452</v>
      </c>
      <c r="E7903" s="371" t="s">
        <v>7139</v>
      </c>
      <c r="F7903" s="108" t="s">
        <v>2936</v>
      </c>
      <c r="G7903" s="129"/>
      <c r="H7903" s="372">
        <v>2</v>
      </c>
      <c r="I7903" s="371" t="s">
        <v>7251</v>
      </c>
      <c r="J7903" s="372" t="s">
        <v>2937</v>
      </c>
      <c r="K7903" s="371" t="s">
        <v>7252</v>
      </c>
      <c r="L7903" s="371" t="s">
        <v>459</v>
      </c>
      <c r="M7903" s="371" t="s">
        <v>7116</v>
      </c>
      <c r="N7903" s="108" t="s">
        <v>7117</v>
      </c>
    </row>
    <row r="7904" spans="1:14" x14ac:dyDescent="0.2">
      <c r="A7904" s="345">
        <v>45181</v>
      </c>
      <c r="B7904" s="370" t="s">
        <v>541</v>
      </c>
      <c r="C7904" s="370">
        <v>6615.1</v>
      </c>
      <c r="D7904" s="371" t="s">
        <v>452</v>
      </c>
      <c r="E7904" s="371" t="s">
        <v>7139</v>
      </c>
      <c r="F7904" s="108" t="s">
        <v>2936</v>
      </c>
      <c r="G7904" s="129"/>
      <c r="H7904" s="372">
        <v>4</v>
      </c>
      <c r="I7904" s="371" t="s">
        <v>7251</v>
      </c>
      <c r="J7904" s="372" t="s">
        <v>2937</v>
      </c>
      <c r="K7904" s="371" t="s">
        <v>7252</v>
      </c>
      <c r="L7904" s="371" t="s">
        <v>459</v>
      </c>
      <c r="M7904" s="371" t="s">
        <v>7116</v>
      </c>
      <c r="N7904" s="108" t="s">
        <v>7117</v>
      </c>
    </row>
    <row r="7905" spans="1:14" x14ac:dyDescent="0.2">
      <c r="A7905" s="345">
        <v>45182</v>
      </c>
      <c r="B7905" s="370" t="s">
        <v>541</v>
      </c>
      <c r="C7905" s="370">
        <v>6615.1</v>
      </c>
      <c r="D7905" s="371" t="s">
        <v>452</v>
      </c>
      <c r="E7905" s="371" t="s">
        <v>7139</v>
      </c>
      <c r="F7905" s="108" t="s">
        <v>2936</v>
      </c>
      <c r="G7905" s="129"/>
      <c r="H7905" s="372">
        <v>2</v>
      </c>
      <c r="I7905" s="371" t="s">
        <v>7251</v>
      </c>
      <c r="J7905" s="372" t="s">
        <v>2937</v>
      </c>
      <c r="K7905" s="371" t="s">
        <v>7252</v>
      </c>
      <c r="L7905" s="371" t="s">
        <v>459</v>
      </c>
      <c r="M7905" s="371" t="s">
        <v>7116</v>
      </c>
      <c r="N7905" s="108" t="s">
        <v>7117</v>
      </c>
    </row>
    <row r="7906" spans="1:14" x14ac:dyDescent="0.2">
      <c r="A7906" s="345">
        <v>45183</v>
      </c>
      <c r="B7906" s="370" t="s">
        <v>541</v>
      </c>
      <c r="C7906" s="370">
        <v>6615.1</v>
      </c>
      <c r="D7906" s="371" t="s">
        <v>452</v>
      </c>
      <c r="E7906" s="371" t="s">
        <v>7139</v>
      </c>
      <c r="F7906" s="108" t="s">
        <v>2936</v>
      </c>
      <c r="G7906" s="129"/>
      <c r="H7906" s="372">
        <v>2</v>
      </c>
      <c r="I7906" s="371" t="s">
        <v>7251</v>
      </c>
      <c r="J7906" s="372" t="s">
        <v>2937</v>
      </c>
      <c r="K7906" s="371" t="s">
        <v>7252</v>
      </c>
      <c r="L7906" s="371" t="s">
        <v>459</v>
      </c>
      <c r="M7906" s="371" t="s">
        <v>7116</v>
      </c>
      <c r="N7906" s="108" t="s">
        <v>7117</v>
      </c>
    </row>
    <row r="7907" spans="1:14" x14ac:dyDescent="0.2">
      <c r="A7907" s="345">
        <v>45184</v>
      </c>
      <c r="B7907" s="370" t="s">
        <v>541</v>
      </c>
      <c r="C7907" s="370">
        <v>6615.1</v>
      </c>
      <c r="D7907" s="371" t="s">
        <v>452</v>
      </c>
      <c r="E7907" s="371" t="s">
        <v>7139</v>
      </c>
      <c r="F7907" s="108" t="s">
        <v>2936</v>
      </c>
      <c r="G7907" s="129"/>
      <c r="H7907" s="372">
        <v>2</v>
      </c>
      <c r="I7907" s="371" t="s">
        <v>7251</v>
      </c>
      <c r="J7907" s="372" t="s">
        <v>2937</v>
      </c>
      <c r="K7907" s="371" t="s">
        <v>7252</v>
      </c>
      <c r="L7907" s="371" t="s">
        <v>459</v>
      </c>
      <c r="M7907" s="371" t="s">
        <v>7116</v>
      </c>
      <c r="N7907" s="108" t="s">
        <v>7117</v>
      </c>
    </row>
    <row r="7908" spans="1:14" x14ac:dyDescent="0.2">
      <c r="A7908" s="345">
        <v>45180</v>
      </c>
      <c r="B7908" s="370" t="s">
        <v>541</v>
      </c>
      <c r="C7908" s="370">
        <v>6702.1</v>
      </c>
      <c r="D7908" s="371" t="s">
        <v>452</v>
      </c>
      <c r="E7908" s="371" t="s">
        <v>7139</v>
      </c>
      <c r="F7908" s="108" t="s">
        <v>2936</v>
      </c>
      <c r="G7908" s="129"/>
      <c r="H7908" s="372">
        <v>4</v>
      </c>
      <c r="I7908" s="371" t="s">
        <v>7251</v>
      </c>
      <c r="J7908" s="372" t="s">
        <v>2937</v>
      </c>
      <c r="K7908" s="371" t="s">
        <v>7252</v>
      </c>
      <c r="L7908" s="371" t="s">
        <v>459</v>
      </c>
      <c r="M7908" s="371" t="s">
        <v>7116</v>
      </c>
      <c r="N7908" s="108" t="s">
        <v>7117</v>
      </c>
    </row>
    <row r="7909" spans="1:14" x14ac:dyDescent="0.2">
      <c r="A7909" s="345">
        <v>45181</v>
      </c>
      <c r="B7909" s="370" t="s">
        <v>541</v>
      </c>
      <c r="C7909" s="370">
        <v>6702.1</v>
      </c>
      <c r="D7909" s="371" t="s">
        <v>452</v>
      </c>
      <c r="E7909" s="371" t="s">
        <v>7139</v>
      </c>
      <c r="F7909" s="108" t="s">
        <v>2936</v>
      </c>
      <c r="G7909" s="129"/>
      <c r="H7909" s="372">
        <v>2</v>
      </c>
      <c r="I7909" s="371" t="s">
        <v>7251</v>
      </c>
      <c r="J7909" s="372" t="s">
        <v>2937</v>
      </c>
      <c r="K7909" s="371" t="s">
        <v>7252</v>
      </c>
      <c r="L7909" s="371" t="s">
        <v>459</v>
      </c>
      <c r="M7909" s="371" t="s">
        <v>7116</v>
      </c>
      <c r="N7909" s="108" t="s">
        <v>7117</v>
      </c>
    </row>
    <row r="7910" spans="1:14" x14ac:dyDescent="0.2">
      <c r="A7910" s="345">
        <v>45184</v>
      </c>
      <c r="B7910" s="370" t="s">
        <v>541</v>
      </c>
      <c r="C7910" s="370">
        <v>6702.1</v>
      </c>
      <c r="D7910" s="371" t="s">
        <v>452</v>
      </c>
      <c r="E7910" s="371" t="s">
        <v>7139</v>
      </c>
      <c r="F7910" s="108" t="s">
        <v>2936</v>
      </c>
      <c r="G7910" s="129"/>
      <c r="H7910" s="372">
        <v>4</v>
      </c>
      <c r="I7910" s="371" t="s">
        <v>7251</v>
      </c>
      <c r="J7910" s="372" t="s">
        <v>2937</v>
      </c>
      <c r="K7910" s="371" t="s">
        <v>7252</v>
      </c>
      <c r="L7910" s="371" t="s">
        <v>459</v>
      </c>
      <c r="M7910" s="371" t="s">
        <v>7116</v>
      </c>
      <c r="N7910" s="108" t="s">
        <v>7117</v>
      </c>
    </row>
    <row r="7911" spans="1:14" x14ac:dyDescent="0.2">
      <c r="A7911" s="345">
        <v>45190</v>
      </c>
      <c r="B7911" s="370" t="s">
        <v>541</v>
      </c>
      <c r="C7911" s="370">
        <v>6681.1</v>
      </c>
      <c r="D7911" s="371" t="s">
        <v>452</v>
      </c>
      <c r="E7911" s="371" t="s">
        <v>7141</v>
      </c>
      <c r="F7911" s="108" t="s">
        <v>3291</v>
      </c>
      <c r="G7911" s="129"/>
      <c r="H7911" s="372">
        <v>1</v>
      </c>
      <c r="I7911" s="371" t="s">
        <v>7253</v>
      </c>
      <c r="J7911" s="372" t="s">
        <v>2937</v>
      </c>
      <c r="K7911" s="371" t="s">
        <v>7254</v>
      </c>
      <c r="L7911" s="371" t="s">
        <v>459</v>
      </c>
      <c r="M7911" s="371" t="s">
        <v>7116</v>
      </c>
      <c r="N7911" s="108" t="s">
        <v>7117</v>
      </c>
    </row>
    <row r="7912" spans="1:14" x14ac:dyDescent="0.2">
      <c r="A7912" s="345">
        <v>45184</v>
      </c>
      <c r="B7912" s="370" t="s">
        <v>541</v>
      </c>
      <c r="C7912" s="370">
        <v>6681.1</v>
      </c>
      <c r="D7912" s="371" t="s">
        <v>452</v>
      </c>
      <c r="E7912" s="371" t="s">
        <v>7141</v>
      </c>
      <c r="F7912" s="108" t="s">
        <v>3291</v>
      </c>
      <c r="G7912" s="129"/>
      <c r="H7912" s="372">
        <v>1</v>
      </c>
      <c r="I7912" s="371" t="s">
        <v>7253</v>
      </c>
      <c r="J7912" s="372" t="s">
        <v>2937</v>
      </c>
      <c r="K7912" s="371" t="s">
        <v>7254</v>
      </c>
      <c r="L7912" s="371" t="s">
        <v>459</v>
      </c>
      <c r="M7912" s="371" t="s">
        <v>7146</v>
      </c>
      <c r="N7912" s="108" t="s">
        <v>7117</v>
      </c>
    </row>
    <row r="7913" spans="1:14" x14ac:dyDescent="0.2">
      <c r="A7913" s="345">
        <v>45170</v>
      </c>
      <c r="B7913" s="370" t="s">
        <v>541</v>
      </c>
      <c r="C7913" s="370">
        <v>6615.1</v>
      </c>
      <c r="D7913" s="371" t="s">
        <v>452</v>
      </c>
      <c r="E7913" s="371" t="s">
        <v>7139</v>
      </c>
      <c r="F7913" s="108" t="s">
        <v>2936</v>
      </c>
      <c r="G7913" s="129"/>
      <c r="H7913" s="372">
        <v>2</v>
      </c>
      <c r="I7913" s="371" t="s">
        <v>7251</v>
      </c>
      <c r="J7913" s="372" t="s">
        <v>2937</v>
      </c>
      <c r="K7913" s="371" t="s">
        <v>7252</v>
      </c>
      <c r="L7913" s="371" t="s">
        <v>459</v>
      </c>
      <c r="M7913" s="371" t="s">
        <v>7116</v>
      </c>
      <c r="N7913" s="108" t="s">
        <v>7117</v>
      </c>
    </row>
    <row r="7914" spans="1:14" x14ac:dyDescent="0.2">
      <c r="A7914" s="345">
        <v>45176</v>
      </c>
      <c r="B7914" s="370" t="s">
        <v>541</v>
      </c>
      <c r="C7914" s="370">
        <v>6681.1</v>
      </c>
      <c r="D7914" s="371" t="s">
        <v>452</v>
      </c>
      <c r="E7914" s="371" t="s">
        <v>7141</v>
      </c>
      <c r="F7914" s="108" t="s">
        <v>3291</v>
      </c>
      <c r="G7914" s="129"/>
      <c r="H7914" s="372">
        <v>1</v>
      </c>
      <c r="I7914" s="371" t="s">
        <v>7253</v>
      </c>
      <c r="J7914" s="372" t="s">
        <v>2937</v>
      </c>
      <c r="K7914" s="371" t="s">
        <v>7254</v>
      </c>
      <c r="L7914" s="371" t="s">
        <v>459</v>
      </c>
      <c r="M7914" s="371" t="s">
        <v>7146</v>
      </c>
      <c r="N7914" s="108" t="s">
        <v>7117</v>
      </c>
    </row>
    <row r="7915" spans="1:14" x14ac:dyDescent="0.2">
      <c r="A7915" s="345">
        <v>45177</v>
      </c>
      <c r="B7915" s="370" t="s">
        <v>541</v>
      </c>
      <c r="C7915" s="370">
        <v>6681.1</v>
      </c>
      <c r="D7915" s="371" t="s">
        <v>452</v>
      </c>
      <c r="E7915" s="371" t="s">
        <v>7141</v>
      </c>
      <c r="F7915" s="108" t="s">
        <v>3291</v>
      </c>
      <c r="G7915" s="129"/>
      <c r="H7915" s="372">
        <v>1</v>
      </c>
      <c r="I7915" s="371" t="s">
        <v>7253</v>
      </c>
      <c r="J7915" s="372" t="s">
        <v>2937</v>
      </c>
      <c r="K7915" s="371" t="s">
        <v>7254</v>
      </c>
      <c r="L7915" s="371" t="s">
        <v>459</v>
      </c>
      <c r="M7915" s="371" t="s">
        <v>7146</v>
      </c>
      <c r="N7915" s="108" t="s">
        <v>7117</v>
      </c>
    </row>
    <row r="7916" spans="1:14" x14ac:dyDescent="0.2">
      <c r="A7916" s="345">
        <v>45187</v>
      </c>
      <c r="B7916" s="106" t="s">
        <v>541</v>
      </c>
      <c r="C7916" s="106">
        <v>80422.16</v>
      </c>
      <c r="D7916" s="203" t="s">
        <v>2065</v>
      </c>
      <c r="E7916" s="203" t="s">
        <v>7192</v>
      </c>
      <c r="F7916" t="s">
        <v>7193</v>
      </c>
      <c r="G7916" s="230"/>
      <c r="H7916" s="293">
        <v>8</v>
      </c>
      <c r="I7916" s="203" t="s">
        <v>7255</v>
      </c>
      <c r="J7916" s="293" t="s">
        <v>425</v>
      </c>
      <c r="K7916" s="203" t="s">
        <v>7256</v>
      </c>
      <c r="L7916" s="203" t="s">
        <v>459</v>
      </c>
      <c r="M7916" s="203" t="s">
        <v>7116</v>
      </c>
      <c r="N7916" t="s">
        <v>7117</v>
      </c>
    </row>
    <row r="7917" spans="1:14" x14ac:dyDescent="0.2">
      <c r="A7917" s="345">
        <v>45188</v>
      </c>
      <c r="B7917" s="106" t="s">
        <v>541</v>
      </c>
      <c r="C7917" s="106">
        <v>80422.16</v>
      </c>
      <c r="D7917" s="203" t="s">
        <v>2065</v>
      </c>
      <c r="E7917" s="203" t="s">
        <v>7192</v>
      </c>
      <c r="F7917" t="s">
        <v>7193</v>
      </c>
      <c r="G7917" s="230"/>
      <c r="H7917" s="293">
        <v>8</v>
      </c>
      <c r="I7917" s="203" t="s">
        <v>7255</v>
      </c>
      <c r="J7917" s="293" t="s">
        <v>425</v>
      </c>
      <c r="K7917" s="203" t="s">
        <v>7256</v>
      </c>
      <c r="L7917" s="203" t="s">
        <v>459</v>
      </c>
      <c r="M7917" s="203" t="s">
        <v>7116</v>
      </c>
      <c r="N7917" t="s">
        <v>7117</v>
      </c>
    </row>
    <row r="7918" spans="1:14" x14ac:dyDescent="0.2">
      <c r="A7918" s="345">
        <v>45189</v>
      </c>
      <c r="B7918" s="106" t="s">
        <v>541</v>
      </c>
      <c r="C7918" s="106">
        <v>80422.16</v>
      </c>
      <c r="D7918" s="203" t="s">
        <v>2065</v>
      </c>
      <c r="E7918" s="203" t="s">
        <v>7192</v>
      </c>
      <c r="F7918" t="s">
        <v>7193</v>
      </c>
      <c r="G7918" s="230"/>
      <c r="H7918" s="293">
        <v>8</v>
      </c>
      <c r="I7918" s="203" t="s">
        <v>7255</v>
      </c>
      <c r="J7918" s="293" t="s">
        <v>425</v>
      </c>
      <c r="K7918" s="203" t="s">
        <v>7256</v>
      </c>
      <c r="L7918" s="203" t="s">
        <v>459</v>
      </c>
      <c r="M7918" s="203" t="s">
        <v>7116</v>
      </c>
      <c r="N7918" t="s">
        <v>7117</v>
      </c>
    </row>
    <row r="7919" spans="1:14" x14ac:dyDescent="0.2">
      <c r="A7919" s="345">
        <v>45190</v>
      </c>
      <c r="B7919" s="106" t="s">
        <v>541</v>
      </c>
      <c r="C7919" s="106">
        <v>80422.16</v>
      </c>
      <c r="D7919" s="203" t="s">
        <v>2065</v>
      </c>
      <c r="E7919" s="203" t="s">
        <v>7192</v>
      </c>
      <c r="F7919" t="s">
        <v>7193</v>
      </c>
      <c r="G7919" s="230"/>
      <c r="H7919" s="293">
        <v>8</v>
      </c>
      <c r="I7919" s="203" t="s">
        <v>7255</v>
      </c>
      <c r="J7919" s="293" t="s">
        <v>425</v>
      </c>
      <c r="K7919" s="203" t="s">
        <v>7256</v>
      </c>
      <c r="L7919" s="203" t="s">
        <v>459</v>
      </c>
      <c r="M7919" s="203" t="s">
        <v>7116</v>
      </c>
      <c r="N7919" t="s">
        <v>7117</v>
      </c>
    </row>
    <row r="7920" spans="1:14" x14ac:dyDescent="0.2">
      <c r="A7920" s="345">
        <v>45197</v>
      </c>
      <c r="B7920" s="106" t="s">
        <v>541</v>
      </c>
      <c r="C7920" s="106">
        <v>80422.16</v>
      </c>
      <c r="D7920" s="203" t="s">
        <v>2065</v>
      </c>
      <c r="E7920" s="203" t="s">
        <v>7192</v>
      </c>
      <c r="F7920" t="s">
        <v>7193</v>
      </c>
      <c r="G7920" s="230"/>
      <c r="H7920" s="293">
        <v>8</v>
      </c>
      <c r="I7920" s="203" t="s">
        <v>7255</v>
      </c>
      <c r="J7920" s="293" t="s">
        <v>425</v>
      </c>
      <c r="K7920" s="203" t="s">
        <v>7256</v>
      </c>
      <c r="L7920" s="203" t="s">
        <v>459</v>
      </c>
      <c r="M7920" s="203" t="s">
        <v>7116</v>
      </c>
      <c r="N7920" t="s">
        <v>7117</v>
      </c>
    </row>
    <row r="7921" spans="1:14" x14ac:dyDescent="0.2">
      <c r="A7921" s="345">
        <v>45181</v>
      </c>
      <c r="B7921" s="106" t="s">
        <v>541</v>
      </c>
      <c r="C7921" s="106">
        <v>6746.1</v>
      </c>
      <c r="D7921" s="203" t="s">
        <v>452</v>
      </c>
      <c r="E7921" s="203" t="s">
        <v>7184</v>
      </c>
      <c r="F7921" t="s">
        <v>7185</v>
      </c>
      <c r="G7921" s="230"/>
      <c r="H7921" s="293">
        <v>8</v>
      </c>
      <c r="I7921" s="203" t="s">
        <v>7257</v>
      </c>
      <c r="J7921" s="293" t="s">
        <v>425</v>
      </c>
      <c r="K7921" s="203" t="s">
        <v>7258</v>
      </c>
      <c r="L7921" s="203" t="s">
        <v>459</v>
      </c>
      <c r="M7921" s="203" t="s">
        <v>7116</v>
      </c>
      <c r="N7921" t="s">
        <v>7117</v>
      </c>
    </row>
    <row r="7922" spans="1:14" x14ac:dyDescent="0.2">
      <c r="A7922" s="345">
        <v>45182</v>
      </c>
      <c r="B7922" s="106" t="s">
        <v>541</v>
      </c>
      <c r="C7922" s="106">
        <v>6746.1</v>
      </c>
      <c r="D7922" s="203" t="s">
        <v>452</v>
      </c>
      <c r="E7922" s="203" t="s">
        <v>7184</v>
      </c>
      <c r="F7922" t="s">
        <v>7185</v>
      </c>
      <c r="G7922" s="230"/>
      <c r="H7922" s="293">
        <v>8</v>
      </c>
      <c r="I7922" s="203" t="s">
        <v>7257</v>
      </c>
      <c r="J7922" s="293" t="s">
        <v>425</v>
      </c>
      <c r="K7922" s="203" t="s">
        <v>7258</v>
      </c>
      <c r="L7922" s="203" t="s">
        <v>459</v>
      </c>
      <c r="M7922" s="203" t="s">
        <v>7116</v>
      </c>
      <c r="N7922" t="s">
        <v>7117</v>
      </c>
    </row>
    <row r="7923" spans="1:14" x14ac:dyDescent="0.2">
      <c r="A7923" s="345">
        <v>45183</v>
      </c>
      <c r="B7923" s="106" t="s">
        <v>541</v>
      </c>
      <c r="C7923" s="106">
        <v>6746.1</v>
      </c>
      <c r="D7923" s="203" t="s">
        <v>452</v>
      </c>
      <c r="E7923" s="203" t="s">
        <v>7184</v>
      </c>
      <c r="F7923" t="s">
        <v>7185</v>
      </c>
      <c r="G7923" s="230"/>
      <c r="H7923" s="293">
        <v>8</v>
      </c>
      <c r="I7923" s="203" t="s">
        <v>7257</v>
      </c>
      <c r="J7923" s="293" t="s">
        <v>425</v>
      </c>
      <c r="K7923" s="203" t="s">
        <v>7258</v>
      </c>
      <c r="L7923" s="203" t="s">
        <v>459</v>
      </c>
      <c r="M7923" s="203" t="s">
        <v>7116</v>
      </c>
      <c r="N7923" t="s">
        <v>7117</v>
      </c>
    </row>
    <row r="7924" spans="1:14" x14ac:dyDescent="0.2">
      <c r="A7924" s="345">
        <v>45184</v>
      </c>
      <c r="B7924" s="106" t="s">
        <v>541</v>
      </c>
      <c r="C7924" s="106">
        <v>6746.1</v>
      </c>
      <c r="D7924" s="203" t="s">
        <v>452</v>
      </c>
      <c r="E7924" s="203" t="s">
        <v>7184</v>
      </c>
      <c r="F7924" t="s">
        <v>7185</v>
      </c>
      <c r="G7924" s="230"/>
      <c r="H7924" s="293">
        <v>8</v>
      </c>
      <c r="I7924" s="203" t="s">
        <v>7257</v>
      </c>
      <c r="J7924" s="293" t="s">
        <v>425</v>
      </c>
      <c r="K7924" s="203" t="s">
        <v>7258</v>
      </c>
      <c r="L7924" s="203" t="s">
        <v>459</v>
      </c>
      <c r="M7924" s="203" t="s">
        <v>7116</v>
      </c>
      <c r="N7924" t="s">
        <v>7117</v>
      </c>
    </row>
    <row r="7925" spans="1:14" x14ac:dyDescent="0.2">
      <c r="A7925" s="345">
        <v>45170</v>
      </c>
      <c r="B7925" s="106" t="s">
        <v>541</v>
      </c>
      <c r="C7925" s="106">
        <v>6746.1</v>
      </c>
      <c r="D7925" s="203" t="s">
        <v>452</v>
      </c>
      <c r="E7925" s="203" t="s">
        <v>7184</v>
      </c>
      <c r="F7925" t="s">
        <v>7185</v>
      </c>
      <c r="G7925" s="230"/>
      <c r="H7925" s="293">
        <v>8</v>
      </c>
      <c r="I7925" s="203" t="s">
        <v>7257</v>
      </c>
      <c r="J7925" s="293" t="s">
        <v>425</v>
      </c>
      <c r="K7925" s="203" t="s">
        <v>7258</v>
      </c>
      <c r="L7925" s="203" t="s">
        <v>459</v>
      </c>
      <c r="M7925" s="203" t="s">
        <v>7116</v>
      </c>
      <c r="N7925" t="s">
        <v>7117</v>
      </c>
    </row>
    <row r="7926" spans="1:14" x14ac:dyDescent="0.2">
      <c r="A7926" s="345">
        <v>45173</v>
      </c>
      <c r="B7926" s="106" t="s">
        <v>541</v>
      </c>
      <c r="C7926" s="106">
        <v>6746.1</v>
      </c>
      <c r="D7926" s="203" t="s">
        <v>452</v>
      </c>
      <c r="E7926" s="203" t="s">
        <v>7184</v>
      </c>
      <c r="F7926" t="s">
        <v>7185</v>
      </c>
      <c r="G7926" s="230"/>
      <c r="H7926" s="293">
        <v>8</v>
      </c>
      <c r="I7926" s="203" t="s">
        <v>7257</v>
      </c>
      <c r="J7926" s="293" t="s">
        <v>425</v>
      </c>
      <c r="K7926" s="203" t="s">
        <v>7258</v>
      </c>
      <c r="L7926" s="203" t="s">
        <v>459</v>
      </c>
      <c r="M7926" s="203" t="s">
        <v>7116</v>
      </c>
      <c r="N7926" t="s">
        <v>7117</v>
      </c>
    </row>
    <row r="7927" spans="1:14" x14ac:dyDescent="0.2">
      <c r="A7927" s="345">
        <v>45174</v>
      </c>
      <c r="B7927" s="106" t="s">
        <v>541</v>
      </c>
      <c r="C7927" s="106">
        <v>6746.1</v>
      </c>
      <c r="D7927" s="203" t="s">
        <v>452</v>
      </c>
      <c r="E7927" s="203" t="s">
        <v>7184</v>
      </c>
      <c r="F7927" t="s">
        <v>7185</v>
      </c>
      <c r="G7927" s="230"/>
      <c r="H7927" s="293">
        <v>8</v>
      </c>
      <c r="I7927" s="203" t="s">
        <v>7257</v>
      </c>
      <c r="J7927" s="293" t="s">
        <v>425</v>
      </c>
      <c r="K7927" s="203" t="s">
        <v>7258</v>
      </c>
      <c r="L7927" s="203" t="s">
        <v>459</v>
      </c>
      <c r="M7927" s="203" t="s">
        <v>7116</v>
      </c>
      <c r="N7927" t="s">
        <v>7117</v>
      </c>
    </row>
    <row r="7928" spans="1:14" x14ac:dyDescent="0.2">
      <c r="A7928" s="345">
        <v>45175</v>
      </c>
      <c r="B7928" s="106" t="s">
        <v>541</v>
      </c>
      <c r="C7928" s="106">
        <v>6746.1</v>
      </c>
      <c r="D7928" s="203" t="s">
        <v>452</v>
      </c>
      <c r="E7928" s="203" t="s">
        <v>7184</v>
      </c>
      <c r="F7928" t="s">
        <v>7185</v>
      </c>
      <c r="G7928" s="230"/>
      <c r="H7928" s="293">
        <v>8</v>
      </c>
      <c r="I7928" s="203" t="s">
        <v>7257</v>
      </c>
      <c r="J7928" s="293" t="s">
        <v>425</v>
      </c>
      <c r="K7928" s="203" t="s">
        <v>7258</v>
      </c>
      <c r="L7928" s="203" t="s">
        <v>459</v>
      </c>
      <c r="M7928" s="203" t="s">
        <v>7116</v>
      </c>
      <c r="N7928" t="s">
        <v>7117</v>
      </c>
    </row>
    <row r="7929" spans="1:14" x14ac:dyDescent="0.2">
      <c r="A7929" s="345">
        <v>45176</v>
      </c>
      <c r="B7929" s="106" t="s">
        <v>541</v>
      </c>
      <c r="C7929" s="106">
        <v>6746.1</v>
      </c>
      <c r="D7929" s="203" t="s">
        <v>452</v>
      </c>
      <c r="E7929" s="203" t="s">
        <v>7184</v>
      </c>
      <c r="F7929" t="s">
        <v>7185</v>
      </c>
      <c r="G7929" s="230"/>
      <c r="H7929" s="293">
        <v>8</v>
      </c>
      <c r="I7929" s="203" t="s">
        <v>7257</v>
      </c>
      <c r="J7929" s="293" t="s">
        <v>425</v>
      </c>
      <c r="K7929" s="203" t="s">
        <v>7258</v>
      </c>
      <c r="L7929" s="203" t="s">
        <v>459</v>
      </c>
      <c r="M7929" s="203" t="s">
        <v>7116</v>
      </c>
      <c r="N7929" t="s">
        <v>7117</v>
      </c>
    </row>
    <row r="7930" spans="1:14" x14ac:dyDescent="0.2">
      <c r="A7930" s="345">
        <v>45177</v>
      </c>
      <c r="B7930" s="106" t="s">
        <v>541</v>
      </c>
      <c r="C7930" s="106">
        <v>6746.1</v>
      </c>
      <c r="D7930" s="203" t="s">
        <v>452</v>
      </c>
      <c r="E7930" s="203" t="s">
        <v>7184</v>
      </c>
      <c r="F7930" t="s">
        <v>7185</v>
      </c>
      <c r="G7930" s="230"/>
      <c r="H7930" s="293">
        <v>8</v>
      </c>
      <c r="I7930" s="203" t="s">
        <v>7257</v>
      </c>
      <c r="J7930" s="293" t="s">
        <v>425</v>
      </c>
      <c r="K7930" s="203" t="s">
        <v>7258</v>
      </c>
      <c r="L7930" s="203" t="s">
        <v>459</v>
      </c>
      <c r="M7930" s="203" t="s">
        <v>7116</v>
      </c>
      <c r="N7930" t="s">
        <v>7117</v>
      </c>
    </row>
    <row r="7931" spans="1:14" x14ac:dyDescent="0.2">
      <c r="A7931" s="345">
        <v>45196</v>
      </c>
      <c r="B7931" s="106" t="s">
        <v>541</v>
      </c>
      <c r="C7931" s="106">
        <v>6188.11</v>
      </c>
      <c r="D7931" s="203" t="s">
        <v>452</v>
      </c>
      <c r="E7931" s="203" t="s">
        <v>7190</v>
      </c>
      <c r="F7931" t="s">
        <v>7191</v>
      </c>
      <c r="G7931" s="230"/>
      <c r="H7931" s="293">
        <v>8</v>
      </c>
      <c r="I7931" s="203" t="s">
        <v>7259</v>
      </c>
      <c r="J7931" s="293" t="s">
        <v>425</v>
      </c>
      <c r="K7931" s="203" t="s">
        <v>7260</v>
      </c>
      <c r="L7931" s="203" t="s">
        <v>459</v>
      </c>
      <c r="M7931" s="203" t="s">
        <v>7116</v>
      </c>
      <c r="N7931" t="s">
        <v>7117</v>
      </c>
    </row>
    <row r="7932" spans="1:14" x14ac:dyDescent="0.2">
      <c r="A7932" s="345">
        <v>45170</v>
      </c>
      <c r="B7932" s="106" t="s">
        <v>541</v>
      </c>
      <c r="C7932" s="106">
        <v>52936.160000000003</v>
      </c>
      <c r="D7932" s="203" t="s">
        <v>2065</v>
      </c>
      <c r="E7932" s="203" t="s">
        <v>7198</v>
      </c>
      <c r="F7932" t="s">
        <v>7199</v>
      </c>
      <c r="G7932" s="230"/>
      <c r="H7932" s="293">
        <v>8</v>
      </c>
      <c r="I7932" s="203" t="s">
        <v>7261</v>
      </c>
      <c r="J7932" s="293" t="s">
        <v>425</v>
      </c>
      <c r="K7932" s="203" t="s">
        <v>7262</v>
      </c>
      <c r="L7932" s="203" t="s">
        <v>459</v>
      </c>
      <c r="M7932" s="203" t="s">
        <v>7116</v>
      </c>
      <c r="N7932" t="s">
        <v>7117</v>
      </c>
    </row>
    <row r="7933" spans="1:14" x14ac:dyDescent="0.2">
      <c r="A7933" s="345">
        <v>45194</v>
      </c>
      <c r="B7933" s="106" t="s">
        <v>541</v>
      </c>
      <c r="C7933" s="106">
        <v>6708.1</v>
      </c>
      <c r="D7933" s="203" t="s">
        <v>452</v>
      </c>
      <c r="E7933" s="203" t="s">
        <v>7186</v>
      </c>
      <c r="F7933" t="s">
        <v>7187</v>
      </c>
      <c r="G7933" s="230"/>
      <c r="H7933" s="293">
        <v>8</v>
      </c>
      <c r="I7933" s="203" t="s">
        <v>7263</v>
      </c>
      <c r="J7933" s="293" t="s">
        <v>425</v>
      </c>
      <c r="K7933" s="203" t="s">
        <v>7264</v>
      </c>
      <c r="L7933" s="203" t="s">
        <v>459</v>
      </c>
      <c r="M7933" s="203" t="s">
        <v>7116</v>
      </c>
      <c r="N7933" t="s">
        <v>7117</v>
      </c>
    </row>
    <row r="7934" spans="1:14" x14ac:dyDescent="0.2">
      <c r="A7934" s="345">
        <v>45194</v>
      </c>
      <c r="B7934" s="106" t="s">
        <v>541</v>
      </c>
      <c r="C7934" s="106">
        <v>6708.1</v>
      </c>
      <c r="D7934" s="203" t="s">
        <v>452</v>
      </c>
      <c r="E7934" s="203" t="s">
        <v>7198</v>
      </c>
      <c r="F7934" t="s">
        <v>7199</v>
      </c>
      <c r="G7934" s="230"/>
      <c r="H7934" s="293">
        <v>8</v>
      </c>
      <c r="I7934" s="203" t="s">
        <v>7261</v>
      </c>
      <c r="J7934" s="293" t="s">
        <v>425</v>
      </c>
      <c r="K7934" s="203" t="s">
        <v>7262</v>
      </c>
      <c r="L7934" s="203" t="s">
        <v>459</v>
      </c>
      <c r="M7934" s="203" t="s">
        <v>7116</v>
      </c>
      <c r="N7934" t="s">
        <v>7117</v>
      </c>
    </row>
    <row r="7935" spans="1:14" x14ac:dyDescent="0.2">
      <c r="A7935" s="345">
        <v>45197</v>
      </c>
      <c r="B7935" s="106" t="s">
        <v>541</v>
      </c>
      <c r="C7935" s="106">
        <v>6188.11</v>
      </c>
      <c r="D7935" s="203" t="s">
        <v>452</v>
      </c>
      <c r="E7935" s="203" t="s">
        <v>7190</v>
      </c>
      <c r="F7935" t="s">
        <v>7191</v>
      </c>
      <c r="G7935" s="230"/>
      <c r="H7935" s="293">
        <v>8</v>
      </c>
      <c r="I7935" s="203" t="s">
        <v>7259</v>
      </c>
      <c r="J7935" s="293" t="s">
        <v>425</v>
      </c>
      <c r="K7935" s="203" t="s">
        <v>7260</v>
      </c>
      <c r="L7935" s="203" t="s">
        <v>459</v>
      </c>
      <c r="M7935" s="203" t="s">
        <v>7116</v>
      </c>
      <c r="N7935" t="s">
        <v>7117</v>
      </c>
    </row>
    <row r="7936" spans="1:14" x14ac:dyDescent="0.2">
      <c r="A7936" s="345">
        <v>45194</v>
      </c>
      <c r="B7936" s="106" t="s">
        <v>541</v>
      </c>
      <c r="C7936" s="106">
        <v>6708.1</v>
      </c>
      <c r="D7936" s="203" t="s">
        <v>452</v>
      </c>
      <c r="E7936" s="203" t="s">
        <v>7196</v>
      </c>
      <c r="F7936" t="s">
        <v>7197</v>
      </c>
      <c r="G7936" s="230"/>
      <c r="H7936" s="293">
        <v>8</v>
      </c>
      <c r="I7936" s="203" t="s">
        <v>7261</v>
      </c>
      <c r="J7936" s="293" t="s">
        <v>425</v>
      </c>
      <c r="K7936" s="203" t="s">
        <v>7262</v>
      </c>
      <c r="L7936" s="203" t="s">
        <v>459</v>
      </c>
      <c r="M7936" s="203" t="s">
        <v>7116</v>
      </c>
      <c r="N7936" t="s">
        <v>7117</v>
      </c>
    </row>
    <row r="7937" spans="1:14" x14ac:dyDescent="0.2">
      <c r="A7937" s="345">
        <v>45187</v>
      </c>
      <c r="B7937" s="106" t="s">
        <v>541</v>
      </c>
      <c r="C7937" s="106">
        <v>52936.160000000003</v>
      </c>
      <c r="D7937" s="203" t="s">
        <v>2065</v>
      </c>
      <c r="E7937" s="203" t="s">
        <v>7194</v>
      </c>
      <c r="F7937" t="s">
        <v>7195</v>
      </c>
      <c r="G7937" s="230"/>
      <c r="H7937" s="293">
        <v>8</v>
      </c>
      <c r="I7937" s="203" t="s">
        <v>7265</v>
      </c>
      <c r="J7937" s="293" t="s">
        <v>425</v>
      </c>
      <c r="K7937" s="203" t="s">
        <v>7266</v>
      </c>
      <c r="L7937" s="203" t="s">
        <v>459</v>
      </c>
      <c r="M7937" s="203" t="s">
        <v>7116</v>
      </c>
      <c r="N7937" t="s">
        <v>7117</v>
      </c>
    </row>
    <row r="7938" spans="1:14" x14ac:dyDescent="0.2">
      <c r="A7938" s="345">
        <v>45180</v>
      </c>
      <c r="B7938" s="106" t="s">
        <v>541</v>
      </c>
      <c r="C7938" s="106">
        <v>6497.1</v>
      </c>
      <c r="D7938" s="203" t="s">
        <v>452</v>
      </c>
      <c r="E7938" s="203" t="s">
        <v>7194</v>
      </c>
      <c r="F7938" t="s">
        <v>7195</v>
      </c>
      <c r="G7938" s="230"/>
      <c r="H7938" s="293">
        <v>8</v>
      </c>
      <c r="I7938" s="203" t="s">
        <v>7265</v>
      </c>
      <c r="J7938" s="293" t="s">
        <v>425</v>
      </c>
      <c r="K7938" s="203" t="s">
        <v>7266</v>
      </c>
      <c r="L7938" s="203" t="s">
        <v>459</v>
      </c>
      <c r="M7938" s="203" t="s">
        <v>7116</v>
      </c>
      <c r="N7938" t="s">
        <v>7117</v>
      </c>
    </row>
    <row r="7939" spans="1:14" x14ac:dyDescent="0.2">
      <c r="A7939" s="345">
        <v>45170</v>
      </c>
      <c r="B7939" s="106" t="s">
        <v>541</v>
      </c>
      <c r="C7939" s="106">
        <v>52936.160000000003</v>
      </c>
      <c r="D7939" s="203" t="s">
        <v>2065</v>
      </c>
      <c r="E7939" s="203" t="s">
        <v>7200</v>
      </c>
      <c r="F7939" t="s">
        <v>7201</v>
      </c>
      <c r="G7939" s="230"/>
      <c r="H7939" s="293">
        <v>8</v>
      </c>
      <c r="I7939" s="203" t="s">
        <v>7267</v>
      </c>
      <c r="J7939" s="293" t="s">
        <v>425</v>
      </c>
      <c r="K7939" s="203" t="s">
        <v>7268</v>
      </c>
      <c r="L7939" s="203" t="s">
        <v>459</v>
      </c>
      <c r="M7939" s="203" t="s">
        <v>7116</v>
      </c>
      <c r="N7939" t="s">
        <v>7117</v>
      </c>
    </row>
    <row r="7940" spans="1:14" x14ac:dyDescent="0.2">
      <c r="A7940" s="345">
        <v>45180</v>
      </c>
      <c r="B7940" s="106" t="s">
        <v>541</v>
      </c>
      <c r="C7940" s="106">
        <v>6708.1</v>
      </c>
      <c r="D7940" s="203" t="s">
        <v>452</v>
      </c>
      <c r="E7940" s="203" t="s">
        <v>7198</v>
      </c>
      <c r="F7940" t="s">
        <v>7199</v>
      </c>
      <c r="G7940" s="230"/>
      <c r="H7940" s="293">
        <v>8</v>
      </c>
      <c r="I7940" s="203" t="s">
        <v>7261</v>
      </c>
      <c r="J7940" s="293" t="s">
        <v>425</v>
      </c>
      <c r="K7940" s="203" t="s">
        <v>7262</v>
      </c>
      <c r="L7940" s="203" t="s">
        <v>459</v>
      </c>
      <c r="M7940" s="203" t="s">
        <v>7116</v>
      </c>
      <c r="N7940" t="s">
        <v>7117</v>
      </c>
    </row>
    <row r="7941" spans="1:14" x14ac:dyDescent="0.2">
      <c r="A7941" s="345">
        <v>45195</v>
      </c>
      <c r="B7941" s="106" t="s">
        <v>541</v>
      </c>
      <c r="C7941" s="106">
        <v>6708.1</v>
      </c>
      <c r="D7941" s="203" t="s">
        <v>452</v>
      </c>
      <c r="E7941" s="203" t="s">
        <v>7186</v>
      </c>
      <c r="F7941" t="s">
        <v>7187</v>
      </c>
      <c r="G7941" s="230"/>
      <c r="H7941" s="293">
        <v>8</v>
      </c>
      <c r="I7941" s="203" t="s">
        <v>7263</v>
      </c>
      <c r="J7941" s="293" t="s">
        <v>425</v>
      </c>
      <c r="K7941" s="203" t="s">
        <v>7264</v>
      </c>
      <c r="L7941" s="203" t="s">
        <v>459</v>
      </c>
      <c r="M7941" s="203" t="s">
        <v>7116</v>
      </c>
      <c r="N7941" t="s">
        <v>7117</v>
      </c>
    </row>
    <row r="7942" spans="1:14" x14ac:dyDescent="0.2">
      <c r="A7942" s="345">
        <v>45195</v>
      </c>
      <c r="B7942" s="106" t="s">
        <v>541</v>
      </c>
      <c r="C7942" s="106">
        <v>6708.1</v>
      </c>
      <c r="D7942" s="203" t="s">
        <v>452</v>
      </c>
      <c r="E7942" s="203" t="s">
        <v>7198</v>
      </c>
      <c r="F7942" t="s">
        <v>7199</v>
      </c>
      <c r="G7942" s="230"/>
      <c r="H7942" s="293">
        <v>8</v>
      </c>
      <c r="I7942" s="203" t="s">
        <v>7261</v>
      </c>
      <c r="J7942" s="293" t="s">
        <v>425</v>
      </c>
      <c r="K7942" s="203" t="s">
        <v>7262</v>
      </c>
      <c r="L7942" s="203" t="s">
        <v>459</v>
      </c>
      <c r="M7942" s="203" t="s">
        <v>7116</v>
      </c>
      <c r="N7942" t="s">
        <v>7117</v>
      </c>
    </row>
    <row r="7943" spans="1:14" x14ac:dyDescent="0.2">
      <c r="A7943" s="345">
        <v>45195</v>
      </c>
      <c r="B7943" s="106" t="s">
        <v>541</v>
      </c>
      <c r="C7943" s="106">
        <v>6708.1</v>
      </c>
      <c r="D7943" s="203" t="s">
        <v>452</v>
      </c>
      <c r="E7943" s="203" t="s">
        <v>7196</v>
      </c>
      <c r="F7943" t="s">
        <v>7197</v>
      </c>
      <c r="G7943" s="230"/>
      <c r="H7943" s="293">
        <v>8</v>
      </c>
      <c r="I7943" s="203" t="s">
        <v>7261</v>
      </c>
      <c r="J7943" s="293" t="s">
        <v>425</v>
      </c>
      <c r="K7943" s="203" t="s">
        <v>7262</v>
      </c>
      <c r="L7943" s="203" t="s">
        <v>459</v>
      </c>
      <c r="M7943" s="203" t="s">
        <v>7116</v>
      </c>
      <c r="N7943" t="s">
        <v>7117</v>
      </c>
    </row>
    <row r="7944" spans="1:14" x14ac:dyDescent="0.2">
      <c r="A7944" s="345">
        <v>45188</v>
      </c>
      <c r="B7944" s="106" t="s">
        <v>541</v>
      </c>
      <c r="C7944" s="106">
        <v>52936.160000000003</v>
      </c>
      <c r="D7944" s="203" t="s">
        <v>2065</v>
      </c>
      <c r="E7944" s="203" t="s">
        <v>7194</v>
      </c>
      <c r="F7944" t="s">
        <v>7195</v>
      </c>
      <c r="G7944" s="230"/>
      <c r="H7944" s="293">
        <v>8</v>
      </c>
      <c r="I7944" s="203" t="s">
        <v>7265</v>
      </c>
      <c r="J7944" s="293" t="s">
        <v>425</v>
      </c>
      <c r="K7944" s="203" t="s">
        <v>7266</v>
      </c>
      <c r="L7944" s="203" t="s">
        <v>459</v>
      </c>
      <c r="M7944" s="203" t="s">
        <v>7116</v>
      </c>
      <c r="N7944" t="s">
        <v>7117</v>
      </c>
    </row>
    <row r="7945" spans="1:14" x14ac:dyDescent="0.2">
      <c r="A7945" s="345">
        <v>45181</v>
      </c>
      <c r="B7945" s="106" t="s">
        <v>541</v>
      </c>
      <c r="C7945" s="106">
        <v>6497.1</v>
      </c>
      <c r="D7945" s="203" t="s">
        <v>452</v>
      </c>
      <c r="E7945" s="203" t="s">
        <v>7194</v>
      </c>
      <c r="F7945" t="s">
        <v>7195</v>
      </c>
      <c r="G7945" s="230"/>
      <c r="H7945" s="293">
        <v>8</v>
      </c>
      <c r="I7945" s="203" t="s">
        <v>7265</v>
      </c>
      <c r="J7945" s="293" t="s">
        <v>425</v>
      </c>
      <c r="K7945" s="203" t="s">
        <v>7266</v>
      </c>
      <c r="L7945" s="203" t="s">
        <v>459</v>
      </c>
      <c r="M7945" s="203" t="s">
        <v>7116</v>
      </c>
      <c r="N7945" t="s">
        <v>7117</v>
      </c>
    </row>
    <row r="7946" spans="1:14" x14ac:dyDescent="0.2">
      <c r="A7946" s="345">
        <v>45173</v>
      </c>
      <c r="B7946" s="106" t="s">
        <v>541</v>
      </c>
      <c r="C7946" s="106">
        <v>52936.160000000003</v>
      </c>
      <c r="D7946" s="203" t="s">
        <v>2065</v>
      </c>
      <c r="E7946" s="203" t="s">
        <v>7200</v>
      </c>
      <c r="F7946" t="s">
        <v>7201</v>
      </c>
      <c r="G7946" s="230"/>
      <c r="H7946" s="293">
        <v>8</v>
      </c>
      <c r="I7946" s="203" t="s">
        <v>7267</v>
      </c>
      <c r="J7946" s="293" t="s">
        <v>425</v>
      </c>
      <c r="K7946" s="203" t="s">
        <v>7268</v>
      </c>
      <c r="L7946" s="203" t="s">
        <v>459</v>
      </c>
      <c r="M7946" s="203" t="s">
        <v>7116</v>
      </c>
      <c r="N7946" t="s">
        <v>7117</v>
      </c>
    </row>
    <row r="7947" spans="1:14" x14ac:dyDescent="0.2">
      <c r="A7947" s="345">
        <v>45187</v>
      </c>
      <c r="B7947" s="106" t="s">
        <v>541</v>
      </c>
      <c r="C7947" s="106">
        <v>6497.1</v>
      </c>
      <c r="D7947" s="203" t="s">
        <v>452</v>
      </c>
      <c r="E7947" s="203" t="s">
        <v>7190</v>
      </c>
      <c r="F7947" t="s">
        <v>7191</v>
      </c>
      <c r="G7947" s="230"/>
      <c r="H7947" s="293">
        <v>8</v>
      </c>
      <c r="I7947" s="203" t="s">
        <v>7259</v>
      </c>
      <c r="J7947" s="293" t="s">
        <v>425</v>
      </c>
      <c r="K7947" s="203" t="s">
        <v>7260</v>
      </c>
      <c r="L7947" s="203" t="s">
        <v>459</v>
      </c>
      <c r="M7947" s="203" t="s">
        <v>7116</v>
      </c>
      <c r="N7947" t="s">
        <v>7117</v>
      </c>
    </row>
    <row r="7948" spans="1:14" x14ac:dyDescent="0.2">
      <c r="A7948" s="345">
        <v>45181</v>
      </c>
      <c r="B7948" s="106" t="s">
        <v>541</v>
      </c>
      <c r="C7948" s="106">
        <v>6708.1</v>
      </c>
      <c r="D7948" s="203" t="s">
        <v>452</v>
      </c>
      <c r="E7948" s="203" t="s">
        <v>7198</v>
      </c>
      <c r="F7948" t="s">
        <v>7199</v>
      </c>
      <c r="G7948" s="230"/>
      <c r="H7948" s="293">
        <v>8</v>
      </c>
      <c r="I7948" s="203" t="s">
        <v>7261</v>
      </c>
      <c r="J7948" s="293" t="s">
        <v>425</v>
      </c>
      <c r="K7948" s="203" t="s">
        <v>7262</v>
      </c>
      <c r="L7948" s="203" t="s">
        <v>459</v>
      </c>
      <c r="M7948" s="203" t="s">
        <v>7116</v>
      </c>
      <c r="N7948" t="s">
        <v>7117</v>
      </c>
    </row>
    <row r="7949" spans="1:14" x14ac:dyDescent="0.2">
      <c r="A7949" s="345">
        <v>45196</v>
      </c>
      <c r="B7949" s="106" t="s">
        <v>541</v>
      </c>
      <c r="C7949" s="106">
        <v>6708.1</v>
      </c>
      <c r="D7949" s="203" t="s">
        <v>452</v>
      </c>
      <c r="E7949" s="203" t="s">
        <v>7186</v>
      </c>
      <c r="F7949" t="s">
        <v>7187</v>
      </c>
      <c r="G7949" s="129"/>
      <c r="H7949" s="293">
        <v>8</v>
      </c>
      <c r="I7949" s="203" t="s">
        <v>7263</v>
      </c>
      <c r="J7949" s="293" t="s">
        <v>425</v>
      </c>
      <c r="K7949" s="203" t="s">
        <v>7264</v>
      </c>
      <c r="L7949" s="203" t="s">
        <v>459</v>
      </c>
      <c r="M7949" s="203" t="s">
        <v>7116</v>
      </c>
      <c r="N7949" t="s">
        <v>7117</v>
      </c>
    </row>
    <row r="7950" spans="1:14" x14ac:dyDescent="0.2">
      <c r="A7950" s="345">
        <v>45196</v>
      </c>
      <c r="B7950" s="106" t="s">
        <v>541</v>
      </c>
      <c r="C7950" s="106">
        <v>6708.1</v>
      </c>
      <c r="D7950" s="203" t="s">
        <v>452</v>
      </c>
      <c r="E7950" s="203" t="s">
        <v>7198</v>
      </c>
      <c r="F7950" t="s">
        <v>7199</v>
      </c>
      <c r="G7950" s="129"/>
      <c r="H7950" s="293">
        <v>8</v>
      </c>
      <c r="I7950" s="203" t="s">
        <v>7261</v>
      </c>
      <c r="J7950" s="293" t="s">
        <v>425</v>
      </c>
      <c r="K7950" s="203" t="s">
        <v>7262</v>
      </c>
      <c r="L7950" s="203" t="s">
        <v>459</v>
      </c>
      <c r="M7950" s="203" t="s">
        <v>7116</v>
      </c>
      <c r="N7950" t="s">
        <v>7117</v>
      </c>
    </row>
    <row r="7951" spans="1:14" x14ac:dyDescent="0.2">
      <c r="A7951" s="345">
        <v>45196</v>
      </c>
      <c r="B7951" s="106" t="s">
        <v>541</v>
      </c>
      <c r="C7951" s="106">
        <v>6708.1</v>
      </c>
      <c r="D7951" s="203" t="s">
        <v>452</v>
      </c>
      <c r="E7951" s="203" t="s">
        <v>7196</v>
      </c>
      <c r="F7951" t="s">
        <v>7197</v>
      </c>
      <c r="G7951" s="129"/>
      <c r="H7951" s="293">
        <v>8</v>
      </c>
      <c r="I7951" s="203" t="s">
        <v>7261</v>
      </c>
      <c r="J7951" s="293" t="s">
        <v>425</v>
      </c>
      <c r="K7951" s="203" t="s">
        <v>7262</v>
      </c>
      <c r="L7951" s="203" t="s">
        <v>459</v>
      </c>
      <c r="M7951" s="203" t="s">
        <v>7116</v>
      </c>
      <c r="N7951" t="s">
        <v>7117</v>
      </c>
    </row>
    <row r="7952" spans="1:14" x14ac:dyDescent="0.2">
      <c r="A7952" s="345">
        <v>45182</v>
      </c>
      <c r="B7952" s="106" t="s">
        <v>541</v>
      </c>
      <c r="C7952" s="106">
        <v>6497.1</v>
      </c>
      <c r="D7952" s="203" t="s">
        <v>452</v>
      </c>
      <c r="E7952" s="203" t="s">
        <v>7194</v>
      </c>
      <c r="F7952" t="s">
        <v>7195</v>
      </c>
      <c r="G7952" s="129"/>
      <c r="H7952" s="293">
        <v>8</v>
      </c>
      <c r="I7952" s="203" t="s">
        <v>7265</v>
      </c>
      <c r="J7952" s="293" t="s">
        <v>425</v>
      </c>
      <c r="K7952" s="203" t="s">
        <v>7266</v>
      </c>
      <c r="L7952" s="203" t="s">
        <v>459</v>
      </c>
      <c r="M7952" s="203" t="s">
        <v>7116</v>
      </c>
      <c r="N7952" t="s">
        <v>7117</v>
      </c>
    </row>
    <row r="7953" spans="1:14" x14ac:dyDescent="0.2">
      <c r="A7953" s="345">
        <v>45189</v>
      </c>
      <c r="B7953" s="106" t="s">
        <v>541</v>
      </c>
      <c r="C7953" s="106">
        <v>52936.160000000003</v>
      </c>
      <c r="D7953" s="203" t="s">
        <v>2065</v>
      </c>
      <c r="E7953" s="203" t="s">
        <v>7194</v>
      </c>
      <c r="F7953" t="s">
        <v>7195</v>
      </c>
      <c r="G7953" s="129"/>
      <c r="H7953" s="293">
        <v>8</v>
      </c>
      <c r="I7953" s="203" t="s">
        <v>7265</v>
      </c>
      <c r="J7953" s="293" t="s">
        <v>425</v>
      </c>
      <c r="K7953" s="203" t="s">
        <v>7266</v>
      </c>
      <c r="L7953" s="203" t="s">
        <v>459</v>
      </c>
      <c r="M7953" s="203" t="s">
        <v>7116</v>
      </c>
      <c r="N7953" t="s">
        <v>7117</v>
      </c>
    </row>
    <row r="7954" spans="1:14" x14ac:dyDescent="0.2">
      <c r="A7954" s="345">
        <v>45174</v>
      </c>
      <c r="B7954" s="106" t="s">
        <v>541</v>
      </c>
      <c r="C7954" s="106">
        <v>52936.160000000003</v>
      </c>
      <c r="D7954" s="203" t="s">
        <v>2065</v>
      </c>
      <c r="E7954" s="203" t="s">
        <v>7200</v>
      </c>
      <c r="F7954" t="s">
        <v>7201</v>
      </c>
      <c r="G7954" s="129"/>
      <c r="H7954" s="293">
        <v>8</v>
      </c>
      <c r="I7954" s="203" t="s">
        <v>7267</v>
      </c>
      <c r="J7954" s="293" t="s">
        <v>425</v>
      </c>
      <c r="K7954" s="203" t="s">
        <v>7268</v>
      </c>
      <c r="L7954" s="203" t="s">
        <v>459</v>
      </c>
      <c r="M7954" s="203" t="s">
        <v>7116</v>
      </c>
      <c r="N7954" t="s">
        <v>7117</v>
      </c>
    </row>
    <row r="7955" spans="1:14" x14ac:dyDescent="0.2">
      <c r="A7955" s="345">
        <v>45182</v>
      </c>
      <c r="B7955" s="106" t="s">
        <v>541</v>
      </c>
      <c r="C7955" s="106">
        <v>6708.1</v>
      </c>
      <c r="D7955" s="203" t="s">
        <v>452</v>
      </c>
      <c r="E7955" s="203" t="s">
        <v>7198</v>
      </c>
      <c r="F7955" t="s">
        <v>7199</v>
      </c>
      <c r="G7955" s="129"/>
      <c r="H7955" s="293">
        <v>8</v>
      </c>
      <c r="I7955" s="203" t="s">
        <v>7261</v>
      </c>
      <c r="J7955" s="293" t="s">
        <v>425</v>
      </c>
      <c r="K7955" s="203" t="s">
        <v>7262</v>
      </c>
      <c r="L7955" s="203" t="s">
        <v>459</v>
      </c>
      <c r="M7955" s="203" t="s">
        <v>7116</v>
      </c>
      <c r="N7955" t="s">
        <v>7117</v>
      </c>
    </row>
    <row r="7956" spans="1:14" x14ac:dyDescent="0.2">
      <c r="A7956" s="345">
        <v>45188</v>
      </c>
      <c r="B7956" s="106" t="s">
        <v>541</v>
      </c>
      <c r="C7956" s="106">
        <v>6497.1</v>
      </c>
      <c r="D7956" s="203" t="s">
        <v>452</v>
      </c>
      <c r="E7956" s="203" t="s">
        <v>7190</v>
      </c>
      <c r="F7956" t="s">
        <v>7191</v>
      </c>
      <c r="G7956" s="129"/>
      <c r="H7956" s="293">
        <v>8</v>
      </c>
      <c r="I7956" s="203" t="s">
        <v>7259</v>
      </c>
      <c r="J7956" s="293" t="s">
        <v>425</v>
      </c>
      <c r="K7956" s="203" t="s">
        <v>7260</v>
      </c>
      <c r="L7956" s="203" t="s">
        <v>459</v>
      </c>
      <c r="M7956" s="203" t="s">
        <v>7116</v>
      </c>
      <c r="N7956" t="s">
        <v>7117</v>
      </c>
    </row>
    <row r="7957" spans="1:14" x14ac:dyDescent="0.2">
      <c r="A7957" s="345">
        <v>45197</v>
      </c>
      <c r="B7957" s="106" t="s">
        <v>541</v>
      </c>
      <c r="C7957" s="106">
        <v>6708.1</v>
      </c>
      <c r="D7957" s="203" t="s">
        <v>452</v>
      </c>
      <c r="E7957" s="203" t="s">
        <v>7186</v>
      </c>
      <c r="F7957" t="s">
        <v>7187</v>
      </c>
      <c r="G7957" s="129"/>
      <c r="H7957" s="293">
        <v>8</v>
      </c>
      <c r="I7957" s="203" t="s">
        <v>7263</v>
      </c>
      <c r="J7957" s="293" t="s">
        <v>425</v>
      </c>
      <c r="K7957" s="203" t="s">
        <v>7264</v>
      </c>
      <c r="L7957" s="203" t="s">
        <v>459</v>
      </c>
      <c r="M7957" s="203" t="s">
        <v>7116</v>
      </c>
      <c r="N7957" t="s">
        <v>7117</v>
      </c>
    </row>
    <row r="7958" spans="1:14" x14ac:dyDescent="0.2">
      <c r="A7958" s="345">
        <v>45197</v>
      </c>
      <c r="B7958" s="106" t="s">
        <v>541</v>
      </c>
      <c r="C7958" s="106">
        <v>6708.1</v>
      </c>
      <c r="D7958" s="203" t="s">
        <v>452</v>
      </c>
      <c r="E7958" s="203" t="s">
        <v>7198</v>
      </c>
      <c r="F7958" t="s">
        <v>7199</v>
      </c>
      <c r="G7958" s="129"/>
      <c r="H7958" s="293">
        <v>8</v>
      </c>
      <c r="I7958" s="203" t="s">
        <v>7261</v>
      </c>
      <c r="J7958" s="293" t="s">
        <v>425</v>
      </c>
      <c r="K7958" s="203" t="s">
        <v>7262</v>
      </c>
      <c r="L7958" s="203" t="s">
        <v>459</v>
      </c>
      <c r="M7958" s="203" t="s">
        <v>7116</v>
      </c>
      <c r="N7958" t="s">
        <v>7117</v>
      </c>
    </row>
    <row r="7959" spans="1:14" x14ac:dyDescent="0.2">
      <c r="A7959" s="345">
        <v>45197</v>
      </c>
      <c r="B7959" s="106" t="s">
        <v>541</v>
      </c>
      <c r="C7959" s="106">
        <v>6708.1</v>
      </c>
      <c r="D7959" s="203" t="s">
        <v>452</v>
      </c>
      <c r="E7959" s="203" t="s">
        <v>7196</v>
      </c>
      <c r="F7959" t="s">
        <v>7197</v>
      </c>
      <c r="G7959" s="129"/>
      <c r="H7959" s="293">
        <v>8</v>
      </c>
      <c r="I7959" s="203" t="s">
        <v>7261</v>
      </c>
      <c r="J7959" s="293" t="s">
        <v>425</v>
      </c>
      <c r="K7959" s="203" t="s">
        <v>7262</v>
      </c>
      <c r="L7959" s="203" t="s">
        <v>459</v>
      </c>
      <c r="M7959" s="203" t="s">
        <v>7116</v>
      </c>
      <c r="N7959" t="s">
        <v>7117</v>
      </c>
    </row>
    <row r="7960" spans="1:14" x14ac:dyDescent="0.2">
      <c r="A7960" s="345">
        <v>45183</v>
      </c>
      <c r="B7960" s="106" t="s">
        <v>541</v>
      </c>
      <c r="C7960" s="106">
        <v>6497.1</v>
      </c>
      <c r="D7960" s="203" t="s">
        <v>452</v>
      </c>
      <c r="E7960" s="203" t="s">
        <v>7194</v>
      </c>
      <c r="F7960" t="s">
        <v>7195</v>
      </c>
      <c r="G7960" s="129"/>
      <c r="H7960" s="293">
        <v>8</v>
      </c>
      <c r="I7960" s="203" t="s">
        <v>7265</v>
      </c>
      <c r="J7960" s="293" t="s">
        <v>425</v>
      </c>
      <c r="K7960" s="203" t="s">
        <v>7266</v>
      </c>
      <c r="L7960" s="203" t="s">
        <v>459</v>
      </c>
      <c r="M7960" s="203" t="s">
        <v>7116</v>
      </c>
      <c r="N7960" t="s">
        <v>7117</v>
      </c>
    </row>
    <row r="7961" spans="1:14" x14ac:dyDescent="0.2">
      <c r="A7961" s="345">
        <v>45190</v>
      </c>
      <c r="B7961" s="106" t="s">
        <v>541</v>
      </c>
      <c r="C7961" s="106">
        <v>52936.160000000003</v>
      </c>
      <c r="D7961" s="203" t="s">
        <v>2065</v>
      </c>
      <c r="E7961" s="203" t="s">
        <v>7194</v>
      </c>
      <c r="F7961" t="s">
        <v>7195</v>
      </c>
      <c r="G7961" s="129"/>
      <c r="H7961" s="293">
        <v>8</v>
      </c>
      <c r="I7961" s="203" t="s">
        <v>7265</v>
      </c>
      <c r="J7961" s="293" t="s">
        <v>425</v>
      </c>
      <c r="K7961" s="203" t="s">
        <v>7266</v>
      </c>
      <c r="L7961" s="203" t="s">
        <v>459</v>
      </c>
      <c r="M7961" s="203" t="s">
        <v>7116</v>
      </c>
      <c r="N7961" t="s">
        <v>7117</v>
      </c>
    </row>
    <row r="7962" spans="1:14" x14ac:dyDescent="0.2">
      <c r="A7962" s="345">
        <v>45175</v>
      </c>
      <c r="B7962" s="106" t="s">
        <v>541</v>
      </c>
      <c r="C7962" s="106">
        <v>52936.160000000003</v>
      </c>
      <c r="D7962" s="203" t="s">
        <v>2065</v>
      </c>
      <c r="E7962" s="203" t="s">
        <v>7200</v>
      </c>
      <c r="F7962" t="s">
        <v>7201</v>
      </c>
      <c r="G7962" s="129"/>
      <c r="H7962" s="293">
        <v>8</v>
      </c>
      <c r="I7962" s="203" t="s">
        <v>7267</v>
      </c>
      <c r="J7962" s="293" t="s">
        <v>425</v>
      </c>
      <c r="K7962" s="203" t="s">
        <v>7268</v>
      </c>
      <c r="L7962" s="203" t="s">
        <v>459</v>
      </c>
      <c r="M7962" s="203" t="s">
        <v>7116</v>
      </c>
      <c r="N7962" t="s">
        <v>7117</v>
      </c>
    </row>
    <row r="7963" spans="1:14" x14ac:dyDescent="0.2">
      <c r="A7963" s="345">
        <v>45189</v>
      </c>
      <c r="B7963" s="106" t="s">
        <v>541</v>
      </c>
      <c r="C7963" s="106">
        <v>6497.1</v>
      </c>
      <c r="D7963" s="203" t="s">
        <v>452</v>
      </c>
      <c r="E7963" s="203" t="s">
        <v>7190</v>
      </c>
      <c r="F7963" t="s">
        <v>7191</v>
      </c>
      <c r="G7963" s="129"/>
      <c r="H7963" s="293">
        <v>8</v>
      </c>
      <c r="I7963" s="203" t="s">
        <v>7259</v>
      </c>
      <c r="J7963" s="293" t="s">
        <v>425</v>
      </c>
      <c r="K7963" s="203" t="s">
        <v>7260</v>
      </c>
      <c r="L7963" s="203" t="s">
        <v>459</v>
      </c>
      <c r="M7963" s="203" t="s">
        <v>7116</v>
      </c>
      <c r="N7963" t="s">
        <v>7117</v>
      </c>
    </row>
    <row r="7964" spans="1:14" x14ac:dyDescent="0.2">
      <c r="A7964" s="345">
        <v>45183</v>
      </c>
      <c r="B7964" s="106" t="s">
        <v>541</v>
      </c>
      <c r="C7964" s="106">
        <v>6708.1</v>
      </c>
      <c r="D7964" s="203" t="s">
        <v>452</v>
      </c>
      <c r="E7964" s="203" t="s">
        <v>7198</v>
      </c>
      <c r="F7964" t="s">
        <v>7199</v>
      </c>
      <c r="G7964" s="129"/>
      <c r="H7964" s="293">
        <v>8</v>
      </c>
      <c r="I7964" s="203" t="s">
        <v>7261</v>
      </c>
      <c r="J7964" s="293" t="s">
        <v>425</v>
      </c>
      <c r="K7964" s="203" t="s">
        <v>7262</v>
      </c>
      <c r="L7964" s="203" t="s">
        <v>459</v>
      </c>
      <c r="M7964" s="203" t="s">
        <v>7116</v>
      </c>
      <c r="N7964" t="s">
        <v>7117</v>
      </c>
    </row>
    <row r="7965" spans="1:14" x14ac:dyDescent="0.2">
      <c r="A7965" s="345">
        <v>45184</v>
      </c>
      <c r="B7965" s="106" t="s">
        <v>541</v>
      </c>
      <c r="C7965" s="106">
        <v>6497.1</v>
      </c>
      <c r="D7965" s="203" t="s">
        <v>452</v>
      </c>
      <c r="E7965" s="203" t="s">
        <v>7194</v>
      </c>
      <c r="F7965" t="s">
        <v>7195</v>
      </c>
      <c r="G7965" s="129"/>
      <c r="H7965" s="293">
        <v>8</v>
      </c>
      <c r="I7965" s="203" t="s">
        <v>7265</v>
      </c>
      <c r="J7965" s="293" t="s">
        <v>425</v>
      </c>
      <c r="K7965" s="203" t="s">
        <v>7266</v>
      </c>
      <c r="L7965" s="203" t="s">
        <v>459</v>
      </c>
      <c r="M7965" s="203" t="s">
        <v>7116</v>
      </c>
      <c r="N7965" t="s">
        <v>7117</v>
      </c>
    </row>
    <row r="7966" spans="1:14" x14ac:dyDescent="0.2">
      <c r="A7966" s="345">
        <v>45191</v>
      </c>
      <c r="B7966" s="106" t="s">
        <v>541</v>
      </c>
      <c r="C7966" s="106">
        <v>52936.160000000003</v>
      </c>
      <c r="D7966" s="203" t="s">
        <v>2065</v>
      </c>
      <c r="E7966" s="203" t="s">
        <v>7194</v>
      </c>
      <c r="F7966" t="s">
        <v>7195</v>
      </c>
      <c r="G7966" s="129"/>
      <c r="H7966" s="293">
        <v>8</v>
      </c>
      <c r="I7966" s="203" t="s">
        <v>7265</v>
      </c>
      <c r="J7966" s="293" t="s">
        <v>425</v>
      </c>
      <c r="K7966" s="203" t="s">
        <v>7266</v>
      </c>
      <c r="L7966" s="203" t="s">
        <v>459</v>
      </c>
      <c r="M7966" s="203" t="s">
        <v>7116</v>
      </c>
      <c r="N7966" t="s">
        <v>7117</v>
      </c>
    </row>
    <row r="7967" spans="1:14" x14ac:dyDescent="0.2">
      <c r="A7967" s="345">
        <v>45176</v>
      </c>
      <c r="B7967" s="106" t="s">
        <v>541</v>
      </c>
      <c r="C7967" s="106">
        <v>52936.160000000003</v>
      </c>
      <c r="D7967" s="203" t="s">
        <v>2065</v>
      </c>
      <c r="E7967" s="203" t="s">
        <v>7200</v>
      </c>
      <c r="F7967" t="s">
        <v>7201</v>
      </c>
      <c r="G7967" s="129"/>
      <c r="H7967" s="293">
        <v>8</v>
      </c>
      <c r="I7967" s="203" t="s">
        <v>7267</v>
      </c>
      <c r="J7967" s="293" t="s">
        <v>425</v>
      </c>
      <c r="K7967" s="203" t="s">
        <v>7268</v>
      </c>
      <c r="L7967" s="203" t="s">
        <v>459</v>
      </c>
      <c r="M7967" s="203" t="s">
        <v>7116</v>
      </c>
      <c r="N7967" t="s">
        <v>7117</v>
      </c>
    </row>
    <row r="7968" spans="1:14" x14ac:dyDescent="0.2">
      <c r="A7968" s="345">
        <v>45184</v>
      </c>
      <c r="B7968" s="106" t="s">
        <v>541</v>
      </c>
      <c r="C7968" s="106">
        <v>6708.1</v>
      </c>
      <c r="D7968" s="203" t="s">
        <v>452</v>
      </c>
      <c r="E7968" s="203" t="s">
        <v>7198</v>
      </c>
      <c r="F7968" t="s">
        <v>7199</v>
      </c>
      <c r="G7968" s="129"/>
      <c r="H7968" s="293">
        <v>8</v>
      </c>
      <c r="I7968" s="203" t="s">
        <v>7261</v>
      </c>
      <c r="J7968" s="293" t="s">
        <v>425</v>
      </c>
      <c r="K7968" s="203" t="s">
        <v>7262</v>
      </c>
      <c r="L7968" s="203" t="s">
        <v>459</v>
      </c>
      <c r="M7968" s="203" t="s">
        <v>7116</v>
      </c>
      <c r="N7968" t="s">
        <v>7117</v>
      </c>
    </row>
    <row r="7969" spans="1:14" x14ac:dyDescent="0.2">
      <c r="A7969" s="345">
        <v>45187</v>
      </c>
      <c r="B7969" s="106" t="s">
        <v>541</v>
      </c>
      <c r="C7969" s="106">
        <v>6708.1</v>
      </c>
      <c r="D7969" s="203" t="s">
        <v>2065</v>
      </c>
      <c r="E7969" s="203" t="s">
        <v>7198</v>
      </c>
      <c r="F7969" t="s">
        <v>7199</v>
      </c>
      <c r="G7969" s="129"/>
      <c r="H7969" s="293">
        <v>8</v>
      </c>
      <c r="I7969" s="203" t="s">
        <v>7261</v>
      </c>
      <c r="J7969" s="293" t="s">
        <v>425</v>
      </c>
      <c r="K7969" s="203" t="s">
        <v>7262</v>
      </c>
      <c r="L7969" s="203" t="s">
        <v>459</v>
      </c>
      <c r="M7969" s="203" t="s">
        <v>7116</v>
      </c>
      <c r="N7969" t="s">
        <v>7117</v>
      </c>
    </row>
    <row r="7970" spans="1:14" x14ac:dyDescent="0.2">
      <c r="A7970" s="345">
        <v>45189</v>
      </c>
      <c r="B7970" s="106" t="s">
        <v>541</v>
      </c>
      <c r="C7970" s="106">
        <v>6497.1</v>
      </c>
      <c r="D7970" s="203" t="s">
        <v>452</v>
      </c>
      <c r="E7970" s="203" t="s">
        <v>7186</v>
      </c>
      <c r="F7970" t="s">
        <v>7187</v>
      </c>
      <c r="G7970" s="129"/>
      <c r="H7970" s="293">
        <v>8</v>
      </c>
      <c r="I7970" s="203" t="s">
        <v>7263</v>
      </c>
      <c r="J7970" s="293" t="s">
        <v>425</v>
      </c>
      <c r="K7970" s="203" t="s">
        <v>7264</v>
      </c>
      <c r="L7970" s="203" t="s">
        <v>459</v>
      </c>
      <c r="M7970" s="203" t="s">
        <v>7116</v>
      </c>
      <c r="N7970" t="s">
        <v>7117</v>
      </c>
    </row>
    <row r="7971" spans="1:14" x14ac:dyDescent="0.2">
      <c r="A7971" s="345">
        <v>45190</v>
      </c>
      <c r="B7971" s="106" t="s">
        <v>541</v>
      </c>
      <c r="C7971" s="106">
        <v>6497.1</v>
      </c>
      <c r="D7971" s="203" t="s">
        <v>452</v>
      </c>
      <c r="E7971" s="203" t="s">
        <v>7190</v>
      </c>
      <c r="F7971" t="s">
        <v>7191</v>
      </c>
      <c r="G7971" s="129"/>
      <c r="H7971" s="293">
        <v>8</v>
      </c>
      <c r="I7971" s="203" t="s">
        <v>7259</v>
      </c>
      <c r="J7971" s="293" t="s">
        <v>425</v>
      </c>
      <c r="K7971" s="203" t="s">
        <v>7260</v>
      </c>
      <c r="L7971" s="203" t="s">
        <v>459</v>
      </c>
      <c r="M7971" s="203" t="s">
        <v>7116</v>
      </c>
      <c r="N7971" t="s">
        <v>7117</v>
      </c>
    </row>
    <row r="7972" spans="1:14" x14ac:dyDescent="0.2">
      <c r="A7972" s="345">
        <v>45194</v>
      </c>
      <c r="B7972" s="106" t="s">
        <v>541</v>
      </c>
      <c r="C7972" s="106">
        <v>6011.1</v>
      </c>
      <c r="D7972" s="203" t="s">
        <v>2065</v>
      </c>
      <c r="E7972" s="203" t="s">
        <v>7188</v>
      </c>
      <c r="F7972" t="s">
        <v>7189</v>
      </c>
      <c r="G7972" s="129"/>
      <c r="H7972" s="293">
        <v>8</v>
      </c>
      <c r="I7972" s="203" t="s">
        <v>7269</v>
      </c>
      <c r="J7972" s="293" t="s">
        <v>425</v>
      </c>
      <c r="K7972" s="203" t="s">
        <v>7270</v>
      </c>
      <c r="L7972" s="203" t="s">
        <v>459</v>
      </c>
      <c r="M7972" s="203" t="s">
        <v>7116</v>
      </c>
      <c r="N7972" t="s">
        <v>7117</v>
      </c>
    </row>
    <row r="7973" spans="1:14" x14ac:dyDescent="0.2">
      <c r="A7973" s="345">
        <v>45194</v>
      </c>
      <c r="B7973" s="106" t="s">
        <v>541</v>
      </c>
      <c r="C7973" s="106">
        <v>52936.160000000003</v>
      </c>
      <c r="D7973" s="203" t="s">
        <v>2065</v>
      </c>
      <c r="E7973" s="203" t="s">
        <v>7194</v>
      </c>
      <c r="F7973" t="s">
        <v>7195</v>
      </c>
      <c r="G7973" s="129"/>
      <c r="H7973" s="293">
        <v>8</v>
      </c>
      <c r="I7973" s="203" t="s">
        <v>7265</v>
      </c>
      <c r="J7973" s="293" t="s">
        <v>425</v>
      </c>
      <c r="K7973" s="203" t="s">
        <v>7266</v>
      </c>
      <c r="L7973" s="203" t="s">
        <v>459</v>
      </c>
      <c r="M7973" s="203" t="s">
        <v>7116</v>
      </c>
      <c r="N7973" t="s">
        <v>7117</v>
      </c>
    </row>
    <row r="7974" spans="1:14" x14ac:dyDescent="0.2">
      <c r="A7974" s="345">
        <v>45173</v>
      </c>
      <c r="B7974" s="106" t="s">
        <v>541</v>
      </c>
      <c r="C7974" s="106">
        <v>6497.1</v>
      </c>
      <c r="D7974" s="203" t="s">
        <v>452</v>
      </c>
      <c r="E7974" s="203" t="s">
        <v>7271</v>
      </c>
      <c r="F7974" t="s">
        <v>7205</v>
      </c>
      <c r="G7974" s="129"/>
      <c r="H7974" s="293">
        <v>8</v>
      </c>
      <c r="I7974" s="203" t="s">
        <v>7272</v>
      </c>
      <c r="J7974" s="293" t="s">
        <v>425</v>
      </c>
      <c r="K7974" s="203" t="s">
        <v>7273</v>
      </c>
      <c r="L7974" s="203" t="s">
        <v>459</v>
      </c>
      <c r="M7974" s="203" t="s">
        <v>7116</v>
      </c>
      <c r="N7974" t="s">
        <v>7117</v>
      </c>
    </row>
    <row r="7975" spans="1:14" x14ac:dyDescent="0.2">
      <c r="A7975" s="345">
        <v>45177</v>
      </c>
      <c r="B7975" s="106" t="s">
        <v>541</v>
      </c>
      <c r="C7975" s="106">
        <v>52936.160000000003</v>
      </c>
      <c r="D7975" s="203" t="s">
        <v>2065</v>
      </c>
      <c r="E7975" s="203" t="s">
        <v>7200</v>
      </c>
      <c r="F7975" t="s">
        <v>7201</v>
      </c>
      <c r="G7975" s="129"/>
      <c r="H7975" s="293">
        <v>8</v>
      </c>
      <c r="I7975" s="203" t="s">
        <v>7267</v>
      </c>
      <c r="J7975" s="293" t="s">
        <v>425</v>
      </c>
      <c r="K7975" s="203" t="s">
        <v>7268</v>
      </c>
      <c r="L7975" s="203" t="s">
        <v>459</v>
      </c>
      <c r="M7975" s="203" t="s">
        <v>7116</v>
      </c>
      <c r="N7975" t="s">
        <v>7117</v>
      </c>
    </row>
    <row r="7976" spans="1:14" x14ac:dyDescent="0.2">
      <c r="A7976" s="345">
        <v>45188</v>
      </c>
      <c r="B7976" s="106" t="s">
        <v>541</v>
      </c>
      <c r="C7976" s="106">
        <v>6708.1</v>
      </c>
      <c r="D7976" s="203" t="s">
        <v>2065</v>
      </c>
      <c r="E7976" s="203" t="s">
        <v>7198</v>
      </c>
      <c r="F7976" t="s">
        <v>7199</v>
      </c>
      <c r="G7976" s="129"/>
      <c r="H7976" s="293">
        <v>8</v>
      </c>
      <c r="I7976" s="203" t="s">
        <v>7261</v>
      </c>
      <c r="J7976" s="293" t="s">
        <v>425</v>
      </c>
      <c r="K7976" s="203" t="s">
        <v>7262</v>
      </c>
      <c r="L7976" s="203" t="s">
        <v>459</v>
      </c>
      <c r="M7976" s="203" t="s">
        <v>7116</v>
      </c>
      <c r="N7976" t="s">
        <v>7117</v>
      </c>
    </row>
    <row r="7977" spans="1:14" x14ac:dyDescent="0.2">
      <c r="A7977" s="345">
        <v>45187</v>
      </c>
      <c r="B7977" s="106" t="s">
        <v>541</v>
      </c>
      <c r="C7977" s="106">
        <v>6746.1</v>
      </c>
      <c r="D7977" s="203" t="s">
        <v>452</v>
      </c>
      <c r="E7977" s="203" t="s">
        <v>7184</v>
      </c>
      <c r="F7977" t="s">
        <v>7185</v>
      </c>
      <c r="G7977" s="129"/>
      <c r="H7977" s="293">
        <v>8</v>
      </c>
      <c r="I7977" s="203" t="s">
        <v>7257</v>
      </c>
      <c r="J7977" s="293" t="s">
        <v>425</v>
      </c>
      <c r="K7977" s="203" t="s">
        <v>7258</v>
      </c>
      <c r="L7977" s="203" t="s">
        <v>459</v>
      </c>
      <c r="M7977" s="203" t="s">
        <v>7116</v>
      </c>
      <c r="N7977" t="s">
        <v>7117</v>
      </c>
    </row>
    <row r="7978" spans="1:14" x14ac:dyDescent="0.2">
      <c r="A7978" s="345">
        <v>45183</v>
      </c>
      <c r="B7978" s="106" t="s">
        <v>541</v>
      </c>
      <c r="C7978" s="106">
        <v>6188.11</v>
      </c>
      <c r="D7978" s="203" t="s">
        <v>452</v>
      </c>
      <c r="E7978" s="203" t="s">
        <v>7188</v>
      </c>
      <c r="F7978" t="s">
        <v>7189</v>
      </c>
      <c r="G7978" s="129"/>
      <c r="H7978" s="293">
        <v>8</v>
      </c>
      <c r="I7978" s="203" t="s">
        <v>7269</v>
      </c>
      <c r="J7978" s="293" t="s">
        <v>425</v>
      </c>
      <c r="K7978" s="203" t="s">
        <v>7270</v>
      </c>
      <c r="L7978" s="203" t="s">
        <v>459</v>
      </c>
      <c r="M7978" s="203" t="s">
        <v>7116</v>
      </c>
      <c r="N7978" t="s">
        <v>7117</v>
      </c>
    </row>
    <row r="7979" spans="1:14" x14ac:dyDescent="0.2">
      <c r="A7979" s="345">
        <v>45173</v>
      </c>
      <c r="B7979" s="106" t="s">
        <v>541</v>
      </c>
      <c r="C7979" s="106">
        <v>6708.1</v>
      </c>
      <c r="D7979" s="203" t="s">
        <v>2065</v>
      </c>
      <c r="E7979" s="203" t="s">
        <v>7198</v>
      </c>
      <c r="F7979" t="s">
        <v>7199</v>
      </c>
      <c r="G7979" s="129"/>
      <c r="H7979" s="293">
        <v>8</v>
      </c>
      <c r="I7979" s="203" t="s">
        <v>7261</v>
      </c>
      <c r="J7979" s="293" t="s">
        <v>425</v>
      </c>
      <c r="K7979" s="203" t="s">
        <v>7262</v>
      </c>
      <c r="L7979" s="203" t="s">
        <v>459</v>
      </c>
      <c r="M7979" s="203" t="s">
        <v>7116</v>
      </c>
      <c r="N7979" t="s">
        <v>7117</v>
      </c>
    </row>
    <row r="7980" spans="1:14" x14ac:dyDescent="0.2">
      <c r="A7980" s="345">
        <v>45191</v>
      </c>
      <c r="B7980" s="106" t="s">
        <v>541</v>
      </c>
      <c r="C7980" s="106">
        <v>6497.1</v>
      </c>
      <c r="D7980" s="203" t="s">
        <v>452</v>
      </c>
      <c r="E7980" s="203" t="s">
        <v>7190</v>
      </c>
      <c r="F7980" t="s">
        <v>7191</v>
      </c>
      <c r="G7980" s="129"/>
      <c r="H7980" s="293">
        <v>8</v>
      </c>
      <c r="I7980" s="203" t="s">
        <v>7259</v>
      </c>
      <c r="J7980" s="293" t="s">
        <v>425</v>
      </c>
      <c r="K7980" s="203" t="s">
        <v>7260</v>
      </c>
      <c r="L7980" s="203" t="s">
        <v>459</v>
      </c>
      <c r="M7980" s="203" t="s">
        <v>7116</v>
      </c>
      <c r="N7980" t="s">
        <v>7117</v>
      </c>
    </row>
    <row r="7981" spans="1:14" x14ac:dyDescent="0.2">
      <c r="A7981" s="345">
        <v>45170</v>
      </c>
      <c r="B7981" s="106" t="s">
        <v>541</v>
      </c>
      <c r="C7981" s="106">
        <v>6233.1</v>
      </c>
      <c r="D7981" s="203" t="s">
        <v>2065</v>
      </c>
      <c r="E7981" s="203" t="s">
        <v>7194</v>
      </c>
      <c r="F7981" t="s">
        <v>7195</v>
      </c>
      <c r="G7981" s="129"/>
      <c r="H7981" s="293">
        <v>8</v>
      </c>
      <c r="I7981" s="203" t="s">
        <v>7265</v>
      </c>
      <c r="J7981" s="293" t="s">
        <v>425</v>
      </c>
      <c r="K7981" s="203" t="s">
        <v>7266</v>
      </c>
      <c r="L7981" s="203" t="s">
        <v>459</v>
      </c>
      <c r="M7981" s="203" t="s">
        <v>7116</v>
      </c>
      <c r="N7981" t="s">
        <v>7117</v>
      </c>
    </row>
    <row r="7982" spans="1:14" x14ac:dyDescent="0.2">
      <c r="A7982" s="345">
        <v>45187</v>
      </c>
      <c r="B7982" s="106" t="s">
        <v>541</v>
      </c>
      <c r="C7982" s="106">
        <v>6188.1</v>
      </c>
      <c r="D7982" s="203" t="s">
        <v>452</v>
      </c>
      <c r="E7982" s="203" t="s">
        <v>7196</v>
      </c>
      <c r="F7982" t="s">
        <v>7197</v>
      </c>
      <c r="G7982" s="129"/>
      <c r="H7982" s="293">
        <v>8</v>
      </c>
      <c r="I7982" s="203" t="s">
        <v>7261</v>
      </c>
      <c r="J7982" s="293" t="s">
        <v>425</v>
      </c>
      <c r="K7982" s="203" t="s">
        <v>7262</v>
      </c>
      <c r="L7982" s="203" t="s">
        <v>459</v>
      </c>
      <c r="M7982" s="203" t="s">
        <v>7116</v>
      </c>
      <c r="N7982" t="s">
        <v>7117</v>
      </c>
    </row>
    <row r="7983" spans="1:14" x14ac:dyDescent="0.2">
      <c r="A7983" s="345">
        <v>45187</v>
      </c>
      <c r="B7983" s="106" t="s">
        <v>541</v>
      </c>
      <c r="C7983" s="106">
        <v>6708.1</v>
      </c>
      <c r="D7983" s="203" t="s">
        <v>452</v>
      </c>
      <c r="E7983" s="203" t="s">
        <v>7186</v>
      </c>
      <c r="F7983" t="s">
        <v>7187</v>
      </c>
      <c r="G7983" s="129"/>
      <c r="H7983" s="293">
        <v>8</v>
      </c>
      <c r="I7983" s="203" t="s">
        <v>7263</v>
      </c>
      <c r="J7983" s="293" t="s">
        <v>425</v>
      </c>
      <c r="K7983" s="203" t="s">
        <v>7264</v>
      </c>
      <c r="L7983" s="203" t="s">
        <v>459</v>
      </c>
      <c r="M7983" s="203" t="s">
        <v>7116</v>
      </c>
      <c r="N7983" t="s">
        <v>7117</v>
      </c>
    </row>
    <row r="7984" spans="1:14" x14ac:dyDescent="0.2">
      <c r="A7984" s="345">
        <v>45195</v>
      </c>
      <c r="B7984" s="106" t="s">
        <v>541</v>
      </c>
      <c r="C7984" s="106">
        <v>6011.1</v>
      </c>
      <c r="D7984" s="203" t="s">
        <v>2065</v>
      </c>
      <c r="E7984" s="203" t="s">
        <v>7188</v>
      </c>
      <c r="F7984" t="s">
        <v>7189</v>
      </c>
      <c r="G7984" s="129"/>
      <c r="H7984" s="293">
        <v>8</v>
      </c>
      <c r="I7984" s="203" t="s">
        <v>7269</v>
      </c>
      <c r="J7984" s="293" t="s">
        <v>425</v>
      </c>
      <c r="K7984" s="203" t="s">
        <v>7270</v>
      </c>
      <c r="L7984" s="203" t="s">
        <v>459</v>
      </c>
      <c r="M7984" s="203" t="s">
        <v>7116</v>
      </c>
      <c r="N7984" t="s">
        <v>7117</v>
      </c>
    </row>
    <row r="7985" spans="1:14" x14ac:dyDescent="0.2">
      <c r="A7985" s="345">
        <v>45195</v>
      </c>
      <c r="B7985" s="106" t="s">
        <v>541</v>
      </c>
      <c r="C7985" s="106">
        <v>52936.160000000003</v>
      </c>
      <c r="D7985" s="203" t="s">
        <v>2065</v>
      </c>
      <c r="E7985" s="203" t="s">
        <v>7194</v>
      </c>
      <c r="F7985" t="s">
        <v>7195</v>
      </c>
      <c r="G7985" s="129"/>
      <c r="H7985" s="293">
        <v>8</v>
      </c>
      <c r="I7985" s="203" t="s">
        <v>7265</v>
      </c>
      <c r="J7985" s="293" t="s">
        <v>425</v>
      </c>
      <c r="K7985" s="203" t="s">
        <v>7266</v>
      </c>
      <c r="L7985" s="203" t="s">
        <v>459</v>
      </c>
      <c r="M7985" s="203" t="s">
        <v>7116</v>
      </c>
      <c r="N7985" t="s">
        <v>7117</v>
      </c>
    </row>
    <row r="7986" spans="1:14" x14ac:dyDescent="0.2">
      <c r="A7986" s="345">
        <v>45180</v>
      </c>
      <c r="B7986" s="106" t="s">
        <v>541</v>
      </c>
      <c r="C7986" s="106">
        <v>52936.160000000003</v>
      </c>
      <c r="D7986" s="203" t="s">
        <v>2065</v>
      </c>
      <c r="E7986" s="203" t="s">
        <v>7200</v>
      </c>
      <c r="F7986" t="s">
        <v>7201</v>
      </c>
      <c r="G7986" s="129"/>
      <c r="H7986" s="293">
        <v>8</v>
      </c>
      <c r="I7986" s="203" t="s">
        <v>7267</v>
      </c>
      <c r="J7986" s="293" t="s">
        <v>425</v>
      </c>
      <c r="K7986" s="203" t="s">
        <v>7268</v>
      </c>
      <c r="L7986" s="203" t="s">
        <v>459</v>
      </c>
      <c r="M7986" s="203" t="s">
        <v>7116</v>
      </c>
      <c r="N7986" t="s">
        <v>7117</v>
      </c>
    </row>
    <row r="7987" spans="1:14" x14ac:dyDescent="0.2">
      <c r="A7987" s="345">
        <v>45189</v>
      </c>
      <c r="B7987" s="106" t="s">
        <v>541</v>
      </c>
      <c r="C7987" s="106">
        <v>6708.1</v>
      </c>
      <c r="D7987" s="203" t="s">
        <v>2065</v>
      </c>
      <c r="E7987" s="203" t="s">
        <v>7198</v>
      </c>
      <c r="F7987" t="s">
        <v>7199</v>
      </c>
      <c r="G7987" s="129"/>
      <c r="H7987" s="293">
        <v>8</v>
      </c>
      <c r="I7987" s="203" t="s">
        <v>7261</v>
      </c>
      <c r="J7987" s="293" t="s">
        <v>425</v>
      </c>
      <c r="K7987" s="203" t="s">
        <v>7262</v>
      </c>
      <c r="L7987" s="203" t="s">
        <v>459</v>
      </c>
      <c r="M7987" s="203" t="s">
        <v>7116</v>
      </c>
      <c r="N7987" t="s">
        <v>7117</v>
      </c>
    </row>
    <row r="7988" spans="1:14" x14ac:dyDescent="0.2">
      <c r="A7988" s="345">
        <v>45188</v>
      </c>
      <c r="B7988" s="106" t="s">
        <v>541</v>
      </c>
      <c r="C7988" s="106">
        <v>6746.1</v>
      </c>
      <c r="D7988" s="203" t="s">
        <v>452</v>
      </c>
      <c r="E7988" s="203" t="s">
        <v>7184</v>
      </c>
      <c r="F7988" t="s">
        <v>7185</v>
      </c>
      <c r="G7988" s="129"/>
      <c r="H7988" s="293">
        <v>8</v>
      </c>
      <c r="I7988" s="203" t="s">
        <v>7257</v>
      </c>
      <c r="J7988" s="293" t="s">
        <v>425</v>
      </c>
      <c r="K7988" s="203" t="s">
        <v>7258</v>
      </c>
      <c r="L7988" s="203" t="s">
        <v>459</v>
      </c>
      <c r="M7988" s="203" t="s">
        <v>7116</v>
      </c>
      <c r="N7988" t="s">
        <v>7117</v>
      </c>
    </row>
    <row r="7989" spans="1:14" x14ac:dyDescent="0.2">
      <c r="A7989" s="345">
        <v>45174</v>
      </c>
      <c r="B7989" s="106" t="s">
        <v>541</v>
      </c>
      <c r="C7989" s="106">
        <v>6708.1</v>
      </c>
      <c r="D7989" s="203" t="s">
        <v>2065</v>
      </c>
      <c r="E7989" s="203" t="s">
        <v>7198</v>
      </c>
      <c r="F7989" t="s">
        <v>7199</v>
      </c>
      <c r="G7989" s="129"/>
      <c r="H7989" s="293">
        <v>8</v>
      </c>
      <c r="I7989" s="203" t="s">
        <v>7261</v>
      </c>
      <c r="J7989" s="293" t="s">
        <v>425</v>
      </c>
      <c r="K7989" s="203" t="s">
        <v>7262</v>
      </c>
      <c r="L7989" s="203" t="s">
        <v>459</v>
      </c>
      <c r="M7989" s="203" t="s">
        <v>7116</v>
      </c>
      <c r="N7989" t="s">
        <v>7117</v>
      </c>
    </row>
    <row r="7990" spans="1:14" x14ac:dyDescent="0.2">
      <c r="A7990" s="345">
        <v>45188</v>
      </c>
      <c r="B7990" s="106" t="s">
        <v>541</v>
      </c>
      <c r="C7990" s="106">
        <v>6708.1</v>
      </c>
      <c r="D7990" s="203" t="s">
        <v>452</v>
      </c>
      <c r="E7990" s="203" t="s">
        <v>7186</v>
      </c>
      <c r="F7990" t="s">
        <v>7187</v>
      </c>
      <c r="G7990" s="129"/>
      <c r="H7990" s="293">
        <v>8</v>
      </c>
      <c r="I7990" s="203" t="s">
        <v>7263</v>
      </c>
      <c r="J7990" s="293" t="s">
        <v>425</v>
      </c>
      <c r="K7990" s="203" t="s">
        <v>7264</v>
      </c>
      <c r="L7990" s="203" t="s">
        <v>459</v>
      </c>
      <c r="M7990" s="203" t="s">
        <v>7116</v>
      </c>
      <c r="N7990" t="s">
        <v>7117</v>
      </c>
    </row>
    <row r="7991" spans="1:14" x14ac:dyDescent="0.2">
      <c r="A7991" s="345">
        <v>45174</v>
      </c>
      <c r="B7991" s="106" t="s">
        <v>541</v>
      </c>
      <c r="C7991" s="106">
        <v>6497.1</v>
      </c>
      <c r="D7991" s="203" t="s">
        <v>452</v>
      </c>
      <c r="E7991" s="203" t="s">
        <v>7271</v>
      </c>
      <c r="F7991" t="s">
        <v>7205</v>
      </c>
      <c r="G7991" s="129"/>
      <c r="H7991" s="293">
        <v>8</v>
      </c>
      <c r="I7991" s="203" t="s">
        <v>7272</v>
      </c>
      <c r="J7991" s="293" t="s">
        <v>425</v>
      </c>
      <c r="K7991" s="203" t="s">
        <v>7273</v>
      </c>
      <c r="L7991" s="203" t="s">
        <v>459</v>
      </c>
      <c r="M7991" s="203" t="s">
        <v>7116</v>
      </c>
      <c r="N7991" t="s">
        <v>7117</v>
      </c>
    </row>
    <row r="7992" spans="1:14" x14ac:dyDescent="0.2">
      <c r="A7992" s="345">
        <v>45184</v>
      </c>
      <c r="B7992" s="106" t="s">
        <v>541</v>
      </c>
      <c r="C7992" s="106">
        <v>6188.11</v>
      </c>
      <c r="D7992" s="203" t="s">
        <v>452</v>
      </c>
      <c r="E7992" s="203" t="s">
        <v>7188</v>
      </c>
      <c r="F7992" t="s">
        <v>7189</v>
      </c>
      <c r="G7992" s="129"/>
      <c r="H7992" s="293">
        <v>8</v>
      </c>
      <c r="I7992" s="203" t="s">
        <v>7269</v>
      </c>
      <c r="J7992" s="293" t="s">
        <v>425</v>
      </c>
      <c r="K7992" s="203" t="s">
        <v>7270</v>
      </c>
      <c r="L7992" s="203" t="s">
        <v>459</v>
      </c>
      <c r="M7992" s="203" t="s">
        <v>7116</v>
      </c>
      <c r="N7992" t="s">
        <v>7117</v>
      </c>
    </row>
    <row r="7993" spans="1:14" x14ac:dyDescent="0.2">
      <c r="A7993" s="345">
        <v>45194</v>
      </c>
      <c r="B7993" s="106" t="s">
        <v>541</v>
      </c>
      <c r="C7993" s="106">
        <v>6497.1</v>
      </c>
      <c r="D7993" s="203" t="s">
        <v>452</v>
      </c>
      <c r="E7993" s="203" t="s">
        <v>7190</v>
      </c>
      <c r="F7993" t="s">
        <v>7191</v>
      </c>
      <c r="G7993" s="129"/>
      <c r="H7993" s="293">
        <v>8</v>
      </c>
      <c r="I7993" s="203" t="s">
        <v>7259</v>
      </c>
      <c r="J7993" s="293" t="s">
        <v>425</v>
      </c>
      <c r="K7993" s="203" t="s">
        <v>7260</v>
      </c>
      <c r="L7993" s="203" t="s">
        <v>459</v>
      </c>
      <c r="M7993" s="203" t="s">
        <v>7116</v>
      </c>
      <c r="N7993" t="s">
        <v>7117</v>
      </c>
    </row>
    <row r="7994" spans="1:14" x14ac:dyDescent="0.2">
      <c r="A7994" s="345">
        <v>45173</v>
      </c>
      <c r="B7994" s="106" t="s">
        <v>541</v>
      </c>
      <c r="C7994" s="106">
        <v>6233.1</v>
      </c>
      <c r="D7994" s="203" t="s">
        <v>2065</v>
      </c>
      <c r="E7994" s="203" t="s">
        <v>7194</v>
      </c>
      <c r="F7994" t="s">
        <v>7195</v>
      </c>
      <c r="G7994" s="129"/>
      <c r="H7994" s="293">
        <v>8</v>
      </c>
      <c r="I7994" s="203" t="s">
        <v>7265</v>
      </c>
      <c r="J7994" s="293" t="s">
        <v>425</v>
      </c>
      <c r="K7994" s="203" t="s">
        <v>7266</v>
      </c>
      <c r="L7994" s="203" t="s">
        <v>459</v>
      </c>
      <c r="M7994" s="203" t="s">
        <v>7116</v>
      </c>
      <c r="N7994" t="s">
        <v>7117</v>
      </c>
    </row>
    <row r="7995" spans="1:14" x14ac:dyDescent="0.2">
      <c r="A7995" s="345">
        <v>45196</v>
      </c>
      <c r="B7995" s="106" t="s">
        <v>541</v>
      </c>
      <c r="C7995" s="106">
        <v>6011.1</v>
      </c>
      <c r="D7995" s="203" t="s">
        <v>2065</v>
      </c>
      <c r="E7995" s="203" t="s">
        <v>7188</v>
      </c>
      <c r="F7995" t="s">
        <v>7189</v>
      </c>
      <c r="G7995" s="129"/>
      <c r="H7995" s="293">
        <v>4</v>
      </c>
      <c r="I7995" s="203" t="s">
        <v>7269</v>
      </c>
      <c r="J7995" s="293" t="s">
        <v>425</v>
      </c>
      <c r="K7995" s="203" t="s">
        <v>7270</v>
      </c>
      <c r="L7995" s="203" t="s">
        <v>459</v>
      </c>
      <c r="M7995" s="203" t="s">
        <v>7116</v>
      </c>
      <c r="N7995" t="s">
        <v>7117</v>
      </c>
    </row>
    <row r="7996" spans="1:14" x14ac:dyDescent="0.2">
      <c r="A7996" s="345">
        <v>45191</v>
      </c>
      <c r="B7996" s="106" t="s">
        <v>541</v>
      </c>
      <c r="C7996" s="106">
        <v>6188.1</v>
      </c>
      <c r="D7996" s="203" t="s">
        <v>452</v>
      </c>
      <c r="E7996" s="203" t="s">
        <v>7196</v>
      </c>
      <c r="F7996" t="s">
        <v>7197</v>
      </c>
      <c r="G7996" s="129"/>
      <c r="H7996" s="293">
        <v>8</v>
      </c>
      <c r="I7996" s="203" t="s">
        <v>7261</v>
      </c>
      <c r="J7996" s="293" t="s">
        <v>425</v>
      </c>
      <c r="K7996" s="203" t="s">
        <v>7262</v>
      </c>
      <c r="L7996" s="203" t="s">
        <v>459</v>
      </c>
      <c r="M7996" s="203" t="s">
        <v>7116</v>
      </c>
      <c r="N7996" t="s">
        <v>7117</v>
      </c>
    </row>
    <row r="7997" spans="1:14" x14ac:dyDescent="0.2">
      <c r="A7997" s="345">
        <v>45189</v>
      </c>
      <c r="B7997" s="106" t="s">
        <v>541</v>
      </c>
      <c r="C7997" s="106">
        <v>6746.1</v>
      </c>
      <c r="D7997" s="203" t="s">
        <v>452</v>
      </c>
      <c r="E7997" s="203" t="s">
        <v>7184</v>
      </c>
      <c r="F7997" t="s">
        <v>7185</v>
      </c>
      <c r="G7997" s="129"/>
      <c r="H7997" s="293">
        <v>8</v>
      </c>
      <c r="I7997" s="203" t="s">
        <v>7257</v>
      </c>
      <c r="J7997" s="293" t="s">
        <v>425</v>
      </c>
      <c r="K7997" s="203" t="s">
        <v>7258</v>
      </c>
      <c r="L7997" s="203" t="s">
        <v>459</v>
      </c>
      <c r="M7997" s="203" t="s">
        <v>7116</v>
      </c>
      <c r="N7997" t="s">
        <v>7117</v>
      </c>
    </row>
    <row r="7998" spans="1:14" x14ac:dyDescent="0.2">
      <c r="A7998" s="345">
        <v>45175</v>
      </c>
      <c r="B7998" s="106" t="s">
        <v>541</v>
      </c>
      <c r="C7998" s="106">
        <v>6708.1</v>
      </c>
      <c r="D7998" s="203" t="s">
        <v>2065</v>
      </c>
      <c r="E7998" s="203" t="s">
        <v>7198</v>
      </c>
      <c r="F7998" t="s">
        <v>7199</v>
      </c>
      <c r="G7998" s="129"/>
      <c r="H7998" s="293">
        <v>8</v>
      </c>
      <c r="I7998" s="203" t="s">
        <v>7261</v>
      </c>
      <c r="J7998" s="293" t="s">
        <v>425</v>
      </c>
      <c r="K7998" s="203" t="s">
        <v>7262</v>
      </c>
      <c r="L7998" s="203" t="s">
        <v>459</v>
      </c>
      <c r="M7998" s="203" t="s">
        <v>7116</v>
      </c>
      <c r="N7998" t="s">
        <v>7117</v>
      </c>
    </row>
    <row r="7999" spans="1:14" x14ac:dyDescent="0.2">
      <c r="A7999" s="345">
        <v>45181</v>
      </c>
      <c r="B7999" s="106" t="s">
        <v>541</v>
      </c>
      <c r="C7999" s="106">
        <v>52936.160000000003</v>
      </c>
      <c r="D7999" s="203" t="s">
        <v>2065</v>
      </c>
      <c r="E7999" s="203" t="s">
        <v>7200</v>
      </c>
      <c r="F7999" t="s">
        <v>7201</v>
      </c>
      <c r="G7999" s="129"/>
      <c r="H7999" s="293">
        <v>8</v>
      </c>
      <c r="I7999" s="203" t="s">
        <v>7267</v>
      </c>
      <c r="J7999" s="293" t="s">
        <v>425</v>
      </c>
      <c r="K7999" s="203" t="s">
        <v>7268</v>
      </c>
      <c r="L7999" s="203" t="s">
        <v>459</v>
      </c>
      <c r="M7999" s="203" t="s">
        <v>7116</v>
      </c>
      <c r="N7999" t="s">
        <v>7117</v>
      </c>
    </row>
    <row r="8000" spans="1:14" x14ac:dyDescent="0.2">
      <c r="A8000" s="345">
        <v>45190</v>
      </c>
      <c r="B8000" s="106" t="s">
        <v>541</v>
      </c>
      <c r="C8000" s="106">
        <v>6708.1</v>
      </c>
      <c r="D8000" s="203" t="s">
        <v>2065</v>
      </c>
      <c r="E8000" s="203" t="s">
        <v>7198</v>
      </c>
      <c r="F8000" t="s">
        <v>7199</v>
      </c>
      <c r="G8000" s="129"/>
      <c r="H8000" s="293">
        <v>8</v>
      </c>
      <c r="I8000" s="203" t="s">
        <v>7261</v>
      </c>
      <c r="J8000" s="293" t="s">
        <v>425</v>
      </c>
      <c r="K8000" s="203" t="s">
        <v>7262</v>
      </c>
      <c r="L8000" s="203" t="s">
        <v>459</v>
      </c>
      <c r="M8000" s="203" t="s">
        <v>7116</v>
      </c>
      <c r="N8000" t="s">
        <v>7117</v>
      </c>
    </row>
    <row r="8001" spans="1:14" x14ac:dyDescent="0.2">
      <c r="A8001" s="345">
        <v>45196</v>
      </c>
      <c r="B8001" s="106" t="s">
        <v>541</v>
      </c>
      <c r="C8001" s="106">
        <v>52936.160000000003</v>
      </c>
      <c r="D8001" s="203" t="s">
        <v>2065</v>
      </c>
      <c r="E8001" s="203" t="s">
        <v>7194</v>
      </c>
      <c r="F8001" t="s">
        <v>7195</v>
      </c>
      <c r="G8001" s="129"/>
      <c r="H8001" s="293">
        <v>8</v>
      </c>
      <c r="I8001" s="203" t="s">
        <v>7265</v>
      </c>
      <c r="J8001" s="293" t="s">
        <v>425</v>
      </c>
      <c r="K8001" s="203" t="s">
        <v>7266</v>
      </c>
      <c r="L8001" s="203" t="s">
        <v>459</v>
      </c>
      <c r="M8001" s="203" t="s">
        <v>7116</v>
      </c>
      <c r="N8001" t="s">
        <v>7117</v>
      </c>
    </row>
    <row r="8002" spans="1:14" x14ac:dyDescent="0.2">
      <c r="A8002" s="345">
        <v>45190</v>
      </c>
      <c r="B8002" s="106" t="s">
        <v>541</v>
      </c>
      <c r="C8002" s="106">
        <v>6708.1</v>
      </c>
      <c r="D8002" s="203" t="s">
        <v>452</v>
      </c>
      <c r="E8002" s="203" t="s">
        <v>7186</v>
      </c>
      <c r="F8002" t="s">
        <v>7187</v>
      </c>
      <c r="G8002" s="129"/>
      <c r="H8002" s="293">
        <v>8</v>
      </c>
      <c r="I8002" s="203" t="s">
        <v>7263</v>
      </c>
      <c r="J8002" s="293" t="s">
        <v>425</v>
      </c>
      <c r="K8002" s="203" t="s">
        <v>7264</v>
      </c>
      <c r="L8002" s="203" t="s">
        <v>459</v>
      </c>
      <c r="M8002" s="203" t="s">
        <v>7116</v>
      </c>
      <c r="N8002" t="s">
        <v>7117</v>
      </c>
    </row>
    <row r="8003" spans="1:14" x14ac:dyDescent="0.2">
      <c r="A8003" s="345">
        <v>45197</v>
      </c>
      <c r="B8003" s="106" t="s">
        <v>541</v>
      </c>
      <c r="C8003" s="106">
        <v>6011.1</v>
      </c>
      <c r="D8003" s="203" t="s">
        <v>2065</v>
      </c>
      <c r="E8003" s="203" t="s">
        <v>7188</v>
      </c>
      <c r="F8003" t="s">
        <v>7189</v>
      </c>
      <c r="G8003" s="129"/>
      <c r="H8003" s="293">
        <v>8</v>
      </c>
      <c r="I8003" s="203" t="s">
        <v>7269</v>
      </c>
      <c r="J8003" s="293" t="s">
        <v>425</v>
      </c>
      <c r="K8003" s="203" t="s">
        <v>7270</v>
      </c>
      <c r="L8003" s="203" t="s">
        <v>459</v>
      </c>
      <c r="M8003" s="203" t="s">
        <v>7116</v>
      </c>
      <c r="N8003" t="s">
        <v>7117</v>
      </c>
    </row>
    <row r="8004" spans="1:14" x14ac:dyDescent="0.2">
      <c r="A8004" s="345">
        <v>45195</v>
      </c>
      <c r="B8004" s="106" t="s">
        <v>541</v>
      </c>
      <c r="C8004" s="106">
        <v>6497.1</v>
      </c>
      <c r="D8004" s="203" t="s">
        <v>452</v>
      </c>
      <c r="E8004" s="203" t="s">
        <v>7190</v>
      </c>
      <c r="F8004" t="s">
        <v>7191</v>
      </c>
      <c r="G8004" s="129"/>
      <c r="H8004" s="293">
        <v>8</v>
      </c>
      <c r="I8004" s="203" t="s">
        <v>7259</v>
      </c>
      <c r="J8004" s="293" t="s">
        <v>425</v>
      </c>
      <c r="K8004" s="203" t="s">
        <v>7260</v>
      </c>
      <c r="L8004" s="203" t="s">
        <v>459</v>
      </c>
      <c r="M8004" s="203" t="s">
        <v>7116</v>
      </c>
      <c r="N8004" t="s">
        <v>7117</v>
      </c>
    </row>
    <row r="8005" spans="1:14" x14ac:dyDescent="0.2">
      <c r="A8005" s="345">
        <v>45190</v>
      </c>
      <c r="B8005" s="106" t="s">
        <v>541</v>
      </c>
      <c r="C8005" s="106">
        <v>6746.1</v>
      </c>
      <c r="D8005" s="203" t="s">
        <v>452</v>
      </c>
      <c r="E8005" s="203" t="s">
        <v>7184</v>
      </c>
      <c r="F8005" t="s">
        <v>7185</v>
      </c>
      <c r="G8005" s="129"/>
      <c r="H8005" s="293">
        <v>8</v>
      </c>
      <c r="I8005" s="203" t="s">
        <v>7257</v>
      </c>
      <c r="J8005" s="293" t="s">
        <v>425</v>
      </c>
      <c r="K8005" s="203" t="s">
        <v>7258</v>
      </c>
      <c r="L8005" s="203" t="s">
        <v>459</v>
      </c>
      <c r="M8005" s="203" t="s">
        <v>7116</v>
      </c>
      <c r="N8005" t="s">
        <v>7117</v>
      </c>
    </row>
    <row r="8006" spans="1:14" x14ac:dyDescent="0.2">
      <c r="A8006" s="345">
        <v>45174</v>
      </c>
      <c r="B8006" s="106" t="s">
        <v>541</v>
      </c>
      <c r="C8006" s="106">
        <v>6233.1</v>
      </c>
      <c r="D8006" s="203" t="s">
        <v>2065</v>
      </c>
      <c r="E8006" s="203" t="s">
        <v>7194</v>
      </c>
      <c r="F8006" t="s">
        <v>7195</v>
      </c>
      <c r="G8006" s="129"/>
      <c r="H8006" s="293">
        <v>8</v>
      </c>
      <c r="I8006" s="203" t="s">
        <v>7265</v>
      </c>
      <c r="J8006" s="293" t="s">
        <v>425</v>
      </c>
      <c r="K8006" s="203" t="s">
        <v>7266</v>
      </c>
      <c r="L8006" s="203" t="s">
        <v>459</v>
      </c>
      <c r="M8006" s="203" t="s">
        <v>7116</v>
      </c>
      <c r="N8006" t="s">
        <v>7117</v>
      </c>
    </row>
    <row r="8007" spans="1:14" x14ac:dyDescent="0.2">
      <c r="A8007" s="345">
        <v>45175</v>
      </c>
      <c r="B8007" s="106" t="s">
        <v>541</v>
      </c>
      <c r="C8007" s="106">
        <v>6497.1</v>
      </c>
      <c r="D8007" s="203" t="s">
        <v>452</v>
      </c>
      <c r="E8007" s="203" t="s">
        <v>7271</v>
      </c>
      <c r="F8007" t="s">
        <v>7205</v>
      </c>
      <c r="G8007" s="129"/>
      <c r="H8007" s="293">
        <v>8</v>
      </c>
      <c r="I8007" s="203" t="s">
        <v>7272</v>
      </c>
      <c r="J8007" s="293" t="s">
        <v>425</v>
      </c>
      <c r="K8007" s="203" t="s">
        <v>7273</v>
      </c>
      <c r="L8007" s="203" t="s">
        <v>459</v>
      </c>
      <c r="M8007" s="203" t="s">
        <v>7116</v>
      </c>
      <c r="N8007" t="s">
        <v>7117</v>
      </c>
    </row>
    <row r="8008" spans="1:14" x14ac:dyDescent="0.2">
      <c r="A8008" s="345">
        <v>45191</v>
      </c>
      <c r="B8008" s="106" t="s">
        <v>541</v>
      </c>
      <c r="C8008" s="106">
        <v>6708.1</v>
      </c>
      <c r="D8008" s="203" t="s">
        <v>2065</v>
      </c>
      <c r="E8008" s="203" t="s">
        <v>7198</v>
      </c>
      <c r="F8008" t="s">
        <v>7199</v>
      </c>
      <c r="G8008" s="129"/>
      <c r="H8008" s="293">
        <v>8</v>
      </c>
      <c r="I8008" s="203" t="s">
        <v>7261</v>
      </c>
      <c r="J8008" s="293" t="s">
        <v>425</v>
      </c>
      <c r="K8008" s="203" t="s">
        <v>7262</v>
      </c>
      <c r="L8008" s="203" t="s">
        <v>459</v>
      </c>
      <c r="M8008" s="203" t="s">
        <v>7116</v>
      </c>
      <c r="N8008" t="s">
        <v>7117</v>
      </c>
    </row>
    <row r="8009" spans="1:14" x14ac:dyDescent="0.2">
      <c r="A8009" s="345">
        <v>45176</v>
      </c>
      <c r="B8009" s="106" t="s">
        <v>541</v>
      </c>
      <c r="C8009" s="106">
        <v>6708.1</v>
      </c>
      <c r="D8009" s="203" t="s">
        <v>2065</v>
      </c>
      <c r="E8009" s="203" t="s">
        <v>7198</v>
      </c>
      <c r="F8009" t="s">
        <v>7199</v>
      </c>
      <c r="G8009" s="129"/>
      <c r="H8009" s="293">
        <v>8</v>
      </c>
      <c r="I8009" s="203" t="s">
        <v>7261</v>
      </c>
      <c r="J8009" s="293" t="s">
        <v>425</v>
      </c>
      <c r="K8009" s="203" t="s">
        <v>7262</v>
      </c>
      <c r="L8009" s="203" t="s">
        <v>459</v>
      </c>
      <c r="M8009" s="203" t="s">
        <v>7116</v>
      </c>
      <c r="N8009" t="s">
        <v>7117</v>
      </c>
    </row>
    <row r="8010" spans="1:14" x14ac:dyDescent="0.2">
      <c r="A8010" s="345">
        <v>45197</v>
      </c>
      <c r="B8010" s="106" t="s">
        <v>541</v>
      </c>
      <c r="C8010" s="106">
        <v>52936.160000000003</v>
      </c>
      <c r="D8010" s="203" t="s">
        <v>2065</v>
      </c>
      <c r="E8010" s="203" t="s">
        <v>7194</v>
      </c>
      <c r="F8010" t="s">
        <v>7195</v>
      </c>
      <c r="G8010" s="129"/>
      <c r="H8010" s="293">
        <v>8</v>
      </c>
      <c r="I8010" s="203" t="s">
        <v>7265</v>
      </c>
      <c r="J8010" s="293" t="s">
        <v>425</v>
      </c>
      <c r="K8010" s="203" t="s">
        <v>7266</v>
      </c>
      <c r="L8010" s="203" t="s">
        <v>459</v>
      </c>
      <c r="M8010" s="203" t="s">
        <v>7116</v>
      </c>
      <c r="N8010" t="s">
        <v>7117</v>
      </c>
    </row>
    <row r="8011" spans="1:14" x14ac:dyDescent="0.2">
      <c r="A8011" s="345">
        <v>45191</v>
      </c>
      <c r="B8011" s="106" t="s">
        <v>541</v>
      </c>
      <c r="C8011" s="106">
        <v>6708.1</v>
      </c>
      <c r="D8011" s="203" t="s">
        <v>452</v>
      </c>
      <c r="E8011" s="203" t="s">
        <v>7186</v>
      </c>
      <c r="F8011" t="s">
        <v>7187</v>
      </c>
      <c r="G8011" s="129"/>
      <c r="H8011" s="293">
        <v>8</v>
      </c>
      <c r="I8011" s="203" t="s">
        <v>7263</v>
      </c>
      <c r="J8011" s="293" t="s">
        <v>425</v>
      </c>
      <c r="K8011" s="203" t="s">
        <v>7264</v>
      </c>
      <c r="L8011" s="203" t="s">
        <v>459</v>
      </c>
      <c r="M8011" s="203" t="s">
        <v>7116</v>
      </c>
      <c r="N8011" t="s">
        <v>7117</v>
      </c>
    </row>
    <row r="8012" spans="1:14" x14ac:dyDescent="0.2">
      <c r="A8012" s="345">
        <v>45182</v>
      </c>
      <c r="B8012" s="106" t="s">
        <v>541</v>
      </c>
      <c r="C8012" s="106">
        <v>52936.160000000003</v>
      </c>
      <c r="D8012" s="203" t="s">
        <v>2065</v>
      </c>
      <c r="E8012" s="203" t="s">
        <v>7200</v>
      </c>
      <c r="F8012" t="s">
        <v>7201</v>
      </c>
      <c r="G8012" s="129"/>
      <c r="H8012" s="293">
        <v>8</v>
      </c>
      <c r="I8012" s="203" t="s">
        <v>7267</v>
      </c>
      <c r="J8012" s="293" t="s">
        <v>425</v>
      </c>
      <c r="K8012" s="203" t="s">
        <v>7268</v>
      </c>
      <c r="L8012" s="203" t="s">
        <v>459</v>
      </c>
      <c r="M8012" s="203" t="s">
        <v>7116</v>
      </c>
      <c r="N8012" t="s">
        <v>7117</v>
      </c>
    </row>
    <row r="8013" spans="1:14" x14ac:dyDescent="0.2">
      <c r="A8013" s="345">
        <v>45187</v>
      </c>
      <c r="B8013" s="106" t="s">
        <v>541</v>
      </c>
      <c r="C8013" s="106">
        <v>6011.1</v>
      </c>
      <c r="D8013" s="203" t="s">
        <v>2065</v>
      </c>
      <c r="E8013" s="203" t="s">
        <v>7188</v>
      </c>
      <c r="F8013" t="s">
        <v>7189</v>
      </c>
      <c r="G8013" s="129"/>
      <c r="H8013" s="293">
        <v>8</v>
      </c>
      <c r="I8013" s="203" t="s">
        <v>7269</v>
      </c>
      <c r="J8013" s="293" t="s">
        <v>425</v>
      </c>
      <c r="K8013" s="203" t="s">
        <v>7270</v>
      </c>
      <c r="L8013" s="203" t="s">
        <v>459</v>
      </c>
      <c r="M8013" s="203" t="s">
        <v>7116</v>
      </c>
      <c r="N8013" t="s">
        <v>7117</v>
      </c>
    </row>
    <row r="8014" spans="1:14" x14ac:dyDescent="0.2">
      <c r="A8014" s="345">
        <v>45175</v>
      </c>
      <c r="B8014" s="106" t="s">
        <v>541</v>
      </c>
      <c r="C8014" s="106">
        <v>6233.1</v>
      </c>
      <c r="D8014" s="203" t="s">
        <v>2065</v>
      </c>
      <c r="E8014" s="203" t="s">
        <v>7194</v>
      </c>
      <c r="F8014" t="s">
        <v>7195</v>
      </c>
      <c r="G8014" s="129"/>
      <c r="H8014" s="293">
        <v>8</v>
      </c>
      <c r="I8014" s="203" t="s">
        <v>7265</v>
      </c>
      <c r="J8014" s="293" t="s">
        <v>425</v>
      </c>
      <c r="K8014" s="203" t="s">
        <v>7266</v>
      </c>
      <c r="L8014" s="203" t="s">
        <v>459</v>
      </c>
      <c r="M8014" s="203" t="s">
        <v>7116</v>
      </c>
      <c r="N8014" t="s">
        <v>7117</v>
      </c>
    </row>
    <row r="8015" spans="1:14" x14ac:dyDescent="0.2">
      <c r="A8015" s="345">
        <v>45177</v>
      </c>
      <c r="B8015" s="106" t="s">
        <v>541</v>
      </c>
      <c r="C8015" s="106">
        <v>6708.1</v>
      </c>
      <c r="D8015" s="203" t="s">
        <v>2065</v>
      </c>
      <c r="E8015" s="203" t="s">
        <v>7198</v>
      </c>
      <c r="F8015" t="s">
        <v>7199</v>
      </c>
      <c r="G8015" s="129"/>
      <c r="H8015" s="293">
        <v>8</v>
      </c>
      <c r="I8015" s="203" t="s">
        <v>7261</v>
      </c>
      <c r="J8015" s="293" t="s">
        <v>425</v>
      </c>
      <c r="K8015" s="203" t="s">
        <v>7262</v>
      </c>
      <c r="L8015" s="203" t="s">
        <v>459</v>
      </c>
      <c r="M8015" s="203" t="s">
        <v>7116</v>
      </c>
      <c r="N8015" t="s">
        <v>7117</v>
      </c>
    </row>
    <row r="8016" spans="1:14" x14ac:dyDescent="0.2">
      <c r="A8016" s="345">
        <v>45183</v>
      </c>
      <c r="B8016" s="106" t="s">
        <v>541</v>
      </c>
      <c r="C8016" s="106">
        <v>52936.160000000003</v>
      </c>
      <c r="D8016" s="203" t="s">
        <v>2065</v>
      </c>
      <c r="E8016" s="203" t="s">
        <v>7200</v>
      </c>
      <c r="F8016" t="s">
        <v>7201</v>
      </c>
      <c r="G8016" s="129"/>
      <c r="H8016" s="293">
        <v>8</v>
      </c>
      <c r="I8016" s="203" t="s">
        <v>7267</v>
      </c>
      <c r="J8016" s="293" t="s">
        <v>425</v>
      </c>
      <c r="K8016" s="203" t="s">
        <v>7268</v>
      </c>
      <c r="L8016" s="203" t="s">
        <v>459</v>
      </c>
      <c r="M8016" s="203" t="s">
        <v>7116</v>
      </c>
      <c r="N8016" t="s">
        <v>7117</v>
      </c>
    </row>
    <row r="8017" spans="1:14" x14ac:dyDescent="0.2">
      <c r="A8017" s="345">
        <v>45188</v>
      </c>
      <c r="B8017" s="106" t="s">
        <v>541</v>
      </c>
      <c r="C8017" s="106">
        <v>6011.1</v>
      </c>
      <c r="D8017" s="203" t="s">
        <v>2065</v>
      </c>
      <c r="E8017" s="203" t="s">
        <v>7188</v>
      </c>
      <c r="F8017" t="s">
        <v>7189</v>
      </c>
      <c r="G8017" s="129"/>
      <c r="H8017" s="293">
        <v>8</v>
      </c>
      <c r="I8017" s="203" t="s">
        <v>7269</v>
      </c>
      <c r="J8017" s="293" t="s">
        <v>425</v>
      </c>
      <c r="K8017" s="203" t="s">
        <v>7270</v>
      </c>
      <c r="L8017" s="203" t="s">
        <v>459</v>
      </c>
      <c r="M8017" s="203" t="s">
        <v>7116</v>
      </c>
      <c r="N8017" t="s">
        <v>7117</v>
      </c>
    </row>
    <row r="8018" spans="1:14" x14ac:dyDescent="0.2">
      <c r="A8018" s="345">
        <v>45176</v>
      </c>
      <c r="B8018" s="106" t="s">
        <v>541</v>
      </c>
      <c r="C8018" s="106">
        <v>6497.1</v>
      </c>
      <c r="D8018" s="203" t="s">
        <v>452</v>
      </c>
      <c r="E8018" s="203" t="s">
        <v>7271</v>
      </c>
      <c r="F8018" t="s">
        <v>7205</v>
      </c>
      <c r="G8018" s="129"/>
      <c r="H8018" s="293">
        <v>8</v>
      </c>
      <c r="I8018" s="203" t="s">
        <v>7272</v>
      </c>
      <c r="J8018" s="293" t="s">
        <v>425</v>
      </c>
      <c r="K8018" s="203" t="s">
        <v>7273</v>
      </c>
      <c r="L8018" s="203" t="s">
        <v>459</v>
      </c>
      <c r="M8018" s="203" t="s">
        <v>7116</v>
      </c>
      <c r="N8018" t="s">
        <v>7117</v>
      </c>
    </row>
    <row r="8019" spans="1:14" x14ac:dyDescent="0.2">
      <c r="A8019" s="345">
        <v>45176</v>
      </c>
      <c r="B8019" s="106" t="s">
        <v>541</v>
      </c>
      <c r="C8019" s="106">
        <v>6233.1</v>
      </c>
      <c r="D8019" s="203" t="s">
        <v>2065</v>
      </c>
      <c r="E8019" s="203" t="s">
        <v>7194</v>
      </c>
      <c r="F8019" t="s">
        <v>7195</v>
      </c>
      <c r="G8019" s="129"/>
      <c r="H8019" s="293">
        <v>8</v>
      </c>
      <c r="I8019" s="203" t="s">
        <v>7265</v>
      </c>
      <c r="J8019" s="293" t="s">
        <v>425</v>
      </c>
      <c r="K8019" s="203" t="s">
        <v>7266</v>
      </c>
      <c r="L8019" s="203" t="s">
        <v>459</v>
      </c>
      <c r="M8019" s="203" t="s">
        <v>7116</v>
      </c>
      <c r="N8019" t="s">
        <v>7117</v>
      </c>
    </row>
    <row r="8020" spans="1:14" x14ac:dyDescent="0.2">
      <c r="A8020" s="345">
        <v>45180</v>
      </c>
      <c r="B8020" s="106" t="s">
        <v>541</v>
      </c>
      <c r="C8020" s="106">
        <v>6011.1</v>
      </c>
      <c r="D8020" s="203" t="s">
        <v>2065</v>
      </c>
      <c r="E8020" s="203" t="s">
        <v>7188</v>
      </c>
      <c r="F8020" t="s">
        <v>7189</v>
      </c>
      <c r="G8020" s="129"/>
      <c r="H8020" s="293">
        <v>8</v>
      </c>
      <c r="I8020" s="203" t="s">
        <v>7269</v>
      </c>
      <c r="J8020" s="293" t="s">
        <v>425</v>
      </c>
      <c r="K8020" s="203" t="s">
        <v>7270</v>
      </c>
      <c r="L8020" s="203" t="s">
        <v>459</v>
      </c>
      <c r="M8020" s="203" t="s">
        <v>7116</v>
      </c>
      <c r="N8020" t="s">
        <v>7117</v>
      </c>
    </row>
    <row r="8021" spans="1:14" x14ac:dyDescent="0.2">
      <c r="A8021" s="345">
        <v>45184</v>
      </c>
      <c r="B8021" s="106" t="s">
        <v>541</v>
      </c>
      <c r="C8021" s="106">
        <v>52936.160000000003</v>
      </c>
      <c r="D8021" s="203" t="s">
        <v>2065</v>
      </c>
      <c r="E8021" s="203" t="s">
        <v>7200</v>
      </c>
      <c r="F8021" t="s">
        <v>7201</v>
      </c>
      <c r="G8021" s="129"/>
      <c r="H8021" s="293">
        <v>8</v>
      </c>
      <c r="I8021" s="203" t="s">
        <v>7267</v>
      </c>
      <c r="J8021" s="293" t="s">
        <v>425</v>
      </c>
      <c r="K8021" s="203" t="s">
        <v>7268</v>
      </c>
      <c r="L8021" s="203" t="s">
        <v>459</v>
      </c>
      <c r="M8021" s="203" t="s">
        <v>7116</v>
      </c>
      <c r="N8021" t="s">
        <v>7117</v>
      </c>
    </row>
    <row r="8022" spans="1:14" x14ac:dyDescent="0.2">
      <c r="A8022" s="345">
        <v>45189</v>
      </c>
      <c r="B8022" s="106" t="s">
        <v>541</v>
      </c>
      <c r="C8022" s="106">
        <v>6011.1</v>
      </c>
      <c r="D8022" s="203" t="s">
        <v>2065</v>
      </c>
      <c r="E8022" s="203" t="s">
        <v>7188</v>
      </c>
      <c r="F8022" t="s">
        <v>7189</v>
      </c>
      <c r="G8022" s="129"/>
      <c r="H8022" s="293">
        <v>8</v>
      </c>
      <c r="I8022" s="203" t="s">
        <v>7269</v>
      </c>
      <c r="J8022" s="293" t="s">
        <v>425</v>
      </c>
      <c r="K8022" s="203" t="s">
        <v>7270</v>
      </c>
      <c r="L8022" s="203" t="s">
        <v>459</v>
      </c>
      <c r="M8022" s="203" t="s">
        <v>7116</v>
      </c>
      <c r="N8022" t="s">
        <v>7117</v>
      </c>
    </row>
    <row r="8023" spans="1:14" x14ac:dyDescent="0.2">
      <c r="A8023" s="345">
        <v>45177</v>
      </c>
      <c r="B8023" s="106" t="s">
        <v>541</v>
      </c>
      <c r="C8023" s="106">
        <v>6233.1</v>
      </c>
      <c r="D8023" s="203" t="s">
        <v>2065</v>
      </c>
      <c r="E8023" s="203" t="s">
        <v>7194</v>
      </c>
      <c r="F8023" t="s">
        <v>7195</v>
      </c>
      <c r="G8023" s="129"/>
      <c r="H8023" s="293">
        <v>8</v>
      </c>
      <c r="I8023" s="203" t="s">
        <v>7265</v>
      </c>
      <c r="J8023" s="293" t="s">
        <v>425</v>
      </c>
      <c r="K8023" s="203" t="s">
        <v>7266</v>
      </c>
      <c r="L8023" s="203" t="s">
        <v>459</v>
      </c>
      <c r="M8023" s="203" t="s">
        <v>7116</v>
      </c>
      <c r="N8023" t="s">
        <v>7117</v>
      </c>
    </row>
    <row r="8024" spans="1:14" x14ac:dyDescent="0.2">
      <c r="A8024" s="345">
        <v>45177</v>
      </c>
      <c r="B8024" s="106" t="s">
        <v>541</v>
      </c>
      <c r="C8024" s="106">
        <v>6497.1</v>
      </c>
      <c r="D8024" s="203" t="s">
        <v>452</v>
      </c>
      <c r="E8024" s="203" t="s">
        <v>7271</v>
      </c>
      <c r="F8024" t="s">
        <v>7205</v>
      </c>
      <c r="G8024" s="129"/>
      <c r="H8024" s="293">
        <v>8</v>
      </c>
      <c r="I8024" s="203" t="s">
        <v>7272</v>
      </c>
      <c r="J8024" s="293" t="s">
        <v>425</v>
      </c>
      <c r="K8024" s="203" t="s">
        <v>7273</v>
      </c>
      <c r="L8024" s="203" t="s">
        <v>459</v>
      </c>
      <c r="M8024" s="203" t="s">
        <v>7116</v>
      </c>
      <c r="N8024" t="s">
        <v>7117</v>
      </c>
    </row>
    <row r="8025" spans="1:14" x14ac:dyDescent="0.2">
      <c r="A8025" s="345">
        <v>45181</v>
      </c>
      <c r="B8025" s="106" t="s">
        <v>541</v>
      </c>
      <c r="C8025" s="106">
        <v>6011.1</v>
      </c>
      <c r="D8025" s="203" t="s">
        <v>2065</v>
      </c>
      <c r="E8025" s="203" t="s">
        <v>7188</v>
      </c>
      <c r="F8025" t="s">
        <v>7189</v>
      </c>
      <c r="G8025" s="129"/>
      <c r="H8025" s="293">
        <v>8</v>
      </c>
      <c r="I8025" s="203" t="s">
        <v>7269</v>
      </c>
      <c r="J8025" s="293" t="s">
        <v>425</v>
      </c>
      <c r="K8025" s="203" t="s">
        <v>7270</v>
      </c>
      <c r="L8025" s="203" t="s">
        <v>459</v>
      </c>
      <c r="M8025" s="203" t="s">
        <v>7116</v>
      </c>
      <c r="N8025" t="s">
        <v>7117</v>
      </c>
    </row>
    <row r="8026" spans="1:14" x14ac:dyDescent="0.2">
      <c r="A8026" s="345">
        <v>45190</v>
      </c>
      <c r="B8026" s="106" t="s">
        <v>541</v>
      </c>
      <c r="C8026" s="106">
        <v>6011.1</v>
      </c>
      <c r="D8026" s="203" t="s">
        <v>2065</v>
      </c>
      <c r="E8026" s="203" t="s">
        <v>7188</v>
      </c>
      <c r="F8026" t="s">
        <v>7189</v>
      </c>
      <c r="G8026" s="129"/>
      <c r="H8026" s="293">
        <v>8</v>
      </c>
      <c r="I8026" s="203" t="s">
        <v>7269</v>
      </c>
      <c r="J8026" s="293" t="s">
        <v>425</v>
      </c>
      <c r="K8026" s="203" t="s">
        <v>7270</v>
      </c>
      <c r="L8026" s="203" t="s">
        <v>459</v>
      </c>
      <c r="M8026" s="203" t="s">
        <v>7116</v>
      </c>
      <c r="N8026" t="s">
        <v>7117</v>
      </c>
    </row>
    <row r="8027" spans="1:14" x14ac:dyDescent="0.2">
      <c r="A8027" s="345">
        <v>45182</v>
      </c>
      <c r="B8027" s="106" t="s">
        <v>541</v>
      </c>
      <c r="C8027" s="106">
        <v>6011.1</v>
      </c>
      <c r="D8027" s="203" t="s">
        <v>2065</v>
      </c>
      <c r="E8027" s="203" t="s">
        <v>7188</v>
      </c>
      <c r="F8027" t="s">
        <v>7189</v>
      </c>
      <c r="G8027" s="129"/>
      <c r="H8027" s="293">
        <v>8</v>
      </c>
      <c r="I8027" s="203" t="s">
        <v>7269</v>
      </c>
      <c r="J8027" s="293" t="s">
        <v>425</v>
      </c>
      <c r="K8027" s="203" t="s">
        <v>7270</v>
      </c>
      <c r="L8027" s="203" t="s">
        <v>459</v>
      </c>
      <c r="M8027" s="203" t="s">
        <v>7116</v>
      </c>
      <c r="N8027" t="s">
        <v>7117</v>
      </c>
    </row>
    <row r="8028" spans="1:14" x14ac:dyDescent="0.2">
      <c r="A8028" s="345">
        <v>45191</v>
      </c>
      <c r="B8028" s="106" t="s">
        <v>541</v>
      </c>
      <c r="C8028" s="106">
        <v>6011.1</v>
      </c>
      <c r="D8028" s="203" t="s">
        <v>2065</v>
      </c>
      <c r="E8028" s="203" t="s">
        <v>7188</v>
      </c>
      <c r="F8028" t="s">
        <v>7189</v>
      </c>
      <c r="G8028" s="129"/>
      <c r="H8028" s="293">
        <v>8</v>
      </c>
      <c r="I8028" s="203" t="s">
        <v>7269</v>
      </c>
      <c r="J8028" s="293" t="s">
        <v>425</v>
      </c>
      <c r="K8028" s="203" t="s">
        <v>7270</v>
      </c>
      <c r="L8028" s="203" t="s">
        <v>459</v>
      </c>
      <c r="M8028" s="203" t="s">
        <v>7116</v>
      </c>
      <c r="N8028" t="s">
        <v>7117</v>
      </c>
    </row>
    <row r="8029" spans="1:14" x14ac:dyDescent="0.2">
      <c r="A8029" s="345">
        <v>45180</v>
      </c>
      <c r="B8029" s="106" t="s">
        <v>541</v>
      </c>
      <c r="C8029" s="106">
        <v>6762.1</v>
      </c>
      <c r="D8029" s="203" t="s">
        <v>452</v>
      </c>
      <c r="E8029" s="203" t="s">
        <v>7271</v>
      </c>
      <c r="F8029" t="s">
        <v>7205</v>
      </c>
      <c r="G8029" s="129"/>
      <c r="H8029" s="293">
        <v>8</v>
      </c>
      <c r="I8029" s="203" t="s">
        <v>7272</v>
      </c>
      <c r="J8029" s="293" t="s">
        <v>425</v>
      </c>
      <c r="K8029" s="203" t="s">
        <v>7273</v>
      </c>
      <c r="L8029" s="203" t="s">
        <v>459</v>
      </c>
      <c r="M8029" s="203" t="s">
        <v>7116</v>
      </c>
      <c r="N8029" t="s">
        <v>7117</v>
      </c>
    </row>
    <row r="8030" spans="1:14" x14ac:dyDescent="0.2">
      <c r="A8030" s="345">
        <v>45181</v>
      </c>
      <c r="B8030" s="106" t="s">
        <v>541</v>
      </c>
      <c r="C8030" s="106">
        <v>6762.1</v>
      </c>
      <c r="D8030" s="203" t="s">
        <v>452</v>
      </c>
      <c r="E8030" s="203" t="s">
        <v>7271</v>
      </c>
      <c r="F8030" t="s">
        <v>7205</v>
      </c>
      <c r="G8030" s="129"/>
      <c r="H8030" s="293">
        <v>8</v>
      </c>
      <c r="I8030" s="203" t="s">
        <v>7272</v>
      </c>
      <c r="J8030" s="293" t="s">
        <v>425</v>
      </c>
      <c r="K8030" s="203" t="s">
        <v>7273</v>
      </c>
      <c r="L8030" s="203" t="s">
        <v>459</v>
      </c>
      <c r="M8030" s="203" t="s">
        <v>7116</v>
      </c>
      <c r="N8030" t="s">
        <v>7117</v>
      </c>
    </row>
    <row r="8031" spans="1:14" x14ac:dyDescent="0.2">
      <c r="A8031" s="345">
        <v>45182</v>
      </c>
      <c r="B8031" s="106" t="s">
        <v>541</v>
      </c>
      <c r="C8031" s="106">
        <v>6762.1</v>
      </c>
      <c r="D8031" s="203" t="s">
        <v>452</v>
      </c>
      <c r="E8031" s="203" t="s">
        <v>7271</v>
      </c>
      <c r="F8031" t="s">
        <v>7205</v>
      </c>
      <c r="G8031" s="129"/>
      <c r="H8031" s="293">
        <v>8</v>
      </c>
      <c r="I8031" s="203" t="s">
        <v>7272</v>
      </c>
      <c r="J8031" s="293" t="s">
        <v>425</v>
      </c>
      <c r="K8031" s="203" t="s">
        <v>7273</v>
      </c>
      <c r="L8031" s="203" t="s">
        <v>459</v>
      </c>
      <c r="M8031" s="203" t="s">
        <v>7116</v>
      </c>
      <c r="N8031" t="s">
        <v>7117</v>
      </c>
    </row>
    <row r="8032" spans="1:14" x14ac:dyDescent="0.2">
      <c r="A8032" s="345">
        <v>45183</v>
      </c>
      <c r="B8032" s="106" t="s">
        <v>541</v>
      </c>
      <c r="C8032" s="106">
        <v>6762.1</v>
      </c>
      <c r="D8032" s="203" t="s">
        <v>452</v>
      </c>
      <c r="E8032" s="203" t="s">
        <v>7271</v>
      </c>
      <c r="F8032" t="s">
        <v>7205</v>
      </c>
      <c r="G8032" s="129"/>
      <c r="H8032" s="293">
        <v>8</v>
      </c>
      <c r="I8032" s="203" t="s">
        <v>7272</v>
      </c>
      <c r="J8032" s="293" t="s">
        <v>425</v>
      </c>
      <c r="K8032" s="203" t="s">
        <v>7273</v>
      </c>
      <c r="L8032" s="203" t="s">
        <v>459</v>
      </c>
      <c r="M8032" s="203" t="s">
        <v>7116</v>
      </c>
      <c r="N8032" t="s">
        <v>7117</v>
      </c>
    </row>
    <row r="8033" spans="1:14" x14ac:dyDescent="0.2">
      <c r="A8033" s="345">
        <v>45184</v>
      </c>
      <c r="B8033" s="106" t="s">
        <v>541</v>
      </c>
      <c r="C8033" s="106">
        <v>6762.1</v>
      </c>
      <c r="D8033" s="203" t="s">
        <v>452</v>
      </c>
      <c r="E8033" s="203" t="s">
        <v>7271</v>
      </c>
      <c r="F8033" t="s">
        <v>7205</v>
      </c>
      <c r="G8033" s="129"/>
      <c r="H8033" s="293">
        <v>8</v>
      </c>
      <c r="I8033" s="203" t="s">
        <v>7272</v>
      </c>
      <c r="J8033" s="293" t="s">
        <v>425</v>
      </c>
      <c r="K8033" s="203" t="s">
        <v>7273</v>
      </c>
      <c r="L8033" s="203" t="s">
        <v>459</v>
      </c>
      <c r="M8033" s="203" t="s">
        <v>7116</v>
      </c>
      <c r="N8033" t="s">
        <v>7117</v>
      </c>
    </row>
    <row r="8034" spans="1:14" x14ac:dyDescent="0.2">
      <c r="A8034" s="345">
        <v>45170</v>
      </c>
      <c r="B8034" s="106" t="s">
        <v>541</v>
      </c>
      <c r="C8034" s="106">
        <v>6233.1</v>
      </c>
      <c r="D8034" s="203" t="s">
        <v>2065</v>
      </c>
      <c r="E8034" s="203" t="s">
        <v>7271</v>
      </c>
      <c r="F8034" t="s">
        <v>7205</v>
      </c>
      <c r="G8034" s="129"/>
      <c r="H8034" s="293">
        <v>8</v>
      </c>
      <c r="I8034" s="203" t="s">
        <v>7272</v>
      </c>
      <c r="J8034" s="293" t="s">
        <v>425</v>
      </c>
      <c r="K8034" s="203" t="s">
        <v>7273</v>
      </c>
      <c r="L8034" s="203" t="s">
        <v>459</v>
      </c>
      <c r="M8034" s="203" t="s">
        <v>7116</v>
      </c>
      <c r="N8034" t="s">
        <v>7117</v>
      </c>
    </row>
    <row r="8035" spans="1:14" x14ac:dyDescent="0.2">
      <c r="A8035" s="345">
        <v>45170</v>
      </c>
      <c r="B8035" s="106" t="s">
        <v>541</v>
      </c>
      <c r="C8035" s="106">
        <v>6497.1</v>
      </c>
      <c r="D8035" s="203" t="s">
        <v>452</v>
      </c>
      <c r="E8035" s="203" t="s">
        <v>7186</v>
      </c>
      <c r="F8035" t="s">
        <v>7187</v>
      </c>
      <c r="G8035" s="129"/>
      <c r="H8035" s="293">
        <v>8</v>
      </c>
      <c r="I8035" s="203" t="s">
        <v>7263</v>
      </c>
      <c r="J8035" s="293" t="s">
        <v>425</v>
      </c>
      <c r="K8035" s="203" t="s">
        <v>7264</v>
      </c>
      <c r="L8035" s="203" t="s">
        <v>459</v>
      </c>
      <c r="M8035" s="203" t="s">
        <v>7116</v>
      </c>
      <c r="N8035" t="s">
        <v>7117</v>
      </c>
    </row>
    <row r="8036" spans="1:14" x14ac:dyDescent="0.2">
      <c r="A8036" s="345">
        <v>45177</v>
      </c>
      <c r="B8036" s="106" t="s">
        <v>541</v>
      </c>
      <c r="C8036" s="106">
        <v>6188.1</v>
      </c>
      <c r="D8036" s="203" t="s">
        <v>452</v>
      </c>
      <c r="E8036" s="203" t="s">
        <v>7190</v>
      </c>
      <c r="F8036" t="s">
        <v>7191</v>
      </c>
      <c r="G8036" s="129"/>
      <c r="H8036" s="293">
        <v>4</v>
      </c>
      <c r="I8036" s="203" t="s">
        <v>7259</v>
      </c>
      <c r="J8036" s="293" t="s">
        <v>425</v>
      </c>
      <c r="K8036" s="203" t="s">
        <v>7260</v>
      </c>
      <c r="L8036" s="203" t="s">
        <v>459</v>
      </c>
      <c r="M8036" s="203" t="s">
        <v>7116</v>
      </c>
      <c r="N8036" t="s">
        <v>7117</v>
      </c>
    </row>
    <row r="8037" spans="1:14" x14ac:dyDescent="0.2">
      <c r="A8037" s="345">
        <v>45170</v>
      </c>
      <c r="B8037" s="106" t="s">
        <v>541</v>
      </c>
      <c r="C8037" s="106">
        <v>80422.16</v>
      </c>
      <c r="D8037" s="203" t="s">
        <v>2065</v>
      </c>
      <c r="E8037" s="203" t="s">
        <v>7192</v>
      </c>
      <c r="F8037" t="s">
        <v>7193</v>
      </c>
      <c r="G8037" s="129"/>
      <c r="H8037" s="293">
        <v>8</v>
      </c>
      <c r="I8037" s="203" t="s">
        <v>7255</v>
      </c>
      <c r="J8037" s="293" t="s">
        <v>425</v>
      </c>
      <c r="K8037" s="203" t="s">
        <v>7256</v>
      </c>
      <c r="L8037" s="203" t="s">
        <v>459</v>
      </c>
      <c r="M8037" s="203" t="s">
        <v>7116</v>
      </c>
      <c r="N8037" t="s">
        <v>7117</v>
      </c>
    </row>
    <row r="8038" spans="1:14" x14ac:dyDescent="0.2">
      <c r="A8038" s="345">
        <v>45180</v>
      </c>
      <c r="B8038" s="106" t="s">
        <v>541</v>
      </c>
      <c r="C8038" s="106">
        <v>6497.1</v>
      </c>
      <c r="D8038" s="203" t="s">
        <v>452</v>
      </c>
      <c r="E8038" s="203" t="s">
        <v>7186</v>
      </c>
      <c r="F8038" t="s">
        <v>7187</v>
      </c>
      <c r="G8038" s="129"/>
      <c r="H8038" s="293">
        <v>8</v>
      </c>
      <c r="I8038" s="203" t="s">
        <v>7263</v>
      </c>
      <c r="J8038" s="293" t="s">
        <v>425</v>
      </c>
      <c r="K8038" s="203" t="s">
        <v>7264</v>
      </c>
      <c r="L8038" s="203" t="s">
        <v>459</v>
      </c>
      <c r="M8038" s="203" t="s">
        <v>7116</v>
      </c>
      <c r="N8038" t="s">
        <v>7117</v>
      </c>
    </row>
    <row r="8039" spans="1:14" x14ac:dyDescent="0.2">
      <c r="A8039" s="345">
        <v>45173</v>
      </c>
      <c r="B8039" s="106" t="s">
        <v>541</v>
      </c>
      <c r="C8039" s="106">
        <v>80422.16</v>
      </c>
      <c r="D8039" s="203" t="s">
        <v>2065</v>
      </c>
      <c r="E8039" s="203" t="s">
        <v>7192</v>
      </c>
      <c r="F8039" t="s">
        <v>7193</v>
      </c>
      <c r="G8039" s="129"/>
      <c r="H8039" s="293">
        <v>8</v>
      </c>
      <c r="I8039" s="203" t="s">
        <v>7255</v>
      </c>
      <c r="J8039" s="293" t="s">
        <v>425</v>
      </c>
      <c r="K8039" s="203" t="s">
        <v>7256</v>
      </c>
      <c r="L8039" s="203" t="s">
        <v>459</v>
      </c>
      <c r="M8039" s="203" t="s">
        <v>7116</v>
      </c>
      <c r="N8039" t="s">
        <v>7117</v>
      </c>
    </row>
    <row r="8040" spans="1:14" x14ac:dyDescent="0.2">
      <c r="A8040" s="345">
        <v>45187</v>
      </c>
      <c r="B8040" s="106" t="s">
        <v>541</v>
      </c>
      <c r="C8040" s="106">
        <v>6497.1</v>
      </c>
      <c r="D8040" s="203" t="s">
        <v>452</v>
      </c>
      <c r="E8040" s="203" t="s">
        <v>7271</v>
      </c>
      <c r="F8040" t="s">
        <v>7205</v>
      </c>
      <c r="G8040" s="129"/>
      <c r="H8040" s="293">
        <v>8</v>
      </c>
      <c r="I8040" s="203" t="s">
        <v>7272</v>
      </c>
      <c r="J8040" s="293" t="s">
        <v>425</v>
      </c>
      <c r="K8040" s="203" t="s">
        <v>7273</v>
      </c>
      <c r="L8040" s="203" t="s">
        <v>459</v>
      </c>
      <c r="M8040" s="203" t="s">
        <v>7116</v>
      </c>
      <c r="N8040" t="s">
        <v>7117</v>
      </c>
    </row>
    <row r="8041" spans="1:14" x14ac:dyDescent="0.2">
      <c r="A8041" s="345">
        <v>45181</v>
      </c>
      <c r="B8041" s="106" t="s">
        <v>541</v>
      </c>
      <c r="C8041" s="106">
        <v>6497.1</v>
      </c>
      <c r="D8041" s="203" t="s">
        <v>452</v>
      </c>
      <c r="E8041" s="203" t="s">
        <v>7186</v>
      </c>
      <c r="F8041" t="s">
        <v>7187</v>
      </c>
      <c r="G8041" s="129"/>
      <c r="H8041" s="293">
        <v>8</v>
      </c>
      <c r="I8041" s="203" t="s">
        <v>7263</v>
      </c>
      <c r="J8041" s="293" t="s">
        <v>425</v>
      </c>
      <c r="K8041" s="203" t="s">
        <v>7264</v>
      </c>
      <c r="L8041" s="203" t="s">
        <v>459</v>
      </c>
      <c r="M8041" s="203" t="s">
        <v>7116</v>
      </c>
      <c r="N8041" t="s">
        <v>7117</v>
      </c>
    </row>
    <row r="8042" spans="1:14" x14ac:dyDescent="0.2">
      <c r="A8042" s="345">
        <v>45180</v>
      </c>
      <c r="B8042" s="106" t="s">
        <v>541</v>
      </c>
      <c r="C8042" s="106">
        <v>6188.11</v>
      </c>
      <c r="D8042" s="203" t="s">
        <v>452</v>
      </c>
      <c r="E8042" s="203" t="s">
        <v>7190</v>
      </c>
      <c r="F8042" t="s">
        <v>7191</v>
      </c>
      <c r="G8042" s="129"/>
      <c r="H8042" s="293">
        <v>8</v>
      </c>
      <c r="I8042" s="203" t="s">
        <v>7259</v>
      </c>
      <c r="J8042" s="293" t="s">
        <v>425</v>
      </c>
      <c r="K8042" s="203" t="s">
        <v>7260</v>
      </c>
      <c r="L8042" s="203" t="s">
        <v>459</v>
      </c>
      <c r="M8042" s="203" t="s">
        <v>7116</v>
      </c>
      <c r="N8042" t="s">
        <v>7117</v>
      </c>
    </row>
    <row r="8043" spans="1:14" x14ac:dyDescent="0.2">
      <c r="A8043" s="345">
        <v>45174</v>
      </c>
      <c r="B8043" s="106" t="s">
        <v>541</v>
      </c>
      <c r="C8043" s="106">
        <v>80422.16</v>
      </c>
      <c r="D8043" s="203" t="s">
        <v>2065</v>
      </c>
      <c r="E8043" s="203" t="s">
        <v>7192</v>
      </c>
      <c r="F8043" t="s">
        <v>7193</v>
      </c>
      <c r="G8043" s="129"/>
      <c r="H8043" s="293">
        <v>8</v>
      </c>
      <c r="I8043" s="203" t="s">
        <v>7255</v>
      </c>
      <c r="J8043" s="293" t="s">
        <v>425</v>
      </c>
      <c r="K8043" s="203" t="s">
        <v>7256</v>
      </c>
      <c r="L8043" s="203" t="s">
        <v>459</v>
      </c>
      <c r="M8043" s="203" t="s">
        <v>7116</v>
      </c>
      <c r="N8043" t="s">
        <v>7117</v>
      </c>
    </row>
    <row r="8044" spans="1:14" x14ac:dyDescent="0.2">
      <c r="A8044" s="345">
        <v>45173</v>
      </c>
      <c r="B8044" s="106" t="s">
        <v>541</v>
      </c>
      <c r="C8044" s="106">
        <v>6497.1</v>
      </c>
      <c r="D8044" s="203" t="s">
        <v>452</v>
      </c>
      <c r="E8044" s="203" t="s">
        <v>7186</v>
      </c>
      <c r="F8044" t="s">
        <v>7187</v>
      </c>
      <c r="G8044" s="129"/>
      <c r="H8044" s="293">
        <v>8</v>
      </c>
      <c r="I8044" s="203" t="s">
        <v>7263</v>
      </c>
      <c r="J8044" s="293" t="s">
        <v>425</v>
      </c>
      <c r="K8044" s="203" t="s">
        <v>7264</v>
      </c>
      <c r="L8044" s="203" t="s">
        <v>459</v>
      </c>
      <c r="M8044" s="203" t="s">
        <v>7116</v>
      </c>
      <c r="N8044" t="s">
        <v>7117</v>
      </c>
    </row>
    <row r="8045" spans="1:14" x14ac:dyDescent="0.2">
      <c r="A8045" s="345">
        <v>45181</v>
      </c>
      <c r="B8045" s="106" t="s">
        <v>541</v>
      </c>
      <c r="C8045" s="106">
        <v>6188.11</v>
      </c>
      <c r="D8045" s="203" t="s">
        <v>452</v>
      </c>
      <c r="E8045" s="203" t="s">
        <v>7190</v>
      </c>
      <c r="F8045" t="s">
        <v>7191</v>
      </c>
      <c r="G8045" s="129"/>
      <c r="H8045" s="293">
        <v>8</v>
      </c>
      <c r="I8045" s="203" t="s">
        <v>7259</v>
      </c>
      <c r="J8045" s="293" t="s">
        <v>425</v>
      </c>
      <c r="K8045" s="203" t="s">
        <v>7260</v>
      </c>
      <c r="L8045" s="203" t="s">
        <v>459</v>
      </c>
      <c r="M8045" s="203" t="s">
        <v>7116</v>
      </c>
      <c r="N8045" t="s">
        <v>7117</v>
      </c>
    </row>
    <row r="8046" spans="1:14" x14ac:dyDescent="0.2">
      <c r="A8046" s="345">
        <v>45188</v>
      </c>
      <c r="B8046" s="106" t="s">
        <v>541</v>
      </c>
      <c r="C8046" s="106">
        <v>6497.1</v>
      </c>
      <c r="D8046" s="203" t="s">
        <v>452</v>
      </c>
      <c r="E8046" s="203" t="s">
        <v>7271</v>
      </c>
      <c r="F8046" t="s">
        <v>7205</v>
      </c>
      <c r="G8046" s="129"/>
      <c r="H8046" s="293">
        <v>8</v>
      </c>
      <c r="I8046" s="203" t="s">
        <v>7272</v>
      </c>
      <c r="J8046" s="293" t="s">
        <v>425</v>
      </c>
      <c r="K8046" s="203" t="s">
        <v>7273</v>
      </c>
      <c r="L8046" s="203" t="s">
        <v>459</v>
      </c>
      <c r="M8046" s="203" t="s">
        <v>7116</v>
      </c>
      <c r="N8046" t="s">
        <v>7117</v>
      </c>
    </row>
    <row r="8047" spans="1:14" x14ac:dyDescent="0.2">
      <c r="A8047" s="345">
        <v>45176</v>
      </c>
      <c r="B8047" s="106" t="s">
        <v>541</v>
      </c>
      <c r="C8047" s="106">
        <v>80422.16</v>
      </c>
      <c r="D8047" s="203" t="s">
        <v>2065</v>
      </c>
      <c r="E8047" s="203" t="s">
        <v>7192</v>
      </c>
      <c r="F8047" t="s">
        <v>7193</v>
      </c>
      <c r="G8047" s="129"/>
      <c r="H8047" s="293">
        <v>8</v>
      </c>
      <c r="I8047" s="203" t="s">
        <v>7255</v>
      </c>
      <c r="J8047" s="293" t="s">
        <v>425</v>
      </c>
      <c r="K8047" s="203" t="s">
        <v>7256</v>
      </c>
      <c r="L8047" s="203" t="s">
        <v>459</v>
      </c>
      <c r="M8047" s="203" t="s">
        <v>7116</v>
      </c>
      <c r="N8047" t="s">
        <v>7117</v>
      </c>
    </row>
    <row r="8048" spans="1:14" x14ac:dyDescent="0.2">
      <c r="A8048" s="345">
        <v>45174</v>
      </c>
      <c r="B8048" s="106" t="s">
        <v>541</v>
      </c>
      <c r="C8048" s="106">
        <v>6497.1</v>
      </c>
      <c r="D8048" s="203" t="s">
        <v>452</v>
      </c>
      <c r="E8048" s="203" t="s">
        <v>7186</v>
      </c>
      <c r="F8048" t="s">
        <v>7187</v>
      </c>
      <c r="G8048" s="129"/>
      <c r="H8048" s="293">
        <v>8</v>
      </c>
      <c r="I8048" s="203" t="s">
        <v>7263</v>
      </c>
      <c r="J8048" s="293" t="s">
        <v>425</v>
      </c>
      <c r="K8048" s="203" t="s">
        <v>7264</v>
      </c>
      <c r="L8048" s="203" t="s">
        <v>459</v>
      </c>
      <c r="M8048" s="203" t="s">
        <v>7116</v>
      </c>
      <c r="N8048" t="s">
        <v>7117</v>
      </c>
    </row>
    <row r="8049" spans="1:14" x14ac:dyDescent="0.2">
      <c r="A8049" s="345">
        <v>45182</v>
      </c>
      <c r="B8049" s="106" t="s">
        <v>541</v>
      </c>
      <c r="C8049" s="106">
        <v>6188.11</v>
      </c>
      <c r="D8049" s="203" t="s">
        <v>452</v>
      </c>
      <c r="E8049" s="203" t="s">
        <v>7190</v>
      </c>
      <c r="F8049" t="s">
        <v>7191</v>
      </c>
      <c r="G8049" s="129"/>
      <c r="H8049" s="293">
        <v>8</v>
      </c>
      <c r="I8049" s="203" t="s">
        <v>7259</v>
      </c>
      <c r="J8049" s="293" t="s">
        <v>425</v>
      </c>
      <c r="K8049" s="203" t="s">
        <v>7260</v>
      </c>
      <c r="L8049" s="203" t="s">
        <v>459</v>
      </c>
      <c r="M8049" s="203" t="s">
        <v>7116</v>
      </c>
      <c r="N8049" t="s">
        <v>7117</v>
      </c>
    </row>
    <row r="8050" spans="1:14" x14ac:dyDescent="0.2">
      <c r="A8050" s="345">
        <v>45177</v>
      </c>
      <c r="B8050" s="106" t="s">
        <v>541</v>
      </c>
      <c r="C8050" s="106">
        <v>80422.16</v>
      </c>
      <c r="D8050" s="203" t="s">
        <v>2065</v>
      </c>
      <c r="E8050" s="203" t="s">
        <v>7192</v>
      </c>
      <c r="F8050" t="s">
        <v>7193</v>
      </c>
      <c r="G8050" s="129"/>
      <c r="H8050" s="293">
        <v>8</v>
      </c>
      <c r="I8050" s="203" t="s">
        <v>7255</v>
      </c>
      <c r="J8050" s="293" t="s">
        <v>425</v>
      </c>
      <c r="K8050" s="203" t="s">
        <v>7256</v>
      </c>
      <c r="L8050" s="203" t="s">
        <v>459</v>
      </c>
      <c r="M8050" s="203" t="s">
        <v>7116</v>
      </c>
      <c r="N8050" t="s">
        <v>7117</v>
      </c>
    </row>
    <row r="8051" spans="1:14" x14ac:dyDescent="0.2">
      <c r="A8051" s="345">
        <v>45183</v>
      </c>
      <c r="B8051" s="106" t="s">
        <v>541</v>
      </c>
      <c r="C8051" s="106">
        <v>6188.11</v>
      </c>
      <c r="D8051" s="203" t="s">
        <v>452</v>
      </c>
      <c r="E8051" s="203" t="s">
        <v>7190</v>
      </c>
      <c r="F8051" t="s">
        <v>7191</v>
      </c>
      <c r="G8051" s="129"/>
      <c r="H8051" s="293">
        <v>8</v>
      </c>
      <c r="I8051" s="203" t="s">
        <v>7259</v>
      </c>
      <c r="J8051" s="293" t="s">
        <v>425</v>
      </c>
      <c r="K8051" s="203" t="s">
        <v>7260</v>
      </c>
      <c r="L8051" s="203" t="s">
        <v>459</v>
      </c>
      <c r="M8051" s="203" t="s">
        <v>7116</v>
      </c>
      <c r="N8051" t="s">
        <v>7117</v>
      </c>
    </row>
    <row r="8052" spans="1:14" x14ac:dyDescent="0.2">
      <c r="A8052" s="345">
        <v>45189</v>
      </c>
      <c r="B8052" s="106" t="s">
        <v>541</v>
      </c>
      <c r="C8052" s="106">
        <v>6497.1</v>
      </c>
      <c r="D8052" s="203" t="s">
        <v>452</v>
      </c>
      <c r="E8052" s="203" t="s">
        <v>7271</v>
      </c>
      <c r="F8052" t="s">
        <v>7205</v>
      </c>
      <c r="G8052" s="129"/>
      <c r="H8052" s="293">
        <v>8</v>
      </c>
      <c r="I8052" s="203" t="s">
        <v>7272</v>
      </c>
      <c r="J8052" s="293" t="s">
        <v>425</v>
      </c>
      <c r="K8052" s="203" t="s">
        <v>7273</v>
      </c>
      <c r="L8052" s="203" t="s">
        <v>459</v>
      </c>
      <c r="M8052" s="203" t="s">
        <v>7116</v>
      </c>
      <c r="N8052" t="s">
        <v>7117</v>
      </c>
    </row>
    <row r="8053" spans="1:14" x14ac:dyDescent="0.2">
      <c r="A8053" s="345">
        <v>45175</v>
      </c>
      <c r="B8053" s="106" t="s">
        <v>541</v>
      </c>
      <c r="C8053" s="106">
        <v>6188.1</v>
      </c>
      <c r="D8053" s="203" t="s">
        <v>452</v>
      </c>
      <c r="E8053" s="203" t="s">
        <v>7186</v>
      </c>
      <c r="F8053" t="s">
        <v>7187</v>
      </c>
      <c r="G8053" s="129"/>
      <c r="H8053" s="293">
        <v>8</v>
      </c>
      <c r="I8053" s="203" t="s">
        <v>7263</v>
      </c>
      <c r="J8053" s="293" t="s">
        <v>425</v>
      </c>
      <c r="K8053" s="203" t="s">
        <v>7264</v>
      </c>
      <c r="L8053" s="203" t="s">
        <v>459</v>
      </c>
      <c r="M8053" s="203" t="s">
        <v>7116</v>
      </c>
      <c r="N8053" t="s">
        <v>7117</v>
      </c>
    </row>
    <row r="8054" spans="1:14" x14ac:dyDescent="0.2">
      <c r="A8054" s="345">
        <v>45180</v>
      </c>
      <c r="B8054" s="106" t="s">
        <v>541</v>
      </c>
      <c r="C8054" s="106">
        <v>80422.16</v>
      </c>
      <c r="D8054" s="203" t="s">
        <v>2065</v>
      </c>
      <c r="E8054" s="203" t="s">
        <v>7192</v>
      </c>
      <c r="F8054" t="s">
        <v>7193</v>
      </c>
      <c r="G8054" s="129"/>
      <c r="H8054" s="293">
        <v>8</v>
      </c>
      <c r="I8054" s="203" t="s">
        <v>7255</v>
      </c>
      <c r="J8054" s="293" t="s">
        <v>425</v>
      </c>
      <c r="K8054" s="203" t="s">
        <v>7256</v>
      </c>
      <c r="L8054" s="203" t="s">
        <v>459</v>
      </c>
      <c r="M8054" s="203" t="s">
        <v>7116</v>
      </c>
      <c r="N8054" t="s">
        <v>7117</v>
      </c>
    </row>
    <row r="8055" spans="1:14" x14ac:dyDescent="0.2">
      <c r="A8055" s="345">
        <v>45184</v>
      </c>
      <c r="B8055" s="106" t="s">
        <v>541</v>
      </c>
      <c r="C8055" s="106">
        <v>6188.11</v>
      </c>
      <c r="D8055" s="203" t="s">
        <v>452</v>
      </c>
      <c r="E8055" s="203" t="s">
        <v>7190</v>
      </c>
      <c r="F8055" t="s">
        <v>7191</v>
      </c>
      <c r="G8055" s="129"/>
      <c r="H8055" s="293">
        <v>8</v>
      </c>
      <c r="I8055" s="203" t="s">
        <v>7259</v>
      </c>
      <c r="J8055" s="293" t="s">
        <v>425</v>
      </c>
      <c r="K8055" s="203" t="s">
        <v>7260</v>
      </c>
      <c r="L8055" s="203" t="s">
        <v>459</v>
      </c>
      <c r="M8055" s="203" t="s">
        <v>7116</v>
      </c>
      <c r="N8055" t="s">
        <v>7117</v>
      </c>
    </row>
    <row r="8056" spans="1:14" x14ac:dyDescent="0.2">
      <c r="A8056" s="345">
        <v>45176</v>
      </c>
      <c r="B8056" s="106" t="s">
        <v>541</v>
      </c>
      <c r="C8056" s="106">
        <v>6188.1</v>
      </c>
      <c r="D8056" s="203" t="s">
        <v>452</v>
      </c>
      <c r="E8056" s="203" t="s">
        <v>7186</v>
      </c>
      <c r="F8056" t="s">
        <v>7187</v>
      </c>
      <c r="G8056" s="129"/>
      <c r="H8056" s="293">
        <v>8</v>
      </c>
      <c r="I8056" s="203" t="s">
        <v>7263</v>
      </c>
      <c r="J8056" s="293" t="s">
        <v>425</v>
      </c>
      <c r="K8056" s="203" t="s">
        <v>7264</v>
      </c>
      <c r="L8056" s="203" t="s">
        <v>459</v>
      </c>
      <c r="M8056" s="203" t="s">
        <v>7116</v>
      </c>
      <c r="N8056" t="s">
        <v>7117</v>
      </c>
    </row>
    <row r="8057" spans="1:14" x14ac:dyDescent="0.2">
      <c r="A8057" s="345">
        <v>45181</v>
      </c>
      <c r="B8057" s="106" t="s">
        <v>541</v>
      </c>
      <c r="C8057" s="106">
        <v>80422.16</v>
      </c>
      <c r="D8057" s="203" t="s">
        <v>2065</v>
      </c>
      <c r="E8057" s="203" t="s">
        <v>7192</v>
      </c>
      <c r="F8057" t="s">
        <v>7193</v>
      </c>
      <c r="G8057" s="129"/>
      <c r="H8057" s="293">
        <v>8</v>
      </c>
      <c r="I8057" s="203" t="s">
        <v>7255</v>
      </c>
      <c r="J8057" s="293" t="s">
        <v>425</v>
      </c>
      <c r="K8057" s="203" t="s">
        <v>7256</v>
      </c>
      <c r="L8057" s="203" t="s">
        <v>459</v>
      </c>
      <c r="M8057" s="203" t="s">
        <v>7116</v>
      </c>
      <c r="N8057" t="s">
        <v>7117</v>
      </c>
    </row>
    <row r="8058" spans="1:14" x14ac:dyDescent="0.2">
      <c r="A8058" s="345">
        <v>45177</v>
      </c>
      <c r="B8058" s="106" t="s">
        <v>541</v>
      </c>
      <c r="C8058" s="106">
        <v>6188.1</v>
      </c>
      <c r="D8058" s="203" t="s">
        <v>452</v>
      </c>
      <c r="E8058" s="203" t="s">
        <v>7186</v>
      </c>
      <c r="F8058" t="s">
        <v>7187</v>
      </c>
      <c r="G8058" s="129"/>
      <c r="H8058" s="293">
        <v>8</v>
      </c>
      <c r="I8058" s="203" t="s">
        <v>7263</v>
      </c>
      <c r="J8058" s="293" t="s">
        <v>425</v>
      </c>
      <c r="K8058" s="203" t="s">
        <v>7264</v>
      </c>
      <c r="L8058" s="203" t="s">
        <v>459</v>
      </c>
      <c r="M8058" s="203" t="s">
        <v>7116</v>
      </c>
      <c r="N8058" t="s">
        <v>7117</v>
      </c>
    </row>
    <row r="8059" spans="1:14" x14ac:dyDescent="0.2">
      <c r="A8059" s="345">
        <v>45182</v>
      </c>
      <c r="B8059" s="106" t="s">
        <v>541</v>
      </c>
      <c r="C8059" s="106">
        <v>80422.16</v>
      </c>
      <c r="D8059" s="203" t="s">
        <v>2065</v>
      </c>
      <c r="E8059" s="203" t="s">
        <v>7192</v>
      </c>
      <c r="F8059" t="s">
        <v>7193</v>
      </c>
      <c r="G8059" s="129"/>
      <c r="H8059" s="293">
        <v>8</v>
      </c>
      <c r="I8059" s="203" t="s">
        <v>7255</v>
      </c>
      <c r="J8059" s="293" t="s">
        <v>425</v>
      </c>
      <c r="K8059" s="203" t="s">
        <v>7256</v>
      </c>
      <c r="L8059" s="203" t="s">
        <v>459</v>
      </c>
      <c r="M8059" s="203" t="s">
        <v>7116</v>
      </c>
      <c r="N8059" t="s">
        <v>7117</v>
      </c>
    </row>
    <row r="8060" spans="1:14" x14ac:dyDescent="0.2">
      <c r="A8060" s="345">
        <v>45190</v>
      </c>
      <c r="B8060" s="106" t="s">
        <v>541</v>
      </c>
      <c r="C8060" s="106">
        <v>6497.1</v>
      </c>
      <c r="D8060" s="203" t="s">
        <v>452</v>
      </c>
      <c r="E8060" s="203" t="s">
        <v>7271</v>
      </c>
      <c r="F8060" t="s">
        <v>7205</v>
      </c>
      <c r="G8060" s="129"/>
      <c r="H8060" s="293">
        <v>8</v>
      </c>
      <c r="I8060" s="203" t="s">
        <v>7272</v>
      </c>
      <c r="J8060" s="293" t="s">
        <v>425</v>
      </c>
      <c r="K8060" s="203" t="s">
        <v>7273</v>
      </c>
      <c r="L8060" s="203" t="s">
        <v>459</v>
      </c>
      <c r="M8060" s="203" t="s">
        <v>7116</v>
      </c>
      <c r="N8060" t="s">
        <v>7117</v>
      </c>
    </row>
    <row r="8061" spans="1:14" x14ac:dyDescent="0.2">
      <c r="A8061" s="345">
        <v>45182</v>
      </c>
      <c r="B8061" s="106" t="s">
        <v>541</v>
      </c>
      <c r="C8061" s="106">
        <v>6188.1</v>
      </c>
      <c r="D8061" s="203" t="s">
        <v>452</v>
      </c>
      <c r="E8061" s="203" t="s">
        <v>7186</v>
      </c>
      <c r="F8061" t="s">
        <v>7187</v>
      </c>
      <c r="G8061" s="129"/>
      <c r="H8061" s="293">
        <v>8</v>
      </c>
      <c r="I8061" s="203" t="s">
        <v>7263</v>
      </c>
      <c r="J8061" s="293" t="s">
        <v>425</v>
      </c>
      <c r="K8061" s="203" t="s">
        <v>7264</v>
      </c>
      <c r="L8061" s="203" t="s">
        <v>459</v>
      </c>
      <c r="M8061" s="203" t="s">
        <v>7116</v>
      </c>
      <c r="N8061" t="s">
        <v>7117</v>
      </c>
    </row>
    <row r="8062" spans="1:14" x14ac:dyDescent="0.2">
      <c r="A8062" s="345">
        <v>45183</v>
      </c>
      <c r="B8062" s="106" t="s">
        <v>541</v>
      </c>
      <c r="C8062" s="106">
        <v>80422.16</v>
      </c>
      <c r="D8062" s="203" t="s">
        <v>2065</v>
      </c>
      <c r="E8062" s="203" t="s">
        <v>7192</v>
      </c>
      <c r="F8062" t="s">
        <v>7193</v>
      </c>
      <c r="G8062" s="129"/>
      <c r="H8062" s="293">
        <v>8</v>
      </c>
      <c r="I8062" s="203" t="s">
        <v>7255</v>
      </c>
      <c r="J8062" s="293" t="s">
        <v>425</v>
      </c>
      <c r="K8062" s="203" t="s">
        <v>7256</v>
      </c>
      <c r="L8062" s="203" t="s">
        <v>459</v>
      </c>
      <c r="M8062" s="203" t="s">
        <v>7116</v>
      </c>
      <c r="N8062" t="s">
        <v>7117</v>
      </c>
    </row>
    <row r="8063" spans="1:14" x14ac:dyDescent="0.2">
      <c r="A8063" s="345">
        <v>45184</v>
      </c>
      <c r="B8063" s="106" t="s">
        <v>541</v>
      </c>
      <c r="C8063" s="106">
        <v>80422.16</v>
      </c>
      <c r="D8063" s="203" t="s">
        <v>2065</v>
      </c>
      <c r="E8063" s="203" t="s">
        <v>7192</v>
      </c>
      <c r="F8063" t="s">
        <v>7193</v>
      </c>
      <c r="G8063" s="129"/>
      <c r="H8063" s="293">
        <v>8</v>
      </c>
      <c r="I8063" s="203" t="s">
        <v>7255</v>
      </c>
      <c r="J8063" s="293" t="s">
        <v>425</v>
      </c>
      <c r="K8063" s="203" t="s">
        <v>7256</v>
      </c>
      <c r="L8063" s="203" t="s">
        <v>459</v>
      </c>
      <c r="M8063" s="203" t="s">
        <v>7116</v>
      </c>
      <c r="N8063" t="s">
        <v>7117</v>
      </c>
    </row>
    <row r="8064" spans="1:14" x14ac:dyDescent="0.2">
      <c r="A8064" s="345">
        <v>45191</v>
      </c>
      <c r="B8064" s="106" t="s">
        <v>541</v>
      </c>
      <c r="C8064" s="106">
        <v>6497.1</v>
      </c>
      <c r="D8064" s="203" t="s">
        <v>452</v>
      </c>
      <c r="E8064" s="203" t="s">
        <v>7271</v>
      </c>
      <c r="F8064" t="s">
        <v>7205</v>
      </c>
      <c r="G8064" s="129"/>
      <c r="H8064" s="293">
        <v>8</v>
      </c>
      <c r="I8064" s="203" t="s">
        <v>7272</v>
      </c>
      <c r="J8064" s="293" t="s">
        <v>425</v>
      </c>
      <c r="K8064" s="203" t="s">
        <v>7273</v>
      </c>
      <c r="L8064" s="203" t="s">
        <v>459</v>
      </c>
      <c r="M8064" s="203" t="s">
        <v>7116</v>
      </c>
      <c r="N8064" t="s">
        <v>7117</v>
      </c>
    </row>
    <row r="8065" spans="1:14" x14ac:dyDescent="0.2">
      <c r="A8065" s="345">
        <v>45183</v>
      </c>
      <c r="B8065" s="106" t="s">
        <v>541</v>
      </c>
      <c r="C8065" s="106">
        <v>6188.1</v>
      </c>
      <c r="D8065" s="203" t="s">
        <v>452</v>
      </c>
      <c r="E8065" s="203" t="s">
        <v>7186</v>
      </c>
      <c r="F8065" t="s">
        <v>7187</v>
      </c>
      <c r="G8065" s="129"/>
      <c r="H8065" s="293">
        <v>8</v>
      </c>
      <c r="I8065" s="203" t="s">
        <v>7263</v>
      </c>
      <c r="J8065" s="293" t="s">
        <v>425</v>
      </c>
      <c r="K8065" s="203" t="s">
        <v>7264</v>
      </c>
      <c r="L8065" s="203" t="s">
        <v>459</v>
      </c>
      <c r="M8065" s="203" t="s">
        <v>7116</v>
      </c>
      <c r="N8065" t="s">
        <v>7117</v>
      </c>
    </row>
    <row r="8066" spans="1:14" x14ac:dyDescent="0.2">
      <c r="A8066" s="345">
        <v>45194</v>
      </c>
      <c r="B8066" s="106" t="s">
        <v>541</v>
      </c>
      <c r="C8066" s="106">
        <v>52936.160000000003</v>
      </c>
      <c r="D8066" s="203" t="s">
        <v>2065</v>
      </c>
      <c r="E8066" s="203" t="s">
        <v>7271</v>
      </c>
      <c r="F8066" t="s">
        <v>7205</v>
      </c>
      <c r="G8066" s="129"/>
      <c r="H8066" s="293">
        <v>8</v>
      </c>
      <c r="I8066" s="203" t="s">
        <v>7272</v>
      </c>
      <c r="J8066" s="293" t="s">
        <v>425</v>
      </c>
      <c r="K8066" s="203" t="s">
        <v>7273</v>
      </c>
      <c r="L8066" s="203" t="s">
        <v>459</v>
      </c>
      <c r="M8066" s="203" t="s">
        <v>7116</v>
      </c>
      <c r="N8066" t="s">
        <v>7117</v>
      </c>
    </row>
    <row r="8067" spans="1:14" x14ac:dyDescent="0.2">
      <c r="A8067" s="345">
        <v>45184</v>
      </c>
      <c r="B8067" s="106" t="s">
        <v>541</v>
      </c>
      <c r="C8067" s="106">
        <v>6188.1</v>
      </c>
      <c r="D8067" s="203" t="s">
        <v>452</v>
      </c>
      <c r="E8067" s="203" t="s">
        <v>7186</v>
      </c>
      <c r="F8067" t="s">
        <v>7187</v>
      </c>
      <c r="G8067" s="129"/>
      <c r="H8067" s="293">
        <v>8</v>
      </c>
      <c r="I8067" s="203" t="s">
        <v>7263</v>
      </c>
      <c r="J8067" s="293" t="s">
        <v>425</v>
      </c>
      <c r="K8067" s="203" t="s">
        <v>7264</v>
      </c>
      <c r="L8067" s="203" t="s">
        <v>459</v>
      </c>
      <c r="M8067" s="203" t="s">
        <v>7116</v>
      </c>
      <c r="N8067" t="s">
        <v>7117</v>
      </c>
    </row>
    <row r="8068" spans="1:14" x14ac:dyDescent="0.2">
      <c r="A8068" s="345">
        <v>45195</v>
      </c>
      <c r="B8068" s="106" t="s">
        <v>541</v>
      </c>
      <c r="C8068" s="106">
        <v>52936.160000000003</v>
      </c>
      <c r="D8068" s="203" t="s">
        <v>2065</v>
      </c>
      <c r="E8068" s="203" t="s">
        <v>7271</v>
      </c>
      <c r="F8068" t="s">
        <v>7205</v>
      </c>
      <c r="G8068" s="129"/>
      <c r="H8068" s="293">
        <v>8</v>
      </c>
      <c r="I8068" s="203" t="s">
        <v>7272</v>
      </c>
      <c r="J8068" s="293" t="s">
        <v>425</v>
      </c>
      <c r="K8068" s="203" t="s">
        <v>7273</v>
      </c>
      <c r="L8068" s="203" t="s">
        <v>459</v>
      </c>
      <c r="M8068" s="203" t="s">
        <v>7116</v>
      </c>
      <c r="N8068" t="s">
        <v>7117</v>
      </c>
    </row>
    <row r="8069" spans="1:14" x14ac:dyDescent="0.2">
      <c r="A8069" s="345">
        <v>45196</v>
      </c>
      <c r="B8069" s="106" t="s">
        <v>541</v>
      </c>
      <c r="C8069" s="106">
        <v>52936.160000000003</v>
      </c>
      <c r="D8069" s="203" t="s">
        <v>2065</v>
      </c>
      <c r="E8069" s="203" t="s">
        <v>7271</v>
      </c>
      <c r="F8069" t="s">
        <v>7205</v>
      </c>
      <c r="G8069" s="129"/>
      <c r="H8069" s="293">
        <v>8</v>
      </c>
      <c r="I8069" s="203" t="s">
        <v>7272</v>
      </c>
      <c r="J8069" s="293" t="s">
        <v>425</v>
      </c>
      <c r="K8069" s="203" t="s">
        <v>7273</v>
      </c>
      <c r="L8069" s="203" t="s">
        <v>459</v>
      </c>
      <c r="M8069" s="203" t="s">
        <v>7116</v>
      </c>
      <c r="N8069" t="s">
        <v>7117</v>
      </c>
    </row>
    <row r="8070" spans="1:14" x14ac:dyDescent="0.2">
      <c r="A8070" s="345">
        <v>45197</v>
      </c>
      <c r="B8070" s="106" t="s">
        <v>541</v>
      </c>
      <c r="C8070" s="106">
        <v>52936.160000000003</v>
      </c>
      <c r="D8070" s="203" t="s">
        <v>2065</v>
      </c>
      <c r="E8070" s="203" t="s">
        <v>7271</v>
      </c>
      <c r="F8070" t="s">
        <v>7205</v>
      </c>
      <c r="G8070" s="129"/>
      <c r="H8070" s="293">
        <v>8</v>
      </c>
      <c r="I8070" s="203" t="s">
        <v>7272</v>
      </c>
      <c r="J8070" s="293" t="s">
        <v>425</v>
      </c>
      <c r="K8070" s="203" t="s">
        <v>7273</v>
      </c>
      <c r="L8070" s="203" t="s">
        <v>459</v>
      </c>
      <c r="M8070" s="203" t="s">
        <v>7116</v>
      </c>
      <c r="N8070" t="s">
        <v>7117</v>
      </c>
    </row>
    <row r="8071" spans="1:14" x14ac:dyDescent="0.2">
      <c r="A8071" s="345">
        <v>45170</v>
      </c>
      <c r="B8071" s="106" t="s">
        <v>541</v>
      </c>
      <c r="C8071" s="106">
        <v>80422.16</v>
      </c>
      <c r="D8071" s="203" t="s">
        <v>2065</v>
      </c>
      <c r="E8071" s="203" t="s">
        <v>7196</v>
      </c>
      <c r="F8071" t="s">
        <v>7197</v>
      </c>
      <c r="G8071" s="129"/>
      <c r="H8071" s="293">
        <v>8</v>
      </c>
      <c r="I8071" s="203" t="s">
        <v>7261</v>
      </c>
      <c r="J8071" s="293" t="s">
        <v>425</v>
      </c>
      <c r="K8071" s="203" t="s">
        <v>7262</v>
      </c>
      <c r="L8071" s="203" t="s">
        <v>459</v>
      </c>
      <c r="M8071" s="203" t="s">
        <v>7116</v>
      </c>
      <c r="N8071" t="s">
        <v>7117</v>
      </c>
    </row>
    <row r="8072" spans="1:14" x14ac:dyDescent="0.2">
      <c r="A8072" s="345">
        <v>45194</v>
      </c>
      <c r="B8072" s="106" t="s">
        <v>541</v>
      </c>
      <c r="C8072" s="106">
        <v>80422.16</v>
      </c>
      <c r="D8072" s="203" t="s">
        <v>2065</v>
      </c>
      <c r="E8072" s="203" t="s">
        <v>7200</v>
      </c>
      <c r="F8072" t="s">
        <v>7201</v>
      </c>
      <c r="G8072" s="129"/>
      <c r="H8072" s="293">
        <v>8</v>
      </c>
      <c r="I8072" s="203" t="s">
        <v>7267</v>
      </c>
      <c r="J8072" s="293" t="s">
        <v>425</v>
      </c>
      <c r="K8072" s="203" t="s">
        <v>7268</v>
      </c>
      <c r="L8072" s="203" t="s">
        <v>459</v>
      </c>
      <c r="M8072" s="203" t="s">
        <v>7116</v>
      </c>
      <c r="N8072" t="s">
        <v>7117</v>
      </c>
    </row>
    <row r="8073" spans="1:14" x14ac:dyDescent="0.2">
      <c r="A8073" s="345">
        <v>45177</v>
      </c>
      <c r="B8073" s="106" t="s">
        <v>541</v>
      </c>
      <c r="C8073" s="106">
        <v>6511.1</v>
      </c>
      <c r="D8073" s="203" t="s">
        <v>2065</v>
      </c>
      <c r="E8073" s="203" t="s">
        <v>7196</v>
      </c>
      <c r="F8073" t="s">
        <v>7197</v>
      </c>
      <c r="G8073" s="129"/>
      <c r="H8073" s="293">
        <v>8</v>
      </c>
      <c r="I8073" s="203" t="s">
        <v>7261</v>
      </c>
      <c r="J8073" s="293" t="s">
        <v>425</v>
      </c>
      <c r="K8073" s="203" t="s">
        <v>7262</v>
      </c>
      <c r="L8073" s="203" t="s">
        <v>459</v>
      </c>
      <c r="M8073" s="203" t="s">
        <v>7116</v>
      </c>
      <c r="N8073" t="s">
        <v>7117</v>
      </c>
    </row>
    <row r="8074" spans="1:14" x14ac:dyDescent="0.2">
      <c r="A8074" s="345">
        <v>45195</v>
      </c>
      <c r="B8074" s="106" t="s">
        <v>541</v>
      </c>
      <c r="C8074" s="106">
        <v>80422.16</v>
      </c>
      <c r="D8074" s="203" t="s">
        <v>2065</v>
      </c>
      <c r="E8074" s="203" t="s">
        <v>7200</v>
      </c>
      <c r="F8074" t="s">
        <v>7201</v>
      </c>
      <c r="G8074" s="129"/>
      <c r="H8074" s="293">
        <v>8</v>
      </c>
      <c r="I8074" s="203" t="s">
        <v>7267</v>
      </c>
      <c r="J8074" s="293" t="s">
        <v>425</v>
      </c>
      <c r="K8074" s="203" t="s">
        <v>7268</v>
      </c>
      <c r="L8074" s="203" t="s">
        <v>459</v>
      </c>
      <c r="M8074" s="203" t="s">
        <v>7116</v>
      </c>
      <c r="N8074" t="s">
        <v>7117</v>
      </c>
    </row>
    <row r="8075" spans="1:14" x14ac:dyDescent="0.2">
      <c r="A8075" s="345">
        <v>45173</v>
      </c>
      <c r="B8075" s="106" t="s">
        <v>541</v>
      </c>
      <c r="C8075" s="106">
        <v>6188.1</v>
      </c>
      <c r="D8075" s="203" t="s">
        <v>452</v>
      </c>
      <c r="E8075" s="203" t="s">
        <v>7196</v>
      </c>
      <c r="F8075" t="s">
        <v>7197</v>
      </c>
      <c r="G8075" s="129"/>
      <c r="H8075" s="293">
        <v>8</v>
      </c>
      <c r="I8075" s="203" t="s">
        <v>7261</v>
      </c>
      <c r="J8075" s="293" t="s">
        <v>425</v>
      </c>
      <c r="K8075" s="203" t="s">
        <v>7262</v>
      </c>
      <c r="L8075" s="203" t="s">
        <v>459</v>
      </c>
      <c r="M8075" s="203" t="s">
        <v>7116</v>
      </c>
      <c r="N8075" t="s">
        <v>7117</v>
      </c>
    </row>
    <row r="8076" spans="1:14" x14ac:dyDescent="0.2">
      <c r="A8076" s="345">
        <v>45196</v>
      </c>
      <c r="B8076" s="106" t="s">
        <v>541</v>
      </c>
      <c r="C8076" s="106">
        <v>80422.16</v>
      </c>
      <c r="D8076" s="203" t="s">
        <v>2065</v>
      </c>
      <c r="E8076" s="203" t="s">
        <v>7200</v>
      </c>
      <c r="F8076" t="s">
        <v>7201</v>
      </c>
      <c r="G8076" s="129"/>
      <c r="H8076" s="293">
        <v>8</v>
      </c>
      <c r="I8076" s="203" t="s">
        <v>7267</v>
      </c>
      <c r="J8076" s="293" t="s">
        <v>425</v>
      </c>
      <c r="K8076" s="203" t="s">
        <v>7268</v>
      </c>
      <c r="L8076" s="203" t="s">
        <v>459</v>
      </c>
      <c r="M8076" s="203" t="s">
        <v>7116</v>
      </c>
      <c r="N8076" t="s">
        <v>7117</v>
      </c>
    </row>
    <row r="8077" spans="1:14" x14ac:dyDescent="0.2">
      <c r="A8077" s="345">
        <v>45174</v>
      </c>
      <c r="B8077" s="106" t="s">
        <v>541</v>
      </c>
      <c r="C8077" s="106">
        <v>6188.1</v>
      </c>
      <c r="D8077" s="203" t="s">
        <v>452</v>
      </c>
      <c r="E8077" s="203" t="s">
        <v>7196</v>
      </c>
      <c r="F8077" t="s">
        <v>7197</v>
      </c>
      <c r="G8077" s="129"/>
      <c r="H8077" s="293">
        <v>8</v>
      </c>
      <c r="I8077" s="203" t="s">
        <v>7261</v>
      </c>
      <c r="J8077" s="293" t="s">
        <v>425</v>
      </c>
      <c r="K8077" s="203" t="s">
        <v>7262</v>
      </c>
      <c r="L8077" s="203" t="s">
        <v>459</v>
      </c>
      <c r="M8077" s="203" t="s">
        <v>7116</v>
      </c>
      <c r="N8077" t="s">
        <v>7117</v>
      </c>
    </row>
    <row r="8078" spans="1:14" x14ac:dyDescent="0.2">
      <c r="A8078" s="345">
        <v>45197</v>
      </c>
      <c r="B8078" s="106" t="s">
        <v>541</v>
      </c>
      <c r="C8078" s="106">
        <v>80422.16</v>
      </c>
      <c r="D8078" s="203" t="s">
        <v>2065</v>
      </c>
      <c r="E8078" s="203" t="s">
        <v>7200</v>
      </c>
      <c r="F8078" t="s">
        <v>7201</v>
      </c>
      <c r="G8078" s="129"/>
      <c r="H8078" s="293">
        <v>8</v>
      </c>
      <c r="I8078" s="203" t="s">
        <v>7267</v>
      </c>
      <c r="J8078" s="293" t="s">
        <v>425</v>
      </c>
      <c r="K8078" s="203" t="s">
        <v>7268</v>
      </c>
      <c r="L8078" s="203" t="s">
        <v>459</v>
      </c>
      <c r="M8078" s="203" t="s">
        <v>7116</v>
      </c>
      <c r="N8078" t="s">
        <v>7117</v>
      </c>
    </row>
    <row r="8079" spans="1:14" x14ac:dyDescent="0.2">
      <c r="A8079" s="345">
        <v>45175</v>
      </c>
      <c r="B8079" s="106" t="s">
        <v>541</v>
      </c>
      <c r="C8079" s="106">
        <v>6188.1</v>
      </c>
      <c r="D8079" s="203" t="s">
        <v>452</v>
      </c>
      <c r="E8079" s="203" t="s">
        <v>7196</v>
      </c>
      <c r="F8079" t="s">
        <v>7197</v>
      </c>
      <c r="G8079" s="129"/>
      <c r="H8079" s="293">
        <v>8</v>
      </c>
      <c r="I8079" s="203" t="s">
        <v>7261</v>
      </c>
      <c r="J8079" s="293" t="s">
        <v>425</v>
      </c>
      <c r="K8079" s="203" t="s">
        <v>7262</v>
      </c>
      <c r="L8079" s="203" t="s">
        <v>459</v>
      </c>
      <c r="M8079" s="203" t="s">
        <v>7116</v>
      </c>
      <c r="N8079" t="s">
        <v>7117</v>
      </c>
    </row>
    <row r="8080" spans="1:14" x14ac:dyDescent="0.2">
      <c r="A8080" s="345">
        <v>45187</v>
      </c>
      <c r="B8080" s="106" t="s">
        <v>541</v>
      </c>
      <c r="C8080" s="106">
        <v>6233.1</v>
      </c>
      <c r="D8080" s="203" t="s">
        <v>2065</v>
      </c>
      <c r="E8080" s="203" t="s">
        <v>7200</v>
      </c>
      <c r="F8080" t="s">
        <v>7201</v>
      </c>
      <c r="G8080" s="129"/>
      <c r="H8080" s="293">
        <v>8</v>
      </c>
      <c r="I8080" s="203" t="s">
        <v>7267</v>
      </c>
      <c r="J8080" s="293" t="s">
        <v>425</v>
      </c>
      <c r="K8080" s="203" t="s">
        <v>7268</v>
      </c>
      <c r="L8080" s="203" t="s">
        <v>459</v>
      </c>
      <c r="M8080" s="203" t="s">
        <v>7116</v>
      </c>
      <c r="N8080" t="s">
        <v>7117</v>
      </c>
    </row>
    <row r="8081" spans="1:14" x14ac:dyDescent="0.2">
      <c r="A8081" s="345">
        <v>45176</v>
      </c>
      <c r="B8081" s="106" t="s">
        <v>541</v>
      </c>
      <c r="C8081" s="106">
        <v>6188.1</v>
      </c>
      <c r="D8081" s="203" t="s">
        <v>452</v>
      </c>
      <c r="E8081" s="203" t="s">
        <v>7196</v>
      </c>
      <c r="F8081" t="s">
        <v>7197</v>
      </c>
      <c r="G8081" s="129"/>
      <c r="H8081" s="293">
        <v>8</v>
      </c>
      <c r="I8081" s="203" t="s">
        <v>7261</v>
      </c>
      <c r="J8081" s="293" t="s">
        <v>425</v>
      </c>
      <c r="K8081" s="203" t="s">
        <v>7262</v>
      </c>
      <c r="L8081" s="203" t="s">
        <v>459</v>
      </c>
      <c r="M8081" s="203" t="s">
        <v>7116</v>
      </c>
      <c r="N8081" t="s">
        <v>7117</v>
      </c>
    </row>
    <row r="8082" spans="1:14" x14ac:dyDescent="0.2">
      <c r="A8082" s="345">
        <v>45188</v>
      </c>
      <c r="B8082" s="106" t="s">
        <v>541</v>
      </c>
      <c r="C8082" s="106">
        <v>6233.1</v>
      </c>
      <c r="D8082" s="203" t="s">
        <v>2065</v>
      </c>
      <c r="E8082" s="203" t="s">
        <v>7200</v>
      </c>
      <c r="F8082" t="s">
        <v>7201</v>
      </c>
      <c r="G8082" s="129"/>
      <c r="H8082" s="293">
        <v>8</v>
      </c>
      <c r="I8082" s="203" t="s">
        <v>7267</v>
      </c>
      <c r="J8082" s="293" t="s">
        <v>425</v>
      </c>
      <c r="K8082" s="203" t="s">
        <v>7268</v>
      </c>
      <c r="L8082" s="203" t="s">
        <v>459</v>
      </c>
      <c r="M8082" s="203" t="s">
        <v>7116</v>
      </c>
      <c r="N8082" t="s">
        <v>7117</v>
      </c>
    </row>
    <row r="8083" spans="1:14" x14ac:dyDescent="0.2">
      <c r="A8083" s="345">
        <v>45183</v>
      </c>
      <c r="B8083" s="106" t="s">
        <v>541</v>
      </c>
      <c r="C8083" s="106">
        <v>6511.1</v>
      </c>
      <c r="D8083" s="203" t="s">
        <v>2065</v>
      </c>
      <c r="E8083" s="203" t="s">
        <v>7196</v>
      </c>
      <c r="F8083" t="s">
        <v>7197</v>
      </c>
      <c r="G8083" s="129"/>
      <c r="H8083" s="293">
        <v>8</v>
      </c>
      <c r="I8083" s="203" t="s">
        <v>7261</v>
      </c>
      <c r="J8083" s="293" t="s">
        <v>425</v>
      </c>
      <c r="K8083" s="203" t="s">
        <v>7262</v>
      </c>
      <c r="L8083" s="203" t="s">
        <v>459</v>
      </c>
      <c r="M8083" s="203" t="s">
        <v>7116</v>
      </c>
      <c r="N8083" t="s">
        <v>7117</v>
      </c>
    </row>
    <row r="8084" spans="1:14" x14ac:dyDescent="0.2">
      <c r="A8084" s="345">
        <v>45189</v>
      </c>
      <c r="B8084" s="106" t="s">
        <v>541</v>
      </c>
      <c r="C8084" s="106">
        <v>6233.1</v>
      </c>
      <c r="D8084" s="203" t="s">
        <v>2065</v>
      </c>
      <c r="E8084" s="203" t="s">
        <v>7200</v>
      </c>
      <c r="F8084" t="s">
        <v>7201</v>
      </c>
      <c r="G8084" s="129"/>
      <c r="H8084" s="293">
        <v>8</v>
      </c>
      <c r="I8084" s="203" t="s">
        <v>7267</v>
      </c>
      <c r="J8084" s="293" t="s">
        <v>425</v>
      </c>
      <c r="K8084" s="203" t="s">
        <v>7268</v>
      </c>
      <c r="L8084" s="203" t="s">
        <v>459</v>
      </c>
      <c r="M8084" s="203" t="s">
        <v>7116</v>
      </c>
      <c r="N8084" t="s">
        <v>7117</v>
      </c>
    </row>
    <row r="8085" spans="1:14" x14ac:dyDescent="0.2">
      <c r="A8085" s="345">
        <v>45191</v>
      </c>
      <c r="B8085" s="106" t="s">
        <v>541</v>
      </c>
      <c r="C8085" s="106">
        <v>6233.1</v>
      </c>
      <c r="D8085" s="203" t="s">
        <v>2065</v>
      </c>
      <c r="E8085" s="203" t="s">
        <v>7200</v>
      </c>
      <c r="F8085" t="s">
        <v>7201</v>
      </c>
      <c r="G8085" s="129"/>
      <c r="H8085" s="293">
        <v>8</v>
      </c>
      <c r="I8085" s="203" t="s">
        <v>7267</v>
      </c>
      <c r="J8085" s="293" t="s">
        <v>425</v>
      </c>
      <c r="K8085" s="203" t="s">
        <v>7268</v>
      </c>
      <c r="L8085" s="203" t="s">
        <v>459</v>
      </c>
      <c r="M8085" s="203" t="s">
        <v>7116</v>
      </c>
      <c r="N8085" t="s">
        <v>7117</v>
      </c>
    </row>
    <row r="8086" spans="1:14" x14ac:dyDescent="0.2">
      <c r="A8086" s="345">
        <v>45184</v>
      </c>
      <c r="B8086" s="106" t="s">
        <v>541</v>
      </c>
      <c r="C8086" s="106">
        <v>6511.1</v>
      </c>
      <c r="D8086" s="203" t="s">
        <v>2065</v>
      </c>
      <c r="E8086" s="203" t="s">
        <v>7196</v>
      </c>
      <c r="F8086" t="s">
        <v>7197</v>
      </c>
      <c r="G8086" s="129"/>
      <c r="H8086" s="293">
        <v>8</v>
      </c>
      <c r="I8086" s="203" t="s">
        <v>7261</v>
      </c>
      <c r="J8086" s="293" t="s">
        <v>425</v>
      </c>
      <c r="K8086" s="203" t="s">
        <v>7262</v>
      </c>
      <c r="L8086" s="203" t="s">
        <v>459</v>
      </c>
      <c r="M8086" s="203" t="s">
        <v>7116</v>
      </c>
      <c r="N8086" t="s">
        <v>7117</v>
      </c>
    </row>
    <row r="8087" spans="1:14" x14ac:dyDescent="0.2">
      <c r="A8087" s="345">
        <v>45180</v>
      </c>
      <c r="B8087" s="106" t="s">
        <v>541</v>
      </c>
      <c r="C8087" s="106">
        <v>6188.1</v>
      </c>
      <c r="D8087" s="203" t="s">
        <v>452</v>
      </c>
      <c r="E8087" s="203" t="s">
        <v>7196</v>
      </c>
      <c r="F8087" t="s">
        <v>7197</v>
      </c>
      <c r="G8087" s="129"/>
      <c r="H8087" s="293">
        <v>8</v>
      </c>
      <c r="I8087" s="203" t="s">
        <v>7261</v>
      </c>
      <c r="J8087" s="293" t="s">
        <v>425</v>
      </c>
      <c r="K8087" s="203" t="s">
        <v>7262</v>
      </c>
      <c r="L8087" s="203" t="s">
        <v>459</v>
      </c>
      <c r="M8087" s="203" t="s">
        <v>7116</v>
      </c>
      <c r="N8087" t="s">
        <v>7117</v>
      </c>
    </row>
    <row r="8088" spans="1:14" x14ac:dyDescent="0.2">
      <c r="A8088" s="345">
        <v>45181</v>
      </c>
      <c r="B8088" s="106" t="s">
        <v>541</v>
      </c>
      <c r="C8088" s="106">
        <v>6188.1</v>
      </c>
      <c r="D8088" s="203" t="s">
        <v>452</v>
      </c>
      <c r="E8088" s="203" t="s">
        <v>7196</v>
      </c>
      <c r="F8088" t="s">
        <v>7197</v>
      </c>
      <c r="G8088" s="129"/>
      <c r="H8088" s="293">
        <v>8</v>
      </c>
      <c r="I8088" s="203" t="s">
        <v>7261</v>
      </c>
      <c r="J8088" s="293" t="s">
        <v>425</v>
      </c>
      <c r="K8088" s="203" t="s">
        <v>7262</v>
      </c>
      <c r="L8088" s="203" t="s">
        <v>459</v>
      </c>
      <c r="M8088" s="203" t="s">
        <v>7116</v>
      </c>
      <c r="N8088" t="s">
        <v>7117</v>
      </c>
    </row>
    <row r="8089" spans="1:14" x14ac:dyDescent="0.2">
      <c r="A8089" s="345">
        <v>45182</v>
      </c>
      <c r="B8089" s="106" t="s">
        <v>541</v>
      </c>
      <c r="C8089" s="106">
        <v>6188.1</v>
      </c>
      <c r="D8089" s="203" t="s">
        <v>452</v>
      </c>
      <c r="E8089" s="203" t="s">
        <v>7196</v>
      </c>
      <c r="F8089" t="s">
        <v>7197</v>
      </c>
      <c r="G8089" s="129"/>
      <c r="H8089" s="293">
        <v>8</v>
      </c>
      <c r="I8089" s="203" t="s">
        <v>7261</v>
      </c>
      <c r="J8089" s="293" t="s">
        <v>425</v>
      </c>
      <c r="K8089" s="203" t="s">
        <v>7262</v>
      </c>
      <c r="L8089" s="203" t="s">
        <v>459</v>
      </c>
      <c r="M8089" s="203" t="s">
        <v>7116</v>
      </c>
      <c r="N8089" t="s">
        <v>7117</v>
      </c>
    </row>
    <row r="8090" spans="1:14" x14ac:dyDescent="0.2">
      <c r="A8090" s="345">
        <v>45191</v>
      </c>
      <c r="B8090" s="106" t="s">
        <v>541</v>
      </c>
      <c r="C8090" s="106">
        <v>6542.1</v>
      </c>
      <c r="D8090" s="203" t="s">
        <v>452</v>
      </c>
      <c r="E8090" s="203" t="s">
        <v>7171</v>
      </c>
      <c r="F8090" t="s">
        <v>7172</v>
      </c>
      <c r="G8090" s="129"/>
      <c r="H8090" s="293">
        <v>2</v>
      </c>
      <c r="I8090" s="203" t="s">
        <v>7274</v>
      </c>
      <c r="J8090" s="293" t="s">
        <v>455</v>
      </c>
      <c r="K8090" s="203" t="s">
        <v>7275</v>
      </c>
      <c r="L8090" s="203" t="s">
        <v>459</v>
      </c>
      <c r="M8090" s="203" t="s">
        <v>7116</v>
      </c>
      <c r="N8090" t="s">
        <v>7117</v>
      </c>
    </row>
    <row r="8091" spans="1:14" x14ac:dyDescent="0.2">
      <c r="A8091" s="345">
        <v>45170</v>
      </c>
      <c r="B8091" s="106" t="s">
        <v>541</v>
      </c>
      <c r="C8091" s="106">
        <v>6542.11</v>
      </c>
      <c r="D8091" s="203" t="s">
        <v>452</v>
      </c>
      <c r="E8091" s="203" t="s">
        <v>7171</v>
      </c>
      <c r="F8091" t="s">
        <v>7172</v>
      </c>
      <c r="G8091" s="129"/>
      <c r="H8091" s="293">
        <v>8</v>
      </c>
      <c r="I8091" s="203" t="s">
        <v>7274</v>
      </c>
      <c r="J8091" s="293" t="s">
        <v>455</v>
      </c>
      <c r="K8091" s="203" t="s">
        <v>7275</v>
      </c>
      <c r="L8091" s="203" t="s">
        <v>459</v>
      </c>
      <c r="M8091" s="203" t="s">
        <v>7116</v>
      </c>
      <c r="N8091" t="s">
        <v>7117</v>
      </c>
    </row>
    <row r="8092" spans="1:14" x14ac:dyDescent="0.2">
      <c r="A8092" s="345">
        <v>45198</v>
      </c>
      <c r="B8092" s="106" t="s">
        <v>541</v>
      </c>
      <c r="C8092" s="106">
        <v>6011.1</v>
      </c>
      <c r="D8092" s="203" t="s">
        <v>452</v>
      </c>
      <c r="E8092" s="203" t="s">
        <v>7171</v>
      </c>
      <c r="F8092" t="s">
        <v>7172</v>
      </c>
      <c r="G8092" s="129"/>
      <c r="H8092" s="293">
        <v>5</v>
      </c>
      <c r="I8092" s="203" t="s">
        <v>7274</v>
      </c>
      <c r="J8092" s="293" t="s">
        <v>455</v>
      </c>
      <c r="K8092" s="203" t="s">
        <v>7275</v>
      </c>
      <c r="L8092" s="203" t="s">
        <v>459</v>
      </c>
      <c r="M8092" s="203" t="s">
        <v>7116</v>
      </c>
      <c r="N8092" t="s">
        <v>7117</v>
      </c>
    </row>
    <row r="8093" spans="1:14" x14ac:dyDescent="0.2">
      <c r="A8093" s="345">
        <v>45180</v>
      </c>
      <c r="B8093" s="106" t="s">
        <v>541</v>
      </c>
      <c r="C8093" s="106">
        <v>6542.11</v>
      </c>
      <c r="D8093" s="203" t="s">
        <v>452</v>
      </c>
      <c r="E8093" s="203" t="s">
        <v>7171</v>
      </c>
      <c r="F8093" t="s">
        <v>7172</v>
      </c>
      <c r="G8093" s="129"/>
      <c r="H8093" s="293">
        <v>1</v>
      </c>
      <c r="I8093" s="203" t="s">
        <v>7274</v>
      </c>
      <c r="J8093" s="293" t="s">
        <v>455</v>
      </c>
      <c r="K8093" s="203" t="s">
        <v>7275</v>
      </c>
      <c r="L8093" s="203" t="s">
        <v>459</v>
      </c>
      <c r="M8093" s="203" t="s">
        <v>7116</v>
      </c>
      <c r="N8093" t="s">
        <v>7117</v>
      </c>
    </row>
    <row r="8094" spans="1:14" x14ac:dyDescent="0.2">
      <c r="A8094" s="345">
        <v>45182</v>
      </c>
      <c r="B8094" s="106" t="s">
        <v>541</v>
      </c>
      <c r="C8094" s="106">
        <v>6542.11</v>
      </c>
      <c r="D8094" s="203" t="s">
        <v>452</v>
      </c>
      <c r="E8094" s="203" t="s">
        <v>7171</v>
      </c>
      <c r="F8094" t="s">
        <v>7172</v>
      </c>
      <c r="G8094" s="129"/>
      <c r="H8094" s="293">
        <v>2</v>
      </c>
      <c r="I8094" s="203" t="s">
        <v>7274</v>
      </c>
      <c r="J8094" s="293" t="s">
        <v>455</v>
      </c>
      <c r="K8094" s="203" t="s">
        <v>7275</v>
      </c>
      <c r="L8094" s="203" t="s">
        <v>459</v>
      </c>
      <c r="M8094" s="203" t="s">
        <v>7116</v>
      </c>
      <c r="N8094" t="s">
        <v>7117</v>
      </c>
    </row>
    <row r="8095" spans="1:14" x14ac:dyDescent="0.2">
      <c r="A8095" s="345">
        <v>45194</v>
      </c>
      <c r="B8095" s="106" t="s">
        <v>541</v>
      </c>
      <c r="C8095" s="106">
        <v>6542.1</v>
      </c>
      <c r="D8095" s="203" t="s">
        <v>452</v>
      </c>
      <c r="E8095" s="203" t="s">
        <v>7171</v>
      </c>
      <c r="F8095" t="s">
        <v>7172</v>
      </c>
      <c r="G8095" s="129"/>
      <c r="H8095" s="293">
        <v>2</v>
      </c>
      <c r="I8095" s="203" t="s">
        <v>7274</v>
      </c>
      <c r="J8095" s="293" t="s">
        <v>455</v>
      </c>
      <c r="K8095" s="203" t="s">
        <v>7275</v>
      </c>
      <c r="L8095" s="203" t="s">
        <v>459</v>
      </c>
      <c r="M8095" s="203" t="s">
        <v>7116</v>
      </c>
      <c r="N8095" t="s">
        <v>7117</v>
      </c>
    </row>
    <row r="8096" spans="1:14" x14ac:dyDescent="0.2">
      <c r="A8096" s="345">
        <v>45183</v>
      </c>
      <c r="B8096" s="106" t="s">
        <v>541</v>
      </c>
      <c r="C8096" s="106">
        <v>6542.11</v>
      </c>
      <c r="D8096" s="203" t="s">
        <v>452</v>
      </c>
      <c r="E8096" s="203" t="s">
        <v>7171</v>
      </c>
      <c r="F8096" t="s">
        <v>7172</v>
      </c>
      <c r="G8096" s="129"/>
      <c r="H8096" s="293">
        <v>4</v>
      </c>
      <c r="I8096" s="203" t="s">
        <v>7274</v>
      </c>
      <c r="J8096" s="293" t="s">
        <v>455</v>
      </c>
      <c r="K8096" s="203" t="s">
        <v>7275</v>
      </c>
      <c r="L8096" s="203" t="s">
        <v>459</v>
      </c>
      <c r="M8096" s="203" t="s">
        <v>7116</v>
      </c>
      <c r="N8096" t="s">
        <v>7117</v>
      </c>
    </row>
    <row r="8097" spans="1:14" x14ac:dyDescent="0.2">
      <c r="A8097" s="345">
        <v>45174</v>
      </c>
      <c r="B8097" s="106" t="s">
        <v>541</v>
      </c>
      <c r="C8097" s="106">
        <v>6542.11</v>
      </c>
      <c r="D8097" s="203" t="s">
        <v>452</v>
      </c>
      <c r="E8097" s="203" t="s">
        <v>7171</v>
      </c>
      <c r="F8097" t="s">
        <v>7172</v>
      </c>
      <c r="G8097" s="129"/>
      <c r="H8097" s="293">
        <v>4</v>
      </c>
      <c r="I8097" s="203" t="s">
        <v>7274</v>
      </c>
      <c r="J8097" s="293" t="s">
        <v>455</v>
      </c>
      <c r="K8097" s="203" t="s">
        <v>7275</v>
      </c>
      <c r="L8097" s="203" t="s">
        <v>459</v>
      </c>
      <c r="M8097" s="203" t="s">
        <v>7116</v>
      </c>
      <c r="N8097" t="s">
        <v>7117</v>
      </c>
    </row>
    <row r="8098" spans="1:14" x14ac:dyDescent="0.2">
      <c r="A8098" s="345">
        <v>45175</v>
      </c>
      <c r="B8098" s="106" t="s">
        <v>541</v>
      </c>
      <c r="C8098" s="106">
        <v>6542.11</v>
      </c>
      <c r="D8098" s="203" t="s">
        <v>452</v>
      </c>
      <c r="E8098" s="203" t="s">
        <v>7171</v>
      </c>
      <c r="F8098" t="s">
        <v>7172</v>
      </c>
      <c r="G8098" s="129"/>
      <c r="H8098" s="293">
        <v>4</v>
      </c>
      <c r="I8098" s="203" t="s">
        <v>7274</v>
      </c>
      <c r="J8098" s="293" t="s">
        <v>455</v>
      </c>
      <c r="K8098" s="203" t="s">
        <v>7275</v>
      </c>
      <c r="L8098" s="203" t="s">
        <v>459</v>
      </c>
      <c r="M8098" s="203" t="s">
        <v>7116</v>
      </c>
      <c r="N8098" t="s">
        <v>7117</v>
      </c>
    </row>
    <row r="8099" spans="1:14" x14ac:dyDescent="0.2">
      <c r="A8099" s="345">
        <v>45176</v>
      </c>
      <c r="B8099" s="106" t="s">
        <v>541</v>
      </c>
      <c r="C8099" s="106">
        <v>6542.11</v>
      </c>
      <c r="D8099" s="203" t="s">
        <v>452</v>
      </c>
      <c r="E8099" s="203" t="s">
        <v>7171</v>
      </c>
      <c r="F8099" t="s">
        <v>7172</v>
      </c>
      <c r="G8099" s="129"/>
      <c r="H8099" s="293">
        <v>4</v>
      </c>
      <c r="I8099" s="203" t="s">
        <v>7274</v>
      </c>
      <c r="J8099" s="293" t="s">
        <v>455</v>
      </c>
      <c r="K8099" s="203" t="s">
        <v>7275</v>
      </c>
      <c r="L8099" s="203" t="s">
        <v>459</v>
      </c>
      <c r="M8099" s="203" t="s">
        <v>7116</v>
      </c>
      <c r="N8099" t="s">
        <v>7117</v>
      </c>
    </row>
    <row r="8100" spans="1:14" x14ac:dyDescent="0.2">
      <c r="A8100" s="345">
        <v>45180</v>
      </c>
      <c r="B8100" s="106" t="s">
        <v>541</v>
      </c>
      <c r="C8100" s="106">
        <v>6011.1</v>
      </c>
      <c r="D8100" s="203" t="s">
        <v>452</v>
      </c>
      <c r="E8100" s="203" t="s">
        <v>7171</v>
      </c>
      <c r="F8100" t="s">
        <v>7172</v>
      </c>
      <c r="G8100" s="129"/>
      <c r="H8100" s="293">
        <v>2</v>
      </c>
      <c r="I8100" s="203" t="s">
        <v>7274</v>
      </c>
      <c r="J8100" s="293" t="s">
        <v>455</v>
      </c>
      <c r="K8100" s="203" t="s">
        <v>7275</v>
      </c>
      <c r="L8100" s="203" t="s">
        <v>459</v>
      </c>
      <c r="M8100" s="203" t="s">
        <v>7116</v>
      </c>
      <c r="N8100" t="s">
        <v>7117</v>
      </c>
    </row>
    <row r="8101" spans="1:14" x14ac:dyDescent="0.2">
      <c r="A8101" s="345">
        <v>45195</v>
      </c>
      <c r="B8101" s="106" t="s">
        <v>541</v>
      </c>
      <c r="C8101" s="106">
        <v>6641.1</v>
      </c>
      <c r="D8101" s="203" t="s">
        <v>452</v>
      </c>
      <c r="E8101" s="203" t="s">
        <v>7164</v>
      </c>
      <c r="F8101" t="s">
        <v>7165</v>
      </c>
      <c r="G8101" s="129"/>
      <c r="H8101" s="293">
        <v>4</v>
      </c>
      <c r="I8101" s="203" t="s">
        <v>7276</v>
      </c>
      <c r="J8101" s="293" t="s">
        <v>455</v>
      </c>
      <c r="K8101" s="203" t="s">
        <v>7277</v>
      </c>
      <c r="L8101" s="203" t="s">
        <v>459</v>
      </c>
      <c r="M8101" s="203" t="s">
        <v>7116</v>
      </c>
      <c r="N8101" t="s">
        <v>7117</v>
      </c>
    </row>
    <row r="8102" spans="1:14" x14ac:dyDescent="0.2">
      <c r="A8102" s="345">
        <v>45196</v>
      </c>
      <c r="B8102" s="106" t="s">
        <v>541</v>
      </c>
      <c r="C8102" s="106">
        <v>6641.1</v>
      </c>
      <c r="D8102" s="203" t="s">
        <v>452</v>
      </c>
      <c r="E8102" s="203" t="s">
        <v>7164</v>
      </c>
      <c r="F8102" t="s">
        <v>7165</v>
      </c>
      <c r="G8102" s="129"/>
      <c r="H8102" s="293">
        <v>4</v>
      </c>
      <c r="I8102" s="203" t="s">
        <v>7276</v>
      </c>
      <c r="J8102" s="293" t="s">
        <v>455</v>
      </c>
      <c r="K8102" s="203" t="s">
        <v>7277</v>
      </c>
      <c r="L8102" s="203" t="s">
        <v>459</v>
      </c>
      <c r="M8102" s="203" t="s">
        <v>7116</v>
      </c>
      <c r="N8102" t="s">
        <v>7117</v>
      </c>
    </row>
    <row r="8103" spans="1:14" x14ac:dyDescent="0.2">
      <c r="A8103" s="345">
        <v>45194</v>
      </c>
      <c r="B8103" s="106" t="s">
        <v>541</v>
      </c>
      <c r="C8103" s="106">
        <v>6681.1</v>
      </c>
      <c r="D8103" s="203" t="s">
        <v>452</v>
      </c>
      <c r="E8103" s="203" t="s">
        <v>7157</v>
      </c>
      <c r="F8103" t="s">
        <v>7158</v>
      </c>
      <c r="G8103" s="129"/>
      <c r="H8103" s="293">
        <v>8</v>
      </c>
      <c r="I8103" s="203" t="s">
        <v>7278</v>
      </c>
      <c r="J8103" s="293" t="s">
        <v>455</v>
      </c>
      <c r="K8103" s="203" t="s">
        <v>7279</v>
      </c>
      <c r="L8103" s="203" t="s">
        <v>459</v>
      </c>
      <c r="M8103" s="203" t="s">
        <v>7116</v>
      </c>
      <c r="N8103" t="s">
        <v>7117</v>
      </c>
    </row>
    <row r="8104" spans="1:14" x14ac:dyDescent="0.2">
      <c r="A8104" s="345">
        <v>45180</v>
      </c>
      <c r="B8104" s="106" t="s">
        <v>541</v>
      </c>
      <c r="C8104" s="106">
        <v>6758.1</v>
      </c>
      <c r="D8104" s="203" t="s">
        <v>452</v>
      </c>
      <c r="E8104" s="203" t="s">
        <v>7166</v>
      </c>
      <c r="F8104" t="s">
        <v>7167</v>
      </c>
      <c r="G8104" s="129"/>
      <c r="H8104" s="293">
        <v>8</v>
      </c>
      <c r="I8104" s="203" t="s">
        <v>7280</v>
      </c>
      <c r="J8104" s="293" t="s">
        <v>455</v>
      </c>
      <c r="K8104" s="203" t="s">
        <v>7281</v>
      </c>
      <c r="L8104" s="203" t="s">
        <v>459</v>
      </c>
      <c r="M8104" s="203" t="s">
        <v>7116</v>
      </c>
      <c r="N8104" t="s">
        <v>7117</v>
      </c>
    </row>
    <row r="8105" spans="1:14" x14ac:dyDescent="0.2">
      <c r="A8105" s="345">
        <v>45198</v>
      </c>
      <c r="B8105" s="106" t="s">
        <v>541</v>
      </c>
      <c r="C8105" s="106">
        <v>6641.1</v>
      </c>
      <c r="D8105" s="203" t="s">
        <v>452</v>
      </c>
      <c r="E8105" s="203" t="s">
        <v>7164</v>
      </c>
      <c r="F8105" t="s">
        <v>7165</v>
      </c>
      <c r="G8105" s="129"/>
      <c r="H8105" s="293">
        <v>4.5</v>
      </c>
      <c r="I8105" s="203" t="s">
        <v>7276</v>
      </c>
      <c r="J8105" s="293" t="s">
        <v>455</v>
      </c>
      <c r="K8105" s="203" t="s">
        <v>7277</v>
      </c>
      <c r="L8105" s="203" t="s">
        <v>459</v>
      </c>
      <c r="M8105" s="203" t="s">
        <v>7116</v>
      </c>
      <c r="N8105" t="s">
        <v>7117</v>
      </c>
    </row>
    <row r="8106" spans="1:14" x14ac:dyDescent="0.2">
      <c r="A8106" s="345">
        <v>45195</v>
      </c>
      <c r="B8106" s="106" t="s">
        <v>541</v>
      </c>
      <c r="C8106" s="106">
        <v>6681.1</v>
      </c>
      <c r="D8106" s="203" t="s">
        <v>452</v>
      </c>
      <c r="E8106" s="203" t="s">
        <v>7157</v>
      </c>
      <c r="F8106" t="s">
        <v>7158</v>
      </c>
      <c r="G8106" s="129"/>
      <c r="H8106" s="293">
        <v>7</v>
      </c>
      <c r="I8106" s="203" t="s">
        <v>7278</v>
      </c>
      <c r="J8106" s="293" t="s">
        <v>455</v>
      </c>
      <c r="K8106" s="203" t="s">
        <v>7279</v>
      </c>
      <c r="L8106" s="203" t="s">
        <v>459</v>
      </c>
      <c r="M8106" s="203" t="s">
        <v>7116</v>
      </c>
      <c r="N8106" t="s">
        <v>7117</v>
      </c>
    </row>
    <row r="8107" spans="1:14" x14ac:dyDescent="0.2">
      <c r="A8107" s="345">
        <v>45173</v>
      </c>
      <c r="B8107" s="106" t="s">
        <v>541</v>
      </c>
      <c r="C8107" s="106">
        <v>6011.1</v>
      </c>
      <c r="D8107" s="203" t="s">
        <v>452</v>
      </c>
      <c r="E8107" s="203" t="s">
        <v>7177</v>
      </c>
      <c r="F8107" t="s">
        <v>7178</v>
      </c>
      <c r="G8107" s="129"/>
      <c r="H8107" s="293">
        <v>8</v>
      </c>
      <c r="I8107" s="203" t="s">
        <v>7282</v>
      </c>
      <c r="J8107" s="293" t="s">
        <v>455</v>
      </c>
      <c r="K8107" s="203" t="s">
        <v>7283</v>
      </c>
      <c r="L8107" s="203" t="s">
        <v>459</v>
      </c>
      <c r="M8107" s="203" t="s">
        <v>7116</v>
      </c>
      <c r="N8107" t="s">
        <v>7117</v>
      </c>
    </row>
    <row r="8108" spans="1:14" x14ac:dyDescent="0.2">
      <c r="A8108" s="345">
        <v>45182</v>
      </c>
      <c r="B8108" s="106" t="s">
        <v>541</v>
      </c>
      <c r="C8108" s="106">
        <v>6758.1</v>
      </c>
      <c r="D8108" s="203" t="s">
        <v>452</v>
      </c>
      <c r="E8108" s="203" t="s">
        <v>7166</v>
      </c>
      <c r="F8108" t="s">
        <v>7167</v>
      </c>
      <c r="G8108" s="129"/>
      <c r="H8108" s="293">
        <v>8</v>
      </c>
      <c r="I8108" s="203" t="s">
        <v>7280</v>
      </c>
      <c r="J8108" s="293" t="s">
        <v>455</v>
      </c>
      <c r="K8108" s="203" t="s">
        <v>7281</v>
      </c>
      <c r="L8108" s="203" t="s">
        <v>459</v>
      </c>
      <c r="M8108" s="203" t="s">
        <v>7116</v>
      </c>
      <c r="N8108" t="s">
        <v>7117</v>
      </c>
    </row>
    <row r="8109" spans="1:14" x14ac:dyDescent="0.2">
      <c r="A8109" s="345">
        <v>45196</v>
      </c>
      <c r="B8109" s="106" t="s">
        <v>541</v>
      </c>
      <c r="C8109" s="106">
        <v>6681.1</v>
      </c>
      <c r="D8109" s="203" t="s">
        <v>452</v>
      </c>
      <c r="E8109" s="203" t="s">
        <v>7157</v>
      </c>
      <c r="F8109" t="s">
        <v>7158</v>
      </c>
      <c r="G8109" s="129"/>
      <c r="H8109" s="293">
        <v>8</v>
      </c>
      <c r="I8109" s="203" t="s">
        <v>7278</v>
      </c>
      <c r="J8109" s="293" t="s">
        <v>455</v>
      </c>
      <c r="K8109" s="203" t="s">
        <v>7279</v>
      </c>
      <c r="L8109" s="203" t="s">
        <v>459</v>
      </c>
      <c r="M8109" s="203" t="s">
        <v>7116</v>
      </c>
      <c r="N8109" t="s">
        <v>7117</v>
      </c>
    </row>
    <row r="8110" spans="1:14" x14ac:dyDescent="0.2">
      <c r="A8110" s="345">
        <v>45174</v>
      </c>
      <c r="B8110" s="106" t="s">
        <v>541</v>
      </c>
      <c r="C8110" s="106">
        <v>6011.1</v>
      </c>
      <c r="D8110" s="203" t="s">
        <v>452</v>
      </c>
      <c r="E8110" s="203" t="s">
        <v>7177</v>
      </c>
      <c r="F8110" t="s">
        <v>7178</v>
      </c>
      <c r="G8110" s="129"/>
      <c r="H8110" s="293">
        <v>8</v>
      </c>
      <c r="I8110" s="203" t="s">
        <v>7282</v>
      </c>
      <c r="J8110" s="293" t="s">
        <v>455</v>
      </c>
      <c r="K8110" s="203" t="s">
        <v>7283</v>
      </c>
      <c r="L8110" s="203" t="s">
        <v>459</v>
      </c>
      <c r="M8110" s="203" t="s">
        <v>7116</v>
      </c>
      <c r="N8110" t="s">
        <v>7117</v>
      </c>
    </row>
    <row r="8111" spans="1:14" x14ac:dyDescent="0.2">
      <c r="A8111" s="345">
        <v>45194</v>
      </c>
      <c r="B8111" s="106" t="s">
        <v>541</v>
      </c>
      <c r="C8111" s="106">
        <v>6648.11</v>
      </c>
      <c r="D8111" s="203" t="s">
        <v>452</v>
      </c>
      <c r="E8111" s="203" t="s">
        <v>7162</v>
      </c>
      <c r="F8111" t="s">
        <v>7163</v>
      </c>
      <c r="G8111" s="129"/>
      <c r="H8111" s="293">
        <v>8</v>
      </c>
      <c r="I8111" s="203" t="s">
        <v>7284</v>
      </c>
      <c r="J8111" s="293" t="s">
        <v>455</v>
      </c>
      <c r="K8111" s="203" t="s">
        <v>7285</v>
      </c>
      <c r="L8111" s="203" t="s">
        <v>459</v>
      </c>
      <c r="M8111" s="203" t="s">
        <v>7116</v>
      </c>
      <c r="N8111" t="s">
        <v>7117</v>
      </c>
    </row>
    <row r="8112" spans="1:14" x14ac:dyDescent="0.2">
      <c r="A8112" s="345">
        <v>45183</v>
      </c>
      <c r="B8112" s="106" t="s">
        <v>541</v>
      </c>
      <c r="C8112" s="106">
        <v>6758.1</v>
      </c>
      <c r="D8112" s="203" t="s">
        <v>452</v>
      </c>
      <c r="E8112" s="203" t="s">
        <v>7166</v>
      </c>
      <c r="F8112" t="s">
        <v>7167</v>
      </c>
      <c r="G8112" s="129"/>
      <c r="H8112" s="293">
        <v>8</v>
      </c>
      <c r="I8112" s="203" t="s">
        <v>7280</v>
      </c>
      <c r="J8112" s="293" t="s">
        <v>455</v>
      </c>
      <c r="K8112" s="203" t="s">
        <v>7281</v>
      </c>
      <c r="L8112" s="203" t="s">
        <v>459</v>
      </c>
      <c r="M8112" s="203" t="s">
        <v>7116</v>
      </c>
      <c r="N8112" t="s">
        <v>7117</v>
      </c>
    </row>
    <row r="8113" spans="1:14" x14ac:dyDescent="0.2">
      <c r="A8113" s="345">
        <v>45198</v>
      </c>
      <c r="B8113" s="106" t="s">
        <v>541</v>
      </c>
      <c r="C8113" s="106">
        <v>6681.1</v>
      </c>
      <c r="D8113" s="203" t="s">
        <v>452</v>
      </c>
      <c r="E8113" s="203" t="s">
        <v>7157</v>
      </c>
      <c r="F8113" t="s">
        <v>7158</v>
      </c>
      <c r="G8113" s="129"/>
      <c r="H8113" s="293">
        <v>8</v>
      </c>
      <c r="I8113" s="203" t="s">
        <v>7278</v>
      </c>
      <c r="J8113" s="293" t="s">
        <v>455</v>
      </c>
      <c r="K8113" s="203" t="s">
        <v>7279</v>
      </c>
      <c r="L8113" s="203" t="s">
        <v>459</v>
      </c>
      <c r="M8113" s="203" t="s">
        <v>7116</v>
      </c>
      <c r="N8113" t="s">
        <v>7117</v>
      </c>
    </row>
    <row r="8114" spans="1:14" x14ac:dyDescent="0.2">
      <c r="A8114" s="345">
        <v>45187</v>
      </c>
      <c r="B8114" s="106" t="s">
        <v>541</v>
      </c>
      <c r="C8114" s="106">
        <v>6497.11</v>
      </c>
      <c r="D8114" s="203" t="s">
        <v>452</v>
      </c>
      <c r="E8114" s="203" t="s">
        <v>7164</v>
      </c>
      <c r="F8114" t="s">
        <v>7165</v>
      </c>
      <c r="G8114" s="129"/>
      <c r="H8114" s="293">
        <v>8</v>
      </c>
      <c r="I8114" s="203" t="s">
        <v>7276</v>
      </c>
      <c r="J8114" s="293" t="s">
        <v>455</v>
      </c>
      <c r="K8114" s="203" t="s">
        <v>7277</v>
      </c>
      <c r="L8114" s="203" t="s">
        <v>459</v>
      </c>
      <c r="M8114" s="203" t="s">
        <v>7116</v>
      </c>
      <c r="N8114" t="s">
        <v>7117</v>
      </c>
    </row>
    <row r="8115" spans="1:14" x14ac:dyDescent="0.2">
      <c r="A8115" s="345">
        <v>45195</v>
      </c>
      <c r="B8115" s="106" t="s">
        <v>541</v>
      </c>
      <c r="C8115" s="106">
        <v>6648.11</v>
      </c>
      <c r="D8115" s="203" t="s">
        <v>452</v>
      </c>
      <c r="E8115" s="203" t="s">
        <v>7162</v>
      </c>
      <c r="F8115" t="s">
        <v>7163</v>
      </c>
      <c r="G8115" s="129"/>
      <c r="H8115" s="293">
        <v>8</v>
      </c>
      <c r="I8115" s="203" t="s">
        <v>7284</v>
      </c>
      <c r="J8115" s="293" t="s">
        <v>455</v>
      </c>
      <c r="K8115" s="203" t="s">
        <v>7285</v>
      </c>
      <c r="L8115" s="203" t="s">
        <v>459</v>
      </c>
      <c r="M8115" s="203" t="s">
        <v>7116</v>
      </c>
      <c r="N8115" t="s">
        <v>7117</v>
      </c>
    </row>
    <row r="8116" spans="1:14" x14ac:dyDescent="0.2">
      <c r="A8116" s="345">
        <v>45188</v>
      </c>
      <c r="B8116" s="106" t="s">
        <v>541</v>
      </c>
      <c r="C8116" s="106">
        <v>6497.11</v>
      </c>
      <c r="D8116" s="203" t="s">
        <v>452</v>
      </c>
      <c r="E8116" s="203" t="s">
        <v>7164</v>
      </c>
      <c r="F8116" t="s">
        <v>7165</v>
      </c>
      <c r="G8116" s="129"/>
      <c r="H8116" s="293">
        <v>4</v>
      </c>
      <c r="I8116" s="203" t="s">
        <v>7276</v>
      </c>
      <c r="J8116" s="293" t="s">
        <v>455</v>
      </c>
      <c r="K8116" s="203" t="s">
        <v>7277</v>
      </c>
      <c r="L8116" s="203" t="s">
        <v>459</v>
      </c>
      <c r="M8116" s="203" t="s">
        <v>7116</v>
      </c>
      <c r="N8116" t="s">
        <v>7117</v>
      </c>
    </row>
    <row r="8117" spans="1:14" x14ac:dyDescent="0.2">
      <c r="A8117" s="345">
        <v>45187</v>
      </c>
      <c r="B8117" s="106" t="s">
        <v>541</v>
      </c>
      <c r="C8117" s="106">
        <v>6593.11</v>
      </c>
      <c r="D8117" s="203" t="s">
        <v>452</v>
      </c>
      <c r="E8117" s="203" t="s">
        <v>7179</v>
      </c>
      <c r="F8117" t="s">
        <v>462</v>
      </c>
      <c r="G8117" s="129"/>
      <c r="H8117" s="293">
        <v>4</v>
      </c>
      <c r="I8117" s="203" t="s">
        <v>7286</v>
      </c>
      <c r="J8117" s="293" t="s">
        <v>455</v>
      </c>
      <c r="K8117" s="203" t="s">
        <v>7287</v>
      </c>
      <c r="L8117" s="203" t="s">
        <v>459</v>
      </c>
      <c r="M8117" s="203" t="s">
        <v>7116</v>
      </c>
      <c r="N8117" t="s">
        <v>7117</v>
      </c>
    </row>
    <row r="8118" spans="1:14" x14ac:dyDescent="0.2">
      <c r="A8118" s="345">
        <v>45196</v>
      </c>
      <c r="B8118" s="106" t="s">
        <v>541</v>
      </c>
      <c r="C8118" s="106">
        <v>6648.11</v>
      </c>
      <c r="D8118" s="203" t="s">
        <v>452</v>
      </c>
      <c r="E8118" s="203" t="s">
        <v>7162</v>
      </c>
      <c r="F8118" t="s">
        <v>7163</v>
      </c>
      <c r="G8118" s="129"/>
      <c r="H8118" s="293">
        <v>8</v>
      </c>
      <c r="I8118" s="203" t="s">
        <v>7284</v>
      </c>
      <c r="J8118" s="293" t="s">
        <v>455</v>
      </c>
      <c r="K8118" s="203" t="s">
        <v>7285</v>
      </c>
      <c r="L8118" s="203" t="s">
        <v>459</v>
      </c>
      <c r="M8118" s="203" t="s">
        <v>7116</v>
      </c>
      <c r="N8118" t="s">
        <v>7117</v>
      </c>
    </row>
    <row r="8119" spans="1:14" x14ac:dyDescent="0.2">
      <c r="A8119" s="345">
        <v>45181</v>
      </c>
      <c r="B8119" s="106" t="s">
        <v>541</v>
      </c>
      <c r="C8119" s="106">
        <v>18315</v>
      </c>
      <c r="D8119" s="203" t="s">
        <v>2065</v>
      </c>
      <c r="E8119" s="203" t="s">
        <v>7166</v>
      </c>
      <c r="F8119" t="s">
        <v>7167</v>
      </c>
      <c r="G8119" s="129"/>
      <c r="H8119" s="293">
        <v>8</v>
      </c>
      <c r="I8119" s="203" t="s">
        <v>7280</v>
      </c>
      <c r="J8119" s="293" t="s">
        <v>455</v>
      </c>
      <c r="K8119" s="203" t="s">
        <v>7281</v>
      </c>
      <c r="L8119" s="203" t="s">
        <v>459</v>
      </c>
      <c r="M8119" s="203" t="s">
        <v>7116</v>
      </c>
      <c r="N8119" t="s">
        <v>7117</v>
      </c>
    </row>
    <row r="8120" spans="1:14" x14ac:dyDescent="0.2">
      <c r="A8120" s="345">
        <v>45187</v>
      </c>
      <c r="B8120" s="106" t="s">
        <v>541</v>
      </c>
      <c r="C8120" s="106">
        <v>6681.1</v>
      </c>
      <c r="D8120" s="203" t="s">
        <v>452</v>
      </c>
      <c r="E8120" s="203" t="s">
        <v>7157</v>
      </c>
      <c r="F8120" t="s">
        <v>7158</v>
      </c>
      <c r="G8120" s="129"/>
      <c r="H8120" s="293">
        <v>8</v>
      </c>
      <c r="I8120" s="203" t="s">
        <v>7278</v>
      </c>
      <c r="J8120" s="293" t="s">
        <v>455</v>
      </c>
      <c r="K8120" s="203" t="s">
        <v>7279</v>
      </c>
      <c r="L8120" s="203" t="s">
        <v>459</v>
      </c>
      <c r="M8120" s="203" t="s">
        <v>7116</v>
      </c>
      <c r="N8120" t="s">
        <v>7117</v>
      </c>
    </row>
    <row r="8121" spans="1:14" x14ac:dyDescent="0.2">
      <c r="A8121" s="345">
        <v>45175</v>
      </c>
      <c r="B8121" s="106" t="s">
        <v>541</v>
      </c>
      <c r="C8121" s="106">
        <v>6011.1</v>
      </c>
      <c r="D8121" s="203" t="s">
        <v>452</v>
      </c>
      <c r="E8121" s="203" t="s">
        <v>7177</v>
      </c>
      <c r="F8121" t="s">
        <v>7178</v>
      </c>
      <c r="G8121" s="129"/>
      <c r="H8121" s="293">
        <v>8</v>
      </c>
      <c r="I8121" s="203" t="s">
        <v>7282</v>
      </c>
      <c r="J8121" s="293" t="s">
        <v>455</v>
      </c>
      <c r="K8121" s="203" t="s">
        <v>7283</v>
      </c>
      <c r="L8121" s="203" t="s">
        <v>459</v>
      </c>
      <c r="M8121" s="203" t="s">
        <v>7116</v>
      </c>
      <c r="N8121" t="s">
        <v>7117</v>
      </c>
    </row>
    <row r="8122" spans="1:14" x14ac:dyDescent="0.2">
      <c r="A8122" s="345">
        <v>45198</v>
      </c>
      <c r="B8122" s="106" t="s">
        <v>541</v>
      </c>
      <c r="C8122" s="106">
        <v>6648.11</v>
      </c>
      <c r="D8122" s="203" t="s">
        <v>452</v>
      </c>
      <c r="E8122" s="203" t="s">
        <v>7162</v>
      </c>
      <c r="F8122" t="s">
        <v>7163</v>
      </c>
      <c r="G8122" s="129"/>
      <c r="H8122" s="293">
        <v>8</v>
      </c>
      <c r="I8122" s="203" t="s">
        <v>7284</v>
      </c>
      <c r="J8122" s="293" t="s">
        <v>455</v>
      </c>
      <c r="K8122" s="203" t="s">
        <v>7285</v>
      </c>
      <c r="L8122" s="203" t="s">
        <v>459</v>
      </c>
      <c r="M8122" s="203" t="s">
        <v>7116</v>
      </c>
      <c r="N8122" t="s">
        <v>7117</v>
      </c>
    </row>
    <row r="8123" spans="1:14" x14ac:dyDescent="0.2">
      <c r="A8123" s="345">
        <v>45173</v>
      </c>
      <c r="B8123" s="106" t="s">
        <v>541</v>
      </c>
      <c r="C8123" s="106">
        <v>6758.1</v>
      </c>
      <c r="D8123" s="203" t="s">
        <v>452</v>
      </c>
      <c r="E8123" s="203" t="s">
        <v>7166</v>
      </c>
      <c r="F8123" t="s">
        <v>7167</v>
      </c>
      <c r="G8123" s="129"/>
      <c r="H8123" s="293">
        <v>8</v>
      </c>
      <c r="I8123" s="203" t="s">
        <v>7280</v>
      </c>
      <c r="J8123" s="293" t="s">
        <v>455</v>
      </c>
      <c r="K8123" s="203" t="s">
        <v>7281</v>
      </c>
      <c r="L8123" s="203" t="s">
        <v>459</v>
      </c>
      <c r="M8123" s="203" t="s">
        <v>7116</v>
      </c>
      <c r="N8123" t="s">
        <v>7117</v>
      </c>
    </row>
    <row r="8124" spans="1:14" x14ac:dyDescent="0.2">
      <c r="A8124" s="345">
        <v>45188</v>
      </c>
      <c r="B8124" s="106" t="s">
        <v>541</v>
      </c>
      <c r="C8124" s="106">
        <v>6681.1</v>
      </c>
      <c r="D8124" s="203" t="s">
        <v>452</v>
      </c>
      <c r="E8124" s="203" t="s">
        <v>7157</v>
      </c>
      <c r="F8124" t="s">
        <v>7158</v>
      </c>
      <c r="G8124" s="129"/>
      <c r="H8124" s="293">
        <v>8</v>
      </c>
      <c r="I8124" s="203" t="s">
        <v>7278</v>
      </c>
      <c r="J8124" s="293" t="s">
        <v>455</v>
      </c>
      <c r="K8124" s="203" t="s">
        <v>7279</v>
      </c>
      <c r="L8124" s="203" t="s">
        <v>459</v>
      </c>
      <c r="M8124" s="203" t="s">
        <v>7116</v>
      </c>
      <c r="N8124" t="s">
        <v>7117</v>
      </c>
    </row>
    <row r="8125" spans="1:14" x14ac:dyDescent="0.2">
      <c r="A8125" s="345">
        <v>45194</v>
      </c>
      <c r="B8125" s="106" t="s">
        <v>541</v>
      </c>
      <c r="C8125" s="106">
        <v>6702.1</v>
      </c>
      <c r="D8125" s="203" t="s">
        <v>452</v>
      </c>
      <c r="E8125" s="203" t="s">
        <v>7164</v>
      </c>
      <c r="F8125" t="s">
        <v>7165</v>
      </c>
      <c r="G8125" s="129"/>
      <c r="H8125" s="293">
        <v>8</v>
      </c>
      <c r="I8125" s="203" t="s">
        <v>7276</v>
      </c>
      <c r="J8125" s="293" t="s">
        <v>455</v>
      </c>
      <c r="K8125" s="203" t="s">
        <v>7277</v>
      </c>
      <c r="L8125" s="203" t="s">
        <v>459</v>
      </c>
      <c r="M8125" s="203" t="s">
        <v>7116</v>
      </c>
      <c r="N8125" t="s">
        <v>7117</v>
      </c>
    </row>
    <row r="8126" spans="1:14" x14ac:dyDescent="0.2">
      <c r="A8126" s="345">
        <v>45174</v>
      </c>
      <c r="B8126" s="106" t="s">
        <v>541</v>
      </c>
      <c r="C8126" s="106">
        <v>6758.1</v>
      </c>
      <c r="D8126" s="203" t="s">
        <v>452</v>
      </c>
      <c r="E8126" s="203" t="s">
        <v>7166</v>
      </c>
      <c r="F8126" t="s">
        <v>7167</v>
      </c>
      <c r="G8126" s="129"/>
      <c r="H8126" s="293">
        <v>8</v>
      </c>
      <c r="I8126" s="203" t="s">
        <v>7280</v>
      </c>
      <c r="J8126" s="293" t="s">
        <v>455</v>
      </c>
      <c r="K8126" s="203" t="s">
        <v>7281</v>
      </c>
      <c r="L8126" s="203" t="s">
        <v>459</v>
      </c>
      <c r="M8126" s="203" t="s">
        <v>7116</v>
      </c>
      <c r="N8126" t="s">
        <v>7117</v>
      </c>
    </row>
    <row r="8127" spans="1:14" x14ac:dyDescent="0.2">
      <c r="A8127" s="345">
        <v>45189</v>
      </c>
      <c r="B8127" s="106" t="s">
        <v>541</v>
      </c>
      <c r="C8127" s="106">
        <v>6681.1</v>
      </c>
      <c r="D8127" s="203" t="s">
        <v>452</v>
      </c>
      <c r="E8127" s="203" t="s">
        <v>7157</v>
      </c>
      <c r="F8127" t="s">
        <v>7158</v>
      </c>
      <c r="G8127" s="129"/>
      <c r="H8127" s="293">
        <v>8</v>
      </c>
      <c r="I8127" s="203" t="s">
        <v>7278</v>
      </c>
      <c r="J8127" s="293" t="s">
        <v>455</v>
      </c>
      <c r="K8127" s="203" t="s">
        <v>7279</v>
      </c>
      <c r="L8127" s="203" t="s">
        <v>459</v>
      </c>
      <c r="M8127" s="203" t="s">
        <v>7116</v>
      </c>
      <c r="N8127" t="s">
        <v>7117</v>
      </c>
    </row>
    <row r="8128" spans="1:14" x14ac:dyDescent="0.2">
      <c r="A8128" s="345">
        <v>45195</v>
      </c>
      <c r="B8128" s="106" t="s">
        <v>541</v>
      </c>
      <c r="C8128" s="106">
        <v>6702.1</v>
      </c>
      <c r="D8128" s="203" t="s">
        <v>452</v>
      </c>
      <c r="E8128" s="203" t="s">
        <v>7164</v>
      </c>
      <c r="F8128" t="s">
        <v>7165</v>
      </c>
      <c r="G8128" s="129"/>
      <c r="H8128" s="293">
        <v>4</v>
      </c>
      <c r="I8128" s="203" t="s">
        <v>7276</v>
      </c>
      <c r="J8128" s="293" t="s">
        <v>455</v>
      </c>
      <c r="K8128" s="203" t="s">
        <v>7277</v>
      </c>
      <c r="L8128" s="203" t="s">
        <v>459</v>
      </c>
      <c r="M8128" s="203" t="s">
        <v>7116</v>
      </c>
      <c r="N8128" t="s">
        <v>7117</v>
      </c>
    </row>
    <row r="8129" spans="1:14" x14ac:dyDescent="0.2">
      <c r="A8129" s="345">
        <v>45190</v>
      </c>
      <c r="B8129" s="106" t="s">
        <v>541</v>
      </c>
      <c r="C8129" s="106">
        <v>6011.1</v>
      </c>
      <c r="D8129" s="203" t="s">
        <v>452</v>
      </c>
      <c r="E8129" s="203" t="s">
        <v>7162</v>
      </c>
      <c r="F8129" t="s">
        <v>7163</v>
      </c>
      <c r="G8129" s="129"/>
      <c r="H8129" s="293">
        <v>8</v>
      </c>
      <c r="I8129" s="203" t="s">
        <v>7284</v>
      </c>
      <c r="J8129" s="293" t="s">
        <v>455</v>
      </c>
      <c r="K8129" s="203" t="s">
        <v>7285</v>
      </c>
      <c r="L8129" s="203" t="s">
        <v>459</v>
      </c>
      <c r="M8129" s="203" t="s">
        <v>7116</v>
      </c>
      <c r="N8129" t="s">
        <v>7117</v>
      </c>
    </row>
    <row r="8130" spans="1:14" x14ac:dyDescent="0.2">
      <c r="A8130" s="345">
        <v>45190</v>
      </c>
      <c r="B8130" s="106" t="s">
        <v>541</v>
      </c>
      <c r="C8130" s="106">
        <v>6681.1</v>
      </c>
      <c r="D8130" s="203" t="s">
        <v>452</v>
      </c>
      <c r="E8130" s="203" t="s">
        <v>7157</v>
      </c>
      <c r="F8130" t="s">
        <v>7158</v>
      </c>
      <c r="G8130" s="129"/>
      <c r="H8130" s="293">
        <v>8</v>
      </c>
      <c r="I8130" s="203" t="s">
        <v>7278</v>
      </c>
      <c r="J8130" s="293" t="s">
        <v>455</v>
      </c>
      <c r="K8130" s="203" t="s">
        <v>7279</v>
      </c>
      <c r="L8130" s="203" t="s">
        <v>459</v>
      </c>
      <c r="M8130" s="203" t="s">
        <v>7116</v>
      </c>
      <c r="N8130" t="s">
        <v>7117</v>
      </c>
    </row>
    <row r="8131" spans="1:14" x14ac:dyDescent="0.2">
      <c r="A8131" s="345">
        <v>45175</v>
      </c>
      <c r="B8131" s="106" t="s">
        <v>541</v>
      </c>
      <c r="C8131" s="106">
        <v>6758.1</v>
      </c>
      <c r="D8131" s="203" t="s">
        <v>452</v>
      </c>
      <c r="E8131" s="203" t="s">
        <v>7166</v>
      </c>
      <c r="F8131" t="s">
        <v>7167</v>
      </c>
      <c r="G8131" s="129"/>
      <c r="H8131" s="293">
        <v>8</v>
      </c>
      <c r="I8131" s="203" t="s">
        <v>7280</v>
      </c>
      <c r="J8131" s="293" t="s">
        <v>455</v>
      </c>
      <c r="K8131" s="203" t="s">
        <v>7281</v>
      </c>
      <c r="L8131" s="203" t="s">
        <v>459</v>
      </c>
      <c r="M8131" s="203" t="s">
        <v>7116</v>
      </c>
      <c r="N8131" t="s">
        <v>7117</v>
      </c>
    </row>
    <row r="8132" spans="1:14" x14ac:dyDescent="0.2">
      <c r="A8132" s="345">
        <v>45196</v>
      </c>
      <c r="B8132" s="106" t="s">
        <v>541</v>
      </c>
      <c r="C8132" s="106">
        <v>6702.1</v>
      </c>
      <c r="D8132" s="203" t="s">
        <v>452</v>
      </c>
      <c r="E8132" s="203" t="s">
        <v>7164</v>
      </c>
      <c r="F8132" t="s">
        <v>7165</v>
      </c>
      <c r="G8132" s="129"/>
      <c r="H8132" s="293">
        <v>4</v>
      </c>
      <c r="I8132" s="203" t="s">
        <v>7276</v>
      </c>
      <c r="J8132" s="293" t="s">
        <v>455</v>
      </c>
      <c r="K8132" s="203" t="s">
        <v>7277</v>
      </c>
      <c r="L8132" s="203" t="s">
        <v>459</v>
      </c>
      <c r="M8132" s="203" t="s">
        <v>7116</v>
      </c>
      <c r="N8132" t="s">
        <v>7117</v>
      </c>
    </row>
    <row r="8133" spans="1:14" x14ac:dyDescent="0.2">
      <c r="A8133" s="345">
        <v>45176</v>
      </c>
      <c r="B8133" s="106" t="s">
        <v>541</v>
      </c>
      <c r="C8133" s="106">
        <v>6011.1</v>
      </c>
      <c r="D8133" s="203" t="s">
        <v>452</v>
      </c>
      <c r="E8133" s="203" t="s">
        <v>7177</v>
      </c>
      <c r="F8133" t="s">
        <v>7178</v>
      </c>
      <c r="G8133" s="129"/>
      <c r="H8133" s="293">
        <v>8</v>
      </c>
      <c r="I8133" s="203" t="s">
        <v>7282</v>
      </c>
      <c r="J8133" s="293" t="s">
        <v>455</v>
      </c>
      <c r="K8133" s="203" t="s">
        <v>7283</v>
      </c>
      <c r="L8133" s="203" t="s">
        <v>459</v>
      </c>
      <c r="M8133" s="203" t="s">
        <v>7116</v>
      </c>
      <c r="N8133" t="s">
        <v>7117</v>
      </c>
    </row>
    <row r="8134" spans="1:14" x14ac:dyDescent="0.2">
      <c r="A8134" s="345">
        <v>45191</v>
      </c>
      <c r="B8134" s="106" t="s">
        <v>541</v>
      </c>
      <c r="C8134" s="106">
        <v>6011.1</v>
      </c>
      <c r="D8134" s="203" t="s">
        <v>452</v>
      </c>
      <c r="E8134" s="203" t="s">
        <v>7162</v>
      </c>
      <c r="F8134" t="s">
        <v>7163</v>
      </c>
      <c r="G8134" s="129"/>
      <c r="H8134" s="293">
        <v>8</v>
      </c>
      <c r="I8134" s="203" t="s">
        <v>7284</v>
      </c>
      <c r="J8134" s="293" t="s">
        <v>455</v>
      </c>
      <c r="K8134" s="203" t="s">
        <v>7285</v>
      </c>
      <c r="L8134" s="203" t="s">
        <v>459</v>
      </c>
      <c r="M8134" s="203" t="s">
        <v>7116</v>
      </c>
      <c r="N8134" t="s">
        <v>7117</v>
      </c>
    </row>
    <row r="8135" spans="1:14" x14ac:dyDescent="0.2">
      <c r="A8135" s="345">
        <v>45191</v>
      </c>
      <c r="B8135" s="106" t="s">
        <v>541</v>
      </c>
      <c r="C8135" s="106">
        <v>6681.1</v>
      </c>
      <c r="D8135" s="203" t="s">
        <v>452</v>
      </c>
      <c r="E8135" s="203" t="s">
        <v>7157</v>
      </c>
      <c r="F8135" t="s">
        <v>7158</v>
      </c>
      <c r="G8135" s="129"/>
      <c r="H8135" s="293">
        <v>8</v>
      </c>
      <c r="I8135" s="203" t="s">
        <v>7278</v>
      </c>
      <c r="J8135" s="293" t="s">
        <v>455</v>
      </c>
      <c r="K8135" s="203" t="s">
        <v>7279</v>
      </c>
      <c r="L8135" s="203" t="s">
        <v>459</v>
      </c>
      <c r="M8135" s="203" t="s">
        <v>7116</v>
      </c>
      <c r="N8135" t="s">
        <v>7117</v>
      </c>
    </row>
    <row r="8136" spans="1:14" x14ac:dyDescent="0.2">
      <c r="A8136" s="345">
        <v>45176</v>
      </c>
      <c r="B8136" s="106" t="s">
        <v>541</v>
      </c>
      <c r="C8136" s="106">
        <v>6758.1</v>
      </c>
      <c r="D8136" s="203" t="s">
        <v>452</v>
      </c>
      <c r="E8136" s="203" t="s">
        <v>7166</v>
      </c>
      <c r="F8136" t="s">
        <v>7167</v>
      </c>
      <c r="G8136" s="129"/>
      <c r="H8136" s="293">
        <v>8</v>
      </c>
      <c r="I8136" s="203" t="s">
        <v>7280</v>
      </c>
      <c r="J8136" s="293" t="s">
        <v>455</v>
      </c>
      <c r="K8136" s="203" t="s">
        <v>7281</v>
      </c>
      <c r="L8136" s="203" t="s">
        <v>459</v>
      </c>
      <c r="M8136" s="203" t="s">
        <v>7116</v>
      </c>
      <c r="N8136" t="s">
        <v>7117</v>
      </c>
    </row>
    <row r="8137" spans="1:14" x14ac:dyDescent="0.2">
      <c r="A8137" s="345">
        <v>45198</v>
      </c>
      <c r="B8137" s="106" t="s">
        <v>541</v>
      </c>
      <c r="C8137" s="106">
        <v>6497.11</v>
      </c>
      <c r="D8137" s="203" t="s">
        <v>452</v>
      </c>
      <c r="E8137" s="203" t="s">
        <v>7164</v>
      </c>
      <c r="F8137" t="s">
        <v>7165</v>
      </c>
      <c r="G8137" s="129"/>
      <c r="H8137" s="293">
        <v>2</v>
      </c>
      <c r="I8137" s="203" t="s">
        <v>7276</v>
      </c>
      <c r="J8137" s="293" t="s">
        <v>455</v>
      </c>
      <c r="K8137" s="203" t="s">
        <v>7277</v>
      </c>
      <c r="L8137" s="203" t="s">
        <v>459</v>
      </c>
      <c r="M8137" s="203" t="s">
        <v>7116</v>
      </c>
      <c r="N8137" t="s">
        <v>7117</v>
      </c>
    </row>
    <row r="8138" spans="1:14" x14ac:dyDescent="0.2">
      <c r="A8138" s="345">
        <v>45180</v>
      </c>
      <c r="B8138" s="106" t="s">
        <v>541</v>
      </c>
      <c r="C8138" s="106">
        <v>6006.1</v>
      </c>
      <c r="D8138" s="203" t="s">
        <v>452</v>
      </c>
      <c r="E8138" s="203" t="s">
        <v>7170</v>
      </c>
      <c r="F8138" t="s">
        <v>453</v>
      </c>
      <c r="G8138" s="129"/>
      <c r="H8138" s="293">
        <v>8</v>
      </c>
      <c r="I8138" s="203" t="s">
        <v>7288</v>
      </c>
      <c r="J8138" s="293" t="s">
        <v>455</v>
      </c>
      <c r="K8138" s="203" t="s">
        <v>7289</v>
      </c>
      <c r="L8138" s="203" t="s">
        <v>459</v>
      </c>
      <c r="M8138" s="203" t="s">
        <v>7116</v>
      </c>
      <c r="N8138" t="s">
        <v>7117</v>
      </c>
    </row>
    <row r="8139" spans="1:14" x14ac:dyDescent="0.2">
      <c r="A8139" s="345">
        <v>45188</v>
      </c>
      <c r="B8139" s="106" t="s">
        <v>541</v>
      </c>
      <c r="C8139" s="106">
        <v>6702.1</v>
      </c>
      <c r="D8139" s="203" t="s">
        <v>452</v>
      </c>
      <c r="E8139" s="203" t="s">
        <v>7164</v>
      </c>
      <c r="F8139" t="s">
        <v>7165</v>
      </c>
      <c r="G8139" s="129"/>
      <c r="H8139" s="293">
        <v>4</v>
      </c>
      <c r="I8139" s="203" t="s">
        <v>7276</v>
      </c>
      <c r="J8139" s="293" t="s">
        <v>455</v>
      </c>
      <c r="K8139" s="203" t="s">
        <v>7277</v>
      </c>
      <c r="L8139" s="203" t="s">
        <v>459</v>
      </c>
      <c r="M8139" s="203" t="s">
        <v>7116</v>
      </c>
      <c r="N8139" t="s">
        <v>7117</v>
      </c>
    </row>
    <row r="8140" spans="1:14" x14ac:dyDescent="0.2">
      <c r="A8140" s="345">
        <v>45198</v>
      </c>
      <c r="B8140" s="106" t="s">
        <v>541</v>
      </c>
      <c r="C8140" s="106">
        <v>6648.1</v>
      </c>
      <c r="D8140" s="203" t="s">
        <v>452</v>
      </c>
      <c r="E8140" s="203" t="s">
        <v>7175</v>
      </c>
      <c r="F8140" t="s">
        <v>7176</v>
      </c>
      <c r="G8140" s="129"/>
      <c r="H8140" s="293">
        <v>8</v>
      </c>
      <c r="I8140" s="203" t="s">
        <v>7290</v>
      </c>
      <c r="J8140" s="293" t="s">
        <v>455</v>
      </c>
      <c r="K8140" s="203" t="s">
        <v>7291</v>
      </c>
      <c r="L8140" s="203" t="s">
        <v>459</v>
      </c>
      <c r="M8140" s="203" t="s">
        <v>7116</v>
      </c>
      <c r="N8140" t="s">
        <v>7117</v>
      </c>
    </row>
    <row r="8141" spans="1:14" x14ac:dyDescent="0.2">
      <c r="A8141" s="345">
        <v>45177</v>
      </c>
      <c r="B8141" s="106" t="s">
        <v>541</v>
      </c>
      <c r="C8141" s="106">
        <v>6758.1</v>
      </c>
      <c r="D8141" s="203" t="s">
        <v>452</v>
      </c>
      <c r="E8141" s="203" t="s">
        <v>7166</v>
      </c>
      <c r="F8141" t="s">
        <v>7167</v>
      </c>
      <c r="G8141" s="129"/>
      <c r="H8141" s="293">
        <v>8</v>
      </c>
      <c r="I8141" s="203" t="s">
        <v>7280</v>
      </c>
      <c r="J8141" s="293" t="s">
        <v>455</v>
      </c>
      <c r="K8141" s="203" t="s">
        <v>7281</v>
      </c>
      <c r="L8141" s="203" t="s">
        <v>459</v>
      </c>
      <c r="M8141" s="203" t="s">
        <v>7116</v>
      </c>
      <c r="N8141" t="s">
        <v>7117</v>
      </c>
    </row>
    <row r="8142" spans="1:14" x14ac:dyDescent="0.2">
      <c r="A8142" s="345">
        <v>45173</v>
      </c>
      <c r="B8142" s="106" t="s">
        <v>541</v>
      </c>
      <c r="C8142" s="106">
        <v>6011.1</v>
      </c>
      <c r="D8142" s="203" t="s">
        <v>452</v>
      </c>
      <c r="E8142" s="203" t="s">
        <v>7162</v>
      </c>
      <c r="F8142" t="s">
        <v>7163</v>
      </c>
      <c r="G8142" s="129"/>
      <c r="H8142" s="293">
        <v>8</v>
      </c>
      <c r="I8142" s="203" t="s">
        <v>7284</v>
      </c>
      <c r="J8142" s="293" t="s">
        <v>455</v>
      </c>
      <c r="K8142" s="203" t="s">
        <v>7285</v>
      </c>
      <c r="L8142" s="203" t="s">
        <v>459</v>
      </c>
      <c r="M8142" s="203" t="s">
        <v>7116</v>
      </c>
      <c r="N8142" t="s">
        <v>7117</v>
      </c>
    </row>
    <row r="8143" spans="1:14" x14ac:dyDescent="0.2">
      <c r="A8143" s="345">
        <v>45181</v>
      </c>
      <c r="B8143" s="106" t="s">
        <v>541</v>
      </c>
      <c r="C8143" s="106">
        <v>6006.1</v>
      </c>
      <c r="D8143" s="203" t="s">
        <v>452</v>
      </c>
      <c r="E8143" s="203" t="s">
        <v>7170</v>
      </c>
      <c r="F8143" t="s">
        <v>453</v>
      </c>
      <c r="G8143" s="129"/>
      <c r="H8143" s="293">
        <v>8</v>
      </c>
      <c r="I8143" s="203" t="s">
        <v>7288</v>
      </c>
      <c r="J8143" s="293" t="s">
        <v>455</v>
      </c>
      <c r="K8143" s="203" t="s">
        <v>7289</v>
      </c>
      <c r="L8143" s="203" t="s">
        <v>459</v>
      </c>
      <c r="M8143" s="203" t="s">
        <v>7116</v>
      </c>
      <c r="N8143" t="s">
        <v>7117</v>
      </c>
    </row>
    <row r="8144" spans="1:14" x14ac:dyDescent="0.2">
      <c r="A8144" s="345">
        <v>45189</v>
      </c>
      <c r="B8144" s="106" t="s">
        <v>541</v>
      </c>
      <c r="C8144" s="106">
        <v>6702.1</v>
      </c>
      <c r="D8144" s="203" t="s">
        <v>452</v>
      </c>
      <c r="E8144" s="203" t="s">
        <v>7164</v>
      </c>
      <c r="F8144" t="s">
        <v>7165</v>
      </c>
      <c r="G8144" s="129"/>
      <c r="H8144" s="293">
        <v>8</v>
      </c>
      <c r="I8144" s="203" t="s">
        <v>7276</v>
      </c>
      <c r="J8144" s="293" t="s">
        <v>455</v>
      </c>
      <c r="K8144" s="203" t="s">
        <v>7277</v>
      </c>
      <c r="L8144" s="203" t="s">
        <v>459</v>
      </c>
      <c r="M8144" s="203" t="s">
        <v>7116</v>
      </c>
      <c r="N8144" t="s">
        <v>7117</v>
      </c>
    </row>
    <row r="8145" spans="1:14" x14ac:dyDescent="0.2">
      <c r="A8145" s="345">
        <v>45174</v>
      </c>
      <c r="B8145" s="106" t="s">
        <v>541</v>
      </c>
      <c r="C8145" s="106">
        <v>6011.1</v>
      </c>
      <c r="D8145" s="203" t="s">
        <v>452</v>
      </c>
      <c r="E8145" s="203" t="s">
        <v>7162</v>
      </c>
      <c r="F8145" t="s">
        <v>7163</v>
      </c>
      <c r="G8145" s="129"/>
      <c r="H8145" s="293">
        <v>8</v>
      </c>
      <c r="I8145" s="203" t="s">
        <v>7284</v>
      </c>
      <c r="J8145" s="293" t="s">
        <v>455</v>
      </c>
      <c r="K8145" s="203" t="s">
        <v>7285</v>
      </c>
      <c r="L8145" s="203" t="s">
        <v>459</v>
      </c>
      <c r="M8145" s="203" t="s">
        <v>7116</v>
      </c>
      <c r="N8145" t="s">
        <v>7117</v>
      </c>
    </row>
    <row r="8146" spans="1:14" x14ac:dyDescent="0.2">
      <c r="A8146" s="345">
        <v>45196</v>
      </c>
      <c r="B8146" s="106" t="s">
        <v>541</v>
      </c>
      <c r="C8146" s="106">
        <v>6756.1</v>
      </c>
      <c r="D8146" s="203" t="s">
        <v>452</v>
      </c>
      <c r="E8146" s="203" t="s">
        <v>7180</v>
      </c>
      <c r="F8146" t="s">
        <v>7181</v>
      </c>
      <c r="G8146" s="129"/>
      <c r="H8146" s="293">
        <v>2</v>
      </c>
      <c r="I8146" s="203" t="s">
        <v>7292</v>
      </c>
      <c r="J8146" s="293" t="s">
        <v>455</v>
      </c>
      <c r="K8146" s="203" t="s">
        <v>7293</v>
      </c>
      <c r="L8146" s="203" t="s">
        <v>459</v>
      </c>
      <c r="M8146" s="203" t="s">
        <v>7116</v>
      </c>
      <c r="N8146" t="s">
        <v>7117</v>
      </c>
    </row>
    <row r="8147" spans="1:14" x14ac:dyDescent="0.2">
      <c r="A8147" s="345">
        <v>45182</v>
      </c>
      <c r="B8147" s="106" t="s">
        <v>541</v>
      </c>
      <c r="C8147" s="106">
        <v>6006.1</v>
      </c>
      <c r="D8147" s="203" t="s">
        <v>452</v>
      </c>
      <c r="E8147" s="203" t="s">
        <v>7170</v>
      </c>
      <c r="F8147" t="s">
        <v>453</v>
      </c>
      <c r="G8147" s="129"/>
      <c r="H8147" s="293">
        <v>8</v>
      </c>
      <c r="I8147" s="203" t="s">
        <v>7288</v>
      </c>
      <c r="J8147" s="293" t="s">
        <v>455</v>
      </c>
      <c r="K8147" s="203" t="s">
        <v>7289</v>
      </c>
      <c r="L8147" s="203" t="s">
        <v>459</v>
      </c>
      <c r="M8147" s="203" t="s">
        <v>7116</v>
      </c>
      <c r="N8147" t="s">
        <v>7117</v>
      </c>
    </row>
    <row r="8148" spans="1:14" x14ac:dyDescent="0.2">
      <c r="A8148" s="345">
        <v>45189</v>
      </c>
      <c r="B8148" s="106" t="s">
        <v>541</v>
      </c>
      <c r="C8148" s="106">
        <v>6648.1</v>
      </c>
      <c r="D8148" s="203" t="s">
        <v>452</v>
      </c>
      <c r="E8148" s="203" t="s">
        <v>7175</v>
      </c>
      <c r="F8148" t="s">
        <v>7176</v>
      </c>
      <c r="G8148" s="129"/>
      <c r="H8148" s="293">
        <v>4</v>
      </c>
      <c r="I8148" s="203" t="s">
        <v>7290</v>
      </c>
      <c r="J8148" s="293" t="s">
        <v>455</v>
      </c>
      <c r="K8148" s="203" t="s">
        <v>7291</v>
      </c>
      <c r="L8148" s="203" t="s">
        <v>459</v>
      </c>
      <c r="M8148" s="203" t="s">
        <v>7116</v>
      </c>
      <c r="N8148" t="s">
        <v>7117</v>
      </c>
    </row>
    <row r="8149" spans="1:14" x14ac:dyDescent="0.2">
      <c r="A8149" s="345">
        <v>45175</v>
      </c>
      <c r="B8149" s="106" t="s">
        <v>541</v>
      </c>
      <c r="C8149" s="106">
        <v>6011.1</v>
      </c>
      <c r="D8149" s="203" t="s">
        <v>452</v>
      </c>
      <c r="E8149" s="203" t="s">
        <v>7162</v>
      </c>
      <c r="F8149" t="s">
        <v>7163</v>
      </c>
      <c r="G8149" s="129"/>
      <c r="H8149" s="293">
        <v>7</v>
      </c>
      <c r="I8149" s="203" t="s">
        <v>7284</v>
      </c>
      <c r="J8149" s="293" t="s">
        <v>455</v>
      </c>
      <c r="K8149" s="203" t="s">
        <v>7285</v>
      </c>
      <c r="L8149" s="203" t="s">
        <v>459</v>
      </c>
      <c r="M8149" s="203" t="s">
        <v>7116</v>
      </c>
      <c r="N8149" t="s">
        <v>7117</v>
      </c>
    </row>
    <row r="8150" spans="1:14" x14ac:dyDescent="0.2">
      <c r="A8150" s="345">
        <v>45190</v>
      </c>
      <c r="B8150" s="106" t="s">
        <v>541</v>
      </c>
      <c r="C8150" s="106">
        <v>6702.1</v>
      </c>
      <c r="D8150" s="203" t="s">
        <v>452</v>
      </c>
      <c r="E8150" s="203" t="s">
        <v>7164</v>
      </c>
      <c r="F8150" t="s">
        <v>7165</v>
      </c>
      <c r="G8150" s="129"/>
      <c r="H8150" s="293">
        <v>8</v>
      </c>
      <c r="I8150" s="203" t="s">
        <v>7276</v>
      </c>
      <c r="J8150" s="293" t="s">
        <v>455</v>
      </c>
      <c r="K8150" s="203" t="s">
        <v>7277</v>
      </c>
      <c r="L8150" s="203" t="s">
        <v>459</v>
      </c>
      <c r="M8150" s="203" t="s">
        <v>7116</v>
      </c>
      <c r="N8150" t="s">
        <v>7117</v>
      </c>
    </row>
    <row r="8151" spans="1:14" x14ac:dyDescent="0.2">
      <c r="A8151" s="345">
        <v>45198</v>
      </c>
      <c r="B8151" s="106" t="s">
        <v>541</v>
      </c>
      <c r="C8151" s="106">
        <v>6756.1</v>
      </c>
      <c r="D8151" s="203" t="s">
        <v>452</v>
      </c>
      <c r="E8151" s="203" t="s">
        <v>7180</v>
      </c>
      <c r="F8151" t="s">
        <v>7181</v>
      </c>
      <c r="G8151" s="129"/>
      <c r="H8151" s="293">
        <v>6</v>
      </c>
      <c r="I8151" s="203" t="s">
        <v>7292</v>
      </c>
      <c r="J8151" s="293" t="s">
        <v>455</v>
      </c>
      <c r="K8151" s="203" t="s">
        <v>7293</v>
      </c>
      <c r="L8151" s="203" t="s">
        <v>459</v>
      </c>
      <c r="M8151" s="203" t="s">
        <v>7116</v>
      </c>
      <c r="N8151" t="s">
        <v>7117</v>
      </c>
    </row>
    <row r="8152" spans="1:14" x14ac:dyDescent="0.2">
      <c r="A8152" s="345">
        <v>45183</v>
      </c>
      <c r="B8152" s="106" t="s">
        <v>541</v>
      </c>
      <c r="C8152" s="106">
        <v>6006.1</v>
      </c>
      <c r="D8152" s="203" t="s">
        <v>452</v>
      </c>
      <c r="E8152" s="203" t="s">
        <v>7170</v>
      </c>
      <c r="F8152" t="s">
        <v>453</v>
      </c>
      <c r="G8152" s="129"/>
      <c r="H8152" s="293">
        <v>8</v>
      </c>
      <c r="I8152" s="203" t="s">
        <v>7288</v>
      </c>
      <c r="J8152" s="293" t="s">
        <v>455</v>
      </c>
      <c r="K8152" s="203" t="s">
        <v>7289</v>
      </c>
      <c r="L8152" s="203" t="s">
        <v>459</v>
      </c>
      <c r="M8152" s="203" t="s">
        <v>7116</v>
      </c>
      <c r="N8152" t="s">
        <v>7117</v>
      </c>
    </row>
    <row r="8153" spans="1:14" x14ac:dyDescent="0.2">
      <c r="A8153" s="345">
        <v>45176</v>
      </c>
      <c r="B8153" s="106" t="s">
        <v>541</v>
      </c>
      <c r="C8153" s="106">
        <v>6011.1</v>
      </c>
      <c r="D8153" s="203" t="s">
        <v>452</v>
      </c>
      <c r="E8153" s="203" t="s">
        <v>7162</v>
      </c>
      <c r="F8153" t="s">
        <v>7163</v>
      </c>
      <c r="G8153" s="129"/>
      <c r="H8153" s="293">
        <v>8</v>
      </c>
      <c r="I8153" s="203" t="s">
        <v>7284</v>
      </c>
      <c r="J8153" s="293" t="s">
        <v>455</v>
      </c>
      <c r="K8153" s="203" t="s">
        <v>7285</v>
      </c>
      <c r="L8153" s="203" t="s">
        <v>459</v>
      </c>
      <c r="M8153" s="203" t="s">
        <v>7116</v>
      </c>
      <c r="N8153" t="s">
        <v>7117</v>
      </c>
    </row>
    <row r="8154" spans="1:14" x14ac:dyDescent="0.2">
      <c r="A8154" s="345">
        <v>45194</v>
      </c>
      <c r="B8154" s="106" t="s">
        <v>541</v>
      </c>
      <c r="C8154" s="106">
        <v>6011.1</v>
      </c>
      <c r="D8154" s="203" t="s">
        <v>452</v>
      </c>
      <c r="E8154" s="203" t="s">
        <v>7175</v>
      </c>
      <c r="F8154" t="s">
        <v>7176</v>
      </c>
      <c r="G8154" s="129"/>
      <c r="H8154" s="293">
        <v>8</v>
      </c>
      <c r="I8154" s="203" t="s">
        <v>7290</v>
      </c>
      <c r="J8154" s="293" t="s">
        <v>455</v>
      </c>
      <c r="K8154" s="203" t="s">
        <v>7291</v>
      </c>
      <c r="L8154" s="203" t="s">
        <v>459</v>
      </c>
      <c r="M8154" s="203" t="s">
        <v>7116</v>
      </c>
      <c r="N8154" t="s">
        <v>7117</v>
      </c>
    </row>
    <row r="8155" spans="1:14" x14ac:dyDescent="0.2">
      <c r="A8155" s="345">
        <v>45194</v>
      </c>
      <c r="B8155" s="106" t="s">
        <v>541</v>
      </c>
      <c r="C8155" s="106">
        <v>6681.1</v>
      </c>
      <c r="D8155" s="203" t="s">
        <v>452</v>
      </c>
      <c r="E8155" s="203" t="s">
        <v>7180</v>
      </c>
      <c r="F8155" t="s">
        <v>7181</v>
      </c>
      <c r="G8155" s="129"/>
      <c r="H8155" s="293">
        <v>8</v>
      </c>
      <c r="I8155" s="203" t="s">
        <v>7292</v>
      </c>
      <c r="J8155" s="293" t="s">
        <v>455</v>
      </c>
      <c r="K8155" s="203" t="s">
        <v>7293</v>
      </c>
      <c r="L8155" s="203" t="s">
        <v>459</v>
      </c>
      <c r="M8155" s="203" t="s">
        <v>7116</v>
      </c>
      <c r="N8155" t="s">
        <v>7117</v>
      </c>
    </row>
    <row r="8156" spans="1:14" x14ac:dyDescent="0.2">
      <c r="A8156" s="345">
        <v>45184</v>
      </c>
      <c r="B8156" s="106" t="s">
        <v>541</v>
      </c>
      <c r="C8156" s="106">
        <v>6006.1</v>
      </c>
      <c r="D8156" s="203" t="s">
        <v>452</v>
      </c>
      <c r="E8156" s="203" t="s">
        <v>7170</v>
      </c>
      <c r="F8156" t="s">
        <v>453</v>
      </c>
      <c r="G8156" s="129"/>
      <c r="H8156" s="293">
        <v>8</v>
      </c>
      <c r="I8156" s="203" t="s">
        <v>7288</v>
      </c>
      <c r="J8156" s="293" t="s">
        <v>455</v>
      </c>
      <c r="K8156" s="203" t="s">
        <v>7289</v>
      </c>
      <c r="L8156" s="203" t="s">
        <v>459</v>
      </c>
      <c r="M8156" s="203" t="s">
        <v>7116</v>
      </c>
      <c r="N8156" t="s">
        <v>7117</v>
      </c>
    </row>
    <row r="8157" spans="1:14" x14ac:dyDescent="0.2">
      <c r="A8157" s="345">
        <v>45191</v>
      </c>
      <c r="B8157" s="106" t="s">
        <v>541</v>
      </c>
      <c r="C8157" s="106">
        <v>6702.1</v>
      </c>
      <c r="D8157" s="203" t="s">
        <v>452</v>
      </c>
      <c r="E8157" s="203" t="s">
        <v>7164</v>
      </c>
      <c r="F8157" t="s">
        <v>7165</v>
      </c>
      <c r="G8157" s="129"/>
      <c r="H8157" s="293">
        <v>8</v>
      </c>
      <c r="I8157" s="203" t="s">
        <v>7276</v>
      </c>
      <c r="J8157" s="293" t="s">
        <v>455</v>
      </c>
      <c r="K8157" s="203" t="s">
        <v>7277</v>
      </c>
      <c r="L8157" s="203" t="s">
        <v>459</v>
      </c>
      <c r="M8157" s="203" t="s">
        <v>7116</v>
      </c>
      <c r="N8157" t="s">
        <v>7117</v>
      </c>
    </row>
    <row r="8158" spans="1:14" x14ac:dyDescent="0.2">
      <c r="A8158" s="345">
        <v>45177</v>
      </c>
      <c r="B8158" s="106" t="s">
        <v>541</v>
      </c>
      <c r="C8158" s="106">
        <v>6011.1</v>
      </c>
      <c r="D8158" s="203" t="s">
        <v>452</v>
      </c>
      <c r="E8158" s="203" t="s">
        <v>7162</v>
      </c>
      <c r="F8158" t="s">
        <v>7163</v>
      </c>
      <c r="G8158" s="129"/>
      <c r="H8158" s="293">
        <v>8</v>
      </c>
      <c r="I8158" s="203" t="s">
        <v>7284</v>
      </c>
      <c r="J8158" s="293" t="s">
        <v>455</v>
      </c>
      <c r="K8158" s="203" t="s">
        <v>7285</v>
      </c>
      <c r="L8158" s="203" t="s">
        <v>459</v>
      </c>
      <c r="M8158" s="203" t="s">
        <v>7116</v>
      </c>
      <c r="N8158" t="s">
        <v>7117</v>
      </c>
    </row>
    <row r="8159" spans="1:14" x14ac:dyDescent="0.2">
      <c r="A8159" s="345">
        <v>45195</v>
      </c>
      <c r="B8159" s="106" t="s">
        <v>541</v>
      </c>
      <c r="C8159" s="106">
        <v>6011.1</v>
      </c>
      <c r="D8159" s="203" t="s">
        <v>452</v>
      </c>
      <c r="E8159" s="203" t="s">
        <v>7175</v>
      </c>
      <c r="F8159" t="s">
        <v>7176</v>
      </c>
      <c r="G8159" s="129"/>
      <c r="H8159" s="293">
        <v>8</v>
      </c>
      <c r="I8159" s="203" t="s">
        <v>7290</v>
      </c>
      <c r="J8159" s="293" t="s">
        <v>455</v>
      </c>
      <c r="K8159" s="203" t="s">
        <v>7291</v>
      </c>
      <c r="L8159" s="203" t="s">
        <v>459</v>
      </c>
      <c r="M8159" s="203" t="s">
        <v>7116</v>
      </c>
      <c r="N8159" t="s">
        <v>7117</v>
      </c>
    </row>
    <row r="8160" spans="1:14" x14ac:dyDescent="0.2">
      <c r="A8160" s="345">
        <v>45195</v>
      </c>
      <c r="B8160" s="106" t="s">
        <v>541</v>
      </c>
      <c r="C8160" s="106">
        <v>6681.1</v>
      </c>
      <c r="D8160" s="203" t="s">
        <v>452</v>
      </c>
      <c r="E8160" s="203" t="s">
        <v>7180</v>
      </c>
      <c r="F8160" t="s">
        <v>7181</v>
      </c>
      <c r="G8160" s="129"/>
      <c r="H8160" s="293">
        <v>8</v>
      </c>
      <c r="I8160" s="203" t="s">
        <v>7292</v>
      </c>
      <c r="J8160" s="293" t="s">
        <v>455</v>
      </c>
      <c r="K8160" s="203" t="s">
        <v>7293</v>
      </c>
      <c r="L8160" s="203" t="s">
        <v>459</v>
      </c>
      <c r="M8160" s="203" t="s">
        <v>7116</v>
      </c>
      <c r="N8160" t="s">
        <v>7117</v>
      </c>
    </row>
    <row r="8161" spans="1:14" x14ac:dyDescent="0.2">
      <c r="A8161" s="345">
        <v>45170</v>
      </c>
      <c r="B8161" s="106" t="s">
        <v>541</v>
      </c>
      <c r="C8161" s="106">
        <v>6006.1</v>
      </c>
      <c r="D8161" s="203" t="s">
        <v>452</v>
      </c>
      <c r="E8161" s="203" t="s">
        <v>7170</v>
      </c>
      <c r="F8161" t="s">
        <v>453</v>
      </c>
      <c r="G8161" s="129"/>
      <c r="H8161" s="293">
        <v>8</v>
      </c>
      <c r="I8161" s="203" t="s">
        <v>7288</v>
      </c>
      <c r="J8161" s="293" t="s">
        <v>455</v>
      </c>
      <c r="K8161" s="203" t="s">
        <v>7289</v>
      </c>
      <c r="L8161" s="203" t="s">
        <v>459</v>
      </c>
      <c r="M8161" s="203" t="s">
        <v>7116</v>
      </c>
      <c r="N8161" t="s">
        <v>7117</v>
      </c>
    </row>
    <row r="8162" spans="1:14" x14ac:dyDescent="0.2">
      <c r="A8162" s="345">
        <v>45187</v>
      </c>
      <c r="B8162" s="106" t="s">
        <v>541</v>
      </c>
      <c r="C8162" s="106">
        <v>18315</v>
      </c>
      <c r="D8162" s="203" t="s">
        <v>2065</v>
      </c>
      <c r="E8162" s="203" t="s">
        <v>7166</v>
      </c>
      <c r="F8162" t="s">
        <v>7167</v>
      </c>
      <c r="G8162" s="129"/>
      <c r="H8162" s="293">
        <v>8</v>
      </c>
      <c r="I8162" s="203" t="s">
        <v>7280</v>
      </c>
      <c r="J8162" s="293" t="s">
        <v>455</v>
      </c>
      <c r="K8162" s="203" t="s">
        <v>7281</v>
      </c>
      <c r="L8162" s="203" t="s">
        <v>459</v>
      </c>
      <c r="M8162" s="203" t="s">
        <v>7116</v>
      </c>
      <c r="N8162" t="s">
        <v>7117</v>
      </c>
    </row>
    <row r="8163" spans="1:14" x14ac:dyDescent="0.2">
      <c r="A8163" s="345">
        <v>45170</v>
      </c>
      <c r="B8163" s="106" t="s">
        <v>541</v>
      </c>
      <c r="C8163" s="106">
        <v>6011.1</v>
      </c>
      <c r="D8163" s="203" t="s">
        <v>452</v>
      </c>
      <c r="E8163" s="203" t="s">
        <v>7162</v>
      </c>
      <c r="F8163" t="s">
        <v>7163</v>
      </c>
      <c r="G8163" s="129"/>
      <c r="H8163" s="293">
        <v>8</v>
      </c>
      <c r="I8163" s="203" t="s">
        <v>7284</v>
      </c>
      <c r="J8163" s="293" t="s">
        <v>455</v>
      </c>
      <c r="K8163" s="203" t="s">
        <v>7285</v>
      </c>
      <c r="L8163" s="203" t="s">
        <v>459</v>
      </c>
      <c r="M8163" s="203" t="s">
        <v>7116</v>
      </c>
      <c r="N8163" t="s">
        <v>7117</v>
      </c>
    </row>
    <row r="8164" spans="1:14" x14ac:dyDescent="0.2">
      <c r="A8164" s="345">
        <v>45196</v>
      </c>
      <c r="B8164" s="106" t="s">
        <v>541</v>
      </c>
      <c r="C8164" s="106">
        <v>6011.1</v>
      </c>
      <c r="D8164" s="203" t="s">
        <v>452</v>
      </c>
      <c r="E8164" s="203" t="s">
        <v>7175</v>
      </c>
      <c r="F8164" t="s">
        <v>7176</v>
      </c>
      <c r="G8164" s="129"/>
      <c r="H8164" s="293">
        <v>8</v>
      </c>
      <c r="I8164" s="203" t="s">
        <v>7290</v>
      </c>
      <c r="J8164" s="293" t="s">
        <v>455</v>
      </c>
      <c r="K8164" s="203" t="s">
        <v>7291</v>
      </c>
      <c r="L8164" s="203" t="s">
        <v>459</v>
      </c>
      <c r="M8164" s="203" t="s">
        <v>7116</v>
      </c>
      <c r="N8164" t="s">
        <v>7117</v>
      </c>
    </row>
    <row r="8165" spans="1:14" x14ac:dyDescent="0.2">
      <c r="A8165" s="345">
        <v>45196</v>
      </c>
      <c r="B8165" s="106" t="s">
        <v>541</v>
      </c>
      <c r="C8165" s="106">
        <v>6681.1</v>
      </c>
      <c r="D8165" s="203" t="s">
        <v>452</v>
      </c>
      <c r="E8165" s="203" t="s">
        <v>7180</v>
      </c>
      <c r="F8165" t="s">
        <v>7181</v>
      </c>
      <c r="G8165" s="129"/>
      <c r="H8165" s="293">
        <v>6</v>
      </c>
      <c r="I8165" s="203" t="s">
        <v>7292</v>
      </c>
      <c r="J8165" s="293" t="s">
        <v>455</v>
      </c>
      <c r="K8165" s="203" t="s">
        <v>7293</v>
      </c>
      <c r="L8165" s="203" t="s">
        <v>459</v>
      </c>
      <c r="M8165" s="203" t="s">
        <v>7116</v>
      </c>
      <c r="N8165" t="s">
        <v>7117</v>
      </c>
    </row>
    <row r="8166" spans="1:14" x14ac:dyDescent="0.2">
      <c r="A8166" s="345">
        <v>45173</v>
      </c>
      <c r="B8166" s="106" t="s">
        <v>541</v>
      </c>
      <c r="C8166" s="106">
        <v>6006.1</v>
      </c>
      <c r="D8166" s="203" t="s">
        <v>452</v>
      </c>
      <c r="E8166" s="203" t="s">
        <v>7170</v>
      </c>
      <c r="F8166" t="s">
        <v>453</v>
      </c>
      <c r="G8166" s="129"/>
      <c r="H8166" s="293">
        <v>8</v>
      </c>
      <c r="I8166" s="203" t="s">
        <v>7288</v>
      </c>
      <c r="J8166" s="293" t="s">
        <v>455</v>
      </c>
      <c r="K8166" s="203" t="s">
        <v>7289</v>
      </c>
      <c r="L8166" s="203" t="s">
        <v>459</v>
      </c>
      <c r="M8166" s="203" t="s">
        <v>7116</v>
      </c>
      <c r="N8166" t="s">
        <v>7117</v>
      </c>
    </row>
    <row r="8167" spans="1:14" x14ac:dyDescent="0.2">
      <c r="A8167" s="345">
        <v>45188</v>
      </c>
      <c r="B8167" s="106" t="s">
        <v>541</v>
      </c>
      <c r="C8167" s="106">
        <v>18315</v>
      </c>
      <c r="D8167" s="203" t="s">
        <v>2065</v>
      </c>
      <c r="E8167" s="203" t="s">
        <v>7166</v>
      </c>
      <c r="F8167" t="s">
        <v>7167</v>
      </c>
      <c r="G8167" s="129"/>
      <c r="H8167" s="293">
        <v>8</v>
      </c>
      <c r="I8167" s="203" t="s">
        <v>7280</v>
      </c>
      <c r="J8167" s="293" t="s">
        <v>455</v>
      </c>
      <c r="K8167" s="203" t="s">
        <v>7281</v>
      </c>
      <c r="L8167" s="203" t="s">
        <v>459</v>
      </c>
      <c r="M8167" s="203" t="s">
        <v>7116</v>
      </c>
      <c r="N8167" t="s">
        <v>7117</v>
      </c>
    </row>
    <row r="8168" spans="1:14" x14ac:dyDescent="0.2">
      <c r="A8168" s="345">
        <v>45189</v>
      </c>
      <c r="B8168" s="106" t="s">
        <v>541</v>
      </c>
      <c r="C8168" s="106">
        <v>6011.1</v>
      </c>
      <c r="D8168" s="203" t="s">
        <v>452</v>
      </c>
      <c r="E8168" s="203" t="s">
        <v>7175</v>
      </c>
      <c r="F8168" t="s">
        <v>7176</v>
      </c>
      <c r="G8168" s="129"/>
      <c r="H8168" s="293">
        <v>4</v>
      </c>
      <c r="I8168" s="203" t="s">
        <v>7290</v>
      </c>
      <c r="J8168" s="293" t="s">
        <v>455</v>
      </c>
      <c r="K8168" s="203" t="s">
        <v>7291</v>
      </c>
      <c r="L8168" s="203" t="s">
        <v>459</v>
      </c>
      <c r="M8168" s="203" t="s">
        <v>7116</v>
      </c>
      <c r="N8168" t="s">
        <v>7117</v>
      </c>
    </row>
    <row r="8169" spans="1:14" x14ac:dyDescent="0.2">
      <c r="A8169" s="345">
        <v>45198</v>
      </c>
      <c r="B8169" s="106" t="s">
        <v>541</v>
      </c>
      <c r="C8169" s="106">
        <v>6681.1</v>
      </c>
      <c r="D8169" s="203" t="s">
        <v>452</v>
      </c>
      <c r="E8169" s="203" t="s">
        <v>7180</v>
      </c>
      <c r="F8169" t="s">
        <v>7181</v>
      </c>
      <c r="G8169" s="129"/>
      <c r="H8169" s="293">
        <v>1</v>
      </c>
      <c r="I8169" s="203" t="s">
        <v>7292</v>
      </c>
      <c r="J8169" s="293" t="s">
        <v>455</v>
      </c>
      <c r="K8169" s="203" t="s">
        <v>7293</v>
      </c>
      <c r="L8169" s="203" t="s">
        <v>459</v>
      </c>
      <c r="M8169" s="203" t="s">
        <v>7116</v>
      </c>
      <c r="N8169" t="s">
        <v>7117</v>
      </c>
    </row>
    <row r="8170" spans="1:14" x14ac:dyDescent="0.2">
      <c r="A8170" s="345">
        <v>45174</v>
      </c>
      <c r="B8170" s="106" t="s">
        <v>541</v>
      </c>
      <c r="C8170" s="106">
        <v>6006.1</v>
      </c>
      <c r="D8170" s="203" t="s">
        <v>452</v>
      </c>
      <c r="E8170" s="203" t="s">
        <v>7170</v>
      </c>
      <c r="F8170" t="s">
        <v>453</v>
      </c>
      <c r="G8170" s="129"/>
      <c r="H8170" s="293">
        <v>8</v>
      </c>
      <c r="I8170" s="203" t="s">
        <v>7288</v>
      </c>
      <c r="J8170" s="293" t="s">
        <v>455</v>
      </c>
      <c r="K8170" s="203" t="s">
        <v>7289</v>
      </c>
      <c r="L8170" s="203" t="s">
        <v>459</v>
      </c>
      <c r="M8170" s="203" t="s">
        <v>7116</v>
      </c>
      <c r="N8170" t="s">
        <v>7117</v>
      </c>
    </row>
    <row r="8171" spans="1:14" x14ac:dyDescent="0.2">
      <c r="A8171" s="345">
        <v>45189</v>
      </c>
      <c r="B8171" s="106" t="s">
        <v>541</v>
      </c>
      <c r="C8171" s="106">
        <v>18315</v>
      </c>
      <c r="D8171" s="203" t="s">
        <v>2065</v>
      </c>
      <c r="E8171" s="203" t="s">
        <v>7166</v>
      </c>
      <c r="F8171" t="s">
        <v>7167</v>
      </c>
      <c r="G8171" s="129"/>
      <c r="H8171" s="293">
        <v>8</v>
      </c>
      <c r="I8171" s="203" t="s">
        <v>7280</v>
      </c>
      <c r="J8171" s="293" t="s">
        <v>455</v>
      </c>
      <c r="K8171" s="203" t="s">
        <v>7281</v>
      </c>
      <c r="L8171" s="203" t="s">
        <v>459</v>
      </c>
      <c r="M8171" s="203" t="s">
        <v>7116</v>
      </c>
      <c r="N8171" t="s">
        <v>7117</v>
      </c>
    </row>
    <row r="8172" spans="1:14" x14ac:dyDescent="0.2">
      <c r="A8172" s="345">
        <v>45180</v>
      </c>
      <c r="B8172" s="106" t="s">
        <v>541</v>
      </c>
      <c r="C8172" s="106">
        <v>6011.1</v>
      </c>
      <c r="D8172" s="203" t="s">
        <v>452</v>
      </c>
      <c r="E8172" s="203" t="s">
        <v>7162</v>
      </c>
      <c r="F8172" t="s">
        <v>7163</v>
      </c>
      <c r="G8172" s="129"/>
      <c r="H8172" s="293">
        <v>8</v>
      </c>
      <c r="I8172" s="203" t="s">
        <v>7284</v>
      </c>
      <c r="J8172" s="293" t="s">
        <v>455</v>
      </c>
      <c r="K8172" s="203" t="s">
        <v>7285</v>
      </c>
      <c r="L8172" s="203" t="s">
        <v>459</v>
      </c>
      <c r="M8172" s="203" t="s">
        <v>7116</v>
      </c>
      <c r="N8172" t="s">
        <v>7117</v>
      </c>
    </row>
    <row r="8173" spans="1:14" x14ac:dyDescent="0.2">
      <c r="A8173" s="345">
        <v>45190</v>
      </c>
      <c r="B8173" s="106" t="s">
        <v>541</v>
      </c>
      <c r="C8173" s="106">
        <v>6011.1</v>
      </c>
      <c r="D8173" s="203" t="s">
        <v>452</v>
      </c>
      <c r="E8173" s="203" t="s">
        <v>7175</v>
      </c>
      <c r="F8173" t="s">
        <v>7176</v>
      </c>
      <c r="G8173" s="129"/>
      <c r="H8173" s="293">
        <v>8</v>
      </c>
      <c r="I8173" s="203" t="s">
        <v>7290</v>
      </c>
      <c r="J8173" s="293" t="s">
        <v>455</v>
      </c>
      <c r="K8173" s="203" t="s">
        <v>7291</v>
      </c>
      <c r="L8173" s="203" t="s">
        <v>459</v>
      </c>
      <c r="M8173" s="203" t="s">
        <v>7116</v>
      </c>
      <c r="N8173" t="s">
        <v>7117</v>
      </c>
    </row>
    <row r="8174" spans="1:14" x14ac:dyDescent="0.2">
      <c r="A8174" s="345">
        <v>45191</v>
      </c>
      <c r="B8174" s="106" t="s">
        <v>541</v>
      </c>
      <c r="C8174" s="106">
        <v>18315</v>
      </c>
      <c r="D8174" s="203" t="s">
        <v>2065</v>
      </c>
      <c r="E8174" s="203" t="s">
        <v>7166</v>
      </c>
      <c r="F8174" t="s">
        <v>7167</v>
      </c>
      <c r="G8174" s="129"/>
      <c r="H8174" s="293">
        <v>8</v>
      </c>
      <c r="I8174" s="203" t="s">
        <v>7280</v>
      </c>
      <c r="J8174" s="293" t="s">
        <v>455</v>
      </c>
      <c r="K8174" s="203" t="s">
        <v>7281</v>
      </c>
      <c r="L8174" s="203" t="s">
        <v>459</v>
      </c>
      <c r="M8174" s="203" t="s">
        <v>7116</v>
      </c>
      <c r="N8174" t="s">
        <v>7117</v>
      </c>
    </row>
    <row r="8175" spans="1:14" x14ac:dyDescent="0.2">
      <c r="A8175" s="345">
        <v>45175</v>
      </c>
      <c r="B8175" s="106" t="s">
        <v>541</v>
      </c>
      <c r="C8175" s="106">
        <v>6006.1</v>
      </c>
      <c r="D8175" s="203" t="s">
        <v>452</v>
      </c>
      <c r="E8175" s="203" t="s">
        <v>7170</v>
      </c>
      <c r="F8175" t="s">
        <v>453</v>
      </c>
      <c r="G8175" s="129"/>
      <c r="H8175" s="293">
        <v>8</v>
      </c>
      <c r="I8175" s="203" t="s">
        <v>7288</v>
      </c>
      <c r="J8175" s="293" t="s">
        <v>455</v>
      </c>
      <c r="K8175" s="203" t="s">
        <v>7289</v>
      </c>
      <c r="L8175" s="203" t="s">
        <v>459</v>
      </c>
      <c r="M8175" s="203" t="s">
        <v>7116</v>
      </c>
      <c r="N8175" t="s">
        <v>7117</v>
      </c>
    </row>
    <row r="8176" spans="1:14" x14ac:dyDescent="0.2">
      <c r="A8176" s="345">
        <v>45181</v>
      </c>
      <c r="B8176" s="106" t="s">
        <v>541</v>
      </c>
      <c r="C8176" s="106">
        <v>6011.1</v>
      </c>
      <c r="D8176" s="203" t="s">
        <v>452</v>
      </c>
      <c r="E8176" s="203" t="s">
        <v>7162</v>
      </c>
      <c r="F8176" t="s">
        <v>7163</v>
      </c>
      <c r="G8176" s="129"/>
      <c r="H8176" s="293">
        <v>8</v>
      </c>
      <c r="I8176" s="203" t="s">
        <v>7284</v>
      </c>
      <c r="J8176" s="293" t="s">
        <v>455</v>
      </c>
      <c r="K8176" s="203" t="s">
        <v>7285</v>
      </c>
      <c r="L8176" s="203" t="s">
        <v>459</v>
      </c>
      <c r="M8176" s="203" t="s">
        <v>7116</v>
      </c>
      <c r="N8176" t="s">
        <v>7117</v>
      </c>
    </row>
    <row r="8177" spans="1:14" x14ac:dyDescent="0.2">
      <c r="A8177" s="345">
        <v>45187</v>
      </c>
      <c r="B8177" s="106" t="s">
        <v>541</v>
      </c>
      <c r="C8177" s="106">
        <v>6681.1</v>
      </c>
      <c r="D8177" s="203" t="s">
        <v>452</v>
      </c>
      <c r="E8177" s="203" t="s">
        <v>7180</v>
      </c>
      <c r="F8177" t="s">
        <v>7181</v>
      </c>
      <c r="G8177" s="129"/>
      <c r="H8177" s="293">
        <v>8</v>
      </c>
      <c r="I8177" s="203" t="s">
        <v>7292</v>
      </c>
      <c r="J8177" s="293" t="s">
        <v>455</v>
      </c>
      <c r="K8177" s="203" t="s">
        <v>7293</v>
      </c>
      <c r="L8177" s="203" t="s">
        <v>459</v>
      </c>
      <c r="M8177" s="203" t="s">
        <v>7116</v>
      </c>
      <c r="N8177" t="s">
        <v>7117</v>
      </c>
    </row>
    <row r="8178" spans="1:14" x14ac:dyDescent="0.2">
      <c r="A8178" s="345">
        <v>45176</v>
      </c>
      <c r="B8178" s="106" t="s">
        <v>541</v>
      </c>
      <c r="C8178" s="106">
        <v>6006.1</v>
      </c>
      <c r="D8178" s="203" t="s">
        <v>452</v>
      </c>
      <c r="E8178" s="203" t="s">
        <v>7170</v>
      </c>
      <c r="F8178" t="s">
        <v>453</v>
      </c>
      <c r="G8178" s="129"/>
      <c r="H8178" s="293">
        <v>8</v>
      </c>
      <c r="I8178" s="203" t="s">
        <v>7288</v>
      </c>
      <c r="J8178" s="293" t="s">
        <v>455</v>
      </c>
      <c r="K8178" s="203" t="s">
        <v>7289</v>
      </c>
      <c r="L8178" s="203" t="s">
        <v>459</v>
      </c>
      <c r="M8178" s="203" t="s">
        <v>7116</v>
      </c>
      <c r="N8178" t="s">
        <v>7117</v>
      </c>
    </row>
    <row r="8179" spans="1:14" x14ac:dyDescent="0.2">
      <c r="A8179" s="345">
        <v>45182</v>
      </c>
      <c r="B8179" s="106" t="s">
        <v>541</v>
      </c>
      <c r="C8179" s="106">
        <v>6011.1</v>
      </c>
      <c r="D8179" s="203" t="s">
        <v>452</v>
      </c>
      <c r="E8179" s="203" t="s">
        <v>7162</v>
      </c>
      <c r="F8179" t="s">
        <v>7163</v>
      </c>
      <c r="G8179" s="129"/>
      <c r="H8179" s="293">
        <v>7</v>
      </c>
      <c r="I8179" s="203" t="s">
        <v>7284</v>
      </c>
      <c r="J8179" s="293" t="s">
        <v>455</v>
      </c>
      <c r="K8179" s="203" t="s">
        <v>7285</v>
      </c>
      <c r="L8179" s="203" t="s">
        <v>459</v>
      </c>
      <c r="M8179" s="203" t="s">
        <v>7116</v>
      </c>
      <c r="N8179" t="s">
        <v>7117</v>
      </c>
    </row>
    <row r="8180" spans="1:14" x14ac:dyDescent="0.2">
      <c r="A8180" s="345">
        <v>45194</v>
      </c>
      <c r="B8180" s="106" t="s">
        <v>541</v>
      </c>
      <c r="C8180" s="106">
        <v>18315</v>
      </c>
      <c r="D8180" s="203" t="s">
        <v>2065</v>
      </c>
      <c r="E8180" s="203" t="s">
        <v>7166</v>
      </c>
      <c r="F8180" t="s">
        <v>7167</v>
      </c>
      <c r="G8180" s="129"/>
      <c r="H8180" s="293">
        <v>8</v>
      </c>
      <c r="I8180" s="203" t="s">
        <v>7280</v>
      </c>
      <c r="J8180" s="293" t="s">
        <v>455</v>
      </c>
      <c r="K8180" s="203" t="s">
        <v>7281</v>
      </c>
      <c r="L8180" s="203" t="s">
        <v>459</v>
      </c>
      <c r="M8180" s="203" t="s">
        <v>7116</v>
      </c>
      <c r="N8180" t="s">
        <v>7117</v>
      </c>
    </row>
    <row r="8181" spans="1:14" x14ac:dyDescent="0.2">
      <c r="A8181" s="345">
        <v>45188</v>
      </c>
      <c r="B8181" s="106" t="s">
        <v>541</v>
      </c>
      <c r="C8181" s="106">
        <v>6681.1</v>
      </c>
      <c r="D8181" s="203" t="s">
        <v>452</v>
      </c>
      <c r="E8181" s="203" t="s">
        <v>7180</v>
      </c>
      <c r="F8181" t="s">
        <v>7181</v>
      </c>
      <c r="G8181" s="129"/>
      <c r="H8181" s="293">
        <v>8</v>
      </c>
      <c r="I8181" s="203" t="s">
        <v>7292</v>
      </c>
      <c r="J8181" s="293" t="s">
        <v>455</v>
      </c>
      <c r="K8181" s="203" t="s">
        <v>7293</v>
      </c>
      <c r="L8181" s="203" t="s">
        <v>459</v>
      </c>
      <c r="M8181" s="203" t="s">
        <v>7116</v>
      </c>
      <c r="N8181" t="s">
        <v>7117</v>
      </c>
    </row>
    <row r="8182" spans="1:14" x14ac:dyDescent="0.2">
      <c r="A8182" s="345">
        <v>45195</v>
      </c>
      <c r="B8182" s="106" t="s">
        <v>541</v>
      </c>
      <c r="C8182" s="106">
        <v>18315</v>
      </c>
      <c r="D8182" s="203" t="s">
        <v>2065</v>
      </c>
      <c r="E8182" s="203" t="s">
        <v>7166</v>
      </c>
      <c r="F8182" t="s">
        <v>7167</v>
      </c>
      <c r="G8182" s="129"/>
      <c r="H8182" s="293">
        <v>8</v>
      </c>
      <c r="I8182" s="203" t="s">
        <v>7280</v>
      </c>
      <c r="J8182" s="293" t="s">
        <v>455</v>
      </c>
      <c r="K8182" s="203" t="s">
        <v>7281</v>
      </c>
      <c r="L8182" s="203" t="s">
        <v>459</v>
      </c>
      <c r="M8182" s="203" t="s">
        <v>7116</v>
      </c>
      <c r="N8182" t="s">
        <v>7117</v>
      </c>
    </row>
    <row r="8183" spans="1:14" x14ac:dyDescent="0.2">
      <c r="A8183" s="345">
        <v>45189</v>
      </c>
      <c r="B8183" s="106" t="s">
        <v>541</v>
      </c>
      <c r="C8183" s="106">
        <v>6681.1</v>
      </c>
      <c r="D8183" s="203" t="s">
        <v>452</v>
      </c>
      <c r="E8183" s="203" t="s">
        <v>7180</v>
      </c>
      <c r="F8183" t="s">
        <v>7181</v>
      </c>
      <c r="G8183" s="129"/>
      <c r="H8183" s="293">
        <v>8</v>
      </c>
      <c r="I8183" s="203" t="s">
        <v>7292</v>
      </c>
      <c r="J8183" s="293" t="s">
        <v>455</v>
      </c>
      <c r="K8183" s="203" t="s">
        <v>7293</v>
      </c>
      <c r="L8183" s="203" t="s">
        <v>459</v>
      </c>
      <c r="M8183" s="203" t="s">
        <v>7116</v>
      </c>
      <c r="N8183" t="s">
        <v>7117</v>
      </c>
    </row>
    <row r="8184" spans="1:14" x14ac:dyDescent="0.2">
      <c r="A8184" s="345">
        <v>45177</v>
      </c>
      <c r="B8184" s="106" t="s">
        <v>541</v>
      </c>
      <c r="C8184" s="106">
        <v>6006.1</v>
      </c>
      <c r="D8184" s="203" t="s">
        <v>452</v>
      </c>
      <c r="E8184" s="203" t="s">
        <v>7170</v>
      </c>
      <c r="F8184" t="s">
        <v>453</v>
      </c>
      <c r="G8184" s="129"/>
      <c r="H8184" s="293">
        <v>8</v>
      </c>
      <c r="I8184" s="203" t="s">
        <v>7288</v>
      </c>
      <c r="J8184" s="293" t="s">
        <v>455</v>
      </c>
      <c r="K8184" s="203" t="s">
        <v>7289</v>
      </c>
      <c r="L8184" s="203" t="s">
        <v>459</v>
      </c>
      <c r="M8184" s="203" t="s">
        <v>7116</v>
      </c>
      <c r="N8184" t="s">
        <v>7117</v>
      </c>
    </row>
    <row r="8185" spans="1:14" x14ac:dyDescent="0.2">
      <c r="A8185" s="345">
        <v>45183</v>
      </c>
      <c r="B8185" s="106" t="s">
        <v>541</v>
      </c>
      <c r="C8185" s="106">
        <v>6011.1</v>
      </c>
      <c r="D8185" s="203" t="s">
        <v>452</v>
      </c>
      <c r="E8185" s="203" t="s">
        <v>7162</v>
      </c>
      <c r="F8185" t="s">
        <v>7163</v>
      </c>
      <c r="G8185" s="129"/>
      <c r="H8185" s="293">
        <v>8</v>
      </c>
      <c r="I8185" s="203" t="s">
        <v>7284</v>
      </c>
      <c r="J8185" s="293" t="s">
        <v>455</v>
      </c>
      <c r="K8185" s="203" t="s">
        <v>7285</v>
      </c>
      <c r="L8185" s="203" t="s">
        <v>459</v>
      </c>
      <c r="M8185" s="203" t="s">
        <v>7116</v>
      </c>
      <c r="N8185" t="s">
        <v>7117</v>
      </c>
    </row>
    <row r="8186" spans="1:14" x14ac:dyDescent="0.2">
      <c r="A8186" s="345">
        <v>45196</v>
      </c>
      <c r="B8186" s="106" t="s">
        <v>541</v>
      </c>
      <c r="C8186" s="106">
        <v>18315</v>
      </c>
      <c r="D8186" s="203" t="s">
        <v>2065</v>
      </c>
      <c r="E8186" s="203" t="s">
        <v>7166</v>
      </c>
      <c r="F8186" t="s">
        <v>7167</v>
      </c>
      <c r="G8186" s="129"/>
      <c r="H8186" s="293">
        <v>8</v>
      </c>
      <c r="I8186" s="203" t="s">
        <v>7280</v>
      </c>
      <c r="J8186" s="293" t="s">
        <v>455</v>
      </c>
      <c r="K8186" s="203" t="s">
        <v>7281</v>
      </c>
      <c r="L8186" s="203" t="s">
        <v>459</v>
      </c>
      <c r="M8186" s="203" t="s">
        <v>7116</v>
      </c>
      <c r="N8186" t="s">
        <v>7117</v>
      </c>
    </row>
    <row r="8187" spans="1:14" x14ac:dyDescent="0.2">
      <c r="A8187" s="345">
        <v>45190</v>
      </c>
      <c r="B8187" s="106" t="s">
        <v>541</v>
      </c>
      <c r="C8187" s="106">
        <v>6681.1</v>
      </c>
      <c r="D8187" s="203" t="s">
        <v>452</v>
      </c>
      <c r="E8187" s="203" t="s">
        <v>7180</v>
      </c>
      <c r="F8187" t="s">
        <v>7181</v>
      </c>
      <c r="G8187" s="129"/>
      <c r="H8187" s="293">
        <v>8</v>
      </c>
      <c r="I8187" s="203" t="s">
        <v>7292</v>
      </c>
      <c r="J8187" s="293" t="s">
        <v>455</v>
      </c>
      <c r="K8187" s="203" t="s">
        <v>7293</v>
      </c>
      <c r="L8187" s="203" t="s">
        <v>459</v>
      </c>
      <c r="M8187" s="203" t="s">
        <v>7116</v>
      </c>
      <c r="N8187" t="s">
        <v>7117</v>
      </c>
    </row>
    <row r="8188" spans="1:14" x14ac:dyDescent="0.2">
      <c r="A8188" s="345">
        <v>45191</v>
      </c>
      <c r="B8188" s="106" t="s">
        <v>541</v>
      </c>
      <c r="C8188" s="106">
        <v>6681.1</v>
      </c>
      <c r="D8188" s="203" t="s">
        <v>452</v>
      </c>
      <c r="E8188" s="203" t="s">
        <v>7180</v>
      </c>
      <c r="F8188" t="s">
        <v>7181</v>
      </c>
      <c r="G8188" s="129"/>
      <c r="H8188" s="293">
        <v>6.5</v>
      </c>
      <c r="I8188" s="203" t="s">
        <v>7292</v>
      </c>
      <c r="J8188" s="293" t="s">
        <v>455</v>
      </c>
      <c r="K8188" s="203" t="s">
        <v>7293</v>
      </c>
      <c r="L8188" s="203" t="s">
        <v>459</v>
      </c>
      <c r="M8188" s="203" t="s">
        <v>7116</v>
      </c>
      <c r="N8188" t="s">
        <v>7117</v>
      </c>
    </row>
    <row r="8189" spans="1:14" x14ac:dyDescent="0.2">
      <c r="A8189" s="345">
        <v>45198</v>
      </c>
      <c r="B8189" s="106" t="s">
        <v>541</v>
      </c>
      <c r="C8189" s="106">
        <v>18315</v>
      </c>
      <c r="D8189" s="203" t="s">
        <v>2065</v>
      </c>
      <c r="E8189" s="203" t="s">
        <v>7166</v>
      </c>
      <c r="F8189" t="s">
        <v>7167</v>
      </c>
      <c r="G8189" s="129"/>
      <c r="H8189" s="293">
        <v>8</v>
      </c>
      <c r="I8189" s="203" t="s">
        <v>7280</v>
      </c>
      <c r="J8189" s="293" t="s">
        <v>455</v>
      </c>
      <c r="K8189" s="203" t="s">
        <v>7281</v>
      </c>
      <c r="L8189" s="203" t="s">
        <v>459</v>
      </c>
      <c r="M8189" s="203" t="s">
        <v>7116</v>
      </c>
      <c r="N8189" t="s">
        <v>7117</v>
      </c>
    </row>
    <row r="8190" spans="1:14" x14ac:dyDescent="0.2">
      <c r="A8190" s="345">
        <v>45184</v>
      </c>
      <c r="B8190" s="106" t="s">
        <v>541</v>
      </c>
      <c r="C8190" s="106">
        <v>6011.1</v>
      </c>
      <c r="D8190" s="203" t="s">
        <v>452</v>
      </c>
      <c r="E8190" s="203" t="s">
        <v>7162</v>
      </c>
      <c r="F8190" t="s">
        <v>7163</v>
      </c>
      <c r="G8190" s="129"/>
      <c r="H8190" s="293">
        <v>8</v>
      </c>
      <c r="I8190" s="203" t="s">
        <v>7284</v>
      </c>
      <c r="J8190" s="293" t="s">
        <v>455</v>
      </c>
      <c r="K8190" s="203" t="s">
        <v>7285</v>
      </c>
      <c r="L8190" s="203" t="s">
        <v>459</v>
      </c>
      <c r="M8190" s="203" t="s">
        <v>7116</v>
      </c>
      <c r="N8190" t="s">
        <v>7117</v>
      </c>
    </row>
    <row r="8191" spans="1:14" x14ac:dyDescent="0.2">
      <c r="A8191" s="345">
        <v>45177</v>
      </c>
      <c r="B8191" s="106" t="s">
        <v>541</v>
      </c>
      <c r="C8191" s="106">
        <v>6011.1</v>
      </c>
      <c r="D8191" s="203" t="s">
        <v>452</v>
      </c>
      <c r="E8191" s="203" t="s">
        <v>7177</v>
      </c>
      <c r="F8191" t="s">
        <v>7178</v>
      </c>
      <c r="G8191" s="129"/>
      <c r="H8191" s="293">
        <v>8</v>
      </c>
      <c r="I8191" s="203" t="s">
        <v>7282</v>
      </c>
      <c r="J8191" s="293" t="s">
        <v>455</v>
      </c>
      <c r="K8191" s="203" t="s">
        <v>7283</v>
      </c>
      <c r="L8191" s="203" t="s">
        <v>459</v>
      </c>
      <c r="M8191" s="203" t="s">
        <v>7116</v>
      </c>
      <c r="N8191" t="s">
        <v>7117</v>
      </c>
    </row>
    <row r="8192" spans="1:14" x14ac:dyDescent="0.2">
      <c r="A8192" s="345">
        <v>45170</v>
      </c>
      <c r="B8192" s="106" t="s">
        <v>541</v>
      </c>
      <c r="C8192" s="106">
        <v>6011.1</v>
      </c>
      <c r="D8192" s="203" t="s">
        <v>452</v>
      </c>
      <c r="E8192" s="203" t="s">
        <v>7177</v>
      </c>
      <c r="F8192" t="s">
        <v>7178</v>
      </c>
      <c r="G8192" s="129"/>
      <c r="H8192" s="293">
        <v>8</v>
      </c>
      <c r="I8192" s="203" t="s">
        <v>7282</v>
      </c>
      <c r="J8192" s="293" t="s">
        <v>455</v>
      </c>
      <c r="K8192" s="203" t="s">
        <v>7283</v>
      </c>
      <c r="L8192" s="203" t="s">
        <v>459</v>
      </c>
      <c r="M8192" s="203" t="s">
        <v>7116</v>
      </c>
      <c r="N8192" t="s">
        <v>7117</v>
      </c>
    </row>
    <row r="8193" spans="1:14" x14ac:dyDescent="0.2">
      <c r="A8193" s="345">
        <v>45180</v>
      </c>
      <c r="B8193" s="106" t="s">
        <v>541</v>
      </c>
      <c r="C8193" s="106">
        <v>6011.1</v>
      </c>
      <c r="D8193" s="203" t="s">
        <v>452</v>
      </c>
      <c r="E8193" s="203" t="s">
        <v>7177</v>
      </c>
      <c r="F8193" t="s">
        <v>7178</v>
      </c>
      <c r="G8193" s="129"/>
      <c r="H8193" s="293">
        <v>8</v>
      </c>
      <c r="I8193" s="203" t="s">
        <v>7282</v>
      </c>
      <c r="J8193" s="293" t="s">
        <v>455</v>
      </c>
      <c r="K8193" s="203" t="s">
        <v>7283</v>
      </c>
      <c r="L8193" s="203" t="s">
        <v>459</v>
      </c>
      <c r="M8193" s="203" t="s">
        <v>7116</v>
      </c>
      <c r="N8193" t="s">
        <v>7117</v>
      </c>
    </row>
    <row r="8194" spans="1:14" x14ac:dyDescent="0.2">
      <c r="A8194" s="345">
        <v>45181</v>
      </c>
      <c r="B8194" s="106" t="s">
        <v>541</v>
      </c>
      <c r="C8194" s="106">
        <v>6011.1</v>
      </c>
      <c r="D8194" s="203" t="s">
        <v>452</v>
      </c>
      <c r="E8194" s="203" t="s">
        <v>7177</v>
      </c>
      <c r="F8194" t="s">
        <v>7178</v>
      </c>
      <c r="G8194" s="129"/>
      <c r="H8194" s="293">
        <v>8</v>
      </c>
      <c r="I8194" s="203" t="s">
        <v>7282</v>
      </c>
      <c r="J8194" s="293" t="s">
        <v>455</v>
      </c>
      <c r="K8194" s="203" t="s">
        <v>7283</v>
      </c>
      <c r="L8194" s="203" t="s">
        <v>459</v>
      </c>
      <c r="M8194" s="203" t="s">
        <v>7116</v>
      </c>
      <c r="N8194" t="s">
        <v>7117</v>
      </c>
    </row>
    <row r="8195" spans="1:14" x14ac:dyDescent="0.2">
      <c r="A8195" s="345">
        <v>45182</v>
      </c>
      <c r="B8195" s="106" t="s">
        <v>541</v>
      </c>
      <c r="C8195" s="106">
        <v>6011.1</v>
      </c>
      <c r="D8195" s="203" t="s">
        <v>452</v>
      </c>
      <c r="E8195" s="203" t="s">
        <v>7177</v>
      </c>
      <c r="F8195" t="s">
        <v>7178</v>
      </c>
      <c r="G8195" s="129"/>
      <c r="H8195" s="293">
        <v>8</v>
      </c>
      <c r="I8195" s="203" t="s">
        <v>7282</v>
      </c>
      <c r="J8195" s="293" t="s">
        <v>455</v>
      </c>
      <c r="K8195" s="203" t="s">
        <v>7283</v>
      </c>
      <c r="L8195" s="203" t="s">
        <v>459</v>
      </c>
      <c r="M8195" s="203" t="s">
        <v>7116</v>
      </c>
      <c r="N8195" t="s">
        <v>7117</v>
      </c>
    </row>
    <row r="8196" spans="1:14" x14ac:dyDescent="0.2">
      <c r="A8196" s="345">
        <v>45183</v>
      </c>
      <c r="B8196" s="106" t="s">
        <v>541</v>
      </c>
      <c r="C8196" s="106">
        <v>6011.1</v>
      </c>
      <c r="D8196" s="203" t="s">
        <v>452</v>
      </c>
      <c r="E8196" s="203" t="s">
        <v>7177</v>
      </c>
      <c r="F8196" t="s">
        <v>7178</v>
      </c>
      <c r="G8196" s="129"/>
      <c r="H8196" s="293">
        <v>8</v>
      </c>
      <c r="I8196" s="203" t="s">
        <v>7282</v>
      </c>
      <c r="J8196" s="293" t="s">
        <v>455</v>
      </c>
      <c r="K8196" s="203" t="s">
        <v>7283</v>
      </c>
      <c r="L8196" s="203" t="s">
        <v>459</v>
      </c>
      <c r="M8196" s="203" t="s">
        <v>7116</v>
      </c>
      <c r="N8196" t="s">
        <v>7117</v>
      </c>
    </row>
    <row r="8197" spans="1:14" x14ac:dyDescent="0.2">
      <c r="A8197" s="345">
        <v>45180</v>
      </c>
      <c r="B8197" s="106" t="s">
        <v>541</v>
      </c>
      <c r="C8197" s="106">
        <v>6819.1</v>
      </c>
      <c r="D8197" s="203" t="s">
        <v>452</v>
      </c>
      <c r="E8197" s="203" t="s">
        <v>7159</v>
      </c>
      <c r="F8197" t="s">
        <v>487</v>
      </c>
      <c r="G8197" s="129"/>
      <c r="H8197" s="293">
        <v>8</v>
      </c>
      <c r="I8197" s="203" t="s">
        <v>7294</v>
      </c>
      <c r="J8197" s="293" t="s">
        <v>455</v>
      </c>
      <c r="K8197" s="203" t="s">
        <v>7295</v>
      </c>
      <c r="L8197" s="203" t="s">
        <v>459</v>
      </c>
      <c r="M8197" s="203" t="s">
        <v>7116</v>
      </c>
      <c r="N8197" t="s">
        <v>7117</v>
      </c>
    </row>
    <row r="8198" spans="1:14" x14ac:dyDescent="0.2">
      <c r="A8198" s="345">
        <v>45170</v>
      </c>
      <c r="B8198" s="106" t="s">
        <v>541</v>
      </c>
      <c r="C8198" s="106">
        <v>6011.1</v>
      </c>
      <c r="D8198" s="203" t="s">
        <v>452</v>
      </c>
      <c r="E8198" s="203" t="s">
        <v>7175</v>
      </c>
      <c r="F8198" t="s">
        <v>7176</v>
      </c>
      <c r="G8198" s="129"/>
      <c r="H8198" s="293">
        <v>8</v>
      </c>
      <c r="I8198" s="203" t="s">
        <v>7290</v>
      </c>
      <c r="J8198" s="293" t="s">
        <v>455</v>
      </c>
      <c r="K8198" s="203" t="s">
        <v>7291</v>
      </c>
      <c r="L8198" s="203" t="s">
        <v>459</v>
      </c>
      <c r="M8198" s="203" t="s">
        <v>7116</v>
      </c>
      <c r="N8198" t="s">
        <v>7117</v>
      </c>
    </row>
    <row r="8199" spans="1:14" x14ac:dyDescent="0.2">
      <c r="A8199" s="345">
        <v>45181</v>
      </c>
      <c r="B8199" s="106" t="s">
        <v>541</v>
      </c>
      <c r="C8199" s="106">
        <v>6819.1</v>
      </c>
      <c r="D8199" s="203" t="s">
        <v>452</v>
      </c>
      <c r="E8199" s="203" t="s">
        <v>7159</v>
      </c>
      <c r="F8199" t="s">
        <v>487</v>
      </c>
      <c r="G8199" s="129"/>
      <c r="H8199" s="293">
        <v>8</v>
      </c>
      <c r="I8199" s="203" t="s">
        <v>7294</v>
      </c>
      <c r="J8199" s="293" t="s">
        <v>455</v>
      </c>
      <c r="K8199" s="203" t="s">
        <v>7295</v>
      </c>
      <c r="L8199" s="203" t="s">
        <v>459</v>
      </c>
      <c r="M8199" s="203" t="s">
        <v>7116</v>
      </c>
      <c r="N8199" t="s">
        <v>7117</v>
      </c>
    </row>
    <row r="8200" spans="1:14" x14ac:dyDescent="0.2">
      <c r="A8200" s="345">
        <v>45174</v>
      </c>
      <c r="B8200" s="106" t="s">
        <v>541</v>
      </c>
      <c r="C8200" s="106">
        <v>6819.1</v>
      </c>
      <c r="D8200" s="203" t="s">
        <v>452</v>
      </c>
      <c r="E8200" s="203" t="s">
        <v>7173</v>
      </c>
      <c r="F8200" t="s">
        <v>7174</v>
      </c>
      <c r="G8200" s="129"/>
      <c r="H8200" s="293">
        <v>4</v>
      </c>
      <c r="I8200" s="203" t="s">
        <v>7296</v>
      </c>
      <c r="J8200" s="293" t="s">
        <v>455</v>
      </c>
      <c r="K8200" s="203" t="s">
        <v>7297</v>
      </c>
      <c r="L8200" s="203" t="s">
        <v>459</v>
      </c>
      <c r="M8200" s="203" t="s">
        <v>7116</v>
      </c>
      <c r="N8200" t="s">
        <v>7117</v>
      </c>
    </row>
    <row r="8201" spans="1:14" x14ac:dyDescent="0.2">
      <c r="A8201" s="345">
        <v>45180</v>
      </c>
      <c r="B8201" s="106" t="s">
        <v>541</v>
      </c>
      <c r="C8201" s="106">
        <v>6725.1</v>
      </c>
      <c r="D8201" s="203" t="s">
        <v>452</v>
      </c>
      <c r="E8201" s="203" t="s">
        <v>7175</v>
      </c>
      <c r="F8201" t="s">
        <v>7176</v>
      </c>
      <c r="G8201" s="129"/>
      <c r="H8201" s="293">
        <v>8</v>
      </c>
      <c r="I8201" s="203" t="s">
        <v>7290</v>
      </c>
      <c r="J8201" s="293" t="s">
        <v>455</v>
      </c>
      <c r="K8201" s="203" t="s">
        <v>7291</v>
      </c>
      <c r="L8201" s="203" t="s">
        <v>459</v>
      </c>
      <c r="M8201" s="203" t="s">
        <v>7116</v>
      </c>
      <c r="N8201" t="s">
        <v>7117</v>
      </c>
    </row>
    <row r="8202" spans="1:14" x14ac:dyDescent="0.2">
      <c r="A8202" s="345">
        <v>45182</v>
      </c>
      <c r="B8202" s="106" t="s">
        <v>541</v>
      </c>
      <c r="C8202" s="106">
        <v>6819.1</v>
      </c>
      <c r="D8202" s="203" t="s">
        <v>452</v>
      </c>
      <c r="E8202" s="203" t="s">
        <v>7159</v>
      </c>
      <c r="F8202" t="s">
        <v>487</v>
      </c>
      <c r="G8202" s="129"/>
      <c r="H8202" s="293">
        <v>8</v>
      </c>
      <c r="I8202" s="203" t="s">
        <v>7294</v>
      </c>
      <c r="J8202" s="293" t="s">
        <v>455</v>
      </c>
      <c r="K8202" s="203" t="s">
        <v>7295</v>
      </c>
      <c r="L8202" s="203" t="s">
        <v>459</v>
      </c>
      <c r="M8202" s="203" t="s">
        <v>7116</v>
      </c>
      <c r="N8202" t="s">
        <v>7117</v>
      </c>
    </row>
    <row r="8203" spans="1:14" x14ac:dyDescent="0.2">
      <c r="A8203" s="345">
        <v>45189</v>
      </c>
      <c r="B8203" s="106" t="s">
        <v>541</v>
      </c>
      <c r="C8203" s="106">
        <v>6006.1</v>
      </c>
      <c r="D8203" s="203" t="s">
        <v>452</v>
      </c>
      <c r="E8203" s="203" t="s">
        <v>7170</v>
      </c>
      <c r="F8203" t="s">
        <v>453</v>
      </c>
      <c r="G8203" s="129"/>
      <c r="H8203" s="293">
        <v>8</v>
      </c>
      <c r="I8203" s="203" t="s">
        <v>7288</v>
      </c>
      <c r="J8203" s="293" t="s">
        <v>455</v>
      </c>
      <c r="K8203" s="203" t="s">
        <v>7289</v>
      </c>
      <c r="L8203" s="203" t="s">
        <v>459</v>
      </c>
      <c r="M8203" s="203" t="s">
        <v>7116</v>
      </c>
      <c r="N8203" t="s">
        <v>7117</v>
      </c>
    </row>
    <row r="8204" spans="1:14" x14ac:dyDescent="0.2">
      <c r="A8204" s="345">
        <v>45175</v>
      </c>
      <c r="B8204" s="106" t="s">
        <v>541</v>
      </c>
      <c r="C8204" s="106">
        <v>6819.1</v>
      </c>
      <c r="D8204" s="203" t="s">
        <v>452</v>
      </c>
      <c r="E8204" s="203" t="s">
        <v>7173</v>
      </c>
      <c r="F8204" t="s">
        <v>7174</v>
      </c>
      <c r="G8204" s="129"/>
      <c r="H8204" s="293">
        <v>4</v>
      </c>
      <c r="I8204" s="203" t="s">
        <v>7296</v>
      </c>
      <c r="J8204" s="293" t="s">
        <v>455</v>
      </c>
      <c r="K8204" s="203" t="s">
        <v>7297</v>
      </c>
      <c r="L8204" s="203" t="s">
        <v>459</v>
      </c>
      <c r="M8204" s="203" t="s">
        <v>7116</v>
      </c>
      <c r="N8204" t="s">
        <v>7117</v>
      </c>
    </row>
    <row r="8205" spans="1:14" x14ac:dyDescent="0.2">
      <c r="A8205" s="345">
        <v>45180</v>
      </c>
      <c r="B8205" s="106" t="s">
        <v>541</v>
      </c>
      <c r="C8205" s="106">
        <v>6819.1</v>
      </c>
      <c r="D8205" s="203" t="s">
        <v>452</v>
      </c>
      <c r="E8205" s="203" t="s">
        <v>7180</v>
      </c>
      <c r="F8205" t="s">
        <v>7181</v>
      </c>
      <c r="G8205" s="129"/>
      <c r="H8205" s="293">
        <v>4</v>
      </c>
      <c r="I8205" s="203" t="s">
        <v>7292</v>
      </c>
      <c r="J8205" s="293" t="s">
        <v>455</v>
      </c>
      <c r="K8205" s="203" t="s">
        <v>7293</v>
      </c>
      <c r="L8205" s="203" t="s">
        <v>459</v>
      </c>
      <c r="M8205" s="203" t="s">
        <v>7116</v>
      </c>
      <c r="N8205" t="s">
        <v>7117</v>
      </c>
    </row>
    <row r="8206" spans="1:14" x14ac:dyDescent="0.2">
      <c r="A8206" s="345">
        <v>45181</v>
      </c>
      <c r="B8206" s="106" t="s">
        <v>541</v>
      </c>
      <c r="C8206" s="106">
        <v>6725.1</v>
      </c>
      <c r="D8206" s="203" t="s">
        <v>452</v>
      </c>
      <c r="E8206" s="203" t="s">
        <v>7175</v>
      </c>
      <c r="F8206" t="s">
        <v>7176</v>
      </c>
      <c r="G8206" s="129"/>
      <c r="H8206" s="293">
        <v>8</v>
      </c>
      <c r="I8206" s="203" t="s">
        <v>7290</v>
      </c>
      <c r="J8206" s="293" t="s">
        <v>455</v>
      </c>
      <c r="K8206" s="203" t="s">
        <v>7291</v>
      </c>
      <c r="L8206" s="203" t="s">
        <v>459</v>
      </c>
      <c r="M8206" s="203" t="s">
        <v>7116</v>
      </c>
      <c r="N8206" t="s">
        <v>7117</v>
      </c>
    </row>
    <row r="8207" spans="1:14" x14ac:dyDescent="0.2">
      <c r="A8207" s="345">
        <v>45183</v>
      </c>
      <c r="B8207" s="106" t="s">
        <v>541</v>
      </c>
      <c r="C8207" s="106">
        <v>6819.1</v>
      </c>
      <c r="D8207" s="203" t="s">
        <v>452</v>
      </c>
      <c r="E8207" s="203" t="s">
        <v>7159</v>
      </c>
      <c r="F8207" t="s">
        <v>487</v>
      </c>
      <c r="G8207" s="129"/>
      <c r="H8207" s="293">
        <v>8</v>
      </c>
      <c r="I8207" s="203" t="s">
        <v>7294</v>
      </c>
      <c r="J8207" s="293" t="s">
        <v>455</v>
      </c>
      <c r="K8207" s="203" t="s">
        <v>7295</v>
      </c>
      <c r="L8207" s="203" t="s">
        <v>459</v>
      </c>
      <c r="M8207" s="203" t="s">
        <v>7116</v>
      </c>
      <c r="N8207" t="s">
        <v>7117</v>
      </c>
    </row>
    <row r="8208" spans="1:14" x14ac:dyDescent="0.2">
      <c r="A8208" s="345">
        <v>45188</v>
      </c>
      <c r="B8208" s="106" t="s">
        <v>541</v>
      </c>
      <c r="C8208" s="106">
        <v>55005.17</v>
      </c>
      <c r="D8208" s="203" t="s">
        <v>452</v>
      </c>
      <c r="E8208" s="203" t="s">
        <v>7160</v>
      </c>
      <c r="F8208" t="s">
        <v>7161</v>
      </c>
      <c r="G8208" s="129"/>
      <c r="H8208" s="293">
        <v>4</v>
      </c>
      <c r="I8208" s="203" t="s">
        <v>7298</v>
      </c>
      <c r="J8208" s="293" t="s">
        <v>455</v>
      </c>
      <c r="K8208" s="203" t="s">
        <v>7299</v>
      </c>
      <c r="L8208" s="203" t="s">
        <v>459</v>
      </c>
      <c r="M8208" s="203" t="s">
        <v>7116</v>
      </c>
      <c r="N8208" t="s">
        <v>7117</v>
      </c>
    </row>
    <row r="8209" spans="1:14" x14ac:dyDescent="0.2">
      <c r="A8209" s="345">
        <v>45190</v>
      </c>
      <c r="B8209" s="106" t="s">
        <v>541</v>
      </c>
      <c r="C8209" s="106">
        <v>6006.1</v>
      </c>
      <c r="D8209" s="203" t="s">
        <v>452</v>
      </c>
      <c r="E8209" s="203" t="s">
        <v>7170</v>
      </c>
      <c r="F8209" t="s">
        <v>453</v>
      </c>
      <c r="G8209" s="129"/>
      <c r="H8209" s="293">
        <v>8</v>
      </c>
      <c r="I8209" s="203" t="s">
        <v>7288</v>
      </c>
      <c r="J8209" s="293" t="s">
        <v>455</v>
      </c>
      <c r="K8209" s="203" t="s">
        <v>7289</v>
      </c>
      <c r="L8209" s="203" t="s">
        <v>459</v>
      </c>
      <c r="M8209" s="203" t="s">
        <v>7116</v>
      </c>
      <c r="N8209" t="s">
        <v>7117</v>
      </c>
    </row>
    <row r="8210" spans="1:14" x14ac:dyDescent="0.2">
      <c r="A8210" s="345">
        <v>45176</v>
      </c>
      <c r="B8210" s="106" t="s">
        <v>541</v>
      </c>
      <c r="C8210" s="106">
        <v>6819.1</v>
      </c>
      <c r="D8210" s="203" t="s">
        <v>452</v>
      </c>
      <c r="E8210" s="203" t="s">
        <v>7173</v>
      </c>
      <c r="F8210" t="s">
        <v>7174</v>
      </c>
      <c r="G8210" s="129"/>
      <c r="H8210" s="293">
        <v>4</v>
      </c>
      <c r="I8210" s="203" t="s">
        <v>7296</v>
      </c>
      <c r="J8210" s="293" t="s">
        <v>455</v>
      </c>
      <c r="K8210" s="203" t="s">
        <v>7297</v>
      </c>
      <c r="L8210" s="203" t="s">
        <v>459</v>
      </c>
      <c r="M8210" s="203" t="s">
        <v>7116</v>
      </c>
      <c r="N8210" t="s">
        <v>7117</v>
      </c>
    </row>
    <row r="8211" spans="1:14" x14ac:dyDescent="0.2">
      <c r="A8211" s="345">
        <v>45182</v>
      </c>
      <c r="B8211" s="106" t="s">
        <v>541</v>
      </c>
      <c r="C8211" s="106">
        <v>6725.1</v>
      </c>
      <c r="D8211" s="203" t="s">
        <v>452</v>
      </c>
      <c r="E8211" s="203" t="s">
        <v>7175</v>
      </c>
      <c r="F8211" t="s">
        <v>7176</v>
      </c>
      <c r="G8211" s="129"/>
      <c r="H8211" s="293">
        <v>8</v>
      </c>
      <c r="I8211" s="203" t="s">
        <v>7290</v>
      </c>
      <c r="J8211" s="293" t="s">
        <v>455</v>
      </c>
      <c r="K8211" s="203" t="s">
        <v>7291</v>
      </c>
      <c r="L8211" s="203" t="s">
        <v>459</v>
      </c>
      <c r="M8211" s="203" t="s">
        <v>7116</v>
      </c>
      <c r="N8211" t="s">
        <v>7117</v>
      </c>
    </row>
    <row r="8212" spans="1:14" x14ac:dyDescent="0.2">
      <c r="A8212" s="345">
        <v>45184</v>
      </c>
      <c r="B8212" s="106" t="s">
        <v>541</v>
      </c>
      <c r="C8212" s="106">
        <v>6819.1</v>
      </c>
      <c r="D8212" s="203" t="s">
        <v>452</v>
      </c>
      <c r="E8212" s="203" t="s">
        <v>7159</v>
      </c>
      <c r="F8212" t="s">
        <v>487</v>
      </c>
      <c r="G8212" s="129"/>
      <c r="H8212" s="293">
        <v>4</v>
      </c>
      <c r="I8212" s="203" t="s">
        <v>7294</v>
      </c>
      <c r="J8212" s="293" t="s">
        <v>455</v>
      </c>
      <c r="K8212" s="203" t="s">
        <v>7295</v>
      </c>
      <c r="L8212" s="203" t="s">
        <v>459</v>
      </c>
      <c r="M8212" s="203" t="s">
        <v>7116</v>
      </c>
      <c r="N8212" t="s">
        <v>7117</v>
      </c>
    </row>
    <row r="8213" spans="1:14" x14ac:dyDescent="0.2">
      <c r="A8213" s="345">
        <v>45189</v>
      </c>
      <c r="B8213" s="106" t="s">
        <v>541</v>
      </c>
      <c r="C8213" s="106">
        <v>55005.17</v>
      </c>
      <c r="D8213" s="203" t="s">
        <v>452</v>
      </c>
      <c r="E8213" s="203" t="s">
        <v>7160</v>
      </c>
      <c r="F8213" t="s">
        <v>7161</v>
      </c>
      <c r="G8213" s="129"/>
      <c r="H8213" s="293">
        <v>8</v>
      </c>
      <c r="I8213" s="203" t="s">
        <v>7298</v>
      </c>
      <c r="J8213" s="293" t="s">
        <v>455</v>
      </c>
      <c r="K8213" s="203" t="s">
        <v>7299</v>
      </c>
      <c r="L8213" s="203" t="s">
        <v>459</v>
      </c>
      <c r="M8213" s="203" t="s">
        <v>7116</v>
      </c>
      <c r="N8213" t="s">
        <v>7117</v>
      </c>
    </row>
    <row r="8214" spans="1:14" x14ac:dyDescent="0.2">
      <c r="A8214" s="345">
        <v>45191</v>
      </c>
      <c r="B8214" s="106" t="s">
        <v>541</v>
      </c>
      <c r="C8214" s="106">
        <v>6006.1</v>
      </c>
      <c r="D8214" s="203" t="s">
        <v>452</v>
      </c>
      <c r="E8214" s="203" t="s">
        <v>7170</v>
      </c>
      <c r="F8214" t="s">
        <v>453</v>
      </c>
      <c r="G8214" s="129"/>
      <c r="H8214" s="293">
        <v>8</v>
      </c>
      <c r="I8214" s="203" t="s">
        <v>7288</v>
      </c>
      <c r="J8214" s="293" t="s">
        <v>455</v>
      </c>
      <c r="K8214" s="203" t="s">
        <v>7289</v>
      </c>
      <c r="L8214" s="203" t="s">
        <v>459</v>
      </c>
      <c r="M8214" s="203" t="s">
        <v>7116</v>
      </c>
      <c r="N8214" t="s">
        <v>7117</v>
      </c>
    </row>
    <row r="8215" spans="1:14" x14ac:dyDescent="0.2">
      <c r="A8215" s="345">
        <v>45181</v>
      </c>
      <c r="B8215" s="106" t="s">
        <v>541</v>
      </c>
      <c r="C8215" s="106">
        <v>6758.1</v>
      </c>
      <c r="D8215" s="203" t="s">
        <v>452</v>
      </c>
      <c r="E8215" s="203" t="s">
        <v>7180</v>
      </c>
      <c r="F8215" t="s">
        <v>7181</v>
      </c>
      <c r="G8215" s="129"/>
      <c r="H8215" s="293">
        <v>4</v>
      </c>
      <c r="I8215" s="203" t="s">
        <v>7292</v>
      </c>
      <c r="J8215" s="293" t="s">
        <v>455</v>
      </c>
      <c r="K8215" s="203" t="s">
        <v>7293</v>
      </c>
      <c r="L8215" s="203" t="s">
        <v>459</v>
      </c>
      <c r="M8215" s="203" t="s">
        <v>7116</v>
      </c>
      <c r="N8215" t="s">
        <v>7117</v>
      </c>
    </row>
    <row r="8216" spans="1:14" x14ac:dyDescent="0.2">
      <c r="A8216" s="345">
        <v>45183</v>
      </c>
      <c r="B8216" s="106" t="s">
        <v>541</v>
      </c>
      <c r="C8216" s="106">
        <v>6725.1</v>
      </c>
      <c r="D8216" s="203" t="s">
        <v>452</v>
      </c>
      <c r="E8216" s="203" t="s">
        <v>7175</v>
      </c>
      <c r="F8216" t="s">
        <v>7176</v>
      </c>
      <c r="G8216" s="129"/>
      <c r="H8216" s="293">
        <v>8</v>
      </c>
      <c r="I8216" s="203" t="s">
        <v>7290</v>
      </c>
      <c r="J8216" s="293" t="s">
        <v>455</v>
      </c>
      <c r="K8216" s="203" t="s">
        <v>7291</v>
      </c>
      <c r="L8216" s="203" t="s">
        <v>459</v>
      </c>
      <c r="M8216" s="203" t="s">
        <v>7116</v>
      </c>
      <c r="N8216" t="s">
        <v>7117</v>
      </c>
    </row>
    <row r="8217" spans="1:14" x14ac:dyDescent="0.2">
      <c r="A8217" s="345">
        <v>45190</v>
      </c>
      <c r="B8217" s="106" t="s">
        <v>541</v>
      </c>
      <c r="C8217" s="106">
        <v>55005.17</v>
      </c>
      <c r="D8217" s="203" t="s">
        <v>452</v>
      </c>
      <c r="E8217" s="203" t="s">
        <v>7160</v>
      </c>
      <c r="F8217" t="s">
        <v>7161</v>
      </c>
      <c r="G8217" s="129"/>
      <c r="H8217" s="293">
        <v>8</v>
      </c>
      <c r="I8217" s="203" t="s">
        <v>7298</v>
      </c>
      <c r="J8217" s="293" t="s">
        <v>455</v>
      </c>
      <c r="K8217" s="203" t="s">
        <v>7299</v>
      </c>
      <c r="L8217" s="203" t="s">
        <v>459</v>
      </c>
      <c r="M8217" s="203" t="s">
        <v>7116</v>
      </c>
      <c r="N8217" t="s">
        <v>7117</v>
      </c>
    </row>
    <row r="8218" spans="1:14" x14ac:dyDescent="0.2">
      <c r="A8218" s="345">
        <v>45170</v>
      </c>
      <c r="B8218" s="106" t="s">
        <v>541</v>
      </c>
      <c r="C8218" s="106">
        <v>6819.1</v>
      </c>
      <c r="D8218" s="203" t="s">
        <v>452</v>
      </c>
      <c r="E8218" s="203" t="s">
        <v>7173</v>
      </c>
      <c r="F8218" t="s">
        <v>7174</v>
      </c>
      <c r="G8218" s="129"/>
      <c r="H8218" s="293">
        <v>8</v>
      </c>
      <c r="I8218" s="203" t="s">
        <v>7296</v>
      </c>
      <c r="J8218" s="293" t="s">
        <v>455</v>
      </c>
      <c r="K8218" s="203" t="s">
        <v>7297</v>
      </c>
      <c r="L8218" s="203" t="s">
        <v>459</v>
      </c>
      <c r="M8218" s="203" t="s">
        <v>7116</v>
      </c>
      <c r="N8218" t="s">
        <v>7117</v>
      </c>
    </row>
    <row r="8219" spans="1:14" x14ac:dyDescent="0.2">
      <c r="A8219" s="345">
        <v>45187</v>
      </c>
      <c r="B8219" s="106" t="s">
        <v>541</v>
      </c>
      <c r="C8219" s="106">
        <v>55005.17</v>
      </c>
      <c r="D8219" s="203" t="s">
        <v>452</v>
      </c>
      <c r="E8219" s="203" t="s">
        <v>7159</v>
      </c>
      <c r="F8219" t="s">
        <v>487</v>
      </c>
      <c r="G8219" s="129"/>
      <c r="H8219" s="293">
        <v>6</v>
      </c>
      <c r="I8219" s="203" t="s">
        <v>7294</v>
      </c>
      <c r="J8219" s="293" t="s">
        <v>455</v>
      </c>
      <c r="K8219" s="203" t="s">
        <v>7295</v>
      </c>
      <c r="L8219" s="203" t="s">
        <v>459</v>
      </c>
      <c r="M8219" s="203" t="s">
        <v>7116</v>
      </c>
      <c r="N8219" t="s">
        <v>7117</v>
      </c>
    </row>
    <row r="8220" spans="1:14" x14ac:dyDescent="0.2">
      <c r="A8220" s="345">
        <v>45182</v>
      </c>
      <c r="B8220" s="106" t="s">
        <v>541</v>
      </c>
      <c r="C8220" s="106">
        <v>6758.1</v>
      </c>
      <c r="D8220" s="203" t="s">
        <v>452</v>
      </c>
      <c r="E8220" s="203" t="s">
        <v>7180</v>
      </c>
      <c r="F8220" t="s">
        <v>7181</v>
      </c>
      <c r="G8220" s="129"/>
      <c r="H8220" s="293">
        <v>2</v>
      </c>
      <c r="I8220" s="203" t="s">
        <v>7292</v>
      </c>
      <c r="J8220" s="293" t="s">
        <v>455</v>
      </c>
      <c r="K8220" s="203" t="s">
        <v>7293</v>
      </c>
      <c r="L8220" s="203" t="s">
        <v>459</v>
      </c>
      <c r="M8220" s="203" t="s">
        <v>7116</v>
      </c>
      <c r="N8220" t="s">
        <v>7117</v>
      </c>
    </row>
    <row r="8221" spans="1:14" x14ac:dyDescent="0.2">
      <c r="A8221" s="345">
        <v>45170</v>
      </c>
      <c r="B8221" s="106" t="s">
        <v>541</v>
      </c>
      <c r="C8221" s="106">
        <v>6593.1</v>
      </c>
      <c r="D8221" s="203" t="s">
        <v>452</v>
      </c>
      <c r="E8221" s="203" t="s">
        <v>7159</v>
      </c>
      <c r="F8221" t="s">
        <v>487</v>
      </c>
      <c r="G8221" s="129"/>
      <c r="H8221" s="293">
        <v>8</v>
      </c>
      <c r="I8221" s="203" t="s">
        <v>7294</v>
      </c>
      <c r="J8221" s="293" t="s">
        <v>455</v>
      </c>
      <c r="K8221" s="203" t="s">
        <v>7295</v>
      </c>
      <c r="L8221" s="203" t="s">
        <v>459</v>
      </c>
      <c r="M8221" s="203" t="s">
        <v>7116</v>
      </c>
      <c r="N8221" t="s">
        <v>7117</v>
      </c>
    </row>
    <row r="8222" spans="1:14" x14ac:dyDescent="0.2">
      <c r="A8222" s="345">
        <v>45194</v>
      </c>
      <c r="B8222" s="106" t="s">
        <v>541</v>
      </c>
      <c r="C8222" s="106">
        <v>6006.1</v>
      </c>
      <c r="D8222" s="203" t="s">
        <v>452</v>
      </c>
      <c r="E8222" s="203" t="s">
        <v>7170</v>
      </c>
      <c r="F8222" t="s">
        <v>453</v>
      </c>
      <c r="G8222" s="129"/>
      <c r="H8222" s="293">
        <v>8</v>
      </c>
      <c r="I8222" s="203" t="s">
        <v>7288</v>
      </c>
      <c r="J8222" s="293" t="s">
        <v>455</v>
      </c>
      <c r="K8222" s="203" t="s">
        <v>7289</v>
      </c>
      <c r="L8222" s="203" t="s">
        <v>459</v>
      </c>
      <c r="M8222" s="203" t="s">
        <v>7116</v>
      </c>
      <c r="N8222" t="s">
        <v>7117</v>
      </c>
    </row>
    <row r="8223" spans="1:14" x14ac:dyDescent="0.2">
      <c r="A8223" s="345">
        <v>45184</v>
      </c>
      <c r="B8223" s="106" t="s">
        <v>541</v>
      </c>
      <c r="C8223" s="106">
        <v>6011.1</v>
      </c>
      <c r="D8223" s="203" t="s">
        <v>452</v>
      </c>
      <c r="E8223" s="203" t="s">
        <v>7175</v>
      </c>
      <c r="F8223" t="s">
        <v>7176</v>
      </c>
      <c r="G8223" s="129"/>
      <c r="H8223" s="293">
        <v>8</v>
      </c>
      <c r="I8223" s="203" t="s">
        <v>7290</v>
      </c>
      <c r="J8223" s="293" t="s">
        <v>455</v>
      </c>
      <c r="K8223" s="203" t="s">
        <v>7291</v>
      </c>
      <c r="L8223" s="203" t="s">
        <v>459</v>
      </c>
      <c r="M8223" s="203" t="s">
        <v>7116</v>
      </c>
      <c r="N8223" t="s">
        <v>7117</v>
      </c>
    </row>
    <row r="8224" spans="1:14" x14ac:dyDescent="0.2">
      <c r="A8224" s="345">
        <v>45191</v>
      </c>
      <c r="B8224" s="106" t="s">
        <v>541</v>
      </c>
      <c r="C8224" s="106">
        <v>55005.17</v>
      </c>
      <c r="D8224" s="203" t="s">
        <v>452</v>
      </c>
      <c r="E8224" s="203" t="s">
        <v>7160</v>
      </c>
      <c r="F8224" t="s">
        <v>7161</v>
      </c>
      <c r="G8224" s="129"/>
      <c r="H8224" s="293">
        <v>4</v>
      </c>
      <c r="I8224" s="203" t="s">
        <v>7298</v>
      </c>
      <c r="J8224" s="293" t="s">
        <v>455</v>
      </c>
      <c r="K8224" s="203" t="s">
        <v>7299</v>
      </c>
      <c r="L8224" s="203" t="s">
        <v>459</v>
      </c>
      <c r="M8224" s="203" t="s">
        <v>7116</v>
      </c>
      <c r="N8224" t="s">
        <v>7117</v>
      </c>
    </row>
    <row r="8225" spans="1:14" x14ac:dyDescent="0.2">
      <c r="A8225" s="345">
        <v>45177</v>
      </c>
      <c r="B8225" s="106" t="s">
        <v>541</v>
      </c>
      <c r="C8225" s="106">
        <v>6648.1</v>
      </c>
      <c r="D8225" s="203" t="s">
        <v>452</v>
      </c>
      <c r="E8225" s="203" t="s">
        <v>7173</v>
      </c>
      <c r="F8225" t="s">
        <v>7174</v>
      </c>
      <c r="G8225" s="129"/>
      <c r="H8225" s="293">
        <v>8</v>
      </c>
      <c r="I8225" s="203" t="s">
        <v>7296</v>
      </c>
      <c r="J8225" s="293" t="s">
        <v>455</v>
      </c>
      <c r="K8225" s="203" t="s">
        <v>7297</v>
      </c>
      <c r="L8225" s="203" t="s">
        <v>459</v>
      </c>
      <c r="M8225" s="203" t="s">
        <v>7116</v>
      </c>
      <c r="N8225" t="s">
        <v>7117</v>
      </c>
    </row>
    <row r="8226" spans="1:14" x14ac:dyDescent="0.2">
      <c r="A8226" s="345">
        <v>45170</v>
      </c>
      <c r="B8226" s="106" t="s">
        <v>541</v>
      </c>
      <c r="C8226" s="106">
        <v>6819.1</v>
      </c>
      <c r="D8226" s="203" t="s">
        <v>452</v>
      </c>
      <c r="E8226" s="203" t="s">
        <v>7180</v>
      </c>
      <c r="F8226" t="s">
        <v>7181</v>
      </c>
      <c r="G8226" s="129"/>
      <c r="H8226" s="293">
        <v>8</v>
      </c>
      <c r="I8226" s="203" t="s">
        <v>7292</v>
      </c>
      <c r="J8226" s="293" t="s">
        <v>455</v>
      </c>
      <c r="K8226" s="203" t="s">
        <v>7293</v>
      </c>
      <c r="L8226" s="203" t="s">
        <v>459</v>
      </c>
      <c r="M8226" s="203" t="s">
        <v>7116</v>
      </c>
      <c r="N8226" t="s">
        <v>7117</v>
      </c>
    </row>
    <row r="8227" spans="1:14" x14ac:dyDescent="0.2">
      <c r="A8227" s="345">
        <v>45196</v>
      </c>
      <c r="B8227" s="106" t="s">
        <v>541</v>
      </c>
      <c r="C8227" s="106">
        <v>6006.1</v>
      </c>
      <c r="D8227" s="203" t="s">
        <v>452</v>
      </c>
      <c r="E8227" s="203" t="s">
        <v>7170</v>
      </c>
      <c r="F8227" t="s">
        <v>453</v>
      </c>
      <c r="G8227" s="129"/>
      <c r="H8227" s="293">
        <v>8</v>
      </c>
      <c r="I8227" s="203" t="s">
        <v>7288</v>
      </c>
      <c r="J8227" s="293" t="s">
        <v>455</v>
      </c>
      <c r="K8227" s="203" t="s">
        <v>7289</v>
      </c>
      <c r="L8227" s="203" t="s">
        <v>459</v>
      </c>
      <c r="M8227" s="203" t="s">
        <v>7116</v>
      </c>
      <c r="N8227" t="s">
        <v>7117</v>
      </c>
    </row>
    <row r="8228" spans="1:14" x14ac:dyDescent="0.2">
      <c r="A8228" s="345">
        <v>45177</v>
      </c>
      <c r="B8228" s="106" t="s">
        <v>541</v>
      </c>
      <c r="C8228" s="106">
        <v>6011.1</v>
      </c>
      <c r="D8228" s="203" t="s">
        <v>452</v>
      </c>
      <c r="E8228" s="203" t="s">
        <v>7175</v>
      </c>
      <c r="F8228" t="s">
        <v>7176</v>
      </c>
      <c r="G8228" s="129"/>
      <c r="H8228" s="293">
        <v>8</v>
      </c>
      <c r="I8228" s="203" t="s">
        <v>7290</v>
      </c>
      <c r="J8228" s="293" t="s">
        <v>455</v>
      </c>
      <c r="K8228" s="203" t="s">
        <v>7291</v>
      </c>
      <c r="L8228" s="203" t="s">
        <v>459</v>
      </c>
      <c r="M8228" s="203" t="s">
        <v>7116</v>
      </c>
      <c r="N8228" t="s">
        <v>7117</v>
      </c>
    </row>
    <row r="8229" spans="1:14" x14ac:dyDescent="0.2">
      <c r="A8229" s="345">
        <v>45194</v>
      </c>
      <c r="B8229" s="106" t="s">
        <v>541</v>
      </c>
      <c r="C8229" s="106">
        <v>6681.1</v>
      </c>
      <c r="D8229" s="203" t="s">
        <v>452</v>
      </c>
      <c r="E8229" s="203" t="s">
        <v>7159</v>
      </c>
      <c r="F8229" t="s">
        <v>487</v>
      </c>
      <c r="G8229" s="129"/>
      <c r="H8229" s="293">
        <v>8</v>
      </c>
      <c r="I8229" s="203" t="s">
        <v>7294</v>
      </c>
      <c r="J8229" s="293" t="s">
        <v>455</v>
      </c>
      <c r="K8229" s="203" t="s">
        <v>7295</v>
      </c>
      <c r="L8229" s="203" t="s">
        <v>459</v>
      </c>
      <c r="M8229" s="203" t="s">
        <v>7116</v>
      </c>
      <c r="N8229" t="s">
        <v>7117</v>
      </c>
    </row>
    <row r="8230" spans="1:14" x14ac:dyDescent="0.2">
      <c r="A8230" s="345">
        <v>45184</v>
      </c>
      <c r="B8230" s="106" t="s">
        <v>541</v>
      </c>
      <c r="C8230" s="106">
        <v>6593.1</v>
      </c>
      <c r="D8230" s="203" t="s">
        <v>452</v>
      </c>
      <c r="E8230" s="203" t="s">
        <v>7159</v>
      </c>
      <c r="F8230" t="s">
        <v>487</v>
      </c>
      <c r="G8230" s="129"/>
      <c r="H8230" s="293">
        <v>4</v>
      </c>
      <c r="I8230" s="203" t="s">
        <v>7294</v>
      </c>
      <c r="J8230" s="293" t="s">
        <v>455</v>
      </c>
      <c r="K8230" s="203" t="s">
        <v>7295</v>
      </c>
      <c r="L8230" s="203" t="s">
        <v>459</v>
      </c>
      <c r="M8230" s="203" t="s">
        <v>7116</v>
      </c>
      <c r="N8230" t="s">
        <v>7117</v>
      </c>
    </row>
    <row r="8231" spans="1:14" x14ac:dyDescent="0.2">
      <c r="A8231" s="345">
        <v>45198</v>
      </c>
      <c r="B8231" s="106" t="s">
        <v>541</v>
      </c>
      <c r="C8231" s="106">
        <v>6006.1</v>
      </c>
      <c r="D8231" s="203" t="s">
        <v>452</v>
      </c>
      <c r="E8231" s="203" t="s">
        <v>7170</v>
      </c>
      <c r="F8231" t="s">
        <v>453</v>
      </c>
      <c r="G8231" s="129"/>
      <c r="H8231" s="293">
        <v>8</v>
      </c>
      <c r="I8231" s="203" t="s">
        <v>7288</v>
      </c>
      <c r="J8231" s="293" t="s">
        <v>455</v>
      </c>
      <c r="K8231" s="203" t="s">
        <v>7289</v>
      </c>
      <c r="L8231" s="203" t="s">
        <v>459</v>
      </c>
      <c r="M8231" s="203" t="s">
        <v>7116</v>
      </c>
      <c r="N8231" t="s">
        <v>7117</v>
      </c>
    </row>
    <row r="8232" spans="1:14" x14ac:dyDescent="0.2">
      <c r="A8232" s="345">
        <v>45173</v>
      </c>
      <c r="B8232" s="106" t="s">
        <v>541</v>
      </c>
      <c r="C8232" s="106">
        <v>6725.1</v>
      </c>
      <c r="D8232" s="203" t="s">
        <v>452</v>
      </c>
      <c r="E8232" s="203" t="s">
        <v>7175</v>
      </c>
      <c r="F8232" t="s">
        <v>7176</v>
      </c>
      <c r="G8232" s="129"/>
      <c r="H8232" s="293">
        <v>8</v>
      </c>
      <c r="I8232" s="203" t="s">
        <v>7290</v>
      </c>
      <c r="J8232" s="293" t="s">
        <v>455</v>
      </c>
      <c r="K8232" s="203" t="s">
        <v>7291</v>
      </c>
      <c r="L8232" s="203" t="s">
        <v>459</v>
      </c>
      <c r="M8232" s="203" t="s">
        <v>7116</v>
      </c>
      <c r="N8232" t="s">
        <v>7117</v>
      </c>
    </row>
    <row r="8233" spans="1:14" x14ac:dyDescent="0.2">
      <c r="A8233" s="345">
        <v>45176</v>
      </c>
      <c r="B8233" s="106" t="s">
        <v>541</v>
      </c>
      <c r="C8233" s="106">
        <v>6758.1</v>
      </c>
      <c r="D8233" s="203" t="s">
        <v>452</v>
      </c>
      <c r="E8233" s="203" t="s">
        <v>7173</v>
      </c>
      <c r="F8233" t="s">
        <v>7174</v>
      </c>
      <c r="G8233" s="129"/>
      <c r="H8233" s="293">
        <v>4</v>
      </c>
      <c r="I8233" s="203" t="s">
        <v>7296</v>
      </c>
      <c r="J8233" s="293" t="s">
        <v>455</v>
      </c>
      <c r="K8233" s="203" t="s">
        <v>7297</v>
      </c>
      <c r="L8233" s="203" t="s">
        <v>459</v>
      </c>
      <c r="M8233" s="203" t="s">
        <v>7116</v>
      </c>
      <c r="N8233" t="s">
        <v>7117</v>
      </c>
    </row>
    <row r="8234" spans="1:14" x14ac:dyDescent="0.2">
      <c r="A8234" s="345">
        <v>45196</v>
      </c>
      <c r="B8234" s="106" t="s">
        <v>541</v>
      </c>
      <c r="C8234" s="106">
        <v>6681.1</v>
      </c>
      <c r="D8234" s="203" t="s">
        <v>452</v>
      </c>
      <c r="E8234" s="203" t="s">
        <v>7159</v>
      </c>
      <c r="F8234" t="s">
        <v>487</v>
      </c>
      <c r="G8234" s="129"/>
      <c r="H8234" s="293">
        <v>8</v>
      </c>
      <c r="I8234" s="203" t="s">
        <v>7294</v>
      </c>
      <c r="J8234" s="293" t="s">
        <v>455</v>
      </c>
      <c r="K8234" s="203" t="s">
        <v>7295</v>
      </c>
      <c r="L8234" s="203" t="s">
        <v>459</v>
      </c>
      <c r="M8234" s="203" t="s">
        <v>7116</v>
      </c>
      <c r="N8234" t="s">
        <v>7117</v>
      </c>
    </row>
    <row r="8235" spans="1:14" x14ac:dyDescent="0.2">
      <c r="A8235" s="345">
        <v>45173</v>
      </c>
      <c r="B8235" s="106" t="s">
        <v>541</v>
      </c>
      <c r="C8235" s="106">
        <v>6593.1</v>
      </c>
      <c r="D8235" s="203" t="s">
        <v>452</v>
      </c>
      <c r="E8235" s="203" t="s">
        <v>7159</v>
      </c>
      <c r="F8235" t="s">
        <v>487</v>
      </c>
      <c r="G8235" s="129"/>
      <c r="H8235" s="293">
        <v>8</v>
      </c>
      <c r="I8235" s="203" t="s">
        <v>7294</v>
      </c>
      <c r="J8235" s="293" t="s">
        <v>455</v>
      </c>
      <c r="K8235" s="203" t="s">
        <v>7295</v>
      </c>
      <c r="L8235" s="203" t="s">
        <v>459</v>
      </c>
      <c r="M8235" s="203" t="s">
        <v>7116</v>
      </c>
      <c r="N8235" t="s">
        <v>7117</v>
      </c>
    </row>
    <row r="8236" spans="1:14" x14ac:dyDescent="0.2">
      <c r="A8236" s="345">
        <v>45181</v>
      </c>
      <c r="B8236" s="106" t="s">
        <v>541</v>
      </c>
      <c r="C8236" s="106">
        <v>6725.1</v>
      </c>
      <c r="D8236" s="203" t="s">
        <v>452</v>
      </c>
      <c r="E8236" s="203" t="s">
        <v>7180</v>
      </c>
      <c r="F8236" t="s">
        <v>7181</v>
      </c>
      <c r="G8236" s="129"/>
      <c r="H8236" s="293">
        <v>4</v>
      </c>
      <c r="I8236" s="203" t="s">
        <v>7292</v>
      </c>
      <c r="J8236" s="293" t="s">
        <v>455</v>
      </c>
      <c r="K8236" s="203" t="s">
        <v>7293</v>
      </c>
      <c r="L8236" s="203" t="s">
        <v>459</v>
      </c>
      <c r="M8236" s="203" t="s">
        <v>7116</v>
      </c>
      <c r="N8236" t="s">
        <v>7117</v>
      </c>
    </row>
    <row r="8237" spans="1:14" x14ac:dyDescent="0.2">
      <c r="A8237" s="345">
        <v>45187</v>
      </c>
      <c r="B8237" s="106" t="s">
        <v>541</v>
      </c>
      <c r="C8237" s="106">
        <v>6011.1</v>
      </c>
      <c r="D8237" s="203" t="s">
        <v>452</v>
      </c>
      <c r="E8237" s="203" t="s">
        <v>7160</v>
      </c>
      <c r="F8237" t="s">
        <v>7161</v>
      </c>
      <c r="G8237" s="129"/>
      <c r="H8237" s="293">
        <v>4</v>
      </c>
      <c r="I8237" s="203" t="s">
        <v>7298</v>
      </c>
      <c r="J8237" s="293" t="s">
        <v>455</v>
      </c>
      <c r="K8237" s="203" t="s">
        <v>7299</v>
      </c>
      <c r="L8237" s="203" t="s">
        <v>459</v>
      </c>
      <c r="M8237" s="203" t="s">
        <v>7116</v>
      </c>
      <c r="N8237" t="s">
        <v>7117</v>
      </c>
    </row>
    <row r="8238" spans="1:14" x14ac:dyDescent="0.2">
      <c r="A8238" s="345">
        <v>45174</v>
      </c>
      <c r="B8238" s="106" t="s">
        <v>541</v>
      </c>
      <c r="C8238" s="106">
        <v>6725.1</v>
      </c>
      <c r="D8238" s="203" t="s">
        <v>452</v>
      </c>
      <c r="E8238" s="203" t="s">
        <v>7175</v>
      </c>
      <c r="F8238" t="s">
        <v>7176</v>
      </c>
      <c r="G8238" s="129"/>
      <c r="H8238" s="293">
        <v>8</v>
      </c>
      <c r="I8238" s="203" t="s">
        <v>7290</v>
      </c>
      <c r="J8238" s="293" t="s">
        <v>455</v>
      </c>
      <c r="K8238" s="203" t="s">
        <v>7291</v>
      </c>
      <c r="L8238" s="203" t="s">
        <v>459</v>
      </c>
      <c r="M8238" s="203" t="s">
        <v>7116</v>
      </c>
      <c r="N8238" t="s">
        <v>7117</v>
      </c>
    </row>
    <row r="8239" spans="1:14" x14ac:dyDescent="0.2">
      <c r="A8239" s="345">
        <v>45198</v>
      </c>
      <c r="B8239" s="106" t="s">
        <v>541</v>
      </c>
      <c r="C8239" s="106">
        <v>6681.1</v>
      </c>
      <c r="D8239" s="203" t="s">
        <v>452</v>
      </c>
      <c r="E8239" s="203" t="s">
        <v>7159</v>
      </c>
      <c r="F8239" t="s">
        <v>487</v>
      </c>
      <c r="G8239" s="129"/>
      <c r="H8239" s="293">
        <v>8</v>
      </c>
      <c r="I8239" s="203" t="s">
        <v>7294</v>
      </c>
      <c r="J8239" s="293" t="s">
        <v>455</v>
      </c>
      <c r="K8239" s="203" t="s">
        <v>7295</v>
      </c>
      <c r="L8239" s="203" t="s">
        <v>459</v>
      </c>
      <c r="M8239" s="203" t="s">
        <v>7116</v>
      </c>
      <c r="N8239" t="s">
        <v>7117</v>
      </c>
    </row>
    <row r="8240" spans="1:14" x14ac:dyDescent="0.2">
      <c r="A8240" s="345">
        <v>45174</v>
      </c>
      <c r="B8240" s="106" t="s">
        <v>541</v>
      </c>
      <c r="C8240" s="106">
        <v>6593.1</v>
      </c>
      <c r="D8240" s="203" t="s">
        <v>452</v>
      </c>
      <c r="E8240" s="203" t="s">
        <v>7159</v>
      </c>
      <c r="F8240" t="s">
        <v>487</v>
      </c>
      <c r="G8240" s="129"/>
      <c r="H8240" s="293">
        <v>8</v>
      </c>
      <c r="I8240" s="203" t="s">
        <v>7294</v>
      </c>
      <c r="J8240" s="293" t="s">
        <v>455</v>
      </c>
      <c r="K8240" s="203" t="s">
        <v>7295</v>
      </c>
      <c r="L8240" s="203" t="s">
        <v>459</v>
      </c>
      <c r="M8240" s="203" t="s">
        <v>7116</v>
      </c>
      <c r="N8240" t="s">
        <v>7117</v>
      </c>
    </row>
    <row r="8241" spans="1:14" x14ac:dyDescent="0.2">
      <c r="A8241" s="345">
        <v>45188</v>
      </c>
      <c r="B8241" s="106" t="s">
        <v>541</v>
      </c>
      <c r="C8241" s="106">
        <v>6011.1</v>
      </c>
      <c r="D8241" s="203" t="s">
        <v>452</v>
      </c>
      <c r="E8241" s="203" t="s">
        <v>7160</v>
      </c>
      <c r="F8241" t="s">
        <v>7161</v>
      </c>
      <c r="G8241" s="129"/>
      <c r="H8241" s="293">
        <v>4</v>
      </c>
      <c r="I8241" s="203" t="s">
        <v>7298</v>
      </c>
      <c r="J8241" s="293" t="s">
        <v>455</v>
      </c>
      <c r="K8241" s="203" t="s">
        <v>7299</v>
      </c>
      <c r="L8241" s="203" t="s">
        <v>459</v>
      </c>
      <c r="M8241" s="203" t="s">
        <v>7116</v>
      </c>
      <c r="N8241" t="s">
        <v>7117</v>
      </c>
    </row>
    <row r="8242" spans="1:14" x14ac:dyDescent="0.2">
      <c r="A8242" s="345">
        <v>45173</v>
      </c>
      <c r="B8242" s="106" t="s">
        <v>541</v>
      </c>
      <c r="C8242" s="106">
        <v>6725.1</v>
      </c>
      <c r="D8242" s="203" t="s">
        <v>452</v>
      </c>
      <c r="E8242" s="203" t="s">
        <v>7173</v>
      </c>
      <c r="F8242" t="s">
        <v>7174</v>
      </c>
      <c r="G8242" s="129"/>
      <c r="H8242" s="293">
        <v>4</v>
      </c>
      <c r="I8242" s="203" t="s">
        <v>7296</v>
      </c>
      <c r="J8242" s="293" t="s">
        <v>455</v>
      </c>
      <c r="K8242" s="203" t="s">
        <v>7297</v>
      </c>
      <c r="L8242" s="203" t="s">
        <v>459</v>
      </c>
      <c r="M8242" s="203" t="s">
        <v>7116</v>
      </c>
      <c r="N8242" t="s">
        <v>7117</v>
      </c>
    </row>
    <row r="8243" spans="1:14" x14ac:dyDescent="0.2">
      <c r="A8243" s="345">
        <v>45180</v>
      </c>
      <c r="B8243" s="106" t="s">
        <v>541</v>
      </c>
      <c r="C8243" s="106">
        <v>6681.1</v>
      </c>
      <c r="D8243" s="203" t="s">
        <v>452</v>
      </c>
      <c r="E8243" s="203" t="s">
        <v>7180</v>
      </c>
      <c r="F8243" t="s">
        <v>7181</v>
      </c>
      <c r="G8243" s="129"/>
      <c r="H8243" s="293">
        <v>4</v>
      </c>
      <c r="I8243" s="203" t="s">
        <v>7292</v>
      </c>
      <c r="J8243" s="293" t="s">
        <v>455</v>
      </c>
      <c r="K8243" s="203" t="s">
        <v>7293</v>
      </c>
      <c r="L8243" s="203" t="s">
        <v>459</v>
      </c>
      <c r="M8243" s="203" t="s">
        <v>7116</v>
      </c>
      <c r="N8243" t="s">
        <v>7117</v>
      </c>
    </row>
    <row r="8244" spans="1:14" x14ac:dyDescent="0.2">
      <c r="A8244" s="345">
        <v>45175</v>
      </c>
      <c r="B8244" s="106" t="s">
        <v>541</v>
      </c>
      <c r="C8244" s="106">
        <v>6725.1</v>
      </c>
      <c r="D8244" s="203" t="s">
        <v>452</v>
      </c>
      <c r="E8244" s="203" t="s">
        <v>7175</v>
      </c>
      <c r="F8244" t="s">
        <v>7176</v>
      </c>
      <c r="G8244" s="129"/>
      <c r="H8244" s="293">
        <v>8</v>
      </c>
      <c r="I8244" s="203" t="s">
        <v>7290</v>
      </c>
      <c r="J8244" s="293" t="s">
        <v>455</v>
      </c>
      <c r="K8244" s="203" t="s">
        <v>7291</v>
      </c>
      <c r="L8244" s="203" t="s">
        <v>459</v>
      </c>
      <c r="M8244" s="203" t="s">
        <v>7116</v>
      </c>
      <c r="N8244" t="s">
        <v>7117</v>
      </c>
    </row>
    <row r="8245" spans="1:14" x14ac:dyDescent="0.2">
      <c r="A8245" s="345">
        <v>45175</v>
      </c>
      <c r="B8245" s="106" t="s">
        <v>541</v>
      </c>
      <c r="C8245" s="106">
        <v>6593.1</v>
      </c>
      <c r="D8245" s="203" t="s">
        <v>452</v>
      </c>
      <c r="E8245" s="203" t="s">
        <v>7159</v>
      </c>
      <c r="F8245" t="s">
        <v>487</v>
      </c>
      <c r="G8245" s="129"/>
      <c r="H8245" s="293">
        <v>8</v>
      </c>
      <c r="I8245" s="203" t="s">
        <v>7294</v>
      </c>
      <c r="J8245" s="293" t="s">
        <v>455</v>
      </c>
      <c r="K8245" s="203" t="s">
        <v>7295</v>
      </c>
      <c r="L8245" s="203" t="s">
        <v>459</v>
      </c>
      <c r="M8245" s="203" t="s">
        <v>7116</v>
      </c>
      <c r="N8245" t="s">
        <v>7117</v>
      </c>
    </row>
    <row r="8246" spans="1:14" x14ac:dyDescent="0.2">
      <c r="A8246" s="345">
        <v>45174</v>
      </c>
      <c r="B8246" s="106" t="s">
        <v>541</v>
      </c>
      <c r="C8246" s="106">
        <v>6725.1</v>
      </c>
      <c r="D8246" s="203" t="s">
        <v>452</v>
      </c>
      <c r="E8246" s="203" t="s">
        <v>7173</v>
      </c>
      <c r="F8246" t="s">
        <v>7174</v>
      </c>
      <c r="G8246" s="129"/>
      <c r="H8246" s="293">
        <v>4</v>
      </c>
      <c r="I8246" s="203" t="s">
        <v>7296</v>
      </c>
      <c r="J8246" s="293" t="s">
        <v>455</v>
      </c>
      <c r="K8246" s="203" t="s">
        <v>7297</v>
      </c>
      <c r="L8246" s="203" t="s">
        <v>459</v>
      </c>
      <c r="M8246" s="203" t="s">
        <v>7116</v>
      </c>
      <c r="N8246" t="s">
        <v>7117</v>
      </c>
    </row>
    <row r="8247" spans="1:14" x14ac:dyDescent="0.2">
      <c r="A8247" s="345">
        <v>45182</v>
      </c>
      <c r="B8247" s="106" t="s">
        <v>541</v>
      </c>
      <c r="C8247" s="106">
        <v>6681.1</v>
      </c>
      <c r="D8247" s="203" t="s">
        <v>452</v>
      </c>
      <c r="E8247" s="203" t="s">
        <v>7180</v>
      </c>
      <c r="F8247" t="s">
        <v>7181</v>
      </c>
      <c r="G8247" s="129"/>
      <c r="H8247" s="293">
        <v>6</v>
      </c>
      <c r="I8247" s="203" t="s">
        <v>7292</v>
      </c>
      <c r="J8247" s="293" t="s">
        <v>455</v>
      </c>
      <c r="K8247" s="203" t="s">
        <v>7293</v>
      </c>
      <c r="L8247" s="203" t="s">
        <v>459</v>
      </c>
      <c r="M8247" s="203" t="s">
        <v>7116</v>
      </c>
      <c r="N8247" t="s">
        <v>7117</v>
      </c>
    </row>
    <row r="8248" spans="1:14" x14ac:dyDescent="0.2">
      <c r="A8248" s="345">
        <v>45176</v>
      </c>
      <c r="B8248" s="106" t="s">
        <v>541</v>
      </c>
      <c r="C8248" s="106">
        <v>6725.1</v>
      </c>
      <c r="D8248" s="203" t="s">
        <v>452</v>
      </c>
      <c r="E8248" s="203" t="s">
        <v>7175</v>
      </c>
      <c r="F8248" t="s">
        <v>7176</v>
      </c>
      <c r="G8248" s="129"/>
      <c r="H8248" s="293">
        <v>8</v>
      </c>
      <c r="I8248" s="203" t="s">
        <v>7290</v>
      </c>
      <c r="J8248" s="293" t="s">
        <v>455</v>
      </c>
      <c r="K8248" s="203" t="s">
        <v>7291</v>
      </c>
      <c r="L8248" s="203" t="s">
        <v>459</v>
      </c>
      <c r="M8248" s="203" t="s">
        <v>7116</v>
      </c>
      <c r="N8248" t="s">
        <v>7117</v>
      </c>
    </row>
    <row r="8249" spans="1:14" x14ac:dyDescent="0.2">
      <c r="A8249" s="345">
        <v>45194</v>
      </c>
      <c r="B8249" s="106" t="s">
        <v>541</v>
      </c>
      <c r="C8249" s="106">
        <v>6681.1</v>
      </c>
      <c r="D8249" s="203" t="s">
        <v>452</v>
      </c>
      <c r="E8249" s="203" t="s">
        <v>7160</v>
      </c>
      <c r="F8249" t="s">
        <v>7161</v>
      </c>
      <c r="G8249" s="129"/>
      <c r="H8249" s="293">
        <v>8</v>
      </c>
      <c r="I8249" s="203" t="s">
        <v>7298</v>
      </c>
      <c r="J8249" s="293" t="s">
        <v>455</v>
      </c>
      <c r="K8249" s="203" t="s">
        <v>7299</v>
      </c>
      <c r="L8249" s="203" t="s">
        <v>459</v>
      </c>
      <c r="M8249" s="203" t="s">
        <v>7116</v>
      </c>
      <c r="N8249" t="s">
        <v>7117</v>
      </c>
    </row>
    <row r="8250" spans="1:14" x14ac:dyDescent="0.2">
      <c r="A8250" s="345">
        <v>45176</v>
      </c>
      <c r="B8250" s="106" t="s">
        <v>541</v>
      </c>
      <c r="C8250" s="106">
        <v>6593.1</v>
      </c>
      <c r="D8250" s="203" t="s">
        <v>452</v>
      </c>
      <c r="E8250" s="203" t="s">
        <v>7159</v>
      </c>
      <c r="F8250" t="s">
        <v>487</v>
      </c>
      <c r="G8250" s="129"/>
      <c r="H8250" s="293">
        <v>8</v>
      </c>
      <c r="I8250" s="203" t="s">
        <v>7294</v>
      </c>
      <c r="J8250" s="293" t="s">
        <v>455</v>
      </c>
      <c r="K8250" s="203" t="s">
        <v>7295</v>
      </c>
      <c r="L8250" s="203" t="s">
        <v>459</v>
      </c>
      <c r="M8250" s="203" t="s">
        <v>7116</v>
      </c>
      <c r="N8250" t="s">
        <v>7117</v>
      </c>
    </row>
    <row r="8251" spans="1:14" x14ac:dyDescent="0.2">
      <c r="A8251" s="345">
        <v>45180</v>
      </c>
      <c r="B8251" s="106" t="s">
        <v>541</v>
      </c>
      <c r="C8251" s="106">
        <v>6758.1</v>
      </c>
      <c r="D8251" s="203" t="s">
        <v>452</v>
      </c>
      <c r="E8251" s="203" t="s">
        <v>7173</v>
      </c>
      <c r="F8251" t="s">
        <v>7174</v>
      </c>
      <c r="G8251" s="129"/>
      <c r="H8251" s="293">
        <v>8</v>
      </c>
      <c r="I8251" s="203" t="s">
        <v>7296</v>
      </c>
      <c r="J8251" s="293" t="s">
        <v>455</v>
      </c>
      <c r="K8251" s="203" t="s">
        <v>7297</v>
      </c>
      <c r="L8251" s="203" t="s">
        <v>459</v>
      </c>
      <c r="M8251" s="203" t="s">
        <v>7116</v>
      </c>
      <c r="N8251" t="s">
        <v>7117</v>
      </c>
    </row>
    <row r="8252" spans="1:14" x14ac:dyDescent="0.2">
      <c r="A8252" s="345">
        <v>45183</v>
      </c>
      <c r="B8252" s="106" t="s">
        <v>541</v>
      </c>
      <c r="C8252" s="106">
        <v>6681.1</v>
      </c>
      <c r="D8252" s="203" t="s">
        <v>452</v>
      </c>
      <c r="E8252" s="203" t="s">
        <v>7180</v>
      </c>
      <c r="F8252" t="s">
        <v>7181</v>
      </c>
      <c r="G8252" s="129"/>
      <c r="H8252" s="293">
        <v>4</v>
      </c>
      <c r="I8252" s="203" t="s">
        <v>7292</v>
      </c>
      <c r="J8252" s="293" t="s">
        <v>455</v>
      </c>
      <c r="K8252" s="203" t="s">
        <v>7293</v>
      </c>
      <c r="L8252" s="203" t="s">
        <v>459</v>
      </c>
      <c r="M8252" s="203" t="s">
        <v>7116</v>
      </c>
      <c r="N8252" t="s">
        <v>7117</v>
      </c>
    </row>
    <row r="8253" spans="1:14" x14ac:dyDescent="0.2">
      <c r="A8253" s="345">
        <v>45195</v>
      </c>
      <c r="B8253" s="106" t="s">
        <v>541</v>
      </c>
      <c r="C8253" s="106">
        <v>6681.1</v>
      </c>
      <c r="D8253" s="203" t="s">
        <v>452</v>
      </c>
      <c r="E8253" s="203" t="s">
        <v>7160</v>
      </c>
      <c r="F8253" t="s">
        <v>7161</v>
      </c>
      <c r="G8253" s="129"/>
      <c r="H8253" s="293">
        <v>8</v>
      </c>
      <c r="I8253" s="203" t="s">
        <v>7298</v>
      </c>
      <c r="J8253" s="293" t="s">
        <v>455</v>
      </c>
      <c r="K8253" s="203" t="s">
        <v>7299</v>
      </c>
      <c r="L8253" s="203" t="s">
        <v>459</v>
      </c>
      <c r="M8253" s="203" t="s">
        <v>7116</v>
      </c>
      <c r="N8253" t="s">
        <v>7117</v>
      </c>
    </row>
    <row r="8254" spans="1:14" x14ac:dyDescent="0.2">
      <c r="A8254" s="345">
        <v>45181</v>
      </c>
      <c r="B8254" s="106" t="s">
        <v>541</v>
      </c>
      <c r="C8254" s="106">
        <v>6758.1</v>
      </c>
      <c r="D8254" s="203" t="s">
        <v>452</v>
      </c>
      <c r="E8254" s="203" t="s">
        <v>7173</v>
      </c>
      <c r="F8254" t="s">
        <v>7174</v>
      </c>
      <c r="G8254" s="129"/>
      <c r="H8254" s="293">
        <v>8</v>
      </c>
      <c r="I8254" s="203" t="s">
        <v>7296</v>
      </c>
      <c r="J8254" s="293" t="s">
        <v>455</v>
      </c>
      <c r="K8254" s="203" t="s">
        <v>7297</v>
      </c>
      <c r="L8254" s="203" t="s">
        <v>459</v>
      </c>
      <c r="M8254" s="203" t="s">
        <v>7116</v>
      </c>
      <c r="N8254" t="s">
        <v>7117</v>
      </c>
    </row>
    <row r="8255" spans="1:14" x14ac:dyDescent="0.2">
      <c r="A8255" s="345">
        <v>45177</v>
      </c>
      <c r="B8255" s="106" t="s">
        <v>541</v>
      </c>
      <c r="C8255" s="106">
        <v>6593.1</v>
      </c>
      <c r="D8255" s="203" t="s">
        <v>452</v>
      </c>
      <c r="E8255" s="203" t="s">
        <v>7159</v>
      </c>
      <c r="F8255" t="s">
        <v>487</v>
      </c>
      <c r="G8255" s="129"/>
      <c r="H8255" s="293">
        <v>7</v>
      </c>
      <c r="I8255" s="203" t="s">
        <v>7294</v>
      </c>
      <c r="J8255" s="293" t="s">
        <v>455</v>
      </c>
      <c r="K8255" s="203" t="s">
        <v>7295</v>
      </c>
      <c r="L8255" s="203" t="s">
        <v>459</v>
      </c>
      <c r="M8255" s="203" t="s">
        <v>7116</v>
      </c>
      <c r="N8255" t="s">
        <v>7117</v>
      </c>
    </row>
    <row r="8256" spans="1:14" x14ac:dyDescent="0.2">
      <c r="A8256" s="345">
        <v>45184</v>
      </c>
      <c r="B8256" s="106" t="s">
        <v>541</v>
      </c>
      <c r="C8256" s="106">
        <v>6681.1</v>
      </c>
      <c r="D8256" s="203" t="s">
        <v>452</v>
      </c>
      <c r="E8256" s="203" t="s">
        <v>7180</v>
      </c>
      <c r="F8256" t="s">
        <v>7181</v>
      </c>
      <c r="G8256" s="129"/>
      <c r="H8256" s="293">
        <v>8</v>
      </c>
      <c r="I8256" s="203" t="s">
        <v>7292</v>
      </c>
      <c r="J8256" s="293" t="s">
        <v>455</v>
      </c>
      <c r="K8256" s="203" t="s">
        <v>7293</v>
      </c>
      <c r="L8256" s="203" t="s">
        <v>459</v>
      </c>
      <c r="M8256" s="203" t="s">
        <v>7116</v>
      </c>
      <c r="N8256" t="s">
        <v>7117</v>
      </c>
    </row>
    <row r="8257" spans="1:14" x14ac:dyDescent="0.2">
      <c r="A8257" s="345">
        <v>45196</v>
      </c>
      <c r="B8257" s="106" t="s">
        <v>541</v>
      </c>
      <c r="C8257" s="106">
        <v>6681.1</v>
      </c>
      <c r="D8257" s="203" t="s">
        <v>452</v>
      </c>
      <c r="E8257" s="203" t="s">
        <v>7160</v>
      </c>
      <c r="F8257" t="s">
        <v>7161</v>
      </c>
      <c r="G8257" s="129"/>
      <c r="H8257" s="293">
        <v>8</v>
      </c>
      <c r="I8257" s="203" t="s">
        <v>7298</v>
      </c>
      <c r="J8257" s="293" t="s">
        <v>455</v>
      </c>
      <c r="K8257" s="203" t="s">
        <v>7299</v>
      </c>
      <c r="L8257" s="203" t="s">
        <v>459</v>
      </c>
      <c r="M8257" s="203" t="s">
        <v>7116</v>
      </c>
      <c r="N8257" t="s">
        <v>7117</v>
      </c>
    </row>
    <row r="8258" spans="1:14" x14ac:dyDescent="0.2">
      <c r="A8258" s="345">
        <v>45182</v>
      </c>
      <c r="B8258" s="106" t="s">
        <v>541</v>
      </c>
      <c r="C8258" s="106">
        <v>6758.1</v>
      </c>
      <c r="D8258" s="203" t="s">
        <v>452</v>
      </c>
      <c r="E8258" s="203" t="s">
        <v>7173</v>
      </c>
      <c r="F8258" t="s">
        <v>7174</v>
      </c>
      <c r="G8258" s="129"/>
      <c r="H8258" s="293">
        <v>8</v>
      </c>
      <c r="I8258" s="203" t="s">
        <v>7296</v>
      </c>
      <c r="J8258" s="293" t="s">
        <v>455</v>
      </c>
      <c r="K8258" s="203" t="s">
        <v>7297</v>
      </c>
      <c r="L8258" s="203" t="s">
        <v>459</v>
      </c>
      <c r="M8258" s="203" t="s">
        <v>7116</v>
      </c>
      <c r="N8258" t="s">
        <v>7117</v>
      </c>
    </row>
    <row r="8259" spans="1:14" x14ac:dyDescent="0.2">
      <c r="A8259" s="345">
        <v>45174</v>
      </c>
      <c r="B8259" s="106" t="s">
        <v>541</v>
      </c>
      <c r="C8259" s="106">
        <v>6819.1</v>
      </c>
      <c r="D8259" s="203" t="s">
        <v>452</v>
      </c>
      <c r="E8259" s="203" t="s">
        <v>7180</v>
      </c>
      <c r="F8259" t="s">
        <v>7181</v>
      </c>
      <c r="G8259" s="129"/>
      <c r="H8259" s="293">
        <v>8</v>
      </c>
      <c r="I8259" s="203" t="s">
        <v>7292</v>
      </c>
      <c r="J8259" s="293" t="s">
        <v>455</v>
      </c>
      <c r="K8259" s="203" t="s">
        <v>7293</v>
      </c>
      <c r="L8259" s="203" t="s">
        <v>459</v>
      </c>
      <c r="M8259" s="203" t="s">
        <v>7116</v>
      </c>
      <c r="N8259" t="s">
        <v>7117</v>
      </c>
    </row>
    <row r="8260" spans="1:14" x14ac:dyDescent="0.2">
      <c r="A8260" s="345">
        <v>45198</v>
      </c>
      <c r="B8260" s="106" t="s">
        <v>541</v>
      </c>
      <c r="C8260" s="106">
        <v>6681.1</v>
      </c>
      <c r="D8260" s="203" t="s">
        <v>452</v>
      </c>
      <c r="E8260" s="203" t="s">
        <v>7160</v>
      </c>
      <c r="F8260" t="s">
        <v>7161</v>
      </c>
      <c r="G8260" s="129"/>
      <c r="H8260" s="293">
        <v>8</v>
      </c>
      <c r="I8260" s="203" t="s">
        <v>7298</v>
      </c>
      <c r="J8260" s="293" t="s">
        <v>455</v>
      </c>
      <c r="K8260" s="203" t="s">
        <v>7299</v>
      </c>
      <c r="L8260" s="203" t="s">
        <v>459</v>
      </c>
      <c r="M8260" s="203" t="s">
        <v>7116</v>
      </c>
      <c r="N8260" t="s">
        <v>7117</v>
      </c>
    </row>
    <row r="8261" spans="1:14" x14ac:dyDescent="0.2">
      <c r="A8261" s="345">
        <v>45183</v>
      </c>
      <c r="B8261" s="106" t="s">
        <v>541</v>
      </c>
      <c r="C8261" s="106">
        <v>6758.1</v>
      </c>
      <c r="D8261" s="203" t="s">
        <v>452</v>
      </c>
      <c r="E8261" s="203" t="s">
        <v>7173</v>
      </c>
      <c r="F8261" t="s">
        <v>7174</v>
      </c>
      <c r="G8261" s="129"/>
      <c r="H8261" s="293">
        <v>8</v>
      </c>
      <c r="I8261" s="203" t="s">
        <v>7296</v>
      </c>
      <c r="J8261" s="293" t="s">
        <v>455</v>
      </c>
      <c r="K8261" s="203" t="s">
        <v>7297</v>
      </c>
      <c r="L8261" s="203" t="s">
        <v>459</v>
      </c>
      <c r="M8261" s="203" t="s">
        <v>7116</v>
      </c>
      <c r="N8261" t="s">
        <v>7117</v>
      </c>
    </row>
    <row r="8262" spans="1:14" x14ac:dyDescent="0.2">
      <c r="A8262" s="345">
        <v>45184</v>
      </c>
      <c r="B8262" s="106" t="s">
        <v>541</v>
      </c>
      <c r="C8262" s="106">
        <v>6758.1</v>
      </c>
      <c r="D8262" s="203" t="s">
        <v>452</v>
      </c>
      <c r="E8262" s="203" t="s">
        <v>7173</v>
      </c>
      <c r="F8262" t="s">
        <v>7174</v>
      </c>
      <c r="G8262" s="129"/>
      <c r="H8262" s="293">
        <v>4</v>
      </c>
      <c r="I8262" s="203" t="s">
        <v>7296</v>
      </c>
      <c r="J8262" s="293" t="s">
        <v>455</v>
      </c>
      <c r="K8262" s="203" t="s">
        <v>7297</v>
      </c>
      <c r="L8262" s="203" t="s">
        <v>459</v>
      </c>
      <c r="M8262" s="203" t="s">
        <v>7116</v>
      </c>
      <c r="N8262" t="s">
        <v>7117</v>
      </c>
    </row>
    <row r="8263" spans="1:14" x14ac:dyDescent="0.2">
      <c r="A8263" s="345">
        <v>45175</v>
      </c>
      <c r="B8263" s="106" t="s">
        <v>541</v>
      </c>
      <c r="C8263" s="106">
        <v>6819.1</v>
      </c>
      <c r="D8263" s="203" t="s">
        <v>452</v>
      </c>
      <c r="E8263" s="203" t="s">
        <v>7180</v>
      </c>
      <c r="F8263" t="s">
        <v>7181</v>
      </c>
      <c r="G8263" s="129"/>
      <c r="H8263" s="293">
        <v>8</v>
      </c>
      <c r="I8263" s="203" t="s">
        <v>7292</v>
      </c>
      <c r="J8263" s="293" t="s">
        <v>455</v>
      </c>
      <c r="K8263" s="203" t="s">
        <v>7293</v>
      </c>
      <c r="L8263" s="203" t="s">
        <v>459</v>
      </c>
      <c r="M8263" s="203" t="s">
        <v>7116</v>
      </c>
      <c r="N8263" t="s">
        <v>7117</v>
      </c>
    </row>
    <row r="8264" spans="1:14" x14ac:dyDescent="0.2">
      <c r="A8264" s="345">
        <v>45175</v>
      </c>
      <c r="B8264" s="106" t="s">
        <v>541</v>
      </c>
      <c r="C8264" s="106">
        <v>6542.11</v>
      </c>
      <c r="D8264" s="203" t="s">
        <v>452</v>
      </c>
      <c r="E8264" s="203" t="s">
        <v>7179</v>
      </c>
      <c r="F8264" t="s">
        <v>462</v>
      </c>
      <c r="G8264" s="129"/>
      <c r="H8264" s="293">
        <v>1</v>
      </c>
      <c r="I8264" s="203" t="s">
        <v>7286</v>
      </c>
      <c r="J8264" s="293" t="s">
        <v>455</v>
      </c>
      <c r="K8264" s="203" t="s">
        <v>7287</v>
      </c>
      <c r="L8264" s="203" t="s">
        <v>459</v>
      </c>
      <c r="M8264" s="203" t="s">
        <v>7116</v>
      </c>
      <c r="N8264" t="s">
        <v>7117</v>
      </c>
    </row>
    <row r="8265" spans="1:14" x14ac:dyDescent="0.2">
      <c r="A8265" s="345">
        <v>45176</v>
      </c>
      <c r="B8265" s="106" t="s">
        <v>541</v>
      </c>
      <c r="C8265" s="106">
        <v>6819.1</v>
      </c>
      <c r="D8265" s="203" t="s">
        <v>452</v>
      </c>
      <c r="E8265" s="203" t="s">
        <v>7180</v>
      </c>
      <c r="F8265" t="s">
        <v>7181</v>
      </c>
      <c r="G8265" s="129"/>
      <c r="H8265" s="293">
        <v>8</v>
      </c>
      <c r="I8265" s="203" t="s">
        <v>7292</v>
      </c>
      <c r="J8265" s="293" t="s">
        <v>455</v>
      </c>
      <c r="K8265" s="203" t="s">
        <v>7293</v>
      </c>
      <c r="L8265" s="203" t="s">
        <v>459</v>
      </c>
      <c r="M8265" s="203" t="s">
        <v>7116</v>
      </c>
      <c r="N8265" t="s">
        <v>7117</v>
      </c>
    </row>
    <row r="8266" spans="1:14" x14ac:dyDescent="0.2">
      <c r="A8266" s="345">
        <v>45173</v>
      </c>
      <c r="B8266" s="106" t="s">
        <v>541</v>
      </c>
      <c r="C8266" s="106">
        <v>6702.1</v>
      </c>
      <c r="D8266" s="203" t="s">
        <v>452</v>
      </c>
      <c r="E8266" s="203" t="s">
        <v>7179</v>
      </c>
      <c r="F8266" t="s">
        <v>462</v>
      </c>
      <c r="G8266" s="129"/>
      <c r="H8266" s="293">
        <v>2</v>
      </c>
      <c r="I8266" s="203" t="s">
        <v>7286</v>
      </c>
      <c r="J8266" s="293" t="s">
        <v>455</v>
      </c>
      <c r="K8266" s="203" t="s">
        <v>7287</v>
      </c>
      <c r="L8266" s="203" t="s">
        <v>459</v>
      </c>
      <c r="M8266" s="203" t="s">
        <v>7116</v>
      </c>
      <c r="N8266" t="s">
        <v>7117</v>
      </c>
    </row>
    <row r="8267" spans="1:14" x14ac:dyDescent="0.2">
      <c r="A8267" s="345">
        <v>45177</v>
      </c>
      <c r="B8267" s="106" t="s">
        <v>541</v>
      </c>
      <c r="C8267" s="106">
        <v>6819.1</v>
      </c>
      <c r="D8267" s="203" t="s">
        <v>452</v>
      </c>
      <c r="E8267" s="203" t="s">
        <v>7180</v>
      </c>
      <c r="F8267" t="s">
        <v>7181</v>
      </c>
      <c r="G8267" s="129"/>
      <c r="H8267" s="293">
        <v>8</v>
      </c>
      <c r="I8267" s="203" t="s">
        <v>7292</v>
      </c>
      <c r="J8267" s="293" t="s">
        <v>455</v>
      </c>
      <c r="K8267" s="203" t="s">
        <v>7293</v>
      </c>
      <c r="L8267" s="203" t="s">
        <v>459</v>
      </c>
      <c r="M8267" s="203" t="s">
        <v>7116</v>
      </c>
      <c r="N8267" t="s">
        <v>7117</v>
      </c>
    </row>
    <row r="8268" spans="1:14" x14ac:dyDescent="0.2">
      <c r="A8268" s="345">
        <v>45170</v>
      </c>
      <c r="B8268" s="106" t="s">
        <v>541</v>
      </c>
      <c r="C8268" s="106">
        <v>6542.1</v>
      </c>
      <c r="D8268" s="203" t="s">
        <v>452</v>
      </c>
      <c r="E8268" s="203" t="s">
        <v>7160</v>
      </c>
      <c r="F8268" t="s">
        <v>7161</v>
      </c>
      <c r="G8268" s="129"/>
      <c r="H8268" s="293">
        <v>8</v>
      </c>
      <c r="I8268" s="203" t="s">
        <v>7298</v>
      </c>
      <c r="J8268" s="293" t="s">
        <v>455</v>
      </c>
      <c r="K8268" s="203" t="s">
        <v>7299</v>
      </c>
      <c r="L8268" s="203" t="s">
        <v>459</v>
      </c>
      <c r="M8268" s="203" t="s">
        <v>7116</v>
      </c>
      <c r="N8268" t="s">
        <v>7117</v>
      </c>
    </row>
    <row r="8269" spans="1:14" x14ac:dyDescent="0.2">
      <c r="A8269" s="345">
        <v>45173</v>
      </c>
      <c r="B8269" s="106" t="s">
        <v>541</v>
      </c>
      <c r="C8269" s="106">
        <v>6542.1</v>
      </c>
      <c r="D8269" s="203" t="s">
        <v>452</v>
      </c>
      <c r="E8269" s="203" t="s">
        <v>7179</v>
      </c>
      <c r="F8269" t="s">
        <v>462</v>
      </c>
      <c r="G8269" s="129"/>
      <c r="H8269" s="293">
        <v>1</v>
      </c>
      <c r="I8269" s="203" t="s">
        <v>7286</v>
      </c>
      <c r="J8269" s="293" t="s">
        <v>455</v>
      </c>
      <c r="K8269" s="203" t="s">
        <v>7287</v>
      </c>
      <c r="L8269" s="203" t="s">
        <v>459</v>
      </c>
      <c r="M8269" s="203" t="s">
        <v>7116</v>
      </c>
      <c r="N8269" t="s">
        <v>7117</v>
      </c>
    </row>
    <row r="8270" spans="1:14" x14ac:dyDescent="0.2">
      <c r="A8270" s="345">
        <v>45180</v>
      </c>
      <c r="B8270" s="106" t="s">
        <v>541</v>
      </c>
      <c r="C8270" s="106">
        <v>6542.1</v>
      </c>
      <c r="D8270" s="203" t="s">
        <v>452</v>
      </c>
      <c r="E8270" s="203" t="s">
        <v>7160</v>
      </c>
      <c r="F8270" t="s">
        <v>7161</v>
      </c>
      <c r="G8270" s="129"/>
      <c r="H8270" s="293">
        <v>8</v>
      </c>
      <c r="I8270" s="203" t="s">
        <v>7298</v>
      </c>
      <c r="J8270" s="293" t="s">
        <v>455</v>
      </c>
      <c r="K8270" s="203" t="s">
        <v>7299</v>
      </c>
      <c r="L8270" s="203" t="s">
        <v>459</v>
      </c>
      <c r="M8270" s="203" t="s">
        <v>7116</v>
      </c>
      <c r="N8270" t="s">
        <v>7117</v>
      </c>
    </row>
    <row r="8271" spans="1:14" x14ac:dyDescent="0.2">
      <c r="A8271" s="345">
        <v>45174</v>
      </c>
      <c r="B8271" s="106" t="s">
        <v>541</v>
      </c>
      <c r="C8271" s="106">
        <v>6542.1</v>
      </c>
      <c r="D8271" s="203" t="s">
        <v>452</v>
      </c>
      <c r="E8271" s="203" t="s">
        <v>7179</v>
      </c>
      <c r="F8271" t="s">
        <v>462</v>
      </c>
      <c r="G8271" s="129"/>
      <c r="H8271" s="293">
        <v>2</v>
      </c>
      <c r="I8271" s="203" t="s">
        <v>7286</v>
      </c>
      <c r="J8271" s="293" t="s">
        <v>455</v>
      </c>
      <c r="K8271" s="203" t="s">
        <v>7287</v>
      </c>
      <c r="L8271" s="203" t="s">
        <v>459</v>
      </c>
      <c r="M8271" s="203" t="s">
        <v>7116</v>
      </c>
      <c r="N8271" t="s">
        <v>7117</v>
      </c>
    </row>
    <row r="8272" spans="1:14" x14ac:dyDescent="0.2">
      <c r="A8272" s="345">
        <v>45173</v>
      </c>
      <c r="B8272" s="106" t="s">
        <v>541</v>
      </c>
      <c r="C8272" s="106">
        <v>6542.1</v>
      </c>
      <c r="D8272" s="203" t="s">
        <v>452</v>
      </c>
      <c r="E8272" s="203" t="s">
        <v>7160</v>
      </c>
      <c r="F8272" t="s">
        <v>7161</v>
      </c>
      <c r="G8272" s="129"/>
      <c r="H8272" s="293">
        <v>8</v>
      </c>
      <c r="I8272" s="203" t="s">
        <v>7298</v>
      </c>
      <c r="J8272" s="293" t="s">
        <v>455</v>
      </c>
      <c r="K8272" s="203" t="s">
        <v>7299</v>
      </c>
      <c r="L8272" s="203" t="s">
        <v>459</v>
      </c>
      <c r="M8272" s="203" t="s">
        <v>7116</v>
      </c>
      <c r="N8272" t="s">
        <v>7117</v>
      </c>
    </row>
    <row r="8273" spans="1:14" x14ac:dyDescent="0.2">
      <c r="A8273" s="345">
        <v>45175</v>
      </c>
      <c r="B8273" s="106" t="s">
        <v>541</v>
      </c>
      <c r="C8273" s="106">
        <v>6542.1</v>
      </c>
      <c r="D8273" s="203" t="s">
        <v>452</v>
      </c>
      <c r="E8273" s="203" t="s">
        <v>7179</v>
      </c>
      <c r="F8273" t="s">
        <v>462</v>
      </c>
      <c r="G8273" s="129"/>
      <c r="H8273" s="293">
        <v>3</v>
      </c>
      <c r="I8273" s="203" t="s">
        <v>7286</v>
      </c>
      <c r="J8273" s="293" t="s">
        <v>455</v>
      </c>
      <c r="K8273" s="203" t="s">
        <v>7287</v>
      </c>
      <c r="L8273" s="203" t="s">
        <v>459</v>
      </c>
      <c r="M8273" s="203" t="s">
        <v>7116</v>
      </c>
      <c r="N8273" t="s">
        <v>7117</v>
      </c>
    </row>
    <row r="8274" spans="1:14" x14ac:dyDescent="0.2">
      <c r="A8274" s="345">
        <v>45174</v>
      </c>
      <c r="B8274" s="106" t="s">
        <v>541</v>
      </c>
      <c r="C8274" s="106">
        <v>6542.1</v>
      </c>
      <c r="D8274" s="203" t="s">
        <v>452</v>
      </c>
      <c r="E8274" s="203" t="s">
        <v>7160</v>
      </c>
      <c r="F8274" t="s">
        <v>7161</v>
      </c>
      <c r="G8274" s="230"/>
      <c r="H8274" s="293">
        <v>8</v>
      </c>
      <c r="I8274" s="203" t="s">
        <v>7298</v>
      </c>
      <c r="J8274" s="293" t="s">
        <v>455</v>
      </c>
      <c r="K8274" s="203" t="s">
        <v>7299</v>
      </c>
      <c r="L8274" s="203" t="s">
        <v>459</v>
      </c>
      <c r="M8274" s="203" t="s">
        <v>7116</v>
      </c>
      <c r="N8274" t="s">
        <v>7117</v>
      </c>
    </row>
    <row r="8275" spans="1:14" x14ac:dyDescent="0.2">
      <c r="A8275" s="345">
        <v>45175</v>
      </c>
      <c r="B8275" s="106" t="s">
        <v>541</v>
      </c>
      <c r="C8275" s="106">
        <v>6542.1</v>
      </c>
      <c r="D8275" s="203" t="s">
        <v>452</v>
      </c>
      <c r="E8275" s="203" t="s">
        <v>7160</v>
      </c>
      <c r="F8275" t="s">
        <v>7161</v>
      </c>
      <c r="G8275" s="230"/>
      <c r="H8275" s="293">
        <v>8</v>
      </c>
      <c r="I8275" s="203" t="s">
        <v>7298</v>
      </c>
      <c r="J8275" s="293" t="s">
        <v>455</v>
      </c>
      <c r="K8275" s="203" t="s">
        <v>7299</v>
      </c>
      <c r="L8275" s="203" t="s">
        <v>459</v>
      </c>
      <c r="M8275" s="203" t="s">
        <v>7116</v>
      </c>
      <c r="N8275" t="s">
        <v>7117</v>
      </c>
    </row>
    <row r="8276" spans="1:14" x14ac:dyDescent="0.2">
      <c r="A8276" s="345">
        <v>45173</v>
      </c>
      <c r="B8276" s="106" t="s">
        <v>541</v>
      </c>
      <c r="C8276" s="106">
        <v>6593.11</v>
      </c>
      <c r="D8276" s="203" t="s">
        <v>452</v>
      </c>
      <c r="E8276" s="203" t="s">
        <v>7179</v>
      </c>
      <c r="F8276" t="s">
        <v>462</v>
      </c>
      <c r="G8276" s="230"/>
      <c r="H8276" s="293">
        <v>2</v>
      </c>
      <c r="I8276" s="203" t="s">
        <v>7286</v>
      </c>
      <c r="J8276" s="293" t="s">
        <v>455</v>
      </c>
      <c r="K8276" s="203" t="s">
        <v>7287</v>
      </c>
      <c r="L8276" s="203" t="s">
        <v>459</v>
      </c>
      <c r="M8276" s="203" t="s">
        <v>7116</v>
      </c>
      <c r="N8276" t="s">
        <v>7117</v>
      </c>
    </row>
    <row r="8277" spans="1:14" x14ac:dyDescent="0.2">
      <c r="A8277" s="345">
        <v>45176</v>
      </c>
      <c r="B8277" s="106" t="s">
        <v>541</v>
      </c>
      <c r="C8277" s="106">
        <v>6542.1</v>
      </c>
      <c r="D8277" s="203" t="s">
        <v>452</v>
      </c>
      <c r="E8277" s="203" t="s">
        <v>7160</v>
      </c>
      <c r="F8277" t="s">
        <v>7161</v>
      </c>
      <c r="G8277" s="230"/>
      <c r="H8277" s="293">
        <v>8</v>
      </c>
      <c r="I8277" s="203" t="s">
        <v>7298</v>
      </c>
      <c r="J8277" s="293" t="s">
        <v>455</v>
      </c>
      <c r="K8277" s="203" t="s">
        <v>7299</v>
      </c>
      <c r="L8277" s="203" t="s">
        <v>459</v>
      </c>
      <c r="M8277" s="203" t="s">
        <v>7116</v>
      </c>
      <c r="N8277" t="s">
        <v>7117</v>
      </c>
    </row>
    <row r="8278" spans="1:14" x14ac:dyDescent="0.2">
      <c r="A8278" s="345">
        <v>45174</v>
      </c>
      <c r="B8278" s="106" t="s">
        <v>541</v>
      </c>
      <c r="C8278" s="106">
        <v>6593.11</v>
      </c>
      <c r="D8278" s="203" t="s">
        <v>452</v>
      </c>
      <c r="E8278" s="203" t="s">
        <v>7179</v>
      </c>
      <c r="F8278" t="s">
        <v>462</v>
      </c>
      <c r="G8278" s="230"/>
      <c r="H8278" s="293">
        <v>2</v>
      </c>
      <c r="I8278" s="203" t="s">
        <v>7286</v>
      </c>
      <c r="J8278" s="293" t="s">
        <v>455</v>
      </c>
      <c r="K8278" s="203" t="s">
        <v>7287</v>
      </c>
      <c r="L8278" s="203" t="s">
        <v>459</v>
      </c>
      <c r="M8278" s="203" t="s">
        <v>7116</v>
      </c>
      <c r="N8278" t="s">
        <v>7117</v>
      </c>
    </row>
    <row r="8279" spans="1:14" x14ac:dyDescent="0.2">
      <c r="A8279" s="345">
        <v>45177</v>
      </c>
      <c r="B8279" s="106" t="s">
        <v>541</v>
      </c>
      <c r="C8279" s="106">
        <v>6542.1</v>
      </c>
      <c r="D8279" s="203" t="s">
        <v>452</v>
      </c>
      <c r="E8279" s="203" t="s">
        <v>7160</v>
      </c>
      <c r="F8279" t="s">
        <v>7161</v>
      </c>
      <c r="G8279" s="230"/>
      <c r="H8279" s="293">
        <v>8</v>
      </c>
      <c r="I8279" s="203" t="s">
        <v>7298</v>
      </c>
      <c r="J8279" s="293" t="s">
        <v>455</v>
      </c>
      <c r="K8279" s="203" t="s">
        <v>7299</v>
      </c>
      <c r="L8279" s="203" t="s">
        <v>459</v>
      </c>
      <c r="M8279" s="203" t="s">
        <v>7116</v>
      </c>
      <c r="N8279" t="s">
        <v>7117</v>
      </c>
    </row>
    <row r="8280" spans="1:14" x14ac:dyDescent="0.2">
      <c r="A8280" s="345">
        <v>45175</v>
      </c>
      <c r="B8280" s="106" t="s">
        <v>541</v>
      </c>
      <c r="C8280" s="106">
        <v>6593.11</v>
      </c>
      <c r="D8280" s="203" t="s">
        <v>452</v>
      </c>
      <c r="E8280" s="203" t="s">
        <v>7179</v>
      </c>
      <c r="F8280" t="s">
        <v>462</v>
      </c>
      <c r="G8280" s="230"/>
      <c r="H8280" s="293">
        <v>2</v>
      </c>
      <c r="I8280" s="203" t="s">
        <v>7286</v>
      </c>
      <c r="J8280" s="293" t="s">
        <v>455</v>
      </c>
      <c r="K8280" s="203" t="s">
        <v>7287</v>
      </c>
      <c r="L8280" s="203" t="s">
        <v>459</v>
      </c>
      <c r="M8280" s="203" t="s">
        <v>7116</v>
      </c>
      <c r="N8280" t="s">
        <v>7117</v>
      </c>
    </row>
    <row r="8281" spans="1:14" x14ac:dyDescent="0.2">
      <c r="A8281" s="345">
        <v>45176</v>
      </c>
      <c r="B8281" s="106" t="s">
        <v>541</v>
      </c>
      <c r="C8281" s="106">
        <v>6593.11</v>
      </c>
      <c r="D8281" s="203" t="s">
        <v>452</v>
      </c>
      <c r="E8281" s="203" t="s">
        <v>7179</v>
      </c>
      <c r="F8281" t="s">
        <v>462</v>
      </c>
      <c r="G8281" s="230"/>
      <c r="H8281" s="293">
        <v>1</v>
      </c>
      <c r="I8281" s="203" t="s">
        <v>7286</v>
      </c>
      <c r="J8281" s="293" t="s">
        <v>455</v>
      </c>
      <c r="K8281" s="203" t="s">
        <v>7287</v>
      </c>
      <c r="L8281" s="203" t="s">
        <v>459</v>
      </c>
      <c r="M8281" s="203" t="s">
        <v>7116</v>
      </c>
      <c r="N8281" t="s">
        <v>7117</v>
      </c>
    </row>
    <row r="8282" spans="1:14" x14ac:dyDescent="0.2">
      <c r="A8282" s="345">
        <v>45181</v>
      </c>
      <c r="B8282" s="106" t="s">
        <v>541</v>
      </c>
      <c r="C8282" s="106">
        <v>6011.1</v>
      </c>
      <c r="D8282" s="203" t="s">
        <v>452</v>
      </c>
      <c r="E8282" s="203" t="s">
        <v>7160</v>
      </c>
      <c r="F8282" t="s">
        <v>7161</v>
      </c>
      <c r="G8282" s="230"/>
      <c r="H8282" s="293">
        <v>8</v>
      </c>
      <c r="I8282" s="203" t="s">
        <v>7298</v>
      </c>
      <c r="J8282" s="293" t="s">
        <v>455</v>
      </c>
      <c r="K8282" s="203" t="s">
        <v>7299</v>
      </c>
      <c r="L8282" s="203" t="s">
        <v>459</v>
      </c>
      <c r="M8282" s="203" t="s">
        <v>7116</v>
      </c>
      <c r="N8282" t="s">
        <v>7117</v>
      </c>
    </row>
    <row r="8283" spans="1:14" x14ac:dyDescent="0.2">
      <c r="A8283" s="345">
        <v>45181</v>
      </c>
      <c r="B8283" s="106" t="s">
        <v>541</v>
      </c>
      <c r="C8283" s="106">
        <v>6542.1</v>
      </c>
      <c r="D8283" s="203" t="s">
        <v>452</v>
      </c>
      <c r="E8283" s="203" t="s">
        <v>7179</v>
      </c>
      <c r="F8283" t="s">
        <v>462</v>
      </c>
      <c r="G8283" s="230"/>
      <c r="H8283" s="293">
        <v>2</v>
      </c>
      <c r="I8283" s="203" t="s">
        <v>7286</v>
      </c>
      <c r="J8283" s="293" t="s">
        <v>455</v>
      </c>
      <c r="K8283" s="203" t="s">
        <v>7287</v>
      </c>
      <c r="L8283" s="203" t="s">
        <v>459</v>
      </c>
      <c r="M8283" s="203" t="s">
        <v>7116</v>
      </c>
      <c r="N8283" t="s">
        <v>7117</v>
      </c>
    </row>
    <row r="8284" spans="1:14" x14ac:dyDescent="0.2">
      <c r="A8284" s="345">
        <v>45182</v>
      </c>
      <c r="B8284" s="106" t="s">
        <v>541</v>
      </c>
      <c r="C8284" s="106">
        <v>6011.1</v>
      </c>
      <c r="D8284" s="203" t="s">
        <v>452</v>
      </c>
      <c r="E8284" s="203" t="s">
        <v>7160</v>
      </c>
      <c r="F8284" t="s">
        <v>7161</v>
      </c>
      <c r="G8284" s="230"/>
      <c r="H8284" s="293">
        <v>8</v>
      </c>
      <c r="I8284" s="203" t="s">
        <v>7298</v>
      </c>
      <c r="J8284" s="293" t="s">
        <v>455</v>
      </c>
      <c r="K8284" s="203" t="s">
        <v>7299</v>
      </c>
      <c r="L8284" s="203" t="s">
        <v>459</v>
      </c>
      <c r="M8284" s="203" t="s">
        <v>7116</v>
      </c>
      <c r="N8284" t="s">
        <v>7117</v>
      </c>
    </row>
    <row r="8285" spans="1:14" x14ac:dyDescent="0.2">
      <c r="A8285" s="345">
        <v>45182</v>
      </c>
      <c r="B8285" s="106" t="s">
        <v>541</v>
      </c>
      <c r="C8285" s="106">
        <v>6542.1</v>
      </c>
      <c r="D8285" s="203" t="s">
        <v>452</v>
      </c>
      <c r="E8285" s="203" t="s">
        <v>7179</v>
      </c>
      <c r="F8285" t="s">
        <v>462</v>
      </c>
      <c r="G8285" s="230"/>
      <c r="H8285" s="293">
        <v>1</v>
      </c>
      <c r="I8285" s="203" t="s">
        <v>7286</v>
      </c>
      <c r="J8285" s="293" t="s">
        <v>455</v>
      </c>
      <c r="K8285" s="203" t="s">
        <v>7287</v>
      </c>
      <c r="L8285" s="203" t="s">
        <v>459</v>
      </c>
      <c r="M8285" s="203" t="s">
        <v>7116</v>
      </c>
      <c r="N8285" t="s">
        <v>7117</v>
      </c>
    </row>
    <row r="8286" spans="1:14" x14ac:dyDescent="0.2">
      <c r="A8286" s="345">
        <v>45183</v>
      </c>
      <c r="B8286" s="106" t="s">
        <v>541</v>
      </c>
      <c r="C8286" s="106">
        <v>6011.1</v>
      </c>
      <c r="D8286" s="203" t="s">
        <v>452</v>
      </c>
      <c r="E8286" s="203" t="s">
        <v>7160</v>
      </c>
      <c r="F8286" t="s">
        <v>7161</v>
      </c>
      <c r="G8286" s="230"/>
      <c r="H8286" s="293">
        <v>8</v>
      </c>
      <c r="I8286" s="203" t="s">
        <v>7298</v>
      </c>
      <c r="J8286" s="293" t="s">
        <v>455</v>
      </c>
      <c r="K8286" s="203" t="s">
        <v>7299</v>
      </c>
      <c r="L8286" s="203" t="s">
        <v>459</v>
      </c>
      <c r="M8286" s="203" t="s">
        <v>7116</v>
      </c>
      <c r="N8286" t="s">
        <v>7117</v>
      </c>
    </row>
    <row r="8287" spans="1:14" x14ac:dyDescent="0.2">
      <c r="A8287" s="345">
        <v>45183</v>
      </c>
      <c r="B8287" s="106" t="s">
        <v>541</v>
      </c>
      <c r="C8287" s="106">
        <v>6542.1</v>
      </c>
      <c r="D8287" s="203" t="s">
        <v>452</v>
      </c>
      <c r="E8287" s="203" t="s">
        <v>7179</v>
      </c>
      <c r="F8287" t="s">
        <v>462</v>
      </c>
      <c r="G8287" s="230"/>
      <c r="H8287" s="293">
        <v>1</v>
      </c>
      <c r="I8287" s="203" t="s">
        <v>7286</v>
      </c>
      <c r="J8287" s="293" t="s">
        <v>455</v>
      </c>
      <c r="K8287" s="203" t="s">
        <v>7287</v>
      </c>
      <c r="L8287" s="203" t="s">
        <v>459</v>
      </c>
      <c r="M8287" s="203" t="s">
        <v>7116</v>
      </c>
      <c r="N8287" t="s">
        <v>7117</v>
      </c>
    </row>
    <row r="8288" spans="1:14" x14ac:dyDescent="0.2">
      <c r="A8288" s="345">
        <v>45184</v>
      </c>
      <c r="B8288" s="106" t="s">
        <v>541</v>
      </c>
      <c r="C8288" s="106">
        <v>6011.1</v>
      </c>
      <c r="D8288" s="203" t="s">
        <v>452</v>
      </c>
      <c r="E8288" s="203" t="s">
        <v>7160</v>
      </c>
      <c r="F8288" t="s">
        <v>7161</v>
      </c>
      <c r="G8288" s="230"/>
      <c r="H8288" s="293">
        <v>8</v>
      </c>
      <c r="I8288" s="203" t="s">
        <v>7298</v>
      </c>
      <c r="J8288" s="293" t="s">
        <v>455</v>
      </c>
      <c r="K8288" s="203" t="s">
        <v>7299</v>
      </c>
      <c r="L8288" s="203" t="s">
        <v>459</v>
      </c>
      <c r="M8288" s="203" t="s">
        <v>7116</v>
      </c>
      <c r="N8288" t="s">
        <v>7117</v>
      </c>
    </row>
    <row r="8289" spans="1:14" x14ac:dyDescent="0.2">
      <c r="A8289" s="345">
        <v>45170</v>
      </c>
      <c r="B8289" s="106" t="s">
        <v>541</v>
      </c>
      <c r="C8289" s="106">
        <v>6542.1</v>
      </c>
      <c r="D8289" s="203" t="s">
        <v>452</v>
      </c>
      <c r="E8289" s="203" t="s">
        <v>7179</v>
      </c>
      <c r="F8289" t="s">
        <v>462</v>
      </c>
      <c r="G8289" s="230"/>
      <c r="H8289" s="293">
        <v>4</v>
      </c>
      <c r="I8289" s="203" t="s">
        <v>7286</v>
      </c>
      <c r="J8289" s="293" t="s">
        <v>455</v>
      </c>
      <c r="K8289" s="203" t="s">
        <v>7287</v>
      </c>
      <c r="L8289" s="203" t="s">
        <v>459</v>
      </c>
      <c r="M8289" s="203" t="s">
        <v>7116</v>
      </c>
      <c r="N8289" t="s">
        <v>7117</v>
      </c>
    </row>
    <row r="8290" spans="1:14" x14ac:dyDescent="0.2">
      <c r="A8290" s="345">
        <v>45170</v>
      </c>
      <c r="B8290" s="106" t="s">
        <v>541</v>
      </c>
      <c r="C8290" s="106">
        <v>6593.11</v>
      </c>
      <c r="D8290" s="203" t="s">
        <v>452</v>
      </c>
      <c r="E8290" s="203" t="s">
        <v>7179</v>
      </c>
      <c r="F8290" t="s">
        <v>462</v>
      </c>
      <c r="G8290" s="230"/>
      <c r="H8290" s="293">
        <v>3</v>
      </c>
      <c r="I8290" s="203" t="s">
        <v>7286</v>
      </c>
      <c r="J8290" s="293" t="s">
        <v>455</v>
      </c>
      <c r="K8290" s="203" t="s">
        <v>7287</v>
      </c>
      <c r="L8290" s="203" t="s">
        <v>459</v>
      </c>
      <c r="M8290" s="203" t="s">
        <v>7116</v>
      </c>
      <c r="N8290" t="s">
        <v>7117</v>
      </c>
    </row>
    <row r="8291" spans="1:14" x14ac:dyDescent="0.2">
      <c r="A8291" s="345">
        <v>45180</v>
      </c>
      <c r="B8291" s="106" t="s">
        <v>541</v>
      </c>
      <c r="C8291" s="106">
        <v>6593.11</v>
      </c>
      <c r="D8291" s="203" t="s">
        <v>452</v>
      </c>
      <c r="E8291" s="203" t="s">
        <v>7179</v>
      </c>
      <c r="F8291" t="s">
        <v>462</v>
      </c>
      <c r="G8291" s="230"/>
      <c r="H8291" s="293">
        <v>2</v>
      </c>
      <c r="I8291" s="203" t="s">
        <v>7286</v>
      </c>
      <c r="J8291" s="293" t="s">
        <v>455</v>
      </c>
      <c r="K8291" s="203" t="s">
        <v>7287</v>
      </c>
      <c r="L8291" s="203" t="s">
        <v>459</v>
      </c>
      <c r="M8291" s="203" t="s">
        <v>7116</v>
      </c>
      <c r="N8291" t="s">
        <v>7117</v>
      </c>
    </row>
    <row r="8292" spans="1:14" x14ac:dyDescent="0.2">
      <c r="A8292" s="345">
        <v>45181</v>
      </c>
      <c r="B8292" s="106" t="s">
        <v>541</v>
      </c>
      <c r="C8292" s="106">
        <v>6593.11</v>
      </c>
      <c r="D8292" s="203" t="s">
        <v>452</v>
      </c>
      <c r="E8292" s="203" t="s">
        <v>7179</v>
      </c>
      <c r="F8292" t="s">
        <v>462</v>
      </c>
      <c r="G8292" s="230"/>
      <c r="H8292" s="293">
        <v>2</v>
      </c>
      <c r="I8292" s="203" t="s">
        <v>7286</v>
      </c>
      <c r="J8292" s="293" t="s">
        <v>455</v>
      </c>
      <c r="K8292" s="203" t="s">
        <v>7287</v>
      </c>
      <c r="L8292" s="203" t="s">
        <v>459</v>
      </c>
      <c r="M8292" s="203" t="s">
        <v>7116</v>
      </c>
      <c r="N8292" t="s">
        <v>7117</v>
      </c>
    </row>
    <row r="8293" spans="1:14" x14ac:dyDescent="0.2">
      <c r="A8293" s="345">
        <v>45182</v>
      </c>
      <c r="B8293" s="106" t="s">
        <v>541</v>
      </c>
      <c r="C8293" s="106">
        <v>6593.11</v>
      </c>
      <c r="D8293" s="203" t="s">
        <v>452</v>
      </c>
      <c r="E8293" s="203" t="s">
        <v>7179</v>
      </c>
      <c r="F8293" t="s">
        <v>462</v>
      </c>
      <c r="G8293" s="230"/>
      <c r="H8293" s="293">
        <v>3</v>
      </c>
      <c r="I8293" s="203" t="s">
        <v>7286</v>
      </c>
      <c r="J8293" s="293" t="s">
        <v>455</v>
      </c>
      <c r="K8293" s="203" t="s">
        <v>7287</v>
      </c>
      <c r="L8293" s="203" t="s">
        <v>459</v>
      </c>
      <c r="M8293" s="203" t="s">
        <v>7116</v>
      </c>
      <c r="N8293" t="s">
        <v>7117</v>
      </c>
    </row>
    <row r="8294" spans="1:14" x14ac:dyDescent="0.2">
      <c r="A8294" s="345">
        <v>45183</v>
      </c>
      <c r="B8294" s="106" t="s">
        <v>541</v>
      </c>
      <c r="C8294" s="106">
        <v>6593.11</v>
      </c>
      <c r="D8294" s="203" t="s">
        <v>452</v>
      </c>
      <c r="E8294" s="203" t="s">
        <v>7179</v>
      </c>
      <c r="F8294" t="s">
        <v>462</v>
      </c>
      <c r="G8294" s="230"/>
      <c r="H8294" s="293">
        <v>2</v>
      </c>
      <c r="I8294" s="203" t="s">
        <v>7286</v>
      </c>
      <c r="J8294" s="293" t="s">
        <v>455</v>
      </c>
      <c r="K8294" s="203" t="s">
        <v>7287</v>
      </c>
      <c r="L8294" s="203" t="s">
        <v>459</v>
      </c>
      <c r="M8294" s="203" t="s">
        <v>7116</v>
      </c>
      <c r="N8294" t="s">
        <v>7117</v>
      </c>
    </row>
    <row r="8295" spans="1:14" x14ac:dyDescent="0.2">
      <c r="A8295" s="345">
        <v>45184</v>
      </c>
      <c r="B8295" s="106" t="s">
        <v>541</v>
      </c>
      <c r="C8295" s="106">
        <v>6593.11</v>
      </c>
      <c r="D8295" s="203" t="s">
        <v>452</v>
      </c>
      <c r="E8295" s="203" t="s">
        <v>7179</v>
      </c>
      <c r="F8295" t="s">
        <v>462</v>
      </c>
      <c r="G8295" s="230"/>
      <c r="H8295" s="293">
        <v>2</v>
      </c>
      <c r="I8295" s="203" t="s">
        <v>7286</v>
      </c>
      <c r="J8295" s="293" t="s">
        <v>455</v>
      </c>
      <c r="K8295" s="203" t="s">
        <v>7287</v>
      </c>
      <c r="L8295" s="203" t="s">
        <v>459</v>
      </c>
      <c r="M8295" s="203" t="s">
        <v>7116</v>
      </c>
      <c r="N8295" t="s">
        <v>7117</v>
      </c>
    </row>
    <row r="8296" spans="1:14" x14ac:dyDescent="0.2">
      <c r="A8296" s="345">
        <v>45181</v>
      </c>
      <c r="B8296" s="106" t="s">
        <v>541</v>
      </c>
      <c r="C8296" s="106">
        <v>6756.1</v>
      </c>
      <c r="D8296" s="203" t="s">
        <v>452</v>
      </c>
      <c r="E8296" s="203" t="s">
        <v>7157</v>
      </c>
      <c r="F8296" t="s">
        <v>7158</v>
      </c>
      <c r="G8296" s="230"/>
      <c r="H8296" s="293">
        <v>8</v>
      </c>
      <c r="I8296" s="203" t="s">
        <v>7278</v>
      </c>
      <c r="J8296" s="293" t="s">
        <v>455</v>
      </c>
      <c r="K8296" s="203" t="s">
        <v>7279</v>
      </c>
      <c r="L8296" s="203" t="s">
        <v>459</v>
      </c>
      <c r="M8296" s="203" t="s">
        <v>7116</v>
      </c>
      <c r="N8296" t="s">
        <v>7117</v>
      </c>
    </row>
    <row r="8297" spans="1:14" x14ac:dyDescent="0.2">
      <c r="A8297" s="345">
        <v>45180</v>
      </c>
      <c r="B8297" s="106" t="s">
        <v>541</v>
      </c>
      <c r="C8297" s="106">
        <v>6681.1</v>
      </c>
      <c r="D8297" s="203" t="s">
        <v>452</v>
      </c>
      <c r="E8297" s="203" t="s">
        <v>7157</v>
      </c>
      <c r="F8297" t="s">
        <v>7158</v>
      </c>
      <c r="G8297" s="230"/>
      <c r="H8297" s="293">
        <v>4</v>
      </c>
      <c r="I8297" s="203" t="s">
        <v>7278</v>
      </c>
      <c r="J8297" s="293" t="s">
        <v>455</v>
      </c>
      <c r="K8297" s="203" t="s">
        <v>7279</v>
      </c>
      <c r="L8297" s="203" t="s">
        <v>459</v>
      </c>
      <c r="M8297" s="203" t="s">
        <v>7116</v>
      </c>
      <c r="N8297" t="s">
        <v>7117</v>
      </c>
    </row>
    <row r="8298" spans="1:14" x14ac:dyDescent="0.2">
      <c r="A8298" s="345">
        <v>45182</v>
      </c>
      <c r="B8298" s="106" t="s">
        <v>541</v>
      </c>
      <c r="C8298" s="106">
        <v>6681.1</v>
      </c>
      <c r="D8298" s="203" t="s">
        <v>452</v>
      </c>
      <c r="E8298" s="203" t="s">
        <v>7157</v>
      </c>
      <c r="F8298" t="s">
        <v>7158</v>
      </c>
      <c r="G8298" s="230"/>
      <c r="H8298" s="293">
        <v>8</v>
      </c>
      <c r="I8298" s="203" t="s">
        <v>7278</v>
      </c>
      <c r="J8298" s="293" t="s">
        <v>455</v>
      </c>
      <c r="K8298" s="203" t="s">
        <v>7279</v>
      </c>
      <c r="L8298" s="203" t="s">
        <v>459</v>
      </c>
      <c r="M8298" s="203" t="s">
        <v>7116</v>
      </c>
      <c r="N8298" t="s">
        <v>7117</v>
      </c>
    </row>
    <row r="8299" spans="1:14" x14ac:dyDescent="0.2">
      <c r="A8299" s="345">
        <v>45183</v>
      </c>
      <c r="B8299" s="106" t="s">
        <v>541</v>
      </c>
      <c r="C8299" s="106">
        <v>6681.1</v>
      </c>
      <c r="D8299" s="203" t="s">
        <v>452</v>
      </c>
      <c r="E8299" s="203" t="s">
        <v>7157</v>
      </c>
      <c r="F8299" t="s">
        <v>7158</v>
      </c>
      <c r="G8299" s="230"/>
      <c r="H8299" s="293">
        <v>8</v>
      </c>
      <c r="I8299" s="203" t="s">
        <v>7278</v>
      </c>
      <c r="J8299" s="293" t="s">
        <v>455</v>
      </c>
      <c r="K8299" s="203" t="s">
        <v>7279</v>
      </c>
      <c r="L8299" s="203" t="s">
        <v>459</v>
      </c>
      <c r="M8299" s="203" t="s">
        <v>7116</v>
      </c>
      <c r="N8299" t="s">
        <v>7117</v>
      </c>
    </row>
    <row r="8300" spans="1:14" x14ac:dyDescent="0.2">
      <c r="A8300" s="345">
        <v>45184</v>
      </c>
      <c r="B8300" s="106" t="s">
        <v>541</v>
      </c>
      <c r="C8300" s="106">
        <v>6681.1</v>
      </c>
      <c r="D8300" s="203" t="s">
        <v>452</v>
      </c>
      <c r="E8300" s="203" t="s">
        <v>7157</v>
      </c>
      <c r="F8300" t="s">
        <v>7158</v>
      </c>
      <c r="G8300" s="230"/>
      <c r="H8300" s="293">
        <v>8</v>
      </c>
      <c r="I8300" s="203" t="s">
        <v>7278</v>
      </c>
      <c r="J8300" s="293" t="s">
        <v>455</v>
      </c>
      <c r="K8300" s="203" t="s">
        <v>7279</v>
      </c>
      <c r="L8300" s="203" t="s">
        <v>459</v>
      </c>
      <c r="M8300" s="203" t="s">
        <v>7116</v>
      </c>
      <c r="N8300" t="s">
        <v>7117</v>
      </c>
    </row>
    <row r="8301" spans="1:14" x14ac:dyDescent="0.2">
      <c r="A8301" s="345">
        <v>45180</v>
      </c>
      <c r="B8301" s="106" t="s">
        <v>541</v>
      </c>
      <c r="C8301" s="106">
        <v>6006.1</v>
      </c>
      <c r="D8301" s="203" t="s">
        <v>452</v>
      </c>
      <c r="E8301" s="203" t="s">
        <v>7157</v>
      </c>
      <c r="F8301" t="s">
        <v>7158</v>
      </c>
      <c r="G8301" s="230"/>
      <c r="H8301" s="293">
        <v>4</v>
      </c>
      <c r="I8301" s="203" t="s">
        <v>7278</v>
      </c>
      <c r="J8301" s="293" t="s">
        <v>455</v>
      </c>
      <c r="K8301" s="203" t="s">
        <v>7279</v>
      </c>
      <c r="L8301" s="203" t="s">
        <v>459</v>
      </c>
      <c r="M8301" s="203" t="s">
        <v>7116</v>
      </c>
      <c r="N8301" t="s">
        <v>7117</v>
      </c>
    </row>
    <row r="8302" spans="1:14" x14ac:dyDescent="0.2">
      <c r="A8302" s="345">
        <v>45173</v>
      </c>
      <c r="B8302" s="106" t="s">
        <v>541</v>
      </c>
      <c r="C8302" s="106">
        <v>6756.1</v>
      </c>
      <c r="D8302" s="203" t="s">
        <v>452</v>
      </c>
      <c r="E8302" s="203" t="s">
        <v>7157</v>
      </c>
      <c r="F8302" t="s">
        <v>7158</v>
      </c>
      <c r="G8302" s="230"/>
      <c r="H8302" s="293">
        <v>6</v>
      </c>
      <c r="I8302" s="203" t="s">
        <v>7278</v>
      </c>
      <c r="J8302" s="293" t="s">
        <v>455</v>
      </c>
      <c r="K8302" s="203" t="s">
        <v>7279</v>
      </c>
      <c r="L8302" s="203" t="s">
        <v>459</v>
      </c>
      <c r="M8302" s="203" t="s">
        <v>7116</v>
      </c>
      <c r="N8302" t="s">
        <v>7117</v>
      </c>
    </row>
    <row r="8303" spans="1:14" x14ac:dyDescent="0.2">
      <c r="A8303" s="345">
        <v>45174</v>
      </c>
      <c r="B8303" s="106" t="s">
        <v>541</v>
      </c>
      <c r="C8303" s="106">
        <v>6756.1</v>
      </c>
      <c r="D8303" s="203" t="s">
        <v>452</v>
      </c>
      <c r="E8303" s="203" t="s">
        <v>7157</v>
      </c>
      <c r="F8303" t="s">
        <v>7158</v>
      </c>
      <c r="G8303" s="230"/>
      <c r="H8303" s="293">
        <v>8</v>
      </c>
      <c r="I8303" s="203" t="s">
        <v>7278</v>
      </c>
      <c r="J8303" s="293" t="s">
        <v>455</v>
      </c>
      <c r="K8303" s="203" t="s">
        <v>7279</v>
      </c>
      <c r="L8303" s="203" t="s">
        <v>459</v>
      </c>
      <c r="M8303" s="203" t="s">
        <v>7116</v>
      </c>
      <c r="N8303" t="s">
        <v>7117</v>
      </c>
    </row>
    <row r="8304" spans="1:14" x14ac:dyDescent="0.2">
      <c r="A8304" s="345">
        <v>45175</v>
      </c>
      <c r="B8304" s="106" t="s">
        <v>541</v>
      </c>
      <c r="C8304" s="106">
        <v>6756.1</v>
      </c>
      <c r="D8304" s="203" t="s">
        <v>452</v>
      </c>
      <c r="E8304" s="203" t="s">
        <v>7157</v>
      </c>
      <c r="F8304" t="s">
        <v>7158</v>
      </c>
      <c r="G8304" s="230"/>
      <c r="H8304" s="293">
        <v>8</v>
      </c>
      <c r="I8304" s="203" t="s">
        <v>7278</v>
      </c>
      <c r="J8304" s="293" t="s">
        <v>455</v>
      </c>
      <c r="K8304" s="203" t="s">
        <v>7279</v>
      </c>
      <c r="L8304" s="203" t="s">
        <v>459</v>
      </c>
      <c r="M8304" s="203" t="s">
        <v>7116</v>
      </c>
      <c r="N8304" t="s">
        <v>7117</v>
      </c>
    </row>
    <row r="8305" spans="1:14" x14ac:dyDescent="0.2">
      <c r="A8305" s="345">
        <v>45176</v>
      </c>
      <c r="B8305" s="106" t="s">
        <v>541</v>
      </c>
      <c r="C8305" s="106">
        <v>6756.1</v>
      </c>
      <c r="D8305" s="203" t="s">
        <v>452</v>
      </c>
      <c r="E8305" s="203" t="s">
        <v>7157</v>
      </c>
      <c r="F8305" t="s">
        <v>7158</v>
      </c>
      <c r="G8305" s="230"/>
      <c r="H8305" s="293">
        <v>8</v>
      </c>
      <c r="I8305" s="203" t="s">
        <v>7278</v>
      </c>
      <c r="J8305" s="293" t="s">
        <v>455</v>
      </c>
      <c r="K8305" s="203" t="s">
        <v>7279</v>
      </c>
      <c r="L8305" s="203" t="s">
        <v>459</v>
      </c>
      <c r="M8305" s="203" t="s">
        <v>7116</v>
      </c>
      <c r="N8305" t="s">
        <v>7117</v>
      </c>
    </row>
    <row r="8306" spans="1:14" x14ac:dyDescent="0.2">
      <c r="A8306" s="345">
        <v>45170</v>
      </c>
      <c r="B8306" s="106" t="s">
        <v>541</v>
      </c>
      <c r="C8306" s="106">
        <v>6006.1</v>
      </c>
      <c r="D8306" s="203" t="s">
        <v>452</v>
      </c>
      <c r="E8306" s="203" t="s">
        <v>7157</v>
      </c>
      <c r="F8306" t="s">
        <v>7158</v>
      </c>
      <c r="G8306" s="230"/>
      <c r="H8306" s="293">
        <v>4</v>
      </c>
      <c r="I8306" s="203" t="s">
        <v>7278</v>
      </c>
      <c r="J8306" s="293" t="s">
        <v>455</v>
      </c>
      <c r="K8306" s="203" t="s">
        <v>7279</v>
      </c>
      <c r="L8306" s="203" t="s">
        <v>459</v>
      </c>
      <c r="M8306" s="203" t="s">
        <v>7116</v>
      </c>
      <c r="N8306" t="s">
        <v>7117</v>
      </c>
    </row>
    <row r="8307" spans="1:14" x14ac:dyDescent="0.2">
      <c r="A8307" s="345">
        <v>45173</v>
      </c>
      <c r="B8307" s="106" t="s">
        <v>541</v>
      </c>
      <c r="C8307" s="106">
        <v>6006.1</v>
      </c>
      <c r="D8307" s="203" t="s">
        <v>452</v>
      </c>
      <c r="E8307" s="203" t="s">
        <v>7157</v>
      </c>
      <c r="F8307" t="s">
        <v>7158</v>
      </c>
      <c r="G8307" s="230"/>
      <c r="H8307" s="293">
        <v>2</v>
      </c>
      <c r="I8307" s="203" t="s">
        <v>7278</v>
      </c>
      <c r="J8307" s="293" t="s">
        <v>455</v>
      </c>
      <c r="K8307" s="203" t="s">
        <v>7279</v>
      </c>
      <c r="L8307" s="203" t="s">
        <v>459</v>
      </c>
      <c r="M8307" s="203" t="s">
        <v>7116</v>
      </c>
      <c r="N8307" t="s">
        <v>7117</v>
      </c>
    </row>
    <row r="8308" spans="1:14" x14ac:dyDescent="0.2">
      <c r="A8308" s="345">
        <v>45177</v>
      </c>
      <c r="B8308" s="106" t="s">
        <v>541</v>
      </c>
      <c r="C8308" s="106">
        <v>6006.1</v>
      </c>
      <c r="D8308" s="203" t="s">
        <v>452</v>
      </c>
      <c r="E8308" s="203" t="s">
        <v>7157</v>
      </c>
      <c r="F8308" t="s">
        <v>7158</v>
      </c>
      <c r="G8308" s="230"/>
      <c r="H8308" s="293">
        <v>8</v>
      </c>
      <c r="I8308" s="203" t="s">
        <v>7278</v>
      </c>
      <c r="J8308" s="293" t="s">
        <v>455</v>
      </c>
      <c r="K8308" s="203" t="s">
        <v>7279</v>
      </c>
      <c r="L8308" s="203" t="s">
        <v>459</v>
      </c>
      <c r="M8308" s="203" t="s">
        <v>7116</v>
      </c>
      <c r="N8308" t="s">
        <v>7117</v>
      </c>
    </row>
    <row r="8309" spans="1:14" x14ac:dyDescent="0.2">
      <c r="A8309" s="345">
        <v>45170</v>
      </c>
      <c r="B8309" s="106" t="s">
        <v>541</v>
      </c>
      <c r="C8309" s="106">
        <v>6369.1</v>
      </c>
      <c r="D8309" s="203" t="s">
        <v>452</v>
      </c>
      <c r="E8309" s="203" t="s">
        <v>7157</v>
      </c>
      <c r="F8309" t="s">
        <v>7158</v>
      </c>
      <c r="G8309" s="230"/>
      <c r="H8309" s="293">
        <v>4</v>
      </c>
      <c r="I8309" s="203" t="s">
        <v>7278</v>
      </c>
      <c r="J8309" s="293" t="s">
        <v>455</v>
      </c>
      <c r="K8309" s="203" t="s">
        <v>7279</v>
      </c>
      <c r="L8309" s="203" t="s">
        <v>459</v>
      </c>
      <c r="M8309" s="203" t="s">
        <v>7116</v>
      </c>
      <c r="N8309" t="s">
        <v>7117</v>
      </c>
    </row>
    <row r="8310" spans="1:14" x14ac:dyDescent="0.2">
      <c r="A8310" s="345">
        <v>45196</v>
      </c>
      <c r="B8310" s="106" t="s">
        <v>541</v>
      </c>
      <c r="C8310" s="106">
        <v>6648.1</v>
      </c>
      <c r="D8310" s="203" t="s">
        <v>452</v>
      </c>
      <c r="E8310" s="203" t="s">
        <v>7173</v>
      </c>
      <c r="F8310" t="s">
        <v>7174</v>
      </c>
      <c r="G8310" s="230"/>
      <c r="H8310" s="293">
        <v>8</v>
      </c>
      <c r="I8310" s="203" t="s">
        <v>7296</v>
      </c>
      <c r="J8310" s="293" t="s">
        <v>455</v>
      </c>
      <c r="K8310" s="203" t="s">
        <v>7297</v>
      </c>
      <c r="L8310" s="203" t="s">
        <v>459</v>
      </c>
      <c r="M8310" s="203" t="s">
        <v>7116</v>
      </c>
      <c r="N8310" t="s">
        <v>7117</v>
      </c>
    </row>
    <row r="8311" spans="1:14" x14ac:dyDescent="0.2">
      <c r="A8311" s="345">
        <v>45176</v>
      </c>
      <c r="B8311" s="106" t="s">
        <v>541</v>
      </c>
      <c r="C8311" s="106">
        <v>6497.11</v>
      </c>
      <c r="D8311" s="203" t="s">
        <v>452</v>
      </c>
      <c r="E8311" s="203" t="s">
        <v>7164</v>
      </c>
      <c r="F8311" t="s">
        <v>7165</v>
      </c>
      <c r="G8311" s="230"/>
      <c r="H8311" s="293">
        <v>8</v>
      </c>
      <c r="I8311" s="203" t="s">
        <v>7276</v>
      </c>
      <c r="J8311" s="293" t="s">
        <v>455</v>
      </c>
      <c r="K8311" s="203" t="s">
        <v>7277</v>
      </c>
      <c r="L8311" s="203" t="s">
        <v>459</v>
      </c>
      <c r="M8311" s="203" t="s">
        <v>7116</v>
      </c>
      <c r="N8311" t="s">
        <v>7117</v>
      </c>
    </row>
    <row r="8312" spans="1:14" x14ac:dyDescent="0.2">
      <c r="A8312" s="345">
        <v>45194</v>
      </c>
      <c r="B8312" s="106" t="s">
        <v>541</v>
      </c>
      <c r="C8312" s="106">
        <v>6011.1</v>
      </c>
      <c r="D8312" s="203" t="s">
        <v>452</v>
      </c>
      <c r="E8312" s="203" t="s">
        <v>7177</v>
      </c>
      <c r="F8312" t="s">
        <v>7178</v>
      </c>
      <c r="G8312" s="230"/>
      <c r="H8312" s="293">
        <v>8</v>
      </c>
      <c r="I8312" s="203" t="s">
        <v>7282</v>
      </c>
      <c r="J8312" s="293" t="s">
        <v>455</v>
      </c>
      <c r="K8312" s="203" t="s">
        <v>7283</v>
      </c>
      <c r="L8312" s="203" t="s">
        <v>459</v>
      </c>
      <c r="M8312" s="203" t="s">
        <v>7116</v>
      </c>
      <c r="N8312" t="s">
        <v>7117</v>
      </c>
    </row>
    <row r="8313" spans="1:14" x14ac:dyDescent="0.2">
      <c r="A8313" s="345">
        <v>45177</v>
      </c>
      <c r="B8313" s="106" t="s">
        <v>541</v>
      </c>
      <c r="C8313" s="106">
        <v>6497.11</v>
      </c>
      <c r="D8313" s="203" t="s">
        <v>452</v>
      </c>
      <c r="E8313" s="203" t="s">
        <v>7164</v>
      </c>
      <c r="F8313" t="s">
        <v>7165</v>
      </c>
      <c r="G8313" s="230"/>
      <c r="H8313" s="293">
        <v>7</v>
      </c>
      <c r="I8313" s="203" t="s">
        <v>7276</v>
      </c>
      <c r="J8313" s="293" t="s">
        <v>455</v>
      </c>
      <c r="K8313" s="203" t="s">
        <v>7277</v>
      </c>
      <c r="L8313" s="203" t="s">
        <v>459</v>
      </c>
      <c r="M8313" s="203" t="s">
        <v>7116</v>
      </c>
      <c r="N8313" t="s">
        <v>7117</v>
      </c>
    </row>
    <row r="8314" spans="1:14" x14ac:dyDescent="0.2">
      <c r="A8314" s="345">
        <v>45188</v>
      </c>
      <c r="B8314" s="106" t="s">
        <v>541</v>
      </c>
      <c r="C8314" s="106">
        <v>6648.1</v>
      </c>
      <c r="D8314" s="203" t="s">
        <v>452</v>
      </c>
      <c r="E8314" s="203" t="s">
        <v>7173</v>
      </c>
      <c r="F8314" t="s">
        <v>7174</v>
      </c>
      <c r="G8314" s="230"/>
      <c r="H8314" s="293">
        <v>8</v>
      </c>
      <c r="I8314" s="203" t="s">
        <v>7296</v>
      </c>
      <c r="J8314" s="293" t="s">
        <v>455</v>
      </c>
      <c r="K8314" s="203" t="s">
        <v>7297</v>
      </c>
      <c r="L8314" s="203" t="s">
        <v>459</v>
      </c>
      <c r="M8314" s="203" t="s">
        <v>7116</v>
      </c>
      <c r="N8314" t="s">
        <v>7117</v>
      </c>
    </row>
    <row r="8315" spans="1:14" x14ac:dyDescent="0.2">
      <c r="A8315" s="345">
        <v>45195</v>
      </c>
      <c r="B8315" s="106" t="s">
        <v>541</v>
      </c>
      <c r="C8315" s="106">
        <v>6011.1</v>
      </c>
      <c r="D8315" s="203" t="s">
        <v>452</v>
      </c>
      <c r="E8315" s="203" t="s">
        <v>7177</v>
      </c>
      <c r="F8315" t="s">
        <v>7178</v>
      </c>
      <c r="G8315" s="230"/>
      <c r="H8315" s="293">
        <v>8</v>
      </c>
      <c r="I8315" s="203" t="s">
        <v>7282</v>
      </c>
      <c r="J8315" s="293" t="s">
        <v>455</v>
      </c>
      <c r="K8315" s="203" t="s">
        <v>7283</v>
      </c>
      <c r="L8315" s="203" t="s">
        <v>459</v>
      </c>
      <c r="M8315" s="203" t="s">
        <v>7116</v>
      </c>
      <c r="N8315" t="s">
        <v>7117</v>
      </c>
    </row>
    <row r="8316" spans="1:14" x14ac:dyDescent="0.2">
      <c r="A8316" s="345">
        <v>45189</v>
      </c>
      <c r="B8316" s="106" t="s">
        <v>541</v>
      </c>
      <c r="C8316" s="106">
        <v>6648.1</v>
      </c>
      <c r="D8316" s="203" t="s">
        <v>452</v>
      </c>
      <c r="E8316" s="203" t="s">
        <v>7173</v>
      </c>
      <c r="F8316" t="s">
        <v>7174</v>
      </c>
      <c r="G8316" s="230"/>
      <c r="H8316" s="293">
        <v>8</v>
      </c>
      <c r="I8316" s="203" t="s">
        <v>7296</v>
      </c>
      <c r="J8316" s="293" t="s">
        <v>455</v>
      </c>
      <c r="K8316" s="203" t="s">
        <v>7297</v>
      </c>
      <c r="L8316" s="203" t="s">
        <v>459</v>
      </c>
      <c r="M8316" s="203" t="s">
        <v>7116</v>
      </c>
      <c r="N8316" t="s">
        <v>7117</v>
      </c>
    </row>
    <row r="8317" spans="1:14" x14ac:dyDescent="0.2">
      <c r="A8317" s="345">
        <v>45180</v>
      </c>
      <c r="B8317" s="106" t="s">
        <v>541</v>
      </c>
      <c r="C8317" s="106">
        <v>6702.1</v>
      </c>
      <c r="D8317" s="203" t="s">
        <v>452</v>
      </c>
      <c r="E8317" s="203" t="s">
        <v>7164</v>
      </c>
      <c r="F8317" t="s">
        <v>7165</v>
      </c>
      <c r="G8317" s="230"/>
      <c r="H8317" s="293">
        <v>8</v>
      </c>
      <c r="I8317" s="203" t="s">
        <v>7276</v>
      </c>
      <c r="J8317" s="293" t="s">
        <v>455</v>
      </c>
      <c r="K8317" s="203" t="s">
        <v>7277</v>
      </c>
      <c r="L8317" s="203" t="s">
        <v>459</v>
      </c>
      <c r="M8317" s="203" t="s">
        <v>7116</v>
      </c>
      <c r="N8317" t="s">
        <v>7117</v>
      </c>
    </row>
    <row r="8318" spans="1:14" x14ac:dyDescent="0.2">
      <c r="A8318" s="345">
        <v>45196</v>
      </c>
      <c r="B8318" s="106" t="s">
        <v>541</v>
      </c>
      <c r="C8318" s="106">
        <v>6011.1</v>
      </c>
      <c r="D8318" s="203" t="s">
        <v>452</v>
      </c>
      <c r="E8318" s="203" t="s">
        <v>7177</v>
      </c>
      <c r="F8318" t="s">
        <v>7178</v>
      </c>
      <c r="G8318" s="230"/>
      <c r="H8318" s="293">
        <v>8</v>
      </c>
      <c r="I8318" s="203" t="s">
        <v>7282</v>
      </c>
      <c r="J8318" s="293" t="s">
        <v>455</v>
      </c>
      <c r="K8318" s="203" t="s">
        <v>7283</v>
      </c>
      <c r="L8318" s="203" t="s">
        <v>459</v>
      </c>
      <c r="M8318" s="203" t="s">
        <v>7116</v>
      </c>
      <c r="N8318" t="s">
        <v>7117</v>
      </c>
    </row>
    <row r="8319" spans="1:14" x14ac:dyDescent="0.2">
      <c r="A8319" s="345">
        <v>45190</v>
      </c>
      <c r="B8319" s="106" t="s">
        <v>541</v>
      </c>
      <c r="C8319" s="106">
        <v>6648.1</v>
      </c>
      <c r="D8319" s="203" t="s">
        <v>452</v>
      </c>
      <c r="E8319" s="203" t="s">
        <v>7173</v>
      </c>
      <c r="F8319" t="s">
        <v>7174</v>
      </c>
      <c r="G8319" s="230"/>
      <c r="H8319" s="293">
        <v>8</v>
      </c>
      <c r="I8319" s="203" t="s">
        <v>7296</v>
      </c>
      <c r="J8319" s="293" t="s">
        <v>455</v>
      </c>
      <c r="K8319" s="203" t="s">
        <v>7297</v>
      </c>
      <c r="L8319" s="203" t="s">
        <v>459</v>
      </c>
      <c r="M8319" s="203" t="s">
        <v>7116</v>
      </c>
      <c r="N8319" t="s">
        <v>7117</v>
      </c>
    </row>
    <row r="8320" spans="1:14" x14ac:dyDescent="0.2">
      <c r="A8320" s="345">
        <v>45181</v>
      </c>
      <c r="B8320" s="106" t="s">
        <v>541</v>
      </c>
      <c r="C8320" s="106">
        <v>6702.1</v>
      </c>
      <c r="D8320" s="203" t="s">
        <v>452</v>
      </c>
      <c r="E8320" s="203" t="s">
        <v>7164</v>
      </c>
      <c r="F8320" t="s">
        <v>7165</v>
      </c>
      <c r="G8320" s="230"/>
      <c r="H8320" s="293">
        <v>6.5</v>
      </c>
      <c r="I8320" s="203" t="s">
        <v>7276</v>
      </c>
      <c r="J8320" s="293" t="s">
        <v>455</v>
      </c>
      <c r="K8320" s="203" t="s">
        <v>7277</v>
      </c>
      <c r="L8320" s="203" t="s">
        <v>459</v>
      </c>
      <c r="M8320" s="203" t="s">
        <v>7116</v>
      </c>
      <c r="N8320" t="s">
        <v>7117</v>
      </c>
    </row>
    <row r="8321" spans="1:14" x14ac:dyDescent="0.2">
      <c r="A8321" s="345">
        <v>45187</v>
      </c>
      <c r="B8321" s="106" t="s">
        <v>541</v>
      </c>
      <c r="C8321" s="106">
        <v>6011.1</v>
      </c>
      <c r="D8321" s="203" t="s">
        <v>452</v>
      </c>
      <c r="E8321" s="203" t="s">
        <v>7177</v>
      </c>
      <c r="F8321" t="s">
        <v>7178</v>
      </c>
      <c r="G8321" s="230"/>
      <c r="H8321" s="293">
        <v>8</v>
      </c>
      <c r="I8321" s="203" t="s">
        <v>7282</v>
      </c>
      <c r="J8321" s="293" t="s">
        <v>455</v>
      </c>
      <c r="K8321" s="203" t="s">
        <v>7283</v>
      </c>
      <c r="L8321" s="203" t="s">
        <v>459</v>
      </c>
      <c r="M8321" s="203" t="s">
        <v>7116</v>
      </c>
      <c r="N8321" t="s">
        <v>7117</v>
      </c>
    </row>
    <row r="8322" spans="1:14" x14ac:dyDescent="0.2">
      <c r="A8322" s="345">
        <v>45182</v>
      </c>
      <c r="B8322" s="106" t="s">
        <v>541</v>
      </c>
      <c r="C8322" s="106">
        <v>6702.1</v>
      </c>
      <c r="D8322" s="203" t="s">
        <v>452</v>
      </c>
      <c r="E8322" s="203" t="s">
        <v>7164</v>
      </c>
      <c r="F8322" t="s">
        <v>7165</v>
      </c>
      <c r="G8322" s="230"/>
      <c r="H8322" s="293">
        <v>8</v>
      </c>
      <c r="I8322" s="203" t="s">
        <v>7276</v>
      </c>
      <c r="J8322" s="293" t="s">
        <v>455</v>
      </c>
      <c r="K8322" s="203" t="s">
        <v>7277</v>
      </c>
      <c r="L8322" s="203" t="s">
        <v>459</v>
      </c>
      <c r="M8322" s="203" t="s">
        <v>7116</v>
      </c>
      <c r="N8322" t="s">
        <v>7117</v>
      </c>
    </row>
    <row r="8323" spans="1:14" x14ac:dyDescent="0.2">
      <c r="A8323" s="345">
        <v>45189</v>
      </c>
      <c r="B8323" s="106" t="s">
        <v>541</v>
      </c>
      <c r="C8323" s="106">
        <v>6011.1</v>
      </c>
      <c r="D8323" s="203" t="s">
        <v>452</v>
      </c>
      <c r="E8323" s="203" t="s">
        <v>7177</v>
      </c>
      <c r="F8323" t="s">
        <v>7178</v>
      </c>
      <c r="G8323" s="230"/>
      <c r="H8323" s="293">
        <v>8</v>
      </c>
      <c r="I8323" s="203" t="s">
        <v>7282</v>
      </c>
      <c r="J8323" s="293" t="s">
        <v>455</v>
      </c>
      <c r="K8323" s="203" t="s">
        <v>7283</v>
      </c>
      <c r="L8323" s="203" t="s">
        <v>459</v>
      </c>
      <c r="M8323" s="203" t="s">
        <v>7116</v>
      </c>
      <c r="N8323" t="s">
        <v>7117</v>
      </c>
    </row>
    <row r="8324" spans="1:14" x14ac:dyDescent="0.2">
      <c r="A8324" s="345">
        <v>45194</v>
      </c>
      <c r="B8324" s="106" t="s">
        <v>541</v>
      </c>
      <c r="C8324" s="106">
        <v>6725.1</v>
      </c>
      <c r="D8324" s="203" t="s">
        <v>452</v>
      </c>
      <c r="E8324" s="203" t="s">
        <v>7173</v>
      </c>
      <c r="F8324" t="s">
        <v>7174</v>
      </c>
      <c r="G8324" s="230"/>
      <c r="H8324" s="293">
        <v>8</v>
      </c>
      <c r="I8324" s="203" t="s">
        <v>7296</v>
      </c>
      <c r="J8324" s="293" t="s">
        <v>455</v>
      </c>
      <c r="K8324" s="203" t="s">
        <v>7297</v>
      </c>
      <c r="L8324" s="203" t="s">
        <v>459</v>
      </c>
      <c r="M8324" s="203" t="s">
        <v>7116</v>
      </c>
      <c r="N8324" t="s">
        <v>7117</v>
      </c>
    </row>
    <row r="8325" spans="1:14" x14ac:dyDescent="0.2">
      <c r="A8325" s="345">
        <v>45173</v>
      </c>
      <c r="B8325" s="106" t="s">
        <v>541</v>
      </c>
      <c r="C8325" s="106">
        <v>6702.1</v>
      </c>
      <c r="D8325" s="203" t="s">
        <v>452</v>
      </c>
      <c r="E8325" s="203" t="s">
        <v>7164</v>
      </c>
      <c r="F8325" t="s">
        <v>7165</v>
      </c>
      <c r="G8325" s="230"/>
      <c r="H8325" s="293">
        <v>8</v>
      </c>
      <c r="I8325" s="203" t="s">
        <v>7276</v>
      </c>
      <c r="J8325" s="293" t="s">
        <v>455</v>
      </c>
      <c r="K8325" s="203" t="s">
        <v>7277</v>
      </c>
      <c r="L8325" s="203" t="s">
        <v>459</v>
      </c>
      <c r="M8325" s="203" t="s">
        <v>7116</v>
      </c>
      <c r="N8325" t="s">
        <v>7117</v>
      </c>
    </row>
    <row r="8326" spans="1:14" x14ac:dyDescent="0.2">
      <c r="A8326" s="345">
        <v>45195</v>
      </c>
      <c r="B8326" s="106" t="s">
        <v>541</v>
      </c>
      <c r="C8326" s="106">
        <v>6725.1</v>
      </c>
      <c r="D8326" s="203" t="s">
        <v>452</v>
      </c>
      <c r="E8326" s="203" t="s">
        <v>7173</v>
      </c>
      <c r="F8326" t="s">
        <v>7174</v>
      </c>
      <c r="G8326" s="230"/>
      <c r="H8326" s="293">
        <v>8</v>
      </c>
      <c r="I8326" s="203" t="s">
        <v>7296</v>
      </c>
      <c r="J8326" s="293" t="s">
        <v>455</v>
      </c>
      <c r="K8326" s="203" t="s">
        <v>7297</v>
      </c>
      <c r="L8326" s="203" t="s">
        <v>459</v>
      </c>
      <c r="M8326" s="203" t="s">
        <v>7116</v>
      </c>
      <c r="N8326" t="s">
        <v>7117</v>
      </c>
    </row>
    <row r="8327" spans="1:14" x14ac:dyDescent="0.2">
      <c r="A8327" s="345">
        <v>45190</v>
      </c>
      <c r="B8327" s="106" t="s">
        <v>541</v>
      </c>
      <c r="C8327" s="106">
        <v>6011.1</v>
      </c>
      <c r="D8327" s="203" t="s">
        <v>452</v>
      </c>
      <c r="E8327" s="203" t="s">
        <v>7177</v>
      </c>
      <c r="F8327" t="s">
        <v>7178</v>
      </c>
      <c r="G8327" s="230"/>
      <c r="H8327" s="293">
        <v>8</v>
      </c>
      <c r="I8327" s="203" t="s">
        <v>7282</v>
      </c>
      <c r="J8327" s="293" t="s">
        <v>455</v>
      </c>
      <c r="K8327" s="203" t="s">
        <v>7283</v>
      </c>
      <c r="L8327" s="203" t="s">
        <v>459</v>
      </c>
      <c r="M8327" s="203" t="s">
        <v>7116</v>
      </c>
      <c r="N8327" t="s">
        <v>7117</v>
      </c>
    </row>
    <row r="8328" spans="1:14" x14ac:dyDescent="0.2">
      <c r="A8328" s="345">
        <v>45174</v>
      </c>
      <c r="B8328" s="106" t="s">
        <v>541</v>
      </c>
      <c r="C8328" s="106">
        <v>6702.1</v>
      </c>
      <c r="D8328" s="203" t="s">
        <v>452</v>
      </c>
      <c r="E8328" s="203" t="s">
        <v>7164</v>
      </c>
      <c r="F8328" t="s">
        <v>7165</v>
      </c>
      <c r="G8328" s="230"/>
      <c r="H8328" s="293">
        <v>8</v>
      </c>
      <c r="I8328" s="203" t="s">
        <v>7276</v>
      </c>
      <c r="J8328" s="293" t="s">
        <v>455</v>
      </c>
      <c r="K8328" s="203" t="s">
        <v>7277</v>
      </c>
      <c r="L8328" s="203" t="s">
        <v>459</v>
      </c>
      <c r="M8328" s="203" t="s">
        <v>7116</v>
      </c>
      <c r="N8328" t="s">
        <v>7117</v>
      </c>
    </row>
    <row r="8329" spans="1:14" x14ac:dyDescent="0.2">
      <c r="A8329" s="345">
        <v>45175</v>
      </c>
      <c r="B8329" s="106" t="s">
        <v>541</v>
      </c>
      <c r="C8329" s="106">
        <v>6702.1</v>
      </c>
      <c r="D8329" s="203" t="s">
        <v>452</v>
      </c>
      <c r="E8329" s="203" t="s">
        <v>7164</v>
      </c>
      <c r="F8329" t="s">
        <v>7165</v>
      </c>
      <c r="G8329" s="230"/>
      <c r="H8329" s="293">
        <v>8</v>
      </c>
      <c r="I8329" s="203" t="s">
        <v>7276</v>
      </c>
      <c r="J8329" s="293" t="s">
        <v>455</v>
      </c>
      <c r="K8329" s="203" t="s">
        <v>7277</v>
      </c>
      <c r="L8329" s="203" t="s">
        <v>459</v>
      </c>
      <c r="M8329" s="203" t="s">
        <v>7116</v>
      </c>
      <c r="N8329" t="s">
        <v>7117</v>
      </c>
    </row>
    <row r="8330" spans="1:14" x14ac:dyDescent="0.2">
      <c r="A8330" s="345">
        <v>45191</v>
      </c>
      <c r="B8330" s="106" t="s">
        <v>541</v>
      </c>
      <c r="C8330" s="106">
        <v>6011.1</v>
      </c>
      <c r="D8330" s="203" t="s">
        <v>452</v>
      </c>
      <c r="E8330" s="203" t="s">
        <v>7177</v>
      </c>
      <c r="F8330" t="s">
        <v>7178</v>
      </c>
      <c r="G8330" s="230"/>
      <c r="H8330" s="293">
        <v>8</v>
      </c>
      <c r="I8330" s="203" t="s">
        <v>7282</v>
      </c>
      <c r="J8330" s="293" t="s">
        <v>455</v>
      </c>
      <c r="K8330" s="203" t="s">
        <v>7283</v>
      </c>
      <c r="L8330" s="203" t="s">
        <v>459</v>
      </c>
      <c r="M8330" s="203" t="s">
        <v>7116</v>
      </c>
      <c r="N8330" t="s">
        <v>7117</v>
      </c>
    </row>
    <row r="8331" spans="1:14" x14ac:dyDescent="0.2">
      <c r="A8331" s="345">
        <v>45170</v>
      </c>
      <c r="B8331" s="106" t="s">
        <v>541</v>
      </c>
      <c r="C8331" s="106">
        <v>6497.11</v>
      </c>
      <c r="D8331" s="203" t="s">
        <v>452</v>
      </c>
      <c r="E8331" s="203" t="s">
        <v>7164</v>
      </c>
      <c r="F8331" t="s">
        <v>7165</v>
      </c>
      <c r="G8331" s="230"/>
      <c r="H8331" s="293">
        <v>8</v>
      </c>
      <c r="I8331" s="203" t="s">
        <v>7276</v>
      </c>
      <c r="J8331" s="293" t="s">
        <v>455</v>
      </c>
      <c r="K8331" s="203" t="s">
        <v>7277</v>
      </c>
      <c r="L8331" s="203" t="s">
        <v>459</v>
      </c>
      <c r="M8331" s="203" t="s">
        <v>7116</v>
      </c>
      <c r="N8331" t="s">
        <v>7117</v>
      </c>
    </row>
    <row r="8332" spans="1:14" x14ac:dyDescent="0.2">
      <c r="A8332" s="345">
        <v>45201</v>
      </c>
      <c r="B8332" s="106" t="s">
        <v>541</v>
      </c>
      <c r="C8332" s="106">
        <v>6615.1</v>
      </c>
      <c r="D8332" t="s">
        <v>452</v>
      </c>
      <c r="E8332" s="203" t="s">
        <v>7128</v>
      </c>
      <c r="F8332" t="s">
        <v>7129</v>
      </c>
      <c r="G8332" s="230"/>
      <c r="H8332" s="293">
        <v>8</v>
      </c>
      <c r="I8332" s="203" t="s">
        <v>7228</v>
      </c>
      <c r="J8332" s="293" t="s">
        <v>2937</v>
      </c>
      <c r="K8332" s="203" t="s">
        <v>7229</v>
      </c>
      <c r="L8332" s="203" t="s">
        <v>459</v>
      </c>
      <c r="M8332" s="203" t="s">
        <v>7116</v>
      </c>
      <c r="N8332" t="s">
        <v>7117</v>
      </c>
    </row>
    <row r="8333" spans="1:14" x14ac:dyDescent="0.2">
      <c r="A8333" s="345">
        <v>45202</v>
      </c>
      <c r="B8333" s="106" t="s">
        <v>541</v>
      </c>
      <c r="C8333" s="106">
        <v>6615.1</v>
      </c>
      <c r="D8333" t="s">
        <v>452</v>
      </c>
      <c r="E8333" s="203" t="s">
        <v>7128</v>
      </c>
      <c r="F8333" t="s">
        <v>7129</v>
      </c>
      <c r="G8333" s="230"/>
      <c r="H8333" s="293">
        <v>8</v>
      </c>
      <c r="I8333" s="203" t="s">
        <v>7228</v>
      </c>
      <c r="J8333" s="293" t="s">
        <v>2937</v>
      </c>
      <c r="K8333" s="203" t="s">
        <v>7229</v>
      </c>
      <c r="L8333" s="203" t="s">
        <v>459</v>
      </c>
      <c r="M8333" s="203" t="s">
        <v>7116</v>
      </c>
      <c r="N8333" t="s">
        <v>7117</v>
      </c>
    </row>
    <row r="8334" spans="1:14" x14ac:dyDescent="0.2">
      <c r="A8334" s="345">
        <v>45203</v>
      </c>
      <c r="B8334" s="106" t="s">
        <v>541</v>
      </c>
      <c r="C8334" s="106">
        <v>6615.1</v>
      </c>
      <c r="D8334" t="s">
        <v>452</v>
      </c>
      <c r="E8334" s="203" t="s">
        <v>7128</v>
      </c>
      <c r="F8334" t="s">
        <v>7129</v>
      </c>
      <c r="G8334" s="230"/>
      <c r="H8334" s="293">
        <v>8</v>
      </c>
      <c r="I8334" s="203" t="s">
        <v>7228</v>
      </c>
      <c r="J8334" s="293" t="s">
        <v>2937</v>
      </c>
      <c r="K8334" s="203" t="s">
        <v>7229</v>
      </c>
      <c r="L8334" s="203" t="s">
        <v>459</v>
      </c>
      <c r="M8334" s="203" t="s">
        <v>7116</v>
      </c>
      <c r="N8334" t="s">
        <v>7117</v>
      </c>
    </row>
    <row r="8335" spans="1:14" x14ac:dyDescent="0.2">
      <c r="A8335" s="345">
        <v>45223</v>
      </c>
      <c r="B8335" s="106" t="s">
        <v>541</v>
      </c>
      <c r="C8335" s="106">
        <v>6615.1</v>
      </c>
      <c r="D8335" t="s">
        <v>452</v>
      </c>
      <c r="E8335" s="203" t="s">
        <v>7143</v>
      </c>
      <c r="F8335" t="s">
        <v>3072</v>
      </c>
      <c r="G8335" s="230"/>
      <c r="H8335" s="293">
        <v>8</v>
      </c>
      <c r="I8335" s="203" t="s">
        <v>7224</v>
      </c>
      <c r="J8335" s="293" t="s">
        <v>2937</v>
      </c>
      <c r="K8335" s="203" t="s">
        <v>7225</v>
      </c>
      <c r="L8335" s="203" t="s">
        <v>459</v>
      </c>
      <c r="M8335" s="203" t="s">
        <v>7116</v>
      </c>
      <c r="N8335" t="s">
        <v>7117</v>
      </c>
    </row>
    <row r="8336" spans="1:14" x14ac:dyDescent="0.2">
      <c r="A8336" s="345">
        <v>45204</v>
      </c>
      <c r="B8336" s="106" t="s">
        <v>541</v>
      </c>
      <c r="C8336" s="106">
        <v>6615.1</v>
      </c>
      <c r="D8336" t="s">
        <v>452</v>
      </c>
      <c r="E8336" s="203" t="s">
        <v>7128</v>
      </c>
      <c r="F8336" t="s">
        <v>7129</v>
      </c>
      <c r="G8336" s="230"/>
      <c r="H8336" s="293">
        <v>8</v>
      </c>
      <c r="I8336" s="203" t="s">
        <v>7228</v>
      </c>
      <c r="J8336" s="293" t="s">
        <v>2937</v>
      </c>
      <c r="K8336" s="203" t="s">
        <v>7229</v>
      </c>
      <c r="L8336" s="203" t="s">
        <v>459</v>
      </c>
      <c r="M8336" s="203" t="s">
        <v>7116</v>
      </c>
      <c r="N8336" t="s">
        <v>7117</v>
      </c>
    </row>
    <row r="8337" spans="1:14" x14ac:dyDescent="0.2">
      <c r="A8337" s="345">
        <v>45229</v>
      </c>
      <c r="B8337" s="106" t="s">
        <v>541</v>
      </c>
      <c r="C8337" s="106">
        <v>6615.1</v>
      </c>
      <c r="D8337" t="s">
        <v>452</v>
      </c>
      <c r="E8337" s="203" t="s">
        <v>7128</v>
      </c>
      <c r="F8337" t="s">
        <v>7129</v>
      </c>
      <c r="G8337" s="230"/>
      <c r="H8337" s="293">
        <v>8</v>
      </c>
      <c r="I8337" s="203" t="s">
        <v>7228</v>
      </c>
      <c r="J8337" s="293" t="s">
        <v>2937</v>
      </c>
      <c r="K8337" s="203" t="s">
        <v>7229</v>
      </c>
      <c r="L8337" s="203" t="s">
        <v>459</v>
      </c>
      <c r="M8337" s="203" t="s">
        <v>7116</v>
      </c>
      <c r="N8337" t="s">
        <v>7117</v>
      </c>
    </row>
    <row r="8338" spans="1:14" x14ac:dyDescent="0.2">
      <c r="A8338" s="345">
        <v>45223</v>
      </c>
      <c r="B8338" s="106" t="s">
        <v>541</v>
      </c>
      <c r="C8338" s="106">
        <v>6615.1</v>
      </c>
      <c r="D8338" t="s">
        <v>452</v>
      </c>
      <c r="E8338" s="203" t="s">
        <v>7138</v>
      </c>
      <c r="F8338" t="s">
        <v>6013</v>
      </c>
      <c r="G8338" s="230"/>
      <c r="H8338" s="293">
        <v>8</v>
      </c>
      <c r="I8338" s="203" t="s">
        <v>7211</v>
      </c>
      <c r="J8338" s="293" t="s">
        <v>2937</v>
      </c>
      <c r="K8338" s="203" t="s">
        <v>7212</v>
      </c>
      <c r="L8338" s="203" t="s">
        <v>459</v>
      </c>
      <c r="M8338" s="203" t="s">
        <v>7116</v>
      </c>
      <c r="N8338" t="s">
        <v>7117</v>
      </c>
    </row>
    <row r="8339" spans="1:14" x14ac:dyDescent="0.2">
      <c r="A8339" s="345">
        <v>45224</v>
      </c>
      <c r="B8339" s="106" t="s">
        <v>541</v>
      </c>
      <c r="C8339" s="106">
        <v>6615.1</v>
      </c>
      <c r="D8339" t="s">
        <v>452</v>
      </c>
      <c r="E8339" s="203" t="s">
        <v>7143</v>
      </c>
      <c r="F8339" t="s">
        <v>3072</v>
      </c>
      <c r="G8339" s="230"/>
      <c r="H8339" s="293">
        <v>8</v>
      </c>
      <c r="I8339" s="203" t="s">
        <v>7224</v>
      </c>
      <c r="J8339" s="293" t="s">
        <v>2937</v>
      </c>
      <c r="K8339" s="203" t="s">
        <v>7225</v>
      </c>
      <c r="L8339" s="203" t="s">
        <v>459</v>
      </c>
      <c r="M8339" s="203" t="s">
        <v>7116</v>
      </c>
      <c r="N8339" t="s">
        <v>7117</v>
      </c>
    </row>
    <row r="8340" spans="1:14" x14ac:dyDescent="0.2">
      <c r="A8340" s="345">
        <v>45205</v>
      </c>
      <c r="B8340" s="106" t="s">
        <v>541</v>
      </c>
      <c r="C8340" s="106">
        <v>6615.1</v>
      </c>
      <c r="D8340" t="s">
        <v>452</v>
      </c>
      <c r="E8340" s="203" t="s">
        <v>7128</v>
      </c>
      <c r="F8340" t="s">
        <v>7129</v>
      </c>
      <c r="G8340" s="230"/>
      <c r="H8340" s="293">
        <v>8</v>
      </c>
      <c r="I8340" s="203" t="s">
        <v>7228</v>
      </c>
      <c r="J8340" s="293" t="s">
        <v>2937</v>
      </c>
      <c r="K8340" s="203" t="s">
        <v>7229</v>
      </c>
      <c r="L8340" s="203" t="s">
        <v>459</v>
      </c>
      <c r="M8340" s="203" t="s">
        <v>7116</v>
      </c>
      <c r="N8340" t="s">
        <v>7117</v>
      </c>
    </row>
    <row r="8341" spans="1:14" x14ac:dyDescent="0.2">
      <c r="A8341" s="345">
        <v>45230</v>
      </c>
      <c r="B8341" s="106" t="s">
        <v>541</v>
      </c>
      <c r="C8341" s="106">
        <v>6615.1</v>
      </c>
      <c r="D8341" t="s">
        <v>452</v>
      </c>
      <c r="E8341" s="203" t="s">
        <v>7128</v>
      </c>
      <c r="F8341" t="s">
        <v>7129</v>
      </c>
      <c r="G8341" s="230"/>
      <c r="H8341" s="293">
        <v>8</v>
      </c>
      <c r="I8341" s="203" t="s">
        <v>7228</v>
      </c>
      <c r="J8341" s="293" t="s">
        <v>2937</v>
      </c>
      <c r="K8341" s="203" t="s">
        <v>7229</v>
      </c>
      <c r="L8341" s="203" t="s">
        <v>459</v>
      </c>
      <c r="M8341" s="203" t="s">
        <v>7116</v>
      </c>
      <c r="N8341" t="s">
        <v>7117</v>
      </c>
    </row>
    <row r="8342" spans="1:14" x14ac:dyDescent="0.2">
      <c r="A8342" s="345">
        <v>45224</v>
      </c>
      <c r="B8342" s="106" t="s">
        <v>541</v>
      </c>
      <c r="C8342" s="106">
        <v>6615.1</v>
      </c>
      <c r="D8342" t="s">
        <v>452</v>
      </c>
      <c r="E8342" s="203" t="s">
        <v>7138</v>
      </c>
      <c r="F8342" t="s">
        <v>6013</v>
      </c>
      <c r="G8342" s="230"/>
      <c r="H8342" s="293">
        <v>8</v>
      </c>
      <c r="I8342" s="203" t="s">
        <v>7211</v>
      </c>
      <c r="J8342" s="293" t="s">
        <v>2937</v>
      </c>
      <c r="K8342" s="203" t="s">
        <v>7212</v>
      </c>
      <c r="L8342" s="203" t="s">
        <v>459</v>
      </c>
      <c r="M8342" s="203" t="s">
        <v>7116</v>
      </c>
      <c r="N8342" t="s">
        <v>7117</v>
      </c>
    </row>
    <row r="8343" spans="1:14" x14ac:dyDescent="0.2">
      <c r="A8343" s="345">
        <v>45225</v>
      </c>
      <c r="B8343" s="106" t="s">
        <v>541</v>
      </c>
      <c r="C8343" s="106">
        <v>6615.1</v>
      </c>
      <c r="D8343" t="s">
        <v>452</v>
      </c>
      <c r="E8343" s="203" t="s">
        <v>7143</v>
      </c>
      <c r="F8343" t="s">
        <v>3072</v>
      </c>
      <c r="G8343" s="230"/>
      <c r="H8343" s="293">
        <v>8</v>
      </c>
      <c r="I8343" s="203" t="s">
        <v>7224</v>
      </c>
      <c r="J8343" s="293" t="s">
        <v>2937</v>
      </c>
      <c r="K8343" s="203" t="s">
        <v>7225</v>
      </c>
      <c r="L8343" s="203" t="s">
        <v>459</v>
      </c>
      <c r="M8343" s="203" t="s">
        <v>7116</v>
      </c>
      <c r="N8343" t="s">
        <v>7117</v>
      </c>
    </row>
    <row r="8344" spans="1:14" x14ac:dyDescent="0.2">
      <c r="A8344" s="345">
        <v>45208</v>
      </c>
      <c r="B8344" s="106" t="s">
        <v>541</v>
      </c>
      <c r="C8344" s="106">
        <v>6615.1</v>
      </c>
      <c r="D8344" t="s">
        <v>452</v>
      </c>
      <c r="E8344" s="203" t="s">
        <v>7128</v>
      </c>
      <c r="F8344" t="s">
        <v>7129</v>
      </c>
      <c r="G8344" s="230"/>
      <c r="H8344" s="293">
        <v>8</v>
      </c>
      <c r="I8344" s="203" t="s">
        <v>7228</v>
      </c>
      <c r="J8344" s="293" t="s">
        <v>2937</v>
      </c>
      <c r="K8344" s="203" t="s">
        <v>7229</v>
      </c>
      <c r="L8344" s="203" t="s">
        <v>459</v>
      </c>
      <c r="M8344" s="203" t="s">
        <v>7116</v>
      </c>
      <c r="N8344" t="s">
        <v>7117</v>
      </c>
    </row>
    <row r="8345" spans="1:14" x14ac:dyDescent="0.2">
      <c r="A8345" s="345">
        <v>45224</v>
      </c>
      <c r="B8345" s="106" t="s">
        <v>541</v>
      </c>
      <c r="C8345" s="106">
        <v>6615.1</v>
      </c>
      <c r="D8345" t="s">
        <v>452</v>
      </c>
      <c r="E8345" s="203" t="s">
        <v>7128</v>
      </c>
      <c r="F8345" t="s">
        <v>7129</v>
      </c>
      <c r="G8345" s="230"/>
      <c r="H8345" s="293">
        <v>8</v>
      </c>
      <c r="I8345" s="203" t="s">
        <v>7228</v>
      </c>
      <c r="J8345" s="293" t="s">
        <v>2937</v>
      </c>
      <c r="K8345" s="203" t="s">
        <v>7229</v>
      </c>
      <c r="L8345" s="203" t="s">
        <v>459</v>
      </c>
      <c r="M8345" s="203" t="s">
        <v>7116</v>
      </c>
      <c r="N8345" t="s">
        <v>7117</v>
      </c>
    </row>
    <row r="8346" spans="1:14" x14ac:dyDescent="0.2">
      <c r="A8346" s="345">
        <v>45225</v>
      </c>
      <c r="B8346" s="106" t="s">
        <v>541</v>
      </c>
      <c r="C8346" s="106">
        <v>6615.1</v>
      </c>
      <c r="D8346" t="s">
        <v>452</v>
      </c>
      <c r="E8346" s="203" t="s">
        <v>7138</v>
      </c>
      <c r="F8346" t="s">
        <v>6013</v>
      </c>
      <c r="G8346" s="230"/>
      <c r="H8346" s="293">
        <v>8</v>
      </c>
      <c r="I8346" s="203" t="s">
        <v>7211</v>
      </c>
      <c r="J8346" s="293" t="s">
        <v>2937</v>
      </c>
      <c r="K8346" s="203" t="s">
        <v>7212</v>
      </c>
      <c r="L8346" s="203" t="s">
        <v>459</v>
      </c>
      <c r="M8346" s="203" t="s">
        <v>7116</v>
      </c>
      <c r="N8346" t="s">
        <v>7117</v>
      </c>
    </row>
    <row r="8347" spans="1:14" x14ac:dyDescent="0.2">
      <c r="A8347" s="345">
        <v>45226</v>
      </c>
      <c r="B8347" s="106" t="s">
        <v>541</v>
      </c>
      <c r="C8347" s="106">
        <v>6615.1</v>
      </c>
      <c r="D8347" t="s">
        <v>452</v>
      </c>
      <c r="E8347" s="203" t="s">
        <v>7143</v>
      </c>
      <c r="F8347" t="s">
        <v>3072</v>
      </c>
      <c r="G8347" s="230"/>
      <c r="H8347" s="293">
        <v>8</v>
      </c>
      <c r="I8347" s="203" t="s">
        <v>7224</v>
      </c>
      <c r="J8347" s="293" t="s">
        <v>2937</v>
      </c>
      <c r="K8347" s="203" t="s">
        <v>7225</v>
      </c>
      <c r="L8347" s="203" t="s">
        <v>459</v>
      </c>
      <c r="M8347" s="203" t="s">
        <v>7116</v>
      </c>
      <c r="N8347" t="s">
        <v>7117</v>
      </c>
    </row>
    <row r="8348" spans="1:14" x14ac:dyDescent="0.2">
      <c r="A8348" s="345">
        <v>45209</v>
      </c>
      <c r="B8348" s="106" t="s">
        <v>541</v>
      </c>
      <c r="C8348" s="106">
        <v>6615.1</v>
      </c>
      <c r="D8348" t="s">
        <v>452</v>
      </c>
      <c r="E8348" s="203" t="s">
        <v>7128</v>
      </c>
      <c r="F8348" t="s">
        <v>7129</v>
      </c>
      <c r="G8348" s="230"/>
      <c r="H8348" s="293">
        <v>8</v>
      </c>
      <c r="I8348" s="203" t="s">
        <v>7228</v>
      </c>
      <c r="J8348" s="293" t="s">
        <v>2937</v>
      </c>
      <c r="K8348" s="203" t="s">
        <v>7229</v>
      </c>
      <c r="L8348" s="203" t="s">
        <v>459</v>
      </c>
      <c r="M8348" s="203" t="s">
        <v>7116</v>
      </c>
      <c r="N8348" t="s">
        <v>7117</v>
      </c>
    </row>
    <row r="8349" spans="1:14" x14ac:dyDescent="0.2">
      <c r="A8349" s="345">
        <v>45225</v>
      </c>
      <c r="B8349" s="106" t="s">
        <v>541</v>
      </c>
      <c r="C8349" s="106">
        <v>6615.1</v>
      </c>
      <c r="D8349" t="s">
        <v>452</v>
      </c>
      <c r="E8349" s="203" t="s">
        <v>7128</v>
      </c>
      <c r="F8349" t="s">
        <v>7129</v>
      </c>
      <c r="G8349" s="230"/>
      <c r="H8349" s="293">
        <v>8</v>
      </c>
      <c r="I8349" s="203" t="s">
        <v>7228</v>
      </c>
      <c r="J8349" s="293" t="s">
        <v>2937</v>
      </c>
      <c r="K8349" s="203" t="s">
        <v>7229</v>
      </c>
      <c r="L8349" s="203" t="s">
        <v>459</v>
      </c>
      <c r="M8349" s="203" t="s">
        <v>7116</v>
      </c>
      <c r="N8349" t="s">
        <v>7117</v>
      </c>
    </row>
    <row r="8350" spans="1:14" x14ac:dyDescent="0.2">
      <c r="A8350" s="345">
        <v>45226</v>
      </c>
      <c r="B8350" s="106" t="s">
        <v>541</v>
      </c>
      <c r="C8350" s="106">
        <v>6615.1</v>
      </c>
      <c r="D8350" t="s">
        <v>452</v>
      </c>
      <c r="E8350" s="203" t="s">
        <v>7138</v>
      </c>
      <c r="F8350" t="s">
        <v>6013</v>
      </c>
      <c r="G8350" s="230"/>
      <c r="H8350" s="293">
        <v>8</v>
      </c>
      <c r="I8350" s="203" t="s">
        <v>7211</v>
      </c>
      <c r="J8350" s="293" t="s">
        <v>2937</v>
      </c>
      <c r="K8350" s="203" t="s">
        <v>7212</v>
      </c>
      <c r="L8350" s="203" t="s">
        <v>459</v>
      </c>
      <c r="M8350" s="203" t="s">
        <v>7116</v>
      </c>
      <c r="N8350" t="s">
        <v>7117</v>
      </c>
    </row>
    <row r="8351" spans="1:14" x14ac:dyDescent="0.2">
      <c r="A8351" s="345">
        <v>45229</v>
      </c>
      <c r="B8351" s="106" t="s">
        <v>541</v>
      </c>
      <c r="C8351" s="106">
        <v>6615.1</v>
      </c>
      <c r="D8351" t="s">
        <v>452</v>
      </c>
      <c r="E8351" s="203" t="s">
        <v>7143</v>
      </c>
      <c r="F8351" t="s">
        <v>3072</v>
      </c>
      <c r="G8351" s="230"/>
      <c r="H8351" s="293">
        <v>8</v>
      </c>
      <c r="I8351" s="203" t="s">
        <v>7224</v>
      </c>
      <c r="J8351" s="293" t="s">
        <v>2937</v>
      </c>
      <c r="K8351" s="203" t="s">
        <v>7225</v>
      </c>
      <c r="L8351" s="203" t="s">
        <v>459</v>
      </c>
      <c r="M8351" s="203" t="s">
        <v>7116</v>
      </c>
      <c r="N8351" t="s">
        <v>7117</v>
      </c>
    </row>
    <row r="8352" spans="1:14" x14ac:dyDescent="0.2">
      <c r="A8352" s="345">
        <v>45210</v>
      </c>
      <c r="B8352" s="106" t="s">
        <v>541</v>
      </c>
      <c r="C8352" s="106">
        <v>6615.1</v>
      </c>
      <c r="D8352" t="s">
        <v>452</v>
      </c>
      <c r="E8352" s="203" t="s">
        <v>7128</v>
      </c>
      <c r="F8352" t="s">
        <v>7129</v>
      </c>
      <c r="G8352" s="230"/>
      <c r="H8352" s="293">
        <v>8</v>
      </c>
      <c r="I8352" s="203" t="s">
        <v>7228</v>
      </c>
      <c r="J8352" s="293" t="s">
        <v>2937</v>
      </c>
      <c r="K8352" s="203" t="s">
        <v>7229</v>
      </c>
      <c r="L8352" s="203" t="s">
        <v>459</v>
      </c>
      <c r="M8352" s="203" t="s">
        <v>7116</v>
      </c>
      <c r="N8352" t="s">
        <v>7117</v>
      </c>
    </row>
    <row r="8353" spans="1:14" x14ac:dyDescent="0.2">
      <c r="A8353" s="345">
        <v>45226</v>
      </c>
      <c r="B8353" s="106" t="s">
        <v>541</v>
      </c>
      <c r="C8353" s="106">
        <v>6615.1</v>
      </c>
      <c r="D8353" t="s">
        <v>452</v>
      </c>
      <c r="E8353" s="203" t="s">
        <v>7128</v>
      </c>
      <c r="F8353" t="s">
        <v>7129</v>
      </c>
      <c r="G8353" s="230"/>
      <c r="H8353" s="293">
        <v>8</v>
      </c>
      <c r="I8353" s="203" t="s">
        <v>7228</v>
      </c>
      <c r="J8353" s="293" t="s">
        <v>2937</v>
      </c>
      <c r="K8353" s="203" t="s">
        <v>7229</v>
      </c>
      <c r="L8353" s="203" t="s">
        <v>459</v>
      </c>
      <c r="M8353" s="203" t="s">
        <v>7116</v>
      </c>
      <c r="N8353" t="s">
        <v>7117</v>
      </c>
    </row>
    <row r="8354" spans="1:14" x14ac:dyDescent="0.2">
      <c r="A8354" s="345">
        <v>45215</v>
      </c>
      <c r="B8354" s="106" t="s">
        <v>541</v>
      </c>
      <c r="C8354" s="106">
        <v>6615.1</v>
      </c>
      <c r="D8354" t="s">
        <v>452</v>
      </c>
      <c r="E8354" s="203" t="s">
        <v>7138</v>
      </c>
      <c r="F8354" t="s">
        <v>6013</v>
      </c>
      <c r="G8354" s="230"/>
      <c r="H8354" s="293">
        <v>8</v>
      </c>
      <c r="I8354" s="203" t="s">
        <v>7211</v>
      </c>
      <c r="J8354" s="293" t="s">
        <v>2937</v>
      </c>
      <c r="K8354" s="203" t="s">
        <v>7212</v>
      </c>
      <c r="L8354" s="203" t="s">
        <v>459</v>
      </c>
      <c r="M8354" s="203" t="s">
        <v>7116</v>
      </c>
      <c r="N8354" t="s">
        <v>7117</v>
      </c>
    </row>
    <row r="8355" spans="1:14" x14ac:dyDescent="0.2">
      <c r="A8355" s="345">
        <v>45211</v>
      </c>
      <c r="B8355" s="106" t="s">
        <v>541</v>
      </c>
      <c r="C8355" s="106">
        <v>6615.1</v>
      </c>
      <c r="D8355" t="s">
        <v>452</v>
      </c>
      <c r="E8355" s="203" t="s">
        <v>7128</v>
      </c>
      <c r="F8355" t="s">
        <v>7129</v>
      </c>
      <c r="G8355" s="230"/>
      <c r="H8355" s="293">
        <v>8</v>
      </c>
      <c r="I8355" s="203" t="s">
        <v>7228</v>
      </c>
      <c r="J8355" s="293" t="s">
        <v>2937</v>
      </c>
      <c r="K8355" s="203" t="s">
        <v>7229</v>
      </c>
      <c r="L8355" s="203" t="s">
        <v>459</v>
      </c>
      <c r="M8355" s="203" t="s">
        <v>7116</v>
      </c>
      <c r="N8355" t="s">
        <v>7117</v>
      </c>
    </row>
    <row r="8356" spans="1:14" x14ac:dyDescent="0.2">
      <c r="A8356" s="345">
        <v>45230</v>
      </c>
      <c r="B8356" s="106" t="s">
        <v>541</v>
      </c>
      <c r="C8356" s="106">
        <v>6615.1</v>
      </c>
      <c r="D8356" t="s">
        <v>452</v>
      </c>
      <c r="E8356" s="203" t="s">
        <v>7143</v>
      </c>
      <c r="F8356" t="s">
        <v>3072</v>
      </c>
      <c r="G8356" s="230"/>
      <c r="H8356" s="293">
        <v>8</v>
      </c>
      <c r="I8356" s="203" t="s">
        <v>7224</v>
      </c>
      <c r="J8356" s="293" t="s">
        <v>2937</v>
      </c>
      <c r="K8356" s="203" t="s">
        <v>7225</v>
      </c>
      <c r="L8356" s="203" t="s">
        <v>459</v>
      </c>
      <c r="M8356" s="203" t="s">
        <v>7116</v>
      </c>
      <c r="N8356" t="s">
        <v>7117</v>
      </c>
    </row>
    <row r="8357" spans="1:14" x14ac:dyDescent="0.2">
      <c r="A8357" s="345">
        <v>45216</v>
      </c>
      <c r="B8357" s="106" t="s">
        <v>541</v>
      </c>
      <c r="C8357" s="106">
        <v>6615.1</v>
      </c>
      <c r="D8357" t="s">
        <v>452</v>
      </c>
      <c r="E8357" s="203" t="s">
        <v>7138</v>
      </c>
      <c r="F8357" t="s">
        <v>6013</v>
      </c>
      <c r="G8357" s="230"/>
      <c r="H8357" s="293">
        <v>8</v>
      </c>
      <c r="I8357" s="203" t="s">
        <v>7211</v>
      </c>
      <c r="J8357" s="293" t="s">
        <v>2937</v>
      </c>
      <c r="K8357" s="203" t="s">
        <v>7212</v>
      </c>
      <c r="L8357" s="203" t="s">
        <v>459</v>
      </c>
      <c r="M8357" s="203" t="s">
        <v>7116</v>
      </c>
      <c r="N8357" t="s">
        <v>7117</v>
      </c>
    </row>
    <row r="8358" spans="1:14" x14ac:dyDescent="0.2">
      <c r="A8358" s="345">
        <v>45212</v>
      </c>
      <c r="B8358" s="106" t="s">
        <v>541</v>
      </c>
      <c r="C8358" s="106">
        <v>6615.1</v>
      </c>
      <c r="D8358" t="s">
        <v>452</v>
      </c>
      <c r="E8358" s="203" t="s">
        <v>7128</v>
      </c>
      <c r="F8358" t="s">
        <v>7129</v>
      </c>
      <c r="G8358" s="230"/>
      <c r="H8358" s="293">
        <v>8</v>
      </c>
      <c r="I8358" s="203" t="s">
        <v>7228</v>
      </c>
      <c r="J8358" s="293" t="s">
        <v>2937</v>
      </c>
      <c r="K8358" s="203" t="s">
        <v>7229</v>
      </c>
      <c r="L8358" s="203" t="s">
        <v>459</v>
      </c>
      <c r="M8358" s="203" t="s">
        <v>7116</v>
      </c>
      <c r="N8358" t="s">
        <v>7117</v>
      </c>
    </row>
    <row r="8359" spans="1:14" x14ac:dyDescent="0.2">
      <c r="A8359" s="345">
        <v>45217</v>
      </c>
      <c r="B8359" s="106" t="s">
        <v>541</v>
      </c>
      <c r="C8359" s="106">
        <v>6615.1</v>
      </c>
      <c r="D8359" t="s">
        <v>452</v>
      </c>
      <c r="E8359" s="203" t="s">
        <v>7138</v>
      </c>
      <c r="F8359" t="s">
        <v>6013</v>
      </c>
      <c r="G8359" s="230"/>
      <c r="H8359" s="293">
        <v>8</v>
      </c>
      <c r="I8359" s="203" t="s">
        <v>7211</v>
      </c>
      <c r="J8359" s="293" t="s">
        <v>2937</v>
      </c>
      <c r="K8359" s="203" t="s">
        <v>7212</v>
      </c>
      <c r="L8359" s="203" t="s">
        <v>459</v>
      </c>
      <c r="M8359" s="203" t="s">
        <v>7116</v>
      </c>
      <c r="N8359" t="s">
        <v>7117</v>
      </c>
    </row>
    <row r="8360" spans="1:14" x14ac:dyDescent="0.2">
      <c r="A8360" s="345">
        <v>45218</v>
      </c>
      <c r="B8360" s="106" t="s">
        <v>541</v>
      </c>
      <c r="C8360" s="106">
        <v>6615.1</v>
      </c>
      <c r="D8360" t="s">
        <v>452</v>
      </c>
      <c r="E8360" s="203" t="s">
        <v>7138</v>
      </c>
      <c r="F8360" t="s">
        <v>6013</v>
      </c>
      <c r="G8360" s="230"/>
      <c r="H8360" s="293">
        <v>8</v>
      </c>
      <c r="I8360" s="203" t="s">
        <v>7211</v>
      </c>
      <c r="J8360" s="293" t="s">
        <v>2937</v>
      </c>
      <c r="K8360" s="203" t="s">
        <v>7212</v>
      </c>
      <c r="L8360" s="203" t="s">
        <v>459</v>
      </c>
      <c r="M8360" s="203" t="s">
        <v>7116</v>
      </c>
      <c r="N8360" t="s">
        <v>7117</v>
      </c>
    </row>
    <row r="8361" spans="1:14" x14ac:dyDescent="0.2">
      <c r="A8361" s="345">
        <v>45219</v>
      </c>
      <c r="B8361" s="106" t="s">
        <v>541</v>
      </c>
      <c r="C8361" s="106">
        <v>6615.1</v>
      </c>
      <c r="D8361" t="s">
        <v>452</v>
      </c>
      <c r="E8361" s="203" t="s">
        <v>7138</v>
      </c>
      <c r="F8361" t="s">
        <v>6013</v>
      </c>
      <c r="G8361" s="230"/>
      <c r="H8361" s="293">
        <v>8</v>
      </c>
      <c r="I8361" s="203" t="s">
        <v>7211</v>
      </c>
      <c r="J8361" s="293" t="s">
        <v>2937</v>
      </c>
      <c r="K8361" s="203" t="s">
        <v>7212</v>
      </c>
      <c r="L8361" s="203" t="s">
        <v>459</v>
      </c>
      <c r="M8361" s="203" t="s">
        <v>7116</v>
      </c>
      <c r="N8361" t="s">
        <v>7117</v>
      </c>
    </row>
    <row r="8362" spans="1:14" x14ac:dyDescent="0.2">
      <c r="A8362" s="345">
        <v>45222</v>
      </c>
      <c r="B8362" s="106" t="s">
        <v>541</v>
      </c>
      <c r="C8362" s="106">
        <v>6702.1</v>
      </c>
      <c r="D8362" t="s">
        <v>452</v>
      </c>
      <c r="E8362" s="203" t="s">
        <v>7118</v>
      </c>
      <c r="F8362" t="s">
        <v>7119</v>
      </c>
      <c r="G8362" s="230"/>
      <c r="H8362" s="293">
        <v>8</v>
      </c>
      <c r="I8362" s="203" t="s">
        <v>7237</v>
      </c>
      <c r="J8362" s="293" t="s">
        <v>2937</v>
      </c>
      <c r="K8362" s="203" t="s">
        <v>7238</v>
      </c>
      <c r="L8362" s="203" t="s">
        <v>459</v>
      </c>
      <c r="M8362" s="203" t="s">
        <v>7116</v>
      </c>
      <c r="N8362" t="s">
        <v>7117</v>
      </c>
    </row>
    <row r="8363" spans="1:14" x14ac:dyDescent="0.2">
      <c r="A8363" s="345">
        <v>45223</v>
      </c>
      <c r="B8363" s="106" t="s">
        <v>541</v>
      </c>
      <c r="C8363" s="106">
        <v>6702.1</v>
      </c>
      <c r="D8363" t="s">
        <v>452</v>
      </c>
      <c r="E8363" s="203" t="s">
        <v>7118</v>
      </c>
      <c r="F8363" t="s">
        <v>7119</v>
      </c>
      <c r="G8363" s="230"/>
      <c r="H8363" s="293">
        <v>8</v>
      </c>
      <c r="I8363" s="203" t="s">
        <v>7237</v>
      </c>
      <c r="J8363" s="293" t="s">
        <v>2937</v>
      </c>
      <c r="K8363" s="203" t="s">
        <v>7238</v>
      </c>
      <c r="L8363" s="203" t="s">
        <v>459</v>
      </c>
      <c r="M8363" s="203" t="s">
        <v>7116</v>
      </c>
      <c r="N8363" t="s">
        <v>7117</v>
      </c>
    </row>
    <row r="8364" spans="1:14" x14ac:dyDescent="0.2">
      <c r="A8364" s="345">
        <v>45224</v>
      </c>
      <c r="B8364" s="106" t="s">
        <v>541</v>
      </c>
      <c r="C8364" s="106">
        <v>6702.1</v>
      </c>
      <c r="D8364" t="s">
        <v>452</v>
      </c>
      <c r="E8364" s="203" t="s">
        <v>7118</v>
      </c>
      <c r="F8364" t="s">
        <v>7119</v>
      </c>
      <c r="G8364" s="230"/>
      <c r="H8364" s="293">
        <v>8</v>
      </c>
      <c r="I8364" s="203" t="s">
        <v>7237</v>
      </c>
      <c r="J8364" s="293" t="s">
        <v>2937</v>
      </c>
      <c r="K8364" s="203" t="s">
        <v>7238</v>
      </c>
      <c r="L8364" s="203" t="s">
        <v>459</v>
      </c>
      <c r="M8364" s="203" t="s">
        <v>7116</v>
      </c>
      <c r="N8364" t="s">
        <v>7117</v>
      </c>
    </row>
    <row r="8365" spans="1:14" x14ac:dyDescent="0.2">
      <c r="A8365" s="345">
        <v>45225</v>
      </c>
      <c r="B8365" s="106" t="s">
        <v>541</v>
      </c>
      <c r="C8365" s="106">
        <v>6702.1</v>
      </c>
      <c r="D8365" t="s">
        <v>452</v>
      </c>
      <c r="E8365" s="203" t="s">
        <v>7118</v>
      </c>
      <c r="F8365" t="s">
        <v>7119</v>
      </c>
      <c r="G8365" s="230"/>
      <c r="H8365" s="293">
        <v>8</v>
      </c>
      <c r="I8365" s="203" t="s">
        <v>7237</v>
      </c>
      <c r="J8365" s="293" t="s">
        <v>2937</v>
      </c>
      <c r="K8365" s="203" t="s">
        <v>7238</v>
      </c>
      <c r="L8365" s="203" t="s">
        <v>459</v>
      </c>
      <c r="M8365" s="203" t="s">
        <v>7116</v>
      </c>
      <c r="N8365" t="s">
        <v>7117</v>
      </c>
    </row>
    <row r="8366" spans="1:14" x14ac:dyDescent="0.2">
      <c r="A8366" s="345">
        <v>45226</v>
      </c>
      <c r="B8366" s="106" t="s">
        <v>541</v>
      </c>
      <c r="C8366" s="106">
        <v>6702.1</v>
      </c>
      <c r="D8366" t="s">
        <v>452</v>
      </c>
      <c r="E8366" s="203" t="s">
        <v>7118</v>
      </c>
      <c r="F8366" t="s">
        <v>7119</v>
      </c>
      <c r="G8366" s="230"/>
      <c r="H8366" s="293">
        <v>8</v>
      </c>
      <c r="I8366" s="203" t="s">
        <v>7237</v>
      </c>
      <c r="J8366" s="293" t="s">
        <v>2937</v>
      </c>
      <c r="K8366" s="203" t="s">
        <v>7238</v>
      </c>
      <c r="L8366" s="203" t="s">
        <v>459</v>
      </c>
      <c r="M8366" s="203" t="s">
        <v>7116</v>
      </c>
      <c r="N8366" t="s">
        <v>7117</v>
      </c>
    </row>
    <row r="8367" spans="1:14" x14ac:dyDescent="0.2">
      <c r="A8367" s="345">
        <v>45229</v>
      </c>
      <c r="B8367" s="106" t="s">
        <v>541</v>
      </c>
      <c r="C8367" s="106">
        <v>6702.1</v>
      </c>
      <c r="D8367" t="s">
        <v>452</v>
      </c>
      <c r="E8367" s="203" t="s">
        <v>7118</v>
      </c>
      <c r="F8367" t="s">
        <v>7119</v>
      </c>
      <c r="G8367" s="230"/>
      <c r="H8367" s="293">
        <v>8</v>
      </c>
      <c r="I8367" s="203" t="s">
        <v>7237</v>
      </c>
      <c r="J8367" s="293" t="s">
        <v>2937</v>
      </c>
      <c r="K8367" s="203" t="s">
        <v>7238</v>
      </c>
      <c r="L8367" s="203" t="s">
        <v>459</v>
      </c>
      <c r="M8367" s="203" t="s">
        <v>7116</v>
      </c>
      <c r="N8367" t="s">
        <v>7117</v>
      </c>
    </row>
    <row r="8368" spans="1:14" x14ac:dyDescent="0.2">
      <c r="A8368" s="345">
        <v>45230</v>
      </c>
      <c r="B8368" s="106" t="s">
        <v>541</v>
      </c>
      <c r="C8368" s="106">
        <v>6702.1</v>
      </c>
      <c r="D8368" t="s">
        <v>452</v>
      </c>
      <c r="E8368" s="203" t="s">
        <v>7118</v>
      </c>
      <c r="F8368" t="s">
        <v>7119</v>
      </c>
      <c r="G8368" s="230"/>
      <c r="H8368" s="293">
        <v>8</v>
      </c>
      <c r="I8368" s="203" t="s">
        <v>7237</v>
      </c>
      <c r="J8368" s="293" t="s">
        <v>2937</v>
      </c>
      <c r="K8368" s="203" t="s">
        <v>7238</v>
      </c>
      <c r="L8368" s="203" t="s">
        <v>459</v>
      </c>
      <c r="M8368" s="203" t="s">
        <v>7116</v>
      </c>
      <c r="N8368" t="s">
        <v>7117</v>
      </c>
    </row>
    <row r="8369" spans="1:14" x14ac:dyDescent="0.2">
      <c r="A8369" s="345">
        <v>45215</v>
      </c>
      <c r="B8369" s="106" t="s">
        <v>541</v>
      </c>
      <c r="C8369" s="106">
        <v>6615.1</v>
      </c>
      <c r="D8369" t="s">
        <v>452</v>
      </c>
      <c r="E8369" s="203" t="s">
        <v>7115</v>
      </c>
      <c r="F8369" t="s">
        <v>4389</v>
      </c>
      <c r="G8369" s="230"/>
      <c r="H8369" s="293">
        <v>8</v>
      </c>
      <c r="I8369" s="203" t="s">
        <v>7217</v>
      </c>
      <c r="J8369" s="293" t="s">
        <v>2937</v>
      </c>
      <c r="K8369" s="203" t="s">
        <v>7218</v>
      </c>
      <c r="L8369" s="203" t="s">
        <v>459</v>
      </c>
      <c r="M8369" s="203" t="s">
        <v>7116</v>
      </c>
      <c r="N8369" t="s">
        <v>7117</v>
      </c>
    </row>
    <row r="8370" spans="1:14" x14ac:dyDescent="0.2">
      <c r="A8370" s="345">
        <v>45215</v>
      </c>
      <c r="B8370" s="106" t="s">
        <v>541</v>
      </c>
      <c r="C8370" s="106">
        <v>6702.1</v>
      </c>
      <c r="D8370" t="s">
        <v>452</v>
      </c>
      <c r="E8370" s="203" t="s">
        <v>7118</v>
      </c>
      <c r="F8370" t="s">
        <v>7119</v>
      </c>
      <c r="G8370" s="230"/>
      <c r="H8370" s="293">
        <v>4</v>
      </c>
      <c r="I8370" s="203" t="s">
        <v>7237</v>
      </c>
      <c r="J8370" s="293" t="s">
        <v>2937</v>
      </c>
      <c r="K8370" s="203" t="s">
        <v>7238</v>
      </c>
      <c r="L8370" s="203" t="s">
        <v>459</v>
      </c>
      <c r="M8370" s="203" t="s">
        <v>7116</v>
      </c>
      <c r="N8370" t="s">
        <v>7117</v>
      </c>
    </row>
    <row r="8371" spans="1:14" x14ac:dyDescent="0.2">
      <c r="A8371" s="345">
        <v>45216</v>
      </c>
      <c r="B8371" s="106" t="s">
        <v>541</v>
      </c>
      <c r="C8371" s="106">
        <v>6615.1</v>
      </c>
      <c r="D8371" t="s">
        <v>452</v>
      </c>
      <c r="E8371" s="203" t="s">
        <v>7115</v>
      </c>
      <c r="F8371" t="s">
        <v>4389</v>
      </c>
      <c r="G8371" s="230"/>
      <c r="H8371" s="293">
        <v>8</v>
      </c>
      <c r="I8371" s="203" t="s">
        <v>7217</v>
      </c>
      <c r="J8371" s="293" t="s">
        <v>2937</v>
      </c>
      <c r="K8371" s="203" t="s">
        <v>7218</v>
      </c>
      <c r="L8371" s="203" t="s">
        <v>459</v>
      </c>
      <c r="M8371" s="203" t="s">
        <v>7116</v>
      </c>
      <c r="N8371" t="s">
        <v>7117</v>
      </c>
    </row>
    <row r="8372" spans="1:14" x14ac:dyDescent="0.2">
      <c r="A8372" s="345">
        <v>45215</v>
      </c>
      <c r="B8372" s="106" t="s">
        <v>541</v>
      </c>
      <c r="C8372" s="106">
        <v>6615.1</v>
      </c>
      <c r="D8372" t="s">
        <v>452</v>
      </c>
      <c r="E8372" s="203" t="s">
        <v>7230</v>
      </c>
      <c r="F8372" t="s">
        <v>7202</v>
      </c>
      <c r="G8372" s="230"/>
      <c r="H8372" s="293">
        <v>8</v>
      </c>
      <c r="I8372" s="203" t="s">
        <v>7231</v>
      </c>
      <c r="J8372" s="293" t="s">
        <v>2937</v>
      </c>
      <c r="K8372" s="203" t="s">
        <v>7232</v>
      </c>
      <c r="L8372" s="203" t="s">
        <v>459</v>
      </c>
      <c r="M8372" s="203" t="s">
        <v>7116</v>
      </c>
      <c r="N8372" t="s">
        <v>7117</v>
      </c>
    </row>
    <row r="8373" spans="1:14" x14ac:dyDescent="0.2">
      <c r="A8373" s="345">
        <v>45216</v>
      </c>
      <c r="B8373" s="106" t="s">
        <v>541</v>
      </c>
      <c r="C8373" s="106">
        <v>6702.1</v>
      </c>
      <c r="D8373" t="s">
        <v>452</v>
      </c>
      <c r="E8373" s="203" t="s">
        <v>7118</v>
      </c>
      <c r="F8373" t="s">
        <v>7119</v>
      </c>
      <c r="G8373" s="230"/>
      <c r="H8373" s="293">
        <v>4</v>
      </c>
      <c r="I8373" s="203" t="s">
        <v>7237</v>
      </c>
      <c r="J8373" s="293" t="s">
        <v>2937</v>
      </c>
      <c r="K8373" s="203" t="s">
        <v>7238</v>
      </c>
      <c r="L8373" s="203" t="s">
        <v>459</v>
      </c>
      <c r="M8373" s="203" t="s">
        <v>7116</v>
      </c>
      <c r="N8373" t="s">
        <v>7117</v>
      </c>
    </row>
    <row r="8374" spans="1:14" x14ac:dyDescent="0.2">
      <c r="A8374" s="345">
        <v>45229</v>
      </c>
      <c r="B8374" s="106" t="s">
        <v>541</v>
      </c>
      <c r="C8374" s="106">
        <v>6615.1</v>
      </c>
      <c r="D8374" t="s">
        <v>452</v>
      </c>
      <c r="E8374" s="203" t="s">
        <v>7206</v>
      </c>
      <c r="F8374" t="s">
        <v>7204</v>
      </c>
      <c r="G8374" s="230"/>
      <c r="H8374" s="293">
        <v>8</v>
      </c>
      <c r="I8374" s="203" t="s">
        <v>7207</v>
      </c>
      <c r="J8374" s="293" t="s">
        <v>2937</v>
      </c>
      <c r="K8374" s="203" t="s">
        <v>7208</v>
      </c>
      <c r="L8374" s="203" t="s">
        <v>459</v>
      </c>
      <c r="M8374" s="203" t="s">
        <v>7116</v>
      </c>
      <c r="N8374" t="s">
        <v>7117</v>
      </c>
    </row>
    <row r="8375" spans="1:14" x14ac:dyDescent="0.2">
      <c r="A8375" s="345">
        <v>45217</v>
      </c>
      <c r="B8375" s="106" t="s">
        <v>541</v>
      </c>
      <c r="C8375" s="106">
        <v>6615.1</v>
      </c>
      <c r="D8375" t="s">
        <v>452</v>
      </c>
      <c r="E8375" s="203" t="s">
        <v>7115</v>
      </c>
      <c r="F8375" t="s">
        <v>4389</v>
      </c>
      <c r="G8375" s="230"/>
      <c r="H8375" s="293">
        <v>8</v>
      </c>
      <c r="I8375" s="203" t="s">
        <v>7217</v>
      </c>
      <c r="J8375" s="293" t="s">
        <v>2937</v>
      </c>
      <c r="K8375" s="203" t="s">
        <v>7218</v>
      </c>
      <c r="L8375" s="203" t="s">
        <v>459</v>
      </c>
      <c r="M8375" s="203" t="s">
        <v>7116</v>
      </c>
      <c r="N8375" t="s">
        <v>7117</v>
      </c>
    </row>
    <row r="8376" spans="1:14" x14ac:dyDescent="0.2">
      <c r="A8376" s="345">
        <v>45216</v>
      </c>
      <c r="B8376" s="106" t="s">
        <v>541</v>
      </c>
      <c r="C8376" s="106">
        <v>6615.1</v>
      </c>
      <c r="D8376" t="s">
        <v>452</v>
      </c>
      <c r="E8376" s="203" t="s">
        <v>7230</v>
      </c>
      <c r="F8376" t="s">
        <v>7202</v>
      </c>
      <c r="G8376" s="230"/>
      <c r="H8376" s="293">
        <v>8</v>
      </c>
      <c r="I8376" s="203" t="s">
        <v>7231</v>
      </c>
      <c r="J8376" s="293" t="s">
        <v>2937</v>
      </c>
      <c r="K8376" s="203" t="s">
        <v>7232</v>
      </c>
      <c r="L8376" s="203" t="s">
        <v>459</v>
      </c>
      <c r="M8376" s="203" t="s">
        <v>7116</v>
      </c>
      <c r="N8376" t="s">
        <v>7117</v>
      </c>
    </row>
    <row r="8377" spans="1:14" x14ac:dyDescent="0.2">
      <c r="A8377" s="345">
        <v>45217</v>
      </c>
      <c r="B8377" s="106" t="s">
        <v>541</v>
      </c>
      <c r="C8377" s="106">
        <v>6702.1</v>
      </c>
      <c r="D8377" t="s">
        <v>452</v>
      </c>
      <c r="E8377" s="203" t="s">
        <v>7118</v>
      </c>
      <c r="F8377" t="s">
        <v>7119</v>
      </c>
      <c r="G8377" s="230"/>
      <c r="H8377" s="293">
        <v>4</v>
      </c>
      <c r="I8377" s="203" t="s">
        <v>7237</v>
      </c>
      <c r="J8377" s="293" t="s">
        <v>2937</v>
      </c>
      <c r="K8377" s="203" t="s">
        <v>7238</v>
      </c>
      <c r="L8377" s="203" t="s">
        <v>459</v>
      </c>
      <c r="M8377" s="203" t="s">
        <v>7116</v>
      </c>
      <c r="N8377" t="s">
        <v>7117</v>
      </c>
    </row>
    <row r="8378" spans="1:14" x14ac:dyDescent="0.2">
      <c r="A8378" s="345">
        <v>45217</v>
      </c>
      <c r="B8378" s="106" t="s">
        <v>541</v>
      </c>
      <c r="C8378" s="106">
        <v>6615.1</v>
      </c>
      <c r="D8378" t="s">
        <v>452</v>
      </c>
      <c r="E8378" s="203" t="s">
        <v>7230</v>
      </c>
      <c r="F8378" t="s">
        <v>7202</v>
      </c>
      <c r="G8378" s="230"/>
      <c r="H8378" s="293">
        <v>8</v>
      </c>
      <c r="I8378" s="203" t="s">
        <v>7231</v>
      </c>
      <c r="J8378" s="293" t="s">
        <v>2937</v>
      </c>
      <c r="K8378" s="203" t="s">
        <v>7232</v>
      </c>
      <c r="L8378" s="203" t="s">
        <v>459</v>
      </c>
      <c r="M8378" s="203" t="s">
        <v>7116</v>
      </c>
      <c r="N8378" t="s">
        <v>7117</v>
      </c>
    </row>
    <row r="8379" spans="1:14" x14ac:dyDescent="0.2">
      <c r="A8379" s="345">
        <v>45218</v>
      </c>
      <c r="B8379" s="106" t="s">
        <v>541</v>
      </c>
      <c r="C8379" s="106">
        <v>6615.1</v>
      </c>
      <c r="D8379" t="s">
        <v>452</v>
      </c>
      <c r="E8379" s="203" t="s">
        <v>7115</v>
      </c>
      <c r="F8379" t="s">
        <v>4389</v>
      </c>
      <c r="G8379" s="230"/>
      <c r="H8379" s="293">
        <v>8</v>
      </c>
      <c r="I8379" s="203" t="s">
        <v>7217</v>
      </c>
      <c r="J8379" s="293" t="s">
        <v>2937</v>
      </c>
      <c r="K8379" s="203" t="s">
        <v>7218</v>
      </c>
      <c r="L8379" s="203" t="s">
        <v>459</v>
      </c>
      <c r="M8379" s="203" t="s">
        <v>7116</v>
      </c>
      <c r="N8379" t="s">
        <v>7117</v>
      </c>
    </row>
    <row r="8380" spans="1:14" x14ac:dyDescent="0.2">
      <c r="A8380" s="345">
        <v>45218</v>
      </c>
      <c r="B8380" s="106" t="s">
        <v>541</v>
      </c>
      <c r="C8380" s="106">
        <v>6702.1</v>
      </c>
      <c r="D8380" t="s">
        <v>452</v>
      </c>
      <c r="E8380" s="203" t="s">
        <v>7118</v>
      </c>
      <c r="F8380" t="s">
        <v>7119</v>
      </c>
      <c r="G8380" s="230"/>
      <c r="H8380" s="293">
        <v>8</v>
      </c>
      <c r="I8380" s="203" t="s">
        <v>7237</v>
      </c>
      <c r="J8380" s="293" t="s">
        <v>2937</v>
      </c>
      <c r="K8380" s="203" t="s">
        <v>7238</v>
      </c>
      <c r="L8380" s="203" t="s">
        <v>459</v>
      </c>
      <c r="M8380" s="203" t="s">
        <v>7116</v>
      </c>
      <c r="N8380" t="s">
        <v>7117</v>
      </c>
    </row>
    <row r="8381" spans="1:14" x14ac:dyDescent="0.2">
      <c r="A8381" s="345">
        <v>45230</v>
      </c>
      <c r="B8381" s="106" t="s">
        <v>541</v>
      </c>
      <c r="C8381" s="106">
        <v>6615.1</v>
      </c>
      <c r="D8381" t="s">
        <v>452</v>
      </c>
      <c r="E8381" s="203" t="s">
        <v>7206</v>
      </c>
      <c r="F8381" t="s">
        <v>7204</v>
      </c>
      <c r="G8381" s="230"/>
      <c r="H8381" s="293">
        <v>8</v>
      </c>
      <c r="I8381" s="203" t="s">
        <v>7207</v>
      </c>
      <c r="J8381" s="293" t="s">
        <v>2937</v>
      </c>
      <c r="K8381" s="203" t="s">
        <v>7208</v>
      </c>
      <c r="L8381" s="203" t="s">
        <v>459</v>
      </c>
      <c r="M8381" s="203" t="s">
        <v>7116</v>
      </c>
      <c r="N8381" t="s">
        <v>7117</v>
      </c>
    </row>
    <row r="8382" spans="1:14" x14ac:dyDescent="0.2">
      <c r="A8382" s="345">
        <v>45223</v>
      </c>
      <c r="B8382" s="106" t="s">
        <v>541</v>
      </c>
      <c r="C8382" s="106">
        <v>6615.1</v>
      </c>
      <c r="D8382" t="s">
        <v>452</v>
      </c>
      <c r="E8382" s="203" t="s">
        <v>7151</v>
      </c>
      <c r="F8382" t="s">
        <v>7152</v>
      </c>
      <c r="G8382" s="230"/>
      <c r="H8382" s="293">
        <v>8</v>
      </c>
      <c r="I8382" s="203" t="s">
        <v>7235</v>
      </c>
      <c r="J8382" s="293" t="s">
        <v>2937</v>
      </c>
      <c r="K8382" s="203" t="s">
        <v>7236</v>
      </c>
      <c r="L8382" s="203" t="s">
        <v>459</v>
      </c>
      <c r="M8382" s="203" t="s">
        <v>7116</v>
      </c>
      <c r="N8382" t="s">
        <v>7117</v>
      </c>
    </row>
    <row r="8383" spans="1:14" x14ac:dyDescent="0.2">
      <c r="A8383" s="345">
        <v>45215</v>
      </c>
      <c r="B8383" s="106" t="s">
        <v>541</v>
      </c>
      <c r="C8383" s="106">
        <v>6615.1</v>
      </c>
      <c r="D8383" t="s">
        <v>452</v>
      </c>
      <c r="E8383" s="203" t="s">
        <v>7122</v>
      </c>
      <c r="F8383" t="s">
        <v>3044</v>
      </c>
      <c r="G8383" s="230"/>
      <c r="H8383" s="293">
        <v>8</v>
      </c>
      <c r="I8383" s="203" t="s">
        <v>7222</v>
      </c>
      <c r="J8383" s="293" t="s">
        <v>2937</v>
      </c>
      <c r="K8383" s="203" t="s">
        <v>7223</v>
      </c>
      <c r="L8383" s="203" t="s">
        <v>459</v>
      </c>
      <c r="M8383" s="203" t="s">
        <v>7116</v>
      </c>
      <c r="N8383" t="s">
        <v>7117</v>
      </c>
    </row>
    <row r="8384" spans="1:14" x14ac:dyDescent="0.2">
      <c r="A8384" s="345">
        <v>45218</v>
      </c>
      <c r="B8384" s="106" t="s">
        <v>541</v>
      </c>
      <c r="C8384" s="106">
        <v>6615.1</v>
      </c>
      <c r="D8384" t="s">
        <v>452</v>
      </c>
      <c r="E8384" s="203" t="s">
        <v>7230</v>
      </c>
      <c r="F8384" t="s">
        <v>7202</v>
      </c>
      <c r="G8384" s="230"/>
      <c r="H8384" s="293">
        <v>8</v>
      </c>
      <c r="I8384" s="203" t="s">
        <v>7231</v>
      </c>
      <c r="J8384" s="293" t="s">
        <v>2937</v>
      </c>
      <c r="K8384" s="203" t="s">
        <v>7232</v>
      </c>
      <c r="L8384" s="203" t="s">
        <v>459</v>
      </c>
      <c r="M8384" s="203" t="s">
        <v>7116</v>
      </c>
      <c r="N8384" t="s">
        <v>7117</v>
      </c>
    </row>
    <row r="8385" spans="1:14" x14ac:dyDescent="0.2">
      <c r="A8385" s="345">
        <v>45219</v>
      </c>
      <c r="B8385" s="106" t="s">
        <v>541</v>
      </c>
      <c r="C8385" s="106">
        <v>6615.1</v>
      </c>
      <c r="D8385" t="s">
        <v>452</v>
      </c>
      <c r="E8385" s="203" t="s">
        <v>7115</v>
      </c>
      <c r="F8385" t="s">
        <v>4389</v>
      </c>
      <c r="G8385" s="230"/>
      <c r="H8385" s="293">
        <v>8</v>
      </c>
      <c r="I8385" s="203" t="s">
        <v>7217</v>
      </c>
      <c r="J8385" s="293" t="s">
        <v>2937</v>
      </c>
      <c r="K8385" s="203" t="s">
        <v>7218</v>
      </c>
      <c r="L8385" s="203" t="s">
        <v>459</v>
      </c>
      <c r="M8385" s="203" t="s">
        <v>7116</v>
      </c>
      <c r="N8385" t="s">
        <v>7117</v>
      </c>
    </row>
    <row r="8386" spans="1:14" x14ac:dyDescent="0.2">
      <c r="A8386" s="345">
        <v>45215</v>
      </c>
      <c r="B8386" s="106" t="s">
        <v>541</v>
      </c>
      <c r="C8386" s="106">
        <v>6615.1</v>
      </c>
      <c r="D8386" t="s">
        <v>452</v>
      </c>
      <c r="E8386" s="203" t="s">
        <v>7206</v>
      </c>
      <c r="F8386" t="s">
        <v>7204</v>
      </c>
      <c r="G8386" s="230"/>
      <c r="H8386" s="293">
        <v>8</v>
      </c>
      <c r="I8386" s="203" t="s">
        <v>7207</v>
      </c>
      <c r="J8386" s="293" t="s">
        <v>2937</v>
      </c>
      <c r="K8386" s="203" t="s">
        <v>7208</v>
      </c>
      <c r="L8386" s="203" t="s">
        <v>459</v>
      </c>
      <c r="M8386" s="203" t="s">
        <v>7116</v>
      </c>
      <c r="N8386" t="s">
        <v>7117</v>
      </c>
    </row>
    <row r="8387" spans="1:14" x14ac:dyDescent="0.2">
      <c r="A8387" s="345">
        <v>45219</v>
      </c>
      <c r="B8387" s="106" t="s">
        <v>541</v>
      </c>
      <c r="C8387" s="106">
        <v>6702.1</v>
      </c>
      <c r="D8387" t="s">
        <v>452</v>
      </c>
      <c r="E8387" s="203" t="s">
        <v>7118</v>
      </c>
      <c r="F8387" t="s">
        <v>7119</v>
      </c>
      <c r="G8387" s="230"/>
      <c r="H8387" s="293">
        <v>8</v>
      </c>
      <c r="I8387" s="203" t="s">
        <v>7237</v>
      </c>
      <c r="J8387" s="293" t="s">
        <v>2937</v>
      </c>
      <c r="K8387" s="203" t="s">
        <v>7238</v>
      </c>
      <c r="L8387" s="203" t="s">
        <v>459</v>
      </c>
      <c r="M8387" s="203" t="s">
        <v>7116</v>
      </c>
      <c r="N8387" t="s">
        <v>7117</v>
      </c>
    </row>
    <row r="8388" spans="1:14" x14ac:dyDescent="0.2">
      <c r="A8388" s="345">
        <v>45224</v>
      </c>
      <c r="B8388" s="106" t="s">
        <v>541</v>
      </c>
      <c r="C8388" s="106">
        <v>6615.1</v>
      </c>
      <c r="D8388" t="s">
        <v>452</v>
      </c>
      <c r="E8388" s="203" t="s">
        <v>7151</v>
      </c>
      <c r="F8388" t="s">
        <v>7152</v>
      </c>
      <c r="G8388" s="230"/>
      <c r="H8388" s="293">
        <v>8</v>
      </c>
      <c r="I8388" s="203" t="s">
        <v>7235</v>
      </c>
      <c r="J8388" s="293" t="s">
        <v>2937</v>
      </c>
      <c r="K8388" s="203" t="s">
        <v>7236</v>
      </c>
      <c r="L8388" s="203" t="s">
        <v>459</v>
      </c>
      <c r="M8388" s="203" t="s">
        <v>7116</v>
      </c>
      <c r="N8388" t="s">
        <v>7117</v>
      </c>
    </row>
    <row r="8389" spans="1:14" x14ac:dyDescent="0.2">
      <c r="A8389" s="345">
        <v>45216</v>
      </c>
      <c r="B8389" s="106" t="s">
        <v>541</v>
      </c>
      <c r="C8389" s="106">
        <v>6615.1</v>
      </c>
      <c r="D8389" t="s">
        <v>452</v>
      </c>
      <c r="E8389" s="203" t="s">
        <v>7122</v>
      </c>
      <c r="F8389" t="s">
        <v>3044</v>
      </c>
      <c r="G8389" s="230"/>
      <c r="H8389" s="293">
        <v>8</v>
      </c>
      <c r="I8389" s="203" t="s">
        <v>7222</v>
      </c>
      <c r="J8389" s="293" t="s">
        <v>2937</v>
      </c>
      <c r="K8389" s="203" t="s">
        <v>7223</v>
      </c>
      <c r="L8389" s="203" t="s">
        <v>459</v>
      </c>
      <c r="M8389" s="203" t="s">
        <v>7116</v>
      </c>
      <c r="N8389" t="s">
        <v>7117</v>
      </c>
    </row>
    <row r="8390" spans="1:14" x14ac:dyDescent="0.2">
      <c r="A8390" s="345">
        <v>45223</v>
      </c>
      <c r="B8390" s="106" t="s">
        <v>541</v>
      </c>
      <c r="C8390" s="106">
        <v>6615.1</v>
      </c>
      <c r="D8390" t="s">
        <v>452</v>
      </c>
      <c r="E8390" s="203" t="s">
        <v>7123</v>
      </c>
      <c r="F8390" t="s">
        <v>7124</v>
      </c>
      <c r="G8390" s="230"/>
      <c r="H8390" s="293">
        <v>8</v>
      </c>
      <c r="I8390" s="203" t="s">
        <v>7215</v>
      </c>
      <c r="J8390" s="293" t="s">
        <v>2937</v>
      </c>
      <c r="K8390" s="203" t="s">
        <v>7216</v>
      </c>
      <c r="L8390" s="203" t="s">
        <v>459</v>
      </c>
      <c r="M8390" s="203" t="s">
        <v>7116</v>
      </c>
      <c r="N8390" t="s">
        <v>7117</v>
      </c>
    </row>
    <row r="8391" spans="1:14" x14ac:dyDescent="0.2">
      <c r="A8391" s="345">
        <v>45219</v>
      </c>
      <c r="B8391" s="106" t="s">
        <v>541</v>
      </c>
      <c r="C8391" s="106">
        <v>6615.1</v>
      </c>
      <c r="D8391" t="s">
        <v>452</v>
      </c>
      <c r="E8391" s="203" t="s">
        <v>7230</v>
      </c>
      <c r="F8391" t="s">
        <v>7202</v>
      </c>
      <c r="G8391" s="230"/>
      <c r="H8391" s="293">
        <v>8</v>
      </c>
      <c r="I8391" s="203" t="s">
        <v>7231</v>
      </c>
      <c r="J8391" s="293" t="s">
        <v>2937</v>
      </c>
      <c r="K8391" s="203" t="s">
        <v>7232</v>
      </c>
      <c r="L8391" s="203" t="s">
        <v>459</v>
      </c>
      <c r="M8391" s="203" t="s">
        <v>7116</v>
      </c>
      <c r="N8391" t="s">
        <v>7117</v>
      </c>
    </row>
    <row r="8392" spans="1:14" x14ac:dyDescent="0.2">
      <c r="A8392" s="345">
        <v>45230</v>
      </c>
      <c r="B8392" s="106" t="s">
        <v>541</v>
      </c>
      <c r="C8392" s="106">
        <v>6615.1</v>
      </c>
      <c r="D8392" t="s">
        <v>452</v>
      </c>
      <c r="E8392" s="203" t="s">
        <v>7115</v>
      </c>
      <c r="F8392" t="s">
        <v>4389</v>
      </c>
      <c r="G8392" s="230"/>
      <c r="H8392" s="293">
        <v>8</v>
      </c>
      <c r="I8392" s="203" t="s">
        <v>7217</v>
      </c>
      <c r="J8392" s="293" t="s">
        <v>2937</v>
      </c>
      <c r="K8392" s="203" t="s">
        <v>7218</v>
      </c>
      <c r="L8392" s="203" t="s">
        <v>459</v>
      </c>
      <c r="M8392" s="203" t="s">
        <v>7116</v>
      </c>
      <c r="N8392" t="s">
        <v>7117</v>
      </c>
    </row>
    <row r="8393" spans="1:14" x14ac:dyDescent="0.2">
      <c r="A8393" s="345">
        <v>45216</v>
      </c>
      <c r="B8393" s="106" t="s">
        <v>541</v>
      </c>
      <c r="C8393" s="106">
        <v>6615.1</v>
      </c>
      <c r="D8393" t="s">
        <v>452</v>
      </c>
      <c r="E8393" s="203" t="s">
        <v>7206</v>
      </c>
      <c r="F8393" t="s">
        <v>7204</v>
      </c>
      <c r="G8393" s="230"/>
      <c r="H8393" s="293">
        <v>8</v>
      </c>
      <c r="I8393" s="203" t="s">
        <v>7207</v>
      </c>
      <c r="J8393" s="293" t="s">
        <v>2937</v>
      </c>
      <c r="K8393" s="203" t="s">
        <v>7208</v>
      </c>
      <c r="L8393" s="203" t="s">
        <v>459</v>
      </c>
      <c r="M8393" s="203" t="s">
        <v>7116</v>
      </c>
      <c r="N8393" t="s">
        <v>7117</v>
      </c>
    </row>
    <row r="8394" spans="1:14" x14ac:dyDescent="0.2">
      <c r="A8394" s="345">
        <v>45225</v>
      </c>
      <c r="B8394" s="106" t="s">
        <v>541</v>
      </c>
      <c r="C8394" s="106">
        <v>6615.1</v>
      </c>
      <c r="D8394" t="s">
        <v>452</v>
      </c>
      <c r="E8394" s="203" t="s">
        <v>7151</v>
      </c>
      <c r="F8394" t="s">
        <v>7152</v>
      </c>
      <c r="G8394" s="230"/>
      <c r="H8394" s="293">
        <v>8</v>
      </c>
      <c r="I8394" s="203" t="s">
        <v>7235</v>
      </c>
      <c r="J8394" s="293" t="s">
        <v>2937</v>
      </c>
      <c r="K8394" s="203" t="s">
        <v>7236</v>
      </c>
      <c r="L8394" s="203" t="s">
        <v>459</v>
      </c>
      <c r="M8394" s="203" t="s">
        <v>7116</v>
      </c>
      <c r="N8394" t="s">
        <v>7117</v>
      </c>
    </row>
    <row r="8395" spans="1:14" x14ac:dyDescent="0.2">
      <c r="A8395" s="345">
        <v>45217</v>
      </c>
      <c r="B8395" s="106" t="s">
        <v>541</v>
      </c>
      <c r="C8395" s="106">
        <v>6615.1</v>
      </c>
      <c r="D8395" t="s">
        <v>452</v>
      </c>
      <c r="E8395" s="203" t="s">
        <v>7122</v>
      </c>
      <c r="F8395" t="s">
        <v>3044</v>
      </c>
      <c r="G8395" s="230"/>
      <c r="H8395" s="293">
        <v>4</v>
      </c>
      <c r="I8395" s="203" t="s">
        <v>7222</v>
      </c>
      <c r="J8395" s="293" t="s">
        <v>2937</v>
      </c>
      <c r="K8395" s="203" t="s">
        <v>7223</v>
      </c>
      <c r="L8395" s="203" t="s">
        <v>459</v>
      </c>
      <c r="M8395" s="203" t="s">
        <v>7116</v>
      </c>
      <c r="N8395" t="s">
        <v>7117</v>
      </c>
    </row>
    <row r="8396" spans="1:14" x14ac:dyDescent="0.2">
      <c r="A8396" s="345">
        <v>45215</v>
      </c>
      <c r="B8396" s="106" t="s">
        <v>541</v>
      </c>
      <c r="C8396" s="106">
        <v>6615.1</v>
      </c>
      <c r="D8396" t="s">
        <v>452</v>
      </c>
      <c r="E8396" s="203" t="s">
        <v>7126</v>
      </c>
      <c r="F8396" t="s">
        <v>3304</v>
      </c>
      <c r="G8396" s="230"/>
      <c r="H8396" s="293">
        <v>8</v>
      </c>
      <c r="I8396" s="203" t="s">
        <v>7213</v>
      </c>
      <c r="J8396" s="293" t="s">
        <v>2937</v>
      </c>
      <c r="K8396" s="203" t="s">
        <v>7214</v>
      </c>
      <c r="L8396" s="203" t="s">
        <v>459</v>
      </c>
      <c r="M8396" s="203" t="s">
        <v>7116</v>
      </c>
      <c r="N8396" t="s">
        <v>7117</v>
      </c>
    </row>
    <row r="8397" spans="1:14" x14ac:dyDescent="0.2">
      <c r="A8397" s="345">
        <v>45201</v>
      </c>
      <c r="B8397" s="106" t="s">
        <v>541</v>
      </c>
      <c r="C8397" s="106">
        <v>6615.1</v>
      </c>
      <c r="D8397" t="s">
        <v>452</v>
      </c>
      <c r="E8397" s="203" t="s">
        <v>7143</v>
      </c>
      <c r="F8397" t="s">
        <v>3072</v>
      </c>
      <c r="G8397" s="230"/>
      <c r="H8397" s="293">
        <v>8</v>
      </c>
      <c r="I8397" s="203" t="s">
        <v>7224</v>
      </c>
      <c r="J8397" s="293" t="s">
        <v>2937</v>
      </c>
      <c r="K8397" s="203" t="s">
        <v>7225</v>
      </c>
      <c r="L8397" s="203" t="s">
        <v>459</v>
      </c>
      <c r="M8397" s="203" t="s">
        <v>7116</v>
      </c>
      <c r="N8397" t="s">
        <v>7117</v>
      </c>
    </row>
    <row r="8398" spans="1:14" x14ac:dyDescent="0.2">
      <c r="A8398" s="345">
        <v>45215</v>
      </c>
      <c r="B8398" s="106" t="s">
        <v>541</v>
      </c>
      <c r="C8398" s="106">
        <v>6011.1</v>
      </c>
      <c r="D8398" t="s">
        <v>452</v>
      </c>
      <c r="E8398" s="203" t="s">
        <v>7118</v>
      </c>
      <c r="F8398" t="s">
        <v>7119</v>
      </c>
      <c r="G8398" s="230"/>
      <c r="H8398" s="293">
        <v>2</v>
      </c>
      <c r="I8398" s="203" t="s">
        <v>7237</v>
      </c>
      <c r="J8398" s="293" t="s">
        <v>2937</v>
      </c>
      <c r="K8398" s="203" t="s">
        <v>7238</v>
      </c>
      <c r="L8398" s="203" t="s">
        <v>459</v>
      </c>
      <c r="M8398" s="203" t="s">
        <v>7116</v>
      </c>
      <c r="N8398" t="s">
        <v>7117</v>
      </c>
    </row>
    <row r="8399" spans="1:14" x14ac:dyDescent="0.2">
      <c r="A8399" s="345">
        <v>45202</v>
      </c>
      <c r="B8399" s="106" t="s">
        <v>541</v>
      </c>
      <c r="C8399" s="106">
        <v>6702.1</v>
      </c>
      <c r="D8399" t="s">
        <v>452</v>
      </c>
      <c r="E8399" s="203" t="s">
        <v>7136</v>
      </c>
      <c r="F8399" t="s">
        <v>7137</v>
      </c>
      <c r="G8399" s="230"/>
      <c r="H8399" s="293">
        <v>6</v>
      </c>
      <c r="I8399" s="203" t="s">
        <v>7233</v>
      </c>
      <c r="J8399" s="293" t="s">
        <v>2937</v>
      </c>
      <c r="K8399" s="203" t="s">
        <v>7234</v>
      </c>
      <c r="L8399" s="203" t="s">
        <v>459</v>
      </c>
      <c r="M8399" s="203" t="s">
        <v>7116</v>
      </c>
      <c r="N8399" t="s">
        <v>7117</v>
      </c>
    </row>
    <row r="8400" spans="1:14" x14ac:dyDescent="0.2">
      <c r="A8400" s="345">
        <v>45217</v>
      </c>
      <c r="B8400" s="106" t="s">
        <v>541</v>
      </c>
      <c r="C8400" s="106">
        <v>6615.1</v>
      </c>
      <c r="D8400" t="s">
        <v>452</v>
      </c>
      <c r="E8400" s="203" t="s">
        <v>7206</v>
      </c>
      <c r="F8400" t="s">
        <v>7204</v>
      </c>
      <c r="G8400" s="230"/>
      <c r="H8400" s="293">
        <v>8</v>
      </c>
      <c r="I8400" s="203" t="s">
        <v>7207</v>
      </c>
      <c r="J8400" s="293" t="s">
        <v>2937</v>
      </c>
      <c r="K8400" s="203" t="s">
        <v>7208</v>
      </c>
      <c r="L8400" s="203" t="s">
        <v>459</v>
      </c>
      <c r="M8400" s="203" t="s">
        <v>7116</v>
      </c>
      <c r="N8400" t="s">
        <v>7117</v>
      </c>
    </row>
    <row r="8401" spans="1:14" x14ac:dyDescent="0.2">
      <c r="A8401" s="345">
        <v>45229</v>
      </c>
      <c r="B8401" s="106" t="s">
        <v>541</v>
      </c>
      <c r="C8401" s="106">
        <v>6615.1</v>
      </c>
      <c r="D8401" t="s">
        <v>452</v>
      </c>
      <c r="E8401" s="203" t="s">
        <v>7230</v>
      </c>
      <c r="F8401" t="s">
        <v>7202</v>
      </c>
      <c r="G8401" s="230"/>
      <c r="H8401" s="293">
        <v>8</v>
      </c>
      <c r="I8401" s="203" t="s">
        <v>7231</v>
      </c>
      <c r="J8401" s="293" t="s">
        <v>2937</v>
      </c>
      <c r="K8401" s="203" t="s">
        <v>7232</v>
      </c>
      <c r="L8401" s="203" t="s">
        <v>459</v>
      </c>
      <c r="M8401" s="203" t="s">
        <v>7116</v>
      </c>
      <c r="N8401" t="s">
        <v>7117</v>
      </c>
    </row>
    <row r="8402" spans="1:14" x14ac:dyDescent="0.2">
      <c r="A8402" s="345">
        <v>45226</v>
      </c>
      <c r="B8402" s="106" t="s">
        <v>541</v>
      </c>
      <c r="C8402" s="106">
        <v>6615.1</v>
      </c>
      <c r="D8402" t="s">
        <v>452</v>
      </c>
      <c r="E8402" s="203" t="s">
        <v>7151</v>
      </c>
      <c r="F8402" t="s">
        <v>7152</v>
      </c>
      <c r="G8402" s="230"/>
      <c r="H8402" s="293">
        <v>8</v>
      </c>
      <c r="I8402" s="203" t="s">
        <v>7235</v>
      </c>
      <c r="J8402" s="293" t="s">
        <v>2937</v>
      </c>
      <c r="K8402" s="203" t="s">
        <v>7236</v>
      </c>
      <c r="L8402" s="203" t="s">
        <v>459</v>
      </c>
      <c r="M8402" s="203" t="s">
        <v>7116</v>
      </c>
      <c r="N8402" t="s">
        <v>7117</v>
      </c>
    </row>
    <row r="8403" spans="1:14" x14ac:dyDescent="0.2">
      <c r="A8403" s="345">
        <v>45216</v>
      </c>
      <c r="B8403" s="106" t="s">
        <v>541</v>
      </c>
      <c r="C8403" s="106">
        <v>6011.1</v>
      </c>
      <c r="D8403" s="203" t="s">
        <v>452</v>
      </c>
      <c r="E8403" s="203" t="s">
        <v>7118</v>
      </c>
      <c r="F8403" t="s">
        <v>7119</v>
      </c>
      <c r="G8403" s="230"/>
      <c r="H8403" s="293">
        <v>2</v>
      </c>
      <c r="I8403" s="203" t="s">
        <v>7237</v>
      </c>
      <c r="J8403" s="293" t="s">
        <v>2937</v>
      </c>
      <c r="K8403" s="203" t="s">
        <v>7238</v>
      </c>
      <c r="L8403" s="203" t="s">
        <v>459</v>
      </c>
      <c r="M8403" s="203" t="s">
        <v>7116</v>
      </c>
      <c r="N8403" t="s">
        <v>7117</v>
      </c>
    </row>
    <row r="8404" spans="1:14" x14ac:dyDescent="0.2">
      <c r="A8404" s="345">
        <v>45216</v>
      </c>
      <c r="B8404" s="106" t="s">
        <v>541</v>
      </c>
      <c r="C8404" s="106">
        <v>6615.1</v>
      </c>
      <c r="D8404" s="203" t="s">
        <v>452</v>
      </c>
      <c r="E8404" s="203" t="s">
        <v>7126</v>
      </c>
      <c r="F8404" t="s">
        <v>3304</v>
      </c>
      <c r="G8404" s="230"/>
      <c r="H8404" s="293">
        <v>8</v>
      </c>
      <c r="I8404" s="203" t="s">
        <v>7213</v>
      </c>
      <c r="J8404" s="293" t="s">
        <v>2937</v>
      </c>
      <c r="K8404" s="203" t="s">
        <v>7214</v>
      </c>
      <c r="L8404" s="203" t="s">
        <v>459</v>
      </c>
      <c r="M8404" s="203" t="s">
        <v>7116</v>
      </c>
      <c r="N8404" t="s">
        <v>7117</v>
      </c>
    </row>
    <row r="8405" spans="1:14" x14ac:dyDescent="0.2">
      <c r="A8405" s="345">
        <v>45218</v>
      </c>
      <c r="B8405" s="106" t="s">
        <v>541</v>
      </c>
      <c r="C8405" s="106">
        <v>6615.1</v>
      </c>
      <c r="D8405" s="203" t="s">
        <v>452</v>
      </c>
      <c r="E8405" s="203" t="s">
        <v>7122</v>
      </c>
      <c r="F8405" t="s">
        <v>3044</v>
      </c>
      <c r="G8405" s="230"/>
      <c r="H8405" s="293">
        <v>8</v>
      </c>
      <c r="I8405" s="203" t="s">
        <v>7222</v>
      </c>
      <c r="J8405" s="293" t="s">
        <v>2937</v>
      </c>
      <c r="K8405" s="203" t="s">
        <v>7223</v>
      </c>
      <c r="L8405" s="203" t="s">
        <v>459</v>
      </c>
      <c r="M8405" s="203" t="s">
        <v>7116</v>
      </c>
      <c r="N8405" t="s">
        <v>7117</v>
      </c>
    </row>
    <row r="8406" spans="1:14" x14ac:dyDescent="0.2">
      <c r="A8406" s="345">
        <v>45202</v>
      </c>
      <c r="B8406" s="106" t="s">
        <v>541</v>
      </c>
      <c r="C8406" s="106">
        <v>6615.1</v>
      </c>
      <c r="D8406" s="203" t="s">
        <v>452</v>
      </c>
      <c r="E8406" s="203" t="s">
        <v>7143</v>
      </c>
      <c r="F8406" t="s">
        <v>3072</v>
      </c>
      <c r="G8406" s="230"/>
      <c r="H8406" s="293">
        <v>8</v>
      </c>
      <c r="I8406" s="203" t="s">
        <v>7224</v>
      </c>
      <c r="J8406" s="293" t="s">
        <v>2937</v>
      </c>
      <c r="K8406" s="203" t="s">
        <v>7225</v>
      </c>
      <c r="L8406" s="203" t="s">
        <v>459</v>
      </c>
      <c r="M8406" s="203" t="s">
        <v>7116</v>
      </c>
      <c r="N8406" t="s">
        <v>7117</v>
      </c>
    </row>
    <row r="8407" spans="1:14" x14ac:dyDescent="0.2">
      <c r="A8407" s="345">
        <v>45223</v>
      </c>
      <c r="B8407" s="106" t="s">
        <v>541</v>
      </c>
      <c r="C8407" s="106">
        <v>6615.1</v>
      </c>
      <c r="D8407" s="203" t="s">
        <v>452</v>
      </c>
      <c r="E8407" s="203" t="s">
        <v>7115</v>
      </c>
      <c r="F8407" t="s">
        <v>4389</v>
      </c>
      <c r="G8407" s="230"/>
      <c r="H8407" s="293">
        <v>8</v>
      </c>
      <c r="I8407" s="203" t="s">
        <v>7217</v>
      </c>
      <c r="J8407" s="293" t="s">
        <v>2937</v>
      </c>
      <c r="K8407" s="203" t="s">
        <v>7218</v>
      </c>
      <c r="L8407" s="203" t="s">
        <v>459</v>
      </c>
      <c r="M8407" s="203" t="s">
        <v>7116</v>
      </c>
      <c r="N8407" t="s">
        <v>7117</v>
      </c>
    </row>
    <row r="8408" spans="1:14" x14ac:dyDescent="0.2">
      <c r="A8408" s="345">
        <v>45224</v>
      </c>
      <c r="B8408" s="106" t="s">
        <v>541</v>
      </c>
      <c r="C8408" s="106">
        <v>6615.1</v>
      </c>
      <c r="D8408" s="203" t="s">
        <v>452</v>
      </c>
      <c r="E8408" s="203" t="s">
        <v>7123</v>
      </c>
      <c r="F8408" t="s">
        <v>7124</v>
      </c>
      <c r="G8408" s="230"/>
      <c r="H8408" s="293">
        <v>8</v>
      </c>
      <c r="I8408" s="203" t="s">
        <v>7215</v>
      </c>
      <c r="J8408" s="293" t="s">
        <v>2937</v>
      </c>
      <c r="K8408" s="203" t="s">
        <v>7216</v>
      </c>
      <c r="L8408" s="203" t="s">
        <v>459</v>
      </c>
      <c r="M8408" s="203" t="s">
        <v>7116</v>
      </c>
      <c r="N8408" t="s">
        <v>7117</v>
      </c>
    </row>
    <row r="8409" spans="1:14" x14ac:dyDescent="0.2">
      <c r="A8409" s="345">
        <v>45218</v>
      </c>
      <c r="B8409" s="106" t="s">
        <v>541</v>
      </c>
      <c r="C8409" s="106">
        <v>6615.1</v>
      </c>
      <c r="D8409" s="203" t="s">
        <v>452</v>
      </c>
      <c r="E8409" s="203" t="s">
        <v>7206</v>
      </c>
      <c r="F8409" t="s">
        <v>7204</v>
      </c>
      <c r="G8409" s="230"/>
      <c r="H8409" s="293">
        <v>8</v>
      </c>
      <c r="I8409" s="203" t="s">
        <v>7207</v>
      </c>
      <c r="J8409" s="293" t="s">
        <v>2937</v>
      </c>
      <c r="K8409" s="203" t="s">
        <v>7208</v>
      </c>
      <c r="L8409" s="203" t="s">
        <v>459</v>
      </c>
      <c r="M8409" s="203" t="s">
        <v>7116</v>
      </c>
      <c r="N8409" t="s">
        <v>7117</v>
      </c>
    </row>
    <row r="8410" spans="1:14" x14ac:dyDescent="0.2">
      <c r="A8410" s="345">
        <v>45229</v>
      </c>
      <c r="B8410" s="106" t="s">
        <v>541</v>
      </c>
      <c r="C8410" s="106">
        <v>6615.1</v>
      </c>
      <c r="D8410" s="203" t="s">
        <v>452</v>
      </c>
      <c r="E8410" s="203" t="s">
        <v>7151</v>
      </c>
      <c r="F8410" t="s">
        <v>7152</v>
      </c>
      <c r="G8410" s="230"/>
      <c r="H8410" s="293">
        <v>4</v>
      </c>
      <c r="I8410" s="203" t="s">
        <v>7235</v>
      </c>
      <c r="J8410" s="293" t="s">
        <v>2937</v>
      </c>
      <c r="K8410" s="203" t="s">
        <v>7236</v>
      </c>
      <c r="L8410" s="203" t="s">
        <v>459</v>
      </c>
      <c r="M8410" s="203" t="s">
        <v>7116</v>
      </c>
      <c r="N8410" t="s">
        <v>7117</v>
      </c>
    </row>
    <row r="8411" spans="1:14" x14ac:dyDescent="0.2">
      <c r="A8411" s="345">
        <v>45230</v>
      </c>
      <c r="B8411" s="106" t="s">
        <v>541</v>
      </c>
      <c r="C8411" s="106">
        <v>6615.1</v>
      </c>
      <c r="D8411" s="203" t="s">
        <v>452</v>
      </c>
      <c r="E8411" s="203" t="s">
        <v>7230</v>
      </c>
      <c r="F8411" t="s">
        <v>7202</v>
      </c>
      <c r="G8411" s="230"/>
      <c r="H8411" s="293">
        <v>8</v>
      </c>
      <c r="I8411" s="203" t="s">
        <v>7231</v>
      </c>
      <c r="J8411" s="293" t="s">
        <v>2937</v>
      </c>
      <c r="K8411" s="203" t="s">
        <v>7232</v>
      </c>
      <c r="L8411" s="203" t="s">
        <v>459</v>
      </c>
      <c r="M8411" s="203" t="s">
        <v>7116</v>
      </c>
      <c r="N8411" t="s">
        <v>7117</v>
      </c>
    </row>
    <row r="8412" spans="1:14" x14ac:dyDescent="0.2">
      <c r="A8412" s="345">
        <v>45217</v>
      </c>
      <c r="B8412" s="106" t="s">
        <v>541</v>
      </c>
      <c r="C8412" s="106">
        <v>6011.1</v>
      </c>
      <c r="D8412" s="203" t="s">
        <v>452</v>
      </c>
      <c r="E8412" s="203" t="s">
        <v>7118</v>
      </c>
      <c r="F8412" t="s">
        <v>7119</v>
      </c>
      <c r="G8412" s="230"/>
      <c r="H8412" s="293">
        <v>2</v>
      </c>
      <c r="I8412" s="203" t="s">
        <v>7237</v>
      </c>
      <c r="J8412" s="293" t="s">
        <v>2937</v>
      </c>
      <c r="K8412" s="203" t="s">
        <v>7238</v>
      </c>
      <c r="L8412" s="203" t="s">
        <v>459</v>
      </c>
      <c r="M8412" s="203" t="s">
        <v>7116</v>
      </c>
      <c r="N8412" t="s">
        <v>7117</v>
      </c>
    </row>
    <row r="8413" spans="1:14" x14ac:dyDescent="0.2">
      <c r="A8413" s="345">
        <v>45217</v>
      </c>
      <c r="B8413" s="106" t="s">
        <v>541</v>
      </c>
      <c r="C8413" s="106">
        <v>6615.1</v>
      </c>
      <c r="D8413" s="203" t="s">
        <v>452</v>
      </c>
      <c r="E8413" s="203" t="s">
        <v>7126</v>
      </c>
      <c r="F8413" t="s">
        <v>3304</v>
      </c>
      <c r="G8413" s="230"/>
      <c r="H8413" s="293">
        <v>8</v>
      </c>
      <c r="I8413" s="203" t="s">
        <v>7213</v>
      </c>
      <c r="J8413" s="293" t="s">
        <v>2937</v>
      </c>
      <c r="K8413" s="203" t="s">
        <v>7214</v>
      </c>
      <c r="L8413" s="203" t="s">
        <v>459</v>
      </c>
      <c r="M8413" s="203" t="s">
        <v>7116</v>
      </c>
      <c r="N8413" t="s">
        <v>7117</v>
      </c>
    </row>
    <row r="8414" spans="1:14" x14ac:dyDescent="0.2">
      <c r="A8414" s="345">
        <v>45203</v>
      </c>
      <c r="B8414" s="106" t="s">
        <v>541</v>
      </c>
      <c r="C8414" s="106">
        <v>6615.1</v>
      </c>
      <c r="D8414" s="203" t="s">
        <v>452</v>
      </c>
      <c r="E8414" s="203" t="s">
        <v>7143</v>
      </c>
      <c r="F8414" t="s">
        <v>3072</v>
      </c>
      <c r="G8414" s="230"/>
      <c r="H8414" s="293">
        <v>8</v>
      </c>
      <c r="I8414" s="203" t="s">
        <v>7224</v>
      </c>
      <c r="J8414" s="293" t="s">
        <v>2937</v>
      </c>
      <c r="K8414" s="203" t="s">
        <v>7225</v>
      </c>
      <c r="L8414" s="203" t="s">
        <v>459</v>
      </c>
      <c r="M8414" s="203" t="s">
        <v>7116</v>
      </c>
      <c r="N8414" t="s">
        <v>7117</v>
      </c>
    </row>
    <row r="8415" spans="1:14" x14ac:dyDescent="0.2">
      <c r="A8415" s="345">
        <v>45219</v>
      </c>
      <c r="B8415" s="106" t="s">
        <v>541</v>
      </c>
      <c r="C8415" s="106">
        <v>6615.1</v>
      </c>
      <c r="D8415" s="203" t="s">
        <v>452</v>
      </c>
      <c r="E8415" s="203" t="s">
        <v>7122</v>
      </c>
      <c r="F8415" t="s">
        <v>3044</v>
      </c>
      <c r="G8415" s="230"/>
      <c r="H8415" s="293">
        <v>8</v>
      </c>
      <c r="I8415" s="203" t="s">
        <v>7222</v>
      </c>
      <c r="J8415" s="293" t="s">
        <v>2937</v>
      </c>
      <c r="K8415" s="203" t="s">
        <v>7223</v>
      </c>
      <c r="L8415" s="203" t="s">
        <v>459</v>
      </c>
      <c r="M8415" s="203" t="s">
        <v>7116</v>
      </c>
      <c r="N8415" t="s">
        <v>7117</v>
      </c>
    </row>
    <row r="8416" spans="1:14" x14ac:dyDescent="0.2">
      <c r="A8416" s="345">
        <v>45224</v>
      </c>
      <c r="B8416" s="106" t="s">
        <v>541</v>
      </c>
      <c r="C8416" s="106">
        <v>6615.1</v>
      </c>
      <c r="D8416" s="203" t="s">
        <v>452</v>
      </c>
      <c r="E8416" s="203" t="s">
        <v>7115</v>
      </c>
      <c r="F8416" t="s">
        <v>4389</v>
      </c>
      <c r="G8416" s="230"/>
      <c r="H8416" s="293">
        <v>4</v>
      </c>
      <c r="I8416" s="203" t="s">
        <v>7217</v>
      </c>
      <c r="J8416" s="293" t="s">
        <v>2937</v>
      </c>
      <c r="K8416" s="203" t="s">
        <v>7218</v>
      </c>
      <c r="L8416" s="203" t="s">
        <v>459</v>
      </c>
      <c r="M8416" s="203" t="s">
        <v>7116</v>
      </c>
      <c r="N8416" t="s">
        <v>7117</v>
      </c>
    </row>
    <row r="8417" spans="1:14" x14ac:dyDescent="0.2">
      <c r="A8417" s="345">
        <v>45201</v>
      </c>
      <c r="B8417" s="106" t="s">
        <v>541</v>
      </c>
      <c r="C8417" s="106">
        <v>6615.1</v>
      </c>
      <c r="D8417" s="203" t="s">
        <v>452</v>
      </c>
      <c r="E8417" s="203" t="s">
        <v>7230</v>
      </c>
      <c r="F8417" t="s">
        <v>7202</v>
      </c>
      <c r="G8417" s="230"/>
      <c r="H8417" s="293">
        <v>8</v>
      </c>
      <c r="I8417" s="203" t="s">
        <v>7231</v>
      </c>
      <c r="J8417" s="293" t="s">
        <v>2937</v>
      </c>
      <c r="K8417" s="203" t="s">
        <v>7232</v>
      </c>
      <c r="L8417" s="203" t="s">
        <v>459</v>
      </c>
      <c r="M8417" s="203" t="s">
        <v>7116</v>
      </c>
      <c r="N8417" t="s">
        <v>7117</v>
      </c>
    </row>
    <row r="8418" spans="1:14" x14ac:dyDescent="0.2">
      <c r="A8418" s="345">
        <v>45219</v>
      </c>
      <c r="B8418" s="106" t="s">
        <v>541</v>
      </c>
      <c r="C8418" s="106">
        <v>6615.1</v>
      </c>
      <c r="D8418" s="203" t="s">
        <v>452</v>
      </c>
      <c r="E8418" s="203" t="s">
        <v>7206</v>
      </c>
      <c r="F8418" t="s">
        <v>7204</v>
      </c>
      <c r="G8418" s="230"/>
      <c r="H8418" s="293">
        <v>8</v>
      </c>
      <c r="I8418" s="203" t="s">
        <v>7207</v>
      </c>
      <c r="J8418" s="293" t="s">
        <v>2937</v>
      </c>
      <c r="K8418" s="203" t="s">
        <v>7208</v>
      </c>
      <c r="L8418" s="203" t="s">
        <v>459</v>
      </c>
      <c r="M8418" s="203" t="s">
        <v>7116</v>
      </c>
      <c r="N8418" t="s">
        <v>7117</v>
      </c>
    </row>
    <row r="8419" spans="1:14" x14ac:dyDescent="0.2">
      <c r="A8419" s="345">
        <v>45230</v>
      </c>
      <c r="B8419" s="106" t="s">
        <v>541</v>
      </c>
      <c r="C8419" s="106">
        <v>6615.1</v>
      </c>
      <c r="D8419" s="203" t="s">
        <v>452</v>
      </c>
      <c r="E8419" s="203" t="s">
        <v>7151</v>
      </c>
      <c r="F8419" t="s">
        <v>7152</v>
      </c>
      <c r="G8419" s="230"/>
      <c r="H8419" s="293">
        <v>8</v>
      </c>
      <c r="I8419" s="203" t="s">
        <v>7235</v>
      </c>
      <c r="J8419" s="293" t="s">
        <v>2937</v>
      </c>
      <c r="K8419" s="203" t="s">
        <v>7236</v>
      </c>
      <c r="L8419" s="203" t="s">
        <v>459</v>
      </c>
      <c r="M8419" s="203" t="s">
        <v>7116</v>
      </c>
      <c r="N8419" t="s">
        <v>7117</v>
      </c>
    </row>
    <row r="8420" spans="1:14" x14ac:dyDescent="0.2">
      <c r="A8420" s="345">
        <v>45218</v>
      </c>
      <c r="B8420" s="106" t="s">
        <v>541</v>
      </c>
      <c r="C8420" s="106">
        <v>6615.1</v>
      </c>
      <c r="D8420" s="203" t="s">
        <v>452</v>
      </c>
      <c r="E8420" s="203" t="s">
        <v>7126</v>
      </c>
      <c r="F8420" t="s">
        <v>3304</v>
      </c>
      <c r="G8420" s="230"/>
      <c r="H8420" s="293">
        <v>4</v>
      </c>
      <c r="I8420" s="203" t="s">
        <v>7213</v>
      </c>
      <c r="J8420" s="293" t="s">
        <v>2937</v>
      </c>
      <c r="K8420" s="203" t="s">
        <v>7214</v>
      </c>
      <c r="L8420" s="203" t="s">
        <v>459</v>
      </c>
      <c r="M8420" s="203" t="s">
        <v>7116</v>
      </c>
      <c r="N8420" t="s">
        <v>7117</v>
      </c>
    </row>
    <row r="8421" spans="1:14" x14ac:dyDescent="0.2">
      <c r="A8421" s="345">
        <v>45204</v>
      </c>
      <c r="B8421" s="106" t="s">
        <v>541</v>
      </c>
      <c r="C8421" s="106">
        <v>6615.1</v>
      </c>
      <c r="D8421" s="203" t="s">
        <v>452</v>
      </c>
      <c r="E8421" s="203" t="s">
        <v>7143</v>
      </c>
      <c r="F8421" t="s">
        <v>3072</v>
      </c>
      <c r="G8421" s="230"/>
      <c r="H8421" s="293">
        <v>8</v>
      </c>
      <c r="I8421" s="203" t="s">
        <v>7224</v>
      </c>
      <c r="J8421" s="293" t="s">
        <v>2937</v>
      </c>
      <c r="K8421" s="203" t="s">
        <v>7225</v>
      </c>
      <c r="L8421" s="203" t="s">
        <v>459</v>
      </c>
      <c r="M8421" s="203" t="s">
        <v>7116</v>
      </c>
      <c r="N8421" t="s">
        <v>7117</v>
      </c>
    </row>
    <row r="8422" spans="1:14" x14ac:dyDescent="0.2">
      <c r="A8422" s="345">
        <v>45225</v>
      </c>
      <c r="B8422" s="106" t="s">
        <v>541</v>
      </c>
      <c r="C8422" s="106">
        <v>6615.1</v>
      </c>
      <c r="D8422" s="203" t="s">
        <v>452</v>
      </c>
      <c r="E8422" s="203" t="s">
        <v>7115</v>
      </c>
      <c r="F8422" t="s">
        <v>4389</v>
      </c>
      <c r="G8422" s="230"/>
      <c r="H8422" s="293">
        <v>8</v>
      </c>
      <c r="I8422" s="203" t="s">
        <v>7217</v>
      </c>
      <c r="J8422" s="293" t="s">
        <v>2937</v>
      </c>
      <c r="K8422" s="203" t="s">
        <v>7218</v>
      </c>
      <c r="L8422" s="203" t="s">
        <v>459</v>
      </c>
      <c r="M8422" s="203" t="s">
        <v>7116</v>
      </c>
      <c r="N8422" t="s">
        <v>7117</v>
      </c>
    </row>
    <row r="8423" spans="1:14" x14ac:dyDescent="0.2">
      <c r="A8423" s="345">
        <v>45215</v>
      </c>
      <c r="B8423" s="106" t="s">
        <v>541</v>
      </c>
      <c r="C8423" s="106">
        <v>6615.1</v>
      </c>
      <c r="D8423" s="203" t="s">
        <v>452</v>
      </c>
      <c r="E8423" s="203" t="s">
        <v>7151</v>
      </c>
      <c r="F8423" t="s">
        <v>7152</v>
      </c>
      <c r="G8423" s="230"/>
      <c r="H8423" s="293">
        <v>8</v>
      </c>
      <c r="I8423" s="203" t="s">
        <v>7235</v>
      </c>
      <c r="J8423" s="293" t="s">
        <v>2937</v>
      </c>
      <c r="K8423" s="203" t="s">
        <v>7236</v>
      </c>
      <c r="L8423" s="203" t="s">
        <v>459</v>
      </c>
      <c r="M8423" s="203" t="s">
        <v>7116</v>
      </c>
      <c r="N8423" t="s">
        <v>7117</v>
      </c>
    </row>
    <row r="8424" spans="1:14" x14ac:dyDescent="0.2">
      <c r="A8424" s="345">
        <v>45223</v>
      </c>
      <c r="B8424" s="106" t="s">
        <v>541</v>
      </c>
      <c r="C8424" s="106">
        <v>6615.1</v>
      </c>
      <c r="D8424" s="203" t="s">
        <v>452</v>
      </c>
      <c r="E8424" s="203" t="s">
        <v>7230</v>
      </c>
      <c r="F8424" t="s">
        <v>7202</v>
      </c>
      <c r="G8424" s="230"/>
      <c r="H8424" s="293">
        <v>8</v>
      </c>
      <c r="I8424" s="203" t="s">
        <v>7231</v>
      </c>
      <c r="J8424" s="293" t="s">
        <v>2937</v>
      </c>
      <c r="K8424" s="203" t="s">
        <v>7232</v>
      </c>
      <c r="L8424" s="203" t="s">
        <v>459</v>
      </c>
      <c r="M8424" s="203" t="s">
        <v>7116</v>
      </c>
      <c r="N8424" t="s">
        <v>7117</v>
      </c>
    </row>
    <row r="8425" spans="1:14" x14ac:dyDescent="0.2">
      <c r="A8425" s="345">
        <v>45223</v>
      </c>
      <c r="B8425" s="106" t="s">
        <v>541</v>
      </c>
      <c r="C8425" s="106">
        <v>6615.1</v>
      </c>
      <c r="D8425" s="203" t="s">
        <v>452</v>
      </c>
      <c r="E8425" s="203" t="s">
        <v>7206</v>
      </c>
      <c r="F8425" t="s">
        <v>7204</v>
      </c>
      <c r="G8425" s="230"/>
      <c r="H8425" s="293">
        <v>8</v>
      </c>
      <c r="I8425" s="203" t="s">
        <v>7207</v>
      </c>
      <c r="J8425" s="293" t="s">
        <v>2937</v>
      </c>
      <c r="K8425" s="203" t="s">
        <v>7208</v>
      </c>
      <c r="L8425" s="203" t="s">
        <v>459</v>
      </c>
      <c r="M8425" s="203" t="s">
        <v>7116</v>
      </c>
      <c r="N8425" t="s">
        <v>7117</v>
      </c>
    </row>
    <row r="8426" spans="1:14" x14ac:dyDescent="0.2">
      <c r="A8426" s="343">
        <v>45219</v>
      </c>
      <c r="B8426" s="106" t="s">
        <v>541</v>
      </c>
      <c r="C8426" s="58">
        <v>6615.1</v>
      </c>
      <c r="D8426" t="s">
        <v>452</v>
      </c>
      <c r="E8426">
        <v>903</v>
      </c>
      <c r="F8426" t="s">
        <v>3304</v>
      </c>
      <c r="G8426" s="92"/>
      <c r="H8426" s="112">
        <v>6.5</v>
      </c>
      <c r="I8426">
        <v>938</v>
      </c>
      <c r="J8426" s="112" t="s">
        <v>2937</v>
      </c>
      <c r="K8426" s="103">
        <v>1125.5999999999999</v>
      </c>
      <c r="L8426" t="s">
        <v>459</v>
      </c>
      <c r="M8426" t="s">
        <v>7116</v>
      </c>
      <c r="N8426" t="s">
        <v>7117</v>
      </c>
    </row>
    <row r="8427" spans="1:14" x14ac:dyDescent="0.2">
      <c r="A8427" s="343">
        <v>45229</v>
      </c>
      <c r="B8427" s="106" t="s">
        <v>541</v>
      </c>
      <c r="C8427" s="58">
        <v>6615.1</v>
      </c>
      <c r="D8427" t="s">
        <v>452</v>
      </c>
      <c r="E8427">
        <v>4491</v>
      </c>
      <c r="F8427" t="s">
        <v>3044</v>
      </c>
      <c r="G8427" s="92"/>
      <c r="H8427" s="112">
        <v>8</v>
      </c>
      <c r="I8427">
        <v>532</v>
      </c>
      <c r="J8427" s="112" t="s">
        <v>2937</v>
      </c>
      <c r="K8427">
        <v>638.4</v>
      </c>
      <c r="L8427" t="s">
        <v>459</v>
      </c>
      <c r="M8427" t="s">
        <v>7116</v>
      </c>
      <c r="N8427" t="s">
        <v>7117</v>
      </c>
    </row>
    <row r="8428" spans="1:14" x14ac:dyDescent="0.2">
      <c r="A8428" s="343">
        <v>45205</v>
      </c>
      <c r="B8428" s="106" t="s">
        <v>541</v>
      </c>
      <c r="C8428" s="58">
        <v>6615.1</v>
      </c>
      <c r="D8428" t="s">
        <v>452</v>
      </c>
      <c r="E8428">
        <v>2780</v>
      </c>
      <c r="F8428" t="s">
        <v>3072</v>
      </c>
      <c r="G8428" s="92"/>
      <c r="H8428" s="112">
        <v>8</v>
      </c>
      <c r="I8428">
        <v>785</v>
      </c>
      <c r="J8428" s="112" t="s">
        <v>2937</v>
      </c>
      <c r="K8428">
        <v>942</v>
      </c>
      <c r="L8428" t="s">
        <v>459</v>
      </c>
      <c r="M8428" t="s">
        <v>7116</v>
      </c>
      <c r="N8428" t="s">
        <v>7117</v>
      </c>
    </row>
    <row r="8429" spans="1:14" x14ac:dyDescent="0.2">
      <c r="A8429" s="343">
        <v>45203</v>
      </c>
      <c r="B8429" s="106" t="s">
        <v>541</v>
      </c>
      <c r="C8429" s="58">
        <v>6702.1</v>
      </c>
      <c r="D8429" t="s">
        <v>452</v>
      </c>
      <c r="E8429">
        <v>4175</v>
      </c>
      <c r="F8429" t="s">
        <v>7137</v>
      </c>
      <c r="G8429" s="92"/>
      <c r="H8429" s="112">
        <v>8</v>
      </c>
      <c r="I8429">
        <v>458</v>
      </c>
      <c r="J8429" s="112" t="s">
        <v>2937</v>
      </c>
      <c r="K8429">
        <v>549.6</v>
      </c>
      <c r="L8429" t="s">
        <v>459</v>
      </c>
      <c r="M8429" t="s">
        <v>7116</v>
      </c>
      <c r="N8429" t="s">
        <v>7117</v>
      </c>
    </row>
    <row r="8430" spans="1:14" x14ac:dyDescent="0.2">
      <c r="A8430" s="343">
        <v>45216</v>
      </c>
      <c r="B8430" s="106" t="s">
        <v>541</v>
      </c>
      <c r="C8430" s="58">
        <v>6615.1</v>
      </c>
      <c r="D8430" t="s">
        <v>452</v>
      </c>
      <c r="E8430">
        <v>7224</v>
      </c>
      <c r="F8430" t="s">
        <v>7152</v>
      </c>
      <c r="G8430" s="92"/>
      <c r="H8430" s="112">
        <v>8</v>
      </c>
      <c r="I8430">
        <v>272</v>
      </c>
      <c r="J8430" s="112" t="s">
        <v>2937</v>
      </c>
      <c r="K8430">
        <v>326.39999999999998</v>
      </c>
      <c r="L8430" t="s">
        <v>459</v>
      </c>
      <c r="M8430" t="s">
        <v>7116</v>
      </c>
      <c r="N8430" t="s">
        <v>7117</v>
      </c>
    </row>
    <row r="8431" spans="1:14" x14ac:dyDescent="0.2">
      <c r="A8431" s="343">
        <v>45224</v>
      </c>
      <c r="B8431" s="106" t="s">
        <v>541</v>
      </c>
      <c r="C8431" s="58">
        <v>6615.1</v>
      </c>
      <c r="D8431" t="s">
        <v>452</v>
      </c>
      <c r="E8431">
        <v>7265</v>
      </c>
      <c r="F8431" t="s">
        <v>7202</v>
      </c>
      <c r="G8431" s="92"/>
      <c r="H8431" s="112">
        <v>8</v>
      </c>
      <c r="I8431">
        <v>457</v>
      </c>
      <c r="J8431" s="112" t="s">
        <v>2937</v>
      </c>
      <c r="K8431">
        <v>548.4</v>
      </c>
      <c r="L8431" t="s">
        <v>459</v>
      </c>
      <c r="M8431" t="s">
        <v>7116</v>
      </c>
      <c r="N8431" t="s">
        <v>7117</v>
      </c>
    </row>
    <row r="8432" spans="1:14" x14ac:dyDescent="0.2">
      <c r="A8432" s="343">
        <v>45230</v>
      </c>
      <c r="B8432" s="106" t="s">
        <v>541</v>
      </c>
      <c r="C8432" s="58">
        <v>6615.1</v>
      </c>
      <c r="D8432" t="s">
        <v>452</v>
      </c>
      <c r="E8432">
        <v>4491</v>
      </c>
      <c r="F8432" t="s">
        <v>3044</v>
      </c>
      <c r="G8432" s="92"/>
      <c r="H8432" s="112">
        <v>4</v>
      </c>
      <c r="I8432">
        <v>532</v>
      </c>
      <c r="J8432" s="112" t="s">
        <v>2937</v>
      </c>
      <c r="K8432">
        <v>638.4</v>
      </c>
      <c r="L8432" t="s">
        <v>459</v>
      </c>
      <c r="M8432" t="s">
        <v>7116</v>
      </c>
      <c r="N8432" t="s">
        <v>7117</v>
      </c>
    </row>
    <row r="8433" spans="1:14" x14ac:dyDescent="0.2">
      <c r="A8433" s="343">
        <v>45224</v>
      </c>
      <c r="B8433" s="106" t="s">
        <v>541</v>
      </c>
      <c r="C8433" s="58">
        <v>6615.1</v>
      </c>
      <c r="D8433" t="s">
        <v>452</v>
      </c>
      <c r="E8433">
        <v>7333</v>
      </c>
      <c r="F8433" t="s">
        <v>7204</v>
      </c>
      <c r="G8433" s="92"/>
      <c r="H8433" s="112">
        <v>8</v>
      </c>
      <c r="I8433">
        <v>309</v>
      </c>
      <c r="J8433" s="112" t="s">
        <v>2937</v>
      </c>
      <c r="K8433">
        <v>370.8</v>
      </c>
      <c r="L8433" t="s">
        <v>459</v>
      </c>
      <c r="M8433" t="s">
        <v>7116</v>
      </c>
      <c r="N8433" t="s">
        <v>7117</v>
      </c>
    </row>
    <row r="8434" spans="1:14" x14ac:dyDescent="0.2">
      <c r="A8434" s="343">
        <v>45208</v>
      </c>
      <c r="B8434" s="106" t="s">
        <v>541</v>
      </c>
      <c r="C8434" s="58">
        <v>6615.1</v>
      </c>
      <c r="D8434" t="s">
        <v>452</v>
      </c>
      <c r="E8434">
        <v>2780</v>
      </c>
      <c r="F8434" t="s">
        <v>3072</v>
      </c>
      <c r="G8434" s="92"/>
      <c r="H8434" s="112">
        <v>8</v>
      </c>
      <c r="I8434">
        <v>785</v>
      </c>
      <c r="J8434" s="112" t="s">
        <v>2937</v>
      </c>
      <c r="K8434">
        <v>942</v>
      </c>
      <c r="L8434" t="s">
        <v>459</v>
      </c>
      <c r="M8434" t="s">
        <v>7116</v>
      </c>
      <c r="N8434" t="s">
        <v>7117</v>
      </c>
    </row>
    <row r="8435" spans="1:14" x14ac:dyDescent="0.2">
      <c r="A8435" s="343">
        <v>45225</v>
      </c>
      <c r="B8435" s="106" t="s">
        <v>541</v>
      </c>
      <c r="C8435" s="58">
        <v>6615.1</v>
      </c>
      <c r="D8435" t="s">
        <v>452</v>
      </c>
      <c r="E8435">
        <v>6526</v>
      </c>
      <c r="F8435" t="s">
        <v>7124</v>
      </c>
      <c r="G8435" s="92"/>
      <c r="H8435" s="112">
        <v>8</v>
      </c>
      <c r="I8435">
        <v>654</v>
      </c>
      <c r="J8435" s="112" t="s">
        <v>2937</v>
      </c>
      <c r="K8435">
        <v>784.8</v>
      </c>
      <c r="L8435" t="s">
        <v>459</v>
      </c>
      <c r="M8435" t="s">
        <v>7116</v>
      </c>
      <c r="N8435" t="s">
        <v>7117</v>
      </c>
    </row>
    <row r="8436" spans="1:14" x14ac:dyDescent="0.2">
      <c r="A8436" s="343">
        <v>45217</v>
      </c>
      <c r="B8436" s="106" t="s">
        <v>541</v>
      </c>
      <c r="C8436" s="58">
        <v>6615.1</v>
      </c>
      <c r="D8436" t="s">
        <v>452</v>
      </c>
      <c r="E8436">
        <v>7224</v>
      </c>
      <c r="F8436" t="s">
        <v>7152</v>
      </c>
      <c r="G8436" s="92"/>
      <c r="H8436" s="112">
        <v>8</v>
      </c>
      <c r="I8436">
        <v>272</v>
      </c>
      <c r="J8436" s="112" t="s">
        <v>2937</v>
      </c>
      <c r="K8436">
        <v>326.39999999999998</v>
      </c>
      <c r="L8436" t="s">
        <v>459</v>
      </c>
      <c r="M8436" t="s">
        <v>7116</v>
      </c>
      <c r="N8436" t="s">
        <v>7117</v>
      </c>
    </row>
    <row r="8437" spans="1:14" x14ac:dyDescent="0.2">
      <c r="A8437" s="343">
        <v>45223</v>
      </c>
      <c r="B8437" s="106" t="s">
        <v>541</v>
      </c>
      <c r="C8437" s="58">
        <v>6615.1</v>
      </c>
      <c r="D8437" t="s">
        <v>452</v>
      </c>
      <c r="E8437">
        <v>903</v>
      </c>
      <c r="F8437" t="s">
        <v>3304</v>
      </c>
      <c r="G8437" s="92"/>
      <c r="H8437" s="112">
        <v>7</v>
      </c>
      <c r="I8437">
        <v>938</v>
      </c>
      <c r="J8437" s="112" t="s">
        <v>2937</v>
      </c>
      <c r="K8437" s="103">
        <v>1125.5999999999999</v>
      </c>
      <c r="L8437" t="s">
        <v>459</v>
      </c>
      <c r="M8437" t="s">
        <v>7116</v>
      </c>
      <c r="N8437" t="s">
        <v>7117</v>
      </c>
    </row>
    <row r="8438" spans="1:14" x14ac:dyDescent="0.2">
      <c r="A8438" s="343">
        <v>45225</v>
      </c>
      <c r="B8438" s="106" t="s">
        <v>541</v>
      </c>
      <c r="C8438" s="58">
        <v>6615.1</v>
      </c>
      <c r="D8438" t="s">
        <v>452</v>
      </c>
      <c r="E8438">
        <v>7333</v>
      </c>
      <c r="F8438" t="s">
        <v>7204</v>
      </c>
      <c r="G8438" s="92"/>
      <c r="H8438" s="112">
        <v>8</v>
      </c>
      <c r="I8438">
        <v>309</v>
      </c>
      <c r="J8438" s="112" t="s">
        <v>2937</v>
      </c>
      <c r="K8438">
        <v>370.8</v>
      </c>
      <c r="L8438" t="s">
        <v>459</v>
      </c>
      <c r="M8438" t="s">
        <v>7116</v>
      </c>
      <c r="N8438" t="s">
        <v>7117</v>
      </c>
    </row>
    <row r="8439" spans="1:14" x14ac:dyDescent="0.2">
      <c r="A8439" s="343">
        <v>45225</v>
      </c>
      <c r="B8439" s="106" t="s">
        <v>541</v>
      </c>
      <c r="C8439" s="58">
        <v>6615.1</v>
      </c>
      <c r="D8439" t="s">
        <v>452</v>
      </c>
      <c r="E8439">
        <v>7265</v>
      </c>
      <c r="F8439" t="s">
        <v>7202</v>
      </c>
      <c r="G8439" s="92"/>
      <c r="H8439" s="112">
        <v>8</v>
      </c>
      <c r="I8439">
        <v>457</v>
      </c>
      <c r="J8439" s="112" t="s">
        <v>2937</v>
      </c>
      <c r="K8439">
        <v>548.4</v>
      </c>
      <c r="L8439" t="s">
        <v>459</v>
      </c>
      <c r="M8439" t="s">
        <v>7116</v>
      </c>
      <c r="N8439" t="s">
        <v>7117</v>
      </c>
    </row>
    <row r="8440" spans="1:14" x14ac:dyDescent="0.2">
      <c r="A8440" s="343">
        <v>45209</v>
      </c>
      <c r="B8440" s="106" t="s">
        <v>541</v>
      </c>
      <c r="C8440" s="58">
        <v>6615.1</v>
      </c>
      <c r="D8440" t="s">
        <v>452</v>
      </c>
      <c r="E8440">
        <v>2780</v>
      </c>
      <c r="F8440" t="s">
        <v>3072</v>
      </c>
      <c r="G8440" s="92"/>
      <c r="H8440" s="112">
        <v>8</v>
      </c>
      <c r="I8440">
        <v>785</v>
      </c>
      <c r="J8440" s="112" t="s">
        <v>2937</v>
      </c>
      <c r="K8440">
        <v>942</v>
      </c>
      <c r="L8440" t="s">
        <v>459</v>
      </c>
      <c r="M8440" t="s">
        <v>7116</v>
      </c>
      <c r="N8440" t="s">
        <v>7117</v>
      </c>
    </row>
    <row r="8441" spans="1:14" x14ac:dyDescent="0.2">
      <c r="A8441" s="343">
        <v>45201</v>
      </c>
      <c r="B8441" s="106" t="s">
        <v>541</v>
      </c>
      <c r="C8441" s="58">
        <v>6615.1</v>
      </c>
      <c r="D8441" t="s">
        <v>452</v>
      </c>
      <c r="E8441">
        <v>6526</v>
      </c>
      <c r="F8441" t="s">
        <v>7124</v>
      </c>
      <c r="G8441" s="92"/>
      <c r="H8441" s="112">
        <v>8</v>
      </c>
      <c r="I8441">
        <v>654</v>
      </c>
      <c r="J8441" s="112" t="s">
        <v>2937</v>
      </c>
      <c r="K8441">
        <v>784.8</v>
      </c>
      <c r="L8441" t="s">
        <v>459</v>
      </c>
      <c r="M8441" t="s">
        <v>7116</v>
      </c>
      <c r="N8441" t="s">
        <v>7117</v>
      </c>
    </row>
    <row r="8442" spans="1:14" x14ac:dyDescent="0.2">
      <c r="A8442" s="343">
        <v>45218</v>
      </c>
      <c r="B8442" s="106" t="s">
        <v>541</v>
      </c>
      <c r="C8442" s="58">
        <v>6615.1</v>
      </c>
      <c r="D8442" t="s">
        <v>452</v>
      </c>
      <c r="E8442">
        <v>7224</v>
      </c>
      <c r="F8442" t="s">
        <v>7152</v>
      </c>
      <c r="G8442" s="92"/>
      <c r="H8442" s="112">
        <v>8</v>
      </c>
      <c r="I8442">
        <v>272</v>
      </c>
      <c r="J8442" s="112" t="s">
        <v>2937</v>
      </c>
      <c r="K8442">
        <v>326.39999999999998</v>
      </c>
      <c r="L8442" t="s">
        <v>459</v>
      </c>
      <c r="M8442" t="s">
        <v>7116</v>
      </c>
      <c r="N8442" t="s">
        <v>7117</v>
      </c>
    </row>
    <row r="8443" spans="1:14" x14ac:dyDescent="0.2">
      <c r="A8443" s="343">
        <v>45224</v>
      </c>
      <c r="B8443" s="106" t="s">
        <v>541</v>
      </c>
      <c r="C8443" s="58">
        <v>6615.1</v>
      </c>
      <c r="D8443" t="s">
        <v>452</v>
      </c>
      <c r="E8443">
        <v>903</v>
      </c>
      <c r="F8443" t="s">
        <v>3304</v>
      </c>
      <c r="G8443" s="92"/>
      <c r="H8443" s="112">
        <v>8</v>
      </c>
      <c r="I8443">
        <v>938</v>
      </c>
      <c r="J8443" s="112" t="s">
        <v>2937</v>
      </c>
      <c r="K8443" s="103">
        <v>1125.5999999999999</v>
      </c>
      <c r="L8443" t="s">
        <v>459</v>
      </c>
      <c r="M8443" t="s">
        <v>7116</v>
      </c>
      <c r="N8443" t="s">
        <v>7117</v>
      </c>
    </row>
    <row r="8444" spans="1:14" x14ac:dyDescent="0.2">
      <c r="A8444" s="343">
        <v>45226</v>
      </c>
      <c r="B8444" s="106" t="s">
        <v>541</v>
      </c>
      <c r="C8444" s="58">
        <v>6615.1</v>
      </c>
      <c r="D8444" t="s">
        <v>452</v>
      </c>
      <c r="E8444">
        <v>7333</v>
      </c>
      <c r="F8444" t="s">
        <v>7204</v>
      </c>
      <c r="G8444" s="92"/>
      <c r="H8444" s="112">
        <v>8</v>
      </c>
      <c r="I8444">
        <v>309</v>
      </c>
      <c r="J8444" s="112" t="s">
        <v>2937</v>
      </c>
      <c r="K8444">
        <v>370.8</v>
      </c>
      <c r="L8444" t="s">
        <v>459</v>
      </c>
      <c r="M8444" t="s">
        <v>7116</v>
      </c>
      <c r="N8444" t="s">
        <v>7117</v>
      </c>
    </row>
    <row r="8445" spans="1:14" x14ac:dyDescent="0.2">
      <c r="A8445" s="343">
        <v>45226</v>
      </c>
      <c r="B8445" s="106" t="s">
        <v>541</v>
      </c>
      <c r="C8445" s="58">
        <v>6615.1</v>
      </c>
      <c r="D8445" t="s">
        <v>452</v>
      </c>
      <c r="E8445">
        <v>7265</v>
      </c>
      <c r="F8445" t="s">
        <v>7202</v>
      </c>
      <c r="G8445" s="92"/>
      <c r="H8445" s="112">
        <v>8</v>
      </c>
      <c r="I8445">
        <v>457</v>
      </c>
      <c r="J8445" s="112" t="s">
        <v>2937</v>
      </c>
      <c r="K8445">
        <v>548.4</v>
      </c>
      <c r="L8445" t="s">
        <v>459</v>
      </c>
      <c r="M8445" t="s">
        <v>7116</v>
      </c>
      <c r="N8445" t="s">
        <v>7117</v>
      </c>
    </row>
    <row r="8446" spans="1:14" x14ac:dyDescent="0.2">
      <c r="A8446" s="343">
        <v>45210</v>
      </c>
      <c r="B8446" s="106" t="s">
        <v>541</v>
      </c>
      <c r="C8446" s="58">
        <v>6615.1</v>
      </c>
      <c r="D8446" t="s">
        <v>452</v>
      </c>
      <c r="E8446">
        <v>2780</v>
      </c>
      <c r="F8446" t="s">
        <v>3072</v>
      </c>
      <c r="G8446" s="92"/>
      <c r="H8446" s="112">
        <v>8</v>
      </c>
      <c r="I8446">
        <v>785</v>
      </c>
      <c r="J8446" s="112" t="s">
        <v>2937</v>
      </c>
      <c r="K8446">
        <v>942</v>
      </c>
      <c r="L8446" t="s">
        <v>459</v>
      </c>
      <c r="M8446" t="s">
        <v>7116</v>
      </c>
      <c r="N8446" t="s">
        <v>7117</v>
      </c>
    </row>
    <row r="8447" spans="1:14" x14ac:dyDescent="0.2">
      <c r="A8447" s="343">
        <v>45223</v>
      </c>
      <c r="B8447" s="106" t="s">
        <v>541</v>
      </c>
      <c r="C8447" s="58">
        <v>6615.1</v>
      </c>
      <c r="D8447" t="s">
        <v>452</v>
      </c>
      <c r="E8447">
        <v>4491</v>
      </c>
      <c r="F8447" t="s">
        <v>3044</v>
      </c>
      <c r="G8447" s="92"/>
      <c r="H8447" s="112">
        <v>8</v>
      </c>
      <c r="I8447">
        <v>532</v>
      </c>
      <c r="J8447" s="112" t="s">
        <v>2937</v>
      </c>
      <c r="K8447">
        <v>638.4</v>
      </c>
      <c r="L8447" t="s">
        <v>459</v>
      </c>
      <c r="M8447" t="s">
        <v>7116</v>
      </c>
      <c r="N8447" t="s">
        <v>7117</v>
      </c>
    </row>
    <row r="8448" spans="1:14" x14ac:dyDescent="0.2">
      <c r="A8448" s="343">
        <v>45219</v>
      </c>
      <c r="B8448" s="106" t="s">
        <v>541</v>
      </c>
      <c r="C8448" s="58">
        <v>6615.1</v>
      </c>
      <c r="D8448" t="s">
        <v>452</v>
      </c>
      <c r="E8448">
        <v>7224</v>
      </c>
      <c r="F8448" t="s">
        <v>7152</v>
      </c>
      <c r="G8448" s="92"/>
      <c r="H8448" s="112">
        <v>8</v>
      </c>
      <c r="I8448">
        <v>272</v>
      </c>
      <c r="J8448" s="112" t="s">
        <v>2937</v>
      </c>
      <c r="K8448">
        <v>326.39999999999998</v>
      </c>
      <c r="L8448" t="s">
        <v>459</v>
      </c>
      <c r="M8448" t="s">
        <v>7116</v>
      </c>
      <c r="N8448" t="s">
        <v>7117</v>
      </c>
    </row>
    <row r="8449" spans="1:14" x14ac:dyDescent="0.2">
      <c r="A8449" s="343">
        <v>45225</v>
      </c>
      <c r="B8449" s="106" t="s">
        <v>541</v>
      </c>
      <c r="C8449" s="58">
        <v>6615.1</v>
      </c>
      <c r="D8449" t="s">
        <v>452</v>
      </c>
      <c r="E8449">
        <v>903</v>
      </c>
      <c r="F8449" t="s">
        <v>3304</v>
      </c>
      <c r="G8449" s="92"/>
      <c r="H8449" s="112">
        <v>8</v>
      </c>
      <c r="I8449">
        <v>938</v>
      </c>
      <c r="J8449" s="112" t="s">
        <v>2937</v>
      </c>
      <c r="K8449" s="103">
        <v>1125.5999999999999</v>
      </c>
      <c r="L8449" t="s">
        <v>459</v>
      </c>
      <c r="M8449" t="s">
        <v>7116</v>
      </c>
      <c r="N8449" t="s">
        <v>7117</v>
      </c>
    </row>
    <row r="8450" spans="1:14" x14ac:dyDescent="0.2">
      <c r="A8450" s="343">
        <v>45224</v>
      </c>
      <c r="B8450" s="106" t="s">
        <v>541</v>
      </c>
      <c r="C8450" s="58">
        <v>6615.1</v>
      </c>
      <c r="D8450" t="s">
        <v>452</v>
      </c>
      <c r="E8450">
        <v>4491</v>
      </c>
      <c r="F8450" t="s">
        <v>3044</v>
      </c>
      <c r="G8450" s="92"/>
      <c r="H8450" s="112">
        <v>7</v>
      </c>
      <c r="I8450">
        <v>532</v>
      </c>
      <c r="J8450" s="112" t="s">
        <v>2937</v>
      </c>
      <c r="K8450">
        <v>638.4</v>
      </c>
      <c r="L8450" t="s">
        <v>459</v>
      </c>
      <c r="M8450" t="s">
        <v>7116</v>
      </c>
      <c r="N8450" t="s">
        <v>7117</v>
      </c>
    </row>
    <row r="8451" spans="1:14" x14ac:dyDescent="0.2">
      <c r="A8451" s="343">
        <v>45202</v>
      </c>
      <c r="B8451" s="106" t="s">
        <v>541</v>
      </c>
      <c r="C8451" s="58">
        <v>6615.1</v>
      </c>
      <c r="D8451" t="s">
        <v>452</v>
      </c>
      <c r="E8451">
        <v>7265</v>
      </c>
      <c r="F8451" t="s">
        <v>7202</v>
      </c>
      <c r="G8451" s="92"/>
      <c r="H8451" s="112">
        <v>8</v>
      </c>
      <c r="I8451">
        <v>457</v>
      </c>
      <c r="J8451" s="112" t="s">
        <v>2937</v>
      </c>
      <c r="K8451">
        <v>548.4</v>
      </c>
      <c r="L8451" t="s">
        <v>459</v>
      </c>
      <c r="M8451" t="s">
        <v>7116</v>
      </c>
      <c r="N8451" t="s">
        <v>7117</v>
      </c>
    </row>
    <row r="8452" spans="1:14" x14ac:dyDescent="0.2">
      <c r="A8452" s="343">
        <v>45211</v>
      </c>
      <c r="B8452" s="106" t="s">
        <v>541</v>
      </c>
      <c r="C8452" s="58">
        <v>6615.1</v>
      </c>
      <c r="D8452" t="s">
        <v>452</v>
      </c>
      <c r="E8452">
        <v>2780</v>
      </c>
      <c r="F8452" t="s">
        <v>3072</v>
      </c>
      <c r="G8452" s="92"/>
      <c r="H8452" s="112">
        <v>8</v>
      </c>
      <c r="I8452">
        <v>785</v>
      </c>
      <c r="J8452" s="112" t="s">
        <v>2937</v>
      </c>
      <c r="K8452">
        <v>942</v>
      </c>
      <c r="L8452" t="s">
        <v>459</v>
      </c>
      <c r="M8452" t="s">
        <v>7116</v>
      </c>
      <c r="N8452" t="s">
        <v>7117</v>
      </c>
    </row>
    <row r="8453" spans="1:14" x14ac:dyDescent="0.2">
      <c r="A8453" s="343">
        <v>45226</v>
      </c>
      <c r="B8453" s="106" t="s">
        <v>541</v>
      </c>
      <c r="C8453" s="58">
        <v>6615.1</v>
      </c>
      <c r="D8453" t="s">
        <v>452</v>
      </c>
      <c r="E8453">
        <v>903</v>
      </c>
      <c r="F8453" t="s">
        <v>3304</v>
      </c>
      <c r="G8453" s="92"/>
      <c r="H8453" s="112">
        <v>8</v>
      </c>
      <c r="I8453">
        <v>938</v>
      </c>
      <c r="J8453" s="112" t="s">
        <v>2937</v>
      </c>
      <c r="K8453" s="103">
        <v>1125.5999999999999</v>
      </c>
      <c r="L8453" t="s">
        <v>459</v>
      </c>
      <c r="M8453" t="s">
        <v>7116</v>
      </c>
      <c r="N8453" t="s">
        <v>7117</v>
      </c>
    </row>
    <row r="8454" spans="1:14" x14ac:dyDescent="0.2">
      <c r="A8454" s="343">
        <v>45225</v>
      </c>
      <c r="B8454" s="106" t="s">
        <v>541</v>
      </c>
      <c r="C8454" s="58">
        <v>6615.1</v>
      </c>
      <c r="D8454" t="s">
        <v>452</v>
      </c>
      <c r="E8454">
        <v>4491</v>
      </c>
      <c r="F8454" t="s">
        <v>3044</v>
      </c>
      <c r="G8454" s="92"/>
      <c r="H8454" s="112">
        <v>8</v>
      </c>
      <c r="I8454">
        <v>532</v>
      </c>
      <c r="J8454" s="112" t="s">
        <v>2937</v>
      </c>
      <c r="K8454">
        <v>638.4</v>
      </c>
      <c r="L8454" t="s">
        <v>459</v>
      </c>
      <c r="M8454" t="s">
        <v>7116</v>
      </c>
      <c r="N8454" t="s">
        <v>7117</v>
      </c>
    </row>
    <row r="8455" spans="1:14" x14ac:dyDescent="0.2">
      <c r="A8455" s="343">
        <v>45229</v>
      </c>
      <c r="B8455" s="106" t="s">
        <v>541</v>
      </c>
      <c r="C8455" s="58">
        <v>6615.1</v>
      </c>
      <c r="D8455" t="s">
        <v>452</v>
      </c>
      <c r="E8455">
        <v>903</v>
      </c>
      <c r="F8455" t="s">
        <v>3304</v>
      </c>
      <c r="G8455" s="92"/>
      <c r="H8455" s="112">
        <v>8</v>
      </c>
      <c r="I8455">
        <v>938</v>
      </c>
      <c r="J8455" s="112" t="s">
        <v>2937</v>
      </c>
      <c r="K8455" s="103">
        <v>1125.5999999999999</v>
      </c>
      <c r="L8455" t="s">
        <v>459</v>
      </c>
      <c r="M8455" t="s">
        <v>7116</v>
      </c>
      <c r="N8455" t="s">
        <v>7117</v>
      </c>
    </row>
    <row r="8456" spans="1:14" x14ac:dyDescent="0.2">
      <c r="A8456" s="343">
        <v>45204</v>
      </c>
      <c r="B8456" s="106" t="s">
        <v>541</v>
      </c>
      <c r="C8456" s="58">
        <v>6702.1</v>
      </c>
      <c r="D8456" t="s">
        <v>452</v>
      </c>
      <c r="E8456">
        <v>4175</v>
      </c>
      <c r="F8456" t="s">
        <v>7137</v>
      </c>
      <c r="G8456" s="92"/>
      <c r="H8456" s="112">
        <v>8</v>
      </c>
      <c r="I8456">
        <v>458</v>
      </c>
      <c r="J8456" s="112" t="s">
        <v>2937</v>
      </c>
      <c r="K8456">
        <v>549.6</v>
      </c>
      <c r="L8456" t="s">
        <v>459</v>
      </c>
      <c r="M8456" t="s">
        <v>7116</v>
      </c>
      <c r="N8456" t="s">
        <v>7117</v>
      </c>
    </row>
    <row r="8457" spans="1:14" x14ac:dyDescent="0.2">
      <c r="A8457" s="343">
        <v>45230</v>
      </c>
      <c r="B8457" s="106" t="s">
        <v>541</v>
      </c>
      <c r="C8457" s="58">
        <v>6615.1</v>
      </c>
      <c r="D8457" t="s">
        <v>452</v>
      </c>
      <c r="E8457">
        <v>903</v>
      </c>
      <c r="F8457" t="s">
        <v>3304</v>
      </c>
      <c r="G8457" s="92"/>
      <c r="H8457" s="112">
        <v>4</v>
      </c>
      <c r="I8457">
        <v>938</v>
      </c>
      <c r="J8457" s="112" t="s">
        <v>2937</v>
      </c>
      <c r="K8457" s="103">
        <v>1125.5999999999999</v>
      </c>
      <c r="L8457" t="s">
        <v>459</v>
      </c>
      <c r="M8457" t="s">
        <v>7116</v>
      </c>
      <c r="N8457" t="s">
        <v>7117</v>
      </c>
    </row>
    <row r="8458" spans="1:14" x14ac:dyDescent="0.2">
      <c r="A8458" s="343">
        <v>45226</v>
      </c>
      <c r="B8458" s="106" t="s">
        <v>541</v>
      </c>
      <c r="C8458" s="58">
        <v>6615.1</v>
      </c>
      <c r="D8458" t="s">
        <v>452</v>
      </c>
      <c r="E8458">
        <v>6526</v>
      </c>
      <c r="F8458" t="s">
        <v>7124</v>
      </c>
      <c r="G8458" s="92"/>
      <c r="H8458" s="112">
        <v>8</v>
      </c>
      <c r="I8458">
        <v>654</v>
      </c>
      <c r="J8458" s="112" t="s">
        <v>2937</v>
      </c>
      <c r="K8458">
        <v>784.8</v>
      </c>
      <c r="L8458" t="s">
        <v>459</v>
      </c>
      <c r="M8458" t="s">
        <v>7116</v>
      </c>
      <c r="N8458" t="s">
        <v>7117</v>
      </c>
    </row>
    <row r="8459" spans="1:14" x14ac:dyDescent="0.2">
      <c r="A8459" s="343">
        <v>45202</v>
      </c>
      <c r="B8459" s="106" t="s">
        <v>541</v>
      </c>
      <c r="C8459" s="58">
        <v>6615.1</v>
      </c>
      <c r="D8459" t="s">
        <v>452</v>
      </c>
      <c r="E8459">
        <v>6526</v>
      </c>
      <c r="F8459" t="s">
        <v>7124</v>
      </c>
      <c r="G8459" s="92"/>
      <c r="H8459" s="112">
        <v>8</v>
      </c>
      <c r="I8459">
        <v>654</v>
      </c>
      <c r="J8459" s="112" t="s">
        <v>2937</v>
      </c>
      <c r="K8459">
        <v>784.8</v>
      </c>
      <c r="L8459" t="s">
        <v>459</v>
      </c>
      <c r="M8459" t="s">
        <v>7116</v>
      </c>
      <c r="N8459" t="s">
        <v>7117</v>
      </c>
    </row>
    <row r="8460" spans="1:14" x14ac:dyDescent="0.2">
      <c r="A8460" s="343">
        <v>45203</v>
      </c>
      <c r="B8460" s="106" t="s">
        <v>541</v>
      </c>
      <c r="C8460" s="58">
        <v>6615.1</v>
      </c>
      <c r="D8460" t="s">
        <v>452</v>
      </c>
      <c r="E8460">
        <v>7265</v>
      </c>
      <c r="F8460" t="s">
        <v>7202</v>
      </c>
      <c r="G8460" s="92"/>
      <c r="H8460" s="112">
        <v>8</v>
      </c>
      <c r="I8460">
        <v>457</v>
      </c>
      <c r="J8460" s="112" t="s">
        <v>2937</v>
      </c>
      <c r="K8460">
        <v>548.4</v>
      </c>
      <c r="L8460" t="s">
        <v>459</v>
      </c>
      <c r="M8460" t="s">
        <v>7116</v>
      </c>
      <c r="N8460" t="s">
        <v>7117</v>
      </c>
    </row>
    <row r="8461" spans="1:14" x14ac:dyDescent="0.2">
      <c r="A8461" s="343">
        <v>45205</v>
      </c>
      <c r="B8461" s="106" t="s">
        <v>541</v>
      </c>
      <c r="C8461" s="58">
        <v>6702.1</v>
      </c>
      <c r="D8461" t="s">
        <v>452</v>
      </c>
      <c r="E8461">
        <v>4175</v>
      </c>
      <c r="F8461" t="s">
        <v>7137</v>
      </c>
      <c r="G8461" s="92"/>
      <c r="H8461" s="112">
        <v>2</v>
      </c>
      <c r="I8461">
        <v>458</v>
      </c>
      <c r="J8461" s="112" t="s">
        <v>2937</v>
      </c>
      <c r="K8461">
        <v>549.6</v>
      </c>
      <c r="L8461" t="s">
        <v>459</v>
      </c>
      <c r="M8461" t="s">
        <v>7116</v>
      </c>
      <c r="N8461" t="s">
        <v>7117</v>
      </c>
    </row>
    <row r="8462" spans="1:14" x14ac:dyDescent="0.2">
      <c r="A8462" s="343">
        <v>45203</v>
      </c>
      <c r="B8462" s="106" t="s">
        <v>541</v>
      </c>
      <c r="C8462" s="58">
        <v>6615.1</v>
      </c>
      <c r="D8462" t="s">
        <v>452</v>
      </c>
      <c r="E8462">
        <v>6526</v>
      </c>
      <c r="F8462" t="s">
        <v>7124</v>
      </c>
      <c r="G8462" s="92"/>
      <c r="H8462" s="112">
        <v>8</v>
      </c>
      <c r="I8462">
        <v>654</v>
      </c>
      <c r="J8462" s="112" t="s">
        <v>2937</v>
      </c>
      <c r="K8462">
        <v>784.8</v>
      </c>
      <c r="L8462" t="s">
        <v>459</v>
      </c>
      <c r="M8462" t="s">
        <v>7116</v>
      </c>
      <c r="N8462" t="s">
        <v>7117</v>
      </c>
    </row>
    <row r="8463" spans="1:14" x14ac:dyDescent="0.2">
      <c r="A8463" s="343">
        <v>45204</v>
      </c>
      <c r="B8463" s="106" t="s">
        <v>541</v>
      </c>
      <c r="C8463" s="58">
        <v>6615.1</v>
      </c>
      <c r="D8463" t="s">
        <v>452</v>
      </c>
      <c r="E8463">
        <v>7265</v>
      </c>
      <c r="F8463" t="s">
        <v>7202</v>
      </c>
      <c r="G8463" s="92"/>
      <c r="H8463" s="112">
        <v>8</v>
      </c>
      <c r="I8463">
        <v>457</v>
      </c>
      <c r="J8463" s="112" t="s">
        <v>2937</v>
      </c>
      <c r="K8463">
        <v>548.4</v>
      </c>
      <c r="L8463" t="s">
        <v>459</v>
      </c>
      <c r="M8463" t="s">
        <v>7116</v>
      </c>
      <c r="N8463" t="s">
        <v>7117</v>
      </c>
    </row>
    <row r="8464" spans="1:14" x14ac:dyDescent="0.2">
      <c r="A8464" s="343">
        <v>45215</v>
      </c>
      <c r="B8464" s="106" t="s">
        <v>541</v>
      </c>
      <c r="C8464" s="58">
        <v>6615.1</v>
      </c>
      <c r="D8464" t="s">
        <v>452</v>
      </c>
      <c r="E8464">
        <v>6526</v>
      </c>
      <c r="F8464" t="s">
        <v>7124</v>
      </c>
      <c r="G8464" s="92"/>
      <c r="H8464" s="112">
        <v>8</v>
      </c>
      <c r="I8464">
        <v>654</v>
      </c>
      <c r="J8464" s="112" t="s">
        <v>2937</v>
      </c>
      <c r="K8464">
        <v>784.8</v>
      </c>
      <c r="L8464" t="s">
        <v>459</v>
      </c>
      <c r="M8464" t="s">
        <v>7116</v>
      </c>
      <c r="N8464" t="s">
        <v>7117</v>
      </c>
    </row>
    <row r="8465" spans="1:14" x14ac:dyDescent="0.2">
      <c r="A8465" s="343">
        <v>45204</v>
      </c>
      <c r="B8465" s="106" t="s">
        <v>541</v>
      </c>
      <c r="C8465" s="58">
        <v>6615.1</v>
      </c>
      <c r="D8465" t="s">
        <v>452</v>
      </c>
      <c r="E8465">
        <v>6526</v>
      </c>
      <c r="F8465" t="s">
        <v>7124</v>
      </c>
      <c r="G8465" s="92"/>
      <c r="H8465" s="112">
        <v>8</v>
      </c>
      <c r="I8465">
        <v>654</v>
      </c>
      <c r="J8465" s="112" t="s">
        <v>2937</v>
      </c>
      <c r="K8465">
        <v>784.8</v>
      </c>
      <c r="L8465" t="s">
        <v>459</v>
      </c>
      <c r="M8465" t="s">
        <v>7116</v>
      </c>
      <c r="N8465" t="s">
        <v>7117</v>
      </c>
    </row>
    <row r="8466" spans="1:14" x14ac:dyDescent="0.2">
      <c r="A8466" s="343">
        <v>45205</v>
      </c>
      <c r="B8466" s="106" t="s">
        <v>541</v>
      </c>
      <c r="C8466" s="58">
        <v>6615.1</v>
      </c>
      <c r="D8466" t="s">
        <v>452</v>
      </c>
      <c r="E8466">
        <v>7265</v>
      </c>
      <c r="F8466" t="s">
        <v>7202</v>
      </c>
      <c r="G8466" s="92"/>
      <c r="H8466" s="112">
        <v>8</v>
      </c>
      <c r="I8466">
        <v>457</v>
      </c>
      <c r="J8466" s="112" t="s">
        <v>2937</v>
      </c>
      <c r="K8466">
        <v>548.4</v>
      </c>
      <c r="L8466" t="s">
        <v>459</v>
      </c>
      <c r="M8466" t="s">
        <v>7116</v>
      </c>
      <c r="N8466" t="s">
        <v>7117</v>
      </c>
    </row>
    <row r="8467" spans="1:14" x14ac:dyDescent="0.2">
      <c r="A8467" s="343">
        <v>45210</v>
      </c>
      <c r="B8467" s="106" t="s">
        <v>541</v>
      </c>
      <c r="C8467" s="58">
        <v>6154.1</v>
      </c>
      <c r="D8467" t="s">
        <v>452</v>
      </c>
      <c r="E8467">
        <v>4175</v>
      </c>
      <c r="F8467" t="s">
        <v>7137</v>
      </c>
      <c r="G8467" s="92"/>
      <c r="H8467" s="112">
        <v>6</v>
      </c>
      <c r="I8467">
        <v>458</v>
      </c>
      <c r="J8467" s="112" t="s">
        <v>2937</v>
      </c>
      <c r="K8467">
        <v>549.6</v>
      </c>
      <c r="L8467" t="s">
        <v>459</v>
      </c>
      <c r="M8467" t="s">
        <v>7116</v>
      </c>
      <c r="N8467" t="s">
        <v>7117</v>
      </c>
    </row>
    <row r="8468" spans="1:14" x14ac:dyDescent="0.2">
      <c r="A8468" s="343">
        <v>45216</v>
      </c>
      <c r="B8468" s="106" t="s">
        <v>541</v>
      </c>
      <c r="C8468" s="58">
        <v>6615.1</v>
      </c>
      <c r="D8468" t="s">
        <v>452</v>
      </c>
      <c r="E8468">
        <v>6526</v>
      </c>
      <c r="F8468" t="s">
        <v>7124</v>
      </c>
      <c r="G8468" s="92"/>
      <c r="H8468" s="112">
        <v>8</v>
      </c>
      <c r="I8468">
        <v>654</v>
      </c>
      <c r="J8468" s="112" t="s">
        <v>2937</v>
      </c>
      <c r="K8468">
        <v>784.8</v>
      </c>
      <c r="L8468" t="s">
        <v>459</v>
      </c>
      <c r="M8468" t="s">
        <v>7116</v>
      </c>
      <c r="N8468" t="s">
        <v>7117</v>
      </c>
    </row>
    <row r="8469" spans="1:14" x14ac:dyDescent="0.2">
      <c r="A8469" s="343">
        <v>45205</v>
      </c>
      <c r="B8469" s="106" t="s">
        <v>541</v>
      </c>
      <c r="C8469" s="58">
        <v>6615.1</v>
      </c>
      <c r="D8469" t="s">
        <v>452</v>
      </c>
      <c r="E8469">
        <v>6526</v>
      </c>
      <c r="F8469" t="s">
        <v>7124</v>
      </c>
      <c r="G8469" s="92"/>
      <c r="H8469" s="112">
        <v>8</v>
      </c>
      <c r="I8469">
        <v>654</v>
      </c>
      <c r="J8469" s="112" t="s">
        <v>2937</v>
      </c>
      <c r="K8469">
        <v>784.8</v>
      </c>
      <c r="L8469" t="s">
        <v>459</v>
      </c>
      <c r="M8469" t="s">
        <v>7116</v>
      </c>
      <c r="N8469" t="s">
        <v>7117</v>
      </c>
    </row>
    <row r="8470" spans="1:14" x14ac:dyDescent="0.2">
      <c r="A8470" s="343">
        <v>45208</v>
      </c>
      <c r="B8470" s="106" t="s">
        <v>541</v>
      </c>
      <c r="C8470" s="58">
        <v>6615.1</v>
      </c>
      <c r="D8470" t="s">
        <v>452</v>
      </c>
      <c r="E8470">
        <v>7265</v>
      </c>
      <c r="F8470" t="s">
        <v>7202</v>
      </c>
      <c r="G8470" s="92"/>
      <c r="H8470" s="112">
        <v>8</v>
      </c>
      <c r="I8470">
        <v>457</v>
      </c>
      <c r="J8470" s="112" t="s">
        <v>2937</v>
      </c>
      <c r="K8470">
        <v>548.4</v>
      </c>
      <c r="L8470" t="s">
        <v>459</v>
      </c>
      <c r="M8470" t="s">
        <v>7116</v>
      </c>
      <c r="N8470" t="s">
        <v>7117</v>
      </c>
    </row>
    <row r="8471" spans="1:14" x14ac:dyDescent="0.2">
      <c r="A8471" s="343">
        <v>45211</v>
      </c>
      <c r="B8471" s="106" t="s">
        <v>541</v>
      </c>
      <c r="C8471" s="58">
        <v>6154.1</v>
      </c>
      <c r="D8471" t="s">
        <v>452</v>
      </c>
      <c r="E8471">
        <v>4175</v>
      </c>
      <c r="F8471" t="s">
        <v>7137</v>
      </c>
      <c r="G8471" s="92"/>
      <c r="H8471" s="112">
        <v>6</v>
      </c>
      <c r="I8471">
        <v>458</v>
      </c>
      <c r="J8471" s="112" t="s">
        <v>2937</v>
      </c>
      <c r="K8471">
        <v>549.6</v>
      </c>
      <c r="L8471" t="s">
        <v>459</v>
      </c>
      <c r="M8471" t="s">
        <v>7116</v>
      </c>
      <c r="N8471" t="s">
        <v>7117</v>
      </c>
    </row>
    <row r="8472" spans="1:14" x14ac:dyDescent="0.2">
      <c r="A8472" s="343">
        <v>45217</v>
      </c>
      <c r="B8472" s="106" t="s">
        <v>541</v>
      </c>
      <c r="C8472" s="58">
        <v>6615.1</v>
      </c>
      <c r="D8472" t="s">
        <v>452</v>
      </c>
      <c r="E8472">
        <v>6526</v>
      </c>
      <c r="F8472" t="s">
        <v>7124</v>
      </c>
      <c r="G8472" s="92"/>
      <c r="H8472" s="112">
        <v>8</v>
      </c>
      <c r="I8472">
        <v>654</v>
      </c>
      <c r="J8472" s="112" t="s">
        <v>2937</v>
      </c>
      <c r="K8472">
        <v>784.8</v>
      </c>
      <c r="L8472" t="s">
        <v>459</v>
      </c>
      <c r="M8472" t="s">
        <v>7116</v>
      </c>
      <c r="N8472" t="s">
        <v>7117</v>
      </c>
    </row>
    <row r="8473" spans="1:14" x14ac:dyDescent="0.2">
      <c r="A8473" s="343">
        <v>45208</v>
      </c>
      <c r="B8473" s="106" t="s">
        <v>541</v>
      </c>
      <c r="C8473" s="58">
        <v>6615.1</v>
      </c>
      <c r="D8473" t="s">
        <v>452</v>
      </c>
      <c r="E8473">
        <v>6526</v>
      </c>
      <c r="F8473" t="s">
        <v>7124</v>
      </c>
      <c r="G8473" s="92"/>
      <c r="H8473" s="112">
        <v>8</v>
      </c>
      <c r="I8473">
        <v>654</v>
      </c>
      <c r="J8473" s="112" t="s">
        <v>2937</v>
      </c>
      <c r="K8473">
        <v>784.8</v>
      </c>
      <c r="L8473" t="s">
        <v>459</v>
      </c>
      <c r="M8473" t="s">
        <v>7116</v>
      </c>
      <c r="N8473" t="s">
        <v>7117</v>
      </c>
    </row>
    <row r="8474" spans="1:14" x14ac:dyDescent="0.2">
      <c r="A8474" s="343">
        <v>45209</v>
      </c>
      <c r="B8474" s="106" t="s">
        <v>541</v>
      </c>
      <c r="C8474" s="58">
        <v>6615.1</v>
      </c>
      <c r="D8474" t="s">
        <v>452</v>
      </c>
      <c r="E8474">
        <v>7265</v>
      </c>
      <c r="F8474" t="s">
        <v>7202</v>
      </c>
      <c r="G8474" s="92"/>
      <c r="H8474" s="112">
        <v>8</v>
      </c>
      <c r="I8474">
        <v>457</v>
      </c>
      <c r="J8474" s="112" t="s">
        <v>2937</v>
      </c>
      <c r="K8474">
        <v>548.4</v>
      </c>
      <c r="L8474" t="s">
        <v>459</v>
      </c>
      <c r="M8474" t="s">
        <v>7116</v>
      </c>
      <c r="N8474" t="s">
        <v>7117</v>
      </c>
    </row>
    <row r="8475" spans="1:14" x14ac:dyDescent="0.2">
      <c r="A8475" s="343">
        <v>45218</v>
      </c>
      <c r="B8475" s="106" t="s">
        <v>541</v>
      </c>
      <c r="C8475" s="58">
        <v>6615.1</v>
      </c>
      <c r="D8475" t="s">
        <v>452</v>
      </c>
      <c r="E8475">
        <v>6526</v>
      </c>
      <c r="F8475" t="s">
        <v>7124</v>
      </c>
      <c r="G8475" s="92"/>
      <c r="H8475" s="112">
        <v>7</v>
      </c>
      <c r="I8475">
        <v>654</v>
      </c>
      <c r="J8475" s="112" t="s">
        <v>2937</v>
      </c>
      <c r="K8475">
        <v>784.8</v>
      </c>
      <c r="L8475" t="s">
        <v>459</v>
      </c>
      <c r="M8475" t="s">
        <v>7116</v>
      </c>
      <c r="N8475" t="s">
        <v>7117</v>
      </c>
    </row>
    <row r="8476" spans="1:14" x14ac:dyDescent="0.2">
      <c r="A8476" s="343">
        <v>45209</v>
      </c>
      <c r="B8476" s="106" t="s">
        <v>541</v>
      </c>
      <c r="C8476" s="58">
        <v>6615.1</v>
      </c>
      <c r="D8476" t="s">
        <v>452</v>
      </c>
      <c r="E8476">
        <v>6526</v>
      </c>
      <c r="F8476" t="s">
        <v>7124</v>
      </c>
      <c r="G8476" s="92"/>
      <c r="H8476" s="112">
        <v>8</v>
      </c>
      <c r="I8476">
        <v>654</v>
      </c>
      <c r="J8476" s="112" t="s">
        <v>2937</v>
      </c>
      <c r="K8476">
        <v>784.8</v>
      </c>
      <c r="L8476" t="s">
        <v>459</v>
      </c>
      <c r="M8476" t="s">
        <v>7116</v>
      </c>
      <c r="N8476" t="s">
        <v>7117</v>
      </c>
    </row>
    <row r="8477" spans="1:14" x14ac:dyDescent="0.2">
      <c r="A8477" s="343">
        <v>45209</v>
      </c>
      <c r="B8477" s="106" t="s">
        <v>541</v>
      </c>
      <c r="C8477" s="58">
        <v>6756.1</v>
      </c>
      <c r="D8477" t="s">
        <v>452</v>
      </c>
      <c r="E8477">
        <v>4175</v>
      </c>
      <c r="F8477" t="s">
        <v>7137</v>
      </c>
      <c r="G8477" s="92"/>
      <c r="H8477" s="112">
        <v>6</v>
      </c>
      <c r="I8477">
        <v>458</v>
      </c>
      <c r="J8477" s="112" t="s">
        <v>2937</v>
      </c>
      <c r="K8477">
        <v>549.6</v>
      </c>
      <c r="L8477" t="s">
        <v>459</v>
      </c>
      <c r="M8477" t="s">
        <v>7116</v>
      </c>
      <c r="N8477" t="s">
        <v>7117</v>
      </c>
    </row>
    <row r="8478" spans="1:14" x14ac:dyDescent="0.2">
      <c r="A8478" s="343">
        <v>45210</v>
      </c>
      <c r="B8478" s="106" t="s">
        <v>541</v>
      </c>
      <c r="C8478" s="58">
        <v>6615.1</v>
      </c>
      <c r="D8478" t="s">
        <v>452</v>
      </c>
      <c r="E8478">
        <v>7265</v>
      </c>
      <c r="F8478" t="s">
        <v>7202</v>
      </c>
      <c r="G8478" s="92"/>
      <c r="H8478" s="112">
        <v>8</v>
      </c>
      <c r="I8478">
        <v>457</v>
      </c>
      <c r="J8478" s="112" t="s">
        <v>2937</v>
      </c>
      <c r="K8478">
        <v>548.4</v>
      </c>
      <c r="L8478" t="s">
        <v>459</v>
      </c>
      <c r="M8478" t="s">
        <v>7116</v>
      </c>
      <c r="N8478" t="s">
        <v>7117</v>
      </c>
    </row>
    <row r="8479" spans="1:14" x14ac:dyDescent="0.2">
      <c r="A8479" s="343">
        <v>45219</v>
      </c>
      <c r="B8479" s="106" t="s">
        <v>541</v>
      </c>
      <c r="C8479" s="58">
        <v>6615.1</v>
      </c>
      <c r="D8479" t="s">
        <v>452</v>
      </c>
      <c r="E8479">
        <v>6526</v>
      </c>
      <c r="F8479" t="s">
        <v>7124</v>
      </c>
      <c r="G8479" s="92"/>
      <c r="H8479" s="112">
        <v>6</v>
      </c>
      <c r="I8479">
        <v>654</v>
      </c>
      <c r="J8479" s="112" t="s">
        <v>2937</v>
      </c>
      <c r="K8479">
        <v>784.8</v>
      </c>
      <c r="L8479" t="s">
        <v>459</v>
      </c>
      <c r="M8479" t="s">
        <v>7116</v>
      </c>
      <c r="N8479" t="s">
        <v>7117</v>
      </c>
    </row>
    <row r="8480" spans="1:14" x14ac:dyDescent="0.2">
      <c r="A8480" s="343">
        <v>45210</v>
      </c>
      <c r="B8480" s="106" t="s">
        <v>541</v>
      </c>
      <c r="C8480" s="58">
        <v>6615.1</v>
      </c>
      <c r="D8480" t="s">
        <v>452</v>
      </c>
      <c r="E8480">
        <v>6526</v>
      </c>
      <c r="F8480" t="s">
        <v>7124</v>
      </c>
      <c r="G8480" s="92"/>
      <c r="H8480" s="112">
        <v>8</v>
      </c>
      <c r="I8480">
        <v>654</v>
      </c>
      <c r="J8480" s="112" t="s">
        <v>2937</v>
      </c>
      <c r="K8480">
        <v>784.8</v>
      </c>
      <c r="L8480" t="s">
        <v>459</v>
      </c>
      <c r="M8480" t="s">
        <v>7116</v>
      </c>
      <c r="N8480" t="s">
        <v>7117</v>
      </c>
    </row>
    <row r="8481" spans="1:14" x14ac:dyDescent="0.2">
      <c r="A8481" s="343">
        <v>45210</v>
      </c>
      <c r="B8481" s="106" t="s">
        <v>541</v>
      </c>
      <c r="C8481" s="58">
        <v>6756.1</v>
      </c>
      <c r="D8481" t="s">
        <v>452</v>
      </c>
      <c r="E8481">
        <v>4175</v>
      </c>
      <c r="F8481" t="s">
        <v>7137</v>
      </c>
      <c r="G8481" s="92"/>
      <c r="H8481" s="112">
        <v>2</v>
      </c>
      <c r="I8481">
        <v>458</v>
      </c>
      <c r="J8481" s="112" t="s">
        <v>2937</v>
      </c>
      <c r="K8481">
        <v>549.6</v>
      </c>
      <c r="L8481" t="s">
        <v>459</v>
      </c>
      <c r="M8481" t="s">
        <v>7116</v>
      </c>
      <c r="N8481" t="s">
        <v>7117</v>
      </c>
    </row>
    <row r="8482" spans="1:14" x14ac:dyDescent="0.2">
      <c r="A8482" s="343">
        <v>45211</v>
      </c>
      <c r="B8482" s="106" t="s">
        <v>541</v>
      </c>
      <c r="C8482" s="58">
        <v>6615.1</v>
      </c>
      <c r="D8482" t="s">
        <v>452</v>
      </c>
      <c r="E8482">
        <v>7265</v>
      </c>
      <c r="F8482" t="s">
        <v>7202</v>
      </c>
      <c r="G8482" s="92"/>
      <c r="H8482" s="112">
        <v>8</v>
      </c>
      <c r="I8482">
        <v>457</v>
      </c>
      <c r="J8482" s="112" t="s">
        <v>2937</v>
      </c>
      <c r="K8482">
        <v>548.4</v>
      </c>
      <c r="L8482" t="s">
        <v>459</v>
      </c>
      <c r="M8482" t="s">
        <v>7116</v>
      </c>
      <c r="N8482" t="s">
        <v>7117</v>
      </c>
    </row>
    <row r="8483" spans="1:14" x14ac:dyDescent="0.2">
      <c r="A8483" s="343">
        <v>45229</v>
      </c>
      <c r="B8483" s="106" t="s">
        <v>541</v>
      </c>
      <c r="C8483" s="58">
        <v>6615.1</v>
      </c>
      <c r="D8483" t="s">
        <v>452</v>
      </c>
      <c r="E8483">
        <v>6526</v>
      </c>
      <c r="F8483" t="s">
        <v>7124</v>
      </c>
      <c r="G8483" s="92"/>
      <c r="H8483" s="112">
        <v>8</v>
      </c>
      <c r="I8483">
        <v>654</v>
      </c>
      <c r="J8483" s="112" t="s">
        <v>2937</v>
      </c>
      <c r="K8483">
        <v>784.8</v>
      </c>
      <c r="L8483" t="s">
        <v>459</v>
      </c>
      <c r="M8483" t="s">
        <v>7116</v>
      </c>
      <c r="N8483" t="s">
        <v>7117</v>
      </c>
    </row>
    <row r="8484" spans="1:14" x14ac:dyDescent="0.2">
      <c r="A8484" s="343">
        <v>45211</v>
      </c>
      <c r="B8484" s="106" t="s">
        <v>541</v>
      </c>
      <c r="C8484" s="58">
        <v>6615.1</v>
      </c>
      <c r="D8484" t="s">
        <v>452</v>
      </c>
      <c r="E8484">
        <v>6526</v>
      </c>
      <c r="F8484" t="s">
        <v>7124</v>
      </c>
      <c r="G8484" s="92"/>
      <c r="H8484" s="112">
        <v>8</v>
      </c>
      <c r="I8484">
        <v>654</v>
      </c>
      <c r="J8484" s="112" t="s">
        <v>2937</v>
      </c>
      <c r="K8484">
        <v>784.8</v>
      </c>
      <c r="L8484" t="s">
        <v>459</v>
      </c>
      <c r="M8484" t="s">
        <v>7116</v>
      </c>
      <c r="N8484" t="s">
        <v>7117</v>
      </c>
    </row>
    <row r="8485" spans="1:14" x14ac:dyDescent="0.2">
      <c r="A8485" s="343">
        <v>45211</v>
      </c>
      <c r="B8485" s="106" t="s">
        <v>541</v>
      </c>
      <c r="C8485" s="58">
        <v>6756.1</v>
      </c>
      <c r="D8485" t="s">
        <v>452</v>
      </c>
      <c r="E8485">
        <v>4175</v>
      </c>
      <c r="F8485" t="s">
        <v>7137</v>
      </c>
      <c r="G8485" s="92"/>
      <c r="H8485" s="112">
        <v>2</v>
      </c>
      <c r="I8485">
        <v>458</v>
      </c>
      <c r="J8485" s="112" t="s">
        <v>2937</v>
      </c>
      <c r="K8485">
        <v>549.6</v>
      </c>
      <c r="L8485" t="s">
        <v>459</v>
      </c>
      <c r="M8485" t="s">
        <v>7116</v>
      </c>
      <c r="N8485" t="s">
        <v>7117</v>
      </c>
    </row>
    <row r="8486" spans="1:14" x14ac:dyDescent="0.2">
      <c r="A8486" s="343">
        <v>45230</v>
      </c>
      <c r="B8486" s="106" t="s">
        <v>541</v>
      </c>
      <c r="C8486" s="58">
        <v>6615.1</v>
      </c>
      <c r="D8486" t="s">
        <v>452</v>
      </c>
      <c r="E8486">
        <v>6526</v>
      </c>
      <c r="F8486" t="s">
        <v>7124</v>
      </c>
      <c r="G8486" s="92"/>
      <c r="H8486" s="112">
        <v>8</v>
      </c>
      <c r="I8486">
        <v>654</v>
      </c>
      <c r="J8486" s="112" t="s">
        <v>2937</v>
      </c>
      <c r="K8486">
        <v>784.8</v>
      </c>
      <c r="L8486" t="s">
        <v>459</v>
      </c>
      <c r="M8486" t="s">
        <v>7116</v>
      </c>
      <c r="N8486" t="s">
        <v>7117</v>
      </c>
    </row>
    <row r="8487" spans="1:14" x14ac:dyDescent="0.2">
      <c r="A8487" s="343">
        <v>45202</v>
      </c>
      <c r="B8487" s="106" t="s">
        <v>541</v>
      </c>
      <c r="C8487" s="58">
        <v>6854.1</v>
      </c>
      <c r="D8487" t="s">
        <v>452</v>
      </c>
      <c r="E8487">
        <v>4175</v>
      </c>
      <c r="F8487" t="s">
        <v>7137</v>
      </c>
      <c r="G8487" s="92"/>
      <c r="H8487" s="112">
        <v>2</v>
      </c>
      <c r="I8487">
        <v>458</v>
      </c>
      <c r="J8487" s="112" t="s">
        <v>2937</v>
      </c>
      <c r="K8487">
        <v>549.6</v>
      </c>
      <c r="L8487" t="s">
        <v>459</v>
      </c>
      <c r="M8487" t="s">
        <v>7116</v>
      </c>
      <c r="N8487" t="s">
        <v>7117</v>
      </c>
    </row>
    <row r="8488" spans="1:14" x14ac:dyDescent="0.2">
      <c r="A8488" s="343">
        <v>45205</v>
      </c>
      <c r="B8488" s="106" t="s">
        <v>541</v>
      </c>
      <c r="C8488" s="58">
        <v>6854.1</v>
      </c>
      <c r="D8488" t="s">
        <v>452</v>
      </c>
      <c r="E8488">
        <v>4175</v>
      </c>
      <c r="F8488" t="s">
        <v>7137</v>
      </c>
      <c r="G8488" s="92"/>
      <c r="H8488" s="112">
        <v>6</v>
      </c>
      <c r="I8488">
        <v>458</v>
      </c>
      <c r="J8488" s="112" t="s">
        <v>2937</v>
      </c>
      <c r="K8488">
        <v>549.6</v>
      </c>
      <c r="L8488" t="s">
        <v>459</v>
      </c>
      <c r="M8488" t="s">
        <v>7116</v>
      </c>
      <c r="N8488" t="s">
        <v>7117</v>
      </c>
    </row>
    <row r="8489" spans="1:14" x14ac:dyDescent="0.2">
      <c r="A8489" s="343">
        <v>45208</v>
      </c>
      <c r="B8489" s="106" t="s">
        <v>541</v>
      </c>
      <c r="C8489" s="58">
        <v>6681.1</v>
      </c>
      <c r="D8489" t="s">
        <v>452</v>
      </c>
      <c r="E8489">
        <v>4175</v>
      </c>
      <c r="F8489" t="s">
        <v>7137</v>
      </c>
      <c r="G8489" s="92"/>
      <c r="H8489" s="112">
        <v>4</v>
      </c>
      <c r="I8489">
        <v>458</v>
      </c>
      <c r="J8489" s="112" t="s">
        <v>2937</v>
      </c>
      <c r="K8489">
        <v>549.6</v>
      </c>
      <c r="L8489" t="s">
        <v>459</v>
      </c>
      <c r="M8489" t="s">
        <v>7116</v>
      </c>
      <c r="N8489" t="s">
        <v>7117</v>
      </c>
    </row>
    <row r="8490" spans="1:14" x14ac:dyDescent="0.2">
      <c r="A8490" s="343">
        <v>45208</v>
      </c>
      <c r="B8490" s="106" t="s">
        <v>541</v>
      </c>
      <c r="C8490" s="58">
        <v>6702.1</v>
      </c>
      <c r="D8490" t="s">
        <v>452</v>
      </c>
      <c r="E8490">
        <v>4175</v>
      </c>
      <c r="F8490" t="s">
        <v>7137</v>
      </c>
      <c r="G8490" s="92"/>
      <c r="H8490" s="112">
        <v>4</v>
      </c>
      <c r="I8490">
        <v>458</v>
      </c>
      <c r="J8490" s="112" t="s">
        <v>2937</v>
      </c>
      <c r="K8490">
        <v>549.6</v>
      </c>
      <c r="L8490" t="s">
        <v>459</v>
      </c>
      <c r="M8490" t="s">
        <v>7116</v>
      </c>
      <c r="N8490" t="s">
        <v>7117</v>
      </c>
    </row>
    <row r="8491" spans="1:14" x14ac:dyDescent="0.2">
      <c r="A8491" s="343">
        <v>45209</v>
      </c>
      <c r="B8491" s="106" t="s">
        <v>541</v>
      </c>
      <c r="C8491" s="58">
        <v>6702.1</v>
      </c>
      <c r="D8491" t="s">
        <v>452</v>
      </c>
      <c r="E8491">
        <v>4175</v>
      </c>
      <c r="F8491" t="s">
        <v>7137</v>
      </c>
      <c r="G8491" s="92"/>
      <c r="H8491" s="112">
        <v>2</v>
      </c>
      <c r="I8491">
        <v>458</v>
      </c>
      <c r="J8491" s="112" t="s">
        <v>2937</v>
      </c>
      <c r="K8491">
        <v>549.6</v>
      </c>
      <c r="L8491" t="s">
        <v>459</v>
      </c>
      <c r="M8491" t="s">
        <v>7116</v>
      </c>
      <c r="N8491" t="s">
        <v>7117</v>
      </c>
    </row>
    <row r="8492" spans="1:14" x14ac:dyDescent="0.2">
      <c r="A8492" s="343">
        <v>45210</v>
      </c>
      <c r="B8492" s="106" t="s">
        <v>541</v>
      </c>
      <c r="C8492" s="58">
        <v>6154.1</v>
      </c>
      <c r="D8492" t="s">
        <v>452</v>
      </c>
      <c r="E8492">
        <v>5749</v>
      </c>
      <c r="F8492" t="s">
        <v>2978</v>
      </c>
      <c r="G8492" s="92"/>
      <c r="H8492" s="112">
        <v>6</v>
      </c>
      <c r="I8492">
        <v>364</v>
      </c>
      <c r="J8492" s="112" t="s">
        <v>2937</v>
      </c>
      <c r="K8492">
        <v>436.8</v>
      </c>
      <c r="L8492" t="s">
        <v>459</v>
      </c>
      <c r="M8492" t="s">
        <v>7116</v>
      </c>
      <c r="N8492" t="s">
        <v>7117</v>
      </c>
    </row>
    <row r="8493" spans="1:14" x14ac:dyDescent="0.2">
      <c r="A8493" s="343">
        <v>45211</v>
      </c>
      <c r="B8493" s="106" t="s">
        <v>541</v>
      </c>
      <c r="C8493" s="58">
        <v>6154.1</v>
      </c>
      <c r="D8493" t="s">
        <v>452</v>
      </c>
      <c r="E8493">
        <v>5749</v>
      </c>
      <c r="F8493" t="s">
        <v>2978</v>
      </c>
      <c r="G8493" s="92"/>
      <c r="H8493" s="112">
        <v>6</v>
      </c>
      <c r="I8493">
        <v>364</v>
      </c>
      <c r="J8493" s="112" t="s">
        <v>2937</v>
      </c>
      <c r="K8493">
        <v>436.8</v>
      </c>
      <c r="L8493" t="s">
        <v>459</v>
      </c>
      <c r="M8493" t="s">
        <v>7116</v>
      </c>
      <c r="N8493" t="s">
        <v>7117</v>
      </c>
    </row>
    <row r="8494" spans="1:14" x14ac:dyDescent="0.2">
      <c r="A8494" s="343">
        <v>45208</v>
      </c>
      <c r="B8494" s="106" t="s">
        <v>541</v>
      </c>
      <c r="C8494" s="58">
        <v>6615.1</v>
      </c>
      <c r="D8494" t="s">
        <v>452</v>
      </c>
      <c r="E8494">
        <v>5749</v>
      </c>
      <c r="F8494" t="s">
        <v>2978</v>
      </c>
      <c r="G8494" s="92"/>
      <c r="H8494" s="112">
        <v>8</v>
      </c>
      <c r="I8494">
        <v>364</v>
      </c>
      <c r="J8494" s="112" t="s">
        <v>2937</v>
      </c>
      <c r="K8494">
        <v>436.8</v>
      </c>
      <c r="L8494" t="s">
        <v>459</v>
      </c>
      <c r="M8494" t="s">
        <v>7116</v>
      </c>
      <c r="N8494" t="s">
        <v>7117</v>
      </c>
    </row>
    <row r="8495" spans="1:14" x14ac:dyDescent="0.2">
      <c r="A8495" s="343">
        <v>45209</v>
      </c>
      <c r="B8495" s="106" t="s">
        <v>541</v>
      </c>
      <c r="C8495" s="58">
        <v>6615.1</v>
      </c>
      <c r="D8495" t="s">
        <v>452</v>
      </c>
      <c r="E8495">
        <v>5749</v>
      </c>
      <c r="F8495" t="s">
        <v>2978</v>
      </c>
      <c r="G8495" s="92"/>
      <c r="H8495" s="112">
        <v>7</v>
      </c>
      <c r="I8495">
        <v>364</v>
      </c>
      <c r="J8495" s="112" t="s">
        <v>2937</v>
      </c>
      <c r="K8495">
        <v>436.8</v>
      </c>
      <c r="L8495" t="s">
        <v>459</v>
      </c>
      <c r="M8495" t="s">
        <v>7116</v>
      </c>
      <c r="N8495" t="s">
        <v>7117</v>
      </c>
    </row>
    <row r="8496" spans="1:14" x14ac:dyDescent="0.2">
      <c r="A8496" s="343">
        <v>45210</v>
      </c>
      <c r="B8496" s="106" t="s">
        <v>541</v>
      </c>
      <c r="C8496" s="58">
        <v>6615.1</v>
      </c>
      <c r="D8496" t="s">
        <v>452</v>
      </c>
      <c r="E8496">
        <v>5749</v>
      </c>
      <c r="F8496" t="s">
        <v>2978</v>
      </c>
      <c r="G8496" s="92"/>
      <c r="H8496" s="112">
        <v>2</v>
      </c>
      <c r="I8496">
        <v>364</v>
      </c>
      <c r="J8496" s="112" t="s">
        <v>2937</v>
      </c>
      <c r="K8496">
        <v>436.8</v>
      </c>
      <c r="L8496" t="s">
        <v>459</v>
      </c>
      <c r="M8496" t="s">
        <v>7116</v>
      </c>
      <c r="N8496" t="s">
        <v>7117</v>
      </c>
    </row>
    <row r="8497" spans="1:14" x14ac:dyDescent="0.2">
      <c r="A8497" s="343">
        <v>45211</v>
      </c>
      <c r="B8497" s="106" t="s">
        <v>541</v>
      </c>
      <c r="C8497" s="58">
        <v>6615.1</v>
      </c>
      <c r="D8497" t="s">
        <v>452</v>
      </c>
      <c r="E8497">
        <v>5749</v>
      </c>
      <c r="F8497" t="s">
        <v>2978</v>
      </c>
      <c r="G8497" s="92"/>
      <c r="H8497" s="112">
        <v>2</v>
      </c>
      <c r="I8497">
        <v>364</v>
      </c>
      <c r="J8497" s="112" t="s">
        <v>2937</v>
      </c>
      <c r="K8497">
        <v>436.8</v>
      </c>
      <c r="L8497" t="s">
        <v>459</v>
      </c>
      <c r="M8497" t="s">
        <v>7116</v>
      </c>
      <c r="N8497" t="s">
        <v>7117</v>
      </c>
    </row>
    <row r="8498" spans="1:14" x14ac:dyDescent="0.2">
      <c r="A8498" s="343">
        <v>45216</v>
      </c>
      <c r="B8498" s="106" t="s">
        <v>541</v>
      </c>
      <c r="C8498" s="58">
        <v>6615.1</v>
      </c>
      <c r="D8498" t="s">
        <v>452</v>
      </c>
      <c r="E8498">
        <v>7264</v>
      </c>
      <c r="F8498" t="s">
        <v>7203</v>
      </c>
      <c r="G8498" s="92"/>
      <c r="H8498" s="112">
        <v>8</v>
      </c>
      <c r="I8498">
        <v>337</v>
      </c>
      <c r="J8498" s="112" t="s">
        <v>2937</v>
      </c>
      <c r="K8498">
        <v>404.4</v>
      </c>
      <c r="L8498" t="s">
        <v>459</v>
      </c>
      <c r="M8498" t="s">
        <v>7116</v>
      </c>
      <c r="N8498" t="s">
        <v>7117</v>
      </c>
    </row>
    <row r="8499" spans="1:14" x14ac:dyDescent="0.2">
      <c r="A8499" s="343">
        <v>45201</v>
      </c>
      <c r="B8499" s="106" t="s">
        <v>541</v>
      </c>
      <c r="C8499" s="58">
        <v>6854.1</v>
      </c>
      <c r="D8499" t="s">
        <v>452</v>
      </c>
      <c r="E8499">
        <v>5749</v>
      </c>
      <c r="F8499" t="s">
        <v>2978</v>
      </c>
      <c r="G8499" s="92"/>
      <c r="H8499" s="112">
        <v>8</v>
      </c>
      <c r="I8499">
        <v>364</v>
      </c>
      <c r="J8499" s="112" t="s">
        <v>2937</v>
      </c>
      <c r="K8499">
        <v>436.8</v>
      </c>
      <c r="L8499" t="s">
        <v>459</v>
      </c>
      <c r="M8499" t="s">
        <v>7116</v>
      </c>
      <c r="N8499" t="s">
        <v>7117</v>
      </c>
    </row>
    <row r="8500" spans="1:14" x14ac:dyDescent="0.2">
      <c r="A8500" s="343">
        <v>45201</v>
      </c>
      <c r="B8500" s="106" t="s">
        <v>541</v>
      </c>
      <c r="C8500" s="58">
        <v>6615.1</v>
      </c>
      <c r="D8500" t="s">
        <v>452</v>
      </c>
      <c r="E8500">
        <v>2276</v>
      </c>
      <c r="F8500" t="s">
        <v>4389</v>
      </c>
      <c r="G8500" s="92"/>
      <c r="H8500" s="112">
        <v>6.5</v>
      </c>
      <c r="I8500">
        <v>394</v>
      </c>
      <c r="J8500" s="112" t="s">
        <v>2937</v>
      </c>
      <c r="K8500">
        <v>472.8</v>
      </c>
      <c r="L8500" t="s">
        <v>459</v>
      </c>
      <c r="M8500" t="s">
        <v>7116</v>
      </c>
      <c r="N8500" t="s">
        <v>7117</v>
      </c>
    </row>
    <row r="8501" spans="1:14" x14ac:dyDescent="0.2">
      <c r="A8501" s="343">
        <v>45217</v>
      </c>
      <c r="B8501" s="106" t="s">
        <v>541</v>
      </c>
      <c r="C8501" s="58">
        <v>6615.1</v>
      </c>
      <c r="D8501" t="s">
        <v>452</v>
      </c>
      <c r="E8501">
        <v>7264</v>
      </c>
      <c r="F8501" t="s">
        <v>7203</v>
      </c>
      <c r="G8501" s="92"/>
      <c r="H8501" s="112">
        <v>8</v>
      </c>
      <c r="I8501">
        <v>337</v>
      </c>
      <c r="J8501" s="112" t="s">
        <v>2937</v>
      </c>
      <c r="K8501">
        <v>404.4</v>
      </c>
      <c r="L8501" t="s">
        <v>459</v>
      </c>
      <c r="M8501" t="s">
        <v>7116</v>
      </c>
      <c r="N8501" t="s">
        <v>7117</v>
      </c>
    </row>
    <row r="8502" spans="1:14" x14ac:dyDescent="0.2">
      <c r="A8502" s="343">
        <v>45201</v>
      </c>
      <c r="B8502" s="106" t="s">
        <v>541</v>
      </c>
      <c r="C8502" s="58">
        <v>6615.1</v>
      </c>
      <c r="D8502" t="s">
        <v>452</v>
      </c>
      <c r="E8502">
        <v>7224</v>
      </c>
      <c r="F8502" t="s">
        <v>7152</v>
      </c>
      <c r="G8502" s="92"/>
      <c r="H8502" s="112">
        <v>8</v>
      </c>
      <c r="I8502">
        <v>272</v>
      </c>
      <c r="J8502" s="112" t="s">
        <v>2937</v>
      </c>
      <c r="K8502">
        <v>326.39999999999998</v>
      </c>
      <c r="L8502" t="s">
        <v>459</v>
      </c>
      <c r="M8502" t="s">
        <v>7116</v>
      </c>
      <c r="N8502" t="s">
        <v>7117</v>
      </c>
    </row>
    <row r="8503" spans="1:14" x14ac:dyDescent="0.2">
      <c r="A8503" s="343">
        <v>45202</v>
      </c>
      <c r="B8503" s="106" t="s">
        <v>541</v>
      </c>
      <c r="C8503" s="58">
        <v>6615.1</v>
      </c>
      <c r="D8503" t="s">
        <v>452</v>
      </c>
      <c r="E8503">
        <v>2276</v>
      </c>
      <c r="F8503" t="s">
        <v>4389</v>
      </c>
      <c r="G8503" s="92"/>
      <c r="H8503" s="112">
        <v>8</v>
      </c>
      <c r="I8503">
        <v>394</v>
      </c>
      <c r="J8503" s="112" t="s">
        <v>2937</v>
      </c>
      <c r="K8503">
        <v>472.8</v>
      </c>
      <c r="L8503" t="s">
        <v>459</v>
      </c>
      <c r="M8503" t="s">
        <v>7116</v>
      </c>
      <c r="N8503" t="s">
        <v>7117</v>
      </c>
    </row>
    <row r="8504" spans="1:14" x14ac:dyDescent="0.2">
      <c r="A8504" s="343">
        <v>45202</v>
      </c>
      <c r="B8504" s="106" t="s">
        <v>541</v>
      </c>
      <c r="C8504" s="58">
        <v>6854.1</v>
      </c>
      <c r="D8504" t="s">
        <v>452</v>
      </c>
      <c r="E8504">
        <v>5749</v>
      </c>
      <c r="F8504" t="s">
        <v>2978</v>
      </c>
      <c r="G8504" s="92"/>
      <c r="H8504" s="112">
        <v>8</v>
      </c>
      <c r="I8504">
        <v>364</v>
      </c>
      <c r="J8504" s="112" t="s">
        <v>2937</v>
      </c>
      <c r="K8504">
        <v>436.8</v>
      </c>
      <c r="L8504" t="s">
        <v>459</v>
      </c>
      <c r="M8504" t="s">
        <v>7116</v>
      </c>
      <c r="N8504" t="s">
        <v>7117</v>
      </c>
    </row>
    <row r="8505" spans="1:14" x14ac:dyDescent="0.2">
      <c r="A8505" s="343">
        <v>45218</v>
      </c>
      <c r="B8505" s="106" t="s">
        <v>541</v>
      </c>
      <c r="C8505" s="58">
        <v>6615.1</v>
      </c>
      <c r="D8505" t="s">
        <v>452</v>
      </c>
      <c r="E8505">
        <v>7264</v>
      </c>
      <c r="F8505" t="s">
        <v>7203</v>
      </c>
      <c r="G8505" s="92"/>
      <c r="H8505" s="112">
        <v>8</v>
      </c>
      <c r="I8505">
        <v>337</v>
      </c>
      <c r="J8505" s="112" t="s">
        <v>2937</v>
      </c>
      <c r="K8505">
        <v>404.4</v>
      </c>
      <c r="L8505" t="s">
        <v>459</v>
      </c>
      <c r="M8505" t="s">
        <v>7116</v>
      </c>
      <c r="N8505" t="s">
        <v>7117</v>
      </c>
    </row>
    <row r="8506" spans="1:14" x14ac:dyDescent="0.2">
      <c r="A8506" s="343">
        <v>45229</v>
      </c>
      <c r="B8506" s="106" t="s">
        <v>541</v>
      </c>
      <c r="C8506" s="58">
        <v>6615.1</v>
      </c>
      <c r="D8506" t="s">
        <v>452</v>
      </c>
      <c r="E8506">
        <v>5279</v>
      </c>
      <c r="F8506" t="s">
        <v>3463</v>
      </c>
      <c r="G8506" s="92"/>
      <c r="H8506" s="112">
        <v>8</v>
      </c>
      <c r="I8506">
        <v>496</v>
      </c>
      <c r="J8506" s="112" t="s">
        <v>2937</v>
      </c>
      <c r="K8506">
        <v>595.20000000000005</v>
      </c>
      <c r="L8506" t="s">
        <v>459</v>
      </c>
      <c r="M8506" t="s">
        <v>7116</v>
      </c>
      <c r="N8506" t="s">
        <v>7117</v>
      </c>
    </row>
    <row r="8507" spans="1:14" x14ac:dyDescent="0.2">
      <c r="A8507" s="343">
        <v>45202</v>
      </c>
      <c r="B8507" s="106" t="s">
        <v>541</v>
      </c>
      <c r="C8507" s="58">
        <v>6615.1</v>
      </c>
      <c r="D8507" t="s">
        <v>452</v>
      </c>
      <c r="E8507">
        <v>7224</v>
      </c>
      <c r="F8507" t="s">
        <v>7152</v>
      </c>
      <c r="G8507" s="92"/>
      <c r="H8507" s="112">
        <v>8</v>
      </c>
      <c r="I8507">
        <v>272</v>
      </c>
      <c r="J8507" s="112" t="s">
        <v>2937</v>
      </c>
      <c r="K8507">
        <v>326.39999999999998</v>
      </c>
      <c r="L8507" t="s">
        <v>459</v>
      </c>
      <c r="M8507" t="s">
        <v>7116</v>
      </c>
      <c r="N8507" t="s">
        <v>7117</v>
      </c>
    </row>
    <row r="8508" spans="1:14" x14ac:dyDescent="0.2">
      <c r="A8508" s="343">
        <v>45203</v>
      </c>
      <c r="B8508" s="106" t="s">
        <v>541</v>
      </c>
      <c r="C8508" s="58">
        <v>6615.1</v>
      </c>
      <c r="D8508" t="s">
        <v>452</v>
      </c>
      <c r="E8508">
        <v>2276</v>
      </c>
      <c r="F8508" t="s">
        <v>4389</v>
      </c>
      <c r="G8508" s="92"/>
      <c r="H8508" s="112">
        <v>8</v>
      </c>
      <c r="I8508">
        <v>394</v>
      </c>
      <c r="J8508" s="112" t="s">
        <v>2937</v>
      </c>
      <c r="K8508">
        <v>472.8</v>
      </c>
      <c r="L8508" t="s">
        <v>459</v>
      </c>
      <c r="M8508" t="s">
        <v>7116</v>
      </c>
      <c r="N8508" t="s">
        <v>7117</v>
      </c>
    </row>
    <row r="8509" spans="1:14" x14ac:dyDescent="0.2">
      <c r="A8509" s="343">
        <v>45203</v>
      </c>
      <c r="B8509" s="106" t="s">
        <v>541</v>
      </c>
      <c r="C8509" s="58">
        <v>6854.1</v>
      </c>
      <c r="D8509" t="s">
        <v>452</v>
      </c>
      <c r="E8509">
        <v>5749</v>
      </c>
      <c r="F8509" t="s">
        <v>2978</v>
      </c>
      <c r="G8509" s="92"/>
      <c r="H8509" s="112">
        <v>7</v>
      </c>
      <c r="I8509">
        <v>364</v>
      </c>
      <c r="J8509" s="112" t="s">
        <v>2937</v>
      </c>
      <c r="K8509">
        <v>436.8</v>
      </c>
      <c r="L8509" t="s">
        <v>459</v>
      </c>
      <c r="M8509" t="s">
        <v>7116</v>
      </c>
      <c r="N8509" t="s">
        <v>7117</v>
      </c>
    </row>
    <row r="8510" spans="1:14" x14ac:dyDescent="0.2">
      <c r="A8510" s="343">
        <v>45219</v>
      </c>
      <c r="B8510" s="106" t="s">
        <v>541</v>
      </c>
      <c r="C8510" s="58">
        <v>6615.1</v>
      </c>
      <c r="D8510" t="s">
        <v>452</v>
      </c>
      <c r="E8510">
        <v>7264</v>
      </c>
      <c r="F8510" t="s">
        <v>7203</v>
      </c>
      <c r="H8510" s="112">
        <v>8</v>
      </c>
      <c r="I8510">
        <v>337</v>
      </c>
      <c r="J8510" s="112" t="s">
        <v>2937</v>
      </c>
      <c r="K8510">
        <v>404.4</v>
      </c>
      <c r="L8510" t="s">
        <v>459</v>
      </c>
      <c r="M8510" t="s">
        <v>7116</v>
      </c>
      <c r="N8510" t="s">
        <v>7117</v>
      </c>
    </row>
    <row r="8511" spans="1:14" x14ac:dyDescent="0.2">
      <c r="A8511" s="343">
        <v>45201</v>
      </c>
      <c r="B8511" s="106" t="s">
        <v>541</v>
      </c>
      <c r="C8511" s="58">
        <v>6615.1</v>
      </c>
      <c r="D8511" t="s">
        <v>452</v>
      </c>
      <c r="E8511">
        <v>4103</v>
      </c>
      <c r="F8511" t="s">
        <v>6013</v>
      </c>
      <c r="H8511" s="112">
        <v>8</v>
      </c>
      <c r="I8511">
        <v>577</v>
      </c>
      <c r="J8511" s="112" t="s">
        <v>2937</v>
      </c>
      <c r="K8511">
        <v>692.4</v>
      </c>
      <c r="L8511" t="s">
        <v>459</v>
      </c>
      <c r="M8511" t="s">
        <v>7116</v>
      </c>
      <c r="N8511" t="s">
        <v>7117</v>
      </c>
    </row>
    <row r="8512" spans="1:14" x14ac:dyDescent="0.2">
      <c r="A8512" s="343">
        <v>45230</v>
      </c>
      <c r="B8512" s="106" t="s">
        <v>541</v>
      </c>
      <c r="C8512" s="58">
        <v>6615.1</v>
      </c>
      <c r="D8512" t="s">
        <v>452</v>
      </c>
      <c r="E8512">
        <v>5279</v>
      </c>
      <c r="F8512" t="s">
        <v>3463</v>
      </c>
      <c r="H8512" s="112">
        <v>8</v>
      </c>
      <c r="I8512">
        <v>496</v>
      </c>
      <c r="J8512" s="112" t="s">
        <v>2937</v>
      </c>
      <c r="K8512">
        <v>595.20000000000005</v>
      </c>
      <c r="L8512" t="s">
        <v>459</v>
      </c>
      <c r="M8512" t="s">
        <v>7116</v>
      </c>
      <c r="N8512" t="s">
        <v>7117</v>
      </c>
    </row>
    <row r="8513" spans="1:14" x14ac:dyDescent="0.2">
      <c r="A8513" s="343">
        <v>45203</v>
      </c>
      <c r="B8513" s="106" t="s">
        <v>541</v>
      </c>
      <c r="C8513" s="58">
        <v>6615.1</v>
      </c>
      <c r="D8513" t="s">
        <v>452</v>
      </c>
      <c r="E8513">
        <v>7224</v>
      </c>
      <c r="F8513" t="s">
        <v>7152</v>
      </c>
      <c r="H8513" s="112">
        <v>8</v>
      </c>
      <c r="I8513">
        <v>272</v>
      </c>
      <c r="J8513" s="112" t="s">
        <v>2937</v>
      </c>
      <c r="K8513">
        <v>326.39999999999998</v>
      </c>
      <c r="L8513" t="s">
        <v>459</v>
      </c>
      <c r="M8513" t="s">
        <v>7116</v>
      </c>
      <c r="N8513" t="s">
        <v>7117</v>
      </c>
    </row>
    <row r="8514" spans="1:14" x14ac:dyDescent="0.2">
      <c r="A8514" s="343">
        <v>45204</v>
      </c>
      <c r="B8514" s="106" t="s">
        <v>541</v>
      </c>
      <c r="C8514" s="58">
        <v>6615.1</v>
      </c>
      <c r="D8514" t="s">
        <v>452</v>
      </c>
      <c r="E8514">
        <v>2276</v>
      </c>
      <c r="F8514" t="s">
        <v>4389</v>
      </c>
      <c r="H8514" s="112">
        <v>8</v>
      </c>
      <c r="I8514">
        <v>394</v>
      </c>
      <c r="J8514" s="112" t="s">
        <v>2937</v>
      </c>
      <c r="K8514">
        <v>472.8</v>
      </c>
      <c r="L8514" t="s">
        <v>459</v>
      </c>
      <c r="M8514" t="s">
        <v>7116</v>
      </c>
      <c r="N8514" t="s">
        <v>7117</v>
      </c>
    </row>
    <row r="8515" spans="1:14" x14ac:dyDescent="0.2">
      <c r="A8515" s="343">
        <v>45229</v>
      </c>
      <c r="B8515" s="106" t="s">
        <v>541</v>
      </c>
      <c r="C8515" s="58">
        <v>6615.1</v>
      </c>
      <c r="D8515" t="s">
        <v>452</v>
      </c>
      <c r="E8515">
        <v>7264</v>
      </c>
      <c r="F8515" t="s">
        <v>7203</v>
      </c>
      <c r="H8515" s="112">
        <v>8</v>
      </c>
      <c r="I8515">
        <v>337</v>
      </c>
      <c r="J8515" s="112" t="s">
        <v>2937</v>
      </c>
      <c r="K8515">
        <v>404.4</v>
      </c>
      <c r="L8515" t="s">
        <v>459</v>
      </c>
      <c r="M8515" t="s">
        <v>7116</v>
      </c>
      <c r="N8515" t="s">
        <v>7117</v>
      </c>
    </row>
    <row r="8516" spans="1:14" x14ac:dyDescent="0.2">
      <c r="A8516" s="343">
        <v>45208</v>
      </c>
      <c r="B8516" s="106" t="s">
        <v>541</v>
      </c>
      <c r="C8516" s="58">
        <v>6615.1</v>
      </c>
      <c r="D8516" t="s">
        <v>452</v>
      </c>
      <c r="E8516">
        <v>7240</v>
      </c>
      <c r="F8516" t="s">
        <v>7156</v>
      </c>
      <c r="H8516" s="112">
        <v>8</v>
      </c>
      <c r="I8516">
        <v>278</v>
      </c>
      <c r="J8516" s="112" t="s">
        <v>2937</v>
      </c>
      <c r="K8516">
        <v>333.6</v>
      </c>
      <c r="L8516" t="s">
        <v>459</v>
      </c>
      <c r="M8516" t="s">
        <v>7116</v>
      </c>
      <c r="N8516" t="s">
        <v>7117</v>
      </c>
    </row>
    <row r="8517" spans="1:14" x14ac:dyDescent="0.2">
      <c r="A8517" s="343">
        <v>45202</v>
      </c>
      <c r="B8517" s="106" t="s">
        <v>541</v>
      </c>
      <c r="C8517" s="58">
        <v>6615.1</v>
      </c>
      <c r="D8517" t="s">
        <v>452</v>
      </c>
      <c r="E8517">
        <v>4103</v>
      </c>
      <c r="F8517" t="s">
        <v>6013</v>
      </c>
      <c r="H8517" s="112">
        <v>8</v>
      </c>
      <c r="I8517">
        <v>577</v>
      </c>
      <c r="J8517" s="112" t="s">
        <v>2937</v>
      </c>
      <c r="K8517">
        <v>692.4</v>
      </c>
      <c r="L8517" t="s">
        <v>459</v>
      </c>
      <c r="M8517" t="s">
        <v>7116</v>
      </c>
      <c r="N8517" t="s">
        <v>7117</v>
      </c>
    </row>
    <row r="8518" spans="1:14" x14ac:dyDescent="0.2">
      <c r="A8518" s="343">
        <v>45204</v>
      </c>
      <c r="B8518" s="106" t="s">
        <v>541</v>
      </c>
      <c r="C8518" s="58">
        <v>6615.1</v>
      </c>
      <c r="D8518" t="s">
        <v>452</v>
      </c>
      <c r="E8518">
        <v>7224</v>
      </c>
      <c r="F8518" t="s">
        <v>7152</v>
      </c>
      <c r="H8518" s="112">
        <v>8</v>
      </c>
      <c r="I8518">
        <v>272</v>
      </c>
      <c r="J8518" s="112" t="s">
        <v>2937</v>
      </c>
      <c r="K8518">
        <v>326.39999999999998</v>
      </c>
      <c r="L8518" t="s">
        <v>459</v>
      </c>
      <c r="M8518" t="s">
        <v>7116</v>
      </c>
      <c r="N8518" t="s">
        <v>7117</v>
      </c>
    </row>
    <row r="8519" spans="1:14" x14ac:dyDescent="0.2">
      <c r="A8519" s="343">
        <v>45205</v>
      </c>
      <c r="B8519" s="106" t="s">
        <v>541</v>
      </c>
      <c r="C8519" s="58">
        <v>6615.1</v>
      </c>
      <c r="D8519" t="s">
        <v>452</v>
      </c>
      <c r="E8519">
        <v>2276</v>
      </c>
      <c r="F8519" t="s">
        <v>4389</v>
      </c>
      <c r="H8519" s="112">
        <v>8</v>
      </c>
      <c r="I8519">
        <v>394</v>
      </c>
      <c r="J8519" s="112" t="s">
        <v>2937</v>
      </c>
      <c r="K8519">
        <v>472.8</v>
      </c>
      <c r="L8519" t="s">
        <v>459</v>
      </c>
      <c r="M8519" t="s">
        <v>7116</v>
      </c>
      <c r="N8519" t="s">
        <v>7117</v>
      </c>
    </row>
    <row r="8520" spans="1:14" x14ac:dyDescent="0.2">
      <c r="A8520" s="343">
        <v>45223</v>
      </c>
      <c r="B8520" s="106" t="s">
        <v>541</v>
      </c>
      <c r="C8520" s="58">
        <v>6615.1</v>
      </c>
      <c r="D8520" t="s">
        <v>452</v>
      </c>
      <c r="E8520">
        <v>5279</v>
      </c>
      <c r="F8520" t="s">
        <v>3463</v>
      </c>
      <c r="H8520" s="112">
        <v>8</v>
      </c>
      <c r="I8520">
        <v>496</v>
      </c>
      <c r="J8520" s="112" t="s">
        <v>2937</v>
      </c>
      <c r="K8520">
        <v>595.20000000000005</v>
      </c>
      <c r="L8520" t="s">
        <v>459</v>
      </c>
      <c r="M8520" t="s">
        <v>7116</v>
      </c>
      <c r="N8520" t="s">
        <v>7117</v>
      </c>
    </row>
    <row r="8521" spans="1:14" x14ac:dyDescent="0.2">
      <c r="A8521" s="343">
        <v>45230</v>
      </c>
      <c r="B8521" s="106" t="s">
        <v>541</v>
      </c>
      <c r="C8521" s="58">
        <v>6615.1</v>
      </c>
      <c r="D8521" t="s">
        <v>452</v>
      </c>
      <c r="E8521">
        <v>7264</v>
      </c>
      <c r="F8521" t="s">
        <v>7203</v>
      </c>
      <c r="H8521" s="112">
        <v>8</v>
      </c>
      <c r="I8521">
        <v>337</v>
      </c>
      <c r="J8521" s="112" t="s">
        <v>2937</v>
      </c>
      <c r="K8521">
        <v>404.4</v>
      </c>
      <c r="L8521" t="s">
        <v>459</v>
      </c>
      <c r="M8521" t="s">
        <v>7116</v>
      </c>
      <c r="N8521" t="s">
        <v>7117</v>
      </c>
    </row>
    <row r="8522" spans="1:14" x14ac:dyDescent="0.2">
      <c r="A8522" s="343">
        <v>45209</v>
      </c>
      <c r="B8522" s="106" t="s">
        <v>541</v>
      </c>
      <c r="C8522" s="58">
        <v>6615.1</v>
      </c>
      <c r="D8522" t="s">
        <v>452</v>
      </c>
      <c r="E8522">
        <v>7240</v>
      </c>
      <c r="F8522" t="s">
        <v>7156</v>
      </c>
      <c r="H8522" s="112">
        <v>8</v>
      </c>
      <c r="I8522">
        <v>278</v>
      </c>
      <c r="J8522" s="112" t="s">
        <v>2937</v>
      </c>
      <c r="K8522">
        <v>333.6</v>
      </c>
      <c r="L8522" t="s">
        <v>459</v>
      </c>
      <c r="M8522" t="s">
        <v>7116</v>
      </c>
      <c r="N8522" t="s">
        <v>7117</v>
      </c>
    </row>
    <row r="8523" spans="1:14" x14ac:dyDescent="0.2">
      <c r="A8523" s="343">
        <v>45201</v>
      </c>
      <c r="B8523" s="106" t="s">
        <v>541</v>
      </c>
      <c r="C8523" s="58">
        <v>6615.1</v>
      </c>
      <c r="D8523" t="s">
        <v>452</v>
      </c>
      <c r="E8523">
        <v>4491</v>
      </c>
      <c r="F8523" t="s">
        <v>3044</v>
      </c>
      <c r="H8523" s="112">
        <v>4</v>
      </c>
      <c r="I8523">
        <v>532</v>
      </c>
      <c r="J8523" s="112" t="s">
        <v>2937</v>
      </c>
      <c r="K8523">
        <v>638.4</v>
      </c>
      <c r="L8523" t="s">
        <v>459</v>
      </c>
      <c r="M8523" t="s">
        <v>7116</v>
      </c>
      <c r="N8523" t="s">
        <v>7117</v>
      </c>
    </row>
    <row r="8524" spans="1:14" x14ac:dyDescent="0.2">
      <c r="A8524" s="343">
        <v>45203</v>
      </c>
      <c r="B8524" s="106" t="s">
        <v>541</v>
      </c>
      <c r="C8524" s="58">
        <v>6615.1</v>
      </c>
      <c r="D8524" t="s">
        <v>452</v>
      </c>
      <c r="E8524">
        <v>4103</v>
      </c>
      <c r="F8524" t="s">
        <v>6013</v>
      </c>
      <c r="H8524" s="112">
        <v>8</v>
      </c>
      <c r="I8524">
        <v>577</v>
      </c>
      <c r="J8524" s="112" t="s">
        <v>2937</v>
      </c>
      <c r="K8524">
        <v>692.4</v>
      </c>
      <c r="L8524" t="s">
        <v>459</v>
      </c>
      <c r="M8524" t="s">
        <v>7116</v>
      </c>
      <c r="N8524" t="s">
        <v>7117</v>
      </c>
    </row>
    <row r="8525" spans="1:14" x14ac:dyDescent="0.2">
      <c r="A8525" s="343">
        <v>45205</v>
      </c>
      <c r="B8525" s="106" t="s">
        <v>541</v>
      </c>
      <c r="C8525" s="58">
        <v>6615.1</v>
      </c>
      <c r="D8525" t="s">
        <v>452</v>
      </c>
      <c r="E8525">
        <v>7224</v>
      </c>
      <c r="F8525" t="s">
        <v>7152</v>
      </c>
      <c r="H8525" s="112">
        <v>8</v>
      </c>
      <c r="I8525">
        <v>272</v>
      </c>
      <c r="J8525" s="112" t="s">
        <v>2937</v>
      </c>
      <c r="K8525">
        <v>326.39999999999998</v>
      </c>
      <c r="L8525" t="s">
        <v>459</v>
      </c>
      <c r="M8525" t="s">
        <v>7116</v>
      </c>
      <c r="N8525" t="s">
        <v>7117</v>
      </c>
    </row>
    <row r="8526" spans="1:14" x14ac:dyDescent="0.2">
      <c r="A8526" s="343">
        <v>45224</v>
      </c>
      <c r="B8526" s="106" t="s">
        <v>541</v>
      </c>
      <c r="C8526" s="58">
        <v>6615.1</v>
      </c>
      <c r="D8526" t="s">
        <v>452</v>
      </c>
      <c r="E8526">
        <v>5279</v>
      </c>
      <c r="F8526" t="s">
        <v>3463</v>
      </c>
      <c r="H8526" s="112">
        <v>8</v>
      </c>
      <c r="I8526">
        <v>496</v>
      </c>
      <c r="J8526" s="112" t="s">
        <v>2937</v>
      </c>
      <c r="K8526">
        <v>595.20000000000005</v>
      </c>
      <c r="L8526" t="s">
        <v>459</v>
      </c>
      <c r="M8526" t="s">
        <v>7116</v>
      </c>
      <c r="N8526" t="s">
        <v>7117</v>
      </c>
    </row>
    <row r="8527" spans="1:14" x14ac:dyDescent="0.2">
      <c r="A8527" s="343">
        <v>45210</v>
      </c>
      <c r="B8527" s="106" t="s">
        <v>541</v>
      </c>
      <c r="C8527" s="58">
        <v>6615.1</v>
      </c>
      <c r="D8527" t="s">
        <v>452</v>
      </c>
      <c r="E8527">
        <v>7240</v>
      </c>
      <c r="F8527" t="s">
        <v>7156</v>
      </c>
      <c r="H8527" s="112">
        <v>8</v>
      </c>
      <c r="I8527">
        <v>278</v>
      </c>
      <c r="J8527" s="112" t="s">
        <v>2937</v>
      </c>
      <c r="K8527">
        <v>333.6</v>
      </c>
      <c r="L8527" t="s">
        <v>459</v>
      </c>
      <c r="M8527" t="s">
        <v>7116</v>
      </c>
      <c r="N8527" t="s">
        <v>7117</v>
      </c>
    </row>
    <row r="8528" spans="1:14" x14ac:dyDescent="0.2">
      <c r="A8528" s="343">
        <v>45202</v>
      </c>
      <c r="B8528" s="106" t="s">
        <v>541</v>
      </c>
      <c r="C8528" s="58">
        <v>6615.1</v>
      </c>
      <c r="D8528" t="s">
        <v>452</v>
      </c>
      <c r="E8528">
        <v>4491</v>
      </c>
      <c r="F8528" t="s">
        <v>3044</v>
      </c>
      <c r="H8528" s="112">
        <v>8</v>
      </c>
      <c r="I8528">
        <v>532</v>
      </c>
      <c r="J8528" s="112" t="s">
        <v>2937</v>
      </c>
      <c r="K8528">
        <v>638.4</v>
      </c>
      <c r="L8528" t="s">
        <v>459</v>
      </c>
      <c r="M8528" t="s">
        <v>7116</v>
      </c>
      <c r="N8528" t="s">
        <v>7117</v>
      </c>
    </row>
    <row r="8529" spans="1:14" x14ac:dyDescent="0.2">
      <c r="A8529" s="343">
        <v>45208</v>
      </c>
      <c r="B8529" s="106" t="s">
        <v>541</v>
      </c>
      <c r="C8529" s="58">
        <v>6615.1</v>
      </c>
      <c r="D8529" t="s">
        <v>452</v>
      </c>
      <c r="E8529">
        <v>2276</v>
      </c>
      <c r="F8529" t="s">
        <v>4389</v>
      </c>
      <c r="H8529" s="112">
        <v>4</v>
      </c>
      <c r="I8529">
        <v>394</v>
      </c>
      <c r="J8529" s="112" t="s">
        <v>2937</v>
      </c>
      <c r="K8529">
        <v>472.8</v>
      </c>
      <c r="L8529" t="s">
        <v>459</v>
      </c>
      <c r="M8529" t="s">
        <v>7116</v>
      </c>
      <c r="N8529" t="s">
        <v>7117</v>
      </c>
    </row>
    <row r="8530" spans="1:14" x14ac:dyDescent="0.2">
      <c r="A8530" s="343">
        <v>45204</v>
      </c>
      <c r="B8530" s="106" t="s">
        <v>541</v>
      </c>
      <c r="C8530" s="58">
        <v>6615.1</v>
      </c>
      <c r="D8530" t="s">
        <v>452</v>
      </c>
      <c r="E8530">
        <v>4103</v>
      </c>
      <c r="F8530" t="s">
        <v>6013</v>
      </c>
      <c r="H8530" s="112">
        <v>8</v>
      </c>
      <c r="I8530">
        <v>577</v>
      </c>
      <c r="J8530" s="112" t="s">
        <v>2937</v>
      </c>
      <c r="K8530">
        <v>692.4</v>
      </c>
      <c r="L8530" t="s">
        <v>459</v>
      </c>
      <c r="M8530" t="s">
        <v>7116</v>
      </c>
      <c r="N8530" t="s">
        <v>7117</v>
      </c>
    </row>
    <row r="8531" spans="1:14" x14ac:dyDescent="0.2">
      <c r="A8531" s="343">
        <v>45223</v>
      </c>
      <c r="B8531" s="106" t="s">
        <v>541</v>
      </c>
      <c r="C8531" s="58">
        <v>6615.1</v>
      </c>
      <c r="D8531" t="s">
        <v>452</v>
      </c>
      <c r="E8531">
        <v>7264</v>
      </c>
      <c r="F8531" t="s">
        <v>7203</v>
      </c>
      <c r="H8531" s="112">
        <v>8</v>
      </c>
      <c r="I8531">
        <v>337</v>
      </c>
      <c r="J8531" s="112" t="s">
        <v>2937</v>
      </c>
      <c r="K8531">
        <v>404.4</v>
      </c>
      <c r="L8531" t="s">
        <v>459</v>
      </c>
      <c r="M8531" t="s">
        <v>7116</v>
      </c>
      <c r="N8531" t="s">
        <v>7117</v>
      </c>
    </row>
    <row r="8532" spans="1:14" x14ac:dyDescent="0.2">
      <c r="A8532" s="343">
        <v>45225</v>
      </c>
      <c r="B8532" s="106" t="s">
        <v>541</v>
      </c>
      <c r="C8532" s="58">
        <v>6615.1</v>
      </c>
      <c r="D8532" t="s">
        <v>452</v>
      </c>
      <c r="E8532">
        <v>5279</v>
      </c>
      <c r="F8532" t="s">
        <v>3463</v>
      </c>
      <c r="H8532" s="112">
        <v>8</v>
      </c>
      <c r="I8532">
        <v>496</v>
      </c>
      <c r="J8532" s="112" t="s">
        <v>2937</v>
      </c>
      <c r="K8532">
        <v>595.20000000000005</v>
      </c>
      <c r="L8532" t="s">
        <v>459</v>
      </c>
      <c r="M8532" t="s">
        <v>7116</v>
      </c>
      <c r="N8532" t="s">
        <v>7117</v>
      </c>
    </row>
    <row r="8533" spans="1:14" x14ac:dyDescent="0.2">
      <c r="A8533" s="343">
        <v>45209</v>
      </c>
      <c r="B8533" s="106" t="s">
        <v>541</v>
      </c>
      <c r="C8533" s="58">
        <v>6615.1</v>
      </c>
      <c r="D8533" t="s">
        <v>452</v>
      </c>
      <c r="E8533">
        <v>7224</v>
      </c>
      <c r="F8533" t="s">
        <v>7152</v>
      </c>
      <c r="H8533" s="112">
        <v>8</v>
      </c>
      <c r="I8533">
        <v>272</v>
      </c>
      <c r="J8533" s="112" t="s">
        <v>2937</v>
      </c>
      <c r="K8533">
        <v>326.39999999999998</v>
      </c>
      <c r="L8533" t="s">
        <v>459</v>
      </c>
      <c r="M8533" t="s">
        <v>7116</v>
      </c>
      <c r="N8533" t="s">
        <v>7117</v>
      </c>
    </row>
    <row r="8534" spans="1:14" x14ac:dyDescent="0.2">
      <c r="A8534" s="343">
        <v>45211</v>
      </c>
      <c r="B8534" s="106" t="s">
        <v>541</v>
      </c>
      <c r="C8534" s="58">
        <v>6615.1</v>
      </c>
      <c r="D8534" t="s">
        <v>452</v>
      </c>
      <c r="E8534">
        <v>7240</v>
      </c>
      <c r="F8534" t="s">
        <v>7156</v>
      </c>
      <c r="H8534" s="112">
        <v>8</v>
      </c>
      <c r="I8534">
        <v>278</v>
      </c>
      <c r="J8534" s="112" t="s">
        <v>2937</v>
      </c>
      <c r="K8534">
        <v>333.6</v>
      </c>
      <c r="L8534" t="s">
        <v>459</v>
      </c>
      <c r="M8534" t="s">
        <v>7116</v>
      </c>
      <c r="N8534" t="s">
        <v>7117</v>
      </c>
    </row>
    <row r="8535" spans="1:14" x14ac:dyDescent="0.2">
      <c r="A8535" s="343">
        <v>45203</v>
      </c>
      <c r="B8535" s="106" t="s">
        <v>541</v>
      </c>
      <c r="C8535" s="58">
        <v>6615.1</v>
      </c>
      <c r="D8535" t="s">
        <v>452</v>
      </c>
      <c r="E8535">
        <v>4491</v>
      </c>
      <c r="F8535" t="s">
        <v>3044</v>
      </c>
      <c r="H8535" s="112">
        <v>8</v>
      </c>
      <c r="I8535">
        <v>532</v>
      </c>
      <c r="J8535" s="112" t="s">
        <v>2937</v>
      </c>
      <c r="K8535">
        <v>638.4</v>
      </c>
      <c r="L8535" t="s">
        <v>459</v>
      </c>
      <c r="M8535" t="s">
        <v>7116</v>
      </c>
      <c r="N8535" t="s">
        <v>7117</v>
      </c>
    </row>
    <row r="8536" spans="1:14" x14ac:dyDescent="0.2">
      <c r="A8536" s="343">
        <v>45205</v>
      </c>
      <c r="B8536" s="106" t="s">
        <v>541</v>
      </c>
      <c r="C8536" s="58">
        <v>6615.1</v>
      </c>
      <c r="D8536" t="s">
        <v>452</v>
      </c>
      <c r="E8536">
        <v>4103</v>
      </c>
      <c r="F8536" t="s">
        <v>6013</v>
      </c>
      <c r="H8536" s="112">
        <v>8</v>
      </c>
      <c r="I8536">
        <v>577</v>
      </c>
      <c r="J8536" s="112" t="s">
        <v>2937</v>
      </c>
      <c r="K8536">
        <v>692.4</v>
      </c>
      <c r="L8536" t="s">
        <v>459</v>
      </c>
      <c r="M8536" t="s">
        <v>7116</v>
      </c>
      <c r="N8536" t="s">
        <v>7117</v>
      </c>
    </row>
    <row r="8537" spans="1:14" x14ac:dyDescent="0.2">
      <c r="A8537" s="343">
        <v>45224</v>
      </c>
      <c r="B8537" s="106" t="s">
        <v>541</v>
      </c>
      <c r="C8537" s="58">
        <v>6615.1</v>
      </c>
      <c r="D8537" t="s">
        <v>452</v>
      </c>
      <c r="E8537">
        <v>7264</v>
      </c>
      <c r="F8537" t="s">
        <v>7203</v>
      </c>
      <c r="H8537" s="112">
        <v>8</v>
      </c>
      <c r="I8537">
        <v>337</v>
      </c>
      <c r="J8537" s="112" t="s">
        <v>2937</v>
      </c>
      <c r="K8537">
        <v>404.4</v>
      </c>
      <c r="L8537" t="s">
        <v>459</v>
      </c>
      <c r="M8537" t="s">
        <v>7116</v>
      </c>
      <c r="N8537" t="s">
        <v>7117</v>
      </c>
    </row>
    <row r="8538" spans="1:14" x14ac:dyDescent="0.2">
      <c r="A8538" s="343">
        <v>45201</v>
      </c>
      <c r="B8538" s="106" t="s">
        <v>541</v>
      </c>
      <c r="C8538" s="58">
        <v>6615.1</v>
      </c>
      <c r="D8538" t="s">
        <v>452</v>
      </c>
      <c r="E8538">
        <v>6486</v>
      </c>
      <c r="F8538" t="s">
        <v>7133</v>
      </c>
      <c r="H8538" s="112">
        <v>8</v>
      </c>
      <c r="I8538">
        <v>336</v>
      </c>
      <c r="J8538" s="112" t="s">
        <v>2937</v>
      </c>
      <c r="K8538">
        <v>403.2</v>
      </c>
      <c r="L8538" t="s">
        <v>459</v>
      </c>
      <c r="M8538" t="s">
        <v>7116</v>
      </c>
      <c r="N8538" t="s">
        <v>7117</v>
      </c>
    </row>
    <row r="8539" spans="1:14" x14ac:dyDescent="0.2">
      <c r="A8539" s="343">
        <v>45226</v>
      </c>
      <c r="B8539" s="106" t="s">
        <v>541</v>
      </c>
      <c r="C8539" s="58">
        <v>6615.1</v>
      </c>
      <c r="D8539" t="s">
        <v>452</v>
      </c>
      <c r="E8539">
        <v>5279</v>
      </c>
      <c r="F8539" t="s">
        <v>3463</v>
      </c>
      <c r="H8539" s="112">
        <v>8</v>
      </c>
      <c r="I8539">
        <v>496</v>
      </c>
      <c r="J8539" s="112" t="s">
        <v>2937</v>
      </c>
      <c r="K8539">
        <v>595.20000000000005</v>
      </c>
      <c r="L8539" t="s">
        <v>459</v>
      </c>
      <c r="M8539" t="s">
        <v>7116</v>
      </c>
      <c r="N8539" t="s">
        <v>7117</v>
      </c>
    </row>
    <row r="8540" spans="1:14" x14ac:dyDescent="0.2">
      <c r="A8540" s="343">
        <v>45210</v>
      </c>
      <c r="B8540" s="106" t="s">
        <v>541</v>
      </c>
      <c r="C8540" s="58">
        <v>6615.1</v>
      </c>
      <c r="D8540" t="s">
        <v>452</v>
      </c>
      <c r="E8540">
        <v>7224</v>
      </c>
      <c r="F8540" t="s">
        <v>7152</v>
      </c>
      <c r="H8540" s="112">
        <v>8</v>
      </c>
      <c r="I8540">
        <v>272</v>
      </c>
      <c r="J8540" s="112" t="s">
        <v>2937</v>
      </c>
      <c r="K8540">
        <v>326.39999999999998</v>
      </c>
      <c r="L8540" t="s">
        <v>459</v>
      </c>
      <c r="M8540" t="s">
        <v>7116</v>
      </c>
      <c r="N8540" t="s">
        <v>7117</v>
      </c>
    </row>
    <row r="8541" spans="1:14" x14ac:dyDescent="0.2">
      <c r="A8541" s="343">
        <v>45204</v>
      </c>
      <c r="B8541" s="106" t="s">
        <v>541</v>
      </c>
      <c r="C8541" s="58">
        <v>6615.1</v>
      </c>
      <c r="D8541" t="s">
        <v>452</v>
      </c>
      <c r="E8541">
        <v>4491</v>
      </c>
      <c r="F8541" t="s">
        <v>3044</v>
      </c>
      <c r="H8541" s="112">
        <v>8</v>
      </c>
      <c r="I8541">
        <v>532</v>
      </c>
      <c r="J8541" s="112" t="s">
        <v>2937</v>
      </c>
      <c r="K8541">
        <v>638.4</v>
      </c>
      <c r="L8541" t="s">
        <v>459</v>
      </c>
      <c r="M8541" t="s">
        <v>7116</v>
      </c>
      <c r="N8541" t="s">
        <v>7117</v>
      </c>
    </row>
    <row r="8542" spans="1:14" x14ac:dyDescent="0.2">
      <c r="A8542" s="343">
        <v>45201</v>
      </c>
      <c r="B8542" s="106" t="s">
        <v>541</v>
      </c>
      <c r="C8542" s="58">
        <v>6615.1</v>
      </c>
      <c r="D8542" t="s">
        <v>452</v>
      </c>
      <c r="E8542">
        <v>7240</v>
      </c>
      <c r="F8542" t="s">
        <v>7156</v>
      </c>
      <c r="H8542" s="112">
        <v>8</v>
      </c>
      <c r="I8542">
        <v>278</v>
      </c>
      <c r="J8542" s="112" t="s">
        <v>2937</v>
      </c>
      <c r="K8542">
        <v>333.6</v>
      </c>
      <c r="L8542" t="s">
        <v>459</v>
      </c>
      <c r="M8542" t="s">
        <v>7116</v>
      </c>
      <c r="N8542" t="s">
        <v>7117</v>
      </c>
    </row>
    <row r="8543" spans="1:14" x14ac:dyDescent="0.2">
      <c r="A8543" s="343">
        <v>45225</v>
      </c>
      <c r="B8543" s="106" t="s">
        <v>541</v>
      </c>
      <c r="C8543" s="58">
        <v>6615.1</v>
      </c>
      <c r="D8543" t="s">
        <v>452</v>
      </c>
      <c r="E8543">
        <v>7264</v>
      </c>
      <c r="F8543" t="s">
        <v>7203</v>
      </c>
      <c r="H8543" s="112">
        <v>8</v>
      </c>
      <c r="I8543">
        <v>337</v>
      </c>
      <c r="J8543" s="112" t="s">
        <v>2937</v>
      </c>
      <c r="K8543">
        <v>404.4</v>
      </c>
      <c r="L8543" t="s">
        <v>459</v>
      </c>
      <c r="M8543" t="s">
        <v>7116</v>
      </c>
      <c r="N8543" t="s">
        <v>7117</v>
      </c>
    </row>
    <row r="8544" spans="1:14" x14ac:dyDescent="0.2">
      <c r="A8544" s="343">
        <v>45202</v>
      </c>
      <c r="B8544" s="106" t="s">
        <v>541</v>
      </c>
      <c r="C8544" s="58">
        <v>6615.1</v>
      </c>
      <c r="D8544" t="s">
        <v>452</v>
      </c>
      <c r="E8544">
        <v>6486</v>
      </c>
      <c r="F8544" t="s">
        <v>7133</v>
      </c>
      <c r="H8544" s="112">
        <v>8</v>
      </c>
      <c r="I8544">
        <v>336</v>
      </c>
      <c r="J8544" s="112" t="s">
        <v>2937</v>
      </c>
      <c r="K8544">
        <v>403.2</v>
      </c>
      <c r="L8544" t="s">
        <v>459</v>
      </c>
      <c r="M8544" t="s">
        <v>7116</v>
      </c>
      <c r="N8544" t="s">
        <v>7117</v>
      </c>
    </row>
    <row r="8545" spans="1:14" x14ac:dyDescent="0.2">
      <c r="A8545" s="343">
        <v>45208</v>
      </c>
      <c r="B8545" s="106" t="s">
        <v>541</v>
      </c>
      <c r="C8545" s="58">
        <v>6615.1</v>
      </c>
      <c r="D8545" t="s">
        <v>452</v>
      </c>
      <c r="E8545">
        <v>4103</v>
      </c>
      <c r="F8545" t="s">
        <v>6013</v>
      </c>
      <c r="H8545" s="112">
        <v>8</v>
      </c>
      <c r="I8545">
        <v>577</v>
      </c>
      <c r="J8545" s="112" t="s">
        <v>2937</v>
      </c>
      <c r="K8545">
        <v>692.4</v>
      </c>
      <c r="L8545" t="s">
        <v>459</v>
      </c>
      <c r="M8545" t="s">
        <v>7116</v>
      </c>
      <c r="N8545" t="s">
        <v>7117</v>
      </c>
    </row>
    <row r="8546" spans="1:14" x14ac:dyDescent="0.2">
      <c r="A8546" s="343">
        <v>45216</v>
      </c>
      <c r="B8546" s="106" t="s">
        <v>541</v>
      </c>
      <c r="C8546" s="58">
        <v>6615.1</v>
      </c>
      <c r="D8546" t="s">
        <v>452</v>
      </c>
      <c r="E8546">
        <v>5279</v>
      </c>
      <c r="F8546" t="s">
        <v>3463</v>
      </c>
      <c r="H8546" s="112">
        <v>8</v>
      </c>
      <c r="I8546">
        <v>496</v>
      </c>
      <c r="J8546" s="112" t="s">
        <v>2937</v>
      </c>
      <c r="K8546">
        <v>595.20000000000005</v>
      </c>
      <c r="L8546" t="s">
        <v>459</v>
      </c>
      <c r="M8546" t="s">
        <v>7116</v>
      </c>
      <c r="N8546" t="s">
        <v>7117</v>
      </c>
    </row>
    <row r="8547" spans="1:14" x14ac:dyDescent="0.2">
      <c r="A8547" s="343">
        <v>45211</v>
      </c>
      <c r="B8547" s="106" t="s">
        <v>541</v>
      </c>
      <c r="C8547" s="58">
        <v>6615.1</v>
      </c>
      <c r="D8547" t="s">
        <v>452</v>
      </c>
      <c r="E8547">
        <v>7224</v>
      </c>
      <c r="F8547" t="s">
        <v>7152</v>
      </c>
      <c r="H8547" s="112">
        <v>8</v>
      </c>
      <c r="I8547">
        <v>272</v>
      </c>
      <c r="J8547" s="112" t="s">
        <v>2937</v>
      </c>
      <c r="K8547">
        <v>326.39999999999998</v>
      </c>
      <c r="L8547" t="s">
        <v>459</v>
      </c>
      <c r="M8547" t="s">
        <v>7116</v>
      </c>
      <c r="N8547" t="s">
        <v>7117</v>
      </c>
    </row>
    <row r="8548" spans="1:14" x14ac:dyDescent="0.2">
      <c r="A8548" s="343">
        <v>45205</v>
      </c>
      <c r="B8548" s="106" t="s">
        <v>541</v>
      </c>
      <c r="C8548" s="58">
        <v>6615.1</v>
      </c>
      <c r="D8548" t="s">
        <v>452</v>
      </c>
      <c r="E8548">
        <v>4491</v>
      </c>
      <c r="F8548" t="s">
        <v>3044</v>
      </c>
      <c r="H8548" s="112">
        <v>4</v>
      </c>
      <c r="I8548">
        <v>532</v>
      </c>
      <c r="J8548" s="112" t="s">
        <v>2937</v>
      </c>
      <c r="K8548">
        <v>638.4</v>
      </c>
      <c r="L8548" t="s">
        <v>459</v>
      </c>
      <c r="M8548" t="s">
        <v>7116</v>
      </c>
      <c r="N8548" t="s">
        <v>7117</v>
      </c>
    </row>
    <row r="8549" spans="1:14" x14ac:dyDescent="0.2">
      <c r="A8549" s="343">
        <v>45229</v>
      </c>
      <c r="B8549" s="106" t="s">
        <v>541</v>
      </c>
      <c r="C8549" s="58">
        <v>6702.1</v>
      </c>
      <c r="D8549" t="s">
        <v>452</v>
      </c>
      <c r="E8549">
        <v>871</v>
      </c>
      <c r="F8549" t="s">
        <v>2936</v>
      </c>
      <c r="H8549" s="112">
        <v>4</v>
      </c>
      <c r="I8549" s="103">
        <v>1705</v>
      </c>
      <c r="J8549" s="112" t="s">
        <v>2937</v>
      </c>
      <c r="K8549" s="103">
        <v>2046</v>
      </c>
      <c r="L8549" t="s">
        <v>459</v>
      </c>
      <c r="M8549" t="s">
        <v>7116</v>
      </c>
      <c r="N8549" t="s">
        <v>7117</v>
      </c>
    </row>
    <row r="8550" spans="1:14" x14ac:dyDescent="0.2">
      <c r="A8550" s="343">
        <v>45226</v>
      </c>
      <c r="B8550" s="106" t="s">
        <v>541</v>
      </c>
      <c r="C8550" s="58">
        <v>6615.1</v>
      </c>
      <c r="D8550" t="s">
        <v>452</v>
      </c>
      <c r="E8550">
        <v>7264</v>
      </c>
      <c r="F8550" t="s">
        <v>7203</v>
      </c>
      <c r="H8550" s="112">
        <v>8</v>
      </c>
      <c r="I8550">
        <v>337</v>
      </c>
      <c r="J8550" s="112" t="s">
        <v>2937</v>
      </c>
      <c r="K8550">
        <v>404.4</v>
      </c>
      <c r="L8550" t="s">
        <v>459</v>
      </c>
      <c r="M8550" t="s">
        <v>7116</v>
      </c>
      <c r="N8550" t="s">
        <v>7117</v>
      </c>
    </row>
    <row r="8551" spans="1:14" x14ac:dyDescent="0.2">
      <c r="A8551" s="343">
        <v>45203</v>
      </c>
      <c r="B8551" s="106" t="s">
        <v>541</v>
      </c>
      <c r="C8551" s="58">
        <v>6615.1</v>
      </c>
      <c r="D8551" t="s">
        <v>452</v>
      </c>
      <c r="E8551">
        <v>6486</v>
      </c>
      <c r="F8551" t="s">
        <v>7133</v>
      </c>
      <c r="H8551" s="112">
        <v>4</v>
      </c>
      <c r="I8551">
        <v>336</v>
      </c>
      <c r="J8551" s="112" t="s">
        <v>2937</v>
      </c>
      <c r="K8551">
        <v>403.2</v>
      </c>
      <c r="L8551" t="s">
        <v>459</v>
      </c>
      <c r="M8551" t="s">
        <v>7116</v>
      </c>
      <c r="N8551" t="s">
        <v>7117</v>
      </c>
    </row>
    <row r="8552" spans="1:14" x14ac:dyDescent="0.2">
      <c r="A8552" s="343">
        <v>45217</v>
      </c>
      <c r="B8552" s="106" t="s">
        <v>541</v>
      </c>
      <c r="C8552" s="58">
        <v>6615.1</v>
      </c>
      <c r="D8552" t="s">
        <v>452</v>
      </c>
      <c r="E8552">
        <v>5279</v>
      </c>
      <c r="F8552" t="s">
        <v>3463</v>
      </c>
      <c r="H8552" s="112">
        <v>8</v>
      </c>
      <c r="I8552">
        <v>496</v>
      </c>
      <c r="J8552" s="112" t="s">
        <v>2937</v>
      </c>
      <c r="K8552">
        <v>595.20000000000005</v>
      </c>
      <c r="L8552" t="s">
        <v>459</v>
      </c>
      <c r="M8552" t="s">
        <v>7116</v>
      </c>
      <c r="N8552" t="s">
        <v>7117</v>
      </c>
    </row>
    <row r="8553" spans="1:14" x14ac:dyDescent="0.2">
      <c r="A8553" s="343">
        <v>45202</v>
      </c>
      <c r="B8553" s="106" t="s">
        <v>541</v>
      </c>
      <c r="C8553" s="58">
        <v>6615.1</v>
      </c>
      <c r="D8553" t="s">
        <v>452</v>
      </c>
      <c r="E8553">
        <v>7240</v>
      </c>
      <c r="F8553" t="s">
        <v>7156</v>
      </c>
      <c r="H8553" s="112">
        <v>8</v>
      </c>
      <c r="I8553">
        <v>278</v>
      </c>
      <c r="J8553" s="112" t="s">
        <v>2937</v>
      </c>
      <c r="K8553">
        <v>333.6</v>
      </c>
      <c r="L8553" t="s">
        <v>459</v>
      </c>
      <c r="M8553" t="s">
        <v>7116</v>
      </c>
      <c r="N8553" t="s">
        <v>7117</v>
      </c>
    </row>
    <row r="8554" spans="1:14" x14ac:dyDescent="0.2">
      <c r="A8554" s="343">
        <v>45209</v>
      </c>
      <c r="B8554" s="106" t="s">
        <v>541</v>
      </c>
      <c r="C8554" s="58">
        <v>6615.1</v>
      </c>
      <c r="D8554" t="s">
        <v>452</v>
      </c>
      <c r="E8554">
        <v>4103</v>
      </c>
      <c r="F8554" t="s">
        <v>6013</v>
      </c>
      <c r="H8554" s="112">
        <v>8</v>
      </c>
      <c r="I8554">
        <v>577</v>
      </c>
      <c r="J8554" s="112" t="s">
        <v>2937</v>
      </c>
      <c r="K8554">
        <v>692.4</v>
      </c>
      <c r="L8554" t="s">
        <v>459</v>
      </c>
      <c r="M8554" t="s">
        <v>7116</v>
      </c>
      <c r="N8554" t="s">
        <v>7117</v>
      </c>
    </row>
    <row r="8555" spans="1:14" x14ac:dyDescent="0.2">
      <c r="A8555" s="343">
        <v>45230</v>
      </c>
      <c r="B8555" s="106" t="s">
        <v>541</v>
      </c>
      <c r="C8555" s="58">
        <v>6702.1</v>
      </c>
      <c r="D8555" t="s">
        <v>452</v>
      </c>
      <c r="E8555">
        <v>871</v>
      </c>
      <c r="F8555" t="s">
        <v>2936</v>
      </c>
      <c r="H8555" s="112">
        <v>6</v>
      </c>
      <c r="I8555" s="103">
        <v>1705</v>
      </c>
      <c r="J8555" s="112" t="s">
        <v>2937</v>
      </c>
      <c r="K8555" s="103">
        <v>2046</v>
      </c>
      <c r="L8555" t="s">
        <v>459</v>
      </c>
      <c r="M8555" t="s">
        <v>7116</v>
      </c>
      <c r="N8555" t="s">
        <v>7117</v>
      </c>
    </row>
    <row r="8556" spans="1:14" x14ac:dyDescent="0.2">
      <c r="A8556" s="343">
        <v>45204</v>
      </c>
      <c r="B8556" s="106" t="s">
        <v>541</v>
      </c>
      <c r="C8556" s="58">
        <v>6615.1</v>
      </c>
      <c r="D8556" t="s">
        <v>452</v>
      </c>
      <c r="E8556">
        <v>6486</v>
      </c>
      <c r="F8556" t="s">
        <v>7133</v>
      </c>
      <c r="H8556" s="112">
        <v>8</v>
      </c>
      <c r="I8556">
        <v>336</v>
      </c>
      <c r="J8556" s="112" t="s">
        <v>2937</v>
      </c>
      <c r="K8556">
        <v>403.2</v>
      </c>
      <c r="L8556" t="s">
        <v>459</v>
      </c>
      <c r="M8556" t="s">
        <v>7116</v>
      </c>
      <c r="N8556" t="s">
        <v>7117</v>
      </c>
    </row>
    <row r="8557" spans="1:14" x14ac:dyDescent="0.2">
      <c r="A8557" s="343">
        <v>45218</v>
      </c>
      <c r="B8557" s="106" t="s">
        <v>541</v>
      </c>
      <c r="C8557" s="58">
        <v>6615.1</v>
      </c>
      <c r="D8557" t="s">
        <v>452</v>
      </c>
      <c r="E8557">
        <v>5279</v>
      </c>
      <c r="F8557" t="s">
        <v>3463</v>
      </c>
      <c r="H8557" s="112">
        <v>8</v>
      </c>
      <c r="I8557">
        <v>496</v>
      </c>
      <c r="J8557" s="112" t="s">
        <v>2937</v>
      </c>
      <c r="K8557">
        <v>595.20000000000005</v>
      </c>
      <c r="L8557" t="s">
        <v>459</v>
      </c>
      <c r="M8557" t="s">
        <v>7116</v>
      </c>
      <c r="N8557" t="s">
        <v>7117</v>
      </c>
    </row>
    <row r="8558" spans="1:14" x14ac:dyDescent="0.2">
      <c r="A8558" s="343">
        <v>45203</v>
      </c>
      <c r="B8558" s="106" t="s">
        <v>541</v>
      </c>
      <c r="C8558" s="58">
        <v>6615.1</v>
      </c>
      <c r="D8558" t="s">
        <v>452</v>
      </c>
      <c r="E8558">
        <v>7240</v>
      </c>
      <c r="F8558" t="s">
        <v>7156</v>
      </c>
      <c r="H8558" s="112">
        <v>8</v>
      </c>
      <c r="I8558">
        <v>278</v>
      </c>
      <c r="J8558" s="112" t="s">
        <v>2937</v>
      </c>
      <c r="K8558">
        <v>333.6</v>
      </c>
      <c r="L8558" t="s">
        <v>459</v>
      </c>
      <c r="M8558" t="s">
        <v>7116</v>
      </c>
      <c r="N8558" t="s">
        <v>7117</v>
      </c>
    </row>
    <row r="8559" spans="1:14" x14ac:dyDescent="0.2">
      <c r="A8559" s="343">
        <v>45208</v>
      </c>
      <c r="B8559" s="106" t="s">
        <v>541</v>
      </c>
      <c r="C8559" s="58">
        <v>6615.1</v>
      </c>
      <c r="D8559" t="s">
        <v>452</v>
      </c>
      <c r="E8559">
        <v>4491</v>
      </c>
      <c r="F8559" t="s">
        <v>3044</v>
      </c>
      <c r="H8559" s="112">
        <v>8</v>
      </c>
      <c r="I8559">
        <v>532</v>
      </c>
      <c r="J8559" s="112" t="s">
        <v>2937</v>
      </c>
      <c r="K8559">
        <v>638.4</v>
      </c>
      <c r="L8559" t="s">
        <v>459</v>
      </c>
      <c r="M8559" t="s">
        <v>7116</v>
      </c>
      <c r="N8559" t="s">
        <v>7117</v>
      </c>
    </row>
    <row r="8560" spans="1:14" x14ac:dyDescent="0.2">
      <c r="A8560" s="343">
        <v>45210</v>
      </c>
      <c r="B8560" s="106" t="s">
        <v>541</v>
      </c>
      <c r="C8560" s="58">
        <v>6615.1</v>
      </c>
      <c r="D8560" t="s">
        <v>452</v>
      </c>
      <c r="E8560">
        <v>4103</v>
      </c>
      <c r="F8560" t="s">
        <v>6013</v>
      </c>
      <c r="H8560" s="112">
        <v>8</v>
      </c>
      <c r="I8560">
        <v>577</v>
      </c>
      <c r="J8560" s="112" t="s">
        <v>2937</v>
      </c>
      <c r="K8560">
        <v>692.4</v>
      </c>
      <c r="L8560" t="s">
        <v>459</v>
      </c>
      <c r="M8560" t="s">
        <v>7116</v>
      </c>
      <c r="N8560" t="s">
        <v>7117</v>
      </c>
    </row>
    <row r="8561" spans="1:14" x14ac:dyDescent="0.2">
      <c r="A8561" s="343">
        <v>45205</v>
      </c>
      <c r="B8561" s="106" t="s">
        <v>541</v>
      </c>
      <c r="C8561" s="58">
        <v>6615.1</v>
      </c>
      <c r="D8561" t="s">
        <v>452</v>
      </c>
      <c r="E8561">
        <v>6486</v>
      </c>
      <c r="F8561" t="s">
        <v>7133</v>
      </c>
      <c r="H8561" s="112">
        <v>8</v>
      </c>
      <c r="I8561">
        <v>336</v>
      </c>
      <c r="J8561" s="112" t="s">
        <v>2937</v>
      </c>
      <c r="K8561">
        <v>403.2</v>
      </c>
      <c r="L8561" t="s">
        <v>459</v>
      </c>
      <c r="M8561" t="s">
        <v>7116</v>
      </c>
      <c r="N8561" t="s">
        <v>7117</v>
      </c>
    </row>
    <row r="8562" spans="1:14" x14ac:dyDescent="0.2">
      <c r="A8562" s="343">
        <v>45219</v>
      </c>
      <c r="B8562" s="106" t="s">
        <v>541</v>
      </c>
      <c r="C8562" s="58">
        <v>6615.1</v>
      </c>
      <c r="D8562" t="s">
        <v>452</v>
      </c>
      <c r="E8562">
        <v>5279</v>
      </c>
      <c r="F8562" t="s">
        <v>3463</v>
      </c>
      <c r="H8562" s="112">
        <v>8</v>
      </c>
      <c r="I8562">
        <v>496</v>
      </c>
      <c r="J8562" s="112" t="s">
        <v>2937</v>
      </c>
      <c r="K8562">
        <v>595.20000000000005</v>
      </c>
      <c r="L8562" t="s">
        <v>459</v>
      </c>
      <c r="M8562" t="s">
        <v>7116</v>
      </c>
      <c r="N8562" t="s">
        <v>7117</v>
      </c>
    </row>
    <row r="8563" spans="1:14" x14ac:dyDescent="0.2">
      <c r="A8563" s="343">
        <v>45204</v>
      </c>
      <c r="B8563" s="106" t="s">
        <v>541</v>
      </c>
      <c r="C8563" s="58">
        <v>6615.1</v>
      </c>
      <c r="D8563" t="s">
        <v>452</v>
      </c>
      <c r="E8563">
        <v>7240</v>
      </c>
      <c r="F8563" t="s">
        <v>7156</v>
      </c>
      <c r="H8563" s="112">
        <v>8</v>
      </c>
      <c r="I8563">
        <v>278</v>
      </c>
      <c r="J8563" s="112" t="s">
        <v>2937</v>
      </c>
      <c r="K8563">
        <v>333.6</v>
      </c>
      <c r="L8563" t="s">
        <v>459</v>
      </c>
      <c r="M8563" t="s">
        <v>7116</v>
      </c>
      <c r="N8563" t="s">
        <v>7117</v>
      </c>
    </row>
    <row r="8564" spans="1:14" x14ac:dyDescent="0.2">
      <c r="A8564" s="343">
        <v>45209</v>
      </c>
      <c r="B8564" s="106" t="s">
        <v>541</v>
      </c>
      <c r="C8564" s="58">
        <v>6615.1</v>
      </c>
      <c r="D8564" t="s">
        <v>452</v>
      </c>
      <c r="E8564">
        <v>4491</v>
      </c>
      <c r="F8564" t="s">
        <v>3044</v>
      </c>
      <c r="H8564" s="112">
        <v>6.5</v>
      </c>
      <c r="I8564">
        <v>532</v>
      </c>
      <c r="J8564" s="112" t="s">
        <v>2937</v>
      </c>
      <c r="K8564">
        <v>638.4</v>
      </c>
      <c r="L8564" t="s">
        <v>459</v>
      </c>
      <c r="M8564" t="s">
        <v>7116</v>
      </c>
      <c r="N8564" t="s">
        <v>7117</v>
      </c>
    </row>
    <row r="8565" spans="1:14" x14ac:dyDescent="0.2">
      <c r="A8565" s="343">
        <v>45211</v>
      </c>
      <c r="B8565" s="106" t="s">
        <v>541</v>
      </c>
      <c r="C8565" s="58">
        <v>6615.1</v>
      </c>
      <c r="D8565" t="s">
        <v>452</v>
      </c>
      <c r="E8565">
        <v>4103</v>
      </c>
      <c r="F8565" t="s">
        <v>6013</v>
      </c>
      <c r="H8565" s="112">
        <v>8</v>
      </c>
      <c r="I8565">
        <v>577</v>
      </c>
      <c r="J8565" s="112" t="s">
        <v>2937</v>
      </c>
      <c r="K8565">
        <v>692.4</v>
      </c>
      <c r="L8565" t="s">
        <v>459</v>
      </c>
      <c r="M8565" t="s">
        <v>7116</v>
      </c>
      <c r="N8565" t="s">
        <v>7117</v>
      </c>
    </row>
    <row r="8566" spans="1:14" x14ac:dyDescent="0.2">
      <c r="A8566" s="343">
        <v>45208</v>
      </c>
      <c r="B8566" s="106" t="s">
        <v>541</v>
      </c>
      <c r="C8566" s="58">
        <v>6615.1</v>
      </c>
      <c r="D8566" t="s">
        <v>452</v>
      </c>
      <c r="E8566">
        <v>6486</v>
      </c>
      <c r="F8566" t="s">
        <v>7133</v>
      </c>
      <c r="H8566" s="112">
        <v>4</v>
      </c>
      <c r="I8566">
        <v>336</v>
      </c>
      <c r="J8566" s="112" t="s">
        <v>2937</v>
      </c>
      <c r="K8566">
        <v>403.2</v>
      </c>
      <c r="L8566" t="s">
        <v>459</v>
      </c>
      <c r="M8566" t="s">
        <v>7116</v>
      </c>
      <c r="N8566" t="s">
        <v>7117</v>
      </c>
    </row>
    <row r="8567" spans="1:14" x14ac:dyDescent="0.2">
      <c r="A8567" s="343">
        <v>45205</v>
      </c>
      <c r="B8567" s="106" t="s">
        <v>541</v>
      </c>
      <c r="C8567" s="58">
        <v>6615.1</v>
      </c>
      <c r="D8567" t="s">
        <v>452</v>
      </c>
      <c r="E8567">
        <v>7240</v>
      </c>
      <c r="F8567" t="s">
        <v>7156</v>
      </c>
      <c r="H8567" s="112">
        <v>8</v>
      </c>
      <c r="I8567">
        <v>278</v>
      </c>
      <c r="J8567" s="112" t="s">
        <v>2937</v>
      </c>
      <c r="K8567">
        <v>333.6</v>
      </c>
      <c r="L8567" t="s">
        <v>459</v>
      </c>
      <c r="M8567" t="s">
        <v>7116</v>
      </c>
      <c r="N8567" t="s">
        <v>7117</v>
      </c>
    </row>
    <row r="8568" spans="1:14" x14ac:dyDescent="0.2">
      <c r="A8568" s="343">
        <v>45210</v>
      </c>
      <c r="B8568" s="106" t="s">
        <v>541</v>
      </c>
      <c r="C8568" s="58">
        <v>6615.1</v>
      </c>
      <c r="D8568" t="s">
        <v>452</v>
      </c>
      <c r="E8568">
        <v>4491</v>
      </c>
      <c r="F8568" t="s">
        <v>3044</v>
      </c>
      <c r="H8568" s="112">
        <v>7</v>
      </c>
      <c r="I8568">
        <v>532</v>
      </c>
      <c r="J8568" s="112" t="s">
        <v>2937</v>
      </c>
      <c r="K8568">
        <v>638.4</v>
      </c>
      <c r="L8568" t="s">
        <v>459</v>
      </c>
      <c r="M8568" t="s">
        <v>7116</v>
      </c>
      <c r="N8568" t="s">
        <v>7117</v>
      </c>
    </row>
    <row r="8569" spans="1:14" x14ac:dyDescent="0.2">
      <c r="A8569" s="343">
        <v>45209</v>
      </c>
      <c r="B8569" s="106" t="s">
        <v>541</v>
      </c>
      <c r="C8569" s="58">
        <v>6615.1</v>
      </c>
      <c r="D8569" t="s">
        <v>452</v>
      </c>
      <c r="E8569">
        <v>6486</v>
      </c>
      <c r="F8569" t="s">
        <v>7133</v>
      </c>
      <c r="H8569" s="112">
        <v>8</v>
      </c>
      <c r="I8569">
        <v>336</v>
      </c>
      <c r="J8569" s="112" t="s">
        <v>2937</v>
      </c>
      <c r="K8569">
        <v>403.2</v>
      </c>
      <c r="L8569" t="s">
        <v>459</v>
      </c>
      <c r="M8569" t="s">
        <v>7116</v>
      </c>
      <c r="N8569" t="s">
        <v>7117</v>
      </c>
    </row>
    <row r="8570" spans="1:14" x14ac:dyDescent="0.2">
      <c r="A8570" s="343">
        <v>45211</v>
      </c>
      <c r="B8570" s="106" t="s">
        <v>541</v>
      </c>
      <c r="C8570" s="58">
        <v>6615.1</v>
      </c>
      <c r="D8570" t="s">
        <v>452</v>
      </c>
      <c r="E8570">
        <v>4491</v>
      </c>
      <c r="F8570" t="s">
        <v>3044</v>
      </c>
      <c r="H8570" s="112">
        <v>8</v>
      </c>
      <c r="I8570">
        <v>532</v>
      </c>
      <c r="J8570" s="112" t="s">
        <v>2937</v>
      </c>
      <c r="K8570">
        <v>638.4</v>
      </c>
      <c r="L8570" t="s">
        <v>459</v>
      </c>
      <c r="M8570" t="s">
        <v>7116</v>
      </c>
      <c r="N8570" t="s">
        <v>7117</v>
      </c>
    </row>
    <row r="8571" spans="1:14" x14ac:dyDescent="0.2">
      <c r="A8571" s="343">
        <v>45210</v>
      </c>
      <c r="B8571" s="106" t="s">
        <v>541</v>
      </c>
      <c r="C8571" s="58">
        <v>6615.1</v>
      </c>
      <c r="D8571" t="s">
        <v>452</v>
      </c>
      <c r="E8571">
        <v>6486</v>
      </c>
      <c r="F8571" t="s">
        <v>7133</v>
      </c>
      <c r="H8571" s="112">
        <v>8</v>
      </c>
      <c r="I8571">
        <v>336</v>
      </c>
      <c r="J8571" s="112" t="s">
        <v>2937</v>
      </c>
      <c r="K8571">
        <v>403.2</v>
      </c>
      <c r="L8571" t="s">
        <v>459</v>
      </c>
      <c r="M8571" t="s">
        <v>7116</v>
      </c>
      <c r="N8571" t="s">
        <v>7117</v>
      </c>
    </row>
    <row r="8572" spans="1:14" x14ac:dyDescent="0.2">
      <c r="A8572" s="343">
        <v>45217</v>
      </c>
      <c r="B8572" s="106" t="s">
        <v>541</v>
      </c>
      <c r="C8572" s="58">
        <v>6756.1</v>
      </c>
      <c r="D8572" t="s">
        <v>452</v>
      </c>
      <c r="E8572">
        <v>871</v>
      </c>
      <c r="F8572" t="s">
        <v>2936</v>
      </c>
      <c r="H8572" s="112">
        <v>1</v>
      </c>
      <c r="I8572" s="103">
        <v>1705</v>
      </c>
      <c r="J8572" s="112" t="s">
        <v>2937</v>
      </c>
      <c r="K8572" s="103">
        <v>2046</v>
      </c>
      <c r="L8572" t="s">
        <v>459</v>
      </c>
      <c r="M8572" t="s">
        <v>7116</v>
      </c>
      <c r="N8572" t="s">
        <v>7117</v>
      </c>
    </row>
    <row r="8573" spans="1:14" x14ac:dyDescent="0.2">
      <c r="A8573" s="343">
        <v>45211</v>
      </c>
      <c r="B8573" s="106" t="s">
        <v>541</v>
      </c>
      <c r="C8573" s="58">
        <v>6615.1</v>
      </c>
      <c r="D8573" t="s">
        <v>452</v>
      </c>
      <c r="E8573">
        <v>6486</v>
      </c>
      <c r="F8573" t="s">
        <v>7133</v>
      </c>
      <c r="H8573" s="112">
        <v>8</v>
      </c>
      <c r="I8573">
        <v>336</v>
      </c>
      <c r="J8573" s="112" t="s">
        <v>2937</v>
      </c>
      <c r="K8573">
        <v>403.2</v>
      </c>
      <c r="L8573" t="s">
        <v>459</v>
      </c>
      <c r="M8573" t="s">
        <v>7116</v>
      </c>
      <c r="N8573" t="s">
        <v>7117</v>
      </c>
    </row>
    <row r="8574" spans="1:14" x14ac:dyDescent="0.2">
      <c r="A8574" s="343">
        <v>45218</v>
      </c>
      <c r="B8574" s="106" t="s">
        <v>541</v>
      </c>
      <c r="C8574" s="58">
        <v>6756.1</v>
      </c>
      <c r="D8574" t="s">
        <v>452</v>
      </c>
      <c r="E8574">
        <v>871</v>
      </c>
      <c r="F8574" t="s">
        <v>2936</v>
      </c>
      <c r="H8574" s="112">
        <v>1</v>
      </c>
      <c r="I8574" s="103">
        <v>1705</v>
      </c>
      <c r="J8574" s="112" t="s">
        <v>2937</v>
      </c>
      <c r="K8574" s="103">
        <v>2046</v>
      </c>
      <c r="L8574" t="s">
        <v>459</v>
      </c>
      <c r="M8574" t="s">
        <v>7116</v>
      </c>
      <c r="N8574" t="s">
        <v>7117</v>
      </c>
    </row>
    <row r="8575" spans="1:14" x14ac:dyDescent="0.2">
      <c r="A8575" s="343">
        <v>45216</v>
      </c>
      <c r="B8575" s="106" t="s">
        <v>541</v>
      </c>
      <c r="C8575" s="58">
        <v>6702.1</v>
      </c>
      <c r="D8575" t="s">
        <v>452</v>
      </c>
      <c r="E8575">
        <v>871</v>
      </c>
      <c r="F8575" t="s">
        <v>2936</v>
      </c>
      <c r="H8575" s="112">
        <v>4</v>
      </c>
      <c r="I8575" s="103">
        <v>1705</v>
      </c>
      <c r="J8575" s="112" t="s">
        <v>2937</v>
      </c>
      <c r="K8575" s="103">
        <v>2046</v>
      </c>
      <c r="L8575" t="s">
        <v>459</v>
      </c>
      <c r="M8575" t="s">
        <v>7116</v>
      </c>
      <c r="N8575" t="s">
        <v>7117</v>
      </c>
    </row>
    <row r="8576" spans="1:14" x14ac:dyDescent="0.2">
      <c r="A8576" s="343">
        <v>45217</v>
      </c>
      <c r="B8576" s="106" t="s">
        <v>541</v>
      </c>
      <c r="C8576" s="58">
        <v>6702.1</v>
      </c>
      <c r="D8576" t="s">
        <v>452</v>
      </c>
      <c r="E8576">
        <v>871</v>
      </c>
      <c r="F8576" t="s">
        <v>2936</v>
      </c>
      <c r="H8576" s="112">
        <v>6</v>
      </c>
      <c r="I8576" s="103">
        <v>1705</v>
      </c>
      <c r="J8576" s="112" t="s">
        <v>2937</v>
      </c>
      <c r="K8576" s="103">
        <v>2046</v>
      </c>
      <c r="L8576" t="s">
        <v>459</v>
      </c>
      <c r="M8576" t="s">
        <v>7116</v>
      </c>
      <c r="N8576" t="s">
        <v>7117</v>
      </c>
    </row>
    <row r="8577" spans="1:14" x14ac:dyDescent="0.2">
      <c r="A8577" s="343">
        <v>45218</v>
      </c>
      <c r="B8577" s="106" t="s">
        <v>541</v>
      </c>
      <c r="C8577" s="58">
        <v>6702.1</v>
      </c>
      <c r="D8577" t="s">
        <v>452</v>
      </c>
      <c r="E8577">
        <v>871</v>
      </c>
      <c r="F8577" t="s">
        <v>2936</v>
      </c>
      <c r="H8577" s="112">
        <v>3</v>
      </c>
      <c r="I8577" s="103">
        <v>1705</v>
      </c>
      <c r="J8577" s="112" t="s">
        <v>2937</v>
      </c>
      <c r="K8577" s="103">
        <v>2046</v>
      </c>
      <c r="L8577" t="s">
        <v>459</v>
      </c>
      <c r="M8577" t="s">
        <v>7116</v>
      </c>
      <c r="N8577" t="s">
        <v>7117</v>
      </c>
    </row>
    <row r="8578" spans="1:14" x14ac:dyDescent="0.2">
      <c r="A8578" s="343">
        <v>45219</v>
      </c>
      <c r="B8578" s="106" t="s">
        <v>541</v>
      </c>
      <c r="C8578" s="58">
        <v>6702.1</v>
      </c>
      <c r="D8578" t="s">
        <v>452</v>
      </c>
      <c r="E8578">
        <v>871</v>
      </c>
      <c r="F8578" t="s">
        <v>2936</v>
      </c>
      <c r="H8578" s="112">
        <v>4</v>
      </c>
      <c r="I8578" s="103">
        <v>1705</v>
      </c>
      <c r="J8578" s="112" t="s">
        <v>2937</v>
      </c>
      <c r="K8578" s="103">
        <v>2046</v>
      </c>
      <c r="L8578" t="s">
        <v>459</v>
      </c>
      <c r="M8578" t="s">
        <v>7116</v>
      </c>
      <c r="N8578" t="s">
        <v>7117</v>
      </c>
    </row>
    <row r="8579" spans="1:14" x14ac:dyDescent="0.2">
      <c r="A8579" s="343">
        <v>45215</v>
      </c>
      <c r="B8579" s="106" t="s">
        <v>541</v>
      </c>
      <c r="C8579" s="58">
        <v>6615.1</v>
      </c>
      <c r="D8579" t="s">
        <v>452</v>
      </c>
      <c r="E8579">
        <v>871</v>
      </c>
      <c r="F8579" t="s">
        <v>2936</v>
      </c>
      <c r="H8579" s="112">
        <v>6</v>
      </c>
      <c r="I8579" s="103">
        <v>1705</v>
      </c>
      <c r="J8579" s="112" t="s">
        <v>2937</v>
      </c>
      <c r="K8579" s="103">
        <v>2046</v>
      </c>
      <c r="L8579" t="s">
        <v>459</v>
      </c>
      <c r="M8579" t="s">
        <v>7116</v>
      </c>
      <c r="N8579" t="s">
        <v>7117</v>
      </c>
    </row>
    <row r="8580" spans="1:14" x14ac:dyDescent="0.2">
      <c r="A8580" s="343">
        <v>45216</v>
      </c>
      <c r="B8580" s="106" t="s">
        <v>541</v>
      </c>
      <c r="C8580" s="58">
        <v>6615.1</v>
      </c>
      <c r="D8580" t="s">
        <v>452</v>
      </c>
      <c r="E8580">
        <v>871</v>
      </c>
      <c r="F8580" t="s">
        <v>2936</v>
      </c>
      <c r="H8580" s="112">
        <v>4</v>
      </c>
      <c r="I8580" s="103">
        <v>1705</v>
      </c>
      <c r="J8580" s="112" t="s">
        <v>2937</v>
      </c>
      <c r="K8580" s="103">
        <v>2046</v>
      </c>
      <c r="L8580" t="s">
        <v>459</v>
      </c>
      <c r="M8580" t="s">
        <v>7116</v>
      </c>
      <c r="N8580" t="s">
        <v>7117</v>
      </c>
    </row>
    <row r="8581" spans="1:14" x14ac:dyDescent="0.2">
      <c r="A8581" s="343">
        <v>45219</v>
      </c>
      <c r="B8581" s="106" t="s">
        <v>541</v>
      </c>
      <c r="C8581" s="58">
        <v>6615.1</v>
      </c>
      <c r="D8581" t="s">
        <v>452</v>
      </c>
      <c r="E8581">
        <v>871</v>
      </c>
      <c r="F8581" t="s">
        <v>2936</v>
      </c>
      <c r="H8581" s="112">
        <v>4</v>
      </c>
      <c r="I8581" s="103">
        <v>1705</v>
      </c>
      <c r="J8581" s="112" t="s">
        <v>2937</v>
      </c>
      <c r="K8581" s="103">
        <v>2046</v>
      </c>
      <c r="L8581" t="s">
        <v>459</v>
      </c>
      <c r="M8581" t="s">
        <v>7116</v>
      </c>
      <c r="N8581" t="s">
        <v>7117</v>
      </c>
    </row>
    <row r="8582" spans="1:14" x14ac:dyDescent="0.2">
      <c r="A8582" s="343">
        <v>45229</v>
      </c>
      <c r="B8582" s="106" t="s">
        <v>541</v>
      </c>
      <c r="C8582" s="58">
        <v>6615.1</v>
      </c>
      <c r="D8582" t="s">
        <v>452</v>
      </c>
      <c r="E8582">
        <v>871</v>
      </c>
      <c r="F8582" t="s">
        <v>2936</v>
      </c>
      <c r="H8582" s="112">
        <v>2</v>
      </c>
      <c r="I8582" s="103">
        <v>1705</v>
      </c>
      <c r="J8582" s="112" t="s">
        <v>2937</v>
      </c>
      <c r="K8582" s="103">
        <v>2046</v>
      </c>
      <c r="L8582" t="s">
        <v>459</v>
      </c>
      <c r="M8582" t="s">
        <v>7116</v>
      </c>
      <c r="N8582" t="s">
        <v>7117</v>
      </c>
    </row>
    <row r="8583" spans="1:14" x14ac:dyDescent="0.2">
      <c r="A8583" s="343">
        <v>45230</v>
      </c>
      <c r="B8583" s="106" t="s">
        <v>541</v>
      </c>
      <c r="C8583" s="58">
        <v>6615.1</v>
      </c>
      <c r="D8583" t="s">
        <v>452</v>
      </c>
      <c r="E8583">
        <v>871</v>
      </c>
      <c r="F8583" t="s">
        <v>2936</v>
      </c>
      <c r="H8583" s="112">
        <v>2</v>
      </c>
      <c r="I8583" s="103">
        <v>1705</v>
      </c>
      <c r="J8583" s="112" t="s">
        <v>2937</v>
      </c>
      <c r="K8583" s="103">
        <v>2046</v>
      </c>
      <c r="L8583" t="s">
        <v>459</v>
      </c>
      <c r="M8583" t="s">
        <v>7116</v>
      </c>
      <c r="N8583" t="s">
        <v>7117</v>
      </c>
    </row>
    <row r="8584" spans="1:14" x14ac:dyDescent="0.2">
      <c r="A8584" s="343">
        <v>45223</v>
      </c>
      <c r="B8584" s="106" t="s">
        <v>541</v>
      </c>
      <c r="C8584" s="58">
        <v>6702.1</v>
      </c>
      <c r="D8584" t="s">
        <v>452</v>
      </c>
      <c r="E8584">
        <v>871</v>
      </c>
      <c r="F8584" t="s">
        <v>2936</v>
      </c>
      <c r="H8584" s="112">
        <v>4</v>
      </c>
      <c r="I8584" s="103">
        <v>1705</v>
      </c>
      <c r="J8584" s="112" t="s">
        <v>2937</v>
      </c>
      <c r="K8584" s="103">
        <v>2046</v>
      </c>
      <c r="L8584" t="s">
        <v>459</v>
      </c>
      <c r="M8584" t="s">
        <v>7116</v>
      </c>
      <c r="N8584" t="s">
        <v>7117</v>
      </c>
    </row>
    <row r="8585" spans="1:14" x14ac:dyDescent="0.2">
      <c r="A8585" s="343">
        <v>45225</v>
      </c>
      <c r="B8585" s="106" t="s">
        <v>541</v>
      </c>
      <c r="C8585" s="58">
        <v>6702.1</v>
      </c>
      <c r="D8585" t="s">
        <v>452</v>
      </c>
      <c r="E8585">
        <v>871</v>
      </c>
      <c r="F8585" t="s">
        <v>2936</v>
      </c>
      <c r="H8585" s="112">
        <v>6</v>
      </c>
      <c r="I8585" s="103">
        <v>1705</v>
      </c>
      <c r="J8585" s="112" t="s">
        <v>2937</v>
      </c>
      <c r="K8585" s="103">
        <v>2046</v>
      </c>
      <c r="L8585" t="s">
        <v>459</v>
      </c>
      <c r="M8585" t="s">
        <v>7116</v>
      </c>
      <c r="N8585" t="s">
        <v>7117</v>
      </c>
    </row>
    <row r="8586" spans="1:14" x14ac:dyDescent="0.2">
      <c r="A8586" s="343">
        <v>45226</v>
      </c>
      <c r="B8586" s="106" t="s">
        <v>541</v>
      </c>
      <c r="C8586" s="58">
        <v>6702.1</v>
      </c>
      <c r="D8586" t="s">
        <v>452</v>
      </c>
      <c r="E8586">
        <v>871</v>
      </c>
      <c r="F8586" t="s">
        <v>2936</v>
      </c>
      <c r="H8586" s="112">
        <v>6</v>
      </c>
      <c r="I8586" s="103">
        <v>1705</v>
      </c>
      <c r="J8586" s="112" t="s">
        <v>2937</v>
      </c>
      <c r="K8586" s="103">
        <v>2046</v>
      </c>
      <c r="L8586" t="s">
        <v>459</v>
      </c>
      <c r="M8586" t="s">
        <v>7116</v>
      </c>
      <c r="N8586" t="s">
        <v>7117</v>
      </c>
    </row>
    <row r="8587" spans="1:14" x14ac:dyDescent="0.2">
      <c r="A8587" s="343">
        <v>45223</v>
      </c>
      <c r="B8587" s="106" t="s">
        <v>541</v>
      </c>
      <c r="C8587" s="58">
        <v>6615.1</v>
      </c>
      <c r="D8587" t="s">
        <v>452</v>
      </c>
      <c r="E8587">
        <v>871</v>
      </c>
      <c r="F8587" t="s">
        <v>2936</v>
      </c>
      <c r="H8587" s="112">
        <v>2</v>
      </c>
      <c r="I8587" s="103">
        <v>1705</v>
      </c>
      <c r="J8587" s="112" t="s">
        <v>2937</v>
      </c>
      <c r="K8587" s="103">
        <v>2046</v>
      </c>
      <c r="L8587" t="s">
        <v>459</v>
      </c>
      <c r="M8587" t="s">
        <v>7116</v>
      </c>
      <c r="N8587" t="s">
        <v>7117</v>
      </c>
    </row>
    <row r="8588" spans="1:14" x14ac:dyDescent="0.2">
      <c r="A8588" s="343">
        <v>45225</v>
      </c>
      <c r="B8588" s="106" t="s">
        <v>541</v>
      </c>
      <c r="C8588" s="58">
        <v>6615.1</v>
      </c>
      <c r="D8588" t="s">
        <v>452</v>
      </c>
      <c r="E8588">
        <v>871</v>
      </c>
      <c r="F8588" t="s">
        <v>2936</v>
      </c>
      <c r="H8588" s="112">
        <v>2</v>
      </c>
      <c r="I8588" s="103">
        <v>1705</v>
      </c>
      <c r="J8588" s="112" t="s">
        <v>2937</v>
      </c>
      <c r="K8588" s="103">
        <v>2046</v>
      </c>
      <c r="L8588" t="s">
        <v>459</v>
      </c>
      <c r="M8588" t="s">
        <v>7116</v>
      </c>
      <c r="N8588" t="s">
        <v>7117</v>
      </c>
    </row>
    <row r="8589" spans="1:14" x14ac:dyDescent="0.2">
      <c r="A8589" s="343">
        <v>45226</v>
      </c>
      <c r="B8589" s="106" t="s">
        <v>541</v>
      </c>
      <c r="C8589" s="58">
        <v>6615.1</v>
      </c>
      <c r="D8589" t="s">
        <v>452</v>
      </c>
      <c r="E8589">
        <v>871</v>
      </c>
      <c r="F8589" t="s">
        <v>2936</v>
      </c>
      <c r="H8589" s="112">
        <v>2</v>
      </c>
      <c r="I8589" s="103">
        <v>1705</v>
      </c>
      <c r="J8589" s="112" t="s">
        <v>2937</v>
      </c>
      <c r="K8589" s="103">
        <v>2046</v>
      </c>
      <c r="L8589" t="s">
        <v>459</v>
      </c>
      <c r="M8589" t="s">
        <v>7116</v>
      </c>
      <c r="N8589" t="s">
        <v>7117</v>
      </c>
    </row>
    <row r="8590" spans="1:14" x14ac:dyDescent="0.2">
      <c r="A8590" s="343">
        <v>45215</v>
      </c>
      <c r="B8590" s="106" t="s">
        <v>541</v>
      </c>
      <c r="C8590" s="58">
        <v>6854.1</v>
      </c>
      <c r="D8590" t="s">
        <v>452</v>
      </c>
      <c r="E8590">
        <v>3038</v>
      </c>
      <c r="F8590" t="s">
        <v>3011</v>
      </c>
      <c r="H8590" s="112">
        <v>4</v>
      </c>
      <c r="I8590">
        <v>834</v>
      </c>
      <c r="J8590" s="112" t="s">
        <v>2937</v>
      </c>
      <c r="K8590" s="103">
        <v>1000.8</v>
      </c>
      <c r="L8590" t="s">
        <v>459</v>
      </c>
      <c r="M8590" t="s">
        <v>7116</v>
      </c>
      <c r="N8590" t="s">
        <v>7117</v>
      </c>
    </row>
    <row r="8591" spans="1:14" x14ac:dyDescent="0.2">
      <c r="A8591" s="343">
        <v>45219</v>
      </c>
      <c r="B8591" s="106" t="s">
        <v>541</v>
      </c>
      <c r="C8591" s="58">
        <v>6854.1</v>
      </c>
      <c r="D8591" t="s">
        <v>452</v>
      </c>
      <c r="E8591">
        <v>3038</v>
      </c>
      <c r="F8591" t="s">
        <v>3011</v>
      </c>
      <c r="H8591" s="112">
        <v>2</v>
      </c>
      <c r="I8591">
        <v>834</v>
      </c>
      <c r="J8591" s="112" t="s">
        <v>2937</v>
      </c>
      <c r="K8591" s="103">
        <v>1000.8</v>
      </c>
      <c r="L8591" t="s">
        <v>459</v>
      </c>
      <c r="M8591" t="s">
        <v>7116</v>
      </c>
      <c r="N8591" t="s">
        <v>7117</v>
      </c>
    </row>
    <row r="8592" spans="1:14" x14ac:dyDescent="0.2">
      <c r="A8592" s="343">
        <v>45230</v>
      </c>
      <c r="B8592" s="106" t="s">
        <v>541</v>
      </c>
      <c r="C8592" s="58">
        <v>6427.1</v>
      </c>
      <c r="D8592" t="s">
        <v>452</v>
      </c>
      <c r="E8592">
        <v>3038</v>
      </c>
      <c r="F8592" t="s">
        <v>3011</v>
      </c>
      <c r="H8592" s="112">
        <v>5</v>
      </c>
      <c r="I8592">
        <v>834</v>
      </c>
      <c r="J8592" s="112" t="s">
        <v>2937</v>
      </c>
      <c r="K8592" s="103">
        <v>1000.8</v>
      </c>
      <c r="L8592" t="s">
        <v>459</v>
      </c>
      <c r="M8592" t="s">
        <v>7116</v>
      </c>
      <c r="N8592" t="s">
        <v>7117</v>
      </c>
    </row>
    <row r="8593" spans="1:14" x14ac:dyDescent="0.2">
      <c r="A8593" s="343">
        <v>45229</v>
      </c>
      <c r="B8593" s="106" t="s">
        <v>541</v>
      </c>
      <c r="C8593" s="58">
        <v>6854.1</v>
      </c>
      <c r="D8593" t="s">
        <v>452</v>
      </c>
      <c r="E8593">
        <v>3038</v>
      </c>
      <c r="F8593" t="s">
        <v>3011</v>
      </c>
      <c r="H8593" s="112">
        <v>8</v>
      </c>
      <c r="I8593">
        <v>834</v>
      </c>
      <c r="J8593" s="112" t="s">
        <v>2937</v>
      </c>
      <c r="K8593" s="103">
        <v>1000.8</v>
      </c>
      <c r="L8593" t="s">
        <v>459</v>
      </c>
      <c r="M8593" t="s">
        <v>7116</v>
      </c>
      <c r="N8593" t="s">
        <v>7117</v>
      </c>
    </row>
    <row r="8594" spans="1:14" x14ac:dyDescent="0.2">
      <c r="A8594" s="343">
        <v>45208</v>
      </c>
      <c r="B8594" s="106" t="s">
        <v>541</v>
      </c>
      <c r="C8594" s="58">
        <v>6615.1</v>
      </c>
      <c r="D8594" t="s">
        <v>452</v>
      </c>
      <c r="E8594">
        <v>871</v>
      </c>
      <c r="F8594" t="s">
        <v>2936</v>
      </c>
      <c r="H8594" s="112">
        <v>3</v>
      </c>
      <c r="I8594" s="103">
        <v>1705</v>
      </c>
      <c r="J8594" s="112" t="s">
        <v>2937</v>
      </c>
      <c r="K8594" s="103">
        <v>2046</v>
      </c>
      <c r="L8594" t="s">
        <v>459</v>
      </c>
      <c r="M8594" t="s">
        <v>7116</v>
      </c>
      <c r="N8594" t="s">
        <v>7117</v>
      </c>
    </row>
    <row r="8595" spans="1:14" x14ac:dyDescent="0.2">
      <c r="A8595" s="343">
        <v>45230</v>
      </c>
      <c r="B8595" s="106" t="s">
        <v>541</v>
      </c>
      <c r="C8595" s="58">
        <v>6854.1</v>
      </c>
      <c r="D8595" t="s">
        <v>452</v>
      </c>
      <c r="E8595">
        <v>3038</v>
      </c>
      <c r="F8595" t="s">
        <v>3011</v>
      </c>
      <c r="H8595" s="112">
        <v>2</v>
      </c>
      <c r="I8595">
        <v>834</v>
      </c>
      <c r="J8595" s="112" t="s">
        <v>2937</v>
      </c>
      <c r="K8595" s="103">
        <v>1000.8</v>
      </c>
      <c r="L8595" t="s">
        <v>459</v>
      </c>
      <c r="M8595" t="s">
        <v>7116</v>
      </c>
      <c r="N8595" t="s">
        <v>7117</v>
      </c>
    </row>
    <row r="8596" spans="1:14" x14ac:dyDescent="0.2">
      <c r="A8596" s="343">
        <v>45210</v>
      </c>
      <c r="B8596" s="106" t="s">
        <v>541</v>
      </c>
      <c r="C8596" s="58">
        <v>6615.1</v>
      </c>
      <c r="D8596" t="s">
        <v>452</v>
      </c>
      <c r="E8596">
        <v>871</v>
      </c>
      <c r="F8596" t="s">
        <v>2936</v>
      </c>
      <c r="H8596" s="112">
        <v>3</v>
      </c>
      <c r="I8596" s="103">
        <v>1705</v>
      </c>
      <c r="J8596" s="112" t="s">
        <v>2937</v>
      </c>
      <c r="K8596" s="103">
        <v>2046</v>
      </c>
      <c r="L8596" t="s">
        <v>459</v>
      </c>
      <c r="M8596" t="s">
        <v>7116</v>
      </c>
      <c r="N8596" t="s">
        <v>7117</v>
      </c>
    </row>
    <row r="8597" spans="1:14" x14ac:dyDescent="0.2">
      <c r="A8597" s="343">
        <v>45211</v>
      </c>
      <c r="B8597" s="106" t="s">
        <v>541</v>
      </c>
      <c r="C8597" s="58">
        <v>6615.1</v>
      </c>
      <c r="D8597" t="s">
        <v>452</v>
      </c>
      <c r="E8597">
        <v>871</v>
      </c>
      <c r="F8597" t="s">
        <v>2936</v>
      </c>
      <c r="H8597" s="112">
        <v>3</v>
      </c>
      <c r="I8597" s="103">
        <v>1705</v>
      </c>
      <c r="J8597" s="112" t="s">
        <v>2937</v>
      </c>
      <c r="K8597" s="103">
        <v>2046</v>
      </c>
      <c r="L8597" t="s">
        <v>459</v>
      </c>
      <c r="M8597" t="s">
        <v>7116</v>
      </c>
      <c r="N8597" t="s">
        <v>7117</v>
      </c>
    </row>
    <row r="8598" spans="1:14" x14ac:dyDescent="0.2">
      <c r="A8598" s="343">
        <v>45224</v>
      </c>
      <c r="B8598" s="106" t="s">
        <v>541</v>
      </c>
      <c r="C8598" s="58">
        <v>6615.1</v>
      </c>
      <c r="D8598" t="s">
        <v>452</v>
      </c>
      <c r="E8598">
        <v>3038</v>
      </c>
      <c r="F8598" t="s">
        <v>3011</v>
      </c>
      <c r="H8598" s="112">
        <v>4</v>
      </c>
      <c r="I8598">
        <v>834</v>
      </c>
      <c r="J8598" s="112" t="s">
        <v>2937</v>
      </c>
      <c r="K8598" s="103">
        <v>1000.8</v>
      </c>
      <c r="L8598" t="s">
        <v>459</v>
      </c>
      <c r="M8598" t="s">
        <v>7116</v>
      </c>
      <c r="N8598" t="s">
        <v>7117</v>
      </c>
    </row>
    <row r="8599" spans="1:14" x14ac:dyDescent="0.2">
      <c r="A8599" s="343">
        <v>45208</v>
      </c>
      <c r="B8599" s="106" t="s">
        <v>541</v>
      </c>
      <c r="C8599" s="58">
        <v>6154.1</v>
      </c>
      <c r="D8599" t="s">
        <v>452</v>
      </c>
      <c r="E8599">
        <v>871</v>
      </c>
      <c r="F8599" t="s">
        <v>2936</v>
      </c>
      <c r="H8599" s="112">
        <v>2</v>
      </c>
      <c r="I8599" s="103">
        <v>1705</v>
      </c>
      <c r="J8599" s="112" t="s">
        <v>2937</v>
      </c>
      <c r="K8599" s="103">
        <v>2046</v>
      </c>
      <c r="L8599" t="s">
        <v>459</v>
      </c>
      <c r="M8599" t="s">
        <v>7116</v>
      </c>
      <c r="N8599" t="s">
        <v>7117</v>
      </c>
    </row>
    <row r="8600" spans="1:14" x14ac:dyDescent="0.2">
      <c r="A8600" s="343">
        <v>45225</v>
      </c>
      <c r="B8600" s="106" t="s">
        <v>541</v>
      </c>
      <c r="C8600" s="58">
        <v>6615.1</v>
      </c>
      <c r="D8600" t="s">
        <v>452</v>
      </c>
      <c r="E8600">
        <v>3038</v>
      </c>
      <c r="F8600" t="s">
        <v>3011</v>
      </c>
      <c r="H8600" s="112">
        <v>5</v>
      </c>
      <c r="I8600">
        <v>834</v>
      </c>
      <c r="J8600" s="112" t="s">
        <v>2937</v>
      </c>
      <c r="K8600" s="103">
        <v>1000.8</v>
      </c>
      <c r="L8600" t="s">
        <v>459</v>
      </c>
      <c r="M8600" t="s">
        <v>7116</v>
      </c>
      <c r="N8600" t="s">
        <v>7117</v>
      </c>
    </row>
    <row r="8601" spans="1:14" x14ac:dyDescent="0.2">
      <c r="A8601" s="343">
        <v>45210</v>
      </c>
      <c r="B8601" s="106" t="s">
        <v>541</v>
      </c>
      <c r="C8601" s="58">
        <v>6154.1</v>
      </c>
      <c r="D8601" t="s">
        <v>452</v>
      </c>
      <c r="E8601">
        <v>871</v>
      </c>
      <c r="F8601" t="s">
        <v>2936</v>
      </c>
      <c r="H8601" s="112">
        <v>3</v>
      </c>
      <c r="I8601" s="103">
        <v>1705</v>
      </c>
      <c r="J8601" s="112" t="s">
        <v>2937</v>
      </c>
      <c r="K8601" s="103">
        <v>2046</v>
      </c>
      <c r="L8601" t="s">
        <v>459</v>
      </c>
      <c r="M8601" t="s">
        <v>7116</v>
      </c>
      <c r="N8601" t="s">
        <v>7117</v>
      </c>
    </row>
    <row r="8602" spans="1:14" x14ac:dyDescent="0.2">
      <c r="A8602" s="343">
        <v>45223</v>
      </c>
      <c r="B8602" s="106" t="s">
        <v>541</v>
      </c>
      <c r="C8602" s="58">
        <v>6854.1</v>
      </c>
      <c r="D8602" t="s">
        <v>452</v>
      </c>
      <c r="E8602">
        <v>3038</v>
      </c>
      <c r="F8602" t="s">
        <v>3011</v>
      </c>
      <c r="H8602" s="112">
        <v>8</v>
      </c>
      <c r="I8602">
        <v>834</v>
      </c>
      <c r="J8602" s="112" t="s">
        <v>2937</v>
      </c>
      <c r="K8602" s="103">
        <v>1000.8</v>
      </c>
      <c r="L8602" t="s">
        <v>459</v>
      </c>
      <c r="M8602" t="s">
        <v>7116</v>
      </c>
      <c r="N8602" t="s">
        <v>7117</v>
      </c>
    </row>
    <row r="8603" spans="1:14" x14ac:dyDescent="0.2">
      <c r="A8603" s="343">
        <v>45211</v>
      </c>
      <c r="B8603" s="106" t="s">
        <v>541</v>
      </c>
      <c r="C8603" s="58">
        <v>6154.1</v>
      </c>
      <c r="D8603" t="s">
        <v>452</v>
      </c>
      <c r="E8603">
        <v>871</v>
      </c>
      <c r="F8603" t="s">
        <v>2936</v>
      </c>
      <c r="H8603" s="112">
        <v>5</v>
      </c>
      <c r="I8603" s="103">
        <v>1705</v>
      </c>
      <c r="J8603" s="112" t="s">
        <v>2937</v>
      </c>
      <c r="K8603" s="103">
        <v>2046</v>
      </c>
      <c r="L8603" t="s">
        <v>459</v>
      </c>
      <c r="M8603" t="s">
        <v>7116</v>
      </c>
      <c r="N8603" t="s">
        <v>7117</v>
      </c>
    </row>
    <row r="8604" spans="1:14" x14ac:dyDescent="0.2">
      <c r="A8604" s="343">
        <v>45225</v>
      </c>
      <c r="B8604" s="106" t="s">
        <v>541</v>
      </c>
      <c r="C8604" s="58">
        <v>6854.1</v>
      </c>
      <c r="D8604" t="s">
        <v>452</v>
      </c>
      <c r="E8604">
        <v>3038</v>
      </c>
      <c r="F8604" t="s">
        <v>3011</v>
      </c>
      <c r="H8604" s="112">
        <v>3</v>
      </c>
      <c r="I8604">
        <v>834</v>
      </c>
      <c r="J8604" s="112" t="s">
        <v>2937</v>
      </c>
      <c r="K8604" s="103">
        <v>1000.8</v>
      </c>
      <c r="L8604" t="s">
        <v>459</v>
      </c>
      <c r="M8604" t="s">
        <v>7116</v>
      </c>
      <c r="N8604" t="s">
        <v>7117</v>
      </c>
    </row>
    <row r="8605" spans="1:14" x14ac:dyDescent="0.2">
      <c r="A8605" s="343">
        <v>45224</v>
      </c>
      <c r="B8605" s="106" t="s">
        <v>541</v>
      </c>
      <c r="C8605" s="58">
        <v>6427.1</v>
      </c>
      <c r="D8605" t="s">
        <v>452</v>
      </c>
      <c r="E8605">
        <v>3038</v>
      </c>
      <c r="F8605" t="s">
        <v>3011</v>
      </c>
      <c r="H8605" s="112">
        <v>2</v>
      </c>
      <c r="I8605">
        <v>834</v>
      </c>
      <c r="J8605" s="112" t="s">
        <v>2937</v>
      </c>
      <c r="K8605" s="103">
        <v>1000.8</v>
      </c>
      <c r="L8605" t="s">
        <v>459</v>
      </c>
      <c r="M8605" t="s">
        <v>7116</v>
      </c>
      <c r="N8605" t="s">
        <v>7117</v>
      </c>
    </row>
    <row r="8606" spans="1:14" x14ac:dyDescent="0.2">
      <c r="A8606" s="343">
        <v>45215</v>
      </c>
      <c r="B8606" s="106" t="s">
        <v>541</v>
      </c>
      <c r="C8606" s="58">
        <v>6615.1</v>
      </c>
      <c r="D8606" t="s">
        <v>452</v>
      </c>
      <c r="E8606">
        <v>3038</v>
      </c>
      <c r="F8606" t="s">
        <v>3011</v>
      </c>
      <c r="H8606" s="112">
        <v>4</v>
      </c>
      <c r="I8606">
        <v>834</v>
      </c>
      <c r="J8606" s="112" t="s">
        <v>2937</v>
      </c>
      <c r="K8606" s="103">
        <v>1000.8</v>
      </c>
      <c r="L8606" t="s">
        <v>459</v>
      </c>
      <c r="M8606" t="s">
        <v>7116</v>
      </c>
      <c r="N8606" t="s">
        <v>7117</v>
      </c>
    </row>
    <row r="8607" spans="1:14" x14ac:dyDescent="0.2">
      <c r="A8607" s="343">
        <v>45216</v>
      </c>
      <c r="B8607" s="106" t="s">
        <v>541</v>
      </c>
      <c r="C8607" s="58">
        <v>6615.1</v>
      </c>
      <c r="D8607" t="s">
        <v>452</v>
      </c>
      <c r="E8607">
        <v>3038</v>
      </c>
      <c r="F8607" t="s">
        <v>3011</v>
      </c>
      <c r="H8607" s="112">
        <v>8</v>
      </c>
      <c r="I8607">
        <v>834</v>
      </c>
      <c r="J8607" s="112" t="s">
        <v>2937</v>
      </c>
      <c r="K8607" s="103">
        <v>1000.8</v>
      </c>
      <c r="L8607" t="s">
        <v>459</v>
      </c>
      <c r="M8607" t="s">
        <v>7116</v>
      </c>
      <c r="N8607" t="s">
        <v>7117</v>
      </c>
    </row>
    <row r="8608" spans="1:14" x14ac:dyDescent="0.2">
      <c r="A8608" s="343">
        <v>45217</v>
      </c>
      <c r="B8608" s="106" t="s">
        <v>541</v>
      </c>
      <c r="C8608" s="58">
        <v>6615.1</v>
      </c>
      <c r="D8608" t="s">
        <v>452</v>
      </c>
      <c r="E8608">
        <v>3038</v>
      </c>
      <c r="F8608" t="s">
        <v>3011</v>
      </c>
      <c r="H8608" s="112">
        <v>8</v>
      </c>
      <c r="I8608">
        <v>834</v>
      </c>
      <c r="J8608" s="112" t="s">
        <v>2937</v>
      </c>
      <c r="K8608" s="103">
        <v>1000.8</v>
      </c>
      <c r="L8608" t="s">
        <v>459</v>
      </c>
      <c r="M8608" t="s">
        <v>7116</v>
      </c>
      <c r="N8608" t="s">
        <v>7117</v>
      </c>
    </row>
    <row r="8609" spans="1:14" x14ac:dyDescent="0.2">
      <c r="A8609" s="343">
        <v>45208</v>
      </c>
      <c r="B8609" s="106" t="s">
        <v>541</v>
      </c>
      <c r="C8609" s="58">
        <v>6011.1</v>
      </c>
      <c r="D8609" t="s">
        <v>452</v>
      </c>
      <c r="E8609">
        <v>6310</v>
      </c>
      <c r="F8609" t="s">
        <v>7119</v>
      </c>
      <c r="H8609" s="112">
        <v>2</v>
      </c>
      <c r="I8609">
        <v>531</v>
      </c>
      <c r="J8609" s="112" t="s">
        <v>2937</v>
      </c>
      <c r="K8609">
        <v>637.20000000000005</v>
      </c>
      <c r="L8609" t="s">
        <v>459</v>
      </c>
      <c r="M8609" t="s">
        <v>7116</v>
      </c>
      <c r="N8609" t="s">
        <v>7117</v>
      </c>
    </row>
    <row r="8610" spans="1:14" x14ac:dyDescent="0.2">
      <c r="A8610" s="343">
        <v>45218</v>
      </c>
      <c r="B8610" s="106" t="s">
        <v>541</v>
      </c>
      <c r="C8610" s="58">
        <v>6615.1</v>
      </c>
      <c r="D8610" t="s">
        <v>452</v>
      </c>
      <c r="E8610">
        <v>3038</v>
      </c>
      <c r="F8610" t="s">
        <v>3011</v>
      </c>
      <c r="H8610" s="112">
        <v>8</v>
      </c>
      <c r="I8610">
        <v>834</v>
      </c>
      <c r="J8610" s="112" t="s">
        <v>2937</v>
      </c>
      <c r="K8610" s="103">
        <v>1000.8</v>
      </c>
      <c r="L8610" t="s">
        <v>459</v>
      </c>
      <c r="M8610" t="s">
        <v>7116</v>
      </c>
      <c r="N8610" t="s">
        <v>7117</v>
      </c>
    </row>
    <row r="8611" spans="1:14" x14ac:dyDescent="0.2">
      <c r="A8611" s="343">
        <v>45209</v>
      </c>
      <c r="B8611" s="106" t="s">
        <v>541</v>
      </c>
      <c r="C8611" s="58">
        <v>6011.1</v>
      </c>
      <c r="D8611" t="s">
        <v>452</v>
      </c>
      <c r="E8611">
        <v>6310</v>
      </c>
      <c r="F8611" t="s">
        <v>7119</v>
      </c>
      <c r="H8611" s="112">
        <v>2</v>
      </c>
      <c r="I8611">
        <v>531</v>
      </c>
      <c r="J8611" s="112" t="s">
        <v>2937</v>
      </c>
      <c r="K8611">
        <v>637.20000000000005</v>
      </c>
      <c r="L8611" t="s">
        <v>459</v>
      </c>
      <c r="M8611" t="s">
        <v>7116</v>
      </c>
      <c r="N8611" t="s">
        <v>7117</v>
      </c>
    </row>
    <row r="8612" spans="1:14" x14ac:dyDescent="0.2">
      <c r="A8612" s="343">
        <v>45219</v>
      </c>
      <c r="B8612" s="106" t="s">
        <v>541</v>
      </c>
      <c r="C8612" s="58">
        <v>6615.1</v>
      </c>
      <c r="D8612" t="s">
        <v>452</v>
      </c>
      <c r="E8612">
        <v>3038</v>
      </c>
      <c r="F8612" t="s">
        <v>3011</v>
      </c>
      <c r="H8612" s="112">
        <v>6</v>
      </c>
      <c r="I8612">
        <v>834</v>
      </c>
      <c r="J8612" s="112" t="s">
        <v>2937</v>
      </c>
      <c r="K8612" s="103">
        <v>1000.8</v>
      </c>
      <c r="L8612" t="s">
        <v>459</v>
      </c>
      <c r="M8612" t="s">
        <v>7116</v>
      </c>
      <c r="N8612" t="s">
        <v>7117</v>
      </c>
    </row>
    <row r="8613" spans="1:14" x14ac:dyDescent="0.2">
      <c r="A8613" s="343">
        <v>45203</v>
      </c>
      <c r="B8613" s="106" t="s">
        <v>541</v>
      </c>
      <c r="C8613" s="58">
        <v>6011.1</v>
      </c>
      <c r="D8613" t="s">
        <v>452</v>
      </c>
      <c r="E8613">
        <v>6310</v>
      </c>
      <c r="F8613" t="s">
        <v>7119</v>
      </c>
      <c r="H8613" s="112">
        <v>2</v>
      </c>
      <c r="I8613">
        <v>531</v>
      </c>
      <c r="J8613" s="112" t="s">
        <v>2937</v>
      </c>
      <c r="K8613">
        <v>637.20000000000005</v>
      </c>
      <c r="L8613" t="s">
        <v>459</v>
      </c>
      <c r="M8613" t="s">
        <v>7116</v>
      </c>
      <c r="N8613" t="s">
        <v>7117</v>
      </c>
    </row>
    <row r="8614" spans="1:14" x14ac:dyDescent="0.2">
      <c r="A8614" s="343">
        <v>45204</v>
      </c>
      <c r="B8614" s="106" t="s">
        <v>541</v>
      </c>
      <c r="C8614" s="58">
        <v>6011.1</v>
      </c>
      <c r="D8614" t="s">
        <v>452</v>
      </c>
      <c r="E8614">
        <v>6310</v>
      </c>
      <c r="F8614" t="s">
        <v>7119</v>
      </c>
      <c r="H8614" s="112">
        <v>3</v>
      </c>
      <c r="I8614">
        <v>531</v>
      </c>
      <c r="J8614" s="112" t="s">
        <v>2937</v>
      </c>
      <c r="K8614">
        <v>637.20000000000005</v>
      </c>
      <c r="L8614" t="s">
        <v>459</v>
      </c>
      <c r="M8614" t="s">
        <v>7116</v>
      </c>
      <c r="N8614" t="s">
        <v>7117</v>
      </c>
    </row>
    <row r="8615" spans="1:14" x14ac:dyDescent="0.2">
      <c r="A8615" s="343">
        <v>45205</v>
      </c>
      <c r="B8615" s="106" t="s">
        <v>541</v>
      </c>
      <c r="C8615" s="58">
        <v>6011.1</v>
      </c>
      <c r="D8615" t="s">
        <v>452</v>
      </c>
      <c r="E8615">
        <v>6310</v>
      </c>
      <c r="F8615" t="s">
        <v>7119</v>
      </c>
      <c r="H8615" s="112">
        <v>3</v>
      </c>
      <c r="I8615">
        <v>531</v>
      </c>
      <c r="J8615" s="112" t="s">
        <v>2937</v>
      </c>
      <c r="K8615">
        <v>637.20000000000005</v>
      </c>
      <c r="L8615" t="s">
        <v>459</v>
      </c>
      <c r="M8615" t="s">
        <v>7116</v>
      </c>
      <c r="N8615" t="s">
        <v>7117</v>
      </c>
    </row>
    <row r="8616" spans="1:14" x14ac:dyDescent="0.2">
      <c r="A8616" s="343">
        <v>45208</v>
      </c>
      <c r="B8616" s="106" t="s">
        <v>541</v>
      </c>
      <c r="C8616" s="58">
        <v>6615.1</v>
      </c>
      <c r="D8616" t="s">
        <v>452</v>
      </c>
      <c r="E8616">
        <v>903</v>
      </c>
      <c r="F8616" t="s">
        <v>3304</v>
      </c>
      <c r="H8616" s="112">
        <v>6</v>
      </c>
      <c r="I8616">
        <v>938</v>
      </c>
      <c r="J8616" s="112" t="s">
        <v>2937</v>
      </c>
      <c r="K8616" s="103">
        <v>1125.5999999999999</v>
      </c>
      <c r="L8616" t="s">
        <v>459</v>
      </c>
      <c r="M8616" t="s">
        <v>7116</v>
      </c>
      <c r="N8616" t="s">
        <v>7117</v>
      </c>
    </row>
    <row r="8617" spans="1:14" x14ac:dyDescent="0.2">
      <c r="A8617" s="343">
        <v>45209</v>
      </c>
      <c r="B8617" s="106" t="s">
        <v>541</v>
      </c>
      <c r="C8617" s="58">
        <v>6615.1</v>
      </c>
      <c r="D8617" t="s">
        <v>452</v>
      </c>
      <c r="E8617">
        <v>903</v>
      </c>
      <c r="F8617" t="s">
        <v>3304</v>
      </c>
      <c r="H8617" s="112">
        <v>8</v>
      </c>
      <c r="I8617">
        <v>938</v>
      </c>
      <c r="J8617" s="112" t="s">
        <v>2937</v>
      </c>
      <c r="K8617" s="103">
        <v>1125.5999999999999</v>
      </c>
      <c r="L8617" t="s">
        <v>459</v>
      </c>
      <c r="M8617" t="s">
        <v>7116</v>
      </c>
      <c r="N8617" t="s">
        <v>7117</v>
      </c>
    </row>
    <row r="8618" spans="1:14" x14ac:dyDescent="0.2">
      <c r="A8618" s="343">
        <v>45210</v>
      </c>
      <c r="B8618" s="106" t="s">
        <v>541</v>
      </c>
      <c r="C8618" s="58">
        <v>6615.1</v>
      </c>
      <c r="D8618" t="s">
        <v>452</v>
      </c>
      <c r="E8618">
        <v>903</v>
      </c>
      <c r="F8618" t="s">
        <v>3304</v>
      </c>
      <c r="H8618" s="112">
        <v>6</v>
      </c>
      <c r="I8618">
        <v>938</v>
      </c>
      <c r="J8618" s="112" t="s">
        <v>2937</v>
      </c>
      <c r="K8618" s="103">
        <v>1125.5999999999999</v>
      </c>
      <c r="L8618" t="s">
        <v>459</v>
      </c>
      <c r="M8618" t="s">
        <v>7116</v>
      </c>
      <c r="N8618" t="s">
        <v>7117</v>
      </c>
    </row>
    <row r="8619" spans="1:14" x14ac:dyDescent="0.2">
      <c r="A8619" s="343">
        <v>45211</v>
      </c>
      <c r="B8619" s="106" t="s">
        <v>541</v>
      </c>
      <c r="C8619" s="58">
        <v>6615.1</v>
      </c>
      <c r="D8619" t="s">
        <v>452</v>
      </c>
      <c r="E8619">
        <v>903</v>
      </c>
      <c r="F8619" t="s">
        <v>3304</v>
      </c>
      <c r="H8619" s="112">
        <v>8</v>
      </c>
      <c r="I8619">
        <v>938</v>
      </c>
      <c r="J8619" s="112" t="s">
        <v>2937</v>
      </c>
      <c r="K8619" s="103">
        <v>1125.5999999999999</v>
      </c>
      <c r="L8619" t="s">
        <v>459</v>
      </c>
      <c r="M8619" t="s">
        <v>7116</v>
      </c>
      <c r="N8619" t="s">
        <v>7117</v>
      </c>
    </row>
    <row r="8620" spans="1:14" x14ac:dyDescent="0.2">
      <c r="A8620" s="343">
        <v>45202</v>
      </c>
      <c r="B8620" s="106" t="s">
        <v>541</v>
      </c>
      <c r="C8620" s="58">
        <v>6615.1</v>
      </c>
      <c r="D8620" t="s">
        <v>452</v>
      </c>
      <c r="E8620">
        <v>903</v>
      </c>
      <c r="F8620" t="s">
        <v>3304</v>
      </c>
      <c r="H8620" s="112">
        <v>6</v>
      </c>
      <c r="I8620">
        <v>938</v>
      </c>
      <c r="J8620" s="112" t="s">
        <v>2937</v>
      </c>
      <c r="K8620" s="103">
        <v>1125.5999999999999</v>
      </c>
      <c r="L8620" t="s">
        <v>459</v>
      </c>
      <c r="M8620" t="s">
        <v>7116</v>
      </c>
      <c r="N8620" t="s">
        <v>7117</v>
      </c>
    </row>
    <row r="8621" spans="1:14" x14ac:dyDescent="0.2">
      <c r="A8621" s="343">
        <v>45203</v>
      </c>
      <c r="B8621" s="106" t="s">
        <v>541</v>
      </c>
      <c r="C8621" s="58">
        <v>6615.1</v>
      </c>
      <c r="D8621" t="s">
        <v>452</v>
      </c>
      <c r="E8621">
        <v>903</v>
      </c>
      <c r="F8621" t="s">
        <v>3304</v>
      </c>
      <c r="H8621" s="112">
        <v>8</v>
      </c>
      <c r="I8621">
        <v>938</v>
      </c>
      <c r="J8621" s="112" t="s">
        <v>2937</v>
      </c>
      <c r="K8621" s="103">
        <v>1125.5999999999999</v>
      </c>
      <c r="L8621" t="s">
        <v>459</v>
      </c>
      <c r="M8621" t="s">
        <v>7116</v>
      </c>
      <c r="N8621" t="s">
        <v>7117</v>
      </c>
    </row>
    <row r="8622" spans="1:14" x14ac:dyDescent="0.2">
      <c r="A8622" s="343">
        <v>45204</v>
      </c>
      <c r="B8622" s="106" t="s">
        <v>541</v>
      </c>
      <c r="C8622" s="58">
        <v>6615.1</v>
      </c>
      <c r="D8622" t="s">
        <v>452</v>
      </c>
      <c r="E8622">
        <v>903</v>
      </c>
      <c r="F8622" t="s">
        <v>3304</v>
      </c>
      <c r="H8622" s="112">
        <v>6</v>
      </c>
      <c r="I8622">
        <v>938</v>
      </c>
      <c r="J8622" s="112" t="s">
        <v>2937</v>
      </c>
      <c r="K8622" s="103">
        <v>1125.5999999999999</v>
      </c>
      <c r="L8622" t="s">
        <v>459</v>
      </c>
      <c r="M8622" t="s">
        <v>7116</v>
      </c>
      <c r="N8622" t="s">
        <v>7117</v>
      </c>
    </row>
    <row r="8623" spans="1:14" x14ac:dyDescent="0.2">
      <c r="A8623" s="343">
        <v>45205</v>
      </c>
      <c r="B8623" s="106" t="s">
        <v>541</v>
      </c>
      <c r="C8623" s="58">
        <v>6615.1</v>
      </c>
      <c r="D8623" t="s">
        <v>452</v>
      </c>
      <c r="E8623">
        <v>903</v>
      </c>
      <c r="F8623" t="s">
        <v>3304</v>
      </c>
      <c r="H8623" s="112">
        <v>8</v>
      </c>
      <c r="I8623">
        <v>938</v>
      </c>
      <c r="J8623" s="112" t="s">
        <v>2937</v>
      </c>
      <c r="K8623" s="103">
        <v>1125.5999999999999</v>
      </c>
      <c r="L8623" t="s">
        <v>459</v>
      </c>
      <c r="M8623" t="s">
        <v>7116</v>
      </c>
      <c r="N8623" t="s">
        <v>7117</v>
      </c>
    </row>
    <row r="8624" spans="1:14" x14ac:dyDescent="0.2">
      <c r="A8624" s="343">
        <v>45210</v>
      </c>
      <c r="B8624" s="106" t="s">
        <v>541</v>
      </c>
      <c r="C8624" s="58">
        <v>6154.1</v>
      </c>
      <c r="D8624" t="s">
        <v>452</v>
      </c>
      <c r="E8624">
        <v>4498</v>
      </c>
      <c r="F8624" t="s">
        <v>3859</v>
      </c>
      <c r="H8624" s="112">
        <v>2</v>
      </c>
      <c r="I8624">
        <v>337</v>
      </c>
      <c r="J8624" s="112" t="s">
        <v>2937</v>
      </c>
      <c r="K8624">
        <v>404.4</v>
      </c>
      <c r="L8624" t="s">
        <v>459</v>
      </c>
      <c r="M8624" t="s">
        <v>7116</v>
      </c>
      <c r="N8624" t="s">
        <v>7117</v>
      </c>
    </row>
    <row r="8625" spans="1:14" x14ac:dyDescent="0.2">
      <c r="A8625" s="343">
        <v>45211</v>
      </c>
      <c r="B8625" s="106" t="s">
        <v>541</v>
      </c>
      <c r="C8625" s="58">
        <v>6154.1</v>
      </c>
      <c r="D8625" t="s">
        <v>452</v>
      </c>
      <c r="E8625">
        <v>4498</v>
      </c>
      <c r="F8625" t="s">
        <v>3859</v>
      </c>
      <c r="H8625" s="112">
        <v>4</v>
      </c>
      <c r="I8625">
        <v>337</v>
      </c>
      <c r="J8625" s="112" t="s">
        <v>2937</v>
      </c>
      <c r="K8625">
        <v>404.4</v>
      </c>
      <c r="L8625" t="s">
        <v>459</v>
      </c>
      <c r="M8625" t="s">
        <v>7116</v>
      </c>
      <c r="N8625" t="s">
        <v>7117</v>
      </c>
    </row>
    <row r="8626" spans="1:14" x14ac:dyDescent="0.2">
      <c r="A8626" s="343">
        <v>45201</v>
      </c>
      <c r="B8626" s="106" t="s">
        <v>541</v>
      </c>
      <c r="C8626" s="58">
        <v>6854.1</v>
      </c>
      <c r="D8626" t="s">
        <v>452</v>
      </c>
      <c r="E8626">
        <v>4498</v>
      </c>
      <c r="F8626" t="s">
        <v>3859</v>
      </c>
      <c r="H8626" s="112">
        <v>8</v>
      </c>
      <c r="I8626">
        <v>337</v>
      </c>
      <c r="J8626" s="112" t="s">
        <v>2937</v>
      </c>
      <c r="K8626">
        <v>404.4</v>
      </c>
      <c r="L8626" t="s">
        <v>459</v>
      </c>
      <c r="M8626" t="s">
        <v>7116</v>
      </c>
      <c r="N8626" t="s">
        <v>7117</v>
      </c>
    </row>
    <row r="8627" spans="1:14" x14ac:dyDescent="0.2">
      <c r="A8627" s="343">
        <v>45202</v>
      </c>
      <c r="B8627" s="106" t="s">
        <v>541</v>
      </c>
      <c r="C8627" s="58">
        <v>6854.1</v>
      </c>
      <c r="D8627" t="s">
        <v>452</v>
      </c>
      <c r="E8627">
        <v>4498</v>
      </c>
      <c r="F8627" t="s">
        <v>3859</v>
      </c>
      <c r="H8627" s="112">
        <v>8</v>
      </c>
      <c r="I8627">
        <v>337</v>
      </c>
      <c r="J8627" s="112" t="s">
        <v>2937</v>
      </c>
      <c r="K8627">
        <v>404.4</v>
      </c>
      <c r="L8627" t="s">
        <v>459</v>
      </c>
      <c r="M8627" t="s">
        <v>7116</v>
      </c>
      <c r="N8627" t="s">
        <v>7117</v>
      </c>
    </row>
    <row r="8628" spans="1:14" x14ac:dyDescent="0.2">
      <c r="A8628" s="343">
        <v>45203</v>
      </c>
      <c r="B8628" s="106" t="s">
        <v>541</v>
      </c>
      <c r="C8628" s="58">
        <v>6854.1</v>
      </c>
      <c r="D8628" t="s">
        <v>452</v>
      </c>
      <c r="E8628">
        <v>4498</v>
      </c>
      <c r="F8628" t="s">
        <v>3859</v>
      </c>
      <c r="H8628" s="112">
        <v>8</v>
      </c>
      <c r="I8628">
        <v>337</v>
      </c>
      <c r="J8628" s="112" t="s">
        <v>2937</v>
      </c>
      <c r="K8628">
        <v>404.4</v>
      </c>
      <c r="L8628" t="s">
        <v>459</v>
      </c>
      <c r="M8628" t="s">
        <v>7116</v>
      </c>
      <c r="N8628" t="s">
        <v>7117</v>
      </c>
    </row>
    <row r="8629" spans="1:14" x14ac:dyDescent="0.2">
      <c r="A8629" s="343">
        <v>45204</v>
      </c>
      <c r="B8629" s="106" t="s">
        <v>541</v>
      </c>
      <c r="C8629" s="58">
        <v>6854.1</v>
      </c>
      <c r="D8629" t="s">
        <v>452</v>
      </c>
      <c r="E8629">
        <v>4498</v>
      </c>
      <c r="F8629" t="s">
        <v>3859</v>
      </c>
      <c r="H8629" s="112">
        <v>8</v>
      </c>
      <c r="I8629">
        <v>337</v>
      </c>
      <c r="J8629" s="112" t="s">
        <v>2937</v>
      </c>
      <c r="K8629">
        <v>404.4</v>
      </c>
      <c r="L8629" t="s">
        <v>459</v>
      </c>
      <c r="M8629" t="s">
        <v>7116</v>
      </c>
      <c r="N8629" t="s">
        <v>7117</v>
      </c>
    </row>
    <row r="8630" spans="1:14" x14ac:dyDescent="0.2">
      <c r="A8630" s="343">
        <v>45209</v>
      </c>
      <c r="B8630" s="106" t="s">
        <v>541</v>
      </c>
      <c r="C8630" s="58">
        <v>6615.1</v>
      </c>
      <c r="D8630" t="s">
        <v>452</v>
      </c>
      <c r="E8630">
        <v>7333</v>
      </c>
      <c r="F8630" t="s">
        <v>7204</v>
      </c>
      <c r="H8630" s="112">
        <v>8</v>
      </c>
      <c r="I8630">
        <v>309</v>
      </c>
      <c r="J8630" s="112" t="s">
        <v>2937</v>
      </c>
      <c r="K8630">
        <v>370.8</v>
      </c>
      <c r="L8630" t="s">
        <v>459</v>
      </c>
      <c r="M8630" t="s">
        <v>7116</v>
      </c>
      <c r="N8630" t="s">
        <v>7117</v>
      </c>
    </row>
    <row r="8631" spans="1:14" x14ac:dyDescent="0.2">
      <c r="A8631" s="343">
        <v>45210</v>
      </c>
      <c r="B8631" s="106" t="s">
        <v>541</v>
      </c>
      <c r="C8631" s="58">
        <v>6615.1</v>
      </c>
      <c r="D8631" t="s">
        <v>452</v>
      </c>
      <c r="E8631">
        <v>7333</v>
      </c>
      <c r="F8631" t="s">
        <v>7204</v>
      </c>
      <c r="H8631" s="112">
        <v>8</v>
      </c>
      <c r="I8631">
        <v>309</v>
      </c>
      <c r="J8631" s="112" t="s">
        <v>2937</v>
      </c>
      <c r="K8631">
        <v>370.8</v>
      </c>
      <c r="L8631" t="s">
        <v>459</v>
      </c>
      <c r="M8631" t="s">
        <v>7116</v>
      </c>
      <c r="N8631" t="s">
        <v>7117</v>
      </c>
    </row>
    <row r="8632" spans="1:14" x14ac:dyDescent="0.2">
      <c r="A8632" s="343">
        <v>45211</v>
      </c>
      <c r="B8632" s="106" t="s">
        <v>541</v>
      </c>
      <c r="C8632" s="58">
        <v>6615.1</v>
      </c>
      <c r="D8632" t="s">
        <v>452</v>
      </c>
      <c r="E8632">
        <v>7333</v>
      </c>
      <c r="F8632" t="s">
        <v>7204</v>
      </c>
      <c r="H8632" s="112">
        <v>8</v>
      </c>
      <c r="I8632">
        <v>309</v>
      </c>
      <c r="J8632" s="112" t="s">
        <v>2937</v>
      </c>
      <c r="K8632">
        <v>370.8</v>
      </c>
      <c r="L8632" t="s">
        <v>459</v>
      </c>
      <c r="M8632" t="s">
        <v>7116</v>
      </c>
      <c r="N8632" t="s">
        <v>7117</v>
      </c>
    </row>
    <row r="8633" spans="1:14" x14ac:dyDescent="0.2">
      <c r="A8633" s="343">
        <v>45201</v>
      </c>
      <c r="B8633" s="106" t="s">
        <v>541</v>
      </c>
      <c r="C8633" s="58">
        <v>6615.1</v>
      </c>
      <c r="D8633" t="s">
        <v>452</v>
      </c>
      <c r="E8633">
        <v>7333</v>
      </c>
      <c r="F8633" t="s">
        <v>7204</v>
      </c>
      <c r="H8633" s="112">
        <v>8</v>
      </c>
      <c r="I8633">
        <v>309</v>
      </c>
      <c r="J8633" s="112" t="s">
        <v>2937</v>
      </c>
      <c r="K8633">
        <v>370.8</v>
      </c>
      <c r="L8633" t="s">
        <v>459</v>
      </c>
      <c r="M8633" t="s">
        <v>7116</v>
      </c>
      <c r="N8633" t="s">
        <v>7117</v>
      </c>
    </row>
    <row r="8634" spans="1:14" x14ac:dyDescent="0.2">
      <c r="A8634" s="343">
        <v>45203</v>
      </c>
      <c r="B8634" s="106" t="s">
        <v>541</v>
      </c>
      <c r="C8634" s="58">
        <v>6615.1</v>
      </c>
      <c r="D8634" t="s">
        <v>452</v>
      </c>
      <c r="E8634">
        <v>7333</v>
      </c>
      <c r="F8634" t="s">
        <v>7204</v>
      </c>
      <c r="H8634" s="112">
        <v>8</v>
      </c>
      <c r="I8634">
        <v>309</v>
      </c>
      <c r="J8634" s="112" t="s">
        <v>2937</v>
      </c>
      <c r="K8634">
        <v>370.8</v>
      </c>
      <c r="L8634" t="s">
        <v>459</v>
      </c>
      <c r="M8634" t="s">
        <v>7116</v>
      </c>
      <c r="N8634" t="s">
        <v>7117</v>
      </c>
    </row>
    <row r="8635" spans="1:14" x14ac:dyDescent="0.2">
      <c r="A8635" s="343">
        <v>45204</v>
      </c>
      <c r="B8635" s="106" t="s">
        <v>541</v>
      </c>
      <c r="C8635" s="58">
        <v>6615.1</v>
      </c>
      <c r="D8635" t="s">
        <v>452</v>
      </c>
      <c r="E8635">
        <v>7333</v>
      </c>
      <c r="F8635" t="s">
        <v>7204</v>
      </c>
      <c r="H8635" s="112">
        <v>8</v>
      </c>
      <c r="I8635">
        <v>309</v>
      </c>
      <c r="J8635" s="112" t="s">
        <v>2937</v>
      </c>
      <c r="K8635">
        <v>370.8</v>
      </c>
      <c r="L8635" t="s">
        <v>459</v>
      </c>
      <c r="M8635" t="s">
        <v>7116</v>
      </c>
      <c r="N8635" t="s">
        <v>7117</v>
      </c>
    </row>
    <row r="8636" spans="1:14" x14ac:dyDescent="0.2">
      <c r="A8636" s="343">
        <v>45205</v>
      </c>
      <c r="B8636" s="106" t="s">
        <v>541</v>
      </c>
      <c r="C8636" s="58">
        <v>6615.1</v>
      </c>
      <c r="D8636" t="s">
        <v>452</v>
      </c>
      <c r="E8636">
        <v>7333</v>
      </c>
      <c r="F8636" t="s">
        <v>7204</v>
      </c>
      <c r="H8636" s="112">
        <v>8</v>
      </c>
      <c r="I8636">
        <v>309</v>
      </c>
      <c r="J8636" s="112" t="s">
        <v>2937</v>
      </c>
      <c r="K8636">
        <v>370.8</v>
      </c>
      <c r="L8636" t="s">
        <v>459</v>
      </c>
      <c r="M8636" t="s">
        <v>7116</v>
      </c>
      <c r="N8636" t="s">
        <v>7117</v>
      </c>
    </row>
    <row r="8637" spans="1:14" x14ac:dyDescent="0.2">
      <c r="A8637" s="343">
        <v>45210</v>
      </c>
      <c r="B8637" s="106" t="s">
        <v>541</v>
      </c>
      <c r="C8637" s="58">
        <v>6154.1</v>
      </c>
      <c r="D8637" t="s">
        <v>452</v>
      </c>
      <c r="E8637">
        <v>7225</v>
      </c>
      <c r="F8637" t="s">
        <v>7154</v>
      </c>
      <c r="H8637" s="112">
        <v>6</v>
      </c>
      <c r="I8637">
        <v>640</v>
      </c>
      <c r="J8637" s="112" t="s">
        <v>2937</v>
      </c>
      <c r="K8637">
        <v>768</v>
      </c>
      <c r="L8637" t="s">
        <v>459</v>
      </c>
      <c r="M8637" t="s">
        <v>7116</v>
      </c>
      <c r="N8637" t="s">
        <v>7117</v>
      </c>
    </row>
    <row r="8638" spans="1:14" x14ac:dyDescent="0.2">
      <c r="A8638" s="343">
        <v>45204</v>
      </c>
      <c r="B8638" s="106" t="s">
        <v>541</v>
      </c>
      <c r="C8638" s="58">
        <v>6756.1</v>
      </c>
      <c r="D8638" t="s">
        <v>452</v>
      </c>
      <c r="E8638">
        <v>7225</v>
      </c>
      <c r="F8638" t="s">
        <v>7154</v>
      </c>
      <c r="H8638" s="112">
        <v>2</v>
      </c>
      <c r="I8638">
        <v>640</v>
      </c>
      <c r="J8638" s="112" t="s">
        <v>2937</v>
      </c>
      <c r="K8638">
        <v>768</v>
      </c>
      <c r="L8638" t="s">
        <v>459</v>
      </c>
      <c r="M8638" t="s">
        <v>7116</v>
      </c>
      <c r="N8638" t="s">
        <v>7117</v>
      </c>
    </row>
    <row r="8639" spans="1:14" x14ac:dyDescent="0.2">
      <c r="A8639" s="343">
        <v>45205</v>
      </c>
      <c r="B8639" s="106" t="s">
        <v>541</v>
      </c>
      <c r="C8639" s="58">
        <v>6756.1</v>
      </c>
      <c r="D8639" t="s">
        <v>452</v>
      </c>
      <c r="E8639">
        <v>7225</v>
      </c>
      <c r="F8639" t="s">
        <v>7154</v>
      </c>
      <c r="H8639" s="112">
        <v>1</v>
      </c>
      <c r="I8639">
        <v>640</v>
      </c>
      <c r="J8639" s="112" t="s">
        <v>2937</v>
      </c>
      <c r="K8639">
        <v>768</v>
      </c>
      <c r="L8639" t="s">
        <v>459</v>
      </c>
      <c r="M8639" t="s">
        <v>7116</v>
      </c>
      <c r="N8639" t="s">
        <v>7117</v>
      </c>
    </row>
    <row r="8640" spans="1:14" x14ac:dyDescent="0.2">
      <c r="A8640" s="343">
        <v>45208</v>
      </c>
      <c r="B8640" s="106" t="s">
        <v>541</v>
      </c>
      <c r="C8640" s="58">
        <v>6702.1</v>
      </c>
      <c r="D8640" t="s">
        <v>452</v>
      </c>
      <c r="E8640">
        <v>7225</v>
      </c>
      <c r="F8640" t="s">
        <v>7154</v>
      </c>
      <c r="H8640" s="112">
        <v>5</v>
      </c>
      <c r="I8640">
        <v>640</v>
      </c>
      <c r="J8640" s="112" t="s">
        <v>2937</v>
      </c>
      <c r="K8640">
        <v>768</v>
      </c>
      <c r="L8640" t="s">
        <v>459</v>
      </c>
      <c r="M8640" t="s">
        <v>7116</v>
      </c>
      <c r="N8640" t="s">
        <v>7117</v>
      </c>
    </row>
    <row r="8641" spans="1:14" x14ac:dyDescent="0.2">
      <c r="A8641" s="343">
        <v>45209</v>
      </c>
      <c r="B8641" s="106" t="s">
        <v>541</v>
      </c>
      <c r="C8641" s="58">
        <v>6702.1</v>
      </c>
      <c r="D8641" t="s">
        <v>452</v>
      </c>
      <c r="E8641">
        <v>7225</v>
      </c>
      <c r="F8641" t="s">
        <v>7154</v>
      </c>
      <c r="H8641" s="112">
        <v>3</v>
      </c>
      <c r="I8641">
        <v>640</v>
      </c>
      <c r="J8641" s="112" t="s">
        <v>2937</v>
      </c>
      <c r="K8641">
        <v>768</v>
      </c>
      <c r="L8641" t="s">
        <v>459</v>
      </c>
      <c r="M8641" t="s">
        <v>7116</v>
      </c>
      <c r="N8641" t="s">
        <v>7117</v>
      </c>
    </row>
    <row r="8642" spans="1:14" x14ac:dyDescent="0.2">
      <c r="A8642" s="343">
        <v>45208</v>
      </c>
      <c r="B8642" s="106" t="s">
        <v>541</v>
      </c>
      <c r="C8642" s="58">
        <v>6630.1</v>
      </c>
      <c r="D8642" t="s">
        <v>452</v>
      </c>
      <c r="E8642">
        <v>7225</v>
      </c>
      <c r="F8642" t="s">
        <v>7154</v>
      </c>
      <c r="H8642" s="112">
        <v>3</v>
      </c>
      <c r="I8642">
        <v>640</v>
      </c>
      <c r="J8642" s="112" t="s">
        <v>2937</v>
      </c>
      <c r="K8642">
        <v>768</v>
      </c>
      <c r="L8642" t="s">
        <v>459</v>
      </c>
      <c r="M8642" t="s">
        <v>7116</v>
      </c>
      <c r="N8642" t="s">
        <v>7117</v>
      </c>
    </row>
    <row r="8643" spans="1:14" x14ac:dyDescent="0.2">
      <c r="A8643" s="343">
        <v>45209</v>
      </c>
      <c r="B8643" s="106" t="s">
        <v>541</v>
      </c>
      <c r="C8643" s="58">
        <v>6630.1</v>
      </c>
      <c r="D8643" t="s">
        <v>452</v>
      </c>
      <c r="E8643">
        <v>7225</v>
      </c>
      <c r="F8643" t="s">
        <v>7154</v>
      </c>
      <c r="H8643" s="112">
        <v>1</v>
      </c>
      <c r="I8643">
        <v>640</v>
      </c>
      <c r="J8643" s="112" t="s">
        <v>2937</v>
      </c>
      <c r="K8643">
        <v>768</v>
      </c>
      <c r="L8643" t="s">
        <v>459</v>
      </c>
      <c r="M8643" t="s">
        <v>7116</v>
      </c>
      <c r="N8643" t="s">
        <v>7117</v>
      </c>
    </row>
    <row r="8644" spans="1:14" x14ac:dyDescent="0.2">
      <c r="A8644" s="343">
        <v>45201</v>
      </c>
      <c r="B8644" s="106" t="s">
        <v>541</v>
      </c>
      <c r="C8644" s="58">
        <v>6702.1</v>
      </c>
      <c r="D8644" t="s">
        <v>452</v>
      </c>
      <c r="E8644">
        <v>7225</v>
      </c>
      <c r="F8644" t="s">
        <v>7154</v>
      </c>
      <c r="H8644" s="112">
        <v>5</v>
      </c>
      <c r="I8644">
        <v>640</v>
      </c>
      <c r="J8644" s="112" t="s">
        <v>2937</v>
      </c>
      <c r="K8644">
        <v>768</v>
      </c>
      <c r="L8644" t="s">
        <v>459</v>
      </c>
      <c r="M8644" t="s">
        <v>7116</v>
      </c>
      <c r="N8644" t="s">
        <v>7117</v>
      </c>
    </row>
    <row r="8645" spans="1:14" x14ac:dyDescent="0.2">
      <c r="A8645" s="343">
        <v>45202</v>
      </c>
      <c r="B8645" s="106" t="s">
        <v>541</v>
      </c>
      <c r="C8645" s="58">
        <v>6702.1</v>
      </c>
      <c r="D8645" t="s">
        <v>452</v>
      </c>
      <c r="E8645">
        <v>7225</v>
      </c>
      <c r="F8645" t="s">
        <v>7154</v>
      </c>
      <c r="H8645" s="112">
        <v>5</v>
      </c>
      <c r="I8645">
        <v>640</v>
      </c>
      <c r="J8645" s="112" t="s">
        <v>2937</v>
      </c>
      <c r="K8645">
        <v>768</v>
      </c>
      <c r="L8645" t="s">
        <v>459</v>
      </c>
      <c r="M8645" t="s">
        <v>7116</v>
      </c>
      <c r="N8645" t="s">
        <v>7117</v>
      </c>
    </row>
    <row r="8646" spans="1:14" x14ac:dyDescent="0.2">
      <c r="A8646" s="343">
        <v>45203</v>
      </c>
      <c r="B8646" s="106" t="s">
        <v>541</v>
      </c>
      <c r="C8646" s="58">
        <v>6702.1</v>
      </c>
      <c r="D8646" t="s">
        <v>452</v>
      </c>
      <c r="E8646">
        <v>7225</v>
      </c>
      <c r="F8646" t="s">
        <v>7154</v>
      </c>
      <c r="H8646" s="112">
        <v>6</v>
      </c>
      <c r="I8646">
        <v>640</v>
      </c>
      <c r="J8646" s="112" t="s">
        <v>2937</v>
      </c>
      <c r="K8646">
        <v>768</v>
      </c>
      <c r="L8646" t="s">
        <v>459</v>
      </c>
      <c r="M8646" t="s">
        <v>7116</v>
      </c>
      <c r="N8646" t="s">
        <v>7117</v>
      </c>
    </row>
    <row r="8647" spans="1:14" x14ac:dyDescent="0.2">
      <c r="A8647" s="343">
        <v>45210</v>
      </c>
      <c r="B8647" s="106" t="s">
        <v>541</v>
      </c>
      <c r="C8647" s="58">
        <v>6756.1</v>
      </c>
      <c r="D8647" t="s">
        <v>452</v>
      </c>
      <c r="E8647">
        <v>7225</v>
      </c>
      <c r="F8647" t="s">
        <v>7154</v>
      </c>
      <c r="H8647" s="112">
        <v>2</v>
      </c>
      <c r="I8647">
        <v>640</v>
      </c>
      <c r="J8647" s="112" t="s">
        <v>2937</v>
      </c>
      <c r="K8647">
        <v>768</v>
      </c>
      <c r="L8647" t="s">
        <v>459</v>
      </c>
      <c r="M8647" t="s">
        <v>7116</v>
      </c>
      <c r="N8647" t="s">
        <v>7117</v>
      </c>
    </row>
    <row r="8648" spans="1:14" x14ac:dyDescent="0.2">
      <c r="A8648" s="343">
        <v>45201</v>
      </c>
      <c r="B8648" s="106" t="s">
        <v>541</v>
      </c>
      <c r="C8648" s="58">
        <v>6630.1</v>
      </c>
      <c r="D8648" t="s">
        <v>452</v>
      </c>
      <c r="E8648">
        <v>7225</v>
      </c>
      <c r="F8648" t="s">
        <v>7154</v>
      </c>
      <c r="H8648" s="112">
        <v>2</v>
      </c>
      <c r="I8648">
        <v>640</v>
      </c>
      <c r="J8648" s="112" t="s">
        <v>2937</v>
      </c>
      <c r="K8648">
        <v>768</v>
      </c>
      <c r="L8648" t="s">
        <v>459</v>
      </c>
      <c r="M8648" t="s">
        <v>7116</v>
      </c>
      <c r="N8648" t="s">
        <v>7117</v>
      </c>
    </row>
    <row r="8649" spans="1:14" x14ac:dyDescent="0.2">
      <c r="A8649" s="343">
        <v>45202</v>
      </c>
      <c r="B8649" s="106" t="s">
        <v>541</v>
      </c>
      <c r="C8649" s="58">
        <v>6630.1</v>
      </c>
      <c r="D8649" t="s">
        <v>452</v>
      </c>
      <c r="E8649">
        <v>7225</v>
      </c>
      <c r="F8649" t="s">
        <v>7154</v>
      </c>
      <c r="H8649" s="112">
        <v>1</v>
      </c>
      <c r="I8649">
        <v>640</v>
      </c>
      <c r="J8649" s="112" t="s">
        <v>2937</v>
      </c>
      <c r="K8649">
        <v>768</v>
      </c>
      <c r="L8649" t="s">
        <v>459</v>
      </c>
      <c r="M8649" t="s">
        <v>7116</v>
      </c>
      <c r="N8649" t="s">
        <v>7117</v>
      </c>
    </row>
    <row r="8650" spans="1:14" x14ac:dyDescent="0.2">
      <c r="A8650" s="343">
        <v>45203</v>
      </c>
      <c r="B8650" s="106" t="s">
        <v>541</v>
      </c>
      <c r="C8650" s="58">
        <v>6630.1</v>
      </c>
      <c r="D8650" t="s">
        <v>452</v>
      </c>
      <c r="E8650">
        <v>7225</v>
      </c>
      <c r="F8650" t="s">
        <v>7154</v>
      </c>
      <c r="H8650" s="112">
        <v>2</v>
      </c>
      <c r="I8650">
        <v>640</v>
      </c>
      <c r="J8650" s="112" t="s">
        <v>2937</v>
      </c>
      <c r="K8650">
        <v>768</v>
      </c>
      <c r="L8650" t="s">
        <v>459</v>
      </c>
      <c r="M8650" t="s">
        <v>7116</v>
      </c>
      <c r="N8650" t="s">
        <v>7117</v>
      </c>
    </row>
    <row r="8651" spans="1:14" x14ac:dyDescent="0.2">
      <c r="A8651" s="343">
        <v>45204</v>
      </c>
      <c r="B8651" s="106" t="s">
        <v>541</v>
      </c>
      <c r="C8651" s="58">
        <v>6630.1</v>
      </c>
      <c r="D8651" t="s">
        <v>452</v>
      </c>
      <c r="E8651">
        <v>7225</v>
      </c>
      <c r="F8651" t="s">
        <v>7154</v>
      </c>
      <c r="H8651" s="112">
        <v>3</v>
      </c>
      <c r="I8651">
        <v>640</v>
      </c>
      <c r="J8651" s="112" t="s">
        <v>2937</v>
      </c>
      <c r="K8651">
        <v>768</v>
      </c>
      <c r="L8651" t="s">
        <v>459</v>
      </c>
      <c r="M8651" t="s">
        <v>7116</v>
      </c>
      <c r="N8651" t="s">
        <v>7117</v>
      </c>
    </row>
    <row r="8652" spans="1:14" x14ac:dyDescent="0.2">
      <c r="A8652" s="343">
        <v>45205</v>
      </c>
      <c r="B8652" s="106" t="s">
        <v>541</v>
      </c>
      <c r="C8652" s="58">
        <v>6630.1</v>
      </c>
      <c r="D8652" t="s">
        <v>452</v>
      </c>
      <c r="E8652">
        <v>7225</v>
      </c>
      <c r="F8652" t="s">
        <v>7154</v>
      </c>
      <c r="H8652" s="112">
        <v>2</v>
      </c>
      <c r="I8652">
        <v>640</v>
      </c>
      <c r="J8652" s="112" t="s">
        <v>2937</v>
      </c>
      <c r="K8652">
        <v>768</v>
      </c>
      <c r="L8652" t="s">
        <v>459</v>
      </c>
      <c r="M8652" t="s">
        <v>7116</v>
      </c>
      <c r="N8652" t="s">
        <v>7117</v>
      </c>
    </row>
    <row r="8653" spans="1:14" x14ac:dyDescent="0.2">
      <c r="A8653" s="343">
        <v>45201</v>
      </c>
      <c r="B8653" s="106" t="s">
        <v>541</v>
      </c>
      <c r="C8653" s="58">
        <v>6615.1</v>
      </c>
      <c r="D8653" t="s">
        <v>452</v>
      </c>
      <c r="E8653">
        <v>3038</v>
      </c>
      <c r="F8653" t="s">
        <v>3011</v>
      </c>
      <c r="H8653" s="112">
        <v>1</v>
      </c>
      <c r="I8653">
        <v>834</v>
      </c>
      <c r="J8653" s="112" t="s">
        <v>2937</v>
      </c>
      <c r="K8653" s="103">
        <v>1000.8</v>
      </c>
      <c r="L8653" t="s">
        <v>459</v>
      </c>
      <c r="M8653" t="s">
        <v>7116</v>
      </c>
      <c r="N8653" t="s">
        <v>7117</v>
      </c>
    </row>
    <row r="8654" spans="1:14" x14ac:dyDescent="0.2">
      <c r="A8654" s="343">
        <v>45202</v>
      </c>
      <c r="B8654" s="106" t="s">
        <v>541</v>
      </c>
      <c r="C8654" s="58">
        <v>6615.1</v>
      </c>
      <c r="D8654" t="s">
        <v>452</v>
      </c>
      <c r="E8654">
        <v>3038</v>
      </c>
      <c r="F8654" t="s">
        <v>3011</v>
      </c>
      <c r="H8654" s="112">
        <v>1</v>
      </c>
      <c r="I8654">
        <v>834</v>
      </c>
      <c r="J8654" s="112" t="s">
        <v>2937</v>
      </c>
      <c r="K8654" s="103">
        <v>1000.8</v>
      </c>
      <c r="L8654" t="s">
        <v>459</v>
      </c>
      <c r="M8654" t="s">
        <v>7116</v>
      </c>
      <c r="N8654" t="s">
        <v>7117</v>
      </c>
    </row>
    <row r="8655" spans="1:14" x14ac:dyDescent="0.2">
      <c r="A8655" s="343">
        <v>45203</v>
      </c>
      <c r="B8655" s="106" t="s">
        <v>541</v>
      </c>
      <c r="C8655" s="58">
        <v>6615.1</v>
      </c>
      <c r="D8655" t="s">
        <v>452</v>
      </c>
      <c r="E8655">
        <v>3038</v>
      </c>
      <c r="F8655" t="s">
        <v>3011</v>
      </c>
      <c r="H8655" s="112">
        <v>2</v>
      </c>
      <c r="I8655">
        <v>834</v>
      </c>
      <c r="J8655" s="112" t="s">
        <v>2937</v>
      </c>
      <c r="K8655" s="103">
        <v>1000.8</v>
      </c>
      <c r="L8655" t="s">
        <v>459</v>
      </c>
      <c r="M8655" t="s">
        <v>7116</v>
      </c>
      <c r="N8655" t="s">
        <v>7117</v>
      </c>
    </row>
    <row r="8656" spans="1:14" x14ac:dyDescent="0.2">
      <c r="A8656" s="343">
        <v>45208</v>
      </c>
      <c r="B8656" s="106" t="s">
        <v>541</v>
      </c>
      <c r="C8656" s="58">
        <v>6615.1</v>
      </c>
      <c r="D8656" t="s">
        <v>452</v>
      </c>
      <c r="E8656">
        <v>5279</v>
      </c>
      <c r="F8656" t="s">
        <v>3463</v>
      </c>
      <c r="H8656" s="112">
        <v>8</v>
      </c>
      <c r="I8656">
        <v>496</v>
      </c>
      <c r="J8656" s="112" t="s">
        <v>2937</v>
      </c>
      <c r="K8656">
        <v>595.20000000000005</v>
      </c>
      <c r="L8656" t="s">
        <v>459</v>
      </c>
      <c r="M8656" t="s">
        <v>7116</v>
      </c>
      <c r="N8656" t="s">
        <v>7117</v>
      </c>
    </row>
    <row r="8657" spans="1:14" x14ac:dyDescent="0.2">
      <c r="A8657" s="343">
        <v>45204</v>
      </c>
      <c r="B8657" s="106" t="s">
        <v>541</v>
      </c>
      <c r="C8657" s="58">
        <v>6615.1</v>
      </c>
      <c r="D8657" t="s">
        <v>452</v>
      </c>
      <c r="E8657">
        <v>3038</v>
      </c>
      <c r="F8657" t="s">
        <v>3011</v>
      </c>
      <c r="H8657" s="112">
        <v>2</v>
      </c>
      <c r="I8657">
        <v>834</v>
      </c>
      <c r="J8657" s="112" t="s">
        <v>2937</v>
      </c>
      <c r="K8657" s="103">
        <v>1000.8</v>
      </c>
      <c r="L8657" t="s">
        <v>459</v>
      </c>
      <c r="M8657" t="s">
        <v>7116</v>
      </c>
      <c r="N8657" t="s">
        <v>7117</v>
      </c>
    </row>
    <row r="8658" spans="1:14" x14ac:dyDescent="0.2">
      <c r="A8658" s="343">
        <v>45201</v>
      </c>
      <c r="B8658" s="106" t="s">
        <v>541</v>
      </c>
      <c r="C8658" s="58">
        <v>6854.1</v>
      </c>
      <c r="D8658" t="s">
        <v>452</v>
      </c>
      <c r="E8658">
        <v>3038</v>
      </c>
      <c r="F8658" t="s">
        <v>3011</v>
      </c>
      <c r="H8658" s="112">
        <v>7</v>
      </c>
      <c r="I8658">
        <v>834</v>
      </c>
      <c r="J8658" s="112" t="s">
        <v>2937</v>
      </c>
      <c r="K8658" s="103">
        <v>1000.8</v>
      </c>
      <c r="L8658" t="s">
        <v>459</v>
      </c>
      <c r="M8658" t="s">
        <v>7116</v>
      </c>
      <c r="N8658" t="s">
        <v>7117</v>
      </c>
    </row>
    <row r="8659" spans="1:14" x14ac:dyDescent="0.2">
      <c r="A8659" s="343">
        <v>45209</v>
      </c>
      <c r="B8659" s="106" t="s">
        <v>541</v>
      </c>
      <c r="C8659" s="58">
        <v>6615.1</v>
      </c>
      <c r="D8659" t="s">
        <v>452</v>
      </c>
      <c r="E8659">
        <v>5279</v>
      </c>
      <c r="F8659" t="s">
        <v>3463</v>
      </c>
      <c r="H8659" s="112">
        <v>8</v>
      </c>
      <c r="I8659">
        <v>496</v>
      </c>
      <c r="J8659" s="112" t="s">
        <v>2937</v>
      </c>
      <c r="K8659">
        <v>595.20000000000005</v>
      </c>
      <c r="L8659" t="s">
        <v>459</v>
      </c>
      <c r="M8659" t="s">
        <v>7116</v>
      </c>
      <c r="N8659" t="s">
        <v>7117</v>
      </c>
    </row>
    <row r="8660" spans="1:14" x14ac:dyDescent="0.2">
      <c r="A8660" s="343">
        <v>45202</v>
      </c>
      <c r="B8660" s="106" t="s">
        <v>541</v>
      </c>
      <c r="C8660" s="58">
        <v>6854.1</v>
      </c>
      <c r="D8660" t="s">
        <v>452</v>
      </c>
      <c r="E8660">
        <v>3038</v>
      </c>
      <c r="F8660" t="s">
        <v>3011</v>
      </c>
      <c r="H8660" s="112">
        <v>7</v>
      </c>
      <c r="I8660">
        <v>834</v>
      </c>
      <c r="J8660" s="112" t="s">
        <v>2937</v>
      </c>
      <c r="K8660" s="103">
        <v>1000.8</v>
      </c>
      <c r="L8660" t="s">
        <v>459</v>
      </c>
      <c r="M8660" t="s">
        <v>7116</v>
      </c>
      <c r="N8660" t="s">
        <v>7117</v>
      </c>
    </row>
    <row r="8661" spans="1:14" x14ac:dyDescent="0.2">
      <c r="A8661" s="343">
        <v>45210</v>
      </c>
      <c r="B8661" s="106" t="s">
        <v>541</v>
      </c>
      <c r="C8661" s="58">
        <v>6615.1</v>
      </c>
      <c r="D8661" t="s">
        <v>452</v>
      </c>
      <c r="E8661">
        <v>5279</v>
      </c>
      <c r="F8661" t="s">
        <v>3463</v>
      </c>
      <c r="H8661" s="112">
        <v>8</v>
      </c>
      <c r="I8661">
        <v>496</v>
      </c>
      <c r="J8661" s="112" t="s">
        <v>2937</v>
      </c>
      <c r="K8661">
        <v>595.20000000000005</v>
      </c>
      <c r="L8661" t="s">
        <v>459</v>
      </c>
      <c r="M8661" t="s">
        <v>7116</v>
      </c>
      <c r="N8661" t="s">
        <v>7117</v>
      </c>
    </row>
    <row r="8662" spans="1:14" x14ac:dyDescent="0.2">
      <c r="A8662" s="343">
        <v>45203</v>
      </c>
      <c r="B8662" s="106" t="s">
        <v>541</v>
      </c>
      <c r="C8662" s="58">
        <v>6854.1</v>
      </c>
      <c r="D8662" t="s">
        <v>452</v>
      </c>
      <c r="E8662">
        <v>3038</v>
      </c>
      <c r="F8662" t="s">
        <v>3011</v>
      </c>
      <c r="H8662" s="112">
        <v>6</v>
      </c>
      <c r="I8662">
        <v>834</v>
      </c>
      <c r="J8662" s="112" t="s">
        <v>2937</v>
      </c>
      <c r="K8662" s="103">
        <v>1000.8</v>
      </c>
      <c r="L8662" t="s">
        <v>459</v>
      </c>
      <c r="M8662" t="s">
        <v>7116</v>
      </c>
      <c r="N8662" t="s">
        <v>7117</v>
      </c>
    </row>
    <row r="8663" spans="1:14" x14ac:dyDescent="0.2">
      <c r="A8663" s="343">
        <v>45211</v>
      </c>
      <c r="B8663" s="106" t="s">
        <v>541</v>
      </c>
      <c r="C8663" s="58">
        <v>6615.1</v>
      </c>
      <c r="D8663" t="s">
        <v>452</v>
      </c>
      <c r="E8663">
        <v>5279</v>
      </c>
      <c r="F8663" t="s">
        <v>3463</v>
      </c>
      <c r="H8663" s="112">
        <v>8</v>
      </c>
      <c r="I8663">
        <v>496</v>
      </c>
      <c r="J8663" s="112" t="s">
        <v>2937</v>
      </c>
      <c r="K8663">
        <v>595.20000000000005</v>
      </c>
      <c r="L8663" t="s">
        <v>459</v>
      </c>
      <c r="M8663" t="s">
        <v>7116</v>
      </c>
      <c r="N8663" t="s">
        <v>7117</v>
      </c>
    </row>
    <row r="8664" spans="1:14" x14ac:dyDescent="0.2">
      <c r="A8664" s="343">
        <v>45204</v>
      </c>
      <c r="B8664" s="106" t="s">
        <v>541</v>
      </c>
      <c r="C8664" s="58">
        <v>6854.1</v>
      </c>
      <c r="D8664" t="s">
        <v>452</v>
      </c>
      <c r="E8664">
        <v>3038</v>
      </c>
      <c r="F8664" t="s">
        <v>3011</v>
      </c>
      <c r="H8664" s="112">
        <v>3</v>
      </c>
      <c r="I8664">
        <v>834</v>
      </c>
      <c r="J8664" s="112" t="s">
        <v>2937</v>
      </c>
      <c r="K8664" s="103">
        <v>1000.8</v>
      </c>
      <c r="L8664" t="s">
        <v>459</v>
      </c>
      <c r="M8664" t="s">
        <v>7116</v>
      </c>
      <c r="N8664" t="s">
        <v>7117</v>
      </c>
    </row>
    <row r="8665" spans="1:14" x14ac:dyDescent="0.2">
      <c r="A8665" s="343">
        <v>45201</v>
      </c>
      <c r="B8665" s="106" t="s">
        <v>541</v>
      </c>
      <c r="C8665" s="58">
        <v>6615.1</v>
      </c>
      <c r="D8665" t="s">
        <v>452</v>
      </c>
      <c r="E8665">
        <v>5279</v>
      </c>
      <c r="F8665" t="s">
        <v>3463</v>
      </c>
      <c r="H8665" s="112">
        <v>8</v>
      </c>
      <c r="I8665">
        <v>496</v>
      </c>
      <c r="J8665" s="112" t="s">
        <v>2937</v>
      </c>
      <c r="K8665">
        <v>595.20000000000005</v>
      </c>
      <c r="L8665" t="s">
        <v>459</v>
      </c>
      <c r="M8665" t="s">
        <v>7116</v>
      </c>
      <c r="N8665" t="s">
        <v>7117</v>
      </c>
    </row>
    <row r="8666" spans="1:14" x14ac:dyDescent="0.2">
      <c r="A8666" s="343">
        <v>45202</v>
      </c>
      <c r="B8666" s="106" t="s">
        <v>541</v>
      </c>
      <c r="C8666" s="58">
        <v>6615.1</v>
      </c>
      <c r="D8666" t="s">
        <v>452</v>
      </c>
      <c r="E8666">
        <v>5279</v>
      </c>
      <c r="F8666" t="s">
        <v>3463</v>
      </c>
      <c r="H8666" s="112">
        <v>8</v>
      </c>
      <c r="I8666">
        <v>496</v>
      </c>
      <c r="J8666" s="112" t="s">
        <v>2937</v>
      </c>
      <c r="K8666">
        <v>595.20000000000005</v>
      </c>
      <c r="L8666" t="s">
        <v>459</v>
      </c>
      <c r="M8666" t="s">
        <v>7116</v>
      </c>
      <c r="N8666" t="s">
        <v>7117</v>
      </c>
    </row>
    <row r="8667" spans="1:14" x14ac:dyDescent="0.2">
      <c r="A8667" s="343">
        <v>45203</v>
      </c>
      <c r="B8667" s="106" t="s">
        <v>541</v>
      </c>
      <c r="C8667" s="58">
        <v>6615.1</v>
      </c>
      <c r="D8667" t="s">
        <v>452</v>
      </c>
      <c r="E8667">
        <v>5279</v>
      </c>
      <c r="F8667" t="s">
        <v>3463</v>
      </c>
      <c r="H8667" s="112">
        <v>8</v>
      </c>
      <c r="I8667">
        <v>496</v>
      </c>
      <c r="J8667" s="112" t="s">
        <v>2937</v>
      </c>
      <c r="K8667">
        <v>595.20000000000005</v>
      </c>
      <c r="L8667" t="s">
        <v>459</v>
      </c>
      <c r="M8667" t="s">
        <v>7116</v>
      </c>
      <c r="N8667" t="s">
        <v>7117</v>
      </c>
    </row>
    <row r="8668" spans="1:14" x14ac:dyDescent="0.2">
      <c r="A8668" s="343">
        <v>45208</v>
      </c>
      <c r="B8668" s="106" t="s">
        <v>541</v>
      </c>
      <c r="C8668" s="58">
        <v>6615.1</v>
      </c>
      <c r="D8668" t="s">
        <v>452</v>
      </c>
      <c r="E8668">
        <v>3038</v>
      </c>
      <c r="F8668" t="s">
        <v>3011</v>
      </c>
      <c r="H8668" s="112">
        <v>2</v>
      </c>
      <c r="I8668">
        <v>834</v>
      </c>
      <c r="J8668" s="112" t="s">
        <v>2937</v>
      </c>
      <c r="K8668" s="103">
        <v>1000.8</v>
      </c>
      <c r="L8668" t="s">
        <v>459</v>
      </c>
      <c r="M8668" t="s">
        <v>7116</v>
      </c>
      <c r="N8668" t="s">
        <v>7117</v>
      </c>
    </row>
    <row r="8669" spans="1:14" x14ac:dyDescent="0.2">
      <c r="A8669" s="343">
        <v>45204</v>
      </c>
      <c r="B8669" s="106" t="s">
        <v>541</v>
      </c>
      <c r="C8669" s="58">
        <v>6615.1</v>
      </c>
      <c r="D8669" t="s">
        <v>452</v>
      </c>
      <c r="E8669">
        <v>5279</v>
      </c>
      <c r="F8669" t="s">
        <v>3463</v>
      </c>
      <c r="H8669" s="112">
        <v>8</v>
      </c>
      <c r="I8669">
        <v>496</v>
      </c>
      <c r="J8669" s="112" t="s">
        <v>2937</v>
      </c>
      <c r="K8669">
        <v>595.20000000000005</v>
      </c>
      <c r="L8669" t="s">
        <v>459</v>
      </c>
      <c r="M8669" t="s">
        <v>7116</v>
      </c>
      <c r="N8669" t="s">
        <v>7117</v>
      </c>
    </row>
    <row r="8670" spans="1:14" x14ac:dyDescent="0.2">
      <c r="A8670" s="343">
        <v>45210</v>
      </c>
      <c r="B8670" s="106" t="s">
        <v>541</v>
      </c>
      <c r="C8670" s="58">
        <v>6615.1</v>
      </c>
      <c r="D8670" t="s">
        <v>452</v>
      </c>
      <c r="E8670">
        <v>3038</v>
      </c>
      <c r="F8670" t="s">
        <v>3011</v>
      </c>
      <c r="H8670" s="112">
        <v>1</v>
      </c>
      <c r="I8670">
        <v>834</v>
      </c>
      <c r="J8670" s="112" t="s">
        <v>2937</v>
      </c>
      <c r="K8670" s="103">
        <v>1000.8</v>
      </c>
      <c r="L8670" t="s">
        <v>459</v>
      </c>
      <c r="M8670" t="s">
        <v>7116</v>
      </c>
      <c r="N8670" t="s">
        <v>7117</v>
      </c>
    </row>
    <row r="8671" spans="1:14" x14ac:dyDescent="0.2">
      <c r="A8671" s="343">
        <v>45211</v>
      </c>
      <c r="B8671" s="106" t="s">
        <v>541</v>
      </c>
      <c r="C8671" s="58">
        <v>6615.1</v>
      </c>
      <c r="D8671" t="s">
        <v>452</v>
      </c>
      <c r="E8671">
        <v>3038</v>
      </c>
      <c r="F8671" t="s">
        <v>3011</v>
      </c>
      <c r="H8671" s="112">
        <v>2</v>
      </c>
      <c r="I8671">
        <v>834</v>
      </c>
      <c r="J8671" s="112" t="s">
        <v>2937</v>
      </c>
      <c r="K8671" s="103">
        <v>1000.8</v>
      </c>
      <c r="L8671" t="s">
        <v>459</v>
      </c>
      <c r="M8671" t="s">
        <v>7116</v>
      </c>
      <c r="N8671" t="s">
        <v>7117</v>
      </c>
    </row>
    <row r="8672" spans="1:14" x14ac:dyDescent="0.2">
      <c r="A8672" s="343">
        <v>45209</v>
      </c>
      <c r="B8672" s="106" t="s">
        <v>541</v>
      </c>
      <c r="C8672" s="58">
        <v>6854.1</v>
      </c>
      <c r="D8672" t="s">
        <v>452</v>
      </c>
      <c r="E8672">
        <v>3038</v>
      </c>
      <c r="F8672" t="s">
        <v>3011</v>
      </c>
      <c r="H8672" s="112">
        <v>8</v>
      </c>
      <c r="I8672">
        <v>834</v>
      </c>
      <c r="J8672" s="112" t="s">
        <v>2937</v>
      </c>
      <c r="K8672" s="103">
        <v>1000.8</v>
      </c>
      <c r="L8672" t="s">
        <v>459</v>
      </c>
      <c r="M8672" t="s">
        <v>7116</v>
      </c>
      <c r="N8672" t="s">
        <v>7117</v>
      </c>
    </row>
    <row r="8673" spans="1:14" x14ac:dyDescent="0.2">
      <c r="A8673" s="343">
        <v>45210</v>
      </c>
      <c r="B8673" s="106" t="s">
        <v>541</v>
      </c>
      <c r="C8673" s="58">
        <v>6854.1</v>
      </c>
      <c r="D8673" t="s">
        <v>452</v>
      </c>
      <c r="E8673">
        <v>3038</v>
      </c>
      <c r="F8673" t="s">
        <v>3011</v>
      </c>
      <c r="H8673" s="112">
        <v>7</v>
      </c>
      <c r="I8673">
        <v>834</v>
      </c>
      <c r="J8673" s="112" t="s">
        <v>2937</v>
      </c>
      <c r="K8673" s="103">
        <v>1000.8</v>
      </c>
      <c r="L8673" t="s">
        <v>459</v>
      </c>
      <c r="M8673" t="s">
        <v>7116</v>
      </c>
      <c r="N8673" t="s">
        <v>7117</v>
      </c>
    </row>
    <row r="8674" spans="1:14" x14ac:dyDescent="0.2">
      <c r="A8674" s="343">
        <v>45211</v>
      </c>
      <c r="B8674" s="106" t="s">
        <v>541</v>
      </c>
      <c r="C8674" s="58">
        <v>6854.1</v>
      </c>
      <c r="D8674" t="s">
        <v>452</v>
      </c>
      <c r="E8674">
        <v>3038</v>
      </c>
      <c r="F8674" t="s">
        <v>3011</v>
      </c>
      <c r="H8674" s="112">
        <v>6</v>
      </c>
      <c r="I8674">
        <v>834</v>
      </c>
      <c r="J8674" s="112" t="s">
        <v>2937</v>
      </c>
      <c r="K8674" s="103">
        <v>1000.8</v>
      </c>
      <c r="L8674" t="s">
        <v>459</v>
      </c>
      <c r="M8674" t="s">
        <v>7116</v>
      </c>
      <c r="N8674" t="s">
        <v>7117</v>
      </c>
    </row>
    <row r="8675" spans="1:14" x14ac:dyDescent="0.2">
      <c r="A8675" s="343">
        <v>45224</v>
      </c>
      <c r="B8675" s="106" t="s">
        <v>541</v>
      </c>
      <c r="C8675" s="58">
        <v>6427.1</v>
      </c>
      <c r="D8675" t="s">
        <v>452</v>
      </c>
      <c r="E8675">
        <v>4057</v>
      </c>
      <c r="F8675" t="s">
        <v>3265</v>
      </c>
      <c r="H8675" s="112">
        <v>2</v>
      </c>
      <c r="I8675">
        <v>721</v>
      </c>
      <c r="J8675" s="112" t="s">
        <v>2937</v>
      </c>
      <c r="K8675">
        <v>865.2</v>
      </c>
      <c r="L8675" t="s">
        <v>459</v>
      </c>
      <c r="M8675" t="s">
        <v>7116</v>
      </c>
      <c r="N8675" t="s">
        <v>7117</v>
      </c>
    </row>
    <row r="8676" spans="1:14" x14ac:dyDescent="0.2">
      <c r="A8676" s="343">
        <v>45226</v>
      </c>
      <c r="B8676" s="106" t="s">
        <v>541</v>
      </c>
      <c r="C8676" s="58">
        <v>6427.1</v>
      </c>
      <c r="D8676" t="s">
        <v>452</v>
      </c>
      <c r="E8676">
        <v>4057</v>
      </c>
      <c r="F8676" t="s">
        <v>3265</v>
      </c>
      <c r="H8676" s="112">
        <v>3</v>
      </c>
      <c r="I8676">
        <v>721</v>
      </c>
      <c r="J8676" s="112" t="s">
        <v>2937</v>
      </c>
      <c r="K8676">
        <v>865.2</v>
      </c>
      <c r="L8676" t="s">
        <v>459</v>
      </c>
      <c r="M8676" t="s">
        <v>7116</v>
      </c>
      <c r="N8676" t="s">
        <v>7117</v>
      </c>
    </row>
    <row r="8677" spans="1:14" x14ac:dyDescent="0.2">
      <c r="A8677" s="343">
        <v>45230</v>
      </c>
      <c r="B8677" s="106" t="s">
        <v>541</v>
      </c>
      <c r="C8677" s="58">
        <v>6630.1</v>
      </c>
      <c r="D8677" t="s">
        <v>452</v>
      </c>
      <c r="E8677">
        <v>4927</v>
      </c>
      <c r="F8677" t="s">
        <v>2953</v>
      </c>
      <c r="H8677" s="112">
        <v>8</v>
      </c>
      <c r="I8677">
        <v>544</v>
      </c>
      <c r="J8677" s="112" t="s">
        <v>2937</v>
      </c>
      <c r="K8677">
        <v>652.79999999999995</v>
      </c>
      <c r="L8677" t="s">
        <v>459</v>
      </c>
      <c r="M8677" t="s">
        <v>7116</v>
      </c>
      <c r="N8677" t="s">
        <v>7117</v>
      </c>
    </row>
    <row r="8678" spans="1:14" x14ac:dyDescent="0.2">
      <c r="A8678" s="343">
        <v>45223</v>
      </c>
      <c r="B8678" s="106" t="s">
        <v>541</v>
      </c>
      <c r="C8678" s="58">
        <v>6630.1</v>
      </c>
      <c r="D8678" t="s">
        <v>452</v>
      </c>
      <c r="E8678">
        <v>4927</v>
      </c>
      <c r="F8678" t="s">
        <v>2953</v>
      </c>
      <c r="H8678" s="112">
        <v>7</v>
      </c>
      <c r="I8678">
        <v>544</v>
      </c>
      <c r="J8678" s="112" t="s">
        <v>2937</v>
      </c>
      <c r="K8678">
        <v>652.79999999999995</v>
      </c>
      <c r="L8678" t="s">
        <v>459</v>
      </c>
      <c r="M8678" t="s">
        <v>7116</v>
      </c>
      <c r="N8678" t="s">
        <v>7117</v>
      </c>
    </row>
    <row r="8679" spans="1:14" x14ac:dyDescent="0.2">
      <c r="A8679" s="343">
        <v>45224</v>
      </c>
      <c r="B8679" s="106" t="s">
        <v>541</v>
      </c>
      <c r="C8679" s="58">
        <v>6630.1</v>
      </c>
      <c r="D8679" t="s">
        <v>452</v>
      </c>
      <c r="E8679">
        <v>4927</v>
      </c>
      <c r="F8679" t="s">
        <v>2953</v>
      </c>
      <c r="H8679" s="112">
        <v>8</v>
      </c>
      <c r="I8679">
        <v>544</v>
      </c>
      <c r="J8679" s="112" t="s">
        <v>2937</v>
      </c>
      <c r="K8679">
        <v>652.79999999999995</v>
      </c>
      <c r="L8679" t="s">
        <v>459</v>
      </c>
      <c r="M8679" t="s">
        <v>7116</v>
      </c>
      <c r="N8679" t="s">
        <v>7117</v>
      </c>
    </row>
    <row r="8680" spans="1:14" x14ac:dyDescent="0.2">
      <c r="A8680" s="343">
        <v>45225</v>
      </c>
      <c r="B8680" s="106" t="s">
        <v>541</v>
      </c>
      <c r="C8680" s="58">
        <v>6630.1</v>
      </c>
      <c r="D8680" t="s">
        <v>452</v>
      </c>
      <c r="E8680">
        <v>4927</v>
      </c>
      <c r="F8680" t="s">
        <v>2953</v>
      </c>
      <c r="H8680" s="112">
        <v>8</v>
      </c>
      <c r="I8680">
        <v>544</v>
      </c>
      <c r="J8680" s="112" t="s">
        <v>2937</v>
      </c>
      <c r="K8680">
        <v>652.79999999999995</v>
      </c>
      <c r="L8680" t="s">
        <v>459</v>
      </c>
      <c r="M8680" t="s">
        <v>7116</v>
      </c>
      <c r="N8680" t="s">
        <v>7117</v>
      </c>
    </row>
    <row r="8681" spans="1:14" x14ac:dyDescent="0.2">
      <c r="A8681" s="343">
        <v>45226</v>
      </c>
      <c r="B8681" s="106" t="s">
        <v>541</v>
      </c>
      <c r="C8681" s="58">
        <v>6630.1</v>
      </c>
      <c r="D8681" t="s">
        <v>452</v>
      </c>
      <c r="E8681">
        <v>4927</v>
      </c>
      <c r="F8681" t="s">
        <v>2953</v>
      </c>
      <c r="H8681" s="112">
        <v>7</v>
      </c>
      <c r="I8681">
        <v>544</v>
      </c>
      <c r="J8681" s="112" t="s">
        <v>2937</v>
      </c>
      <c r="K8681">
        <v>652.79999999999995</v>
      </c>
      <c r="L8681" t="s">
        <v>459</v>
      </c>
      <c r="M8681" t="s">
        <v>7116</v>
      </c>
      <c r="N8681" t="s">
        <v>7117</v>
      </c>
    </row>
    <row r="8682" spans="1:14" x14ac:dyDescent="0.2">
      <c r="A8682" s="343">
        <v>45201</v>
      </c>
      <c r="B8682" s="106" t="s">
        <v>541</v>
      </c>
      <c r="C8682" s="58">
        <v>6615.1</v>
      </c>
      <c r="D8682" t="s">
        <v>452</v>
      </c>
      <c r="E8682">
        <v>7264</v>
      </c>
      <c r="F8682" t="s">
        <v>7203</v>
      </c>
      <c r="H8682" s="112">
        <v>8</v>
      </c>
      <c r="I8682">
        <v>337</v>
      </c>
      <c r="J8682" s="112" t="s">
        <v>2937</v>
      </c>
      <c r="K8682">
        <v>404.4</v>
      </c>
      <c r="L8682" t="s">
        <v>459</v>
      </c>
      <c r="M8682" t="s">
        <v>7116</v>
      </c>
      <c r="N8682" t="s">
        <v>7117</v>
      </c>
    </row>
    <row r="8683" spans="1:14" x14ac:dyDescent="0.2">
      <c r="A8683" s="343">
        <v>45202</v>
      </c>
      <c r="B8683" s="106" t="s">
        <v>541</v>
      </c>
      <c r="C8683" s="58">
        <v>6615.1</v>
      </c>
      <c r="D8683" t="s">
        <v>452</v>
      </c>
      <c r="E8683">
        <v>7264</v>
      </c>
      <c r="F8683" t="s">
        <v>7203</v>
      </c>
      <c r="H8683" s="112">
        <v>8</v>
      </c>
      <c r="I8683">
        <v>337</v>
      </c>
      <c r="J8683" s="112" t="s">
        <v>2937</v>
      </c>
      <c r="K8683">
        <v>404.4</v>
      </c>
      <c r="L8683" t="s">
        <v>459</v>
      </c>
      <c r="M8683" t="s">
        <v>7116</v>
      </c>
      <c r="N8683" t="s">
        <v>7117</v>
      </c>
    </row>
    <row r="8684" spans="1:14" x14ac:dyDescent="0.2">
      <c r="A8684" s="343">
        <v>45203</v>
      </c>
      <c r="B8684" s="106" t="s">
        <v>541</v>
      </c>
      <c r="C8684" s="58">
        <v>6615.1</v>
      </c>
      <c r="D8684" t="s">
        <v>452</v>
      </c>
      <c r="E8684">
        <v>7264</v>
      </c>
      <c r="F8684" t="s">
        <v>7203</v>
      </c>
      <c r="H8684" s="112">
        <v>8</v>
      </c>
      <c r="I8684">
        <v>337</v>
      </c>
      <c r="J8684" s="112" t="s">
        <v>2937</v>
      </c>
      <c r="K8684">
        <v>404.4</v>
      </c>
      <c r="L8684" t="s">
        <v>459</v>
      </c>
      <c r="M8684" t="s">
        <v>7116</v>
      </c>
      <c r="N8684" t="s">
        <v>7117</v>
      </c>
    </row>
    <row r="8685" spans="1:14" x14ac:dyDescent="0.2">
      <c r="A8685" s="343">
        <v>45204</v>
      </c>
      <c r="B8685" s="106" t="s">
        <v>541</v>
      </c>
      <c r="C8685" s="58">
        <v>6615.1</v>
      </c>
      <c r="D8685" t="s">
        <v>452</v>
      </c>
      <c r="E8685">
        <v>7264</v>
      </c>
      <c r="F8685" t="s">
        <v>7203</v>
      </c>
      <c r="H8685" s="112">
        <v>8</v>
      </c>
      <c r="I8685">
        <v>337</v>
      </c>
      <c r="J8685" s="112" t="s">
        <v>2937</v>
      </c>
      <c r="K8685">
        <v>404.4</v>
      </c>
      <c r="L8685" t="s">
        <v>459</v>
      </c>
      <c r="M8685" t="s">
        <v>7116</v>
      </c>
      <c r="N8685" t="s">
        <v>7117</v>
      </c>
    </row>
    <row r="8686" spans="1:14" x14ac:dyDescent="0.2">
      <c r="A8686" s="343">
        <v>45208</v>
      </c>
      <c r="B8686" s="106" t="s">
        <v>541</v>
      </c>
      <c r="C8686" s="58">
        <v>6615.1</v>
      </c>
      <c r="D8686" t="s">
        <v>452</v>
      </c>
      <c r="E8686">
        <v>7264</v>
      </c>
      <c r="F8686" t="s">
        <v>7203</v>
      </c>
      <c r="H8686" s="112">
        <v>8</v>
      </c>
      <c r="I8686">
        <v>337</v>
      </c>
      <c r="J8686" s="112" t="s">
        <v>2937</v>
      </c>
      <c r="K8686">
        <v>404.4</v>
      </c>
      <c r="L8686" t="s">
        <v>459</v>
      </c>
      <c r="M8686" t="s">
        <v>7116</v>
      </c>
      <c r="N8686" t="s">
        <v>7117</v>
      </c>
    </row>
    <row r="8687" spans="1:14" x14ac:dyDescent="0.2">
      <c r="A8687" s="343">
        <v>45209</v>
      </c>
      <c r="B8687" s="106" t="s">
        <v>541</v>
      </c>
      <c r="C8687" s="58">
        <v>6615.1</v>
      </c>
      <c r="D8687" t="s">
        <v>452</v>
      </c>
      <c r="E8687">
        <v>7264</v>
      </c>
      <c r="F8687" t="s">
        <v>7203</v>
      </c>
      <c r="H8687" s="112">
        <v>8</v>
      </c>
      <c r="I8687">
        <v>337</v>
      </c>
      <c r="J8687" s="112" t="s">
        <v>2937</v>
      </c>
      <c r="K8687">
        <v>404.4</v>
      </c>
      <c r="L8687" t="s">
        <v>459</v>
      </c>
      <c r="M8687" t="s">
        <v>7116</v>
      </c>
      <c r="N8687" t="s">
        <v>7117</v>
      </c>
    </row>
    <row r="8688" spans="1:14" x14ac:dyDescent="0.2">
      <c r="A8688" s="343">
        <v>45210</v>
      </c>
      <c r="B8688" s="106" t="s">
        <v>541</v>
      </c>
      <c r="C8688" s="58">
        <v>6615.1</v>
      </c>
      <c r="D8688" t="s">
        <v>452</v>
      </c>
      <c r="E8688">
        <v>7264</v>
      </c>
      <c r="F8688" t="s">
        <v>7203</v>
      </c>
      <c r="H8688" s="112">
        <v>8</v>
      </c>
      <c r="I8688">
        <v>337</v>
      </c>
      <c r="J8688" s="112" t="s">
        <v>2937</v>
      </c>
      <c r="K8688">
        <v>404.4</v>
      </c>
      <c r="L8688" t="s">
        <v>459</v>
      </c>
      <c r="M8688" t="s">
        <v>7116</v>
      </c>
      <c r="N8688" t="s">
        <v>7117</v>
      </c>
    </row>
    <row r="8689" spans="1:14" x14ac:dyDescent="0.2">
      <c r="A8689" s="343">
        <v>45211</v>
      </c>
      <c r="B8689" s="106" t="s">
        <v>541</v>
      </c>
      <c r="C8689" s="58">
        <v>6615.1</v>
      </c>
      <c r="D8689" t="s">
        <v>452</v>
      </c>
      <c r="E8689">
        <v>7264</v>
      </c>
      <c r="F8689" t="s">
        <v>7203</v>
      </c>
      <c r="H8689" s="112">
        <v>8</v>
      </c>
      <c r="I8689">
        <v>337</v>
      </c>
      <c r="J8689" s="112" t="s">
        <v>2937</v>
      </c>
      <c r="K8689">
        <v>404.4</v>
      </c>
      <c r="L8689" t="s">
        <v>459</v>
      </c>
      <c r="M8689" t="s">
        <v>7116</v>
      </c>
      <c r="N8689" t="s">
        <v>7117</v>
      </c>
    </row>
    <row r="8690" spans="1:14" x14ac:dyDescent="0.2">
      <c r="A8690" s="343">
        <v>45215</v>
      </c>
      <c r="B8690" s="106" t="s">
        <v>541</v>
      </c>
      <c r="C8690" s="58">
        <v>6854.1</v>
      </c>
      <c r="D8690" t="s">
        <v>452</v>
      </c>
      <c r="E8690">
        <v>2302</v>
      </c>
      <c r="F8690" t="s">
        <v>3291</v>
      </c>
      <c r="H8690" s="112">
        <v>1</v>
      </c>
      <c r="I8690" s="103">
        <v>1914</v>
      </c>
      <c r="J8690" s="112" t="s">
        <v>2937</v>
      </c>
      <c r="K8690" s="103">
        <v>2296.8000000000002</v>
      </c>
      <c r="L8690" t="s">
        <v>459</v>
      </c>
      <c r="M8690" t="s">
        <v>7116</v>
      </c>
      <c r="N8690" t="s">
        <v>7117</v>
      </c>
    </row>
    <row r="8691" spans="1:14" x14ac:dyDescent="0.2">
      <c r="A8691" s="343">
        <v>45217</v>
      </c>
      <c r="B8691" s="106" t="s">
        <v>541</v>
      </c>
      <c r="C8691" s="58">
        <v>6854.1</v>
      </c>
      <c r="D8691" t="s">
        <v>452</v>
      </c>
      <c r="E8691">
        <v>2302</v>
      </c>
      <c r="F8691" t="s">
        <v>3291</v>
      </c>
      <c r="H8691" s="112">
        <v>1</v>
      </c>
      <c r="I8691" s="103">
        <v>1914</v>
      </c>
      <c r="J8691" s="112" t="s">
        <v>2937</v>
      </c>
      <c r="K8691" s="103">
        <v>2296.8000000000002</v>
      </c>
      <c r="L8691" t="s">
        <v>459</v>
      </c>
      <c r="M8691" t="s">
        <v>7116</v>
      </c>
      <c r="N8691" t="s">
        <v>7117</v>
      </c>
    </row>
    <row r="8692" spans="1:14" x14ac:dyDescent="0.2">
      <c r="A8692" s="343">
        <v>45230</v>
      </c>
      <c r="B8692" s="106" t="s">
        <v>541</v>
      </c>
      <c r="C8692" s="58">
        <v>6854.1</v>
      </c>
      <c r="D8692" t="s">
        <v>452</v>
      </c>
      <c r="E8692">
        <v>2302</v>
      </c>
      <c r="F8692" t="s">
        <v>3291</v>
      </c>
      <c r="H8692" s="112">
        <v>1</v>
      </c>
      <c r="I8692" s="103">
        <v>1914</v>
      </c>
      <c r="J8692" s="112" t="s">
        <v>2937</v>
      </c>
      <c r="K8692" s="103">
        <v>2296.8000000000002</v>
      </c>
      <c r="L8692" t="s">
        <v>459</v>
      </c>
      <c r="M8692" t="s">
        <v>7116</v>
      </c>
      <c r="N8692" t="s">
        <v>7117</v>
      </c>
    </row>
    <row r="8693" spans="1:14" x14ac:dyDescent="0.2">
      <c r="A8693" s="343">
        <v>45215</v>
      </c>
      <c r="B8693" s="106" t="s">
        <v>541</v>
      </c>
      <c r="C8693" s="58">
        <v>6702.1</v>
      </c>
      <c r="D8693" t="s">
        <v>452</v>
      </c>
      <c r="E8693">
        <v>4175</v>
      </c>
      <c r="F8693" t="s">
        <v>7137</v>
      </c>
      <c r="H8693" s="112">
        <v>4</v>
      </c>
      <c r="I8693">
        <v>458</v>
      </c>
      <c r="J8693" s="112" t="s">
        <v>2937</v>
      </c>
      <c r="K8693">
        <v>549.6</v>
      </c>
      <c r="L8693" t="s">
        <v>459</v>
      </c>
      <c r="M8693" t="s">
        <v>7116</v>
      </c>
      <c r="N8693" t="s">
        <v>7117</v>
      </c>
    </row>
    <row r="8694" spans="1:14" x14ac:dyDescent="0.2">
      <c r="A8694" s="343">
        <v>45216</v>
      </c>
      <c r="B8694" s="106" t="s">
        <v>541</v>
      </c>
      <c r="C8694" s="58">
        <v>6702.1</v>
      </c>
      <c r="D8694" t="s">
        <v>452</v>
      </c>
      <c r="E8694">
        <v>4175</v>
      </c>
      <c r="F8694" t="s">
        <v>7137</v>
      </c>
      <c r="H8694" s="112">
        <v>6</v>
      </c>
      <c r="I8694">
        <v>458</v>
      </c>
      <c r="J8694" s="112" t="s">
        <v>2937</v>
      </c>
      <c r="K8694">
        <v>549.6</v>
      </c>
      <c r="L8694" t="s">
        <v>459</v>
      </c>
      <c r="M8694" t="s">
        <v>7116</v>
      </c>
      <c r="N8694" t="s">
        <v>7117</v>
      </c>
    </row>
    <row r="8695" spans="1:14" x14ac:dyDescent="0.2">
      <c r="A8695" s="343">
        <v>45217</v>
      </c>
      <c r="B8695" s="106" t="s">
        <v>541</v>
      </c>
      <c r="C8695" s="58">
        <v>6702.1</v>
      </c>
      <c r="D8695" t="s">
        <v>452</v>
      </c>
      <c r="E8695">
        <v>4175</v>
      </c>
      <c r="F8695" t="s">
        <v>7137</v>
      </c>
      <c r="H8695" s="112">
        <v>2</v>
      </c>
      <c r="I8695">
        <v>458</v>
      </c>
      <c r="J8695" s="112" t="s">
        <v>2937</v>
      </c>
      <c r="K8695">
        <v>549.6</v>
      </c>
      <c r="L8695" t="s">
        <v>459</v>
      </c>
      <c r="M8695" t="s">
        <v>7116</v>
      </c>
      <c r="N8695" t="s">
        <v>7117</v>
      </c>
    </row>
    <row r="8696" spans="1:14" x14ac:dyDescent="0.2">
      <c r="A8696" s="343">
        <v>45218</v>
      </c>
      <c r="B8696" s="106" t="s">
        <v>541</v>
      </c>
      <c r="C8696" s="58">
        <v>6702.1</v>
      </c>
      <c r="D8696" t="s">
        <v>452</v>
      </c>
      <c r="E8696">
        <v>4175</v>
      </c>
      <c r="F8696" t="s">
        <v>7137</v>
      </c>
      <c r="H8696" s="112">
        <v>8</v>
      </c>
      <c r="I8696">
        <v>458</v>
      </c>
      <c r="J8696" s="112" t="s">
        <v>2937</v>
      </c>
      <c r="K8696">
        <v>549.6</v>
      </c>
      <c r="L8696" t="s">
        <v>459</v>
      </c>
      <c r="M8696" t="s">
        <v>7116</v>
      </c>
      <c r="N8696" t="s">
        <v>7117</v>
      </c>
    </row>
    <row r="8697" spans="1:14" x14ac:dyDescent="0.2">
      <c r="A8697" s="343">
        <v>45219</v>
      </c>
      <c r="B8697" s="106" t="s">
        <v>541</v>
      </c>
      <c r="C8697" s="58">
        <v>6702.1</v>
      </c>
      <c r="D8697" t="s">
        <v>452</v>
      </c>
      <c r="E8697">
        <v>4175</v>
      </c>
      <c r="F8697" t="s">
        <v>7137</v>
      </c>
      <c r="H8697" s="112">
        <v>8</v>
      </c>
      <c r="I8697">
        <v>458</v>
      </c>
      <c r="J8697" s="112" t="s">
        <v>2937</v>
      </c>
      <c r="K8697">
        <v>549.6</v>
      </c>
      <c r="L8697" t="s">
        <v>459</v>
      </c>
      <c r="M8697" t="s">
        <v>7116</v>
      </c>
      <c r="N8697" t="s">
        <v>7117</v>
      </c>
    </row>
    <row r="8698" spans="1:14" x14ac:dyDescent="0.2">
      <c r="A8698" s="343">
        <v>45223</v>
      </c>
      <c r="B8698" s="106" t="s">
        <v>541</v>
      </c>
      <c r="C8698" s="58">
        <v>6702.1</v>
      </c>
      <c r="D8698" t="s">
        <v>452</v>
      </c>
      <c r="E8698">
        <v>4175</v>
      </c>
      <c r="F8698" t="s">
        <v>7137</v>
      </c>
      <c r="H8698" s="112">
        <v>8</v>
      </c>
      <c r="I8698">
        <v>458</v>
      </c>
      <c r="J8698" s="112" t="s">
        <v>2937</v>
      </c>
      <c r="K8698">
        <v>549.6</v>
      </c>
      <c r="L8698" t="s">
        <v>459</v>
      </c>
      <c r="M8698" t="s">
        <v>7116</v>
      </c>
      <c r="N8698" t="s">
        <v>7117</v>
      </c>
    </row>
    <row r="8699" spans="1:14" x14ac:dyDescent="0.2">
      <c r="A8699" s="343">
        <v>45224</v>
      </c>
      <c r="B8699" s="106" t="s">
        <v>541</v>
      </c>
      <c r="C8699" s="58">
        <v>6702.1</v>
      </c>
      <c r="D8699" t="s">
        <v>452</v>
      </c>
      <c r="E8699">
        <v>4175</v>
      </c>
      <c r="F8699" t="s">
        <v>7137</v>
      </c>
      <c r="H8699" s="112">
        <v>8</v>
      </c>
      <c r="I8699">
        <v>458</v>
      </c>
      <c r="J8699" s="112" t="s">
        <v>2937</v>
      </c>
      <c r="K8699">
        <v>549.6</v>
      </c>
      <c r="L8699" t="s">
        <v>459</v>
      </c>
      <c r="M8699" t="s">
        <v>7116</v>
      </c>
      <c r="N8699" t="s">
        <v>7117</v>
      </c>
    </row>
    <row r="8700" spans="1:14" x14ac:dyDescent="0.2">
      <c r="A8700" s="343">
        <v>45225</v>
      </c>
      <c r="B8700" s="106" t="s">
        <v>541</v>
      </c>
      <c r="C8700" s="58">
        <v>6702.1</v>
      </c>
      <c r="D8700" t="s">
        <v>452</v>
      </c>
      <c r="E8700">
        <v>4175</v>
      </c>
      <c r="F8700" t="s">
        <v>7137</v>
      </c>
      <c r="H8700" s="112">
        <v>8</v>
      </c>
      <c r="I8700">
        <v>458</v>
      </c>
      <c r="J8700" s="112" t="s">
        <v>2937</v>
      </c>
      <c r="K8700">
        <v>549.6</v>
      </c>
      <c r="L8700" t="s">
        <v>459</v>
      </c>
      <c r="M8700" t="s">
        <v>7116</v>
      </c>
      <c r="N8700" t="s">
        <v>7117</v>
      </c>
    </row>
    <row r="8701" spans="1:14" x14ac:dyDescent="0.2">
      <c r="A8701" s="343">
        <v>45226</v>
      </c>
      <c r="B8701" s="106" t="s">
        <v>541</v>
      </c>
      <c r="C8701" s="58">
        <v>6702.1</v>
      </c>
      <c r="D8701" t="s">
        <v>452</v>
      </c>
      <c r="E8701">
        <v>4175</v>
      </c>
      <c r="F8701" t="s">
        <v>7137</v>
      </c>
      <c r="H8701" s="112">
        <v>8</v>
      </c>
      <c r="I8701">
        <v>458</v>
      </c>
      <c r="J8701" s="112" t="s">
        <v>2937</v>
      </c>
      <c r="K8701">
        <v>549.6</v>
      </c>
      <c r="L8701" t="s">
        <v>459</v>
      </c>
      <c r="M8701" t="s">
        <v>7116</v>
      </c>
      <c r="N8701" t="s">
        <v>7117</v>
      </c>
    </row>
    <row r="8702" spans="1:14" x14ac:dyDescent="0.2">
      <c r="A8702" s="343">
        <v>45223</v>
      </c>
      <c r="B8702" s="106" t="s">
        <v>541</v>
      </c>
      <c r="C8702" s="58">
        <v>6828.1</v>
      </c>
      <c r="D8702" t="s">
        <v>452</v>
      </c>
      <c r="E8702">
        <v>2302</v>
      </c>
      <c r="F8702" t="s">
        <v>3291</v>
      </c>
      <c r="H8702" s="112">
        <v>2</v>
      </c>
      <c r="I8702" s="103">
        <v>1914</v>
      </c>
      <c r="J8702" s="112" t="s">
        <v>2937</v>
      </c>
      <c r="K8702" s="103">
        <v>2296.8000000000002</v>
      </c>
      <c r="L8702" t="s">
        <v>459</v>
      </c>
      <c r="M8702" t="s">
        <v>7116</v>
      </c>
      <c r="N8702" t="s">
        <v>7117</v>
      </c>
    </row>
    <row r="8703" spans="1:14" x14ac:dyDescent="0.2">
      <c r="A8703" s="343">
        <v>45215</v>
      </c>
      <c r="B8703" s="106" t="s">
        <v>541</v>
      </c>
      <c r="C8703" s="58">
        <v>6756.1</v>
      </c>
      <c r="D8703" t="s">
        <v>452</v>
      </c>
      <c r="E8703">
        <v>4175</v>
      </c>
      <c r="F8703" t="s">
        <v>7137</v>
      </c>
      <c r="H8703" s="112">
        <v>4</v>
      </c>
      <c r="I8703">
        <v>458</v>
      </c>
      <c r="J8703" s="112" t="s">
        <v>2937</v>
      </c>
      <c r="K8703">
        <v>549.6</v>
      </c>
      <c r="L8703" t="s">
        <v>459</v>
      </c>
      <c r="M8703" t="s">
        <v>7116</v>
      </c>
      <c r="N8703" t="s">
        <v>7117</v>
      </c>
    </row>
    <row r="8704" spans="1:14" x14ac:dyDescent="0.2">
      <c r="A8704" s="343">
        <v>45216</v>
      </c>
      <c r="B8704" s="106" t="s">
        <v>541</v>
      </c>
      <c r="C8704" s="58">
        <v>6756.1</v>
      </c>
      <c r="D8704" t="s">
        <v>452</v>
      </c>
      <c r="E8704">
        <v>4175</v>
      </c>
      <c r="F8704" t="s">
        <v>7137</v>
      </c>
      <c r="H8704" s="112">
        <v>2</v>
      </c>
      <c r="I8704">
        <v>458</v>
      </c>
      <c r="J8704" s="112" t="s">
        <v>2937</v>
      </c>
      <c r="K8704">
        <v>549.6</v>
      </c>
      <c r="L8704" t="s">
        <v>459</v>
      </c>
      <c r="M8704" t="s">
        <v>7116</v>
      </c>
      <c r="N8704" t="s">
        <v>7117</v>
      </c>
    </row>
    <row r="8705" spans="1:14" x14ac:dyDescent="0.2">
      <c r="A8705" s="343">
        <v>45215</v>
      </c>
      <c r="B8705" s="106" t="s">
        <v>541</v>
      </c>
      <c r="C8705" s="58">
        <v>6615.1</v>
      </c>
      <c r="D8705" t="s">
        <v>452</v>
      </c>
      <c r="E8705">
        <v>6486</v>
      </c>
      <c r="F8705" t="s">
        <v>7133</v>
      </c>
      <c r="H8705" s="112">
        <v>8</v>
      </c>
      <c r="I8705">
        <v>336</v>
      </c>
      <c r="J8705" s="112" t="s">
        <v>2937</v>
      </c>
      <c r="K8705">
        <v>403.2</v>
      </c>
      <c r="L8705" t="s">
        <v>459</v>
      </c>
      <c r="M8705" t="s">
        <v>7116</v>
      </c>
      <c r="N8705" t="s">
        <v>7117</v>
      </c>
    </row>
    <row r="8706" spans="1:14" x14ac:dyDescent="0.2">
      <c r="A8706" s="343">
        <v>45216</v>
      </c>
      <c r="B8706" s="106" t="s">
        <v>541</v>
      </c>
      <c r="C8706" s="58">
        <v>6615.1</v>
      </c>
      <c r="D8706" t="s">
        <v>452</v>
      </c>
      <c r="E8706">
        <v>6486</v>
      </c>
      <c r="F8706" t="s">
        <v>7133</v>
      </c>
      <c r="H8706" s="112">
        <v>8</v>
      </c>
      <c r="I8706">
        <v>336</v>
      </c>
      <c r="J8706" s="112" t="s">
        <v>2937</v>
      </c>
      <c r="K8706">
        <v>403.2</v>
      </c>
      <c r="L8706" t="s">
        <v>459</v>
      </c>
      <c r="M8706" t="s">
        <v>7116</v>
      </c>
      <c r="N8706" t="s">
        <v>7117</v>
      </c>
    </row>
    <row r="8707" spans="1:14" x14ac:dyDescent="0.2">
      <c r="A8707" s="343">
        <v>45217</v>
      </c>
      <c r="B8707" s="106" t="s">
        <v>541</v>
      </c>
      <c r="C8707" s="58">
        <v>6615.1</v>
      </c>
      <c r="D8707" t="s">
        <v>452</v>
      </c>
      <c r="E8707">
        <v>6486</v>
      </c>
      <c r="F8707" t="s">
        <v>7133</v>
      </c>
      <c r="H8707" s="112">
        <v>8</v>
      </c>
      <c r="I8707">
        <v>336</v>
      </c>
      <c r="J8707" s="112" t="s">
        <v>2937</v>
      </c>
      <c r="K8707">
        <v>403.2</v>
      </c>
      <c r="L8707" t="s">
        <v>459</v>
      </c>
      <c r="M8707" t="s">
        <v>7116</v>
      </c>
      <c r="N8707" t="s">
        <v>7117</v>
      </c>
    </row>
    <row r="8708" spans="1:14" x14ac:dyDescent="0.2">
      <c r="A8708" s="343">
        <v>45218</v>
      </c>
      <c r="B8708" s="106" t="s">
        <v>541</v>
      </c>
      <c r="C8708" s="58">
        <v>6615.1</v>
      </c>
      <c r="D8708" t="s">
        <v>452</v>
      </c>
      <c r="E8708">
        <v>6486</v>
      </c>
      <c r="F8708" t="s">
        <v>7133</v>
      </c>
      <c r="H8708" s="112">
        <v>8</v>
      </c>
      <c r="I8708">
        <v>336</v>
      </c>
      <c r="J8708" s="112" t="s">
        <v>2937</v>
      </c>
      <c r="K8708">
        <v>403.2</v>
      </c>
      <c r="L8708" t="s">
        <v>459</v>
      </c>
      <c r="M8708" t="s">
        <v>7116</v>
      </c>
      <c r="N8708" t="s">
        <v>7117</v>
      </c>
    </row>
    <row r="8709" spans="1:14" x14ac:dyDescent="0.2">
      <c r="A8709" s="343">
        <v>45219</v>
      </c>
      <c r="B8709" s="106" t="s">
        <v>541</v>
      </c>
      <c r="C8709" s="58">
        <v>6615.1</v>
      </c>
      <c r="D8709" t="s">
        <v>452</v>
      </c>
      <c r="E8709">
        <v>6486</v>
      </c>
      <c r="F8709" t="s">
        <v>7133</v>
      </c>
      <c r="H8709" s="112">
        <v>8</v>
      </c>
      <c r="I8709">
        <v>336</v>
      </c>
      <c r="J8709" s="112" t="s">
        <v>2937</v>
      </c>
      <c r="K8709">
        <v>403.2</v>
      </c>
      <c r="L8709" t="s">
        <v>459</v>
      </c>
      <c r="M8709" t="s">
        <v>7116</v>
      </c>
      <c r="N8709" t="s">
        <v>7117</v>
      </c>
    </row>
    <row r="8710" spans="1:14" x14ac:dyDescent="0.2">
      <c r="A8710" s="343">
        <v>45229</v>
      </c>
      <c r="B8710" s="106" t="s">
        <v>541</v>
      </c>
      <c r="C8710" s="58">
        <v>6615.1</v>
      </c>
      <c r="D8710" t="s">
        <v>452</v>
      </c>
      <c r="E8710">
        <v>6486</v>
      </c>
      <c r="F8710" t="s">
        <v>7133</v>
      </c>
      <c r="H8710" s="112">
        <v>8</v>
      </c>
      <c r="I8710">
        <v>336</v>
      </c>
      <c r="J8710" s="112" t="s">
        <v>2937</v>
      </c>
      <c r="K8710">
        <v>403.2</v>
      </c>
      <c r="L8710" t="s">
        <v>459</v>
      </c>
      <c r="M8710" t="s">
        <v>7116</v>
      </c>
      <c r="N8710" t="s">
        <v>7117</v>
      </c>
    </row>
    <row r="8711" spans="1:14" x14ac:dyDescent="0.2">
      <c r="A8711" s="343">
        <v>45223</v>
      </c>
      <c r="B8711" s="106" t="s">
        <v>541</v>
      </c>
      <c r="C8711" s="58">
        <v>6615.1</v>
      </c>
      <c r="D8711" t="s">
        <v>452</v>
      </c>
      <c r="E8711">
        <v>6486</v>
      </c>
      <c r="F8711" t="s">
        <v>7133</v>
      </c>
      <c r="H8711" s="112">
        <v>8</v>
      </c>
      <c r="I8711">
        <v>336</v>
      </c>
      <c r="J8711" s="112" t="s">
        <v>2937</v>
      </c>
      <c r="K8711">
        <v>403.2</v>
      </c>
      <c r="L8711" t="s">
        <v>459</v>
      </c>
      <c r="M8711" t="s">
        <v>7116</v>
      </c>
      <c r="N8711" t="s">
        <v>7117</v>
      </c>
    </row>
    <row r="8712" spans="1:14" x14ac:dyDescent="0.2">
      <c r="A8712" s="343">
        <v>45224</v>
      </c>
      <c r="B8712" s="106" t="s">
        <v>541</v>
      </c>
      <c r="C8712" s="58">
        <v>6615.1</v>
      </c>
      <c r="D8712" t="s">
        <v>452</v>
      </c>
      <c r="E8712">
        <v>6486</v>
      </c>
      <c r="F8712" t="s">
        <v>7133</v>
      </c>
      <c r="H8712" s="112">
        <v>8</v>
      </c>
      <c r="I8712">
        <v>336</v>
      </c>
      <c r="J8712" s="112" t="s">
        <v>2937</v>
      </c>
      <c r="K8712">
        <v>403.2</v>
      </c>
      <c r="L8712" t="s">
        <v>459</v>
      </c>
      <c r="M8712" t="s">
        <v>7116</v>
      </c>
      <c r="N8712" t="s">
        <v>7117</v>
      </c>
    </row>
    <row r="8713" spans="1:14" x14ac:dyDescent="0.2">
      <c r="A8713" s="343">
        <v>45225</v>
      </c>
      <c r="B8713" s="106" t="s">
        <v>541</v>
      </c>
      <c r="C8713" s="58">
        <v>6615.1</v>
      </c>
      <c r="D8713" t="s">
        <v>452</v>
      </c>
      <c r="E8713">
        <v>6486</v>
      </c>
      <c r="F8713" t="s">
        <v>7133</v>
      </c>
      <c r="H8713" s="112">
        <v>8</v>
      </c>
      <c r="I8713">
        <v>336</v>
      </c>
      <c r="J8713" s="112" t="s">
        <v>2937</v>
      </c>
      <c r="K8713">
        <v>403.2</v>
      </c>
      <c r="L8713" t="s">
        <v>459</v>
      </c>
      <c r="M8713" t="s">
        <v>7116</v>
      </c>
      <c r="N8713" t="s">
        <v>7117</v>
      </c>
    </row>
    <row r="8714" spans="1:14" x14ac:dyDescent="0.2">
      <c r="A8714" s="343">
        <v>45226</v>
      </c>
      <c r="B8714" s="106" t="s">
        <v>541</v>
      </c>
      <c r="C8714" s="58">
        <v>6615.1</v>
      </c>
      <c r="D8714" t="s">
        <v>452</v>
      </c>
      <c r="E8714">
        <v>6486</v>
      </c>
      <c r="F8714" t="s">
        <v>7133</v>
      </c>
      <c r="H8714" s="112">
        <v>4</v>
      </c>
      <c r="I8714">
        <v>336</v>
      </c>
      <c r="J8714" s="112" t="s">
        <v>2937</v>
      </c>
      <c r="K8714">
        <v>403.2</v>
      </c>
      <c r="L8714" t="s">
        <v>459</v>
      </c>
      <c r="M8714" t="s">
        <v>7116</v>
      </c>
      <c r="N8714" t="s">
        <v>7117</v>
      </c>
    </row>
    <row r="8715" spans="1:14" x14ac:dyDescent="0.2">
      <c r="A8715" s="343">
        <v>45215</v>
      </c>
      <c r="B8715" s="106" t="s">
        <v>541</v>
      </c>
      <c r="C8715" s="58">
        <v>6011.1</v>
      </c>
      <c r="D8715" t="s">
        <v>452</v>
      </c>
      <c r="E8715">
        <v>7240</v>
      </c>
      <c r="F8715" t="s">
        <v>7156</v>
      </c>
      <c r="H8715" s="112">
        <v>8</v>
      </c>
      <c r="I8715">
        <v>278</v>
      </c>
      <c r="J8715" s="112" t="s">
        <v>2937</v>
      </c>
      <c r="K8715">
        <v>333.6</v>
      </c>
      <c r="L8715" t="s">
        <v>459</v>
      </c>
      <c r="M8715" t="s">
        <v>7116</v>
      </c>
      <c r="N8715" t="s">
        <v>7117</v>
      </c>
    </row>
    <row r="8716" spans="1:14" x14ac:dyDescent="0.2">
      <c r="A8716" s="343">
        <v>45216</v>
      </c>
      <c r="B8716" s="106" t="s">
        <v>541</v>
      </c>
      <c r="C8716" s="58">
        <v>6011.1</v>
      </c>
      <c r="D8716" t="s">
        <v>452</v>
      </c>
      <c r="E8716">
        <v>7240</v>
      </c>
      <c r="F8716" t="s">
        <v>7156</v>
      </c>
      <c r="H8716" s="112">
        <v>8</v>
      </c>
      <c r="I8716">
        <v>278</v>
      </c>
      <c r="J8716" s="112" t="s">
        <v>2937</v>
      </c>
      <c r="K8716">
        <v>333.6</v>
      </c>
      <c r="L8716" t="s">
        <v>459</v>
      </c>
      <c r="M8716" t="s">
        <v>7116</v>
      </c>
      <c r="N8716" t="s">
        <v>7117</v>
      </c>
    </row>
    <row r="8717" spans="1:14" x14ac:dyDescent="0.2">
      <c r="A8717" s="343">
        <v>45217</v>
      </c>
      <c r="B8717" s="106" t="s">
        <v>541</v>
      </c>
      <c r="C8717" s="58">
        <v>6011.1</v>
      </c>
      <c r="D8717" t="s">
        <v>452</v>
      </c>
      <c r="E8717">
        <v>7240</v>
      </c>
      <c r="F8717" t="s">
        <v>7156</v>
      </c>
      <c r="H8717" s="112">
        <v>8</v>
      </c>
      <c r="I8717">
        <v>278</v>
      </c>
      <c r="J8717" s="112" t="s">
        <v>2937</v>
      </c>
      <c r="K8717">
        <v>333.6</v>
      </c>
      <c r="L8717" t="s">
        <v>459</v>
      </c>
      <c r="M8717" t="s">
        <v>7116</v>
      </c>
      <c r="N8717" t="s">
        <v>7117</v>
      </c>
    </row>
    <row r="8718" spans="1:14" x14ac:dyDescent="0.2">
      <c r="A8718" s="343">
        <v>45218</v>
      </c>
      <c r="B8718" s="106" t="s">
        <v>541</v>
      </c>
      <c r="C8718" s="58">
        <v>6011.1</v>
      </c>
      <c r="D8718" t="s">
        <v>452</v>
      </c>
      <c r="E8718">
        <v>7240</v>
      </c>
      <c r="F8718" t="s">
        <v>7156</v>
      </c>
      <c r="H8718" s="112">
        <v>8</v>
      </c>
      <c r="I8718">
        <v>278</v>
      </c>
      <c r="J8718" s="112" t="s">
        <v>2937</v>
      </c>
      <c r="K8718">
        <v>333.6</v>
      </c>
      <c r="L8718" t="s">
        <v>459</v>
      </c>
      <c r="M8718" t="s">
        <v>7116</v>
      </c>
      <c r="N8718" t="s">
        <v>7117</v>
      </c>
    </row>
    <row r="8719" spans="1:14" x14ac:dyDescent="0.2">
      <c r="A8719" s="343">
        <v>45223</v>
      </c>
      <c r="B8719" s="106" t="s">
        <v>541</v>
      </c>
      <c r="C8719" s="58">
        <v>6011.1</v>
      </c>
      <c r="D8719" t="s">
        <v>452</v>
      </c>
      <c r="E8719">
        <v>7240</v>
      </c>
      <c r="F8719" t="s">
        <v>7156</v>
      </c>
      <c r="H8719" s="112">
        <v>8</v>
      </c>
      <c r="I8719">
        <v>278</v>
      </c>
      <c r="J8719" s="112" t="s">
        <v>2937</v>
      </c>
      <c r="K8719">
        <v>333.6</v>
      </c>
      <c r="L8719" t="s">
        <v>459</v>
      </c>
      <c r="M8719" t="s">
        <v>7116</v>
      </c>
      <c r="N8719" t="s">
        <v>7117</v>
      </c>
    </row>
    <row r="8720" spans="1:14" x14ac:dyDescent="0.2">
      <c r="A8720" s="343">
        <v>45224</v>
      </c>
      <c r="B8720" s="106" t="s">
        <v>541</v>
      </c>
      <c r="C8720" s="58">
        <v>6011.1</v>
      </c>
      <c r="D8720" t="s">
        <v>452</v>
      </c>
      <c r="E8720">
        <v>7240</v>
      </c>
      <c r="F8720" t="s">
        <v>7156</v>
      </c>
      <c r="H8720" s="112">
        <v>8</v>
      </c>
      <c r="I8720">
        <v>278</v>
      </c>
      <c r="J8720" s="112" t="s">
        <v>2937</v>
      </c>
      <c r="K8720">
        <v>333.6</v>
      </c>
      <c r="L8720" t="s">
        <v>459</v>
      </c>
      <c r="M8720" t="s">
        <v>7116</v>
      </c>
      <c r="N8720" t="s">
        <v>7117</v>
      </c>
    </row>
    <row r="8721" spans="1:14" x14ac:dyDescent="0.2">
      <c r="A8721" s="343">
        <v>45225</v>
      </c>
      <c r="B8721" s="106" t="s">
        <v>541</v>
      </c>
      <c r="C8721" s="58">
        <v>6011.1</v>
      </c>
      <c r="D8721" t="s">
        <v>452</v>
      </c>
      <c r="E8721">
        <v>7240</v>
      </c>
      <c r="F8721" t="s">
        <v>7156</v>
      </c>
      <c r="H8721" s="112">
        <v>8</v>
      </c>
      <c r="I8721">
        <v>278</v>
      </c>
      <c r="J8721" s="112" t="s">
        <v>2937</v>
      </c>
      <c r="K8721">
        <v>333.6</v>
      </c>
      <c r="L8721" t="s">
        <v>459</v>
      </c>
      <c r="M8721" t="s">
        <v>7116</v>
      </c>
      <c r="N8721" t="s">
        <v>7117</v>
      </c>
    </row>
    <row r="8722" spans="1:14" x14ac:dyDescent="0.2">
      <c r="A8722" s="343">
        <v>45226</v>
      </c>
      <c r="B8722" s="106" t="s">
        <v>541</v>
      </c>
      <c r="C8722" s="58">
        <v>6011.1</v>
      </c>
      <c r="D8722" t="s">
        <v>452</v>
      </c>
      <c r="E8722">
        <v>7240</v>
      </c>
      <c r="F8722" t="s">
        <v>7156</v>
      </c>
      <c r="H8722" s="112">
        <v>8</v>
      </c>
      <c r="I8722">
        <v>278</v>
      </c>
      <c r="J8722" s="112" t="s">
        <v>2937</v>
      </c>
      <c r="K8722">
        <v>333.6</v>
      </c>
      <c r="L8722" t="s">
        <v>459</v>
      </c>
      <c r="M8722" t="s">
        <v>7116</v>
      </c>
      <c r="N8722" t="s">
        <v>7117</v>
      </c>
    </row>
    <row r="8723" spans="1:14" x14ac:dyDescent="0.2">
      <c r="A8723" s="343">
        <v>45229</v>
      </c>
      <c r="B8723" s="106" t="s">
        <v>541</v>
      </c>
      <c r="C8723" s="58">
        <v>6011.1</v>
      </c>
      <c r="D8723" t="s">
        <v>452</v>
      </c>
      <c r="E8723">
        <v>7240</v>
      </c>
      <c r="F8723" t="s">
        <v>7156</v>
      </c>
      <c r="H8723" s="112">
        <v>8</v>
      </c>
      <c r="I8723">
        <v>278</v>
      </c>
      <c r="J8723" s="112" t="s">
        <v>2937</v>
      </c>
      <c r="K8723">
        <v>333.6</v>
      </c>
      <c r="L8723" t="s">
        <v>459</v>
      </c>
      <c r="M8723" t="s">
        <v>7116</v>
      </c>
      <c r="N8723" t="s">
        <v>7117</v>
      </c>
    </row>
    <row r="8724" spans="1:14" x14ac:dyDescent="0.2">
      <c r="A8724" s="343">
        <v>45230</v>
      </c>
      <c r="B8724" s="106" t="s">
        <v>541</v>
      </c>
      <c r="C8724" s="58">
        <v>6011.1</v>
      </c>
      <c r="D8724" t="s">
        <v>452</v>
      </c>
      <c r="E8724">
        <v>7240</v>
      </c>
      <c r="F8724" t="s">
        <v>7156</v>
      </c>
      <c r="H8724" s="112">
        <v>8</v>
      </c>
      <c r="I8724">
        <v>278</v>
      </c>
      <c r="J8724" s="112" t="s">
        <v>2937</v>
      </c>
      <c r="K8724">
        <v>333.6</v>
      </c>
      <c r="L8724" t="s">
        <v>459</v>
      </c>
      <c r="M8724" t="s">
        <v>7116</v>
      </c>
      <c r="N8724" t="s">
        <v>7117</v>
      </c>
    </row>
    <row r="8725" spans="1:14" x14ac:dyDescent="0.2">
      <c r="A8725" s="343">
        <v>45215</v>
      </c>
      <c r="B8725" s="106" t="s">
        <v>541</v>
      </c>
      <c r="C8725" s="58">
        <v>6756.1</v>
      </c>
      <c r="D8725" t="s">
        <v>452</v>
      </c>
      <c r="E8725">
        <v>7225</v>
      </c>
      <c r="F8725" t="s">
        <v>7154</v>
      </c>
      <c r="H8725" s="112">
        <v>4</v>
      </c>
      <c r="I8725">
        <v>640</v>
      </c>
      <c r="J8725" s="112" t="s">
        <v>2937</v>
      </c>
      <c r="K8725">
        <v>768</v>
      </c>
      <c r="L8725" t="s">
        <v>459</v>
      </c>
      <c r="M8725" t="s">
        <v>7116</v>
      </c>
      <c r="N8725" t="s">
        <v>7117</v>
      </c>
    </row>
    <row r="8726" spans="1:14" x14ac:dyDescent="0.2">
      <c r="A8726" s="343">
        <v>45216</v>
      </c>
      <c r="B8726" s="106" t="s">
        <v>541</v>
      </c>
      <c r="C8726" s="58">
        <v>6756.1</v>
      </c>
      <c r="D8726" t="s">
        <v>452</v>
      </c>
      <c r="E8726">
        <v>7225</v>
      </c>
      <c r="F8726" t="s">
        <v>7154</v>
      </c>
      <c r="H8726" s="112">
        <v>4</v>
      </c>
      <c r="I8726">
        <v>640</v>
      </c>
      <c r="J8726" s="112" t="s">
        <v>2937</v>
      </c>
      <c r="K8726">
        <v>768</v>
      </c>
      <c r="L8726" t="s">
        <v>459</v>
      </c>
      <c r="M8726" t="s">
        <v>7116</v>
      </c>
      <c r="N8726" t="s">
        <v>7117</v>
      </c>
    </row>
    <row r="8727" spans="1:14" x14ac:dyDescent="0.2">
      <c r="A8727" s="343">
        <v>45217</v>
      </c>
      <c r="B8727" s="106" t="s">
        <v>541</v>
      </c>
      <c r="C8727" s="58">
        <v>6756.1</v>
      </c>
      <c r="D8727" t="s">
        <v>452</v>
      </c>
      <c r="E8727">
        <v>7225</v>
      </c>
      <c r="F8727" t="s">
        <v>7154</v>
      </c>
      <c r="H8727" s="112">
        <v>4</v>
      </c>
      <c r="I8727">
        <v>640</v>
      </c>
      <c r="J8727" s="112" t="s">
        <v>2937</v>
      </c>
      <c r="K8727">
        <v>768</v>
      </c>
      <c r="L8727" t="s">
        <v>459</v>
      </c>
      <c r="M8727" t="s">
        <v>7116</v>
      </c>
      <c r="N8727" t="s">
        <v>7117</v>
      </c>
    </row>
    <row r="8728" spans="1:14" x14ac:dyDescent="0.2">
      <c r="A8728" s="343">
        <v>45218</v>
      </c>
      <c r="B8728" s="106" t="s">
        <v>541</v>
      </c>
      <c r="C8728" s="58">
        <v>6756.1</v>
      </c>
      <c r="D8728" t="s">
        <v>452</v>
      </c>
      <c r="E8728">
        <v>7225</v>
      </c>
      <c r="F8728" t="s">
        <v>7154</v>
      </c>
      <c r="H8728" s="112">
        <v>4</v>
      </c>
      <c r="I8728">
        <v>640</v>
      </c>
      <c r="J8728" s="112" t="s">
        <v>2937</v>
      </c>
      <c r="K8728">
        <v>768</v>
      </c>
      <c r="L8728" t="s">
        <v>459</v>
      </c>
      <c r="M8728" t="s">
        <v>7116</v>
      </c>
      <c r="N8728" t="s">
        <v>7117</v>
      </c>
    </row>
    <row r="8729" spans="1:14" x14ac:dyDescent="0.2">
      <c r="A8729" s="343">
        <v>45219</v>
      </c>
      <c r="B8729" s="106" t="s">
        <v>541</v>
      </c>
      <c r="C8729" s="58">
        <v>6756.1</v>
      </c>
      <c r="D8729" t="s">
        <v>452</v>
      </c>
      <c r="E8729">
        <v>7225</v>
      </c>
      <c r="F8729" t="s">
        <v>7154</v>
      </c>
      <c r="H8729" s="112">
        <v>4</v>
      </c>
      <c r="I8729">
        <v>640</v>
      </c>
      <c r="J8729" s="112" t="s">
        <v>2937</v>
      </c>
      <c r="K8729">
        <v>768</v>
      </c>
      <c r="L8729" t="s">
        <v>459</v>
      </c>
      <c r="M8729" t="s">
        <v>7116</v>
      </c>
      <c r="N8729" t="s">
        <v>7117</v>
      </c>
    </row>
    <row r="8730" spans="1:14" x14ac:dyDescent="0.2">
      <c r="A8730" s="343">
        <v>45229</v>
      </c>
      <c r="B8730" s="106" t="s">
        <v>541</v>
      </c>
      <c r="C8730" s="58">
        <v>6630.1</v>
      </c>
      <c r="D8730" t="s">
        <v>452</v>
      </c>
      <c r="E8730">
        <v>7225</v>
      </c>
      <c r="F8730" t="s">
        <v>7154</v>
      </c>
      <c r="H8730" s="112">
        <v>4</v>
      </c>
      <c r="I8730">
        <v>640</v>
      </c>
      <c r="J8730" s="112" t="s">
        <v>2937</v>
      </c>
      <c r="K8730">
        <v>768</v>
      </c>
      <c r="L8730" t="s">
        <v>459</v>
      </c>
      <c r="M8730" t="s">
        <v>7116</v>
      </c>
      <c r="N8730" t="s">
        <v>7117</v>
      </c>
    </row>
    <row r="8731" spans="1:14" x14ac:dyDescent="0.2">
      <c r="A8731" s="343">
        <v>45230</v>
      </c>
      <c r="B8731" s="106" t="s">
        <v>541</v>
      </c>
      <c r="C8731" s="58">
        <v>6630.1</v>
      </c>
      <c r="D8731" t="s">
        <v>452</v>
      </c>
      <c r="E8731">
        <v>7225</v>
      </c>
      <c r="F8731" t="s">
        <v>7154</v>
      </c>
      <c r="H8731" s="112">
        <v>3.5</v>
      </c>
      <c r="I8731">
        <v>640</v>
      </c>
      <c r="J8731" s="112" t="s">
        <v>2937</v>
      </c>
      <c r="K8731">
        <v>768</v>
      </c>
      <c r="L8731" t="s">
        <v>459</v>
      </c>
      <c r="M8731" t="s">
        <v>7116</v>
      </c>
      <c r="N8731" t="s">
        <v>7117</v>
      </c>
    </row>
    <row r="8732" spans="1:14" x14ac:dyDescent="0.2">
      <c r="A8732" s="343">
        <v>45229</v>
      </c>
      <c r="B8732" s="106" t="s">
        <v>541</v>
      </c>
      <c r="C8732" s="58">
        <v>6756.1</v>
      </c>
      <c r="D8732" t="s">
        <v>452</v>
      </c>
      <c r="E8732">
        <v>7225</v>
      </c>
      <c r="F8732" t="s">
        <v>7154</v>
      </c>
      <c r="H8732" s="112">
        <v>4</v>
      </c>
      <c r="I8732">
        <v>640</v>
      </c>
      <c r="J8732" s="112" t="s">
        <v>2937</v>
      </c>
      <c r="K8732">
        <v>768</v>
      </c>
      <c r="L8732" t="s">
        <v>459</v>
      </c>
      <c r="M8732" t="s">
        <v>7116</v>
      </c>
      <c r="N8732" t="s">
        <v>7117</v>
      </c>
    </row>
    <row r="8733" spans="1:14" x14ac:dyDescent="0.2">
      <c r="A8733" s="343">
        <v>45230</v>
      </c>
      <c r="B8733" s="106" t="s">
        <v>541</v>
      </c>
      <c r="C8733" s="58">
        <v>6756.1</v>
      </c>
      <c r="D8733" t="s">
        <v>452</v>
      </c>
      <c r="E8733">
        <v>7225</v>
      </c>
      <c r="F8733" t="s">
        <v>7154</v>
      </c>
      <c r="H8733" s="112">
        <v>3.5</v>
      </c>
      <c r="I8733">
        <v>640</v>
      </c>
      <c r="J8733" s="112" t="s">
        <v>2937</v>
      </c>
      <c r="K8733">
        <v>768</v>
      </c>
      <c r="L8733" t="s">
        <v>459</v>
      </c>
      <c r="M8733" t="s">
        <v>7116</v>
      </c>
      <c r="N8733" t="s">
        <v>7117</v>
      </c>
    </row>
    <row r="8734" spans="1:14" x14ac:dyDescent="0.2">
      <c r="A8734" s="343">
        <v>45215</v>
      </c>
      <c r="B8734" s="106" t="s">
        <v>541</v>
      </c>
      <c r="C8734" s="58">
        <v>6630.1</v>
      </c>
      <c r="D8734" t="s">
        <v>452</v>
      </c>
      <c r="E8734">
        <v>7225</v>
      </c>
      <c r="F8734" t="s">
        <v>7154</v>
      </c>
      <c r="H8734" s="112">
        <v>4</v>
      </c>
      <c r="I8734">
        <v>640</v>
      </c>
      <c r="J8734" s="112" t="s">
        <v>2937</v>
      </c>
      <c r="K8734">
        <v>768</v>
      </c>
      <c r="L8734" t="s">
        <v>459</v>
      </c>
      <c r="M8734" t="s">
        <v>7116</v>
      </c>
      <c r="N8734" t="s">
        <v>7117</v>
      </c>
    </row>
    <row r="8735" spans="1:14" x14ac:dyDescent="0.2">
      <c r="A8735" s="343">
        <v>45216</v>
      </c>
      <c r="B8735" s="106" t="s">
        <v>541</v>
      </c>
      <c r="C8735" s="58">
        <v>6630.1</v>
      </c>
      <c r="D8735" t="s">
        <v>452</v>
      </c>
      <c r="E8735">
        <v>7225</v>
      </c>
      <c r="F8735" t="s">
        <v>7154</v>
      </c>
      <c r="H8735" s="112">
        <v>4</v>
      </c>
      <c r="I8735">
        <v>640</v>
      </c>
      <c r="J8735" s="112" t="s">
        <v>2937</v>
      </c>
      <c r="K8735">
        <v>768</v>
      </c>
      <c r="L8735" t="s">
        <v>459</v>
      </c>
      <c r="M8735" t="s">
        <v>7116</v>
      </c>
      <c r="N8735" t="s">
        <v>7117</v>
      </c>
    </row>
    <row r="8736" spans="1:14" x14ac:dyDescent="0.2">
      <c r="A8736" s="343">
        <v>45217</v>
      </c>
      <c r="B8736" s="106" t="s">
        <v>541</v>
      </c>
      <c r="C8736" s="58">
        <v>6630.1</v>
      </c>
      <c r="D8736" t="s">
        <v>452</v>
      </c>
      <c r="E8736">
        <v>7225</v>
      </c>
      <c r="F8736" t="s">
        <v>7154</v>
      </c>
      <c r="H8736" s="112">
        <v>4</v>
      </c>
      <c r="I8736">
        <v>640</v>
      </c>
      <c r="J8736" s="112" t="s">
        <v>2937</v>
      </c>
      <c r="K8736">
        <v>768</v>
      </c>
      <c r="L8736" t="s">
        <v>459</v>
      </c>
      <c r="M8736" t="s">
        <v>7116</v>
      </c>
      <c r="N8736" t="s">
        <v>7117</v>
      </c>
    </row>
    <row r="8737" spans="1:14" x14ac:dyDescent="0.2">
      <c r="A8737" s="343">
        <v>45218</v>
      </c>
      <c r="B8737" s="106" t="s">
        <v>541</v>
      </c>
      <c r="C8737" s="58">
        <v>6630.1</v>
      </c>
      <c r="D8737" t="s">
        <v>452</v>
      </c>
      <c r="E8737">
        <v>7225</v>
      </c>
      <c r="F8737" t="s">
        <v>7154</v>
      </c>
      <c r="H8737" s="112">
        <v>4</v>
      </c>
      <c r="I8737">
        <v>640</v>
      </c>
      <c r="J8737" s="112" t="s">
        <v>2937</v>
      </c>
      <c r="K8737">
        <v>768</v>
      </c>
      <c r="L8737" t="s">
        <v>459</v>
      </c>
      <c r="M8737" t="s">
        <v>7116</v>
      </c>
      <c r="N8737" t="s">
        <v>7117</v>
      </c>
    </row>
    <row r="8738" spans="1:14" x14ac:dyDescent="0.2">
      <c r="A8738" s="343">
        <v>45219</v>
      </c>
      <c r="B8738" s="106" t="s">
        <v>541</v>
      </c>
      <c r="C8738" s="58">
        <v>6630.1</v>
      </c>
      <c r="D8738" t="s">
        <v>452</v>
      </c>
      <c r="E8738">
        <v>7225</v>
      </c>
      <c r="F8738" t="s">
        <v>7154</v>
      </c>
      <c r="H8738" s="112">
        <v>4</v>
      </c>
      <c r="I8738">
        <v>640</v>
      </c>
      <c r="J8738" s="112" t="s">
        <v>2937</v>
      </c>
      <c r="K8738">
        <v>768</v>
      </c>
      <c r="L8738" t="s">
        <v>459</v>
      </c>
      <c r="M8738" t="s">
        <v>7116</v>
      </c>
      <c r="N8738" t="s">
        <v>7117</v>
      </c>
    </row>
    <row r="8739" spans="1:14" x14ac:dyDescent="0.2">
      <c r="A8739" s="343">
        <v>45223</v>
      </c>
      <c r="B8739" s="106" t="s">
        <v>541</v>
      </c>
      <c r="C8739" s="58">
        <v>6630.1</v>
      </c>
      <c r="D8739" t="s">
        <v>452</v>
      </c>
      <c r="E8739">
        <v>7225</v>
      </c>
      <c r="F8739" t="s">
        <v>7154</v>
      </c>
      <c r="H8739" s="112">
        <v>4</v>
      </c>
      <c r="I8739">
        <v>640</v>
      </c>
      <c r="J8739" s="112" t="s">
        <v>2937</v>
      </c>
      <c r="K8739">
        <v>768</v>
      </c>
      <c r="L8739" t="s">
        <v>459</v>
      </c>
      <c r="M8739" t="s">
        <v>7116</v>
      </c>
      <c r="N8739" t="s">
        <v>7117</v>
      </c>
    </row>
    <row r="8740" spans="1:14" x14ac:dyDescent="0.2">
      <c r="A8740" s="343">
        <v>45223</v>
      </c>
      <c r="B8740" s="106" t="s">
        <v>541</v>
      </c>
      <c r="C8740" s="58">
        <v>6756.1</v>
      </c>
      <c r="D8740" t="s">
        <v>452</v>
      </c>
      <c r="E8740">
        <v>7225</v>
      </c>
      <c r="F8740" t="s">
        <v>7154</v>
      </c>
      <c r="H8740" s="112">
        <v>4</v>
      </c>
      <c r="I8740">
        <v>640</v>
      </c>
      <c r="J8740" s="112" t="s">
        <v>2937</v>
      </c>
      <c r="K8740">
        <v>768</v>
      </c>
      <c r="L8740" t="s">
        <v>459</v>
      </c>
      <c r="M8740" t="s">
        <v>7116</v>
      </c>
      <c r="N8740" t="s">
        <v>7117</v>
      </c>
    </row>
    <row r="8741" spans="1:14" x14ac:dyDescent="0.2">
      <c r="A8741" s="343">
        <v>45224</v>
      </c>
      <c r="B8741" s="106" t="s">
        <v>541</v>
      </c>
      <c r="C8741" s="58">
        <v>6756.1</v>
      </c>
      <c r="D8741" t="s">
        <v>452</v>
      </c>
      <c r="E8741">
        <v>7225</v>
      </c>
      <c r="F8741" t="s">
        <v>7154</v>
      </c>
      <c r="H8741" s="112">
        <v>6</v>
      </c>
      <c r="I8741">
        <v>640</v>
      </c>
      <c r="J8741" s="112" t="s">
        <v>2937</v>
      </c>
      <c r="K8741">
        <v>768</v>
      </c>
      <c r="L8741" t="s">
        <v>459</v>
      </c>
      <c r="M8741" t="s">
        <v>7116</v>
      </c>
      <c r="N8741" t="s">
        <v>7117</v>
      </c>
    </row>
    <row r="8742" spans="1:14" x14ac:dyDescent="0.2">
      <c r="A8742" s="343">
        <v>45225</v>
      </c>
      <c r="B8742" s="106" t="s">
        <v>541</v>
      </c>
      <c r="C8742" s="58">
        <v>6756.1</v>
      </c>
      <c r="D8742" t="s">
        <v>452</v>
      </c>
      <c r="E8742">
        <v>7225</v>
      </c>
      <c r="F8742" t="s">
        <v>7154</v>
      </c>
      <c r="H8742" s="112">
        <v>8</v>
      </c>
      <c r="I8742">
        <v>640</v>
      </c>
      <c r="J8742" s="112" t="s">
        <v>2937</v>
      </c>
      <c r="K8742">
        <v>768</v>
      </c>
      <c r="L8742" t="s">
        <v>459</v>
      </c>
      <c r="M8742" t="s">
        <v>7116</v>
      </c>
      <c r="N8742" t="s">
        <v>7117</v>
      </c>
    </row>
    <row r="8743" spans="1:14" x14ac:dyDescent="0.2">
      <c r="A8743" s="343">
        <v>45226</v>
      </c>
      <c r="B8743" s="106" t="s">
        <v>541</v>
      </c>
      <c r="C8743" s="58">
        <v>6756.1</v>
      </c>
      <c r="D8743" t="s">
        <v>452</v>
      </c>
      <c r="E8743">
        <v>7225</v>
      </c>
      <c r="F8743" t="s">
        <v>7154</v>
      </c>
      <c r="H8743" s="112">
        <v>8</v>
      </c>
      <c r="I8743">
        <v>640</v>
      </c>
      <c r="J8743" s="112" t="s">
        <v>2937</v>
      </c>
      <c r="K8743">
        <v>768</v>
      </c>
      <c r="L8743" t="s">
        <v>459</v>
      </c>
      <c r="M8743" t="s">
        <v>7116</v>
      </c>
      <c r="N8743" t="s">
        <v>7117</v>
      </c>
    </row>
    <row r="8744" spans="1:14" x14ac:dyDescent="0.2">
      <c r="A8744" s="343">
        <v>45216</v>
      </c>
      <c r="B8744" s="106" t="s">
        <v>541</v>
      </c>
      <c r="C8744" s="58">
        <v>6702.1</v>
      </c>
      <c r="D8744" t="s">
        <v>452</v>
      </c>
      <c r="E8744">
        <v>5749</v>
      </c>
      <c r="F8744" t="s">
        <v>2978</v>
      </c>
      <c r="H8744" s="112">
        <v>4</v>
      </c>
      <c r="I8744">
        <v>364</v>
      </c>
      <c r="J8744" s="112" t="s">
        <v>2937</v>
      </c>
      <c r="K8744">
        <v>436.8</v>
      </c>
      <c r="L8744" t="s">
        <v>459</v>
      </c>
      <c r="M8744" t="s">
        <v>7116</v>
      </c>
      <c r="N8744" t="s">
        <v>7117</v>
      </c>
    </row>
    <row r="8745" spans="1:14" x14ac:dyDescent="0.2">
      <c r="A8745" s="343">
        <v>45218</v>
      </c>
      <c r="B8745" s="106" t="s">
        <v>541</v>
      </c>
      <c r="C8745" s="58">
        <v>6702.1</v>
      </c>
      <c r="D8745" t="s">
        <v>452</v>
      </c>
      <c r="E8745">
        <v>5749</v>
      </c>
      <c r="F8745" t="s">
        <v>2978</v>
      </c>
      <c r="H8745" s="112">
        <v>8</v>
      </c>
      <c r="I8745">
        <v>364</v>
      </c>
      <c r="J8745" s="112" t="s">
        <v>2937</v>
      </c>
      <c r="K8745">
        <v>436.8</v>
      </c>
      <c r="L8745" t="s">
        <v>459</v>
      </c>
      <c r="M8745" t="s">
        <v>7116</v>
      </c>
      <c r="N8745" t="s">
        <v>7117</v>
      </c>
    </row>
    <row r="8746" spans="1:14" x14ac:dyDescent="0.2">
      <c r="A8746" s="343">
        <v>45219</v>
      </c>
      <c r="B8746" s="106" t="s">
        <v>541</v>
      </c>
      <c r="C8746" s="58">
        <v>6702.1</v>
      </c>
      <c r="D8746" t="s">
        <v>452</v>
      </c>
      <c r="E8746">
        <v>5749</v>
      </c>
      <c r="F8746" t="s">
        <v>2978</v>
      </c>
      <c r="H8746" s="112">
        <v>4</v>
      </c>
      <c r="I8746">
        <v>364</v>
      </c>
      <c r="J8746" s="112" t="s">
        <v>2937</v>
      </c>
      <c r="K8746">
        <v>436.8</v>
      </c>
      <c r="L8746" t="s">
        <v>459</v>
      </c>
      <c r="M8746" t="s">
        <v>7116</v>
      </c>
      <c r="N8746" t="s">
        <v>7117</v>
      </c>
    </row>
    <row r="8747" spans="1:14" x14ac:dyDescent="0.2">
      <c r="A8747" s="343">
        <v>45215</v>
      </c>
      <c r="B8747" s="106" t="s">
        <v>541</v>
      </c>
      <c r="C8747" s="58">
        <v>6854.1</v>
      </c>
      <c r="D8747" t="s">
        <v>452</v>
      </c>
      <c r="E8747">
        <v>5749</v>
      </c>
      <c r="F8747" t="s">
        <v>2978</v>
      </c>
      <c r="H8747" s="112">
        <v>8</v>
      </c>
      <c r="I8747">
        <v>364</v>
      </c>
      <c r="J8747" s="112" t="s">
        <v>2937</v>
      </c>
      <c r="K8747">
        <v>436.8</v>
      </c>
      <c r="L8747" t="s">
        <v>459</v>
      </c>
      <c r="M8747" t="s">
        <v>7116</v>
      </c>
      <c r="N8747" t="s">
        <v>7117</v>
      </c>
    </row>
    <row r="8748" spans="1:14" x14ac:dyDescent="0.2">
      <c r="A8748" s="343">
        <v>45216</v>
      </c>
      <c r="B8748" s="106" t="s">
        <v>541</v>
      </c>
      <c r="C8748" s="58">
        <v>6854.1</v>
      </c>
      <c r="D8748" t="s">
        <v>452</v>
      </c>
      <c r="E8748">
        <v>5749</v>
      </c>
      <c r="F8748" t="s">
        <v>2978</v>
      </c>
      <c r="H8748" s="112">
        <v>4</v>
      </c>
      <c r="I8748">
        <v>364</v>
      </c>
      <c r="J8748" s="112" t="s">
        <v>2937</v>
      </c>
      <c r="K8748">
        <v>436.8</v>
      </c>
      <c r="L8748" t="s">
        <v>459</v>
      </c>
      <c r="M8748" t="s">
        <v>7116</v>
      </c>
      <c r="N8748" t="s">
        <v>7117</v>
      </c>
    </row>
    <row r="8749" spans="1:14" x14ac:dyDescent="0.2">
      <c r="A8749" s="343">
        <v>45217</v>
      </c>
      <c r="B8749" s="106" t="s">
        <v>541</v>
      </c>
      <c r="C8749" s="58">
        <v>6854.1</v>
      </c>
      <c r="D8749" t="s">
        <v>452</v>
      </c>
      <c r="E8749">
        <v>5749</v>
      </c>
      <c r="F8749" t="s">
        <v>2978</v>
      </c>
      <c r="H8749" s="112">
        <v>8</v>
      </c>
      <c r="I8749">
        <v>364</v>
      </c>
      <c r="J8749" s="112" t="s">
        <v>2937</v>
      </c>
      <c r="K8749">
        <v>436.8</v>
      </c>
      <c r="L8749" t="s">
        <v>459</v>
      </c>
      <c r="M8749" t="s">
        <v>7116</v>
      </c>
      <c r="N8749" t="s">
        <v>7117</v>
      </c>
    </row>
    <row r="8750" spans="1:14" x14ac:dyDescent="0.2">
      <c r="A8750" s="343">
        <v>45223</v>
      </c>
      <c r="B8750" s="106" t="s">
        <v>541</v>
      </c>
      <c r="C8750" s="58">
        <v>6702.1</v>
      </c>
      <c r="D8750" t="s">
        <v>452</v>
      </c>
      <c r="E8750">
        <v>5749</v>
      </c>
      <c r="F8750" t="s">
        <v>2978</v>
      </c>
      <c r="H8750" s="112">
        <v>8</v>
      </c>
      <c r="I8750">
        <v>364</v>
      </c>
      <c r="J8750" s="112" t="s">
        <v>2937</v>
      </c>
      <c r="K8750">
        <v>436.8</v>
      </c>
      <c r="L8750" t="s">
        <v>459</v>
      </c>
      <c r="M8750" t="s">
        <v>7116</v>
      </c>
      <c r="N8750" t="s">
        <v>7117</v>
      </c>
    </row>
    <row r="8751" spans="1:14" x14ac:dyDescent="0.2">
      <c r="A8751" s="343">
        <v>45224</v>
      </c>
      <c r="B8751" s="106" t="s">
        <v>541</v>
      </c>
      <c r="C8751" s="58">
        <v>6702.1</v>
      </c>
      <c r="D8751" t="s">
        <v>452</v>
      </c>
      <c r="E8751">
        <v>5749</v>
      </c>
      <c r="F8751" t="s">
        <v>2978</v>
      </c>
      <c r="H8751" s="112">
        <v>8</v>
      </c>
      <c r="I8751">
        <v>364</v>
      </c>
      <c r="J8751" s="112" t="s">
        <v>2937</v>
      </c>
      <c r="K8751">
        <v>436.8</v>
      </c>
      <c r="L8751" t="s">
        <v>459</v>
      </c>
      <c r="M8751" t="s">
        <v>7116</v>
      </c>
      <c r="N8751" t="s">
        <v>7117</v>
      </c>
    </row>
    <row r="8752" spans="1:14" x14ac:dyDescent="0.2">
      <c r="A8752" s="343">
        <v>45229</v>
      </c>
      <c r="B8752" s="106" t="s">
        <v>541</v>
      </c>
      <c r="C8752" s="58">
        <v>6615.1</v>
      </c>
      <c r="D8752" t="s">
        <v>452</v>
      </c>
      <c r="E8752">
        <v>5749</v>
      </c>
      <c r="F8752" t="s">
        <v>2978</v>
      </c>
      <c r="H8752" s="112">
        <v>8</v>
      </c>
      <c r="I8752">
        <v>364</v>
      </c>
      <c r="J8752" s="112" t="s">
        <v>2937</v>
      </c>
      <c r="K8752">
        <v>436.8</v>
      </c>
      <c r="L8752" t="s">
        <v>459</v>
      </c>
      <c r="M8752" t="s">
        <v>7116</v>
      </c>
      <c r="N8752" t="s">
        <v>7117</v>
      </c>
    </row>
    <row r="8753" spans="1:14" x14ac:dyDescent="0.2">
      <c r="A8753" s="343">
        <v>45230</v>
      </c>
      <c r="B8753" s="106" t="s">
        <v>541</v>
      </c>
      <c r="C8753" s="58">
        <v>6615.1</v>
      </c>
      <c r="D8753" t="s">
        <v>452</v>
      </c>
      <c r="E8753">
        <v>5749</v>
      </c>
      <c r="F8753" t="s">
        <v>2978</v>
      </c>
      <c r="H8753" s="112">
        <v>8</v>
      </c>
      <c r="I8753">
        <v>364</v>
      </c>
      <c r="J8753" s="112" t="s">
        <v>2937</v>
      </c>
      <c r="K8753">
        <v>436.8</v>
      </c>
      <c r="L8753" t="s">
        <v>459</v>
      </c>
      <c r="M8753" t="s">
        <v>7116</v>
      </c>
      <c r="N8753" t="s">
        <v>7117</v>
      </c>
    </row>
    <row r="8754" spans="1:14" x14ac:dyDescent="0.2">
      <c r="A8754" s="343">
        <v>45225</v>
      </c>
      <c r="B8754" s="106" t="s">
        <v>541</v>
      </c>
      <c r="C8754" s="58">
        <v>6615.1</v>
      </c>
      <c r="D8754" t="s">
        <v>452</v>
      </c>
      <c r="E8754">
        <v>5749</v>
      </c>
      <c r="F8754" t="s">
        <v>2978</v>
      </c>
      <c r="H8754" s="112">
        <v>7</v>
      </c>
      <c r="I8754">
        <v>364</v>
      </c>
      <c r="J8754" s="112" t="s">
        <v>2937</v>
      </c>
      <c r="K8754">
        <v>436.8</v>
      </c>
      <c r="L8754" t="s">
        <v>459</v>
      </c>
      <c r="M8754" t="s">
        <v>7116</v>
      </c>
      <c r="N8754" t="s">
        <v>7117</v>
      </c>
    </row>
    <row r="8755" spans="1:14" x14ac:dyDescent="0.2">
      <c r="A8755" s="343">
        <v>45226</v>
      </c>
      <c r="B8755" s="106" t="s">
        <v>541</v>
      </c>
      <c r="C8755" s="58">
        <v>6615.1</v>
      </c>
      <c r="D8755" t="s">
        <v>452</v>
      </c>
      <c r="E8755">
        <v>5749</v>
      </c>
      <c r="F8755" t="s">
        <v>2978</v>
      </c>
      <c r="H8755" s="112">
        <v>7</v>
      </c>
      <c r="I8755">
        <v>364</v>
      </c>
      <c r="J8755" s="112" t="s">
        <v>2937</v>
      </c>
      <c r="K8755">
        <v>436.8</v>
      </c>
      <c r="L8755" t="s">
        <v>459</v>
      </c>
      <c r="M8755" t="s">
        <v>7116</v>
      </c>
      <c r="N8755" t="s">
        <v>7117</v>
      </c>
    </row>
    <row r="8756" spans="1:14" x14ac:dyDescent="0.2">
      <c r="A8756" s="343">
        <v>45223</v>
      </c>
      <c r="B8756" s="106" t="s">
        <v>541</v>
      </c>
      <c r="C8756" s="58">
        <v>6854.1</v>
      </c>
      <c r="D8756" t="s">
        <v>452</v>
      </c>
      <c r="E8756">
        <v>7411</v>
      </c>
      <c r="F8756" t="s">
        <v>7300</v>
      </c>
      <c r="H8756" s="112">
        <v>8</v>
      </c>
      <c r="I8756">
        <v>0</v>
      </c>
      <c r="J8756" s="112" t="s">
        <v>2937</v>
      </c>
      <c r="K8756">
        <v>376.8</v>
      </c>
      <c r="L8756" t="s">
        <v>459</v>
      </c>
      <c r="M8756" t="s">
        <v>7116</v>
      </c>
      <c r="N8756" t="s">
        <v>7117</v>
      </c>
    </row>
    <row r="8757" spans="1:14" x14ac:dyDescent="0.2">
      <c r="A8757" s="343">
        <v>45224</v>
      </c>
      <c r="B8757" s="106" t="s">
        <v>541</v>
      </c>
      <c r="C8757" s="58">
        <v>6854.1</v>
      </c>
      <c r="D8757" t="s">
        <v>452</v>
      </c>
      <c r="E8757">
        <v>7411</v>
      </c>
      <c r="F8757" t="s">
        <v>7300</v>
      </c>
      <c r="H8757" s="112">
        <v>8</v>
      </c>
      <c r="I8757">
        <v>0</v>
      </c>
      <c r="J8757" s="112" t="s">
        <v>2937</v>
      </c>
      <c r="K8757">
        <v>376.8</v>
      </c>
      <c r="L8757" t="s">
        <v>459</v>
      </c>
      <c r="M8757" t="s">
        <v>7116</v>
      </c>
      <c r="N8757" t="s">
        <v>7117</v>
      </c>
    </row>
    <row r="8758" spans="1:14" x14ac:dyDescent="0.2">
      <c r="A8758" s="343">
        <v>45225</v>
      </c>
      <c r="B8758" s="106" t="s">
        <v>541</v>
      </c>
      <c r="C8758" s="58">
        <v>6854.1</v>
      </c>
      <c r="D8758" t="s">
        <v>452</v>
      </c>
      <c r="E8758">
        <v>7411</v>
      </c>
      <c r="F8758" t="s">
        <v>7300</v>
      </c>
      <c r="H8758" s="112">
        <v>8</v>
      </c>
      <c r="I8758">
        <v>0</v>
      </c>
      <c r="J8758" s="112" t="s">
        <v>2937</v>
      </c>
      <c r="K8758">
        <v>376.8</v>
      </c>
      <c r="L8758" t="s">
        <v>459</v>
      </c>
      <c r="M8758" t="s">
        <v>7116</v>
      </c>
      <c r="N8758" t="s">
        <v>7117</v>
      </c>
    </row>
    <row r="8759" spans="1:14" x14ac:dyDescent="0.2">
      <c r="A8759" s="343">
        <v>45226</v>
      </c>
      <c r="B8759" s="106" t="s">
        <v>541</v>
      </c>
      <c r="C8759" s="58">
        <v>6854.1</v>
      </c>
      <c r="D8759" t="s">
        <v>452</v>
      </c>
      <c r="E8759">
        <v>7411</v>
      </c>
      <c r="F8759" t="s">
        <v>7300</v>
      </c>
      <c r="H8759" s="112">
        <v>8</v>
      </c>
      <c r="I8759">
        <v>0</v>
      </c>
      <c r="J8759" s="112" t="s">
        <v>2937</v>
      </c>
      <c r="K8759">
        <v>376.8</v>
      </c>
      <c r="L8759" t="s">
        <v>459</v>
      </c>
      <c r="M8759" t="s">
        <v>7116</v>
      </c>
      <c r="N8759" t="s">
        <v>7117</v>
      </c>
    </row>
    <row r="8760" spans="1:14" x14ac:dyDescent="0.2">
      <c r="A8760" s="343">
        <v>45216</v>
      </c>
      <c r="B8760" s="106" t="s">
        <v>541</v>
      </c>
      <c r="C8760" s="58">
        <v>6615.1</v>
      </c>
      <c r="D8760" t="s">
        <v>452</v>
      </c>
      <c r="E8760">
        <v>7411</v>
      </c>
      <c r="F8760" t="s">
        <v>7300</v>
      </c>
      <c r="H8760" s="112">
        <v>8</v>
      </c>
      <c r="I8760">
        <v>0</v>
      </c>
      <c r="J8760" s="112" t="s">
        <v>2937</v>
      </c>
      <c r="K8760">
        <v>376.8</v>
      </c>
      <c r="L8760" t="s">
        <v>459</v>
      </c>
      <c r="M8760" t="s">
        <v>7116</v>
      </c>
      <c r="N8760" t="s">
        <v>7117</v>
      </c>
    </row>
    <row r="8761" spans="1:14" x14ac:dyDescent="0.2">
      <c r="A8761" s="343">
        <v>45217</v>
      </c>
      <c r="B8761" s="106" t="s">
        <v>541</v>
      </c>
      <c r="C8761" s="58">
        <v>6615.1</v>
      </c>
      <c r="D8761" t="s">
        <v>452</v>
      </c>
      <c r="E8761">
        <v>7411</v>
      </c>
      <c r="F8761" t="s">
        <v>7300</v>
      </c>
      <c r="H8761" s="112">
        <v>8</v>
      </c>
      <c r="I8761">
        <v>0</v>
      </c>
      <c r="J8761" s="112" t="s">
        <v>2937</v>
      </c>
      <c r="K8761">
        <v>376.8</v>
      </c>
      <c r="L8761" t="s">
        <v>459</v>
      </c>
      <c r="M8761" t="s">
        <v>7116</v>
      </c>
      <c r="N8761" t="s">
        <v>7117</v>
      </c>
    </row>
    <row r="8762" spans="1:14" x14ac:dyDescent="0.2">
      <c r="A8762" s="343">
        <v>45218</v>
      </c>
      <c r="B8762" s="106" t="s">
        <v>541</v>
      </c>
      <c r="C8762" s="58">
        <v>6615.1</v>
      </c>
      <c r="D8762" t="s">
        <v>452</v>
      </c>
      <c r="E8762">
        <v>7411</v>
      </c>
      <c r="F8762" t="s">
        <v>7300</v>
      </c>
      <c r="H8762" s="112">
        <v>8</v>
      </c>
      <c r="I8762">
        <v>0</v>
      </c>
      <c r="J8762" s="112" t="s">
        <v>2937</v>
      </c>
      <c r="K8762">
        <v>376.8</v>
      </c>
      <c r="L8762" t="s">
        <v>459</v>
      </c>
      <c r="M8762" t="s">
        <v>7116</v>
      </c>
      <c r="N8762" t="s">
        <v>7117</v>
      </c>
    </row>
    <row r="8763" spans="1:14" x14ac:dyDescent="0.2">
      <c r="A8763" s="343">
        <v>45219</v>
      </c>
      <c r="B8763" s="106" t="s">
        <v>541</v>
      </c>
      <c r="C8763" s="58">
        <v>6615.1</v>
      </c>
      <c r="D8763" t="s">
        <v>452</v>
      </c>
      <c r="E8763">
        <v>7411</v>
      </c>
      <c r="F8763" t="s">
        <v>7300</v>
      </c>
      <c r="H8763" s="112">
        <v>8</v>
      </c>
      <c r="I8763">
        <v>0</v>
      </c>
      <c r="J8763" s="112" t="s">
        <v>2937</v>
      </c>
      <c r="K8763">
        <v>376.8</v>
      </c>
      <c r="L8763" t="s">
        <v>459</v>
      </c>
      <c r="M8763" t="s">
        <v>7116</v>
      </c>
      <c r="N8763" t="s">
        <v>7117</v>
      </c>
    </row>
    <row r="8764" spans="1:14" x14ac:dyDescent="0.2">
      <c r="A8764" s="343">
        <v>45230</v>
      </c>
      <c r="B8764" s="106" t="s">
        <v>541</v>
      </c>
      <c r="C8764" s="58">
        <v>6854.1</v>
      </c>
      <c r="D8764" t="s">
        <v>452</v>
      </c>
      <c r="E8764">
        <v>7411</v>
      </c>
      <c r="F8764" t="s">
        <v>7300</v>
      </c>
      <c r="H8764" s="112">
        <v>8</v>
      </c>
      <c r="I8764">
        <v>0</v>
      </c>
      <c r="J8764" s="112" t="s">
        <v>2937</v>
      </c>
      <c r="K8764">
        <v>376.8</v>
      </c>
      <c r="L8764" t="s">
        <v>459</v>
      </c>
      <c r="M8764" t="s">
        <v>7116</v>
      </c>
      <c r="N8764" t="s">
        <v>7117</v>
      </c>
    </row>
    <row r="8765" spans="1:14" x14ac:dyDescent="0.2">
      <c r="A8765" s="343">
        <v>45201</v>
      </c>
      <c r="B8765" s="106" t="s">
        <v>541</v>
      </c>
      <c r="C8765" s="58">
        <v>6854.1</v>
      </c>
      <c r="D8765" t="s">
        <v>452</v>
      </c>
      <c r="E8765">
        <v>2302</v>
      </c>
      <c r="F8765" t="s">
        <v>3291</v>
      </c>
      <c r="H8765" s="112">
        <v>2</v>
      </c>
      <c r="I8765" s="103">
        <v>1914</v>
      </c>
      <c r="J8765" s="112" t="s">
        <v>2937</v>
      </c>
      <c r="K8765" s="103">
        <v>2296.8000000000002</v>
      </c>
      <c r="L8765" t="s">
        <v>459</v>
      </c>
      <c r="M8765" t="s">
        <v>7116</v>
      </c>
      <c r="N8765" t="s">
        <v>7117</v>
      </c>
    </row>
    <row r="8766" spans="1:14" x14ac:dyDescent="0.2">
      <c r="A8766" s="343">
        <v>45202</v>
      </c>
      <c r="B8766" s="106" t="s">
        <v>541</v>
      </c>
      <c r="C8766" s="58">
        <v>6854.1</v>
      </c>
      <c r="D8766" t="s">
        <v>452</v>
      </c>
      <c r="E8766">
        <v>2302</v>
      </c>
      <c r="F8766" t="s">
        <v>3291</v>
      </c>
      <c r="H8766" s="112">
        <v>1</v>
      </c>
      <c r="I8766" s="103">
        <v>1914</v>
      </c>
      <c r="J8766" s="112" t="s">
        <v>2937</v>
      </c>
      <c r="K8766" s="103">
        <v>2296.8000000000002</v>
      </c>
      <c r="L8766" t="s">
        <v>459</v>
      </c>
      <c r="M8766" t="s">
        <v>7116</v>
      </c>
      <c r="N8766" t="s">
        <v>7117</v>
      </c>
    </row>
    <row r="8767" spans="1:14" x14ac:dyDescent="0.2">
      <c r="A8767" s="343">
        <v>45203</v>
      </c>
      <c r="B8767" s="106" t="s">
        <v>541</v>
      </c>
      <c r="C8767" s="58">
        <v>6854.1</v>
      </c>
      <c r="D8767" t="s">
        <v>452</v>
      </c>
      <c r="E8767">
        <v>2302</v>
      </c>
      <c r="F8767" t="s">
        <v>3291</v>
      </c>
      <c r="H8767" s="112">
        <v>1</v>
      </c>
      <c r="I8767" s="103">
        <v>1914</v>
      </c>
      <c r="J8767" s="112" t="s">
        <v>2937</v>
      </c>
      <c r="K8767" s="103">
        <v>2296.8000000000002</v>
      </c>
      <c r="L8767" t="s">
        <v>459</v>
      </c>
      <c r="M8767" t="s">
        <v>7116</v>
      </c>
      <c r="N8767" t="s">
        <v>7117</v>
      </c>
    </row>
    <row r="8768" spans="1:14" x14ac:dyDescent="0.2">
      <c r="A8768" s="343">
        <v>45204</v>
      </c>
      <c r="B8768" s="106" t="s">
        <v>541</v>
      </c>
      <c r="C8768" s="58">
        <v>6854.1</v>
      </c>
      <c r="D8768" t="s">
        <v>452</v>
      </c>
      <c r="E8768">
        <v>2302</v>
      </c>
      <c r="F8768" t="s">
        <v>3291</v>
      </c>
      <c r="H8768" s="112">
        <v>2</v>
      </c>
      <c r="I8768" s="103">
        <v>1914</v>
      </c>
      <c r="J8768" s="112" t="s">
        <v>2937</v>
      </c>
      <c r="K8768" s="103">
        <v>2296.8000000000002</v>
      </c>
      <c r="L8768" t="s">
        <v>459</v>
      </c>
      <c r="M8768" t="s">
        <v>7116</v>
      </c>
      <c r="N8768" t="s">
        <v>7117</v>
      </c>
    </row>
    <row r="8769" spans="1:14" x14ac:dyDescent="0.2">
      <c r="A8769" s="343">
        <v>45205</v>
      </c>
      <c r="B8769" s="106" t="s">
        <v>541</v>
      </c>
      <c r="C8769" s="58">
        <v>6854.1</v>
      </c>
      <c r="D8769" t="s">
        <v>452</v>
      </c>
      <c r="E8769">
        <v>2302</v>
      </c>
      <c r="F8769" t="s">
        <v>3291</v>
      </c>
      <c r="H8769" s="112">
        <v>3</v>
      </c>
      <c r="I8769" s="103">
        <v>1914</v>
      </c>
      <c r="J8769" s="112" t="s">
        <v>2937</v>
      </c>
      <c r="K8769" s="103">
        <v>2296.8000000000002</v>
      </c>
      <c r="L8769" t="s">
        <v>459</v>
      </c>
      <c r="M8769" t="s">
        <v>7116</v>
      </c>
      <c r="N8769" t="s">
        <v>7117</v>
      </c>
    </row>
    <row r="8770" spans="1:14" x14ac:dyDescent="0.2">
      <c r="A8770" s="343">
        <v>45203</v>
      </c>
      <c r="B8770" s="106" t="s">
        <v>541</v>
      </c>
      <c r="C8770" s="58">
        <v>6681.1</v>
      </c>
      <c r="D8770" t="s">
        <v>452</v>
      </c>
      <c r="E8770">
        <v>2302</v>
      </c>
      <c r="F8770" t="s">
        <v>3291</v>
      </c>
      <c r="H8770" s="112">
        <v>1</v>
      </c>
      <c r="I8770" s="103">
        <v>1914</v>
      </c>
      <c r="J8770" s="112" t="s">
        <v>2937</v>
      </c>
      <c r="K8770" s="103">
        <v>2296.8000000000002</v>
      </c>
      <c r="L8770" t="s">
        <v>459</v>
      </c>
      <c r="M8770" t="s">
        <v>7116</v>
      </c>
      <c r="N8770" t="s">
        <v>7117</v>
      </c>
    </row>
    <row r="8771" spans="1:14" x14ac:dyDescent="0.2">
      <c r="A8771" s="343">
        <v>45204</v>
      </c>
      <c r="B8771" s="106" t="s">
        <v>541</v>
      </c>
      <c r="C8771" s="58">
        <v>6681.1</v>
      </c>
      <c r="D8771" t="s">
        <v>452</v>
      </c>
      <c r="E8771">
        <v>2302</v>
      </c>
      <c r="F8771" t="s">
        <v>3291</v>
      </c>
      <c r="H8771" s="112">
        <v>1</v>
      </c>
      <c r="I8771" s="103">
        <v>1914</v>
      </c>
      <c r="J8771" s="112" t="s">
        <v>2937</v>
      </c>
      <c r="K8771" s="103">
        <v>2296.8000000000002</v>
      </c>
      <c r="L8771" t="s">
        <v>459</v>
      </c>
      <c r="M8771" t="s">
        <v>7116</v>
      </c>
      <c r="N8771" t="s">
        <v>7117</v>
      </c>
    </row>
    <row r="8772" spans="1:14" x14ac:dyDescent="0.2">
      <c r="A8772" s="343">
        <v>45205</v>
      </c>
      <c r="B8772" s="106" t="s">
        <v>541</v>
      </c>
      <c r="C8772" s="58">
        <v>6681.1</v>
      </c>
      <c r="D8772" t="s">
        <v>452</v>
      </c>
      <c r="E8772">
        <v>2302</v>
      </c>
      <c r="F8772" t="s">
        <v>3291</v>
      </c>
      <c r="H8772" s="112">
        <v>1</v>
      </c>
      <c r="I8772" s="103">
        <v>1914</v>
      </c>
      <c r="J8772" s="112" t="s">
        <v>2937</v>
      </c>
      <c r="K8772" s="103">
        <v>2296.8000000000002</v>
      </c>
      <c r="L8772" t="s">
        <v>459</v>
      </c>
      <c r="M8772" t="s">
        <v>7116</v>
      </c>
      <c r="N8772" t="s">
        <v>7117</v>
      </c>
    </row>
    <row r="8773" spans="1:14" x14ac:dyDescent="0.2">
      <c r="A8773" s="343">
        <v>45208</v>
      </c>
      <c r="B8773" s="106" t="s">
        <v>541</v>
      </c>
      <c r="C8773" s="58">
        <v>6854.1</v>
      </c>
      <c r="D8773" t="s">
        <v>452</v>
      </c>
      <c r="E8773">
        <v>2302</v>
      </c>
      <c r="F8773" t="s">
        <v>3291</v>
      </c>
      <c r="H8773" s="112">
        <v>3</v>
      </c>
      <c r="I8773" s="103">
        <v>1914</v>
      </c>
      <c r="J8773" s="112" t="s">
        <v>2937</v>
      </c>
      <c r="K8773" s="103">
        <v>2296.8000000000002</v>
      </c>
      <c r="L8773" t="s">
        <v>459</v>
      </c>
      <c r="M8773" t="s">
        <v>7116</v>
      </c>
      <c r="N8773" t="s">
        <v>7117</v>
      </c>
    </row>
    <row r="8774" spans="1:14" x14ac:dyDescent="0.2">
      <c r="A8774" s="343">
        <v>45210</v>
      </c>
      <c r="B8774" s="106" t="s">
        <v>541</v>
      </c>
      <c r="C8774" s="58">
        <v>6854.1</v>
      </c>
      <c r="D8774" t="s">
        <v>452</v>
      </c>
      <c r="E8774">
        <v>2302</v>
      </c>
      <c r="F8774" t="s">
        <v>3291</v>
      </c>
      <c r="H8774" s="112">
        <v>1</v>
      </c>
      <c r="I8774" s="103">
        <v>1914</v>
      </c>
      <c r="J8774" s="112" t="s">
        <v>2937</v>
      </c>
      <c r="K8774" s="103">
        <v>2296.8000000000002</v>
      </c>
      <c r="L8774" t="s">
        <v>459</v>
      </c>
      <c r="M8774" t="s">
        <v>7116</v>
      </c>
      <c r="N8774" t="s">
        <v>7117</v>
      </c>
    </row>
    <row r="8775" spans="1:14" x14ac:dyDescent="0.2">
      <c r="A8775" s="343">
        <v>45208</v>
      </c>
      <c r="B8775" s="106" t="s">
        <v>541</v>
      </c>
      <c r="C8775" s="58">
        <v>6615.1</v>
      </c>
      <c r="D8775" t="s">
        <v>452</v>
      </c>
      <c r="E8775">
        <v>7223</v>
      </c>
      <c r="F8775" t="s">
        <v>7181</v>
      </c>
      <c r="H8775" s="112">
        <v>8</v>
      </c>
      <c r="I8775" s="103">
        <v>184046</v>
      </c>
      <c r="J8775" s="112" t="s">
        <v>455</v>
      </c>
      <c r="K8775" s="103">
        <v>220855.2</v>
      </c>
      <c r="L8775" t="s">
        <v>459</v>
      </c>
      <c r="M8775" t="s">
        <v>7116</v>
      </c>
      <c r="N8775" t="s">
        <v>7117</v>
      </c>
    </row>
    <row r="8776" spans="1:14" x14ac:dyDescent="0.2">
      <c r="A8776" s="343">
        <v>45209</v>
      </c>
      <c r="B8776" s="106" t="s">
        <v>541</v>
      </c>
      <c r="C8776" s="58">
        <v>6615.1</v>
      </c>
      <c r="D8776" t="s">
        <v>452</v>
      </c>
      <c r="E8776">
        <v>7223</v>
      </c>
      <c r="F8776" t="s">
        <v>7181</v>
      </c>
      <c r="H8776" s="112">
        <v>8</v>
      </c>
      <c r="I8776" s="103">
        <v>184046</v>
      </c>
      <c r="J8776" s="112" t="s">
        <v>455</v>
      </c>
      <c r="K8776" s="103">
        <v>220855.2</v>
      </c>
      <c r="L8776" t="s">
        <v>459</v>
      </c>
      <c r="M8776" t="s">
        <v>7116</v>
      </c>
      <c r="N8776" t="s">
        <v>7117</v>
      </c>
    </row>
    <row r="8777" spans="1:14" x14ac:dyDescent="0.2">
      <c r="A8777" s="343">
        <v>45210</v>
      </c>
      <c r="B8777" s="106" t="s">
        <v>541</v>
      </c>
      <c r="C8777" s="58">
        <v>6615.1</v>
      </c>
      <c r="D8777" t="s">
        <v>452</v>
      </c>
      <c r="E8777">
        <v>7223</v>
      </c>
      <c r="F8777" t="s">
        <v>7181</v>
      </c>
      <c r="H8777" s="112">
        <v>8</v>
      </c>
      <c r="I8777" s="103">
        <v>184046</v>
      </c>
      <c r="J8777" s="112" t="s">
        <v>455</v>
      </c>
      <c r="K8777" s="103">
        <v>220855.2</v>
      </c>
      <c r="L8777" t="s">
        <v>459</v>
      </c>
      <c r="M8777" t="s">
        <v>7116</v>
      </c>
      <c r="N8777" t="s">
        <v>7117</v>
      </c>
    </row>
    <row r="8778" spans="1:14" x14ac:dyDescent="0.2">
      <c r="A8778" s="343">
        <v>45211</v>
      </c>
      <c r="B8778" s="106" t="s">
        <v>541</v>
      </c>
      <c r="C8778" s="58">
        <v>6615.1</v>
      </c>
      <c r="D8778" t="s">
        <v>452</v>
      </c>
      <c r="E8778">
        <v>7223</v>
      </c>
      <c r="F8778" t="s">
        <v>7181</v>
      </c>
      <c r="H8778" s="112">
        <v>8</v>
      </c>
      <c r="I8778" s="103">
        <v>184046</v>
      </c>
      <c r="J8778" s="112" t="s">
        <v>455</v>
      </c>
      <c r="K8778" s="103">
        <v>220855.2</v>
      </c>
      <c r="L8778" t="s">
        <v>459</v>
      </c>
      <c r="M8778" t="s">
        <v>7116</v>
      </c>
      <c r="N8778" t="s">
        <v>7117</v>
      </c>
    </row>
    <row r="8779" spans="1:14" x14ac:dyDescent="0.2">
      <c r="A8779" s="343">
        <v>45201</v>
      </c>
      <c r="B8779" s="106" t="s">
        <v>541</v>
      </c>
      <c r="C8779" s="58">
        <v>6369.1</v>
      </c>
      <c r="D8779" t="s">
        <v>452</v>
      </c>
      <c r="E8779">
        <v>7223</v>
      </c>
      <c r="F8779" t="s">
        <v>7181</v>
      </c>
      <c r="H8779" s="112">
        <v>4</v>
      </c>
      <c r="I8779" s="103">
        <v>184046</v>
      </c>
      <c r="J8779" s="112" t="s">
        <v>455</v>
      </c>
      <c r="K8779" s="103">
        <v>220855.2</v>
      </c>
      <c r="L8779" t="s">
        <v>459</v>
      </c>
      <c r="M8779" t="s">
        <v>7116</v>
      </c>
      <c r="N8779" t="s">
        <v>7117</v>
      </c>
    </row>
    <row r="8780" spans="1:14" x14ac:dyDescent="0.2">
      <c r="A8780" s="343">
        <v>45212</v>
      </c>
      <c r="B8780" s="106" t="s">
        <v>541</v>
      </c>
      <c r="C8780" s="58">
        <v>6369.1</v>
      </c>
      <c r="D8780" t="s">
        <v>452</v>
      </c>
      <c r="E8780">
        <v>7223</v>
      </c>
      <c r="F8780" t="s">
        <v>7181</v>
      </c>
      <c r="H8780" s="112">
        <v>8</v>
      </c>
      <c r="I8780" s="103">
        <v>184046</v>
      </c>
      <c r="J8780" s="112" t="s">
        <v>455</v>
      </c>
      <c r="K8780" s="103">
        <v>220855.2</v>
      </c>
      <c r="L8780" t="s">
        <v>459</v>
      </c>
      <c r="M8780" t="s">
        <v>7116</v>
      </c>
      <c r="N8780" t="s">
        <v>7117</v>
      </c>
    </row>
    <row r="8781" spans="1:14" x14ac:dyDescent="0.2">
      <c r="A8781" s="343">
        <v>45201</v>
      </c>
      <c r="B8781" s="106" t="s">
        <v>541</v>
      </c>
      <c r="C8781" s="58">
        <v>6615.1</v>
      </c>
      <c r="D8781" t="s">
        <v>452</v>
      </c>
      <c r="E8781">
        <v>7223</v>
      </c>
      <c r="F8781" t="s">
        <v>7181</v>
      </c>
      <c r="H8781" s="112">
        <v>4</v>
      </c>
      <c r="I8781" s="103">
        <v>184046</v>
      </c>
      <c r="J8781" s="112" t="s">
        <v>455</v>
      </c>
      <c r="K8781" s="103">
        <v>220855.2</v>
      </c>
      <c r="L8781" t="s">
        <v>459</v>
      </c>
      <c r="M8781" t="s">
        <v>7116</v>
      </c>
      <c r="N8781" t="s">
        <v>7117</v>
      </c>
    </row>
    <row r="8782" spans="1:14" x14ac:dyDescent="0.2">
      <c r="A8782" s="343">
        <v>45202</v>
      </c>
      <c r="B8782" s="106" t="s">
        <v>541</v>
      </c>
      <c r="C8782" s="58">
        <v>6615.1</v>
      </c>
      <c r="D8782" t="s">
        <v>452</v>
      </c>
      <c r="E8782">
        <v>7223</v>
      </c>
      <c r="F8782" t="s">
        <v>7181</v>
      </c>
      <c r="H8782" s="112">
        <v>8</v>
      </c>
      <c r="I8782" s="103">
        <v>184046</v>
      </c>
      <c r="J8782" s="112" t="s">
        <v>455</v>
      </c>
      <c r="K8782" s="103">
        <v>220855.2</v>
      </c>
      <c r="L8782" t="s">
        <v>459</v>
      </c>
      <c r="M8782" t="s">
        <v>7116</v>
      </c>
      <c r="N8782" t="s">
        <v>7117</v>
      </c>
    </row>
    <row r="8783" spans="1:14" x14ac:dyDescent="0.2">
      <c r="A8783" s="343">
        <v>45203</v>
      </c>
      <c r="B8783" s="106" t="s">
        <v>541</v>
      </c>
      <c r="C8783" s="58">
        <v>6615.1</v>
      </c>
      <c r="D8783" t="s">
        <v>452</v>
      </c>
      <c r="E8783">
        <v>7223</v>
      </c>
      <c r="F8783" t="s">
        <v>7181</v>
      </c>
      <c r="H8783" s="112">
        <v>8</v>
      </c>
      <c r="I8783" s="103">
        <v>184046</v>
      </c>
      <c r="J8783" s="112" t="s">
        <v>455</v>
      </c>
      <c r="K8783" s="103">
        <v>220855.2</v>
      </c>
      <c r="L8783" t="s">
        <v>459</v>
      </c>
      <c r="M8783" t="s">
        <v>7116</v>
      </c>
      <c r="N8783" t="s">
        <v>7117</v>
      </c>
    </row>
    <row r="8784" spans="1:14" x14ac:dyDescent="0.2">
      <c r="A8784" s="343">
        <v>45204</v>
      </c>
      <c r="B8784" s="106" t="s">
        <v>541</v>
      </c>
      <c r="C8784" s="58">
        <v>6615.1</v>
      </c>
      <c r="D8784" t="s">
        <v>452</v>
      </c>
      <c r="E8784">
        <v>7223</v>
      </c>
      <c r="F8784" t="s">
        <v>7181</v>
      </c>
      <c r="H8784" s="112">
        <v>8</v>
      </c>
      <c r="I8784" s="103">
        <v>184046</v>
      </c>
      <c r="J8784" s="112" t="s">
        <v>455</v>
      </c>
      <c r="K8784" s="103">
        <v>220855.2</v>
      </c>
      <c r="L8784" t="s">
        <v>459</v>
      </c>
      <c r="M8784" t="s">
        <v>7116</v>
      </c>
      <c r="N8784" t="s">
        <v>7117</v>
      </c>
    </row>
    <row r="8785" spans="1:14" x14ac:dyDescent="0.2">
      <c r="A8785" s="343">
        <v>45205</v>
      </c>
      <c r="B8785" s="106" t="s">
        <v>541</v>
      </c>
      <c r="C8785" s="58">
        <v>6615.1</v>
      </c>
      <c r="D8785" t="s">
        <v>452</v>
      </c>
      <c r="E8785">
        <v>7223</v>
      </c>
      <c r="F8785" t="s">
        <v>7181</v>
      </c>
      <c r="H8785" s="112">
        <v>8</v>
      </c>
      <c r="I8785" s="103">
        <v>184046</v>
      </c>
      <c r="J8785" s="112" t="s">
        <v>455</v>
      </c>
      <c r="K8785" s="103">
        <v>220855.2</v>
      </c>
      <c r="L8785" t="s">
        <v>459</v>
      </c>
      <c r="M8785" t="s">
        <v>7116</v>
      </c>
      <c r="N8785" t="s">
        <v>7117</v>
      </c>
    </row>
    <row r="8786" spans="1:14" x14ac:dyDescent="0.2">
      <c r="A8786" s="343">
        <v>45229</v>
      </c>
      <c r="B8786" s="106" t="s">
        <v>541</v>
      </c>
      <c r="C8786" s="58">
        <v>6648.11</v>
      </c>
      <c r="D8786" t="s">
        <v>452</v>
      </c>
      <c r="E8786">
        <v>2535</v>
      </c>
      <c r="F8786" t="s">
        <v>7167</v>
      </c>
      <c r="H8786" s="112">
        <v>8</v>
      </c>
      <c r="I8786" s="103">
        <v>162299</v>
      </c>
      <c r="J8786" s="112" t="s">
        <v>455</v>
      </c>
      <c r="K8786" s="103">
        <v>194758.8</v>
      </c>
      <c r="L8786" t="s">
        <v>459</v>
      </c>
      <c r="M8786" t="s">
        <v>7116</v>
      </c>
      <c r="N8786" t="s">
        <v>7117</v>
      </c>
    </row>
    <row r="8787" spans="1:14" x14ac:dyDescent="0.2">
      <c r="A8787" s="343">
        <v>45230</v>
      </c>
      <c r="B8787" s="106" t="s">
        <v>541</v>
      </c>
      <c r="C8787" s="58">
        <v>6648.11</v>
      </c>
      <c r="D8787" t="s">
        <v>452</v>
      </c>
      <c r="E8787">
        <v>2535</v>
      </c>
      <c r="F8787" t="s">
        <v>7167</v>
      </c>
      <c r="H8787" s="112">
        <v>8</v>
      </c>
      <c r="I8787" s="103">
        <v>162299</v>
      </c>
      <c r="J8787" s="112" t="s">
        <v>455</v>
      </c>
      <c r="K8787" s="103">
        <v>194758.8</v>
      </c>
      <c r="L8787" t="s">
        <v>459</v>
      </c>
      <c r="M8787" t="s">
        <v>7116</v>
      </c>
      <c r="N8787" t="s">
        <v>7117</v>
      </c>
    </row>
    <row r="8788" spans="1:14" x14ac:dyDescent="0.2">
      <c r="A8788" s="343">
        <v>45215</v>
      </c>
      <c r="B8788" s="106" t="s">
        <v>541</v>
      </c>
      <c r="C8788" s="58">
        <v>6645.1</v>
      </c>
      <c r="D8788" t="s">
        <v>452</v>
      </c>
      <c r="E8788">
        <v>4107</v>
      </c>
      <c r="F8788" t="s">
        <v>462</v>
      </c>
      <c r="H8788" s="112">
        <v>8</v>
      </c>
      <c r="I8788" s="103">
        <v>378811</v>
      </c>
      <c r="J8788" s="112" t="s">
        <v>455</v>
      </c>
      <c r="K8788" s="103">
        <v>454573.2</v>
      </c>
      <c r="L8788" t="s">
        <v>459</v>
      </c>
      <c r="M8788" t="s">
        <v>7116</v>
      </c>
      <c r="N8788" t="s">
        <v>7117</v>
      </c>
    </row>
    <row r="8789" spans="1:14" x14ac:dyDescent="0.2">
      <c r="A8789" s="343">
        <v>45222</v>
      </c>
      <c r="B8789" s="106" t="s">
        <v>541</v>
      </c>
      <c r="C8789" s="58">
        <v>6648.11</v>
      </c>
      <c r="D8789" t="s">
        <v>452</v>
      </c>
      <c r="E8789">
        <v>2535</v>
      </c>
      <c r="F8789" t="s">
        <v>7167</v>
      </c>
      <c r="H8789" s="112">
        <v>8</v>
      </c>
      <c r="I8789" s="103">
        <v>162299</v>
      </c>
      <c r="J8789" s="112" t="s">
        <v>455</v>
      </c>
      <c r="K8789" s="103">
        <v>194758.8</v>
      </c>
      <c r="L8789" t="s">
        <v>459</v>
      </c>
      <c r="M8789" t="s">
        <v>7116</v>
      </c>
      <c r="N8789" t="s">
        <v>7117</v>
      </c>
    </row>
    <row r="8790" spans="1:14" x14ac:dyDescent="0.2">
      <c r="A8790" s="343">
        <v>45229</v>
      </c>
      <c r="B8790" s="106" t="s">
        <v>541</v>
      </c>
      <c r="C8790" s="58">
        <v>6412.13</v>
      </c>
      <c r="D8790" t="s">
        <v>452</v>
      </c>
      <c r="E8790">
        <v>2044</v>
      </c>
      <c r="F8790" t="s">
        <v>7178</v>
      </c>
      <c r="H8790" s="112">
        <v>2</v>
      </c>
      <c r="I8790" s="103">
        <v>290791</v>
      </c>
      <c r="J8790" s="112" t="s">
        <v>455</v>
      </c>
      <c r="K8790" s="103">
        <v>348949.2</v>
      </c>
      <c r="L8790" t="s">
        <v>459</v>
      </c>
      <c r="M8790" t="s">
        <v>7116</v>
      </c>
      <c r="N8790" t="s">
        <v>7117</v>
      </c>
    </row>
    <row r="8791" spans="1:14" x14ac:dyDescent="0.2">
      <c r="A8791" s="343">
        <v>45216</v>
      </c>
      <c r="B8791" s="106" t="s">
        <v>541</v>
      </c>
      <c r="C8791" s="58">
        <v>6645.1</v>
      </c>
      <c r="D8791" t="s">
        <v>452</v>
      </c>
      <c r="E8791">
        <v>4107</v>
      </c>
      <c r="F8791" t="s">
        <v>462</v>
      </c>
      <c r="H8791" s="112">
        <v>8</v>
      </c>
      <c r="I8791" s="103">
        <v>378811</v>
      </c>
      <c r="J8791" s="112" t="s">
        <v>455</v>
      </c>
      <c r="K8791" s="103">
        <v>454573.2</v>
      </c>
      <c r="L8791" t="s">
        <v>459</v>
      </c>
      <c r="M8791" t="s">
        <v>7116</v>
      </c>
      <c r="N8791" t="s">
        <v>7117</v>
      </c>
    </row>
    <row r="8792" spans="1:14" x14ac:dyDescent="0.2">
      <c r="A8792" s="343">
        <v>45223</v>
      </c>
      <c r="B8792" s="106" t="s">
        <v>541</v>
      </c>
      <c r="C8792" s="58">
        <v>6648.11</v>
      </c>
      <c r="D8792" t="s">
        <v>452</v>
      </c>
      <c r="E8792">
        <v>2535</v>
      </c>
      <c r="F8792" t="s">
        <v>7167</v>
      </c>
      <c r="H8792" s="112">
        <v>8</v>
      </c>
      <c r="I8792" s="103">
        <v>162299</v>
      </c>
      <c r="J8792" s="112" t="s">
        <v>455</v>
      </c>
      <c r="K8792" s="103">
        <v>194758.8</v>
      </c>
      <c r="L8792" t="s">
        <v>459</v>
      </c>
      <c r="M8792" t="s">
        <v>7116</v>
      </c>
      <c r="N8792" t="s">
        <v>7117</v>
      </c>
    </row>
    <row r="8793" spans="1:14" x14ac:dyDescent="0.2">
      <c r="A8793" s="343">
        <v>45230</v>
      </c>
      <c r="B8793" s="106" t="s">
        <v>541</v>
      </c>
      <c r="C8793" s="58">
        <v>6412.13</v>
      </c>
      <c r="D8793" t="s">
        <v>452</v>
      </c>
      <c r="E8793">
        <v>2044</v>
      </c>
      <c r="F8793" t="s">
        <v>7178</v>
      </c>
      <c r="H8793" s="112">
        <v>2</v>
      </c>
      <c r="I8793" s="103">
        <v>290791</v>
      </c>
      <c r="J8793" s="112" t="s">
        <v>455</v>
      </c>
      <c r="K8793" s="103">
        <v>348949.2</v>
      </c>
      <c r="L8793" t="s">
        <v>459</v>
      </c>
      <c r="M8793" t="s">
        <v>7116</v>
      </c>
      <c r="N8793" t="s">
        <v>7117</v>
      </c>
    </row>
    <row r="8794" spans="1:14" x14ac:dyDescent="0.2">
      <c r="A8794" s="343">
        <v>45217</v>
      </c>
      <c r="B8794" s="106" t="s">
        <v>541</v>
      </c>
      <c r="C8794" s="58">
        <v>6645.1</v>
      </c>
      <c r="D8794" t="s">
        <v>452</v>
      </c>
      <c r="E8794">
        <v>4107</v>
      </c>
      <c r="F8794" t="s">
        <v>462</v>
      </c>
      <c r="H8794" s="112">
        <v>8</v>
      </c>
      <c r="I8794" s="103">
        <v>378811</v>
      </c>
      <c r="J8794" s="112" t="s">
        <v>455</v>
      </c>
      <c r="K8794" s="103">
        <v>454573.2</v>
      </c>
      <c r="L8794" t="s">
        <v>459</v>
      </c>
      <c r="M8794" t="s">
        <v>7116</v>
      </c>
      <c r="N8794" t="s">
        <v>7117</v>
      </c>
    </row>
    <row r="8795" spans="1:14" x14ac:dyDescent="0.2">
      <c r="A8795" s="343">
        <v>45224</v>
      </c>
      <c r="B8795" s="106" t="s">
        <v>541</v>
      </c>
      <c r="C8795" s="58">
        <v>6648.11</v>
      </c>
      <c r="D8795" t="s">
        <v>452</v>
      </c>
      <c r="E8795">
        <v>2535</v>
      </c>
      <c r="F8795" t="s">
        <v>7167</v>
      </c>
      <c r="H8795" s="112">
        <v>8</v>
      </c>
      <c r="I8795" s="103">
        <v>162299</v>
      </c>
      <c r="J8795" s="112" t="s">
        <v>455</v>
      </c>
      <c r="K8795" s="103">
        <v>194758.8</v>
      </c>
      <c r="L8795" t="s">
        <v>459</v>
      </c>
      <c r="M8795" t="s">
        <v>7116</v>
      </c>
      <c r="N8795" t="s">
        <v>7117</v>
      </c>
    </row>
    <row r="8796" spans="1:14" x14ac:dyDescent="0.2">
      <c r="A8796" s="343">
        <v>45218</v>
      </c>
      <c r="B8796" s="106" t="s">
        <v>541</v>
      </c>
      <c r="C8796" s="58">
        <v>6645.1</v>
      </c>
      <c r="D8796" t="s">
        <v>452</v>
      </c>
      <c r="E8796">
        <v>4107</v>
      </c>
      <c r="F8796" t="s">
        <v>462</v>
      </c>
      <c r="H8796" s="112">
        <v>8</v>
      </c>
      <c r="I8796" s="103">
        <v>378811</v>
      </c>
      <c r="J8796" s="112" t="s">
        <v>455</v>
      </c>
      <c r="K8796" s="103">
        <v>454573.2</v>
      </c>
      <c r="L8796" t="s">
        <v>459</v>
      </c>
      <c r="M8796" t="s">
        <v>7116</v>
      </c>
      <c r="N8796" t="s">
        <v>7117</v>
      </c>
    </row>
    <row r="8797" spans="1:14" x14ac:dyDescent="0.2">
      <c r="A8797" s="343">
        <v>45222</v>
      </c>
      <c r="B8797" s="106" t="s">
        <v>541</v>
      </c>
      <c r="C8797" s="58">
        <v>6240.11</v>
      </c>
      <c r="D8797" t="s">
        <v>2065</v>
      </c>
      <c r="E8797">
        <v>2044</v>
      </c>
      <c r="F8797" t="s">
        <v>7178</v>
      </c>
      <c r="H8797" s="112">
        <v>3</v>
      </c>
      <c r="I8797" s="103">
        <v>290791</v>
      </c>
      <c r="J8797" s="112" t="s">
        <v>455</v>
      </c>
      <c r="K8797" s="103">
        <v>348949.2</v>
      </c>
      <c r="L8797" t="s">
        <v>459</v>
      </c>
      <c r="M8797" t="s">
        <v>7116</v>
      </c>
      <c r="N8797" t="s">
        <v>7117</v>
      </c>
    </row>
    <row r="8798" spans="1:14" x14ac:dyDescent="0.2">
      <c r="A8798" s="343">
        <v>45225</v>
      </c>
      <c r="B8798" s="106" t="s">
        <v>541</v>
      </c>
      <c r="C8798" s="58">
        <v>6648.11</v>
      </c>
      <c r="D8798" t="s">
        <v>452</v>
      </c>
      <c r="E8798">
        <v>2535</v>
      </c>
      <c r="F8798" t="s">
        <v>7167</v>
      </c>
      <c r="H8798" s="112">
        <v>7</v>
      </c>
      <c r="I8798" s="103">
        <v>162299</v>
      </c>
      <c r="J8798" s="112" t="s">
        <v>455</v>
      </c>
      <c r="K8798" s="103">
        <v>194758.8</v>
      </c>
      <c r="L8798" t="s">
        <v>459</v>
      </c>
      <c r="M8798" t="s">
        <v>7116</v>
      </c>
      <c r="N8798" t="s">
        <v>7117</v>
      </c>
    </row>
    <row r="8799" spans="1:14" x14ac:dyDescent="0.2">
      <c r="A8799" s="343">
        <v>45219</v>
      </c>
      <c r="B8799" s="106" t="s">
        <v>541</v>
      </c>
      <c r="C8799" s="58">
        <v>6645.1</v>
      </c>
      <c r="D8799" t="s">
        <v>452</v>
      </c>
      <c r="E8799">
        <v>4107</v>
      </c>
      <c r="F8799" t="s">
        <v>462</v>
      </c>
      <c r="H8799" s="112">
        <v>8</v>
      </c>
      <c r="I8799" s="103">
        <v>378811</v>
      </c>
      <c r="J8799" s="112" t="s">
        <v>455</v>
      </c>
      <c r="K8799" s="103">
        <v>454573.2</v>
      </c>
      <c r="L8799" t="s">
        <v>459</v>
      </c>
      <c r="M8799" t="s">
        <v>7116</v>
      </c>
      <c r="N8799" t="s">
        <v>7117</v>
      </c>
    </row>
    <row r="8800" spans="1:14" x14ac:dyDescent="0.2">
      <c r="A8800" s="343">
        <v>45223</v>
      </c>
      <c r="B8800" s="106" t="s">
        <v>541</v>
      </c>
      <c r="C8800" s="58">
        <v>6240.11</v>
      </c>
      <c r="D8800" t="s">
        <v>2065</v>
      </c>
      <c r="E8800">
        <v>2044</v>
      </c>
      <c r="F8800" t="s">
        <v>7178</v>
      </c>
      <c r="H8800" s="112">
        <v>2</v>
      </c>
      <c r="I8800" s="103">
        <v>290791</v>
      </c>
      <c r="J8800" s="112" t="s">
        <v>455</v>
      </c>
      <c r="K8800" s="103">
        <v>348949.2</v>
      </c>
      <c r="L8800" t="s">
        <v>459</v>
      </c>
      <c r="M8800" t="s">
        <v>7116</v>
      </c>
      <c r="N8800" t="s">
        <v>7117</v>
      </c>
    </row>
    <row r="8801" spans="1:14" x14ac:dyDescent="0.2">
      <c r="A8801" s="343">
        <v>45226</v>
      </c>
      <c r="B8801" s="106" t="s">
        <v>541</v>
      </c>
      <c r="C8801" s="58">
        <v>6648.11</v>
      </c>
      <c r="D8801" t="s">
        <v>452</v>
      </c>
      <c r="E8801">
        <v>2535</v>
      </c>
      <c r="F8801" t="s">
        <v>7167</v>
      </c>
      <c r="H8801" s="112">
        <v>8</v>
      </c>
      <c r="I8801" s="103">
        <v>162299</v>
      </c>
      <c r="J8801" s="112" t="s">
        <v>455</v>
      </c>
      <c r="K8801" s="103">
        <v>194758.8</v>
      </c>
      <c r="L8801" t="s">
        <v>459</v>
      </c>
      <c r="M8801" t="s">
        <v>7116</v>
      </c>
      <c r="N8801" t="s">
        <v>7117</v>
      </c>
    </row>
    <row r="8802" spans="1:14" x14ac:dyDescent="0.2">
      <c r="A8802" s="343">
        <v>45215</v>
      </c>
      <c r="B8802" s="106" t="s">
        <v>541</v>
      </c>
      <c r="C8802" s="58">
        <v>6648.11</v>
      </c>
      <c r="D8802" t="s">
        <v>452</v>
      </c>
      <c r="E8802">
        <v>2535</v>
      </c>
      <c r="F8802" t="s">
        <v>7167</v>
      </c>
      <c r="H8802" s="112">
        <v>8</v>
      </c>
      <c r="I8802" s="103">
        <v>162299</v>
      </c>
      <c r="J8802" s="112" t="s">
        <v>455</v>
      </c>
      <c r="K8802" s="103">
        <v>194758.8</v>
      </c>
      <c r="L8802" t="s">
        <v>459</v>
      </c>
      <c r="M8802" t="s">
        <v>7116</v>
      </c>
      <c r="N8802" t="s">
        <v>7117</v>
      </c>
    </row>
    <row r="8803" spans="1:14" x14ac:dyDescent="0.2">
      <c r="A8803" s="343">
        <v>45222</v>
      </c>
      <c r="B8803" s="106" t="s">
        <v>541</v>
      </c>
      <c r="C8803" s="58">
        <v>6645.1</v>
      </c>
      <c r="D8803" t="s">
        <v>452</v>
      </c>
      <c r="E8803">
        <v>4107</v>
      </c>
      <c r="F8803" t="s">
        <v>462</v>
      </c>
      <c r="H8803" s="112">
        <v>8</v>
      </c>
      <c r="I8803" s="103">
        <v>378811</v>
      </c>
      <c r="J8803" s="112" t="s">
        <v>455</v>
      </c>
      <c r="K8803" s="103">
        <v>454573.2</v>
      </c>
      <c r="L8803" t="s">
        <v>459</v>
      </c>
      <c r="M8803" t="s">
        <v>7116</v>
      </c>
      <c r="N8803" t="s">
        <v>7117</v>
      </c>
    </row>
    <row r="8804" spans="1:14" x14ac:dyDescent="0.2">
      <c r="A8804" s="343">
        <v>45216</v>
      </c>
      <c r="B8804" s="106" t="s">
        <v>541</v>
      </c>
      <c r="C8804" s="58">
        <v>6648.11</v>
      </c>
      <c r="D8804" t="s">
        <v>452</v>
      </c>
      <c r="E8804">
        <v>2535</v>
      </c>
      <c r="F8804" t="s">
        <v>7167</v>
      </c>
      <c r="H8804" s="112">
        <v>8</v>
      </c>
      <c r="I8804" s="103">
        <v>162299</v>
      </c>
      <c r="J8804" s="112" t="s">
        <v>455</v>
      </c>
      <c r="K8804" s="103">
        <v>194758.8</v>
      </c>
      <c r="L8804" t="s">
        <v>459</v>
      </c>
      <c r="M8804" t="s">
        <v>7116</v>
      </c>
      <c r="N8804" t="s">
        <v>7117</v>
      </c>
    </row>
    <row r="8805" spans="1:14" x14ac:dyDescent="0.2">
      <c r="A8805" s="343">
        <v>45223</v>
      </c>
      <c r="B8805" s="106" t="s">
        <v>541</v>
      </c>
      <c r="C8805" s="58">
        <v>6645.1</v>
      </c>
      <c r="D8805" t="s">
        <v>452</v>
      </c>
      <c r="E8805">
        <v>4107</v>
      </c>
      <c r="F8805" t="s">
        <v>462</v>
      </c>
      <c r="H8805" s="112">
        <v>8</v>
      </c>
      <c r="I8805" s="103">
        <v>378811</v>
      </c>
      <c r="J8805" s="112" t="s">
        <v>455</v>
      </c>
      <c r="K8805" s="103">
        <v>454573.2</v>
      </c>
      <c r="L8805" t="s">
        <v>459</v>
      </c>
      <c r="M8805" t="s">
        <v>7116</v>
      </c>
      <c r="N8805" t="s">
        <v>7117</v>
      </c>
    </row>
    <row r="8806" spans="1:14" x14ac:dyDescent="0.2">
      <c r="A8806" s="343">
        <v>45217</v>
      </c>
      <c r="B8806" s="106" t="s">
        <v>541</v>
      </c>
      <c r="C8806" s="58">
        <v>6011.1</v>
      </c>
      <c r="D8806" t="s">
        <v>452</v>
      </c>
      <c r="E8806">
        <v>2044</v>
      </c>
      <c r="F8806" t="s">
        <v>7178</v>
      </c>
      <c r="H8806" s="112">
        <v>3</v>
      </c>
      <c r="I8806" s="103">
        <v>290791</v>
      </c>
      <c r="J8806" s="112" t="s">
        <v>455</v>
      </c>
      <c r="K8806" s="103">
        <v>348949.2</v>
      </c>
      <c r="L8806" t="s">
        <v>459</v>
      </c>
      <c r="M8806" t="s">
        <v>7116</v>
      </c>
      <c r="N8806" t="s">
        <v>7117</v>
      </c>
    </row>
    <row r="8807" spans="1:14" x14ac:dyDescent="0.2">
      <c r="A8807" s="343">
        <v>45224</v>
      </c>
      <c r="B8807" s="106" t="s">
        <v>541</v>
      </c>
      <c r="C8807" s="58">
        <v>6645.1</v>
      </c>
      <c r="D8807" t="s">
        <v>452</v>
      </c>
      <c r="E8807">
        <v>4107</v>
      </c>
      <c r="F8807" t="s">
        <v>462</v>
      </c>
      <c r="H8807" s="112">
        <v>8</v>
      </c>
      <c r="I8807" s="103">
        <v>378811</v>
      </c>
      <c r="J8807" s="112" t="s">
        <v>455</v>
      </c>
      <c r="K8807" s="103">
        <v>454573.2</v>
      </c>
      <c r="L8807" t="s">
        <v>459</v>
      </c>
      <c r="M8807" t="s">
        <v>7116</v>
      </c>
      <c r="N8807" t="s">
        <v>7117</v>
      </c>
    </row>
    <row r="8808" spans="1:14" x14ac:dyDescent="0.2">
      <c r="A8808" s="343">
        <v>45217</v>
      </c>
      <c r="B8808" s="106" t="s">
        <v>541</v>
      </c>
      <c r="C8808" s="58">
        <v>6648.11</v>
      </c>
      <c r="D8808" t="s">
        <v>452</v>
      </c>
      <c r="E8808">
        <v>2535</v>
      </c>
      <c r="F8808" t="s">
        <v>7167</v>
      </c>
      <c r="H8808" s="112">
        <v>8</v>
      </c>
      <c r="I8808" s="103">
        <v>162299</v>
      </c>
      <c r="J8808" s="112" t="s">
        <v>455</v>
      </c>
      <c r="K8808" s="103">
        <v>194758.8</v>
      </c>
      <c r="L8808" t="s">
        <v>459</v>
      </c>
      <c r="M8808" t="s">
        <v>7116</v>
      </c>
      <c r="N8808" t="s">
        <v>7117</v>
      </c>
    </row>
    <row r="8809" spans="1:14" x14ac:dyDescent="0.2">
      <c r="A8809" s="343">
        <v>45218</v>
      </c>
      <c r="B8809" s="106" t="s">
        <v>541</v>
      </c>
      <c r="C8809" s="58">
        <v>6240.11</v>
      </c>
      <c r="D8809" t="s">
        <v>2065</v>
      </c>
      <c r="E8809">
        <v>2044</v>
      </c>
      <c r="F8809" t="s">
        <v>7178</v>
      </c>
      <c r="H8809" s="112">
        <v>4</v>
      </c>
      <c r="I8809" s="103">
        <v>290791</v>
      </c>
      <c r="J8809" s="112" t="s">
        <v>455</v>
      </c>
      <c r="K8809" s="103">
        <v>348949.2</v>
      </c>
      <c r="L8809" t="s">
        <v>459</v>
      </c>
      <c r="M8809" t="s">
        <v>7116</v>
      </c>
      <c r="N8809" t="s">
        <v>7117</v>
      </c>
    </row>
    <row r="8810" spans="1:14" x14ac:dyDescent="0.2">
      <c r="A8810" s="343">
        <v>45225</v>
      </c>
      <c r="B8810" s="106" t="s">
        <v>541</v>
      </c>
      <c r="C8810" s="58">
        <v>6645.1</v>
      </c>
      <c r="D8810" t="s">
        <v>452</v>
      </c>
      <c r="E8810">
        <v>4107</v>
      </c>
      <c r="F8810" t="s">
        <v>462</v>
      </c>
      <c r="H8810" s="112">
        <v>8</v>
      </c>
      <c r="I8810" s="103">
        <v>378811</v>
      </c>
      <c r="J8810" s="112" t="s">
        <v>455</v>
      </c>
      <c r="K8810" s="103">
        <v>454573.2</v>
      </c>
      <c r="L8810" t="s">
        <v>459</v>
      </c>
      <c r="M8810" t="s">
        <v>7116</v>
      </c>
      <c r="N8810" t="s">
        <v>7117</v>
      </c>
    </row>
    <row r="8811" spans="1:14" x14ac:dyDescent="0.2">
      <c r="A8811" s="343">
        <v>45219</v>
      </c>
      <c r="B8811" s="106" t="s">
        <v>541</v>
      </c>
      <c r="C8811" s="58">
        <v>6240.11</v>
      </c>
      <c r="D8811" t="s">
        <v>2065</v>
      </c>
      <c r="E8811">
        <v>2044</v>
      </c>
      <c r="F8811" t="s">
        <v>7178</v>
      </c>
      <c r="H8811" s="112">
        <v>4</v>
      </c>
      <c r="I8811" s="103">
        <v>290791</v>
      </c>
      <c r="J8811" s="112" t="s">
        <v>455</v>
      </c>
      <c r="K8811" s="103">
        <v>348949.2</v>
      </c>
      <c r="L8811" t="s">
        <v>459</v>
      </c>
      <c r="M8811" t="s">
        <v>7116</v>
      </c>
      <c r="N8811" t="s">
        <v>7117</v>
      </c>
    </row>
    <row r="8812" spans="1:14" x14ac:dyDescent="0.2">
      <c r="A8812" s="343">
        <v>45218</v>
      </c>
      <c r="B8812" s="106" t="s">
        <v>541</v>
      </c>
      <c r="C8812" s="58">
        <v>6648.11</v>
      </c>
      <c r="D8812" t="s">
        <v>452</v>
      </c>
      <c r="E8812">
        <v>2535</v>
      </c>
      <c r="F8812" t="s">
        <v>7167</v>
      </c>
      <c r="H8812" s="112">
        <v>8</v>
      </c>
      <c r="I8812" s="103">
        <v>162299</v>
      </c>
      <c r="J8812" s="112" t="s">
        <v>455</v>
      </c>
      <c r="K8812" s="103">
        <v>194758.8</v>
      </c>
      <c r="L8812" t="s">
        <v>459</v>
      </c>
      <c r="M8812" t="s">
        <v>7116</v>
      </c>
      <c r="N8812" t="s">
        <v>7117</v>
      </c>
    </row>
    <row r="8813" spans="1:14" x14ac:dyDescent="0.2">
      <c r="A8813" s="343">
        <v>45226</v>
      </c>
      <c r="B8813" s="106" t="s">
        <v>541</v>
      </c>
      <c r="C8813" s="58">
        <v>6645.1</v>
      </c>
      <c r="D8813" t="s">
        <v>452</v>
      </c>
      <c r="E8813">
        <v>4107</v>
      </c>
      <c r="F8813" t="s">
        <v>462</v>
      </c>
      <c r="H8813" s="112">
        <v>4</v>
      </c>
      <c r="I8813" s="103">
        <v>378811</v>
      </c>
      <c r="J8813" s="112" t="s">
        <v>455</v>
      </c>
      <c r="K8813" s="103">
        <v>454573.2</v>
      </c>
      <c r="L8813" t="s">
        <v>459</v>
      </c>
      <c r="M8813" t="s">
        <v>7116</v>
      </c>
      <c r="N8813" t="s">
        <v>7117</v>
      </c>
    </row>
    <row r="8814" spans="1:14" x14ac:dyDescent="0.2">
      <c r="A8814" s="343">
        <v>45219</v>
      </c>
      <c r="B8814" s="106" t="s">
        <v>541</v>
      </c>
      <c r="C8814" s="58">
        <v>6648.11</v>
      </c>
      <c r="D8814" t="s">
        <v>452</v>
      </c>
      <c r="E8814">
        <v>2535</v>
      </c>
      <c r="F8814" t="s">
        <v>7167</v>
      </c>
      <c r="H8814" s="112">
        <v>8</v>
      </c>
      <c r="I8814" s="103">
        <v>162299</v>
      </c>
      <c r="J8814" s="112" t="s">
        <v>455</v>
      </c>
      <c r="K8814" s="103">
        <v>194758.8</v>
      </c>
      <c r="L8814" t="s">
        <v>459</v>
      </c>
      <c r="M8814" t="s">
        <v>7116</v>
      </c>
      <c r="N8814" t="s">
        <v>7117</v>
      </c>
    </row>
    <row r="8815" spans="1:14" x14ac:dyDescent="0.2">
      <c r="A8815" s="343">
        <v>45215</v>
      </c>
      <c r="B8815" s="106" t="s">
        <v>541</v>
      </c>
      <c r="C8815" s="58">
        <v>75064.160000000003</v>
      </c>
      <c r="D8815" t="s">
        <v>452</v>
      </c>
      <c r="E8815">
        <v>4107</v>
      </c>
      <c r="F8815" t="s">
        <v>462</v>
      </c>
      <c r="H8815" s="112">
        <v>8</v>
      </c>
      <c r="I8815" s="103">
        <v>378811</v>
      </c>
      <c r="J8815" s="112" t="s">
        <v>455</v>
      </c>
      <c r="K8815" s="103">
        <v>454573.2</v>
      </c>
      <c r="L8815" t="s">
        <v>459</v>
      </c>
      <c r="M8815" t="s">
        <v>7116</v>
      </c>
      <c r="N8815" t="s">
        <v>7117</v>
      </c>
    </row>
    <row r="8816" spans="1:14" x14ac:dyDescent="0.2">
      <c r="A8816" s="343">
        <v>45229</v>
      </c>
      <c r="B8816" s="106" t="s">
        <v>541</v>
      </c>
      <c r="C8816" s="58">
        <v>6011.1</v>
      </c>
      <c r="D8816" t="s">
        <v>452</v>
      </c>
      <c r="E8816">
        <v>2044</v>
      </c>
      <c r="F8816" t="s">
        <v>7178</v>
      </c>
      <c r="H8816" s="112">
        <v>2</v>
      </c>
      <c r="I8816" s="103">
        <v>290791</v>
      </c>
      <c r="J8816" s="112" t="s">
        <v>455</v>
      </c>
      <c r="K8816" s="103">
        <v>348949.2</v>
      </c>
      <c r="L8816" t="s">
        <v>459</v>
      </c>
      <c r="M8816" t="s">
        <v>7116</v>
      </c>
      <c r="N8816" t="s">
        <v>7117</v>
      </c>
    </row>
    <row r="8817" spans="1:14" x14ac:dyDescent="0.2">
      <c r="A8817" s="343">
        <v>45216</v>
      </c>
      <c r="B8817" s="106" t="s">
        <v>541</v>
      </c>
      <c r="C8817" s="58">
        <v>75064.160000000003</v>
      </c>
      <c r="D8817" t="s">
        <v>452</v>
      </c>
      <c r="E8817">
        <v>4107</v>
      </c>
      <c r="F8817" t="s">
        <v>462</v>
      </c>
      <c r="H8817" s="112">
        <v>4</v>
      </c>
      <c r="I8817" s="103">
        <v>378811</v>
      </c>
      <c r="J8817" s="112" t="s">
        <v>455</v>
      </c>
      <c r="K8817" s="103">
        <v>454573.2</v>
      </c>
      <c r="L8817" t="s">
        <v>459</v>
      </c>
      <c r="M8817" t="s">
        <v>7116</v>
      </c>
      <c r="N8817" t="s">
        <v>7117</v>
      </c>
    </row>
    <row r="8818" spans="1:14" x14ac:dyDescent="0.2">
      <c r="A8818" s="343">
        <v>45230</v>
      </c>
      <c r="B8818" s="106" t="s">
        <v>541</v>
      </c>
      <c r="C8818" s="58">
        <v>6011.1</v>
      </c>
      <c r="D8818" t="s">
        <v>452</v>
      </c>
      <c r="E8818">
        <v>2044</v>
      </c>
      <c r="F8818" t="s">
        <v>7178</v>
      </c>
      <c r="H8818" s="112">
        <v>2</v>
      </c>
      <c r="I8818" s="103">
        <v>290791</v>
      </c>
      <c r="J8818" s="112" t="s">
        <v>455</v>
      </c>
      <c r="K8818" s="103">
        <v>348949.2</v>
      </c>
      <c r="L8818" t="s">
        <v>459</v>
      </c>
      <c r="M8818" t="s">
        <v>7116</v>
      </c>
      <c r="N8818" t="s">
        <v>7117</v>
      </c>
    </row>
    <row r="8819" spans="1:14" x14ac:dyDescent="0.2">
      <c r="A8819" s="343">
        <v>45217</v>
      </c>
      <c r="B8819" s="106" t="s">
        <v>541</v>
      </c>
      <c r="C8819" s="58">
        <v>75064.160000000003</v>
      </c>
      <c r="D8819" t="s">
        <v>452</v>
      </c>
      <c r="E8819">
        <v>4107</v>
      </c>
      <c r="F8819" t="s">
        <v>462</v>
      </c>
      <c r="H8819" s="112">
        <v>8</v>
      </c>
      <c r="I8819" s="103">
        <v>378811</v>
      </c>
      <c r="J8819" s="112" t="s">
        <v>455</v>
      </c>
      <c r="K8819" s="103">
        <v>454573.2</v>
      </c>
      <c r="L8819" t="s">
        <v>459</v>
      </c>
      <c r="M8819" t="s">
        <v>7116</v>
      </c>
      <c r="N8819" t="s">
        <v>7117</v>
      </c>
    </row>
    <row r="8820" spans="1:14" x14ac:dyDescent="0.2">
      <c r="A8820" s="343">
        <v>45222</v>
      </c>
      <c r="B8820" s="106" t="s">
        <v>541</v>
      </c>
      <c r="C8820" s="58">
        <v>6412.13</v>
      </c>
      <c r="D8820" t="s">
        <v>452</v>
      </c>
      <c r="E8820">
        <v>2044</v>
      </c>
      <c r="F8820" t="s">
        <v>7178</v>
      </c>
      <c r="H8820" s="112">
        <v>3</v>
      </c>
      <c r="I8820" s="103">
        <v>290791</v>
      </c>
      <c r="J8820" s="112" t="s">
        <v>455</v>
      </c>
      <c r="K8820" s="103">
        <v>348949.2</v>
      </c>
      <c r="L8820" t="s">
        <v>459</v>
      </c>
      <c r="M8820" t="s">
        <v>7116</v>
      </c>
      <c r="N8820" t="s">
        <v>7117</v>
      </c>
    </row>
    <row r="8821" spans="1:14" x14ac:dyDescent="0.2">
      <c r="A8821" s="343">
        <v>45218</v>
      </c>
      <c r="B8821" s="106" t="s">
        <v>541</v>
      </c>
      <c r="C8821" s="58">
        <v>75064.160000000003</v>
      </c>
      <c r="D8821" t="s">
        <v>452</v>
      </c>
      <c r="E8821">
        <v>4107</v>
      </c>
      <c r="F8821" t="s">
        <v>462</v>
      </c>
      <c r="H8821" s="112">
        <v>7</v>
      </c>
      <c r="I8821" s="103">
        <v>378811</v>
      </c>
      <c r="J8821" s="112" t="s">
        <v>455</v>
      </c>
      <c r="K8821" s="103">
        <v>454573.2</v>
      </c>
      <c r="L8821" t="s">
        <v>459</v>
      </c>
      <c r="M8821" t="s">
        <v>7116</v>
      </c>
      <c r="N8821" t="s">
        <v>7117</v>
      </c>
    </row>
    <row r="8822" spans="1:14" x14ac:dyDescent="0.2">
      <c r="A8822" s="343">
        <v>45223</v>
      </c>
      <c r="B8822" s="106" t="s">
        <v>541</v>
      </c>
      <c r="C8822" s="58">
        <v>6412.13</v>
      </c>
      <c r="D8822" t="s">
        <v>452</v>
      </c>
      <c r="E8822">
        <v>2044</v>
      </c>
      <c r="F8822" t="s">
        <v>7178</v>
      </c>
      <c r="H8822" s="112">
        <v>2</v>
      </c>
      <c r="I8822" s="103">
        <v>290791</v>
      </c>
      <c r="J8822" s="112" t="s">
        <v>455</v>
      </c>
      <c r="K8822" s="103">
        <v>348949.2</v>
      </c>
      <c r="L8822" t="s">
        <v>459</v>
      </c>
      <c r="M8822" t="s">
        <v>7116</v>
      </c>
      <c r="N8822" t="s">
        <v>7117</v>
      </c>
    </row>
    <row r="8823" spans="1:14" x14ac:dyDescent="0.2">
      <c r="A8823" s="343">
        <v>45219</v>
      </c>
      <c r="B8823" s="106" t="s">
        <v>541</v>
      </c>
      <c r="C8823" s="58">
        <v>75064.160000000003</v>
      </c>
      <c r="D8823" t="s">
        <v>452</v>
      </c>
      <c r="E8823">
        <v>4107</v>
      </c>
      <c r="F8823" t="s">
        <v>462</v>
      </c>
      <c r="H8823" s="112">
        <v>8</v>
      </c>
      <c r="I8823" s="103">
        <v>378811</v>
      </c>
      <c r="J8823" s="112" t="s">
        <v>455</v>
      </c>
      <c r="K8823" s="103">
        <v>454573.2</v>
      </c>
      <c r="L8823" t="s">
        <v>459</v>
      </c>
      <c r="M8823" t="s">
        <v>7116</v>
      </c>
      <c r="N8823" t="s">
        <v>7117</v>
      </c>
    </row>
    <row r="8824" spans="1:14" x14ac:dyDescent="0.2">
      <c r="A8824" s="343">
        <v>45224</v>
      </c>
      <c r="B8824" s="106" t="s">
        <v>541</v>
      </c>
      <c r="C8824" s="58">
        <v>6412.13</v>
      </c>
      <c r="D8824" t="s">
        <v>452</v>
      </c>
      <c r="E8824">
        <v>2044</v>
      </c>
      <c r="F8824" t="s">
        <v>7178</v>
      </c>
      <c r="H8824" s="112">
        <v>4</v>
      </c>
      <c r="I8824" s="103">
        <v>290791</v>
      </c>
      <c r="J8824" s="112" t="s">
        <v>455</v>
      </c>
      <c r="K8824" s="103">
        <v>348949.2</v>
      </c>
      <c r="L8824" t="s">
        <v>459</v>
      </c>
      <c r="M8824" t="s">
        <v>7116</v>
      </c>
      <c r="N8824" t="s">
        <v>7117</v>
      </c>
    </row>
    <row r="8825" spans="1:14" x14ac:dyDescent="0.2">
      <c r="A8825" s="343">
        <v>45215</v>
      </c>
      <c r="B8825" s="106" t="s">
        <v>541</v>
      </c>
      <c r="C8825" s="58">
        <v>6412.13</v>
      </c>
      <c r="D8825" t="s">
        <v>452</v>
      </c>
      <c r="E8825">
        <v>2044</v>
      </c>
      <c r="F8825" t="s">
        <v>7178</v>
      </c>
      <c r="H8825" s="112">
        <v>8</v>
      </c>
      <c r="I8825" s="103">
        <v>290791</v>
      </c>
      <c r="J8825" s="112" t="s">
        <v>455</v>
      </c>
      <c r="K8825" s="103">
        <v>348949.2</v>
      </c>
      <c r="L8825" t="s">
        <v>459</v>
      </c>
      <c r="M8825" t="s">
        <v>7116</v>
      </c>
      <c r="N8825" t="s">
        <v>7117</v>
      </c>
    </row>
    <row r="8826" spans="1:14" x14ac:dyDescent="0.2">
      <c r="A8826" s="343">
        <v>45216</v>
      </c>
      <c r="B8826" s="106" t="s">
        <v>541</v>
      </c>
      <c r="C8826" s="58">
        <v>6412.13</v>
      </c>
      <c r="D8826" t="s">
        <v>452</v>
      </c>
      <c r="E8826">
        <v>2044</v>
      </c>
      <c r="F8826" t="s">
        <v>7178</v>
      </c>
      <c r="H8826" s="112">
        <v>8</v>
      </c>
      <c r="I8826" s="103">
        <v>290791</v>
      </c>
      <c r="J8826" s="112" t="s">
        <v>455</v>
      </c>
      <c r="K8826" s="103">
        <v>348949.2</v>
      </c>
      <c r="L8826" t="s">
        <v>459</v>
      </c>
      <c r="M8826" t="s">
        <v>7116</v>
      </c>
      <c r="N8826" t="s">
        <v>7117</v>
      </c>
    </row>
    <row r="8827" spans="1:14" x14ac:dyDescent="0.2">
      <c r="A8827" s="343">
        <v>45222</v>
      </c>
      <c r="B8827" s="106" t="s">
        <v>541</v>
      </c>
      <c r="C8827" s="58">
        <v>75064.160000000003</v>
      </c>
      <c r="D8827" t="s">
        <v>452</v>
      </c>
      <c r="E8827">
        <v>4107</v>
      </c>
      <c r="F8827" t="s">
        <v>462</v>
      </c>
      <c r="H8827" s="112">
        <v>8</v>
      </c>
      <c r="I8827" s="103">
        <v>378811</v>
      </c>
      <c r="J8827" s="112" t="s">
        <v>455</v>
      </c>
      <c r="K8827" s="103">
        <v>454573.2</v>
      </c>
      <c r="L8827" t="s">
        <v>459</v>
      </c>
      <c r="M8827" t="s">
        <v>7116</v>
      </c>
      <c r="N8827" t="s">
        <v>7117</v>
      </c>
    </row>
    <row r="8828" spans="1:14" x14ac:dyDescent="0.2">
      <c r="A8828" s="343">
        <v>45217</v>
      </c>
      <c r="B8828" s="106" t="s">
        <v>541</v>
      </c>
      <c r="C8828" s="58">
        <v>6412.13</v>
      </c>
      <c r="D8828" t="s">
        <v>452</v>
      </c>
      <c r="E8828">
        <v>2044</v>
      </c>
      <c r="F8828" t="s">
        <v>7178</v>
      </c>
      <c r="H8828" s="112">
        <v>3</v>
      </c>
      <c r="I8828" s="103">
        <v>290791</v>
      </c>
      <c r="J8828" s="112" t="s">
        <v>455</v>
      </c>
      <c r="K8828" s="103">
        <v>348949.2</v>
      </c>
      <c r="L8828" t="s">
        <v>459</v>
      </c>
      <c r="M8828" t="s">
        <v>7116</v>
      </c>
      <c r="N8828" t="s">
        <v>7117</v>
      </c>
    </row>
    <row r="8829" spans="1:14" x14ac:dyDescent="0.2">
      <c r="A8829" s="343">
        <v>45223</v>
      </c>
      <c r="B8829" s="106" t="s">
        <v>541</v>
      </c>
      <c r="C8829" s="58">
        <v>75064.160000000003</v>
      </c>
      <c r="D8829" t="s">
        <v>452</v>
      </c>
      <c r="E8829">
        <v>4107</v>
      </c>
      <c r="F8829" t="s">
        <v>462</v>
      </c>
      <c r="H8829" s="112">
        <v>8</v>
      </c>
      <c r="I8829" s="103">
        <v>378811</v>
      </c>
      <c r="J8829" s="112" t="s">
        <v>455</v>
      </c>
      <c r="K8829" s="103">
        <v>454573.2</v>
      </c>
      <c r="L8829" t="s">
        <v>459</v>
      </c>
      <c r="M8829" t="s">
        <v>7116</v>
      </c>
      <c r="N8829" t="s">
        <v>7117</v>
      </c>
    </row>
    <row r="8830" spans="1:14" x14ac:dyDescent="0.2">
      <c r="A8830" s="343">
        <v>45224</v>
      </c>
      <c r="B8830" s="106" t="s">
        <v>541</v>
      </c>
      <c r="C8830" s="58">
        <v>75064.160000000003</v>
      </c>
      <c r="D8830" t="s">
        <v>452</v>
      </c>
      <c r="E8830">
        <v>4107</v>
      </c>
      <c r="F8830" t="s">
        <v>462</v>
      </c>
      <c r="H8830" s="112">
        <v>8</v>
      </c>
      <c r="I8830" s="103">
        <v>378811</v>
      </c>
      <c r="J8830" s="112" t="s">
        <v>455</v>
      </c>
      <c r="K8830" s="103">
        <v>454573.2</v>
      </c>
      <c r="L8830" t="s">
        <v>459</v>
      </c>
      <c r="M8830" t="s">
        <v>7116</v>
      </c>
      <c r="N8830" t="s">
        <v>7117</v>
      </c>
    </row>
    <row r="8831" spans="1:14" x14ac:dyDescent="0.2">
      <c r="A8831" s="343">
        <v>45225</v>
      </c>
      <c r="B8831" s="106" t="s">
        <v>541</v>
      </c>
      <c r="C8831" s="58">
        <v>75064.160000000003</v>
      </c>
      <c r="D8831" t="s">
        <v>452</v>
      </c>
      <c r="E8831">
        <v>4107</v>
      </c>
      <c r="F8831" t="s">
        <v>462</v>
      </c>
      <c r="H8831" s="112">
        <v>8</v>
      </c>
      <c r="I8831" s="103">
        <v>378811</v>
      </c>
      <c r="J8831" s="112" t="s">
        <v>455</v>
      </c>
      <c r="K8831" s="103">
        <v>454573.2</v>
      </c>
      <c r="L8831" t="s">
        <v>459</v>
      </c>
      <c r="M8831" t="s">
        <v>7116</v>
      </c>
      <c r="N8831" t="s">
        <v>7117</v>
      </c>
    </row>
    <row r="8832" spans="1:14" x14ac:dyDescent="0.2">
      <c r="A8832" s="343">
        <v>45226</v>
      </c>
      <c r="B8832" s="106" t="s">
        <v>541</v>
      </c>
      <c r="C8832" s="58">
        <v>75064.160000000003</v>
      </c>
      <c r="D8832" t="s">
        <v>452</v>
      </c>
      <c r="E8832">
        <v>4107</v>
      </c>
      <c r="F8832" t="s">
        <v>462</v>
      </c>
      <c r="H8832" s="112">
        <v>8</v>
      </c>
      <c r="I8832" s="103">
        <v>378811</v>
      </c>
      <c r="J8832" s="112" t="s">
        <v>455</v>
      </c>
      <c r="K8832" s="103">
        <v>454573.2</v>
      </c>
      <c r="L8832" t="s">
        <v>459</v>
      </c>
      <c r="M8832" t="s">
        <v>7116</v>
      </c>
      <c r="N8832" t="s">
        <v>7117</v>
      </c>
    </row>
    <row r="8833" spans="1:14" x14ac:dyDescent="0.2">
      <c r="A8833" s="343">
        <v>45229</v>
      </c>
      <c r="B8833" s="106" t="s">
        <v>541</v>
      </c>
      <c r="C8833" s="58">
        <v>6645.1</v>
      </c>
      <c r="D8833" t="s">
        <v>452</v>
      </c>
      <c r="E8833">
        <v>4107</v>
      </c>
      <c r="F8833" t="s">
        <v>462</v>
      </c>
      <c r="H8833" s="112">
        <v>5</v>
      </c>
      <c r="I8833" s="103">
        <v>378811</v>
      </c>
      <c r="J8833" s="112" t="s">
        <v>455</v>
      </c>
      <c r="K8833" s="103">
        <v>454573.2</v>
      </c>
      <c r="L8833" t="s">
        <v>459</v>
      </c>
      <c r="M8833" t="s">
        <v>7116</v>
      </c>
      <c r="N8833" t="s">
        <v>7117</v>
      </c>
    </row>
    <row r="8834" spans="1:14" x14ac:dyDescent="0.2">
      <c r="A8834" s="343">
        <v>45229</v>
      </c>
      <c r="B8834" s="106" t="s">
        <v>541</v>
      </c>
      <c r="C8834" s="58">
        <v>75064.160000000003</v>
      </c>
      <c r="D8834" t="s">
        <v>452</v>
      </c>
      <c r="E8834">
        <v>4107</v>
      </c>
      <c r="F8834" t="s">
        <v>462</v>
      </c>
      <c r="H8834" s="112">
        <v>8</v>
      </c>
      <c r="I8834" s="103">
        <v>378811</v>
      </c>
      <c r="J8834" s="112" t="s">
        <v>455</v>
      </c>
      <c r="K8834" s="103">
        <v>454573.2</v>
      </c>
      <c r="L8834" t="s">
        <v>459</v>
      </c>
      <c r="M8834" t="s">
        <v>7116</v>
      </c>
      <c r="N8834" t="s">
        <v>7117</v>
      </c>
    </row>
    <row r="8835" spans="1:14" x14ac:dyDescent="0.2">
      <c r="A8835" s="343">
        <v>45230</v>
      </c>
      <c r="B8835" s="106" t="s">
        <v>541</v>
      </c>
      <c r="C8835" s="58">
        <v>75064.160000000003</v>
      </c>
      <c r="D8835" t="s">
        <v>452</v>
      </c>
      <c r="E8835">
        <v>4107</v>
      </c>
      <c r="F8835" t="s">
        <v>462</v>
      </c>
      <c r="H8835" s="112">
        <v>8</v>
      </c>
      <c r="I8835" s="103">
        <v>378811</v>
      </c>
      <c r="J8835" s="112" t="s">
        <v>455</v>
      </c>
      <c r="K8835" s="103">
        <v>454573.2</v>
      </c>
      <c r="L8835" t="s">
        <v>459</v>
      </c>
      <c r="M8835" t="s">
        <v>7116</v>
      </c>
      <c r="N8835" t="s">
        <v>7117</v>
      </c>
    </row>
    <row r="8836" spans="1:14" x14ac:dyDescent="0.2">
      <c r="A8836" s="343">
        <v>45201</v>
      </c>
      <c r="B8836" s="106" t="s">
        <v>541</v>
      </c>
      <c r="C8836" s="58">
        <v>6240.11</v>
      </c>
      <c r="D8836" t="s">
        <v>2065</v>
      </c>
      <c r="E8836">
        <v>2044</v>
      </c>
      <c r="F8836" t="s">
        <v>7178</v>
      </c>
      <c r="H8836" s="112">
        <v>8</v>
      </c>
      <c r="I8836" s="103">
        <v>290791</v>
      </c>
      <c r="J8836" s="112" t="s">
        <v>455</v>
      </c>
      <c r="K8836" s="103">
        <v>348949.2</v>
      </c>
      <c r="L8836" t="s">
        <v>459</v>
      </c>
      <c r="M8836" t="s">
        <v>7116</v>
      </c>
      <c r="N8836" t="s">
        <v>7117</v>
      </c>
    </row>
    <row r="8837" spans="1:14" x14ac:dyDescent="0.2">
      <c r="A8837" s="343">
        <v>45202</v>
      </c>
      <c r="B8837" s="106" t="s">
        <v>541</v>
      </c>
      <c r="C8837" s="58">
        <v>6240.11</v>
      </c>
      <c r="D8837" t="s">
        <v>2065</v>
      </c>
      <c r="E8837">
        <v>2044</v>
      </c>
      <c r="F8837" t="s">
        <v>7178</v>
      </c>
      <c r="H8837" s="112">
        <v>8</v>
      </c>
      <c r="I8837" s="103">
        <v>290791</v>
      </c>
      <c r="J8837" s="112" t="s">
        <v>455</v>
      </c>
      <c r="K8837" s="103">
        <v>348949.2</v>
      </c>
      <c r="L8837" t="s">
        <v>459</v>
      </c>
      <c r="M8837" t="s">
        <v>7116</v>
      </c>
      <c r="N8837" t="s">
        <v>7117</v>
      </c>
    </row>
    <row r="8838" spans="1:14" x14ac:dyDescent="0.2">
      <c r="A8838" s="343">
        <v>45203</v>
      </c>
      <c r="B8838" s="106" t="s">
        <v>541</v>
      </c>
      <c r="C8838" s="58">
        <v>6240.11</v>
      </c>
      <c r="D8838" t="s">
        <v>2065</v>
      </c>
      <c r="E8838">
        <v>2044</v>
      </c>
      <c r="F8838" t="s">
        <v>7178</v>
      </c>
      <c r="H8838" s="112">
        <v>8</v>
      </c>
      <c r="I8838" s="103">
        <v>290791</v>
      </c>
      <c r="J8838" s="112" t="s">
        <v>455</v>
      </c>
      <c r="K8838" s="103">
        <v>348949.2</v>
      </c>
      <c r="L8838" t="s">
        <v>459</v>
      </c>
      <c r="M8838" t="s">
        <v>7116</v>
      </c>
      <c r="N8838" t="s">
        <v>7117</v>
      </c>
    </row>
    <row r="8839" spans="1:14" x14ac:dyDescent="0.2">
      <c r="A8839" s="343">
        <v>45204</v>
      </c>
      <c r="B8839" s="106" t="s">
        <v>541</v>
      </c>
      <c r="C8839" s="58">
        <v>6240.11</v>
      </c>
      <c r="D8839" t="s">
        <v>2065</v>
      </c>
      <c r="E8839">
        <v>2044</v>
      </c>
      <c r="F8839" t="s">
        <v>7178</v>
      </c>
      <c r="H8839" s="112">
        <v>8</v>
      </c>
      <c r="I8839" s="103">
        <v>290791</v>
      </c>
      <c r="J8839" s="112" t="s">
        <v>455</v>
      </c>
      <c r="K8839" s="103">
        <v>348949.2</v>
      </c>
      <c r="L8839" t="s">
        <v>459</v>
      </c>
      <c r="M8839" t="s">
        <v>7116</v>
      </c>
      <c r="N8839" t="s">
        <v>7117</v>
      </c>
    </row>
    <row r="8840" spans="1:14" x14ac:dyDescent="0.2">
      <c r="A8840" s="343">
        <v>45205</v>
      </c>
      <c r="B8840" s="106" t="s">
        <v>541</v>
      </c>
      <c r="C8840" s="58">
        <v>6240.11</v>
      </c>
      <c r="D8840" t="s">
        <v>2065</v>
      </c>
      <c r="E8840">
        <v>2044</v>
      </c>
      <c r="F8840" t="s">
        <v>7178</v>
      </c>
      <c r="H8840" s="112">
        <v>8</v>
      </c>
      <c r="I8840" s="103">
        <v>290791</v>
      </c>
      <c r="J8840" s="112" t="s">
        <v>455</v>
      </c>
      <c r="K8840" s="103">
        <v>348949.2</v>
      </c>
      <c r="L8840" t="s">
        <v>459</v>
      </c>
      <c r="M8840" t="s">
        <v>7116</v>
      </c>
      <c r="N8840" t="s">
        <v>7117</v>
      </c>
    </row>
    <row r="8841" spans="1:14" x14ac:dyDescent="0.2">
      <c r="A8841" s="343">
        <v>45208</v>
      </c>
      <c r="B8841" s="106" t="s">
        <v>541</v>
      </c>
      <c r="C8841" s="58">
        <v>6412.13</v>
      </c>
      <c r="D8841" t="s">
        <v>452</v>
      </c>
      <c r="E8841">
        <v>2044</v>
      </c>
      <c r="F8841" t="s">
        <v>7178</v>
      </c>
      <c r="H8841" s="112">
        <v>8</v>
      </c>
      <c r="I8841" s="103">
        <v>290791</v>
      </c>
      <c r="J8841" s="112" t="s">
        <v>455</v>
      </c>
      <c r="K8841" s="103">
        <v>348949.2</v>
      </c>
      <c r="L8841" t="s">
        <v>459</v>
      </c>
      <c r="M8841" t="s">
        <v>7116</v>
      </c>
      <c r="N8841" t="s">
        <v>7117</v>
      </c>
    </row>
    <row r="8842" spans="1:14" x14ac:dyDescent="0.2">
      <c r="A8842" s="343">
        <v>45209</v>
      </c>
      <c r="B8842" s="106" t="s">
        <v>541</v>
      </c>
      <c r="C8842" s="58">
        <v>6412.13</v>
      </c>
      <c r="D8842" t="s">
        <v>452</v>
      </c>
      <c r="E8842">
        <v>2044</v>
      </c>
      <c r="F8842" t="s">
        <v>7178</v>
      </c>
      <c r="H8842" s="112">
        <v>8</v>
      </c>
      <c r="I8842" s="103">
        <v>290791</v>
      </c>
      <c r="J8842" s="112" t="s">
        <v>455</v>
      </c>
      <c r="K8842" s="103">
        <v>348949.2</v>
      </c>
      <c r="L8842" t="s">
        <v>459</v>
      </c>
      <c r="M8842" t="s">
        <v>7116</v>
      </c>
      <c r="N8842" t="s">
        <v>7117</v>
      </c>
    </row>
    <row r="8843" spans="1:14" x14ac:dyDescent="0.2">
      <c r="A8843" s="343">
        <v>45210</v>
      </c>
      <c r="B8843" s="106" t="s">
        <v>541</v>
      </c>
      <c r="C8843" s="58">
        <v>6412.13</v>
      </c>
      <c r="D8843" t="s">
        <v>452</v>
      </c>
      <c r="E8843">
        <v>2044</v>
      </c>
      <c r="F8843" t="s">
        <v>7178</v>
      </c>
      <c r="H8843" s="112">
        <v>6</v>
      </c>
      <c r="I8843" s="103">
        <v>290791</v>
      </c>
      <c r="J8843" s="112" t="s">
        <v>455</v>
      </c>
      <c r="K8843" s="103">
        <v>348949.2</v>
      </c>
      <c r="L8843" t="s">
        <v>459</v>
      </c>
      <c r="M8843" t="s">
        <v>7116</v>
      </c>
      <c r="N8843" t="s">
        <v>7117</v>
      </c>
    </row>
    <row r="8844" spans="1:14" x14ac:dyDescent="0.2">
      <c r="A8844" s="343">
        <v>45211</v>
      </c>
      <c r="B8844" s="106" t="s">
        <v>541</v>
      </c>
      <c r="C8844" s="58">
        <v>6412.13</v>
      </c>
      <c r="D8844" t="s">
        <v>452</v>
      </c>
      <c r="E8844">
        <v>2044</v>
      </c>
      <c r="F8844" t="s">
        <v>7178</v>
      </c>
      <c r="H8844" s="112">
        <v>8</v>
      </c>
      <c r="I8844" s="103">
        <v>290791</v>
      </c>
      <c r="J8844" s="112" t="s">
        <v>455</v>
      </c>
      <c r="K8844" s="103">
        <v>348949.2</v>
      </c>
      <c r="L8844" t="s">
        <v>459</v>
      </c>
      <c r="M8844" t="s">
        <v>7116</v>
      </c>
      <c r="N8844" t="s">
        <v>7117</v>
      </c>
    </row>
    <row r="8845" spans="1:14" x14ac:dyDescent="0.2">
      <c r="A8845" s="343">
        <v>45212</v>
      </c>
      <c r="B8845" s="106" t="s">
        <v>541</v>
      </c>
      <c r="C8845" s="58">
        <v>6412.13</v>
      </c>
      <c r="D8845" t="s">
        <v>452</v>
      </c>
      <c r="E8845">
        <v>2044</v>
      </c>
      <c r="F8845" t="s">
        <v>7178</v>
      </c>
      <c r="H8845" s="112">
        <v>8</v>
      </c>
      <c r="I8845" s="103">
        <v>290791</v>
      </c>
      <c r="J8845" s="112" t="s">
        <v>455</v>
      </c>
      <c r="K8845" s="103">
        <v>348949.2</v>
      </c>
      <c r="L8845" t="s">
        <v>459</v>
      </c>
      <c r="M8845" t="s">
        <v>7116</v>
      </c>
      <c r="N8845" t="s">
        <v>7117</v>
      </c>
    </row>
    <row r="8846" spans="1:14" x14ac:dyDescent="0.2">
      <c r="A8846" s="343">
        <v>45210</v>
      </c>
      <c r="B8846" s="106" t="s">
        <v>541</v>
      </c>
      <c r="C8846" s="58">
        <v>6011.1</v>
      </c>
      <c r="D8846" t="s">
        <v>452</v>
      </c>
      <c r="E8846">
        <v>2044</v>
      </c>
      <c r="F8846" t="s">
        <v>7178</v>
      </c>
      <c r="H8846" s="112">
        <v>2</v>
      </c>
      <c r="I8846" s="103">
        <v>290791</v>
      </c>
      <c r="J8846" s="112" t="s">
        <v>455</v>
      </c>
      <c r="K8846" s="103">
        <v>348949.2</v>
      </c>
      <c r="L8846" t="s">
        <v>459</v>
      </c>
      <c r="M8846" t="s">
        <v>7116</v>
      </c>
      <c r="N8846" t="s">
        <v>7117</v>
      </c>
    </row>
    <row r="8847" spans="1:14" x14ac:dyDescent="0.2">
      <c r="A8847" s="343">
        <v>45223</v>
      </c>
      <c r="B8847" s="106" t="s">
        <v>541</v>
      </c>
      <c r="C8847" s="58">
        <v>6240.11</v>
      </c>
      <c r="D8847" t="s">
        <v>2065</v>
      </c>
      <c r="E8847">
        <v>4393</v>
      </c>
      <c r="F8847" t="s">
        <v>7174</v>
      </c>
      <c r="H8847" s="112">
        <v>4</v>
      </c>
      <c r="I8847" s="103">
        <v>213140</v>
      </c>
      <c r="J8847" s="112" t="s">
        <v>455</v>
      </c>
      <c r="K8847" s="103">
        <v>255768</v>
      </c>
      <c r="L8847" t="s">
        <v>459</v>
      </c>
      <c r="M8847" t="s">
        <v>7116</v>
      </c>
      <c r="N8847" t="s">
        <v>7117</v>
      </c>
    </row>
    <row r="8848" spans="1:14" x14ac:dyDescent="0.2">
      <c r="A8848" s="343">
        <v>45215</v>
      </c>
      <c r="B8848" s="106" t="s">
        <v>541</v>
      </c>
      <c r="C8848" s="58">
        <v>6497.11</v>
      </c>
      <c r="D8848" t="s">
        <v>452</v>
      </c>
      <c r="E8848">
        <v>6102</v>
      </c>
      <c r="F8848" t="s">
        <v>7176</v>
      </c>
      <c r="H8848" s="112">
        <v>8</v>
      </c>
      <c r="I8848" s="103">
        <v>141558</v>
      </c>
      <c r="J8848" s="112" t="s">
        <v>455</v>
      </c>
      <c r="K8848" s="103">
        <v>169869.6</v>
      </c>
      <c r="L8848" t="s">
        <v>459</v>
      </c>
      <c r="M8848" t="s">
        <v>7116</v>
      </c>
      <c r="N8848" t="s">
        <v>7117</v>
      </c>
    </row>
    <row r="8849" spans="1:14" x14ac:dyDescent="0.2">
      <c r="A8849" s="343">
        <v>45230</v>
      </c>
      <c r="B8849" s="106" t="s">
        <v>541</v>
      </c>
      <c r="C8849" s="58">
        <v>6011.1</v>
      </c>
      <c r="D8849" t="s">
        <v>452</v>
      </c>
      <c r="E8849">
        <v>4393</v>
      </c>
      <c r="F8849" t="s">
        <v>7174</v>
      </c>
      <c r="H8849" s="112">
        <v>4</v>
      </c>
      <c r="I8849" s="103">
        <v>213140</v>
      </c>
      <c r="J8849" s="112" t="s">
        <v>455</v>
      </c>
      <c r="K8849" s="103">
        <v>255768</v>
      </c>
      <c r="L8849" t="s">
        <v>459</v>
      </c>
      <c r="M8849" t="s">
        <v>7116</v>
      </c>
      <c r="N8849" t="s">
        <v>7117</v>
      </c>
    </row>
    <row r="8850" spans="1:14" x14ac:dyDescent="0.2">
      <c r="A8850" s="343">
        <v>45216</v>
      </c>
      <c r="B8850" s="106" t="s">
        <v>541</v>
      </c>
      <c r="C8850" s="58">
        <v>6497.11</v>
      </c>
      <c r="D8850" t="s">
        <v>452</v>
      </c>
      <c r="E8850">
        <v>6102</v>
      </c>
      <c r="F8850" t="s">
        <v>7176</v>
      </c>
      <c r="H8850" s="112">
        <v>8</v>
      </c>
      <c r="I8850" s="103">
        <v>141558</v>
      </c>
      <c r="J8850" s="112" t="s">
        <v>455</v>
      </c>
      <c r="K8850" s="103">
        <v>169869.6</v>
      </c>
      <c r="L8850" t="s">
        <v>459</v>
      </c>
      <c r="M8850" t="s">
        <v>7116</v>
      </c>
      <c r="N8850" t="s">
        <v>7117</v>
      </c>
    </row>
    <row r="8851" spans="1:14" x14ac:dyDescent="0.2">
      <c r="A8851" s="343">
        <v>45217</v>
      </c>
      <c r="B8851" s="106" t="s">
        <v>541</v>
      </c>
      <c r="C8851" s="58">
        <v>6497.11</v>
      </c>
      <c r="D8851" t="s">
        <v>452</v>
      </c>
      <c r="E8851">
        <v>6102</v>
      </c>
      <c r="F8851" t="s">
        <v>7176</v>
      </c>
      <c r="H8851" s="112">
        <v>8</v>
      </c>
      <c r="I8851" s="103">
        <v>141558</v>
      </c>
      <c r="J8851" s="112" t="s">
        <v>455</v>
      </c>
      <c r="K8851" s="103">
        <v>169869.6</v>
      </c>
      <c r="L8851" t="s">
        <v>459</v>
      </c>
      <c r="M8851" t="s">
        <v>7116</v>
      </c>
      <c r="N8851" t="s">
        <v>7117</v>
      </c>
    </row>
    <row r="8852" spans="1:14" x14ac:dyDescent="0.2">
      <c r="A8852" s="343">
        <v>45229</v>
      </c>
      <c r="B8852" s="106" t="s">
        <v>541</v>
      </c>
      <c r="C8852" s="58">
        <v>6725.1</v>
      </c>
      <c r="D8852" t="s">
        <v>452</v>
      </c>
      <c r="E8852">
        <v>4393</v>
      </c>
      <c r="F8852" t="s">
        <v>7174</v>
      </c>
      <c r="H8852" s="112">
        <v>8</v>
      </c>
      <c r="I8852" s="103">
        <v>213140</v>
      </c>
      <c r="J8852" s="112" t="s">
        <v>455</v>
      </c>
      <c r="K8852" s="103">
        <v>255768</v>
      </c>
      <c r="L8852" t="s">
        <v>459</v>
      </c>
      <c r="M8852" t="s">
        <v>7116</v>
      </c>
      <c r="N8852" t="s">
        <v>7117</v>
      </c>
    </row>
    <row r="8853" spans="1:14" x14ac:dyDescent="0.2">
      <c r="A8853" s="343">
        <v>45229</v>
      </c>
      <c r="B8853" s="106" t="s">
        <v>541</v>
      </c>
      <c r="C8853" s="58">
        <v>6011.1</v>
      </c>
      <c r="D8853" t="s">
        <v>452</v>
      </c>
      <c r="E8853">
        <v>6102</v>
      </c>
      <c r="F8853" t="s">
        <v>7176</v>
      </c>
      <c r="H8853" s="112">
        <v>8</v>
      </c>
      <c r="I8853" s="103">
        <v>141558</v>
      </c>
      <c r="J8853" s="112" t="s">
        <v>455</v>
      </c>
      <c r="K8853" s="103">
        <v>169869.6</v>
      </c>
      <c r="L8853" t="s">
        <v>459</v>
      </c>
      <c r="M8853" t="s">
        <v>7116</v>
      </c>
      <c r="N8853" t="s">
        <v>7117</v>
      </c>
    </row>
    <row r="8854" spans="1:14" x14ac:dyDescent="0.2">
      <c r="A8854" s="343">
        <v>45230</v>
      </c>
      <c r="B8854" s="106" t="s">
        <v>541</v>
      </c>
      <c r="C8854" s="58">
        <v>6725.1</v>
      </c>
      <c r="D8854" t="s">
        <v>452</v>
      </c>
      <c r="E8854">
        <v>4393</v>
      </c>
      <c r="F8854" t="s">
        <v>7174</v>
      </c>
      <c r="H8854" s="112">
        <v>4</v>
      </c>
      <c r="I8854" s="103">
        <v>213140</v>
      </c>
      <c r="J8854" s="112" t="s">
        <v>455</v>
      </c>
      <c r="K8854" s="103">
        <v>255768</v>
      </c>
      <c r="L8854" t="s">
        <v>459</v>
      </c>
      <c r="M8854" t="s">
        <v>7116</v>
      </c>
      <c r="N8854" t="s">
        <v>7117</v>
      </c>
    </row>
    <row r="8855" spans="1:14" x14ac:dyDescent="0.2">
      <c r="A8855" s="343">
        <v>45230</v>
      </c>
      <c r="B8855" s="106" t="s">
        <v>541</v>
      </c>
      <c r="C8855" s="58">
        <v>6011.1</v>
      </c>
      <c r="D8855" t="s">
        <v>452</v>
      </c>
      <c r="E8855">
        <v>6102</v>
      </c>
      <c r="F8855" t="s">
        <v>7176</v>
      </c>
      <c r="H8855" s="112">
        <v>7</v>
      </c>
      <c r="I8855" s="103">
        <v>141558</v>
      </c>
      <c r="J8855" s="112" t="s">
        <v>455</v>
      </c>
      <c r="K8855" s="103">
        <v>169869.6</v>
      </c>
      <c r="L8855" t="s">
        <v>459</v>
      </c>
      <c r="M8855" t="s">
        <v>7116</v>
      </c>
      <c r="N8855" t="s">
        <v>7117</v>
      </c>
    </row>
    <row r="8856" spans="1:14" x14ac:dyDescent="0.2">
      <c r="A8856" s="343">
        <v>45222</v>
      </c>
      <c r="B8856" s="106" t="s">
        <v>541</v>
      </c>
      <c r="C8856" s="58">
        <v>6497.11</v>
      </c>
      <c r="D8856" t="s">
        <v>452</v>
      </c>
      <c r="E8856">
        <v>6102</v>
      </c>
      <c r="F8856" t="s">
        <v>7176</v>
      </c>
      <c r="H8856" s="112">
        <v>4</v>
      </c>
      <c r="I8856" s="103">
        <v>141558</v>
      </c>
      <c r="J8856" s="112" t="s">
        <v>455</v>
      </c>
      <c r="K8856" s="103">
        <v>169869.6</v>
      </c>
      <c r="L8856" t="s">
        <v>459</v>
      </c>
      <c r="M8856" t="s">
        <v>7116</v>
      </c>
      <c r="N8856" t="s">
        <v>7117</v>
      </c>
    </row>
    <row r="8857" spans="1:14" x14ac:dyDescent="0.2">
      <c r="A8857" s="343">
        <v>45222</v>
      </c>
      <c r="B8857" s="106" t="s">
        <v>541</v>
      </c>
      <c r="C8857" s="58">
        <v>6412.13</v>
      </c>
      <c r="D8857" t="s">
        <v>452</v>
      </c>
      <c r="E8857">
        <v>4393</v>
      </c>
      <c r="F8857" t="s">
        <v>7174</v>
      </c>
      <c r="H8857" s="112">
        <v>4</v>
      </c>
      <c r="I8857" s="103">
        <v>213140</v>
      </c>
      <c r="J8857" s="112" t="s">
        <v>455</v>
      </c>
      <c r="K8857" s="103">
        <v>255768</v>
      </c>
      <c r="L8857" t="s">
        <v>459</v>
      </c>
      <c r="M8857" t="s">
        <v>7116</v>
      </c>
      <c r="N8857" t="s">
        <v>7117</v>
      </c>
    </row>
    <row r="8858" spans="1:14" x14ac:dyDescent="0.2">
      <c r="A8858" s="343">
        <v>45223</v>
      </c>
      <c r="B8858" s="106" t="s">
        <v>541</v>
      </c>
      <c r="C8858" s="58">
        <v>6412.13</v>
      </c>
      <c r="D8858" t="s">
        <v>452</v>
      </c>
      <c r="E8858">
        <v>4393</v>
      </c>
      <c r="F8858" t="s">
        <v>7174</v>
      </c>
      <c r="H8858" s="112">
        <v>4</v>
      </c>
      <c r="I8858" s="103">
        <v>213140</v>
      </c>
      <c r="J8858" s="112" t="s">
        <v>455</v>
      </c>
      <c r="K8858" s="103">
        <v>255768</v>
      </c>
      <c r="L8858" t="s">
        <v>459</v>
      </c>
      <c r="M8858" t="s">
        <v>7116</v>
      </c>
      <c r="N8858" t="s">
        <v>7117</v>
      </c>
    </row>
    <row r="8859" spans="1:14" x14ac:dyDescent="0.2">
      <c r="A8859" s="343">
        <v>45217</v>
      </c>
      <c r="B8859" s="106" t="s">
        <v>541</v>
      </c>
      <c r="C8859" s="58">
        <v>6648.1</v>
      </c>
      <c r="D8859" t="s">
        <v>452</v>
      </c>
      <c r="E8859">
        <v>6102</v>
      </c>
      <c r="F8859" t="s">
        <v>7176</v>
      </c>
      <c r="H8859" s="112">
        <v>-4</v>
      </c>
      <c r="I8859" s="103">
        <v>141558</v>
      </c>
      <c r="J8859" s="112" t="s">
        <v>455</v>
      </c>
      <c r="K8859" s="103">
        <v>169869.6</v>
      </c>
      <c r="L8859" t="s">
        <v>459</v>
      </c>
      <c r="M8859" t="s">
        <v>7146</v>
      </c>
      <c r="N8859" t="s">
        <v>7117</v>
      </c>
    </row>
    <row r="8860" spans="1:14" x14ac:dyDescent="0.2">
      <c r="A8860" s="343">
        <v>45224</v>
      </c>
      <c r="B8860" s="106" t="s">
        <v>541</v>
      </c>
      <c r="C8860" s="58">
        <v>6412.13</v>
      </c>
      <c r="D8860" t="s">
        <v>452</v>
      </c>
      <c r="E8860">
        <v>4393</v>
      </c>
      <c r="F8860" t="s">
        <v>7174</v>
      </c>
      <c r="H8860" s="112">
        <v>8</v>
      </c>
      <c r="I8860" s="103">
        <v>213140</v>
      </c>
      <c r="J8860" s="112" t="s">
        <v>455</v>
      </c>
      <c r="K8860" s="103">
        <v>255768</v>
      </c>
      <c r="L8860" t="s">
        <v>459</v>
      </c>
      <c r="M8860" t="s">
        <v>7116</v>
      </c>
      <c r="N8860" t="s">
        <v>7117</v>
      </c>
    </row>
    <row r="8861" spans="1:14" x14ac:dyDescent="0.2">
      <c r="A8861" s="343">
        <v>45219</v>
      </c>
      <c r="B8861" s="106" t="s">
        <v>541</v>
      </c>
      <c r="C8861" s="58">
        <v>6648.1</v>
      </c>
      <c r="D8861" t="s">
        <v>452</v>
      </c>
      <c r="E8861">
        <v>6102</v>
      </c>
      <c r="F8861" t="s">
        <v>7176</v>
      </c>
      <c r="H8861" s="112">
        <v>-8</v>
      </c>
      <c r="I8861" s="103">
        <v>141558</v>
      </c>
      <c r="J8861" s="112" t="s">
        <v>455</v>
      </c>
      <c r="K8861" s="103">
        <v>169869.6</v>
      </c>
      <c r="L8861" t="s">
        <v>459</v>
      </c>
      <c r="M8861" t="s">
        <v>7146</v>
      </c>
      <c r="N8861" t="s">
        <v>7117</v>
      </c>
    </row>
    <row r="8862" spans="1:14" x14ac:dyDescent="0.2">
      <c r="A8862" s="343">
        <v>45225</v>
      </c>
      <c r="B8862" s="106" t="s">
        <v>541</v>
      </c>
      <c r="C8862" s="58">
        <v>6412.13</v>
      </c>
      <c r="D8862" t="s">
        <v>452</v>
      </c>
      <c r="E8862">
        <v>4393</v>
      </c>
      <c r="F8862" t="s">
        <v>7174</v>
      </c>
      <c r="H8862" s="112">
        <v>8</v>
      </c>
      <c r="I8862" s="103">
        <v>213140</v>
      </c>
      <c r="J8862" s="112" t="s">
        <v>455</v>
      </c>
      <c r="K8862" s="103">
        <v>255768</v>
      </c>
      <c r="L8862" t="s">
        <v>459</v>
      </c>
      <c r="M8862" t="s">
        <v>7116</v>
      </c>
      <c r="N8862" t="s">
        <v>7117</v>
      </c>
    </row>
    <row r="8863" spans="1:14" x14ac:dyDescent="0.2">
      <c r="A8863" s="343">
        <v>45226</v>
      </c>
      <c r="B8863" s="106" t="s">
        <v>541</v>
      </c>
      <c r="C8863" s="58">
        <v>6412.13</v>
      </c>
      <c r="D8863" t="s">
        <v>452</v>
      </c>
      <c r="E8863">
        <v>4393</v>
      </c>
      <c r="F8863" t="s">
        <v>7174</v>
      </c>
      <c r="H8863" s="112">
        <v>8</v>
      </c>
      <c r="I8863" s="103">
        <v>213140</v>
      </c>
      <c r="J8863" s="112" t="s">
        <v>455</v>
      </c>
      <c r="K8863" s="103">
        <v>255768</v>
      </c>
      <c r="L8863" t="s">
        <v>459</v>
      </c>
      <c r="M8863" t="s">
        <v>7116</v>
      </c>
      <c r="N8863" t="s">
        <v>7117</v>
      </c>
    </row>
    <row r="8864" spans="1:14" x14ac:dyDescent="0.2">
      <c r="A8864" s="343">
        <v>45216</v>
      </c>
      <c r="B8864" s="106" t="s">
        <v>541</v>
      </c>
      <c r="C8864" s="58">
        <v>6412.13</v>
      </c>
      <c r="D8864" t="s">
        <v>452</v>
      </c>
      <c r="E8864">
        <v>4393</v>
      </c>
      <c r="F8864" t="s">
        <v>7174</v>
      </c>
      <c r="H8864" s="112">
        <v>8</v>
      </c>
      <c r="I8864" s="103">
        <v>213140</v>
      </c>
      <c r="J8864" s="112" t="s">
        <v>455</v>
      </c>
      <c r="K8864" s="103">
        <v>255768</v>
      </c>
      <c r="L8864" t="s">
        <v>459</v>
      </c>
      <c r="M8864" t="s">
        <v>7116</v>
      </c>
      <c r="N8864" t="s">
        <v>7117</v>
      </c>
    </row>
    <row r="8865" spans="1:14" x14ac:dyDescent="0.2">
      <c r="A8865" s="343">
        <v>45223</v>
      </c>
      <c r="B8865" s="106" t="s">
        <v>541</v>
      </c>
      <c r="C8865" s="58">
        <v>75064.160000000003</v>
      </c>
      <c r="D8865" t="s">
        <v>452</v>
      </c>
      <c r="E8865">
        <v>6102</v>
      </c>
      <c r="F8865" t="s">
        <v>7176</v>
      </c>
      <c r="H8865" s="112">
        <v>4</v>
      </c>
      <c r="I8865" s="103">
        <v>141558</v>
      </c>
      <c r="J8865" s="112" t="s">
        <v>455</v>
      </c>
      <c r="K8865" s="103">
        <v>169869.6</v>
      </c>
      <c r="L8865" t="s">
        <v>459</v>
      </c>
      <c r="M8865" t="s">
        <v>7116</v>
      </c>
      <c r="N8865" t="s">
        <v>7117</v>
      </c>
    </row>
    <row r="8866" spans="1:14" x14ac:dyDescent="0.2">
      <c r="A8866" s="343">
        <v>45217</v>
      </c>
      <c r="B8866" s="106" t="s">
        <v>541</v>
      </c>
      <c r="C8866" s="58">
        <v>6412.13</v>
      </c>
      <c r="D8866" t="s">
        <v>452</v>
      </c>
      <c r="E8866">
        <v>4393</v>
      </c>
      <c r="F8866" t="s">
        <v>7174</v>
      </c>
      <c r="H8866" s="112">
        <v>8</v>
      </c>
      <c r="I8866" s="103">
        <v>213140</v>
      </c>
      <c r="J8866" s="112" t="s">
        <v>455</v>
      </c>
      <c r="K8866" s="103">
        <v>255768</v>
      </c>
      <c r="L8866" t="s">
        <v>459</v>
      </c>
      <c r="M8866" t="s">
        <v>7116</v>
      </c>
      <c r="N8866" t="s">
        <v>7117</v>
      </c>
    </row>
    <row r="8867" spans="1:14" x14ac:dyDescent="0.2">
      <c r="A8867" s="343">
        <v>45224</v>
      </c>
      <c r="B8867" s="106" t="s">
        <v>541</v>
      </c>
      <c r="C8867" s="58">
        <v>75064.160000000003</v>
      </c>
      <c r="D8867" t="s">
        <v>452</v>
      </c>
      <c r="E8867">
        <v>6102</v>
      </c>
      <c r="F8867" t="s">
        <v>7176</v>
      </c>
      <c r="H8867" s="112">
        <v>8</v>
      </c>
      <c r="I8867" s="103">
        <v>141558</v>
      </c>
      <c r="J8867" s="112" t="s">
        <v>455</v>
      </c>
      <c r="K8867" s="103">
        <v>169869.6</v>
      </c>
      <c r="L8867" t="s">
        <v>459</v>
      </c>
      <c r="M8867" t="s">
        <v>7116</v>
      </c>
      <c r="N8867" t="s">
        <v>7117</v>
      </c>
    </row>
    <row r="8868" spans="1:14" x14ac:dyDescent="0.2">
      <c r="A8868" s="343">
        <v>45218</v>
      </c>
      <c r="B8868" s="106" t="s">
        <v>541</v>
      </c>
      <c r="C8868" s="58">
        <v>6412.13</v>
      </c>
      <c r="D8868" t="s">
        <v>452</v>
      </c>
      <c r="E8868">
        <v>4393</v>
      </c>
      <c r="F8868" t="s">
        <v>7174</v>
      </c>
      <c r="H8868" s="112">
        <v>4</v>
      </c>
      <c r="I8868" s="103">
        <v>213140</v>
      </c>
      <c r="J8868" s="112" t="s">
        <v>455</v>
      </c>
      <c r="K8868" s="103">
        <v>255768</v>
      </c>
      <c r="L8868" t="s">
        <v>459</v>
      </c>
      <c r="M8868" t="s">
        <v>7116</v>
      </c>
      <c r="N8868" t="s">
        <v>7117</v>
      </c>
    </row>
    <row r="8869" spans="1:14" x14ac:dyDescent="0.2">
      <c r="A8869" s="343">
        <v>45225</v>
      </c>
      <c r="B8869" s="106" t="s">
        <v>541</v>
      </c>
      <c r="C8869" s="58">
        <v>75064.160000000003</v>
      </c>
      <c r="D8869" t="s">
        <v>452</v>
      </c>
      <c r="E8869">
        <v>6102</v>
      </c>
      <c r="F8869" t="s">
        <v>7176</v>
      </c>
      <c r="H8869" s="112">
        <v>8</v>
      </c>
      <c r="I8869" s="103">
        <v>141558</v>
      </c>
      <c r="J8869" s="112" t="s">
        <v>455</v>
      </c>
      <c r="K8869" s="103">
        <v>169869.6</v>
      </c>
      <c r="L8869" t="s">
        <v>459</v>
      </c>
      <c r="M8869" t="s">
        <v>7116</v>
      </c>
      <c r="N8869" t="s">
        <v>7117</v>
      </c>
    </row>
    <row r="8870" spans="1:14" x14ac:dyDescent="0.2">
      <c r="A8870" s="343">
        <v>45219</v>
      </c>
      <c r="B8870" s="106" t="s">
        <v>541</v>
      </c>
      <c r="C8870" s="58">
        <v>6412.13</v>
      </c>
      <c r="D8870" t="s">
        <v>452</v>
      </c>
      <c r="E8870">
        <v>4393</v>
      </c>
      <c r="F8870" t="s">
        <v>7174</v>
      </c>
      <c r="H8870" s="112">
        <v>4</v>
      </c>
      <c r="I8870" s="103">
        <v>213140</v>
      </c>
      <c r="J8870" s="112" t="s">
        <v>455</v>
      </c>
      <c r="K8870" s="103">
        <v>255768</v>
      </c>
      <c r="L8870" t="s">
        <v>459</v>
      </c>
      <c r="M8870" t="s">
        <v>7116</v>
      </c>
      <c r="N8870" t="s">
        <v>7117</v>
      </c>
    </row>
    <row r="8871" spans="1:14" x14ac:dyDescent="0.2">
      <c r="A8871" s="343">
        <v>45226</v>
      </c>
      <c r="B8871" s="106" t="s">
        <v>541</v>
      </c>
      <c r="C8871" s="58">
        <v>75064.160000000003</v>
      </c>
      <c r="D8871" t="s">
        <v>452</v>
      </c>
      <c r="E8871">
        <v>6102</v>
      </c>
      <c r="F8871" t="s">
        <v>7176</v>
      </c>
      <c r="H8871" s="112">
        <v>4</v>
      </c>
      <c r="I8871" s="103">
        <v>141558</v>
      </c>
      <c r="J8871" s="112" t="s">
        <v>455</v>
      </c>
      <c r="K8871" s="103">
        <v>169869.6</v>
      </c>
      <c r="L8871" t="s">
        <v>459</v>
      </c>
      <c r="M8871" t="s">
        <v>7116</v>
      </c>
      <c r="N8871" t="s">
        <v>7117</v>
      </c>
    </row>
    <row r="8872" spans="1:14" x14ac:dyDescent="0.2">
      <c r="A8872" s="343">
        <v>45216</v>
      </c>
      <c r="B8872" s="106" t="s">
        <v>541</v>
      </c>
      <c r="C8872" s="58">
        <v>6648.11</v>
      </c>
      <c r="D8872" t="s">
        <v>452</v>
      </c>
      <c r="E8872">
        <v>4393</v>
      </c>
      <c r="F8872" t="s">
        <v>7174</v>
      </c>
      <c r="H8872" s="112">
        <v>8</v>
      </c>
      <c r="I8872" s="103">
        <v>213140</v>
      </c>
      <c r="J8872" s="112" t="s">
        <v>455</v>
      </c>
      <c r="K8872" s="103">
        <v>255768</v>
      </c>
      <c r="L8872" t="s">
        <v>459</v>
      </c>
      <c r="M8872" t="s">
        <v>7116</v>
      </c>
      <c r="N8872" t="s">
        <v>7117</v>
      </c>
    </row>
    <row r="8873" spans="1:14" x14ac:dyDescent="0.2">
      <c r="A8873" s="343">
        <v>45217</v>
      </c>
      <c r="B8873" s="106" t="s">
        <v>541</v>
      </c>
      <c r="C8873" s="58">
        <v>6648.11</v>
      </c>
      <c r="D8873" t="s">
        <v>452</v>
      </c>
      <c r="E8873">
        <v>6102</v>
      </c>
      <c r="F8873" t="s">
        <v>7176</v>
      </c>
      <c r="H8873" s="112">
        <v>4</v>
      </c>
      <c r="I8873" s="103">
        <v>141558</v>
      </c>
      <c r="J8873" s="112" t="s">
        <v>455</v>
      </c>
      <c r="K8873" s="103">
        <v>169869.6</v>
      </c>
      <c r="L8873" t="s">
        <v>459</v>
      </c>
      <c r="M8873" t="s">
        <v>7116</v>
      </c>
      <c r="N8873" t="s">
        <v>7117</v>
      </c>
    </row>
    <row r="8874" spans="1:14" x14ac:dyDescent="0.2">
      <c r="A8874" s="343">
        <v>45219</v>
      </c>
      <c r="B8874" s="106" t="s">
        <v>541</v>
      </c>
      <c r="C8874" s="58">
        <v>6648.11</v>
      </c>
      <c r="D8874" t="s">
        <v>452</v>
      </c>
      <c r="E8874">
        <v>6102</v>
      </c>
      <c r="F8874" t="s">
        <v>7176</v>
      </c>
      <c r="H8874" s="112">
        <v>8</v>
      </c>
      <c r="I8874" s="103">
        <v>141558</v>
      </c>
      <c r="J8874" s="112" t="s">
        <v>455</v>
      </c>
      <c r="K8874" s="103">
        <v>169869.6</v>
      </c>
      <c r="L8874" t="s">
        <v>459</v>
      </c>
      <c r="M8874" t="s">
        <v>7116</v>
      </c>
      <c r="N8874" t="s">
        <v>7117</v>
      </c>
    </row>
    <row r="8875" spans="1:14" x14ac:dyDescent="0.2">
      <c r="A8875" s="343">
        <v>45217</v>
      </c>
      <c r="B8875" s="106" t="s">
        <v>541</v>
      </c>
      <c r="C8875" s="58">
        <v>6648.11</v>
      </c>
      <c r="D8875" t="s">
        <v>452</v>
      </c>
      <c r="E8875">
        <v>4393</v>
      </c>
      <c r="F8875" t="s">
        <v>7174</v>
      </c>
      <c r="H8875" s="112">
        <v>8</v>
      </c>
      <c r="I8875" s="103">
        <v>213140</v>
      </c>
      <c r="J8875" s="112" t="s">
        <v>455</v>
      </c>
      <c r="K8875" s="103">
        <v>255768</v>
      </c>
      <c r="L8875" t="s">
        <v>459</v>
      </c>
      <c r="M8875" t="s">
        <v>7116</v>
      </c>
      <c r="N8875" t="s">
        <v>7117</v>
      </c>
    </row>
    <row r="8876" spans="1:14" x14ac:dyDescent="0.2">
      <c r="A8876" s="343">
        <v>45218</v>
      </c>
      <c r="B8876" s="106" t="s">
        <v>541</v>
      </c>
      <c r="C8876" s="58">
        <v>6648.11</v>
      </c>
      <c r="D8876" t="s">
        <v>452</v>
      </c>
      <c r="E8876">
        <v>4393</v>
      </c>
      <c r="F8876" t="s">
        <v>7174</v>
      </c>
      <c r="H8876" s="112">
        <v>8</v>
      </c>
      <c r="I8876" s="103">
        <v>213140</v>
      </c>
      <c r="J8876" s="112" t="s">
        <v>455</v>
      </c>
      <c r="K8876" s="103">
        <v>255768</v>
      </c>
      <c r="L8876" t="s">
        <v>459</v>
      </c>
      <c r="M8876" t="s">
        <v>7116</v>
      </c>
      <c r="N8876" t="s">
        <v>7117</v>
      </c>
    </row>
    <row r="8877" spans="1:14" x14ac:dyDescent="0.2">
      <c r="A8877" s="343">
        <v>45222</v>
      </c>
      <c r="B8877" s="106" t="s">
        <v>541</v>
      </c>
      <c r="C8877" s="58">
        <v>6240.11</v>
      </c>
      <c r="D8877" t="s">
        <v>2065</v>
      </c>
      <c r="E8877">
        <v>6102</v>
      </c>
      <c r="F8877" t="s">
        <v>7176</v>
      </c>
      <c r="H8877" s="112">
        <v>3</v>
      </c>
      <c r="I8877" s="103">
        <v>141558</v>
      </c>
      <c r="J8877" s="112" t="s">
        <v>455</v>
      </c>
      <c r="K8877" s="103">
        <v>169869.6</v>
      </c>
      <c r="L8877" t="s">
        <v>459</v>
      </c>
      <c r="M8877" t="s">
        <v>7116</v>
      </c>
      <c r="N8877" t="s">
        <v>7117</v>
      </c>
    </row>
    <row r="8878" spans="1:14" x14ac:dyDescent="0.2">
      <c r="A8878" s="343">
        <v>45216</v>
      </c>
      <c r="B8878" s="106" t="s">
        <v>541</v>
      </c>
      <c r="C8878" s="58">
        <v>6648.1</v>
      </c>
      <c r="D8878" t="s">
        <v>452</v>
      </c>
      <c r="E8878">
        <v>4393</v>
      </c>
      <c r="F8878" t="s">
        <v>7174</v>
      </c>
      <c r="H8878" s="112">
        <v>-8</v>
      </c>
      <c r="I8878" s="103">
        <v>213140</v>
      </c>
      <c r="J8878" s="112" t="s">
        <v>455</v>
      </c>
      <c r="K8878" s="103">
        <v>255768</v>
      </c>
      <c r="L8878" t="s">
        <v>459</v>
      </c>
      <c r="M8878" t="s">
        <v>7146</v>
      </c>
      <c r="N8878" t="s">
        <v>7117</v>
      </c>
    </row>
    <row r="8879" spans="1:14" x14ac:dyDescent="0.2">
      <c r="A8879" s="343">
        <v>45223</v>
      </c>
      <c r="B8879" s="106" t="s">
        <v>541</v>
      </c>
      <c r="C8879" s="58">
        <v>6240.11</v>
      </c>
      <c r="D8879" t="s">
        <v>2065</v>
      </c>
      <c r="E8879">
        <v>6102</v>
      </c>
      <c r="F8879" t="s">
        <v>7176</v>
      </c>
      <c r="H8879" s="112">
        <v>4</v>
      </c>
      <c r="I8879" s="103">
        <v>141558</v>
      </c>
      <c r="J8879" s="112" t="s">
        <v>455</v>
      </c>
      <c r="K8879" s="103">
        <v>169869.6</v>
      </c>
      <c r="L8879" t="s">
        <v>459</v>
      </c>
      <c r="M8879" t="s">
        <v>7116</v>
      </c>
      <c r="N8879" t="s">
        <v>7117</v>
      </c>
    </row>
    <row r="8880" spans="1:14" x14ac:dyDescent="0.2">
      <c r="A8880" s="343">
        <v>45217</v>
      </c>
      <c r="B8880" s="106" t="s">
        <v>541</v>
      </c>
      <c r="C8880" s="58">
        <v>6648.1</v>
      </c>
      <c r="D8880" t="s">
        <v>452</v>
      </c>
      <c r="E8880">
        <v>4393</v>
      </c>
      <c r="F8880" t="s">
        <v>7174</v>
      </c>
      <c r="H8880" s="112">
        <v>-8</v>
      </c>
      <c r="I8880" s="103">
        <v>213140</v>
      </c>
      <c r="J8880" s="112" t="s">
        <v>455</v>
      </c>
      <c r="K8880" s="103">
        <v>255768</v>
      </c>
      <c r="L8880" t="s">
        <v>459</v>
      </c>
      <c r="M8880" t="s">
        <v>7146</v>
      </c>
      <c r="N8880" t="s">
        <v>7117</v>
      </c>
    </row>
    <row r="8881" spans="1:14" x14ac:dyDescent="0.2">
      <c r="A8881" s="343">
        <v>45226</v>
      </c>
      <c r="B8881" s="106" t="s">
        <v>541</v>
      </c>
      <c r="C8881" s="58">
        <v>6240.11</v>
      </c>
      <c r="D8881" t="s">
        <v>2065</v>
      </c>
      <c r="E8881">
        <v>6102</v>
      </c>
      <c r="F8881" t="s">
        <v>7176</v>
      </c>
      <c r="H8881" s="112">
        <v>4</v>
      </c>
      <c r="I8881" s="103">
        <v>141558</v>
      </c>
      <c r="J8881" s="112" t="s">
        <v>455</v>
      </c>
      <c r="K8881" s="103">
        <v>169869.6</v>
      </c>
      <c r="L8881" t="s">
        <v>459</v>
      </c>
      <c r="M8881" t="s">
        <v>7116</v>
      </c>
      <c r="N8881" t="s">
        <v>7117</v>
      </c>
    </row>
    <row r="8882" spans="1:14" x14ac:dyDescent="0.2">
      <c r="A8882" s="343">
        <v>45218</v>
      </c>
      <c r="B8882" s="106" t="s">
        <v>541</v>
      </c>
      <c r="C8882" s="58">
        <v>6648.1</v>
      </c>
      <c r="D8882" t="s">
        <v>452</v>
      </c>
      <c r="E8882">
        <v>4393</v>
      </c>
      <c r="F8882" t="s">
        <v>7174</v>
      </c>
      <c r="H8882" s="112">
        <v>-8</v>
      </c>
      <c r="I8882" s="103">
        <v>213140</v>
      </c>
      <c r="J8882" s="112" t="s">
        <v>455</v>
      </c>
      <c r="K8882" s="103">
        <v>255768</v>
      </c>
      <c r="L8882" t="s">
        <v>459</v>
      </c>
      <c r="M8882" t="s">
        <v>7146</v>
      </c>
      <c r="N8882" t="s">
        <v>7117</v>
      </c>
    </row>
    <row r="8883" spans="1:14" x14ac:dyDescent="0.2">
      <c r="A8883" s="343">
        <v>45218</v>
      </c>
      <c r="B8883" s="106" t="s">
        <v>541</v>
      </c>
      <c r="C8883" s="58">
        <v>6240.11</v>
      </c>
      <c r="D8883" t="s">
        <v>2065</v>
      </c>
      <c r="E8883">
        <v>6102</v>
      </c>
      <c r="F8883" t="s">
        <v>7176</v>
      </c>
      <c r="H8883" s="112">
        <v>8</v>
      </c>
      <c r="I8883" s="103">
        <v>141558</v>
      </c>
      <c r="J8883" s="112" t="s">
        <v>455</v>
      </c>
      <c r="K8883" s="103">
        <v>169869.6</v>
      </c>
      <c r="L8883" t="s">
        <v>459</v>
      </c>
      <c r="M8883" t="s">
        <v>7116</v>
      </c>
      <c r="N8883" t="s">
        <v>7117</v>
      </c>
    </row>
    <row r="8884" spans="1:14" x14ac:dyDescent="0.2">
      <c r="A8884" s="343">
        <v>45224</v>
      </c>
      <c r="B8884" s="106" t="s">
        <v>541</v>
      </c>
      <c r="C8884" s="58">
        <v>6648.1</v>
      </c>
      <c r="D8884" t="s">
        <v>452</v>
      </c>
      <c r="E8884">
        <v>4393</v>
      </c>
      <c r="F8884" t="s">
        <v>7174</v>
      </c>
      <c r="H8884" s="112">
        <v>-8</v>
      </c>
      <c r="I8884" s="103">
        <v>213140</v>
      </c>
      <c r="J8884" s="112" t="s">
        <v>455</v>
      </c>
      <c r="K8884" s="103">
        <v>255768</v>
      </c>
      <c r="L8884" t="s">
        <v>459</v>
      </c>
      <c r="M8884" t="s">
        <v>7146</v>
      </c>
      <c r="N8884" t="s">
        <v>7117</v>
      </c>
    </row>
    <row r="8885" spans="1:14" x14ac:dyDescent="0.2">
      <c r="A8885" s="343">
        <v>45219</v>
      </c>
      <c r="B8885" s="106" t="s">
        <v>541</v>
      </c>
      <c r="C8885" s="58">
        <v>6240.11</v>
      </c>
      <c r="D8885" t="s">
        <v>2065</v>
      </c>
      <c r="E8885">
        <v>6102</v>
      </c>
      <c r="F8885" t="s">
        <v>7176</v>
      </c>
      <c r="H8885" s="112">
        <v>8</v>
      </c>
      <c r="I8885" s="103">
        <v>141558</v>
      </c>
      <c r="J8885" s="112" t="s">
        <v>455</v>
      </c>
      <c r="K8885" s="103">
        <v>169869.6</v>
      </c>
      <c r="L8885" t="s">
        <v>459</v>
      </c>
      <c r="M8885" t="s">
        <v>7116</v>
      </c>
      <c r="N8885" t="s">
        <v>7117</v>
      </c>
    </row>
    <row r="8886" spans="1:14" x14ac:dyDescent="0.2">
      <c r="A8886" s="343">
        <v>45224</v>
      </c>
      <c r="B8886" s="106" t="s">
        <v>541</v>
      </c>
      <c r="C8886" s="58">
        <v>6648.11</v>
      </c>
      <c r="D8886" t="s">
        <v>452</v>
      </c>
      <c r="E8886">
        <v>4393</v>
      </c>
      <c r="F8886" t="s">
        <v>7174</v>
      </c>
      <c r="H8886" s="112">
        <v>8</v>
      </c>
      <c r="I8886" s="103">
        <v>213140</v>
      </c>
      <c r="J8886" s="112" t="s">
        <v>455</v>
      </c>
      <c r="K8886" s="103">
        <v>255768</v>
      </c>
      <c r="L8886" t="s">
        <v>459</v>
      </c>
      <c r="M8886" t="s">
        <v>7116</v>
      </c>
      <c r="N8886" t="s">
        <v>7117</v>
      </c>
    </row>
    <row r="8887" spans="1:14" x14ac:dyDescent="0.2">
      <c r="A8887" s="343">
        <v>45229</v>
      </c>
      <c r="B8887" s="106" t="s">
        <v>541</v>
      </c>
      <c r="C8887" s="58">
        <v>6427.1</v>
      </c>
      <c r="D8887" t="s">
        <v>452</v>
      </c>
      <c r="E8887">
        <v>2045</v>
      </c>
      <c r="F8887" t="s">
        <v>487</v>
      </c>
      <c r="H8887" s="112">
        <v>8</v>
      </c>
      <c r="I8887" s="103">
        <v>172165</v>
      </c>
      <c r="J8887" s="112" t="s">
        <v>455</v>
      </c>
      <c r="K8887" s="103">
        <v>206598</v>
      </c>
      <c r="L8887" t="s">
        <v>459</v>
      </c>
      <c r="M8887" t="s">
        <v>7116</v>
      </c>
      <c r="N8887" t="s">
        <v>7117</v>
      </c>
    </row>
    <row r="8888" spans="1:14" x14ac:dyDescent="0.2">
      <c r="A8888" s="343">
        <v>45230</v>
      </c>
      <c r="B8888" s="106" t="s">
        <v>541</v>
      </c>
      <c r="C8888" s="58">
        <v>6427.1</v>
      </c>
      <c r="D8888" t="s">
        <v>452</v>
      </c>
      <c r="E8888">
        <v>2045</v>
      </c>
      <c r="F8888" t="s">
        <v>487</v>
      </c>
      <c r="H8888" s="112">
        <v>8</v>
      </c>
      <c r="I8888" s="103">
        <v>172165</v>
      </c>
      <c r="J8888" s="112" t="s">
        <v>455</v>
      </c>
      <c r="K8888" s="103">
        <v>206598</v>
      </c>
      <c r="L8888" t="s">
        <v>459</v>
      </c>
      <c r="M8888" t="s">
        <v>7116</v>
      </c>
      <c r="N8888" t="s">
        <v>7117</v>
      </c>
    </row>
    <row r="8889" spans="1:14" x14ac:dyDescent="0.2">
      <c r="A8889" s="343">
        <v>45217</v>
      </c>
      <c r="B8889" s="106" t="s">
        <v>541</v>
      </c>
      <c r="C8889" s="58">
        <v>6420.15</v>
      </c>
      <c r="D8889" t="s">
        <v>452</v>
      </c>
      <c r="E8889">
        <v>2045</v>
      </c>
      <c r="F8889" t="s">
        <v>487</v>
      </c>
      <c r="H8889" s="112">
        <v>8</v>
      </c>
      <c r="I8889" s="103">
        <v>172165</v>
      </c>
      <c r="J8889" s="112" t="s">
        <v>455</v>
      </c>
      <c r="K8889" s="103">
        <v>206598</v>
      </c>
      <c r="L8889" t="s">
        <v>459</v>
      </c>
      <c r="M8889" t="s">
        <v>7116</v>
      </c>
      <c r="N8889" t="s">
        <v>7117</v>
      </c>
    </row>
    <row r="8890" spans="1:14" x14ac:dyDescent="0.2">
      <c r="A8890" s="343">
        <v>45217</v>
      </c>
      <c r="B8890" s="106" t="s">
        <v>541</v>
      </c>
      <c r="C8890" s="58">
        <v>6648.11</v>
      </c>
      <c r="D8890" t="s">
        <v>452</v>
      </c>
      <c r="E8890">
        <v>6609</v>
      </c>
      <c r="F8890" t="s">
        <v>7158</v>
      </c>
      <c r="H8890" s="112">
        <v>8</v>
      </c>
      <c r="I8890" s="103">
        <v>130764</v>
      </c>
      <c r="J8890" s="112" t="s">
        <v>455</v>
      </c>
      <c r="K8890" s="103">
        <v>156916.79999999999</v>
      </c>
      <c r="L8890" t="s">
        <v>459</v>
      </c>
      <c r="M8890" t="s">
        <v>7116</v>
      </c>
      <c r="N8890" t="s">
        <v>7117</v>
      </c>
    </row>
    <row r="8891" spans="1:14" x14ac:dyDescent="0.2">
      <c r="A8891" s="343">
        <v>45218</v>
      </c>
      <c r="B8891" s="106" t="s">
        <v>541</v>
      </c>
      <c r="C8891" s="58">
        <v>6420.15</v>
      </c>
      <c r="D8891" t="s">
        <v>452</v>
      </c>
      <c r="E8891">
        <v>2045</v>
      </c>
      <c r="F8891" t="s">
        <v>487</v>
      </c>
      <c r="H8891" s="112">
        <v>8</v>
      </c>
      <c r="I8891" s="103">
        <v>172165</v>
      </c>
      <c r="J8891" s="112" t="s">
        <v>455</v>
      </c>
      <c r="K8891" s="103">
        <v>206598</v>
      </c>
      <c r="L8891" t="s">
        <v>459</v>
      </c>
      <c r="M8891" t="s">
        <v>7116</v>
      </c>
      <c r="N8891" t="s">
        <v>7117</v>
      </c>
    </row>
    <row r="8892" spans="1:14" x14ac:dyDescent="0.2">
      <c r="A8892" s="343">
        <v>45218</v>
      </c>
      <c r="B8892" s="106" t="s">
        <v>541</v>
      </c>
      <c r="C8892" s="58">
        <v>6648.11</v>
      </c>
      <c r="D8892" t="s">
        <v>452</v>
      </c>
      <c r="E8892">
        <v>6609</v>
      </c>
      <c r="F8892" t="s">
        <v>7158</v>
      </c>
      <c r="H8892" s="112">
        <v>8</v>
      </c>
      <c r="I8892" s="103">
        <v>130764</v>
      </c>
      <c r="J8892" s="112" t="s">
        <v>455</v>
      </c>
      <c r="K8892" s="103">
        <v>156916.79999999999</v>
      </c>
      <c r="L8892" t="s">
        <v>459</v>
      </c>
      <c r="M8892" t="s">
        <v>7116</v>
      </c>
      <c r="N8892" t="s">
        <v>7117</v>
      </c>
    </row>
    <row r="8893" spans="1:14" x14ac:dyDescent="0.2">
      <c r="A8893" s="343">
        <v>45219</v>
      </c>
      <c r="B8893" s="106" t="s">
        <v>541</v>
      </c>
      <c r="C8893" s="58">
        <v>6420.15</v>
      </c>
      <c r="D8893" t="s">
        <v>452</v>
      </c>
      <c r="E8893">
        <v>2045</v>
      </c>
      <c r="F8893" t="s">
        <v>487</v>
      </c>
      <c r="H8893" s="112">
        <v>8</v>
      </c>
      <c r="I8893" s="103">
        <v>172165</v>
      </c>
      <c r="J8893" s="112" t="s">
        <v>455</v>
      </c>
      <c r="K8893" s="103">
        <v>206598</v>
      </c>
      <c r="L8893" t="s">
        <v>459</v>
      </c>
      <c r="M8893" t="s">
        <v>7116</v>
      </c>
      <c r="N8893" t="s">
        <v>7117</v>
      </c>
    </row>
    <row r="8894" spans="1:14" x14ac:dyDescent="0.2">
      <c r="A8894" s="343">
        <v>45219</v>
      </c>
      <c r="B8894" s="106" t="s">
        <v>541</v>
      </c>
      <c r="C8894" s="58">
        <v>6648.11</v>
      </c>
      <c r="D8894" t="s">
        <v>452</v>
      </c>
      <c r="E8894">
        <v>6609</v>
      </c>
      <c r="F8894" t="s">
        <v>7158</v>
      </c>
      <c r="H8894" s="112">
        <v>4</v>
      </c>
      <c r="I8894" s="103">
        <v>130764</v>
      </c>
      <c r="J8894" s="112" t="s">
        <v>455</v>
      </c>
      <c r="K8894" s="103">
        <v>156916.79999999999</v>
      </c>
      <c r="L8894" t="s">
        <v>459</v>
      </c>
      <c r="M8894" t="s">
        <v>7116</v>
      </c>
      <c r="N8894" t="s">
        <v>7117</v>
      </c>
    </row>
    <row r="8895" spans="1:14" x14ac:dyDescent="0.2">
      <c r="A8895" s="343">
        <v>45222</v>
      </c>
      <c r="B8895" s="106" t="s">
        <v>541</v>
      </c>
      <c r="C8895" s="58">
        <v>6542.1</v>
      </c>
      <c r="D8895" t="s">
        <v>452</v>
      </c>
      <c r="E8895">
        <v>2045</v>
      </c>
      <c r="F8895" t="s">
        <v>487</v>
      </c>
      <c r="H8895" s="112">
        <v>8</v>
      </c>
      <c r="I8895" s="103">
        <v>172165</v>
      </c>
      <c r="J8895" s="112" t="s">
        <v>455</v>
      </c>
      <c r="K8895" s="103">
        <v>206598</v>
      </c>
      <c r="L8895" t="s">
        <v>459</v>
      </c>
      <c r="M8895" t="s">
        <v>7116</v>
      </c>
      <c r="N8895" t="s">
        <v>7117</v>
      </c>
    </row>
    <row r="8896" spans="1:14" x14ac:dyDescent="0.2">
      <c r="A8896" s="343">
        <v>45229</v>
      </c>
      <c r="B8896" s="106" t="s">
        <v>541</v>
      </c>
      <c r="C8896" s="58">
        <v>6756.1</v>
      </c>
      <c r="D8896" t="s">
        <v>452</v>
      </c>
      <c r="E8896">
        <v>6609</v>
      </c>
      <c r="F8896" t="s">
        <v>7158</v>
      </c>
      <c r="H8896" s="112">
        <v>8</v>
      </c>
      <c r="I8896" s="103">
        <v>130764</v>
      </c>
      <c r="J8896" s="112" t="s">
        <v>455</v>
      </c>
      <c r="K8896" s="103">
        <v>156916.79999999999</v>
      </c>
      <c r="L8896" t="s">
        <v>459</v>
      </c>
      <c r="M8896" t="s">
        <v>7116</v>
      </c>
      <c r="N8896" t="s">
        <v>7117</v>
      </c>
    </row>
    <row r="8897" spans="1:14" x14ac:dyDescent="0.2">
      <c r="A8897" s="343">
        <v>45223</v>
      </c>
      <c r="B8897" s="106" t="s">
        <v>541</v>
      </c>
      <c r="C8897" s="58">
        <v>6542.1</v>
      </c>
      <c r="D8897" t="s">
        <v>452</v>
      </c>
      <c r="E8897">
        <v>2045</v>
      </c>
      <c r="F8897" t="s">
        <v>487</v>
      </c>
      <c r="H8897" s="112">
        <v>8</v>
      </c>
      <c r="I8897" s="103">
        <v>172165</v>
      </c>
      <c r="J8897" s="112" t="s">
        <v>455</v>
      </c>
      <c r="K8897" s="103">
        <v>206598</v>
      </c>
      <c r="L8897" t="s">
        <v>459</v>
      </c>
      <c r="M8897" t="s">
        <v>7116</v>
      </c>
      <c r="N8897" t="s">
        <v>7117</v>
      </c>
    </row>
    <row r="8898" spans="1:14" x14ac:dyDescent="0.2">
      <c r="A8898" s="343">
        <v>45230</v>
      </c>
      <c r="B8898" s="106" t="s">
        <v>541</v>
      </c>
      <c r="C8898" s="58">
        <v>6756.1</v>
      </c>
      <c r="D8898" t="s">
        <v>452</v>
      </c>
      <c r="E8898">
        <v>6609</v>
      </c>
      <c r="F8898" t="s">
        <v>7158</v>
      </c>
      <c r="H8898" s="112">
        <v>8</v>
      </c>
      <c r="I8898" s="103">
        <v>130764</v>
      </c>
      <c r="J8898" s="112" t="s">
        <v>455</v>
      </c>
      <c r="K8898" s="103">
        <v>156916.79999999999</v>
      </c>
      <c r="L8898" t="s">
        <v>459</v>
      </c>
      <c r="M8898" t="s">
        <v>7116</v>
      </c>
      <c r="N8898" t="s">
        <v>7117</v>
      </c>
    </row>
    <row r="8899" spans="1:14" x14ac:dyDescent="0.2">
      <c r="A8899" s="343">
        <v>45224</v>
      </c>
      <c r="B8899" s="106" t="s">
        <v>541</v>
      </c>
      <c r="C8899" s="58">
        <v>6542.1</v>
      </c>
      <c r="D8899" t="s">
        <v>452</v>
      </c>
      <c r="E8899">
        <v>2045</v>
      </c>
      <c r="F8899" t="s">
        <v>487</v>
      </c>
      <c r="H8899" s="112">
        <v>8</v>
      </c>
      <c r="I8899" s="103">
        <v>172165</v>
      </c>
      <c r="J8899" s="112" t="s">
        <v>455</v>
      </c>
      <c r="K8899" s="103">
        <v>206598</v>
      </c>
      <c r="L8899" t="s">
        <v>459</v>
      </c>
      <c r="M8899" t="s">
        <v>7116</v>
      </c>
      <c r="N8899" t="s">
        <v>7117</v>
      </c>
    </row>
    <row r="8900" spans="1:14" x14ac:dyDescent="0.2">
      <c r="A8900" s="343">
        <v>45224</v>
      </c>
      <c r="B8900" s="106" t="s">
        <v>541</v>
      </c>
      <c r="C8900" s="58">
        <v>6756.1</v>
      </c>
      <c r="D8900" t="s">
        <v>452</v>
      </c>
      <c r="E8900">
        <v>6609</v>
      </c>
      <c r="F8900" t="s">
        <v>7158</v>
      </c>
      <c r="H8900" s="112">
        <v>8</v>
      </c>
      <c r="I8900" s="103">
        <v>130764</v>
      </c>
      <c r="J8900" s="112" t="s">
        <v>455</v>
      </c>
      <c r="K8900" s="103">
        <v>156916.79999999999</v>
      </c>
      <c r="L8900" t="s">
        <v>459</v>
      </c>
      <c r="M8900" t="s">
        <v>7116</v>
      </c>
      <c r="N8900" t="s">
        <v>7117</v>
      </c>
    </row>
    <row r="8901" spans="1:14" x14ac:dyDescent="0.2">
      <c r="A8901" s="343">
        <v>45225</v>
      </c>
      <c r="B8901" s="106" t="s">
        <v>541</v>
      </c>
      <c r="C8901" s="58">
        <v>6427.1</v>
      </c>
      <c r="D8901" t="s">
        <v>452</v>
      </c>
      <c r="E8901">
        <v>2045</v>
      </c>
      <c r="F8901" t="s">
        <v>487</v>
      </c>
      <c r="H8901" s="112">
        <v>8</v>
      </c>
      <c r="I8901" s="103">
        <v>172165</v>
      </c>
      <c r="J8901" s="112" t="s">
        <v>455</v>
      </c>
      <c r="K8901" s="103">
        <v>206598</v>
      </c>
      <c r="L8901" t="s">
        <v>459</v>
      </c>
      <c r="M8901" t="s">
        <v>7116</v>
      </c>
      <c r="N8901" t="s">
        <v>7117</v>
      </c>
    </row>
    <row r="8902" spans="1:14" x14ac:dyDescent="0.2">
      <c r="A8902" s="343">
        <v>45225</v>
      </c>
      <c r="B8902" s="106" t="s">
        <v>541</v>
      </c>
      <c r="C8902" s="58">
        <v>6756.1</v>
      </c>
      <c r="D8902" t="s">
        <v>452</v>
      </c>
      <c r="E8902">
        <v>6609</v>
      </c>
      <c r="F8902" t="s">
        <v>7158</v>
      </c>
      <c r="H8902" s="112">
        <v>8</v>
      </c>
      <c r="I8902" s="103">
        <v>130764</v>
      </c>
      <c r="J8902" s="112" t="s">
        <v>455</v>
      </c>
      <c r="K8902" s="103">
        <v>156916.79999999999</v>
      </c>
      <c r="L8902" t="s">
        <v>459</v>
      </c>
      <c r="M8902" t="s">
        <v>7116</v>
      </c>
      <c r="N8902" t="s">
        <v>7117</v>
      </c>
    </row>
    <row r="8903" spans="1:14" x14ac:dyDescent="0.2">
      <c r="A8903" s="343">
        <v>45226</v>
      </c>
      <c r="B8903" s="106" t="s">
        <v>541</v>
      </c>
      <c r="C8903" s="58">
        <v>6427.1</v>
      </c>
      <c r="D8903" t="s">
        <v>452</v>
      </c>
      <c r="E8903">
        <v>2045</v>
      </c>
      <c r="F8903" t="s">
        <v>487</v>
      </c>
      <c r="H8903" s="112">
        <v>8</v>
      </c>
      <c r="I8903" s="103">
        <v>172165</v>
      </c>
      <c r="J8903" s="112" t="s">
        <v>455</v>
      </c>
      <c r="K8903" s="103">
        <v>206598</v>
      </c>
      <c r="L8903" t="s">
        <v>459</v>
      </c>
      <c r="M8903" t="s">
        <v>7116</v>
      </c>
      <c r="N8903" t="s">
        <v>7117</v>
      </c>
    </row>
    <row r="8904" spans="1:14" x14ac:dyDescent="0.2">
      <c r="A8904" s="343">
        <v>45226</v>
      </c>
      <c r="B8904" s="106" t="s">
        <v>541</v>
      </c>
      <c r="C8904" s="58">
        <v>6756.1</v>
      </c>
      <c r="D8904" t="s">
        <v>452</v>
      </c>
      <c r="E8904">
        <v>6609</v>
      </c>
      <c r="F8904" t="s">
        <v>7158</v>
      </c>
      <c r="H8904" s="112">
        <v>4</v>
      </c>
      <c r="I8904" s="103">
        <v>130764</v>
      </c>
      <c r="J8904" s="112" t="s">
        <v>455</v>
      </c>
      <c r="K8904" s="103">
        <v>156916.79999999999</v>
      </c>
      <c r="L8904" t="s">
        <v>459</v>
      </c>
      <c r="M8904" t="s">
        <v>7116</v>
      </c>
      <c r="N8904" t="s">
        <v>7117</v>
      </c>
    </row>
    <row r="8905" spans="1:14" x14ac:dyDescent="0.2">
      <c r="A8905" s="343">
        <v>45222</v>
      </c>
      <c r="B8905" s="106" t="s">
        <v>541</v>
      </c>
      <c r="C8905" s="58">
        <v>75064.160000000003</v>
      </c>
      <c r="D8905" t="s">
        <v>452</v>
      </c>
      <c r="E8905">
        <v>6609</v>
      </c>
      <c r="F8905" t="s">
        <v>7158</v>
      </c>
      <c r="H8905" s="112">
        <v>8</v>
      </c>
      <c r="I8905" s="103">
        <v>130764</v>
      </c>
      <c r="J8905" s="112" t="s">
        <v>455</v>
      </c>
      <c r="K8905" s="103">
        <v>156916.79999999999</v>
      </c>
      <c r="L8905" t="s">
        <v>459</v>
      </c>
      <c r="M8905" t="s">
        <v>7116</v>
      </c>
      <c r="N8905" t="s">
        <v>7117</v>
      </c>
    </row>
    <row r="8906" spans="1:14" x14ac:dyDescent="0.2">
      <c r="A8906" s="343">
        <v>45223</v>
      </c>
      <c r="B8906" s="106" t="s">
        <v>541</v>
      </c>
      <c r="C8906" s="58">
        <v>75064.160000000003</v>
      </c>
      <c r="D8906" t="s">
        <v>452</v>
      </c>
      <c r="E8906">
        <v>6609</v>
      </c>
      <c r="F8906" t="s">
        <v>7158</v>
      </c>
      <c r="H8906" s="112">
        <v>8</v>
      </c>
      <c r="I8906" s="103">
        <v>130764</v>
      </c>
      <c r="J8906" s="112" t="s">
        <v>455</v>
      </c>
      <c r="K8906" s="103">
        <v>156916.79999999999</v>
      </c>
      <c r="L8906" t="s">
        <v>459</v>
      </c>
      <c r="M8906" t="s">
        <v>7116</v>
      </c>
      <c r="N8906" t="s">
        <v>7117</v>
      </c>
    </row>
    <row r="8907" spans="1:14" x14ac:dyDescent="0.2">
      <c r="A8907" s="343">
        <v>45215</v>
      </c>
      <c r="B8907" s="106" t="s">
        <v>541</v>
      </c>
      <c r="C8907" s="58">
        <v>6756.1</v>
      </c>
      <c r="D8907" t="s">
        <v>452</v>
      </c>
      <c r="E8907">
        <v>6609</v>
      </c>
      <c r="F8907" t="s">
        <v>7158</v>
      </c>
      <c r="H8907" s="112">
        <v>8</v>
      </c>
      <c r="I8907" s="103">
        <v>130764</v>
      </c>
      <c r="J8907" s="112" t="s">
        <v>455</v>
      </c>
      <c r="K8907" s="103">
        <v>156916.79999999999</v>
      </c>
      <c r="L8907" t="s">
        <v>459</v>
      </c>
      <c r="M8907" t="s">
        <v>7116</v>
      </c>
      <c r="N8907" t="s">
        <v>7117</v>
      </c>
    </row>
    <row r="8908" spans="1:14" x14ac:dyDescent="0.2">
      <c r="A8908" s="343">
        <v>45216</v>
      </c>
      <c r="B8908" s="106" t="s">
        <v>541</v>
      </c>
      <c r="C8908" s="58">
        <v>6756.1</v>
      </c>
      <c r="D8908" t="s">
        <v>452</v>
      </c>
      <c r="E8908">
        <v>6609</v>
      </c>
      <c r="F8908" t="s">
        <v>7158</v>
      </c>
      <c r="H8908" s="112">
        <v>8</v>
      </c>
      <c r="I8908" s="103">
        <v>130764</v>
      </c>
      <c r="J8908" s="112" t="s">
        <v>455</v>
      </c>
      <c r="K8908" s="103">
        <v>156916.79999999999</v>
      </c>
      <c r="L8908" t="s">
        <v>459</v>
      </c>
      <c r="M8908" t="s">
        <v>7116</v>
      </c>
      <c r="N8908" t="s">
        <v>7117</v>
      </c>
    </row>
    <row r="8909" spans="1:14" x14ac:dyDescent="0.2">
      <c r="A8909" s="343">
        <v>45229</v>
      </c>
      <c r="B8909" s="106" t="s">
        <v>541</v>
      </c>
      <c r="C8909" s="58">
        <v>6500.11</v>
      </c>
      <c r="D8909" t="s">
        <v>452</v>
      </c>
      <c r="E8909">
        <v>2043</v>
      </c>
      <c r="F8909" t="s">
        <v>7161</v>
      </c>
      <c r="H8909" s="112">
        <v>8</v>
      </c>
      <c r="I8909" s="103">
        <v>182065</v>
      </c>
      <c r="J8909" s="112" t="s">
        <v>455</v>
      </c>
      <c r="K8909" s="103">
        <v>218478</v>
      </c>
      <c r="L8909" t="s">
        <v>459</v>
      </c>
      <c r="M8909" t="s">
        <v>7116</v>
      </c>
      <c r="N8909" t="s">
        <v>7117</v>
      </c>
    </row>
    <row r="8910" spans="1:14" x14ac:dyDescent="0.2">
      <c r="A8910" s="343">
        <v>45229</v>
      </c>
      <c r="B8910" s="106" t="s">
        <v>541</v>
      </c>
      <c r="C8910" s="58">
        <v>6497.11</v>
      </c>
      <c r="D8910" t="s">
        <v>452</v>
      </c>
      <c r="E8910">
        <v>6608</v>
      </c>
      <c r="F8910" t="s">
        <v>7163</v>
      </c>
      <c r="H8910" s="112">
        <v>8</v>
      </c>
      <c r="I8910" s="103">
        <v>149557</v>
      </c>
      <c r="J8910" s="112" t="s">
        <v>455</v>
      </c>
      <c r="K8910" s="103">
        <v>179468.4</v>
      </c>
      <c r="L8910" t="s">
        <v>459</v>
      </c>
      <c r="M8910" t="s">
        <v>7116</v>
      </c>
      <c r="N8910" t="s">
        <v>7117</v>
      </c>
    </row>
    <row r="8911" spans="1:14" x14ac:dyDescent="0.2">
      <c r="A8911" s="343">
        <v>45230</v>
      </c>
      <c r="B8911" s="106" t="s">
        <v>541</v>
      </c>
      <c r="C8911" s="58">
        <v>6500.11</v>
      </c>
      <c r="D8911" t="s">
        <v>452</v>
      </c>
      <c r="E8911">
        <v>2043</v>
      </c>
      <c r="F8911" t="s">
        <v>7161</v>
      </c>
      <c r="H8911" s="112">
        <v>8</v>
      </c>
      <c r="I8911" s="103">
        <v>182065</v>
      </c>
      <c r="J8911" s="112" t="s">
        <v>455</v>
      </c>
      <c r="K8911" s="103">
        <v>218478</v>
      </c>
      <c r="L8911" t="s">
        <v>459</v>
      </c>
      <c r="M8911" t="s">
        <v>7116</v>
      </c>
      <c r="N8911" t="s">
        <v>7117</v>
      </c>
    </row>
    <row r="8912" spans="1:14" x14ac:dyDescent="0.2">
      <c r="A8912" s="343">
        <v>45230</v>
      </c>
      <c r="B8912" s="106" t="s">
        <v>541</v>
      </c>
      <c r="C8912" s="58">
        <v>6497.11</v>
      </c>
      <c r="D8912" t="s">
        <v>452</v>
      </c>
      <c r="E8912">
        <v>6608</v>
      </c>
      <c r="F8912" t="s">
        <v>7163</v>
      </c>
      <c r="H8912" s="112">
        <v>8</v>
      </c>
      <c r="I8912" s="103">
        <v>149557</v>
      </c>
      <c r="J8912" s="112" t="s">
        <v>455</v>
      </c>
      <c r="K8912" s="103">
        <v>179468.4</v>
      </c>
      <c r="L8912" t="s">
        <v>459</v>
      </c>
      <c r="M8912" t="s">
        <v>7116</v>
      </c>
      <c r="N8912" t="s">
        <v>7117</v>
      </c>
    </row>
    <row r="8913" spans="1:14" x14ac:dyDescent="0.2">
      <c r="A8913" s="343">
        <v>45208</v>
      </c>
      <c r="B8913" s="106" t="s">
        <v>541</v>
      </c>
      <c r="C8913" s="58">
        <v>75064.160000000003</v>
      </c>
      <c r="D8913" t="s">
        <v>452</v>
      </c>
      <c r="E8913">
        <v>4107</v>
      </c>
      <c r="F8913" t="s">
        <v>462</v>
      </c>
      <c r="H8913" s="112">
        <v>8</v>
      </c>
      <c r="I8913" s="103">
        <v>378811</v>
      </c>
      <c r="J8913" s="112" t="s">
        <v>455</v>
      </c>
      <c r="K8913" s="103">
        <v>454573.2</v>
      </c>
      <c r="L8913" t="s">
        <v>459</v>
      </c>
      <c r="M8913" t="s">
        <v>7116</v>
      </c>
      <c r="N8913" t="s">
        <v>7117</v>
      </c>
    </row>
    <row r="8914" spans="1:14" x14ac:dyDescent="0.2">
      <c r="A8914" s="343">
        <v>45222</v>
      </c>
      <c r="B8914" s="106" t="s">
        <v>541</v>
      </c>
      <c r="C8914" s="58">
        <v>6500.11</v>
      </c>
      <c r="D8914" t="s">
        <v>452</v>
      </c>
      <c r="E8914">
        <v>2043</v>
      </c>
      <c r="F8914" t="s">
        <v>7161</v>
      </c>
      <c r="H8914" s="112">
        <v>8</v>
      </c>
      <c r="I8914" s="103">
        <v>182065</v>
      </c>
      <c r="J8914" s="112" t="s">
        <v>455</v>
      </c>
      <c r="K8914" s="103">
        <v>218478</v>
      </c>
      <c r="L8914" t="s">
        <v>459</v>
      </c>
      <c r="M8914" t="s">
        <v>7116</v>
      </c>
      <c r="N8914" t="s">
        <v>7117</v>
      </c>
    </row>
    <row r="8915" spans="1:14" x14ac:dyDescent="0.2">
      <c r="A8915" s="343">
        <v>45209</v>
      </c>
      <c r="B8915" s="106" t="s">
        <v>541</v>
      </c>
      <c r="C8915" s="58">
        <v>75064.160000000003</v>
      </c>
      <c r="D8915" t="s">
        <v>452</v>
      </c>
      <c r="E8915">
        <v>4107</v>
      </c>
      <c r="F8915" t="s">
        <v>462</v>
      </c>
      <c r="H8915" s="112">
        <v>6</v>
      </c>
      <c r="I8915" s="103">
        <v>378811</v>
      </c>
      <c r="J8915" s="112" t="s">
        <v>455</v>
      </c>
      <c r="K8915" s="103">
        <v>454573.2</v>
      </c>
      <c r="L8915" t="s">
        <v>459</v>
      </c>
      <c r="M8915" t="s">
        <v>7116</v>
      </c>
      <c r="N8915" t="s">
        <v>7117</v>
      </c>
    </row>
    <row r="8916" spans="1:14" x14ac:dyDescent="0.2">
      <c r="A8916" s="343">
        <v>45223</v>
      </c>
      <c r="B8916" s="106" t="s">
        <v>541</v>
      </c>
      <c r="C8916" s="58">
        <v>6500.11</v>
      </c>
      <c r="D8916" t="s">
        <v>452</v>
      </c>
      <c r="E8916">
        <v>2043</v>
      </c>
      <c r="F8916" t="s">
        <v>7161</v>
      </c>
      <c r="H8916" s="112">
        <v>8</v>
      </c>
      <c r="I8916" s="103">
        <v>182065</v>
      </c>
      <c r="J8916" s="112" t="s">
        <v>455</v>
      </c>
      <c r="K8916" s="103">
        <v>218478</v>
      </c>
      <c r="L8916" t="s">
        <v>459</v>
      </c>
      <c r="M8916" t="s">
        <v>7116</v>
      </c>
      <c r="N8916" t="s">
        <v>7117</v>
      </c>
    </row>
    <row r="8917" spans="1:14" x14ac:dyDescent="0.2">
      <c r="A8917" s="343">
        <v>45215</v>
      </c>
      <c r="B8917" s="106" t="s">
        <v>541</v>
      </c>
      <c r="C8917" s="58">
        <v>75064.160000000003</v>
      </c>
      <c r="D8917" t="s">
        <v>452</v>
      </c>
      <c r="E8917">
        <v>6608</v>
      </c>
      <c r="F8917" t="s">
        <v>7163</v>
      </c>
      <c r="H8917" s="112">
        <v>8</v>
      </c>
      <c r="I8917" s="103">
        <v>149557</v>
      </c>
      <c r="J8917" s="112" t="s">
        <v>455</v>
      </c>
      <c r="K8917" s="103">
        <v>179468.4</v>
      </c>
      <c r="L8917" t="s">
        <v>459</v>
      </c>
      <c r="M8917" t="s">
        <v>7116</v>
      </c>
      <c r="N8917" t="s">
        <v>7117</v>
      </c>
    </row>
    <row r="8918" spans="1:14" x14ac:dyDescent="0.2">
      <c r="A8918" s="343">
        <v>45224</v>
      </c>
      <c r="B8918" s="106" t="s">
        <v>541</v>
      </c>
      <c r="C8918" s="58">
        <v>6500.11</v>
      </c>
      <c r="D8918" t="s">
        <v>452</v>
      </c>
      <c r="E8918">
        <v>2043</v>
      </c>
      <c r="F8918" t="s">
        <v>7161</v>
      </c>
      <c r="H8918" s="112">
        <v>8</v>
      </c>
      <c r="I8918" s="103">
        <v>182065</v>
      </c>
      <c r="J8918" s="112" t="s">
        <v>455</v>
      </c>
      <c r="K8918" s="103">
        <v>218478</v>
      </c>
      <c r="L8918" t="s">
        <v>459</v>
      </c>
      <c r="M8918" t="s">
        <v>7116</v>
      </c>
      <c r="N8918" t="s">
        <v>7117</v>
      </c>
    </row>
    <row r="8919" spans="1:14" x14ac:dyDescent="0.2">
      <c r="A8919" s="343">
        <v>45210</v>
      </c>
      <c r="B8919" s="106" t="s">
        <v>541</v>
      </c>
      <c r="C8919" s="58">
        <v>75064.160000000003</v>
      </c>
      <c r="D8919" t="s">
        <v>452</v>
      </c>
      <c r="E8919">
        <v>4107</v>
      </c>
      <c r="F8919" t="s">
        <v>462</v>
      </c>
      <c r="H8919" s="112">
        <v>6</v>
      </c>
      <c r="I8919" s="103">
        <v>378811</v>
      </c>
      <c r="J8919" s="112" t="s">
        <v>455</v>
      </c>
      <c r="K8919" s="103">
        <v>454573.2</v>
      </c>
      <c r="L8919" t="s">
        <v>459</v>
      </c>
      <c r="M8919" t="s">
        <v>7116</v>
      </c>
      <c r="N8919" t="s">
        <v>7117</v>
      </c>
    </row>
    <row r="8920" spans="1:14" x14ac:dyDescent="0.2">
      <c r="A8920" s="343">
        <v>45216</v>
      </c>
      <c r="B8920" s="106" t="s">
        <v>541</v>
      </c>
      <c r="C8920" s="58">
        <v>75064.160000000003</v>
      </c>
      <c r="D8920" t="s">
        <v>452</v>
      </c>
      <c r="E8920">
        <v>6608</v>
      </c>
      <c r="F8920" t="s">
        <v>7163</v>
      </c>
      <c r="H8920" s="112">
        <v>8</v>
      </c>
      <c r="I8920" s="103">
        <v>149557</v>
      </c>
      <c r="J8920" s="112" t="s">
        <v>455</v>
      </c>
      <c r="K8920" s="103">
        <v>179468.4</v>
      </c>
      <c r="L8920" t="s">
        <v>459</v>
      </c>
      <c r="M8920" t="s">
        <v>7116</v>
      </c>
      <c r="N8920" t="s">
        <v>7117</v>
      </c>
    </row>
    <row r="8921" spans="1:14" x14ac:dyDescent="0.2">
      <c r="A8921" s="343">
        <v>45225</v>
      </c>
      <c r="B8921" s="106" t="s">
        <v>541</v>
      </c>
      <c r="C8921" s="58">
        <v>6500.11</v>
      </c>
      <c r="D8921" t="s">
        <v>452</v>
      </c>
      <c r="E8921">
        <v>2043</v>
      </c>
      <c r="F8921" t="s">
        <v>7161</v>
      </c>
      <c r="H8921" s="112">
        <v>8</v>
      </c>
      <c r="I8921" s="103">
        <v>182065</v>
      </c>
      <c r="J8921" s="112" t="s">
        <v>455</v>
      </c>
      <c r="K8921" s="103">
        <v>218478</v>
      </c>
      <c r="L8921" t="s">
        <v>459</v>
      </c>
      <c r="M8921" t="s">
        <v>7116</v>
      </c>
      <c r="N8921" t="s">
        <v>7117</v>
      </c>
    </row>
    <row r="8922" spans="1:14" x14ac:dyDescent="0.2">
      <c r="A8922" s="343">
        <v>45211</v>
      </c>
      <c r="B8922" s="106" t="s">
        <v>541</v>
      </c>
      <c r="C8922" s="58">
        <v>75064.160000000003</v>
      </c>
      <c r="D8922" t="s">
        <v>452</v>
      </c>
      <c r="E8922">
        <v>4107</v>
      </c>
      <c r="F8922" t="s">
        <v>462</v>
      </c>
      <c r="H8922" s="112">
        <v>5</v>
      </c>
      <c r="I8922" s="103">
        <v>378811</v>
      </c>
      <c r="J8922" s="112" t="s">
        <v>455</v>
      </c>
      <c r="K8922" s="103">
        <v>454573.2</v>
      </c>
      <c r="L8922" t="s">
        <v>459</v>
      </c>
      <c r="M8922" t="s">
        <v>7116</v>
      </c>
      <c r="N8922" t="s">
        <v>7117</v>
      </c>
    </row>
    <row r="8923" spans="1:14" x14ac:dyDescent="0.2">
      <c r="A8923" s="343">
        <v>45217</v>
      </c>
      <c r="B8923" s="106" t="s">
        <v>541</v>
      </c>
      <c r="C8923" s="58">
        <v>75064.160000000003</v>
      </c>
      <c r="D8923" t="s">
        <v>452</v>
      </c>
      <c r="E8923">
        <v>6608</v>
      </c>
      <c r="F8923" t="s">
        <v>7163</v>
      </c>
      <c r="H8923" s="112">
        <v>8</v>
      </c>
      <c r="I8923" s="103">
        <v>149557</v>
      </c>
      <c r="J8923" s="112" t="s">
        <v>455</v>
      </c>
      <c r="K8923" s="103">
        <v>179468.4</v>
      </c>
      <c r="L8923" t="s">
        <v>459</v>
      </c>
      <c r="M8923" t="s">
        <v>7116</v>
      </c>
      <c r="N8923" t="s">
        <v>7117</v>
      </c>
    </row>
    <row r="8924" spans="1:14" x14ac:dyDescent="0.2">
      <c r="A8924" s="343">
        <v>45212</v>
      </c>
      <c r="B8924" s="106" t="s">
        <v>541</v>
      </c>
      <c r="C8924" s="58">
        <v>75064.160000000003</v>
      </c>
      <c r="D8924" t="s">
        <v>452</v>
      </c>
      <c r="E8924">
        <v>4107</v>
      </c>
      <c r="F8924" t="s">
        <v>462</v>
      </c>
      <c r="H8924" s="112">
        <v>6</v>
      </c>
      <c r="I8924" s="103">
        <v>378811</v>
      </c>
      <c r="J8924" s="112" t="s">
        <v>455</v>
      </c>
      <c r="K8924" s="103">
        <v>454573.2</v>
      </c>
      <c r="L8924" t="s">
        <v>459</v>
      </c>
      <c r="M8924" t="s">
        <v>7116</v>
      </c>
      <c r="N8924" t="s">
        <v>7117</v>
      </c>
    </row>
    <row r="8925" spans="1:14" x14ac:dyDescent="0.2">
      <c r="A8925" s="343">
        <v>45226</v>
      </c>
      <c r="B8925" s="106" t="s">
        <v>541</v>
      </c>
      <c r="C8925" s="58">
        <v>6500.11</v>
      </c>
      <c r="D8925" t="s">
        <v>452</v>
      </c>
      <c r="E8925">
        <v>2043</v>
      </c>
      <c r="F8925" t="s">
        <v>7161</v>
      </c>
      <c r="H8925" s="112">
        <v>8</v>
      </c>
      <c r="I8925" s="103">
        <v>182065</v>
      </c>
      <c r="J8925" s="112" t="s">
        <v>455</v>
      </c>
      <c r="K8925" s="103">
        <v>218478</v>
      </c>
      <c r="L8925" t="s">
        <v>459</v>
      </c>
      <c r="M8925" t="s">
        <v>7116</v>
      </c>
      <c r="N8925" t="s">
        <v>7117</v>
      </c>
    </row>
    <row r="8926" spans="1:14" x14ac:dyDescent="0.2">
      <c r="A8926" s="343">
        <v>45218</v>
      </c>
      <c r="B8926" s="106" t="s">
        <v>541</v>
      </c>
      <c r="C8926" s="58">
        <v>75064.160000000003</v>
      </c>
      <c r="D8926" t="s">
        <v>452</v>
      </c>
      <c r="E8926">
        <v>6608</v>
      </c>
      <c r="F8926" t="s">
        <v>7163</v>
      </c>
      <c r="H8926" s="112">
        <v>8</v>
      </c>
      <c r="I8926" s="103">
        <v>149557</v>
      </c>
      <c r="J8926" s="112" t="s">
        <v>455</v>
      </c>
      <c r="K8926" s="103">
        <v>179468.4</v>
      </c>
      <c r="L8926" t="s">
        <v>459</v>
      </c>
      <c r="M8926" t="s">
        <v>7116</v>
      </c>
      <c r="N8926" t="s">
        <v>7117</v>
      </c>
    </row>
    <row r="8927" spans="1:14" x14ac:dyDescent="0.2">
      <c r="A8927" s="343">
        <v>45201</v>
      </c>
      <c r="B8927" s="106" t="s">
        <v>541</v>
      </c>
      <c r="C8927" s="58">
        <v>75064.160000000003</v>
      </c>
      <c r="D8927" t="s">
        <v>452</v>
      </c>
      <c r="E8927">
        <v>4107</v>
      </c>
      <c r="F8927" t="s">
        <v>462</v>
      </c>
      <c r="H8927" s="112">
        <v>8</v>
      </c>
      <c r="I8927" s="103">
        <v>378811</v>
      </c>
      <c r="J8927" s="112" t="s">
        <v>455</v>
      </c>
      <c r="K8927" s="103">
        <v>454573.2</v>
      </c>
      <c r="L8927" t="s">
        <v>459</v>
      </c>
      <c r="M8927" t="s">
        <v>7116</v>
      </c>
      <c r="N8927" t="s">
        <v>7117</v>
      </c>
    </row>
    <row r="8928" spans="1:14" x14ac:dyDescent="0.2">
      <c r="A8928" s="343">
        <v>45215</v>
      </c>
      <c r="B8928" s="106" t="s">
        <v>541</v>
      </c>
      <c r="C8928" s="58">
        <v>6500.11</v>
      </c>
      <c r="D8928" t="s">
        <v>452</v>
      </c>
      <c r="E8928">
        <v>2043</v>
      </c>
      <c r="F8928" t="s">
        <v>7161</v>
      </c>
      <c r="H8928" s="112">
        <v>8</v>
      </c>
      <c r="I8928" s="103">
        <v>182065</v>
      </c>
      <c r="J8928" s="112" t="s">
        <v>455</v>
      </c>
      <c r="K8928" s="103">
        <v>218478</v>
      </c>
      <c r="L8928" t="s">
        <v>459</v>
      </c>
      <c r="M8928" t="s">
        <v>7116</v>
      </c>
      <c r="N8928" t="s">
        <v>7117</v>
      </c>
    </row>
    <row r="8929" spans="1:14" x14ac:dyDescent="0.2">
      <c r="A8929" s="343">
        <v>45219</v>
      </c>
      <c r="B8929" s="106" t="s">
        <v>541</v>
      </c>
      <c r="C8929" s="58">
        <v>75064.160000000003</v>
      </c>
      <c r="D8929" t="s">
        <v>452</v>
      </c>
      <c r="E8929">
        <v>6608</v>
      </c>
      <c r="F8929" t="s">
        <v>7163</v>
      </c>
      <c r="H8929" s="112">
        <v>8</v>
      </c>
      <c r="I8929" s="103">
        <v>149557</v>
      </c>
      <c r="J8929" s="112" t="s">
        <v>455</v>
      </c>
      <c r="K8929" s="103">
        <v>179468.4</v>
      </c>
      <c r="L8929" t="s">
        <v>459</v>
      </c>
      <c r="M8929" t="s">
        <v>7116</v>
      </c>
      <c r="N8929" t="s">
        <v>7117</v>
      </c>
    </row>
    <row r="8930" spans="1:14" x14ac:dyDescent="0.2">
      <c r="A8930" s="343">
        <v>45202</v>
      </c>
      <c r="B8930" s="106" t="s">
        <v>541</v>
      </c>
      <c r="C8930" s="58">
        <v>75064.160000000003</v>
      </c>
      <c r="D8930" t="s">
        <v>452</v>
      </c>
      <c r="E8930">
        <v>4107</v>
      </c>
      <c r="F8930" t="s">
        <v>462</v>
      </c>
      <c r="H8930" s="112">
        <v>8</v>
      </c>
      <c r="I8930" s="103">
        <v>378811</v>
      </c>
      <c r="J8930" s="112" t="s">
        <v>455</v>
      </c>
      <c r="K8930" s="103">
        <v>454573.2</v>
      </c>
      <c r="L8930" t="s">
        <v>459</v>
      </c>
      <c r="M8930" t="s">
        <v>7116</v>
      </c>
      <c r="N8930" t="s">
        <v>7117</v>
      </c>
    </row>
    <row r="8931" spans="1:14" x14ac:dyDescent="0.2">
      <c r="A8931" s="343">
        <v>45216</v>
      </c>
      <c r="B8931" s="106" t="s">
        <v>541</v>
      </c>
      <c r="C8931" s="58">
        <v>6500.11</v>
      </c>
      <c r="D8931" t="s">
        <v>452</v>
      </c>
      <c r="E8931">
        <v>2043</v>
      </c>
      <c r="F8931" t="s">
        <v>7161</v>
      </c>
      <c r="H8931" s="112">
        <v>8</v>
      </c>
      <c r="I8931" s="103">
        <v>182065</v>
      </c>
      <c r="J8931" s="112" t="s">
        <v>455</v>
      </c>
      <c r="K8931" s="103">
        <v>218478</v>
      </c>
      <c r="L8931" t="s">
        <v>459</v>
      </c>
      <c r="M8931" t="s">
        <v>7116</v>
      </c>
      <c r="N8931" t="s">
        <v>7117</v>
      </c>
    </row>
    <row r="8932" spans="1:14" x14ac:dyDescent="0.2">
      <c r="A8932" s="343">
        <v>45222</v>
      </c>
      <c r="B8932" s="106" t="s">
        <v>541</v>
      </c>
      <c r="C8932" s="58">
        <v>6497.11</v>
      </c>
      <c r="D8932" t="s">
        <v>452</v>
      </c>
      <c r="E8932">
        <v>6608</v>
      </c>
      <c r="F8932" t="s">
        <v>7163</v>
      </c>
      <c r="H8932" s="112">
        <v>7</v>
      </c>
      <c r="I8932" s="103">
        <v>149557</v>
      </c>
      <c r="J8932" s="112" t="s">
        <v>455</v>
      </c>
      <c r="K8932" s="103">
        <v>179468.4</v>
      </c>
      <c r="L8932" t="s">
        <v>459</v>
      </c>
      <c r="M8932" t="s">
        <v>7116</v>
      </c>
      <c r="N8932" t="s">
        <v>7117</v>
      </c>
    </row>
    <row r="8933" spans="1:14" x14ac:dyDescent="0.2">
      <c r="A8933" s="343">
        <v>45203</v>
      </c>
      <c r="B8933" s="106" t="s">
        <v>541</v>
      </c>
      <c r="C8933" s="58">
        <v>75064.160000000003</v>
      </c>
      <c r="D8933" t="s">
        <v>452</v>
      </c>
      <c r="E8933">
        <v>4107</v>
      </c>
      <c r="F8933" t="s">
        <v>462</v>
      </c>
      <c r="H8933" s="112">
        <v>8</v>
      </c>
      <c r="I8933" s="103">
        <v>378811</v>
      </c>
      <c r="J8933" s="112" t="s">
        <v>455</v>
      </c>
      <c r="K8933" s="103">
        <v>454573.2</v>
      </c>
      <c r="L8933" t="s">
        <v>459</v>
      </c>
      <c r="M8933" t="s">
        <v>7116</v>
      </c>
      <c r="N8933" t="s">
        <v>7117</v>
      </c>
    </row>
    <row r="8934" spans="1:14" x14ac:dyDescent="0.2">
      <c r="A8934" s="343">
        <v>45217</v>
      </c>
      <c r="B8934" s="106" t="s">
        <v>541</v>
      </c>
      <c r="C8934" s="58">
        <v>6500.11</v>
      </c>
      <c r="D8934" t="s">
        <v>452</v>
      </c>
      <c r="E8934">
        <v>2043</v>
      </c>
      <c r="F8934" t="s">
        <v>7161</v>
      </c>
      <c r="H8934" s="112">
        <v>8</v>
      </c>
      <c r="I8934" s="103">
        <v>182065</v>
      </c>
      <c r="J8934" s="112" t="s">
        <v>455</v>
      </c>
      <c r="K8934" s="103">
        <v>218478</v>
      </c>
      <c r="L8934" t="s">
        <v>459</v>
      </c>
      <c r="M8934" t="s">
        <v>7116</v>
      </c>
      <c r="N8934" t="s">
        <v>7117</v>
      </c>
    </row>
    <row r="8935" spans="1:14" x14ac:dyDescent="0.2">
      <c r="A8935" s="343">
        <v>45223</v>
      </c>
      <c r="B8935" s="106" t="s">
        <v>541</v>
      </c>
      <c r="C8935" s="58">
        <v>6497.11</v>
      </c>
      <c r="D8935" t="s">
        <v>452</v>
      </c>
      <c r="E8935">
        <v>6608</v>
      </c>
      <c r="F8935" t="s">
        <v>7163</v>
      </c>
      <c r="H8935" s="112">
        <v>6</v>
      </c>
      <c r="I8935" s="103">
        <v>149557</v>
      </c>
      <c r="J8935" s="112" t="s">
        <v>455</v>
      </c>
      <c r="K8935" s="103">
        <v>179468.4</v>
      </c>
      <c r="L8935" t="s">
        <v>459</v>
      </c>
      <c r="M8935" t="s">
        <v>7116</v>
      </c>
      <c r="N8935" t="s">
        <v>7117</v>
      </c>
    </row>
    <row r="8936" spans="1:14" x14ac:dyDescent="0.2">
      <c r="A8936" s="343">
        <v>45204</v>
      </c>
      <c r="B8936" s="106" t="s">
        <v>541</v>
      </c>
      <c r="C8936" s="58">
        <v>75064.160000000003</v>
      </c>
      <c r="D8936" t="s">
        <v>452</v>
      </c>
      <c r="E8936">
        <v>4107</v>
      </c>
      <c r="F8936" t="s">
        <v>462</v>
      </c>
      <c r="H8936" s="112">
        <v>7</v>
      </c>
      <c r="I8936" s="103">
        <v>378811</v>
      </c>
      <c r="J8936" s="112" t="s">
        <v>455</v>
      </c>
      <c r="K8936" s="103">
        <v>454573.2</v>
      </c>
      <c r="L8936" t="s">
        <v>459</v>
      </c>
      <c r="M8936" t="s">
        <v>7116</v>
      </c>
      <c r="N8936" t="s">
        <v>7117</v>
      </c>
    </row>
    <row r="8937" spans="1:14" x14ac:dyDescent="0.2">
      <c r="A8937" s="343">
        <v>45218</v>
      </c>
      <c r="B8937" s="106" t="s">
        <v>541</v>
      </c>
      <c r="C8937" s="58">
        <v>6500.11</v>
      </c>
      <c r="D8937" t="s">
        <v>452</v>
      </c>
      <c r="E8937">
        <v>2043</v>
      </c>
      <c r="F8937" t="s">
        <v>7161</v>
      </c>
      <c r="H8937" s="112">
        <v>8</v>
      </c>
      <c r="I8937" s="103">
        <v>182065</v>
      </c>
      <c r="J8937" s="112" t="s">
        <v>455</v>
      </c>
      <c r="K8937" s="103">
        <v>218478</v>
      </c>
      <c r="L8937" t="s">
        <v>459</v>
      </c>
      <c r="M8937" t="s">
        <v>7116</v>
      </c>
      <c r="N8937" t="s">
        <v>7117</v>
      </c>
    </row>
    <row r="8938" spans="1:14" x14ac:dyDescent="0.2">
      <c r="A8938" s="343">
        <v>45205</v>
      </c>
      <c r="B8938" s="106" t="s">
        <v>541</v>
      </c>
      <c r="C8938" s="58">
        <v>75064.160000000003</v>
      </c>
      <c r="D8938" t="s">
        <v>452</v>
      </c>
      <c r="E8938">
        <v>4107</v>
      </c>
      <c r="F8938" t="s">
        <v>462</v>
      </c>
      <c r="H8938" s="112">
        <v>7</v>
      </c>
      <c r="I8938" s="103">
        <v>378811</v>
      </c>
      <c r="J8938" s="112" t="s">
        <v>455</v>
      </c>
      <c r="K8938" s="103">
        <v>454573.2</v>
      </c>
      <c r="L8938" t="s">
        <v>459</v>
      </c>
      <c r="M8938" t="s">
        <v>7116</v>
      </c>
      <c r="N8938" t="s">
        <v>7117</v>
      </c>
    </row>
    <row r="8939" spans="1:14" x14ac:dyDescent="0.2">
      <c r="A8939" s="343">
        <v>45224</v>
      </c>
      <c r="B8939" s="106" t="s">
        <v>541</v>
      </c>
      <c r="C8939" s="58">
        <v>6497.11</v>
      </c>
      <c r="D8939" t="s">
        <v>452</v>
      </c>
      <c r="E8939">
        <v>6608</v>
      </c>
      <c r="F8939" t="s">
        <v>7163</v>
      </c>
      <c r="H8939" s="112">
        <v>8</v>
      </c>
      <c r="I8939" s="103">
        <v>149557</v>
      </c>
      <c r="J8939" s="112" t="s">
        <v>455</v>
      </c>
      <c r="K8939" s="103">
        <v>179468.4</v>
      </c>
      <c r="L8939" t="s">
        <v>459</v>
      </c>
      <c r="M8939" t="s">
        <v>7116</v>
      </c>
      <c r="N8939" t="s">
        <v>7117</v>
      </c>
    </row>
    <row r="8940" spans="1:14" x14ac:dyDescent="0.2">
      <c r="A8940" s="343">
        <v>45219</v>
      </c>
      <c r="B8940" s="106" t="s">
        <v>541</v>
      </c>
      <c r="C8940" s="58">
        <v>6500.11</v>
      </c>
      <c r="D8940" t="s">
        <v>452</v>
      </c>
      <c r="E8940">
        <v>2043</v>
      </c>
      <c r="F8940" t="s">
        <v>7161</v>
      </c>
      <c r="H8940" s="112">
        <v>8</v>
      </c>
      <c r="I8940" s="103">
        <v>182065</v>
      </c>
      <c r="J8940" s="112" t="s">
        <v>455</v>
      </c>
      <c r="K8940" s="103">
        <v>218478</v>
      </c>
      <c r="L8940" t="s">
        <v>459</v>
      </c>
      <c r="M8940" t="s">
        <v>7116</v>
      </c>
      <c r="N8940" t="s">
        <v>7117</v>
      </c>
    </row>
    <row r="8941" spans="1:14" x14ac:dyDescent="0.2">
      <c r="A8941" s="343">
        <v>45225</v>
      </c>
      <c r="B8941" s="106" t="s">
        <v>541</v>
      </c>
      <c r="C8941" s="58">
        <v>6497.11</v>
      </c>
      <c r="D8941" t="s">
        <v>452</v>
      </c>
      <c r="E8941">
        <v>6608</v>
      </c>
      <c r="F8941" t="s">
        <v>7163</v>
      </c>
      <c r="H8941" s="112">
        <v>8</v>
      </c>
      <c r="I8941" s="103">
        <v>149557</v>
      </c>
      <c r="J8941" s="112" t="s">
        <v>455</v>
      </c>
      <c r="K8941" s="103">
        <v>179468.4</v>
      </c>
      <c r="L8941" t="s">
        <v>459</v>
      </c>
      <c r="M8941" t="s">
        <v>7116</v>
      </c>
      <c r="N8941" t="s">
        <v>7117</v>
      </c>
    </row>
    <row r="8942" spans="1:14" x14ac:dyDescent="0.2">
      <c r="A8942" s="343">
        <v>45209</v>
      </c>
      <c r="B8942" s="106" t="s">
        <v>541</v>
      </c>
      <c r="C8942" s="58">
        <v>6702.1</v>
      </c>
      <c r="D8942" t="s">
        <v>452</v>
      </c>
      <c r="E8942">
        <v>4107</v>
      </c>
      <c r="F8942" t="s">
        <v>462</v>
      </c>
      <c r="H8942" s="112">
        <v>2</v>
      </c>
      <c r="I8942" s="103">
        <v>378811</v>
      </c>
      <c r="J8942" s="112" t="s">
        <v>455</v>
      </c>
      <c r="K8942" s="103">
        <v>454573.2</v>
      </c>
      <c r="L8942" t="s">
        <v>459</v>
      </c>
      <c r="M8942" t="s">
        <v>7116</v>
      </c>
      <c r="N8942" t="s">
        <v>7117</v>
      </c>
    </row>
    <row r="8943" spans="1:14" x14ac:dyDescent="0.2">
      <c r="A8943" s="343">
        <v>45226</v>
      </c>
      <c r="B8943" s="106" t="s">
        <v>541</v>
      </c>
      <c r="C8943" s="58">
        <v>6497.11</v>
      </c>
      <c r="D8943" t="s">
        <v>452</v>
      </c>
      <c r="E8943">
        <v>6608</v>
      </c>
      <c r="F8943" t="s">
        <v>7163</v>
      </c>
      <c r="H8943" s="112">
        <v>8</v>
      </c>
      <c r="I8943" s="103">
        <v>149557</v>
      </c>
      <c r="J8943" s="112" t="s">
        <v>455</v>
      </c>
      <c r="K8943" s="103">
        <v>179468.4</v>
      </c>
      <c r="L8943" t="s">
        <v>459</v>
      </c>
      <c r="M8943" t="s">
        <v>7116</v>
      </c>
      <c r="N8943" t="s">
        <v>7117</v>
      </c>
    </row>
    <row r="8944" spans="1:14" x14ac:dyDescent="0.2">
      <c r="A8944" s="343">
        <v>45210</v>
      </c>
      <c r="B8944" s="106" t="s">
        <v>541</v>
      </c>
      <c r="C8944" s="58">
        <v>6702.1</v>
      </c>
      <c r="D8944" t="s">
        <v>452</v>
      </c>
      <c r="E8944">
        <v>4107</v>
      </c>
      <c r="F8944" t="s">
        <v>462</v>
      </c>
      <c r="H8944" s="112">
        <v>2</v>
      </c>
      <c r="I8944" s="103">
        <v>378811</v>
      </c>
      <c r="J8944" s="112" t="s">
        <v>455</v>
      </c>
      <c r="K8944" s="103">
        <v>454573.2</v>
      </c>
      <c r="L8944" t="s">
        <v>459</v>
      </c>
      <c r="M8944" t="s">
        <v>7116</v>
      </c>
      <c r="N8944" t="s">
        <v>7117</v>
      </c>
    </row>
    <row r="8945" spans="1:14" x14ac:dyDescent="0.2">
      <c r="A8945" s="343">
        <v>45211</v>
      </c>
      <c r="B8945" s="106" t="s">
        <v>541</v>
      </c>
      <c r="C8945" s="58">
        <v>6702.1</v>
      </c>
      <c r="D8945" t="s">
        <v>452</v>
      </c>
      <c r="E8945">
        <v>4107</v>
      </c>
      <c r="F8945" t="s">
        <v>462</v>
      </c>
      <c r="H8945" s="112">
        <v>2</v>
      </c>
      <c r="I8945" s="103">
        <v>378811</v>
      </c>
      <c r="J8945" s="112" t="s">
        <v>455</v>
      </c>
      <c r="K8945" s="103">
        <v>454573.2</v>
      </c>
      <c r="L8945" t="s">
        <v>459</v>
      </c>
      <c r="M8945" t="s">
        <v>7116</v>
      </c>
      <c r="N8945" t="s">
        <v>7117</v>
      </c>
    </row>
    <row r="8946" spans="1:14" x14ac:dyDescent="0.2">
      <c r="A8946" s="343">
        <v>45212</v>
      </c>
      <c r="B8946" s="106" t="s">
        <v>541</v>
      </c>
      <c r="C8946" s="58">
        <v>6702.1</v>
      </c>
      <c r="D8946" t="s">
        <v>452</v>
      </c>
      <c r="E8946">
        <v>4107</v>
      </c>
      <c r="F8946" t="s">
        <v>462</v>
      </c>
      <c r="H8946" s="112">
        <v>2</v>
      </c>
      <c r="I8946" s="103">
        <v>378811</v>
      </c>
      <c r="J8946" s="112" t="s">
        <v>455</v>
      </c>
      <c r="K8946" s="103">
        <v>454573.2</v>
      </c>
      <c r="L8946" t="s">
        <v>459</v>
      </c>
      <c r="M8946" t="s">
        <v>7116</v>
      </c>
      <c r="N8946" t="s">
        <v>7117</v>
      </c>
    </row>
    <row r="8947" spans="1:14" x14ac:dyDescent="0.2">
      <c r="A8947" s="343">
        <v>45215</v>
      </c>
      <c r="B8947" s="106" t="s">
        <v>541</v>
      </c>
      <c r="C8947" s="58">
        <v>6369.1</v>
      </c>
      <c r="D8947" t="s">
        <v>452</v>
      </c>
      <c r="E8947">
        <v>75</v>
      </c>
      <c r="F8947" t="s">
        <v>453</v>
      </c>
      <c r="H8947" s="112">
        <v>8</v>
      </c>
      <c r="I8947" s="103">
        <v>176040</v>
      </c>
      <c r="J8947" s="112" t="s">
        <v>455</v>
      </c>
      <c r="K8947" s="103">
        <v>211248</v>
      </c>
      <c r="L8947" t="s">
        <v>459</v>
      </c>
      <c r="M8947" t="s">
        <v>7116</v>
      </c>
      <c r="N8947" t="s">
        <v>7117</v>
      </c>
    </row>
    <row r="8948" spans="1:14" x14ac:dyDescent="0.2">
      <c r="A8948" s="343">
        <v>45216</v>
      </c>
      <c r="B8948" s="106" t="s">
        <v>541</v>
      </c>
      <c r="C8948" s="58">
        <v>6369.1</v>
      </c>
      <c r="D8948" t="s">
        <v>452</v>
      </c>
      <c r="E8948">
        <v>75</v>
      </c>
      <c r="F8948" t="s">
        <v>453</v>
      </c>
      <c r="H8948" s="112">
        <v>8</v>
      </c>
      <c r="I8948" s="103">
        <v>176040</v>
      </c>
      <c r="J8948" s="112" t="s">
        <v>455</v>
      </c>
      <c r="K8948" s="103">
        <v>211248</v>
      </c>
      <c r="L8948" t="s">
        <v>459</v>
      </c>
      <c r="M8948" t="s">
        <v>7116</v>
      </c>
      <c r="N8948" t="s">
        <v>7117</v>
      </c>
    </row>
    <row r="8949" spans="1:14" x14ac:dyDescent="0.2">
      <c r="A8949" s="343">
        <v>45217</v>
      </c>
      <c r="B8949" s="106" t="s">
        <v>541</v>
      </c>
      <c r="C8949" s="58">
        <v>6369.1</v>
      </c>
      <c r="D8949" t="s">
        <v>452</v>
      </c>
      <c r="E8949">
        <v>75</v>
      </c>
      <c r="F8949" t="s">
        <v>453</v>
      </c>
      <c r="H8949" s="112">
        <v>8</v>
      </c>
      <c r="I8949" s="103">
        <v>176040</v>
      </c>
      <c r="J8949" s="112" t="s">
        <v>455</v>
      </c>
      <c r="K8949" s="103">
        <v>211248</v>
      </c>
      <c r="L8949" t="s">
        <v>459</v>
      </c>
      <c r="M8949" t="s">
        <v>7116</v>
      </c>
      <c r="N8949" t="s">
        <v>7117</v>
      </c>
    </row>
    <row r="8950" spans="1:14" x14ac:dyDescent="0.2">
      <c r="A8950" s="343">
        <v>45218</v>
      </c>
      <c r="B8950" s="106" t="s">
        <v>541</v>
      </c>
      <c r="C8950" s="58">
        <v>6369.1</v>
      </c>
      <c r="D8950" t="s">
        <v>452</v>
      </c>
      <c r="E8950">
        <v>75</v>
      </c>
      <c r="F8950" t="s">
        <v>453</v>
      </c>
      <c r="H8950" s="112">
        <v>8</v>
      </c>
      <c r="I8950" s="103">
        <v>176040</v>
      </c>
      <c r="J8950" s="112" t="s">
        <v>455</v>
      </c>
      <c r="K8950" s="103">
        <v>211248</v>
      </c>
      <c r="L8950" t="s">
        <v>459</v>
      </c>
      <c r="M8950" t="s">
        <v>7116</v>
      </c>
      <c r="N8950" t="s">
        <v>7117</v>
      </c>
    </row>
    <row r="8951" spans="1:14" x14ac:dyDescent="0.2">
      <c r="A8951" s="343">
        <v>45219</v>
      </c>
      <c r="B8951" s="106" t="s">
        <v>541</v>
      </c>
      <c r="C8951" s="58">
        <v>6369.1</v>
      </c>
      <c r="D8951" t="s">
        <v>452</v>
      </c>
      <c r="E8951">
        <v>75</v>
      </c>
      <c r="F8951" t="s">
        <v>453</v>
      </c>
      <c r="H8951" s="112">
        <v>8</v>
      </c>
      <c r="I8951" s="103">
        <v>176040</v>
      </c>
      <c r="J8951" s="112" t="s">
        <v>455</v>
      </c>
      <c r="K8951" s="103">
        <v>211248</v>
      </c>
      <c r="L8951" t="s">
        <v>459</v>
      </c>
      <c r="M8951" t="s">
        <v>7116</v>
      </c>
      <c r="N8951" t="s">
        <v>7117</v>
      </c>
    </row>
    <row r="8952" spans="1:14" x14ac:dyDescent="0.2">
      <c r="A8952" s="343">
        <v>45222</v>
      </c>
      <c r="B8952" s="106" t="s">
        <v>541</v>
      </c>
      <c r="C8952" s="58">
        <v>6369.1</v>
      </c>
      <c r="D8952" t="s">
        <v>452</v>
      </c>
      <c r="E8952">
        <v>75</v>
      </c>
      <c r="F8952" t="s">
        <v>453</v>
      </c>
      <c r="H8952" s="112">
        <v>8</v>
      </c>
      <c r="I8952" s="103">
        <v>176040</v>
      </c>
      <c r="J8952" s="112" t="s">
        <v>455</v>
      </c>
      <c r="K8952" s="103">
        <v>211248</v>
      </c>
      <c r="L8952" t="s">
        <v>459</v>
      </c>
      <c r="M8952" t="s">
        <v>7116</v>
      </c>
      <c r="N8952" t="s">
        <v>7117</v>
      </c>
    </row>
    <row r="8953" spans="1:14" x14ac:dyDescent="0.2">
      <c r="A8953" s="343">
        <v>45223</v>
      </c>
      <c r="B8953" s="106" t="s">
        <v>541</v>
      </c>
      <c r="C8953" s="58">
        <v>6369.1</v>
      </c>
      <c r="D8953" t="s">
        <v>452</v>
      </c>
      <c r="E8953">
        <v>75</v>
      </c>
      <c r="F8953" t="s">
        <v>453</v>
      </c>
      <c r="H8953" s="112">
        <v>8</v>
      </c>
      <c r="I8953" s="103">
        <v>176040</v>
      </c>
      <c r="J8953" s="112" t="s">
        <v>455</v>
      </c>
      <c r="K8953" s="103">
        <v>211248</v>
      </c>
      <c r="L8953" t="s">
        <v>459</v>
      </c>
      <c r="M8953" t="s">
        <v>7116</v>
      </c>
      <c r="N8953" t="s">
        <v>7117</v>
      </c>
    </row>
    <row r="8954" spans="1:14" x14ac:dyDescent="0.2">
      <c r="A8954" s="343">
        <v>45224</v>
      </c>
      <c r="B8954" s="106" t="s">
        <v>541</v>
      </c>
      <c r="C8954" s="58">
        <v>6369.1</v>
      </c>
      <c r="D8954" t="s">
        <v>452</v>
      </c>
      <c r="E8954">
        <v>75</v>
      </c>
      <c r="F8954" t="s">
        <v>453</v>
      </c>
      <c r="H8954" s="112">
        <v>8</v>
      </c>
      <c r="I8954" s="103">
        <v>176040</v>
      </c>
      <c r="J8954" s="112" t="s">
        <v>455</v>
      </c>
      <c r="K8954" s="103">
        <v>211248</v>
      </c>
      <c r="L8954" t="s">
        <v>459</v>
      </c>
      <c r="M8954" t="s">
        <v>7116</v>
      </c>
      <c r="N8954" t="s">
        <v>7117</v>
      </c>
    </row>
    <row r="8955" spans="1:14" x14ac:dyDescent="0.2">
      <c r="A8955" s="343">
        <v>45225</v>
      </c>
      <c r="B8955" s="106" t="s">
        <v>541</v>
      </c>
      <c r="C8955" s="58">
        <v>6369.1</v>
      </c>
      <c r="D8955" t="s">
        <v>452</v>
      </c>
      <c r="E8955">
        <v>75</v>
      </c>
      <c r="F8955" t="s">
        <v>453</v>
      </c>
      <c r="H8955" s="112">
        <v>8</v>
      </c>
      <c r="I8955" s="103">
        <v>176040</v>
      </c>
      <c r="J8955" s="112" t="s">
        <v>455</v>
      </c>
      <c r="K8955" s="103">
        <v>211248</v>
      </c>
      <c r="L8955" t="s">
        <v>459</v>
      </c>
      <c r="M8955" t="s">
        <v>7116</v>
      </c>
      <c r="N8955" t="s">
        <v>7117</v>
      </c>
    </row>
    <row r="8956" spans="1:14" x14ac:dyDescent="0.2">
      <c r="A8956" s="343">
        <v>45226</v>
      </c>
      <c r="B8956" s="106" t="s">
        <v>541</v>
      </c>
      <c r="C8956" s="58">
        <v>6369.1</v>
      </c>
      <c r="D8956" t="s">
        <v>452</v>
      </c>
      <c r="E8956">
        <v>75</v>
      </c>
      <c r="F8956" t="s">
        <v>453</v>
      </c>
      <c r="H8956" s="112">
        <v>8</v>
      </c>
      <c r="I8956" s="103">
        <v>176040</v>
      </c>
      <c r="J8956" s="112" t="s">
        <v>455</v>
      </c>
      <c r="K8956" s="103">
        <v>211248</v>
      </c>
      <c r="L8956" t="s">
        <v>459</v>
      </c>
      <c r="M8956" t="s">
        <v>7116</v>
      </c>
      <c r="N8956" t="s">
        <v>7117</v>
      </c>
    </row>
    <row r="8957" spans="1:14" x14ac:dyDescent="0.2">
      <c r="A8957" s="343">
        <v>45229</v>
      </c>
      <c r="B8957" s="106" t="s">
        <v>541</v>
      </c>
      <c r="C8957" s="58">
        <v>6369.1</v>
      </c>
      <c r="D8957" t="s">
        <v>452</v>
      </c>
      <c r="E8957">
        <v>75</v>
      </c>
      <c r="F8957" t="s">
        <v>453</v>
      </c>
      <c r="H8957" s="112">
        <v>8</v>
      </c>
      <c r="I8957" s="103">
        <v>176040</v>
      </c>
      <c r="J8957" s="112" t="s">
        <v>455</v>
      </c>
      <c r="K8957" s="103">
        <v>211248</v>
      </c>
      <c r="L8957" t="s">
        <v>459</v>
      </c>
      <c r="M8957" t="s">
        <v>7116</v>
      </c>
      <c r="N8957" t="s">
        <v>7117</v>
      </c>
    </row>
    <row r="8958" spans="1:14" x14ac:dyDescent="0.2">
      <c r="A8958" s="343">
        <v>45230</v>
      </c>
      <c r="B8958" s="106" t="s">
        <v>541</v>
      </c>
      <c r="C8958" s="58">
        <v>6369.1</v>
      </c>
      <c r="D8958" t="s">
        <v>452</v>
      </c>
      <c r="E8958">
        <v>75</v>
      </c>
      <c r="F8958" t="s">
        <v>453</v>
      </c>
      <c r="H8958" s="112">
        <v>8</v>
      </c>
      <c r="I8958" s="103">
        <v>176040</v>
      </c>
      <c r="J8958" s="112" t="s">
        <v>455</v>
      </c>
      <c r="K8958" s="103">
        <v>211248</v>
      </c>
      <c r="L8958" t="s">
        <v>459</v>
      </c>
      <c r="M8958" t="s">
        <v>7116</v>
      </c>
      <c r="N8958" t="s">
        <v>7117</v>
      </c>
    </row>
    <row r="8959" spans="1:14" x14ac:dyDescent="0.2">
      <c r="A8959" s="343">
        <v>45215</v>
      </c>
      <c r="B8959" s="106" t="s">
        <v>541</v>
      </c>
      <c r="C8959" s="58">
        <v>6497.11</v>
      </c>
      <c r="D8959" t="s">
        <v>452</v>
      </c>
      <c r="E8959">
        <v>2048</v>
      </c>
      <c r="F8959" t="s">
        <v>7165</v>
      </c>
      <c r="H8959" s="112">
        <v>4</v>
      </c>
      <c r="I8959" s="103">
        <v>242898</v>
      </c>
      <c r="J8959" s="112" t="s">
        <v>455</v>
      </c>
      <c r="K8959" s="103">
        <v>291477.59999999998</v>
      </c>
      <c r="L8959" t="s">
        <v>459</v>
      </c>
      <c r="M8959" t="s">
        <v>7116</v>
      </c>
      <c r="N8959" t="s">
        <v>7117</v>
      </c>
    </row>
    <row r="8960" spans="1:14" x14ac:dyDescent="0.2">
      <c r="A8960" s="343">
        <v>45216</v>
      </c>
      <c r="B8960" s="106" t="s">
        <v>541</v>
      </c>
      <c r="C8960" s="58">
        <v>6497.11</v>
      </c>
      <c r="D8960" t="s">
        <v>452</v>
      </c>
      <c r="E8960">
        <v>2048</v>
      </c>
      <c r="F8960" t="s">
        <v>7165</v>
      </c>
      <c r="H8960" s="112">
        <v>8</v>
      </c>
      <c r="I8960" s="103">
        <v>242898</v>
      </c>
      <c r="J8960" s="112" t="s">
        <v>455</v>
      </c>
      <c r="K8960" s="103">
        <v>291477.59999999998</v>
      </c>
      <c r="L8960" t="s">
        <v>459</v>
      </c>
      <c r="M8960" t="s">
        <v>7116</v>
      </c>
      <c r="N8960" t="s">
        <v>7117</v>
      </c>
    </row>
    <row r="8961" spans="1:14" x14ac:dyDescent="0.2">
      <c r="A8961" s="343">
        <v>45217</v>
      </c>
      <c r="B8961" s="106" t="s">
        <v>541</v>
      </c>
      <c r="C8961" s="58">
        <v>6497.11</v>
      </c>
      <c r="D8961" t="s">
        <v>452</v>
      </c>
      <c r="E8961">
        <v>2048</v>
      </c>
      <c r="F8961" t="s">
        <v>7165</v>
      </c>
      <c r="H8961" s="112">
        <v>4</v>
      </c>
      <c r="I8961" s="103">
        <v>242898</v>
      </c>
      <c r="J8961" s="112" t="s">
        <v>455</v>
      </c>
      <c r="K8961" s="103">
        <v>291477.59999999998</v>
      </c>
      <c r="L8961" t="s">
        <v>459</v>
      </c>
      <c r="M8961" t="s">
        <v>7116</v>
      </c>
      <c r="N8961" t="s">
        <v>7117</v>
      </c>
    </row>
    <row r="8962" spans="1:14" x14ac:dyDescent="0.2">
      <c r="A8962" s="343">
        <v>45218</v>
      </c>
      <c r="B8962" s="106" t="s">
        <v>541</v>
      </c>
      <c r="C8962" s="58">
        <v>6497.11</v>
      </c>
      <c r="D8962" t="s">
        <v>452</v>
      </c>
      <c r="E8962">
        <v>2048</v>
      </c>
      <c r="F8962" t="s">
        <v>7165</v>
      </c>
      <c r="H8962" s="112">
        <v>4</v>
      </c>
      <c r="I8962" s="103">
        <v>242898</v>
      </c>
      <c r="J8962" s="112" t="s">
        <v>455</v>
      </c>
      <c r="K8962" s="103">
        <v>291477.59999999998</v>
      </c>
      <c r="L8962" t="s">
        <v>459</v>
      </c>
      <c r="M8962" t="s">
        <v>7116</v>
      </c>
      <c r="N8962" t="s">
        <v>7117</v>
      </c>
    </row>
    <row r="8963" spans="1:14" x14ac:dyDescent="0.2">
      <c r="A8963" s="343">
        <v>45222</v>
      </c>
      <c r="B8963" s="106" t="s">
        <v>541</v>
      </c>
      <c r="C8963" s="58">
        <v>75064.160000000003</v>
      </c>
      <c r="D8963" t="s">
        <v>452</v>
      </c>
      <c r="E8963">
        <v>6730</v>
      </c>
      <c r="F8963" t="s">
        <v>7172</v>
      </c>
      <c r="H8963" s="112">
        <v>8</v>
      </c>
      <c r="I8963" s="103">
        <v>217402</v>
      </c>
      <c r="J8963" s="112" t="s">
        <v>455</v>
      </c>
      <c r="K8963" s="103">
        <v>260882.4</v>
      </c>
      <c r="L8963" t="s">
        <v>459</v>
      </c>
      <c r="M8963" t="s">
        <v>7116</v>
      </c>
      <c r="N8963" t="s">
        <v>7117</v>
      </c>
    </row>
    <row r="8964" spans="1:14" x14ac:dyDescent="0.2">
      <c r="A8964" s="343">
        <v>45229</v>
      </c>
      <c r="B8964" s="106" t="s">
        <v>541</v>
      </c>
      <c r="C8964" s="58">
        <v>6641.1</v>
      </c>
      <c r="D8964" t="s">
        <v>452</v>
      </c>
      <c r="E8964">
        <v>2048</v>
      </c>
      <c r="F8964" t="s">
        <v>7165</v>
      </c>
      <c r="H8964" s="112">
        <v>8</v>
      </c>
      <c r="I8964" s="103">
        <v>242898</v>
      </c>
      <c r="J8964" s="112" t="s">
        <v>455</v>
      </c>
      <c r="K8964" s="103">
        <v>291477.59999999998</v>
      </c>
      <c r="L8964" t="s">
        <v>459</v>
      </c>
      <c r="M8964" t="s">
        <v>7116</v>
      </c>
      <c r="N8964" t="s">
        <v>7117</v>
      </c>
    </row>
    <row r="8965" spans="1:14" x14ac:dyDescent="0.2">
      <c r="A8965" s="343">
        <v>45223</v>
      </c>
      <c r="B8965" s="106" t="s">
        <v>541</v>
      </c>
      <c r="C8965" s="58">
        <v>75064.160000000003</v>
      </c>
      <c r="D8965" t="s">
        <v>452</v>
      </c>
      <c r="E8965">
        <v>6730</v>
      </c>
      <c r="F8965" t="s">
        <v>7172</v>
      </c>
      <c r="H8965" s="112">
        <v>8</v>
      </c>
      <c r="I8965" s="103">
        <v>217402</v>
      </c>
      <c r="J8965" s="112" t="s">
        <v>455</v>
      </c>
      <c r="K8965" s="103">
        <v>260882.4</v>
      </c>
      <c r="L8965" t="s">
        <v>459</v>
      </c>
      <c r="M8965" t="s">
        <v>7116</v>
      </c>
      <c r="N8965" t="s">
        <v>7117</v>
      </c>
    </row>
    <row r="8966" spans="1:14" x14ac:dyDescent="0.2">
      <c r="A8966" s="343">
        <v>45225</v>
      </c>
      <c r="B8966" s="106" t="s">
        <v>541</v>
      </c>
      <c r="C8966" s="58">
        <v>6497.11</v>
      </c>
      <c r="D8966" t="s">
        <v>452</v>
      </c>
      <c r="E8966">
        <v>2048</v>
      </c>
      <c r="F8966" t="s">
        <v>7165</v>
      </c>
      <c r="H8966" s="112">
        <v>4</v>
      </c>
      <c r="I8966" s="103">
        <v>242898</v>
      </c>
      <c r="J8966" s="112" t="s">
        <v>455</v>
      </c>
      <c r="K8966" s="103">
        <v>291477.59999999998</v>
      </c>
      <c r="L8966" t="s">
        <v>459</v>
      </c>
      <c r="M8966" t="s">
        <v>7116</v>
      </c>
      <c r="N8966" t="s">
        <v>7117</v>
      </c>
    </row>
    <row r="8967" spans="1:14" x14ac:dyDescent="0.2">
      <c r="A8967" s="343">
        <v>45224</v>
      </c>
      <c r="B8967" s="106" t="s">
        <v>541</v>
      </c>
      <c r="C8967" s="58">
        <v>75064.160000000003</v>
      </c>
      <c r="D8967" t="s">
        <v>452</v>
      </c>
      <c r="E8967">
        <v>6730</v>
      </c>
      <c r="F8967" t="s">
        <v>7172</v>
      </c>
      <c r="H8967" s="112">
        <v>4</v>
      </c>
      <c r="I8967" s="103">
        <v>217402</v>
      </c>
      <c r="J8967" s="112" t="s">
        <v>455</v>
      </c>
      <c r="K8967" s="103">
        <v>260882.4</v>
      </c>
      <c r="L8967" t="s">
        <v>459</v>
      </c>
      <c r="M8967" t="s">
        <v>7116</v>
      </c>
      <c r="N8967" t="s">
        <v>7117</v>
      </c>
    </row>
    <row r="8968" spans="1:14" x14ac:dyDescent="0.2">
      <c r="A8968" s="343">
        <v>45230</v>
      </c>
      <c r="B8968" s="106" t="s">
        <v>541</v>
      </c>
      <c r="C8968" s="58">
        <v>6497.11</v>
      </c>
      <c r="D8968" t="s">
        <v>452</v>
      </c>
      <c r="E8968">
        <v>2048</v>
      </c>
      <c r="F8968" t="s">
        <v>7165</v>
      </c>
      <c r="H8968" s="112">
        <v>4</v>
      </c>
      <c r="I8968" s="103">
        <v>242898</v>
      </c>
      <c r="J8968" s="112" t="s">
        <v>455</v>
      </c>
      <c r="K8968" s="103">
        <v>291477.59999999998</v>
      </c>
      <c r="L8968" t="s">
        <v>459</v>
      </c>
      <c r="M8968" t="s">
        <v>7116</v>
      </c>
      <c r="N8968" t="s">
        <v>7117</v>
      </c>
    </row>
    <row r="8969" spans="1:14" x14ac:dyDescent="0.2">
      <c r="A8969" s="343">
        <v>45222</v>
      </c>
      <c r="B8969" s="106" t="s">
        <v>541</v>
      </c>
      <c r="C8969" s="58">
        <v>6641.1</v>
      </c>
      <c r="D8969" t="s">
        <v>452</v>
      </c>
      <c r="E8969">
        <v>2048</v>
      </c>
      <c r="F8969" t="s">
        <v>7165</v>
      </c>
      <c r="H8969" s="112">
        <v>8</v>
      </c>
      <c r="I8969" s="103">
        <v>242898</v>
      </c>
      <c r="J8969" s="112" t="s">
        <v>455</v>
      </c>
      <c r="K8969" s="103">
        <v>291477.59999999998</v>
      </c>
      <c r="L8969" t="s">
        <v>459</v>
      </c>
      <c r="M8969" t="s">
        <v>7116</v>
      </c>
      <c r="N8969" t="s">
        <v>7117</v>
      </c>
    </row>
    <row r="8970" spans="1:14" x14ac:dyDescent="0.2">
      <c r="A8970" s="343">
        <v>45223</v>
      </c>
      <c r="B8970" s="106" t="s">
        <v>541</v>
      </c>
      <c r="C8970" s="58">
        <v>6641.1</v>
      </c>
      <c r="D8970" t="s">
        <v>452</v>
      </c>
      <c r="E8970">
        <v>2048</v>
      </c>
      <c r="F8970" t="s">
        <v>7165</v>
      </c>
      <c r="H8970" s="112">
        <v>8</v>
      </c>
      <c r="I8970" s="103">
        <v>242898</v>
      </c>
      <c r="J8970" s="112" t="s">
        <v>455</v>
      </c>
      <c r="K8970" s="103">
        <v>291477.59999999998</v>
      </c>
      <c r="L8970" t="s">
        <v>459</v>
      </c>
      <c r="M8970" t="s">
        <v>7116</v>
      </c>
      <c r="N8970" t="s">
        <v>7117</v>
      </c>
    </row>
    <row r="8971" spans="1:14" x14ac:dyDescent="0.2">
      <c r="A8971" s="343">
        <v>45224</v>
      </c>
      <c r="B8971" s="106" t="s">
        <v>541</v>
      </c>
      <c r="C8971" s="58">
        <v>6641.1</v>
      </c>
      <c r="D8971" t="s">
        <v>452</v>
      </c>
      <c r="E8971">
        <v>2048</v>
      </c>
      <c r="F8971" t="s">
        <v>7165</v>
      </c>
      <c r="H8971" s="112">
        <v>8</v>
      </c>
      <c r="I8971" s="103">
        <v>242898</v>
      </c>
      <c r="J8971" s="112" t="s">
        <v>455</v>
      </c>
      <c r="K8971" s="103">
        <v>291477.59999999998</v>
      </c>
      <c r="L8971" t="s">
        <v>459</v>
      </c>
      <c r="M8971" t="s">
        <v>7116</v>
      </c>
      <c r="N8971" t="s">
        <v>7117</v>
      </c>
    </row>
    <row r="8972" spans="1:14" x14ac:dyDescent="0.2">
      <c r="A8972" s="343">
        <v>45225</v>
      </c>
      <c r="B8972" s="106" t="s">
        <v>541</v>
      </c>
      <c r="C8972" s="58">
        <v>6641.1</v>
      </c>
      <c r="D8972" t="s">
        <v>452</v>
      </c>
      <c r="E8972">
        <v>2048</v>
      </c>
      <c r="F8972" t="s">
        <v>7165</v>
      </c>
      <c r="H8972" s="112">
        <v>4</v>
      </c>
      <c r="I8972" s="103">
        <v>242898</v>
      </c>
      <c r="J8972" s="112" t="s">
        <v>455</v>
      </c>
      <c r="K8972" s="103">
        <v>291477.59999999998</v>
      </c>
      <c r="L8972" t="s">
        <v>459</v>
      </c>
      <c r="M8972" t="s">
        <v>7116</v>
      </c>
      <c r="N8972" t="s">
        <v>7117</v>
      </c>
    </row>
    <row r="8973" spans="1:14" x14ac:dyDescent="0.2">
      <c r="A8973" s="343">
        <v>45229</v>
      </c>
      <c r="B8973" s="106" t="s">
        <v>541</v>
      </c>
      <c r="C8973" s="58">
        <v>75064.160000000003</v>
      </c>
      <c r="D8973" t="s">
        <v>452</v>
      </c>
      <c r="E8973">
        <v>6730</v>
      </c>
      <c r="F8973" t="s">
        <v>7172</v>
      </c>
      <c r="H8973" s="112">
        <v>8</v>
      </c>
      <c r="I8973" s="103">
        <v>217402</v>
      </c>
      <c r="J8973" s="112" t="s">
        <v>455</v>
      </c>
      <c r="K8973" s="103">
        <v>260882.4</v>
      </c>
      <c r="L8973" t="s">
        <v>459</v>
      </c>
      <c r="M8973" t="s">
        <v>7116</v>
      </c>
      <c r="N8973" t="s">
        <v>7117</v>
      </c>
    </row>
    <row r="8974" spans="1:14" x14ac:dyDescent="0.2">
      <c r="A8974" s="343">
        <v>45226</v>
      </c>
      <c r="B8974" s="106" t="s">
        <v>541</v>
      </c>
      <c r="C8974" s="58">
        <v>6641.1</v>
      </c>
      <c r="D8974" t="s">
        <v>452</v>
      </c>
      <c r="E8974">
        <v>2048</v>
      </c>
      <c r="F8974" t="s">
        <v>7165</v>
      </c>
      <c r="H8974" s="112">
        <v>8</v>
      </c>
      <c r="I8974" s="103">
        <v>242898</v>
      </c>
      <c r="J8974" s="112" t="s">
        <v>455</v>
      </c>
      <c r="K8974" s="103">
        <v>291477.59999999998</v>
      </c>
      <c r="L8974" t="s">
        <v>459</v>
      </c>
      <c r="M8974" t="s">
        <v>7116</v>
      </c>
      <c r="N8974" t="s">
        <v>7117</v>
      </c>
    </row>
    <row r="8975" spans="1:14" x14ac:dyDescent="0.2">
      <c r="A8975" s="343">
        <v>45230</v>
      </c>
      <c r="B8975" s="106" t="s">
        <v>541</v>
      </c>
      <c r="C8975" s="58">
        <v>75064.160000000003</v>
      </c>
      <c r="D8975" t="s">
        <v>452</v>
      </c>
      <c r="E8975">
        <v>6730</v>
      </c>
      <c r="F8975" t="s">
        <v>7172</v>
      </c>
      <c r="H8975" s="112">
        <v>8</v>
      </c>
      <c r="I8975" s="103">
        <v>217402</v>
      </c>
      <c r="J8975" s="112" t="s">
        <v>455</v>
      </c>
      <c r="K8975" s="103">
        <v>260882.4</v>
      </c>
      <c r="L8975" t="s">
        <v>459</v>
      </c>
      <c r="M8975" t="s">
        <v>7116</v>
      </c>
      <c r="N8975" t="s">
        <v>7117</v>
      </c>
    </row>
    <row r="8976" spans="1:14" x14ac:dyDescent="0.2">
      <c r="A8976" s="343">
        <v>45215</v>
      </c>
      <c r="B8976" s="106" t="s">
        <v>541</v>
      </c>
      <c r="C8976" s="58">
        <v>75064.160000000003</v>
      </c>
      <c r="D8976" t="s">
        <v>452</v>
      </c>
      <c r="E8976">
        <v>6730</v>
      </c>
      <c r="F8976" t="s">
        <v>7172</v>
      </c>
      <c r="H8976" s="112">
        <v>8</v>
      </c>
      <c r="I8976" s="103">
        <v>217402</v>
      </c>
      <c r="J8976" s="112" t="s">
        <v>455</v>
      </c>
      <c r="K8976" s="103">
        <v>260882.4</v>
      </c>
      <c r="L8976" t="s">
        <v>459</v>
      </c>
      <c r="M8976" t="s">
        <v>7116</v>
      </c>
      <c r="N8976" t="s">
        <v>7117</v>
      </c>
    </row>
    <row r="8977" spans="1:14" x14ac:dyDescent="0.2">
      <c r="A8977" s="343">
        <v>45215</v>
      </c>
      <c r="B8977" s="106" t="s">
        <v>541</v>
      </c>
      <c r="C8977" s="58">
        <v>6702.1</v>
      </c>
      <c r="D8977" t="s">
        <v>452</v>
      </c>
      <c r="E8977">
        <v>2048</v>
      </c>
      <c r="F8977" t="s">
        <v>7165</v>
      </c>
      <c r="H8977" s="112">
        <v>4</v>
      </c>
      <c r="I8977" s="103">
        <v>242898</v>
      </c>
      <c r="J8977" s="112" t="s">
        <v>455</v>
      </c>
      <c r="K8977" s="103">
        <v>291477.59999999998</v>
      </c>
      <c r="L8977" t="s">
        <v>459</v>
      </c>
      <c r="M8977" t="s">
        <v>7116</v>
      </c>
      <c r="N8977" t="s">
        <v>7117</v>
      </c>
    </row>
    <row r="8978" spans="1:14" x14ac:dyDescent="0.2">
      <c r="A8978" s="343">
        <v>45216</v>
      </c>
      <c r="B8978" s="106" t="s">
        <v>541</v>
      </c>
      <c r="C8978" s="58">
        <v>75064.160000000003</v>
      </c>
      <c r="D8978" t="s">
        <v>452</v>
      </c>
      <c r="E8978">
        <v>6730</v>
      </c>
      <c r="F8978" t="s">
        <v>7172</v>
      </c>
      <c r="H8978" s="112">
        <v>8</v>
      </c>
      <c r="I8978" s="103">
        <v>217402</v>
      </c>
      <c r="J8978" s="112" t="s">
        <v>455</v>
      </c>
      <c r="K8978" s="103">
        <v>260882.4</v>
      </c>
      <c r="L8978" t="s">
        <v>459</v>
      </c>
      <c r="M8978" t="s">
        <v>7116</v>
      </c>
      <c r="N8978" t="s">
        <v>7117</v>
      </c>
    </row>
    <row r="8979" spans="1:14" x14ac:dyDescent="0.2">
      <c r="A8979" s="343">
        <v>45217</v>
      </c>
      <c r="B8979" s="106" t="s">
        <v>541</v>
      </c>
      <c r="C8979" s="58">
        <v>6702.1</v>
      </c>
      <c r="D8979" t="s">
        <v>452</v>
      </c>
      <c r="E8979">
        <v>2048</v>
      </c>
      <c r="F8979" t="s">
        <v>7165</v>
      </c>
      <c r="H8979" s="112">
        <v>4</v>
      </c>
      <c r="I8979" s="103">
        <v>242898</v>
      </c>
      <c r="J8979" s="112" t="s">
        <v>455</v>
      </c>
      <c r="K8979" s="103">
        <v>291477.59999999998</v>
      </c>
      <c r="L8979" t="s">
        <v>459</v>
      </c>
      <c r="M8979" t="s">
        <v>7116</v>
      </c>
      <c r="N8979" t="s">
        <v>7117</v>
      </c>
    </row>
    <row r="8980" spans="1:14" x14ac:dyDescent="0.2">
      <c r="A8980" s="343">
        <v>45217</v>
      </c>
      <c r="B8980" s="106" t="s">
        <v>541</v>
      </c>
      <c r="C8980" s="58">
        <v>75064.160000000003</v>
      </c>
      <c r="D8980" t="s">
        <v>452</v>
      </c>
      <c r="E8980">
        <v>6730</v>
      </c>
      <c r="F8980" t="s">
        <v>7172</v>
      </c>
      <c r="H8980" s="112">
        <v>8</v>
      </c>
      <c r="I8980" s="103">
        <v>217402</v>
      </c>
      <c r="J8980" s="112" t="s">
        <v>455</v>
      </c>
      <c r="K8980" s="103">
        <v>260882.4</v>
      </c>
      <c r="L8980" t="s">
        <v>459</v>
      </c>
      <c r="M8980" t="s">
        <v>7116</v>
      </c>
      <c r="N8980" t="s">
        <v>7117</v>
      </c>
    </row>
    <row r="8981" spans="1:14" x14ac:dyDescent="0.2">
      <c r="A8981" s="343">
        <v>45218</v>
      </c>
      <c r="B8981" s="106" t="s">
        <v>541</v>
      </c>
      <c r="C8981" s="58">
        <v>6702.1</v>
      </c>
      <c r="D8981" t="s">
        <v>452</v>
      </c>
      <c r="E8981">
        <v>2048</v>
      </c>
      <c r="F8981" t="s">
        <v>7165</v>
      </c>
      <c r="H8981" s="112">
        <v>4</v>
      </c>
      <c r="I8981" s="103">
        <v>242898</v>
      </c>
      <c r="J8981" s="112" t="s">
        <v>455</v>
      </c>
      <c r="K8981" s="103">
        <v>291477.59999999998</v>
      </c>
      <c r="L8981" t="s">
        <v>459</v>
      </c>
      <c r="M8981" t="s">
        <v>7116</v>
      </c>
      <c r="N8981" t="s">
        <v>7117</v>
      </c>
    </row>
    <row r="8982" spans="1:14" x14ac:dyDescent="0.2">
      <c r="A8982" s="343">
        <v>45218</v>
      </c>
      <c r="B8982" s="106" t="s">
        <v>541</v>
      </c>
      <c r="C8982" s="58">
        <v>75064.160000000003</v>
      </c>
      <c r="D8982" t="s">
        <v>452</v>
      </c>
      <c r="E8982">
        <v>6730</v>
      </c>
      <c r="F8982" t="s">
        <v>7172</v>
      </c>
      <c r="H8982" s="112">
        <v>8</v>
      </c>
      <c r="I8982" s="103">
        <v>217402</v>
      </c>
      <c r="J8982" s="112" t="s">
        <v>455</v>
      </c>
      <c r="K8982" s="103">
        <v>260882.4</v>
      </c>
      <c r="L8982" t="s">
        <v>459</v>
      </c>
      <c r="M8982" t="s">
        <v>7116</v>
      </c>
      <c r="N8982" t="s">
        <v>7117</v>
      </c>
    </row>
    <row r="8983" spans="1:14" x14ac:dyDescent="0.2">
      <c r="A8983" s="343">
        <v>45219</v>
      </c>
      <c r="B8983" s="106" t="s">
        <v>541</v>
      </c>
      <c r="C8983" s="58">
        <v>6702.1</v>
      </c>
      <c r="D8983" t="s">
        <v>452</v>
      </c>
      <c r="E8983">
        <v>2048</v>
      </c>
      <c r="F8983" t="s">
        <v>7165</v>
      </c>
      <c r="H8983" s="112">
        <v>6</v>
      </c>
      <c r="I8983" s="103">
        <v>242898</v>
      </c>
      <c r="J8983" s="112" t="s">
        <v>455</v>
      </c>
      <c r="K8983" s="103">
        <v>291477.59999999998</v>
      </c>
      <c r="L8983" t="s">
        <v>459</v>
      </c>
      <c r="M8983" t="s">
        <v>7116</v>
      </c>
      <c r="N8983" t="s">
        <v>7117</v>
      </c>
    </row>
    <row r="8984" spans="1:14" x14ac:dyDescent="0.2">
      <c r="A8984" s="343">
        <v>45219</v>
      </c>
      <c r="B8984" s="106" t="s">
        <v>541</v>
      </c>
      <c r="C8984" s="58">
        <v>75064.160000000003</v>
      </c>
      <c r="D8984" t="s">
        <v>452</v>
      </c>
      <c r="E8984">
        <v>6730</v>
      </c>
      <c r="F8984" t="s">
        <v>7172</v>
      </c>
      <c r="H8984" s="112">
        <v>8</v>
      </c>
      <c r="I8984" s="103">
        <v>217402</v>
      </c>
      <c r="J8984" s="112" t="s">
        <v>455</v>
      </c>
      <c r="K8984" s="103">
        <v>260882.4</v>
      </c>
      <c r="L8984" t="s">
        <v>459</v>
      </c>
      <c r="M8984" t="s">
        <v>7116</v>
      </c>
      <c r="N8984" t="s">
        <v>7117</v>
      </c>
    </row>
    <row r="8985" spans="1:14" x14ac:dyDescent="0.2">
      <c r="A8985" s="343">
        <v>45229</v>
      </c>
      <c r="B8985" s="106" t="s">
        <v>541</v>
      </c>
      <c r="C8985" s="58">
        <v>6645.1</v>
      </c>
      <c r="D8985" t="s">
        <v>452</v>
      </c>
      <c r="E8985">
        <v>6730</v>
      </c>
      <c r="F8985" t="s">
        <v>7172</v>
      </c>
      <c r="H8985" s="112">
        <v>6</v>
      </c>
      <c r="I8985" s="103">
        <v>217402</v>
      </c>
      <c r="J8985" s="112" t="s">
        <v>455</v>
      </c>
      <c r="K8985" s="103">
        <v>260882.4</v>
      </c>
      <c r="L8985" t="s">
        <v>459</v>
      </c>
      <c r="M8985" t="s">
        <v>7116</v>
      </c>
      <c r="N8985" t="s">
        <v>7117</v>
      </c>
    </row>
    <row r="8986" spans="1:14" x14ac:dyDescent="0.2">
      <c r="A8986" s="343">
        <v>45230</v>
      </c>
      <c r="B8986" s="106" t="s">
        <v>541</v>
      </c>
      <c r="C8986" s="58">
        <v>6645.1</v>
      </c>
      <c r="D8986" t="s">
        <v>452</v>
      </c>
      <c r="E8986">
        <v>6730</v>
      </c>
      <c r="F8986" t="s">
        <v>7172</v>
      </c>
      <c r="H8986" s="112">
        <v>6</v>
      </c>
      <c r="I8986" s="103">
        <v>217402</v>
      </c>
      <c r="J8986" s="112" t="s">
        <v>455</v>
      </c>
      <c r="K8986" s="103">
        <v>260882.4</v>
      </c>
      <c r="L8986" t="s">
        <v>459</v>
      </c>
      <c r="M8986" t="s">
        <v>7116</v>
      </c>
      <c r="N8986" t="s">
        <v>7117</v>
      </c>
    </row>
    <row r="8987" spans="1:14" x14ac:dyDescent="0.2">
      <c r="A8987" s="343">
        <v>45222</v>
      </c>
      <c r="B8987" s="106" t="s">
        <v>541</v>
      </c>
      <c r="C8987" s="58">
        <v>6645.1</v>
      </c>
      <c r="D8987" t="s">
        <v>452</v>
      </c>
      <c r="E8987">
        <v>6730</v>
      </c>
      <c r="F8987" t="s">
        <v>7172</v>
      </c>
      <c r="H8987" s="112">
        <v>8</v>
      </c>
      <c r="I8987" s="103">
        <v>217402</v>
      </c>
      <c r="J8987" s="112" t="s">
        <v>455</v>
      </c>
      <c r="K8987" s="103">
        <v>260882.4</v>
      </c>
      <c r="L8987" t="s">
        <v>459</v>
      </c>
      <c r="M8987" t="s">
        <v>7116</v>
      </c>
      <c r="N8987" t="s">
        <v>7117</v>
      </c>
    </row>
    <row r="8988" spans="1:14" x14ac:dyDescent="0.2">
      <c r="A8988" s="343">
        <v>45223</v>
      </c>
      <c r="B8988" s="106" t="s">
        <v>541</v>
      </c>
      <c r="C8988" s="58">
        <v>6645.1</v>
      </c>
      <c r="D8988" t="s">
        <v>452</v>
      </c>
      <c r="E8988">
        <v>6730</v>
      </c>
      <c r="F8988" t="s">
        <v>7172</v>
      </c>
      <c r="H8988" s="112">
        <v>8</v>
      </c>
      <c r="I8988" s="103">
        <v>217402</v>
      </c>
      <c r="J8988" s="112" t="s">
        <v>455</v>
      </c>
      <c r="K8988" s="103">
        <v>260882.4</v>
      </c>
      <c r="L8988" t="s">
        <v>459</v>
      </c>
      <c r="M8988" t="s">
        <v>7116</v>
      </c>
      <c r="N8988" t="s">
        <v>7117</v>
      </c>
    </row>
    <row r="8989" spans="1:14" x14ac:dyDescent="0.2">
      <c r="A8989" s="343">
        <v>45224</v>
      </c>
      <c r="B8989" s="106" t="s">
        <v>541</v>
      </c>
      <c r="C8989" s="58">
        <v>6645.1</v>
      </c>
      <c r="D8989" t="s">
        <v>452</v>
      </c>
      <c r="E8989">
        <v>6730</v>
      </c>
      <c r="F8989" t="s">
        <v>7172</v>
      </c>
      <c r="H8989" s="112">
        <v>7</v>
      </c>
      <c r="I8989" s="103">
        <v>217402</v>
      </c>
      <c r="J8989" s="112" t="s">
        <v>455</v>
      </c>
      <c r="K8989" s="103">
        <v>260882.4</v>
      </c>
      <c r="L8989" t="s">
        <v>459</v>
      </c>
      <c r="M8989" t="s">
        <v>7116</v>
      </c>
      <c r="N8989" t="s">
        <v>7117</v>
      </c>
    </row>
    <row r="8990" spans="1:14" x14ac:dyDescent="0.2">
      <c r="A8990" s="343">
        <v>45225</v>
      </c>
      <c r="B8990" s="106" t="s">
        <v>541</v>
      </c>
      <c r="C8990" s="58">
        <v>6645.1</v>
      </c>
      <c r="D8990" t="s">
        <v>452</v>
      </c>
      <c r="E8990">
        <v>6730</v>
      </c>
      <c r="F8990" t="s">
        <v>7172</v>
      </c>
      <c r="H8990" s="112">
        <v>6</v>
      </c>
      <c r="I8990" s="103">
        <v>217402</v>
      </c>
      <c r="J8990" s="112" t="s">
        <v>455</v>
      </c>
      <c r="K8990" s="103">
        <v>260882.4</v>
      </c>
      <c r="L8990" t="s">
        <v>459</v>
      </c>
      <c r="M8990" t="s">
        <v>7116</v>
      </c>
      <c r="N8990" t="s">
        <v>7117</v>
      </c>
    </row>
    <row r="8991" spans="1:14" x14ac:dyDescent="0.2">
      <c r="A8991" s="343">
        <v>45226</v>
      </c>
      <c r="B8991" s="106" t="s">
        <v>541</v>
      </c>
      <c r="C8991" s="58">
        <v>6645.1</v>
      </c>
      <c r="D8991" t="s">
        <v>452</v>
      </c>
      <c r="E8991">
        <v>6730</v>
      </c>
      <c r="F8991" t="s">
        <v>7172</v>
      </c>
      <c r="H8991" s="112">
        <v>6</v>
      </c>
      <c r="I8991" s="103">
        <v>217402</v>
      </c>
      <c r="J8991" s="112" t="s">
        <v>455</v>
      </c>
      <c r="K8991" s="103">
        <v>260882.4</v>
      </c>
      <c r="L8991" t="s">
        <v>459</v>
      </c>
      <c r="M8991" t="s">
        <v>7116</v>
      </c>
      <c r="N8991" t="s">
        <v>7117</v>
      </c>
    </row>
    <row r="8992" spans="1:14" x14ac:dyDescent="0.2">
      <c r="A8992" s="343">
        <v>45215</v>
      </c>
      <c r="B8992" s="106" t="s">
        <v>541</v>
      </c>
      <c r="C8992" s="58">
        <v>6645.1</v>
      </c>
      <c r="D8992" t="s">
        <v>452</v>
      </c>
      <c r="E8992">
        <v>6730</v>
      </c>
      <c r="F8992" t="s">
        <v>7172</v>
      </c>
      <c r="H8992" s="112">
        <v>8</v>
      </c>
      <c r="I8992" s="103">
        <v>217402</v>
      </c>
      <c r="J8992" s="112" t="s">
        <v>455</v>
      </c>
      <c r="K8992" s="103">
        <v>260882.4</v>
      </c>
      <c r="L8992" t="s">
        <v>459</v>
      </c>
      <c r="M8992" t="s">
        <v>7116</v>
      </c>
      <c r="N8992" t="s">
        <v>7117</v>
      </c>
    </row>
    <row r="8993" spans="1:14" x14ac:dyDescent="0.2">
      <c r="A8993" s="343">
        <v>45216</v>
      </c>
      <c r="B8993" s="106" t="s">
        <v>541</v>
      </c>
      <c r="C8993" s="58">
        <v>6645.1</v>
      </c>
      <c r="D8993" t="s">
        <v>452</v>
      </c>
      <c r="E8993">
        <v>6730</v>
      </c>
      <c r="F8993" t="s">
        <v>7172</v>
      </c>
      <c r="H8993" s="112">
        <v>8</v>
      </c>
      <c r="I8993" s="103">
        <v>217402</v>
      </c>
      <c r="J8993" s="112" t="s">
        <v>455</v>
      </c>
      <c r="K8993" s="103">
        <v>260882.4</v>
      </c>
      <c r="L8993" t="s">
        <v>459</v>
      </c>
      <c r="M8993" t="s">
        <v>7116</v>
      </c>
      <c r="N8993" t="s">
        <v>7117</v>
      </c>
    </row>
    <row r="8994" spans="1:14" x14ac:dyDescent="0.2">
      <c r="A8994" s="343">
        <v>45217</v>
      </c>
      <c r="B8994" s="106" t="s">
        <v>541</v>
      </c>
      <c r="C8994" s="58">
        <v>6645.1</v>
      </c>
      <c r="D8994" t="s">
        <v>452</v>
      </c>
      <c r="E8994">
        <v>6730</v>
      </c>
      <c r="F8994" t="s">
        <v>7172</v>
      </c>
      <c r="H8994" s="112">
        <v>8</v>
      </c>
      <c r="I8994" s="103">
        <v>217402</v>
      </c>
      <c r="J8994" s="112" t="s">
        <v>455</v>
      </c>
      <c r="K8994" s="103">
        <v>260882.4</v>
      </c>
      <c r="L8994" t="s">
        <v>459</v>
      </c>
      <c r="M8994" t="s">
        <v>7116</v>
      </c>
      <c r="N8994" t="s">
        <v>7117</v>
      </c>
    </row>
    <row r="8995" spans="1:14" x14ac:dyDescent="0.2">
      <c r="A8995" s="343">
        <v>45218</v>
      </c>
      <c r="B8995" s="106" t="s">
        <v>541</v>
      </c>
      <c r="C8995" s="58">
        <v>6645.1</v>
      </c>
      <c r="D8995" t="s">
        <v>452</v>
      </c>
      <c r="E8995">
        <v>6730</v>
      </c>
      <c r="F8995" t="s">
        <v>7172</v>
      </c>
      <c r="H8995" s="112">
        <v>8</v>
      </c>
      <c r="I8995" s="103">
        <v>217402</v>
      </c>
      <c r="J8995" s="112" t="s">
        <v>455</v>
      </c>
      <c r="K8995" s="103">
        <v>260882.4</v>
      </c>
      <c r="L8995" t="s">
        <v>459</v>
      </c>
      <c r="M8995" t="s">
        <v>7116</v>
      </c>
      <c r="N8995" t="s">
        <v>7117</v>
      </c>
    </row>
    <row r="8996" spans="1:14" x14ac:dyDescent="0.2">
      <c r="A8996" s="343">
        <v>45219</v>
      </c>
      <c r="B8996" s="106" t="s">
        <v>541</v>
      </c>
      <c r="C8996" s="58">
        <v>6645.1</v>
      </c>
      <c r="D8996" t="s">
        <v>452</v>
      </c>
      <c r="E8996">
        <v>6730</v>
      </c>
      <c r="F8996" t="s">
        <v>7172</v>
      </c>
      <c r="H8996" s="112">
        <v>8</v>
      </c>
      <c r="I8996" s="103">
        <v>217402</v>
      </c>
      <c r="J8996" s="112" t="s">
        <v>455</v>
      </c>
      <c r="K8996" s="103">
        <v>260882.4</v>
      </c>
      <c r="L8996" t="s">
        <v>459</v>
      </c>
      <c r="M8996" t="s">
        <v>7116</v>
      </c>
      <c r="N8996" t="s">
        <v>7117</v>
      </c>
    </row>
    <row r="8997" spans="1:14" x14ac:dyDescent="0.2">
      <c r="A8997" s="343">
        <v>45210</v>
      </c>
      <c r="B8997" s="106" t="s">
        <v>541</v>
      </c>
      <c r="C8997" s="58">
        <v>6412.13</v>
      </c>
      <c r="D8997" t="s">
        <v>452</v>
      </c>
      <c r="E8997">
        <v>6102</v>
      </c>
      <c r="F8997" t="s">
        <v>7176</v>
      </c>
      <c r="H8997" s="112">
        <v>8</v>
      </c>
      <c r="I8997" s="103">
        <v>141558</v>
      </c>
      <c r="J8997" s="112" t="s">
        <v>455</v>
      </c>
      <c r="K8997" s="103">
        <v>169869.6</v>
      </c>
      <c r="L8997" t="s">
        <v>459</v>
      </c>
      <c r="M8997" t="s">
        <v>7116</v>
      </c>
      <c r="N8997" t="s">
        <v>7117</v>
      </c>
    </row>
    <row r="8998" spans="1:14" x14ac:dyDescent="0.2">
      <c r="A8998" s="343">
        <v>45202</v>
      </c>
      <c r="B8998" s="106" t="s">
        <v>541</v>
      </c>
      <c r="C8998" s="58">
        <v>6427.1</v>
      </c>
      <c r="D8998" t="s">
        <v>452</v>
      </c>
      <c r="E8998">
        <v>2045</v>
      </c>
      <c r="F8998" t="s">
        <v>487</v>
      </c>
      <c r="H8998" s="112">
        <v>8</v>
      </c>
      <c r="I8998" s="103">
        <v>172165</v>
      </c>
      <c r="J8998" s="112" t="s">
        <v>455</v>
      </c>
      <c r="K8998" s="103">
        <v>206598</v>
      </c>
      <c r="L8998" t="s">
        <v>459</v>
      </c>
      <c r="M8998" t="s">
        <v>7116</v>
      </c>
      <c r="N8998" t="s">
        <v>7117</v>
      </c>
    </row>
    <row r="8999" spans="1:14" x14ac:dyDescent="0.2">
      <c r="A8999" s="343">
        <v>45211</v>
      </c>
      <c r="B8999" s="106" t="s">
        <v>541</v>
      </c>
      <c r="C8999" s="58">
        <v>6412.13</v>
      </c>
      <c r="D8999" t="s">
        <v>452</v>
      </c>
      <c r="E8999">
        <v>6102</v>
      </c>
      <c r="F8999" t="s">
        <v>7176</v>
      </c>
      <c r="H8999" s="112">
        <v>8</v>
      </c>
      <c r="I8999" s="103">
        <v>141558</v>
      </c>
      <c r="J8999" s="112" t="s">
        <v>455</v>
      </c>
      <c r="K8999" s="103">
        <v>169869.6</v>
      </c>
      <c r="L8999" t="s">
        <v>459</v>
      </c>
      <c r="M8999" t="s">
        <v>7116</v>
      </c>
      <c r="N8999" t="s">
        <v>7117</v>
      </c>
    </row>
    <row r="9000" spans="1:14" x14ac:dyDescent="0.2">
      <c r="A9000" s="343">
        <v>45215</v>
      </c>
      <c r="B9000" s="106" t="s">
        <v>541</v>
      </c>
      <c r="C9000" s="58">
        <v>6369.1</v>
      </c>
      <c r="D9000" t="s">
        <v>452</v>
      </c>
      <c r="E9000">
        <v>7223</v>
      </c>
      <c r="F9000" t="s">
        <v>7181</v>
      </c>
      <c r="H9000" s="112">
        <v>8</v>
      </c>
      <c r="I9000" s="103">
        <v>184046</v>
      </c>
      <c r="J9000" s="112" t="s">
        <v>455</v>
      </c>
      <c r="K9000" s="103">
        <v>220855.2</v>
      </c>
      <c r="L9000" t="s">
        <v>459</v>
      </c>
      <c r="M9000" t="s">
        <v>7116</v>
      </c>
      <c r="N9000" t="s">
        <v>7117</v>
      </c>
    </row>
    <row r="9001" spans="1:14" x14ac:dyDescent="0.2">
      <c r="A9001" s="343">
        <v>45203</v>
      </c>
      <c r="B9001" s="106" t="s">
        <v>541</v>
      </c>
      <c r="C9001" s="58">
        <v>6427.1</v>
      </c>
      <c r="D9001" t="s">
        <v>452</v>
      </c>
      <c r="E9001">
        <v>2045</v>
      </c>
      <c r="F9001" t="s">
        <v>487</v>
      </c>
      <c r="H9001" s="112">
        <v>8</v>
      </c>
      <c r="I9001" s="103">
        <v>172165</v>
      </c>
      <c r="J9001" s="112" t="s">
        <v>455</v>
      </c>
      <c r="K9001" s="103">
        <v>206598</v>
      </c>
      <c r="L9001" t="s">
        <v>459</v>
      </c>
      <c r="M9001" t="s">
        <v>7116</v>
      </c>
      <c r="N9001" t="s">
        <v>7117</v>
      </c>
    </row>
    <row r="9002" spans="1:14" x14ac:dyDescent="0.2">
      <c r="A9002" s="343">
        <v>45212</v>
      </c>
      <c r="B9002" s="106" t="s">
        <v>541</v>
      </c>
      <c r="C9002" s="58">
        <v>6412.13</v>
      </c>
      <c r="D9002" t="s">
        <v>452</v>
      </c>
      <c r="E9002">
        <v>6102</v>
      </c>
      <c r="F9002" t="s">
        <v>7176</v>
      </c>
      <c r="H9002" s="112">
        <v>8</v>
      </c>
      <c r="I9002" s="103">
        <v>141558</v>
      </c>
      <c r="J9002" s="112" t="s">
        <v>455</v>
      </c>
      <c r="K9002" s="103">
        <v>169869.6</v>
      </c>
      <c r="L9002" t="s">
        <v>459</v>
      </c>
      <c r="M9002" t="s">
        <v>7116</v>
      </c>
      <c r="N9002" t="s">
        <v>7117</v>
      </c>
    </row>
    <row r="9003" spans="1:14" x14ac:dyDescent="0.2">
      <c r="A9003" s="343">
        <v>45216</v>
      </c>
      <c r="B9003" s="106" t="s">
        <v>541</v>
      </c>
      <c r="C9003" s="58">
        <v>6369.1</v>
      </c>
      <c r="D9003" t="s">
        <v>452</v>
      </c>
      <c r="E9003">
        <v>7223</v>
      </c>
      <c r="F9003" t="s">
        <v>7181</v>
      </c>
      <c r="H9003" s="112">
        <v>8</v>
      </c>
      <c r="I9003" s="103">
        <v>184046</v>
      </c>
      <c r="J9003" s="112" t="s">
        <v>455</v>
      </c>
      <c r="K9003" s="103">
        <v>220855.2</v>
      </c>
      <c r="L9003" t="s">
        <v>459</v>
      </c>
      <c r="M9003" t="s">
        <v>7116</v>
      </c>
      <c r="N9003" t="s">
        <v>7117</v>
      </c>
    </row>
    <row r="9004" spans="1:14" x14ac:dyDescent="0.2">
      <c r="A9004" s="343">
        <v>45204</v>
      </c>
      <c r="B9004" s="106" t="s">
        <v>541</v>
      </c>
      <c r="C9004" s="58">
        <v>6427.1</v>
      </c>
      <c r="D9004" t="s">
        <v>452</v>
      </c>
      <c r="E9004">
        <v>2045</v>
      </c>
      <c r="F9004" t="s">
        <v>487</v>
      </c>
      <c r="H9004" s="112">
        <v>8</v>
      </c>
      <c r="I9004" s="103">
        <v>172165</v>
      </c>
      <c r="J9004" s="112" t="s">
        <v>455</v>
      </c>
      <c r="K9004" s="103">
        <v>206598</v>
      </c>
      <c r="L9004" t="s">
        <v>459</v>
      </c>
      <c r="M9004" t="s">
        <v>7116</v>
      </c>
      <c r="N9004" t="s">
        <v>7117</v>
      </c>
    </row>
    <row r="9005" spans="1:14" x14ac:dyDescent="0.2">
      <c r="A9005" s="343">
        <v>45217</v>
      </c>
      <c r="B9005" s="106" t="s">
        <v>541</v>
      </c>
      <c r="C9005" s="58">
        <v>6369.1</v>
      </c>
      <c r="D9005" t="s">
        <v>452</v>
      </c>
      <c r="E9005">
        <v>7223</v>
      </c>
      <c r="F9005" t="s">
        <v>7181</v>
      </c>
      <c r="H9005" s="112">
        <v>8</v>
      </c>
      <c r="I9005" s="103">
        <v>184046</v>
      </c>
      <c r="J9005" s="112" t="s">
        <v>455</v>
      </c>
      <c r="K9005" s="103">
        <v>220855.2</v>
      </c>
      <c r="L9005" t="s">
        <v>459</v>
      </c>
      <c r="M9005" t="s">
        <v>7116</v>
      </c>
      <c r="N9005" t="s">
        <v>7117</v>
      </c>
    </row>
    <row r="9006" spans="1:14" x14ac:dyDescent="0.2">
      <c r="A9006" s="343">
        <v>45208</v>
      </c>
      <c r="B9006" s="106" t="s">
        <v>541</v>
      </c>
      <c r="C9006" s="58">
        <v>6497.11</v>
      </c>
      <c r="D9006" t="s">
        <v>452</v>
      </c>
      <c r="E9006">
        <v>6102</v>
      </c>
      <c r="F9006" t="s">
        <v>7176</v>
      </c>
      <c r="H9006" s="112">
        <v>8</v>
      </c>
      <c r="I9006" s="103">
        <v>141558</v>
      </c>
      <c r="J9006" s="112" t="s">
        <v>455</v>
      </c>
      <c r="K9006" s="103">
        <v>169869.6</v>
      </c>
      <c r="L9006" t="s">
        <v>459</v>
      </c>
      <c r="M9006" t="s">
        <v>7116</v>
      </c>
      <c r="N9006" t="s">
        <v>7117</v>
      </c>
    </row>
    <row r="9007" spans="1:14" x14ac:dyDescent="0.2">
      <c r="A9007" s="343">
        <v>45205</v>
      </c>
      <c r="B9007" s="106" t="s">
        <v>541</v>
      </c>
      <c r="C9007" s="58">
        <v>6427.1</v>
      </c>
      <c r="D9007" t="s">
        <v>452</v>
      </c>
      <c r="E9007">
        <v>2045</v>
      </c>
      <c r="F9007" t="s">
        <v>487</v>
      </c>
      <c r="H9007" s="112">
        <v>8</v>
      </c>
      <c r="I9007" s="103">
        <v>172165</v>
      </c>
      <c r="J9007" s="112" t="s">
        <v>455</v>
      </c>
      <c r="K9007" s="103">
        <v>206598</v>
      </c>
      <c r="L9007" t="s">
        <v>459</v>
      </c>
      <c r="M9007" t="s">
        <v>7116</v>
      </c>
      <c r="N9007" t="s">
        <v>7117</v>
      </c>
    </row>
    <row r="9008" spans="1:14" x14ac:dyDescent="0.2">
      <c r="A9008" s="343">
        <v>45218</v>
      </c>
      <c r="B9008" s="106" t="s">
        <v>541</v>
      </c>
      <c r="C9008" s="58">
        <v>6369.1</v>
      </c>
      <c r="D9008" t="s">
        <v>452</v>
      </c>
      <c r="E9008">
        <v>7223</v>
      </c>
      <c r="F9008" t="s">
        <v>7181</v>
      </c>
      <c r="H9008" s="112">
        <v>8</v>
      </c>
      <c r="I9008" s="103">
        <v>184046</v>
      </c>
      <c r="J9008" s="112" t="s">
        <v>455</v>
      </c>
      <c r="K9008" s="103">
        <v>220855.2</v>
      </c>
      <c r="L9008" t="s">
        <v>459</v>
      </c>
      <c r="M9008" t="s">
        <v>7116</v>
      </c>
      <c r="N9008" t="s">
        <v>7117</v>
      </c>
    </row>
    <row r="9009" spans="1:14" x14ac:dyDescent="0.2">
      <c r="A9009" s="343">
        <v>45209</v>
      </c>
      <c r="B9009" s="106" t="s">
        <v>541</v>
      </c>
      <c r="C9009" s="58">
        <v>6497.11</v>
      </c>
      <c r="D9009" t="s">
        <v>452</v>
      </c>
      <c r="E9009">
        <v>6102</v>
      </c>
      <c r="F9009" t="s">
        <v>7176</v>
      </c>
      <c r="H9009" s="112">
        <v>6</v>
      </c>
      <c r="I9009" s="103">
        <v>141558</v>
      </c>
      <c r="J9009" s="112" t="s">
        <v>455</v>
      </c>
      <c r="K9009" s="103">
        <v>169869.6</v>
      </c>
      <c r="L9009" t="s">
        <v>459</v>
      </c>
      <c r="M9009" t="s">
        <v>7116</v>
      </c>
      <c r="N9009" t="s">
        <v>7117</v>
      </c>
    </row>
    <row r="9010" spans="1:14" x14ac:dyDescent="0.2">
      <c r="A9010" s="343">
        <v>45208</v>
      </c>
      <c r="B9010" s="106" t="s">
        <v>541</v>
      </c>
      <c r="C9010" s="58">
        <v>6427.1</v>
      </c>
      <c r="D9010" t="s">
        <v>452</v>
      </c>
      <c r="E9010">
        <v>2045</v>
      </c>
      <c r="F9010" t="s">
        <v>487</v>
      </c>
      <c r="H9010" s="112">
        <v>4</v>
      </c>
      <c r="I9010" s="103">
        <v>172165</v>
      </c>
      <c r="J9010" s="112" t="s">
        <v>455</v>
      </c>
      <c r="K9010" s="103">
        <v>206598</v>
      </c>
      <c r="L9010" t="s">
        <v>459</v>
      </c>
      <c r="M9010" t="s">
        <v>7116</v>
      </c>
      <c r="N9010" t="s">
        <v>7117</v>
      </c>
    </row>
    <row r="9011" spans="1:14" x14ac:dyDescent="0.2">
      <c r="A9011" s="343">
        <v>45219</v>
      </c>
      <c r="B9011" s="106" t="s">
        <v>541</v>
      </c>
      <c r="C9011" s="58">
        <v>6369.1</v>
      </c>
      <c r="D9011" t="s">
        <v>452</v>
      </c>
      <c r="E9011">
        <v>7223</v>
      </c>
      <c r="F9011" t="s">
        <v>7181</v>
      </c>
      <c r="H9011" s="112">
        <v>8</v>
      </c>
      <c r="I9011" s="103">
        <v>184046</v>
      </c>
      <c r="J9011" s="112" t="s">
        <v>455</v>
      </c>
      <c r="K9011" s="103">
        <v>220855.2</v>
      </c>
      <c r="L9011" t="s">
        <v>459</v>
      </c>
      <c r="M9011" t="s">
        <v>7116</v>
      </c>
      <c r="N9011" t="s">
        <v>7117</v>
      </c>
    </row>
    <row r="9012" spans="1:14" x14ac:dyDescent="0.2">
      <c r="A9012" s="343">
        <v>45201</v>
      </c>
      <c r="B9012" s="106" t="s">
        <v>541</v>
      </c>
      <c r="C9012" s="58">
        <v>6412.13</v>
      </c>
      <c r="D9012" t="s">
        <v>452</v>
      </c>
      <c r="E9012">
        <v>6102</v>
      </c>
      <c r="F9012" t="s">
        <v>7176</v>
      </c>
      <c r="H9012" s="112">
        <v>6</v>
      </c>
      <c r="I9012" s="103">
        <v>141558</v>
      </c>
      <c r="J9012" s="112" t="s">
        <v>455</v>
      </c>
      <c r="K9012" s="103">
        <v>169869.6</v>
      </c>
      <c r="L9012" t="s">
        <v>459</v>
      </c>
      <c r="M9012" t="s">
        <v>7116</v>
      </c>
      <c r="N9012" t="s">
        <v>7117</v>
      </c>
    </row>
    <row r="9013" spans="1:14" x14ac:dyDescent="0.2">
      <c r="A9013" s="343">
        <v>45223</v>
      </c>
      <c r="B9013" s="106" t="s">
        <v>541</v>
      </c>
      <c r="C9013" s="58">
        <v>6369.1</v>
      </c>
      <c r="D9013" t="s">
        <v>452</v>
      </c>
      <c r="E9013">
        <v>7223</v>
      </c>
      <c r="F9013" t="s">
        <v>7181</v>
      </c>
      <c r="H9013" s="112">
        <v>8</v>
      </c>
      <c r="I9013" s="103">
        <v>184046</v>
      </c>
      <c r="J9013" s="112" t="s">
        <v>455</v>
      </c>
      <c r="K9013" s="103">
        <v>220855.2</v>
      </c>
      <c r="L9013" t="s">
        <v>459</v>
      </c>
      <c r="M9013" t="s">
        <v>7116</v>
      </c>
      <c r="N9013" t="s">
        <v>7117</v>
      </c>
    </row>
    <row r="9014" spans="1:14" x14ac:dyDescent="0.2">
      <c r="A9014" s="343">
        <v>45202</v>
      </c>
      <c r="B9014" s="106" t="s">
        <v>541</v>
      </c>
      <c r="C9014" s="58">
        <v>6412.13</v>
      </c>
      <c r="D9014" t="s">
        <v>452</v>
      </c>
      <c r="E9014">
        <v>6102</v>
      </c>
      <c r="F9014" t="s">
        <v>7176</v>
      </c>
      <c r="H9014" s="112">
        <v>8</v>
      </c>
      <c r="I9014" s="103">
        <v>141558</v>
      </c>
      <c r="J9014" s="112" t="s">
        <v>455</v>
      </c>
      <c r="K9014" s="103">
        <v>169869.6</v>
      </c>
      <c r="L9014" t="s">
        <v>459</v>
      </c>
      <c r="M9014" t="s">
        <v>7116</v>
      </c>
      <c r="N9014" t="s">
        <v>7117</v>
      </c>
    </row>
    <row r="9015" spans="1:14" x14ac:dyDescent="0.2">
      <c r="A9015" s="343">
        <v>45208</v>
      </c>
      <c r="B9015" s="106" t="s">
        <v>541</v>
      </c>
      <c r="C9015" s="58">
        <v>6369.1</v>
      </c>
      <c r="D9015" t="s">
        <v>452</v>
      </c>
      <c r="E9015">
        <v>2045</v>
      </c>
      <c r="F9015" t="s">
        <v>487</v>
      </c>
      <c r="H9015" s="112">
        <v>2</v>
      </c>
      <c r="I9015" s="103">
        <v>172165</v>
      </c>
      <c r="J9015" s="112" t="s">
        <v>455</v>
      </c>
      <c r="K9015" s="103">
        <v>206598</v>
      </c>
      <c r="L9015" t="s">
        <v>459</v>
      </c>
      <c r="M9015" t="s">
        <v>7116</v>
      </c>
      <c r="N9015" t="s">
        <v>7117</v>
      </c>
    </row>
    <row r="9016" spans="1:14" x14ac:dyDescent="0.2">
      <c r="A9016" s="343">
        <v>45224</v>
      </c>
      <c r="B9016" s="106" t="s">
        <v>541</v>
      </c>
      <c r="C9016" s="58">
        <v>6369.1</v>
      </c>
      <c r="D9016" t="s">
        <v>452</v>
      </c>
      <c r="E9016">
        <v>7223</v>
      </c>
      <c r="F9016" t="s">
        <v>7181</v>
      </c>
      <c r="H9016" s="112">
        <v>8</v>
      </c>
      <c r="I9016" s="103">
        <v>184046</v>
      </c>
      <c r="J9016" s="112" t="s">
        <v>455</v>
      </c>
      <c r="K9016" s="103">
        <v>220855.2</v>
      </c>
      <c r="L9016" t="s">
        <v>459</v>
      </c>
      <c r="M9016" t="s">
        <v>7116</v>
      </c>
      <c r="N9016" t="s">
        <v>7117</v>
      </c>
    </row>
    <row r="9017" spans="1:14" x14ac:dyDescent="0.2">
      <c r="A9017" s="343">
        <v>45203</v>
      </c>
      <c r="B9017" s="106" t="s">
        <v>541</v>
      </c>
      <c r="C9017" s="58">
        <v>6412.13</v>
      </c>
      <c r="D9017" t="s">
        <v>452</v>
      </c>
      <c r="E9017">
        <v>6102</v>
      </c>
      <c r="F9017" t="s">
        <v>7176</v>
      </c>
      <c r="H9017" s="112">
        <v>6</v>
      </c>
      <c r="I9017" s="103">
        <v>141558</v>
      </c>
      <c r="J9017" s="112" t="s">
        <v>455</v>
      </c>
      <c r="K9017" s="103">
        <v>169869.6</v>
      </c>
      <c r="L9017" t="s">
        <v>459</v>
      </c>
      <c r="M9017" t="s">
        <v>7116</v>
      </c>
      <c r="N9017" t="s">
        <v>7117</v>
      </c>
    </row>
    <row r="9018" spans="1:14" x14ac:dyDescent="0.2">
      <c r="A9018" s="343">
        <v>45209</v>
      </c>
      <c r="B9018" s="106" t="s">
        <v>541</v>
      </c>
      <c r="C9018" s="58">
        <v>6369.1</v>
      </c>
      <c r="D9018" t="s">
        <v>452</v>
      </c>
      <c r="E9018">
        <v>2045</v>
      </c>
      <c r="F9018" t="s">
        <v>487</v>
      </c>
      <c r="H9018" s="112">
        <v>7</v>
      </c>
      <c r="I9018" s="103">
        <v>172165</v>
      </c>
      <c r="J9018" s="112" t="s">
        <v>455</v>
      </c>
      <c r="K9018" s="103">
        <v>206598</v>
      </c>
      <c r="L9018" t="s">
        <v>459</v>
      </c>
      <c r="M9018" t="s">
        <v>7116</v>
      </c>
      <c r="N9018" t="s">
        <v>7117</v>
      </c>
    </row>
    <row r="9019" spans="1:14" x14ac:dyDescent="0.2">
      <c r="A9019" s="343">
        <v>45225</v>
      </c>
      <c r="B9019" s="106" t="s">
        <v>541</v>
      </c>
      <c r="C9019" s="58">
        <v>6369.1</v>
      </c>
      <c r="D9019" t="s">
        <v>452</v>
      </c>
      <c r="E9019">
        <v>7223</v>
      </c>
      <c r="F9019" t="s">
        <v>7181</v>
      </c>
      <c r="H9019" s="112">
        <v>7</v>
      </c>
      <c r="I9019" s="103">
        <v>184046</v>
      </c>
      <c r="J9019" s="112" t="s">
        <v>455</v>
      </c>
      <c r="K9019" s="103">
        <v>220855.2</v>
      </c>
      <c r="L9019" t="s">
        <v>459</v>
      </c>
      <c r="M9019" t="s">
        <v>7116</v>
      </c>
      <c r="N9019" t="s">
        <v>7117</v>
      </c>
    </row>
    <row r="9020" spans="1:14" x14ac:dyDescent="0.2">
      <c r="A9020" s="343">
        <v>45210</v>
      </c>
      <c r="B9020" s="106" t="s">
        <v>541</v>
      </c>
      <c r="C9020" s="58">
        <v>6369.1</v>
      </c>
      <c r="D9020" t="s">
        <v>452</v>
      </c>
      <c r="E9020">
        <v>2045</v>
      </c>
      <c r="F9020" t="s">
        <v>487</v>
      </c>
      <c r="H9020" s="112">
        <v>4</v>
      </c>
      <c r="I9020" s="103">
        <v>172165</v>
      </c>
      <c r="J9020" s="112" t="s">
        <v>455</v>
      </c>
      <c r="K9020" s="103">
        <v>206598</v>
      </c>
      <c r="L9020" t="s">
        <v>459</v>
      </c>
      <c r="M9020" t="s">
        <v>7116</v>
      </c>
      <c r="N9020" t="s">
        <v>7117</v>
      </c>
    </row>
    <row r="9021" spans="1:14" x14ac:dyDescent="0.2">
      <c r="A9021" s="343">
        <v>45204</v>
      </c>
      <c r="B9021" s="106" t="s">
        <v>541</v>
      </c>
      <c r="C9021" s="58">
        <v>6240.11</v>
      </c>
      <c r="D9021" t="s">
        <v>2065</v>
      </c>
      <c r="E9021">
        <v>6102</v>
      </c>
      <c r="F9021" t="s">
        <v>7176</v>
      </c>
      <c r="H9021" s="112">
        <v>8</v>
      </c>
      <c r="I9021" s="103">
        <v>141558</v>
      </c>
      <c r="J9021" s="112" t="s">
        <v>455</v>
      </c>
      <c r="K9021" s="103">
        <v>169869.6</v>
      </c>
      <c r="L9021" t="s">
        <v>459</v>
      </c>
      <c r="M9021" t="s">
        <v>7116</v>
      </c>
      <c r="N9021" t="s">
        <v>7117</v>
      </c>
    </row>
    <row r="9022" spans="1:14" x14ac:dyDescent="0.2">
      <c r="A9022" s="343">
        <v>45226</v>
      </c>
      <c r="B9022" s="106" t="s">
        <v>541</v>
      </c>
      <c r="C9022" s="58">
        <v>6369.1</v>
      </c>
      <c r="D9022" t="s">
        <v>452</v>
      </c>
      <c r="E9022">
        <v>7223</v>
      </c>
      <c r="F9022" t="s">
        <v>7181</v>
      </c>
      <c r="H9022" s="112">
        <v>8</v>
      </c>
      <c r="I9022" s="103">
        <v>184046</v>
      </c>
      <c r="J9022" s="112" t="s">
        <v>455</v>
      </c>
      <c r="K9022" s="103">
        <v>220855.2</v>
      </c>
      <c r="L9022" t="s">
        <v>459</v>
      </c>
      <c r="M9022" t="s">
        <v>7116</v>
      </c>
      <c r="N9022" t="s">
        <v>7117</v>
      </c>
    </row>
    <row r="9023" spans="1:14" x14ac:dyDescent="0.2">
      <c r="A9023" s="343">
        <v>45211</v>
      </c>
      <c r="B9023" s="106" t="s">
        <v>541</v>
      </c>
      <c r="C9023" s="58">
        <v>6369.1</v>
      </c>
      <c r="D9023" t="s">
        <v>452</v>
      </c>
      <c r="E9023">
        <v>2045</v>
      </c>
      <c r="F9023" t="s">
        <v>487</v>
      </c>
      <c r="H9023" s="112">
        <v>4</v>
      </c>
      <c r="I9023" s="103">
        <v>172165</v>
      </c>
      <c r="J9023" s="112" t="s">
        <v>455</v>
      </c>
      <c r="K9023" s="103">
        <v>206598</v>
      </c>
      <c r="L9023" t="s">
        <v>459</v>
      </c>
      <c r="M9023" t="s">
        <v>7116</v>
      </c>
      <c r="N9023" t="s">
        <v>7117</v>
      </c>
    </row>
    <row r="9024" spans="1:14" x14ac:dyDescent="0.2">
      <c r="A9024" s="343">
        <v>45205</v>
      </c>
      <c r="B9024" s="106" t="s">
        <v>541</v>
      </c>
      <c r="C9024" s="58">
        <v>6240.11</v>
      </c>
      <c r="D9024" t="s">
        <v>2065</v>
      </c>
      <c r="E9024">
        <v>6102</v>
      </c>
      <c r="F9024" t="s">
        <v>7176</v>
      </c>
      <c r="H9024" s="112">
        <v>8</v>
      </c>
      <c r="I9024" s="103">
        <v>141558</v>
      </c>
      <c r="J9024" s="112" t="s">
        <v>455</v>
      </c>
      <c r="K9024" s="103">
        <v>169869.6</v>
      </c>
      <c r="L9024" t="s">
        <v>459</v>
      </c>
      <c r="M9024" t="s">
        <v>7116</v>
      </c>
      <c r="N9024" t="s">
        <v>7117</v>
      </c>
    </row>
    <row r="9025" spans="1:14" x14ac:dyDescent="0.2">
      <c r="A9025" s="343">
        <v>45222</v>
      </c>
      <c r="B9025" s="106" t="s">
        <v>541</v>
      </c>
      <c r="C9025" s="58">
        <v>6819.1</v>
      </c>
      <c r="D9025" t="s">
        <v>452</v>
      </c>
      <c r="E9025">
        <v>7223</v>
      </c>
      <c r="F9025" t="s">
        <v>7181</v>
      </c>
      <c r="H9025" s="112">
        <v>8</v>
      </c>
      <c r="I9025" s="103">
        <v>184046</v>
      </c>
      <c r="J9025" s="112" t="s">
        <v>455</v>
      </c>
      <c r="K9025" s="103">
        <v>220855.2</v>
      </c>
      <c r="L9025" t="s">
        <v>459</v>
      </c>
      <c r="M9025" t="s">
        <v>7116</v>
      </c>
      <c r="N9025" t="s">
        <v>7117</v>
      </c>
    </row>
    <row r="9026" spans="1:14" x14ac:dyDescent="0.2">
      <c r="A9026" s="343">
        <v>45201</v>
      </c>
      <c r="B9026" s="106" t="s">
        <v>541</v>
      </c>
      <c r="C9026" s="58">
        <v>6681.1</v>
      </c>
      <c r="D9026" t="s">
        <v>452</v>
      </c>
      <c r="E9026">
        <v>2045</v>
      </c>
      <c r="F9026" t="s">
        <v>487</v>
      </c>
      <c r="H9026" s="112">
        <v>8</v>
      </c>
      <c r="I9026" s="103">
        <v>172165</v>
      </c>
      <c r="J9026" s="112" t="s">
        <v>455</v>
      </c>
      <c r="K9026" s="103">
        <v>206598</v>
      </c>
      <c r="L9026" t="s">
        <v>459</v>
      </c>
      <c r="M9026" t="s">
        <v>7116</v>
      </c>
      <c r="N9026" t="s">
        <v>7117</v>
      </c>
    </row>
    <row r="9027" spans="1:14" x14ac:dyDescent="0.2">
      <c r="A9027" s="343">
        <v>45229</v>
      </c>
      <c r="B9027" s="106" t="s">
        <v>541</v>
      </c>
      <c r="C9027" s="58">
        <v>6369.1</v>
      </c>
      <c r="D9027" t="s">
        <v>452</v>
      </c>
      <c r="E9027">
        <v>7223</v>
      </c>
      <c r="F9027" t="s">
        <v>7181</v>
      </c>
      <c r="H9027" s="112">
        <v>8</v>
      </c>
      <c r="I9027" s="103">
        <v>184046</v>
      </c>
      <c r="J9027" s="112" t="s">
        <v>455</v>
      </c>
      <c r="K9027" s="103">
        <v>220855.2</v>
      </c>
      <c r="L9027" t="s">
        <v>459</v>
      </c>
      <c r="M9027" t="s">
        <v>7116</v>
      </c>
      <c r="N9027" t="s">
        <v>7117</v>
      </c>
    </row>
    <row r="9028" spans="1:14" x14ac:dyDescent="0.2">
      <c r="A9028" s="343">
        <v>45230</v>
      </c>
      <c r="B9028" s="106" t="s">
        <v>541</v>
      </c>
      <c r="C9028" s="58">
        <v>6369.1</v>
      </c>
      <c r="D9028" t="s">
        <v>452</v>
      </c>
      <c r="E9028">
        <v>7223</v>
      </c>
      <c r="F9028" t="s">
        <v>7181</v>
      </c>
      <c r="H9028" s="112">
        <v>8</v>
      </c>
      <c r="I9028" s="103">
        <v>184046</v>
      </c>
      <c r="J9028" s="112" t="s">
        <v>455</v>
      </c>
      <c r="K9028" s="103">
        <v>220855.2</v>
      </c>
      <c r="L9028" t="s">
        <v>459</v>
      </c>
      <c r="M9028" t="s">
        <v>7116</v>
      </c>
      <c r="N9028" t="s">
        <v>7117</v>
      </c>
    </row>
    <row r="9029" spans="1:14" x14ac:dyDescent="0.2">
      <c r="A9029" s="343">
        <v>45210</v>
      </c>
      <c r="B9029" s="106" t="s">
        <v>541</v>
      </c>
      <c r="C9029" s="58">
        <v>75064.160000000003</v>
      </c>
      <c r="D9029" t="s">
        <v>452</v>
      </c>
      <c r="E9029">
        <v>2045</v>
      </c>
      <c r="F9029" t="s">
        <v>487</v>
      </c>
      <c r="H9029" s="112">
        <v>4</v>
      </c>
      <c r="I9029" s="103">
        <v>172165</v>
      </c>
      <c r="J9029" s="112" t="s">
        <v>455</v>
      </c>
      <c r="K9029" s="103">
        <v>206598</v>
      </c>
      <c r="L9029" t="s">
        <v>459</v>
      </c>
      <c r="M9029" t="s">
        <v>7116</v>
      </c>
      <c r="N9029" t="s">
        <v>7117</v>
      </c>
    </row>
    <row r="9030" spans="1:14" x14ac:dyDescent="0.2">
      <c r="A9030" s="343">
        <v>45211</v>
      </c>
      <c r="B9030" s="106" t="s">
        <v>541</v>
      </c>
      <c r="C9030" s="58">
        <v>75064.160000000003</v>
      </c>
      <c r="D9030" t="s">
        <v>452</v>
      </c>
      <c r="E9030">
        <v>2045</v>
      </c>
      <c r="F9030" t="s">
        <v>487</v>
      </c>
      <c r="H9030" s="112">
        <v>4</v>
      </c>
      <c r="I9030" s="103">
        <v>172165</v>
      </c>
      <c r="J9030" s="112" t="s">
        <v>455</v>
      </c>
      <c r="K9030" s="103">
        <v>206598</v>
      </c>
      <c r="L9030" t="s">
        <v>459</v>
      </c>
      <c r="M9030" t="s">
        <v>7116</v>
      </c>
      <c r="N9030" t="s">
        <v>7117</v>
      </c>
    </row>
    <row r="9031" spans="1:14" x14ac:dyDescent="0.2">
      <c r="A9031" s="343">
        <v>45212</v>
      </c>
      <c r="B9031" s="106" t="s">
        <v>541</v>
      </c>
      <c r="C9031" s="58">
        <v>6648.1</v>
      </c>
      <c r="D9031" t="s">
        <v>452</v>
      </c>
      <c r="E9031">
        <v>2045</v>
      </c>
      <c r="F9031" t="s">
        <v>487</v>
      </c>
      <c r="H9031" s="112">
        <v>8</v>
      </c>
      <c r="I9031" s="103">
        <v>172165</v>
      </c>
      <c r="J9031" s="112" t="s">
        <v>455</v>
      </c>
      <c r="K9031" s="103">
        <v>206598</v>
      </c>
      <c r="L9031" t="s">
        <v>459</v>
      </c>
      <c r="M9031" t="s">
        <v>7116</v>
      </c>
      <c r="N9031" t="s">
        <v>7117</v>
      </c>
    </row>
    <row r="9032" spans="1:14" x14ac:dyDescent="0.2">
      <c r="A9032" s="343">
        <v>45201</v>
      </c>
      <c r="B9032" s="106" t="s">
        <v>541</v>
      </c>
      <c r="C9032" s="58">
        <v>6648.11</v>
      </c>
      <c r="D9032" t="s">
        <v>452</v>
      </c>
      <c r="E9032">
        <v>2535</v>
      </c>
      <c r="F9032" t="s">
        <v>7167</v>
      </c>
      <c r="H9032" s="112">
        <v>8</v>
      </c>
      <c r="I9032" s="103">
        <v>162299</v>
      </c>
      <c r="J9032" s="112" t="s">
        <v>455</v>
      </c>
      <c r="K9032" s="103">
        <v>194758.8</v>
      </c>
      <c r="L9032" t="s">
        <v>459</v>
      </c>
      <c r="M9032" t="s">
        <v>7116</v>
      </c>
      <c r="N9032" t="s">
        <v>7117</v>
      </c>
    </row>
    <row r="9033" spans="1:14" x14ac:dyDescent="0.2">
      <c r="A9033" s="343">
        <v>45202</v>
      </c>
      <c r="B9033" s="106" t="s">
        <v>541</v>
      </c>
      <c r="C9033" s="58">
        <v>6648.11</v>
      </c>
      <c r="D9033" t="s">
        <v>452</v>
      </c>
      <c r="E9033">
        <v>2535</v>
      </c>
      <c r="F9033" t="s">
        <v>7167</v>
      </c>
      <c r="H9033" s="112">
        <v>8</v>
      </c>
      <c r="I9033" s="103">
        <v>162299</v>
      </c>
      <c r="J9033" s="112" t="s">
        <v>455</v>
      </c>
      <c r="K9033" s="103">
        <v>194758.8</v>
      </c>
      <c r="L9033" t="s">
        <v>459</v>
      </c>
      <c r="M9033" t="s">
        <v>7116</v>
      </c>
      <c r="N9033" t="s">
        <v>7117</v>
      </c>
    </row>
    <row r="9034" spans="1:14" x14ac:dyDescent="0.2">
      <c r="A9034" s="343">
        <v>45203</v>
      </c>
      <c r="B9034" s="106" t="s">
        <v>541</v>
      </c>
      <c r="C9034" s="58">
        <v>6648.11</v>
      </c>
      <c r="D9034" t="s">
        <v>452</v>
      </c>
      <c r="E9034">
        <v>2535</v>
      </c>
      <c r="F9034" t="s">
        <v>7167</v>
      </c>
      <c r="H9034" s="112">
        <v>8</v>
      </c>
      <c r="I9034" s="103">
        <v>162299</v>
      </c>
      <c r="J9034" s="112" t="s">
        <v>455</v>
      </c>
      <c r="K9034" s="103">
        <v>194758.8</v>
      </c>
      <c r="L9034" t="s">
        <v>459</v>
      </c>
      <c r="M9034" t="s">
        <v>7116</v>
      </c>
      <c r="N9034" t="s">
        <v>7117</v>
      </c>
    </row>
    <row r="9035" spans="1:14" x14ac:dyDescent="0.2">
      <c r="A9035" s="343">
        <v>45204</v>
      </c>
      <c r="B9035" s="106" t="s">
        <v>541</v>
      </c>
      <c r="C9035" s="58">
        <v>6648.11</v>
      </c>
      <c r="D9035" t="s">
        <v>452</v>
      </c>
      <c r="E9035">
        <v>2535</v>
      </c>
      <c r="F9035" t="s">
        <v>7167</v>
      </c>
      <c r="H9035" s="112">
        <v>8</v>
      </c>
      <c r="I9035" s="103">
        <v>162299</v>
      </c>
      <c r="J9035" s="112" t="s">
        <v>455</v>
      </c>
      <c r="K9035" s="103">
        <v>194758.8</v>
      </c>
      <c r="L9035" t="s">
        <v>459</v>
      </c>
      <c r="M9035" t="s">
        <v>7116</v>
      </c>
      <c r="N9035" t="s">
        <v>7117</v>
      </c>
    </row>
    <row r="9036" spans="1:14" x14ac:dyDescent="0.2">
      <c r="A9036" s="343">
        <v>45204</v>
      </c>
      <c r="B9036" s="106" t="s">
        <v>541</v>
      </c>
      <c r="C9036" s="58">
        <v>6500.11</v>
      </c>
      <c r="D9036" t="s">
        <v>452</v>
      </c>
      <c r="E9036">
        <v>2043</v>
      </c>
      <c r="F9036" t="s">
        <v>7161</v>
      </c>
      <c r="H9036" s="112">
        <v>8</v>
      </c>
      <c r="I9036" s="103">
        <v>182065</v>
      </c>
      <c r="J9036" s="112" t="s">
        <v>455</v>
      </c>
      <c r="K9036" s="103">
        <v>218478</v>
      </c>
      <c r="L9036" t="s">
        <v>459</v>
      </c>
      <c r="M9036" t="s">
        <v>7116</v>
      </c>
      <c r="N9036" t="s">
        <v>7117</v>
      </c>
    </row>
    <row r="9037" spans="1:14" x14ac:dyDescent="0.2">
      <c r="A9037" s="343">
        <v>45205</v>
      </c>
      <c r="B9037" s="106" t="s">
        <v>541</v>
      </c>
      <c r="C9037" s="58">
        <v>6648.11</v>
      </c>
      <c r="D9037" t="s">
        <v>452</v>
      </c>
      <c r="E9037">
        <v>2535</v>
      </c>
      <c r="F9037" t="s">
        <v>7167</v>
      </c>
      <c r="H9037" s="112">
        <v>8</v>
      </c>
      <c r="I9037" s="103">
        <v>162299</v>
      </c>
      <c r="J9037" s="112" t="s">
        <v>455</v>
      </c>
      <c r="K9037" s="103">
        <v>194758.8</v>
      </c>
      <c r="L9037" t="s">
        <v>459</v>
      </c>
      <c r="M9037" t="s">
        <v>7116</v>
      </c>
      <c r="N9037" t="s">
        <v>7117</v>
      </c>
    </row>
    <row r="9038" spans="1:14" x14ac:dyDescent="0.2">
      <c r="A9038" s="343">
        <v>45205</v>
      </c>
      <c r="B9038" s="106" t="s">
        <v>541</v>
      </c>
      <c r="C9038" s="58">
        <v>6500.11</v>
      </c>
      <c r="D9038" t="s">
        <v>452</v>
      </c>
      <c r="E9038">
        <v>2043</v>
      </c>
      <c r="F9038" t="s">
        <v>7161</v>
      </c>
      <c r="H9038" s="112">
        <v>8</v>
      </c>
      <c r="I9038" s="103">
        <v>182065</v>
      </c>
      <c r="J9038" s="112" t="s">
        <v>455</v>
      </c>
      <c r="K9038" s="103">
        <v>218478</v>
      </c>
      <c r="L9038" t="s">
        <v>459</v>
      </c>
      <c r="M9038" t="s">
        <v>7116</v>
      </c>
      <c r="N9038" t="s">
        <v>7117</v>
      </c>
    </row>
    <row r="9039" spans="1:14" x14ac:dyDescent="0.2">
      <c r="A9039" s="343">
        <v>45208</v>
      </c>
      <c r="B9039" s="106" t="s">
        <v>541</v>
      </c>
      <c r="C9039" s="58">
        <v>6648.11</v>
      </c>
      <c r="D9039" t="s">
        <v>452</v>
      </c>
      <c r="E9039">
        <v>2535</v>
      </c>
      <c r="F9039" t="s">
        <v>7167</v>
      </c>
      <c r="H9039" s="112">
        <v>8</v>
      </c>
      <c r="I9039" s="103">
        <v>162299</v>
      </c>
      <c r="J9039" s="112" t="s">
        <v>455</v>
      </c>
      <c r="K9039" s="103">
        <v>194758.8</v>
      </c>
      <c r="L9039" t="s">
        <v>459</v>
      </c>
      <c r="M9039" t="s">
        <v>7116</v>
      </c>
      <c r="N9039" t="s">
        <v>7117</v>
      </c>
    </row>
    <row r="9040" spans="1:14" x14ac:dyDescent="0.2">
      <c r="A9040" s="343">
        <v>45209</v>
      </c>
      <c r="B9040" s="106" t="s">
        <v>541</v>
      </c>
      <c r="C9040" s="58">
        <v>6648.11</v>
      </c>
      <c r="D9040" t="s">
        <v>452</v>
      </c>
      <c r="E9040">
        <v>2535</v>
      </c>
      <c r="F9040" t="s">
        <v>7167</v>
      </c>
      <c r="H9040" s="112">
        <v>8</v>
      </c>
      <c r="I9040" s="103">
        <v>162299</v>
      </c>
      <c r="J9040" s="112" t="s">
        <v>455</v>
      </c>
      <c r="K9040" s="103">
        <v>194758.8</v>
      </c>
      <c r="L9040" t="s">
        <v>459</v>
      </c>
      <c r="M9040" t="s">
        <v>7116</v>
      </c>
      <c r="N9040" t="s">
        <v>7117</v>
      </c>
    </row>
    <row r="9041" spans="1:14" x14ac:dyDescent="0.2">
      <c r="A9041" s="343">
        <v>45212</v>
      </c>
      <c r="B9041" s="106" t="s">
        <v>541</v>
      </c>
      <c r="C9041" s="58">
        <v>6240.11</v>
      </c>
      <c r="D9041" t="s">
        <v>2065</v>
      </c>
      <c r="E9041">
        <v>2043</v>
      </c>
      <c r="F9041" t="s">
        <v>7161</v>
      </c>
      <c r="H9041" s="112">
        <v>4</v>
      </c>
      <c r="I9041" s="103">
        <v>182065</v>
      </c>
      <c r="J9041" s="112" t="s">
        <v>455</v>
      </c>
      <c r="K9041" s="103">
        <v>218478</v>
      </c>
      <c r="L9041" t="s">
        <v>459</v>
      </c>
      <c r="M9041" t="s">
        <v>7116</v>
      </c>
      <c r="N9041" t="s">
        <v>7117</v>
      </c>
    </row>
    <row r="9042" spans="1:14" x14ac:dyDescent="0.2">
      <c r="A9042" s="343">
        <v>45210</v>
      </c>
      <c r="B9042" s="106" t="s">
        <v>541</v>
      </c>
      <c r="C9042" s="58">
        <v>6648.11</v>
      </c>
      <c r="D9042" t="s">
        <v>452</v>
      </c>
      <c r="E9042">
        <v>2535</v>
      </c>
      <c r="F9042" t="s">
        <v>7167</v>
      </c>
      <c r="H9042" s="112">
        <v>8</v>
      </c>
      <c r="I9042" s="103">
        <v>162299</v>
      </c>
      <c r="J9042" s="112" t="s">
        <v>455</v>
      </c>
      <c r="K9042" s="103">
        <v>194758.8</v>
      </c>
      <c r="L9042" t="s">
        <v>459</v>
      </c>
      <c r="M9042" t="s">
        <v>7116</v>
      </c>
      <c r="N9042" t="s">
        <v>7117</v>
      </c>
    </row>
    <row r="9043" spans="1:14" x14ac:dyDescent="0.2">
      <c r="A9043" s="343">
        <v>45211</v>
      </c>
      <c r="B9043" s="106" t="s">
        <v>541</v>
      </c>
      <c r="C9043" s="58">
        <v>6648.11</v>
      </c>
      <c r="D9043" t="s">
        <v>452</v>
      </c>
      <c r="E9043">
        <v>2535</v>
      </c>
      <c r="F9043" t="s">
        <v>7167</v>
      </c>
      <c r="H9043" s="112">
        <v>8</v>
      </c>
      <c r="I9043" s="103">
        <v>162299</v>
      </c>
      <c r="J9043" s="112" t="s">
        <v>455</v>
      </c>
      <c r="K9043" s="103">
        <v>194758.8</v>
      </c>
      <c r="L9043" t="s">
        <v>459</v>
      </c>
      <c r="M9043" t="s">
        <v>7116</v>
      </c>
      <c r="N9043" t="s">
        <v>7117</v>
      </c>
    </row>
    <row r="9044" spans="1:14" x14ac:dyDescent="0.2">
      <c r="A9044" s="343">
        <v>45212</v>
      </c>
      <c r="B9044" s="106" t="s">
        <v>541</v>
      </c>
      <c r="C9044" s="58">
        <v>6648.11</v>
      </c>
      <c r="D9044" t="s">
        <v>452</v>
      </c>
      <c r="E9044">
        <v>2535</v>
      </c>
      <c r="F9044" t="s">
        <v>7167</v>
      </c>
      <c r="H9044" s="112">
        <v>8</v>
      </c>
      <c r="I9044" s="103">
        <v>162299</v>
      </c>
      <c r="J9044" s="112" t="s">
        <v>455</v>
      </c>
      <c r="K9044" s="103">
        <v>194758.8</v>
      </c>
      <c r="L9044" t="s">
        <v>459</v>
      </c>
      <c r="M9044" t="s">
        <v>7116</v>
      </c>
      <c r="N9044" t="s">
        <v>7117</v>
      </c>
    </row>
    <row r="9045" spans="1:14" x14ac:dyDescent="0.2">
      <c r="A9045" s="343">
        <v>45201</v>
      </c>
      <c r="B9045" s="106" t="s">
        <v>541</v>
      </c>
      <c r="C9045" s="58">
        <v>6667.1</v>
      </c>
      <c r="D9045" t="s">
        <v>452</v>
      </c>
      <c r="E9045">
        <v>2043</v>
      </c>
      <c r="F9045" t="s">
        <v>7161</v>
      </c>
      <c r="H9045" s="112">
        <v>8</v>
      </c>
      <c r="I9045" s="103">
        <v>182065</v>
      </c>
      <c r="J9045" s="112" t="s">
        <v>455</v>
      </c>
      <c r="K9045" s="103">
        <v>218478</v>
      </c>
      <c r="L9045" t="s">
        <v>459</v>
      </c>
      <c r="M9045" t="s">
        <v>7116</v>
      </c>
      <c r="N9045" t="s">
        <v>7117</v>
      </c>
    </row>
    <row r="9046" spans="1:14" x14ac:dyDescent="0.2">
      <c r="A9046" s="343">
        <v>45212</v>
      </c>
      <c r="B9046" s="106" t="s">
        <v>541</v>
      </c>
      <c r="C9046" s="58">
        <v>6412.1</v>
      </c>
      <c r="D9046" t="s">
        <v>452</v>
      </c>
      <c r="E9046">
        <v>2043</v>
      </c>
      <c r="F9046" t="s">
        <v>7161</v>
      </c>
      <c r="H9046" s="112">
        <v>4</v>
      </c>
      <c r="I9046" s="103">
        <v>182065</v>
      </c>
      <c r="J9046" s="112" t="s">
        <v>455</v>
      </c>
      <c r="K9046" s="103">
        <v>218478</v>
      </c>
      <c r="L9046" t="s">
        <v>459</v>
      </c>
      <c r="M9046" t="s">
        <v>7116</v>
      </c>
      <c r="N9046" t="s">
        <v>7117</v>
      </c>
    </row>
    <row r="9047" spans="1:14" x14ac:dyDescent="0.2">
      <c r="A9047" s="343">
        <v>45208</v>
      </c>
      <c r="B9047" s="106" t="s">
        <v>541</v>
      </c>
      <c r="C9047" s="58">
        <v>6500.11</v>
      </c>
      <c r="D9047" t="s">
        <v>452</v>
      </c>
      <c r="E9047">
        <v>2043</v>
      </c>
      <c r="F9047" t="s">
        <v>7161</v>
      </c>
      <c r="H9047" s="112">
        <v>8</v>
      </c>
      <c r="I9047" s="103">
        <v>182065</v>
      </c>
      <c r="J9047" s="112" t="s">
        <v>455</v>
      </c>
      <c r="K9047" s="103">
        <v>218478</v>
      </c>
      <c r="L9047" t="s">
        <v>459</v>
      </c>
      <c r="M9047" t="s">
        <v>7116</v>
      </c>
      <c r="N9047" t="s">
        <v>7117</v>
      </c>
    </row>
    <row r="9048" spans="1:14" x14ac:dyDescent="0.2">
      <c r="A9048" s="343">
        <v>45209</v>
      </c>
      <c r="B9048" s="106" t="s">
        <v>541</v>
      </c>
      <c r="C9048" s="58">
        <v>6500.11</v>
      </c>
      <c r="D9048" t="s">
        <v>452</v>
      </c>
      <c r="E9048">
        <v>2043</v>
      </c>
      <c r="F9048" t="s">
        <v>7161</v>
      </c>
      <c r="H9048" s="112">
        <v>8</v>
      </c>
      <c r="I9048" s="103">
        <v>182065</v>
      </c>
      <c r="J9048" s="112" t="s">
        <v>455</v>
      </c>
      <c r="K9048" s="103">
        <v>218478</v>
      </c>
      <c r="L9048" t="s">
        <v>459</v>
      </c>
      <c r="M9048" t="s">
        <v>7116</v>
      </c>
      <c r="N9048" t="s">
        <v>7117</v>
      </c>
    </row>
    <row r="9049" spans="1:14" x14ac:dyDescent="0.2">
      <c r="A9049" s="343">
        <v>45210</v>
      </c>
      <c r="B9049" s="106" t="s">
        <v>541</v>
      </c>
      <c r="C9049" s="58">
        <v>6500.11</v>
      </c>
      <c r="D9049" t="s">
        <v>452</v>
      </c>
      <c r="E9049">
        <v>2043</v>
      </c>
      <c r="F9049" t="s">
        <v>7161</v>
      </c>
      <c r="H9049" s="112">
        <v>8</v>
      </c>
      <c r="I9049" s="103">
        <v>182065</v>
      </c>
      <c r="J9049" s="112" t="s">
        <v>455</v>
      </c>
      <c r="K9049" s="103">
        <v>218478</v>
      </c>
      <c r="L9049" t="s">
        <v>459</v>
      </c>
      <c r="M9049" t="s">
        <v>7116</v>
      </c>
      <c r="N9049" t="s">
        <v>7117</v>
      </c>
    </row>
    <row r="9050" spans="1:14" x14ac:dyDescent="0.2">
      <c r="A9050" s="343">
        <v>45211</v>
      </c>
      <c r="B9050" s="106" t="s">
        <v>541</v>
      </c>
      <c r="C9050" s="58">
        <v>6500.11</v>
      </c>
      <c r="D9050" t="s">
        <v>452</v>
      </c>
      <c r="E9050">
        <v>2043</v>
      </c>
      <c r="F9050" t="s">
        <v>7161</v>
      </c>
      <c r="H9050" s="112">
        <v>8</v>
      </c>
      <c r="I9050" s="103">
        <v>182065</v>
      </c>
      <c r="J9050" s="112" t="s">
        <v>455</v>
      </c>
      <c r="K9050" s="103">
        <v>218478</v>
      </c>
      <c r="L9050" t="s">
        <v>459</v>
      </c>
      <c r="M9050" t="s">
        <v>7116</v>
      </c>
      <c r="N9050" t="s">
        <v>7117</v>
      </c>
    </row>
    <row r="9051" spans="1:14" x14ac:dyDescent="0.2">
      <c r="A9051" s="343">
        <v>45201</v>
      </c>
      <c r="B9051" s="106" t="s">
        <v>541</v>
      </c>
      <c r="C9051" s="58">
        <v>6725.1</v>
      </c>
      <c r="D9051" t="s">
        <v>452</v>
      </c>
      <c r="E9051">
        <v>4393</v>
      </c>
      <c r="F9051" t="s">
        <v>7174</v>
      </c>
      <c r="H9051" s="112">
        <v>8</v>
      </c>
      <c r="I9051" s="103">
        <v>213140</v>
      </c>
      <c r="J9051" s="112" t="s">
        <v>455</v>
      </c>
      <c r="K9051" s="103">
        <v>255768</v>
      </c>
      <c r="L9051" t="s">
        <v>459</v>
      </c>
      <c r="M9051" t="s">
        <v>7116</v>
      </c>
      <c r="N9051" t="s">
        <v>7117</v>
      </c>
    </row>
    <row r="9052" spans="1:14" x14ac:dyDescent="0.2">
      <c r="A9052" s="343">
        <v>45202</v>
      </c>
      <c r="B9052" s="106" t="s">
        <v>541</v>
      </c>
      <c r="C9052" s="58">
        <v>6725.1</v>
      </c>
      <c r="D9052" t="s">
        <v>452</v>
      </c>
      <c r="E9052">
        <v>4393</v>
      </c>
      <c r="F9052" t="s">
        <v>7174</v>
      </c>
      <c r="H9052" s="112">
        <v>8</v>
      </c>
      <c r="I9052" s="103">
        <v>213140</v>
      </c>
      <c r="J9052" s="112" t="s">
        <v>455</v>
      </c>
      <c r="K9052" s="103">
        <v>255768</v>
      </c>
      <c r="L9052" t="s">
        <v>459</v>
      </c>
      <c r="M9052" t="s">
        <v>7116</v>
      </c>
      <c r="N9052" t="s">
        <v>7117</v>
      </c>
    </row>
    <row r="9053" spans="1:14" x14ac:dyDescent="0.2">
      <c r="A9053" s="343">
        <v>45208</v>
      </c>
      <c r="B9053" s="106" t="s">
        <v>541</v>
      </c>
      <c r="C9053" s="58">
        <v>6011.1</v>
      </c>
      <c r="D9053" t="s">
        <v>452</v>
      </c>
      <c r="E9053">
        <v>4393</v>
      </c>
      <c r="F9053" t="s">
        <v>7174</v>
      </c>
      <c r="H9053" s="112">
        <v>8</v>
      </c>
      <c r="I9053" s="103">
        <v>213140</v>
      </c>
      <c r="J9053" s="112" t="s">
        <v>455</v>
      </c>
      <c r="K9053" s="103">
        <v>255768</v>
      </c>
      <c r="L9053" t="s">
        <v>459</v>
      </c>
      <c r="M9053" t="s">
        <v>7116</v>
      </c>
      <c r="N9053" t="s">
        <v>7117</v>
      </c>
    </row>
    <row r="9054" spans="1:14" x14ac:dyDescent="0.2">
      <c r="A9054" s="343">
        <v>45209</v>
      </c>
      <c r="B9054" s="106" t="s">
        <v>541</v>
      </c>
      <c r="C9054" s="58">
        <v>6011.1</v>
      </c>
      <c r="D9054" t="s">
        <v>452</v>
      </c>
      <c r="E9054">
        <v>4393</v>
      </c>
      <c r="F9054" t="s">
        <v>7174</v>
      </c>
      <c r="H9054" s="112">
        <v>4</v>
      </c>
      <c r="I9054" s="103">
        <v>213140</v>
      </c>
      <c r="J9054" s="112" t="s">
        <v>455</v>
      </c>
      <c r="K9054" s="103">
        <v>255768</v>
      </c>
      <c r="L9054" t="s">
        <v>459</v>
      </c>
      <c r="M9054" t="s">
        <v>7116</v>
      </c>
      <c r="N9054" t="s">
        <v>7117</v>
      </c>
    </row>
    <row r="9055" spans="1:14" x14ac:dyDescent="0.2">
      <c r="A9055" s="343">
        <v>45210</v>
      </c>
      <c r="B9055" s="106" t="s">
        <v>541</v>
      </c>
      <c r="C9055" s="58">
        <v>6011.1</v>
      </c>
      <c r="D9055" t="s">
        <v>452</v>
      </c>
      <c r="E9055">
        <v>4393</v>
      </c>
      <c r="F9055" t="s">
        <v>7174</v>
      </c>
      <c r="H9055" s="112">
        <v>8</v>
      </c>
      <c r="I9055" s="103">
        <v>213140</v>
      </c>
      <c r="J9055" s="112" t="s">
        <v>455</v>
      </c>
      <c r="K9055" s="103">
        <v>255768</v>
      </c>
      <c r="L9055" t="s">
        <v>459</v>
      </c>
      <c r="M9055" t="s">
        <v>7116</v>
      </c>
      <c r="N9055" t="s">
        <v>7117</v>
      </c>
    </row>
    <row r="9056" spans="1:14" x14ac:dyDescent="0.2">
      <c r="A9056" s="343">
        <v>45211</v>
      </c>
      <c r="B9056" s="106" t="s">
        <v>541</v>
      </c>
      <c r="C9056" s="58">
        <v>6011.1</v>
      </c>
      <c r="D9056" t="s">
        <v>452</v>
      </c>
      <c r="E9056">
        <v>4393</v>
      </c>
      <c r="F9056" t="s">
        <v>7174</v>
      </c>
      <c r="H9056" s="112">
        <v>8</v>
      </c>
      <c r="I9056" s="103">
        <v>213140</v>
      </c>
      <c r="J9056" s="112" t="s">
        <v>455</v>
      </c>
      <c r="K9056" s="103">
        <v>255768</v>
      </c>
      <c r="L9056" t="s">
        <v>459</v>
      </c>
      <c r="M9056" t="s">
        <v>7116</v>
      </c>
      <c r="N9056" t="s">
        <v>7117</v>
      </c>
    </row>
    <row r="9057" spans="1:14" x14ac:dyDescent="0.2">
      <c r="A9057" s="343">
        <v>45212</v>
      </c>
      <c r="B9057" s="106" t="s">
        <v>541</v>
      </c>
      <c r="C9057" s="58">
        <v>6011.1</v>
      </c>
      <c r="D9057" t="s">
        <v>452</v>
      </c>
      <c r="E9057">
        <v>4393</v>
      </c>
      <c r="F9057" t="s">
        <v>7174</v>
      </c>
      <c r="H9057" s="112">
        <v>8</v>
      </c>
      <c r="I9057" s="103">
        <v>213140</v>
      </c>
      <c r="J9057" s="112" t="s">
        <v>455</v>
      </c>
      <c r="K9057" s="103">
        <v>255768</v>
      </c>
      <c r="L9057" t="s">
        <v>459</v>
      </c>
      <c r="M9057" t="s">
        <v>7116</v>
      </c>
      <c r="N9057" t="s">
        <v>7117</v>
      </c>
    </row>
    <row r="9058" spans="1:14" x14ac:dyDescent="0.2">
      <c r="A9058" s="343">
        <v>45209</v>
      </c>
      <c r="B9058" s="106" t="s">
        <v>541</v>
      </c>
      <c r="C9058" s="58">
        <v>6412.13</v>
      </c>
      <c r="D9058" t="s">
        <v>452</v>
      </c>
      <c r="E9058">
        <v>4393</v>
      </c>
      <c r="F9058" t="s">
        <v>7174</v>
      </c>
      <c r="H9058" s="112">
        <v>4</v>
      </c>
      <c r="I9058" s="103">
        <v>213140</v>
      </c>
      <c r="J9058" s="112" t="s">
        <v>455</v>
      </c>
      <c r="K9058" s="103">
        <v>255768</v>
      </c>
      <c r="L9058" t="s">
        <v>459</v>
      </c>
      <c r="M9058" t="s">
        <v>7116</v>
      </c>
      <c r="N9058" t="s">
        <v>7117</v>
      </c>
    </row>
    <row r="9059" spans="1:14" x14ac:dyDescent="0.2">
      <c r="A9059" s="343">
        <v>45203</v>
      </c>
      <c r="B9059" s="106" t="s">
        <v>541</v>
      </c>
      <c r="C9059" s="58">
        <v>6240.11</v>
      </c>
      <c r="D9059" t="s">
        <v>2065</v>
      </c>
      <c r="E9059">
        <v>4393</v>
      </c>
      <c r="F9059" t="s">
        <v>7174</v>
      </c>
      <c r="H9059" s="112">
        <v>8</v>
      </c>
      <c r="I9059" s="103">
        <v>213140</v>
      </c>
      <c r="J9059" s="112" t="s">
        <v>455</v>
      </c>
      <c r="K9059" s="103">
        <v>255768</v>
      </c>
      <c r="L9059" t="s">
        <v>459</v>
      </c>
      <c r="M9059" t="s">
        <v>7116</v>
      </c>
      <c r="N9059" t="s">
        <v>7117</v>
      </c>
    </row>
    <row r="9060" spans="1:14" x14ac:dyDescent="0.2">
      <c r="A9060" s="343">
        <v>45204</v>
      </c>
      <c r="B9060" s="106" t="s">
        <v>541</v>
      </c>
      <c r="C9060" s="58">
        <v>6240.11</v>
      </c>
      <c r="D9060" t="s">
        <v>2065</v>
      </c>
      <c r="E9060">
        <v>4393</v>
      </c>
      <c r="F9060" t="s">
        <v>7174</v>
      </c>
      <c r="H9060" s="112">
        <v>8</v>
      </c>
      <c r="I9060" s="103">
        <v>213140</v>
      </c>
      <c r="J9060" s="112" t="s">
        <v>455</v>
      </c>
      <c r="K9060" s="103">
        <v>255768</v>
      </c>
      <c r="L9060" t="s">
        <v>459</v>
      </c>
      <c r="M9060" t="s">
        <v>7116</v>
      </c>
      <c r="N9060" t="s">
        <v>7117</v>
      </c>
    </row>
    <row r="9061" spans="1:14" x14ac:dyDescent="0.2">
      <c r="A9061" s="343">
        <v>45205</v>
      </c>
      <c r="B9061" s="106" t="s">
        <v>541</v>
      </c>
      <c r="C9061" s="58">
        <v>6240.11</v>
      </c>
      <c r="D9061" t="s">
        <v>2065</v>
      </c>
      <c r="E9061">
        <v>4393</v>
      </c>
      <c r="F9061" t="s">
        <v>7174</v>
      </c>
      <c r="H9061" s="112">
        <v>8</v>
      </c>
      <c r="I9061" s="103">
        <v>213140</v>
      </c>
      <c r="J9061" s="112" t="s">
        <v>455</v>
      </c>
      <c r="K9061" s="103">
        <v>255768</v>
      </c>
      <c r="L9061" t="s">
        <v>459</v>
      </c>
      <c r="M9061" t="s">
        <v>7116</v>
      </c>
      <c r="N9061" t="s">
        <v>7117</v>
      </c>
    </row>
    <row r="9062" spans="1:14" x14ac:dyDescent="0.2">
      <c r="A9062" s="343">
        <v>45208</v>
      </c>
      <c r="B9062" s="106" t="s">
        <v>541</v>
      </c>
      <c r="C9062" s="58">
        <v>6369.1</v>
      </c>
      <c r="D9062" t="s">
        <v>452</v>
      </c>
      <c r="E9062">
        <v>75</v>
      </c>
      <c r="F9062" t="s">
        <v>453</v>
      </c>
      <c r="H9062" s="112">
        <v>8</v>
      </c>
      <c r="I9062" s="103">
        <v>176040</v>
      </c>
      <c r="J9062" s="112" t="s">
        <v>455</v>
      </c>
      <c r="K9062" s="103">
        <v>211248</v>
      </c>
      <c r="L9062" t="s">
        <v>459</v>
      </c>
      <c r="M9062" t="s">
        <v>7116</v>
      </c>
      <c r="N9062" t="s">
        <v>7117</v>
      </c>
    </row>
    <row r="9063" spans="1:14" x14ac:dyDescent="0.2">
      <c r="A9063" s="343">
        <v>45209</v>
      </c>
      <c r="B9063" s="106" t="s">
        <v>541</v>
      </c>
      <c r="C9063" s="58">
        <v>6369.1</v>
      </c>
      <c r="D9063" t="s">
        <v>452</v>
      </c>
      <c r="E9063">
        <v>75</v>
      </c>
      <c r="F9063" t="s">
        <v>453</v>
      </c>
      <c r="H9063" s="112">
        <v>8</v>
      </c>
      <c r="I9063" s="103">
        <v>176040</v>
      </c>
      <c r="J9063" s="112" t="s">
        <v>455</v>
      </c>
      <c r="K9063" s="103">
        <v>211248</v>
      </c>
      <c r="L9063" t="s">
        <v>459</v>
      </c>
      <c r="M9063" t="s">
        <v>7116</v>
      </c>
      <c r="N9063" t="s">
        <v>7117</v>
      </c>
    </row>
    <row r="9064" spans="1:14" x14ac:dyDescent="0.2">
      <c r="A9064" s="343">
        <v>45201</v>
      </c>
      <c r="B9064" s="106" t="s">
        <v>541</v>
      </c>
      <c r="C9064" s="58">
        <v>6497.11</v>
      </c>
      <c r="D9064" t="s">
        <v>452</v>
      </c>
      <c r="E9064">
        <v>2048</v>
      </c>
      <c r="F9064" t="s">
        <v>7165</v>
      </c>
      <c r="H9064" s="112">
        <v>2</v>
      </c>
      <c r="I9064" s="103">
        <v>242898</v>
      </c>
      <c r="J9064" s="112" t="s">
        <v>455</v>
      </c>
      <c r="K9064" s="103">
        <v>291477.59999999998</v>
      </c>
      <c r="L9064" t="s">
        <v>459</v>
      </c>
      <c r="M9064" t="s">
        <v>7116</v>
      </c>
      <c r="N9064" t="s">
        <v>7117</v>
      </c>
    </row>
    <row r="9065" spans="1:14" x14ac:dyDescent="0.2">
      <c r="A9065" s="343">
        <v>45210</v>
      </c>
      <c r="B9065" s="106" t="s">
        <v>541</v>
      </c>
      <c r="C9065" s="58">
        <v>6369.1</v>
      </c>
      <c r="D9065" t="s">
        <v>452</v>
      </c>
      <c r="E9065">
        <v>75</v>
      </c>
      <c r="F9065" t="s">
        <v>453</v>
      </c>
      <c r="H9065" s="112">
        <v>8</v>
      </c>
      <c r="I9065" s="103">
        <v>176040</v>
      </c>
      <c r="J9065" s="112" t="s">
        <v>455</v>
      </c>
      <c r="K9065" s="103">
        <v>211248</v>
      </c>
      <c r="L9065" t="s">
        <v>459</v>
      </c>
      <c r="M9065" t="s">
        <v>7116</v>
      </c>
      <c r="N9065" t="s">
        <v>7117</v>
      </c>
    </row>
    <row r="9066" spans="1:14" x14ac:dyDescent="0.2">
      <c r="A9066" s="343">
        <v>45202</v>
      </c>
      <c r="B9066" s="106" t="s">
        <v>541</v>
      </c>
      <c r="C9066" s="58">
        <v>6497.11</v>
      </c>
      <c r="D9066" t="s">
        <v>452</v>
      </c>
      <c r="E9066">
        <v>2048</v>
      </c>
      <c r="F9066" t="s">
        <v>7165</v>
      </c>
      <c r="H9066" s="112">
        <v>2</v>
      </c>
      <c r="I9066" s="103">
        <v>242898</v>
      </c>
      <c r="J9066" s="112" t="s">
        <v>455</v>
      </c>
      <c r="K9066" s="103">
        <v>291477.59999999998</v>
      </c>
      <c r="L9066" t="s">
        <v>459</v>
      </c>
      <c r="M9066" t="s">
        <v>7116</v>
      </c>
      <c r="N9066" t="s">
        <v>7117</v>
      </c>
    </row>
    <row r="9067" spans="1:14" x14ac:dyDescent="0.2">
      <c r="A9067" s="343">
        <v>45211</v>
      </c>
      <c r="B9067" s="106" t="s">
        <v>541</v>
      </c>
      <c r="C9067" s="58">
        <v>6369.1</v>
      </c>
      <c r="D9067" t="s">
        <v>452</v>
      </c>
      <c r="E9067">
        <v>75</v>
      </c>
      <c r="F9067" t="s">
        <v>453</v>
      </c>
      <c r="H9067" s="112">
        <v>8</v>
      </c>
      <c r="I9067" s="103">
        <v>176040</v>
      </c>
      <c r="J9067" s="112" t="s">
        <v>455</v>
      </c>
      <c r="K9067" s="103">
        <v>211248</v>
      </c>
      <c r="L9067" t="s">
        <v>459</v>
      </c>
      <c r="M9067" t="s">
        <v>7116</v>
      </c>
      <c r="N9067" t="s">
        <v>7117</v>
      </c>
    </row>
    <row r="9068" spans="1:14" x14ac:dyDescent="0.2">
      <c r="A9068" s="343">
        <v>45203</v>
      </c>
      <c r="B9068" s="106" t="s">
        <v>541</v>
      </c>
      <c r="C9068" s="58">
        <v>6497.11</v>
      </c>
      <c r="D9068" t="s">
        <v>452</v>
      </c>
      <c r="E9068">
        <v>2048</v>
      </c>
      <c r="F9068" t="s">
        <v>7165</v>
      </c>
      <c r="H9068" s="112">
        <v>2</v>
      </c>
      <c r="I9068" s="103">
        <v>242898</v>
      </c>
      <c r="J9068" s="112" t="s">
        <v>455</v>
      </c>
      <c r="K9068" s="103">
        <v>291477.59999999998</v>
      </c>
      <c r="L9068" t="s">
        <v>459</v>
      </c>
      <c r="M9068" t="s">
        <v>7116</v>
      </c>
      <c r="N9068" t="s">
        <v>7117</v>
      </c>
    </row>
    <row r="9069" spans="1:14" x14ac:dyDescent="0.2">
      <c r="A9069" s="343">
        <v>45212</v>
      </c>
      <c r="B9069" s="106" t="s">
        <v>541</v>
      </c>
      <c r="C9069" s="58">
        <v>6369.1</v>
      </c>
      <c r="D9069" t="s">
        <v>452</v>
      </c>
      <c r="E9069">
        <v>75</v>
      </c>
      <c r="F9069" t="s">
        <v>453</v>
      </c>
      <c r="H9069" s="112">
        <v>8</v>
      </c>
      <c r="I9069" s="103">
        <v>176040</v>
      </c>
      <c r="J9069" s="112" t="s">
        <v>455</v>
      </c>
      <c r="K9069" s="103">
        <v>211248</v>
      </c>
      <c r="L9069" t="s">
        <v>459</v>
      </c>
      <c r="M9069" t="s">
        <v>7116</v>
      </c>
      <c r="N9069" t="s">
        <v>7117</v>
      </c>
    </row>
    <row r="9070" spans="1:14" x14ac:dyDescent="0.2">
      <c r="A9070" s="343">
        <v>45204</v>
      </c>
      <c r="B9070" s="106" t="s">
        <v>541</v>
      </c>
      <c r="C9070" s="58">
        <v>6497.11</v>
      </c>
      <c r="D9070" t="s">
        <v>452</v>
      </c>
      <c r="E9070">
        <v>2048</v>
      </c>
      <c r="F9070" t="s">
        <v>7165</v>
      </c>
      <c r="H9070" s="112">
        <v>2</v>
      </c>
      <c r="I9070" s="103">
        <v>242898</v>
      </c>
      <c r="J9070" s="112" t="s">
        <v>455</v>
      </c>
      <c r="K9070" s="103">
        <v>291477.59999999998</v>
      </c>
      <c r="L9070" t="s">
        <v>459</v>
      </c>
      <c r="M9070" t="s">
        <v>7116</v>
      </c>
      <c r="N9070" t="s">
        <v>7117</v>
      </c>
    </row>
    <row r="9071" spans="1:14" x14ac:dyDescent="0.2">
      <c r="A9071" s="343">
        <v>45201</v>
      </c>
      <c r="B9071" s="106" t="s">
        <v>541</v>
      </c>
      <c r="C9071" s="58">
        <v>6369.1</v>
      </c>
      <c r="D9071" t="s">
        <v>452</v>
      </c>
      <c r="E9071">
        <v>75</v>
      </c>
      <c r="F9071" t="s">
        <v>453</v>
      </c>
      <c r="H9071" s="112">
        <v>8</v>
      </c>
      <c r="I9071" s="103">
        <v>176040</v>
      </c>
      <c r="J9071" s="112" t="s">
        <v>455</v>
      </c>
      <c r="K9071" s="103">
        <v>211248</v>
      </c>
      <c r="L9071" t="s">
        <v>459</v>
      </c>
      <c r="M9071" t="s">
        <v>7116</v>
      </c>
      <c r="N9071" t="s">
        <v>7117</v>
      </c>
    </row>
    <row r="9072" spans="1:14" x14ac:dyDescent="0.2">
      <c r="A9072" s="343">
        <v>45205</v>
      </c>
      <c r="B9072" s="106" t="s">
        <v>541</v>
      </c>
      <c r="C9072" s="58">
        <v>6497.11</v>
      </c>
      <c r="D9072" t="s">
        <v>452</v>
      </c>
      <c r="E9072">
        <v>2048</v>
      </c>
      <c r="F9072" t="s">
        <v>7165</v>
      </c>
      <c r="H9072" s="112">
        <v>2</v>
      </c>
      <c r="I9072" s="103">
        <v>242898</v>
      </c>
      <c r="J9072" s="112" t="s">
        <v>455</v>
      </c>
      <c r="K9072" s="103">
        <v>291477.59999999998</v>
      </c>
      <c r="L9072" t="s">
        <v>459</v>
      </c>
      <c r="M9072" t="s">
        <v>7116</v>
      </c>
      <c r="N9072" t="s">
        <v>7117</v>
      </c>
    </row>
    <row r="9073" spans="1:14" x14ac:dyDescent="0.2">
      <c r="A9073" s="343">
        <v>45202</v>
      </c>
      <c r="B9073" s="106" t="s">
        <v>541</v>
      </c>
      <c r="C9073" s="58">
        <v>6369.1</v>
      </c>
      <c r="D9073" t="s">
        <v>452</v>
      </c>
      <c r="E9073">
        <v>75</v>
      </c>
      <c r="F9073" t="s">
        <v>453</v>
      </c>
      <c r="H9073" s="112">
        <v>8</v>
      </c>
      <c r="I9073" s="103">
        <v>176040</v>
      </c>
      <c r="J9073" s="112" t="s">
        <v>455</v>
      </c>
      <c r="K9073" s="103">
        <v>211248</v>
      </c>
      <c r="L9073" t="s">
        <v>459</v>
      </c>
      <c r="M9073" t="s">
        <v>7116</v>
      </c>
      <c r="N9073" t="s">
        <v>7117</v>
      </c>
    </row>
    <row r="9074" spans="1:14" x14ac:dyDescent="0.2">
      <c r="A9074" s="343">
        <v>45203</v>
      </c>
      <c r="B9074" s="106" t="s">
        <v>541</v>
      </c>
      <c r="C9074" s="58">
        <v>6369.1</v>
      </c>
      <c r="D9074" t="s">
        <v>452</v>
      </c>
      <c r="E9074">
        <v>75</v>
      </c>
      <c r="F9074" t="s">
        <v>453</v>
      </c>
      <c r="H9074" s="112">
        <v>8</v>
      </c>
      <c r="I9074" s="103">
        <v>176040</v>
      </c>
      <c r="J9074" s="112" t="s">
        <v>455</v>
      </c>
      <c r="K9074" s="103">
        <v>211248</v>
      </c>
      <c r="L9074" t="s">
        <v>459</v>
      </c>
      <c r="M9074" t="s">
        <v>7116</v>
      </c>
      <c r="N9074" t="s">
        <v>7117</v>
      </c>
    </row>
    <row r="9075" spans="1:14" x14ac:dyDescent="0.2">
      <c r="A9075" s="343">
        <v>45201</v>
      </c>
      <c r="B9075" s="106" t="s">
        <v>541</v>
      </c>
      <c r="C9075" s="58">
        <v>6702.1</v>
      </c>
      <c r="D9075" t="s">
        <v>452</v>
      </c>
      <c r="E9075">
        <v>2048</v>
      </c>
      <c r="F9075" t="s">
        <v>7165</v>
      </c>
      <c r="H9075" s="112">
        <v>2</v>
      </c>
      <c r="I9075" s="103">
        <v>242898</v>
      </c>
      <c r="J9075" s="112" t="s">
        <v>455</v>
      </c>
      <c r="K9075" s="103">
        <v>291477.59999999998</v>
      </c>
      <c r="L9075" t="s">
        <v>459</v>
      </c>
      <c r="M9075" t="s">
        <v>7116</v>
      </c>
      <c r="N9075" t="s">
        <v>7117</v>
      </c>
    </row>
    <row r="9076" spans="1:14" x14ac:dyDescent="0.2">
      <c r="A9076" s="343">
        <v>45204</v>
      </c>
      <c r="B9076" s="106" t="s">
        <v>541</v>
      </c>
      <c r="C9076" s="58">
        <v>6369.1</v>
      </c>
      <c r="D9076" t="s">
        <v>452</v>
      </c>
      <c r="E9076">
        <v>75</v>
      </c>
      <c r="F9076" t="s">
        <v>453</v>
      </c>
      <c r="H9076" s="112">
        <v>8</v>
      </c>
      <c r="I9076" s="103">
        <v>176040</v>
      </c>
      <c r="J9076" s="112" t="s">
        <v>455</v>
      </c>
      <c r="K9076" s="103">
        <v>211248</v>
      </c>
      <c r="L9076" t="s">
        <v>459</v>
      </c>
      <c r="M9076" t="s">
        <v>7116</v>
      </c>
      <c r="N9076" t="s">
        <v>7117</v>
      </c>
    </row>
    <row r="9077" spans="1:14" x14ac:dyDescent="0.2">
      <c r="A9077" s="343">
        <v>45204</v>
      </c>
      <c r="B9077" s="106" t="s">
        <v>541</v>
      </c>
      <c r="C9077" s="58">
        <v>6702.1</v>
      </c>
      <c r="D9077" t="s">
        <v>452</v>
      </c>
      <c r="E9077">
        <v>2048</v>
      </c>
      <c r="F9077" t="s">
        <v>7165</v>
      </c>
      <c r="H9077" s="112">
        <v>6</v>
      </c>
      <c r="I9077" s="103">
        <v>242898</v>
      </c>
      <c r="J9077" s="112" t="s">
        <v>455</v>
      </c>
      <c r="K9077" s="103">
        <v>291477.59999999998</v>
      </c>
      <c r="L9077" t="s">
        <v>459</v>
      </c>
      <c r="M9077" t="s">
        <v>7116</v>
      </c>
      <c r="N9077" t="s">
        <v>7117</v>
      </c>
    </row>
    <row r="9078" spans="1:14" x14ac:dyDescent="0.2">
      <c r="A9078" s="343">
        <v>45205</v>
      </c>
      <c r="B9078" s="106" t="s">
        <v>541</v>
      </c>
      <c r="C9078" s="58">
        <v>6369.1</v>
      </c>
      <c r="D9078" t="s">
        <v>452</v>
      </c>
      <c r="E9078">
        <v>75</v>
      </c>
      <c r="F9078" t="s">
        <v>453</v>
      </c>
      <c r="H9078" s="112">
        <v>8</v>
      </c>
      <c r="I9078" s="103">
        <v>176040</v>
      </c>
      <c r="J9078" s="112" t="s">
        <v>455</v>
      </c>
      <c r="K9078" s="103">
        <v>211248</v>
      </c>
      <c r="L9078" t="s">
        <v>459</v>
      </c>
      <c r="M9078" t="s">
        <v>7116</v>
      </c>
      <c r="N9078" t="s">
        <v>7117</v>
      </c>
    </row>
    <row r="9079" spans="1:14" x14ac:dyDescent="0.2">
      <c r="A9079" s="343">
        <v>45205</v>
      </c>
      <c r="B9079" s="106" t="s">
        <v>541</v>
      </c>
      <c r="C9079" s="58">
        <v>6702.1</v>
      </c>
      <c r="D9079" t="s">
        <v>452</v>
      </c>
      <c r="E9079">
        <v>2048</v>
      </c>
      <c r="F9079" t="s">
        <v>7165</v>
      </c>
      <c r="H9079" s="112">
        <v>2</v>
      </c>
      <c r="I9079" s="103">
        <v>242898</v>
      </c>
      <c r="J9079" s="112" t="s">
        <v>455</v>
      </c>
      <c r="K9079" s="103">
        <v>291477.59999999998</v>
      </c>
      <c r="L9079" t="s">
        <v>459</v>
      </c>
      <c r="M9079" t="s">
        <v>7116</v>
      </c>
      <c r="N9079" t="s">
        <v>7117</v>
      </c>
    </row>
    <row r="9080" spans="1:14" x14ac:dyDescent="0.2">
      <c r="A9080" s="343">
        <v>45209</v>
      </c>
      <c r="B9080" s="106" t="s">
        <v>541</v>
      </c>
      <c r="C9080" s="58">
        <v>6641.1</v>
      </c>
      <c r="D9080" t="s">
        <v>452</v>
      </c>
      <c r="E9080">
        <v>2048</v>
      </c>
      <c r="F9080" t="s">
        <v>7165</v>
      </c>
      <c r="H9080" s="112">
        <v>2</v>
      </c>
      <c r="I9080" s="103">
        <v>242898</v>
      </c>
      <c r="J9080" s="112" t="s">
        <v>455</v>
      </c>
      <c r="K9080" s="103">
        <v>291477.59999999998</v>
      </c>
      <c r="L9080" t="s">
        <v>459</v>
      </c>
      <c r="M9080" t="s">
        <v>7116</v>
      </c>
      <c r="N9080" t="s">
        <v>7117</v>
      </c>
    </row>
    <row r="9081" spans="1:14" x14ac:dyDescent="0.2">
      <c r="A9081" s="343">
        <v>45201</v>
      </c>
      <c r="B9081" s="106" t="s">
        <v>541</v>
      </c>
      <c r="C9081" s="58">
        <v>6641.1</v>
      </c>
      <c r="D9081" t="s">
        <v>452</v>
      </c>
      <c r="E9081">
        <v>2048</v>
      </c>
      <c r="F9081" t="s">
        <v>7165</v>
      </c>
      <c r="H9081" s="112">
        <v>2</v>
      </c>
      <c r="I9081" s="103">
        <v>242898</v>
      </c>
      <c r="J9081" s="112" t="s">
        <v>455</v>
      </c>
      <c r="K9081" s="103">
        <v>291477.59999999998</v>
      </c>
      <c r="L9081" t="s">
        <v>459</v>
      </c>
      <c r="M9081" t="s">
        <v>7116</v>
      </c>
      <c r="N9081" t="s">
        <v>7117</v>
      </c>
    </row>
    <row r="9082" spans="1:14" x14ac:dyDescent="0.2">
      <c r="A9082" s="343">
        <v>45202</v>
      </c>
      <c r="B9082" s="106" t="s">
        <v>541</v>
      </c>
      <c r="C9082" s="58">
        <v>6641.1</v>
      </c>
      <c r="D9082" t="s">
        <v>452</v>
      </c>
      <c r="E9082">
        <v>2048</v>
      </c>
      <c r="F9082" t="s">
        <v>7165</v>
      </c>
      <c r="H9082" s="112">
        <v>6</v>
      </c>
      <c r="I9082" s="103">
        <v>242898</v>
      </c>
      <c r="J9082" s="112" t="s">
        <v>455</v>
      </c>
      <c r="K9082" s="103">
        <v>291477.59999999998</v>
      </c>
      <c r="L9082" t="s">
        <v>459</v>
      </c>
      <c r="M9082" t="s">
        <v>7116</v>
      </c>
      <c r="N9082" t="s">
        <v>7117</v>
      </c>
    </row>
    <row r="9083" spans="1:14" x14ac:dyDescent="0.2">
      <c r="A9083" s="343">
        <v>45203</v>
      </c>
      <c r="B9083" s="106" t="s">
        <v>541</v>
      </c>
      <c r="C9083" s="58">
        <v>6641.1</v>
      </c>
      <c r="D9083" t="s">
        <v>452</v>
      </c>
      <c r="E9083">
        <v>2048</v>
      </c>
      <c r="F9083" t="s">
        <v>7165</v>
      </c>
      <c r="H9083" s="112">
        <v>4</v>
      </c>
      <c r="I9083" s="103">
        <v>242898</v>
      </c>
      <c r="J9083" s="112" t="s">
        <v>455</v>
      </c>
      <c r="K9083" s="103">
        <v>291477.59999999998</v>
      </c>
      <c r="L9083" t="s">
        <v>459</v>
      </c>
      <c r="M9083" t="s">
        <v>7116</v>
      </c>
      <c r="N9083" t="s">
        <v>7117</v>
      </c>
    </row>
    <row r="9084" spans="1:14" x14ac:dyDescent="0.2">
      <c r="A9084" s="343">
        <v>45205</v>
      </c>
      <c r="B9084" s="106" t="s">
        <v>541</v>
      </c>
      <c r="C9084" s="58">
        <v>6641.1</v>
      </c>
      <c r="D9084" t="s">
        <v>452</v>
      </c>
      <c r="E9084">
        <v>2048</v>
      </c>
      <c r="F9084" t="s">
        <v>7165</v>
      </c>
      <c r="G9084" s="92"/>
      <c r="H9084" s="112">
        <v>4</v>
      </c>
      <c r="I9084" s="103">
        <v>242898</v>
      </c>
      <c r="J9084" s="112" t="s">
        <v>455</v>
      </c>
      <c r="K9084" s="103">
        <v>291477.59999999998</v>
      </c>
      <c r="L9084" t="s">
        <v>459</v>
      </c>
      <c r="M9084" t="s">
        <v>7116</v>
      </c>
      <c r="N9084" t="s">
        <v>7117</v>
      </c>
    </row>
    <row r="9085" spans="1:14" x14ac:dyDescent="0.2">
      <c r="A9085" s="343">
        <v>45208</v>
      </c>
      <c r="B9085" s="106" t="s">
        <v>541</v>
      </c>
      <c r="C9085" s="58">
        <v>6497.11</v>
      </c>
      <c r="D9085" t="s">
        <v>452</v>
      </c>
      <c r="E9085">
        <v>2048</v>
      </c>
      <c r="F9085" t="s">
        <v>7165</v>
      </c>
      <c r="G9085" s="92"/>
      <c r="H9085" s="112">
        <v>4</v>
      </c>
      <c r="I9085" s="103">
        <v>242898</v>
      </c>
      <c r="J9085" s="112" t="s">
        <v>455</v>
      </c>
      <c r="K9085" s="103">
        <v>291477.59999999998</v>
      </c>
      <c r="L9085" t="s">
        <v>459</v>
      </c>
      <c r="M9085" t="s">
        <v>7116</v>
      </c>
      <c r="N9085" t="s">
        <v>7117</v>
      </c>
    </row>
    <row r="9086" spans="1:14" x14ac:dyDescent="0.2">
      <c r="A9086" s="343">
        <v>45209</v>
      </c>
      <c r="B9086" s="106" t="s">
        <v>541</v>
      </c>
      <c r="C9086" s="58">
        <v>6497.11</v>
      </c>
      <c r="D9086" t="s">
        <v>452</v>
      </c>
      <c r="E9086">
        <v>2048</v>
      </c>
      <c r="F9086" t="s">
        <v>7165</v>
      </c>
      <c r="G9086" s="92"/>
      <c r="H9086" s="112">
        <v>2</v>
      </c>
      <c r="I9086" s="103">
        <v>242898</v>
      </c>
      <c r="J9086" s="112" t="s">
        <v>455</v>
      </c>
      <c r="K9086" s="103">
        <v>291477.59999999998</v>
      </c>
      <c r="L9086" t="s">
        <v>459</v>
      </c>
      <c r="M9086" t="s">
        <v>7116</v>
      </c>
      <c r="N9086" t="s">
        <v>7117</v>
      </c>
    </row>
    <row r="9087" spans="1:14" x14ac:dyDescent="0.2">
      <c r="A9087" s="343">
        <v>45210</v>
      </c>
      <c r="B9087" s="106" t="s">
        <v>541</v>
      </c>
      <c r="C9087" s="58">
        <v>6497.11</v>
      </c>
      <c r="D9087" t="s">
        <v>452</v>
      </c>
      <c r="E9087">
        <v>2048</v>
      </c>
      <c r="F9087" t="s">
        <v>7165</v>
      </c>
      <c r="G9087" s="92"/>
      <c r="H9087" s="112">
        <v>4</v>
      </c>
      <c r="I9087" s="103">
        <v>242898</v>
      </c>
      <c r="J9087" s="112" t="s">
        <v>455</v>
      </c>
      <c r="K9087" s="103">
        <v>291477.59999999998</v>
      </c>
      <c r="L9087" t="s">
        <v>459</v>
      </c>
      <c r="M9087" t="s">
        <v>7116</v>
      </c>
      <c r="N9087" t="s">
        <v>7117</v>
      </c>
    </row>
    <row r="9088" spans="1:14" x14ac:dyDescent="0.2">
      <c r="A9088" s="343">
        <v>45211</v>
      </c>
      <c r="B9088" s="106" t="s">
        <v>541</v>
      </c>
      <c r="C9088" s="58">
        <v>6497.11</v>
      </c>
      <c r="D9088" t="s">
        <v>452</v>
      </c>
      <c r="E9088">
        <v>2048</v>
      </c>
      <c r="F9088" t="s">
        <v>7165</v>
      </c>
      <c r="G9088" s="92"/>
      <c r="H9088" s="112">
        <v>4</v>
      </c>
      <c r="I9088" s="103">
        <v>242898</v>
      </c>
      <c r="J9088" s="112" t="s">
        <v>455</v>
      </c>
      <c r="K9088" s="103">
        <v>291477.59999999998</v>
      </c>
      <c r="L9088" t="s">
        <v>459</v>
      </c>
      <c r="M9088" t="s">
        <v>7116</v>
      </c>
      <c r="N9088" t="s">
        <v>7117</v>
      </c>
    </row>
    <row r="9089" spans="1:14" x14ac:dyDescent="0.2">
      <c r="A9089" s="343">
        <v>45212</v>
      </c>
      <c r="B9089" s="106" t="s">
        <v>541</v>
      </c>
      <c r="C9089" s="58">
        <v>6497.11</v>
      </c>
      <c r="D9089" t="s">
        <v>452</v>
      </c>
      <c r="E9089">
        <v>2048</v>
      </c>
      <c r="F9089" t="s">
        <v>7165</v>
      </c>
      <c r="G9089" s="92"/>
      <c r="H9089" s="112">
        <v>2</v>
      </c>
      <c r="I9089" s="103">
        <v>242898</v>
      </c>
      <c r="J9089" s="112" t="s">
        <v>455</v>
      </c>
      <c r="K9089" s="103">
        <v>291477.59999999998</v>
      </c>
      <c r="L9089" t="s">
        <v>459</v>
      </c>
      <c r="M9089" t="s">
        <v>7116</v>
      </c>
      <c r="N9089" t="s">
        <v>7117</v>
      </c>
    </row>
    <row r="9090" spans="1:14" x14ac:dyDescent="0.2">
      <c r="A9090" s="343">
        <v>45209</v>
      </c>
      <c r="B9090" s="106" t="s">
        <v>541</v>
      </c>
      <c r="C9090" s="58">
        <v>6702.1</v>
      </c>
      <c r="D9090" t="s">
        <v>452</v>
      </c>
      <c r="E9090">
        <v>2048</v>
      </c>
      <c r="F9090" t="s">
        <v>7165</v>
      </c>
      <c r="G9090" s="92"/>
      <c r="H9090" s="112">
        <v>4</v>
      </c>
      <c r="I9090" s="103">
        <v>242898</v>
      </c>
      <c r="J9090" s="112" t="s">
        <v>455</v>
      </c>
      <c r="K9090" s="103">
        <v>291477.59999999998</v>
      </c>
      <c r="L9090" t="s">
        <v>459</v>
      </c>
      <c r="M9090" t="s">
        <v>7116</v>
      </c>
      <c r="N9090" t="s">
        <v>7117</v>
      </c>
    </row>
    <row r="9091" spans="1:14" x14ac:dyDescent="0.2">
      <c r="A9091" s="343">
        <v>45210</v>
      </c>
      <c r="B9091" s="106" t="s">
        <v>541</v>
      </c>
      <c r="C9091" s="58">
        <v>6702.1</v>
      </c>
      <c r="D9091" t="s">
        <v>452</v>
      </c>
      <c r="E9091">
        <v>2048</v>
      </c>
      <c r="F9091" t="s">
        <v>7165</v>
      </c>
      <c r="G9091" s="92"/>
      <c r="H9091" s="112">
        <v>4</v>
      </c>
      <c r="I9091" s="103">
        <v>242898</v>
      </c>
      <c r="J9091" s="112" t="s">
        <v>455</v>
      </c>
      <c r="K9091" s="103">
        <v>291477.59999999998</v>
      </c>
      <c r="L9091" t="s">
        <v>459</v>
      </c>
      <c r="M9091" t="s">
        <v>7116</v>
      </c>
      <c r="N9091" t="s">
        <v>7117</v>
      </c>
    </row>
    <row r="9092" spans="1:14" x14ac:dyDescent="0.2">
      <c r="A9092" s="343">
        <v>45211</v>
      </c>
      <c r="B9092" s="106" t="s">
        <v>541</v>
      </c>
      <c r="C9092" s="58">
        <v>6702.1</v>
      </c>
      <c r="D9092" t="s">
        <v>452</v>
      </c>
      <c r="E9092">
        <v>2048</v>
      </c>
      <c r="F9092" t="s">
        <v>7165</v>
      </c>
      <c r="G9092" s="92"/>
      <c r="H9092" s="112">
        <v>4</v>
      </c>
      <c r="I9092" s="103">
        <v>242898</v>
      </c>
      <c r="J9092" s="112" t="s">
        <v>455</v>
      </c>
      <c r="K9092" s="103">
        <v>291477.59999999998</v>
      </c>
      <c r="L9092" t="s">
        <v>459</v>
      </c>
      <c r="M9092" t="s">
        <v>7116</v>
      </c>
      <c r="N9092" t="s">
        <v>7117</v>
      </c>
    </row>
    <row r="9093" spans="1:14" x14ac:dyDescent="0.2">
      <c r="A9093" s="343">
        <v>45212</v>
      </c>
      <c r="B9093" s="106" t="s">
        <v>541</v>
      </c>
      <c r="C9093" s="58">
        <v>6702.1</v>
      </c>
      <c r="D9093" t="s">
        <v>452</v>
      </c>
      <c r="E9093">
        <v>2048</v>
      </c>
      <c r="F9093" t="s">
        <v>7165</v>
      </c>
      <c r="G9093" s="92"/>
      <c r="H9093" s="112">
        <v>6</v>
      </c>
      <c r="I9093" s="103">
        <v>242898</v>
      </c>
      <c r="J9093" s="112" t="s">
        <v>455</v>
      </c>
      <c r="K9093" s="103">
        <v>291477.59999999998</v>
      </c>
      <c r="L9093" t="s">
        <v>459</v>
      </c>
      <c r="M9093" t="s">
        <v>7116</v>
      </c>
      <c r="N9093" t="s">
        <v>7117</v>
      </c>
    </row>
    <row r="9094" spans="1:14" x14ac:dyDescent="0.2">
      <c r="A9094" s="343">
        <v>45209</v>
      </c>
      <c r="B9094" s="106" t="s">
        <v>541</v>
      </c>
      <c r="C9094" s="58">
        <v>75064.160000000003</v>
      </c>
      <c r="D9094" t="s">
        <v>452</v>
      </c>
      <c r="E9094">
        <v>6730</v>
      </c>
      <c r="F9094" t="s">
        <v>7172</v>
      </c>
      <c r="G9094" s="92"/>
      <c r="H9094" s="112">
        <v>8</v>
      </c>
      <c r="I9094" s="103">
        <v>217402</v>
      </c>
      <c r="J9094" s="112" t="s">
        <v>455</v>
      </c>
      <c r="K9094" s="103">
        <v>260882.4</v>
      </c>
      <c r="L9094" t="s">
        <v>459</v>
      </c>
      <c r="M9094" t="s">
        <v>7116</v>
      </c>
      <c r="N9094" t="s">
        <v>7117</v>
      </c>
    </row>
    <row r="9095" spans="1:14" x14ac:dyDescent="0.2">
      <c r="A9095" s="343">
        <v>45208</v>
      </c>
      <c r="B9095" s="106" t="s">
        <v>541</v>
      </c>
      <c r="C9095" s="58">
        <v>6756.1</v>
      </c>
      <c r="D9095" t="s">
        <v>452</v>
      </c>
      <c r="E9095">
        <v>6609</v>
      </c>
      <c r="F9095" t="s">
        <v>7158</v>
      </c>
      <c r="G9095" s="92"/>
      <c r="H9095" s="112">
        <v>8</v>
      </c>
      <c r="I9095" s="103">
        <v>130764</v>
      </c>
      <c r="J9095" s="112" t="s">
        <v>455</v>
      </c>
      <c r="K9095" s="103">
        <v>156916.79999999999</v>
      </c>
      <c r="L9095" t="s">
        <v>459</v>
      </c>
      <c r="M9095" t="s">
        <v>7116</v>
      </c>
      <c r="N9095" t="s">
        <v>7117</v>
      </c>
    </row>
    <row r="9096" spans="1:14" x14ac:dyDescent="0.2">
      <c r="A9096" s="343">
        <v>45210</v>
      </c>
      <c r="B9096" s="106" t="s">
        <v>541</v>
      </c>
      <c r="C9096" s="58">
        <v>75064.160000000003</v>
      </c>
      <c r="D9096" t="s">
        <v>452</v>
      </c>
      <c r="E9096">
        <v>6730</v>
      </c>
      <c r="F9096" t="s">
        <v>7172</v>
      </c>
      <c r="G9096" s="92"/>
      <c r="H9096" s="112">
        <v>8</v>
      </c>
      <c r="I9096" s="103">
        <v>217402</v>
      </c>
      <c r="J9096" s="112" t="s">
        <v>455</v>
      </c>
      <c r="K9096" s="103">
        <v>260882.4</v>
      </c>
      <c r="L9096" t="s">
        <v>459</v>
      </c>
      <c r="M9096" t="s">
        <v>7116</v>
      </c>
      <c r="N9096" t="s">
        <v>7117</v>
      </c>
    </row>
    <row r="9097" spans="1:14" x14ac:dyDescent="0.2">
      <c r="A9097" s="343">
        <v>45209</v>
      </c>
      <c r="B9097" s="106" t="s">
        <v>541</v>
      </c>
      <c r="C9097" s="58">
        <v>6756.1</v>
      </c>
      <c r="D9097" t="s">
        <v>452</v>
      </c>
      <c r="E9097">
        <v>6609</v>
      </c>
      <c r="F9097" t="s">
        <v>7158</v>
      </c>
      <c r="G9097" s="92"/>
      <c r="H9097" s="112">
        <v>8</v>
      </c>
      <c r="I9097" s="103">
        <v>130764</v>
      </c>
      <c r="J9097" s="112" t="s">
        <v>455</v>
      </c>
      <c r="K9097" s="103">
        <v>156916.79999999999</v>
      </c>
      <c r="L9097" t="s">
        <v>459</v>
      </c>
      <c r="M9097" t="s">
        <v>7116</v>
      </c>
      <c r="N9097" t="s">
        <v>7117</v>
      </c>
    </row>
    <row r="9098" spans="1:14" x14ac:dyDescent="0.2">
      <c r="A9098" s="343">
        <v>45211</v>
      </c>
      <c r="B9098" s="106" t="s">
        <v>541</v>
      </c>
      <c r="C9098" s="58">
        <v>75064.160000000003</v>
      </c>
      <c r="D9098" t="s">
        <v>452</v>
      </c>
      <c r="E9098">
        <v>6730</v>
      </c>
      <c r="F9098" t="s">
        <v>7172</v>
      </c>
      <c r="G9098" s="92"/>
      <c r="H9098" s="112">
        <v>8</v>
      </c>
      <c r="I9098" s="103">
        <v>217402</v>
      </c>
      <c r="J9098" s="112" t="s">
        <v>455</v>
      </c>
      <c r="K9098" s="103">
        <v>260882.4</v>
      </c>
      <c r="L9098" t="s">
        <v>459</v>
      </c>
      <c r="M9098" t="s">
        <v>7116</v>
      </c>
      <c r="N9098" t="s">
        <v>7117</v>
      </c>
    </row>
    <row r="9099" spans="1:14" x14ac:dyDescent="0.2">
      <c r="A9099" s="343">
        <v>45210</v>
      </c>
      <c r="B9099" s="106" t="s">
        <v>541</v>
      </c>
      <c r="C9099" s="58">
        <v>6756.1</v>
      </c>
      <c r="D9099" t="s">
        <v>452</v>
      </c>
      <c r="E9099">
        <v>6609</v>
      </c>
      <c r="F9099" t="s">
        <v>7158</v>
      </c>
      <c r="G9099" s="92"/>
      <c r="H9099" s="112">
        <v>8</v>
      </c>
      <c r="I9099" s="103">
        <v>130764</v>
      </c>
      <c r="J9099" s="112" t="s">
        <v>455</v>
      </c>
      <c r="K9099" s="103">
        <v>156916.79999999999</v>
      </c>
      <c r="L9099" t="s">
        <v>459</v>
      </c>
      <c r="M9099" t="s">
        <v>7116</v>
      </c>
      <c r="N9099" t="s">
        <v>7117</v>
      </c>
    </row>
    <row r="9100" spans="1:14" x14ac:dyDescent="0.2">
      <c r="A9100" s="343">
        <v>45212</v>
      </c>
      <c r="B9100" s="106" t="s">
        <v>541</v>
      </c>
      <c r="C9100" s="58">
        <v>75064.160000000003</v>
      </c>
      <c r="D9100" t="s">
        <v>452</v>
      </c>
      <c r="E9100">
        <v>6730</v>
      </c>
      <c r="F9100" t="s">
        <v>7172</v>
      </c>
      <c r="G9100" s="92"/>
      <c r="H9100" s="112">
        <v>6</v>
      </c>
      <c r="I9100" s="103">
        <v>217402</v>
      </c>
      <c r="J9100" s="112" t="s">
        <v>455</v>
      </c>
      <c r="K9100" s="103">
        <v>260882.4</v>
      </c>
      <c r="L9100" t="s">
        <v>459</v>
      </c>
      <c r="M9100" t="s">
        <v>7116</v>
      </c>
      <c r="N9100" t="s">
        <v>7117</v>
      </c>
    </row>
    <row r="9101" spans="1:14" x14ac:dyDescent="0.2">
      <c r="A9101" s="343">
        <v>45211</v>
      </c>
      <c r="B9101" s="106" t="s">
        <v>541</v>
      </c>
      <c r="C9101" s="58">
        <v>6756.1</v>
      </c>
      <c r="D9101" t="s">
        <v>452</v>
      </c>
      <c r="E9101">
        <v>6609</v>
      </c>
      <c r="F9101" t="s">
        <v>7158</v>
      </c>
      <c r="G9101" s="92"/>
      <c r="H9101" s="112">
        <v>8</v>
      </c>
      <c r="I9101" s="103">
        <v>130764</v>
      </c>
      <c r="J9101" s="112" t="s">
        <v>455</v>
      </c>
      <c r="K9101" s="103">
        <v>156916.79999999999</v>
      </c>
      <c r="L9101" t="s">
        <v>459</v>
      </c>
      <c r="M9101" t="s">
        <v>7116</v>
      </c>
      <c r="N9101" t="s">
        <v>7117</v>
      </c>
    </row>
    <row r="9102" spans="1:14" x14ac:dyDescent="0.2">
      <c r="A9102" s="343">
        <v>45212</v>
      </c>
      <c r="B9102" s="106" t="s">
        <v>541</v>
      </c>
      <c r="C9102" s="58">
        <v>6756.1</v>
      </c>
      <c r="D9102" t="s">
        <v>452</v>
      </c>
      <c r="E9102">
        <v>6609</v>
      </c>
      <c r="F9102" t="s">
        <v>7158</v>
      </c>
      <c r="G9102" s="92"/>
      <c r="H9102" s="112">
        <v>8</v>
      </c>
      <c r="I9102" s="103">
        <v>130764</v>
      </c>
      <c r="J9102" s="112" t="s">
        <v>455</v>
      </c>
      <c r="K9102" s="103">
        <v>156916.79999999999</v>
      </c>
      <c r="L9102" t="s">
        <v>459</v>
      </c>
      <c r="M9102" t="s">
        <v>7116</v>
      </c>
      <c r="N9102" t="s">
        <v>7117</v>
      </c>
    </row>
    <row r="9103" spans="1:14" x14ac:dyDescent="0.2">
      <c r="A9103" s="343">
        <v>45201</v>
      </c>
      <c r="B9103" s="106" t="s">
        <v>541</v>
      </c>
      <c r="C9103" s="58">
        <v>75064.160000000003</v>
      </c>
      <c r="D9103" t="s">
        <v>452</v>
      </c>
      <c r="E9103">
        <v>6730</v>
      </c>
      <c r="F9103" t="s">
        <v>7172</v>
      </c>
      <c r="G9103" s="92"/>
      <c r="H9103" s="112">
        <v>8</v>
      </c>
      <c r="I9103" s="103">
        <v>217402</v>
      </c>
      <c r="J9103" s="112" t="s">
        <v>455</v>
      </c>
      <c r="K9103" s="103">
        <v>260882.4</v>
      </c>
      <c r="L9103" t="s">
        <v>459</v>
      </c>
      <c r="M9103" t="s">
        <v>7116</v>
      </c>
      <c r="N9103" t="s">
        <v>7117</v>
      </c>
    </row>
    <row r="9104" spans="1:14" x14ac:dyDescent="0.2">
      <c r="A9104" s="343">
        <v>45201</v>
      </c>
      <c r="B9104" s="106" t="s">
        <v>541</v>
      </c>
      <c r="C9104" s="58">
        <v>6756.1</v>
      </c>
      <c r="D9104" t="s">
        <v>452</v>
      </c>
      <c r="E9104">
        <v>6609</v>
      </c>
      <c r="F9104" t="s">
        <v>7158</v>
      </c>
      <c r="G9104" s="92"/>
      <c r="H9104" s="112">
        <v>8</v>
      </c>
      <c r="I9104" s="103">
        <v>130764</v>
      </c>
      <c r="J9104" s="112" t="s">
        <v>455</v>
      </c>
      <c r="K9104" s="103">
        <v>156916.79999999999</v>
      </c>
      <c r="L9104" t="s">
        <v>459</v>
      </c>
      <c r="M9104" t="s">
        <v>7116</v>
      </c>
      <c r="N9104" t="s">
        <v>7117</v>
      </c>
    </row>
    <row r="9105" spans="1:14" x14ac:dyDescent="0.2">
      <c r="A9105" s="343">
        <v>45202</v>
      </c>
      <c r="B9105" s="106" t="s">
        <v>541</v>
      </c>
      <c r="C9105" s="58">
        <v>75064.160000000003</v>
      </c>
      <c r="D9105" t="s">
        <v>452</v>
      </c>
      <c r="E9105">
        <v>6730</v>
      </c>
      <c r="F9105" t="s">
        <v>7172</v>
      </c>
      <c r="G9105" s="92"/>
      <c r="H9105" s="112">
        <v>8</v>
      </c>
      <c r="I9105" s="103">
        <v>217402</v>
      </c>
      <c r="J9105" s="112" t="s">
        <v>455</v>
      </c>
      <c r="K9105" s="103">
        <v>260882.4</v>
      </c>
      <c r="L9105" t="s">
        <v>459</v>
      </c>
      <c r="M9105" t="s">
        <v>7116</v>
      </c>
      <c r="N9105" t="s">
        <v>7117</v>
      </c>
    </row>
    <row r="9106" spans="1:14" x14ac:dyDescent="0.2">
      <c r="A9106" s="343">
        <v>45202</v>
      </c>
      <c r="B9106" s="106" t="s">
        <v>541</v>
      </c>
      <c r="C9106" s="58">
        <v>6756.1</v>
      </c>
      <c r="D9106" t="s">
        <v>452</v>
      </c>
      <c r="E9106">
        <v>6609</v>
      </c>
      <c r="F9106" t="s">
        <v>7158</v>
      </c>
      <c r="G9106" s="92"/>
      <c r="H9106" s="112">
        <v>8</v>
      </c>
      <c r="I9106" s="103">
        <v>130764</v>
      </c>
      <c r="J9106" s="112" t="s">
        <v>455</v>
      </c>
      <c r="K9106" s="103">
        <v>156916.79999999999</v>
      </c>
      <c r="L9106" t="s">
        <v>459</v>
      </c>
      <c r="M9106" t="s">
        <v>7116</v>
      </c>
      <c r="N9106" t="s">
        <v>7117</v>
      </c>
    </row>
    <row r="9107" spans="1:14" x14ac:dyDescent="0.2">
      <c r="A9107" s="343">
        <v>45203</v>
      </c>
      <c r="B9107" s="106" t="s">
        <v>541</v>
      </c>
      <c r="C9107" s="58">
        <v>75064.160000000003</v>
      </c>
      <c r="D9107" t="s">
        <v>452</v>
      </c>
      <c r="E9107">
        <v>6730</v>
      </c>
      <c r="F9107" t="s">
        <v>7172</v>
      </c>
      <c r="G9107" s="92"/>
      <c r="H9107" s="112">
        <v>8</v>
      </c>
      <c r="I9107" s="103">
        <v>217402</v>
      </c>
      <c r="J9107" s="112" t="s">
        <v>455</v>
      </c>
      <c r="K9107" s="103">
        <v>260882.4</v>
      </c>
      <c r="L9107" t="s">
        <v>459</v>
      </c>
      <c r="M9107" t="s">
        <v>7116</v>
      </c>
      <c r="N9107" t="s">
        <v>7117</v>
      </c>
    </row>
    <row r="9108" spans="1:14" x14ac:dyDescent="0.2">
      <c r="A9108" s="343">
        <v>45201</v>
      </c>
      <c r="B9108" s="106" t="s">
        <v>541</v>
      </c>
      <c r="C9108" s="58">
        <v>6497.11</v>
      </c>
      <c r="D9108" t="s">
        <v>452</v>
      </c>
      <c r="E9108">
        <v>6608</v>
      </c>
      <c r="F9108" t="s">
        <v>7163</v>
      </c>
      <c r="G9108" s="92"/>
      <c r="H9108" s="112">
        <v>8</v>
      </c>
      <c r="I9108" s="103">
        <v>149557</v>
      </c>
      <c r="J9108" s="112" t="s">
        <v>455</v>
      </c>
      <c r="K9108" s="103">
        <v>179468.4</v>
      </c>
      <c r="L9108" t="s">
        <v>459</v>
      </c>
      <c r="M9108" t="s">
        <v>7116</v>
      </c>
      <c r="N9108" t="s">
        <v>7117</v>
      </c>
    </row>
    <row r="9109" spans="1:14" x14ac:dyDescent="0.2">
      <c r="A9109" s="343">
        <v>45203</v>
      </c>
      <c r="B9109" s="106" t="s">
        <v>541</v>
      </c>
      <c r="C9109" s="58">
        <v>6756.1</v>
      </c>
      <c r="D9109" t="s">
        <v>452</v>
      </c>
      <c r="E9109">
        <v>6609</v>
      </c>
      <c r="F9109" t="s">
        <v>7158</v>
      </c>
      <c r="G9109" s="92"/>
      <c r="H9109" s="112">
        <v>8</v>
      </c>
      <c r="I9109" s="103">
        <v>130764</v>
      </c>
      <c r="J9109" s="112" t="s">
        <v>455</v>
      </c>
      <c r="K9109" s="103">
        <v>156916.79999999999</v>
      </c>
      <c r="L9109" t="s">
        <v>459</v>
      </c>
      <c r="M9109" t="s">
        <v>7116</v>
      </c>
      <c r="N9109" t="s">
        <v>7117</v>
      </c>
    </row>
    <row r="9110" spans="1:14" x14ac:dyDescent="0.2">
      <c r="A9110" s="343">
        <v>45204</v>
      </c>
      <c r="B9110" s="106" t="s">
        <v>541</v>
      </c>
      <c r="C9110" s="58">
        <v>75064.160000000003</v>
      </c>
      <c r="D9110" t="s">
        <v>452</v>
      </c>
      <c r="E9110">
        <v>6730</v>
      </c>
      <c r="F9110" t="s">
        <v>7172</v>
      </c>
      <c r="G9110" s="92"/>
      <c r="H9110" s="112">
        <v>8</v>
      </c>
      <c r="I9110" s="103">
        <v>217402</v>
      </c>
      <c r="J9110" s="112" t="s">
        <v>455</v>
      </c>
      <c r="K9110" s="103">
        <v>260882.4</v>
      </c>
      <c r="L9110" t="s">
        <v>459</v>
      </c>
      <c r="M9110" t="s">
        <v>7116</v>
      </c>
      <c r="N9110" t="s">
        <v>7117</v>
      </c>
    </row>
    <row r="9111" spans="1:14" x14ac:dyDescent="0.2">
      <c r="A9111" s="343">
        <v>45202</v>
      </c>
      <c r="B9111" s="106" t="s">
        <v>541</v>
      </c>
      <c r="C9111" s="58">
        <v>6497.11</v>
      </c>
      <c r="D9111" t="s">
        <v>452</v>
      </c>
      <c r="E9111">
        <v>6608</v>
      </c>
      <c r="F9111" t="s">
        <v>7163</v>
      </c>
      <c r="G9111" s="92"/>
      <c r="H9111" s="112">
        <v>8</v>
      </c>
      <c r="I9111" s="103">
        <v>149557</v>
      </c>
      <c r="J9111" s="112" t="s">
        <v>455</v>
      </c>
      <c r="K9111" s="103">
        <v>179468.4</v>
      </c>
      <c r="L9111" t="s">
        <v>459</v>
      </c>
      <c r="M9111" t="s">
        <v>7116</v>
      </c>
      <c r="N9111" t="s">
        <v>7117</v>
      </c>
    </row>
    <row r="9112" spans="1:14" x14ac:dyDescent="0.2">
      <c r="A9112" s="343">
        <v>45204</v>
      </c>
      <c r="B9112" s="106" t="s">
        <v>541</v>
      </c>
      <c r="C9112" s="58">
        <v>6756.1</v>
      </c>
      <c r="D9112" t="s">
        <v>452</v>
      </c>
      <c r="E9112">
        <v>6609</v>
      </c>
      <c r="F9112" t="s">
        <v>7158</v>
      </c>
      <c r="G9112" s="92"/>
      <c r="H9112" s="112">
        <v>8</v>
      </c>
      <c r="I9112" s="103">
        <v>130764</v>
      </c>
      <c r="J9112" s="112" t="s">
        <v>455</v>
      </c>
      <c r="K9112" s="103">
        <v>156916.79999999999</v>
      </c>
      <c r="L9112" t="s">
        <v>459</v>
      </c>
      <c r="M9112" t="s">
        <v>7116</v>
      </c>
      <c r="N9112" t="s">
        <v>7117</v>
      </c>
    </row>
    <row r="9113" spans="1:14" x14ac:dyDescent="0.2">
      <c r="A9113" s="343">
        <v>45205</v>
      </c>
      <c r="B9113" s="106" t="s">
        <v>541</v>
      </c>
      <c r="C9113" s="58">
        <v>75064.160000000003</v>
      </c>
      <c r="D9113" t="s">
        <v>452</v>
      </c>
      <c r="E9113">
        <v>6730</v>
      </c>
      <c r="F9113" t="s">
        <v>7172</v>
      </c>
      <c r="G9113" s="92"/>
      <c r="H9113" s="112">
        <v>8</v>
      </c>
      <c r="I9113" s="103">
        <v>217402</v>
      </c>
      <c r="J9113" s="112" t="s">
        <v>455</v>
      </c>
      <c r="K9113" s="103">
        <v>260882.4</v>
      </c>
      <c r="L9113" t="s">
        <v>459</v>
      </c>
      <c r="M9113" t="s">
        <v>7116</v>
      </c>
      <c r="N9113" t="s">
        <v>7117</v>
      </c>
    </row>
    <row r="9114" spans="1:14" x14ac:dyDescent="0.2">
      <c r="A9114" s="343">
        <v>45203</v>
      </c>
      <c r="B9114" s="106" t="s">
        <v>541</v>
      </c>
      <c r="C9114" s="58">
        <v>6497.11</v>
      </c>
      <c r="D9114" t="s">
        <v>452</v>
      </c>
      <c r="E9114">
        <v>6608</v>
      </c>
      <c r="F9114" t="s">
        <v>7163</v>
      </c>
      <c r="G9114" s="92"/>
      <c r="H9114" s="112">
        <v>8</v>
      </c>
      <c r="I9114" s="103">
        <v>149557</v>
      </c>
      <c r="J9114" s="112" t="s">
        <v>455</v>
      </c>
      <c r="K9114" s="103">
        <v>179468.4</v>
      </c>
      <c r="L9114" t="s">
        <v>459</v>
      </c>
      <c r="M9114" t="s">
        <v>7116</v>
      </c>
      <c r="N9114" t="s">
        <v>7117</v>
      </c>
    </row>
    <row r="9115" spans="1:14" x14ac:dyDescent="0.2">
      <c r="A9115" s="343">
        <v>45204</v>
      </c>
      <c r="B9115" s="106" t="s">
        <v>541</v>
      </c>
      <c r="C9115" s="58">
        <v>6497.11</v>
      </c>
      <c r="D9115" t="s">
        <v>452</v>
      </c>
      <c r="E9115">
        <v>6608</v>
      </c>
      <c r="F9115" t="s">
        <v>7163</v>
      </c>
      <c r="G9115" s="92"/>
      <c r="H9115" s="112">
        <v>8</v>
      </c>
      <c r="I9115" s="103">
        <v>149557</v>
      </c>
      <c r="J9115" s="112" t="s">
        <v>455</v>
      </c>
      <c r="K9115" s="103">
        <v>179468.4</v>
      </c>
      <c r="L9115" t="s">
        <v>459</v>
      </c>
      <c r="M9115" t="s">
        <v>7116</v>
      </c>
      <c r="N9115" t="s">
        <v>7117</v>
      </c>
    </row>
    <row r="9116" spans="1:14" x14ac:dyDescent="0.2">
      <c r="A9116" s="343">
        <v>45205</v>
      </c>
      <c r="B9116" s="106" t="s">
        <v>541</v>
      </c>
      <c r="C9116" s="58">
        <v>6497.11</v>
      </c>
      <c r="D9116" t="s">
        <v>452</v>
      </c>
      <c r="E9116">
        <v>6608</v>
      </c>
      <c r="F9116" t="s">
        <v>7163</v>
      </c>
      <c r="G9116" s="92"/>
      <c r="H9116" s="112">
        <v>8</v>
      </c>
      <c r="I9116" s="103">
        <v>149557</v>
      </c>
      <c r="J9116" s="112" t="s">
        <v>455</v>
      </c>
      <c r="K9116" s="103">
        <v>179468.4</v>
      </c>
      <c r="L9116" t="s">
        <v>459</v>
      </c>
      <c r="M9116" t="s">
        <v>7116</v>
      </c>
      <c r="N9116" t="s">
        <v>7117</v>
      </c>
    </row>
    <row r="9117" spans="1:14" x14ac:dyDescent="0.2">
      <c r="A9117" s="343">
        <v>45208</v>
      </c>
      <c r="B9117" s="106" t="s">
        <v>541</v>
      </c>
      <c r="C9117" s="58">
        <v>6641.1</v>
      </c>
      <c r="D9117" t="s">
        <v>452</v>
      </c>
      <c r="E9117">
        <v>6165</v>
      </c>
      <c r="F9117" t="s">
        <v>7191</v>
      </c>
      <c r="G9117" s="92"/>
      <c r="H9117" s="112">
        <v>8</v>
      </c>
      <c r="I9117">
        <v>368</v>
      </c>
      <c r="J9117" s="112" t="s">
        <v>425</v>
      </c>
      <c r="K9117">
        <v>441.6</v>
      </c>
      <c r="L9117" t="s">
        <v>459</v>
      </c>
      <c r="M9117" t="s">
        <v>7116</v>
      </c>
      <c r="N9117" t="s">
        <v>7117</v>
      </c>
    </row>
    <row r="9118" spans="1:14" x14ac:dyDescent="0.2">
      <c r="A9118" s="343">
        <v>45212</v>
      </c>
      <c r="B9118" s="106" t="s">
        <v>541</v>
      </c>
      <c r="C9118" s="58">
        <v>6641.1</v>
      </c>
      <c r="D9118" t="s">
        <v>452</v>
      </c>
      <c r="E9118">
        <v>6165</v>
      </c>
      <c r="F9118" t="s">
        <v>7191</v>
      </c>
      <c r="G9118" s="92"/>
      <c r="H9118" s="112">
        <v>8</v>
      </c>
      <c r="I9118">
        <v>368</v>
      </c>
      <c r="J9118" s="112" t="s">
        <v>425</v>
      </c>
      <c r="K9118">
        <v>441.6</v>
      </c>
      <c r="L9118" t="s">
        <v>459</v>
      </c>
      <c r="M9118" t="s">
        <v>7116</v>
      </c>
      <c r="N9118" t="s">
        <v>7117</v>
      </c>
    </row>
    <row r="9119" spans="1:14" x14ac:dyDescent="0.2">
      <c r="A9119" s="343">
        <v>45204</v>
      </c>
      <c r="B9119" s="106" t="s">
        <v>541</v>
      </c>
      <c r="C9119" s="58">
        <v>6641.1</v>
      </c>
      <c r="D9119" t="s">
        <v>452</v>
      </c>
      <c r="E9119">
        <v>7275</v>
      </c>
      <c r="F9119" t="s">
        <v>7205</v>
      </c>
      <c r="G9119" s="92"/>
      <c r="H9119" s="112">
        <v>8</v>
      </c>
      <c r="I9119">
        <v>0</v>
      </c>
      <c r="J9119" s="112" t="s">
        <v>425</v>
      </c>
      <c r="K9119">
        <v>411.6</v>
      </c>
      <c r="L9119" t="s">
        <v>459</v>
      </c>
      <c r="M9119" t="s">
        <v>7116</v>
      </c>
      <c r="N9119" t="s">
        <v>7117</v>
      </c>
    </row>
    <row r="9120" spans="1:14" x14ac:dyDescent="0.2">
      <c r="A9120" s="343">
        <v>45209</v>
      </c>
      <c r="B9120" s="106" t="s">
        <v>541</v>
      </c>
      <c r="C9120" s="58">
        <v>6562.1</v>
      </c>
      <c r="D9120" t="s">
        <v>452</v>
      </c>
      <c r="E9120">
        <v>6165</v>
      </c>
      <c r="F9120" t="s">
        <v>7191</v>
      </c>
      <c r="G9120" s="92"/>
      <c r="H9120" s="112">
        <v>8</v>
      </c>
      <c r="I9120">
        <v>368</v>
      </c>
      <c r="J9120" s="112" t="s">
        <v>425</v>
      </c>
      <c r="K9120">
        <v>441.6</v>
      </c>
      <c r="L9120" t="s">
        <v>459</v>
      </c>
      <c r="M9120" t="s">
        <v>7116</v>
      </c>
      <c r="N9120" t="s">
        <v>7117</v>
      </c>
    </row>
    <row r="9121" spans="1:14" x14ac:dyDescent="0.2">
      <c r="A9121" s="343">
        <v>45205</v>
      </c>
      <c r="B9121" s="106" t="s">
        <v>541</v>
      </c>
      <c r="C9121" s="58">
        <v>6641.1</v>
      </c>
      <c r="D9121" t="s">
        <v>452</v>
      </c>
      <c r="E9121">
        <v>7275</v>
      </c>
      <c r="F9121" t="s">
        <v>7205</v>
      </c>
      <c r="G9121" s="92"/>
      <c r="H9121" s="112">
        <v>8</v>
      </c>
      <c r="I9121">
        <v>0</v>
      </c>
      <c r="J9121" s="112" t="s">
        <v>425</v>
      </c>
      <c r="K9121">
        <v>411.6</v>
      </c>
      <c r="L9121" t="s">
        <v>459</v>
      </c>
      <c r="M9121" t="s">
        <v>7116</v>
      </c>
      <c r="N9121" t="s">
        <v>7117</v>
      </c>
    </row>
    <row r="9122" spans="1:14" x14ac:dyDescent="0.2">
      <c r="A9122" s="343">
        <v>45210</v>
      </c>
      <c r="B9122" s="106" t="s">
        <v>541</v>
      </c>
      <c r="C9122" s="58">
        <v>6562.1</v>
      </c>
      <c r="D9122" t="s">
        <v>452</v>
      </c>
      <c r="E9122">
        <v>6165</v>
      </c>
      <c r="F9122" t="s">
        <v>7191</v>
      </c>
      <c r="G9122" s="92"/>
      <c r="H9122" s="112">
        <v>8</v>
      </c>
      <c r="I9122">
        <v>368</v>
      </c>
      <c r="J9122" s="112" t="s">
        <v>425</v>
      </c>
      <c r="K9122">
        <v>441.6</v>
      </c>
      <c r="L9122" t="s">
        <v>459</v>
      </c>
      <c r="M9122" t="s">
        <v>7116</v>
      </c>
      <c r="N9122" t="s">
        <v>7117</v>
      </c>
    </row>
    <row r="9123" spans="1:14" x14ac:dyDescent="0.2">
      <c r="A9123" s="343">
        <v>45215</v>
      </c>
      <c r="B9123" s="106" t="s">
        <v>541</v>
      </c>
      <c r="C9123" s="58">
        <v>6641.1</v>
      </c>
      <c r="D9123" t="s">
        <v>452</v>
      </c>
      <c r="E9123">
        <v>6165</v>
      </c>
      <c r="F9123" t="s">
        <v>7191</v>
      </c>
      <c r="G9123" s="92"/>
      <c r="H9123" s="112">
        <v>8</v>
      </c>
      <c r="I9123">
        <v>368</v>
      </c>
      <c r="J9123" s="112" t="s">
        <v>425</v>
      </c>
      <c r="K9123">
        <v>441.6</v>
      </c>
      <c r="L9123" t="s">
        <v>459</v>
      </c>
      <c r="M9123" t="s">
        <v>7116</v>
      </c>
      <c r="N9123" t="s">
        <v>7117</v>
      </c>
    </row>
    <row r="9124" spans="1:14" x14ac:dyDescent="0.2">
      <c r="A9124" s="343">
        <v>45212</v>
      </c>
      <c r="B9124" s="106" t="s">
        <v>541</v>
      </c>
      <c r="C9124" s="58">
        <v>6188.1</v>
      </c>
      <c r="D9124" t="s">
        <v>452</v>
      </c>
      <c r="E9124">
        <v>7053</v>
      </c>
      <c r="F9124" t="s">
        <v>7197</v>
      </c>
      <c r="G9124" s="92"/>
      <c r="H9124" s="112">
        <v>8</v>
      </c>
      <c r="I9124">
        <v>240</v>
      </c>
      <c r="J9124" s="112" t="s">
        <v>425</v>
      </c>
      <c r="K9124">
        <v>288</v>
      </c>
      <c r="L9124" t="s">
        <v>459</v>
      </c>
      <c r="M9124" t="s">
        <v>7116</v>
      </c>
      <c r="N9124" t="s">
        <v>7117</v>
      </c>
    </row>
    <row r="9125" spans="1:14" x14ac:dyDescent="0.2">
      <c r="A9125" s="343">
        <v>45211</v>
      </c>
      <c r="B9125" s="106" t="s">
        <v>541</v>
      </c>
      <c r="C9125" s="58">
        <v>6562.1</v>
      </c>
      <c r="D9125" t="s">
        <v>452</v>
      </c>
      <c r="E9125">
        <v>6165</v>
      </c>
      <c r="F9125" t="s">
        <v>7191</v>
      </c>
      <c r="G9125" s="92"/>
      <c r="H9125" s="112">
        <v>8</v>
      </c>
      <c r="I9125">
        <v>368</v>
      </c>
      <c r="J9125" s="112" t="s">
        <v>425</v>
      </c>
      <c r="K9125">
        <v>441.6</v>
      </c>
      <c r="L9125" t="s">
        <v>459</v>
      </c>
      <c r="M9125" t="s">
        <v>7116</v>
      </c>
      <c r="N9125" t="s">
        <v>7117</v>
      </c>
    </row>
    <row r="9126" spans="1:14" x14ac:dyDescent="0.2">
      <c r="A9126" s="343">
        <v>45216</v>
      </c>
      <c r="B9126" s="106" t="s">
        <v>541</v>
      </c>
      <c r="C9126" s="58">
        <v>6641.1</v>
      </c>
      <c r="D9126" t="s">
        <v>452</v>
      </c>
      <c r="E9126">
        <v>6165</v>
      </c>
      <c r="F9126" t="s">
        <v>7191</v>
      </c>
      <c r="G9126" s="92"/>
      <c r="H9126" s="112">
        <v>8</v>
      </c>
      <c r="I9126">
        <v>368</v>
      </c>
      <c r="J9126" s="112" t="s">
        <v>425</v>
      </c>
      <c r="K9126">
        <v>441.6</v>
      </c>
      <c r="L9126" t="s">
        <v>459</v>
      </c>
      <c r="M9126" t="s">
        <v>7116</v>
      </c>
      <c r="N9126" t="s">
        <v>7117</v>
      </c>
    </row>
    <row r="9127" spans="1:14" x14ac:dyDescent="0.2">
      <c r="A9127" s="343">
        <v>45211</v>
      </c>
      <c r="B9127" s="106" t="s">
        <v>541</v>
      </c>
      <c r="C9127" s="58">
        <v>6708.1</v>
      </c>
      <c r="D9127" t="s">
        <v>452</v>
      </c>
      <c r="E9127">
        <v>7275</v>
      </c>
      <c r="F9127" t="s">
        <v>7205</v>
      </c>
      <c r="G9127" s="92"/>
      <c r="H9127" s="112">
        <v>8</v>
      </c>
      <c r="I9127">
        <v>0</v>
      </c>
      <c r="J9127" s="112" t="s">
        <v>425</v>
      </c>
      <c r="K9127">
        <v>411.6</v>
      </c>
      <c r="L9127" t="s">
        <v>459</v>
      </c>
      <c r="M9127" t="s">
        <v>7116</v>
      </c>
      <c r="N9127" t="s">
        <v>7117</v>
      </c>
    </row>
    <row r="9128" spans="1:14" x14ac:dyDescent="0.2">
      <c r="A9128" s="343">
        <v>45204</v>
      </c>
      <c r="B9128" s="106" t="s">
        <v>541</v>
      </c>
      <c r="C9128" s="58">
        <v>6641.1</v>
      </c>
      <c r="D9128" t="s">
        <v>452</v>
      </c>
      <c r="E9128">
        <v>6165</v>
      </c>
      <c r="F9128" t="s">
        <v>7191</v>
      </c>
      <c r="G9128" s="92"/>
      <c r="H9128" s="112">
        <v>8</v>
      </c>
      <c r="I9128">
        <v>368</v>
      </c>
      <c r="J9128" s="112" t="s">
        <v>425</v>
      </c>
      <c r="K9128">
        <v>441.6</v>
      </c>
      <c r="L9128" t="s">
        <v>459</v>
      </c>
      <c r="M9128" t="s">
        <v>7116</v>
      </c>
      <c r="N9128" t="s">
        <v>7117</v>
      </c>
    </row>
    <row r="9129" spans="1:14" x14ac:dyDescent="0.2">
      <c r="A9129" s="343">
        <v>45212</v>
      </c>
      <c r="B9129" s="106" t="s">
        <v>541</v>
      </c>
      <c r="C9129" s="58">
        <v>6708.1</v>
      </c>
      <c r="D9129" t="s">
        <v>452</v>
      </c>
      <c r="E9129">
        <v>7275</v>
      </c>
      <c r="F9129" t="s">
        <v>7205</v>
      </c>
      <c r="G9129" s="92"/>
      <c r="H9129" s="112">
        <v>8</v>
      </c>
      <c r="I9129">
        <v>0</v>
      </c>
      <c r="J9129" s="112" t="s">
        <v>425</v>
      </c>
      <c r="K9129">
        <v>411.6</v>
      </c>
      <c r="L9129" t="s">
        <v>459</v>
      </c>
      <c r="M9129" t="s">
        <v>7116</v>
      </c>
      <c r="N9129" t="s">
        <v>7117</v>
      </c>
    </row>
    <row r="9130" spans="1:14" x14ac:dyDescent="0.2">
      <c r="A9130" s="343">
        <v>45204</v>
      </c>
      <c r="B9130" s="106" t="s">
        <v>541</v>
      </c>
      <c r="C9130" s="58">
        <v>6708.1</v>
      </c>
      <c r="D9130" t="s">
        <v>452</v>
      </c>
      <c r="E9130">
        <v>7053</v>
      </c>
      <c r="F9130" t="s">
        <v>7197</v>
      </c>
      <c r="G9130" s="92"/>
      <c r="H9130" s="112">
        <v>8</v>
      </c>
      <c r="I9130">
        <v>240</v>
      </c>
      <c r="J9130" s="112" t="s">
        <v>425</v>
      </c>
      <c r="K9130">
        <v>288</v>
      </c>
      <c r="L9130" t="s">
        <v>459</v>
      </c>
      <c r="M9130" t="s">
        <v>7116</v>
      </c>
      <c r="N9130" t="s">
        <v>7117</v>
      </c>
    </row>
    <row r="9131" spans="1:14" x14ac:dyDescent="0.2">
      <c r="A9131" s="343">
        <v>45219</v>
      </c>
      <c r="B9131" s="106" t="s">
        <v>541</v>
      </c>
      <c r="C9131" s="58">
        <v>6188.11</v>
      </c>
      <c r="D9131" t="s">
        <v>452</v>
      </c>
      <c r="E9131">
        <v>6165</v>
      </c>
      <c r="F9131" t="s">
        <v>7191</v>
      </c>
      <c r="G9131" s="92"/>
      <c r="H9131" s="112">
        <v>4</v>
      </c>
      <c r="I9131">
        <v>368</v>
      </c>
      <c r="J9131" s="112" t="s">
        <v>425</v>
      </c>
      <c r="K9131">
        <v>441.6</v>
      </c>
      <c r="L9131" t="s">
        <v>459</v>
      </c>
      <c r="M9131" t="s">
        <v>7116</v>
      </c>
      <c r="N9131" t="s">
        <v>7117</v>
      </c>
    </row>
    <row r="9132" spans="1:14" x14ac:dyDescent="0.2">
      <c r="A9132" s="343">
        <v>45205</v>
      </c>
      <c r="B9132" s="106" t="s">
        <v>541</v>
      </c>
      <c r="C9132" s="58">
        <v>6641.1</v>
      </c>
      <c r="D9132" t="s">
        <v>452</v>
      </c>
      <c r="E9132">
        <v>6165</v>
      </c>
      <c r="F9132" t="s">
        <v>7191</v>
      </c>
      <c r="G9132" s="92"/>
      <c r="H9132" s="112">
        <v>8</v>
      </c>
      <c r="I9132">
        <v>368</v>
      </c>
      <c r="J9132" s="112" t="s">
        <v>425</v>
      </c>
      <c r="K9132">
        <v>441.6</v>
      </c>
      <c r="L9132" t="s">
        <v>459</v>
      </c>
      <c r="M9132" t="s">
        <v>7116</v>
      </c>
      <c r="N9132" t="s">
        <v>7117</v>
      </c>
    </row>
    <row r="9133" spans="1:14" x14ac:dyDescent="0.2">
      <c r="A9133" s="343">
        <v>45205</v>
      </c>
      <c r="B9133" s="106" t="s">
        <v>541</v>
      </c>
      <c r="C9133" s="58">
        <v>6708.1</v>
      </c>
      <c r="D9133" t="s">
        <v>452</v>
      </c>
      <c r="E9133">
        <v>7053</v>
      </c>
      <c r="F9133" t="s">
        <v>7197</v>
      </c>
      <c r="G9133" s="92"/>
      <c r="H9133" s="112">
        <v>8</v>
      </c>
      <c r="I9133">
        <v>240</v>
      </c>
      <c r="J9133" s="112" t="s">
        <v>425</v>
      </c>
      <c r="K9133">
        <v>288</v>
      </c>
      <c r="L9133" t="s">
        <v>459</v>
      </c>
      <c r="M9133" t="s">
        <v>7116</v>
      </c>
      <c r="N9133" t="s">
        <v>7117</v>
      </c>
    </row>
    <row r="9134" spans="1:14" x14ac:dyDescent="0.2">
      <c r="A9134" s="343">
        <v>45208</v>
      </c>
      <c r="B9134" s="106" t="s">
        <v>541</v>
      </c>
      <c r="C9134" s="58">
        <v>6641.1</v>
      </c>
      <c r="D9134" t="s">
        <v>452</v>
      </c>
      <c r="E9134">
        <v>7275</v>
      </c>
      <c r="F9134" t="s">
        <v>7205</v>
      </c>
      <c r="G9134" s="92"/>
      <c r="H9134" s="112">
        <v>8</v>
      </c>
      <c r="I9134">
        <v>0</v>
      </c>
      <c r="J9134" s="112" t="s">
        <v>425</v>
      </c>
      <c r="K9134">
        <v>411.6</v>
      </c>
      <c r="L9134" t="s">
        <v>459</v>
      </c>
      <c r="M9134" t="s">
        <v>7116</v>
      </c>
      <c r="N9134" t="s">
        <v>7117</v>
      </c>
    </row>
    <row r="9135" spans="1:14" x14ac:dyDescent="0.2">
      <c r="A9135" s="343">
        <v>45208</v>
      </c>
      <c r="B9135" s="106" t="s">
        <v>541</v>
      </c>
      <c r="C9135" s="58">
        <v>6641.1</v>
      </c>
      <c r="D9135" t="s">
        <v>452</v>
      </c>
      <c r="E9135">
        <v>7053</v>
      </c>
      <c r="F9135" t="s">
        <v>7197</v>
      </c>
      <c r="G9135" s="92"/>
      <c r="H9135" s="112">
        <v>8</v>
      </c>
      <c r="I9135">
        <v>240</v>
      </c>
      <c r="J9135" s="112" t="s">
        <v>425</v>
      </c>
      <c r="K9135">
        <v>288</v>
      </c>
      <c r="L9135" t="s">
        <v>459</v>
      </c>
      <c r="M9135" t="s">
        <v>7116</v>
      </c>
      <c r="N9135" t="s">
        <v>7117</v>
      </c>
    </row>
    <row r="9136" spans="1:14" x14ac:dyDescent="0.2">
      <c r="A9136" s="343">
        <v>45209</v>
      </c>
      <c r="B9136" s="106" t="s">
        <v>541</v>
      </c>
      <c r="C9136" s="58">
        <v>6641.1</v>
      </c>
      <c r="D9136" t="s">
        <v>452</v>
      </c>
      <c r="E9136">
        <v>7275</v>
      </c>
      <c r="F9136" t="s">
        <v>7205</v>
      </c>
      <c r="G9136" s="92"/>
      <c r="H9136" s="112">
        <v>8</v>
      </c>
      <c r="I9136">
        <v>0</v>
      </c>
      <c r="J9136" s="112" t="s">
        <v>425</v>
      </c>
      <c r="K9136">
        <v>411.6</v>
      </c>
      <c r="L9136" t="s">
        <v>459</v>
      </c>
      <c r="M9136" t="s">
        <v>7116</v>
      </c>
      <c r="N9136" t="s">
        <v>7117</v>
      </c>
    </row>
    <row r="9137" spans="1:14" x14ac:dyDescent="0.2">
      <c r="A9137" s="343">
        <v>45209</v>
      </c>
      <c r="B9137" s="106" t="s">
        <v>541</v>
      </c>
      <c r="C9137" s="58">
        <v>6641.1</v>
      </c>
      <c r="D9137" t="s">
        <v>452</v>
      </c>
      <c r="E9137">
        <v>7053</v>
      </c>
      <c r="F9137" t="s">
        <v>7197</v>
      </c>
      <c r="G9137" s="92"/>
      <c r="H9137" s="112">
        <v>8</v>
      </c>
      <c r="I9137">
        <v>240</v>
      </c>
      <c r="J9137" s="112" t="s">
        <v>425</v>
      </c>
      <c r="K9137">
        <v>288</v>
      </c>
      <c r="L9137" t="s">
        <v>459</v>
      </c>
      <c r="M9137" t="s">
        <v>7116</v>
      </c>
      <c r="N9137" t="s">
        <v>7117</v>
      </c>
    </row>
    <row r="9138" spans="1:14" x14ac:dyDescent="0.2">
      <c r="A9138" s="343">
        <v>45210</v>
      </c>
      <c r="B9138" s="106" t="s">
        <v>541</v>
      </c>
      <c r="C9138" s="58">
        <v>6641.1</v>
      </c>
      <c r="D9138" t="s">
        <v>452</v>
      </c>
      <c r="E9138">
        <v>7053</v>
      </c>
      <c r="F9138" t="s">
        <v>7197</v>
      </c>
      <c r="G9138" s="92"/>
      <c r="H9138" s="112">
        <v>8</v>
      </c>
      <c r="I9138">
        <v>240</v>
      </c>
      <c r="J9138" s="112" t="s">
        <v>425</v>
      </c>
      <c r="K9138">
        <v>288</v>
      </c>
      <c r="L9138" t="s">
        <v>459</v>
      </c>
      <c r="M9138" t="s">
        <v>7116</v>
      </c>
      <c r="N9138" t="s">
        <v>7117</v>
      </c>
    </row>
    <row r="9139" spans="1:14" x14ac:dyDescent="0.2">
      <c r="A9139" s="343">
        <v>45210</v>
      </c>
      <c r="B9139" s="106" t="s">
        <v>541</v>
      </c>
      <c r="C9139" s="58">
        <v>6641.1</v>
      </c>
      <c r="D9139" t="s">
        <v>452</v>
      </c>
      <c r="E9139">
        <v>7275</v>
      </c>
      <c r="F9139" t="s">
        <v>7205</v>
      </c>
      <c r="G9139" s="92"/>
      <c r="H9139" s="112">
        <v>8</v>
      </c>
      <c r="I9139">
        <v>0</v>
      </c>
      <c r="J9139" s="112" t="s">
        <v>425</v>
      </c>
      <c r="K9139">
        <v>411.6</v>
      </c>
      <c r="L9139" t="s">
        <v>459</v>
      </c>
      <c r="M9139" t="s">
        <v>7116</v>
      </c>
      <c r="N9139" t="s">
        <v>7117</v>
      </c>
    </row>
    <row r="9140" spans="1:14" x14ac:dyDescent="0.2">
      <c r="A9140" s="343">
        <v>45211</v>
      </c>
      <c r="B9140" s="106" t="s">
        <v>541</v>
      </c>
      <c r="C9140" s="58">
        <v>6641.1</v>
      </c>
      <c r="D9140" t="s">
        <v>452</v>
      </c>
      <c r="E9140">
        <v>7053</v>
      </c>
      <c r="F9140" t="s">
        <v>7197</v>
      </c>
      <c r="G9140" s="92"/>
      <c r="H9140" s="112">
        <v>8</v>
      </c>
      <c r="I9140">
        <v>240</v>
      </c>
      <c r="J9140" s="112" t="s">
        <v>425</v>
      </c>
      <c r="K9140">
        <v>288</v>
      </c>
      <c r="L9140" t="s">
        <v>459</v>
      </c>
      <c r="M9140" t="s">
        <v>7116</v>
      </c>
      <c r="N9140" t="s">
        <v>7117</v>
      </c>
    </row>
    <row r="9141" spans="1:14" x14ac:dyDescent="0.2">
      <c r="A9141" s="343">
        <v>45222</v>
      </c>
      <c r="B9141" s="106" t="s">
        <v>541</v>
      </c>
      <c r="C9141" s="58">
        <v>6709.1</v>
      </c>
      <c r="D9141" t="s">
        <v>452</v>
      </c>
      <c r="E9141">
        <v>7047</v>
      </c>
      <c r="F9141" t="s">
        <v>7199</v>
      </c>
      <c r="G9141" s="92"/>
      <c r="H9141" s="112">
        <v>8</v>
      </c>
      <c r="I9141">
        <v>231</v>
      </c>
      <c r="J9141" s="112" t="s">
        <v>425</v>
      </c>
      <c r="K9141">
        <v>277.2</v>
      </c>
      <c r="L9141" t="s">
        <v>459</v>
      </c>
      <c r="M9141" t="s">
        <v>7116</v>
      </c>
      <c r="N9141" t="s">
        <v>7117</v>
      </c>
    </row>
    <row r="9142" spans="1:14" x14ac:dyDescent="0.2">
      <c r="A9142" s="343">
        <v>45223</v>
      </c>
      <c r="B9142" s="106" t="s">
        <v>541</v>
      </c>
      <c r="C9142" s="58">
        <v>6709.1</v>
      </c>
      <c r="D9142" t="s">
        <v>452</v>
      </c>
      <c r="E9142">
        <v>7047</v>
      </c>
      <c r="F9142" t="s">
        <v>7199</v>
      </c>
      <c r="G9142" s="92"/>
      <c r="H9142" s="112">
        <v>8</v>
      </c>
      <c r="I9142">
        <v>231</v>
      </c>
      <c r="J9142" s="112" t="s">
        <v>425</v>
      </c>
      <c r="K9142">
        <v>277.2</v>
      </c>
      <c r="L9142" t="s">
        <v>459</v>
      </c>
      <c r="M9142" t="s">
        <v>7116</v>
      </c>
      <c r="N9142" t="s">
        <v>7117</v>
      </c>
    </row>
    <row r="9143" spans="1:14" x14ac:dyDescent="0.2">
      <c r="A9143" s="343">
        <v>45224</v>
      </c>
      <c r="B9143" s="106" t="s">
        <v>541</v>
      </c>
      <c r="C9143" s="58">
        <v>6709.1</v>
      </c>
      <c r="D9143" t="s">
        <v>452</v>
      </c>
      <c r="E9143">
        <v>7047</v>
      </c>
      <c r="F9143" t="s">
        <v>7199</v>
      </c>
      <c r="G9143" s="92"/>
      <c r="H9143" s="112">
        <v>8</v>
      </c>
      <c r="I9143">
        <v>231</v>
      </c>
      <c r="J9143" s="112" t="s">
        <v>425</v>
      </c>
      <c r="K9143">
        <v>277.2</v>
      </c>
      <c r="L9143" t="s">
        <v>459</v>
      </c>
      <c r="M9143" t="s">
        <v>7116</v>
      </c>
      <c r="N9143" t="s">
        <v>7117</v>
      </c>
    </row>
    <row r="9144" spans="1:14" x14ac:dyDescent="0.2">
      <c r="A9144" s="343">
        <v>45225</v>
      </c>
      <c r="B9144" s="106" t="s">
        <v>541</v>
      </c>
      <c r="C9144" s="58">
        <v>6709.1</v>
      </c>
      <c r="D9144" t="s">
        <v>452</v>
      </c>
      <c r="E9144">
        <v>7047</v>
      </c>
      <c r="F9144" t="s">
        <v>7199</v>
      </c>
      <c r="G9144" s="92"/>
      <c r="H9144" s="112">
        <v>8</v>
      </c>
      <c r="I9144">
        <v>231</v>
      </c>
      <c r="J9144" s="112" t="s">
        <v>425</v>
      </c>
      <c r="K9144">
        <v>277.2</v>
      </c>
      <c r="L9144" t="s">
        <v>459</v>
      </c>
      <c r="M9144" t="s">
        <v>7116</v>
      </c>
      <c r="N9144" t="s">
        <v>7117</v>
      </c>
    </row>
    <row r="9145" spans="1:14" x14ac:dyDescent="0.2">
      <c r="A9145" s="343">
        <v>45226</v>
      </c>
      <c r="B9145" s="106" t="s">
        <v>541</v>
      </c>
      <c r="C9145" s="58">
        <v>6709.1</v>
      </c>
      <c r="D9145" t="s">
        <v>452</v>
      </c>
      <c r="E9145">
        <v>7047</v>
      </c>
      <c r="F9145" t="s">
        <v>7199</v>
      </c>
      <c r="G9145" s="92"/>
      <c r="H9145" s="112">
        <v>8</v>
      </c>
      <c r="I9145">
        <v>231</v>
      </c>
      <c r="J9145" s="112" t="s">
        <v>425</v>
      </c>
      <c r="K9145">
        <v>277.2</v>
      </c>
      <c r="L9145" t="s">
        <v>459</v>
      </c>
      <c r="M9145" t="s">
        <v>7116</v>
      </c>
      <c r="N9145" t="s">
        <v>7117</v>
      </c>
    </row>
    <row r="9146" spans="1:14" x14ac:dyDescent="0.2">
      <c r="A9146" s="343">
        <v>45229</v>
      </c>
      <c r="B9146" s="106" t="s">
        <v>541</v>
      </c>
      <c r="C9146" s="58">
        <v>6709.1</v>
      </c>
      <c r="D9146" t="s">
        <v>452</v>
      </c>
      <c r="E9146">
        <v>7047</v>
      </c>
      <c r="F9146" t="s">
        <v>7199</v>
      </c>
      <c r="G9146" s="92"/>
      <c r="H9146" s="112">
        <v>8</v>
      </c>
      <c r="I9146">
        <v>231</v>
      </c>
      <c r="J9146" s="112" t="s">
        <v>425</v>
      </c>
      <c r="K9146">
        <v>277.2</v>
      </c>
      <c r="L9146" t="s">
        <v>459</v>
      </c>
      <c r="M9146" t="s">
        <v>7116</v>
      </c>
      <c r="N9146" t="s">
        <v>7117</v>
      </c>
    </row>
    <row r="9147" spans="1:14" x14ac:dyDescent="0.2">
      <c r="A9147" s="343">
        <v>45230</v>
      </c>
      <c r="B9147" s="106" t="s">
        <v>541</v>
      </c>
      <c r="C9147" s="58">
        <v>6709.1</v>
      </c>
      <c r="D9147" t="s">
        <v>452</v>
      </c>
      <c r="E9147">
        <v>7047</v>
      </c>
      <c r="F9147" t="s">
        <v>7199</v>
      </c>
      <c r="G9147" s="92"/>
      <c r="H9147" s="112">
        <v>8</v>
      </c>
      <c r="I9147">
        <v>231</v>
      </c>
      <c r="J9147" s="112" t="s">
        <v>425</v>
      </c>
      <c r="K9147">
        <v>277.2</v>
      </c>
      <c r="L9147" t="s">
        <v>459</v>
      </c>
      <c r="M9147" t="s">
        <v>7116</v>
      </c>
      <c r="N9147" t="s">
        <v>7117</v>
      </c>
    </row>
    <row r="9148" spans="1:14" x14ac:dyDescent="0.2">
      <c r="A9148" s="343">
        <v>45215</v>
      </c>
      <c r="B9148" s="106" t="s">
        <v>541</v>
      </c>
      <c r="C9148" s="58">
        <v>6708.1</v>
      </c>
      <c r="D9148" t="s">
        <v>2065</v>
      </c>
      <c r="E9148">
        <v>7047</v>
      </c>
      <c r="F9148" t="s">
        <v>7199</v>
      </c>
      <c r="G9148" s="92"/>
      <c r="H9148" s="112">
        <v>8</v>
      </c>
      <c r="I9148">
        <v>231</v>
      </c>
      <c r="J9148" s="112" t="s">
        <v>425</v>
      </c>
      <c r="K9148">
        <v>277.2</v>
      </c>
      <c r="L9148" t="s">
        <v>459</v>
      </c>
      <c r="M9148" t="s">
        <v>7116</v>
      </c>
      <c r="N9148" t="s">
        <v>7117</v>
      </c>
    </row>
    <row r="9149" spans="1:14" x14ac:dyDescent="0.2">
      <c r="A9149" s="343">
        <v>45216</v>
      </c>
      <c r="B9149" s="106" t="s">
        <v>541</v>
      </c>
      <c r="C9149" s="58">
        <v>6708.1</v>
      </c>
      <c r="D9149" t="s">
        <v>2065</v>
      </c>
      <c r="E9149">
        <v>7047</v>
      </c>
      <c r="F9149" t="s">
        <v>7199</v>
      </c>
      <c r="G9149" s="92"/>
      <c r="H9149" s="112">
        <v>8</v>
      </c>
      <c r="I9149">
        <v>231</v>
      </c>
      <c r="J9149" s="112" t="s">
        <v>425</v>
      </c>
      <c r="K9149">
        <v>277.2</v>
      </c>
      <c r="L9149" t="s">
        <v>459</v>
      </c>
      <c r="M9149" t="s">
        <v>7116</v>
      </c>
      <c r="N9149" t="s">
        <v>7117</v>
      </c>
    </row>
    <row r="9150" spans="1:14" x14ac:dyDescent="0.2">
      <c r="A9150" s="343">
        <v>45217</v>
      </c>
      <c r="B9150" s="106" t="s">
        <v>541</v>
      </c>
      <c r="C9150" s="58">
        <v>6708.1</v>
      </c>
      <c r="D9150" t="s">
        <v>2065</v>
      </c>
      <c r="E9150">
        <v>7047</v>
      </c>
      <c r="F9150" t="s">
        <v>7199</v>
      </c>
      <c r="G9150" s="92"/>
      <c r="H9150" s="112">
        <v>8</v>
      </c>
      <c r="I9150">
        <v>231</v>
      </c>
      <c r="J9150" s="112" t="s">
        <v>425</v>
      </c>
      <c r="K9150">
        <v>277.2</v>
      </c>
      <c r="L9150" t="s">
        <v>459</v>
      </c>
      <c r="M9150" t="s">
        <v>7116</v>
      </c>
      <c r="N9150" t="s">
        <v>7117</v>
      </c>
    </row>
    <row r="9151" spans="1:14" x14ac:dyDescent="0.2">
      <c r="A9151" s="343">
        <v>45218</v>
      </c>
      <c r="B9151" s="106" t="s">
        <v>541</v>
      </c>
      <c r="C9151" s="58">
        <v>6708.1</v>
      </c>
      <c r="D9151" t="s">
        <v>2065</v>
      </c>
      <c r="E9151">
        <v>7047</v>
      </c>
      <c r="F9151" t="s">
        <v>7199</v>
      </c>
      <c r="G9151" s="92"/>
      <c r="H9151" s="112">
        <v>8</v>
      </c>
      <c r="I9151">
        <v>231</v>
      </c>
      <c r="J9151" s="112" t="s">
        <v>425</v>
      </c>
      <c r="K9151">
        <v>277.2</v>
      </c>
      <c r="L9151" t="s">
        <v>459</v>
      </c>
      <c r="M9151" t="s">
        <v>7116</v>
      </c>
      <c r="N9151" t="s">
        <v>7117</v>
      </c>
    </row>
    <row r="9152" spans="1:14" x14ac:dyDescent="0.2">
      <c r="A9152" s="343">
        <v>45219</v>
      </c>
      <c r="B9152" s="106" t="s">
        <v>541</v>
      </c>
      <c r="C9152" s="58">
        <v>6708.1</v>
      </c>
      <c r="D9152" t="s">
        <v>2065</v>
      </c>
      <c r="E9152">
        <v>7047</v>
      </c>
      <c r="F9152" t="s">
        <v>7199</v>
      </c>
      <c r="G9152" s="92"/>
      <c r="H9152" s="112">
        <v>8</v>
      </c>
      <c r="I9152">
        <v>231</v>
      </c>
      <c r="J9152" s="112" t="s">
        <v>425</v>
      </c>
      <c r="K9152">
        <v>277.2</v>
      </c>
      <c r="L9152" t="s">
        <v>459</v>
      </c>
      <c r="M9152" t="s">
        <v>7116</v>
      </c>
      <c r="N9152" t="s">
        <v>7117</v>
      </c>
    </row>
    <row r="9153" spans="1:14" x14ac:dyDescent="0.2">
      <c r="A9153" s="343">
        <v>45222</v>
      </c>
      <c r="B9153" s="106" t="s">
        <v>541</v>
      </c>
      <c r="C9153" s="58">
        <v>80422.16</v>
      </c>
      <c r="D9153" t="s">
        <v>2065</v>
      </c>
      <c r="E9153">
        <v>914</v>
      </c>
      <c r="F9153" t="s">
        <v>7193</v>
      </c>
      <c r="G9153" s="92"/>
      <c r="H9153" s="112">
        <v>8</v>
      </c>
      <c r="I9153">
        <v>247</v>
      </c>
      <c r="J9153" s="112" t="s">
        <v>425</v>
      </c>
      <c r="K9153">
        <v>296.39999999999998</v>
      </c>
      <c r="L9153" t="s">
        <v>459</v>
      </c>
      <c r="M9153" t="s">
        <v>7116</v>
      </c>
      <c r="N9153" t="s">
        <v>7117</v>
      </c>
    </row>
    <row r="9154" spans="1:14" x14ac:dyDescent="0.2">
      <c r="A9154" s="343">
        <v>45223</v>
      </c>
      <c r="B9154" s="106" t="s">
        <v>541</v>
      </c>
      <c r="C9154" s="58">
        <v>80422.16</v>
      </c>
      <c r="D9154" t="s">
        <v>2065</v>
      </c>
      <c r="E9154">
        <v>914</v>
      </c>
      <c r="F9154" t="s">
        <v>7193</v>
      </c>
      <c r="G9154" s="92"/>
      <c r="H9154" s="112">
        <v>8</v>
      </c>
      <c r="I9154">
        <v>247</v>
      </c>
      <c r="J9154" s="112" t="s">
        <v>425</v>
      </c>
      <c r="K9154">
        <v>296.39999999999998</v>
      </c>
      <c r="L9154" t="s">
        <v>459</v>
      </c>
      <c r="M9154" t="s">
        <v>7116</v>
      </c>
      <c r="N9154" t="s">
        <v>7117</v>
      </c>
    </row>
    <row r="9155" spans="1:14" x14ac:dyDescent="0.2">
      <c r="A9155" s="343">
        <v>45224</v>
      </c>
      <c r="B9155" s="106" t="s">
        <v>541</v>
      </c>
      <c r="C9155" s="58">
        <v>80422.16</v>
      </c>
      <c r="D9155" t="s">
        <v>2065</v>
      </c>
      <c r="E9155">
        <v>914</v>
      </c>
      <c r="F9155" t="s">
        <v>7193</v>
      </c>
      <c r="G9155" s="92"/>
      <c r="H9155" s="112">
        <v>8</v>
      </c>
      <c r="I9155">
        <v>247</v>
      </c>
      <c r="J9155" s="112" t="s">
        <v>425</v>
      </c>
      <c r="K9155">
        <v>296.39999999999998</v>
      </c>
      <c r="L9155" t="s">
        <v>459</v>
      </c>
      <c r="M9155" t="s">
        <v>7116</v>
      </c>
      <c r="N9155" t="s">
        <v>7117</v>
      </c>
    </row>
    <row r="9156" spans="1:14" x14ac:dyDescent="0.2">
      <c r="A9156" s="343">
        <v>45225</v>
      </c>
      <c r="B9156" s="106" t="s">
        <v>541</v>
      </c>
      <c r="C9156" s="58">
        <v>80422.16</v>
      </c>
      <c r="D9156" t="s">
        <v>2065</v>
      </c>
      <c r="E9156">
        <v>914</v>
      </c>
      <c r="F9156" t="s">
        <v>7193</v>
      </c>
      <c r="G9156" s="92"/>
      <c r="H9156" s="112">
        <v>4</v>
      </c>
      <c r="I9156">
        <v>247</v>
      </c>
      <c r="J9156" s="112" t="s">
        <v>425</v>
      </c>
      <c r="K9156">
        <v>296.39999999999998</v>
      </c>
      <c r="L9156" t="s">
        <v>459</v>
      </c>
      <c r="M9156" t="s">
        <v>7116</v>
      </c>
      <c r="N9156" t="s">
        <v>7117</v>
      </c>
    </row>
    <row r="9157" spans="1:14" x14ac:dyDescent="0.2">
      <c r="A9157" s="343">
        <v>45215</v>
      </c>
      <c r="B9157" s="106" t="s">
        <v>541</v>
      </c>
      <c r="C9157" s="58">
        <v>80422.16</v>
      </c>
      <c r="D9157" t="s">
        <v>2065</v>
      </c>
      <c r="E9157">
        <v>914</v>
      </c>
      <c r="F9157" t="s">
        <v>7193</v>
      </c>
      <c r="G9157" s="92"/>
      <c r="H9157" s="112">
        <v>6</v>
      </c>
      <c r="I9157">
        <v>247</v>
      </c>
      <c r="J9157" s="112" t="s">
        <v>425</v>
      </c>
      <c r="K9157">
        <v>296.39999999999998</v>
      </c>
      <c r="L9157" t="s">
        <v>459</v>
      </c>
      <c r="M9157" t="s">
        <v>7116</v>
      </c>
      <c r="N9157" t="s">
        <v>7117</v>
      </c>
    </row>
    <row r="9158" spans="1:14" x14ac:dyDescent="0.2">
      <c r="A9158" s="343">
        <v>45216</v>
      </c>
      <c r="B9158" s="106" t="s">
        <v>541</v>
      </c>
      <c r="C9158" s="58">
        <v>80422.16</v>
      </c>
      <c r="D9158" t="s">
        <v>2065</v>
      </c>
      <c r="E9158">
        <v>914</v>
      </c>
      <c r="F9158" t="s">
        <v>7193</v>
      </c>
      <c r="G9158" s="92"/>
      <c r="H9158" s="112">
        <v>6</v>
      </c>
      <c r="I9158">
        <v>247</v>
      </c>
      <c r="J9158" s="112" t="s">
        <v>425</v>
      </c>
      <c r="K9158">
        <v>296.39999999999998</v>
      </c>
      <c r="L9158" t="s">
        <v>459</v>
      </c>
      <c r="M9158" t="s">
        <v>7116</v>
      </c>
      <c r="N9158" t="s">
        <v>7117</v>
      </c>
    </row>
    <row r="9159" spans="1:14" x14ac:dyDescent="0.2">
      <c r="A9159" s="343">
        <v>45217</v>
      </c>
      <c r="B9159" s="106" t="s">
        <v>541</v>
      </c>
      <c r="C9159" s="58">
        <v>80422.16</v>
      </c>
      <c r="D9159" t="s">
        <v>2065</v>
      </c>
      <c r="E9159">
        <v>914</v>
      </c>
      <c r="F9159" t="s">
        <v>7193</v>
      </c>
      <c r="G9159" s="92"/>
      <c r="H9159" s="112">
        <v>6</v>
      </c>
      <c r="I9159">
        <v>247</v>
      </c>
      <c r="J9159" s="112" t="s">
        <v>425</v>
      </c>
      <c r="K9159">
        <v>296.39999999999998</v>
      </c>
      <c r="L9159" t="s">
        <v>459</v>
      </c>
      <c r="M9159" t="s">
        <v>7116</v>
      </c>
      <c r="N9159" t="s">
        <v>7117</v>
      </c>
    </row>
    <row r="9160" spans="1:14" x14ac:dyDescent="0.2">
      <c r="A9160" s="343">
        <v>45225</v>
      </c>
      <c r="B9160" s="106" t="s">
        <v>541</v>
      </c>
      <c r="C9160" s="58">
        <v>6708.1</v>
      </c>
      <c r="D9160" t="s">
        <v>2065</v>
      </c>
      <c r="E9160">
        <v>914</v>
      </c>
      <c r="F9160" t="s">
        <v>7193</v>
      </c>
      <c r="G9160" s="92"/>
      <c r="H9160" s="112">
        <v>4</v>
      </c>
      <c r="I9160">
        <v>247</v>
      </c>
      <c r="J9160" s="112" t="s">
        <v>425</v>
      </c>
      <c r="K9160">
        <v>296.39999999999998</v>
      </c>
      <c r="L9160" t="s">
        <v>459</v>
      </c>
      <c r="M9160" t="s">
        <v>7116</v>
      </c>
      <c r="N9160" t="s">
        <v>7117</v>
      </c>
    </row>
    <row r="9161" spans="1:14" x14ac:dyDescent="0.2">
      <c r="A9161" s="343">
        <v>45226</v>
      </c>
      <c r="B9161" s="106" t="s">
        <v>541</v>
      </c>
      <c r="C9161" s="58">
        <v>6708.1</v>
      </c>
      <c r="D9161" t="s">
        <v>2065</v>
      </c>
      <c r="E9161">
        <v>914</v>
      </c>
      <c r="F9161" t="s">
        <v>7193</v>
      </c>
      <c r="G9161" s="92"/>
      <c r="H9161" s="112">
        <v>8</v>
      </c>
      <c r="I9161">
        <v>247</v>
      </c>
      <c r="J9161" s="112" t="s">
        <v>425</v>
      </c>
      <c r="K9161">
        <v>296.39999999999998</v>
      </c>
      <c r="L9161" t="s">
        <v>459</v>
      </c>
      <c r="M9161" t="s">
        <v>7116</v>
      </c>
      <c r="N9161" t="s">
        <v>7117</v>
      </c>
    </row>
    <row r="9162" spans="1:14" x14ac:dyDescent="0.2">
      <c r="A9162" s="343">
        <v>45215</v>
      </c>
      <c r="B9162" s="106" t="s">
        <v>541</v>
      </c>
      <c r="C9162" s="58">
        <v>6708.1</v>
      </c>
      <c r="D9162" t="s">
        <v>2065</v>
      </c>
      <c r="E9162">
        <v>914</v>
      </c>
      <c r="F9162" t="s">
        <v>7193</v>
      </c>
      <c r="G9162" s="92"/>
      <c r="H9162" s="112">
        <v>2</v>
      </c>
      <c r="I9162">
        <v>247</v>
      </c>
      <c r="J9162" s="112" t="s">
        <v>425</v>
      </c>
      <c r="K9162">
        <v>296.39999999999998</v>
      </c>
      <c r="L9162" t="s">
        <v>459</v>
      </c>
      <c r="M9162" t="s">
        <v>7116</v>
      </c>
      <c r="N9162" t="s">
        <v>7117</v>
      </c>
    </row>
    <row r="9163" spans="1:14" x14ac:dyDescent="0.2">
      <c r="A9163" s="343">
        <v>45216</v>
      </c>
      <c r="B9163" s="106" t="s">
        <v>541</v>
      </c>
      <c r="C9163" s="58">
        <v>6708.1</v>
      </c>
      <c r="D9163" t="s">
        <v>2065</v>
      </c>
      <c r="E9163">
        <v>914</v>
      </c>
      <c r="F9163" t="s">
        <v>7193</v>
      </c>
      <c r="G9163" s="92"/>
      <c r="H9163" s="112">
        <v>2</v>
      </c>
      <c r="I9163">
        <v>247</v>
      </c>
      <c r="J9163" s="112" t="s">
        <v>425</v>
      </c>
      <c r="K9163">
        <v>296.39999999999998</v>
      </c>
      <c r="L9163" t="s">
        <v>459</v>
      </c>
      <c r="M9163" t="s">
        <v>7116</v>
      </c>
      <c r="N9163" t="s">
        <v>7117</v>
      </c>
    </row>
    <row r="9164" spans="1:14" x14ac:dyDescent="0.2">
      <c r="A9164" s="343">
        <v>45217</v>
      </c>
      <c r="B9164" s="106" t="s">
        <v>541</v>
      </c>
      <c r="C9164" s="58">
        <v>6708.1</v>
      </c>
      <c r="D9164" t="s">
        <v>2065</v>
      </c>
      <c r="E9164">
        <v>914</v>
      </c>
      <c r="F9164" t="s">
        <v>7193</v>
      </c>
      <c r="G9164" s="92"/>
      <c r="H9164" s="112">
        <v>2</v>
      </c>
      <c r="I9164">
        <v>247</v>
      </c>
      <c r="J9164" s="112" t="s">
        <v>425</v>
      </c>
      <c r="K9164">
        <v>296.39999999999998</v>
      </c>
      <c r="L9164" t="s">
        <v>459</v>
      </c>
      <c r="M9164" t="s">
        <v>7116</v>
      </c>
      <c r="N9164" t="s">
        <v>7117</v>
      </c>
    </row>
    <row r="9165" spans="1:14" x14ac:dyDescent="0.2">
      <c r="A9165" s="343">
        <v>45218</v>
      </c>
      <c r="B9165" s="106" t="s">
        <v>541</v>
      </c>
      <c r="C9165" s="58">
        <v>6708.1</v>
      </c>
      <c r="D9165" t="s">
        <v>2065</v>
      </c>
      <c r="E9165">
        <v>914</v>
      </c>
      <c r="F9165" t="s">
        <v>7193</v>
      </c>
      <c r="G9165" s="92"/>
      <c r="H9165" s="112">
        <v>8</v>
      </c>
      <c r="I9165">
        <v>247</v>
      </c>
      <c r="J9165" s="112" t="s">
        <v>425</v>
      </c>
      <c r="K9165">
        <v>296.39999999999998</v>
      </c>
      <c r="L9165" t="s">
        <v>459</v>
      </c>
      <c r="M9165" t="s">
        <v>7116</v>
      </c>
      <c r="N9165" t="s">
        <v>7117</v>
      </c>
    </row>
    <row r="9166" spans="1:14" x14ac:dyDescent="0.2">
      <c r="A9166" s="343">
        <v>45219</v>
      </c>
      <c r="B9166" s="106" t="s">
        <v>541</v>
      </c>
      <c r="C9166" s="58">
        <v>6708.1</v>
      </c>
      <c r="D9166" t="s">
        <v>2065</v>
      </c>
      <c r="E9166">
        <v>914</v>
      </c>
      <c r="F9166" t="s">
        <v>7193</v>
      </c>
      <c r="G9166" s="92"/>
      <c r="H9166" s="112">
        <v>8</v>
      </c>
      <c r="I9166">
        <v>247</v>
      </c>
      <c r="J9166" s="112" t="s">
        <v>425</v>
      </c>
      <c r="K9166">
        <v>296.39999999999998</v>
      </c>
      <c r="L9166" t="s">
        <v>459</v>
      </c>
      <c r="M9166" t="s">
        <v>7116</v>
      </c>
      <c r="N9166" t="s">
        <v>7117</v>
      </c>
    </row>
    <row r="9167" spans="1:14" x14ac:dyDescent="0.2">
      <c r="A9167" s="343">
        <v>45229</v>
      </c>
      <c r="B9167" s="106" t="s">
        <v>541</v>
      </c>
      <c r="C9167" s="58">
        <v>6708.1</v>
      </c>
      <c r="D9167" t="s">
        <v>2065</v>
      </c>
      <c r="E9167">
        <v>914</v>
      </c>
      <c r="F9167" t="s">
        <v>7193</v>
      </c>
      <c r="G9167" s="92"/>
      <c r="H9167" s="112">
        <v>8</v>
      </c>
      <c r="I9167">
        <v>247</v>
      </c>
      <c r="J9167" s="112" t="s">
        <v>425</v>
      </c>
      <c r="K9167">
        <v>296.39999999999998</v>
      </c>
      <c r="L9167" t="s">
        <v>459</v>
      </c>
      <c r="M9167" t="s">
        <v>7116</v>
      </c>
      <c r="N9167" t="s">
        <v>7117</v>
      </c>
    </row>
    <row r="9168" spans="1:14" x14ac:dyDescent="0.2">
      <c r="A9168" s="343">
        <v>45230</v>
      </c>
      <c r="B9168" s="106" t="s">
        <v>541</v>
      </c>
      <c r="C9168" s="58">
        <v>6708.1</v>
      </c>
      <c r="D9168" t="s">
        <v>2065</v>
      </c>
      <c r="E9168">
        <v>914</v>
      </c>
      <c r="F9168" t="s">
        <v>7193</v>
      </c>
      <c r="G9168" s="92"/>
      <c r="H9168" s="112">
        <v>8</v>
      </c>
      <c r="I9168">
        <v>247</v>
      </c>
      <c r="J9168" s="112" t="s">
        <v>425</v>
      </c>
      <c r="K9168">
        <v>296.39999999999998</v>
      </c>
      <c r="L9168" t="s">
        <v>459</v>
      </c>
      <c r="M9168" t="s">
        <v>7116</v>
      </c>
      <c r="N9168" t="s">
        <v>7117</v>
      </c>
    </row>
    <row r="9169" spans="1:14" x14ac:dyDescent="0.2">
      <c r="A9169" s="343">
        <v>45229</v>
      </c>
      <c r="B9169" s="106" t="s">
        <v>541</v>
      </c>
      <c r="C9169" s="58">
        <v>6641.1</v>
      </c>
      <c r="D9169" t="s">
        <v>452</v>
      </c>
      <c r="E9169">
        <v>7053</v>
      </c>
      <c r="F9169" t="s">
        <v>7197</v>
      </c>
      <c r="G9169" s="92"/>
      <c r="H9169" s="112">
        <v>8</v>
      </c>
      <c r="I9169">
        <v>240</v>
      </c>
      <c r="J9169" s="112" t="s">
        <v>425</v>
      </c>
      <c r="K9169">
        <v>288</v>
      </c>
      <c r="L9169" t="s">
        <v>459</v>
      </c>
      <c r="M9169" t="s">
        <v>7116</v>
      </c>
      <c r="N9169" t="s">
        <v>7117</v>
      </c>
    </row>
    <row r="9170" spans="1:14" x14ac:dyDescent="0.2">
      <c r="A9170" s="343">
        <v>45230</v>
      </c>
      <c r="B9170" s="106" t="s">
        <v>541</v>
      </c>
      <c r="C9170" s="58">
        <v>6641.1</v>
      </c>
      <c r="D9170" t="s">
        <v>452</v>
      </c>
      <c r="E9170">
        <v>7053</v>
      </c>
      <c r="F9170" t="s">
        <v>7197</v>
      </c>
      <c r="G9170" s="92"/>
      <c r="H9170" s="112">
        <v>8</v>
      </c>
      <c r="I9170">
        <v>240</v>
      </c>
      <c r="J9170" s="112" t="s">
        <v>425</v>
      </c>
      <c r="K9170">
        <v>288</v>
      </c>
      <c r="L9170" t="s">
        <v>459</v>
      </c>
      <c r="M9170" t="s">
        <v>7116</v>
      </c>
      <c r="N9170" t="s">
        <v>7117</v>
      </c>
    </row>
    <row r="9171" spans="1:14" x14ac:dyDescent="0.2">
      <c r="A9171" s="343">
        <v>45215</v>
      </c>
      <c r="B9171" s="106" t="s">
        <v>541</v>
      </c>
      <c r="C9171" s="58">
        <v>6011.1</v>
      </c>
      <c r="D9171" t="s">
        <v>2065</v>
      </c>
      <c r="E9171">
        <v>6288</v>
      </c>
      <c r="F9171" t="s">
        <v>7189</v>
      </c>
      <c r="H9171" s="112">
        <v>8</v>
      </c>
      <c r="I9171">
        <v>213</v>
      </c>
      <c r="J9171" s="112" t="s">
        <v>425</v>
      </c>
      <c r="K9171">
        <v>255.6</v>
      </c>
      <c r="L9171" t="s">
        <v>459</v>
      </c>
      <c r="M9171" t="s">
        <v>7116</v>
      </c>
      <c r="N9171" t="s">
        <v>7117</v>
      </c>
    </row>
    <row r="9172" spans="1:14" x14ac:dyDescent="0.2">
      <c r="A9172" s="343">
        <v>45204</v>
      </c>
      <c r="B9172" s="106" t="s">
        <v>541</v>
      </c>
      <c r="C9172" s="58">
        <v>80422.16</v>
      </c>
      <c r="D9172" t="s">
        <v>2065</v>
      </c>
      <c r="E9172">
        <v>914</v>
      </c>
      <c r="F9172" t="s">
        <v>7193</v>
      </c>
      <c r="H9172" s="112">
        <v>6</v>
      </c>
      <c r="I9172">
        <v>247</v>
      </c>
      <c r="J9172" s="112" t="s">
        <v>425</v>
      </c>
      <c r="K9172">
        <v>296.39999999999998</v>
      </c>
      <c r="L9172" t="s">
        <v>459</v>
      </c>
      <c r="M9172" t="s">
        <v>7116</v>
      </c>
      <c r="N9172" t="s">
        <v>7117</v>
      </c>
    </row>
    <row r="9173" spans="1:14" x14ac:dyDescent="0.2">
      <c r="A9173" s="343">
        <v>45222</v>
      </c>
      <c r="B9173" s="106" t="s">
        <v>541</v>
      </c>
      <c r="C9173" s="58">
        <v>6641.1</v>
      </c>
      <c r="D9173" t="s">
        <v>452</v>
      </c>
      <c r="E9173">
        <v>7053</v>
      </c>
      <c r="F9173" t="s">
        <v>7197</v>
      </c>
      <c r="H9173" s="112">
        <v>8</v>
      </c>
      <c r="I9173">
        <v>240</v>
      </c>
      <c r="J9173" s="112" t="s">
        <v>425</v>
      </c>
      <c r="K9173">
        <v>288</v>
      </c>
      <c r="L9173" t="s">
        <v>459</v>
      </c>
      <c r="M9173" t="s">
        <v>7116</v>
      </c>
      <c r="N9173" t="s">
        <v>7117</v>
      </c>
    </row>
    <row r="9174" spans="1:14" x14ac:dyDescent="0.2">
      <c r="A9174" s="343">
        <v>45205</v>
      </c>
      <c r="B9174" s="106" t="s">
        <v>541</v>
      </c>
      <c r="C9174" s="58">
        <v>80422.16</v>
      </c>
      <c r="D9174" t="s">
        <v>2065</v>
      </c>
      <c r="E9174">
        <v>914</v>
      </c>
      <c r="F9174" t="s">
        <v>7193</v>
      </c>
      <c r="H9174" s="112">
        <v>6</v>
      </c>
      <c r="I9174">
        <v>247</v>
      </c>
      <c r="J9174" s="112" t="s">
        <v>425</v>
      </c>
      <c r="K9174">
        <v>296.39999999999998</v>
      </c>
      <c r="L9174" t="s">
        <v>459</v>
      </c>
      <c r="M9174" t="s">
        <v>7116</v>
      </c>
      <c r="N9174" t="s">
        <v>7117</v>
      </c>
    </row>
    <row r="9175" spans="1:14" x14ac:dyDescent="0.2">
      <c r="A9175" s="343">
        <v>45216</v>
      </c>
      <c r="B9175" s="106" t="s">
        <v>541</v>
      </c>
      <c r="C9175" s="58">
        <v>6011.1</v>
      </c>
      <c r="D9175" t="s">
        <v>2065</v>
      </c>
      <c r="E9175">
        <v>6288</v>
      </c>
      <c r="F9175" t="s">
        <v>7189</v>
      </c>
      <c r="H9175" s="112">
        <v>8</v>
      </c>
      <c r="I9175">
        <v>213</v>
      </c>
      <c r="J9175" s="112" t="s">
        <v>425</v>
      </c>
      <c r="K9175">
        <v>255.6</v>
      </c>
      <c r="L9175" t="s">
        <v>459</v>
      </c>
      <c r="M9175" t="s">
        <v>7116</v>
      </c>
      <c r="N9175" t="s">
        <v>7117</v>
      </c>
    </row>
    <row r="9176" spans="1:14" x14ac:dyDescent="0.2">
      <c r="A9176" s="343">
        <v>45223</v>
      </c>
      <c r="B9176" s="106" t="s">
        <v>541</v>
      </c>
      <c r="C9176" s="58">
        <v>6641.1</v>
      </c>
      <c r="D9176" t="s">
        <v>452</v>
      </c>
      <c r="E9176">
        <v>7053</v>
      </c>
      <c r="F9176" t="s">
        <v>7197</v>
      </c>
      <c r="H9176" s="112">
        <v>8</v>
      </c>
      <c r="I9176">
        <v>240</v>
      </c>
      <c r="J9176" s="112" t="s">
        <v>425</v>
      </c>
      <c r="K9176">
        <v>288</v>
      </c>
      <c r="L9176" t="s">
        <v>459</v>
      </c>
      <c r="M9176" t="s">
        <v>7116</v>
      </c>
      <c r="N9176" t="s">
        <v>7117</v>
      </c>
    </row>
    <row r="9177" spans="1:14" x14ac:dyDescent="0.2">
      <c r="A9177" s="343">
        <v>45217</v>
      </c>
      <c r="B9177" s="106" t="s">
        <v>541</v>
      </c>
      <c r="C9177" s="58">
        <v>6011.1</v>
      </c>
      <c r="D9177" t="s">
        <v>2065</v>
      </c>
      <c r="E9177">
        <v>6288</v>
      </c>
      <c r="F9177" t="s">
        <v>7189</v>
      </c>
      <c r="H9177" s="112">
        <v>8</v>
      </c>
      <c r="I9177">
        <v>213</v>
      </c>
      <c r="J9177" s="112" t="s">
        <v>425</v>
      </c>
      <c r="K9177">
        <v>255.6</v>
      </c>
      <c r="L9177" t="s">
        <v>459</v>
      </c>
      <c r="M9177" t="s">
        <v>7116</v>
      </c>
      <c r="N9177" t="s">
        <v>7117</v>
      </c>
    </row>
    <row r="9178" spans="1:14" x14ac:dyDescent="0.2">
      <c r="A9178" s="343">
        <v>45224</v>
      </c>
      <c r="B9178" s="106" t="s">
        <v>541</v>
      </c>
      <c r="C9178" s="58">
        <v>6641.1</v>
      </c>
      <c r="D9178" t="s">
        <v>452</v>
      </c>
      <c r="E9178">
        <v>7053</v>
      </c>
      <c r="F9178" t="s">
        <v>7197</v>
      </c>
      <c r="H9178" s="112">
        <v>8</v>
      </c>
      <c r="I9178">
        <v>240</v>
      </c>
      <c r="J9178" s="112" t="s">
        <v>425</v>
      </c>
      <c r="K9178">
        <v>288</v>
      </c>
      <c r="L9178" t="s">
        <v>459</v>
      </c>
      <c r="M9178" t="s">
        <v>7116</v>
      </c>
      <c r="N9178" t="s">
        <v>7117</v>
      </c>
    </row>
    <row r="9179" spans="1:14" x14ac:dyDescent="0.2">
      <c r="A9179" s="343">
        <v>45204</v>
      </c>
      <c r="B9179" s="106" t="s">
        <v>541</v>
      </c>
      <c r="C9179" s="58">
        <v>6708.1</v>
      </c>
      <c r="D9179" t="s">
        <v>2065</v>
      </c>
      <c r="E9179">
        <v>914</v>
      </c>
      <c r="F9179" t="s">
        <v>7193</v>
      </c>
      <c r="H9179" s="112">
        <v>2</v>
      </c>
      <c r="I9179">
        <v>247</v>
      </c>
      <c r="J9179" s="112" t="s">
        <v>425</v>
      </c>
      <c r="K9179">
        <v>296.39999999999998</v>
      </c>
      <c r="L9179" t="s">
        <v>459</v>
      </c>
      <c r="M9179" t="s">
        <v>7116</v>
      </c>
      <c r="N9179" t="s">
        <v>7117</v>
      </c>
    </row>
    <row r="9180" spans="1:14" x14ac:dyDescent="0.2">
      <c r="A9180" s="343">
        <v>45218</v>
      </c>
      <c r="B9180" s="106" t="s">
        <v>541</v>
      </c>
      <c r="C9180" s="58">
        <v>6011.1</v>
      </c>
      <c r="D9180" t="s">
        <v>2065</v>
      </c>
      <c r="E9180">
        <v>6288</v>
      </c>
      <c r="F9180" t="s">
        <v>7189</v>
      </c>
      <c r="H9180" s="112">
        <v>4</v>
      </c>
      <c r="I9180">
        <v>213</v>
      </c>
      <c r="J9180" s="112" t="s">
        <v>425</v>
      </c>
      <c r="K9180">
        <v>255.6</v>
      </c>
      <c r="L9180" t="s">
        <v>459</v>
      </c>
      <c r="M9180" t="s">
        <v>7116</v>
      </c>
      <c r="N9180" t="s">
        <v>7117</v>
      </c>
    </row>
    <row r="9181" spans="1:14" x14ac:dyDescent="0.2">
      <c r="A9181" s="343">
        <v>45205</v>
      </c>
      <c r="B9181" s="106" t="s">
        <v>541</v>
      </c>
      <c r="C9181" s="58">
        <v>6708.1</v>
      </c>
      <c r="D9181" t="s">
        <v>2065</v>
      </c>
      <c r="E9181">
        <v>914</v>
      </c>
      <c r="F9181" t="s">
        <v>7193</v>
      </c>
      <c r="H9181" s="112">
        <v>2</v>
      </c>
      <c r="I9181">
        <v>247</v>
      </c>
      <c r="J9181" s="112" t="s">
        <v>425</v>
      </c>
      <c r="K9181">
        <v>296.39999999999998</v>
      </c>
      <c r="L9181" t="s">
        <v>459</v>
      </c>
      <c r="M9181" t="s">
        <v>7116</v>
      </c>
      <c r="N9181" t="s">
        <v>7117</v>
      </c>
    </row>
    <row r="9182" spans="1:14" x14ac:dyDescent="0.2">
      <c r="A9182" s="343">
        <v>45225</v>
      </c>
      <c r="B9182" s="106" t="s">
        <v>541</v>
      </c>
      <c r="C9182" s="58">
        <v>6641.1</v>
      </c>
      <c r="D9182" t="s">
        <v>452</v>
      </c>
      <c r="E9182">
        <v>7053</v>
      </c>
      <c r="F9182" t="s">
        <v>7197</v>
      </c>
      <c r="H9182" s="112">
        <v>8</v>
      </c>
      <c r="I9182">
        <v>240</v>
      </c>
      <c r="J9182" s="112" t="s">
        <v>425</v>
      </c>
      <c r="K9182">
        <v>288</v>
      </c>
      <c r="L9182" t="s">
        <v>459</v>
      </c>
      <c r="M9182" t="s">
        <v>7116</v>
      </c>
      <c r="N9182" t="s">
        <v>7117</v>
      </c>
    </row>
    <row r="9183" spans="1:14" x14ac:dyDescent="0.2">
      <c r="A9183" s="343">
        <v>45219</v>
      </c>
      <c r="B9183" s="106" t="s">
        <v>541</v>
      </c>
      <c r="C9183" s="58">
        <v>6011.1</v>
      </c>
      <c r="D9183" t="s">
        <v>2065</v>
      </c>
      <c r="E9183">
        <v>6288</v>
      </c>
      <c r="F9183" t="s">
        <v>7189</v>
      </c>
      <c r="H9183" s="112">
        <v>8</v>
      </c>
      <c r="I9183">
        <v>213</v>
      </c>
      <c r="J9183" s="112" t="s">
        <v>425</v>
      </c>
      <c r="K9183">
        <v>255.6</v>
      </c>
      <c r="L9183" t="s">
        <v>459</v>
      </c>
      <c r="M9183" t="s">
        <v>7116</v>
      </c>
      <c r="N9183" t="s">
        <v>7117</v>
      </c>
    </row>
    <row r="9184" spans="1:14" x14ac:dyDescent="0.2">
      <c r="A9184" s="343">
        <v>45208</v>
      </c>
      <c r="B9184" s="106" t="s">
        <v>541</v>
      </c>
      <c r="C9184" s="58">
        <v>80422.16</v>
      </c>
      <c r="D9184" t="s">
        <v>2065</v>
      </c>
      <c r="E9184">
        <v>914</v>
      </c>
      <c r="F9184" t="s">
        <v>7193</v>
      </c>
      <c r="H9184" s="112">
        <v>4</v>
      </c>
      <c r="I9184">
        <v>247</v>
      </c>
      <c r="J9184" s="112" t="s">
        <v>425</v>
      </c>
      <c r="K9184">
        <v>296.39999999999998</v>
      </c>
      <c r="L9184" t="s">
        <v>459</v>
      </c>
      <c r="M9184" t="s">
        <v>7116</v>
      </c>
      <c r="N9184" t="s">
        <v>7117</v>
      </c>
    </row>
    <row r="9185" spans="1:14" x14ac:dyDescent="0.2">
      <c r="A9185" s="343">
        <v>45226</v>
      </c>
      <c r="B9185" s="106" t="s">
        <v>541</v>
      </c>
      <c r="C9185" s="58">
        <v>6641.1</v>
      </c>
      <c r="D9185" t="s">
        <v>452</v>
      </c>
      <c r="E9185">
        <v>7053</v>
      </c>
      <c r="F9185" t="s">
        <v>7197</v>
      </c>
      <c r="H9185" s="112">
        <v>8</v>
      </c>
      <c r="I9185">
        <v>240</v>
      </c>
      <c r="J9185" s="112" t="s">
        <v>425</v>
      </c>
      <c r="K9185">
        <v>288</v>
      </c>
      <c r="L9185" t="s">
        <v>459</v>
      </c>
      <c r="M9185" t="s">
        <v>7116</v>
      </c>
      <c r="N9185" t="s">
        <v>7117</v>
      </c>
    </row>
    <row r="9186" spans="1:14" x14ac:dyDescent="0.2">
      <c r="A9186" s="343">
        <v>45222</v>
      </c>
      <c r="B9186" s="106" t="s">
        <v>541</v>
      </c>
      <c r="C9186" s="58">
        <v>6011.1</v>
      </c>
      <c r="D9186" t="s">
        <v>2065</v>
      </c>
      <c r="E9186">
        <v>6288</v>
      </c>
      <c r="F9186" t="s">
        <v>7189</v>
      </c>
      <c r="H9186" s="112">
        <v>8</v>
      </c>
      <c r="I9186">
        <v>213</v>
      </c>
      <c r="J9186" s="112" t="s">
        <v>425</v>
      </c>
      <c r="K9186">
        <v>255.6</v>
      </c>
      <c r="L9186" t="s">
        <v>459</v>
      </c>
      <c r="M9186" t="s">
        <v>7116</v>
      </c>
      <c r="N9186" t="s">
        <v>7117</v>
      </c>
    </row>
    <row r="9187" spans="1:14" x14ac:dyDescent="0.2">
      <c r="A9187" s="343">
        <v>45209</v>
      </c>
      <c r="B9187" s="106" t="s">
        <v>541</v>
      </c>
      <c r="C9187" s="58">
        <v>80422.16</v>
      </c>
      <c r="D9187" t="s">
        <v>2065</v>
      </c>
      <c r="E9187">
        <v>914</v>
      </c>
      <c r="F9187" t="s">
        <v>7193</v>
      </c>
      <c r="H9187" s="112">
        <v>4</v>
      </c>
      <c r="I9187">
        <v>247</v>
      </c>
      <c r="J9187" s="112" t="s">
        <v>425</v>
      </c>
      <c r="K9187">
        <v>296.39999999999998</v>
      </c>
      <c r="L9187" t="s">
        <v>459</v>
      </c>
      <c r="M9187" t="s">
        <v>7116</v>
      </c>
      <c r="N9187" t="s">
        <v>7117</v>
      </c>
    </row>
    <row r="9188" spans="1:14" x14ac:dyDescent="0.2">
      <c r="A9188" s="343">
        <v>45215</v>
      </c>
      <c r="B9188" s="106" t="s">
        <v>541</v>
      </c>
      <c r="C9188" s="58">
        <v>6641.1</v>
      </c>
      <c r="D9188" t="s">
        <v>452</v>
      </c>
      <c r="E9188">
        <v>7053</v>
      </c>
      <c r="F9188" t="s">
        <v>7197</v>
      </c>
      <c r="H9188" s="112">
        <v>8</v>
      </c>
      <c r="I9188">
        <v>240</v>
      </c>
      <c r="J9188" s="112" t="s">
        <v>425</v>
      </c>
      <c r="K9188">
        <v>288</v>
      </c>
      <c r="L9188" t="s">
        <v>459</v>
      </c>
      <c r="M9188" t="s">
        <v>7116</v>
      </c>
      <c r="N9188" t="s">
        <v>7117</v>
      </c>
    </row>
    <row r="9189" spans="1:14" x14ac:dyDescent="0.2">
      <c r="A9189" s="343">
        <v>45223</v>
      </c>
      <c r="B9189" s="106" t="s">
        <v>541</v>
      </c>
      <c r="C9189" s="58">
        <v>6011.1</v>
      </c>
      <c r="D9189" t="s">
        <v>2065</v>
      </c>
      <c r="E9189">
        <v>6288</v>
      </c>
      <c r="F9189" t="s">
        <v>7189</v>
      </c>
      <c r="H9189" s="112">
        <v>8</v>
      </c>
      <c r="I9189">
        <v>213</v>
      </c>
      <c r="J9189" s="112" t="s">
        <v>425</v>
      </c>
      <c r="K9189">
        <v>255.6</v>
      </c>
      <c r="L9189" t="s">
        <v>459</v>
      </c>
      <c r="M9189" t="s">
        <v>7116</v>
      </c>
      <c r="N9189" t="s">
        <v>7117</v>
      </c>
    </row>
    <row r="9190" spans="1:14" x14ac:dyDescent="0.2">
      <c r="A9190" s="343">
        <v>45216</v>
      </c>
      <c r="B9190" s="106" t="s">
        <v>541</v>
      </c>
      <c r="C9190" s="58">
        <v>6641.1</v>
      </c>
      <c r="D9190" t="s">
        <v>452</v>
      </c>
      <c r="E9190">
        <v>7053</v>
      </c>
      <c r="F9190" t="s">
        <v>7197</v>
      </c>
      <c r="H9190" s="112">
        <v>8</v>
      </c>
      <c r="I9190">
        <v>240</v>
      </c>
      <c r="J9190" s="112" t="s">
        <v>425</v>
      </c>
      <c r="K9190">
        <v>288</v>
      </c>
      <c r="L9190" t="s">
        <v>459</v>
      </c>
      <c r="M9190" t="s">
        <v>7116</v>
      </c>
      <c r="N9190" t="s">
        <v>7117</v>
      </c>
    </row>
    <row r="9191" spans="1:14" x14ac:dyDescent="0.2">
      <c r="A9191" s="343">
        <v>45210</v>
      </c>
      <c r="B9191" s="106" t="s">
        <v>541</v>
      </c>
      <c r="C9191" s="58">
        <v>80422.16</v>
      </c>
      <c r="D9191" t="s">
        <v>2065</v>
      </c>
      <c r="E9191">
        <v>914</v>
      </c>
      <c r="F9191" t="s">
        <v>7193</v>
      </c>
      <c r="H9191" s="112">
        <v>4</v>
      </c>
      <c r="I9191">
        <v>247</v>
      </c>
      <c r="J9191" s="112" t="s">
        <v>425</v>
      </c>
      <c r="K9191">
        <v>296.39999999999998</v>
      </c>
      <c r="L9191" t="s">
        <v>459</v>
      </c>
      <c r="M9191" t="s">
        <v>7116</v>
      </c>
      <c r="N9191" t="s">
        <v>7117</v>
      </c>
    </row>
    <row r="9192" spans="1:14" x14ac:dyDescent="0.2">
      <c r="A9192" s="343">
        <v>45224</v>
      </c>
      <c r="B9192" s="106" t="s">
        <v>541</v>
      </c>
      <c r="C9192" s="58">
        <v>6011.1</v>
      </c>
      <c r="D9192" t="s">
        <v>2065</v>
      </c>
      <c r="E9192">
        <v>6288</v>
      </c>
      <c r="F9192" t="s">
        <v>7189</v>
      </c>
      <c r="H9192" s="112">
        <v>4</v>
      </c>
      <c r="I9192">
        <v>213</v>
      </c>
      <c r="J9192" s="112" t="s">
        <v>425</v>
      </c>
      <c r="K9192">
        <v>255.6</v>
      </c>
      <c r="L9192" t="s">
        <v>459</v>
      </c>
      <c r="M9192" t="s">
        <v>7116</v>
      </c>
      <c r="N9192" t="s">
        <v>7117</v>
      </c>
    </row>
    <row r="9193" spans="1:14" x14ac:dyDescent="0.2">
      <c r="A9193" s="343">
        <v>45217</v>
      </c>
      <c r="B9193" s="106" t="s">
        <v>541</v>
      </c>
      <c r="C9193" s="58">
        <v>6641.1</v>
      </c>
      <c r="D9193" t="s">
        <v>452</v>
      </c>
      <c r="E9193">
        <v>7053</v>
      </c>
      <c r="F9193" t="s">
        <v>7197</v>
      </c>
      <c r="H9193" s="112">
        <v>8</v>
      </c>
      <c r="I9193">
        <v>240</v>
      </c>
      <c r="J9193" s="112" t="s">
        <v>425</v>
      </c>
      <c r="K9193">
        <v>288</v>
      </c>
      <c r="L9193" t="s">
        <v>459</v>
      </c>
      <c r="M9193" t="s">
        <v>7116</v>
      </c>
      <c r="N9193" t="s">
        <v>7117</v>
      </c>
    </row>
    <row r="9194" spans="1:14" x14ac:dyDescent="0.2">
      <c r="A9194" s="343">
        <v>45211</v>
      </c>
      <c r="B9194" s="106" t="s">
        <v>541</v>
      </c>
      <c r="C9194" s="58">
        <v>80422.16</v>
      </c>
      <c r="D9194" t="s">
        <v>2065</v>
      </c>
      <c r="E9194">
        <v>914</v>
      </c>
      <c r="F9194" t="s">
        <v>7193</v>
      </c>
      <c r="H9194" s="112">
        <v>8</v>
      </c>
      <c r="I9194">
        <v>247</v>
      </c>
      <c r="J9194" s="112" t="s">
        <v>425</v>
      </c>
      <c r="K9194">
        <v>296.39999999999998</v>
      </c>
      <c r="L9194" t="s">
        <v>459</v>
      </c>
      <c r="M9194" t="s">
        <v>7116</v>
      </c>
      <c r="N9194" t="s">
        <v>7117</v>
      </c>
    </row>
    <row r="9195" spans="1:14" x14ac:dyDescent="0.2">
      <c r="A9195" s="343">
        <v>45225</v>
      </c>
      <c r="B9195" s="106" t="s">
        <v>541</v>
      </c>
      <c r="C9195" s="58">
        <v>6011.1</v>
      </c>
      <c r="D9195" t="s">
        <v>2065</v>
      </c>
      <c r="E9195">
        <v>6288</v>
      </c>
      <c r="F9195" t="s">
        <v>7189</v>
      </c>
      <c r="H9195" s="112">
        <v>8</v>
      </c>
      <c r="I9195">
        <v>213</v>
      </c>
      <c r="J9195" s="112" t="s">
        <v>425</v>
      </c>
      <c r="K9195">
        <v>255.6</v>
      </c>
      <c r="L9195" t="s">
        <v>459</v>
      </c>
      <c r="M9195" t="s">
        <v>7116</v>
      </c>
      <c r="N9195" t="s">
        <v>7117</v>
      </c>
    </row>
    <row r="9196" spans="1:14" x14ac:dyDescent="0.2">
      <c r="A9196" s="343">
        <v>45218</v>
      </c>
      <c r="B9196" s="106" t="s">
        <v>541</v>
      </c>
      <c r="C9196" s="58">
        <v>6641.1</v>
      </c>
      <c r="D9196" t="s">
        <v>452</v>
      </c>
      <c r="E9196">
        <v>7053</v>
      </c>
      <c r="F9196" t="s">
        <v>7197</v>
      </c>
      <c r="H9196" s="112">
        <v>8</v>
      </c>
      <c r="I9196">
        <v>240</v>
      </c>
      <c r="J9196" s="112" t="s">
        <v>425</v>
      </c>
      <c r="K9196">
        <v>288</v>
      </c>
      <c r="L9196" t="s">
        <v>459</v>
      </c>
      <c r="M9196" t="s">
        <v>7116</v>
      </c>
      <c r="N9196" t="s">
        <v>7117</v>
      </c>
    </row>
    <row r="9197" spans="1:14" x14ac:dyDescent="0.2">
      <c r="A9197" s="343">
        <v>45212</v>
      </c>
      <c r="B9197" s="106" t="s">
        <v>541</v>
      </c>
      <c r="C9197" s="58">
        <v>80422.16</v>
      </c>
      <c r="D9197" t="s">
        <v>2065</v>
      </c>
      <c r="E9197">
        <v>914</v>
      </c>
      <c r="F9197" t="s">
        <v>7193</v>
      </c>
      <c r="H9197" s="112">
        <v>8</v>
      </c>
      <c r="I9197">
        <v>247</v>
      </c>
      <c r="J9197" s="112" t="s">
        <v>425</v>
      </c>
      <c r="K9197">
        <v>296.39999999999998</v>
      </c>
      <c r="L9197" t="s">
        <v>459</v>
      </c>
      <c r="M9197" t="s">
        <v>7116</v>
      </c>
      <c r="N9197" t="s">
        <v>7117</v>
      </c>
    </row>
    <row r="9198" spans="1:14" x14ac:dyDescent="0.2">
      <c r="A9198" s="343">
        <v>45226</v>
      </c>
      <c r="B9198" s="106" t="s">
        <v>541</v>
      </c>
      <c r="C9198" s="58">
        <v>6011.1</v>
      </c>
      <c r="D9198" t="s">
        <v>2065</v>
      </c>
      <c r="E9198">
        <v>6288</v>
      </c>
      <c r="F9198" t="s">
        <v>7189</v>
      </c>
      <c r="H9198" s="112">
        <v>8</v>
      </c>
      <c r="I9198">
        <v>213</v>
      </c>
      <c r="J9198" s="112" t="s">
        <v>425</v>
      </c>
      <c r="K9198">
        <v>255.6</v>
      </c>
      <c r="L9198" t="s">
        <v>459</v>
      </c>
      <c r="M9198" t="s">
        <v>7116</v>
      </c>
      <c r="N9198" t="s">
        <v>7117</v>
      </c>
    </row>
    <row r="9199" spans="1:14" x14ac:dyDescent="0.2">
      <c r="A9199" s="343">
        <v>45219</v>
      </c>
      <c r="B9199" s="106" t="s">
        <v>541</v>
      </c>
      <c r="C9199" s="58">
        <v>6641.1</v>
      </c>
      <c r="D9199" t="s">
        <v>452</v>
      </c>
      <c r="E9199">
        <v>7053</v>
      </c>
      <c r="F9199" t="s">
        <v>7197</v>
      </c>
      <c r="H9199" s="112">
        <v>8</v>
      </c>
      <c r="I9199">
        <v>240</v>
      </c>
      <c r="J9199" s="112" t="s">
        <v>425</v>
      </c>
      <c r="K9199">
        <v>288</v>
      </c>
      <c r="L9199" t="s">
        <v>459</v>
      </c>
      <c r="M9199" t="s">
        <v>7116</v>
      </c>
      <c r="N9199" t="s">
        <v>7117</v>
      </c>
    </row>
    <row r="9200" spans="1:14" x14ac:dyDescent="0.2">
      <c r="A9200" s="343">
        <v>45208</v>
      </c>
      <c r="B9200" s="106" t="s">
        <v>541</v>
      </c>
      <c r="C9200" s="58">
        <v>6708.1</v>
      </c>
      <c r="D9200" t="s">
        <v>2065</v>
      </c>
      <c r="E9200">
        <v>914</v>
      </c>
      <c r="F9200" t="s">
        <v>7193</v>
      </c>
      <c r="H9200" s="112">
        <v>4</v>
      </c>
      <c r="I9200">
        <v>247</v>
      </c>
      <c r="J9200" s="112" t="s">
        <v>425</v>
      </c>
      <c r="K9200">
        <v>296.39999999999998</v>
      </c>
      <c r="L9200" t="s">
        <v>459</v>
      </c>
      <c r="M9200" t="s">
        <v>7116</v>
      </c>
      <c r="N9200" t="s">
        <v>7117</v>
      </c>
    </row>
    <row r="9201" spans="1:14" x14ac:dyDescent="0.2">
      <c r="A9201" s="343">
        <v>45229</v>
      </c>
      <c r="B9201" s="106" t="s">
        <v>541</v>
      </c>
      <c r="C9201" s="58">
        <v>6708.1</v>
      </c>
      <c r="D9201" t="s">
        <v>452</v>
      </c>
      <c r="E9201">
        <v>6288</v>
      </c>
      <c r="F9201" t="s">
        <v>7189</v>
      </c>
      <c r="H9201" s="112">
        <v>8</v>
      </c>
      <c r="I9201">
        <v>213</v>
      </c>
      <c r="J9201" s="112" t="s">
        <v>425</v>
      </c>
      <c r="K9201">
        <v>255.6</v>
      </c>
      <c r="L9201" t="s">
        <v>459</v>
      </c>
      <c r="M9201" t="s">
        <v>7116</v>
      </c>
      <c r="N9201" t="s">
        <v>7117</v>
      </c>
    </row>
    <row r="9202" spans="1:14" x14ac:dyDescent="0.2">
      <c r="A9202" s="343">
        <v>45209</v>
      </c>
      <c r="B9202" s="106" t="s">
        <v>541</v>
      </c>
      <c r="C9202" s="58">
        <v>6708.1</v>
      </c>
      <c r="D9202" t="s">
        <v>2065</v>
      </c>
      <c r="E9202">
        <v>914</v>
      </c>
      <c r="F9202" t="s">
        <v>7193</v>
      </c>
      <c r="H9202" s="112">
        <v>4</v>
      </c>
      <c r="I9202">
        <v>247</v>
      </c>
      <c r="J9202" s="112" t="s">
        <v>425</v>
      </c>
      <c r="K9202">
        <v>296.39999999999998</v>
      </c>
      <c r="L9202" t="s">
        <v>459</v>
      </c>
      <c r="M9202" t="s">
        <v>7116</v>
      </c>
      <c r="N9202" t="s">
        <v>7117</v>
      </c>
    </row>
    <row r="9203" spans="1:14" x14ac:dyDescent="0.2">
      <c r="A9203" s="343">
        <v>45230</v>
      </c>
      <c r="B9203" s="106" t="s">
        <v>541</v>
      </c>
      <c r="C9203" s="58">
        <v>6708.1</v>
      </c>
      <c r="D9203" t="s">
        <v>452</v>
      </c>
      <c r="E9203">
        <v>6288</v>
      </c>
      <c r="F9203" t="s">
        <v>7189</v>
      </c>
      <c r="H9203" s="112">
        <v>8</v>
      </c>
      <c r="I9203">
        <v>213</v>
      </c>
      <c r="J9203" s="112" t="s">
        <v>425</v>
      </c>
      <c r="K9203">
        <v>255.6</v>
      </c>
      <c r="L9203" t="s">
        <v>459</v>
      </c>
      <c r="M9203" t="s">
        <v>7116</v>
      </c>
      <c r="N9203" t="s">
        <v>7117</v>
      </c>
    </row>
    <row r="9204" spans="1:14" x14ac:dyDescent="0.2">
      <c r="A9204" s="343">
        <v>45210</v>
      </c>
      <c r="B9204" s="106" t="s">
        <v>541</v>
      </c>
      <c r="C9204" s="58">
        <v>6708.1</v>
      </c>
      <c r="D9204" t="s">
        <v>2065</v>
      </c>
      <c r="E9204">
        <v>914</v>
      </c>
      <c r="F9204" t="s">
        <v>7193</v>
      </c>
      <c r="H9204" s="112">
        <v>4</v>
      </c>
      <c r="I9204">
        <v>247</v>
      </c>
      <c r="J9204" s="112" t="s">
        <v>425</v>
      </c>
      <c r="K9204">
        <v>296.39999999999998</v>
      </c>
      <c r="L9204" t="s">
        <v>459</v>
      </c>
      <c r="M9204" t="s">
        <v>7116</v>
      </c>
      <c r="N9204" t="s">
        <v>7117</v>
      </c>
    </row>
    <row r="9205" spans="1:14" x14ac:dyDescent="0.2">
      <c r="A9205" s="343">
        <v>45208</v>
      </c>
      <c r="B9205" s="106" t="s">
        <v>541</v>
      </c>
      <c r="C9205" s="58">
        <v>6011.1</v>
      </c>
      <c r="D9205" t="s">
        <v>2065</v>
      </c>
      <c r="E9205">
        <v>6288</v>
      </c>
      <c r="F9205" t="s">
        <v>7189</v>
      </c>
      <c r="H9205" s="112">
        <v>8</v>
      </c>
      <c r="I9205">
        <v>213</v>
      </c>
      <c r="J9205" s="112" t="s">
        <v>425</v>
      </c>
      <c r="K9205">
        <v>255.6</v>
      </c>
      <c r="L9205" t="s">
        <v>459</v>
      </c>
      <c r="M9205" t="s">
        <v>7116</v>
      </c>
      <c r="N9205" t="s">
        <v>7117</v>
      </c>
    </row>
    <row r="9206" spans="1:14" x14ac:dyDescent="0.2">
      <c r="A9206" s="343">
        <v>45222</v>
      </c>
      <c r="B9206" s="106" t="s">
        <v>541</v>
      </c>
      <c r="C9206" s="58">
        <v>6708.1</v>
      </c>
      <c r="D9206" t="s">
        <v>452</v>
      </c>
      <c r="E9206">
        <v>7275</v>
      </c>
      <c r="F9206" t="s">
        <v>7205</v>
      </c>
      <c r="H9206" s="112">
        <v>8</v>
      </c>
      <c r="I9206">
        <v>0</v>
      </c>
      <c r="J9206" s="112" t="s">
        <v>425</v>
      </c>
      <c r="K9206">
        <v>411.6</v>
      </c>
      <c r="L9206" t="s">
        <v>459</v>
      </c>
      <c r="M9206" t="s">
        <v>7116</v>
      </c>
      <c r="N9206" t="s">
        <v>7117</v>
      </c>
    </row>
    <row r="9207" spans="1:14" x14ac:dyDescent="0.2">
      <c r="A9207" s="343">
        <v>45209</v>
      </c>
      <c r="B9207" s="106" t="s">
        <v>541</v>
      </c>
      <c r="C9207" s="58">
        <v>6011.1</v>
      </c>
      <c r="D9207" t="s">
        <v>2065</v>
      </c>
      <c r="E9207">
        <v>6288</v>
      </c>
      <c r="F9207" t="s">
        <v>7189</v>
      </c>
      <c r="H9207" s="112">
        <v>8</v>
      </c>
      <c r="I9207">
        <v>213</v>
      </c>
      <c r="J9207" s="112" t="s">
        <v>425</v>
      </c>
      <c r="K9207">
        <v>255.6</v>
      </c>
      <c r="L9207" t="s">
        <v>459</v>
      </c>
      <c r="M9207" t="s">
        <v>7116</v>
      </c>
      <c r="N9207" t="s">
        <v>7117</v>
      </c>
    </row>
    <row r="9208" spans="1:14" x14ac:dyDescent="0.2">
      <c r="A9208" s="343">
        <v>45223</v>
      </c>
      <c r="B9208" s="106" t="s">
        <v>541</v>
      </c>
      <c r="C9208" s="58">
        <v>6708.1</v>
      </c>
      <c r="D9208" t="s">
        <v>452</v>
      </c>
      <c r="E9208">
        <v>7275</v>
      </c>
      <c r="F9208" t="s">
        <v>7205</v>
      </c>
      <c r="H9208" s="112">
        <v>8</v>
      </c>
      <c r="I9208">
        <v>0</v>
      </c>
      <c r="J9208" s="112" t="s">
        <v>425</v>
      </c>
      <c r="K9208">
        <v>411.6</v>
      </c>
      <c r="L9208" t="s">
        <v>459</v>
      </c>
      <c r="M9208" t="s">
        <v>7116</v>
      </c>
      <c r="N9208" t="s">
        <v>7117</v>
      </c>
    </row>
    <row r="9209" spans="1:14" x14ac:dyDescent="0.2">
      <c r="A9209" s="343">
        <v>45210</v>
      </c>
      <c r="B9209" s="106" t="s">
        <v>541</v>
      </c>
      <c r="C9209" s="58">
        <v>6011.1</v>
      </c>
      <c r="D9209" t="s">
        <v>2065</v>
      </c>
      <c r="E9209">
        <v>6288</v>
      </c>
      <c r="F9209" t="s">
        <v>7189</v>
      </c>
      <c r="H9209" s="112">
        <v>8</v>
      </c>
      <c r="I9209">
        <v>213</v>
      </c>
      <c r="J9209" s="112" t="s">
        <v>425</v>
      </c>
      <c r="K9209">
        <v>255.6</v>
      </c>
      <c r="L9209" t="s">
        <v>459</v>
      </c>
      <c r="M9209" t="s">
        <v>7116</v>
      </c>
      <c r="N9209" t="s">
        <v>7117</v>
      </c>
    </row>
    <row r="9210" spans="1:14" x14ac:dyDescent="0.2">
      <c r="A9210" s="343">
        <v>45211</v>
      </c>
      <c r="B9210" s="106" t="s">
        <v>541</v>
      </c>
      <c r="C9210" s="58">
        <v>6011.1</v>
      </c>
      <c r="D9210" t="s">
        <v>2065</v>
      </c>
      <c r="E9210">
        <v>6288</v>
      </c>
      <c r="F9210" t="s">
        <v>7189</v>
      </c>
      <c r="H9210" s="112">
        <v>8</v>
      </c>
      <c r="I9210">
        <v>213</v>
      </c>
      <c r="J9210" s="112" t="s">
        <v>425</v>
      </c>
      <c r="K9210">
        <v>255.6</v>
      </c>
      <c r="L9210" t="s">
        <v>459</v>
      </c>
      <c r="M9210" t="s">
        <v>7116</v>
      </c>
      <c r="N9210" t="s">
        <v>7117</v>
      </c>
    </row>
    <row r="9211" spans="1:14" x14ac:dyDescent="0.2">
      <c r="A9211" s="343">
        <v>45224</v>
      </c>
      <c r="B9211" s="106" t="s">
        <v>541</v>
      </c>
      <c r="C9211" s="58">
        <v>6708.1</v>
      </c>
      <c r="D9211" t="s">
        <v>452</v>
      </c>
      <c r="E9211">
        <v>7275</v>
      </c>
      <c r="F9211" t="s">
        <v>7205</v>
      </c>
      <c r="H9211" s="112">
        <v>8</v>
      </c>
      <c r="I9211">
        <v>0</v>
      </c>
      <c r="J9211" s="112" t="s">
        <v>425</v>
      </c>
      <c r="K9211">
        <v>411.6</v>
      </c>
      <c r="L9211" t="s">
        <v>459</v>
      </c>
      <c r="M9211" t="s">
        <v>7116</v>
      </c>
      <c r="N9211" t="s">
        <v>7117</v>
      </c>
    </row>
    <row r="9212" spans="1:14" x14ac:dyDescent="0.2">
      <c r="A9212" s="343">
        <v>45212</v>
      </c>
      <c r="B9212" s="106" t="s">
        <v>541</v>
      </c>
      <c r="C9212" s="58">
        <v>6011.1</v>
      </c>
      <c r="D9212" t="s">
        <v>2065</v>
      </c>
      <c r="E9212">
        <v>6288</v>
      </c>
      <c r="F9212" t="s">
        <v>7189</v>
      </c>
      <c r="H9212" s="112">
        <v>8</v>
      </c>
      <c r="I9212">
        <v>213</v>
      </c>
      <c r="J9212" s="112" t="s">
        <v>425</v>
      </c>
      <c r="K9212">
        <v>255.6</v>
      </c>
      <c r="L9212" t="s">
        <v>459</v>
      </c>
      <c r="M9212" t="s">
        <v>7116</v>
      </c>
      <c r="N9212" t="s">
        <v>7117</v>
      </c>
    </row>
    <row r="9213" spans="1:14" x14ac:dyDescent="0.2">
      <c r="A9213" s="343">
        <v>45225</v>
      </c>
      <c r="B9213" s="106" t="s">
        <v>541</v>
      </c>
      <c r="C9213" s="58">
        <v>6708.1</v>
      </c>
      <c r="D9213" t="s">
        <v>452</v>
      </c>
      <c r="E9213">
        <v>7275</v>
      </c>
      <c r="F9213" t="s">
        <v>7205</v>
      </c>
      <c r="H9213" s="112">
        <v>8</v>
      </c>
      <c r="I9213">
        <v>0</v>
      </c>
      <c r="J9213" s="112" t="s">
        <v>425</v>
      </c>
      <c r="K9213">
        <v>411.6</v>
      </c>
      <c r="L9213" t="s">
        <v>459</v>
      </c>
      <c r="M9213" t="s">
        <v>7116</v>
      </c>
      <c r="N9213" t="s">
        <v>7117</v>
      </c>
    </row>
    <row r="9214" spans="1:14" x14ac:dyDescent="0.2">
      <c r="A9214" s="343">
        <v>45204</v>
      </c>
      <c r="B9214" s="106" t="s">
        <v>541</v>
      </c>
      <c r="C9214" s="58">
        <v>6641.1</v>
      </c>
      <c r="D9214" t="s">
        <v>452</v>
      </c>
      <c r="E9214">
        <v>6288</v>
      </c>
      <c r="F9214" t="s">
        <v>7189</v>
      </c>
      <c r="H9214" s="112">
        <v>8</v>
      </c>
      <c r="I9214">
        <v>213</v>
      </c>
      <c r="J9214" s="112" t="s">
        <v>425</v>
      </c>
      <c r="K9214">
        <v>255.6</v>
      </c>
      <c r="L9214" t="s">
        <v>459</v>
      </c>
      <c r="M9214" t="s">
        <v>7116</v>
      </c>
      <c r="N9214" t="s">
        <v>7117</v>
      </c>
    </row>
    <row r="9215" spans="1:14" x14ac:dyDescent="0.2">
      <c r="A9215" s="343">
        <v>45226</v>
      </c>
      <c r="B9215" s="106" t="s">
        <v>541</v>
      </c>
      <c r="C9215" s="58">
        <v>6708.1</v>
      </c>
      <c r="D9215" t="s">
        <v>452</v>
      </c>
      <c r="E9215">
        <v>7275</v>
      </c>
      <c r="F9215" t="s">
        <v>7205</v>
      </c>
      <c r="H9215" s="112">
        <v>8</v>
      </c>
      <c r="I9215">
        <v>0</v>
      </c>
      <c r="J9215" s="112" t="s">
        <v>425</v>
      </c>
      <c r="K9215">
        <v>411.6</v>
      </c>
      <c r="L9215" t="s">
        <v>459</v>
      </c>
      <c r="M9215" t="s">
        <v>7116</v>
      </c>
      <c r="N9215" t="s">
        <v>7117</v>
      </c>
    </row>
    <row r="9216" spans="1:14" x14ac:dyDescent="0.2">
      <c r="A9216" s="343">
        <v>45205</v>
      </c>
      <c r="B9216" s="106" t="s">
        <v>541</v>
      </c>
      <c r="C9216" s="58">
        <v>6641.1</v>
      </c>
      <c r="D9216" t="s">
        <v>452</v>
      </c>
      <c r="E9216">
        <v>6288</v>
      </c>
      <c r="F9216" t="s">
        <v>7189</v>
      </c>
      <c r="H9216" s="112">
        <v>8</v>
      </c>
      <c r="I9216">
        <v>213</v>
      </c>
      <c r="J9216" s="112" t="s">
        <v>425</v>
      </c>
      <c r="K9216">
        <v>255.6</v>
      </c>
      <c r="L9216" t="s">
        <v>459</v>
      </c>
      <c r="M9216" t="s">
        <v>7116</v>
      </c>
      <c r="N9216" t="s">
        <v>7117</v>
      </c>
    </row>
    <row r="9217" spans="1:14" x14ac:dyDescent="0.2">
      <c r="A9217" s="343">
        <v>45215</v>
      </c>
      <c r="B9217" s="106" t="s">
        <v>541</v>
      </c>
      <c r="C9217" s="58">
        <v>6641.1</v>
      </c>
      <c r="D9217" t="s">
        <v>452</v>
      </c>
      <c r="E9217">
        <v>7275</v>
      </c>
      <c r="F9217" t="s">
        <v>7205</v>
      </c>
      <c r="H9217" s="112">
        <v>8</v>
      </c>
      <c r="I9217">
        <v>0</v>
      </c>
      <c r="J9217" s="112" t="s">
        <v>425</v>
      </c>
      <c r="K9217">
        <v>411.6</v>
      </c>
      <c r="L9217" t="s">
        <v>459</v>
      </c>
      <c r="M9217" t="s">
        <v>7116</v>
      </c>
      <c r="N9217" t="s">
        <v>7117</v>
      </c>
    </row>
    <row r="9218" spans="1:14" x14ac:dyDescent="0.2">
      <c r="A9218" s="343">
        <v>45216</v>
      </c>
      <c r="B9218" s="106" t="s">
        <v>541</v>
      </c>
      <c r="C9218" s="58">
        <v>6641.1</v>
      </c>
      <c r="D9218" t="s">
        <v>452</v>
      </c>
      <c r="E9218">
        <v>7275</v>
      </c>
      <c r="F9218" t="s">
        <v>7205</v>
      </c>
      <c r="H9218" s="112">
        <v>8</v>
      </c>
      <c r="I9218">
        <v>0</v>
      </c>
      <c r="J9218" s="112" t="s">
        <v>425</v>
      </c>
      <c r="K9218">
        <v>411.6</v>
      </c>
      <c r="L9218" t="s">
        <v>459</v>
      </c>
      <c r="M9218" t="s">
        <v>7116</v>
      </c>
      <c r="N9218" t="s">
        <v>7117</v>
      </c>
    </row>
    <row r="9219" spans="1:14" x14ac:dyDescent="0.2">
      <c r="A9219" s="343">
        <v>45217</v>
      </c>
      <c r="B9219" s="106" t="s">
        <v>541</v>
      </c>
      <c r="C9219" s="58">
        <v>6641.1</v>
      </c>
      <c r="D9219" t="s">
        <v>452</v>
      </c>
      <c r="E9219">
        <v>7275</v>
      </c>
      <c r="F9219" t="s">
        <v>7205</v>
      </c>
      <c r="H9219" s="112">
        <v>8</v>
      </c>
      <c r="I9219">
        <v>0</v>
      </c>
      <c r="J9219" s="112" t="s">
        <v>425</v>
      </c>
      <c r="K9219">
        <v>411.6</v>
      </c>
      <c r="L9219" t="s">
        <v>459</v>
      </c>
      <c r="M9219" t="s">
        <v>7116</v>
      </c>
      <c r="N9219" t="s">
        <v>7117</v>
      </c>
    </row>
    <row r="9220" spans="1:14" x14ac:dyDescent="0.2">
      <c r="A9220" s="343">
        <v>45229</v>
      </c>
      <c r="B9220" s="106" t="s">
        <v>541</v>
      </c>
      <c r="C9220" s="58">
        <v>6233.1</v>
      </c>
      <c r="D9220" t="s">
        <v>2065</v>
      </c>
      <c r="E9220">
        <v>7275</v>
      </c>
      <c r="F9220" t="s">
        <v>7205</v>
      </c>
      <c r="H9220" s="112">
        <v>8</v>
      </c>
      <c r="I9220">
        <v>0</v>
      </c>
      <c r="J9220" s="112" t="s">
        <v>425</v>
      </c>
      <c r="K9220">
        <v>411.6</v>
      </c>
      <c r="L9220" t="s">
        <v>459</v>
      </c>
      <c r="M9220" t="s">
        <v>7116</v>
      </c>
      <c r="N9220" t="s">
        <v>7117</v>
      </c>
    </row>
    <row r="9221" spans="1:14" x14ac:dyDescent="0.2">
      <c r="A9221" s="343">
        <v>45230</v>
      </c>
      <c r="B9221" s="106" t="s">
        <v>541</v>
      </c>
      <c r="C9221" s="58">
        <v>6233.1</v>
      </c>
      <c r="D9221" t="s">
        <v>2065</v>
      </c>
      <c r="E9221">
        <v>7275</v>
      </c>
      <c r="F9221" t="s">
        <v>7205</v>
      </c>
      <c r="H9221" s="112">
        <v>8</v>
      </c>
      <c r="I9221">
        <v>0</v>
      </c>
      <c r="J9221" s="112" t="s">
        <v>425</v>
      </c>
      <c r="K9221">
        <v>411.6</v>
      </c>
      <c r="L9221" t="s">
        <v>459</v>
      </c>
      <c r="M9221" t="s">
        <v>7116</v>
      </c>
      <c r="N9221" t="s">
        <v>7117</v>
      </c>
    </row>
    <row r="9222" spans="1:14" x14ac:dyDescent="0.2">
      <c r="A9222" s="343">
        <v>45218</v>
      </c>
      <c r="B9222" s="106" t="s">
        <v>541</v>
      </c>
      <c r="C9222" s="58">
        <v>6708.1</v>
      </c>
      <c r="D9222" t="s">
        <v>452</v>
      </c>
      <c r="E9222">
        <v>7275</v>
      </c>
      <c r="F9222" t="s">
        <v>7205</v>
      </c>
      <c r="H9222" s="112">
        <v>8</v>
      </c>
      <c r="I9222">
        <v>0</v>
      </c>
      <c r="J9222" s="112" t="s">
        <v>425</v>
      </c>
      <c r="K9222">
        <v>411.6</v>
      </c>
      <c r="L9222" t="s">
        <v>459</v>
      </c>
      <c r="M9222" t="s">
        <v>7116</v>
      </c>
      <c r="N9222" t="s">
        <v>7117</v>
      </c>
    </row>
    <row r="9223" spans="1:14" x14ac:dyDescent="0.2">
      <c r="A9223" s="343">
        <v>45219</v>
      </c>
      <c r="B9223" s="106" t="s">
        <v>541</v>
      </c>
      <c r="C9223" s="58">
        <v>6708.1</v>
      </c>
      <c r="D9223" t="s">
        <v>452</v>
      </c>
      <c r="E9223">
        <v>7275</v>
      </c>
      <c r="F9223" t="s">
        <v>7205</v>
      </c>
      <c r="H9223" s="112">
        <v>8</v>
      </c>
      <c r="I9223">
        <v>0</v>
      </c>
      <c r="J9223" s="112" t="s">
        <v>425</v>
      </c>
      <c r="K9223">
        <v>411.6</v>
      </c>
      <c r="L9223" t="s">
        <v>459</v>
      </c>
      <c r="M9223" t="s">
        <v>7116</v>
      </c>
      <c r="N9223" t="s">
        <v>7117</v>
      </c>
    </row>
    <row r="9224" spans="1:14" x14ac:dyDescent="0.2">
      <c r="A9224" s="343">
        <v>45215</v>
      </c>
      <c r="B9224" s="106" t="s">
        <v>541</v>
      </c>
      <c r="C9224" s="58">
        <v>6641.1</v>
      </c>
      <c r="D9224" t="s">
        <v>452</v>
      </c>
      <c r="E9224">
        <v>6184</v>
      </c>
      <c r="F9224" t="s">
        <v>7187</v>
      </c>
      <c r="H9224" s="112">
        <v>8</v>
      </c>
      <c r="I9224">
        <v>226</v>
      </c>
      <c r="J9224" s="112" t="s">
        <v>425</v>
      </c>
      <c r="K9224">
        <v>271.2</v>
      </c>
      <c r="L9224" t="s">
        <v>459</v>
      </c>
      <c r="M9224" t="s">
        <v>7116</v>
      </c>
      <c r="N9224" t="s">
        <v>7117</v>
      </c>
    </row>
    <row r="9225" spans="1:14" x14ac:dyDescent="0.2">
      <c r="A9225" s="343">
        <v>45216</v>
      </c>
      <c r="B9225" s="106" t="s">
        <v>541</v>
      </c>
      <c r="C9225" s="58">
        <v>6641.1</v>
      </c>
      <c r="D9225" t="s">
        <v>452</v>
      </c>
      <c r="E9225">
        <v>6184</v>
      </c>
      <c r="F9225" t="s">
        <v>7187</v>
      </c>
      <c r="H9225" s="112">
        <v>8</v>
      </c>
      <c r="I9225">
        <v>226</v>
      </c>
      <c r="J9225" s="112" t="s">
        <v>425</v>
      </c>
      <c r="K9225">
        <v>271.2</v>
      </c>
      <c r="L9225" t="s">
        <v>459</v>
      </c>
      <c r="M9225" t="s">
        <v>7116</v>
      </c>
      <c r="N9225" t="s">
        <v>7117</v>
      </c>
    </row>
    <row r="9226" spans="1:14" x14ac:dyDescent="0.2">
      <c r="A9226" s="343">
        <v>45204</v>
      </c>
      <c r="B9226" s="106" t="s">
        <v>541</v>
      </c>
      <c r="C9226" s="58">
        <v>6497.1</v>
      </c>
      <c r="D9226" t="s">
        <v>452</v>
      </c>
      <c r="E9226">
        <v>6184</v>
      </c>
      <c r="F9226" t="s">
        <v>7187</v>
      </c>
      <c r="H9226" s="112">
        <v>8</v>
      </c>
      <c r="I9226">
        <v>226</v>
      </c>
      <c r="J9226" s="112" t="s">
        <v>425</v>
      </c>
      <c r="K9226">
        <v>271.2</v>
      </c>
      <c r="L9226" t="s">
        <v>459</v>
      </c>
      <c r="M9226" t="s">
        <v>7116</v>
      </c>
      <c r="N9226" t="s">
        <v>7117</v>
      </c>
    </row>
    <row r="9227" spans="1:14" x14ac:dyDescent="0.2">
      <c r="A9227" s="343">
        <v>45215</v>
      </c>
      <c r="B9227" s="106" t="s">
        <v>541</v>
      </c>
      <c r="C9227" s="58">
        <v>6746.1</v>
      </c>
      <c r="D9227" t="s">
        <v>452</v>
      </c>
      <c r="E9227">
        <v>6185</v>
      </c>
      <c r="F9227" t="s">
        <v>7185</v>
      </c>
      <c r="H9227" s="112">
        <v>8</v>
      </c>
      <c r="I9227">
        <v>222</v>
      </c>
      <c r="J9227" s="112" t="s">
        <v>425</v>
      </c>
      <c r="K9227">
        <v>266.39999999999998</v>
      </c>
      <c r="L9227" t="s">
        <v>459</v>
      </c>
      <c r="M9227" t="s">
        <v>7116</v>
      </c>
      <c r="N9227" t="s">
        <v>7117</v>
      </c>
    </row>
    <row r="9228" spans="1:14" x14ac:dyDescent="0.2">
      <c r="A9228" s="343">
        <v>45205</v>
      </c>
      <c r="B9228" s="106" t="s">
        <v>541</v>
      </c>
      <c r="C9228" s="58">
        <v>6497.1</v>
      </c>
      <c r="D9228" t="s">
        <v>452</v>
      </c>
      <c r="E9228">
        <v>6184</v>
      </c>
      <c r="F9228" t="s">
        <v>7187</v>
      </c>
      <c r="H9228" s="112">
        <v>8</v>
      </c>
      <c r="I9228">
        <v>226</v>
      </c>
      <c r="J9228" s="112" t="s">
        <v>425</v>
      </c>
      <c r="K9228">
        <v>271.2</v>
      </c>
      <c r="L9228" t="s">
        <v>459</v>
      </c>
      <c r="M9228" t="s">
        <v>7116</v>
      </c>
      <c r="N9228" t="s">
        <v>7117</v>
      </c>
    </row>
    <row r="9229" spans="1:14" x14ac:dyDescent="0.2">
      <c r="A9229" s="343">
        <v>45208</v>
      </c>
      <c r="B9229" s="106" t="s">
        <v>541</v>
      </c>
      <c r="C9229" s="58">
        <v>6746.1</v>
      </c>
      <c r="D9229" t="s">
        <v>452</v>
      </c>
      <c r="E9229">
        <v>6185</v>
      </c>
      <c r="F9229" t="s">
        <v>7185</v>
      </c>
      <c r="H9229" s="112">
        <v>8</v>
      </c>
      <c r="I9229">
        <v>222</v>
      </c>
      <c r="J9229" s="112" t="s">
        <v>425</v>
      </c>
      <c r="K9229">
        <v>266.39999999999998</v>
      </c>
      <c r="L9229" t="s">
        <v>459</v>
      </c>
      <c r="M9229" t="s">
        <v>7116</v>
      </c>
      <c r="N9229" t="s">
        <v>7117</v>
      </c>
    </row>
    <row r="9230" spans="1:14" x14ac:dyDescent="0.2">
      <c r="A9230" s="343">
        <v>45216</v>
      </c>
      <c r="B9230" s="106" t="s">
        <v>541</v>
      </c>
      <c r="C9230" s="58">
        <v>6746.1</v>
      </c>
      <c r="D9230" t="s">
        <v>452</v>
      </c>
      <c r="E9230">
        <v>6185</v>
      </c>
      <c r="F9230" t="s">
        <v>7185</v>
      </c>
      <c r="H9230" s="112">
        <v>8</v>
      </c>
      <c r="I9230">
        <v>222</v>
      </c>
      <c r="J9230" s="112" t="s">
        <v>425</v>
      </c>
      <c r="K9230">
        <v>266.39999999999998</v>
      </c>
      <c r="L9230" t="s">
        <v>459</v>
      </c>
      <c r="M9230" t="s">
        <v>7116</v>
      </c>
      <c r="N9230" t="s">
        <v>7117</v>
      </c>
    </row>
    <row r="9231" spans="1:14" x14ac:dyDescent="0.2">
      <c r="A9231" s="343">
        <v>45208</v>
      </c>
      <c r="B9231" s="106" t="s">
        <v>541</v>
      </c>
      <c r="C9231" s="58">
        <v>6497.1</v>
      </c>
      <c r="D9231" t="s">
        <v>452</v>
      </c>
      <c r="E9231">
        <v>6184</v>
      </c>
      <c r="F9231" t="s">
        <v>7187</v>
      </c>
      <c r="H9231" s="112">
        <v>8</v>
      </c>
      <c r="I9231">
        <v>226</v>
      </c>
      <c r="J9231" s="112" t="s">
        <v>425</v>
      </c>
      <c r="K9231">
        <v>271.2</v>
      </c>
      <c r="L9231" t="s">
        <v>459</v>
      </c>
      <c r="M9231" t="s">
        <v>7116</v>
      </c>
      <c r="N9231" t="s">
        <v>7117</v>
      </c>
    </row>
    <row r="9232" spans="1:14" x14ac:dyDescent="0.2">
      <c r="A9232" s="343">
        <v>45208</v>
      </c>
      <c r="B9232" s="106" t="s">
        <v>541</v>
      </c>
      <c r="C9232" s="58">
        <v>6641.1</v>
      </c>
      <c r="D9232" t="s">
        <v>452</v>
      </c>
      <c r="E9232">
        <v>4713</v>
      </c>
      <c r="F9232" t="s">
        <v>7195</v>
      </c>
      <c r="H9232" s="112">
        <v>8</v>
      </c>
      <c r="I9232">
        <v>287</v>
      </c>
      <c r="J9232" s="112" t="s">
        <v>425</v>
      </c>
      <c r="K9232">
        <v>344.4</v>
      </c>
      <c r="L9232" t="s">
        <v>459</v>
      </c>
      <c r="M9232" t="s">
        <v>7116</v>
      </c>
      <c r="N9232" t="s">
        <v>7117</v>
      </c>
    </row>
    <row r="9233" spans="1:14" x14ac:dyDescent="0.2">
      <c r="A9233" s="343">
        <v>45209</v>
      </c>
      <c r="B9233" s="106" t="s">
        <v>541</v>
      </c>
      <c r="C9233" s="58">
        <v>6746.1</v>
      </c>
      <c r="D9233" t="s">
        <v>452</v>
      </c>
      <c r="E9233">
        <v>6185</v>
      </c>
      <c r="F9233" t="s">
        <v>7185</v>
      </c>
      <c r="H9233" s="112">
        <v>8</v>
      </c>
      <c r="I9233">
        <v>222</v>
      </c>
      <c r="J9233" s="112" t="s">
        <v>425</v>
      </c>
      <c r="K9233">
        <v>266.39999999999998</v>
      </c>
      <c r="L9233" t="s">
        <v>459</v>
      </c>
      <c r="M9233" t="s">
        <v>7116</v>
      </c>
      <c r="N9233" t="s">
        <v>7117</v>
      </c>
    </row>
    <row r="9234" spans="1:14" x14ac:dyDescent="0.2">
      <c r="A9234" s="343">
        <v>45226</v>
      </c>
      <c r="B9234" s="106" t="s">
        <v>541</v>
      </c>
      <c r="C9234" s="58">
        <v>6641.1</v>
      </c>
      <c r="D9234" t="s">
        <v>452</v>
      </c>
      <c r="E9234">
        <v>7235</v>
      </c>
      <c r="F9234" t="s">
        <v>7201</v>
      </c>
      <c r="H9234" s="112">
        <v>8</v>
      </c>
      <c r="I9234">
        <v>231</v>
      </c>
      <c r="J9234" s="112" t="s">
        <v>425</v>
      </c>
      <c r="K9234">
        <v>277.2</v>
      </c>
      <c r="L9234" t="s">
        <v>459</v>
      </c>
      <c r="M9234" t="s">
        <v>7116</v>
      </c>
      <c r="N9234" t="s">
        <v>7117</v>
      </c>
    </row>
    <row r="9235" spans="1:14" x14ac:dyDescent="0.2">
      <c r="A9235" s="343">
        <v>45209</v>
      </c>
      <c r="B9235" s="106" t="s">
        <v>541</v>
      </c>
      <c r="C9235" s="58">
        <v>6497.1</v>
      </c>
      <c r="D9235" t="s">
        <v>452</v>
      </c>
      <c r="E9235">
        <v>6184</v>
      </c>
      <c r="F9235" t="s">
        <v>7187</v>
      </c>
      <c r="H9235" s="112">
        <v>8</v>
      </c>
      <c r="I9235">
        <v>226</v>
      </c>
      <c r="J9235" s="112" t="s">
        <v>425</v>
      </c>
      <c r="K9235">
        <v>271.2</v>
      </c>
      <c r="L9235" t="s">
        <v>459</v>
      </c>
      <c r="M9235" t="s">
        <v>7116</v>
      </c>
      <c r="N9235" t="s">
        <v>7117</v>
      </c>
    </row>
    <row r="9236" spans="1:14" x14ac:dyDescent="0.2">
      <c r="A9236" s="343">
        <v>45215</v>
      </c>
      <c r="B9236" s="106" t="s">
        <v>541</v>
      </c>
      <c r="C9236" s="58">
        <v>6233.1</v>
      </c>
      <c r="D9236" t="s">
        <v>2065</v>
      </c>
      <c r="E9236">
        <v>4713</v>
      </c>
      <c r="F9236" t="s">
        <v>7195</v>
      </c>
      <c r="H9236" s="112">
        <v>8</v>
      </c>
      <c r="I9236">
        <v>287</v>
      </c>
      <c r="J9236" s="112" t="s">
        <v>425</v>
      </c>
      <c r="K9236">
        <v>344.4</v>
      </c>
      <c r="L9236" t="s">
        <v>459</v>
      </c>
      <c r="M9236" t="s">
        <v>7116</v>
      </c>
      <c r="N9236" t="s">
        <v>7117</v>
      </c>
    </row>
    <row r="9237" spans="1:14" x14ac:dyDescent="0.2">
      <c r="A9237" s="343">
        <v>45217</v>
      </c>
      <c r="B9237" s="106" t="s">
        <v>541</v>
      </c>
      <c r="C9237" s="58">
        <v>6746.1</v>
      </c>
      <c r="D9237" t="s">
        <v>452</v>
      </c>
      <c r="E9237">
        <v>6185</v>
      </c>
      <c r="F9237" t="s">
        <v>7185</v>
      </c>
      <c r="H9237" s="112">
        <v>8</v>
      </c>
      <c r="I9237">
        <v>222</v>
      </c>
      <c r="J9237" s="112" t="s">
        <v>425</v>
      </c>
      <c r="K9237">
        <v>266.39999999999998</v>
      </c>
      <c r="L9237" t="s">
        <v>459</v>
      </c>
      <c r="M9237" t="s">
        <v>7116</v>
      </c>
      <c r="N9237" t="s">
        <v>7117</v>
      </c>
    </row>
    <row r="9238" spans="1:14" x14ac:dyDescent="0.2">
      <c r="A9238" s="343">
        <v>45209</v>
      </c>
      <c r="B9238" s="106" t="s">
        <v>541</v>
      </c>
      <c r="C9238" s="58">
        <v>6641.1</v>
      </c>
      <c r="D9238" t="s">
        <v>452</v>
      </c>
      <c r="E9238">
        <v>4713</v>
      </c>
      <c r="F9238" t="s">
        <v>7195</v>
      </c>
      <c r="H9238" s="112">
        <v>8</v>
      </c>
      <c r="I9238">
        <v>287</v>
      </c>
      <c r="J9238" s="112" t="s">
        <v>425</v>
      </c>
      <c r="K9238">
        <v>344.4</v>
      </c>
      <c r="L9238" t="s">
        <v>459</v>
      </c>
      <c r="M9238" t="s">
        <v>7116</v>
      </c>
      <c r="N9238" t="s">
        <v>7117</v>
      </c>
    </row>
    <row r="9239" spans="1:14" x14ac:dyDescent="0.2">
      <c r="A9239" s="343">
        <v>45210</v>
      </c>
      <c r="B9239" s="106" t="s">
        <v>541</v>
      </c>
      <c r="C9239" s="58">
        <v>6746.1</v>
      </c>
      <c r="D9239" t="s">
        <v>452</v>
      </c>
      <c r="E9239">
        <v>6185</v>
      </c>
      <c r="F9239" t="s">
        <v>7185</v>
      </c>
      <c r="H9239" s="112">
        <v>8</v>
      </c>
      <c r="I9239">
        <v>222</v>
      </c>
      <c r="J9239" s="112" t="s">
        <v>425</v>
      </c>
      <c r="K9239">
        <v>266.39999999999998</v>
      </c>
      <c r="L9239" t="s">
        <v>459</v>
      </c>
      <c r="M9239" t="s">
        <v>7116</v>
      </c>
      <c r="N9239" t="s">
        <v>7117</v>
      </c>
    </row>
    <row r="9240" spans="1:14" x14ac:dyDescent="0.2">
      <c r="A9240" s="343">
        <v>45210</v>
      </c>
      <c r="B9240" s="106" t="s">
        <v>541</v>
      </c>
      <c r="C9240" s="58">
        <v>6497.1</v>
      </c>
      <c r="D9240" t="s">
        <v>452</v>
      </c>
      <c r="E9240">
        <v>6184</v>
      </c>
      <c r="F9240" t="s">
        <v>7187</v>
      </c>
      <c r="H9240" s="112">
        <v>4</v>
      </c>
      <c r="I9240">
        <v>226</v>
      </c>
      <c r="J9240" s="112" t="s">
        <v>425</v>
      </c>
      <c r="K9240">
        <v>271.2</v>
      </c>
      <c r="L9240" t="s">
        <v>459</v>
      </c>
      <c r="M9240" t="s">
        <v>7116</v>
      </c>
      <c r="N9240" t="s">
        <v>7117</v>
      </c>
    </row>
    <row r="9241" spans="1:14" x14ac:dyDescent="0.2">
      <c r="A9241" s="343">
        <v>45216</v>
      </c>
      <c r="B9241" s="106" t="s">
        <v>541</v>
      </c>
      <c r="C9241" s="58">
        <v>6233.1</v>
      </c>
      <c r="D9241" t="s">
        <v>2065</v>
      </c>
      <c r="E9241">
        <v>4713</v>
      </c>
      <c r="F9241" t="s">
        <v>7195</v>
      </c>
      <c r="H9241" s="112">
        <v>8</v>
      </c>
      <c r="I9241">
        <v>287</v>
      </c>
      <c r="J9241" s="112" t="s">
        <v>425</v>
      </c>
      <c r="K9241">
        <v>344.4</v>
      </c>
      <c r="L9241" t="s">
        <v>459</v>
      </c>
      <c r="M9241" t="s">
        <v>7116</v>
      </c>
      <c r="N9241" t="s">
        <v>7117</v>
      </c>
    </row>
    <row r="9242" spans="1:14" x14ac:dyDescent="0.2">
      <c r="A9242" s="343">
        <v>45218</v>
      </c>
      <c r="B9242" s="106" t="s">
        <v>541</v>
      </c>
      <c r="C9242" s="58">
        <v>6746.1</v>
      </c>
      <c r="D9242" t="s">
        <v>452</v>
      </c>
      <c r="E9242">
        <v>6185</v>
      </c>
      <c r="F9242" t="s">
        <v>7185</v>
      </c>
      <c r="H9242" s="112">
        <v>8</v>
      </c>
      <c r="I9242">
        <v>222</v>
      </c>
      <c r="J9242" s="112" t="s">
        <v>425</v>
      </c>
      <c r="K9242">
        <v>266.39999999999998</v>
      </c>
      <c r="L9242" t="s">
        <v>459</v>
      </c>
      <c r="M9242" t="s">
        <v>7116</v>
      </c>
      <c r="N9242" t="s">
        <v>7117</v>
      </c>
    </row>
    <row r="9243" spans="1:14" x14ac:dyDescent="0.2">
      <c r="A9243" s="343">
        <v>45208</v>
      </c>
      <c r="B9243" s="106" t="s">
        <v>541</v>
      </c>
      <c r="C9243" s="58">
        <v>6641.1</v>
      </c>
      <c r="D9243" t="s">
        <v>452</v>
      </c>
      <c r="E9243">
        <v>7235</v>
      </c>
      <c r="F9243" t="s">
        <v>7201</v>
      </c>
      <c r="H9243" s="112">
        <v>8</v>
      </c>
      <c r="I9243">
        <v>231</v>
      </c>
      <c r="J9243" s="112" t="s">
        <v>425</v>
      </c>
      <c r="K9243">
        <v>277.2</v>
      </c>
      <c r="L9243" t="s">
        <v>459</v>
      </c>
      <c r="M9243" t="s">
        <v>7116</v>
      </c>
      <c r="N9243" t="s">
        <v>7117</v>
      </c>
    </row>
    <row r="9244" spans="1:14" x14ac:dyDescent="0.2">
      <c r="A9244" s="343">
        <v>45215</v>
      </c>
      <c r="B9244" s="106" t="s">
        <v>541</v>
      </c>
      <c r="C9244" s="58">
        <v>6708.1</v>
      </c>
      <c r="D9244" t="s">
        <v>452</v>
      </c>
      <c r="E9244">
        <v>7235</v>
      </c>
      <c r="F9244" t="s">
        <v>7201</v>
      </c>
      <c r="H9244" s="112">
        <v>8</v>
      </c>
      <c r="I9244">
        <v>231</v>
      </c>
      <c r="J9244" s="112" t="s">
        <v>425</v>
      </c>
      <c r="K9244">
        <v>277.2</v>
      </c>
      <c r="L9244" t="s">
        <v>459</v>
      </c>
      <c r="M9244" t="s">
        <v>7116</v>
      </c>
      <c r="N9244" t="s">
        <v>7117</v>
      </c>
    </row>
    <row r="9245" spans="1:14" x14ac:dyDescent="0.2">
      <c r="A9245" s="343">
        <v>45210</v>
      </c>
      <c r="B9245" s="106" t="s">
        <v>541</v>
      </c>
      <c r="C9245" s="58">
        <v>6641.1</v>
      </c>
      <c r="D9245" t="s">
        <v>452</v>
      </c>
      <c r="E9245">
        <v>4713</v>
      </c>
      <c r="F9245" t="s">
        <v>7195</v>
      </c>
      <c r="H9245" s="112">
        <v>8</v>
      </c>
      <c r="I9245">
        <v>287</v>
      </c>
      <c r="J9245" s="112" t="s">
        <v>425</v>
      </c>
      <c r="K9245">
        <v>344.4</v>
      </c>
      <c r="L9245" t="s">
        <v>459</v>
      </c>
      <c r="M9245" t="s">
        <v>7116</v>
      </c>
      <c r="N9245" t="s">
        <v>7117</v>
      </c>
    </row>
    <row r="9246" spans="1:14" x14ac:dyDescent="0.2">
      <c r="A9246" s="343">
        <v>45211</v>
      </c>
      <c r="B9246" s="106" t="s">
        <v>541</v>
      </c>
      <c r="C9246" s="58">
        <v>6746.1</v>
      </c>
      <c r="D9246" t="s">
        <v>452</v>
      </c>
      <c r="E9246">
        <v>6185</v>
      </c>
      <c r="F9246" t="s">
        <v>7185</v>
      </c>
      <c r="H9246" s="112">
        <v>8</v>
      </c>
      <c r="I9246">
        <v>222</v>
      </c>
      <c r="J9246" s="112" t="s">
        <v>425</v>
      </c>
      <c r="K9246">
        <v>266.39999999999998</v>
      </c>
      <c r="L9246" t="s">
        <v>459</v>
      </c>
      <c r="M9246" t="s">
        <v>7116</v>
      </c>
      <c r="N9246" t="s">
        <v>7117</v>
      </c>
    </row>
    <row r="9247" spans="1:14" x14ac:dyDescent="0.2">
      <c r="A9247" s="343">
        <v>45219</v>
      </c>
      <c r="B9247" s="106" t="s">
        <v>541</v>
      </c>
      <c r="C9247" s="58">
        <v>6746.1</v>
      </c>
      <c r="D9247" t="s">
        <v>452</v>
      </c>
      <c r="E9247">
        <v>6185</v>
      </c>
      <c r="F9247" t="s">
        <v>7185</v>
      </c>
      <c r="H9247" s="112">
        <v>8</v>
      </c>
      <c r="I9247">
        <v>222</v>
      </c>
      <c r="J9247" s="112" t="s">
        <v>425</v>
      </c>
      <c r="K9247">
        <v>266.39999999999998</v>
      </c>
      <c r="L9247" t="s">
        <v>459</v>
      </c>
      <c r="M9247" t="s">
        <v>7116</v>
      </c>
      <c r="N9247" t="s">
        <v>7117</v>
      </c>
    </row>
    <row r="9248" spans="1:14" x14ac:dyDescent="0.2">
      <c r="A9248" s="343">
        <v>45217</v>
      </c>
      <c r="B9248" s="106" t="s">
        <v>541</v>
      </c>
      <c r="C9248" s="58">
        <v>6233.1</v>
      </c>
      <c r="D9248" t="s">
        <v>2065</v>
      </c>
      <c r="E9248">
        <v>4713</v>
      </c>
      <c r="F9248" t="s">
        <v>7195</v>
      </c>
      <c r="H9248" s="112">
        <v>8</v>
      </c>
      <c r="I9248">
        <v>287</v>
      </c>
      <c r="J9248" s="112" t="s">
        <v>425</v>
      </c>
      <c r="K9248">
        <v>344.4</v>
      </c>
      <c r="L9248" t="s">
        <v>459</v>
      </c>
      <c r="M9248" t="s">
        <v>7116</v>
      </c>
      <c r="N9248" t="s">
        <v>7117</v>
      </c>
    </row>
    <row r="9249" spans="1:14" x14ac:dyDescent="0.2">
      <c r="A9249" s="343">
        <v>45209</v>
      </c>
      <c r="B9249" s="106" t="s">
        <v>541</v>
      </c>
      <c r="C9249" s="58">
        <v>6641.1</v>
      </c>
      <c r="D9249" t="s">
        <v>452</v>
      </c>
      <c r="E9249">
        <v>7235</v>
      </c>
      <c r="F9249" t="s">
        <v>7201</v>
      </c>
      <c r="H9249" s="112">
        <v>8</v>
      </c>
      <c r="I9249">
        <v>231</v>
      </c>
      <c r="J9249" s="112" t="s">
        <v>425</v>
      </c>
      <c r="K9249">
        <v>277.2</v>
      </c>
      <c r="L9249" t="s">
        <v>459</v>
      </c>
      <c r="M9249" t="s">
        <v>7116</v>
      </c>
      <c r="N9249" t="s">
        <v>7117</v>
      </c>
    </row>
    <row r="9250" spans="1:14" x14ac:dyDescent="0.2">
      <c r="A9250" s="343">
        <v>45210</v>
      </c>
      <c r="B9250" s="106" t="s">
        <v>541</v>
      </c>
      <c r="C9250" s="58">
        <v>6641.1</v>
      </c>
      <c r="D9250" t="s">
        <v>452</v>
      </c>
      <c r="E9250">
        <v>6184</v>
      </c>
      <c r="F9250" t="s">
        <v>7187</v>
      </c>
      <c r="H9250" s="112">
        <v>4</v>
      </c>
      <c r="I9250">
        <v>226</v>
      </c>
      <c r="J9250" s="112" t="s">
        <v>425</v>
      </c>
      <c r="K9250">
        <v>271.2</v>
      </c>
      <c r="L9250" t="s">
        <v>459</v>
      </c>
      <c r="M9250" t="s">
        <v>7116</v>
      </c>
      <c r="N9250" t="s">
        <v>7117</v>
      </c>
    </row>
    <row r="9251" spans="1:14" x14ac:dyDescent="0.2">
      <c r="A9251" s="343">
        <v>45216</v>
      </c>
      <c r="B9251" s="106" t="s">
        <v>541</v>
      </c>
      <c r="C9251" s="58">
        <v>6708.1</v>
      </c>
      <c r="D9251" t="s">
        <v>452</v>
      </c>
      <c r="E9251">
        <v>7235</v>
      </c>
      <c r="F9251" t="s">
        <v>7201</v>
      </c>
      <c r="H9251" s="112">
        <v>8</v>
      </c>
      <c r="I9251">
        <v>231</v>
      </c>
      <c r="J9251" s="112" t="s">
        <v>425</v>
      </c>
      <c r="K9251">
        <v>277.2</v>
      </c>
      <c r="L9251" t="s">
        <v>459</v>
      </c>
      <c r="M9251" t="s">
        <v>7116</v>
      </c>
      <c r="N9251" t="s">
        <v>7117</v>
      </c>
    </row>
    <row r="9252" spans="1:14" x14ac:dyDescent="0.2">
      <c r="A9252" s="343">
        <v>45212</v>
      </c>
      <c r="B9252" s="106" t="s">
        <v>541</v>
      </c>
      <c r="C9252" s="58">
        <v>6746.1</v>
      </c>
      <c r="D9252" t="s">
        <v>452</v>
      </c>
      <c r="E9252">
        <v>6185</v>
      </c>
      <c r="F9252" t="s">
        <v>7185</v>
      </c>
      <c r="H9252" s="112">
        <v>8</v>
      </c>
      <c r="I9252">
        <v>222</v>
      </c>
      <c r="J9252" s="112" t="s">
        <v>425</v>
      </c>
      <c r="K9252">
        <v>266.39999999999998</v>
      </c>
      <c r="L9252" t="s">
        <v>459</v>
      </c>
      <c r="M9252" t="s">
        <v>7116</v>
      </c>
      <c r="N9252" t="s">
        <v>7117</v>
      </c>
    </row>
    <row r="9253" spans="1:14" x14ac:dyDescent="0.2">
      <c r="A9253" s="343">
        <v>45211</v>
      </c>
      <c r="B9253" s="106" t="s">
        <v>541</v>
      </c>
      <c r="C9253" s="58">
        <v>6641.1</v>
      </c>
      <c r="D9253" t="s">
        <v>452</v>
      </c>
      <c r="E9253">
        <v>4713</v>
      </c>
      <c r="F9253" t="s">
        <v>7195</v>
      </c>
      <c r="H9253" s="112">
        <v>4</v>
      </c>
      <c r="I9253">
        <v>287</v>
      </c>
      <c r="J9253" s="112" t="s">
        <v>425</v>
      </c>
      <c r="K9253">
        <v>344.4</v>
      </c>
      <c r="L9253" t="s">
        <v>459</v>
      </c>
      <c r="M9253" t="s">
        <v>7116</v>
      </c>
      <c r="N9253" t="s">
        <v>7117</v>
      </c>
    </row>
    <row r="9254" spans="1:14" x14ac:dyDescent="0.2">
      <c r="A9254" s="343">
        <v>45229</v>
      </c>
      <c r="B9254" s="106" t="s">
        <v>541</v>
      </c>
      <c r="C9254" s="58">
        <v>6746.1</v>
      </c>
      <c r="D9254" t="s">
        <v>452</v>
      </c>
      <c r="E9254">
        <v>6185</v>
      </c>
      <c r="F9254" t="s">
        <v>7185</v>
      </c>
      <c r="H9254" s="112">
        <v>8</v>
      </c>
      <c r="I9254">
        <v>222</v>
      </c>
      <c r="J9254" s="112" t="s">
        <v>425</v>
      </c>
      <c r="K9254">
        <v>266.39999999999998</v>
      </c>
      <c r="L9254" t="s">
        <v>459</v>
      </c>
      <c r="M9254" t="s">
        <v>7116</v>
      </c>
      <c r="N9254" t="s">
        <v>7117</v>
      </c>
    </row>
    <row r="9255" spans="1:14" x14ac:dyDescent="0.2">
      <c r="A9255" s="343">
        <v>45210</v>
      </c>
      <c r="B9255" s="106" t="s">
        <v>541</v>
      </c>
      <c r="C9255" s="58">
        <v>6641.1</v>
      </c>
      <c r="D9255" t="s">
        <v>452</v>
      </c>
      <c r="E9255">
        <v>7235</v>
      </c>
      <c r="F9255" t="s">
        <v>7201</v>
      </c>
      <c r="H9255" s="112">
        <v>8</v>
      </c>
      <c r="I9255">
        <v>231</v>
      </c>
      <c r="J9255" s="112" t="s">
        <v>425</v>
      </c>
      <c r="K9255">
        <v>277.2</v>
      </c>
      <c r="L9255" t="s">
        <v>459</v>
      </c>
      <c r="M9255" t="s">
        <v>7116</v>
      </c>
      <c r="N9255" t="s">
        <v>7117</v>
      </c>
    </row>
    <row r="9256" spans="1:14" x14ac:dyDescent="0.2">
      <c r="A9256" s="343">
        <v>45211</v>
      </c>
      <c r="B9256" s="106" t="s">
        <v>541</v>
      </c>
      <c r="C9256" s="58">
        <v>6641.1</v>
      </c>
      <c r="D9256" t="s">
        <v>452</v>
      </c>
      <c r="E9256">
        <v>6184</v>
      </c>
      <c r="F9256" t="s">
        <v>7187</v>
      </c>
      <c r="H9256" s="112">
        <v>8</v>
      </c>
      <c r="I9256">
        <v>226</v>
      </c>
      <c r="J9256" s="112" t="s">
        <v>425</v>
      </c>
      <c r="K9256">
        <v>271.2</v>
      </c>
      <c r="L9256" t="s">
        <v>459</v>
      </c>
      <c r="M9256" t="s">
        <v>7116</v>
      </c>
      <c r="N9256" t="s">
        <v>7117</v>
      </c>
    </row>
    <row r="9257" spans="1:14" x14ac:dyDescent="0.2">
      <c r="A9257" s="343">
        <v>45229</v>
      </c>
      <c r="B9257" s="106" t="s">
        <v>541</v>
      </c>
      <c r="C9257" s="58">
        <v>6641.1</v>
      </c>
      <c r="D9257" t="s">
        <v>452</v>
      </c>
      <c r="E9257">
        <v>4713</v>
      </c>
      <c r="F9257" t="s">
        <v>7195</v>
      </c>
      <c r="H9257" s="112">
        <v>8</v>
      </c>
      <c r="I9257">
        <v>287</v>
      </c>
      <c r="J9257" s="112" t="s">
        <v>425</v>
      </c>
      <c r="K9257">
        <v>344.4</v>
      </c>
      <c r="L9257" t="s">
        <v>459</v>
      </c>
      <c r="M9257" t="s">
        <v>7116</v>
      </c>
      <c r="N9257" t="s">
        <v>7117</v>
      </c>
    </row>
    <row r="9258" spans="1:14" x14ac:dyDescent="0.2">
      <c r="A9258" s="343">
        <v>45217</v>
      </c>
      <c r="B9258" s="106" t="s">
        <v>541</v>
      </c>
      <c r="C9258" s="58">
        <v>6708.1</v>
      </c>
      <c r="D9258" t="s">
        <v>452</v>
      </c>
      <c r="E9258">
        <v>7235</v>
      </c>
      <c r="F9258" t="s">
        <v>7201</v>
      </c>
      <c r="H9258" s="112">
        <v>8</v>
      </c>
      <c r="I9258">
        <v>231</v>
      </c>
      <c r="J9258" s="112" t="s">
        <v>425</v>
      </c>
      <c r="K9258">
        <v>277.2</v>
      </c>
      <c r="L9258" t="s">
        <v>459</v>
      </c>
      <c r="M9258" t="s">
        <v>7116</v>
      </c>
      <c r="N9258" t="s">
        <v>7117</v>
      </c>
    </row>
    <row r="9259" spans="1:14" x14ac:dyDescent="0.2">
      <c r="A9259" s="343">
        <v>45204</v>
      </c>
      <c r="B9259" s="106" t="s">
        <v>541</v>
      </c>
      <c r="C9259" s="58">
        <v>6746.1</v>
      </c>
      <c r="D9259" t="s">
        <v>452</v>
      </c>
      <c r="E9259">
        <v>6185</v>
      </c>
      <c r="F9259" t="s">
        <v>7185</v>
      </c>
      <c r="H9259" s="112">
        <v>8</v>
      </c>
      <c r="I9259">
        <v>222</v>
      </c>
      <c r="J9259" s="112" t="s">
        <v>425</v>
      </c>
      <c r="K9259">
        <v>266.39999999999998</v>
      </c>
      <c r="L9259" t="s">
        <v>459</v>
      </c>
      <c r="M9259" t="s">
        <v>7116</v>
      </c>
      <c r="N9259" t="s">
        <v>7117</v>
      </c>
    </row>
    <row r="9260" spans="1:14" x14ac:dyDescent="0.2">
      <c r="A9260" s="343">
        <v>45230</v>
      </c>
      <c r="B9260" s="106" t="s">
        <v>541</v>
      </c>
      <c r="C9260" s="58">
        <v>6746.1</v>
      </c>
      <c r="D9260" t="s">
        <v>452</v>
      </c>
      <c r="E9260">
        <v>6185</v>
      </c>
      <c r="F9260" t="s">
        <v>7185</v>
      </c>
      <c r="H9260" s="112">
        <v>8</v>
      </c>
      <c r="I9260">
        <v>222</v>
      </c>
      <c r="J9260" s="112" t="s">
        <v>425</v>
      </c>
      <c r="K9260">
        <v>266.39999999999998</v>
      </c>
      <c r="L9260" t="s">
        <v>459</v>
      </c>
      <c r="M9260" t="s">
        <v>7116</v>
      </c>
      <c r="N9260" t="s">
        <v>7117</v>
      </c>
    </row>
    <row r="9261" spans="1:14" x14ac:dyDescent="0.2">
      <c r="A9261" s="343">
        <v>45212</v>
      </c>
      <c r="B9261" s="106" t="s">
        <v>541</v>
      </c>
      <c r="C9261" s="58">
        <v>6641.1</v>
      </c>
      <c r="D9261" t="s">
        <v>452</v>
      </c>
      <c r="E9261">
        <v>4713</v>
      </c>
      <c r="F9261" t="s">
        <v>7195</v>
      </c>
      <c r="H9261" s="112">
        <v>8</v>
      </c>
      <c r="I9261">
        <v>287</v>
      </c>
      <c r="J9261" s="112" t="s">
        <v>425</v>
      </c>
      <c r="K9261">
        <v>344.4</v>
      </c>
      <c r="L9261" t="s">
        <v>459</v>
      </c>
      <c r="M9261" t="s">
        <v>7116</v>
      </c>
      <c r="N9261" t="s">
        <v>7117</v>
      </c>
    </row>
    <row r="9262" spans="1:14" x14ac:dyDescent="0.2">
      <c r="A9262" s="343">
        <v>45211</v>
      </c>
      <c r="B9262" s="106" t="s">
        <v>541</v>
      </c>
      <c r="C9262" s="58">
        <v>6641.1</v>
      </c>
      <c r="D9262" t="s">
        <v>452</v>
      </c>
      <c r="E9262">
        <v>7235</v>
      </c>
      <c r="F9262" t="s">
        <v>7201</v>
      </c>
      <c r="H9262" s="112">
        <v>8</v>
      </c>
      <c r="I9262">
        <v>231</v>
      </c>
      <c r="J9262" s="112" t="s">
        <v>425</v>
      </c>
      <c r="K9262">
        <v>277.2</v>
      </c>
      <c r="L9262" t="s">
        <v>459</v>
      </c>
      <c r="M9262" t="s">
        <v>7116</v>
      </c>
      <c r="N9262" t="s">
        <v>7117</v>
      </c>
    </row>
    <row r="9263" spans="1:14" x14ac:dyDescent="0.2">
      <c r="A9263" s="343">
        <v>45212</v>
      </c>
      <c r="B9263" s="106" t="s">
        <v>541</v>
      </c>
      <c r="C9263" s="58">
        <v>6641.1</v>
      </c>
      <c r="D9263" t="s">
        <v>452</v>
      </c>
      <c r="E9263">
        <v>6184</v>
      </c>
      <c r="F9263" t="s">
        <v>7187</v>
      </c>
      <c r="H9263" s="112">
        <v>8</v>
      </c>
      <c r="I9263">
        <v>226</v>
      </c>
      <c r="J9263" s="112" t="s">
        <v>425</v>
      </c>
      <c r="K9263">
        <v>271.2</v>
      </c>
      <c r="L9263" t="s">
        <v>459</v>
      </c>
      <c r="M9263" t="s">
        <v>7116</v>
      </c>
      <c r="N9263" t="s">
        <v>7117</v>
      </c>
    </row>
    <row r="9264" spans="1:14" x14ac:dyDescent="0.2">
      <c r="A9264" s="343">
        <v>45230</v>
      </c>
      <c r="B9264" s="106" t="s">
        <v>541</v>
      </c>
      <c r="C9264" s="58">
        <v>6641.1</v>
      </c>
      <c r="D9264" t="s">
        <v>452</v>
      </c>
      <c r="E9264">
        <v>4713</v>
      </c>
      <c r="F9264" t="s">
        <v>7195</v>
      </c>
      <c r="H9264" s="112">
        <v>8</v>
      </c>
      <c r="I9264">
        <v>287</v>
      </c>
      <c r="J9264" s="112" t="s">
        <v>425</v>
      </c>
      <c r="K9264">
        <v>344.4</v>
      </c>
      <c r="L9264" t="s">
        <v>459</v>
      </c>
      <c r="M9264" t="s">
        <v>7116</v>
      </c>
      <c r="N9264" t="s">
        <v>7117</v>
      </c>
    </row>
    <row r="9265" spans="1:14" x14ac:dyDescent="0.2">
      <c r="A9265" s="343">
        <v>45218</v>
      </c>
      <c r="B9265" s="106" t="s">
        <v>541</v>
      </c>
      <c r="C9265" s="58">
        <v>6708.1</v>
      </c>
      <c r="D9265" t="s">
        <v>452</v>
      </c>
      <c r="E9265">
        <v>7235</v>
      </c>
      <c r="F9265" t="s">
        <v>7201</v>
      </c>
      <c r="H9265" s="112">
        <v>8</v>
      </c>
      <c r="I9265">
        <v>231</v>
      </c>
      <c r="J9265" s="112" t="s">
        <v>425</v>
      </c>
      <c r="K9265">
        <v>277.2</v>
      </c>
      <c r="L9265" t="s">
        <v>459</v>
      </c>
      <c r="M9265" t="s">
        <v>7116</v>
      </c>
      <c r="N9265" t="s">
        <v>7117</v>
      </c>
    </row>
    <row r="9266" spans="1:14" x14ac:dyDescent="0.2">
      <c r="A9266" s="343">
        <v>45205</v>
      </c>
      <c r="B9266" s="106" t="s">
        <v>541</v>
      </c>
      <c r="C9266" s="58">
        <v>6746.1</v>
      </c>
      <c r="D9266" t="s">
        <v>452</v>
      </c>
      <c r="E9266">
        <v>6185</v>
      </c>
      <c r="F9266" t="s">
        <v>7185</v>
      </c>
      <c r="H9266" s="112">
        <v>8</v>
      </c>
      <c r="I9266">
        <v>222</v>
      </c>
      <c r="J9266" s="112" t="s">
        <v>425</v>
      </c>
      <c r="K9266">
        <v>266.39999999999998</v>
      </c>
      <c r="L9266" t="s">
        <v>459</v>
      </c>
      <c r="M9266" t="s">
        <v>7116</v>
      </c>
      <c r="N9266" t="s">
        <v>7117</v>
      </c>
    </row>
    <row r="9267" spans="1:14" x14ac:dyDescent="0.2">
      <c r="A9267" s="343">
        <v>45222</v>
      </c>
      <c r="B9267" s="106" t="s">
        <v>541</v>
      </c>
      <c r="C9267" s="58">
        <v>6746.1</v>
      </c>
      <c r="D9267" t="s">
        <v>452</v>
      </c>
      <c r="E9267">
        <v>6185</v>
      </c>
      <c r="F9267" t="s">
        <v>7185</v>
      </c>
      <c r="H9267" s="112">
        <v>8</v>
      </c>
      <c r="I9267">
        <v>222</v>
      </c>
      <c r="J9267" s="112" t="s">
        <v>425</v>
      </c>
      <c r="K9267">
        <v>266.39999999999998</v>
      </c>
      <c r="L9267" t="s">
        <v>459</v>
      </c>
      <c r="M9267" t="s">
        <v>7116</v>
      </c>
      <c r="N9267" t="s">
        <v>7117</v>
      </c>
    </row>
    <row r="9268" spans="1:14" x14ac:dyDescent="0.2">
      <c r="A9268" s="343">
        <v>45212</v>
      </c>
      <c r="B9268" s="106" t="s">
        <v>541</v>
      </c>
      <c r="C9268" s="58">
        <v>6641.1</v>
      </c>
      <c r="D9268" t="s">
        <v>452</v>
      </c>
      <c r="E9268">
        <v>7235</v>
      </c>
      <c r="F9268" t="s">
        <v>7201</v>
      </c>
      <c r="H9268" s="112">
        <v>8</v>
      </c>
      <c r="I9268">
        <v>231</v>
      </c>
      <c r="J9268" s="112" t="s">
        <v>425</v>
      </c>
      <c r="K9268">
        <v>277.2</v>
      </c>
      <c r="L9268" t="s">
        <v>459</v>
      </c>
      <c r="M9268" t="s">
        <v>7116</v>
      </c>
      <c r="N9268" t="s">
        <v>7117</v>
      </c>
    </row>
    <row r="9269" spans="1:14" x14ac:dyDescent="0.2">
      <c r="A9269" s="343">
        <v>45219</v>
      </c>
      <c r="B9269" s="106" t="s">
        <v>541</v>
      </c>
      <c r="C9269" s="58">
        <v>6708.1</v>
      </c>
      <c r="D9269" t="s">
        <v>452</v>
      </c>
      <c r="E9269">
        <v>7235</v>
      </c>
      <c r="F9269" t="s">
        <v>7201</v>
      </c>
      <c r="H9269" s="112">
        <v>8</v>
      </c>
      <c r="I9269">
        <v>231</v>
      </c>
      <c r="J9269" s="112" t="s">
        <v>425</v>
      </c>
      <c r="K9269">
        <v>277.2</v>
      </c>
      <c r="L9269" t="s">
        <v>459</v>
      </c>
      <c r="M9269" t="s">
        <v>7116</v>
      </c>
      <c r="N9269" t="s">
        <v>7117</v>
      </c>
    </row>
    <row r="9270" spans="1:14" x14ac:dyDescent="0.2">
      <c r="A9270" s="343">
        <v>45223</v>
      </c>
      <c r="B9270" s="106" t="s">
        <v>541</v>
      </c>
      <c r="C9270" s="58">
        <v>6746.1</v>
      </c>
      <c r="D9270" t="s">
        <v>452</v>
      </c>
      <c r="E9270">
        <v>6185</v>
      </c>
      <c r="F9270" t="s">
        <v>7185</v>
      </c>
      <c r="H9270" s="112">
        <v>8</v>
      </c>
      <c r="I9270">
        <v>222</v>
      </c>
      <c r="J9270" s="112" t="s">
        <v>425</v>
      </c>
      <c r="K9270">
        <v>266.39999999999998</v>
      </c>
      <c r="L9270" t="s">
        <v>459</v>
      </c>
      <c r="M9270" t="s">
        <v>7116</v>
      </c>
      <c r="N9270" t="s">
        <v>7117</v>
      </c>
    </row>
    <row r="9271" spans="1:14" x14ac:dyDescent="0.2">
      <c r="A9271" s="343">
        <v>45204</v>
      </c>
      <c r="B9271" s="106" t="s">
        <v>541</v>
      </c>
      <c r="C9271" s="58">
        <v>6641.1</v>
      </c>
      <c r="D9271" t="s">
        <v>452</v>
      </c>
      <c r="E9271">
        <v>7235</v>
      </c>
      <c r="F9271" t="s">
        <v>7201</v>
      </c>
      <c r="H9271" s="112">
        <v>8</v>
      </c>
      <c r="I9271">
        <v>231</v>
      </c>
      <c r="J9271" s="112" t="s">
        <v>425</v>
      </c>
      <c r="K9271">
        <v>277.2</v>
      </c>
      <c r="L9271" t="s">
        <v>459</v>
      </c>
      <c r="M9271" t="s">
        <v>7116</v>
      </c>
      <c r="N9271" t="s">
        <v>7117</v>
      </c>
    </row>
    <row r="9272" spans="1:14" x14ac:dyDescent="0.2">
      <c r="A9272" s="343">
        <v>45222</v>
      </c>
      <c r="B9272" s="106" t="s">
        <v>541</v>
      </c>
      <c r="C9272" s="58">
        <v>6708.1</v>
      </c>
      <c r="D9272" t="s">
        <v>452</v>
      </c>
      <c r="E9272">
        <v>4713</v>
      </c>
      <c r="F9272" t="s">
        <v>7195</v>
      </c>
      <c r="H9272" s="112">
        <v>8</v>
      </c>
      <c r="I9272">
        <v>287</v>
      </c>
      <c r="J9272" s="112" t="s">
        <v>425</v>
      </c>
      <c r="K9272">
        <v>344.4</v>
      </c>
      <c r="L9272" t="s">
        <v>459</v>
      </c>
      <c r="M9272" t="s">
        <v>7116</v>
      </c>
      <c r="N9272" t="s">
        <v>7117</v>
      </c>
    </row>
    <row r="9273" spans="1:14" x14ac:dyDescent="0.2">
      <c r="A9273" s="343">
        <v>45229</v>
      </c>
      <c r="B9273" s="106" t="s">
        <v>541</v>
      </c>
      <c r="C9273" s="58">
        <v>6641.1</v>
      </c>
      <c r="D9273" t="s">
        <v>452</v>
      </c>
      <c r="E9273">
        <v>7235</v>
      </c>
      <c r="F9273" t="s">
        <v>7201</v>
      </c>
      <c r="H9273" s="112">
        <v>8</v>
      </c>
      <c r="I9273">
        <v>231</v>
      </c>
      <c r="J9273" s="112" t="s">
        <v>425</v>
      </c>
      <c r="K9273">
        <v>277.2</v>
      </c>
      <c r="L9273" t="s">
        <v>459</v>
      </c>
      <c r="M9273" t="s">
        <v>7116</v>
      </c>
      <c r="N9273" t="s">
        <v>7117</v>
      </c>
    </row>
    <row r="9274" spans="1:14" x14ac:dyDescent="0.2">
      <c r="A9274" s="343">
        <v>45224</v>
      </c>
      <c r="B9274" s="106" t="s">
        <v>541</v>
      </c>
      <c r="C9274" s="58">
        <v>6746.1</v>
      </c>
      <c r="D9274" t="s">
        <v>452</v>
      </c>
      <c r="E9274">
        <v>6185</v>
      </c>
      <c r="F9274" t="s">
        <v>7185</v>
      </c>
      <c r="H9274" s="112">
        <v>8</v>
      </c>
      <c r="I9274">
        <v>222</v>
      </c>
      <c r="J9274" s="112" t="s">
        <v>425</v>
      </c>
      <c r="K9274">
        <v>266.39999999999998</v>
      </c>
      <c r="L9274" t="s">
        <v>459</v>
      </c>
      <c r="M9274" t="s">
        <v>7116</v>
      </c>
      <c r="N9274" t="s">
        <v>7117</v>
      </c>
    </row>
    <row r="9275" spans="1:14" x14ac:dyDescent="0.2">
      <c r="A9275" s="343">
        <v>45204</v>
      </c>
      <c r="B9275" s="106" t="s">
        <v>541</v>
      </c>
      <c r="C9275" s="58">
        <v>52936.160000000003</v>
      </c>
      <c r="D9275" t="s">
        <v>2065</v>
      </c>
      <c r="E9275">
        <v>4713</v>
      </c>
      <c r="F9275" t="s">
        <v>7195</v>
      </c>
      <c r="H9275" s="112">
        <v>8</v>
      </c>
      <c r="I9275">
        <v>287</v>
      </c>
      <c r="J9275" s="112" t="s">
        <v>425</v>
      </c>
      <c r="K9275">
        <v>344.4</v>
      </c>
      <c r="L9275" t="s">
        <v>459</v>
      </c>
      <c r="M9275" t="s">
        <v>7116</v>
      </c>
      <c r="N9275" t="s">
        <v>7117</v>
      </c>
    </row>
    <row r="9276" spans="1:14" x14ac:dyDescent="0.2">
      <c r="A9276" s="343">
        <v>45205</v>
      </c>
      <c r="B9276" s="106" t="s">
        <v>541</v>
      </c>
      <c r="C9276" s="58">
        <v>6641.1</v>
      </c>
      <c r="D9276" t="s">
        <v>452</v>
      </c>
      <c r="E9276">
        <v>7235</v>
      </c>
      <c r="F9276" t="s">
        <v>7201</v>
      </c>
      <c r="H9276" s="112">
        <v>8</v>
      </c>
      <c r="I9276">
        <v>231</v>
      </c>
      <c r="J9276" s="112" t="s">
        <v>425</v>
      </c>
      <c r="K9276">
        <v>277.2</v>
      </c>
      <c r="L9276" t="s">
        <v>459</v>
      </c>
      <c r="M9276" t="s">
        <v>7116</v>
      </c>
      <c r="N9276" t="s">
        <v>7117</v>
      </c>
    </row>
    <row r="9277" spans="1:14" x14ac:dyDescent="0.2">
      <c r="A9277" s="343">
        <v>45223</v>
      </c>
      <c r="B9277" s="106" t="s">
        <v>541</v>
      </c>
      <c r="C9277" s="58">
        <v>6708.1</v>
      </c>
      <c r="D9277" t="s">
        <v>452</v>
      </c>
      <c r="E9277">
        <v>4713</v>
      </c>
      <c r="F9277" t="s">
        <v>7195</v>
      </c>
      <c r="H9277" s="112">
        <v>8</v>
      </c>
      <c r="I9277">
        <v>287</v>
      </c>
      <c r="J9277" s="112" t="s">
        <v>425</v>
      </c>
      <c r="K9277">
        <v>344.4</v>
      </c>
      <c r="L9277" t="s">
        <v>459</v>
      </c>
      <c r="M9277" t="s">
        <v>7116</v>
      </c>
      <c r="N9277" t="s">
        <v>7117</v>
      </c>
    </row>
    <row r="9278" spans="1:14" x14ac:dyDescent="0.2">
      <c r="A9278" s="343">
        <v>45230</v>
      </c>
      <c r="B9278" s="106" t="s">
        <v>541</v>
      </c>
      <c r="C9278" s="58">
        <v>6641.1</v>
      </c>
      <c r="D9278" t="s">
        <v>452</v>
      </c>
      <c r="E9278">
        <v>7235</v>
      </c>
      <c r="F9278" t="s">
        <v>7201</v>
      </c>
      <c r="H9278" s="112">
        <v>8</v>
      </c>
      <c r="I9278">
        <v>231</v>
      </c>
      <c r="J9278" s="112" t="s">
        <v>425</v>
      </c>
      <c r="K9278">
        <v>277.2</v>
      </c>
      <c r="L9278" t="s">
        <v>459</v>
      </c>
      <c r="M9278" t="s">
        <v>7116</v>
      </c>
      <c r="N9278" t="s">
        <v>7117</v>
      </c>
    </row>
    <row r="9279" spans="1:14" x14ac:dyDescent="0.2">
      <c r="A9279" s="343">
        <v>45225</v>
      </c>
      <c r="B9279" s="106" t="s">
        <v>541</v>
      </c>
      <c r="C9279" s="58">
        <v>6746.1</v>
      </c>
      <c r="D9279" t="s">
        <v>452</v>
      </c>
      <c r="E9279">
        <v>6185</v>
      </c>
      <c r="F9279" t="s">
        <v>7185</v>
      </c>
      <c r="H9279" s="112">
        <v>8</v>
      </c>
      <c r="I9279">
        <v>222</v>
      </c>
      <c r="J9279" s="112" t="s">
        <v>425</v>
      </c>
      <c r="K9279">
        <v>266.39999999999998</v>
      </c>
      <c r="L9279" t="s">
        <v>459</v>
      </c>
      <c r="M9279" t="s">
        <v>7116</v>
      </c>
      <c r="N9279" t="s">
        <v>7117</v>
      </c>
    </row>
    <row r="9280" spans="1:14" x14ac:dyDescent="0.2">
      <c r="A9280" s="343">
        <v>45205</v>
      </c>
      <c r="B9280" s="106" t="s">
        <v>541</v>
      </c>
      <c r="C9280" s="58">
        <v>52936.160000000003</v>
      </c>
      <c r="D9280" t="s">
        <v>2065</v>
      </c>
      <c r="E9280">
        <v>4713</v>
      </c>
      <c r="F9280" t="s">
        <v>7195</v>
      </c>
      <c r="H9280" s="112">
        <v>8</v>
      </c>
      <c r="I9280">
        <v>287</v>
      </c>
      <c r="J9280" s="112" t="s">
        <v>425</v>
      </c>
      <c r="K9280">
        <v>344.4</v>
      </c>
      <c r="L9280" t="s">
        <v>459</v>
      </c>
      <c r="M9280" t="s">
        <v>7116</v>
      </c>
      <c r="N9280" t="s">
        <v>7117</v>
      </c>
    </row>
    <row r="9281" spans="1:14" x14ac:dyDescent="0.2">
      <c r="A9281" s="343">
        <v>45224</v>
      </c>
      <c r="B9281" s="106" t="s">
        <v>541</v>
      </c>
      <c r="C9281" s="58">
        <v>6708.1</v>
      </c>
      <c r="D9281" t="s">
        <v>452</v>
      </c>
      <c r="E9281">
        <v>4713</v>
      </c>
      <c r="F9281" t="s">
        <v>7195</v>
      </c>
      <c r="H9281" s="112">
        <v>8</v>
      </c>
      <c r="I9281">
        <v>287</v>
      </c>
      <c r="J9281" s="112" t="s">
        <v>425</v>
      </c>
      <c r="K9281">
        <v>344.4</v>
      </c>
      <c r="L9281" t="s">
        <v>459</v>
      </c>
      <c r="M9281" t="s">
        <v>7116</v>
      </c>
      <c r="N9281" t="s">
        <v>7117</v>
      </c>
    </row>
    <row r="9282" spans="1:14" x14ac:dyDescent="0.2">
      <c r="A9282" s="343">
        <v>45222</v>
      </c>
      <c r="B9282" s="106" t="s">
        <v>541</v>
      </c>
      <c r="C9282" s="58">
        <v>6708.1</v>
      </c>
      <c r="D9282" t="s">
        <v>452</v>
      </c>
      <c r="E9282">
        <v>7235</v>
      </c>
      <c r="F9282" t="s">
        <v>7201</v>
      </c>
      <c r="H9282" s="112">
        <v>8</v>
      </c>
      <c r="I9282">
        <v>231</v>
      </c>
      <c r="J9282" s="112" t="s">
        <v>425</v>
      </c>
      <c r="K9282">
        <v>277.2</v>
      </c>
      <c r="L9282" t="s">
        <v>459</v>
      </c>
      <c r="M9282" t="s">
        <v>7116</v>
      </c>
      <c r="N9282" t="s">
        <v>7117</v>
      </c>
    </row>
    <row r="9283" spans="1:14" x14ac:dyDescent="0.2">
      <c r="A9283" s="343">
        <v>45226</v>
      </c>
      <c r="B9283" s="106" t="s">
        <v>541</v>
      </c>
      <c r="C9283" s="58">
        <v>6746.1</v>
      </c>
      <c r="D9283" t="s">
        <v>452</v>
      </c>
      <c r="E9283">
        <v>6185</v>
      </c>
      <c r="F9283" t="s">
        <v>7185</v>
      </c>
      <c r="H9283" s="112">
        <v>8</v>
      </c>
      <c r="I9283">
        <v>222</v>
      </c>
      <c r="J9283" s="112" t="s">
        <v>425</v>
      </c>
      <c r="K9283">
        <v>266.39999999999998</v>
      </c>
      <c r="L9283" t="s">
        <v>459</v>
      </c>
      <c r="M9283" t="s">
        <v>7116</v>
      </c>
      <c r="N9283" t="s">
        <v>7117</v>
      </c>
    </row>
    <row r="9284" spans="1:14" x14ac:dyDescent="0.2">
      <c r="A9284" s="343">
        <v>45225</v>
      </c>
      <c r="B9284" s="106" t="s">
        <v>541</v>
      </c>
      <c r="C9284" s="58">
        <v>6708.1</v>
      </c>
      <c r="D9284" t="s">
        <v>452</v>
      </c>
      <c r="E9284">
        <v>4713</v>
      </c>
      <c r="F9284" t="s">
        <v>7195</v>
      </c>
      <c r="H9284" s="112">
        <v>8</v>
      </c>
      <c r="I9284">
        <v>287</v>
      </c>
      <c r="J9284" s="112" t="s">
        <v>425</v>
      </c>
      <c r="K9284">
        <v>344.4</v>
      </c>
      <c r="L9284" t="s">
        <v>459</v>
      </c>
      <c r="M9284" t="s">
        <v>7116</v>
      </c>
      <c r="N9284" t="s">
        <v>7117</v>
      </c>
    </row>
    <row r="9285" spans="1:14" x14ac:dyDescent="0.2">
      <c r="A9285" s="343">
        <v>45223</v>
      </c>
      <c r="B9285" s="106" t="s">
        <v>541</v>
      </c>
      <c r="C9285" s="58">
        <v>6708.1</v>
      </c>
      <c r="D9285" t="s">
        <v>452</v>
      </c>
      <c r="E9285">
        <v>7235</v>
      </c>
      <c r="F9285" t="s">
        <v>7201</v>
      </c>
      <c r="H9285" s="112">
        <v>8</v>
      </c>
      <c r="I9285">
        <v>231</v>
      </c>
      <c r="J9285" s="112" t="s">
        <v>425</v>
      </c>
      <c r="K9285">
        <v>277.2</v>
      </c>
      <c r="L9285" t="s">
        <v>459</v>
      </c>
      <c r="M9285" t="s">
        <v>7116</v>
      </c>
      <c r="N9285" t="s">
        <v>7117</v>
      </c>
    </row>
    <row r="9286" spans="1:14" x14ac:dyDescent="0.2">
      <c r="A9286" s="343">
        <v>45226</v>
      </c>
      <c r="B9286" s="106" t="s">
        <v>541</v>
      </c>
      <c r="C9286" s="58">
        <v>6708.1</v>
      </c>
      <c r="D9286" t="s">
        <v>452</v>
      </c>
      <c r="E9286">
        <v>4713</v>
      </c>
      <c r="F9286" t="s">
        <v>7195</v>
      </c>
      <c r="H9286" s="112">
        <v>8</v>
      </c>
      <c r="I9286">
        <v>287</v>
      </c>
      <c r="J9286" s="112" t="s">
        <v>425</v>
      </c>
      <c r="K9286">
        <v>344.4</v>
      </c>
      <c r="L9286" t="s">
        <v>459</v>
      </c>
      <c r="M9286" t="s">
        <v>7116</v>
      </c>
      <c r="N9286" t="s">
        <v>7117</v>
      </c>
    </row>
    <row r="9287" spans="1:14" x14ac:dyDescent="0.2">
      <c r="A9287" s="343">
        <v>45224</v>
      </c>
      <c r="B9287" s="106" t="s">
        <v>541</v>
      </c>
      <c r="C9287" s="58">
        <v>6708.1</v>
      </c>
      <c r="D9287" t="s">
        <v>452</v>
      </c>
      <c r="E9287">
        <v>7235</v>
      </c>
      <c r="F9287" t="s">
        <v>7201</v>
      </c>
      <c r="H9287" s="112">
        <v>8</v>
      </c>
      <c r="I9287">
        <v>231</v>
      </c>
      <c r="J9287" s="112" t="s">
        <v>425</v>
      </c>
      <c r="K9287">
        <v>277.2</v>
      </c>
      <c r="L9287" t="s">
        <v>459</v>
      </c>
      <c r="M9287" t="s">
        <v>7116</v>
      </c>
      <c r="N9287" t="s">
        <v>7117</v>
      </c>
    </row>
    <row r="9288" spans="1:14" x14ac:dyDescent="0.2">
      <c r="A9288" s="343">
        <v>45218</v>
      </c>
      <c r="B9288" s="106" t="s">
        <v>541</v>
      </c>
      <c r="C9288" s="58">
        <v>6709.1</v>
      </c>
      <c r="D9288" t="s">
        <v>452</v>
      </c>
      <c r="E9288">
        <v>4713</v>
      </c>
      <c r="F9288" t="s">
        <v>7195</v>
      </c>
      <c r="H9288" s="112">
        <v>8</v>
      </c>
      <c r="I9288">
        <v>287</v>
      </c>
      <c r="J9288" s="112" t="s">
        <v>425</v>
      </c>
      <c r="K9288">
        <v>344.4</v>
      </c>
      <c r="L9288" t="s">
        <v>459</v>
      </c>
      <c r="M9288" t="s">
        <v>7116</v>
      </c>
      <c r="N9288" t="s">
        <v>7117</v>
      </c>
    </row>
    <row r="9289" spans="1:14" x14ac:dyDescent="0.2">
      <c r="A9289" s="343">
        <v>45225</v>
      </c>
      <c r="B9289" s="106" t="s">
        <v>541</v>
      </c>
      <c r="C9289" s="58">
        <v>6708.1</v>
      </c>
      <c r="D9289" t="s">
        <v>452</v>
      </c>
      <c r="E9289">
        <v>7235</v>
      </c>
      <c r="F9289" t="s">
        <v>7201</v>
      </c>
      <c r="H9289" s="112">
        <v>8</v>
      </c>
      <c r="I9289">
        <v>231</v>
      </c>
      <c r="J9289" s="112" t="s">
        <v>425</v>
      </c>
      <c r="K9289">
        <v>277.2</v>
      </c>
      <c r="L9289" t="s">
        <v>459</v>
      </c>
      <c r="M9289" t="s">
        <v>7116</v>
      </c>
      <c r="N9289" t="s">
        <v>7117</v>
      </c>
    </row>
    <row r="9290" spans="1:14" x14ac:dyDescent="0.2">
      <c r="A9290" s="343">
        <v>45219</v>
      </c>
      <c r="B9290" s="106" t="s">
        <v>541</v>
      </c>
      <c r="C9290" s="58">
        <v>6709.1</v>
      </c>
      <c r="D9290" t="s">
        <v>452</v>
      </c>
      <c r="E9290">
        <v>4713</v>
      </c>
      <c r="F9290" t="s">
        <v>7195</v>
      </c>
      <c r="H9290" s="112">
        <v>8</v>
      </c>
      <c r="I9290">
        <v>287</v>
      </c>
      <c r="J9290" s="112" t="s">
        <v>425</v>
      </c>
      <c r="K9290">
        <v>344.4</v>
      </c>
      <c r="L9290" t="s">
        <v>459</v>
      </c>
      <c r="M9290" t="s">
        <v>7116</v>
      </c>
      <c r="N9290" t="s">
        <v>7117</v>
      </c>
    </row>
    <row r="9291" spans="1:14" x14ac:dyDescent="0.2">
      <c r="A9291" s="343">
        <v>45204</v>
      </c>
      <c r="B9291" s="106" t="s">
        <v>541</v>
      </c>
      <c r="C9291" s="58">
        <v>6709.1</v>
      </c>
      <c r="D9291" t="s">
        <v>452</v>
      </c>
      <c r="E9291">
        <v>7047</v>
      </c>
      <c r="F9291" t="s">
        <v>7199</v>
      </c>
      <c r="H9291" s="112">
        <v>8</v>
      </c>
      <c r="I9291">
        <v>231</v>
      </c>
      <c r="J9291" s="112" t="s">
        <v>425</v>
      </c>
      <c r="K9291">
        <v>277.2</v>
      </c>
      <c r="L9291" t="s">
        <v>459</v>
      </c>
      <c r="M9291" t="s">
        <v>7116</v>
      </c>
      <c r="N9291" t="s">
        <v>7117</v>
      </c>
    </row>
    <row r="9292" spans="1:14" x14ac:dyDescent="0.2">
      <c r="A9292" s="343">
        <v>45205</v>
      </c>
      <c r="B9292" s="106" t="s">
        <v>541</v>
      </c>
      <c r="C9292" s="58">
        <v>6709.1</v>
      </c>
      <c r="D9292" t="s">
        <v>452</v>
      </c>
      <c r="E9292">
        <v>7047</v>
      </c>
      <c r="F9292" t="s">
        <v>7199</v>
      </c>
      <c r="H9292" s="112">
        <v>8</v>
      </c>
      <c r="I9292">
        <v>231</v>
      </c>
      <c r="J9292" s="112" t="s">
        <v>425</v>
      </c>
      <c r="K9292">
        <v>277.2</v>
      </c>
      <c r="L9292" t="s">
        <v>459</v>
      </c>
      <c r="M9292" t="s">
        <v>7116</v>
      </c>
      <c r="N9292" t="s">
        <v>7117</v>
      </c>
    </row>
    <row r="9293" spans="1:14" x14ac:dyDescent="0.2">
      <c r="A9293" s="343">
        <v>45208</v>
      </c>
      <c r="B9293" s="106" t="s">
        <v>541</v>
      </c>
      <c r="C9293" s="58">
        <v>6709.1</v>
      </c>
      <c r="D9293" t="s">
        <v>452</v>
      </c>
      <c r="E9293">
        <v>7047</v>
      </c>
      <c r="F9293" t="s">
        <v>7199</v>
      </c>
      <c r="H9293" s="112">
        <v>8</v>
      </c>
      <c r="I9293">
        <v>231</v>
      </c>
      <c r="J9293" s="112" t="s">
        <v>425</v>
      </c>
      <c r="K9293">
        <v>277.2</v>
      </c>
      <c r="L9293" t="s">
        <v>459</v>
      </c>
      <c r="M9293" t="s">
        <v>7116</v>
      </c>
      <c r="N9293" t="s">
        <v>7117</v>
      </c>
    </row>
    <row r="9294" spans="1:14" x14ac:dyDescent="0.2">
      <c r="A9294" s="343">
        <v>45209</v>
      </c>
      <c r="B9294" s="106" t="s">
        <v>541</v>
      </c>
      <c r="C9294" s="58">
        <v>6709.1</v>
      </c>
      <c r="D9294" t="s">
        <v>452</v>
      </c>
      <c r="E9294">
        <v>7047</v>
      </c>
      <c r="F9294" t="s">
        <v>7199</v>
      </c>
      <c r="H9294" s="112">
        <v>8</v>
      </c>
      <c r="I9294">
        <v>231</v>
      </c>
      <c r="J9294" s="112" t="s">
        <v>425</v>
      </c>
      <c r="K9294">
        <v>277.2</v>
      </c>
      <c r="L9294" t="s">
        <v>459</v>
      </c>
      <c r="M9294" t="s">
        <v>7116</v>
      </c>
      <c r="N9294" t="s">
        <v>7117</v>
      </c>
    </row>
    <row r="9295" spans="1:14" x14ac:dyDescent="0.2">
      <c r="A9295" s="343">
        <v>45210</v>
      </c>
      <c r="B9295" s="106" t="s">
        <v>541</v>
      </c>
      <c r="C9295" s="58">
        <v>6709.1</v>
      </c>
      <c r="D9295" t="s">
        <v>452</v>
      </c>
      <c r="E9295">
        <v>7047</v>
      </c>
      <c r="F9295" t="s">
        <v>7199</v>
      </c>
      <c r="H9295" s="112">
        <v>8</v>
      </c>
      <c r="I9295">
        <v>231</v>
      </c>
      <c r="J9295" s="112" t="s">
        <v>425</v>
      </c>
      <c r="K9295">
        <v>277.2</v>
      </c>
      <c r="L9295" t="s">
        <v>459</v>
      </c>
      <c r="M9295" t="s">
        <v>7116</v>
      </c>
      <c r="N9295" t="s">
        <v>7117</v>
      </c>
    </row>
    <row r="9296" spans="1:14" x14ac:dyDescent="0.2">
      <c r="A9296" s="343">
        <v>45211</v>
      </c>
      <c r="B9296" s="106" t="s">
        <v>541</v>
      </c>
      <c r="C9296" s="58">
        <v>6709.1</v>
      </c>
      <c r="D9296" t="s">
        <v>452</v>
      </c>
      <c r="E9296">
        <v>7047</v>
      </c>
      <c r="F9296" t="s">
        <v>7199</v>
      </c>
      <c r="H9296" s="112">
        <v>8</v>
      </c>
      <c r="I9296">
        <v>231</v>
      </c>
      <c r="J9296" s="112" t="s">
        <v>425</v>
      </c>
      <c r="K9296">
        <v>277.2</v>
      </c>
      <c r="L9296" t="s">
        <v>459</v>
      </c>
      <c r="M9296" t="s">
        <v>7116</v>
      </c>
      <c r="N9296" t="s">
        <v>7117</v>
      </c>
    </row>
    <row r="9297" spans="1:14" x14ac:dyDescent="0.2">
      <c r="A9297" s="343">
        <v>45212</v>
      </c>
      <c r="B9297" s="106" t="s">
        <v>541</v>
      </c>
      <c r="C9297" s="58">
        <v>6709.1</v>
      </c>
      <c r="D9297" t="s">
        <v>452</v>
      </c>
      <c r="E9297">
        <v>7047</v>
      </c>
      <c r="F9297" t="s">
        <v>7199</v>
      </c>
      <c r="H9297" s="112">
        <v>8</v>
      </c>
      <c r="I9297">
        <v>231</v>
      </c>
      <c r="J9297" s="112" t="s">
        <v>425</v>
      </c>
      <c r="K9297">
        <v>277.2</v>
      </c>
      <c r="L9297" t="s">
        <v>459</v>
      </c>
      <c r="M9297" t="s">
        <v>7116</v>
      </c>
      <c r="N9297" t="s">
        <v>7117</v>
      </c>
    </row>
    <row r="9298" spans="1:14" x14ac:dyDescent="0.2">
      <c r="A9298" s="505">
        <v>45251</v>
      </c>
      <c r="B9298" s="292" t="s">
        <v>541</v>
      </c>
      <c r="C9298" s="357">
        <v>6240.11</v>
      </c>
      <c r="D9298" s="292" t="s">
        <v>2065</v>
      </c>
      <c r="E9298" s="292">
        <v>2044</v>
      </c>
      <c r="F9298" s="292" t="s">
        <v>7178</v>
      </c>
      <c r="G9298" s="292"/>
      <c r="H9298" s="294">
        <v>3</v>
      </c>
      <c r="I9298" s="292">
        <v>292726</v>
      </c>
      <c r="J9298" s="292" t="s">
        <v>455</v>
      </c>
      <c r="K9298" s="292">
        <v>351271.2</v>
      </c>
      <c r="L9298" s="292" t="s">
        <v>459</v>
      </c>
      <c r="M9298" s="292" t="s">
        <v>7116</v>
      </c>
      <c r="N9298" s="292" t="s">
        <v>7117</v>
      </c>
    </row>
    <row r="9299" spans="1:14" x14ac:dyDescent="0.2">
      <c r="A9299" s="505">
        <v>45252</v>
      </c>
      <c r="B9299" s="292" t="s">
        <v>541</v>
      </c>
      <c r="C9299" s="357">
        <v>6240.11</v>
      </c>
      <c r="D9299" s="292" t="s">
        <v>2065</v>
      </c>
      <c r="E9299" s="292">
        <v>2044</v>
      </c>
      <c r="F9299" s="292" t="s">
        <v>7178</v>
      </c>
      <c r="G9299" s="292"/>
      <c r="H9299" s="294">
        <v>1</v>
      </c>
      <c r="I9299" s="292">
        <v>292726</v>
      </c>
      <c r="J9299" s="292" t="s">
        <v>455</v>
      </c>
      <c r="K9299" s="292">
        <v>351271.2</v>
      </c>
      <c r="L9299" s="292" t="s">
        <v>459</v>
      </c>
      <c r="M9299" s="292" t="s">
        <v>7116</v>
      </c>
      <c r="N9299" s="292" t="s">
        <v>7117</v>
      </c>
    </row>
    <row r="9300" spans="1:14" x14ac:dyDescent="0.2">
      <c r="A9300" s="505">
        <v>45243</v>
      </c>
      <c r="B9300" s="292" t="s">
        <v>541</v>
      </c>
      <c r="C9300" s="357">
        <v>55451.16</v>
      </c>
      <c r="D9300" s="292" t="s">
        <v>452</v>
      </c>
      <c r="E9300" s="292">
        <v>7223</v>
      </c>
      <c r="F9300" s="292" t="s">
        <v>7181</v>
      </c>
      <c r="G9300" s="292"/>
      <c r="H9300" s="294">
        <v>7</v>
      </c>
      <c r="I9300" s="292">
        <v>191014</v>
      </c>
      <c r="J9300" s="292" t="s">
        <v>455</v>
      </c>
      <c r="K9300" s="292">
        <v>229216.8</v>
      </c>
      <c r="L9300" s="292" t="s">
        <v>459</v>
      </c>
      <c r="M9300" s="292" t="s">
        <v>7116</v>
      </c>
      <c r="N9300" s="292" t="s">
        <v>7117</v>
      </c>
    </row>
    <row r="9301" spans="1:14" x14ac:dyDescent="0.2">
      <c r="A9301" s="505">
        <v>45253</v>
      </c>
      <c r="B9301" s="292" t="s">
        <v>541</v>
      </c>
      <c r="C9301" s="357">
        <v>6240.11</v>
      </c>
      <c r="D9301" s="292" t="s">
        <v>2065</v>
      </c>
      <c r="E9301" s="292">
        <v>2044</v>
      </c>
      <c r="F9301" s="292" t="s">
        <v>7178</v>
      </c>
      <c r="G9301" s="292"/>
      <c r="H9301" s="294">
        <v>1</v>
      </c>
      <c r="I9301" s="292">
        <v>292726</v>
      </c>
      <c r="J9301" s="292" t="s">
        <v>455</v>
      </c>
      <c r="K9301" s="292">
        <v>351271.2</v>
      </c>
      <c r="L9301" s="292" t="s">
        <v>459</v>
      </c>
      <c r="M9301" s="292" t="s">
        <v>7116</v>
      </c>
      <c r="N9301" s="292" t="s">
        <v>7117</v>
      </c>
    </row>
    <row r="9302" spans="1:14" x14ac:dyDescent="0.2">
      <c r="A9302" s="505">
        <v>45244</v>
      </c>
      <c r="B9302" s="292" t="s">
        <v>541</v>
      </c>
      <c r="C9302" s="357">
        <v>55451.16</v>
      </c>
      <c r="D9302" s="292" t="s">
        <v>452</v>
      </c>
      <c r="E9302" s="292">
        <v>7223</v>
      </c>
      <c r="F9302" s="292" t="s">
        <v>7181</v>
      </c>
      <c r="G9302" s="292"/>
      <c r="H9302" s="294">
        <v>8</v>
      </c>
      <c r="I9302" s="292">
        <v>191014</v>
      </c>
      <c r="J9302" s="292" t="s">
        <v>455</v>
      </c>
      <c r="K9302" s="292">
        <v>229216.8</v>
      </c>
      <c r="L9302" s="292" t="s">
        <v>459</v>
      </c>
      <c r="M9302" s="292" t="s">
        <v>7116</v>
      </c>
      <c r="N9302" s="292" t="s">
        <v>7117</v>
      </c>
    </row>
    <row r="9303" spans="1:14" x14ac:dyDescent="0.2">
      <c r="A9303" s="505">
        <v>45254</v>
      </c>
      <c r="B9303" s="292" t="s">
        <v>541</v>
      </c>
      <c r="C9303" s="357">
        <v>6240.11</v>
      </c>
      <c r="D9303" s="292" t="s">
        <v>2065</v>
      </c>
      <c r="E9303" s="292">
        <v>2044</v>
      </c>
      <c r="F9303" s="292" t="s">
        <v>7178</v>
      </c>
      <c r="G9303" s="292"/>
      <c r="H9303" s="294">
        <v>1</v>
      </c>
      <c r="I9303" s="292">
        <v>292726</v>
      </c>
      <c r="J9303" s="292" t="s">
        <v>455</v>
      </c>
      <c r="K9303" s="292">
        <v>351271.2</v>
      </c>
      <c r="L9303" s="292" t="s">
        <v>459</v>
      </c>
      <c r="M9303" s="292" t="s">
        <v>7116</v>
      </c>
      <c r="N9303" s="292" t="s">
        <v>7117</v>
      </c>
    </row>
    <row r="9304" spans="1:14" x14ac:dyDescent="0.2">
      <c r="A9304" s="505">
        <v>45245</v>
      </c>
      <c r="B9304" s="292" t="s">
        <v>541</v>
      </c>
      <c r="C9304" s="357">
        <v>55451.16</v>
      </c>
      <c r="D9304" s="292" t="s">
        <v>452</v>
      </c>
      <c r="E9304" s="292">
        <v>7223</v>
      </c>
      <c r="F9304" s="292" t="s">
        <v>7181</v>
      </c>
      <c r="G9304" s="292"/>
      <c r="H9304" s="294">
        <v>8</v>
      </c>
      <c r="I9304" s="292">
        <v>191014</v>
      </c>
      <c r="J9304" s="292" t="s">
        <v>455</v>
      </c>
      <c r="K9304" s="292">
        <v>229216.8</v>
      </c>
      <c r="L9304" s="292" t="s">
        <v>459</v>
      </c>
      <c r="M9304" s="292" t="s">
        <v>7116</v>
      </c>
      <c r="N9304" s="292" t="s">
        <v>7117</v>
      </c>
    </row>
    <row r="9305" spans="1:14" x14ac:dyDescent="0.2">
      <c r="A9305" s="505">
        <v>45231</v>
      </c>
      <c r="B9305" s="292" t="s">
        <v>541</v>
      </c>
      <c r="C9305" s="357">
        <v>6615.1</v>
      </c>
      <c r="D9305" s="292" t="s">
        <v>452</v>
      </c>
      <c r="E9305" s="292">
        <v>7223</v>
      </c>
      <c r="F9305" s="292" t="s">
        <v>7181</v>
      </c>
      <c r="G9305" s="292"/>
      <c r="H9305" s="294">
        <v>8</v>
      </c>
      <c r="I9305" s="292">
        <v>191014</v>
      </c>
      <c r="J9305" s="292" t="s">
        <v>455</v>
      </c>
      <c r="K9305" s="292">
        <v>229216.8</v>
      </c>
      <c r="L9305" s="292" t="s">
        <v>459</v>
      </c>
      <c r="M9305" s="292" t="s">
        <v>7116</v>
      </c>
      <c r="N9305" s="292" t="s">
        <v>7117</v>
      </c>
    </row>
    <row r="9306" spans="1:14" x14ac:dyDescent="0.2">
      <c r="A9306" s="505">
        <v>45258</v>
      </c>
      <c r="B9306" s="292" t="s">
        <v>541</v>
      </c>
      <c r="C9306" s="357">
        <v>6240.11</v>
      </c>
      <c r="D9306" s="292" t="s">
        <v>2065</v>
      </c>
      <c r="E9306" s="292">
        <v>2044</v>
      </c>
      <c r="F9306" s="292" t="s">
        <v>7178</v>
      </c>
      <c r="G9306" s="292"/>
      <c r="H9306" s="294">
        <v>1</v>
      </c>
      <c r="I9306" s="292">
        <v>292726</v>
      </c>
      <c r="J9306" s="292" t="s">
        <v>455</v>
      </c>
      <c r="K9306" s="292">
        <v>351271.2</v>
      </c>
      <c r="L9306" s="292" t="s">
        <v>459</v>
      </c>
      <c r="M9306" s="292" t="s">
        <v>7116</v>
      </c>
      <c r="N9306" s="292" t="s">
        <v>7117</v>
      </c>
    </row>
    <row r="9307" spans="1:14" x14ac:dyDescent="0.2">
      <c r="A9307" s="505">
        <v>45232</v>
      </c>
      <c r="B9307" s="292" t="s">
        <v>541</v>
      </c>
      <c r="C9307" s="357">
        <v>6615.1</v>
      </c>
      <c r="D9307" s="292" t="s">
        <v>452</v>
      </c>
      <c r="E9307" s="292">
        <v>7223</v>
      </c>
      <c r="F9307" s="292" t="s">
        <v>7181</v>
      </c>
      <c r="G9307" s="292"/>
      <c r="H9307" s="294">
        <v>6</v>
      </c>
      <c r="I9307" s="292">
        <v>191014</v>
      </c>
      <c r="J9307" s="292" t="s">
        <v>455</v>
      </c>
      <c r="K9307" s="292">
        <v>229216.8</v>
      </c>
      <c r="L9307" s="292" t="s">
        <v>459</v>
      </c>
      <c r="M9307" s="292" t="s">
        <v>7116</v>
      </c>
      <c r="N9307" s="292" t="s">
        <v>7117</v>
      </c>
    </row>
    <row r="9308" spans="1:14" x14ac:dyDescent="0.2">
      <c r="A9308" s="505">
        <v>45233</v>
      </c>
      <c r="B9308" s="292" t="s">
        <v>541</v>
      </c>
      <c r="C9308" s="357">
        <v>6615.1</v>
      </c>
      <c r="D9308" s="292" t="s">
        <v>452</v>
      </c>
      <c r="E9308" s="292">
        <v>7223</v>
      </c>
      <c r="F9308" s="292" t="s">
        <v>7181</v>
      </c>
      <c r="G9308" s="292"/>
      <c r="H9308" s="294">
        <v>8</v>
      </c>
      <c r="I9308" s="292">
        <v>191014</v>
      </c>
      <c r="J9308" s="292" t="s">
        <v>455</v>
      </c>
      <c r="K9308" s="292">
        <v>229216.8</v>
      </c>
      <c r="L9308" s="292" t="s">
        <v>459</v>
      </c>
      <c r="M9308" s="292" t="s">
        <v>7116</v>
      </c>
      <c r="N9308" s="292" t="s">
        <v>7117</v>
      </c>
    </row>
    <row r="9309" spans="1:14" x14ac:dyDescent="0.2">
      <c r="A9309" s="505">
        <v>45259</v>
      </c>
      <c r="B9309" s="292" t="s">
        <v>541</v>
      </c>
      <c r="C9309" s="357">
        <v>6240.11</v>
      </c>
      <c r="D9309" s="292" t="s">
        <v>2065</v>
      </c>
      <c r="E9309" s="292">
        <v>2044</v>
      </c>
      <c r="F9309" s="292" t="s">
        <v>7178</v>
      </c>
      <c r="G9309" s="292"/>
      <c r="H9309" s="294">
        <v>1</v>
      </c>
      <c r="I9309" s="292">
        <v>292726</v>
      </c>
      <c r="J9309" s="292" t="s">
        <v>455</v>
      </c>
      <c r="K9309" s="292">
        <v>351271.2</v>
      </c>
      <c r="L9309" s="292" t="s">
        <v>459</v>
      </c>
      <c r="M9309" s="292" t="s">
        <v>7116</v>
      </c>
      <c r="N9309" s="292" t="s">
        <v>7117</v>
      </c>
    </row>
    <row r="9310" spans="1:14" x14ac:dyDescent="0.2">
      <c r="A9310" s="505">
        <v>45240</v>
      </c>
      <c r="B9310" s="292" t="s">
        <v>541</v>
      </c>
      <c r="C9310" s="357">
        <v>55451.16</v>
      </c>
      <c r="D9310" s="292" t="s">
        <v>452</v>
      </c>
      <c r="E9310" s="292">
        <v>7223</v>
      </c>
      <c r="F9310" s="292" t="s">
        <v>7181</v>
      </c>
      <c r="G9310" s="292"/>
      <c r="H9310" s="294">
        <v>8</v>
      </c>
      <c r="I9310" s="292">
        <v>191014</v>
      </c>
      <c r="J9310" s="292" t="s">
        <v>455</v>
      </c>
      <c r="K9310" s="292">
        <v>229216.8</v>
      </c>
      <c r="L9310" s="292" t="s">
        <v>459</v>
      </c>
      <c r="M9310" s="292" t="s">
        <v>7116</v>
      </c>
      <c r="N9310" s="292" t="s">
        <v>7117</v>
      </c>
    </row>
    <row r="9311" spans="1:14" x14ac:dyDescent="0.2">
      <c r="A9311" s="505">
        <v>45236</v>
      </c>
      <c r="B9311" s="292" t="s">
        <v>541</v>
      </c>
      <c r="C9311" s="357">
        <v>6615.1</v>
      </c>
      <c r="D9311" s="292" t="s">
        <v>452</v>
      </c>
      <c r="E9311" s="292">
        <v>7223</v>
      </c>
      <c r="F9311" s="292" t="s">
        <v>7181</v>
      </c>
      <c r="G9311" s="292"/>
      <c r="H9311" s="294">
        <v>8</v>
      </c>
      <c r="I9311" s="292">
        <v>191014</v>
      </c>
      <c r="J9311" s="292" t="s">
        <v>455</v>
      </c>
      <c r="K9311" s="292">
        <v>229216.8</v>
      </c>
      <c r="L9311" s="292" t="s">
        <v>459</v>
      </c>
      <c r="M9311" s="292" t="s">
        <v>7116</v>
      </c>
      <c r="N9311" s="292" t="s">
        <v>7117</v>
      </c>
    </row>
    <row r="9312" spans="1:14" x14ac:dyDescent="0.2">
      <c r="A9312" s="505">
        <v>45237</v>
      </c>
      <c r="B9312" s="292" t="s">
        <v>541</v>
      </c>
      <c r="C9312" s="357">
        <v>6615.1</v>
      </c>
      <c r="D9312" s="292" t="s">
        <v>452</v>
      </c>
      <c r="E9312" s="292">
        <v>7223</v>
      </c>
      <c r="F9312" s="292" t="s">
        <v>7181</v>
      </c>
      <c r="G9312" s="292"/>
      <c r="H9312" s="294">
        <v>8</v>
      </c>
      <c r="I9312" s="292">
        <v>191014</v>
      </c>
      <c r="J9312" s="292" t="s">
        <v>455</v>
      </c>
      <c r="K9312" s="292">
        <v>229216.8</v>
      </c>
      <c r="L9312" s="292" t="s">
        <v>459</v>
      </c>
      <c r="M9312" s="292" t="s">
        <v>7116</v>
      </c>
      <c r="N9312" s="292" t="s">
        <v>7117</v>
      </c>
    </row>
    <row r="9313" spans="1:14" x14ac:dyDescent="0.2">
      <c r="A9313" s="505">
        <v>45260</v>
      </c>
      <c r="B9313" s="292" t="s">
        <v>541</v>
      </c>
      <c r="C9313" s="357">
        <v>6011.1</v>
      </c>
      <c r="D9313" s="292" t="s">
        <v>452</v>
      </c>
      <c r="E9313" s="292">
        <v>2044</v>
      </c>
      <c r="F9313" s="292" t="s">
        <v>7178</v>
      </c>
      <c r="G9313" s="292"/>
      <c r="H9313" s="294">
        <v>2</v>
      </c>
      <c r="I9313" s="292">
        <v>292726</v>
      </c>
      <c r="J9313" s="292" t="s">
        <v>455</v>
      </c>
      <c r="K9313" s="292">
        <v>351271.2</v>
      </c>
      <c r="L9313" s="292" t="s">
        <v>459</v>
      </c>
      <c r="M9313" s="292" t="s">
        <v>7116</v>
      </c>
      <c r="N9313" s="292" t="s">
        <v>7117</v>
      </c>
    </row>
    <row r="9314" spans="1:14" x14ac:dyDescent="0.2">
      <c r="A9314" s="505">
        <v>45238</v>
      </c>
      <c r="B9314" s="292" t="s">
        <v>541</v>
      </c>
      <c r="C9314" s="357">
        <v>6615.1</v>
      </c>
      <c r="D9314" s="292" t="s">
        <v>452</v>
      </c>
      <c r="E9314" s="292">
        <v>7223</v>
      </c>
      <c r="F9314" s="292" t="s">
        <v>7181</v>
      </c>
      <c r="G9314" s="292"/>
      <c r="H9314" s="294">
        <v>8</v>
      </c>
      <c r="I9314" s="292">
        <v>191014</v>
      </c>
      <c r="J9314" s="292" t="s">
        <v>455</v>
      </c>
      <c r="K9314" s="292">
        <v>229216.8</v>
      </c>
      <c r="L9314" s="292" t="s">
        <v>459</v>
      </c>
      <c r="M9314" s="292" t="s">
        <v>7116</v>
      </c>
      <c r="N9314" s="292" t="s">
        <v>7117</v>
      </c>
    </row>
    <row r="9315" spans="1:14" x14ac:dyDescent="0.2">
      <c r="A9315" s="505">
        <v>45239</v>
      </c>
      <c r="B9315" s="292" t="s">
        <v>541</v>
      </c>
      <c r="C9315" s="357">
        <v>6615.1</v>
      </c>
      <c r="D9315" s="292" t="s">
        <v>452</v>
      </c>
      <c r="E9315" s="292">
        <v>7223</v>
      </c>
      <c r="F9315" s="292" t="s">
        <v>7181</v>
      </c>
      <c r="G9315" s="292"/>
      <c r="H9315" s="294">
        <v>8</v>
      </c>
      <c r="I9315" s="292">
        <v>191014</v>
      </c>
      <c r="J9315" s="292" t="s">
        <v>455</v>
      </c>
      <c r="K9315" s="292">
        <v>229216.8</v>
      </c>
      <c r="L9315" s="292" t="s">
        <v>459</v>
      </c>
      <c r="M9315" s="292" t="s">
        <v>7116</v>
      </c>
      <c r="N9315" s="292" t="s">
        <v>7117</v>
      </c>
    </row>
    <row r="9316" spans="1:14" x14ac:dyDescent="0.2">
      <c r="A9316" s="505">
        <v>45231</v>
      </c>
      <c r="B9316" s="292" t="s">
        <v>541</v>
      </c>
      <c r="C9316" s="357">
        <v>6011.1</v>
      </c>
      <c r="D9316" s="292" t="s">
        <v>452</v>
      </c>
      <c r="E9316" s="292">
        <v>4393</v>
      </c>
      <c r="F9316" s="292" t="s">
        <v>7174</v>
      </c>
      <c r="G9316" s="292"/>
      <c r="H9316" s="294">
        <v>8</v>
      </c>
      <c r="I9316" s="292">
        <v>213303</v>
      </c>
      <c r="J9316" s="292" t="s">
        <v>455</v>
      </c>
      <c r="K9316" s="292">
        <v>255963.6</v>
      </c>
      <c r="L9316" s="292" t="s">
        <v>459</v>
      </c>
      <c r="M9316" s="292" t="s">
        <v>7116</v>
      </c>
      <c r="N9316" s="292" t="s">
        <v>7117</v>
      </c>
    </row>
    <row r="9317" spans="1:14" x14ac:dyDescent="0.2">
      <c r="A9317" s="505">
        <v>45232</v>
      </c>
      <c r="B9317" s="292" t="s">
        <v>541</v>
      </c>
      <c r="C9317" s="357">
        <v>6011.1</v>
      </c>
      <c r="D9317" s="292" t="s">
        <v>452</v>
      </c>
      <c r="E9317" s="292">
        <v>4393</v>
      </c>
      <c r="F9317" s="292" t="s">
        <v>7174</v>
      </c>
      <c r="G9317" s="292"/>
      <c r="H9317" s="294">
        <v>8</v>
      </c>
      <c r="I9317" s="292">
        <v>213303</v>
      </c>
      <c r="J9317" s="292" t="s">
        <v>455</v>
      </c>
      <c r="K9317" s="292">
        <v>255963.6</v>
      </c>
      <c r="L9317" s="292" t="s">
        <v>459</v>
      </c>
      <c r="M9317" s="292" t="s">
        <v>7116</v>
      </c>
      <c r="N9317" s="292" t="s">
        <v>7117</v>
      </c>
    </row>
    <row r="9318" spans="1:14" x14ac:dyDescent="0.2">
      <c r="A9318" s="505">
        <v>45233</v>
      </c>
      <c r="B9318" s="292" t="s">
        <v>541</v>
      </c>
      <c r="C9318" s="357">
        <v>6011.1</v>
      </c>
      <c r="D9318" s="292" t="s">
        <v>452</v>
      </c>
      <c r="E9318" s="292">
        <v>4393</v>
      </c>
      <c r="F9318" s="292" t="s">
        <v>7174</v>
      </c>
      <c r="G9318" s="292"/>
      <c r="H9318" s="294">
        <v>8</v>
      </c>
      <c r="I9318" s="292">
        <v>213303</v>
      </c>
      <c r="J9318" s="292" t="s">
        <v>455</v>
      </c>
      <c r="K9318" s="292">
        <v>255963.6</v>
      </c>
      <c r="L9318" s="292" t="s">
        <v>459</v>
      </c>
      <c r="M9318" s="292" t="s">
        <v>7116</v>
      </c>
      <c r="N9318" s="292" t="s">
        <v>7117</v>
      </c>
    </row>
    <row r="9319" spans="1:14" x14ac:dyDescent="0.2">
      <c r="A9319" s="505">
        <v>45231</v>
      </c>
      <c r="B9319" s="292" t="s">
        <v>541</v>
      </c>
      <c r="C9319" s="357">
        <v>6702.1</v>
      </c>
      <c r="D9319" s="292" t="s">
        <v>452</v>
      </c>
      <c r="E9319" s="292">
        <v>2048</v>
      </c>
      <c r="F9319" s="292" t="s">
        <v>7165</v>
      </c>
      <c r="G9319" s="292"/>
      <c r="H9319" s="294">
        <v>8</v>
      </c>
      <c r="I9319" s="292">
        <v>244140</v>
      </c>
      <c r="J9319" s="292" t="s">
        <v>455</v>
      </c>
      <c r="K9319" s="292">
        <v>292968</v>
      </c>
      <c r="L9319" s="292" t="s">
        <v>459</v>
      </c>
      <c r="M9319" s="292" t="s">
        <v>7116</v>
      </c>
      <c r="N9319" s="292" t="s">
        <v>7117</v>
      </c>
    </row>
    <row r="9320" spans="1:14" x14ac:dyDescent="0.2">
      <c r="A9320" s="505">
        <v>45232</v>
      </c>
      <c r="B9320" s="292" t="s">
        <v>541</v>
      </c>
      <c r="C9320" s="357">
        <v>6702.1</v>
      </c>
      <c r="D9320" s="292" t="s">
        <v>452</v>
      </c>
      <c r="E9320" s="292">
        <v>2048</v>
      </c>
      <c r="F9320" s="292" t="s">
        <v>7165</v>
      </c>
      <c r="G9320" s="292"/>
      <c r="H9320" s="294">
        <v>8</v>
      </c>
      <c r="I9320" s="292">
        <v>244140</v>
      </c>
      <c r="J9320" s="292" t="s">
        <v>455</v>
      </c>
      <c r="K9320" s="292">
        <v>292968</v>
      </c>
      <c r="L9320" s="292" t="s">
        <v>459</v>
      </c>
      <c r="M9320" s="292" t="s">
        <v>7116</v>
      </c>
      <c r="N9320" s="292" t="s">
        <v>7117</v>
      </c>
    </row>
    <row r="9321" spans="1:14" x14ac:dyDescent="0.2">
      <c r="A9321" s="505">
        <v>45236</v>
      </c>
      <c r="B9321" s="292" t="s">
        <v>541</v>
      </c>
      <c r="C9321" s="357">
        <v>6412.13</v>
      </c>
      <c r="D9321" s="292" t="s">
        <v>452</v>
      </c>
      <c r="E9321" s="292">
        <v>4393</v>
      </c>
      <c r="F9321" s="292" t="s">
        <v>7174</v>
      </c>
      <c r="G9321" s="292"/>
      <c r="H9321" s="294">
        <v>8</v>
      </c>
      <c r="I9321" s="292">
        <v>213303</v>
      </c>
      <c r="J9321" s="292" t="s">
        <v>455</v>
      </c>
      <c r="K9321" s="292">
        <v>255963.6</v>
      </c>
      <c r="L9321" s="292" t="s">
        <v>459</v>
      </c>
      <c r="M9321" s="292" t="s">
        <v>7116</v>
      </c>
      <c r="N9321" s="292" t="s">
        <v>7117</v>
      </c>
    </row>
    <row r="9322" spans="1:14" x14ac:dyDescent="0.2">
      <c r="A9322" s="505">
        <v>45233</v>
      </c>
      <c r="B9322" s="292" t="s">
        <v>541</v>
      </c>
      <c r="C9322" s="357">
        <v>6702.1</v>
      </c>
      <c r="D9322" s="292" t="s">
        <v>452</v>
      </c>
      <c r="E9322" s="292">
        <v>2048</v>
      </c>
      <c r="F9322" s="292" t="s">
        <v>7165</v>
      </c>
      <c r="G9322" s="292"/>
      <c r="H9322" s="294">
        <v>4</v>
      </c>
      <c r="I9322" s="292">
        <v>244140</v>
      </c>
      <c r="J9322" s="292" t="s">
        <v>455</v>
      </c>
      <c r="K9322" s="292">
        <v>292968</v>
      </c>
      <c r="L9322" s="292" t="s">
        <v>459</v>
      </c>
      <c r="M9322" s="292" t="s">
        <v>7116</v>
      </c>
      <c r="N9322" s="292" t="s">
        <v>7117</v>
      </c>
    </row>
    <row r="9323" spans="1:14" x14ac:dyDescent="0.2">
      <c r="A9323" s="505">
        <v>45237</v>
      </c>
      <c r="B9323" s="292" t="s">
        <v>541</v>
      </c>
      <c r="C9323" s="357">
        <v>6412.13</v>
      </c>
      <c r="D9323" s="292" t="s">
        <v>452</v>
      </c>
      <c r="E9323" s="292">
        <v>4393</v>
      </c>
      <c r="F9323" s="292" t="s">
        <v>7174</v>
      </c>
      <c r="G9323" s="292"/>
      <c r="H9323" s="294">
        <v>8</v>
      </c>
      <c r="I9323" s="292">
        <v>213303</v>
      </c>
      <c r="J9323" s="292" t="s">
        <v>455</v>
      </c>
      <c r="K9323" s="292">
        <v>255963.6</v>
      </c>
      <c r="L9323" s="292" t="s">
        <v>459</v>
      </c>
      <c r="M9323" s="292" t="s">
        <v>7116</v>
      </c>
      <c r="N9323" s="292" t="s">
        <v>7117</v>
      </c>
    </row>
    <row r="9324" spans="1:14" x14ac:dyDescent="0.2">
      <c r="A9324" s="505">
        <v>45238</v>
      </c>
      <c r="B9324" s="292" t="s">
        <v>541</v>
      </c>
      <c r="C9324" s="357">
        <v>6412.13</v>
      </c>
      <c r="D9324" s="292" t="s">
        <v>452</v>
      </c>
      <c r="E9324" s="292">
        <v>4393</v>
      </c>
      <c r="F9324" s="292" t="s">
        <v>7174</v>
      </c>
      <c r="G9324" s="292"/>
      <c r="H9324" s="294">
        <v>8</v>
      </c>
      <c r="I9324" s="292">
        <v>213303</v>
      </c>
      <c r="J9324" s="292" t="s">
        <v>455</v>
      </c>
      <c r="K9324" s="292">
        <v>255963.6</v>
      </c>
      <c r="L9324" s="292" t="s">
        <v>459</v>
      </c>
      <c r="M9324" s="292" t="s">
        <v>7116</v>
      </c>
      <c r="N9324" s="292" t="s">
        <v>7117</v>
      </c>
    </row>
    <row r="9325" spans="1:14" x14ac:dyDescent="0.2">
      <c r="A9325" s="505">
        <v>45244</v>
      </c>
      <c r="B9325" s="292" t="s">
        <v>541</v>
      </c>
      <c r="C9325" s="357">
        <v>6497.11</v>
      </c>
      <c r="D9325" s="292" t="s">
        <v>452</v>
      </c>
      <c r="E9325" s="292">
        <v>2048</v>
      </c>
      <c r="F9325" s="292" t="s">
        <v>7165</v>
      </c>
      <c r="G9325" s="292"/>
      <c r="H9325" s="294">
        <v>8</v>
      </c>
      <c r="I9325" s="292">
        <v>244140</v>
      </c>
      <c r="J9325" s="292" t="s">
        <v>455</v>
      </c>
      <c r="K9325" s="292">
        <v>292968</v>
      </c>
      <c r="L9325" s="292" t="s">
        <v>459</v>
      </c>
      <c r="M9325" s="292" t="s">
        <v>7116</v>
      </c>
      <c r="N9325" s="292" t="s">
        <v>7117</v>
      </c>
    </row>
    <row r="9326" spans="1:14" x14ac:dyDescent="0.2">
      <c r="A9326" s="505">
        <v>45245</v>
      </c>
      <c r="B9326" s="292" t="s">
        <v>541</v>
      </c>
      <c r="C9326" s="357">
        <v>6497.11</v>
      </c>
      <c r="D9326" s="292" t="s">
        <v>452</v>
      </c>
      <c r="E9326" s="292">
        <v>2048</v>
      </c>
      <c r="F9326" s="292" t="s">
        <v>7165</v>
      </c>
      <c r="G9326" s="292"/>
      <c r="H9326" s="294">
        <v>6</v>
      </c>
      <c r="I9326" s="292">
        <v>244140</v>
      </c>
      <c r="J9326" s="292" t="s">
        <v>455</v>
      </c>
      <c r="K9326" s="292">
        <v>292968</v>
      </c>
      <c r="L9326" s="292" t="s">
        <v>459</v>
      </c>
      <c r="M9326" s="292" t="s">
        <v>7116</v>
      </c>
      <c r="N9326" s="292" t="s">
        <v>7117</v>
      </c>
    </row>
    <row r="9327" spans="1:14" x14ac:dyDescent="0.2">
      <c r="A9327" s="505">
        <v>45243</v>
      </c>
      <c r="B9327" s="292" t="s">
        <v>541</v>
      </c>
      <c r="C9327" s="357">
        <v>6412.13</v>
      </c>
      <c r="D9327" s="292" t="s">
        <v>452</v>
      </c>
      <c r="E9327" s="292">
        <v>4393</v>
      </c>
      <c r="F9327" s="292" t="s">
        <v>7174</v>
      </c>
      <c r="G9327" s="292"/>
      <c r="H9327" s="294">
        <v>7</v>
      </c>
      <c r="I9327" s="292">
        <v>213303</v>
      </c>
      <c r="J9327" s="292" t="s">
        <v>455</v>
      </c>
      <c r="K9327" s="292">
        <v>255963.6</v>
      </c>
      <c r="L9327" s="292" t="s">
        <v>459</v>
      </c>
      <c r="M9327" s="292" t="s">
        <v>7116</v>
      </c>
      <c r="N9327" s="292" t="s">
        <v>7117</v>
      </c>
    </row>
    <row r="9328" spans="1:14" x14ac:dyDescent="0.2">
      <c r="A9328" s="505">
        <v>45236</v>
      </c>
      <c r="B9328" s="292" t="s">
        <v>541</v>
      </c>
      <c r="C9328" s="357">
        <v>6702.1</v>
      </c>
      <c r="D9328" s="292" t="s">
        <v>452</v>
      </c>
      <c r="E9328" s="292">
        <v>2048</v>
      </c>
      <c r="F9328" s="292" t="s">
        <v>7165</v>
      </c>
      <c r="G9328" s="292"/>
      <c r="H9328" s="294">
        <v>8</v>
      </c>
      <c r="I9328" s="292">
        <v>244140</v>
      </c>
      <c r="J9328" s="292" t="s">
        <v>455</v>
      </c>
      <c r="K9328" s="292">
        <v>292968</v>
      </c>
      <c r="L9328" s="292" t="s">
        <v>459</v>
      </c>
      <c r="M9328" s="292" t="s">
        <v>7116</v>
      </c>
      <c r="N9328" s="292" t="s">
        <v>7117</v>
      </c>
    </row>
    <row r="9329" spans="1:14" x14ac:dyDescent="0.2">
      <c r="A9329" s="505">
        <v>45245</v>
      </c>
      <c r="B9329" s="292" t="s">
        <v>541</v>
      </c>
      <c r="C9329" s="357">
        <v>6412.13</v>
      </c>
      <c r="D9329" s="292" t="s">
        <v>452</v>
      </c>
      <c r="E9329" s="292">
        <v>4393</v>
      </c>
      <c r="F9329" s="292" t="s">
        <v>7174</v>
      </c>
      <c r="G9329" s="292"/>
      <c r="H9329" s="294">
        <v>8</v>
      </c>
      <c r="I9329" s="292">
        <v>213303</v>
      </c>
      <c r="J9329" s="292" t="s">
        <v>455</v>
      </c>
      <c r="K9329" s="292">
        <v>255963.6</v>
      </c>
      <c r="L9329" s="292" t="s">
        <v>459</v>
      </c>
      <c r="M9329" s="292" t="s">
        <v>7116</v>
      </c>
      <c r="N9329" s="292" t="s">
        <v>7117</v>
      </c>
    </row>
    <row r="9330" spans="1:14" x14ac:dyDescent="0.2">
      <c r="A9330" s="505">
        <v>45237</v>
      </c>
      <c r="B9330" s="292" t="s">
        <v>541</v>
      </c>
      <c r="C9330" s="357">
        <v>6702.1</v>
      </c>
      <c r="D9330" s="292" t="s">
        <v>452</v>
      </c>
      <c r="E9330" s="292">
        <v>2048</v>
      </c>
      <c r="F9330" s="292" t="s">
        <v>7165</v>
      </c>
      <c r="G9330" s="292"/>
      <c r="H9330" s="294">
        <v>8</v>
      </c>
      <c r="I9330" s="292">
        <v>244140</v>
      </c>
      <c r="J9330" s="292" t="s">
        <v>455</v>
      </c>
      <c r="K9330" s="292">
        <v>292968</v>
      </c>
      <c r="L9330" s="292" t="s">
        <v>459</v>
      </c>
      <c r="M9330" s="292" t="s">
        <v>7116</v>
      </c>
      <c r="N9330" s="292" t="s">
        <v>7117</v>
      </c>
    </row>
    <row r="9331" spans="1:14" x14ac:dyDescent="0.2">
      <c r="A9331" s="505">
        <v>45239</v>
      </c>
      <c r="B9331" s="292" t="s">
        <v>541</v>
      </c>
      <c r="C9331" s="357">
        <v>6702.1</v>
      </c>
      <c r="D9331" s="292" t="s">
        <v>452</v>
      </c>
      <c r="E9331" s="292">
        <v>4393</v>
      </c>
      <c r="F9331" s="292" t="s">
        <v>7174</v>
      </c>
      <c r="G9331" s="292"/>
      <c r="H9331" s="294">
        <v>8</v>
      </c>
      <c r="I9331" s="292">
        <v>213303</v>
      </c>
      <c r="J9331" s="292" t="s">
        <v>455</v>
      </c>
      <c r="K9331" s="292">
        <v>255963.6</v>
      </c>
      <c r="L9331" s="292" t="s">
        <v>459</v>
      </c>
      <c r="M9331" s="292" t="s">
        <v>7116</v>
      </c>
      <c r="N9331" s="292" t="s">
        <v>7117</v>
      </c>
    </row>
    <row r="9332" spans="1:14" x14ac:dyDescent="0.2">
      <c r="A9332" s="505">
        <v>45238</v>
      </c>
      <c r="B9332" s="292" t="s">
        <v>541</v>
      </c>
      <c r="C9332" s="357">
        <v>6702.1</v>
      </c>
      <c r="D9332" s="292" t="s">
        <v>452</v>
      </c>
      <c r="E9332" s="292">
        <v>2048</v>
      </c>
      <c r="F9332" s="292" t="s">
        <v>7165</v>
      </c>
      <c r="G9332" s="292"/>
      <c r="H9332" s="294">
        <v>7</v>
      </c>
      <c r="I9332" s="292">
        <v>244140</v>
      </c>
      <c r="J9332" s="292" t="s">
        <v>455</v>
      </c>
      <c r="K9332" s="292">
        <v>292968</v>
      </c>
      <c r="L9332" s="292" t="s">
        <v>459</v>
      </c>
      <c r="M9332" s="292" t="s">
        <v>7116</v>
      </c>
      <c r="N9332" s="292" t="s">
        <v>7117</v>
      </c>
    </row>
    <row r="9333" spans="1:14" x14ac:dyDescent="0.2">
      <c r="A9333" s="505">
        <v>45239</v>
      </c>
      <c r="B9333" s="292" t="s">
        <v>541</v>
      </c>
      <c r="C9333" s="357">
        <v>6702.1</v>
      </c>
      <c r="D9333" s="292" t="s">
        <v>452</v>
      </c>
      <c r="E9333" s="292">
        <v>2048</v>
      </c>
      <c r="F9333" s="292" t="s">
        <v>7165</v>
      </c>
      <c r="G9333" s="292"/>
      <c r="H9333" s="294">
        <v>8</v>
      </c>
      <c r="I9333" s="292">
        <v>244140</v>
      </c>
      <c r="J9333" s="292" t="s">
        <v>455</v>
      </c>
      <c r="K9333" s="292">
        <v>292968</v>
      </c>
      <c r="L9333" s="292" t="s">
        <v>459</v>
      </c>
      <c r="M9333" s="292" t="s">
        <v>7116</v>
      </c>
      <c r="N9333" s="292" t="s">
        <v>7117</v>
      </c>
    </row>
    <row r="9334" spans="1:14" x14ac:dyDescent="0.2">
      <c r="A9334" s="505">
        <v>45240</v>
      </c>
      <c r="B9334" s="292" t="s">
        <v>541</v>
      </c>
      <c r="C9334" s="357">
        <v>6702.1</v>
      </c>
      <c r="D9334" s="292" t="s">
        <v>452</v>
      </c>
      <c r="E9334" s="292">
        <v>2048</v>
      </c>
      <c r="F9334" s="292" t="s">
        <v>7165</v>
      </c>
      <c r="G9334" s="292"/>
      <c r="H9334" s="294">
        <v>2.5</v>
      </c>
      <c r="I9334" s="292">
        <v>244140</v>
      </c>
      <c r="J9334" s="292" t="s">
        <v>455</v>
      </c>
      <c r="K9334" s="292">
        <v>292968</v>
      </c>
      <c r="L9334" s="292" t="s">
        <v>459</v>
      </c>
      <c r="M9334" s="292" t="s">
        <v>7116</v>
      </c>
      <c r="N9334" s="292" t="s">
        <v>7117</v>
      </c>
    </row>
    <row r="9335" spans="1:14" x14ac:dyDescent="0.2">
      <c r="A9335" s="505">
        <v>45243</v>
      </c>
      <c r="B9335" s="292" t="s">
        <v>541</v>
      </c>
      <c r="C9335" s="357">
        <v>6702.1</v>
      </c>
      <c r="D9335" s="292" t="s">
        <v>452</v>
      </c>
      <c r="E9335" s="292">
        <v>2048</v>
      </c>
      <c r="F9335" s="292" t="s">
        <v>7165</v>
      </c>
      <c r="G9335" s="292"/>
      <c r="H9335" s="294">
        <v>8</v>
      </c>
      <c r="I9335" s="292">
        <v>244140</v>
      </c>
      <c r="J9335" s="292" t="s">
        <v>455</v>
      </c>
      <c r="K9335" s="292">
        <v>292968</v>
      </c>
      <c r="L9335" s="292" t="s">
        <v>459</v>
      </c>
      <c r="M9335" s="292" t="s">
        <v>7116</v>
      </c>
      <c r="N9335" s="292" t="s">
        <v>7117</v>
      </c>
    </row>
    <row r="9336" spans="1:14" x14ac:dyDescent="0.2">
      <c r="A9336" s="505">
        <v>45245</v>
      </c>
      <c r="B9336" s="292" t="s">
        <v>541</v>
      </c>
      <c r="C9336" s="357">
        <v>6702.1</v>
      </c>
      <c r="D9336" s="292" t="s">
        <v>452</v>
      </c>
      <c r="E9336" s="292">
        <v>2048</v>
      </c>
      <c r="F9336" s="292" t="s">
        <v>7165</v>
      </c>
      <c r="G9336" s="292"/>
      <c r="H9336" s="294">
        <v>2</v>
      </c>
      <c r="I9336" s="292">
        <v>244140</v>
      </c>
      <c r="J9336" s="292" t="s">
        <v>455</v>
      </c>
      <c r="K9336" s="292">
        <v>292968</v>
      </c>
      <c r="L9336" s="292" t="s">
        <v>459</v>
      </c>
      <c r="M9336" s="292" t="s">
        <v>7116</v>
      </c>
      <c r="N9336" s="292" t="s">
        <v>7117</v>
      </c>
    </row>
    <row r="9337" spans="1:14" x14ac:dyDescent="0.2">
      <c r="A9337" s="505">
        <v>45240</v>
      </c>
      <c r="B9337" s="292" t="s">
        <v>541</v>
      </c>
      <c r="C9337" s="357">
        <v>6497.11</v>
      </c>
      <c r="D9337" s="292" t="s">
        <v>452</v>
      </c>
      <c r="E9337" s="292">
        <v>2048</v>
      </c>
      <c r="F9337" s="292" t="s">
        <v>7165</v>
      </c>
      <c r="G9337" s="292"/>
      <c r="H9337" s="294">
        <v>4</v>
      </c>
      <c r="I9337" s="292">
        <v>244140</v>
      </c>
      <c r="J9337" s="292" t="s">
        <v>455</v>
      </c>
      <c r="K9337" s="292">
        <v>292968</v>
      </c>
      <c r="L9337" s="292" t="s">
        <v>459</v>
      </c>
      <c r="M9337" s="292" t="s">
        <v>7116</v>
      </c>
      <c r="N9337" s="292" t="s">
        <v>7117</v>
      </c>
    </row>
    <row r="9338" spans="1:14" x14ac:dyDescent="0.2">
      <c r="A9338" s="505">
        <v>45233</v>
      </c>
      <c r="B9338" s="292" t="s">
        <v>541</v>
      </c>
      <c r="C9338" s="357">
        <v>6497.11</v>
      </c>
      <c r="D9338" s="292" t="s">
        <v>452</v>
      </c>
      <c r="E9338" s="292">
        <v>2048</v>
      </c>
      <c r="F9338" s="292" t="s">
        <v>7165</v>
      </c>
      <c r="G9338" s="292"/>
      <c r="H9338" s="294">
        <v>4</v>
      </c>
      <c r="I9338" s="292">
        <v>244140</v>
      </c>
      <c r="J9338" s="292" t="s">
        <v>455</v>
      </c>
      <c r="K9338" s="292">
        <v>292968</v>
      </c>
      <c r="L9338" s="292" t="s">
        <v>459</v>
      </c>
      <c r="M9338" s="292" t="s">
        <v>7116</v>
      </c>
      <c r="N9338" s="292" t="s">
        <v>7117</v>
      </c>
    </row>
    <row r="9339" spans="1:14" x14ac:dyDescent="0.2">
      <c r="A9339" s="505">
        <v>45231</v>
      </c>
      <c r="B9339" s="292" t="s">
        <v>541</v>
      </c>
      <c r="C9339" s="357">
        <v>6369.1</v>
      </c>
      <c r="D9339" s="292" t="s">
        <v>452</v>
      </c>
      <c r="E9339" s="292">
        <v>75</v>
      </c>
      <c r="F9339" s="292" t="s">
        <v>453</v>
      </c>
      <c r="G9339" s="292"/>
      <c r="H9339" s="294">
        <v>8</v>
      </c>
      <c r="I9339" s="292">
        <v>176566</v>
      </c>
      <c r="J9339" s="292" t="s">
        <v>455</v>
      </c>
      <c r="K9339" s="292">
        <v>211879.2</v>
      </c>
      <c r="L9339" s="292" t="s">
        <v>459</v>
      </c>
      <c r="M9339" s="292" t="s">
        <v>7116</v>
      </c>
      <c r="N9339" s="292" t="s">
        <v>7117</v>
      </c>
    </row>
    <row r="9340" spans="1:14" x14ac:dyDescent="0.2">
      <c r="A9340" s="505">
        <v>45236</v>
      </c>
      <c r="B9340" s="292" t="s">
        <v>541</v>
      </c>
      <c r="C9340" s="357">
        <v>6819.1</v>
      </c>
      <c r="D9340" s="292" t="s">
        <v>452</v>
      </c>
      <c r="E9340" s="292">
        <v>6609</v>
      </c>
      <c r="F9340" s="292" t="s">
        <v>7158</v>
      </c>
      <c r="G9340" s="292"/>
      <c r="H9340" s="294">
        <v>8</v>
      </c>
      <c r="I9340" s="292">
        <v>129301</v>
      </c>
      <c r="J9340" s="292" t="s">
        <v>455</v>
      </c>
      <c r="K9340" s="292">
        <v>155161.20000000001</v>
      </c>
      <c r="L9340" s="292" t="s">
        <v>459</v>
      </c>
      <c r="M9340" s="292" t="s">
        <v>7116</v>
      </c>
      <c r="N9340" s="292" t="s">
        <v>7117</v>
      </c>
    </row>
    <row r="9341" spans="1:14" x14ac:dyDescent="0.2">
      <c r="A9341" s="505">
        <v>45232</v>
      </c>
      <c r="B9341" s="292" t="s">
        <v>541</v>
      </c>
      <c r="C9341" s="357">
        <v>6369.1</v>
      </c>
      <c r="D9341" s="292" t="s">
        <v>452</v>
      </c>
      <c r="E9341" s="292">
        <v>75</v>
      </c>
      <c r="F9341" s="292" t="s">
        <v>453</v>
      </c>
      <c r="G9341" s="292"/>
      <c r="H9341" s="294">
        <v>8</v>
      </c>
      <c r="I9341" s="292">
        <v>176566</v>
      </c>
      <c r="J9341" s="292" t="s">
        <v>455</v>
      </c>
      <c r="K9341" s="292">
        <v>211879.2</v>
      </c>
      <c r="L9341" s="292" t="s">
        <v>459</v>
      </c>
      <c r="M9341" s="292" t="s">
        <v>7116</v>
      </c>
      <c r="N9341" s="292" t="s">
        <v>7117</v>
      </c>
    </row>
    <row r="9342" spans="1:14" x14ac:dyDescent="0.2">
      <c r="A9342" s="505">
        <v>45237</v>
      </c>
      <c r="B9342" s="292" t="s">
        <v>541</v>
      </c>
      <c r="C9342" s="357">
        <v>6819.1</v>
      </c>
      <c r="D9342" s="292" t="s">
        <v>452</v>
      </c>
      <c r="E9342" s="292">
        <v>6609</v>
      </c>
      <c r="F9342" s="292" t="s">
        <v>7158</v>
      </c>
      <c r="G9342" s="292"/>
      <c r="H9342" s="294">
        <v>8</v>
      </c>
      <c r="I9342" s="292">
        <v>129301</v>
      </c>
      <c r="J9342" s="292" t="s">
        <v>455</v>
      </c>
      <c r="K9342" s="292">
        <v>155161.20000000001</v>
      </c>
      <c r="L9342" s="292" t="s">
        <v>459</v>
      </c>
      <c r="M9342" s="292" t="s">
        <v>7116</v>
      </c>
      <c r="N9342" s="292" t="s">
        <v>7117</v>
      </c>
    </row>
    <row r="9343" spans="1:14" x14ac:dyDescent="0.2">
      <c r="A9343" s="505">
        <v>45233</v>
      </c>
      <c r="B9343" s="292" t="s">
        <v>541</v>
      </c>
      <c r="C9343" s="357">
        <v>6369.1</v>
      </c>
      <c r="D9343" s="292" t="s">
        <v>452</v>
      </c>
      <c r="E9343" s="292">
        <v>75</v>
      </c>
      <c r="F9343" s="292" t="s">
        <v>453</v>
      </c>
      <c r="G9343" s="292"/>
      <c r="H9343" s="294">
        <v>8</v>
      </c>
      <c r="I9343" s="292">
        <v>176566</v>
      </c>
      <c r="J9343" s="292" t="s">
        <v>455</v>
      </c>
      <c r="K9343" s="292">
        <v>211879.2</v>
      </c>
      <c r="L9343" s="292" t="s">
        <v>459</v>
      </c>
      <c r="M9343" s="292" t="s">
        <v>7116</v>
      </c>
      <c r="N9343" s="292" t="s">
        <v>7117</v>
      </c>
    </row>
    <row r="9344" spans="1:14" x14ac:dyDescent="0.2">
      <c r="A9344" s="505">
        <v>45236</v>
      </c>
      <c r="B9344" s="292" t="s">
        <v>541</v>
      </c>
      <c r="C9344" s="357">
        <v>75064.160000000003</v>
      </c>
      <c r="D9344" s="292" t="s">
        <v>452</v>
      </c>
      <c r="E9344" s="292">
        <v>6730</v>
      </c>
      <c r="F9344" s="292" t="s">
        <v>7172</v>
      </c>
      <c r="G9344" s="292"/>
      <c r="H9344" s="294">
        <v>8</v>
      </c>
      <c r="I9344" s="292">
        <v>231300</v>
      </c>
      <c r="J9344" s="292" t="s">
        <v>455</v>
      </c>
      <c r="K9344" s="292">
        <v>277560</v>
      </c>
      <c r="L9344" s="292" t="s">
        <v>459</v>
      </c>
      <c r="M9344" s="292" t="s">
        <v>7116</v>
      </c>
      <c r="N9344" s="292" t="s">
        <v>7117</v>
      </c>
    </row>
    <row r="9345" spans="1:14" x14ac:dyDescent="0.2">
      <c r="A9345" s="505">
        <v>45236</v>
      </c>
      <c r="B9345" s="292" t="s">
        <v>541</v>
      </c>
      <c r="C9345" s="357">
        <v>6702.1</v>
      </c>
      <c r="D9345" s="292" t="s">
        <v>452</v>
      </c>
      <c r="E9345" s="292">
        <v>6608</v>
      </c>
      <c r="F9345" s="292" t="s">
        <v>7163</v>
      </c>
      <c r="G9345" s="292"/>
      <c r="H9345" s="294">
        <v>8</v>
      </c>
      <c r="I9345" s="292">
        <v>149228</v>
      </c>
      <c r="J9345" s="292" t="s">
        <v>455</v>
      </c>
      <c r="K9345" s="292">
        <v>179073.6</v>
      </c>
      <c r="L9345" s="292" t="s">
        <v>459</v>
      </c>
      <c r="M9345" s="292" t="s">
        <v>7116</v>
      </c>
      <c r="N9345" s="292" t="s">
        <v>7117</v>
      </c>
    </row>
    <row r="9346" spans="1:14" x14ac:dyDescent="0.2">
      <c r="A9346" s="505">
        <v>45257</v>
      </c>
      <c r="B9346" s="292" t="s">
        <v>541</v>
      </c>
      <c r="C9346" s="357">
        <v>6427.1</v>
      </c>
      <c r="D9346" s="292" t="s">
        <v>452</v>
      </c>
      <c r="E9346" s="292">
        <v>6609</v>
      </c>
      <c r="F9346" s="292" t="s">
        <v>7158</v>
      </c>
      <c r="G9346" s="292"/>
      <c r="H9346" s="294">
        <v>7</v>
      </c>
      <c r="I9346" s="292">
        <v>129301</v>
      </c>
      <c r="J9346" s="292" t="s">
        <v>455</v>
      </c>
      <c r="K9346" s="292">
        <v>155161.20000000001</v>
      </c>
      <c r="L9346" s="292" t="s">
        <v>459</v>
      </c>
      <c r="M9346" s="292" t="s">
        <v>7116</v>
      </c>
      <c r="N9346" s="292" t="s">
        <v>7117</v>
      </c>
    </row>
    <row r="9347" spans="1:14" x14ac:dyDescent="0.2">
      <c r="A9347" s="505">
        <v>45238</v>
      </c>
      <c r="B9347" s="292" t="s">
        <v>541</v>
      </c>
      <c r="C9347" s="357">
        <v>6819.1</v>
      </c>
      <c r="D9347" s="292" t="s">
        <v>452</v>
      </c>
      <c r="E9347" s="292">
        <v>6609</v>
      </c>
      <c r="F9347" s="292" t="s">
        <v>7158</v>
      </c>
      <c r="G9347" s="292"/>
      <c r="H9347" s="294">
        <v>8</v>
      </c>
      <c r="I9347" s="292">
        <v>129301</v>
      </c>
      <c r="J9347" s="292" t="s">
        <v>455</v>
      </c>
      <c r="K9347" s="292">
        <v>155161.20000000001</v>
      </c>
      <c r="L9347" s="292" t="s">
        <v>459</v>
      </c>
      <c r="M9347" s="292" t="s">
        <v>7116</v>
      </c>
      <c r="N9347" s="292" t="s">
        <v>7117</v>
      </c>
    </row>
    <row r="9348" spans="1:14" x14ac:dyDescent="0.2">
      <c r="A9348" s="505">
        <v>45237</v>
      </c>
      <c r="B9348" s="292" t="s">
        <v>541</v>
      </c>
      <c r="C9348" s="357">
        <v>6702.1</v>
      </c>
      <c r="D9348" s="292" t="s">
        <v>452</v>
      </c>
      <c r="E9348" s="292">
        <v>6608</v>
      </c>
      <c r="F9348" s="292" t="s">
        <v>7163</v>
      </c>
      <c r="G9348" s="292"/>
      <c r="H9348" s="294">
        <v>8</v>
      </c>
      <c r="I9348" s="292">
        <v>149228</v>
      </c>
      <c r="J9348" s="292" t="s">
        <v>455</v>
      </c>
      <c r="K9348" s="292">
        <v>179073.6</v>
      </c>
      <c r="L9348" s="292" t="s">
        <v>459</v>
      </c>
      <c r="M9348" s="292" t="s">
        <v>7116</v>
      </c>
      <c r="N9348" s="292" t="s">
        <v>7117</v>
      </c>
    </row>
    <row r="9349" spans="1:14" x14ac:dyDescent="0.2">
      <c r="A9349" s="505">
        <v>45237</v>
      </c>
      <c r="B9349" s="292" t="s">
        <v>541</v>
      </c>
      <c r="C9349" s="357">
        <v>75064.160000000003</v>
      </c>
      <c r="D9349" s="292" t="s">
        <v>452</v>
      </c>
      <c r="E9349" s="292">
        <v>6730</v>
      </c>
      <c r="F9349" s="292" t="s">
        <v>7172</v>
      </c>
      <c r="G9349" s="292"/>
      <c r="H9349" s="294">
        <v>8</v>
      </c>
      <c r="I9349" s="292">
        <v>231300</v>
      </c>
      <c r="J9349" s="292" t="s">
        <v>455</v>
      </c>
      <c r="K9349" s="292">
        <v>277560</v>
      </c>
      <c r="L9349" s="292" t="s">
        <v>459</v>
      </c>
      <c r="M9349" s="292" t="s">
        <v>7116</v>
      </c>
      <c r="N9349" s="292" t="s">
        <v>7117</v>
      </c>
    </row>
    <row r="9350" spans="1:14" x14ac:dyDescent="0.2">
      <c r="A9350" s="505">
        <v>45258</v>
      </c>
      <c r="B9350" s="292" t="s">
        <v>541</v>
      </c>
      <c r="C9350" s="357">
        <v>6427.1</v>
      </c>
      <c r="D9350" s="292" t="s">
        <v>452</v>
      </c>
      <c r="E9350" s="292">
        <v>6609</v>
      </c>
      <c r="F9350" s="292" t="s">
        <v>7158</v>
      </c>
      <c r="G9350" s="292"/>
      <c r="H9350" s="294">
        <v>8</v>
      </c>
      <c r="I9350" s="292">
        <v>129301</v>
      </c>
      <c r="J9350" s="292" t="s">
        <v>455</v>
      </c>
      <c r="K9350" s="292">
        <v>155161.20000000001</v>
      </c>
      <c r="L9350" s="292" t="s">
        <v>459</v>
      </c>
      <c r="M9350" s="292" t="s">
        <v>7116</v>
      </c>
      <c r="N9350" s="292" t="s">
        <v>7117</v>
      </c>
    </row>
    <row r="9351" spans="1:14" x14ac:dyDescent="0.2">
      <c r="A9351" s="505">
        <v>45244</v>
      </c>
      <c r="B9351" s="292" t="s">
        <v>541</v>
      </c>
      <c r="C9351" s="357">
        <v>6420.15</v>
      </c>
      <c r="D9351" s="292" t="s">
        <v>452</v>
      </c>
      <c r="E9351" s="292">
        <v>75</v>
      </c>
      <c r="F9351" s="292" t="s">
        <v>453</v>
      </c>
      <c r="G9351" s="292"/>
      <c r="H9351" s="294">
        <v>8</v>
      </c>
      <c r="I9351" s="292">
        <v>176566</v>
      </c>
      <c r="J9351" s="292" t="s">
        <v>455</v>
      </c>
      <c r="K9351" s="292">
        <v>211879.2</v>
      </c>
      <c r="L9351" s="292" t="s">
        <v>459</v>
      </c>
      <c r="M9351" s="292" t="s">
        <v>7116</v>
      </c>
      <c r="N9351" s="292" t="s">
        <v>7117</v>
      </c>
    </row>
    <row r="9352" spans="1:14" x14ac:dyDescent="0.2">
      <c r="A9352" s="505">
        <v>45239</v>
      </c>
      <c r="B9352" s="292" t="s">
        <v>541</v>
      </c>
      <c r="C9352" s="357">
        <v>6819.1</v>
      </c>
      <c r="D9352" s="292" t="s">
        <v>452</v>
      </c>
      <c r="E9352" s="292">
        <v>6609</v>
      </c>
      <c r="F9352" s="292" t="s">
        <v>7158</v>
      </c>
      <c r="G9352" s="292"/>
      <c r="H9352" s="294">
        <v>8</v>
      </c>
      <c r="I9352" s="292">
        <v>129301</v>
      </c>
      <c r="J9352" s="292" t="s">
        <v>455</v>
      </c>
      <c r="K9352" s="292">
        <v>155161.20000000001</v>
      </c>
      <c r="L9352" s="292" t="s">
        <v>459</v>
      </c>
      <c r="M9352" s="292" t="s">
        <v>7116</v>
      </c>
      <c r="N9352" s="292" t="s">
        <v>7117</v>
      </c>
    </row>
    <row r="9353" spans="1:14" x14ac:dyDescent="0.2">
      <c r="A9353" s="505">
        <v>45238</v>
      </c>
      <c r="B9353" s="292" t="s">
        <v>541</v>
      </c>
      <c r="C9353" s="357">
        <v>6702.1</v>
      </c>
      <c r="D9353" s="292" t="s">
        <v>452</v>
      </c>
      <c r="E9353" s="292">
        <v>6608</v>
      </c>
      <c r="F9353" s="292" t="s">
        <v>7163</v>
      </c>
      <c r="G9353" s="292"/>
      <c r="H9353" s="294">
        <v>7</v>
      </c>
      <c r="I9353" s="292">
        <v>149228</v>
      </c>
      <c r="J9353" s="292" t="s">
        <v>455</v>
      </c>
      <c r="K9353" s="292">
        <v>179073.6</v>
      </c>
      <c r="L9353" s="292" t="s">
        <v>459</v>
      </c>
      <c r="M9353" s="292" t="s">
        <v>7116</v>
      </c>
      <c r="N9353" s="292" t="s">
        <v>7117</v>
      </c>
    </row>
    <row r="9354" spans="1:14" x14ac:dyDescent="0.2">
      <c r="A9354" s="505">
        <v>45238</v>
      </c>
      <c r="B9354" s="292" t="s">
        <v>541</v>
      </c>
      <c r="C9354" s="357">
        <v>75064.160000000003</v>
      </c>
      <c r="D9354" s="292" t="s">
        <v>452</v>
      </c>
      <c r="E9354" s="292">
        <v>6730</v>
      </c>
      <c r="F9354" s="292" t="s">
        <v>7172</v>
      </c>
      <c r="G9354" s="292"/>
      <c r="H9354" s="294">
        <v>8</v>
      </c>
      <c r="I9354" s="292">
        <v>231300</v>
      </c>
      <c r="J9354" s="292" t="s">
        <v>455</v>
      </c>
      <c r="K9354" s="292">
        <v>277560</v>
      </c>
      <c r="L9354" s="292" t="s">
        <v>459</v>
      </c>
      <c r="M9354" s="292" t="s">
        <v>7116</v>
      </c>
      <c r="N9354" s="292" t="s">
        <v>7117</v>
      </c>
    </row>
    <row r="9355" spans="1:14" x14ac:dyDescent="0.2">
      <c r="A9355" s="505">
        <v>45259</v>
      </c>
      <c r="B9355" s="292" t="s">
        <v>541</v>
      </c>
      <c r="C9355" s="357">
        <v>6427.1</v>
      </c>
      <c r="D9355" s="292" t="s">
        <v>452</v>
      </c>
      <c r="E9355" s="292">
        <v>6609</v>
      </c>
      <c r="F9355" s="292" t="s">
        <v>7158</v>
      </c>
      <c r="G9355" s="292"/>
      <c r="H9355" s="294">
        <v>8</v>
      </c>
      <c r="I9355" s="292">
        <v>129301</v>
      </c>
      <c r="J9355" s="292" t="s">
        <v>455</v>
      </c>
      <c r="K9355" s="292">
        <v>155161.20000000001</v>
      </c>
      <c r="L9355" s="292" t="s">
        <v>459</v>
      </c>
      <c r="M9355" s="292" t="s">
        <v>7116</v>
      </c>
      <c r="N9355" s="292" t="s">
        <v>7117</v>
      </c>
    </row>
    <row r="9356" spans="1:14" x14ac:dyDescent="0.2">
      <c r="A9356" s="505">
        <v>45245</v>
      </c>
      <c r="B9356" s="292" t="s">
        <v>541</v>
      </c>
      <c r="C9356" s="357">
        <v>6420.15</v>
      </c>
      <c r="D9356" s="292" t="s">
        <v>452</v>
      </c>
      <c r="E9356" s="292">
        <v>75</v>
      </c>
      <c r="F9356" s="292" t="s">
        <v>453</v>
      </c>
      <c r="G9356" s="292"/>
      <c r="H9356" s="294">
        <v>4</v>
      </c>
      <c r="I9356" s="292">
        <v>176566</v>
      </c>
      <c r="J9356" s="292" t="s">
        <v>455</v>
      </c>
      <c r="K9356" s="292">
        <v>211879.2</v>
      </c>
      <c r="L9356" s="292" t="s">
        <v>459</v>
      </c>
      <c r="M9356" s="292" t="s">
        <v>7116</v>
      </c>
      <c r="N9356" s="292" t="s">
        <v>7117</v>
      </c>
    </row>
    <row r="9357" spans="1:14" x14ac:dyDescent="0.2">
      <c r="A9357" s="505">
        <v>45240</v>
      </c>
      <c r="B9357" s="292" t="s">
        <v>541</v>
      </c>
      <c r="C9357" s="357">
        <v>6819.1</v>
      </c>
      <c r="D9357" s="292" t="s">
        <v>452</v>
      </c>
      <c r="E9357" s="292">
        <v>6609</v>
      </c>
      <c r="F9357" s="292" t="s">
        <v>7158</v>
      </c>
      <c r="G9357" s="292"/>
      <c r="H9357" s="294">
        <v>8</v>
      </c>
      <c r="I9357" s="292">
        <v>129301</v>
      </c>
      <c r="J9357" s="292" t="s">
        <v>455</v>
      </c>
      <c r="K9357" s="292">
        <v>155161.20000000001</v>
      </c>
      <c r="L9357" s="292" t="s">
        <v>459</v>
      </c>
      <c r="M9357" s="292" t="s">
        <v>7116</v>
      </c>
      <c r="N9357" s="292" t="s">
        <v>7117</v>
      </c>
    </row>
    <row r="9358" spans="1:14" x14ac:dyDescent="0.2">
      <c r="A9358" s="505">
        <v>45239</v>
      </c>
      <c r="B9358" s="292" t="s">
        <v>541</v>
      </c>
      <c r="C9358" s="357">
        <v>6702.1</v>
      </c>
      <c r="D9358" s="292" t="s">
        <v>452</v>
      </c>
      <c r="E9358" s="292">
        <v>6608</v>
      </c>
      <c r="F9358" s="292" t="s">
        <v>7163</v>
      </c>
      <c r="G9358" s="292"/>
      <c r="H9358" s="294">
        <v>7</v>
      </c>
      <c r="I9358" s="292">
        <v>149228</v>
      </c>
      <c r="J9358" s="292" t="s">
        <v>455</v>
      </c>
      <c r="K9358" s="292">
        <v>179073.6</v>
      </c>
      <c r="L9358" s="292" t="s">
        <v>459</v>
      </c>
      <c r="M9358" s="292" t="s">
        <v>7116</v>
      </c>
      <c r="N9358" s="292" t="s">
        <v>7117</v>
      </c>
    </row>
    <row r="9359" spans="1:14" x14ac:dyDescent="0.2">
      <c r="A9359" s="505">
        <v>45260</v>
      </c>
      <c r="B9359" s="292" t="s">
        <v>541</v>
      </c>
      <c r="C9359" s="357">
        <v>6427.1</v>
      </c>
      <c r="D9359" s="292" t="s">
        <v>452</v>
      </c>
      <c r="E9359" s="292">
        <v>6609</v>
      </c>
      <c r="F9359" s="292" t="s">
        <v>7158</v>
      </c>
      <c r="G9359" s="292"/>
      <c r="H9359" s="294">
        <v>8</v>
      </c>
      <c r="I9359" s="292">
        <v>129301</v>
      </c>
      <c r="J9359" s="292" t="s">
        <v>455</v>
      </c>
      <c r="K9359" s="292">
        <v>155161.20000000001</v>
      </c>
      <c r="L9359" s="292" t="s">
        <v>459</v>
      </c>
      <c r="M9359" s="292" t="s">
        <v>7116</v>
      </c>
      <c r="N9359" s="292" t="s">
        <v>7117</v>
      </c>
    </row>
    <row r="9360" spans="1:14" x14ac:dyDescent="0.2">
      <c r="A9360" s="505">
        <v>45239</v>
      </c>
      <c r="B9360" s="292" t="s">
        <v>541</v>
      </c>
      <c r="C9360" s="357">
        <v>75064.160000000003</v>
      </c>
      <c r="D9360" s="292" t="s">
        <v>452</v>
      </c>
      <c r="E9360" s="292">
        <v>6730</v>
      </c>
      <c r="F9360" s="292" t="s">
        <v>7172</v>
      </c>
      <c r="G9360" s="292"/>
      <c r="H9360" s="294">
        <v>5</v>
      </c>
      <c r="I9360" s="292">
        <v>231300</v>
      </c>
      <c r="J9360" s="292" t="s">
        <v>455</v>
      </c>
      <c r="K9360" s="292">
        <v>277560</v>
      </c>
      <c r="L9360" s="292" t="s">
        <v>459</v>
      </c>
      <c r="M9360" s="292" t="s">
        <v>7116</v>
      </c>
      <c r="N9360" s="292" t="s">
        <v>7117</v>
      </c>
    </row>
    <row r="9361" spans="1:14" x14ac:dyDescent="0.2">
      <c r="A9361" s="505">
        <v>45240</v>
      </c>
      <c r="B9361" s="292" t="s">
        <v>541</v>
      </c>
      <c r="C9361" s="357">
        <v>6702.1</v>
      </c>
      <c r="D9361" s="292" t="s">
        <v>452</v>
      </c>
      <c r="E9361" s="292">
        <v>6608</v>
      </c>
      <c r="F9361" s="292" t="s">
        <v>7163</v>
      </c>
      <c r="G9361" s="292"/>
      <c r="H9361" s="294">
        <v>8</v>
      </c>
      <c r="I9361" s="292">
        <v>149228</v>
      </c>
      <c r="J9361" s="292" t="s">
        <v>455</v>
      </c>
      <c r="K9361" s="292">
        <v>179073.6</v>
      </c>
      <c r="L9361" s="292" t="s">
        <v>459</v>
      </c>
      <c r="M9361" s="292" t="s">
        <v>7116</v>
      </c>
      <c r="N9361" s="292" t="s">
        <v>7117</v>
      </c>
    </row>
    <row r="9362" spans="1:14" x14ac:dyDescent="0.2">
      <c r="A9362" s="505">
        <v>45236</v>
      </c>
      <c r="B9362" s="292" t="s">
        <v>541</v>
      </c>
      <c r="C9362" s="357">
        <v>6011.1</v>
      </c>
      <c r="D9362" s="292" t="s">
        <v>452</v>
      </c>
      <c r="E9362" s="292">
        <v>75</v>
      </c>
      <c r="F9362" s="292" t="s">
        <v>453</v>
      </c>
      <c r="G9362" s="292"/>
      <c r="H9362" s="294">
        <v>8</v>
      </c>
      <c r="I9362" s="292">
        <v>176566</v>
      </c>
      <c r="J9362" s="292" t="s">
        <v>455</v>
      </c>
      <c r="K9362" s="292">
        <v>211879.2</v>
      </c>
      <c r="L9362" s="292" t="s">
        <v>459</v>
      </c>
      <c r="M9362" s="292" t="s">
        <v>7116</v>
      </c>
      <c r="N9362" s="292" t="s">
        <v>7117</v>
      </c>
    </row>
    <row r="9363" spans="1:14" x14ac:dyDescent="0.2">
      <c r="A9363" s="505">
        <v>45244</v>
      </c>
      <c r="B9363" s="292" t="s">
        <v>541</v>
      </c>
      <c r="C9363" s="357">
        <v>6756.1</v>
      </c>
      <c r="D9363" s="292" t="s">
        <v>452</v>
      </c>
      <c r="E9363" s="292">
        <v>6609</v>
      </c>
      <c r="F9363" s="292" t="s">
        <v>7158</v>
      </c>
      <c r="G9363" s="292"/>
      <c r="H9363" s="294">
        <v>8</v>
      </c>
      <c r="I9363" s="292">
        <v>129301</v>
      </c>
      <c r="J9363" s="292" t="s">
        <v>455</v>
      </c>
      <c r="K9363" s="292">
        <v>155161.20000000001</v>
      </c>
      <c r="L9363" s="292" t="s">
        <v>459</v>
      </c>
      <c r="M9363" s="292" t="s">
        <v>7116</v>
      </c>
      <c r="N9363" s="292" t="s">
        <v>7117</v>
      </c>
    </row>
    <row r="9364" spans="1:14" x14ac:dyDescent="0.2">
      <c r="A9364" s="505">
        <v>45246</v>
      </c>
      <c r="B9364" s="292" t="s">
        <v>541</v>
      </c>
      <c r="C9364" s="357">
        <v>6756.1</v>
      </c>
      <c r="D9364" s="292" t="s">
        <v>452</v>
      </c>
      <c r="E9364" s="292">
        <v>6609</v>
      </c>
      <c r="F9364" s="292" t="s">
        <v>7158</v>
      </c>
      <c r="G9364" s="292"/>
      <c r="H9364" s="294">
        <v>8</v>
      </c>
      <c r="I9364" s="292">
        <v>129301</v>
      </c>
      <c r="J9364" s="292" t="s">
        <v>455</v>
      </c>
      <c r="K9364" s="292">
        <v>155161.20000000001</v>
      </c>
      <c r="L9364" s="292" t="s">
        <v>459</v>
      </c>
      <c r="M9364" s="292" t="s">
        <v>7116</v>
      </c>
      <c r="N9364" s="292" t="s">
        <v>7117</v>
      </c>
    </row>
    <row r="9365" spans="1:14" x14ac:dyDescent="0.2">
      <c r="A9365" s="505">
        <v>45237</v>
      </c>
      <c r="B9365" s="292" t="s">
        <v>541</v>
      </c>
      <c r="C9365" s="357">
        <v>6011.1</v>
      </c>
      <c r="D9365" s="292" t="s">
        <v>452</v>
      </c>
      <c r="E9365" s="292">
        <v>75</v>
      </c>
      <c r="F9365" s="292" t="s">
        <v>453</v>
      </c>
      <c r="G9365" s="292"/>
      <c r="H9365" s="294">
        <v>8</v>
      </c>
      <c r="I9365" s="292">
        <v>176566</v>
      </c>
      <c r="J9365" s="292" t="s">
        <v>455</v>
      </c>
      <c r="K9365" s="292">
        <v>211879.2</v>
      </c>
      <c r="L9365" s="292" t="s">
        <v>459</v>
      </c>
      <c r="M9365" s="292" t="s">
        <v>7116</v>
      </c>
      <c r="N9365" s="292" t="s">
        <v>7117</v>
      </c>
    </row>
    <row r="9366" spans="1:14" x14ac:dyDescent="0.2">
      <c r="A9366" s="505">
        <v>45245</v>
      </c>
      <c r="B9366" s="292" t="s">
        <v>541</v>
      </c>
      <c r="C9366" s="357">
        <v>6756.1</v>
      </c>
      <c r="D9366" s="292" t="s">
        <v>452</v>
      </c>
      <c r="E9366" s="292">
        <v>6609</v>
      </c>
      <c r="F9366" s="292" t="s">
        <v>7158</v>
      </c>
      <c r="G9366" s="292"/>
      <c r="H9366" s="294">
        <v>8</v>
      </c>
      <c r="I9366" s="292">
        <v>129301</v>
      </c>
      <c r="J9366" s="292" t="s">
        <v>455</v>
      </c>
      <c r="K9366" s="292">
        <v>155161.20000000001</v>
      </c>
      <c r="L9366" s="292" t="s">
        <v>459</v>
      </c>
      <c r="M9366" s="292" t="s">
        <v>7116</v>
      </c>
      <c r="N9366" s="292" t="s">
        <v>7117</v>
      </c>
    </row>
    <row r="9367" spans="1:14" x14ac:dyDescent="0.2">
      <c r="A9367" s="505">
        <v>45239</v>
      </c>
      <c r="B9367" s="292" t="s">
        <v>541</v>
      </c>
      <c r="C9367" s="357">
        <v>6500.11</v>
      </c>
      <c r="D9367" s="292" t="s">
        <v>452</v>
      </c>
      <c r="E9367" s="292">
        <v>6730</v>
      </c>
      <c r="F9367" s="292" t="s">
        <v>7172</v>
      </c>
      <c r="G9367" s="292"/>
      <c r="H9367" s="294">
        <v>3</v>
      </c>
      <c r="I9367" s="292">
        <v>231300</v>
      </c>
      <c r="J9367" s="292" t="s">
        <v>455</v>
      </c>
      <c r="K9367" s="292">
        <v>277560</v>
      </c>
      <c r="L9367" s="292" t="s">
        <v>459</v>
      </c>
      <c r="M9367" s="292" t="s">
        <v>7116</v>
      </c>
      <c r="N9367" s="292" t="s">
        <v>7117</v>
      </c>
    </row>
    <row r="9368" spans="1:14" x14ac:dyDescent="0.2">
      <c r="A9368" s="505">
        <v>45247</v>
      </c>
      <c r="B9368" s="292" t="s">
        <v>541</v>
      </c>
      <c r="C9368" s="357">
        <v>6756.1</v>
      </c>
      <c r="D9368" s="292" t="s">
        <v>452</v>
      </c>
      <c r="E9368" s="292">
        <v>6609</v>
      </c>
      <c r="F9368" s="292" t="s">
        <v>7158</v>
      </c>
      <c r="G9368" s="292"/>
      <c r="H9368" s="294">
        <v>8</v>
      </c>
      <c r="I9368" s="292">
        <v>129301</v>
      </c>
      <c r="J9368" s="292" t="s">
        <v>455</v>
      </c>
      <c r="K9368" s="292">
        <v>155161.20000000001</v>
      </c>
      <c r="L9368" s="292" t="s">
        <v>459</v>
      </c>
      <c r="M9368" s="292" t="s">
        <v>7116</v>
      </c>
      <c r="N9368" s="292" t="s">
        <v>7117</v>
      </c>
    </row>
    <row r="9369" spans="1:14" x14ac:dyDescent="0.2">
      <c r="A9369" s="505">
        <v>45238</v>
      </c>
      <c r="B9369" s="292" t="s">
        <v>541</v>
      </c>
      <c r="C9369" s="357">
        <v>6011.1</v>
      </c>
      <c r="D9369" s="292" t="s">
        <v>452</v>
      </c>
      <c r="E9369" s="292">
        <v>75</v>
      </c>
      <c r="F9369" s="292" t="s">
        <v>453</v>
      </c>
      <c r="G9369" s="292"/>
      <c r="H9369" s="294">
        <v>8</v>
      </c>
      <c r="I9369" s="292">
        <v>176566</v>
      </c>
      <c r="J9369" s="292" t="s">
        <v>455</v>
      </c>
      <c r="K9369" s="292">
        <v>211879.2</v>
      </c>
      <c r="L9369" s="292" t="s">
        <v>459</v>
      </c>
      <c r="M9369" s="292" t="s">
        <v>7116</v>
      </c>
      <c r="N9369" s="292" t="s">
        <v>7117</v>
      </c>
    </row>
    <row r="9370" spans="1:14" x14ac:dyDescent="0.2">
      <c r="A9370" s="505">
        <v>45240</v>
      </c>
      <c r="B9370" s="292" t="s">
        <v>541</v>
      </c>
      <c r="C9370" s="357">
        <v>6500.11</v>
      </c>
      <c r="D9370" s="292" t="s">
        <v>452</v>
      </c>
      <c r="E9370" s="292">
        <v>6730</v>
      </c>
      <c r="F9370" s="292" t="s">
        <v>7172</v>
      </c>
      <c r="G9370" s="292"/>
      <c r="H9370" s="294">
        <v>8</v>
      </c>
      <c r="I9370" s="292">
        <v>231300</v>
      </c>
      <c r="J9370" s="292" t="s">
        <v>455</v>
      </c>
      <c r="K9370" s="292">
        <v>277560</v>
      </c>
      <c r="L9370" s="292" t="s">
        <v>459</v>
      </c>
      <c r="M9370" s="292" t="s">
        <v>7116</v>
      </c>
      <c r="N9370" s="292" t="s">
        <v>7117</v>
      </c>
    </row>
    <row r="9371" spans="1:14" x14ac:dyDescent="0.2">
      <c r="A9371" s="505">
        <v>45250</v>
      </c>
      <c r="B9371" s="292" t="s">
        <v>541</v>
      </c>
      <c r="C9371" s="357">
        <v>6427.1</v>
      </c>
      <c r="D9371" s="292" t="s">
        <v>452</v>
      </c>
      <c r="E9371" s="292">
        <v>6609</v>
      </c>
      <c r="F9371" s="292" t="s">
        <v>7158</v>
      </c>
      <c r="G9371" s="292"/>
      <c r="H9371" s="294">
        <v>8</v>
      </c>
      <c r="I9371" s="292">
        <v>129301</v>
      </c>
      <c r="J9371" s="292" t="s">
        <v>455</v>
      </c>
      <c r="K9371" s="292">
        <v>155161.20000000001</v>
      </c>
      <c r="L9371" s="292" t="s">
        <v>459</v>
      </c>
      <c r="M9371" s="292" t="s">
        <v>7116</v>
      </c>
      <c r="N9371" s="292" t="s">
        <v>7117</v>
      </c>
    </row>
    <row r="9372" spans="1:14" x14ac:dyDescent="0.2">
      <c r="A9372" s="505">
        <v>45231</v>
      </c>
      <c r="B9372" s="292" t="s">
        <v>541</v>
      </c>
      <c r="C9372" s="357">
        <v>6756.1</v>
      </c>
      <c r="D9372" s="292" t="s">
        <v>452</v>
      </c>
      <c r="E9372" s="292">
        <v>6609</v>
      </c>
      <c r="F9372" s="292" t="s">
        <v>7158</v>
      </c>
      <c r="G9372" s="292"/>
      <c r="H9372" s="294">
        <v>7</v>
      </c>
      <c r="I9372" s="292">
        <v>129301</v>
      </c>
      <c r="J9372" s="292" t="s">
        <v>455</v>
      </c>
      <c r="K9372" s="292">
        <v>155161.20000000001</v>
      </c>
      <c r="L9372" s="292" t="s">
        <v>459</v>
      </c>
      <c r="M9372" s="292" t="s">
        <v>7116</v>
      </c>
      <c r="N9372" s="292" t="s">
        <v>7117</v>
      </c>
    </row>
    <row r="9373" spans="1:14" x14ac:dyDescent="0.2">
      <c r="A9373" s="505">
        <v>45239</v>
      </c>
      <c r="B9373" s="292" t="s">
        <v>541</v>
      </c>
      <c r="C9373" s="357">
        <v>6011.1</v>
      </c>
      <c r="D9373" s="292" t="s">
        <v>452</v>
      </c>
      <c r="E9373" s="292">
        <v>75</v>
      </c>
      <c r="F9373" s="292" t="s">
        <v>453</v>
      </c>
      <c r="G9373" s="292"/>
      <c r="H9373" s="294">
        <v>8</v>
      </c>
      <c r="I9373" s="292">
        <v>176566</v>
      </c>
      <c r="J9373" s="292" t="s">
        <v>455</v>
      </c>
      <c r="K9373" s="292">
        <v>211879.2</v>
      </c>
      <c r="L9373" s="292" t="s">
        <v>459</v>
      </c>
      <c r="M9373" s="292" t="s">
        <v>7116</v>
      </c>
      <c r="N9373" s="292" t="s">
        <v>7117</v>
      </c>
    </row>
    <row r="9374" spans="1:14" x14ac:dyDescent="0.2">
      <c r="A9374" s="505">
        <v>45251</v>
      </c>
      <c r="B9374" s="292" t="s">
        <v>541</v>
      </c>
      <c r="C9374" s="357">
        <v>6427.1</v>
      </c>
      <c r="D9374" s="292" t="s">
        <v>452</v>
      </c>
      <c r="E9374" s="292">
        <v>6609</v>
      </c>
      <c r="F9374" s="292" t="s">
        <v>7158</v>
      </c>
      <c r="G9374" s="292"/>
      <c r="H9374" s="294">
        <v>8</v>
      </c>
      <c r="I9374" s="292">
        <v>129301</v>
      </c>
      <c r="J9374" s="292" t="s">
        <v>455</v>
      </c>
      <c r="K9374" s="292">
        <v>155161.20000000001</v>
      </c>
      <c r="L9374" s="292" t="s">
        <v>459</v>
      </c>
      <c r="M9374" s="292" t="s">
        <v>7116</v>
      </c>
      <c r="N9374" s="292" t="s">
        <v>7117</v>
      </c>
    </row>
    <row r="9375" spans="1:14" x14ac:dyDescent="0.2">
      <c r="A9375" s="505">
        <v>45232</v>
      </c>
      <c r="B9375" s="292" t="s">
        <v>541</v>
      </c>
      <c r="C9375" s="357">
        <v>6756.1</v>
      </c>
      <c r="D9375" s="292" t="s">
        <v>452</v>
      </c>
      <c r="E9375" s="292">
        <v>6609</v>
      </c>
      <c r="F9375" s="292" t="s">
        <v>7158</v>
      </c>
      <c r="G9375" s="292"/>
      <c r="H9375" s="294">
        <v>8</v>
      </c>
      <c r="I9375" s="292">
        <v>129301</v>
      </c>
      <c r="J9375" s="292" t="s">
        <v>455</v>
      </c>
      <c r="K9375" s="292">
        <v>155161.20000000001</v>
      </c>
      <c r="L9375" s="292" t="s">
        <v>459</v>
      </c>
      <c r="M9375" s="292" t="s">
        <v>7116</v>
      </c>
      <c r="N9375" s="292" t="s">
        <v>7117</v>
      </c>
    </row>
    <row r="9376" spans="1:14" x14ac:dyDescent="0.2">
      <c r="A9376" s="505">
        <v>45240</v>
      </c>
      <c r="B9376" s="292" t="s">
        <v>541</v>
      </c>
      <c r="C9376" s="357">
        <v>6011.1</v>
      </c>
      <c r="D9376" s="292" t="s">
        <v>452</v>
      </c>
      <c r="E9376" s="292">
        <v>75</v>
      </c>
      <c r="F9376" s="292" t="s">
        <v>453</v>
      </c>
      <c r="G9376" s="292"/>
      <c r="H9376" s="294">
        <v>8</v>
      </c>
      <c r="I9376" s="292">
        <v>176566</v>
      </c>
      <c r="J9376" s="292" t="s">
        <v>455</v>
      </c>
      <c r="K9376" s="292">
        <v>211879.2</v>
      </c>
      <c r="L9376" s="292" t="s">
        <v>459</v>
      </c>
      <c r="M9376" s="292" t="s">
        <v>7116</v>
      </c>
      <c r="N9376" s="292" t="s">
        <v>7117</v>
      </c>
    </row>
    <row r="9377" spans="1:14" x14ac:dyDescent="0.2">
      <c r="A9377" s="505">
        <v>45244</v>
      </c>
      <c r="B9377" s="292" t="s">
        <v>541</v>
      </c>
      <c r="C9377" s="357">
        <v>6758.1</v>
      </c>
      <c r="D9377" s="292" t="s">
        <v>452</v>
      </c>
      <c r="E9377" s="292">
        <v>6730</v>
      </c>
      <c r="F9377" s="292" t="s">
        <v>7172</v>
      </c>
      <c r="G9377" s="292"/>
      <c r="H9377" s="294">
        <v>8</v>
      </c>
      <c r="I9377" s="292">
        <v>231300</v>
      </c>
      <c r="J9377" s="292" t="s">
        <v>455</v>
      </c>
      <c r="K9377" s="292">
        <v>277560</v>
      </c>
      <c r="L9377" s="292" t="s">
        <v>459</v>
      </c>
      <c r="M9377" s="292" t="s">
        <v>7116</v>
      </c>
      <c r="N9377" s="292" t="s">
        <v>7117</v>
      </c>
    </row>
    <row r="9378" spans="1:14" x14ac:dyDescent="0.2">
      <c r="A9378" s="505">
        <v>45243</v>
      </c>
      <c r="B9378" s="292" t="s">
        <v>541</v>
      </c>
      <c r="C9378" s="357">
        <v>6497.11</v>
      </c>
      <c r="D9378" s="292" t="s">
        <v>452</v>
      </c>
      <c r="E9378" s="292">
        <v>6608</v>
      </c>
      <c r="F9378" s="292" t="s">
        <v>7163</v>
      </c>
      <c r="G9378" s="292"/>
      <c r="H9378" s="294">
        <v>8</v>
      </c>
      <c r="I9378" s="292">
        <v>149228</v>
      </c>
      <c r="J9378" s="292" t="s">
        <v>455</v>
      </c>
      <c r="K9378" s="292">
        <v>179073.6</v>
      </c>
      <c r="L9378" s="292" t="s">
        <v>459</v>
      </c>
      <c r="M9378" s="292" t="s">
        <v>7116</v>
      </c>
      <c r="N9378" s="292" t="s">
        <v>7117</v>
      </c>
    </row>
    <row r="9379" spans="1:14" x14ac:dyDescent="0.2">
      <c r="A9379" s="505">
        <v>45252</v>
      </c>
      <c r="B9379" s="292" t="s">
        <v>541</v>
      </c>
      <c r="C9379" s="357">
        <v>6427.1</v>
      </c>
      <c r="D9379" s="292" t="s">
        <v>452</v>
      </c>
      <c r="E9379" s="292">
        <v>6609</v>
      </c>
      <c r="F9379" s="292" t="s">
        <v>7158</v>
      </c>
      <c r="G9379" s="292"/>
      <c r="H9379" s="294">
        <v>4</v>
      </c>
      <c r="I9379" s="292">
        <v>129301</v>
      </c>
      <c r="J9379" s="292" t="s">
        <v>455</v>
      </c>
      <c r="K9379" s="292">
        <v>155161.20000000001</v>
      </c>
      <c r="L9379" s="292" t="s">
        <v>459</v>
      </c>
      <c r="M9379" s="292" t="s">
        <v>7116</v>
      </c>
      <c r="N9379" s="292" t="s">
        <v>7117</v>
      </c>
    </row>
    <row r="9380" spans="1:14" x14ac:dyDescent="0.2">
      <c r="A9380" s="505">
        <v>45233</v>
      </c>
      <c r="B9380" s="292" t="s">
        <v>541</v>
      </c>
      <c r="C9380" s="357">
        <v>6756.1</v>
      </c>
      <c r="D9380" s="292" t="s">
        <v>452</v>
      </c>
      <c r="E9380" s="292">
        <v>6609</v>
      </c>
      <c r="F9380" s="292" t="s">
        <v>7158</v>
      </c>
      <c r="G9380" s="292"/>
      <c r="H9380" s="294">
        <v>8</v>
      </c>
      <c r="I9380" s="292">
        <v>129301</v>
      </c>
      <c r="J9380" s="292" t="s">
        <v>455</v>
      </c>
      <c r="K9380" s="292">
        <v>155161.20000000001</v>
      </c>
      <c r="L9380" s="292" t="s">
        <v>459</v>
      </c>
      <c r="M9380" s="292" t="s">
        <v>7116</v>
      </c>
      <c r="N9380" s="292" t="s">
        <v>7117</v>
      </c>
    </row>
    <row r="9381" spans="1:14" x14ac:dyDescent="0.2">
      <c r="A9381" s="505">
        <v>45245</v>
      </c>
      <c r="B9381" s="292" t="s">
        <v>541</v>
      </c>
      <c r="C9381" s="357">
        <v>6758.1</v>
      </c>
      <c r="D9381" s="292" t="s">
        <v>452</v>
      </c>
      <c r="E9381" s="292">
        <v>6730</v>
      </c>
      <c r="F9381" s="292" t="s">
        <v>7172</v>
      </c>
      <c r="G9381" s="292"/>
      <c r="H9381" s="294">
        <v>8</v>
      </c>
      <c r="I9381" s="292">
        <v>231300</v>
      </c>
      <c r="J9381" s="292" t="s">
        <v>455</v>
      </c>
      <c r="K9381" s="292">
        <v>277560</v>
      </c>
      <c r="L9381" s="292" t="s">
        <v>459</v>
      </c>
      <c r="M9381" s="292" t="s">
        <v>7116</v>
      </c>
      <c r="N9381" s="292" t="s">
        <v>7117</v>
      </c>
    </row>
    <row r="9382" spans="1:14" x14ac:dyDescent="0.2">
      <c r="A9382" s="505">
        <v>45244</v>
      </c>
      <c r="B9382" s="292" t="s">
        <v>541</v>
      </c>
      <c r="C9382" s="357">
        <v>6497.11</v>
      </c>
      <c r="D9382" s="292" t="s">
        <v>452</v>
      </c>
      <c r="E9382" s="292">
        <v>6608</v>
      </c>
      <c r="F9382" s="292" t="s">
        <v>7163</v>
      </c>
      <c r="G9382" s="292"/>
      <c r="H9382" s="294">
        <v>8</v>
      </c>
      <c r="I9382" s="292">
        <v>149228</v>
      </c>
      <c r="J9382" s="292" t="s">
        <v>455</v>
      </c>
      <c r="K9382" s="292">
        <v>179073.6</v>
      </c>
      <c r="L9382" s="292" t="s">
        <v>459</v>
      </c>
      <c r="M9382" s="292" t="s">
        <v>7116</v>
      </c>
      <c r="N9382" s="292" t="s">
        <v>7117</v>
      </c>
    </row>
    <row r="9383" spans="1:14" x14ac:dyDescent="0.2">
      <c r="A9383" s="505">
        <v>45245</v>
      </c>
      <c r="B9383" s="292" t="s">
        <v>541</v>
      </c>
      <c r="C9383" s="357">
        <v>6011.1</v>
      </c>
      <c r="D9383" s="292" t="s">
        <v>452</v>
      </c>
      <c r="E9383" s="292">
        <v>75</v>
      </c>
      <c r="F9383" s="292" t="s">
        <v>453</v>
      </c>
      <c r="G9383" s="292"/>
      <c r="H9383" s="294">
        <v>4</v>
      </c>
      <c r="I9383" s="292">
        <v>176566</v>
      </c>
      <c r="J9383" s="292" t="s">
        <v>455</v>
      </c>
      <c r="K9383" s="292">
        <v>211879.2</v>
      </c>
      <c r="L9383" s="292" t="s">
        <v>459</v>
      </c>
      <c r="M9383" s="292" t="s">
        <v>7116</v>
      </c>
      <c r="N9383" s="292" t="s">
        <v>7117</v>
      </c>
    </row>
    <row r="9384" spans="1:14" x14ac:dyDescent="0.2">
      <c r="A9384" s="505">
        <v>45253</v>
      </c>
      <c r="B9384" s="292" t="s">
        <v>541</v>
      </c>
      <c r="C9384" s="357">
        <v>6427.1</v>
      </c>
      <c r="D9384" s="292" t="s">
        <v>452</v>
      </c>
      <c r="E9384" s="292">
        <v>6609</v>
      </c>
      <c r="F9384" s="292" t="s">
        <v>7158</v>
      </c>
      <c r="G9384" s="292"/>
      <c r="H9384" s="294">
        <v>6</v>
      </c>
      <c r="I9384" s="292">
        <v>129301</v>
      </c>
      <c r="J9384" s="292" t="s">
        <v>455</v>
      </c>
      <c r="K9384" s="292">
        <v>155161.20000000001</v>
      </c>
      <c r="L9384" s="292" t="s">
        <v>459</v>
      </c>
      <c r="M9384" s="292" t="s">
        <v>7116</v>
      </c>
      <c r="N9384" s="292" t="s">
        <v>7117</v>
      </c>
    </row>
    <row r="9385" spans="1:14" x14ac:dyDescent="0.2">
      <c r="A9385" s="505">
        <v>45232</v>
      </c>
      <c r="B9385" s="292" t="s">
        <v>541</v>
      </c>
      <c r="C9385" s="357">
        <v>75064.160000000003</v>
      </c>
      <c r="D9385" s="292" t="s">
        <v>452</v>
      </c>
      <c r="E9385" s="292">
        <v>6730</v>
      </c>
      <c r="F9385" s="292" t="s">
        <v>7172</v>
      </c>
      <c r="G9385" s="292"/>
      <c r="H9385" s="294">
        <v>8</v>
      </c>
      <c r="I9385" s="292">
        <v>231300</v>
      </c>
      <c r="J9385" s="292" t="s">
        <v>455</v>
      </c>
      <c r="K9385" s="292">
        <v>277560</v>
      </c>
      <c r="L9385" s="292" t="s">
        <v>459</v>
      </c>
      <c r="M9385" s="292" t="s">
        <v>7116</v>
      </c>
      <c r="N9385" s="292" t="s">
        <v>7117</v>
      </c>
    </row>
    <row r="9386" spans="1:14" x14ac:dyDescent="0.2">
      <c r="A9386" s="505">
        <v>45243</v>
      </c>
      <c r="B9386" s="292" t="s">
        <v>541</v>
      </c>
      <c r="C9386" s="357">
        <v>6819.1</v>
      </c>
      <c r="D9386" s="292" t="s">
        <v>452</v>
      </c>
      <c r="E9386" s="292">
        <v>6609</v>
      </c>
      <c r="F9386" s="292" t="s">
        <v>7158</v>
      </c>
      <c r="G9386" s="292"/>
      <c r="H9386" s="294">
        <v>8</v>
      </c>
      <c r="I9386" s="292">
        <v>129301</v>
      </c>
      <c r="J9386" s="292" t="s">
        <v>455</v>
      </c>
      <c r="K9386" s="292">
        <v>155161.20000000001</v>
      </c>
      <c r="L9386" s="292" t="s">
        <v>459</v>
      </c>
      <c r="M9386" s="292" t="s">
        <v>7116</v>
      </c>
      <c r="N9386" s="292" t="s">
        <v>7117</v>
      </c>
    </row>
    <row r="9387" spans="1:14" x14ac:dyDescent="0.2">
      <c r="A9387" s="505">
        <v>45245</v>
      </c>
      <c r="B9387" s="292" t="s">
        <v>541</v>
      </c>
      <c r="C9387" s="357">
        <v>6497.11</v>
      </c>
      <c r="D9387" s="292" t="s">
        <v>452</v>
      </c>
      <c r="E9387" s="292">
        <v>6608</v>
      </c>
      <c r="F9387" s="292" t="s">
        <v>7163</v>
      </c>
      <c r="G9387" s="292"/>
      <c r="H9387" s="294">
        <v>8</v>
      </c>
      <c r="I9387" s="292">
        <v>149228</v>
      </c>
      <c r="J9387" s="292" t="s">
        <v>455</v>
      </c>
      <c r="K9387" s="292">
        <v>179073.6</v>
      </c>
      <c r="L9387" s="292" t="s">
        <v>459</v>
      </c>
      <c r="M9387" s="292" t="s">
        <v>7116</v>
      </c>
      <c r="N9387" s="292" t="s">
        <v>7117</v>
      </c>
    </row>
    <row r="9388" spans="1:14" x14ac:dyDescent="0.2">
      <c r="A9388" s="505">
        <v>45254</v>
      </c>
      <c r="B9388" s="292" t="s">
        <v>541</v>
      </c>
      <c r="C9388" s="357">
        <v>6427.1</v>
      </c>
      <c r="D9388" s="292" t="s">
        <v>452</v>
      </c>
      <c r="E9388" s="292">
        <v>6609</v>
      </c>
      <c r="F9388" s="292" t="s">
        <v>7158</v>
      </c>
      <c r="G9388" s="292"/>
      <c r="H9388" s="294">
        <v>8</v>
      </c>
      <c r="I9388" s="292">
        <v>129301</v>
      </c>
      <c r="J9388" s="292" t="s">
        <v>455</v>
      </c>
      <c r="K9388" s="292">
        <v>155161.20000000001</v>
      </c>
      <c r="L9388" s="292" t="s">
        <v>459</v>
      </c>
      <c r="M9388" s="292" t="s">
        <v>7116</v>
      </c>
      <c r="N9388" s="292" t="s">
        <v>7117</v>
      </c>
    </row>
    <row r="9389" spans="1:14" x14ac:dyDescent="0.2">
      <c r="A9389" s="505">
        <v>45233</v>
      </c>
      <c r="B9389" s="292" t="s">
        <v>541</v>
      </c>
      <c r="C9389" s="357">
        <v>75064.160000000003</v>
      </c>
      <c r="D9389" s="292" t="s">
        <v>452</v>
      </c>
      <c r="E9389" s="292">
        <v>6730</v>
      </c>
      <c r="F9389" s="292" t="s">
        <v>7172</v>
      </c>
      <c r="G9389" s="292"/>
      <c r="H9389" s="294">
        <v>8</v>
      </c>
      <c r="I9389" s="292">
        <v>231300</v>
      </c>
      <c r="J9389" s="292" t="s">
        <v>455</v>
      </c>
      <c r="K9389" s="292">
        <v>277560</v>
      </c>
      <c r="L9389" s="292" t="s">
        <v>459</v>
      </c>
      <c r="M9389" s="292" t="s">
        <v>7116</v>
      </c>
      <c r="N9389" s="292" t="s">
        <v>7117</v>
      </c>
    </row>
    <row r="9390" spans="1:14" x14ac:dyDescent="0.2">
      <c r="A9390" s="505">
        <v>45252</v>
      </c>
      <c r="B9390" s="292" t="s">
        <v>541</v>
      </c>
      <c r="C9390" s="357">
        <v>6756.1</v>
      </c>
      <c r="D9390" s="292" t="s">
        <v>452</v>
      </c>
      <c r="E9390" s="292">
        <v>6609</v>
      </c>
      <c r="F9390" s="292" t="s">
        <v>7158</v>
      </c>
      <c r="G9390" s="292"/>
      <c r="H9390" s="294">
        <v>4</v>
      </c>
      <c r="I9390" s="292">
        <v>129301</v>
      </c>
      <c r="J9390" s="292" t="s">
        <v>455</v>
      </c>
      <c r="K9390" s="292">
        <v>155161.20000000001</v>
      </c>
      <c r="L9390" s="292" t="s">
        <v>459</v>
      </c>
      <c r="M9390" s="292" t="s">
        <v>7116</v>
      </c>
      <c r="N9390" s="292" t="s">
        <v>7117</v>
      </c>
    </row>
    <row r="9391" spans="1:14" x14ac:dyDescent="0.2">
      <c r="A9391" s="505">
        <v>45253</v>
      </c>
      <c r="B9391" s="292" t="s">
        <v>541</v>
      </c>
      <c r="C9391" s="357">
        <v>6756.1</v>
      </c>
      <c r="D9391" s="292" t="s">
        <v>452</v>
      </c>
      <c r="E9391" s="292">
        <v>6609</v>
      </c>
      <c r="F9391" s="292" t="s">
        <v>7158</v>
      </c>
      <c r="G9391" s="292"/>
      <c r="H9391" s="294">
        <v>2</v>
      </c>
      <c r="I9391" s="292">
        <v>129301</v>
      </c>
      <c r="J9391" s="292" t="s">
        <v>455</v>
      </c>
      <c r="K9391" s="292">
        <v>155161.20000000001</v>
      </c>
      <c r="L9391" s="292" t="s">
        <v>459</v>
      </c>
      <c r="M9391" s="292" t="s">
        <v>7116</v>
      </c>
      <c r="N9391" s="292" t="s">
        <v>7117</v>
      </c>
    </row>
    <row r="9392" spans="1:14" x14ac:dyDescent="0.2">
      <c r="A9392" s="505">
        <v>45246</v>
      </c>
      <c r="B9392" s="292" t="s">
        <v>541</v>
      </c>
      <c r="C9392" s="357">
        <v>6497.11</v>
      </c>
      <c r="D9392" s="292" t="s">
        <v>452</v>
      </c>
      <c r="E9392" s="292">
        <v>6608</v>
      </c>
      <c r="F9392" s="292" t="s">
        <v>7163</v>
      </c>
      <c r="G9392" s="292"/>
      <c r="H9392" s="294">
        <v>7</v>
      </c>
      <c r="I9392" s="292">
        <v>149228</v>
      </c>
      <c r="J9392" s="292" t="s">
        <v>455</v>
      </c>
      <c r="K9392" s="292">
        <v>179073.6</v>
      </c>
      <c r="L9392" s="292" t="s">
        <v>459</v>
      </c>
      <c r="M9392" s="292" t="s">
        <v>7116</v>
      </c>
      <c r="N9392" s="292" t="s">
        <v>7117</v>
      </c>
    </row>
    <row r="9393" spans="1:14" x14ac:dyDescent="0.2">
      <c r="A9393" s="505">
        <v>45247</v>
      </c>
      <c r="B9393" s="292" t="s">
        <v>541</v>
      </c>
      <c r="C9393" s="357">
        <v>6497.11</v>
      </c>
      <c r="D9393" s="292" t="s">
        <v>452</v>
      </c>
      <c r="E9393" s="292">
        <v>6608</v>
      </c>
      <c r="F9393" s="292" t="s">
        <v>7163</v>
      </c>
      <c r="G9393" s="292"/>
      <c r="H9393" s="294">
        <v>8</v>
      </c>
      <c r="I9393" s="292">
        <v>149228</v>
      </c>
      <c r="J9393" s="292" t="s">
        <v>455</v>
      </c>
      <c r="K9393" s="292">
        <v>179073.6</v>
      </c>
      <c r="L9393" s="292" t="s">
        <v>459</v>
      </c>
      <c r="M9393" s="292" t="s">
        <v>7116</v>
      </c>
      <c r="N9393" s="292" t="s">
        <v>7117</v>
      </c>
    </row>
    <row r="9394" spans="1:14" x14ac:dyDescent="0.2">
      <c r="A9394" s="505">
        <v>45250</v>
      </c>
      <c r="B9394" s="292" t="s">
        <v>541</v>
      </c>
      <c r="C9394" s="357">
        <v>6709.1</v>
      </c>
      <c r="D9394" s="292" t="s">
        <v>2065</v>
      </c>
      <c r="E9394" s="292">
        <v>6608</v>
      </c>
      <c r="F9394" s="292" t="s">
        <v>7163</v>
      </c>
      <c r="G9394" s="292"/>
      <c r="H9394" s="294">
        <v>8</v>
      </c>
      <c r="I9394" s="292">
        <v>149228</v>
      </c>
      <c r="J9394" s="292" t="s">
        <v>455</v>
      </c>
      <c r="K9394" s="292">
        <v>179073.6</v>
      </c>
      <c r="L9394" s="292" t="s">
        <v>459</v>
      </c>
      <c r="M9394" s="292" t="s">
        <v>7116</v>
      </c>
      <c r="N9394" s="292" t="s">
        <v>7117</v>
      </c>
    </row>
    <row r="9395" spans="1:14" x14ac:dyDescent="0.2">
      <c r="A9395" s="505">
        <v>45251</v>
      </c>
      <c r="B9395" s="292" t="s">
        <v>541</v>
      </c>
      <c r="C9395" s="357">
        <v>6709.1</v>
      </c>
      <c r="D9395" s="292" t="s">
        <v>2065</v>
      </c>
      <c r="E9395" s="292">
        <v>6608</v>
      </c>
      <c r="F9395" s="292" t="s">
        <v>7163</v>
      </c>
      <c r="G9395" s="292"/>
      <c r="H9395" s="294">
        <v>8</v>
      </c>
      <c r="I9395" s="292">
        <v>149228</v>
      </c>
      <c r="J9395" s="292" t="s">
        <v>455</v>
      </c>
      <c r="K9395" s="292">
        <v>179073.6</v>
      </c>
      <c r="L9395" s="292" t="s">
        <v>459</v>
      </c>
      <c r="M9395" s="292" t="s">
        <v>7116</v>
      </c>
      <c r="N9395" s="292" t="s">
        <v>7117</v>
      </c>
    </row>
    <row r="9396" spans="1:14" x14ac:dyDescent="0.2">
      <c r="A9396" s="505">
        <v>45252</v>
      </c>
      <c r="B9396" s="292" t="s">
        <v>541</v>
      </c>
      <c r="C9396" s="357">
        <v>6709.1</v>
      </c>
      <c r="D9396" s="292" t="s">
        <v>2065</v>
      </c>
      <c r="E9396" s="292">
        <v>6608</v>
      </c>
      <c r="F9396" s="292" t="s">
        <v>7163</v>
      </c>
      <c r="G9396" s="292"/>
      <c r="H9396" s="294">
        <v>7</v>
      </c>
      <c r="I9396" s="292">
        <v>149228</v>
      </c>
      <c r="J9396" s="292" t="s">
        <v>455</v>
      </c>
      <c r="K9396" s="292">
        <v>179073.6</v>
      </c>
      <c r="L9396" s="292" t="s">
        <v>459</v>
      </c>
      <c r="M9396" s="292" t="s">
        <v>7116</v>
      </c>
      <c r="N9396" s="292" t="s">
        <v>7117</v>
      </c>
    </row>
    <row r="9397" spans="1:14" x14ac:dyDescent="0.2">
      <c r="A9397" s="505">
        <v>45253</v>
      </c>
      <c r="B9397" s="292" t="s">
        <v>541</v>
      </c>
      <c r="C9397" s="357">
        <v>6709.1</v>
      </c>
      <c r="D9397" s="292" t="s">
        <v>2065</v>
      </c>
      <c r="E9397" s="292">
        <v>6608</v>
      </c>
      <c r="F9397" s="292" t="s">
        <v>7163</v>
      </c>
      <c r="G9397" s="292"/>
      <c r="H9397" s="294">
        <v>8</v>
      </c>
      <c r="I9397" s="292">
        <v>149228</v>
      </c>
      <c r="J9397" s="292" t="s">
        <v>455</v>
      </c>
      <c r="K9397" s="292">
        <v>179073.6</v>
      </c>
      <c r="L9397" s="292" t="s">
        <v>459</v>
      </c>
      <c r="M9397" s="292" t="s">
        <v>7116</v>
      </c>
      <c r="N9397" s="292" t="s">
        <v>7117</v>
      </c>
    </row>
    <row r="9398" spans="1:14" x14ac:dyDescent="0.2">
      <c r="A9398" s="505">
        <v>45254</v>
      </c>
      <c r="B9398" s="292" t="s">
        <v>541</v>
      </c>
      <c r="C9398" s="357">
        <v>6709.1</v>
      </c>
      <c r="D9398" s="292" t="s">
        <v>2065</v>
      </c>
      <c r="E9398" s="292">
        <v>6608</v>
      </c>
      <c r="F9398" s="292" t="s">
        <v>7163</v>
      </c>
      <c r="G9398" s="292"/>
      <c r="H9398" s="294">
        <v>8</v>
      </c>
      <c r="I9398" s="292">
        <v>149228</v>
      </c>
      <c r="J9398" s="292" t="s">
        <v>455</v>
      </c>
      <c r="K9398" s="292">
        <v>179073.6</v>
      </c>
      <c r="L9398" s="292" t="s">
        <v>459</v>
      </c>
      <c r="M9398" s="292" t="s">
        <v>7116</v>
      </c>
      <c r="N9398" s="292" t="s">
        <v>7117</v>
      </c>
    </row>
    <row r="9399" spans="1:14" x14ac:dyDescent="0.2">
      <c r="A9399" s="505">
        <v>45257</v>
      </c>
      <c r="B9399" s="292" t="s">
        <v>541</v>
      </c>
      <c r="C9399" s="357">
        <v>6709.1</v>
      </c>
      <c r="D9399" s="292" t="s">
        <v>2065</v>
      </c>
      <c r="E9399" s="292">
        <v>6608</v>
      </c>
      <c r="F9399" s="292" t="s">
        <v>7163</v>
      </c>
      <c r="G9399" s="292"/>
      <c r="H9399" s="294">
        <v>8</v>
      </c>
      <c r="I9399" s="292">
        <v>149228</v>
      </c>
      <c r="J9399" s="292" t="s">
        <v>455</v>
      </c>
      <c r="K9399" s="292">
        <v>179073.6</v>
      </c>
      <c r="L9399" s="292" t="s">
        <v>459</v>
      </c>
      <c r="M9399" s="292" t="s">
        <v>7116</v>
      </c>
      <c r="N9399" s="292" t="s">
        <v>7117</v>
      </c>
    </row>
    <row r="9400" spans="1:14" x14ac:dyDescent="0.2">
      <c r="A9400" s="505">
        <v>45258</v>
      </c>
      <c r="B9400" s="292" t="s">
        <v>541</v>
      </c>
      <c r="C9400" s="357">
        <v>6709.1</v>
      </c>
      <c r="D9400" s="292" t="s">
        <v>2065</v>
      </c>
      <c r="E9400" s="292">
        <v>6608</v>
      </c>
      <c r="F9400" s="292" t="s">
        <v>7163</v>
      </c>
      <c r="G9400" s="292"/>
      <c r="H9400" s="294">
        <v>6.5</v>
      </c>
      <c r="I9400" s="292">
        <v>149228</v>
      </c>
      <c r="J9400" s="292" t="s">
        <v>455</v>
      </c>
      <c r="K9400" s="292">
        <v>179073.6</v>
      </c>
      <c r="L9400" s="292" t="s">
        <v>459</v>
      </c>
      <c r="M9400" s="292" t="s">
        <v>7116</v>
      </c>
      <c r="N9400" s="292" t="s">
        <v>7117</v>
      </c>
    </row>
    <row r="9401" spans="1:14" x14ac:dyDescent="0.2">
      <c r="A9401" s="505">
        <v>45259</v>
      </c>
      <c r="B9401" s="292" t="s">
        <v>541</v>
      </c>
      <c r="C9401" s="357">
        <v>6709.1</v>
      </c>
      <c r="D9401" s="292" t="s">
        <v>2065</v>
      </c>
      <c r="E9401" s="292">
        <v>6608</v>
      </c>
      <c r="F9401" s="292" t="s">
        <v>7163</v>
      </c>
      <c r="G9401" s="292"/>
      <c r="H9401" s="294">
        <v>8</v>
      </c>
      <c r="I9401" s="292">
        <v>149228</v>
      </c>
      <c r="J9401" s="292" t="s">
        <v>455</v>
      </c>
      <c r="K9401" s="292">
        <v>179073.6</v>
      </c>
      <c r="L9401" s="292" t="s">
        <v>459</v>
      </c>
      <c r="M9401" s="292" t="s">
        <v>7116</v>
      </c>
      <c r="N9401" s="292" t="s">
        <v>7117</v>
      </c>
    </row>
    <row r="9402" spans="1:14" x14ac:dyDescent="0.2">
      <c r="A9402" s="505">
        <v>45260</v>
      </c>
      <c r="B9402" s="292" t="s">
        <v>541</v>
      </c>
      <c r="C9402" s="357">
        <v>6709.1</v>
      </c>
      <c r="D9402" s="292" t="s">
        <v>2065</v>
      </c>
      <c r="E9402" s="292">
        <v>6608</v>
      </c>
      <c r="F9402" s="292" t="s">
        <v>7163</v>
      </c>
      <c r="G9402" s="292"/>
      <c r="H9402" s="294">
        <v>8</v>
      </c>
      <c r="I9402" s="292">
        <v>149228</v>
      </c>
      <c r="J9402" s="292" t="s">
        <v>455</v>
      </c>
      <c r="K9402" s="292">
        <v>179073.6</v>
      </c>
      <c r="L9402" s="292" t="s">
        <v>459</v>
      </c>
      <c r="M9402" s="292" t="s">
        <v>7116</v>
      </c>
      <c r="N9402" s="292" t="s">
        <v>7117</v>
      </c>
    </row>
    <row r="9403" spans="1:14" x14ac:dyDescent="0.2">
      <c r="A9403" s="505">
        <v>45246</v>
      </c>
      <c r="B9403" s="292" t="s">
        <v>541</v>
      </c>
      <c r="C9403" s="357">
        <v>6819.1</v>
      </c>
      <c r="D9403" s="292" t="s">
        <v>452</v>
      </c>
      <c r="E9403" s="292">
        <v>2043</v>
      </c>
      <c r="F9403" s="292" t="s">
        <v>7161</v>
      </c>
      <c r="G9403" s="292"/>
      <c r="H9403" s="294">
        <v>8</v>
      </c>
      <c r="I9403" s="292">
        <v>181494</v>
      </c>
      <c r="J9403" s="292" t="s">
        <v>455</v>
      </c>
      <c r="K9403" s="292">
        <v>217792.8</v>
      </c>
      <c r="L9403" s="292" t="s">
        <v>459</v>
      </c>
      <c r="M9403" s="292" t="s">
        <v>7116</v>
      </c>
      <c r="N9403" s="292" t="s">
        <v>7117</v>
      </c>
    </row>
    <row r="9404" spans="1:14" x14ac:dyDescent="0.2">
      <c r="A9404" s="505">
        <v>45247</v>
      </c>
      <c r="B9404" s="292" t="s">
        <v>541</v>
      </c>
      <c r="C9404" s="357">
        <v>6819.1</v>
      </c>
      <c r="D9404" s="292" t="s">
        <v>452</v>
      </c>
      <c r="E9404" s="292">
        <v>2043</v>
      </c>
      <c r="F9404" s="292" t="s">
        <v>7161</v>
      </c>
      <c r="G9404" s="292"/>
      <c r="H9404" s="294">
        <v>8</v>
      </c>
      <c r="I9404" s="292">
        <v>181494</v>
      </c>
      <c r="J9404" s="292" t="s">
        <v>455</v>
      </c>
      <c r="K9404" s="292">
        <v>217792.8</v>
      </c>
      <c r="L9404" s="292" t="s">
        <v>459</v>
      </c>
      <c r="M9404" s="292" t="s">
        <v>7116</v>
      </c>
      <c r="N9404" s="292" t="s">
        <v>7117</v>
      </c>
    </row>
    <row r="9405" spans="1:14" x14ac:dyDescent="0.2">
      <c r="A9405" s="505">
        <v>45257</v>
      </c>
      <c r="B9405" s="292" t="s">
        <v>541</v>
      </c>
      <c r="C9405" s="357">
        <v>6819.1</v>
      </c>
      <c r="D9405" s="292" t="s">
        <v>452</v>
      </c>
      <c r="E9405" s="292">
        <v>2043</v>
      </c>
      <c r="F9405" s="292" t="s">
        <v>7161</v>
      </c>
      <c r="G9405" s="292"/>
      <c r="H9405" s="294">
        <v>8</v>
      </c>
      <c r="I9405" s="292">
        <v>181494</v>
      </c>
      <c r="J9405" s="292" t="s">
        <v>455</v>
      </c>
      <c r="K9405" s="292">
        <v>217792.8</v>
      </c>
      <c r="L9405" s="292" t="s">
        <v>459</v>
      </c>
      <c r="M9405" s="292" t="s">
        <v>7116</v>
      </c>
      <c r="N9405" s="292" t="s">
        <v>7117</v>
      </c>
    </row>
    <row r="9406" spans="1:14" x14ac:dyDescent="0.2">
      <c r="A9406" s="505">
        <v>45258</v>
      </c>
      <c r="B9406" s="292" t="s">
        <v>541</v>
      </c>
      <c r="C9406" s="357">
        <v>6819.1</v>
      </c>
      <c r="D9406" s="292" t="s">
        <v>452</v>
      </c>
      <c r="E9406" s="292">
        <v>2043</v>
      </c>
      <c r="F9406" s="292" t="s">
        <v>7161</v>
      </c>
      <c r="G9406" s="292"/>
      <c r="H9406" s="294">
        <v>8</v>
      </c>
      <c r="I9406" s="292">
        <v>181494</v>
      </c>
      <c r="J9406" s="292" t="s">
        <v>455</v>
      </c>
      <c r="K9406" s="292">
        <v>217792.8</v>
      </c>
      <c r="L9406" s="292" t="s">
        <v>459</v>
      </c>
      <c r="M9406" s="292" t="s">
        <v>7116</v>
      </c>
      <c r="N9406" s="292" t="s">
        <v>7117</v>
      </c>
    </row>
    <row r="9407" spans="1:14" x14ac:dyDescent="0.2">
      <c r="A9407" s="505">
        <v>45259</v>
      </c>
      <c r="B9407" s="292" t="s">
        <v>541</v>
      </c>
      <c r="C9407" s="357">
        <v>6819.1</v>
      </c>
      <c r="D9407" s="292" t="s">
        <v>452</v>
      </c>
      <c r="E9407" s="292">
        <v>2043</v>
      </c>
      <c r="F9407" s="292" t="s">
        <v>7161</v>
      </c>
      <c r="G9407" s="292"/>
      <c r="H9407" s="294">
        <v>8</v>
      </c>
      <c r="I9407" s="292">
        <v>181494</v>
      </c>
      <c r="J9407" s="292" t="s">
        <v>455</v>
      </c>
      <c r="K9407" s="292">
        <v>217792.8</v>
      </c>
      <c r="L9407" s="292" t="s">
        <v>459</v>
      </c>
      <c r="M9407" s="292" t="s">
        <v>7116</v>
      </c>
      <c r="N9407" s="292" t="s">
        <v>7117</v>
      </c>
    </row>
    <row r="9408" spans="1:14" x14ac:dyDescent="0.2">
      <c r="A9408" s="505">
        <v>45260</v>
      </c>
      <c r="B9408" s="292" t="s">
        <v>541</v>
      </c>
      <c r="C9408" s="357">
        <v>6819.1</v>
      </c>
      <c r="D9408" s="292" t="s">
        <v>452</v>
      </c>
      <c r="E9408" s="292">
        <v>2043</v>
      </c>
      <c r="F9408" s="292" t="s">
        <v>7161</v>
      </c>
      <c r="G9408" s="292"/>
      <c r="H9408" s="294">
        <v>8</v>
      </c>
      <c r="I9408" s="292">
        <v>181494</v>
      </c>
      <c r="J9408" s="292" t="s">
        <v>455</v>
      </c>
      <c r="K9408" s="292">
        <v>217792.8</v>
      </c>
      <c r="L9408" s="292" t="s">
        <v>459</v>
      </c>
      <c r="M9408" s="292" t="s">
        <v>7116</v>
      </c>
      <c r="N9408" s="292" t="s">
        <v>7117</v>
      </c>
    </row>
    <row r="9409" spans="1:14" x14ac:dyDescent="0.2">
      <c r="A9409" s="505">
        <v>45250</v>
      </c>
      <c r="B9409" s="292" t="s">
        <v>541</v>
      </c>
      <c r="C9409" s="357">
        <v>6819.1</v>
      </c>
      <c r="D9409" s="292" t="s">
        <v>452</v>
      </c>
      <c r="E9409" s="292">
        <v>2043</v>
      </c>
      <c r="F9409" s="292" t="s">
        <v>7161</v>
      </c>
      <c r="G9409" s="292"/>
      <c r="H9409" s="294">
        <v>8</v>
      </c>
      <c r="I9409" s="292">
        <v>181494</v>
      </c>
      <c r="J9409" s="292" t="s">
        <v>455</v>
      </c>
      <c r="K9409" s="292">
        <v>217792.8</v>
      </c>
      <c r="L9409" s="292" t="s">
        <v>459</v>
      </c>
      <c r="M9409" s="292" t="s">
        <v>7116</v>
      </c>
      <c r="N9409" s="292" t="s">
        <v>7117</v>
      </c>
    </row>
    <row r="9410" spans="1:14" x14ac:dyDescent="0.2">
      <c r="A9410" s="505">
        <v>45251</v>
      </c>
      <c r="B9410" s="292" t="s">
        <v>541</v>
      </c>
      <c r="C9410" s="357">
        <v>6819.1</v>
      </c>
      <c r="D9410" s="292" t="s">
        <v>452</v>
      </c>
      <c r="E9410" s="292">
        <v>2043</v>
      </c>
      <c r="F9410" s="292" t="s">
        <v>7161</v>
      </c>
      <c r="G9410" s="292"/>
      <c r="H9410" s="294">
        <v>8</v>
      </c>
      <c r="I9410" s="292">
        <v>181494</v>
      </c>
      <c r="J9410" s="292" t="s">
        <v>455</v>
      </c>
      <c r="K9410" s="292">
        <v>217792.8</v>
      </c>
      <c r="L9410" s="292" t="s">
        <v>459</v>
      </c>
      <c r="M9410" s="292" t="s">
        <v>7116</v>
      </c>
      <c r="N9410" s="292" t="s">
        <v>7117</v>
      </c>
    </row>
    <row r="9411" spans="1:14" x14ac:dyDescent="0.2">
      <c r="A9411" s="505">
        <v>45252</v>
      </c>
      <c r="B9411" s="292" t="s">
        <v>541</v>
      </c>
      <c r="C9411" s="357">
        <v>6819.1</v>
      </c>
      <c r="D9411" s="292" t="s">
        <v>452</v>
      </c>
      <c r="E9411" s="292">
        <v>2043</v>
      </c>
      <c r="F9411" s="292" t="s">
        <v>7161</v>
      </c>
      <c r="G9411" s="292"/>
      <c r="H9411" s="294">
        <v>8</v>
      </c>
      <c r="I9411" s="292">
        <v>181494</v>
      </c>
      <c r="J9411" s="292" t="s">
        <v>455</v>
      </c>
      <c r="K9411" s="292">
        <v>217792.8</v>
      </c>
      <c r="L9411" s="292" t="s">
        <v>459</v>
      </c>
      <c r="M9411" s="292" t="s">
        <v>7116</v>
      </c>
      <c r="N9411" s="292" t="s">
        <v>7117</v>
      </c>
    </row>
    <row r="9412" spans="1:14" x14ac:dyDescent="0.2">
      <c r="A9412" s="505">
        <v>45253</v>
      </c>
      <c r="B9412" s="292" t="s">
        <v>541</v>
      </c>
      <c r="C9412" s="357">
        <v>6819.1</v>
      </c>
      <c r="D9412" s="292" t="s">
        <v>452</v>
      </c>
      <c r="E9412" s="292">
        <v>2043</v>
      </c>
      <c r="F9412" s="292" t="s">
        <v>7161</v>
      </c>
      <c r="G9412" s="292"/>
      <c r="H9412" s="294">
        <v>8</v>
      </c>
      <c r="I9412" s="292">
        <v>181494</v>
      </c>
      <c r="J9412" s="292" t="s">
        <v>455</v>
      </c>
      <c r="K9412" s="292">
        <v>217792.8</v>
      </c>
      <c r="L9412" s="292" t="s">
        <v>459</v>
      </c>
      <c r="M9412" s="292" t="s">
        <v>7116</v>
      </c>
      <c r="N9412" s="292" t="s">
        <v>7117</v>
      </c>
    </row>
    <row r="9413" spans="1:14" x14ac:dyDescent="0.2">
      <c r="A9413" s="505">
        <v>45254</v>
      </c>
      <c r="B9413" s="292" t="s">
        <v>541</v>
      </c>
      <c r="C9413" s="357">
        <v>6819.1</v>
      </c>
      <c r="D9413" s="292" t="s">
        <v>452</v>
      </c>
      <c r="E9413" s="292">
        <v>2043</v>
      </c>
      <c r="F9413" s="292" t="s">
        <v>7161</v>
      </c>
      <c r="G9413" s="292"/>
      <c r="H9413" s="294">
        <v>8</v>
      </c>
      <c r="I9413" s="292">
        <v>181494</v>
      </c>
      <c r="J9413" s="292" t="s">
        <v>455</v>
      </c>
      <c r="K9413" s="292">
        <v>217792.8</v>
      </c>
      <c r="L9413" s="292" t="s">
        <v>459</v>
      </c>
      <c r="M9413" s="292" t="s">
        <v>7116</v>
      </c>
      <c r="N9413" s="292" t="s">
        <v>7117</v>
      </c>
    </row>
    <row r="9414" spans="1:14" x14ac:dyDescent="0.2">
      <c r="A9414" s="505">
        <v>45257</v>
      </c>
      <c r="B9414" s="292" t="s">
        <v>541</v>
      </c>
      <c r="C9414" s="357">
        <v>6427.1</v>
      </c>
      <c r="D9414" s="292" t="s">
        <v>452</v>
      </c>
      <c r="E9414" s="292">
        <v>2045</v>
      </c>
      <c r="F9414" s="292" t="s">
        <v>487</v>
      </c>
      <c r="G9414" s="292"/>
      <c r="H9414" s="294">
        <v>8</v>
      </c>
      <c r="I9414" s="292">
        <v>169949</v>
      </c>
      <c r="J9414" s="292" t="s">
        <v>455</v>
      </c>
      <c r="K9414" s="292">
        <v>203938.8</v>
      </c>
      <c r="L9414" s="292" t="s">
        <v>459</v>
      </c>
      <c r="M9414" s="292" t="s">
        <v>7116</v>
      </c>
      <c r="N9414" s="292" t="s">
        <v>7117</v>
      </c>
    </row>
    <row r="9415" spans="1:14" x14ac:dyDescent="0.2">
      <c r="A9415" s="505">
        <v>45258</v>
      </c>
      <c r="B9415" s="292" t="s">
        <v>541</v>
      </c>
      <c r="C9415" s="357">
        <v>6427.1</v>
      </c>
      <c r="D9415" s="292" t="s">
        <v>452</v>
      </c>
      <c r="E9415" s="292">
        <v>2045</v>
      </c>
      <c r="F9415" s="292" t="s">
        <v>487</v>
      </c>
      <c r="G9415" s="292"/>
      <c r="H9415" s="294">
        <v>8</v>
      </c>
      <c r="I9415" s="292">
        <v>169949</v>
      </c>
      <c r="J9415" s="292" t="s">
        <v>455</v>
      </c>
      <c r="K9415" s="292">
        <v>203938.8</v>
      </c>
      <c r="L9415" s="292" t="s">
        <v>459</v>
      </c>
      <c r="M9415" s="292" t="s">
        <v>7116</v>
      </c>
      <c r="N9415" s="292" t="s">
        <v>7117</v>
      </c>
    </row>
    <row r="9416" spans="1:14" x14ac:dyDescent="0.2">
      <c r="A9416" s="505">
        <v>45259</v>
      </c>
      <c r="B9416" s="292" t="s">
        <v>541</v>
      </c>
      <c r="C9416" s="357">
        <v>6427.1</v>
      </c>
      <c r="D9416" s="292" t="s">
        <v>452</v>
      </c>
      <c r="E9416" s="292">
        <v>2045</v>
      </c>
      <c r="F9416" s="292" t="s">
        <v>487</v>
      </c>
      <c r="G9416" s="292"/>
      <c r="H9416" s="294">
        <v>8</v>
      </c>
      <c r="I9416" s="292">
        <v>169949</v>
      </c>
      <c r="J9416" s="292" t="s">
        <v>455</v>
      </c>
      <c r="K9416" s="292">
        <v>203938.8</v>
      </c>
      <c r="L9416" s="292" t="s">
        <v>459</v>
      </c>
      <c r="M9416" s="292" t="s">
        <v>7116</v>
      </c>
      <c r="N9416" s="292" t="s">
        <v>7117</v>
      </c>
    </row>
    <row r="9417" spans="1:14" x14ac:dyDescent="0.2">
      <c r="A9417" s="505">
        <v>45260</v>
      </c>
      <c r="B9417" s="292" t="s">
        <v>541</v>
      </c>
      <c r="C9417" s="357">
        <v>6427.1</v>
      </c>
      <c r="D9417" s="292" t="s">
        <v>452</v>
      </c>
      <c r="E9417" s="292">
        <v>2045</v>
      </c>
      <c r="F9417" s="292" t="s">
        <v>487</v>
      </c>
      <c r="G9417" s="292"/>
      <c r="H9417" s="294">
        <v>8</v>
      </c>
      <c r="I9417" s="292">
        <v>169949</v>
      </c>
      <c r="J9417" s="292" t="s">
        <v>455</v>
      </c>
      <c r="K9417" s="292">
        <v>203938.8</v>
      </c>
      <c r="L9417" s="292" t="s">
        <v>459</v>
      </c>
      <c r="M9417" s="292" t="s">
        <v>7116</v>
      </c>
      <c r="N9417" s="292" t="s">
        <v>7117</v>
      </c>
    </row>
    <row r="9418" spans="1:14" x14ac:dyDescent="0.2">
      <c r="A9418" s="505">
        <v>45250</v>
      </c>
      <c r="B9418" s="292" t="s">
        <v>541</v>
      </c>
      <c r="C9418" s="357">
        <v>6427.1</v>
      </c>
      <c r="D9418" s="292" t="s">
        <v>452</v>
      </c>
      <c r="E9418" s="292">
        <v>2045</v>
      </c>
      <c r="F9418" s="292" t="s">
        <v>487</v>
      </c>
      <c r="G9418" s="292"/>
      <c r="H9418" s="294">
        <v>8</v>
      </c>
      <c r="I9418" s="292">
        <v>169949</v>
      </c>
      <c r="J9418" s="292" t="s">
        <v>455</v>
      </c>
      <c r="K9418" s="292">
        <v>203938.8</v>
      </c>
      <c r="L9418" s="292" t="s">
        <v>459</v>
      </c>
      <c r="M9418" s="292" t="s">
        <v>7116</v>
      </c>
      <c r="N9418" s="292" t="s">
        <v>7117</v>
      </c>
    </row>
    <row r="9419" spans="1:14" x14ac:dyDescent="0.2">
      <c r="A9419" s="505">
        <v>45251</v>
      </c>
      <c r="B9419" s="292" t="s">
        <v>541</v>
      </c>
      <c r="C9419" s="357">
        <v>6427.1</v>
      </c>
      <c r="D9419" s="292" t="s">
        <v>452</v>
      </c>
      <c r="E9419" s="292">
        <v>2045</v>
      </c>
      <c r="F9419" s="292" t="s">
        <v>487</v>
      </c>
      <c r="G9419" s="292"/>
      <c r="H9419" s="294">
        <v>8</v>
      </c>
      <c r="I9419" s="292">
        <v>169949</v>
      </c>
      <c r="J9419" s="292" t="s">
        <v>455</v>
      </c>
      <c r="K9419" s="292">
        <v>203938.8</v>
      </c>
      <c r="L9419" s="292" t="s">
        <v>459</v>
      </c>
      <c r="M9419" s="292" t="s">
        <v>7116</v>
      </c>
      <c r="N9419" s="292" t="s">
        <v>7117</v>
      </c>
    </row>
    <row r="9420" spans="1:14" x14ac:dyDescent="0.2">
      <c r="A9420" s="505">
        <v>45252</v>
      </c>
      <c r="B9420" s="292" t="s">
        <v>541</v>
      </c>
      <c r="C9420" s="357">
        <v>6427.1</v>
      </c>
      <c r="D9420" s="292" t="s">
        <v>452</v>
      </c>
      <c r="E9420" s="292">
        <v>2045</v>
      </c>
      <c r="F9420" s="292" t="s">
        <v>487</v>
      </c>
      <c r="G9420" s="292"/>
      <c r="H9420" s="294">
        <v>8</v>
      </c>
      <c r="I9420" s="292">
        <v>169949</v>
      </c>
      <c r="J9420" s="292" t="s">
        <v>455</v>
      </c>
      <c r="K9420" s="292">
        <v>203938.8</v>
      </c>
      <c r="L9420" s="292" t="s">
        <v>459</v>
      </c>
      <c r="M9420" s="292" t="s">
        <v>7116</v>
      </c>
      <c r="N9420" s="292" t="s">
        <v>7117</v>
      </c>
    </row>
    <row r="9421" spans="1:14" x14ac:dyDescent="0.2">
      <c r="A9421" s="505">
        <v>45253</v>
      </c>
      <c r="B9421" s="292" t="s">
        <v>541</v>
      </c>
      <c r="C9421" s="357">
        <v>6427.1</v>
      </c>
      <c r="D9421" s="292" t="s">
        <v>452</v>
      </c>
      <c r="E9421" s="292">
        <v>2045</v>
      </c>
      <c r="F9421" s="292" t="s">
        <v>487</v>
      </c>
      <c r="G9421" s="292"/>
      <c r="H9421" s="294">
        <v>8</v>
      </c>
      <c r="I9421" s="292">
        <v>169949</v>
      </c>
      <c r="J9421" s="292" t="s">
        <v>455</v>
      </c>
      <c r="K9421" s="292">
        <v>203938.8</v>
      </c>
      <c r="L9421" s="292" t="s">
        <v>459</v>
      </c>
      <c r="M9421" s="292" t="s">
        <v>7116</v>
      </c>
      <c r="N9421" s="292" t="s">
        <v>7117</v>
      </c>
    </row>
    <row r="9422" spans="1:14" x14ac:dyDescent="0.2">
      <c r="A9422" s="505">
        <v>45254</v>
      </c>
      <c r="B9422" s="292" t="s">
        <v>541</v>
      </c>
      <c r="C9422" s="357">
        <v>6427.1</v>
      </c>
      <c r="D9422" s="292" t="s">
        <v>452</v>
      </c>
      <c r="E9422" s="292">
        <v>2045</v>
      </c>
      <c r="F9422" s="292" t="s">
        <v>487</v>
      </c>
      <c r="G9422" s="292"/>
      <c r="H9422" s="294">
        <v>8</v>
      </c>
      <c r="I9422" s="292">
        <v>169949</v>
      </c>
      <c r="J9422" s="292" t="s">
        <v>455</v>
      </c>
      <c r="K9422" s="292">
        <v>203938.8</v>
      </c>
      <c r="L9422" s="292" t="s">
        <v>459</v>
      </c>
      <c r="M9422" s="292" t="s">
        <v>7116</v>
      </c>
      <c r="N9422" s="292" t="s">
        <v>7117</v>
      </c>
    </row>
    <row r="9423" spans="1:14" x14ac:dyDescent="0.2">
      <c r="A9423" s="505">
        <v>45246</v>
      </c>
      <c r="B9423" s="292" t="s">
        <v>541</v>
      </c>
      <c r="C9423" s="357">
        <v>6427.1</v>
      </c>
      <c r="D9423" s="292" t="s">
        <v>452</v>
      </c>
      <c r="E9423" s="292">
        <v>2045</v>
      </c>
      <c r="F9423" s="292" t="s">
        <v>487</v>
      </c>
      <c r="G9423" s="292"/>
      <c r="H9423" s="294">
        <v>8</v>
      </c>
      <c r="I9423" s="292">
        <v>169949</v>
      </c>
      <c r="J9423" s="292" t="s">
        <v>455</v>
      </c>
      <c r="K9423" s="292">
        <v>203938.8</v>
      </c>
      <c r="L9423" s="292" t="s">
        <v>459</v>
      </c>
      <c r="M9423" s="292" t="s">
        <v>7116</v>
      </c>
      <c r="N9423" s="292" t="s">
        <v>7117</v>
      </c>
    </row>
    <row r="9424" spans="1:14" x14ac:dyDescent="0.2">
      <c r="A9424" s="505">
        <v>45247</v>
      </c>
      <c r="B9424" s="292" t="s">
        <v>541</v>
      </c>
      <c r="C9424" s="357">
        <v>6427.1</v>
      </c>
      <c r="D9424" s="292" t="s">
        <v>452</v>
      </c>
      <c r="E9424" s="292">
        <v>2045</v>
      </c>
      <c r="F9424" s="292" t="s">
        <v>487</v>
      </c>
      <c r="G9424" s="292"/>
      <c r="H9424" s="294">
        <v>8</v>
      </c>
      <c r="I9424" s="292">
        <v>169949</v>
      </c>
      <c r="J9424" s="292" t="s">
        <v>455</v>
      </c>
      <c r="K9424" s="292">
        <v>203938.8</v>
      </c>
      <c r="L9424" s="292" t="s">
        <v>459</v>
      </c>
      <c r="M9424" s="292" t="s">
        <v>7116</v>
      </c>
      <c r="N9424" s="292" t="s">
        <v>7117</v>
      </c>
    </row>
    <row r="9425" spans="1:14" x14ac:dyDescent="0.2">
      <c r="A9425" s="505">
        <v>45236</v>
      </c>
      <c r="B9425" s="292" t="s">
        <v>541</v>
      </c>
      <c r="C9425" s="357">
        <v>6819.1</v>
      </c>
      <c r="D9425" s="292" t="s">
        <v>452</v>
      </c>
      <c r="E9425" s="292">
        <v>2043</v>
      </c>
      <c r="F9425" s="292" t="s">
        <v>7161</v>
      </c>
      <c r="G9425" s="292"/>
      <c r="H9425" s="294">
        <v>8</v>
      </c>
      <c r="I9425" s="292">
        <v>181494</v>
      </c>
      <c r="J9425" s="292" t="s">
        <v>455</v>
      </c>
      <c r="K9425" s="292">
        <v>217792.8</v>
      </c>
      <c r="L9425" s="292" t="s">
        <v>459</v>
      </c>
      <c r="M9425" s="292" t="s">
        <v>7116</v>
      </c>
      <c r="N9425" s="292" t="s">
        <v>7117</v>
      </c>
    </row>
    <row r="9426" spans="1:14" x14ac:dyDescent="0.2">
      <c r="A9426" s="505">
        <v>45237</v>
      </c>
      <c r="B9426" s="292" t="s">
        <v>541</v>
      </c>
      <c r="C9426" s="357">
        <v>6819.1</v>
      </c>
      <c r="D9426" s="292" t="s">
        <v>452</v>
      </c>
      <c r="E9426" s="292">
        <v>2043</v>
      </c>
      <c r="F9426" s="292" t="s">
        <v>7161</v>
      </c>
      <c r="G9426" s="292"/>
      <c r="H9426" s="294">
        <v>8</v>
      </c>
      <c r="I9426" s="292">
        <v>181494</v>
      </c>
      <c r="J9426" s="292" t="s">
        <v>455</v>
      </c>
      <c r="K9426" s="292">
        <v>217792.8</v>
      </c>
      <c r="L9426" s="292" t="s">
        <v>459</v>
      </c>
      <c r="M9426" s="292" t="s">
        <v>7116</v>
      </c>
      <c r="N9426" s="292" t="s">
        <v>7117</v>
      </c>
    </row>
    <row r="9427" spans="1:14" x14ac:dyDescent="0.2">
      <c r="A9427" s="505">
        <v>45238</v>
      </c>
      <c r="B9427" s="292" t="s">
        <v>541</v>
      </c>
      <c r="C9427" s="357">
        <v>6819.1</v>
      </c>
      <c r="D9427" s="292" t="s">
        <v>452</v>
      </c>
      <c r="E9427" s="292">
        <v>2043</v>
      </c>
      <c r="F9427" s="292" t="s">
        <v>7161</v>
      </c>
      <c r="G9427" s="292"/>
      <c r="H9427" s="294">
        <v>8</v>
      </c>
      <c r="I9427" s="292">
        <v>181494</v>
      </c>
      <c r="J9427" s="292" t="s">
        <v>455</v>
      </c>
      <c r="K9427" s="292">
        <v>217792.8</v>
      </c>
      <c r="L9427" s="292" t="s">
        <v>459</v>
      </c>
      <c r="M9427" s="292" t="s">
        <v>7116</v>
      </c>
      <c r="N9427" s="292" t="s">
        <v>7117</v>
      </c>
    </row>
    <row r="9428" spans="1:14" x14ac:dyDescent="0.2">
      <c r="A9428" s="505">
        <v>45239</v>
      </c>
      <c r="B9428" s="292" t="s">
        <v>541</v>
      </c>
      <c r="C9428" s="357">
        <v>6819.1</v>
      </c>
      <c r="D9428" s="292" t="s">
        <v>452</v>
      </c>
      <c r="E9428" s="292">
        <v>2043</v>
      </c>
      <c r="F9428" s="292" t="s">
        <v>7161</v>
      </c>
      <c r="G9428" s="292"/>
      <c r="H9428" s="294">
        <v>8</v>
      </c>
      <c r="I9428" s="292">
        <v>181494</v>
      </c>
      <c r="J9428" s="292" t="s">
        <v>455</v>
      </c>
      <c r="K9428" s="292">
        <v>217792.8</v>
      </c>
      <c r="L9428" s="292" t="s">
        <v>459</v>
      </c>
      <c r="M9428" s="292" t="s">
        <v>7116</v>
      </c>
      <c r="N9428" s="292" t="s">
        <v>7117</v>
      </c>
    </row>
    <row r="9429" spans="1:14" x14ac:dyDescent="0.2">
      <c r="A9429" s="505">
        <v>45240</v>
      </c>
      <c r="B9429" s="292" t="s">
        <v>541</v>
      </c>
      <c r="C9429" s="357">
        <v>6819.1</v>
      </c>
      <c r="D9429" s="292" t="s">
        <v>452</v>
      </c>
      <c r="E9429" s="292">
        <v>2043</v>
      </c>
      <c r="F9429" s="292" t="s">
        <v>7161</v>
      </c>
      <c r="G9429" s="292"/>
      <c r="H9429" s="294">
        <v>7</v>
      </c>
      <c r="I9429" s="292">
        <v>181494</v>
      </c>
      <c r="J9429" s="292" t="s">
        <v>455</v>
      </c>
      <c r="K9429" s="292">
        <v>217792.8</v>
      </c>
      <c r="L9429" s="292" t="s">
        <v>459</v>
      </c>
      <c r="M9429" s="292" t="s">
        <v>7116</v>
      </c>
      <c r="N9429" s="292" t="s">
        <v>7117</v>
      </c>
    </row>
    <row r="9430" spans="1:14" x14ac:dyDescent="0.2">
      <c r="A9430" s="505">
        <v>45231</v>
      </c>
      <c r="B9430" s="292" t="s">
        <v>541</v>
      </c>
      <c r="C9430" s="357">
        <v>6819.1</v>
      </c>
      <c r="D9430" s="292" t="s">
        <v>452</v>
      </c>
      <c r="E9430" s="292">
        <v>2043</v>
      </c>
      <c r="F9430" s="292" t="s">
        <v>7161</v>
      </c>
      <c r="G9430" s="292"/>
      <c r="H9430" s="294">
        <v>8</v>
      </c>
      <c r="I9430" s="292">
        <v>181494</v>
      </c>
      <c r="J9430" s="292" t="s">
        <v>455</v>
      </c>
      <c r="K9430" s="292">
        <v>217792.8</v>
      </c>
      <c r="L9430" s="292" t="s">
        <v>459</v>
      </c>
      <c r="M9430" s="292" t="s">
        <v>7116</v>
      </c>
      <c r="N9430" s="292" t="s">
        <v>7117</v>
      </c>
    </row>
    <row r="9431" spans="1:14" x14ac:dyDescent="0.2">
      <c r="A9431" s="505">
        <v>45232</v>
      </c>
      <c r="B9431" s="292" t="s">
        <v>541</v>
      </c>
      <c r="C9431" s="357">
        <v>6819.1</v>
      </c>
      <c r="D9431" s="292" t="s">
        <v>452</v>
      </c>
      <c r="E9431" s="292">
        <v>2043</v>
      </c>
      <c r="F9431" s="292" t="s">
        <v>7161</v>
      </c>
      <c r="G9431" s="292"/>
      <c r="H9431" s="294">
        <v>8</v>
      </c>
      <c r="I9431" s="292">
        <v>181494</v>
      </c>
      <c r="J9431" s="292" t="s">
        <v>455</v>
      </c>
      <c r="K9431" s="292">
        <v>217792.8</v>
      </c>
      <c r="L9431" s="292" t="s">
        <v>459</v>
      </c>
      <c r="M9431" s="292" t="s">
        <v>7116</v>
      </c>
      <c r="N9431" s="292" t="s">
        <v>7117</v>
      </c>
    </row>
    <row r="9432" spans="1:14" x14ac:dyDescent="0.2">
      <c r="A9432" s="505">
        <v>45233</v>
      </c>
      <c r="B9432" s="292" t="s">
        <v>541</v>
      </c>
      <c r="C9432" s="357">
        <v>6819.1</v>
      </c>
      <c r="D9432" s="292" t="s">
        <v>452</v>
      </c>
      <c r="E9432" s="292">
        <v>2043</v>
      </c>
      <c r="F9432" s="292" t="s">
        <v>7161</v>
      </c>
      <c r="G9432" s="292"/>
      <c r="H9432" s="294">
        <v>8</v>
      </c>
      <c r="I9432" s="292">
        <v>181494</v>
      </c>
      <c r="J9432" s="292" t="s">
        <v>455</v>
      </c>
      <c r="K9432" s="292">
        <v>217792.8</v>
      </c>
      <c r="L9432" s="292" t="s">
        <v>459</v>
      </c>
      <c r="M9432" s="292" t="s">
        <v>7116</v>
      </c>
      <c r="N9432" s="292" t="s">
        <v>7117</v>
      </c>
    </row>
    <row r="9433" spans="1:14" x14ac:dyDescent="0.2">
      <c r="A9433" s="505">
        <v>45243</v>
      </c>
      <c r="B9433" s="292" t="s">
        <v>541</v>
      </c>
      <c r="C9433" s="357">
        <v>6819.1</v>
      </c>
      <c r="D9433" s="292" t="s">
        <v>452</v>
      </c>
      <c r="E9433" s="292">
        <v>2043</v>
      </c>
      <c r="F9433" s="292" t="s">
        <v>7161</v>
      </c>
      <c r="G9433" s="292"/>
      <c r="H9433" s="294">
        <v>8</v>
      </c>
      <c r="I9433" s="292">
        <v>181494</v>
      </c>
      <c r="J9433" s="292" t="s">
        <v>455</v>
      </c>
      <c r="K9433" s="292">
        <v>217792.8</v>
      </c>
      <c r="L9433" s="292" t="s">
        <v>459</v>
      </c>
      <c r="M9433" s="292" t="s">
        <v>7116</v>
      </c>
      <c r="N9433" s="292" t="s">
        <v>7117</v>
      </c>
    </row>
    <row r="9434" spans="1:14" x14ac:dyDescent="0.2">
      <c r="A9434" s="505">
        <v>45244</v>
      </c>
      <c r="B9434" s="292" t="s">
        <v>541</v>
      </c>
      <c r="C9434" s="357">
        <v>6819.1</v>
      </c>
      <c r="D9434" s="292" t="s">
        <v>452</v>
      </c>
      <c r="E9434" s="292">
        <v>2043</v>
      </c>
      <c r="F9434" s="292" t="s">
        <v>7161</v>
      </c>
      <c r="G9434" s="292"/>
      <c r="H9434" s="294">
        <v>8</v>
      </c>
      <c r="I9434" s="292">
        <v>181494</v>
      </c>
      <c r="J9434" s="292" t="s">
        <v>455</v>
      </c>
      <c r="K9434" s="292">
        <v>217792.8</v>
      </c>
      <c r="L9434" s="292" t="s">
        <v>459</v>
      </c>
      <c r="M9434" s="292" t="s">
        <v>7116</v>
      </c>
      <c r="N9434" s="292" t="s">
        <v>7117</v>
      </c>
    </row>
    <row r="9435" spans="1:14" x14ac:dyDescent="0.2">
      <c r="A9435" s="505">
        <v>45245</v>
      </c>
      <c r="B9435" s="292" t="s">
        <v>541</v>
      </c>
      <c r="C9435" s="357">
        <v>6819.1</v>
      </c>
      <c r="D9435" s="292" t="s">
        <v>452</v>
      </c>
      <c r="E9435" s="292">
        <v>2043</v>
      </c>
      <c r="F9435" s="292" t="s">
        <v>7161</v>
      </c>
      <c r="G9435" s="292"/>
      <c r="H9435" s="294">
        <v>8</v>
      </c>
      <c r="I9435" s="292">
        <v>181494</v>
      </c>
      <c r="J9435" s="292" t="s">
        <v>455</v>
      </c>
      <c r="K9435" s="292">
        <v>217792.8</v>
      </c>
      <c r="L9435" s="292" t="s">
        <v>459</v>
      </c>
      <c r="M9435" s="292" t="s">
        <v>7116</v>
      </c>
      <c r="N9435" s="292" t="s">
        <v>7117</v>
      </c>
    </row>
    <row r="9436" spans="1:14" x14ac:dyDescent="0.2">
      <c r="A9436" s="505">
        <v>45237</v>
      </c>
      <c r="B9436" s="292" t="s">
        <v>541</v>
      </c>
      <c r="C9436" s="357">
        <v>6758.1</v>
      </c>
      <c r="D9436" s="292" t="s">
        <v>452</v>
      </c>
      <c r="E9436" s="292">
        <v>2535</v>
      </c>
      <c r="F9436" s="292" t="s">
        <v>7167</v>
      </c>
      <c r="G9436" s="292"/>
      <c r="H9436" s="294">
        <v>2</v>
      </c>
      <c r="I9436" s="292">
        <v>160900</v>
      </c>
      <c r="J9436" s="292" t="s">
        <v>455</v>
      </c>
      <c r="K9436" s="292">
        <v>193080</v>
      </c>
      <c r="L9436" s="292" t="s">
        <v>459</v>
      </c>
      <c r="M9436" s="292" t="s">
        <v>7116</v>
      </c>
      <c r="N9436" s="292" t="s">
        <v>7117</v>
      </c>
    </row>
    <row r="9437" spans="1:14" x14ac:dyDescent="0.2">
      <c r="A9437" s="505">
        <v>45238</v>
      </c>
      <c r="B9437" s="292" t="s">
        <v>541</v>
      </c>
      <c r="C9437" s="357">
        <v>6758.1</v>
      </c>
      <c r="D9437" s="292" t="s">
        <v>452</v>
      </c>
      <c r="E9437" s="292">
        <v>2535</v>
      </c>
      <c r="F9437" s="292" t="s">
        <v>7167</v>
      </c>
      <c r="G9437" s="292"/>
      <c r="H9437" s="294">
        <v>8</v>
      </c>
      <c r="I9437" s="292">
        <v>160900</v>
      </c>
      <c r="J9437" s="292" t="s">
        <v>455</v>
      </c>
      <c r="K9437" s="292">
        <v>193080</v>
      </c>
      <c r="L9437" s="292" t="s">
        <v>459</v>
      </c>
      <c r="M9437" s="292" t="s">
        <v>7116</v>
      </c>
      <c r="N9437" s="292" t="s">
        <v>7117</v>
      </c>
    </row>
    <row r="9438" spans="1:14" x14ac:dyDescent="0.2">
      <c r="A9438" s="505">
        <v>45239</v>
      </c>
      <c r="B9438" s="292" t="s">
        <v>541</v>
      </c>
      <c r="C9438" s="357">
        <v>6758.1</v>
      </c>
      <c r="D9438" s="292" t="s">
        <v>452</v>
      </c>
      <c r="E9438" s="292">
        <v>2535</v>
      </c>
      <c r="F9438" s="292" t="s">
        <v>7167</v>
      </c>
      <c r="G9438" s="292"/>
      <c r="H9438" s="294">
        <v>8</v>
      </c>
      <c r="I9438" s="292">
        <v>160900</v>
      </c>
      <c r="J9438" s="292" t="s">
        <v>455</v>
      </c>
      <c r="K9438" s="292">
        <v>193080</v>
      </c>
      <c r="L9438" s="292" t="s">
        <v>459</v>
      </c>
      <c r="M9438" s="292" t="s">
        <v>7116</v>
      </c>
      <c r="N9438" s="292" t="s">
        <v>7117</v>
      </c>
    </row>
    <row r="9439" spans="1:14" x14ac:dyDescent="0.2">
      <c r="A9439" s="505">
        <v>45240</v>
      </c>
      <c r="B9439" s="292" t="s">
        <v>541</v>
      </c>
      <c r="C9439" s="357">
        <v>6758.1</v>
      </c>
      <c r="D9439" s="292" t="s">
        <v>452</v>
      </c>
      <c r="E9439" s="292">
        <v>2535</v>
      </c>
      <c r="F9439" s="292" t="s">
        <v>7167</v>
      </c>
      <c r="G9439" s="292"/>
      <c r="H9439" s="294">
        <v>8</v>
      </c>
      <c r="I9439" s="292">
        <v>160900</v>
      </c>
      <c r="J9439" s="292" t="s">
        <v>455</v>
      </c>
      <c r="K9439" s="292">
        <v>193080</v>
      </c>
      <c r="L9439" s="292" t="s">
        <v>459</v>
      </c>
      <c r="M9439" s="292" t="s">
        <v>7116</v>
      </c>
      <c r="N9439" s="292" t="s">
        <v>7117</v>
      </c>
    </row>
    <row r="9440" spans="1:14" x14ac:dyDescent="0.2">
      <c r="A9440" s="505">
        <v>45236</v>
      </c>
      <c r="B9440" s="292" t="s">
        <v>541</v>
      </c>
      <c r="C9440" s="357">
        <v>6648.11</v>
      </c>
      <c r="D9440" s="292" t="s">
        <v>452</v>
      </c>
      <c r="E9440" s="292">
        <v>2535</v>
      </c>
      <c r="F9440" s="292" t="s">
        <v>7167</v>
      </c>
      <c r="G9440" s="292"/>
      <c r="H9440" s="294">
        <v>8</v>
      </c>
      <c r="I9440" s="292">
        <v>160900</v>
      </c>
      <c r="J9440" s="292" t="s">
        <v>455</v>
      </c>
      <c r="K9440" s="292">
        <v>193080</v>
      </c>
      <c r="L9440" s="292" t="s">
        <v>459</v>
      </c>
      <c r="M9440" s="292" t="s">
        <v>7116</v>
      </c>
      <c r="N9440" s="292" t="s">
        <v>7117</v>
      </c>
    </row>
    <row r="9441" spans="1:14" x14ac:dyDescent="0.2">
      <c r="A9441" s="505">
        <v>45237</v>
      </c>
      <c r="B9441" s="292" t="s">
        <v>541</v>
      </c>
      <c r="C9441" s="357">
        <v>6648.11</v>
      </c>
      <c r="D9441" s="292" t="s">
        <v>452</v>
      </c>
      <c r="E9441" s="292">
        <v>2535</v>
      </c>
      <c r="F9441" s="292" t="s">
        <v>7167</v>
      </c>
      <c r="G9441" s="292"/>
      <c r="H9441" s="294">
        <v>6</v>
      </c>
      <c r="I9441" s="292">
        <v>160900</v>
      </c>
      <c r="J9441" s="292" t="s">
        <v>455</v>
      </c>
      <c r="K9441" s="292">
        <v>193080</v>
      </c>
      <c r="L9441" s="292" t="s">
        <v>459</v>
      </c>
      <c r="M9441" s="292" t="s">
        <v>7116</v>
      </c>
      <c r="N9441" s="292" t="s">
        <v>7117</v>
      </c>
    </row>
    <row r="9442" spans="1:14" x14ac:dyDescent="0.2">
      <c r="A9442" s="505">
        <v>45231</v>
      </c>
      <c r="B9442" s="292" t="s">
        <v>541</v>
      </c>
      <c r="C9442" s="357">
        <v>6648.11</v>
      </c>
      <c r="D9442" s="292" t="s">
        <v>452</v>
      </c>
      <c r="E9442" s="292">
        <v>2535</v>
      </c>
      <c r="F9442" s="292" t="s">
        <v>7167</v>
      </c>
      <c r="G9442" s="292"/>
      <c r="H9442" s="294">
        <v>8</v>
      </c>
      <c r="I9442" s="292">
        <v>160900</v>
      </c>
      <c r="J9442" s="292" t="s">
        <v>455</v>
      </c>
      <c r="K9442" s="292">
        <v>193080</v>
      </c>
      <c r="L9442" s="292" t="s">
        <v>459</v>
      </c>
      <c r="M9442" s="292" t="s">
        <v>7116</v>
      </c>
      <c r="N9442" s="292" t="s">
        <v>7117</v>
      </c>
    </row>
    <row r="9443" spans="1:14" x14ac:dyDescent="0.2">
      <c r="A9443" s="505">
        <v>45232</v>
      </c>
      <c r="B9443" s="292" t="s">
        <v>541</v>
      </c>
      <c r="C9443" s="357">
        <v>6648.11</v>
      </c>
      <c r="D9443" s="292" t="s">
        <v>452</v>
      </c>
      <c r="E9443" s="292">
        <v>2535</v>
      </c>
      <c r="F9443" s="292" t="s">
        <v>7167</v>
      </c>
      <c r="G9443" s="292"/>
      <c r="H9443" s="294">
        <v>8</v>
      </c>
      <c r="I9443" s="292">
        <v>160900</v>
      </c>
      <c r="J9443" s="292" t="s">
        <v>455</v>
      </c>
      <c r="K9443" s="292">
        <v>193080</v>
      </c>
      <c r="L9443" s="292" t="s">
        <v>459</v>
      </c>
      <c r="M9443" s="292" t="s">
        <v>7116</v>
      </c>
      <c r="N9443" s="292" t="s">
        <v>7117</v>
      </c>
    </row>
    <row r="9444" spans="1:14" x14ac:dyDescent="0.2">
      <c r="A9444" s="505">
        <v>45233</v>
      </c>
      <c r="B9444" s="292" t="s">
        <v>541</v>
      </c>
      <c r="C9444" s="357">
        <v>6648.11</v>
      </c>
      <c r="D9444" s="292" t="s">
        <v>452</v>
      </c>
      <c r="E9444" s="292">
        <v>2535</v>
      </c>
      <c r="F9444" s="292" t="s">
        <v>7167</v>
      </c>
      <c r="G9444" s="292"/>
      <c r="H9444" s="294">
        <v>8</v>
      </c>
      <c r="I9444" s="292">
        <v>160900</v>
      </c>
      <c r="J9444" s="292" t="s">
        <v>455</v>
      </c>
      <c r="K9444" s="292">
        <v>193080</v>
      </c>
      <c r="L9444" s="292" t="s">
        <v>459</v>
      </c>
      <c r="M9444" s="292" t="s">
        <v>7116</v>
      </c>
      <c r="N9444" s="292" t="s">
        <v>7117</v>
      </c>
    </row>
    <row r="9445" spans="1:14" x14ac:dyDescent="0.2">
      <c r="A9445" s="505">
        <v>45243</v>
      </c>
      <c r="B9445" s="292" t="s">
        <v>541</v>
      </c>
      <c r="C9445" s="357">
        <v>6758.1</v>
      </c>
      <c r="D9445" s="292" t="s">
        <v>452</v>
      </c>
      <c r="E9445" s="292">
        <v>2535</v>
      </c>
      <c r="F9445" s="292" t="s">
        <v>7167</v>
      </c>
      <c r="G9445" s="292"/>
      <c r="H9445" s="294">
        <v>8</v>
      </c>
      <c r="I9445" s="292">
        <v>160900</v>
      </c>
      <c r="J9445" s="292" t="s">
        <v>455</v>
      </c>
      <c r="K9445" s="292">
        <v>193080</v>
      </c>
      <c r="L9445" s="292" t="s">
        <v>459</v>
      </c>
      <c r="M9445" s="292" t="s">
        <v>7116</v>
      </c>
      <c r="N9445" s="292" t="s">
        <v>7117</v>
      </c>
    </row>
    <row r="9446" spans="1:14" x14ac:dyDescent="0.2">
      <c r="A9446" s="505">
        <v>45246</v>
      </c>
      <c r="B9446" s="292" t="s">
        <v>541</v>
      </c>
      <c r="C9446" s="357">
        <v>55451.16</v>
      </c>
      <c r="D9446" s="292" t="s">
        <v>452</v>
      </c>
      <c r="E9446" s="292">
        <v>7223</v>
      </c>
      <c r="F9446" s="292" t="s">
        <v>7181</v>
      </c>
      <c r="G9446" s="292"/>
      <c r="H9446" s="294">
        <v>8</v>
      </c>
      <c r="I9446" s="292">
        <v>191014</v>
      </c>
      <c r="J9446" s="292" t="s">
        <v>455</v>
      </c>
      <c r="K9446" s="292">
        <v>229216.8</v>
      </c>
      <c r="L9446" s="292" t="s">
        <v>459</v>
      </c>
      <c r="M9446" s="292" t="s">
        <v>7116</v>
      </c>
      <c r="N9446" s="292" t="s">
        <v>7117</v>
      </c>
    </row>
    <row r="9447" spans="1:14" x14ac:dyDescent="0.2">
      <c r="A9447" s="505">
        <v>45244</v>
      </c>
      <c r="B9447" s="292" t="s">
        <v>541</v>
      </c>
      <c r="C9447" s="357">
        <v>6758.1</v>
      </c>
      <c r="D9447" s="292" t="s">
        <v>452</v>
      </c>
      <c r="E9447" s="292">
        <v>2535</v>
      </c>
      <c r="F9447" s="292" t="s">
        <v>7167</v>
      </c>
      <c r="G9447" s="292"/>
      <c r="H9447" s="294">
        <v>6</v>
      </c>
      <c r="I9447" s="292">
        <v>160900</v>
      </c>
      <c r="J9447" s="292" t="s">
        <v>455</v>
      </c>
      <c r="K9447" s="292">
        <v>193080</v>
      </c>
      <c r="L9447" s="292" t="s">
        <v>459</v>
      </c>
      <c r="M9447" s="292" t="s">
        <v>7116</v>
      </c>
      <c r="N9447" s="292" t="s">
        <v>7117</v>
      </c>
    </row>
    <row r="9448" spans="1:14" x14ac:dyDescent="0.2">
      <c r="A9448" s="505">
        <v>45250</v>
      </c>
      <c r="B9448" s="292" t="s">
        <v>541</v>
      </c>
      <c r="C9448" s="357">
        <v>55451.16</v>
      </c>
      <c r="D9448" s="292" t="s">
        <v>452</v>
      </c>
      <c r="E9448" s="292">
        <v>7223</v>
      </c>
      <c r="F9448" s="292" t="s">
        <v>7181</v>
      </c>
      <c r="G9448" s="292"/>
      <c r="H9448" s="294">
        <v>8</v>
      </c>
      <c r="I9448" s="292">
        <v>191014</v>
      </c>
      <c r="J9448" s="292" t="s">
        <v>455</v>
      </c>
      <c r="K9448" s="292">
        <v>229216.8</v>
      </c>
      <c r="L9448" s="292" t="s">
        <v>459</v>
      </c>
      <c r="M9448" s="292" t="s">
        <v>7116</v>
      </c>
      <c r="N9448" s="292" t="s">
        <v>7117</v>
      </c>
    </row>
    <row r="9449" spans="1:14" x14ac:dyDescent="0.2">
      <c r="A9449" s="505">
        <v>45245</v>
      </c>
      <c r="B9449" s="292" t="s">
        <v>541</v>
      </c>
      <c r="C9449" s="357">
        <v>6758.1</v>
      </c>
      <c r="D9449" s="292" t="s">
        <v>452</v>
      </c>
      <c r="E9449" s="292">
        <v>2535</v>
      </c>
      <c r="F9449" s="292" t="s">
        <v>7167</v>
      </c>
      <c r="G9449" s="292"/>
      <c r="H9449" s="294">
        <v>8</v>
      </c>
      <c r="I9449" s="292">
        <v>160900</v>
      </c>
      <c r="J9449" s="292" t="s">
        <v>455</v>
      </c>
      <c r="K9449" s="292">
        <v>193080</v>
      </c>
      <c r="L9449" s="292" t="s">
        <v>459</v>
      </c>
      <c r="M9449" s="292" t="s">
        <v>7116</v>
      </c>
      <c r="N9449" s="292" t="s">
        <v>7117</v>
      </c>
    </row>
    <row r="9450" spans="1:14" x14ac:dyDescent="0.2">
      <c r="A9450" s="505">
        <v>45251</v>
      </c>
      <c r="B9450" s="292" t="s">
        <v>541</v>
      </c>
      <c r="C9450" s="357">
        <v>55451.16</v>
      </c>
      <c r="D9450" s="292" t="s">
        <v>452</v>
      </c>
      <c r="E9450" s="292">
        <v>7223</v>
      </c>
      <c r="F9450" s="292" t="s">
        <v>7181</v>
      </c>
      <c r="G9450" s="292"/>
      <c r="H9450" s="294">
        <v>8</v>
      </c>
      <c r="I9450" s="292">
        <v>191014</v>
      </c>
      <c r="J9450" s="292" t="s">
        <v>455</v>
      </c>
      <c r="K9450" s="292">
        <v>229216.8</v>
      </c>
      <c r="L9450" s="292" t="s">
        <v>459</v>
      </c>
      <c r="M9450" s="292" t="s">
        <v>7116</v>
      </c>
      <c r="N9450" s="292" t="s">
        <v>7117</v>
      </c>
    </row>
    <row r="9451" spans="1:14" x14ac:dyDescent="0.2">
      <c r="A9451" s="505">
        <v>45258</v>
      </c>
      <c r="B9451" s="292" t="s">
        <v>541</v>
      </c>
      <c r="C9451" s="357">
        <v>55451.16</v>
      </c>
      <c r="D9451" s="292" t="s">
        <v>452</v>
      </c>
      <c r="E9451" s="292">
        <v>7223</v>
      </c>
      <c r="F9451" s="292" t="s">
        <v>7181</v>
      </c>
      <c r="G9451" s="292"/>
      <c r="H9451" s="294">
        <v>4</v>
      </c>
      <c r="I9451" s="292">
        <v>191014</v>
      </c>
      <c r="J9451" s="292" t="s">
        <v>455</v>
      </c>
      <c r="K9451" s="292">
        <v>229216.8</v>
      </c>
      <c r="L9451" s="292" t="s">
        <v>459</v>
      </c>
      <c r="M9451" s="292" t="s">
        <v>7116</v>
      </c>
      <c r="N9451" s="292" t="s">
        <v>7117</v>
      </c>
    </row>
    <row r="9452" spans="1:14" x14ac:dyDescent="0.2">
      <c r="A9452" s="505">
        <v>45259</v>
      </c>
      <c r="B9452" s="292" t="s">
        <v>541</v>
      </c>
      <c r="C9452" s="357">
        <v>55451.16</v>
      </c>
      <c r="D9452" s="292" t="s">
        <v>452</v>
      </c>
      <c r="E9452" s="292">
        <v>7223</v>
      </c>
      <c r="F9452" s="292" t="s">
        <v>7181</v>
      </c>
      <c r="G9452" s="292"/>
      <c r="H9452" s="294">
        <v>2</v>
      </c>
      <c r="I9452" s="292">
        <v>191014</v>
      </c>
      <c r="J9452" s="292" t="s">
        <v>455</v>
      </c>
      <c r="K9452" s="292">
        <v>229216.8</v>
      </c>
      <c r="L9452" s="292" t="s">
        <v>459</v>
      </c>
      <c r="M9452" s="292" t="s">
        <v>7116</v>
      </c>
      <c r="N9452" s="292" t="s">
        <v>7117</v>
      </c>
    </row>
    <row r="9453" spans="1:14" x14ac:dyDescent="0.2">
      <c r="A9453" s="505">
        <v>45260</v>
      </c>
      <c r="B9453" s="292" t="s">
        <v>541</v>
      </c>
      <c r="C9453" s="357">
        <v>55451.16</v>
      </c>
      <c r="D9453" s="292" t="s">
        <v>452</v>
      </c>
      <c r="E9453" s="292">
        <v>7223</v>
      </c>
      <c r="F9453" s="292" t="s">
        <v>7181</v>
      </c>
      <c r="G9453" s="292"/>
      <c r="H9453" s="294">
        <v>2</v>
      </c>
      <c r="I9453" s="292">
        <v>191014</v>
      </c>
      <c r="J9453" s="292" t="s">
        <v>455</v>
      </c>
      <c r="K9453" s="292">
        <v>229216.8</v>
      </c>
      <c r="L9453" s="292" t="s">
        <v>459</v>
      </c>
      <c r="M9453" s="292" t="s">
        <v>7116</v>
      </c>
      <c r="N9453" s="292" t="s">
        <v>7117</v>
      </c>
    </row>
    <row r="9454" spans="1:14" x14ac:dyDescent="0.2">
      <c r="A9454" s="505">
        <v>45247</v>
      </c>
      <c r="B9454" s="292" t="s">
        <v>541</v>
      </c>
      <c r="C9454" s="357">
        <v>6630.1</v>
      </c>
      <c r="D9454" s="292" t="s">
        <v>452</v>
      </c>
      <c r="E9454" s="292">
        <v>7223</v>
      </c>
      <c r="F9454" s="292" t="s">
        <v>7181</v>
      </c>
      <c r="G9454" s="292"/>
      <c r="H9454" s="294">
        <v>8</v>
      </c>
      <c r="I9454" s="292">
        <v>191014</v>
      </c>
      <c r="J9454" s="292" t="s">
        <v>455</v>
      </c>
      <c r="K9454" s="292">
        <v>229216.8</v>
      </c>
      <c r="L9454" s="292" t="s">
        <v>459</v>
      </c>
      <c r="M9454" s="292" t="s">
        <v>7116</v>
      </c>
      <c r="N9454" s="292" t="s">
        <v>7117</v>
      </c>
    </row>
    <row r="9455" spans="1:14" x14ac:dyDescent="0.2">
      <c r="A9455" s="505">
        <v>45252</v>
      </c>
      <c r="B9455" s="292" t="s">
        <v>541</v>
      </c>
      <c r="C9455" s="357">
        <v>6819.1</v>
      </c>
      <c r="D9455" s="292" t="s">
        <v>452</v>
      </c>
      <c r="E9455" s="292">
        <v>7223</v>
      </c>
      <c r="F9455" s="292" t="s">
        <v>7181</v>
      </c>
      <c r="G9455" s="292"/>
      <c r="H9455" s="294">
        <v>8</v>
      </c>
      <c r="I9455" s="292">
        <v>191014</v>
      </c>
      <c r="J9455" s="292" t="s">
        <v>455</v>
      </c>
      <c r="K9455" s="292">
        <v>229216.8</v>
      </c>
      <c r="L9455" s="292" t="s">
        <v>459</v>
      </c>
      <c r="M9455" s="292" t="s">
        <v>7116</v>
      </c>
      <c r="N9455" s="292" t="s">
        <v>7117</v>
      </c>
    </row>
    <row r="9456" spans="1:14" x14ac:dyDescent="0.2">
      <c r="A9456" s="505">
        <v>45253</v>
      </c>
      <c r="B9456" s="292" t="s">
        <v>541</v>
      </c>
      <c r="C9456" s="357">
        <v>6819.1</v>
      </c>
      <c r="D9456" s="292" t="s">
        <v>452</v>
      </c>
      <c r="E9456" s="292">
        <v>7223</v>
      </c>
      <c r="F9456" s="292" t="s">
        <v>7181</v>
      </c>
      <c r="G9456" s="292"/>
      <c r="H9456" s="294">
        <v>8</v>
      </c>
      <c r="I9456" s="292">
        <v>191014</v>
      </c>
      <c r="J9456" s="292" t="s">
        <v>455</v>
      </c>
      <c r="K9456" s="292">
        <v>229216.8</v>
      </c>
      <c r="L9456" s="292" t="s">
        <v>459</v>
      </c>
      <c r="M9456" s="292" t="s">
        <v>7116</v>
      </c>
      <c r="N9456" s="292" t="s">
        <v>7117</v>
      </c>
    </row>
    <row r="9457" spans="1:14" x14ac:dyDescent="0.2">
      <c r="A9457" s="505">
        <v>45254</v>
      </c>
      <c r="B9457" s="292" t="s">
        <v>541</v>
      </c>
      <c r="C9457" s="357">
        <v>6819.1</v>
      </c>
      <c r="D9457" s="292" t="s">
        <v>452</v>
      </c>
      <c r="E9457" s="292">
        <v>7223</v>
      </c>
      <c r="F9457" s="292" t="s">
        <v>7181</v>
      </c>
      <c r="G9457" s="292"/>
      <c r="H9457" s="294">
        <v>8</v>
      </c>
      <c r="I9457" s="292">
        <v>191014</v>
      </c>
      <c r="J9457" s="292" t="s">
        <v>455</v>
      </c>
      <c r="K9457" s="292">
        <v>229216.8</v>
      </c>
      <c r="L9457" s="292" t="s">
        <v>459</v>
      </c>
      <c r="M9457" s="292" t="s">
        <v>7116</v>
      </c>
      <c r="N9457" s="292" t="s">
        <v>7117</v>
      </c>
    </row>
    <row r="9458" spans="1:14" x14ac:dyDescent="0.2">
      <c r="A9458" s="505">
        <v>45257</v>
      </c>
      <c r="B9458" s="292" t="s">
        <v>541</v>
      </c>
      <c r="C9458" s="357">
        <v>6819.1</v>
      </c>
      <c r="D9458" s="292" t="s">
        <v>452</v>
      </c>
      <c r="E9458" s="292">
        <v>7223</v>
      </c>
      <c r="F9458" s="292" t="s">
        <v>7181</v>
      </c>
      <c r="G9458" s="292"/>
      <c r="H9458" s="294">
        <v>8</v>
      </c>
      <c r="I9458" s="292">
        <v>191014</v>
      </c>
      <c r="J9458" s="292" t="s">
        <v>455</v>
      </c>
      <c r="K9458" s="292">
        <v>229216.8</v>
      </c>
      <c r="L9458" s="292" t="s">
        <v>459</v>
      </c>
      <c r="M9458" s="292" t="s">
        <v>7116</v>
      </c>
      <c r="N9458" s="292" t="s">
        <v>7117</v>
      </c>
    </row>
    <row r="9459" spans="1:14" x14ac:dyDescent="0.2">
      <c r="A9459" s="505">
        <v>45258</v>
      </c>
      <c r="B9459" s="292" t="s">
        <v>541</v>
      </c>
      <c r="C9459" s="357">
        <v>6819.1</v>
      </c>
      <c r="D9459" s="292" t="s">
        <v>452</v>
      </c>
      <c r="E9459" s="292">
        <v>7223</v>
      </c>
      <c r="F9459" s="292" t="s">
        <v>7181</v>
      </c>
      <c r="G9459" s="292"/>
      <c r="H9459" s="294">
        <v>4</v>
      </c>
      <c r="I9459" s="292">
        <v>191014</v>
      </c>
      <c r="J9459" s="292" t="s">
        <v>455</v>
      </c>
      <c r="K9459" s="292">
        <v>229216.8</v>
      </c>
      <c r="L9459" s="292" t="s">
        <v>459</v>
      </c>
      <c r="M9459" s="292" t="s">
        <v>7116</v>
      </c>
      <c r="N9459" s="292" t="s">
        <v>7117</v>
      </c>
    </row>
    <row r="9460" spans="1:14" x14ac:dyDescent="0.2">
      <c r="A9460" s="505">
        <v>45259</v>
      </c>
      <c r="B9460" s="292" t="s">
        <v>541</v>
      </c>
      <c r="C9460" s="357">
        <v>6819.1</v>
      </c>
      <c r="D9460" s="292" t="s">
        <v>452</v>
      </c>
      <c r="E9460" s="292">
        <v>7223</v>
      </c>
      <c r="F9460" s="292" t="s">
        <v>7181</v>
      </c>
      <c r="G9460" s="292"/>
      <c r="H9460" s="294">
        <v>4</v>
      </c>
      <c r="I9460" s="292">
        <v>191014</v>
      </c>
      <c r="J9460" s="292" t="s">
        <v>455</v>
      </c>
      <c r="K9460" s="292">
        <v>229216.8</v>
      </c>
      <c r="L9460" s="292" t="s">
        <v>459</v>
      </c>
      <c r="M9460" s="292" t="s">
        <v>7116</v>
      </c>
      <c r="N9460" s="292" t="s">
        <v>7117</v>
      </c>
    </row>
    <row r="9461" spans="1:14" x14ac:dyDescent="0.2">
      <c r="A9461" s="505">
        <v>45260</v>
      </c>
      <c r="B9461" s="292" t="s">
        <v>541</v>
      </c>
      <c r="C9461" s="357">
        <v>6819.1</v>
      </c>
      <c r="D9461" s="292" t="s">
        <v>452</v>
      </c>
      <c r="E9461" s="292">
        <v>7223</v>
      </c>
      <c r="F9461" s="292" t="s">
        <v>7181</v>
      </c>
      <c r="G9461" s="292"/>
      <c r="H9461" s="294">
        <v>6</v>
      </c>
      <c r="I9461" s="292">
        <v>191014</v>
      </c>
      <c r="J9461" s="292" t="s">
        <v>455</v>
      </c>
      <c r="K9461" s="292">
        <v>229216.8</v>
      </c>
      <c r="L9461" s="292" t="s">
        <v>459</v>
      </c>
      <c r="M9461" s="292" t="s">
        <v>7116</v>
      </c>
      <c r="N9461" s="292" t="s">
        <v>7117</v>
      </c>
    </row>
    <row r="9462" spans="1:14" x14ac:dyDescent="0.2">
      <c r="A9462" s="505">
        <v>45231</v>
      </c>
      <c r="B9462" s="292" t="s">
        <v>541</v>
      </c>
      <c r="C9462" s="357">
        <v>6427.1</v>
      </c>
      <c r="D9462" s="292" t="s">
        <v>452</v>
      </c>
      <c r="E9462" s="292">
        <v>2045</v>
      </c>
      <c r="F9462" s="292" t="s">
        <v>487</v>
      </c>
      <c r="G9462" s="292"/>
      <c r="H9462" s="294">
        <v>8</v>
      </c>
      <c r="I9462" s="292">
        <v>169949</v>
      </c>
      <c r="J9462" s="292" t="s">
        <v>455</v>
      </c>
      <c r="K9462" s="292">
        <v>203938.8</v>
      </c>
      <c r="L9462" s="292" t="s">
        <v>459</v>
      </c>
      <c r="M9462" s="292" t="s">
        <v>7116</v>
      </c>
      <c r="N9462" s="292" t="s">
        <v>7117</v>
      </c>
    </row>
    <row r="9463" spans="1:14" x14ac:dyDescent="0.2">
      <c r="A9463" s="505">
        <v>45232</v>
      </c>
      <c r="B9463" s="292" t="s">
        <v>541</v>
      </c>
      <c r="C9463" s="357">
        <v>6427.1</v>
      </c>
      <c r="D9463" s="292" t="s">
        <v>452</v>
      </c>
      <c r="E9463" s="292">
        <v>2045</v>
      </c>
      <c r="F9463" s="292" t="s">
        <v>487</v>
      </c>
      <c r="G9463" s="292"/>
      <c r="H9463" s="294">
        <v>8</v>
      </c>
      <c r="I9463" s="292">
        <v>169949</v>
      </c>
      <c r="J9463" s="292" t="s">
        <v>455</v>
      </c>
      <c r="K9463" s="292">
        <v>203938.8</v>
      </c>
      <c r="L9463" s="292" t="s">
        <v>459</v>
      </c>
      <c r="M9463" s="292" t="s">
        <v>7116</v>
      </c>
      <c r="N9463" s="292" t="s">
        <v>7117</v>
      </c>
    </row>
    <row r="9464" spans="1:14" x14ac:dyDescent="0.2">
      <c r="A9464" s="505">
        <v>45233</v>
      </c>
      <c r="B9464" s="292" t="s">
        <v>541</v>
      </c>
      <c r="C9464" s="357">
        <v>6427.1</v>
      </c>
      <c r="D9464" s="292" t="s">
        <v>452</v>
      </c>
      <c r="E9464" s="292">
        <v>2045</v>
      </c>
      <c r="F9464" s="292" t="s">
        <v>487</v>
      </c>
      <c r="G9464" s="292"/>
      <c r="H9464" s="294">
        <v>8</v>
      </c>
      <c r="I9464" s="292">
        <v>169949</v>
      </c>
      <c r="J9464" s="292" t="s">
        <v>455</v>
      </c>
      <c r="K9464" s="292">
        <v>203938.8</v>
      </c>
      <c r="L9464" s="292" t="s">
        <v>459</v>
      </c>
      <c r="M9464" s="292" t="s">
        <v>7116</v>
      </c>
      <c r="N9464" s="292" t="s">
        <v>7117</v>
      </c>
    </row>
    <row r="9465" spans="1:14" x14ac:dyDescent="0.2">
      <c r="A9465" s="505">
        <v>45237</v>
      </c>
      <c r="B9465" s="292" t="s">
        <v>541</v>
      </c>
      <c r="C9465" s="357">
        <v>75064.160000000003</v>
      </c>
      <c r="D9465" s="292" t="s">
        <v>452</v>
      </c>
      <c r="E9465" s="292">
        <v>2045</v>
      </c>
      <c r="F9465" s="292" t="s">
        <v>487</v>
      </c>
      <c r="G9465" s="292"/>
      <c r="H9465" s="294">
        <v>4</v>
      </c>
      <c r="I9465" s="292">
        <v>169949</v>
      </c>
      <c r="J9465" s="292" t="s">
        <v>455</v>
      </c>
      <c r="K9465" s="292">
        <v>203938.8</v>
      </c>
      <c r="L9465" s="292" t="s">
        <v>459</v>
      </c>
      <c r="M9465" s="292" t="s">
        <v>7116</v>
      </c>
      <c r="N9465" s="292" t="s">
        <v>7117</v>
      </c>
    </row>
    <row r="9466" spans="1:14" x14ac:dyDescent="0.2">
      <c r="A9466" s="505">
        <v>45236</v>
      </c>
      <c r="B9466" s="292" t="s">
        <v>541</v>
      </c>
      <c r="C9466" s="357">
        <v>6427.1</v>
      </c>
      <c r="D9466" s="292" t="s">
        <v>452</v>
      </c>
      <c r="E9466" s="292">
        <v>2045</v>
      </c>
      <c r="F9466" s="292" t="s">
        <v>487</v>
      </c>
      <c r="G9466" s="292"/>
      <c r="H9466" s="294">
        <v>8</v>
      </c>
      <c r="I9466" s="292">
        <v>169949</v>
      </c>
      <c r="J9466" s="292" t="s">
        <v>455</v>
      </c>
      <c r="K9466" s="292">
        <v>203938.8</v>
      </c>
      <c r="L9466" s="292" t="s">
        <v>459</v>
      </c>
      <c r="M9466" s="292" t="s">
        <v>7116</v>
      </c>
      <c r="N9466" s="292" t="s">
        <v>7117</v>
      </c>
    </row>
    <row r="9467" spans="1:14" x14ac:dyDescent="0.2">
      <c r="A9467" s="505">
        <v>45237</v>
      </c>
      <c r="B9467" s="292" t="s">
        <v>541</v>
      </c>
      <c r="C9467" s="357">
        <v>6427.1</v>
      </c>
      <c r="D9467" s="292" t="s">
        <v>452</v>
      </c>
      <c r="E9467" s="292">
        <v>2045</v>
      </c>
      <c r="F9467" s="292" t="s">
        <v>487</v>
      </c>
      <c r="G9467" s="292"/>
      <c r="H9467" s="294">
        <v>4</v>
      </c>
      <c r="I9467" s="292">
        <v>169949</v>
      </c>
      <c r="J9467" s="292" t="s">
        <v>455</v>
      </c>
      <c r="K9467" s="292">
        <v>203938.8</v>
      </c>
      <c r="L9467" s="292" t="s">
        <v>459</v>
      </c>
      <c r="M9467" s="292" t="s">
        <v>7116</v>
      </c>
      <c r="N9467" s="292" t="s">
        <v>7117</v>
      </c>
    </row>
    <row r="9468" spans="1:14" x14ac:dyDescent="0.2">
      <c r="A9468" s="505">
        <v>45238</v>
      </c>
      <c r="B9468" s="292" t="s">
        <v>541</v>
      </c>
      <c r="C9468" s="357">
        <v>6427.1</v>
      </c>
      <c r="D9468" s="292" t="s">
        <v>452</v>
      </c>
      <c r="E9468" s="292">
        <v>2045</v>
      </c>
      <c r="F9468" s="292" t="s">
        <v>487</v>
      </c>
      <c r="G9468" s="292"/>
      <c r="H9468" s="294">
        <v>8</v>
      </c>
      <c r="I9468" s="292">
        <v>169949</v>
      </c>
      <c r="J9468" s="292" t="s">
        <v>455</v>
      </c>
      <c r="K9468" s="292">
        <v>203938.8</v>
      </c>
      <c r="L9468" s="292" t="s">
        <v>459</v>
      </c>
      <c r="M9468" s="292" t="s">
        <v>7116</v>
      </c>
      <c r="N9468" s="292" t="s">
        <v>7117</v>
      </c>
    </row>
    <row r="9469" spans="1:14" x14ac:dyDescent="0.2">
      <c r="A9469" s="505">
        <v>45239</v>
      </c>
      <c r="B9469" s="292" t="s">
        <v>541</v>
      </c>
      <c r="C9469" s="357">
        <v>6427.1</v>
      </c>
      <c r="D9469" s="292" t="s">
        <v>452</v>
      </c>
      <c r="E9469" s="292">
        <v>2045</v>
      </c>
      <c r="F9469" s="292" t="s">
        <v>487</v>
      </c>
      <c r="G9469" s="292"/>
      <c r="H9469" s="294">
        <v>8</v>
      </c>
      <c r="I9469" s="292">
        <v>169949</v>
      </c>
      <c r="J9469" s="292" t="s">
        <v>455</v>
      </c>
      <c r="K9469" s="292">
        <v>203938.8</v>
      </c>
      <c r="L9469" s="292" t="s">
        <v>459</v>
      </c>
      <c r="M9469" s="292" t="s">
        <v>7116</v>
      </c>
      <c r="N9469" s="292" t="s">
        <v>7117</v>
      </c>
    </row>
    <row r="9470" spans="1:14" x14ac:dyDescent="0.2">
      <c r="A9470" s="505">
        <v>45240</v>
      </c>
      <c r="B9470" s="292" t="s">
        <v>541</v>
      </c>
      <c r="C9470" s="357">
        <v>6427.1</v>
      </c>
      <c r="D9470" s="292" t="s">
        <v>452</v>
      </c>
      <c r="E9470" s="292">
        <v>2045</v>
      </c>
      <c r="F9470" s="292" t="s">
        <v>487</v>
      </c>
      <c r="G9470" s="292"/>
      <c r="H9470" s="294">
        <v>8</v>
      </c>
      <c r="I9470" s="292">
        <v>169949</v>
      </c>
      <c r="J9470" s="292" t="s">
        <v>455</v>
      </c>
      <c r="K9470" s="292">
        <v>203938.8</v>
      </c>
      <c r="L9470" s="292" t="s">
        <v>459</v>
      </c>
      <c r="M9470" s="292" t="s">
        <v>7116</v>
      </c>
      <c r="N9470" s="292" t="s">
        <v>7117</v>
      </c>
    </row>
    <row r="9471" spans="1:14" x14ac:dyDescent="0.2">
      <c r="A9471" s="505">
        <v>45243</v>
      </c>
      <c r="B9471" s="292" t="s">
        <v>541</v>
      </c>
      <c r="C9471" s="357">
        <v>6427.1</v>
      </c>
      <c r="D9471" s="292" t="s">
        <v>452</v>
      </c>
      <c r="E9471" s="292">
        <v>2045</v>
      </c>
      <c r="F9471" s="292" t="s">
        <v>487</v>
      </c>
      <c r="G9471" s="292"/>
      <c r="H9471" s="294">
        <v>7</v>
      </c>
      <c r="I9471" s="292">
        <v>169949</v>
      </c>
      <c r="J9471" s="292" t="s">
        <v>455</v>
      </c>
      <c r="K9471" s="292">
        <v>203938.8</v>
      </c>
      <c r="L9471" s="292" t="s">
        <v>459</v>
      </c>
      <c r="M9471" s="292" t="s">
        <v>7116</v>
      </c>
      <c r="N9471" s="292" t="s">
        <v>7117</v>
      </c>
    </row>
    <row r="9472" spans="1:14" x14ac:dyDescent="0.2">
      <c r="A9472" s="505">
        <v>45244</v>
      </c>
      <c r="B9472" s="292" t="s">
        <v>541</v>
      </c>
      <c r="C9472" s="357">
        <v>6427.1</v>
      </c>
      <c r="D9472" s="292" t="s">
        <v>452</v>
      </c>
      <c r="E9472" s="292">
        <v>2045</v>
      </c>
      <c r="F9472" s="292" t="s">
        <v>487</v>
      </c>
      <c r="G9472" s="292"/>
      <c r="H9472" s="294">
        <v>8</v>
      </c>
      <c r="I9472" s="292">
        <v>169949</v>
      </c>
      <c r="J9472" s="292" t="s">
        <v>455</v>
      </c>
      <c r="K9472" s="292">
        <v>203938.8</v>
      </c>
      <c r="L9472" s="292" t="s">
        <v>459</v>
      </c>
      <c r="M9472" s="292" t="s">
        <v>7116</v>
      </c>
      <c r="N9472" s="292" t="s">
        <v>7117</v>
      </c>
    </row>
    <row r="9473" spans="1:14" x14ac:dyDescent="0.2">
      <c r="A9473" s="505">
        <v>45245</v>
      </c>
      <c r="B9473" s="292" t="s">
        <v>541</v>
      </c>
      <c r="C9473" s="357">
        <v>6427.1</v>
      </c>
      <c r="D9473" s="292" t="s">
        <v>452</v>
      </c>
      <c r="E9473" s="292">
        <v>2045</v>
      </c>
      <c r="F9473" s="292" t="s">
        <v>487</v>
      </c>
      <c r="G9473" s="292"/>
      <c r="H9473" s="294">
        <v>8</v>
      </c>
      <c r="I9473" s="292">
        <v>169949</v>
      </c>
      <c r="J9473" s="292" t="s">
        <v>455</v>
      </c>
      <c r="K9473" s="292">
        <v>203938.8</v>
      </c>
      <c r="L9473" s="292" t="s">
        <v>459</v>
      </c>
      <c r="M9473" s="292" t="s">
        <v>7116</v>
      </c>
      <c r="N9473" s="292" t="s">
        <v>7117</v>
      </c>
    </row>
    <row r="9474" spans="1:14" x14ac:dyDescent="0.2">
      <c r="A9474" s="505">
        <v>45246</v>
      </c>
      <c r="B9474" s="292" t="s">
        <v>541</v>
      </c>
      <c r="C9474" s="357">
        <v>6709.1</v>
      </c>
      <c r="D9474" s="292" t="s">
        <v>2065</v>
      </c>
      <c r="E9474" s="292">
        <v>75</v>
      </c>
      <c r="F9474" s="292" t="s">
        <v>453</v>
      </c>
      <c r="G9474" s="292"/>
      <c r="H9474" s="294">
        <v>8</v>
      </c>
      <c r="I9474" s="292">
        <v>176566</v>
      </c>
      <c r="J9474" s="292" t="s">
        <v>455</v>
      </c>
      <c r="K9474" s="292">
        <v>211879.2</v>
      </c>
      <c r="L9474" s="292" t="s">
        <v>459</v>
      </c>
      <c r="M9474" s="292" t="s">
        <v>7116</v>
      </c>
      <c r="N9474" s="292" t="s">
        <v>7117</v>
      </c>
    </row>
    <row r="9475" spans="1:14" x14ac:dyDescent="0.2">
      <c r="A9475" s="505">
        <v>45247</v>
      </c>
      <c r="B9475" s="292" t="s">
        <v>541</v>
      </c>
      <c r="C9475" s="357">
        <v>6709.1</v>
      </c>
      <c r="D9475" s="292" t="s">
        <v>2065</v>
      </c>
      <c r="E9475" s="292">
        <v>75</v>
      </c>
      <c r="F9475" s="292" t="s">
        <v>453</v>
      </c>
      <c r="G9475" s="292"/>
      <c r="H9475" s="294">
        <v>8</v>
      </c>
      <c r="I9475" s="292">
        <v>176566</v>
      </c>
      <c r="J9475" s="292" t="s">
        <v>455</v>
      </c>
      <c r="K9475" s="292">
        <v>211879.2</v>
      </c>
      <c r="L9475" s="292" t="s">
        <v>459</v>
      </c>
      <c r="M9475" s="292" t="s">
        <v>7116</v>
      </c>
      <c r="N9475" s="292" t="s">
        <v>7117</v>
      </c>
    </row>
    <row r="9476" spans="1:14" x14ac:dyDescent="0.2">
      <c r="A9476" s="505">
        <v>45250</v>
      </c>
      <c r="B9476" s="292" t="s">
        <v>541</v>
      </c>
      <c r="C9476" s="357">
        <v>6709.1</v>
      </c>
      <c r="D9476" s="292" t="s">
        <v>2065</v>
      </c>
      <c r="E9476" s="292">
        <v>75</v>
      </c>
      <c r="F9476" s="292" t="s">
        <v>453</v>
      </c>
      <c r="G9476" s="292"/>
      <c r="H9476" s="294">
        <v>8</v>
      </c>
      <c r="I9476" s="292">
        <v>176566</v>
      </c>
      <c r="J9476" s="292" t="s">
        <v>455</v>
      </c>
      <c r="K9476" s="292">
        <v>211879.2</v>
      </c>
      <c r="L9476" s="292" t="s">
        <v>459</v>
      </c>
      <c r="M9476" s="292" t="s">
        <v>7116</v>
      </c>
      <c r="N9476" s="292" t="s">
        <v>7117</v>
      </c>
    </row>
    <row r="9477" spans="1:14" x14ac:dyDescent="0.2">
      <c r="A9477" s="505">
        <v>45251</v>
      </c>
      <c r="B9477" s="292" t="s">
        <v>541</v>
      </c>
      <c r="C9477" s="357">
        <v>6709.1</v>
      </c>
      <c r="D9477" s="292" t="s">
        <v>2065</v>
      </c>
      <c r="E9477" s="292">
        <v>75</v>
      </c>
      <c r="F9477" s="292" t="s">
        <v>453</v>
      </c>
      <c r="G9477" s="292"/>
      <c r="H9477" s="294">
        <v>8</v>
      </c>
      <c r="I9477" s="292">
        <v>176566</v>
      </c>
      <c r="J9477" s="292" t="s">
        <v>455</v>
      </c>
      <c r="K9477" s="292">
        <v>211879.2</v>
      </c>
      <c r="L9477" s="292" t="s">
        <v>459</v>
      </c>
      <c r="M9477" s="292" t="s">
        <v>7116</v>
      </c>
      <c r="N9477" s="292" t="s">
        <v>7117</v>
      </c>
    </row>
    <row r="9478" spans="1:14" x14ac:dyDescent="0.2">
      <c r="A9478" s="505">
        <v>45252</v>
      </c>
      <c r="B9478" s="292" t="s">
        <v>541</v>
      </c>
      <c r="C9478" s="357">
        <v>6709.1</v>
      </c>
      <c r="D9478" s="292" t="s">
        <v>2065</v>
      </c>
      <c r="E9478" s="292">
        <v>75</v>
      </c>
      <c r="F9478" s="292" t="s">
        <v>453</v>
      </c>
      <c r="G9478" s="292"/>
      <c r="H9478" s="294">
        <v>8</v>
      </c>
      <c r="I9478" s="292">
        <v>176566</v>
      </c>
      <c r="J9478" s="292" t="s">
        <v>455</v>
      </c>
      <c r="K9478" s="292">
        <v>211879.2</v>
      </c>
      <c r="L9478" s="292" t="s">
        <v>459</v>
      </c>
      <c r="M9478" s="292" t="s">
        <v>7116</v>
      </c>
      <c r="N9478" s="292" t="s">
        <v>7117</v>
      </c>
    </row>
    <row r="9479" spans="1:14" x14ac:dyDescent="0.2">
      <c r="A9479" s="505">
        <v>45253</v>
      </c>
      <c r="B9479" s="292" t="s">
        <v>541</v>
      </c>
      <c r="C9479" s="357">
        <v>6709.1</v>
      </c>
      <c r="D9479" s="292" t="s">
        <v>2065</v>
      </c>
      <c r="E9479" s="292">
        <v>75</v>
      </c>
      <c r="F9479" s="292" t="s">
        <v>453</v>
      </c>
      <c r="G9479" s="292"/>
      <c r="H9479" s="294">
        <v>8</v>
      </c>
      <c r="I9479" s="292">
        <v>176566</v>
      </c>
      <c r="J9479" s="292" t="s">
        <v>455</v>
      </c>
      <c r="K9479" s="292">
        <v>211879.2</v>
      </c>
      <c r="L9479" s="292" t="s">
        <v>459</v>
      </c>
      <c r="M9479" s="292" t="s">
        <v>7116</v>
      </c>
      <c r="N9479" s="292" t="s">
        <v>7117</v>
      </c>
    </row>
    <row r="9480" spans="1:14" x14ac:dyDescent="0.2">
      <c r="A9480" s="505">
        <v>45254</v>
      </c>
      <c r="B9480" s="292" t="s">
        <v>541</v>
      </c>
      <c r="C9480" s="357">
        <v>6709.1</v>
      </c>
      <c r="D9480" s="292" t="s">
        <v>2065</v>
      </c>
      <c r="E9480" s="292">
        <v>75</v>
      </c>
      <c r="F9480" s="292" t="s">
        <v>453</v>
      </c>
      <c r="G9480" s="292"/>
      <c r="H9480" s="294">
        <v>8</v>
      </c>
      <c r="I9480" s="292">
        <v>176566</v>
      </c>
      <c r="J9480" s="292" t="s">
        <v>455</v>
      </c>
      <c r="K9480" s="292">
        <v>211879.2</v>
      </c>
      <c r="L9480" s="292" t="s">
        <v>459</v>
      </c>
      <c r="M9480" s="292" t="s">
        <v>7116</v>
      </c>
      <c r="N9480" s="292" t="s">
        <v>7117</v>
      </c>
    </row>
    <row r="9481" spans="1:14" x14ac:dyDescent="0.2">
      <c r="A9481" s="505">
        <v>45258</v>
      </c>
      <c r="B9481" s="292" t="s">
        <v>541</v>
      </c>
      <c r="C9481" s="357">
        <v>6709.1</v>
      </c>
      <c r="D9481" s="292" t="s">
        <v>2065</v>
      </c>
      <c r="E9481" s="292">
        <v>75</v>
      </c>
      <c r="F9481" s="292" t="s">
        <v>453</v>
      </c>
      <c r="G9481" s="292"/>
      <c r="H9481" s="294">
        <v>8</v>
      </c>
      <c r="I9481" s="292">
        <v>176566</v>
      </c>
      <c r="J9481" s="292" t="s">
        <v>455</v>
      </c>
      <c r="K9481" s="292">
        <v>211879.2</v>
      </c>
      <c r="L9481" s="292" t="s">
        <v>459</v>
      </c>
      <c r="M9481" s="292" t="s">
        <v>7116</v>
      </c>
      <c r="N9481" s="292" t="s">
        <v>7117</v>
      </c>
    </row>
    <row r="9482" spans="1:14" x14ac:dyDescent="0.2">
      <c r="A9482" s="505">
        <v>45259</v>
      </c>
      <c r="B9482" s="292" t="s">
        <v>541</v>
      </c>
      <c r="C9482" s="357">
        <v>6709.1</v>
      </c>
      <c r="D9482" s="292" t="s">
        <v>2065</v>
      </c>
      <c r="E9482" s="292">
        <v>75</v>
      </c>
      <c r="F9482" s="292" t="s">
        <v>453</v>
      </c>
      <c r="G9482" s="292"/>
      <c r="H9482" s="294">
        <v>8</v>
      </c>
      <c r="I9482" s="292">
        <v>176566</v>
      </c>
      <c r="J9482" s="292" t="s">
        <v>455</v>
      </c>
      <c r="K9482" s="292">
        <v>211879.2</v>
      </c>
      <c r="L9482" s="292" t="s">
        <v>459</v>
      </c>
      <c r="M9482" s="292" t="s">
        <v>7116</v>
      </c>
      <c r="N9482" s="292" t="s">
        <v>7117</v>
      </c>
    </row>
    <row r="9483" spans="1:14" x14ac:dyDescent="0.2">
      <c r="A9483" s="505">
        <v>45260</v>
      </c>
      <c r="B9483" s="292" t="s">
        <v>541</v>
      </c>
      <c r="C9483" s="357">
        <v>6709.1</v>
      </c>
      <c r="D9483" s="292" t="s">
        <v>2065</v>
      </c>
      <c r="E9483" s="292">
        <v>75</v>
      </c>
      <c r="F9483" s="292" t="s">
        <v>453</v>
      </c>
      <c r="G9483" s="292"/>
      <c r="H9483" s="294">
        <v>8</v>
      </c>
      <c r="I9483" s="292">
        <v>176566</v>
      </c>
      <c r="J9483" s="292" t="s">
        <v>455</v>
      </c>
      <c r="K9483" s="292">
        <v>211879.2</v>
      </c>
      <c r="L9483" s="292" t="s">
        <v>459</v>
      </c>
      <c r="M9483" s="292" t="s">
        <v>7116</v>
      </c>
      <c r="N9483" s="292" t="s">
        <v>7117</v>
      </c>
    </row>
    <row r="9484" spans="1:14" x14ac:dyDescent="0.2">
      <c r="A9484" s="505">
        <v>45231</v>
      </c>
      <c r="B9484" s="292" t="s">
        <v>541</v>
      </c>
      <c r="C9484" s="357">
        <v>6497.11</v>
      </c>
      <c r="D9484" s="292" t="s">
        <v>452</v>
      </c>
      <c r="E9484" s="292">
        <v>6102</v>
      </c>
      <c r="F9484" s="292" t="s">
        <v>7176</v>
      </c>
      <c r="G9484" s="292"/>
      <c r="H9484" s="294">
        <v>8</v>
      </c>
      <c r="I9484" s="292">
        <v>140121</v>
      </c>
      <c r="J9484" s="292" t="s">
        <v>455</v>
      </c>
      <c r="K9484" s="292">
        <v>168145.2</v>
      </c>
      <c r="L9484" s="292" t="s">
        <v>459</v>
      </c>
      <c r="M9484" s="292" t="s">
        <v>7116</v>
      </c>
      <c r="N9484" s="292" t="s">
        <v>7117</v>
      </c>
    </row>
    <row r="9485" spans="1:14" x14ac:dyDescent="0.2">
      <c r="A9485" s="505">
        <v>45232</v>
      </c>
      <c r="B9485" s="292" t="s">
        <v>541</v>
      </c>
      <c r="C9485" s="357">
        <v>6497.11</v>
      </c>
      <c r="D9485" s="292" t="s">
        <v>452</v>
      </c>
      <c r="E9485" s="292">
        <v>6102</v>
      </c>
      <c r="F9485" s="292" t="s">
        <v>7176</v>
      </c>
      <c r="G9485" s="292"/>
      <c r="H9485" s="294">
        <v>8</v>
      </c>
      <c r="I9485" s="292">
        <v>140121</v>
      </c>
      <c r="J9485" s="292" t="s">
        <v>455</v>
      </c>
      <c r="K9485" s="292">
        <v>168145.2</v>
      </c>
      <c r="L9485" s="292" t="s">
        <v>459</v>
      </c>
      <c r="M9485" s="292" t="s">
        <v>7116</v>
      </c>
      <c r="N9485" s="292" t="s">
        <v>7117</v>
      </c>
    </row>
    <row r="9486" spans="1:14" x14ac:dyDescent="0.2">
      <c r="A9486" s="505">
        <v>45233</v>
      </c>
      <c r="B9486" s="292" t="s">
        <v>541</v>
      </c>
      <c r="C9486" s="357">
        <v>6497.11</v>
      </c>
      <c r="D9486" s="292" t="s">
        <v>452</v>
      </c>
      <c r="E9486" s="292">
        <v>6102</v>
      </c>
      <c r="F9486" s="292" t="s">
        <v>7176</v>
      </c>
      <c r="G9486" s="292"/>
      <c r="H9486" s="294">
        <v>8</v>
      </c>
      <c r="I9486" s="292">
        <v>140121</v>
      </c>
      <c r="J9486" s="292" t="s">
        <v>455</v>
      </c>
      <c r="K9486" s="292">
        <v>168145.2</v>
      </c>
      <c r="L9486" s="292" t="s">
        <v>459</v>
      </c>
      <c r="M9486" s="292" t="s">
        <v>7116</v>
      </c>
      <c r="N9486" s="292" t="s">
        <v>7117</v>
      </c>
    </row>
    <row r="9487" spans="1:14" x14ac:dyDescent="0.2">
      <c r="A9487" s="505">
        <v>45243</v>
      </c>
      <c r="B9487" s="292" t="s">
        <v>541</v>
      </c>
      <c r="C9487" s="357">
        <v>6412.13</v>
      </c>
      <c r="D9487" s="292" t="s">
        <v>452</v>
      </c>
      <c r="E9487" s="292">
        <v>6102</v>
      </c>
      <c r="F9487" s="292" t="s">
        <v>7176</v>
      </c>
      <c r="G9487" s="292"/>
      <c r="H9487" s="294">
        <v>8</v>
      </c>
      <c r="I9487" s="292">
        <v>140121</v>
      </c>
      <c r="J9487" s="292" t="s">
        <v>455</v>
      </c>
      <c r="K9487" s="292">
        <v>168145.2</v>
      </c>
      <c r="L9487" s="292" t="s">
        <v>459</v>
      </c>
      <c r="M9487" s="292" t="s">
        <v>7116</v>
      </c>
      <c r="N9487" s="292" t="s">
        <v>7117</v>
      </c>
    </row>
    <row r="9488" spans="1:14" x14ac:dyDescent="0.2">
      <c r="A9488" s="505">
        <v>45244</v>
      </c>
      <c r="B9488" s="292" t="s">
        <v>541</v>
      </c>
      <c r="C9488" s="357">
        <v>6412.13</v>
      </c>
      <c r="D9488" s="292" t="s">
        <v>452</v>
      </c>
      <c r="E9488" s="292">
        <v>6102</v>
      </c>
      <c r="F9488" s="292" t="s">
        <v>7176</v>
      </c>
      <c r="G9488" s="292"/>
      <c r="H9488" s="294">
        <v>8</v>
      </c>
      <c r="I9488" s="292">
        <v>140121</v>
      </c>
      <c r="J9488" s="292" t="s">
        <v>455</v>
      </c>
      <c r="K9488" s="292">
        <v>168145.2</v>
      </c>
      <c r="L9488" s="292" t="s">
        <v>459</v>
      </c>
      <c r="M9488" s="292" t="s">
        <v>7116</v>
      </c>
      <c r="N9488" s="292" t="s">
        <v>7117</v>
      </c>
    </row>
    <row r="9489" spans="1:14" x14ac:dyDescent="0.2">
      <c r="A9489" s="505">
        <v>45245</v>
      </c>
      <c r="B9489" s="292" t="s">
        <v>541</v>
      </c>
      <c r="C9489" s="357">
        <v>6412.13</v>
      </c>
      <c r="D9489" s="292" t="s">
        <v>452</v>
      </c>
      <c r="E9489" s="292">
        <v>6102</v>
      </c>
      <c r="F9489" s="292" t="s">
        <v>7176</v>
      </c>
      <c r="G9489" s="292"/>
      <c r="H9489" s="294">
        <v>8</v>
      </c>
      <c r="I9489" s="292">
        <v>140121</v>
      </c>
      <c r="J9489" s="292" t="s">
        <v>455</v>
      </c>
      <c r="K9489" s="292">
        <v>168145.2</v>
      </c>
      <c r="L9489" s="292" t="s">
        <v>459</v>
      </c>
      <c r="M9489" s="292" t="s">
        <v>7116</v>
      </c>
      <c r="N9489" s="292" t="s">
        <v>7117</v>
      </c>
    </row>
    <row r="9490" spans="1:14" x14ac:dyDescent="0.2">
      <c r="A9490" s="505">
        <v>45236</v>
      </c>
      <c r="B9490" s="292" t="s">
        <v>541</v>
      </c>
      <c r="C9490" s="357">
        <v>6412.13</v>
      </c>
      <c r="D9490" s="292" t="s">
        <v>452</v>
      </c>
      <c r="E9490" s="292">
        <v>6102</v>
      </c>
      <c r="F9490" s="292" t="s">
        <v>7176</v>
      </c>
      <c r="G9490" s="292"/>
      <c r="H9490" s="294">
        <v>8</v>
      </c>
      <c r="I9490" s="292">
        <v>140121</v>
      </c>
      <c r="J9490" s="292" t="s">
        <v>455</v>
      </c>
      <c r="K9490" s="292">
        <v>168145.2</v>
      </c>
      <c r="L9490" s="292" t="s">
        <v>459</v>
      </c>
      <c r="M9490" s="292" t="s">
        <v>7116</v>
      </c>
      <c r="N9490" s="292" t="s">
        <v>7117</v>
      </c>
    </row>
    <row r="9491" spans="1:14" x14ac:dyDescent="0.2">
      <c r="A9491" s="505">
        <v>45237</v>
      </c>
      <c r="B9491" s="292" t="s">
        <v>541</v>
      </c>
      <c r="C9491" s="357">
        <v>6412.13</v>
      </c>
      <c r="D9491" s="292" t="s">
        <v>452</v>
      </c>
      <c r="E9491" s="292">
        <v>6102</v>
      </c>
      <c r="F9491" s="292" t="s">
        <v>7176</v>
      </c>
      <c r="G9491" s="292"/>
      <c r="H9491" s="294">
        <v>8</v>
      </c>
      <c r="I9491" s="292">
        <v>140121</v>
      </c>
      <c r="J9491" s="292" t="s">
        <v>455</v>
      </c>
      <c r="K9491" s="292">
        <v>168145.2</v>
      </c>
      <c r="L9491" s="292" t="s">
        <v>459</v>
      </c>
      <c r="M9491" s="292" t="s">
        <v>7116</v>
      </c>
      <c r="N9491" s="292" t="s">
        <v>7117</v>
      </c>
    </row>
    <row r="9492" spans="1:14" x14ac:dyDescent="0.2">
      <c r="A9492" s="505">
        <v>45238</v>
      </c>
      <c r="B9492" s="292" t="s">
        <v>541</v>
      </c>
      <c r="C9492" s="357">
        <v>6412.13</v>
      </c>
      <c r="D9492" s="292" t="s">
        <v>452</v>
      </c>
      <c r="E9492" s="292">
        <v>6102</v>
      </c>
      <c r="F9492" s="292" t="s">
        <v>7176</v>
      </c>
      <c r="G9492" s="292"/>
      <c r="H9492" s="294">
        <v>8</v>
      </c>
      <c r="I9492" s="292">
        <v>140121</v>
      </c>
      <c r="J9492" s="292" t="s">
        <v>455</v>
      </c>
      <c r="K9492" s="292">
        <v>168145.2</v>
      </c>
      <c r="L9492" s="292" t="s">
        <v>459</v>
      </c>
      <c r="M9492" s="292" t="s">
        <v>7116</v>
      </c>
      <c r="N9492" s="292" t="s">
        <v>7117</v>
      </c>
    </row>
    <row r="9493" spans="1:14" x14ac:dyDescent="0.2">
      <c r="A9493" s="505">
        <v>45239</v>
      </c>
      <c r="B9493" s="292" t="s">
        <v>541</v>
      </c>
      <c r="C9493" s="357">
        <v>6412.13</v>
      </c>
      <c r="D9493" s="292" t="s">
        <v>452</v>
      </c>
      <c r="E9493" s="292">
        <v>6102</v>
      </c>
      <c r="F9493" s="292" t="s">
        <v>7176</v>
      </c>
      <c r="G9493" s="292"/>
      <c r="H9493" s="294">
        <v>8</v>
      </c>
      <c r="I9493" s="292">
        <v>140121</v>
      </c>
      <c r="J9493" s="292" t="s">
        <v>455</v>
      </c>
      <c r="K9493" s="292">
        <v>168145.2</v>
      </c>
      <c r="L9493" s="292" t="s">
        <v>459</v>
      </c>
      <c r="M9493" s="292" t="s">
        <v>7116</v>
      </c>
      <c r="N9493" s="292" t="s">
        <v>7117</v>
      </c>
    </row>
    <row r="9494" spans="1:14" x14ac:dyDescent="0.2">
      <c r="A9494" s="505">
        <v>45240</v>
      </c>
      <c r="B9494" s="292" t="s">
        <v>541</v>
      </c>
      <c r="C9494" s="357">
        <v>6412.13</v>
      </c>
      <c r="D9494" s="292" t="s">
        <v>452</v>
      </c>
      <c r="E9494" s="292">
        <v>6102</v>
      </c>
      <c r="F9494" s="292" t="s">
        <v>7176</v>
      </c>
      <c r="G9494" s="292"/>
      <c r="H9494" s="294">
        <v>8</v>
      </c>
      <c r="I9494" s="292">
        <v>140121</v>
      </c>
      <c r="J9494" s="292" t="s">
        <v>455</v>
      </c>
      <c r="K9494" s="292">
        <v>168145.2</v>
      </c>
      <c r="L9494" s="292" t="s">
        <v>459</v>
      </c>
      <c r="M9494" s="292" t="s">
        <v>7116</v>
      </c>
      <c r="N9494" s="292" t="s">
        <v>7117</v>
      </c>
    </row>
    <row r="9495" spans="1:14" x14ac:dyDescent="0.2">
      <c r="A9495" s="505">
        <v>45246</v>
      </c>
      <c r="B9495" s="292" t="s">
        <v>541</v>
      </c>
      <c r="C9495" s="357">
        <v>6758.1</v>
      </c>
      <c r="D9495" s="292" t="s">
        <v>452</v>
      </c>
      <c r="E9495" s="292">
        <v>2535</v>
      </c>
      <c r="F9495" s="292" t="s">
        <v>7167</v>
      </c>
      <c r="G9495" s="292"/>
      <c r="H9495" s="294">
        <v>8</v>
      </c>
      <c r="I9495" s="292">
        <v>160900</v>
      </c>
      <c r="J9495" s="292" t="s">
        <v>455</v>
      </c>
      <c r="K9495" s="292">
        <v>193080</v>
      </c>
      <c r="L9495" s="292" t="s">
        <v>459</v>
      </c>
      <c r="M9495" s="292" t="s">
        <v>7116</v>
      </c>
      <c r="N9495" s="292" t="s">
        <v>7117</v>
      </c>
    </row>
    <row r="9496" spans="1:14" x14ac:dyDescent="0.2">
      <c r="A9496" s="505">
        <v>45247</v>
      </c>
      <c r="B9496" s="292" t="s">
        <v>541</v>
      </c>
      <c r="C9496" s="357">
        <v>6758.1</v>
      </c>
      <c r="D9496" s="292" t="s">
        <v>452</v>
      </c>
      <c r="E9496" s="292">
        <v>2535</v>
      </c>
      <c r="F9496" s="292" t="s">
        <v>7167</v>
      </c>
      <c r="G9496" s="292"/>
      <c r="H9496" s="294">
        <v>8</v>
      </c>
      <c r="I9496" s="292">
        <v>160900</v>
      </c>
      <c r="J9496" s="292" t="s">
        <v>455</v>
      </c>
      <c r="K9496" s="292">
        <v>193080</v>
      </c>
      <c r="L9496" s="292" t="s">
        <v>459</v>
      </c>
      <c r="M9496" s="292" t="s">
        <v>7116</v>
      </c>
      <c r="N9496" s="292" t="s">
        <v>7117</v>
      </c>
    </row>
    <row r="9497" spans="1:14" x14ac:dyDescent="0.2">
      <c r="A9497" s="505">
        <v>45250</v>
      </c>
      <c r="B9497" s="292" t="s">
        <v>541</v>
      </c>
      <c r="C9497" s="357">
        <v>6758.1</v>
      </c>
      <c r="D9497" s="292" t="s">
        <v>452</v>
      </c>
      <c r="E9497" s="292">
        <v>2535</v>
      </c>
      <c r="F9497" s="292" t="s">
        <v>7167</v>
      </c>
      <c r="G9497" s="292"/>
      <c r="H9497" s="294">
        <v>8</v>
      </c>
      <c r="I9497" s="292">
        <v>160900</v>
      </c>
      <c r="J9497" s="292" t="s">
        <v>455</v>
      </c>
      <c r="K9497" s="292">
        <v>193080</v>
      </c>
      <c r="L9497" s="292" t="s">
        <v>459</v>
      </c>
      <c r="M9497" s="292" t="s">
        <v>7116</v>
      </c>
      <c r="N9497" s="292" t="s">
        <v>7117</v>
      </c>
    </row>
    <row r="9498" spans="1:14" x14ac:dyDescent="0.2">
      <c r="A9498" s="505">
        <v>45251</v>
      </c>
      <c r="B9498" s="292" t="s">
        <v>541</v>
      </c>
      <c r="C9498" s="357">
        <v>6758.1</v>
      </c>
      <c r="D9498" s="292" t="s">
        <v>452</v>
      </c>
      <c r="E9498" s="292">
        <v>2535</v>
      </c>
      <c r="F9498" s="292" t="s">
        <v>7167</v>
      </c>
      <c r="G9498" s="292"/>
      <c r="H9498" s="294">
        <v>8</v>
      </c>
      <c r="I9498" s="292">
        <v>160900</v>
      </c>
      <c r="J9498" s="292" t="s">
        <v>455</v>
      </c>
      <c r="K9498" s="292">
        <v>193080</v>
      </c>
      <c r="L9498" s="292" t="s">
        <v>459</v>
      </c>
      <c r="M9498" s="292" t="s">
        <v>7116</v>
      </c>
      <c r="N9498" s="292" t="s">
        <v>7117</v>
      </c>
    </row>
    <row r="9499" spans="1:14" x14ac:dyDescent="0.2">
      <c r="A9499" s="505">
        <v>45252</v>
      </c>
      <c r="B9499" s="292" t="s">
        <v>541</v>
      </c>
      <c r="C9499" s="357">
        <v>6758.1</v>
      </c>
      <c r="D9499" s="292" t="s">
        <v>452</v>
      </c>
      <c r="E9499" s="292">
        <v>2535</v>
      </c>
      <c r="F9499" s="292" t="s">
        <v>7167</v>
      </c>
      <c r="G9499" s="292"/>
      <c r="H9499" s="294">
        <v>8</v>
      </c>
      <c r="I9499" s="292">
        <v>160900</v>
      </c>
      <c r="J9499" s="292" t="s">
        <v>455</v>
      </c>
      <c r="K9499" s="292">
        <v>193080</v>
      </c>
      <c r="L9499" s="292" t="s">
        <v>459</v>
      </c>
      <c r="M9499" s="292" t="s">
        <v>7116</v>
      </c>
      <c r="N9499" s="292" t="s">
        <v>7117</v>
      </c>
    </row>
    <row r="9500" spans="1:14" x14ac:dyDescent="0.2">
      <c r="A9500" s="505">
        <v>45253</v>
      </c>
      <c r="B9500" s="292" t="s">
        <v>541</v>
      </c>
      <c r="C9500" s="357">
        <v>6758.1</v>
      </c>
      <c r="D9500" s="292" t="s">
        <v>452</v>
      </c>
      <c r="E9500" s="292">
        <v>2535</v>
      </c>
      <c r="F9500" s="292" t="s">
        <v>7167</v>
      </c>
      <c r="G9500" s="292"/>
      <c r="H9500" s="294">
        <v>8</v>
      </c>
      <c r="I9500" s="292">
        <v>160900</v>
      </c>
      <c r="J9500" s="292" t="s">
        <v>455</v>
      </c>
      <c r="K9500" s="292">
        <v>193080</v>
      </c>
      <c r="L9500" s="292" t="s">
        <v>459</v>
      </c>
      <c r="M9500" s="292" t="s">
        <v>7116</v>
      </c>
      <c r="N9500" s="292" t="s">
        <v>7117</v>
      </c>
    </row>
    <row r="9501" spans="1:14" x14ac:dyDescent="0.2">
      <c r="A9501" s="505">
        <v>45254</v>
      </c>
      <c r="B9501" s="292" t="s">
        <v>541</v>
      </c>
      <c r="C9501" s="357">
        <v>6758.1</v>
      </c>
      <c r="D9501" s="292" t="s">
        <v>452</v>
      </c>
      <c r="E9501" s="292">
        <v>2535</v>
      </c>
      <c r="F9501" s="292" t="s">
        <v>7167</v>
      </c>
      <c r="G9501" s="292"/>
      <c r="H9501" s="294">
        <v>8</v>
      </c>
      <c r="I9501" s="292">
        <v>160900</v>
      </c>
      <c r="J9501" s="292" t="s">
        <v>455</v>
      </c>
      <c r="K9501" s="292">
        <v>193080</v>
      </c>
      <c r="L9501" s="292" t="s">
        <v>459</v>
      </c>
      <c r="M9501" s="292" t="s">
        <v>7116</v>
      </c>
      <c r="N9501" s="292" t="s">
        <v>7117</v>
      </c>
    </row>
    <row r="9502" spans="1:14" x14ac:dyDescent="0.2">
      <c r="A9502" s="505">
        <v>45258</v>
      </c>
      <c r="B9502" s="292" t="s">
        <v>541</v>
      </c>
      <c r="C9502" s="357">
        <v>6427.1</v>
      </c>
      <c r="D9502" s="292" t="s">
        <v>452</v>
      </c>
      <c r="E9502" s="292">
        <v>2535</v>
      </c>
      <c r="F9502" s="292" t="s">
        <v>7167</v>
      </c>
      <c r="G9502" s="292"/>
      <c r="H9502" s="294">
        <v>4</v>
      </c>
      <c r="I9502" s="292">
        <v>160900</v>
      </c>
      <c r="J9502" s="292" t="s">
        <v>455</v>
      </c>
      <c r="K9502" s="292">
        <v>193080</v>
      </c>
      <c r="L9502" s="292" t="s">
        <v>459</v>
      </c>
      <c r="M9502" s="292" t="s">
        <v>7116</v>
      </c>
      <c r="N9502" s="292" t="s">
        <v>7117</v>
      </c>
    </row>
    <row r="9503" spans="1:14" x14ac:dyDescent="0.2">
      <c r="A9503" s="505">
        <v>45257</v>
      </c>
      <c r="B9503" s="292" t="s">
        <v>541</v>
      </c>
      <c r="C9503" s="357">
        <v>6758.1</v>
      </c>
      <c r="D9503" s="292" t="s">
        <v>452</v>
      </c>
      <c r="E9503" s="292">
        <v>2535</v>
      </c>
      <c r="F9503" s="292" t="s">
        <v>7167</v>
      </c>
      <c r="G9503" s="292"/>
      <c r="H9503" s="294">
        <v>8</v>
      </c>
      <c r="I9503" s="292">
        <v>160900</v>
      </c>
      <c r="J9503" s="292" t="s">
        <v>455</v>
      </c>
      <c r="K9503" s="292">
        <v>193080</v>
      </c>
      <c r="L9503" s="292" t="s">
        <v>459</v>
      </c>
      <c r="M9503" s="292" t="s">
        <v>7116</v>
      </c>
      <c r="N9503" s="292" t="s">
        <v>7117</v>
      </c>
    </row>
    <row r="9504" spans="1:14" x14ac:dyDescent="0.2">
      <c r="A9504" s="505">
        <v>45258</v>
      </c>
      <c r="B9504" s="292" t="s">
        <v>541</v>
      </c>
      <c r="C9504" s="357">
        <v>6758.1</v>
      </c>
      <c r="D9504" s="292" t="s">
        <v>452</v>
      </c>
      <c r="E9504" s="292">
        <v>2535</v>
      </c>
      <c r="F9504" s="292" t="s">
        <v>7167</v>
      </c>
      <c r="G9504" s="292"/>
      <c r="H9504" s="294">
        <v>4</v>
      </c>
      <c r="I9504" s="292">
        <v>160900</v>
      </c>
      <c r="J9504" s="292" t="s">
        <v>455</v>
      </c>
      <c r="K9504" s="292">
        <v>193080</v>
      </c>
      <c r="L9504" s="292" t="s">
        <v>459</v>
      </c>
      <c r="M9504" s="292" t="s">
        <v>7116</v>
      </c>
      <c r="N9504" s="292" t="s">
        <v>7117</v>
      </c>
    </row>
    <row r="9505" spans="1:14" x14ac:dyDescent="0.2">
      <c r="A9505" s="505">
        <v>45245</v>
      </c>
      <c r="B9505" s="292" t="s">
        <v>541</v>
      </c>
      <c r="C9505" s="357">
        <v>6819.1</v>
      </c>
      <c r="D9505" s="292" t="s">
        <v>452</v>
      </c>
      <c r="E9505" s="292">
        <v>4107</v>
      </c>
      <c r="F9505" s="292" t="s">
        <v>462</v>
      </c>
      <c r="G9505" s="292"/>
      <c r="H9505" s="294">
        <v>1</v>
      </c>
      <c r="I9505" s="292">
        <v>391836</v>
      </c>
      <c r="J9505" s="292" t="s">
        <v>455</v>
      </c>
      <c r="K9505" s="292">
        <v>470203.2</v>
      </c>
      <c r="L9505" s="292" t="s">
        <v>459</v>
      </c>
      <c r="M9505" s="292" t="s">
        <v>7116</v>
      </c>
      <c r="N9505" s="292" t="s">
        <v>7117</v>
      </c>
    </row>
    <row r="9506" spans="1:14" x14ac:dyDescent="0.2">
      <c r="A9506" s="505">
        <v>45231</v>
      </c>
      <c r="B9506" s="292" t="s">
        <v>541</v>
      </c>
      <c r="C9506" s="357">
        <v>75064.160000000003</v>
      </c>
      <c r="D9506" s="292" t="s">
        <v>452</v>
      </c>
      <c r="E9506" s="292">
        <v>4107</v>
      </c>
      <c r="F9506" s="292" t="s">
        <v>462</v>
      </c>
      <c r="G9506" s="292"/>
      <c r="H9506" s="294">
        <v>8</v>
      </c>
      <c r="I9506" s="292">
        <v>391836</v>
      </c>
      <c r="J9506" s="292" t="s">
        <v>455</v>
      </c>
      <c r="K9506" s="292">
        <v>470203.2</v>
      </c>
      <c r="L9506" s="292" t="s">
        <v>459</v>
      </c>
      <c r="M9506" s="292" t="s">
        <v>7116</v>
      </c>
      <c r="N9506" s="292" t="s">
        <v>7117</v>
      </c>
    </row>
    <row r="9507" spans="1:14" x14ac:dyDescent="0.2">
      <c r="A9507" s="505">
        <v>45232</v>
      </c>
      <c r="B9507" s="292" t="s">
        <v>541</v>
      </c>
      <c r="C9507" s="357">
        <v>75064.160000000003</v>
      </c>
      <c r="D9507" s="292" t="s">
        <v>452</v>
      </c>
      <c r="E9507" s="292">
        <v>4107</v>
      </c>
      <c r="F9507" s="292" t="s">
        <v>462</v>
      </c>
      <c r="G9507" s="292"/>
      <c r="H9507" s="294">
        <v>7</v>
      </c>
      <c r="I9507" s="292">
        <v>391836</v>
      </c>
      <c r="J9507" s="292" t="s">
        <v>455</v>
      </c>
      <c r="K9507" s="292">
        <v>470203.2</v>
      </c>
      <c r="L9507" s="292" t="s">
        <v>459</v>
      </c>
      <c r="M9507" s="292" t="s">
        <v>7116</v>
      </c>
      <c r="N9507" s="292" t="s">
        <v>7117</v>
      </c>
    </row>
    <row r="9508" spans="1:14" x14ac:dyDescent="0.2">
      <c r="A9508" s="505">
        <v>45233</v>
      </c>
      <c r="B9508" s="292" t="s">
        <v>541</v>
      </c>
      <c r="C9508" s="357">
        <v>75064.160000000003</v>
      </c>
      <c r="D9508" s="292" t="s">
        <v>452</v>
      </c>
      <c r="E9508" s="292">
        <v>4107</v>
      </c>
      <c r="F9508" s="292" t="s">
        <v>462</v>
      </c>
      <c r="G9508" s="292"/>
      <c r="H9508" s="294">
        <v>8</v>
      </c>
      <c r="I9508" s="292">
        <v>391836</v>
      </c>
      <c r="J9508" s="292" t="s">
        <v>455</v>
      </c>
      <c r="K9508" s="292">
        <v>470203.2</v>
      </c>
      <c r="L9508" s="292" t="s">
        <v>459</v>
      </c>
      <c r="M9508" s="292" t="s">
        <v>7116</v>
      </c>
      <c r="N9508" s="292" t="s">
        <v>7117</v>
      </c>
    </row>
    <row r="9509" spans="1:14" x14ac:dyDescent="0.2">
      <c r="A9509" s="505">
        <v>45244</v>
      </c>
      <c r="B9509" s="292" t="s">
        <v>541</v>
      </c>
      <c r="C9509" s="357">
        <v>6427.1</v>
      </c>
      <c r="D9509" s="292" t="s">
        <v>452</v>
      </c>
      <c r="E9509" s="292">
        <v>4107</v>
      </c>
      <c r="F9509" s="292" t="s">
        <v>462</v>
      </c>
      <c r="G9509" s="292"/>
      <c r="H9509" s="294">
        <v>5</v>
      </c>
      <c r="I9509" s="292">
        <v>391836</v>
      </c>
      <c r="J9509" s="292" t="s">
        <v>455</v>
      </c>
      <c r="K9509" s="292">
        <v>470203.2</v>
      </c>
      <c r="L9509" s="292" t="s">
        <v>459</v>
      </c>
      <c r="M9509" s="292" t="s">
        <v>7116</v>
      </c>
      <c r="N9509" s="292" t="s">
        <v>7117</v>
      </c>
    </row>
    <row r="9510" spans="1:14" x14ac:dyDescent="0.2">
      <c r="A9510" s="505">
        <v>45245</v>
      </c>
      <c r="B9510" s="292" t="s">
        <v>541</v>
      </c>
      <c r="C9510" s="357">
        <v>6427.1</v>
      </c>
      <c r="D9510" s="292" t="s">
        <v>452</v>
      </c>
      <c r="E9510" s="292">
        <v>4107</v>
      </c>
      <c r="F9510" s="292" t="s">
        <v>462</v>
      </c>
      <c r="G9510" s="292"/>
      <c r="H9510" s="294">
        <v>5</v>
      </c>
      <c r="I9510" s="292">
        <v>391836</v>
      </c>
      <c r="J9510" s="292" t="s">
        <v>455</v>
      </c>
      <c r="K9510" s="292">
        <v>470203.2</v>
      </c>
      <c r="L9510" s="292" t="s">
        <v>459</v>
      </c>
      <c r="M9510" s="292" t="s">
        <v>7116</v>
      </c>
      <c r="N9510" s="292" t="s">
        <v>7117</v>
      </c>
    </row>
    <row r="9511" spans="1:14" x14ac:dyDescent="0.2">
      <c r="A9511" s="505">
        <v>45236</v>
      </c>
      <c r="B9511" s="292" t="s">
        <v>541</v>
      </c>
      <c r="C9511" s="357">
        <v>75064.160000000003</v>
      </c>
      <c r="D9511" s="292" t="s">
        <v>452</v>
      </c>
      <c r="E9511" s="292">
        <v>4107</v>
      </c>
      <c r="F9511" s="292" t="s">
        <v>462</v>
      </c>
      <c r="G9511" s="292"/>
      <c r="H9511" s="294">
        <v>8</v>
      </c>
      <c r="I9511" s="292">
        <v>391836</v>
      </c>
      <c r="J9511" s="292" t="s">
        <v>455</v>
      </c>
      <c r="K9511" s="292">
        <v>470203.2</v>
      </c>
      <c r="L9511" s="292" t="s">
        <v>459</v>
      </c>
      <c r="M9511" s="292" t="s">
        <v>7116</v>
      </c>
      <c r="N9511" s="292" t="s">
        <v>7117</v>
      </c>
    </row>
    <row r="9512" spans="1:14" x14ac:dyDescent="0.2">
      <c r="A9512" s="505">
        <v>45237</v>
      </c>
      <c r="B9512" s="292" t="s">
        <v>541</v>
      </c>
      <c r="C9512" s="357">
        <v>75064.160000000003</v>
      </c>
      <c r="D9512" s="292" t="s">
        <v>452</v>
      </c>
      <c r="E9512" s="292">
        <v>4107</v>
      </c>
      <c r="F9512" s="292" t="s">
        <v>462</v>
      </c>
      <c r="G9512" s="292"/>
      <c r="H9512" s="294">
        <v>8</v>
      </c>
      <c r="I9512" s="292">
        <v>391836</v>
      </c>
      <c r="J9512" s="292" t="s">
        <v>455</v>
      </c>
      <c r="K9512" s="292">
        <v>470203.2</v>
      </c>
      <c r="L9512" s="292" t="s">
        <v>459</v>
      </c>
      <c r="M9512" s="292" t="s">
        <v>7116</v>
      </c>
      <c r="N9512" s="292" t="s">
        <v>7117</v>
      </c>
    </row>
    <row r="9513" spans="1:14" x14ac:dyDescent="0.2">
      <c r="A9513" s="505">
        <v>45238</v>
      </c>
      <c r="B9513" s="292" t="s">
        <v>541</v>
      </c>
      <c r="C9513" s="357">
        <v>75064.160000000003</v>
      </c>
      <c r="D9513" s="292" t="s">
        <v>452</v>
      </c>
      <c r="E9513" s="292">
        <v>4107</v>
      </c>
      <c r="F9513" s="292" t="s">
        <v>462</v>
      </c>
      <c r="G9513" s="292"/>
      <c r="H9513" s="294">
        <v>8</v>
      </c>
      <c r="I9513" s="292">
        <v>391836</v>
      </c>
      <c r="J9513" s="292" t="s">
        <v>455</v>
      </c>
      <c r="K9513" s="292">
        <v>470203.2</v>
      </c>
      <c r="L9513" s="292" t="s">
        <v>459</v>
      </c>
      <c r="M9513" s="292" t="s">
        <v>7116</v>
      </c>
      <c r="N9513" s="292" t="s">
        <v>7117</v>
      </c>
    </row>
    <row r="9514" spans="1:14" x14ac:dyDescent="0.2">
      <c r="A9514" s="505">
        <v>45239</v>
      </c>
      <c r="B9514" s="292" t="s">
        <v>541</v>
      </c>
      <c r="C9514" s="357">
        <v>75064.160000000003</v>
      </c>
      <c r="D9514" s="292" t="s">
        <v>452</v>
      </c>
      <c r="E9514" s="292">
        <v>4107</v>
      </c>
      <c r="F9514" s="292" t="s">
        <v>462</v>
      </c>
      <c r="G9514" s="292"/>
      <c r="H9514" s="294">
        <v>4</v>
      </c>
      <c r="I9514" s="292">
        <v>391836</v>
      </c>
      <c r="J9514" s="292" t="s">
        <v>455</v>
      </c>
      <c r="K9514" s="292">
        <v>470203.2</v>
      </c>
      <c r="L9514" s="292" t="s">
        <v>459</v>
      </c>
      <c r="M9514" s="292" t="s">
        <v>7116</v>
      </c>
      <c r="N9514" s="292" t="s">
        <v>7117</v>
      </c>
    </row>
    <row r="9515" spans="1:14" x14ac:dyDescent="0.2">
      <c r="A9515" s="505">
        <v>45239</v>
      </c>
      <c r="B9515" s="292" t="s">
        <v>541</v>
      </c>
      <c r="C9515" s="357">
        <v>6819.1</v>
      </c>
      <c r="D9515" s="292" t="s">
        <v>452</v>
      </c>
      <c r="E9515" s="292">
        <v>4107</v>
      </c>
      <c r="F9515" s="292" t="s">
        <v>462</v>
      </c>
      <c r="G9515" s="292"/>
      <c r="H9515" s="294">
        <v>1</v>
      </c>
      <c r="I9515" s="292">
        <v>391836</v>
      </c>
      <c r="J9515" s="292" t="s">
        <v>455</v>
      </c>
      <c r="K9515" s="292">
        <v>470203.2</v>
      </c>
      <c r="L9515" s="292" t="s">
        <v>459</v>
      </c>
      <c r="M9515" s="292" t="s">
        <v>7116</v>
      </c>
      <c r="N9515" s="292" t="s">
        <v>7117</v>
      </c>
    </row>
    <row r="9516" spans="1:14" x14ac:dyDescent="0.2">
      <c r="A9516" s="505">
        <v>45239</v>
      </c>
      <c r="B9516" s="292" t="s">
        <v>541</v>
      </c>
      <c r="C9516" s="357">
        <v>6427.1</v>
      </c>
      <c r="D9516" s="292" t="s">
        <v>452</v>
      </c>
      <c r="E9516" s="292">
        <v>4107</v>
      </c>
      <c r="F9516" s="292" t="s">
        <v>462</v>
      </c>
      <c r="G9516" s="292"/>
      <c r="H9516" s="294">
        <v>2</v>
      </c>
      <c r="I9516" s="292">
        <v>391836</v>
      </c>
      <c r="J9516" s="292" t="s">
        <v>455</v>
      </c>
      <c r="K9516" s="292">
        <v>470203.2</v>
      </c>
      <c r="L9516" s="292" t="s">
        <v>459</v>
      </c>
      <c r="M9516" s="292" t="s">
        <v>7116</v>
      </c>
      <c r="N9516" s="292" t="s">
        <v>7117</v>
      </c>
    </row>
    <row r="9517" spans="1:14" x14ac:dyDescent="0.2">
      <c r="A9517" s="505">
        <v>45244</v>
      </c>
      <c r="B9517" s="292" t="s">
        <v>541</v>
      </c>
      <c r="C9517" s="357">
        <v>6709.1</v>
      </c>
      <c r="D9517" s="292" t="s">
        <v>2065</v>
      </c>
      <c r="E9517" s="292">
        <v>4107</v>
      </c>
      <c r="F9517" s="292" t="s">
        <v>462</v>
      </c>
      <c r="G9517" s="292"/>
      <c r="H9517" s="294">
        <v>2</v>
      </c>
      <c r="I9517" s="292">
        <v>391836</v>
      </c>
      <c r="J9517" s="292" t="s">
        <v>455</v>
      </c>
      <c r="K9517" s="292">
        <v>470203.2</v>
      </c>
      <c r="L9517" s="292" t="s">
        <v>459</v>
      </c>
      <c r="M9517" s="292" t="s">
        <v>7116</v>
      </c>
      <c r="N9517" s="292" t="s">
        <v>7117</v>
      </c>
    </row>
    <row r="9518" spans="1:14" x14ac:dyDescent="0.2">
      <c r="A9518" s="505">
        <v>45245</v>
      </c>
      <c r="B9518" s="292" t="s">
        <v>541</v>
      </c>
      <c r="C9518" s="357">
        <v>6709.1</v>
      </c>
      <c r="D9518" s="292" t="s">
        <v>2065</v>
      </c>
      <c r="E9518" s="292">
        <v>4107</v>
      </c>
      <c r="F9518" s="292" t="s">
        <v>462</v>
      </c>
      <c r="G9518" s="292"/>
      <c r="H9518" s="294">
        <v>2</v>
      </c>
      <c r="I9518" s="292">
        <v>391836</v>
      </c>
      <c r="J9518" s="292" t="s">
        <v>455</v>
      </c>
      <c r="K9518" s="292">
        <v>470203.2</v>
      </c>
      <c r="L9518" s="292" t="s">
        <v>459</v>
      </c>
      <c r="M9518" s="292" t="s">
        <v>7116</v>
      </c>
      <c r="N9518" s="292" t="s">
        <v>7117</v>
      </c>
    </row>
    <row r="9519" spans="1:14" x14ac:dyDescent="0.2">
      <c r="A9519" s="505">
        <v>45260</v>
      </c>
      <c r="B9519" s="292" t="s">
        <v>541</v>
      </c>
      <c r="C9519" s="357">
        <v>6011.1</v>
      </c>
      <c r="D9519" s="292" t="s">
        <v>452</v>
      </c>
      <c r="E9519" s="292">
        <v>4393</v>
      </c>
      <c r="F9519" s="292" t="s">
        <v>7174</v>
      </c>
      <c r="G9519" s="292"/>
      <c r="H9519" s="294">
        <v>8</v>
      </c>
      <c r="I9519" s="292">
        <v>213303</v>
      </c>
      <c r="J9519" s="292" t="s">
        <v>455</v>
      </c>
      <c r="K9519" s="292">
        <v>255963.6</v>
      </c>
      <c r="L9519" s="292" t="s">
        <v>459</v>
      </c>
      <c r="M9519" s="292" t="s">
        <v>7116</v>
      </c>
      <c r="N9519" s="292" t="s">
        <v>7117</v>
      </c>
    </row>
    <row r="9520" spans="1:14" x14ac:dyDescent="0.2">
      <c r="A9520" s="505">
        <v>45258</v>
      </c>
      <c r="B9520" s="292" t="s">
        <v>541</v>
      </c>
      <c r="C9520" s="357">
        <v>6240.11</v>
      </c>
      <c r="D9520" s="292" t="s">
        <v>2065</v>
      </c>
      <c r="E9520" s="292">
        <v>4393</v>
      </c>
      <c r="F9520" s="292" t="s">
        <v>7174</v>
      </c>
      <c r="G9520" s="292"/>
      <c r="H9520" s="294">
        <v>4</v>
      </c>
      <c r="I9520" s="292">
        <v>213303</v>
      </c>
      <c r="J9520" s="292" t="s">
        <v>455</v>
      </c>
      <c r="K9520" s="292">
        <v>255963.6</v>
      </c>
      <c r="L9520" s="292" t="s">
        <v>459</v>
      </c>
      <c r="M9520" s="292" t="s">
        <v>7116</v>
      </c>
      <c r="N9520" s="292" t="s">
        <v>7117</v>
      </c>
    </row>
    <row r="9521" spans="1:14" x14ac:dyDescent="0.2">
      <c r="A9521" s="505">
        <v>45251</v>
      </c>
      <c r="B9521" s="292" t="s">
        <v>541</v>
      </c>
      <c r="C9521" s="357">
        <v>6240.11</v>
      </c>
      <c r="D9521" s="292" t="s">
        <v>2065</v>
      </c>
      <c r="E9521" s="292">
        <v>4393</v>
      </c>
      <c r="F9521" s="292" t="s">
        <v>7174</v>
      </c>
      <c r="G9521" s="292"/>
      <c r="H9521" s="294">
        <v>4</v>
      </c>
      <c r="I9521" s="292">
        <v>213303</v>
      </c>
      <c r="J9521" s="292" t="s">
        <v>455</v>
      </c>
      <c r="K9521" s="292">
        <v>255963.6</v>
      </c>
      <c r="L9521" s="292" t="s">
        <v>459</v>
      </c>
      <c r="M9521" s="292" t="s">
        <v>7116</v>
      </c>
      <c r="N9521" s="292" t="s">
        <v>7117</v>
      </c>
    </row>
    <row r="9522" spans="1:14" x14ac:dyDescent="0.2">
      <c r="A9522" s="505">
        <v>45252</v>
      </c>
      <c r="B9522" s="292" t="s">
        <v>541</v>
      </c>
      <c r="C9522" s="357">
        <v>6240.11</v>
      </c>
      <c r="D9522" s="292" t="s">
        <v>2065</v>
      </c>
      <c r="E9522" s="292">
        <v>4393</v>
      </c>
      <c r="F9522" s="292" t="s">
        <v>7174</v>
      </c>
      <c r="G9522" s="292"/>
      <c r="H9522" s="294">
        <v>8</v>
      </c>
      <c r="I9522" s="292">
        <v>213303</v>
      </c>
      <c r="J9522" s="292" t="s">
        <v>455</v>
      </c>
      <c r="K9522" s="292">
        <v>255963.6</v>
      </c>
      <c r="L9522" s="292" t="s">
        <v>459</v>
      </c>
      <c r="M9522" s="292" t="s">
        <v>7116</v>
      </c>
      <c r="N9522" s="292" t="s">
        <v>7117</v>
      </c>
    </row>
    <row r="9523" spans="1:14" x14ac:dyDescent="0.2">
      <c r="A9523" s="505">
        <v>45253</v>
      </c>
      <c r="B9523" s="292" t="s">
        <v>541</v>
      </c>
      <c r="C9523" s="357">
        <v>6240.11</v>
      </c>
      <c r="D9523" s="292" t="s">
        <v>2065</v>
      </c>
      <c r="E9523" s="292">
        <v>4393</v>
      </c>
      <c r="F9523" s="292" t="s">
        <v>7174</v>
      </c>
      <c r="G9523" s="292"/>
      <c r="H9523" s="294">
        <v>2</v>
      </c>
      <c r="I9523" s="292">
        <v>213303</v>
      </c>
      <c r="J9523" s="292" t="s">
        <v>455</v>
      </c>
      <c r="K9523" s="292">
        <v>255963.6</v>
      </c>
      <c r="L9523" s="292" t="s">
        <v>459</v>
      </c>
      <c r="M9523" s="292" t="s">
        <v>7116</v>
      </c>
      <c r="N9523" s="292" t="s">
        <v>7117</v>
      </c>
    </row>
    <row r="9524" spans="1:14" x14ac:dyDescent="0.2">
      <c r="A9524" s="505">
        <v>45254</v>
      </c>
      <c r="B9524" s="292" t="s">
        <v>541</v>
      </c>
      <c r="C9524" s="357">
        <v>6240.11</v>
      </c>
      <c r="D9524" s="292" t="s">
        <v>2065</v>
      </c>
      <c r="E9524" s="292">
        <v>4393</v>
      </c>
      <c r="F9524" s="292" t="s">
        <v>7174</v>
      </c>
      <c r="G9524" s="292"/>
      <c r="H9524" s="294">
        <v>8</v>
      </c>
      <c r="I9524" s="292">
        <v>213303</v>
      </c>
      <c r="J9524" s="292" t="s">
        <v>455</v>
      </c>
      <c r="K9524" s="292">
        <v>255963.6</v>
      </c>
      <c r="L9524" s="292" t="s">
        <v>459</v>
      </c>
      <c r="M9524" s="292" t="s">
        <v>7116</v>
      </c>
      <c r="N9524" s="292" t="s">
        <v>7117</v>
      </c>
    </row>
    <row r="9525" spans="1:14" x14ac:dyDescent="0.2">
      <c r="A9525" s="505">
        <v>45253</v>
      </c>
      <c r="B9525" s="292" t="s">
        <v>541</v>
      </c>
      <c r="C9525" s="357">
        <v>6412.13</v>
      </c>
      <c r="D9525" s="292" t="s">
        <v>452</v>
      </c>
      <c r="E9525" s="292">
        <v>4393</v>
      </c>
      <c r="F9525" s="292" t="s">
        <v>7174</v>
      </c>
      <c r="G9525" s="292"/>
      <c r="H9525" s="294">
        <v>3</v>
      </c>
      <c r="I9525" s="292">
        <v>213303</v>
      </c>
      <c r="J9525" s="292" t="s">
        <v>455</v>
      </c>
      <c r="K9525" s="292">
        <v>255963.6</v>
      </c>
      <c r="L9525" s="292" t="s">
        <v>459</v>
      </c>
      <c r="M9525" s="292" t="s">
        <v>7116</v>
      </c>
      <c r="N9525" s="292" t="s">
        <v>7117</v>
      </c>
    </row>
    <row r="9526" spans="1:14" x14ac:dyDescent="0.2">
      <c r="A9526" s="505">
        <v>45246</v>
      </c>
      <c r="B9526" s="292" t="s">
        <v>541</v>
      </c>
      <c r="C9526" s="357">
        <v>6412.13</v>
      </c>
      <c r="D9526" s="292" t="s">
        <v>452</v>
      </c>
      <c r="E9526" s="292">
        <v>4393</v>
      </c>
      <c r="F9526" s="292" t="s">
        <v>7174</v>
      </c>
      <c r="G9526" s="292"/>
      <c r="H9526" s="294">
        <v>6</v>
      </c>
      <c r="I9526" s="292">
        <v>213303</v>
      </c>
      <c r="J9526" s="292" t="s">
        <v>455</v>
      </c>
      <c r="K9526" s="292">
        <v>255963.6</v>
      </c>
      <c r="L9526" s="292" t="s">
        <v>459</v>
      </c>
      <c r="M9526" s="292" t="s">
        <v>7116</v>
      </c>
      <c r="N9526" s="292" t="s">
        <v>7117</v>
      </c>
    </row>
    <row r="9527" spans="1:14" x14ac:dyDescent="0.2">
      <c r="A9527" s="505">
        <v>45246</v>
      </c>
      <c r="B9527" s="292" t="s">
        <v>541</v>
      </c>
      <c r="C9527" s="357">
        <v>6497.11</v>
      </c>
      <c r="D9527" s="292" t="s">
        <v>452</v>
      </c>
      <c r="E9527" s="292">
        <v>6102</v>
      </c>
      <c r="F9527" s="292" t="s">
        <v>7176</v>
      </c>
      <c r="G9527" s="292"/>
      <c r="H9527" s="294">
        <v>7</v>
      </c>
      <c r="I9527" s="292">
        <v>140121</v>
      </c>
      <c r="J9527" s="292" t="s">
        <v>455</v>
      </c>
      <c r="K9527" s="292">
        <v>168145.2</v>
      </c>
      <c r="L9527" s="292" t="s">
        <v>459</v>
      </c>
      <c r="M9527" s="292" t="s">
        <v>7116</v>
      </c>
      <c r="N9527" s="292" t="s">
        <v>7117</v>
      </c>
    </row>
    <row r="9528" spans="1:14" x14ac:dyDescent="0.2">
      <c r="A9528" s="505">
        <v>45247</v>
      </c>
      <c r="B9528" s="292" t="s">
        <v>541</v>
      </c>
      <c r="C9528" s="357">
        <v>6497.11</v>
      </c>
      <c r="D9528" s="292" t="s">
        <v>452</v>
      </c>
      <c r="E9528" s="292">
        <v>6102</v>
      </c>
      <c r="F9528" s="292" t="s">
        <v>7176</v>
      </c>
      <c r="G9528" s="292"/>
      <c r="H9528" s="294">
        <v>8</v>
      </c>
      <c r="I9528" s="292">
        <v>140121</v>
      </c>
      <c r="J9528" s="292" t="s">
        <v>455</v>
      </c>
      <c r="K9528" s="292">
        <v>168145.2</v>
      </c>
      <c r="L9528" s="292" t="s">
        <v>459</v>
      </c>
      <c r="M9528" s="292" t="s">
        <v>7116</v>
      </c>
      <c r="N9528" s="292" t="s">
        <v>7117</v>
      </c>
    </row>
    <row r="9529" spans="1:14" x14ac:dyDescent="0.2">
      <c r="A9529" s="505">
        <v>45250</v>
      </c>
      <c r="B9529" s="292" t="s">
        <v>541</v>
      </c>
      <c r="C9529" s="357">
        <v>6412.13</v>
      </c>
      <c r="D9529" s="292" t="s">
        <v>452</v>
      </c>
      <c r="E9529" s="292">
        <v>6102</v>
      </c>
      <c r="F9529" s="292" t="s">
        <v>7176</v>
      </c>
      <c r="G9529" s="292"/>
      <c r="H9529" s="294">
        <v>8</v>
      </c>
      <c r="I9529" s="292">
        <v>140121</v>
      </c>
      <c r="J9529" s="292" t="s">
        <v>455</v>
      </c>
      <c r="K9529" s="292">
        <v>168145.2</v>
      </c>
      <c r="L9529" s="292" t="s">
        <v>459</v>
      </c>
      <c r="M9529" s="292" t="s">
        <v>7116</v>
      </c>
      <c r="N9529" s="292" t="s">
        <v>7117</v>
      </c>
    </row>
    <row r="9530" spans="1:14" x14ac:dyDescent="0.2">
      <c r="A9530" s="505">
        <v>45252</v>
      </c>
      <c r="B9530" s="292" t="s">
        <v>541</v>
      </c>
      <c r="C9530" s="357">
        <v>6412.13</v>
      </c>
      <c r="D9530" s="292" t="s">
        <v>452</v>
      </c>
      <c r="E9530" s="292">
        <v>6102</v>
      </c>
      <c r="F9530" s="292" t="s">
        <v>7176</v>
      </c>
      <c r="G9530" s="292"/>
      <c r="H9530" s="294">
        <v>8</v>
      </c>
      <c r="I9530" s="292">
        <v>140121</v>
      </c>
      <c r="J9530" s="292" t="s">
        <v>455</v>
      </c>
      <c r="K9530" s="292">
        <v>168145.2</v>
      </c>
      <c r="L9530" s="292" t="s">
        <v>459</v>
      </c>
      <c r="M9530" s="292" t="s">
        <v>7116</v>
      </c>
      <c r="N9530" s="292" t="s">
        <v>7117</v>
      </c>
    </row>
    <row r="9531" spans="1:14" x14ac:dyDescent="0.2">
      <c r="A9531" s="505">
        <v>45253</v>
      </c>
      <c r="B9531" s="292" t="s">
        <v>541</v>
      </c>
      <c r="C9531" s="357">
        <v>6412.13</v>
      </c>
      <c r="D9531" s="292" t="s">
        <v>452</v>
      </c>
      <c r="E9531" s="292">
        <v>6102</v>
      </c>
      <c r="F9531" s="292" t="s">
        <v>7176</v>
      </c>
      <c r="G9531" s="292"/>
      <c r="H9531" s="294">
        <v>4</v>
      </c>
      <c r="I9531" s="292">
        <v>140121</v>
      </c>
      <c r="J9531" s="292" t="s">
        <v>455</v>
      </c>
      <c r="K9531" s="292">
        <v>168145.2</v>
      </c>
      <c r="L9531" s="292" t="s">
        <v>459</v>
      </c>
      <c r="M9531" s="292" t="s">
        <v>7116</v>
      </c>
      <c r="N9531" s="292" t="s">
        <v>7117</v>
      </c>
    </row>
    <row r="9532" spans="1:14" x14ac:dyDescent="0.2">
      <c r="A9532" s="505">
        <v>45257</v>
      </c>
      <c r="B9532" s="292" t="s">
        <v>541</v>
      </c>
      <c r="C9532" s="357">
        <v>6240.11</v>
      </c>
      <c r="D9532" s="292" t="s">
        <v>2065</v>
      </c>
      <c r="E9532" s="292">
        <v>6102</v>
      </c>
      <c r="F9532" s="292" t="s">
        <v>7176</v>
      </c>
      <c r="G9532" s="292"/>
      <c r="H9532" s="294">
        <v>8</v>
      </c>
      <c r="I9532" s="292">
        <v>140121</v>
      </c>
      <c r="J9532" s="292" t="s">
        <v>455</v>
      </c>
      <c r="K9532" s="292">
        <v>168145.2</v>
      </c>
      <c r="L9532" s="292" t="s">
        <v>459</v>
      </c>
      <c r="M9532" s="292" t="s">
        <v>7116</v>
      </c>
      <c r="N9532" s="292" t="s">
        <v>7117</v>
      </c>
    </row>
    <row r="9533" spans="1:14" x14ac:dyDescent="0.2">
      <c r="A9533" s="505">
        <v>45258</v>
      </c>
      <c r="B9533" s="292" t="s">
        <v>541</v>
      </c>
      <c r="C9533" s="357">
        <v>6240.11</v>
      </c>
      <c r="D9533" s="292" t="s">
        <v>2065</v>
      </c>
      <c r="E9533" s="292">
        <v>6102</v>
      </c>
      <c r="F9533" s="292" t="s">
        <v>7176</v>
      </c>
      <c r="G9533" s="292"/>
      <c r="H9533" s="294">
        <v>8</v>
      </c>
      <c r="I9533" s="292">
        <v>140121</v>
      </c>
      <c r="J9533" s="292" t="s">
        <v>455</v>
      </c>
      <c r="K9533" s="292">
        <v>168145.2</v>
      </c>
      <c r="L9533" s="292" t="s">
        <v>459</v>
      </c>
      <c r="M9533" s="292" t="s">
        <v>7116</v>
      </c>
      <c r="N9533" s="292" t="s">
        <v>7117</v>
      </c>
    </row>
    <row r="9534" spans="1:14" x14ac:dyDescent="0.2">
      <c r="A9534" s="505">
        <v>45253</v>
      </c>
      <c r="B9534" s="292" t="s">
        <v>541</v>
      </c>
      <c r="C9534" s="357">
        <v>6240.11</v>
      </c>
      <c r="D9534" s="292" t="s">
        <v>2065</v>
      </c>
      <c r="E9534" s="292">
        <v>6102</v>
      </c>
      <c r="F9534" s="292" t="s">
        <v>7176</v>
      </c>
      <c r="G9534" s="292"/>
      <c r="H9534" s="294">
        <v>4</v>
      </c>
      <c r="I9534" s="292">
        <v>140121</v>
      </c>
      <c r="J9534" s="292" t="s">
        <v>455</v>
      </c>
      <c r="K9534" s="292">
        <v>168145.2</v>
      </c>
      <c r="L9534" s="292" t="s">
        <v>459</v>
      </c>
      <c r="M9534" s="292" t="s">
        <v>7116</v>
      </c>
      <c r="N9534" s="292" t="s">
        <v>7117</v>
      </c>
    </row>
    <row r="9535" spans="1:14" x14ac:dyDescent="0.2">
      <c r="A9535" s="505">
        <v>45254</v>
      </c>
      <c r="B9535" s="292" t="s">
        <v>541</v>
      </c>
      <c r="C9535" s="357">
        <v>6240.11</v>
      </c>
      <c r="D9535" s="292" t="s">
        <v>2065</v>
      </c>
      <c r="E9535" s="292">
        <v>6102</v>
      </c>
      <c r="F9535" s="292" t="s">
        <v>7176</v>
      </c>
      <c r="G9535" s="292"/>
      <c r="H9535" s="294">
        <v>8</v>
      </c>
      <c r="I9535" s="292">
        <v>140121</v>
      </c>
      <c r="J9535" s="292" t="s">
        <v>455</v>
      </c>
      <c r="K9535" s="292">
        <v>168145.2</v>
      </c>
      <c r="L9535" s="292" t="s">
        <v>459</v>
      </c>
      <c r="M9535" s="292" t="s">
        <v>7116</v>
      </c>
      <c r="N9535" s="292" t="s">
        <v>7117</v>
      </c>
    </row>
    <row r="9536" spans="1:14" x14ac:dyDescent="0.2">
      <c r="A9536" s="505">
        <v>45260</v>
      </c>
      <c r="B9536" s="292" t="s">
        <v>541</v>
      </c>
      <c r="C9536" s="357">
        <v>6011.1</v>
      </c>
      <c r="D9536" s="292" t="s">
        <v>452</v>
      </c>
      <c r="E9536" s="292">
        <v>6102</v>
      </c>
      <c r="F9536" s="292" t="s">
        <v>7176</v>
      </c>
      <c r="G9536" s="292"/>
      <c r="H9536" s="294">
        <v>8</v>
      </c>
      <c r="I9536" s="292">
        <v>140121</v>
      </c>
      <c r="J9536" s="292" t="s">
        <v>455</v>
      </c>
      <c r="K9536" s="292">
        <v>168145.2</v>
      </c>
      <c r="L9536" s="292" t="s">
        <v>459</v>
      </c>
      <c r="M9536" s="292" t="s">
        <v>7116</v>
      </c>
      <c r="N9536" s="292" t="s">
        <v>7117</v>
      </c>
    </row>
    <row r="9537" spans="1:14" x14ac:dyDescent="0.2">
      <c r="A9537" s="505">
        <v>45258</v>
      </c>
      <c r="B9537" s="292" t="s">
        <v>541</v>
      </c>
      <c r="C9537" s="357">
        <v>6702.1</v>
      </c>
      <c r="D9537" s="292" t="s">
        <v>452</v>
      </c>
      <c r="E9537" s="292">
        <v>2048</v>
      </c>
      <c r="F9537" s="292" t="s">
        <v>7165</v>
      </c>
      <c r="G9537" s="292"/>
      <c r="H9537" s="294">
        <v>4</v>
      </c>
      <c r="I9537" s="292">
        <v>244140</v>
      </c>
      <c r="J9537" s="292" t="s">
        <v>455</v>
      </c>
      <c r="K9537" s="292">
        <v>292968</v>
      </c>
      <c r="L9537" s="292" t="s">
        <v>459</v>
      </c>
      <c r="M9537" s="292" t="s">
        <v>7116</v>
      </c>
      <c r="N9537" s="292" t="s">
        <v>7117</v>
      </c>
    </row>
    <row r="9538" spans="1:14" x14ac:dyDescent="0.2">
      <c r="A9538" s="505">
        <v>45259</v>
      </c>
      <c r="B9538" s="292" t="s">
        <v>541</v>
      </c>
      <c r="C9538" s="357">
        <v>6702.1</v>
      </c>
      <c r="D9538" s="292" t="s">
        <v>452</v>
      </c>
      <c r="E9538" s="292">
        <v>2048</v>
      </c>
      <c r="F9538" s="292" t="s">
        <v>7165</v>
      </c>
      <c r="G9538" s="292"/>
      <c r="H9538" s="294">
        <v>4</v>
      </c>
      <c r="I9538" s="292">
        <v>244140</v>
      </c>
      <c r="J9538" s="292" t="s">
        <v>455</v>
      </c>
      <c r="K9538" s="292">
        <v>292968</v>
      </c>
      <c r="L9538" s="292" t="s">
        <v>459</v>
      </c>
      <c r="M9538" s="292" t="s">
        <v>7116</v>
      </c>
      <c r="N9538" s="292" t="s">
        <v>7117</v>
      </c>
    </row>
    <row r="9539" spans="1:14" x14ac:dyDescent="0.2">
      <c r="A9539" s="505">
        <v>45260</v>
      </c>
      <c r="B9539" s="292" t="s">
        <v>541</v>
      </c>
      <c r="C9539" s="357">
        <v>6702.1</v>
      </c>
      <c r="D9539" s="292" t="s">
        <v>452</v>
      </c>
      <c r="E9539" s="292">
        <v>2048</v>
      </c>
      <c r="F9539" s="292" t="s">
        <v>7165</v>
      </c>
      <c r="G9539" s="292"/>
      <c r="H9539" s="294">
        <v>3</v>
      </c>
      <c r="I9539" s="292">
        <v>244140</v>
      </c>
      <c r="J9539" s="292" t="s">
        <v>455</v>
      </c>
      <c r="K9539" s="292">
        <v>292968</v>
      </c>
      <c r="L9539" s="292" t="s">
        <v>459</v>
      </c>
      <c r="M9539" s="292" t="s">
        <v>7116</v>
      </c>
      <c r="N9539" s="292" t="s">
        <v>7117</v>
      </c>
    </row>
    <row r="9540" spans="1:14" x14ac:dyDescent="0.2">
      <c r="A9540" s="505">
        <v>45250</v>
      </c>
      <c r="B9540" s="292" t="s">
        <v>541</v>
      </c>
      <c r="C9540" s="357">
        <v>6497.11</v>
      </c>
      <c r="D9540" s="292" t="s">
        <v>452</v>
      </c>
      <c r="E9540" s="292">
        <v>2048</v>
      </c>
      <c r="F9540" s="292" t="s">
        <v>7165</v>
      </c>
      <c r="G9540" s="292"/>
      <c r="H9540" s="294">
        <v>7</v>
      </c>
      <c r="I9540" s="292">
        <v>244140</v>
      </c>
      <c r="J9540" s="292" t="s">
        <v>455</v>
      </c>
      <c r="K9540" s="292">
        <v>292968</v>
      </c>
      <c r="L9540" s="292" t="s">
        <v>459</v>
      </c>
      <c r="M9540" s="292" t="s">
        <v>7116</v>
      </c>
      <c r="N9540" s="292" t="s">
        <v>7117</v>
      </c>
    </row>
    <row r="9541" spans="1:14" x14ac:dyDescent="0.2">
      <c r="A9541" s="505">
        <v>45247</v>
      </c>
      <c r="B9541" s="292" t="s">
        <v>541</v>
      </c>
      <c r="C9541" s="357">
        <v>6497.11</v>
      </c>
      <c r="D9541" s="292" t="s">
        <v>452</v>
      </c>
      <c r="E9541" s="292">
        <v>2048</v>
      </c>
      <c r="F9541" s="292" t="s">
        <v>7165</v>
      </c>
      <c r="G9541" s="292"/>
      <c r="H9541" s="294">
        <v>8</v>
      </c>
      <c r="I9541" s="292">
        <v>244140</v>
      </c>
      <c r="J9541" s="292" t="s">
        <v>455</v>
      </c>
      <c r="K9541" s="292">
        <v>292968</v>
      </c>
      <c r="L9541" s="292" t="s">
        <v>459</v>
      </c>
      <c r="M9541" s="292" t="s">
        <v>7116</v>
      </c>
      <c r="N9541" s="292" t="s">
        <v>7117</v>
      </c>
    </row>
    <row r="9542" spans="1:14" x14ac:dyDescent="0.2">
      <c r="A9542" s="505">
        <v>45251</v>
      </c>
      <c r="B9542" s="292" t="s">
        <v>541</v>
      </c>
      <c r="C9542" s="357">
        <v>6641.1</v>
      </c>
      <c r="D9542" s="292" t="s">
        <v>452</v>
      </c>
      <c r="E9542" s="292">
        <v>2048</v>
      </c>
      <c r="F9542" s="292" t="s">
        <v>7165</v>
      </c>
      <c r="G9542" s="292"/>
      <c r="H9542" s="294">
        <v>6</v>
      </c>
      <c r="I9542" s="292">
        <v>244140</v>
      </c>
      <c r="J9542" s="292" t="s">
        <v>455</v>
      </c>
      <c r="K9542" s="292">
        <v>292968</v>
      </c>
      <c r="L9542" s="292" t="s">
        <v>459</v>
      </c>
      <c r="M9542" s="292" t="s">
        <v>7116</v>
      </c>
      <c r="N9542" s="292" t="s">
        <v>7117</v>
      </c>
    </row>
    <row r="9543" spans="1:14" x14ac:dyDescent="0.2">
      <c r="A9543" s="505">
        <v>45252</v>
      </c>
      <c r="B9543" s="292" t="s">
        <v>541</v>
      </c>
      <c r="C9543" s="357">
        <v>6641.1</v>
      </c>
      <c r="D9543" s="292" t="s">
        <v>452</v>
      </c>
      <c r="E9543" s="292">
        <v>2048</v>
      </c>
      <c r="F9543" s="292" t="s">
        <v>7165</v>
      </c>
      <c r="G9543" s="292"/>
      <c r="H9543" s="294">
        <v>8</v>
      </c>
      <c r="I9543" s="292">
        <v>244140</v>
      </c>
      <c r="J9543" s="292" t="s">
        <v>455</v>
      </c>
      <c r="K9543" s="292">
        <v>292968</v>
      </c>
      <c r="L9543" s="292" t="s">
        <v>459</v>
      </c>
      <c r="M9543" s="292" t="s">
        <v>7116</v>
      </c>
      <c r="N9543" s="292" t="s">
        <v>7117</v>
      </c>
    </row>
    <row r="9544" spans="1:14" x14ac:dyDescent="0.2">
      <c r="A9544" s="505">
        <v>45253</v>
      </c>
      <c r="B9544" s="292" t="s">
        <v>541</v>
      </c>
      <c r="C9544" s="357">
        <v>6641.1</v>
      </c>
      <c r="D9544" s="292" t="s">
        <v>452</v>
      </c>
      <c r="E9544" s="292">
        <v>2048</v>
      </c>
      <c r="F9544" s="292" t="s">
        <v>7165</v>
      </c>
      <c r="G9544" s="292"/>
      <c r="H9544" s="294">
        <v>8</v>
      </c>
      <c r="I9544" s="292">
        <v>244140</v>
      </c>
      <c r="J9544" s="292" t="s">
        <v>455</v>
      </c>
      <c r="K9544" s="292">
        <v>292968</v>
      </c>
      <c r="L9544" s="292" t="s">
        <v>459</v>
      </c>
      <c r="M9544" s="292" t="s">
        <v>7116</v>
      </c>
      <c r="N9544" s="292" t="s">
        <v>7117</v>
      </c>
    </row>
    <row r="9545" spans="1:14" x14ac:dyDescent="0.2">
      <c r="A9545" s="505">
        <v>45254</v>
      </c>
      <c r="B9545" s="292" t="s">
        <v>541</v>
      </c>
      <c r="C9545" s="357">
        <v>6641.1</v>
      </c>
      <c r="D9545" s="292" t="s">
        <v>452</v>
      </c>
      <c r="E9545" s="292">
        <v>2048</v>
      </c>
      <c r="F9545" s="292" t="s">
        <v>7165</v>
      </c>
      <c r="G9545" s="292"/>
      <c r="H9545" s="294">
        <v>8</v>
      </c>
      <c r="I9545" s="292">
        <v>244140</v>
      </c>
      <c r="J9545" s="292" t="s">
        <v>455</v>
      </c>
      <c r="K9545" s="292">
        <v>292968</v>
      </c>
      <c r="L9545" s="292" t="s">
        <v>459</v>
      </c>
      <c r="M9545" s="292" t="s">
        <v>7116</v>
      </c>
      <c r="N9545" s="292" t="s">
        <v>7117</v>
      </c>
    </row>
    <row r="9546" spans="1:14" x14ac:dyDescent="0.2">
      <c r="A9546" s="505">
        <v>45257</v>
      </c>
      <c r="B9546" s="292" t="s">
        <v>541</v>
      </c>
      <c r="C9546" s="357">
        <v>6641.1</v>
      </c>
      <c r="D9546" s="292" t="s">
        <v>452</v>
      </c>
      <c r="E9546" s="292">
        <v>2048</v>
      </c>
      <c r="F9546" s="292" t="s">
        <v>7165</v>
      </c>
      <c r="G9546" s="292"/>
      <c r="H9546" s="294">
        <v>4</v>
      </c>
      <c r="I9546" s="292">
        <v>244140</v>
      </c>
      <c r="J9546" s="292" t="s">
        <v>455</v>
      </c>
      <c r="K9546" s="292">
        <v>292968</v>
      </c>
      <c r="L9546" s="292" t="s">
        <v>459</v>
      </c>
      <c r="M9546" s="292" t="s">
        <v>7116</v>
      </c>
      <c r="N9546" s="292" t="s">
        <v>7117</v>
      </c>
    </row>
    <row r="9547" spans="1:14" x14ac:dyDescent="0.2">
      <c r="A9547" s="505">
        <v>45257</v>
      </c>
      <c r="B9547" s="292" t="s">
        <v>541</v>
      </c>
      <c r="C9547" s="357">
        <v>6497.11</v>
      </c>
      <c r="D9547" s="292" t="s">
        <v>452</v>
      </c>
      <c r="E9547" s="292">
        <v>2048</v>
      </c>
      <c r="F9547" s="292" t="s">
        <v>7165</v>
      </c>
      <c r="G9547" s="292"/>
      <c r="H9547" s="294">
        <v>4</v>
      </c>
      <c r="I9547" s="292">
        <v>244140</v>
      </c>
      <c r="J9547" s="292" t="s">
        <v>455</v>
      </c>
      <c r="K9547" s="292">
        <v>292968</v>
      </c>
      <c r="L9547" s="292" t="s">
        <v>459</v>
      </c>
      <c r="M9547" s="292" t="s">
        <v>7116</v>
      </c>
      <c r="N9547" s="292" t="s">
        <v>7117</v>
      </c>
    </row>
    <row r="9548" spans="1:14" x14ac:dyDescent="0.2">
      <c r="A9548" s="505">
        <v>45258</v>
      </c>
      <c r="B9548" s="292" t="s">
        <v>541</v>
      </c>
      <c r="C9548" s="357">
        <v>6497.11</v>
      </c>
      <c r="D9548" s="292" t="s">
        <v>452</v>
      </c>
      <c r="E9548" s="292">
        <v>2048</v>
      </c>
      <c r="F9548" s="292" t="s">
        <v>7165</v>
      </c>
      <c r="G9548" s="292"/>
      <c r="H9548" s="294">
        <v>4</v>
      </c>
      <c r="I9548" s="292">
        <v>244140</v>
      </c>
      <c r="J9548" s="292" t="s">
        <v>455</v>
      </c>
      <c r="K9548" s="292">
        <v>292968</v>
      </c>
      <c r="L9548" s="292" t="s">
        <v>459</v>
      </c>
      <c r="M9548" s="292" t="s">
        <v>7116</v>
      </c>
      <c r="N9548" s="292" t="s">
        <v>7117</v>
      </c>
    </row>
    <row r="9549" spans="1:14" x14ac:dyDescent="0.2">
      <c r="A9549" s="505">
        <v>45259</v>
      </c>
      <c r="B9549" s="292" t="s">
        <v>541</v>
      </c>
      <c r="C9549" s="357">
        <v>6497.11</v>
      </c>
      <c r="D9549" s="292" t="s">
        <v>452</v>
      </c>
      <c r="E9549" s="292">
        <v>2048</v>
      </c>
      <c r="F9549" s="292" t="s">
        <v>7165</v>
      </c>
      <c r="G9549" s="292"/>
      <c r="H9549" s="294">
        <v>4</v>
      </c>
      <c r="I9549" s="292">
        <v>244140</v>
      </c>
      <c r="J9549" s="292" t="s">
        <v>455</v>
      </c>
      <c r="K9549" s="292">
        <v>292968</v>
      </c>
      <c r="L9549" s="292" t="s">
        <v>459</v>
      </c>
      <c r="M9549" s="292" t="s">
        <v>7116</v>
      </c>
      <c r="N9549" s="292" t="s">
        <v>7117</v>
      </c>
    </row>
    <row r="9550" spans="1:14" x14ac:dyDescent="0.2">
      <c r="A9550" s="505">
        <v>45260</v>
      </c>
      <c r="B9550" s="292" t="s">
        <v>541</v>
      </c>
      <c r="C9550" s="357">
        <v>6497.11</v>
      </c>
      <c r="D9550" s="292" t="s">
        <v>452</v>
      </c>
      <c r="E9550" s="292">
        <v>2048</v>
      </c>
      <c r="F9550" s="292" t="s">
        <v>7165</v>
      </c>
      <c r="G9550" s="292"/>
      <c r="H9550" s="294">
        <v>4</v>
      </c>
      <c r="I9550" s="292">
        <v>244140</v>
      </c>
      <c r="J9550" s="292" t="s">
        <v>455</v>
      </c>
      <c r="K9550" s="292">
        <v>292968</v>
      </c>
      <c r="L9550" s="292" t="s">
        <v>459</v>
      </c>
      <c r="M9550" s="292" t="s">
        <v>7116</v>
      </c>
      <c r="N9550" s="292" t="s">
        <v>7117</v>
      </c>
    </row>
    <row r="9551" spans="1:14" x14ac:dyDescent="0.2">
      <c r="A9551" s="505">
        <v>45250</v>
      </c>
      <c r="B9551" s="292" t="s">
        <v>541</v>
      </c>
      <c r="C9551" s="357">
        <v>6758.1</v>
      </c>
      <c r="D9551" s="292" t="s">
        <v>452</v>
      </c>
      <c r="E9551" s="292">
        <v>6730</v>
      </c>
      <c r="F9551" s="292" t="s">
        <v>7172</v>
      </c>
      <c r="G9551" s="292"/>
      <c r="H9551" s="294">
        <v>8</v>
      </c>
      <c r="I9551" s="292">
        <v>231300</v>
      </c>
      <c r="J9551" s="292" t="s">
        <v>455</v>
      </c>
      <c r="K9551" s="292">
        <v>277560</v>
      </c>
      <c r="L9551" s="292" t="s">
        <v>459</v>
      </c>
      <c r="M9551" s="292" t="s">
        <v>7116</v>
      </c>
      <c r="N9551" s="292" t="s">
        <v>7117</v>
      </c>
    </row>
    <row r="9552" spans="1:14" x14ac:dyDescent="0.2">
      <c r="A9552" s="505">
        <v>45251</v>
      </c>
      <c r="B9552" s="292" t="s">
        <v>541</v>
      </c>
      <c r="C9552" s="357">
        <v>6758.1</v>
      </c>
      <c r="D9552" s="292" t="s">
        <v>452</v>
      </c>
      <c r="E9552" s="292">
        <v>6730</v>
      </c>
      <c r="F9552" s="292" t="s">
        <v>7172</v>
      </c>
      <c r="G9552" s="292"/>
      <c r="H9552" s="294">
        <v>8</v>
      </c>
      <c r="I9552" s="292">
        <v>231300</v>
      </c>
      <c r="J9552" s="292" t="s">
        <v>455</v>
      </c>
      <c r="K9552" s="292">
        <v>277560</v>
      </c>
      <c r="L9552" s="292" t="s">
        <v>459</v>
      </c>
      <c r="M9552" s="292" t="s">
        <v>7116</v>
      </c>
      <c r="N9552" s="292" t="s">
        <v>7117</v>
      </c>
    </row>
    <row r="9553" spans="1:14" x14ac:dyDescent="0.2">
      <c r="A9553" s="505">
        <v>45252</v>
      </c>
      <c r="B9553" s="292" t="s">
        <v>541</v>
      </c>
      <c r="C9553" s="357">
        <v>6758.1</v>
      </c>
      <c r="D9553" s="292" t="s">
        <v>452</v>
      </c>
      <c r="E9553" s="292">
        <v>6730</v>
      </c>
      <c r="F9553" s="292" t="s">
        <v>7172</v>
      </c>
      <c r="G9553" s="292"/>
      <c r="H9553" s="294">
        <v>8</v>
      </c>
      <c r="I9553" s="292">
        <v>231300</v>
      </c>
      <c r="J9553" s="292" t="s">
        <v>455</v>
      </c>
      <c r="K9553" s="292">
        <v>277560</v>
      </c>
      <c r="L9553" s="292" t="s">
        <v>459</v>
      </c>
      <c r="M9553" s="292" t="s">
        <v>7116</v>
      </c>
      <c r="N9553" s="292" t="s">
        <v>7117</v>
      </c>
    </row>
    <row r="9554" spans="1:14" x14ac:dyDescent="0.2">
      <c r="A9554" s="505">
        <v>45253</v>
      </c>
      <c r="B9554" s="292" t="s">
        <v>541</v>
      </c>
      <c r="C9554" s="357">
        <v>6758.1</v>
      </c>
      <c r="D9554" s="292" t="s">
        <v>452</v>
      </c>
      <c r="E9554" s="292">
        <v>6730</v>
      </c>
      <c r="F9554" s="292" t="s">
        <v>7172</v>
      </c>
      <c r="G9554" s="292"/>
      <c r="H9554" s="294">
        <v>8</v>
      </c>
      <c r="I9554" s="292">
        <v>231300</v>
      </c>
      <c r="J9554" s="292" t="s">
        <v>455</v>
      </c>
      <c r="K9554" s="292">
        <v>277560</v>
      </c>
      <c r="L9554" s="292" t="s">
        <v>459</v>
      </c>
      <c r="M9554" s="292" t="s">
        <v>7116</v>
      </c>
      <c r="N9554" s="292" t="s">
        <v>7117</v>
      </c>
    </row>
    <row r="9555" spans="1:14" x14ac:dyDescent="0.2">
      <c r="A9555" s="505">
        <v>45246</v>
      </c>
      <c r="B9555" s="292" t="s">
        <v>541</v>
      </c>
      <c r="C9555" s="357">
        <v>6758.1</v>
      </c>
      <c r="D9555" s="292" t="s">
        <v>452</v>
      </c>
      <c r="E9555" s="292">
        <v>6730</v>
      </c>
      <c r="F9555" s="292" t="s">
        <v>7172</v>
      </c>
      <c r="G9555" s="292"/>
      <c r="H9555" s="294">
        <v>7</v>
      </c>
      <c r="I9555" s="292">
        <v>231300</v>
      </c>
      <c r="J9555" s="292" t="s">
        <v>455</v>
      </c>
      <c r="K9555" s="292">
        <v>277560</v>
      </c>
      <c r="L9555" s="292" t="s">
        <v>459</v>
      </c>
      <c r="M9555" s="292" t="s">
        <v>7116</v>
      </c>
      <c r="N9555" s="292" t="s">
        <v>7117</v>
      </c>
    </row>
    <row r="9556" spans="1:14" x14ac:dyDescent="0.2">
      <c r="A9556" s="505">
        <v>45247</v>
      </c>
      <c r="B9556" s="292" t="s">
        <v>541</v>
      </c>
      <c r="C9556" s="357">
        <v>6758.1</v>
      </c>
      <c r="D9556" s="292" t="s">
        <v>452</v>
      </c>
      <c r="E9556" s="292">
        <v>6730</v>
      </c>
      <c r="F9556" s="292" t="s">
        <v>7172</v>
      </c>
      <c r="G9556" s="292"/>
      <c r="H9556" s="294">
        <v>8</v>
      </c>
      <c r="I9556" s="292">
        <v>231300</v>
      </c>
      <c r="J9556" s="292" t="s">
        <v>455</v>
      </c>
      <c r="K9556" s="292">
        <v>277560</v>
      </c>
      <c r="L9556" s="292" t="s">
        <v>459</v>
      </c>
      <c r="M9556" s="292" t="s">
        <v>7116</v>
      </c>
      <c r="N9556" s="292" t="s">
        <v>7117</v>
      </c>
    </row>
    <row r="9557" spans="1:14" x14ac:dyDescent="0.2">
      <c r="A9557" s="505">
        <v>45257</v>
      </c>
      <c r="B9557" s="292" t="s">
        <v>541</v>
      </c>
      <c r="C9557" s="357">
        <v>6758.1</v>
      </c>
      <c r="D9557" s="292" t="s">
        <v>452</v>
      </c>
      <c r="E9557" s="292">
        <v>6730</v>
      </c>
      <c r="F9557" s="292" t="s">
        <v>7172</v>
      </c>
      <c r="G9557" s="292"/>
      <c r="H9557" s="294">
        <v>8</v>
      </c>
      <c r="I9557" s="292">
        <v>231300</v>
      </c>
      <c r="J9557" s="292" t="s">
        <v>455</v>
      </c>
      <c r="K9557" s="292">
        <v>277560</v>
      </c>
      <c r="L9557" s="292" t="s">
        <v>459</v>
      </c>
      <c r="M9557" s="292" t="s">
        <v>7116</v>
      </c>
      <c r="N9557" s="292" t="s">
        <v>7117</v>
      </c>
    </row>
    <row r="9558" spans="1:14" x14ac:dyDescent="0.2">
      <c r="A9558" s="505">
        <v>45258</v>
      </c>
      <c r="B9558" s="292" t="s">
        <v>541</v>
      </c>
      <c r="C9558" s="357">
        <v>6758.1</v>
      </c>
      <c r="D9558" s="292" t="s">
        <v>452</v>
      </c>
      <c r="E9558" s="292">
        <v>6730</v>
      </c>
      <c r="F9558" s="292" t="s">
        <v>7172</v>
      </c>
      <c r="G9558" s="292"/>
      <c r="H9558" s="294">
        <v>8</v>
      </c>
      <c r="I9558" s="292">
        <v>231300</v>
      </c>
      <c r="J9558" s="292" t="s">
        <v>455</v>
      </c>
      <c r="K9558" s="292">
        <v>277560</v>
      </c>
      <c r="L9558" s="292" t="s">
        <v>459</v>
      </c>
      <c r="M9558" s="292" t="s">
        <v>7116</v>
      </c>
      <c r="N9558" s="292" t="s">
        <v>7117</v>
      </c>
    </row>
    <row r="9559" spans="1:14" x14ac:dyDescent="0.2">
      <c r="A9559" s="505">
        <v>45259</v>
      </c>
      <c r="B9559" s="292" t="s">
        <v>541</v>
      </c>
      <c r="C9559" s="357">
        <v>6758.1</v>
      </c>
      <c r="D9559" s="292" t="s">
        <v>452</v>
      </c>
      <c r="E9559" s="292">
        <v>6730</v>
      </c>
      <c r="F9559" s="292" t="s">
        <v>7172</v>
      </c>
      <c r="G9559" s="292"/>
      <c r="H9559" s="294">
        <v>8</v>
      </c>
      <c r="I9559" s="292">
        <v>231300</v>
      </c>
      <c r="J9559" s="292" t="s">
        <v>455</v>
      </c>
      <c r="K9559" s="292">
        <v>277560</v>
      </c>
      <c r="L9559" s="292" t="s">
        <v>459</v>
      </c>
      <c r="M9559" s="292" t="s">
        <v>7116</v>
      </c>
      <c r="N9559" s="292" t="s">
        <v>7117</v>
      </c>
    </row>
    <row r="9560" spans="1:14" x14ac:dyDescent="0.2">
      <c r="A9560" s="505">
        <v>45260</v>
      </c>
      <c r="B9560" s="292" t="s">
        <v>541</v>
      </c>
      <c r="C9560" s="357">
        <v>6758.1</v>
      </c>
      <c r="D9560" s="292" t="s">
        <v>452</v>
      </c>
      <c r="E9560" s="292">
        <v>6730</v>
      </c>
      <c r="F9560" s="292" t="s">
        <v>7172</v>
      </c>
      <c r="G9560" s="292"/>
      <c r="H9560" s="294">
        <v>8</v>
      </c>
      <c r="I9560" s="292">
        <v>231300</v>
      </c>
      <c r="J9560" s="292" t="s">
        <v>455</v>
      </c>
      <c r="K9560" s="292">
        <v>277560</v>
      </c>
      <c r="L9560" s="292" t="s">
        <v>459</v>
      </c>
      <c r="M9560" s="292" t="s">
        <v>7116</v>
      </c>
      <c r="N9560" s="292" t="s">
        <v>7117</v>
      </c>
    </row>
    <row r="9561" spans="1:14" x14ac:dyDescent="0.2">
      <c r="A9561" s="505">
        <v>45231</v>
      </c>
      <c r="B9561" s="292" t="s">
        <v>541</v>
      </c>
      <c r="C9561" s="357">
        <v>6011.1</v>
      </c>
      <c r="D9561" s="292" t="s">
        <v>452</v>
      </c>
      <c r="E9561" s="292">
        <v>2044</v>
      </c>
      <c r="F9561" s="292" t="s">
        <v>7178</v>
      </c>
      <c r="G9561" s="292"/>
      <c r="H9561" s="294">
        <v>2</v>
      </c>
      <c r="I9561" s="292">
        <v>292726</v>
      </c>
      <c r="J9561" s="292" t="s">
        <v>455</v>
      </c>
      <c r="K9561" s="292">
        <v>351271.2</v>
      </c>
      <c r="L9561" s="292" t="s">
        <v>459</v>
      </c>
      <c r="M9561" s="292" t="s">
        <v>7116</v>
      </c>
      <c r="N9561" s="292" t="s">
        <v>7117</v>
      </c>
    </row>
    <row r="9562" spans="1:14" x14ac:dyDescent="0.2">
      <c r="A9562" s="505">
        <v>45232</v>
      </c>
      <c r="B9562" s="292" t="s">
        <v>541</v>
      </c>
      <c r="C9562" s="357">
        <v>6011.1</v>
      </c>
      <c r="D9562" s="292" t="s">
        <v>452</v>
      </c>
      <c r="E9562" s="292">
        <v>2044</v>
      </c>
      <c r="F9562" s="292" t="s">
        <v>7178</v>
      </c>
      <c r="G9562" s="292"/>
      <c r="H9562" s="294">
        <v>1</v>
      </c>
      <c r="I9562" s="292">
        <v>292726</v>
      </c>
      <c r="J9562" s="292" t="s">
        <v>455</v>
      </c>
      <c r="K9562" s="292">
        <v>351271.2</v>
      </c>
      <c r="L9562" s="292" t="s">
        <v>459</v>
      </c>
      <c r="M9562" s="292" t="s">
        <v>7116</v>
      </c>
      <c r="N9562" s="292" t="s">
        <v>7117</v>
      </c>
    </row>
    <row r="9563" spans="1:14" x14ac:dyDescent="0.2">
      <c r="A9563" s="505">
        <v>45233</v>
      </c>
      <c r="B9563" s="292" t="s">
        <v>541</v>
      </c>
      <c r="C9563" s="357">
        <v>6011.1</v>
      </c>
      <c r="D9563" s="292" t="s">
        <v>452</v>
      </c>
      <c r="E9563" s="292">
        <v>2044</v>
      </c>
      <c r="F9563" s="292" t="s">
        <v>7178</v>
      </c>
      <c r="G9563" s="292"/>
      <c r="H9563" s="294">
        <v>1</v>
      </c>
      <c r="I9563" s="292">
        <v>292726</v>
      </c>
      <c r="J9563" s="292" t="s">
        <v>455</v>
      </c>
      <c r="K9563" s="292">
        <v>351271.2</v>
      </c>
      <c r="L9563" s="292" t="s">
        <v>459</v>
      </c>
      <c r="M9563" s="292" t="s">
        <v>7116</v>
      </c>
      <c r="N9563" s="292" t="s">
        <v>7117</v>
      </c>
    </row>
    <row r="9564" spans="1:14" x14ac:dyDescent="0.2">
      <c r="A9564" s="505">
        <v>45243</v>
      </c>
      <c r="B9564" s="292" t="s">
        <v>541</v>
      </c>
      <c r="C9564" s="357">
        <v>6412.13</v>
      </c>
      <c r="D9564" s="292" t="s">
        <v>452</v>
      </c>
      <c r="E9564" s="292">
        <v>2044</v>
      </c>
      <c r="F9564" s="292" t="s">
        <v>7178</v>
      </c>
      <c r="G9564" s="292"/>
      <c r="H9564" s="294">
        <v>3</v>
      </c>
      <c r="I9564" s="292">
        <v>292726</v>
      </c>
      <c r="J9564" s="292" t="s">
        <v>455</v>
      </c>
      <c r="K9564" s="292">
        <v>351271.2</v>
      </c>
      <c r="L9564" s="292" t="s">
        <v>459</v>
      </c>
      <c r="M9564" s="292" t="s">
        <v>7116</v>
      </c>
      <c r="N9564" s="292" t="s">
        <v>7117</v>
      </c>
    </row>
    <row r="9565" spans="1:14" x14ac:dyDescent="0.2">
      <c r="A9565" s="505">
        <v>45244</v>
      </c>
      <c r="B9565" s="292" t="s">
        <v>541</v>
      </c>
      <c r="C9565" s="357">
        <v>6412.13</v>
      </c>
      <c r="D9565" s="292" t="s">
        <v>452</v>
      </c>
      <c r="E9565" s="292">
        <v>2044</v>
      </c>
      <c r="F9565" s="292" t="s">
        <v>7178</v>
      </c>
      <c r="G9565" s="292"/>
      <c r="H9565" s="294">
        <v>2</v>
      </c>
      <c r="I9565" s="292">
        <v>292726</v>
      </c>
      <c r="J9565" s="292" t="s">
        <v>455</v>
      </c>
      <c r="K9565" s="292">
        <v>351271.2</v>
      </c>
      <c r="L9565" s="292" t="s">
        <v>459</v>
      </c>
      <c r="M9565" s="292" t="s">
        <v>7116</v>
      </c>
      <c r="N9565" s="292" t="s">
        <v>7117</v>
      </c>
    </row>
    <row r="9566" spans="1:14" x14ac:dyDescent="0.2">
      <c r="A9566" s="505">
        <v>45245</v>
      </c>
      <c r="B9566" s="292" t="s">
        <v>541</v>
      </c>
      <c r="C9566" s="357">
        <v>6412.13</v>
      </c>
      <c r="D9566" s="292" t="s">
        <v>452</v>
      </c>
      <c r="E9566" s="292">
        <v>2044</v>
      </c>
      <c r="F9566" s="292" t="s">
        <v>7178</v>
      </c>
      <c r="G9566" s="292"/>
      <c r="H9566" s="294">
        <v>2</v>
      </c>
      <c r="I9566" s="292">
        <v>292726</v>
      </c>
      <c r="J9566" s="292" t="s">
        <v>455</v>
      </c>
      <c r="K9566" s="292">
        <v>351271.2</v>
      </c>
      <c r="L9566" s="292" t="s">
        <v>459</v>
      </c>
      <c r="M9566" s="292" t="s">
        <v>7116</v>
      </c>
      <c r="N9566" s="292" t="s">
        <v>7117</v>
      </c>
    </row>
    <row r="9567" spans="1:14" x14ac:dyDescent="0.2">
      <c r="A9567" s="505">
        <v>45237</v>
      </c>
      <c r="B9567" s="292" t="s">
        <v>541</v>
      </c>
      <c r="C9567" s="357">
        <v>6412.13</v>
      </c>
      <c r="D9567" s="292" t="s">
        <v>452</v>
      </c>
      <c r="E9567" s="292">
        <v>2044</v>
      </c>
      <c r="F9567" s="292" t="s">
        <v>7178</v>
      </c>
      <c r="G9567" s="292"/>
      <c r="H9567" s="294">
        <v>2</v>
      </c>
      <c r="I9567" s="292">
        <v>292726</v>
      </c>
      <c r="J9567" s="292" t="s">
        <v>455</v>
      </c>
      <c r="K9567" s="292">
        <v>351271.2</v>
      </c>
      <c r="L9567" s="292" t="s">
        <v>459</v>
      </c>
      <c r="M9567" s="292" t="s">
        <v>7116</v>
      </c>
      <c r="N9567" s="292" t="s">
        <v>7117</v>
      </c>
    </row>
    <row r="9568" spans="1:14" x14ac:dyDescent="0.2">
      <c r="A9568" s="505">
        <v>45238</v>
      </c>
      <c r="B9568" s="292" t="s">
        <v>541</v>
      </c>
      <c r="C9568" s="357">
        <v>6412.13</v>
      </c>
      <c r="D9568" s="292" t="s">
        <v>452</v>
      </c>
      <c r="E9568" s="292">
        <v>2044</v>
      </c>
      <c r="F9568" s="292" t="s">
        <v>7178</v>
      </c>
      <c r="G9568" s="292"/>
      <c r="H9568" s="294">
        <v>2</v>
      </c>
      <c r="I9568" s="292">
        <v>292726</v>
      </c>
      <c r="J9568" s="292" t="s">
        <v>455</v>
      </c>
      <c r="K9568" s="292">
        <v>351271.2</v>
      </c>
      <c r="L9568" s="292" t="s">
        <v>459</v>
      </c>
      <c r="M9568" s="292" t="s">
        <v>7116</v>
      </c>
      <c r="N9568" s="292" t="s">
        <v>7117</v>
      </c>
    </row>
    <row r="9569" spans="1:14" x14ac:dyDescent="0.2">
      <c r="A9569" s="505">
        <v>45239</v>
      </c>
      <c r="B9569" s="292" t="s">
        <v>541</v>
      </c>
      <c r="C9569" s="357">
        <v>6412.13</v>
      </c>
      <c r="D9569" s="292" t="s">
        <v>452</v>
      </c>
      <c r="E9569" s="292">
        <v>2044</v>
      </c>
      <c r="F9569" s="292" t="s">
        <v>7178</v>
      </c>
      <c r="G9569" s="292"/>
      <c r="H9569" s="294">
        <v>6</v>
      </c>
      <c r="I9569" s="292">
        <v>292726</v>
      </c>
      <c r="J9569" s="292" t="s">
        <v>455</v>
      </c>
      <c r="K9569" s="292">
        <v>351271.2</v>
      </c>
      <c r="L9569" s="292" t="s">
        <v>459</v>
      </c>
      <c r="M9569" s="292" t="s">
        <v>7116</v>
      </c>
      <c r="N9569" s="292" t="s">
        <v>7117</v>
      </c>
    </row>
    <row r="9570" spans="1:14" x14ac:dyDescent="0.2">
      <c r="A9570" s="505">
        <v>45240</v>
      </c>
      <c r="B9570" s="292" t="s">
        <v>541</v>
      </c>
      <c r="C9570" s="357">
        <v>6412.13</v>
      </c>
      <c r="D9570" s="292" t="s">
        <v>452</v>
      </c>
      <c r="E9570" s="292">
        <v>2044</v>
      </c>
      <c r="F9570" s="292" t="s">
        <v>7178</v>
      </c>
      <c r="G9570" s="292"/>
      <c r="H9570" s="294">
        <v>2</v>
      </c>
      <c r="I9570" s="292">
        <v>292726</v>
      </c>
      <c r="J9570" s="292" t="s">
        <v>455</v>
      </c>
      <c r="K9570" s="292">
        <v>351271.2</v>
      </c>
      <c r="L9570" s="292" t="s">
        <v>459</v>
      </c>
      <c r="M9570" s="292" t="s">
        <v>7116</v>
      </c>
      <c r="N9570" s="292" t="s">
        <v>7117</v>
      </c>
    </row>
    <row r="9571" spans="1:14" x14ac:dyDescent="0.2">
      <c r="A9571" s="505">
        <v>45231</v>
      </c>
      <c r="B9571" s="292" t="s">
        <v>541</v>
      </c>
      <c r="C9571" s="357">
        <v>6412.13</v>
      </c>
      <c r="D9571" s="292" t="s">
        <v>452</v>
      </c>
      <c r="E9571" s="292">
        <v>2044</v>
      </c>
      <c r="F9571" s="292" t="s">
        <v>7178</v>
      </c>
      <c r="G9571" s="292"/>
      <c r="H9571" s="294">
        <v>3</v>
      </c>
      <c r="I9571" s="292">
        <v>292726</v>
      </c>
      <c r="J9571" s="292" t="s">
        <v>455</v>
      </c>
      <c r="K9571" s="292">
        <v>351271.2</v>
      </c>
      <c r="L9571" s="292" t="s">
        <v>459</v>
      </c>
      <c r="M9571" s="292" t="s">
        <v>7116</v>
      </c>
      <c r="N9571" s="292" t="s">
        <v>7117</v>
      </c>
    </row>
    <row r="9572" spans="1:14" x14ac:dyDescent="0.2">
      <c r="A9572" s="505">
        <v>45232</v>
      </c>
      <c r="B9572" s="292" t="s">
        <v>541</v>
      </c>
      <c r="C9572" s="357">
        <v>6412.13</v>
      </c>
      <c r="D9572" s="292" t="s">
        <v>452</v>
      </c>
      <c r="E9572" s="292">
        <v>2044</v>
      </c>
      <c r="F9572" s="292" t="s">
        <v>7178</v>
      </c>
      <c r="G9572" s="292"/>
      <c r="H9572" s="294">
        <v>2</v>
      </c>
      <c r="I9572" s="292">
        <v>292726</v>
      </c>
      <c r="J9572" s="292" t="s">
        <v>455</v>
      </c>
      <c r="K9572" s="292">
        <v>351271.2</v>
      </c>
      <c r="L9572" s="292" t="s">
        <v>459</v>
      </c>
      <c r="M9572" s="292" t="s">
        <v>7116</v>
      </c>
      <c r="N9572" s="292" t="s">
        <v>7117</v>
      </c>
    </row>
    <row r="9573" spans="1:14" x14ac:dyDescent="0.2">
      <c r="A9573" s="505">
        <v>45233</v>
      </c>
      <c r="B9573" s="292" t="s">
        <v>541</v>
      </c>
      <c r="C9573" s="357">
        <v>6412.13</v>
      </c>
      <c r="D9573" s="292" t="s">
        <v>452</v>
      </c>
      <c r="E9573" s="292">
        <v>2044</v>
      </c>
      <c r="F9573" s="292" t="s">
        <v>7178</v>
      </c>
      <c r="G9573" s="292"/>
      <c r="H9573" s="294">
        <v>2</v>
      </c>
      <c r="I9573" s="292">
        <v>292726</v>
      </c>
      <c r="J9573" s="292" t="s">
        <v>455</v>
      </c>
      <c r="K9573" s="292">
        <v>351271.2</v>
      </c>
      <c r="L9573" s="292" t="s">
        <v>459</v>
      </c>
      <c r="M9573" s="292" t="s">
        <v>7116</v>
      </c>
      <c r="N9573" s="292" t="s">
        <v>7117</v>
      </c>
    </row>
    <row r="9574" spans="1:14" x14ac:dyDescent="0.2">
      <c r="A9574" s="505">
        <v>45251</v>
      </c>
      <c r="B9574" s="292" t="s">
        <v>541</v>
      </c>
      <c r="C9574" s="357">
        <v>6819.1</v>
      </c>
      <c r="D9574" s="292" t="s">
        <v>452</v>
      </c>
      <c r="E9574" s="292">
        <v>4107</v>
      </c>
      <c r="F9574" s="292" t="s">
        <v>462</v>
      </c>
      <c r="G9574" s="292"/>
      <c r="H9574" s="294">
        <v>1</v>
      </c>
      <c r="I9574" s="292">
        <v>391836</v>
      </c>
      <c r="J9574" s="292" t="s">
        <v>455</v>
      </c>
      <c r="K9574" s="292">
        <v>470203.2</v>
      </c>
      <c r="L9574" s="292" t="s">
        <v>459</v>
      </c>
      <c r="M9574" s="292" t="s">
        <v>7146</v>
      </c>
      <c r="N9574" s="292" t="s">
        <v>7117</v>
      </c>
    </row>
    <row r="9575" spans="1:14" x14ac:dyDescent="0.2">
      <c r="A9575" s="505">
        <v>45252</v>
      </c>
      <c r="B9575" s="292" t="s">
        <v>541</v>
      </c>
      <c r="C9575" s="357">
        <v>6819.1</v>
      </c>
      <c r="D9575" s="292" t="s">
        <v>452</v>
      </c>
      <c r="E9575" s="292">
        <v>4107</v>
      </c>
      <c r="F9575" s="292" t="s">
        <v>462</v>
      </c>
      <c r="G9575" s="292"/>
      <c r="H9575" s="294">
        <v>1</v>
      </c>
      <c r="I9575" s="292">
        <v>391836</v>
      </c>
      <c r="J9575" s="292" t="s">
        <v>455</v>
      </c>
      <c r="K9575" s="292">
        <v>470203.2</v>
      </c>
      <c r="L9575" s="292" t="s">
        <v>459</v>
      </c>
      <c r="M9575" s="292" t="s">
        <v>7146</v>
      </c>
      <c r="N9575" s="292" t="s">
        <v>7117</v>
      </c>
    </row>
    <row r="9576" spans="1:14" x14ac:dyDescent="0.2">
      <c r="A9576" s="505">
        <v>45253</v>
      </c>
      <c r="B9576" s="292" t="s">
        <v>541</v>
      </c>
      <c r="C9576" s="357">
        <v>6819.1</v>
      </c>
      <c r="D9576" s="292" t="s">
        <v>452</v>
      </c>
      <c r="E9576" s="292">
        <v>4107</v>
      </c>
      <c r="F9576" s="292" t="s">
        <v>462</v>
      </c>
      <c r="G9576" s="292"/>
      <c r="H9576" s="294">
        <v>1</v>
      </c>
      <c r="I9576" s="292">
        <v>391836</v>
      </c>
      <c r="J9576" s="292" t="s">
        <v>455</v>
      </c>
      <c r="K9576" s="292">
        <v>470203.2</v>
      </c>
      <c r="L9576" s="292" t="s">
        <v>459</v>
      </c>
      <c r="M9576" s="292" t="s">
        <v>7146</v>
      </c>
      <c r="N9576" s="292" t="s">
        <v>7117</v>
      </c>
    </row>
    <row r="9577" spans="1:14" x14ac:dyDescent="0.2">
      <c r="A9577" s="505">
        <v>45250</v>
      </c>
      <c r="B9577" s="292" t="s">
        <v>541</v>
      </c>
      <c r="C9577" s="357">
        <v>6758.1</v>
      </c>
      <c r="D9577" s="292" t="s">
        <v>452</v>
      </c>
      <c r="E9577" s="292">
        <v>4107</v>
      </c>
      <c r="F9577" s="292" t="s">
        <v>462</v>
      </c>
      <c r="G9577" s="292"/>
      <c r="H9577" s="294">
        <v>2</v>
      </c>
      <c r="I9577" s="292">
        <v>391836</v>
      </c>
      <c r="J9577" s="292" t="s">
        <v>455</v>
      </c>
      <c r="K9577" s="292">
        <v>470203.2</v>
      </c>
      <c r="L9577" s="292" t="s">
        <v>459</v>
      </c>
      <c r="M9577" s="292" t="s">
        <v>7146</v>
      </c>
      <c r="N9577" s="292" t="s">
        <v>7117</v>
      </c>
    </row>
    <row r="9578" spans="1:14" x14ac:dyDescent="0.2">
      <c r="A9578" s="505">
        <v>45251</v>
      </c>
      <c r="B9578" s="292" t="s">
        <v>541</v>
      </c>
      <c r="C9578" s="357">
        <v>6758.1</v>
      </c>
      <c r="D9578" s="292" t="s">
        <v>452</v>
      </c>
      <c r="E9578" s="292">
        <v>4107</v>
      </c>
      <c r="F9578" s="292" t="s">
        <v>462</v>
      </c>
      <c r="G9578" s="292"/>
      <c r="H9578" s="294">
        <v>2</v>
      </c>
      <c r="I9578" s="292">
        <v>391836</v>
      </c>
      <c r="J9578" s="292" t="s">
        <v>455</v>
      </c>
      <c r="K9578" s="292">
        <v>470203.2</v>
      </c>
      <c r="L9578" s="292" t="s">
        <v>459</v>
      </c>
      <c r="M9578" s="292" t="s">
        <v>7146</v>
      </c>
      <c r="N9578" s="292" t="s">
        <v>7117</v>
      </c>
    </row>
    <row r="9579" spans="1:14" x14ac:dyDescent="0.2">
      <c r="A9579" s="505">
        <v>45252</v>
      </c>
      <c r="B9579" s="292" t="s">
        <v>541</v>
      </c>
      <c r="C9579" s="357">
        <v>6758.1</v>
      </c>
      <c r="D9579" s="292" t="s">
        <v>452</v>
      </c>
      <c r="E9579" s="292">
        <v>4107</v>
      </c>
      <c r="F9579" s="292" t="s">
        <v>462</v>
      </c>
      <c r="G9579" s="292"/>
      <c r="H9579" s="294">
        <v>1</v>
      </c>
      <c r="I9579" s="292">
        <v>391836</v>
      </c>
      <c r="J9579" s="292" t="s">
        <v>455</v>
      </c>
      <c r="K9579" s="292">
        <v>470203.2</v>
      </c>
      <c r="L9579" s="292" t="s">
        <v>459</v>
      </c>
      <c r="M9579" s="292" t="s">
        <v>7146</v>
      </c>
      <c r="N9579" s="292" t="s">
        <v>7117</v>
      </c>
    </row>
    <row r="9580" spans="1:14" x14ac:dyDescent="0.2">
      <c r="A9580" s="505">
        <v>45253</v>
      </c>
      <c r="B9580" s="292" t="s">
        <v>541</v>
      </c>
      <c r="C9580" s="357">
        <v>6758.1</v>
      </c>
      <c r="D9580" s="292" t="s">
        <v>452</v>
      </c>
      <c r="E9580" s="292">
        <v>4107</v>
      </c>
      <c r="F9580" s="292" t="s">
        <v>462</v>
      </c>
      <c r="G9580" s="292"/>
      <c r="H9580" s="294">
        <v>1</v>
      </c>
      <c r="I9580" s="292">
        <v>391836</v>
      </c>
      <c r="J9580" s="292" t="s">
        <v>455</v>
      </c>
      <c r="K9580" s="292">
        <v>470203.2</v>
      </c>
      <c r="L9580" s="292" t="s">
        <v>459</v>
      </c>
      <c r="M9580" s="292" t="s">
        <v>7146</v>
      </c>
      <c r="N9580" s="292" t="s">
        <v>7117</v>
      </c>
    </row>
    <row r="9581" spans="1:14" x14ac:dyDescent="0.2">
      <c r="A9581" s="505">
        <v>45246</v>
      </c>
      <c r="B9581" s="292" t="s">
        <v>541</v>
      </c>
      <c r="C9581" s="357">
        <v>6758.1</v>
      </c>
      <c r="D9581" s="292" t="s">
        <v>452</v>
      </c>
      <c r="E9581" s="292">
        <v>4107</v>
      </c>
      <c r="F9581" s="292" t="s">
        <v>462</v>
      </c>
      <c r="G9581" s="292"/>
      <c r="H9581" s="294">
        <v>2</v>
      </c>
      <c r="I9581" s="292">
        <v>391836</v>
      </c>
      <c r="J9581" s="292" t="s">
        <v>455</v>
      </c>
      <c r="K9581" s="292">
        <v>470203.2</v>
      </c>
      <c r="L9581" s="292" t="s">
        <v>459</v>
      </c>
      <c r="M9581" s="292" t="s">
        <v>7146</v>
      </c>
      <c r="N9581" s="292" t="s">
        <v>7117</v>
      </c>
    </row>
    <row r="9582" spans="1:14" x14ac:dyDescent="0.2">
      <c r="A9582" s="505">
        <v>45247</v>
      </c>
      <c r="B9582" s="292" t="s">
        <v>541</v>
      </c>
      <c r="C9582" s="357">
        <v>6758.1</v>
      </c>
      <c r="D9582" s="292" t="s">
        <v>452</v>
      </c>
      <c r="E9582" s="292">
        <v>4107</v>
      </c>
      <c r="F9582" s="292" t="s">
        <v>462</v>
      </c>
      <c r="G9582" s="292"/>
      <c r="H9582" s="294">
        <v>2</v>
      </c>
      <c r="I9582" s="292">
        <v>391836</v>
      </c>
      <c r="J9582" s="292" t="s">
        <v>455</v>
      </c>
      <c r="K9582" s="292">
        <v>470203.2</v>
      </c>
      <c r="L9582" s="292" t="s">
        <v>459</v>
      </c>
      <c r="M9582" s="292" t="s">
        <v>7146</v>
      </c>
      <c r="N9582" s="292" t="s">
        <v>7117</v>
      </c>
    </row>
    <row r="9583" spans="1:14" x14ac:dyDescent="0.2">
      <c r="A9583" s="505">
        <v>45250</v>
      </c>
      <c r="B9583" s="292" t="s">
        <v>541</v>
      </c>
      <c r="C9583" s="357">
        <v>6427.1</v>
      </c>
      <c r="D9583" s="292" t="s">
        <v>452</v>
      </c>
      <c r="E9583" s="292">
        <v>4107</v>
      </c>
      <c r="F9583" s="292" t="s">
        <v>462</v>
      </c>
      <c r="G9583" s="292"/>
      <c r="H9583" s="294">
        <v>3</v>
      </c>
      <c r="I9583" s="292">
        <v>391836</v>
      </c>
      <c r="J9583" s="292" t="s">
        <v>455</v>
      </c>
      <c r="K9583" s="292">
        <v>470203.2</v>
      </c>
      <c r="L9583" s="292" t="s">
        <v>459</v>
      </c>
      <c r="M9583" s="292" t="s">
        <v>7146</v>
      </c>
      <c r="N9583" s="292" t="s">
        <v>7117</v>
      </c>
    </row>
    <row r="9584" spans="1:14" x14ac:dyDescent="0.2">
      <c r="A9584" s="505">
        <v>45251</v>
      </c>
      <c r="B9584" s="292" t="s">
        <v>541</v>
      </c>
      <c r="C9584" s="357">
        <v>6427.1</v>
      </c>
      <c r="D9584" s="292" t="s">
        <v>452</v>
      </c>
      <c r="E9584" s="292">
        <v>4107</v>
      </c>
      <c r="F9584" s="292" t="s">
        <v>462</v>
      </c>
      <c r="G9584" s="292"/>
      <c r="H9584" s="294">
        <v>2</v>
      </c>
      <c r="I9584" s="292">
        <v>391836</v>
      </c>
      <c r="J9584" s="292" t="s">
        <v>455</v>
      </c>
      <c r="K9584" s="292">
        <v>470203.2</v>
      </c>
      <c r="L9584" s="292" t="s">
        <v>459</v>
      </c>
      <c r="M9584" s="292" t="s">
        <v>7146</v>
      </c>
      <c r="N9584" s="292" t="s">
        <v>7117</v>
      </c>
    </row>
    <row r="9585" spans="1:14" x14ac:dyDescent="0.2">
      <c r="A9585" s="505">
        <v>45252</v>
      </c>
      <c r="B9585" s="292" t="s">
        <v>541</v>
      </c>
      <c r="C9585" s="357">
        <v>6427.1</v>
      </c>
      <c r="D9585" s="292" t="s">
        <v>452</v>
      </c>
      <c r="E9585" s="292">
        <v>4107</v>
      </c>
      <c r="F9585" s="292" t="s">
        <v>462</v>
      </c>
      <c r="G9585" s="292"/>
      <c r="H9585" s="294">
        <v>3</v>
      </c>
      <c r="I9585" s="292">
        <v>391836</v>
      </c>
      <c r="J9585" s="292" t="s">
        <v>455</v>
      </c>
      <c r="K9585" s="292">
        <v>470203.2</v>
      </c>
      <c r="L9585" s="292" t="s">
        <v>459</v>
      </c>
      <c r="M9585" s="292" t="s">
        <v>7146</v>
      </c>
      <c r="N9585" s="292" t="s">
        <v>7117</v>
      </c>
    </row>
    <row r="9586" spans="1:14" x14ac:dyDescent="0.2">
      <c r="A9586" s="505">
        <v>45253</v>
      </c>
      <c r="B9586" s="292" t="s">
        <v>541</v>
      </c>
      <c r="C9586" s="357">
        <v>6427.1</v>
      </c>
      <c r="D9586" s="292" t="s">
        <v>452</v>
      </c>
      <c r="E9586" s="292">
        <v>4107</v>
      </c>
      <c r="F9586" s="292" t="s">
        <v>462</v>
      </c>
      <c r="G9586" s="292"/>
      <c r="H9586" s="294">
        <v>2</v>
      </c>
      <c r="I9586" s="292">
        <v>391836</v>
      </c>
      <c r="J9586" s="292" t="s">
        <v>455</v>
      </c>
      <c r="K9586" s="292">
        <v>470203.2</v>
      </c>
      <c r="L9586" s="292" t="s">
        <v>459</v>
      </c>
      <c r="M9586" s="292" t="s">
        <v>7146</v>
      </c>
      <c r="N9586" s="292" t="s">
        <v>7117</v>
      </c>
    </row>
    <row r="9587" spans="1:14" x14ac:dyDescent="0.2">
      <c r="A9587" s="505">
        <v>45257</v>
      </c>
      <c r="B9587" s="292" t="s">
        <v>541</v>
      </c>
      <c r="C9587" s="357">
        <v>6758.1</v>
      </c>
      <c r="D9587" s="292" t="s">
        <v>452</v>
      </c>
      <c r="E9587" s="292">
        <v>4107</v>
      </c>
      <c r="F9587" s="292" t="s">
        <v>462</v>
      </c>
      <c r="G9587" s="292"/>
      <c r="H9587" s="294">
        <v>2</v>
      </c>
      <c r="I9587" s="292">
        <v>391836</v>
      </c>
      <c r="J9587" s="292" t="s">
        <v>455</v>
      </c>
      <c r="K9587" s="292">
        <v>470203.2</v>
      </c>
      <c r="L9587" s="292" t="s">
        <v>459</v>
      </c>
      <c r="M9587" s="292" t="s">
        <v>7146</v>
      </c>
      <c r="N9587" s="292" t="s">
        <v>7117</v>
      </c>
    </row>
    <row r="9588" spans="1:14" x14ac:dyDescent="0.2">
      <c r="A9588" s="505">
        <v>45258</v>
      </c>
      <c r="B9588" s="292" t="s">
        <v>541</v>
      </c>
      <c r="C9588" s="357">
        <v>6758.1</v>
      </c>
      <c r="D9588" s="292" t="s">
        <v>452</v>
      </c>
      <c r="E9588" s="292">
        <v>4107</v>
      </c>
      <c r="F9588" s="292" t="s">
        <v>462</v>
      </c>
      <c r="G9588" s="292"/>
      <c r="H9588" s="294">
        <v>1</v>
      </c>
      <c r="I9588" s="292">
        <v>391836</v>
      </c>
      <c r="J9588" s="292" t="s">
        <v>455</v>
      </c>
      <c r="K9588" s="292">
        <v>470203.2</v>
      </c>
      <c r="L9588" s="292" t="s">
        <v>459</v>
      </c>
      <c r="M9588" s="292" t="s">
        <v>7146</v>
      </c>
      <c r="N9588" s="292" t="s">
        <v>7117</v>
      </c>
    </row>
    <row r="9589" spans="1:14" x14ac:dyDescent="0.2">
      <c r="A9589" s="505">
        <v>45259</v>
      </c>
      <c r="B9589" s="292" t="s">
        <v>541</v>
      </c>
      <c r="C9589" s="357">
        <v>6758.1</v>
      </c>
      <c r="D9589" s="292" t="s">
        <v>452</v>
      </c>
      <c r="E9589" s="292">
        <v>4107</v>
      </c>
      <c r="F9589" s="292" t="s">
        <v>462</v>
      </c>
      <c r="G9589" s="292"/>
      <c r="H9589" s="294">
        <v>1</v>
      </c>
      <c r="I9589" s="292">
        <v>391836</v>
      </c>
      <c r="J9589" s="292" t="s">
        <v>455</v>
      </c>
      <c r="K9589" s="292">
        <v>470203.2</v>
      </c>
      <c r="L9589" s="292" t="s">
        <v>459</v>
      </c>
      <c r="M9589" s="292" t="s">
        <v>7146</v>
      </c>
      <c r="N9589" s="292" t="s">
        <v>7117</v>
      </c>
    </row>
    <row r="9590" spans="1:14" x14ac:dyDescent="0.2">
      <c r="A9590" s="505">
        <v>45260</v>
      </c>
      <c r="B9590" s="292" t="s">
        <v>541</v>
      </c>
      <c r="C9590" s="357">
        <v>6758.1</v>
      </c>
      <c r="D9590" s="292" t="s">
        <v>452</v>
      </c>
      <c r="E9590" s="292">
        <v>4107</v>
      </c>
      <c r="F9590" s="292" t="s">
        <v>462</v>
      </c>
      <c r="G9590" s="292"/>
      <c r="H9590" s="294">
        <v>2</v>
      </c>
      <c r="I9590" s="292">
        <v>391836</v>
      </c>
      <c r="J9590" s="292" t="s">
        <v>455</v>
      </c>
      <c r="K9590" s="292">
        <v>470203.2</v>
      </c>
      <c r="L9590" s="292" t="s">
        <v>459</v>
      </c>
      <c r="M9590" s="292" t="s">
        <v>7146</v>
      </c>
      <c r="N9590" s="292" t="s">
        <v>7117</v>
      </c>
    </row>
    <row r="9591" spans="1:14" x14ac:dyDescent="0.2">
      <c r="A9591" s="505">
        <v>45257</v>
      </c>
      <c r="B9591" s="292" t="s">
        <v>541</v>
      </c>
      <c r="C9591" s="357">
        <v>6427.1</v>
      </c>
      <c r="D9591" s="292" t="s">
        <v>452</v>
      </c>
      <c r="E9591" s="292">
        <v>4107</v>
      </c>
      <c r="F9591" s="292" t="s">
        <v>462</v>
      </c>
      <c r="G9591" s="292"/>
      <c r="H9591" s="294">
        <v>2</v>
      </c>
      <c r="I9591" s="292">
        <v>391836</v>
      </c>
      <c r="J9591" s="292" t="s">
        <v>455</v>
      </c>
      <c r="K9591" s="292">
        <v>470203.2</v>
      </c>
      <c r="L9591" s="292" t="s">
        <v>459</v>
      </c>
      <c r="M9591" s="292" t="s">
        <v>7146</v>
      </c>
      <c r="N9591" s="292" t="s">
        <v>7117</v>
      </c>
    </row>
    <row r="9592" spans="1:14" x14ac:dyDescent="0.2">
      <c r="A9592" s="505">
        <v>45258</v>
      </c>
      <c r="B9592" s="292" t="s">
        <v>541</v>
      </c>
      <c r="C9592" s="357">
        <v>6427.1</v>
      </c>
      <c r="D9592" s="292" t="s">
        <v>452</v>
      </c>
      <c r="E9592" s="292">
        <v>4107</v>
      </c>
      <c r="F9592" s="292" t="s">
        <v>462</v>
      </c>
      <c r="G9592" s="292"/>
      <c r="H9592" s="294">
        <v>2</v>
      </c>
      <c r="I9592" s="292">
        <v>391836</v>
      </c>
      <c r="J9592" s="292" t="s">
        <v>455</v>
      </c>
      <c r="K9592" s="292">
        <v>470203.2</v>
      </c>
      <c r="L9592" s="292" t="s">
        <v>459</v>
      </c>
      <c r="M9592" s="292" t="s">
        <v>7146</v>
      </c>
      <c r="N9592" s="292" t="s">
        <v>7117</v>
      </c>
    </row>
    <row r="9593" spans="1:14" x14ac:dyDescent="0.2">
      <c r="A9593" s="505">
        <v>45259</v>
      </c>
      <c r="B9593" s="292" t="s">
        <v>541</v>
      </c>
      <c r="C9593" s="357">
        <v>6427.1</v>
      </c>
      <c r="D9593" s="292" t="s">
        <v>452</v>
      </c>
      <c r="E9593" s="292">
        <v>4107</v>
      </c>
      <c r="F9593" s="292" t="s">
        <v>462</v>
      </c>
      <c r="G9593" s="292"/>
      <c r="H9593" s="294">
        <v>2</v>
      </c>
      <c r="I9593" s="292">
        <v>391836</v>
      </c>
      <c r="J9593" s="292" t="s">
        <v>455</v>
      </c>
      <c r="K9593" s="292">
        <v>470203.2</v>
      </c>
      <c r="L9593" s="292" t="s">
        <v>459</v>
      </c>
      <c r="M9593" s="292" t="s">
        <v>7146</v>
      </c>
      <c r="N9593" s="292" t="s">
        <v>7117</v>
      </c>
    </row>
    <row r="9594" spans="1:14" x14ac:dyDescent="0.2">
      <c r="A9594" s="505">
        <v>45260</v>
      </c>
      <c r="B9594" s="292" t="s">
        <v>541</v>
      </c>
      <c r="C9594" s="357">
        <v>6427.1</v>
      </c>
      <c r="D9594" s="292" t="s">
        <v>452</v>
      </c>
      <c r="E9594" s="292">
        <v>4107</v>
      </c>
      <c r="F9594" s="292" t="s">
        <v>462</v>
      </c>
      <c r="G9594" s="292"/>
      <c r="H9594" s="294">
        <v>2</v>
      </c>
      <c r="I9594" s="292">
        <v>391836</v>
      </c>
      <c r="J9594" s="292" t="s">
        <v>455</v>
      </c>
      <c r="K9594" s="292">
        <v>470203.2</v>
      </c>
      <c r="L9594" s="292" t="s">
        <v>459</v>
      </c>
      <c r="M9594" s="292" t="s">
        <v>7146</v>
      </c>
      <c r="N9594" s="292" t="s">
        <v>7117</v>
      </c>
    </row>
    <row r="9595" spans="1:14" x14ac:dyDescent="0.2">
      <c r="A9595" s="505">
        <v>45258</v>
      </c>
      <c r="B9595" s="292" t="s">
        <v>541</v>
      </c>
      <c r="C9595" s="357">
        <v>6819.1</v>
      </c>
      <c r="D9595" s="292" t="s">
        <v>452</v>
      </c>
      <c r="E9595" s="292">
        <v>4107</v>
      </c>
      <c r="F9595" s="292" t="s">
        <v>462</v>
      </c>
      <c r="G9595" s="292"/>
      <c r="H9595" s="294">
        <v>1</v>
      </c>
      <c r="I9595" s="292">
        <v>391836</v>
      </c>
      <c r="J9595" s="292" t="s">
        <v>455</v>
      </c>
      <c r="K9595" s="292">
        <v>470203.2</v>
      </c>
      <c r="L9595" s="292" t="s">
        <v>459</v>
      </c>
      <c r="M9595" s="292" t="s">
        <v>7146</v>
      </c>
      <c r="N9595" s="292" t="s">
        <v>7117</v>
      </c>
    </row>
    <row r="9596" spans="1:14" x14ac:dyDescent="0.2">
      <c r="A9596" s="505">
        <v>45259</v>
      </c>
      <c r="B9596" s="292" t="s">
        <v>541</v>
      </c>
      <c r="C9596" s="357">
        <v>6819.1</v>
      </c>
      <c r="D9596" s="292" t="s">
        <v>452</v>
      </c>
      <c r="E9596" s="292">
        <v>4107</v>
      </c>
      <c r="F9596" s="292" t="s">
        <v>462</v>
      </c>
      <c r="G9596" s="292"/>
      <c r="H9596" s="294">
        <v>1</v>
      </c>
      <c r="I9596" s="292">
        <v>391836</v>
      </c>
      <c r="J9596" s="292" t="s">
        <v>455</v>
      </c>
      <c r="K9596" s="292">
        <v>470203.2</v>
      </c>
      <c r="L9596" s="292" t="s">
        <v>459</v>
      </c>
      <c r="M9596" s="292" t="s">
        <v>7146</v>
      </c>
      <c r="N9596" s="292" t="s">
        <v>7117</v>
      </c>
    </row>
    <row r="9597" spans="1:14" x14ac:dyDescent="0.2">
      <c r="A9597" s="505">
        <v>45246</v>
      </c>
      <c r="B9597" s="292" t="s">
        <v>541</v>
      </c>
      <c r="C9597" s="357">
        <v>6709.1</v>
      </c>
      <c r="D9597" s="292" t="s">
        <v>452</v>
      </c>
      <c r="E9597" s="292">
        <v>4107</v>
      </c>
      <c r="F9597" s="292" t="s">
        <v>462</v>
      </c>
      <c r="G9597" s="292"/>
      <c r="H9597" s="294">
        <v>2</v>
      </c>
      <c r="I9597" s="292">
        <v>391836</v>
      </c>
      <c r="J9597" s="292" t="s">
        <v>455</v>
      </c>
      <c r="K9597" s="292">
        <v>470203.2</v>
      </c>
      <c r="L9597" s="292" t="s">
        <v>459</v>
      </c>
      <c r="M9597" s="292" t="s">
        <v>7146</v>
      </c>
      <c r="N9597" s="292" t="s">
        <v>7117</v>
      </c>
    </row>
    <row r="9598" spans="1:14" x14ac:dyDescent="0.2">
      <c r="A9598" s="505">
        <v>45247</v>
      </c>
      <c r="B9598" s="292" t="s">
        <v>541</v>
      </c>
      <c r="C9598" s="357">
        <v>6709.1</v>
      </c>
      <c r="D9598" s="292" t="s">
        <v>452</v>
      </c>
      <c r="E9598" s="292">
        <v>4107</v>
      </c>
      <c r="F9598" s="292" t="s">
        <v>462</v>
      </c>
      <c r="G9598" s="292"/>
      <c r="H9598" s="294">
        <v>4</v>
      </c>
      <c r="I9598" s="292">
        <v>391836</v>
      </c>
      <c r="J9598" s="292" t="s">
        <v>455</v>
      </c>
      <c r="K9598" s="292">
        <v>470203.2</v>
      </c>
      <c r="L9598" s="292" t="s">
        <v>459</v>
      </c>
      <c r="M9598" s="292" t="s">
        <v>7146</v>
      </c>
      <c r="N9598" s="292" t="s">
        <v>7117</v>
      </c>
    </row>
    <row r="9599" spans="1:14" x14ac:dyDescent="0.2">
      <c r="A9599" s="505">
        <v>45250</v>
      </c>
      <c r="B9599" s="292" t="s">
        <v>541</v>
      </c>
      <c r="C9599" s="357">
        <v>6709.1</v>
      </c>
      <c r="D9599" s="292" t="s">
        <v>452</v>
      </c>
      <c r="E9599" s="292">
        <v>4107</v>
      </c>
      <c r="F9599" s="292" t="s">
        <v>462</v>
      </c>
      <c r="G9599" s="292"/>
      <c r="H9599" s="294">
        <v>3</v>
      </c>
      <c r="I9599" s="292">
        <v>391836</v>
      </c>
      <c r="J9599" s="292" t="s">
        <v>455</v>
      </c>
      <c r="K9599" s="292">
        <v>470203.2</v>
      </c>
      <c r="L9599" s="292" t="s">
        <v>459</v>
      </c>
      <c r="M9599" s="292" t="s">
        <v>7146</v>
      </c>
      <c r="N9599" s="292" t="s">
        <v>7117</v>
      </c>
    </row>
    <row r="9600" spans="1:14" x14ac:dyDescent="0.2">
      <c r="A9600" s="505">
        <v>45251</v>
      </c>
      <c r="B9600" s="292" t="s">
        <v>541</v>
      </c>
      <c r="C9600" s="357">
        <v>6709.1</v>
      </c>
      <c r="D9600" s="292" t="s">
        <v>452</v>
      </c>
      <c r="E9600" s="292">
        <v>4107</v>
      </c>
      <c r="F9600" s="292" t="s">
        <v>462</v>
      </c>
      <c r="G9600" s="292"/>
      <c r="H9600" s="294">
        <v>3</v>
      </c>
      <c r="I9600" s="292">
        <v>391836</v>
      </c>
      <c r="J9600" s="292" t="s">
        <v>455</v>
      </c>
      <c r="K9600" s="292">
        <v>470203.2</v>
      </c>
      <c r="L9600" s="292" t="s">
        <v>459</v>
      </c>
      <c r="M9600" s="292" t="s">
        <v>7146</v>
      </c>
      <c r="N9600" s="292" t="s">
        <v>7117</v>
      </c>
    </row>
    <row r="9601" spans="1:14" x14ac:dyDescent="0.2">
      <c r="A9601" s="505">
        <v>45252</v>
      </c>
      <c r="B9601" s="292" t="s">
        <v>541</v>
      </c>
      <c r="C9601" s="357">
        <v>6709.1</v>
      </c>
      <c r="D9601" s="292" t="s">
        <v>452</v>
      </c>
      <c r="E9601" s="292">
        <v>4107</v>
      </c>
      <c r="F9601" s="292" t="s">
        <v>462</v>
      </c>
      <c r="G9601" s="292"/>
      <c r="H9601" s="294">
        <v>3</v>
      </c>
      <c r="I9601" s="292">
        <v>391836</v>
      </c>
      <c r="J9601" s="292" t="s">
        <v>455</v>
      </c>
      <c r="K9601" s="292">
        <v>470203.2</v>
      </c>
      <c r="L9601" s="292" t="s">
        <v>459</v>
      </c>
      <c r="M9601" s="292" t="s">
        <v>7146</v>
      </c>
      <c r="N9601" s="292" t="s">
        <v>7117</v>
      </c>
    </row>
    <row r="9602" spans="1:14" x14ac:dyDescent="0.2">
      <c r="A9602" s="505">
        <v>45253</v>
      </c>
      <c r="B9602" s="292" t="s">
        <v>541</v>
      </c>
      <c r="C9602" s="357">
        <v>6709.1</v>
      </c>
      <c r="D9602" s="292" t="s">
        <v>452</v>
      </c>
      <c r="E9602" s="292">
        <v>4107</v>
      </c>
      <c r="F9602" s="292" t="s">
        <v>462</v>
      </c>
      <c r="G9602" s="292"/>
      <c r="H9602" s="294">
        <v>3</v>
      </c>
      <c r="I9602" s="292">
        <v>391836</v>
      </c>
      <c r="J9602" s="292" t="s">
        <v>455</v>
      </c>
      <c r="K9602" s="292">
        <v>470203.2</v>
      </c>
      <c r="L9602" s="292" t="s">
        <v>459</v>
      </c>
      <c r="M9602" s="292" t="s">
        <v>7146</v>
      </c>
      <c r="N9602" s="292" t="s">
        <v>7117</v>
      </c>
    </row>
    <row r="9603" spans="1:14" x14ac:dyDescent="0.2">
      <c r="A9603" s="505">
        <v>45257</v>
      </c>
      <c r="B9603" s="292" t="s">
        <v>541</v>
      </c>
      <c r="C9603" s="357">
        <v>6709.1</v>
      </c>
      <c r="D9603" s="292" t="s">
        <v>452</v>
      </c>
      <c r="E9603" s="292">
        <v>4107</v>
      </c>
      <c r="F9603" s="292" t="s">
        <v>462</v>
      </c>
      <c r="G9603" s="292"/>
      <c r="H9603" s="294">
        <v>3</v>
      </c>
      <c r="I9603" s="292">
        <v>391836</v>
      </c>
      <c r="J9603" s="292" t="s">
        <v>455</v>
      </c>
      <c r="K9603" s="292">
        <v>470203.2</v>
      </c>
      <c r="L9603" s="292" t="s">
        <v>459</v>
      </c>
      <c r="M9603" s="292" t="s">
        <v>7146</v>
      </c>
      <c r="N9603" s="292" t="s">
        <v>7117</v>
      </c>
    </row>
    <row r="9604" spans="1:14" x14ac:dyDescent="0.2">
      <c r="A9604" s="505">
        <v>45258</v>
      </c>
      <c r="B9604" s="292" t="s">
        <v>541</v>
      </c>
      <c r="C9604" s="357">
        <v>6709.1</v>
      </c>
      <c r="D9604" s="292" t="s">
        <v>452</v>
      </c>
      <c r="E9604" s="292">
        <v>4107</v>
      </c>
      <c r="F9604" s="292" t="s">
        <v>462</v>
      </c>
      <c r="G9604" s="292"/>
      <c r="H9604" s="294">
        <v>4</v>
      </c>
      <c r="I9604" s="292">
        <v>391836</v>
      </c>
      <c r="J9604" s="292" t="s">
        <v>455</v>
      </c>
      <c r="K9604" s="292">
        <v>470203.2</v>
      </c>
      <c r="L9604" s="292" t="s">
        <v>459</v>
      </c>
      <c r="M9604" s="292" t="s">
        <v>7146</v>
      </c>
      <c r="N9604" s="292" t="s">
        <v>7117</v>
      </c>
    </row>
    <row r="9605" spans="1:14" x14ac:dyDescent="0.2">
      <c r="A9605" s="505">
        <v>45259</v>
      </c>
      <c r="B9605" s="292" t="s">
        <v>541</v>
      </c>
      <c r="C9605" s="357">
        <v>6709.1</v>
      </c>
      <c r="D9605" s="292" t="s">
        <v>452</v>
      </c>
      <c r="E9605" s="292">
        <v>4107</v>
      </c>
      <c r="F9605" s="292" t="s">
        <v>462</v>
      </c>
      <c r="G9605" s="292"/>
      <c r="H9605" s="294">
        <v>3</v>
      </c>
      <c r="I9605" s="292">
        <v>391836</v>
      </c>
      <c r="J9605" s="292" t="s">
        <v>455</v>
      </c>
      <c r="K9605" s="292">
        <v>470203.2</v>
      </c>
      <c r="L9605" s="292" t="s">
        <v>459</v>
      </c>
      <c r="M9605" s="292" t="s">
        <v>7146</v>
      </c>
      <c r="N9605" s="292" t="s">
        <v>7117</v>
      </c>
    </row>
    <row r="9606" spans="1:14" x14ac:dyDescent="0.2">
      <c r="A9606" s="505">
        <v>45260</v>
      </c>
      <c r="B9606" s="292" t="s">
        <v>541</v>
      </c>
      <c r="C9606" s="357">
        <v>6709.1</v>
      </c>
      <c r="D9606" s="292" t="s">
        <v>452</v>
      </c>
      <c r="E9606" s="292">
        <v>4107</v>
      </c>
      <c r="F9606" s="292" t="s">
        <v>462</v>
      </c>
      <c r="G9606" s="292"/>
      <c r="H9606" s="294">
        <v>3</v>
      </c>
      <c r="I9606" s="292">
        <v>391836</v>
      </c>
      <c r="J9606" s="292" t="s">
        <v>455</v>
      </c>
      <c r="K9606" s="292">
        <v>470203.2</v>
      </c>
      <c r="L9606" s="292" t="s">
        <v>459</v>
      </c>
      <c r="M9606" s="292" t="s">
        <v>7146</v>
      </c>
      <c r="N9606" s="292" t="s">
        <v>7117</v>
      </c>
    </row>
    <row r="9607" spans="1:14" x14ac:dyDescent="0.2">
      <c r="A9607" s="505">
        <v>45246</v>
      </c>
      <c r="B9607" s="292" t="s">
        <v>541</v>
      </c>
      <c r="C9607" s="357">
        <v>6427.1</v>
      </c>
      <c r="D9607" s="292" t="s">
        <v>452</v>
      </c>
      <c r="E9607" s="292">
        <v>4107</v>
      </c>
      <c r="F9607" s="292" t="s">
        <v>462</v>
      </c>
      <c r="G9607" s="292"/>
      <c r="H9607" s="294">
        <v>2</v>
      </c>
      <c r="I9607" s="292">
        <v>391836</v>
      </c>
      <c r="J9607" s="292" t="s">
        <v>455</v>
      </c>
      <c r="K9607" s="292">
        <v>470203.2</v>
      </c>
      <c r="L9607" s="292" t="s">
        <v>459</v>
      </c>
      <c r="M9607" s="292" t="s">
        <v>7146</v>
      </c>
      <c r="N9607" s="292" t="s">
        <v>7117</v>
      </c>
    </row>
    <row r="9608" spans="1:14" x14ac:dyDescent="0.2">
      <c r="A9608" s="505">
        <v>45247</v>
      </c>
      <c r="B9608" s="292" t="s">
        <v>541</v>
      </c>
      <c r="C9608" s="357">
        <v>6427.1</v>
      </c>
      <c r="D9608" s="292" t="s">
        <v>452</v>
      </c>
      <c r="E9608" s="292">
        <v>4107</v>
      </c>
      <c r="F9608" s="292" t="s">
        <v>462</v>
      </c>
      <c r="G9608" s="292"/>
      <c r="H9608" s="294">
        <v>2</v>
      </c>
      <c r="I9608" s="292">
        <v>391836</v>
      </c>
      <c r="J9608" s="292" t="s">
        <v>455</v>
      </c>
      <c r="K9608" s="292">
        <v>470203.2</v>
      </c>
      <c r="L9608" s="292" t="s">
        <v>459</v>
      </c>
      <c r="M9608" s="292" t="s">
        <v>7146</v>
      </c>
      <c r="N9608" s="292" t="s">
        <v>7117</v>
      </c>
    </row>
    <row r="9609" spans="1:14" x14ac:dyDescent="0.2">
      <c r="A9609" s="505">
        <v>45247</v>
      </c>
      <c r="B9609" s="292" t="s">
        <v>541</v>
      </c>
      <c r="C9609" s="357">
        <v>6427.1</v>
      </c>
      <c r="D9609" s="292" t="s">
        <v>452</v>
      </c>
      <c r="E9609" s="292">
        <v>3038</v>
      </c>
      <c r="F9609" s="292" t="s">
        <v>3011</v>
      </c>
      <c r="G9609" s="292"/>
      <c r="H9609" s="294">
        <v>1</v>
      </c>
      <c r="I9609" s="292">
        <v>799</v>
      </c>
      <c r="J9609" s="292" t="s">
        <v>2937</v>
      </c>
      <c r="K9609" s="292">
        <v>958.8</v>
      </c>
      <c r="L9609" s="292" t="s">
        <v>459</v>
      </c>
      <c r="M9609" s="292" t="s">
        <v>7116</v>
      </c>
      <c r="N9609" s="292" t="s">
        <v>7117</v>
      </c>
    </row>
    <row r="9610" spans="1:14" x14ac:dyDescent="0.2">
      <c r="A9610" s="505">
        <v>45257</v>
      </c>
      <c r="B9610" s="292" t="s">
        <v>541</v>
      </c>
      <c r="C9610" s="357">
        <v>6854.1</v>
      </c>
      <c r="D9610" s="292" t="s">
        <v>452</v>
      </c>
      <c r="E9610" s="292">
        <v>3038</v>
      </c>
      <c r="F9610" s="292" t="s">
        <v>3011</v>
      </c>
      <c r="G9610" s="292"/>
      <c r="H9610" s="294">
        <v>4</v>
      </c>
      <c r="I9610" s="292">
        <v>799</v>
      </c>
      <c r="J9610" s="292" t="s">
        <v>2937</v>
      </c>
      <c r="K9610" s="292">
        <v>958.8</v>
      </c>
      <c r="L9610" s="292" t="s">
        <v>459</v>
      </c>
      <c r="M9610" s="292" t="s">
        <v>7116</v>
      </c>
      <c r="N9610" s="292" t="s">
        <v>7117</v>
      </c>
    </row>
    <row r="9611" spans="1:14" x14ac:dyDescent="0.2">
      <c r="A9611" s="505">
        <v>45259</v>
      </c>
      <c r="B9611" s="292" t="s">
        <v>541</v>
      </c>
      <c r="C9611" s="357">
        <v>6854.1</v>
      </c>
      <c r="D9611" s="292" t="s">
        <v>452</v>
      </c>
      <c r="E9611" s="292">
        <v>3038</v>
      </c>
      <c r="F9611" s="292" t="s">
        <v>3011</v>
      </c>
      <c r="G9611" s="292"/>
      <c r="H9611" s="294">
        <v>8</v>
      </c>
      <c r="I9611" s="292">
        <v>799</v>
      </c>
      <c r="J9611" s="292" t="s">
        <v>2937</v>
      </c>
      <c r="K9611" s="292">
        <v>958.8</v>
      </c>
      <c r="L9611" s="292" t="s">
        <v>459</v>
      </c>
      <c r="M9611" s="292" t="s">
        <v>7116</v>
      </c>
      <c r="N9611" s="292" t="s">
        <v>7117</v>
      </c>
    </row>
    <row r="9612" spans="1:14" x14ac:dyDescent="0.2">
      <c r="A9612" s="505">
        <v>45260</v>
      </c>
      <c r="B9612" s="292" t="s">
        <v>541</v>
      </c>
      <c r="C9612" s="357">
        <v>6854.1</v>
      </c>
      <c r="D9612" s="292" t="s">
        <v>452</v>
      </c>
      <c r="E9612" s="292">
        <v>3038</v>
      </c>
      <c r="F9612" s="292" t="s">
        <v>3011</v>
      </c>
      <c r="G9612" s="292"/>
      <c r="H9612" s="294">
        <v>8</v>
      </c>
      <c r="I9612" s="292">
        <v>799</v>
      </c>
      <c r="J9612" s="292" t="s">
        <v>2937</v>
      </c>
      <c r="K9612" s="292">
        <v>958.8</v>
      </c>
      <c r="L9612" s="292" t="s">
        <v>459</v>
      </c>
      <c r="M9612" s="292" t="s">
        <v>7116</v>
      </c>
      <c r="N9612" s="292" t="s">
        <v>7117</v>
      </c>
    </row>
    <row r="9613" spans="1:14" x14ac:dyDescent="0.2">
      <c r="A9613" s="505">
        <v>45250</v>
      </c>
      <c r="B9613" s="292" t="s">
        <v>541</v>
      </c>
      <c r="C9613" s="357">
        <v>6854.1</v>
      </c>
      <c r="D9613" s="292" t="s">
        <v>452</v>
      </c>
      <c r="E9613" s="292">
        <v>3038</v>
      </c>
      <c r="F9613" s="292" t="s">
        <v>3011</v>
      </c>
      <c r="G9613" s="292"/>
      <c r="H9613" s="294">
        <v>6</v>
      </c>
      <c r="I9613" s="292">
        <v>799</v>
      </c>
      <c r="J9613" s="292" t="s">
        <v>2937</v>
      </c>
      <c r="K9613" s="292">
        <v>958.8</v>
      </c>
      <c r="L9613" s="292" t="s">
        <v>459</v>
      </c>
      <c r="M9613" s="292" t="s">
        <v>7116</v>
      </c>
      <c r="N9613" s="292" t="s">
        <v>7117</v>
      </c>
    </row>
    <row r="9614" spans="1:14" x14ac:dyDescent="0.2">
      <c r="A9614" s="505">
        <v>45251</v>
      </c>
      <c r="B9614" s="292" t="s">
        <v>541</v>
      </c>
      <c r="C9614" s="357">
        <v>6854.1</v>
      </c>
      <c r="D9614" s="292" t="s">
        <v>452</v>
      </c>
      <c r="E9614" s="292">
        <v>3038</v>
      </c>
      <c r="F9614" s="292" t="s">
        <v>3011</v>
      </c>
      <c r="G9614" s="292"/>
      <c r="H9614" s="294">
        <v>4</v>
      </c>
      <c r="I9614" s="292">
        <v>799</v>
      </c>
      <c r="J9614" s="292" t="s">
        <v>2937</v>
      </c>
      <c r="K9614" s="292">
        <v>958.8</v>
      </c>
      <c r="L9614" s="292" t="s">
        <v>459</v>
      </c>
      <c r="M9614" s="292" t="s">
        <v>7116</v>
      </c>
      <c r="N9614" s="292" t="s">
        <v>7117</v>
      </c>
    </row>
    <row r="9615" spans="1:14" x14ac:dyDescent="0.2">
      <c r="A9615" s="505">
        <v>45252</v>
      </c>
      <c r="B9615" s="292" t="s">
        <v>541</v>
      </c>
      <c r="C9615" s="357">
        <v>6854.1</v>
      </c>
      <c r="D9615" s="292" t="s">
        <v>452</v>
      </c>
      <c r="E9615" s="292">
        <v>3038</v>
      </c>
      <c r="F9615" s="292" t="s">
        <v>3011</v>
      </c>
      <c r="G9615" s="292"/>
      <c r="H9615" s="294">
        <v>1</v>
      </c>
      <c r="I9615" s="292">
        <v>799</v>
      </c>
      <c r="J9615" s="292" t="s">
        <v>2937</v>
      </c>
      <c r="K9615" s="292">
        <v>958.8</v>
      </c>
      <c r="L9615" s="292" t="s">
        <v>459</v>
      </c>
      <c r="M9615" s="292" t="s">
        <v>7116</v>
      </c>
      <c r="N9615" s="292" t="s">
        <v>7117</v>
      </c>
    </row>
    <row r="9616" spans="1:14" x14ac:dyDescent="0.2">
      <c r="A9616" s="505">
        <v>45253</v>
      </c>
      <c r="B9616" s="292" t="s">
        <v>541</v>
      </c>
      <c r="C9616" s="357">
        <v>6854.1</v>
      </c>
      <c r="D9616" s="292" t="s">
        <v>452</v>
      </c>
      <c r="E9616" s="292">
        <v>3038</v>
      </c>
      <c r="F9616" s="292" t="s">
        <v>3011</v>
      </c>
      <c r="G9616" s="292"/>
      <c r="H9616" s="294">
        <v>6</v>
      </c>
      <c r="I9616" s="292">
        <v>799</v>
      </c>
      <c r="J9616" s="292" t="s">
        <v>2937</v>
      </c>
      <c r="K9616" s="292">
        <v>958.8</v>
      </c>
      <c r="L9616" s="292" t="s">
        <v>459</v>
      </c>
      <c r="M9616" s="292" t="s">
        <v>7116</v>
      </c>
      <c r="N9616" s="292" t="s">
        <v>7117</v>
      </c>
    </row>
    <row r="9617" spans="1:14" x14ac:dyDescent="0.2">
      <c r="A9617" s="505">
        <v>45254</v>
      </c>
      <c r="B9617" s="292" t="s">
        <v>541</v>
      </c>
      <c r="C9617" s="357">
        <v>6854.1</v>
      </c>
      <c r="D9617" s="292" t="s">
        <v>452</v>
      </c>
      <c r="E9617" s="292">
        <v>3038</v>
      </c>
      <c r="F9617" s="292" t="s">
        <v>3011</v>
      </c>
      <c r="G9617" s="292"/>
      <c r="H9617" s="294">
        <v>4</v>
      </c>
      <c r="I9617" s="292">
        <v>799</v>
      </c>
      <c r="J9617" s="292" t="s">
        <v>2937</v>
      </c>
      <c r="K9617" s="292">
        <v>958.8</v>
      </c>
      <c r="L9617" s="292" t="s">
        <v>459</v>
      </c>
      <c r="M9617" s="292" t="s">
        <v>7116</v>
      </c>
      <c r="N9617" s="292" t="s">
        <v>7117</v>
      </c>
    </row>
    <row r="9618" spans="1:14" x14ac:dyDescent="0.2">
      <c r="A9618" s="505">
        <v>45246</v>
      </c>
      <c r="B9618" s="292" t="s">
        <v>541</v>
      </c>
      <c r="C9618" s="357">
        <v>6854.1</v>
      </c>
      <c r="D9618" s="292" t="s">
        <v>452</v>
      </c>
      <c r="E9618" s="292">
        <v>3038</v>
      </c>
      <c r="F9618" s="292" t="s">
        <v>3011</v>
      </c>
      <c r="G9618" s="292"/>
      <c r="H9618" s="294">
        <v>7</v>
      </c>
      <c r="I9618" s="292">
        <v>799</v>
      </c>
      <c r="J9618" s="292" t="s">
        <v>2937</v>
      </c>
      <c r="K9618" s="292">
        <v>958.8</v>
      </c>
      <c r="L9618" s="292" t="s">
        <v>459</v>
      </c>
      <c r="M9618" s="292" t="s">
        <v>7116</v>
      </c>
      <c r="N9618" s="292" t="s">
        <v>7117</v>
      </c>
    </row>
    <row r="9619" spans="1:14" x14ac:dyDescent="0.2">
      <c r="A9619" s="505">
        <v>45247</v>
      </c>
      <c r="B9619" s="292" t="s">
        <v>541</v>
      </c>
      <c r="C9619" s="357">
        <v>6854.1</v>
      </c>
      <c r="D9619" s="292" t="s">
        <v>452</v>
      </c>
      <c r="E9619" s="292">
        <v>3038</v>
      </c>
      <c r="F9619" s="292" t="s">
        <v>3011</v>
      </c>
      <c r="G9619" s="292"/>
      <c r="H9619" s="294">
        <v>5</v>
      </c>
      <c r="I9619" s="292">
        <v>799</v>
      </c>
      <c r="J9619" s="292" t="s">
        <v>2937</v>
      </c>
      <c r="K9619" s="292">
        <v>958.8</v>
      </c>
      <c r="L9619" s="292" t="s">
        <v>459</v>
      </c>
      <c r="M9619" s="292" t="s">
        <v>7116</v>
      </c>
      <c r="N9619" s="292" t="s">
        <v>7117</v>
      </c>
    </row>
    <row r="9620" spans="1:14" x14ac:dyDescent="0.2">
      <c r="A9620" s="505">
        <v>45253</v>
      </c>
      <c r="B9620" s="292" t="s">
        <v>541</v>
      </c>
      <c r="C9620" s="357">
        <v>6427.1</v>
      </c>
      <c r="D9620" s="292" t="s">
        <v>452</v>
      </c>
      <c r="E9620" s="292">
        <v>3038</v>
      </c>
      <c r="F9620" s="292" t="s">
        <v>3011</v>
      </c>
      <c r="G9620" s="292"/>
      <c r="H9620" s="294">
        <v>1</v>
      </c>
      <c r="I9620" s="292">
        <v>799</v>
      </c>
      <c r="J9620" s="292" t="s">
        <v>2937</v>
      </c>
      <c r="K9620" s="292">
        <v>958.8</v>
      </c>
      <c r="L9620" s="292" t="s">
        <v>459</v>
      </c>
      <c r="M9620" s="292" t="s">
        <v>7116</v>
      </c>
      <c r="N9620" s="292" t="s">
        <v>7117</v>
      </c>
    </row>
    <row r="9621" spans="1:14" x14ac:dyDescent="0.2">
      <c r="A9621" s="505">
        <v>45233</v>
      </c>
      <c r="B9621" s="292" t="s">
        <v>541</v>
      </c>
      <c r="C9621" s="357">
        <v>6854.1</v>
      </c>
      <c r="D9621" s="292" t="s">
        <v>452</v>
      </c>
      <c r="E9621" s="292">
        <v>3038</v>
      </c>
      <c r="F9621" s="292" t="s">
        <v>3011</v>
      </c>
      <c r="G9621" s="292"/>
      <c r="H9621" s="294">
        <v>1</v>
      </c>
      <c r="I9621" s="292">
        <v>799</v>
      </c>
      <c r="J9621" s="292" t="s">
        <v>2937</v>
      </c>
      <c r="K9621" s="292">
        <v>958.8</v>
      </c>
      <c r="L9621" s="292" t="s">
        <v>459</v>
      </c>
      <c r="M9621" s="292" t="s">
        <v>7116</v>
      </c>
      <c r="N9621" s="292" t="s">
        <v>7117</v>
      </c>
    </row>
    <row r="9622" spans="1:14" x14ac:dyDescent="0.2">
      <c r="A9622" s="505">
        <v>45231</v>
      </c>
      <c r="B9622" s="292" t="s">
        <v>541</v>
      </c>
      <c r="C9622" s="357">
        <v>6427.1</v>
      </c>
      <c r="D9622" s="292" t="s">
        <v>452</v>
      </c>
      <c r="E9622" s="292">
        <v>3038</v>
      </c>
      <c r="F9622" s="292" t="s">
        <v>3011</v>
      </c>
      <c r="G9622" s="292"/>
      <c r="H9622" s="294">
        <v>8</v>
      </c>
      <c r="I9622" s="292">
        <v>799</v>
      </c>
      <c r="J9622" s="292" t="s">
        <v>2937</v>
      </c>
      <c r="K9622" s="292">
        <v>958.8</v>
      </c>
      <c r="L9622" s="292" t="s">
        <v>459</v>
      </c>
      <c r="M9622" s="292" t="s">
        <v>7116</v>
      </c>
      <c r="N9622" s="292" t="s">
        <v>7117</v>
      </c>
    </row>
    <row r="9623" spans="1:14" x14ac:dyDescent="0.2">
      <c r="A9623" s="505">
        <v>45232</v>
      </c>
      <c r="B9623" s="292" t="s">
        <v>541</v>
      </c>
      <c r="C9623" s="357">
        <v>6427.1</v>
      </c>
      <c r="D9623" s="292" t="s">
        <v>452</v>
      </c>
      <c r="E9623" s="292">
        <v>3038</v>
      </c>
      <c r="F9623" s="292" t="s">
        <v>3011</v>
      </c>
      <c r="G9623" s="292"/>
      <c r="H9623" s="294">
        <v>8</v>
      </c>
      <c r="I9623" s="292">
        <v>799</v>
      </c>
      <c r="J9623" s="292" t="s">
        <v>2937</v>
      </c>
      <c r="K9623" s="292">
        <v>958.8</v>
      </c>
      <c r="L9623" s="292" t="s">
        <v>459</v>
      </c>
      <c r="M9623" s="292" t="s">
        <v>7116</v>
      </c>
      <c r="N9623" s="292" t="s">
        <v>7117</v>
      </c>
    </row>
    <row r="9624" spans="1:14" x14ac:dyDescent="0.2">
      <c r="A9624" s="505">
        <v>45233</v>
      </c>
      <c r="B9624" s="292" t="s">
        <v>541</v>
      </c>
      <c r="C9624" s="357">
        <v>6427.1</v>
      </c>
      <c r="D9624" s="292" t="s">
        <v>452</v>
      </c>
      <c r="E9624" s="292">
        <v>3038</v>
      </c>
      <c r="F9624" s="292" t="s">
        <v>3011</v>
      </c>
      <c r="G9624" s="292"/>
      <c r="H9624" s="294">
        <v>7</v>
      </c>
      <c r="I9624" s="292">
        <v>799</v>
      </c>
      <c r="J9624" s="292" t="s">
        <v>2937</v>
      </c>
      <c r="K9624" s="292">
        <v>958.8</v>
      </c>
      <c r="L9624" s="292" t="s">
        <v>459</v>
      </c>
      <c r="M9624" s="292" t="s">
        <v>7116</v>
      </c>
      <c r="N9624" s="292" t="s">
        <v>7117</v>
      </c>
    </row>
    <row r="9625" spans="1:14" x14ac:dyDescent="0.2">
      <c r="A9625" s="505">
        <v>45244</v>
      </c>
      <c r="B9625" s="292" t="s">
        <v>541</v>
      </c>
      <c r="C9625" s="357">
        <v>6854.1</v>
      </c>
      <c r="D9625" s="292" t="s">
        <v>452</v>
      </c>
      <c r="E9625" s="292">
        <v>3038</v>
      </c>
      <c r="F9625" s="292" t="s">
        <v>3011</v>
      </c>
      <c r="G9625" s="292"/>
      <c r="H9625" s="294">
        <v>2</v>
      </c>
      <c r="I9625" s="292">
        <v>799</v>
      </c>
      <c r="J9625" s="292" t="s">
        <v>2937</v>
      </c>
      <c r="K9625" s="292">
        <v>958.8</v>
      </c>
      <c r="L9625" s="292" t="s">
        <v>459</v>
      </c>
      <c r="M9625" s="292" t="s">
        <v>7116</v>
      </c>
      <c r="N9625" s="292" t="s">
        <v>7117</v>
      </c>
    </row>
    <row r="9626" spans="1:14" x14ac:dyDescent="0.2">
      <c r="A9626" s="505">
        <v>45245</v>
      </c>
      <c r="B9626" s="292" t="s">
        <v>541</v>
      </c>
      <c r="C9626" s="357">
        <v>6854.1</v>
      </c>
      <c r="D9626" s="292" t="s">
        <v>452</v>
      </c>
      <c r="E9626" s="292">
        <v>3038</v>
      </c>
      <c r="F9626" s="292" t="s">
        <v>3011</v>
      </c>
      <c r="G9626" s="292"/>
      <c r="H9626" s="294">
        <v>7</v>
      </c>
      <c r="I9626" s="292">
        <v>799</v>
      </c>
      <c r="J9626" s="292" t="s">
        <v>2937</v>
      </c>
      <c r="K9626" s="292">
        <v>958.8</v>
      </c>
      <c r="L9626" s="292" t="s">
        <v>459</v>
      </c>
      <c r="M9626" s="292" t="s">
        <v>7116</v>
      </c>
      <c r="N9626" s="292" t="s">
        <v>7117</v>
      </c>
    </row>
    <row r="9627" spans="1:14" x14ac:dyDescent="0.2">
      <c r="A9627" s="505">
        <v>45245</v>
      </c>
      <c r="B9627" s="292" t="s">
        <v>541</v>
      </c>
      <c r="C9627" s="357">
        <v>6427.1</v>
      </c>
      <c r="D9627" s="292" t="s">
        <v>452</v>
      </c>
      <c r="E9627" s="292">
        <v>3038</v>
      </c>
      <c r="F9627" s="292" t="s">
        <v>3011</v>
      </c>
      <c r="G9627" s="292"/>
      <c r="H9627" s="294">
        <v>1</v>
      </c>
      <c r="I9627" s="292">
        <v>799</v>
      </c>
      <c r="J9627" s="292" t="s">
        <v>2937</v>
      </c>
      <c r="K9627" s="292">
        <v>958.8</v>
      </c>
      <c r="L9627" s="292" t="s">
        <v>459</v>
      </c>
      <c r="M9627" s="292" t="s">
        <v>7116</v>
      </c>
      <c r="N9627" s="292" t="s">
        <v>7117</v>
      </c>
    </row>
    <row r="9628" spans="1:14" x14ac:dyDescent="0.2">
      <c r="A9628" s="505">
        <v>45237</v>
      </c>
      <c r="B9628" s="292" t="s">
        <v>541</v>
      </c>
      <c r="C9628" s="357">
        <v>6854.1</v>
      </c>
      <c r="D9628" s="292" t="s">
        <v>452</v>
      </c>
      <c r="E9628" s="292">
        <v>3038</v>
      </c>
      <c r="F9628" s="292" t="s">
        <v>3011</v>
      </c>
      <c r="G9628" s="292"/>
      <c r="H9628" s="294">
        <v>4</v>
      </c>
      <c r="I9628" s="292">
        <v>799</v>
      </c>
      <c r="J9628" s="292" t="s">
        <v>2937</v>
      </c>
      <c r="K9628" s="292">
        <v>958.8</v>
      </c>
      <c r="L9628" s="292" t="s">
        <v>459</v>
      </c>
      <c r="M9628" s="292" t="s">
        <v>7116</v>
      </c>
      <c r="N9628" s="292" t="s">
        <v>7117</v>
      </c>
    </row>
    <row r="9629" spans="1:14" x14ac:dyDescent="0.2">
      <c r="A9629" s="505">
        <v>45239</v>
      </c>
      <c r="B9629" s="292" t="s">
        <v>541</v>
      </c>
      <c r="C9629" s="357">
        <v>6854.1</v>
      </c>
      <c r="D9629" s="292" t="s">
        <v>452</v>
      </c>
      <c r="E9629" s="292">
        <v>3038</v>
      </c>
      <c r="F9629" s="292" t="s">
        <v>3011</v>
      </c>
      <c r="G9629" s="292"/>
      <c r="H9629" s="294">
        <v>2</v>
      </c>
      <c r="I9629" s="292">
        <v>799</v>
      </c>
      <c r="J9629" s="292" t="s">
        <v>2937</v>
      </c>
      <c r="K9629" s="292">
        <v>958.8</v>
      </c>
      <c r="L9629" s="292" t="s">
        <v>459</v>
      </c>
      <c r="M9629" s="292" t="s">
        <v>7116</v>
      </c>
      <c r="N9629" s="292" t="s">
        <v>7117</v>
      </c>
    </row>
    <row r="9630" spans="1:14" x14ac:dyDescent="0.2">
      <c r="A9630" s="505">
        <v>45231</v>
      </c>
      <c r="B9630" s="292" t="s">
        <v>541</v>
      </c>
      <c r="C9630" s="357">
        <v>6615.1</v>
      </c>
      <c r="D9630" s="292" t="s">
        <v>452</v>
      </c>
      <c r="E9630" s="292">
        <v>4103</v>
      </c>
      <c r="F9630" s="292" t="s">
        <v>6013</v>
      </c>
      <c r="G9630" s="292"/>
      <c r="H9630" s="294">
        <v>8</v>
      </c>
      <c r="I9630" s="292">
        <v>566</v>
      </c>
      <c r="J9630" s="292" t="s">
        <v>2937</v>
      </c>
      <c r="K9630" s="292">
        <v>679.2</v>
      </c>
      <c r="L9630" s="292" t="s">
        <v>459</v>
      </c>
      <c r="M9630" s="292" t="s">
        <v>7116</v>
      </c>
      <c r="N9630" s="292" t="s">
        <v>7117</v>
      </c>
    </row>
    <row r="9631" spans="1:14" x14ac:dyDescent="0.2">
      <c r="A9631" s="505">
        <v>45232</v>
      </c>
      <c r="B9631" s="292" t="s">
        <v>541</v>
      </c>
      <c r="C9631" s="357">
        <v>6615.1</v>
      </c>
      <c r="D9631" s="292" t="s">
        <v>452</v>
      </c>
      <c r="E9631" s="292">
        <v>4103</v>
      </c>
      <c r="F9631" s="292" t="s">
        <v>6013</v>
      </c>
      <c r="G9631" s="292"/>
      <c r="H9631" s="294">
        <v>8</v>
      </c>
      <c r="I9631" s="292">
        <v>566</v>
      </c>
      <c r="J9631" s="292" t="s">
        <v>2937</v>
      </c>
      <c r="K9631" s="292">
        <v>679.2</v>
      </c>
      <c r="L9631" s="292" t="s">
        <v>459</v>
      </c>
      <c r="M9631" s="292" t="s">
        <v>7116</v>
      </c>
      <c r="N9631" s="292" t="s">
        <v>7117</v>
      </c>
    </row>
    <row r="9632" spans="1:14" x14ac:dyDescent="0.2">
      <c r="A9632" s="505">
        <v>45231</v>
      </c>
      <c r="B9632" s="292" t="s">
        <v>541</v>
      </c>
      <c r="C9632" s="357">
        <v>6615.1</v>
      </c>
      <c r="D9632" s="292" t="s">
        <v>452</v>
      </c>
      <c r="E9632" s="292">
        <v>2276</v>
      </c>
      <c r="F9632" s="292" t="s">
        <v>4389</v>
      </c>
      <c r="G9632" s="292"/>
      <c r="H9632" s="294">
        <v>8</v>
      </c>
      <c r="I9632" s="292">
        <v>394</v>
      </c>
      <c r="J9632" s="292" t="s">
        <v>2937</v>
      </c>
      <c r="K9632" s="292">
        <v>472.8</v>
      </c>
      <c r="L9632" s="292" t="s">
        <v>459</v>
      </c>
      <c r="M9632" s="292" t="s">
        <v>7116</v>
      </c>
      <c r="N9632" s="292" t="s">
        <v>7117</v>
      </c>
    </row>
    <row r="9633" spans="1:14" x14ac:dyDescent="0.2">
      <c r="A9633" s="505">
        <v>45231</v>
      </c>
      <c r="B9633" s="292" t="s">
        <v>541</v>
      </c>
      <c r="C9633" s="357">
        <v>6615.1</v>
      </c>
      <c r="D9633" s="292" t="s">
        <v>452</v>
      </c>
      <c r="E9633" s="292">
        <v>7333</v>
      </c>
      <c r="F9633" s="292" t="s">
        <v>7204</v>
      </c>
      <c r="G9633" s="292"/>
      <c r="H9633" s="294">
        <v>8</v>
      </c>
      <c r="I9633" s="292">
        <v>284</v>
      </c>
      <c r="J9633" s="292" t="s">
        <v>2937</v>
      </c>
      <c r="K9633" s="292">
        <v>340.8</v>
      </c>
      <c r="L9633" s="292" t="s">
        <v>459</v>
      </c>
      <c r="M9633" s="292" t="s">
        <v>7116</v>
      </c>
      <c r="N9633" s="292" t="s">
        <v>7117</v>
      </c>
    </row>
    <row r="9634" spans="1:14" x14ac:dyDescent="0.2">
      <c r="A9634" s="505">
        <v>45246</v>
      </c>
      <c r="B9634" s="292" t="s">
        <v>541</v>
      </c>
      <c r="C9634" s="357">
        <v>6615.1</v>
      </c>
      <c r="D9634" s="292" t="s">
        <v>452</v>
      </c>
      <c r="E9634" s="292">
        <v>5749</v>
      </c>
      <c r="F9634" s="292" t="s">
        <v>2978</v>
      </c>
      <c r="G9634" s="292"/>
      <c r="H9634" s="294">
        <v>8</v>
      </c>
      <c r="I9634" s="292">
        <v>359</v>
      </c>
      <c r="J9634" s="292" t="s">
        <v>2937</v>
      </c>
      <c r="K9634" s="292">
        <v>430.8</v>
      </c>
      <c r="L9634" s="292" t="s">
        <v>459</v>
      </c>
      <c r="M9634" s="292" t="s">
        <v>7116</v>
      </c>
      <c r="N9634" s="292" t="s">
        <v>7117</v>
      </c>
    </row>
    <row r="9635" spans="1:14" x14ac:dyDescent="0.2">
      <c r="A9635" s="505">
        <v>45233</v>
      </c>
      <c r="B9635" s="292" t="s">
        <v>541</v>
      </c>
      <c r="C9635" s="357">
        <v>6615.1</v>
      </c>
      <c r="D9635" s="292" t="s">
        <v>452</v>
      </c>
      <c r="E9635" s="292">
        <v>4103</v>
      </c>
      <c r="F9635" s="292" t="s">
        <v>6013</v>
      </c>
      <c r="G9635" s="292"/>
      <c r="H9635" s="294">
        <v>8</v>
      </c>
      <c r="I9635" s="292">
        <v>566</v>
      </c>
      <c r="J9635" s="292" t="s">
        <v>2937</v>
      </c>
      <c r="K9635" s="292">
        <v>679.2</v>
      </c>
      <c r="L9635" s="292" t="s">
        <v>459</v>
      </c>
      <c r="M9635" s="292" t="s">
        <v>7116</v>
      </c>
      <c r="N9635" s="292" t="s">
        <v>7117</v>
      </c>
    </row>
    <row r="9636" spans="1:14" x14ac:dyDescent="0.2">
      <c r="A9636" s="505">
        <v>45232</v>
      </c>
      <c r="B9636" s="292" t="s">
        <v>541</v>
      </c>
      <c r="C9636" s="357">
        <v>6615.1</v>
      </c>
      <c r="D9636" s="292" t="s">
        <v>452</v>
      </c>
      <c r="E9636" s="292">
        <v>2276</v>
      </c>
      <c r="F9636" s="292" t="s">
        <v>4389</v>
      </c>
      <c r="G9636" s="292"/>
      <c r="H9636" s="294">
        <v>4</v>
      </c>
      <c r="I9636" s="292">
        <v>394</v>
      </c>
      <c r="J9636" s="292" t="s">
        <v>2937</v>
      </c>
      <c r="K9636" s="292">
        <v>472.8</v>
      </c>
      <c r="L9636" s="292" t="s">
        <v>459</v>
      </c>
      <c r="M9636" s="292" t="s">
        <v>7116</v>
      </c>
      <c r="N9636" s="292" t="s">
        <v>7117</v>
      </c>
    </row>
    <row r="9637" spans="1:14" x14ac:dyDescent="0.2">
      <c r="A9637" s="505">
        <v>45232</v>
      </c>
      <c r="B9637" s="292" t="s">
        <v>541</v>
      </c>
      <c r="C9637" s="357">
        <v>6615.1</v>
      </c>
      <c r="D9637" s="292" t="s">
        <v>452</v>
      </c>
      <c r="E9637" s="292">
        <v>7333</v>
      </c>
      <c r="F9637" s="292" t="s">
        <v>7204</v>
      </c>
      <c r="G9637" s="292"/>
      <c r="H9637" s="294">
        <v>8</v>
      </c>
      <c r="I9637" s="292">
        <v>284</v>
      </c>
      <c r="J9637" s="292" t="s">
        <v>2937</v>
      </c>
      <c r="K9637" s="292">
        <v>340.8</v>
      </c>
      <c r="L9637" s="292" t="s">
        <v>459</v>
      </c>
      <c r="M9637" s="292" t="s">
        <v>7116</v>
      </c>
      <c r="N9637" s="292" t="s">
        <v>7117</v>
      </c>
    </row>
    <row r="9638" spans="1:14" x14ac:dyDescent="0.2">
      <c r="A9638" s="505">
        <v>45247</v>
      </c>
      <c r="B9638" s="292" t="s">
        <v>541</v>
      </c>
      <c r="C9638" s="357">
        <v>6615.1</v>
      </c>
      <c r="D9638" s="292" t="s">
        <v>452</v>
      </c>
      <c r="E9638" s="292">
        <v>5749</v>
      </c>
      <c r="F9638" s="292" t="s">
        <v>2978</v>
      </c>
      <c r="G9638" s="292"/>
      <c r="H9638" s="294">
        <v>8</v>
      </c>
      <c r="I9638" s="292">
        <v>359</v>
      </c>
      <c r="J9638" s="292" t="s">
        <v>2937</v>
      </c>
      <c r="K9638" s="292">
        <v>430.8</v>
      </c>
      <c r="L9638" s="292" t="s">
        <v>459</v>
      </c>
      <c r="M9638" s="292" t="s">
        <v>7116</v>
      </c>
      <c r="N9638" s="292" t="s">
        <v>7117</v>
      </c>
    </row>
    <row r="9639" spans="1:14" x14ac:dyDescent="0.2">
      <c r="A9639" s="505">
        <v>45236</v>
      </c>
      <c r="B9639" s="292" t="s">
        <v>541</v>
      </c>
      <c r="C9639" s="357">
        <v>6615.1</v>
      </c>
      <c r="D9639" s="292" t="s">
        <v>452</v>
      </c>
      <c r="E9639" s="292">
        <v>4103</v>
      </c>
      <c r="F9639" s="292" t="s">
        <v>6013</v>
      </c>
      <c r="G9639" s="292"/>
      <c r="H9639" s="294">
        <v>6.5</v>
      </c>
      <c r="I9639" s="292">
        <v>566</v>
      </c>
      <c r="J9639" s="292" t="s">
        <v>2937</v>
      </c>
      <c r="K9639" s="292">
        <v>679.2</v>
      </c>
      <c r="L9639" s="292" t="s">
        <v>459</v>
      </c>
      <c r="M9639" s="292" t="s">
        <v>7116</v>
      </c>
      <c r="N9639" s="292" t="s">
        <v>7117</v>
      </c>
    </row>
    <row r="9640" spans="1:14" x14ac:dyDescent="0.2">
      <c r="A9640" s="505">
        <v>45236</v>
      </c>
      <c r="B9640" s="292" t="s">
        <v>541</v>
      </c>
      <c r="C9640" s="357">
        <v>6615.1</v>
      </c>
      <c r="D9640" s="292" t="s">
        <v>452</v>
      </c>
      <c r="E9640" s="292">
        <v>2276</v>
      </c>
      <c r="F9640" s="292" t="s">
        <v>4389</v>
      </c>
      <c r="G9640" s="292"/>
      <c r="H9640" s="294">
        <v>6.5</v>
      </c>
      <c r="I9640" s="292">
        <v>394</v>
      </c>
      <c r="J9640" s="292" t="s">
        <v>2937</v>
      </c>
      <c r="K9640" s="292">
        <v>472.8</v>
      </c>
      <c r="L9640" s="292" t="s">
        <v>459</v>
      </c>
      <c r="M9640" s="292" t="s">
        <v>7116</v>
      </c>
      <c r="N9640" s="292" t="s">
        <v>7117</v>
      </c>
    </row>
    <row r="9641" spans="1:14" x14ac:dyDescent="0.2">
      <c r="A9641" s="505">
        <v>45233</v>
      </c>
      <c r="B9641" s="292" t="s">
        <v>541</v>
      </c>
      <c r="C9641" s="357">
        <v>6615.1</v>
      </c>
      <c r="D9641" s="292" t="s">
        <v>452</v>
      </c>
      <c r="E9641" s="292">
        <v>7333</v>
      </c>
      <c r="F9641" s="292" t="s">
        <v>7204</v>
      </c>
      <c r="G9641" s="292"/>
      <c r="H9641" s="294">
        <v>8</v>
      </c>
      <c r="I9641" s="292">
        <v>284</v>
      </c>
      <c r="J9641" s="292" t="s">
        <v>2937</v>
      </c>
      <c r="K9641" s="292">
        <v>340.8</v>
      </c>
      <c r="L9641" s="292" t="s">
        <v>459</v>
      </c>
      <c r="M9641" s="292" t="s">
        <v>7116</v>
      </c>
      <c r="N9641" s="292" t="s">
        <v>7117</v>
      </c>
    </row>
    <row r="9642" spans="1:14" x14ac:dyDescent="0.2">
      <c r="A9642" s="505">
        <v>45250</v>
      </c>
      <c r="B9642" s="292" t="s">
        <v>541</v>
      </c>
      <c r="C9642" s="357">
        <v>6615.1</v>
      </c>
      <c r="D9642" s="292" t="s">
        <v>452</v>
      </c>
      <c r="E9642" s="292">
        <v>5749</v>
      </c>
      <c r="F9642" s="292" t="s">
        <v>2978</v>
      </c>
      <c r="G9642" s="292"/>
      <c r="H9642" s="294">
        <v>8</v>
      </c>
      <c r="I9642" s="292">
        <v>359</v>
      </c>
      <c r="J9642" s="292" t="s">
        <v>2937</v>
      </c>
      <c r="K9642" s="292">
        <v>430.8</v>
      </c>
      <c r="L9642" s="292" t="s">
        <v>459</v>
      </c>
      <c r="M9642" s="292" t="s">
        <v>7116</v>
      </c>
      <c r="N9642" s="292" t="s">
        <v>7117</v>
      </c>
    </row>
    <row r="9643" spans="1:14" x14ac:dyDescent="0.2">
      <c r="A9643" s="505">
        <v>45237</v>
      </c>
      <c r="B9643" s="292" t="s">
        <v>541</v>
      </c>
      <c r="C9643" s="357">
        <v>6615.1</v>
      </c>
      <c r="D9643" s="292" t="s">
        <v>452</v>
      </c>
      <c r="E9643" s="292">
        <v>2276</v>
      </c>
      <c r="F9643" s="292" t="s">
        <v>4389</v>
      </c>
      <c r="G9643" s="292"/>
      <c r="H9643" s="294">
        <v>7</v>
      </c>
      <c r="I9643" s="292">
        <v>394</v>
      </c>
      <c r="J9643" s="292" t="s">
        <v>2937</v>
      </c>
      <c r="K9643" s="292">
        <v>472.8</v>
      </c>
      <c r="L9643" s="292" t="s">
        <v>459</v>
      </c>
      <c r="M9643" s="292" t="s">
        <v>7116</v>
      </c>
      <c r="N9643" s="292" t="s">
        <v>7117</v>
      </c>
    </row>
    <row r="9644" spans="1:14" x14ac:dyDescent="0.2">
      <c r="A9644" s="505">
        <v>45243</v>
      </c>
      <c r="B9644" s="292" t="s">
        <v>541</v>
      </c>
      <c r="C9644" s="357">
        <v>6615.1</v>
      </c>
      <c r="D9644" s="292" t="s">
        <v>452</v>
      </c>
      <c r="E9644" s="292">
        <v>7333</v>
      </c>
      <c r="F9644" s="292" t="s">
        <v>7204</v>
      </c>
      <c r="G9644" s="292"/>
      <c r="H9644" s="294">
        <v>8</v>
      </c>
      <c r="I9644" s="292">
        <v>284</v>
      </c>
      <c r="J9644" s="292" t="s">
        <v>2937</v>
      </c>
      <c r="K9644" s="292">
        <v>340.8</v>
      </c>
      <c r="L9644" s="292" t="s">
        <v>459</v>
      </c>
      <c r="M9644" s="292" t="s">
        <v>7116</v>
      </c>
      <c r="N9644" s="292" t="s">
        <v>7117</v>
      </c>
    </row>
    <row r="9645" spans="1:14" x14ac:dyDescent="0.2">
      <c r="A9645" s="505">
        <v>45237</v>
      </c>
      <c r="B9645" s="292" t="s">
        <v>541</v>
      </c>
      <c r="C9645" s="357">
        <v>6615.1</v>
      </c>
      <c r="D9645" s="292" t="s">
        <v>452</v>
      </c>
      <c r="E9645" s="292">
        <v>4103</v>
      </c>
      <c r="F9645" s="292" t="s">
        <v>6013</v>
      </c>
      <c r="G9645" s="292"/>
      <c r="H9645" s="294">
        <v>8</v>
      </c>
      <c r="I9645" s="292">
        <v>566</v>
      </c>
      <c r="J9645" s="292" t="s">
        <v>2937</v>
      </c>
      <c r="K9645" s="292">
        <v>679.2</v>
      </c>
      <c r="L9645" s="292" t="s">
        <v>459</v>
      </c>
      <c r="M9645" s="292" t="s">
        <v>7116</v>
      </c>
      <c r="N9645" s="292" t="s">
        <v>7117</v>
      </c>
    </row>
    <row r="9646" spans="1:14" x14ac:dyDescent="0.2">
      <c r="A9646" s="505">
        <v>45250</v>
      </c>
      <c r="B9646" s="292" t="s">
        <v>541</v>
      </c>
      <c r="C9646" s="357">
        <v>6615.1</v>
      </c>
      <c r="D9646" s="292" t="s">
        <v>452</v>
      </c>
      <c r="E9646" s="292">
        <v>2276</v>
      </c>
      <c r="F9646" s="292" t="s">
        <v>4389</v>
      </c>
      <c r="G9646" s="292"/>
      <c r="H9646" s="294">
        <v>8</v>
      </c>
      <c r="I9646" s="292">
        <v>394</v>
      </c>
      <c r="J9646" s="292" t="s">
        <v>2937</v>
      </c>
      <c r="K9646" s="292">
        <v>472.8</v>
      </c>
      <c r="L9646" s="292" t="s">
        <v>459</v>
      </c>
      <c r="M9646" s="292" t="s">
        <v>7116</v>
      </c>
      <c r="N9646" s="292" t="s">
        <v>7117</v>
      </c>
    </row>
    <row r="9647" spans="1:14" x14ac:dyDescent="0.2">
      <c r="A9647" s="505">
        <v>45251</v>
      </c>
      <c r="B9647" s="292" t="s">
        <v>541</v>
      </c>
      <c r="C9647" s="357">
        <v>6615.1</v>
      </c>
      <c r="D9647" s="292" t="s">
        <v>452</v>
      </c>
      <c r="E9647" s="292">
        <v>5749</v>
      </c>
      <c r="F9647" s="292" t="s">
        <v>2978</v>
      </c>
      <c r="G9647" s="292"/>
      <c r="H9647" s="294">
        <v>8</v>
      </c>
      <c r="I9647" s="292">
        <v>359</v>
      </c>
      <c r="J9647" s="292" t="s">
        <v>2937</v>
      </c>
      <c r="K9647" s="292">
        <v>430.8</v>
      </c>
      <c r="L9647" s="292" t="s">
        <v>459</v>
      </c>
      <c r="M9647" s="292" t="s">
        <v>7116</v>
      </c>
      <c r="N9647" s="292" t="s">
        <v>7117</v>
      </c>
    </row>
    <row r="9648" spans="1:14" x14ac:dyDescent="0.2">
      <c r="A9648" s="505">
        <v>45238</v>
      </c>
      <c r="B9648" s="292" t="s">
        <v>541</v>
      </c>
      <c r="C9648" s="357">
        <v>6615.1</v>
      </c>
      <c r="D9648" s="292" t="s">
        <v>452</v>
      </c>
      <c r="E9648" s="292">
        <v>2276</v>
      </c>
      <c r="F9648" s="292" t="s">
        <v>4389</v>
      </c>
      <c r="G9648" s="292"/>
      <c r="H9648" s="294">
        <v>8</v>
      </c>
      <c r="I9648" s="292">
        <v>394</v>
      </c>
      <c r="J9648" s="292" t="s">
        <v>2937</v>
      </c>
      <c r="K9648" s="292">
        <v>472.8</v>
      </c>
      <c r="L9648" s="292" t="s">
        <v>459</v>
      </c>
      <c r="M9648" s="292" t="s">
        <v>7116</v>
      </c>
      <c r="N9648" s="292" t="s">
        <v>7117</v>
      </c>
    </row>
    <row r="9649" spans="1:14" x14ac:dyDescent="0.2">
      <c r="A9649" s="505">
        <v>45245</v>
      </c>
      <c r="B9649" s="292" t="s">
        <v>541</v>
      </c>
      <c r="C9649" s="357">
        <v>6615.1</v>
      </c>
      <c r="D9649" s="292" t="s">
        <v>452</v>
      </c>
      <c r="E9649" s="292">
        <v>7333</v>
      </c>
      <c r="F9649" s="292" t="s">
        <v>7204</v>
      </c>
      <c r="G9649" s="292"/>
      <c r="H9649" s="294">
        <v>8</v>
      </c>
      <c r="I9649" s="292">
        <v>284</v>
      </c>
      <c r="J9649" s="292" t="s">
        <v>2937</v>
      </c>
      <c r="K9649" s="292">
        <v>340.8</v>
      </c>
      <c r="L9649" s="292" t="s">
        <v>459</v>
      </c>
      <c r="M9649" s="292" t="s">
        <v>7116</v>
      </c>
      <c r="N9649" s="292" t="s">
        <v>7117</v>
      </c>
    </row>
    <row r="9650" spans="1:14" x14ac:dyDescent="0.2">
      <c r="A9650" s="505">
        <v>45238</v>
      </c>
      <c r="B9650" s="292" t="s">
        <v>541</v>
      </c>
      <c r="C9650" s="357">
        <v>6615.1</v>
      </c>
      <c r="D9650" s="292" t="s">
        <v>452</v>
      </c>
      <c r="E9650" s="292">
        <v>4103</v>
      </c>
      <c r="F9650" s="292" t="s">
        <v>6013</v>
      </c>
      <c r="G9650" s="292"/>
      <c r="H9650" s="294">
        <v>8</v>
      </c>
      <c r="I9650" s="292">
        <v>566</v>
      </c>
      <c r="J9650" s="292" t="s">
        <v>2937</v>
      </c>
      <c r="K9650" s="292">
        <v>679.2</v>
      </c>
      <c r="L9650" s="292" t="s">
        <v>459</v>
      </c>
      <c r="M9650" s="292" t="s">
        <v>7116</v>
      </c>
      <c r="N9650" s="292" t="s">
        <v>7117</v>
      </c>
    </row>
    <row r="9651" spans="1:14" x14ac:dyDescent="0.2">
      <c r="A9651" s="505">
        <v>45251</v>
      </c>
      <c r="B9651" s="292" t="s">
        <v>541</v>
      </c>
      <c r="C9651" s="357">
        <v>6615.1</v>
      </c>
      <c r="D9651" s="292" t="s">
        <v>452</v>
      </c>
      <c r="E9651" s="292">
        <v>2276</v>
      </c>
      <c r="F9651" s="292" t="s">
        <v>4389</v>
      </c>
      <c r="G9651" s="292"/>
      <c r="H9651" s="294">
        <v>8</v>
      </c>
      <c r="I9651" s="292">
        <v>394</v>
      </c>
      <c r="J9651" s="292" t="s">
        <v>2937</v>
      </c>
      <c r="K9651" s="292">
        <v>472.8</v>
      </c>
      <c r="L9651" s="292" t="s">
        <v>459</v>
      </c>
      <c r="M9651" s="292" t="s">
        <v>7116</v>
      </c>
      <c r="N9651" s="292" t="s">
        <v>7117</v>
      </c>
    </row>
    <row r="9652" spans="1:14" x14ac:dyDescent="0.2">
      <c r="A9652" s="505">
        <v>45252</v>
      </c>
      <c r="B9652" s="292" t="s">
        <v>541</v>
      </c>
      <c r="C9652" s="357">
        <v>6615.1</v>
      </c>
      <c r="D9652" s="292" t="s">
        <v>452</v>
      </c>
      <c r="E9652" s="292">
        <v>5749</v>
      </c>
      <c r="F9652" s="292" t="s">
        <v>2978</v>
      </c>
      <c r="G9652" s="292"/>
      <c r="H9652" s="294">
        <v>8</v>
      </c>
      <c r="I9652" s="292">
        <v>359</v>
      </c>
      <c r="J9652" s="292" t="s">
        <v>2937</v>
      </c>
      <c r="K9652" s="292">
        <v>430.8</v>
      </c>
      <c r="L9652" s="292" t="s">
        <v>459</v>
      </c>
      <c r="M9652" s="292" t="s">
        <v>7116</v>
      </c>
      <c r="N9652" s="292" t="s">
        <v>7117</v>
      </c>
    </row>
    <row r="9653" spans="1:14" x14ac:dyDescent="0.2">
      <c r="A9653" s="505">
        <v>45239</v>
      </c>
      <c r="B9653" s="292" t="s">
        <v>541</v>
      </c>
      <c r="C9653" s="357">
        <v>6615.1</v>
      </c>
      <c r="D9653" s="292" t="s">
        <v>452</v>
      </c>
      <c r="E9653" s="292">
        <v>2276</v>
      </c>
      <c r="F9653" s="292" t="s">
        <v>4389</v>
      </c>
      <c r="G9653" s="292"/>
      <c r="H9653" s="294">
        <v>8</v>
      </c>
      <c r="I9653" s="292">
        <v>394</v>
      </c>
      <c r="J9653" s="292" t="s">
        <v>2937</v>
      </c>
      <c r="K9653" s="292">
        <v>472.8</v>
      </c>
      <c r="L9653" s="292" t="s">
        <v>459</v>
      </c>
      <c r="M9653" s="292" t="s">
        <v>7116</v>
      </c>
      <c r="N9653" s="292" t="s">
        <v>7117</v>
      </c>
    </row>
    <row r="9654" spans="1:14" x14ac:dyDescent="0.2">
      <c r="A9654" s="505">
        <v>45236</v>
      </c>
      <c r="B9654" s="292" t="s">
        <v>541</v>
      </c>
      <c r="C9654" s="357">
        <v>6615.1</v>
      </c>
      <c r="D9654" s="292" t="s">
        <v>452</v>
      </c>
      <c r="E9654" s="292">
        <v>7333</v>
      </c>
      <c r="F9654" s="292" t="s">
        <v>7204</v>
      </c>
      <c r="G9654" s="292"/>
      <c r="H9654" s="294">
        <v>8</v>
      </c>
      <c r="I9654" s="292">
        <v>284</v>
      </c>
      <c r="J9654" s="292" t="s">
        <v>2937</v>
      </c>
      <c r="K9654" s="292">
        <v>340.8</v>
      </c>
      <c r="L9654" s="292" t="s">
        <v>459</v>
      </c>
      <c r="M9654" s="292" t="s">
        <v>7116</v>
      </c>
      <c r="N9654" s="292" t="s">
        <v>7117</v>
      </c>
    </row>
    <row r="9655" spans="1:14" x14ac:dyDescent="0.2">
      <c r="A9655" s="505">
        <v>45239</v>
      </c>
      <c r="B9655" s="292" t="s">
        <v>541</v>
      </c>
      <c r="C9655" s="357">
        <v>6615.1</v>
      </c>
      <c r="D9655" s="292" t="s">
        <v>452</v>
      </c>
      <c r="E9655" s="292">
        <v>4103</v>
      </c>
      <c r="F9655" s="292" t="s">
        <v>6013</v>
      </c>
      <c r="G9655" s="292"/>
      <c r="H9655" s="294">
        <v>8</v>
      </c>
      <c r="I9655" s="292">
        <v>566</v>
      </c>
      <c r="J9655" s="292" t="s">
        <v>2937</v>
      </c>
      <c r="K9655" s="292">
        <v>679.2</v>
      </c>
      <c r="L9655" s="292" t="s">
        <v>459</v>
      </c>
      <c r="M9655" s="292" t="s">
        <v>7116</v>
      </c>
      <c r="N9655" s="292" t="s">
        <v>7117</v>
      </c>
    </row>
    <row r="9656" spans="1:14" x14ac:dyDescent="0.2">
      <c r="A9656" s="505">
        <v>45252</v>
      </c>
      <c r="B9656" s="292" t="s">
        <v>541</v>
      </c>
      <c r="C9656" s="357">
        <v>6615.1</v>
      </c>
      <c r="D9656" s="292" t="s">
        <v>452</v>
      </c>
      <c r="E9656" s="292">
        <v>2276</v>
      </c>
      <c r="F9656" s="292" t="s">
        <v>4389</v>
      </c>
      <c r="G9656" s="292"/>
      <c r="H9656" s="294">
        <v>8</v>
      </c>
      <c r="I9656" s="292">
        <v>394</v>
      </c>
      <c r="J9656" s="292" t="s">
        <v>2937</v>
      </c>
      <c r="K9656" s="292">
        <v>472.8</v>
      </c>
      <c r="L9656" s="292" t="s">
        <v>459</v>
      </c>
      <c r="M9656" s="292" t="s">
        <v>7116</v>
      </c>
      <c r="N9656" s="292" t="s">
        <v>7117</v>
      </c>
    </row>
    <row r="9657" spans="1:14" x14ac:dyDescent="0.2">
      <c r="A9657" s="505">
        <v>45253</v>
      </c>
      <c r="B9657" s="292" t="s">
        <v>541</v>
      </c>
      <c r="C9657" s="357">
        <v>6615.1</v>
      </c>
      <c r="D9657" s="292" t="s">
        <v>452</v>
      </c>
      <c r="E9657" s="292">
        <v>5749</v>
      </c>
      <c r="F9657" s="292" t="s">
        <v>2978</v>
      </c>
      <c r="G9657" s="292"/>
      <c r="H9657" s="294">
        <v>8</v>
      </c>
      <c r="I9657" s="292">
        <v>359</v>
      </c>
      <c r="J9657" s="292" t="s">
        <v>2937</v>
      </c>
      <c r="K9657" s="292">
        <v>430.8</v>
      </c>
      <c r="L9657" s="292" t="s">
        <v>459</v>
      </c>
      <c r="M9657" s="292" t="s">
        <v>7116</v>
      </c>
      <c r="N9657" s="292" t="s">
        <v>7117</v>
      </c>
    </row>
    <row r="9658" spans="1:14" x14ac:dyDescent="0.2">
      <c r="A9658" s="505">
        <v>45237</v>
      </c>
      <c r="B9658" s="292" t="s">
        <v>541</v>
      </c>
      <c r="C9658" s="357">
        <v>6615.1</v>
      </c>
      <c r="D9658" s="292" t="s">
        <v>452</v>
      </c>
      <c r="E9658" s="292">
        <v>7333</v>
      </c>
      <c r="F9658" s="292" t="s">
        <v>7204</v>
      </c>
      <c r="G9658" s="292"/>
      <c r="H9658" s="294">
        <v>8</v>
      </c>
      <c r="I9658" s="292">
        <v>284</v>
      </c>
      <c r="J9658" s="292" t="s">
        <v>2937</v>
      </c>
      <c r="K9658" s="292">
        <v>340.8</v>
      </c>
      <c r="L9658" s="292" t="s">
        <v>459</v>
      </c>
      <c r="M9658" s="292" t="s">
        <v>7116</v>
      </c>
      <c r="N9658" s="292" t="s">
        <v>7117</v>
      </c>
    </row>
    <row r="9659" spans="1:14" x14ac:dyDescent="0.2">
      <c r="A9659" s="505">
        <v>45240</v>
      </c>
      <c r="B9659" s="292" t="s">
        <v>541</v>
      </c>
      <c r="C9659" s="357">
        <v>6615.1</v>
      </c>
      <c r="D9659" s="292" t="s">
        <v>452</v>
      </c>
      <c r="E9659" s="292">
        <v>2276</v>
      </c>
      <c r="F9659" s="292" t="s">
        <v>4389</v>
      </c>
      <c r="G9659" s="292"/>
      <c r="H9659" s="294">
        <v>8</v>
      </c>
      <c r="I9659" s="292">
        <v>394</v>
      </c>
      <c r="J9659" s="292" t="s">
        <v>2937</v>
      </c>
      <c r="K9659" s="292">
        <v>472.8</v>
      </c>
      <c r="L9659" s="292" t="s">
        <v>459</v>
      </c>
      <c r="M9659" s="292" t="s">
        <v>7116</v>
      </c>
      <c r="N9659" s="292" t="s">
        <v>7117</v>
      </c>
    </row>
    <row r="9660" spans="1:14" x14ac:dyDescent="0.2">
      <c r="A9660" s="505">
        <v>45240</v>
      </c>
      <c r="B9660" s="292" t="s">
        <v>541</v>
      </c>
      <c r="C9660" s="357">
        <v>6615.1</v>
      </c>
      <c r="D9660" s="292" t="s">
        <v>452</v>
      </c>
      <c r="E9660" s="292">
        <v>4103</v>
      </c>
      <c r="F9660" s="292" t="s">
        <v>6013</v>
      </c>
      <c r="G9660" s="292"/>
      <c r="H9660" s="294">
        <v>8</v>
      </c>
      <c r="I9660" s="292">
        <v>566</v>
      </c>
      <c r="J9660" s="292" t="s">
        <v>2937</v>
      </c>
      <c r="K9660" s="292">
        <v>679.2</v>
      </c>
      <c r="L9660" s="292" t="s">
        <v>459</v>
      </c>
      <c r="M9660" s="292" t="s">
        <v>7116</v>
      </c>
      <c r="N9660" s="292" t="s">
        <v>7117</v>
      </c>
    </row>
    <row r="9661" spans="1:14" x14ac:dyDescent="0.2">
      <c r="A9661" s="505">
        <v>45253</v>
      </c>
      <c r="B9661" s="292" t="s">
        <v>541</v>
      </c>
      <c r="C9661" s="357">
        <v>6615.1</v>
      </c>
      <c r="D9661" s="292" t="s">
        <v>452</v>
      </c>
      <c r="E9661" s="292">
        <v>2276</v>
      </c>
      <c r="F9661" s="292" t="s">
        <v>4389</v>
      </c>
      <c r="G9661" s="292"/>
      <c r="H9661" s="294">
        <v>8</v>
      </c>
      <c r="I9661" s="292">
        <v>394</v>
      </c>
      <c r="J9661" s="292" t="s">
        <v>2937</v>
      </c>
      <c r="K9661" s="292">
        <v>472.8</v>
      </c>
      <c r="L9661" s="292" t="s">
        <v>459</v>
      </c>
      <c r="M9661" s="292" t="s">
        <v>7116</v>
      </c>
      <c r="N9661" s="292" t="s">
        <v>7117</v>
      </c>
    </row>
    <row r="9662" spans="1:14" x14ac:dyDescent="0.2">
      <c r="A9662" s="505">
        <v>45238</v>
      </c>
      <c r="B9662" s="292" t="s">
        <v>541</v>
      </c>
      <c r="C9662" s="357">
        <v>6615.1</v>
      </c>
      <c r="D9662" s="292" t="s">
        <v>452</v>
      </c>
      <c r="E9662" s="292">
        <v>7333</v>
      </c>
      <c r="F9662" s="292" t="s">
        <v>7204</v>
      </c>
      <c r="G9662" s="292"/>
      <c r="H9662" s="294">
        <v>8</v>
      </c>
      <c r="I9662" s="292">
        <v>284</v>
      </c>
      <c r="J9662" s="292" t="s">
        <v>2937</v>
      </c>
      <c r="K9662" s="292">
        <v>340.8</v>
      </c>
      <c r="L9662" s="292" t="s">
        <v>459</v>
      </c>
      <c r="M9662" s="292" t="s">
        <v>7116</v>
      </c>
      <c r="N9662" s="292" t="s">
        <v>7117</v>
      </c>
    </row>
    <row r="9663" spans="1:14" x14ac:dyDescent="0.2">
      <c r="A9663" s="505">
        <v>45254</v>
      </c>
      <c r="B9663" s="292" t="s">
        <v>541</v>
      </c>
      <c r="C9663" s="357">
        <v>6615.1</v>
      </c>
      <c r="D9663" s="292" t="s">
        <v>452</v>
      </c>
      <c r="E9663" s="292">
        <v>5749</v>
      </c>
      <c r="F9663" s="292" t="s">
        <v>2978</v>
      </c>
      <c r="G9663" s="292"/>
      <c r="H9663" s="294">
        <v>8</v>
      </c>
      <c r="I9663" s="292">
        <v>359</v>
      </c>
      <c r="J9663" s="292" t="s">
        <v>2937</v>
      </c>
      <c r="K9663" s="292">
        <v>430.8</v>
      </c>
      <c r="L9663" s="292" t="s">
        <v>459</v>
      </c>
      <c r="M9663" s="292" t="s">
        <v>7116</v>
      </c>
      <c r="N9663" s="292" t="s">
        <v>7117</v>
      </c>
    </row>
    <row r="9664" spans="1:14" x14ac:dyDescent="0.2">
      <c r="A9664" s="505">
        <v>45244</v>
      </c>
      <c r="B9664" s="292" t="s">
        <v>541</v>
      </c>
      <c r="C9664" s="357">
        <v>6615.1</v>
      </c>
      <c r="D9664" s="292" t="s">
        <v>452</v>
      </c>
      <c r="E9664" s="292">
        <v>2276</v>
      </c>
      <c r="F9664" s="292" t="s">
        <v>4389</v>
      </c>
      <c r="G9664" s="292"/>
      <c r="H9664" s="294">
        <v>8</v>
      </c>
      <c r="I9664" s="292">
        <v>394</v>
      </c>
      <c r="J9664" s="292" t="s">
        <v>2937</v>
      </c>
      <c r="K9664" s="292">
        <v>472.8</v>
      </c>
      <c r="L9664" s="292" t="s">
        <v>459</v>
      </c>
      <c r="M9664" s="292" t="s">
        <v>7116</v>
      </c>
      <c r="N9664" s="292" t="s">
        <v>7117</v>
      </c>
    </row>
    <row r="9665" spans="1:14" x14ac:dyDescent="0.2">
      <c r="A9665" s="505">
        <v>45257</v>
      </c>
      <c r="B9665" s="292" t="s">
        <v>541</v>
      </c>
      <c r="C9665" s="357">
        <v>6615.1</v>
      </c>
      <c r="D9665" s="292" t="s">
        <v>452</v>
      </c>
      <c r="E9665" s="292">
        <v>2276</v>
      </c>
      <c r="F9665" s="292" t="s">
        <v>4389</v>
      </c>
      <c r="G9665" s="292"/>
      <c r="H9665" s="294">
        <v>7</v>
      </c>
      <c r="I9665" s="292">
        <v>394</v>
      </c>
      <c r="J9665" s="292" t="s">
        <v>2937</v>
      </c>
      <c r="K9665" s="292">
        <v>472.8</v>
      </c>
      <c r="L9665" s="292" t="s">
        <v>459</v>
      </c>
      <c r="M9665" s="292" t="s">
        <v>7116</v>
      </c>
      <c r="N9665" s="292" t="s">
        <v>7117</v>
      </c>
    </row>
    <row r="9666" spans="1:14" x14ac:dyDescent="0.2">
      <c r="A9666" s="505">
        <v>45239</v>
      </c>
      <c r="B9666" s="292" t="s">
        <v>541</v>
      </c>
      <c r="C9666" s="357">
        <v>6615.1</v>
      </c>
      <c r="D9666" s="292" t="s">
        <v>452</v>
      </c>
      <c r="E9666" s="292">
        <v>7333</v>
      </c>
      <c r="F9666" s="292" t="s">
        <v>7204</v>
      </c>
      <c r="G9666" s="292"/>
      <c r="H9666" s="294">
        <v>8</v>
      </c>
      <c r="I9666" s="292">
        <v>284</v>
      </c>
      <c r="J9666" s="292" t="s">
        <v>2937</v>
      </c>
      <c r="K9666" s="292">
        <v>340.8</v>
      </c>
      <c r="L9666" s="292" t="s">
        <v>459</v>
      </c>
      <c r="M9666" s="292" t="s">
        <v>7116</v>
      </c>
      <c r="N9666" s="292" t="s">
        <v>7117</v>
      </c>
    </row>
    <row r="9667" spans="1:14" x14ac:dyDescent="0.2">
      <c r="A9667" s="505">
        <v>45257</v>
      </c>
      <c r="B9667" s="292" t="s">
        <v>541</v>
      </c>
      <c r="C9667" s="357">
        <v>6615.1</v>
      </c>
      <c r="D9667" s="292" t="s">
        <v>452</v>
      </c>
      <c r="E9667" s="292">
        <v>5749</v>
      </c>
      <c r="F9667" s="292" t="s">
        <v>2978</v>
      </c>
      <c r="G9667" s="292"/>
      <c r="H9667" s="294">
        <v>8</v>
      </c>
      <c r="I9667" s="292">
        <v>359</v>
      </c>
      <c r="J9667" s="292" t="s">
        <v>2937</v>
      </c>
      <c r="K9667" s="292">
        <v>430.8</v>
      </c>
      <c r="L9667" s="292" t="s">
        <v>459</v>
      </c>
      <c r="M9667" s="292" t="s">
        <v>7116</v>
      </c>
      <c r="N9667" s="292" t="s">
        <v>7117</v>
      </c>
    </row>
    <row r="9668" spans="1:14" x14ac:dyDescent="0.2">
      <c r="A9668" s="505">
        <v>45245</v>
      </c>
      <c r="B9668" s="292" t="s">
        <v>541</v>
      </c>
      <c r="C9668" s="357">
        <v>6615.1</v>
      </c>
      <c r="D9668" s="292" t="s">
        <v>452</v>
      </c>
      <c r="E9668" s="292">
        <v>2276</v>
      </c>
      <c r="F9668" s="292" t="s">
        <v>4389</v>
      </c>
      <c r="G9668" s="292"/>
      <c r="H9668" s="294">
        <v>8</v>
      </c>
      <c r="I9668" s="292">
        <v>394</v>
      </c>
      <c r="J9668" s="292" t="s">
        <v>2937</v>
      </c>
      <c r="K9668" s="292">
        <v>472.8</v>
      </c>
      <c r="L9668" s="292" t="s">
        <v>459</v>
      </c>
      <c r="M9668" s="292" t="s">
        <v>7116</v>
      </c>
      <c r="N9668" s="292" t="s">
        <v>7117</v>
      </c>
    </row>
    <row r="9669" spans="1:14" x14ac:dyDescent="0.2">
      <c r="A9669" s="505">
        <v>45243</v>
      </c>
      <c r="B9669" s="292" t="s">
        <v>541</v>
      </c>
      <c r="C9669" s="357">
        <v>6615.1</v>
      </c>
      <c r="D9669" s="292" t="s">
        <v>452</v>
      </c>
      <c r="E9669" s="292">
        <v>4103</v>
      </c>
      <c r="F9669" s="292" t="s">
        <v>6013</v>
      </c>
      <c r="G9669" s="292"/>
      <c r="H9669" s="294">
        <v>8</v>
      </c>
      <c r="I9669" s="292">
        <v>566</v>
      </c>
      <c r="J9669" s="292" t="s">
        <v>2937</v>
      </c>
      <c r="K9669" s="292">
        <v>679.2</v>
      </c>
      <c r="L9669" s="292" t="s">
        <v>459</v>
      </c>
      <c r="M9669" s="292" t="s">
        <v>7116</v>
      </c>
      <c r="N9669" s="292" t="s">
        <v>7117</v>
      </c>
    </row>
    <row r="9670" spans="1:14" x14ac:dyDescent="0.2">
      <c r="A9670" s="505">
        <v>45258</v>
      </c>
      <c r="B9670" s="292" t="s">
        <v>541</v>
      </c>
      <c r="C9670" s="357">
        <v>6615.1</v>
      </c>
      <c r="D9670" s="292" t="s">
        <v>452</v>
      </c>
      <c r="E9670" s="292">
        <v>2276</v>
      </c>
      <c r="F9670" s="292" t="s">
        <v>4389</v>
      </c>
      <c r="G9670" s="292"/>
      <c r="H9670" s="294">
        <v>8</v>
      </c>
      <c r="I9670" s="292">
        <v>394</v>
      </c>
      <c r="J9670" s="292" t="s">
        <v>2937</v>
      </c>
      <c r="K9670" s="292">
        <v>472.8</v>
      </c>
      <c r="L9670" s="292" t="s">
        <v>459</v>
      </c>
      <c r="M9670" s="292" t="s">
        <v>7116</v>
      </c>
      <c r="N9670" s="292" t="s">
        <v>7117</v>
      </c>
    </row>
    <row r="9671" spans="1:14" x14ac:dyDescent="0.2">
      <c r="A9671" s="505">
        <v>45240</v>
      </c>
      <c r="B9671" s="292" t="s">
        <v>541</v>
      </c>
      <c r="C9671" s="357">
        <v>6615.1</v>
      </c>
      <c r="D9671" s="292" t="s">
        <v>452</v>
      </c>
      <c r="E9671" s="292">
        <v>7333</v>
      </c>
      <c r="F9671" s="292" t="s">
        <v>7204</v>
      </c>
      <c r="G9671" s="292"/>
      <c r="H9671" s="294">
        <v>8</v>
      </c>
      <c r="I9671" s="292">
        <v>284</v>
      </c>
      <c r="J9671" s="292" t="s">
        <v>2937</v>
      </c>
      <c r="K9671" s="292">
        <v>340.8</v>
      </c>
      <c r="L9671" s="292" t="s">
        <v>459</v>
      </c>
      <c r="M9671" s="292" t="s">
        <v>7116</v>
      </c>
      <c r="N9671" s="292" t="s">
        <v>7117</v>
      </c>
    </row>
    <row r="9672" spans="1:14" x14ac:dyDescent="0.2">
      <c r="A9672" s="505">
        <v>45258</v>
      </c>
      <c r="B9672" s="292" t="s">
        <v>541</v>
      </c>
      <c r="C9672" s="357">
        <v>6615.1</v>
      </c>
      <c r="D9672" s="292" t="s">
        <v>452</v>
      </c>
      <c r="E9672" s="292">
        <v>5749</v>
      </c>
      <c r="F9672" s="292" t="s">
        <v>2978</v>
      </c>
      <c r="G9672" s="292"/>
      <c r="H9672" s="294">
        <v>8</v>
      </c>
      <c r="I9672" s="292">
        <v>359</v>
      </c>
      <c r="J9672" s="292" t="s">
        <v>2937</v>
      </c>
      <c r="K9672" s="292">
        <v>430.8</v>
      </c>
      <c r="L9672" s="292" t="s">
        <v>459</v>
      </c>
      <c r="M9672" s="292" t="s">
        <v>7116</v>
      </c>
      <c r="N9672" s="292" t="s">
        <v>7117</v>
      </c>
    </row>
    <row r="9673" spans="1:14" x14ac:dyDescent="0.2">
      <c r="A9673" s="505">
        <v>45244</v>
      </c>
      <c r="B9673" s="292" t="s">
        <v>541</v>
      </c>
      <c r="C9673" s="357">
        <v>6615.1</v>
      </c>
      <c r="D9673" s="292" t="s">
        <v>452</v>
      </c>
      <c r="E9673" s="292">
        <v>4103</v>
      </c>
      <c r="F9673" s="292" t="s">
        <v>6013</v>
      </c>
      <c r="G9673" s="292"/>
      <c r="H9673" s="294">
        <v>8</v>
      </c>
      <c r="I9673" s="292">
        <v>566</v>
      </c>
      <c r="J9673" s="292" t="s">
        <v>2937</v>
      </c>
      <c r="K9673" s="292">
        <v>679.2</v>
      </c>
      <c r="L9673" s="292" t="s">
        <v>459</v>
      </c>
      <c r="M9673" s="292" t="s">
        <v>7116</v>
      </c>
      <c r="N9673" s="292" t="s">
        <v>7117</v>
      </c>
    </row>
    <row r="9674" spans="1:14" x14ac:dyDescent="0.2">
      <c r="A9674" s="505">
        <v>45259</v>
      </c>
      <c r="B9674" s="292" t="s">
        <v>541</v>
      </c>
      <c r="C9674" s="357">
        <v>6615.1</v>
      </c>
      <c r="D9674" s="292" t="s">
        <v>452</v>
      </c>
      <c r="E9674" s="292">
        <v>2276</v>
      </c>
      <c r="F9674" s="292" t="s">
        <v>4389</v>
      </c>
      <c r="G9674" s="292"/>
      <c r="H9674" s="294">
        <v>8</v>
      </c>
      <c r="I9674" s="292">
        <v>394</v>
      </c>
      <c r="J9674" s="292" t="s">
        <v>2937</v>
      </c>
      <c r="K9674" s="292">
        <v>472.8</v>
      </c>
      <c r="L9674" s="292" t="s">
        <v>459</v>
      </c>
      <c r="M9674" s="292" t="s">
        <v>7116</v>
      </c>
      <c r="N9674" s="292" t="s">
        <v>7117</v>
      </c>
    </row>
    <row r="9675" spans="1:14" x14ac:dyDescent="0.2">
      <c r="A9675" s="505">
        <v>45259</v>
      </c>
      <c r="B9675" s="292" t="s">
        <v>541</v>
      </c>
      <c r="C9675" s="357">
        <v>6615.1</v>
      </c>
      <c r="D9675" s="292" t="s">
        <v>452</v>
      </c>
      <c r="E9675" s="292">
        <v>5749</v>
      </c>
      <c r="F9675" s="292" t="s">
        <v>2978</v>
      </c>
      <c r="G9675" s="292"/>
      <c r="H9675" s="294">
        <v>8</v>
      </c>
      <c r="I9675" s="292">
        <v>359</v>
      </c>
      <c r="J9675" s="292" t="s">
        <v>2937</v>
      </c>
      <c r="K9675" s="292">
        <v>430.8</v>
      </c>
      <c r="L9675" s="292" t="s">
        <v>459</v>
      </c>
      <c r="M9675" s="292" t="s">
        <v>7116</v>
      </c>
      <c r="N9675" s="292" t="s">
        <v>7117</v>
      </c>
    </row>
    <row r="9676" spans="1:14" x14ac:dyDescent="0.2">
      <c r="A9676" s="505">
        <v>45245</v>
      </c>
      <c r="B9676" s="292" t="s">
        <v>541</v>
      </c>
      <c r="C9676" s="357">
        <v>6615.1</v>
      </c>
      <c r="D9676" s="292" t="s">
        <v>452</v>
      </c>
      <c r="E9676" s="292">
        <v>4103</v>
      </c>
      <c r="F9676" s="292" t="s">
        <v>6013</v>
      </c>
      <c r="G9676" s="292"/>
      <c r="H9676" s="294">
        <v>6.5</v>
      </c>
      <c r="I9676" s="292">
        <v>566</v>
      </c>
      <c r="J9676" s="292" t="s">
        <v>2937</v>
      </c>
      <c r="K9676" s="292">
        <v>679.2</v>
      </c>
      <c r="L9676" s="292" t="s">
        <v>459</v>
      </c>
      <c r="M9676" s="292" t="s">
        <v>7116</v>
      </c>
      <c r="N9676" s="292" t="s">
        <v>7117</v>
      </c>
    </row>
    <row r="9677" spans="1:14" x14ac:dyDescent="0.2">
      <c r="A9677" s="505">
        <v>45246</v>
      </c>
      <c r="B9677" s="292" t="s">
        <v>541</v>
      </c>
      <c r="C9677" s="357">
        <v>6615.1</v>
      </c>
      <c r="D9677" s="292" t="s">
        <v>452</v>
      </c>
      <c r="E9677" s="292">
        <v>2276</v>
      </c>
      <c r="F9677" s="292" t="s">
        <v>4389</v>
      </c>
      <c r="G9677" s="292"/>
      <c r="H9677" s="294">
        <v>8</v>
      </c>
      <c r="I9677" s="292">
        <v>394</v>
      </c>
      <c r="J9677" s="292" t="s">
        <v>2937</v>
      </c>
      <c r="K9677" s="292">
        <v>472.8</v>
      </c>
      <c r="L9677" s="292" t="s">
        <v>459</v>
      </c>
      <c r="M9677" s="292" t="s">
        <v>7116</v>
      </c>
      <c r="N9677" s="292" t="s">
        <v>7117</v>
      </c>
    </row>
    <row r="9678" spans="1:14" x14ac:dyDescent="0.2">
      <c r="A9678" s="505">
        <v>45247</v>
      </c>
      <c r="B9678" s="292" t="s">
        <v>541</v>
      </c>
      <c r="C9678" s="357">
        <v>6615.1</v>
      </c>
      <c r="D9678" s="292" t="s">
        <v>452</v>
      </c>
      <c r="E9678" s="292">
        <v>2276</v>
      </c>
      <c r="F9678" s="292" t="s">
        <v>4389</v>
      </c>
      <c r="G9678" s="292"/>
      <c r="H9678" s="294">
        <v>6.5</v>
      </c>
      <c r="I9678" s="292">
        <v>394</v>
      </c>
      <c r="J9678" s="292" t="s">
        <v>2937</v>
      </c>
      <c r="K9678" s="292">
        <v>472.8</v>
      </c>
      <c r="L9678" s="292" t="s">
        <v>459</v>
      </c>
      <c r="M9678" s="292" t="s">
        <v>7116</v>
      </c>
      <c r="N9678" s="292" t="s">
        <v>7117</v>
      </c>
    </row>
    <row r="9679" spans="1:14" x14ac:dyDescent="0.2">
      <c r="A9679" s="505">
        <v>45260</v>
      </c>
      <c r="B9679" s="292" t="s">
        <v>541</v>
      </c>
      <c r="C9679" s="357">
        <v>6615.1</v>
      </c>
      <c r="D9679" s="292" t="s">
        <v>452</v>
      </c>
      <c r="E9679" s="292">
        <v>5749</v>
      </c>
      <c r="F9679" s="292" t="s">
        <v>2978</v>
      </c>
      <c r="G9679" s="292"/>
      <c r="H9679" s="294">
        <v>8</v>
      </c>
      <c r="I9679" s="292">
        <v>359</v>
      </c>
      <c r="J9679" s="292" t="s">
        <v>2937</v>
      </c>
      <c r="K9679" s="292">
        <v>430.8</v>
      </c>
      <c r="L9679" s="292" t="s">
        <v>459</v>
      </c>
      <c r="M9679" s="292" t="s">
        <v>7116</v>
      </c>
      <c r="N9679" s="292" t="s">
        <v>7117</v>
      </c>
    </row>
    <row r="9680" spans="1:14" x14ac:dyDescent="0.2">
      <c r="A9680" s="505">
        <v>45257</v>
      </c>
      <c r="B9680" s="292" t="s">
        <v>541</v>
      </c>
      <c r="C9680" s="357">
        <v>6702.1</v>
      </c>
      <c r="D9680" s="292" t="s">
        <v>452</v>
      </c>
      <c r="E9680" s="292">
        <v>6310</v>
      </c>
      <c r="F9680" s="292" t="s">
        <v>7119</v>
      </c>
      <c r="G9680" s="292"/>
      <c r="H9680" s="294">
        <v>8</v>
      </c>
      <c r="I9680" s="292">
        <v>532</v>
      </c>
      <c r="J9680" s="292" t="s">
        <v>2937</v>
      </c>
      <c r="K9680" s="292">
        <v>638.4</v>
      </c>
      <c r="L9680" s="292" t="s">
        <v>459</v>
      </c>
      <c r="M9680" s="292" t="s">
        <v>7116</v>
      </c>
      <c r="N9680" s="292" t="s">
        <v>7117</v>
      </c>
    </row>
    <row r="9681" spans="1:14" x14ac:dyDescent="0.2">
      <c r="A9681" s="505">
        <v>45258</v>
      </c>
      <c r="B9681" s="292" t="s">
        <v>541</v>
      </c>
      <c r="C9681" s="357">
        <v>6702.1</v>
      </c>
      <c r="D9681" s="292" t="s">
        <v>452</v>
      </c>
      <c r="E9681" s="292">
        <v>6310</v>
      </c>
      <c r="F9681" s="292" t="s">
        <v>7119</v>
      </c>
      <c r="G9681" s="292"/>
      <c r="H9681" s="294">
        <v>8</v>
      </c>
      <c r="I9681" s="292">
        <v>532</v>
      </c>
      <c r="J9681" s="292" t="s">
        <v>2937</v>
      </c>
      <c r="K9681" s="292">
        <v>638.4</v>
      </c>
      <c r="L9681" s="292" t="s">
        <v>459</v>
      </c>
      <c r="M9681" s="292" t="s">
        <v>7116</v>
      </c>
      <c r="N9681" s="292" t="s">
        <v>7117</v>
      </c>
    </row>
    <row r="9682" spans="1:14" x14ac:dyDescent="0.2">
      <c r="A9682" s="505">
        <v>45250</v>
      </c>
      <c r="B9682" s="292" t="s">
        <v>541</v>
      </c>
      <c r="C9682" s="357">
        <v>6615.1</v>
      </c>
      <c r="D9682" s="292" t="s">
        <v>452</v>
      </c>
      <c r="E9682" s="292">
        <v>6526</v>
      </c>
      <c r="F9682" s="292" t="s">
        <v>7124</v>
      </c>
      <c r="G9682" s="292"/>
      <c r="H9682" s="294">
        <v>8</v>
      </c>
      <c r="I9682" s="292">
        <v>636</v>
      </c>
      <c r="J9682" s="292" t="s">
        <v>2937</v>
      </c>
      <c r="K9682" s="292">
        <v>763.2</v>
      </c>
      <c r="L9682" s="292" t="s">
        <v>459</v>
      </c>
      <c r="M9682" s="292" t="s">
        <v>7116</v>
      </c>
      <c r="N9682" s="292" t="s">
        <v>7117</v>
      </c>
    </row>
    <row r="9683" spans="1:14" x14ac:dyDescent="0.2">
      <c r="A9683" s="505">
        <v>45259</v>
      </c>
      <c r="B9683" s="292" t="s">
        <v>541</v>
      </c>
      <c r="C9683" s="357">
        <v>6702.1</v>
      </c>
      <c r="D9683" s="292" t="s">
        <v>452</v>
      </c>
      <c r="E9683" s="292">
        <v>6310</v>
      </c>
      <c r="F9683" s="292" t="s">
        <v>7119</v>
      </c>
      <c r="G9683" s="292"/>
      <c r="H9683" s="294">
        <v>8</v>
      </c>
      <c r="I9683" s="292">
        <v>532</v>
      </c>
      <c r="J9683" s="292" t="s">
        <v>2937</v>
      </c>
      <c r="K9683" s="292">
        <v>638.4</v>
      </c>
      <c r="L9683" s="292" t="s">
        <v>459</v>
      </c>
      <c r="M9683" s="292" t="s">
        <v>7116</v>
      </c>
      <c r="N9683" s="292" t="s">
        <v>7117</v>
      </c>
    </row>
    <row r="9684" spans="1:14" x14ac:dyDescent="0.2">
      <c r="A9684" s="505">
        <v>45251</v>
      </c>
      <c r="B9684" s="292" t="s">
        <v>541</v>
      </c>
      <c r="C9684" s="357">
        <v>6615.1</v>
      </c>
      <c r="D9684" s="292" t="s">
        <v>452</v>
      </c>
      <c r="E9684" s="292">
        <v>6526</v>
      </c>
      <c r="F9684" s="292" t="s">
        <v>7124</v>
      </c>
      <c r="G9684" s="292"/>
      <c r="H9684" s="294">
        <v>8</v>
      </c>
      <c r="I9684" s="292">
        <v>636</v>
      </c>
      <c r="J9684" s="292" t="s">
        <v>2937</v>
      </c>
      <c r="K9684" s="292">
        <v>763.2</v>
      </c>
      <c r="L9684" s="292" t="s">
        <v>459</v>
      </c>
      <c r="M9684" s="292" t="s">
        <v>7116</v>
      </c>
      <c r="N9684" s="292" t="s">
        <v>7117</v>
      </c>
    </row>
    <row r="9685" spans="1:14" x14ac:dyDescent="0.2">
      <c r="A9685" s="505">
        <v>45260</v>
      </c>
      <c r="B9685" s="292" t="s">
        <v>541</v>
      </c>
      <c r="C9685" s="357">
        <v>6702.1</v>
      </c>
      <c r="D9685" s="292" t="s">
        <v>452</v>
      </c>
      <c r="E9685" s="292">
        <v>6310</v>
      </c>
      <c r="F9685" s="292" t="s">
        <v>7119</v>
      </c>
      <c r="G9685" s="292"/>
      <c r="H9685" s="294">
        <v>8</v>
      </c>
      <c r="I9685" s="292">
        <v>532</v>
      </c>
      <c r="J9685" s="292" t="s">
        <v>2937</v>
      </c>
      <c r="K9685" s="292">
        <v>638.4</v>
      </c>
      <c r="L9685" s="292" t="s">
        <v>459</v>
      </c>
      <c r="M9685" s="292" t="s">
        <v>7116</v>
      </c>
      <c r="N9685" s="292" t="s">
        <v>7117</v>
      </c>
    </row>
    <row r="9686" spans="1:14" x14ac:dyDescent="0.2">
      <c r="A9686" s="505">
        <v>45246</v>
      </c>
      <c r="B9686" s="292" t="s">
        <v>541</v>
      </c>
      <c r="C9686" s="357">
        <v>6615.1</v>
      </c>
      <c r="D9686" s="292" t="s">
        <v>452</v>
      </c>
      <c r="E9686" s="292">
        <v>7265</v>
      </c>
      <c r="F9686" s="292" t="s">
        <v>7202</v>
      </c>
      <c r="G9686" s="292"/>
      <c r="H9686" s="294">
        <v>8</v>
      </c>
      <c r="I9686" s="292">
        <v>408</v>
      </c>
      <c r="J9686" s="292" t="s">
        <v>2937</v>
      </c>
      <c r="K9686" s="292">
        <v>489.6</v>
      </c>
      <c r="L9686" s="292" t="s">
        <v>459</v>
      </c>
      <c r="M9686" s="292" t="s">
        <v>7116</v>
      </c>
      <c r="N9686" s="292" t="s">
        <v>7117</v>
      </c>
    </row>
    <row r="9687" spans="1:14" x14ac:dyDescent="0.2">
      <c r="A9687" s="505">
        <v>45252</v>
      </c>
      <c r="B9687" s="292" t="s">
        <v>541</v>
      </c>
      <c r="C9687" s="357">
        <v>6615.1</v>
      </c>
      <c r="D9687" s="292" t="s">
        <v>452</v>
      </c>
      <c r="E9687" s="292">
        <v>6526</v>
      </c>
      <c r="F9687" s="292" t="s">
        <v>7124</v>
      </c>
      <c r="G9687" s="292"/>
      <c r="H9687" s="294">
        <v>8</v>
      </c>
      <c r="I9687" s="292">
        <v>636</v>
      </c>
      <c r="J9687" s="292" t="s">
        <v>2937</v>
      </c>
      <c r="K9687" s="292">
        <v>763.2</v>
      </c>
      <c r="L9687" s="292" t="s">
        <v>459</v>
      </c>
      <c r="M9687" s="292" t="s">
        <v>7116</v>
      </c>
      <c r="N9687" s="292" t="s">
        <v>7117</v>
      </c>
    </row>
    <row r="9688" spans="1:14" x14ac:dyDescent="0.2">
      <c r="A9688" s="505">
        <v>45250</v>
      </c>
      <c r="B9688" s="292" t="s">
        <v>541</v>
      </c>
      <c r="C9688" s="357">
        <v>6702.1</v>
      </c>
      <c r="D9688" s="292" t="s">
        <v>452</v>
      </c>
      <c r="E9688" s="292">
        <v>6310</v>
      </c>
      <c r="F9688" s="292" t="s">
        <v>7119</v>
      </c>
      <c r="G9688" s="292"/>
      <c r="H9688" s="294">
        <v>8</v>
      </c>
      <c r="I9688" s="292">
        <v>532</v>
      </c>
      <c r="J9688" s="292" t="s">
        <v>2937</v>
      </c>
      <c r="K9688" s="292">
        <v>638.4</v>
      </c>
      <c r="L9688" s="292" t="s">
        <v>459</v>
      </c>
      <c r="M9688" s="292" t="s">
        <v>7116</v>
      </c>
      <c r="N9688" s="292" t="s">
        <v>7117</v>
      </c>
    </row>
    <row r="9689" spans="1:14" x14ac:dyDescent="0.2">
      <c r="A9689" s="505">
        <v>45247</v>
      </c>
      <c r="B9689" s="292" t="s">
        <v>541</v>
      </c>
      <c r="C9689" s="357">
        <v>6615.1</v>
      </c>
      <c r="D9689" s="292" t="s">
        <v>452</v>
      </c>
      <c r="E9689" s="292">
        <v>7265</v>
      </c>
      <c r="F9689" s="292" t="s">
        <v>7202</v>
      </c>
      <c r="G9689" s="292"/>
      <c r="H9689" s="294">
        <v>8</v>
      </c>
      <c r="I9689" s="292">
        <v>408</v>
      </c>
      <c r="J9689" s="292" t="s">
        <v>2937</v>
      </c>
      <c r="K9689" s="292">
        <v>489.6</v>
      </c>
      <c r="L9689" s="292" t="s">
        <v>459</v>
      </c>
      <c r="M9689" s="292" t="s">
        <v>7116</v>
      </c>
      <c r="N9689" s="292" t="s">
        <v>7117</v>
      </c>
    </row>
    <row r="9690" spans="1:14" x14ac:dyDescent="0.2">
      <c r="A9690" s="505">
        <v>45253</v>
      </c>
      <c r="B9690" s="292" t="s">
        <v>541</v>
      </c>
      <c r="C9690" s="357">
        <v>6615.1</v>
      </c>
      <c r="D9690" s="292" t="s">
        <v>452</v>
      </c>
      <c r="E9690" s="292">
        <v>6526</v>
      </c>
      <c r="F9690" s="292" t="s">
        <v>7124</v>
      </c>
      <c r="G9690" s="292"/>
      <c r="H9690" s="294">
        <v>8</v>
      </c>
      <c r="I9690" s="292">
        <v>636</v>
      </c>
      <c r="J9690" s="292" t="s">
        <v>2937</v>
      </c>
      <c r="K9690" s="292">
        <v>763.2</v>
      </c>
      <c r="L9690" s="292" t="s">
        <v>459</v>
      </c>
      <c r="M9690" s="292" t="s">
        <v>7116</v>
      </c>
      <c r="N9690" s="292" t="s">
        <v>7117</v>
      </c>
    </row>
    <row r="9691" spans="1:14" x14ac:dyDescent="0.2">
      <c r="A9691" s="505">
        <v>45251</v>
      </c>
      <c r="B9691" s="292" t="s">
        <v>541</v>
      </c>
      <c r="C9691" s="357">
        <v>6702.1</v>
      </c>
      <c r="D9691" s="292" t="s">
        <v>452</v>
      </c>
      <c r="E9691" s="292">
        <v>6310</v>
      </c>
      <c r="F9691" s="292" t="s">
        <v>7119</v>
      </c>
      <c r="G9691" s="292"/>
      <c r="H9691" s="294">
        <v>8</v>
      </c>
      <c r="I9691" s="292">
        <v>532</v>
      </c>
      <c r="J9691" s="292" t="s">
        <v>2937</v>
      </c>
      <c r="K9691" s="292">
        <v>638.4</v>
      </c>
      <c r="L9691" s="292" t="s">
        <v>459</v>
      </c>
      <c r="M9691" s="292" t="s">
        <v>7116</v>
      </c>
      <c r="N9691" s="292" t="s">
        <v>7117</v>
      </c>
    </row>
    <row r="9692" spans="1:14" x14ac:dyDescent="0.2">
      <c r="A9692" s="505">
        <v>45257</v>
      </c>
      <c r="B9692" s="292" t="s">
        <v>541</v>
      </c>
      <c r="C9692" s="357">
        <v>6615.1</v>
      </c>
      <c r="D9692" s="292" t="s">
        <v>452</v>
      </c>
      <c r="E9692" s="292">
        <v>7265</v>
      </c>
      <c r="F9692" s="292" t="s">
        <v>7202</v>
      </c>
      <c r="G9692" s="292"/>
      <c r="H9692" s="294">
        <v>8</v>
      </c>
      <c r="I9692" s="292">
        <v>408</v>
      </c>
      <c r="J9692" s="292" t="s">
        <v>2937</v>
      </c>
      <c r="K9692" s="292">
        <v>489.6</v>
      </c>
      <c r="L9692" s="292" t="s">
        <v>459</v>
      </c>
      <c r="M9692" s="292" t="s">
        <v>7116</v>
      </c>
      <c r="N9692" s="292" t="s">
        <v>7117</v>
      </c>
    </row>
    <row r="9693" spans="1:14" x14ac:dyDescent="0.2">
      <c r="A9693" s="505">
        <v>45252</v>
      </c>
      <c r="B9693" s="292" t="s">
        <v>541</v>
      </c>
      <c r="C9693" s="357">
        <v>6702.1</v>
      </c>
      <c r="D9693" s="292" t="s">
        <v>452</v>
      </c>
      <c r="E9693" s="292">
        <v>6310</v>
      </c>
      <c r="F9693" s="292" t="s">
        <v>7119</v>
      </c>
      <c r="G9693" s="292"/>
      <c r="H9693" s="294">
        <v>8</v>
      </c>
      <c r="I9693" s="292">
        <v>532</v>
      </c>
      <c r="J9693" s="292" t="s">
        <v>2937</v>
      </c>
      <c r="K9693" s="292">
        <v>638.4</v>
      </c>
      <c r="L9693" s="292" t="s">
        <v>459</v>
      </c>
      <c r="M9693" s="292" t="s">
        <v>7116</v>
      </c>
      <c r="N9693" s="292" t="s">
        <v>7117</v>
      </c>
    </row>
    <row r="9694" spans="1:14" x14ac:dyDescent="0.2">
      <c r="A9694" s="505">
        <v>45254</v>
      </c>
      <c r="B9694" s="292" t="s">
        <v>541</v>
      </c>
      <c r="C9694" s="357">
        <v>6615.1</v>
      </c>
      <c r="D9694" s="292" t="s">
        <v>452</v>
      </c>
      <c r="E9694" s="292">
        <v>6526</v>
      </c>
      <c r="F9694" s="292" t="s">
        <v>7124</v>
      </c>
      <c r="G9694" s="292"/>
      <c r="H9694" s="294">
        <v>8</v>
      </c>
      <c r="I9694" s="292">
        <v>636</v>
      </c>
      <c r="J9694" s="292" t="s">
        <v>2937</v>
      </c>
      <c r="K9694" s="292">
        <v>763.2</v>
      </c>
      <c r="L9694" s="292" t="s">
        <v>459</v>
      </c>
      <c r="M9694" s="292" t="s">
        <v>7116</v>
      </c>
      <c r="N9694" s="292" t="s">
        <v>7117</v>
      </c>
    </row>
    <row r="9695" spans="1:14" x14ac:dyDescent="0.2">
      <c r="A9695" s="505">
        <v>45258</v>
      </c>
      <c r="B9695" s="292" t="s">
        <v>541</v>
      </c>
      <c r="C9695" s="357">
        <v>6615.1</v>
      </c>
      <c r="D9695" s="292" t="s">
        <v>452</v>
      </c>
      <c r="E9695" s="292">
        <v>7265</v>
      </c>
      <c r="F9695" s="292" t="s">
        <v>7202</v>
      </c>
      <c r="G9695" s="292"/>
      <c r="H9695" s="294">
        <v>8</v>
      </c>
      <c r="I9695" s="292">
        <v>408</v>
      </c>
      <c r="J9695" s="292" t="s">
        <v>2937</v>
      </c>
      <c r="K9695" s="292">
        <v>489.6</v>
      </c>
      <c r="L9695" s="292" t="s">
        <v>459</v>
      </c>
      <c r="M9695" s="292" t="s">
        <v>7116</v>
      </c>
      <c r="N9695" s="292" t="s">
        <v>7117</v>
      </c>
    </row>
    <row r="9696" spans="1:14" x14ac:dyDescent="0.2">
      <c r="A9696" s="505">
        <v>45253</v>
      </c>
      <c r="B9696" s="292" t="s">
        <v>541</v>
      </c>
      <c r="C9696" s="357">
        <v>6702.1</v>
      </c>
      <c r="D9696" s="292" t="s">
        <v>452</v>
      </c>
      <c r="E9696" s="292">
        <v>6310</v>
      </c>
      <c r="F9696" s="292" t="s">
        <v>7119</v>
      </c>
      <c r="G9696" s="292"/>
      <c r="H9696" s="294">
        <v>8</v>
      </c>
      <c r="I9696" s="292">
        <v>532</v>
      </c>
      <c r="J9696" s="292" t="s">
        <v>2937</v>
      </c>
      <c r="K9696" s="292">
        <v>638.4</v>
      </c>
      <c r="L9696" s="292" t="s">
        <v>459</v>
      </c>
      <c r="M9696" s="292" t="s">
        <v>7116</v>
      </c>
      <c r="N9696" s="292" t="s">
        <v>7117</v>
      </c>
    </row>
    <row r="9697" spans="1:14" x14ac:dyDescent="0.2">
      <c r="A9697" s="505">
        <v>45257</v>
      </c>
      <c r="B9697" s="292" t="s">
        <v>541</v>
      </c>
      <c r="C9697" s="357">
        <v>6615.1</v>
      </c>
      <c r="D9697" s="292" t="s">
        <v>452</v>
      </c>
      <c r="E9697" s="292">
        <v>6526</v>
      </c>
      <c r="F9697" s="292" t="s">
        <v>7124</v>
      </c>
      <c r="G9697" s="292"/>
      <c r="H9697" s="294">
        <v>8</v>
      </c>
      <c r="I9697" s="292">
        <v>636</v>
      </c>
      <c r="J9697" s="292" t="s">
        <v>2937</v>
      </c>
      <c r="K9697" s="292">
        <v>763.2</v>
      </c>
      <c r="L9697" s="292" t="s">
        <v>459</v>
      </c>
      <c r="M9697" s="292" t="s">
        <v>7116</v>
      </c>
      <c r="N9697" s="292" t="s">
        <v>7117</v>
      </c>
    </row>
    <row r="9698" spans="1:14" x14ac:dyDescent="0.2">
      <c r="A9698" s="505">
        <v>45259</v>
      </c>
      <c r="B9698" s="292" t="s">
        <v>541</v>
      </c>
      <c r="C9698" s="357">
        <v>6615.1</v>
      </c>
      <c r="D9698" s="292" t="s">
        <v>452</v>
      </c>
      <c r="E9698" s="292">
        <v>7265</v>
      </c>
      <c r="F9698" s="292" t="s">
        <v>7202</v>
      </c>
      <c r="G9698" s="292"/>
      <c r="H9698" s="294">
        <v>8</v>
      </c>
      <c r="I9698" s="292">
        <v>408</v>
      </c>
      <c r="J9698" s="292" t="s">
        <v>2937</v>
      </c>
      <c r="K9698" s="292">
        <v>489.6</v>
      </c>
      <c r="L9698" s="292" t="s">
        <v>459</v>
      </c>
      <c r="M9698" s="292" t="s">
        <v>7116</v>
      </c>
      <c r="N9698" s="292" t="s">
        <v>7117</v>
      </c>
    </row>
    <row r="9699" spans="1:14" x14ac:dyDescent="0.2">
      <c r="A9699" s="505">
        <v>45254</v>
      </c>
      <c r="B9699" s="292" t="s">
        <v>541</v>
      </c>
      <c r="C9699" s="357">
        <v>6702.1</v>
      </c>
      <c r="D9699" s="292" t="s">
        <v>452</v>
      </c>
      <c r="E9699" s="292">
        <v>6310</v>
      </c>
      <c r="F9699" s="292" t="s">
        <v>7119</v>
      </c>
      <c r="G9699" s="292"/>
      <c r="H9699" s="294">
        <v>8</v>
      </c>
      <c r="I9699" s="292">
        <v>532</v>
      </c>
      <c r="J9699" s="292" t="s">
        <v>2937</v>
      </c>
      <c r="K9699" s="292">
        <v>638.4</v>
      </c>
      <c r="L9699" s="292" t="s">
        <v>459</v>
      </c>
      <c r="M9699" s="292" t="s">
        <v>7116</v>
      </c>
      <c r="N9699" s="292" t="s">
        <v>7117</v>
      </c>
    </row>
    <row r="9700" spans="1:14" x14ac:dyDescent="0.2">
      <c r="A9700" s="505">
        <v>45258</v>
      </c>
      <c r="B9700" s="292" t="s">
        <v>541</v>
      </c>
      <c r="C9700" s="357">
        <v>6615.1</v>
      </c>
      <c r="D9700" s="292" t="s">
        <v>452</v>
      </c>
      <c r="E9700" s="292">
        <v>6526</v>
      </c>
      <c r="F9700" s="292" t="s">
        <v>7124</v>
      </c>
      <c r="G9700" s="292"/>
      <c r="H9700" s="294">
        <v>8</v>
      </c>
      <c r="I9700" s="292">
        <v>636</v>
      </c>
      <c r="J9700" s="292" t="s">
        <v>2937</v>
      </c>
      <c r="K9700" s="292">
        <v>763.2</v>
      </c>
      <c r="L9700" s="292" t="s">
        <v>459</v>
      </c>
      <c r="M9700" s="292" t="s">
        <v>7116</v>
      </c>
      <c r="N9700" s="292" t="s">
        <v>7117</v>
      </c>
    </row>
    <row r="9701" spans="1:14" x14ac:dyDescent="0.2">
      <c r="A9701" s="505">
        <v>45260</v>
      </c>
      <c r="B9701" s="292" t="s">
        <v>541</v>
      </c>
      <c r="C9701" s="357">
        <v>6615.1</v>
      </c>
      <c r="D9701" s="292" t="s">
        <v>452</v>
      </c>
      <c r="E9701" s="292">
        <v>7265</v>
      </c>
      <c r="F9701" s="292" t="s">
        <v>7202</v>
      </c>
      <c r="G9701" s="292"/>
      <c r="H9701" s="294">
        <v>8</v>
      </c>
      <c r="I9701" s="292">
        <v>408</v>
      </c>
      <c r="J9701" s="292" t="s">
        <v>2937</v>
      </c>
      <c r="K9701" s="292">
        <v>489.6</v>
      </c>
      <c r="L9701" s="292" t="s">
        <v>459</v>
      </c>
      <c r="M9701" s="292" t="s">
        <v>7116</v>
      </c>
      <c r="N9701" s="292" t="s">
        <v>7117</v>
      </c>
    </row>
    <row r="9702" spans="1:14" x14ac:dyDescent="0.2">
      <c r="A9702" s="505">
        <v>45246</v>
      </c>
      <c r="B9702" s="292" t="s">
        <v>541</v>
      </c>
      <c r="C9702" s="357">
        <v>6702.1</v>
      </c>
      <c r="D9702" s="292" t="s">
        <v>452</v>
      </c>
      <c r="E9702" s="292">
        <v>6310</v>
      </c>
      <c r="F9702" s="292" t="s">
        <v>7119</v>
      </c>
      <c r="G9702" s="292"/>
      <c r="H9702" s="294">
        <v>8</v>
      </c>
      <c r="I9702" s="292">
        <v>532</v>
      </c>
      <c r="J9702" s="292" t="s">
        <v>2937</v>
      </c>
      <c r="K9702" s="292">
        <v>638.4</v>
      </c>
      <c r="L9702" s="292" t="s">
        <v>459</v>
      </c>
      <c r="M9702" s="292" t="s">
        <v>7116</v>
      </c>
      <c r="N9702" s="292" t="s">
        <v>7117</v>
      </c>
    </row>
    <row r="9703" spans="1:14" x14ac:dyDescent="0.2">
      <c r="A9703" s="505">
        <v>45259</v>
      </c>
      <c r="B9703" s="292" t="s">
        <v>541</v>
      </c>
      <c r="C9703" s="357">
        <v>6615.1</v>
      </c>
      <c r="D9703" s="292" t="s">
        <v>452</v>
      </c>
      <c r="E9703" s="292">
        <v>6526</v>
      </c>
      <c r="F9703" s="292" t="s">
        <v>7124</v>
      </c>
      <c r="G9703" s="292"/>
      <c r="H9703" s="294">
        <v>8</v>
      </c>
      <c r="I9703" s="292">
        <v>636</v>
      </c>
      <c r="J9703" s="292" t="s">
        <v>2937</v>
      </c>
      <c r="K9703" s="292">
        <v>763.2</v>
      </c>
      <c r="L9703" s="292" t="s">
        <v>459</v>
      </c>
      <c r="M9703" s="292" t="s">
        <v>7116</v>
      </c>
      <c r="N9703" s="292" t="s">
        <v>7117</v>
      </c>
    </row>
    <row r="9704" spans="1:14" x14ac:dyDescent="0.2">
      <c r="A9704" s="505">
        <v>45250</v>
      </c>
      <c r="B9704" s="292" t="s">
        <v>541</v>
      </c>
      <c r="C9704" s="357">
        <v>6615.1</v>
      </c>
      <c r="D9704" s="292" t="s">
        <v>452</v>
      </c>
      <c r="E9704" s="292">
        <v>7265</v>
      </c>
      <c r="F9704" s="292" t="s">
        <v>7202</v>
      </c>
      <c r="G9704" s="292"/>
      <c r="H9704" s="294">
        <v>8</v>
      </c>
      <c r="I9704" s="292">
        <v>408</v>
      </c>
      <c r="J9704" s="292" t="s">
        <v>2937</v>
      </c>
      <c r="K9704" s="292">
        <v>489.6</v>
      </c>
      <c r="L9704" s="292" t="s">
        <v>459</v>
      </c>
      <c r="M9704" s="292" t="s">
        <v>7116</v>
      </c>
      <c r="N9704" s="292" t="s">
        <v>7117</v>
      </c>
    </row>
    <row r="9705" spans="1:14" x14ac:dyDescent="0.2">
      <c r="A9705" s="505">
        <v>45247</v>
      </c>
      <c r="B9705" s="292" t="s">
        <v>541</v>
      </c>
      <c r="C9705" s="357">
        <v>6702.1</v>
      </c>
      <c r="D9705" s="292" t="s">
        <v>452</v>
      </c>
      <c r="E9705" s="292">
        <v>6310</v>
      </c>
      <c r="F9705" s="292" t="s">
        <v>7119</v>
      </c>
      <c r="G9705" s="292"/>
      <c r="H9705" s="294">
        <v>8</v>
      </c>
      <c r="I9705" s="292">
        <v>532</v>
      </c>
      <c r="J9705" s="292" t="s">
        <v>2937</v>
      </c>
      <c r="K9705" s="292">
        <v>638.4</v>
      </c>
      <c r="L9705" s="292" t="s">
        <v>459</v>
      </c>
      <c r="M9705" s="292" t="s">
        <v>7116</v>
      </c>
      <c r="N9705" s="292" t="s">
        <v>7117</v>
      </c>
    </row>
    <row r="9706" spans="1:14" x14ac:dyDescent="0.2">
      <c r="A9706" s="505">
        <v>45260</v>
      </c>
      <c r="B9706" s="292" t="s">
        <v>541</v>
      </c>
      <c r="C9706" s="357">
        <v>6615.1</v>
      </c>
      <c r="D9706" s="292" t="s">
        <v>452</v>
      </c>
      <c r="E9706" s="292">
        <v>6526</v>
      </c>
      <c r="F9706" s="292" t="s">
        <v>7124</v>
      </c>
      <c r="G9706" s="292"/>
      <c r="H9706" s="294">
        <v>7</v>
      </c>
      <c r="I9706" s="292">
        <v>636</v>
      </c>
      <c r="J9706" s="292" t="s">
        <v>2937</v>
      </c>
      <c r="K9706" s="292">
        <v>763.2</v>
      </c>
      <c r="L9706" s="292" t="s">
        <v>459</v>
      </c>
      <c r="M9706" s="292" t="s">
        <v>7116</v>
      </c>
      <c r="N9706" s="292" t="s">
        <v>7117</v>
      </c>
    </row>
    <row r="9707" spans="1:14" x14ac:dyDescent="0.2">
      <c r="A9707" s="505">
        <v>45251</v>
      </c>
      <c r="B9707" s="292" t="s">
        <v>541</v>
      </c>
      <c r="C9707" s="357">
        <v>6615.1</v>
      </c>
      <c r="D9707" s="292" t="s">
        <v>452</v>
      </c>
      <c r="E9707" s="292">
        <v>7265</v>
      </c>
      <c r="F9707" s="292" t="s">
        <v>7202</v>
      </c>
      <c r="G9707" s="292"/>
      <c r="H9707" s="294">
        <v>8</v>
      </c>
      <c r="I9707" s="292">
        <v>408</v>
      </c>
      <c r="J9707" s="292" t="s">
        <v>2937</v>
      </c>
      <c r="K9707" s="292">
        <v>489.6</v>
      </c>
      <c r="L9707" s="292" t="s">
        <v>459</v>
      </c>
      <c r="M9707" s="292" t="s">
        <v>7116</v>
      </c>
      <c r="N9707" s="292" t="s">
        <v>7117</v>
      </c>
    </row>
    <row r="9708" spans="1:14" x14ac:dyDescent="0.2">
      <c r="A9708" s="505">
        <v>45246</v>
      </c>
      <c r="B9708" s="292" t="s">
        <v>541</v>
      </c>
      <c r="C9708" s="357">
        <v>6615.1</v>
      </c>
      <c r="D9708" s="292" t="s">
        <v>452</v>
      </c>
      <c r="E9708" s="292">
        <v>6526</v>
      </c>
      <c r="F9708" s="292" t="s">
        <v>7124</v>
      </c>
      <c r="G9708" s="292"/>
      <c r="H9708" s="294">
        <v>8</v>
      </c>
      <c r="I9708" s="292">
        <v>636</v>
      </c>
      <c r="J9708" s="292" t="s">
        <v>2937</v>
      </c>
      <c r="K9708" s="292">
        <v>763.2</v>
      </c>
      <c r="L9708" s="292" t="s">
        <v>459</v>
      </c>
      <c r="M9708" s="292" t="s">
        <v>7116</v>
      </c>
      <c r="N9708" s="292" t="s">
        <v>7117</v>
      </c>
    </row>
    <row r="9709" spans="1:14" x14ac:dyDescent="0.2">
      <c r="A9709" s="505">
        <v>45258</v>
      </c>
      <c r="B9709" s="292" t="s">
        <v>541</v>
      </c>
      <c r="C9709" s="357">
        <v>6702.1</v>
      </c>
      <c r="D9709" s="292" t="s">
        <v>452</v>
      </c>
      <c r="E9709" s="292">
        <v>563</v>
      </c>
      <c r="F9709" s="292" t="s">
        <v>4830</v>
      </c>
      <c r="G9709" s="292"/>
      <c r="H9709" s="294">
        <v>4</v>
      </c>
      <c r="I9709" s="292">
        <v>367</v>
      </c>
      <c r="J9709" s="292" t="s">
        <v>2937</v>
      </c>
      <c r="K9709" s="292">
        <v>440.4</v>
      </c>
      <c r="L9709" s="292" t="s">
        <v>459</v>
      </c>
      <c r="M9709" s="292" t="s">
        <v>7116</v>
      </c>
      <c r="N9709" s="292" t="s">
        <v>7117</v>
      </c>
    </row>
    <row r="9710" spans="1:14" x14ac:dyDescent="0.2">
      <c r="A9710" s="505">
        <v>45252</v>
      </c>
      <c r="B9710" s="292" t="s">
        <v>541</v>
      </c>
      <c r="C9710" s="357">
        <v>6615.1</v>
      </c>
      <c r="D9710" s="292" t="s">
        <v>452</v>
      </c>
      <c r="E9710" s="292">
        <v>7265</v>
      </c>
      <c r="F9710" s="292" t="s">
        <v>7202</v>
      </c>
      <c r="G9710" s="292"/>
      <c r="H9710" s="294">
        <v>8</v>
      </c>
      <c r="I9710" s="292">
        <v>408</v>
      </c>
      <c r="J9710" s="292" t="s">
        <v>2937</v>
      </c>
      <c r="K9710" s="292">
        <v>489.6</v>
      </c>
      <c r="L9710" s="292" t="s">
        <v>459</v>
      </c>
      <c r="M9710" s="292" t="s">
        <v>7116</v>
      </c>
      <c r="N9710" s="292" t="s">
        <v>7117</v>
      </c>
    </row>
    <row r="9711" spans="1:14" x14ac:dyDescent="0.2">
      <c r="A9711" s="505">
        <v>45259</v>
      </c>
      <c r="B9711" s="292" t="s">
        <v>541</v>
      </c>
      <c r="C9711" s="357">
        <v>6702.1</v>
      </c>
      <c r="D9711" s="292" t="s">
        <v>452</v>
      </c>
      <c r="E9711" s="292">
        <v>563</v>
      </c>
      <c r="F9711" s="292" t="s">
        <v>4830</v>
      </c>
      <c r="G9711" s="292"/>
      <c r="H9711" s="294">
        <v>8</v>
      </c>
      <c r="I9711" s="292">
        <v>367</v>
      </c>
      <c r="J9711" s="292" t="s">
        <v>2937</v>
      </c>
      <c r="K9711" s="292">
        <v>440.4</v>
      </c>
      <c r="L9711" s="292" t="s">
        <v>459</v>
      </c>
      <c r="M9711" s="292" t="s">
        <v>7116</v>
      </c>
      <c r="N9711" s="292" t="s">
        <v>7117</v>
      </c>
    </row>
    <row r="9712" spans="1:14" x14ac:dyDescent="0.2">
      <c r="A9712" s="505">
        <v>45247</v>
      </c>
      <c r="B9712" s="292" t="s">
        <v>541</v>
      </c>
      <c r="C9712" s="357">
        <v>6615.1</v>
      </c>
      <c r="D9712" s="292" t="s">
        <v>452</v>
      </c>
      <c r="E9712" s="292">
        <v>6526</v>
      </c>
      <c r="F9712" s="292" t="s">
        <v>7124</v>
      </c>
      <c r="G9712" s="292"/>
      <c r="H9712" s="294">
        <v>8</v>
      </c>
      <c r="I9712" s="292">
        <v>636</v>
      </c>
      <c r="J9712" s="292" t="s">
        <v>2937</v>
      </c>
      <c r="K9712" s="292">
        <v>763.2</v>
      </c>
      <c r="L9712" s="292" t="s">
        <v>459</v>
      </c>
      <c r="M9712" s="292" t="s">
        <v>7116</v>
      </c>
      <c r="N9712" s="292" t="s">
        <v>7117</v>
      </c>
    </row>
    <row r="9713" spans="1:14" x14ac:dyDescent="0.2">
      <c r="A9713" s="505">
        <v>45253</v>
      </c>
      <c r="B9713" s="292" t="s">
        <v>541</v>
      </c>
      <c r="C9713" s="357">
        <v>6615.1</v>
      </c>
      <c r="D9713" s="292" t="s">
        <v>452</v>
      </c>
      <c r="E9713" s="292">
        <v>7265</v>
      </c>
      <c r="F9713" s="292" t="s">
        <v>7202</v>
      </c>
      <c r="G9713" s="292"/>
      <c r="H9713" s="294">
        <v>8</v>
      </c>
      <c r="I9713" s="292">
        <v>408</v>
      </c>
      <c r="J9713" s="292" t="s">
        <v>2937</v>
      </c>
      <c r="K9713" s="292">
        <v>489.6</v>
      </c>
      <c r="L9713" s="292" t="s">
        <v>459</v>
      </c>
      <c r="M9713" s="292" t="s">
        <v>7116</v>
      </c>
      <c r="N9713" s="292" t="s">
        <v>7117</v>
      </c>
    </row>
    <row r="9714" spans="1:14" x14ac:dyDescent="0.2">
      <c r="A9714" s="505">
        <v>45254</v>
      </c>
      <c r="B9714" s="292" t="s">
        <v>541</v>
      </c>
      <c r="C9714" s="357">
        <v>6615.1</v>
      </c>
      <c r="D9714" s="292" t="s">
        <v>452</v>
      </c>
      <c r="E9714" s="292">
        <v>7265</v>
      </c>
      <c r="F9714" s="292" t="s">
        <v>7202</v>
      </c>
      <c r="G9714" s="292"/>
      <c r="H9714" s="294">
        <v>8</v>
      </c>
      <c r="I9714" s="292">
        <v>408</v>
      </c>
      <c r="J9714" s="292" t="s">
        <v>2937</v>
      </c>
      <c r="K9714" s="292">
        <v>489.6</v>
      </c>
      <c r="L9714" s="292" t="s">
        <v>459</v>
      </c>
      <c r="M9714" s="292" t="s">
        <v>7116</v>
      </c>
      <c r="N9714" s="292" t="s">
        <v>7117</v>
      </c>
    </row>
    <row r="9715" spans="1:14" x14ac:dyDescent="0.2">
      <c r="A9715" s="505">
        <v>45257</v>
      </c>
      <c r="B9715" s="292" t="s">
        <v>541</v>
      </c>
      <c r="C9715" s="357">
        <v>6011.1</v>
      </c>
      <c r="D9715" s="292" t="s">
        <v>452</v>
      </c>
      <c r="E9715" s="292">
        <v>7392</v>
      </c>
      <c r="F9715" s="292" t="s">
        <v>7301</v>
      </c>
      <c r="G9715" s="292"/>
      <c r="H9715" s="294">
        <v>8</v>
      </c>
      <c r="I9715" s="292">
        <v>0</v>
      </c>
      <c r="J9715" s="292" t="s">
        <v>2937</v>
      </c>
      <c r="K9715" s="292">
        <v>0</v>
      </c>
      <c r="L9715" s="292" t="s">
        <v>459</v>
      </c>
      <c r="M9715" s="292" t="s">
        <v>7116</v>
      </c>
      <c r="N9715" s="292" t="s">
        <v>7117</v>
      </c>
    </row>
    <row r="9716" spans="1:14" x14ac:dyDescent="0.2">
      <c r="A9716" s="505">
        <v>45246</v>
      </c>
      <c r="B9716" s="292" t="s">
        <v>541</v>
      </c>
      <c r="C9716" s="357">
        <v>6615.1</v>
      </c>
      <c r="D9716" s="292" t="s">
        <v>452</v>
      </c>
      <c r="E9716" s="292">
        <v>2780</v>
      </c>
      <c r="F9716" s="292" t="s">
        <v>3072</v>
      </c>
      <c r="G9716" s="292"/>
      <c r="H9716" s="294">
        <v>8</v>
      </c>
      <c r="I9716" s="292">
        <v>779</v>
      </c>
      <c r="J9716" s="292" t="s">
        <v>2937</v>
      </c>
      <c r="K9716" s="292">
        <v>934.8</v>
      </c>
      <c r="L9716" s="292" t="s">
        <v>459</v>
      </c>
      <c r="M9716" s="292" t="s">
        <v>7116</v>
      </c>
      <c r="N9716" s="292" t="s">
        <v>7117</v>
      </c>
    </row>
    <row r="9717" spans="1:14" x14ac:dyDescent="0.2">
      <c r="A9717" s="505">
        <v>45258</v>
      </c>
      <c r="B9717" s="292" t="s">
        <v>541</v>
      </c>
      <c r="C9717" s="357">
        <v>6854.1</v>
      </c>
      <c r="D9717" s="292" t="s">
        <v>452</v>
      </c>
      <c r="E9717" s="292">
        <v>4498</v>
      </c>
      <c r="F9717" s="292" t="s">
        <v>3859</v>
      </c>
      <c r="G9717" s="292"/>
      <c r="H9717" s="294">
        <v>8</v>
      </c>
      <c r="I9717" s="292">
        <v>327</v>
      </c>
      <c r="J9717" s="292" t="s">
        <v>2937</v>
      </c>
      <c r="K9717" s="292">
        <v>392.4</v>
      </c>
      <c r="L9717" s="292" t="s">
        <v>459</v>
      </c>
      <c r="M9717" s="292" t="s">
        <v>7116</v>
      </c>
      <c r="N9717" s="292" t="s">
        <v>7117</v>
      </c>
    </row>
    <row r="9718" spans="1:14" x14ac:dyDescent="0.2">
      <c r="A9718" s="505">
        <v>45247</v>
      </c>
      <c r="B9718" s="292" t="s">
        <v>541</v>
      </c>
      <c r="C9718" s="357">
        <v>6615.1</v>
      </c>
      <c r="D9718" s="292" t="s">
        <v>452</v>
      </c>
      <c r="E9718" s="292">
        <v>2780</v>
      </c>
      <c r="F9718" s="292" t="s">
        <v>3072</v>
      </c>
      <c r="G9718" s="292"/>
      <c r="H9718" s="294">
        <v>8</v>
      </c>
      <c r="I9718" s="292">
        <v>779</v>
      </c>
      <c r="J9718" s="292" t="s">
        <v>2937</v>
      </c>
      <c r="K9718" s="292">
        <v>934.8</v>
      </c>
      <c r="L9718" s="292" t="s">
        <v>459</v>
      </c>
      <c r="M9718" s="292" t="s">
        <v>7116</v>
      </c>
      <c r="N9718" s="292" t="s">
        <v>7117</v>
      </c>
    </row>
    <row r="9719" spans="1:14" x14ac:dyDescent="0.2">
      <c r="A9719" s="505">
        <v>45259</v>
      </c>
      <c r="B9719" s="292" t="s">
        <v>541</v>
      </c>
      <c r="C9719" s="357">
        <v>6854.1</v>
      </c>
      <c r="D9719" s="292" t="s">
        <v>452</v>
      </c>
      <c r="E9719" s="292">
        <v>4498</v>
      </c>
      <c r="F9719" s="292" t="s">
        <v>3859</v>
      </c>
      <c r="G9719" s="292"/>
      <c r="H9719" s="294">
        <v>8</v>
      </c>
      <c r="I9719" s="292">
        <v>327</v>
      </c>
      <c r="J9719" s="292" t="s">
        <v>2937</v>
      </c>
      <c r="K9719" s="292">
        <v>392.4</v>
      </c>
      <c r="L9719" s="292" t="s">
        <v>459</v>
      </c>
      <c r="M9719" s="292" t="s">
        <v>7116</v>
      </c>
      <c r="N9719" s="292" t="s">
        <v>7117</v>
      </c>
    </row>
    <row r="9720" spans="1:14" x14ac:dyDescent="0.2">
      <c r="A9720" s="505">
        <v>45250</v>
      </c>
      <c r="B9720" s="292" t="s">
        <v>541</v>
      </c>
      <c r="C9720" s="357">
        <v>6615.1</v>
      </c>
      <c r="D9720" s="292" t="s">
        <v>452</v>
      </c>
      <c r="E9720" s="292">
        <v>2780</v>
      </c>
      <c r="F9720" s="292" t="s">
        <v>3072</v>
      </c>
      <c r="G9720" s="292"/>
      <c r="H9720" s="294">
        <v>8</v>
      </c>
      <c r="I9720" s="292">
        <v>779</v>
      </c>
      <c r="J9720" s="292" t="s">
        <v>2937</v>
      </c>
      <c r="K9720" s="292">
        <v>934.8</v>
      </c>
      <c r="L9720" s="292" t="s">
        <v>459</v>
      </c>
      <c r="M9720" s="292" t="s">
        <v>7116</v>
      </c>
      <c r="N9720" s="292" t="s">
        <v>7117</v>
      </c>
    </row>
    <row r="9721" spans="1:14" x14ac:dyDescent="0.2">
      <c r="A9721" s="505">
        <v>45250</v>
      </c>
      <c r="B9721" s="292" t="s">
        <v>541</v>
      </c>
      <c r="C9721" s="357">
        <v>6854.1</v>
      </c>
      <c r="D9721" s="292" t="s">
        <v>452</v>
      </c>
      <c r="E9721" s="292">
        <v>4498</v>
      </c>
      <c r="F9721" s="292" t="s">
        <v>3859</v>
      </c>
      <c r="G9721" s="292"/>
      <c r="H9721" s="294">
        <v>8</v>
      </c>
      <c r="I9721" s="292">
        <v>327</v>
      </c>
      <c r="J9721" s="292" t="s">
        <v>2937</v>
      </c>
      <c r="K9721" s="292">
        <v>392.4</v>
      </c>
      <c r="L9721" s="292" t="s">
        <v>459</v>
      </c>
      <c r="M9721" s="292" t="s">
        <v>7116</v>
      </c>
      <c r="N9721" s="292" t="s">
        <v>7117</v>
      </c>
    </row>
    <row r="9722" spans="1:14" x14ac:dyDescent="0.2">
      <c r="A9722" s="505">
        <v>45251</v>
      </c>
      <c r="B9722" s="292" t="s">
        <v>541</v>
      </c>
      <c r="C9722" s="357">
        <v>6615.1</v>
      </c>
      <c r="D9722" s="292" t="s">
        <v>452</v>
      </c>
      <c r="E9722" s="292">
        <v>2780</v>
      </c>
      <c r="F9722" s="292" t="s">
        <v>3072</v>
      </c>
      <c r="G9722" s="292"/>
      <c r="H9722" s="294">
        <v>8</v>
      </c>
      <c r="I9722" s="292">
        <v>779</v>
      </c>
      <c r="J9722" s="292" t="s">
        <v>2937</v>
      </c>
      <c r="K9722" s="292">
        <v>934.8</v>
      </c>
      <c r="L9722" s="292" t="s">
        <v>459</v>
      </c>
      <c r="M9722" s="292" t="s">
        <v>7116</v>
      </c>
      <c r="N9722" s="292" t="s">
        <v>7117</v>
      </c>
    </row>
    <row r="9723" spans="1:14" x14ac:dyDescent="0.2">
      <c r="A9723" s="505">
        <v>45251</v>
      </c>
      <c r="B9723" s="292" t="s">
        <v>541</v>
      </c>
      <c r="C9723" s="357">
        <v>6854.1</v>
      </c>
      <c r="D9723" s="292" t="s">
        <v>452</v>
      </c>
      <c r="E9723" s="292">
        <v>4498</v>
      </c>
      <c r="F9723" s="292" t="s">
        <v>3859</v>
      </c>
      <c r="G9723" s="292"/>
      <c r="H9723" s="294">
        <v>8</v>
      </c>
      <c r="I9723" s="292">
        <v>327</v>
      </c>
      <c r="J9723" s="292" t="s">
        <v>2937</v>
      </c>
      <c r="K9723" s="292">
        <v>392.4</v>
      </c>
      <c r="L9723" s="292" t="s">
        <v>459</v>
      </c>
      <c r="M9723" s="292" t="s">
        <v>7116</v>
      </c>
      <c r="N9723" s="292" t="s">
        <v>7117</v>
      </c>
    </row>
    <row r="9724" spans="1:14" x14ac:dyDescent="0.2">
      <c r="A9724" s="505">
        <v>45252</v>
      </c>
      <c r="B9724" s="292" t="s">
        <v>541</v>
      </c>
      <c r="C9724" s="357">
        <v>6615.1</v>
      </c>
      <c r="D9724" s="292" t="s">
        <v>452</v>
      </c>
      <c r="E9724" s="292">
        <v>2780</v>
      </c>
      <c r="F9724" s="292" t="s">
        <v>3072</v>
      </c>
      <c r="G9724" s="292"/>
      <c r="H9724" s="294">
        <v>8</v>
      </c>
      <c r="I9724" s="292">
        <v>779</v>
      </c>
      <c r="J9724" s="292" t="s">
        <v>2937</v>
      </c>
      <c r="K9724" s="292">
        <v>934.8</v>
      </c>
      <c r="L9724" s="292" t="s">
        <v>459</v>
      </c>
      <c r="M9724" s="292" t="s">
        <v>7116</v>
      </c>
      <c r="N9724" s="292" t="s">
        <v>7117</v>
      </c>
    </row>
    <row r="9725" spans="1:14" x14ac:dyDescent="0.2">
      <c r="A9725" s="505">
        <v>45252</v>
      </c>
      <c r="B9725" s="292" t="s">
        <v>541</v>
      </c>
      <c r="C9725" s="357">
        <v>6854.1</v>
      </c>
      <c r="D9725" s="292" t="s">
        <v>452</v>
      </c>
      <c r="E9725" s="292">
        <v>4498</v>
      </c>
      <c r="F9725" s="292" t="s">
        <v>3859</v>
      </c>
      <c r="G9725" s="292"/>
      <c r="H9725" s="294">
        <v>8</v>
      </c>
      <c r="I9725" s="292">
        <v>327</v>
      </c>
      <c r="J9725" s="292" t="s">
        <v>2937</v>
      </c>
      <c r="K9725" s="292">
        <v>392.4</v>
      </c>
      <c r="L9725" s="292" t="s">
        <v>459</v>
      </c>
      <c r="M9725" s="292" t="s">
        <v>7116</v>
      </c>
      <c r="N9725" s="292" t="s">
        <v>7117</v>
      </c>
    </row>
    <row r="9726" spans="1:14" x14ac:dyDescent="0.2">
      <c r="A9726" s="505">
        <v>45253</v>
      </c>
      <c r="B9726" s="292" t="s">
        <v>541</v>
      </c>
      <c r="C9726" s="357">
        <v>6615.1</v>
      </c>
      <c r="D9726" s="292" t="s">
        <v>452</v>
      </c>
      <c r="E9726" s="292">
        <v>2780</v>
      </c>
      <c r="F9726" s="292" t="s">
        <v>3072</v>
      </c>
      <c r="G9726" s="292"/>
      <c r="H9726" s="294">
        <v>4</v>
      </c>
      <c r="I9726" s="292">
        <v>779</v>
      </c>
      <c r="J9726" s="292" t="s">
        <v>2937</v>
      </c>
      <c r="K9726" s="292">
        <v>934.8</v>
      </c>
      <c r="L9726" s="292" t="s">
        <v>459</v>
      </c>
      <c r="M9726" s="292" t="s">
        <v>7116</v>
      </c>
      <c r="N9726" s="292" t="s">
        <v>7117</v>
      </c>
    </row>
    <row r="9727" spans="1:14" x14ac:dyDescent="0.2">
      <c r="A9727" s="505">
        <v>45253</v>
      </c>
      <c r="B9727" s="292" t="s">
        <v>541</v>
      </c>
      <c r="C9727" s="357">
        <v>6854.1</v>
      </c>
      <c r="D9727" s="292" t="s">
        <v>452</v>
      </c>
      <c r="E9727" s="292">
        <v>4498</v>
      </c>
      <c r="F9727" s="292" t="s">
        <v>3859</v>
      </c>
      <c r="G9727" s="292"/>
      <c r="H9727" s="294">
        <v>8</v>
      </c>
      <c r="I9727" s="292">
        <v>327</v>
      </c>
      <c r="J9727" s="292" t="s">
        <v>2937</v>
      </c>
      <c r="K9727" s="292">
        <v>392.4</v>
      </c>
      <c r="L9727" s="292" t="s">
        <v>459</v>
      </c>
      <c r="M9727" s="292" t="s">
        <v>7116</v>
      </c>
      <c r="N9727" s="292" t="s">
        <v>7117</v>
      </c>
    </row>
    <row r="9728" spans="1:14" x14ac:dyDescent="0.2">
      <c r="A9728" s="505">
        <v>45254</v>
      </c>
      <c r="B9728" s="292" t="s">
        <v>541</v>
      </c>
      <c r="C9728" s="357">
        <v>6615.1</v>
      </c>
      <c r="D9728" s="292" t="s">
        <v>452</v>
      </c>
      <c r="E9728" s="292">
        <v>2780</v>
      </c>
      <c r="F9728" s="292" t="s">
        <v>3072</v>
      </c>
      <c r="G9728" s="292"/>
      <c r="H9728" s="294">
        <v>8</v>
      </c>
      <c r="I9728" s="292">
        <v>779</v>
      </c>
      <c r="J9728" s="292" t="s">
        <v>2937</v>
      </c>
      <c r="K9728" s="292">
        <v>934.8</v>
      </c>
      <c r="L9728" s="292" t="s">
        <v>459</v>
      </c>
      <c r="M9728" s="292" t="s">
        <v>7116</v>
      </c>
      <c r="N9728" s="292" t="s">
        <v>7117</v>
      </c>
    </row>
    <row r="9729" spans="1:14" x14ac:dyDescent="0.2">
      <c r="A9729" s="505">
        <v>45254</v>
      </c>
      <c r="B9729" s="292" t="s">
        <v>541</v>
      </c>
      <c r="C9729" s="357">
        <v>6854.1</v>
      </c>
      <c r="D9729" s="292" t="s">
        <v>452</v>
      </c>
      <c r="E9729" s="292">
        <v>4498</v>
      </c>
      <c r="F9729" s="292" t="s">
        <v>3859</v>
      </c>
      <c r="G9729" s="292"/>
      <c r="H9729" s="294">
        <v>8</v>
      </c>
      <c r="I9729" s="292">
        <v>327</v>
      </c>
      <c r="J9729" s="292" t="s">
        <v>2937</v>
      </c>
      <c r="K9729" s="292">
        <v>392.4</v>
      </c>
      <c r="L9729" s="292" t="s">
        <v>459</v>
      </c>
      <c r="M9729" s="292" t="s">
        <v>7116</v>
      </c>
      <c r="N9729" s="292" t="s">
        <v>7117</v>
      </c>
    </row>
    <row r="9730" spans="1:14" x14ac:dyDescent="0.2">
      <c r="A9730" s="505">
        <v>45257</v>
      </c>
      <c r="B9730" s="292" t="s">
        <v>541</v>
      </c>
      <c r="C9730" s="357">
        <v>6615.1</v>
      </c>
      <c r="D9730" s="292" t="s">
        <v>452</v>
      </c>
      <c r="E9730" s="292">
        <v>2780</v>
      </c>
      <c r="F9730" s="292" t="s">
        <v>3072</v>
      </c>
      <c r="G9730" s="292"/>
      <c r="H9730" s="294">
        <v>8</v>
      </c>
      <c r="I9730" s="292">
        <v>779</v>
      </c>
      <c r="J9730" s="292" t="s">
        <v>2937</v>
      </c>
      <c r="K9730" s="292">
        <v>934.8</v>
      </c>
      <c r="L9730" s="292" t="s">
        <v>459</v>
      </c>
      <c r="M9730" s="292" t="s">
        <v>7116</v>
      </c>
      <c r="N9730" s="292" t="s">
        <v>7117</v>
      </c>
    </row>
    <row r="9731" spans="1:14" x14ac:dyDescent="0.2">
      <c r="A9731" s="505">
        <v>45246</v>
      </c>
      <c r="B9731" s="292" t="s">
        <v>541</v>
      </c>
      <c r="C9731" s="357">
        <v>6854.1</v>
      </c>
      <c r="D9731" s="292" t="s">
        <v>452</v>
      </c>
      <c r="E9731" s="292">
        <v>4498</v>
      </c>
      <c r="F9731" s="292" t="s">
        <v>3859</v>
      </c>
      <c r="G9731" s="292"/>
      <c r="H9731" s="294">
        <v>6</v>
      </c>
      <c r="I9731" s="292">
        <v>327</v>
      </c>
      <c r="J9731" s="292" t="s">
        <v>2937</v>
      </c>
      <c r="K9731" s="292">
        <v>392.4</v>
      </c>
      <c r="L9731" s="292" t="s">
        <v>459</v>
      </c>
      <c r="M9731" s="292" t="s">
        <v>7116</v>
      </c>
      <c r="N9731" s="292" t="s">
        <v>7117</v>
      </c>
    </row>
    <row r="9732" spans="1:14" x14ac:dyDescent="0.2">
      <c r="A9732" s="505">
        <v>45258</v>
      </c>
      <c r="B9732" s="292" t="s">
        <v>541</v>
      </c>
      <c r="C9732" s="357">
        <v>6615.1</v>
      </c>
      <c r="D9732" s="292" t="s">
        <v>452</v>
      </c>
      <c r="E9732" s="292">
        <v>2780</v>
      </c>
      <c r="F9732" s="292" t="s">
        <v>3072</v>
      </c>
      <c r="G9732" s="292"/>
      <c r="H9732" s="294">
        <v>8</v>
      </c>
      <c r="I9732" s="292">
        <v>779</v>
      </c>
      <c r="J9732" s="292" t="s">
        <v>2937</v>
      </c>
      <c r="K9732" s="292">
        <v>934.8</v>
      </c>
      <c r="L9732" s="292" t="s">
        <v>459</v>
      </c>
      <c r="M9732" s="292" t="s">
        <v>7116</v>
      </c>
      <c r="N9732" s="292" t="s">
        <v>7117</v>
      </c>
    </row>
    <row r="9733" spans="1:14" x14ac:dyDescent="0.2">
      <c r="A9733" s="505">
        <v>45247</v>
      </c>
      <c r="B9733" s="292" t="s">
        <v>541</v>
      </c>
      <c r="C9733" s="357">
        <v>6854.1</v>
      </c>
      <c r="D9733" s="292" t="s">
        <v>452</v>
      </c>
      <c r="E9733" s="292">
        <v>4498</v>
      </c>
      <c r="F9733" s="292" t="s">
        <v>3859</v>
      </c>
      <c r="G9733" s="292"/>
      <c r="H9733" s="294">
        <v>8</v>
      </c>
      <c r="I9733" s="292">
        <v>327</v>
      </c>
      <c r="J9733" s="292" t="s">
        <v>2937</v>
      </c>
      <c r="K9733" s="292">
        <v>392.4</v>
      </c>
      <c r="L9733" s="292" t="s">
        <v>459</v>
      </c>
      <c r="M9733" s="292" t="s">
        <v>7116</v>
      </c>
      <c r="N9733" s="292" t="s">
        <v>7117</v>
      </c>
    </row>
    <row r="9734" spans="1:14" x14ac:dyDescent="0.2">
      <c r="A9734" s="505">
        <v>45259</v>
      </c>
      <c r="B9734" s="292" t="s">
        <v>541</v>
      </c>
      <c r="C9734" s="357">
        <v>6615.1</v>
      </c>
      <c r="D9734" s="292" t="s">
        <v>452</v>
      </c>
      <c r="E9734" s="292">
        <v>2780</v>
      </c>
      <c r="F9734" s="292" t="s">
        <v>3072</v>
      </c>
      <c r="G9734" s="292"/>
      <c r="H9734" s="294">
        <v>8</v>
      </c>
      <c r="I9734" s="292">
        <v>779</v>
      </c>
      <c r="J9734" s="292" t="s">
        <v>2937</v>
      </c>
      <c r="K9734" s="292">
        <v>934.8</v>
      </c>
      <c r="L9734" s="292" t="s">
        <v>459</v>
      </c>
      <c r="M9734" s="292" t="s">
        <v>7116</v>
      </c>
      <c r="N9734" s="292" t="s">
        <v>7117</v>
      </c>
    </row>
    <row r="9735" spans="1:14" x14ac:dyDescent="0.2">
      <c r="A9735" s="505">
        <v>45260</v>
      </c>
      <c r="B9735" s="292" t="s">
        <v>541</v>
      </c>
      <c r="C9735" s="357">
        <v>6615.1</v>
      </c>
      <c r="D9735" s="292" t="s">
        <v>452</v>
      </c>
      <c r="E9735" s="292">
        <v>2780</v>
      </c>
      <c r="F9735" s="292" t="s">
        <v>3072</v>
      </c>
      <c r="G9735" s="292"/>
      <c r="H9735" s="294">
        <v>8</v>
      </c>
      <c r="I9735" s="292">
        <v>779</v>
      </c>
      <c r="J9735" s="292" t="s">
        <v>2937</v>
      </c>
      <c r="K9735" s="292">
        <v>934.8</v>
      </c>
      <c r="L9735" s="292" t="s">
        <v>459</v>
      </c>
      <c r="M9735" s="292" t="s">
        <v>7116</v>
      </c>
      <c r="N9735" s="292" t="s">
        <v>7117</v>
      </c>
    </row>
    <row r="9736" spans="1:14" x14ac:dyDescent="0.2">
      <c r="A9736" s="505">
        <v>45246</v>
      </c>
      <c r="B9736" s="292" t="s">
        <v>541</v>
      </c>
      <c r="C9736" s="357">
        <v>6615.1</v>
      </c>
      <c r="D9736" s="292" t="s">
        <v>452</v>
      </c>
      <c r="E9736" s="292">
        <v>4103</v>
      </c>
      <c r="F9736" s="292" t="s">
        <v>6013</v>
      </c>
      <c r="G9736" s="292"/>
      <c r="H9736" s="294">
        <v>8</v>
      </c>
      <c r="I9736" s="292">
        <v>566</v>
      </c>
      <c r="J9736" s="292" t="s">
        <v>2937</v>
      </c>
      <c r="K9736" s="292">
        <v>679.2</v>
      </c>
      <c r="L9736" s="292" t="s">
        <v>459</v>
      </c>
      <c r="M9736" s="292" t="s">
        <v>7116</v>
      </c>
      <c r="N9736" s="292" t="s">
        <v>7117</v>
      </c>
    </row>
    <row r="9737" spans="1:14" x14ac:dyDescent="0.2">
      <c r="A9737" s="505">
        <v>45247</v>
      </c>
      <c r="B9737" s="292" t="s">
        <v>541</v>
      </c>
      <c r="C9737" s="357">
        <v>6615.1</v>
      </c>
      <c r="D9737" s="292" t="s">
        <v>452</v>
      </c>
      <c r="E9737" s="292">
        <v>4103</v>
      </c>
      <c r="F9737" s="292" t="s">
        <v>6013</v>
      </c>
      <c r="G9737" s="292"/>
      <c r="H9737" s="294">
        <v>8</v>
      </c>
      <c r="I9737" s="292">
        <v>566</v>
      </c>
      <c r="J9737" s="292" t="s">
        <v>2937</v>
      </c>
      <c r="K9737" s="292">
        <v>679.2</v>
      </c>
      <c r="L9737" s="292" t="s">
        <v>459</v>
      </c>
      <c r="M9737" s="292" t="s">
        <v>7116</v>
      </c>
      <c r="N9737" s="292" t="s">
        <v>7117</v>
      </c>
    </row>
    <row r="9738" spans="1:14" x14ac:dyDescent="0.2">
      <c r="A9738" s="505">
        <v>45250</v>
      </c>
      <c r="B9738" s="292" t="s">
        <v>541</v>
      </c>
      <c r="C9738" s="357">
        <v>6427.1</v>
      </c>
      <c r="D9738" s="292" t="s">
        <v>452</v>
      </c>
      <c r="E9738" s="292">
        <v>4057</v>
      </c>
      <c r="F9738" s="292" t="s">
        <v>3265</v>
      </c>
      <c r="G9738" s="292"/>
      <c r="H9738" s="294">
        <v>2</v>
      </c>
      <c r="I9738" s="292">
        <v>722</v>
      </c>
      <c r="J9738" s="292" t="s">
        <v>2937</v>
      </c>
      <c r="K9738" s="292">
        <v>866.4</v>
      </c>
      <c r="L9738" s="292" t="s">
        <v>459</v>
      </c>
      <c r="M9738" s="292" t="s">
        <v>7116</v>
      </c>
      <c r="N9738" s="292" t="s">
        <v>7117</v>
      </c>
    </row>
    <row r="9739" spans="1:14" x14ac:dyDescent="0.2">
      <c r="A9739" s="505">
        <v>45257</v>
      </c>
      <c r="B9739" s="292" t="s">
        <v>541</v>
      </c>
      <c r="C9739" s="357">
        <v>6615.1</v>
      </c>
      <c r="D9739" s="292" t="s">
        <v>452</v>
      </c>
      <c r="E9739" s="292">
        <v>4103</v>
      </c>
      <c r="F9739" s="292" t="s">
        <v>6013</v>
      </c>
      <c r="G9739" s="292"/>
      <c r="H9739" s="294">
        <v>7</v>
      </c>
      <c r="I9739" s="292">
        <v>566</v>
      </c>
      <c r="J9739" s="292" t="s">
        <v>2937</v>
      </c>
      <c r="K9739" s="292">
        <v>679.2</v>
      </c>
      <c r="L9739" s="292" t="s">
        <v>459</v>
      </c>
      <c r="M9739" s="292" t="s">
        <v>7116</v>
      </c>
      <c r="N9739" s="292" t="s">
        <v>7117</v>
      </c>
    </row>
    <row r="9740" spans="1:14" x14ac:dyDescent="0.2">
      <c r="A9740" s="505">
        <v>45258</v>
      </c>
      <c r="B9740" s="292" t="s">
        <v>541</v>
      </c>
      <c r="C9740" s="357">
        <v>6615.1</v>
      </c>
      <c r="D9740" s="292" t="s">
        <v>452</v>
      </c>
      <c r="E9740" s="292">
        <v>4103</v>
      </c>
      <c r="F9740" s="292" t="s">
        <v>6013</v>
      </c>
      <c r="G9740" s="292"/>
      <c r="H9740" s="294">
        <v>8</v>
      </c>
      <c r="I9740" s="292">
        <v>566</v>
      </c>
      <c r="J9740" s="292" t="s">
        <v>2937</v>
      </c>
      <c r="K9740" s="292">
        <v>679.2</v>
      </c>
      <c r="L9740" s="292" t="s">
        <v>459</v>
      </c>
      <c r="M9740" s="292" t="s">
        <v>7116</v>
      </c>
      <c r="N9740" s="292" t="s">
        <v>7117</v>
      </c>
    </row>
    <row r="9741" spans="1:14" x14ac:dyDescent="0.2">
      <c r="A9741" s="505">
        <v>45259</v>
      </c>
      <c r="B9741" s="292" t="s">
        <v>541</v>
      </c>
      <c r="C9741" s="357">
        <v>6615.1</v>
      </c>
      <c r="D9741" s="292" t="s">
        <v>452</v>
      </c>
      <c r="E9741" s="292">
        <v>4103</v>
      </c>
      <c r="F9741" s="292" t="s">
        <v>6013</v>
      </c>
      <c r="G9741" s="292"/>
      <c r="H9741" s="294">
        <v>8</v>
      </c>
      <c r="I9741" s="292">
        <v>566</v>
      </c>
      <c r="J9741" s="292" t="s">
        <v>2937</v>
      </c>
      <c r="K9741" s="292">
        <v>679.2</v>
      </c>
      <c r="L9741" s="292" t="s">
        <v>459</v>
      </c>
      <c r="M9741" s="292" t="s">
        <v>7116</v>
      </c>
      <c r="N9741" s="292" t="s">
        <v>7117</v>
      </c>
    </row>
    <row r="9742" spans="1:14" x14ac:dyDescent="0.2">
      <c r="A9742" s="505">
        <v>45260</v>
      </c>
      <c r="B9742" s="292" t="s">
        <v>541</v>
      </c>
      <c r="C9742" s="357">
        <v>6615.1</v>
      </c>
      <c r="D9742" s="292" t="s">
        <v>452</v>
      </c>
      <c r="E9742" s="292">
        <v>4103</v>
      </c>
      <c r="F9742" s="292" t="s">
        <v>6013</v>
      </c>
      <c r="G9742" s="292"/>
      <c r="H9742" s="294">
        <v>8</v>
      </c>
      <c r="I9742" s="292">
        <v>566</v>
      </c>
      <c r="J9742" s="292" t="s">
        <v>2937</v>
      </c>
      <c r="K9742" s="292">
        <v>679.2</v>
      </c>
      <c r="L9742" s="292" t="s">
        <v>459</v>
      </c>
      <c r="M9742" s="292" t="s">
        <v>7116</v>
      </c>
      <c r="N9742" s="292" t="s">
        <v>7117</v>
      </c>
    </row>
    <row r="9743" spans="1:14" x14ac:dyDescent="0.2">
      <c r="A9743" s="505">
        <v>45258</v>
      </c>
      <c r="B9743" s="292" t="s">
        <v>541</v>
      </c>
      <c r="C9743" s="357">
        <v>6756.1</v>
      </c>
      <c r="D9743" s="292" t="s">
        <v>452</v>
      </c>
      <c r="E9743" s="292">
        <v>7225</v>
      </c>
      <c r="F9743" s="292" t="s">
        <v>7154</v>
      </c>
      <c r="G9743" s="292"/>
      <c r="H9743" s="294">
        <v>4</v>
      </c>
      <c r="I9743" s="292">
        <v>630</v>
      </c>
      <c r="J9743" s="292" t="s">
        <v>2937</v>
      </c>
      <c r="K9743" s="292">
        <v>756</v>
      </c>
      <c r="L9743" s="292" t="s">
        <v>459</v>
      </c>
      <c r="M9743" s="292" t="s">
        <v>7116</v>
      </c>
      <c r="N9743" s="292" t="s">
        <v>7117</v>
      </c>
    </row>
    <row r="9744" spans="1:14" x14ac:dyDescent="0.2">
      <c r="A9744" s="505">
        <v>45259</v>
      </c>
      <c r="B9744" s="292" t="s">
        <v>541</v>
      </c>
      <c r="C9744" s="357">
        <v>6756.1</v>
      </c>
      <c r="D9744" s="292" t="s">
        <v>452</v>
      </c>
      <c r="E9744" s="292">
        <v>7225</v>
      </c>
      <c r="F9744" s="292" t="s">
        <v>7154</v>
      </c>
      <c r="G9744" s="292"/>
      <c r="H9744" s="294">
        <v>4</v>
      </c>
      <c r="I9744" s="292">
        <v>630</v>
      </c>
      <c r="J9744" s="292" t="s">
        <v>2937</v>
      </c>
      <c r="K9744" s="292">
        <v>756</v>
      </c>
      <c r="L9744" s="292" t="s">
        <v>459</v>
      </c>
      <c r="M9744" s="292" t="s">
        <v>7116</v>
      </c>
      <c r="N9744" s="292" t="s">
        <v>7117</v>
      </c>
    </row>
    <row r="9745" spans="1:14" x14ac:dyDescent="0.2">
      <c r="A9745" s="505">
        <v>45250</v>
      </c>
      <c r="B9745" s="292" t="s">
        <v>541</v>
      </c>
      <c r="C9745" s="357">
        <v>6615.1</v>
      </c>
      <c r="D9745" s="292" t="s">
        <v>452</v>
      </c>
      <c r="E9745" s="292">
        <v>4103</v>
      </c>
      <c r="F9745" s="292" t="s">
        <v>6013</v>
      </c>
      <c r="G9745" s="292"/>
      <c r="H9745" s="294">
        <v>8</v>
      </c>
      <c r="I9745" s="292">
        <v>566</v>
      </c>
      <c r="J9745" s="292" t="s">
        <v>2937</v>
      </c>
      <c r="K9745" s="292">
        <v>679.2</v>
      </c>
      <c r="L9745" s="292" t="s">
        <v>459</v>
      </c>
      <c r="M9745" s="292" t="s">
        <v>7116</v>
      </c>
      <c r="N9745" s="292" t="s">
        <v>7117</v>
      </c>
    </row>
    <row r="9746" spans="1:14" x14ac:dyDescent="0.2">
      <c r="A9746" s="505">
        <v>45251</v>
      </c>
      <c r="B9746" s="292" t="s">
        <v>541</v>
      </c>
      <c r="C9746" s="357">
        <v>6615.1</v>
      </c>
      <c r="D9746" s="292" t="s">
        <v>452</v>
      </c>
      <c r="E9746" s="292">
        <v>4103</v>
      </c>
      <c r="F9746" s="292" t="s">
        <v>6013</v>
      </c>
      <c r="G9746" s="292"/>
      <c r="H9746" s="294">
        <v>8</v>
      </c>
      <c r="I9746" s="292">
        <v>566</v>
      </c>
      <c r="J9746" s="292" t="s">
        <v>2937</v>
      </c>
      <c r="K9746" s="292">
        <v>679.2</v>
      </c>
      <c r="L9746" s="292" t="s">
        <v>459</v>
      </c>
      <c r="M9746" s="292" t="s">
        <v>7116</v>
      </c>
      <c r="N9746" s="292" t="s">
        <v>7117</v>
      </c>
    </row>
    <row r="9747" spans="1:14" x14ac:dyDescent="0.2">
      <c r="A9747" s="505">
        <v>45257</v>
      </c>
      <c r="B9747" s="292" t="s">
        <v>541</v>
      </c>
      <c r="C9747" s="357">
        <v>6702.1</v>
      </c>
      <c r="D9747" s="292" t="s">
        <v>452</v>
      </c>
      <c r="E9747" s="292">
        <v>7225</v>
      </c>
      <c r="F9747" s="292" t="s">
        <v>7154</v>
      </c>
      <c r="G9747" s="292"/>
      <c r="H9747" s="294">
        <v>4</v>
      </c>
      <c r="I9747" s="292">
        <v>630</v>
      </c>
      <c r="J9747" s="292" t="s">
        <v>2937</v>
      </c>
      <c r="K9747" s="292">
        <v>756</v>
      </c>
      <c r="L9747" s="292" t="s">
        <v>459</v>
      </c>
      <c r="M9747" s="292" t="s">
        <v>7116</v>
      </c>
      <c r="N9747" s="292" t="s">
        <v>7117</v>
      </c>
    </row>
    <row r="9748" spans="1:14" x14ac:dyDescent="0.2">
      <c r="A9748" s="505">
        <v>45251</v>
      </c>
      <c r="B9748" s="292" t="s">
        <v>541</v>
      </c>
      <c r="C9748" s="357">
        <v>6427.1</v>
      </c>
      <c r="D9748" s="292" t="s">
        <v>452</v>
      </c>
      <c r="E9748" s="292">
        <v>4057</v>
      </c>
      <c r="F9748" s="292" t="s">
        <v>3265</v>
      </c>
      <c r="G9748" s="292"/>
      <c r="H9748" s="294">
        <v>3</v>
      </c>
      <c r="I9748" s="292">
        <v>722</v>
      </c>
      <c r="J9748" s="292" t="s">
        <v>2937</v>
      </c>
      <c r="K9748" s="292">
        <v>866.4</v>
      </c>
      <c r="L9748" s="292" t="s">
        <v>459</v>
      </c>
      <c r="M9748" s="292" t="s">
        <v>7116</v>
      </c>
      <c r="N9748" s="292" t="s">
        <v>7117</v>
      </c>
    </row>
    <row r="9749" spans="1:14" x14ac:dyDescent="0.2">
      <c r="A9749" s="505">
        <v>45252</v>
      </c>
      <c r="B9749" s="292" t="s">
        <v>541</v>
      </c>
      <c r="C9749" s="357">
        <v>6615.1</v>
      </c>
      <c r="D9749" s="292" t="s">
        <v>452</v>
      </c>
      <c r="E9749" s="292">
        <v>4103</v>
      </c>
      <c r="F9749" s="292" t="s">
        <v>6013</v>
      </c>
      <c r="G9749" s="292"/>
      <c r="H9749" s="294">
        <v>8</v>
      </c>
      <c r="I9749" s="292">
        <v>566</v>
      </c>
      <c r="J9749" s="292" t="s">
        <v>2937</v>
      </c>
      <c r="K9749" s="292">
        <v>679.2</v>
      </c>
      <c r="L9749" s="292" t="s">
        <v>459</v>
      </c>
      <c r="M9749" s="292" t="s">
        <v>7116</v>
      </c>
      <c r="N9749" s="292" t="s">
        <v>7117</v>
      </c>
    </row>
    <row r="9750" spans="1:14" x14ac:dyDescent="0.2">
      <c r="A9750" s="505">
        <v>45258</v>
      </c>
      <c r="B9750" s="292" t="s">
        <v>541</v>
      </c>
      <c r="C9750" s="357">
        <v>6702.1</v>
      </c>
      <c r="D9750" s="292" t="s">
        <v>452</v>
      </c>
      <c r="E9750" s="292">
        <v>7225</v>
      </c>
      <c r="F9750" s="292" t="s">
        <v>7154</v>
      </c>
      <c r="G9750" s="292"/>
      <c r="H9750" s="294">
        <v>4</v>
      </c>
      <c r="I9750" s="292">
        <v>630</v>
      </c>
      <c r="J9750" s="292" t="s">
        <v>2937</v>
      </c>
      <c r="K9750" s="292">
        <v>756</v>
      </c>
      <c r="L9750" s="292" t="s">
        <v>459</v>
      </c>
      <c r="M9750" s="292" t="s">
        <v>7116</v>
      </c>
      <c r="N9750" s="292" t="s">
        <v>7117</v>
      </c>
    </row>
    <row r="9751" spans="1:14" x14ac:dyDescent="0.2">
      <c r="A9751" s="505">
        <v>45252</v>
      </c>
      <c r="B9751" s="292" t="s">
        <v>541</v>
      </c>
      <c r="C9751" s="357">
        <v>6427.1</v>
      </c>
      <c r="D9751" s="292" t="s">
        <v>452</v>
      </c>
      <c r="E9751" s="292">
        <v>4057</v>
      </c>
      <c r="F9751" s="292" t="s">
        <v>3265</v>
      </c>
      <c r="G9751" s="292"/>
      <c r="H9751" s="294">
        <v>2</v>
      </c>
      <c r="I9751" s="292">
        <v>722</v>
      </c>
      <c r="J9751" s="292" t="s">
        <v>2937</v>
      </c>
      <c r="K9751" s="292">
        <v>866.4</v>
      </c>
      <c r="L9751" s="292" t="s">
        <v>459</v>
      </c>
      <c r="M9751" s="292" t="s">
        <v>7116</v>
      </c>
      <c r="N9751" s="292" t="s">
        <v>7117</v>
      </c>
    </row>
    <row r="9752" spans="1:14" x14ac:dyDescent="0.2">
      <c r="A9752" s="505">
        <v>45253</v>
      </c>
      <c r="B9752" s="292" t="s">
        <v>541</v>
      </c>
      <c r="C9752" s="357">
        <v>6615.1</v>
      </c>
      <c r="D9752" s="292" t="s">
        <v>452</v>
      </c>
      <c r="E9752" s="292">
        <v>4103</v>
      </c>
      <c r="F9752" s="292" t="s">
        <v>6013</v>
      </c>
      <c r="G9752" s="292"/>
      <c r="H9752" s="294">
        <v>4</v>
      </c>
      <c r="I9752" s="292">
        <v>566</v>
      </c>
      <c r="J9752" s="292" t="s">
        <v>2937</v>
      </c>
      <c r="K9752" s="292">
        <v>679.2</v>
      </c>
      <c r="L9752" s="292" t="s">
        <v>459</v>
      </c>
      <c r="M9752" s="292" t="s">
        <v>7116</v>
      </c>
      <c r="N9752" s="292" t="s">
        <v>7117</v>
      </c>
    </row>
    <row r="9753" spans="1:14" x14ac:dyDescent="0.2">
      <c r="A9753" s="505">
        <v>45251</v>
      </c>
      <c r="B9753" s="292" t="s">
        <v>541</v>
      </c>
      <c r="C9753" s="357">
        <v>6702.1</v>
      </c>
      <c r="D9753" s="292" t="s">
        <v>452</v>
      </c>
      <c r="E9753" s="292">
        <v>7225</v>
      </c>
      <c r="F9753" s="292" t="s">
        <v>7154</v>
      </c>
      <c r="G9753" s="292"/>
      <c r="H9753" s="294">
        <v>4</v>
      </c>
      <c r="I9753" s="292">
        <v>630</v>
      </c>
      <c r="J9753" s="292" t="s">
        <v>2937</v>
      </c>
      <c r="K9753" s="292">
        <v>756</v>
      </c>
      <c r="L9753" s="292" t="s">
        <v>459</v>
      </c>
      <c r="M9753" s="292" t="s">
        <v>7116</v>
      </c>
      <c r="N9753" s="292" t="s">
        <v>7117</v>
      </c>
    </row>
    <row r="9754" spans="1:14" x14ac:dyDescent="0.2">
      <c r="A9754" s="505">
        <v>45253</v>
      </c>
      <c r="B9754" s="292" t="s">
        <v>541</v>
      </c>
      <c r="C9754" s="357">
        <v>6427.1</v>
      </c>
      <c r="D9754" s="292" t="s">
        <v>452</v>
      </c>
      <c r="E9754" s="292">
        <v>4057</v>
      </c>
      <c r="F9754" s="292" t="s">
        <v>3265</v>
      </c>
      <c r="G9754" s="292"/>
      <c r="H9754" s="294">
        <v>3</v>
      </c>
      <c r="I9754" s="292">
        <v>722</v>
      </c>
      <c r="J9754" s="292" t="s">
        <v>2937</v>
      </c>
      <c r="K9754" s="292">
        <v>866.4</v>
      </c>
      <c r="L9754" s="292" t="s">
        <v>459</v>
      </c>
      <c r="M9754" s="292" t="s">
        <v>7116</v>
      </c>
      <c r="N9754" s="292" t="s">
        <v>7117</v>
      </c>
    </row>
    <row r="9755" spans="1:14" x14ac:dyDescent="0.2">
      <c r="A9755" s="505">
        <v>45254</v>
      </c>
      <c r="B9755" s="292" t="s">
        <v>541</v>
      </c>
      <c r="C9755" s="357">
        <v>6615.1</v>
      </c>
      <c r="D9755" s="292" t="s">
        <v>452</v>
      </c>
      <c r="E9755" s="292">
        <v>4103</v>
      </c>
      <c r="F9755" s="292" t="s">
        <v>6013</v>
      </c>
      <c r="G9755" s="292"/>
      <c r="H9755" s="294">
        <v>8</v>
      </c>
      <c r="I9755" s="292">
        <v>566</v>
      </c>
      <c r="J9755" s="292" t="s">
        <v>2937</v>
      </c>
      <c r="K9755" s="292">
        <v>679.2</v>
      </c>
      <c r="L9755" s="292" t="s">
        <v>459</v>
      </c>
      <c r="M9755" s="292" t="s">
        <v>7116</v>
      </c>
      <c r="N9755" s="292" t="s">
        <v>7117</v>
      </c>
    </row>
    <row r="9756" spans="1:14" x14ac:dyDescent="0.2">
      <c r="A9756" s="505">
        <v>45252</v>
      </c>
      <c r="B9756" s="292" t="s">
        <v>541</v>
      </c>
      <c r="C9756" s="357">
        <v>6702.1</v>
      </c>
      <c r="D9756" s="292" t="s">
        <v>452</v>
      </c>
      <c r="E9756" s="292">
        <v>7225</v>
      </c>
      <c r="F9756" s="292" t="s">
        <v>7154</v>
      </c>
      <c r="G9756" s="292"/>
      <c r="H9756" s="294">
        <v>4</v>
      </c>
      <c r="I9756" s="292">
        <v>630</v>
      </c>
      <c r="J9756" s="292" t="s">
        <v>2937</v>
      </c>
      <c r="K9756" s="292">
        <v>756</v>
      </c>
      <c r="L9756" s="292" t="s">
        <v>459</v>
      </c>
      <c r="M9756" s="292" t="s">
        <v>7116</v>
      </c>
      <c r="N9756" s="292" t="s">
        <v>7117</v>
      </c>
    </row>
    <row r="9757" spans="1:14" x14ac:dyDescent="0.2">
      <c r="A9757" s="505">
        <v>45253</v>
      </c>
      <c r="B9757" s="292" t="s">
        <v>541</v>
      </c>
      <c r="C9757" s="357">
        <v>6702.1</v>
      </c>
      <c r="D9757" s="292" t="s">
        <v>452</v>
      </c>
      <c r="E9757" s="292">
        <v>7225</v>
      </c>
      <c r="F9757" s="292" t="s">
        <v>7154</v>
      </c>
      <c r="G9757" s="292"/>
      <c r="H9757" s="294">
        <v>4</v>
      </c>
      <c r="I9757" s="292">
        <v>630</v>
      </c>
      <c r="J9757" s="292" t="s">
        <v>2937</v>
      </c>
      <c r="K9757" s="292">
        <v>756</v>
      </c>
      <c r="L9757" s="292" t="s">
        <v>459</v>
      </c>
      <c r="M9757" s="292" t="s">
        <v>7116</v>
      </c>
      <c r="N9757" s="292" t="s">
        <v>7117</v>
      </c>
    </row>
    <row r="9758" spans="1:14" x14ac:dyDescent="0.2">
      <c r="A9758" s="505">
        <v>45250</v>
      </c>
      <c r="B9758" s="292" t="s">
        <v>541</v>
      </c>
      <c r="C9758" s="357">
        <v>6630.1</v>
      </c>
      <c r="D9758" s="292" t="s">
        <v>452</v>
      </c>
      <c r="E9758" s="292">
        <v>7225</v>
      </c>
      <c r="F9758" s="292" t="s">
        <v>7154</v>
      </c>
      <c r="G9758" s="292"/>
      <c r="H9758" s="294">
        <v>8</v>
      </c>
      <c r="I9758" s="292">
        <v>630</v>
      </c>
      <c r="J9758" s="292" t="s">
        <v>2937</v>
      </c>
      <c r="K9758" s="292">
        <v>756</v>
      </c>
      <c r="L9758" s="292" t="s">
        <v>459</v>
      </c>
      <c r="M9758" s="292" t="s">
        <v>7116</v>
      </c>
      <c r="N9758" s="292" t="s">
        <v>7117</v>
      </c>
    </row>
    <row r="9759" spans="1:14" x14ac:dyDescent="0.2">
      <c r="A9759" s="505">
        <v>45254</v>
      </c>
      <c r="B9759" s="292" t="s">
        <v>541</v>
      </c>
      <c r="C9759" s="357">
        <v>6854.1</v>
      </c>
      <c r="D9759" s="292" t="s">
        <v>452</v>
      </c>
      <c r="E9759" s="292">
        <v>5265</v>
      </c>
      <c r="F9759" s="292" t="s">
        <v>3052</v>
      </c>
      <c r="G9759" s="292"/>
      <c r="H9759" s="294">
        <v>8</v>
      </c>
      <c r="I9759" s="292">
        <v>477</v>
      </c>
      <c r="J9759" s="292" t="s">
        <v>2937</v>
      </c>
      <c r="K9759" s="292">
        <v>572.4</v>
      </c>
      <c r="L9759" s="292" t="s">
        <v>459</v>
      </c>
      <c r="M9759" s="292" t="s">
        <v>7116</v>
      </c>
      <c r="N9759" s="292" t="s">
        <v>7117</v>
      </c>
    </row>
    <row r="9760" spans="1:14" x14ac:dyDescent="0.2">
      <c r="A9760" s="505">
        <v>45251</v>
      </c>
      <c r="B9760" s="292" t="s">
        <v>541</v>
      </c>
      <c r="C9760" s="357">
        <v>6630.1</v>
      </c>
      <c r="D9760" s="292" t="s">
        <v>452</v>
      </c>
      <c r="E9760" s="292">
        <v>7225</v>
      </c>
      <c r="F9760" s="292" t="s">
        <v>7154</v>
      </c>
      <c r="G9760" s="292"/>
      <c r="H9760" s="294">
        <v>4</v>
      </c>
      <c r="I9760" s="292">
        <v>630</v>
      </c>
      <c r="J9760" s="292" t="s">
        <v>2937</v>
      </c>
      <c r="K9760" s="292">
        <v>756</v>
      </c>
      <c r="L9760" s="292" t="s">
        <v>459</v>
      </c>
      <c r="M9760" s="292" t="s">
        <v>7116</v>
      </c>
      <c r="N9760" s="292" t="s">
        <v>7117</v>
      </c>
    </row>
    <row r="9761" spans="1:14" x14ac:dyDescent="0.2">
      <c r="A9761" s="505">
        <v>45252</v>
      </c>
      <c r="B9761" s="292" t="s">
        <v>541</v>
      </c>
      <c r="C9761" s="357">
        <v>6630.1</v>
      </c>
      <c r="D9761" s="292" t="s">
        <v>452</v>
      </c>
      <c r="E9761" s="292">
        <v>7225</v>
      </c>
      <c r="F9761" s="292" t="s">
        <v>7154</v>
      </c>
      <c r="G9761" s="292"/>
      <c r="H9761" s="294">
        <v>4</v>
      </c>
      <c r="I9761" s="292">
        <v>630</v>
      </c>
      <c r="J9761" s="292" t="s">
        <v>2937</v>
      </c>
      <c r="K9761" s="292">
        <v>756</v>
      </c>
      <c r="L9761" s="292" t="s">
        <v>459</v>
      </c>
      <c r="M9761" s="292" t="s">
        <v>7116</v>
      </c>
      <c r="N9761" s="292" t="s">
        <v>7117</v>
      </c>
    </row>
    <row r="9762" spans="1:14" x14ac:dyDescent="0.2">
      <c r="A9762" s="505">
        <v>45253</v>
      </c>
      <c r="B9762" s="292" t="s">
        <v>541</v>
      </c>
      <c r="C9762" s="357">
        <v>6630.1</v>
      </c>
      <c r="D9762" s="292" t="s">
        <v>452</v>
      </c>
      <c r="E9762" s="292">
        <v>7225</v>
      </c>
      <c r="F9762" s="292" t="s">
        <v>7154</v>
      </c>
      <c r="G9762" s="292"/>
      <c r="H9762" s="294">
        <v>4</v>
      </c>
      <c r="I9762" s="292">
        <v>630</v>
      </c>
      <c r="J9762" s="292" t="s">
        <v>2937</v>
      </c>
      <c r="K9762" s="292">
        <v>756</v>
      </c>
      <c r="L9762" s="292" t="s">
        <v>459</v>
      </c>
      <c r="M9762" s="292" t="s">
        <v>7116</v>
      </c>
      <c r="N9762" s="292" t="s">
        <v>7117</v>
      </c>
    </row>
    <row r="9763" spans="1:14" x14ac:dyDescent="0.2">
      <c r="A9763" s="505">
        <v>45254</v>
      </c>
      <c r="B9763" s="292" t="s">
        <v>541</v>
      </c>
      <c r="C9763" s="357">
        <v>6630.1</v>
      </c>
      <c r="D9763" s="292" t="s">
        <v>452</v>
      </c>
      <c r="E9763" s="292">
        <v>7225</v>
      </c>
      <c r="F9763" s="292" t="s">
        <v>7154</v>
      </c>
      <c r="G9763" s="292"/>
      <c r="H9763" s="294">
        <v>8</v>
      </c>
      <c r="I9763" s="292">
        <v>630</v>
      </c>
      <c r="J9763" s="292" t="s">
        <v>2937</v>
      </c>
      <c r="K9763" s="292">
        <v>756</v>
      </c>
      <c r="L9763" s="292" t="s">
        <v>459</v>
      </c>
      <c r="M9763" s="292" t="s">
        <v>7116</v>
      </c>
      <c r="N9763" s="292" t="s">
        <v>7117</v>
      </c>
    </row>
    <row r="9764" spans="1:14" x14ac:dyDescent="0.2">
      <c r="A9764" s="505">
        <v>45246</v>
      </c>
      <c r="B9764" s="292" t="s">
        <v>541</v>
      </c>
      <c r="C9764" s="357">
        <v>6630.1</v>
      </c>
      <c r="D9764" s="292" t="s">
        <v>452</v>
      </c>
      <c r="E9764" s="292">
        <v>7225</v>
      </c>
      <c r="F9764" s="292" t="s">
        <v>7154</v>
      </c>
      <c r="G9764" s="292"/>
      <c r="H9764" s="294">
        <v>4</v>
      </c>
      <c r="I9764" s="292">
        <v>630</v>
      </c>
      <c r="J9764" s="292" t="s">
        <v>2937</v>
      </c>
      <c r="K9764" s="292">
        <v>756</v>
      </c>
      <c r="L9764" s="292" t="s">
        <v>459</v>
      </c>
      <c r="M9764" s="292" t="s">
        <v>7116</v>
      </c>
      <c r="N9764" s="292" t="s">
        <v>7117</v>
      </c>
    </row>
    <row r="9765" spans="1:14" x14ac:dyDescent="0.2">
      <c r="A9765" s="505">
        <v>45254</v>
      </c>
      <c r="B9765" s="292" t="s">
        <v>541</v>
      </c>
      <c r="C9765" s="357">
        <v>6427.1</v>
      </c>
      <c r="D9765" s="292" t="s">
        <v>452</v>
      </c>
      <c r="E9765" s="292">
        <v>4057</v>
      </c>
      <c r="F9765" s="292" t="s">
        <v>3265</v>
      </c>
      <c r="G9765" s="292"/>
      <c r="H9765" s="294">
        <v>5</v>
      </c>
      <c r="I9765" s="292">
        <v>722</v>
      </c>
      <c r="J9765" s="292" t="s">
        <v>2937</v>
      </c>
      <c r="K9765" s="292">
        <v>866.4</v>
      </c>
      <c r="L9765" s="292" t="s">
        <v>459</v>
      </c>
      <c r="M9765" s="292" t="s">
        <v>7116</v>
      </c>
      <c r="N9765" s="292" t="s">
        <v>7117</v>
      </c>
    </row>
    <row r="9766" spans="1:14" x14ac:dyDescent="0.2">
      <c r="A9766" s="505">
        <v>45247</v>
      </c>
      <c r="B9766" s="292" t="s">
        <v>541</v>
      </c>
      <c r="C9766" s="357">
        <v>6630.1</v>
      </c>
      <c r="D9766" s="292" t="s">
        <v>452</v>
      </c>
      <c r="E9766" s="292">
        <v>7225</v>
      </c>
      <c r="F9766" s="292" t="s">
        <v>7154</v>
      </c>
      <c r="G9766" s="292"/>
      <c r="H9766" s="294">
        <v>4</v>
      </c>
      <c r="I9766" s="292">
        <v>630</v>
      </c>
      <c r="J9766" s="292" t="s">
        <v>2937</v>
      </c>
      <c r="K9766" s="292">
        <v>756</v>
      </c>
      <c r="L9766" s="292" t="s">
        <v>459</v>
      </c>
      <c r="M9766" s="292" t="s">
        <v>7116</v>
      </c>
      <c r="N9766" s="292" t="s">
        <v>7117</v>
      </c>
    </row>
    <row r="9767" spans="1:14" x14ac:dyDescent="0.2">
      <c r="A9767" s="505">
        <v>45247</v>
      </c>
      <c r="B9767" s="292" t="s">
        <v>541</v>
      </c>
      <c r="C9767" s="357">
        <v>6702.1</v>
      </c>
      <c r="D9767" s="292" t="s">
        <v>452</v>
      </c>
      <c r="E9767" s="292">
        <v>7225</v>
      </c>
      <c r="F9767" s="292" t="s">
        <v>7154</v>
      </c>
      <c r="G9767" s="292"/>
      <c r="H9767" s="294">
        <v>4</v>
      </c>
      <c r="I9767" s="292">
        <v>630</v>
      </c>
      <c r="J9767" s="292" t="s">
        <v>2937</v>
      </c>
      <c r="K9767" s="292">
        <v>756</v>
      </c>
      <c r="L9767" s="292" t="s">
        <v>459</v>
      </c>
      <c r="M9767" s="292" t="s">
        <v>7116</v>
      </c>
      <c r="N9767" s="292" t="s">
        <v>7117</v>
      </c>
    </row>
    <row r="9768" spans="1:14" x14ac:dyDescent="0.2">
      <c r="A9768" s="505">
        <v>45257</v>
      </c>
      <c r="B9768" s="292" t="s">
        <v>541</v>
      </c>
      <c r="C9768" s="357">
        <v>6854.1</v>
      </c>
      <c r="D9768" s="292" t="s">
        <v>452</v>
      </c>
      <c r="E9768" s="292">
        <v>5265</v>
      </c>
      <c r="F9768" s="292" t="s">
        <v>3052</v>
      </c>
      <c r="G9768" s="292"/>
      <c r="H9768" s="294">
        <v>8</v>
      </c>
      <c r="I9768" s="292">
        <v>477</v>
      </c>
      <c r="J9768" s="292" t="s">
        <v>2937</v>
      </c>
      <c r="K9768" s="292">
        <v>572.4</v>
      </c>
      <c r="L9768" s="292" t="s">
        <v>459</v>
      </c>
      <c r="M9768" s="292" t="s">
        <v>7116</v>
      </c>
      <c r="N9768" s="292" t="s">
        <v>7117</v>
      </c>
    </row>
    <row r="9769" spans="1:14" x14ac:dyDescent="0.2">
      <c r="A9769" s="505">
        <v>45246</v>
      </c>
      <c r="B9769" s="292" t="s">
        <v>541</v>
      </c>
      <c r="C9769" s="357">
        <v>6756.1</v>
      </c>
      <c r="D9769" s="292" t="s">
        <v>452</v>
      </c>
      <c r="E9769" s="292">
        <v>7225</v>
      </c>
      <c r="F9769" s="292" t="s">
        <v>7154</v>
      </c>
      <c r="G9769" s="292"/>
      <c r="H9769" s="294">
        <v>4</v>
      </c>
      <c r="I9769" s="292">
        <v>630</v>
      </c>
      <c r="J9769" s="292" t="s">
        <v>2937</v>
      </c>
      <c r="K9769" s="292">
        <v>756</v>
      </c>
      <c r="L9769" s="292" t="s">
        <v>459</v>
      </c>
      <c r="M9769" s="292" t="s">
        <v>7116</v>
      </c>
      <c r="N9769" s="292" t="s">
        <v>7117</v>
      </c>
    </row>
    <row r="9770" spans="1:14" x14ac:dyDescent="0.2">
      <c r="A9770" s="505">
        <v>45258</v>
      </c>
      <c r="B9770" s="292" t="s">
        <v>541</v>
      </c>
      <c r="C9770" s="357">
        <v>6854.1</v>
      </c>
      <c r="D9770" s="292" t="s">
        <v>452</v>
      </c>
      <c r="E9770" s="292">
        <v>5265</v>
      </c>
      <c r="F9770" s="292" t="s">
        <v>3052</v>
      </c>
      <c r="G9770" s="292"/>
      <c r="H9770" s="294">
        <v>8</v>
      </c>
      <c r="I9770" s="292">
        <v>477</v>
      </c>
      <c r="J9770" s="292" t="s">
        <v>2937</v>
      </c>
      <c r="K9770" s="292">
        <v>572.4</v>
      </c>
      <c r="L9770" s="292" t="s">
        <v>459</v>
      </c>
      <c r="M9770" s="292" t="s">
        <v>7116</v>
      </c>
      <c r="N9770" s="292" t="s">
        <v>7117</v>
      </c>
    </row>
    <row r="9771" spans="1:14" x14ac:dyDescent="0.2">
      <c r="A9771" s="505">
        <v>45257</v>
      </c>
      <c r="B9771" s="292" t="s">
        <v>541</v>
      </c>
      <c r="C9771" s="357">
        <v>6630.1</v>
      </c>
      <c r="D9771" s="292" t="s">
        <v>452</v>
      </c>
      <c r="E9771" s="292">
        <v>7225</v>
      </c>
      <c r="F9771" s="292" t="s">
        <v>7154</v>
      </c>
      <c r="G9771" s="292"/>
      <c r="H9771" s="294">
        <v>4</v>
      </c>
      <c r="I9771" s="292">
        <v>630</v>
      </c>
      <c r="J9771" s="292" t="s">
        <v>2937</v>
      </c>
      <c r="K9771" s="292">
        <v>756</v>
      </c>
      <c r="L9771" s="292" t="s">
        <v>459</v>
      </c>
      <c r="M9771" s="292" t="s">
        <v>7116</v>
      </c>
      <c r="N9771" s="292" t="s">
        <v>7117</v>
      </c>
    </row>
    <row r="9772" spans="1:14" x14ac:dyDescent="0.2">
      <c r="A9772" s="505">
        <v>45259</v>
      </c>
      <c r="B9772" s="292" t="s">
        <v>541</v>
      </c>
      <c r="C9772" s="357">
        <v>6854.1</v>
      </c>
      <c r="D9772" s="292" t="s">
        <v>452</v>
      </c>
      <c r="E9772" s="292">
        <v>5265</v>
      </c>
      <c r="F9772" s="292" t="s">
        <v>3052</v>
      </c>
      <c r="G9772" s="292"/>
      <c r="H9772" s="294">
        <v>8</v>
      </c>
      <c r="I9772" s="292">
        <v>477</v>
      </c>
      <c r="J9772" s="292" t="s">
        <v>2937</v>
      </c>
      <c r="K9772" s="292">
        <v>572.4</v>
      </c>
      <c r="L9772" s="292" t="s">
        <v>459</v>
      </c>
      <c r="M9772" s="292" t="s">
        <v>7116</v>
      </c>
      <c r="N9772" s="292" t="s">
        <v>7117</v>
      </c>
    </row>
    <row r="9773" spans="1:14" x14ac:dyDescent="0.2">
      <c r="A9773" s="505">
        <v>45259</v>
      </c>
      <c r="B9773" s="292" t="s">
        <v>541</v>
      </c>
      <c r="C9773" s="357">
        <v>6630.1</v>
      </c>
      <c r="D9773" s="292" t="s">
        <v>452</v>
      </c>
      <c r="E9773" s="292">
        <v>7225</v>
      </c>
      <c r="F9773" s="292" t="s">
        <v>7154</v>
      </c>
      <c r="G9773" s="292"/>
      <c r="H9773" s="294">
        <v>4</v>
      </c>
      <c r="I9773" s="292">
        <v>630</v>
      </c>
      <c r="J9773" s="292" t="s">
        <v>2937</v>
      </c>
      <c r="K9773" s="292">
        <v>756</v>
      </c>
      <c r="L9773" s="292" t="s">
        <v>459</v>
      </c>
      <c r="M9773" s="292" t="s">
        <v>7116</v>
      </c>
      <c r="N9773" s="292" t="s">
        <v>7117</v>
      </c>
    </row>
    <row r="9774" spans="1:14" x14ac:dyDescent="0.2">
      <c r="A9774" s="505">
        <v>45260</v>
      </c>
      <c r="B9774" s="292" t="s">
        <v>541</v>
      </c>
      <c r="C9774" s="357">
        <v>6630.1</v>
      </c>
      <c r="D9774" s="292" t="s">
        <v>452</v>
      </c>
      <c r="E9774" s="292">
        <v>7225</v>
      </c>
      <c r="F9774" s="292" t="s">
        <v>7154</v>
      </c>
      <c r="G9774" s="292"/>
      <c r="H9774" s="294">
        <v>8</v>
      </c>
      <c r="I9774" s="292">
        <v>630</v>
      </c>
      <c r="J9774" s="292" t="s">
        <v>2937</v>
      </c>
      <c r="K9774" s="292">
        <v>756</v>
      </c>
      <c r="L9774" s="292" t="s">
        <v>459</v>
      </c>
      <c r="M9774" s="292" t="s">
        <v>7116</v>
      </c>
      <c r="N9774" s="292" t="s">
        <v>7117</v>
      </c>
    </row>
    <row r="9775" spans="1:14" x14ac:dyDescent="0.2">
      <c r="A9775" s="505">
        <v>45260</v>
      </c>
      <c r="B9775" s="292" t="s">
        <v>541</v>
      </c>
      <c r="C9775" s="357">
        <v>6854.1</v>
      </c>
      <c r="D9775" s="292" t="s">
        <v>452</v>
      </c>
      <c r="E9775" s="292">
        <v>5265</v>
      </c>
      <c r="F9775" s="292" t="s">
        <v>3052</v>
      </c>
      <c r="G9775" s="292"/>
      <c r="H9775" s="294">
        <v>8</v>
      </c>
      <c r="I9775" s="292">
        <v>477</v>
      </c>
      <c r="J9775" s="292" t="s">
        <v>2937</v>
      </c>
      <c r="K9775" s="292">
        <v>572.4</v>
      </c>
      <c r="L9775" s="292" t="s">
        <v>459</v>
      </c>
      <c r="M9775" s="292" t="s">
        <v>7116</v>
      </c>
      <c r="N9775" s="292" t="s">
        <v>7117</v>
      </c>
    </row>
    <row r="9776" spans="1:14" x14ac:dyDescent="0.2">
      <c r="A9776" s="505">
        <v>45246</v>
      </c>
      <c r="B9776" s="292" t="s">
        <v>541</v>
      </c>
      <c r="C9776" s="357">
        <v>6427.1</v>
      </c>
      <c r="D9776" s="292" t="s">
        <v>452</v>
      </c>
      <c r="E9776" s="292">
        <v>4057</v>
      </c>
      <c r="F9776" s="292" t="s">
        <v>3265</v>
      </c>
      <c r="G9776" s="292"/>
      <c r="H9776" s="294">
        <v>2</v>
      </c>
      <c r="I9776" s="292">
        <v>722</v>
      </c>
      <c r="J9776" s="292" t="s">
        <v>2937</v>
      </c>
      <c r="K9776" s="292">
        <v>866.4</v>
      </c>
      <c r="L9776" s="292" t="s">
        <v>459</v>
      </c>
      <c r="M9776" s="292" t="s">
        <v>7116</v>
      </c>
      <c r="N9776" s="292" t="s">
        <v>7117</v>
      </c>
    </row>
    <row r="9777" spans="1:14" x14ac:dyDescent="0.2">
      <c r="A9777" s="505">
        <v>45247</v>
      </c>
      <c r="B9777" s="292" t="s">
        <v>541</v>
      </c>
      <c r="C9777" s="357">
        <v>6427.1</v>
      </c>
      <c r="D9777" s="292" t="s">
        <v>452</v>
      </c>
      <c r="E9777" s="292">
        <v>4057</v>
      </c>
      <c r="F9777" s="292" t="s">
        <v>3265</v>
      </c>
      <c r="G9777" s="292"/>
      <c r="H9777" s="294">
        <v>2</v>
      </c>
      <c r="I9777" s="292">
        <v>722</v>
      </c>
      <c r="J9777" s="292" t="s">
        <v>2937</v>
      </c>
      <c r="K9777" s="292">
        <v>866.4</v>
      </c>
      <c r="L9777" s="292" t="s">
        <v>459</v>
      </c>
      <c r="M9777" s="292" t="s">
        <v>7116</v>
      </c>
      <c r="N9777" s="292" t="s">
        <v>7117</v>
      </c>
    </row>
    <row r="9778" spans="1:14" x14ac:dyDescent="0.2">
      <c r="A9778" s="505">
        <v>45257</v>
      </c>
      <c r="B9778" s="292" t="s">
        <v>541</v>
      </c>
      <c r="C9778" s="357">
        <v>6427.1</v>
      </c>
      <c r="D9778" s="292" t="s">
        <v>452</v>
      </c>
      <c r="E9778" s="292">
        <v>4057</v>
      </c>
      <c r="F9778" s="292" t="s">
        <v>3265</v>
      </c>
      <c r="G9778" s="292"/>
      <c r="H9778" s="294">
        <v>4</v>
      </c>
      <c r="I9778" s="292">
        <v>722</v>
      </c>
      <c r="J9778" s="292" t="s">
        <v>2937</v>
      </c>
      <c r="K9778" s="292">
        <v>866.4</v>
      </c>
      <c r="L9778" s="292" t="s">
        <v>459</v>
      </c>
      <c r="M9778" s="292" t="s">
        <v>7116</v>
      </c>
      <c r="N9778" s="292" t="s">
        <v>7117</v>
      </c>
    </row>
    <row r="9779" spans="1:14" x14ac:dyDescent="0.2">
      <c r="A9779" s="505">
        <v>45259</v>
      </c>
      <c r="B9779" s="292" t="s">
        <v>541</v>
      </c>
      <c r="C9779" s="357">
        <v>6427.1</v>
      </c>
      <c r="D9779" s="292" t="s">
        <v>452</v>
      </c>
      <c r="E9779" s="292">
        <v>4057</v>
      </c>
      <c r="F9779" s="292" t="s">
        <v>3265</v>
      </c>
      <c r="G9779" s="292"/>
      <c r="H9779" s="294">
        <v>6</v>
      </c>
      <c r="I9779" s="292">
        <v>722</v>
      </c>
      <c r="J9779" s="292" t="s">
        <v>2937</v>
      </c>
      <c r="K9779" s="292">
        <v>866.4</v>
      </c>
      <c r="L9779" s="292" t="s">
        <v>459</v>
      </c>
      <c r="M9779" s="292" t="s">
        <v>7116</v>
      </c>
      <c r="N9779" s="292" t="s">
        <v>7117</v>
      </c>
    </row>
    <row r="9780" spans="1:14" x14ac:dyDescent="0.2">
      <c r="A9780" s="505">
        <v>45260</v>
      </c>
      <c r="B9780" s="292" t="s">
        <v>541</v>
      </c>
      <c r="C9780" s="357">
        <v>6427.1</v>
      </c>
      <c r="D9780" s="292" t="s">
        <v>452</v>
      </c>
      <c r="E9780" s="292">
        <v>4057</v>
      </c>
      <c r="F9780" s="292" t="s">
        <v>3265</v>
      </c>
      <c r="G9780" s="292"/>
      <c r="H9780" s="294">
        <v>6</v>
      </c>
      <c r="I9780" s="292">
        <v>722</v>
      </c>
      <c r="J9780" s="292" t="s">
        <v>2937</v>
      </c>
      <c r="K9780" s="292">
        <v>866.4</v>
      </c>
      <c r="L9780" s="292" t="s">
        <v>459</v>
      </c>
      <c r="M9780" s="292" t="s">
        <v>7116</v>
      </c>
      <c r="N9780" s="292" t="s">
        <v>7117</v>
      </c>
    </row>
    <row r="9781" spans="1:14" x14ac:dyDescent="0.2">
      <c r="A9781" s="505">
        <v>45246</v>
      </c>
      <c r="B9781" s="292" t="s">
        <v>541</v>
      </c>
      <c r="C9781" s="357">
        <v>6615.1</v>
      </c>
      <c r="D9781" s="292" t="s">
        <v>452</v>
      </c>
      <c r="E9781" s="292">
        <v>7264</v>
      </c>
      <c r="F9781" s="292" t="s">
        <v>7203</v>
      </c>
      <c r="G9781" s="292"/>
      <c r="H9781" s="294">
        <v>8</v>
      </c>
      <c r="I9781" s="292">
        <v>304</v>
      </c>
      <c r="J9781" s="292" t="s">
        <v>2937</v>
      </c>
      <c r="K9781" s="292">
        <v>364.8</v>
      </c>
      <c r="L9781" s="292" t="s">
        <v>459</v>
      </c>
      <c r="M9781" s="292" t="s">
        <v>7116</v>
      </c>
      <c r="N9781" s="292" t="s">
        <v>7117</v>
      </c>
    </row>
    <row r="9782" spans="1:14" x14ac:dyDescent="0.2">
      <c r="A9782" s="505">
        <v>45247</v>
      </c>
      <c r="B9782" s="292" t="s">
        <v>541</v>
      </c>
      <c r="C9782" s="357">
        <v>6615.1</v>
      </c>
      <c r="D9782" s="292" t="s">
        <v>452</v>
      </c>
      <c r="E9782" s="292">
        <v>7264</v>
      </c>
      <c r="F9782" s="292" t="s">
        <v>7203</v>
      </c>
      <c r="G9782" s="292"/>
      <c r="H9782" s="294">
        <v>8</v>
      </c>
      <c r="I9782" s="292">
        <v>304</v>
      </c>
      <c r="J9782" s="292" t="s">
        <v>2937</v>
      </c>
      <c r="K9782" s="292">
        <v>364.8</v>
      </c>
      <c r="L9782" s="292" t="s">
        <v>459</v>
      </c>
      <c r="M9782" s="292" t="s">
        <v>7116</v>
      </c>
      <c r="N9782" s="292" t="s">
        <v>7117</v>
      </c>
    </row>
    <row r="9783" spans="1:14" x14ac:dyDescent="0.2">
      <c r="A9783" s="505">
        <v>45258</v>
      </c>
      <c r="B9783" s="292" t="s">
        <v>541</v>
      </c>
      <c r="C9783" s="357">
        <v>6615.1</v>
      </c>
      <c r="D9783" s="292" t="s">
        <v>452</v>
      </c>
      <c r="E9783" s="292">
        <v>7264</v>
      </c>
      <c r="F9783" s="292" t="s">
        <v>7203</v>
      </c>
      <c r="G9783" s="292"/>
      <c r="H9783" s="294">
        <v>8</v>
      </c>
      <c r="I9783" s="292">
        <v>304</v>
      </c>
      <c r="J9783" s="292" t="s">
        <v>2937</v>
      </c>
      <c r="K9783" s="292">
        <v>364.8</v>
      </c>
      <c r="L9783" s="292" t="s">
        <v>459</v>
      </c>
      <c r="M9783" s="292" t="s">
        <v>7116</v>
      </c>
      <c r="N9783" s="292" t="s">
        <v>7117</v>
      </c>
    </row>
    <row r="9784" spans="1:14" x14ac:dyDescent="0.2">
      <c r="A9784" s="505">
        <v>45259</v>
      </c>
      <c r="B9784" s="292" t="s">
        <v>541</v>
      </c>
      <c r="C9784" s="357">
        <v>6615.1</v>
      </c>
      <c r="D9784" s="292" t="s">
        <v>452</v>
      </c>
      <c r="E9784" s="292">
        <v>7264</v>
      </c>
      <c r="F9784" s="292" t="s">
        <v>7203</v>
      </c>
      <c r="G9784" s="292"/>
      <c r="H9784" s="294">
        <v>8</v>
      </c>
      <c r="I9784" s="292">
        <v>304</v>
      </c>
      <c r="J9784" s="292" t="s">
        <v>2937</v>
      </c>
      <c r="K9784" s="292">
        <v>364.8</v>
      </c>
      <c r="L9784" s="292" t="s">
        <v>459</v>
      </c>
      <c r="M9784" s="292" t="s">
        <v>7116</v>
      </c>
      <c r="N9784" s="292" t="s">
        <v>7117</v>
      </c>
    </row>
    <row r="9785" spans="1:14" x14ac:dyDescent="0.2">
      <c r="A9785" s="505">
        <v>45260</v>
      </c>
      <c r="B9785" s="292" t="s">
        <v>541</v>
      </c>
      <c r="C9785" s="357">
        <v>6615.1</v>
      </c>
      <c r="D9785" s="292" t="s">
        <v>452</v>
      </c>
      <c r="E9785" s="292">
        <v>7264</v>
      </c>
      <c r="F9785" s="292" t="s">
        <v>7203</v>
      </c>
      <c r="G9785" s="292"/>
      <c r="H9785" s="294">
        <v>8</v>
      </c>
      <c r="I9785" s="292">
        <v>304</v>
      </c>
      <c r="J9785" s="292" t="s">
        <v>2937</v>
      </c>
      <c r="K9785" s="292">
        <v>364.8</v>
      </c>
      <c r="L9785" s="292" t="s">
        <v>459</v>
      </c>
      <c r="M9785" s="292" t="s">
        <v>7116</v>
      </c>
      <c r="N9785" s="292" t="s">
        <v>7117</v>
      </c>
    </row>
    <row r="9786" spans="1:14" x14ac:dyDescent="0.2">
      <c r="A9786" s="505">
        <v>45250</v>
      </c>
      <c r="B9786" s="292" t="s">
        <v>541</v>
      </c>
      <c r="C9786" s="357">
        <v>6615.1</v>
      </c>
      <c r="D9786" s="292" t="s">
        <v>452</v>
      </c>
      <c r="E9786" s="292">
        <v>7264</v>
      </c>
      <c r="F9786" s="292" t="s">
        <v>7203</v>
      </c>
      <c r="G9786" s="292"/>
      <c r="H9786" s="294">
        <v>8</v>
      </c>
      <c r="I9786" s="292">
        <v>304</v>
      </c>
      <c r="J9786" s="292" t="s">
        <v>2937</v>
      </c>
      <c r="K9786" s="292">
        <v>364.8</v>
      </c>
      <c r="L9786" s="292" t="s">
        <v>459</v>
      </c>
      <c r="M9786" s="292" t="s">
        <v>7116</v>
      </c>
      <c r="N9786" s="292" t="s">
        <v>7117</v>
      </c>
    </row>
    <row r="9787" spans="1:14" x14ac:dyDescent="0.2">
      <c r="A9787" s="505">
        <v>45251</v>
      </c>
      <c r="B9787" s="292" t="s">
        <v>541</v>
      </c>
      <c r="C9787" s="357">
        <v>6615.1</v>
      </c>
      <c r="D9787" s="292" t="s">
        <v>452</v>
      </c>
      <c r="E9787" s="292">
        <v>7264</v>
      </c>
      <c r="F9787" s="292" t="s">
        <v>7203</v>
      </c>
      <c r="G9787" s="292"/>
      <c r="H9787" s="294">
        <v>8</v>
      </c>
      <c r="I9787" s="292">
        <v>304</v>
      </c>
      <c r="J9787" s="292" t="s">
        <v>2937</v>
      </c>
      <c r="K9787" s="292">
        <v>364.8</v>
      </c>
      <c r="L9787" s="292" t="s">
        <v>459</v>
      </c>
      <c r="M9787" s="292" t="s">
        <v>7116</v>
      </c>
      <c r="N9787" s="292" t="s">
        <v>7117</v>
      </c>
    </row>
    <row r="9788" spans="1:14" x14ac:dyDescent="0.2">
      <c r="A9788" s="505">
        <v>45252</v>
      </c>
      <c r="B9788" s="292" t="s">
        <v>541</v>
      </c>
      <c r="C9788" s="357">
        <v>6615.1</v>
      </c>
      <c r="D9788" s="292" t="s">
        <v>452</v>
      </c>
      <c r="E9788" s="292">
        <v>7264</v>
      </c>
      <c r="F9788" s="292" t="s">
        <v>7203</v>
      </c>
      <c r="G9788" s="292"/>
      <c r="H9788" s="294">
        <v>8</v>
      </c>
      <c r="I9788" s="292">
        <v>304</v>
      </c>
      <c r="J9788" s="292" t="s">
        <v>2937</v>
      </c>
      <c r="K9788" s="292">
        <v>364.8</v>
      </c>
      <c r="L9788" s="292" t="s">
        <v>459</v>
      </c>
      <c r="M9788" s="292" t="s">
        <v>7116</v>
      </c>
      <c r="N9788" s="292" t="s">
        <v>7117</v>
      </c>
    </row>
    <row r="9789" spans="1:14" x14ac:dyDescent="0.2">
      <c r="A9789" s="505">
        <v>45253</v>
      </c>
      <c r="B9789" s="292" t="s">
        <v>541</v>
      </c>
      <c r="C9789" s="357">
        <v>6615.1</v>
      </c>
      <c r="D9789" s="292" t="s">
        <v>452</v>
      </c>
      <c r="E9789" s="292">
        <v>7264</v>
      </c>
      <c r="F9789" s="292" t="s">
        <v>7203</v>
      </c>
      <c r="G9789" s="292"/>
      <c r="H9789" s="294">
        <v>8</v>
      </c>
      <c r="I9789" s="292">
        <v>304</v>
      </c>
      <c r="J9789" s="292" t="s">
        <v>2937</v>
      </c>
      <c r="K9789" s="292">
        <v>364.8</v>
      </c>
      <c r="L9789" s="292" t="s">
        <v>459</v>
      </c>
      <c r="M9789" s="292" t="s">
        <v>7116</v>
      </c>
      <c r="N9789" s="292" t="s">
        <v>7117</v>
      </c>
    </row>
    <row r="9790" spans="1:14" x14ac:dyDescent="0.2">
      <c r="A9790" s="505">
        <v>45254</v>
      </c>
      <c r="B9790" s="292" t="s">
        <v>541</v>
      </c>
      <c r="C9790" s="357">
        <v>6615.1</v>
      </c>
      <c r="D9790" s="292" t="s">
        <v>452</v>
      </c>
      <c r="E9790" s="292">
        <v>7264</v>
      </c>
      <c r="F9790" s="292" t="s">
        <v>7203</v>
      </c>
      <c r="G9790" s="292"/>
      <c r="H9790" s="294">
        <v>8</v>
      </c>
      <c r="I9790" s="292">
        <v>304</v>
      </c>
      <c r="J9790" s="292" t="s">
        <v>2937</v>
      </c>
      <c r="K9790" s="292">
        <v>364.8</v>
      </c>
      <c r="L9790" s="292" t="s">
        <v>459</v>
      </c>
      <c r="M9790" s="292" t="s">
        <v>7116</v>
      </c>
      <c r="N9790" s="292" t="s">
        <v>7117</v>
      </c>
    </row>
    <row r="9791" spans="1:14" x14ac:dyDescent="0.2">
      <c r="A9791" s="505">
        <v>45247</v>
      </c>
      <c r="B9791" s="292" t="s">
        <v>541</v>
      </c>
      <c r="C9791" s="357">
        <v>6615.1</v>
      </c>
      <c r="D9791" s="292" t="s">
        <v>452</v>
      </c>
      <c r="E9791" s="292">
        <v>7224</v>
      </c>
      <c r="F9791" s="292" t="s">
        <v>7152</v>
      </c>
      <c r="G9791" s="292"/>
      <c r="H9791" s="294">
        <v>8</v>
      </c>
      <c r="I9791" s="292">
        <v>272</v>
      </c>
      <c r="J9791" s="292" t="s">
        <v>2937</v>
      </c>
      <c r="K9791" s="292">
        <v>326.39999999999998</v>
      </c>
      <c r="L9791" s="292" t="s">
        <v>459</v>
      </c>
      <c r="M9791" s="292" t="s">
        <v>7116</v>
      </c>
      <c r="N9791" s="292" t="s">
        <v>7117</v>
      </c>
    </row>
    <row r="9792" spans="1:14" x14ac:dyDescent="0.2">
      <c r="A9792" s="505">
        <v>45250</v>
      </c>
      <c r="B9792" s="292" t="s">
        <v>541</v>
      </c>
      <c r="C9792" s="357">
        <v>6615.1</v>
      </c>
      <c r="D9792" s="292" t="s">
        <v>452</v>
      </c>
      <c r="E9792" s="292">
        <v>7224</v>
      </c>
      <c r="F9792" s="292" t="s">
        <v>7152</v>
      </c>
      <c r="G9792" s="292"/>
      <c r="H9792" s="294">
        <v>8</v>
      </c>
      <c r="I9792" s="292">
        <v>272</v>
      </c>
      <c r="J9792" s="292" t="s">
        <v>2937</v>
      </c>
      <c r="K9792" s="292">
        <v>326.39999999999998</v>
      </c>
      <c r="L9792" s="292" t="s">
        <v>459</v>
      </c>
      <c r="M9792" s="292" t="s">
        <v>7116</v>
      </c>
      <c r="N9792" s="292" t="s">
        <v>7117</v>
      </c>
    </row>
    <row r="9793" spans="1:14" x14ac:dyDescent="0.2">
      <c r="A9793" s="505">
        <v>45251</v>
      </c>
      <c r="B9793" s="292" t="s">
        <v>541</v>
      </c>
      <c r="C9793" s="357">
        <v>6615.1</v>
      </c>
      <c r="D9793" s="292" t="s">
        <v>452</v>
      </c>
      <c r="E9793" s="292">
        <v>903</v>
      </c>
      <c r="F9793" s="292" t="s">
        <v>3304</v>
      </c>
      <c r="G9793" s="292"/>
      <c r="H9793" s="294">
        <v>7</v>
      </c>
      <c r="I9793" s="292">
        <v>885</v>
      </c>
      <c r="J9793" s="292" t="s">
        <v>2937</v>
      </c>
      <c r="K9793" s="292">
        <v>1062</v>
      </c>
      <c r="L9793" s="292" t="s">
        <v>459</v>
      </c>
      <c r="M9793" s="292" t="s">
        <v>7116</v>
      </c>
      <c r="N9793" s="292" t="s">
        <v>7117</v>
      </c>
    </row>
    <row r="9794" spans="1:14" x14ac:dyDescent="0.2">
      <c r="A9794" s="505">
        <v>45250</v>
      </c>
      <c r="B9794" s="292" t="s">
        <v>541</v>
      </c>
      <c r="C9794" s="357">
        <v>6615.1</v>
      </c>
      <c r="D9794" s="292" t="s">
        <v>452</v>
      </c>
      <c r="E9794" s="292">
        <v>4491</v>
      </c>
      <c r="F9794" s="292" t="s">
        <v>3044</v>
      </c>
      <c r="G9794" s="292"/>
      <c r="H9794" s="294">
        <v>8</v>
      </c>
      <c r="I9794" s="292">
        <v>520</v>
      </c>
      <c r="J9794" s="292" t="s">
        <v>2937</v>
      </c>
      <c r="K9794" s="292">
        <v>624</v>
      </c>
      <c r="L9794" s="292" t="s">
        <v>459</v>
      </c>
      <c r="M9794" s="292" t="s">
        <v>7116</v>
      </c>
      <c r="N9794" s="292" t="s">
        <v>7117</v>
      </c>
    </row>
    <row r="9795" spans="1:14" x14ac:dyDescent="0.2">
      <c r="A9795" s="505">
        <v>45251</v>
      </c>
      <c r="B9795" s="292" t="s">
        <v>541</v>
      </c>
      <c r="C9795" s="357">
        <v>6615.1</v>
      </c>
      <c r="D9795" s="292" t="s">
        <v>452</v>
      </c>
      <c r="E9795" s="292">
        <v>7224</v>
      </c>
      <c r="F9795" s="292" t="s">
        <v>7152</v>
      </c>
      <c r="G9795" s="292"/>
      <c r="H9795" s="294">
        <v>8</v>
      </c>
      <c r="I9795" s="292">
        <v>272</v>
      </c>
      <c r="J9795" s="292" t="s">
        <v>2937</v>
      </c>
      <c r="K9795" s="292">
        <v>326.39999999999998</v>
      </c>
      <c r="L9795" s="292" t="s">
        <v>459</v>
      </c>
      <c r="M9795" s="292" t="s">
        <v>7116</v>
      </c>
      <c r="N9795" s="292" t="s">
        <v>7117</v>
      </c>
    </row>
    <row r="9796" spans="1:14" x14ac:dyDescent="0.2">
      <c r="A9796" s="505">
        <v>45251</v>
      </c>
      <c r="B9796" s="292" t="s">
        <v>541</v>
      </c>
      <c r="C9796" s="357">
        <v>6615.1</v>
      </c>
      <c r="D9796" s="292" t="s">
        <v>452</v>
      </c>
      <c r="E9796" s="292">
        <v>4491</v>
      </c>
      <c r="F9796" s="292" t="s">
        <v>3044</v>
      </c>
      <c r="G9796" s="292"/>
      <c r="H9796" s="294">
        <v>8</v>
      </c>
      <c r="I9796" s="292">
        <v>520</v>
      </c>
      <c r="J9796" s="292" t="s">
        <v>2937</v>
      </c>
      <c r="K9796" s="292">
        <v>624</v>
      </c>
      <c r="L9796" s="292" t="s">
        <v>459</v>
      </c>
      <c r="M9796" s="292" t="s">
        <v>7116</v>
      </c>
      <c r="N9796" s="292" t="s">
        <v>7117</v>
      </c>
    </row>
    <row r="9797" spans="1:14" x14ac:dyDescent="0.2">
      <c r="A9797" s="505">
        <v>45252</v>
      </c>
      <c r="B9797" s="292" t="s">
        <v>541</v>
      </c>
      <c r="C9797" s="357">
        <v>6615.1</v>
      </c>
      <c r="D9797" s="292" t="s">
        <v>452</v>
      </c>
      <c r="E9797" s="292">
        <v>903</v>
      </c>
      <c r="F9797" s="292" t="s">
        <v>3304</v>
      </c>
      <c r="G9797" s="292"/>
      <c r="H9797" s="294">
        <v>8</v>
      </c>
      <c r="I9797" s="292">
        <v>885</v>
      </c>
      <c r="J9797" s="292" t="s">
        <v>2937</v>
      </c>
      <c r="K9797" s="292">
        <v>1062</v>
      </c>
      <c r="L9797" s="292" t="s">
        <v>459</v>
      </c>
      <c r="M9797" s="292" t="s">
        <v>7116</v>
      </c>
      <c r="N9797" s="292" t="s">
        <v>7117</v>
      </c>
    </row>
    <row r="9798" spans="1:14" x14ac:dyDescent="0.2">
      <c r="A9798" s="505">
        <v>45252</v>
      </c>
      <c r="B9798" s="292" t="s">
        <v>541</v>
      </c>
      <c r="C9798" s="357">
        <v>6615.1</v>
      </c>
      <c r="D9798" s="292" t="s">
        <v>452</v>
      </c>
      <c r="E9798" s="292">
        <v>7224</v>
      </c>
      <c r="F9798" s="292" t="s">
        <v>7152</v>
      </c>
      <c r="G9798" s="292"/>
      <c r="H9798" s="294">
        <v>8</v>
      </c>
      <c r="I9798" s="292">
        <v>272</v>
      </c>
      <c r="J9798" s="292" t="s">
        <v>2937</v>
      </c>
      <c r="K9798" s="292">
        <v>326.39999999999998</v>
      </c>
      <c r="L9798" s="292" t="s">
        <v>459</v>
      </c>
      <c r="M9798" s="292" t="s">
        <v>7116</v>
      </c>
      <c r="N9798" s="292" t="s">
        <v>7117</v>
      </c>
    </row>
    <row r="9799" spans="1:14" x14ac:dyDescent="0.2">
      <c r="A9799" s="505">
        <v>45252</v>
      </c>
      <c r="B9799" s="292" t="s">
        <v>541</v>
      </c>
      <c r="C9799" s="357">
        <v>6615.1</v>
      </c>
      <c r="D9799" s="292" t="s">
        <v>452</v>
      </c>
      <c r="E9799" s="292">
        <v>4491</v>
      </c>
      <c r="F9799" s="292" t="s">
        <v>3044</v>
      </c>
      <c r="G9799" s="292"/>
      <c r="H9799" s="294">
        <v>8</v>
      </c>
      <c r="I9799" s="292">
        <v>520</v>
      </c>
      <c r="J9799" s="292" t="s">
        <v>2937</v>
      </c>
      <c r="K9799" s="292">
        <v>624</v>
      </c>
      <c r="L9799" s="292" t="s">
        <v>459</v>
      </c>
      <c r="M9799" s="292" t="s">
        <v>7116</v>
      </c>
      <c r="N9799" s="292" t="s">
        <v>7117</v>
      </c>
    </row>
    <row r="9800" spans="1:14" x14ac:dyDescent="0.2">
      <c r="A9800" s="505">
        <v>45253</v>
      </c>
      <c r="B9800" s="292" t="s">
        <v>541</v>
      </c>
      <c r="C9800" s="357">
        <v>6615.1</v>
      </c>
      <c r="D9800" s="292" t="s">
        <v>452</v>
      </c>
      <c r="E9800" s="292">
        <v>903</v>
      </c>
      <c r="F9800" s="292" t="s">
        <v>3304</v>
      </c>
      <c r="G9800" s="292"/>
      <c r="H9800" s="294">
        <v>4</v>
      </c>
      <c r="I9800" s="292">
        <v>885</v>
      </c>
      <c r="J9800" s="292" t="s">
        <v>2937</v>
      </c>
      <c r="K9800" s="292">
        <v>1062</v>
      </c>
      <c r="L9800" s="292" t="s">
        <v>459</v>
      </c>
      <c r="M9800" s="292" t="s">
        <v>7116</v>
      </c>
      <c r="N9800" s="292" t="s">
        <v>7117</v>
      </c>
    </row>
    <row r="9801" spans="1:14" x14ac:dyDescent="0.2">
      <c r="A9801" s="505">
        <v>45253</v>
      </c>
      <c r="B9801" s="292" t="s">
        <v>541</v>
      </c>
      <c r="C9801" s="357">
        <v>6615.1</v>
      </c>
      <c r="D9801" s="292" t="s">
        <v>452</v>
      </c>
      <c r="E9801" s="292">
        <v>7224</v>
      </c>
      <c r="F9801" s="292" t="s">
        <v>7152</v>
      </c>
      <c r="G9801" s="292"/>
      <c r="H9801" s="294">
        <v>8</v>
      </c>
      <c r="I9801" s="292">
        <v>272</v>
      </c>
      <c r="J9801" s="292" t="s">
        <v>2937</v>
      </c>
      <c r="K9801" s="292">
        <v>326.39999999999998</v>
      </c>
      <c r="L9801" s="292" t="s">
        <v>459</v>
      </c>
      <c r="M9801" s="292" t="s">
        <v>7116</v>
      </c>
      <c r="N9801" s="292" t="s">
        <v>7117</v>
      </c>
    </row>
    <row r="9802" spans="1:14" x14ac:dyDescent="0.2">
      <c r="A9802" s="505">
        <v>45253</v>
      </c>
      <c r="B9802" s="292" t="s">
        <v>541</v>
      </c>
      <c r="C9802" s="357">
        <v>6615.1</v>
      </c>
      <c r="D9802" s="292" t="s">
        <v>452</v>
      </c>
      <c r="E9802" s="292">
        <v>4491</v>
      </c>
      <c r="F9802" s="292" t="s">
        <v>3044</v>
      </c>
      <c r="G9802" s="292"/>
      <c r="H9802" s="294">
        <v>8</v>
      </c>
      <c r="I9802" s="292">
        <v>520</v>
      </c>
      <c r="J9802" s="292" t="s">
        <v>2937</v>
      </c>
      <c r="K9802" s="292">
        <v>624</v>
      </c>
      <c r="L9802" s="292" t="s">
        <v>459</v>
      </c>
      <c r="M9802" s="292" t="s">
        <v>7116</v>
      </c>
      <c r="N9802" s="292" t="s">
        <v>7117</v>
      </c>
    </row>
    <row r="9803" spans="1:14" x14ac:dyDescent="0.2">
      <c r="A9803" s="505">
        <v>45254</v>
      </c>
      <c r="B9803" s="292" t="s">
        <v>541</v>
      </c>
      <c r="C9803" s="357">
        <v>6615.1</v>
      </c>
      <c r="D9803" s="292" t="s">
        <v>452</v>
      </c>
      <c r="E9803" s="292">
        <v>903</v>
      </c>
      <c r="F9803" s="292" t="s">
        <v>3304</v>
      </c>
      <c r="G9803" s="292"/>
      <c r="H9803" s="294">
        <v>8</v>
      </c>
      <c r="I9803" s="292">
        <v>885</v>
      </c>
      <c r="J9803" s="292" t="s">
        <v>2937</v>
      </c>
      <c r="K9803" s="292">
        <v>1062</v>
      </c>
      <c r="L9803" s="292" t="s">
        <v>459</v>
      </c>
      <c r="M9803" s="292" t="s">
        <v>7116</v>
      </c>
      <c r="N9803" s="292" t="s">
        <v>7117</v>
      </c>
    </row>
    <row r="9804" spans="1:14" x14ac:dyDescent="0.2">
      <c r="A9804" s="505">
        <v>45254</v>
      </c>
      <c r="B9804" s="292" t="s">
        <v>541</v>
      </c>
      <c r="C9804" s="357">
        <v>6615.1</v>
      </c>
      <c r="D9804" s="292" t="s">
        <v>452</v>
      </c>
      <c r="E9804" s="292">
        <v>7224</v>
      </c>
      <c r="F9804" s="292" t="s">
        <v>7152</v>
      </c>
      <c r="G9804" s="292"/>
      <c r="H9804" s="294">
        <v>8</v>
      </c>
      <c r="I9804" s="292">
        <v>272</v>
      </c>
      <c r="J9804" s="292" t="s">
        <v>2937</v>
      </c>
      <c r="K9804" s="292">
        <v>326.39999999999998</v>
      </c>
      <c r="L9804" s="292" t="s">
        <v>459</v>
      </c>
      <c r="M9804" s="292" t="s">
        <v>7116</v>
      </c>
      <c r="N9804" s="292" t="s">
        <v>7117</v>
      </c>
    </row>
    <row r="9805" spans="1:14" x14ac:dyDescent="0.2">
      <c r="A9805" s="505">
        <v>45254</v>
      </c>
      <c r="B9805" s="292" t="s">
        <v>541</v>
      </c>
      <c r="C9805" s="357">
        <v>6615.1</v>
      </c>
      <c r="D9805" s="292" t="s">
        <v>452</v>
      </c>
      <c r="E9805" s="292">
        <v>4491</v>
      </c>
      <c r="F9805" s="292" t="s">
        <v>3044</v>
      </c>
      <c r="G9805" s="292"/>
      <c r="H9805" s="294">
        <v>8</v>
      </c>
      <c r="I9805" s="292">
        <v>520</v>
      </c>
      <c r="J9805" s="292" t="s">
        <v>2937</v>
      </c>
      <c r="K9805" s="292">
        <v>624</v>
      </c>
      <c r="L9805" s="292" t="s">
        <v>459</v>
      </c>
      <c r="M9805" s="292" t="s">
        <v>7116</v>
      </c>
      <c r="N9805" s="292" t="s">
        <v>7117</v>
      </c>
    </row>
    <row r="9806" spans="1:14" x14ac:dyDescent="0.2">
      <c r="A9806" s="505">
        <v>45257</v>
      </c>
      <c r="B9806" s="292" t="s">
        <v>541</v>
      </c>
      <c r="C9806" s="357">
        <v>6615.1</v>
      </c>
      <c r="D9806" s="292" t="s">
        <v>452</v>
      </c>
      <c r="E9806" s="292">
        <v>6524</v>
      </c>
      <c r="F9806" s="292" t="s">
        <v>7129</v>
      </c>
      <c r="G9806" s="292"/>
      <c r="H9806" s="294">
        <v>8</v>
      </c>
      <c r="I9806" s="292">
        <v>320</v>
      </c>
      <c r="J9806" s="292" t="s">
        <v>2937</v>
      </c>
      <c r="K9806" s="292">
        <v>384</v>
      </c>
      <c r="L9806" s="292" t="s">
        <v>459</v>
      </c>
      <c r="M9806" s="292" t="s">
        <v>7116</v>
      </c>
      <c r="N9806" s="292" t="s">
        <v>7117</v>
      </c>
    </row>
    <row r="9807" spans="1:14" x14ac:dyDescent="0.2">
      <c r="A9807" s="505">
        <v>45246</v>
      </c>
      <c r="B9807" s="292" t="s">
        <v>541</v>
      </c>
      <c r="C9807" s="357">
        <v>6615.1</v>
      </c>
      <c r="D9807" s="292" t="s">
        <v>452</v>
      </c>
      <c r="E9807" s="292">
        <v>4491</v>
      </c>
      <c r="F9807" s="292" t="s">
        <v>3044</v>
      </c>
      <c r="G9807" s="292"/>
      <c r="H9807" s="294">
        <v>8</v>
      </c>
      <c r="I9807" s="292">
        <v>520</v>
      </c>
      <c r="J9807" s="292" t="s">
        <v>2937</v>
      </c>
      <c r="K9807" s="292">
        <v>624</v>
      </c>
      <c r="L9807" s="292" t="s">
        <v>459</v>
      </c>
      <c r="M9807" s="292" t="s">
        <v>7116</v>
      </c>
      <c r="N9807" s="292" t="s">
        <v>7117</v>
      </c>
    </row>
    <row r="9808" spans="1:14" x14ac:dyDescent="0.2">
      <c r="A9808" s="505">
        <v>45257</v>
      </c>
      <c r="B9808" s="292" t="s">
        <v>541</v>
      </c>
      <c r="C9808" s="357">
        <v>6615.1</v>
      </c>
      <c r="D9808" s="292" t="s">
        <v>452</v>
      </c>
      <c r="E9808" s="292">
        <v>7224</v>
      </c>
      <c r="F9808" s="292" t="s">
        <v>7152</v>
      </c>
      <c r="G9808" s="292"/>
      <c r="H9808" s="294">
        <v>8</v>
      </c>
      <c r="I9808" s="292">
        <v>272</v>
      </c>
      <c r="J9808" s="292" t="s">
        <v>2937</v>
      </c>
      <c r="K9808" s="292">
        <v>326.39999999999998</v>
      </c>
      <c r="L9808" s="292" t="s">
        <v>459</v>
      </c>
      <c r="M9808" s="292" t="s">
        <v>7116</v>
      </c>
      <c r="N9808" s="292" t="s">
        <v>7117</v>
      </c>
    </row>
    <row r="9809" spans="1:14" x14ac:dyDescent="0.2">
      <c r="A9809" s="505">
        <v>45258</v>
      </c>
      <c r="B9809" s="292" t="s">
        <v>541</v>
      </c>
      <c r="C9809" s="357">
        <v>6615.1</v>
      </c>
      <c r="D9809" s="292" t="s">
        <v>452</v>
      </c>
      <c r="E9809" s="292">
        <v>6524</v>
      </c>
      <c r="F9809" s="292" t="s">
        <v>7129</v>
      </c>
      <c r="G9809" s="292"/>
      <c r="H9809" s="294">
        <v>8</v>
      </c>
      <c r="I9809" s="292">
        <v>320</v>
      </c>
      <c r="J9809" s="292" t="s">
        <v>2937</v>
      </c>
      <c r="K9809" s="292">
        <v>384</v>
      </c>
      <c r="L9809" s="292" t="s">
        <v>459</v>
      </c>
      <c r="M9809" s="292" t="s">
        <v>7116</v>
      </c>
      <c r="N9809" s="292" t="s">
        <v>7117</v>
      </c>
    </row>
    <row r="9810" spans="1:14" x14ac:dyDescent="0.2">
      <c r="A9810" s="505">
        <v>45247</v>
      </c>
      <c r="B9810" s="292" t="s">
        <v>541</v>
      </c>
      <c r="C9810" s="357">
        <v>6615.1</v>
      </c>
      <c r="D9810" s="292" t="s">
        <v>452</v>
      </c>
      <c r="E9810" s="292">
        <v>4491</v>
      </c>
      <c r="F9810" s="292" t="s">
        <v>3044</v>
      </c>
      <c r="G9810" s="292"/>
      <c r="H9810" s="294">
        <v>8</v>
      </c>
      <c r="I9810" s="292">
        <v>520</v>
      </c>
      <c r="J9810" s="292" t="s">
        <v>2937</v>
      </c>
      <c r="K9810" s="292">
        <v>624</v>
      </c>
      <c r="L9810" s="292" t="s">
        <v>459</v>
      </c>
      <c r="M9810" s="292" t="s">
        <v>7116</v>
      </c>
      <c r="N9810" s="292" t="s">
        <v>7117</v>
      </c>
    </row>
    <row r="9811" spans="1:14" x14ac:dyDescent="0.2">
      <c r="A9811" s="505">
        <v>45258</v>
      </c>
      <c r="B9811" s="292" t="s">
        <v>541</v>
      </c>
      <c r="C9811" s="357">
        <v>6615.1</v>
      </c>
      <c r="D9811" s="292" t="s">
        <v>452</v>
      </c>
      <c r="E9811" s="292">
        <v>7224</v>
      </c>
      <c r="F9811" s="292" t="s">
        <v>7152</v>
      </c>
      <c r="G9811" s="292"/>
      <c r="H9811" s="294">
        <v>8</v>
      </c>
      <c r="I9811" s="292">
        <v>272</v>
      </c>
      <c r="J9811" s="292" t="s">
        <v>2937</v>
      </c>
      <c r="K9811" s="292">
        <v>326.39999999999998</v>
      </c>
      <c r="L9811" s="292" t="s">
        <v>459</v>
      </c>
      <c r="M9811" s="292" t="s">
        <v>7116</v>
      </c>
      <c r="N9811" s="292" t="s">
        <v>7117</v>
      </c>
    </row>
    <row r="9812" spans="1:14" x14ac:dyDescent="0.2">
      <c r="A9812" s="505">
        <v>45259</v>
      </c>
      <c r="B9812" s="292" t="s">
        <v>541</v>
      </c>
      <c r="C9812" s="357">
        <v>6615.1</v>
      </c>
      <c r="D9812" s="292" t="s">
        <v>452</v>
      </c>
      <c r="E9812" s="292">
        <v>6524</v>
      </c>
      <c r="F9812" s="292" t="s">
        <v>7129</v>
      </c>
      <c r="G9812" s="292"/>
      <c r="H9812" s="294">
        <v>8</v>
      </c>
      <c r="I9812" s="292">
        <v>320</v>
      </c>
      <c r="J9812" s="292" t="s">
        <v>2937</v>
      </c>
      <c r="K9812" s="292">
        <v>384</v>
      </c>
      <c r="L9812" s="292" t="s">
        <v>459</v>
      </c>
      <c r="M9812" s="292" t="s">
        <v>7116</v>
      </c>
      <c r="N9812" s="292" t="s">
        <v>7117</v>
      </c>
    </row>
    <row r="9813" spans="1:14" x14ac:dyDescent="0.2">
      <c r="A9813" s="505">
        <v>45257</v>
      </c>
      <c r="B9813" s="292" t="s">
        <v>541</v>
      </c>
      <c r="C9813" s="357">
        <v>6615.1</v>
      </c>
      <c r="D9813" s="292" t="s">
        <v>452</v>
      </c>
      <c r="E9813" s="292">
        <v>4491</v>
      </c>
      <c r="F9813" s="292" t="s">
        <v>3044</v>
      </c>
      <c r="G9813" s="292"/>
      <c r="H9813" s="294">
        <v>8</v>
      </c>
      <c r="I9813" s="292">
        <v>520</v>
      </c>
      <c r="J9813" s="292" t="s">
        <v>2937</v>
      </c>
      <c r="K9813" s="292">
        <v>624</v>
      </c>
      <c r="L9813" s="292" t="s">
        <v>459</v>
      </c>
      <c r="M9813" s="292" t="s">
        <v>7116</v>
      </c>
      <c r="N9813" s="292" t="s">
        <v>7117</v>
      </c>
    </row>
    <row r="9814" spans="1:14" x14ac:dyDescent="0.2">
      <c r="A9814" s="505">
        <v>45259</v>
      </c>
      <c r="B9814" s="292" t="s">
        <v>541</v>
      </c>
      <c r="C9814" s="357">
        <v>6615.1</v>
      </c>
      <c r="D9814" s="292" t="s">
        <v>452</v>
      </c>
      <c r="E9814" s="292">
        <v>7224</v>
      </c>
      <c r="F9814" s="292" t="s">
        <v>7152</v>
      </c>
      <c r="G9814" s="292"/>
      <c r="H9814" s="294">
        <v>8</v>
      </c>
      <c r="I9814" s="292">
        <v>272</v>
      </c>
      <c r="J9814" s="292" t="s">
        <v>2937</v>
      </c>
      <c r="K9814" s="292">
        <v>326.39999999999998</v>
      </c>
      <c r="L9814" s="292" t="s">
        <v>459</v>
      </c>
      <c r="M9814" s="292" t="s">
        <v>7116</v>
      </c>
      <c r="N9814" s="292" t="s">
        <v>7117</v>
      </c>
    </row>
    <row r="9815" spans="1:14" x14ac:dyDescent="0.2">
      <c r="A9815" s="505">
        <v>45231</v>
      </c>
      <c r="B9815" s="292" t="s">
        <v>541</v>
      </c>
      <c r="C9815" s="357">
        <v>6615.1</v>
      </c>
      <c r="D9815" s="292" t="s">
        <v>452</v>
      </c>
      <c r="E9815" s="292">
        <v>5749</v>
      </c>
      <c r="F9815" s="292" t="s">
        <v>2978</v>
      </c>
      <c r="G9815" s="292"/>
      <c r="H9815" s="294">
        <v>8</v>
      </c>
      <c r="I9815" s="292">
        <v>359</v>
      </c>
      <c r="J9815" s="292" t="s">
        <v>2937</v>
      </c>
      <c r="K9815" s="292">
        <v>430.8</v>
      </c>
      <c r="L9815" s="292" t="s">
        <v>459</v>
      </c>
      <c r="M9815" s="292" t="s">
        <v>7116</v>
      </c>
      <c r="N9815" s="292" t="s">
        <v>7117</v>
      </c>
    </row>
    <row r="9816" spans="1:14" x14ac:dyDescent="0.2">
      <c r="A9816" s="505">
        <v>45260</v>
      </c>
      <c r="B9816" s="292" t="s">
        <v>541</v>
      </c>
      <c r="C9816" s="357">
        <v>6615.1</v>
      </c>
      <c r="D9816" s="292" t="s">
        <v>452</v>
      </c>
      <c r="E9816" s="292">
        <v>6524</v>
      </c>
      <c r="F9816" s="292" t="s">
        <v>7129</v>
      </c>
      <c r="G9816" s="292"/>
      <c r="H9816" s="294">
        <v>8</v>
      </c>
      <c r="I9816" s="292">
        <v>320</v>
      </c>
      <c r="J9816" s="292" t="s">
        <v>2937</v>
      </c>
      <c r="K9816" s="292">
        <v>384</v>
      </c>
      <c r="L9816" s="292" t="s">
        <v>459</v>
      </c>
      <c r="M9816" s="292" t="s">
        <v>7116</v>
      </c>
      <c r="N9816" s="292" t="s">
        <v>7117</v>
      </c>
    </row>
    <row r="9817" spans="1:14" x14ac:dyDescent="0.2">
      <c r="A9817" s="505">
        <v>45257</v>
      </c>
      <c r="B9817" s="292" t="s">
        <v>541</v>
      </c>
      <c r="C9817" s="357">
        <v>6854.1</v>
      </c>
      <c r="D9817" s="292" t="s">
        <v>452</v>
      </c>
      <c r="E9817" s="292">
        <v>7411</v>
      </c>
      <c r="F9817" s="292" t="s">
        <v>7300</v>
      </c>
      <c r="G9817" s="292"/>
      <c r="H9817" s="294">
        <v>8</v>
      </c>
      <c r="I9817" s="292">
        <v>314</v>
      </c>
      <c r="J9817" s="292" t="s">
        <v>2937</v>
      </c>
      <c r="K9817" s="292">
        <v>376.8</v>
      </c>
      <c r="L9817" s="292" t="s">
        <v>459</v>
      </c>
      <c r="M9817" s="292" t="s">
        <v>7116</v>
      </c>
      <c r="N9817" s="292" t="s">
        <v>7117</v>
      </c>
    </row>
    <row r="9818" spans="1:14" x14ac:dyDescent="0.2">
      <c r="A9818" s="505">
        <v>45258</v>
      </c>
      <c r="B9818" s="292" t="s">
        <v>541</v>
      </c>
      <c r="C9818" s="357">
        <v>6615.1</v>
      </c>
      <c r="D9818" s="292" t="s">
        <v>452</v>
      </c>
      <c r="E9818" s="292">
        <v>4491</v>
      </c>
      <c r="F9818" s="292" t="s">
        <v>3044</v>
      </c>
      <c r="G9818" s="292"/>
      <c r="H9818" s="294">
        <v>8</v>
      </c>
      <c r="I9818" s="292">
        <v>520</v>
      </c>
      <c r="J9818" s="292" t="s">
        <v>2937</v>
      </c>
      <c r="K9818" s="292">
        <v>624</v>
      </c>
      <c r="L9818" s="292" t="s">
        <v>459</v>
      </c>
      <c r="M9818" s="292" t="s">
        <v>7116</v>
      </c>
      <c r="N9818" s="292" t="s">
        <v>7117</v>
      </c>
    </row>
    <row r="9819" spans="1:14" x14ac:dyDescent="0.2">
      <c r="A9819" s="505">
        <v>45232</v>
      </c>
      <c r="B9819" s="292" t="s">
        <v>541</v>
      </c>
      <c r="C9819" s="357">
        <v>6615.1</v>
      </c>
      <c r="D9819" s="292" t="s">
        <v>452</v>
      </c>
      <c r="E9819" s="292">
        <v>5749</v>
      </c>
      <c r="F9819" s="292" t="s">
        <v>2978</v>
      </c>
      <c r="G9819" s="292"/>
      <c r="H9819" s="294">
        <v>8</v>
      </c>
      <c r="I9819" s="292">
        <v>359</v>
      </c>
      <c r="J9819" s="292" t="s">
        <v>2937</v>
      </c>
      <c r="K9819" s="292">
        <v>430.8</v>
      </c>
      <c r="L9819" s="292" t="s">
        <v>459</v>
      </c>
      <c r="M9819" s="292" t="s">
        <v>7116</v>
      </c>
      <c r="N9819" s="292" t="s">
        <v>7117</v>
      </c>
    </row>
    <row r="9820" spans="1:14" x14ac:dyDescent="0.2">
      <c r="A9820" s="505">
        <v>45260</v>
      </c>
      <c r="B9820" s="292" t="s">
        <v>541</v>
      </c>
      <c r="C9820" s="357">
        <v>6615.1</v>
      </c>
      <c r="D9820" s="292" t="s">
        <v>452</v>
      </c>
      <c r="E9820" s="292">
        <v>7224</v>
      </c>
      <c r="F9820" s="292" t="s">
        <v>7152</v>
      </c>
      <c r="G9820" s="292"/>
      <c r="H9820" s="294">
        <v>8</v>
      </c>
      <c r="I9820" s="292">
        <v>272</v>
      </c>
      <c r="J9820" s="292" t="s">
        <v>2937</v>
      </c>
      <c r="K9820" s="292">
        <v>326.39999999999998</v>
      </c>
      <c r="L9820" s="292" t="s">
        <v>459</v>
      </c>
      <c r="M9820" s="292" t="s">
        <v>7116</v>
      </c>
      <c r="N9820" s="292" t="s">
        <v>7117</v>
      </c>
    </row>
    <row r="9821" spans="1:14" x14ac:dyDescent="0.2">
      <c r="A9821" s="505">
        <v>45250</v>
      </c>
      <c r="B9821" s="292" t="s">
        <v>541</v>
      </c>
      <c r="C9821" s="357">
        <v>6615.1</v>
      </c>
      <c r="D9821" s="292" t="s">
        <v>452</v>
      </c>
      <c r="E9821" s="292">
        <v>7240</v>
      </c>
      <c r="F9821" s="292" t="s">
        <v>7156</v>
      </c>
      <c r="G9821" s="292"/>
      <c r="H9821" s="294">
        <v>8</v>
      </c>
      <c r="I9821" s="292">
        <v>279</v>
      </c>
      <c r="J9821" s="292" t="s">
        <v>2937</v>
      </c>
      <c r="K9821" s="292">
        <v>334.8</v>
      </c>
      <c r="L9821" s="292" t="s">
        <v>459</v>
      </c>
      <c r="M9821" s="292" t="s">
        <v>7116</v>
      </c>
      <c r="N9821" s="292" t="s">
        <v>7117</v>
      </c>
    </row>
    <row r="9822" spans="1:14" x14ac:dyDescent="0.2">
      <c r="A9822" s="505">
        <v>45259</v>
      </c>
      <c r="B9822" s="292" t="s">
        <v>541</v>
      </c>
      <c r="C9822" s="357">
        <v>6615.1</v>
      </c>
      <c r="D9822" s="292" t="s">
        <v>452</v>
      </c>
      <c r="E9822" s="292">
        <v>4491</v>
      </c>
      <c r="F9822" s="292" t="s">
        <v>3044</v>
      </c>
      <c r="G9822" s="292"/>
      <c r="H9822" s="294">
        <v>8</v>
      </c>
      <c r="I9822" s="292">
        <v>520</v>
      </c>
      <c r="J9822" s="292" t="s">
        <v>2937</v>
      </c>
      <c r="K9822" s="292">
        <v>624</v>
      </c>
      <c r="L9822" s="292" t="s">
        <v>459</v>
      </c>
      <c r="M9822" s="292" t="s">
        <v>7116</v>
      </c>
      <c r="N9822" s="292" t="s">
        <v>7117</v>
      </c>
    </row>
    <row r="9823" spans="1:14" x14ac:dyDescent="0.2">
      <c r="A9823" s="505">
        <v>45258</v>
      </c>
      <c r="B9823" s="292" t="s">
        <v>541</v>
      </c>
      <c r="C9823" s="357">
        <v>6854.1</v>
      </c>
      <c r="D9823" s="292" t="s">
        <v>452</v>
      </c>
      <c r="E9823" s="292">
        <v>7411</v>
      </c>
      <c r="F9823" s="292" t="s">
        <v>7300</v>
      </c>
      <c r="G9823" s="292"/>
      <c r="H9823" s="294">
        <v>8</v>
      </c>
      <c r="I9823" s="292">
        <v>314</v>
      </c>
      <c r="J9823" s="292" t="s">
        <v>2937</v>
      </c>
      <c r="K9823" s="292">
        <v>376.8</v>
      </c>
      <c r="L9823" s="292" t="s">
        <v>459</v>
      </c>
      <c r="M9823" s="292" t="s">
        <v>7116</v>
      </c>
      <c r="N9823" s="292" t="s">
        <v>7117</v>
      </c>
    </row>
    <row r="9824" spans="1:14" x14ac:dyDescent="0.2">
      <c r="A9824" s="505">
        <v>45233</v>
      </c>
      <c r="B9824" s="292" t="s">
        <v>541</v>
      </c>
      <c r="C9824" s="357">
        <v>6615.1</v>
      </c>
      <c r="D9824" s="292" t="s">
        <v>452</v>
      </c>
      <c r="E9824" s="292">
        <v>5749</v>
      </c>
      <c r="F9824" s="292" t="s">
        <v>2978</v>
      </c>
      <c r="G9824" s="292"/>
      <c r="H9824" s="294">
        <v>8</v>
      </c>
      <c r="I9824" s="292">
        <v>359</v>
      </c>
      <c r="J9824" s="292" t="s">
        <v>2937</v>
      </c>
      <c r="K9824" s="292">
        <v>430.8</v>
      </c>
      <c r="L9824" s="292" t="s">
        <v>459</v>
      </c>
      <c r="M9824" s="292" t="s">
        <v>7116</v>
      </c>
      <c r="N9824" s="292" t="s">
        <v>7117</v>
      </c>
    </row>
    <row r="9825" spans="1:14" x14ac:dyDescent="0.2">
      <c r="A9825" s="505">
        <v>45260</v>
      </c>
      <c r="B9825" s="292" t="s">
        <v>541</v>
      </c>
      <c r="C9825" s="357">
        <v>6615.1</v>
      </c>
      <c r="D9825" s="292" t="s">
        <v>452</v>
      </c>
      <c r="E9825" s="292">
        <v>4491</v>
      </c>
      <c r="F9825" s="292" t="s">
        <v>3044</v>
      </c>
      <c r="G9825" s="292"/>
      <c r="H9825" s="294">
        <v>8</v>
      </c>
      <c r="I9825" s="292">
        <v>520</v>
      </c>
      <c r="J9825" s="292" t="s">
        <v>2937</v>
      </c>
      <c r="K9825" s="292">
        <v>624</v>
      </c>
      <c r="L9825" s="292" t="s">
        <v>459</v>
      </c>
      <c r="M9825" s="292" t="s">
        <v>7116</v>
      </c>
      <c r="N9825" s="292" t="s">
        <v>7117</v>
      </c>
    </row>
    <row r="9826" spans="1:14" x14ac:dyDescent="0.2">
      <c r="A9826" s="505">
        <v>45250</v>
      </c>
      <c r="B9826" s="292" t="s">
        <v>541</v>
      </c>
      <c r="C9826" s="357">
        <v>6615.1</v>
      </c>
      <c r="D9826" s="292" t="s">
        <v>452</v>
      </c>
      <c r="E9826" s="292">
        <v>6524</v>
      </c>
      <c r="F9826" s="292" t="s">
        <v>7129</v>
      </c>
      <c r="G9826" s="292"/>
      <c r="H9826" s="294">
        <v>8</v>
      </c>
      <c r="I9826" s="292">
        <v>320</v>
      </c>
      <c r="J9826" s="292" t="s">
        <v>2937</v>
      </c>
      <c r="K9826" s="292">
        <v>384</v>
      </c>
      <c r="L9826" s="292" t="s">
        <v>459</v>
      </c>
      <c r="M9826" s="292" t="s">
        <v>7116</v>
      </c>
      <c r="N9826" s="292" t="s">
        <v>7117</v>
      </c>
    </row>
    <row r="9827" spans="1:14" x14ac:dyDescent="0.2">
      <c r="A9827" s="505">
        <v>45259</v>
      </c>
      <c r="B9827" s="292" t="s">
        <v>541</v>
      </c>
      <c r="C9827" s="357">
        <v>6854.1</v>
      </c>
      <c r="D9827" s="292" t="s">
        <v>452</v>
      </c>
      <c r="E9827" s="292">
        <v>7411</v>
      </c>
      <c r="F9827" s="292" t="s">
        <v>7300</v>
      </c>
      <c r="G9827" s="292"/>
      <c r="H9827" s="294">
        <v>8</v>
      </c>
      <c r="I9827" s="292">
        <v>314</v>
      </c>
      <c r="J9827" s="292" t="s">
        <v>2937</v>
      </c>
      <c r="K9827" s="292">
        <v>376.8</v>
      </c>
      <c r="L9827" s="292" t="s">
        <v>459</v>
      </c>
      <c r="M9827" s="292" t="s">
        <v>7116</v>
      </c>
      <c r="N9827" s="292" t="s">
        <v>7117</v>
      </c>
    </row>
    <row r="9828" spans="1:14" x14ac:dyDescent="0.2">
      <c r="A9828" s="505">
        <v>45243</v>
      </c>
      <c r="B9828" s="292" t="s">
        <v>541</v>
      </c>
      <c r="C9828" s="357">
        <v>6615.1</v>
      </c>
      <c r="D9828" s="292" t="s">
        <v>452</v>
      </c>
      <c r="E9828" s="292">
        <v>5749</v>
      </c>
      <c r="F9828" s="292" t="s">
        <v>2978</v>
      </c>
      <c r="G9828" s="292"/>
      <c r="H9828" s="294">
        <v>8</v>
      </c>
      <c r="I9828" s="292">
        <v>359</v>
      </c>
      <c r="J9828" s="292" t="s">
        <v>2937</v>
      </c>
      <c r="K9828" s="292">
        <v>430.8</v>
      </c>
      <c r="L9828" s="292" t="s">
        <v>459</v>
      </c>
      <c r="M9828" s="292" t="s">
        <v>7116</v>
      </c>
      <c r="N9828" s="292" t="s">
        <v>7117</v>
      </c>
    </row>
    <row r="9829" spans="1:14" x14ac:dyDescent="0.2">
      <c r="A9829" s="505">
        <v>45251</v>
      </c>
      <c r="B9829" s="292" t="s">
        <v>541</v>
      </c>
      <c r="C9829" s="357">
        <v>6615.1</v>
      </c>
      <c r="D9829" s="292" t="s">
        <v>452</v>
      </c>
      <c r="E9829" s="292">
        <v>7240</v>
      </c>
      <c r="F9829" s="292" t="s">
        <v>7156</v>
      </c>
      <c r="G9829" s="292"/>
      <c r="H9829" s="294">
        <v>8</v>
      </c>
      <c r="I9829" s="292">
        <v>279</v>
      </c>
      <c r="J9829" s="292" t="s">
        <v>2937</v>
      </c>
      <c r="K9829" s="292">
        <v>334.8</v>
      </c>
      <c r="L9829" s="292" t="s">
        <v>459</v>
      </c>
      <c r="M9829" s="292" t="s">
        <v>7116</v>
      </c>
      <c r="N9829" s="292" t="s">
        <v>7117</v>
      </c>
    </row>
    <row r="9830" spans="1:14" x14ac:dyDescent="0.2">
      <c r="A9830" s="505">
        <v>45260</v>
      </c>
      <c r="B9830" s="292" t="s">
        <v>541</v>
      </c>
      <c r="C9830" s="357">
        <v>6854.1</v>
      </c>
      <c r="D9830" s="292" t="s">
        <v>452</v>
      </c>
      <c r="E9830" s="292">
        <v>7411</v>
      </c>
      <c r="F9830" s="292" t="s">
        <v>7300</v>
      </c>
      <c r="G9830" s="292"/>
      <c r="H9830" s="294">
        <v>8</v>
      </c>
      <c r="I9830" s="292">
        <v>314</v>
      </c>
      <c r="J9830" s="292" t="s">
        <v>2937</v>
      </c>
      <c r="K9830" s="292">
        <v>376.8</v>
      </c>
      <c r="L9830" s="292" t="s">
        <v>459</v>
      </c>
      <c r="M9830" s="292" t="s">
        <v>7116</v>
      </c>
      <c r="N9830" s="292" t="s">
        <v>7117</v>
      </c>
    </row>
    <row r="9831" spans="1:14" x14ac:dyDescent="0.2">
      <c r="A9831" s="505">
        <v>45250</v>
      </c>
      <c r="B9831" s="292" t="s">
        <v>541</v>
      </c>
      <c r="C9831" s="357">
        <v>6615.1</v>
      </c>
      <c r="D9831" s="292" t="s">
        <v>452</v>
      </c>
      <c r="E9831" s="292">
        <v>7333</v>
      </c>
      <c r="F9831" s="292" t="s">
        <v>7204</v>
      </c>
      <c r="G9831" s="292"/>
      <c r="H9831" s="294">
        <v>8</v>
      </c>
      <c r="I9831" s="292">
        <v>284</v>
      </c>
      <c r="J9831" s="292" t="s">
        <v>2937</v>
      </c>
      <c r="K9831" s="292">
        <v>340.8</v>
      </c>
      <c r="L9831" s="292" t="s">
        <v>459</v>
      </c>
      <c r="M9831" s="292" t="s">
        <v>7116</v>
      </c>
      <c r="N9831" s="292" t="s">
        <v>7117</v>
      </c>
    </row>
    <row r="9832" spans="1:14" x14ac:dyDescent="0.2">
      <c r="A9832" s="505">
        <v>45244</v>
      </c>
      <c r="B9832" s="292" t="s">
        <v>541</v>
      </c>
      <c r="C9832" s="357">
        <v>6615.1</v>
      </c>
      <c r="D9832" s="292" t="s">
        <v>452</v>
      </c>
      <c r="E9832" s="292">
        <v>5749</v>
      </c>
      <c r="F9832" s="292" t="s">
        <v>2978</v>
      </c>
      <c r="G9832" s="292"/>
      <c r="H9832" s="294">
        <v>8</v>
      </c>
      <c r="I9832" s="292">
        <v>359</v>
      </c>
      <c r="J9832" s="292" t="s">
        <v>2937</v>
      </c>
      <c r="K9832" s="292">
        <v>430.8</v>
      </c>
      <c r="L9832" s="292" t="s">
        <v>459</v>
      </c>
      <c r="M9832" s="292" t="s">
        <v>7116</v>
      </c>
      <c r="N9832" s="292" t="s">
        <v>7117</v>
      </c>
    </row>
    <row r="9833" spans="1:14" x14ac:dyDescent="0.2">
      <c r="A9833" s="505">
        <v>45251</v>
      </c>
      <c r="B9833" s="292" t="s">
        <v>541</v>
      </c>
      <c r="C9833" s="357">
        <v>6615.1</v>
      </c>
      <c r="D9833" s="292" t="s">
        <v>452</v>
      </c>
      <c r="E9833" s="292">
        <v>7333</v>
      </c>
      <c r="F9833" s="292" t="s">
        <v>7204</v>
      </c>
      <c r="G9833" s="292"/>
      <c r="H9833" s="294">
        <v>8</v>
      </c>
      <c r="I9833" s="292">
        <v>284</v>
      </c>
      <c r="J9833" s="292" t="s">
        <v>2937</v>
      </c>
      <c r="K9833" s="292">
        <v>340.8</v>
      </c>
      <c r="L9833" s="292" t="s">
        <v>459</v>
      </c>
      <c r="M9833" s="292" t="s">
        <v>7116</v>
      </c>
      <c r="N9833" s="292" t="s">
        <v>7117</v>
      </c>
    </row>
    <row r="9834" spans="1:14" x14ac:dyDescent="0.2">
      <c r="A9834" s="505">
        <v>45245</v>
      </c>
      <c r="B9834" s="292" t="s">
        <v>541</v>
      </c>
      <c r="C9834" s="357">
        <v>6615.1</v>
      </c>
      <c r="D9834" s="292" t="s">
        <v>452</v>
      </c>
      <c r="E9834" s="292">
        <v>5749</v>
      </c>
      <c r="F9834" s="292" t="s">
        <v>2978</v>
      </c>
      <c r="G9834" s="292"/>
      <c r="H9834" s="294">
        <v>8</v>
      </c>
      <c r="I9834" s="292">
        <v>359</v>
      </c>
      <c r="J9834" s="292" t="s">
        <v>2937</v>
      </c>
      <c r="K9834" s="292">
        <v>430.8</v>
      </c>
      <c r="L9834" s="292" t="s">
        <v>459</v>
      </c>
      <c r="M9834" s="292" t="s">
        <v>7116</v>
      </c>
      <c r="N9834" s="292" t="s">
        <v>7117</v>
      </c>
    </row>
    <row r="9835" spans="1:14" x14ac:dyDescent="0.2">
      <c r="A9835" s="505">
        <v>45236</v>
      </c>
      <c r="B9835" s="292" t="s">
        <v>541</v>
      </c>
      <c r="C9835" s="357">
        <v>6615.1</v>
      </c>
      <c r="D9835" s="292" t="s">
        <v>452</v>
      </c>
      <c r="E9835" s="292">
        <v>5749</v>
      </c>
      <c r="F9835" s="292" t="s">
        <v>2978</v>
      </c>
      <c r="G9835" s="292"/>
      <c r="H9835" s="294">
        <v>8</v>
      </c>
      <c r="I9835" s="292">
        <v>359</v>
      </c>
      <c r="J9835" s="292" t="s">
        <v>2937</v>
      </c>
      <c r="K9835" s="292">
        <v>430.8</v>
      </c>
      <c r="L9835" s="292" t="s">
        <v>459</v>
      </c>
      <c r="M9835" s="292" t="s">
        <v>7116</v>
      </c>
      <c r="N9835" s="292" t="s">
        <v>7117</v>
      </c>
    </row>
    <row r="9836" spans="1:14" x14ac:dyDescent="0.2">
      <c r="A9836" s="505">
        <v>45252</v>
      </c>
      <c r="B9836" s="292" t="s">
        <v>541</v>
      </c>
      <c r="C9836" s="357">
        <v>6615.1</v>
      </c>
      <c r="D9836" s="292" t="s">
        <v>452</v>
      </c>
      <c r="E9836" s="292">
        <v>7333</v>
      </c>
      <c r="F9836" s="292" t="s">
        <v>7204</v>
      </c>
      <c r="G9836" s="292"/>
      <c r="H9836" s="294">
        <v>8</v>
      </c>
      <c r="I9836" s="292">
        <v>284</v>
      </c>
      <c r="J9836" s="292" t="s">
        <v>2937</v>
      </c>
      <c r="K9836" s="292">
        <v>340.8</v>
      </c>
      <c r="L9836" s="292" t="s">
        <v>459</v>
      </c>
      <c r="M9836" s="292" t="s">
        <v>7116</v>
      </c>
      <c r="N9836" s="292" t="s">
        <v>7117</v>
      </c>
    </row>
    <row r="9837" spans="1:14" x14ac:dyDescent="0.2">
      <c r="A9837" s="505">
        <v>45237</v>
      </c>
      <c r="B9837" s="292" t="s">
        <v>541</v>
      </c>
      <c r="C9837" s="357">
        <v>6615.1</v>
      </c>
      <c r="D9837" s="292" t="s">
        <v>452</v>
      </c>
      <c r="E9837" s="292">
        <v>5749</v>
      </c>
      <c r="F9837" s="292" t="s">
        <v>2978</v>
      </c>
      <c r="G9837" s="292"/>
      <c r="H9837" s="294">
        <v>8</v>
      </c>
      <c r="I9837" s="292">
        <v>359</v>
      </c>
      <c r="J9837" s="292" t="s">
        <v>2937</v>
      </c>
      <c r="K9837" s="292">
        <v>430.8</v>
      </c>
      <c r="L9837" s="292" t="s">
        <v>459</v>
      </c>
      <c r="M9837" s="292" t="s">
        <v>7116</v>
      </c>
      <c r="N9837" s="292" t="s">
        <v>7117</v>
      </c>
    </row>
    <row r="9838" spans="1:14" x14ac:dyDescent="0.2">
      <c r="A9838" s="505">
        <v>45253</v>
      </c>
      <c r="B9838" s="292" t="s">
        <v>541</v>
      </c>
      <c r="C9838" s="357">
        <v>6615.1</v>
      </c>
      <c r="D9838" s="292" t="s">
        <v>452</v>
      </c>
      <c r="E9838" s="292">
        <v>7333</v>
      </c>
      <c r="F9838" s="292" t="s">
        <v>7204</v>
      </c>
      <c r="G9838" s="292"/>
      <c r="H9838" s="294">
        <v>8</v>
      </c>
      <c r="I9838" s="292">
        <v>284</v>
      </c>
      <c r="J9838" s="292" t="s">
        <v>2937</v>
      </c>
      <c r="K9838" s="292">
        <v>340.8</v>
      </c>
      <c r="L9838" s="292" t="s">
        <v>459</v>
      </c>
      <c r="M9838" s="292" t="s">
        <v>7116</v>
      </c>
      <c r="N9838" s="292" t="s">
        <v>7117</v>
      </c>
    </row>
    <row r="9839" spans="1:14" x14ac:dyDescent="0.2">
      <c r="A9839" s="505">
        <v>45238</v>
      </c>
      <c r="B9839" s="292" t="s">
        <v>541</v>
      </c>
      <c r="C9839" s="357">
        <v>6615.1</v>
      </c>
      <c r="D9839" s="292" t="s">
        <v>452</v>
      </c>
      <c r="E9839" s="292">
        <v>5749</v>
      </c>
      <c r="F9839" s="292" t="s">
        <v>2978</v>
      </c>
      <c r="G9839" s="292"/>
      <c r="H9839" s="294">
        <v>4</v>
      </c>
      <c r="I9839" s="292">
        <v>359</v>
      </c>
      <c r="J9839" s="292" t="s">
        <v>2937</v>
      </c>
      <c r="K9839" s="292">
        <v>430.8</v>
      </c>
      <c r="L9839" s="292" t="s">
        <v>459</v>
      </c>
      <c r="M9839" s="292" t="s">
        <v>7116</v>
      </c>
      <c r="N9839" s="292" t="s">
        <v>7117</v>
      </c>
    </row>
    <row r="9840" spans="1:14" x14ac:dyDescent="0.2">
      <c r="A9840" s="505">
        <v>45254</v>
      </c>
      <c r="B9840" s="292" t="s">
        <v>541</v>
      </c>
      <c r="C9840" s="357">
        <v>6615.1</v>
      </c>
      <c r="D9840" s="292" t="s">
        <v>452</v>
      </c>
      <c r="E9840" s="292">
        <v>7333</v>
      </c>
      <c r="F9840" s="292" t="s">
        <v>7204</v>
      </c>
      <c r="G9840" s="292"/>
      <c r="H9840" s="294">
        <v>8</v>
      </c>
      <c r="I9840" s="292">
        <v>284</v>
      </c>
      <c r="J9840" s="292" t="s">
        <v>2937</v>
      </c>
      <c r="K9840" s="292">
        <v>340.8</v>
      </c>
      <c r="L9840" s="292" t="s">
        <v>459</v>
      </c>
      <c r="M9840" s="292" t="s">
        <v>7116</v>
      </c>
      <c r="N9840" s="292" t="s">
        <v>7117</v>
      </c>
    </row>
    <row r="9841" spans="1:14" x14ac:dyDescent="0.2">
      <c r="A9841" s="505">
        <v>45239</v>
      </c>
      <c r="B9841" s="292" t="s">
        <v>541</v>
      </c>
      <c r="C9841" s="357">
        <v>6615.1</v>
      </c>
      <c r="D9841" s="292" t="s">
        <v>452</v>
      </c>
      <c r="E9841" s="292">
        <v>5749</v>
      </c>
      <c r="F9841" s="292" t="s">
        <v>2978</v>
      </c>
      <c r="G9841" s="292"/>
      <c r="H9841" s="294">
        <v>8</v>
      </c>
      <c r="I9841" s="292">
        <v>359</v>
      </c>
      <c r="J9841" s="292" t="s">
        <v>2937</v>
      </c>
      <c r="K9841" s="292">
        <v>430.8</v>
      </c>
      <c r="L9841" s="292" t="s">
        <v>459</v>
      </c>
      <c r="M9841" s="292" t="s">
        <v>7116</v>
      </c>
      <c r="N9841" s="292" t="s">
        <v>7117</v>
      </c>
    </row>
    <row r="9842" spans="1:14" x14ac:dyDescent="0.2">
      <c r="A9842" s="505">
        <v>45257</v>
      </c>
      <c r="B9842" s="292" t="s">
        <v>541</v>
      </c>
      <c r="C9842" s="357">
        <v>6615.1</v>
      </c>
      <c r="D9842" s="292" t="s">
        <v>452</v>
      </c>
      <c r="E9842" s="292">
        <v>7333</v>
      </c>
      <c r="F9842" s="292" t="s">
        <v>7204</v>
      </c>
      <c r="G9842" s="292"/>
      <c r="H9842" s="294">
        <v>8</v>
      </c>
      <c r="I9842" s="292">
        <v>284</v>
      </c>
      <c r="J9842" s="292" t="s">
        <v>2937</v>
      </c>
      <c r="K9842" s="292">
        <v>340.8</v>
      </c>
      <c r="L9842" s="292" t="s">
        <v>459</v>
      </c>
      <c r="M9842" s="292" t="s">
        <v>7116</v>
      </c>
      <c r="N9842" s="292" t="s">
        <v>7117</v>
      </c>
    </row>
    <row r="9843" spans="1:14" x14ac:dyDescent="0.2">
      <c r="A9843" s="505">
        <v>45240</v>
      </c>
      <c r="B9843" s="292" t="s">
        <v>541</v>
      </c>
      <c r="C9843" s="357">
        <v>6615.1</v>
      </c>
      <c r="D9843" s="292" t="s">
        <v>452</v>
      </c>
      <c r="E9843" s="292">
        <v>5749</v>
      </c>
      <c r="F9843" s="292" t="s">
        <v>2978</v>
      </c>
      <c r="G9843" s="292"/>
      <c r="H9843" s="294">
        <v>8</v>
      </c>
      <c r="I9843" s="292">
        <v>359</v>
      </c>
      <c r="J9843" s="292" t="s">
        <v>2937</v>
      </c>
      <c r="K9843" s="292">
        <v>430.8</v>
      </c>
      <c r="L9843" s="292" t="s">
        <v>459</v>
      </c>
      <c r="M9843" s="292" t="s">
        <v>7116</v>
      </c>
      <c r="N9843" s="292" t="s">
        <v>7117</v>
      </c>
    </row>
    <row r="9844" spans="1:14" x14ac:dyDescent="0.2">
      <c r="A9844" s="505">
        <v>45257</v>
      </c>
      <c r="B9844" s="292" t="s">
        <v>541</v>
      </c>
      <c r="C9844" s="357">
        <v>6615.1</v>
      </c>
      <c r="D9844" s="292" t="s">
        <v>452</v>
      </c>
      <c r="E9844" s="292">
        <v>903</v>
      </c>
      <c r="F9844" s="292" t="s">
        <v>3304</v>
      </c>
      <c r="G9844" s="292"/>
      <c r="H9844" s="294">
        <v>8</v>
      </c>
      <c r="I9844" s="292">
        <v>885</v>
      </c>
      <c r="J9844" s="292" t="s">
        <v>2937</v>
      </c>
      <c r="K9844" s="292">
        <v>1062</v>
      </c>
      <c r="L9844" s="292" t="s">
        <v>459</v>
      </c>
      <c r="M9844" s="292" t="s">
        <v>7116</v>
      </c>
      <c r="N9844" s="292" t="s">
        <v>7117</v>
      </c>
    </row>
    <row r="9845" spans="1:14" x14ac:dyDescent="0.2">
      <c r="A9845" s="505">
        <v>45258</v>
      </c>
      <c r="B9845" s="292" t="s">
        <v>541</v>
      </c>
      <c r="C9845" s="357">
        <v>6615.1</v>
      </c>
      <c r="D9845" s="292" t="s">
        <v>452</v>
      </c>
      <c r="E9845" s="292">
        <v>7333</v>
      </c>
      <c r="F9845" s="292" t="s">
        <v>7204</v>
      </c>
      <c r="G9845" s="292"/>
      <c r="H9845" s="294">
        <v>8</v>
      </c>
      <c r="I9845" s="292">
        <v>284</v>
      </c>
      <c r="J9845" s="292" t="s">
        <v>2937</v>
      </c>
      <c r="K9845" s="292">
        <v>340.8</v>
      </c>
      <c r="L9845" s="292" t="s">
        <v>459</v>
      </c>
      <c r="M9845" s="292" t="s">
        <v>7116</v>
      </c>
      <c r="N9845" s="292" t="s">
        <v>7117</v>
      </c>
    </row>
    <row r="9846" spans="1:14" x14ac:dyDescent="0.2">
      <c r="A9846" s="505">
        <v>45258</v>
      </c>
      <c r="B9846" s="292" t="s">
        <v>541</v>
      </c>
      <c r="C9846" s="357">
        <v>6615.1</v>
      </c>
      <c r="D9846" s="292" t="s">
        <v>452</v>
      </c>
      <c r="E9846" s="292">
        <v>903</v>
      </c>
      <c r="F9846" s="292" t="s">
        <v>3304</v>
      </c>
      <c r="G9846" s="292"/>
      <c r="H9846" s="294">
        <v>4</v>
      </c>
      <c r="I9846" s="292">
        <v>885</v>
      </c>
      <c r="J9846" s="292" t="s">
        <v>2937</v>
      </c>
      <c r="K9846" s="292">
        <v>1062</v>
      </c>
      <c r="L9846" s="292" t="s">
        <v>459</v>
      </c>
      <c r="M9846" s="292" t="s">
        <v>7116</v>
      </c>
      <c r="N9846" s="292" t="s">
        <v>7117</v>
      </c>
    </row>
    <row r="9847" spans="1:14" x14ac:dyDescent="0.2">
      <c r="A9847" s="505">
        <v>45259</v>
      </c>
      <c r="B9847" s="292" t="s">
        <v>541</v>
      </c>
      <c r="C9847" s="357">
        <v>6615.1</v>
      </c>
      <c r="D9847" s="292" t="s">
        <v>452</v>
      </c>
      <c r="E9847" s="292">
        <v>7333</v>
      </c>
      <c r="F9847" s="292" t="s">
        <v>7204</v>
      </c>
      <c r="G9847" s="292"/>
      <c r="H9847" s="294">
        <v>8</v>
      </c>
      <c r="I9847" s="292">
        <v>284</v>
      </c>
      <c r="J9847" s="292" t="s">
        <v>2937</v>
      </c>
      <c r="K9847" s="292">
        <v>340.8</v>
      </c>
      <c r="L9847" s="292" t="s">
        <v>459</v>
      </c>
      <c r="M9847" s="292" t="s">
        <v>7116</v>
      </c>
      <c r="N9847" s="292" t="s">
        <v>7117</v>
      </c>
    </row>
    <row r="9848" spans="1:14" x14ac:dyDescent="0.2">
      <c r="A9848" s="505">
        <v>45259</v>
      </c>
      <c r="B9848" s="292" t="s">
        <v>541</v>
      </c>
      <c r="C9848" s="357">
        <v>6615.1</v>
      </c>
      <c r="D9848" s="292" t="s">
        <v>452</v>
      </c>
      <c r="E9848" s="292">
        <v>903</v>
      </c>
      <c r="F9848" s="292" t="s">
        <v>3304</v>
      </c>
      <c r="G9848" s="292"/>
      <c r="H9848" s="294">
        <v>8</v>
      </c>
      <c r="I9848" s="292">
        <v>885</v>
      </c>
      <c r="J9848" s="292" t="s">
        <v>2937</v>
      </c>
      <c r="K9848" s="292">
        <v>1062</v>
      </c>
      <c r="L9848" s="292" t="s">
        <v>459</v>
      </c>
      <c r="M9848" s="292" t="s">
        <v>7116</v>
      </c>
      <c r="N9848" s="292" t="s">
        <v>7117</v>
      </c>
    </row>
    <row r="9849" spans="1:14" x14ac:dyDescent="0.2">
      <c r="A9849" s="505">
        <v>45260</v>
      </c>
      <c r="B9849" s="292" t="s">
        <v>541</v>
      </c>
      <c r="C9849" s="357">
        <v>6615.1</v>
      </c>
      <c r="D9849" s="292" t="s">
        <v>452</v>
      </c>
      <c r="E9849" s="292">
        <v>7333</v>
      </c>
      <c r="F9849" s="292" t="s">
        <v>7204</v>
      </c>
      <c r="G9849" s="292"/>
      <c r="H9849" s="294">
        <v>8</v>
      </c>
      <c r="I9849" s="292">
        <v>284</v>
      </c>
      <c r="J9849" s="292" t="s">
        <v>2937</v>
      </c>
      <c r="K9849" s="292">
        <v>340.8</v>
      </c>
      <c r="L9849" s="292" t="s">
        <v>459</v>
      </c>
      <c r="M9849" s="292" t="s">
        <v>7116</v>
      </c>
      <c r="N9849" s="292" t="s">
        <v>7117</v>
      </c>
    </row>
    <row r="9850" spans="1:14" x14ac:dyDescent="0.2">
      <c r="A9850" s="505">
        <v>45260</v>
      </c>
      <c r="B9850" s="292" t="s">
        <v>541</v>
      </c>
      <c r="C9850" s="357">
        <v>6615.1</v>
      </c>
      <c r="D9850" s="292" t="s">
        <v>452</v>
      </c>
      <c r="E9850" s="292">
        <v>903</v>
      </c>
      <c r="F9850" s="292" t="s">
        <v>3304</v>
      </c>
      <c r="G9850" s="292"/>
      <c r="H9850" s="294">
        <v>6.5</v>
      </c>
      <c r="I9850" s="292">
        <v>885</v>
      </c>
      <c r="J9850" s="292" t="s">
        <v>2937</v>
      </c>
      <c r="K9850" s="292">
        <v>1062</v>
      </c>
      <c r="L9850" s="292" t="s">
        <v>459</v>
      </c>
      <c r="M9850" s="292" t="s">
        <v>7116</v>
      </c>
      <c r="N9850" s="292" t="s">
        <v>7117</v>
      </c>
    </row>
    <row r="9851" spans="1:14" x14ac:dyDescent="0.2">
      <c r="A9851" s="505">
        <v>45246</v>
      </c>
      <c r="B9851" s="292" t="s">
        <v>541</v>
      </c>
      <c r="C9851" s="357">
        <v>6615.1</v>
      </c>
      <c r="D9851" s="292" t="s">
        <v>452</v>
      </c>
      <c r="E9851" s="292">
        <v>7333</v>
      </c>
      <c r="F9851" s="292" t="s">
        <v>7204</v>
      </c>
      <c r="G9851" s="292"/>
      <c r="H9851" s="294">
        <v>8</v>
      </c>
      <c r="I9851" s="292">
        <v>284</v>
      </c>
      <c r="J9851" s="292" t="s">
        <v>2937</v>
      </c>
      <c r="K9851" s="292">
        <v>340.8</v>
      </c>
      <c r="L9851" s="292" t="s">
        <v>459</v>
      </c>
      <c r="M9851" s="292" t="s">
        <v>7116</v>
      </c>
      <c r="N9851" s="292" t="s">
        <v>7117</v>
      </c>
    </row>
    <row r="9852" spans="1:14" x14ac:dyDescent="0.2">
      <c r="A9852" s="505">
        <v>45247</v>
      </c>
      <c r="B9852" s="292" t="s">
        <v>541</v>
      </c>
      <c r="C9852" s="357">
        <v>6615.1</v>
      </c>
      <c r="D9852" s="292" t="s">
        <v>452</v>
      </c>
      <c r="E9852" s="292">
        <v>7333</v>
      </c>
      <c r="F9852" s="292" t="s">
        <v>7204</v>
      </c>
      <c r="G9852" s="292"/>
      <c r="H9852" s="294">
        <v>8</v>
      </c>
      <c r="I9852" s="292">
        <v>284</v>
      </c>
      <c r="J9852" s="292" t="s">
        <v>2937</v>
      </c>
      <c r="K9852" s="292">
        <v>340.8</v>
      </c>
      <c r="L9852" s="292" t="s">
        <v>459</v>
      </c>
      <c r="M9852" s="292" t="s">
        <v>7116</v>
      </c>
      <c r="N9852" s="292" t="s">
        <v>7117</v>
      </c>
    </row>
    <row r="9853" spans="1:14" x14ac:dyDescent="0.2">
      <c r="A9853" s="505">
        <v>45246</v>
      </c>
      <c r="B9853" s="292" t="s">
        <v>541</v>
      </c>
      <c r="C9853" s="357">
        <v>6615.1</v>
      </c>
      <c r="D9853" s="292" t="s">
        <v>452</v>
      </c>
      <c r="E9853" s="292">
        <v>903</v>
      </c>
      <c r="F9853" s="292" t="s">
        <v>3304</v>
      </c>
      <c r="G9853" s="292"/>
      <c r="H9853" s="294">
        <v>6</v>
      </c>
      <c r="I9853" s="292">
        <v>885</v>
      </c>
      <c r="J9853" s="292" t="s">
        <v>2937</v>
      </c>
      <c r="K9853" s="292">
        <v>1062</v>
      </c>
      <c r="L9853" s="292" t="s">
        <v>459</v>
      </c>
      <c r="M9853" s="292" t="s">
        <v>7116</v>
      </c>
      <c r="N9853" s="292" t="s">
        <v>7117</v>
      </c>
    </row>
    <row r="9854" spans="1:14" x14ac:dyDescent="0.2">
      <c r="A9854" s="505">
        <v>45247</v>
      </c>
      <c r="B9854" s="292" t="s">
        <v>541</v>
      </c>
      <c r="C9854" s="357">
        <v>6615.1</v>
      </c>
      <c r="D9854" s="292" t="s">
        <v>452</v>
      </c>
      <c r="E9854" s="292">
        <v>903</v>
      </c>
      <c r="F9854" s="292" t="s">
        <v>3304</v>
      </c>
      <c r="G9854" s="292"/>
      <c r="H9854" s="294">
        <v>4</v>
      </c>
      <c r="I9854" s="292">
        <v>885</v>
      </c>
      <c r="J9854" s="292" t="s">
        <v>2937</v>
      </c>
      <c r="K9854" s="292">
        <v>1062</v>
      </c>
      <c r="L9854" s="292" t="s">
        <v>459</v>
      </c>
      <c r="M9854" s="292" t="s">
        <v>7116</v>
      </c>
      <c r="N9854" s="292" t="s">
        <v>7117</v>
      </c>
    </row>
    <row r="9855" spans="1:14" x14ac:dyDescent="0.2">
      <c r="A9855" s="505">
        <v>45250</v>
      </c>
      <c r="B9855" s="292" t="s">
        <v>541</v>
      </c>
      <c r="C9855" s="357">
        <v>6615.1</v>
      </c>
      <c r="D9855" s="292" t="s">
        <v>452</v>
      </c>
      <c r="E9855" s="292">
        <v>903</v>
      </c>
      <c r="F9855" s="292" t="s">
        <v>3304</v>
      </c>
      <c r="G9855" s="292"/>
      <c r="H9855" s="294">
        <v>4</v>
      </c>
      <c r="I9855" s="292">
        <v>885</v>
      </c>
      <c r="J9855" s="292" t="s">
        <v>2937</v>
      </c>
      <c r="K9855" s="292">
        <v>1062</v>
      </c>
      <c r="L9855" s="292" t="s">
        <v>459</v>
      </c>
      <c r="M9855" s="292" t="s">
        <v>7116</v>
      </c>
      <c r="N9855" s="292" t="s">
        <v>7117</v>
      </c>
    </row>
    <row r="9856" spans="1:14" x14ac:dyDescent="0.2">
      <c r="A9856" s="505">
        <v>45250</v>
      </c>
      <c r="B9856" s="292" t="s">
        <v>541</v>
      </c>
      <c r="C9856" s="357">
        <v>6615.1</v>
      </c>
      <c r="D9856" s="292" t="s">
        <v>452</v>
      </c>
      <c r="E9856" s="292">
        <v>5279</v>
      </c>
      <c r="F9856" s="292" t="s">
        <v>3463</v>
      </c>
      <c r="G9856" s="292"/>
      <c r="H9856" s="294">
        <v>8</v>
      </c>
      <c r="I9856" s="292">
        <v>492</v>
      </c>
      <c r="J9856" s="292" t="s">
        <v>2937</v>
      </c>
      <c r="K9856" s="292">
        <v>590.4</v>
      </c>
      <c r="L9856" s="292" t="s">
        <v>459</v>
      </c>
      <c r="M9856" s="292" t="s">
        <v>7116</v>
      </c>
      <c r="N9856" s="292" t="s">
        <v>7117</v>
      </c>
    </row>
    <row r="9857" spans="1:14" x14ac:dyDescent="0.2">
      <c r="A9857" s="505">
        <v>45251</v>
      </c>
      <c r="B9857" s="292" t="s">
        <v>541</v>
      </c>
      <c r="C9857" s="357">
        <v>6615.1</v>
      </c>
      <c r="D9857" s="292" t="s">
        <v>452</v>
      </c>
      <c r="E9857" s="292">
        <v>6524</v>
      </c>
      <c r="F9857" s="292" t="s">
        <v>7129</v>
      </c>
      <c r="G9857" s="292"/>
      <c r="H9857" s="294">
        <v>8</v>
      </c>
      <c r="I9857" s="292">
        <v>320</v>
      </c>
      <c r="J9857" s="292" t="s">
        <v>2937</v>
      </c>
      <c r="K9857" s="292">
        <v>384</v>
      </c>
      <c r="L9857" s="292" t="s">
        <v>459</v>
      </c>
      <c r="M9857" s="292" t="s">
        <v>7116</v>
      </c>
      <c r="N9857" s="292" t="s">
        <v>7117</v>
      </c>
    </row>
    <row r="9858" spans="1:14" x14ac:dyDescent="0.2">
      <c r="A9858" s="505">
        <v>45252</v>
      </c>
      <c r="B9858" s="292" t="s">
        <v>541</v>
      </c>
      <c r="C9858" s="357">
        <v>6615.1</v>
      </c>
      <c r="D9858" s="292" t="s">
        <v>452</v>
      </c>
      <c r="E9858" s="292">
        <v>7240</v>
      </c>
      <c r="F9858" s="292" t="s">
        <v>7156</v>
      </c>
      <c r="G9858" s="292"/>
      <c r="H9858" s="294">
        <v>8</v>
      </c>
      <c r="I9858" s="292">
        <v>279</v>
      </c>
      <c r="J9858" s="292" t="s">
        <v>2937</v>
      </c>
      <c r="K9858" s="292">
        <v>334.8</v>
      </c>
      <c r="L9858" s="292" t="s">
        <v>459</v>
      </c>
      <c r="M9858" s="292" t="s">
        <v>7116</v>
      </c>
      <c r="N9858" s="292" t="s">
        <v>7117</v>
      </c>
    </row>
    <row r="9859" spans="1:14" x14ac:dyDescent="0.2">
      <c r="A9859" s="505">
        <v>45251</v>
      </c>
      <c r="B9859" s="292" t="s">
        <v>541</v>
      </c>
      <c r="C9859" s="357">
        <v>6615.1</v>
      </c>
      <c r="D9859" s="292" t="s">
        <v>452</v>
      </c>
      <c r="E9859" s="292">
        <v>5279</v>
      </c>
      <c r="F9859" s="292" t="s">
        <v>3463</v>
      </c>
      <c r="G9859" s="292"/>
      <c r="H9859" s="294">
        <v>8</v>
      </c>
      <c r="I9859" s="292">
        <v>492</v>
      </c>
      <c r="J9859" s="292" t="s">
        <v>2937</v>
      </c>
      <c r="K9859" s="292">
        <v>590.4</v>
      </c>
      <c r="L9859" s="292" t="s">
        <v>459</v>
      </c>
      <c r="M9859" s="292" t="s">
        <v>7116</v>
      </c>
      <c r="N9859" s="292" t="s">
        <v>7117</v>
      </c>
    </row>
    <row r="9860" spans="1:14" x14ac:dyDescent="0.2">
      <c r="A9860" s="505">
        <v>45252</v>
      </c>
      <c r="B9860" s="292" t="s">
        <v>541</v>
      </c>
      <c r="C9860" s="357">
        <v>6615.1</v>
      </c>
      <c r="D9860" s="292" t="s">
        <v>452</v>
      </c>
      <c r="E9860" s="292">
        <v>6524</v>
      </c>
      <c r="F9860" s="292" t="s">
        <v>7129</v>
      </c>
      <c r="G9860" s="292"/>
      <c r="H9860" s="294">
        <v>8</v>
      </c>
      <c r="I9860" s="292">
        <v>320</v>
      </c>
      <c r="J9860" s="292" t="s">
        <v>2937</v>
      </c>
      <c r="K9860" s="292">
        <v>384</v>
      </c>
      <c r="L9860" s="292" t="s">
        <v>459</v>
      </c>
      <c r="M9860" s="292" t="s">
        <v>7116</v>
      </c>
      <c r="N9860" s="292" t="s">
        <v>7117</v>
      </c>
    </row>
    <row r="9861" spans="1:14" x14ac:dyDescent="0.2">
      <c r="A9861" s="505">
        <v>45253</v>
      </c>
      <c r="B9861" s="292" t="s">
        <v>541</v>
      </c>
      <c r="C9861" s="357">
        <v>6615.1</v>
      </c>
      <c r="D9861" s="292" t="s">
        <v>452</v>
      </c>
      <c r="E9861" s="292">
        <v>7240</v>
      </c>
      <c r="F9861" s="292" t="s">
        <v>7156</v>
      </c>
      <c r="G9861" s="292"/>
      <c r="H9861" s="294">
        <v>8</v>
      </c>
      <c r="I9861" s="292">
        <v>279</v>
      </c>
      <c r="J9861" s="292" t="s">
        <v>2937</v>
      </c>
      <c r="K9861" s="292">
        <v>334.8</v>
      </c>
      <c r="L9861" s="292" t="s">
        <v>459</v>
      </c>
      <c r="M9861" s="292" t="s">
        <v>7116</v>
      </c>
      <c r="N9861" s="292" t="s">
        <v>7117</v>
      </c>
    </row>
    <row r="9862" spans="1:14" x14ac:dyDescent="0.2">
      <c r="A9862" s="505">
        <v>45252</v>
      </c>
      <c r="B9862" s="292" t="s">
        <v>541</v>
      </c>
      <c r="C9862" s="357">
        <v>6615.1</v>
      </c>
      <c r="D9862" s="292" t="s">
        <v>452</v>
      </c>
      <c r="E9862" s="292">
        <v>5279</v>
      </c>
      <c r="F9862" s="292" t="s">
        <v>3463</v>
      </c>
      <c r="G9862" s="292"/>
      <c r="H9862" s="294">
        <v>8</v>
      </c>
      <c r="I9862" s="292">
        <v>492</v>
      </c>
      <c r="J9862" s="292" t="s">
        <v>2937</v>
      </c>
      <c r="K9862" s="292">
        <v>590.4</v>
      </c>
      <c r="L9862" s="292" t="s">
        <v>459</v>
      </c>
      <c r="M9862" s="292" t="s">
        <v>7116</v>
      </c>
      <c r="N9862" s="292" t="s">
        <v>7117</v>
      </c>
    </row>
    <row r="9863" spans="1:14" x14ac:dyDescent="0.2">
      <c r="A9863" s="505">
        <v>45253</v>
      </c>
      <c r="B9863" s="292" t="s">
        <v>541</v>
      </c>
      <c r="C9863" s="357">
        <v>6615.1</v>
      </c>
      <c r="D9863" s="292" t="s">
        <v>452</v>
      </c>
      <c r="E9863" s="292">
        <v>6524</v>
      </c>
      <c r="F9863" s="292" t="s">
        <v>7129</v>
      </c>
      <c r="G9863" s="292"/>
      <c r="H9863" s="294">
        <v>8</v>
      </c>
      <c r="I9863" s="292">
        <v>320</v>
      </c>
      <c r="J9863" s="292" t="s">
        <v>2937</v>
      </c>
      <c r="K9863" s="292">
        <v>384</v>
      </c>
      <c r="L9863" s="292" t="s">
        <v>459</v>
      </c>
      <c r="M9863" s="292" t="s">
        <v>7116</v>
      </c>
      <c r="N9863" s="292" t="s">
        <v>7117</v>
      </c>
    </row>
    <row r="9864" spans="1:14" x14ac:dyDescent="0.2">
      <c r="A9864" s="505">
        <v>45254</v>
      </c>
      <c r="B9864" s="292" t="s">
        <v>541</v>
      </c>
      <c r="C9864" s="357">
        <v>6615.1</v>
      </c>
      <c r="D9864" s="292" t="s">
        <v>452</v>
      </c>
      <c r="E9864" s="292">
        <v>7240</v>
      </c>
      <c r="F9864" s="292" t="s">
        <v>7156</v>
      </c>
      <c r="G9864" s="292"/>
      <c r="H9864" s="294">
        <v>8</v>
      </c>
      <c r="I9864" s="292">
        <v>279</v>
      </c>
      <c r="J9864" s="292" t="s">
        <v>2937</v>
      </c>
      <c r="K9864" s="292">
        <v>334.8</v>
      </c>
      <c r="L9864" s="292" t="s">
        <v>459</v>
      </c>
      <c r="M9864" s="292" t="s">
        <v>7116</v>
      </c>
      <c r="N9864" s="292" t="s">
        <v>7117</v>
      </c>
    </row>
    <row r="9865" spans="1:14" x14ac:dyDescent="0.2">
      <c r="A9865" s="505">
        <v>45253</v>
      </c>
      <c r="B9865" s="292" t="s">
        <v>541</v>
      </c>
      <c r="C9865" s="357">
        <v>6615.1</v>
      </c>
      <c r="D9865" s="292" t="s">
        <v>452</v>
      </c>
      <c r="E9865" s="292">
        <v>5279</v>
      </c>
      <c r="F9865" s="292" t="s">
        <v>3463</v>
      </c>
      <c r="G9865" s="292"/>
      <c r="H9865" s="294">
        <v>8</v>
      </c>
      <c r="I9865" s="292">
        <v>492</v>
      </c>
      <c r="J9865" s="292" t="s">
        <v>2937</v>
      </c>
      <c r="K9865" s="292">
        <v>590.4</v>
      </c>
      <c r="L9865" s="292" t="s">
        <v>459</v>
      </c>
      <c r="M9865" s="292" t="s">
        <v>7116</v>
      </c>
      <c r="N9865" s="292" t="s">
        <v>7117</v>
      </c>
    </row>
    <row r="9866" spans="1:14" x14ac:dyDescent="0.2">
      <c r="A9866" s="505">
        <v>45254</v>
      </c>
      <c r="B9866" s="292" t="s">
        <v>541</v>
      </c>
      <c r="C9866" s="357">
        <v>6615.1</v>
      </c>
      <c r="D9866" s="292" t="s">
        <v>452</v>
      </c>
      <c r="E9866" s="292">
        <v>6524</v>
      </c>
      <c r="F9866" s="292" t="s">
        <v>7129</v>
      </c>
      <c r="G9866" s="292"/>
      <c r="H9866" s="294">
        <v>8</v>
      </c>
      <c r="I9866" s="292">
        <v>320</v>
      </c>
      <c r="J9866" s="292" t="s">
        <v>2937</v>
      </c>
      <c r="K9866" s="292">
        <v>384</v>
      </c>
      <c r="L9866" s="292" t="s">
        <v>459</v>
      </c>
      <c r="M9866" s="292" t="s">
        <v>7116</v>
      </c>
      <c r="N9866" s="292" t="s">
        <v>7117</v>
      </c>
    </row>
    <row r="9867" spans="1:14" x14ac:dyDescent="0.2">
      <c r="A9867" s="505">
        <v>45257</v>
      </c>
      <c r="B9867" s="292" t="s">
        <v>541</v>
      </c>
      <c r="C9867" s="357">
        <v>6615.1</v>
      </c>
      <c r="D9867" s="292" t="s">
        <v>452</v>
      </c>
      <c r="E9867" s="292">
        <v>7240</v>
      </c>
      <c r="F9867" s="292" t="s">
        <v>7156</v>
      </c>
      <c r="G9867" s="292"/>
      <c r="H9867" s="294">
        <v>8</v>
      </c>
      <c r="I9867" s="292">
        <v>279</v>
      </c>
      <c r="J9867" s="292" t="s">
        <v>2937</v>
      </c>
      <c r="K9867" s="292">
        <v>334.8</v>
      </c>
      <c r="L9867" s="292" t="s">
        <v>459</v>
      </c>
      <c r="M9867" s="292" t="s">
        <v>7116</v>
      </c>
      <c r="N9867" s="292" t="s">
        <v>7117</v>
      </c>
    </row>
    <row r="9868" spans="1:14" x14ac:dyDescent="0.2">
      <c r="A9868" s="505">
        <v>45254</v>
      </c>
      <c r="B9868" s="292" t="s">
        <v>541</v>
      </c>
      <c r="C9868" s="357">
        <v>6615.1</v>
      </c>
      <c r="D9868" s="292" t="s">
        <v>452</v>
      </c>
      <c r="E9868" s="292">
        <v>5279</v>
      </c>
      <c r="F9868" s="292" t="s">
        <v>3463</v>
      </c>
      <c r="G9868" s="292"/>
      <c r="H9868" s="294">
        <v>8</v>
      </c>
      <c r="I9868" s="292">
        <v>492</v>
      </c>
      <c r="J9868" s="292" t="s">
        <v>2937</v>
      </c>
      <c r="K9868" s="292">
        <v>590.4</v>
      </c>
      <c r="L9868" s="292" t="s">
        <v>459</v>
      </c>
      <c r="M9868" s="292" t="s">
        <v>7116</v>
      </c>
      <c r="N9868" s="292" t="s">
        <v>7117</v>
      </c>
    </row>
    <row r="9869" spans="1:14" x14ac:dyDescent="0.2">
      <c r="A9869" s="505">
        <v>45246</v>
      </c>
      <c r="B9869" s="292" t="s">
        <v>541</v>
      </c>
      <c r="C9869" s="357">
        <v>6615.1</v>
      </c>
      <c r="D9869" s="292" t="s">
        <v>452</v>
      </c>
      <c r="E9869" s="292">
        <v>6524</v>
      </c>
      <c r="F9869" s="292" t="s">
        <v>7129</v>
      </c>
      <c r="G9869" s="292"/>
      <c r="H9869" s="294">
        <v>8</v>
      </c>
      <c r="I9869" s="292">
        <v>320</v>
      </c>
      <c r="J9869" s="292" t="s">
        <v>2937</v>
      </c>
      <c r="K9869" s="292">
        <v>384</v>
      </c>
      <c r="L9869" s="292" t="s">
        <v>459</v>
      </c>
      <c r="M9869" s="292" t="s">
        <v>7116</v>
      </c>
      <c r="N9869" s="292" t="s">
        <v>7117</v>
      </c>
    </row>
    <row r="9870" spans="1:14" x14ac:dyDescent="0.2">
      <c r="A9870" s="505">
        <v>45258</v>
      </c>
      <c r="B9870" s="292" t="s">
        <v>541</v>
      </c>
      <c r="C9870" s="357">
        <v>6615.1</v>
      </c>
      <c r="D9870" s="292" t="s">
        <v>452</v>
      </c>
      <c r="E9870" s="292">
        <v>5279</v>
      </c>
      <c r="F9870" s="292" t="s">
        <v>3463</v>
      </c>
      <c r="G9870" s="292"/>
      <c r="H9870" s="294">
        <v>8</v>
      </c>
      <c r="I9870" s="292">
        <v>492</v>
      </c>
      <c r="J9870" s="292" t="s">
        <v>2937</v>
      </c>
      <c r="K9870" s="292">
        <v>590.4</v>
      </c>
      <c r="L9870" s="292" t="s">
        <v>459</v>
      </c>
      <c r="M9870" s="292" t="s">
        <v>7116</v>
      </c>
      <c r="N9870" s="292" t="s">
        <v>7117</v>
      </c>
    </row>
    <row r="9871" spans="1:14" x14ac:dyDescent="0.2">
      <c r="A9871" s="505">
        <v>45258</v>
      </c>
      <c r="B9871" s="292" t="s">
        <v>541</v>
      </c>
      <c r="C9871" s="357">
        <v>6615.1</v>
      </c>
      <c r="D9871" s="292" t="s">
        <v>452</v>
      </c>
      <c r="E9871" s="292">
        <v>7240</v>
      </c>
      <c r="F9871" s="292" t="s">
        <v>7156</v>
      </c>
      <c r="G9871" s="292"/>
      <c r="H9871" s="294">
        <v>8</v>
      </c>
      <c r="I9871" s="292">
        <v>279</v>
      </c>
      <c r="J9871" s="292" t="s">
        <v>2937</v>
      </c>
      <c r="K9871" s="292">
        <v>334.8</v>
      </c>
      <c r="L9871" s="292" t="s">
        <v>459</v>
      </c>
      <c r="M9871" s="292" t="s">
        <v>7116</v>
      </c>
      <c r="N9871" s="292" t="s">
        <v>7117</v>
      </c>
    </row>
    <row r="9872" spans="1:14" x14ac:dyDescent="0.2">
      <c r="A9872" s="505">
        <v>45259</v>
      </c>
      <c r="B9872" s="292" t="s">
        <v>541</v>
      </c>
      <c r="C9872" s="357">
        <v>6615.1</v>
      </c>
      <c r="D9872" s="292" t="s">
        <v>452</v>
      </c>
      <c r="E9872" s="292">
        <v>5279</v>
      </c>
      <c r="F9872" s="292" t="s">
        <v>3463</v>
      </c>
      <c r="G9872" s="292"/>
      <c r="H9872" s="294">
        <v>8</v>
      </c>
      <c r="I9872" s="292">
        <v>492</v>
      </c>
      <c r="J9872" s="292" t="s">
        <v>2937</v>
      </c>
      <c r="K9872" s="292">
        <v>590.4</v>
      </c>
      <c r="L9872" s="292" t="s">
        <v>459</v>
      </c>
      <c r="M9872" s="292" t="s">
        <v>7116</v>
      </c>
      <c r="N9872" s="292" t="s">
        <v>7117</v>
      </c>
    </row>
    <row r="9873" spans="1:14" x14ac:dyDescent="0.2">
      <c r="A9873" s="505">
        <v>45247</v>
      </c>
      <c r="B9873" s="292" t="s">
        <v>541</v>
      </c>
      <c r="C9873" s="357">
        <v>6615.1</v>
      </c>
      <c r="D9873" s="292" t="s">
        <v>452</v>
      </c>
      <c r="E9873" s="292">
        <v>6524</v>
      </c>
      <c r="F9873" s="292" t="s">
        <v>7129</v>
      </c>
      <c r="G9873" s="292"/>
      <c r="H9873" s="294">
        <v>8</v>
      </c>
      <c r="I9873" s="292">
        <v>320</v>
      </c>
      <c r="J9873" s="292" t="s">
        <v>2937</v>
      </c>
      <c r="K9873" s="292">
        <v>384</v>
      </c>
      <c r="L9873" s="292" t="s">
        <v>459</v>
      </c>
      <c r="M9873" s="292" t="s">
        <v>7116</v>
      </c>
      <c r="N9873" s="292" t="s">
        <v>7117</v>
      </c>
    </row>
    <row r="9874" spans="1:14" x14ac:dyDescent="0.2">
      <c r="A9874" s="505">
        <v>45259</v>
      </c>
      <c r="B9874" s="292" t="s">
        <v>541</v>
      </c>
      <c r="C9874" s="357">
        <v>6615.1</v>
      </c>
      <c r="D9874" s="292" t="s">
        <v>452</v>
      </c>
      <c r="E9874" s="292">
        <v>7240</v>
      </c>
      <c r="F9874" s="292" t="s">
        <v>7156</v>
      </c>
      <c r="G9874" s="292"/>
      <c r="H9874" s="294">
        <v>8</v>
      </c>
      <c r="I9874" s="292">
        <v>279</v>
      </c>
      <c r="J9874" s="292" t="s">
        <v>2937</v>
      </c>
      <c r="K9874" s="292">
        <v>334.8</v>
      </c>
      <c r="L9874" s="292" t="s">
        <v>459</v>
      </c>
      <c r="M9874" s="292" t="s">
        <v>7116</v>
      </c>
      <c r="N9874" s="292" t="s">
        <v>7117</v>
      </c>
    </row>
    <row r="9875" spans="1:14" x14ac:dyDescent="0.2">
      <c r="A9875" s="505">
        <v>45260</v>
      </c>
      <c r="B9875" s="292" t="s">
        <v>541</v>
      </c>
      <c r="C9875" s="357">
        <v>6615.1</v>
      </c>
      <c r="D9875" s="292" t="s">
        <v>452</v>
      </c>
      <c r="E9875" s="292">
        <v>5279</v>
      </c>
      <c r="F9875" s="292" t="s">
        <v>3463</v>
      </c>
      <c r="G9875" s="292"/>
      <c r="H9875" s="294">
        <v>8</v>
      </c>
      <c r="I9875" s="292">
        <v>492</v>
      </c>
      <c r="J9875" s="292" t="s">
        <v>2937</v>
      </c>
      <c r="K9875" s="292">
        <v>590.4</v>
      </c>
      <c r="L9875" s="292" t="s">
        <v>459</v>
      </c>
      <c r="M9875" s="292" t="s">
        <v>7116</v>
      </c>
      <c r="N9875" s="292" t="s">
        <v>7117</v>
      </c>
    </row>
    <row r="9876" spans="1:14" x14ac:dyDescent="0.2">
      <c r="A9876" s="505">
        <v>45260</v>
      </c>
      <c r="B9876" s="292" t="s">
        <v>541</v>
      </c>
      <c r="C9876" s="357">
        <v>6615.1</v>
      </c>
      <c r="D9876" s="292" t="s">
        <v>452</v>
      </c>
      <c r="E9876" s="292">
        <v>7240</v>
      </c>
      <c r="F9876" s="292" t="s">
        <v>7156</v>
      </c>
      <c r="G9876" s="292"/>
      <c r="H9876" s="294">
        <v>8</v>
      </c>
      <c r="I9876" s="292">
        <v>279</v>
      </c>
      <c r="J9876" s="292" t="s">
        <v>2937</v>
      </c>
      <c r="K9876" s="292">
        <v>334.8</v>
      </c>
      <c r="L9876" s="292" t="s">
        <v>459</v>
      </c>
      <c r="M9876" s="292" t="s">
        <v>7116</v>
      </c>
      <c r="N9876" s="292" t="s">
        <v>7117</v>
      </c>
    </row>
    <row r="9877" spans="1:14" x14ac:dyDescent="0.2">
      <c r="A9877" s="505">
        <v>45246</v>
      </c>
      <c r="B9877" s="292" t="s">
        <v>541</v>
      </c>
      <c r="C9877" s="357">
        <v>6615.1</v>
      </c>
      <c r="D9877" s="292" t="s">
        <v>452</v>
      </c>
      <c r="E9877" s="292">
        <v>5279</v>
      </c>
      <c r="F9877" s="292" t="s">
        <v>3463</v>
      </c>
      <c r="G9877" s="292"/>
      <c r="H9877" s="294">
        <v>8</v>
      </c>
      <c r="I9877" s="292">
        <v>492</v>
      </c>
      <c r="J9877" s="292" t="s">
        <v>2937</v>
      </c>
      <c r="K9877" s="292">
        <v>590.4</v>
      </c>
      <c r="L9877" s="292" t="s">
        <v>459</v>
      </c>
      <c r="M9877" s="292" t="s">
        <v>7116</v>
      </c>
      <c r="N9877" s="292" t="s">
        <v>7117</v>
      </c>
    </row>
    <row r="9878" spans="1:14" x14ac:dyDescent="0.2">
      <c r="A9878" s="505">
        <v>45246</v>
      </c>
      <c r="B9878" s="292" t="s">
        <v>541</v>
      </c>
      <c r="C9878" s="357">
        <v>6615.1</v>
      </c>
      <c r="D9878" s="292" t="s">
        <v>452</v>
      </c>
      <c r="E9878" s="292">
        <v>7240</v>
      </c>
      <c r="F9878" s="292" t="s">
        <v>7156</v>
      </c>
      <c r="G9878" s="292"/>
      <c r="H9878" s="294">
        <v>8</v>
      </c>
      <c r="I9878" s="292">
        <v>279</v>
      </c>
      <c r="J9878" s="292" t="s">
        <v>2937</v>
      </c>
      <c r="K9878" s="292">
        <v>334.8</v>
      </c>
      <c r="L9878" s="292" t="s">
        <v>459</v>
      </c>
      <c r="M9878" s="292" t="s">
        <v>7116</v>
      </c>
      <c r="N9878" s="292" t="s">
        <v>7117</v>
      </c>
    </row>
    <row r="9879" spans="1:14" x14ac:dyDescent="0.2">
      <c r="A9879" s="505">
        <v>45247</v>
      </c>
      <c r="B9879" s="292" t="s">
        <v>541</v>
      </c>
      <c r="C9879" s="357">
        <v>6615.1</v>
      </c>
      <c r="D9879" s="292" t="s">
        <v>452</v>
      </c>
      <c r="E9879" s="292">
        <v>5279</v>
      </c>
      <c r="F9879" s="292" t="s">
        <v>3463</v>
      </c>
      <c r="G9879" s="292"/>
      <c r="H9879" s="294">
        <v>8</v>
      </c>
      <c r="I9879" s="292">
        <v>492</v>
      </c>
      <c r="J9879" s="292" t="s">
        <v>2937</v>
      </c>
      <c r="K9879" s="292">
        <v>590.4</v>
      </c>
      <c r="L9879" s="292" t="s">
        <v>459</v>
      </c>
      <c r="M9879" s="292" t="s">
        <v>7116</v>
      </c>
      <c r="N9879" s="292" t="s">
        <v>7117</v>
      </c>
    </row>
    <row r="9880" spans="1:14" x14ac:dyDescent="0.2">
      <c r="A9880" s="505">
        <v>45247</v>
      </c>
      <c r="B9880" s="292" t="s">
        <v>541</v>
      </c>
      <c r="C9880" s="357">
        <v>6615.1</v>
      </c>
      <c r="D9880" s="292" t="s">
        <v>452</v>
      </c>
      <c r="E9880" s="292">
        <v>7240</v>
      </c>
      <c r="F9880" s="292" t="s">
        <v>7156</v>
      </c>
      <c r="G9880" s="292"/>
      <c r="H9880" s="294">
        <v>8</v>
      </c>
      <c r="I9880" s="292">
        <v>279</v>
      </c>
      <c r="J9880" s="292" t="s">
        <v>2937</v>
      </c>
      <c r="K9880" s="292">
        <v>334.8</v>
      </c>
      <c r="L9880" s="292" t="s">
        <v>459</v>
      </c>
      <c r="M9880" s="292" t="s">
        <v>7116</v>
      </c>
      <c r="N9880" s="292" t="s">
        <v>7117</v>
      </c>
    </row>
    <row r="9881" spans="1:14" x14ac:dyDescent="0.2">
      <c r="A9881" s="505">
        <v>45232</v>
      </c>
      <c r="B9881" s="292" t="s">
        <v>541</v>
      </c>
      <c r="C9881" s="357">
        <v>6854.1</v>
      </c>
      <c r="D9881" s="292" t="s">
        <v>452</v>
      </c>
      <c r="E9881" s="292">
        <v>2302</v>
      </c>
      <c r="F9881" s="292" t="s">
        <v>3291</v>
      </c>
      <c r="G9881" s="292"/>
      <c r="H9881" s="294">
        <v>1</v>
      </c>
      <c r="I9881" s="292">
        <v>1831</v>
      </c>
      <c r="J9881" s="292" t="s">
        <v>2937</v>
      </c>
      <c r="K9881" s="292">
        <v>2197.1999999999998</v>
      </c>
      <c r="L9881" s="292" t="s">
        <v>459</v>
      </c>
      <c r="M9881" s="292" t="s">
        <v>7116</v>
      </c>
      <c r="N9881" s="292" t="s">
        <v>7117</v>
      </c>
    </row>
    <row r="9882" spans="1:14" x14ac:dyDescent="0.2">
      <c r="A9882" s="505">
        <v>45233</v>
      </c>
      <c r="B9882" s="292" t="s">
        <v>541</v>
      </c>
      <c r="C9882" s="357">
        <v>6854.1</v>
      </c>
      <c r="D9882" s="292" t="s">
        <v>452</v>
      </c>
      <c r="E9882" s="292">
        <v>2302</v>
      </c>
      <c r="F9882" s="292" t="s">
        <v>3291</v>
      </c>
      <c r="G9882" s="292"/>
      <c r="H9882" s="294">
        <v>1</v>
      </c>
      <c r="I9882" s="292">
        <v>1831</v>
      </c>
      <c r="J9882" s="292" t="s">
        <v>2937</v>
      </c>
      <c r="K9882" s="292">
        <v>2197.1999999999998</v>
      </c>
      <c r="L9882" s="292" t="s">
        <v>459</v>
      </c>
      <c r="M9882" s="292" t="s">
        <v>7116</v>
      </c>
      <c r="N9882" s="292" t="s">
        <v>7117</v>
      </c>
    </row>
    <row r="9883" spans="1:14" x14ac:dyDescent="0.2">
      <c r="A9883" s="505">
        <v>45237</v>
      </c>
      <c r="B9883" s="292" t="s">
        <v>541</v>
      </c>
      <c r="C9883" s="357">
        <v>6854.1</v>
      </c>
      <c r="D9883" s="292" t="s">
        <v>452</v>
      </c>
      <c r="E9883" s="292">
        <v>2302</v>
      </c>
      <c r="F9883" s="292" t="s">
        <v>3291</v>
      </c>
      <c r="G9883" s="292"/>
      <c r="H9883" s="294">
        <v>1</v>
      </c>
      <c r="I9883" s="292">
        <v>1831</v>
      </c>
      <c r="J9883" s="292" t="s">
        <v>2937</v>
      </c>
      <c r="K9883" s="292">
        <v>2197.1999999999998</v>
      </c>
      <c r="L9883" s="292" t="s">
        <v>459</v>
      </c>
      <c r="M9883" s="292" t="s">
        <v>7116</v>
      </c>
      <c r="N9883" s="292" t="s">
        <v>7117</v>
      </c>
    </row>
    <row r="9884" spans="1:14" x14ac:dyDescent="0.2">
      <c r="A9884" s="505">
        <v>45239</v>
      </c>
      <c r="B9884" s="292" t="s">
        <v>541</v>
      </c>
      <c r="C9884" s="357">
        <v>6854.1</v>
      </c>
      <c r="D9884" s="292" t="s">
        <v>452</v>
      </c>
      <c r="E9884" s="292">
        <v>2302</v>
      </c>
      <c r="F9884" s="292" t="s">
        <v>3291</v>
      </c>
      <c r="G9884" s="292"/>
      <c r="H9884" s="294">
        <v>1</v>
      </c>
      <c r="I9884" s="292">
        <v>1831</v>
      </c>
      <c r="J9884" s="292" t="s">
        <v>2937</v>
      </c>
      <c r="K9884" s="292">
        <v>2197.1999999999998</v>
      </c>
      <c r="L9884" s="292" t="s">
        <v>459</v>
      </c>
      <c r="M9884" s="292" t="s">
        <v>7116</v>
      </c>
      <c r="N9884" s="292" t="s">
        <v>7117</v>
      </c>
    </row>
    <row r="9885" spans="1:14" x14ac:dyDescent="0.2">
      <c r="A9885" s="505">
        <v>45231</v>
      </c>
      <c r="B9885" s="292" t="s">
        <v>541</v>
      </c>
      <c r="C9885" s="357">
        <v>6828.1</v>
      </c>
      <c r="D9885" s="292" t="s">
        <v>452</v>
      </c>
      <c r="E9885" s="292">
        <v>2302</v>
      </c>
      <c r="F9885" s="292" t="s">
        <v>3291</v>
      </c>
      <c r="G9885" s="292"/>
      <c r="H9885" s="294">
        <v>1</v>
      </c>
      <c r="I9885" s="292">
        <v>1831</v>
      </c>
      <c r="J9885" s="292" t="s">
        <v>2937</v>
      </c>
      <c r="K9885" s="292">
        <v>2197.1999999999998</v>
      </c>
      <c r="L9885" s="292" t="s">
        <v>459</v>
      </c>
      <c r="M9885" s="292" t="s">
        <v>7116</v>
      </c>
      <c r="N9885" s="292" t="s">
        <v>7117</v>
      </c>
    </row>
    <row r="9886" spans="1:14" x14ac:dyDescent="0.2">
      <c r="A9886" s="505">
        <v>45243</v>
      </c>
      <c r="B9886" s="292" t="s">
        <v>541</v>
      </c>
      <c r="C9886" s="357">
        <v>6615.1</v>
      </c>
      <c r="D9886" s="292" t="s">
        <v>452</v>
      </c>
      <c r="E9886" s="292">
        <v>5279</v>
      </c>
      <c r="F9886" s="292" t="s">
        <v>3463</v>
      </c>
      <c r="G9886" s="292"/>
      <c r="H9886" s="294">
        <v>8</v>
      </c>
      <c r="I9886" s="292">
        <v>492</v>
      </c>
      <c r="J9886" s="292" t="s">
        <v>2937</v>
      </c>
      <c r="K9886" s="292">
        <v>590.4</v>
      </c>
      <c r="L9886" s="292" t="s">
        <v>459</v>
      </c>
      <c r="M9886" s="292" t="s">
        <v>7116</v>
      </c>
      <c r="N9886" s="292" t="s">
        <v>7117</v>
      </c>
    </row>
    <row r="9887" spans="1:14" x14ac:dyDescent="0.2">
      <c r="A9887" s="505">
        <v>45244</v>
      </c>
      <c r="B9887" s="292" t="s">
        <v>541</v>
      </c>
      <c r="C9887" s="357">
        <v>6615.1</v>
      </c>
      <c r="D9887" s="292" t="s">
        <v>452</v>
      </c>
      <c r="E9887" s="292">
        <v>5279</v>
      </c>
      <c r="F9887" s="292" t="s">
        <v>3463</v>
      </c>
      <c r="G9887" s="292"/>
      <c r="H9887" s="294">
        <v>8</v>
      </c>
      <c r="I9887" s="292">
        <v>492</v>
      </c>
      <c r="J9887" s="292" t="s">
        <v>2937</v>
      </c>
      <c r="K9887" s="292">
        <v>590.4</v>
      </c>
      <c r="L9887" s="292" t="s">
        <v>459</v>
      </c>
      <c r="M9887" s="292" t="s">
        <v>7116</v>
      </c>
      <c r="N9887" s="292" t="s">
        <v>7117</v>
      </c>
    </row>
    <row r="9888" spans="1:14" x14ac:dyDescent="0.2">
      <c r="A9888" s="505">
        <v>45245</v>
      </c>
      <c r="B9888" s="292" t="s">
        <v>541</v>
      </c>
      <c r="C9888" s="357">
        <v>6615.1</v>
      </c>
      <c r="D9888" s="292" t="s">
        <v>452</v>
      </c>
      <c r="E9888" s="292">
        <v>5279</v>
      </c>
      <c r="F9888" s="292" t="s">
        <v>3463</v>
      </c>
      <c r="G9888" s="292"/>
      <c r="H9888" s="294">
        <v>8</v>
      </c>
      <c r="I9888" s="292">
        <v>492</v>
      </c>
      <c r="J9888" s="292" t="s">
        <v>2937</v>
      </c>
      <c r="K9888" s="292">
        <v>590.4</v>
      </c>
      <c r="L9888" s="292" t="s">
        <v>459</v>
      </c>
      <c r="M9888" s="292" t="s">
        <v>7116</v>
      </c>
      <c r="N9888" s="292" t="s">
        <v>7117</v>
      </c>
    </row>
    <row r="9889" spans="1:14" x14ac:dyDescent="0.2">
      <c r="A9889" s="505">
        <v>45236</v>
      </c>
      <c r="B9889" s="292" t="s">
        <v>541</v>
      </c>
      <c r="C9889" s="357">
        <v>6615.1</v>
      </c>
      <c r="D9889" s="292" t="s">
        <v>452</v>
      </c>
      <c r="E9889" s="292">
        <v>5279</v>
      </c>
      <c r="F9889" s="292" t="s">
        <v>3463</v>
      </c>
      <c r="G9889" s="292"/>
      <c r="H9889" s="294">
        <v>8</v>
      </c>
      <c r="I9889" s="292">
        <v>492</v>
      </c>
      <c r="J9889" s="292" t="s">
        <v>2937</v>
      </c>
      <c r="K9889" s="292">
        <v>590.4</v>
      </c>
      <c r="L9889" s="292" t="s">
        <v>459</v>
      </c>
      <c r="M9889" s="292" t="s">
        <v>7116</v>
      </c>
      <c r="N9889" s="292" t="s">
        <v>7117</v>
      </c>
    </row>
    <row r="9890" spans="1:14" x14ac:dyDescent="0.2">
      <c r="A9890" s="505">
        <v>45257</v>
      </c>
      <c r="B9890" s="292" t="s">
        <v>541</v>
      </c>
      <c r="C9890" s="357">
        <v>6702.1</v>
      </c>
      <c r="D9890" s="292" t="s">
        <v>452</v>
      </c>
      <c r="E9890" s="292">
        <v>4175</v>
      </c>
      <c r="F9890" s="292" t="s">
        <v>7137</v>
      </c>
      <c r="G9890" s="292"/>
      <c r="H9890" s="294">
        <v>8</v>
      </c>
      <c r="I9890" s="292">
        <v>442</v>
      </c>
      <c r="J9890" s="292" t="s">
        <v>2937</v>
      </c>
      <c r="K9890" s="292">
        <v>530.4</v>
      </c>
      <c r="L9890" s="292" t="s">
        <v>459</v>
      </c>
      <c r="M9890" s="292" t="s">
        <v>7116</v>
      </c>
      <c r="N9890" s="292" t="s">
        <v>7117</v>
      </c>
    </row>
    <row r="9891" spans="1:14" x14ac:dyDescent="0.2">
      <c r="A9891" s="505">
        <v>45237</v>
      </c>
      <c r="B9891" s="292" t="s">
        <v>541</v>
      </c>
      <c r="C9891" s="357">
        <v>6615.1</v>
      </c>
      <c r="D9891" s="292" t="s">
        <v>452</v>
      </c>
      <c r="E9891" s="292">
        <v>5279</v>
      </c>
      <c r="F9891" s="292" t="s">
        <v>3463</v>
      </c>
      <c r="G9891" s="292"/>
      <c r="H9891" s="294">
        <v>8</v>
      </c>
      <c r="I9891" s="292">
        <v>492</v>
      </c>
      <c r="J9891" s="292" t="s">
        <v>2937</v>
      </c>
      <c r="K9891" s="292">
        <v>590.4</v>
      </c>
      <c r="L9891" s="292" t="s">
        <v>459</v>
      </c>
      <c r="M9891" s="292" t="s">
        <v>7116</v>
      </c>
      <c r="N9891" s="292" t="s">
        <v>7117</v>
      </c>
    </row>
    <row r="9892" spans="1:14" x14ac:dyDescent="0.2">
      <c r="A9892" s="505">
        <v>45258</v>
      </c>
      <c r="B9892" s="292" t="s">
        <v>541</v>
      </c>
      <c r="C9892" s="357">
        <v>6702.1</v>
      </c>
      <c r="D9892" s="292" t="s">
        <v>452</v>
      </c>
      <c r="E9892" s="292">
        <v>4175</v>
      </c>
      <c r="F9892" s="292" t="s">
        <v>7137</v>
      </c>
      <c r="G9892" s="292"/>
      <c r="H9892" s="294">
        <v>8</v>
      </c>
      <c r="I9892" s="292">
        <v>442</v>
      </c>
      <c r="J9892" s="292" t="s">
        <v>2937</v>
      </c>
      <c r="K9892" s="292">
        <v>530.4</v>
      </c>
      <c r="L9892" s="292" t="s">
        <v>459</v>
      </c>
      <c r="M9892" s="292" t="s">
        <v>7116</v>
      </c>
      <c r="N9892" s="292" t="s">
        <v>7117</v>
      </c>
    </row>
    <row r="9893" spans="1:14" x14ac:dyDescent="0.2">
      <c r="A9893" s="505">
        <v>45238</v>
      </c>
      <c r="B9893" s="292" t="s">
        <v>541</v>
      </c>
      <c r="C9893" s="357">
        <v>6615.1</v>
      </c>
      <c r="D9893" s="292" t="s">
        <v>452</v>
      </c>
      <c r="E9893" s="292">
        <v>5279</v>
      </c>
      <c r="F9893" s="292" t="s">
        <v>3463</v>
      </c>
      <c r="G9893" s="292"/>
      <c r="H9893" s="294">
        <v>8</v>
      </c>
      <c r="I9893" s="292">
        <v>492</v>
      </c>
      <c r="J9893" s="292" t="s">
        <v>2937</v>
      </c>
      <c r="K9893" s="292">
        <v>590.4</v>
      </c>
      <c r="L9893" s="292" t="s">
        <v>459</v>
      </c>
      <c r="M9893" s="292" t="s">
        <v>7116</v>
      </c>
      <c r="N9893" s="292" t="s">
        <v>7117</v>
      </c>
    </row>
    <row r="9894" spans="1:14" x14ac:dyDescent="0.2">
      <c r="A9894" s="505">
        <v>45259</v>
      </c>
      <c r="B9894" s="292" t="s">
        <v>541</v>
      </c>
      <c r="C9894" s="357">
        <v>6702.1</v>
      </c>
      <c r="D9894" s="292" t="s">
        <v>452</v>
      </c>
      <c r="E9894" s="292">
        <v>4175</v>
      </c>
      <c r="F9894" s="292" t="s">
        <v>7137</v>
      </c>
      <c r="G9894" s="292"/>
      <c r="H9894" s="294">
        <v>8</v>
      </c>
      <c r="I9894" s="292">
        <v>442</v>
      </c>
      <c r="J9894" s="292" t="s">
        <v>2937</v>
      </c>
      <c r="K9894" s="292">
        <v>530.4</v>
      </c>
      <c r="L9894" s="292" t="s">
        <v>459</v>
      </c>
      <c r="M9894" s="292" t="s">
        <v>7116</v>
      </c>
      <c r="N9894" s="292" t="s">
        <v>7117</v>
      </c>
    </row>
    <row r="9895" spans="1:14" x14ac:dyDescent="0.2">
      <c r="A9895" s="505">
        <v>45239</v>
      </c>
      <c r="B9895" s="292" t="s">
        <v>541</v>
      </c>
      <c r="C9895" s="357">
        <v>6615.1</v>
      </c>
      <c r="D9895" s="292" t="s">
        <v>452</v>
      </c>
      <c r="E9895" s="292">
        <v>5279</v>
      </c>
      <c r="F9895" s="292" t="s">
        <v>3463</v>
      </c>
      <c r="G9895" s="292"/>
      <c r="H9895" s="294">
        <v>8</v>
      </c>
      <c r="I9895" s="292">
        <v>492</v>
      </c>
      <c r="J9895" s="292" t="s">
        <v>2937</v>
      </c>
      <c r="K9895" s="292">
        <v>590.4</v>
      </c>
      <c r="L9895" s="292" t="s">
        <v>459</v>
      </c>
      <c r="M9895" s="292" t="s">
        <v>7116</v>
      </c>
      <c r="N9895" s="292" t="s">
        <v>7117</v>
      </c>
    </row>
    <row r="9896" spans="1:14" x14ac:dyDescent="0.2">
      <c r="A9896" s="505">
        <v>45240</v>
      </c>
      <c r="B9896" s="292" t="s">
        <v>541</v>
      </c>
      <c r="C9896" s="357">
        <v>6615.1</v>
      </c>
      <c r="D9896" s="292" t="s">
        <v>452</v>
      </c>
      <c r="E9896" s="292">
        <v>5279</v>
      </c>
      <c r="F9896" s="292" t="s">
        <v>3463</v>
      </c>
      <c r="G9896" s="292"/>
      <c r="H9896" s="294">
        <v>8</v>
      </c>
      <c r="I9896" s="292">
        <v>492</v>
      </c>
      <c r="J9896" s="292" t="s">
        <v>2937</v>
      </c>
      <c r="K9896" s="292">
        <v>590.4</v>
      </c>
      <c r="L9896" s="292" t="s">
        <v>459</v>
      </c>
      <c r="M9896" s="292" t="s">
        <v>7116</v>
      </c>
      <c r="N9896" s="292" t="s">
        <v>7117</v>
      </c>
    </row>
    <row r="9897" spans="1:14" x14ac:dyDescent="0.2">
      <c r="A9897" s="505">
        <v>45260</v>
      </c>
      <c r="B9897" s="292" t="s">
        <v>541</v>
      </c>
      <c r="C9897" s="357">
        <v>6702.1</v>
      </c>
      <c r="D9897" s="292" t="s">
        <v>452</v>
      </c>
      <c r="E9897" s="292">
        <v>4175</v>
      </c>
      <c r="F9897" s="292" t="s">
        <v>7137</v>
      </c>
      <c r="G9897" s="292"/>
      <c r="H9897" s="294">
        <v>8</v>
      </c>
      <c r="I9897" s="292">
        <v>442</v>
      </c>
      <c r="J9897" s="292" t="s">
        <v>2937</v>
      </c>
      <c r="K9897" s="292">
        <v>530.4</v>
      </c>
      <c r="L9897" s="292" t="s">
        <v>459</v>
      </c>
      <c r="M9897" s="292" t="s">
        <v>7116</v>
      </c>
      <c r="N9897" s="292" t="s">
        <v>7117</v>
      </c>
    </row>
    <row r="9898" spans="1:14" x14ac:dyDescent="0.2">
      <c r="A9898" s="505">
        <v>45231</v>
      </c>
      <c r="B9898" s="292" t="s">
        <v>541</v>
      </c>
      <c r="C9898" s="357">
        <v>6615.1</v>
      </c>
      <c r="D9898" s="292" t="s">
        <v>452</v>
      </c>
      <c r="E9898" s="292">
        <v>5279</v>
      </c>
      <c r="F9898" s="292" t="s">
        <v>3463</v>
      </c>
      <c r="G9898" s="292"/>
      <c r="H9898" s="294">
        <v>8</v>
      </c>
      <c r="I9898" s="292">
        <v>492</v>
      </c>
      <c r="J9898" s="292" t="s">
        <v>2937</v>
      </c>
      <c r="K9898" s="292">
        <v>590.4</v>
      </c>
      <c r="L9898" s="292" t="s">
        <v>459</v>
      </c>
      <c r="M9898" s="292" t="s">
        <v>7116</v>
      </c>
      <c r="N9898" s="292" t="s">
        <v>7117</v>
      </c>
    </row>
    <row r="9899" spans="1:14" x14ac:dyDescent="0.2">
      <c r="A9899" s="505">
        <v>45246</v>
      </c>
      <c r="B9899" s="292" t="s">
        <v>541</v>
      </c>
      <c r="C9899" s="357">
        <v>6702.1</v>
      </c>
      <c r="D9899" s="292" t="s">
        <v>452</v>
      </c>
      <c r="E9899" s="292">
        <v>4175</v>
      </c>
      <c r="F9899" s="292" t="s">
        <v>7137</v>
      </c>
      <c r="G9899" s="292"/>
      <c r="H9899" s="294">
        <v>8</v>
      </c>
      <c r="I9899" s="292">
        <v>442</v>
      </c>
      <c r="J9899" s="292" t="s">
        <v>2937</v>
      </c>
      <c r="K9899" s="292">
        <v>530.4</v>
      </c>
      <c r="L9899" s="292" t="s">
        <v>459</v>
      </c>
      <c r="M9899" s="292" t="s">
        <v>7116</v>
      </c>
      <c r="N9899" s="292" t="s">
        <v>7117</v>
      </c>
    </row>
    <row r="9900" spans="1:14" x14ac:dyDescent="0.2">
      <c r="A9900" s="505">
        <v>45232</v>
      </c>
      <c r="B9900" s="292" t="s">
        <v>541</v>
      </c>
      <c r="C9900" s="357">
        <v>6615.1</v>
      </c>
      <c r="D9900" s="292" t="s">
        <v>452</v>
      </c>
      <c r="E9900" s="292">
        <v>5279</v>
      </c>
      <c r="F9900" s="292" t="s">
        <v>3463</v>
      </c>
      <c r="G9900" s="292"/>
      <c r="H9900" s="294">
        <v>8</v>
      </c>
      <c r="I9900" s="292">
        <v>492</v>
      </c>
      <c r="J9900" s="292" t="s">
        <v>2937</v>
      </c>
      <c r="K9900" s="292">
        <v>590.4</v>
      </c>
      <c r="L9900" s="292" t="s">
        <v>459</v>
      </c>
      <c r="M9900" s="292" t="s">
        <v>7116</v>
      </c>
      <c r="N9900" s="292" t="s">
        <v>7117</v>
      </c>
    </row>
    <row r="9901" spans="1:14" x14ac:dyDescent="0.2">
      <c r="A9901" s="505">
        <v>45247</v>
      </c>
      <c r="B9901" s="292" t="s">
        <v>541</v>
      </c>
      <c r="C9901" s="357">
        <v>6702.1</v>
      </c>
      <c r="D9901" s="292" t="s">
        <v>452</v>
      </c>
      <c r="E9901" s="292">
        <v>4175</v>
      </c>
      <c r="F9901" s="292" t="s">
        <v>7137</v>
      </c>
      <c r="G9901" s="292"/>
      <c r="H9901" s="294">
        <v>8</v>
      </c>
      <c r="I9901" s="292">
        <v>442</v>
      </c>
      <c r="J9901" s="292" t="s">
        <v>2937</v>
      </c>
      <c r="K9901" s="292">
        <v>530.4</v>
      </c>
      <c r="L9901" s="292" t="s">
        <v>459</v>
      </c>
      <c r="M9901" s="292" t="s">
        <v>7116</v>
      </c>
      <c r="N9901" s="292" t="s">
        <v>7117</v>
      </c>
    </row>
    <row r="9902" spans="1:14" x14ac:dyDescent="0.2">
      <c r="A9902" s="505">
        <v>45233</v>
      </c>
      <c r="B9902" s="292" t="s">
        <v>541</v>
      </c>
      <c r="C9902" s="357">
        <v>6615.1</v>
      </c>
      <c r="D9902" s="292" t="s">
        <v>452</v>
      </c>
      <c r="E9902" s="292">
        <v>5279</v>
      </c>
      <c r="F9902" s="292" t="s">
        <v>3463</v>
      </c>
      <c r="G9902" s="292"/>
      <c r="H9902" s="294">
        <v>8</v>
      </c>
      <c r="I9902" s="292">
        <v>492</v>
      </c>
      <c r="J9902" s="292" t="s">
        <v>2937</v>
      </c>
      <c r="K9902" s="292">
        <v>590.4</v>
      </c>
      <c r="L9902" s="292" t="s">
        <v>459</v>
      </c>
      <c r="M9902" s="292" t="s">
        <v>7116</v>
      </c>
      <c r="N9902" s="292" t="s">
        <v>7117</v>
      </c>
    </row>
    <row r="9903" spans="1:14" x14ac:dyDescent="0.2">
      <c r="A9903" s="505">
        <v>45251</v>
      </c>
      <c r="B9903" s="292" t="s">
        <v>541</v>
      </c>
      <c r="C9903" s="357">
        <v>6702.1</v>
      </c>
      <c r="D9903" s="292" t="s">
        <v>452</v>
      </c>
      <c r="E9903" s="292">
        <v>4175</v>
      </c>
      <c r="F9903" s="292" t="s">
        <v>7137</v>
      </c>
      <c r="G9903" s="292"/>
      <c r="H9903" s="294">
        <v>8</v>
      </c>
      <c r="I9903" s="292">
        <v>442</v>
      </c>
      <c r="J9903" s="292" t="s">
        <v>2937</v>
      </c>
      <c r="K9903" s="292">
        <v>530.4</v>
      </c>
      <c r="L9903" s="292" t="s">
        <v>459</v>
      </c>
      <c r="M9903" s="292" t="s">
        <v>7116</v>
      </c>
      <c r="N9903" s="292" t="s">
        <v>7117</v>
      </c>
    </row>
    <row r="9904" spans="1:14" x14ac:dyDescent="0.2">
      <c r="A9904" s="505">
        <v>45252</v>
      </c>
      <c r="B9904" s="292" t="s">
        <v>541</v>
      </c>
      <c r="C9904" s="357">
        <v>6702.1</v>
      </c>
      <c r="D9904" s="292" t="s">
        <v>452</v>
      </c>
      <c r="E9904" s="292">
        <v>4175</v>
      </c>
      <c r="F9904" s="292" t="s">
        <v>7137</v>
      </c>
      <c r="G9904" s="292"/>
      <c r="H9904" s="294">
        <v>8</v>
      </c>
      <c r="I9904" s="292">
        <v>442</v>
      </c>
      <c r="J9904" s="292" t="s">
        <v>2937</v>
      </c>
      <c r="K9904" s="292">
        <v>530.4</v>
      </c>
      <c r="L9904" s="292" t="s">
        <v>459</v>
      </c>
      <c r="M9904" s="292" t="s">
        <v>7116</v>
      </c>
      <c r="N9904" s="292" t="s">
        <v>7117</v>
      </c>
    </row>
    <row r="9905" spans="1:14" x14ac:dyDescent="0.2">
      <c r="A9905" s="505">
        <v>45253</v>
      </c>
      <c r="B9905" s="292" t="s">
        <v>541</v>
      </c>
      <c r="C9905" s="357">
        <v>6702.1</v>
      </c>
      <c r="D9905" s="292" t="s">
        <v>452</v>
      </c>
      <c r="E9905" s="292">
        <v>4175</v>
      </c>
      <c r="F9905" s="292" t="s">
        <v>7137</v>
      </c>
      <c r="G9905" s="292"/>
      <c r="H9905" s="294">
        <v>8</v>
      </c>
      <c r="I9905" s="292">
        <v>442</v>
      </c>
      <c r="J9905" s="292" t="s">
        <v>2937</v>
      </c>
      <c r="K9905" s="292">
        <v>530.4</v>
      </c>
      <c r="L9905" s="292" t="s">
        <v>459</v>
      </c>
      <c r="M9905" s="292" t="s">
        <v>7116</v>
      </c>
      <c r="N9905" s="292" t="s">
        <v>7117</v>
      </c>
    </row>
    <row r="9906" spans="1:14" x14ac:dyDescent="0.2">
      <c r="A9906" s="505">
        <v>45254</v>
      </c>
      <c r="B9906" s="292" t="s">
        <v>541</v>
      </c>
      <c r="C9906" s="357">
        <v>6702.1</v>
      </c>
      <c r="D9906" s="292" t="s">
        <v>452</v>
      </c>
      <c r="E9906" s="292">
        <v>4175</v>
      </c>
      <c r="F9906" s="292" t="s">
        <v>7137</v>
      </c>
      <c r="G9906" s="292"/>
      <c r="H9906" s="294">
        <v>8</v>
      </c>
      <c r="I9906" s="292">
        <v>442</v>
      </c>
      <c r="J9906" s="292" t="s">
        <v>2937</v>
      </c>
      <c r="K9906" s="292">
        <v>530.4</v>
      </c>
      <c r="L9906" s="292" t="s">
        <v>459</v>
      </c>
      <c r="M9906" s="292" t="s">
        <v>7116</v>
      </c>
      <c r="N9906" s="292" t="s">
        <v>7117</v>
      </c>
    </row>
    <row r="9907" spans="1:14" x14ac:dyDescent="0.2">
      <c r="A9907" s="505">
        <v>45236</v>
      </c>
      <c r="B9907" s="292" t="s">
        <v>541</v>
      </c>
      <c r="C9907" s="357">
        <v>6615.1</v>
      </c>
      <c r="D9907" s="292" t="s">
        <v>452</v>
      </c>
      <c r="E9907" s="292">
        <v>6526</v>
      </c>
      <c r="F9907" s="292" t="s">
        <v>7124</v>
      </c>
      <c r="G9907" s="292"/>
      <c r="H9907" s="294">
        <v>8</v>
      </c>
      <c r="I9907" s="292">
        <v>636</v>
      </c>
      <c r="J9907" s="292" t="s">
        <v>2937</v>
      </c>
      <c r="K9907" s="292">
        <v>763.2</v>
      </c>
      <c r="L9907" s="292" t="s">
        <v>459</v>
      </c>
      <c r="M9907" s="292" t="s">
        <v>7116</v>
      </c>
      <c r="N9907" s="292" t="s">
        <v>7117</v>
      </c>
    </row>
    <row r="9908" spans="1:14" x14ac:dyDescent="0.2">
      <c r="A9908" s="505">
        <v>45237</v>
      </c>
      <c r="B9908" s="292" t="s">
        <v>541</v>
      </c>
      <c r="C9908" s="357">
        <v>6615.1</v>
      </c>
      <c r="D9908" s="292" t="s">
        <v>452</v>
      </c>
      <c r="E9908" s="292">
        <v>6526</v>
      </c>
      <c r="F9908" s="292" t="s">
        <v>7124</v>
      </c>
      <c r="G9908" s="292"/>
      <c r="H9908" s="294">
        <v>8</v>
      </c>
      <c r="I9908" s="292">
        <v>636</v>
      </c>
      <c r="J9908" s="292" t="s">
        <v>2937</v>
      </c>
      <c r="K9908" s="292">
        <v>763.2</v>
      </c>
      <c r="L9908" s="292" t="s">
        <v>459</v>
      </c>
      <c r="M9908" s="292" t="s">
        <v>7116</v>
      </c>
      <c r="N9908" s="292" t="s">
        <v>7117</v>
      </c>
    </row>
    <row r="9909" spans="1:14" x14ac:dyDescent="0.2">
      <c r="A9909" s="505">
        <v>45236</v>
      </c>
      <c r="B9909" s="292" t="s">
        <v>541</v>
      </c>
      <c r="C9909" s="357">
        <v>6615.1</v>
      </c>
      <c r="D9909" s="292" t="s">
        <v>452</v>
      </c>
      <c r="E9909" s="292">
        <v>2780</v>
      </c>
      <c r="F9909" s="292" t="s">
        <v>3072</v>
      </c>
      <c r="G9909" s="292"/>
      <c r="H9909" s="294">
        <v>8</v>
      </c>
      <c r="I9909" s="292">
        <v>779</v>
      </c>
      <c r="J9909" s="292" t="s">
        <v>2937</v>
      </c>
      <c r="K9909" s="292">
        <v>934.8</v>
      </c>
      <c r="L9909" s="292" t="s">
        <v>459</v>
      </c>
      <c r="M9909" s="292" t="s">
        <v>7116</v>
      </c>
      <c r="N9909" s="292" t="s">
        <v>7117</v>
      </c>
    </row>
    <row r="9910" spans="1:14" x14ac:dyDescent="0.2">
      <c r="A9910" s="505">
        <v>45238</v>
      </c>
      <c r="B9910" s="292" t="s">
        <v>541</v>
      </c>
      <c r="C9910" s="357">
        <v>6615.1</v>
      </c>
      <c r="D9910" s="292" t="s">
        <v>452</v>
      </c>
      <c r="E9910" s="292">
        <v>6526</v>
      </c>
      <c r="F9910" s="292" t="s">
        <v>7124</v>
      </c>
      <c r="G9910" s="292"/>
      <c r="H9910" s="294">
        <v>4</v>
      </c>
      <c r="I9910" s="292">
        <v>636</v>
      </c>
      <c r="J9910" s="292" t="s">
        <v>2937</v>
      </c>
      <c r="K9910" s="292">
        <v>763.2</v>
      </c>
      <c r="L9910" s="292" t="s">
        <v>459</v>
      </c>
      <c r="M9910" s="292" t="s">
        <v>7116</v>
      </c>
      <c r="N9910" s="292" t="s">
        <v>7117</v>
      </c>
    </row>
    <row r="9911" spans="1:14" x14ac:dyDescent="0.2">
      <c r="A9911" s="505">
        <v>45237</v>
      </c>
      <c r="B9911" s="292" t="s">
        <v>541</v>
      </c>
      <c r="C9911" s="357">
        <v>6615.1</v>
      </c>
      <c r="D9911" s="292" t="s">
        <v>452</v>
      </c>
      <c r="E9911" s="292">
        <v>2780</v>
      </c>
      <c r="F9911" s="292" t="s">
        <v>3072</v>
      </c>
      <c r="G9911" s="292"/>
      <c r="H9911" s="294">
        <v>8</v>
      </c>
      <c r="I9911" s="292">
        <v>779</v>
      </c>
      <c r="J9911" s="292" t="s">
        <v>2937</v>
      </c>
      <c r="K9911" s="292">
        <v>934.8</v>
      </c>
      <c r="L9911" s="292" t="s">
        <v>459</v>
      </c>
      <c r="M9911" s="292" t="s">
        <v>7116</v>
      </c>
      <c r="N9911" s="292" t="s">
        <v>7117</v>
      </c>
    </row>
    <row r="9912" spans="1:14" x14ac:dyDescent="0.2">
      <c r="A9912" s="505">
        <v>45236</v>
      </c>
      <c r="B9912" s="292" t="s">
        <v>541</v>
      </c>
      <c r="C9912" s="357">
        <v>6615.1</v>
      </c>
      <c r="D9912" s="292" t="s">
        <v>452</v>
      </c>
      <c r="E9912" s="292">
        <v>7224</v>
      </c>
      <c r="F9912" s="292" t="s">
        <v>7152</v>
      </c>
      <c r="G9912" s="292"/>
      <c r="H9912" s="294">
        <v>8</v>
      </c>
      <c r="I9912" s="292">
        <v>272</v>
      </c>
      <c r="J9912" s="292" t="s">
        <v>2937</v>
      </c>
      <c r="K9912" s="292">
        <v>326.39999999999998</v>
      </c>
      <c r="L9912" s="292" t="s">
        <v>459</v>
      </c>
      <c r="M9912" s="292" t="s">
        <v>7116</v>
      </c>
      <c r="N9912" s="292" t="s">
        <v>7117</v>
      </c>
    </row>
    <row r="9913" spans="1:14" x14ac:dyDescent="0.2">
      <c r="A9913" s="505">
        <v>45239</v>
      </c>
      <c r="B9913" s="292" t="s">
        <v>541</v>
      </c>
      <c r="C9913" s="357">
        <v>6615.1</v>
      </c>
      <c r="D9913" s="292" t="s">
        <v>452</v>
      </c>
      <c r="E9913" s="292">
        <v>6526</v>
      </c>
      <c r="F9913" s="292" t="s">
        <v>7124</v>
      </c>
      <c r="G9913" s="292"/>
      <c r="H9913" s="294">
        <v>8</v>
      </c>
      <c r="I9913" s="292">
        <v>636</v>
      </c>
      <c r="J9913" s="292" t="s">
        <v>2937</v>
      </c>
      <c r="K9913" s="292">
        <v>763.2</v>
      </c>
      <c r="L9913" s="292" t="s">
        <v>459</v>
      </c>
      <c r="M9913" s="292" t="s">
        <v>7116</v>
      </c>
      <c r="N9913" s="292" t="s">
        <v>7117</v>
      </c>
    </row>
    <row r="9914" spans="1:14" x14ac:dyDescent="0.2">
      <c r="A9914" s="505">
        <v>45238</v>
      </c>
      <c r="B9914" s="292" t="s">
        <v>541</v>
      </c>
      <c r="C9914" s="357">
        <v>6615.1</v>
      </c>
      <c r="D9914" s="292" t="s">
        <v>452</v>
      </c>
      <c r="E9914" s="292">
        <v>2780</v>
      </c>
      <c r="F9914" s="292" t="s">
        <v>3072</v>
      </c>
      <c r="G9914" s="292"/>
      <c r="H9914" s="294">
        <v>8</v>
      </c>
      <c r="I9914" s="292">
        <v>779</v>
      </c>
      <c r="J9914" s="292" t="s">
        <v>2937</v>
      </c>
      <c r="K9914" s="292">
        <v>934.8</v>
      </c>
      <c r="L9914" s="292" t="s">
        <v>459</v>
      </c>
      <c r="M9914" s="292" t="s">
        <v>7116</v>
      </c>
      <c r="N9914" s="292" t="s">
        <v>7117</v>
      </c>
    </row>
    <row r="9915" spans="1:14" x14ac:dyDescent="0.2">
      <c r="A9915" s="505">
        <v>45237</v>
      </c>
      <c r="B9915" s="292" t="s">
        <v>541</v>
      </c>
      <c r="C9915" s="357">
        <v>6615.1</v>
      </c>
      <c r="D9915" s="292" t="s">
        <v>452</v>
      </c>
      <c r="E9915" s="292">
        <v>7224</v>
      </c>
      <c r="F9915" s="292" t="s">
        <v>7152</v>
      </c>
      <c r="G9915" s="292"/>
      <c r="H9915" s="294">
        <v>8</v>
      </c>
      <c r="I9915" s="292">
        <v>272</v>
      </c>
      <c r="J9915" s="292" t="s">
        <v>2937</v>
      </c>
      <c r="K9915" s="292">
        <v>326.39999999999998</v>
      </c>
      <c r="L9915" s="292" t="s">
        <v>459</v>
      </c>
      <c r="M9915" s="292" t="s">
        <v>7116</v>
      </c>
      <c r="N9915" s="292" t="s">
        <v>7117</v>
      </c>
    </row>
    <row r="9916" spans="1:14" x14ac:dyDescent="0.2">
      <c r="A9916" s="505">
        <v>45240</v>
      </c>
      <c r="B9916" s="292" t="s">
        <v>541</v>
      </c>
      <c r="C9916" s="357">
        <v>6615.1</v>
      </c>
      <c r="D9916" s="292" t="s">
        <v>452</v>
      </c>
      <c r="E9916" s="292">
        <v>6526</v>
      </c>
      <c r="F9916" s="292" t="s">
        <v>7124</v>
      </c>
      <c r="G9916" s="292"/>
      <c r="H9916" s="294">
        <v>8</v>
      </c>
      <c r="I9916" s="292">
        <v>636</v>
      </c>
      <c r="J9916" s="292" t="s">
        <v>2937</v>
      </c>
      <c r="K9916" s="292">
        <v>763.2</v>
      </c>
      <c r="L9916" s="292" t="s">
        <v>459</v>
      </c>
      <c r="M9916" s="292" t="s">
        <v>7116</v>
      </c>
      <c r="N9916" s="292" t="s">
        <v>7117</v>
      </c>
    </row>
    <row r="9917" spans="1:14" x14ac:dyDescent="0.2">
      <c r="A9917" s="505">
        <v>45239</v>
      </c>
      <c r="B9917" s="292" t="s">
        <v>541</v>
      </c>
      <c r="C9917" s="357">
        <v>6615.1</v>
      </c>
      <c r="D9917" s="292" t="s">
        <v>452</v>
      </c>
      <c r="E9917" s="292">
        <v>2780</v>
      </c>
      <c r="F9917" s="292" t="s">
        <v>3072</v>
      </c>
      <c r="G9917" s="292"/>
      <c r="H9917" s="294">
        <v>8</v>
      </c>
      <c r="I9917" s="292">
        <v>779</v>
      </c>
      <c r="J9917" s="292" t="s">
        <v>2937</v>
      </c>
      <c r="K9917" s="292">
        <v>934.8</v>
      </c>
      <c r="L9917" s="292" t="s">
        <v>459</v>
      </c>
      <c r="M9917" s="292" t="s">
        <v>7116</v>
      </c>
      <c r="N9917" s="292" t="s">
        <v>7117</v>
      </c>
    </row>
    <row r="9918" spans="1:14" x14ac:dyDescent="0.2">
      <c r="A9918" s="505">
        <v>45251</v>
      </c>
      <c r="B9918" s="292" t="s">
        <v>541</v>
      </c>
      <c r="C9918" s="357">
        <v>6615.1</v>
      </c>
      <c r="D9918" s="292" t="s">
        <v>452</v>
      </c>
      <c r="E9918" s="292">
        <v>6486</v>
      </c>
      <c r="F9918" s="292" t="s">
        <v>7133</v>
      </c>
      <c r="G9918" s="292"/>
      <c r="H9918" s="294">
        <v>8</v>
      </c>
      <c r="I9918" s="292">
        <v>321</v>
      </c>
      <c r="J9918" s="292" t="s">
        <v>2937</v>
      </c>
      <c r="K9918" s="292">
        <v>385.2</v>
      </c>
      <c r="L9918" s="292" t="s">
        <v>459</v>
      </c>
      <c r="M9918" s="292" t="s">
        <v>7116</v>
      </c>
      <c r="N9918" s="292" t="s">
        <v>7117</v>
      </c>
    </row>
    <row r="9919" spans="1:14" x14ac:dyDescent="0.2">
      <c r="A9919" s="505">
        <v>45238</v>
      </c>
      <c r="B9919" s="292" t="s">
        <v>541</v>
      </c>
      <c r="C9919" s="357">
        <v>6615.1</v>
      </c>
      <c r="D9919" s="292" t="s">
        <v>452</v>
      </c>
      <c r="E9919" s="292">
        <v>7224</v>
      </c>
      <c r="F9919" s="292" t="s">
        <v>7152</v>
      </c>
      <c r="G9919" s="292"/>
      <c r="H9919" s="294">
        <v>8</v>
      </c>
      <c r="I9919" s="292">
        <v>272</v>
      </c>
      <c r="J9919" s="292" t="s">
        <v>2937</v>
      </c>
      <c r="K9919" s="292">
        <v>326.39999999999998</v>
      </c>
      <c r="L9919" s="292" t="s">
        <v>459</v>
      </c>
      <c r="M9919" s="292" t="s">
        <v>7116</v>
      </c>
      <c r="N9919" s="292" t="s">
        <v>7117</v>
      </c>
    </row>
    <row r="9920" spans="1:14" x14ac:dyDescent="0.2">
      <c r="A9920" s="505">
        <v>45240</v>
      </c>
      <c r="B9920" s="292" t="s">
        <v>541</v>
      </c>
      <c r="C9920" s="357">
        <v>6615.1</v>
      </c>
      <c r="D9920" s="292" t="s">
        <v>452</v>
      </c>
      <c r="E9920" s="292">
        <v>2780</v>
      </c>
      <c r="F9920" s="292" t="s">
        <v>3072</v>
      </c>
      <c r="G9920" s="292"/>
      <c r="H9920" s="294">
        <v>8</v>
      </c>
      <c r="I9920" s="292">
        <v>779</v>
      </c>
      <c r="J9920" s="292" t="s">
        <v>2937</v>
      </c>
      <c r="K9920" s="292">
        <v>934.8</v>
      </c>
      <c r="L9920" s="292" t="s">
        <v>459</v>
      </c>
      <c r="M9920" s="292" t="s">
        <v>7116</v>
      </c>
      <c r="N9920" s="292" t="s">
        <v>7117</v>
      </c>
    </row>
    <row r="9921" spans="1:14" x14ac:dyDescent="0.2">
      <c r="A9921" s="505">
        <v>45236</v>
      </c>
      <c r="B9921" s="292" t="s">
        <v>541</v>
      </c>
      <c r="C9921" s="357">
        <v>6615.1</v>
      </c>
      <c r="D9921" s="292" t="s">
        <v>452</v>
      </c>
      <c r="E9921" s="292">
        <v>7264</v>
      </c>
      <c r="F9921" s="292" t="s">
        <v>7203</v>
      </c>
      <c r="G9921" s="292"/>
      <c r="H9921" s="294">
        <v>8</v>
      </c>
      <c r="I9921" s="292">
        <v>304</v>
      </c>
      <c r="J9921" s="292" t="s">
        <v>2937</v>
      </c>
      <c r="K9921" s="292">
        <v>364.8</v>
      </c>
      <c r="L9921" s="292" t="s">
        <v>459</v>
      </c>
      <c r="M9921" s="292" t="s">
        <v>7116</v>
      </c>
      <c r="N9921" s="292" t="s">
        <v>7117</v>
      </c>
    </row>
    <row r="9922" spans="1:14" x14ac:dyDescent="0.2">
      <c r="A9922" s="505">
        <v>45252</v>
      </c>
      <c r="B9922" s="292" t="s">
        <v>541</v>
      </c>
      <c r="C9922" s="357">
        <v>6615.1</v>
      </c>
      <c r="D9922" s="292" t="s">
        <v>452</v>
      </c>
      <c r="E9922" s="292">
        <v>6486</v>
      </c>
      <c r="F9922" s="292" t="s">
        <v>7133</v>
      </c>
      <c r="G9922" s="292"/>
      <c r="H9922" s="294">
        <v>8</v>
      </c>
      <c r="I9922" s="292">
        <v>321</v>
      </c>
      <c r="J9922" s="292" t="s">
        <v>2937</v>
      </c>
      <c r="K9922" s="292">
        <v>385.2</v>
      </c>
      <c r="L9922" s="292" t="s">
        <v>459</v>
      </c>
      <c r="M9922" s="292" t="s">
        <v>7116</v>
      </c>
      <c r="N9922" s="292" t="s">
        <v>7117</v>
      </c>
    </row>
    <row r="9923" spans="1:14" x14ac:dyDescent="0.2">
      <c r="A9923" s="505">
        <v>45239</v>
      </c>
      <c r="B9923" s="292" t="s">
        <v>541</v>
      </c>
      <c r="C9923" s="357">
        <v>6615.1</v>
      </c>
      <c r="D9923" s="292" t="s">
        <v>452</v>
      </c>
      <c r="E9923" s="292">
        <v>7224</v>
      </c>
      <c r="F9923" s="292" t="s">
        <v>7152</v>
      </c>
      <c r="G9923" s="292"/>
      <c r="H9923" s="294">
        <v>8</v>
      </c>
      <c r="I9923" s="292">
        <v>272</v>
      </c>
      <c r="J9923" s="292" t="s">
        <v>2937</v>
      </c>
      <c r="K9923" s="292">
        <v>326.39999999999998</v>
      </c>
      <c r="L9923" s="292" t="s">
        <v>459</v>
      </c>
      <c r="M9923" s="292" t="s">
        <v>7116</v>
      </c>
      <c r="N9923" s="292" t="s">
        <v>7117</v>
      </c>
    </row>
    <row r="9924" spans="1:14" x14ac:dyDescent="0.2">
      <c r="A9924" s="505">
        <v>45236</v>
      </c>
      <c r="B9924" s="292" t="s">
        <v>541</v>
      </c>
      <c r="C9924" s="357">
        <v>6615.1</v>
      </c>
      <c r="D9924" s="292" t="s">
        <v>452</v>
      </c>
      <c r="E9924" s="292">
        <v>4491</v>
      </c>
      <c r="F9924" s="292" t="s">
        <v>3044</v>
      </c>
      <c r="G9924" s="292"/>
      <c r="H9924" s="294">
        <v>8</v>
      </c>
      <c r="I9924" s="292">
        <v>520</v>
      </c>
      <c r="J9924" s="292" t="s">
        <v>2937</v>
      </c>
      <c r="K9924" s="292">
        <v>624</v>
      </c>
      <c r="L9924" s="292" t="s">
        <v>459</v>
      </c>
      <c r="M9924" s="292" t="s">
        <v>7116</v>
      </c>
      <c r="N9924" s="292" t="s">
        <v>7117</v>
      </c>
    </row>
    <row r="9925" spans="1:14" x14ac:dyDescent="0.2">
      <c r="A9925" s="505">
        <v>45243</v>
      </c>
      <c r="B9925" s="292" t="s">
        <v>541</v>
      </c>
      <c r="C9925" s="357">
        <v>6615.1</v>
      </c>
      <c r="D9925" s="292" t="s">
        <v>452</v>
      </c>
      <c r="E9925" s="292">
        <v>2780</v>
      </c>
      <c r="F9925" s="292" t="s">
        <v>3072</v>
      </c>
      <c r="G9925" s="292"/>
      <c r="H9925" s="294">
        <v>8</v>
      </c>
      <c r="I9925" s="292">
        <v>779</v>
      </c>
      <c r="J9925" s="292" t="s">
        <v>2937</v>
      </c>
      <c r="K9925" s="292">
        <v>934.8</v>
      </c>
      <c r="L9925" s="292" t="s">
        <v>459</v>
      </c>
      <c r="M9925" s="292" t="s">
        <v>7116</v>
      </c>
      <c r="N9925" s="292" t="s">
        <v>7117</v>
      </c>
    </row>
    <row r="9926" spans="1:14" x14ac:dyDescent="0.2">
      <c r="A9926" s="505">
        <v>45237</v>
      </c>
      <c r="B9926" s="292" t="s">
        <v>541</v>
      </c>
      <c r="C9926" s="357">
        <v>6615.1</v>
      </c>
      <c r="D9926" s="292" t="s">
        <v>452</v>
      </c>
      <c r="E9926" s="292">
        <v>7264</v>
      </c>
      <c r="F9926" s="292" t="s">
        <v>7203</v>
      </c>
      <c r="G9926" s="292"/>
      <c r="H9926" s="294">
        <v>8</v>
      </c>
      <c r="I9926" s="292">
        <v>304</v>
      </c>
      <c r="J9926" s="292" t="s">
        <v>2937</v>
      </c>
      <c r="K9926" s="292">
        <v>364.8</v>
      </c>
      <c r="L9926" s="292" t="s">
        <v>459</v>
      </c>
      <c r="M9926" s="292" t="s">
        <v>7116</v>
      </c>
      <c r="N9926" s="292" t="s">
        <v>7117</v>
      </c>
    </row>
    <row r="9927" spans="1:14" x14ac:dyDescent="0.2">
      <c r="A9927" s="505">
        <v>45253</v>
      </c>
      <c r="B9927" s="292" t="s">
        <v>541</v>
      </c>
      <c r="C9927" s="357">
        <v>6615.1</v>
      </c>
      <c r="D9927" s="292" t="s">
        <v>452</v>
      </c>
      <c r="E9927" s="292">
        <v>6486</v>
      </c>
      <c r="F9927" s="292" t="s">
        <v>7133</v>
      </c>
      <c r="G9927" s="292"/>
      <c r="H9927" s="294">
        <v>8</v>
      </c>
      <c r="I9927" s="292">
        <v>321</v>
      </c>
      <c r="J9927" s="292" t="s">
        <v>2937</v>
      </c>
      <c r="K9927" s="292">
        <v>385.2</v>
      </c>
      <c r="L9927" s="292" t="s">
        <v>459</v>
      </c>
      <c r="M9927" s="292" t="s">
        <v>7116</v>
      </c>
      <c r="N9927" s="292" t="s">
        <v>7117</v>
      </c>
    </row>
    <row r="9928" spans="1:14" x14ac:dyDescent="0.2">
      <c r="A9928" s="505">
        <v>45244</v>
      </c>
      <c r="B9928" s="292" t="s">
        <v>541</v>
      </c>
      <c r="C9928" s="357">
        <v>6615.1</v>
      </c>
      <c r="D9928" s="292" t="s">
        <v>452</v>
      </c>
      <c r="E9928" s="292">
        <v>6526</v>
      </c>
      <c r="F9928" s="292" t="s">
        <v>7124</v>
      </c>
      <c r="G9928" s="292"/>
      <c r="H9928" s="294">
        <v>8</v>
      </c>
      <c r="I9928" s="292">
        <v>636</v>
      </c>
      <c r="J9928" s="292" t="s">
        <v>2937</v>
      </c>
      <c r="K9928" s="292">
        <v>763.2</v>
      </c>
      <c r="L9928" s="292" t="s">
        <v>459</v>
      </c>
      <c r="M9928" s="292" t="s">
        <v>7116</v>
      </c>
      <c r="N9928" s="292" t="s">
        <v>7117</v>
      </c>
    </row>
    <row r="9929" spans="1:14" x14ac:dyDescent="0.2">
      <c r="A9929" s="505">
        <v>45240</v>
      </c>
      <c r="B9929" s="292" t="s">
        <v>541</v>
      </c>
      <c r="C9929" s="357">
        <v>6615.1</v>
      </c>
      <c r="D9929" s="292" t="s">
        <v>452</v>
      </c>
      <c r="E9929" s="292">
        <v>7224</v>
      </c>
      <c r="F9929" s="292" t="s">
        <v>7152</v>
      </c>
      <c r="G9929" s="292"/>
      <c r="H9929" s="294">
        <v>8</v>
      </c>
      <c r="I9929" s="292">
        <v>272</v>
      </c>
      <c r="J9929" s="292" t="s">
        <v>2937</v>
      </c>
      <c r="K9929" s="292">
        <v>326.39999999999998</v>
      </c>
      <c r="L9929" s="292" t="s">
        <v>459</v>
      </c>
      <c r="M9929" s="292" t="s">
        <v>7116</v>
      </c>
      <c r="N9929" s="292" t="s">
        <v>7117</v>
      </c>
    </row>
    <row r="9930" spans="1:14" x14ac:dyDescent="0.2">
      <c r="A9930" s="505">
        <v>45237</v>
      </c>
      <c r="B9930" s="292" t="s">
        <v>541</v>
      </c>
      <c r="C9930" s="357">
        <v>6615.1</v>
      </c>
      <c r="D9930" s="292" t="s">
        <v>452</v>
      </c>
      <c r="E9930" s="292">
        <v>4491</v>
      </c>
      <c r="F9930" s="292" t="s">
        <v>3044</v>
      </c>
      <c r="G9930" s="292"/>
      <c r="H9930" s="294">
        <v>8</v>
      </c>
      <c r="I9930" s="292">
        <v>520</v>
      </c>
      <c r="J9930" s="292" t="s">
        <v>2937</v>
      </c>
      <c r="K9930" s="292">
        <v>624</v>
      </c>
      <c r="L9930" s="292" t="s">
        <v>459</v>
      </c>
      <c r="M9930" s="292" t="s">
        <v>7116</v>
      </c>
      <c r="N9930" s="292" t="s">
        <v>7117</v>
      </c>
    </row>
    <row r="9931" spans="1:14" x14ac:dyDescent="0.2">
      <c r="A9931" s="505">
        <v>45244</v>
      </c>
      <c r="B9931" s="292" t="s">
        <v>541</v>
      </c>
      <c r="C9931" s="357">
        <v>6615.1</v>
      </c>
      <c r="D9931" s="292" t="s">
        <v>452</v>
      </c>
      <c r="E9931" s="292">
        <v>2780</v>
      </c>
      <c r="F9931" s="292" t="s">
        <v>3072</v>
      </c>
      <c r="G9931" s="292"/>
      <c r="H9931" s="294">
        <v>8</v>
      </c>
      <c r="I9931" s="292">
        <v>779</v>
      </c>
      <c r="J9931" s="292" t="s">
        <v>2937</v>
      </c>
      <c r="K9931" s="292">
        <v>934.8</v>
      </c>
      <c r="L9931" s="292" t="s">
        <v>459</v>
      </c>
      <c r="M9931" s="292" t="s">
        <v>7116</v>
      </c>
      <c r="N9931" s="292" t="s">
        <v>7117</v>
      </c>
    </row>
    <row r="9932" spans="1:14" x14ac:dyDescent="0.2">
      <c r="A9932" s="505">
        <v>45238</v>
      </c>
      <c r="B9932" s="292" t="s">
        <v>541</v>
      </c>
      <c r="C9932" s="357">
        <v>6615.1</v>
      </c>
      <c r="D9932" s="292" t="s">
        <v>452</v>
      </c>
      <c r="E9932" s="292">
        <v>7264</v>
      </c>
      <c r="F9932" s="292" t="s">
        <v>7203</v>
      </c>
      <c r="G9932" s="292"/>
      <c r="H9932" s="294">
        <v>8</v>
      </c>
      <c r="I9932" s="292">
        <v>304</v>
      </c>
      <c r="J9932" s="292" t="s">
        <v>2937</v>
      </c>
      <c r="K9932" s="292">
        <v>364.8</v>
      </c>
      <c r="L9932" s="292" t="s">
        <v>459</v>
      </c>
      <c r="M9932" s="292" t="s">
        <v>7116</v>
      </c>
      <c r="N9932" s="292" t="s">
        <v>7117</v>
      </c>
    </row>
    <row r="9933" spans="1:14" x14ac:dyDescent="0.2">
      <c r="A9933" s="505">
        <v>45245</v>
      </c>
      <c r="B9933" s="292" t="s">
        <v>541</v>
      </c>
      <c r="C9933" s="357">
        <v>6615.1</v>
      </c>
      <c r="D9933" s="292" t="s">
        <v>452</v>
      </c>
      <c r="E9933" s="292">
        <v>6526</v>
      </c>
      <c r="F9933" s="292" t="s">
        <v>7124</v>
      </c>
      <c r="G9933" s="292"/>
      <c r="H9933" s="294">
        <v>8</v>
      </c>
      <c r="I9933" s="292">
        <v>636</v>
      </c>
      <c r="J9933" s="292" t="s">
        <v>2937</v>
      </c>
      <c r="K9933" s="292">
        <v>763.2</v>
      </c>
      <c r="L9933" s="292" t="s">
        <v>459</v>
      </c>
      <c r="M9933" s="292" t="s">
        <v>7116</v>
      </c>
      <c r="N9933" s="292" t="s">
        <v>7117</v>
      </c>
    </row>
    <row r="9934" spans="1:14" x14ac:dyDescent="0.2">
      <c r="A9934" s="505">
        <v>45254</v>
      </c>
      <c r="B9934" s="292" t="s">
        <v>541</v>
      </c>
      <c r="C9934" s="357">
        <v>6615.1</v>
      </c>
      <c r="D9934" s="292" t="s">
        <v>452</v>
      </c>
      <c r="E9934" s="292">
        <v>6486</v>
      </c>
      <c r="F9934" s="292" t="s">
        <v>7133</v>
      </c>
      <c r="G9934" s="292"/>
      <c r="H9934" s="294">
        <v>8</v>
      </c>
      <c r="I9934" s="292">
        <v>321</v>
      </c>
      <c r="J9934" s="292" t="s">
        <v>2937</v>
      </c>
      <c r="K9934" s="292">
        <v>385.2</v>
      </c>
      <c r="L9934" s="292" t="s">
        <v>459</v>
      </c>
      <c r="M9934" s="292" t="s">
        <v>7116</v>
      </c>
      <c r="N9934" s="292" t="s">
        <v>7117</v>
      </c>
    </row>
    <row r="9935" spans="1:14" x14ac:dyDescent="0.2">
      <c r="A9935" s="505">
        <v>45238</v>
      </c>
      <c r="B9935" s="292" t="s">
        <v>541</v>
      </c>
      <c r="C9935" s="357">
        <v>6615.1</v>
      </c>
      <c r="D9935" s="292" t="s">
        <v>452</v>
      </c>
      <c r="E9935" s="292">
        <v>4491</v>
      </c>
      <c r="F9935" s="292" t="s">
        <v>3044</v>
      </c>
      <c r="G9935" s="292"/>
      <c r="H9935" s="294">
        <v>8</v>
      </c>
      <c r="I9935" s="292">
        <v>520</v>
      </c>
      <c r="J9935" s="292" t="s">
        <v>2937</v>
      </c>
      <c r="K9935" s="292">
        <v>624</v>
      </c>
      <c r="L9935" s="292" t="s">
        <v>459</v>
      </c>
      <c r="M9935" s="292" t="s">
        <v>7116</v>
      </c>
      <c r="N9935" s="292" t="s">
        <v>7117</v>
      </c>
    </row>
    <row r="9936" spans="1:14" x14ac:dyDescent="0.2">
      <c r="A9936" s="505">
        <v>45231</v>
      </c>
      <c r="B9936" s="292" t="s">
        <v>541</v>
      </c>
      <c r="C9936" s="357">
        <v>6615.1</v>
      </c>
      <c r="D9936" s="292" t="s">
        <v>452</v>
      </c>
      <c r="E9936" s="292">
        <v>7224</v>
      </c>
      <c r="F9936" s="292" t="s">
        <v>7152</v>
      </c>
      <c r="G9936" s="292"/>
      <c r="H9936" s="294">
        <v>8</v>
      </c>
      <c r="I9936" s="292">
        <v>272</v>
      </c>
      <c r="J9936" s="292" t="s">
        <v>2937</v>
      </c>
      <c r="K9936" s="292">
        <v>326.39999999999998</v>
      </c>
      <c r="L9936" s="292" t="s">
        <v>459</v>
      </c>
      <c r="M9936" s="292" t="s">
        <v>7116</v>
      </c>
      <c r="N9936" s="292" t="s">
        <v>7117</v>
      </c>
    </row>
    <row r="9937" spans="1:14" x14ac:dyDescent="0.2">
      <c r="A9937" s="505">
        <v>45245</v>
      </c>
      <c r="B9937" s="292" t="s">
        <v>541</v>
      </c>
      <c r="C9937" s="357">
        <v>6615.1</v>
      </c>
      <c r="D9937" s="292" t="s">
        <v>452</v>
      </c>
      <c r="E9937" s="292">
        <v>2780</v>
      </c>
      <c r="F9937" s="292" t="s">
        <v>3072</v>
      </c>
      <c r="G9937" s="292"/>
      <c r="H9937" s="294">
        <v>8</v>
      </c>
      <c r="I9937" s="292">
        <v>779</v>
      </c>
      <c r="J9937" s="292" t="s">
        <v>2937</v>
      </c>
      <c r="K9937" s="292">
        <v>934.8</v>
      </c>
      <c r="L9937" s="292" t="s">
        <v>459</v>
      </c>
      <c r="M9937" s="292" t="s">
        <v>7116</v>
      </c>
      <c r="N9937" s="292" t="s">
        <v>7117</v>
      </c>
    </row>
    <row r="9938" spans="1:14" x14ac:dyDescent="0.2">
      <c r="A9938" s="505">
        <v>45239</v>
      </c>
      <c r="B9938" s="292" t="s">
        <v>541</v>
      </c>
      <c r="C9938" s="357">
        <v>6615.1</v>
      </c>
      <c r="D9938" s="292" t="s">
        <v>452</v>
      </c>
      <c r="E9938" s="292">
        <v>7264</v>
      </c>
      <c r="F9938" s="292" t="s">
        <v>7203</v>
      </c>
      <c r="G9938" s="292"/>
      <c r="H9938" s="294">
        <v>8</v>
      </c>
      <c r="I9938" s="292">
        <v>304</v>
      </c>
      <c r="J9938" s="292" t="s">
        <v>2937</v>
      </c>
      <c r="K9938" s="292">
        <v>364.8</v>
      </c>
      <c r="L9938" s="292" t="s">
        <v>459</v>
      </c>
      <c r="M9938" s="292" t="s">
        <v>7116</v>
      </c>
      <c r="N9938" s="292" t="s">
        <v>7117</v>
      </c>
    </row>
    <row r="9939" spans="1:14" x14ac:dyDescent="0.2">
      <c r="A9939" s="505">
        <v>45232</v>
      </c>
      <c r="B9939" s="292" t="s">
        <v>541</v>
      </c>
      <c r="C9939" s="357">
        <v>6615.1</v>
      </c>
      <c r="D9939" s="292" t="s">
        <v>452</v>
      </c>
      <c r="E9939" s="292">
        <v>7224</v>
      </c>
      <c r="F9939" s="292" t="s">
        <v>7152</v>
      </c>
      <c r="G9939" s="292"/>
      <c r="H9939" s="294">
        <v>8</v>
      </c>
      <c r="I9939" s="292">
        <v>272</v>
      </c>
      <c r="J9939" s="292" t="s">
        <v>2937</v>
      </c>
      <c r="K9939" s="292">
        <v>326.39999999999998</v>
      </c>
      <c r="L9939" s="292" t="s">
        <v>459</v>
      </c>
      <c r="M9939" s="292" t="s">
        <v>7116</v>
      </c>
      <c r="N9939" s="292" t="s">
        <v>7117</v>
      </c>
    </row>
    <row r="9940" spans="1:14" x14ac:dyDescent="0.2">
      <c r="A9940" s="505">
        <v>45232</v>
      </c>
      <c r="B9940" s="292" t="s">
        <v>541</v>
      </c>
      <c r="C9940" s="357">
        <v>6615.1</v>
      </c>
      <c r="D9940" s="292" t="s">
        <v>452</v>
      </c>
      <c r="E9940" s="292">
        <v>2780</v>
      </c>
      <c r="F9940" s="292" t="s">
        <v>3072</v>
      </c>
      <c r="G9940" s="292"/>
      <c r="H9940" s="294">
        <v>8</v>
      </c>
      <c r="I9940" s="292">
        <v>779</v>
      </c>
      <c r="J9940" s="292" t="s">
        <v>2937</v>
      </c>
      <c r="K9940" s="292">
        <v>934.8</v>
      </c>
      <c r="L9940" s="292" t="s">
        <v>459</v>
      </c>
      <c r="M9940" s="292" t="s">
        <v>7116</v>
      </c>
      <c r="N9940" s="292" t="s">
        <v>7117</v>
      </c>
    </row>
    <row r="9941" spans="1:14" x14ac:dyDescent="0.2">
      <c r="A9941" s="505">
        <v>45257</v>
      </c>
      <c r="B9941" s="292" t="s">
        <v>541</v>
      </c>
      <c r="C9941" s="357">
        <v>6615.1</v>
      </c>
      <c r="D9941" s="292" t="s">
        <v>452</v>
      </c>
      <c r="E9941" s="292">
        <v>6486</v>
      </c>
      <c r="F9941" s="292" t="s">
        <v>7133</v>
      </c>
      <c r="G9941" s="292"/>
      <c r="H9941" s="294">
        <v>8</v>
      </c>
      <c r="I9941" s="292">
        <v>321</v>
      </c>
      <c r="J9941" s="292" t="s">
        <v>2937</v>
      </c>
      <c r="K9941" s="292">
        <v>385.2</v>
      </c>
      <c r="L9941" s="292" t="s">
        <v>459</v>
      </c>
      <c r="M9941" s="292" t="s">
        <v>7116</v>
      </c>
      <c r="N9941" s="292" t="s">
        <v>7117</v>
      </c>
    </row>
    <row r="9942" spans="1:14" x14ac:dyDescent="0.2">
      <c r="A9942" s="505">
        <v>45240</v>
      </c>
      <c r="B9942" s="292" t="s">
        <v>541</v>
      </c>
      <c r="C9942" s="357">
        <v>6615.1</v>
      </c>
      <c r="D9942" s="292" t="s">
        <v>452</v>
      </c>
      <c r="E9942" s="292">
        <v>7264</v>
      </c>
      <c r="F9942" s="292" t="s">
        <v>7203</v>
      </c>
      <c r="G9942" s="292"/>
      <c r="H9942" s="294">
        <v>8</v>
      </c>
      <c r="I9942" s="292">
        <v>304</v>
      </c>
      <c r="J9942" s="292" t="s">
        <v>2937</v>
      </c>
      <c r="K9942" s="292">
        <v>364.8</v>
      </c>
      <c r="L9942" s="292" t="s">
        <v>459</v>
      </c>
      <c r="M9942" s="292" t="s">
        <v>7116</v>
      </c>
      <c r="N9942" s="292" t="s">
        <v>7117</v>
      </c>
    </row>
    <row r="9943" spans="1:14" x14ac:dyDescent="0.2">
      <c r="A9943" s="505">
        <v>45232</v>
      </c>
      <c r="B9943" s="292" t="s">
        <v>541</v>
      </c>
      <c r="C9943" s="357">
        <v>6615.1</v>
      </c>
      <c r="D9943" s="292" t="s">
        <v>452</v>
      </c>
      <c r="E9943" s="292">
        <v>4491</v>
      </c>
      <c r="F9943" s="292" t="s">
        <v>3044</v>
      </c>
      <c r="G9943" s="292"/>
      <c r="H9943" s="294">
        <v>8</v>
      </c>
      <c r="I9943" s="292">
        <v>520</v>
      </c>
      <c r="J9943" s="292" t="s">
        <v>2937</v>
      </c>
      <c r="K9943" s="292">
        <v>624</v>
      </c>
      <c r="L9943" s="292" t="s">
        <v>459</v>
      </c>
      <c r="M9943" s="292" t="s">
        <v>7116</v>
      </c>
      <c r="N9943" s="292" t="s">
        <v>7117</v>
      </c>
    </row>
    <row r="9944" spans="1:14" x14ac:dyDescent="0.2">
      <c r="A9944" s="505">
        <v>45233</v>
      </c>
      <c r="B9944" s="292" t="s">
        <v>541</v>
      </c>
      <c r="C9944" s="357">
        <v>6615.1</v>
      </c>
      <c r="D9944" s="292" t="s">
        <v>452</v>
      </c>
      <c r="E9944" s="292">
        <v>7224</v>
      </c>
      <c r="F9944" s="292" t="s">
        <v>7152</v>
      </c>
      <c r="G9944" s="292"/>
      <c r="H9944" s="294">
        <v>8</v>
      </c>
      <c r="I9944" s="292">
        <v>272</v>
      </c>
      <c r="J9944" s="292" t="s">
        <v>2937</v>
      </c>
      <c r="K9944" s="292">
        <v>326.39999999999998</v>
      </c>
      <c r="L9944" s="292" t="s">
        <v>459</v>
      </c>
      <c r="M9944" s="292" t="s">
        <v>7116</v>
      </c>
      <c r="N9944" s="292" t="s">
        <v>7117</v>
      </c>
    </row>
    <row r="9945" spans="1:14" x14ac:dyDescent="0.2">
      <c r="A9945" s="505">
        <v>45231</v>
      </c>
      <c r="B9945" s="292" t="s">
        <v>541</v>
      </c>
      <c r="C9945" s="357">
        <v>6615.1</v>
      </c>
      <c r="D9945" s="292" t="s">
        <v>452</v>
      </c>
      <c r="E9945" s="292">
        <v>6526</v>
      </c>
      <c r="F9945" s="292" t="s">
        <v>7124</v>
      </c>
      <c r="G9945" s="292"/>
      <c r="H9945" s="294">
        <v>8</v>
      </c>
      <c r="I9945" s="292">
        <v>636</v>
      </c>
      <c r="J9945" s="292" t="s">
        <v>2937</v>
      </c>
      <c r="K9945" s="292">
        <v>763.2</v>
      </c>
      <c r="L9945" s="292" t="s">
        <v>459</v>
      </c>
      <c r="M9945" s="292" t="s">
        <v>7116</v>
      </c>
      <c r="N9945" s="292" t="s">
        <v>7117</v>
      </c>
    </row>
    <row r="9946" spans="1:14" x14ac:dyDescent="0.2">
      <c r="A9946" s="505">
        <v>45233</v>
      </c>
      <c r="B9946" s="292" t="s">
        <v>541</v>
      </c>
      <c r="C9946" s="357">
        <v>6615.1</v>
      </c>
      <c r="D9946" s="292" t="s">
        <v>452</v>
      </c>
      <c r="E9946" s="292">
        <v>2780</v>
      </c>
      <c r="F9946" s="292" t="s">
        <v>3072</v>
      </c>
      <c r="G9946" s="292"/>
      <c r="H9946" s="294">
        <v>8</v>
      </c>
      <c r="I9946" s="292">
        <v>779</v>
      </c>
      <c r="J9946" s="292" t="s">
        <v>2937</v>
      </c>
      <c r="K9946" s="292">
        <v>934.8</v>
      </c>
      <c r="L9946" s="292" t="s">
        <v>459</v>
      </c>
      <c r="M9946" s="292" t="s">
        <v>7116</v>
      </c>
      <c r="N9946" s="292" t="s">
        <v>7117</v>
      </c>
    </row>
    <row r="9947" spans="1:14" x14ac:dyDescent="0.2">
      <c r="A9947" s="505">
        <v>45233</v>
      </c>
      <c r="B9947" s="292" t="s">
        <v>541</v>
      </c>
      <c r="C9947" s="357">
        <v>6615.1</v>
      </c>
      <c r="D9947" s="292" t="s">
        <v>452</v>
      </c>
      <c r="E9947" s="292">
        <v>4491</v>
      </c>
      <c r="F9947" s="292" t="s">
        <v>3044</v>
      </c>
      <c r="G9947" s="292"/>
      <c r="H9947" s="294">
        <v>8</v>
      </c>
      <c r="I9947" s="292">
        <v>520</v>
      </c>
      <c r="J9947" s="292" t="s">
        <v>2937</v>
      </c>
      <c r="K9947" s="292">
        <v>624</v>
      </c>
      <c r="L9947" s="292" t="s">
        <v>459</v>
      </c>
      <c r="M9947" s="292" t="s">
        <v>7116</v>
      </c>
      <c r="N9947" s="292" t="s">
        <v>7117</v>
      </c>
    </row>
    <row r="9948" spans="1:14" x14ac:dyDescent="0.2">
      <c r="A9948" s="505">
        <v>45258</v>
      </c>
      <c r="B9948" s="292" t="s">
        <v>541</v>
      </c>
      <c r="C9948" s="357">
        <v>6615.1</v>
      </c>
      <c r="D9948" s="292" t="s">
        <v>452</v>
      </c>
      <c r="E9948" s="292">
        <v>6486</v>
      </c>
      <c r="F9948" s="292" t="s">
        <v>7133</v>
      </c>
      <c r="G9948" s="292"/>
      <c r="H9948" s="294">
        <v>8</v>
      </c>
      <c r="I9948" s="292">
        <v>321</v>
      </c>
      <c r="J9948" s="292" t="s">
        <v>2937</v>
      </c>
      <c r="K9948" s="292">
        <v>385.2</v>
      </c>
      <c r="L9948" s="292" t="s">
        <v>459</v>
      </c>
      <c r="M9948" s="292" t="s">
        <v>7116</v>
      </c>
      <c r="N9948" s="292" t="s">
        <v>7117</v>
      </c>
    </row>
    <row r="9949" spans="1:14" x14ac:dyDescent="0.2">
      <c r="A9949" s="505">
        <v>45243</v>
      </c>
      <c r="B9949" s="292" t="s">
        <v>541</v>
      </c>
      <c r="C9949" s="357">
        <v>6615.1</v>
      </c>
      <c r="D9949" s="292" t="s">
        <v>452</v>
      </c>
      <c r="E9949" s="292">
        <v>7224</v>
      </c>
      <c r="F9949" s="292" t="s">
        <v>7152</v>
      </c>
      <c r="G9949" s="292"/>
      <c r="H9949" s="294">
        <v>8</v>
      </c>
      <c r="I9949" s="292">
        <v>272</v>
      </c>
      <c r="J9949" s="292" t="s">
        <v>2937</v>
      </c>
      <c r="K9949" s="292">
        <v>326.39999999999998</v>
      </c>
      <c r="L9949" s="292" t="s">
        <v>459</v>
      </c>
      <c r="M9949" s="292" t="s">
        <v>7116</v>
      </c>
      <c r="N9949" s="292" t="s">
        <v>7117</v>
      </c>
    </row>
    <row r="9950" spans="1:14" x14ac:dyDescent="0.2">
      <c r="A9950" s="505">
        <v>45232</v>
      </c>
      <c r="B9950" s="292" t="s">
        <v>541</v>
      </c>
      <c r="C9950" s="357">
        <v>6615.1</v>
      </c>
      <c r="D9950" s="292" t="s">
        <v>452</v>
      </c>
      <c r="E9950" s="292">
        <v>6526</v>
      </c>
      <c r="F9950" s="292" t="s">
        <v>7124</v>
      </c>
      <c r="G9950" s="292"/>
      <c r="H9950" s="294">
        <v>7</v>
      </c>
      <c r="I9950" s="292">
        <v>636</v>
      </c>
      <c r="J9950" s="292" t="s">
        <v>2937</v>
      </c>
      <c r="K9950" s="292">
        <v>763.2</v>
      </c>
      <c r="L9950" s="292" t="s">
        <v>459</v>
      </c>
      <c r="M9950" s="292" t="s">
        <v>7116</v>
      </c>
      <c r="N9950" s="292" t="s">
        <v>7117</v>
      </c>
    </row>
    <row r="9951" spans="1:14" x14ac:dyDescent="0.2">
      <c r="A9951" s="505">
        <v>45243</v>
      </c>
      <c r="B9951" s="292" t="s">
        <v>541</v>
      </c>
      <c r="C9951" s="357">
        <v>6615.1</v>
      </c>
      <c r="D9951" s="292" t="s">
        <v>452</v>
      </c>
      <c r="E9951" s="292">
        <v>7264</v>
      </c>
      <c r="F9951" s="292" t="s">
        <v>7203</v>
      </c>
      <c r="G9951" s="292"/>
      <c r="H9951" s="294">
        <v>4</v>
      </c>
      <c r="I9951" s="292">
        <v>304</v>
      </c>
      <c r="J9951" s="292" t="s">
        <v>2937</v>
      </c>
      <c r="K9951" s="292">
        <v>364.8</v>
      </c>
      <c r="L9951" s="292" t="s">
        <v>459</v>
      </c>
      <c r="M9951" s="292" t="s">
        <v>7116</v>
      </c>
      <c r="N9951" s="292" t="s">
        <v>7117</v>
      </c>
    </row>
    <row r="9952" spans="1:14" x14ac:dyDescent="0.2">
      <c r="A9952" s="505">
        <v>45243</v>
      </c>
      <c r="B9952" s="292" t="s">
        <v>541</v>
      </c>
      <c r="C9952" s="357">
        <v>6615.1</v>
      </c>
      <c r="D9952" s="292" t="s">
        <v>452</v>
      </c>
      <c r="E9952" s="292">
        <v>4491</v>
      </c>
      <c r="F9952" s="292" t="s">
        <v>3044</v>
      </c>
      <c r="G9952" s="292"/>
      <c r="H9952" s="294">
        <v>8</v>
      </c>
      <c r="I9952" s="292">
        <v>520</v>
      </c>
      <c r="J9952" s="292" t="s">
        <v>2937</v>
      </c>
      <c r="K9952" s="292">
        <v>624</v>
      </c>
      <c r="L9952" s="292" t="s">
        <v>459</v>
      </c>
      <c r="M9952" s="292" t="s">
        <v>7116</v>
      </c>
      <c r="N9952" s="292" t="s">
        <v>7117</v>
      </c>
    </row>
    <row r="9953" spans="1:14" x14ac:dyDescent="0.2">
      <c r="A9953" s="505">
        <v>45259</v>
      </c>
      <c r="B9953" s="292" t="s">
        <v>541</v>
      </c>
      <c r="C9953" s="357">
        <v>6615.1</v>
      </c>
      <c r="D9953" s="292" t="s">
        <v>452</v>
      </c>
      <c r="E9953" s="292">
        <v>6486</v>
      </c>
      <c r="F9953" s="292" t="s">
        <v>7133</v>
      </c>
      <c r="G9953" s="292"/>
      <c r="H9953" s="294">
        <v>8</v>
      </c>
      <c r="I9953" s="292">
        <v>321</v>
      </c>
      <c r="J9953" s="292" t="s">
        <v>2937</v>
      </c>
      <c r="K9953" s="292">
        <v>385.2</v>
      </c>
      <c r="L9953" s="292" t="s">
        <v>459</v>
      </c>
      <c r="M9953" s="292" t="s">
        <v>7116</v>
      </c>
      <c r="N9953" s="292" t="s">
        <v>7117</v>
      </c>
    </row>
    <row r="9954" spans="1:14" x14ac:dyDescent="0.2">
      <c r="A9954" s="505">
        <v>45233</v>
      </c>
      <c r="B9954" s="292" t="s">
        <v>541</v>
      </c>
      <c r="C9954" s="357">
        <v>6615.1</v>
      </c>
      <c r="D9954" s="292" t="s">
        <v>452</v>
      </c>
      <c r="E9954" s="292">
        <v>6526</v>
      </c>
      <c r="F9954" s="292" t="s">
        <v>7124</v>
      </c>
      <c r="G9954" s="292"/>
      <c r="H9954" s="294">
        <v>8</v>
      </c>
      <c r="I9954" s="292">
        <v>636</v>
      </c>
      <c r="J9954" s="292" t="s">
        <v>2937</v>
      </c>
      <c r="K9954" s="292">
        <v>763.2</v>
      </c>
      <c r="L9954" s="292" t="s">
        <v>459</v>
      </c>
      <c r="M9954" s="292" t="s">
        <v>7116</v>
      </c>
      <c r="N9954" s="292" t="s">
        <v>7117</v>
      </c>
    </row>
    <row r="9955" spans="1:14" x14ac:dyDescent="0.2">
      <c r="A9955" s="505">
        <v>45244</v>
      </c>
      <c r="B9955" s="292" t="s">
        <v>541</v>
      </c>
      <c r="C9955" s="357">
        <v>6615.1</v>
      </c>
      <c r="D9955" s="292" t="s">
        <v>452</v>
      </c>
      <c r="E9955" s="292">
        <v>7224</v>
      </c>
      <c r="F9955" s="292" t="s">
        <v>7152</v>
      </c>
      <c r="G9955" s="292"/>
      <c r="H9955" s="294">
        <v>8</v>
      </c>
      <c r="I9955" s="292">
        <v>272</v>
      </c>
      <c r="J9955" s="292" t="s">
        <v>2937</v>
      </c>
      <c r="K9955" s="292">
        <v>326.39999999999998</v>
      </c>
      <c r="L9955" s="292" t="s">
        <v>459</v>
      </c>
      <c r="M9955" s="292" t="s">
        <v>7116</v>
      </c>
      <c r="N9955" s="292" t="s">
        <v>7117</v>
      </c>
    </row>
    <row r="9956" spans="1:14" x14ac:dyDescent="0.2">
      <c r="A9956" s="505">
        <v>45245</v>
      </c>
      <c r="B9956" s="292" t="s">
        <v>541</v>
      </c>
      <c r="C9956" s="357">
        <v>6615.1</v>
      </c>
      <c r="D9956" s="292" t="s">
        <v>452</v>
      </c>
      <c r="E9956" s="292">
        <v>7264</v>
      </c>
      <c r="F9956" s="292" t="s">
        <v>7203</v>
      </c>
      <c r="G9956" s="292"/>
      <c r="H9956" s="294">
        <v>8</v>
      </c>
      <c r="I9956" s="292">
        <v>304</v>
      </c>
      <c r="J9956" s="292" t="s">
        <v>2937</v>
      </c>
      <c r="K9956" s="292">
        <v>364.8</v>
      </c>
      <c r="L9956" s="292" t="s">
        <v>459</v>
      </c>
      <c r="M9956" s="292" t="s">
        <v>7116</v>
      </c>
      <c r="N9956" s="292" t="s">
        <v>7117</v>
      </c>
    </row>
    <row r="9957" spans="1:14" x14ac:dyDescent="0.2">
      <c r="A9957" s="505">
        <v>45244</v>
      </c>
      <c r="B9957" s="292" t="s">
        <v>541</v>
      </c>
      <c r="C9957" s="357">
        <v>6615.1</v>
      </c>
      <c r="D9957" s="292" t="s">
        <v>452</v>
      </c>
      <c r="E9957" s="292">
        <v>4491</v>
      </c>
      <c r="F9957" s="292" t="s">
        <v>3044</v>
      </c>
      <c r="G9957" s="292"/>
      <c r="H9957" s="294">
        <v>4</v>
      </c>
      <c r="I9957" s="292">
        <v>520</v>
      </c>
      <c r="J9957" s="292" t="s">
        <v>2937</v>
      </c>
      <c r="K9957" s="292">
        <v>624</v>
      </c>
      <c r="L9957" s="292" t="s">
        <v>459</v>
      </c>
      <c r="M9957" s="292" t="s">
        <v>7116</v>
      </c>
      <c r="N9957" s="292" t="s">
        <v>7117</v>
      </c>
    </row>
    <row r="9958" spans="1:14" x14ac:dyDescent="0.2">
      <c r="A9958" s="505">
        <v>45260</v>
      </c>
      <c r="B9958" s="292" t="s">
        <v>541</v>
      </c>
      <c r="C9958" s="357">
        <v>6615.1</v>
      </c>
      <c r="D9958" s="292" t="s">
        <v>452</v>
      </c>
      <c r="E9958" s="292">
        <v>6486</v>
      </c>
      <c r="F9958" s="292" t="s">
        <v>7133</v>
      </c>
      <c r="G9958" s="292"/>
      <c r="H9958" s="294">
        <v>8</v>
      </c>
      <c r="I9958" s="292">
        <v>321</v>
      </c>
      <c r="J9958" s="292" t="s">
        <v>2937</v>
      </c>
      <c r="K9958" s="292">
        <v>385.2</v>
      </c>
      <c r="L9958" s="292" t="s">
        <v>459</v>
      </c>
      <c r="M9958" s="292" t="s">
        <v>7116</v>
      </c>
      <c r="N9958" s="292" t="s">
        <v>7117</v>
      </c>
    </row>
    <row r="9959" spans="1:14" x14ac:dyDescent="0.2">
      <c r="A9959" s="505">
        <v>45245</v>
      </c>
      <c r="B9959" s="292" t="s">
        <v>541</v>
      </c>
      <c r="C9959" s="357">
        <v>6615.1</v>
      </c>
      <c r="D9959" s="292" t="s">
        <v>452</v>
      </c>
      <c r="E9959" s="292">
        <v>7224</v>
      </c>
      <c r="F9959" s="292" t="s">
        <v>7152</v>
      </c>
      <c r="G9959" s="292"/>
      <c r="H9959" s="294">
        <v>8</v>
      </c>
      <c r="I9959" s="292">
        <v>272</v>
      </c>
      <c r="J9959" s="292" t="s">
        <v>2937</v>
      </c>
      <c r="K9959" s="292">
        <v>326.39999999999998</v>
      </c>
      <c r="L9959" s="292" t="s">
        <v>459</v>
      </c>
      <c r="M9959" s="292" t="s">
        <v>7116</v>
      </c>
      <c r="N9959" s="292" t="s">
        <v>7117</v>
      </c>
    </row>
    <row r="9960" spans="1:14" x14ac:dyDescent="0.2">
      <c r="A9960" s="505">
        <v>45245</v>
      </c>
      <c r="B9960" s="292" t="s">
        <v>541</v>
      </c>
      <c r="C9960" s="357">
        <v>6615.1</v>
      </c>
      <c r="D9960" s="292" t="s">
        <v>452</v>
      </c>
      <c r="E9960" s="292">
        <v>4491</v>
      </c>
      <c r="F9960" s="292" t="s">
        <v>3044</v>
      </c>
      <c r="G9960" s="292"/>
      <c r="H9960" s="294">
        <v>4</v>
      </c>
      <c r="I9960" s="292">
        <v>520</v>
      </c>
      <c r="J9960" s="292" t="s">
        <v>2937</v>
      </c>
      <c r="K9960" s="292">
        <v>624</v>
      </c>
      <c r="L9960" s="292" t="s">
        <v>459</v>
      </c>
      <c r="M9960" s="292" t="s">
        <v>7116</v>
      </c>
      <c r="N9960" s="292" t="s">
        <v>7117</v>
      </c>
    </row>
    <row r="9961" spans="1:14" x14ac:dyDescent="0.2">
      <c r="A9961" s="505">
        <v>45231</v>
      </c>
      <c r="B9961" s="292" t="s">
        <v>541</v>
      </c>
      <c r="C9961" s="357">
        <v>6615.1</v>
      </c>
      <c r="D9961" s="292" t="s">
        <v>452</v>
      </c>
      <c r="E9961" s="292">
        <v>7264</v>
      </c>
      <c r="F9961" s="292" t="s">
        <v>7203</v>
      </c>
      <c r="G9961" s="292"/>
      <c r="H9961" s="294">
        <v>8</v>
      </c>
      <c r="I9961" s="292">
        <v>304</v>
      </c>
      <c r="J9961" s="292" t="s">
        <v>2937</v>
      </c>
      <c r="K9961" s="292">
        <v>364.8</v>
      </c>
      <c r="L9961" s="292" t="s">
        <v>459</v>
      </c>
      <c r="M9961" s="292" t="s">
        <v>7116</v>
      </c>
      <c r="N9961" s="292" t="s">
        <v>7117</v>
      </c>
    </row>
    <row r="9962" spans="1:14" x14ac:dyDescent="0.2">
      <c r="A9962" s="505">
        <v>45246</v>
      </c>
      <c r="B9962" s="292" t="s">
        <v>541</v>
      </c>
      <c r="C9962" s="357">
        <v>6615.1</v>
      </c>
      <c r="D9962" s="292" t="s">
        <v>452</v>
      </c>
      <c r="E9962" s="292">
        <v>6486</v>
      </c>
      <c r="F9962" s="292" t="s">
        <v>7133</v>
      </c>
      <c r="G9962" s="292"/>
      <c r="H9962" s="294">
        <v>8</v>
      </c>
      <c r="I9962" s="292">
        <v>321</v>
      </c>
      <c r="J9962" s="292" t="s">
        <v>2937</v>
      </c>
      <c r="K9962" s="292">
        <v>385.2</v>
      </c>
      <c r="L9962" s="292" t="s">
        <v>459</v>
      </c>
      <c r="M9962" s="292" t="s">
        <v>7116</v>
      </c>
      <c r="N9962" s="292" t="s">
        <v>7117</v>
      </c>
    </row>
    <row r="9963" spans="1:14" x14ac:dyDescent="0.2">
      <c r="A9963" s="505">
        <v>45232</v>
      </c>
      <c r="B9963" s="292" t="s">
        <v>541</v>
      </c>
      <c r="C9963" s="357">
        <v>6615.1</v>
      </c>
      <c r="D9963" s="292" t="s">
        <v>452</v>
      </c>
      <c r="E9963" s="292">
        <v>7264</v>
      </c>
      <c r="F9963" s="292" t="s">
        <v>7203</v>
      </c>
      <c r="G9963" s="292"/>
      <c r="H9963" s="294">
        <v>8</v>
      </c>
      <c r="I9963" s="292">
        <v>304</v>
      </c>
      <c r="J9963" s="292" t="s">
        <v>2937</v>
      </c>
      <c r="K9963" s="292">
        <v>364.8</v>
      </c>
      <c r="L9963" s="292" t="s">
        <v>459</v>
      </c>
      <c r="M9963" s="292" t="s">
        <v>7116</v>
      </c>
      <c r="N9963" s="292" t="s">
        <v>7117</v>
      </c>
    </row>
    <row r="9964" spans="1:14" x14ac:dyDescent="0.2">
      <c r="A9964" s="505">
        <v>45247</v>
      </c>
      <c r="B9964" s="292" t="s">
        <v>541</v>
      </c>
      <c r="C9964" s="357">
        <v>6615.1</v>
      </c>
      <c r="D9964" s="292" t="s">
        <v>452</v>
      </c>
      <c r="E9964" s="292">
        <v>6486</v>
      </c>
      <c r="F9964" s="292" t="s">
        <v>7133</v>
      </c>
      <c r="G9964" s="292"/>
      <c r="H9964" s="294">
        <v>8</v>
      </c>
      <c r="I9964" s="292">
        <v>321</v>
      </c>
      <c r="J9964" s="292" t="s">
        <v>2937</v>
      </c>
      <c r="K9964" s="292">
        <v>385.2</v>
      </c>
      <c r="L9964" s="292" t="s">
        <v>459</v>
      </c>
      <c r="M9964" s="292" t="s">
        <v>7116</v>
      </c>
      <c r="N9964" s="292" t="s">
        <v>7117</v>
      </c>
    </row>
    <row r="9965" spans="1:14" x14ac:dyDescent="0.2">
      <c r="A9965" s="505">
        <v>45233</v>
      </c>
      <c r="B9965" s="292" t="s">
        <v>541</v>
      </c>
      <c r="C9965" s="357">
        <v>6615.1</v>
      </c>
      <c r="D9965" s="292" t="s">
        <v>452</v>
      </c>
      <c r="E9965" s="292">
        <v>7264</v>
      </c>
      <c r="F9965" s="292" t="s">
        <v>7203</v>
      </c>
      <c r="G9965" s="292"/>
      <c r="H9965" s="294">
        <v>8</v>
      </c>
      <c r="I9965" s="292">
        <v>304</v>
      </c>
      <c r="J9965" s="292" t="s">
        <v>2937</v>
      </c>
      <c r="K9965" s="292">
        <v>364.8</v>
      </c>
      <c r="L9965" s="292" t="s">
        <v>459</v>
      </c>
      <c r="M9965" s="292" t="s">
        <v>7116</v>
      </c>
      <c r="N9965" s="292" t="s">
        <v>7117</v>
      </c>
    </row>
    <row r="9966" spans="1:14" x14ac:dyDescent="0.2">
      <c r="A9966" s="505">
        <v>45254</v>
      </c>
      <c r="B9966" s="292" t="s">
        <v>541</v>
      </c>
      <c r="C9966" s="357">
        <v>6854.1</v>
      </c>
      <c r="D9966" s="292" t="s">
        <v>452</v>
      </c>
      <c r="E9966" s="292">
        <v>5152</v>
      </c>
      <c r="F9966" s="292" t="s">
        <v>3856</v>
      </c>
      <c r="G9966" s="292"/>
      <c r="H9966" s="294">
        <v>8</v>
      </c>
      <c r="I9966" s="292">
        <v>372</v>
      </c>
      <c r="J9966" s="292" t="s">
        <v>2937</v>
      </c>
      <c r="K9966" s="292">
        <v>446.4</v>
      </c>
      <c r="L9966" s="292" t="s">
        <v>459</v>
      </c>
      <c r="M9966" s="292" t="s">
        <v>7116</v>
      </c>
      <c r="N9966" s="292" t="s">
        <v>7117</v>
      </c>
    </row>
    <row r="9967" spans="1:14" x14ac:dyDescent="0.2">
      <c r="A9967" s="505">
        <v>45257</v>
      </c>
      <c r="B9967" s="292" t="s">
        <v>541</v>
      </c>
      <c r="C9967" s="357">
        <v>6854.1</v>
      </c>
      <c r="D9967" s="292" t="s">
        <v>452</v>
      </c>
      <c r="E9967" s="292">
        <v>5152</v>
      </c>
      <c r="F9967" s="292" t="s">
        <v>3856</v>
      </c>
      <c r="G9967" s="292"/>
      <c r="H9967" s="294">
        <v>8</v>
      </c>
      <c r="I9967" s="292">
        <v>372</v>
      </c>
      <c r="J9967" s="292" t="s">
        <v>2937</v>
      </c>
      <c r="K9967" s="292">
        <v>446.4</v>
      </c>
      <c r="L9967" s="292" t="s">
        <v>459</v>
      </c>
      <c r="M9967" s="292" t="s">
        <v>7116</v>
      </c>
      <c r="N9967" s="292" t="s">
        <v>7117</v>
      </c>
    </row>
    <row r="9968" spans="1:14" x14ac:dyDescent="0.2">
      <c r="A9968" s="505">
        <v>45231</v>
      </c>
      <c r="B9968" s="292" t="s">
        <v>541</v>
      </c>
      <c r="C9968" s="357">
        <v>6615.1</v>
      </c>
      <c r="D9968" s="292" t="s">
        <v>452</v>
      </c>
      <c r="E9968" s="292">
        <v>903</v>
      </c>
      <c r="F9968" s="292" t="s">
        <v>3304</v>
      </c>
      <c r="G9968" s="292"/>
      <c r="H9968" s="294">
        <v>8</v>
      </c>
      <c r="I9968" s="292">
        <v>885</v>
      </c>
      <c r="J9968" s="292" t="s">
        <v>2937</v>
      </c>
      <c r="K9968" s="292">
        <v>1062</v>
      </c>
      <c r="L9968" s="292" t="s">
        <v>459</v>
      </c>
      <c r="M9968" s="292" t="s">
        <v>7116</v>
      </c>
      <c r="N9968" s="292" t="s">
        <v>7117</v>
      </c>
    </row>
    <row r="9969" spans="1:14" x14ac:dyDescent="0.2">
      <c r="A9969" s="505">
        <v>45243</v>
      </c>
      <c r="B9969" s="292" t="s">
        <v>541</v>
      </c>
      <c r="C9969" s="357">
        <v>6427.1</v>
      </c>
      <c r="D9969" s="292" t="s">
        <v>452</v>
      </c>
      <c r="E9969" s="292">
        <v>4057</v>
      </c>
      <c r="F9969" s="292" t="s">
        <v>3265</v>
      </c>
      <c r="G9969" s="292"/>
      <c r="H9969" s="294">
        <v>4</v>
      </c>
      <c r="I9969" s="292">
        <v>722</v>
      </c>
      <c r="J9969" s="292" t="s">
        <v>2937</v>
      </c>
      <c r="K9969" s="292">
        <v>866.4</v>
      </c>
      <c r="L9969" s="292" t="s">
        <v>459</v>
      </c>
      <c r="M9969" s="292" t="s">
        <v>7116</v>
      </c>
      <c r="N9969" s="292" t="s">
        <v>7117</v>
      </c>
    </row>
    <row r="9970" spans="1:14" x14ac:dyDescent="0.2">
      <c r="A9970" s="505">
        <v>45258</v>
      </c>
      <c r="B9970" s="292" t="s">
        <v>541</v>
      </c>
      <c r="C9970" s="357">
        <v>6854.1</v>
      </c>
      <c r="D9970" s="292" t="s">
        <v>452</v>
      </c>
      <c r="E9970" s="292">
        <v>5152</v>
      </c>
      <c r="F9970" s="292" t="s">
        <v>3856</v>
      </c>
      <c r="G9970" s="292"/>
      <c r="H9970" s="294">
        <v>8</v>
      </c>
      <c r="I9970" s="292">
        <v>372</v>
      </c>
      <c r="J9970" s="292" t="s">
        <v>2937</v>
      </c>
      <c r="K9970" s="292">
        <v>446.4</v>
      </c>
      <c r="L9970" s="292" t="s">
        <v>459</v>
      </c>
      <c r="M9970" s="292" t="s">
        <v>7116</v>
      </c>
      <c r="N9970" s="292" t="s">
        <v>7117</v>
      </c>
    </row>
    <row r="9971" spans="1:14" x14ac:dyDescent="0.2">
      <c r="A9971" s="505">
        <v>45236</v>
      </c>
      <c r="B9971" s="292" t="s">
        <v>541</v>
      </c>
      <c r="C9971" s="357">
        <v>6427.1</v>
      </c>
      <c r="D9971" s="292" t="s">
        <v>452</v>
      </c>
      <c r="E9971" s="292">
        <v>4057</v>
      </c>
      <c r="F9971" s="292" t="s">
        <v>3265</v>
      </c>
      <c r="G9971" s="292"/>
      <c r="H9971" s="294">
        <v>4</v>
      </c>
      <c r="I9971" s="292">
        <v>722</v>
      </c>
      <c r="J9971" s="292" t="s">
        <v>2937</v>
      </c>
      <c r="K9971" s="292">
        <v>866.4</v>
      </c>
      <c r="L9971" s="292" t="s">
        <v>459</v>
      </c>
      <c r="M9971" s="292" t="s">
        <v>7116</v>
      </c>
      <c r="N9971" s="292" t="s">
        <v>7117</v>
      </c>
    </row>
    <row r="9972" spans="1:14" x14ac:dyDescent="0.2">
      <c r="A9972" s="505">
        <v>45238</v>
      </c>
      <c r="B9972" s="292" t="s">
        <v>541</v>
      </c>
      <c r="C9972" s="357">
        <v>6427.1</v>
      </c>
      <c r="D9972" s="292" t="s">
        <v>452</v>
      </c>
      <c r="E9972" s="292">
        <v>4057</v>
      </c>
      <c r="F9972" s="292" t="s">
        <v>3265</v>
      </c>
      <c r="G9972" s="292"/>
      <c r="H9972" s="294">
        <v>2</v>
      </c>
      <c r="I9972" s="292">
        <v>722</v>
      </c>
      <c r="J9972" s="292" t="s">
        <v>2937</v>
      </c>
      <c r="K9972" s="292">
        <v>866.4</v>
      </c>
      <c r="L9972" s="292" t="s">
        <v>459</v>
      </c>
      <c r="M9972" s="292" t="s">
        <v>7116</v>
      </c>
      <c r="N9972" s="292" t="s">
        <v>7117</v>
      </c>
    </row>
    <row r="9973" spans="1:14" x14ac:dyDescent="0.2">
      <c r="A9973" s="505">
        <v>45232</v>
      </c>
      <c r="B9973" s="292" t="s">
        <v>541</v>
      </c>
      <c r="C9973" s="357">
        <v>6615.1</v>
      </c>
      <c r="D9973" s="292" t="s">
        <v>452</v>
      </c>
      <c r="E9973" s="292">
        <v>903</v>
      </c>
      <c r="F9973" s="292" t="s">
        <v>3304</v>
      </c>
      <c r="G9973" s="292"/>
      <c r="H9973" s="294">
        <v>8</v>
      </c>
      <c r="I9973" s="292">
        <v>885</v>
      </c>
      <c r="J9973" s="292" t="s">
        <v>2937</v>
      </c>
      <c r="K9973" s="292">
        <v>1062</v>
      </c>
      <c r="L9973" s="292" t="s">
        <v>459</v>
      </c>
      <c r="M9973" s="292" t="s">
        <v>7116</v>
      </c>
      <c r="N9973" s="292" t="s">
        <v>7117</v>
      </c>
    </row>
    <row r="9974" spans="1:14" x14ac:dyDescent="0.2">
      <c r="A9974" s="505">
        <v>45239</v>
      </c>
      <c r="B9974" s="292" t="s">
        <v>541</v>
      </c>
      <c r="C9974" s="357">
        <v>6427.1</v>
      </c>
      <c r="D9974" s="292" t="s">
        <v>452</v>
      </c>
      <c r="E9974" s="292">
        <v>4057</v>
      </c>
      <c r="F9974" s="292" t="s">
        <v>3265</v>
      </c>
      <c r="G9974" s="292"/>
      <c r="H9974" s="294">
        <v>4</v>
      </c>
      <c r="I9974" s="292">
        <v>722</v>
      </c>
      <c r="J9974" s="292" t="s">
        <v>2937</v>
      </c>
      <c r="K9974" s="292">
        <v>866.4</v>
      </c>
      <c r="L9974" s="292" t="s">
        <v>459</v>
      </c>
      <c r="M9974" s="292" t="s">
        <v>7116</v>
      </c>
      <c r="N9974" s="292" t="s">
        <v>7117</v>
      </c>
    </row>
    <row r="9975" spans="1:14" x14ac:dyDescent="0.2">
      <c r="A9975" s="505">
        <v>45259</v>
      </c>
      <c r="B9975" s="292" t="s">
        <v>541</v>
      </c>
      <c r="C9975" s="357">
        <v>6854.1</v>
      </c>
      <c r="D9975" s="292" t="s">
        <v>452</v>
      </c>
      <c r="E9975" s="292">
        <v>5152</v>
      </c>
      <c r="F9975" s="292" t="s">
        <v>3856</v>
      </c>
      <c r="G9975" s="292"/>
      <c r="H9975" s="294">
        <v>8</v>
      </c>
      <c r="I9975" s="292">
        <v>372</v>
      </c>
      <c r="J9975" s="292" t="s">
        <v>2937</v>
      </c>
      <c r="K9975" s="292">
        <v>446.4</v>
      </c>
      <c r="L9975" s="292" t="s">
        <v>459</v>
      </c>
      <c r="M9975" s="292" t="s">
        <v>7116</v>
      </c>
      <c r="N9975" s="292" t="s">
        <v>7117</v>
      </c>
    </row>
    <row r="9976" spans="1:14" x14ac:dyDescent="0.2">
      <c r="A9976" s="505">
        <v>45240</v>
      </c>
      <c r="B9976" s="292" t="s">
        <v>541</v>
      </c>
      <c r="C9976" s="357">
        <v>6427.1</v>
      </c>
      <c r="D9976" s="292" t="s">
        <v>452</v>
      </c>
      <c r="E9976" s="292">
        <v>4057</v>
      </c>
      <c r="F9976" s="292" t="s">
        <v>3265</v>
      </c>
      <c r="G9976" s="292"/>
      <c r="H9976" s="294">
        <v>4</v>
      </c>
      <c r="I9976" s="292">
        <v>722</v>
      </c>
      <c r="J9976" s="292" t="s">
        <v>2937</v>
      </c>
      <c r="K9976" s="292">
        <v>866.4</v>
      </c>
      <c r="L9976" s="292" t="s">
        <v>459</v>
      </c>
      <c r="M9976" s="292" t="s">
        <v>7116</v>
      </c>
      <c r="N9976" s="292" t="s">
        <v>7117</v>
      </c>
    </row>
    <row r="9977" spans="1:14" x14ac:dyDescent="0.2">
      <c r="A9977" s="505">
        <v>45233</v>
      </c>
      <c r="B9977" s="292" t="s">
        <v>541</v>
      </c>
      <c r="C9977" s="357">
        <v>6615.1</v>
      </c>
      <c r="D9977" s="292" t="s">
        <v>452</v>
      </c>
      <c r="E9977" s="292">
        <v>903</v>
      </c>
      <c r="F9977" s="292" t="s">
        <v>3304</v>
      </c>
      <c r="G9977" s="292"/>
      <c r="H9977" s="294">
        <v>8</v>
      </c>
      <c r="I9977" s="292">
        <v>885</v>
      </c>
      <c r="J9977" s="292" t="s">
        <v>2937</v>
      </c>
      <c r="K9977" s="292">
        <v>1062</v>
      </c>
      <c r="L9977" s="292" t="s">
        <v>459</v>
      </c>
      <c r="M9977" s="292" t="s">
        <v>7116</v>
      </c>
      <c r="N9977" s="292" t="s">
        <v>7117</v>
      </c>
    </row>
    <row r="9978" spans="1:14" x14ac:dyDescent="0.2">
      <c r="A9978" s="505">
        <v>45260</v>
      </c>
      <c r="B9978" s="292" t="s">
        <v>541</v>
      </c>
      <c r="C9978" s="357">
        <v>6854.1</v>
      </c>
      <c r="D9978" s="292" t="s">
        <v>452</v>
      </c>
      <c r="E9978" s="292">
        <v>5152</v>
      </c>
      <c r="F9978" s="292" t="s">
        <v>3856</v>
      </c>
      <c r="G9978" s="292"/>
      <c r="H9978" s="294">
        <v>8</v>
      </c>
      <c r="I9978" s="292">
        <v>372</v>
      </c>
      <c r="J9978" s="292" t="s">
        <v>2937</v>
      </c>
      <c r="K9978" s="292">
        <v>446.4</v>
      </c>
      <c r="L9978" s="292" t="s">
        <v>459</v>
      </c>
      <c r="M9978" s="292" t="s">
        <v>7116</v>
      </c>
      <c r="N9978" s="292" t="s">
        <v>7117</v>
      </c>
    </row>
    <row r="9979" spans="1:14" x14ac:dyDescent="0.2">
      <c r="A9979" s="505">
        <v>45243</v>
      </c>
      <c r="B9979" s="292" t="s">
        <v>541</v>
      </c>
      <c r="C9979" s="357">
        <v>6615.1</v>
      </c>
      <c r="D9979" s="292" t="s">
        <v>452</v>
      </c>
      <c r="E9979" s="292">
        <v>903</v>
      </c>
      <c r="F9979" s="292" t="s">
        <v>3304</v>
      </c>
      <c r="G9979" s="292"/>
      <c r="H9979" s="294">
        <v>8</v>
      </c>
      <c r="I9979" s="292">
        <v>885</v>
      </c>
      <c r="J9979" s="292" t="s">
        <v>2937</v>
      </c>
      <c r="K9979" s="292">
        <v>1062</v>
      </c>
      <c r="L9979" s="292" t="s">
        <v>459</v>
      </c>
      <c r="M9979" s="292" t="s">
        <v>7116</v>
      </c>
      <c r="N9979" s="292" t="s">
        <v>7117</v>
      </c>
    </row>
    <row r="9980" spans="1:14" x14ac:dyDescent="0.2">
      <c r="A9980" s="505">
        <v>45244</v>
      </c>
      <c r="B9980" s="292" t="s">
        <v>541</v>
      </c>
      <c r="C9980" s="357">
        <v>6615.1</v>
      </c>
      <c r="D9980" s="292" t="s">
        <v>452</v>
      </c>
      <c r="E9980" s="292">
        <v>903</v>
      </c>
      <c r="F9980" s="292" t="s">
        <v>3304</v>
      </c>
      <c r="G9980" s="292"/>
      <c r="H9980" s="294">
        <v>6</v>
      </c>
      <c r="I9980" s="292">
        <v>885</v>
      </c>
      <c r="J9980" s="292" t="s">
        <v>2937</v>
      </c>
      <c r="K9980" s="292">
        <v>1062</v>
      </c>
      <c r="L9980" s="292" t="s">
        <v>459</v>
      </c>
      <c r="M9980" s="292" t="s">
        <v>7116</v>
      </c>
      <c r="N9980" s="292" t="s">
        <v>7117</v>
      </c>
    </row>
    <row r="9981" spans="1:14" x14ac:dyDescent="0.2">
      <c r="A9981" s="505">
        <v>45240</v>
      </c>
      <c r="B9981" s="292" t="s">
        <v>541</v>
      </c>
      <c r="C9981" s="357">
        <v>6011.1</v>
      </c>
      <c r="D9981" s="292" t="s">
        <v>452</v>
      </c>
      <c r="E9981" s="292">
        <v>4057</v>
      </c>
      <c r="F9981" s="292" t="s">
        <v>3265</v>
      </c>
      <c r="G9981" s="292"/>
      <c r="H9981" s="294">
        <v>1</v>
      </c>
      <c r="I9981" s="292">
        <v>722</v>
      </c>
      <c r="J9981" s="292" t="s">
        <v>2937</v>
      </c>
      <c r="K9981" s="292">
        <v>866.4</v>
      </c>
      <c r="L9981" s="292" t="s">
        <v>459</v>
      </c>
      <c r="M9981" s="292" t="s">
        <v>7116</v>
      </c>
      <c r="N9981" s="292" t="s">
        <v>7117</v>
      </c>
    </row>
    <row r="9982" spans="1:14" x14ac:dyDescent="0.2">
      <c r="A9982" s="505">
        <v>45245</v>
      </c>
      <c r="B9982" s="292" t="s">
        <v>541</v>
      </c>
      <c r="C9982" s="357">
        <v>6615.1</v>
      </c>
      <c r="D9982" s="292" t="s">
        <v>452</v>
      </c>
      <c r="E9982" s="292">
        <v>903</v>
      </c>
      <c r="F9982" s="292" t="s">
        <v>3304</v>
      </c>
      <c r="G9982" s="292"/>
      <c r="H9982" s="294">
        <v>4</v>
      </c>
      <c r="I9982" s="292">
        <v>885</v>
      </c>
      <c r="J9982" s="292" t="s">
        <v>2937</v>
      </c>
      <c r="K9982" s="292">
        <v>1062</v>
      </c>
      <c r="L9982" s="292" t="s">
        <v>459</v>
      </c>
      <c r="M9982" s="292" t="s">
        <v>7116</v>
      </c>
      <c r="N9982" s="292" t="s">
        <v>7117</v>
      </c>
    </row>
    <row r="9983" spans="1:14" x14ac:dyDescent="0.2">
      <c r="A9983" s="505">
        <v>45236</v>
      </c>
      <c r="B9983" s="292" t="s">
        <v>541</v>
      </c>
      <c r="C9983" s="357">
        <v>6615.1</v>
      </c>
      <c r="D9983" s="292" t="s">
        <v>452</v>
      </c>
      <c r="E9983" s="292">
        <v>903</v>
      </c>
      <c r="F9983" s="292" t="s">
        <v>3304</v>
      </c>
      <c r="G9983" s="292"/>
      <c r="H9983" s="294">
        <v>4</v>
      </c>
      <c r="I9983" s="292">
        <v>885</v>
      </c>
      <c r="J9983" s="292" t="s">
        <v>2937</v>
      </c>
      <c r="K9983" s="292">
        <v>1062</v>
      </c>
      <c r="L9983" s="292" t="s">
        <v>459</v>
      </c>
      <c r="M9983" s="292" t="s">
        <v>7116</v>
      </c>
      <c r="N9983" s="292" t="s">
        <v>7117</v>
      </c>
    </row>
    <row r="9984" spans="1:14" x14ac:dyDescent="0.2">
      <c r="A9984" s="505">
        <v>45237</v>
      </c>
      <c r="B9984" s="292" t="s">
        <v>541</v>
      </c>
      <c r="C9984" s="357">
        <v>6615.1</v>
      </c>
      <c r="D9984" s="292" t="s">
        <v>452</v>
      </c>
      <c r="E9984" s="292">
        <v>903</v>
      </c>
      <c r="F9984" s="292" t="s">
        <v>3304</v>
      </c>
      <c r="G9984" s="292"/>
      <c r="H9984" s="294">
        <v>8</v>
      </c>
      <c r="I9984" s="292">
        <v>885</v>
      </c>
      <c r="J9984" s="292" t="s">
        <v>2937</v>
      </c>
      <c r="K9984" s="292">
        <v>1062</v>
      </c>
      <c r="L9984" s="292" t="s">
        <v>459</v>
      </c>
      <c r="M9984" s="292" t="s">
        <v>7116</v>
      </c>
      <c r="N9984" s="292" t="s">
        <v>7117</v>
      </c>
    </row>
    <row r="9985" spans="1:14" x14ac:dyDescent="0.2">
      <c r="A9985" s="505">
        <v>45239</v>
      </c>
      <c r="B9985" s="292" t="s">
        <v>541</v>
      </c>
      <c r="C9985" s="357">
        <v>6615.1</v>
      </c>
      <c r="D9985" s="292" t="s">
        <v>452</v>
      </c>
      <c r="E9985" s="292">
        <v>903</v>
      </c>
      <c r="F9985" s="292" t="s">
        <v>3304</v>
      </c>
      <c r="G9985" s="292"/>
      <c r="H9985" s="294">
        <v>8</v>
      </c>
      <c r="I9985" s="292">
        <v>885</v>
      </c>
      <c r="J9985" s="292" t="s">
        <v>2937</v>
      </c>
      <c r="K9985" s="292">
        <v>1062</v>
      </c>
      <c r="L9985" s="292" t="s">
        <v>459</v>
      </c>
      <c r="M9985" s="292" t="s">
        <v>7116</v>
      </c>
      <c r="N9985" s="292" t="s">
        <v>7117</v>
      </c>
    </row>
    <row r="9986" spans="1:14" x14ac:dyDescent="0.2">
      <c r="A9986" s="505">
        <v>45240</v>
      </c>
      <c r="B9986" s="292" t="s">
        <v>541</v>
      </c>
      <c r="C9986" s="357">
        <v>6615.1</v>
      </c>
      <c r="D9986" s="292" t="s">
        <v>452</v>
      </c>
      <c r="E9986" s="292">
        <v>903</v>
      </c>
      <c r="F9986" s="292" t="s">
        <v>3304</v>
      </c>
      <c r="G9986" s="292"/>
      <c r="H9986" s="294">
        <v>8</v>
      </c>
      <c r="I9986" s="292">
        <v>885</v>
      </c>
      <c r="J9986" s="292" t="s">
        <v>2937</v>
      </c>
      <c r="K9986" s="292">
        <v>1062</v>
      </c>
      <c r="L9986" s="292" t="s">
        <v>459</v>
      </c>
      <c r="M9986" s="292" t="s">
        <v>7116</v>
      </c>
      <c r="N9986" s="292" t="s">
        <v>7117</v>
      </c>
    </row>
    <row r="9987" spans="1:14" x14ac:dyDescent="0.2">
      <c r="A9987" s="505">
        <v>45243</v>
      </c>
      <c r="B9987" s="292" t="s">
        <v>541</v>
      </c>
      <c r="C9987" s="357">
        <v>6615.1</v>
      </c>
      <c r="D9987" s="292" t="s">
        <v>452</v>
      </c>
      <c r="E9987" s="292">
        <v>7240</v>
      </c>
      <c r="F9987" s="292" t="s">
        <v>7156</v>
      </c>
      <c r="G9987" s="292"/>
      <c r="H9987" s="294">
        <v>8</v>
      </c>
      <c r="I9987" s="292">
        <v>279</v>
      </c>
      <c r="J9987" s="292" t="s">
        <v>2937</v>
      </c>
      <c r="K9987" s="292">
        <v>334.8</v>
      </c>
      <c r="L9987" s="292" t="s">
        <v>459</v>
      </c>
      <c r="M9987" s="292" t="s">
        <v>7116</v>
      </c>
      <c r="N9987" s="292" t="s">
        <v>7117</v>
      </c>
    </row>
    <row r="9988" spans="1:14" x14ac:dyDescent="0.2">
      <c r="A9988" s="505">
        <v>45244</v>
      </c>
      <c r="B9988" s="292" t="s">
        <v>541</v>
      </c>
      <c r="C9988" s="357">
        <v>6615.1</v>
      </c>
      <c r="D9988" s="292" t="s">
        <v>452</v>
      </c>
      <c r="E9988" s="292">
        <v>7240</v>
      </c>
      <c r="F9988" s="292" t="s">
        <v>7156</v>
      </c>
      <c r="G9988" s="292"/>
      <c r="H9988" s="294">
        <v>8</v>
      </c>
      <c r="I9988" s="292">
        <v>279</v>
      </c>
      <c r="J9988" s="292" t="s">
        <v>2937</v>
      </c>
      <c r="K9988" s="292">
        <v>334.8</v>
      </c>
      <c r="L9988" s="292" t="s">
        <v>459</v>
      </c>
      <c r="M9988" s="292" t="s">
        <v>7116</v>
      </c>
      <c r="N9988" s="292" t="s">
        <v>7117</v>
      </c>
    </row>
    <row r="9989" spans="1:14" x14ac:dyDescent="0.2">
      <c r="A9989" s="505">
        <v>45245</v>
      </c>
      <c r="B9989" s="292" t="s">
        <v>541</v>
      </c>
      <c r="C9989" s="357">
        <v>6615.1</v>
      </c>
      <c r="D9989" s="292" t="s">
        <v>452</v>
      </c>
      <c r="E9989" s="292">
        <v>7240</v>
      </c>
      <c r="F9989" s="292" t="s">
        <v>7156</v>
      </c>
      <c r="G9989" s="292"/>
      <c r="H9989" s="294">
        <v>8</v>
      </c>
      <c r="I9989" s="292">
        <v>279</v>
      </c>
      <c r="J9989" s="292" t="s">
        <v>2937</v>
      </c>
      <c r="K9989" s="292">
        <v>334.8</v>
      </c>
      <c r="L9989" s="292" t="s">
        <v>459</v>
      </c>
      <c r="M9989" s="292" t="s">
        <v>7116</v>
      </c>
      <c r="N9989" s="292" t="s">
        <v>7117</v>
      </c>
    </row>
    <row r="9990" spans="1:14" x14ac:dyDescent="0.2">
      <c r="A9990" s="505">
        <v>45236</v>
      </c>
      <c r="B9990" s="292" t="s">
        <v>541</v>
      </c>
      <c r="C9990" s="357">
        <v>6615.1</v>
      </c>
      <c r="D9990" s="292" t="s">
        <v>452</v>
      </c>
      <c r="E9990" s="292">
        <v>7240</v>
      </c>
      <c r="F9990" s="292" t="s">
        <v>7156</v>
      </c>
      <c r="G9990" s="292"/>
      <c r="H9990" s="294">
        <v>8</v>
      </c>
      <c r="I9990" s="292">
        <v>279</v>
      </c>
      <c r="J9990" s="292" t="s">
        <v>2937</v>
      </c>
      <c r="K9990" s="292">
        <v>334.8</v>
      </c>
      <c r="L9990" s="292" t="s">
        <v>459</v>
      </c>
      <c r="M9990" s="292" t="s">
        <v>7116</v>
      </c>
      <c r="N9990" s="292" t="s">
        <v>7117</v>
      </c>
    </row>
    <row r="9991" spans="1:14" x14ac:dyDescent="0.2">
      <c r="A9991" s="505">
        <v>45237</v>
      </c>
      <c r="B9991" s="292" t="s">
        <v>541</v>
      </c>
      <c r="C9991" s="357">
        <v>6615.1</v>
      </c>
      <c r="D9991" s="292" t="s">
        <v>452</v>
      </c>
      <c r="E9991" s="292">
        <v>7240</v>
      </c>
      <c r="F9991" s="292" t="s">
        <v>7156</v>
      </c>
      <c r="G9991" s="292"/>
      <c r="H9991" s="294">
        <v>8</v>
      </c>
      <c r="I9991" s="292">
        <v>279</v>
      </c>
      <c r="J9991" s="292" t="s">
        <v>2937</v>
      </c>
      <c r="K9991" s="292">
        <v>334.8</v>
      </c>
      <c r="L9991" s="292" t="s">
        <v>459</v>
      </c>
      <c r="M9991" s="292" t="s">
        <v>7116</v>
      </c>
      <c r="N9991" s="292" t="s">
        <v>7117</v>
      </c>
    </row>
    <row r="9992" spans="1:14" x14ac:dyDescent="0.2">
      <c r="A9992" s="505">
        <v>45238</v>
      </c>
      <c r="B9992" s="292" t="s">
        <v>541</v>
      </c>
      <c r="C9992" s="357">
        <v>6615.1</v>
      </c>
      <c r="D9992" s="292" t="s">
        <v>452</v>
      </c>
      <c r="E9992" s="292">
        <v>7240</v>
      </c>
      <c r="F9992" s="292" t="s">
        <v>7156</v>
      </c>
      <c r="G9992" s="292"/>
      <c r="H9992" s="294">
        <v>8</v>
      </c>
      <c r="I9992" s="292">
        <v>279</v>
      </c>
      <c r="J9992" s="292" t="s">
        <v>2937</v>
      </c>
      <c r="K9992" s="292">
        <v>334.8</v>
      </c>
      <c r="L9992" s="292" t="s">
        <v>459</v>
      </c>
      <c r="M9992" s="292" t="s">
        <v>7116</v>
      </c>
      <c r="N9992" s="292" t="s">
        <v>7117</v>
      </c>
    </row>
    <row r="9993" spans="1:14" x14ac:dyDescent="0.2">
      <c r="A9993" s="505">
        <v>45239</v>
      </c>
      <c r="B9993" s="292" t="s">
        <v>541</v>
      </c>
      <c r="C9993" s="357">
        <v>6615.1</v>
      </c>
      <c r="D9993" s="292" t="s">
        <v>452</v>
      </c>
      <c r="E9993" s="292">
        <v>7240</v>
      </c>
      <c r="F9993" s="292" t="s">
        <v>7156</v>
      </c>
      <c r="G9993" s="292"/>
      <c r="H9993" s="294">
        <v>8</v>
      </c>
      <c r="I9993" s="292">
        <v>279</v>
      </c>
      <c r="J9993" s="292" t="s">
        <v>2937</v>
      </c>
      <c r="K9993" s="292">
        <v>334.8</v>
      </c>
      <c r="L9993" s="292" t="s">
        <v>459</v>
      </c>
      <c r="M9993" s="292" t="s">
        <v>7116</v>
      </c>
      <c r="N9993" s="292" t="s">
        <v>7117</v>
      </c>
    </row>
    <row r="9994" spans="1:14" x14ac:dyDescent="0.2">
      <c r="A9994" s="505">
        <v>45240</v>
      </c>
      <c r="B9994" s="292" t="s">
        <v>541</v>
      </c>
      <c r="C9994" s="357">
        <v>6615.1</v>
      </c>
      <c r="D9994" s="292" t="s">
        <v>452</v>
      </c>
      <c r="E9994" s="292">
        <v>7240</v>
      </c>
      <c r="F9994" s="292" t="s">
        <v>7156</v>
      </c>
      <c r="G9994" s="292"/>
      <c r="H9994" s="294">
        <v>8</v>
      </c>
      <c r="I9994" s="292">
        <v>279</v>
      </c>
      <c r="J9994" s="292" t="s">
        <v>2937</v>
      </c>
      <c r="K9994" s="292">
        <v>334.8</v>
      </c>
      <c r="L9994" s="292" t="s">
        <v>459</v>
      </c>
      <c r="M9994" s="292" t="s">
        <v>7116</v>
      </c>
      <c r="N9994" s="292" t="s">
        <v>7117</v>
      </c>
    </row>
    <row r="9995" spans="1:14" x14ac:dyDescent="0.2">
      <c r="A9995" s="505">
        <v>45231</v>
      </c>
      <c r="B9995" s="292" t="s">
        <v>541</v>
      </c>
      <c r="C9995" s="357">
        <v>6615.1</v>
      </c>
      <c r="D9995" s="292" t="s">
        <v>452</v>
      </c>
      <c r="E9995" s="292">
        <v>7240</v>
      </c>
      <c r="F9995" s="292" t="s">
        <v>7156</v>
      </c>
      <c r="G9995" s="292"/>
      <c r="H9995" s="294">
        <v>8</v>
      </c>
      <c r="I9995" s="292">
        <v>279</v>
      </c>
      <c r="J9995" s="292" t="s">
        <v>2937</v>
      </c>
      <c r="K9995" s="292">
        <v>334.8</v>
      </c>
      <c r="L9995" s="292" t="s">
        <v>459</v>
      </c>
      <c r="M9995" s="292" t="s">
        <v>7116</v>
      </c>
      <c r="N9995" s="292" t="s">
        <v>7117</v>
      </c>
    </row>
    <row r="9996" spans="1:14" x14ac:dyDescent="0.2">
      <c r="A9996" s="505">
        <v>45232</v>
      </c>
      <c r="B9996" s="292" t="s">
        <v>541</v>
      </c>
      <c r="C9996" s="357">
        <v>6615.1</v>
      </c>
      <c r="D9996" s="292" t="s">
        <v>452</v>
      </c>
      <c r="E9996" s="292">
        <v>7240</v>
      </c>
      <c r="F9996" s="292" t="s">
        <v>7156</v>
      </c>
      <c r="G9996" s="292"/>
      <c r="H9996" s="294">
        <v>8</v>
      </c>
      <c r="I9996" s="292">
        <v>279</v>
      </c>
      <c r="J9996" s="292" t="s">
        <v>2937</v>
      </c>
      <c r="K9996" s="292">
        <v>334.8</v>
      </c>
      <c r="L9996" s="292" t="s">
        <v>459</v>
      </c>
      <c r="M9996" s="292" t="s">
        <v>7116</v>
      </c>
      <c r="N9996" s="292" t="s">
        <v>7117</v>
      </c>
    </row>
    <row r="9997" spans="1:14" x14ac:dyDescent="0.2">
      <c r="A9997" s="505">
        <v>45233</v>
      </c>
      <c r="B9997" s="292" t="s">
        <v>541</v>
      </c>
      <c r="C9997" s="357">
        <v>6615.1</v>
      </c>
      <c r="D9997" s="292" t="s">
        <v>452</v>
      </c>
      <c r="E9997" s="292">
        <v>7240</v>
      </c>
      <c r="F9997" s="292" t="s">
        <v>7156</v>
      </c>
      <c r="G9997" s="292"/>
      <c r="H9997" s="294">
        <v>8</v>
      </c>
      <c r="I9997" s="292">
        <v>279</v>
      </c>
      <c r="J9997" s="292" t="s">
        <v>2937</v>
      </c>
      <c r="K9997" s="292">
        <v>334.8</v>
      </c>
      <c r="L9997" s="292" t="s">
        <v>459</v>
      </c>
      <c r="M9997" s="292" t="s">
        <v>7116</v>
      </c>
      <c r="N9997" s="292" t="s">
        <v>7117</v>
      </c>
    </row>
    <row r="9998" spans="1:14" x14ac:dyDescent="0.2">
      <c r="A9998" s="505">
        <v>45243</v>
      </c>
      <c r="B9998" s="292" t="s">
        <v>541</v>
      </c>
      <c r="C9998" s="357">
        <v>6702.1</v>
      </c>
      <c r="D9998" s="292" t="s">
        <v>452</v>
      </c>
      <c r="E9998" s="292">
        <v>6310</v>
      </c>
      <c r="F9998" s="292" t="s">
        <v>7119</v>
      </c>
      <c r="G9998" s="292"/>
      <c r="H9998" s="294">
        <v>4</v>
      </c>
      <c r="I9998" s="292">
        <v>532</v>
      </c>
      <c r="J9998" s="292" t="s">
        <v>2937</v>
      </c>
      <c r="K9998" s="292">
        <v>638.4</v>
      </c>
      <c r="L9998" s="292" t="s">
        <v>459</v>
      </c>
      <c r="M9998" s="292" t="s">
        <v>7116</v>
      </c>
      <c r="N9998" s="292" t="s">
        <v>7117</v>
      </c>
    </row>
    <row r="9999" spans="1:14" x14ac:dyDescent="0.2">
      <c r="A9999" s="505">
        <v>45244</v>
      </c>
      <c r="B9999" s="292" t="s">
        <v>541</v>
      </c>
      <c r="C9999" s="357">
        <v>6702.1</v>
      </c>
      <c r="D9999" s="292" t="s">
        <v>452</v>
      </c>
      <c r="E9999" s="292">
        <v>6310</v>
      </c>
      <c r="F9999" s="292" t="s">
        <v>7119</v>
      </c>
      <c r="G9999" s="292"/>
      <c r="H9999" s="294">
        <v>4</v>
      </c>
      <c r="I9999" s="292">
        <v>532</v>
      </c>
      <c r="J9999" s="292" t="s">
        <v>2937</v>
      </c>
      <c r="K9999" s="292">
        <v>638.4</v>
      </c>
      <c r="L9999" s="292" t="s">
        <v>459</v>
      </c>
      <c r="M9999" s="292" t="s">
        <v>7116</v>
      </c>
      <c r="N9999" s="292" t="s">
        <v>7117</v>
      </c>
    </row>
    <row r="10000" spans="1:14" x14ac:dyDescent="0.2">
      <c r="A10000" s="505">
        <v>45245</v>
      </c>
      <c r="B10000" s="292" t="s">
        <v>541</v>
      </c>
      <c r="C10000" s="357">
        <v>6702.1</v>
      </c>
      <c r="D10000" s="292" t="s">
        <v>452</v>
      </c>
      <c r="E10000" s="292">
        <v>6310</v>
      </c>
      <c r="F10000" s="292" t="s">
        <v>7119</v>
      </c>
      <c r="G10000" s="292"/>
      <c r="H10000" s="294">
        <v>8</v>
      </c>
      <c r="I10000" s="292">
        <v>532</v>
      </c>
      <c r="J10000" s="292" t="s">
        <v>2937</v>
      </c>
      <c r="K10000" s="292">
        <v>638.4</v>
      </c>
      <c r="L10000" s="292" t="s">
        <v>459</v>
      </c>
      <c r="M10000" s="292" t="s">
        <v>7116</v>
      </c>
      <c r="N10000" s="292" t="s">
        <v>7117</v>
      </c>
    </row>
    <row r="10001" spans="1:14" x14ac:dyDescent="0.2">
      <c r="A10001" s="505">
        <v>45236</v>
      </c>
      <c r="B10001" s="292" t="s">
        <v>541</v>
      </c>
      <c r="C10001" s="357">
        <v>6702.1</v>
      </c>
      <c r="D10001" s="292" t="s">
        <v>452</v>
      </c>
      <c r="E10001" s="292">
        <v>6310</v>
      </c>
      <c r="F10001" s="292" t="s">
        <v>7119</v>
      </c>
      <c r="G10001" s="292"/>
      <c r="H10001" s="294">
        <v>8</v>
      </c>
      <c r="I10001" s="292">
        <v>532</v>
      </c>
      <c r="J10001" s="292" t="s">
        <v>2937</v>
      </c>
      <c r="K10001" s="292">
        <v>638.4</v>
      </c>
      <c r="L10001" s="292" t="s">
        <v>459</v>
      </c>
      <c r="M10001" s="292" t="s">
        <v>7116</v>
      </c>
      <c r="N10001" s="292" t="s">
        <v>7117</v>
      </c>
    </row>
    <row r="10002" spans="1:14" x14ac:dyDescent="0.2">
      <c r="A10002" s="505">
        <v>45237</v>
      </c>
      <c r="B10002" s="292" t="s">
        <v>541</v>
      </c>
      <c r="C10002" s="357">
        <v>6702.1</v>
      </c>
      <c r="D10002" s="292" t="s">
        <v>452</v>
      </c>
      <c r="E10002" s="292">
        <v>6310</v>
      </c>
      <c r="F10002" s="292" t="s">
        <v>7119</v>
      </c>
      <c r="G10002" s="292"/>
      <c r="H10002" s="294">
        <v>8</v>
      </c>
      <c r="I10002" s="292">
        <v>532</v>
      </c>
      <c r="J10002" s="292" t="s">
        <v>2937</v>
      </c>
      <c r="K10002" s="292">
        <v>638.4</v>
      </c>
      <c r="L10002" s="292" t="s">
        <v>459</v>
      </c>
      <c r="M10002" s="292" t="s">
        <v>7116</v>
      </c>
      <c r="N10002" s="292" t="s">
        <v>7117</v>
      </c>
    </row>
    <row r="10003" spans="1:14" x14ac:dyDescent="0.2">
      <c r="A10003" s="505">
        <v>45238</v>
      </c>
      <c r="B10003" s="292" t="s">
        <v>541</v>
      </c>
      <c r="C10003" s="357">
        <v>6702.1</v>
      </c>
      <c r="D10003" s="292" t="s">
        <v>452</v>
      </c>
      <c r="E10003" s="292">
        <v>6310</v>
      </c>
      <c r="F10003" s="292" t="s">
        <v>7119</v>
      </c>
      <c r="G10003" s="292"/>
      <c r="H10003" s="294">
        <v>8</v>
      </c>
      <c r="I10003" s="292">
        <v>532</v>
      </c>
      <c r="J10003" s="292" t="s">
        <v>2937</v>
      </c>
      <c r="K10003" s="292">
        <v>638.4</v>
      </c>
      <c r="L10003" s="292" t="s">
        <v>459</v>
      </c>
      <c r="M10003" s="292" t="s">
        <v>7116</v>
      </c>
      <c r="N10003" s="292" t="s">
        <v>7117</v>
      </c>
    </row>
    <row r="10004" spans="1:14" x14ac:dyDescent="0.2">
      <c r="A10004" s="505">
        <v>45239</v>
      </c>
      <c r="B10004" s="292" t="s">
        <v>541</v>
      </c>
      <c r="C10004" s="357">
        <v>6702.1</v>
      </c>
      <c r="D10004" s="292" t="s">
        <v>452</v>
      </c>
      <c r="E10004" s="292">
        <v>6310</v>
      </c>
      <c r="F10004" s="292" t="s">
        <v>7119</v>
      </c>
      <c r="G10004" s="292"/>
      <c r="H10004" s="294">
        <v>8</v>
      </c>
      <c r="I10004" s="292">
        <v>532</v>
      </c>
      <c r="J10004" s="292" t="s">
        <v>2937</v>
      </c>
      <c r="K10004" s="292">
        <v>638.4</v>
      </c>
      <c r="L10004" s="292" t="s">
        <v>459</v>
      </c>
      <c r="M10004" s="292" t="s">
        <v>7116</v>
      </c>
      <c r="N10004" s="292" t="s">
        <v>7117</v>
      </c>
    </row>
    <row r="10005" spans="1:14" x14ac:dyDescent="0.2">
      <c r="A10005" s="505">
        <v>45240</v>
      </c>
      <c r="B10005" s="292" t="s">
        <v>541</v>
      </c>
      <c r="C10005" s="357">
        <v>6702.1</v>
      </c>
      <c r="D10005" s="292" t="s">
        <v>452</v>
      </c>
      <c r="E10005" s="292">
        <v>6310</v>
      </c>
      <c r="F10005" s="292" t="s">
        <v>7119</v>
      </c>
      <c r="G10005" s="292"/>
      <c r="H10005" s="294">
        <v>4</v>
      </c>
      <c r="I10005" s="292">
        <v>532</v>
      </c>
      <c r="J10005" s="292" t="s">
        <v>2937</v>
      </c>
      <c r="K10005" s="292">
        <v>638.4</v>
      </c>
      <c r="L10005" s="292" t="s">
        <v>459</v>
      </c>
      <c r="M10005" s="292" t="s">
        <v>7116</v>
      </c>
      <c r="N10005" s="292" t="s">
        <v>7117</v>
      </c>
    </row>
    <row r="10006" spans="1:14" x14ac:dyDescent="0.2">
      <c r="A10006" s="505">
        <v>45240</v>
      </c>
      <c r="B10006" s="292" t="s">
        <v>541</v>
      </c>
      <c r="C10006" s="357">
        <v>6011.1</v>
      </c>
      <c r="D10006" s="292" t="s">
        <v>452</v>
      </c>
      <c r="E10006" s="292">
        <v>6310</v>
      </c>
      <c r="F10006" s="292" t="s">
        <v>7119</v>
      </c>
      <c r="G10006" s="292"/>
      <c r="H10006" s="294">
        <v>4</v>
      </c>
      <c r="I10006" s="292">
        <v>532</v>
      </c>
      <c r="J10006" s="292" t="s">
        <v>2937</v>
      </c>
      <c r="K10006" s="292">
        <v>638.4</v>
      </c>
      <c r="L10006" s="292" t="s">
        <v>459</v>
      </c>
      <c r="M10006" s="292" t="s">
        <v>7116</v>
      </c>
      <c r="N10006" s="292" t="s">
        <v>7117</v>
      </c>
    </row>
    <row r="10007" spans="1:14" x14ac:dyDescent="0.2">
      <c r="A10007" s="505">
        <v>45231</v>
      </c>
      <c r="B10007" s="292" t="s">
        <v>541</v>
      </c>
      <c r="C10007" s="357">
        <v>6702.1</v>
      </c>
      <c r="D10007" s="292" t="s">
        <v>452</v>
      </c>
      <c r="E10007" s="292">
        <v>6310</v>
      </c>
      <c r="F10007" s="292" t="s">
        <v>7119</v>
      </c>
      <c r="G10007" s="292"/>
      <c r="H10007" s="294">
        <v>8</v>
      </c>
      <c r="I10007" s="292">
        <v>532</v>
      </c>
      <c r="J10007" s="292" t="s">
        <v>2937</v>
      </c>
      <c r="K10007" s="292">
        <v>638.4</v>
      </c>
      <c r="L10007" s="292" t="s">
        <v>459</v>
      </c>
      <c r="M10007" s="292" t="s">
        <v>7116</v>
      </c>
      <c r="N10007" s="292" t="s">
        <v>7117</v>
      </c>
    </row>
    <row r="10008" spans="1:14" x14ac:dyDescent="0.2">
      <c r="A10008" s="505">
        <v>45232</v>
      </c>
      <c r="B10008" s="292" t="s">
        <v>541</v>
      </c>
      <c r="C10008" s="357">
        <v>6702.1</v>
      </c>
      <c r="D10008" s="292" t="s">
        <v>452</v>
      </c>
      <c r="E10008" s="292">
        <v>6310</v>
      </c>
      <c r="F10008" s="292" t="s">
        <v>7119</v>
      </c>
      <c r="G10008" s="292"/>
      <c r="H10008" s="294">
        <v>8</v>
      </c>
      <c r="I10008" s="292">
        <v>532</v>
      </c>
      <c r="J10008" s="292" t="s">
        <v>2937</v>
      </c>
      <c r="K10008" s="292">
        <v>638.4</v>
      </c>
      <c r="L10008" s="292" t="s">
        <v>459</v>
      </c>
      <c r="M10008" s="292" t="s">
        <v>7116</v>
      </c>
      <c r="N10008" s="292" t="s">
        <v>7117</v>
      </c>
    </row>
    <row r="10009" spans="1:14" x14ac:dyDescent="0.2">
      <c r="A10009" s="505">
        <v>45233</v>
      </c>
      <c r="B10009" s="292" t="s">
        <v>541</v>
      </c>
      <c r="C10009" s="357">
        <v>6702.1</v>
      </c>
      <c r="D10009" s="292" t="s">
        <v>452</v>
      </c>
      <c r="E10009" s="292">
        <v>6310</v>
      </c>
      <c r="F10009" s="292" t="s">
        <v>7119</v>
      </c>
      <c r="G10009" s="292"/>
      <c r="H10009" s="294">
        <v>8</v>
      </c>
      <c r="I10009" s="292">
        <v>532</v>
      </c>
      <c r="J10009" s="292" t="s">
        <v>2937</v>
      </c>
      <c r="K10009" s="292">
        <v>638.4</v>
      </c>
      <c r="L10009" s="292" t="s">
        <v>459</v>
      </c>
      <c r="M10009" s="292" t="s">
        <v>7116</v>
      </c>
      <c r="N10009" s="292" t="s">
        <v>7117</v>
      </c>
    </row>
    <row r="10010" spans="1:14" x14ac:dyDescent="0.2">
      <c r="A10010" s="505">
        <v>45243</v>
      </c>
      <c r="B10010" s="292" t="s">
        <v>541</v>
      </c>
      <c r="C10010" s="357">
        <v>6011.1</v>
      </c>
      <c r="D10010" s="292" t="s">
        <v>452</v>
      </c>
      <c r="E10010" s="292">
        <v>6310</v>
      </c>
      <c r="F10010" s="292" t="s">
        <v>7119</v>
      </c>
      <c r="G10010" s="292"/>
      <c r="H10010" s="294">
        <v>4</v>
      </c>
      <c r="I10010" s="292">
        <v>532</v>
      </c>
      <c r="J10010" s="292" t="s">
        <v>2937</v>
      </c>
      <c r="K10010" s="292">
        <v>638.4</v>
      </c>
      <c r="L10010" s="292" t="s">
        <v>459</v>
      </c>
      <c r="M10010" s="292" t="s">
        <v>7116</v>
      </c>
      <c r="N10010" s="292" t="s">
        <v>7117</v>
      </c>
    </row>
    <row r="10011" spans="1:14" x14ac:dyDescent="0.2">
      <c r="A10011" s="505">
        <v>45244</v>
      </c>
      <c r="B10011" s="292" t="s">
        <v>541</v>
      </c>
      <c r="C10011" s="357">
        <v>6011.1</v>
      </c>
      <c r="D10011" s="292" t="s">
        <v>452</v>
      </c>
      <c r="E10011" s="292">
        <v>6310</v>
      </c>
      <c r="F10011" s="292" t="s">
        <v>7119</v>
      </c>
      <c r="G10011" s="292"/>
      <c r="H10011" s="294">
        <v>4</v>
      </c>
      <c r="I10011" s="292">
        <v>532</v>
      </c>
      <c r="J10011" s="292" t="s">
        <v>2937</v>
      </c>
      <c r="K10011" s="292">
        <v>638.4</v>
      </c>
      <c r="L10011" s="292" t="s">
        <v>459</v>
      </c>
      <c r="M10011" s="292" t="s">
        <v>7116</v>
      </c>
      <c r="N10011" s="292" t="s">
        <v>7117</v>
      </c>
    </row>
    <row r="10012" spans="1:14" x14ac:dyDescent="0.2">
      <c r="A10012" s="505">
        <v>45231</v>
      </c>
      <c r="B10012" s="292" t="s">
        <v>541</v>
      </c>
      <c r="C10012" s="357">
        <v>6702.1</v>
      </c>
      <c r="D10012" s="292" t="s">
        <v>452</v>
      </c>
      <c r="E10012" s="292">
        <v>4175</v>
      </c>
      <c r="F10012" s="292" t="s">
        <v>7137</v>
      </c>
      <c r="G10012" s="292"/>
      <c r="H10012" s="294">
        <v>8</v>
      </c>
      <c r="I10012" s="292">
        <v>442</v>
      </c>
      <c r="J10012" s="292" t="s">
        <v>2937</v>
      </c>
      <c r="K10012" s="292">
        <v>530.4</v>
      </c>
      <c r="L10012" s="292" t="s">
        <v>459</v>
      </c>
      <c r="M10012" s="292" t="s">
        <v>7116</v>
      </c>
      <c r="N10012" s="292" t="s">
        <v>7117</v>
      </c>
    </row>
    <row r="10013" spans="1:14" x14ac:dyDescent="0.2">
      <c r="A10013" s="505">
        <v>45232</v>
      </c>
      <c r="B10013" s="292" t="s">
        <v>541</v>
      </c>
      <c r="C10013" s="357">
        <v>6702.1</v>
      </c>
      <c r="D10013" s="292" t="s">
        <v>452</v>
      </c>
      <c r="E10013" s="292">
        <v>4175</v>
      </c>
      <c r="F10013" s="292" t="s">
        <v>7137</v>
      </c>
      <c r="G10013" s="292"/>
      <c r="H10013" s="294">
        <v>8</v>
      </c>
      <c r="I10013" s="292">
        <v>442</v>
      </c>
      <c r="J10013" s="292" t="s">
        <v>2937</v>
      </c>
      <c r="K10013" s="292">
        <v>530.4</v>
      </c>
      <c r="L10013" s="292" t="s">
        <v>459</v>
      </c>
      <c r="M10013" s="292" t="s">
        <v>7116</v>
      </c>
      <c r="N10013" s="292" t="s">
        <v>7117</v>
      </c>
    </row>
    <row r="10014" spans="1:14" x14ac:dyDescent="0.2">
      <c r="A10014" s="505">
        <v>45233</v>
      </c>
      <c r="B10014" s="292" t="s">
        <v>541</v>
      </c>
      <c r="C10014" s="357">
        <v>6702.1</v>
      </c>
      <c r="D10014" s="292" t="s">
        <v>452</v>
      </c>
      <c r="E10014" s="292">
        <v>4175</v>
      </c>
      <c r="F10014" s="292" t="s">
        <v>7137</v>
      </c>
      <c r="G10014" s="292"/>
      <c r="H10014" s="294">
        <v>8</v>
      </c>
      <c r="I10014" s="292">
        <v>442</v>
      </c>
      <c r="J10014" s="292" t="s">
        <v>2937</v>
      </c>
      <c r="K10014" s="292">
        <v>530.4</v>
      </c>
      <c r="L10014" s="292" t="s">
        <v>459</v>
      </c>
      <c r="M10014" s="292" t="s">
        <v>7116</v>
      </c>
      <c r="N10014" s="292" t="s">
        <v>7117</v>
      </c>
    </row>
    <row r="10015" spans="1:14" x14ac:dyDescent="0.2">
      <c r="A10015" s="505">
        <v>45236</v>
      </c>
      <c r="B10015" s="292" t="s">
        <v>541</v>
      </c>
      <c r="C10015" s="357">
        <v>6702.1</v>
      </c>
      <c r="D10015" s="292" t="s">
        <v>452</v>
      </c>
      <c r="E10015" s="292">
        <v>4175</v>
      </c>
      <c r="F10015" s="292" t="s">
        <v>7137</v>
      </c>
      <c r="G10015" s="292"/>
      <c r="H10015" s="294">
        <v>0.5</v>
      </c>
      <c r="I10015" s="292">
        <v>442</v>
      </c>
      <c r="J10015" s="292" t="s">
        <v>2937</v>
      </c>
      <c r="K10015" s="292">
        <v>530.4</v>
      </c>
      <c r="L10015" s="292" t="s">
        <v>459</v>
      </c>
      <c r="M10015" s="292" t="s">
        <v>7116</v>
      </c>
      <c r="N10015" s="292" t="s">
        <v>7117</v>
      </c>
    </row>
    <row r="10016" spans="1:14" x14ac:dyDescent="0.2">
      <c r="A10016" s="505">
        <v>45237</v>
      </c>
      <c r="B10016" s="292" t="s">
        <v>541</v>
      </c>
      <c r="C10016" s="357">
        <v>6702.1</v>
      </c>
      <c r="D10016" s="292" t="s">
        <v>452</v>
      </c>
      <c r="E10016" s="292">
        <v>4175</v>
      </c>
      <c r="F10016" s="292" t="s">
        <v>7137</v>
      </c>
      <c r="G10016" s="292"/>
      <c r="H10016" s="294">
        <v>8</v>
      </c>
      <c r="I10016" s="292">
        <v>442</v>
      </c>
      <c r="J10016" s="292" t="s">
        <v>2937</v>
      </c>
      <c r="K10016" s="292">
        <v>530.4</v>
      </c>
      <c r="L10016" s="292" t="s">
        <v>459</v>
      </c>
      <c r="M10016" s="292" t="s">
        <v>7116</v>
      </c>
      <c r="N10016" s="292" t="s">
        <v>7117</v>
      </c>
    </row>
    <row r="10017" spans="1:14" x14ac:dyDescent="0.2">
      <c r="A10017" s="505">
        <v>45238</v>
      </c>
      <c r="B10017" s="292" t="s">
        <v>541</v>
      </c>
      <c r="C10017" s="357">
        <v>6702.1</v>
      </c>
      <c r="D10017" s="292" t="s">
        <v>452</v>
      </c>
      <c r="E10017" s="292">
        <v>4175</v>
      </c>
      <c r="F10017" s="292" t="s">
        <v>7137</v>
      </c>
      <c r="G10017" s="292"/>
      <c r="H10017" s="294">
        <v>8</v>
      </c>
      <c r="I10017" s="292">
        <v>442</v>
      </c>
      <c r="J10017" s="292" t="s">
        <v>2937</v>
      </c>
      <c r="K10017" s="292">
        <v>530.4</v>
      </c>
      <c r="L10017" s="292" t="s">
        <v>459</v>
      </c>
      <c r="M10017" s="292" t="s">
        <v>7116</v>
      </c>
      <c r="N10017" s="292" t="s">
        <v>7117</v>
      </c>
    </row>
    <row r="10018" spans="1:14" x14ac:dyDescent="0.2">
      <c r="A10018" s="505">
        <v>45239</v>
      </c>
      <c r="B10018" s="292" t="s">
        <v>541</v>
      </c>
      <c r="C10018" s="357">
        <v>6702.1</v>
      </c>
      <c r="D10018" s="292" t="s">
        <v>452</v>
      </c>
      <c r="E10018" s="292">
        <v>4175</v>
      </c>
      <c r="F10018" s="292" t="s">
        <v>7137</v>
      </c>
      <c r="G10018" s="292"/>
      <c r="H10018" s="294">
        <v>8</v>
      </c>
      <c r="I10018" s="292">
        <v>442</v>
      </c>
      <c r="J10018" s="292" t="s">
        <v>2937</v>
      </c>
      <c r="K10018" s="292">
        <v>530.4</v>
      </c>
      <c r="L10018" s="292" t="s">
        <v>459</v>
      </c>
      <c r="M10018" s="292" t="s">
        <v>7116</v>
      </c>
      <c r="N10018" s="292" t="s">
        <v>7117</v>
      </c>
    </row>
    <row r="10019" spans="1:14" x14ac:dyDescent="0.2">
      <c r="A10019" s="505">
        <v>45240</v>
      </c>
      <c r="B10019" s="292" t="s">
        <v>541</v>
      </c>
      <c r="C10019" s="357">
        <v>6702.1</v>
      </c>
      <c r="D10019" s="292" t="s">
        <v>452</v>
      </c>
      <c r="E10019" s="292">
        <v>4175</v>
      </c>
      <c r="F10019" s="292" t="s">
        <v>7137</v>
      </c>
      <c r="G10019" s="292"/>
      <c r="H10019" s="294">
        <v>8</v>
      </c>
      <c r="I10019" s="292">
        <v>442</v>
      </c>
      <c r="J10019" s="292" t="s">
        <v>2937</v>
      </c>
      <c r="K10019" s="292">
        <v>530.4</v>
      </c>
      <c r="L10019" s="292" t="s">
        <v>459</v>
      </c>
      <c r="M10019" s="292" t="s">
        <v>7116</v>
      </c>
      <c r="N10019" s="292" t="s">
        <v>7117</v>
      </c>
    </row>
    <row r="10020" spans="1:14" x14ac:dyDescent="0.2">
      <c r="A10020" s="505">
        <v>45243</v>
      </c>
      <c r="B10020" s="292" t="s">
        <v>541</v>
      </c>
      <c r="C10020" s="357">
        <v>6702.1</v>
      </c>
      <c r="D10020" s="292" t="s">
        <v>452</v>
      </c>
      <c r="E10020" s="292">
        <v>4175</v>
      </c>
      <c r="F10020" s="292" t="s">
        <v>7137</v>
      </c>
      <c r="G10020" s="292"/>
      <c r="H10020" s="294">
        <v>8</v>
      </c>
      <c r="I10020" s="292">
        <v>442</v>
      </c>
      <c r="J10020" s="292" t="s">
        <v>2937</v>
      </c>
      <c r="K10020" s="292">
        <v>530.4</v>
      </c>
      <c r="L10020" s="292" t="s">
        <v>459</v>
      </c>
      <c r="M10020" s="292" t="s">
        <v>7116</v>
      </c>
      <c r="N10020" s="292" t="s">
        <v>7117</v>
      </c>
    </row>
    <row r="10021" spans="1:14" x14ac:dyDescent="0.2">
      <c r="A10021" s="505">
        <v>45244</v>
      </c>
      <c r="B10021" s="292" t="s">
        <v>541</v>
      </c>
      <c r="C10021" s="357">
        <v>6702.1</v>
      </c>
      <c r="D10021" s="292" t="s">
        <v>452</v>
      </c>
      <c r="E10021" s="292">
        <v>4175</v>
      </c>
      <c r="F10021" s="292" t="s">
        <v>7137</v>
      </c>
      <c r="G10021" s="292"/>
      <c r="H10021" s="294">
        <v>8</v>
      </c>
      <c r="I10021" s="292">
        <v>442</v>
      </c>
      <c r="J10021" s="292" t="s">
        <v>2937</v>
      </c>
      <c r="K10021" s="292">
        <v>530.4</v>
      </c>
      <c r="L10021" s="292" t="s">
        <v>459</v>
      </c>
      <c r="M10021" s="292" t="s">
        <v>7116</v>
      </c>
      <c r="N10021" s="292" t="s">
        <v>7117</v>
      </c>
    </row>
    <row r="10022" spans="1:14" x14ac:dyDescent="0.2">
      <c r="A10022" s="505">
        <v>45245</v>
      </c>
      <c r="B10022" s="292" t="s">
        <v>541</v>
      </c>
      <c r="C10022" s="357">
        <v>6702.1</v>
      </c>
      <c r="D10022" s="292" t="s">
        <v>452</v>
      </c>
      <c r="E10022" s="292">
        <v>4175</v>
      </c>
      <c r="F10022" s="292" t="s">
        <v>7137</v>
      </c>
      <c r="G10022" s="292"/>
      <c r="H10022" s="294">
        <v>8</v>
      </c>
      <c r="I10022" s="292">
        <v>442</v>
      </c>
      <c r="J10022" s="292" t="s">
        <v>2937</v>
      </c>
      <c r="K10022" s="292">
        <v>530.4</v>
      </c>
      <c r="L10022" s="292" t="s">
        <v>459</v>
      </c>
      <c r="M10022" s="292" t="s">
        <v>7116</v>
      </c>
      <c r="N10022" s="292" t="s">
        <v>7117</v>
      </c>
    </row>
    <row r="10023" spans="1:14" x14ac:dyDescent="0.2">
      <c r="A10023" s="505">
        <v>45236</v>
      </c>
      <c r="B10023" s="292" t="s">
        <v>541</v>
      </c>
      <c r="C10023" s="357">
        <v>6615.1</v>
      </c>
      <c r="D10023" s="292" t="s">
        <v>452</v>
      </c>
      <c r="E10023" s="292">
        <v>871</v>
      </c>
      <c r="F10023" s="292" t="s">
        <v>2936</v>
      </c>
      <c r="G10023" s="292"/>
      <c r="H10023" s="294">
        <v>2</v>
      </c>
      <c r="I10023" s="292">
        <v>1650</v>
      </c>
      <c r="J10023" s="292" t="s">
        <v>2937</v>
      </c>
      <c r="K10023" s="292">
        <v>1980</v>
      </c>
      <c r="L10023" s="292" t="s">
        <v>459</v>
      </c>
      <c r="M10023" s="292" t="s">
        <v>7116</v>
      </c>
      <c r="N10023" s="292" t="s">
        <v>7117</v>
      </c>
    </row>
    <row r="10024" spans="1:14" x14ac:dyDescent="0.2">
      <c r="A10024" s="505">
        <v>45238</v>
      </c>
      <c r="B10024" s="292" t="s">
        <v>541</v>
      </c>
      <c r="C10024" s="357">
        <v>6615.1</v>
      </c>
      <c r="D10024" s="292" t="s">
        <v>452</v>
      </c>
      <c r="E10024" s="292">
        <v>871</v>
      </c>
      <c r="F10024" s="292" t="s">
        <v>2936</v>
      </c>
      <c r="G10024" s="292"/>
      <c r="H10024" s="294">
        <v>1</v>
      </c>
      <c r="I10024" s="292">
        <v>1650</v>
      </c>
      <c r="J10024" s="292" t="s">
        <v>2937</v>
      </c>
      <c r="K10024" s="292">
        <v>1980</v>
      </c>
      <c r="L10024" s="292" t="s">
        <v>459</v>
      </c>
      <c r="M10024" s="292" t="s">
        <v>7116</v>
      </c>
      <c r="N10024" s="292" t="s">
        <v>7117</v>
      </c>
    </row>
    <row r="10025" spans="1:14" x14ac:dyDescent="0.2">
      <c r="A10025" s="505">
        <v>45250</v>
      </c>
      <c r="B10025" s="292" t="s">
        <v>541</v>
      </c>
      <c r="C10025" s="357">
        <v>6615.1</v>
      </c>
      <c r="D10025" s="292" t="s">
        <v>452</v>
      </c>
      <c r="E10025" s="292">
        <v>871</v>
      </c>
      <c r="F10025" s="292" t="s">
        <v>2936</v>
      </c>
      <c r="G10025" s="292"/>
      <c r="H10025" s="294">
        <v>2</v>
      </c>
      <c r="I10025" s="292">
        <v>1650</v>
      </c>
      <c r="J10025" s="292" t="s">
        <v>2937</v>
      </c>
      <c r="K10025" s="292">
        <v>1980</v>
      </c>
      <c r="L10025" s="292" t="s">
        <v>459</v>
      </c>
      <c r="M10025" s="292" t="s">
        <v>7116</v>
      </c>
      <c r="N10025" s="292" t="s">
        <v>7117</v>
      </c>
    </row>
    <row r="10026" spans="1:14" x14ac:dyDescent="0.2">
      <c r="A10026" s="505">
        <v>45251</v>
      </c>
      <c r="B10026" s="292" t="s">
        <v>541</v>
      </c>
      <c r="C10026" s="357">
        <v>6615.1</v>
      </c>
      <c r="D10026" s="292" t="s">
        <v>452</v>
      </c>
      <c r="E10026" s="292">
        <v>871</v>
      </c>
      <c r="F10026" s="292" t="s">
        <v>2936</v>
      </c>
      <c r="G10026" s="292"/>
      <c r="H10026" s="294">
        <v>2</v>
      </c>
      <c r="I10026" s="292">
        <v>1650</v>
      </c>
      <c r="J10026" s="292" t="s">
        <v>2937</v>
      </c>
      <c r="K10026" s="292">
        <v>1980</v>
      </c>
      <c r="L10026" s="292" t="s">
        <v>459</v>
      </c>
      <c r="M10026" s="292" t="s">
        <v>7116</v>
      </c>
      <c r="N10026" s="292" t="s">
        <v>7117</v>
      </c>
    </row>
    <row r="10027" spans="1:14" x14ac:dyDescent="0.2">
      <c r="A10027" s="505">
        <v>45252</v>
      </c>
      <c r="B10027" s="292" t="s">
        <v>541</v>
      </c>
      <c r="C10027" s="357">
        <v>6615.1</v>
      </c>
      <c r="D10027" s="292" t="s">
        <v>452</v>
      </c>
      <c r="E10027" s="292">
        <v>871</v>
      </c>
      <c r="F10027" s="292" t="s">
        <v>2936</v>
      </c>
      <c r="G10027" s="292"/>
      <c r="H10027" s="294">
        <v>2</v>
      </c>
      <c r="I10027" s="292">
        <v>1650</v>
      </c>
      <c r="J10027" s="292" t="s">
        <v>2937</v>
      </c>
      <c r="K10027" s="292">
        <v>1980</v>
      </c>
      <c r="L10027" s="292" t="s">
        <v>459</v>
      </c>
      <c r="M10027" s="292" t="s">
        <v>7116</v>
      </c>
      <c r="N10027" s="292" t="s">
        <v>7117</v>
      </c>
    </row>
    <row r="10028" spans="1:14" x14ac:dyDescent="0.2">
      <c r="A10028" s="505">
        <v>45253</v>
      </c>
      <c r="B10028" s="292" t="s">
        <v>541</v>
      </c>
      <c r="C10028" s="357">
        <v>6615.1</v>
      </c>
      <c r="D10028" s="292" t="s">
        <v>452</v>
      </c>
      <c r="E10028" s="292">
        <v>871</v>
      </c>
      <c r="F10028" s="292" t="s">
        <v>2936</v>
      </c>
      <c r="G10028" s="292"/>
      <c r="H10028" s="294">
        <v>2</v>
      </c>
      <c r="I10028" s="292">
        <v>1650</v>
      </c>
      <c r="J10028" s="292" t="s">
        <v>2937</v>
      </c>
      <c r="K10028" s="292">
        <v>1980</v>
      </c>
      <c r="L10028" s="292" t="s">
        <v>459</v>
      </c>
      <c r="M10028" s="292" t="s">
        <v>7116</v>
      </c>
      <c r="N10028" s="292" t="s">
        <v>7117</v>
      </c>
    </row>
    <row r="10029" spans="1:14" x14ac:dyDescent="0.2">
      <c r="A10029" s="505">
        <v>45257</v>
      </c>
      <c r="B10029" s="292" t="s">
        <v>541</v>
      </c>
      <c r="C10029" s="357">
        <v>6615.1</v>
      </c>
      <c r="D10029" s="292" t="s">
        <v>452</v>
      </c>
      <c r="E10029" s="292">
        <v>871</v>
      </c>
      <c r="F10029" s="292" t="s">
        <v>2936</v>
      </c>
      <c r="G10029" s="292"/>
      <c r="H10029" s="294">
        <v>3</v>
      </c>
      <c r="I10029" s="292">
        <v>1650</v>
      </c>
      <c r="J10029" s="292" t="s">
        <v>2937</v>
      </c>
      <c r="K10029" s="292">
        <v>1980</v>
      </c>
      <c r="L10029" s="292" t="s">
        <v>459</v>
      </c>
      <c r="M10029" s="292" t="s">
        <v>7116</v>
      </c>
      <c r="N10029" s="292" t="s">
        <v>7117</v>
      </c>
    </row>
    <row r="10030" spans="1:14" x14ac:dyDescent="0.2">
      <c r="A10030" s="505">
        <v>45258</v>
      </c>
      <c r="B10030" s="292" t="s">
        <v>541</v>
      </c>
      <c r="C10030" s="357">
        <v>6615.1</v>
      </c>
      <c r="D10030" s="292" t="s">
        <v>452</v>
      </c>
      <c r="E10030" s="292">
        <v>871</v>
      </c>
      <c r="F10030" s="292" t="s">
        <v>2936</v>
      </c>
      <c r="G10030" s="292"/>
      <c r="H10030" s="294">
        <v>2</v>
      </c>
      <c r="I10030" s="292">
        <v>1650</v>
      </c>
      <c r="J10030" s="292" t="s">
        <v>2937</v>
      </c>
      <c r="K10030" s="292">
        <v>1980</v>
      </c>
      <c r="L10030" s="292" t="s">
        <v>459</v>
      </c>
      <c r="M10030" s="292" t="s">
        <v>7116</v>
      </c>
      <c r="N10030" s="292" t="s">
        <v>7117</v>
      </c>
    </row>
    <row r="10031" spans="1:14" x14ac:dyDescent="0.2">
      <c r="A10031" s="505">
        <v>45259</v>
      </c>
      <c r="B10031" s="292" t="s">
        <v>541</v>
      </c>
      <c r="C10031" s="357">
        <v>6615.1</v>
      </c>
      <c r="D10031" s="292" t="s">
        <v>452</v>
      </c>
      <c r="E10031" s="292">
        <v>871</v>
      </c>
      <c r="F10031" s="292" t="s">
        <v>2936</v>
      </c>
      <c r="G10031" s="292"/>
      <c r="H10031" s="294">
        <v>3</v>
      </c>
      <c r="I10031" s="292">
        <v>1650</v>
      </c>
      <c r="J10031" s="292" t="s">
        <v>2937</v>
      </c>
      <c r="K10031" s="292">
        <v>1980</v>
      </c>
      <c r="L10031" s="292" t="s">
        <v>459</v>
      </c>
      <c r="M10031" s="292" t="s">
        <v>7116</v>
      </c>
      <c r="N10031" s="292" t="s">
        <v>7117</v>
      </c>
    </row>
    <row r="10032" spans="1:14" x14ac:dyDescent="0.2">
      <c r="A10032" s="505">
        <v>45260</v>
      </c>
      <c r="B10032" s="292" t="s">
        <v>541</v>
      </c>
      <c r="C10032" s="357">
        <v>6615.1</v>
      </c>
      <c r="D10032" s="292" t="s">
        <v>452</v>
      </c>
      <c r="E10032" s="292">
        <v>871</v>
      </c>
      <c r="F10032" s="292" t="s">
        <v>2936</v>
      </c>
      <c r="G10032" s="292"/>
      <c r="H10032" s="294">
        <v>1</v>
      </c>
      <c r="I10032" s="292">
        <v>1650</v>
      </c>
      <c r="J10032" s="292" t="s">
        <v>2937</v>
      </c>
      <c r="K10032" s="292">
        <v>1980</v>
      </c>
      <c r="L10032" s="292" t="s">
        <v>459</v>
      </c>
      <c r="M10032" s="292" t="s">
        <v>7116</v>
      </c>
      <c r="N10032" s="292" t="s">
        <v>7117</v>
      </c>
    </row>
    <row r="10033" spans="1:14" x14ac:dyDescent="0.2">
      <c r="A10033" s="505">
        <v>45246</v>
      </c>
      <c r="B10033" s="292" t="s">
        <v>541</v>
      </c>
      <c r="C10033" s="357">
        <v>6615.1</v>
      </c>
      <c r="D10033" s="292" t="s">
        <v>452</v>
      </c>
      <c r="E10033" s="292">
        <v>871</v>
      </c>
      <c r="F10033" s="292" t="s">
        <v>2936</v>
      </c>
      <c r="G10033" s="292"/>
      <c r="H10033" s="294">
        <v>2</v>
      </c>
      <c r="I10033" s="292">
        <v>1650</v>
      </c>
      <c r="J10033" s="292" t="s">
        <v>2937</v>
      </c>
      <c r="K10033" s="292">
        <v>1980</v>
      </c>
      <c r="L10033" s="292" t="s">
        <v>459</v>
      </c>
      <c r="M10033" s="292" t="s">
        <v>7116</v>
      </c>
      <c r="N10033" s="292" t="s">
        <v>7117</v>
      </c>
    </row>
    <row r="10034" spans="1:14" x14ac:dyDescent="0.2">
      <c r="A10034" s="505">
        <v>45247</v>
      </c>
      <c r="B10034" s="292" t="s">
        <v>541</v>
      </c>
      <c r="C10034" s="357">
        <v>6615.1</v>
      </c>
      <c r="D10034" s="292" t="s">
        <v>452</v>
      </c>
      <c r="E10034" s="292">
        <v>871</v>
      </c>
      <c r="F10034" s="292" t="s">
        <v>2936</v>
      </c>
      <c r="G10034" s="292"/>
      <c r="H10034" s="294">
        <v>3</v>
      </c>
      <c r="I10034" s="292">
        <v>1650</v>
      </c>
      <c r="J10034" s="292" t="s">
        <v>2937</v>
      </c>
      <c r="K10034" s="292">
        <v>1980</v>
      </c>
      <c r="L10034" s="292" t="s">
        <v>459</v>
      </c>
      <c r="M10034" s="292" t="s">
        <v>7116</v>
      </c>
      <c r="N10034" s="292" t="s">
        <v>7117</v>
      </c>
    </row>
    <row r="10035" spans="1:14" x14ac:dyDescent="0.2">
      <c r="A10035" s="505">
        <v>45246</v>
      </c>
      <c r="B10035" s="292" t="s">
        <v>541</v>
      </c>
      <c r="C10035" s="357">
        <v>6702.1</v>
      </c>
      <c r="D10035" s="292" t="s">
        <v>452</v>
      </c>
      <c r="E10035" s="292">
        <v>871</v>
      </c>
      <c r="F10035" s="292" t="s">
        <v>2936</v>
      </c>
      <c r="G10035" s="292"/>
      <c r="H10035" s="294">
        <v>3</v>
      </c>
      <c r="I10035" s="292">
        <v>1650</v>
      </c>
      <c r="J10035" s="292" t="s">
        <v>2937</v>
      </c>
      <c r="K10035" s="292">
        <v>1980</v>
      </c>
      <c r="L10035" s="292" t="s">
        <v>459</v>
      </c>
      <c r="M10035" s="292" t="s">
        <v>7116</v>
      </c>
      <c r="N10035" s="292" t="s">
        <v>7117</v>
      </c>
    </row>
    <row r="10036" spans="1:14" x14ac:dyDescent="0.2">
      <c r="A10036" s="505">
        <v>45247</v>
      </c>
      <c r="B10036" s="292" t="s">
        <v>541</v>
      </c>
      <c r="C10036" s="357">
        <v>6702.1</v>
      </c>
      <c r="D10036" s="292" t="s">
        <v>452</v>
      </c>
      <c r="E10036" s="292">
        <v>871</v>
      </c>
      <c r="F10036" s="292" t="s">
        <v>2936</v>
      </c>
      <c r="G10036" s="292"/>
      <c r="H10036" s="294">
        <v>5</v>
      </c>
      <c r="I10036" s="292">
        <v>1650</v>
      </c>
      <c r="J10036" s="292" t="s">
        <v>2937</v>
      </c>
      <c r="K10036" s="292">
        <v>1980</v>
      </c>
      <c r="L10036" s="292" t="s">
        <v>459</v>
      </c>
      <c r="M10036" s="292" t="s">
        <v>7116</v>
      </c>
      <c r="N10036" s="292" t="s">
        <v>7117</v>
      </c>
    </row>
    <row r="10037" spans="1:14" x14ac:dyDescent="0.2">
      <c r="A10037" s="505">
        <v>45250</v>
      </c>
      <c r="B10037" s="292" t="s">
        <v>541</v>
      </c>
      <c r="C10037" s="357">
        <v>6702.1</v>
      </c>
      <c r="D10037" s="292" t="s">
        <v>452</v>
      </c>
      <c r="E10037" s="292">
        <v>871</v>
      </c>
      <c r="F10037" s="292" t="s">
        <v>2936</v>
      </c>
      <c r="G10037" s="292"/>
      <c r="H10037" s="294">
        <v>5</v>
      </c>
      <c r="I10037" s="292">
        <v>1650</v>
      </c>
      <c r="J10037" s="292" t="s">
        <v>2937</v>
      </c>
      <c r="K10037" s="292">
        <v>1980</v>
      </c>
      <c r="L10037" s="292" t="s">
        <v>459</v>
      </c>
      <c r="M10037" s="292" t="s">
        <v>7116</v>
      </c>
      <c r="N10037" s="292" t="s">
        <v>7117</v>
      </c>
    </row>
    <row r="10038" spans="1:14" x14ac:dyDescent="0.2">
      <c r="A10038" s="505">
        <v>45251</v>
      </c>
      <c r="B10038" s="292" t="s">
        <v>541</v>
      </c>
      <c r="C10038" s="357">
        <v>6702.1</v>
      </c>
      <c r="D10038" s="292" t="s">
        <v>452</v>
      </c>
      <c r="E10038" s="292">
        <v>871</v>
      </c>
      <c r="F10038" s="292" t="s">
        <v>2936</v>
      </c>
      <c r="G10038" s="292"/>
      <c r="H10038" s="294">
        <v>5</v>
      </c>
      <c r="I10038" s="292">
        <v>1650</v>
      </c>
      <c r="J10038" s="292" t="s">
        <v>2937</v>
      </c>
      <c r="K10038" s="292">
        <v>1980</v>
      </c>
      <c r="L10038" s="292" t="s">
        <v>459</v>
      </c>
      <c r="M10038" s="292" t="s">
        <v>7116</v>
      </c>
      <c r="N10038" s="292" t="s">
        <v>7117</v>
      </c>
    </row>
    <row r="10039" spans="1:14" x14ac:dyDescent="0.2">
      <c r="A10039" s="505">
        <v>45252</v>
      </c>
      <c r="B10039" s="292" t="s">
        <v>541</v>
      </c>
      <c r="C10039" s="357">
        <v>6702.1</v>
      </c>
      <c r="D10039" s="292" t="s">
        <v>452</v>
      </c>
      <c r="E10039" s="292">
        <v>871</v>
      </c>
      <c r="F10039" s="292" t="s">
        <v>2936</v>
      </c>
      <c r="G10039" s="292"/>
      <c r="H10039" s="294">
        <v>2</v>
      </c>
      <c r="I10039" s="292">
        <v>1650</v>
      </c>
      <c r="J10039" s="292" t="s">
        <v>2937</v>
      </c>
      <c r="K10039" s="292">
        <v>1980</v>
      </c>
      <c r="L10039" s="292" t="s">
        <v>459</v>
      </c>
      <c r="M10039" s="292" t="s">
        <v>7116</v>
      </c>
      <c r="N10039" s="292" t="s">
        <v>7117</v>
      </c>
    </row>
    <row r="10040" spans="1:14" x14ac:dyDescent="0.2">
      <c r="A10040" s="505">
        <v>45253</v>
      </c>
      <c r="B10040" s="292" t="s">
        <v>541</v>
      </c>
      <c r="C10040" s="357">
        <v>6702.1</v>
      </c>
      <c r="D10040" s="292" t="s">
        <v>452</v>
      </c>
      <c r="E10040" s="292">
        <v>871</v>
      </c>
      <c r="F10040" s="292" t="s">
        <v>2936</v>
      </c>
      <c r="G10040" s="292"/>
      <c r="H10040" s="294">
        <v>4</v>
      </c>
      <c r="I10040" s="292">
        <v>1650</v>
      </c>
      <c r="J10040" s="292" t="s">
        <v>2937</v>
      </c>
      <c r="K10040" s="292">
        <v>1980</v>
      </c>
      <c r="L10040" s="292" t="s">
        <v>459</v>
      </c>
      <c r="M10040" s="292" t="s">
        <v>7116</v>
      </c>
      <c r="N10040" s="292" t="s">
        <v>7117</v>
      </c>
    </row>
    <row r="10041" spans="1:14" x14ac:dyDescent="0.2">
      <c r="A10041" s="505">
        <v>45257</v>
      </c>
      <c r="B10041" s="292" t="s">
        <v>541</v>
      </c>
      <c r="C10041" s="357">
        <v>6702.1</v>
      </c>
      <c r="D10041" s="292" t="s">
        <v>452</v>
      </c>
      <c r="E10041" s="292">
        <v>871</v>
      </c>
      <c r="F10041" s="292" t="s">
        <v>2936</v>
      </c>
      <c r="G10041" s="292"/>
      <c r="H10041" s="294">
        <v>4</v>
      </c>
      <c r="I10041" s="292">
        <v>1650</v>
      </c>
      <c r="J10041" s="292" t="s">
        <v>2937</v>
      </c>
      <c r="K10041" s="292">
        <v>1980</v>
      </c>
      <c r="L10041" s="292" t="s">
        <v>459</v>
      </c>
      <c r="M10041" s="292" t="s">
        <v>7116</v>
      </c>
      <c r="N10041" s="292" t="s">
        <v>7117</v>
      </c>
    </row>
    <row r="10042" spans="1:14" x14ac:dyDescent="0.2">
      <c r="A10042" s="505">
        <v>45258</v>
      </c>
      <c r="B10042" s="292" t="s">
        <v>541</v>
      </c>
      <c r="C10042" s="357">
        <v>6702.1</v>
      </c>
      <c r="D10042" s="292" t="s">
        <v>452</v>
      </c>
      <c r="E10042" s="292">
        <v>871</v>
      </c>
      <c r="F10042" s="292" t="s">
        <v>2936</v>
      </c>
      <c r="G10042" s="292"/>
      <c r="H10042" s="294">
        <v>6</v>
      </c>
      <c r="I10042" s="292">
        <v>1650</v>
      </c>
      <c r="J10042" s="292" t="s">
        <v>2937</v>
      </c>
      <c r="K10042" s="292">
        <v>1980</v>
      </c>
      <c r="L10042" s="292" t="s">
        <v>459</v>
      </c>
      <c r="M10042" s="292" t="s">
        <v>7116</v>
      </c>
      <c r="N10042" s="292" t="s">
        <v>7117</v>
      </c>
    </row>
    <row r="10043" spans="1:14" x14ac:dyDescent="0.2">
      <c r="A10043" s="505">
        <v>45259</v>
      </c>
      <c r="B10043" s="292" t="s">
        <v>541</v>
      </c>
      <c r="C10043" s="357">
        <v>6702.1</v>
      </c>
      <c r="D10043" s="292" t="s">
        <v>452</v>
      </c>
      <c r="E10043" s="292">
        <v>871</v>
      </c>
      <c r="F10043" s="292" t="s">
        <v>2936</v>
      </c>
      <c r="G10043" s="292"/>
      <c r="H10043" s="294">
        <v>5</v>
      </c>
      <c r="I10043" s="292">
        <v>1650</v>
      </c>
      <c r="J10043" s="292" t="s">
        <v>2937</v>
      </c>
      <c r="K10043" s="292">
        <v>1980</v>
      </c>
      <c r="L10043" s="292" t="s">
        <v>459</v>
      </c>
      <c r="M10043" s="292" t="s">
        <v>7116</v>
      </c>
      <c r="N10043" s="292" t="s">
        <v>7117</v>
      </c>
    </row>
    <row r="10044" spans="1:14" x14ac:dyDescent="0.2">
      <c r="A10044" s="505">
        <v>45260</v>
      </c>
      <c r="B10044" s="292" t="s">
        <v>541</v>
      </c>
      <c r="C10044" s="357">
        <v>6702.1</v>
      </c>
      <c r="D10044" s="292" t="s">
        <v>452</v>
      </c>
      <c r="E10044" s="292">
        <v>871</v>
      </c>
      <c r="F10044" s="292" t="s">
        <v>2936</v>
      </c>
      <c r="G10044" s="292"/>
      <c r="H10044" s="294">
        <v>2</v>
      </c>
      <c r="I10044" s="292">
        <v>1650</v>
      </c>
      <c r="J10044" s="292" t="s">
        <v>2937</v>
      </c>
      <c r="K10044" s="292">
        <v>1980</v>
      </c>
      <c r="L10044" s="292" t="s">
        <v>459</v>
      </c>
      <c r="M10044" s="292" t="s">
        <v>7116</v>
      </c>
      <c r="N10044" s="292" t="s">
        <v>7117</v>
      </c>
    </row>
    <row r="10045" spans="1:14" x14ac:dyDescent="0.2">
      <c r="A10045" s="505">
        <v>45257</v>
      </c>
      <c r="B10045" s="292" t="s">
        <v>541</v>
      </c>
      <c r="C10045" s="357">
        <v>6854.1</v>
      </c>
      <c r="D10045" s="292" t="s">
        <v>452</v>
      </c>
      <c r="E10045" s="292">
        <v>2302</v>
      </c>
      <c r="F10045" s="292" t="s">
        <v>3291</v>
      </c>
      <c r="G10045" s="292"/>
      <c r="H10045" s="294">
        <v>1</v>
      </c>
      <c r="I10045" s="292">
        <v>1831</v>
      </c>
      <c r="J10045" s="292" t="s">
        <v>2937</v>
      </c>
      <c r="K10045" s="292">
        <v>2197.1999999999998</v>
      </c>
      <c r="L10045" s="292" t="s">
        <v>459</v>
      </c>
      <c r="M10045" s="292" t="s">
        <v>7116</v>
      </c>
      <c r="N10045" s="292" t="s">
        <v>7117</v>
      </c>
    </row>
    <row r="10046" spans="1:14" x14ac:dyDescent="0.2">
      <c r="A10046" s="505">
        <v>45243</v>
      </c>
      <c r="B10046" s="292" t="s">
        <v>541</v>
      </c>
      <c r="C10046" s="357">
        <v>6702.1</v>
      </c>
      <c r="D10046" s="292" t="s">
        <v>452</v>
      </c>
      <c r="E10046" s="292">
        <v>871</v>
      </c>
      <c r="F10046" s="292" t="s">
        <v>2936</v>
      </c>
      <c r="G10046" s="292"/>
      <c r="H10046" s="294">
        <v>8</v>
      </c>
      <c r="I10046" s="292">
        <v>1650</v>
      </c>
      <c r="J10046" s="292" t="s">
        <v>2937</v>
      </c>
      <c r="K10046" s="292">
        <v>1980</v>
      </c>
      <c r="L10046" s="292" t="s">
        <v>459</v>
      </c>
      <c r="M10046" s="292" t="s">
        <v>7116</v>
      </c>
      <c r="N10046" s="292" t="s">
        <v>7117</v>
      </c>
    </row>
    <row r="10047" spans="1:14" x14ac:dyDescent="0.2">
      <c r="A10047" s="505">
        <v>45244</v>
      </c>
      <c r="B10047" s="292" t="s">
        <v>541</v>
      </c>
      <c r="C10047" s="357">
        <v>6702.1</v>
      </c>
      <c r="D10047" s="292" t="s">
        <v>452</v>
      </c>
      <c r="E10047" s="292">
        <v>871</v>
      </c>
      <c r="F10047" s="292" t="s">
        <v>2936</v>
      </c>
      <c r="G10047" s="292"/>
      <c r="H10047" s="294">
        <v>8</v>
      </c>
      <c r="I10047" s="292">
        <v>1650</v>
      </c>
      <c r="J10047" s="292" t="s">
        <v>2937</v>
      </c>
      <c r="K10047" s="292">
        <v>1980</v>
      </c>
      <c r="L10047" s="292" t="s">
        <v>459</v>
      </c>
      <c r="M10047" s="292" t="s">
        <v>7116</v>
      </c>
      <c r="N10047" s="292" t="s">
        <v>7117</v>
      </c>
    </row>
    <row r="10048" spans="1:14" x14ac:dyDescent="0.2">
      <c r="A10048" s="505">
        <v>45245</v>
      </c>
      <c r="B10048" s="292" t="s">
        <v>541</v>
      </c>
      <c r="C10048" s="357">
        <v>6702.1</v>
      </c>
      <c r="D10048" s="292" t="s">
        <v>452</v>
      </c>
      <c r="E10048" s="292">
        <v>871</v>
      </c>
      <c r="F10048" s="292" t="s">
        <v>2936</v>
      </c>
      <c r="G10048" s="292"/>
      <c r="H10048" s="294">
        <v>8</v>
      </c>
      <c r="I10048" s="292">
        <v>1650</v>
      </c>
      <c r="J10048" s="292" t="s">
        <v>2937</v>
      </c>
      <c r="K10048" s="292">
        <v>1980</v>
      </c>
      <c r="L10048" s="292" t="s">
        <v>459</v>
      </c>
      <c r="M10048" s="292" t="s">
        <v>7116</v>
      </c>
      <c r="N10048" s="292" t="s">
        <v>7117</v>
      </c>
    </row>
    <row r="10049" spans="1:14" x14ac:dyDescent="0.2">
      <c r="A10049" s="505">
        <v>45236</v>
      </c>
      <c r="B10049" s="292" t="s">
        <v>541</v>
      </c>
      <c r="C10049" s="357">
        <v>6702.1</v>
      </c>
      <c r="D10049" s="292" t="s">
        <v>452</v>
      </c>
      <c r="E10049" s="292">
        <v>871</v>
      </c>
      <c r="F10049" s="292" t="s">
        <v>2936</v>
      </c>
      <c r="G10049" s="292"/>
      <c r="H10049" s="294">
        <v>6</v>
      </c>
      <c r="I10049" s="292">
        <v>1650</v>
      </c>
      <c r="J10049" s="292" t="s">
        <v>2937</v>
      </c>
      <c r="K10049" s="292">
        <v>1980</v>
      </c>
      <c r="L10049" s="292" t="s">
        <v>459</v>
      </c>
      <c r="M10049" s="292" t="s">
        <v>7116</v>
      </c>
      <c r="N10049" s="292" t="s">
        <v>7117</v>
      </c>
    </row>
    <row r="10050" spans="1:14" x14ac:dyDescent="0.2">
      <c r="A10050" s="505">
        <v>45237</v>
      </c>
      <c r="B10050" s="292" t="s">
        <v>541</v>
      </c>
      <c r="C10050" s="357">
        <v>6702.1</v>
      </c>
      <c r="D10050" s="292" t="s">
        <v>452</v>
      </c>
      <c r="E10050" s="292">
        <v>871</v>
      </c>
      <c r="F10050" s="292" t="s">
        <v>2936</v>
      </c>
      <c r="G10050" s="292"/>
      <c r="H10050" s="294">
        <v>8</v>
      </c>
      <c r="I10050" s="292">
        <v>1650</v>
      </c>
      <c r="J10050" s="292" t="s">
        <v>2937</v>
      </c>
      <c r="K10050" s="292">
        <v>1980</v>
      </c>
      <c r="L10050" s="292" t="s">
        <v>459</v>
      </c>
      <c r="M10050" s="292" t="s">
        <v>7116</v>
      </c>
      <c r="N10050" s="292" t="s">
        <v>7117</v>
      </c>
    </row>
    <row r="10051" spans="1:14" x14ac:dyDescent="0.2">
      <c r="A10051" s="505">
        <v>45238</v>
      </c>
      <c r="B10051" s="292" t="s">
        <v>541</v>
      </c>
      <c r="C10051" s="357">
        <v>6702.1</v>
      </c>
      <c r="D10051" s="292" t="s">
        <v>452</v>
      </c>
      <c r="E10051" s="292">
        <v>871</v>
      </c>
      <c r="F10051" s="292" t="s">
        <v>2936</v>
      </c>
      <c r="G10051" s="292"/>
      <c r="H10051" s="294">
        <v>7</v>
      </c>
      <c r="I10051" s="292">
        <v>1650</v>
      </c>
      <c r="J10051" s="292" t="s">
        <v>2937</v>
      </c>
      <c r="K10051" s="292">
        <v>1980</v>
      </c>
      <c r="L10051" s="292" t="s">
        <v>459</v>
      </c>
      <c r="M10051" s="292" t="s">
        <v>7116</v>
      </c>
      <c r="N10051" s="292" t="s">
        <v>7117</v>
      </c>
    </row>
    <row r="10052" spans="1:14" x14ac:dyDescent="0.2">
      <c r="A10052" s="505">
        <v>45239</v>
      </c>
      <c r="B10052" s="292" t="s">
        <v>541</v>
      </c>
      <c r="C10052" s="357">
        <v>6702.1</v>
      </c>
      <c r="D10052" s="292" t="s">
        <v>452</v>
      </c>
      <c r="E10052" s="292">
        <v>871</v>
      </c>
      <c r="F10052" s="292" t="s">
        <v>2936</v>
      </c>
      <c r="G10052" s="292"/>
      <c r="H10052" s="294">
        <v>4</v>
      </c>
      <c r="I10052" s="292">
        <v>1650</v>
      </c>
      <c r="J10052" s="292" t="s">
        <v>2937</v>
      </c>
      <c r="K10052" s="292">
        <v>1980</v>
      </c>
      <c r="L10052" s="292" t="s">
        <v>459</v>
      </c>
      <c r="M10052" s="292" t="s">
        <v>7116</v>
      </c>
      <c r="N10052" s="292" t="s">
        <v>7117</v>
      </c>
    </row>
    <row r="10053" spans="1:14" x14ac:dyDescent="0.2">
      <c r="A10053" s="505">
        <v>45240</v>
      </c>
      <c r="B10053" s="292" t="s">
        <v>541</v>
      </c>
      <c r="C10053" s="357">
        <v>6702.1</v>
      </c>
      <c r="D10053" s="292" t="s">
        <v>452</v>
      </c>
      <c r="E10053" s="292">
        <v>871</v>
      </c>
      <c r="F10053" s="292" t="s">
        <v>2936</v>
      </c>
      <c r="G10053" s="292"/>
      <c r="H10053" s="294">
        <v>4</v>
      </c>
      <c r="I10053" s="292">
        <v>1650</v>
      </c>
      <c r="J10053" s="292" t="s">
        <v>2937</v>
      </c>
      <c r="K10053" s="292">
        <v>1980</v>
      </c>
      <c r="L10053" s="292" t="s">
        <v>459</v>
      </c>
      <c r="M10053" s="292" t="s">
        <v>7116</v>
      </c>
      <c r="N10053" s="292" t="s">
        <v>7117</v>
      </c>
    </row>
    <row r="10054" spans="1:14" x14ac:dyDescent="0.2">
      <c r="A10054" s="505">
        <v>45239</v>
      </c>
      <c r="B10054" s="292" t="s">
        <v>541</v>
      </c>
      <c r="C10054" s="357">
        <v>6615.1</v>
      </c>
      <c r="D10054" s="292" t="s">
        <v>452</v>
      </c>
      <c r="E10054" s="292">
        <v>871</v>
      </c>
      <c r="F10054" s="292" t="s">
        <v>2936</v>
      </c>
      <c r="G10054" s="292"/>
      <c r="H10054" s="294">
        <v>4</v>
      </c>
      <c r="I10054" s="292">
        <v>1650</v>
      </c>
      <c r="J10054" s="292" t="s">
        <v>2937</v>
      </c>
      <c r="K10054" s="292">
        <v>1980</v>
      </c>
      <c r="L10054" s="292" t="s">
        <v>459</v>
      </c>
      <c r="M10054" s="292" t="s">
        <v>7116</v>
      </c>
      <c r="N10054" s="292" t="s">
        <v>7117</v>
      </c>
    </row>
    <row r="10055" spans="1:14" x14ac:dyDescent="0.2">
      <c r="A10055" s="505">
        <v>45240</v>
      </c>
      <c r="B10055" s="292" t="s">
        <v>541</v>
      </c>
      <c r="C10055" s="357">
        <v>6615.1</v>
      </c>
      <c r="D10055" s="292" t="s">
        <v>452</v>
      </c>
      <c r="E10055" s="292">
        <v>871</v>
      </c>
      <c r="F10055" s="292" t="s">
        <v>2936</v>
      </c>
      <c r="G10055" s="292"/>
      <c r="H10055" s="294">
        <v>4</v>
      </c>
      <c r="I10055" s="292">
        <v>1650</v>
      </c>
      <c r="J10055" s="292" t="s">
        <v>2937</v>
      </c>
      <c r="K10055" s="292">
        <v>1980</v>
      </c>
      <c r="L10055" s="292" t="s">
        <v>459</v>
      </c>
      <c r="M10055" s="292" t="s">
        <v>7116</v>
      </c>
      <c r="N10055" s="292" t="s">
        <v>7117</v>
      </c>
    </row>
    <row r="10056" spans="1:14" x14ac:dyDescent="0.2">
      <c r="A10056" s="505">
        <v>45231</v>
      </c>
      <c r="B10056" s="292" t="s">
        <v>541</v>
      </c>
      <c r="C10056" s="357">
        <v>6702.1</v>
      </c>
      <c r="D10056" s="292" t="s">
        <v>452</v>
      </c>
      <c r="E10056" s="292">
        <v>871</v>
      </c>
      <c r="F10056" s="292" t="s">
        <v>2936</v>
      </c>
      <c r="G10056" s="292"/>
      <c r="H10056" s="294">
        <v>5</v>
      </c>
      <c r="I10056" s="292">
        <v>1650</v>
      </c>
      <c r="J10056" s="292" t="s">
        <v>2937</v>
      </c>
      <c r="K10056" s="292">
        <v>1980</v>
      </c>
      <c r="L10056" s="292" t="s">
        <v>459</v>
      </c>
      <c r="M10056" s="292" t="s">
        <v>7116</v>
      </c>
      <c r="N10056" s="292" t="s">
        <v>7117</v>
      </c>
    </row>
    <row r="10057" spans="1:14" x14ac:dyDescent="0.2">
      <c r="A10057" s="505">
        <v>45231</v>
      </c>
      <c r="B10057" s="292" t="s">
        <v>541</v>
      </c>
      <c r="C10057" s="357">
        <v>6615.1</v>
      </c>
      <c r="D10057" s="292" t="s">
        <v>452</v>
      </c>
      <c r="E10057" s="292">
        <v>7265</v>
      </c>
      <c r="F10057" s="292" t="s">
        <v>7202</v>
      </c>
      <c r="G10057" s="292"/>
      <c r="H10057" s="294">
        <v>8</v>
      </c>
      <c r="I10057" s="292">
        <v>408</v>
      </c>
      <c r="J10057" s="292" t="s">
        <v>2937</v>
      </c>
      <c r="K10057" s="292">
        <v>489.6</v>
      </c>
      <c r="L10057" s="292" t="s">
        <v>459</v>
      </c>
      <c r="M10057" s="292" t="s">
        <v>7116</v>
      </c>
      <c r="N10057" s="292" t="s">
        <v>7117</v>
      </c>
    </row>
    <row r="10058" spans="1:14" x14ac:dyDescent="0.2">
      <c r="A10058" s="505">
        <v>45232</v>
      </c>
      <c r="B10058" s="292" t="s">
        <v>541</v>
      </c>
      <c r="C10058" s="357">
        <v>6702.1</v>
      </c>
      <c r="D10058" s="292" t="s">
        <v>452</v>
      </c>
      <c r="E10058" s="292">
        <v>871</v>
      </c>
      <c r="F10058" s="292" t="s">
        <v>2936</v>
      </c>
      <c r="G10058" s="292"/>
      <c r="H10058" s="294">
        <v>5</v>
      </c>
      <c r="I10058" s="292">
        <v>1650</v>
      </c>
      <c r="J10058" s="292" t="s">
        <v>2937</v>
      </c>
      <c r="K10058" s="292">
        <v>1980</v>
      </c>
      <c r="L10058" s="292" t="s">
        <v>459</v>
      </c>
      <c r="M10058" s="292" t="s">
        <v>7116</v>
      </c>
      <c r="N10058" s="292" t="s">
        <v>7117</v>
      </c>
    </row>
    <row r="10059" spans="1:14" x14ac:dyDescent="0.2">
      <c r="A10059" s="505">
        <v>45232</v>
      </c>
      <c r="B10059" s="292" t="s">
        <v>541</v>
      </c>
      <c r="C10059" s="357">
        <v>6615.1</v>
      </c>
      <c r="D10059" s="292" t="s">
        <v>452</v>
      </c>
      <c r="E10059" s="292">
        <v>7265</v>
      </c>
      <c r="F10059" s="292" t="s">
        <v>7202</v>
      </c>
      <c r="G10059" s="292"/>
      <c r="H10059" s="294">
        <v>8</v>
      </c>
      <c r="I10059" s="292">
        <v>408</v>
      </c>
      <c r="J10059" s="292" t="s">
        <v>2937</v>
      </c>
      <c r="K10059" s="292">
        <v>489.6</v>
      </c>
      <c r="L10059" s="292" t="s">
        <v>459</v>
      </c>
      <c r="M10059" s="292" t="s">
        <v>7116</v>
      </c>
      <c r="N10059" s="292" t="s">
        <v>7117</v>
      </c>
    </row>
    <row r="10060" spans="1:14" x14ac:dyDescent="0.2">
      <c r="A10060" s="505">
        <v>45233</v>
      </c>
      <c r="B10060" s="292" t="s">
        <v>541</v>
      </c>
      <c r="C10060" s="357">
        <v>6702.1</v>
      </c>
      <c r="D10060" s="292" t="s">
        <v>452</v>
      </c>
      <c r="E10060" s="292">
        <v>871</v>
      </c>
      <c r="F10060" s="292" t="s">
        <v>2936</v>
      </c>
      <c r="G10060" s="292"/>
      <c r="H10060" s="294">
        <v>5</v>
      </c>
      <c r="I10060" s="292">
        <v>1650</v>
      </c>
      <c r="J10060" s="292" t="s">
        <v>2937</v>
      </c>
      <c r="K10060" s="292">
        <v>1980</v>
      </c>
      <c r="L10060" s="292" t="s">
        <v>459</v>
      </c>
      <c r="M10060" s="292" t="s">
        <v>7116</v>
      </c>
      <c r="N10060" s="292" t="s">
        <v>7117</v>
      </c>
    </row>
    <row r="10061" spans="1:14" x14ac:dyDescent="0.2">
      <c r="A10061" s="505">
        <v>45233</v>
      </c>
      <c r="B10061" s="292" t="s">
        <v>541</v>
      </c>
      <c r="C10061" s="357">
        <v>6615.1</v>
      </c>
      <c r="D10061" s="292" t="s">
        <v>452</v>
      </c>
      <c r="E10061" s="292">
        <v>7265</v>
      </c>
      <c r="F10061" s="292" t="s">
        <v>7202</v>
      </c>
      <c r="G10061" s="292"/>
      <c r="H10061" s="294">
        <v>8</v>
      </c>
      <c r="I10061" s="292">
        <v>408</v>
      </c>
      <c r="J10061" s="292" t="s">
        <v>2937</v>
      </c>
      <c r="K10061" s="292">
        <v>489.6</v>
      </c>
      <c r="L10061" s="292" t="s">
        <v>459</v>
      </c>
      <c r="M10061" s="292" t="s">
        <v>7116</v>
      </c>
      <c r="N10061" s="292" t="s">
        <v>7117</v>
      </c>
    </row>
    <row r="10062" spans="1:14" x14ac:dyDescent="0.2">
      <c r="A10062" s="505">
        <v>45231</v>
      </c>
      <c r="B10062" s="292" t="s">
        <v>541</v>
      </c>
      <c r="C10062" s="357">
        <v>6615.1</v>
      </c>
      <c r="D10062" s="292" t="s">
        <v>452</v>
      </c>
      <c r="E10062" s="292">
        <v>871</v>
      </c>
      <c r="F10062" s="292" t="s">
        <v>2936</v>
      </c>
      <c r="G10062" s="292"/>
      <c r="H10062" s="294">
        <v>3</v>
      </c>
      <c r="I10062" s="292">
        <v>1650</v>
      </c>
      <c r="J10062" s="292" t="s">
        <v>2937</v>
      </c>
      <c r="K10062" s="292">
        <v>1980</v>
      </c>
      <c r="L10062" s="292" t="s">
        <v>459</v>
      </c>
      <c r="M10062" s="292" t="s">
        <v>7116</v>
      </c>
      <c r="N10062" s="292" t="s">
        <v>7117</v>
      </c>
    </row>
    <row r="10063" spans="1:14" x14ac:dyDescent="0.2">
      <c r="A10063" s="505">
        <v>45243</v>
      </c>
      <c r="B10063" s="292" t="s">
        <v>541</v>
      </c>
      <c r="C10063" s="357">
        <v>6615.1</v>
      </c>
      <c r="D10063" s="292" t="s">
        <v>452</v>
      </c>
      <c r="E10063" s="292">
        <v>7265</v>
      </c>
      <c r="F10063" s="292" t="s">
        <v>7202</v>
      </c>
      <c r="G10063" s="292"/>
      <c r="H10063" s="294">
        <v>8</v>
      </c>
      <c r="I10063" s="292">
        <v>408</v>
      </c>
      <c r="J10063" s="292" t="s">
        <v>2937</v>
      </c>
      <c r="K10063" s="292">
        <v>489.6</v>
      </c>
      <c r="L10063" s="292" t="s">
        <v>459</v>
      </c>
      <c r="M10063" s="292" t="s">
        <v>7116</v>
      </c>
      <c r="N10063" s="292" t="s">
        <v>7117</v>
      </c>
    </row>
    <row r="10064" spans="1:14" x14ac:dyDescent="0.2">
      <c r="A10064" s="505">
        <v>45232</v>
      </c>
      <c r="B10064" s="292" t="s">
        <v>541</v>
      </c>
      <c r="C10064" s="357">
        <v>6615.1</v>
      </c>
      <c r="D10064" s="292" t="s">
        <v>452</v>
      </c>
      <c r="E10064" s="292">
        <v>871</v>
      </c>
      <c r="F10064" s="292" t="s">
        <v>2936</v>
      </c>
      <c r="G10064" s="292"/>
      <c r="H10064" s="294">
        <v>2</v>
      </c>
      <c r="I10064" s="292">
        <v>1650</v>
      </c>
      <c r="J10064" s="292" t="s">
        <v>2937</v>
      </c>
      <c r="K10064" s="292">
        <v>1980</v>
      </c>
      <c r="L10064" s="292" t="s">
        <v>459</v>
      </c>
      <c r="M10064" s="292" t="s">
        <v>7116</v>
      </c>
      <c r="N10064" s="292" t="s">
        <v>7117</v>
      </c>
    </row>
    <row r="10065" spans="1:14" x14ac:dyDescent="0.2">
      <c r="A10065" s="505">
        <v>45244</v>
      </c>
      <c r="B10065" s="292" t="s">
        <v>541</v>
      </c>
      <c r="C10065" s="357">
        <v>6615.1</v>
      </c>
      <c r="D10065" s="292" t="s">
        <v>452</v>
      </c>
      <c r="E10065" s="292">
        <v>7265</v>
      </c>
      <c r="F10065" s="292" t="s">
        <v>7202</v>
      </c>
      <c r="G10065" s="292"/>
      <c r="H10065" s="294">
        <v>8</v>
      </c>
      <c r="I10065" s="292">
        <v>408</v>
      </c>
      <c r="J10065" s="292" t="s">
        <v>2937</v>
      </c>
      <c r="K10065" s="292">
        <v>489.6</v>
      </c>
      <c r="L10065" s="292" t="s">
        <v>459</v>
      </c>
      <c r="M10065" s="292" t="s">
        <v>7116</v>
      </c>
      <c r="N10065" s="292" t="s">
        <v>7117</v>
      </c>
    </row>
    <row r="10066" spans="1:14" x14ac:dyDescent="0.2">
      <c r="A10066" s="505">
        <v>45233</v>
      </c>
      <c r="B10066" s="292" t="s">
        <v>541</v>
      </c>
      <c r="C10066" s="357">
        <v>6615.1</v>
      </c>
      <c r="D10066" s="292" t="s">
        <v>452</v>
      </c>
      <c r="E10066" s="292">
        <v>871</v>
      </c>
      <c r="F10066" s="292" t="s">
        <v>2936</v>
      </c>
      <c r="G10066" s="292"/>
      <c r="H10066" s="294">
        <v>2</v>
      </c>
      <c r="I10066" s="292">
        <v>1650</v>
      </c>
      <c r="J10066" s="292" t="s">
        <v>2937</v>
      </c>
      <c r="K10066" s="292">
        <v>1980</v>
      </c>
      <c r="L10066" s="292" t="s">
        <v>459</v>
      </c>
      <c r="M10066" s="292" t="s">
        <v>7116</v>
      </c>
      <c r="N10066" s="292" t="s">
        <v>7117</v>
      </c>
    </row>
    <row r="10067" spans="1:14" x14ac:dyDescent="0.2">
      <c r="A10067" s="505">
        <v>45245</v>
      </c>
      <c r="B10067" s="292" t="s">
        <v>541</v>
      </c>
      <c r="C10067" s="357">
        <v>6615.1</v>
      </c>
      <c r="D10067" s="292" t="s">
        <v>452</v>
      </c>
      <c r="E10067" s="292">
        <v>7265</v>
      </c>
      <c r="F10067" s="292" t="s">
        <v>7202</v>
      </c>
      <c r="G10067" s="292"/>
      <c r="H10067" s="294">
        <v>8</v>
      </c>
      <c r="I10067" s="292">
        <v>408</v>
      </c>
      <c r="J10067" s="292" t="s">
        <v>2937</v>
      </c>
      <c r="K10067" s="292">
        <v>489.6</v>
      </c>
      <c r="L10067" s="292" t="s">
        <v>459</v>
      </c>
      <c r="M10067" s="292" t="s">
        <v>7116</v>
      </c>
      <c r="N10067" s="292" t="s">
        <v>7117</v>
      </c>
    </row>
    <row r="10068" spans="1:14" x14ac:dyDescent="0.2">
      <c r="A10068" s="505">
        <v>45236</v>
      </c>
      <c r="B10068" s="292" t="s">
        <v>541</v>
      </c>
      <c r="C10068" s="357">
        <v>6615.1</v>
      </c>
      <c r="D10068" s="292" t="s">
        <v>452</v>
      </c>
      <c r="E10068" s="292">
        <v>7265</v>
      </c>
      <c r="F10068" s="292" t="s">
        <v>7202</v>
      </c>
      <c r="G10068" s="292"/>
      <c r="H10068" s="294">
        <v>8</v>
      </c>
      <c r="I10068" s="292">
        <v>408</v>
      </c>
      <c r="J10068" s="292" t="s">
        <v>2937</v>
      </c>
      <c r="K10068" s="292">
        <v>489.6</v>
      </c>
      <c r="L10068" s="292" t="s">
        <v>459</v>
      </c>
      <c r="M10068" s="292" t="s">
        <v>7116</v>
      </c>
      <c r="N10068" s="292" t="s">
        <v>7117</v>
      </c>
    </row>
    <row r="10069" spans="1:14" x14ac:dyDescent="0.2">
      <c r="A10069" s="505">
        <v>45237</v>
      </c>
      <c r="B10069" s="292" t="s">
        <v>541</v>
      </c>
      <c r="C10069" s="357">
        <v>6615.1</v>
      </c>
      <c r="D10069" s="292" t="s">
        <v>452</v>
      </c>
      <c r="E10069" s="292">
        <v>7265</v>
      </c>
      <c r="F10069" s="292" t="s">
        <v>7202</v>
      </c>
      <c r="G10069" s="292"/>
      <c r="H10069" s="294">
        <v>8</v>
      </c>
      <c r="I10069" s="292">
        <v>408</v>
      </c>
      <c r="J10069" s="292" t="s">
        <v>2937</v>
      </c>
      <c r="K10069" s="292">
        <v>489.6</v>
      </c>
      <c r="L10069" s="292" t="s">
        <v>459</v>
      </c>
      <c r="M10069" s="292" t="s">
        <v>7116</v>
      </c>
      <c r="N10069" s="292" t="s">
        <v>7117</v>
      </c>
    </row>
    <row r="10070" spans="1:14" x14ac:dyDescent="0.2">
      <c r="A10070" s="505">
        <v>45238</v>
      </c>
      <c r="B10070" s="292" t="s">
        <v>541</v>
      </c>
      <c r="C10070" s="357">
        <v>6615.1</v>
      </c>
      <c r="D10070" s="292" t="s">
        <v>452</v>
      </c>
      <c r="E10070" s="292">
        <v>7265</v>
      </c>
      <c r="F10070" s="292" t="s">
        <v>7202</v>
      </c>
      <c r="G10070" s="292"/>
      <c r="H10070" s="294">
        <v>8</v>
      </c>
      <c r="I10070" s="292">
        <v>408</v>
      </c>
      <c r="J10070" s="292" t="s">
        <v>2937</v>
      </c>
      <c r="K10070" s="292">
        <v>489.6</v>
      </c>
      <c r="L10070" s="292" t="s">
        <v>459</v>
      </c>
      <c r="M10070" s="292" t="s">
        <v>7116</v>
      </c>
      <c r="N10070" s="292" t="s">
        <v>7117</v>
      </c>
    </row>
    <row r="10071" spans="1:14" x14ac:dyDescent="0.2">
      <c r="A10071" s="505">
        <v>45239</v>
      </c>
      <c r="B10071" s="292" t="s">
        <v>541</v>
      </c>
      <c r="C10071" s="357">
        <v>6615.1</v>
      </c>
      <c r="D10071" s="292" t="s">
        <v>452</v>
      </c>
      <c r="E10071" s="292">
        <v>7265</v>
      </c>
      <c r="F10071" s="292" t="s">
        <v>7202</v>
      </c>
      <c r="G10071" s="292"/>
      <c r="H10071" s="294">
        <v>8</v>
      </c>
      <c r="I10071" s="292">
        <v>408</v>
      </c>
      <c r="J10071" s="292" t="s">
        <v>2937</v>
      </c>
      <c r="K10071" s="292">
        <v>489.6</v>
      </c>
      <c r="L10071" s="292" t="s">
        <v>459</v>
      </c>
      <c r="M10071" s="292" t="s">
        <v>7116</v>
      </c>
      <c r="N10071" s="292" t="s">
        <v>7117</v>
      </c>
    </row>
    <row r="10072" spans="1:14" x14ac:dyDescent="0.2">
      <c r="A10072" s="505">
        <v>45240</v>
      </c>
      <c r="B10072" s="292" t="s">
        <v>541</v>
      </c>
      <c r="C10072" s="357">
        <v>6615.1</v>
      </c>
      <c r="D10072" s="292" t="s">
        <v>452</v>
      </c>
      <c r="E10072" s="292">
        <v>7265</v>
      </c>
      <c r="F10072" s="292" t="s">
        <v>7202</v>
      </c>
      <c r="G10072" s="292"/>
      <c r="H10072" s="294">
        <v>8</v>
      </c>
      <c r="I10072" s="292">
        <v>408</v>
      </c>
      <c r="J10072" s="292" t="s">
        <v>2937</v>
      </c>
      <c r="K10072" s="292">
        <v>489.6</v>
      </c>
      <c r="L10072" s="292" t="s">
        <v>459</v>
      </c>
      <c r="M10072" s="292" t="s">
        <v>7116</v>
      </c>
      <c r="N10072" s="292" t="s">
        <v>7117</v>
      </c>
    </row>
    <row r="10073" spans="1:14" x14ac:dyDescent="0.2">
      <c r="A10073" s="505">
        <v>45236</v>
      </c>
      <c r="B10073" s="292" t="s">
        <v>541</v>
      </c>
      <c r="C10073" s="357">
        <v>6615.1</v>
      </c>
      <c r="D10073" s="292" t="s">
        <v>452</v>
      </c>
      <c r="E10073" s="292">
        <v>6524</v>
      </c>
      <c r="F10073" s="292" t="s">
        <v>7129</v>
      </c>
      <c r="G10073" s="292"/>
      <c r="H10073" s="294">
        <v>8</v>
      </c>
      <c r="I10073" s="292">
        <v>320</v>
      </c>
      <c r="J10073" s="292" t="s">
        <v>2937</v>
      </c>
      <c r="K10073" s="292">
        <v>384</v>
      </c>
      <c r="L10073" s="292" t="s">
        <v>459</v>
      </c>
      <c r="M10073" s="292" t="s">
        <v>7116</v>
      </c>
      <c r="N10073" s="292" t="s">
        <v>7117</v>
      </c>
    </row>
    <row r="10074" spans="1:14" x14ac:dyDescent="0.2">
      <c r="A10074" s="505">
        <v>45237</v>
      </c>
      <c r="B10074" s="292" t="s">
        <v>541</v>
      </c>
      <c r="C10074" s="357">
        <v>6615.1</v>
      </c>
      <c r="D10074" s="292" t="s">
        <v>452</v>
      </c>
      <c r="E10074" s="292">
        <v>6524</v>
      </c>
      <c r="F10074" s="292" t="s">
        <v>7129</v>
      </c>
      <c r="G10074" s="292"/>
      <c r="H10074" s="294">
        <v>8</v>
      </c>
      <c r="I10074" s="292">
        <v>320</v>
      </c>
      <c r="J10074" s="292" t="s">
        <v>2937</v>
      </c>
      <c r="K10074" s="292">
        <v>384</v>
      </c>
      <c r="L10074" s="292" t="s">
        <v>459</v>
      </c>
      <c r="M10074" s="292" t="s">
        <v>7116</v>
      </c>
      <c r="N10074" s="292" t="s">
        <v>7117</v>
      </c>
    </row>
    <row r="10075" spans="1:14" x14ac:dyDescent="0.2">
      <c r="A10075" s="505">
        <v>45238</v>
      </c>
      <c r="B10075" s="292" t="s">
        <v>541</v>
      </c>
      <c r="C10075" s="357">
        <v>6615.1</v>
      </c>
      <c r="D10075" s="292" t="s">
        <v>452</v>
      </c>
      <c r="E10075" s="292">
        <v>6524</v>
      </c>
      <c r="F10075" s="292" t="s">
        <v>7129</v>
      </c>
      <c r="G10075" s="292"/>
      <c r="H10075" s="294">
        <v>8</v>
      </c>
      <c r="I10075" s="292">
        <v>320</v>
      </c>
      <c r="J10075" s="292" t="s">
        <v>2937</v>
      </c>
      <c r="K10075" s="292">
        <v>384</v>
      </c>
      <c r="L10075" s="292" t="s">
        <v>459</v>
      </c>
      <c r="M10075" s="292" t="s">
        <v>7116</v>
      </c>
      <c r="N10075" s="292" t="s">
        <v>7117</v>
      </c>
    </row>
    <row r="10076" spans="1:14" x14ac:dyDescent="0.2">
      <c r="A10076" s="505">
        <v>45239</v>
      </c>
      <c r="B10076" s="292" t="s">
        <v>541</v>
      </c>
      <c r="C10076" s="357">
        <v>6615.1</v>
      </c>
      <c r="D10076" s="292" t="s">
        <v>452</v>
      </c>
      <c r="E10076" s="292">
        <v>6524</v>
      </c>
      <c r="F10076" s="292" t="s">
        <v>7129</v>
      </c>
      <c r="G10076" s="292"/>
      <c r="H10076" s="294">
        <v>8</v>
      </c>
      <c r="I10076" s="292">
        <v>320</v>
      </c>
      <c r="J10076" s="292" t="s">
        <v>2937</v>
      </c>
      <c r="K10076" s="292">
        <v>384</v>
      </c>
      <c r="L10076" s="292" t="s">
        <v>459</v>
      </c>
      <c r="M10076" s="292" t="s">
        <v>7116</v>
      </c>
      <c r="N10076" s="292" t="s">
        <v>7117</v>
      </c>
    </row>
    <row r="10077" spans="1:14" x14ac:dyDescent="0.2">
      <c r="A10077" s="505">
        <v>45240</v>
      </c>
      <c r="B10077" s="292" t="s">
        <v>541</v>
      </c>
      <c r="C10077" s="357">
        <v>6615.1</v>
      </c>
      <c r="D10077" s="292" t="s">
        <v>452</v>
      </c>
      <c r="E10077" s="292">
        <v>6524</v>
      </c>
      <c r="F10077" s="292" t="s">
        <v>7129</v>
      </c>
      <c r="G10077" s="292"/>
      <c r="H10077" s="294">
        <v>8</v>
      </c>
      <c r="I10077" s="292">
        <v>320</v>
      </c>
      <c r="J10077" s="292" t="s">
        <v>2937</v>
      </c>
      <c r="K10077" s="292">
        <v>384</v>
      </c>
      <c r="L10077" s="292" t="s">
        <v>459</v>
      </c>
      <c r="M10077" s="292" t="s">
        <v>7116</v>
      </c>
      <c r="N10077" s="292" t="s">
        <v>7117</v>
      </c>
    </row>
    <row r="10078" spans="1:14" x14ac:dyDescent="0.2">
      <c r="A10078" s="505">
        <v>45243</v>
      </c>
      <c r="B10078" s="292" t="s">
        <v>541</v>
      </c>
      <c r="C10078" s="357">
        <v>6615.1</v>
      </c>
      <c r="D10078" s="292" t="s">
        <v>452</v>
      </c>
      <c r="E10078" s="292">
        <v>6524</v>
      </c>
      <c r="F10078" s="292" t="s">
        <v>7129</v>
      </c>
      <c r="G10078" s="292"/>
      <c r="H10078" s="294">
        <v>8</v>
      </c>
      <c r="I10078" s="292">
        <v>320</v>
      </c>
      <c r="J10078" s="292" t="s">
        <v>2937</v>
      </c>
      <c r="K10078" s="292">
        <v>384</v>
      </c>
      <c r="L10078" s="292" t="s">
        <v>459</v>
      </c>
      <c r="M10078" s="292" t="s">
        <v>7116</v>
      </c>
      <c r="N10078" s="292" t="s">
        <v>7117</v>
      </c>
    </row>
    <row r="10079" spans="1:14" x14ac:dyDescent="0.2">
      <c r="A10079" s="505">
        <v>45244</v>
      </c>
      <c r="B10079" s="292" t="s">
        <v>541</v>
      </c>
      <c r="C10079" s="357">
        <v>6615.1</v>
      </c>
      <c r="D10079" s="292" t="s">
        <v>452</v>
      </c>
      <c r="E10079" s="292">
        <v>6524</v>
      </c>
      <c r="F10079" s="292" t="s">
        <v>7129</v>
      </c>
      <c r="G10079" s="292"/>
      <c r="H10079" s="294">
        <v>8</v>
      </c>
      <c r="I10079" s="292">
        <v>320</v>
      </c>
      <c r="J10079" s="292" t="s">
        <v>2937</v>
      </c>
      <c r="K10079" s="292">
        <v>384</v>
      </c>
      <c r="L10079" s="292" t="s">
        <v>459</v>
      </c>
      <c r="M10079" s="292" t="s">
        <v>7116</v>
      </c>
      <c r="N10079" s="292" t="s">
        <v>7117</v>
      </c>
    </row>
    <row r="10080" spans="1:14" x14ac:dyDescent="0.2">
      <c r="A10080" s="505">
        <v>45245</v>
      </c>
      <c r="B10080" s="292" t="s">
        <v>541</v>
      </c>
      <c r="C10080" s="357">
        <v>6615.1</v>
      </c>
      <c r="D10080" s="292" t="s">
        <v>452</v>
      </c>
      <c r="E10080" s="292">
        <v>6524</v>
      </c>
      <c r="F10080" s="292" t="s">
        <v>7129</v>
      </c>
      <c r="G10080" s="292"/>
      <c r="H10080" s="294">
        <v>8</v>
      </c>
      <c r="I10080" s="292">
        <v>320</v>
      </c>
      <c r="J10080" s="292" t="s">
        <v>2937</v>
      </c>
      <c r="K10080" s="292">
        <v>384</v>
      </c>
      <c r="L10080" s="292" t="s">
        <v>459</v>
      </c>
      <c r="M10080" s="292" t="s">
        <v>7116</v>
      </c>
      <c r="N10080" s="292" t="s">
        <v>7117</v>
      </c>
    </row>
    <row r="10081" spans="1:14" x14ac:dyDescent="0.2">
      <c r="A10081" s="505">
        <v>45231</v>
      </c>
      <c r="B10081" s="292" t="s">
        <v>541</v>
      </c>
      <c r="C10081" s="357">
        <v>6615.1</v>
      </c>
      <c r="D10081" s="292" t="s">
        <v>452</v>
      </c>
      <c r="E10081" s="292">
        <v>6524</v>
      </c>
      <c r="F10081" s="292" t="s">
        <v>7129</v>
      </c>
      <c r="G10081" s="292"/>
      <c r="H10081" s="294">
        <v>8</v>
      </c>
      <c r="I10081" s="292">
        <v>320</v>
      </c>
      <c r="J10081" s="292" t="s">
        <v>2937</v>
      </c>
      <c r="K10081" s="292">
        <v>384</v>
      </c>
      <c r="L10081" s="292" t="s">
        <v>459</v>
      </c>
      <c r="M10081" s="292" t="s">
        <v>7116</v>
      </c>
      <c r="N10081" s="292" t="s">
        <v>7117</v>
      </c>
    </row>
    <row r="10082" spans="1:14" x14ac:dyDescent="0.2">
      <c r="A10082" s="505">
        <v>45232</v>
      </c>
      <c r="B10082" s="292" t="s">
        <v>541</v>
      </c>
      <c r="C10082" s="357">
        <v>6615.1</v>
      </c>
      <c r="D10082" s="292" t="s">
        <v>452</v>
      </c>
      <c r="E10082" s="292">
        <v>6524</v>
      </c>
      <c r="F10082" s="292" t="s">
        <v>7129</v>
      </c>
      <c r="G10082" s="292"/>
      <c r="H10082" s="294">
        <v>8</v>
      </c>
      <c r="I10082" s="292">
        <v>320</v>
      </c>
      <c r="J10082" s="292" t="s">
        <v>2937</v>
      </c>
      <c r="K10082" s="292">
        <v>384</v>
      </c>
      <c r="L10082" s="292" t="s">
        <v>459</v>
      </c>
      <c r="M10082" s="292" t="s">
        <v>7116</v>
      </c>
      <c r="N10082" s="292" t="s">
        <v>7117</v>
      </c>
    </row>
    <row r="10083" spans="1:14" x14ac:dyDescent="0.2">
      <c r="A10083" s="505">
        <v>45233</v>
      </c>
      <c r="B10083" s="292" t="s">
        <v>541</v>
      </c>
      <c r="C10083" s="357">
        <v>6615.1</v>
      </c>
      <c r="D10083" s="292" t="s">
        <v>452</v>
      </c>
      <c r="E10083" s="292">
        <v>6524</v>
      </c>
      <c r="F10083" s="292" t="s">
        <v>7129</v>
      </c>
      <c r="G10083" s="292"/>
      <c r="H10083" s="294">
        <v>8</v>
      </c>
      <c r="I10083" s="292">
        <v>320</v>
      </c>
      <c r="J10083" s="292" t="s">
        <v>2937</v>
      </c>
      <c r="K10083" s="292">
        <v>384</v>
      </c>
      <c r="L10083" s="292" t="s">
        <v>459</v>
      </c>
      <c r="M10083" s="292" t="s">
        <v>7116</v>
      </c>
      <c r="N10083" s="292" t="s">
        <v>7117</v>
      </c>
    </row>
    <row r="10084" spans="1:14" x14ac:dyDescent="0.2">
      <c r="A10084" s="505">
        <v>45236</v>
      </c>
      <c r="B10084" s="292" t="s">
        <v>541</v>
      </c>
      <c r="C10084" s="357">
        <v>6756.1</v>
      </c>
      <c r="D10084" s="292" t="s">
        <v>452</v>
      </c>
      <c r="E10084" s="292">
        <v>7225</v>
      </c>
      <c r="F10084" s="292" t="s">
        <v>7154</v>
      </c>
      <c r="G10084" s="292"/>
      <c r="H10084" s="294">
        <v>2</v>
      </c>
      <c r="I10084" s="292">
        <v>630</v>
      </c>
      <c r="J10084" s="292" t="s">
        <v>2937</v>
      </c>
      <c r="K10084" s="292">
        <v>756</v>
      </c>
      <c r="L10084" s="292" t="s">
        <v>459</v>
      </c>
      <c r="M10084" s="292" t="s">
        <v>7116</v>
      </c>
      <c r="N10084" s="292" t="s">
        <v>7117</v>
      </c>
    </row>
    <row r="10085" spans="1:14" x14ac:dyDescent="0.2">
      <c r="A10085" s="505">
        <v>45237</v>
      </c>
      <c r="B10085" s="292" t="s">
        <v>541</v>
      </c>
      <c r="C10085" s="357">
        <v>6756.1</v>
      </c>
      <c r="D10085" s="292" t="s">
        <v>452</v>
      </c>
      <c r="E10085" s="292">
        <v>7225</v>
      </c>
      <c r="F10085" s="292" t="s">
        <v>7154</v>
      </c>
      <c r="G10085" s="292"/>
      <c r="H10085" s="294">
        <v>4</v>
      </c>
      <c r="I10085" s="292">
        <v>630</v>
      </c>
      <c r="J10085" s="292" t="s">
        <v>2937</v>
      </c>
      <c r="K10085" s="292">
        <v>756</v>
      </c>
      <c r="L10085" s="292" t="s">
        <v>459</v>
      </c>
      <c r="M10085" s="292" t="s">
        <v>7116</v>
      </c>
      <c r="N10085" s="292" t="s">
        <v>7117</v>
      </c>
    </row>
    <row r="10086" spans="1:14" x14ac:dyDescent="0.2">
      <c r="A10086" s="505">
        <v>45240</v>
      </c>
      <c r="B10086" s="292" t="s">
        <v>541</v>
      </c>
      <c r="C10086" s="357">
        <v>6756.1</v>
      </c>
      <c r="D10086" s="292" t="s">
        <v>452</v>
      </c>
      <c r="E10086" s="292">
        <v>7225</v>
      </c>
      <c r="F10086" s="292" t="s">
        <v>7154</v>
      </c>
      <c r="G10086" s="292"/>
      <c r="H10086" s="294">
        <v>4</v>
      </c>
      <c r="I10086" s="292">
        <v>630</v>
      </c>
      <c r="J10086" s="292" t="s">
        <v>2937</v>
      </c>
      <c r="K10086" s="292">
        <v>756</v>
      </c>
      <c r="L10086" s="292" t="s">
        <v>459</v>
      </c>
      <c r="M10086" s="292" t="s">
        <v>7116</v>
      </c>
      <c r="N10086" s="292" t="s">
        <v>7117</v>
      </c>
    </row>
    <row r="10087" spans="1:14" x14ac:dyDescent="0.2">
      <c r="A10087" s="505">
        <v>45244</v>
      </c>
      <c r="B10087" s="292" t="s">
        <v>541</v>
      </c>
      <c r="C10087" s="357">
        <v>6702.1</v>
      </c>
      <c r="D10087" s="292" t="s">
        <v>452</v>
      </c>
      <c r="E10087" s="292">
        <v>7225</v>
      </c>
      <c r="F10087" s="292" t="s">
        <v>7154</v>
      </c>
      <c r="G10087" s="292"/>
      <c r="H10087" s="294">
        <v>4</v>
      </c>
      <c r="I10087" s="292">
        <v>630</v>
      </c>
      <c r="J10087" s="292" t="s">
        <v>2937</v>
      </c>
      <c r="K10087" s="292">
        <v>756</v>
      </c>
      <c r="L10087" s="292" t="s">
        <v>459</v>
      </c>
      <c r="M10087" s="292" t="s">
        <v>7116</v>
      </c>
      <c r="N10087" s="292" t="s">
        <v>7117</v>
      </c>
    </row>
    <row r="10088" spans="1:14" x14ac:dyDescent="0.2">
      <c r="A10088" s="505">
        <v>45245</v>
      </c>
      <c r="B10088" s="292" t="s">
        <v>541</v>
      </c>
      <c r="C10088" s="357">
        <v>6702.1</v>
      </c>
      <c r="D10088" s="292" t="s">
        <v>452</v>
      </c>
      <c r="E10088" s="292">
        <v>7225</v>
      </c>
      <c r="F10088" s="292" t="s">
        <v>7154</v>
      </c>
      <c r="G10088" s="292"/>
      <c r="H10088" s="294">
        <v>4</v>
      </c>
      <c r="I10088" s="292">
        <v>630</v>
      </c>
      <c r="J10088" s="292" t="s">
        <v>2937</v>
      </c>
      <c r="K10088" s="292">
        <v>756</v>
      </c>
      <c r="L10088" s="292" t="s">
        <v>459</v>
      </c>
      <c r="M10088" s="292" t="s">
        <v>7116</v>
      </c>
      <c r="N10088" s="292" t="s">
        <v>7117</v>
      </c>
    </row>
    <row r="10089" spans="1:14" x14ac:dyDescent="0.2">
      <c r="A10089" s="505">
        <v>45236</v>
      </c>
      <c r="B10089" s="292" t="s">
        <v>541</v>
      </c>
      <c r="C10089" s="357">
        <v>6630.1</v>
      </c>
      <c r="D10089" s="292" t="s">
        <v>452</v>
      </c>
      <c r="E10089" s="292">
        <v>7225</v>
      </c>
      <c r="F10089" s="292" t="s">
        <v>7154</v>
      </c>
      <c r="G10089" s="292"/>
      <c r="H10089" s="294">
        <v>6</v>
      </c>
      <c r="I10089" s="292">
        <v>630</v>
      </c>
      <c r="J10089" s="292" t="s">
        <v>2937</v>
      </c>
      <c r="K10089" s="292">
        <v>756</v>
      </c>
      <c r="L10089" s="292" t="s">
        <v>459</v>
      </c>
      <c r="M10089" s="292" t="s">
        <v>7116</v>
      </c>
      <c r="N10089" s="292" t="s">
        <v>7117</v>
      </c>
    </row>
    <row r="10090" spans="1:14" x14ac:dyDescent="0.2">
      <c r="A10090" s="505">
        <v>45237</v>
      </c>
      <c r="B10090" s="292" t="s">
        <v>541</v>
      </c>
      <c r="C10090" s="357">
        <v>6630.1</v>
      </c>
      <c r="D10090" s="292" t="s">
        <v>452</v>
      </c>
      <c r="E10090" s="292">
        <v>7225</v>
      </c>
      <c r="F10090" s="292" t="s">
        <v>7154</v>
      </c>
      <c r="G10090" s="292"/>
      <c r="H10090" s="294">
        <v>4</v>
      </c>
      <c r="I10090" s="292">
        <v>630</v>
      </c>
      <c r="J10090" s="292" t="s">
        <v>2937</v>
      </c>
      <c r="K10090" s="292">
        <v>756</v>
      </c>
      <c r="L10090" s="292" t="s">
        <v>459</v>
      </c>
      <c r="M10090" s="292" t="s">
        <v>7116</v>
      </c>
      <c r="N10090" s="292" t="s">
        <v>7117</v>
      </c>
    </row>
    <row r="10091" spans="1:14" x14ac:dyDescent="0.2">
      <c r="A10091" s="505">
        <v>45231</v>
      </c>
      <c r="B10091" s="292" t="s">
        <v>541</v>
      </c>
      <c r="C10091" s="357">
        <v>6630.1</v>
      </c>
      <c r="D10091" s="292" t="s">
        <v>452</v>
      </c>
      <c r="E10091" s="292">
        <v>7225</v>
      </c>
      <c r="F10091" s="292" t="s">
        <v>7154</v>
      </c>
      <c r="G10091" s="292"/>
      <c r="H10091" s="294">
        <v>8</v>
      </c>
      <c r="I10091" s="292">
        <v>630</v>
      </c>
      <c r="J10091" s="292" t="s">
        <v>2937</v>
      </c>
      <c r="K10091" s="292">
        <v>756</v>
      </c>
      <c r="L10091" s="292" t="s">
        <v>459</v>
      </c>
      <c r="M10091" s="292" t="s">
        <v>7116</v>
      </c>
      <c r="N10091" s="292" t="s">
        <v>7117</v>
      </c>
    </row>
    <row r="10092" spans="1:14" x14ac:dyDescent="0.2">
      <c r="A10092" s="505">
        <v>45232</v>
      </c>
      <c r="B10092" s="292" t="s">
        <v>541</v>
      </c>
      <c r="C10092" s="357">
        <v>6630.1</v>
      </c>
      <c r="D10092" s="292" t="s">
        <v>452</v>
      </c>
      <c r="E10092" s="292">
        <v>7225</v>
      </c>
      <c r="F10092" s="292" t="s">
        <v>7154</v>
      </c>
      <c r="G10092" s="292"/>
      <c r="H10092" s="294">
        <v>8</v>
      </c>
      <c r="I10092" s="292">
        <v>630</v>
      </c>
      <c r="J10092" s="292" t="s">
        <v>2937</v>
      </c>
      <c r="K10092" s="292">
        <v>756</v>
      </c>
      <c r="L10092" s="292" t="s">
        <v>459</v>
      </c>
      <c r="M10092" s="292" t="s">
        <v>7116</v>
      </c>
      <c r="N10092" s="292" t="s">
        <v>7117</v>
      </c>
    </row>
    <row r="10093" spans="1:14" x14ac:dyDescent="0.2">
      <c r="A10093" s="505">
        <v>45233</v>
      </c>
      <c r="B10093" s="292" t="s">
        <v>541</v>
      </c>
      <c r="C10093" s="357">
        <v>6630.1</v>
      </c>
      <c r="D10093" s="292" t="s">
        <v>452</v>
      </c>
      <c r="E10093" s="292">
        <v>7225</v>
      </c>
      <c r="F10093" s="292" t="s">
        <v>7154</v>
      </c>
      <c r="G10093" s="292"/>
      <c r="H10093" s="294">
        <v>8</v>
      </c>
      <c r="I10093" s="292">
        <v>630</v>
      </c>
      <c r="J10093" s="292" t="s">
        <v>2937</v>
      </c>
      <c r="K10093" s="292">
        <v>756</v>
      </c>
      <c r="L10093" s="292" t="s">
        <v>459</v>
      </c>
      <c r="M10093" s="292" t="s">
        <v>7116</v>
      </c>
      <c r="N10093" s="292" t="s">
        <v>7117</v>
      </c>
    </row>
    <row r="10094" spans="1:14" x14ac:dyDescent="0.2">
      <c r="A10094" s="505">
        <v>45238</v>
      </c>
      <c r="B10094" s="292" t="s">
        <v>541</v>
      </c>
      <c r="C10094" s="357">
        <v>6702.1</v>
      </c>
      <c r="D10094" s="292" t="s">
        <v>452</v>
      </c>
      <c r="E10094" s="292">
        <v>7225</v>
      </c>
      <c r="F10094" s="292" t="s">
        <v>7154</v>
      </c>
      <c r="G10094" s="292"/>
      <c r="H10094" s="294">
        <v>4</v>
      </c>
      <c r="I10094" s="292">
        <v>630</v>
      </c>
      <c r="J10094" s="292" t="s">
        <v>2937</v>
      </c>
      <c r="K10094" s="292">
        <v>756</v>
      </c>
      <c r="L10094" s="292" t="s">
        <v>459</v>
      </c>
      <c r="M10094" s="292" t="s">
        <v>7116</v>
      </c>
      <c r="N10094" s="292" t="s">
        <v>7117</v>
      </c>
    </row>
    <row r="10095" spans="1:14" x14ac:dyDescent="0.2">
      <c r="A10095" s="505">
        <v>45239</v>
      </c>
      <c r="B10095" s="292" t="s">
        <v>541</v>
      </c>
      <c r="C10095" s="357">
        <v>6702.1</v>
      </c>
      <c r="D10095" s="292" t="s">
        <v>452</v>
      </c>
      <c r="E10095" s="292">
        <v>7225</v>
      </c>
      <c r="F10095" s="292" t="s">
        <v>7154</v>
      </c>
      <c r="G10095" s="292"/>
      <c r="H10095" s="294">
        <v>4</v>
      </c>
      <c r="I10095" s="292">
        <v>630</v>
      </c>
      <c r="J10095" s="292" t="s">
        <v>2937</v>
      </c>
      <c r="K10095" s="292">
        <v>756</v>
      </c>
      <c r="L10095" s="292" t="s">
        <v>459</v>
      </c>
      <c r="M10095" s="292" t="s">
        <v>7116</v>
      </c>
      <c r="N10095" s="292" t="s">
        <v>7117</v>
      </c>
    </row>
    <row r="10096" spans="1:14" x14ac:dyDescent="0.2">
      <c r="A10096" s="505">
        <v>45240</v>
      </c>
      <c r="B10096" s="292" t="s">
        <v>541</v>
      </c>
      <c r="C10096" s="357">
        <v>6702.1</v>
      </c>
      <c r="D10096" s="292" t="s">
        <v>452</v>
      </c>
      <c r="E10096" s="292">
        <v>7225</v>
      </c>
      <c r="F10096" s="292" t="s">
        <v>7154</v>
      </c>
      <c r="G10096" s="292"/>
      <c r="H10096" s="294">
        <v>4</v>
      </c>
      <c r="I10096" s="292">
        <v>630</v>
      </c>
      <c r="J10096" s="292" t="s">
        <v>2937</v>
      </c>
      <c r="K10096" s="292">
        <v>756</v>
      </c>
      <c r="L10096" s="292" t="s">
        <v>459</v>
      </c>
      <c r="M10096" s="292" t="s">
        <v>7116</v>
      </c>
      <c r="N10096" s="292" t="s">
        <v>7117</v>
      </c>
    </row>
    <row r="10097" spans="1:14" x14ac:dyDescent="0.2">
      <c r="A10097" s="505">
        <v>45231</v>
      </c>
      <c r="B10097" s="292" t="s">
        <v>541</v>
      </c>
      <c r="C10097" s="357">
        <v>6615.1</v>
      </c>
      <c r="D10097" s="292" t="s">
        <v>452</v>
      </c>
      <c r="E10097" s="292">
        <v>6486</v>
      </c>
      <c r="F10097" s="292" t="s">
        <v>7133</v>
      </c>
      <c r="G10097" s="292"/>
      <c r="H10097" s="294">
        <v>8</v>
      </c>
      <c r="I10097" s="292">
        <v>321</v>
      </c>
      <c r="J10097" s="292" t="s">
        <v>2937</v>
      </c>
      <c r="K10097" s="292">
        <v>385.2</v>
      </c>
      <c r="L10097" s="292" t="s">
        <v>459</v>
      </c>
      <c r="M10097" s="292" t="s">
        <v>7116</v>
      </c>
      <c r="N10097" s="292" t="s">
        <v>7117</v>
      </c>
    </row>
    <row r="10098" spans="1:14" x14ac:dyDescent="0.2">
      <c r="A10098" s="505">
        <v>45232</v>
      </c>
      <c r="B10098" s="292" t="s">
        <v>541</v>
      </c>
      <c r="C10098" s="357">
        <v>6615.1</v>
      </c>
      <c r="D10098" s="292" t="s">
        <v>452</v>
      </c>
      <c r="E10098" s="292">
        <v>6486</v>
      </c>
      <c r="F10098" s="292" t="s">
        <v>7133</v>
      </c>
      <c r="G10098" s="292"/>
      <c r="H10098" s="294">
        <v>8</v>
      </c>
      <c r="I10098" s="292">
        <v>321</v>
      </c>
      <c r="J10098" s="292" t="s">
        <v>2937</v>
      </c>
      <c r="K10098" s="292">
        <v>385.2</v>
      </c>
      <c r="L10098" s="292" t="s">
        <v>459</v>
      </c>
      <c r="M10098" s="292" t="s">
        <v>7116</v>
      </c>
      <c r="N10098" s="292" t="s">
        <v>7117</v>
      </c>
    </row>
    <row r="10099" spans="1:14" x14ac:dyDescent="0.2">
      <c r="A10099" s="505">
        <v>45233</v>
      </c>
      <c r="B10099" s="292" t="s">
        <v>541</v>
      </c>
      <c r="C10099" s="357">
        <v>6615.1</v>
      </c>
      <c r="D10099" s="292" t="s">
        <v>452</v>
      </c>
      <c r="E10099" s="292">
        <v>6486</v>
      </c>
      <c r="F10099" s="292" t="s">
        <v>7133</v>
      </c>
      <c r="G10099" s="292"/>
      <c r="H10099" s="294">
        <v>8</v>
      </c>
      <c r="I10099" s="292">
        <v>321</v>
      </c>
      <c r="J10099" s="292" t="s">
        <v>2937</v>
      </c>
      <c r="K10099" s="292">
        <v>385.2</v>
      </c>
      <c r="L10099" s="292" t="s">
        <v>459</v>
      </c>
      <c r="M10099" s="292" t="s">
        <v>7116</v>
      </c>
      <c r="N10099" s="292" t="s">
        <v>7117</v>
      </c>
    </row>
    <row r="10100" spans="1:14" x14ac:dyDescent="0.2">
      <c r="A10100" s="505">
        <v>45236</v>
      </c>
      <c r="B10100" s="292" t="s">
        <v>541</v>
      </c>
      <c r="C10100" s="357">
        <v>6615.1</v>
      </c>
      <c r="D10100" s="292" t="s">
        <v>452</v>
      </c>
      <c r="E10100" s="292">
        <v>6486</v>
      </c>
      <c r="F10100" s="292" t="s">
        <v>7133</v>
      </c>
      <c r="G10100" s="292"/>
      <c r="H10100" s="294">
        <v>4</v>
      </c>
      <c r="I10100" s="292">
        <v>321</v>
      </c>
      <c r="J10100" s="292" t="s">
        <v>2937</v>
      </c>
      <c r="K10100" s="292">
        <v>385.2</v>
      </c>
      <c r="L10100" s="292" t="s">
        <v>459</v>
      </c>
      <c r="M10100" s="292" t="s">
        <v>7116</v>
      </c>
      <c r="N10100" s="292" t="s">
        <v>7117</v>
      </c>
    </row>
    <row r="10101" spans="1:14" x14ac:dyDescent="0.2">
      <c r="A10101" s="505">
        <v>45237</v>
      </c>
      <c r="B10101" s="292" t="s">
        <v>541</v>
      </c>
      <c r="C10101" s="357">
        <v>6615.1</v>
      </c>
      <c r="D10101" s="292" t="s">
        <v>452</v>
      </c>
      <c r="E10101" s="292">
        <v>6486</v>
      </c>
      <c r="F10101" s="292" t="s">
        <v>7133</v>
      </c>
      <c r="G10101" s="292"/>
      <c r="H10101" s="294">
        <v>8</v>
      </c>
      <c r="I10101" s="292">
        <v>321</v>
      </c>
      <c r="J10101" s="292" t="s">
        <v>2937</v>
      </c>
      <c r="K10101" s="292">
        <v>385.2</v>
      </c>
      <c r="L10101" s="292" t="s">
        <v>459</v>
      </c>
      <c r="M10101" s="292" t="s">
        <v>7116</v>
      </c>
      <c r="N10101" s="292" t="s">
        <v>7117</v>
      </c>
    </row>
    <row r="10102" spans="1:14" x14ac:dyDescent="0.2">
      <c r="A10102" s="505">
        <v>45238</v>
      </c>
      <c r="B10102" s="292" t="s">
        <v>541</v>
      </c>
      <c r="C10102" s="357">
        <v>6615.1</v>
      </c>
      <c r="D10102" s="292" t="s">
        <v>452</v>
      </c>
      <c r="E10102" s="292">
        <v>6486</v>
      </c>
      <c r="F10102" s="292" t="s">
        <v>7133</v>
      </c>
      <c r="G10102" s="292"/>
      <c r="H10102" s="294">
        <v>8</v>
      </c>
      <c r="I10102" s="292">
        <v>321</v>
      </c>
      <c r="J10102" s="292" t="s">
        <v>2937</v>
      </c>
      <c r="K10102" s="292">
        <v>385.2</v>
      </c>
      <c r="L10102" s="292" t="s">
        <v>459</v>
      </c>
      <c r="M10102" s="292" t="s">
        <v>7116</v>
      </c>
      <c r="N10102" s="292" t="s">
        <v>7117</v>
      </c>
    </row>
    <row r="10103" spans="1:14" x14ac:dyDescent="0.2">
      <c r="A10103" s="505">
        <v>45239</v>
      </c>
      <c r="B10103" s="292" t="s">
        <v>541</v>
      </c>
      <c r="C10103" s="357">
        <v>6615.1</v>
      </c>
      <c r="D10103" s="292" t="s">
        <v>452</v>
      </c>
      <c r="E10103" s="292">
        <v>6486</v>
      </c>
      <c r="F10103" s="292" t="s">
        <v>7133</v>
      </c>
      <c r="G10103" s="292"/>
      <c r="H10103" s="294">
        <v>8</v>
      </c>
      <c r="I10103" s="292">
        <v>321</v>
      </c>
      <c r="J10103" s="292" t="s">
        <v>2937</v>
      </c>
      <c r="K10103" s="292">
        <v>385.2</v>
      </c>
      <c r="L10103" s="292" t="s">
        <v>459</v>
      </c>
      <c r="M10103" s="292" t="s">
        <v>7116</v>
      </c>
      <c r="N10103" s="292" t="s">
        <v>7117</v>
      </c>
    </row>
    <row r="10104" spans="1:14" x14ac:dyDescent="0.2">
      <c r="A10104" s="505">
        <v>45243</v>
      </c>
      <c r="B10104" s="292" t="s">
        <v>541</v>
      </c>
      <c r="C10104" s="357">
        <v>6615.1</v>
      </c>
      <c r="D10104" s="292" t="s">
        <v>452</v>
      </c>
      <c r="E10104" s="292">
        <v>6486</v>
      </c>
      <c r="F10104" s="292" t="s">
        <v>7133</v>
      </c>
      <c r="G10104" s="292"/>
      <c r="H10104" s="294">
        <v>8</v>
      </c>
      <c r="I10104" s="292">
        <v>321</v>
      </c>
      <c r="J10104" s="292" t="s">
        <v>2937</v>
      </c>
      <c r="K10104" s="292">
        <v>385.2</v>
      </c>
      <c r="L10104" s="292" t="s">
        <v>459</v>
      </c>
      <c r="M10104" s="292" t="s">
        <v>7116</v>
      </c>
      <c r="N10104" s="292" t="s">
        <v>7117</v>
      </c>
    </row>
    <row r="10105" spans="1:14" x14ac:dyDescent="0.2">
      <c r="A10105" s="505">
        <v>45244</v>
      </c>
      <c r="B10105" s="292" t="s">
        <v>541</v>
      </c>
      <c r="C10105" s="357">
        <v>6615.1</v>
      </c>
      <c r="D10105" s="292" t="s">
        <v>452</v>
      </c>
      <c r="E10105" s="292">
        <v>6486</v>
      </c>
      <c r="F10105" s="292" t="s">
        <v>7133</v>
      </c>
      <c r="G10105" s="292"/>
      <c r="H10105" s="294">
        <v>8</v>
      </c>
      <c r="I10105" s="292">
        <v>321</v>
      </c>
      <c r="J10105" s="292" t="s">
        <v>2937</v>
      </c>
      <c r="K10105" s="292">
        <v>385.2</v>
      </c>
      <c r="L10105" s="292" t="s">
        <v>459</v>
      </c>
      <c r="M10105" s="292" t="s">
        <v>7116</v>
      </c>
      <c r="N10105" s="292" t="s">
        <v>7117</v>
      </c>
    </row>
    <row r="10106" spans="1:14" x14ac:dyDescent="0.2">
      <c r="A10106" s="505">
        <v>45245</v>
      </c>
      <c r="B10106" s="292" t="s">
        <v>541</v>
      </c>
      <c r="C10106" s="357">
        <v>6615.1</v>
      </c>
      <c r="D10106" s="292" t="s">
        <v>452</v>
      </c>
      <c r="E10106" s="292">
        <v>6486</v>
      </c>
      <c r="F10106" s="292" t="s">
        <v>7133</v>
      </c>
      <c r="G10106" s="292"/>
      <c r="H10106" s="294">
        <v>8</v>
      </c>
      <c r="I10106" s="292">
        <v>321</v>
      </c>
      <c r="J10106" s="292" t="s">
        <v>2937</v>
      </c>
      <c r="K10106" s="292">
        <v>385.2</v>
      </c>
      <c r="L10106" s="292" t="s">
        <v>459</v>
      </c>
      <c r="M10106" s="292" t="s">
        <v>7116</v>
      </c>
      <c r="N10106" s="292" t="s">
        <v>7117</v>
      </c>
    </row>
    <row r="10107" spans="1:14" x14ac:dyDescent="0.2">
      <c r="A10107" s="505">
        <v>45243</v>
      </c>
      <c r="B10107" s="292" t="s">
        <v>541</v>
      </c>
      <c r="C10107" s="357">
        <v>6854.1</v>
      </c>
      <c r="D10107" s="292" t="s">
        <v>452</v>
      </c>
      <c r="E10107" s="292">
        <v>4498</v>
      </c>
      <c r="F10107" s="292" t="s">
        <v>3859</v>
      </c>
      <c r="G10107" s="292"/>
      <c r="H10107" s="294">
        <v>8</v>
      </c>
      <c r="I10107" s="292">
        <v>327</v>
      </c>
      <c r="J10107" s="292" t="s">
        <v>2937</v>
      </c>
      <c r="K10107" s="292">
        <v>392.4</v>
      </c>
      <c r="L10107" s="292" t="s">
        <v>459</v>
      </c>
      <c r="M10107" s="292" t="s">
        <v>7116</v>
      </c>
      <c r="N10107" s="292" t="s">
        <v>7117</v>
      </c>
    </row>
    <row r="10108" spans="1:14" x14ac:dyDescent="0.2">
      <c r="A10108" s="505">
        <v>45244</v>
      </c>
      <c r="B10108" s="292" t="s">
        <v>541</v>
      </c>
      <c r="C10108" s="357">
        <v>6854.1</v>
      </c>
      <c r="D10108" s="292" t="s">
        <v>452</v>
      </c>
      <c r="E10108" s="292">
        <v>4498</v>
      </c>
      <c r="F10108" s="292" t="s">
        <v>3859</v>
      </c>
      <c r="G10108" s="292"/>
      <c r="H10108" s="294">
        <v>8</v>
      </c>
      <c r="I10108" s="292">
        <v>327</v>
      </c>
      <c r="J10108" s="292" t="s">
        <v>2937</v>
      </c>
      <c r="K10108" s="292">
        <v>392.4</v>
      </c>
      <c r="L10108" s="292" t="s">
        <v>459</v>
      </c>
      <c r="M10108" s="292" t="s">
        <v>7116</v>
      </c>
      <c r="N10108" s="292" t="s">
        <v>7117</v>
      </c>
    </row>
    <row r="10109" spans="1:14" x14ac:dyDescent="0.2">
      <c r="A10109" s="505">
        <v>45245</v>
      </c>
      <c r="B10109" s="292" t="s">
        <v>541</v>
      </c>
      <c r="C10109" s="357">
        <v>6854.1</v>
      </c>
      <c r="D10109" s="292" t="s">
        <v>452</v>
      </c>
      <c r="E10109" s="292">
        <v>4498</v>
      </c>
      <c r="F10109" s="292" t="s">
        <v>3859</v>
      </c>
      <c r="G10109" s="292"/>
      <c r="H10109" s="294">
        <v>7</v>
      </c>
      <c r="I10109" s="292">
        <v>327</v>
      </c>
      <c r="J10109" s="292" t="s">
        <v>2937</v>
      </c>
      <c r="K10109" s="292">
        <v>392.4</v>
      </c>
      <c r="L10109" s="292" t="s">
        <v>459</v>
      </c>
      <c r="M10109" s="292" t="s">
        <v>7116</v>
      </c>
      <c r="N10109" s="292" t="s">
        <v>7117</v>
      </c>
    </row>
    <row r="10110" spans="1:14" x14ac:dyDescent="0.2">
      <c r="A10110" s="505">
        <v>45231</v>
      </c>
      <c r="B10110" s="292" t="s">
        <v>541</v>
      </c>
      <c r="C10110" s="357">
        <v>6854.1</v>
      </c>
      <c r="D10110" s="292" t="s">
        <v>452</v>
      </c>
      <c r="E10110" s="292">
        <v>4498</v>
      </c>
      <c r="F10110" s="292" t="s">
        <v>3859</v>
      </c>
      <c r="G10110" s="292"/>
      <c r="H10110" s="294">
        <v>8</v>
      </c>
      <c r="I10110" s="292">
        <v>327</v>
      </c>
      <c r="J10110" s="292" t="s">
        <v>2937</v>
      </c>
      <c r="K10110" s="292">
        <v>392.4</v>
      </c>
      <c r="L10110" s="292" t="s">
        <v>459</v>
      </c>
      <c r="M10110" s="292" t="s">
        <v>7116</v>
      </c>
      <c r="N10110" s="292" t="s">
        <v>7117</v>
      </c>
    </row>
    <row r="10111" spans="1:14" x14ac:dyDescent="0.2">
      <c r="A10111" s="505">
        <v>45232</v>
      </c>
      <c r="B10111" s="292" t="s">
        <v>541</v>
      </c>
      <c r="C10111" s="357">
        <v>6854.1</v>
      </c>
      <c r="D10111" s="292" t="s">
        <v>452</v>
      </c>
      <c r="E10111" s="292">
        <v>4498</v>
      </c>
      <c r="F10111" s="292" t="s">
        <v>3859</v>
      </c>
      <c r="G10111" s="292"/>
      <c r="H10111" s="294">
        <v>8</v>
      </c>
      <c r="I10111" s="292">
        <v>327</v>
      </c>
      <c r="J10111" s="292" t="s">
        <v>2937</v>
      </c>
      <c r="K10111" s="292">
        <v>392.4</v>
      </c>
      <c r="L10111" s="292" t="s">
        <v>459</v>
      </c>
      <c r="M10111" s="292" t="s">
        <v>7116</v>
      </c>
      <c r="N10111" s="292" t="s">
        <v>7117</v>
      </c>
    </row>
    <row r="10112" spans="1:14" x14ac:dyDescent="0.2">
      <c r="A10112" s="505">
        <v>45233</v>
      </c>
      <c r="B10112" s="292" t="s">
        <v>541</v>
      </c>
      <c r="C10112" s="357">
        <v>6854.1</v>
      </c>
      <c r="D10112" s="292" t="s">
        <v>452</v>
      </c>
      <c r="E10112" s="292">
        <v>4498</v>
      </c>
      <c r="F10112" s="292" t="s">
        <v>3859</v>
      </c>
      <c r="G10112" s="292"/>
      <c r="H10112" s="294">
        <v>8</v>
      </c>
      <c r="I10112" s="292">
        <v>327</v>
      </c>
      <c r="J10112" s="292" t="s">
        <v>2937</v>
      </c>
      <c r="K10112" s="292">
        <v>392.4</v>
      </c>
      <c r="L10112" s="292" t="s">
        <v>459</v>
      </c>
      <c r="M10112" s="292" t="s">
        <v>7116</v>
      </c>
      <c r="N10112" s="292" t="s">
        <v>7117</v>
      </c>
    </row>
    <row r="10113" spans="1:14" x14ac:dyDescent="0.2">
      <c r="A10113" s="505">
        <v>45236</v>
      </c>
      <c r="B10113" s="292" t="s">
        <v>541</v>
      </c>
      <c r="C10113" s="357">
        <v>6854.1</v>
      </c>
      <c r="D10113" s="292" t="s">
        <v>452</v>
      </c>
      <c r="E10113" s="292">
        <v>4498</v>
      </c>
      <c r="F10113" s="292" t="s">
        <v>3859</v>
      </c>
      <c r="G10113" s="292"/>
      <c r="H10113" s="294">
        <v>8</v>
      </c>
      <c r="I10113" s="292">
        <v>327</v>
      </c>
      <c r="J10113" s="292" t="s">
        <v>2937</v>
      </c>
      <c r="K10113" s="292">
        <v>392.4</v>
      </c>
      <c r="L10113" s="292" t="s">
        <v>459</v>
      </c>
      <c r="M10113" s="292" t="s">
        <v>7116</v>
      </c>
      <c r="N10113" s="292" t="s">
        <v>7117</v>
      </c>
    </row>
    <row r="10114" spans="1:14" x14ac:dyDescent="0.2">
      <c r="A10114" s="505">
        <v>45237</v>
      </c>
      <c r="B10114" s="292" t="s">
        <v>541</v>
      </c>
      <c r="C10114" s="357">
        <v>6854.1</v>
      </c>
      <c r="D10114" s="292" t="s">
        <v>452</v>
      </c>
      <c r="E10114" s="292">
        <v>4498</v>
      </c>
      <c r="F10114" s="292" t="s">
        <v>3859</v>
      </c>
      <c r="G10114" s="292"/>
      <c r="H10114" s="294">
        <v>8</v>
      </c>
      <c r="I10114" s="292">
        <v>327</v>
      </c>
      <c r="J10114" s="292" t="s">
        <v>2937</v>
      </c>
      <c r="K10114" s="292">
        <v>392.4</v>
      </c>
      <c r="L10114" s="292" t="s">
        <v>459</v>
      </c>
      <c r="M10114" s="292" t="s">
        <v>7116</v>
      </c>
      <c r="N10114" s="292" t="s">
        <v>7117</v>
      </c>
    </row>
    <row r="10115" spans="1:14" x14ac:dyDescent="0.2">
      <c r="A10115" s="505">
        <v>45238</v>
      </c>
      <c r="B10115" s="292" t="s">
        <v>541</v>
      </c>
      <c r="C10115" s="357">
        <v>6854.1</v>
      </c>
      <c r="D10115" s="292" t="s">
        <v>452</v>
      </c>
      <c r="E10115" s="292">
        <v>4498</v>
      </c>
      <c r="F10115" s="292" t="s">
        <v>3859</v>
      </c>
      <c r="G10115" s="292"/>
      <c r="H10115" s="294">
        <v>8</v>
      </c>
      <c r="I10115" s="292">
        <v>327</v>
      </c>
      <c r="J10115" s="292" t="s">
        <v>2937</v>
      </c>
      <c r="K10115" s="292">
        <v>392.4</v>
      </c>
      <c r="L10115" s="292" t="s">
        <v>459</v>
      </c>
      <c r="M10115" s="292" t="s">
        <v>7116</v>
      </c>
      <c r="N10115" s="292" t="s">
        <v>7117</v>
      </c>
    </row>
    <row r="10116" spans="1:14" x14ac:dyDescent="0.2">
      <c r="A10116" s="505">
        <v>45239</v>
      </c>
      <c r="B10116" s="292" t="s">
        <v>541</v>
      </c>
      <c r="C10116" s="357">
        <v>6854.1</v>
      </c>
      <c r="D10116" s="292" t="s">
        <v>452</v>
      </c>
      <c r="E10116" s="292">
        <v>4498</v>
      </c>
      <c r="F10116" s="292" t="s">
        <v>3859</v>
      </c>
      <c r="G10116" s="292"/>
      <c r="H10116" s="294">
        <v>4</v>
      </c>
      <c r="I10116" s="292">
        <v>327</v>
      </c>
      <c r="J10116" s="292" t="s">
        <v>2937</v>
      </c>
      <c r="K10116" s="292">
        <v>392.4</v>
      </c>
      <c r="L10116" s="292" t="s">
        <v>459</v>
      </c>
      <c r="M10116" s="292" t="s">
        <v>7116</v>
      </c>
      <c r="N10116" s="292" t="s">
        <v>7117</v>
      </c>
    </row>
    <row r="10117" spans="1:14" x14ac:dyDescent="0.2">
      <c r="A10117" s="505">
        <v>45240</v>
      </c>
      <c r="B10117" s="292" t="s">
        <v>541</v>
      </c>
      <c r="C10117" s="357">
        <v>6854.1</v>
      </c>
      <c r="D10117" s="292" t="s">
        <v>452</v>
      </c>
      <c r="E10117" s="292">
        <v>4498</v>
      </c>
      <c r="F10117" s="292" t="s">
        <v>3859</v>
      </c>
      <c r="G10117" s="292"/>
      <c r="H10117" s="294">
        <v>8</v>
      </c>
      <c r="I10117" s="292">
        <v>327</v>
      </c>
      <c r="J10117" s="292" t="s">
        <v>2937</v>
      </c>
      <c r="K10117" s="292">
        <v>392.4</v>
      </c>
      <c r="L10117" s="292" t="s">
        <v>459</v>
      </c>
      <c r="M10117" s="292" t="s">
        <v>7116</v>
      </c>
      <c r="N10117" s="292" t="s">
        <v>7117</v>
      </c>
    </row>
    <row r="10118" spans="1:14" x14ac:dyDescent="0.2">
      <c r="A10118" s="505">
        <v>45243</v>
      </c>
      <c r="B10118" s="292" t="s">
        <v>541</v>
      </c>
      <c r="C10118" s="357">
        <v>6615.1</v>
      </c>
      <c r="D10118" s="292" t="s">
        <v>452</v>
      </c>
      <c r="E10118" s="292">
        <v>5749</v>
      </c>
      <c r="F10118" s="292" t="s">
        <v>2978</v>
      </c>
      <c r="G10118" s="292"/>
      <c r="H10118" s="294">
        <v>8</v>
      </c>
      <c r="I10118" s="292">
        <v>359</v>
      </c>
      <c r="J10118" s="292" t="s">
        <v>2937</v>
      </c>
      <c r="K10118" s="292">
        <v>430.8</v>
      </c>
      <c r="L10118" s="292" t="s">
        <v>459</v>
      </c>
      <c r="M10118" s="292" t="s">
        <v>7146</v>
      </c>
      <c r="N10118" s="292" t="s">
        <v>7117</v>
      </c>
    </row>
    <row r="10119" spans="1:14" x14ac:dyDescent="0.2">
      <c r="A10119" s="505">
        <v>45244</v>
      </c>
      <c r="B10119" s="292" t="s">
        <v>541</v>
      </c>
      <c r="C10119" s="357">
        <v>6615.1</v>
      </c>
      <c r="D10119" s="292" t="s">
        <v>452</v>
      </c>
      <c r="E10119" s="292">
        <v>5749</v>
      </c>
      <c r="F10119" s="292" t="s">
        <v>2978</v>
      </c>
      <c r="G10119" s="292"/>
      <c r="H10119" s="294">
        <v>8</v>
      </c>
      <c r="I10119" s="292">
        <v>359</v>
      </c>
      <c r="J10119" s="292" t="s">
        <v>2937</v>
      </c>
      <c r="K10119" s="292">
        <v>430.8</v>
      </c>
      <c r="L10119" s="292" t="s">
        <v>459</v>
      </c>
      <c r="M10119" s="292" t="s">
        <v>7146</v>
      </c>
      <c r="N10119" s="292" t="s">
        <v>7117</v>
      </c>
    </row>
    <row r="10120" spans="1:14" x14ac:dyDescent="0.2">
      <c r="A10120" s="505">
        <v>45245</v>
      </c>
      <c r="B10120" s="292" t="s">
        <v>541</v>
      </c>
      <c r="C10120" s="357">
        <v>6615.1</v>
      </c>
      <c r="D10120" s="292" t="s">
        <v>452</v>
      </c>
      <c r="E10120" s="292">
        <v>5749</v>
      </c>
      <c r="F10120" s="292" t="s">
        <v>2978</v>
      </c>
      <c r="G10120" s="292"/>
      <c r="H10120" s="294">
        <v>8</v>
      </c>
      <c r="I10120" s="292">
        <v>359</v>
      </c>
      <c r="J10120" s="292" t="s">
        <v>2937</v>
      </c>
      <c r="K10120" s="292">
        <v>430.8</v>
      </c>
      <c r="L10120" s="292" t="s">
        <v>459</v>
      </c>
      <c r="M10120" s="292" t="s">
        <v>7146</v>
      </c>
      <c r="N10120" s="292" t="s">
        <v>7117</v>
      </c>
    </row>
    <row r="10121" spans="1:14" x14ac:dyDescent="0.2">
      <c r="A10121" s="505">
        <v>45243</v>
      </c>
      <c r="B10121" s="292" t="s">
        <v>541</v>
      </c>
      <c r="C10121" s="357">
        <v>6615.1</v>
      </c>
      <c r="D10121" s="292" t="s">
        <v>452</v>
      </c>
      <c r="E10121" s="292">
        <v>5749</v>
      </c>
      <c r="F10121" s="292" t="s">
        <v>2978</v>
      </c>
      <c r="G10121" s="292"/>
      <c r="H10121" s="294">
        <v>-8</v>
      </c>
      <c r="I10121" s="292">
        <v>359</v>
      </c>
      <c r="J10121" s="292" t="s">
        <v>2937</v>
      </c>
      <c r="K10121" s="292">
        <v>430.8</v>
      </c>
      <c r="L10121" s="292" t="s">
        <v>459</v>
      </c>
      <c r="M10121" s="292" t="s">
        <v>7146</v>
      </c>
      <c r="N10121" s="292" t="s">
        <v>7117</v>
      </c>
    </row>
    <row r="10122" spans="1:14" x14ac:dyDescent="0.2">
      <c r="A10122" s="505">
        <v>45244</v>
      </c>
      <c r="B10122" s="292" t="s">
        <v>541</v>
      </c>
      <c r="C10122" s="357">
        <v>6615.1</v>
      </c>
      <c r="D10122" s="292" t="s">
        <v>452</v>
      </c>
      <c r="E10122" s="292">
        <v>5749</v>
      </c>
      <c r="F10122" s="292" t="s">
        <v>2978</v>
      </c>
      <c r="G10122" s="292"/>
      <c r="H10122" s="294">
        <v>-8</v>
      </c>
      <c r="I10122" s="292">
        <v>359</v>
      </c>
      <c r="J10122" s="292" t="s">
        <v>2937</v>
      </c>
      <c r="K10122" s="292">
        <v>430.8</v>
      </c>
      <c r="L10122" s="292" t="s">
        <v>459</v>
      </c>
      <c r="M10122" s="292" t="s">
        <v>7146</v>
      </c>
      <c r="N10122" s="292" t="s">
        <v>7117</v>
      </c>
    </row>
    <row r="10123" spans="1:14" x14ac:dyDescent="0.2">
      <c r="A10123" s="505">
        <v>45245</v>
      </c>
      <c r="B10123" s="292" t="s">
        <v>541</v>
      </c>
      <c r="C10123" s="357">
        <v>6615.1</v>
      </c>
      <c r="D10123" s="292" t="s">
        <v>452</v>
      </c>
      <c r="E10123" s="292">
        <v>5749</v>
      </c>
      <c r="F10123" s="292" t="s">
        <v>2978</v>
      </c>
      <c r="G10123" s="292"/>
      <c r="H10123" s="294">
        <v>-8</v>
      </c>
      <c r="I10123" s="292">
        <v>359</v>
      </c>
      <c r="J10123" s="292" t="s">
        <v>2937</v>
      </c>
      <c r="K10123" s="292">
        <v>430.8</v>
      </c>
      <c r="L10123" s="292" t="s">
        <v>459</v>
      </c>
      <c r="M10123" s="292" t="s">
        <v>7146</v>
      </c>
      <c r="N10123" s="292" t="s">
        <v>7117</v>
      </c>
    </row>
    <row r="10124" spans="1:14" x14ac:dyDescent="0.2">
      <c r="A10124" s="505">
        <v>45243</v>
      </c>
      <c r="B10124" s="292" t="s">
        <v>541</v>
      </c>
      <c r="C10124" s="357">
        <v>6746.1</v>
      </c>
      <c r="D10124" s="292" t="s">
        <v>452</v>
      </c>
      <c r="E10124" s="292">
        <v>6185</v>
      </c>
      <c r="F10124" s="292" t="s">
        <v>7185</v>
      </c>
      <c r="G10124" s="292"/>
      <c r="H10124" s="294">
        <v>8</v>
      </c>
      <c r="I10124" s="292">
        <v>225</v>
      </c>
      <c r="J10124" s="292" t="s">
        <v>425</v>
      </c>
      <c r="K10124" s="292">
        <v>270</v>
      </c>
      <c r="L10124" s="292" t="s">
        <v>459</v>
      </c>
      <c r="M10124" s="292" t="s">
        <v>7116</v>
      </c>
      <c r="N10124" s="292" t="s">
        <v>7117</v>
      </c>
    </row>
    <row r="10125" spans="1:14" x14ac:dyDescent="0.2">
      <c r="A10125" s="505">
        <v>45257</v>
      </c>
      <c r="B10125" s="292" t="s">
        <v>541</v>
      </c>
      <c r="C10125" s="357">
        <v>6709.1</v>
      </c>
      <c r="D10125" s="292" t="s">
        <v>452</v>
      </c>
      <c r="E10125" s="292">
        <v>7275</v>
      </c>
      <c r="F10125" s="292" t="s">
        <v>7205</v>
      </c>
      <c r="G10125" s="292"/>
      <c r="H10125" s="294">
        <v>8</v>
      </c>
      <c r="I10125" s="292">
        <v>300</v>
      </c>
      <c r="J10125" s="292" t="s">
        <v>425</v>
      </c>
      <c r="K10125" s="292">
        <v>360</v>
      </c>
      <c r="L10125" s="292" t="s">
        <v>459</v>
      </c>
      <c r="M10125" s="292" t="s">
        <v>7116</v>
      </c>
      <c r="N10125" s="292" t="s">
        <v>7117</v>
      </c>
    </row>
    <row r="10126" spans="1:14" x14ac:dyDescent="0.2">
      <c r="A10126" s="505">
        <v>45244</v>
      </c>
      <c r="B10126" s="292" t="s">
        <v>541</v>
      </c>
      <c r="C10126" s="357">
        <v>6746.1</v>
      </c>
      <c r="D10126" s="292" t="s">
        <v>452</v>
      </c>
      <c r="E10126" s="292">
        <v>6185</v>
      </c>
      <c r="F10126" s="292" t="s">
        <v>7185</v>
      </c>
      <c r="G10126" s="292"/>
      <c r="H10126" s="294">
        <v>8</v>
      </c>
      <c r="I10126" s="292">
        <v>225</v>
      </c>
      <c r="J10126" s="292" t="s">
        <v>425</v>
      </c>
      <c r="K10126" s="292">
        <v>270</v>
      </c>
      <c r="L10126" s="292" t="s">
        <v>459</v>
      </c>
      <c r="M10126" s="292" t="s">
        <v>7116</v>
      </c>
      <c r="N10126" s="292" t="s">
        <v>7117</v>
      </c>
    </row>
    <row r="10127" spans="1:14" x14ac:dyDescent="0.2">
      <c r="A10127" s="505">
        <v>45231</v>
      </c>
      <c r="B10127" s="292" t="s">
        <v>541</v>
      </c>
      <c r="C10127" s="357">
        <v>6011.1</v>
      </c>
      <c r="D10127" s="292" t="s">
        <v>2065</v>
      </c>
      <c r="E10127" s="292">
        <v>6288</v>
      </c>
      <c r="F10127" s="292" t="s">
        <v>7189</v>
      </c>
      <c r="G10127" s="292"/>
      <c r="H10127" s="294">
        <v>8</v>
      </c>
      <c r="I10127" s="292">
        <v>232</v>
      </c>
      <c r="J10127" s="292" t="s">
        <v>425</v>
      </c>
      <c r="K10127" s="292">
        <v>278.39999999999998</v>
      </c>
      <c r="L10127" s="292" t="s">
        <v>459</v>
      </c>
      <c r="M10127" s="292" t="s">
        <v>7116</v>
      </c>
      <c r="N10127" s="292" t="s">
        <v>7117</v>
      </c>
    </row>
    <row r="10128" spans="1:14" x14ac:dyDescent="0.2">
      <c r="A10128" s="505">
        <v>45258</v>
      </c>
      <c r="B10128" s="292" t="s">
        <v>541</v>
      </c>
      <c r="C10128" s="357">
        <v>6709.1</v>
      </c>
      <c r="D10128" s="292" t="s">
        <v>452</v>
      </c>
      <c r="E10128" s="292">
        <v>7275</v>
      </c>
      <c r="F10128" s="292" t="s">
        <v>7205</v>
      </c>
      <c r="G10128" s="292"/>
      <c r="H10128" s="294">
        <v>8</v>
      </c>
      <c r="I10128" s="292">
        <v>300</v>
      </c>
      <c r="J10128" s="292" t="s">
        <v>425</v>
      </c>
      <c r="K10128" s="292">
        <v>360</v>
      </c>
      <c r="L10128" s="292" t="s">
        <v>459</v>
      </c>
      <c r="M10128" s="292" t="s">
        <v>7116</v>
      </c>
      <c r="N10128" s="292" t="s">
        <v>7117</v>
      </c>
    </row>
    <row r="10129" spans="1:14" x14ac:dyDescent="0.2">
      <c r="A10129" s="505">
        <v>45245</v>
      </c>
      <c r="B10129" s="292" t="s">
        <v>541</v>
      </c>
      <c r="C10129" s="357">
        <v>6746.1</v>
      </c>
      <c r="D10129" s="292" t="s">
        <v>452</v>
      </c>
      <c r="E10129" s="292">
        <v>6185</v>
      </c>
      <c r="F10129" s="292" t="s">
        <v>7185</v>
      </c>
      <c r="G10129" s="292"/>
      <c r="H10129" s="294">
        <v>8</v>
      </c>
      <c r="I10129" s="292">
        <v>225</v>
      </c>
      <c r="J10129" s="292" t="s">
        <v>425</v>
      </c>
      <c r="K10129" s="292">
        <v>270</v>
      </c>
      <c r="L10129" s="292" t="s">
        <v>459</v>
      </c>
      <c r="M10129" s="292" t="s">
        <v>7116</v>
      </c>
      <c r="N10129" s="292" t="s">
        <v>7117</v>
      </c>
    </row>
    <row r="10130" spans="1:14" x14ac:dyDescent="0.2">
      <c r="A10130" s="505">
        <v>45232</v>
      </c>
      <c r="B10130" s="292" t="s">
        <v>541</v>
      </c>
      <c r="C10130" s="357">
        <v>6011.1</v>
      </c>
      <c r="D10130" s="292" t="s">
        <v>2065</v>
      </c>
      <c r="E10130" s="292">
        <v>6288</v>
      </c>
      <c r="F10130" s="292" t="s">
        <v>7189</v>
      </c>
      <c r="G10130" s="292"/>
      <c r="H10130" s="294">
        <v>8</v>
      </c>
      <c r="I10130" s="292">
        <v>232</v>
      </c>
      <c r="J10130" s="292" t="s">
        <v>425</v>
      </c>
      <c r="K10130" s="292">
        <v>278.39999999999998</v>
      </c>
      <c r="L10130" s="292" t="s">
        <v>459</v>
      </c>
      <c r="M10130" s="292" t="s">
        <v>7116</v>
      </c>
      <c r="N10130" s="292" t="s">
        <v>7117</v>
      </c>
    </row>
    <row r="10131" spans="1:14" x14ac:dyDescent="0.2">
      <c r="A10131" s="505">
        <v>45259</v>
      </c>
      <c r="B10131" s="292" t="s">
        <v>541</v>
      </c>
      <c r="C10131" s="357">
        <v>6709.1</v>
      </c>
      <c r="D10131" s="292" t="s">
        <v>452</v>
      </c>
      <c r="E10131" s="292">
        <v>7275</v>
      </c>
      <c r="F10131" s="292" t="s">
        <v>7205</v>
      </c>
      <c r="G10131" s="292"/>
      <c r="H10131" s="294">
        <v>8</v>
      </c>
      <c r="I10131" s="292">
        <v>300</v>
      </c>
      <c r="J10131" s="292" t="s">
        <v>425</v>
      </c>
      <c r="K10131" s="292">
        <v>360</v>
      </c>
      <c r="L10131" s="292" t="s">
        <v>459</v>
      </c>
      <c r="M10131" s="292" t="s">
        <v>7116</v>
      </c>
      <c r="N10131" s="292" t="s">
        <v>7117</v>
      </c>
    </row>
    <row r="10132" spans="1:14" x14ac:dyDescent="0.2">
      <c r="A10132" s="505">
        <v>45236</v>
      </c>
      <c r="B10132" s="292" t="s">
        <v>541</v>
      </c>
      <c r="C10132" s="357">
        <v>6746.1</v>
      </c>
      <c r="D10132" s="292" t="s">
        <v>452</v>
      </c>
      <c r="E10132" s="292">
        <v>6185</v>
      </c>
      <c r="F10132" s="292" t="s">
        <v>7185</v>
      </c>
      <c r="G10132" s="292"/>
      <c r="H10132" s="294">
        <v>8</v>
      </c>
      <c r="I10132" s="292">
        <v>225</v>
      </c>
      <c r="J10132" s="292" t="s">
        <v>425</v>
      </c>
      <c r="K10132" s="292">
        <v>270</v>
      </c>
      <c r="L10132" s="292" t="s">
        <v>459</v>
      </c>
      <c r="M10132" s="292" t="s">
        <v>7116</v>
      </c>
      <c r="N10132" s="292" t="s">
        <v>7117</v>
      </c>
    </row>
    <row r="10133" spans="1:14" x14ac:dyDescent="0.2">
      <c r="A10133" s="505">
        <v>45233</v>
      </c>
      <c r="B10133" s="292" t="s">
        <v>541</v>
      </c>
      <c r="C10133" s="357">
        <v>6011.1</v>
      </c>
      <c r="D10133" s="292" t="s">
        <v>2065</v>
      </c>
      <c r="E10133" s="292">
        <v>6288</v>
      </c>
      <c r="F10133" s="292" t="s">
        <v>7189</v>
      </c>
      <c r="G10133" s="292"/>
      <c r="H10133" s="294">
        <v>8</v>
      </c>
      <c r="I10133" s="292">
        <v>232</v>
      </c>
      <c r="J10133" s="292" t="s">
        <v>425</v>
      </c>
      <c r="K10133" s="292">
        <v>278.39999999999998</v>
      </c>
      <c r="L10133" s="292" t="s">
        <v>459</v>
      </c>
      <c r="M10133" s="292" t="s">
        <v>7116</v>
      </c>
      <c r="N10133" s="292" t="s">
        <v>7117</v>
      </c>
    </row>
    <row r="10134" spans="1:14" x14ac:dyDescent="0.2">
      <c r="A10134" s="505">
        <v>45260</v>
      </c>
      <c r="B10134" s="292" t="s">
        <v>541</v>
      </c>
      <c r="C10134" s="357">
        <v>6709.1</v>
      </c>
      <c r="D10134" s="292" t="s">
        <v>452</v>
      </c>
      <c r="E10134" s="292">
        <v>7275</v>
      </c>
      <c r="F10134" s="292" t="s">
        <v>7205</v>
      </c>
      <c r="G10134" s="292"/>
      <c r="H10134" s="294">
        <v>8</v>
      </c>
      <c r="I10134" s="292">
        <v>300</v>
      </c>
      <c r="J10134" s="292" t="s">
        <v>425</v>
      </c>
      <c r="K10134" s="292">
        <v>360</v>
      </c>
      <c r="L10134" s="292" t="s">
        <v>459</v>
      </c>
      <c r="M10134" s="292" t="s">
        <v>7116</v>
      </c>
      <c r="N10134" s="292" t="s">
        <v>7117</v>
      </c>
    </row>
    <row r="10135" spans="1:14" x14ac:dyDescent="0.2">
      <c r="A10135" s="505">
        <v>45237</v>
      </c>
      <c r="B10135" s="292" t="s">
        <v>541</v>
      </c>
      <c r="C10135" s="357">
        <v>6746.1</v>
      </c>
      <c r="D10135" s="292" t="s">
        <v>452</v>
      </c>
      <c r="E10135" s="292">
        <v>6185</v>
      </c>
      <c r="F10135" s="292" t="s">
        <v>7185</v>
      </c>
      <c r="G10135" s="292"/>
      <c r="H10135" s="294">
        <v>8</v>
      </c>
      <c r="I10135" s="292">
        <v>225</v>
      </c>
      <c r="J10135" s="292" t="s">
        <v>425</v>
      </c>
      <c r="K10135" s="292">
        <v>270</v>
      </c>
      <c r="L10135" s="292" t="s">
        <v>459</v>
      </c>
      <c r="M10135" s="292" t="s">
        <v>7116</v>
      </c>
      <c r="N10135" s="292" t="s">
        <v>7117</v>
      </c>
    </row>
    <row r="10136" spans="1:14" x14ac:dyDescent="0.2">
      <c r="A10136" s="505">
        <v>45236</v>
      </c>
      <c r="B10136" s="292" t="s">
        <v>541</v>
      </c>
      <c r="C10136" s="357">
        <v>6709.1</v>
      </c>
      <c r="D10136" s="292" t="s">
        <v>2065</v>
      </c>
      <c r="E10136" s="292">
        <v>6288</v>
      </c>
      <c r="F10136" s="292" t="s">
        <v>7189</v>
      </c>
      <c r="G10136" s="292"/>
      <c r="H10136" s="294">
        <v>8</v>
      </c>
      <c r="I10136" s="292">
        <v>232</v>
      </c>
      <c r="J10136" s="292" t="s">
        <v>425</v>
      </c>
      <c r="K10136" s="292">
        <v>278.39999999999998</v>
      </c>
      <c r="L10136" s="292" t="s">
        <v>459</v>
      </c>
      <c r="M10136" s="292" t="s">
        <v>7116</v>
      </c>
      <c r="N10136" s="292" t="s">
        <v>7117</v>
      </c>
    </row>
    <row r="10137" spans="1:14" x14ac:dyDescent="0.2">
      <c r="A10137" s="505">
        <v>45238</v>
      </c>
      <c r="B10137" s="292" t="s">
        <v>541</v>
      </c>
      <c r="C10137" s="357">
        <v>6746.1</v>
      </c>
      <c r="D10137" s="292" t="s">
        <v>452</v>
      </c>
      <c r="E10137" s="292">
        <v>6185</v>
      </c>
      <c r="F10137" s="292" t="s">
        <v>7185</v>
      </c>
      <c r="G10137" s="292"/>
      <c r="H10137" s="294">
        <v>8</v>
      </c>
      <c r="I10137" s="292">
        <v>225</v>
      </c>
      <c r="J10137" s="292" t="s">
        <v>425</v>
      </c>
      <c r="K10137" s="292">
        <v>270</v>
      </c>
      <c r="L10137" s="292" t="s">
        <v>459</v>
      </c>
      <c r="M10137" s="292" t="s">
        <v>7116</v>
      </c>
      <c r="N10137" s="292" t="s">
        <v>7117</v>
      </c>
    </row>
    <row r="10138" spans="1:14" x14ac:dyDescent="0.2">
      <c r="A10138" s="505">
        <v>45250</v>
      </c>
      <c r="B10138" s="292" t="s">
        <v>541</v>
      </c>
      <c r="C10138" s="357">
        <v>80422.16</v>
      </c>
      <c r="D10138" s="292" t="s">
        <v>2065</v>
      </c>
      <c r="E10138" s="292">
        <v>7275</v>
      </c>
      <c r="F10138" s="292" t="s">
        <v>7205</v>
      </c>
      <c r="G10138" s="292"/>
      <c r="H10138" s="294">
        <v>8</v>
      </c>
      <c r="I10138" s="292">
        <v>300</v>
      </c>
      <c r="J10138" s="292" t="s">
        <v>425</v>
      </c>
      <c r="K10138" s="292">
        <v>360</v>
      </c>
      <c r="L10138" s="292" t="s">
        <v>459</v>
      </c>
      <c r="M10138" s="292" t="s">
        <v>7116</v>
      </c>
      <c r="N10138" s="292" t="s">
        <v>7117</v>
      </c>
    </row>
    <row r="10139" spans="1:14" x14ac:dyDescent="0.2">
      <c r="A10139" s="505">
        <v>45237</v>
      </c>
      <c r="B10139" s="292" t="s">
        <v>541</v>
      </c>
      <c r="C10139" s="357">
        <v>6709.1</v>
      </c>
      <c r="D10139" s="292" t="s">
        <v>2065</v>
      </c>
      <c r="E10139" s="292">
        <v>6288</v>
      </c>
      <c r="F10139" s="292" t="s">
        <v>7189</v>
      </c>
      <c r="G10139" s="292"/>
      <c r="H10139" s="294">
        <v>8</v>
      </c>
      <c r="I10139" s="292">
        <v>232</v>
      </c>
      <c r="J10139" s="292" t="s">
        <v>425</v>
      </c>
      <c r="K10139" s="292">
        <v>278.39999999999998</v>
      </c>
      <c r="L10139" s="292" t="s">
        <v>459</v>
      </c>
      <c r="M10139" s="292" t="s">
        <v>7116</v>
      </c>
      <c r="N10139" s="292" t="s">
        <v>7117</v>
      </c>
    </row>
    <row r="10140" spans="1:14" x14ac:dyDescent="0.2">
      <c r="A10140" s="505">
        <v>45239</v>
      </c>
      <c r="B10140" s="292" t="s">
        <v>541</v>
      </c>
      <c r="C10140" s="357">
        <v>6746.1</v>
      </c>
      <c r="D10140" s="292" t="s">
        <v>452</v>
      </c>
      <c r="E10140" s="292">
        <v>6185</v>
      </c>
      <c r="F10140" s="292" t="s">
        <v>7185</v>
      </c>
      <c r="G10140" s="292"/>
      <c r="H10140" s="294">
        <v>8</v>
      </c>
      <c r="I10140" s="292">
        <v>225</v>
      </c>
      <c r="J10140" s="292" t="s">
        <v>425</v>
      </c>
      <c r="K10140" s="292">
        <v>270</v>
      </c>
      <c r="L10140" s="292" t="s">
        <v>459</v>
      </c>
      <c r="M10140" s="292" t="s">
        <v>7116</v>
      </c>
      <c r="N10140" s="292" t="s">
        <v>7117</v>
      </c>
    </row>
    <row r="10141" spans="1:14" x14ac:dyDescent="0.2">
      <c r="A10141" s="505">
        <v>45251</v>
      </c>
      <c r="B10141" s="292" t="s">
        <v>541</v>
      </c>
      <c r="C10141" s="357">
        <v>80422.16</v>
      </c>
      <c r="D10141" s="292" t="s">
        <v>2065</v>
      </c>
      <c r="E10141" s="292">
        <v>7275</v>
      </c>
      <c r="F10141" s="292" t="s">
        <v>7205</v>
      </c>
      <c r="G10141" s="292"/>
      <c r="H10141" s="294">
        <v>8</v>
      </c>
      <c r="I10141" s="292">
        <v>300</v>
      </c>
      <c r="J10141" s="292" t="s">
        <v>425</v>
      </c>
      <c r="K10141" s="292">
        <v>360</v>
      </c>
      <c r="L10141" s="292" t="s">
        <v>459</v>
      </c>
      <c r="M10141" s="292" t="s">
        <v>7116</v>
      </c>
      <c r="N10141" s="292" t="s">
        <v>7117</v>
      </c>
    </row>
    <row r="10142" spans="1:14" x14ac:dyDescent="0.2">
      <c r="A10142" s="505">
        <v>45238</v>
      </c>
      <c r="B10142" s="292" t="s">
        <v>541</v>
      </c>
      <c r="C10142" s="357">
        <v>6709.1</v>
      </c>
      <c r="D10142" s="292" t="s">
        <v>2065</v>
      </c>
      <c r="E10142" s="292">
        <v>6288</v>
      </c>
      <c r="F10142" s="292" t="s">
        <v>7189</v>
      </c>
      <c r="G10142" s="292"/>
      <c r="H10142" s="294">
        <v>8</v>
      </c>
      <c r="I10142" s="292">
        <v>232</v>
      </c>
      <c r="J10142" s="292" t="s">
        <v>425</v>
      </c>
      <c r="K10142" s="292">
        <v>278.39999999999998</v>
      </c>
      <c r="L10142" s="292" t="s">
        <v>459</v>
      </c>
      <c r="M10142" s="292" t="s">
        <v>7116</v>
      </c>
      <c r="N10142" s="292" t="s">
        <v>7117</v>
      </c>
    </row>
    <row r="10143" spans="1:14" x14ac:dyDescent="0.2">
      <c r="A10143" s="505">
        <v>45240</v>
      </c>
      <c r="B10143" s="292" t="s">
        <v>541</v>
      </c>
      <c r="C10143" s="357">
        <v>6746.1</v>
      </c>
      <c r="D10143" s="292" t="s">
        <v>452</v>
      </c>
      <c r="E10143" s="292">
        <v>6185</v>
      </c>
      <c r="F10143" s="292" t="s">
        <v>7185</v>
      </c>
      <c r="G10143" s="292"/>
      <c r="H10143" s="294">
        <v>8</v>
      </c>
      <c r="I10143" s="292">
        <v>225</v>
      </c>
      <c r="J10143" s="292" t="s">
        <v>425</v>
      </c>
      <c r="K10143" s="292">
        <v>270</v>
      </c>
      <c r="L10143" s="292" t="s">
        <v>459</v>
      </c>
      <c r="M10143" s="292" t="s">
        <v>7116</v>
      </c>
      <c r="N10143" s="292" t="s">
        <v>7117</v>
      </c>
    </row>
    <row r="10144" spans="1:14" x14ac:dyDescent="0.2">
      <c r="A10144" s="505">
        <v>45246</v>
      </c>
      <c r="B10144" s="292" t="s">
        <v>541</v>
      </c>
      <c r="C10144" s="357">
        <v>6709.1</v>
      </c>
      <c r="D10144" s="292" t="s">
        <v>452</v>
      </c>
      <c r="E10144" s="292">
        <v>7275</v>
      </c>
      <c r="F10144" s="292" t="s">
        <v>7205</v>
      </c>
      <c r="G10144" s="292"/>
      <c r="H10144" s="294">
        <v>8</v>
      </c>
      <c r="I10144" s="292">
        <v>300</v>
      </c>
      <c r="J10144" s="292" t="s">
        <v>425</v>
      </c>
      <c r="K10144" s="292">
        <v>360</v>
      </c>
      <c r="L10144" s="292" t="s">
        <v>459</v>
      </c>
      <c r="M10144" s="292" t="s">
        <v>7116</v>
      </c>
      <c r="N10144" s="292" t="s">
        <v>7117</v>
      </c>
    </row>
    <row r="10145" spans="1:14" x14ac:dyDescent="0.2">
      <c r="A10145" s="505">
        <v>45239</v>
      </c>
      <c r="B10145" s="292" t="s">
        <v>541</v>
      </c>
      <c r="C10145" s="357">
        <v>6709.1</v>
      </c>
      <c r="D10145" s="292" t="s">
        <v>2065</v>
      </c>
      <c r="E10145" s="292">
        <v>6288</v>
      </c>
      <c r="F10145" s="292" t="s">
        <v>7189</v>
      </c>
      <c r="G10145" s="292"/>
      <c r="H10145" s="294">
        <v>8</v>
      </c>
      <c r="I10145" s="292">
        <v>232</v>
      </c>
      <c r="J10145" s="292" t="s">
        <v>425</v>
      </c>
      <c r="K10145" s="292">
        <v>278.39999999999998</v>
      </c>
      <c r="L10145" s="292" t="s">
        <v>459</v>
      </c>
      <c r="M10145" s="292" t="s">
        <v>7116</v>
      </c>
      <c r="N10145" s="292" t="s">
        <v>7117</v>
      </c>
    </row>
    <row r="10146" spans="1:14" x14ac:dyDescent="0.2">
      <c r="A10146" s="505">
        <v>45247</v>
      </c>
      <c r="B10146" s="292" t="s">
        <v>541</v>
      </c>
      <c r="C10146" s="357">
        <v>6709.1</v>
      </c>
      <c r="D10146" s="292" t="s">
        <v>452</v>
      </c>
      <c r="E10146" s="292">
        <v>7275</v>
      </c>
      <c r="F10146" s="292" t="s">
        <v>7205</v>
      </c>
      <c r="G10146" s="292"/>
      <c r="H10146" s="294">
        <v>8</v>
      </c>
      <c r="I10146" s="292">
        <v>300</v>
      </c>
      <c r="J10146" s="292" t="s">
        <v>425</v>
      </c>
      <c r="K10146" s="292">
        <v>360</v>
      </c>
      <c r="L10146" s="292" t="s">
        <v>459</v>
      </c>
      <c r="M10146" s="292" t="s">
        <v>7116</v>
      </c>
      <c r="N10146" s="292" t="s">
        <v>7117</v>
      </c>
    </row>
    <row r="10147" spans="1:14" x14ac:dyDescent="0.2">
      <c r="A10147" s="505">
        <v>45231</v>
      </c>
      <c r="B10147" s="292" t="s">
        <v>541</v>
      </c>
      <c r="C10147" s="357">
        <v>6709.1</v>
      </c>
      <c r="D10147" s="292" t="s">
        <v>452</v>
      </c>
      <c r="E10147" s="292">
        <v>6185</v>
      </c>
      <c r="F10147" s="292" t="s">
        <v>7185</v>
      </c>
      <c r="G10147" s="292"/>
      <c r="H10147" s="294">
        <v>8</v>
      </c>
      <c r="I10147" s="292">
        <v>225</v>
      </c>
      <c r="J10147" s="292" t="s">
        <v>425</v>
      </c>
      <c r="K10147" s="292">
        <v>270</v>
      </c>
      <c r="L10147" s="292" t="s">
        <v>459</v>
      </c>
      <c r="M10147" s="292" t="s">
        <v>7116</v>
      </c>
      <c r="N10147" s="292" t="s">
        <v>7117</v>
      </c>
    </row>
    <row r="10148" spans="1:14" x14ac:dyDescent="0.2">
      <c r="A10148" s="505">
        <v>45240</v>
      </c>
      <c r="B10148" s="292" t="s">
        <v>541</v>
      </c>
      <c r="C10148" s="357">
        <v>6709.1</v>
      </c>
      <c r="D10148" s="292" t="s">
        <v>2065</v>
      </c>
      <c r="E10148" s="292">
        <v>6288</v>
      </c>
      <c r="F10148" s="292" t="s">
        <v>7189</v>
      </c>
      <c r="G10148" s="292"/>
      <c r="H10148" s="294">
        <v>8</v>
      </c>
      <c r="I10148" s="292">
        <v>232</v>
      </c>
      <c r="J10148" s="292" t="s">
        <v>425</v>
      </c>
      <c r="K10148" s="292">
        <v>278.39999999999998</v>
      </c>
      <c r="L10148" s="292" t="s">
        <v>459</v>
      </c>
      <c r="M10148" s="292" t="s">
        <v>7116</v>
      </c>
      <c r="N10148" s="292" t="s">
        <v>7117</v>
      </c>
    </row>
    <row r="10149" spans="1:14" x14ac:dyDescent="0.2">
      <c r="A10149" s="505">
        <v>45252</v>
      </c>
      <c r="B10149" s="292" t="s">
        <v>541</v>
      </c>
      <c r="C10149" s="357">
        <v>6709.1</v>
      </c>
      <c r="D10149" s="292" t="s">
        <v>452</v>
      </c>
      <c r="E10149" s="292">
        <v>7275</v>
      </c>
      <c r="F10149" s="292" t="s">
        <v>7205</v>
      </c>
      <c r="G10149" s="292"/>
      <c r="H10149" s="294">
        <v>8</v>
      </c>
      <c r="I10149" s="292">
        <v>300</v>
      </c>
      <c r="J10149" s="292" t="s">
        <v>425</v>
      </c>
      <c r="K10149" s="292">
        <v>360</v>
      </c>
      <c r="L10149" s="292" t="s">
        <v>459</v>
      </c>
      <c r="M10149" s="292" t="s">
        <v>7116</v>
      </c>
      <c r="N10149" s="292" t="s">
        <v>7117</v>
      </c>
    </row>
    <row r="10150" spans="1:14" x14ac:dyDescent="0.2">
      <c r="A10150" s="505">
        <v>45232</v>
      </c>
      <c r="B10150" s="292" t="s">
        <v>541</v>
      </c>
      <c r="C10150" s="357">
        <v>6709.1</v>
      </c>
      <c r="D10150" s="292" t="s">
        <v>452</v>
      </c>
      <c r="E10150" s="292">
        <v>6185</v>
      </c>
      <c r="F10150" s="292" t="s">
        <v>7185</v>
      </c>
      <c r="G10150" s="292"/>
      <c r="H10150" s="294">
        <v>8</v>
      </c>
      <c r="I10150" s="292">
        <v>225</v>
      </c>
      <c r="J10150" s="292" t="s">
        <v>425</v>
      </c>
      <c r="K10150" s="292">
        <v>270</v>
      </c>
      <c r="L10150" s="292" t="s">
        <v>459</v>
      </c>
      <c r="M10150" s="292" t="s">
        <v>7116</v>
      </c>
      <c r="N10150" s="292" t="s">
        <v>7117</v>
      </c>
    </row>
    <row r="10151" spans="1:14" x14ac:dyDescent="0.2">
      <c r="A10151" s="505">
        <v>45253</v>
      </c>
      <c r="B10151" s="292" t="s">
        <v>541</v>
      </c>
      <c r="C10151" s="357">
        <v>6709.1</v>
      </c>
      <c r="D10151" s="292" t="s">
        <v>452</v>
      </c>
      <c r="E10151" s="292">
        <v>7275</v>
      </c>
      <c r="F10151" s="292" t="s">
        <v>7205</v>
      </c>
      <c r="G10151" s="292"/>
      <c r="H10151" s="294">
        <v>8</v>
      </c>
      <c r="I10151" s="292">
        <v>300</v>
      </c>
      <c r="J10151" s="292" t="s">
        <v>425</v>
      </c>
      <c r="K10151" s="292">
        <v>360</v>
      </c>
      <c r="L10151" s="292" t="s">
        <v>459</v>
      </c>
      <c r="M10151" s="292" t="s">
        <v>7116</v>
      </c>
      <c r="N10151" s="292" t="s">
        <v>7117</v>
      </c>
    </row>
    <row r="10152" spans="1:14" x14ac:dyDescent="0.2">
      <c r="A10152" s="505">
        <v>45233</v>
      </c>
      <c r="B10152" s="292" t="s">
        <v>541</v>
      </c>
      <c r="C10152" s="357">
        <v>6709.1</v>
      </c>
      <c r="D10152" s="292" t="s">
        <v>452</v>
      </c>
      <c r="E10152" s="292">
        <v>6185</v>
      </c>
      <c r="F10152" s="292" t="s">
        <v>7185</v>
      </c>
      <c r="G10152" s="292"/>
      <c r="H10152" s="294">
        <v>8</v>
      </c>
      <c r="I10152" s="292">
        <v>225</v>
      </c>
      <c r="J10152" s="292" t="s">
        <v>425</v>
      </c>
      <c r="K10152" s="292">
        <v>270</v>
      </c>
      <c r="L10152" s="292" t="s">
        <v>459</v>
      </c>
      <c r="M10152" s="292" t="s">
        <v>7116</v>
      </c>
      <c r="N10152" s="292" t="s">
        <v>7117</v>
      </c>
    </row>
    <row r="10153" spans="1:14" x14ac:dyDescent="0.2">
      <c r="A10153" s="505">
        <v>45254</v>
      </c>
      <c r="B10153" s="292" t="s">
        <v>541</v>
      </c>
      <c r="C10153" s="357">
        <v>6709.1</v>
      </c>
      <c r="D10153" s="292" t="s">
        <v>452</v>
      </c>
      <c r="E10153" s="292">
        <v>7275</v>
      </c>
      <c r="F10153" s="292" t="s">
        <v>7205</v>
      </c>
      <c r="G10153" s="292"/>
      <c r="H10153" s="294">
        <v>8</v>
      </c>
      <c r="I10153" s="292">
        <v>300</v>
      </c>
      <c r="J10153" s="292" t="s">
        <v>425</v>
      </c>
      <c r="K10153" s="292">
        <v>360</v>
      </c>
      <c r="L10153" s="292" t="s">
        <v>459</v>
      </c>
      <c r="M10153" s="292" t="s">
        <v>7116</v>
      </c>
      <c r="N10153" s="292" t="s">
        <v>7117</v>
      </c>
    </row>
    <row r="10154" spans="1:14" x14ac:dyDescent="0.2">
      <c r="A10154" s="505">
        <v>45231</v>
      </c>
      <c r="B10154" s="292" t="s">
        <v>541</v>
      </c>
      <c r="C10154" s="357">
        <v>80422.16</v>
      </c>
      <c r="D10154" s="292" t="s">
        <v>2065</v>
      </c>
      <c r="E10154" s="292">
        <v>914</v>
      </c>
      <c r="F10154" s="292" t="s">
        <v>7193</v>
      </c>
      <c r="G10154" s="292"/>
      <c r="H10154" s="294">
        <v>2</v>
      </c>
      <c r="I10154" s="292">
        <v>243</v>
      </c>
      <c r="J10154" s="292" t="s">
        <v>425</v>
      </c>
      <c r="K10154" s="292">
        <v>291.60000000000002</v>
      </c>
      <c r="L10154" s="292" t="s">
        <v>459</v>
      </c>
      <c r="M10154" s="292" t="s">
        <v>7116</v>
      </c>
      <c r="N10154" s="292" t="s">
        <v>7117</v>
      </c>
    </row>
    <row r="10155" spans="1:14" x14ac:dyDescent="0.2">
      <c r="A10155" s="505">
        <v>45243</v>
      </c>
      <c r="B10155" s="292" t="s">
        <v>541</v>
      </c>
      <c r="C10155" s="357">
        <v>6709.1</v>
      </c>
      <c r="D10155" s="292" t="s">
        <v>2065</v>
      </c>
      <c r="E10155" s="292">
        <v>914</v>
      </c>
      <c r="F10155" s="292" t="s">
        <v>7193</v>
      </c>
      <c r="G10155" s="292"/>
      <c r="H10155" s="294">
        <v>8</v>
      </c>
      <c r="I10155" s="292">
        <v>243</v>
      </c>
      <c r="J10155" s="292" t="s">
        <v>425</v>
      </c>
      <c r="K10155" s="292">
        <v>291.60000000000002</v>
      </c>
      <c r="L10155" s="292" t="s">
        <v>459</v>
      </c>
      <c r="M10155" s="292" t="s">
        <v>7116</v>
      </c>
      <c r="N10155" s="292" t="s">
        <v>7117</v>
      </c>
    </row>
    <row r="10156" spans="1:14" x14ac:dyDescent="0.2">
      <c r="A10156" s="505">
        <v>45246</v>
      </c>
      <c r="B10156" s="292" t="s">
        <v>541</v>
      </c>
      <c r="C10156" s="357">
        <v>52936.160000000003</v>
      </c>
      <c r="D10156" s="292" t="s">
        <v>2065</v>
      </c>
      <c r="E10156" s="292">
        <v>7047</v>
      </c>
      <c r="F10156" s="292" t="s">
        <v>7199</v>
      </c>
      <c r="G10156" s="292"/>
      <c r="H10156" s="294">
        <v>4</v>
      </c>
      <c r="I10156" s="292">
        <v>222</v>
      </c>
      <c r="J10156" s="292" t="s">
        <v>425</v>
      </c>
      <c r="K10156" s="292">
        <v>266.39999999999998</v>
      </c>
      <c r="L10156" s="292" t="s">
        <v>459</v>
      </c>
      <c r="M10156" s="292" t="s">
        <v>7116</v>
      </c>
      <c r="N10156" s="292" t="s">
        <v>7117</v>
      </c>
    </row>
    <row r="10157" spans="1:14" x14ac:dyDescent="0.2">
      <c r="A10157" s="505">
        <v>45257</v>
      </c>
      <c r="B10157" s="292" t="s">
        <v>541</v>
      </c>
      <c r="C10157" s="357">
        <v>6641.1</v>
      </c>
      <c r="D10157" s="292" t="s">
        <v>452</v>
      </c>
      <c r="E10157" s="292">
        <v>7047</v>
      </c>
      <c r="F10157" s="292" t="s">
        <v>7199</v>
      </c>
      <c r="G10157" s="292"/>
      <c r="H10157" s="294">
        <v>8</v>
      </c>
      <c r="I10157" s="292">
        <v>222</v>
      </c>
      <c r="J10157" s="292" t="s">
        <v>425</v>
      </c>
      <c r="K10157" s="292">
        <v>266.39999999999998</v>
      </c>
      <c r="L10157" s="292" t="s">
        <v>459</v>
      </c>
      <c r="M10157" s="292" t="s">
        <v>7116</v>
      </c>
      <c r="N10157" s="292" t="s">
        <v>7117</v>
      </c>
    </row>
    <row r="10158" spans="1:14" x14ac:dyDescent="0.2">
      <c r="A10158" s="505">
        <v>45239</v>
      </c>
      <c r="B10158" s="292" t="s">
        <v>541</v>
      </c>
      <c r="C10158" s="357">
        <v>6641.1</v>
      </c>
      <c r="D10158" s="292" t="s">
        <v>452</v>
      </c>
      <c r="E10158" s="292">
        <v>7235</v>
      </c>
      <c r="F10158" s="292" t="s">
        <v>7201</v>
      </c>
      <c r="G10158" s="292"/>
      <c r="H10158" s="294">
        <v>8</v>
      </c>
      <c r="I10158" s="292">
        <v>243</v>
      </c>
      <c r="J10158" s="292" t="s">
        <v>425</v>
      </c>
      <c r="K10158" s="292">
        <v>291.60000000000002</v>
      </c>
      <c r="L10158" s="292" t="s">
        <v>459</v>
      </c>
      <c r="M10158" s="292" t="s">
        <v>7116</v>
      </c>
      <c r="N10158" s="292" t="s">
        <v>7117</v>
      </c>
    </row>
    <row r="10159" spans="1:14" x14ac:dyDescent="0.2">
      <c r="A10159" s="505">
        <v>45244</v>
      </c>
      <c r="B10159" s="292" t="s">
        <v>541</v>
      </c>
      <c r="C10159" s="357">
        <v>6709.1</v>
      </c>
      <c r="D10159" s="292" t="s">
        <v>2065</v>
      </c>
      <c r="E10159" s="292">
        <v>914</v>
      </c>
      <c r="F10159" s="292" t="s">
        <v>7193</v>
      </c>
      <c r="G10159" s="292"/>
      <c r="H10159" s="294">
        <v>6</v>
      </c>
      <c r="I10159" s="292">
        <v>243</v>
      </c>
      <c r="J10159" s="292" t="s">
        <v>425</v>
      </c>
      <c r="K10159" s="292">
        <v>291.60000000000002</v>
      </c>
      <c r="L10159" s="292" t="s">
        <v>459</v>
      </c>
      <c r="M10159" s="292" t="s">
        <v>7116</v>
      </c>
      <c r="N10159" s="292" t="s">
        <v>7117</v>
      </c>
    </row>
    <row r="10160" spans="1:14" x14ac:dyDescent="0.2">
      <c r="A10160" s="505">
        <v>45258</v>
      </c>
      <c r="B10160" s="292" t="s">
        <v>541</v>
      </c>
      <c r="C10160" s="357">
        <v>6641.1</v>
      </c>
      <c r="D10160" s="292" t="s">
        <v>452</v>
      </c>
      <c r="E10160" s="292">
        <v>7047</v>
      </c>
      <c r="F10160" s="292" t="s">
        <v>7199</v>
      </c>
      <c r="G10160" s="292"/>
      <c r="H10160" s="294">
        <v>8</v>
      </c>
      <c r="I10160" s="292">
        <v>222</v>
      </c>
      <c r="J10160" s="292" t="s">
        <v>425</v>
      </c>
      <c r="K10160" s="292">
        <v>266.39999999999998</v>
      </c>
      <c r="L10160" s="292" t="s">
        <v>459</v>
      </c>
      <c r="M10160" s="292" t="s">
        <v>7116</v>
      </c>
      <c r="N10160" s="292" t="s">
        <v>7117</v>
      </c>
    </row>
    <row r="10161" spans="1:14" x14ac:dyDescent="0.2">
      <c r="A10161" s="505">
        <v>45243</v>
      </c>
      <c r="B10161" s="292" t="s">
        <v>541</v>
      </c>
      <c r="C10161" s="357">
        <v>80422.16</v>
      </c>
      <c r="D10161" s="292" t="s">
        <v>2065</v>
      </c>
      <c r="E10161" s="292">
        <v>7275</v>
      </c>
      <c r="F10161" s="292" t="s">
        <v>7205</v>
      </c>
      <c r="G10161" s="292"/>
      <c r="H10161" s="294">
        <v>8</v>
      </c>
      <c r="I10161" s="292">
        <v>300</v>
      </c>
      <c r="J10161" s="292" t="s">
        <v>425</v>
      </c>
      <c r="K10161" s="292">
        <v>360</v>
      </c>
      <c r="L10161" s="292" t="s">
        <v>459</v>
      </c>
      <c r="M10161" s="292" t="s">
        <v>7116</v>
      </c>
      <c r="N10161" s="292" t="s">
        <v>7117</v>
      </c>
    </row>
    <row r="10162" spans="1:14" x14ac:dyDescent="0.2">
      <c r="A10162" s="505">
        <v>45253</v>
      </c>
      <c r="B10162" s="292" t="s">
        <v>541</v>
      </c>
      <c r="C10162" s="357">
        <v>6011.1</v>
      </c>
      <c r="D10162" s="292" t="s">
        <v>2065</v>
      </c>
      <c r="E10162" s="292">
        <v>6288</v>
      </c>
      <c r="F10162" s="292" t="s">
        <v>7189</v>
      </c>
      <c r="G10162" s="292"/>
      <c r="H10162" s="294">
        <v>8</v>
      </c>
      <c r="I10162" s="292">
        <v>232</v>
      </c>
      <c r="J10162" s="292" t="s">
        <v>425</v>
      </c>
      <c r="K10162" s="292">
        <v>278.39999999999998</v>
      </c>
      <c r="L10162" s="292" t="s">
        <v>459</v>
      </c>
      <c r="M10162" s="292" t="s">
        <v>7116</v>
      </c>
      <c r="N10162" s="292" t="s">
        <v>7117</v>
      </c>
    </row>
    <row r="10163" spans="1:14" x14ac:dyDescent="0.2">
      <c r="A10163" s="505">
        <v>45240</v>
      </c>
      <c r="B10163" s="292" t="s">
        <v>541</v>
      </c>
      <c r="C10163" s="357">
        <v>6641.1</v>
      </c>
      <c r="D10163" s="292" t="s">
        <v>452</v>
      </c>
      <c r="E10163" s="292">
        <v>7235</v>
      </c>
      <c r="F10163" s="292" t="s">
        <v>7201</v>
      </c>
      <c r="G10163" s="292"/>
      <c r="H10163" s="294">
        <v>8</v>
      </c>
      <c r="I10163" s="292">
        <v>243</v>
      </c>
      <c r="J10163" s="292" t="s">
        <v>425</v>
      </c>
      <c r="K10163" s="292">
        <v>291.60000000000002</v>
      </c>
      <c r="L10163" s="292" t="s">
        <v>459</v>
      </c>
      <c r="M10163" s="292" t="s">
        <v>7116</v>
      </c>
      <c r="N10163" s="292" t="s">
        <v>7117</v>
      </c>
    </row>
    <row r="10164" spans="1:14" x14ac:dyDescent="0.2">
      <c r="A10164" s="505">
        <v>45245</v>
      </c>
      <c r="B10164" s="292" t="s">
        <v>541</v>
      </c>
      <c r="C10164" s="357">
        <v>6709.1</v>
      </c>
      <c r="D10164" s="292" t="s">
        <v>2065</v>
      </c>
      <c r="E10164" s="292">
        <v>914</v>
      </c>
      <c r="F10164" s="292" t="s">
        <v>7193</v>
      </c>
      <c r="G10164" s="292"/>
      <c r="H10164" s="294">
        <v>4</v>
      </c>
      <c r="I10164" s="292">
        <v>243</v>
      </c>
      <c r="J10164" s="292" t="s">
        <v>425</v>
      </c>
      <c r="K10164" s="292">
        <v>291.60000000000002</v>
      </c>
      <c r="L10164" s="292" t="s">
        <v>459</v>
      </c>
      <c r="M10164" s="292" t="s">
        <v>7116</v>
      </c>
      <c r="N10164" s="292" t="s">
        <v>7117</v>
      </c>
    </row>
    <row r="10165" spans="1:14" x14ac:dyDescent="0.2">
      <c r="A10165" s="505">
        <v>45259</v>
      </c>
      <c r="B10165" s="292" t="s">
        <v>541</v>
      </c>
      <c r="C10165" s="357">
        <v>6641.1</v>
      </c>
      <c r="D10165" s="292" t="s">
        <v>452</v>
      </c>
      <c r="E10165" s="292">
        <v>7047</v>
      </c>
      <c r="F10165" s="292" t="s">
        <v>7199</v>
      </c>
      <c r="G10165" s="292"/>
      <c r="H10165" s="294">
        <v>8</v>
      </c>
      <c r="I10165" s="292">
        <v>222</v>
      </c>
      <c r="J10165" s="292" t="s">
        <v>425</v>
      </c>
      <c r="K10165" s="292">
        <v>266.39999999999998</v>
      </c>
      <c r="L10165" s="292" t="s">
        <v>459</v>
      </c>
      <c r="M10165" s="292" t="s">
        <v>7116</v>
      </c>
      <c r="N10165" s="292" t="s">
        <v>7117</v>
      </c>
    </row>
    <row r="10166" spans="1:14" x14ac:dyDescent="0.2">
      <c r="A10166" s="505">
        <v>45244</v>
      </c>
      <c r="B10166" s="292" t="s">
        <v>541</v>
      </c>
      <c r="C10166" s="357">
        <v>80422.16</v>
      </c>
      <c r="D10166" s="292" t="s">
        <v>2065</v>
      </c>
      <c r="E10166" s="292">
        <v>7275</v>
      </c>
      <c r="F10166" s="292" t="s">
        <v>7205</v>
      </c>
      <c r="G10166" s="292"/>
      <c r="H10166" s="294">
        <v>8</v>
      </c>
      <c r="I10166" s="292">
        <v>300</v>
      </c>
      <c r="J10166" s="292" t="s">
        <v>425</v>
      </c>
      <c r="K10166" s="292">
        <v>360</v>
      </c>
      <c r="L10166" s="292" t="s">
        <v>459</v>
      </c>
      <c r="M10166" s="292" t="s">
        <v>7116</v>
      </c>
      <c r="N10166" s="292" t="s">
        <v>7117</v>
      </c>
    </row>
    <row r="10167" spans="1:14" x14ac:dyDescent="0.2">
      <c r="A10167" s="505">
        <v>45260</v>
      </c>
      <c r="B10167" s="292" t="s">
        <v>541</v>
      </c>
      <c r="C10167" s="357">
        <v>6641.1</v>
      </c>
      <c r="D10167" s="292" t="s">
        <v>452</v>
      </c>
      <c r="E10167" s="292">
        <v>7047</v>
      </c>
      <c r="F10167" s="292" t="s">
        <v>7199</v>
      </c>
      <c r="G10167" s="292"/>
      <c r="H10167" s="294">
        <v>8</v>
      </c>
      <c r="I10167" s="292">
        <v>222</v>
      </c>
      <c r="J10167" s="292" t="s">
        <v>425</v>
      </c>
      <c r="K10167" s="292">
        <v>266.39999999999998</v>
      </c>
      <c r="L10167" s="292" t="s">
        <v>459</v>
      </c>
      <c r="M10167" s="292" t="s">
        <v>7116</v>
      </c>
      <c r="N10167" s="292" t="s">
        <v>7117</v>
      </c>
    </row>
    <row r="10168" spans="1:14" x14ac:dyDescent="0.2">
      <c r="A10168" s="505">
        <v>45254</v>
      </c>
      <c r="B10168" s="292" t="s">
        <v>541</v>
      </c>
      <c r="C10168" s="357">
        <v>6011.1</v>
      </c>
      <c r="D10168" s="292" t="s">
        <v>2065</v>
      </c>
      <c r="E10168" s="292">
        <v>6288</v>
      </c>
      <c r="F10168" s="292" t="s">
        <v>7189</v>
      </c>
      <c r="G10168" s="292"/>
      <c r="H10168" s="294">
        <v>8</v>
      </c>
      <c r="I10168" s="292">
        <v>232</v>
      </c>
      <c r="J10168" s="292" t="s">
        <v>425</v>
      </c>
      <c r="K10168" s="292">
        <v>278.39999999999998</v>
      </c>
      <c r="L10168" s="292" t="s">
        <v>459</v>
      </c>
      <c r="M10168" s="292" t="s">
        <v>7116</v>
      </c>
      <c r="N10168" s="292" t="s">
        <v>7117</v>
      </c>
    </row>
    <row r="10169" spans="1:14" x14ac:dyDescent="0.2">
      <c r="A10169" s="505">
        <v>45236</v>
      </c>
      <c r="B10169" s="292" t="s">
        <v>541</v>
      </c>
      <c r="C10169" s="357">
        <v>6709.1</v>
      </c>
      <c r="D10169" s="292" t="s">
        <v>2065</v>
      </c>
      <c r="E10169" s="292">
        <v>914</v>
      </c>
      <c r="F10169" s="292" t="s">
        <v>7193</v>
      </c>
      <c r="G10169" s="292"/>
      <c r="H10169" s="294">
        <v>4</v>
      </c>
      <c r="I10169" s="292">
        <v>243</v>
      </c>
      <c r="J10169" s="292" t="s">
        <v>425</v>
      </c>
      <c r="K10169" s="292">
        <v>291.60000000000002</v>
      </c>
      <c r="L10169" s="292" t="s">
        <v>459</v>
      </c>
      <c r="M10169" s="292" t="s">
        <v>7116</v>
      </c>
      <c r="N10169" s="292" t="s">
        <v>7117</v>
      </c>
    </row>
    <row r="10170" spans="1:14" x14ac:dyDescent="0.2">
      <c r="A10170" s="505">
        <v>45250</v>
      </c>
      <c r="B10170" s="292" t="s">
        <v>541</v>
      </c>
      <c r="C10170" s="357">
        <v>6709.1</v>
      </c>
      <c r="D10170" s="292" t="s">
        <v>452</v>
      </c>
      <c r="E10170" s="292">
        <v>7047</v>
      </c>
      <c r="F10170" s="292" t="s">
        <v>7199</v>
      </c>
      <c r="G10170" s="292"/>
      <c r="H10170" s="294">
        <v>8</v>
      </c>
      <c r="I10170" s="292">
        <v>222</v>
      </c>
      <c r="J10170" s="292" t="s">
        <v>425</v>
      </c>
      <c r="K10170" s="292">
        <v>266.39999999999998</v>
      </c>
      <c r="L10170" s="292" t="s">
        <v>459</v>
      </c>
      <c r="M10170" s="292" t="s">
        <v>7116</v>
      </c>
      <c r="N10170" s="292" t="s">
        <v>7117</v>
      </c>
    </row>
    <row r="10171" spans="1:14" x14ac:dyDescent="0.2">
      <c r="A10171" s="505">
        <v>45245</v>
      </c>
      <c r="B10171" s="292" t="s">
        <v>541</v>
      </c>
      <c r="C10171" s="357">
        <v>80422.16</v>
      </c>
      <c r="D10171" s="292" t="s">
        <v>2065</v>
      </c>
      <c r="E10171" s="292">
        <v>7275</v>
      </c>
      <c r="F10171" s="292" t="s">
        <v>7205</v>
      </c>
      <c r="G10171" s="292"/>
      <c r="H10171" s="294">
        <v>8</v>
      </c>
      <c r="I10171" s="292">
        <v>300</v>
      </c>
      <c r="J10171" s="292" t="s">
        <v>425</v>
      </c>
      <c r="K10171" s="292">
        <v>360</v>
      </c>
      <c r="L10171" s="292" t="s">
        <v>459</v>
      </c>
      <c r="M10171" s="292" t="s">
        <v>7116</v>
      </c>
      <c r="N10171" s="292" t="s">
        <v>7117</v>
      </c>
    </row>
    <row r="10172" spans="1:14" x14ac:dyDescent="0.2">
      <c r="A10172" s="505">
        <v>45236</v>
      </c>
      <c r="B10172" s="292" t="s">
        <v>541</v>
      </c>
      <c r="C10172" s="357">
        <v>52936.160000000003</v>
      </c>
      <c r="D10172" s="292" t="s">
        <v>2065</v>
      </c>
      <c r="E10172" s="292">
        <v>7235</v>
      </c>
      <c r="F10172" s="292" t="s">
        <v>7201</v>
      </c>
      <c r="G10172" s="292"/>
      <c r="H10172" s="294">
        <v>8</v>
      </c>
      <c r="I10172" s="292">
        <v>243</v>
      </c>
      <c r="J10172" s="292" t="s">
        <v>425</v>
      </c>
      <c r="K10172" s="292">
        <v>291.60000000000002</v>
      </c>
      <c r="L10172" s="292" t="s">
        <v>459</v>
      </c>
      <c r="M10172" s="292" t="s">
        <v>7116</v>
      </c>
      <c r="N10172" s="292" t="s">
        <v>7117</v>
      </c>
    </row>
    <row r="10173" spans="1:14" x14ac:dyDescent="0.2">
      <c r="A10173" s="505">
        <v>45237</v>
      </c>
      <c r="B10173" s="292" t="s">
        <v>541</v>
      </c>
      <c r="C10173" s="357">
        <v>6709.1</v>
      </c>
      <c r="D10173" s="292" t="s">
        <v>2065</v>
      </c>
      <c r="E10173" s="292">
        <v>914</v>
      </c>
      <c r="F10173" s="292" t="s">
        <v>7193</v>
      </c>
      <c r="G10173" s="292"/>
      <c r="H10173" s="294">
        <v>4</v>
      </c>
      <c r="I10173" s="292">
        <v>243</v>
      </c>
      <c r="J10173" s="292" t="s">
        <v>425</v>
      </c>
      <c r="K10173" s="292">
        <v>291.60000000000002</v>
      </c>
      <c r="L10173" s="292" t="s">
        <v>459</v>
      </c>
      <c r="M10173" s="292" t="s">
        <v>7116</v>
      </c>
      <c r="N10173" s="292" t="s">
        <v>7117</v>
      </c>
    </row>
    <row r="10174" spans="1:14" x14ac:dyDescent="0.2">
      <c r="A10174" s="505">
        <v>45251</v>
      </c>
      <c r="B10174" s="292" t="s">
        <v>541</v>
      </c>
      <c r="C10174" s="357">
        <v>6709.1</v>
      </c>
      <c r="D10174" s="292" t="s">
        <v>452</v>
      </c>
      <c r="E10174" s="292">
        <v>7047</v>
      </c>
      <c r="F10174" s="292" t="s">
        <v>7199</v>
      </c>
      <c r="G10174" s="292"/>
      <c r="H10174" s="294">
        <v>8</v>
      </c>
      <c r="I10174" s="292">
        <v>222</v>
      </c>
      <c r="J10174" s="292" t="s">
        <v>425</v>
      </c>
      <c r="K10174" s="292">
        <v>266.39999999999998</v>
      </c>
      <c r="L10174" s="292" t="s">
        <v>459</v>
      </c>
      <c r="M10174" s="292" t="s">
        <v>7116</v>
      </c>
      <c r="N10174" s="292" t="s">
        <v>7117</v>
      </c>
    </row>
    <row r="10175" spans="1:14" x14ac:dyDescent="0.2">
      <c r="A10175" s="505">
        <v>45246</v>
      </c>
      <c r="B10175" s="292" t="s">
        <v>541</v>
      </c>
      <c r="C10175" s="357">
        <v>6709.1</v>
      </c>
      <c r="D10175" s="292" t="s">
        <v>2065</v>
      </c>
      <c r="E10175" s="292">
        <v>7047</v>
      </c>
      <c r="F10175" s="292" t="s">
        <v>7199</v>
      </c>
      <c r="G10175" s="292"/>
      <c r="H10175" s="294">
        <v>4</v>
      </c>
      <c r="I10175" s="292">
        <v>222</v>
      </c>
      <c r="J10175" s="292" t="s">
        <v>425</v>
      </c>
      <c r="K10175" s="292">
        <v>266.39999999999998</v>
      </c>
      <c r="L10175" s="292" t="s">
        <v>459</v>
      </c>
      <c r="M10175" s="292" t="s">
        <v>7116</v>
      </c>
      <c r="N10175" s="292" t="s">
        <v>7117</v>
      </c>
    </row>
    <row r="10176" spans="1:14" x14ac:dyDescent="0.2">
      <c r="A10176" s="505">
        <v>45243</v>
      </c>
      <c r="B10176" s="292" t="s">
        <v>541</v>
      </c>
      <c r="C10176" s="357">
        <v>6709.1</v>
      </c>
      <c r="D10176" s="292" t="s">
        <v>2065</v>
      </c>
      <c r="E10176" s="292">
        <v>7047</v>
      </c>
      <c r="F10176" s="292" t="s">
        <v>7199</v>
      </c>
      <c r="G10176" s="292"/>
      <c r="H10176" s="294">
        <v>8</v>
      </c>
      <c r="I10176" s="292">
        <v>222</v>
      </c>
      <c r="J10176" s="292" t="s">
        <v>425</v>
      </c>
      <c r="K10176" s="292">
        <v>266.39999999999998</v>
      </c>
      <c r="L10176" s="292" t="s">
        <v>459</v>
      </c>
      <c r="M10176" s="292" t="s">
        <v>7116</v>
      </c>
      <c r="N10176" s="292" t="s">
        <v>7117</v>
      </c>
    </row>
    <row r="10177" spans="1:14" x14ac:dyDescent="0.2">
      <c r="A10177" s="505">
        <v>45250</v>
      </c>
      <c r="B10177" s="292" t="s">
        <v>541</v>
      </c>
      <c r="C10177" s="357">
        <v>6641.1</v>
      </c>
      <c r="D10177" s="292" t="s">
        <v>452</v>
      </c>
      <c r="E10177" s="292">
        <v>6288</v>
      </c>
      <c r="F10177" s="292" t="s">
        <v>7189</v>
      </c>
      <c r="G10177" s="292"/>
      <c r="H10177" s="294">
        <v>8</v>
      </c>
      <c r="I10177" s="292">
        <v>232</v>
      </c>
      <c r="J10177" s="292" t="s">
        <v>425</v>
      </c>
      <c r="K10177" s="292">
        <v>278.39999999999998</v>
      </c>
      <c r="L10177" s="292" t="s">
        <v>459</v>
      </c>
      <c r="M10177" s="292" t="s">
        <v>7116</v>
      </c>
      <c r="N10177" s="292" t="s">
        <v>7117</v>
      </c>
    </row>
    <row r="10178" spans="1:14" x14ac:dyDescent="0.2">
      <c r="A10178" s="505">
        <v>45243</v>
      </c>
      <c r="B10178" s="292" t="s">
        <v>541</v>
      </c>
      <c r="C10178" s="357">
        <v>6641.1</v>
      </c>
      <c r="D10178" s="292" t="s">
        <v>452</v>
      </c>
      <c r="E10178" s="292">
        <v>6165</v>
      </c>
      <c r="F10178" s="292" t="s">
        <v>7191</v>
      </c>
      <c r="G10178" s="292"/>
      <c r="H10178" s="294">
        <v>8</v>
      </c>
      <c r="I10178" s="292">
        <v>376</v>
      </c>
      <c r="J10178" s="292" t="s">
        <v>425</v>
      </c>
      <c r="K10178" s="292">
        <v>451.2</v>
      </c>
      <c r="L10178" s="292" t="s">
        <v>459</v>
      </c>
      <c r="M10178" s="292" t="s">
        <v>7116</v>
      </c>
      <c r="N10178" s="292" t="s">
        <v>7117</v>
      </c>
    </row>
    <row r="10179" spans="1:14" x14ac:dyDescent="0.2">
      <c r="A10179" s="505">
        <v>45237</v>
      </c>
      <c r="B10179" s="292" t="s">
        <v>541</v>
      </c>
      <c r="C10179" s="357">
        <v>52936.160000000003</v>
      </c>
      <c r="D10179" s="292" t="s">
        <v>2065</v>
      </c>
      <c r="E10179" s="292">
        <v>7235</v>
      </c>
      <c r="F10179" s="292" t="s">
        <v>7201</v>
      </c>
      <c r="G10179" s="292"/>
      <c r="H10179" s="294">
        <v>8</v>
      </c>
      <c r="I10179" s="292">
        <v>243</v>
      </c>
      <c r="J10179" s="292" t="s">
        <v>425</v>
      </c>
      <c r="K10179" s="292">
        <v>291.60000000000002</v>
      </c>
      <c r="L10179" s="292" t="s">
        <v>459</v>
      </c>
      <c r="M10179" s="292" t="s">
        <v>7116</v>
      </c>
      <c r="N10179" s="292" t="s">
        <v>7117</v>
      </c>
    </row>
    <row r="10180" spans="1:14" x14ac:dyDescent="0.2">
      <c r="A10180" s="505">
        <v>45231</v>
      </c>
      <c r="B10180" s="292" t="s">
        <v>541</v>
      </c>
      <c r="C10180" s="357">
        <v>6641.1</v>
      </c>
      <c r="D10180" s="292" t="s">
        <v>452</v>
      </c>
      <c r="E10180" s="292">
        <v>7275</v>
      </c>
      <c r="F10180" s="292" t="s">
        <v>7205</v>
      </c>
      <c r="G10180" s="292"/>
      <c r="H10180" s="294">
        <v>8</v>
      </c>
      <c r="I10180" s="292">
        <v>300</v>
      </c>
      <c r="J10180" s="292" t="s">
        <v>425</v>
      </c>
      <c r="K10180" s="292">
        <v>360</v>
      </c>
      <c r="L10180" s="292" t="s">
        <v>459</v>
      </c>
      <c r="M10180" s="292" t="s">
        <v>7116</v>
      </c>
      <c r="N10180" s="292" t="s">
        <v>7117</v>
      </c>
    </row>
    <row r="10181" spans="1:14" x14ac:dyDescent="0.2">
      <c r="A10181" s="505">
        <v>45238</v>
      </c>
      <c r="B10181" s="292" t="s">
        <v>541</v>
      </c>
      <c r="C10181" s="357">
        <v>6709.1</v>
      </c>
      <c r="D10181" s="292" t="s">
        <v>2065</v>
      </c>
      <c r="E10181" s="292">
        <v>914</v>
      </c>
      <c r="F10181" s="292" t="s">
        <v>7193</v>
      </c>
      <c r="G10181" s="292"/>
      <c r="H10181" s="294">
        <v>4</v>
      </c>
      <c r="I10181" s="292">
        <v>243</v>
      </c>
      <c r="J10181" s="292" t="s">
        <v>425</v>
      </c>
      <c r="K10181" s="292">
        <v>291.60000000000002</v>
      </c>
      <c r="L10181" s="292" t="s">
        <v>459</v>
      </c>
      <c r="M10181" s="292" t="s">
        <v>7116</v>
      </c>
      <c r="N10181" s="292" t="s">
        <v>7117</v>
      </c>
    </row>
    <row r="10182" spans="1:14" x14ac:dyDescent="0.2">
      <c r="A10182" s="505">
        <v>45247</v>
      </c>
      <c r="B10182" s="292" t="s">
        <v>541</v>
      </c>
      <c r="C10182" s="357">
        <v>6709.1</v>
      </c>
      <c r="D10182" s="292" t="s">
        <v>2065</v>
      </c>
      <c r="E10182" s="292">
        <v>7047</v>
      </c>
      <c r="F10182" s="292" t="s">
        <v>7199</v>
      </c>
      <c r="G10182" s="292"/>
      <c r="H10182" s="294">
        <v>8</v>
      </c>
      <c r="I10182" s="292">
        <v>222</v>
      </c>
      <c r="J10182" s="292" t="s">
        <v>425</v>
      </c>
      <c r="K10182" s="292">
        <v>266.39999999999998</v>
      </c>
      <c r="L10182" s="292" t="s">
        <v>459</v>
      </c>
      <c r="M10182" s="292" t="s">
        <v>7116</v>
      </c>
      <c r="N10182" s="292" t="s">
        <v>7117</v>
      </c>
    </row>
    <row r="10183" spans="1:14" x14ac:dyDescent="0.2">
      <c r="A10183" s="505">
        <v>45252</v>
      </c>
      <c r="B10183" s="292" t="s">
        <v>541</v>
      </c>
      <c r="C10183" s="357">
        <v>6641.1</v>
      </c>
      <c r="D10183" s="292" t="s">
        <v>452</v>
      </c>
      <c r="E10183" s="292">
        <v>7047</v>
      </c>
      <c r="F10183" s="292" t="s">
        <v>7199</v>
      </c>
      <c r="G10183" s="292"/>
      <c r="H10183" s="294">
        <v>8</v>
      </c>
      <c r="I10183" s="292">
        <v>222</v>
      </c>
      <c r="J10183" s="292" t="s">
        <v>425</v>
      </c>
      <c r="K10183" s="292">
        <v>266.39999999999998</v>
      </c>
      <c r="L10183" s="292" t="s">
        <v>459</v>
      </c>
      <c r="M10183" s="292" t="s">
        <v>7116</v>
      </c>
      <c r="N10183" s="292" t="s">
        <v>7117</v>
      </c>
    </row>
    <row r="10184" spans="1:14" x14ac:dyDescent="0.2">
      <c r="A10184" s="505">
        <v>45244</v>
      </c>
      <c r="B10184" s="292" t="s">
        <v>541</v>
      </c>
      <c r="C10184" s="357">
        <v>6709.1</v>
      </c>
      <c r="D10184" s="292" t="s">
        <v>2065</v>
      </c>
      <c r="E10184" s="292">
        <v>7047</v>
      </c>
      <c r="F10184" s="292" t="s">
        <v>7199</v>
      </c>
      <c r="G10184" s="292"/>
      <c r="H10184" s="294">
        <v>8</v>
      </c>
      <c r="I10184" s="292">
        <v>222</v>
      </c>
      <c r="J10184" s="292" t="s">
        <v>425</v>
      </c>
      <c r="K10184" s="292">
        <v>266.39999999999998</v>
      </c>
      <c r="L10184" s="292" t="s">
        <v>459</v>
      </c>
      <c r="M10184" s="292" t="s">
        <v>7116</v>
      </c>
      <c r="N10184" s="292" t="s">
        <v>7117</v>
      </c>
    </row>
    <row r="10185" spans="1:14" x14ac:dyDescent="0.2">
      <c r="A10185" s="505">
        <v>45251</v>
      </c>
      <c r="B10185" s="292" t="s">
        <v>541</v>
      </c>
      <c r="C10185" s="357">
        <v>6641.1</v>
      </c>
      <c r="D10185" s="292" t="s">
        <v>452</v>
      </c>
      <c r="E10185" s="292">
        <v>6288</v>
      </c>
      <c r="F10185" s="292" t="s">
        <v>7189</v>
      </c>
      <c r="G10185" s="292"/>
      <c r="H10185" s="294">
        <v>8</v>
      </c>
      <c r="I10185" s="292">
        <v>232</v>
      </c>
      <c r="J10185" s="292" t="s">
        <v>425</v>
      </c>
      <c r="K10185" s="292">
        <v>278.39999999999998</v>
      </c>
      <c r="L10185" s="292" t="s">
        <v>459</v>
      </c>
      <c r="M10185" s="292" t="s">
        <v>7116</v>
      </c>
      <c r="N10185" s="292" t="s">
        <v>7117</v>
      </c>
    </row>
    <row r="10186" spans="1:14" x14ac:dyDescent="0.2">
      <c r="A10186" s="505">
        <v>45238</v>
      </c>
      <c r="B10186" s="292" t="s">
        <v>541</v>
      </c>
      <c r="C10186" s="357">
        <v>52936.160000000003</v>
      </c>
      <c r="D10186" s="292" t="s">
        <v>2065</v>
      </c>
      <c r="E10186" s="292">
        <v>7235</v>
      </c>
      <c r="F10186" s="292" t="s">
        <v>7201</v>
      </c>
      <c r="G10186" s="292"/>
      <c r="H10186" s="294">
        <v>8</v>
      </c>
      <c r="I10186" s="292">
        <v>243</v>
      </c>
      <c r="J10186" s="292" t="s">
        <v>425</v>
      </c>
      <c r="K10186" s="292">
        <v>291.60000000000002</v>
      </c>
      <c r="L10186" s="292" t="s">
        <v>459</v>
      </c>
      <c r="M10186" s="292" t="s">
        <v>7116</v>
      </c>
      <c r="N10186" s="292" t="s">
        <v>7117</v>
      </c>
    </row>
    <row r="10187" spans="1:14" x14ac:dyDescent="0.2">
      <c r="A10187" s="505">
        <v>45232</v>
      </c>
      <c r="B10187" s="292" t="s">
        <v>541</v>
      </c>
      <c r="C10187" s="357">
        <v>6641.1</v>
      </c>
      <c r="D10187" s="292" t="s">
        <v>452</v>
      </c>
      <c r="E10187" s="292">
        <v>7275</v>
      </c>
      <c r="F10187" s="292" t="s">
        <v>7205</v>
      </c>
      <c r="G10187" s="292"/>
      <c r="H10187" s="294">
        <v>8</v>
      </c>
      <c r="I10187" s="292">
        <v>300</v>
      </c>
      <c r="J10187" s="292" t="s">
        <v>425</v>
      </c>
      <c r="K10187" s="292">
        <v>360</v>
      </c>
      <c r="L10187" s="292" t="s">
        <v>459</v>
      </c>
      <c r="M10187" s="292" t="s">
        <v>7116</v>
      </c>
      <c r="N10187" s="292" t="s">
        <v>7117</v>
      </c>
    </row>
    <row r="10188" spans="1:14" x14ac:dyDescent="0.2">
      <c r="A10188" s="505">
        <v>45257</v>
      </c>
      <c r="B10188" s="292" t="s">
        <v>541</v>
      </c>
      <c r="C10188" s="357">
        <v>6746.1</v>
      </c>
      <c r="D10188" s="292" t="s">
        <v>452</v>
      </c>
      <c r="E10188" s="292">
        <v>6185</v>
      </c>
      <c r="F10188" s="292" t="s">
        <v>7185</v>
      </c>
      <c r="G10188" s="292"/>
      <c r="H10188" s="294">
        <v>8</v>
      </c>
      <c r="I10188" s="292">
        <v>225</v>
      </c>
      <c r="J10188" s="292" t="s">
        <v>425</v>
      </c>
      <c r="K10188" s="292">
        <v>270</v>
      </c>
      <c r="L10188" s="292" t="s">
        <v>459</v>
      </c>
      <c r="M10188" s="292" t="s">
        <v>7116</v>
      </c>
      <c r="N10188" s="292" t="s">
        <v>7117</v>
      </c>
    </row>
    <row r="10189" spans="1:14" x14ac:dyDescent="0.2">
      <c r="A10189" s="505">
        <v>45253</v>
      </c>
      <c r="B10189" s="292" t="s">
        <v>541</v>
      </c>
      <c r="C10189" s="357">
        <v>6641.1</v>
      </c>
      <c r="D10189" s="292" t="s">
        <v>452</v>
      </c>
      <c r="E10189" s="292">
        <v>7047</v>
      </c>
      <c r="F10189" s="292" t="s">
        <v>7199</v>
      </c>
      <c r="G10189" s="292"/>
      <c r="H10189" s="294">
        <v>8</v>
      </c>
      <c r="I10189" s="292">
        <v>222</v>
      </c>
      <c r="J10189" s="292" t="s">
        <v>425</v>
      </c>
      <c r="K10189" s="292">
        <v>266.39999999999998</v>
      </c>
      <c r="L10189" s="292" t="s">
        <v>459</v>
      </c>
      <c r="M10189" s="292" t="s">
        <v>7116</v>
      </c>
      <c r="N10189" s="292" t="s">
        <v>7117</v>
      </c>
    </row>
    <row r="10190" spans="1:14" x14ac:dyDescent="0.2">
      <c r="A10190" s="505">
        <v>45245</v>
      </c>
      <c r="B10190" s="292" t="s">
        <v>541</v>
      </c>
      <c r="C10190" s="357">
        <v>6709.1</v>
      </c>
      <c r="D10190" s="292" t="s">
        <v>2065</v>
      </c>
      <c r="E10190" s="292">
        <v>7047</v>
      </c>
      <c r="F10190" s="292" t="s">
        <v>7199</v>
      </c>
      <c r="G10190" s="292"/>
      <c r="H10190" s="294">
        <v>8</v>
      </c>
      <c r="I10190" s="292">
        <v>222</v>
      </c>
      <c r="J10190" s="292" t="s">
        <v>425</v>
      </c>
      <c r="K10190" s="292">
        <v>266.39999999999998</v>
      </c>
      <c r="L10190" s="292" t="s">
        <v>459</v>
      </c>
      <c r="M10190" s="292" t="s">
        <v>7116</v>
      </c>
      <c r="N10190" s="292" t="s">
        <v>7117</v>
      </c>
    </row>
    <row r="10191" spans="1:14" x14ac:dyDescent="0.2">
      <c r="A10191" s="505">
        <v>45237</v>
      </c>
      <c r="B10191" s="292" t="s">
        <v>541</v>
      </c>
      <c r="C10191" s="357">
        <v>6188.1</v>
      </c>
      <c r="D10191" s="292" t="s">
        <v>452</v>
      </c>
      <c r="E10191" s="292">
        <v>6184</v>
      </c>
      <c r="F10191" s="292" t="s">
        <v>7187</v>
      </c>
      <c r="G10191" s="292"/>
      <c r="H10191" s="294">
        <v>8</v>
      </c>
      <c r="I10191" s="292">
        <v>219</v>
      </c>
      <c r="J10191" s="292" t="s">
        <v>425</v>
      </c>
      <c r="K10191" s="292">
        <v>262.8</v>
      </c>
      <c r="L10191" s="292" t="s">
        <v>459</v>
      </c>
      <c r="M10191" s="292" t="s">
        <v>7116</v>
      </c>
      <c r="N10191" s="292" t="s">
        <v>7117</v>
      </c>
    </row>
    <row r="10192" spans="1:14" x14ac:dyDescent="0.2">
      <c r="A10192" s="505">
        <v>45252</v>
      </c>
      <c r="B10192" s="292" t="s">
        <v>541</v>
      </c>
      <c r="C10192" s="357">
        <v>6641.1</v>
      </c>
      <c r="D10192" s="292" t="s">
        <v>452</v>
      </c>
      <c r="E10192" s="292">
        <v>6288</v>
      </c>
      <c r="F10192" s="292" t="s">
        <v>7189</v>
      </c>
      <c r="G10192" s="292"/>
      <c r="H10192" s="294">
        <v>4</v>
      </c>
      <c r="I10192" s="292">
        <v>232</v>
      </c>
      <c r="J10192" s="292" t="s">
        <v>425</v>
      </c>
      <c r="K10192" s="292">
        <v>278.39999999999998</v>
      </c>
      <c r="L10192" s="292" t="s">
        <v>459</v>
      </c>
      <c r="M10192" s="292" t="s">
        <v>7116</v>
      </c>
      <c r="N10192" s="292" t="s">
        <v>7117</v>
      </c>
    </row>
    <row r="10193" spans="1:14" x14ac:dyDescent="0.2">
      <c r="A10193" s="505">
        <v>45239</v>
      </c>
      <c r="B10193" s="292" t="s">
        <v>541</v>
      </c>
      <c r="C10193" s="357">
        <v>6709.1</v>
      </c>
      <c r="D10193" s="292" t="s">
        <v>2065</v>
      </c>
      <c r="E10193" s="292">
        <v>914</v>
      </c>
      <c r="F10193" s="292" t="s">
        <v>7193</v>
      </c>
      <c r="G10193" s="292"/>
      <c r="H10193" s="294">
        <v>4</v>
      </c>
      <c r="I10193" s="292">
        <v>243</v>
      </c>
      <c r="J10193" s="292" t="s">
        <v>425</v>
      </c>
      <c r="K10193" s="292">
        <v>291.60000000000002</v>
      </c>
      <c r="L10193" s="292" t="s">
        <v>459</v>
      </c>
      <c r="M10193" s="292" t="s">
        <v>7116</v>
      </c>
      <c r="N10193" s="292" t="s">
        <v>7117</v>
      </c>
    </row>
    <row r="10194" spans="1:14" x14ac:dyDescent="0.2">
      <c r="A10194" s="505">
        <v>45231</v>
      </c>
      <c r="B10194" s="292" t="s">
        <v>541</v>
      </c>
      <c r="C10194" s="357">
        <v>52936.160000000003</v>
      </c>
      <c r="D10194" s="292" t="s">
        <v>2065</v>
      </c>
      <c r="E10194" s="292">
        <v>7235</v>
      </c>
      <c r="F10194" s="292" t="s">
        <v>7201</v>
      </c>
      <c r="G10194" s="292"/>
      <c r="H10194" s="294">
        <v>8</v>
      </c>
      <c r="I10194" s="292">
        <v>243</v>
      </c>
      <c r="J10194" s="292" t="s">
        <v>425</v>
      </c>
      <c r="K10194" s="292">
        <v>291.60000000000002</v>
      </c>
      <c r="L10194" s="292" t="s">
        <v>459</v>
      </c>
      <c r="M10194" s="292" t="s">
        <v>7116</v>
      </c>
      <c r="N10194" s="292" t="s">
        <v>7117</v>
      </c>
    </row>
    <row r="10195" spans="1:14" x14ac:dyDescent="0.2">
      <c r="A10195" s="505">
        <v>45254</v>
      </c>
      <c r="B10195" s="292" t="s">
        <v>541</v>
      </c>
      <c r="C10195" s="357">
        <v>6641.1</v>
      </c>
      <c r="D10195" s="292" t="s">
        <v>452</v>
      </c>
      <c r="E10195" s="292">
        <v>7047</v>
      </c>
      <c r="F10195" s="292" t="s">
        <v>7199</v>
      </c>
      <c r="G10195" s="292"/>
      <c r="H10195" s="294">
        <v>8</v>
      </c>
      <c r="I10195" s="292">
        <v>222</v>
      </c>
      <c r="J10195" s="292" t="s">
        <v>425</v>
      </c>
      <c r="K10195" s="292">
        <v>266.39999999999998</v>
      </c>
      <c r="L10195" s="292" t="s">
        <v>459</v>
      </c>
      <c r="M10195" s="292" t="s">
        <v>7116</v>
      </c>
      <c r="N10195" s="292" t="s">
        <v>7117</v>
      </c>
    </row>
    <row r="10196" spans="1:14" x14ac:dyDescent="0.2">
      <c r="A10196" s="505">
        <v>45258</v>
      </c>
      <c r="B10196" s="292" t="s">
        <v>541</v>
      </c>
      <c r="C10196" s="357">
        <v>6746.1</v>
      </c>
      <c r="D10196" s="292" t="s">
        <v>452</v>
      </c>
      <c r="E10196" s="292">
        <v>6185</v>
      </c>
      <c r="F10196" s="292" t="s">
        <v>7185</v>
      </c>
      <c r="G10196" s="292"/>
      <c r="H10196" s="294">
        <v>8</v>
      </c>
      <c r="I10196" s="292">
        <v>225</v>
      </c>
      <c r="J10196" s="292" t="s">
        <v>425</v>
      </c>
      <c r="K10196" s="292">
        <v>270</v>
      </c>
      <c r="L10196" s="292" t="s">
        <v>459</v>
      </c>
      <c r="M10196" s="292" t="s">
        <v>7116</v>
      </c>
      <c r="N10196" s="292" t="s">
        <v>7117</v>
      </c>
    </row>
    <row r="10197" spans="1:14" x14ac:dyDescent="0.2">
      <c r="A10197" s="505">
        <v>45243</v>
      </c>
      <c r="B10197" s="292" t="s">
        <v>541</v>
      </c>
      <c r="C10197" s="357">
        <v>6709.1</v>
      </c>
      <c r="D10197" s="292" t="s">
        <v>452</v>
      </c>
      <c r="E10197" s="292">
        <v>4713</v>
      </c>
      <c r="F10197" s="292" t="s">
        <v>7195</v>
      </c>
      <c r="G10197" s="292"/>
      <c r="H10197" s="294">
        <v>2</v>
      </c>
      <c r="I10197" s="292">
        <v>273</v>
      </c>
      <c r="J10197" s="292" t="s">
        <v>425</v>
      </c>
      <c r="K10197" s="292">
        <v>327.60000000000002</v>
      </c>
      <c r="L10197" s="292" t="s">
        <v>459</v>
      </c>
      <c r="M10197" s="292" t="s">
        <v>7116</v>
      </c>
      <c r="N10197" s="292" t="s">
        <v>7117</v>
      </c>
    </row>
    <row r="10198" spans="1:14" x14ac:dyDescent="0.2">
      <c r="A10198" s="505">
        <v>45250</v>
      </c>
      <c r="B10198" s="292" t="s">
        <v>541</v>
      </c>
      <c r="C10198" s="357">
        <v>6641.1</v>
      </c>
      <c r="D10198" s="292" t="s">
        <v>452</v>
      </c>
      <c r="E10198" s="292">
        <v>7235</v>
      </c>
      <c r="F10198" s="292" t="s">
        <v>7201</v>
      </c>
      <c r="G10198" s="292"/>
      <c r="H10198" s="294">
        <v>8</v>
      </c>
      <c r="I10198" s="292">
        <v>243</v>
      </c>
      <c r="J10198" s="292" t="s">
        <v>425</v>
      </c>
      <c r="K10198" s="292">
        <v>291.60000000000002</v>
      </c>
      <c r="L10198" s="292" t="s">
        <v>459</v>
      </c>
      <c r="M10198" s="292" t="s">
        <v>7116</v>
      </c>
      <c r="N10198" s="292" t="s">
        <v>7117</v>
      </c>
    </row>
    <row r="10199" spans="1:14" x14ac:dyDescent="0.2">
      <c r="A10199" s="505">
        <v>45238</v>
      </c>
      <c r="B10199" s="292" t="s">
        <v>541</v>
      </c>
      <c r="C10199" s="357">
        <v>6709.1</v>
      </c>
      <c r="D10199" s="292" t="s">
        <v>2065</v>
      </c>
      <c r="E10199" s="292">
        <v>7047</v>
      </c>
      <c r="F10199" s="292" t="s">
        <v>7199</v>
      </c>
      <c r="G10199" s="292"/>
      <c r="H10199" s="294">
        <v>8</v>
      </c>
      <c r="I10199" s="292">
        <v>222</v>
      </c>
      <c r="J10199" s="292" t="s">
        <v>425</v>
      </c>
      <c r="K10199" s="292">
        <v>266.39999999999998</v>
      </c>
      <c r="L10199" s="292" t="s">
        <v>459</v>
      </c>
      <c r="M10199" s="292" t="s">
        <v>7116</v>
      </c>
      <c r="N10199" s="292" t="s">
        <v>7117</v>
      </c>
    </row>
    <row r="10200" spans="1:14" x14ac:dyDescent="0.2">
      <c r="A10200" s="505">
        <v>45245</v>
      </c>
      <c r="B10200" s="292" t="s">
        <v>541</v>
      </c>
      <c r="C10200" s="357">
        <v>6188.1</v>
      </c>
      <c r="D10200" s="292" t="s">
        <v>452</v>
      </c>
      <c r="E10200" s="292">
        <v>6184</v>
      </c>
      <c r="F10200" s="292" t="s">
        <v>7187</v>
      </c>
      <c r="G10200" s="292"/>
      <c r="H10200" s="294">
        <v>8</v>
      </c>
      <c r="I10200" s="292">
        <v>219</v>
      </c>
      <c r="J10200" s="292" t="s">
        <v>425</v>
      </c>
      <c r="K10200" s="292">
        <v>262.8</v>
      </c>
      <c r="L10200" s="292" t="s">
        <v>459</v>
      </c>
      <c r="M10200" s="292" t="s">
        <v>7116</v>
      </c>
      <c r="N10200" s="292" t="s">
        <v>7117</v>
      </c>
    </row>
    <row r="10201" spans="1:14" x14ac:dyDescent="0.2">
      <c r="A10201" s="505">
        <v>45233</v>
      </c>
      <c r="B10201" s="292" t="s">
        <v>541</v>
      </c>
      <c r="C10201" s="357">
        <v>6709.1</v>
      </c>
      <c r="D10201" s="292" t="s">
        <v>2065</v>
      </c>
      <c r="E10201" s="292">
        <v>7275</v>
      </c>
      <c r="F10201" s="292" t="s">
        <v>7205</v>
      </c>
      <c r="G10201" s="292"/>
      <c r="H10201" s="294">
        <v>8</v>
      </c>
      <c r="I10201" s="292">
        <v>300</v>
      </c>
      <c r="J10201" s="292" t="s">
        <v>425</v>
      </c>
      <c r="K10201" s="292">
        <v>360</v>
      </c>
      <c r="L10201" s="292" t="s">
        <v>459</v>
      </c>
      <c r="M10201" s="292" t="s">
        <v>7116</v>
      </c>
      <c r="N10201" s="292" t="s">
        <v>7117</v>
      </c>
    </row>
    <row r="10202" spans="1:14" x14ac:dyDescent="0.2">
      <c r="A10202" s="505">
        <v>45232</v>
      </c>
      <c r="B10202" s="292" t="s">
        <v>541</v>
      </c>
      <c r="C10202" s="357">
        <v>52936.160000000003</v>
      </c>
      <c r="D10202" s="292" t="s">
        <v>2065</v>
      </c>
      <c r="E10202" s="292">
        <v>7235</v>
      </c>
      <c r="F10202" s="292" t="s">
        <v>7201</v>
      </c>
      <c r="G10202" s="292"/>
      <c r="H10202" s="294">
        <v>8</v>
      </c>
      <c r="I10202" s="292">
        <v>243</v>
      </c>
      <c r="J10202" s="292" t="s">
        <v>425</v>
      </c>
      <c r="K10202" s="292">
        <v>291.60000000000002</v>
      </c>
      <c r="L10202" s="292" t="s">
        <v>459</v>
      </c>
      <c r="M10202" s="292" t="s">
        <v>7116</v>
      </c>
      <c r="N10202" s="292" t="s">
        <v>7117</v>
      </c>
    </row>
    <row r="10203" spans="1:14" x14ac:dyDescent="0.2">
      <c r="A10203" s="505">
        <v>45240</v>
      </c>
      <c r="B10203" s="292" t="s">
        <v>541</v>
      </c>
      <c r="C10203" s="357">
        <v>6709.1</v>
      </c>
      <c r="D10203" s="292" t="s">
        <v>2065</v>
      </c>
      <c r="E10203" s="292">
        <v>914</v>
      </c>
      <c r="F10203" s="292" t="s">
        <v>7193</v>
      </c>
      <c r="G10203" s="292"/>
      <c r="H10203" s="294">
        <v>8</v>
      </c>
      <c r="I10203" s="292">
        <v>243</v>
      </c>
      <c r="J10203" s="292" t="s">
        <v>425</v>
      </c>
      <c r="K10203" s="292">
        <v>291.60000000000002</v>
      </c>
      <c r="L10203" s="292" t="s">
        <v>459</v>
      </c>
      <c r="M10203" s="292" t="s">
        <v>7116</v>
      </c>
      <c r="N10203" s="292" t="s">
        <v>7117</v>
      </c>
    </row>
    <row r="10204" spans="1:14" x14ac:dyDescent="0.2">
      <c r="A10204" s="505">
        <v>45250</v>
      </c>
      <c r="B10204" s="292" t="s">
        <v>541</v>
      </c>
      <c r="C10204" s="357">
        <v>6188.1</v>
      </c>
      <c r="D10204" s="292" t="s">
        <v>452</v>
      </c>
      <c r="E10204" s="292">
        <v>6184</v>
      </c>
      <c r="F10204" s="292" t="s">
        <v>7187</v>
      </c>
      <c r="G10204" s="292"/>
      <c r="H10204" s="294">
        <v>8</v>
      </c>
      <c r="I10204" s="292">
        <v>219</v>
      </c>
      <c r="J10204" s="292" t="s">
        <v>425</v>
      </c>
      <c r="K10204" s="292">
        <v>262.8</v>
      </c>
      <c r="L10204" s="292" t="s">
        <v>459</v>
      </c>
      <c r="M10204" s="292" t="s">
        <v>7116</v>
      </c>
      <c r="N10204" s="292" t="s">
        <v>7117</v>
      </c>
    </row>
    <row r="10205" spans="1:14" x14ac:dyDescent="0.2">
      <c r="A10205" s="505">
        <v>45251</v>
      </c>
      <c r="B10205" s="292" t="s">
        <v>541</v>
      </c>
      <c r="C10205" s="357">
        <v>6641.1</v>
      </c>
      <c r="D10205" s="292" t="s">
        <v>452</v>
      </c>
      <c r="E10205" s="292">
        <v>7235</v>
      </c>
      <c r="F10205" s="292" t="s">
        <v>7201</v>
      </c>
      <c r="G10205" s="292"/>
      <c r="H10205" s="294">
        <v>8</v>
      </c>
      <c r="I10205" s="292">
        <v>243</v>
      </c>
      <c r="J10205" s="292" t="s">
        <v>425</v>
      </c>
      <c r="K10205" s="292">
        <v>291.60000000000002</v>
      </c>
      <c r="L10205" s="292" t="s">
        <v>459</v>
      </c>
      <c r="M10205" s="292" t="s">
        <v>7116</v>
      </c>
      <c r="N10205" s="292" t="s">
        <v>7117</v>
      </c>
    </row>
    <row r="10206" spans="1:14" x14ac:dyDescent="0.2">
      <c r="A10206" s="505">
        <v>45252</v>
      </c>
      <c r="B10206" s="292" t="s">
        <v>541</v>
      </c>
      <c r="C10206" s="357">
        <v>6641.1</v>
      </c>
      <c r="D10206" s="292" t="s">
        <v>452</v>
      </c>
      <c r="E10206" s="292">
        <v>7235</v>
      </c>
      <c r="F10206" s="292" t="s">
        <v>7201</v>
      </c>
      <c r="G10206" s="292"/>
      <c r="H10206" s="294">
        <v>8</v>
      </c>
      <c r="I10206" s="292">
        <v>243</v>
      </c>
      <c r="J10206" s="292" t="s">
        <v>425</v>
      </c>
      <c r="K10206" s="292">
        <v>291.60000000000002</v>
      </c>
      <c r="L10206" s="292" t="s">
        <v>459</v>
      </c>
      <c r="M10206" s="292" t="s">
        <v>7116</v>
      </c>
      <c r="N10206" s="292" t="s">
        <v>7117</v>
      </c>
    </row>
    <row r="10207" spans="1:14" x14ac:dyDescent="0.2">
      <c r="A10207" s="505">
        <v>45259</v>
      </c>
      <c r="B10207" s="292" t="s">
        <v>541</v>
      </c>
      <c r="C10207" s="357">
        <v>6746.1</v>
      </c>
      <c r="D10207" s="292" t="s">
        <v>452</v>
      </c>
      <c r="E10207" s="292">
        <v>6185</v>
      </c>
      <c r="F10207" s="292" t="s">
        <v>7185</v>
      </c>
      <c r="G10207" s="292"/>
      <c r="H10207" s="294">
        <v>8</v>
      </c>
      <c r="I10207" s="292">
        <v>225</v>
      </c>
      <c r="J10207" s="292" t="s">
        <v>425</v>
      </c>
      <c r="K10207" s="292">
        <v>270</v>
      </c>
      <c r="L10207" s="292" t="s">
        <v>459</v>
      </c>
      <c r="M10207" s="292" t="s">
        <v>7116</v>
      </c>
      <c r="N10207" s="292" t="s">
        <v>7117</v>
      </c>
    </row>
    <row r="10208" spans="1:14" x14ac:dyDescent="0.2">
      <c r="A10208" s="505">
        <v>45257</v>
      </c>
      <c r="B10208" s="292" t="s">
        <v>541</v>
      </c>
      <c r="C10208" s="357">
        <v>6641.1</v>
      </c>
      <c r="D10208" s="292" t="s">
        <v>452</v>
      </c>
      <c r="E10208" s="292">
        <v>6288</v>
      </c>
      <c r="F10208" s="292" t="s">
        <v>7189</v>
      </c>
      <c r="G10208" s="292"/>
      <c r="H10208" s="294">
        <v>8</v>
      </c>
      <c r="I10208" s="292">
        <v>232</v>
      </c>
      <c r="J10208" s="292" t="s">
        <v>425</v>
      </c>
      <c r="K10208" s="292">
        <v>278.39999999999998</v>
      </c>
      <c r="L10208" s="292" t="s">
        <v>459</v>
      </c>
      <c r="M10208" s="292" t="s">
        <v>7116</v>
      </c>
      <c r="N10208" s="292" t="s">
        <v>7117</v>
      </c>
    </row>
    <row r="10209" spans="1:14" x14ac:dyDescent="0.2">
      <c r="A10209" s="505">
        <v>45239</v>
      </c>
      <c r="B10209" s="292" t="s">
        <v>541</v>
      </c>
      <c r="C10209" s="357">
        <v>6709.1</v>
      </c>
      <c r="D10209" s="292" t="s">
        <v>2065</v>
      </c>
      <c r="E10209" s="292">
        <v>7047</v>
      </c>
      <c r="F10209" s="292" t="s">
        <v>7199</v>
      </c>
      <c r="G10209" s="292"/>
      <c r="H10209" s="294">
        <v>8</v>
      </c>
      <c r="I10209" s="292">
        <v>222</v>
      </c>
      <c r="J10209" s="292" t="s">
        <v>425</v>
      </c>
      <c r="K10209" s="292">
        <v>266.39999999999998</v>
      </c>
      <c r="L10209" s="292" t="s">
        <v>459</v>
      </c>
      <c r="M10209" s="292" t="s">
        <v>7116</v>
      </c>
      <c r="N10209" s="292" t="s">
        <v>7117</v>
      </c>
    </row>
    <row r="10210" spans="1:14" x14ac:dyDescent="0.2">
      <c r="A10210" s="505">
        <v>45250</v>
      </c>
      <c r="B10210" s="292" t="s">
        <v>541</v>
      </c>
      <c r="C10210" s="357">
        <v>6641.1</v>
      </c>
      <c r="D10210" s="292" t="s">
        <v>452</v>
      </c>
      <c r="E10210" s="292">
        <v>6165</v>
      </c>
      <c r="F10210" s="292" t="s">
        <v>7191</v>
      </c>
      <c r="G10210" s="292"/>
      <c r="H10210" s="294">
        <v>8</v>
      </c>
      <c r="I10210" s="292">
        <v>376</v>
      </c>
      <c r="J10210" s="292" t="s">
        <v>425</v>
      </c>
      <c r="K10210" s="292">
        <v>451.2</v>
      </c>
      <c r="L10210" s="292" t="s">
        <v>459</v>
      </c>
      <c r="M10210" s="292" t="s">
        <v>7116</v>
      </c>
      <c r="N10210" s="292" t="s">
        <v>7117</v>
      </c>
    </row>
    <row r="10211" spans="1:14" x14ac:dyDescent="0.2">
      <c r="A10211" s="505">
        <v>45243</v>
      </c>
      <c r="B10211" s="292" t="s">
        <v>541</v>
      </c>
      <c r="C10211" s="357">
        <v>6641.1</v>
      </c>
      <c r="D10211" s="292" t="s">
        <v>452</v>
      </c>
      <c r="E10211" s="292">
        <v>4713</v>
      </c>
      <c r="F10211" s="292" t="s">
        <v>7195</v>
      </c>
      <c r="G10211" s="292"/>
      <c r="H10211" s="294">
        <v>2</v>
      </c>
      <c r="I10211" s="292">
        <v>273</v>
      </c>
      <c r="J10211" s="292" t="s">
        <v>425</v>
      </c>
      <c r="K10211" s="292">
        <v>327.60000000000002</v>
      </c>
      <c r="L10211" s="292" t="s">
        <v>459</v>
      </c>
      <c r="M10211" s="292" t="s">
        <v>7116</v>
      </c>
      <c r="N10211" s="292" t="s">
        <v>7117</v>
      </c>
    </row>
    <row r="10212" spans="1:14" x14ac:dyDescent="0.2">
      <c r="A10212" s="505">
        <v>45238</v>
      </c>
      <c r="B10212" s="292" t="s">
        <v>541</v>
      </c>
      <c r="C10212" s="357">
        <v>6709.1</v>
      </c>
      <c r="D10212" s="292" t="s">
        <v>2065</v>
      </c>
      <c r="E10212" s="292">
        <v>7275</v>
      </c>
      <c r="F10212" s="292" t="s">
        <v>7205</v>
      </c>
      <c r="G10212" s="292"/>
      <c r="H10212" s="294">
        <v>8</v>
      </c>
      <c r="I10212" s="292">
        <v>300</v>
      </c>
      <c r="J10212" s="292" t="s">
        <v>425</v>
      </c>
      <c r="K10212" s="292">
        <v>360</v>
      </c>
      <c r="L10212" s="292" t="s">
        <v>459</v>
      </c>
      <c r="M10212" s="292" t="s">
        <v>7116</v>
      </c>
      <c r="N10212" s="292" t="s">
        <v>7117</v>
      </c>
    </row>
    <row r="10213" spans="1:14" x14ac:dyDescent="0.2">
      <c r="A10213" s="505">
        <v>45244</v>
      </c>
      <c r="B10213" s="292" t="s">
        <v>541</v>
      </c>
      <c r="C10213" s="357">
        <v>80422.16</v>
      </c>
      <c r="D10213" s="292" t="s">
        <v>2065</v>
      </c>
      <c r="E10213" s="292">
        <v>914</v>
      </c>
      <c r="F10213" s="292" t="s">
        <v>7193</v>
      </c>
      <c r="G10213" s="292"/>
      <c r="H10213" s="294">
        <v>1</v>
      </c>
      <c r="I10213" s="292">
        <v>243</v>
      </c>
      <c r="J10213" s="292" t="s">
        <v>425</v>
      </c>
      <c r="K10213" s="292">
        <v>291.60000000000002</v>
      </c>
      <c r="L10213" s="292" t="s">
        <v>459</v>
      </c>
      <c r="M10213" s="292" t="s">
        <v>7116</v>
      </c>
      <c r="N10213" s="292" t="s">
        <v>7117</v>
      </c>
    </row>
    <row r="10214" spans="1:14" x14ac:dyDescent="0.2">
      <c r="A10214" s="505">
        <v>45258</v>
      </c>
      <c r="B10214" s="292" t="s">
        <v>541</v>
      </c>
      <c r="C10214" s="357">
        <v>52936.160000000003</v>
      </c>
      <c r="D10214" s="292" t="s">
        <v>2065</v>
      </c>
      <c r="E10214" s="292">
        <v>7235</v>
      </c>
      <c r="F10214" s="292" t="s">
        <v>7201</v>
      </c>
      <c r="G10214" s="292"/>
      <c r="H10214" s="294">
        <v>8</v>
      </c>
      <c r="I10214" s="292">
        <v>243</v>
      </c>
      <c r="J10214" s="292" t="s">
        <v>425</v>
      </c>
      <c r="K10214" s="292">
        <v>291.60000000000002</v>
      </c>
      <c r="L10214" s="292" t="s">
        <v>459</v>
      </c>
      <c r="M10214" s="292" t="s">
        <v>7116</v>
      </c>
      <c r="N10214" s="292" t="s">
        <v>7117</v>
      </c>
    </row>
    <row r="10215" spans="1:14" x14ac:dyDescent="0.2">
      <c r="A10215" s="505">
        <v>45233</v>
      </c>
      <c r="B10215" s="292" t="s">
        <v>541</v>
      </c>
      <c r="C10215" s="357">
        <v>52936.160000000003</v>
      </c>
      <c r="D10215" s="292" t="s">
        <v>2065</v>
      </c>
      <c r="E10215" s="292">
        <v>7235</v>
      </c>
      <c r="F10215" s="292" t="s">
        <v>7201</v>
      </c>
      <c r="G10215" s="292"/>
      <c r="H10215" s="294">
        <v>8</v>
      </c>
      <c r="I10215" s="292">
        <v>243</v>
      </c>
      <c r="J10215" s="292" t="s">
        <v>425</v>
      </c>
      <c r="K10215" s="292">
        <v>291.60000000000002</v>
      </c>
      <c r="L10215" s="292" t="s">
        <v>459</v>
      </c>
      <c r="M10215" s="292" t="s">
        <v>7116</v>
      </c>
      <c r="N10215" s="292" t="s">
        <v>7117</v>
      </c>
    </row>
    <row r="10216" spans="1:14" x14ac:dyDescent="0.2">
      <c r="A10216" s="505">
        <v>45260</v>
      </c>
      <c r="B10216" s="292" t="s">
        <v>541</v>
      </c>
      <c r="C10216" s="357">
        <v>6746.1</v>
      </c>
      <c r="D10216" s="292" t="s">
        <v>452</v>
      </c>
      <c r="E10216" s="292">
        <v>6185</v>
      </c>
      <c r="F10216" s="292" t="s">
        <v>7185</v>
      </c>
      <c r="G10216" s="292"/>
      <c r="H10216" s="294">
        <v>8</v>
      </c>
      <c r="I10216" s="292">
        <v>225</v>
      </c>
      <c r="J10216" s="292" t="s">
        <v>425</v>
      </c>
      <c r="K10216" s="292">
        <v>270</v>
      </c>
      <c r="L10216" s="292" t="s">
        <v>459</v>
      </c>
      <c r="M10216" s="292" t="s">
        <v>7116</v>
      </c>
      <c r="N10216" s="292" t="s">
        <v>7117</v>
      </c>
    </row>
    <row r="10217" spans="1:14" x14ac:dyDescent="0.2">
      <c r="A10217" s="505">
        <v>45240</v>
      </c>
      <c r="B10217" s="292" t="s">
        <v>541</v>
      </c>
      <c r="C10217" s="357">
        <v>6709.1</v>
      </c>
      <c r="D10217" s="292" t="s">
        <v>2065</v>
      </c>
      <c r="E10217" s="292">
        <v>7047</v>
      </c>
      <c r="F10217" s="292" t="s">
        <v>7199</v>
      </c>
      <c r="G10217" s="292"/>
      <c r="H10217" s="294">
        <v>8</v>
      </c>
      <c r="I10217" s="292">
        <v>222</v>
      </c>
      <c r="J10217" s="292" t="s">
        <v>425</v>
      </c>
      <c r="K10217" s="292">
        <v>266.39999999999998</v>
      </c>
      <c r="L10217" s="292" t="s">
        <v>459</v>
      </c>
      <c r="M10217" s="292" t="s">
        <v>7116</v>
      </c>
      <c r="N10217" s="292" t="s">
        <v>7117</v>
      </c>
    </row>
    <row r="10218" spans="1:14" x14ac:dyDescent="0.2">
      <c r="A10218" s="505">
        <v>45258</v>
      </c>
      <c r="B10218" s="292" t="s">
        <v>541</v>
      </c>
      <c r="C10218" s="357">
        <v>6641.1</v>
      </c>
      <c r="D10218" s="292" t="s">
        <v>452</v>
      </c>
      <c r="E10218" s="292">
        <v>6288</v>
      </c>
      <c r="F10218" s="292" t="s">
        <v>7189</v>
      </c>
      <c r="G10218" s="292"/>
      <c r="H10218" s="294">
        <v>8</v>
      </c>
      <c r="I10218" s="292">
        <v>232</v>
      </c>
      <c r="J10218" s="292" t="s">
        <v>425</v>
      </c>
      <c r="K10218" s="292">
        <v>278.39999999999998</v>
      </c>
      <c r="L10218" s="292" t="s">
        <v>459</v>
      </c>
      <c r="M10218" s="292" t="s">
        <v>7116</v>
      </c>
      <c r="N10218" s="292" t="s">
        <v>7117</v>
      </c>
    </row>
    <row r="10219" spans="1:14" x14ac:dyDescent="0.2">
      <c r="A10219" s="505">
        <v>45259</v>
      </c>
      <c r="B10219" s="292" t="s">
        <v>541</v>
      </c>
      <c r="C10219" s="357">
        <v>52936.160000000003</v>
      </c>
      <c r="D10219" s="292" t="s">
        <v>2065</v>
      </c>
      <c r="E10219" s="292">
        <v>7235</v>
      </c>
      <c r="F10219" s="292" t="s">
        <v>7201</v>
      </c>
      <c r="G10219" s="292"/>
      <c r="H10219" s="294">
        <v>8</v>
      </c>
      <c r="I10219" s="292">
        <v>243</v>
      </c>
      <c r="J10219" s="292" t="s">
        <v>425</v>
      </c>
      <c r="K10219" s="292">
        <v>291.60000000000002</v>
      </c>
      <c r="L10219" s="292" t="s">
        <v>459</v>
      </c>
      <c r="M10219" s="292" t="s">
        <v>7116</v>
      </c>
      <c r="N10219" s="292" t="s">
        <v>7117</v>
      </c>
    </row>
    <row r="10220" spans="1:14" x14ac:dyDescent="0.2">
      <c r="A10220" s="505">
        <v>45252</v>
      </c>
      <c r="B10220" s="292" t="s">
        <v>541</v>
      </c>
      <c r="C10220" s="357">
        <v>6641.1</v>
      </c>
      <c r="D10220" s="292" t="s">
        <v>452</v>
      </c>
      <c r="E10220" s="292">
        <v>6165</v>
      </c>
      <c r="F10220" s="292" t="s">
        <v>7191</v>
      </c>
      <c r="G10220" s="292"/>
      <c r="H10220" s="294">
        <v>8</v>
      </c>
      <c r="I10220" s="292">
        <v>376</v>
      </c>
      <c r="J10220" s="292" t="s">
        <v>425</v>
      </c>
      <c r="K10220" s="292">
        <v>451.2</v>
      </c>
      <c r="L10220" s="292" t="s">
        <v>459</v>
      </c>
      <c r="M10220" s="292" t="s">
        <v>7116</v>
      </c>
      <c r="N10220" s="292" t="s">
        <v>7117</v>
      </c>
    </row>
    <row r="10221" spans="1:14" x14ac:dyDescent="0.2">
      <c r="A10221" s="505">
        <v>45239</v>
      </c>
      <c r="B10221" s="292" t="s">
        <v>541</v>
      </c>
      <c r="C10221" s="357">
        <v>6709.1</v>
      </c>
      <c r="D10221" s="292" t="s">
        <v>2065</v>
      </c>
      <c r="E10221" s="292">
        <v>7275</v>
      </c>
      <c r="F10221" s="292" t="s">
        <v>7205</v>
      </c>
      <c r="G10221" s="292"/>
      <c r="H10221" s="294">
        <v>8</v>
      </c>
      <c r="I10221" s="292">
        <v>300</v>
      </c>
      <c r="J10221" s="292" t="s">
        <v>425</v>
      </c>
      <c r="K10221" s="292">
        <v>360</v>
      </c>
      <c r="L10221" s="292" t="s">
        <v>459</v>
      </c>
      <c r="M10221" s="292" t="s">
        <v>7116</v>
      </c>
      <c r="N10221" s="292" t="s">
        <v>7117</v>
      </c>
    </row>
    <row r="10222" spans="1:14" x14ac:dyDescent="0.2">
      <c r="A10222" s="505">
        <v>45245</v>
      </c>
      <c r="B10222" s="292" t="s">
        <v>541</v>
      </c>
      <c r="C10222" s="357">
        <v>80422.16</v>
      </c>
      <c r="D10222" s="292" t="s">
        <v>2065</v>
      </c>
      <c r="E10222" s="292">
        <v>914</v>
      </c>
      <c r="F10222" s="292" t="s">
        <v>7193</v>
      </c>
      <c r="G10222" s="292"/>
      <c r="H10222" s="294">
        <v>4</v>
      </c>
      <c r="I10222" s="292">
        <v>243</v>
      </c>
      <c r="J10222" s="292" t="s">
        <v>425</v>
      </c>
      <c r="K10222" s="292">
        <v>291.60000000000002</v>
      </c>
      <c r="L10222" s="292" t="s">
        <v>459</v>
      </c>
      <c r="M10222" s="292" t="s">
        <v>7116</v>
      </c>
      <c r="N10222" s="292" t="s">
        <v>7117</v>
      </c>
    </row>
    <row r="10223" spans="1:14" x14ac:dyDescent="0.2">
      <c r="A10223" s="505">
        <v>45260</v>
      </c>
      <c r="B10223" s="292" t="s">
        <v>541</v>
      </c>
      <c r="C10223" s="357">
        <v>52936.160000000003</v>
      </c>
      <c r="D10223" s="292" t="s">
        <v>2065</v>
      </c>
      <c r="E10223" s="292">
        <v>7235</v>
      </c>
      <c r="F10223" s="292" t="s">
        <v>7201</v>
      </c>
      <c r="G10223" s="292"/>
      <c r="H10223" s="294">
        <v>8</v>
      </c>
      <c r="I10223" s="292">
        <v>243</v>
      </c>
      <c r="J10223" s="292" t="s">
        <v>425</v>
      </c>
      <c r="K10223" s="292">
        <v>291.60000000000002</v>
      </c>
      <c r="L10223" s="292" t="s">
        <v>459</v>
      </c>
      <c r="M10223" s="292" t="s">
        <v>7116</v>
      </c>
      <c r="N10223" s="292" t="s">
        <v>7117</v>
      </c>
    </row>
    <row r="10224" spans="1:14" x14ac:dyDescent="0.2">
      <c r="A10224" s="505">
        <v>45243</v>
      </c>
      <c r="B10224" s="292" t="s">
        <v>541</v>
      </c>
      <c r="C10224" s="357">
        <v>6641.1</v>
      </c>
      <c r="D10224" s="292" t="s">
        <v>452</v>
      </c>
      <c r="E10224" s="292">
        <v>7235</v>
      </c>
      <c r="F10224" s="292" t="s">
        <v>7201</v>
      </c>
      <c r="G10224" s="292"/>
      <c r="H10224" s="294">
        <v>8</v>
      </c>
      <c r="I10224" s="292">
        <v>243</v>
      </c>
      <c r="J10224" s="292" t="s">
        <v>425</v>
      </c>
      <c r="K10224" s="292">
        <v>291.60000000000002</v>
      </c>
      <c r="L10224" s="292" t="s">
        <v>459</v>
      </c>
      <c r="M10224" s="292" t="s">
        <v>7116</v>
      </c>
      <c r="N10224" s="292" t="s">
        <v>7117</v>
      </c>
    </row>
    <row r="10225" spans="1:14" x14ac:dyDescent="0.2">
      <c r="A10225" s="505">
        <v>45257</v>
      </c>
      <c r="B10225" s="292" t="s">
        <v>541</v>
      </c>
      <c r="C10225" s="357">
        <v>6641.1</v>
      </c>
      <c r="D10225" s="292" t="s">
        <v>452</v>
      </c>
      <c r="E10225" s="292">
        <v>7053</v>
      </c>
      <c r="F10225" s="292" t="s">
        <v>7197</v>
      </c>
      <c r="G10225" s="292"/>
      <c r="H10225" s="294">
        <v>8</v>
      </c>
      <c r="I10225" s="292">
        <v>227</v>
      </c>
      <c r="J10225" s="292" t="s">
        <v>425</v>
      </c>
      <c r="K10225" s="292">
        <v>272.39999999999998</v>
      </c>
      <c r="L10225" s="292" t="s">
        <v>459</v>
      </c>
      <c r="M10225" s="292" t="s">
        <v>7116</v>
      </c>
      <c r="N10225" s="292" t="s">
        <v>7117</v>
      </c>
    </row>
    <row r="10226" spans="1:14" x14ac:dyDescent="0.2">
      <c r="A10226" s="505">
        <v>45243</v>
      </c>
      <c r="B10226" s="292" t="s">
        <v>541</v>
      </c>
      <c r="C10226" s="357">
        <v>6233.1</v>
      </c>
      <c r="D10226" s="292" t="s">
        <v>2065</v>
      </c>
      <c r="E10226" s="292">
        <v>4713</v>
      </c>
      <c r="F10226" s="292" t="s">
        <v>7195</v>
      </c>
      <c r="G10226" s="292"/>
      <c r="H10226" s="294">
        <v>2</v>
      </c>
      <c r="I10226" s="292">
        <v>273</v>
      </c>
      <c r="J10226" s="292" t="s">
        <v>425</v>
      </c>
      <c r="K10226" s="292">
        <v>327.60000000000002</v>
      </c>
      <c r="L10226" s="292" t="s">
        <v>459</v>
      </c>
      <c r="M10226" s="292" t="s">
        <v>7116</v>
      </c>
      <c r="N10226" s="292" t="s">
        <v>7117</v>
      </c>
    </row>
    <row r="10227" spans="1:14" x14ac:dyDescent="0.2">
      <c r="A10227" s="505">
        <v>45231</v>
      </c>
      <c r="B10227" s="292" t="s">
        <v>541</v>
      </c>
      <c r="C10227" s="357">
        <v>6709.1</v>
      </c>
      <c r="D10227" s="292" t="s">
        <v>2065</v>
      </c>
      <c r="E10227" s="292">
        <v>7047</v>
      </c>
      <c r="F10227" s="292" t="s">
        <v>7199</v>
      </c>
      <c r="G10227" s="292"/>
      <c r="H10227" s="294">
        <v>8</v>
      </c>
      <c r="I10227" s="292">
        <v>222</v>
      </c>
      <c r="J10227" s="292" t="s">
        <v>425</v>
      </c>
      <c r="K10227" s="292">
        <v>266.39999999999998</v>
      </c>
      <c r="L10227" s="292" t="s">
        <v>459</v>
      </c>
      <c r="M10227" s="292" t="s">
        <v>7116</v>
      </c>
      <c r="N10227" s="292" t="s">
        <v>7117</v>
      </c>
    </row>
    <row r="10228" spans="1:14" x14ac:dyDescent="0.2">
      <c r="A10228" s="505">
        <v>45250</v>
      </c>
      <c r="B10228" s="292" t="s">
        <v>541</v>
      </c>
      <c r="C10228" s="357">
        <v>6746.1</v>
      </c>
      <c r="D10228" s="292" t="s">
        <v>452</v>
      </c>
      <c r="E10228" s="292">
        <v>6185</v>
      </c>
      <c r="F10228" s="292" t="s">
        <v>7185</v>
      </c>
      <c r="G10228" s="292"/>
      <c r="H10228" s="294">
        <v>8</v>
      </c>
      <c r="I10228" s="292">
        <v>225</v>
      </c>
      <c r="J10228" s="292" t="s">
        <v>425</v>
      </c>
      <c r="K10228" s="292">
        <v>270</v>
      </c>
      <c r="L10228" s="292" t="s">
        <v>459</v>
      </c>
      <c r="M10228" s="292" t="s">
        <v>7116</v>
      </c>
      <c r="N10228" s="292" t="s">
        <v>7117</v>
      </c>
    </row>
    <row r="10229" spans="1:14" x14ac:dyDescent="0.2">
      <c r="A10229" s="505">
        <v>45259</v>
      </c>
      <c r="B10229" s="292" t="s">
        <v>541</v>
      </c>
      <c r="C10229" s="357">
        <v>6641.1</v>
      </c>
      <c r="D10229" s="292" t="s">
        <v>452</v>
      </c>
      <c r="E10229" s="292">
        <v>6288</v>
      </c>
      <c r="F10229" s="292" t="s">
        <v>7189</v>
      </c>
      <c r="G10229" s="292"/>
      <c r="H10229" s="294">
        <v>8</v>
      </c>
      <c r="I10229" s="292">
        <v>232</v>
      </c>
      <c r="J10229" s="292" t="s">
        <v>425</v>
      </c>
      <c r="K10229" s="292">
        <v>278.39999999999998</v>
      </c>
      <c r="L10229" s="292" t="s">
        <v>459</v>
      </c>
      <c r="M10229" s="292" t="s">
        <v>7116</v>
      </c>
      <c r="N10229" s="292" t="s">
        <v>7117</v>
      </c>
    </row>
    <row r="10230" spans="1:14" x14ac:dyDescent="0.2">
      <c r="A10230" s="505">
        <v>45240</v>
      </c>
      <c r="B10230" s="292" t="s">
        <v>541</v>
      </c>
      <c r="C10230" s="357">
        <v>6709.1</v>
      </c>
      <c r="D10230" s="292" t="s">
        <v>2065</v>
      </c>
      <c r="E10230" s="292">
        <v>7275</v>
      </c>
      <c r="F10230" s="292" t="s">
        <v>7205</v>
      </c>
      <c r="G10230" s="292"/>
      <c r="H10230" s="294">
        <v>8</v>
      </c>
      <c r="I10230" s="292">
        <v>300</v>
      </c>
      <c r="J10230" s="292" t="s">
        <v>425</v>
      </c>
      <c r="K10230" s="292">
        <v>360</v>
      </c>
      <c r="L10230" s="292" t="s">
        <v>459</v>
      </c>
      <c r="M10230" s="292" t="s">
        <v>7116</v>
      </c>
      <c r="N10230" s="292" t="s">
        <v>7117</v>
      </c>
    </row>
    <row r="10231" spans="1:14" x14ac:dyDescent="0.2">
      <c r="A10231" s="505">
        <v>45243</v>
      </c>
      <c r="B10231" s="292" t="s">
        <v>541</v>
      </c>
      <c r="C10231" s="357">
        <v>6641.1</v>
      </c>
      <c r="D10231" s="292" t="s">
        <v>452</v>
      </c>
      <c r="E10231" s="292">
        <v>7053</v>
      </c>
      <c r="F10231" s="292" t="s">
        <v>7197</v>
      </c>
      <c r="G10231" s="292"/>
      <c r="H10231" s="294">
        <v>8</v>
      </c>
      <c r="I10231" s="292">
        <v>227</v>
      </c>
      <c r="J10231" s="292" t="s">
        <v>425</v>
      </c>
      <c r="K10231" s="292">
        <v>272.39999999999998</v>
      </c>
      <c r="L10231" s="292" t="s">
        <v>459</v>
      </c>
      <c r="M10231" s="292" t="s">
        <v>7116</v>
      </c>
      <c r="N10231" s="292" t="s">
        <v>7117</v>
      </c>
    </row>
    <row r="10232" spans="1:14" x14ac:dyDescent="0.2">
      <c r="A10232" s="505">
        <v>45257</v>
      </c>
      <c r="B10232" s="292" t="s">
        <v>541</v>
      </c>
      <c r="C10232" s="357">
        <v>6641.1</v>
      </c>
      <c r="D10232" s="292" t="s">
        <v>452</v>
      </c>
      <c r="E10232" s="292">
        <v>6165</v>
      </c>
      <c r="F10232" s="292" t="s">
        <v>7191</v>
      </c>
      <c r="G10232" s="292"/>
      <c r="H10232" s="294">
        <v>8</v>
      </c>
      <c r="I10232" s="292">
        <v>376</v>
      </c>
      <c r="J10232" s="292" t="s">
        <v>425</v>
      </c>
      <c r="K10232" s="292">
        <v>451.2</v>
      </c>
      <c r="L10232" s="292" t="s">
        <v>459</v>
      </c>
      <c r="M10232" s="292" t="s">
        <v>7116</v>
      </c>
      <c r="N10232" s="292" t="s">
        <v>7117</v>
      </c>
    </row>
    <row r="10233" spans="1:14" x14ac:dyDescent="0.2">
      <c r="A10233" s="505">
        <v>45244</v>
      </c>
      <c r="B10233" s="292" t="s">
        <v>541</v>
      </c>
      <c r="C10233" s="357">
        <v>6641.1</v>
      </c>
      <c r="D10233" s="292" t="s">
        <v>452</v>
      </c>
      <c r="E10233" s="292">
        <v>7235</v>
      </c>
      <c r="F10233" s="292" t="s">
        <v>7201</v>
      </c>
      <c r="G10233" s="292"/>
      <c r="H10233" s="294">
        <v>8</v>
      </c>
      <c r="I10233" s="292">
        <v>243</v>
      </c>
      <c r="J10233" s="292" t="s">
        <v>425</v>
      </c>
      <c r="K10233" s="292">
        <v>291.60000000000002</v>
      </c>
      <c r="L10233" s="292" t="s">
        <v>459</v>
      </c>
      <c r="M10233" s="292" t="s">
        <v>7116</v>
      </c>
      <c r="N10233" s="292" t="s">
        <v>7117</v>
      </c>
    </row>
    <row r="10234" spans="1:14" x14ac:dyDescent="0.2">
      <c r="A10234" s="505">
        <v>45258</v>
      </c>
      <c r="B10234" s="292" t="s">
        <v>541</v>
      </c>
      <c r="C10234" s="357">
        <v>6641.1</v>
      </c>
      <c r="D10234" s="292" t="s">
        <v>452</v>
      </c>
      <c r="E10234" s="292">
        <v>7053</v>
      </c>
      <c r="F10234" s="292" t="s">
        <v>7197</v>
      </c>
      <c r="G10234" s="292"/>
      <c r="H10234" s="294">
        <v>8</v>
      </c>
      <c r="I10234" s="292">
        <v>227</v>
      </c>
      <c r="J10234" s="292" t="s">
        <v>425</v>
      </c>
      <c r="K10234" s="292">
        <v>272.39999999999998</v>
      </c>
      <c r="L10234" s="292" t="s">
        <v>459</v>
      </c>
      <c r="M10234" s="292" t="s">
        <v>7116</v>
      </c>
      <c r="N10234" s="292" t="s">
        <v>7117</v>
      </c>
    </row>
    <row r="10235" spans="1:14" x14ac:dyDescent="0.2">
      <c r="A10235" s="505">
        <v>45232</v>
      </c>
      <c r="B10235" s="292" t="s">
        <v>541</v>
      </c>
      <c r="C10235" s="357">
        <v>6709.1</v>
      </c>
      <c r="D10235" s="292" t="s">
        <v>2065</v>
      </c>
      <c r="E10235" s="292">
        <v>7047</v>
      </c>
      <c r="F10235" s="292" t="s">
        <v>7199</v>
      </c>
      <c r="G10235" s="292"/>
      <c r="H10235" s="294">
        <v>8</v>
      </c>
      <c r="I10235" s="292">
        <v>222</v>
      </c>
      <c r="J10235" s="292" t="s">
        <v>425</v>
      </c>
      <c r="K10235" s="292">
        <v>266.39999999999998</v>
      </c>
      <c r="L10235" s="292" t="s">
        <v>459</v>
      </c>
      <c r="M10235" s="292" t="s">
        <v>7116</v>
      </c>
      <c r="N10235" s="292" t="s">
        <v>7117</v>
      </c>
    </row>
    <row r="10236" spans="1:14" x14ac:dyDescent="0.2">
      <c r="A10236" s="505">
        <v>45251</v>
      </c>
      <c r="B10236" s="292" t="s">
        <v>541</v>
      </c>
      <c r="C10236" s="357">
        <v>6746.1</v>
      </c>
      <c r="D10236" s="292" t="s">
        <v>452</v>
      </c>
      <c r="E10236" s="292">
        <v>6185</v>
      </c>
      <c r="F10236" s="292" t="s">
        <v>7185</v>
      </c>
      <c r="G10236" s="292"/>
      <c r="H10236" s="294">
        <v>8</v>
      </c>
      <c r="I10236" s="292">
        <v>225</v>
      </c>
      <c r="J10236" s="292" t="s">
        <v>425</v>
      </c>
      <c r="K10236" s="292">
        <v>270</v>
      </c>
      <c r="L10236" s="292" t="s">
        <v>459</v>
      </c>
      <c r="M10236" s="292" t="s">
        <v>7116</v>
      </c>
      <c r="N10236" s="292" t="s">
        <v>7117</v>
      </c>
    </row>
    <row r="10237" spans="1:14" x14ac:dyDescent="0.2">
      <c r="A10237" s="505">
        <v>45260</v>
      </c>
      <c r="B10237" s="292" t="s">
        <v>541</v>
      </c>
      <c r="C10237" s="357">
        <v>6641.1</v>
      </c>
      <c r="D10237" s="292" t="s">
        <v>452</v>
      </c>
      <c r="E10237" s="292">
        <v>6288</v>
      </c>
      <c r="F10237" s="292" t="s">
        <v>7189</v>
      </c>
      <c r="G10237" s="292"/>
      <c r="H10237" s="294">
        <v>8</v>
      </c>
      <c r="I10237" s="292">
        <v>232</v>
      </c>
      <c r="J10237" s="292" t="s">
        <v>425</v>
      </c>
      <c r="K10237" s="292">
        <v>278.39999999999998</v>
      </c>
      <c r="L10237" s="292" t="s">
        <v>459</v>
      </c>
      <c r="M10237" s="292" t="s">
        <v>7116</v>
      </c>
      <c r="N10237" s="292" t="s">
        <v>7117</v>
      </c>
    </row>
    <row r="10238" spans="1:14" x14ac:dyDescent="0.2">
      <c r="A10238" s="505">
        <v>45257</v>
      </c>
      <c r="B10238" s="292" t="s">
        <v>541</v>
      </c>
      <c r="C10238" s="357">
        <v>6641.1</v>
      </c>
      <c r="D10238" s="292" t="s">
        <v>452</v>
      </c>
      <c r="E10238" s="292">
        <v>7235</v>
      </c>
      <c r="F10238" s="292" t="s">
        <v>7201</v>
      </c>
      <c r="G10238" s="292"/>
      <c r="H10238" s="294">
        <v>8</v>
      </c>
      <c r="I10238" s="292">
        <v>243</v>
      </c>
      <c r="J10238" s="292" t="s">
        <v>425</v>
      </c>
      <c r="K10238" s="292">
        <v>291.60000000000002</v>
      </c>
      <c r="L10238" s="292" t="s">
        <v>459</v>
      </c>
      <c r="M10238" s="292" t="s">
        <v>7116</v>
      </c>
      <c r="N10238" s="292" t="s">
        <v>7117</v>
      </c>
    </row>
    <row r="10239" spans="1:14" x14ac:dyDescent="0.2">
      <c r="A10239" s="505">
        <v>45236</v>
      </c>
      <c r="B10239" s="292" t="s">
        <v>541</v>
      </c>
      <c r="C10239" s="357">
        <v>6641.1</v>
      </c>
      <c r="D10239" s="292" t="s">
        <v>452</v>
      </c>
      <c r="E10239" s="292">
        <v>914</v>
      </c>
      <c r="F10239" s="292" t="s">
        <v>7193</v>
      </c>
      <c r="G10239" s="292"/>
      <c r="H10239" s="294">
        <v>4</v>
      </c>
      <c r="I10239" s="292">
        <v>243</v>
      </c>
      <c r="J10239" s="292" t="s">
        <v>425</v>
      </c>
      <c r="K10239" s="292">
        <v>291.60000000000002</v>
      </c>
      <c r="L10239" s="292" t="s">
        <v>459</v>
      </c>
      <c r="M10239" s="292" t="s">
        <v>7116</v>
      </c>
      <c r="N10239" s="292" t="s">
        <v>7117</v>
      </c>
    </row>
    <row r="10240" spans="1:14" x14ac:dyDescent="0.2">
      <c r="A10240" s="505">
        <v>45236</v>
      </c>
      <c r="B10240" s="292" t="s">
        <v>541</v>
      </c>
      <c r="C10240" s="357">
        <v>6641.1</v>
      </c>
      <c r="D10240" s="292" t="s">
        <v>452</v>
      </c>
      <c r="E10240" s="292">
        <v>7275</v>
      </c>
      <c r="F10240" s="292" t="s">
        <v>7205</v>
      </c>
      <c r="G10240" s="292"/>
      <c r="H10240" s="294">
        <v>8</v>
      </c>
      <c r="I10240" s="292">
        <v>300</v>
      </c>
      <c r="J10240" s="292" t="s">
        <v>425</v>
      </c>
      <c r="K10240" s="292">
        <v>360</v>
      </c>
      <c r="L10240" s="292" t="s">
        <v>459</v>
      </c>
      <c r="M10240" s="292" t="s">
        <v>7116</v>
      </c>
      <c r="N10240" s="292" t="s">
        <v>7117</v>
      </c>
    </row>
    <row r="10241" spans="1:14" x14ac:dyDescent="0.2">
      <c r="A10241" s="505">
        <v>45258</v>
      </c>
      <c r="B10241" s="292" t="s">
        <v>541</v>
      </c>
      <c r="C10241" s="357">
        <v>6641.1</v>
      </c>
      <c r="D10241" s="292" t="s">
        <v>452</v>
      </c>
      <c r="E10241" s="292">
        <v>6165</v>
      </c>
      <c r="F10241" s="292" t="s">
        <v>7191</v>
      </c>
      <c r="G10241" s="292"/>
      <c r="H10241" s="294">
        <v>8</v>
      </c>
      <c r="I10241" s="292">
        <v>376</v>
      </c>
      <c r="J10241" s="292" t="s">
        <v>425</v>
      </c>
      <c r="K10241" s="292">
        <v>451.2</v>
      </c>
      <c r="L10241" s="292" t="s">
        <v>459</v>
      </c>
      <c r="M10241" s="292" t="s">
        <v>7116</v>
      </c>
      <c r="N10241" s="292" t="s">
        <v>7117</v>
      </c>
    </row>
    <row r="10242" spans="1:14" x14ac:dyDescent="0.2">
      <c r="A10242" s="505">
        <v>45245</v>
      </c>
      <c r="B10242" s="292" t="s">
        <v>541</v>
      </c>
      <c r="C10242" s="357">
        <v>6641.1</v>
      </c>
      <c r="D10242" s="292" t="s">
        <v>452</v>
      </c>
      <c r="E10242" s="292">
        <v>7235</v>
      </c>
      <c r="F10242" s="292" t="s">
        <v>7201</v>
      </c>
      <c r="G10242" s="292"/>
      <c r="H10242" s="294">
        <v>8</v>
      </c>
      <c r="I10242" s="292">
        <v>243</v>
      </c>
      <c r="J10242" s="292" t="s">
        <v>425</v>
      </c>
      <c r="K10242" s="292">
        <v>291.60000000000002</v>
      </c>
      <c r="L10242" s="292" t="s">
        <v>459</v>
      </c>
      <c r="M10242" s="292" t="s">
        <v>7116</v>
      </c>
      <c r="N10242" s="292" t="s">
        <v>7117</v>
      </c>
    </row>
    <row r="10243" spans="1:14" x14ac:dyDescent="0.2">
      <c r="A10243" s="505">
        <v>45233</v>
      </c>
      <c r="B10243" s="292" t="s">
        <v>541</v>
      </c>
      <c r="C10243" s="357">
        <v>6709.1</v>
      </c>
      <c r="D10243" s="292" t="s">
        <v>2065</v>
      </c>
      <c r="E10243" s="292">
        <v>7047</v>
      </c>
      <c r="F10243" s="292" t="s">
        <v>7199</v>
      </c>
      <c r="G10243" s="292"/>
      <c r="H10243" s="294">
        <v>8</v>
      </c>
      <c r="I10243" s="292">
        <v>222</v>
      </c>
      <c r="J10243" s="292" t="s">
        <v>425</v>
      </c>
      <c r="K10243" s="292">
        <v>266.39999999999998</v>
      </c>
      <c r="L10243" s="292" t="s">
        <v>459</v>
      </c>
      <c r="M10243" s="292" t="s">
        <v>7116</v>
      </c>
      <c r="N10243" s="292" t="s">
        <v>7117</v>
      </c>
    </row>
    <row r="10244" spans="1:14" x14ac:dyDescent="0.2">
      <c r="A10244" s="505">
        <v>45259</v>
      </c>
      <c r="B10244" s="292" t="s">
        <v>541</v>
      </c>
      <c r="C10244" s="357">
        <v>6641.1</v>
      </c>
      <c r="D10244" s="292" t="s">
        <v>452</v>
      </c>
      <c r="E10244" s="292">
        <v>7053</v>
      </c>
      <c r="F10244" s="292" t="s">
        <v>7197</v>
      </c>
      <c r="G10244" s="292"/>
      <c r="H10244" s="294">
        <v>8</v>
      </c>
      <c r="I10244" s="292">
        <v>227</v>
      </c>
      <c r="J10244" s="292" t="s">
        <v>425</v>
      </c>
      <c r="K10244" s="292">
        <v>272.39999999999998</v>
      </c>
      <c r="L10244" s="292" t="s">
        <v>459</v>
      </c>
      <c r="M10244" s="292" t="s">
        <v>7116</v>
      </c>
      <c r="N10244" s="292" t="s">
        <v>7117</v>
      </c>
    </row>
    <row r="10245" spans="1:14" x14ac:dyDescent="0.2">
      <c r="A10245" s="505">
        <v>45244</v>
      </c>
      <c r="B10245" s="292" t="s">
        <v>541</v>
      </c>
      <c r="C10245" s="357">
        <v>6641.1</v>
      </c>
      <c r="D10245" s="292" t="s">
        <v>452</v>
      </c>
      <c r="E10245" s="292">
        <v>7053</v>
      </c>
      <c r="F10245" s="292" t="s">
        <v>7197</v>
      </c>
      <c r="G10245" s="292"/>
      <c r="H10245" s="294">
        <v>8</v>
      </c>
      <c r="I10245" s="292">
        <v>227</v>
      </c>
      <c r="J10245" s="292" t="s">
        <v>425</v>
      </c>
      <c r="K10245" s="292">
        <v>272.39999999999998</v>
      </c>
      <c r="L10245" s="292" t="s">
        <v>459</v>
      </c>
      <c r="M10245" s="292" t="s">
        <v>7116</v>
      </c>
      <c r="N10245" s="292" t="s">
        <v>7117</v>
      </c>
    </row>
    <row r="10246" spans="1:14" x14ac:dyDescent="0.2">
      <c r="A10246" s="505">
        <v>45246</v>
      </c>
      <c r="B10246" s="292" t="s">
        <v>541</v>
      </c>
      <c r="C10246" s="357">
        <v>6641.1</v>
      </c>
      <c r="D10246" s="292" t="s">
        <v>452</v>
      </c>
      <c r="E10246" s="292">
        <v>7235</v>
      </c>
      <c r="F10246" s="292" t="s">
        <v>7201</v>
      </c>
      <c r="G10246" s="292"/>
      <c r="H10246" s="294">
        <v>8</v>
      </c>
      <c r="I10246" s="292">
        <v>243</v>
      </c>
      <c r="J10246" s="292" t="s">
        <v>425</v>
      </c>
      <c r="K10246" s="292">
        <v>291.60000000000002</v>
      </c>
      <c r="L10246" s="292" t="s">
        <v>459</v>
      </c>
      <c r="M10246" s="292" t="s">
        <v>7116</v>
      </c>
      <c r="N10246" s="292" t="s">
        <v>7117</v>
      </c>
    </row>
    <row r="10247" spans="1:14" x14ac:dyDescent="0.2">
      <c r="A10247" s="505">
        <v>45252</v>
      </c>
      <c r="B10247" s="292" t="s">
        <v>541</v>
      </c>
      <c r="C10247" s="357">
        <v>6746.1</v>
      </c>
      <c r="D10247" s="292" t="s">
        <v>452</v>
      </c>
      <c r="E10247" s="292">
        <v>6185</v>
      </c>
      <c r="F10247" s="292" t="s">
        <v>7185</v>
      </c>
      <c r="G10247" s="292"/>
      <c r="H10247" s="294">
        <v>8</v>
      </c>
      <c r="I10247" s="292">
        <v>225</v>
      </c>
      <c r="J10247" s="292" t="s">
        <v>425</v>
      </c>
      <c r="K10247" s="292">
        <v>270</v>
      </c>
      <c r="L10247" s="292" t="s">
        <v>459</v>
      </c>
      <c r="M10247" s="292" t="s">
        <v>7116</v>
      </c>
      <c r="N10247" s="292" t="s">
        <v>7117</v>
      </c>
    </row>
    <row r="10248" spans="1:14" x14ac:dyDescent="0.2">
      <c r="A10248" s="505">
        <v>45237</v>
      </c>
      <c r="B10248" s="292" t="s">
        <v>541</v>
      </c>
      <c r="C10248" s="357">
        <v>6641.1</v>
      </c>
      <c r="D10248" s="292" t="s">
        <v>452</v>
      </c>
      <c r="E10248" s="292">
        <v>914</v>
      </c>
      <c r="F10248" s="292" t="s">
        <v>7193</v>
      </c>
      <c r="G10248" s="292"/>
      <c r="H10248" s="294">
        <v>4</v>
      </c>
      <c r="I10248" s="292">
        <v>243</v>
      </c>
      <c r="J10248" s="292" t="s">
        <v>425</v>
      </c>
      <c r="K10248" s="292">
        <v>291.60000000000002</v>
      </c>
      <c r="L10248" s="292" t="s">
        <v>459</v>
      </c>
      <c r="M10248" s="292" t="s">
        <v>7116</v>
      </c>
      <c r="N10248" s="292" t="s">
        <v>7117</v>
      </c>
    </row>
    <row r="10249" spans="1:14" x14ac:dyDescent="0.2">
      <c r="A10249" s="505">
        <v>45237</v>
      </c>
      <c r="B10249" s="292" t="s">
        <v>541</v>
      </c>
      <c r="C10249" s="357">
        <v>6641.1</v>
      </c>
      <c r="D10249" s="292" t="s">
        <v>452</v>
      </c>
      <c r="E10249" s="292">
        <v>7275</v>
      </c>
      <c r="F10249" s="292" t="s">
        <v>7205</v>
      </c>
      <c r="G10249" s="292"/>
      <c r="H10249" s="294">
        <v>8</v>
      </c>
      <c r="I10249" s="292">
        <v>300</v>
      </c>
      <c r="J10249" s="292" t="s">
        <v>425</v>
      </c>
      <c r="K10249" s="292">
        <v>360</v>
      </c>
      <c r="L10249" s="292" t="s">
        <v>459</v>
      </c>
      <c r="M10249" s="292" t="s">
        <v>7116</v>
      </c>
      <c r="N10249" s="292" t="s">
        <v>7117</v>
      </c>
    </row>
    <row r="10250" spans="1:14" x14ac:dyDescent="0.2">
      <c r="A10250" s="505">
        <v>45243</v>
      </c>
      <c r="B10250" s="292" t="s">
        <v>541</v>
      </c>
      <c r="C10250" s="357">
        <v>52936.160000000003</v>
      </c>
      <c r="D10250" s="292" t="s">
        <v>2065</v>
      </c>
      <c r="E10250" s="292">
        <v>4713</v>
      </c>
      <c r="F10250" s="292" t="s">
        <v>7195</v>
      </c>
      <c r="G10250" s="292"/>
      <c r="H10250" s="294">
        <v>2</v>
      </c>
      <c r="I10250" s="292">
        <v>273</v>
      </c>
      <c r="J10250" s="292" t="s">
        <v>425</v>
      </c>
      <c r="K10250" s="292">
        <v>327.60000000000002</v>
      </c>
      <c r="L10250" s="292" t="s">
        <v>459</v>
      </c>
      <c r="M10250" s="292" t="s">
        <v>7116</v>
      </c>
      <c r="N10250" s="292" t="s">
        <v>7117</v>
      </c>
    </row>
    <row r="10251" spans="1:14" x14ac:dyDescent="0.2">
      <c r="A10251" s="505">
        <v>45259</v>
      </c>
      <c r="B10251" s="292" t="s">
        <v>541</v>
      </c>
      <c r="C10251" s="357">
        <v>6641.1</v>
      </c>
      <c r="D10251" s="292" t="s">
        <v>452</v>
      </c>
      <c r="E10251" s="292">
        <v>6165</v>
      </c>
      <c r="F10251" s="292" t="s">
        <v>7191</v>
      </c>
      <c r="G10251" s="292"/>
      <c r="H10251" s="294">
        <v>4</v>
      </c>
      <c r="I10251" s="292">
        <v>376</v>
      </c>
      <c r="J10251" s="292" t="s">
        <v>425</v>
      </c>
      <c r="K10251" s="292">
        <v>451.2</v>
      </c>
      <c r="L10251" s="292" t="s">
        <v>459</v>
      </c>
      <c r="M10251" s="292" t="s">
        <v>7116</v>
      </c>
      <c r="N10251" s="292" t="s">
        <v>7117</v>
      </c>
    </row>
    <row r="10252" spans="1:14" x14ac:dyDescent="0.2">
      <c r="A10252" s="505">
        <v>45236</v>
      </c>
      <c r="B10252" s="292" t="s">
        <v>541</v>
      </c>
      <c r="C10252" s="357">
        <v>6511.1</v>
      </c>
      <c r="D10252" s="292" t="s">
        <v>2065</v>
      </c>
      <c r="E10252" s="292">
        <v>7053</v>
      </c>
      <c r="F10252" s="292" t="s">
        <v>7197</v>
      </c>
      <c r="G10252" s="292"/>
      <c r="H10252" s="294">
        <v>8</v>
      </c>
      <c r="I10252" s="292">
        <v>227</v>
      </c>
      <c r="J10252" s="292" t="s">
        <v>425</v>
      </c>
      <c r="K10252" s="292">
        <v>272.39999999999998</v>
      </c>
      <c r="L10252" s="292" t="s">
        <v>459</v>
      </c>
      <c r="M10252" s="292" t="s">
        <v>7116</v>
      </c>
      <c r="N10252" s="292" t="s">
        <v>7117</v>
      </c>
    </row>
    <row r="10253" spans="1:14" x14ac:dyDescent="0.2">
      <c r="A10253" s="505">
        <v>45247</v>
      </c>
      <c r="B10253" s="292" t="s">
        <v>541</v>
      </c>
      <c r="C10253" s="357">
        <v>52936.160000000003</v>
      </c>
      <c r="D10253" s="292" t="s">
        <v>2065</v>
      </c>
      <c r="E10253" s="292">
        <v>7235</v>
      </c>
      <c r="F10253" s="292" t="s">
        <v>7201</v>
      </c>
      <c r="G10253" s="292"/>
      <c r="H10253" s="294">
        <v>8</v>
      </c>
      <c r="I10253" s="292">
        <v>243</v>
      </c>
      <c r="J10253" s="292" t="s">
        <v>425</v>
      </c>
      <c r="K10253" s="292">
        <v>291.60000000000002</v>
      </c>
      <c r="L10253" s="292" t="s">
        <v>459</v>
      </c>
      <c r="M10253" s="292" t="s">
        <v>7116</v>
      </c>
      <c r="N10253" s="292" t="s">
        <v>7117</v>
      </c>
    </row>
    <row r="10254" spans="1:14" x14ac:dyDescent="0.2">
      <c r="A10254" s="505">
        <v>45253</v>
      </c>
      <c r="B10254" s="292" t="s">
        <v>541</v>
      </c>
      <c r="C10254" s="357">
        <v>6746.1</v>
      </c>
      <c r="D10254" s="292" t="s">
        <v>452</v>
      </c>
      <c r="E10254" s="292">
        <v>6185</v>
      </c>
      <c r="F10254" s="292" t="s">
        <v>7185</v>
      </c>
      <c r="G10254" s="292"/>
      <c r="H10254" s="294">
        <v>8</v>
      </c>
      <c r="I10254" s="292">
        <v>225</v>
      </c>
      <c r="J10254" s="292" t="s">
        <v>425</v>
      </c>
      <c r="K10254" s="292">
        <v>270</v>
      </c>
      <c r="L10254" s="292" t="s">
        <v>459</v>
      </c>
      <c r="M10254" s="292" t="s">
        <v>7116</v>
      </c>
      <c r="N10254" s="292" t="s">
        <v>7117</v>
      </c>
    </row>
    <row r="10255" spans="1:14" x14ac:dyDescent="0.2">
      <c r="A10255" s="505">
        <v>45238</v>
      </c>
      <c r="B10255" s="292" t="s">
        <v>541</v>
      </c>
      <c r="C10255" s="357">
        <v>6641.1</v>
      </c>
      <c r="D10255" s="292" t="s">
        <v>452</v>
      </c>
      <c r="E10255" s="292">
        <v>914</v>
      </c>
      <c r="F10255" s="292" t="s">
        <v>7193</v>
      </c>
      <c r="G10255" s="292"/>
      <c r="H10255" s="294">
        <v>4</v>
      </c>
      <c r="I10255" s="292">
        <v>243</v>
      </c>
      <c r="J10255" s="292" t="s">
        <v>425</v>
      </c>
      <c r="K10255" s="292">
        <v>291.60000000000002</v>
      </c>
      <c r="L10255" s="292" t="s">
        <v>459</v>
      </c>
      <c r="M10255" s="292" t="s">
        <v>7116</v>
      </c>
      <c r="N10255" s="292" t="s">
        <v>7117</v>
      </c>
    </row>
    <row r="10256" spans="1:14" x14ac:dyDescent="0.2">
      <c r="A10256" s="505">
        <v>45245</v>
      </c>
      <c r="B10256" s="292" t="s">
        <v>541</v>
      </c>
      <c r="C10256" s="357">
        <v>52936.160000000003</v>
      </c>
      <c r="D10256" s="292" t="s">
        <v>2065</v>
      </c>
      <c r="E10256" s="292">
        <v>4713</v>
      </c>
      <c r="F10256" s="292" t="s">
        <v>7195</v>
      </c>
      <c r="G10256" s="292"/>
      <c r="H10256" s="294">
        <v>4</v>
      </c>
      <c r="I10256" s="292">
        <v>273</v>
      </c>
      <c r="J10256" s="292" t="s">
        <v>425</v>
      </c>
      <c r="K10256" s="292">
        <v>327.60000000000002</v>
      </c>
      <c r="L10256" s="292" t="s">
        <v>459</v>
      </c>
      <c r="M10256" s="292" t="s">
        <v>7116</v>
      </c>
      <c r="N10256" s="292" t="s">
        <v>7117</v>
      </c>
    </row>
    <row r="10257" spans="1:14" x14ac:dyDescent="0.2">
      <c r="A10257" s="505">
        <v>45236</v>
      </c>
      <c r="B10257" s="292" t="s">
        <v>541</v>
      </c>
      <c r="C10257" s="357">
        <v>6641.1</v>
      </c>
      <c r="D10257" s="292" t="s">
        <v>452</v>
      </c>
      <c r="E10257" s="292">
        <v>7047</v>
      </c>
      <c r="F10257" s="292" t="s">
        <v>7199</v>
      </c>
      <c r="G10257" s="292"/>
      <c r="H10257" s="294">
        <v>8</v>
      </c>
      <c r="I10257" s="292">
        <v>222</v>
      </c>
      <c r="J10257" s="292" t="s">
        <v>425</v>
      </c>
      <c r="K10257" s="292">
        <v>266.39999999999998</v>
      </c>
      <c r="L10257" s="292" t="s">
        <v>459</v>
      </c>
      <c r="M10257" s="292" t="s">
        <v>7116</v>
      </c>
      <c r="N10257" s="292" t="s">
        <v>7117</v>
      </c>
    </row>
    <row r="10258" spans="1:14" x14ac:dyDescent="0.2">
      <c r="A10258" s="505">
        <v>45254</v>
      </c>
      <c r="B10258" s="292" t="s">
        <v>541</v>
      </c>
      <c r="C10258" s="357">
        <v>6746.1</v>
      </c>
      <c r="D10258" s="292" t="s">
        <v>452</v>
      </c>
      <c r="E10258" s="292">
        <v>6185</v>
      </c>
      <c r="F10258" s="292" t="s">
        <v>7185</v>
      </c>
      <c r="G10258" s="292"/>
      <c r="H10258" s="294">
        <v>8</v>
      </c>
      <c r="I10258" s="292">
        <v>225</v>
      </c>
      <c r="J10258" s="292" t="s">
        <v>425</v>
      </c>
      <c r="K10258" s="292">
        <v>270</v>
      </c>
      <c r="L10258" s="292" t="s">
        <v>459</v>
      </c>
      <c r="M10258" s="292" t="s">
        <v>7116</v>
      </c>
      <c r="N10258" s="292" t="s">
        <v>7117</v>
      </c>
    </row>
    <row r="10259" spans="1:14" x14ac:dyDescent="0.2">
      <c r="A10259" s="505">
        <v>45239</v>
      </c>
      <c r="B10259" s="292" t="s">
        <v>541</v>
      </c>
      <c r="C10259" s="357">
        <v>6641.1</v>
      </c>
      <c r="D10259" s="292" t="s">
        <v>452</v>
      </c>
      <c r="E10259" s="292">
        <v>914</v>
      </c>
      <c r="F10259" s="292" t="s">
        <v>7193</v>
      </c>
      <c r="G10259" s="292"/>
      <c r="H10259" s="294">
        <v>4</v>
      </c>
      <c r="I10259" s="292">
        <v>243</v>
      </c>
      <c r="J10259" s="292" t="s">
        <v>425</v>
      </c>
      <c r="K10259" s="292">
        <v>291.60000000000002</v>
      </c>
      <c r="L10259" s="292" t="s">
        <v>459</v>
      </c>
      <c r="M10259" s="292" t="s">
        <v>7116</v>
      </c>
      <c r="N10259" s="292" t="s">
        <v>7117</v>
      </c>
    </row>
    <row r="10260" spans="1:14" x14ac:dyDescent="0.2">
      <c r="A10260" s="505">
        <v>45236</v>
      </c>
      <c r="B10260" s="292" t="s">
        <v>541</v>
      </c>
      <c r="C10260" s="357">
        <v>52936.160000000003</v>
      </c>
      <c r="D10260" s="292" t="s">
        <v>2065</v>
      </c>
      <c r="E10260" s="292">
        <v>4713</v>
      </c>
      <c r="F10260" s="292" t="s">
        <v>7195</v>
      </c>
      <c r="G10260" s="292"/>
      <c r="H10260" s="294">
        <v>8</v>
      </c>
      <c r="I10260" s="292">
        <v>273</v>
      </c>
      <c r="J10260" s="292" t="s">
        <v>425</v>
      </c>
      <c r="K10260" s="292">
        <v>327.60000000000002</v>
      </c>
      <c r="L10260" s="292" t="s">
        <v>459</v>
      </c>
      <c r="M10260" s="292" t="s">
        <v>7116</v>
      </c>
      <c r="N10260" s="292" t="s">
        <v>7117</v>
      </c>
    </row>
    <row r="10261" spans="1:14" x14ac:dyDescent="0.2">
      <c r="A10261" s="505">
        <v>45237</v>
      </c>
      <c r="B10261" s="292" t="s">
        <v>541</v>
      </c>
      <c r="C10261" s="357">
        <v>6641.1</v>
      </c>
      <c r="D10261" s="292" t="s">
        <v>452</v>
      </c>
      <c r="E10261" s="292">
        <v>7047</v>
      </c>
      <c r="F10261" s="292" t="s">
        <v>7199</v>
      </c>
      <c r="G10261" s="292"/>
      <c r="H10261" s="294">
        <v>8</v>
      </c>
      <c r="I10261" s="292">
        <v>222</v>
      </c>
      <c r="J10261" s="292" t="s">
        <v>425</v>
      </c>
      <c r="K10261" s="292">
        <v>266.39999999999998</v>
      </c>
      <c r="L10261" s="292" t="s">
        <v>459</v>
      </c>
      <c r="M10261" s="292" t="s">
        <v>7116</v>
      </c>
      <c r="N10261" s="292" t="s">
        <v>7117</v>
      </c>
    </row>
    <row r="10262" spans="1:14" x14ac:dyDescent="0.2">
      <c r="A10262" s="505">
        <v>45246</v>
      </c>
      <c r="B10262" s="292" t="s">
        <v>541</v>
      </c>
      <c r="C10262" s="357">
        <v>6746.1</v>
      </c>
      <c r="D10262" s="292" t="s">
        <v>452</v>
      </c>
      <c r="E10262" s="292">
        <v>6185</v>
      </c>
      <c r="F10262" s="292" t="s">
        <v>7185</v>
      </c>
      <c r="G10262" s="292"/>
      <c r="H10262" s="294">
        <v>8</v>
      </c>
      <c r="I10262" s="292">
        <v>225</v>
      </c>
      <c r="J10262" s="292" t="s">
        <v>425</v>
      </c>
      <c r="K10262" s="292">
        <v>270</v>
      </c>
      <c r="L10262" s="292" t="s">
        <v>459</v>
      </c>
      <c r="M10262" s="292" t="s">
        <v>7116</v>
      </c>
      <c r="N10262" s="292" t="s">
        <v>7117</v>
      </c>
    </row>
    <row r="10263" spans="1:14" x14ac:dyDescent="0.2">
      <c r="A10263" s="505">
        <v>45244</v>
      </c>
      <c r="B10263" s="292" t="s">
        <v>541</v>
      </c>
      <c r="C10263" s="357">
        <v>6641.1</v>
      </c>
      <c r="D10263" s="292" t="s">
        <v>452</v>
      </c>
      <c r="E10263" s="292">
        <v>914</v>
      </c>
      <c r="F10263" s="292" t="s">
        <v>7193</v>
      </c>
      <c r="G10263" s="292"/>
      <c r="H10263" s="294">
        <v>1</v>
      </c>
      <c r="I10263" s="292">
        <v>243</v>
      </c>
      <c r="J10263" s="292" t="s">
        <v>425</v>
      </c>
      <c r="K10263" s="292">
        <v>291.60000000000002</v>
      </c>
      <c r="L10263" s="292" t="s">
        <v>459</v>
      </c>
      <c r="M10263" s="292" t="s">
        <v>7116</v>
      </c>
      <c r="N10263" s="292" t="s">
        <v>7117</v>
      </c>
    </row>
    <row r="10264" spans="1:14" x14ac:dyDescent="0.2">
      <c r="A10264" s="505">
        <v>45252</v>
      </c>
      <c r="B10264" s="292" t="s">
        <v>541</v>
      </c>
      <c r="C10264" s="357">
        <v>6641.1</v>
      </c>
      <c r="D10264" s="292" t="s">
        <v>452</v>
      </c>
      <c r="E10264" s="292">
        <v>7053</v>
      </c>
      <c r="F10264" s="292" t="s">
        <v>7197</v>
      </c>
      <c r="G10264" s="292"/>
      <c r="H10264" s="294">
        <v>4</v>
      </c>
      <c r="I10264" s="292">
        <v>227</v>
      </c>
      <c r="J10264" s="292" t="s">
        <v>425</v>
      </c>
      <c r="K10264" s="292">
        <v>272.39999999999998</v>
      </c>
      <c r="L10264" s="292" t="s">
        <v>459</v>
      </c>
      <c r="M10264" s="292" t="s">
        <v>7116</v>
      </c>
      <c r="N10264" s="292" t="s">
        <v>7117</v>
      </c>
    </row>
    <row r="10265" spans="1:14" x14ac:dyDescent="0.2">
      <c r="A10265" s="505">
        <v>45237</v>
      </c>
      <c r="B10265" s="292" t="s">
        <v>541</v>
      </c>
      <c r="C10265" s="357">
        <v>52936.160000000003</v>
      </c>
      <c r="D10265" s="292" t="s">
        <v>2065</v>
      </c>
      <c r="E10265" s="292">
        <v>4713</v>
      </c>
      <c r="F10265" s="292" t="s">
        <v>7195</v>
      </c>
      <c r="G10265" s="292"/>
      <c r="H10265" s="294">
        <v>8</v>
      </c>
      <c r="I10265" s="292">
        <v>273</v>
      </c>
      <c r="J10265" s="292" t="s">
        <v>425</v>
      </c>
      <c r="K10265" s="292">
        <v>327.60000000000002</v>
      </c>
      <c r="L10265" s="292" t="s">
        <v>459</v>
      </c>
      <c r="M10265" s="292" t="s">
        <v>7116</v>
      </c>
      <c r="N10265" s="292" t="s">
        <v>7117</v>
      </c>
    </row>
    <row r="10266" spans="1:14" x14ac:dyDescent="0.2">
      <c r="A10266" s="505">
        <v>45253</v>
      </c>
      <c r="B10266" s="292" t="s">
        <v>541</v>
      </c>
      <c r="C10266" s="357">
        <v>52936.160000000003</v>
      </c>
      <c r="D10266" s="292" t="s">
        <v>2065</v>
      </c>
      <c r="E10266" s="292">
        <v>7235</v>
      </c>
      <c r="F10266" s="292" t="s">
        <v>7201</v>
      </c>
      <c r="G10266" s="292"/>
      <c r="H10266" s="294">
        <v>8</v>
      </c>
      <c r="I10266" s="292">
        <v>243</v>
      </c>
      <c r="J10266" s="292" t="s">
        <v>425</v>
      </c>
      <c r="K10266" s="292">
        <v>291.60000000000002</v>
      </c>
      <c r="L10266" s="292" t="s">
        <v>459</v>
      </c>
      <c r="M10266" s="292" t="s">
        <v>7116</v>
      </c>
      <c r="N10266" s="292" t="s">
        <v>7117</v>
      </c>
    </row>
    <row r="10267" spans="1:14" x14ac:dyDescent="0.2">
      <c r="A10267" s="505">
        <v>45231</v>
      </c>
      <c r="B10267" s="292" t="s">
        <v>541</v>
      </c>
      <c r="C10267" s="357">
        <v>6709.1</v>
      </c>
      <c r="D10267" s="292" t="s">
        <v>2065</v>
      </c>
      <c r="E10267" s="292">
        <v>914</v>
      </c>
      <c r="F10267" s="292" t="s">
        <v>7193</v>
      </c>
      <c r="G10267" s="292"/>
      <c r="H10267" s="294">
        <v>6</v>
      </c>
      <c r="I10267" s="292">
        <v>243</v>
      </c>
      <c r="J10267" s="292" t="s">
        <v>425</v>
      </c>
      <c r="K10267" s="292">
        <v>291.60000000000002</v>
      </c>
      <c r="L10267" s="292" t="s">
        <v>459</v>
      </c>
      <c r="M10267" s="292" t="s">
        <v>7116</v>
      </c>
      <c r="N10267" s="292" t="s">
        <v>7117</v>
      </c>
    </row>
    <row r="10268" spans="1:14" x14ac:dyDescent="0.2">
      <c r="A10268" s="505">
        <v>45247</v>
      </c>
      <c r="B10268" s="292" t="s">
        <v>541</v>
      </c>
      <c r="C10268" s="357">
        <v>6746.1</v>
      </c>
      <c r="D10268" s="292" t="s">
        <v>452</v>
      </c>
      <c r="E10268" s="292">
        <v>6185</v>
      </c>
      <c r="F10268" s="292" t="s">
        <v>7185</v>
      </c>
      <c r="G10268" s="292"/>
      <c r="H10268" s="294">
        <v>8</v>
      </c>
      <c r="I10268" s="292">
        <v>225</v>
      </c>
      <c r="J10268" s="292" t="s">
        <v>425</v>
      </c>
      <c r="K10268" s="292">
        <v>270</v>
      </c>
      <c r="L10268" s="292" t="s">
        <v>459</v>
      </c>
      <c r="M10268" s="292" t="s">
        <v>7116</v>
      </c>
      <c r="N10268" s="292" t="s">
        <v>7117</v>
      </c>
    </row>
    <row r="10269" spans="1:14" x14ac:dyDescent="0.2">
      <c r="A10269" s="505">
        <v>45253</v>
      </c>
      <c r="B10269" s="292" t="s">
        <v>541</v>
      </c>
      <c r="C10269" s="357">
        <v>6641.1</v>
      </c>
      <c r="D10269" s="292" t="s">
        <v>452</v>
      </c>
      <c r="E10269" s="292">
        <v>7053</v>
      </c>
      <c r="F10269" s="292" t="s">
        <v>7197</v>
      </c>
      <c r="G10269" s="292"/>
      <c r="H10269" s="294">
        <v>8</v>
      </c>
      <c r="I10269" s="292">
        <v>227</v>
      </c>
      <c r="J10269" s="292" t="s">
        <v>425</v>
      </c>
      <c r="K10269" s="292">
        <v>272.39999999999998</v>
      </c>
      <c r="L10269" s="292" t="s">
        <v>459</v>
      </c>
      <c r="M10269" s="292" t="s">
        <v>7116</v>
      </c>
      <c r="N10269" s="292" t="s">
        <v>7117</v>
      </c>
    </row>
    <row r="10270" spans="1:14" x14ac:dyDescent="0.2">
      <c r="A10270" s="505">
        <v>45238</v>
      </c>
      <c r="B10270" s="292" t="s">
        <v>541</v>
      </c>
      <c r="C10270" s="357">
        <v>52936.160000000003</v>
      </c>
      <c r="D10270" s="292" t="s">
        <v>2065</v>
      </c>
      <c r="E10270" s="292">
        <v>4713</v>
      </c>
      <c r="F10270" s="292" t="s">
        <v>7195</v>
      </c>
      <c r="G10270" s="292"/>
      <c r="H10270" s="294">
        <v>8</v>
      </c>
      <c r="I10270" s="292">
        <v>273</v>
      </c>
      <c r="J10270" s="292" t="s">
        <v>425</v>
      </c>
      <c r="K10270" s="292">
        <v>327.60000000000002</v>
      </c>
      <c r="L10270" s="292" t="s">
        <v>459</v>
      </c>
      <c r="M10270" s="292" t="s">
        <v>7116</v>
      </c>
      <c r="N10270" s="292" t="s">
        <v>7117</v>
      </c>
    </row>
    <row r="10271" spans="1:14" x14ac:dyDescent="0.2">
      <c r="A10271" s="505">
        <v>45232</v>
      </c>
      <c r="B10271" s="292" t="s">
        <v>541</v>
      </c>
      <c r="C10271" s="357">
        <v>6709.1</v>
      </c>
      <c r="D10271" s="292" t="s">
        <v>2065</v>
      </c>
      <c r="E10271" s="292">
        <v>914</v>
      </c>
      <c r="F10271" s="292" t="s">
        <v>7193</v>
      </c>
      <c r="G10271" s="292"/>
      <c r="H10271" s="294">
        <v>8</v>
      </c>
      <c r="I10271" s="292">
        <v>243</v>
      </c>
      <c r="J10271" s="292" t="s">
        <v>425</v>
      </c>
      <c r="K10271" s="292">
        <v>291.60000000000002</v>
      </c>
      <c r="L10271" s="292" t="s">
        <v>459</v>
      </c>
      <c r="M10271" s="292" t="s">
        <v>7116</v>
      </c>
      <c r="N10271" s="292" t="s">
        <v>7117</v>
      </c>
    </row>
    <row r="10272" spans="1:14" x14ac:dyDescent="0.2">
      <c r="A10272" s="505">
        <v>45254</v>
      </c>
      <c r="B10272" s="292" t="s">
        <v>541</v>
      </c>
      <c r="C10272" s="357">
        <v>6641.1</v>
      </c>
      <c r="D10272" s="292" t="s">
        <v>452</v>
      </c>
      <c r="E10272" s="292">
        <v>7053</v>
      </c>
      <c r="F10272" s="292" t="s">
        <v>7197</v>
      </c>
      <c r="G10272" s="292"/>
      <c r="H10272" s="294">
        <v>8</v>
      </c>
      <c r="I10272" s="292">
        <v>227</v>
      </c>
      <c r="J10272" s="292" t="s">
        <v>425</v>
      </c>
      <c r="K10272" s="292">
        <v>272.39999999999998</v>
      </c>
      <c r="L10272" s="292" t="s">
        <v>459</v>
      </c>
      <c r="M10272" s="292" t="s">
        <v>7116</v>
      </c>
      <c r="N10272" s="292" t="s">
        <v>7117</v>
      </c>
    </row>
    <row r="10273" spans="1:14" x14ac:dyDescent="0.2">
      <c r="A10273" s="505">
        <v>45239</v>
      </c>
      <c r="B10273" s="292" t="s">
        <v>541</v>
      </c>
      <c r="C10273" s="357">
        <v>52936.160000000003</v>
      </c>
      <c r="D10273" s="292" t="s">
        <v>2065</v>
      </c>
      <c r="E10273" s="292">
        <v>4713</v>
      </c>
      <c r="F10273" s="292" t="s">
        <v>7195</v>
      </c>
      <c r="G10273" s="292"/>
      <c r="H10273" s="294">
        <v>8</v>
      </c>
      <c r="I10273" s="292">
        <v>273</v>
      </c>
      <c r="J10273" s="292" t="s">
        <v>425</v>
      </c>
      <c r="K10273" s="292">
        <v>327.60000000000002</v>
      </c>
      <c r="L10273" s="292" t="s">
        <v>459</v>
      </c>
      <c r="M10273" s="292" t="s">
        <v>7116</v>
      </c>
      <c r="N10273" s="292" t="s">
        <v>7117</v>
      </c>
    </row>
    <row r="10274" spans="1:14" x14ac:dyDescent="0.2">
      <c r="A10274" s="505">
        <v>45233</v>
      </c>
      <c r="B10274" s="292" t="s">
        <v>541</v>
      </c>
      <c r="C10274" s="357">
        <v>6709.1</v>
      </c>
      <c r="D10274" s="292" t="s">
        <v>2065</v>
      </c>
      <c r="E10274" s="292">
        <v>914</v>
      </c>
      <c r="F10274" s="292" t="s">
        <v>7193</v>
      </c>
      <c r="G10274" s="292"/>
      <c r="H10274" s="294">
        <v>8</v>
      </c>
      <c r="I10274" s="292">
        <v>243</v>
      </c>
      <c r="J10274" s="292" t="s">
        <v>425</v>
      </c>
      <c r="K10274" s="292">
        <v>291.60000000000002</v>
      </c>
      <c r="L10274" s="292" t="s">
        <v>459</v>
      </c>
      <c r="M10274" s="292" t="s">
        <v>7116</v>
      </c>
      <c r="N10274" s="292" t="s">
        <v>7117</v>
      </c>
    </row>
    <row r="10275" spans="1:14" x14ac:dyDescent="0.2">
      <c r="A10275" s="505">
        <v>45240</v>
      </c>
      <c r="B10275" s="292" t="s">
        <v>541</v>
      </c>
      <c r="C10275" s="357">
        <v>52936.160000000003</v>
      </c>
      <c r="D10275" s="292" t="s">
        <v>2065</v>
      </c>
      <c r="E10275" s="292">
        <v>4713</v>
      </c>
      <c r="F10275" s="292" t="s">
        <v>7195</v>
      </c>
      <c r="G10275" s="292"/>
      <c r="H10275" s="294">
        <v>8</v>
      </c>
      <c r="I10275" s="292">
        <v>273</v>
      </c>
      <c r="J10275" s="292" t="s">
        <v>425</v>
      </c>
      <c r="K10275" s="292">
        <v>327.60000000000002</v>
      </c>
      <c r="L10275" s="292" t="s">
        <v>459</v>
      </c>
      <c r="M10275" s="292" t="s">
        <v>7116</v>
      </c>
      <c r="N10275" s="292" t="s">
        <v>7117</v>
      </c>
    </row>
    <row r="10276" spans="1:14" x14ac:dyDescent="0.2">
      <c r="A10276" s="505">
        <v>45231</v>
      </c>
      <c r="B10276" s="292" t="s">
        <v>541</v>
      </c>
      <c r="C10276" s="357">
        <v>6641.1</v>
      </c>
      <c r="D10276" s="292" t="s">
        <v>452</v>
      </c>
      <c r="E10276" s="292">
        <v>4713</v>
      </c>
      <c r="F10276" s="292" t="s">
        <v>7195</v>
      </c>
      <c r="G10276" s="292"/>
      <c r="H10276" s="294">
        <v>8</v>
      </c>
      <c r="I10276" s="292">
        <v>273</v>
      </c>
      <c r="J10276" s="292" t="s">
        <v>425</v>
      </c>
      <c r="K10276" s="292">
        <v>327.60000000000002</v>
      </c>
      <c r="L10276" s="292" t="s">
        <v>459</v>
      </c>
      <c r="M10276" s="292" t="s">
        <v>7116</v>
      </c>
      <c r="N10276" s="292" t="s">
        <v>7117</v>
      </c>
    </row>
    <row r="10277" spans="1:14" x14ac:dyDescent="0.2">
      <c r="A10277" s="505">
        <v>45232</v>
      </c>
      <c r="B10277" s="292" t="s">
        <v>541</v>
      </c>
      <c r="C10277" s="357">
        <v>6641.1</v>
      </c>
      <c r="D10277" s="292" t="s">
        <v>452</v>
      </c>
      <c r="E10277" s="292">
        <v>4713</v>
      </c>
      <c r="F10277" s="292" t="s">
        <v>7195</v>
      </c>
      <c r="G10277" s="292"/>
      <c r="H10277" s="294">
        <v>8</v>
      </c>
      <c r="I10277" s="292">
        <v>273</v>
      </c>
      <c r="J10277" s="292" t="s">
        <v>425</v>
      </c>
      <c r="K10277" s="292">
        <v>327.60000000000002</v>
      </c>
      <c r="L10277" s="292" t="s">
        <v>459</v>
      </c>
      <c r="M10277" s="292" t="s">
        <v>7116</v>
      </c>
      <c r="N10277" s="292" t="s">
        <v>7117</v>
      </c>
    </row>
    <row r="10278" spans="1:14" x14ac:dyDescent="0.2">
      <c r="A10278" s="505">
        <v>45233</v>
      </c>
      <c r="B10278" s="292" t="s">
        <v>541</v>
      </c>
      <c r="C10278" s="357">
        <v>6641.1</v>
      </c>
      <c r="D10278" s="292" t="s">
        <v>452</v>
      </c>
      <c r="E10278" s="292">
        <v>4713</v>
      </c>
      <c r="F10278" s="292" t="s">
        <v>7195</v>
      </c>
      <c r="G10278" s="292"/>
      <c r="H10278" s="294">
        <v>8</v>
      </c>
      <c r="I10278" s="292">
        <v>273</v>
      </c>
      <c r="J10278" s="292" t="s">
        <v>425</v>
      </c>
      <c r="K10278" s="292">
        <v>327.60000000000002</v>
      </c>
      <c r="L10278" s="292" t="s">
        <v>459</v>
      </c>
      <c r="M10278" s="292" t="s">
        <v>7116</v>
      </c>
      <c r="N10278" s="292" t="s">
        <v>7117</v>
      </c>
    </row>
    <row r="10279" spans="1:14" x14ac:dyDescent="0.2">
      <c r="A10279" s="505">
        <v>45254</v>
      </c>
      <c r="B10279" s="292" t="s">
        <v>541</v>
      </c>
      <c r="C10279" s="357">
        <v>52936.160000000003</v>
      </c>
      <c r="D10279" s="292" t="s">
        <v>2065</v>
      </c>
      <c r="E10279" s="292">
        <v>7235</v>
      </c>
      <c r="F10279" s="292" t="s">
        <v>7201</v>
      </c>
      <c r="G10279" s="292"/>
      <c r="H10279" s="294">
        <v>8</v>
      </c>
      <c r="I10279" s="292">
        <v>243</v>
      </c>
      <c r="J10279" s="292" t="s">
        <v>425</v>
      </c>
      <c r="K10279" s="292">
        <v>291.60000000000002</v>
      </c>
      <c r="L10279" s="292" t="s">
        <v>459</v>
      </c>
      <c r="M10279" s="292" t="s">
        <v>7116</v>
      </c>
      <c r="N10279" s="292" t="s">
        <v>7117</v>
      </c>
    </row>
    <row r="10280" spans="1:14" x14ac:dyDescent="0.2">
      <c r="A10280" s="505">
        <v>45257</v>
      </c>
      <c r="B10280" s="292" t="s">
        <v>541</v>
      </c>
      <c r="C10280" s="357">
        <v>6641.1</v>
      </c>
      <c r="D10280" s="292" t="s">
        <v>452</v>
      </c>
      <c r="E10280" s="292">
        <v>914</v>
      </c>
      <c r="F10280" s="292" t="s">
        <v>7193</v>
      </c>
      <c r="G10280" s="292"/>
      <c r="H10280" s="294">
        <v>4</v>
      </c>
      <c r="I10280" s="292">
        <v>243</v>
      </c>
      <c r="J10280" s="292" t="s">
        <v>425</v>
      </c>
      <c r="K10280" s="292">
        <v>291.60000000000002</v>
      </c>
      <c r="L10280" s="292" t="s">
        <v>459</v>
      </c>
      <c r="M10280" s="292" t="s">
        <v>7116</v>
      </c>
      <c r="N10280" s="292" t="s">
        <v>7117</v>
      </c>
    </row>
    <row r="10281" spans="1:14" x14ac:dyDescent="0.2">
      <c r="A10281" s="505">
        <v>45258</v>
      </c>
      <c r="B10281" s="292" t="s">
        <v>541</v>
      </c>
      <c r="C10281" s="357">
        <v>6641.1</v>
      </c>
      <c r="D10281" s="292" t="s">
        <v>452</v>
      </c>
      <c r="E10281" s="292">
        <v>914</v>
      </c>
      <c r="F10281" s="292" t="s">
        <v>7193</v>
      </c>
      <c r="G10281" s="292"/>
      <c r="H10281" s="294">
        <v>4</v>
      </c>
      <c r="I10281" s="292">
        <v>243</v>
      </c>
      <c r="J10281" s="292" t="s">
        <v>425</v>
      </c>
      <c r="K10281" s="292">
        <v>291.60000000000002</v>
      </c>
      <c r="L10281" s="292" t="s">
        <v>459</v>
      </c>
      <c r="M10281" s="292" t="s">
        <v>7116</v>
      </c>
      <c r="N10281" s="292" t="s">
        <v>7117</v>
      </c>
    </row>
    <row r="10282" spans="1:14" x14ac:dyDescent="0.2">
      <c r="A10282" s="505">
        <v>45259</v>
      </c>
      <c r="B10282" s="292" t="s">
        <v>541</v>
      </c>
      <c r="C10282" s="357">
        <v>6641.1</v>
      </c>
      <c r="D10282" s="292" t="s">
        <v>452</v>
      </c>
      <c r="E10282" s="292">
        <v>914</v>
      </c>
      <c r="F10282" s="292" t="s">
        <v>7193</v>
      </c>
      <c r="G10282" s="292"/>
      <c r="H10282" s="294">
        <v>4</v>
      </c>
      <c r="I10282" s="292">
        <v>243</v>
      </c>
      <c r="J10282" s="292" t="s">
        <v>425</v>
      </c>
      <c r="K10282" s="292">
        <v>291.60000000000002</v>
      </c>
      <c r="L10282" s="292" t="s">
        <v>459</v>
      </c>
      <c r="M10282" s="292" t="s">
        <v>7116</v>
      </c>
      <c r="N10282" s="292" t="s">
        <v>7117</v>
      </c>
    </row>
    <row r="10283" spans="1:14" x14ac:dyDescent="0.2">
      <c r="A10283" s="505">
        <v>45260</v>
      </c>
      <c r="B10283" s="292" t="s">
        <v>541</v>
      </c>
      <c r="C10283" s="357">
        <v>6641.1</v>
      </c>
      <c r="D10283" s="292" t="s">
        <v>452</v>
      </c>
      <c r="E10283" s="292">
        <v>914</v>
      </c>
      <c r="F10283" s="292" t="s">
        <v>7193</v>
      </c>
      <c r="G10283" s="292"/>
      <c r="H10283" s="294">
        <v>2</v>
      </c>
      <c r="I10283" s="292">
        <v>243</v>
      </c>
      <c r="J10283" s="292" t="s">
        <v>425</v>
      </c>
      <c r="K10283" s="292">
        <v>291.60000000000002</v>
      </c>
      <c r="L10283" s="292" t="s">
        <v>459</v>
      </c>
      <c r="M10283" s="292" t="s">
        <v>7116</v>
      </c>
      <c r="N10283" s="292" t="s">
        <v>7117</v>
      </c>
    </row>
    <row r="10284" spans="1:14" x14ac:dyDescent="0.2">
      <c r="A10284" s="505">
        <v>45246</v>
      </c>
      <c r="B10284" s="292" t="s">
        <v>541</v>
      </c>
      <c r="C10284" s="357">
        <v>6709.1</v>
      </c>
      <c r="D10284" s="292" t="s">
        <v>452</v>
      </c>
      <c r="E10284" s="292">
        <v>4713</v>
      </c>
      <c r="F10284" s="292" t="s">
        <v>7195</v>
      </c>
      <c r="G10284" s="292"/>
      <c r="H10284" s="294">
        <v>8</v>
      </c>
      <c r="I10284" s="292">
        <v>273</v>
      </c>
      <c r="J10284" s="292" t="s">
        <v>425</v>
      </c>
      <c r="K10284" s="292">
        <v>327.60000000000002</v>
      </c>
      <c r="L10284" s="292" t="s">
        <v>459</v>
      </c>
      <c r="M10284" s="292" t="s">
        <v>7116</v>
      </c>
      <c r="N10284" s="292" t="s">
        <v>7117</v>
      </c>
    </row>
    <row r="10285" spans="1:14" x14ac:dyDescent="0.2">
      <c r="A10285" s="505">
        <v>45258</v>
      </c>
      <c r="B10285" s="292" t="s">
        <v>541</v>
      </c>
      <c r="C10285" s="357">
        <v>80422.16</v>
      </c>
      <c r="D10285" s="292" t="s">
        <v>2065</v>
      </c>
      <c r="E10285" s="292">
        <v>914</v>
      </c>
      <c r="F10285" s="292" t="s">
        <v>7193</v>
      </c>
      <c r="G10285" s="292"/>
      <c r="H10285" s="294">
        <v>4</v>
      </c>
      <c r="I10285" s="292">
        <v>243</v>
      </c>
      <c r="J10285" s="292" t="s">
        <v>425</v>
      </c>
      <c r="K10285" s="292">
        <v>291.60000000000002</v>
      </c>
      <c r="L10285" s="292" t="s">
        <v>459</v>
      </c>
      <c r="M10285" s="292" t="s">
        <v>7116</v>
      </c>
      <c r="N10285" s="292" t="s">
        <v>7117</v>
      </c>
    </row>
    <row r="10286" spans="1:14" x14ac:dyDescent="0.2">
      <c r="A10286" s="505">
        <v>45247</v>
      </c>
      <c r="B10286" s="292" t="s">
        <v>541</v>
      </c>
      <c r="C10286" s="357">
        <v>6709.1</v>
      </c>
      <c r="D10286" s="292" t="s">
        <v>452</v>
      </c>
      <c r="E10286" s="292">
        <v>4713</v>
      </c>
      <c r="F10286" s="292" t="s">
        <v>7195</v>
      </c>
      <c r="G10286" s="292"/>
      <c r="H10286" s="294">
        <v>4</v>
      </c>
      <c r="I10286" s="292">
        <v>273</v>
      </c>
      <c r="J10286" s="292" t="s">
        <v>425</v>
      </c>
      <c r="K10286" s="292">
        <v>327.60000000000002</v>
      </c>
      <c r="L10286" s="292" t="s">
        <v>459</v>
      </c>
      <c r="M10286" s="292" t="s">
        <v>7116</v>
      </c>
      <c r="N10286" s="292" t="s">
        <v>7117</v>
      </c>
    </row>
    <row r="10287" spans="1:14" x14ac:dyDescent="0.2">
      <c r="A10287" s="505">
        <v>45259</v>
      </c>
      <c r="B10287" s="292" t="s">
        <v>541</v>
      </c>
      <c r="C10287" s="357">
        <v>80422.16</v>
      </c>
      <c r="D10287" s="292" t="s">
        <v>2065</v>
      </c>
      <c r="E10287" s="292">
        <v>914</v>
      </c>
      <c r="F10287" s="292" t="s">
        <v>7193</v>
      </c>
      <c r="G10287" s="292"/>
      <c r="H10287" s="294">
        <v>4</v>
      </c>
      <c r="I10287" s="292">
        <v>243</v>
      </c>
      <c r="J10287" s="292" t="s">
        <v>425</v>
      </c>
      <c r="K10287" s="292">
        <v>291.60000000000002</v>
      </c>
      <c r="L10287" s="292" t="s">
        <v>459</v>
      </c>
      <c r="M10287" s="292" t="s">
        <v>7116</v>
      </c>
      <c r="N10287" s="292" t="s">
        <v>7117</v>
      </c>
    </row>
    <row r="10288" spans="1:14" x14ac:dyDescent="0.2">
      <c r="A10288" s="505">
        <v>45260</v>
      </c>
      <c r="B10288" s="292" t="s">
        <v>541</v>
      </c>
      <c r="C10288" s="357">
        <v>80422.16</v>
      </c>
      <c r="D10288" s="292" t="s">
        <v>2065</v>
      </c>
      <c r="E10288" s="292">
        <v>914</v>
      </c>
      <c r="F10288" s="292" t="s">
        <v>7193</v>
      </c>
      <c r="G10288" s="292"/>
      <c r="H10288" s="294">
        <v>4</v>
      </c>
      <c r="I10288" s="292">
        <v>243</v>
      </c>
      <c r="J10288" s="292" t="s">
        <v>425</v>
      </c>
      <c r="K10288" s="292">
        <v>291.60000000000002</v>
      </c>
      <c r="L10288" s="292" t="s">
        <v>459</v>
      </c>
      <c r="M10288" s="292" t="s">
        <v>7116</v>
      </c>
      <c r="N10288" s="292" t="s">
        <v>7117</v>
      </c>
    </row>
    <row r="10289" spans="1:14" x14ac:dyDescent="0.2">
      <c r="A10289" s="505">
        <v>45250</v>
      </c>
      <c r="B10289" s="292" t="s">
        <v>541</v>
      </c>
      <c r="C10289" s="357">
        <v>6233.1</v>
      </c>
      <c r="D10289" s="292" t="s">
        <v>2065</v>
      </c>
      <c r="E10289" s="292">
        <v>4713</v>
      </c>
      <c r="F10289" s="292" t="s">
        <v>7195</v>
      </c>
      <c r="G10289" s="292"/>
      <c r="H10289" s="294">
        <v>8</v>
      </c>
      <c r="I10289" s="292">
        <v>273</v>
      </c>
      <c r="J10289" s="292" t="s">
        <v>425</v>
      </c>
      <c r="K10289" s="292">
        <v>327.60000000000002</v>
      </c>
      <c r="L10289" s="292" t="s">
        <v>459</v>
      </c>
      <c r="M10289" s="292" t="s">
        <v>7116</v>
      </c>
      <c r="N10289" s="292" t="s">
        <v>7117</v>
      </c>
    </row>
    <row r="10290" spans="1:14" x14ac:dyDescent="0.2">
      <c r="A10290" s="505">
        <v>45251</v>
      </c>
      <c r="B10290" s="292" t="s">
        <v>541</v>
      </c>
      <c r="C10290" s="357">
        <v>6233.1</v>
      </c>
      <c r="D10290" s="292" t="s">
        <v>2065</v>
      </c>
      <c r="E10290" s="292">
        <v>4713</v>
      </c>
      <c r="F10290" s="292" t="s">
        <v>7195</v>
      </c>
      <c r="G10290" s="292"/>
      <c r="H10290" s="294">
        <v>8</v>
      </c>
      <c r="I10290" s="292">
        <v>273</v>
      </c>
      <c r="J10290" s="292" t="s">
        <v>425</v>
      </c>
      <c r="K10290" s="292">
        <v>327.60000000000002</v>
      </c>
      <c r="L10290" s="292" t="s">
        <v>459</v>
      </c>
      <c r="M10290" s="292" t="s">
        <v>7116</v>
      </c>
      <c r="N10290" s="292" t="s">
        <v>7117</v>
      </c>
    </row>
    <row r="10291" spans="1:14" x14ac:dyDescent="0.2">
      <c r="A10291" s="505">
        <v>45246</v>
      </c>
      <c r="B10291" s="292" t="s">
        <v>541</v>
      </c>
      <c r="C10291" s="357">
        <v>6709.1</v>
      </c>
      <c r="D10291" s="292" t="s">
        <v>2065</v>
      </c>
      <c r="E10291" s="292">
        <v>914</v>
      </c>
      <c r="F10291" s="292" t="s">
        <v>7193</v>
      </c>
      <c r="G10291" s="292"/>
      <c r="H10291" s="294">
        <v>8</v>
      </c>
      <c r="I10291" s="292">
        <v>243</v>
      </c>
      <c r="J10291" s="292" t="s">
        <v>425</v>
      </c>
      <c r="K10291" s="292">
        <v>291.60000000000002</v>
      </c>
      <c r="L10291" s="292" t="s">
        <v>459</v>
      </c>
      <c r="M10291" s="292" t="s">
        <v>7116</v>
      </c>
      <c r="N10291" s="292" t="s">
        <v>7117</v>
      </c>
    </row>
    <row r="10292" spans="1:14" x14ac:dyDescent="0.2">
      <c r="A10292" s="505">
        <v>45252</v>
      </c>
      <c r="B10292" s="292" t="s">
        <v>541</v>
      </c>
      <c r="C10292" s="357">
        <v>6233.1</v>
      </c>
      <c r="D10292" s="292" t="s">
        <v>2065</v>
      </c>
      <c r="E10292" s="292">
        <v>4713</v>
      </c>
      <c r="F10292" s="292" t="s">
        <v>7195</v>
      </c>
      <c r="G10292" s="292"/>
      <c r="H10292" s="294">
        <v>8</v>
      </c>
      <c r="I10292" s="292">
        <v>273</v>
      </c>
      <c r="J10292" s="292" t="s">
        <v>425</v>
      </c>
      <c r="K10292" s="292">
        <v>327.60000000000002</v>
      </c>
      <c r="L10292" s="292" t="s">
        <v>459</v>
      </c>
      <c r="M10292" s="292" t="s">
        <v>7116</v>
      </c>
      <c r="N10292" s="292" t="s">
        <v>7117</v>
      </c>
    </row>
    <row r="10293" spans="1:14" x14ac:dyDescent="0.2">
      <c r="A10293" s="505">
        <v>45247</v>
      </c>
      <c r="B10293" s="292" t="s">
        <v>541</v>
      </c>
      <c r="C10293" s="357">
        <v>6709.1</v>
      </c>
      <c r="D10293" s="292" t="s">
        <v>2065</v>
      </c>
      <c r="E10293" s="292">
        <v>914</v>
      </c>
      <c r="F10293" s="292" t="s">
        <v>7193</v>
      </c>
      <c r="G10293" s="292"/>
      <c r="H10293" s="294">
        <v>8</v>
      </c>
      <c r="I10293" s="292">
        <v>243</v>
      </c>
      <c r="J10293" s="292" t="s">
        <v>425</v>
      </c>
      <c r="K10293" s="292">
        <v>291.60000000000002</v>
      </c>
      <c r="L10293" s="292" t="s">
        <v>459</v>
      </c>
      <c r="M10293" s="292" t="s">
        <v>7116</v>
      </c>
      <c r="N10293" s="292" t="s">
        <v>7117</v>
      </c>
    </row>
    <row r="10294" spans="1:14" x14ac:dyDescent="0.2">
      <c r="A10294" s="505">
        <v>45251</v>
      </c>
      <c r="B10294" s="292" t="s">
        <v>541</v>
      </c>
      <c r="C10294" s="357">
        <v>6709.1</v>
      </c>
      <c r="D10294" s="292" t="s">
        <v>2065</v>
      </c>
      <c r="E10294" s="292">
        <v>914</v>
      </c>
      <c r="F10294" s="292" t="s">
        <v>7193</v>
      </c>
      <c r="G10294" s="292"/>
      <c r="H10294" s="294">
        <v>8</v>
      </c>
      <c r="I10294" s="292">
        <v>243</v>
      </c>
      <c r="J10294" s="292" t="s">
        <v>425</v>
      </c>
      <c r="K10294" s="292">
        <v>291.60000000000002</v>
      </c>
      <c r="L10294" s="292" t="s">
        <v>459</v>
      </c>
      <c r="M10294" s="292" t="s">
        <v>7116</v>
      </c>
      <c r="N10294" s="292" t="s">
        <v>7117</v>
      </c>
    </row>
    <row r="10295" spans="1:14" x14ac:dyDescent="0.2">
      <c r="A10295" s="505">
        <v>45253</v>
      </c>
      <c r="B10295" s="292" t="s">
        <v>541</v>
      </c>
      <c r="C10295" s="357">
        <v>6641.1</v>
      </c>
      <c r="D10295" s="292" t="s">
        <v>452</v>
      </c>
      <c r="E10295" s="292">
        <v>4713</v>
      </c>
      <c r="F10295" s="292" t="s">
        <v>7195</v>
      </c>
      <c r="G10295" s="292"/>
      <c r="H10295" s="294">
        <v>8</v>
      </c>
      <c r="I10295" s="292">
        <v>273</v>
      </c>
      <c r="J10295" s="292" t="s">
        <v>425</v>
      </c>
      <c r="K10295" s="292">
        <v>327.60000000000002</v>
      </c>
      <c r="L10295" s="292" t="s">
        <v>459</v>
      </c>
      <c r="M10295" s="292" t="s">
        <v>7116</v>
      </c>
      <c r="N10295" s="292" t="s">
        <v>7117</v>
      </c>
    </row>
    <row r="10296" spans="1:14" x14ac:dyDescent="0.2">
      <c r="A10296" s="505">
        <v>45252</v>
      </c>
      <c r="B10296" s="292" t="s">
        <v>541</v>
      </c>
      <c r="C10296" s="357">
        <v>6709.1</v>
      </c>
      <c r="D10296" s="292" t="s">
        <v>2065</v>
      </c>
      <c r="E10296" s="292">
        <v>914</v>
      </c>
      <c r="F10296" s="292" t="s">
        <v>7193</v>
      </c>
      <c r="G10296" s="292"/>
      <c r="H10296" s="294">
        <v>8</v>
      </c>
      <c r="I10296" s="292">
        <v>243</v>
      </c>
      <c r="J10296" s="292" t="s">
        <v>425</v>
      </c>
      <c r="K10296" s="292">
        <v>291.60000000000002</v>
      </c>
      <c r="L10296" s="292" t="s">
        <v>459</v>
      </c>
      <c r="M10296" s="292" t="s">
        <v>7116</v>
      </c>
      <c r="N10296" s="292" t="s">
        <v>7117</v>
      </c>
    </row>
    <row r="10297" spans="1:14" x14ac:dyDescent="0.2">
      <c r="A10297" s="505">
        <v>45254</v>
      </c>
      <c r="B10297" s="292" t="s">
        <v>541</v>
      </c>
      <c r="C10297" s="357">
        <v>6641.1</v>
      </c>
      <c r="D10297" s="292" t="s">
        <v>452</v>
      </c>
      <c r="E10297" s="292">
        <v>4713</v>
      </c>
      <c r="F10297" s="292" t="s">
        <v>7195</v>
      </c>
      <c r="G10297" s="292"/>
      <c r="H10297" s="294">
        <v>8</v>
      </c>
      <c r="I10297" s="292">
        <v>273</v>
      </c>
      <c r="J10297" s="292" t="s">
        <v>425</v>
      </c>
      <c r="K10297" s="292">
        <v>327.60000000000002</v>
      </c>
      <c r="L10297" s="292" t="s">
        <v>459</v>
      </c>
      <c r="M10297" s="292" t="s">
        <v>7116</v>
      </c>
      <c r="N10297" s="292" t="s">
        <v>7117</v>
      </c>
    </row>
    <row r="10298" spans="1:14" x14ac:dyDescent="0.2">
      <c r="A10298" s="505">
        <v>45253</v>
      </c>
      <c r="B10298" s="292" t="s">
        <v>541</v>
      </c>
      <c r="C10298" s="357">
        <v>6709.1</v>
      </c>
      <c r="D10298" s="292" t="s">
        <v>2065</v>
      </c>
      <c r="E10298" s="292">
        <v>914</v>
      </c>
      <c r="F10298" s="292" t="s">
        <v>7193</v>
      </c>
      <c r="G10298" s="292"/>
      <c r="H10298" s="294">
        <v>6</v>
      </c>
      <c r="I10298" s="292">
        <v>243</v>
      </c>
      <c r="J10298" s="292" t="s">
        <v>425</v>
      </c>
      <c r="K10298" s="292">
        <v>291.60000000000002</v>
      </c>
      <c r="L10298" s="292" t="s">
        <v>459</v>
      </c>
      <c r="M10298" s="292" t="s">
        <v>7116</v>
      </c>
      <c r="N10298" s="292" t="s">
        <v>7117</v>
      </c>
    </row>
    <row r="10299" spans="1:14" x14ac:dyDescent="0.2">
      <c r="A10299" s="505">
        <v>45254</v>
      </c>
      <c r="B10299" s="292" t="s">
        <v>541</v>
      </c>
      <c r="C10299" s="357">
        <v>6709.1</v>
      </c>
      <c r="D10299" s="292" t="s">
        <v>2065</v>
      </c>
      <c r="E10299" s="292">
        <v>914</v>
      </c>
      <c r="F10299" s="292" t="s">
        <v>7193</v>
      </c>
      <c r="G10299" s="292"/>
      <c r="H10299" s="294">
        <v>6</v>
      </c>
      <c r="I10299" s="292">
        <v>243</v>
      </c>
      <c r="J10299" s="292" t="s">
        <v>425</v>
      </c>
      <c r="K10299" s="292">
        <v>291.60000000000002</v>
      </c>
      <c r="L10299" s="292" t="s">
        <v>459</v>
      </c>
      <c r="M10299" s="292" t="s">
        <v>7116</v>
      </c>
      <c r="N10299" s="292" t="s">
        <v>7117</v>
      </c>
    </row>
    <row r="10300" spans="1:14" x14ac:dyDescent="0.2">
      <c r="A10300" s="505">
        <v>45257</v>
      </c>
      <c r="B10300" s="292" t="s">
        <v>541</v>
      </c>
      <c r="C10300" s="357">
        <v>52936.160000000003</v>
      </c>
      <c r="D10300" s="292" t="s">
        <v>2065</v>
      </c>
      <c r="E10300" s="292">
        <v>4713</v>
      </c>
      <c r="F10300" s="292" t="s">
        <v>7195</v>
      </c>
      <c r="G10300" s="292"/>
      <c r="H10300" s="294">
        <v>8</v>
      </c>
      <c r="I10300" s="292">
        <v>273</v>
      </c>
      <c r="J10300" s="292" t="s">
        <v>425</v>
      </c>
      <c r="K10300" s="292">
        <v>327.60000000000002</v>
      </c>
      <c r="L10300" s="292" t="s">
        <v>459</v>
      </c>
      <c r="M10300" s="292" t="s">
        <v>7116</v>
      </c>
      <c r="N10300" s="292" t="s">
        <v>7117</v>
      </c>
    </row>
    <row r="10301" spans="1:14" x14ac:dyDescent="0.2">
      <c r="A10301" s="505">
        <v>45253</v>
      </c>
      <c r="B10301" s="292" t="s">
        <v>541</v>
      </c>
      <c r="C10301" s="357">
        <v>80422.16</v>
      </c>
      <c r="D10301" s="292" t="s">
        <v>2065</v>
      </c>
      <c r="E10301" s="292">
        <v>914</v>
      </c>
      <c r="F10301" s="292" t="s">
        <v>7193</v>
      </c>
      <c r="G10301" s="292"/>
      <c r="H10301" s="294">
        <v>2</v>
      </c>
      <c r="I10301" s="292">
        <v>243</v>
      </c>
      <c r="J10301" s="292" t="s">
        <v>425</v>
      </c>
      <c r="K10301" s="292">
        <v>291.60000000000002</v>
      </c>
      <c r="L10301" s="292" t="s">
        <v>459</v>
      </c>
      <c r="M10301" s="292" t="s">
        <v>7116</v>
      </c>
      <c r="N10301" s="292" t="s">
        <v>7117</v>
      </c>
    </row>
    <row r="10302" spans="1:14" x14ac:dyDescent="0.2">
      <c r="A10302" s="505">
        <v>45258</v>
      </c>
      <c r="B10302" s="292" t="s">
        <v>541</v>
      </c>
      <c r="C10302" s="357">
        <v>52936.160000000003</v>
      </c>
      <c r="D10302" s="292" t="s">
        <v>2065</v>
      </c>
      <c r="E10302" s="292">
        <v>4713</v>
      </c>
      <c r="F10302" s="292" t="s">
        <v>7195</v>
      </c>
      <c r="G10302" s="292"/>
      <c r="H10302" s="294">
        <v>8</v>
      </c>
      <c r="I10302" s="292">
        <v>273</v>
      </c>
      <c r="J10302" s="292" t="s">
        <v>425</v>
      </c>
      <c r="K10302" s="292">
        <v>327.60000000000002</v>
      </c>
      <c r="L10302" s="292" t="s">
        <v>459</v>
      </c>
      <c r="M10302" s="292" t="s">
        <v>7116</v>
      </c>
      <c r="N10302" s="292" t="s">
        <v>7117</v>
      </c>
    </row>
    <row r="10303" spans="1:14" x14ac:dyDescent="0.2">
      <c r="A10303" s="505">
        <v>45254</v>
      </c>
      <c r="B10303" s="292" t="s">
        <v>541</v>
      </c>
      <c r="C10303" s="357">
        <v>80422.16</v>
      </c>
      <c r="D10303" s="292" t="s">
        <v>2065</v>
      </c>
      <c r="E10303" s="292">
        <v>914</v>
      </c>
      <c r="F10303" s="292" t="s">
        <v>7193</v>
      </c>
      <c r="G10303" s="292"/>
      <c r="H10303" s="294">
        <v>2</v>
      </c>
      <c r="I10303" s="292">
        <v>243</v>
      </c>
      <c r="J10303" s="292" t="s">
        <v>425</v>
      </c>
      <c r="K10303" s="292">
        <v>291.60000000000002</v>
      </c>
      <c r="L10303" s="292" t="s">
        <v>459</v>
      </c>
      <c r="M10303" s="292" t="s">
        <v>7116</v>
      </c>
      <c r="N10303" s="292" t="s">
        <v>7117</v>
      </c>
    </row>
    <row r="10304" spans="1:14" x14ac:dyDescent="0.2">
      <c r="A10304" s="505">
        <v>45259</v>
      </c>
      <c r="B10304" s="292" t="s">
        <v>541</v>
      </c>
      <c r="C10304" s="357">
        <v>52936.160000000003</v>
      </c>
      <c r="D10304" s="292" t="s">
        <v>2065</v>
      </c>
      <c r="E10304" s="292">
        <v>4713</v>
      </c>
      <c r="F10304" s="292" t="s">
        <v>7195</v>
      </c>
      <c r="G10304" s="292"/>
      <c r="H10304" s="294">
        <v>8</v>
      </c>
      <c r="I10304" s="292">
        <v>273</v>
      </c>
      <c r="J10304" s="292" t="s">
        <v>425</v>
      </c>
      <c r="K10304" s="292">
        <v>327.60000000000002</v>
      </c>
      <c r="L10304" s="292" t="s">
        <v>459</v>
      </c>
      <c r="M10304" s="292" t="s">
        <v>7116</v>
      </c>
      <c r="N10304" s="292" t="s">
        <v>7117</v>
      </c>
    </row>
    <row r="10305" spans="1:14" x14ac:dyDescent="0.2">
      <c r="A10305" s="505">
        <v>45257</v>
      </c>
      <c r="B10305" s="292" t="s">
        <v>541</v>
      </c>
      <c r="C10305" s="357">
        <v>6709.1</v>
      </c>
      <c r="D10305" s="292" t="s">
        <v>2065</v>
      </c>
      <c r="E10305" s="292">
        <v>914</v>
      </c>
      <c r="F10305" s="292" t="s">
        <v>7193</v>
      </c>
      <c r="G10305" s="292"/>
      <c r="H10305" s="294">
        <v>4</v>
      </c>
      <c r="I10305" s="292">
        <v>243</v>
      </c>
      <c r="J10305" s="292" t="s">
        <v>425</v>
      </c>
      <c r="K10305" s="292">
        <v>291.60000000000002</v>
      </c>
      <c r="L10305" s="292" t="s">
        <v>459</v>
      </c>
      <c r="M10305" s="292" t="s">
        <v>7116</v>
      </c>
      <c r="N10305" s="292" t="s">
        <v>7117</v>
      </c>
    </row>
    <row r="10306" spans="1:14" x14ac:dyDescent="0.2">
      <c r="A10306" s="505">
        <v>45260</v>
      </c>
      <c r="B10306" s="292" t="s">
        <v>541</v>
      </c>
      <c r="C10306" s="357">
        <v>52936.160000000003</v>
      </c>
      <c r="D10306" s="292" t="s">
        <v>2065</v>
      </c>
      <c r="E10306" s="292">
        <v>4713</v>
      </c>
      <c r="F10306" s="292" t="s">
        <v>7195</v>
      </c>
      <c r="G10306" s="292"/>
      <c r="H10306" s="294">
        <v>8</v>
      </c>
      <c r="I10306" s="292">
        <v>273</v>
      </c>
      <c r="J10306" s="292" t="s">
        <v>425</v>
      </c>
      <c r="K10306" s="292">
        <v>327.60000000000002</v>
      </c>
      <c r="L10306" s="292" t="s">
        <v>459</v>
      </c>
      <c r="M10306" s="292" t="s">
        <v>7116</v>
      </c>
      <c r="N10306" s="292" t="s">
        <v>7117</v>
      </c>
    </row>
    <row r="10307" spans="1:14" x14ac:dyDescent="0.2">
      <c r="A10307" s="505">
        <v>45260</v>
      </c>
      <c r="B10307" s="292" t="s">
        <v>541</v>
      </c>
      <c r="C10307" s="357">
        <v>6709.1</v>
      </c>
      <c r="D10307" s="292" t="s">
        <v>2065</v>
      </c>
      <c r="E10307" s="292">
        <v>914</v>
      </c>
      <c r="F10307" s="292" t="s">
        <v>7193</v>
      </c>
      <c r="G10307" s="292"/>
      <c r="H10307" s="294">
        <v>2</v>
      </c>
      <c r="I10307" s="292">
        <v>243</v>
      </c>
      <c r="J10307" s="292" t="s">
        <v>425</v>
      </c>
      <c r="K10307" s="292">
        <v>291.60000000000002</v>
      </c>
      <c r="L10307" s="292" t="s">
        <v>459</v>
      </c>
      <c r="M10307" s="292" t="s">
        <v>7116</v>
      </c>
      <c r="N10307" s="292" t="s">
        <v>7117</v>
      </c>
    </row>
    <row r="10308" spans="1:14" x14ac:dyDescent="0.2">
      <c r="C10308" s="58">
        <v>704.08</v>
      </c>
      <c r="H10308" s="112">
        <v>78</v>
      </c>
    </row>
    <row r="10309" spans="1:14" x14ac:dyDescent="0.2">
      <c r="C10309" s="58">
        <v>704.46</v>
      </c>
      <c r="H10309" s="112">
        <v>8</v>
      </c>
    </row>
    <row r="10310" spans="1:14" x14ac:dyDescent="0.2">
      <c r="C10310" s="58">
        <v>728.14</v>
      </c>
      <c r="H10310" s="112">
        <v>5</v>
      </c>
    </row>
    <row r="10311" spans="1:14" x14ac:dyDescent="0.2">
      <c r="C10311" s="58">
        <v>804.07</v>
      </c>
      <c r="H10311" s="112">
        <v>21</v>
      </c>
    </row>
    <row r="10312" spans="1:14" x14ac:dyDescent="0.2">
      <c r="C10312" s="58">
        <v>6006.1</v>
      </c>
      <c r="H10312" s="112">
        <v>452.3</v>
      </c>
    </row>
    <row r="10313" spans="1:14" x14ac:dyDescent="0.2">
      <c r="C10313" s="58">
        <v>6011.1</v>
      </c>
      <c r="H10313" s="112">
        <v>666</v>
      </c>
    </row>
    <row r="10314" spans="1:14" x14ac:dyDescent="0.2">
      <c r="C10314" s="58">
        <v>6022.1</v>
      </c>
      <c r="H10314" s="112">
        <v>116.5</v>
      </c>
    </row>
    <row r="10315" spans="1:14" x14ac:dyDescent="0.2">
      <c r="C10315" s="58">
        <v>6022.11</v>
      </c>
      <c r="H10315" s="112">
        <v>109</v>
      </c>
    </row>
    <row r="10316" spans="1:14" x14ac:dyDescent="0.2">
      <c r="C10316" s="58">
        <v>6031.1</v>
      </c>
      <c r="H10316" s="112">
        <v>30.5</v>
      </c>
    </row>
    <row r="10317" spans="1:14" x14ac:dyDescent="0.2">
      <c r="C10317" s="58">
        <v>6121.1</v>
      </c>
      <c r="H10317" s="112">
        <v>69</v>
      </c>
    </row>
    <row r="10318" spans="1:14" x14ac:dyDescent="0.2">
      <c r="C10318" s="58">
        <v>6121.11</v>
      </c>
      <c r="H10318" s="112">
        <v>0.5</v>
      </c>
    </row>
    <row r="10319" spans="1:14" x14ac:dyDescent="0.2">
      <c r="C10319" s="58">
        <v>6121.12</v>
      </c>
      <c r="H10319" s="112">
        <v>80.900000000000006</v>
      </c>
    </row>
    <row r="10320" spans="1:14" x14ac:dyDescent="0.2">
      <c r="C10320" s="58">
        <v>6121.13</v>
      </c>
      <c r="H10320" s="112">
        <v>40.5</v>
      </c>
    </row>
    <row r="10321" spans="3:8" x14ac:dyDescent="0.2">
      <c r="C10321" s="58">
        <v>6123.1</v>
      </c>
      <c r="H10321" s="112">
        <v>22</v>
      </c>
    </row>
    <row r="10322" spans="3:8" x14ac:dyDescent="0.2">
      <c r="C10322" s="58">
        <v>6123.11</v>
      </c>
      <c r="H10322" s="112">
        <v>20</v>
      </c>
    </row>
    <row r="10323" spans="3:8" x14ac:dyDescent="0.2">
      <c r="C10323" s="58">
        <v>6188.1</v>
      </c>
      <c r="H10323" s="112">
        <v>346</v>
      </c>
    </row>
    <row r="10324" spans="3:8" x14ac:dyDescent="0.2">
      <c r="C10324" s="58">
        <v>6233.1</v>
      </c>
      <c r="H10324" s="112">
        <v>12</v>
      </c>
    </row>
    <row r="10325" spans="3:8" x14ac:dyDescent="0.2">
      <c r="C10325" s="58">
        <v>6287.1</v>
      </c>
      <c r="H10325" s="112">
        <v>21</v>
      </c>
    </row>
    <row r="10326" spans="3:8" x14ac:dyDescent="0.2">
      <c r="C10326" s="58">
        <v>6349.1</v>
      </c>
      <c r="H10326" s="112">
        <v>40</v>
      </c>
    </row>
    <row r="10327" spans="3:8" x14ac:dyDescent="0.2">
      <c r="C10327" s="58">
        <v>6369.1</v>
      </c>
      <c r="H10327" s="112">
        <v>341.5</v>
      </c>
    </row>
    <row r="10328" spans="3:8" x14ac:dyDescent="0.2">
      <c r="C10328" s="58">
        <v>6369.11</v>
      </c>
      <c r="H10328" s="112">
        <v>4.5</v>
      </c>
    </row>
    <row r="10329" spans="3:8" x14ac:dyDescent="0.2">
      <c r="C10329" s="58">
        <v>6374.1</v>
      </c>
      <c r="H10329" s="112">
        <v>17.5</v>
      </c>
    </row>
    <row r="10330" spans="3:8" x14ac:dyDescent="0.2">
      <c r="C10330" s="58">
        <v>6377.1</v>
      </c>
      <c r="H10330" s="112">
        <v>3</v>
      </c>
    </row>
    <row r="10331" spans="3:8" x14ac:dyDescent="0.2">
      <c r="C10331" s="58">
        <v>6395.1</v>
      </c>
      <c r="H10331" s="112">
        <v>105</v>
      </c>
    </row>
    <row r="10332" spans="3:8" x14ac:dyDescent="0.2">
      <c r="C10332" s="58">
        <v>6411.1</v>
      </c>
      <c r="H10332" s="112">
        <v>19</v>
      </c>
    </row>
    <row r="10333" spans="3:8" x14ac:dyDescent="0.2">
      <c r="C10333" s="58">
        <v>6411.11</v>
      </c>
      <c r="H10333" s="112">
        <v>0.5</v>
      </c>
    </row>
    <row r="10334" spans="3:8" x14ac:dyDescent="0.2">
      <c r="C10334" s="58">
        <v>6412.12</v>
      </c>
      <c r="H10334" s="112">
        <v>6</v>
      </c>
    </row>
    <row r="10335" spans="3:8" x14ac:dyDescent="0.2">
      <c r="C10335" s="58">
        <v>6420.11</v>
      </c>
      <c r="H10335" s="112">
        <v>3.5</v>
      </c>
    </row>
    <row r="10336" spans="3:8" x14ac:dyDescent="0.2">
      <c r="C10336" s="58">
        <v>6420.15</v>
      </c>
      <c r="H10336" s="112">
        <v>244.75</v>
      </c>
    </row>
    <row r="10337" spans="3:8" x14ac:dyDescent="0.2">
      <c r="C10337" s="58">
        <v>6427.1</v>
      </c>
      <c r="H10337" s="112">
        <v>85</v>
      </c>
    </row>
    <row r="10338" spans="3:8" x14ac:dyDescent="0.2">
      <c r="C10338" s="58">
        <v>6491.1</v>
      </c>
      <c r="H10338" s="112">
        <v>320</v>
      </c>
    </row>
    <row r="10339" spans="3:8" x14ac:dyDescent="0.2">
      <c r="C10339" s="58">
        <v>6497.1</v>
      </c>
      <c r="H10339" s="112">
        <v>100</v>
      </c>
    </row>
    <row r="10340" spans="3:8" x14ac:dyDescent="0.2">
      <c r="C10340" s="58">
        <v>6500.1</v>
      </c>
      <c r="H10340" s="112">
        <v>55.5</v>
      </c>
    </row>
    <row r="10341" spans="3:8" x14ac:dyDescent="0.2">
      <c r="C10341" s="58">
        <v>6500.11</v>
      </c>
      <c r="H10341" s="112">
        <v>83.75</v>
      </c>
    </row>
    <row r="10342" spans="3:8" x14ac:dyDescent="0.2">
      <c r="C10342" s="58">
        <v>6542.1</v>
      </c>
      <c r="H10342" s="112">
        <v>758</v>
      </c>
    </row>
    <row r="10343" spans="3:8" x14ac:dyDescent="0.2">
      <c r="C10343" s="58">
        <v>6542.11</v>
      </c>
      <c r="H10343" s="112">
        <v>192</v>
      </c>
    </row>
    <row r="10344" spans="3:8" x14ac:dyDescent="0.2">
      <c r="C10344" s="58">
        <v>6556.1</v>
      </c>
      <c r="H10344" s="112">
        <v>22</v>
      </c>
    </row>
    <row r="10345" spans="3:8" x14ac:dyDescent="0.2">
      <c r="C10345" s="58">
        <v>6556.11</v>
      </c>
      <c r="H10345" s="112">
        <v>6</v>
      </c>
    </row>
    <row r="10346" spans="3:8" x14ac:dyDescent="0.2">
      <c r="C10346" s="58">
        <v>6562.1</v>
      </c>
      <c r="H10346" s="112">
        <v>311</v>
      </c>
    </row>
    <row r="10347" spans="3:8" x14ac:dyDescent="0.2">
      <c r="C10347" s="58">
        <v>6563.1</v>
      </c>
      <c r="H10347" s="112">
        <v>392.5</v>
      </c>
    </row>
    <row r="10348" spans="3:8" x14ac:dyDescent="0.2">
      <c r="C10348" s="58">
        <v>6572.1</v>
      </c>
      <c r="H10348" s="112">
        <v>4</v>
      </c>
    </row>
    <row r="10349" spans="3:8" x14ac:dyDescent="0.2">
      <c r="C10349" s="58">
        <v>6593.1</v>
      </c>
      <c r="H10349" s="112">
        <v>114</v>
      </c>
    </row>
    <row r="10350" spans="3:8" x14ac:dyDescent="0.2">
      <c r="C10350" s="58">
        <v>6593.11</v>
      </c>
      <c r="H10350" s="112">
        <v>70</v>
      </c>
    </row>
    <row r="10351" spans="3:8" x14ac:dyDescent="0.2">
      <c r="C10351" s="58">
        <v>6615.1</v>
      </c>
      <c r="H10351" s="112">
        <v>21</v>
      </c>
    </row>
    <row r="10352" spans="3:8" x14ac:dyDescent="0.2">
      <c r="C10352" s="58">
        <v>6620.1</v>
      </c>
      <c r="H10352" s="112">
        <v>20</v>
      </c>
    </row>
    <row r="10353" spans="3:8" x14ac:dyDescent="0.2">
      <c r="C10353" s="58">
        <v>6630.1</v>
      </c>
      <c r="H10353" s="112">
        <v>89</v>
      </c>
    </row>
    <row r="10354" spans="3:8" x14ac:dyDescent="0.2">
      <c r="C10354" s="58">
        <v>6641.1</v>
      </c>
      <c r="H10354" s="112">
        <v>22</v>
      </c>
    </row>
    <row r="10355" spans="3:8" x14ac:dyDescent="0.2">
      <c r="C10355" s="58">
        <v>6646.1</v>
      </c>
      <c r="H10355" s="112">
        <v>83</v>
      </c>
    </row>
    <row r="10356" spans="3:8" x14ac:dyDescent="0.2">
      <c r="C10356" s="58">
        <v>6648.1</v>
      </c>
      <c r="H10356" s="112">
        <v>370</v>
      </c>
    </row>
    <row r="10357" spans="3:8" x14ac:dyDescent="0.2">
      <c r="C10357" s="58">
        <v>6648.11</v>
      </c>
      <c r="H10357" s="112">
        <v>186</v>
      </c>
    </row>
    <row r="10358" spans="3:8" x14ac:dyDescent="0.2">
      <c r="C10358" s="58">
        <v>6653.1</v>
      </c>
      <c r="H10358" s="112">
        <v>10</v>
      </c>
    </row>
    <row r="10359" spans="3:8" x14ac:dyDescent="0.2">
      <c r="C10359" s="58">
        <v>6667.1</v>
      </c>
      <c r="H10359" s="112">
        <v>91</v>
      </c>
    </row>
    <row r="10360" spans="3:8" x14ac:dyDescent="0.2">
      <c r="C10360" s="58">
        <v>6673.1</v>
      </c>
      <c r="H10360" s="112">
        <v>208</v>
      </c>
    </row>
    <row r="10361" spans="3:8" x14ac:dyDescent="0.2">
      <c r="C10361" s="58">
        <v>6681.1</v>
      </c>
      <c r="H10361" s="112">
        <v>154.5</v>
      </c>
    </row>
    <row r="10362" spans="3:8" x14ac:dyDescent="0.2">
      <c r="C10362" s="58">
        <v>6708.1</v>
      </c>
      <c r="H10362" s="112">
        <v>115</v>
      </c>
    </row>
    <row r="10363" spans="3:8" x14ac:dyDescent="0.2">
      <c r="C10363" s="58">
        <v>6715.1</v>
      </c>
      <c r="H10363" s="112">
        <v>163</v>
      </c>
    </row>
    <row r="10364" spans="3:8" x14ac:dyDescent="0.2">
      <c r="C10364" s="58">
        <v>6718.1</v>
      </c>
      <c r="H10364" s="112">
        <v>4</v>
      </c>
    </row>
    <row r="10365" spans="3:8" x14ac:dyDescent="0.2">
      <c r="C10365" s="58">
        <v>6756.1</v>
      </c>
      <c r="H10365" s="112">
        <v>70.5</v>
      </c>
    </row>
    <row r="10366" spans="3:8" x14ac:dyDescent="0.2">
      <c r="C10366" s="58">
        <v>6758.1</v>
      </c>
      <c r="H10366" s="112">
        <v>76</v>
      </c>
    </row>
    <row r="10367" spans="3:8" x14ac:dyDescent="0.2">
      <c r="C10367" s="58">
        <v>6795.1</v>
      </c>
      <c r="H10367" s="112">
        <v>173</v>
      </c>
    </row>
    <row r="10368" spans="3:8" x14ac:dyDescent="0.2">
      <c r="C10368" s="58">
        <v>6819.1</v>
      </c>
      <c r="H10368" s="112">
        <v>165</v>
      </c>
    </row>
    <row r="10369" spans="3:8" x14ac:dyDescent="0.2">
      <c r="C10369" s="58">
        <v>6836.1</v>
      </c>
      <c r="H10369" s="112">
        <v>10.5</v>
      </c>
    </row>
    <row r="10370" spans="3:8" x14ac:dyDescent="0.2">
      <c r="C10370" s="58">
        <v>6847.1</v>
      </c>
      <c r="H10370" s="112">
        <v>24</v>
      </c>
    </row>
    <row r="10371" spans="3:8" x14ac:dyDescent="0.2">
      <c r="C10371" s="58">
        <v>6912.1</v>
      </c>
      <c r="H10371" s="112">
        <v>2.5</v>
      </c>
    </row>
    <row r="10372" spans="3:8" x14ac:dyDescent="0.2">
      <c r="C10372" s="58">
        <v>7050.1</v>
      </c>
      <c r="H10372" s="112">
        <v>2</v>
      </c>
    </row>
    <row r="10373" spans="3:8" x14ac:dyDescent="0.2">
      <c r="C10373" s="58">
        <v>7081.1</v>
      </c>
      <c r="H10373" s="112">
        <v>4</v>
      </c>
    </row>
    <row r="10374" spans="3:8" x14ac:dyDescent="0.2">
      <c r="C10374" s="58">
        <v>7118.1</v>
      </c>
      <c r="H10374" s="112">
        <v>64</v>
      </c>
    </row>
    <row r="10375" spans="3:8" x14ac:dyDescent="0.2">
      <c r="C10375" s="58">
        <v>18315</v>
      </c>
      <c r="H10375" s="112">
        <v>129</v>
      </c>
    </row>
    <row r="10376" spans="3:8" x14ac:dyDescent="0.2">
      <c r="C10376" s="58">
        <v>55005.16</v>
      </c>
      <c r="H10376" s="112">
        <v>0.5</v>
      </c>
    </row>
    <row r="10377" spans="3:8" x14ac:dyDescent="0.2">
      <c r="C10377" s="58">
        <v>55005.17</v>
      </c>
      <c r="H10377" s="112">
        <v>114.5</v>
      </c>
    </row>
    <row r="10378" spans="3:8" x14ac:dyDescent="0.2">
      <c r="C10378" s="58">
        <v>80422.16</v>
      </c>
      <c r="H10378" s="112">
        <v>16</v>
      </c>
    </row>
    <row r="10379" spans="3:8" x14ac:dyDescent="0.2">
      <c r="C10379" s="58">
        <v>80793.16</v>
      </c>
      <c r="H10379" s="112">
        <v>2.5</v>
      </c>
    </row>
    <row r="10380" spans="3:8" x14ac:dyDescent="0.2">
      <c r="C10380" s="58">
        <v>80830.16</v>
      </c>
      <c r="H10380" s="112">
        <v>58.5</v>
      </c>
    </row>
    <row r="10381" spans="3:8" x14ac:dyDescent="0.2">
      <c r="C10381" s="58">
        <v>6006.1</v>
      </c>
      <c r="H10381" s="112">
        <v>12.5</v>
      </c>
    </row>
    <row r="10382" spans="3:8" x14ac:dyDescent="0.2">
      <c r="C10382" s="58">
        <v>6011.1</v>
      </c>
      <c r="H10382" s="112">
        <v>106</v>
      </c>
    </row>
    <row r="10383" spans="3:8" x14ac:dyDescent="0.2">
      <c r="C10383" s="58">
        <v>6022.1</v>
      </c>
      <c r="H10383" s="112">
        <v>4</v>
      </c>
    </row>
    <row r="10384" spans="3:8" x14ac:dyDescent="0.2">
      <c r="C10384" s="58">
        <v>6031.1</v>
      </c>
      <c r="H10384" s="112">
        <v>0.5</v>
      </c>
    </row>
    <row r="10385" spans="3:8" x14ac:dyDescent="0.2">
      <c r="C10385" s="58">
        <v>6188.1</v>
      </c>
      <c r="H10385" s="112">
        <v>27</v>
      </c>
    </row>
    <row r="10386" spans="3:8" x14ac:dyDescent="0.2">
      <c r="C10386" s="58">
        <v>6369.1</v>
      </c>
      <c r="H10386" s="112">
        <v>37.25</v>
      </c>
    </row>
    <row r="10387" spans="3:8" x14ac:dyDescent="0.2">
      <c r="C10387" s="58">
        <v>6395.1</v>
      </c>
      <c r="H10387" s="112">
        <v>46.5</v>
      </c>
    </row>
    <row r="10388" spans="3:8" x14ac:dyDescent="0.2">
      <c r="C10388" s="58">
        <v>6412.1</v>
      </c>
      <c r="H10388" s="112">
        <v>8</v>
      </c>
    </row>
    <row r="10389" spans="3:8" x14ac:dyDescent="0.2">
      <c r="C10389" s="58">
        <v>6420.15</v>
      </c>
      <c r="H10389" s="112">
        <v>18</v>
      </c>
    </row>
    <row r="10390" spans="3:8" x14ac:dyDescent="0.2">
      <c r="C10390" s="58">
        <v>6427.1</v>
      </c>
      <c r="H10390" s="112">
        <v>50</v>
      </c>
    </row>
    <row r="10391" spans="3:8" x14ac:dyDescent="0.2">
      <c r="C10391" s="58">
        <v>6500.11</v>
      </c>
      <c r="H10391" s="112">
        <v>15.25</v>
      </c>
    </row>
    <row r="10392" spans="3:8" x14ac:dyDescent="0.2">
      <c r="C10392" s="58">
        <v>6542.1</v>
      </c>
      <c r="H10392" s="112">
        <v>85</v>
      </c>
    </row>
    <row r="10393" spans="3:8" x14ac:dyDescent="0.2">
      <c r="C10393" s="58">
        <v>6542.11</v>
      </c>
      <c r="H10393" s="112">
        <v>1</v>
      </c>
    </row>
    <row r="10394" spans="3:8" x14ac:dyDescent="0.2">
      <c r="C10394" s="58">
        <v>6563.1</v>
      </c>
      <c r="H10394" s="112">
        <v>41.5</v>
      </c>
    </row>
    <row r="10395" spans="3:8" x14ac:dyDescent="0.2">
      <c r="C10395" s="58">
        <v>6593.11</v>
      </c>
      <c r="H10395" s="112">
        <v>13</v>
      </c>
    </row>
    <row r="10396" spans="3:8" x14ac:dyDescent="0.2">
      <c r="C10396" s="58">
        <v>6648.11</v>
      </c>
      <c r="H10396" s="112">
        <v>48</v>
      </c>
    </row>
    <row r="10397" spans="3:8" x14ac:dyDescent="0.2">
      <c r="C10397" s="58">
        <v>6667.1</v>
      </c>
      <c r="H10397" s="112">
        <v>0.25</v>
      </c>
    </row>
    <row r="10398" spans="3:8" x14ac:dyDescent="0.2">
      <c r="C10398" s="58">
        <v>6681.1</v>
      </c>
      <c r="H10398" s="112">
        <v>9</v>
      </c>
    </row>
    <row r="10399" spans="3:8" x14ac:dyDescent="0.2">
      <c r="C10399" s="58">
        <v>6715.1</v>
      </c>
      <c r="H10399" s="112">
        <v>2</v>
      </c>
    </row>
    <row r="10400" spans="3:8" x14ac:dyDescent="0.2">
      <c r="C10400" s="58">
        <v>6756.1</v>
      </c>
      <c r="H10400" s="112">
        <v>17.25</v>
      </c>
    </row>
    <row r="10401" spans="3:8" x14ac:dyDescent="0.2">
      <c r="C10401" s="58">
        <v>6758.1</v>
      </c>
      <c r="H10401" s="112">
        <v>6</v>
      </c>
    </row>
    <row r="10402" spans="3:8" x14ac:dyDescent="0.2">
      <c r="C10402" s="58">
        <v>6795.1</v>
      </c>
      <c r="H10402" s="112">
        <v>45</v>
      </c>
    </row>
    <row r="10403" spans="3:8" x14ac:dyDescent="0.2">
      <c r="C10403" s="58">
        <v>6819.1</v>
      </c>
      <c r="H10403" s="112">
        <v>74</v>
      </c>
    </row>
    <row r="10404" spans="3:8" x14ac:dyDescent="0.2">
      <c r="C10404" s="58">
        <v>6847.1</v>
      </c>
      <c r="H10404" s="112">
        <v>20</v>
      </c>
    </row>
    <row r="10405" spans="3:8" x14ac:dyDescent="0.2">
      <c r="C10405" s="58">
        <v>6870.1</v>
      </c>
      <c r="H10405" s="112">
        <v>58</v>
      </c>
    </row>
    <row r="10406" spans="3:8" x14ac:dyDescent="0.2">
      <c r="C10406" s="58">
        <v>7050.1</v>
      </c>
      <c r="H10406" s="112">
        <v>10</v>
      </c>
    </row>
    <row r="10407" spans="3:8" x14ac:dyDescent="0.2">
      <c r="H10407" s="112">
        <f>SUM(H2:H10406)</f>
        <v>69743.700000000012</v>
      </c>
    </row>
  </sheetData>
  <autoFilter ref="A1:N7562" xr:uid="{00000000-0009-0000-0000-000006000000}"/>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432"/>
  <sheetViews>
    <sheetView topLeftCell="A77" zoomScaleNormal="100" workbookViewId="0">
      <selection activeCell="I2" sqref="I2:J100"/>
    </sheetView>
  </sheetViews>
  <sheetFormatPr baseColWidth="10" defaultColWidth="8.83203125" defaultRowHeight="15" x14ac:dyDescent="0.2"/>
  <cols>
    <col min="2" max="2" width="35.5" style="102" bestFit="1" customWidth="1"/>
    <col min="3" max="3" width="13.33203125" style="106" bestFit="1" customWidth="1"/>
    <col min="4" max="4" width="10.5" style="92" bestFit="1" customWidth="1"/>
    <col min="6" max="6" width="12.6640625" style="92" customWidth="1"/>
    <col min="7" max="8" width="7.1640625" bestFit="1" customWidth="1"/>
    <col min="9" max="9" width="18.5" bestFit="1" customWidth="1"/>
    <col min="10" max="10" width="13.33203125" bestFit="1" customWidth="1"/>
    <col min="11" max="12" width="7.1640625" bestFit="1" customWidth="1"/>
    <col min="13" max="13" width="8.33203125" bestFit="1" customWidth="1"/>
    <col min="14" max="15" width="7.1640625" bestFit="1" customWidth="1"/>
    <col min="16" max="18" width="8.33203125" bestFit="1" customWidth="1"/>
    <col min="19" max="19" width="7.1640625" bestFit="1" customWidth="1"/>
    <col min="20" max="20" width="8.33203125" bestFit="1" customWidth="1"/>
    <col min="21" max="25" width="7.1640625" bestFit="1" customWidth="1"/>
    <col min="26" max="26" width="8.33203125" bestFit="1" customWidth="1"/>
    <col min="27" max="30" width="7.1640625" bestFit="1" customWidth="1"/>
    <col min="31" max="34" width="8.33203125" bestFit="1" customWidth="1"/>
    <col min="35" max="38" width="7.1640625" bestFit="1" customWidth="1"/>
    <col min="39" max="39" width="8.33203125" bestFit="1" customWidth="1"/>
    <col min="40" max="40" width="7.1640625" bestFit="1" customWidth="1"/>
    <col min="41" max="41" width="8.33203125" bestFit="1" customWidth="1"/>
    <col min="42" max="42" width="7.1640625" bestFit="1" customWidth="1"/>
    <col min="43" max="43" width="8.33203125" bestFit="1" customWidth="1"/>
    <col min="44" max="47" width="7.1640625" bestFit="1" customWidth="1"/>
    <col min="48" max="48" width="8.33203125" bestFit="1" customWidth="1"/>
    <col min="49" max="54" width="7.1640625" bestFit="1" customWidth="1"/>
    <col min="55" max="55" width="8.33203125" bestFit="1" customWidth="1"/>
    <col min="56" max="70" width="7.1640625" bestFit="1" customWidth="1"/>
    <col min="71" max="71" width="6.5" bestFit="1" customWidth="1"/>
    <col min="72" max="76" width="9.33203125" bestFit="1" customWidth="1"/>
    <col min="77" max="77" width="7.5" bestFit="1" customWidth="1"/>
    <col min="78" max="78" width="11.6640625" bestFit="1" customWidth="1"/>
  </cols>
  <sheetData>
    <row r="1" spans="1:10" x14ac:dyDescent="0.2">
      <c r="C1" s="106" t="s">
        <v>7302</v>
      </c>
      <c r="D1" s="92" t="s">
        <v>434</v>
      </c>
      <c r="F1"/>
      <c r="I1" s="111" t="s">
        <v>7302</v>
      </c>
      <c r="J1" t="s">
        <v>2925</v>
      </c>
    </row>
    <row r="2" spans="1:10" x14ac:dyDescent="0.2">
      <c r="A2">
        <v>1.2022999999999999</v>
      </c>
      <c r="B2" s="102" t="s">
        <v>7303</v>
      </c>
      <c r="C2" s="106">
        <v>6006.1</v>
      </c>
      <c r="D2" s="92">
        <v>6.8</v>
      </c>
      <c r="F2"/>
      <c r="I2">
        <v>704.08</v>
      </c>
      <c r="J2">
        <v>78</v>
      </c>
    </row>
    <row r="3" spans="1:10" x14ac:dyDescent="0.2">
      <c r="C3" s="106">
        <v>6022.1</v>
      </c>
      <c r="D3" s="92">
        <v>26</v>
      </c>
      <c r="F3"/>
      <c r="I3">
        <v>704.46</v>
      </c>
      <c r="J3">
        <v>8</v>
      </c>
    </row>
    <row r="4" spans="1:10" x14ac:dyDescent="0.2">
      <c r="C4" s="106">
        <v>6022.11</v>
      </c>
      <c r="D4" s="92">
        <v>1</v>
      </c>
      <c r="E4" s="195"/>
      <c r="F4"/>
      <c r="I4">
        <v>728.14</v>
      </c>
      <c r="J4">
        <v>5</v>
      </c>
    </row>
    <row r="5" spans="1:10" x14ac:dyDescent="0.2">
      <c r="C5" s="106">
        <v>6667.1</v>
      </c>
      <c r="D5" s="92">
        <v>3.5</v>
      </c>
      <c r="E5" s="195"/>
      <c r="F5"/>
      <c r="I5">
        <v>804.07</v>
      </c>
      <c r="J5">
        <v>21</v>
      </c>
    </row>
    <row r="6" spans="1:10" x14ac:dyDescent="0.2">
      <c r="C6" s="106">
        <v>6673.1</v>
      </c>
      <c r="D6" s="92">
        <v>11</v>
      </c>
      <c r="E6" s="195"/>
      <c r="F6"/>
      <c r="I6">
        <v>6006.1</v>
      </c>
      <c r="J6">
        <v>452.3</v>
      </c>
    </row>
    <row r="7" spans="1:10" x14ac:dyDescent="0.2">
      <c r="C7" s="106">
        <v>6563.1</v>
      </c>
      <c r="D7" s="92">
        <v>15.5</v>
      </c>
      <c r="E7" s="195"/>
      <c r="F7"/>
      <c r="I7">
        <v>6011.1</v>
      </c>
      <c r="J7">
        <v>666</v>
      </c>
    </row>
    <row r="8" spans="1:10" x14ac:dyDescent="0.2">
      <c r="C8" s="106">
        <v>6681.1</v>
      </c>
      <c r="D8" s="92">
        <v>11</v>
      </c>
      <c r="E8" s="195"/>
      <c r="F8"/>
      <c r="I8">
        <v>6022.1</v>
      </c>
      <c r="J8">
        <v>116.5</v>
      </c>
    </row>
    <row r="9" spans="1:10" x14ac:dyDescent="0.2">
      <c r="C9" s="106">
        <v>6500.1</v>
      </c>
      <c r="D9" s="92">
        <v>13.5</v>
      </c>
      <c r="E9" s="195"/>
      <c r="F9"/>
      <c r="I9">
        <v>6022.11</v>
      </c>
      <c r="J9">
        <v>109</v>
      </c>
    </row>
    <row r="10" spans="1:10" x14ac:dyDescent="0.2">
      <c r="C10" s="106">
        <v>704.08</v>
      </c>
      <c r="D10" s="92">
        <v>0.5</v>
      </c>
      <c r="E10" s="196"/>
      <c r="F10"/>
      <c r="I10">
        <v>6031.1</v>
      </c>
      <c r="J10">
        <v>30.5</v>
      </c>
    </row>
    <row r="11" spans="1:10" x14ac:dyDescent="0.2">
      <c r="C11" s="106">
        <v>6031.1</v>
      </c>
      <c r="D11" s="92">
        <v>5</v>
      </c>
      <c r="E11" s="196"/>
      <c r="F11"/>
      <c r="I11">
        <v>6121.1</v>
      </c>
      <c r="J11">
        <v>69</v>
      </c>
    </row>
    <row r="12" spans="1:10" x14ac:dyDescent="0.2">
      <c r="C12" s="106">
        <v>6427.1</v>
      </c>
      <c r="D12" s="92">
        <v>15</v>
      </c>
      <c r="E12" s="196"/>
      <c r="F12"/>
      <c r="I12">
        <v>6121.11</v>
      </c>
      <c r="J12">
        <v>0.5</v>
      </c>
    </row>
    <row r="13" spans="1:10" x14ac:dyDescent="0.2">
      <c r="C13" s="106">
        <v>804.07</v>
      </c>
      <c r="D13" s="92">
        <v>4.5</v>
      </c>
      <c r="E13" s="196"/>
      <c r="F13"/>
      <c r="I13">
        <v>6121.12</v>
      </c>
      <c r="J13">
        <v>80.900000000000006</v>
      </c>
    </row>
    <row r="14" spans="1:10" x14ac:dyDescent="0.2">
      <c r="C14" s="106">
        <v>6121.1</v>
      </c>
      <c r="D14" s="92">
        <v>1</v>
      </c>
      <c r="E14" s="196"/>
      <c r="F14"/>
      <c r="I14">
        <v>6121.13</v>
      </c>
      <c r="J14">
        <v>40.5</v>
      </c>
    </row>
    <row r="15" spans="1:10" x14ac:dyDescent="0.2">
      <c r="C15" s="106">
        <v>6121.12</v>
      </c>
      <c r="D15" s="92">
        <v>7.5</v>
      </c>
      <c r="E15" s="196"/>
      <c r="F15"/>
      <c r="I15">
        <v>6123.1</v>
      </c>
      <c r="J15">
        <v>22</v>
      </c>
    </row>
    <row r="16" spans="1:10" x14ac:dyDescent="0.2">
      <c r="C16" s="106">
        <v>6121.13</v>
      </c>
      <c r="D16" s="92">
        <v>2</v>
      </c>
      <c r="E16" s="196"/>
      <c r="F16"/>
      <c r="I16">
        <v>6123.11</v>
      </c>
      <c r="J16">
        <v>20</v>
      </c>
    </row>
    <row r="17" spans="2:10" x14ac:dyDescent="0.2">
      <c r="C17" s="106">
        <v>6395.1</v>
      </c>
      <c r="D17" s="92">
        <v>3</v>
      </c>
      <c r="E17" s="196"/>
      <c r="F17"/>
      <c r="I17">
        <v>6188.1</v>
      </c>
      <c r="J17">
        <v>346</v>
      </c>
    </row>
    <row r="18" spans="2:10" x14ac:dyDescent="0.2">
      <c r="C18" s="106">
        <v>6411.1</v>
      </c>
      <c r="D18" s="92">
        <v>7</v>
      </c>
      <c r="E18" s="196"/>
      <c r="F18"/>
      <c r="I18">
        <v>6233.1</v>
      </c>
      <c r="J18">
        <v>12</v>
      </c>
    </row>
    <row r="19" spans="2:10" x14ac:dyDescent="0.2">
      <c r="C19" s="106">
        <v>6374.1</v>
      </c>
      <c r="D19" s="92">
        <v>0.5</v>
      </c>
      <c r="E19" s="196"/>
      <c r="I19">
        <v>6287.1</v>
      </c>
      <c r="J19">
        <v>21</v>
      </c>
    </row>
    <row r="20" spans="2:10" x14ac:dyDescent="0.2">
      <c r="C20" s="106">
        <v>55005.17</v>
      </c>
      <c r="D20" s="92">
        <v>9.5</v>
      </c>
      <c r="E20" s="196"/>
      <c r="I20">
        <v>6349.1</v>
      </c>
      <c r="J20">
        <v>40</v>
      </c>
    </row>
    <row r="21" spans="2:10" x14ac:dyDescent="0.2">
      <c r="C21" s="235">
        <v>6718.1</v>
      </c>
      <c r="D21" s="92">
        <v>4</v>
      </c>
      <c r="E21" s="196"/>
      <c r="I21">
        <v>6369.1</v>
      </c>
      <c r="J21">
        <v>341.5</v>
      </c>
    </row>
    <row r="22" spans="2:10" x14ac:dyDescent="0.2">
      <c r="B22" s="102" t="s">
        <v>7304</v>
      </c>
      <c r="C22" s="106">
        <v>6006.1</v>
      </c>
      <c r="D22" s="92">
        <v>56</v>
      </c>
      <c r="E22" s="196"/>
      <c r="I22">
        <v>6369.11</v>
      </c>
      <c r="J22">
        <v>4.5</v>
      </c>
    </row>
    <row r="23" spans="2:10" x14ac:dyDescent="0.2">
      <c r="C23" s="106">
        <v>6022.11</v>
      </c>
      <c r="D23" s="92">
        <v>23</v>
      </c>
      <c r="E23" s="196"/>
      <c r="I23">
        <v>6374.1</v>
      </c>
      <c r="J23">
        <v>17.5</v>
      </c>
    </row>
    <row r="24" spans="2:10" x14ac:dyDescent="0.2">
      <c r="C24" s="106">
        <v>6673.1</v>
      </c>
      <c r="D24" s="92">
        <v>62</v>
      </c>
      <c r="E24" s="196"/>
      <c r="I24">
        <v>6377.1</v>
      </c>
      <c r="J24">
        <v>3</v>
      </c>
    </row>
    <row r="25" spans="2:10" x14ac:dyDescent="0.2">
      <c r="C25" s="106">
        <v>804.07</v>
      </c>
      <c r="D25" s="92">
        <v>3</v>
      </c>
      <c r="E25" s="196"/>
      <c r="I25">
        <v>6395.1</v>
      </c>
      <c r="J25">
        <v>105</v>
      </c>
    </row>
    <row r="26" spans="2:10" x14ac:dyDescent="0.2">
      <c r="B26" s="102" t="s">
        <v>7305</v>
      </c>
      <c r="C26" s="106">
        <v>6188.1</v>
      </c>
      <c r="D26" s="92">
        <v>25</v>
      </c>
      <c r="E26" s="196"/>
      <c r="I26">
        <v>6411.1</v>
      </c>
      <c r="J26">
        <v>19</v>
      </c>
    </row>
    <row r="27" spans="2:10" x14ac:dyDescent="0.2">
      <c r="C27" s="106">
        <v>6011.1</v>
      </c>
      <c r="D27" s="92">
        <v>63</v>
      </c>
      <c r="E27" s="196"/>
      <c r="I27">
        <v>6411.11</v>
      </c>
      <c r="J27">
        <v>0.5</v>
      </c>
    </row>
    <row r="28" spans="2:10" x14ac:dyDescent="0.2">
      <c r="C28" s="106">
        <v>6562.1</v>
      </c>
      <c r="D28" s="92">
        <v>36</v>
      </c>
      <c r="E28" s="196"/>
      <c r="I28">
        <v>6412.12</v>
      </c>
      <c r="J28">
        <v>6</v>
      </c>
    </row>
    <row r="29" spans="2:10" x14ac:dyDescent="0.2">
      <c r="C29" s="106">
        <v>6497.1</v>
      </c>
      <c r="D29" s="92">
        <v>24</v>
      </c>
      <c r="E29" s="196"/>
      <c r="I29">
        <v>6420.11</v>
      </c>
      <c r="J29">
        <v>3.5</v>
      </c>
    </row>
    <row r="30" spans="2:10" x14ac:dyDescent="0.2">
      <c r="B30" s="102" t="s">
        <v>7306</v>
      </c>
      <c r="C30" s="106">
        <v>6630.1</v>
      </c>
      <c r="D30" s="92">
        <v>30</v>
      </c>
      <c r="E30" s="196"/>
      <c r="I30">
        <v>6420.15</v>
      </c>
      <c r="J30">
        <v>244.75</v>
      </c>
    </row>
    <row r="31" spans="2:10" x14ac:dyDescent="0.2">
      <c r="C31" s="106">
        <v>6542.1</v>
      </c>
      <c r="D31" s="92">
        <v>32</v>
      </c>
      <c r="E31" s="196"/>
      <c r="I31">
        <v>6427.1</v>
      </c>
      <c r="J31">
        <v>85</v>
      </c>
    </row>
    <row r="32" spans="2:10" x14ac:dyDescent="0.2">
      <c r="C32" s="106">
        <v>6395.1</v>
      </c>
      <c r="D32" s="92">
        <v>4</v>
      </c>
      <c r="E32" s="196"/>
      <c r="I32">
        <v>6491.1</v>
      </c>
      <c r="J32">
        <v>320</v>
      </c>
    </row>
    <row r="33" spans="1:10" x14ac:dyDescent="0.2">
      <c r="C33" s="106">
        <v>6572.1</v>
      </c>
      <c r="D33" s="92">
        <v>4</v>
      </c>
      <c r="E33" s="196"/>
      <c r="I33">
        <v>6497.1</v>
      </c>
      <c r="J33">
        <v>100</v>
      </c>
    </row>
    <row r="34" spans="1:10" x14ac:dyDescent="0.2">
      <c r="C34" s="106">
        <v>7050.1</v>
      </c>
      <c r="D34" s="92">
        <v>2</v>
      </c>
      <c r="E34" s="196"/>
      <c r="I34">
        <v>6500.1</v>
      </c>
      <c r="J34">
        <v>55.5</v>
      </c>
    </row>
    <row r="35" spans="1:10" x14ac:dyDescent="0.2">
      <c r="C35" s="106">
        <v>6715.1</v>
      </c>
      <c r="D35" s="92">
        <v>22</v>
      </c>
      <c r="E35" s="196"/>
      <c r="I35">
        <v>6500.11</v>
      </c>
      <c r="J35">
        <v>83.75</v>
      </c>
    </row>
    <row r="36" spans="1:10" x14ac:dyDescent="0.2">
      <c r="C36" s="106">
        <v>6593.1</v>
      </c>
      <c r="D36" s="92">
        <v>10</v>
      </c>
      <c r="E36" s="196"/>
      <c r="I36">
        <v>6542.1</v>
      </c>
      <c r="J36">
        <v>758</v>
      </c>
    </row>
    <row r="37" spans="1:10" x14ac:dyDescent="0.2">
      <c r="B37" s="102" t="s">
        <v>7307</v>
      </c>
      <c r="C37" s="106">
        <v>6491.1</v>
      </c>
      <c r="D37" s="92">
        <v>3</v>
      </c>
      <c r="E37" s="196"/>
      <c r="I37">
        <v>6542.11</v>
      </c>
      <c r="J37">
        <v>192</v>
      </c>
    </row>
    <row r="38" spans="1:10" x14ac:dyDescent="0.2">
      <c r="C38" s="106">
        <v>6648.1</v>
      </c>
      <c r="D38" s="92">
        <v>120</v>
      </c>
      <c r="E38" s="196"/>
      <c r="I38">
        <v>6556.1</v>
      </c>
      <c r="J38">
        <v>22</v>
      </c>
    </row>
    <row r="39" spans="1:10" x14ac:dyDescent="0.2">
      <c r="C39" s="106">
        <v>728.14</v>
      </c>
      <c r="D39" s="92">
        <v>4</v>
      </c>
      <c r="E39" s="196"/>
      <c r="I39">
        <v>6556.11</v>
      </c>
      <c r="J39">
        <v>6</v>
      </c>
    </row>
    <row r="40" spans="1:10" x14ac:dyDescent="0.2">
      <c r="C40" s="106">
        <v>55005.17</v>
      </c>
      <c r="D40" s="92">
        <v>21</v>
      </c>
      <c r="E40" s="196"/>
      <c r="I40">
        <v>6562.1</v>
      </c>
      <c r="J40">
        <v>311</v>
      </c>
    </row>
    <row r="41" spans="1:10" x14ac:dyDescent="0.2">
      <c r="A41">
        <v>2.2023000000000001</v>
      </c>
      <c r="B41" s="102" t="s">
        <v>7303</v>
      </c>
      <c r="C41" s="106">
        <v>6006.1</v>
      </c>
      <c r="D41" s="92">
        <v>3.5</v>
      </c>
      <c r="I41">
        <v>6563.1</v>
      </c>
      <c r="J41">
        <v>392.5</v>
      </c>
    </row>
    <row r="42" spans="1:10" x14ac:dyDescent="0.2">
      <c r="C42" s="106">
        <v>6022.1</v>
      </c>
      <c r="D42" s="92">
        <v>12</v>
      </c>
      <c r="I42">
        <v>6572.1</v>
      </c>
      <c r="J42">
        <v>4</v>
      </c>
    </row>
    <row r="43" spans="1:10" x14ac:dyDescent="0.2">
      <c r="C43" s="106">
        <v>6022.11</v>
      </c>
      <c r="D43" s="92">
        <v>7</v>
      </c>
      <c r="I43">
        <v>6593.1</v>
      </c>
      <c r="J43">
        <v>114</v>
      </c>
    </row>
    <row r="44" spans="1:10" x14ac:dyDescent="0.2">
      <c r="C44" s="106">
        <v>6667.1</v>
      </c>
      <c r="D44" s="92">
        <v>13</v>
      </c>
      <c r="I44">
        <v>6593.11</v>
      </c>
      <c r="J44">
        <v>70</v>
      </c>
    </row>
    <row r="45" spans="1:10" x14ac:dyDescent="0.2">
      <c r="C45" s="106">
        <v>6673.1</v>
      </c>
      <c r="D45" s="92">
        <v>4.5</v>
      </c>
      <c r="I45">
        <v>6615.1</v>
      </c>
      <c r="J45">
        <v>21</v>
      </c>
    </row>
    <row r="46" spans="1:10" x14ac:dyDescent="0.2">
      <c r="C46" s="106">
        <v>6563.1</v>
      </c>
      <c r="D46" s="92">
        <v>19</v>
      </c>
      <c r="I46">
        <v>6620.1</v>
      </c>
      <c r="J46">
        <v>20</v>
      </c>
    </row>
    <row r="47" spans="1:10" x14ac:dyDescent="0.2">
      <c r="C47" s="106">
        <v>6681.1</v>
      </c>
      <c r="D47" s="92">
        <v>4.5</v>
      </c>
      <c r="I47">
        <v>6630.1</v>
      </c>
      <c r="J47">
        <v>89</v>
      </c>
    </row>
    <row r="48" spans="1:10" x14ac:dyDescent="0.2">
      <c r="C48" s="106">
        <v>6500.1</v>
      </c>
      <c r="D48" s="92">
        <v>26</v>
      </c>
      <c r="I48">
        <v>6641.1</v>
      </c>
      <c r="J48">
        <v>22</v>
      </c>
    </row>
    <row r="49" spans="2:10" x14ac:dyDescent="0.2">
      <c r="C49" s="106">
        <v>704.08</v>
      </c>
      <c r="D49" s="92">
        <v>7</v>
      </c>
      <c r="I49">
        <v>6646.1</v>
      </c>
      <c r="J49">
        <v>83</v>
      </c>
    </row>
    <row r="50" spans="2:10" x14ac:dyDescent="0.2">
      <c r="C50" s="106">
        <v>6427.1</v>
      </c>
      <c r="D50" s="92">
        <v>5.5</v>
      </c>
      <c r="I50">
        <v>6648.1</v>
      </c>
      <c r="J50">
        <v>370</v>
      </c>
    </row>
    <row r="51" spans="2:10" x14ac:dyDescent="0.2">
      <c r="C51" s="106">
        <v>804.07</v>
      </c>
      <c r="D51" s="92">
        <v>4</v>
      </c>
      <c r="I51">
        <v>6648.11</v>
      </c>
      <c r="J51">
        <v>186</v>
      </c>
    </row>
    <row r="52" spans="2:10" x14ac:dyDescent="0.2">
      <c r="C52" s="106">
        <v>6121.1</v>
      </c>
      <c r="D52" s="92">
        <v>13.5</v>
      </c>
      <c r="I52">
        <v>6653.1</v>
      </c>
      <c r="J52">
        <v>10</v>
      </c>
    </row>
    <row r="53" spans="2:10" x14ac:dyDescent="0.2">
      <c r="C53" s="106">
        <v>6121.12</v>
      </c>
      <c r="D53" s="92">
        <v>10</v>
      </c>
      <c r="I53">
        <v>6667.1</v>
      </c>
      <c r="J53">
        <v>91</v>
      </c>
    </row>
    <row r="54" spans="2:10" x14ac:dyDescent="0.2">
      <c r="C54" s="106">
        <v>6121.13</v>
      </c>
      <c r="D54" s="92">
        <v>6.5</v>
      </c>
      <c r="I54">
        <v>6673.1</v>
      </c>
      <c r="J54">
        <v>208</v>
      </c>
    </row>
    <row r="55" spans="2:10" x14ac:dyDescent="0.2">
      <c r="C55" s="106">
        <v>6395.1</v>
      </c>
      <c r="D55" s="92">
        <v>3.5</v>
      </c>
      <c r="I55">
        <v>6681.1</v>
      </c>
      <c r="J55">
        <v>154.5</v>
      </c>
    </row>
    <row r="56" spans="2:10" x14ac:dyDescent="0.2">
      <c r="C56" s="106">
        <v>6411.1</v>
      </c>
      <c r="D56" s="92">
        <v>5.5</v>
      </c>
      <c r="I56">
        <v>6708.1</v>
      </c>
      <c r="J56">
        <v>115</v>
      </c>
    </row>
    <row r="57" spans="2:10" x14ac:dyDescent="0.2">
      <c r="C57" s="106">
        <v>80793.16</v>
      </c>
      <c r="D57" s="92">
        <v>0.5</v>
      </c>
      <c r="I57">
        <v>6715.1</v>
      </c>
      <c r="J57">
        <v>163</v>
      </c>
    </row>
    <row r="58" spans="2:10" x14ac:dyDescent="0.2">
      <c r="C58" s="106">
        <v>55005.17</v>
      </c>
      <c r="D58" s="92">
        <v>8.5</v>
      </c>
      <c r="I58">
        <v>6718.1</v>
      </c>
      <c r="J58">
        <v>4</v>
      </c>
    </row>
    <row r="59" spans="2:10" x14ac:dyDescent="0.2">
      <c r="C59" s="106">
        <v>6374.1</v>
      </c>
      <c r="D59" s="92">
        <v>0.5</v>
      </c>
      <c r="I59">
        <v>6756.1</v>
      </c>
      <c r="J59">
        <v>70.5</v>
      </c>
    </row>
    <row r="60" spans="2:10" x14ac:dyDescent="0.2">
      <c r="C60" s="106">
        <v>6653.1</v>
      </c>
      <c r="D60" s="92">
        <v>1</v>
      </c>
      <c r="I60">
        <v>6758.1</v>
      </c>
      <c r="J60">
        <v>76</v>
      </c>
    </row>
    <row r="61" spans="2:10" x14ac:dyDescent="0.2">
      <c r="B61" s="102" t="s">
        <v>7304</v>
      </c>
      <c r="C61" s="106">
        <v>6006.1</v>
      </c>
      <c r="D61" s="92">
        <v>72</v>
      </c>
      <c r="I61">
        <v>6795.1</v>
      </c>
      <c r="J61">
        <v>173</v>
      </c>
    </row>
    <row r="62" spans="2:10" x14ac:dyDescent="0.2">
      <c r="C62" s="106">
        <v>704.08</v>
      </c>
      <c r="D62" s="92">
        <v>14</v>
      </c>
      <c r="I62">
        <v>6819.1</v>
      </c>
      <c r="J62">
        <v>165</v>
      </c>
    </row>
    <row r="63" spans="2:10" x14ac:dyDescent="0.2">
      <c r="C63" s="106">
        <v>6022.11</v>
      </c>
      <c r="D63" s="92">
        <v>54</v>
      </c>
      <c r="I63">
        <v>6836.1</v>
      </c>
      <c r="J63">
        <v>10.5</v>
      </c>
    </row>
    <row r="64" spans="2:10" x14ac:dyDescent="0.2">
      <c r="C64" s="106">
        <v>6673.1</v>
      </c>
      <c r="D64" s="92">
        <v>6</v>
      </c>
      <c r="I64">
        <v>6847.1</v>
      </c>
      <c r="J64">
        <v>24</v>
      </c>
    </row>
    <row r="65" spans="1:10" x14ac:dyDescent="0.2">
      <c r="C65" s="106">
        <v>804.07</v>
      </c>
      <c r="D65" s="92">
        <v>6</v>
      </c>
      <c r="I65">
        <v>6912.1</v>
      </c>
      <c r="J65">
        <v>2.5</v>
      </c>
    </row>
    <row r="66" spans="1:10" x14ac:dyDescent="0.2">
      <c r="B66" s="102" t="s">
        <v>7305</v>
      </c>
      <c r="C66" s="106">
        <v>6188.1</v>
      </c>
      <c r="D66" s="92">
        <v>33</v>
      </c>
      <c r="I66">
        <v>7050.1</v>
      </c>
      <c r="J66">
        <v>2</v>
      </c>
    </row>
    <row r="67" spans="1:10" x14ac:dyDescent="0.2">
      <c r="C67" s="106">
        <v>6011.1</v>
      </c>
      <c r="D67" s="92">
        <v>35</v>
      </c>
      <c r="I67">
        <v>7081.1</v>
      </c>
      <c r="J67">
        <v>4</v>
      </c>
    </row>
    <row r="68" spans="1:10" x14ac:dyDescent="0.2">
      <c r="C68" s="106">
        <v>6562.1</v>
      </c>
      <c r="D68" s="92">
        <v>79</v>
      </c>
      <c r="I68">
        <v>7118.1</v>
      </c>
      <c r="J68">
        <v>64</v>
      </c>
    </row>
    <row r="69" spans="1:10" x14ac:dyDescent="0.2">
      <c r="C69" s="106">
        <v>6349.1</v>
      </c>
      <c r="D69" s="92">
        <v>5</v>
      </c>
      <c r="I69">
        <v>18315</v>
      </c>
      <c r="J69">
        <v>129</v>
      </c>
    </row>
    <row r="70" spans="1:10" x14ac:dyDescent="0.2">
      <c r="C70" s="106">
        <v>6497.1</v>
      </c>
      <c r="D70" s="92">
        <v>8</v>
      </c>
      <c r="I70">
        <v>55005.16</v>
      </c>
      <c r="J70">
        <v>0.5</v>
      </c>
    </row>
    <row r="71" spans="1:10" x14ac:dyDescent="0.2">
      <c r="B71" s="102" t="s">
        <v>7307</v>
      </c>
      <c r="C71" s="106">
        <v>6491.1</v>
      </c>
      <c r="D71" s="92">
        <v>60</v>
      </c>
      <c r="I71">
        <v>55005.17</v>
      </c>
      <c r="J71">
        <v>114.5</v>
      </c>
    </row>
    <row r="72" spans="1:10" x14ac:dyDescent="0.2">
      <c r="C72" s="106">
        <v>6648.1</v>
      </c>
      <c r="D72" s="92">
        <v>72</v>
      </c>
      <c r="I72">
        <v>80422.16</v>
      </c>
      <c r="J72">
        <v>16</v>
      </c>
    </row>
    <row r="73" spans="1:10" x14ac:dyDescent="0.2">
      <c r="C73" s="106">
        <v>728.14</v>
      </c>
      <c r="D73" s="92">
        <v>1</v>
      </c>
      <c r="I73">
        <v>80793.16</v>
      </c>
      <c r="J73">
        <v>2.5</v>
      </c>
    </row>
    <row r="74" spans="1:10" x14ac:dyDescent="0.2">
      <c r="C74" s="106">
        <v>55005.17</v>
      </c>
      <c r="D74" s="92">
        <v>2</v>
      </c>
      <c r="I74">
        <v>80830.16</v>
      </c>
      <c r="J74">
        <v>58.5</v>
      </c>
    </row>
    <row r="75" spans="1:10" x14ac:dyDescent="0.2">
      <c r="B75" s="102" t="s">
        <v>7306</v>
      </c>
      <c r="C75" s="106">
        <v>6620.1</v>
      </c>
      <c r="D75" s="92">
        <v>8</v>
      </c>
      <c r="I75" t="s">
        <v>7308</v>
      </c>
      <c r="J75">
        <v>12.5</v>
      </c>
    </row>
    <row r="76" spans="1:10" x14ac:dyDescent="0.2">
      <c r="C76" s="106">
        <v>6542.11</v>
      </c>
      <c r="D76" s="92">
        <v>89</v>
      </c>
      <c r="I76" t="s">
        <v>7309</v>
      </c>
      <c r="J76">
        <v>106</v>
      </c>
    </row>
    <row r="77" spans="1:10" x14ac:dyDescent="0.2">
      <c r="C77" s="106">
        <v>6715.1</v>
      </c>
      <c r="D77" s="92">
        <v>36</v>
      </c>
      <c r="I77" t="s">
        <v>7310</v>
      </c>
      <c r="J77">
        <v>4</v>
      </c>
    </row>
    <row r="78" spans="1:10" x14ac:dyDescent="0.2">
      <c r="C78" s="106">
        <v>6593.1</v>
      </c>
      <c r="D78" s="92">
        <v>19</v>
      </c>
      <c r="I78" t="s">
        <v>7311</v>
      </c>
      <c r="J78">
        <v>0.5</v>
      </c>
    </row>
    <row r="79" spans="1:10" x14ac:dyDescent="0.2">
      <c r="A79">
        <v>3.2023000000000001</v>
      </c>
      <c r="B79" s="102" t="s">
        <v>7303</v>
      </c>
      <c r="C79" s="106">
        <v>6006.1</v>
      </c>
      <c r="D79" s="92">
        <v>13.5</v>
      </c>
      <c r="I79" t="s">
        <v>7312</v>
      </c>
      <c r="J79">
        <v>27</v>
      </c>
    </row>
    <row r="80" spans="1:10" x14ac:dyDescent="0.2">
      <c r="C80" s="106">
        <v>6022.1</v>
      </c>
      <c r="D80" s="92">
        <v>18.5</v>
      </c>
      <c r="I80" t="s">
        <v>7313</v>
      </c>
      <c r="J80">
        <v>37.25</v>
      </c>
    </row>
    <row r="81" spans="3:10" x14ac:dyDescent="0.2">
      <c r="C81" s="106">
        <v>6022.11</v>
      </c>
      <c r="D81" s="92">
        <v>2.5</v>
      </c>
      <c r="I81" t="s">
        <v>7314</v>
      </c>
      <c r="J81">
        <v>46.5</v>
      </c>
    </row>
    <row r="82" spans="3:10" x14ac:dyDescent="0.2">
      <c r="C82" s="106">
        <v>6031.1</v>
      </c>
      <c r="D82" s="92">
        <v>5</v>
      </c>
      <c r="I82" t="s">
        <v>7315</v>
      </c>
      <c r="J82">
        <v>8</v>
      </c>
    </row>
    <row r="83" spans="3:10" x14ac:dyDescent="0.2">
      <c r="C83" s="106">
        <v>6667.1</v>
      </c>
      <c r="D83" s="92">
        <v>5.5</v>
      </c>
      <c r="I83" t="s">
        <v>7316</v>
      </c>
      <c r="J83">
        <v>18</v>
      </c>
    </row>
    <row r="84" spans="3:10" x14ac:dyDescent="0.2">
      <c r="C84" s="106">
        <v>6673.1</v>
      </c>
      <c r="D84" s="92">
        <v>9.5</v>
      </c>
      <c r="I84" t="s">
        <v>7317</v>
      </c>
      <c r="J84">
        <v>50</v>
      </c>
    </row>
    <row r="85" spans="3:10" x14ac:dyDescent="0.2">
      <c r="C85" s="106">
        <v>6563.1</v>
      </c>
      <c r="D85" s="92">
        <v>16</v>
      </c>
      <c r="I85" t="s">
        <v>7318</v>
      </c>
      <c r="J85">
        <v>15.25</v>
      </c>
    </row>
    <row r="86" spans="3:10" x14ac:dyDescent="0.2">
      <c r="C86" s="106">
        <v>6681.1</v>
      </c>
      <c r="D86" s="92">
        <v>10</v>
      </c>
      <c r="I86" t="s">
        <v>7319</v>
      </c>
      <c r="J86">
        <v>85</v>
      </c>
    </row>
    <row r="87" spans="3:10" x14ac:dyDescent="0.2">
      <c r="C87" s="106">
        <v>6500.1</v>
      </c>
      <c r="D87" s="92">
        <v>13</v>
      </c>
      <c r="I87" t="s">
        <v>7320</v>
      </c>
      <c r="J87">
        <v>1</v>
      </c>
    </row>
    <row r="88" spans="3:10" x14ac:dyDescent="0.2">
      <c r="C88" s="106">
        <v>704.08</v>
      </c>
      <c r="D88" s="92">
        <v>27.5</v>
      </c>
      <c r="I88" t="s">
        <v>7321</v>
      </c>
      <c r="J88">
        <v>41.5</v>
      </c>
    </row>
    <row r="89" spans="3:10" x14ac:dyDescent="0.2">
      <c r="C89" s="106">
        <v>6427.1</v>
      </c>
      <c r="D89" s="92">
        <v>9.5</v>
      </c>
      <c r="I89" t="s">
        <v>7322</v>
      </c>
      <c r="J89">
        <v>13</v>
      </c>
    </row>
    <row r="90" spans="3:10" x14ac:dyDescent="0.2">
      <c r="C90" s="106">
        <v>6121.1</v>
      </c>
      <c r="D90" s="92">
        <v>6.5</v>
      </c>
      <c r="I90" t="s">
        <v>7323</v>
      </c>
      <c r="J90">
        <v>48</v>
      </c>
    </row>
    <row r="91" spans="3:10" x14ac:dyDescent="0.2">
      <c r="C91" s="106">
        <v>6121.12</v>
      </c>
      <c r="D91" s="92">
        <v>9.5</v>
      </c>
      <c r="I91" t="s">
        <v>7324</v>
      </c>
      <c r="J91">
        <v>0.25</v>
      </c>
    </row>
    <row r="92" spans="3:10" x14ac:dyDescent="0.2">
      <c r="C92" s="106">
        <v>6121.13</v>
      </c>
      <c r="D92" s="92">
        <v>1</v>
      </c>
      <c r="I92" t="s">
        <v>7325</v>
      </c>
      <c r="J92">
        <v>9</v>
      </c>
    </row>
    <row r="93" spans="3:10" x14ac:dyDescent="0.2">
      <c r="C93" s="106">
        <v>6395.1</v>
      </c>
      <c r="D93" s="92">
        <v>0.5</v>
      </c>
      <c r="I93" t="s">
        <v>7326</v>
      </c>
      <c r="J93">
        <v>2</v>
      </c>
    </row>
    <row r="94" spans="3:10" x14ac:dyDescent="0.2">
      <c r="C94" s="106">
        <v>6369.1</v>
      </c>
      <c r="D94" s="92">
        <v>3</v>
      </c>
      <c r="I94" t="s">
        <v>7327</v>
      </c>
      <c r="J94">
        <v>17.25</v>
      </c>
    </row>
    <row r="95" spans="3:10" x14ac:dyDescent="0.2">
      <c r="C95" s="106">
        <v>55005.17</v>
      </c>
      <c r="D95" s="92">
        <v>3.5</v>
      </c>
      <c r="I95" t="s">
        <v>7328</v>
      </c>
      <c r="J95">
        <v>6</v>
      </c>
    </row>
    <row r="96" spans="3:10" x14ac:dyDescent="0.2">
      <c r="C96" s="106">
        <v>6653.1</v>
      </c>
      <c r="D96" s="92">
        <v>4.5</v>
      </c>
      <c r="I96" t="s">
        <v>7329</v>
      </c>
      <c r="J96">
        <v>45</v>
      </c>
    </row>
    <row r="97" spans="2:10" x14ac:dyDescent="0.2">
      <c r="C97" s="106">
        <v>6420.11</v>
      </c>
      <c r="D97" s="92">
        <v>3.5</v>
      </c>
      <c r="I97" t="s">
        <v>7330</v>
      </c>
      <c r="J97">
        <v>74</v>
      </c>
    </row>
    <row r="98" spans="2:10" x14ac:dyDescent="0.2">
      <c r="C98" s="106">
        <v>80830.16</v>
      </c>
      <c r="D98" s="92">
        <v>0.5</v>
      </c>
      <c r="I98" t="s">
        <v>7331</v>
      </c>
      <c r="J98">
        <v>20</v>
      </c>
    </row>
    <row r="99" spans="2:10" x14ac:dyDescent="0.2">
      <c r="C99" s="106">
        <v>6756.1</v>
      </c>
      <c r="D99" s="92">
        <v>8</v>
      </c>
      <c r="I99" t="s">
        <v>7332</v>
      </c>
      <c r="J99">
        <v>58</v>
      </c>
    </row>
    <row r="100" spans="2:10" x14ac:dyDescent="0.2">
      <c r="B100" s="102" t="s">
        <v>7304</v>
      </c>
      <c r="C100" s="106">
        <v>6006.1</v>
      </c>
      <c r="D100" s="92">
        <v>111</v>
      </c>
      <c r="I100" t="s">
        <v>7333</v>
      </c>
      <c r="J100">
        <v>10</v>
      </c>
    </row>
    <row r="101" spans="2:10" x14ac:dyDescent="0.2">
      <c r="C101" s="106">
        <v>704.08</v>
      </c>
      <c r="D101" s="92">
        <v>5</v>
      </c>
      <c r="I101" t="s">
        <v>2934</v>
      </c>
      <c r="J101">
        <v>8601.2000000000007</v>
      </c>
    </row>
    <row r="102" spans="2:10" x14ac:dyDescent="0.2">
      <c r="C102" s="106">
        <v>6673.1</v>
      </c>
      <c r="D102" s="92">
        <v>59</v>
      </c>
    </row>
    <row r="103" spans="2:10" x14ac:dyDescent="0.2">
      <c r="B103" s="102" t="s">
        <v>7305</v>
      </c>
      <c r="C103" s="106">
        <v>6188.1</v>
      </c>
      <c r="D103" s="92">
        <v>55</v>
      </c>
    </row>
    <row r="104" spans="2:10" x14ac:dyDescent="0.2">
      <c r="C104" s="106">
        <v>6011.1</v>
      </c>
      <c r="D104" s="92">
        <v>57</v>
      </c>
    </row>
    <row r="105" spans="2:10" x14ac:dyDescent="0.2">
      <c r="C105" s="106">
        <v>6562.1</v>
      </c>
      <c r="D105" s="92">
        <v>34</v>
      </c>
    </row>
    <row r="106" spans="2:10" x14ac:dyDescent="0.2">
      <c r="C106" s="106">
        <v>6349.1</v>
      </c>
      <c r="D106" s="92">
        <v>2</v>
      </c>
    </row>
    <row r="107" spans="2:10" x14ac:dyDescent="0.2">
      <c r="C107" s="106">
        <v>80422.16</v>
      </c>
      <c r="D107" s="92">
        <v>16</v>
      </c>
    </row>
    <row r="108" spans="2:10" x14ac:dyDescent="0.2">
      <c r="C108" s="106">
        <v>6123.1</v>
      </c>
      <c r="D108" s="92">
        <v>20</v>
      </c>
    </row>
    <row r="109" spans="2:10" x14ac:dyDescent="0.2">
      <c r="B109" s="102" t="s">
        <v>7306</v>
      </c>
      <c r="C109" s="106">
        <v>80830.16</v>
      </c>
      <c r="D109" s="92">
        <v>16</v>
      </c>
    </row>
    <row r="110" spans="2:10" x14ac:dyDescent="0.2">
      <c r="C110" s="106">
        <v>6121.13</v>
      </c>
      <c r="D110" s="92">
        <v>4</v>
      </c>
    </row>
    <row r="111" spans="2:10" x14ac:dyDescent="0.2">
      <c r="C111" s="106">
        <v>6542.1</v>
      </c>
      <c r="D111" s="92">
        <v>92</v>
      </c>
    </row>
    <row r="112" spans="2:10" x14ac:dyDescent="0.2">
      <c r="C112" s="106">
        <v>6542.11</v>
      </c>
      <c r="D112" s="92">
        <v>28</v>
      </c>
    </row>
    <row r="113" spans="1:4" x14ac:dyDescent="0.2">
      <c r="C113" s="106">
        <v>6715.1</v>
      </c>
      <c r="D113" s="92">
        <v>8</v>
      </c>
    </row>
    <row r="114" spans="1:4" x14ac:dyDescent="0.2">
      <c r="C114" s="106">
        <v>6593.1</v>
      </c>
      <c r="D114" s="92">
        <v>36</v>
      </c>
    </row>
    <row r="115" spans="1:4" x14ac:dyDescent="0.2">
      <c r="B115" s="102" t="s">
        <v>7307</v>
      </c>
      <c r="C115" s="106">
        <v>6646.1</v>
      </c>
      <c r="D115" s="92">
        <v>58</v>
      </c>
    </row>
    <row r="116" spans="1:4" x14ac:dyDescent="0.2">
      <c r="C116" s="106">
        <v>6491.1</v>
      </c>
      <c r="D116" s="92">
        <v>91</v>
      </c>
    </row>
    <row r="117" spans="1:4" x14ac:dyDescent="0.2">
      <c r="C117" s="106">
        <v>6648.1</v>
      </c>
      <c r="D117" s="92">
        <v>20</v>
      </c>
    </row>
    <row r="118" spans="1:4" x14ac:dyDescent="0.2">
      <c r="C118" s="106">
        <v>6123.11</v>
      </c>
      <c r="D118" s="92">
        <v>4</v>
      </c>
    </row>
    <row r="119" spans="1:4" x14ac:dyDescent="0.2">
      <c r="C119" s="106">
        <v>55005.17</v>
      </c>
      <c r="D119" s="92">
        <v>9</v>
      </c>
    </row>
    <row r="120" spans="1:4" x14ac:dyDescent="0.2">
      <c r="A120">
        <v>4.2023000000000001</v>
      </c>
      <c r="B120" s="102" t="s">
        <v>7303</v>
      </c>
      <c r="C120" s="106">
        <v>6006.1</v>
      </c>
      <c r="D120" s="92">
        <v>18.5</v>
      </c>
    </row>
    <row r="121" spans="1:4" x14ac:dyDescent="0.2">
      <c r="C121" s="106">
        <v>6022.1</v>
      </c>
      <c r="D121" s="92">
        <v>12.5</v>
      </c>
    </row>
    <row r="122" spans="1:4" x14ac:dyDescent="0.2">
      <c r="C122" s="106">
        <v>6022.11</v>
      </c>
      <c r="D122" s="92">
        <v>4.5</v>
      </c>
    </row>
    <row r="123" spans="1:4" x14ac:dyDescent="0.2">
      <c r="C123" s="106">
        <v>6031.1</v>
      </c>
      <c r="D123" s="92">
        <v>1</v>
      </c>
    </row>
    <row r="124" spans="1:4" x14ac:dyDescent="0.2">
      <c r="C124" s="106">
        <v>6667.1</v>
      </c>
      <c r="D124" s="92">
        <v>1.5</v>
      </c>
    </row>
    <row r="125" spans="1:4" x14ac:dyDescent="0.2">
      <c r="C125" s="106">
        <v>6673.1</v>
      </c>
      <c r="D125" s="92">
        <v>1</v>
      </c>
    </row>
    <row r="126" spans="1:4" x14ac:dyDescent="0.2">
      <c r="C126" s="106">
        <v>6563.1</v>
      </c>
      <c r="D126" s="92">
        <v>4</v>
      </c>
    </row>
    <row r="127" spans="1:4" x14ac:dyDescent="0.2">
      <c r="C127" s="106">
        <v>6681.1</v>
      </c>
      <c r="D127" s="92">
        <v>4</v>
      </c>
    </row>
    <row r="128" spans="1:4" x14ac:dyDescent="0.2">
      <c r="C128" s="106">
        <v>6500.1</v>
      </c>
      <c r="D128" s="92">
        <v>3</v>
      </c>
    </row>
    <row r="129" spans="2:4" x14ac:dyDescent="0.2">
      <c r="C129" s="106">
        <v>704.46</v>
      </c>
      <c r="D129" s="92">
        <v>8</v>
      </c>
    </row>
    <row r="130" spans="2:4" x14ac:dyDescent="0.2">
      <c r="C130" s="106">
        <v>6427.1</v>
      </c>
      <c r="D130" s="92">
        <v>10</v>
      </c>
    </row>
    <row r="131" spans="2:4" x14ac:dyDescent="0.2">
      <c r="C131" s="106">
        <v>804.07</v>
      </c>
      <c r="D131" s="92">
        <v>0.5</v>
      </c>
    </row>
    <row r="132" spans="2:4" x14ac:dyDescent="0.2">
      <c r="C132" s="106">
        <v>6121.12</v>
      </c>
      <c r="D132" s="92">
        <v>23</v>
      </c>
    </row>
    <row r="133" spans="2:4" x14ac:dyDescent="0.2">
      <c r="C133" s="106">
        <v>6395.1</v>
      </c>
      <c r="D133" s="92">
        <v>2.5</v>
      </c>
    </row>
    <row r="134" spans="2:4" x14ac:dyDescent="0.2">
      <c r="C134" s="106">
        <v>6369.1</v>
      </c>
      <c r="D134" s="92">
        <v>6</v>
      </c>
    </row>
    <row r="135" spans="2:4" x14ac:dyDescent="0.2">
      <c r="C135" s="106">
        <v>55005.17</v>
      </c>
      <c r="D135" s="92">
        <v>6.5</v>
      </c>
    </row>
    <row r="136" spans="2:4" x14ac:dyDescent="0.2">
      <c r="C136" s="106">
        <v>6411.1</v>
      </c>
      <c r="D136" s="92">
        <v>5</v>
      </c>
    </row>
    <row r="137" spans="2:4" x14ac:dyDescent="0.2">
      <c r="C137" s="106">
        <v>80830.16</v>
      </c>
      <c r="D137" s="92">
        <v>2</v>
      </c>
    </row>
    <row r="138" spans="2:4" x14ac:dyDescent="0.2">
      <c r="C138" s="106">
        <v>6756.1</v>
      </c>
      <c r="D138" s="92">
        <v>0.5</v>
      </c>
    </row>
    <row r="139" spans="2:4" x14ac:dyDescent="0.2">
      <c r="C139" s="106">
        <v>6420.15</v>
      </c>
      <c r="D139" s="92">
        <v>10.5</v>
      </c>
    </row>
    <row r="140" spans="2:4" x14ac:dyDescent="0.2">
      <c r="C140" s="106">
        <v>6500.11</v>
      </c>
      <c r="D140" s="92">
        <v>3</v>
      </c>
    </row>
    <row r="141" spans="2:4" x14ac:dyDescent="0.2">
      <c r="C141" s="106">
        <v>6411.11</v>
      </c>
      <c r="D141" s="92">
        <v>0.5</v>
      </c>
    </row>
    <row r="142" spans="2:4" x14ac:dyDescent="0.2">
      <c r="C142" s="106">
        <v>6369.11</v>
      </c>
      <c r="D142" s="92">
        <v>4.5</v>
      </c>
    </row>
    <row r="143" spans="2:4" x14ac:dyDescent="0.2">
      <c r="B143" s="102" t="s">
        <v>7304</v>
      </c>
      <c r="C143" s="106">
        <v>6006.1</v>
      </c>
      <c r="D143" s="92">
        <v>35</v>
      </c>
    </row>
    <row r="144" spans="2:4" x14ac:dyDescent="0.2">
      <c r="C144" s="106">
        <v>704.08</v>
      </c>
      <c r="D144" s="92">
        <v>24</v>
      </c>
    </row>
    <row r="145" spans="2:4" x14ac:dyDescent="0.2">
      <c r="C145" s="106">
        <v>6673.1</v>
      </c>
      <c r="D145" s="92">
        <v>16</v>
      </c>
    </row>
    <row r="146" spans="2:4" x14ac:dyDescent="0.2">
      <c r="C146" s="106">
        <v>6022.11</v>
      </c>
      <c r="D146" s="92">
        <v>12</v>
      </c>
    </row>
    <row r="147" spans="2:4" x14ac:dyDescent="0.2">
      <c r="C147" s="106">
        <v>6369.1</v>
      </c>
      <c r="D147" s="92">
        <v>29</v>
      </c>
    </row>
    <row r="148" spans="2:4" x14ac:dyDescent="0.2">
      <c r="C148" s="106">
        <v>6563.1</v>
      </c>
      <c r="D148" s="92">
        <v>20</v>
      </c>
    </row>
    <row r="149" spans="2:4" x14ac:dyDescent="0.2">
      <c r="B149" s="102" t="s">
        <v>7305</v>
      </c>
      <c r="C149" s="106">
        <v>6188.1</v>
      </c>
      <c r="D149" s="92">
        <v>40</v>
      </c>
    </row>
    <row r="150" spans="2:4" x14ac:dyDescent="0.2">
      <c r="C150" s="106">
        <v>6562.1</v>
      </c>
      <c r="D150" s="92">
        <v>50</v>
      </c>
    </row>
    <row r="151" spans="2:4" x14ac:dyDescent="0.2">
      <c r="C151" s="106">
        <v>6349.1</v>
      </c>
      <c r="D151" s="92">
        <v>25</v>
      </c>
    </row>
    <row r="152" spans="2:4" x14ac:dyDescent="0.2">
      <c r="C152" s="106">
        <v>6287.1</v>
      </c>
      <c r="D152" s="92">
        <v>21</v>
      </c>
    </row>
    <row r="153" spans="2:4" x14ac:dyDescent="0.2">
      <c r="C153" s="106">
        <v>6123.11</v>
      </c>
      <c r="D153" s="92">
        <v>8</v>
      </c>
    </row>
    <row r="154" spans="2:4" x14ac:dyDescent="0.2">
      <c r="B154" s="102" t="s">
        <v>7306</v>
      </c>
      <c r="C154" s="106">
        <v>80830.16</v>
      </c>
      <c r="D154" s="92">
        <v>14</v>
      </c>
    </row>
    <row r="155" spans="2:4" x14ac:dyDescent="0.2">
      <c r="C155" s="106">
        <v>6653.1</v>
      </c>
      <c r="D155" s="92">
        <v>4</v>
      </c>
    </row>
    <row r="156" spans="2:4" x14ac:dyDescent="0.2">
      <c r="C156" s="106">
        <v>6121.13</v>
      </c>
      <c r="D156" s="92">
        <v>8</v>
      </c>
    </row>
    <row r="157" spans="2:4" x14ac:dyDescent="0.2">
      <c r="C157" s="106">
        <v>6542.1</v>
      </c>
      <c r="D157" s="92">
        <v>60</v>
      </c>
    </row>
    <row r="158" spans="2:4" x14ac:dyDescent="0.2">
      <c r="C158" s="106">
        <v>6542.11</v>
      </c>
      <c r="D158" s="92">
        <v>12</v>
      </c>
    </row>
    <row r="159" spans="2:4" x14ac:dyDescent="0.2">
      <c r="C159" s="106">
        <v>6715.1</v>
      </c>
      <c r="D159" s="92">
        <v>20</v>
      </c>
    </row>
    <row r="160" spans="2:4" x14ac:dyDescent="0.2">
      <c r="C160" s="106">
        <v>7118.1</v>
      </c>
      <c r="D160" s="92">
        <v>24</v>
      </c>
    </row>
    <row r="161" spans="1:4" x14ac:dyDescent="0.2">
      <c r="C161" s="106">
        <v>6593.1</v>
      </c>
      <c r="D161" s="92">
        <v>18</v>
      </c>
    </row>
    <row r="162" spans="1:4" x14ac:dyDescent="0.2">
      <c r="B162" s="102" t="s">
        <v>7307</v>
      </c>
      <c r="C162" s="106">
        <v>6646.1</v>
      </c>
      <c r="D162" s="92">
        <v>25</v>
      </c>
    </row>
    <row r="163" spans="1:4" x14ac:dyDescent="0.2">
      <c r="C163" s="106">
        <v>6491.1</v>
      </c>
      <c r="D163" s="92">
        <v>74</v>
      </c>
    </row>
    <row r="164" spans="1:4" x14ac:dyDescent="0.2">
      <c r="C164" s="106">
        <v>6648.1</v>
      </c>
      <c r="D164" s="92">
        <v>2</v>
      </c>
    </row>
    <row r="165" spans="1:4" x14ac:dyDescent="0.2">
      <c r="C165" s="106">
        <v>6123.11</v>
      </c>
      <c r="D165" s="92">
        <v>3</v>
      </c>
    </row>
    <row r="166" spans="1:4" x14ac:dyDescent="0.2">
      <c r="A166">
        <v>5.2023000000000001</v>
      </c>
      <c r="B166" s="102" t="s">
        <v>7303</v>
      </c>
      <c r="C166" s="106">
        <v>6006.1</v>
      </c>
      <c r="D166" s="92">
        <v>9.5</v>
      </c>
    </row>
    <row r="167" spans="1:4" x14ac:dyDescent="0.2">
      <c r="C167" s="106">
        <v>6022.1</v>
      </c>
      <c r="D167" s="92">
        <v>4.5</v>
      </c>
    </row>
    <row r="168" spans="1:4" x14ac:dyDescent="0.2">
      <c r="C168" s="106">
        <v>6022.11</v>
      </c>
      <c r="D168" s="92">
        <v>1</v>
      </c>
    </row>
    <row r="169" spans="1:4" x14ac:dyDescent="0.2">
      <c r="C169" s="106">
        <v>6031.1</v>
      </c>
      <c r="D169" s="92">
        <v>0.5</v>
      </c>
    </row>
    <row r="170" spans="1:4" x14ac:dyDescent="0.2">
      <c r="C170" s="106">
        <v>6563.1</v>
      </c>
      <c r="D170" s="92">
        <v>13.5</v>
      </c>
    </row>
    <row r="171" spans="1:4" x14ac:dyDescent="0.2">
      <c r="C171" s="106">
        <v>6667.1</v>
      </c>
      <c r="D171" s="92">
        <v>9</v>
      </c>
    </row>
    <row r="172" spans="1:4" x14ac:dyDescent="0.2">
      <c r="C172" s="106">
        <v>6681.1</v>
      </c>
      <c r="D172" s="92">
        <v>32</v>
      </c>
    </row>
    <row r="173" spans="1:4" x14ac:dyDescent="0.2">
      <c r="C173" s="106">
        <v>6756.1</v>
      </c>
      <c r="D173" s="92">
        <v>0.5</v>
      </c>
    </row>
    <row r="174" spans="1:4" x14ac:dyDescent="0.2">
      <c r="C174" s="106">
        <v>6427.1</v>
      </c>
      <c r="D174" s="92">
        <v>3</v>
      </c>
    </row>
    <row r="175" spans="1:4" x14ac:dyDescent="0.2">
      <c r="C175" s="106">
        <v>6500.11</v>
      </c>
      <c r="D175" s="92">
        <v>26</v>
      </c>
    </row>
    <row r="176" spans="1:4" x14ac:dyDescent="0.2">
      <c r="C176" s="106">
        <v>6420.15</v>
      </c>
      <c r="D176" s="92">
        <v>14</v>
      </c>
    </row>
    <row r="177" spans="2:4" x14ac:dyDescent="0.2">
      <c r="C177" s="106">
        <v>6121.1</v>
      </c>
      <c r="D177" s="92">
        <v>10</v>
      </c>
    </row>
    <row r="178" spans="2:4" x14ac:dyDescent="0.2">
      <c r="C178" s="106">
        <v>6121.12</v>
      </c>
      <c r="D178" s="92">
        <v>4</v>
      </c>
    </row>
    <row r="179" spans="2:4" x14ac:dyDescent="0.2">
      <c r="C179" s="106">
        <v>6121.12</v>
      </c>
      <c r="D179" s="92">
        <v>19</v>
      </c>
    </row>
    <row r="180" spans="2:4" x14ac:dyDescent="0.2">
      <c r="C180" s="106">
        <v>6121.13</v>
      </c>
      <c r="D180" s="92">
        <v>6.5</v>
      </c>
    </row>
    <row r="181" spans="2:4" x14ac:dyDescent="0.2">
      <c r="C181" s="106">
        <v>6395.1</v>
      </c>
      <c r="D181" s="92">
        <v>1.5</v>
      </c>
    </row>
    <row r="182" spans="2:4" x14ac:dyDescent="0.2">
      <c r="C182" s="106">
        <v>55005.17</v>
      </c>
      <c r="D182" s="92">
        <v>1</v>
      </c>
    </row>
    <row r="183" spans="2:4" x14ac:dyDescent="0.2">
      <c r="C183" s="106">
        <v>6653.1</v>
      </c>
      <c r="D183" s="92">
        <v>0.5</v>
      </c>
    </row>
    <row r="184" spans="2:4" x14ac:dyDescent="0.2">
      <c r="C184" s="106">
        <v>80830.16</v>
      </c>
      <c r="D184" s="92">
        <v>5</v>
      </c>
    </row>
    <row r="185" spans="2:4" x14ac:dyDescent="0.2">
      <c r="B185" s="102" t="s">
        <v>7304</v>
      </c>
      <c r="C185" s="106">
        <v>6006.1</v>
      </c>
      <c r="D185" s="92">
        <v>6</v>
      </c>
    </row>
    <row r="186" spans="2:4" x14ac:dyDescent="0.2">
      <c r="C186" s="106">
        <v>6420.15</v>
      </c>
      <c r="D186" s="92">
        <v>63</v>
      </c>
    </row>
    <row r="187" spans="2:4" x14ac:dyDescent="0.2">
      <c r="C187" s="106">
        <v>6369.1</v>
      </c>
      <c r="D187" s="92">
        <v>20</v>
      </c>
    </row>
    <row r="188" spans="2:4" x14ac:dyDescent="0.2">
      <c r="C188" s="106">
        <v>6563.1</v>
      </c>
      <c r="D188" s="92">
        <v>53</v>
      </c>
    </row>
    <row r="189" spans="2:4" x14ac:dyDescent="0.2">
      <c r="C189" s="106">
        <v>6667.1</v>
      </c>
      <c r="D189" s="92">
        <v>1</v>
      </c>
    </row>
    <row r="190" spans="2:4" x14ac:dyDescent="0.2">
      <c r="C190" s="106">
        <v>6673.1</v>
      </c>
      <c r="D190" s="92">
        <v>19</v>
      </c>
    </row>
    <row r="191" spans="2:4" x14ac:dyDescent="0.2">
      <c r="C191" s="106">
        <v>6681.1</v>
      </c>
      <c r="D191" s="92">
        <v>6</v>
      </c>
    </row>
    <row r="192" spans="2:4" x14ac:dyDescent="0.2">
      <c r="B192" s="102" t="s">
        <v>7305</v>
      </c>
      <c r="C192" s="106">
        <v>6188.1</v>
      </c>
      <c r="D192" s="92">
        <v>14</v>
      </c>
    </row>
    <row r="193" spans="1:5" x14ac:dyDescent="0.2">
      <c r="C193" s="106">
        <v>6011.1</v>
      </c>
      <c r="D193" s="92">
        <v>23</v>
      </c>
    </row>
    <row r="194" spans="1:5" x14ac:dyDescent="0.2">
      <c r="C194" s="106">
        <v>6562.1</v>
      </c>
      <c r="D194" s="92">
        <v>76</v>
      </c>
    </row>
    <row r="195" spans="1:5" x14ac:dyDescent="0.2">
      <c r="C195" s="106">
        <v>6349.1</v>
      </c>
      <c r="D195" s="92">
        <v>8</v>
      </c>
    </row>
    <row r="196" spans="1:5" x14ac:dyDescent="0.2">
      <c r="C196" s="106">
        <v>6497.1</v>
      </c>
      <c r="D196" s="92">
        <v>55</v>
      </c>
    </row>
    <row r="197" spans="1:5" x14ac:dyDescent="0.2">
      <c r="B197" s="102" t="s">
        <v>7306</v>
      </c>
      <c r="C197" s="106">
        <v>80830.16</v>
      </c>
      <c r="D197" s="92">
        <v>10</v>
      </c>
    </row>
    <row r="198" spans="1:5" x14ac:dyDescent="0.2">
      <c r="C198" s="106">
        <v>6556.1</v>
      </c>
      <c r="D198" s="92">
        <v>14</v>
      </c>
    </row>
    <row r="199" spans="1:5" x14ac:dyDescent="0.2">
      <c r="C199" s="106">
        <v>6542.1</v>
      </c>
      <c r="D199" s="92">
        <v>86</v>
      </c>
    </row>
    <row r="200" spans="1:5" x14ac:dyDescent="0.2">
      <c r="C200" s="106">
        <v>6542.11</v>
      </c>
      <c r="D200" s="92">
        <v>14</v>
      </c>
    </row>
    <row r="201" spans="1:5" x14ac:dyDescent="0.2">
      <c r="C201" s="106">
        <v>6715.1</v>
      </c>
      <c r="D201" s="92">
        <v>18</v>
      </c>
    </row>
    <row r="202" spans="1:5" x14ac:dyDescent="0.2">
      <c r="C202" s="106">
        <v>6593.1</v>
      </c>
      <c r="D202" s="92">
        <v>10</v>
      </c>
    </row>
    <row r="203" spans="1:5" x14ac:dyDescent="0.2">
      <c r="B203" s="102" t="s">
        <v>7307</v>
      </c>
      <c r="C203" s="106">
        <v>6491.1</v>
      </c>
      <c r="D203" s="92">
        <v>58</v>
      </c>
    </row>
    <row r="204" spans="1:5" x14ac:dyDescent="0.2">
      <c r="C204" s="106">
        <v>6708.1</v>
      </c>
      <c r="D204" s="92">
        <v>44</v>
      </c>
    </row>
    <row r="205" spans="1:5" x14ac:dyDescent="0.2">
      <c r="C205" s="106">
        <v>18315</v>
      </c>
      <c r="D205" s="92">
        <v>37</v>
      </c>
    </row>
    <row r="206" spans="1:5" x14ac:dyDescent="0.2">
      <c r="C206" s="106">
        <v>6121.1</v>
      </c>
      <c r="D206" s="92">
        <v>27</v>
      </c>
    </row>
    <row r="207" spans="1:5" x14ac:dyDescent="0.2">
      <c r="A207">
        <v>6.2023000000000001</v>
      </c>
      <c r="B207" s="102" t="s">
        <v>7303</v>
      </c>
      <c r="C207" s="349">
        <v>6006.1</v>
      </c>
      <c r="D207" s="350">
        <v>8.5</v>
      </c>
      <c r="E207" s="112"/>
    </row>
    <row r="208" spans="1:5" x14ac:dyDescent="0.2">
      <c r="C208" s="349">
        <v>6022.1</v>
      </c>
      <c r="D208" s="350">
        <v>1</v>
      </c>
      <c r="E208" s="112"/>
    </row>
    <row r="209" spans="2:5" x14ac:dyDescent="0.2">
      <c r="C209" s="349">
        <v>6563.1</v>
      </c>
      <c r="D209" s="350">
        <v>27.5</v>
      </c>
      <c r="E209" s="112"/>
    </row>
    <row r="210" spans="2:5" x14ac:dyDescent="0.2">
      <c r="C210" s="349">
        <v>6667.1</v>
      </c>
      <c r="D210" s="350">
        <v>12.5</v>
      </c>
      <c r="E210" s="112"/>
    </row>
    <row r="211" spans="2:5" x14ac:dyDescent="0.2">
      <c r="C211" s="349">
        <v>6673.1</v>
      </c>
      <c r="D211" s="350">
        <v>6</v>
      </c>
      <c r="E211" s="112"/>
    </row>
    <row r="212" spans="2:5" x14ac:dyDescent="0.2">
      <c r="C212" s="349">
        <v>6681.1</v>
      </c>
      <c r="D212" s="350">
        <v>14.5</v>
      </c>
      <c r="E212" s="112"/>
    </row>
    <row r="213" spans="2:5" x14ac:dyDescent="0.2">
      <c r="C213" s="349">
        <v>6427.1</v>
      </c>
      <c r="D213" s="350">
        <v>12.5</v>
      </c>
      <c r="E213" s="112"/>
    </row>
    <row r="214" spans="2:5" x14ac:dyDescent="0.2">
      <c r="C214" s="349">
        <v>6500.11</v>
      </c>
      <c r="D214" s="350">
        <v>12.25</v>
      </c>
      <c r="E214" s="112"/>
    </row>
    <row r="215" spans="2:5" x14ac:dyDescent="0.2">
      <c r="C215" s="349">
        <v>6420.15</v>
      </c>
      <c r="D215" s="350">
        <v>24.25</v>
      </c>
      <c r="E215" s="112"/>
    </row>
    <row r="216" spans="2:5" x14ac:dyDescent="0.2">
      <c r="C216" s="349">
        <v>6121.11</v>
      </c>
      <c r="D216" s="350">
        <v>0.5</v>
      </c>
      <c r="E216" s="112"/>
    </row>
    <row r="217" spans="2:5" x14ac:dyDescent="0.2">
      <c r="C217" s="349">
        <v>6121.12</v>
      </c>
      <c r="D217" s="350">
        <v>7.9</v>
      </c>
      <c r="E217" s="112"/>
    </row>
    <row r="218" spans="2:5" x14ac:dyDescent="0.2">
      <c r="C218" s="349">
        <v>6374.1</v>
      </c>
      <c r="D218" s="350">
        <v>7</v>
      </c>
      <c r="E218" s="112"/>
    </row>
    <row r="219" spans="2:5" x14ac:dyDescent="0.2">
      <c r="C219" s="349">
        <v>80793.16</v>
      </c>
      <c r="D219" s="350">
        <v>2</v>
      </c>
      <c r="E219" s="112"/>
    </row>
    <row r="220" spans="2:5" x14ac:dyDescent="0.2">
      <c r="C220" s="349">
        <v>55005.17</v>
      </c>
      <c r="D220" s="350">
        <v>9</v>
      </c>
      <c r="E220" s="112"/>
    </row>
    <row r="221" spans="2:5" x14ac:dyDescent="0.2">
      <c r="C221" s="349">
        <v>80830.16</v>
      </c>
      <c r="D221" s="350">
        <v>0.5</v>
      </c>
      <c r="E221" s="112"/>
    </row>
    <row r="222" spans="2:5" x14ac:dyDescent="0.2">
      <c r="B222" s="102" t="s">
        <v>7304</v>
      </c>
      <c r="C222" s="349">
        <v>6420.15</v>
      </c>
      <c r="D222" s="350">
        <v>86</v>
      </c>
      <c r="E222" s="112"/>
    </row>
    <row r="223" spans="2:5" x14ac:dyDescent="0.2">
      <c r="C223" s="349">
        <v>6369.1</v>
      </c>
      <c r="D223" s="350">
        <v>25</v>
      </c>
      <c r="E223" s="112"/>
    </row>
    <row r="224" spans="2:5" x14ac:dyDescent="0.2">
      <c r="C224" s="349">
        <v>6563.1</v>
      </c>
      <c r="D224" s="350">
        <v>26</v>
      </c>
      <c r="E224" s="112"/>
    </row>
    <row r="225" spans="2:5" x14ac:dyDescent="0.2">
      <c r="C225" s="349">
        <v>6667.1</v>
      </c>
      <c r="D225" s="350">
        <v>2</v>
      </c>
      <c r="E225" s="112"/>
    </row>
    <row r="226" spans="2:5" x14ac:dyDescent="0.2">
      <c r="C226" s="349">
        <v>6673.1</v>
      </c>
      <c r="D226" s="350">
        <v>10</v>
      </c>
      <c r="E226" s="112"/>
    </row>
    <row r="227" spans="2:5" x14ac:dyDescent="0.2">
      <c r="C227" s="349">
        <v>6681.1</v>
      </c>
      <c r="D227" s="350">
        <v>3</v>
      </c>
      <c r="E227" s="112"/>
    </row>
    <row r="228" spans="2:5" x14ac:dyDescent="0.2">
      <c r="B228" s="102" t="s">
        <v>7305</v>
      </c>
      <c r="C228" s="349">
        <v>6011.1</v>
      </c>
      <c r="D228" s="350">
        <v>81</v>
      </c>
      <c r="E228" s="112"/>
    </row>
    <row r="229" spans="2:5" x14ac:dyDescent="0.2">
      <c r="C229" s="349">
        <v>6188.1</v>
      </c>
      <c r="D229" s="350">
        <v>33</v>
      </c>
      <c r="E229" s="112"/>
    </row>
    <row r="230" spans="2:5" x14ac:dyDescent="0.2">
      <c r="C230" s="349">
        <v>6497.1</v>
      </c>
      <c r="D230" s="350">
        <v>13</v>
      </c>
      <c r="E230" s="112"/>
    </row>
    <row r="231" spans="2:5" x14ac:dyDescent="0.2">
      <c r="C231" s="349">
        <v>6233.1</v>
      </c>
      <c r="D231" s="350">
        <v>12</v>
      </c>
      <c r="E231" s="112"/>
    </row>
    <row r="232" spans="2:5" x14ac:dyDescent="0.2">
      <c r="C232" s="349">
        <v>6412.12</v>
      </c>
      <c r="D232" s="350">
        <v>6</v>
      </c>
      <c r="E232" s="112"/>
    </row>
    <row r="233" spans="2:5" x14ac:dyDescent="0.2">
      <c r="C233" s="349">
        <v>6562.1</v>
      </c>
      <c r="D233" s="350">
        <v>7</v>
      </c>
      <c r="E233" s="112"/>
    </row>
    <row r="234" spans="2:5" x14ac:dyDescent="0.2">
      <c r="C234" s="349">
        <v>6377.1</v>
      </c>
      <c r="D234" s="350">
        <v>3</v>
      </c>
      <c r="E234" s="112"/>
    </row>
    <row r="235" spans="2:5" x14ac:dyDescent="0.2">
      <c r="C235" s="349">
        <v>6123.11</v>
      </c>
      <c r="D235" s="350">
        <v>5</v>
      </c>
      <c r="E235" s="112"/>
    </row>
    <row r="236" spans="2:5" x14ac:dyDescent="0.2">
      <c r="B236" s="102" t="s">
        <v>7306</v>
      </c>
      <c r="C236" s="349">
        <v>6556.1</v>
      </c>
      <c r="D236" s="350">
        <v>8</v>
      </c>
      <c r="E236" s="112"/>
    </row>
    <row r="237" spans="2:5" x14ac:dyDescent="0.2">
      <c r="C237" s="349">
        <v>6620.1</v>
      </c>
      <c r="D237" s="350">
        <v>4</v>
      </c>
      <c r="E237" s="112"/>
    </row>
    <row r="238" spans="2:5" x14ac:dyDescent="0.2">
      <c r="C238" s="349">
        <v>6542.1</v>
      </c>
      <c r="D238" s="350">
        <v>112</v>
      </c>
      <c r="E238" s="112"/>
    </row>
    <row r="239" spans="2:5" x14ac:dyDescent="0.2">
      <c r="C239" s="349">
        <v>6542.11</v>
      </c>
      <c r="D239" s="350">
        <v>8</v>
      </c>
      <c r="E239" s="112"/>
    </row>
    <row r="240" spans="2:5" x14ac:dyDescent="0.2">
      <c r="C240" s="349">
        <v>6715.1</v>
      </c>
      <c r="D240" s="350">
        <v>8</v>
      </c>
      <c r="E240" s="112"/>
    </row>
    <row r="241" spans="1:5" x14ac:dyDescent="0.2">
      <c r="C241" s="349">
        <v>7118.1</v>
      </c>
      <c r="D241" s="350">
        <v>9</v>
      </c>
      <c r="E241" s="112"/>
    </row>
    <row r="242" spans="1:5" x14ac:dyDescent="0.2">
      <c r="C242" s="349">
        <v>6593.1</v>
      </c>
      <c r="D242" s="350">
        <v>19</v>
      </c>
      <c r="E242" s="112"/>
    </row>
    <row r="243" spans="1:5" x14ac:dyDescent="0.2">
      <c r="B243" s="102" t="s">
        <v>7334</v>
      </c>
      <c r="C243" s="349">
        <v>6630.1</v>
      </c>
      <c r="D243" s="350">
        <v>59</v>
      </c>
      <c r="E243" s="112"/>
    </row>
    <row r="244" spans="1:5" x14ac:dyDescent="0.2">
      <c r="C244" s="349">
        <v>6615.1</v>
      </c>
      <c r="D244" s="350">
        <v>21</v>
      </c>
      <c r="E244" s="112"/>
    </row>
    <row r="245" spans="1:5" x14ac:dyDescent="0.2">
      <c r="C245" s="349">
        <v>6758.1</v>
      </c>
      <c r="D245" s="350">
        <v>32</v>
      </c>
      <c r="E245" s="112"/>
    </row>
    <row r="246" spans="1:5" x14ac:dyDescent="0.2">
      <c r="B246" s="102" t="s">
        <v>7307</v>
      </c>
      <c r="C246" s="349">
        <v>6646.1</v>
      </c>
      <c r="D246" s="342">
        <v>0</v>
      </c>
      <c r="E246" s="112"/>
    </row>
    <row r="247" spans="1:5" x14ac:dyDescent="0.2">
      <c r="C247" s="349">
        <v>6491.1</v>
      </c>
      <c r="D247" s="350">
        <v>34</v>
      </c>
      <c r="E247" s="112"/>
    </row>
    <row r="248" spans="1:5" x14ac:dyDescent="0.2">
      <c r="C248" s="349">
        <v>6648.1</v>
      </c>
      <c r="D248" s="350">
        <v>16</v>
      </c>
      <c r="E248" s="112"/>
    </row>
    <row r="249" spans="1:5" x14ac:dyDescent="0.2">
      <c r="C249" s="349">
        <v>6708.1</v>
      </c>
      <c r="D249" s="350">
        <v>32</v>
      </c>
      <c r="E249" s="112"/>
    </row>
    <row r="250" spans="1:5" x14ac:dyDescent="0.2">
      <c r="C250" s="349">
        <v>18315</v>
      </c>
      <c r="D250" s="350">
        <v>64</v>
      </c>
      <c r="E250" s="112"/>
    </row>
    <row r="251" spans="1:5" x14ac:dyDescent="0.2">
      <c r="C251" s="349">
        <v>6123.1</v>
      </c>
      <c r="D251" s="350">
        <v>2</v>
      </c>
      <c r="E251" s="112"/>
    </row>
    <row r="252" spans="1:5" x14ac:dyDescent="0.2">
      <c r="A252">
        <v>7.2023000000000001</v>
      </c>
      <c r="B252" s="102" t="s">
        <v>7335</v>
      </c>
      <c r="C252" s="349">
        <v>6006.1</v>
      </c>
      <c r="D252" s="354">
        <v>6</v>
      </c>
      <c r="E252" s="112"/>
    </row>
    <row r="253" spans="1:5" x14ac:dyDescent="0.2">
      <c r="C253" s="349">
        <v>6022.1</v>
      </c>
      <c r="D253" s="354">
        <v>14</v>
      </c>
      <c r="E253" s="112"/>
    </row>
    <row r="254" spans="1:5" x14ac:dyDescent="0.2">
      <c r="C254" s="349">
        <v>6022.11</v>
      </c>
      <c r="D254" s="354">
        <v>2</v>
      </c>
      <c r="E254" s="112"/>
    </row>
    <row r="255" spans="1:5" x14ac:dyDescent="0.2">
      <c r="C255" s="349">
        <v>6031.1</v>
      </c>
      <c r="D255" s="354">
        <v>11</v>
      </c>
      <c r="E255" s="112"/>
    </row>
    <row r="256" spans="1:5" x14ac:dyDescent="0.2">
      <c r="C256" s="349">
        <v>6563.1</v>
      </c>
      <c r="D256" s="354">
        <v>30.5</v>
      </c>
      <c r="E256" s="112"/>
    </row>
    <row r="257" spans="2:5" x14ac:dyDescent="0.2">
      <c r="C257" s="349">
        <v>6667.1</v>
      </c>
      <c r="D257" s="354">
        <v>17</v>
      </c>
      <c r="E257" s="112"/>
    </row>
    <row r="258" spans="2:5" x14ac:dyDescent="0.2">
      <c r="C258" s="349">
        <v>6681.1</v>
      </c>
      <c r="D258" s="354">
        <v>7.5</v>
      </c>
      <c r="E258" s="112"/>
    </row>
    <row r="259" spans="2:5" x14ac:dyDescent="0.2">
      <c r="C259" s="349">
        <v>6756.1</v>
      </c>
      <c r="D259" s="354">
        <v>10</v>
      </c>
      <c r="E259" s="112"/>
    </row>
    <row r="260" spans="2:5" x14ac:dyDescent="0.2">
      <c r="C260" s="349">
        <v>6427.1</v>
      </c>
      <c r="D260" s="354">
        <v>5</v>
      </c>
    </row>
    <row r="261" spans="2:5" x14ac:dyDescent="0.2">
      <c r="C261" s="349">
        <v>6369.1</v>
      </c>
      <c r="D261" s="354">
        <v>22</v>
      </c>
    </row>
    <row r="262" spans="2:5" x14ac:dyDescent="0.2">
      <c r="C262" s="349">
        <v>6500.11</v>
      </c>
      <c r="D262" s="354">
        <v>3.5</v>
      </c>
    </row>
    <row r="263" spans="2:5" x14ac:dyDescent="0.2">
      <c r="C263" s="349">
        <v>6420.15</v>
      </c>
      <c r="D263" s="354">
        <v>12.5</v>
      </c>
    </row>
    <row r="264" spans="2:5" x14ac:dyDescent="0.2">
      <c r="C264" s="349">
        <v>804.07</v>
      </c>
      <c r="D264" s="354">
        <v>1.5</v>
      </c>
    </row>
    <row r="265" spans="2:5" x14ac:dyDescent="0.2">
      <c r="C265" s="349">
        <v>6121.1</v>
      </c>
      <c r="D265" s="354">
        <v>4.5</v>
      </c>
    </row>
    <row r="266" spans="2:5" x14ac:dyDescent="0.2">
      <c r="C266" s="349">
        <v>6374.1</v>
      </c>
      <c r="D266" s="354">
        <v>7</v>
      </c>
    </row>
    <row r="267" spans="2:5" x14ac:dyDescent="0.2">
      <c r="C267" s="349">
        <v>6395.1</v>
      </c>
      <c r="D267" s="354">
        <v>0.5</v>
      </c>
    </row>
    <row r="268" spans="2:5" x14ac:dyDescent="0.2">
      <c r="C268" s="349">
        <v>55005.17</v>
      </c>
      <c r="D268" s="354">
        <v>8.5</v>
      </c>
    </row>
    <row r="269" spans="2:5" ht="16" x14ac:dyDescent="0.2">
      <c r="B269" s="102" t="s">
        <v>7304</v>
      </c>
      <c r="C269" s="356">
        <v>6006.1</v>
      </c>
      <c r="D269" s="355">
        <v>21</v>
      </c>
    </row>
    <row r="270" spans="2:5" ht="16" x14ac:dyDescent="0.2">
      <c r="C270" s="356">
        <v>6420.15</v>
      </c>
      <c r="D270" s="355">
        <v>7</v>
      </c>
    </row>
    <row r="271" spans="2:5" ht="16" x14ac:dyDescent="0.2">
      <c r="C271" s="356">
        <v>6369.1</v>
      </c>
      <c r="D271" s="355">
        <v>12</v>
      </c>
    </row>
    <row r="272" spans="2:5" ht="16" x14ac:dyDescent="0.2">
      <c r="C272" s="356">
        <v>6563.1</v>
      </c>
      <c r="D272" s="355">
        <v>81</v>
      </c>
    </row>
    <row r="273" spans="2:4" ht="16" x14ac:dyDescent="0.2">
      <c r="C273" s="356">
        <v>6667.1</v>
      </c>
      <c r="D273" s="355">
        <v>14</v>
      </c>
    </row>
    <row r="274" spans="2:4" ht="16" x14ac:dyDescent="0.2">
      <c r="C274" s="356">
        <v>6673.1</v>
      </c>
      <c r="D274" s="355">
        <v>4</v>
      </c>
    </row>
    <row r="275" spans="2:4" ht="16" x14ac:dyDescent="0.2">
      <c r="C275" s="356">
        <v>6819.1</v>
      </c>
      <c r="D275" s="355">
        <v>13</v>
      </c>
    </row>
    <row r="276" spans="2:4" ht="16" x14ac:dyDescent="0.2">
      <c r="C276" s="356">
        <v>6031.1</v>
      </c>
      <c r="D276" s="355">
        <v>8</v>
      </c>
    </row>
    <row r="277" spans="2:4" ht="16" x14ac:dyDescent="0.2">
      <c r="B277" s="102" t="s">
        <v>7305</v>
      </c>
      <c r="C277" s="356">
        <v>6011.1</v>
      </c>
      <c r="D277" s="355">
        <v>70</v>
      </c>
    </row>
    <row r="278" spans="2:4" ht="16" x14ac:dyDescent="0.2">
      <c r="C278" s="356">
        <v>6188.1</v>
      </c>
      <c r="D278" s="355">
        <v>39</v>
      </c>
    </row>
    <row r="279" spans="2:4" ht="16" x14ac:dyDescent="0.2">
      <c r="C279" s="356">
        <v>6562.1</v>
      </c>
      <c r="D279" s="355">
        <v>23</v>
      </c>
    </row>
    <row r="280" spans="2:4" ht="16" x14ac:dyDescent="0.2">
      <c r="B280" s="102" t="s">
        <v>7336</v>
      </c>
      <c r="C280" s="356">
        <v>6542.1</v>
      </c>
      <c r="D280" s="355">
        <v>88</v>
      </c>
    </row>
    <row r="281" spans="2:4" ht="16" x14ac:dyDescent="0.2">
      <c r="C281" s="356">
        <v>6620.1</v>
      </c>
      <c r="D281" s="355">
        <v>4</v>
      </c>
    </row>
    <row r="282" spans="2:4" ht="16" x14ac:dyDescent="0.2">
      <c r="C282" s="356">
        <v>6556.11</v>
      </c>
      <c r="D282" s="355">
        <v>6</v>
      </c>
    </row>
    <row r="283" spans="2:4" ht="16" x14ac:dyDescent="0.2">
      <c r="C283" s="356">
        <v>6542.11</v>
      </c>
      <c r="D283" s="355">
        <v>19</v>
      </c>
    </row>
    <row r="284" spans="2:4" ht="16" x14ac:dyDescent="0.2">
      <c r="C284" s="356">
        <v>6715.1</v>
      </c>
      <c r="D284" s="355">
        <v>13</v>
      </c>
    </row>
    <row r="285" spans="2:4" ht="16" x14ac:dyDescent="0.2">
      <c r="C285" s="356">
        <v>7118.1</v>
      </c>
      <c r="D285" s="355">
        <v>11</v>
      </c>
    </row>
    <row r="286" spans="2:4" ht="16" x14ac:dyDescent="0.2">
      <c r="C286" s="356">
        <v>6593.11</v>
      </c>
      <c r="D286" s="355">
        <v>15</v>
      </c>
    </row>
    <row r="287" spans="2:4" ht="16" x14ac:dyDescent="0.2">
      <c r="B287" s="102" t="s">
        <v>7307</v>
      </c>
      <c r="C287" s="356">
        <v>55005.17</v>
      </c>
      <c r="D287" s="355">
        <v>28</v>
      </c>
    </row>
    <row r="288" spans="2:4" ht="16" x14ac:dyDescent="0.2">
      <c r="C288" s="356">
        <v>6758.1</v>
      </c>
      <c r="D288" s="355">
        <v>10</v>
      </c>
    </row>
    <row r="289" spans="1:4" ht="16" x14ac:dyDescent="0.2">
      <c r="C289" s="356">
        <v>6648.1</v>
      </c>
      <c r="D289" s="355">
        <v>2</v>
      </c>
    </row>
    <row r="290" spans="1:4" ht="16" x14ac:dyDescent="0.2">
      <c r="C290" s="356">
        <v>6708.1</v>
      </c>
      <c r="D290" s="355">
        <v>1</v>
      </c>
    </row>
    <row r="291" spans="1:4" ht="16" x14ac:dyDescent="0.2">
      <c r="C291" s="356">
        <v>6795.1</v>
      </c>
      <c r="D291" s="355">
        <v>85</v>
      </c>
    </row>
    <row r="292" spans="1:4" ht="16" x14ac:dyDescent="0.2">
      <c r="C292" s="356">
        <v>18315</v>
      </c>
      <c r="D292" s="355">
        <v>12</v>
      </c>
    </row>
    <row r="293" spans="1:4" ht="16" x14ac:dyDescent="0.2">
      <c r="A293">
        <v>8.2022999999999993</v>
      </c>
      <c r="B293" s="102" t="s">
        <v>7307</v>
      </c>
      <c r="C293" s="356">
        <v>6758.1</v>
      </c>
      <c r="D293" s="355">
        <v>6</v>
      </c>
    </row>
    <row r="294" spans="1:4" ht="16" x14ac:dyDescent="0.2">
      <c r="C294" s="356">
        <v>6648.1</v>
      </c>
      <c r="D294" s="355">
        <v>66</v>
      </c>
    </row>
    <row r="295" spans="1:4" ht="16" x14ac:dyDescent="0.2">
      <c r="C295" s="356">
        <v>6795.1</v>
      </c>
      <c r="D295" s="355">
        <v>88</v>
      </c>
    </row>
    <row r="296" spans="1:4" ht="16" x14ac:dyDescent="0.2">
      <c r="B296" s="102" t="s">
        <v>7306</v>
      </c>
      <c r="C296" s="356">
        <v>6620.1</v>
      </c>
      <c r="D296" s="355">
        <v>4</v>
      </c>
    </row>
    <row r="297" spans="1:4" ht="16" x14ac:dyDescent="0.2">
      <c r="C297" s="356">
        <v>6847.1</v>
      </c>
      <c r="D297" s="355">
        <v>14</v>
      </c>
    </row>
    <row r="298" spans="1:4" ht="16" x14ac:dyDescent="0.2">
      <c r="C298" s="356">
        <v>7081.1</v>
      </c>
      <c r="D298" s="355">
        <v>4</v>
      </c>
    </row>
    <row r="299" spans="1:4" ht="16" x14ac:dyDescent="0.2">
      <c r="C299" s="356">
        <v>6121.13</v>
      </c>
      <c r="D299" s="355">
        <v>10</v>
      </c>
    </row>
    <row r="300" spans="1:4" ht="16" x14ac:dyDescent="0.2">
      <c r="C300" s="356">
        <v>6542.1</v>
      </c>
      <c r="D300" s="355">
        <v>96</v>
      </c>
    </row>
    <row r="301" spans="1:4" ht="16" x14ac:dyDescent="0.2">
      <c r="C301" s="356">
        <v>6542.11</v>
      </c>
      <c r="D301" s="355">
        <v>7</v>
      </c>
    </row>
    <row r="302" spans="1:4" ht="16" x14ac:dyDescent="0.2">
      <c r="C302" s="356">
        <v>6715.1</v>
      </c>
      <c r="D302" s="355">
        <v>14</v>
      </c>
    </row>
    <row r="303" spans="1:4" ht="16" x14ac:dyDescent="0.2">
      <c r="C303" s="356">
        <v>7118.1</v>
      </c>
      <c r="D303" s="355">
        <v>7</v>
      </c>
    </row>
    <row r="304" spans="1:4" ht="16" x14ac:dyDescent="0.2">
      <c r="C304" s="356">
        <v>6593.11</v>
      </c>
      <c r="D304" s="355">
        <v>18</v>
      </c>
    </row>
    <row r="305" spans="2:4" ht="16" x14ac:dyDescent="0.2">
      <c r="C305" s="356">
        <v>6593.1</v>
      </c>
      <c r="D305" s="355">
        <v>2</v>
      </c>
    </row>
    <row r="306" spans="2:4" ht="16" x14ac:dyDescent="0.2">
      <c r="B306" s="102" t="s">
        <v>7305</v>
      </c>
      <c r="C306" s="356">
        <v>6011.1</v>
      </c>
      <c r="D306" s="355">
        <v>101</v>
      </c>
    </row>
    <row r="307" spans="2:4" ht="16" x14ac:dyDescent="0.2">
      <c r="C307" s="356">
        <v>6188.1</v>
      </c>
      <c r="D307" s="355">
        <v>47</v>
      </c>
    </row>
    <row r="308" spans="2:4" ht="16" x14ac:dyDescent="0.2">
      <c r="C308" s="356">
        <v>6641.1</v>
      </c>
      <c r="D308" s="355">
        <v>22</v>
      </c>
    </row>
    <row r="309" spans="2:4" ht="16" x14ac:dyDescent="0.2">
      <c r="C309" s="356">
        <v>6562.1</v>
      </c>
      <c r="D309" s="355">
        <v>6</v>
      </c>
    </row>
    <row r="310" spans="2:4" ht="16" x14ac:dyDescent="0.2">
      <c r="B310" s="102" t="s">
        <v>7304</v>
      </c>
      <c r="C310" s="356">
        <v>6006.1</v>
      </c>
      <c r="D310" s="355">
        <v>23</v>
      </c>
    </row>
    <row r="311" spans="2:4" ht="16" x14ac:dyDescent="0.2">
      <c r="C311" s="356">
        <v>6819.1</v>
      </c>
      <c r="D311" s="355">
        <v>38</v>
      </c>
    </row>
    <row r="312" spans="2:4" ht="16" x14ac:dyDescent="0.2">
      <c r="C312" s="356">
        <v>6369.1</v>
      </c>
      <c r="D312" s="355">
        <v>74</v>
      </c>
    </row>
    <row r="313" spans="2:4" ht="16" x14ac:dyDescent="0.2">
      <c r="C313" s="356">
        <v>6563.1</v>
      </c>
      <c r="D313" s="355">
        <v>19</v>
      </c>
    </row>
    <row r="314" spans="2:4" ht="16" x14ac:dyDescent="0.2">
      <c r="B314" s="102" t="s">
        <v>7335</v>
      </c>
      <c r="C314" s="349">
        <v>6006.1</v>
      </c>
      <c r="D314" s="355">
        <v>2</v>
      </c>
    </row>
    <row r="315" spans="2:4" ht="16" x14ac:dyDescent="0.2">
      <c r="C315" s="349">
        <v>6022.1</v>
      </c>
      <c r="D315" s="355">
        <v>13</v>
      </c>
    </row>
    <row r="316" spans="2:4" ht="16" x14ac:dyDescent="0.2">
      <c r="C316" s="349">
        <v>6022.11</v>
      </c>
      <c r="D316" s="355">
        <v>2</v>
      </c>
    </row>
    <row r="317" spans="2:4" ht="16" x14ac:dyDescent="0.2">
      <c r="C317" s="349">
        <v>6563.1</v>
      </c>
      <c r="D317" s="355">
        <v>24</v>
      </c>
    </row>
    <row r="318" spans="2:4" ht="16" x14ac:dyDescent="0.2">
      <c r="C318" s="349">
        <v>6667.1</v>
      </c>
      <c r="D318" s="355">
        <v>7</v>
      </c>
    </row>
    <row r="319" spans="2:4" ht="16" x14ac:dyDescent="0.2">
      <c r="C319" s="349">
        <v>6681.1</v>
      </c>
      <c r="D319" s="355">
        <v>27</v>
      </c>
    </row>
    <row r="320" spans="2:4" ht="16" x14ac:dyDescent="0.2">
      <c r="C320" s="349">
        <v>6756.1</v>
      </c>
      <c r="D320" s="355">
        <v>14</v>
      </c>
    </row>
    <row r="321" spans="1:4" ht="16" x14ac:dyDescent="0.2">
      <c r="C321" s="349">
        <v>6427.1</v>
      </c>
      <c r="D321" s="355">
        <v>2.5</v>
      </c>
    </row>
    <row r="322" spans="1:4" ht="16" x14ac:dyDescent="0.2">
      <c r="C322" s="349">
        <v>6369.1</v>
      </c>
      <c r="D322" s="355">
        <v>25</v>
      </c>
    </row>
    <row r="323" spans="1:4" ht="16" x14ac:dyDescent="0.2">
      <c r="C323" s="349">
        <v>6500.11</v>
      </c>
      <c r="D323" s="355">
        <v>14.5</v>
      </c>
    </row>
    <row r="324" spans="1:4" ht="16" x14ac:dyDescent="0.2">
      <c r="C324" s="349">
        <v>6420.15</v>
      </c>
      <c r="D324" s="355">
        <v>4.5</v>
      </c>
    </row>
    <row r="325" spans="1:4" ht="16" x14ac:dyDescent="0.2">
      <c r="C325" s="349">
        <v>6121.1</v>
      </c>
      <c r="D325" s="355">
        <v>6.5</v>
      </c>
    </row>
    <row r="326" spans="1:4" ht="16" x14ac:dyDescent="0.2">
      <c r="C326" s="349">
        <v>6121.13</v>
      </c>
      <c r="D326" s="355">
        <v>1</v>
      </c>
    </row>
    <row r="327" spans="1:4" ht="16" x14ac:dyDescent="0.2">
      <c r="C327" s="349">
        <v>6374.1</v>
      </c>
      <c r="D327" s="355">
        <v>2</v>
      </c>
    </row>
    <row r="328" spans="1:4" ht="16" x14ac:dyDescent="0.2">
      <c r="C328" s="349">
        <v>6395.1</v>
      </c>
      <c r="D328" s="355">
        <v>20</v>
      </c>
    </row>
    <row r="329" spans="1:4" ht="16" x14ac:dyDescent="0.2">
      <c r="C329" s="349">
        <v>55005.16</v>
      </c>
      <c r="D329" s="355">
        <v>0.5</v>
      </c>
    </row>
    <row r="330" spans="1:4" ht="16" x14ac:dyDescent="0.2">
      <c r="C330" s="349">
        <v>55005.17</v>
      </c>
      <c r="D330" s="355">
        <v>2.5</v>
      </c>
    </row>
    <row r="331" spans="1:4" ht="16" x14ac:dyDescent="0.2">
      <c r="C331" s="349">
        <v>80830.16</v>
      </c>
      <c r="D331" s="355">
        <v>0.5</v>
      </c>
    </row>
    <row r="332" spans="1:4" x14ac:dyDescent="0.2">
      <c r="A332">
        <v>9.2022999999999993</v>
      </c>
      <c r="B332" s="102" t="s">
        <v>7303</v>
      </c>
      <c r="C332" s="106">
        <v>6022.1</v>
      </c>
      <c r="D332" s="92">
        <v>14</v>
      </c>
    </row>
    <row r="333" spans="1:4" x14ac:dyDescent="0.2">
      <c r="C333" s="106">
        <v>6563.1</v>
      </c>
      <c r="D333" s="92">
        <v>6.5</v>
      </c>
    </row>
    <row r="334" spans="1:4" x14ac:dyDescent="0.2">
      <c r="C334" s="106">
        <v>6667.1</v>
      </c>
      <c r="D334" s="92">
        <v>0.5</v>
      </c>
    </row>
    <row r="335" spans="1:4" x14ac:dyDescent="0.2">
      <c r="C335" s="106">
        <v>6681.1</v>
      </c>
      <c r="D335" s="92">
        <v>23</v>
      </c>
    </row>
    <row r="336" spans="1:4" x14ac:dyDescent="0.2">
      <c r="C336" s="106">
        <v>6756.1</v>
      </c>
      <c r="D336" s="92">
        <v>12.5</v>
      </c>
    </row>
    <row r="337" spans="2:4" x14ac:dyDescent="0.2">
      <c r="C337" s="106">
        <v>6427.1</v>
      </c>
      <c r="D337" s="92">
        <v>11.5</v>
      </c>
    </row>
    <row r="338" spans="2:4" x14ac:dyDescent="0.2">
      <c r="C338" s="106">
        <v>6369.1</v>
      </c>
      <c r="D338" s="92">
        <v>6.5</v>
      </c>
    </row>
    <row r="339" spans="2:4" x14ac:dyDescent="0.2">
      <c r="C339" s="106">
        <v>6500.11</v>
      </c>
      <c r="D339" s="92">
        <v>5</v>
      </c>
    </row>
    <row r="340" spans="2:4" x14ac:dyDescent="0.2">
      <c r="C340" s="106">
        <v>6121.13</v>
      </c>
      <c r="D340" s="92">
        <v>1.5</v>
      </c>
    </row>
    <row r="341" spans="2:4" x14ac:dyDescent="0.2">
      <c r="C341" s="106">
        <v>6374.1</v>
      </c>
      <c r="D341" s="92">
        <v>0.5</v>
      </c>
    </row>
    <row r="342" spans="2:4" x14ac:dyDescent="0.2">
      <c r="C342" s="106">
        <v>6395.1</v>
      </c>
      <c r="D342" s="92">
        <v>19.5</v>
      </c>
    </row>
    <row r="343" spans="2:4" x14ac:dyDescent="0.2">
      <c r="C343" s="106">
        <v>6411.1</v>
      </c>
      <c r="D343" s="92">
        <v>1.5</v>
      </c>
    </row>
    <row r="344" spans="2:4" x14ac:dyDescent="0.2">
      <c r="C344" s="106">
        <v>55005.17</v>
      </c>
      <c r="D344" s="92">
        <v>3</v>
      </c>
    </row>
    <row r="345" spans="2:4" x14ac:dyDescent="0.2">
      <c r="B345" s="102" t="s">
        <v>7304</v>
      </c>
      <c r="C345" s="106">
        <v>6006.1</v>
      </c>
      <c r="D345" s="92">
        <v>55</v>
      </c>
    </row>
    <row r="346" spans="2:4" x14ac:dyDescent="0.2">
      <c r="C346" s="106">
        <v>6420.15</v>
      </c>
      <c r="D346" s="92">
        <v>11</v>
      </c>
    </row>
    <row r="347" spans="2:4" x14ac:dyDescent="0.2">
      <c r="C347" s="106">
        <v>6369.1</v>
      </c>
      <c r="D347" s="92">
        <v>14</v>
      </c>
    </row>
    <row r="348" spans="2:4" x14ac:dyDescent="0.2">
      <c r="C348" s="106">
        <v>6563.1</v>
      </c>
      <c r="D348" s="92">
        <v>11</v>
      </c>
    </row>
    <row r="349" spans="2:4" x14ac:dyDescent="0.2">
      <c r="C349" s="106">
        <v>6819.1</v>
      </c>
      <c r="D349" s="92">
        <v>59</v>
      </c>
    </row>
    <row r="350" spans="2:4" x14ac:dyDescent="0.2">
      <c r="C350" s="106">
        <v>6681.1</v>
      </c>
      <c r="D350" s="92">
        <v>1</v>
      </c>
    </row>
    <row r="351" spans="2:4" x14ac:dyDescent="0.2">
      <c r="B351" s="102" t="s">
        <v>7305</v>
      </c>
      <c r="C351" s="106">
        <v>6011.1</v>
      </c>
      <c r="D351" s="92">
        <v>128</v>
      </c>
    </row>
    <row r="352" spans="2:4" x14ac:dyDescent="0.2">
      <c r="C352" s="106">
        <v>6188.1</v>
      </c>
      <c r="D352" s="92">
        <v>32</v>
      </c>
    </row>
    <row r="353" spans="1:4" x14ac:dyDescent="0.2">
      <c r="B353" s="102" t="s">
        <v>7306</v>
      </c>
      <c r="C353" s="106">
        <v>80830.16</v>
      </c>
      <c r="D353" s="92">
        <v>6</v>
      </c>
    </row>
    <row r="354" spans="1:4" x14ac:dyDescent="0.2">
      <c r="C354" s="106">
        <v>6395.1</v>
      </c>
      <c r="D354" s="92">
        <v>8</v>
      </c>
    </row>
    <row r="355" spans="1:4" x14ac:dyDescent="0.2">
      <c r="C355" s="106">
        <v>7118.1</v>
      </c>
      <c r="D355" s="92">
        <v>9</v>
      </c>
    </row>
    <row r="356" spans="1:4" x14ac:dyDescent="0.2">
      <c r="C356" s="106">
        <v>6542.1</v>
      </c>
      <c r="D356" s="92">
        <v>86</v>
      </c>
    </row>
    <row r="357" spans="1:4" x14ac:dyDescent="0.2">
      <c r="C357" s="106">
        <v>6542.11</v>
      </c>
      <c r="D357" s="92">
        <v>6</v>
      </c>
    </row>
    <row r="358" spans="1:4" x14ac:dyDescent="0.2">
      <c r="C358" s="106">
        <v>6715.1</v>
      </c>
      <c r="D358" s="92">
        <v>15</v>
      </c>
    </row>
    <row r="359" spans="1:4" x14ac:dyDescent="0.2">
      <c r="C359" s="106">
        <v>6847.1</v>
      </c>
      <c r="D359" s="92">
        <v>2</v>
      </c>
    </row>
    <row r="360" spans="1:4" x14ac:dyDescent="0.2">
      <c r="C360" s="106">
        <v>6593.11</v>
      </c>
      <c r="D360" s="92">
        <v>18</v>
      </c>
    </row>
    <row r="361" spans="1:4" x14ac:dyDescent="0.2">
      <c r="B361" s="102" t="s">
        <v>7307</v>
      </c>
      <c r="C361" s="106">
        <v>18315</v>
      </c>
      <c r="D361" s="92">
        <v>16</v>
      </c>
    </row>
    <row r="362" spans="1:4" x14ac:dyDescent="0.2">
      <c r="C362" s="106">
        <v>6758.1</v>
      </c>
      <c r="D362" s="92">
        <v>28</v>
      </c>
    </row>
    <row r="363" spans="1:4" x14ac:dyDescent="0.2">
      <c r="C363" s="106">
        <v>6648.11</v>
      </c>
      <c r="D363" s="92">
        <v>104</v>
      </c>
    </row>
    <row r="364" spans="1:4" x14ac:dyDescent="0.2">
      <c r="A364">
        <v>10.202299999999999</v>
      </c>
      <c r="B364" s="102" t="s">
        <v>7305</v>
      </c>
      <c r="C364" s="106">
        <v>6011.1</v>
      </c>
      <c r="D364" s="92">
        <v>108</v>
      </c>
    </row>
    <row r="365" spans="1:4" x14ac:dyDescent="0.2">
      <c r="C365" s="106">
        <v>6188.1</v>
      </c>
      <c r="D365" s="92">
        <v>28</v>
      </c>
    </row>
    <row r="366" spans="1:4" x14ac:dyDescent="0.2">
      <c r="C366" s="106">
        <v>6708.1</v>
      </c>
      <c r="D366" s="92">
        <v>38</v>
      </c>
    </row>
    <row r="367" spans="1:4" x14ac:dyDescent="0.2">
      <c r="B367" s="102" t="s">
        <v>7304</v>
      </c>
      <c r="C367" s="106">
        <v>6006.1</v>
      </c>
      <c r="D367" s="92">
        <v>3</v>
      </c>
    </row>
    <row r="368" spans="1:4" x14ac:dyDescent="0.2">
      <c r="C368" s="106">
        <v>6420.15</v>
      </c>
      <c r="D368" s="92">
        <v>7</v>
      </c>
    </row>
    <row r="369" spans="2:4" x14ac:dyDescent="0.2">
      <c r="C369" s="106">
        <v>6819.1</v>
      </c>
      <c r="D369" s="92">
        <v>55</v>
      </c>
    </row>
    <row r="370" spans="2:4" x14ac:dyDescent="0.2">
      <c r="C370" s="106">
        <v>6369.1</v>
      </c>
      <c r="D370" s="92">
        <v>79</v>
      </c>
    </row>
    <row r="371" spans="2:4" x14ac:dyDescent="0.2">
      <c r="C371" s="106">
        <v>6563.1</v>
      </c>
      <c r="D371" s="92">
        <v>16</v>
      </c>
    </row>
    <row r="372" spans="2:4" x14ac:dyDescent="0.2">
      <c r="C372" s="106">
        <v>6667.1</v>
      </c>
      <c r="D372" s="92">
        <v>3</v>
      </c>
    </row>
    <row r="373" spans="2:4" x14ac:dyDescent="0.2">
      <c r="B373" s="102" t="s">
        <v>7303</v>
      </c>
      <c r="C373" s="106">
        <v>6006.1</v>
      </c>
      <c r="D373" s="92">
        <v>2</v>
      </c>
    </row>
    <row r="374" spans="2:4" x14ac:dyDescent="0.2">
      <c r="C374" s="106">
        <v>6022.1</v>
      </c>
      <c r="D374" s="92">
        <v>1</v>
      </c>
    </row>
    <row r="375" spans="2:4" x14ac:dyDescent="0.2">
      <c r="C375" s="106">
        <v>6563.1</v>
      </c>
      <c r="D375" s="92">
        <v>10</v>
      </c>
    </row>
    <row r="376" spans="2:4" x14ac:dyDescent="0.2">
      <c r="C376" s="106">
        <v>6667.1</v>
      </c>
      <c r="D376" s="92">
        <v>1.5</v>
      </c>
    </row>
    <row r="377" spans="2:4" x14ac:dyDescent="0.2">
      <c r="C377" s="106">
        <v>6681.1</v>
      </c>
      <c r="D377" s="92">
        <v>11</v>
      </c>
    </row>
    <row r="378" spans="2:4" x14ac:dyDescent="0.2">
      <c r="C378" s="106">
        <v>6756.1</v>
      </c>
      <c r="D378" s="92">
        <v>25</v>
      </c>
    </row>
    <row r="379" spans="2:4" x14ac:dyDescent="0.2">
      <c r="C379" s="106">
        <v>6427.1</v>
      </c>
      <c r="D379" s="92">
        <v>10.5</v>
      </c>
    </row>
    <row r="380" spans="2:4" x14ac:dyDescent="0.2">
      <c r="C380" s="106">
        <v>6369.1</v>
      </c>
      <c r="D380" s="92">
        <v>26</v>
      </c>
    </row>
    <row r="381" spans="2:4" x14ac:dyDescent="0.2">
      <c r="C381" s="106">
        <v>6500.11</v>
      </c>
      <c r="D381" s="92">
        <v>19.5</v>
      </c>
    </row>
    <row r="382" spans="2:4" x14ac:dyDescent="0.2">
      <c r="C382" s="106">
        <v>6420.15</v>
      </c>
      <c r="D382" s="92">
        <v>5</v>
      </c>
    </row>
    <row r="383" spans="2:4" x14ac:dyDescent="0.2">
      <c r="C383" s="106">
        <v>6395.1</v>
      </c>
      <c r="D383" s="92">
        <v>25</v>
      </c>
    </row>
    <row r="384" spans="2:4" x14ac:dyDescent="0.2">
      <c r="C384" s="106">
        <v>55005.17</v>
      </c>
      <c r="D384" s="92">
        <v>2.5</v>
      </c>
    </row>
    <row r="385" spans="1:4" x14ac:dyDescent="0.2">
      <c r="B385" s="102" t="s">
        <v>7306</v>
      </c>
      <c r="C385" s="106">
        <v>80830.16</v>
      </c>
      <c r="D385" s="92">
        <v>4</v>
      </c>
    </row>
    <row r="386" spans="1:4" x14ac:dyDescent="0.2">
      <c r="C386" s="106">
        <v>6395.1</v>
      </c>
      <c r="D386" s="92">
        <v>17</v>
      </c>
    </row>
    <row r="387" spans="1:4" x14ac:dyDescent="0.2">
      <c r="C387" s="106">
        <v>6593.11</v>
      </c>
      <c r="D387" s="92">
        <v>19</v>
      </c>
    </row>
    <row r="388" spans="1:4" x14ac:dyDescent="0.2">
      <c r="C388" s="106">
        <v>6847.1</v>
      </c>
      <c r="D388" s="92">
        <v>8</v>
      </c>
    </row>
    <row r="389" spans="1:4" x14ac:dyDescent="0.2">
      <c r="C389" s="106">
        <v>6542.1</v>
      </c>
      <c r="D389" s="92">
        <v>106</v>
      </c>
    </row>
    <row r="390" spans="1:4" x14ac:dyDescent="0.2">
      <c r="C390" s="106">
        <v>6542.11</v>
      </c>
      <c r="D390" s="92">
        <v>9</v>
      </c>
    </row>
    <row r="391" spans="1:4" x14ac:dyDescent="0.2">
      <c r="C391" s="106">
        <v>6715.1</v>
      </c>
      <c r="D391" s="92">
        <v>9</v>
      </c>
    </row>
    <row r="392" spans="1:4" x14ac:dyDescent="0.2">
      <c r="C392" s="106">
        <v>7118.1</v>
      </c>
      <c r="D392" s="92">
        <v>4</v>
      </c>
    </row>
    <row r="393" spans="1:4" x14ac:dyDescent="0.2">
      <c r="B393" s="102" t="s">
        <v>7307</v>
      </c>
      <c r="C393" s="106">
        <v>6648.1</v>
      </c>
      <c r="D393" s="92">
        <v>72</v>
      </c>
    </row>
    <row r="394" spans="1:4" x14ac:dyDescent="0.2">
      <c r="C394" s="106">
        <v>6648.11</v>
      </c>
      <c r="D394" s="92">
        <v>82</v>
      </c>
    </row>
    <row r="395" spans="1:4" x14ac:dyDescent="0.2">
      <c r="A395">
        <v>11.202299999999999</v>
      </c>
      <c r="B395" s="102" t="s">
        <v>7303</v>
      </c>
      <c r="C395" s="106" t="s">
        <v>7308</v>
      </c>
      <c r="D395" s="92">
        <v>8.5</v>
      </c>
    </row>
    <row r="396" spans="1:4" x14ac:dyDescent="0.2">
      <c r="C396" s="106" t="s">
        <v>7310</v>
      </c>
      <c r="D396" s="92">
        <v>4</v>
      </c>
    </row>
    <row r="397" spans="1:4" x14ac:dyDescent="0.2">
      <c r="C397" s="106" t="s">
        <v>7311</v>
      </c>
      <c r="D397" s="92">
        <v>0.5</v>
      </c>
    </row>
    <row r="398" spans="1:4" x14ac:dyDescent="0.2">
      <c r="C398" s="106" t="s">
        <v>7321</v>
      </c>
      <c r="D398" s="92">
        <v>17.5</v>
      </c>
    </row>
    <row r="399" spans="1:4" x14ac:dyDescent="0.2">
      <c r="C399" s="106" t="s">
        <v>7324</v>
      </c>
      <c r="D399" s="92">
        <v>0.25</v>
      </c>
    </row>
    <row r="400" spans="1:4" x14ac:dyDescent="0.2">
      <c r="C400" s="106" t="s">
        <v>7325</v>
      </c>
      <c r="D400" s="92">
        <v>7</v>
      </c>
    </row>
    <row r="401" spans="2:4" x14ac:dyDescent="0.2">
      <c r="C401" s="106" t="s">
        <v>7327</v>
      </c>
      <c r="D401" s="92">
        <v>17.25</v>
      </c>
    </row>
    <row r="402" spans="2:4" x14ac:dyDescent="0.2">
      <c r="C402" s="106" t="s">
        <v>7317</v>
      </c>
      <c r="D402" s="92">
        <v>37</v>
      </c>
    </row>
    <row r="403" spans="2:4" x14ac:dyDescent="0.2">
      <c r="C403" s="106" t="s">
        <v>7313</v>
      </c>
      <c r="D403" s="92">
        <v>12.25</v>
      </c>
    </row>
    <row r="404" spans="2:4" x14ac:dyDescent="0.2">
      <c r="C404" s="106" t="s">
        <v>7318</v>
      </c>
      <c r="D404" s="92">
        <v>15.25</v>
      </c>
    </row>
    <row r="405" spans="2:4" x14ac:dyDescent="0.2">
      <c r="C405" s="106" t="s">
        <v>7316</v>
      </c>
      <c r="D405" s="92">
        <v>4</v>
      </c>
    </row>
    <row r="406" spans="2:4" x14ac:dyDescent="0.2">
      <c r="C406" s="106">
        <v>804.07</v>
      </c>
      <c r="D406" s="92">
        <v>1.5</v>
      </c>
    </row>
    <row r="407" spans="2:4" x14ac:dyDescent="0.2">
      <c r="C407" s="106" t="s">
        <v>7314</v>
      </c>
      <c r="D407" s="92">
        <v>27.5</v>
      </c>
    </row>
    <row r="408" spans="2:4" x14ac:dyDescent="0.2">
      <c r="C408" s="106">
        <v>6836.1</v>
      </c>
      <c r="D408" s="92">
        <v>10.5</v>
      </c>
    </row>
    <row r="409" spans="2:4" x14ac:dyDescent="0.2">
      <c r="C409" s="106">
        <v>6912.1</v>
      </c>
      <c r="D409" s="92">
        <v>2.5</v>
      </c>
    </row>
    <row r="410" spans="2:4" x14ac:dyDescent="0.2">
      <c r="B410" s="102" t="s">
        <v>7304</v>
      </c>
      <c r="C410" s="106" t="s">
        <v>7308</v>
      </c>
      <c r="D410" s="92">
        <v>4</v>
      </c>
    </row>
    <row r="411" spans="2:4" x14ac:dyDescent="0.2">
      <c r="C411" s="106" t="s">
        <v>7330</v>
      </c>
      <c r="D411" s="92">
        <v>74</v>
      </c>
    </row>
    <row r="412" spans="2:4" x14ac:dyDescent="0.2">
      <c r="C412" s="106" t="s">
        <v>7313</v>
      </c>
      <c r="D412" s="92">
        <v>25</v>
      </c>
    </row>
    <row r="413" spans="2:4" x14ac:dyDescent="0.2">
      <c r="C413" s="106" t="s">
        <v>7321</v>
      </c>
      <c r="D413" s="92">
        <v>14</v>
      </c>
    </row>
    <row r="414" spans="2:4" x14ac:dyDescent="0.2">
      <c r="C414" s="106" t="s">
        <v>7317</v>
      </c>
      <c r="D414" s="92">
        <v>13</v>
      </c>
    </row>
    <row r="415" spans="2:4" x14ac:dyDescent="0.2">
      <c r="C415" s="106" t="s">
        <v>7316</v>
      </c>
      <c r="D415" s="92">
        <v>14</v>
      </c>
    </row>
    <row r="416" spans="2:4" x14ac:dyDescent="0.2">
      <c r="C416" s="106" t="s">
        <v>7325</v>
      </c>
      <c r="D416" s="92">
        <v>2</v>
      </c>
    </row>
    <row r="417" spans="2:4" x14ac:dyDescent="0.2">
      <c r="C417" s="106" t="s">
        <v>7321</v>
      </c>
      <c r="D417" s="92">
        <v>10</v>
      </c>
    </row>
    <row r="418" spans="2:4" x14ac:dyDescent="0.2">
      <c r="B418" s="102" t="s">
        <v>7305</v>
      </c>
      <c r="C418" s="106" t="s">
        <v>7309</v>
      </c>
      <c r="D418" s="92">
        <v>106</v>
      </c>
    </row>
    <row r="419" spans="2:4" x14ac:dyDescent="0.2">
      <c r="C419" s="106" t="s">
        <v>7312</v>
      </c>
      <c r="D419" s="92">
        <v>27</v>
      </c>
    </row>
    <row r="420" spans="2:4" x14ac:dyDescent="0.2">
      <c r="C420" s="106" t="s">
        <v>7315</v>
      </c>
      <c r="D420" s="92">
        <v>8</v>
      </c>
    </row>
    <row r="421" spans="2:4" x14ac:dyDescent="0.2">
      <c r="B421" s="102" t="s">
        <v>7306</v>
      </c>
      <c r="C421" s="106" t="s">
        <v>7314</v>
      </c>
      <c r="D421" s="92">
        <v>19</v>
      </c>
    </row>
    <row r="422" spans="2:4" x14ac:dyDescent="0.2">
      <c r="C422" s="106" t="s">
        <v>7331</v>
      </c>
      <c r="D422" s="92">
        <v>20</v>
      </c>
    </row>
    <row r="423" spans="2:4" x14ac:dyDescent="0.2">
      <c r="C423" s="106" t="s">
        <v>7319</v>
      </c>
      <c r="D423" s="92">
        <v>85</v>
      </c>
    </row>
    <row r="424" spans="2:4" x14ac:dyDescent="0.2">
      <c r="C424" s="106" t="s">
        <v>7320</v>
      </c>
      <c r="D424" s="92">
        <v>1</v>
      </c>
    </row>
    <row r="425" spans="2:4" x14ac:dyDescent="0.2">
      <c r="C425" s="106" t="s">
        <v>7326</v>
      </c>
      <c r="D425" s="92">
        <v>2</v>
      </c>
    </row>
    <row r="426" spans="2:4" x14ac:dyDescent="0.2">
      <c r="C426" s="106" t="s">
        <v>7333</v>
      </c>
      <c r="D426" s="92">
        <v>10</v>
      </c>
    </row>
    <row r="427" spans="2:4" x14ac:dyDescent="0.2">
      <c r="C427" s="106" t="s">
        <v>7322</v>
      </c>
      <c r="D427" s="92">
        <v>13</v>
      </c>
    </row>
    <row r="428" spans="2:4" x14ac:dyDescent="0.2">
      <c r="B428" s="102" t="s">
        <v>7307</v>
      </c>
      <c r="C428" s="106" t="s">
        <v>7328</v>
      </c>
      <c r="D428" s="92">
        <v>6</v>
      </c>
    </row>
    <row r="429" spans="2:4" x14ac:dyDescent="0.2">
      <c r="C429" s="106" t="s">
        <v>7323</v>
      </c>
      <c r="D429" s="92">
        <v>48</v>
      </c>
    </row>
    <row r="430" spans="2:4" x14ac:dyDescent="0.2">
      <c r="C430" s="106" t="s">
        <v>7329</v>
      </c>
      <c r="D430" s="92">
        <v>45</v>
      </c>
    </row>
    <row r="431" spans="2:4" x14ac:dyDescent="0.2">
      <c r="C431" s="106" t="s">
        <v>7332</v>
      </c>
      <c r="D431" s="92">
        <v>58</v>
      </c>
    </row>
    <row r="432" spans="2:4" x14ac:dyDescent="0.2">
      <c r="D432" s="92">
        <f>SUM(D2:D431)</f>
        <v>8601.2000000000007</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5"/>
  <sheetViews>
    <sheetView topLeftCell="I8" zoomScale="90" zoomScaleNormal="90" workbookViewId="0">
      <selection activeCell="K9" sqref="K9"/>
    </sheetView>
  </sheetViews>
  <sheetFormatPr baseColWidth="10" defaultColWidth="13.5" defaultRowHeight="15" x14ac:dyDescent="0.2"/>
  <cols>
    <col min="1" max="1" width="10.83203125" customWidth="1"/>
    <col min="2" max="2" width="26.83203125" customWidth="1"/>
    <col min="3" max="3" width="6.5" customWidth="1"/>
    <col min="4" max="21" width="16.5" customWidth="1"/>
    <col min="22" max="22" width="1.33203125" customWidth="1"/>
    <col min="23" max="23" width="2.33203125" customWidth="1"/>
    <col min="24" max="24" width="19.1640625" bestFit="1" customWidth="1"/>
    <col min="25" max="25" width="24.33203125" bestFit="1" customWidth="1"/>
    <col min="26" max="26" width="19.6640625" bestFit="1" customWidth="1"/>
    <col min="28" max="28" width="7.83203125" customWidth="1"/>
    <col min="29" max="29" width="13.1640625" bestFit="1" customWidth="1"/>
  </cols>
  <sheetData>
    <row r="1" spans="1:26" ht="15" hidden="1" customHeight="1" x14ac:dyDescent="0.2">
      <c r="B1" t="s">
        <v>7337</v>
      </c>
    </row>
    <row r="2" spans="1:26" ht="15" hidden="1" customHeight="1" x14ac:dyDescent="0.2">
      <c r="B2" t="s">
        <v>276</v>
      </c>
    </row>
    <row r="3" spans="1:26" ht="15" hidden="1" customHeight="1" x14ac:dyDescent="0.2">
      <c r="B3" t="s">
        <v>303</v>
      </c>
    </row>
    <row r="4" spans="1:26" ht="15" hidden="1" customHeight="1" x14ac:dyDescent="0.2">
      <c r="B4" t="s">
        <v>7338</v>
      </c>
    </row>
    <row r="5" spans="1:26" ht="19" x14ac:dyDescent="0.25">
      <c r="A5" s="2" t="s">
        <v>0</v>
      </c>
      <c r="D5" s="150" t="s">
        <v>6</v>
      </c>
      <c r="E5" s="150" t="s">
        <v>6</v>
      </c>
      <c r="F5" s="150" t="s">
        <v>6</v>
      </c>
      <c r="G5" s="150" t="s">
        <v>6</v>
      </c>
      <c r="H5" s="150" t="s">
        <v>6</v>
      </c>
      <c r="I5" s="150" t="s">
        <v>6</v>
      </c>
      <c r="J5" s="150" t="s">
        <v>6</v>
      </c>
      <c r="K5" s="150" t="s">
        <v>6</v>
      </c>
      <c r="L5" s="150" t="s">
        <v>6</v>
      </c>
      <c r="M5" s="150" t="s">
        <v>6</v>
      </c>
      <c r="N5" s="150" t="s">
        <v>6</v>
      </c>
      <c r="O5" s="150" t="s">
        <v>1</v>
      </c>
      <c r="P5" s="150" t="s">
        <v>6</v>
      </c>
      <c r="Q5" s="150" t="s">
        <v>6</v>
      </c>
      <c r="R5" s="150" t="s">
        <v>6</v>
      </c>
      <c r="S5" s="150" t="s">
        <v>6</v>
      </c>
      <c r="T5" s="150" t="s">
        <v>6</v>
      </c>
      <c r="U5" s="150" t="s">
        <v>6</v>
      </c>
      <c r="X5" s="112"/>
    </row>
    <row r="6" spans="1:26" s="92" customFormat="1" ht="19" x14ac:dyDescent="0.25">
      <c r="A6" s="90">
        <v>44560</v>
      </c>
      <c r="C6" s="184" t="s">
        <v>8</v>
      </c>
      <c r="D6" s="129">
        <v>0</v>
      </c>
      <c r="E6" s="129">
        <v>7226.5</v>
      </c>
      <c r="F6" s="129">
        <v>0</v>
      </c>
      <c r="G6" s="129">
        <v>0</v>
      </c>
      <c r="H6" s="129">
        <v>0</v>
      </c>
      <c r="I6" s="129">
        <v>0</v>
      </c>
      <c r="J6" s="129">
        <v>0</v>
      </c>
      <c r="K6" s="129">
        <v>0</v>
      </c>
      <c r="L6" s="129">
        <v>0</v>
      </c>
      <c r="M6" s="129">
        <v>231.5</v>
      </c>
      <c r="N6" s="129">
        <v>25</v>
      </c>
      <c r="O6" s="129">
        <v>0</v>
      </c>
      <c r="P6" s="129">
        <v>1612.5</v>
      </c>
      <c r="Q6" s="129">
        <v>1021.5</v>
      </c>
      <c r="R6" s="129">
        <v>761</v>
      </c>
      <c r="S6" s="129">
        <v>0</v>
      </c>
      <c r="T6" s="129">
        <v>0</v>
      </c>
      <c r="U6" s="129">
        <v>509</v>
      </c>
      <c r="V6" s="147"/>
      <c r="X6" s="107">
        <f>SUM(D6:W6)</f>
        <v>11387</v>
      </c>
      <c r="Y6" s="94" t="s">
        <v>8</v>
      </c>
    </row>
    <row r="7" spans="1:26" s="92" customFormat="1" x14ac:dyDescent="0.2">
      <c r="A7" s="1"/>
      <c r="C7" s="185" t="s">
        <v>9</v>
      </c>
      <c r="D7" s="129">
        <v>0</v>
      </c>
      <c r="E7" s="129">
        <v>1251</v>
      </c>
      <c r="F7" s="129">
        <v>363</v>
      </c>
      <c r="G7" s="129">
        <v>0</v>
      </c>
      <c r="H7" s="129">
        <v>0</v>
      </c>
      <c r="I7" s="129">
        <v>36</v>
      </c>
      <c r="J7" s="129">
        <v>0</v>
      </c>
      <c r="K7" s="129">
        <v>1051.5</v>
      </c>
      <c r="L7" s="129">
        <v>0</v>
      </c>
      <c r="M7" s="129">
        <v>0</v>
      </c>
      <c r="N7" s="129">
        <v>0</v>
      </c>
      <c r="O7" s="129">
        <v>529</v>
      </c>
      <c r="P7" s="129">
        <v>84</v>
      </c>
      <c r="Q7" s="129">
        <v>2883.5</v>
      </c>
      <c r="R7" s="129">
        <v>0</v>
      </c>
      <c r="S7" s="129">
        <v>0</v>
      </c>
      <c r="T7" s="129">
        <v>0</v>
      </c>
      <c r="U7" s="129">
        <v>0</v>
      </c>
      <c r="V7" s="147"/>
      <c r="X7" s="107">
        <f>SUM(D7:W7)</f>
        <v>6198</v>
      </c>
      <c r="Y7" s="95" t="s">
        <v>9</v>
      </c>
    </row>
    <row r="8" spans="1:26" s="92" customFormat="1" x14ac:dyDescent="0.2">
      <c r="A8" s="1" t="s">
        <v>10</v>
      </c>
      <c r="C8" s="185" t="s">
        <v>11</v>
      </c>
      <c r="D8" s="129">
        <v>0</v>
      </c>
      <c r="E8" s="129">
        <v>0</v>
      </c>
      <c r="F8" s="129">
        <v>0</v>
      </c>
      <c r="G8" s="129">
        <v>0</v>
      </c>
      <c r="H8" s="129">
        <v>0</v>
      </c>
      <c r="I8" s="129">
        <v>0</v>
      </c>
      <c r="J8" s="129">
        <v>0</v>
      </c>
      <c r="K8" s="129">
        <v>0</v>
      </c>
      <c r="L8" s="129">
        <v>762</v>
      </c>
      <c r="M8" s="129">
        <v>0</v>
      </c>
      <c r="N8" s="129">
        <v>0</v>
      </c>
      <c r="O8" s="129">
        <v>64</v>
      </c>
      <c r="P8" s="129">
        <v>0</v>
      </c>
      <c r="Q8" s="129">
        <v>0</v>
      </c>
      <c r="R8" s="129">
        <v>0</v>
      </c>
      <c r="S8" s="129">
        <v>0</v>
      </c>
      <c r="T8" s="129">
        <v>206</v>
      </c>
      <c r="U8" s="129">
        <v>114</v>
      </c>
      <c r="V8" s="147"/>
      <c r="X8" s="107">
        <f>SUM(D8:W8)</f>
        <v>1146</v>
      </c>
      <c r="Y8" s="95" t="s">
        <v>11</v>
      </c>
    </row>
    <row r="9" spans="1:26" s="178" customFormat="1" ht="147.75" customHeight="1" x14ac:dyDescent="0.2">
      <c r="D9" s="180" t="s">
        <v>7339</v>
      </c>
      <c r="E9" s="179" t="s">
        <v>7340</v>
      </c>
      <c r="F9" s="181" t="s">
        <v>7341</v>
      </c>
      <c r="G9" s="179" t="s">
        <v>7342</v>
      </c>
      <c r="H9" s="180" t="s">
        <v>7343</v>
      </c>
      <c r="I9" s="179" t="s">
        <v>7344</v>
      </c>
      <c r="J9" s="182" t="s">
        <v>7345</v>
      </c>
      <c r="K9" s="182" t="s">
        <v>7346</v>
      </c>
      <c r="L9" s="182" t="s">
        <v>7347</v>
      </c>
      <c r="M9" s="182" t="s">
        <v>7348</v>
      </c>
      <c r="N9" s="190" t="s">
        <v>7349</v>
      </c>
      <c r="O9" s="182" t="s">
        <v>7350</v>
      </c>
      <c r="P9" s="180" t="s">
        <v>7351</v>
      </c>
      <c r="Q9" s="179" t="s">
        <v>7352</v>
      </c>
      <c r="R9" s="182" t="s">
        <v>7353</v>
      </c>
      <c r="S9" s="180" t="s">
        <v>7354</v>
      </c>
      <c r="T9" s="182" t="s">
        <v>7355</v>
      </c>
      <c r="U9" s="182" t="s">
        <v>7356</v>
      </c>
      <c r="V9" s="182"/>
    </row>
    <row r="10" spans="1:26" x14ac:dyDescent="0.2">
      <c r="A10" s="1"/>
      <c r="B10" s="6"/>
      <c r="C10" s="6"/>
      <c r="Z10" s="178"/>
    </row>
    <row r="11" spans="1:26" x14ac:dyDescent="0.2">
      <c r="A11" s="3" t="s">
        <v>111</v>
      </c>
      <c r="B11" s="8"/>
      <c r="C11" s="8"/>
      <c r="D11" s="96">
        <v>1</v>
      </c>
      <c r="E11" s="96">
        <v>1</v>
      </c>
      <c r="F11" s="96">
        <v>1</v>
      </c>
      <c r="G11" s="96">
        <v>1</v>
      </c>
      <c r="H11" s="96">
        <v>1</v>
      </c>
      <c r="I11" s="96">
        <v>1</v>
      </c>
      <c r="J11" s="96">
        <v>1</v>
      </c>
      <c r="K11" s="96">
        <v>1.3626</v>
      </c>
      <c r="L11" s="96">
        <v>1</v>
      </c>
      <c r="M11" s="96">
        <v>1</v>
      </c>
      <c r="N11" s="96">
        <v>1</v>
      </c>
      <c r="O11" s="96">
        <v>6.9791999999999996</v>
      </c>
      <c r="P11" s="96">
        <v>1</v>
      </c>
      <c r="Q11" s="96">
        <v>1</v>
      </c>
      <c r="R11" s="96">
        <v>1</v>
      </c>
      <c r="S11" s="96">
        <v>1</v>
      </c>
      <c r="T11" s="96">
        <v>6.9791999999999996</v>
      </c>
      <c r="U11" s="96">
        <v>6.9791999999999996</v>
      </c>
      <c r="V11" s="96"/>
      <c r="W11" s="96"/>
      <c r="Z11" s="178"/>
    </row>
    <row r="12" spans="1:26" ht="27.75" customHeight="1" x14ac:dyDescent="0.2">
      <c r="A12" s="15"/>
      <c r="B12" s="15"/>
      <c r="C12" s="15"/>
      <c r="D12" s="539" t="s">
        <v>7357</v>
      </c>
      <c r="E12" s="540" t="s">
        <v>6922</v>
      </c>
      <c r="F12" s="539" t="s">
        <v>7358</v>
      </c>
      <c r="G12" s="539" t="s">
        <v>7359</v>
      </c>
      <c r="H12" s="540" t="s">
        <v>6981</v>
      </c>
      <c r="I12" s="539" t="s">
        <v>7360</v>
      </c>
      <c r="J12" s="540" t="s">
        <v>7361</v>
      </c>
      <c r="K12" s="540" t="s">
        <v>6988</v>
      </c>
      <c r="L12" s="539" t="s">
        <v>6937</v>
      </c>
      <c r="M12" s="539" t="s">
        <v>6899</v>
      </c>
      <c r="N12" s="540" t="s">
        <v>7362</v>
      </c>
      <c r="O12" s="539" t="s">
        <v>7051</v>
      </c>
      <c r="P12" s="540" t="s">
        <v>6926</v>
      </c>
      <c r="Q12" s="540" t="s">
        <v>7004</v>
      </c>
      <c r="R12" s="539" t="s">
        <v>6932</v>
      </c>
      <c r="S12" s="540" t="s">
        <v>7065</v>
      </c>
      <c r="T12" s="540" t="s">
        <v>7016</v>
      </c>
      <c r="U12" s="539" t="s">
        <v>6939</v>
      </c>
      <c r="V12" s="191"/>
      <c r="X12" s="16" t="s">
        <v>180</v>
      </c>
      <c r="Y12" s="15"/>
      <c r="Z12" s="178"/>
    </row>
    <row r="13" spans="1:26" ht="30" customHeight="1" thickBot="1" x14ac:dyDescent="0.25">
      <c r="A13" s="15"/>
      <c r="B13" s="15"/>
      <c r="C13" s="65"/>
      <c r="D13" s="539"/>
      <c r="E13" s="540"/>
      <c r="F13" s="539"/>
      <c r="G13" s="539"/>
      <c r="H13" s="540"/>
      <c r="I13" s="539"/>
      <c r="J13" s="540"/>
      <c r="K13" s="540"/>
      <c r="L13" s="539"/>
      <c r="M13" s="539"/>
      <c r="N13" s="540"/>
      <c r="O13" s="539"/>
      <c r="P13" s="540"/>
      <c r="Q13" s="540"/>
      <c r="R13" s="539"/>
      <c r="S13" s="540"/>
      <c r="T13" s="540"/>
      <c r="U13" s="539"/>
      <c r="V13" s="191"/>
      <c r="X13" s="18"/>
      <c r="Y13" s="15"/>
      <c r="Z13" s="178"/>
    </row>
    <row r="14" spans="1:26" ht="16" thickBot="1" x14ac:dyDescent="0.25">
      <c r="A14" s="19" t="s">
        <v>181</v>
      </c>
      <c r="B14" s="15" t="s">
        <v>182</v>
      </c>
      <c r="C14" s="17">
        <v>1</v>
      </c>
      <c r="D14" s="98">
        <v>204.31</v>
      </c>
      <c r="E14" s="99">
        <v>308.39999999999998</v>
      </c>
      <c r="F14" s="98">
        <v>608.14</v>
      </c>
      <c r="G14" s="98">
        <v>704.02</v>
      </c>
      <c r="H14" s="99">
        <v>704.12</v>
      </c>
      <c r="I14" s="98">
        <v>6005.1</v>
      </c>
      <c r="J14" s="99">
        <v>1111.1600000000001</v>
      </c>
      <c r="K14" s="99">
        <v>6140.1</v>
      </c>
      <c r="L14" s="98">
        <v>6179.1</v>
      </c>
      <c r="M14" s="98">
        <v>6108.1</v>
      </c>
      <c r="N14" s="99">
        <v>6324.1</v>
      </c>
      <c r="O14" s="98">
        <v>6301.1</v>
      </c>
      <c r="P14" s="99">
        <v>708.07</v>
      </c>
      <c r="Q14" s="99">
        <v>708.11</v>
      </c>
      <c r="R14" s="98">
        <v>6072.11</v>
      </c>
      <c r="S14" s="99">
        <v>52908.160000000003</v>
      </c>
      <c r="T14" s="99">
        <v>6343.1</v>
      </c>
      <c r="U14" s="98">
        <v>6350.1</v>
      </c>
      <c r="V14" s="97"/>
      <c r="W14" s="96"/>
      <c r="X14" s="20"/>
      <c r="Y14" s="15"/>
      <c r="Z14" s="178"/>
    </row>
    <row r="15" spans="1:26" x14ac:dyDescent="0.2">
      <c r="A15" s="15"/>
      <c r="B15" s="15" t="s">
        <v>197</v>
      </c>
      <c r="C15" s="84">
        <v>33</v>
      </c>
      <c r="D15" s="130">
        <v>41179</v>
      </c>
      <c r="E15" s="130">
        <v>41576</v>
      </c>
      <c r="F15" s="130">
        <v>42662</v>
      </c>
      <c r="G15" s="130">
        <v>42747</v>
      </c>
      <c r="H15" s="130">
        <v>39204</v>
      </c>
      <c r="I15" s="130">
        <v>43343</v>
      </c>
      <c r="J15" s="130">
        <v>43556</v>
      </c>
      <c r="K15" s="130">
        <v>43678</v>
      </c>
      <c r="L15" s="130">
        <v>43709</v>
      </c>
      <c r="M15" s="130">
        <v>43739</v>
      </c>
      <c r="N15" s="130">
        <v>43921</v>
      </c>
      <c r="O15" s="130">
        <v>44012</v>
      </c>
      <c r="P15" s="130">
        <v>42871</v>
      </c>
      <c r="Q15" s="130">
        <v>42914</v>
      </c>
      <c r="R15" s="130">
        <v>43507</v>
      </c>
      <c r="S15" s="130">
        <v>43739</v>
      </c>
      <c r="T15" s="130">
        <v>44136</v>
      </c>
      <c r="U15" s="130">
        <v>44136</v>
      </c>
      <c r="V15" s="21">
        <v>44257</v>
      </c>
      <c r="X15" s="15"/>
      <c r="Y15" s="15"/>
      <c r="Z15" s="178"/>
    </row>
    <row r="16" spans="1:26" s="119" customFormat="1" ht="64" x14ac:dyDescent="0.2">
      <c r="A16" s="117"/>
      <c r="B16" s="117" t="s">
        <v>211</v>
      </c>
      <c r="C16" s="118">
        <v>0.25</v>
      </c>
      <c r="D16" s="119" t="s">
        <v>7363</v>
      </c>
      <c r="E16" s="119" t="s">
        <v>7364</v>
      </c>
      <c r="F16" s="119" t="s">
        <v>7365</v>
      </c>
      <c r="G16" s="119" t="s">
        <v>7366</v>
      </c>
      <c r="H16" s="119" t="s">
        <v>7367</v>
      </c>
      <c r="I16" s="119" t="s">
        <v>7368</v>
      </c>
      <c r="J16" s="119" t="s">
        <v>7369</v>
      </c>
      <c r="K16" s="119" t="s">
        <v>7370</v>
      </c>
      <c r="L16" s="119" t="s">
        <v>7371</v>
      </c>
      <c r="M16" s="119" t="s">
        <v>7372</v>
      </c>
      <c r="N16" s="119" t="s">
        <v>7373</v>
      </c>
      <c r="O16" s="119" t="s">
        <v>7374</v>
      </c>
      <c r="P16" s="119" t="s">
        <v>7375</v>
      </c>
      <c r="Q16" s="119" t="s">
        <v>7376</v>
      </c>
      <c r="R16" s="119" t="s">
        <v>7377</v>
      </c>
      <c r="S16" s="119" t="s">
        <v>7378</v>
      </c>
      <c r="T16" s="119" t="s">
        <v>7379</v>
      </c>
      <c r="U16" s="119" t="s">
        <v>7380</v>
      </c>
      <c r="X16" s="120"/>
      <c r="Y16" s="117"/>
      <c r="Z16" s="117"/>
    </row>
    <row r="17" spans="1:26" s="110" customFormat="1" x14ac:dyDescent="0.2">
      <c r="A17" s="17"/>
      <c r="B17" s="17" t="s">
        <v>276</v>
      </c>
      <c r="C17" s="22"/>
      <c r="D17" s="60" t="s">
        <v>277</v>
      </c>
      <c r="E17" s="60" t="s">
        <v>281</v>
      </c>
      <c r="F17" s="60" t="s">
        <v>282</v>
      </c>
      <c r="G17" s="60" t="s">
        <v>277</v>
      </c>
      <c r="H17" s="60" t="s">
        <v>277</v>
      </c>
      <c r="I17" s="60" t="s">
        <v>277</v>
      </c>
      <c r="J17" s="60" t="s">
        <v>284</v>
      </c>
      <c r="K17" s="60" t="s">
        <v>277</v>
      </c>
      <c r="L17" s="60" t="s">
        <v>281</v>
      </c>
      <c r="M17" s="60" t="s">
        <v>284</v>
      </c>
      <c r="N17" s="60" t="s">
        <v>284</v>
      </c>
      <c r="O17" s="60" t="s">
        <v>280</v>
      </c>
      <c r="P17" s="60" t="s">
        <v>281</v>
      </c>
      <c r="Q17" s="60" t="s">
        <v>282</v>
      </c>
      <c r="R17" s="60" t="s">
        <v>281</v>
      </c>
      <c r="S17" s="60" t="s">
        <v>7066</v>
      </c>
      <c r="T17" s="60" t="s">
        <v>282</v>
      </c>
      <c r="U17" s="60" t="s">
        <v>281</v>
      </c>
      <c r="V17" s="60"/>
      <c r="X17" s="145"/>
      <c r="Y17" s="17"/>
      <c r="Z17" s="17"/>
    </row>
    <row r="18" spans="1:26" s="1" customFormat="1" x14ac:dyDescent="0.2">
      <c r="B18" s="1" t="s">
        <v>287</v>
      </c>
      <c r="C18" s="1" t="s">
        <v>288</v>
      </c>
      <c r="D18" s="10">
        <v>173200</v>
      </c>
      <c r="E18" s="10">
        <v>550000</v>
      </c>
      <c r="F18" s="10">
        <v>138800</v>
      </c>
      <c r="G18" s="10">
        <v>45000</v>
      </c>
      <c r="H18" s="10">
        <v>155000</v>
      </c>
      <c r="I18" s="10">
        <v>82500</v>
      </c>
      <c r="J18" s="10">
        <v>70000</v>
      </c>
      <c r="K18" s="10">
        <v>134302.06957287539</v>
      </c>
      <c r="L18" s="10">
        <v>240000</v>
      </c>
      <c r="M18" s="10">
        <v>767316</v>
      </c>
      <c r="N18" s="10">
        <v>179060</v>
      </c>
      <c r="O18" s="10">
        <v>40835.625859697386</v>
      </c>
      <c r="P18" s="10">
        <v>105000</v>
      </c>
      <c r="Q18" s="10">
        <v>400000</v>
      </c>
      <c r="R18" s="10">
        <v>28800</v>
      </c>
      <c r="S18" s="10">
        <v>26000</v>
      </c>
      <c r="T18" s="10">
        <v>60286.955524988538</v>
      </c>
      <c r="U18" s="10">
        <v>71689.91431682714</v>
      </c>
      <c r="V18" s="10"/>
      <c r="X18" s="30">
        <f t="shared" ref="X18:X25" si="0">SUM(D18:W18)</f>
        <v>3267790.5652743881</v>
      </c>
    </row>
    <row r="19" spans="1:26" ht="15" hidden="1" customHeight="1" x14ac:dyDescent="0.2">
      <c r="A19" s="24"/>
      <c r="B19" s="17" t="s">
        <v>289</v>
      </c>
      <c r="C19" s="24"/>
      <c r="D19" s="11" t="s">
        <v>290</v>
      </c>
      <c r="E19" s="11" t="s">
        <v>290</v>
      </c>
      <c r="F19" s="11" t="s">
        <v>290</v>
      </c>
      <c r="G19" s="11" t="s">
        <v>290</v>
      </c>
      <c r="H19" s="11" t="s">
        <v>290</v>
      </c>
      <c r="I19" s="11" t="s">
        <v>290</v>
      </c>
      <c r="J19" s="11" t="s">
        <v>290</v>
      </c>
      <c r="K19" s="11" t="s">
        <v>6894</v>
      </c>
      <c r="L19" s="11" t="s">
        <v>290</v>
      </c>
      <c r="M19" s="11" t="s">
        <v>290</v>
      </c>
      <c r="N19" s="11" t="s">
        <v>290</v>
      </c>
      <c r="O19" s="11" t="s">
        <v>425</v>
      </c>
      <c r="P19" s="11" t="s">
        <v>290</v>
      </c>
      <c r="Q19" s="11" t="s">
        <v>290</v>
      </c>
      <c r="R19" s="11" t="s">
        <v>290</v>
      </c>
      <c r="S19" s="11" t="s">
        <v>290</v>
      </c>
      <c r="T19" s="11" t="s">
        <v>425</v>
      </c>
      <c r="U19" s="11" t="s">
        <v>425</v>
      </c>
      <c r="V19" s="10"/>
      <c r="X19" s="30">
        <f t="shared" si="0"/>
        <v>0</v>
      </c>
      <c r="Y19" s="24"/>
      <c r="Z19" s="112"/>
    </row>
    <row r="20" spans="1:26" ht="15" hidden="1" customHeight="1" x14ac:dyDescent="0.2">
      <c r="A20" s="15"/>
      <c r="B20" s="15" t="s">
        <v>291</v>
      </c>
      <c r="C20" s="15"/>
      <c r="D20" s="123">
        <v>2038.25</v>
      </c>
      <c r="E20" s="123">
        <v>11644.5</v>
      </c>
      <c r="F20" s="123">
        <v>2931</v>
      </c>
      <c r="G20" s="123">
        <v>897.5</v>
      </c>
      <c r="H20" s="123">
        <v>2411.9</v>
      </c>
      <c r="I20" s="123">
        <v>1829.5</v>
      </c>
      <c r="J20" s="123">
        <v>864.5</v>
      </c>
      <c r="K20" s="123">
        <v>2125</v>
      </c>
      <c r="L20" s="123">
        <v>2038</v>
      </c>
      <c r="M20" s="123">
        <v>6295</v>
      </c>
      <c r="N20" s="123">
        <v>940.5</v>
      </c>
      <c r="O20" s="123">
        <v>2588</v>
      </c>
      <c r="P20" s="123">
        <v>2747.75</v>
      </c>
      <c r="Q20" s="123">
        <v>4863</v>
      </c>
      <c r="R20" s="123">
        <v>1031</v>
      </c>
      <c r="S20" s="123">
        <v>290</v>
      </c>
      <c r="T20" s="123">
        <v>793</v>
      </c>
      <c r="U20" s="123">
        <v>1088</v>
      </c>
      <c r="V20" s="10"/>
      <c r="X20" s="30">
        <f t="shared" si="0"/>
        <v>47416.4</v>
      </c>
      <c r="Y20" s="15"/>
    </row>
    <row r="21" spans="1:26" s="1" customFormat="1" x14ac:dyDescent="0.2">
      <c r="B21" s="1" t="s">
        <v>292</v>
      </c>
      <c r="C21" s="1" t="s">
        <v>293</v>
      </c>
      <c r="D21" s="55">
        <v>2038.25</v>
      </c>
      <c r="E21" s="55">
        <v>11614</v>
      </c>
      <c r="F21" s="55">
        <v>2930.5</v>
      </c>
      <c r="G21" s="55">
        <v>643</v>
      </c>
      <c r="H21" s="55">
        <v>2404.9</v>
      </c>
      <c r="I21" s="55">
        <v>1249.75</v>
      </c>
      <c r="J21" s="55">
        <v>843.75</v>
      </c>
      <c r="K21" s="55">
        <v>2116.5</v>
      </c>
      <c r="L21" s="55">
        <v>2465.75</v>
      </c>
      <c r="M21" s="55">
        <v>6294.5</v>
      </c>
      <c r="N21" s="55">
        <v>781.5</v>
      </c>
      <c r="O21" s="55">
        <v>2587.5</v>
      </c>
      <c r="P21" s="55">
        <v>2460.5</v>
      </c>
      <c r="Q21" s="55">
        <v>4777.5</v>
      </c>
      <c r="R21" s="55">
        <v>877</v>
      </c>
      <c r="S21" s="55">
        <v>266</v>
      </c>
      <c r="T21" s="55">
        <v>793.5</v>
      </c>
      <c r="U21" s="55">
        <v>1088</v>
      </c>
      <c r="V21" s="10"/>
      <c r="X21" s="30">
        <f t="shared" si="0"/>
        <v>46232.4</v>
      </c>
      <c r="Y21" s="124"/>
      <c r="Z21" s="124"/>
    </row>
    <row r="22" spans="1:26" s="1" customFormat="1" x14ac:dyDescent="0.2">
      <c r="B22" s="1" t="s">
        <v>294</v>
      </c>
      <c r="C22" s="1" t="s">
        <v>295</v>
      </c>
      <c r="D22" s="12">
        <v>2038.25</v>
      </c>
      <c r="E22" s="12">
        <v>11614</v>
      </c>
      <c r="F22" s="12">
        <v>2930.5</v>
      </c>
      <c r="G22" s="12">
        <v>643</v>
      </c>
      <c r="H22" s="12">
        <v>2404.9</v>
      </c>
      <c r="I22" s="12">
        <v>1249.75</v>
      </c>
      <c r="J22" s="12">
        <v>843.75</v>
      </c>
      <c r="K22" s="12">
        <v>2116.5</v>
      </c>
      <c r="L22" s="12">
        <v>2465.75</v>
      </c>
      <c r="M22" s="12">
        <v>6294.5</v>
      </c>
      <c r="N22" s="12">
        <v>781.5</v>
      </c>
      <c r="O22" s="12">
        <v>2587.5</v>
      </c>
      <c r="P22" s="12">
        <v>2460.5</v>
      </c>
      <c r="Q22" s="12">
        <v>4777.5</v>
      </c>
      <c r="R22" s="12">
        <v>877</v>
      </c>
      <c r="S22" s="12">
        <v>266</v>
      </c>
      <c r="T22" s="12">
        <v>793.5</v>
      </c>
      <c r="U22" s="12">
        <v>1088</v>
      </c>
      <c r="V22" s="12"/>
      <c r="X22" s="30">
        <f t="shared" si="0"/>
        <v>46232.4</v>
      </c>
      <c r="Y22" s="124"/>
      <c r="Z22" s="124"/>
    </row>
    <row r="23" spans="1:26" x14ac:dyDescent="0.2">
      <c r="A23" s="1"/>
      <c r="B23" s="1" t="s">
        <v>296</v>
      </c>
      <c r="C23" s="1" t="s">
        <v>297</v>
      </c>
      <c r="D23" s="12">
        <v>173200</v>
      </c>
      <c r="E23" s="12">
        <v>550000</v>
      </c>
      <c r="F23" s="12">
        <v>138800</v>
      </c>
      <c r="G23" s="12">
        <v>45000</v>
      </c>
      <c r="H23" s="12">
        <v>155000</v>
      </c>
      <c r="I23" s="12">
        <v>82500</v>
      </c>
      <c r="J23" s="12">
        <v>70000</v>
      </c>
      <c r="K23" s="12">
        <v>134302.06957287539</v>
      </c>
      <c r="L23" s="12">
        <v>240000</v>
      </c>
      <c r="M23" s="12">
        <v>767316</v>
      </c>
      <c r="N23" s="12">
        <v>179060</v>
      </c>
      <c r="O23" s="12">
        <v>40835.625859697386</v>
      </c>
      <c r="P23" s="12">
        <v>105000</v>
      </c>
      <c r="Q23" s="12">
        <v>400000</v>
      </c>
      <c r="R23" s="12">
        <v>28800</v>
      </c>
      <c r="S23" s="12">
        <v>26000</v>
      </c>
      <c r="T23" s="12">
        <v>60286.955524988538</v>
      </c>
      <c r="U23" s="12">
        <v>71689.91431682714</v>
      </c>
      <c r="V23" s="12"/>
      <c r="X23" s="30">
        <f t="shared" si="0"/>
        <v>3267790.5652743881</v>
      </c>
      <c r="Y23" s="1"/>
      <c r="Z23" s="112"/>
    </row>
    <row r="24" spans="1:26" x14ac:dyDescent="0.2">
      <c r="A24" s="1"/>
      <c r="B24" s="25" t="s">
        <v>298</v>
      </c>
      <c r="C24" s="25" t="s">
        <v>299</v>
      </c>
      <c r="D24" s="52">
        <v>160076.07</v>
      </c>
      <c r="E24" s="52">
        <v>388899.5</v>
      </c>
      <c r="F24" s="52">
        <v>78653.740000000005</v>
      </c>
      <c r="G24" s="52">
        <v>36769.96</v>
      </c>
      <c r="H24" s="52">
        <v>64173.38</v>
      </c>
      <c r="I24" s="52">
        <v>79774.92</v>
      </c>
      <c r="J24" s="52">
        <v>49880.94</v>
      </c>
      <c r="K24" s="52">
        <v>97458.49</v>
      </c>
      <c r="L24" s="52">
        <v>137072.64000000001</v>
      </c>
      <c r="M24" s="52">
        <v>410928.55</v>
      </c>
      <c r="N24" s="52">
        <v>39185.65</v>
      </c>
      <c r="O24" s="52">
        <v>134098.70000000001</v>
      </c>
      <c r="P24" s="52">
        <v>82933.960000000006</v>
      </c>
      <c r="Q24" s="52">
        <v>112130.63</v>
      </c>
      <c r="R24" s="52">
        <v>24118.1</v>
      </c>
      <c r="S24" s="52">
        <v>14998.43</v>
      </c>
      <c r="T24" s="52">
        <v>46841.37</v>
      </c>
      <c r="U24" s="52">
        <v>43479.7</v>
      </c>
      <c r="V24" s="52"/>
      <c r="W24" s="96"/>
      <c r="X24" s="30">
        <f t="shared" si="0"/>
        <v>2001474.73</v>
      </c>
      <c r="Y24" s="1"/>
    </row>
    <row r="25" spans="1:26" x14ac:dyDescent="0.2">
      <c r="A25" s="1"/>
      <c r="B25" s="1" t="s">
        <v>300</v>
      </c>
      <c r="C25" s="1"/>
      <c r="D25" s="10">
        <f t="shared" ref="D25:N25" si="1">+D23-D24</f>
        <v>13123.929999999993</v>
      </c>
      <c r="E25" s="10">
        <f t="shared" si="1"/>
        <v>161100.5</v>
      </c>
      <c r="F25" s="10">
        <f t="shared" si="1"/>
        <v>60146.259999999995</v>
      </c>
      <c r="G25" s="10">
        <f t="shared" si="1"/>
        <v>8230.0400000000009</v>
      </c>
      <c r="H25" s="10">
        <f t="shared" si="1"/>
        <v>90826.62</v>
      </c>
      <c r="I25" s="10">
        <f t="shared" si="1"/>
        <v>2725.0800000000017</v>
      </c>
      <c r="J25" s="10">
        <f t="shared" si="1"/>
        <v>20119.059999999998</v>
      </c>
      <c r="K25" s="10">
        <f t="shared" si="1"/>
        <v>36843.579572875387</v>
      </c>
      <c r="L25" s="10">
        <f t="shared" si="1"/>
        <v>102927.35999999999</v>
      </c>
      <c r="M25" s="10">
        <f t="shared" si="1"/>
        <v>356387.45</v>
      </c>
      <c r="N25" s="10">
        <f t="shared" si="1"/>
        <v>139874.35</v>
      </c>
      <c r="O25" s="10">
        <f t="shared" ref="O25:U25" si="2">+O23-O24</f>
        <v>-93263.074140302633</v>
      </c>
      <c r="P25" s="10">
        <f>+P23-P24</f>
        <v>22066.039999999994</v>
      </c>
      <c r="Q25" s="10">
        <f>+Q23-Q24</f>
        <v>287869.37</v>
      </c>
      <c r="R25" s="10">
        <f>+R23-R24</f>
        <v>4681.9000000000015</v>
      </c>
      <c r="S25" s="10">
        <f>+S23-S24</f>
        <v>11001.57</v>
      </c>
      <c r="T25" s="10">
        <f>+T23-T24</f>
        <v>13445.585524988535</v>
      </c>
      <c r="U25" s="10">
        <f t="shared" si="2"/>
        <v>28210.214316827143</v>
      </c>
      <c r="V25" s="10"/>
      <c r="X25" s="76">
        <f t="shared" si="0"/>
        <v>1266315.8352743885</v>
      </c>
      <c r="Y25" s="1"/>
      <c r="Z25" s="1"/>
    </row>
    <row r="26" spans="1:26" x14ac:dyDescent="0.2">
      <c r="A26" s="26"/>
      <c r="B26" s="27"/>
      <c r="C26" s="27"/>
      <c r="D26" s="28"/>
      <c r="E26" s="28"/>
      <c r="F26" s="28"/>
      <c r="G26" s="28"/>
      <c r="H26" s="28"/>
      <c r="I26" s="28"/>
      <c r="J26" s="28"/>
      <c r="K26" s="28"/>
      <c r="L26" s="28"/>
      <c r="M26" s="28"/>
      <c r="N26" s="28"/>
      <c r="O26" s="28"/>
      <c r="P26" s="28"/>
      <c r="Q26" s="28"/>
      <c r="R26" s="28"/>
      <c r="S26" s="28"/>
      <c r="T26" s="28"/>
      <c r="U26" s="28"/>
      <c r="V26" s="34"/>
      <c r="W26" s="28"/>
      <c r="X26" s="75"/>
      <c r="Y26" s="3" t="s">
        <v>301</v>
      </c>
      <c r="Z26" s="3" t="s">
        <v>302</v>
      </c>
    </row>
    <row r="27" spans="1:26" x14ac:dyDescent="0.2">
      <c r="A27" s="30"/>
      <c r="B27" s="30" t="s">
        <v>303</v>
      </c>
      <c r="C27" s="30"/>
      <c r="D27" s="174">
        <f t="shared" ref="D27:I27" si="3">(D18-D23)</f>
        <v>0</v>
      </c>
      <c r="E27" s="174">
        <f t="shared" si="3"/>
        <v>0</v>
      </c>
      <c r="F27" s="174">
        <f t="shared" si="3"/>
        <v>0</v>
      </c>
      <c r="G27" s="174">
        <f t="shared" si="3"/>
        <v>0</v>
      </c>
      <c r="H27" s="174">
        <f t="shared" si="3"/>
        <v>0</v>
      </c>
      <c r="I27" s="174">
        <f t="shared" si="3"/>
        <v>0</v>
      </c>
      <c r="J27" s="174" t="s">
        <v>7381</v>
      </c>
      <c r="K27" s="174">
        <f t="shared" ref="K27" si="4">(K18-K23)</f>
        <v>0</v>
      </c>
      <c r="L27" s="174">
        <f>(L18-L23)</f>
        <v>0</v>
      </c>
      <c r="M27" s="174">
        <f>(M18-M23)</f>
        <v>0</v>
      </c>
      <c r="N27" s="174">
        <f t="shared" ref="N27:U27" si="5">(N18-N23)</f>
        <v>0</v>
      </c>
      <c r="O27" s="174">
        <f t="shared" si="5"/>
        <v>0</v>
      </c>
      <c r="P27" s="174">
        <f>(P18-P23)</f>
        <v>0</v>
      </c>
      <c r="Q27" s="174">
        <f>(Q18-Q23)</f>
        <v>0</v>
      </c>
      <c r="R27" s="174">
        <f>(R18-R23)</f>
        <v>0</v>
      </c>
      <c r="S27" s="174" t="s">
        <v>7382</v>
      </c>
      <c r="T27" s="174">
        <f>(T18-T23)</f>
        <v>0</v>
      </c>
      <c r="U27" s="174">
        <f t="shared" si="5"/>
        <v>0</v>
      </c>
      <c r="V27" s="29"/>
      <c r="X27" s="30">
        <f>SUM(D27:W27)</f>
        <v>0</v>
      </c>
      <c r="Y27" s="51">
        <v>8126222.9926932519</v>
      </c>
      <c r="Z27" s="70">
        <f>X27-Y27</f>
        <v>-8126222.9926932519</v>
      </c>
    </row>
    <row r="28" spans="1:26" x14ac:dyDescent="0.2">
      <c r="A28" s="30"/>
      <c r="B28" s="33" t="s">
        <v>311</v>
      </c>
      <c r="C28" s="33"/>
      <c r="D28" s="175" t="str">
        <f t="shared" ref="D28:N28" si="6">IF(ISNUMBER(SEARCH("I/C",D$27)),(D$18-D$23),"")</f>
        <v/>
      </c>
      <c r="E28" s="175" t="str">
        <f t="shared" si="6"/>
        <v/>
      </c>
      <c r="F28" s="175" t="str">
        <f t="shared" si="6"/>
        <v/>
      </c>
      <c r="G28" s="175" t="str">
        <f t="shared" si="6"/>
        <v/>
      </c>
      <c r="H28" s="175" t="str">
        <f t="shared" si="6"/>
        <v/>
      </c>
      <c r="I28" s="175" t="str">
        <f t="shared" si="6"/>
        <v/>
      </c>
      <c r="J28" s="175">
        <f t="shared" si="6"/>
        <v>0</v>
      </c>
      <c r="K28" s="175" t="str">
        <f t="shared" si="6"/>
        <v/>
      </c>
      <c r="L28" s="177" t="str">
        <f t="shared" si="6"/>
        <v/>
      </c>
      <c r="M28" s="177" t="str">
        <f t="shared" si="6"/>
        <v/>
      </c>
      <c r="N28" s="177" t="str">
        <f t="shared" si="6"/>
        <v/>
      </c>
      <c r="O28" s="177" t="str">
        <f t="shared" ref="O28:U28" si="7">IF(ISNUMBER(SEARCH("I/C",O$27)),(O$18-O$23),"")</f>
        <v/>
      </c>
      <c r="P28" s="175" t="str">
        <f>IF(ISNUMBER(SEARCH("I/C",P$27)),(P$18-P$23),"")</f>
        <v/>
      </c>
      <c r="Q28" s="175" t="str">
        <f>IF(ISNUMBER(SEARCH("I/C",Q$27)),(Q$18-Q$23),"")</f>
        <v/>
      </c>
      <c r="R28" s="175" t="str">
        <f>IF(ISNUMBER(SEARCH("I/C",R$27)),(R$18-R$23),"")</f>
        <v/>
      </c>
      <c r="S28" s="177">
        <f>IF(ISNUMBER(SEARCH("I/C",S$27)),(S$18-S$23),"")</f>
        <v>0</v>
      </c>
      <c r="T28" s="177" t="str">
        <f>IF(ISNUMBER(SEARCH("I/C",T$27)),(T$18-T$23),"")</f>
        <v/>
      </c>
      <c r="U28" s="177" t="str">
        <f t="shared" si="7"/>
        <v/>
      </c>
      <c r="V28" s="128"/>
      <c r="W28" s="128"/>
      <c r="X28" s="116">
        <f>SUM(D28:W28)</f>
        <v>0</v>
      </c>
      <c r="Y28" s="116">
        <v>788684.0201776016</v>
      </c>
      <c r="Z28" s="70">
        <f>X28-Y28</f>
        <v>-788684.0201776016</v>
      </c>
    </row>
    <row r="29" spans="1:26" x14ac:dyDescent="0.2">
      <c r="A29" s="30"/>
      <c r="B29" s="151" t="s">
        <v>313</v>
      </c>
      <c r="C29" s="151"/>
      <c r="D29" s="176">
        <f t="shared" ref="D29:N29" si="8">IF(D$5="ACTIVE",D$27,0)</f>
        <v>0</v>
      </c>
      <c r="E29" s="176">
        <f t="shared" si="8"/>
        <v>0</v>
      </c>
      <c r="F29" s="176">
        <f t="shared" si="8"/>
        <v>0</v>
      </c>
      <c r="G29" s="176">
        <f t="shared" si="8"/>
        <v>0</v>
      </c>
      <c r="H29" s="176">
        <f t="shared" si="8"/>
        <v>0</v>
      </c>
      <c r="I29" s="176">
        <f t="shared" si="8"/>
        <v>0</v>
      </c>
      <c r="J29" s="176" t="str">
        <f t="shared" si="8"/>
        <v>I/C TK</v>
      </c>
      <c r="K29" s="176">
        <f t="shared" si="8"/>
        <v>0</v>
      </c>
      <c r="L29" s="176">
        <f>IF(L$5="ACTIVE",L$27,0)</f>
        <v>0</v>
      </c>
      <c r="M29" s="176">
        <f t="shared" si="8"/>
        <v>0</v>
      </c>
      <c r="N29" s="176">
        <f t="shared" si="8"/>
        <v>0</v>
      </c>
      <c r="O29" s="176">
        <f t="shared" ref="O29:U29" si="9">IF(O$5="ACTIVE",O$27,0)</f>
        <v>0</v>
      </c>
      <c r="P29" s="176">
        <f>IF(P$5="ACTIVE",P$27,0)</f>
        <v>0</v>
      </c>
      <c r="Q29" s="176">
        <f>IF(Q$5="ACTIVE",Q$27,0)</f>
        <v>0</v>
      </c>
      <c r="R29" s="176">
        <f>IF(R$5="ACTIVE",R$27,0)</f>
        <v>0</v>
      </c>
      <c r="S29" s="176" t="str">
        <f>IF(S$5="ACTIVE",S$27,0)</f>
        <v xml:space="preserve">I/C SOCIAL </v>
      </c>
      <c r="T29" s="176">
        <f>IF(T$5="ACTIVE",T$27,0)</f>
        <v>0</v>
      </c>
      <c r="U29" s="176">
        <f t="shared" si="9"/>
        <v>0</v>
      </c>
      <c r="V29" s="153"/>
      <c r="W29" s="151"/>
      <c r="X29" s="154">
        <f>SUM(D29:W29)</f>
        <v>0</v>
      </c>
      <c r="Y29" s="154">
        <v>7120054.5272530876</v>
      </c>
      <c r="Z29" s="70">
        <f>X29-Y29</f>
        <v>-7120054.5272530876</v>
      </c>
    </row>
    <row r="30" spans="1:26" x14ac:dyDescent="0.2">
      <c r="A30" s="30"/>
      <c r="B30" s="30"/>
      <c r="C30" s="30"/>
      <c r="D30" s="169"/>
      <c r="E30" s="169"/>
      <c r="F30" s="169"/>
      <c r="G30" s="169"/>
      <c r="H30" s="169"/>
      <c r="I30" s="169"/>
      <c r="J30" s="169"/>
      <c r="K30" s="169"/>
      <c r="L30" s="169"/>
      <c r="M30" s="169"/>
      <c r="N30" s="169"/>
      <c r="O30" s="169"/>
      <c r="P30" s="169"/>
      <c r="Q30" s="169"/>
      <c r="R30" s="169"/>
      <c r="S30" s="169"/>
      <c r="T30" s="169"/>
      <c r="U30" s="169"/>
      <c r="V30" s="157"/>
      <c r="W30" s="30"/>
      <c r="X30" s="51"/>
      <c r="Y30" s="51"/>
      <c r="Z30" s="70"/>
    </row>
    <row r="31" spans="1:26" x14ac:dyDescent="0.2">
      <c r="A31" s="1"/>
      <c r="B31" s="15" t="s">
        <v>314</v>
      </c>
      <c r="C31" s="1"/>
      <c r="D31" s="53">
        <f t="shared" ref="D31:N31" si="10">+D23/D18</f>
        <v>1</v>
      </c>
      <c r="E31" s="53">
        <f t="shared" si="10"/>
        <v>1</v>
      </c>
      <c r="F31" s="53">
        <f t="shared" si="10"/>
        <v>1</v>
      </c>
      <c r="G31" s="53">
        <f t="shared" si="10"/>
        <v>1</v>
      </c>
      <c r="H31" s="53">
        <f t="shared" si="10"/>
        <v>1</v>
      </c>
      <c r="I31" s="53">
        <f t="shared" si="10"/>
        <v>1</v>
      </c>
      <c r="J31" s="53">
        <f t="shared" si="10"/>
        <v>1</v>
      </c>
      <c r="K31" s="53">
        <f t="shared" si="10"/>
        <v>1</v>
      </c>
      <c r="L31" s="53">
        <f t="shared" si="10"/>
        <v>1</v>
      </c>
      <c r="M31" s="53">
        <f>+M23/M18</f>
        <v>1</v>
      </c>
      <c r="N31" s="53">
        <f t="shared" si="10"/>
        <v>1</v>
      </c>
      <c r="O31" s="53">
        <f t="shared" ref="O31:U31" si="11">+O23/O18</f>
        <v>1</v>
      </c>
      <c r="P31" s="53">
        <f>+P23/P18</f>
        <v>1</v>
      </c>
      <c r="Q31" s="53">
        <f>+Q23/Q18</f>
        <v>1</v>
      </c>
      <c r="R31" s="53">
        <f>+R23/R18</f>
        <v>1</v>
      </c>
      <c r="S31" s="53">
        <f>+S23/S18</f>
        <v>1</v>
      </c>
      <c r="T31" s="53">
        <f>+T23/T18</f>
        <v>1</v>
      </c>
      <c r="U31" s="53">
        <f t="shared" si="11"/>
        <v>1</v>
      </c>
      <c r="V31" s="53"/>
      <c r="W31" s="1"/>
      <c r="X31" s="30"/>
      <c r="Y31" s="72"/>
      <c r="Z31" s="15"/>
    </row>
    <row r="32" spans="1:26" x14ac:dyDescent="0.2">
      <c r="A32" s="1" t="s">
        <v>315</v>
      </c>
      <c r="B32" s="15" t="s">
        <v>316</v>
      </c>
      <c r="C32" s="15" t="s">
        <v>317</v>
      </c>
      <c r="D32" s="34">
        <f t="shared" ref="D32:N32" si="12">D21-D22</f>
        <v>0</v>
      </c>
      <c r="E32" s="34">
        <f t="shared" si="12"/>
        <v>0</v>
      </c>
      <c r="F32" s="34">
        <f t="shared" si="12"/>
        <v>0</v>
      </c>
      <c r="G32" s="34">
        <f t="shared" si="12"/>
        <v>0</v>
      </c>
      <c r="H32" s="34">
        <f t="shared" si="12"/>
        <v>0</v>
      </c>
      <c r="I32" s="34">
        <f t="shared" si="12"/>
        <v>0</v>
      </c>
      <c r="J32" s="34">
        <f t="shared" si="12"/>
        <v>0</v>
      </c>
      <c r="K32" s="34">
        <f t="shared" si="12"/>
        <v>0</v>
      </c>
      <c r="L32" s="34">
        <f t="shared" si="12"/>
        <v>0</v>
      </c>
      <c r="M32" s="34">
        <f t="shared" si="12"/>
        <v>0</v>
      </c>
      <c r="N32" s="34">
        <f t="shared" si="12"/>
        <v>0</v>
      </c>
      <c r="O32" s="34">
        <f t="shared" ref="O32:U32" si="13">O21-O22</f>
        <v>0</v>
      </c>
      <c r="P32" s="34">
        <f>P21-P22</f>
        <v>0</v>
      </c>
      <c r="Q32" s="34">
        <f>Q21-Q22</f>
        <v>0</v>
      </c>
      <c r="R32" s="34">
        <f>R21-R22</f>
        <v>0</v>
      </c>
      <c r="S32" s="34">
        <f>S21-S22</f>
        <v>0</v>
      </c>
      <c r="T32" s="34">
        <f>T21-T22</f>
        <v>0</v>
      </c>
      <c r="U32" s="34">
        <f t="shared" si="13"/>
        <v>0</v>
      </c>
      <c r="V32" s="34"/>
      <c r="W32" s="15"/>
      <c r="X32" s="1"/>
      <c r="Y32" s="15"/>
      <c r="Z32" s="15"/>
    </row>
    <row r="33" spans="1:26" x14ac:dyDescent="0.2">
      <c r="A33" s="1" t="s">
        <v>318</v>
      </c>
      <c r="B33" s="15" t="s">
        <v>319</v>
      </c>
      <c r="C33" s="15" t="s">
        <v>320</v>
      </c>
      <c r="D33" s="35">
        <f t="shared" ref="D33:N33" si="14">D22/D21</f>
        <v>1</v>
      </c>
      <c r="E33" s="35">
        <f t="shared" si="14"/>
        <v>1</v>
      </c>
      <c r="F33" s="35">
        <f t="shared" si="14"/>
        <v>1</v>
      </c>
      <c r="G33" s="35">
        <f t="shared" si="14"/>
        <v>1</v>
      </c>
      <c r="H33" s="35">
        <f t="shared" si="14"/>
        <v>1</v>
      </c>
      <c r="I33" s="35">
        <f>I22/I21</f>
        <v>1</v>
      </c>
      <c r="J33" s="35">
        <f t="shared" si="14"/>
        <v>1</v>
      </c>
      <c r="K33" s="35">
        <f t="shared" si="14"/>
        <v>1</v>
      </c>
      <c r="L33" s="35">
        <f t="shared" si="14"/>
        <v>1</v>
      </c>
      <c r="M33" s="35">
        <f t="shared" si="14"/>
        <v>1</v>
      </c>
      <c r="N33" s="35">
        <f t="shared" si="14"/>
        <v>1</v>
      </c>
      <c r="O33" s="35">
        <f t="shared" ref="O33:U33" si="15">O22/O21</f>
        <v>1</v>
      </c>
      <c r="P33" s="35">
        <f>P22/P21</f>
        <v>1</v>
      </c>
      <c r="Q33" s="35">
        <f>Q22/Q21</f>
        <v>1</v>
      </c>
      <c r="R33" s="35">
        <f>R22/R21</f>
        <v>1</v>
      </c>
      <c r="S33" s="35">
        <f>S22/S21</f>
        <v>1</v>
      </c>
      <c r="T33" s="35">
        <f>T22/T21</f>
        <v>1</v>
      </c>
      <c r="U33" s="35">
        <f t="shared" si="15"/>
        <v>1</v>
      </c>
      <c r="V33" s="35"/>
      <c r="W33" s="15"/>
      <c r="X33" s="1"/>
      <c r="Y33" s="15"/>
      <c r="Z33" s="15"/>
    </row>
    <row r="34" spans="1:26" x14ac:dyDescent="0.2">
      <c r="A34" s="1"/>
      <c r="B34" s="15" t="s">
        <v>321</v>
      </c>
      <c r="C34" s="15" t="s">
        <v>322</v>
      </c>
      <c r="D34" s="36">
        <f t="shared" ref="D34:N34" si="16">D22*$C$15</f>
        <v>67262.25</v>
      </c>
      <c r="E34" s="36">
        <f t="shared" si="16"/>
        <v>383262</v>
      </c>
      <c r="F34" s="36">
        <f t="shared" si="16"/>
        <v>96706.5</v>
      </c>
      <c r="G34" s="36">
        <f t="shared" si="16"/>
        <v>21219</v>
      </c>
      <c r="H34" s="36">
        <f t="shared" si="16"/>
        <v>79361.7</v>
      </c>
      <c r="I34" s="36">
        <f t="shared" si="16"/>
        <v>41241.75</v>
      </c>
      <c r="J34" s="36">
        <f t="shared" si="16"/>
        <v>27843.75</v>
      </c>
      <c r="K34" s="36">
        <f t="shared" si="16"/>
        <v>69844.5</v>
      </c>
      <c r="L34" s="36">
        <f t="shared" si="16"/>
        <v>81369.75</v>
      </c>
      <c r="M34" s="36">
        <f t="shared" si="16"/>
        <v>207718.5</v>
      </c>
      <c r="N34" s="36">
        <f t="shared" si="16"/>
        <v>25789.5</v>
      </c>
      <c r="O34" s="36">
        <f t="shared" ref="O34:U34" si="17">O22*$C$15</f>
        <v>85387.5</v>
      </c>
      <c r="P34" s="36">
        <f>P22*'WIP COMBINED'!$C$12</f>
        <v>105801.5</v>
      </c>
      <c r="Q34" s="36">
        <f>Q22*'WIP COMBINED'!$C$12</f>
        <v>205432.5</v>
      </c>
      <c r="R34" s="36">
        <f>R22*'WIP COMBINED'!$C$12</f>
        <v>37711</v>
      </c>
      <c r="S34" s="36">
        <f>S22*'WIP COMBINED'!$C$12</f>
        <v>11438</v>
      </c>
      <c r="T34" s="36">
        <f>T22*'WIP COMBINED'!$C$12</f>
        <v>34120.5</v>
      </c>
      <c r="U34" s="36">
        <f t="shared" si="17"/>
        <v>35904</v>
      </c>
      <c r="V34" s="31"/>
      <c r="W34" s="15"/>
      <c r="X34" s="37"/>
      <c r="Y34" s="15"/>
      <c r="Z34" s="15"/>
    </row>
    <row r="35" spans="1:26" x14ac:dyDescent="0.2">
      <c r="A35" s="1"/>
      <c r="B35" s="15" t="s">
        <v>323</v>
      </c>
      <c r="C35" s="15" t="s">
        <v>324</v>
      </c>
      <c r="D35" s="36">
        <f t="shared" ref="D35:N35" si="18">D24/D22</f>
        <v>78.536033361952661</v>
      </c>
      <c r="E35" s="36">
        <f t="shared" si="18"/>
        <v>33.48540554503186</v>
      </c>
      <c r="F35" s="36">
        <f t="shared" si="18"/>
        <v>26.839699709947109</v>
      </c>
      <c r="G35" s="36">
        <f t="shared" si="18"/>
        <v>57.185007776049765</v>
      </c>
      <c r="H35" s="36">
        <f t="shared" si="18"/>
        <v>26.684427626928354</v>
      </c>
      <c r="I35" s="36">
        <f t="shared" si="18"/>
        <v>63.832702540508102</v>
      </c>
      <c r="J35" s="36">
        <f t="shared" si="18"/>
        <v>59.118151111111111</v>
      </c>
      <c r="K35" s="36">
        <f t="shared" si="18"/>
        <v>46.047006850933144</v>
      </c>
      <c r="L35" s="36">
        <f t="shared" si="18"/>
        <v>55.590647875899833</v>
      </c>
      <c r="M35" s="36">
        <f t="shared" si="18"/>
        <v>65.283747716260223</v>
      </c>
      <c r="N35" s="36">
        <f t="shared" si="18"/>
        <v>50.141586692258478</v>
      </c>
      <c r="O35" s="36">
        <f t="shared" ref="O35:U35" si="19">O24/O22</f>
        <v>51.82558454106281</v>
      </c>
      <c r="P35" s="36">
        <f>P24/P22</f>
        <v>33.706141028246293</v>
      </c>
      <c r="Q35" s="36">
        <f>Q24/Q22</f>
        <v>23.470566195709054</v>
      </c>
      <c r="R35" s="36">
        <f>R24/R22</f>
        <v>27.500684150513113</v>
      </c>
      <c r="S35" s="36">
        <f>S24/S22</f>
        <v>56.385075187969925</v>
      </c>
      <c r="T35" s="36">
        <f>T24/T22</f>
        <v>59.031342155009455</v>
      </c>
      <c r="U35" s="36">
        <f t="shared" si="19"/>
        <v>39.962959558823528</v>
      </c>
      <c r="V35" s="31"/>
      <c r="W35" s="15"/>
      <c r="X35" s="37"/>
      <c r="Y35" s="15"/>
      <c r="Z35" s="15"/>
    </row>
    <row r="36" spans="1:26" x14ac:dyDescent="0.2">
      <c r="A36" s="1"/>
      <c r="B36" s="15" t="s">
        <v>325</v>
      </c>
      <c r="C36" s="15" t="s">
        <v>326</v>
      </c>
      <c r="D36" s="36">
        <f t="shared" ref="D36:N36" si="20">D24+D35*D32</f>
        <v>160076.07</v>
      </c>
      <c r="E36" s="36">
        <f t="shared" si="20"/>
        <v>388899.5</v>
      </c>
      <c r="F36" s="36">
        <f t="shared" si="20"/>
        <v>78653.740000000005</v>
      </c>
      <c r="G36" s="36">
        <f t="shared" si="20"/>
        <v>36769.96</v>
      </c>
      <c r="H36" s="36">
        <f t="shared" si="20"/>
        <v>64173.38</v>
      </c>
      <c r="I36" s="36">
        <f t="shared" si="20"/>
        <v>79774.92</v>
      </c>
      <c r="J36" s="36">
        <f t="shared" si="20"/>
        <v>49880.94</v>
      </c>
      <c r="K36" s="36">
        <f t="shared" si="20"/>
        <v>97458.49</v>
      </c>
      <c r="L36" s="36">
        <f t="shared" si="20"/>
        <v>137072.64000000001</v>
      </c>
      <c r="M36" s="36">
        <f t="shared" si="20"/>
        <v>410928.55</v>
      </c>
      <c r="N36" s="36">
        <f t="shared" si="20"/>
        <v>39185.65</v>
      </c>
      <c r="O36" s="36">
        <f t="shared" ref="O36:U36" si="21">O24+O35*O32</f>
        <v>134098.70000000001</v>
      </c>
      <c r="P36" s="36">
        <f>P24+P35*P32</f>
        <v>82933.960000000006</v>
      </c>
      <c r="Q36" s="36">
        <f>Q24+Q35*Q32</f>
        <v>112130.63</v>
      </c>
      <c r="R36" s="36">
        <f>R24+R35*R32</f>
        <v>24118.1</v>
      </c>
      <c r="S36" s="36">
        <f>S24+S35*S32</f>
        <v>14998.43</v>
      </c>
      <c r="T36" s="36">
        <f>T24+T35*T32</f>
        <v>46841.37</v>
      </c>
      <c r="U36" s="36">
        <f t="shared" si="21"/>
        <v>43479.7</v>
      </c>
      <c r="V36" s="31"/>
      <c r="W36" s="15"/>
      <c r="X36" s="37"/>
      <c r="Y36" s="15"/>
      <c r="Z36" s="15"/>
    </row>
    <row r="37" spans="1:26" x14ac:dyDescent="0.2">
      <c r="A37" s="1"/>
      <c r="B37" s="15" t="s">
        <v>327</v>
      </c>
      <c r="C37" s="15" t="s">
        <v>328</v>
      </c>
      <c r="D37" s="34">
        <f t="shared" ref="D37:N37" si="22">D23-D24</f>
        <v>13123.929999999993</v>
      </c>
      <c r="E37" s="34">
        <f t="shared" si="22"/>
        <v>161100.5</v>
      </c>
      <c r="F37" s="34">
        <f t="shared" si="22"/>
        <v>60146.259999999995</v>
      </c>
      <c r="G37" s="34">
        <f t="shared" si="22"/>
        <v>8230.0400000000009</v>
      </c>
      <c r="H37" s="34">
        <f t="shared" si="22"/>
        <v>90826.62</v>
      </c>
      <c r="I37" s="34">
        <f t="shared" si="22"/>
        <v>2725.0800000000017</v>
      </c>
      <c r="J37" s="34">
        <f t="shared" si="22"/>
        <v>20119.059999999998</v>
      </c>
      <c r="K37" s="34">
        <f t="shared" si="22"/>
        <v>36843.579572875387</v>
      </c>
      <c r="L37" s="34">
        <f t="shared" si="22"/>
        <v>102927.35999999999</v>
      </c>
      <c r="M37" s="34">
        <f t="shared" si="22"/>
        <v>356387.45</v>
      </c>
      <c r="N37" s="34">
        <f t="shared" si="22"/>
        <v>139874.35</v>
      </c>
      <c r="O37" s="34">
        <f t="shared" ref="O37:U37" si="23">O23-O24</f>
        <v>-93263.074140302633</v>
      </c>
      <c r="P37" s="34">
        <f>P23-P24</f>
        <v>22066.039999999994</v>
      </c>
      <c r="Q37" s="34">
        <f>Q23-Q24</f>
        <v>287869.37</v>
      </c>
      <c r="R37" s="34">
        <f>R23-R24</f>
        <v>4681.9000000000015</v>
      </c>
      <c r="S37" s="34">
        <f>S23-S24</f>
        <v>11001.57</v>
      </c>
      <c r="T37" s="34">
        <f>T23-T24</f>
        <v>13445.585524988535</v>
      </c>
      <c r="U37" s="34">
        <f t="shared" si="23"/>
        <v>28210.214316827143</v>
      </c>
      <c r="V37" s="34"/>
      <c r="W37" s="15"/>
      <c r="X37" s="39"/>
      <c r="Y37" s="15"/>
      <c r="Z37" s="15"/>
    </row>
    <row r="38" spans="1:26" x14ac:dyDescent="0.2">
      <c r="A38" s="1"/>
      <c r="B38" s="15" t="s">
        <v>329</v>
      </c>
      <c r="C38" s="15" t="s">
        <v>330</v>
      </c>
      <c r="D38" s="36">
        <f t="shared" ref="D38:N38" si="24">(D18-D36)*D33</f>
        <v>13123.929999999993</v>
      </c>
      <c r="E38" s="36">
        <f t="shared" si="24"/>
        <v>161100.5</v>
      </c>
      <c r="F38" s="36">
        <f t="shared" si="24"/>
        <v>60146.259999999995</v>
      </c>
      <c r="G38" s="36">
        <f t="shared" si="24"/>
        <v>8230.0400000000009</v>
      </c>
      <c r="H38" s="36">
        <f t="shared" si="24"/>
        <v>90826.62</v>
      </c>
      <c r="I38" s="36">
        <f t="shared" si="24"/>
        <v>2725.0800000000017</v>
      </c>
      <c r="J38" s="36">
        <f t="shared" si="24"/>
        <v>20119.059999999998</v>
      </c>
      <c r="K38" s="36">
        <f t="shared" si="24"/>
        <v>36843.579572875387</v>
      </c>
      <c r="L38" s="36">
        <f t="shared" si="24"/>
        <v>102927.35999999999</v>
      </c>
      <c r="M38" s="36">
        <f t="shared" si="24"/>
        <v>356387.45</v>
      </c>
      <c r="N38" s="36">
        <f t="shared" si="24"/>
        <v>139874.35</v>
      </c>
      <c r="O38" s="36">
        <f t="shared" ref="O38:U38" si="25">(O18-O36)*O33</f>
        <v>-93263.074140302633</v>
      </c>
      <c r="P38" s="36">
        <f>(P18-P36)*P33</f>
        <v>22066.039999999994</v>
      </c>
      <c r="Q38" s="36">
        <f>(Q18-Q36)*Q33</f>
        <v>287869.37</v>
      </c>
      <c r="R38" s="36">
        <f>(R18-R36)*R33</f>
        <v>4681.9000000000015</v>
      </c>
      <c r="S38" s="36">
        <f>(S18-S36)*S33</f>
        <v>11001.57</v>
      </c>
      <c r="T38" s="36">
        <f>(T18-T36)*T33</f>
        <v>13445.585524988535</v>
      </c>
      <c r="U38" s="36">
        <f t="shared" si="25"/>
        <v>28210.214316827143</v>
      </c>
      <c r="V38" s="31"/>
      <c r="W38" s="15"/>
      <c r="X38" s="37"/>
      <c r="Y38" s="1" t="s">
        <v>331</v>
      </c>
      <c r="Z38" s="15"/>
    </row>
    <row r="39" spans="1:26" x14ac:dyDescent="0.2">
      <c r="A39" s="1"/>
      <c r="B39" s="15"/>
      <c r="C39" s="15"/>
      <c r="W39" s="15"/>
      <c r="X39" s="37"/>
      <c r="Y39" s="101">
        <v>-57145.808533588352</v>
      </c>
      <c r="Z39" s="72"/>
    </row>
    <row r="40" spans="1:26" x14ac:dyDescent="0.2">
      <c r="A40" s="40"/>
      <c r="B40" s="40" t="s">
        <v>332</v>
      </c>
      <c r="C40" s="40" t="s">
        <v>333</v>
      </c>
      <c r="D40" s="41">
        <f t="shared" ref="D40:H40" si="26">D38-D37</f>
        <v>0</v>
      </c>
      <c r="E40" s="41">
        <f t="shared" si="26"/>
        <v>0</v>
      </c>
      <c r="F40" s="41">
        <f t="shared" si="26"/>
        <v>0</v>
      </c>
      <c r="G40" s="41">
        <f t="shared" si="26"/>
        <v>0</v>
      </c>
      <c r="H40" s="41">
        <f t="shared" si="26"/>
        <v>0</v>
      </c>
      <c r="I40" s="41">
        <f t="shared" ref="I40" si="27">I38-I37</f>
        <v>0</v>
      </c>
      <c r="J40" s="41">
        <f t="shared" ref="J40:M40" si="28">J38-J37</f>
        <v>0</v>
      </c>
      <c r="K40" s="41">
        <f t="shared" si="28"/>
        <v>0</v>
      </c>
      <c r="L40" s="41">
        <f t="shared" si="28"/>
        <v>0</v>
      </c>
      <c r="M40" s="41">
        <f t="shared" si="28"/>
        <v>0</v>
      </c>
      <c r="N40" s="41">
        <f t="shared" ref="N40:U40" si="29">N38-N37</f>
        <v>0</v>
      </c>
      <c r="O40" s="41">
        <f t="shared" si="29"/>
        <v>0</v>
      </c>
      <c r="P40" s="41">
        <f>P38-P37</f>
        <v>0</v>
      </c>
      <c r="Q40" s="41">
        <f>Q38-Q37</f>
        <v>0</v>
      </c>
      <c r="R40" s="41">
        <f>R38-R37</f>
        <v>0</v>
      </c>
      <c r="S40" s="41">
        <f>S38-S37</f>
        <v>0</v>
      </c>
      <c r="T40" s="41">
        <f>T38-T37</f>
        <v>0</v>
      </c>
      <c r="U40" s="41">
        <f t="shared" si="29"/>
        <v>0</v>
      </c>
      <c r="V40" s="148"/>
      <c r="W40" s="40"/>
      <c r="X40" s="42">
        <f>SUM(D40:W40)</f>
        <v>0</v>
      </c>
      <c r="Y40" s="138">
        <f>+X40-Y39</f>
        <v>57145.808533588352</v>
      </c>
      <c r="Z40" s="40" t="s">
        <v>332</v>
      </c>
    </row>
    <row r="41" spans="1:26" x14ac:dyDescent="0.2">
      <c r="A41" s="15"/>
      <c r="B41" s="15"/>
      <c r="C41" s="15"/>
      <c r="D41" s="36"/>
      <c r="E41" s="36"/>
      <c r="F41" s="36"/>
      <c r="G41" s="36"/>
      <c r="H41" s="36"/>
      <c r="I41" s="93"/>
      <c r="J41" s="36"/>
      <c r="K41" s="36"/>
      <c r="L41" s="36"/>
      <c r="M41" s="36"/>
      <c r="N41" s="36"/>
      <c r="O41" s="36"/>
      <c r="P41" s="93"/>
      <c r="Q41" s="36"/>
      <c r="R41" s="36"/>
      <c r="S41" s="36"/>
      <c r="T41" s="36"/>
      <c r="U41" s="36"/>
      <c r="V41" s="31"/>
      <c r="W41" s="15"/>
      <c r="X41" s="1"/>
      <c r="Y41" s="34"/>
      <c r="Z41" s="15"/>
    </row>
    <row r="42" spans="1:26" x14ac:dyDescent="0.2">
      <c r="A42" s="37" t="s">
        <v>336</v>
      </c>
      <c r="B42" s="31" t="s">
        <v>337</v>
      </c>
      <c r="C42" s="31" t="s">
        <v>338</v>
      </c>
      <c r="D42" s="36">
        <f t="shared" ref="D42:N42" si="30">D18-D21*D35</f>
        <v>13123.929999999993</v>
      </c>
      <c r="E42" s="36">
        <f t="shared" si="30"/>
        <v>161100.5</v>
      </c>
      <c r="F42" s="36">
        <f t="shared" si="30"/>
        <v>60146.259999999995</v>
      </c>
      <c r="G42" s="36">
        <f t="shared" si="30"/>
        <v>8230.0400000000009</v>
      </c>
      <c r="H42" s="36">
        <f t="shared" si="30"/>
        <v>90826.62</v>
      </c>
      <c r="I42" s="36">
        <f t="shared" si="30"/>
        <v>2725.0800000000017</v>
      </c>
      <c r="J42" s="36">
        <f t="shared" si="30"/>
        <v>20119.059999999998</v>
      </c>
      <c r="K42" s="36">
        <f t="shared" si="30"/>
        <v>36843.579572875387</v>
      </c>
      <c r="L42" s="36">
        <f t="shared" si="30"/>
        <v>102927.35999999999</v>
      </c>
      <c r="M42" s="36">
        <f t="shared" si="30"/>
        <v>356387.45</v>
      </c>
      <c r="N42" s="36">
        <f t="shared" si="30"/>
        <v>139874.35</v>
      </c>
      <c r="O42" s="36">
        <f t="shared" ref="O42:U42" si="31">O18-O21*O35</f>
        <v>-93263.074140302633</v>
      </c>
      <c r="P42" s="36">
        <f>P18-P21*P35</f>
        <v>22066.039999999994</v>
      </c>
      <c r="Q42" s="36">
        <f>Q18-Q21*Q35</f>
        <v>287869.37</v>
      </c>
      <c r="R42" s="36">
        <f>R18-R21*R35</f>
        <v>4681.9000000000015</v>
      </c>
      <c r="S42" s="36">
        <f>S18-S21*S35</f>
        <v>11001.57</v>
      </c>
      <c r="T42" s="36">
        <f>T18-T21*T35</f>
        <v>13445.585524988535</v>
      </c>
      <c r="U42" s="36">
        <f t="shared" si="31"/>
        <v>28210.214316827143</v>
      </c>
      <c r="V42" s="31"/>
      <c r="W42" s="15"/>
      <c r="X42" s="37"/>
      <c r="Y42" s="73"/>
      <c r="Z42" s="31"/>
    </row>
    <row r="43" spans="1:26" x14ac:dyDescent="0.2">
      <c r="A43" s="37" t="s">
        <v>339</v>
      </c>
      <c r="B43" s="31" t="s">
        <v>340</v>
      </c>
      <c r="C43" s="31" t="s">
        <v>341</v>
      </c>
      <c r="D43" s="36">
        <f t="shared" ref="D43:N43" si="32">D38-D42</f>
        <v>0</v>
      </c>
      <c r="E43" s="36">
        <f t="shared" si="32"/>
        <v>0</v>
      </c>
      <c r="F43" s="36">
        <f t="shared" si="32"/>
        <v>0</v>
      </c>
      <c r="G43" s="36">
        <f t="shared" si="32"/>
        <v>0</v>
      </c>
      <c r="H43" s="36">
        <f t="shared" si="32"/>
        <v>0</v>
      </c>
      <c r="I43" s="36">
        <f t="shared" si="32"/>
        <v>0</v>
      </c>
      <c r="J43" s="36">
        <f t="shared" si="32"/>
        <v>0</v>
      </c>
      <c r="K43" s="36">
        <f t="shared" si="32"/>
        <v>0</v>
      </c>
      <c r="L43" s="36">
        <f t="shared" si="32"/>
        <v>0</v>
      </c>
      <c r="M43" s="36">
        <f t="shared" si="32"/>
        <v>0</v>
      </c>
      <c r="N43" s="36">
        <f t="shared" si="32"/>
        <v>0</v>
      </c>
      <c r="O43" s="36">
        <f t="shared" ref="O43:U43" si="33">O38-O42</f>
        <v>0</v>
      </c>
      <c r="P43" s="36">
        <f>P38-P42</f>
        <v>0</v>
      </c>
      <c r="Q43" s="36">
        <f>Q38-Q42</f>
        <v>0</v>
      </c>
      <c r="R43" s="36">
        <f>R38-R42</f>
        <v>0</v>
      </c>
      <c r="S43" s="36">
        <f>S38-S42</f>
        <v>0</v>
      </c>
      <c r="T43" s="36">
        <f>T38-T42</f>
        <v>0</v>
      </c>
      <c r="U43" s="36">
        <f t="shared" si="33"/>
        <v>0</v>
      </c>
      <c r="V43" s="31"/>
      <c r="W43" s="15"/>
      <c r="X43" s="37"/>
      <c r="Y43" s="73"/>
      <c r="Z43" s="31"/>
    </row>
    <row r="44" spans="1:26" x14ac:dyDescent="0.2">
      <c r="A44" s="37"/>
      <c r="B44" s="31"/>
      <c r="C44" s="31" t="s">
        <v>342</v>
      </c>
      <c r="D44" s="36">
        <f t="shared" ref="D44:N44" si="34">IF(D43&gt;0,D43,0)</f>
        <v>0</v>
      </c>
      <c r="E44" s="36">
        <f t="shared" si="34"/>
        <v>0</v>
      </c>
      <c r="F44" s="36">
        <f t="shared" si="34"/>
        <v>0</v>
      </c>
      <c r="G44" s="36">
        <f t="shared" si="34"/>
        <v>0</v>
      </c>
      <c r="H44" s="36">
        <f t="shared" si="34"/>
        <v>0</v>
      </c>
      <c r="I44" s="36">
        <f t="shared" si="34"/>
        <v>0</v>
      </c>
      <c r="J44" s="36">
        <f t="shared" si="34"/>
        <v>0</v>
      </c>
      <c r="K44" s="36">
        <f t="shared" si="34"/>
        <v>0</v>
      </c>
      <c r="L44" s="36">
        <f t="shared" si="34"/>
        <v>0</v>
      </c>
      <c r="M44" s="36">
        <f t="shared" si="34"/>
        <v>0</v>
      </c>
      <c r="N44" s="36">
        <f t="shared" si="34"/>
        <v>0</v>
      </c>
      <c r="O44" s="36">
        <f t="shared" ref="O44:U44" si="35">IF(O43&gt;0,O43,0)</f>
        <v>0</v>
      </c>
      <c r="P44" s="36">
        <f>IF(P43&gt;0,P43,0)</f>
        <v>0</v>
      </c>
      <c r="Q44" s="36">
        <f>IF(Q43&gt;0,Q43,0)</f>
        <v>0</v>
      </c>
      <c r="R44" s="36">
        <f>IF(R43&gt;0,R43,0)</f>
        <v>0</v>
      </c>
      <c r="S44" s="36">
        <f>IF(S43&gt;0,S43,0)</f>
        <v>0</v>
      </c>
      <c r="T44" s="36">
        <f>IF(T43&gt;0,T43,0)</f>
        <v>0</v>
      </c>
      <c r="U44" s="36">
        <f t="shared" si="35"/>
        <v>0</v>
      </c>
      <c r="V44" s="31"/>
      <c r="W44" s="15"/>
      <c r="X44" s="37"/>
      <c r="Y44" s="73"/>
      <c r="Z44" s="31"/>
    </row>
    <row r="45" spans="1:26" ht="16" x14ac:dyDescent="0.2">
      <c r="A45" s="43"/>
      <c r="B45" s="44" t="s">
        <v>339</v>
      </c>
      <c r="C45" s="45" t="s">
        <v>343</v>
      </c>
      <c r="D45" s="45">
        <f t="shared" ref="D45:I45" si="36">IF(D33&gt;0.1,D44,0)</f>
        <v>0</v>
      </c>
      <c r="E45" s="45">
        <f t="shared" si="36"/>
        <v>0</v>
      </c>
      <c r="F45" s="45">
        <f t="shared" si="36"/>
        <v>0</v>
      </c>
      <c r="G45" s="45">
        <f t="shared" si="36"/>
        <v>0</v>
      </c>
      <c r="H45" s="45">
        <f t="shared" si="36"/>
        <v>0</v>
      </c>
      <c r="I45" s="45">
        <f t="shared" si="36"/>
        <v>0</v>
      </c>
      <c r="J45" s="45">
        <f t="shared" ref="J45:O45" si="37">IF(J33&gt;0.1,J44,0)</f>
        <v>0</v>
      </c>
      <c r="K45" s="45">
        <f t="shared" si="37"/>
        <v>0</v>
      </c>
      <c r="L45" s="45">
        <f t="shared" si="37"/>
        <v>0</v>
      </c>
      <c r="M45" s="45">
        <f t="shared" si="37"/>
        <v>0</v>
      </c>
      <c r="N45" s="45">
        <f t="shared" si="37"/>
        <v>0</v>
      </c>
      <c r="O45" s="45">
        <f t="shared" si="37"/>
        <v>0</v>
      </c>
      <c r="P45" s="45">
        <f>IF(P33&gt;0.1,P44,0)</f>
        <v>0</v>
      </c>
      <c r="Q45" s="45">
        <f>IF(Q33&gt;0.1,Q44,0)</f>
        <v>0</v>
      </c>
      <c r="R45" s="45">
        <f>IF(R33&gt;0.1,R44,0)</f>
        <v>0</v>
      </c>
      <c r="S45" s="45">
        <f>IF(S33&gt;0.1,S44,0)</f>
        <v>0</v>
      </c>
      <c r="T45" s="45">
        <f>IF(T33&gt;0.1,T44,0)</f>
        <v>0</v>
      </c>
      <c r="U45" s="45">
        <f t="shared" ref="U45" si="38">IF(U33&gt;0.1,U44,0)</f>
        <v>0</v>
      </c>
      <c r="V45" s="30"/>
      <c r="W45" s="45"/>
      <c r="X45" s="42">
        <f>SUM(D45:W45)</f>
        <v>0</v>
      </c>
      <c r="Y45" s="138">
        <f>-X45</f>
        <v>0</v>
      </c>
      <c r="Z45" s="44" t="s">
        <v>339</v>
      </c>
    </row>
    <row r="46" spans="1:26" x14ac:dyDescent="0.2">
      <c r="A46" s="37"/>
      <c r="B46" s="15"/>
      <c r="C46" s="15"/>
      <c r="D46" s="56"/>
      <c r="E46" s="56"/>
      <c r="F46" s="56"/>
      <c r="G46" s="56"/>
      <c r="H46" s="56"/>
      <c r="I46" s="56"/>
      <c r="J46" s="56"/>
      <c r="K46" s="56"/>
      <c r="L46" s="56"/>
      <c r="M46" s="56"/>
      <c r="N46" s="56"/>
      <c r="O46" s="56"/>
      <c r="P46" s="56"/>
      <c r="Q46" s="56"/>
      <c r="R46" s="56"/>
      <c r="S46" s="56"/>
      <c r="T46" s="56"/>
      <c r="U46" s="56"/>
      <c r="V46" s="56"/>
      <c r="W46" s="15"/>
      <c r="X46" s="1"/>
      <c r="Y46" s="15"/>
      <c r="Z46" s="15"/>
    </row>
    <row r="47" spans="1:26" x14ac:dyDescent="0.2">
      <c r="A47" s="1"/>
      <c r="B47" s="15" t="s">
        <v>344</v>
      </c>
      <c r="C47" s="15" t="s">
        <v>345</v>
      </c>
      <c r="D47" s="36">
        <f>D37+D40-D45</f>
        <v>13123.929999999993</v>
      </c>
      <c r="E47" s="36">
        <f t="shared" ref="E47:N47" si="39">E37+E40-E45</f>
        <v>161100.5</v>
      </c>
      <c r="F47" s="36">
        <f t="shared" si="39"/>
        <v>60146.259999999995</v>
      </c>
      <c r="G47" s="36">
        <f t="shared" si="39"/>
        <v>8230.0400000000009</v>
      </c>
      <c r="H47" s="36">
        <f t="shared" si="39"/>
        <v>90826.62</v>
      </c>
      <c r="I47" s="36">
        <f t="shared" si="39"/>
        <v>2725.0800000000017</v>
      </c>
      <c r="J47" s="36">
        <f t="shared" si="39"/>
        <v>20119.059999999998</v>
      </c>
      <c r="K47" s="36">
        <f t="shared" si="39"/>
        <v>36843.579572875387</v>
      </c>
      <c r="L47" s="36">
        <f t="shared" si="39"/>
        <v>102927.35999999999</v>
      </c>
      <c r="M47" s="36">
        <f t="shared" si="39"/>
        <v>356387.45</v>
      </c>
      <c r="N47" s="36">
        <f t="shared" si="39"/>
        <v>139874.35</v>
      </c>
      <c r="O47" s="36">
        <f t="shared" ref="O47:U47" si="40">O37+O40-O45</f>
        <v>-93263.074140302633</v>
      </c>
      <c r="P47" s="36">
        <f>P37+P40-P45</f>
        <v>22066.039999999994</v>
      </c>
      <c r="Q47" s="36">
        <f>Q37+Q40-Q45</f>
        <v>287869.37</v>
      </c>
      <c r="R47" s="36">
        <f>R37+R40-R45</f>
        <v>4681.9000000000015</v>
      </c>
      <c r="S47" s="36">
        <f>S37+S40-S45</f>
        <v>11001.57</v>
      </c>
      <c r="T47" s="36">
        <f>T37+T40-T45</f>
        <v>13445.585524988535</v>
      </c>
      <c r="U47" s="36">
        <f t="shared" si="40"/>
        <v>28210.214316827143</v>
      </c>
      <c r="V47" s="31"/>
      <c r="W47" s="15"/>
      <c r="X47" s="37" t="s">
        <v>365</v>
      </c>
      <c r="Y47" s="3" t="s">
        <v>7383</v>
      </c>
      <c r="Z47" s="193"/>
    </row>
    <row r="48" spans="1:26" x14ac:dyDescent="0.2">
      <c r="A48" s="1" t="s">
        <v>346</v>
      </c>
      <c r="B48" s="15" t="s">
        <v>347</v>
      </c>
      <c r="C48" s="15" t="s">
        <v>348</v>
      </c>
      <c r="D48" s="47">
        <f t="shared" ref="D48:O48" si="41">(D37+D40-D45)/D23</f>
        <v>7.5773267898383331E-2</v>
      </c>
      <c r="E48" s="47">
        <f t="shared" si="41"/>
        <v>0.29291</v>
      </c>
      <c r="F48" s="47">
        <f t="shared" si="41"/>
        <v>0.43333040345821322</v>
      </c>
      <c r="G48" s="47">
        <f t="shared" si="41"/>
        <v>0.18288977777777779</v>
      </c>
      <c r="H48" s="47">
        <f t="shared" si="41"/>
        <v>0.58597819354838709</v>
      </c>
      <c r="I48" s="47">
        <f t="shared" si="41"/>
        <v>3.3031272727272749E-2</v>
      </c>
      <c r="J48" s="47">
        <f t="shared" si="41"/>
        <v>0.28741514285714281</v>
      </c>
      <c r="K48" s="47">
        <f t="shared" si="41"/>
        <v>0.27433366954098359</v>
      </c>
      <c r="L48" s="47">
        <f t="shared" si="41"/>
        <v>0.42886399999999997</v>
      </c>
      <c r="M48" s="47">
        <f t="shared" si="41"/>
        <v>0.46445981837991129</v>
      </c>
      <c r="N48" s="47">
        <f t="shared" si="41"/>
        <v>0.78115910867865523</v>
      </c>
      <c r="O48" s="47">
        <f t="shared" si="41"/>
        <v>-2.2838654282105266</v>
      </c>
      <c r="P48" s="47">
        <f>(P37+P40-P45)/P23</f>
        <v>0.21015276190476184</v>
      </c>
      <c r="Q48" s="47">
        <f>(Q37+Q40-Q45)/Q23</f>
        <v>0.71967342499999998</v>
      </c>
      <c r="R48" s="47">
        <f>(R37+R40-R45)/R23</f>
        <v>0.16256597222222227</v>
      </c>
      <c r="S48" s="47">
        <f>(S37+S40-S45)/S23</f>
        <v>0.42313730769230767</v>
      </c>
      <c r="T48" s="47">
        <f>(T37+T40-T45)/T23</f>
        <v>0.22302644756070705</v>
      </c>
      <c r="U48" s="47">
        <f t="shared" ref="U48" si="42">(U37+U40-U45)/U23</f>
        <v>0.39350325057098873</v>
      </c>
      <c r="V48" s="35"/>
      <c r="W48" s="15"/>
      <c r="X48" s="48">
        <f>+AVERAGE(D48:U48)</f>
        <v>0.20490768842262155</v>
      </c>
      <c r="Y48" s="192">
        <f>+Z49/Z48</f>
        <v>0.18856662037630589</v>
      </c>
      <c r="Z48" s="193">
        <v>3338348</v>
      </c>
    </row>
    <row r="49" spans="1:30" x14ac:dyDescent="0.2">
      <c r="A49" s="1" t="s">
        <v>349</v>
      </c>
      <c r="B49" s="15" t="s">
        <v>350</v>
      </c>
      <c r="C49" s="15" t="s">
        <v>320</v>
      </c>
      <c r="D49" s="47">
        <f t="shared" ref="D49:N49" si="43">D33</f>
        <v>1</v>
      </c>
      <c r="E49" s="47">
        <f t="shared" si="43"/>
        <v>1</v>
      </c>
      <c r="F49" s="47">
        <f t="shared" si="43"/>
        <v>1</v>
      </c>
      <c r="G49" s="47">
        <f t="shared" si="43"/>
        <v>1</v>
      </c>
      <c r="H49" s="47">
        <f t="shared" si="43"/>
        <v>1</v>
      </c>
      <c r="I49" s="47">
        <f t="shared" si="43"/>
        <v>1</v>
      </c>
      <c r="J49" s="47">
        <f t="shared" si="43"/>
        <v>1</v>
      </c>
      <c r="K49" s="47">
        <f t="shared" si="43"/>
        <v>1</v>
      </c>
      <c r="L49" s="47">
        <f t="shared" si="43"/>
        <v>1</v>
      </c>
      <c r="M49" s="47">
        <f t="shared" si="43"/>
        <v>1</v>
      </c>
      <c r="N49" s="47">
        <f t="shared" si="43"/>
        <v>1</v>
      </c>
      <c r="O49" s="47">
        <f t="shared" ref="O49:U49" si="44">O33</f>
        <v>1</v>
      </c>
      <c r="P49" s="47">
        <f>P33</f>
        <v>1</v>
      </c>
      <c r="Q49" s="47">
        <f>Q33</f>
        <v>1</v>
      </c>
      <c r="R49" s="47">
        <f>R33</f>
        <v>1</v>
      </c>
      <c r="S49" s="47">
        <f>S33</f>
        <v>1</v>
      </c>
      <c r="T49" s="47">
        <f>T33</f>
        <v>1</v>
      </c>
      <c r="U49" s="47">
        <f t="shared" si="44"/>
        <v>1</v>
      </c>
      <c r="V49" s="35"/>
      <c r="W49" s="15"/>
      <c r="X49" s="48"/>
      <c r="Y49" s="192"/>
      <c r="Z49" s="193">
        <v>629501</v>
      </c>
    </row>
    <row r="50" spans="1:30" x14ac:dyDescent="0.2">
      <c r="A50" s="15"/>
      <c r="B50" s="15" t="s">
        <v>351</v>
      </c>
      <c r="C50" s="15" t="s">
        <v>352</v>
      </c>
      <c r="D50" s="36">
        <f t="shared" ref="D50:N50" si="45">D23*$C$16</f>
        <v>43300</v>
      </c>
      <c r="E50" s="36">
        <f t="shared" si="45"/>
        <v>137500</v>
      </c>
      <c r="F50" s="36">
        <f t="shared" si="45"/>
        <v>34700</v>
      </c>
      <c r="G50" s="36">
        <f t="shared" si="45"/>
        <v>11250</v>
      </c>
      <c r="H50" s="36">
        <f t="shared" si="45"/>
        <v>38750</v>
      </c>
      <c r="I50" s="36">
        <f t="shared" si="45"/>
        <v>20625</v>
      </c>
      <c r="J50" s="36">
        <f t="shared" si="45"/>
        <v>17500</v>
      </c>
      <c r="K50" s="36">
        <f t="shared" si="45"/>
        <v>33575.517393218848</v>
      </c>
      <c r="L50" s="36">
        <f t="shared" si="45"/>
        <v>60000</v>
      </c>
      <c r="M50" s="36">
        <f t="shared" si="45"/>
        <v>191829</v>
      </c>
      <c r="N50" s="36">
        <f t="shared" si="45"/>
        <v>44765</v>
      </c>
      <c r="O50" s="36">
        <f>O23*$C$16</f>
        <v>10208.906464924346</v>
      </c>
      <c r="P50" s="36">
        <f>P23*'WIP COMBINED'!$C$13</f>
        <v>26250</v>
      </c>
      <c r="Q50" s="36">
        <f>Q23*'WIP COMBINED'!$C$13</f>
        <v>100000</v>
      </c>
      <c r="R50" s="36">
        <f>R23*'WIP COMBINED'!$C$13</f>
        <v>7200</v>
      </c>
      <c r="S50" s="36">
        <f>S23*'WIP COMBINED'!$C$13</f>
        <v>6500</v>
      </c>
      <c r="T50" s="36">
        <f>T23*'WIP COMBINED'!$C$13</f>
        <v>15071.738881247134</v>
      </c>
      <c r="U50" s="36">
        <f t="shared" ref="U50" si="46">U23*$C$16</f>
        <v>17922.478579206785</v>
      </c>
      <c r="V50" s="31"/>
      <c r="W50" s="15"/>
      <c r="X50" s="48"/>
      <c r="Y50" s="192">
        <f>+AVERAGE(X48:Y48)</f>
        <v>0.19673715439946371</v>
      </c>
      <c r="Z50" s="193"/>
    </row>
    <row r="51" spans="1:30" x14ac:dyDescent="0.2">
      <c r="A51" s="15"/>
      <c r="B51" s="15" t="s">
        <v>353</v>
      </c>
      <c r="C51" s="15" t="s">
        <v>354</v>
      </c>
      <c r="D51" s="36">
        <f t="shared" ref="D51:N51" si="47">D47-D50</f>
        <v>-30176.070000000007</v>
      </c>
      <c r="E51" s="36">
        <f t="shared" si="47"/>
        <v>23600.5</v>
      </c>
      <c r="F51" s="36">
        <f t="shared" si="47"/>
        <v>25446.259999999995</v>
      </c>
      <c r="G51" s="36">
        <f t="shared" si="47"/>
        <v>-3019.9599999999991</v>
      </c>
      <c r="H51" s="36">
        <f t="shared" si="47"/>
        <v>52076.619999999995</v>
      </c>
      <c r="I51" s="36">
        <f t="shared" si="47"/>
        <v>-17899.919999999998</v>
      </c>
      <c r="J51" s="36">
        <f t="shared" si="47"/>
        <v>2619.0599999999977</v>
      </c>
      <c r="K51" s="36">
        <f t="shared" si="47"/>
        <v>3268.0621796565392</v>
      </c>
      <c r="L51" s="36">
        <f t="shared" si="47"/>
        <v>42927.359999999986</v>
      </c>
      <c r="M51" s="36">
        <f t="shared" si="47"/>
        <v>164558.45000000001</v>
      </c>
      <c r="N51" s="36">
        <f t="shared" si="47"/>
        <v>95109.35</v>
      </c>
      <c r="O51" s="36">
        <f t="shared" ref="O51:U51" si="48">O47-O50</f>
        <v>-103471.98060522699</v>
      </c>
      <c r="P51" s="36">
        <f>P47-P50</f>
        <v>-4183.9600000000064</v>
      </c>
      <c r="Q51" s="36">
        <f>Q47-Q50</f>
        <v>187869.37</v>
      </c>
      <c r="R51" s="36">
        <f>R47-R50</f>
        <v>-2518.0999999999985</v>
      </c>
      <c r="S51" s="36">
        <f>S47-S50</f>
        <v>4501.57</v>
      </c>
      <c r="T51" s="36">
        <f>T47-T50</f>
        <v>-1626.1533562585992</v>
      </c>
      <c r="U51" s="36">
        <f t="shared" si="48"/>
        <v>10287.735737620358</v>
      </c>
      <c r="V51" s="31"/>
      <c r="W51" s="15"/>
      <c r="X51" s="48"/>
      <c r="Y51" s="192"/>
      <c r="Z51" s="193"/>
    </row>
    <row r="52" spans="1:30" x14ac:dyDescent="0.2">
      <c r="A52" s="15"/>
      <c r="B52" s="15"/>
      <c r="C52" s="15" t="s">
        <v>355</v>
      </c>
      <c r="D52" s="31">
        <f t="shared" ref="D52:N52" si="49">IF(D51&gt;0,D51,0)</f>
        <v>0</v>
      </c>
      <c r="E52" s="31">
        <f t="shared" si="49"/>
        <v>23600.5</v>
      </c>
      <c r="F52" s="31">
        <f t="shared" si="49"/>
        <v>25446.259999999995</v>
      </c>
      <c r="G52" s="31">
        <f t="shared" si="49"/>
        <v>0</v>
      </c>
      <c r="H52" s="31">
        <f t="shared" si="49"/>
        <v>52076.619999999995</v>
      </c>
      <c r="I52" s="31">
        <f t="shared" si="49"/>
        <v>0</v>
      </c>
      <c r="J52" s="31">
        <f t="shared" si="49"/>
        <v>2619.0599999999977</v>
      </c>
      <c r="K52" s="31">
        <f t="shared" si="49"/>
        <v>3268.0621796565392</v>
      </c>
      <c r="L52" s="31">
        <f t="shared" si="49"/>
        <v>42927.359999999986</v>
      </c>
      <c r="M52" s="31">
        <f t="shared" si="49"/>
        <v>164558.45000000001</v>
      </c>
      <c r="N52" s="31">
        <f t="shared" si="49"/>
        <v>95109.35</v>
      </c>
      <c r="O52" s="31">
        <f t="shared" ref="O52:U52" si="50">IF(O51&gt;0,O51,0)</f>
        <v>0</v>
      </c>
      <c r="P52" s="31">
        <f>IF(P51&gt;0,P51,0)</f>
        <v>0</v>
      </c>
      <c r="Q52" s="31">
        <f>IF(Q51&gt;0,Q51,0)</f>
        <v>187869.37</v>
      </c>
      <c r="R52" s="31">
        <f>IF(R51&gt;0,R51,0)</f>
        <v>0</v>
      </c>
      <c r="S52" s="31">
        <f>IF(S51&gt;0,S51,0)</f>
        <v>4501.57</v>
      </c>
      <c r="T52" s="31">
        <f>IF(T51&gt;0,T51,0)</f>
        <v>0</v>
      </c>
      <c r="U52" s="31">
        <f t="shared" si="50"/>
        <v>10287.735737620358</v>
      </c>
      <c r="V52" s="31"/>
      <c r="W52" s="15"/>
      <c r="X52" s="37"/>
      <c r="Y52" s="15"/>
      <c r="Z52" s="15"/>
    </row>
    <row r="53" spans="1:30" ht="16" x14ac:dyDescent="0.2">
      <c r="A53" s="40"/>
      <c r="B53" s="49" t="s">
        <v>356</v>
      </c>
      <c r="C53" s="40" t="s">
        <v>357</v>
      </c>
      <c r="D53" s="45">
        <f t="shared" ref="D53:I53" si="51">IF(D33&lt;0.9,D52,0)</f>
        <v>0</v>
      </c>
      <c r="E53" s="45">
        <f t="shared" si="51"/>
        <v>0</v>
      </c>
      <c r="F53" s="45">
        <f t="shared" si="51"/>
        <v>0</v>
      </c>
      <c r="G53" s="45">
        <f t="shared" si="51"/>
        <v>0</v>
      </c>
      <c r="H53" s="45">
        <f t="shared" si="51"/>
        <v>0</v>
      </c>
      <c r="I53" s="45">
        <f t="shared" si="51"/>
        <v>0</v>
      </c>
      <c r="J53" s="45">
        <f t="shared" ref="J53:O53" si="52">IF(J33&lt;0.9,J52,0)</f>
        <v>0</v>
      </c>
      <c r="K53" s="45">
        <f t="shared" si="52"/>
        <v>0</v>
      </c>
      <c r="L53" s="45">
        <f t="shared" si="52"/>
        <v>0</v>
      </c>
      <c r="M53" s="45">
        <f t="shared" si="52"/>
        <v>0</v>
      </c>
      <c r="N53" s="45">
        <f t="shared" si="52"/>
        <v>0</v>
      </c>
      <c r="O53" s="45">
        <f t="shared" si="52"/>
        <v>0</v>
      </c>
      <c r="P53" s="45">
        <f t="shared" ref="P53:U53" si="53">IF(P33&lt;0.9,P52,0)</f>
        <v>0</v>
      </c>
      <c r="Q53" s="45">
        <f t="shared" si="53"/>
        <v>0</v>
      </c>
      <c r="R53" s="45">
        <f t="shared" si="53"/>
        <v>0</v>
      </c>
      <c r="S53" s="45">
        <f t="shared" si="53"/>
        <v>0</v>
      </c>
      <c r="T53" s="45">
        <f t="shared" si="53"/>
        <v>0</v>
      </c>
      <c r="U53" s="45">
        <f t="shared" si="53"/>
        <v>0</v>
      </c>
      <c r="V53" s="30"/>
      <c r="W53" s="40"/>
      <c r="X53" s="42">
        <f>SUM(D53:W53)</f>
        <v>0</v>
      </c>
      <c r="Y53" s="138">
        <f>-X53</f>
        <v>0</v>
      </c>
      <c r="Z53" s="49" t="s">
        <v>356</v>
      </c>
    </row>
    <row r="54" spans="1:30" x14ac:dyDescent="0.2">
      <c r="A54" s="36"/>
      <c r="B54" s="36"/>
      <c r="C54" s="36"/>
      <c r="D54" s="36"/>
      <c r="E54" s="36"/>
      <c r="F54" s="36"/>
      <c r="G54" s="36"/>
      <c r="H54" s="36"/>
      <c r="I54" s="36"/>
      <c r="J54" s="36"/>
      <c r="K54" s="36"/>
      <c r="L54" s="36"/>
      <c r="M54" s="36"/>
      <c r="N54" s="93"/>
      <c r="O54" s="36"/>
      <c r="P54" s="93"/>
      <c r="Q54" s="36"/>
      <c r="R54" s="36"/>
      <c r="S54" s="36"/>
      <c r="T54" s="36"/>
      <c r="U54" s="36"/>
      <c r="V54" s="31"/>
      <c r="W54" s="36"/>
      <c r="X54" s="37"/>
      <c r="Y54" s="73"/>
      <c r="Z54" s="70"/>
    </row>
    <row r="55" spans="1:30" x14ac:dyDescent="0.2">
      <c r="A55" s="50"/>
      <c r="B55" s="50" t="s">
        <v>363</v>
      </c>
      <c r="C55" s="50" t="s">
        <v>364</v>
      </c>
      <c r="D55" s="50">
        <f t="shared" ref="D55:N55" si="54">D40-D45-D53</f>
        <v>0</v>
      </c>
      <c r="E55" s="50">
        <f t="shared" si="54"/>
        <v>0</v>
      </c>
      <c r="F55" s="50">
        <f t="shared" si="54"/>
        <v>0</v>
      </c>
      <c r="G55" s="50">
        <f t="shared" si="54"/>
        <v>0</v>
      </c>
      <c r="H55" s="50">
        <f t="shared" si="54"/>
        <v>0</v>
      </c>
      <c r="I55" s="50">
        <f t="shared" si="54"/>
        <v>0</v>
      </c>
      <c r="J55" s="50">
        <f t="shared" si="54"/>
        <v>0</v>
      </c>
      <c r="K55" s="50">
        <f t="shared" si="54"/>
        <v>0</v>
      </c>
      <c r="L55" s="50">
        <f t="shared" si="54"/>
        <v>0</v>
      </c>
      <c r="M55" s="50">
        <f t="shared" si="54"/>
        <v>0</v>
      </c>
      <c r="N55" s="50">
        <f t="shared" si="54"/>
        <v>0</v>
      </c>
      <c r="O55" s="50">
        <f t="shared" ref="O55:U55" si="55">O40-O45-O53</f>
        <v>0</v>
      </c>
      <c r="P55" s="50">
        <f>P40-P45-P53</f>
        <v>0</v>
      </c>
      <c r="Q55" s="50">
        <f>Q40-Q45-Q53</f>
        <v>0</v>
      </c>
      <c r="R55" s="50">
        <f>R40-R45-R53</f>
        <v>0</v>
      </c>
      <c r="S55" s="50">
        <f>S40-S45-S53</f>
        <v>0</v>
      </c>
      <c r="T55" s="50">
        <f>T40-T45-T53</f>
        <v>0</v>
      </c>
      <c r="U55" s="50">
        <f t="shared" si="55"/>
        <v>0</v>
      </c>
      <c r="V55" s="51"/>
      <c r="W55" s="50"/>
      <c r="X55" s="54">
        <f>SUM(D55:W55)</f>
        <v>0</v>
      </c>
      <c r="Y55" s="50">
        <f>SUM(Y39:Y54)-X55</f>
        <v>0.3853037747757696</v>
      </c>
      <c r="Z55" s="51"/>
      <c r="AC55" s="173"/>
      <c r="AD55" s="134"/>
    </row>
    <row r="56" spans="1:30" s="51" customFormat="1" x14ac:dyDescent="0.2">
      <c r="A56" s="62"/>
      <c r="B56" s="62" t="s">
        <v>7384</v>
      </c>
      <c r="C56" s="62" t="s">
        <v>364</v>
      </c>
      <c r="D56" s="62">
        <v>0</v>
      </c>
      <c r="E56" s="62">
        <v>-3329.8982352183375</v>
      </c>
      <c r="F56" s="62">
        <v>0</v>
      </c>
      <c r="G56" s="62">
        <v>-2013.927576601669</v>
      </c>
      <c r="H56" s="62">
        <v>-449.85281313487212</v>
      </c>
      <c r="I56" s="62">
        <v>0</v>
      </c>
      <c r="J56" s="62">
        <v>-1680.1619433198357</v>
      </c>
      <c r="K56" s="62">
        <v>-537.20827829150949</v>
      </c>
      <c r="L56" s="62">
        <v>0</v>
      </c>
      <c r="M56" s="62">
        <v>0</v>
      </c>
      <c r="N56" s="62">
        <v>-30271.706539074978</v>
      </c>
      <c r="O56" s="62">
        <v>0</v>
      </c>
      <c r="P56" s="62">
        <v>0</v>
      </c>
      <c r="Q56" s="62">
        <v>0</v>
      </c>
      <c r="R56" s="62">
        <v>0</v>
      </c>
      <c r="S56" s="62">
        <v>0</v>
      </c>
      <c r="T56" s="62">
        <v>0</v>
      </c>
      <c r="U56" s="63">
        <v>0</v>
      </c>
      <c r="W56" s="62"/>
      <c r="X56" s="63">
        <f>SUM(D56:W56)</f>
        <v>-38282.755385641198</v>
      </c>
      <c r="Y56" s="62">
        <f>+X56-Y39</f>
        <v>18863.053147947154</v>
      </c>
      <c r="Z56" s="187"/>
      <c r="AA56" s="70"/>
      <c r="AB56" s="132"/>
      <c r="AC56" s="70"/>
      <c r="AD56" s="70"/>
    </row>
    <row r="57" spans="1:30" x14ac:dyDescent="0.2">
      <c r="A57" s="1"/>
      <c r="B57" s="15" t="s">
        <v>367</v>
      </c>
      <c r="C57" s="15"/>
      <c r="D57" s="46">
        <f t="shared" ref="D57:N57" si="56">+D55-D56</f>
        <v>0</v>
      </c>
      <c r="E57" s="46">
        <f t="shared" si="56"/>
        <v>3329.8982352183375</v>
      </c>
      <c r="F57" s="46">
        <f t="shared" si="56"/>
        <v>0</v>
      </c>
      <c r="G57" s="46">
        <f t="shared" si="56"/>
        <v>2013.927576601669</v>
      </c>
      <c r="H57" s="46">
        <f t="shared" si="56"/>
        <v>449.85281313487212</v>
      </c>
      <c r="I57" s="46">
        <f t="shared" si="56"/>
        <v>0</v>
      </c>
      <c r="J57" s="46">
        <f t="shared" si="56"/>
        <v>1680.1619433198357</v>
      </c>
      <c r="K57" s="46">
        <f t="shared" si="56"/>
        <v>537.20827829150949</v>
      </c>
      <c r="L57" s="136">
        <f t="shared" si="56"/>
        <v>0</v>
      </c>
      <c r="M57" s="136">
        <f t="shared" si="56"/>
        <v>0</v>
      </c>
      <c r="N57" s="46">
        <f t="shared" si="56"/>
        <v>30271.706539074978</v>
      </c>
      <c r="O57" s="46">
        <f t="shared" ref="O57:U57" si="57">+O55-O56</f>
        <v>0</v>
      </c>
      <c r="P57" s="46">
        <f>+P55-P56</f>
        <v>0</v>
      </c>
      <c r="Q57" s="46">
        <f>+Q55-Q56</f>
        <v>0</v>
      </c>
      <c r="R57" s="136">
        <f>+R55-R56</f>
        <v>0</v>
      </c>
      <c r="S57" s="136">
        <f>+S55-S56</f>
        <v>0</v>
      </c>
      <c r="T57" s="46">
        <f>+T55-T56</f>
        <v>0</v>
      </c>
      <c r="U57" s="46">
        <f t="shared" si="57"/>
        <v>0</v>
      </c>
      <c r="V57" s="46"/>
      <c r="W57" s="46">
        <f>+W56-W55</f>
        <v>0</v>
      </c>
      <c r="X57" s="38">
        <f>SUM(D57:W57)</f>
        <v>38282.755385641198</v>
      </c>
      <c r="Y57" s="46">
        <f>+X55-X56-X57</f>
        <v>0</v>
      </c>
      <c r="Z57" s="188"/>
      <c r="AA57" s="112"/>
      <c r="AC57" s="347"/>
      <c r="AD57" s="347"/>
    </row>
    <row r="58" spans="1:30" x14ac:dyDescent="0.2">
      <c r="A58" s="6"/>
      <c r="B58" s="6"/>
      <c r="C58" s="6"/>
      <c r="X58" s="137">
        <f>X56-Y39</f>
        <v>18863.053147947154</v>
      </c>
      <c r="Z58" s="127"/>
      <c r="AA58" s="88"/>
      <c r="AB58" s="133"/>
      <c r="AC58" s="159"/>
      <c r="AD58" s="159"/>
    </row>
    <row r="59" spans="1:30" x14ac:dyDescent="0.2">
      <c r="A59" s="6"/>
      <c r="B59" s="6"/>
      <c r="C59" s="6"/>
      <c r="X59" s="92"/>
      <c r="Z59" s="112"/>
      <c r="AC59" s="352"/>
      <c r="AD59" s="352"/>
    </row>
    <row r="60" spans="1:30" x14ac:dyDescent="0.2">
      <c r="A60" s="6"/>
      <c r="B60" s="6"/>
      <c r="C60" s="6"/>
      <c r="M60" s="92"/>
      <c r="X60" s="92"/>
      <c r="Z60" s="112"/>
    </row>
    <row r="61" spans="1:30" s="92" customFormat="1" x14ac:dyDescent="0.2">
      <c r="A61" s="167"/>
      <c r="B61" s="167"/>
      <c r="C61" s="167"/>
      <c r="P61"/>
      <c r="Q61"/>
      <c r="R61"/>
      <c r="S61"/>
      <c r="T61"/>
      <c r="V61" s="168"/>
    </row>
    <row r="62" spans="1:30" x14ac:dyDescent="0.2">
      <c r="A62" s="6"/>
      <c r="B62" s="6"/>
      <c r="C62" s="6"/>
      <c r="D62" s="112"/>
      <c r="E62" s="112"/>
      <c r="F62" s="112"/>
      <c r="G62" s="112"/>
      <c r="H62" s="112"/>
      <c r="I62" s="112"/>
      <c r="J62" s="112"/>
      <c r="K62" s="112"/>
      <c r="L62" s="112"/>
      <c r="M62" s="112"/>
      <c r="N62" s="112"/>
      <c r="O62" s="112"/>
      <c r="U62" s="112"/>
      <c r="X62" s="92">
        <v>-301382.17</v>
      </c>
    </row>
    <row r="63" spans="1:30" x14ac:dyDescent="0.2">
      <c r="M63" s="92"/>
      <c r="X63" s="92">
        <f>+X62-X55</f>
        <v>-301382.17</v>
      </c>
    </row>
    <row r="64" spans="1:30" x14ac:dyDescent="0.2">
      <c r="M64" s="112"/>
      <c r="X64" s="92"/>
    </row>
    <row r="65" spans="24:24" x14ac:dyDescent="0.2">
      <c r="X65" s="112"/>
    </row>
  </sheetData>
  <protectedRanges>
    <protectedRange sqref="X9:JK9 A9:C9 F9:G9 Z10:Z15 I9:O9 U9:V9" name="Range1_1" securityDescriptor="O:WDG:WDD:(A;;CC;;;S-1-5-21-515639634-1143291363-624655392-4399)(A;;CC;;;S-1-5-21-515639634-1143291363-624655392-9522)(A;;CC;;;S-1-5-21-515639634-1143291363-624655392-5759)(A;;CC;;;S-1-5-21-515639634-1143291363-624655392-1161)(A;;CC;;;S-1-5-21-515639634-1143291363-624655392-9570)"/>
    <protectedRange sqref="D15:O15 U15:V15" name="Range1_2" securityDescriptor="O:WDG:WDD:(A;;CC;;;S-1-5-21-515639634-1143291363-624655392-4399)(A;;CC;;;S-1-5-21-515639634-1143291363-624655392-9522)(A;;CC;;;S-1-5-21-515639634-1143291363-624655392-5759)(A;;CC;;;S-1-5-21-515639634-1143291363-624655392-1161)(A;;CC;;;S-1-5-21-515639634-1143291363-624655392-9570)"/>
    <protectedRange sqref="W26 D23:D26 D17:O17 D19:O20 F23:O26 U17:V17 U19:U20 U23:V26" name="Range1_4" securityDescriptor="O:WDG:WDD:(A;;CC;;;S-1-5-21-515639634-1143291363-624655392-4399)(A;;CC;;;S-1-5-21-515639634-1143291363-624655392-9522)(A;;CC;;;S-1-5-21-515639634-1143291363-624655392-5759)(A;;CC;;;S-1-5-21-515639634-1143291363-624655392-1161)(A;;CC;;;S-1-5-21-515639634-1143291363-624655392-9570)"/>
    <protectedRange sqref="Z21 AB21:JK21 A21:J21 L21:O21 U21" name="Range1_6" securityDescriptor="O:WDG:WDD:(A;;CC;;;S-1-5-21-515639634-1143291363-624655392-4399)(A;;CC;;;S-1-5-21-515639634-1143291363-624655392-9522)(A;;CC;;;S-1-5-21-515639634-1143291363-624655392-5759)(A;;CC;;;S-1-5-21-515639634-1143291363-624655392-1161)(A;;CC;;;S-1-5-21-515639634-1143291363-624655392-9570)"/>
    <protectedRange sqref="X27 W29:W30" name="Range5_4" securityDescriptor="O:WDG:WDD:(A;;CC;;;WD)"/>
    <protectedRange sqref="X16:Z17 X25:X26 Y25:Z27 Y23:Y24 Y19:Y20 X28:Z30" name="Range1_8" securityDescriptor="O:WDG:WDD:(A;;CC;;;S-1-5-21-515639634-1143291363-624655392-4399)(A;;CC;;;S-1-5-21-515639634-1143291363-624655392-9522)(A;;CC;;;S-1-5-21-515639634-1143291363-624655392-5759)(A;;CC;;;S-1-5-21-515639634-1143291363-624655392-1161)(A;;CC;;;S-1-5-21-515639634-1143291363-624655392-9570)"/>
    <protectedRange sqref="J27:O27 U27:V27" name="Range5_5" securityDescriptor="O:WDG:WDD:(A;;CC;;;WD)"/>
    <protectedRange sqref="Y21:Y22 AB22:JK22 A22:D22 F22:O22 U22:V22" name="Range1_13" securityDescriptor="O:WDG:WDD:(A;;CC;;;S-1-5-21-515639634-1143291363-624655392-4399)(A;;CC;;;S-1-5-21-515639634-1143291363-624655392-9522)(A;;CC;;;S-1-5-21-515639634-1143291363-624655392-5759)(A;;CC;;;S-1-5-21-515639634-1143291363-624655392-1161)(A;;CC;;;S-1-5-21-515639634-1143291363-624655392-9570)"/>
    <protectedRange sqref="X18:Z18 AB18:JK18 V19:V21 X19:X24 A18:D18 F18:O18 U18:V18" name="Range1_16" securityDescriptor="O:WDG:WDD:(A;;CC;;;S-1-5-21-515639634-1143291363-624655392-4399)(A;;CC;;;S-1-5-21-515639634-1143291363-624655392-9522)(A;;CC;;;S-1-5-21-515639634-1143291363-624655392-5759)(A;;CC;;;S-1-5-21-515639634-1143291363-624655392-1161)(A;;CC;;;S-1-5-21-515639634-1143291363-624655392-9570)"/>
    <protectedRange sqref="Y57:Z57 W31:X31" name="Range5_6" securityDescriptor="O:WDG:WDD:(A;;CC;;;WD)"/>
    <protectedRange sqref="Y31:Z31" name="Range1_17" securityDescriptor="O:WDG:WDD:(A;;CC;;;S-1-5-21-515639634-1143291363-624655392-4399)(A;;CC;;;S-1-5-21-515639634-1143291363-624655392-9522)(A;;CC;;;S-1-5-21-515639634-1143291363-624655392-5759)(A;;CC;;;S-1-5-21-515639634-1143291363-624655392-1161)(A;;CC;;;S-1-5-21-515639634-1143291363-624655392-9570)"/>
    <protectedRange sqref="D5" name="Range1_5" securityDescriptor="O:WDG:WDD:(A;;CC;;;S-1-5-21-515639634-1143291363-624655392-4399)(A;;CC;;;S-1-5-21-515639634-1143291363-624655392-9522)(A;;CC;;;S-1-5-21-515639634-1143291363-624655392-5759)(A;;CC;;;S-1-5-21-515639634-1143291363-624655392-1161)(A;;CC;;;S-1-5-21-515639634-1143291363-624655392-9570)"/>
    <protectedRange sqref="E5" name="Range1_9" securityDescriptor="O:WDG:WDD:(A;;CC;;;S-1-5-21-515639634-1143291363-624655392-4399)(A;;CC;;;S-1-5-21-515639634-1143291363-624655392-9522)(A;;CC;;;S-1-5-21-515639634-1143291363-624655392-5759)(A;;CC;;;S-1-5-21-515639634-1143291363-624655392-1161)(A;;CC;;;S-1-5-21-515639634-1143291363-624655392-9570)"/>
    <protectedRange sqref="F5:G5" name="Range1_12" securityDescriptor="O:WDG:WDD:(A;;CC;;;S-1-5-21-515639634-1143291363-624655392-4399)(A;;CC;;;S-1-5-21-515639634-1143291363-624655392-9522)(A;;CC;;;S-1-5-21-515639634-1143291363-624655392-5759)(A;;CC;;;S-1-5-21-515639634-1143291363-624655392-1161)(A;;CC;;;S-1-5-21-515639634-1143291363-624655392-9570)"/>
    <protectedRange sqref="H5" name="Range1_18" securityDescriptor="O:WDG:WDD:(A;;CC;;;S-1-5-21-515639634-1143291363-624655392-4399)(A;;CC;;;S-1-5-21-515639634-1143291363-624655392-9522)(A;;CC;;;S-1-5-21-515639634-1143291363-624655392-5759)(A;;CC;;;S-1-5-21-515639634-1143291363-624655392-1161)(A;;CC;;;S-1-5-21-515639634-1143291363-624655392-9570)"/>
    <protectedRange sqref="I5" name="Range1_28" securityDescriptor="O:WDG:WDD:(A;;CC;;;S-1-5-21-515639634-1143291363-624655392-4399)(A;;CC;;;S-1-5-21-515639634-1143291363-624655392-9522)(A;;CC;;;S-1-5-21-515639634-1143291363-624655392-5759)(A;;CC;;;S-1-5-21-515639634-1143291363-624655392-1161)(A;;CC;;;S-1-5-21-515639634-1143291363-624655392-9570)"/>
    <protectedRange sqref="J5" name="Range1_45" securityDescriptor="O:WDG:WDD:(A;;CC;;;S-1-5-21-515639634-1143291363-624655392-4399)(A;;CC;;;S-1-5-21-515639634-1143291363-624655392-9522)(A;;CC;;;S-1-5-21-515639634-1143291363-624655392-5759)(A;;CC;;;S-1-5-21-515639634-1143291363-624655392-1161)(A;;CC;;;S-1-5-21-515639634-1143291363-624655392-9570)"/>
    <protectedRange sqref="K5" name="Range1_48" securityDescriptor="O:WDG:WDD:(A;;CC;;;S-1-5-21-515639634-1143291363-624655392-4399)(A;;CC;;;S-1-5-21-515639634-1143291363-624655392-9522)(A;;CC;;;S-1-5-21-515639634-1143291363-624655392-5759)(A;;CC;;;S-1-5-21-515639634-1143291363-624655392-1161)(A;;CC;;;S-1-5-21-515639634-1143291363-624655392-9570)"/>
    <protectedRange sqref="L5" name="Range1_53" securityDescriptor="O:WDG:WDD:(A;;CC;;;S-1-5-21-515639634-1143291363-624655392-4399)(A;;CC;;;S-1-5-21-515639634-1143291363-624655392-9522)(A;;CC;;;S-1-5-21-515639634-1143291363-624655392-5759)(A;;CC;;;S-1-5-21-515639634-1143291363-624655392-1161)(A;;CC;;;S-1-5-21-515639634-1143291363-624655392-9570)"/>
    <protectedRange sqref="M5" name="Range1_54" securityDescriptor="O:WDG:WDD:(A;;CC;;;S-1-5-21-515639634-1143291363-624655392-4399)(A;;CC;;;S-1-5-21-515639634-1143291363-624655392-9522)(A;;CC;;;S-1-5-21-515639634-1143291363-624655392-5759)(A;;CC;;;S-1-5-21-515639634-1143291363-624655392-1161)(A;;CC;;;S-1-5-21-515639634-1143291363-624655392-9570)"/>
    <protectedRange sqref="O5" name="Range1_56" securityDescriptor="O:WDG:WDD:(A;;CC;;;S-1-5-21-515639634-1143291363-624655392-4399)(A;;CC;;;S-1-5-21-515639634-1143291363-624655392-9522)(A;;CC;;;S-1-5-21-515639634-1143291363-624655392-5759)(A;;CC;;;S-1-5-21-515639634-1143291363-624655392-1161)(A;;CC;;;S-1-5-21-515639634-1143291363-624655392-9570)"/>
    <protectedRange sqref="U5 N5" name="Range1_65" securityDescriptor="O:WDG:WDD:(A;;CC;;;S-1-5-21-515639634-1143291363-624655392-4399)(A;;CC;;;S-1-5-21-515639634-1143291363-624655392-9522)(A;;CC;;;S-1-5-21-515639634-1143291363-624655392-5759)(A;;CC;;;S-1-5-21-515639634-1143291363-624655392-1161)(A;;CC;;;S-1-5-21-515639634-1143291363-624655392-9570)"/>
    <protectedRange sqref="K21" name="Range1_6_1" securityDescriptor="O:WDG:WDD:(A;;CC;;;S-1-5-21-515639634-1143291363-624655392-4399)(A;;CC;;;S-1-5-21-515639634-1143291363-624655392-9522)(A;;CC;;;S-1-5-21-515639634-1143291363-624655392-5759)(A;;CC;;;S-1-5-21-515639634-1143291363-624655392-1161)(A;;CC;;;S-1-5-21-515639634-1143291363-624655392-9570)"/>
    <protectedRange sqref="E23:E26" name="Range1_4_2" securityDescriptor="O:WDG:WDD:(A;;CC;;;S-1-5-21-515639634-1143291363-624655392-4399)(A;;CC;;;S-1-5-21-515639634-1143291363-624655392-9522)(A;;CC;;;S-1-5-21-515639634-1143291363-624655392-5759)(A;;CC;;;S-1-5-21-515639634-1143291363-624655392-1161)(A;;CC;;;S-1-5-21-515639634-1143291363-624655392-9570)"/>
    <protectedRange sqref="E22" name="Range1_13_2" securityDescriptor="O:WDG:WDD:(A;;CC;;;S-1-5-21-515639634-1143291363-624655392-4399)(A;;CC;;;S-1-5-21-515639634-1143291363-624655392-9522)(A;;CC;;;S-1-5-21-515639634-1143291363-624655392-5759)(A;;CC;;;S-1-5-21-515639634-1143291363-624655392-1161)(A;;CC;;;S-1-5-21-515639634-1143291363-624655392-9570)"/>
    <protectedRange sqref="E18" name="Range1_16_2" securityDescriptor="O:WDG:WDD:(A;;CC;;;S-1-5-21-515639634-1143291363-624655392-4399)(A;;CC;;;S-1-5-21-515639634-1143291363-624655392-9522)(A;;CC;;;S-1-5-21-515639634-1143291363-624655392-5759)(A;;CC;;;S-1-5-21-515639634-1143291363-624655392-1161)(A;;CC;;;S-1-5-21-515639634-1143291363-624655392-9570)"/>
    <protectedRange sqref="P9" name="Range1_1_1" securityDescriptor="O:WDG:WDD:(A;;CC;;;S-1-5-21-515639634-1143291363-624655392-4399)(A;;CC;;;S-1-5-21-515639634-1143291363-624655392-9522)(A;;CC;;;S-1-5-21-515639634-1143291363-624655392-5759)(A;;CC;;;S-1-5-21-515639634-1143291363-624655392-1161)(A;;CC;;;S-1-5-21-515639634-1143291363-624655392-9570)"/>
    <protectedRange sqref="P15" name="Range1_2_1" securityDescriptor="O:WDG:WDD:(A;;CC;;;S-1-5-21-515639634-1143291363-624655392-4399)(A;;CC;;;S-1-5-21-515639634-1143291363-624655392-9522)(A;;CC;;;S-1-5-21-515639634-1143291363-624655392-5759)(A;;CC;;;S-1-5-21-515639634-1143291363-624655392-1161)(A;;CC;;;S-1-5-21-515639634-1143291363-624655392-9570)"/>
    <protectedRange sqref="P17 P23:P26 P19:P20" name="Range1_4_1" securityDescriptor="O:WDG:WDD:(A;;CC;;;S-1-5-21-515639634-1143291363-624655392-4399)(A;;CC;;;S-1-5-21-515639634-1143291363-624655392-9522)(A;;CC;;;S-1-5-21-515639634-1143291363-624655392-5759)(A;;CC;;;S-1-5-21-515639634-1143291363-624655392-1161)(A;;CC;;;S-1-5-21-515639634-1143291363-624655392-9570)"/>
    <protectedRange sqref="P21" name="Range1_6_2" securityDescriptor="O:WDG:WDD:(A;;CC;;;S-1-5-21-515639634-1143291363-624655392-4399)(A;;CC;;;S-1-5-21-515639634-1143291363-624655392-9522)(A;;CC;;;S-1-5-21-515639634-1143291363-624655392-5759)(A;;CC;;;S-1-5-21-515639634-1143291363-624655392-1161)(A;;CC;;;S-1-5-21-515639634-1143291363-624655392-9570)"/>
    <protectedRange sqref="P22" name="Range1_13_1" securityDescriptor="O:WDG:WDD:(A;;CC;;;S-1-5-21-515639634-1143291363-624655392-4399)(A;;CC;;;S-1-5-21-515639634-1143291363-624655392-9522)(A;;CC;;;S-1-5-21-515639634-1143291363-624655392-5759)(A;;CC;;;S-1-5-21-515639634-1143291363-624655392-1161)(A;;CC;;;S-1-5-21-515639634-1143291363-624655392-9570)"/>
    <protectedRange sqref="P18" name="Range1_16_1" securityDescriptor="O:WDG:WDD:(A;;CC;;;S-1-5-21-515639634-1143291363-624655392-4399)(A;;CC;;;S-1-5-21-515639634-1143291363-624655392-9522)(A;;CC;;;S-1-5-21-515639634-1143291363-624655392-5759)(A;;CC;;;S-1-5-21-515639634-1143291363-624655392-1161)(A;;CC;;;S-1-5-21-515639634-1143291363-624655392-9570)"/>
    <protectedRange sqref="P5" name="Range1_19" securityDescriptor="O:WDG:WDD:(A;;CC;;;S-1-5-21-515639634-1143291363-624655392-4399)(A;;CC;;;S-1-5-21-515639634-1143291363-624655392-9522)(A;;CC;;;S-1-5-21-515639634-1143291363-624655392-5759)(A;;CC;;;S-1-5-21-515639634-1143291363-624655392-1161)(A;;CC;;;S-1-5-21-515639634-1143291363-624655392-9570)"/>
    <protectedRange sqref="Q9" name="Range1_1_2" securityDescriptor="O:WDG:WDD:(A;;CC;;;S-1-5-21-515639634-1143291363-624655392-4399)(A;;CC;;;S-1-5-21-515639634-1143291363-624655392-9522)(A;;CC;;;S-1-5-21-515639634-1143291363-624655392-5759)(A;;CC;;;S-1-5-21-515639634-1143291363-624655392-1161)(A;;CC;;;S-1-5-21-515639634-1143291363-624655392-9570)"/>
    <protectedRange sqref="Q15" name="Range1_2_2" securityDescriptor="O:WDG:WDD:(A;;CC;;;S-1-5-21-515639634-1143291363-624655392-4399)(A;;CC;;;S-1-5-21-515639634-1143291363-624655392-9522)(A;;CC;;;S-1-5-21-515639634-1143291363-624655392-5759)(A;;CC;;;S-1-5-21-515639634-1143291363-624655392-1161)(A;;CC;;;S-1-5-21-515639634-1143291363-624655392-9570)"/>
    <protectedRange sqref="Q23:Q26 Q19:Q20 Q17" name="Range1_4_3" securityDescriptor="O:WDG:WDD:(A;;CC;;;S-1-5-21-515639634-1143291363-624655392-4399)(A;;CC;;;S-1-5-21-515639634-1143291363-624655392-9522)(A;;CC;;;S-1-5-21-515639634-1143291363-624655392-5759)(A;;CC;;;S-1-5-21-515639634-1143291363-624655392-1161)(A;;CC;;;S-1-5-21-515639634-1143291363-624655392-9570)"/>
    <protectedRange sqref="Q21" name="Range1_6_3" securityDescriptor="O:WDG:WDD:(A;;CC;;;S-1-5-21-515639634-1143291363-624655392-4399)(A;;CC;;;S-1-5-21-515639634-1143291363-624655392-9522)(A;;CC;;;S-1-5-21-515639634-1143291363-624655392-5759)(A;;CC;;;S-1-5-21-515639634-1143291363-624655392-1161)(A;;CC;;;S-1-5-21-515639634-1143291363-624655392-9570)"/>
    <protectedRange sqref="Q22" name="Range1_13_3" securityDescriptor="O:WDG:WDD:(A;;CC;;;S-1-5-21-515639634-1143291363-624655392-4399)(A;;CC;;;S-1-5-21-515639634-1143291363-624655392-9522)(A;;CC;;;S-1-5-21-515639634-1143291363-624655392-5759)(A;;CC;;;S-1-5-21-515639634-1143291363-624655392-1161)(A;;CC;;;S-1-5-21-515639634-1143291363-624655392-9570)"/>
    <protectedRange sqref="Q18" name="Range1_16_3" securityDescriptor="O:WDG:WDD:(A;;CC;;;S-1-5-21-515639634-1143291363-624655392-4399)(A;;CC;;;S-1-5-21-515639634-1143291363-624655392-9522)(A;;CC;;;S-1-5-21-515639634-1143291363-624655392-5759)(A;;CC;;;S-1-5-21-515639634-1143291363-624655392-1161)(A;;CC;;;S-1-5-21-515639634-1143291363-624655392-9570)"/>
    <protectedRange sqref="Q5" name="Range1_22" securityDescriptor="O:WDG:WDD:(A;;CC;;;S-1-5-21-515639634-1143291363-624655392-4399)(A;;CC;;;S-1-5-21-515639634-1143291363-624655392-9522)(A;;CC;;;S-1-5-21-515639634-1143291363-624655392-5759)(A;;CC;;;S-1-5-21-515639634-1143291363-624655392-1161)(A;;CC;;;S-1-5-21-515639634-1143291363-624655392-9570)"/>
    <protectedRange sqref="R9" name="Range1_1_3" securityDescriptor="O:WDG:WDD:(A;;CC;;;S-1-5-21-515639634-1143291363-624655392-4399)(A;;CC;;;S-1-5-21-515639634-1143291363-624655392-9522)(A;;CC;;;S-1-5-21-515639634-1143291363-624655392-5759)(A;;CC;;;S-1-5-21-515639634-1143291363-624655392-1161)(A;;CC;;;S-1-5-21-515639634-1143291363-624655392-9570)"/>
    <protectedRange sqref="R15" name="Range1_2_3" securityDescriptor="O:WDG:WDD:(A;;CC;;;S-1-5-21-515639634-1143291363-624655392-4399)(A;;CC;;;S-1-5-21-515639634-1143291363-624655392-9522)(A;;CC;;;S-1-5-21-515639634-1143291363-624655392-5759)(A;;CC;;;S-1-5-21-515639634-1143291363-624655392-1161)(A;;CC;;;S-1-5-21-515639634-1143291363-624655392-9570)"/>
    <protectedRange sqref="R19:R20 R17 R23:R26" name="Range1_4_4" securityDescriptor="O:WDG:WDD:(A;;CC;;;S-1-5-21-515639634-1143291363-624655392-4399)(A;;CC;;;S-1-5-21-515639634-1143291363-624655392-9522)(A;;CC;;;S-1-5-21-515639634-1143291363-624655392-5759)(A;;CC;;;S-1-5-21-515639634-1143291363-624655392-1161)(A;;CC;;;S-1-5-21-515639634-1143291363-624655392-9570)"/>
    <protectedRange sqref="R21" name="Range1_6_4" securityDescriptor="O:WDG:WDD:(A;;CC;;;S-1-5-21-515639634-1143291363-624655392-4399)(A;;CC;;;S-1-5-21-515639634-1143291363-624655392-9522)(A;;CC;;;S-1-5-21-515639634-1143291363-624655392-5759)(A;;CC;;;S-1-5-21-515639634-1143291363-624655392-1161)(A;;CC;;;S-1-5-21-515639634-1143291363-624655392-9570)"/>
    <protectedRange sqref="R22" name="Range1_13_4" securityDescriptor="O:WDG:WDD:(A;;CC;;;S-1-5-21-515639634-1143291363-624655392-4399)(A;;CC;;;S-1-5-21-515639634-1143291363-624655392-9522)(A;;CC;;;S-1-5-21-515639634-1143291363-624655392-5759)(A;;CC;;;S-1-5-21-515639634-1143291363-624655392-1161)(A;;CC;;;S-1-5-21-515639634-1143291363-624655392-9570)"/>
    <protectedRange sqref="R18" name="Range1_16_4" securityDescriptor="O:WDG:WDD:(A;;CC;;;S-1-5-21-515639634-1143291363-624655392-4399)(A;;CC;;;S-1-5-21-515639634-1143291363-624655392-9522)(A;;CC;;;S-1-5-21-515639634-1143291363-624655392-5759)(A;;CC;;;S-1-5-21-515639634-1143291363-624655392-1161)(A;;CC;;;S-1-5-21-515639634-1143291363-624655392-9570)"/>
    <protectedRange sqref="R5" name="Range1_37" securityDescriptor="O:WDG:WDD:(A;;CC;;;S-1-5-21-515639634-1143291363-624655392-4399)(A;;CC;;;S-1-5-21-515639634-1143291363-624655392-9522)(A;;CC;;;S-1-5-21-515639634-1143291363-624655392-5759)(A;;CC;;;S-1-5-21-515639634-1143291363-624655392-1161)(A;;CC;;;S-1-5-21-515639634-1143291363-624655392-9570)"/>
    <protectedRange sqref="S9" name="Range1_1_4" securityDescriptor="O:WDG:WDD:(A;;CC;;;S-1-5-21-515639634-1143291363-624655392-4399)(A;;CC;;;S-1-5-21-515639634-1143291363-624655392-9522)(A;;CC;;;S-1-5-21-515639634-1143291363-624655392-5759)(A;;CC;;;S-1-5-21-515639634-1143291363-624655392-1161)(A;;CC;;;S-1-5-21-515639634-1143291363-624655392-9570)"/>
    <protectedRange sqref="S15" name="Range1_2_4" securityDescriptor="O:WDG:WDD:(A;;CC;;;S-1-5-21-515639634-1143291363-624655392-4399)(A;;CC;;;S-1-5-21-515639634-1143291363-624655392-9522)(A;;CC;;;S-1-5-21-515639634-1143291363-624655392-5759)(A;;CC;;;S-1-5-21-515639634-1143291363-624655392-1161)(A;;CC;;;S-1-5-21-515639634-1143291363-624655392-9570)"/>
    <protectedRange sqref="S19:S20 S17 S23:S26" name="Range1_4_5" securityDescriptor="O:WDG:WDD:(A;;CC;;;S-1-5-21-515639634-1143291363-624655392-4399)(A;;CC;;;S-1-5-21-515639634-1143291363-624655392-9522)(A;;CC;;;S-1-5-21-515639634-1143291363-624655392-5759)(A;;CC;;;S-1-5-21-515639634-1143291363-624655392-1161)(A;;CC;;;S-1-5-21-515639634-1143291363-624655392-9570)"/>
    <protectedRange sqref="S21" name="Range1_6_5" securityDescriptor="O:WDG:WDD:(A;;CC;;;S-1-5-21-515639634-1143291363-624655392-4399)(A;;CC;;;S-1-5-21-515639634-1143291363-624655392-9522)(A;;CC;;;S-1-5-21-515639634-1143291363-624655392-5759)(A;;CC;;;S-1-5-21-515639634-1143291363-624655392-1161)(A;;CC;;;S-1-5-21-515639634-1143291363-624655392-9570)"/>
    <protectedRange sqref="S27" name="Range5_5_1" securityDescriptor="O:WDG:WDD:(A;;CC;;;WD)"/>
    <protectedRange sqref="S22" name="Range1_13_5" securityDescriptor="O:WDG:WDD:(A;;CC;;;S-1-5-21-515639634-1143291363-624655392-4399)(A;;CC;;;S-1-5-21-515639634-1143291363-624655392-9522)(A;;CC;;;S-1-5-21-515639634-1143291363-624655392-5759)(A;;CC;;;S-1-5-21-515639634-1143291363-624655392-1161)(A;;CC;;;S-1-5-21-515639634-1143291363-624655392-9570)"/>
    <protectedRange sqref="S18" name="Range1_16_5" securityDescriptor="O:WDG:WDD:(A;;CC;;;S-1-5-21-515639634-1143291363-624655392-4399)(A;;CC;;;S-1-5-21-515639634-1143291363-624655392-9522)(A;;CC;;;S-1-5-21-515639634-1143291363-624655392-5759)(A;;CC;;;S-1-5-21-515639634-1143291363-624655392-1161)(A;;CC;;;S-1-5-21-515639634-1143291363-624655392-9570)"/>
    <protectedRange sqref="S5" name="Range1_57" securityDescriptor="O:WDG:WDD:(A;;CC;;;S-1-5-21-515639634-1143291363-624655392-4399)(A;;CC;;;S-1-5-21-515639634-1143291363-624655392-9522)(A;;CC;;;S-1-5-21-515639634-1143291363-624655392-5759)(A;;CC;;;S-1-5-21-515639634-1143291363-624655392-1161)(A;;CC;;;S-1-5-21-515639634-1143291363-624655392-9570)"/>
    <protectedRange sqref="T9" name="Range1_1_5" securityDescriptor="O:WDG:WDD:(A;;CC;;;S-1-5-21-515639634-1143291363-624655392-4399)(A;;CC;;;S-1-5-21-515639634-1143291363-624655392-9522)(A;;CC;;;S-1-5-21-515639634-1143291363-624655392-5759)(A;;CC;;;S-1-5-21-515639634-1143291363-624655392-1161)(A;;CC;;;S-1-5-21-515639634-1143291363-624655392-9570)"/>
    <protectedRange sqref="T15" name="Range1_2_5" securityDescriptor="O:WDG:WDD:(A;;CC;;;S-1-5-21-515639634-1143291363-624655392-4399)(A;;CC;;;S-1-5-21-515639634-1143291363-624655392-9522)(A;;CC;;;S-1-5-21-515639634-1143291363-624655392-5759)(A;;CC;;;S-1-5-21-515639634-1143291363-624655392-1161)(A;;CC;;;S-1-5-21-515639634-1143291363-624655392-9570)"/>
    <protectedRange sqref="T19:T20 T23:T26 T17" name="Range1_4_6" securityDescriptor="O:WDG:WDD:(A;;CC;;;S-1-5-21-515639634-1143291363-624655392-4399)(A;;CC;;;S-1-5-21-515639634-1143291363-624655392-9522)(A;;CC;;;S-1-5-21-515639634-1143291363-624655392-5759)(A;;CC;;;S-1-5-21-515639634-1143291363-624655392-1161)(A;;CC;;;S-1-5-21-515639634-1143291363-624655392-9570)"/>
    <protectedRange sqref="T21" name="Range1_6_6" securityDescriptor="O:WDG:WDD:(A;;CC;;;S-1-5-21-515639634-1143291363-624655392-4399)(A;;CC;;;S-1-5-21-515639634-1143291363-624655392-9522)(A;;CC;;;S-1-5-21-515639634-1143291363-624655392-5759)(A;;CC;;;S-1-5-21-515639634-1143291363-624655392-1161)(A;;CC;;;S-1-5-21-515639634-1143291363-624655392-9570)"/>
    <protectedRange sqref="T27" name="Range5_5_2" securityDescriptor="O:WDG:WDD:(A;;CC;;;WD)"/>
    <protectedRange sqref="T22" name="Range1_13_6" securityDescriptor="O:WDG:WDD:(A;;CC;;;S-1-5-21-515639634-1143291363-624655392-4399)(A;;CC;;;S-1-5-21-515639634-1143291363-624655392-9522)(A;;CC;;;S-1-5-21-515639634-1143291363-624655392-5759)(A;;CC;;;S-1-5-21-515639634-1143291363-624655392-1161)(A;;CC;;;S-1-5-21-515639634-1143291363-624655392-9570)"/>
    <protectedRange sqref="T18" name="Range1_16_6" securityDescriptor="O:WDG:WDD:(A;;CC;;;S-1-5-21-515639634-1143291363-624655392-4399)(A;;CC;;;S-1-5-21-515639634-1143291363-624655392-9522)(A;;CC;;;S-1-5-21-515639634-1143291363-624655392-5759)(A;;CC;;;S-1-5-21-515639634-1143291363-624655392-1161)(A;;CC;;;S-1-5-21-515639634-1143291363-624655392-9570)"/>
    <protectedRange sqref="T5" name="Range1_65_1" securityDescriptor="O:WDG:WDD:(A;;CC;;;S-1-5-21-515639634-1143291363-624655392-4399)(A;;CC;;;S-1-5-21-515639634-1143291363-624655392-9522)(A;;CC;;;S-1-5-21-515639634-1143291363-624655392-5759)(A;;CC;;;S-1-5-21-515639634-1143291363-624655392-1161)(A;;CC;;;S-1-5-21-515639634-1143291363-624655392-9570)"/>
  </protectedRanges>
  <mergeCells count="18">
    <mergeCell ref="D12:D13"/>
    <mergeCell ref="E12:E13"/>
    <mergeCell ref="J12:J13"/>
    <mergeCell ref="I12:I13"/>
    <mergeCell ref="F12:F13"/>
    <mergeCell ref="G12:G13"/>
    <mergeCell ref="H12:H13"/>
    <mergeCell ref="U12:U13"/>
    <mergeCell ref="O12:O13"/>
    <mergeCell ref="N12:N13"/>
    <mergeCell ref="K12:K13"/>
    <mergeCell ref="L12:L13"/>
    <mergeCell ref="M12:M13"/>
    <mergeCell ref="P12:P13"/>
    <mergeCell ref="Q12:Q13"/>
    <mergeCell ref="R12:R13"/>
    <mergeCell ref="S12:S13"/>
    <mergeCell ref="T12:T13"/>
  </mergeCells>
  <conditionalFormatting sqref="A25:V25 A27:V27 A32:Z32">
    <cfRule type="cellIs" dxfId="66" priority="7" operator="lessThan">
      <formula>0</formula>
    </cfRule>
  </conditionalFormatting>
  <conditionalFormatting sqref="D5:O5">
    <cfRule type="containsText" dxfId="65" priority="41" operator="containsText" text="ON HOLD">
      <formula>NOT(ISERROR(SEARCH("ON HOLD",D5)))</formula>
    </cfRule>
  </conditionalFormatting>
  <conditionalFormatting sqref="D20:O20">
    <cfRule type="cellIs" dxfId="64" priority="269" operator="notEqual">
      <formula>#REF!</formula>
    </cfRule>
  </conditionalFormatting>
  <conditionalFormatting sqref="D19:U19">
    <cfRule type="cellIs" dxfId="63" priority="4" operator="notEqual">
      <formula>"USD"</formula>
    </cfRule>
  </conditionalFormatting>
  <conditionalFormatting sqref="D30:U30">
    <cfRule type="cellIs" dxfId="62" priority="2" operator="greaterThan">
      <formula>0.25</formula>
    </cfRule>
  </conditionalFormatting>
  <conditionalFormatting sqref="D31:U31">
    <cfRule type="cellIs" dxfId="61" priority="3" operator="equal">
      <formula>1</formula>
    </cfRule>
  </conditionalFormatting>
  <conditionalFormatting sqref="D6:V8">
    <cfRule type="cellIs" dxfId="60" priority="6" operator="between">
      <formula>1</formula>
      <formula>100000000</formula>
    </cfRule>
  </conditionalFormatting>
  <conditionalFormatting sqref="U5">
    <cfRule type="containsText" dxfId="59" priority="334" operator="containsText" text="ON HOLD">
      <formula>NOT(ISERROR(SEARCH("ON HOLD",U5)))</formula>
    </cfRule>
  </conditionalFormatting>
  <conditionalFormatting sqref="U20">
    <cfRule type="cellIs" dxfId="58" priority="373" operator="notEqual">
      <formula>#REF!</formula>
    </cfRule>
  </conditionalFormatting>
  <conditionalFormatting sqref="X25:Z25 X27:Z27 Z28:Z30">
    <cfRule type="cellIs" dxfId="57" priority="378" operator="lessThan">
      <formula>0</formula>
    </cfRule>
  </conditionalFormatting>
  <pageMargins left="0.45" right="0.45" top="0.5" bottom="0.5" header="0.3" footer="0.3"/>
  <pageSetup scale="58" orientation="landscape" horizontalDpi="1200" verticalDpi="1200" r:id="rId1"/>
  <rowBreaks count="1" manualBreakCount="1">
    <brk id="56" max="16383" man="1"/>
  </rowBreaks>
  <legacyDrawing r:id="rId2"/>
  <extLst>
    <ext xmlns:x14="http://schemas.microsoft.com/office/spreadsheetml/2009/9/main" uri="{78C0D931-6437-407d-A8EE-F0AAD7539E65}">
      <x14:conditionalFormattings>
        <x14:conditionalFormatting xmlns:xm="http://schemas.microsoft.com/office/excel/2006/main">
          <x14:cfRule type="containsText" priority="1024" operator="containsText" text="ON HOLD" id="{B6E88B42-51C6-4382-A01D-9186963007CF}">
            <xm:f>NOT(ISERROR(SEARCH("ON HOLD",'WIP COMBINED'!#REF!)))</xm:f>
            <x14:dxf>
              <fill>
                <patternFill>
                  <bgColor theme="9"/>
                </patternFill>
              </fill>
            </x14:dxf>
          </x14:cfRule>
          <xm:sqref>P5:Q5</xm:sqref>
        </x14:conditionalFormatting>
        <x14:conditionalFormatting xmlns:xm="http://schemas.microsoft.com/office/excel/2006/main">
          <x14:cfRule type="cellIs" priority="1022" operator="notEqual" id="{E592FC7A-BF52-4F58-B7D0-7C3B6495F092}">
            <xm:f>'WIP COMBINED'!#REF!</xm:f>
            <x14:dxf>
              <fill>
                <patternFill>
                  <bgColor theme="6" tint="0.79998168889431442"/>
                </patternFill>
              </fill>
            </x14:dxf>
          </x14:cfRule>
          <xm:sqref>P20:T20</xm:sqref>
        </x14:conditionalFormatting>
        <x14:conditionalFormatting xmlns:xm="http://schemas.microsoft.com/office/excel/2006/main">
          <x14:cfRule type="containsText" priority="1023" operator="containsText" text="ON HOLD" id="{C8A7D158-BFD9-48F0-ADC1-117CF20BAD90}">
            <xm:f>NOT(ISERROR(SEARCH("ON HOLD",'WIP COMBINED'!#REF!)))</xm:f>
            <x14:dxf>
              <fill>
                <patternFill>
                  <bgColor theme="9"/>
                </patternFill>
              </fill>
            </x14:dxf>
          </x14:cfRule>
          <xm:sqref>R5:S5</xm:sqref>
        </x14:conditionalFormatting>
        <x14:conditionalFormatting xmlns:xm="http://schemas.microsoft.com/office/excel/2006/main">
          <x14:cfRule type="containsText" priority="30" operator="containsText" text="ON HOLD" id="{B6E88B42-51C6-4382-A01D-9186963007CF}">
            <xm:f>NOT(ISERROR(SEARCH("ON HOLD",'WIP COMBINED'!AZ1)))</xm:f>
            <x14:dxf>
              <fill>
                <patternFill>
                  <bgColor theme="9"/>
                </patternFill>
              </fill>
            </x14:dxf>
          </x14:cfRule>
          <xm:sqref>T5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65"/>
  <sheetViews>
    <sheetView topLeftCell="A5" workbookViewId="0">
      <selection activeCell="BP12" sqref="BP12:BP13"/>
    </sheetView>
  </sheetViews>
  <sheetFormatPr baseColWidth="10" defaultColWidth="13.5" defaultRowHeight="15" x14ac:dyDescent="0.2"/>
  <cols>
    <col min="1" max="1" width="10.83203125" customWidth="1"/>
    <col min="2" max="2" width="26.83203125" customWidth="1"/>
    <col min="3" max="3" width="6.5" customWidth="1"/>
    <col min="4" max="16" width="16.5" customWidth="1"/>
    <col min="17" max="17" width="2.33203125" customWidth="1"/>
    <col min="18" max="18" width="17.5" bestFit="1" customWidth="1"/>
    <col min="19" max="19" width="19.83203125" bestFit="1" customWidth="1"/>
    <col min="20" max="20" width="19.6640625" bestFit="1" customWidth="1"/>
    <col min="21" max="21" width="15.83203125" customWidth="1"/>
    <col min="22" max="22" width="16" bestFit="1" customWidth="1"/>
    <col min="24" max="24" width="18.1640625" customWidth="1"/>
  </cols>
  <sheetData>
    <row r="1" spans="1:20" hidden="1" x14ac:dyDescent="0.2">
      <c r="B1" t="s">
        <v>7337</v>
      </c>
    </row>
    <row r="2" spans="1:20" hidden="1" x14ac:dyDescent="0.2">
      <c r="B2" t="s">
        <v>276</v>
      </c>
    </row>
    <row r="3" spans="1:20" hidden="1" x14ac:dyDescent="0.2">
      <c r="B3" t="s">
        <v>303</v>
      </c>
    </row>
    <row r="4" spans="1:20" hidden="1" x14ac:dyDescent="0.2">
      <c r="B4" t="s">
        <v>7338</v>
      </c>
    </row>
    <row r="5" spans="1:20" ht="19" x14ac:dyDescent="0.25">
      <c r="A5" s="2" t="s">
        <v>0</v>
      </c>
      <c r="G5" s="150" t="s">
        <v>1</v>
      </c>
      <c r="H5" s="150" t="s">
        <v>1</v>
      </c>
      <c r="I5" s="150" t="s">
        <v>6</v>
      </c>
      <c r="J5" s="150" t="s">
        <v>6</v>
      </c>
      <c r="K5" s="150" t="s">
        <v>6</v>
      </c>
      <c r="L5" s="150" t="s">
        <v>6</v>
      </c>
      <c r="M5" s="150" t="s">
        <v>6</v>
      </c>
      <c r="N5" s="150" t="s">
        <v>6</v>
      </c>
      <c r="O5" s="150" t="s">
        <v>6</v>
      </c>
      <c r="P5" s="150" t="s">
        <v>6</v>
      </c>
    </row>
    <row r="6" spans="1:20" s="92" customFormat="1" ht="19" x14ac:dyDescent="0.25">
      <c r="A6" s="90">
        <v>43861</v>
      </c>
      <c r="B6" s="89"/>
      <c r="C6" s="94" t="s">
        <v>8</v>
      </c>
      <c r="D6" s="129">
        <v>0</v>
      </c>
      <c r="E6" s="129">
        <v>0</v>
      </c>
      <c r="F6" s="129">
        <v>0</v>
      </c>
      <c r="G6" s="129">
        <f>1389.4+1821</f>
        <v>3210.4</v>
      </c>
      <c r="H6" s="129">
        <v>0</v>
      </c>
      <c r="I6" s="129">
        <v>0</v>
      </c>
      <c r="J6" s="129">
        <v>0</v>
      </c>
      <c r="K6" s="129">
        <v>0</v>
      </c>
      <c r="L6" s="129">
        <v>0</v>
      </c>
      <c r="M6" s="129"/>
      <c r="N6" s="129"/>
      <c r="O6" s="129">
        <v>0</v>
      </c>
      <c r="P6" s="129">
        <v>0</v>
      </c>
      <c r="R6" s="107">
        <f>SUM(D6:J6)</f>
        <v>3210.4</v>
      </c>
      <c r="S6" s="94" t="s">
        <v>8</v>
      </c>
    </row>
    <row r="7" spans="1:20" s="92" customFormat="1" x14ac:dyDescent="0.2">
      <c r="A7" s="1"/>
      <c r="B7" s="6"/>
      <c r="C7" s="95" t="s">
        <v>9</v>
      </c>
      <c r="D7" s="129">
        <v>0</v>
      </c>
      <c r="E7" s="129">
        <v>0</v>
      </c>
      <c r="F7" s="129">
        <v>0</v>
      </c>
      <c r="G7" s="129">
        <v>0</v>
      </c>
      <c r="H7" s="129">
        <f>1391.5+167.5</f>
        <v>1559</v>
      </c>
      <c r="I7" s="129">
        <f>61.5+706</f>
        <v>767.5</v>
      </c>
      <c r="J7" s="129">
        <v>0</v>
      </c>
      <c r="K7" s="129">
        <f>5167.6+137</f>
        <v>5304.6</v>
      </c>
      <c r="L7" s="129">
        <v>0</v>
      </c>
      <c r="M7" s="129"/>
      <c r="N7" s="129"/>
      <c r="O7" s="129">
        <v>357.5</v>
      </c>
      <c r="P7" s="129">
        <v>0</v>
      </c>
      <c r="R7" s="107">
        <f>SUM(D7:J7)</f>
        <v>2326.5</v>
      </c>
      <c r="S7" s="95" t="s">
        <v>9</v>
      </c>
    </row>
    <row r="8" spans="1:20" s="92" customFormat="1" x14ac:dyDescent="0.2">
      <c r="A8" s="1" t="s">
        <v>10</v>
      </c>
      <c r="B8" s="6"/>
      <c r="C8" s="95" t="s">
        <v>11</v>
      </c>
      <c r="D8" s="129">
        <v>0</v>
      </c>
      <c r="E8" s="129">
        <v>0</v>
      </c>
      <c r="F8" s="129">
        <v>0</v>
      </c>
      <c r="G8" s="129">
        <v>0</v>
      </c>
      <c r="H8" s="129">
        <v>0</v>
      </c>
      <c r="I8" s="129">
        <v>0</v>
      </c>
      <c r="J8" s="129">
        <v>1350</v>
      </c>
      <c r="K8" s="129">
        <v>0</v>
      </c>
      <c r="L8" s="129">
        <v>0</v>
      </c>
      <c r="M8" s="129"/>
      <c r="N8" s="129"/>
      <c r="O8" s="129">
        <v>0</v>
      </c>
      <c r="P8" s="129">
        <f>20+853.98</f>
        <v>873.98</v>
      </c>
      <c r="R8" s="107">
        <f>SUM(D8:J8)</f>
        <v>1350</v>
      </c>
      <c r="S8" s="95" t="s">
        <v>11</v>
      </c>
    </row>
    <row r="9" spans="1:20" s="91" customFormat="1" ht="176" x14ac:dyDescent="0.2">
      <c r="D9" s="78" t="s">
        <v>7385</v>
      </c>
      <c r="E9" s="78" t="s">
        <v>7386</v>
      </c>
      <c r="F9" s="78" t="s">
        <v>7387</v>
      </c>
      <c r="G9" s="155" t="s">
        <v>7388</v>
      </c>
      <c r="H9" s="156" t="s">
        <v>7389</v>
      </c>
      <c r="I9" s="155" t="s">
        <v>7390</v>
      </c>
      <c r="J9" s="156"/>
      <c r="K9" s="155" t="s">
        <v>7391</v>
      </c>
      <c r="L9" s="156" t="s">
        <v>7392</v>
      </c>
      <c r="M9" s="156"/>
      <c r="N9" s="183" t="s">
        <v>7393</v>
      </c>
      <c r="O9" s="179" t="s">
        <v>7394</v>
      </c>
      <c r="P9" s="178" t="s">
        <v>7395</v>
      </c>
    </row>
    <row r="10" spans="1:20" x14ac:dyDescent="0.2">
      <c r="A10" s="1"/>
      <c r="B10" s="6"/>
      <c r="C10" s="6"/>
      <c r="P10" s="100" t="s">
        <v>7396</v>
      </c>
    </row>
    <row r="11" spans="1:20" x14ac:dyDescent="0.2">
      <c r="A11" s="3" t="s">
        <v>111</v>
      </c>
      <c r="B11" s="8"/>
      <c r="C11" s="8"/>
      <c r="D11" s="96">
        <v>1</v>
      </c>
      <c r="E11" s="96">
        <v>68.413200000000003</v>
      </c>
      <c r="F11" s="96">
        <v>1</v>
      </c>
      <c r="G11" s="96">
        <v>1</v>
      </c>
      <c r="H11" s="96">
        <v>1</v>
      </c>
      <c r="I11" s="96">
        <v>1</v>
      </c>
      <c r="J11" s="96">
        <v>6.8323999999999998</v>
      </c>
      <c r="K11" s="96">
        <v>1</v>
      </c>
      <c r="L11" s="96">
        <v>1</v>
      </c>
      <c r="M11" s="96">
        <v>6.9791999999999996</v>
      </c>
      <c r="N11" s="96">
        <v>1.4928999999999999</v>
      </c>
      <c r="O11" s="96">
        <v>1</v>
      </c>
      <c r="P11" s="96">
        <v>6.6151999999999997</v>
      </c>
      <c r="Q11" s="96"/>
    </row>
    <row r="12" spans="1:20" ht="27.75" customHeight="1" x14ac:dyDescent="0.2">
      <c r="A12" s="15"/>
      <c r="B12" s="15"/>
      <c r="C12" s="15"/>
      <c r="D12" s="540" t="e">
        <f>VLOOKUP(D$14,#REF!,2,FALSE)</f>
        <v>#REF!</v>
      </c>
      <c r="E12" s="540" t="e">
        <f>VLOOKUP(E$14,#REF!,2,FALSE)</f>
        <v>#REF!</v>
      </c>
      <c r="F12" s="540" t="e">
        <f>VLOOKUP(F$14,#REF!,2,FALSE)</f>
        <v>#REF!</v>
      </c>
      <c r="G12" s="539" t="e">
        <f>VLOOKUP(G$14,#REF!,2,FALSE)</f>
        <v>#REF!</v>
      </c>
      <c r="H12" s="539" t="e">
        <f>VLOOKUP(H$14,#REF!,2,FALSE)</f>
        <v>#REF!</v>
      </c>
      <c r="I12" s="540" t="e">
        <f>VLOOKUP(I$14,#REF!,2,FALSE)</f>
        <v>#REF!</v>
      </c>
      <c r="J12" s="540" t="e">
        <f>VLOOKUP(J$14,#REF!,2,FALSE)</f>
        <v>#REF!</v>
      </c>
      <c r="K12" s="540" t="e">
        <f>VLOOKUP(K$14,#REF!,2,FALSE)</f>
        <v>#REF!</v>
      </c>
      <c r="L12" s="540" t="e">
        <f>VLOOKUP(L$14,#REF!,2,FALSE)</f>
        <v>#REF!</v>
      </c>
      <c r="M12" s="540" t="e">
        <f>VLOOKUP(M$14,#REF!,2,FALSE)</f>
        <v>#REF!</v>
      </c>
      <c r="N12" s="539" t="s">
        <v>7397</v>
      </c>
      <c r="O12" s="539" t="e">
        <f>VLOOKUP(52866.16,#REF!,2,FALSE)</f>
        <v>#REF!</v>
      </c>
      <c r="P12" s="540" t="e">
        <f>VLOOKUP(P$14,#REF!,2,FALSE)</f>
        <v>#REF!</v>
      </c>
      <c r="R12" s="16" t="s">
        <v>180</v>
      </c>
      <c r="S12" s="15"/>
      <c r="T12" s="15"/>
    </row>
    <row r="13" spans="1:20" ht="30" customHeight="1" thickBot="1" x14ac:dyDescent="0.25">
      <c r="A13" s="15"/>
      <c r="B13" s="15"/>
      <c r="C13" s="65"/>
      <c r="D13" s="540"/>
      <c r="E13" s="540"/>
      <c r="F13" s="540"/>
      <c r="G13" s="539"/>
      <c r="H13" s="539"/>
      <c r="I13" s="540"/>
      <c r="J13" s="540"/>
      <c r="K13" s="540"/>
      <c r="L13" s="540"/>
      <c r="M13" s="540"/>
      <c r="N13" s="539"/>
      <c r="O13" s="539"/>
      <c r="P13" s="540"/>
      <c r="R13" s="18"/>
      <c r="S13" s="15"/>
      <c r="T13" s="15"/>
    </row>
    <row r="14" spans="1:20" ht="16" thickBot="1" x14ac:dyDescent="0.25">
      <c r="A14" s="19" t="s">
        <v>181</v>
      </c>
      <c r="B14" s="15" t="s">
        <v>182</v>
      </c>
      <c r="C14" s="17">
        <v>1</v>
      </c>
      <c r="D14" s="99">
        <v>6107.05</v>
      </c>
      <c r="E14" s="99">
        <v>6117.11</v>
      </c>
      <c r="F14" s="99">
        <v>6236.1</v>
      </c>
      <c r="G14" s="98">
        <v>808.03</v>
      </c>
      <c r="H14" s="98">
        <v>608.01</v>
      </c>
      <c r="I14" s="99">
        <v>6019.1</v>
      </c>
      <c r="J14" s="99">
        <v>8028.1</v>
      </c>
      <c r="K14" s="99">
        <v>808.05</v>
      </c>
      <c r="L14" s="99">
        <v>6195.1</v>
      </c>
      <c r="M14" s="99">
        <v>6348.1</v>
      </c>
      <c r="N14" s="98">
        <v>54514.16</v>
      </c>
      <c r="O14" s="98" t="s">
        <v>7398</v>
      </c>
      <c r="P14" s="99">
        <v>8009.1</v>
      </c>
      <c r="Q14" s="96"/>
      <c r="R14" s="20"/>
      <c r="S14" s="15"/>
      <c r="T14" s="15"/>
    </row>
    <row r="15" spans="1:20" x14ac:dyDescent="0.2">
      <c r="A15" s="15"/>
      <c r="B15" s="15" t="s">
        <v>197</v>
      </c>
      <c r="C15" s="84">
        <v>37</v>
      </c>
      <c r="D15" s="146">
        <v>43543</v>
      </c>
      <c r="E15" s="146">
        <v>43556</v>
      </c>
      <c r="F15" s="146">
        <v>43799</v>
      </c>
      <c r="G15" s="130">
        <v>43216</v>
      </c>
      <c r="H15" s="130">
        <v>42563</v>
      </c>
      <c r="I15" s="130">
        <v>43354</v>
      </c>
      <c r="J15" s="130">
        <v>43678</v>
      </c>
      <c r="K15" s="130">
        <v>43126</v>
      </c>
      <c r="L15" s="130">
        <v>43678</v>
      </c>
      <c r="M15" s="130">
        <v>44074</v>
      </c>
      <c r="N15" s="130">
        <v>44074</v>
      </c>
      <c r="O15" s="130" t="s">
        <v>7399</v>
      </c>
      <c r="P15" s="130">
        <v>43475</v>
      </c>
      <c r="R15" s="15"/>
      <c r="S15" s="15"/>
      <c r="T15" s="15"/>
    </row>
    <row r="16" spans="1:20" s="119" customFormat="1" ht="64" x14ac:dyDescent="0.2">
      <c r="A16" s="117"/>
      <c r="B16" s="117" t="s">
        <v>211</v>
      </c>
      <c r="C16" s="118">
        <v>0.3</v>
      </c>
      <c r="D16" s="119" t="s">
        <v>7400</v>
      </c>
      <c r="E16" s="119" t="s">
        <v>7401</v>
      </c>
      <c r="F16" s="119" t="s">
        <v>7402</v>
      </c>
      <c r="G16" s="119" t="s">
        <v>7403</v>
      </c>
      <c r="H16" s="119" t="s">
        <v>7404</v>
      </c>
      <c r="I16" s="119" t="s">
        <v>7405</v>
      </c>
      <c r="J16" s="119" t="s">
        <v>7406</v>
      </c>
      <c r="K16" s="119" t="s">
        <v>7407</v>
      </c>
      <c r="L16" s="119" t="s">
        <v>7408</v>
      </c>
      <c r="M16" s="119" t="s">
        <v>7409</v>
      </c>
      <c r="N16" s="119" t="s">
        <v>7410</v>
      </c>
      <c r="O16" s="119" t="s">
        <v>7411</v>
      </c>
      <c r="P16" s="119" t="s">
        <v>7412</v>
      </c>
      <c r="R16" s="120"/>
      <c r="S16" s="117"/>
      <c r="T16" s="117"/>
    </row>
    <row r="17" spans="1:25" s="110" customFormat="1" x14ac:dyDescent="0.2">
      <c r="A17" s="17"/>
      <c r="B17" s="17" t="s">
        <v>276</v>
      </c>
      <c r="C17" s="22"/>
      <c r="D17" s="60" t="s">
        <v>284</v>
      </c>
      <c r="E17" s="60" t="s">
        <v>277</v>
      </c>
      <c r="F17" s="60" t="s">
        <v>6900</v>
      </c>
      <c r="G17" s="60" t="s">
        <v>282</v>
      </c>
      <c r="H17" s="60" t="s">
        <v>282</v>
      </c>
      <c r="I17" s="60" t="s">
        <v>282</v>
      </c>
      <c r="J17" s="60" t="s">
        <v>281</v>
      </c>
      <c r="K17" s="60" t="s">
        <v>282</v>
      </c>
      <c r="L17" s="60" t="s">
        <v>283</v>
      </c>
      <c r="M17" s="60" t="s">
        <v>280</v>
      </c>
      <c r="N17" s="60" t="s">
        <v>279</v>
      </c>
      <c r="O17" s="60" t="s">
        <v>281</v>
      </c>
      <c r="P17" s="60" t="s">
        <v>281</v>
      </c>
      <c r="R17" s="145"/>
      <c r="S17" s="17"/>
      <c r="T17" s="17" t="s">
        <v>7413</v>
      </c>
    </row>
    <row r="18" spans="1:25" s="1" customFormat="1" x14ac:dyDescent="0.2">
      <c r="B18" s="1" t="s">
        <v>287</v>
      </c>
      <c r="C18" s="1" t="s">
        <v>288</v>
      </c>
      <c r="D18" s="10">
        <v>73500</v>
      </c>
      <c r="E18" s="10">
        <v>24121.11990083785</v>
      </c>
      <c r="F18" s="10">
        <v>10000</v>
      </c>
      <c r="G18" s="10">
        <v>94250</v>
      </c>
      <c r="H18" s="10">
        <v>137235</v>
      </c>
      <c r="I18" s="10">
        <v>170000</v>
      </c>
      <c r="J18" s="10">
        <v>73180.72712370471</v>
      </c>
      <c r="K18" s="10">
        <v>120000</v>
      </c>
      <c r="L18" s="10">
        <v>30000</v>
      </c>
      <c r="M18" s="10">
        <v>10516.176639156351</v>
      </c>
      <c r="N18" s="10">
        <v>0.01</v>
      </c>
      <c r="O18" s="10">
        <v>408000</v>
      </c>
      <c r="P18" s="10">
        <v>52908.45325916072</v>
      </c>
      <c r="R18" s="30">
        <f t="shared" ref="R18:R24" si="0">SUM(D18:Q18)</f>
        <v>1203711.4869228597</v>
      </c>
      <c r="T18" s="15" t="s">
        <v>7104</v>
      </c>
      <c r="U18" s="15" t="s">
        <v>7414</v>
      </c>
      <c r="V18" s="15" t="s">
        <v>180</v>
      </c>
      <c r="W18" s="15" t="s">
        <v>7415</v>
      </c>
      <c r="X18" s="15" t="s">
        <v>7416</v>
      </c>
      <c r="Y18" s="15"/>
    </row>
    <row r="19" spans="1:25" hidden="1" x14ac:dyDescent="0.2">
      <c r="A19" s="24"/>
      <c r="B19" s="17" t="s">
        <v>289</v>
      </c>
      <c r="C19" s="24"/>
      <c r="D19" s="11" t="s">
        <v>290</v>
      </c>
      <c r="E19" s="11" t="s">
        <v>6980</v>
      </c>
      <c r="F19" s="11" t="s">
        <v>290</v>
      </c>
      <c r="G19" s="11" t="s">
        <v>290</v>
      </c>
      <c r="H19" s="11" t="s">
        <v>290</v>
      </c>
      <c r="I19" s="11" t="s">
        <v>290</v>
      </c>
      <c r="J19" s="11" t="s">
        <v>425</v>
      </c>
      <c r="K19" s="11" t="s">
        <v>290</v>
      </c>
      <c r="L19" s="11" t="s">
        <v>290</v>
      </c>
      <c r="M19" s="11" t="s">
        <v>425</v>
      </c>
      <c r="N19" s="11" t="s">
        <v>7417</v>
      </c>
      <c r="O19" s="11" t="e">
        <v>#N/A</v>
      </c>
      <c r="P19" s="11" t="s">
        <v>425</v>
      </c>
      <c r="R19" s="30" t="e">
        <f t="shared" si="0"/>
        <v>#N/A</v>
      </c>
      <c r="S19" s="24"/>
      <c r="T19" s="112"/>
    </row>
    <row r="20" spans="1:25" hidden="1" x14ac:dyDescent="0.2">
      <c r="A20" s="15"/>
      <c r="B20" s="15" t="s">
        <v>291</v>
      </c>
      <c r="C20" s="15"/>
      <c r="D20" s="123">
        <v>837</v>
      </c>
      <c r="E20" s="123">
        <v>258</v>
      </c>
      <c r="F20" s="123">
        <v>196.5</v>
      </c>
      <c r="G20" s="123">
        <v>8125</v>
      </c>
      <c r="H20" s="123">
        <v>3463</v>
      </c>
      <c r="I20" s="123">
        <v>4141.5</v>
      </c>
      <c r="J20" s="123">
        <v>1827</v>
      </c>
      <c r="K20" s="123">
        <v>6216.1</v>
      </c>
      <c r="L20" s="123">
        <v>522</v>
      </c>
      <c r="M20" s="123">
        <v>28.5</v>
      </c>
      <c r="N20" s="123">
        <v>4163</v>
      </c>
      <c r="O20" s="123" t="e">
        <v>#N/A</v>
      </c>
      <c r="P20" s="123">
        <v>874</v>
      </c>
      <c r="R20" s="30" t="e">
        <f t="shared" si="0"/>
        <v>#N/A</v>
      </c>
      <c r="S20" s="15"/>
    </row>
    <row r="21" spans="1:25" s="1" customFormat="1" x14ac:dyDescent="0.2">
      <c r="B21" s="1" t="s">
        <v>292</v>
      </c>
      <c r="C21" s="1" t="s">
        <v>293</v>
      </c>
      <c r="D21" s="55">
        <v>837</v>
      </c>
      <c r="E21" s="55">
        <v>258</v>
      </c>
      <c r="F21" s="55">
        <v>196.5</v>
      </c>
      <c r="G21" s="55">
        <v>3605.4</v>
      </c>
      <c r="H21" s="55">
        <v>2726.5</v>
      </c>
      <c r="I21" s="55">
        <v>3949.25</v>
      </c>
      <c r="J21" s="55">
        <v>1606</v>
      </c>
      <c r="K21" s="55">
        <v>6165.1</v>
      </c>
      <c r="L21" s="55">
        <v>522</v>
      </c>
      <c r="M21" s="55">
        <v>28.5</v>
      </c>
      <c r="N21" s="55">
        <v>0.01</v>
      </c>
      <c r="O21" s="55">
        <v>4032.5</v>
      </c>
      <c r="P21" s="55">
        <v>873.98</v>
      </c>
      <c r="R21" s="30">
        <f t="shared" si="0"/>
        <v>24800.739999999998</v>
      </c>
      <c r="S21" s="124"/>
      <c r="T21" s="72">
        <f>SUM(R21)</f>
        <v>24800.739999999998</v>
      </c>
      <c r="U21" s="170">
        <f>'WIP COMBINED'!DN18</f>
        <v>530506</v>
      </c>
      <c r="V21" s="72">
        <f>SUM(T21:U21)</f>
        <v>555306.74</v>
      </c>
      <c r="W21" s="172">
        <v>272368.55</v>
      </c>
      <c r="X21" s="72">
        <f>W21-V21</f>
        <v>-282938.19</v>
      </c>
      <c r="Y21" s="15" t="s">
        <v>7418</v>
      </c>
    </row>
    <row r="22" spans="1:25" s="1" customFormat="1" x14ac:dyDescent="0.2">
      <c r="B22" s="1" t="s">
        <v>294</v>
      </c>
      <c r="C22" s="1" t="s">
        <v>295</v>
      </c>
      <c r="D22" s="12">
        <v>837</v>
      </c>
      <c r="E22" s="12">
        <v>258</v>
      </c>
      <c r="F22" s="12">
        <v>196.5</v>
      </c>
      <c r="G22" s="12">
        <v>3605.4</v>
      </c>
      <c r="H22" s="12">
        <v>2726.5</v>
      </c>
      <c r="I22" s="12">
        <v>3949.25</v>
      </c>
      <c r="J22" s="12">
        <v>1606</v>
      </c>
      <c r="K22" s="12">
        <v>6165.1</v>
      </c>
      <c r="L22" s="12">
        <v>522</v>
      </c>
      <c r="M22" s="12">
        <v>28.5</v>
      </c>
      <c r="N22" s="12">
        <v>0.01</v>
      </c>
      <c r="O22" s="12">
        <v>4032.5</v>
      </c>
      <c r="P22" s="12">
        <v>873.98</v>
      </c>
      <c r="R22" s="30">
        <f t="shared" si="0"/>
        <v>24800.739999999998</v>
      </c>
      <c r="S22" s="124" t="s">
        <v>395</v>
      </c>
      <c r="T22" s="72">
        <f>SUM(R22)</f>
        <v>24800.739999999998</v>
      </c>
      <c r="U22" s="170">
        <f>'WIP COMBINED'!DN19</f>
        <v>357983.76</v>
      </c>
      <c r="V22" s="72">
        <f t="shared" ref="V22" si="1">SUM(T22:U22)</f>
        <v>382784.5</v>
      </c>
      <c r="W22" s="172">
        <v>105377.2</v>
      </c>
      <c r="X22" s="72">
        <f>W22-V22</f>
        <v>-277407.3</v>
      </c>
      <c r="Y22" s="15" t="s">
        <v>7418</v>
      </c>
    </row>
    <row r="23" spans="1:25" x14ac:dyDescent="0.2">
      <c r="A23" s="1"/>
      <c r="B23" s="1" t="s">
        <v>296</v>
      </c>
      <c r="C23" s="1" t="s">
        <v>297</v>
      </c>
      <c r="D23" s="12">
        <v>73500</v>
      </c>
      <c r="E23" s="12">
        <v>24121.11990083785</v>
      </c>
      <c r="F23" s="12">
        <v>10000</v>
      </c>
      <c r="G23" s="12">
        <v>94250</v>
      </c>
      <c r="H23" s="12">
        <v>137235</v>
      </c>
      <c r="I23" s="12">
        <v>170000</v>
      </c>
      <c r="J23" s="12">
        <v>73180.72712370471</v>
      </c>
      <c r="K23" s="12">
        <v>120000</v>
      </c>
      <c r="L23" s="12">
        <v>30000</v>
      </c>
      <c r="M23" s="12">
        <v>10516.176639156351</v>
      </c>
      <c r="N23" s="12">
        <v>0.01</v>
      </c>
      <c r="O23" s="12">
        <v>408000</v>
      </c>
      <c r="P23" s="12">
        <v>52908.45325916072</v>
      </c>
      <c r="R23" s="30">
        <f t="shared" si="0"/>
        <v>1203711.4869228597</v>
      </c>
      <c r="S23" s="1"/>
      <c r="T23" s="72"/>
      <c r="U23" s="170"/>
      <c r="V23" s="72"/>
    </row>
    <row r="24" spans="1:25" x14ac:dyDescent="0.2">
      <c r="A24" s="1"/>
      <c r="B24" s="25" t="s">
        <v>298</v>
      </c>
      <c r="C24" s="25" t="s">
        <v>299</v>
      </c>
      <c r="D24" s="52">
        <v>66377.05</v>
      </c>
      <c r="E24" s="52">
        <v>20146.260000000002</v>
      </c>
      <c r="F24" s="52">
        <v>12965.21</v>
      </c>
      <c r="G24" s="52">
        <v>94257.430000000008</v>
      </c>
      <c r="H24" s="52">
        <v>110496.57</v>
      </c>
      <c r="I24" s="52">
        <v>210689.34</v>
      </c>
      <c r="J24" s="52">
        <v>68818.759999999995</v>
      </c>
      <c r="K24" s="52">
        <v>119431.91</v>
      </c>
      <c r="L24" s="52">
        <v>33084.509999999995</v>
      </c>
      <c r="M24" s="52">
        <v>1002.64</v>
      </c>
      <c r="N24" s="52">
        <v>0</v>
      </c>
      <c r="O24" s="52">
        <v>293251.67</v>
      </c>
      <c r="P24" s="52">
        <v>46509.86</v>
      </c>
      <c r="Q24" s="96"/>
      <c r="R24" s="30">
        <f t="shared" si="0"/>
        <v>1077031.2100000002</v>
      </c>
      <c r="S24" s="1"/>
      <c r="T24" s="72">
        <f t="shared" ref="T24" si="2">SUM(R24)</f>
        <v>1077031.2100000002</v>
      </c>
      <c r="U24" s="170">
        <f>'WIP COMBINED'!DN21</f>
        <v>15996094.32</v>
      </c>
      <c r="V24" s="72">
        <f>SUM(T24:U24)</f>
        <v>17073125.530000001</v>
      </c>
      <c r="W24" s="171">
        <v>8435783</v>
      </c>
      <c r="X24" s="112">
        <f>W24+T24-V24</f>
        <v>-7560311.3200000003</v>
      </c>
    </row>
    <row r="25" spans="1:25" x14ac:dyDescent="0.2">
      <c r="A25" s="1"/>
      <c r="B25" s="1" t="s">
        <v>300</v>
      </c>
      <c r="C25" s="1"/>
      <c r="D25" s="10">
        <f t="shared" ref="D25:J25" si="3">+D23-D24</f>
        <v>7122.9499999999971</v>
      </c>
      <c r="E25" s="10">
        <f t="shared" si="3"/>
        <v>3974.8599008378478</v>
      </c>
      <c r="F25" s="10">
        <f t="shared" si="3"/>
        <v>-2965.2099999999991</v>
      </c>
      <c r="G25" s="10">
        <f t="shared" si="3"/>
        <v>-7.430000000007567</v>
      </c>
      <c r="H25" s="10">
        <f t="shared" si="3"/>
        <v>26738.429999999993</v>
      </c>
      <c r="I25" s="10">
        <f t="shared" si="3"/>
        <v>-40689.339999999997</v>
      </c>
      <c r="J25" s="10">
        <f t="shared" si="3"/>
        <v>4361.967123704715</v>
      </c>
      <c r="K25" s="10">
        <f>+K23-K24</f>
        <v>568.08999999999651</v>
      </c>
      <c r="L25" s="10">
        <f>+L23-L24</f>
        <v>-3084.5099999999948</v>
      </c>
      <c r="M25" s="10">
        <f>+M23-M24</f>
        <v>9513.5366391563512</v>
      </c>
      <c r="N25" s="10">
        <v>0</v>
      </c>
      <c r="O25" s="10">
        <f>+O23-O24</f>
        <v>114748.33000000002</v>
      </c>
      <c r="P25" s="10">
        <f>+P23-P24</f>
        <v>6398.5932591607198</v>
      </c>
      <c r="R25" s="76">
        <f>SUM(D25:P25)</f>
        <v>126680.26692285965</v>
      </c>
      <c r="S25" s="1"/>
      <c r="T25" s="1"/>
      <c r="U25" s="92"/>
    </row>
    <row r="26" spans="1:25" x14ac:dyDescent="0.2">
      <c r="A26" s="26"/>
      <c r="B26" s="27"/>
      <c r="C26" s="27"/>
      <c r="D26" s="28"/>
      <c r="E26" s="28"/>
      <c r="F26" s="28"/>
      <c r="G26" s="28"/>
      <c r="H26" s="28"/>
      <c r="I26" s="28"/>
      <c r="J26" s="28"/>
      <c r="K26" s="28"/>
      <c r="L26" s="28"/>
      <c r="M26" s="28"/>
      <c r="N26" s="28"/>
      <c r="O26" s="28" t="s">
        <v>7419</v>
      </c>
      <c r="P26" s="28"/>
      <c r="Q26" s="28"/>
      <c r="R26" s="75"/>
      <c r="S26" s="3" t="s">
        <v>301</v>
      </c>
      <c r="T26" s="3" t="s">
        <v>302</v>
      </c>
    </row>
    <row r="27" spans="1:25" x14ac:dyDescent="0.2">
      <c r="A27" s="30"/>
      <c r="B27" s="30" t="s">
        <v>303</v>
      </c>
      <c r="C27" s="30"/>
      <c r="D27" s="29">
        <f t="shared" ref="D27:J27" si="4">(D18-D23)</f>
        <v>0</v>
      </c>
      <c r="E27" s="29">
        <f t="shared" si="4"/>
        <v>0</v>
      </c>
      <c r="F27" s="29">
        <f t="shared" si="4"/>
        <v>0</v>
      </c>
      <c r="G27" s="29">
        <f t="shared" si="4"/>
        <v>0</v>
      </c>
      <c r="H27" s="29">
        <f t="shared" si="4"/>
        <v>0</v>
      </c>
      <c r="I27" s="29">
        <f t="shared" si="4"/>
        <v>0</v>
      </c>
      <c r="J27" s="29">
        <f t="shared" si="4"/>
        <v>0</v>
      </c>
      <c r="K27" s="174">
        <f t="shared" ref="K27:P27" si="5">(K18-K23)</f>
        <v>0</v>
      </c>
      <c r="L27" s="174">
        <f t="shared" si="5"/>
        <v>0</v>
      </c>
      <c r="M27" s="174">
        <f t="shared" si="5"/>
        <v>0</v>
      </c>
      <c r="N27" s="174">
        <f t="shared" si="5"/>
        <v>0</v>
      </c>
      <c r="O27" s="174">
        <f t="shared" si="5"/>
        <v>0</v>
      </c>
      <c r="P27" s="174">
        <f t="shared" si="5"/>
        <v>0</v>
      </c>
      <c r="R27" s="30">
        <f>SUM(D27:M27)</f>
        <v>0</v>
      </c>
      <c r="S27" s="51">
        <v>0</v>
      </c>
      <c r="T27" s="70">
        <f>R27-S27</f>
        <v>0</v>
      </c>
    </row>
    <row r="28" spans="1:25" x14ac:dyDescent="0.2">
      <c r="A28" s="30"/>
      <c r="B28" s="33" t="s">
        <v>311</v>
      </c>
      <c r="C28" s="33"/>
      <c r="D28" s="32" t="str">
        <f t="shared" ref="D28:J28" si="6">IF(ISNUMBER(SEARCH("I/C",D$27)),(D$18-D$23),"")</f>
        <v/>
      </c>
      <c r="E28" s="32" t="str">
        <f t="shared" si="6"/>
        <v/>
      </c>
      <c r="F28" s="128" t="str">
        <f t="shared" si="6"/>
        <v/>
      </c>
      <c r="G28" s="32" t="str">
        <f t="shared" si="6"/>
        <v/>
      </c>
      <c r="H28" s="32" t="str">
        <f t="shared" si="6"/>
        <v/>
      </c>
      <c r="I28" s="32" t="str">
        <f t="shared" si="6"/>
        <v/>
      </c>
      <c r="J28" s="32" t="str">
        <f t="shared" si="6"/>
        <v/>
      </c>
      <c r="K28" s="175" t="str">
        <f>IF(ISNUMBER(SEARCH("I/C",K$27)),(K$18-K$23),"")</f>
        <v/>
      </c>
      <c r="L28" s="175" t="str">
        <f>IF(ISNUMBER(SEARCH("I/C",L$27)),(L$18-L$23),"")</f>
        <v/>
      </c>
      <c r="M28" s="177"/>
      <c r="N28" s="177" t="s">
        <v>7419</v>
      </c>
      <c r="O28" s="175" t="str">
        <f>IF(ISNUMBER(SEARCH("I/C",O$27)),(O$18-O$23),"")</f>
        <v/>
      </c>
      <c r="P28" s="175" t="str">
        <f>IF(ISNUMBER(SEARCH("I/C",P$27)),(P$18-P$23),"")</f>
        <v/>
      </c>
      <c r="Q28" s="33">
        <f>SUM(C28:C28)</f>
        <v>0</v>
      </c>
      <c r="R28" s="71">
        <f>SUM(D28:M28)</f>
        <v>0</v>
      </c>
      <c r="S28" s="116">
        <v>0</v>
      </c>
      <c r="T28" s="70">
        <f>R28-S28</f>
        <v>0</v>
      </c>
    </row>
    <row r="29" spans="1:25" x14ac:dyDescent="0.2">
      <c r="A29" s="30"/>
      <c r="B29" s="151"/>
      <c r="C29" s="151"/>
      <c r="D29" s="152"/>
      <c r="E29" s="152"/>
      <c r="F29" s="153"/>
      <c r="G29" s="152">
        <f t="shared" ref="G29:M29" si="7">IF(G$5="ACTIVE",G$27,0)</f>
        <v>0</v>
      </c>
      <c r="H29" s="152">
        <f t="shared" si="7"/>
        <v>0</v>
      </c>
      <c r="I29" s="152">
        <f t="shared" si="7"/>
        <v>0</v>
      </c>
      <c r="J29" s="152">
        <f t="shared" si="7"/>
        <v>0</v>
      </c>
      <c r="K29" s="176">
        <f t="shared" si="7"/>
        <v>0</v>
      </c>
      <c r="L29" s="176">
        <f t="shared" si="7"/>
        <v>0</v>
      </c>
      <c r="M29" s="176">
        <f t="shared" si="7"/>
        <v>0</v>
      </c>
      <c r="N29" s="176">
        <f>IF(N$5="ACTIVE",N$27,0)</f>
        <v>0</v>
      </c>
      <c r="O29" s="176">
        <f>IF(O$5="ACTIVE",O$27,0)</f>
        <v>0</v>
      </c>
      <c r="P29" s="176">
        <f>IF(P$5="ACTIVE",P$27,0)</f>
        <v>0</v>
      </c>
      <c r="Q29" s="151"/>
      <c r="R29" s="158">
        <f>SUM(D29:M29)</f>
        <v>0</v>
      </c>
      <c r="S29" s="154"/>
      <c r="T29" s="70"/>
    </row>
    <row r="30" spans="1:25" x14ac:dyDescent="0.2">
      <c r="A30" s="30"/>
      <c r="B30" s="30"/>
      <c r="C30" s="30"/>
      <c r="D30" s="29"/>
      <c r="E30" s="29"/>
      <c r="F30" s="157"/>
      <c r="G30" s="29"/>
      <c r="H30" s="29"/>
      <c r="I30" s="29"/>
      <c r="J30" s="29"/>
      <c r="K30" s="169"/>
      <c r="L30" s="169"/>
      <c r="M30" s="169"/>
      <c r="N30" s="169"/>
      <c r="O30" s="169"/>
      <c r="P30" s="169"/>
      <c r="Q30" s="30"/>
      <c r="R30" s="70"/>
      <c r="S30" s="51"/>
      <c r="T30" s="70"/>
    </row>
    <row r="31" spans="1:25" x14ac:dyDescent="0.2">
      <c r="A31" s="1"/>
      <c r="B31" s="15" t="s">
        <v>314</v>
      </c>
      <c r="C31" s="1"/>
      <c r="D31" s="53">
        <f t="shared" ref="D31:J31" si="8">+D23/D18</f>
        <v>1</v>
      </c>
      <c r="E31" s="53">
        <f t="shared" si="8"/>
        <v>1</v>
      </c>
      <c r="F31" s="53">
        <f t="shared" si="8"/>
        <v>1</v>
      </c>
      <c r="G31" s="53">
        <f t="shared" si="8"/>
        <v>1</v>
      </c>
      <c r="H31" s="53">
        <f t="shared" si="8"/>
        <v>1</v>
      </c>
      <c r="I31" s="53">
        <f t="shared" si="8"/>
        <v>1</v>
      </c>
      <c r="J31" s="53">
        <f t="shared" si="8"/>
        <v>1</v>
      </c>
      <c r="K31" s="53">
        <f t="shared" ref="K31:P31" si="9">+K23/K18</f>
        <v>1</v>
      </c>
      <c r="L31" s="53">
        <f t="shared" si="9"/>
        <v>1</v>
      </c>
      <c r="M31" s="53">
        <f t="shared" si="9"/>
        <v>1</v>
      </c>
      <c r="N31" s="53">
        <f t="shared" si="9"/>
        <v>1</v>
      </c>
      <c r="O31" s="53">
        <f t="shared" si="9"/>
        <v>1</v>
      </c>
      <c r="P31" s="53">
        <f t="shared" si="9"/>
        <v>1</v>
      </c>
      <c r="Q31" s="1"/>
      <c r="R31" s="30"/>
      <c r="S31" s="72"/>
      <c r="T31" s="15"/>
    </row>
    <row r="32" spans="1:25" x14ac:dyDescent="0.2">
      <c r="A32" s="1" t="s">
        <v>315</v>
      </c>
      <c r="B32" s="15" t="s">
        <v>316</v>
      </c>
      <c r="C32" s="15" t="s">
        <v>317</v>
      </c>
      <c r="D32" s="34">
        <f t="shared" ref="D32:J32" si="10">D21-D22</f>
        <v>0</v>
      </c>
      <c r="E32" s="34">
        <f t="shared" si="10"/>
        <v>0</v>
      </c>
      <c r="F32" s="34">
        <f t="shared" si="10"/>
        <v>0</v>
      </c>
      <c r="G32" s="34">
        <f t="shared" si="10"/>
        <v>0</v>
      </c>
      <c r="H32" s="34">
        <f t="shared" si="10"/>
        <v>0</v>
      </c>
      <c r="I32" s="34">
        <f t="shared" si="10"/>
        <v>0</v>
      </c>
      <c r="J32" s="34">
        <f t="shared" si="10"/>
        <v>0</v>
      </c>
      <c r="K32" s="34">
        <f t="shared" ref="K32:P32" si="11">K21-K22</f>
        <v>0</v>
      </c>
      <c r="L32" s="34">
        <f t="shared" si="11"/>
        <v>0</v>
      </c>
      <c r="M32" s="34">
        <f t="shared" si="11"/>
        <v>0</v>
      </c>
      <c r="N32" s="34">
        <f t="shared" si="11"/>
        <v>0</v>
      </c>
      <c r="O32" s="34">
        <f t="shared" si="11"/>
        <v>0</v>
      </c>
      <c r="P32" s="34">
        <f t="shared" si="11"/>
        <v>0</v>
      </c>
      <c r="Q32" s="15"/>
      <c r="R32" s="1"/>
      <c r="S32" s="15"/>
      <c r="T32" s="15"/>
    </row>
    <row r="33" spans="1:20" x14ac:dyDescent="0.2">
      <c r="A33" s="1" t="s">
        <v>318</v>
      </c>
      <c r="B33" s="15" t="s">
        <v>319</v>
      </c>
      <c r="C33" s="15" t="s">
        <v>320</v>
      </c>
      <c r="D33" s="35">
        <f t="shared" ref="D33:J33" si="12">D22/D21</f>
        <v>1</v>
      </c>
      <c r="E33" s="35">
        <f t="shared" si="12"/>
        <v>1</v>
      </c>
      <c r="F33" s="35">
        <f t="shared" si="12"/>
        <v>1</v>
      </c>
      <c r="G33" s="35">
        <f t="shared" si="12"/>
        <v>1</v>
      </c>
      <c r="H33" s="35">
        <f t="shared" si="12"/>
        <v>1</v>
      </c>
      <c r="I33" s="35">
        <f t="shared" si="12"/>
        <v>1</v>
      </c>
      <c r="J33" s="35">
        <f t="shared" si="12"/>
        <v>1</v>
      </c>
      <c r="K33" s="35">
        <f t="shared" ref="K33:P33" si="13">K22/K21</f>
        <v>1</v>
      </c>
      <c r="L33" s="35">
        <f t="shared" si="13"/>
        <v>1</v>
      </c>
      <c r="M33" s="35">
        <f t="shared" si="13"/>
        <v>1</v>
      </c>
      <c r="N33" s="35">
        <f t="shared" si="13"/>
        <v>1</v>
      </c>
      <c r="O33" s="35">
        <f t="shared" si="13"/>
        <v>1</v>
      </c>
      <c r="P33" s="35">
        <f t="shared" si="13"/>
        <v>1</v>
      </c>
      <c r="Q33" s="15"/>
      <c r="R33" s="1"/>
      <c r="S33" s="15"/>
      <c r="T33" s="15"/>
    </row>
    <row r="34" spans="1:20" x14ac:dyDescent="0.2">
      <c r="A34" s="1"/>
      <c r="B34" s="15" t="s">
        <v>321</v>
      </c>
      <c r="C34" s="15" t="s">
        <v>322</v>
      </c>
      <c r="D34" s="36">
        <f>D22*'WIP COMBINED'!$C$12</f>
        <v>35991</v>
      </c>
      <c r="E34" s="36">
        <f>E22*'WIP COMBINED'!$C$12</f>
        <v>11094</v>
      </c>
      <c r="F34" s="36">
        <f>F22*'WIP COMBINED'!$C$12</f>
        <v>8449.5</v>
      </c>
      <c r="G34" s="36">
        <f>G22*'WIP COMBINED'!$C$12</f>
        <v>155032.20000000001</v>
      </c>
      <c r="H34" s="36">
        <f>H22*'WIP COMBINED'!$C$12</f>
        <v>117239.5</v>
      </c>
      <c r="I34" s="36">
        <f>I22*'WIP COMBINED'!$C$12</f>
        <v>169817.75</v>
      </c>
      <c r="J34" s="36">
        <f>J22*'WIP COMBINED'!$C$12</f>
        <v>69058</v>
      </c>
      <c r="K34" s="36">
        <f>K22*'WIP COMBINED'!$C$12</f>
        <v>265099.3</v>
      </c>
      <c r="L34" s="36">
        <f>L22*'WIP COMBINED'!$C$12</f>
        <v>22446</v>
      </c>
      <c r="M34" s="36">
        <f>M22*'WIP COMBINED'!$C$12</f>
        <v>1225.5</v>
      </c>
      <c r="N34" s="36">
        <f>N22*'WIP COMBINED'!$C$12</f>
        <v>0.43</v>
      </c>
      <c r="O34" s="36">
        <f>O22*'WIP COMBINED'!$C$12</f>
        <v>173397.5</v>
      </c>
      <c r="P34" s="36">
        <f>P22*'WIP COMBINED'!$C$12</f>
        <v>37581.14</v>
      </c>
      <c r="Q34" s="15"/>
      <c r="R34" s="37"/>
      <c r="S34" s="15"/>
      <c r="T34" s="15"/>
    </row>
    <row r="35" spans="1:20" x14ac:dyDescent="0.2">
      <c r="A35" s="1"/>
      <c r="B35" s="15" t="s">
        <v>323</v>
      </c>
      <c r="C35" s="15" t="s">
        <v>324</v>
      </c>
      <c r="D35" s="36">
        <f t="shared" ref="D35:J35" si="14">D24/D22</f>
        <v>79.303524492234175</v>
      </c>
      <c r="E35" s="36">
        <f t="shared" si="14"/>
        <v>78.086279069767443</v>
      </c>
      <c r="F35" s="36">
        <f t="shared" si="14"/>
        <v>65.980712468193374</v>
      </c>
      <c r="G35" s="36">
        <f t="shared" si="14"/>
        <v>26.14340433793754</v>
      </c>
      <c r="H35" s="36">
        <f t="shared" si="14"/>
        <v>40.526891619292137</v>
      </c>
      <c r="I35" s="36">
        <f t="shared" si="14"/>
        <v>53.349203013230358</v>
      </c>
      <c r="J35" s="36">
        <f t="shared" si="14"/>
        <v>42.851033623910332</v>
      </c>
      <c r="K35" s="36">
        <f t="shared" ref="K35:P35" si="15">K24/K22</f>
        <v>19.372258357528668</v>
      </c>
      <c r="L35" s="36">
        <f t="shared" si="15"/>
        <v>63.38028735632183</v>
      </c>
      <c r="M35" s="36">
        <f t="shared" si="15"/>
        <v>35.180350877192978</v>
      </c>
      <c r="N35" s="36">
        <f t="shared" si="15"/>
        <v>0</v>
      </c>
      <c r="O35" s="36">
        <f t="shared" si="15"/>
        <v>72.722050836949776</v>
      </c>
      <c r="P35" s="36">
        <f t="shared" si="15"/>
        <v>53.216160552873063</v>
      </c>
      <c r="Q35" s="15"/>
      <c r="R35" s="37"/>
      <c r="S35" s="15"/>
      <c r="T35" s="15"/>
    </row>
    <row r="36" spans="1:20" x14ac:dyDescent="0.2">
      <c r="A36" s="1"/>
      <c r="B36" s="15" t="s">
        <v>325</v>
      </c>
      <c r="C36" s="15" t="s">
        <v>326</v>
      </c>
      <c r="D36" s="36">
        <f t="shared" ref="D36:J36" si="16">D24+D35*D32</f>
        <v>66377.05</v>
      </c>
      <c r="E36" s="36">
        <f t="shared" si="16"/>
        <v>20146.260000000002</v>
      </c>
      <c r="F36" s="36">
        <f t="shared" si="16"/>
        <v>12965.21</v>
      </c>
      <c r="G36" s="36">
        <f t="shared" si="16"/>
        <v>94257.430000000008</v>
      </c>
      <c r="H36" s="36">
        <f t="shared" si="16"/>
        <v>110496.57</v>
      </c>
      <c r="I36" s="36">
        <f t="shared" si="16"/>
        <v>210689.34</v>
      </c>
      <c r="J36" s="36">
        <f t="shared" si="16"/>
        <v>68818.759999999995</v>
      </c>
      <c r="K36" s="36">
        <f t="shared" ref="K36:P36" si="17">K24+K35*K32</f>
        <v>119431.91</v>
      </c>
      <c r="L36" s="36">
        <f t="shared" si="17"/>
        <v>33084.509999999995</v>
      </c>
      <c r="M36" s="36">
        <f t="shared" si="17"/>
        <v>1002.64</v>
      </c>
      <c r="N36" s="36">
        <f t="shared" si="17"/>
        <v>0</v>
      </c>
      <c r="O36" s="36">
        <f t="shared" si="17"/>
        <v>293251.67</v>
      </c>
      <c r="P36" s="36">
        <f t="shared" si="17"/>
        <v>46509.86</v>
      </c>
      <c r="Q36" s="15"/>
      <c r="R36" s="37"/>
      <c r="S36" s="15"/>
      <c r="T36" s="15"/>
    </row>
    <row r="37" spans="1:20" x14ac:dyDescent="0.2">
      <c r="A37" s="1"/>
      <c r="B37" s="15" t="s">
        <v>327</v>
      </c>
      <c r="C37" s="15" t="s">
        <v>328</v>
      </c>
      <c r="D37" s="34">
        <f t="shared" ref="D37:J37" si="18">D23-D24</f>
        <v>7122.9499999999971</v>
      </c>
      <c r="E37" s="34">
        <f t="shared" si="18"/>
        <v>3974.8599008378478</v>
      </c>
      <c r="F37" s="34">
        <f t="shared" si="18"/>
        <v>-2965.2099999999991</v>
      </c>
      <c r="G37" s="34">
        <f t="shared" si="18"/>
        <v>-7.430000000007567</v>
      </c>
      <c r="H37" s="34">
        <f t="shared" si="18"/>
        <v>26738.429999999993</v>
      </c>
      <c r="I37" s="34">
        <f t="shared" si="18"/>
        <v>-40689.339999999997</v>
      </c>
      <c r="J37" s="34">
        <f t="shared" si="18"/>
        <v>4361.967123704715</v>
      </c>
      <c r="K37" s="34">
        <f t="shared" ref="K37:P37" si="19">K23-K24</f>
        <v>568.08999999999651</v>
      </c>
      <c r="L37" s="34">
        <f t="shared" si="19"/>
        <v>-3084.5099999999948</v>
      </c>
      <c r="M37" s="34">
        <f t="shared" si="19"/>
        <v>9513.5366391563512</v>
      </c>
      <c r="N37" s="34">
        <f t="shared" si="19"/>
        <v>0.01</v>
      </c>
      <c r="O37" s="34">
        <f t="shared" si="19"/>
        <v>114748.33000000002</v>
      </c>
      <c r="P37" s="34">
        <f t="shared" si="19"/>
        <v>6398.5932591607198</v>
      </c>
      <c r="Q37" s="15"/>
      <c r="R37" s="39"/>
      <c r="S37" s="15"/>
      <c r="T37" s="15"/>
    </row>
    <row r="38" spans="1:20" x14ac:dyDescent="0.2">
      <c r="A38" s="1"/>
      <c r="B38" s="15" t="s">
        <v>329</v>
      </c>
      <c r="C38" s="15" t="s">
        <v>330</v>
      </c>
      <c r="D38" s="36">
        <f t="shared" ref="D38:J38" si="20">(D18-D36)*D33</f>
        <v>7122.9499999999971</v>
      </c>
      <c r="E38" s="36">
        <f t="shared" si="20"/>
        <v>3974.8599008378478</v>
      </c>
      <c r="F38" s="36">
        <f t="shared" si="20"/>
        <v>-2965.2099999999991</v>
      </c>
      <c r="G38" s="36">
        <f t="shared" si="20"/>
        <v>-7.430000000007567</v>
      </c>
      <c r="H38" s="36">
        <f t="shared" si="20"/>
        <v>26738.429999999993</v>
      </c>
      <c r="I38" s="36">
        <f t="shared" si="20"/>
        <v>-40689.339999999997</v>
      </c>
      <c r="J38" s="36">
        <f t="shared" si="20"/>
        <v>4361.967123704715</v>
      </c>
      <c r="K38" s="36">
        <f t="shared" ref="K38:P38" si="21">(K18-K36)*K33</f>
        <v>568.08999999999651</v>
      </c>
      <c r="L38" s="36">
        <f t="shared" si="21"/>
        <v>-3084.5099999999948</v>
      </c>
      <c r="M38" s="36">
        <f t="shared" si="21"/>
        <v>9513.5366391563512</v>
      </c>
      <c r="N38" s="36">
        <f t="shared" si="21"/>
        <v>0.01</v>
      </c>
      <c r="O38" s="36">
        <f t="shared" si="21"/>
        <v>114748.33000000002</v>
      </c>
      <c r="P38" s="36">
        <f t="shared" si="21"/>
        <v>6398.5932591607198</v>
      </c>
      <c r="Q38" s="15"/>
      <c r="R38" s="37"/>
      <c r="S38" s="1" t="s">
        <v>331</v>
      </c>
      <c r="T38" s="15"/>
    </row>
    <row r="39" spans="1:20" x14ac:dyDescent="0.2">
      <c r="A39" s="1"/>
      <c r="B39" s="15"/>
      <c r="C39" s="15"/>
      <c r="Q39" s="15"/>
      <c r="R39" s="37"/>
      <c r="S39" s="101">
        <v>0</v>
      </c>
      <c r="T39" s="72"/>
    </row>
    <row r="40" spans="1:20" x14ac:dyDescent="0.2">
      <c r="A40" s="40"/>
      <c r="B40" s="40" t="s">
        <v>332</v>
      </c>
      <c r="C40" s="40" t="s">
        <v>333</v>
      </c>
      <c r="D40" s="41">
        <f t="shared" ref="D40:J40" si="22">D38-D37</f>
        <v>0</v>
      </c>
      <c r="E40" s="41">
        <f t="shared" si="22"/>
        <v>0</v>
      </c>
      <c r="F40" s="41">
        <f t="shared" si="22"/>
        <v>0</v>
      </c>
      <c r="G40" s="41">
        <f t="shared" si="22"/>
        <v>0</v>
      </c>
      <c r="H40" s="41">
        <f t="shared" si="22"/>
        <v>0</v>
      </c>
      <c r="I40" s="41">
        <f t="shared" si="22"/>
        <v>0</v>
      </c>
      <c r="J40" s="41">
        <f t="shared" si="22"/>
        <v>0</v>
      </c>
      <c r="K40" s="41">
        <f t="shared" ref="K40:P40" si="23">K38-K37</f>
        <v>0</v>
      </c>
      <c r="L40" s="41">
        <f t="shared" si="23"/>
        <v>0</v>
      </c>
      <c r="M40" s="41">
        <f t="shared" si="23"/>
        <v>0</v>
      </c>
      <c r="N40" s="41">
        <f t="shared" si="23"/>
        <v>0</v>
      </c>
      <c r="O40" s="41">
        <f t="shared" si="23"/>
        <v>0</v>
      </c>
      <c r="P40" s="41">
        <f t="shared" si="23"/>
        <v>0</v>
      </c>
      <c r="Q40" s="40"/>
      <c r="R40" s="42">
        <f>SUM(D40:M40)</f>
        <v>0</v>
      </c>
      <c r="S40" s="138">
        <f>+R40-S39</f>
        <v>0</v>
      </c>
      <c r="T40" s="40" t="s">
        <v>332</v>
      </c>
    </row>
    <row r="41" spans="1:20" x14ac:dyDescent="0.2">
      <c r="A41" s="15"/>
      <c r="B41" s="15"/>
      <c r="C41" s="15"/>
      <c r="D41" s="36"/>
      <c r="E41" s="36"/>
      <c r="F41" s="36"/>
      <c r="G41" s="36"/>
      <c r="H41" s="36"/>
      <c r="I41" s="36"/>
      <c r="J41" s="36"/>
      <c r="K41" s="36"/>
      <c r="L41" s="36"/>
      <c r="M41" s="36"/>
      <c r="N41" s="36"/>
      <c r="O41" s="36"/>
      <c r="P41" s="36"/>
      <c r="Q41" s="15"/>
      <c r="R41" s="1"/>
      <c r="S41" s="34"/>
      <c r="T41" s="15"/>
    </row>
    <row r="42" spans="1:20" x14ac:dyDescent="0.2">
      <c r="A42" s="37" t="s">
        <v>336</v>
      </c>
      <c r="B42" s="31" t="s">
        <v>337</v>
      </c>
      <c r="C42" s="31" t="s">
        <v>338</v>
      </c>
      <c r="D42" s="36">
        <f t="shared" ref="D42:J42" si="24">D18-D21*D35</f>
        <v>7122.9499999999971</v>
      </c>
      <c r="E42" s="38">
        <f t="shared" si="24"/>
        <v>3974.8599008378478</v>
      </c>
      <c r="F42" s="36">
        <f t="shared" si="24"/>
        <v>-2965.2099999999973</v>
      </c>
      <c r="G42" s="36">
        <f t="shared" si="24"/>
        <v>-7.430000000007567</v>
      </c>
      <c r="H42" s="36">
        <f t="shared" si="24"/>
        <v>26738.429999999993</v>
      </c>
      <c r="I42" s="36">
        <f t="shared" si="24"/>
        <v>-40689.339999999997</v>
      </c>
      <c r="J42" s="36">
        <f t="shared" si="24"/>
        <v>4361.967123704715</v>
      </c>
      <c r="K42" s="36">
        <f t="shared" ref="K42:P42" si="25">K18-K21*K35</f>
        <v>568.08999999999651</v>
      </c>
      <c r="L42" s="36">
        <f t="shared" si="25"/>
        <v>-3084.5099999999948</v>
      </c>
      <c r="M42" s="36">
        <f t="shared" si="25"/>
        <v>9513.5366391563512</v>
      </c>
      <c r="N42" s="36">
        <f t="shared" si="25"/>
        <v>0.01</v>
      </c>
      <c r="O42" s="36">
        <f t="shared" si="25"/>
        <v>114748.33000000002</v>
      </c>
      <c r="P42" s="36">
        <f t="shared" si="25"/>
        <v>6398.5932591607198</v>
      </c>
      <c r="Q42" s="15"/>
      <c r="R42" s="37"/>
      <c r="S42" s="73"/>
      <c r="T42" s="31"/>
    </row>
    <row r="43" spans="1:20" x14ac:dyDescent="0.2">
      <c r="A43" s="37" t="s">
        <v>339</v>
      </c>
      <c r="B43" s="31" t="s">
        <v>340</v>
      </c>
      <c r="C43" s="31" t="s">
        <v>341</v>
      </c>
      <c r="D43" s="36">
        <f t="shared" ref="D43:J43" si="26">D38-D42</f>
        <v>0</v>
      </c>
      <c r="E43" s="36">
        <f t="shared" si="26"/>
        <v>0</v>
      </c>
      <c r="F43" s="36">
        <f t="shared" si="26"/>
        <v>0</v>
      </c>
      <c r="G43" s="36">
        <f t="shared" si="26"/>
        <v>0</v>
      </c>
      <c r="H43" s="36">
        <f t="shared" si="26"/>
        <v>0</v>
      </c>
      <c r="I43" s="36">
        <f t="shared" si="26"/>
        <v>0</v>
      </c>
      <c r="J43" s="36">
        <f t="shared" si="26"/>
        <v>0</v>
      </c>
      <c r="K43" s="36">
        <f t="shared" ref="K43:P43" si="27">K38-K42</f>
        <v>0</v>
      </c>
      <c r="L43" s="36">
        <f t="shared" si="27"/>
        <v>0</v>
      </c>
      <c r="M43" s="36">
        <f t="shared" si="27"/>
        <v>0</v>
      </c>
      <c r="N43" s="36">
        <f t="shared" si="27"/>
        <v>0</v>
      </c>
      <c r="O43" s="36">
        <f t="shared" si="27"/>
        <v>0</v>
      </c>
      <c r="P43" s="36">
        <f t="shared" si="27"/>
        <v>0</v>
      </c>
      <c r="Q43" s="15"/>
      <c r="R43" s="37"/>
      <c r="S43" s="73"/>
      <c r="T43" s="31"/>
    </row>
    <row r="44" spans="1:20" x14ac:dyDescent="0.2">
      <c r="A44" s="37"/>
      <c r="B44" s="31"/>
      <c r="C44" s="31" t="s">
        <v>342</v>
      </c>
      <c r="D44" s="36">
        <f t="shared" ref="D44:J44" si="28">IF(D43&gt;0,D43,0)</f>
        <v>0</v>
      </c>
      <c r="E44" s="36">
        <f t="shared" si="28"/>
        <v>0</v>
      </c>
      <c r="F44" s="36">
        <f t="shared" si="28"/>
        <v>0</v>
      </c>
      <c r="G44" s="36">
        <f t="shared" si="28"/>
        <v>0</v>
      </c>
      <c r="H44" s="36">
        <f t="shared" si="28"/>
        <v>0</v>
      </c>
      <c r="I44" s="36">
        <f t="shared" si="28"/>
        <v>0</v>
      </c>
      <c r="J44" s="36">
        <f t="shared" si="28"/>
        <v>0</v>
      </c>
      <c r="K44" s="36">
        <f t="shared" ref="K44:P44" si="29">IF(K43&gt;0,K43,0)</f>
        <v>0</v>
      </c>
      <c r="L44" s="36">
        <f t="shared" si="29"/>
        <v>0</v>
      </c>
      <c r="M44" s="36">
        <f t="shared" si="29"/>
        <v>0</v>
      </c>
      <c r="N44" s="36">
        <f t="shared" si="29"/>
        <v>0</v>
      </c>
      <c r="O44" s="36">
        <f t="shared" si="29"/>
        <v>0</v>
      </c>
      <c r="P44" s="36">
        <f t="shared" si="29"/>
        <v>0</v>
      </c>
      <c r="Q44" s="15"/>
      <c r="R44" s="37"/>
      <c r="S44" s="73"/>
      <c r="T44" s="31"/>
    </row>
    <row r="45" spans="1:20" ht="16" x14ac:dyDescent="0.2">
      <c r="A45" s="43"/>
      <c r="B45" s="44" t="s">
        <v>339</v>
      </c>
      <c r="C45" s="45" t="s">
        <v>343</v>
      </c>
      <c r="D45" s="45">
        <f t="shared" ref="D45:J45" si="30">IF(D33&gt;0.1,D44,0)</f>
        <v>0</v>
      </c>
      <c r="E45" s="45">
        <f t="shared" si="30"/>
        <v>0</v>
      </c>
      <c r="F45" s="45">
        <f t="shared" si="30"/>
        <v>0</v>
      </c>
      <c r="G45" s="45">
        <f t="shared" si="30"/>
        <v>0</v>
      </c>
      <c r="H45" s="45">
        <f t="shared" si="30"/>
        <v>0</v>
      </c>
      <c r="I45" s="45">
        <f t="shared" si="30"/>
        <v>0</v>
      </c>
      <c r="J45" s="45">
        <f t="shared" si="30"/>
        <v>0</v>
      </c>
      <c r="K45" s="45">
        <f t="shared" ref="K45:P45" si="31">IF(K33&gt;0.1,K44,0)</f>
        <v>0</v>
      </c>
      <c r="L45" s="45">
        <f t="shared" si="31"/>
        <v>0</v>
      </c>
      <c r="M45" s="45">
        <f t="shared" si="31"/>
        <v>0</v>
      </c>
      <c r="N45" s="45">
        <f t="shared" si="31"/>
        <v>0</v>
      </c>
      <c r="O45" s="45">
        <f t="shared" si="31"/>
        <v>0</v>
      </c>
      <c r="P45" s="45">
        <f t="shared" si="31"/>
        <v>0</v>
      </c>
      <c r="Q45" s="45"/>
      <c r="R45" s="42">
        <f>SUM(D45:M45)</f>
        <v>0</v>
      </c>
      <c r="S45" s="138">
        <f>-R45</f>
        <v>0</v>
      </c>
      <c r="T45" s="44" t="s">
        <v>339</v>
      </c>
    </row>
    <row r="46" spans="1:20" x14ac:dyDescent="0.2">
      <c r="A46" s="37"/>
      <c r="B46" s="15"/>
      <c r="C46" s="15"/>
      <c r="D46" s="56"/>
      <c r="E46" s="56"/>
      <c r="F46" s="56"/>
      <c r="G46" s="56"/>
      <c r="H46" s="56"/>
      <c r="I46" s="56"/>
      <c r="J46" s="56"/>
      <c r="K46" s="56"/>
      <c r="L46" s="56"/>
      <c r="M46" s="56"/>
      <c r="N46" s="56"/>
      <c r="O46" s="56"/>
      <c r="P46" s="56"/>
      <c r="Q46" s="15"/>
      <c r="R46" s="1"/>
      <c r="S46" s="15"/>
      <c r="T46" s="15"/>
    </row>
    <row r="47" spans="1:20" x14ac:dyDescent="0.2">
      <c r="A47" s="1"/>
      <c r="B47" s="15" t="s">
        <v>344</v>
      </c>
      <c r="C47" s="15" t="s">
        <v>345</v>
      </c>
      <c r="D47" s="36">
        <f t="shared" ref="D47:J47" si="32">D37+D40-D45</f>
        <v>7122.9499999999971</v>
      </c>
      <c r="E47" s="36">
        <f t="shared" si="32"/>
        <v>3974.8599008378478</v>
      </c>
      <c r="F47" s="36">
        <f t="shared" si="32"/>
        <v>-2965.2099999999991</v>
      </c>
      <c r="G47" s="36">
        <f t="shared" si="32"/>
        <v>-7.430000000007567</v>
      </c>
      <c r="H47" s="36">
        <f t="shared" si="32"/>
        <v>26738.429999999993</v>
      </c>
      <c r="I47" s="36">
        <f t="shared" si="32"/>
        <v>-40689.339999999997</v>
      </c>
      <c r="J47" s="36">
        <f t="shared" si="32"/>
        <v>4361.967123704715</v>
      </c>
      <c r="K47" s="36">
        <f t="shared" ref="K47:P47" si="33">K37+K40-K45</f>
        <v>568.08999999999651</v>
      </c>
      <c r="L47" s="36">
        <f t="shared" si="33"/>
        <v>-3084.5099999999948</v>
      </c>
      <c r="M47" s="36">
        <f t="shared" si="33"/>
        <v>9513.5366391563512</v>
      </c>
      <c r="N47" s="36">
        <f t="shared" si="33"/>
        <v>0.01</v>
      </c>
      <c r="O47" s="36">
        <f t="shared" si="33"/>
        <v>114748.33000000002</v>
      </c>
      <c r="P47" s="36">
        <f t="shared" si="33"/>
        <v>6398.5932591607198</v>
      </c>
      <c r="Q47" s="15"/>
      <c r="R47" s="37"/>
      <c r="S47" s="15"/>
      <c r="T47" s="15"/>
    </row>
    <row r="48" spans="1:20" x14ac:dyDescent="0.2">
      <c r="A48" s="160" t="s">
        <v>346</v>
      </c>
      <c r="B48" s="161" t="s">
        <v>347</v>
      </c>
      <c r="C48" s="161" t="s">
        <v>348</v>
      </c>
      <c r="D48" s="162">
        <f>(D37+D40-D45)/D23</f>
        <v>9.6910884353741455E-2</v>
      </c>
      <c r="E48" s="162">
        <f>(E37+E40-E45)/E23</f>
        <v>0.16478753545351685</v>
      </c>
      <c r="F48" s="165"/>
      <c r="G48" s="162">
        <f t="shared" ref="G48:M48" si="34">(G37+G40-G45)/G23</f>
        <v>-7.8832891246764642E-5</v>
      </c>
      <c r="H48" s="162">
        <f t="shared" si="34"/>
        <v>0.19483681276642251</v>
      </c>
      <c r="I48" s="162">
        <f t="shared" si="34"/>
        <v>-0.23934905882352939</v>
      </c>
      <c r="J48" s="162">
        <f t="shared" si="34"/>
        <v>5.9605408352000185E-2</v>
      </c>
      <c r="K48" s="162">
        <f t="shared" si="34"/>
        <v>4.7340833333333046E-3</v>
      </c>
      <c r="L48" s="162">
        <f t="shared" si="34"/>
        <v>-0.10281699999999983</v>
      </c>
      <c r="M48" s="162">
        <f t="shared" si="34"/>
        <v>0.90465736413491482</v>
      </c>
      <c r="N48" s="165"/>
      <c r="O48" s="162">
        <f>(O37+O40-O45)/O23</f>
        <v>0.28124590686274514</v>
      </c>
      <c r="P48" s="162">
        <f>(P37+P40-P45)/P23</f>
        <v>0.12093706893714284</v>
      </c>
      <c r="Q48" s="161"/>
      <c r="R48" s="163"/>
      <c r="S48" s="164">
        <f>AVERAGE(D48:P48)</f>
        <v>0.1350427429526401</v>
      </c>
      <c r="T48" s="161"/>
    </row>
    <row r="49" spans="1:24" x14ac:dyDescent="0.2">
      <c r="A49" s="1" t="s">
        <v>349</v>
      </c>
      <c r="B49" s="15" t="s">
        <v>350</v>
      </c>
      <c r="C49" s="15" t="s">
        <v>320</v>
      </c>
      <c r="D49" s="47">
        <f t="shared" ref="D49:J49" si="35">D33</f>
        <v>1</v>
      </c>
      <c r="E49" s="47">
        <f t="shared" si="35"/>
        <v>1</v>
      </c>
      <c r="F49" s="47">
        <f t="shared" si="35"/>
        <v>1</v>
      </c>
      <c r="G49" s="47">
        <f t="shared" si="35"/>
        <v>1</v>
      </c>
      <c r="H49" s="47">
        <f t="shared" si="35"/>
        <v>1</v>
      </c>
      <c r="I49" s="47">
        <f t="shared" si="35"/>
        <v>1</v>
      </c>
      <c r="J49" s="47">
        <f t="shared" si="35"/>
        <v>1</v>
      </c>
      <c r="K49" s="47">
        <f t="shared" ref="K49:P49" si="36">K33</f>
        <v>1</v>
      </c>
      <c r="L49" s="47">
        <f t="shared" si="36"/>
        <v>1</v>
      </c>
      <c r="M49" s="47">
        <f t="shared" si="36"/>
        <v>1</v>
      </c>
      <c r="N49" s="47">
        <f t="shared" si="36"/>
        <v>1</v>
      </c>
      <c r="O49" s="47">
        <f t="shared" si="36"/>
        <v>1</v>
      </c>
      <c r="P49" s="47">
        <f t="shared" si="36"/>
        <v>1</v>
      </c>
      <c r="Q49" s="15"/>
      <c r="R49" s="48"/>
      <c r="S49" s="15"/>
      <c r="T49" s="15"/>
    </row>
    <row r="50" spans="1:24" x14ac:dyDescent="0.2">
      <c r="A50" s="15"/>
      <c r="B50" s="15" t="s">
        <v>351</v>
      </c>
      <c r="C50" s="15" t="s">
        <v>352</v>
      </c>
      <c r="D50" s="36">
        <f>D23*'WIP COMBINED'!$C$13</f>
        <v>18375</v>
      </c>
      <c r="E50" s="36">
        <f>E23*'WIP COMBINED'!$C$13</f>
        <v>6030.2799752094625</v>
      </c>
      <c r="F50" s="36">
        <f>F23*'WIP COMBINED'!$C$13</f>
        <v>2500</v>
      </c>
      <c r="G50" s="36">
        <f>G23*'WIP COMBINED'!$C$13</f>
        <v>23562.5</v>
      </c>
      <c r="H50" s="36">
        <f>H23*'WIP COMBINED'!$C$13</f>
        <v>34308.75</v>
      </c>
      <c r="I50" s="36">
        <f>I23*'WIP COMBINED'!$C$13</f>
        <v>42500</v>
      </c>
      <c r="J50" s="36">
        <f>J23*'WIP COMBINED'!$C$13</f>
        <v>18295.181780926177</v>
      </c>
      <c r="K50" s="36">
        <f>K23*'WIP COMBINED'!$C$13</f>
        <v>30000</v>
      </c>
      <c r="L50" s="36">
        <f>L23*'WIP COMBINED'!$C$13</f>
        <v>7500</v>
      </c>
      <c r="M50" s="36">
        <f>M23*'WIP COMBINED'!$C$13</f>
        <v>2629.0441597890876</v>
      </c>
      <c r="N50" s="36">
        <f>N23*'WIP COMBINED'!$C$13</f>
        <v>2.5000000000000001E-3</v>
      </c>
      <c r="O50" s="36">
        <f>O23*'WIP COMBINED'!$C$13</f>
        <v>102000</v>
      </c>
      <c r="P50" s="36">
        <f>P23*'WIP COMBINED'!$C$13</f>
        <v>13227.11331479018</v>
      </c>
      <c r="Q50" s="15"/>
      <c r="R50" s="1"/>
      <c r="S50" s="15"/>
      <c r="T50" s="15"/>
    </row>
    <row r="51" spans="1:24" x14ac:dyDescent="0.2">
      <c r="A51" s="15"/>
      <c r="B51" s="15" t="s">
        <v>353</v>
      </c>
      <c r="C51" s="15" t="s">
        <v>354</v>
      </c>
      <c r="D51" s="36">
        <f t="shared" ref="D51:J51" si="37">D47-D50</f>
        <v>-11252.050000000003</v>
      </c>
      <c r="E51" s="36">
        <f t="shared" si="37"/>
        <v>-2055.4200743716146</v>
      </c>
      <c r="F51" s="36">
        <f t="shared" si="37"/>
        <v>-5465.2099999999991</v>
      </c>
      <c r="G51" s="36">
        <f t="shared" si="37"/>
        <v>-23569.930000000008</v>
      </c>
      <c r="H51" s="36">
        <f t="shared" si="37"/>
        <v>-7570.320000000007</v>
      </c>
      <c r="I51" s="36">
        <f t="shared" si="37"/>
        <v>-83189.34</v>
      </c>
      <c r="J51" s="36">
        <f t="shared" si="37"/>
        <v>-13933.214657221462</v>
      </c>
      <c r="K51" s="36">
        <f t="shared" ref="K51:P51" si="38">K47-K50</f>
        <v>-29431.910000000003</v>
      </c>
      <c r="L51" s="36">
        <f t="shared" si="38"/>
        <v>-10584.509999999995</v>
      </c>
      <c r="M51" s="36">
        <f t="shared" si="38"/>
        <v>6884.4924793672635</v>
      </c>
      <c r="N51" s="36">
        <f t="shared" si="38"/>
        <v>7.4999999999999997E-3</v>
      </c>
      <c r="O51" s="36">
        <f t="shared" si="38"/>
        <v>12748.330000000016</v>
      </c>
      <c r="P51" s="36">
        <f t="shared" si="38"/>
        <v>-6828.5200556294603</v>
      </c>
      <c r="Q51" s="15"/>
      <c r="R51" s="37"/>
      <c r="S51" s="15"/>
      <c r="T51" s="15"/>
    </row>
    <row r="52" spans="1:24" x14ac:dyDescent="0.2">
      <c r="A52" s="15"/>
      <c r="B52" s="15"/>
      <c r="C52" s="15" t="s">
        <v>355</v>
      </c>
      <c r="D52" s="31">
        <f t="shared" ref="D52:J52" si="39">IF(D51&gt;0,D51,0)</f>
        <v>0</v>
      </c>
      <c r="E52" s="31">
        <f t="shared" si="39"/>
        <v>0</v>
      </c>
      <c r="F52" s="31">
        <f t="shared" si="39"/>
        <v>0</v>
      </c>
      <c r="G52" s="31">
        <f t="shared" si="39"/>
        <v>0</v>
      </c>
      <c r="H52" s="31">
        <f t="shared" si="39"/>
        <v>0</v>
      </c>
      <c r="I52" s="31">
        <f t="shared" si="39"/>
        <v>0</v>
      </c>
      <c r="J52" s="31">
        <f t="shared" si="39"/>
        <v>0</v>
      </c>
      <c r="K52" s="31">
        <f t="shared" ref="K52:P52" si="40">IF(K51&gt;0,K51,0)</f>
        <v>0</v>
      </c>
      <c r="L52" s="31">
        <f t="shared" si="40"/>
        <v>0</v>
      </c>
      <c r="M52" s="31">
        <f t="shared" si="40"/>
        <v>6884.4924793672635</v>
      </c>
      <c r="N52" s="31">
        <f t="shared" si="40"/>
        <v>7.4999999999999997E-3</v>
      </c>
      <c r="O52" s="31">
        <f t="shared" si="40"/>
        <v>12748.330000000016</v>
      </c>
      <c r="P52" s="31">
        <f t="shared" si="40"/>
        <v>0</v>
      </c>
      <c r="Q52" s="15"/>
      <c r="R52" s="37"/>
      <c r="S52" s="15"/>
      <c r="T52" s="15"/>
    </row>
    <row r="53" spans="1:24" ht="16" x14ac:dyDescent="0.2">
      <c r="A53" s="40"/>
      <c r="B53" s="49" t="s">
        <v>356</v>
      </c>
      <c r="C53" s="40" t="s">
        <v>357</v>
      </c>
      <c r="D53" s="45">
        <f t="shared" ref="D53:J53" si="41">IF(D33&lt;0.9,D52,0)</f>
        <v>0</v>
      </c>
      <c r="E53" s="45">
        <f t="shared" si="41"/>
        <v>0</v>
      </c>
      <c r="F53" s="45">
        <f t="shared" si="41"/>
        <v>0</v>
      </c>
      <c r="G53" s="45">
        <f t="shared" si="41"/>
        <v>0</v>
      </c>
      <c r="H53" s="45">
        <f t="shared" si="41"/>
        <v>0</v>
      </c>
      <c r="I53" s="45">
        <f t="shared" si="41"/>
        <v>0</v>
      </c>
      <c r="J53" s="45">
        <f t="shared" si="41"/>
        <v>0</v>
      </c>
      <c r="K53" s="45">
        <f t="shared" ref="K53:P53" si="42">IF(K33&lt;0.9,K52,0)</f>
        <v>0</v>
      </c>
      <c r="L53" s="45">
        <f t="shared" si="42"/>
        <v>0</v>
      </c>
      <c r="M53" s="45">
        <f t="shared" si="42"/>
        <v>0</v>
      </c>
      <c r="N53" s="45">
        <f t="shared" si="42"/>
        <v>0</v>
      </c>
      <c r="O53" s="45">
        <f t="shared" si="42"/>
        <v>0</v>
      </c>
      <c r="P53" s="45">
        <f t="shared" si="42"/>
        <v>0</v>
      </c>
      <c r="Q53" s="40"/>
      <c r="R53" s="42">
        <f>SUM(D53:M53)</f>
        <v>0</v>
      </c>
      <c r="S53" s="138">
        <f>-R53</f>
        <v>0</v>
      </c>
      <c r="T53" s="49" t="s">
        <v>356</v>
      </c>
    </row>
    <row r="54" spans="1:24" x14ac:dyDescent="0.2">
      <c r="A54" s="36"/>
      <c r="B54" s="36"/>
      <c r="C54" s="36"/>
      <c r="D54" s="36"/>
      <c r="E54" s="36"/>
      <c r="F54" s="36"/>
      <c r="G54" s="36"/>
      <c r="H54" s="36"/>
      <c r="I54" s="36"/>
      <c r="J54" s="36"/>
      <c r="K54" s="36"/>
      <c r="L54" s="36"/>
      <c r="M54" s="36"/>
      <c r="N54" s="36"/>
      <c r="O54" s="36"/>
      <c r="P54" s="36"/>
      <c r="Q54" s="36"/>
      <c r="R54" s="37"/>
      <c r="S54" s="73"/>
      <c r="T54" s="70"/>
      <c r="W54" s="134"/>
      <c r="X54" s="134"/>
    </row>
    <row r="55" spans="1:24" s="51" customFormat="1" x14ac:dyDescent="0.2">
      <c r="A55" s="50"/>
      <c r="B55" s="50" t="s">
        <v>363</v>
      </c>
      <c r="C55" s="50" t="s">
        <v>364</v>
      </c>
      <c r="D55" s="50">
        <f t="shared" ref="D55:J55" si="43">D40-D45-D53</f>
        <v>0</v>
      </c>
      <c r="E55" s="50">
        <f t="shared" si="43"/>
        <v>0</v>
      </c>
      <c r="F55" s="50">
        <f t="shared" si="43"/>
        <v>0</v>
      </c>
      <c r="G55" s="50">
        <f t="shared" si="43"/>
        <v>0</v>
      </c>
      <c r="H55" s="50">
        <f t="shared" si="43"/>
        <v>0</v>
      </c>
      <c r="I55" s="50">
        <f t="shared" si="43"/>
        <v>0</v>
      </c>
      <c r="J55" s="50">
        <f t="shared" si="43"/>
        <v>0</v>
      </c>
      <c r="K55" s="50">
        <f t="shared" ref="K55:P55" si="44">K40-K45-K53</f>
        <v>0</v>
      </c>
      <c r="L55" s="50">
        <f t="shared" si="44"/>
        <v>0</v>
      </c>
      <c r="M55" s="50">
        <f t="shared" si="44"/>
        <v>0</v>
      </c>
      <c r="N55" s="50">
        <f t="shared" si="44"/>
        <v>0</v>
      </c>
      <c r="O55" s="50">
        <f t="shared" si="44"/>
        <v>0</v>
      </c>
      <c r="P55" s="50">
        <f t="shared" si="44"/>
        <v>0</v>
      </c>
      <c r="Q55" s="50"/>
      <c r="R55" s="54">
        <f>SUM(D55:M55)</f>
        <v>0</v>
      </c>
      <c r="S55" s="50">
        <f>SUM(S39:S54)-R55</f>
        <v>0.1350427429526401</v>
      </c>
      <c r="U55"/>
      <c r="V55" s="132"/>
      <c r="W55" s="70"/>
      <c r="X55" s="70"/>
    </row>
    <row r="56" spans="1:24" x14ac:dyDescent="0.2">
      <c r="A56" s="62"/>
      <c r="B56" s="62" t="s">
        <v>7420</v>
      </c>
      <c r="C56" s="62" t="s">
        <v>364</v>
      </c>
      <c r="D56" s="62">
        <v>0</v>
      </c>
      <c r="E56" s="62">
        <v>0</v>
      </c>
      <c r="F56" s="62">
        <v>0</v>
      </c>
      <c r="G56" s="62">
        <v>0</v>
      </c>
      <c r="H56" s="62">
        <v>0</v>
      </c>
      <c r="I56" s="62">
        <v>0</v>
      </c>
      <c r="J56" s="62">
        <v>0</v>
      </c>
      <c r="K56" s="62">
        <v>0</v>
      </c>
      <c r="L56" s="62">
        <v>0</v>
      </c>
      <c r="M56" s="62">
        <v>0</v>
      </c>
      <c r="N56" s="62">
        <v>0</v>
      </c>
      <c r="O56" s="62">
        <v>0</v>
      </c>
      <c r="P56" s="62">
        <v>0</v>
      </c>
      <c r="Q56" s="62">
        <v>0</v>
      </c>
      <c r="R56" s="63">
        <f>SUM(D56:M56)</f>
        <v>0</v>
      </c>
      <c r="S56" s="62">
        <f>+R56-S39</f>
        <v>0</v>
      </c>
      <c r="T56" s="125"/>
      <c r="U56" s="70"/>
      <c r="W56" s="351"/>
      <c r="X56" s="351"/>
    </row>
    <row r="57" spans="1:24" x14ac:dyDescent="0.2">
      <c r="A57" s="1"/>
      <c r="B57" s="15" t="s">
        <v>367</v>
      </c>
      <c r="C57" s="15"/>
      <c r="D57" s="136">
        <f t="shared" ref="D57:J57" si="45">+D55-D56</f>
        <v>0</v>
      </c>
      <c r="E57" s="136">
        <f t="shared" si="45"/>
        <v>0</v>
      </c>
      <c r="F57" s="46">
        <f t="shared" si="45"/>
        <v>0</v>
      </c>
      <c r="G57" s="46">
        <f t="shared" si="45"/>
        <v>0</v>
      </c>
      <c r="H57" s="46">
        <f t="shared" si="45"/>
        <v>0</v>
      </c>
      <c r="I57" s="46">
        <f t="shared" si="45"/>
        <v>0</v>
      </c>
      <c r="J57" s="46">
        <f t="shared" si="45"/>
        <v>0</v>
      </c>
      <c r="K57" s="46">
        <f t="shared" ref="K57:P57" si="46">+K55-K56</f>
        <v>0</v>
      </c>
      <c r="L57" s="46">
        <f t="shared" si="46"/>
        <v>0</v>
      </c>
      <c r="M57" s="46">
        <f t="shared" si="46"/>
        <v>0</v>
      </c>
      <c r="N57" s="46">
        <f t="shared" si="46"/>
        <v>0</v>
      </c>
      <c r="O57" s="46">
        <f t="shared" si="46"/>
        <v>0</v>
      </c>
      <c r="P57" s="46">
        <f t="shared" si="46"/>
        <v>0</v>
      </c>
      <c r="Q57" s="46">
        <f>+Q56-Q55</f>
        <v>0</v>
      </c>
      <c r="R57" s="38">
        <f>SUM(D57:M57)</f>
        <v>0</v>
      </c>
      <c r="S57" s="46">
        <f>+R55-R56-R57</f>
        <v>0</v>
      </c>
      <c r="T57" s="126"/>
      <c r="U57" s="112"/>
      <c r="V57" s="104"/>
      <c r="W57" s="351"/>
      <c r="X57" s="351"/>
    </row>
    <row r="58" spans="1:24" x14ac:dyDescent="0.2">
      <c r="A58" s="6"/>
      <c r="B58" s="6"/>
      <c r="C58" s="6"/>
      <c r="R58" s="137"/>
      <c r="T58" s="127"/>
      <c r="U58" s="88"/>
      <c r="W58" s="342"/>
      <c r="X58" s="342"/>
    </row>
    <row r="59" spans="1:24" x14ac:dyDescent="0.2">
      <c r="A59" s="6"/>
      <c r="B59" s="6"/>
      <c r="C59" s="6"/>
      <c r="T59" s="112"/>
    </row>
    <row r="60" spans="1:24" x14ac:dyDescent="0.2">
      <c r="A60" s="6"/>
      <c r="B60" s="6"/>
      <c r="C60" s="6"/>
      <c r="R60" s="112"/>
      <c r="T60" s="112"/>
    </row>
    <row r="61" spans="1:24" x14ac:dyDescent="0.2">
      <c r="A61" s="6"/>
      <c r="B61" s="6"/>
      <c r="C61" s="6"/>
      <c r="K61" s="92"/>
      <c r="L61" s="92"/>
      <c r="M61" s="92"/>
      <c r="N61" s="92"/>
      <c r="O61" s="92"/>
      <c r="P61" s="92"/>
      <c r="S61" s="112"/>
    </row>
    <row r="62" spans="1:24" x14ac:dyDescent="0.2">
      <c r="A62" s="6"/>
      <c r="B62" s="6"/>
      <c r="C62" s="6"/>
      <c r="K62" s="112"/>
      <c r="L62" s="112"/>
      <c r="M62" s="112"/>
      <c r="N62" s="112"/>
      <c r="O62" s="112"/>
      <c r="P62" s="112"/>
    </row>
    <row r="64" spans="1:24" x14ac:dyDescent="0.2">
      <c r="R64" s="112"/>
    </row>
    <row r="65" spans="18:18" x14ac:dyDescent="0.2">
      <c r="R65" s="112"/>
    </row>
  </sheetData>
  <protectedRanges>
    <protectedRange sqref="R9:JE9 A9:C9" name="Range1_1" securityDescriptor="O:WDG:WDD:(A;;CC;;;S-1-5-21-515639634-1143291363-624655392-4399)(A;;CC;;;S-1-5-21-515639634-1143291363-624655392-9522)(A;;CC;;;S-1-5-21-515639634-1143291363-624655392-5759)(A;;CC;;;S-1-5-21-515639634-1143291363-624655392-1161)(A;;CC;;;S-1-5-21-515639634-1143291363-624655392-9570)"/>
    <protectedRange sqref="Q26" name="Range1_4" securityDescriptor="O:WDG:WDD:(A;;CC;;;S-1-5-21-515639634-1143291363-624655392-4399)(A;;CC;;;S-1-5-21-515639634-1143291363-624655392-9522)(A;;CC;;;S-1-5-21-515639634-1143291363-624655392-5759)(A;;CC;;;S-1-5-21-515639634-1143291363-624655392-1161)(A;;CC;;;S-1-5-21-515639634-1143291363-624655392-9570)"/>
    <protectedRange sqref="V21:JE21 Y22 T21:T24 V22:V24 A21:C21" name="Range1_6" securityDescriptor="O:WDG:WDD:(A;;CC;;;S-1-5-21-515639634-1143291363-624655392-4399)(A;;CC;;;S-1-5-21-515639634-1143291363-624655392-9522)(A;;CC;;;S-1-5-21-515639634-1143291363-624655392-5759)(A;;CC;;;S-1-5-21-515639634-1143291363-624655392-1161)(A;;CC;;;S-1-5-21-515639634-1143291363-624655392-9570)"/>
    <protectedRange sqref="R16:T17 R25:R26 S25:T27 S23:S24 S19:S20 R28:T30" name="Range1_8" securityDescriptor="O:WDG:WDD:(A;;CC;;;S-1-5-21-515639634-1143291363-624655392-4399)(A;;CC;;;S-1-5-21-515639634-1143291363-624655392-9522)(A;;CC;;;S-1-5-21-515639634-1143291363-624655392-5759)(A;;CC;;;S-1-5-21-515639634-1143291363-624655392-1161)(A;;CC;;;S-1-5-21-515639634-1143291363-624655392-9570)"/>
    <protectedRange sqref="S21:S22 W22:X22 Z22:JE22 A22:C22" name="Range1_13" securityDescriptor="O:WDG:WDD:(A;;CC;;;S-1-5-21-515639634-1143291363-624655392-4399)(A;;CC;;;S-1-5-21-515639634-1143291363-624655392-9522)(A;;CC;;;S-1-5-21-515639634-1143291363-624655392-5759)(A;;CC;;;S-1-5-21-515639634-1143291363-624655392-1161)(A;;CC;;;S-1-5-21-515639634-1143291363-624655392-9570)"/>
    <protectedRange sqref="R18:T18 V18:JE18 R19:R24 A18:C18" name="Range1_16" securityDescriptor="O:WDG:WDD:(A;;CC;;;S-1-5-21-515639634-1143291363-624655392-4399)(A;;CC;;;S-1-5-21-515639634-1143291363-624655392-9522)(A;;CC;;;S-1-5-21-515639634-1143291363-624655392-5759)(A;;CC;;;S-1-5-21-515639634-1143291363-624655392-1161)(A;;CC;;;S-1-5-21-515639634-1143291363-624655392-9570)"/>
    <protectedRange sqref="S57:T57 Q31:R31" name="Range5_6" securityDescriptor="O:WDG:WDD:(A;;CC;;;WD)"/>
    <protectedRange sqref="S31:T31" name="Range1_17" securityDescriptor="O:WDG:WDD:(A;;CC;;;S-1-5-21-515639634-1143291363-624655392-4399)(A;;CC;;;S-1-5-21-515639634-1143291363-624655392-9522)(A;;CC;;;S-1-5-21-515639634-1143291363-624655392-5759)(A;;CC;;;S-1-5-21-515639634-1143291363-624655392-1161)(A;;CC;;;S-1-5-21-515639634-1143291363-624655392-9570)"/>
    <protectedRange sqref="D9" name="Range1_1_1" securityDescriptor="O:WDG:WDD:(A;;CC;;;S-1-5-21-515639634-1143291363-624655392-4399)(A;;CC;;;S-1-5-21-515639634-1143291363-624655392-9522)(A;;CC;;;S-1-5-21-515639634-1143291363-624655392-5759)(A;;CC;;;S-1-5-21-515639634-1143291363-624655392-1161)(A;;CC;;;S-1-5-21-515639634-1143291363-624655392-9570)"/>
    <protectedRange sqref="D21" name="Range1_6_1" securityDescriptor="O:WDG:WDD:(A;;CC;;;S-1-5-21-515639634-1143291363-624655392-4399)(A;;CC;;;S-1-5-21-515639634-1143291363-624655392-9522)(A;;CC;;;S-1-5-21-515639634-1143291363-624655392-5759)(A;;CC;;;S-1-5-21-515639634-1143291363-624655392-1161)(A;;CC;;;S-1-5-21-515639634-1143291363-624655392-9570)"/>
    <protectedRange sqref="D22" name="Range1_13_2" securityDescriptor="O:WDG:WDD:(A;;CC;;;S-1-5-21-515639634-1143291363-624655392-4399)(A;;CC;;;S-1-5-21-515639634-1143291363-624655392-9522)(A;;CC;;;S-1-5-21-515639634-1143291363-624655392-5759)(A;;CC;;;S-1-5-21-515639634-1143291363-624655392-1161)(A;;CC;;;S-1-5-21-515639634-1143291363-624655392-9570)"/>
    <protectedRange sqref="D18" name="Range1_16_1" securityDescriptor="O:WDG:WDD:(A;;CC;;;S-1-5-21-515639634-1143291363-624655392-4399)(A;;CC;;;S-1-5-21-515639634-1143291363-624655392-9522)(A;;CC;;;S-1-5-21-515639634-1143291363-624655392-5759)(A;;CC;;;S-1-5-21-515639634-1143291363-624655392-1161)(A;;CC;;;S-1-5-21-515639634-1143291363-624655392-9570)"/>
    <protectedRange sqref="E9" name="Range1_1_2" securityDescriptor="O:WDG:WDD:(A;;CC;;;S-1-5-21-515639634-1143291363-624655392-4399)(A;;CC;;;S-1-5-21-515639634-1143291363-624655392-9522)(A;;CC;;;S-1-5-21-515639634-1143291363-624655392-5759)(A;;CC;;;S-1-5-21-515639634-1143291363-624655392-1161)(A;;CC;;;S-1-5-21-515639634-1143291363-624655392-9570)"/>
    <protectedRange sqref="E15" name="Range1_2_2" securityDescriptor="O:WDG:WDD:(A;;CC;;;S-1-5-21-515639634-1143291363-624655392-4399)(A;;CC;;;S-1-5-21-515639634-1143291363-624655392-9522)(A;;CC;;;S-1-5-21-515639634-1143291363-624655392-5759)(A;;CC;;;S-1-5-21-515639634-1143291363-624655392-1161)(A;;CC;;;S-1-5-21-515639634-1143291363-624655392-9570)"/>
    <protectedRange sqref="E23:E26 E17 E19:E20" name="Range1_4_3" securityDescriptor="O:WDG:WDD:(A;;CC;;;S-1-5-21-515639634-1143291363-624655392-4399)(A;;CC;;;S-1-5-21-515639634-1143291363-624655392-9522)(A;;CC;;;S-1-5-21-515639634-1143291363-624655392-5759)(A;;CC;;;S-1-5-21-515639634-1143291363-624655392-1161)(A;;CC;;;S-1-5-21-515639634-1143291363-624655392-9570)"/>
    <protectedRange sqref="E21" name="Range1_6_2" securityDescriptor="O:WDG:WDD:(A;;CC;;;S-1-5-21-515639634-1143291363-624655392-4399)(A;;CC;;;S-1-5-21-515639634-1143291363-624655392-9522)(A;;CC;;;S-1-5-21-515639634-1143291363-624655392-5759)(A;;CC;;;S-1-5-21-515639634-1143291363-624655392-1161)(A;;CC;;;S-1-5-21-515639634-1143291363-624655392-9570)"/>
    <protectedRange sqref="E22" name="Range1_13_3" securityDescriptor="O:WDG:WDD:(A;;CC;;;S-1-5-21-515639634-1143291363-624655392-4399)(A;;CC;;;S-1-5-21-515639634-1143291363-624655392-9522)(A;;CC;;;S-1-5-21-515639634-1143291363-624655392-5759)(A;;CC;;;S-1-5-21-515639634-1143291363-624655392-1161)(A;;CC;;;S-1-5-21-515639634-1143291363-624655392-9570)"/>
    <protectedRange sqref="E18" name="Range1_16_2" securityDescriptor="O:WDG:WDD:(A;;CC;;;S-1-5-21-515639634-1143291363-624655392-4399)(A;;CC;;;S-1-5-21-515639634-1143291363-624655392-9522)(A;;CC;;;S-1-5-21-515639634-1143291363-624655392-5759)(A;;CC;;;S-1-5-21-515639634-1143291363-624655392-1161)(A;;CC;;;S-1-5-21-515639634-1143291363-624655392-9570)"/>
    <protectedRange sqref="F9" name="Range1_1_3" securityDescriptor="O:WDG:WDD:(A;;CC;;;S-1-5-21-515639634-1143291363-624655392-4399)(A;;CC;;;S-1-5-21-515639634-1143291363-624655392-9522)(A;;CC;;;S-1-5-21-515639634-1143291363-624655392-5759)(A;;CC;;;S-1-5-21-515639634-1143291363-624655392-1161)(A;;CC;;;S-1-5-21-515639634-1143291363-624655392-9570)"/>
    <protectedRange sqref="F15" name="Range1_2_3" securityDescriptor="O:WDG:WDD:(A;;CC;;;S-1-5-21-515639634-1143291363-624655392-4399)(A;;CC;;;S-1-5-21-515639634-1143291363-624655392-9522)(A;;CC;;;S-1-5-21-515639634-1143291363-624655392-5759)(A;;CC;;;S-1-5-21-515639634-1143291363-624655392-1161)(A;;CC;;;S-1-5-21-515639634-1143291363-624655392-9570)"/>
    <protectedRange sqref="F17 F19:F20 F23:F26" name="Range1_4_4" securityDescriptor="O:WDG:WDD:(A;;CC;;;S-1-5-21-515639634-1143291363-624655392-4399)(A;;CC;;;S-1-5-21-515639634-1143291363-624655392-9522)(A;;CC;;;S-1-5-21-515639634-1143291363-624655392-5759)(A;;CC;;;S-1-5-21-515639634-1143291363-624655392-1161)(A;;CC;;;S-1-5-21-515639634-1143291363-624655392-9570)"/>
    <protectedRange sqref="F21" name="Range1_6_3" securityDescriptor="O:WDG:WDD:(A;;CC;;;S-1-5-21-515639634-1143291363-624655392-4399)(A;;CC;;;S-1-5-21-515639634-1143291363-624655392-9522)(A;;CC;;;S-1-5-21-515639634-1143291363-624655392-5759)(A;;CC;;;S-1-5-21-515639634-1143291363-624655392-1161)(A;;CC;;;S-1-5-21-515639634-1143291363-624655392-9570)"/>
    <protectedRange sqref="F27" name="Range5_5" securityDescriptor="O:WDG:WDD:(A;;CC;;;WD)"/>
    <protectedRange sqref="F22" name="Range1_13_4" securityDescriptor="O:WDG:WDD:(A;;CC;;;S-1-5-21-515639634-1143291363-624655392-4399)(A;;CC;;;S-1-5-21-515639634-1143291363-624655392-9522)(A;;CC;;;S-1-5-21-515639634-1143291363-624655392-5759)(A;;CC;;;S-1-5-21-515639634-1143291363-624655392-1161)(A;;CC;;;S-1-5-21-515639634-1143291363-624655392-9570)"/>
    <protectedRange sqref="F18" name="Range1_16_3" securityDescriptor="O:WDG:WDD:(A;;CC;;;S-1-5-21-515639634-1143291363-624655392-4399)(A;;CC;;;S-1-5-21-515639634-1143291363-624655392-9522)(A;;CC;;;S-1-5-21-515639634-1143291363-624655392-5759)(A;;CC;;;S-1-5-21-515639634-1143291363-624655392-1161)(A;;CC;;;S-1-5-21-515639634-1143291363-624655392-9570)"/>
    <protectedRange sqref="G9" name="Range1_1_5" securityDescriptor="O:WDG:WDD:(A;;CC;;;S-1-5-21-515639634-1143291363-624655392-4399)(A;;CC;;;S-1-5-21-515639634-1143291363-624655392-9522)(A;;CC;;;S-1-5-21-515639634-1143291363-624655392-5759)(A;;CC;;;S-1-5-21-515639634-1143291363-624655392-1161)(A;;CC;;;S-1-5-21-515639634-1143291363-624655392-9570)"/>
    <protectedRange sqref="G15" name="Range1_2_5" securityDescriptor="O:WDG:WDD:(A;;CC;;;S-1-5-21-515639634-1143291363-624655392-4399)(A;;CC;;;S-1-5-21-515639634-1143291363-624655392-9522)(A;;CC;;;S-1-5-21-515639634-1143291363-624655392-5759)(A;;CC;;;S-1-5-21-515639634-1143291363-624655392-1161)(A;;CC;;;S-1-5-21-515639634-1143291363-624655392-9570)"/>
    <protectedRange sqref="G23:G26 G17 G19:G20" name="Range1_4_5" securityDescriptor="O:WDG:WDD:(A;;CC;;;S-1-5-21-515639634-1143291363-624655392-4399)(A;;CC;;;S-1-5-21-515639634-1143291363-624655392-9522)(A;;CC;;;S-1-5-21-515639634-1143291363-624655392-5759)(A;;CC;;;S-1-5-21-515639634-1143291363-624655392-1161)(A;;CC;;;S-1-5-21-515639634-1143291363-624655392-9570)"/>
    <protectedRange sqref="G21" name="Range1_6_5" securityDescriptor="O:WDG:WDD:(A;;CC;;;S-1-5-21-515639634-1143291363-624655392-4399)(A;;CC;;;S-1-5-21-515639634-1143291363-624655392-9522)(A;;CC;;;S-1-5-21-515639634-1143291363-624655392-5759)(A;;CC;;;S-1-5-21-515639634-1143291363-624655392-1161)(A;;CC;;;S-1-5-21-515639634-1143291363-624655392-9570)"/>
    <protectedRange sqref="G22" name="Range1_13_5" securityDescriptor="O:WDG:WDD:(A;;CC;;;S-1-5-21-515639634-1143291363-624655392-4399)(A;;CC;;;S-1-5-21-515639634-1143291363-624655392-9522)(A;;CC;;;S-1-5-21-515639634-1143291363-624655392-5759)(A;;CC;;;S-1-5-21-515639634-1143291363-624655392-1161)(A;;CC;;;S-1-5-21-515639634-1143291363-624655392-9570)"/>
    <protectedRange sqref="G18" name="Range1_16_5" securityDescriptor="O:WDG:WDD:(A;;CC;;;S-1-5-21-515639634-1143291363-624655392-4399)(A;;CC;;;S-1-5-21-515639634-1143291363-624655392-9522)(A;;CC;;;S-1-5-21-515639634-1143291363-624655392-5759)(A;;CC;;;S-1-5-21-515639634-1143291363-624655392-1161)(A;;CC;;;S-1-5-21-515639634-1143291363-624655392-9570)"/>
    <protectedRange sqref="G5" name="Range1_67_1" securityDescriptor="O:WDG:WDD:(A;;CC;;;S-1-5-21-515639634-1143291363-624655392-4399)(A;;CC;;;S-1-5-21-515639634-1143291363-624655392-9522)(A;;CC;;;S-1-5-21-515639634-1143291363-624655392-5759)(A;;CC;;;S-1-5-21-515639634-1143291363-624655392-1161)(A;;CC;;;S-1-5-21-515639634-1143291363-624655392-9570)"/>
    <protectedRange sqref="H9" name="Range1_1_6" securityDescriptor="O:WDG:WDD:(A;;CC;;;S-1-5-21-515639634-1143291363-624655392-4399)(A;;CC;;;S-1-5-21-515639634-1143291363-624655392-9522)(A;;CC;;;S-1-5-21-515639634-1143291363-624655392-5759)(A;;CC;;;S-1-5-21-515639634-1143291363-624655392-1161)(A;;CC;;;S-1-5-21-515639634-1143291363-624655392-9570)"/>
    <protectedRange sqref="H15" name="Range1_2_6" securityDescriptor="O:WDG:WDD:(A;;CC;;;S-1-5-21-515639634-1143291363-624655392-4399)(A;;CC;;;S-1-5-21-515639634-1143291363-624655392-9522)(A;;CC;;;S-1-5-21-515639634-1143291363-624655392-5759)(A;;CC;;;S-1-5-21-515639634-1143291363-624655392-1161)(A;;CC;;;S-1-5-21-515639634-1143291363-624655392-9570)"/>
    <protectedRange sqref="H19:H20 H17 H23:H26" name="Range1_4_6" securityDescriptor="O:WDG:WDD:(A;;CC;;;S-1-5-21-515639634-1143291363-624655392-4399)(A;;CC;;;S-1-5-21-515639634-1143291363-624655392-9522)(A;;CC;;;S-1-5-21-515639634-1143291363-624655392-5759)(A;;CC;;;S-1-5-21-515639634-1143291363-624655392-1161)(A;;CC;;;S-1-5-21-515639634-1143291363-624655392-9570)"/>
    <protectedRange sqref="H21" name="Range1_6_6" securityDescriptor="O:WDG:WDD:(A;;CC;;;S-1-5-21-515639634-1143291363-624655392-4399)(A;;CC;;;S-1-5-21-515639634-1143291363-624655392-9522)(A;;CC;;;S-1-5-21-515639634-1143291363-624655392-5759)(A;;CC;;;S-1-5-21-515639634-1143291363-624655392-1161)(A;;CC;;;S-1-5-21-515639634-1143291363-624655392-9570)"/>
    <protectedRange sqref="H22" name="Range1_13_6" securityDescriptor="O:WDG:WDD:(A;;CC;;;S-1-5-21-515639634-1143291363-624655392-4399)(A;;CC;;;S-1-5-21-515639634-1143291363-624655392-9522)(A;;CC;;;S-1-5-21-515639634-1143291363-624655392-5759)(A;;CC;;;S-1-5-21-515639634-1143291363-624655392-1161)(A;;CC;;;S-1-5-21-515639634-1143291363-624655392-9570)"/>
    <protectedRange sqref="H18" name="Range1_16_6" securityDescriptor="O:WDG:WDD:(A;;CC;;;S-1-5-21-515639634-1143291363-624655392-4399)(A;;CC;;;S-1-5-21-515639634-1143291363-624655392-9522)(A;;CC;;;S-1-5-21-515639634-1143291363-624655392-5759)(A;;CC;;;S-1-5-21-515639634-1143291363-624655392-1161)(A;;CC;;;S-1-5-21-515639634-1143291363-624655392-9570)"/>
    <protectedRange sqref="H5" name="Range1_67_2" securityDescriptor="O:WDG:WDD:(A;;CC;;;S-1-5-21-515639634-1143291363-624655392-4399)(A;;CC;;;S-1-5-21-515639634-1143291363-624655392-9522)(A;;CC;;;S-1-5-21-515639634-1143291363-624655392-5759)(A;;CC;;;S-1-5-21-515639634-1143291363-624655392-1161)(A;;CC;;;S-1-5-21-515639634-1143291363-624655392-9570)"/>
    <protectedRange sqref="I15" name="Range1_2" securityDescriptor="O:WDG:WDD:(A;;CC;;;S-1-5-21-515639634-1143291363-624655392-4399)(A;;CC;;;S-1-5-21-515639634-1143291363-624655392-9522)(A;;CC;;;S-1-5-21-515639634-1143291363-624655392-5759)(A;;CC;;;S-1-5-21-515639634-1143291363-624655392-1161)(A;;CC;;;S-1-5-21-515639634-1143291363-624655392-9570)"/>
    <protectedRange sqref="I23:I26 I17 I19:I20" name="Range1_4_1" securityDescriptor="O:WDG:WDD:(A;;CC;;;S-1-5-21-515639634-1143291363-624655392-4399)(A;;CC;;;S-1-5-21-515639634-1143291363-624655392-9522)(A;;CC;;;S-1-5-21-515639634-1143291363-624655392-5759)(A;;CC;;;S-1-5-21-515639634-1143291363-624655392-1161)(A;;CC;;;S-1-5-21-515639634-1143291363-624655392-9570)"/>
    <protectedRange sqref="I21" name="Range1_6_4" securityDescriptor="O:WDG:WDD:(A;;CC;;;S-1-5-21-515639634-1143291363-624655392-4399)(A;;CC;;;S-1-5-21-515639634-1143291363-624655392-9522)(A;;CC;;;S-1-5-21-515639634-1143291363-624655392-5759)(A;;CC;;;S-1-5-21-515639634-1143291363-624655392-1161)(A;;CC;;;S-1-5-21-515639634-1143291363-624655392-9570)"/>
    <protectedRange sqref="I22" name="Range1_13_1" securityDescriptor="O:WDG:WDD:(A;;CC;;;S-1-5-21-515639634-1143291363-624655392-4399)(A;;CC;;;S-1-5-21-515639634-1143291363-624655392-9522)(A;;CC;;;S-1-5-21-515639634-1143291363-624655392-5759)(A;;CC;;;S-1-5-21-515639634-1143291363-624655392-1161)(A;;CC;;;S-1-5-21-515639634-1143291363-624655392-9570)"/>
    <protectedRange sqref="I18" name="Range1_16_4" securityDescriptor="O:WDG:WDD:(A;;CC;;;S-1-5-21-515639634-1143291363-624655392-4399)(A;;CC;;;S-1-5-21-515639634-1143291363-624655392-9522)(A;;CC;;;S-1-5-21-515639634-1143291363-624655392-5759)(A;;CC;;;S-1-5-21-515639634-1143291363-624655392-1161)(A;;CC;;;S-1-5-21-515639634-1143291363-624655392-9570)"/>
    <protectedRange sqref="I9" name="Range1_1_1_1" securityDescriptor="O:WDG:WDD:(A;;CC;;;S-1-5-21-515639634-1143291363-624655392-4399)(A;;CC;;;S-1-5-21-515639634-1143291363-624655392-9522)(A;;CC;;;S-1-5-21-515639634-1143291363-624655392-5759)(A;;CC;;;S-1-5-21-515639634-1143291363-624655392-1161)(A;;CC;;;S-1-5-21-515639634-1143291363-624655392-9570)"/>
    <protectedRange sqref="I5" name="Range1_27" securityDescriptor="O:WDG:WDD:(A;;CC;;;S-1-5-21-515639634-1143291363-624655392-4399)(A;;CC;;;S-1-5-21-515639634-1143291363-624655392-9522)(A;;CC;;;S-1-5-21-515639634-1143291363-624655392-5759)(A;;CC;;;S-1-5-21-515639634-1143291363-624655392-1161)(A;;CC;;;S-1-5-21-515639634-1143291363-624655392-9570)"/>
    <protectedRange sqref="J9" name="Range1_1_4" securityDescriptor="O:WDG:WDD:(A;;CC;;;S-1-5-21-515639634-1143291363-624655392-4399)(A;;CC;;;S-1-5-21-515639634-1143291363-624655392-9522)(A;;CC;;;S-1-5-21-515639634-1143291363-624655392-5759)(A;;CC;;;S-1-5-21-515639634-1143291363-624655392-1161)(A;;CC;;;S-1-5-21-515639634-1143291363-624655392-9570)"/>
    <protectedRange sqref="J15" name="Range1_2_1" securityDescriptor="O:WDG:WDD:(A;;CC;;;S-1-5-21-515639634-1143291363-624655392-4399)(A;;CC;;;S-1-5-21-515639634-1143291363-624655392-9522)(A;;CC;;;S-1-5-21-515639634-1143291363-624655392-5759)(A;;CC;;;S-1-5-21-515639634-1143291363-624655392-1161)(A;;CC;;;S-1-5-21-515639634-1143291363-624655392-9570)"/>
    <protectedRange sqref="J17 J19:J20 J23:J26" name="Range1_4_2" securityDescriptor="O:WDG:WDD:(A;;CC;;;S-1-5-21-515639634-1143291363-624655392-4399)(A;;CC;;;S-1-5-21-515639634-1143291363-624655392-9522)(A;;CC;;;S-1-5-21-515639634-1143291363-624655392-5759)(A;;CC;;;S-1-5-21-515639634-1143291363-624655392-1161)(A;;CC;;;S-1-5-21-515639634-1143291363-624655392-9570)"/>
    <protectedRange sqref="J21" name="Range1_6_7" securityDescriptor="O:WDG:WDD:(A;;CC;;;S-1-5-21-515639634-1143291363-624655392-4399)(A;;CC;;;S-1-5-21-515639634-1143291363-624655392-9522)(A;;CC;;;S-1-5-21-515639634-1143291363-624655392-5759)(A;;CC;;;S-1-5-21-515639634-1143291363-624655392-1161)(A;;CC;;;S-1-5-21-515639634-1143291363-624655392-9570)"/>
    <protectedRange sqref="J27" name="Range5_5_1" securityDescriptor="O:WDG:WDD:(A;;CC;;;WD)"/>
    <protectedRange sqref="J22" name="Range1_13_7" securityDescriptor="O:WDG:WDD:(A;;CC;;;S-1-5-21-515639634-1143291363-624655392-4399)(A;;CC;;;S-1-5-21-515639634-1143291363-624655392-9522)(A;;CC;;;S-1-5-21-515639634-1143291363-624655392-5759)(A;;CC;;;S-1-5-21-515639634-1143291363-624655392-1161)(A;;CC;;;S-1-5-21-515639634-1143291363-624655392-9570)"/>
    <protectedRange sqref="J18" name="Range1_16_7" securityDescriptor="O:WDG:WDD:(A;;CC;;;S-1-5-21-515639634-1143291363-624655392-4399)(A;;CC;;;S-1-5-21-515639634-1143291363-624655392-9522)(A;;CC;;;S-1-5-21-515639634-1143291363-624655392-5759)(A;;CC;;;S-1-5-21-515639634-1143291363-624655392-1161)(A;;CC;;;S-1-5-21-515639634-1143291363-624655392-9570)"/>
    <protectedRange sqref="J5" name="Range1_51" securityDescriptor="O:WDG:WDD:(A;;CC;;;S-1-5-21-515639634-1143291363-624655392-4399)(A;;CC;;;S-1-5-21-515639634-1143291363-624655392-9522)(A;;CC;;;S-1-5-21-515639634-1143291363-624655392-5759)(A;;CC;;;S-1-5-21-515639634-1143291363-624655392-1161)(A;;CC;;;S-1-5-21-515639634-1143291363-624655392-9570)"/>
    <protectedRange sqref="K15" name="Range1_11" securityDescriptor="O:WDG:WDD:(A;;CC;;;S-1-5-21-515639634-1143291363-624655392-4399)(A;;CC;;;S-1-5-21-515639634-1143291363-624655392-9522)(A;;CC;;;S-1-5-21-515639634-1143291363-624655392-5759)(A;;CC;;;S-1-5-21-515639634-1143291363-624655392-1161)(A;;CC;;;S-1-5-21-515639634-1143291363-624655392-9570)"/>
    <protectedRange sqref="K23:K26 K17 K19:K20" name="Range1_4_7" securityDescriptor="O:WDG:WDD:(A;;CC;;;S-1-5-21-515639634-1143291363-624655392-4399)(A;;CC;;;S-1-5-21-515639634-1143291363-624655392-9522)(A;;CC;;;S-1-5-21-515639634-1143291363-624655392-5759)(A;;CC;;;S-1-5-21-515639634-1143291363-624655392-1161)(A;;CC;;;S-1-5-21-515639634-1143291363-624655392-9570)"/>
    <protectedRange sqref="K21" name="Range1_11_2" securityDescriptor="O:WDG:WDD:(A;;CC;;;S-1-5-21-515639634-1143291363-624655392-4399)(A;;CC;;;S-1-5-21-515639634-1143291363-624655392-9522)(A;;CC;;;S-1-5-21-515639634-1143291363-624655392-5759)(A;;CC;;;S-1-5-21-515639634-1143291363-624655392-1161)(A;;CC;;;S-1-5-21-515639634-1143291363-624655392-9570)"/>
    <protectedRange sqref="K22" name="Range1_13_8" securityDescriptor="O:WDG:WDD:(A;;CC;;;S-1-5-21-515639634-1143291363-624655392-4399)(A;;CC;;;S-1-5-21-515639634-1143291363-624655392-9522)(A;;CC;;;S-1-5-21-515639634-1143291363-624655392-5759)(A;;CC;;;S-1-5-21-515639634-1143291363-624655392-1161)(A;;CC;;;S-1-5-21-515639634-1143291363-624655392-9570)"/>
    <protectedRange sqref="K18" name="Range1_11_4" securityDescriptor="O:WDG:WDD:(A;;CC;;;S-1-5-21-515639634-1143291363-624655392-4399)(A;;CC;;;S-1-5-21-515639634-1143291363-624655392-9522)(A;;CC;;;S-1-5-21-515639634-1143291363-624655392-5759)(A;;CC;;;S-1-5-21-515639634-1143291363-624655392-1161)(A;;CC;;;S-1-5-21-515639634-1143291363-624655392-9570)"/>
    <protectedRange sqref="K5" name="Range1_30" securityDescriptor="O:WDG:WDD:(A;;CC;;;S-1-5-21-515639634-1143291363-624655392-4399)(A;;CC;;;S-1-5-21-515639634-1143291363-624655392-9522)(A;;CC;;;S-1-5-21-515639634-1143291363-624655392-5759)(A;;CC;;;S-1-5-21-515639634-1143291363-624655392-1161)(A;;CC;;;S-1-5-21-515639634-1143291363-624655392-9570)"/>
    <protectedRange sqref="L9" name="Range1_1_7" securityDescriptor="O:WDG:WDD:(A;;CC;;;S-1-5-21-515639634-1143291363-624655392-4399)(A;;CC;;;S-1-5-21-515639634-1143291363-624655392-9522)(A;;CC;;;S-1-5-21-515639634-1143291363-624655392-5759)(A;;CC;;;S-1-5-21-515639634-1143291363-624655392-1161)(A;;CC;;;S-1-5-21-515639634-1143291363-624655392-9570)"/>
    <protectedRange sqref="L15" name="Range1_2_4" securityDescriptor="O:WDG:WDD:(A;;CC;;;S-1-5-21-515639634-1143291363-624655392-4399)(A;;CC;;;S-1-5-21-515639634-1143291363-624655392-9522)(A;;CC;;;S-1-5-21-515639634-1143291363-624655392-5759)(A;;CC;;;S-1-5-21-515639634-1143291363-624655392-1161)(A;;CC;;;S-1-5-21-515639634-1143291363-624655392-9570)"/>
    <protectedRange sqref="L17 L19:L20 L23:L26" name="Range1_4_8" securityDescriptor="O:WDG:WDD:(A;;CC;;;S-1-5-21-515639634-1143291363-624655392-4399)(A;;CC;;;S-1-5-21-515639634-1143291363-624655392-9522)(A;;CC;;;S-1-5-21-515639634-1143291363-624655392-5759)(A;;CC;;;S-1-5-21-515639634-1143291363-624655392-1161)(A;;CC;;;S-1-5-21-515639634-1143291363-624655392-9570)"/>
    <protectedRange sqref="L21" name="Range1_6_8" securityDescriptor="O:WDG:WDD:(A;;CC;;;S-1-5-21-515639634-1143291363-624655392-4399)(A;;CC;;;S-1-5-21-515639634-1143291363-624655392-9522)(A;;CC;;;S-1-5-21-515639634-1143291363-624655392-5759)(A;;CC;;;S-1-5-21-515639634-1143291363-624655392-1161)(A;;CC;;;S-1-5-21-515639634-1143291363-624655392-9570)"/>
    <protectedRange sqref="L27" name="Range5_5_2" securityDescriptor="O:WDG:WDD:(A;;CC;;;WD)"/>
    <protectedRange sqref="L22" name="Range1_13_9" securityDescriptor="O:WDG:WDD:(A;;CC;;;S-1-5-21-515639634-1143291363-624655392-4399)(A;;CC;;;S-1-5-21-515639634-1143291363-624655392-9522)(A;;CC;;;S-1-5-21-515639634-1143291363-624655392-5759)(A;;CC;;;S-1-5-21-515639634-1143291363-624655392-1161)(A;;CC;;;S-1-5-21-515639634-1143291363-624655392-9570)"/>
    <protectedRange sqref="L18" name="Range1_16_8" securityDescriptor="O:WDG:WDD:(A;;CC;;;S-1-5-21-515639634-1143291363-624655392-4399)(A;;CC;;;S-1-5-21-515639634-1143291363-624655392-9522)(A;;CC;;;S-1-5-21-515639634-1143291363-624655392-5759)(A;;CC;;;S-1-5-21-515639634-1143291363-624655392-1161)(A;;CC;;;S-1-5-21-515639634-1143291363-624655392-9570)"/>
    <protectedRange sqref="L5" name="Range1_50" securityDescriptor="O:WDG:WDD:(A;;CC;;;S-1-5-21-515639634-1143291363-624655392-4399)(A;;CC;;;S-1-5-21-515639634-1143291363-624655392-9522)(A;;CC;;;S-1-5-21-515639634-1143291363-624655392-5759)(A;;CC;;;S-1-5-21-515639634-1143291363-624655392-1161)(A;;CC;;;S-1-5-21-515639634-1143291363-624655392-9570)"/>
    <protectedRange sqref="M9" name="Range1_1_8" securityDescriptor="O:WDG:WDD:(A;;CC;;;S-1-5-21-515639634-1143291363-624655392-4399)(A;;CC;;;S-1-5-21-515639634-1143291363-624655392-9522)(A;;CC;;;S-1-5-21-515639634-1143291363-624655392-5759)(A;;CC;;;S-1-5-21-515639634-1143291363-624655392-1161)(A;;CC;;;S-1-5-21-515639634-1143291363-624655392-9570)"/>
    <protectedRange sqref="M15" name="Range1_2_7" securityDescriptor="O:WDG:WDD:(A;;CC;;;S-1-5-21-515639634-1143291363-624655392-4399)(A;;CC;;;S-1-5-21-515639634-1143291363-624655392-9522)(A;;CC;;;S-1-5-21-515639634-1143291363-624655392-5759)(A;;CC;;;S-1-5-21-515639634-1143291363-624655392-1161)(A;;CC;;;S-1-5-21-515639634-1143291363-624655392-9570)"/>
    <protectedRange sqref="M17 M23:M26 M19:M20" name="Range1_4_9" securityDescriptor="O:WDG:WDD:(A;;CC;;;S-1-5-21-515639634-1143291363-624655392-4399)(A;;CC;;;S-1-5-21-515639634-1143291363-624655392-9522)(A;;CC;;;S-1-5-21-515639634-1143291363-624655392-5759)(A;;CC;;;S-1-5-21-515639634-1143291363-624655392-1161)(A;;CC;;;S-1-5-21-515639634-1143291363-624655392-9570)"/>
    <protectedRange sqref="M21" name="Range1_6_9" securityDescriptor="O:WDG:WDD:(A;;CC;;;S-1-5-21-515639634-1143291363-624655392-4399)(A;;CC;;;S-1-5-21-515639634-1143291363-624655392-9522)(A;;CC;;;S-1-5-21-515639634-1143291363-624655392-5759)(A;;CC;;;S-1-5-21-515639634-1143291363-624655392-1161)(A;;CC;;;S-1-5-21-515639634-1143291363-624655392-9570)"/>
    <protectedRange sqref="M27" name="Range5_5_3" securityDescriptor="O:WDG:WDD:(A;;CC;;;WD)"/>
    <protectedRange sqref="M22" name="Range1_13_10" securityDescriptor="O:WDG:WDD:(A;;CC;;;S-1-5-21-515639634-1143291363-624655392-4399)(A;;CC;;;S-1-5-21-515639634-1143291363-624655392-9522)(A;;CC;;;S-1-5-21-515639634-1143291363-624655392-5759)(A;;CC;;;S-1-5-21-515639634-1143291363-624655392-1161)(A;;CC;;;S-1-5-21-515639634-1143291363-624655392-9570)"/>
    <protectedRange sqref="M18" name="Range1_16_9" securityDescriptor="O:WDG:WDD:(A;;CC;;;S-1-5-21-515639634-1143291363-624655392-4399)(A;;CC;;;S-1-5-21-515639634-1143291363-624655392-9522)(A;;CC;;;S-1-5-21-515639634-1143291363-624655392-5759)(A;;CC;;;S-1-5-21-515639634-1143291363-624655392-1161)(A;;CC;;;S-1-5-21-515639634-1143291363-624655392-9570)"/>
    <protectedRange sqref="M5" name="Range1_65" securityDescriptor="O:WDG:WDD:(A;;CC;;;S-1-5-21-515639634-1143291363-624655392-4399)(A;;CC;;;S-1-5-21-515639634-1143291363-624655392-9522)(A;;CC;;;S-1-5-21-515639634-1143291363-624655392-5759)(A;;CC;;;S-1-5-21-515639634-1143291363-624655392-1161)(A;;CC;;;S-1-5-21-515639634-1143291363-624655392-9570)"/>
    <protectedRange sqref="N9" name="Range1_1_9" securityDescriptor="O:WDG:WDD:(A;;CC;;;S-1-5-21-515639634-1143291363-624655392-4399)(A;;CC;;;S-1-5-21-515639634-1143291363-624655392-9522)(A;;CC;;;S-1-5-21-515639634-1143291363-624655392-5759)(A;;CC;;;S-1-5-21-515639634-1143291363-624655392-1161)(A;;CC;;;S-1-5-21-515639634-1143291363-624655392-9570)"/>
    <protectedRange sqref="N15" name="Range1_2_8" securityDescriptor="O:WDG:WDD:(A;;CC;;;S-1-5-21-515639634-1143291363-624655392-4399)(A;;CC;;;S-1-5-21-515639634-1143291363-624655392-9522)(A;;CC;;;S-1-5-21-515639634-1143291363-624655392-5759)(A;;CC;;;S-1-5-21-515639634-1143291363-624655392-1161)(A;;CC;;;S-1-5-21-515639634-1143291363-624655392-9570)"/>
    <protectedRange sqref="N23:N26 N19:N20 N17" name="Range1_4_10" securityDescriptor="O:WDG:WDD:(A;;CC;;;S-1-5-21-515639634-1143291363-624655392-4399)(A;;CC;;;S-1-5-21-515639634-1143291363-624655392-9522)(A;;CC;;;S-1-5-21-515639634-1143291363-624655392-5759)(A;;CC;;;S-1-5-21-515639634-1143291363-624655392-1161)(A;;CC;;;S-1-5-21-515639634-1143291363-624655392-9570)"/>
    <protectedRange sqref="N21" name="Range1_6_10" securityDescriptor="O:WDG:WDD:(A;;CC;;;S-1-5-21-515639634-1143291363-624655392-4399)(A;;CC;;;S-1-5-21-515639634-1143291363-624655392-9522)(A;;CC;;;S-1-5-21-515639634-1143291363-624655392-5759)(A;;CC;;;S-1-5-21-515639634-1143291363-624655392-1161)(A;;CC;;;S-1-5-21-515639634-1143291363-624655392-9570)"/>
    <protectedRange sqref="N27" name="Range5_5_4" securityDescriptor="O:WDG:WDD:(A;;CC;;;WD)"/>
    <protectedRange sqref="N22" name="Range1_13_11" securityDescriptor="O:WDG:WDD:(A;;CC;;;S-1-5-21-515639634-1143291363-624655392-4399)(A;;CC;;;S-1-5-21-515639634-1143291363-624655392-9522)(A;;CC;;;S-1-5-21-515639634-1143291363-624655392-5759)(A;;CC;;;S-1-5-21-515639634-1143291363-624655392-1161)(A;;CC;;;S-1-5-21-515639634-1143291363-624655392-9570)"/>
    <protectedRange sqref="N18" name="Range1_16_10" securityDescriptor="O:WDG:WDD:(A;;CC;;;S-1-5-21-515639634-1143291363-624655392-4399)(A;;CC;;;S-1-5-21-515639634-1143291363-624655392-9522)(A;;CC;;;S-1-5-21-515639634-1143291363-624655392-5759)(A;;CC;;;S-1-5-21-515639634-1143291363-624655392-1161)(A;;CC;;;S-1-5-21-515639634-1143291363-624655392-9570)"/>
    <protectedRange sqref="N5" name="Range1_65_1" securityDescriptor="O:WDG:WDD:(A;;CC;;;S-1-5-21-515639634-1143291363-624655392-4399)(A;;CC;;;S-1-5-21-515639634-1143291363-624655392-9522)(A;;CC;;;S-1-5-21-515639634-1143291363-624655392-5759)(A;;CC;;;S-1-5-21-515639634-1143291363-624655392-1161)(A;;CC;;;S-1-5-21-515639634-1143291363-624655392-9570)"/>
    <protectedRange sqref="O9" name="Range1_1_10" securityDescriptor="O:WDG:WDD:(A;;CC;;;S-1-5-21-515639634-1143291363-624655392-4399)(A;;CC;;;S-1-5-21-515639634-1143291363-624655392-9522)(A;;CC;;;S-1-5-21-515639634-1143291363-624655392-5759)(A;;CC;;;S-1-5-21-515639634-1143291363-624655392-1161)(A;;CC;;;S-1-5-21-515639634-1143291363-624655392-9570)"/>
    <protectedRange sqref="O15" name="Range1_2_9" securityDescriptor="O:WDG:WDD:(A;;CC;;;S-1-5-21-515639634-1143291363-624655392-4399)(A;;CC;;;S-1-5-21-515639634-1143291363-624655392-9522)(A;;CC;;;S-1-5-21-515639634-1143291363-624655392-5759)(A;;CC;;;S-1-5-21-515639634-1143291363-624655392-1161)(A;;CC;;;S-1-5-21-515639634-1143291363-624655392-9570)"/>
    <protectedRange sqref="O23:O26 O19:O20 O17" name="Range1_4_11" securityDescriptor="O:WDG:WDD:(A;;CC;;;S-1-5-21-515639634-1143291363-624655392-4399)(A;;CC;;;S-1-5-21-515639634-1143291363-624655392-9522)(A;;CC;;;S-1-5-21-515639634-1143291363-624655392-5759)(A;;CC;;;S-1-5-21-515639634-1143291363-624655392-1161)(A;;CC;;;S-1-5-21-515639634-1143291363-624655392-9570)"/>
    <protectedRange sqref="O21" name="Range1_6_11" securityDescriptor="O:WDG:WDD:(A;;CC;;;S-1-5-21-515639634-1143291363-624655392-4399)(A;;CC;;;S-1-5-21-515639634-1143291363-624655392-9522)(A;;CC;;;S-1-5-21-515639634-1143291363-624655392-5759)(A;;CC;;;S-1-5-21-515639634-1143291363-624655392-1161)(A;;CC;;;S-1-5-21-515639634-1143291363-624655392-9570)"/>
    <protectedRange sqref="O22" name="Range1_13_12" securityDescriptor="O:WDG:WDD:(A;;CC;;;S-1-5-21-515639634-1143291363-624655392-4399)(A;;CC;;;S-1-5-21-515639634-1143291363-624655392-9522)(A;;CC;;;S-1-5-21-515639634-1143291363-624655392-5759)(A;;CC;;;S-1-5-21-515639634-1143291363-624655392-1161)(A;;CC;;;S-1-5-21-515639634-1143291363-624655392-9570)"/>
    <protectedRange sqref="O18" name="Range1_16_11" securityDescriptor="O:WDG:WDD:(A;;CC;;;S-1-5-21-515639634-1143291363-624655392-4399)(A;;CC;;;S-1-5-21-515639634-1143291363-624655392-9522)(A;;CC;;;S-1-5-21-515639634-1143291363-624655392-5759)(A;;CC;;;S-1-5-21-515639634-1143291363-624655392-1161)(A;;CC;;;S-1-5-21-515639634-1143291363-624655392-9570)"/>
    <protectedRange sqref="O5" name="Range1_27_1" securityDescriptor="O:WDG:WDD:(A;;CC;;;S-1-5-21-515639634-1143291363-624655392-4399)(A;;CC;;;S-1-5-21-515639634-1143291363-624655392-9522)(A;;CC;;;S-1-5-21-515639634-1143291363-624655392-5759)(A;;CC;;;S-1-5-21-515639634-1143291363-624655392-1161)(A;;CC;;;S-1-5-21-515639634-1143291363-624655392-9570)"/>
    <protectedRange sqref="P15" name="Range1_2_10" securityDescriptor="O:WDG:WDD:(A;;CC;;;S-1-5-21-515639634-1143291363-624655392-4399)(A;;CC;;;S-1-5-21-515639634-1143291363-624655392-9522)(A;;CC;;;S-1-5-21-515639634-1143291363-624655392-5759)(A;;CC;;;S-1-5-21-515639634-1143291363-624655392-1161)(A;;CC;;;S-1-5-21-515639634-1143291363-624655392-9570)"/>
    <protectedRange sqref="P19:P20 P17 P23:P26" name="Range1_4_12" securityDescriptor="O:WDG:WDD:(A;;CC;;;S-1-5-21-515639634-1143291363-624655392-4399)(A;;CC;;;S-1-5-21-515639634-1143291363-624655392-9522)(A;;CC;;;S-1-5-21-515639634-1143291363-624655392-5759)(A;;CC;;;S-1-5-21-515639634-1143291363-624655392-1161)(A;;CC;;;S-1-5-21-515639634-1143291363-624655392-9570)"/>
    <protectedRange sqref="P21" name="Range1_6_12" securityDescriptor="O:WDG:WDD:(A;;CC;;;S-1-5-21-515639634-1143291363-624655392-4399)(A;;CC;;;S-1-5-21-515639634-1143291363-624655392-9522)(A;;CC;;;S-1-5-21-515639634-1143291363-624655392-5759)(A;;CC;;;S-1-5-21-515639634-1143291363-624655392-1161)(A;;CC;;;S-1-5-21-515639634-1143291363-624655392-9570)"/>
    <protectedRange sqref="P22" name="Range1_13_13" securityDescriptor="O:WDG:WDD:(A;;CC;;;S-1-5-21-515639634-1143291363-624655392-4399)(A;;CC;;;S-1-5-21-515639634-1143291363-624655392-9522)(A;;CC;;;S-1-5-21-515639634-1143291363-624655392-5759)(A;;CC;;;S-1-5-21-515639634-1143291363-624655392-1161)(A;;CC;;;S-1-5-21-515639634-1143291363-624655392-9570)"/>
    <protectedRange sqref="P18" name="Range1_16_12" securityDescriptor="O:WDG:WDD:(A;;CC;;;S-1-5-21-515639634-1143291363-624655392-4399)(A;;CC;;;S-1-5-21-515639634-1143291363-624655392-9522)(A;;CC;;;S-1-5-21-515639634-1143291363-624655392-5759)(A;;CC;;;S-1-5-21-515639634-1143291363-624655392-1161)(A;;CC;;;S-1-5-21-515639634-1143291363-624655392-9570)"/>
    <protectedRange sqref="P5" name="Range1_36" securityDescriptor="O:WDG:WDD:(A;;CC;;;S-1-5-21-515639634-1143291363-624655392-4399)(A;;CC;;;S-1-5-21-515639634-1143291363-624655392-9522)(A;;CC;;;S-1-5-21-515639634-1143291363-624655392-5759)(A;;CC;;;S-1-5-21-515639634-1143291363-624655392-1161)(A;;CC;;;S-1-5-21-515639634-1143291363-624655392-9570)"/>
  </protectedRanges>
  <mergeCells count="13">
    <mergeCell ref="N12:N13"/>
    <mergeCell ref="O12:O13"/>
    <mergeCell ref="P12:P13"/>
    <mergeCell ref="D12:D13"/>
    <mergeCell ref="E12:E13"/>
    <mergeCell ref="F12:F13"/>
    <mergeCell ref="I12:I13"/>
    <mergeCell ref="K12:K13"/>
    <mergeCell ref="L12:L13"/>
    <mergeCell ref="M12:M13"/>
    <mergeCell ref="J12:J13"/>
    <mergeCell ref="G12:G13"/>
    <mergeCell ref="H12:H13"/>
  </mergeCells>
  <conditionalFormatting sqref="A25:P25 A27:P27 A32:T32">
    <cfRule type="cellIs" dxfId="52" priority="7" operator="lessThan">
      <formula>0</formula>
    </cfRule>
  </conditionalFormatting>
  <conditionalFormatting sqref="D20:F20">
    <cfRule type="cellIs" dxfId="51" priority="89" operator="notEqual">
      <formula>#REF!</formula>
    </cfRule>
  </conditionalFormatting>
  <conditionalFormatting sqref="D6:P8">
    <cfRule type="cellIs" dxfId="50" priority="6" operator="between">
      <formula>1</formula>
      <formula>100000000</formula>
    </cfRule>
  </conditionalFormatting>
  <conditionalFormatting sqref="D19:P19">
    <cfRule type="cellIs" dxfId="49" priority="4" operator="notEqual">
      <formula>"USD"</formula>
    </cfRule>
  </conditionalFormatting>
  <conditionalFormatting sqref="G5:H5">
    <cfRule type="containsText" dxfId="48" priority="65" operator="containsText" text="ON HOLD">
      <formula>NOT(ISERROR(SEARCH("ON HOLD",G5)))</formula>
    </cfRule>
  </conditionalFormatting>
  <conditionalFormatting sqref="G20:H20">
    <cfRule type="cellIs" dxfId="47" priority="67" operator="notEqual">
      <formula>$D$21</formula>
    </cfRule>
  </conditionalFormatting>
  <conditionalFormatting sqref="K30:P30">
    <cfRule type="cellIs" dxfId="46" priority="1" operator="greaterThan">
      <formula>0.25</formula>
    </cfRule>
  </conditionalFormatting>
  <conditionalFormatting sqref="K31:P31">
    <cfRule type="cellIs" dxfId="45" priority="2" operator="equal">
      <formula>1</formula>
    </cfRule>
  </conditionalFormatting>
  <conditionalFormatting sqref="R25:T25 R27:T27 T28:T30">
    <cfRule type="cellIs" dxfId="44" priority="138" operator="lessThan">
      <formula>0</formula>
    </cfRule>
  </conditionalFormatting>
  <pageMargins left="0.45" right="0.45" top="0.5" bottom="0.5" header="0.3" footer="0.3"/>
  <pageSetup scale="58" orientation="landscape" horizontalDpi="1200" verticalDpi="1200" r:id="rId1"/>
  <rowBreaks count="1" manualBreakCount="1">
    <brk id="55" max="16383" man="1"/>
  </rowBreaks>
  <extLst>
    <ext xmlns:x14="http://schemas.microsoft.com/office/spreadsheetml/2009/9/main" uri="{78C0D931-6437-407d-A8EE-F0AAD7539E65}">
      <x14:conditionalFormattings>
        <x14:conditionalFormatting xmlns:xm="http://schemas.microsoft.com/office/excel/2006/main">
          <x14:cfRule type="containsText" priority="526" operator="containsText" text="ON HOLD" id="{DD67F4E5-2352-4F1D-8248-A8301A8BD7B2}">
            <xm:f>NOT(ISERROR(SEARCH("ON HOLD",'WIP COMBINED'!#REF!)))</xm:f>
            <x14:dxf>
              <fill>
                <patternFill>
                  <bgColor theme="9"/>
                </patternFill>
              </fill>
            </x14:dxf>
          </x14:cfRule>
          <xm:sqref>I5 K5 N5</xm:sqref>
        </x14:conditionalFormatting>
        <x14:conditionalFormatting xmlns:xm="http://schemas.microsoft.com/office/excel/2006/main">
          <x14:cfRule type="cellIs" priority="1026" operator="notEqual" id="{91D21006-E898-42F0-B5A4-9C6B8CD59D16}">
            <xm:f>'WIP COMBINED'!#REF!</xm:f>
            <x14:dxf>
              <fill>
                <patternFill>
                  <bgColor theme="6" tint="0.79998168889431442"/>
                </patternFill>
              </fill>
            </x14:dxf>
          </x14:cfRule>
          <xm:sqref>I20:P20</xm:sqref>
        </x14:conditionalFormatting>
        <x14:conditionalFormatting xmlns:xm="http://schemas.microsoft.com/office/excel/2006/main">
          <x14:cfRule type="containsText" priority="1325" operator="containsText" text="ON HOLD" id="{DD67F4E5-2352-4F1D-8248-A8301A8BD7B2}">
            <xm:f>NOT(ISERROR(SEARCH("ON HOLD",'WIP COMBINED'!Q1)))</xm:f>
            <x14:dxf>
              <fill>
                <patternFill>
                  <bgColor theme="9"/>
                </patternFill>
              </fill>
            </x14:dxf>
          </x14:cfRule>
          <xm:sqref>J5</xm:sqref>
        </x14:conditionalFormatting>
        <x14:conditionalFormatting xmlns:xm="http://schemas.microsoft.com/office/excel/2006/main">
          <x14:cfRule type="containsText" priority="1563" operator="containsText" text="ON HOLD" id="{DD67F4E5-2352-4F1D-8248-A8301A8BD7B2}">
            <xm:f>NOT(ISERROR(SEARCH("ON HOLD",'WIP COMBINED'!AB1)))</xm:f>
            <x14:dxf>
              <fill>
                <patternFill>
                  <bgColor theme="9"/>
                </patternFill>
              </fill>
            </x14:dxf>
          </x14:cfRule>
          <xm:sqref>L5</xm:sqref>
        </x14:conditionalFormatting>
        <x14:conditionalFormatting xmlns:xm="http://schemas.microsoft.com/office/excel/2006/main">
          <x14:cfRule type="containsText" priority="1592" operator="containsText" text="ON HOLD" id="{DD67F4E5-2352-4F1D-8248-A8301A8BD7B2}">
            <xm:f>NOT(ISERROR(SEARCH("ON HOLD",'WIP COMBINED'!AD1)))</xm:f>
            <x14:dxf>
              <fill>
                <patternFill>
                  <bgColor theme="9"/>
                </patternFill>
              </fill>
            </x14:dxf>
          </x14:cfRule>
          <xm:sqref>M5</xm:sqref>
        </x14:conditionalFormatting>
        <x14:conditionalFormatting xmlns:xm="http://schemas.microsoft.com/office/excel/2006/main">
          <x14:cfRule type="containsText" priority="1452" operator="containsText" text="ON HOLD" id="{DD67F4E5-2352-4F1D-8248-A8301A8BD7B2}">
            <xm:f>NOT(ISERROR(SEARCH("ON HOLD",'WIP COMBINED'!AQ1)))</xm:f>
            <x14:dxf>
              <fill>
                <patternFill>
                  <bgColor theme="9"/>
                </patternFill>
              </fill>
            </x14:dxf>
          </x14:cfRule>
          <xm:sqref>O5</xm:sqref>
        </x14:conditionalFormatting>
        <x14:conditionalFormatting xmlns:xm="http://schemas.microsoft.com/office/excel/2006/main">
          <x14:cfRule type="containsText" priority="525" operator="containsText" text="ON HOLD" id="{DD67F4E5-2352-4F1D-8248-A8301A8BD7B2}">
            <xm:f>NOT(ISERROR(SEARCH("ON HOLD",'WIP COMBINED'!AX1)))</xm:f>
            <x14:dxf>
              <fill>
                <patternFill>
                  <bgColor theme="9"/>
                </patternFill>
              </fill>
            </x14:dxf>
          </x14:cfRule>
          <xm:sqref>P5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F60"/>
  <sheetViews>
    <sheetView topLeftCell="A5" workbookViewId="0">
      <selection activeCell="BP12" sqref="BP12:BP13"/>
    </sheetView>
  </sheetViews>
  <sheetFormatPr baseColWidth="10" defaultColWidth="13.5" defaultRowHeight="15" x14ac:dyDescent="0.2"/>
  <cols>
    <col min="1" max="1" width="10.83203125" customWidth="1"/>
    <col min="2" max="2" width="26.83203125" customWidth="1"/>
    <col min="3" max="3" width="6.5" customWidth="1"/>
    <col min="4" max="23" width="16.5" customWidth="1"/>
    <col min="24" max="24" width="16" bestFit="1" customWidth="1"/>
    <col min="25" max="25" width="2.33203125" customWidth="1"/>
    <col min="26" max="26" width="17.5" bestFit="1" customWidth="1"/>
    <col min="27" max="27" width="19.83203125" bestFit="1" customWidth="1"/>
    <col min="28" max="28" width="19.6640625" bestFit="1" customWidth="1"/>
  </cols>
  <sheetData>
    <row r="1" spans="1:28" hidden="1" x14ac:dyDescent="0.2">
      <c r="B1" t="s">
        <v>7337</v>
      </c>
    </row>
    <row r="2" spans="1:28" hidden="1" x14ac:dyDescent="0.2">
      <c r="B2" t="s">
        <v>276</v>
      </c>
    </row>
    <row r="3" spans="1:28" hidden="1" x14ac:dyDescent="0.2">
      <c r="B3" t="s">
        <v>303</v>
      </c>
    </row>
    <row r="4" spans="1:28" hidden="1" x14ac:dyDescent="0.2">
      <c r="B4" t="s">
        <v>7338</v>
      </c>
    </row>
    <row r="5" spans="1:28" ht="19" x14ac:dyDescent="0.25">
      <c r="A5" s="2" t="s">
        <v>0</v>
      </c>
    </row>
    <row r="6" spans="1:28" s="92" customFormat="1" ht="19" x14ac:dyDescent="0.25">
      <c r="A6" s="90">
        <v>43769</v>
      </c>
      <c r="B6" s="89"/>
      <c r="C6" s="94" t="s">
        <v>8</v>
      </c>
      <c r="D6" s="129">
        <v>0</v>
      </c>
      <c r="E6" s="129">
        <v>161.5</v>
      </c>
      <c r="F6" s="129">
        <v>6173.4000000000024</v>
      </c>
      <c r="G6" s="129">
        <v>0</v>
      </c>
      <c r="H6" s="129">
        <v>0</v>
      </c>
      <c r="I6" s="129">
        <v>0</v>
      </c>
      <c r="J6" s="129">
        <v>0</v>
      </c>
      <c r="K6" s="129">
        <v>0</v>
      </c>
      <c r="L6" s="129">
        <v>0</v>
      </c>
      <c r="M6" s="129">
        <v>0</v>
      </c>
      <c r="N6" s="129">
        <v>0</v>
      </c>
      <c r="O6" s="129">
        <v>0</v>
      </c>
      <c r="P6" s="129">
        <v>5485.5</v>
      </c>
      <c r="Q6" s="129">
        <v>0</v>
      </c>
      <c r="R6" s="129">
        <v>0</v>
      </c>
      <c r="S6" s="129">
        <v>0</v>
      </c>
      <c r="T6" s="129">
        <v>0</v>
      </c>
      <c r="U6" s="129">
        <v>0</v>
      </c>
      <c r="V6" s="129">
        <v>0</v>
      </c>
      <c r="W6" s="129">
        <v>0</v>
      </c>
      <c r="Z6" s="107">
        <f>SUM(D6:X6)</f>
        <v>11820.400000000001</v>
      </c>
      <c r="AA6" s="94" t="s">
        <v>8</v>
      </c>
    </row>
    <row r="7" spans="1:28" s="92" customFormat="1" x14ac:dyDescent="0.2">
      <c r="A7" s="1"/>
      <c r="B7" s="6"/>
      <c r="C7" s="95" t="s">
        <v>9</v>
      </c>
      <c r="D7" s="129">
        <v>50</v>
      </c>
      <c r="E7" s="129">
        <v>387.5</v>
      </c>
      <c r="F7" s="129">
        <v>0</v>
      </c>
      <c r="G7" s="129">
        <v>186</v>
      </c>
      <c r="H7" s="129">
        <v>13.5</v>
      </c>
      <c r="I7" s="129">
        <v>19.5</v>
      </c>
      <c r="J7" s="129">
        <v>844</v>
      </c>
      <c r="K7" s="129">
        <v>0</v>
      </c>
      <c r="L7" s="129">
        <v>0</v>
      </c>
      <c r="M7" s="129">
        <v>4</v>
      </c>
      <c r="N7" s="129">
        <v>490.5</v>
      </c>
      <c r="O7" s="129">
        <v>61</v>
      </c>
      <c r="P7" s="129">
        <v>0</v>
      </c>
      <c r="Q7" s="129">
        <v>0</v>
      </c>
      <c r="R7" s="129">
        <v>0</v>
      </c>
      <c r="S7" s="129">
        <v>0</v>
      </c>
      <c r="T7" s="129">
        <v>0</v>
      </c>
      <c r="U7" s="129">
        <v>0</v>
      </c>
      <c r="V7" s="129">
        <v>0</v>
      </c>
      <c r="W7" s="129">
        <v>0</v>
      </c>
      <c r="Z7" s="107">
        <f>SUM(D7:X7)</f>
        <v>2056</v>
      </c>
      <c r="AA7" s="95" t="s">
        <v>9</v>
      </c>
    </row>
    <row r="8" spans="1:28" s="92" customFormat="1" x14ac:dyDescent="0.2">
      <c r="A8" s="1" t="s">
        <v>10</v>
      </c>
      <c r="B8" s="6"/>
      <c r="C8" s="95" t="s">
        <v>11</v>
      </c>
      <c r="D8" s="129">
        <v>0</v>
      </c>
      <c r="E8" s="129">
        <v>0</v>
      </c>
      <c r="F8" s="129">
        <v>0</v>
      </c>
      <c r="G8" s="129">
        <v>0</v>
      </c>
      <c r="H8" s="129">
        <v>0</v>
      </c>
      <c r="I8" s="129">
        <v>0</v>
      </c>
      <c r="J8" s="129">
        <v>0</v>
      </c>
      <c r="K8" s="129">
        <v>0</v>
      </c>
      <c r="L8" s="129">
        <v>631.99</v>
      </c>
      <c r="M8" s="129">
        <v>0</v>
      </c>
      <c r="N8" s="129">
        <v>0</v>
      </c>
      <c r="O8" s="129">
        <v>0</v>
      </c>
      <c r="P8" s="129">
        <v>0</v>
      </c>
      <c r="Q8" s="129">
        <v>0</v>
      </c>
      <c r="R8" s="129">
        <v>0</v>
      </c>
      <c r="S8" s="129"/>
      <c r="T8" s="129">
        <v>526.99</v>
      </c>
      <c r="U8" s="129">
        <v>0</v>
      </c>
      <c r="V8" s="129">
        <v>0</v>
      </c>
      <c r="W8" s="129">
        <v>0</v>
      </c>
      <c r="Z8" s="107">
        <f>SUM(D8:X8)</f>
        <v>1158.98</v>
      </c>
      <c r="AA8" s="95" t="s">
        <v>11</v>
      </c>
    </row>
    <row r="9" spans="1:28" s="91" customFormat="1" ht="128" x14ac:dyDescent="0.2">
      <c r="D9" s="66" t="s">
        <v>7421</v>
      </c>
      <c r="E9" s="66" t="s">
        <v>7422</v>
      </c>
      <c r="F9" s="66" t="s">
        <v>7423</v>
      </c>
      <c r="G9" s="66"/>
      <c r="H9" s="66" t="s">
        <v>7424</v>
      </c>
      <c r="I9" s="66"/>
      <c r="J9" s="66" t="s">
        <v>7425</v>
      </c>
      <c r="K9" s="66" t="s">
        <v>7426</v>
      </c>
      <c r="L9" s="91" t="s">
        <v>7427</v>
      </c>
      <c r="M9" s="68" t="s">
        <v>7428</v>
      </c>
      <c r="N9" s="66" t="s">
        <v>7429</v>
      </c>
      <c r="O9" s="78" t="s">
        <v>7430</v>
      </c>
      <c r="P9" s="66" t="s">
        <v>7431</v>
      </c>
      <c r="Q9" s="78" t="s">
        <v>7432</v>
      </c>
      <c r="R9" s="78"/>
      <c r="S9" s="78" t="s">
        <v>7433</v>
      </c>
      <c r="T9" s="91" t="s">
        <v>7434</v>
      </c>
      <c r="U9" s="78" t="s">
        <v>7435</v>
      </c>
      <c r="V9" s="78" t="s">
        <v>7436</v>
      </c>
      <c r="W9" s="78" t="s">
        <v>7437</v>
      </c>
      <c r="X9" s="78"/>
    </row>
    <row r="10" spans="1:28" x14ac:dyDescent="0.2">
      <c r="A10" s="1"/>
      <c r="B10" s="6"/>
      <c r="C10" s="6"/>
      <c r="L10" s="100" t="s">
        <v>7396</v>
      </c>
      <c r="T10" s="100" t="s">
        <v>7396</v>
      </c>
      <c r="U10" s="100" t="s">
        <v>7396</v>
      </c>
      <c r="V10" s="100" t="s">
        <v>7438</v>
      </c>
    </row>
    <row r="11" spans="1:28" x14ac:dyDescent="0.2">
      <c r="A11" s="3" t="s">
        <v>111</v>
      </c>
      <c r="B11" s="8"/>
      <c r="C11" s="8"/>
      <c r="D11" s="96">
        <v>1.3364</v>
      </c>
      <c r="E11" s="96">
        <v>1</v>
      </c>
      <c r="F11" s="96">
        <v>1</v>
      </c>
      <c r="G11" s="96">
        <v>1.3364</v>
      </c>
      <c r="H11" s="96">
        <v>1</v>
      </c>
      <c r="I11" s="96">
        <v>1.3364</v>
      </c>
      <c r="J11" s="96">
        <v>1</v>
      </c>
      <c r="K11" s="96">
        <v>6.5556000000000001</v>
      </c>
      <c r="L11" s="96">
        <v>6.5556000000000001</v>
      </c>
      <c r="M11" s="96">
        <v>1</v>
      </c>
      <c r="N11" s="96">
        <v>6.5556000000000001</v>
      </c>
      <c r="O11" s="96">
        <v>1</v>
      </c>
      <c r="P11" s="96">
        <v>1</v>
      </c>
      <c r="Q11" s="96">
        <v>1.3489</v>
      </c>
      <c r="R11" s="96">
        <v>1</v>
      </c>
      <c r="S11" s="96">
        <v>1</v>
      </c>
      <c r="T11" s="96">
        <v>6.5556000000000001</v>
      </c>
      <c r="U11" s="96">
        <v>6.6151999999999997</v>
      </c>
      <c r="V11" s="96">
        <v>6.8323999999999998</v>
      </c>
      <c r="W11" s="96">
        <v>1</v>
      </c>
      <c r="X11" s="96"/>
      <c r="Y11" s="96"/>
    </row>
    <row r="12" spans="1:28" ht="27.75" customHeight="1" x14ac:dyDescent="0.2">
      <c r="A12" s="15"/>
      <c r="B12" s="15"/>
      <c r="C12" s="15"/>
      <c r="D12" s="539" t="e">
        <f>VLOOKUP(D$14,#REF!,2,FALSE)</f>
        <v>#REF!</v>
      </c>
      <c r="E12" s="539" t="e">
        <f>VLOOKUP(E$14,#REF!,2,FALSE)</f>
        <v>#REF!</v>
      </c>
      <c r="F12" s="540" t="e">
        <f>VLOOKUP(F$14,#REF!,2,FALSE)</f>
        <v>#REF!</v>
      </c>
      <c r="G12" s="540" t="e">
        <f>VLOOKUP(G$14,#REF!,2,FALSE)</f>
        <v>#REF!</v>
      </c>
      <c r="H12" s="539" t="e">
        <f>VLOOKUP(H$14,#REF!,2,FALSE)</f>
        <v>#REF!</v>
      </c>
      <c r="I12" s="540" t="e">
        <f>VLOOKUP(I$14,#REF!,2,FALSE)</f>
        <v>#REF!</v>
      </c>
      <c r="J12" s="540" t="e">
        <f>VLOOKUP(J$14,#REF!,2,FALSE)</f>
        <v>#REF!</v>
      </c>
      <c r="K12" s="540" t="e">
        <f>VLOOKUP(K$14,#REF!,2,FALSE)</f>
        <v>#REF!</v>
      </c>
      <c r="L12" s="539" t="e">
        <f>VLOOKUP(L$14,#REF!,2,FALSE)</f>
        <v>#REF!</v>
      </c>
      <c r="M12" s="539" t="e">
        <f>VLOOKUP(M$14,#REF!,2,FALSE)</f>
        <v>#REF!</v>
      </c>
      <c r="N12" s="540" t="e">
        <f>VLOOKUP(N$14,#REF!,2,FALSE)</f>
        <v>#REF!</v>
      </c>
      <c r="O12" s="540" t="e">
        <f>VLOOKUP(O$14,#REF!,2,FALSE)</f>
        <v>#REF!</v>
      </c>
      <c r="P12" s="540" t="e">
        <f>VLOOKUP(P$14,#REF!,2,FALSE)</f>
        <v>#REF!</v>
      </c>
      <c r="Q12" s="540" t="e">
        <f>VLOOKUP(Q$14,#REF!,2,FALSE)</f>
        <v>#REF!</v>
      </c>
      <c r="R12" s="540" t="e">
        <f>VLOOKUP(R$14,#REF!,2,FALSE)</f>
        <v>#REF!</v>
      </c>
      <c r="S12" s="540" t="e">
        <f>VLOOKUP(S$14,#REF!,2,FALSE)</f>
        <v>#REF!</v>
      </c>
      <c r="T12" s="540" t="e">
        <f>VLOOKUP(T$14,#REF!,2,FALSE)</f>
        <v>#REF!</v>
      </c>
      <c r="U12" s="539" t="e">
        <f>VLOOKUP(U$14,#REF!,2,FALSE)</f>
        <v>#REF!</v>
      </c>
      <c r="V12" s="540" t="e">
        <f>VLOOKUP(V$14,#REF!,2,FALSE)</f>
        <v>#REF!</v>
      </c>
      <c r="W12" s="540" t="e">
        <f>VLOOKUP(W$14,#REF!,2,FALSE)</f>
        <v>#REF!</v>
      </c>
      <c r="Z12" s="16" t="s">
        <v>180</v>
      </c>
      <c r="AA12" s="15"/>
      <c r="AB12" s="15"/>
    </row>
    <row r="13" spans="1:28" ht="30" customHeight="1" thickBot="1" x14ac:dyDescent="0.25">
      <c r="A13" s="15"/>
      <c r="B13" s="15"/>
      <c r="C13" s="65"/>
      <c r="D13" s="539"/>
      <c r="E13" s="539"/>
      <c r="F13" s="540"/>
      <c r="G13" s="540"/>
      <c r="H13" s="539"/>
      <c r="I13" s="540"/>
      <c r="J13" s="540"/>
      <c r="K13" s="540"/>
      <c r="L13" s="539"/>
      <c r="M13" s="539"/>
      <c r="N13" s="540"/>
      <c r="O13" s="540"/>
      <c r="P13" s="540"/>
      <c r="Q13" s="540"/>
      <c r="R13" s="540"/>
      <c r="S13" s="540"/>
      <c r="T13" s="540"/>
      <c r="U13" s="539"/>
      <c r="V13" s="540"/>
      <c r="W13" s="540"/>
      <c r="Z13" s="18"/>
      <c r="AA13" s="15"/>
      <c r="AB13" s="15"/>
    </row>
    <row r="14" spans="1:28" ht="16" thickBot="1" x14ac:dyDescent="0.25">
      <c r="A14" s="19" t="s">
        <v>181</v>
      </c>
      <c r="B14" s="15" t="s">
        <v>182</v>
      </c>
      <c r="C14" s="17">
        <v>1</v>
      </c>
      <c r="D14" s="98">
        <v>209.14</v>
      </c>
      <c r="E14" s="98">
        <v>220.05</v>
      </c>
      <c r="F14" s="99">
        <v>408.29</v>
      </c>
      <c r="G14" s="99">
        <v>509.05</v>
      </c>
      <c r="H14" s="98">
        <v>620.19000000000005</v>
      </c>
      <c r="I14" s="99">
        <v>700.57</v>
      </c>
      <c r="J14" s="99">
        <v>802.09</v>
      </c>
      <c r="K14" s="99">
        <v>808.11</v>
      </c>
      <c r="L14" s="98">
        <v>8007.1</v>
      </c>
      <c r="M14" s="98">
        <v>52246.16</v>
      </c>
      <c r="N14" s="99">
        <v>6045.1</v>
      </c>
      <c r="O14" s="99">
        <v>620.08000000000004</v>
      </c>
      <c r="P14" s="99">
        <v>508.01</v>
      </c>
      <c r="Q14" s="99">
        <v>6016.1</v>
      </c>
      <c r="R14" s="99">
        <v>1086.1600000000001</v>
      </c>
      <c r="S14" s="99">
        <v>6049.11</v>
      </c>
      <c r="T14" s="99">
        <v>8000.1</v>
      </c>
      <c r="U14" s="98">
        <v>8007.11</v>
      </c>
      <c r="V14" s="99">
        <v>8018.1</v>
      </c>
      <c r="W14" s="99">
        <v>1060.1600000000001</v>
      </c>
      <c r="X14" s="96"/>
      <c r="Y14" s="96"/>
      <c r="Z14" s="20"/>
      <c r="AA14" s="15"/>
      <c r="AB14" s="15"/>
    </row>
    <row r="15" spans="1:28" x14ac:dyDescent="0.2">
      <c r="A15" s="15"/>
      <c r="B15" s="15" t="s">
        <v>197</v>
      </c>
      <c r="C15" s="84">
        <v>33</v>
      </c>
      <c r="D15" s="130">
        <v>41032</v>
      </c>
      <c r="E15" s="130">
        <v>40983</v>
      </c>
      <c r="F15" s="130">
        <v>41963</v>
      </c>
      <c r="G15" s="130">
        <v>42299</v>
      </c>
      <c r="H15" s="130">
        <v>42795</v>
      </c>
      <c r="I15" s="130">
        <v>39435</v>
      </c>
      <c r="J15" s="130">
        <v>43201</v>
      </c>
      <c r="K15" s="130">
        <v>43216</v>
      </c>
      <c r="L15" s="130">
        <v>43391</v>
      </c>
      <c r="M15" s="130">
        <v>43294</v>
      </c>
      <c r="N15" s="130">
        <v>43418</v>
      </c>
      <c r="O15" s="130">
        <v>42681</v>
      </c>
      <c r="P15" s="130">
        <v>42018</v>
      </c>
      <c r="Q15" s="130">
        <v>43483</v>
      </c>
      <c r="R15" s="130">
        <v>43617</v>
      </c>
      <c r="S15" s="130">
        <v>43556</v>
      </c>
      <c r="T15" s="130">
        <v>43390</v>
      </c>
      <c r="U15" s="130">
        <v>43556</v>
      </c>
      <c r="V15" s="130">
        <v>43739</v>
      </c>
      <c r="W15" s="130">
        <v>43616</v>
      </c>
      <c r="Z15" s="15"/>
      <c r="AA15" s="15"/>
      <c r="AB15" s="15"/>
    </row>
    <row r="16" spans="1:28" s="119" customFormat="1" ht="32" x14ac:dyDescent="0.2">
      <c r="A16" s="117"/>
      <c r="B16" s="117" t="s">
        <v>211</v>
      </c>
      <c r="C16" s="118">
        <v>0.2</v>
      </c>
      <c r="D16" s="119" t="s">
        <v>7439</v>
      </c>
      <c r="E16" s="119" t="s">
        <v>7440</v>
      </c>
      <c r="F16" s="119" t="s">
        <v>7441</v>
      </c>
      <c r="G16" s="119" t="s">
        <v>7442</v>
      </c>
      <c r="H16" s="119" t="s">
        <v>7443</v>
      </c>
      <c r="I16" s="119" t="s">
        <v>7444</v>
      </c>
      <c r="J16" s="119" t="s">
        <v>7445</v>
      </c>
      <c r="K16" s="119" t="s">
        <v>7446</v>
      </c>
      <c r="L16" s="119" t="s">
        <v>7447</v>
      </c>
      <c r="M16" s="119" t="s">
        <v>7448</v>
      </c>
      <c r="N16" s="119" t="s">
        <v>7449</v>
      </c>
      <c r="O16" s="119" t="s">
        <v>7450</v>
      </c>
      <c r="P16" s="119" t="s">
        <v>7451</v>
      </c>
      <c r="Q16" s="119" t="s">
        <v>7452</v>
      </c>
      <c r="R16" s="119" t="s">
        <v>7453</v>
      </c>
      <c r="S16" s="119" t="s">
        <v>7454</v>
      </c>
      <c r="T16" s="119" t="s">
        <v>7455</v>
      </c>
      <c r="U16" s="119" t="s">
        <v>7456</v>
      </c>
      <c r="V16" s="119" t="s">
        <v>7457</v>
      </c>
      <c r="W16" s="119" t="s">
        <v>7458</v>
      </c>
      <c r="Z16" s="120"/>
      <c r="AA16" s="117"/>
      <c r="AB16" s="117"/>
    </row>
    <row r="17" spans="1:28" x14ac:dyDescent="0.2">
      <c r="A17" s="15"/>
      <c r="B17" s="15" t="s">
        <v>276</v>
      </c>
      <c r="C17" s="22"/>
      <c r="D17" s="23" t="e">
        <f>VLOOKUP(D$14,#REF!,4,FALSE)</f>
        <v>#REF!</v>
      </c>
      <c r="E17" s="23" t="e">
        <f>VLOOKUP(E$14,#REF!,4,FALSE)</f>
        <v>#REF!</v>
      </c>
      <c r="F17" s="23" t="e">
        <f>VLOOKUP(F$14,#REF!,4,FALSE)</f>
        <v>#REF!</v>
      </c>
      <c r="G17" s="23" t="e">
        <f>VLOOKUP(G$14,#REF!,4,FALSE)</f>
        <v>#REF!</v>
      </c>
      <c r="H17" s="23" t="e">
        <f>VLOOKUP(H$14,#REF!,4,FALSE)</f>
        <v>#REF!</v>
      </c>
      <c r="I17" s="23" t="e">
        <f>VLOOKUP(I$14,#REF!,4,FALSE)</f>
        <v>#REF!</v>
      </c>
      <c r="J17" s="23" t="e">
        <f>VLOOKUP(J$14,#REF!,4,FALSE)</f>
        <v>#REF!</v>
      </c>
      <c r="K17" s="23" t="e">
        <f>VLOOKUP(K$14,#REF!,4,FALSE)</f>
        <v>#REF!</v>
      </c>
      <c r="L17" s="23" t="e">
        <f>VLOOKUP(L$14,#REF!,4,FALSE)</f>
        <v>#REF!</v>
      </c>
      <c r="M17" s="23" t="e">
        <f>VLOOKUP(M$14,#REF!,4,FALSE)</f>
        <v>#REF!</v>
      </c>
      <c r="N17" s="23" t="e">
        <f>VLOOKUP(N$14,#REF!,4,FALSE)</f>
        <v>#REF!</v>
      </c>
      <c r="O17" s="23" t="e">
        <f>VLOOKUP(O$14,#REF!,4,FALSE)</f>
        <v>#REF!</v>
      </c>
      <c r="P17" s="23" t="e">
        <f>VLOOKUP(P$14,#REF!,4,FALSE)</f>
        <v>#REF!</v>
      </c>
      <c r="Q17" s="23" t="e">
        <f>VLOOKUP(Q$14,#REF!,4,FALSE)</f>
        <v>#REF!</v>
      </c>
      <c r="R17" s="23" t="e">
        <f>VLOOKUP(R$14,#REF!,4,FALSE)</f>
        <v>#REF!</v>
      </c>
      <c r="S17" s="23" t="e">
        <f>VLOOKUP(S$14,#REF!,4,FALSE)</f>
        <v>#REF!</v>
      </c>
      <c r="T17" s="23" t="e">
        <f>VLOOKUP(T$14,#REF!,4,FALSE)</f>
        <v>#REF!</v>
      </c>
      <c r="U17" s="23" t="e">
        <f>VLOOKUP(U$14,#REF!,4,FALSE)</f>
        <v>#REF!</v>
      </c>
      <c r="V17" s="23" t="e">
        <f>VLOOKUP(V$14,#REF!,4,FALSE)</f>
        <v>#REF!</v>
      </c>
      <c r="W17" s="23" t="e">
        <f>VLOOKUP(W$14,#REF!,4,FALSE)</f>
        <v>#REF!</v>
      </c>
      <c r="Z17" s="1"/>
      <c r="AA17" s="15"/>
      <c r="AB17" s="15"/>
    </row>
    <row r="18" spans="1:28" s="1" customFormat="1" x14ac:dyDescent="0.2">
      <c r="B18" s="1" t="s">
        <v>287</v>
      </c>
      <c r="C18" s="1" t="s">
        <v>288</v>
      </c>
      <c r="D18" s="10">
        <v>123466.21251122418</v>
      </c>
      <c r="E18" s="10">
        <v>435000.01</v>
      </c>
      <c r="F18" s="10">
        <v>538240</v>
      </c>
      <c r="G18" s="10">
        <v>103262.4962586052</v>
      </c>
      <c r="H18" s="10">
        <v>99000</v>
      </c>
      <c r="I18" s="10">
        <v>209518.10835079316</v>
      </c>
      <c r="J18" s="10">
        <v>90000</v>
      </c>
      <c r="K18" s="10">
        <v>75660.50399658308</v>
      </c>
      <c r="L18" s="10">
        <v>67118.472573067294</v>
      </c>
      <c r="M18" s="10">
        <v>60000</v>
      </c>
      <c r="N18" s="10">
        <v>80084.202818963939</v>
      </c>
      <c r="O18" s="10">
        <v>137500</v>
      </c>
      <c r="P18" s="10">
        <v>350000</v>
      </c>
      <c r="Q18" s="10">
        <v>15197.568389057751</v>
      </c>
      <c r="R18" s="10">
        <v>5000</v>
      </c>
      <c r="S18" s="10">
        <v>45000</v>
      </c>
      <c r="T18" s="10" t="e">
        <f>VLOOKUP(T$14,#REF!,6,FALSE)/T$11</f>
        <v>#REF!</v>
      </c>
      <c r="U18" s="10" t="e">
        <f>VLOOKUP(U$14,#REF!,6,FALSE)/U$11-36280-12093</f>
        <v>#REF!</v>
      </c>
      <c r="V18" s="10" t="e">
        <f>VLOOKUP(V$14,#REF!,6,FALSE)/V$11</f>
        <v>#REF!</v>
      </c>
      <c r="W18" s="10" t="e">
        <f>VLOOKUP(W$14,#REF!,6,FALSE)/W$11</f>
        <v>#REF!</v>
      </c>
      <c r="X18" s="10"/>
      <c r="Z18" s="30" t="e">
        <f>SUM(D18:X18)</f>
        <v>#REF!</v>
      </c>
    </row>
    <row r="19" spans="1:28" hidden="1" x14ac:dyDescent="0.2">
      <c r="A19" s="24"/>
      <c r="B19" s="17" t="s">
        <v>289</v>
      </c>
      <c r="C19" s="24"/>
      <c r="D19" s="11" t="s">
        <v>6894</v>
      </c>
      <c r="E19" s="11" t="s">
        <v>290</v>
      </c>
      <c r="F19" s="11" t="s">
        <v>290</v>
      </c>
      <c r="G19" s="11" t="s">
        <v>6894</v>
      </c>
      <c r="H19" s="11" t="s">
        <v>290</v>
      </c>
      <c r="I19" s="11" t="s">
        <v>6894</v>
      </c>
      <c r="J19" s="11" t="s">
        <v>290</v>
      </c>
      <c r="K19" s="11" t="s">
        <v>425</v>
      </c>
      <c r="L19" s="11" t="s">
        <v>425</v>
      </c>
      <c r="M19" s="11" t="s">
        <v>290</v>
      </c>
      <c r="N19" s="11" t="s">
        <v>425</v>
      </c>
      <c r="O19" s="11" t="s">
        <v>290</v>
      </c>
      <c r="P19" s="11" t="s">
        <v>290</v>
      </c>
      <c r="Q19" s="11" t="s">
        <v>6894</v>
      </c>
      <c r="R19" s="11" t="s">
        <v>290</v>
      </c>
      <c r="S19" s="11" t="s">
        <v>290</v>
      </c>
      <c r="T19" s="11" t="e">
        <f>VLOOKUP(T$14,#REF!,5,FALSE)</f>
        <v>#REF!</v>
      </c>
      <c r="U19" s="11" t="e">
        <f>VLOOKUP(U$14,#REF!,5,FALSE)</f>
        <v>#REF!</v>
      </c>
      <c r="V19" s="11" t="e">
        <f>VLOOKUP(V$14,#REF!,5,FALSE)</f>
        <v>#REF!</v>
      </c>
      <c r="W19" s="11" t="e">
        <f>VLOOKUP(W$14,#REF!,5,FALSE)</f>
        <v>#REF!</v>
      </c>
      <c r="Z19" s="131" t="e">
        <f>SUM(D19:X19)</f>
        <v>#REF!</v>
      </c>
      <c r="AA19" s="24"/>
      <c r="AB19" s="112"/>
    </row>
    <row r="20" spans="1:28" hidden="1" x14ac:dyDescent="0.2">
      <c r="A20" s="15"/>
      <c r="B20" s="15" t="s">
        <v>291</v>
      </c>
      <c r="C20" s="15"/>
      <c r="D20" s="123">
        <v>1450.75</v>
      </c>
      <c r="E20" s="123">
        <v>3824.75</v>
      </c>
      <c r="F20" s="123">
        <v>11040</v>
      </c>
      <c r="G20" s="123">
        <v>2837</v>
      </c>
      <c r="H20" s="123">
        <v>1849</v>
      </c>
      <c r="I20" s="123">
        <v>5211</v>
      </c>
      <c r="J20" s="123">
        <v>1579</v>
      </c>
      <c r="K20" s="123">
        <v>571.5</v>
      </c>
      <c r="L20" s="123">
        <v>2000</v>
      </c>
      <c r="M20" s="123">
        <v>1041</v>
      </c>
      <c r="N20" s="123">
        <v>80</v>
      </c>
      <c r="O20" s="123">
        <v>2161.5</v>
      </c>
      <c r="P20" s="123">
        <v>8239</v>
      </c>
      <c r="Q20" s="123">
        <v>560</v>
      </c>
      <c r="R20" s="123">
        <v>74.75</v>
      </c>
      <c r="S20" s="123">
        <v>562.5</v>
      </c>
      <c r="T20" s="123" t="e">
        <f>VLOOKUP(T$14,#REF!,13,FALSE)</f>
        <v>#REF!</v>
      </c>
      <c r="U20" s="123" t="e">
        <f>VLOOKUP(U$14,#REF!,13,FALSE)</f>
        <v>#REF!</v>
      </c>
      <c r="V20" s="123" t="e">
        <f>VLOOKUP(V$14,#REF!,13,FALSE)</f>
        <v>#REF!</v>
      </c>
      <c r="W20" s="123" t="e">
        <f>VLOOKUP(W$14,#REF!,13,FALSE)</f>
        <v>#REF!</v>
      </c>
      <c r="Z20" s="46" t="e">
        <f>SUM(D20:X20)</f>
        <v>#REF!</v>
      </c>
      <c r="AA20" s="15"/>
    </row>
    <row r="21" spans="1:28" s="1" customFormat="1" x14ac:dyDescent="0.2">
      <c r="B21" s="1" t="s">
        <v>292</v>
      </c>
      <c r="C21" s="1" t="s">
        <v>293</v>
      </c>
      <c r="D21" s="55">
        <v>1450.75</v>
      </c>
      <c r="E21" s="55">
        <v>3824.75</v>
      </c>
      <c r="F21" s="55">
        <v>11039.900000000001</v>
      </c>
      <c r="G21" s="55">
        <v>2838</v>
      </c>
      <c r="H21" s="55">
        <v>1849</v>
      </c>
      <c r="I21" s="55">
        <v>5211.25</v>
      </c>
      <c r="J21" s="55">
        <v>1579.15</v>
      </c>
      <c r="K21" s="55">
        <v>571.5</v>
      </c>
      <c r="L21" s="55">
        <v>920.97</v>
      </c>
      <c r="M21" s="55">
        <v>1045</v>
      </c>
      <c r="N21" s="55">
        <v>570.5</v>
      </c>
      <c r="O21" s="55">
        <v>2173.5</v>
      </c>
      <c r="P21" s="55">
        <v>8238.75</v>
      </c>
      <c r="Q21" s="55">
        <v>528</v>
      </c>
      <c r="R21" s="55">
        <v>74.75</v>
      </c>
      <c r="S21" s="55">
        <v>562.5</v>
      </c>
      <c r="T21" s="55">
        <f>T22</f>
        <v>867.97</v>
      </c>
      <c r="U21" s="55">
        <v>272.98</v>
      </c>
      <c r="V21" s="55">
        <v>468</v>
      </c>
      <c r="W21" s="55">
        <v>596.5</v>
      </c>
      <c r="X21" s="12"/>
      <c r="Z21" s="30">
        <f>SUM(D21:X21)</f>
        <v>44683.720000000008</v>
      </c>
      <c r="AA21" s="124"/>
      <c r="AB21" s="124"/>
    </row>
    <row r="22" spans="1:28" s="1" customFormat="1" x14ac:dyDescent="0.2">
      <c r="B22" s="1" t="s">
        <v>294</v>
      </c>
      <c r="C22" s="1" t="s">
        <v>295</v>
      </c>
      <c r="D22" s="12">
        <v>1450.75</v>
      </c>
      <c r="E22" s="12">
        <v>3824.75</v>
      </c>
      <c r="F22" s="12">
        <v>11039.900000000001</v>
      </c>
      <c r="G22" s="12">
        <v>2838</v>
      </c>
      <c r="H22" s="12">
        <v>1849</v>
      </c>
      <c r="I22" s="12">
        <v>5211.25</v>
      </c>
      <c r="J22" s="12">
        <v>1579.15</v>
      </c>
      <c r="K22" s="12">
        <v>571.5</v>
      </c>
      <c r="L22" s="12">
        <v>920.97</v>
      </c>
      <c r="M22" s="12">
        <v>1045</v>
      </c>
      <c r="N22" s="12">
        <v>570.5</v>
      </c>
      <c r="O22" s="12">
        <v>2173.5</v>
      </c>
      <c r="P22" s="12">
        <v>8238.75</v>
      </c>
      <c r="Q22" s="12">
        <v>528</v>
      </c>
      <c r="R22" s="12">
        <v>74.75</v>
      </c>
      <c r="S22" s="12">
        <v>562.5</v>
      </c>
      <c r="T22" s="12">
        <v>867.97</v>
      </c>
      <c r="U22" s="12">
        <v>272.98</v>
      </c>
      <c r="V22" s="12">
        <v>468</v>
      </c>
      <c r="W22" s="12">
        <v>596.5</v>
      </c>
      <c r="X22" s="12"/>
      <c r="Z22" s="30">
        <v>46003.220000000008</v>
      </c>
      <c r="AA22" s="124" t="s">
        <v>395</v>
      </c>
      <c r="AB22" s="124"/>
    </row>
    <row r="23" spans="1:28" x14ac:dyDescent="0.2">
      <c r="A23" s="1"/>
      <c r="B23" s="1" t="s">
        <v>296</v>
      </c>
      <c r="C23" s="1" t="s">
        <v>297</v>
      </c>
      <c r="D23" s="12">
        <v>123466.02813528883</v>
      </c>
      <c r="E23" s="12">
        <v>435000</v>
      </c>
      <c r="F23" s="12">
        <v>538240</v>
      </c>
      <c r="G23" s="12">
        <v>103262.4962586052</v>
      </c>
      <c r="H23" s="12">
        <v>99000</v>
      </c>
      <c r="I23" s="12">
        <v>209518.10835079316</v>
      </c>
      <c r="J23" s="12">
        <v>90000</v>
      </c>
      <c r="K23" s="12">
        <v>75660.50399658308</v>
      </c>
      <c r="L23" s="12">
        <v>67118.189029226924</v>
      </c>
      <c r="M23" s="12">
        <v>60000</v>
      </c>
      <c r="N23" s="12">
        <v>80084.202818963939</v>
      </c>
      <c r="O23" s="12">
        <v>137500</v>
      </c>
      <c r="P23" s="12">
        <v>350000</v>
      </c>
      <c r="Q23" s="12">
        <v>15197.568389057751</v>
      </c>
      <c r="R23" s="12">
        <v>5000</v>
      </c>
      <c r="S23" s="12">
        <v>45000</v>
      </c>
      <c r="T23" s="12">
        <v>45762.401610836539</v>
      </c>
      <c r="U23" s="12">
        <v>12093.360744951022</v>
      </c>
      <c r="V23" s="12">
        <v>87816.872548445637</v>
      </c>
      <c r="W23" s="12">
        <v>90000</v>
      </c>
      <c r="Z23" s="76">
        <f>SUM(D23:X23)</f>
        <v>2669719.7318827519</v>
      </c>
      <c r="AA23" s="1"/>
      <c r="AB23" s="112"/>
    </row>
    <row r="24" spans="1:28" x14ac:dyDescent="0.2">
      <c r="A24" s="1"/>
      <c r="B24" s="25" t="s">
        <v>298</v>
      </c>
      <c r="C24" s="25" t="s">
        <v>299</v>
      </c>
      <c r="D24" s="52">
        <v>181360.8</v>
      </c>
      <c r="E24" s="52">
        <v>147321.5</v>
      </c>
      <c r="F24" s="52">
        <v>213954.19</v>
      </c>
      <c r="G24" s="52">
        <v>89535.180000000008</v>
      </c>
      <c r="H24" s="52">
        <v>87291.45</v>
      </c>
      <c r="I24" s="52">
        <v>276389.74</v>
      </c>
      <c r="J24" s="52">
        <v>69230.180000000008</v>
      </c>
      <c r="K24" s="52">
        <v>37859.740000000005</v>
      </c>
      <c r="L24" s="52">
        <v>40918.68</v>
      </c>
      <c r="M24" s="52">
        <v>67458.64</v>
      </c>
      <c r="N24" s="52">
        <v>15939.16</v>
      </c>
      <c r="O24" s="52">
        <v>75282.47</v>
      </c>
      <c r="P24" s="52">
        <v>164687.21</v>
      </c>
      <c r="Q24" s="52">
        <v>33500.840000000004</v>
      </c>
      <c r="R24" s="52">
        <v>5084.8100000000004</v>
      </c>
      <c r="S24" s="52">
        <v>26485.24</v>
      </c>
      <c r="T24" s="52">
        <v>34139.699999999997</v>
      </c>
      <c r="U24" s="52">
        <v>12007.460000000001</v>
      </c>
      <c r="V24" s="52">
        <v>60513.1</v>
      </c>
      <c r="W24" s="52">
        <v>39709.229999999996</v>
      </c>
      <c r="X24" s="96"/>
      <c r="Y24" s="96"/>
      <c r="Z24" s="76">
        <f>SUM(D24:X24)</f>
        <v>1678669.3199999998</v>
      </c>
      <c r="AA24" s="1" t="s">
        <v>7459</v>
      </c>
    </row>
    <row r="25" spans="1:28" x14ac:dyDescent="0.2">
      <c r="A25" s="1"/>
      <c r="B25" s="1" t="s">
        <v>300</v>
      </c>
      <c r="C25" s="1"/>
      <c r="D25" s="10">
        <f t="shared" ref="D25:Q25" si="0">+D23-D24</f>
        <v>-57894.771864711161</v>
      </c>
      <c r="E25" s="10">
        <f t="shared" si="0"/>
        <v>287678.5</v>
      </c>
      <c r="F25" s="10">
        <f t="shared" si="0"/>
        <v>324285.81</v>
      </c>
      <c r="G25" s="10">
        <f t="shared" si="0"/>
        <v>13727.316258605191</v>
      </c>
      <c r="H25" s="10">
        <f t="shared" si="0"/>
        <v>11708.550000000003</v>
      </c>
      <c r="I25" s="10">
        <f t="shared" si="0"/>
        <v>-66871.631649206829</v>
      </c>
      <c r="J25" s="10">
        <f t="shared" si="0"/>
        <v>20769.819999999992</v>
      </c>
      <c r="K25" s="10">
        <f t="shared" si="0"/>
        <v>37800.763996583075</v>
      </c>
      <c r="L25" s="10">
        <f t="shared" si="0"/>
        <v>26199.509029226923</v>
      </c>
      <c r="M25" s="10">
        <f t="shared" si="0"/>
        <v>-7458.6399999999994</v>
      </c>
      <c r="N25" s="10">
        <f t="shared" si="0"/>
        <v>64145.042818963935</v>
      </c>
      <c r="O25" s="10">
        <f t="shared" si="0"/>
        <v>62217.53</v>
      </c>
      <c r="P25" s="10">
        <f t="shared" si="0"/>
        <v>185312.79</v>
      </c>
      <c r="Q25" s="10">
        <f t="shared" si="0"/>
        <v>-18303.271610942254</v>
      </c>
      <c r="R25" s="10">
        <f>+R23-R24</f>
        <v>-84.8100000000004</v>
      </c>
      <c r="S25" s="10">
        <f t="shared" ref="S25" si="1">+S23-S24</f>
        <v>18514.759999999998</v>
      </c>
      <c r="T25" s="10">
        <f>+T23-T24</f>
        <v>11622.701610836542</v>
      </c>
      <c r="U25" s="10">
        <f>+U23-U24</f>
        <v>85.900744951020897</v>
      </c>
      <c r="V25" s="10">
        <f>+V23-V24</f>
        <v>27303.772548445639</v>
      </c>
      <c r="W25" s="10">
        <f>+W23-W24</f>
        <v>50290.770000000004</v>
      </c>
      <c r="Z25" s="76">
        <f>SUM(D25:X25)</f>
        <v>991050.4118827522</v>
      </c>
      <c r="AA25" s="135">
        <f>+Z25/Z23</f>
        <v>0.3712188961437683</v>
      </c>
      <c r="AB25" s="1"/>
    </row>
    <row r="26" spans="1:28" x14ac:dyDescent="0.2">
      <c r="A26" s="26"/>
      <c r="B26" s="27"/>
      <c r="C26" s="27"/>
      <c r="D26" s="28"/>
      <c r="E26" s="28"/>
      <c r="F26" s="28"/>
      <c r="G26" s="28"/>
      <c r="H26" s="28"/>
      <c r="I26" s="28"/>
      <c r="J26" s="28"/>
      <c r="K26" s="28"/>
      <c r="L26" s="28"/>
      <c r="M26" s="28" t="s">
        <v>7419</v>
      </c>
      <c r="N26" s="28"/>
      <c r="O26" s="28"/>
      <c r="P26" s="28"/>
      <c r="Q26" s="28"/>
      <c r="R26" s="28"/>
      <c r="S26" s="28"/>
      <c r="T26" s="28"/>
      <c r="U26" s="28"/>
      <c r="V26" s="28"/>
      <c r="W26" s="28"/>
      <c r="X26" s="28"/>
      <c r="Y26" s="28"/>
      <c r="Z26" s="75"/>
      <c r="AA26" s="3" t="s">
        <v>301</v>
      </c>
      <c r="AB26" s="3" t="s">
        <v>302</v>
      </c>
    </row>
    <row r="27" spans="1:28" x14ac:dyDescent="0.2">
      <c r="A27" s="30"/>
      <c r="B27" s="30" t="s">
        <v>303</v>
      </c>
      <c r="C27" s="30"/>
      <c r="D27" s="29">
        <f t="shared" ref="D27:Q27" si="2">(D18-D23)</f>
        <v>0.18437593535054475</v>
      </c>
      <c r="E27" s="29">
        <f t="shared" si="2"/>
        <v>1.0000000009313226E-2</v>
      </c>
      <c r="F27" s="29">
        <f>(F18-F23)</f>
        <v>0</v>
      </c>
      <c r="G27" s="29">
        <f t="shared" si="2"/>
        <v>0</v>
      </c>
      <c r="H27" s="29">
        <f t="shared" si="2"/>
        <v>0</v>
      </c>
      <c r="I27" s="29">
        <f>(I18-I23)</f>
        <v>0</v>
      </c>
      <c r="J27" s="29">
        <f t="shared" si="2"/>
        <v>0</v>
      </c>
      <c r="K27" s="29">
        <f t="shared" si="2"/>
        <v>0</v>
      </c>
      <c r="L27" s="29">
        <f>(L18-L23)</f>
        <v>0.28354384037083946</v>
      </c>
      <c r="M27" s="29">
        <f t="shared" si="2"/>
        <v>0</v>
      </c>
      <c r="N27" s="29">
        <f t="shared" si="2"/>
        <v>0</v>
      </c>
      <c r="O27" s="29">
        <f t="shared" si="2"/>
        <v>0</v>
      </c>
      <c r="P27" s="29">
        <f t="shared" si="2"/>
        <v>0</v>
      </c>
      <c r="Q27" s="29">
        <f t="shared" si="2"/>
        <v>0</v>
      </c>
      <c r="R27" s="29" t="s">
        <v>7381</v>
      </c>
      <c r="S27" s="29">
        <f t="shared" ref="S27" si="3">(S18-S23)</f>
        <v>0</v>
      </c>
      <c r="T27" s="29" t="e">
        <f>(T18-T23)</f>
        <v>#REF!</v>
      </c>
      <c r="U27" s="29" t="e">
        <f>(U18-U23)</f>
        <v>#REF!</v>
      </c>
      <c r="V27" s="29" t="e">
        <f>(V18-V23)</f>
        <v>#REF!</v>
      </c>
      <c r="W27" s="29" t="s">
        <v>7381</v>
      </c>
      <c r="Z27" s="30" t="e">
        <f>SUM(D27:X27)</f>
        <v>#REF!</v>
      </c>
      <c r="AA27" s="51">
        <v>0</v>
      </c>
      <c r="AB27" s="70" t="e">
        <f>Z27-AA27</f>
        <v>#REF!</v>
      </c>
    </row>
    <row r="28" spans="1:28" x14ac:dyDescent="0.2">
      <c r="A28" s="30"/>
      <c r="B28" s="33" t="s">
        <v>311</v>
      </c>
      <c r="C28" s="33"/>
      <c r="D28" s="32" t="str">
        <f t="shared" ref="D28:Q28" si="4">IF(ISNUMBER(SEARCH("I/C",D$27)),(D$18-D$23),"")</f>
        <v/>
      </c>
      <c r="E28" s="32" t="str">
        <f t="shared" si="4"/>
        <v/>
      </c>
      <c r="F28" s="32" t="str">
        <f t="shared" si="4"/>
        <v/>
      </c>
      <c r="G28" s="32" t="str">
        <f t="shared" si="4"/>
        <v/>
      </c>
      <c r="H28" s="32" t="str">
        <f t="shared" si="4"/>
        <v/>
      </c>
      <c r="I28" s="32" t="str">
        <f t="shared" si="4"/>
        <v/>
      </c>
      <c r="J28" s="32" t="str">
        <f t="shared" si="4"/>
        <v/>
      </c>
      <c r="K28" s="32" t="str">
        <f t="shared" si="4"/>
        <v/>
      </c>
      <c r="L28" s="32" t="str">
        <f t="shared" si="4"/>
        <v/>
      </c>
      <c r="M28" s="32" t="str">
        <f t="shared" si="4"/>
        <v/>
      </c>
      <c r="N28" s="32" t="str">
        <f t="shared" si="4"/>
        <v/>
      </c>
      <c r="O28" s="32" t="str">
        <f t="shared" si="4"/>
        <v/>
      </c>
      <c r="P28" s="32" t="str">
        <f t="shared" si="4"/>
        <v/>
      </c>
      <c r="Q28" s="32" t="str">
        <f t="shared" si="4"/>
        <v/>
      </c>
      <c r="R28" s="32">
        <f>IF(ISNUMBER(SEARCH("I/C",R$27)),(R$18-R$23),"")</f>
        <v>0</v>
      </c>
      <c r="S28" s="32" t="str">
        <f t="shared" ref="S28" si="5">IF(ISNUMBER(SEARCH("I/C",S$27)),(S$18-S$23),"")</f>
        <v/>
      </c>
      <c r="T28" s="32" t="str">
        <f>IF(ISNUMBER(SEARCH("I/C",T$27)),(T$18-T$23),"")</f>
        <v/>
      </c>
      <c r="U28" s="32" t="str">
        <f>IF(ISNUMBER(SEARCH("I/C",U$27)),(U$18-U$23),"")</f>
        <v/>
      </c>
      <c r="V28" s="128" t="str">
        <f>IF(ISNUMBER(SEARCH("I/C",V$27)),(V$18-V$23),"")</f>
        <v/>
      </c>
      <c r="W28" s="32" t="e">
        <f>IF(ISNUMBER(SEARCH("I/C",W$27)),(W$18-W$23),"")</f>
        <v>#REF!</v>
      </c>
      <c r="X28" s="32" t="str">
        <f>IF(ISNUMBER(SEARCH("I/C",X$27)),(X$18-X$23),"")</f>
        <v/>
      </c>
      <c r="Y28" s="33">
        <f>SUM(C28:S28)</f>
        <v>0</v>
      </c>
      <c r="Z28" s="71" t="e">
        <f>SUM(D28:X28)</f>
        <v>#REF!</v>
      </c>
      <c r="AA28" s="116">
        <v>0</v>
      </c>
      <c r="AB28" s="70" t="e">
        <f>Z28-AA28</f>
        <v>#REF!</v>
      </c>
    </row>
    <row r="29" spans="1:28" x14ac:dyDescent="0.2">
      <c r="A29" s="1"/>
      <c r="B29" s="15" t="s">
        <v>7460</v>
      </c>
      <c r="C29" s="1"/>
      <c r="D29" s="53">
        <f t="shared" ref="D29:Q29" si="6">+D23/D18</f>
        <v>0.99999850666889667</v>
      </c>
      <c r="E29" s="53">
        <f t="shared" si="6"/>
        <v>0.99999997701149479</v>
      </c>
      <c r="F29" s="53">
        <f t="shared" si="6"/>
        <v>1</v>
      </c>
      <c r="G29" s="53">
        <f t="shared" si="6"/>
        <v>1</v>
      </c>
      <c r="H29" s="53">
        <f t="shared" si="6"/>
        <v>1</v>
      </c>
      <c r="I29" s="53">
        <f t="shared" si="6"/>
        <v>1</v>
      </c>
      <c r="J29" s="53">
        <f t="shared" si="6"/>
        <v>1</v>
      </c>
      <c r="K29" s="53">
        <f t="shared" si="6"/>
        <v>1</v>
      </c>
      <c r="L29" s="53">
        <f t="shared" si="6"/>
        <v>0.99999577547239227</v>
      </c>
      <c r="M29" s="53">
        <f t="shared" si="6"/>
        <v>1</v>
      </c>
      <c r="N29" s="53">
        <f t="shared" si="6"/>
        <v>1</v>
      </c>
      <c r="O29" s="53">
        <f t="shared" si="6"/>
        <v>1</v>
      </c>
      <c r="P29" s="53">
        <f t="shared" si="6"/>
        <v>1</v>
      </c>
      <c r="Q29" s="53">
        <f t="shared" si="6"/>
        <v>1</v>
      </c>
      <c r="R29" s="53">
        <f>+R23/R18</f>
        <v>1</v>
      </c>
      <c r="S29" s="53">
        <f t="shared" ref="S29" si="7">+S23/S18</f>
        <v>1</v>
      </c>
      <c r="T29" s="53" t="e">
        <f>+T23/T18</f>
        <v>#REF!</v>
      </c>
      <c r="U29" s="53" t="e">
        <f>+U23/U18</f>
        <v>#REF!</v>
      </c>
      <c r="V29" s="53" t="e">
        <f>+V23/V18</f>
        <v>#REF!</v>
      </c>
      <c r="W29" s="53" t="e">
        <f>+W23/W18</f>
        <v>#REF!</v>
      </c>
      <c r="X29" s="53"/>
      <c r="Y29" s="1"/>
      <c r="Z29" s="30"/>
      <c r="AA29" s="72"/>
      <c r="AB29" s="15"/>
    </row>
    <row r="30" spans="1:28" x14ac:dyDescent="0.2">
      <c r="A30" s="1" t="s">
        <v>315</v>
      </c>
      <c r="B30" s="15" t="s">
        <v>316</v>
      </c>
      <c r="C30" s="15" t="s">
        <v>317</v>
      </c>
      <c r="D30" s="34">
        <f t="shared" ref="D30:Q30" si="8">D21-D22</f>
        <v>0</v>
      </c>
      <c r="E30" s="34">
        <f t="shared" si="8"/>
        <v>0</v>
      </c>
      <c r="F30" s="34">
        <f t="shared" si="8"/>
        <v>0</v>
      </c>
      <c r="G30" s="34">
        <f t="shared" si="8"/>
        <v>0</v>
      </c>
      <c r="H30" s="34">
        <f t="shared" si="8"/>
        <v>0</v>
      </c>
      <c r="I30" s="34">
        <f t="shared" si="8"/>
        <v>0</v>
      </c>
      <c r="J30" s="34">
        <f t="shared" si="8"/>
        <v>0</v>
      </c>
      <c r="K30" s="34">
        <f t="shared" si="8"/>
        <v>0</v>
      </c>
      <c r="L30" s="34">
        <f t="shared" si="8"/>
        <v>0</v>
      </c>
      <c r="M30" s="34">
        <f t="shared" si="8"/>
        <v>0</v>
      </c>
      <c r="N30" s="34">
        <f t="shared" si="8"/>
        <v>0</v>
      </c>
      <c r="O30" s="34">
        <f t="shared" si="8"/>
        <v>0</v>
      </c>
      <c r="P30" s="34">
        <f t="shared" si="8"/>
        <v>0</v>
      </c>
      <c r="Q30" s="34">
        <f t="shared" si="8"/>
        <v>0</v>
      </c>
      <c r="R30" s="34">
        <f>R21-R22</f>
        <v>0</v>
      </c>
      <c r="S30" s="34">
        <f t="shared" ref="S30" si="9">S21-S22</f>
        <v>0</v>
      </c>
      <c r="T30" s="34">
        <f>T21-T22</f>
        <v>0</v>
      </c>
      <c r="U30" s="34">
        <f>U21-U22</f>
        <v>0</v>
      </c>
      <c r="V30" s="34">
        <f>V21-V22</f>
        <v>0</v>
      </c>
      <c r="W30" s="34">
        <f>W21-W22</f>
        <v>0</v>
      </c>
      <c r="X30" s="34"/>
      <c r="Y30" s="15"/>
      <c r="Z30" s="1"/>
      <c r="AA30" s="15"/>
      <c r="AB30" s="15"/>
    </row>
    <row r="31" spans="1:28" x14ac:dyDescent="0.2">
      <c r="A31" s="1" t="s">
        <v>318</v>
      </c>
      <c r="B31" s="15" t="s">
        <v>319</v>
      </c>
      <c r="C31" s="15" t="s">
        <v>320</v>
      </c>
      <c r="D31" s="35">
        <f t="shared" ref="D31:Q31" si="10">D22/D21</f>
        <v>1</v>
      </c>
      <c r="E31" s="35">
        <f t="shared" si="10"/>
        <v>1</v>
      </c>
      <c r="F31" s="35">
        <f t="shared" si="10"/>
        <v>1</v>
      </c>
      <c r="G31" s="35">
        <f>G22/G21</f>
        <v>1</v>
      </c>
      <c r="H31" s="35">
        <f t="shared" si="10"/>
        <v>1</v>
      </c>
      <c r="I31" s="35">
        <f t="shared" si="10"/>
        <v>1</v>
      </c>
      <c r="J31" s="35">
        <f t="shared" si="10"/>
        <v>1</v>
      </c>
      <c r="K31" s="35">
        <f t="shared" si="10"/>
        <v>1</v>
      </c>
      <c r="L31" s="35">
        <f>L22/L21</f>
        <v>1</v>
      </c>
      <c r="M31" s="35">
        <f t="shared" si="10"/>
        <v>1</v>
      </c>
      <c r="N31" s="35">
        <f t="shared" si="10"/>
        <v>1</v>
      </c>
      <c r="O31" s="35">
        <f t="shared" si="10"/>
        <v>1</v>
      </c>
      <c r="P31" s="35">
        <f t="shared" si="10"/>
        <v>1</v>
      </c>
      <c r="Q31" s="35">
        <f t="shared" si="10"/>
        <v>1</v>
      </c>
      <c r="R31" s="35">
        <f>R22/R21</f>
        <v>1</v>
      </c>
      <c r="S31" s="35">
        <f t="shared" ref="S31" si="11">S22/S21</f>
        <v>1</v>
      </c>
      <c r="T31" s="35">
        <f>T22/T21</f>
        <v>1</v>
      </c>
      <c r="U31" s="35">
        <f>U22/U21</f>
        <v>1</v>
      </c>
      <c r="V31" s="35">
        <f>V22/V21</f>
        <v>1</v>
      </c>
      <c r="W31" s="35">
        <f>W22/W21</f>
        <v>1</v>
      </c>
      <c r="X31" s="35"/>
      <c r="Y31" s="15"/>
      <c r="Z31" s="1"/>
      <c r="AA31" s="15"/>
      <c r="AB31" s="15"/>
    </row>
    <row r="32" spans="1:28" x14ac:dyDescent="0.2">
      <c r="A32" s="1"/>
      <c r="B32" s="15" t="s">
        <v>321</v>
      </c>
      <c r="C32" s="15" t="s">
        <v>322</v>
      </c>
      <c r="D32" s="36">
        <f t="shared" ref="D32:Q32" si="12">D22*$C$15</f>
        <v>47874.75</v>
      </c>
      <c r="E32" s="36">
        <f t="shared" si="12"/>
        <v>126216.75</v>
      </c>
      <c r="F32" s="36">
        <f t="shared" si="12"/>
        <v>364316.70000000007</v>
      </c>
      <c r="G32" s="36">
        <f t="shared" si="12"/>
        <v>93654</v>
      </c>
      <c r="H32" s="36">
        <f t="shared" si="12"/>
        <v>61017</v>
      </c>
      <c r="I32" s="36">
        <f t="shared" si="12"/>
        <v>171971.25</v>
      </c>
      <c r="J32" s="36">
        <f t="shared" si="12"/>
        <v>52111.950000000004</v>
      </c>
      <c r="K32" s="36">
        <f t="shared" si="12"/>
        <v>18859.5</v>
      </c>
      <c r="L32" s="36">
        <f t="shared" si="12"/>
        <v>30392.010000000002</v>
      </c>
      <c r="M32" s="36">
        <f t="shared" si="12"/>
        <v>34485</v>
      </c>
      <c r="N32" s="36">
        <f t="shared" si="12"/>
        <v>18826.5</v>
      </c>
      <c r="O32" s="36">
        <f t="shared" si="12"/>
        <v>71725.5</v>
      </c>
      <c r="P32" s="36">
        <f t="shared" si="12"/>
        <v>271878.75</v>
      </c>
      <c r="Q32" s="36">
        <f t="shared" si="12"/>
        <v>17424</v>
      </c>
      <c r="R32" s="36">
        <f>R22*$C$15</f>
        <v>2466.75</v>
      </c>
      <c r="S32" s="36">
        <f t="shared" ref="S32" si="13">S22*$C$15</f>
        <v>18562.5</v>
      </c>
      <c r="T32" s="36">
        <f>T22*'WIP COMBINED'!$C$12</f>
        <v>37322.71</v>
      </c>
      <c r="U32" s="36">
        <f>U22*'WIP COMBINED'!$C$12</f>
        <v>11738.140000000001</v>
      </c>
      <c r="V32" s="36">
        <f>V22*'WIP COMBINED'!$C$12</f>
        <v>20124</v>
      </c>
      <c r="W32" s="36">
        <f>W22*'WIP COMBINED'!$C$12</f>
        <v>25649.5</v>
      </c>
      <c r="X32" s="36"/>
      <c r="Y32" s="15"/>
      <c r="Z32" s="37"/>
      <c r="AA32" s="15"/>
      <c r="AB32" s="15"/>
    </row>
    <row r="33" spans="1:28" x14ac:dyDescent="0.2">
      <c r="A33" s="1"/>
      <c r="B33" s="15" t="s">
        <v>323</v>
      </c>
      <c r="C33" s="15" t="s">
        <v>324</v>
      </c>
      <c r="D33" s="36">
        <f t="shared" ref="D33:Q33" si="14">D24/D22</f>
        <v>125.01175254178872</v>
      </c>
      <c r="E33" s="36">
        <f t="shared" si="14"/>
        <v>38.517942349173147</v>
      </c>
      <c r="F33" s="36">
        <f t="shared" si="14"/>
        <v>19.380084058732415</v>
      </c>
      <c r="G33" s="36">
        <f t="shared" si="14"/>
        <v>31.548689217758987</v>
      </c>
      <c r="H33" s="36">
        <f t="shared" si="14"/>
        <v>47.210086533261219</v>
      </c>
      <c r="I33" s="36">
        <f t="shared" si="14"/>
        <v>53.037129287598944</v>
      </c>
      <c r="J33" s="36">
        <f t="shared" si="14"/>
        <v>43.840154513504103</v>
      </c>
      <c r="K33" s="36">
        <f t="shared" si="14"/>
        <v>66.246264216972889</v>
      </c>
      <c r="L33" s="36">
        <f t="shared" si="14"/>
        <v>44.429981432619954</v>
      </c>
      <c r="M33" s="36">
        <f t="shared" si="14"/>
        <v>64.553722488038275</v>
      </c>
      <c r="N33" s="36">
        <f t="shared" si="14"/>
        <v>27.938930762489044</v>
      </c>
      <c r="O33" s="36">
        <f t="shared" si="14"/>
        <v>34.636517138256266</v>
      </c>
      <c r="P33" s="36">
        <f t="shared" si="14"/>
        <v>19.989344257320589</v>
      </c>
      <c r="Q33" s="36">
        <f t="shared" si="14"/>
        <v>63.44856060606061</v>
      </c>
      <c r="R33" s="36">
        <f>R24/R22</f>
        <v>68.024214046822749</v>
      </c>
      <c r="S33" s="36">
        <f t="shared" ref="S33" si="15">S24/S22</f>
        <v>47.084871111111113</v>
      </c>
      <c r="T33" s="36">
        <f>T24/T22</f>
        <v>39.332811041856282</v>
      </c>
      <c r="U33" s="36">
        <f>U24/U22</f>
        <v>43.986592424353432</v>
      </c>
      <c r="V33" s="36">
        <f>V24/V22</f>
        <v>129.30149572649572</v>
      </c>
      <c r="W33" s="36">
        <f>W24/W22</f>
        <v>66.570377200335287</v>
      </c>
      <c r="X33" s="36"/>
      <c r="Y33" s="15"/>
      <c r="Z33" s="37"/>
      <c r="AA33" s="15"/>
      <c r="AB33" s="15"/>
    </row>
    <row r="34" spans="1:28" x14ac:dyDescent="0.2">
      <c r="A34" s="1"/>
      <c r="B34" s="15" t="s">
        <v>325</v>
      </c>
      <c r="C34" s="15" t="s">
        <v>326</v>
      </c>
      <c r="D34" s="36">
        <f t="shared" ref="D34:Q34" si="16">D24+D33*D30</f>
        <v>181360.8</v>
      </c>
      <c r="E34" s="36">
        <f t="shared" si="16"/>
        <v>147321.5</v>
      </c>
      <c r="F34" s="36">
        <f t="shared" si="16"/>
        <v>213954.19</v>
      </c>
      <c r="G34" s="36">
        <f t="shared" si="16"/>
        <v>89535.180000000008</v>
      </c>
      <c r="H34" s="36">
        <f t="shared" si="16"/>
        <v>87291.45</v>
      </c>
      <c r="I34" s="36">
        <f t="shared" si="16"/>
        <v>276389.74</v>
      </c>
      <c r="J34" s="36">
        <f t="shared" si="16"/>
        <v>69230.180000000008</v>
      </c>
      <c r="K34" s="36">
        <f t="shared" si="16"/>
        <v>37859.740000000005</v>
      </c>
      <c r="L34" s="36">
        <f t="shared" si="16"/>
        <v>40918.68</v>
      </c>
      <c r="M34" s="36">
        <f t="shared" si="16"/>
        <v>67458.64</v>
      </c>
      <c r="N34" s="36">
        <f t="shared" si="16"/>
        <v>15939.16</v>
      </c>
      <c r="O34" s="36">
        <f t="shared" si="16"/>
        <v>75282.47</v>
      </c>
      <c r="P34" s="36">
        <f t="shared" si="16"/>
        <v>164687.21</v>
      </c>
      <c r="Q34" s="36">
        <f t="shared" si="16"/>
        <v>33500.840000000004</v>
      </c>
      <c r="R34" s="36">
        <f>R24+R33*R30</f>
        <v>5084.8100000000004</v>
      </c>
      <c r="S34" s="36">
        <f t="shared" ref="S34" si="17">S24+S33*S30</f>
        <v>26485.24</v>
      </c>
      <c r="T34" s="36">
        <f>T24+T33*T30</f>
        <v>34139.699999999997</v>
      </c>
      <c r="U34" s="36">
        <f>U24+U33*U30</f>
        <v>12007.460000000001</v>
      </c>
      <c r="V34" s="36">
        <f>V24+V33*V30</f>
        <v>60513.1</v>
      </c>
      <c r="W34" s="36">
        <f>W24+W33*W30</f>
        <v>39709.229999999996</v>
      </c>
      <c r="X34" s="36"/>
      <c r="Y34" s="15"/>
      <c r="Z34" s="37"/>
      <c r="AA34" s="15"/>
      <c r="AB34" s="15"/>
    </row>
    <row r="35" spans="1:28" x14ac:dyDescent="0.2">
      <c r="A35" s="1"/>
      <c r="B35" s="15" t="s">
        <v>327</v>
      </c>
      <c r="C35" s="15" t="s">
        <v>328</v>
      </c>
      <c r="D35" s="34">
        <f>D23-D24</f>
        <v>-57894.771864711161</v>
      </c>
      <c r="E35" s="34">
        <f>E23-E24</f>
        <v>287678.5</v>
      </c>
      <c r="F35" s="34">
        <f t="shared" ref="F35:Q35" si="18">F23-F24</f>
        <v>324285.81</v>
      </c>
      <c r="G35" s="34">
        <f t="shared" si="18"/>
        <v>13727.316258605191</v>
      </c>
      <c r="H35" s="34">
        <f t="shared" si="18"/>
        <v>11708.550000000003</v>
      </c>
      <c r="I35" s="34">
        <f t="shared" si="18"/>
        <v>-66871.631649206829</v>
      </c>
      <c r="J35" s="34">
        <f t="shared" si="18"/>
        <v>20769.819999999992</v>
      </c>
      <c r="K35" s="34">
        <f t="shared" si="18"/>
        <v>37800.763996583075</v>
      </c>
      <c r="L35" s="34">
        <f t="shared" si="18"/>
        <v>26199.509029226923</v>
      </c>
      <c r="M35" s="34">
        <f t="shared" si="18"/>
        <v>-7458.6399999999994</v>
      </c>
      <c r="N35" s="34">
        <f t="shared" si="18"/>
        <v>64145.042818963935</v>
      </c>
      <c r="O35" s="34">
        <f t="shared" si="18"/>
        <v>62217.53</v>
      </c>
      <c r="P35" s="34">
        <f>P23-P24</f>
        <v>185312.79</v>
      </c>
      <c r="Q35" s="34">
        <f t="shared" si="18"/>
        <v>-18303.271610942254</v>
      </c>
      <c r="R35" s="34">
        <f>R23-R24</f>
        <v>-84.8100000000004</v>
      </c>
      <c r="S35" s="34">
        <f t="shared" ref="S35" si="19">S23-S24</f>
        <v>18514.759999999998</v>
      </c>
      <c r="T35" s="34">
        <f>T23-T24</f>
        <v>11622.701610836542</v>
      </c>
      <c r="U35" s="34">
        <f>U23-U24</f>
        <v>85.900744951020897</v>
      </c>
      <c r="V35" s="34">
        <f>V23-V24</f>
        <v>27303.772548445639</v>
      </c>
      <c r="W35" s="34">
        <f>W23-W24</f>
        <v>50290.770000000004</v>
      </c>
      <c r="X35" s="34"/>
      <c r="Y35" s="15"/>
      <c r="Z35" s="39"/>
      <c r="AA35" s="15"/>
      <c r="AB35" s="15"/>
    </row>
    <row r="36" spans="1:28" x14ac:dyDescent="0.2">
      <c r="A36" s="1"/>
      <c r="B36" s="15" t="s">
        <v>329</v>
      </c>
      <c r="C36" s="15" t="s">
        <v>330</v>
      </c>
      <c r="D36" s="36">
        <f>(D18-D34)*D31</f>
        <v>-57894.587488775811</v>
      </c>
      <c r="E36" s="36">
        <f>(E18-E34)*E31</f>
        <v>287678.51</v>
      </c>
      <c r="F36" s="36">
        <f t="shared" ref="F36:Q36" si="20">(F18-F34)*F31</f>
        <v>324285.81</v>
      </c>
      <c r="G36" s="36">
        <f t="shared" si="20"/>
        <v>13727.316258605191</v>
      </c>
      <c r="H36" s="36">
        <f t="shared" si="20"/>
        <v>11708.550000000003</v>
      </c>
      <c r="I36" s="36">
        <f t="shared" si="20"/>
        <v>-66871.631649206829</v>
      </c>
      <c r="J36" s="36">
        <f t="shared" si="20"/>
        <v>20769.819999999992</v>
      </c>
      <c r="K36" s="36">
        <f t="shared" si="20"/>
        <v>37800.763996583075</v>
      </c>
      <c r="L36" s="36">
        <f t="shared" si="20"/>
        <v>26199.792573067294</v>
      </c>
      <c r="M36" s="36">
        <f t="shared" si="20"/>
        <v>-7458.6399999999994</v>
      </c>
      <c r="N36" s="36">
        <f t="shared" si="20"/>
        <v>64145.042818963935</v>
      </c>
      <c r="O36" s="36">
        <f>(O18-O34)*O31</f>
        <v>62217.53</v>
      </c>
      <c r="P36" s="36">
        <f>(P18-P34)*P31</f>
        <v>185312.79</v>
      </c>
      <c r="Q36" s="36">
        <f t="shared" si="20"/>
        <v>-18303.271610942254</v>
      </c>
      <c r="R36" s="36">
        <f>(R18-R34)*R31</f>
        <v>-84.8100000000004</v>
      </c>
      <c r="S36" s="36">
        <f t="shared" ref="S36" si="21">(S18-S34)*S31</f>
        <v>18514.759999999998</v>
      </c>
      <c r="T36" s="36" t="e">
        <f>(T18-T34)*T31</f>
        <v>#REF!</v>
      </c>
      <c r="U36" s="36" t="e">
        <f>(U18-U34)*U31</f>
        <v>#REF!</v>
      </c>
      <c r="V36" s="36" t="e">
        <f>(V18-V34)*V31</f>
        <v>#REF!</v>
      </c>
      <c r="W36" s="36" t="e">
        <f>(W18-W34)*W31</f>
        <v>#REF!</v>
      </c>
      <c r="X36" s="36"/>
      <c r="Y36" s="15"/>
      <c r="Z36" s="37"/>
      <c r="AA36" s="1" t="s">
        <v>331</v>
      </c>
      <c r="AB36" s="15"/>
    </row>
    <row r="37" spans="1:28" x14ac:dyDescent="0.2">
      <c r="A37" s="1"/>
      <c r="B37" s="15"/>
      <c r="C37" s="15"/>
      <c r="X37" s="34"/>
      <c r="Y37" s="15"/>
      <c r="Z37" s="37"/>
      <c r="AA37" s="101">
        <v>0</v>
      </c>
      <c r="AB37" s="72"/>
    </row>
    <row r="38" spans="1:28" x14ac:dyDescent="0.2">
      <c r="A38" s="40"/>
      <c r="B38" s="40" t="s">
        <v>332</v>
      </c>
      <c r="C38" s="40" t="s">
        <v>333</v>
      </c>
      <c r="D38" s="41">
        <f>D36-D35</f>
        <v>0.18437593535054475</v>
      </c>
      <c r="E38" s="41">
        <f>E36-E35</f>
        <v>1.0000000009313226E-2</v>
      </c>
      <c r="F38" s="41">
        <f t="shared" ref="F38:Q38" si="22">F36-F35</f>
        <v>0</v>
      </c>
      <c r="G38" s="41">
        <f t="shared" si="22"/>
        <v>0</v>
      </c>
      <c r="H38" s="41">
        <f t="shared" si="22"/>
        <v>0</v>
      </c>
      <c r="I38" s="41">
        <f t="shared" si="22"/>
        <v>0</v>
      </c>
      <c r="J38" s="41">
        <f t="shared" si="22"/>
        <v>0</v>
      </c>
      <c r="K38" s="41">
        <f t="shared" si="22"/>
        <v>0</v>
      </c>
      <c r="L38" s="41">
        <f t="shared" si="22"/>
        <v>0.28354384037083946</v>
      </c>
      <c r="M38" s="41">
        <f t="shared" si="22"/>
        <v>0</v>
      </c>
      <c r="N38" s="41">
        <f t="shared" si="22"/>
        <v>0</v>
      </c>
      <c r="O38" s="41">
        <f t="shared" si="22"/>
        <v>0</v>
      </c>
      <c r="P38" s="41">
        <f>P36-P35</f>
        <v>0</v>
      </c>
      <c r="Q38" s="41">
        <f t="shared" si="22"/>
        <v>0</v>
      </c>
      <c r="R38" s="41">
        <f>R36-R35</f>
        <v>0</v>
      </c>
      <c r="S38" s="41">
        <f t="shared" ref="S38" si="23">S36-S35</f>
        <v>0</v>
      </c>
      <c r="T38" s="41" t="e">
        <f>T36-T35</f>
        <v>#REF!</v>
      </c>
      <c r="U38" s="41" t="e">
        <f>U36-U35</f>
        <v>#REF!</v>
      </c>
      <c r="V38" s="41" t="e">
        <f>V36-V35</f>
        <v>#REF!</v>
      </c>
      <c r="W38" s="41" t="e">
        <f>W36-W35</f>
        <v>#REF!</v>
      </c>
      <c r="X38" s="41"/>
      <c r="Y38" s="40"/>
      <c r="Z38" s="42" t="e">
        <f>SUM(D38:X38)</f>
        <v>#REF!</v>
      </c>
      <c r="AA38" s="42" t="e">
        <f>+Z38-AA37</f>
        <v>#REF!</v>
      </c>
      <c r="AB38" s="40" t="s">
        <v>332</v>
      </c>
    </row>
    <row r="39" spans="1:28" x14ac:dyDescent="0.2">
      <c r="A39" s="15"/>
      <c r="B39" s="15"/>
      <c r="C39" s="15"/>
      <c r="D39" s="36"/>
      <c r="E39" s="36"/>
      <c r="F39" s="36"/>
      <c r="G39" s="36"/>
      <c r="H39" s="36"/>
      <c r="I39" s="36"/>
      <c r="J39" s="36"/>
      <c r="K39" s="36"/>
      <c r="L39" s="36"/>
      <c r="M39" s="36"/>
      <c r="N39" s="36"/>
      <c r="O39" s="36"/>
      <c r="P39" s="36"/>
      <c r="Q39" s="36"/>
      <c r="R39" s="36"/>
      <c r="S39" s="36"/>
      <c r="T39" s="36"/>
      <c r="U39" s="36"/>
      <c r="V39" s="36"/>
      <c r="W39" s="36"/>
      <c r="X39" s="36"/>
      <c r="Y39" s="15"/>
      <c r="Z39" s="1"/>
      <c r="AA39" s="34"/>
      <c r="AB39" s="15"/>
    </row>
    <row r="40" spans="1:28" x14ac:dyDescent="0.2">
      <c r="A40" s="37" t="s">
        <v>336</v>
      </c>
      <c r="B40" s="31" t="s">
        <v>337</v>
      </c>
      <c r="C40" s="31" t="s">
        <v>338</v>
      </c>
      <c r="D40" s="36">
        <f t="shared" ref="D40:Q40" si="24">D18-D21*D33</f>
        <v>-57894.587488775811</v>
      </c>
      <c r="E40" s="36">
        <f t="shared" si="24"/>
        <v>287678.51</v>
      </c>
      <c r="F40" s="36">
        <f t="shared" si="24"/>
        <v>324285.81</v>
      </c>
      <c r="G40" s="36">
        <f t="shared" si="24"/>
        <v>13727.316258605191</v>
      </c>
      <c r="H40" s="36">
        <f t="shared" si="24"/>
        <v>11708.550000000003</v>
      </c>
      <c r="I40" s="36">
        <f t="shared" si="24"/>
        <v>-66871.631649206829</v>
      </c>
      <c r="J40" s="36">
        <f t="shared" si="24"/>
        <v>20769.819999999992</v>
      </c>
      <c r="K40" s="36">
        <f t="shared" si="24"/>
        <v>37800.763996583075</v>
      </c>
      <c r="L40" s="36">
        <f t="shared" si="24"/>
        <v>26199.792573067294</v>
      </c>
      <c r="M40" s="36">
        <f t="shared" si="24"/>
        <v>-7458.6399999999994</v>
      </c>
      <c r="N40" s="36">
        <f t="shared" si="24"/>
        <v>64145.042818963935</v>
      </c>
      <c r="O40" s="36">
        <f t="shared" si="24"/>
        <v>62217.53</v>
      </c>
      <c r="P40" s="36">
        <f t="shared" si="24"/>
        <v>185312.79</v>
      </c>
      <c r="Q40" s="36">
        <f t="shared" si="24"/>
        <v>-18303.271610942254</v>
      </c>
      <c r="R40" s="36">
        <f>R18-R21*R33</f>
        <v>-84.8100000000004</v>
      </c>
      <c r="S40" s="36">
        <f t="shared" ref="S40" si="25">S18-S21*S33</f>
        <v>18514.759999999998</v>
      </c>
      <c r="T40" s="36" t="e">
        <f>T18-T21*T33</f>
        <v>#REF!</v>
      </c>
      <c r="U40" s="36" t="e">
        <f>U18-U21*U33</f>
        <v>#REF!</v>
      </c>
      <c r="V40" s="36" t="e">
        <f>V18-V21*V33</f>
        <v>#REF!</v>
      </c>
      <c r="W40" s="36" t="e">
        <f>W18-W21*W33</f>
        <v>#REF!</v>
      </c>
      <c r="X40" s="36"/>
      <c r="Y40" s="15"/>
      <c r="Z40" s="37"/>
      <c r="AA40" s="73"/>
      <c r="AB40" s="31"/>
    </row>
    <row r="41" spans="1:28" x14ac:dyDescent="0.2">
      <c r="A41" s="37" t="s">
        <v>339</v>
      </c>
      <c r="B41" s="31" t="s">
        <v>340</v>
      </c>
      <c r="C41" s="31" t="s">
        <v>341</v>
      </c>
      <c r="D41" s="36">
        <f t="shared" ref="D41:Q41" si="26">D36-D40</f>
        <v>0</v>
      </c>
      <c r="E41" s="36">
        <f t="shared" si="26"/>
        <v>0</v>
      </c>
      <c r="F41" s="36">
        <f t="shared" si="26"/>
        <v>0</v>
      </c>
      <c r="G41" s="36">
        <f t="shared" si="26"/>
        <v>0</v>
      </c>
      <c r="H41" s="36">
        <f t="shared" si="26"/>
        <v>0</v>
      </c>
      <c r="I41" s="36">
        <f t="shared" si="26"/>
        <v>0</v>
      </c>
      <c r="J41" s="36">
        <f t="shared" si="26"/>
        <v>0</v>
      </c>
      <c r="K41" s="36">
        <f t="shared" si="26"/>
        <v>0</v>
      </c>
      <c r="L41" s="36">
        <f t="shared" si="26"/>
        <v>0</v>
      </c>
      <c r="M41" s="36">
        <f t="shared" si="26"/>
        <v>0</v>
      </c>
      <c r="N41" s="36">
        <f t="shared" si="26"/>
        <v>0</v>
      </c>
      <c r="O41" s="36">
        <f t="shared" si="26"/>
        <v>0</v>
      </c>
      <c r="P41" s="36">
        <f t="shared" si="26"/>
        <v>0</v>
      </c>
      <c r="Q41" s="36">
        <f t="shared" si="26"/>
        <v>0</v>
      </c>
      <c r="R41" s="36">
        <f>R36-R40</f>
        <v>0</v>
      </c>
      <c r="S41" s="36">
        <f t="shared" ref="S41" si="27">S36-S40</f>
        <v>0</v>
      </c>
      <c r="T41" s="36" t="e">
        <f>T36-T40</f>
        <v>#REF!</v>
      </c>
      <c r="U41" s="36" t="e">
        <f>U36-U40</f>
        <v>#REF!</v>
      </c>
      <c r="V41" s="36" t="e">
        <f>V36-V40</f>
        <v>#REF!</v>
      </c>
      <c r="W41" s="36" t="e">
        <f>W36-W40</f>
        <v>#REF!</v>
      </c>
      <c r="X41" s="36"/>
      <c r="Y41" s="15"/>
      <c r="Z41" s="37"/>
      <c r="AA41" s="73"/>
      <c r="AB41" s="31"/>
    </row>
    <row r="42" spans="1:28" x14ac:dyDescent="0.2">
      <c r="A42" s="37"/>
      <c r="B42" s="31"/>
      <c r="C42" s="31" t="s">
        <v>342</v>
      </c>
      <c r="D42" s="36">
        <f t="shared" ref="D42:Q42" si="28">IF(D41&gt;0,D41,0)</f>
        <v>0</v>
      </c>
      <c r="E42" s="36">
        <f t="shared" si="28"/>
        <v>0</v>
      </c>
      <c r="F42" s="36">
        <f t="shared" si="28"/>
        <v>0</v>
      </c>
      <c r="G42" s="36">
        <f t="shared" si="28"/>
        <v>0</v>
      </c>
      <c r="H42" s="36">
        <f t="shared" si="28"/>
        <v>0</v>
      </c>
      <c r="I42" s="36">
        <f t="shared" si="28"/>
        <v>0</v>
      </c>
      <c r="J42" s="36">
        <f t="shared" si="28"/>
        <v>0</v>
      </c>
      <c r="K42" s="36">
        <f t="shared" si="28"/>
        <v>0</v>
      </c>
      <c r="L42" s="36">
        <f t="shared" si="28"/>
        <v>0</v>
      </c>
      <c r="M42" s="36">
        <f t="shared" si="28"/>
        <v>0</v>
      </c>
      <c r="N42" s="36">
        <f t="shared" si="28"/>
        <v>0</v>
      </c>
      <c r="O42" s="36">
        <f t="shared" si="28"/>
        <v>0</v>
      </c>
      <c r="P42" s="36">
        <f t="shared" si="28"/>
        <v>0</v>
      </c>
      <c r="Q42" s="36">
        <f t="shared" si="28"/>
        <v>0</v>
      </c>
      <c r="R42" s="36">
        <f>IF(R41&gt;0,R41,0)</f>
        <v>0</v>
      </c>
      <c r="S42" s="36">
        <f t="shared" ref="S42" si="29">IF(S41&gt;0,S41,0)</f>
        <v>0</v>
      </c>
      <c r="T42" s="36" t="e">
        <f>IF(T41&gt;0,T41,0)</f>
        <v>#REF!</v>
      </c>
      <c r="U42" s="36" t="e">
        <f>IF(U41&gt;0,U41,0)</f>
        <v>#REF!</v>
      </c>
      <c r="V42" s="36" t="e">
        <f>IF(V41&gt;0,V41,0)</f>
        <v>#REF!</v>
      </c>
      <c r="W42" s="36" t="e">
        <f>IF(W41&gt;0,W41,0)</f>
        <v>#REF!</v>
      </c>
      <c r="X42" s="36"/>
      <c r="Y42" s="15"/>
      <c r="Z42" s="37"/>
      <c r="AA42" s="73"/>
      <c r="AB42" s="31"/>
    </row>
    <row r="43" spans="1:28" ht="16" x14ac:dyDescent="0.2">
      <c r="A43" s="43"/>
      <c r="B43" s="44" t="s">
        <v>339</v>
      </c>
      <c r="C43" s="45" t="s">
        <v>343</v>
      </c>
      <c r="D43" s="45">
        <f t="shared" ref="D43:Q43" si="30">IF(D31&gt;0.1,D42,0)</f>
        <v>0</v>
      </c>
      <c r="E43" s="45">
        <f t="shared" si="30"/>
        <v>0</v>
      </c>
      <c r="F43" s="45">
        <f t="shared" si="30"/>
        <v>0</v>
      </c>
      <c r="G43" s="45">
        <f t="shared" si="30"/>
        <v>0</v>
      </c>
      <c r="H43" s="45">
        <f t="shared" si="30"/>
        <v>0</v>
      </c>
      <c r="I43" s="45">
        <f t="shared" si="30"/>
        <v>0</v>
      </c>
      <c r="J43" s="45">
        <f t="shared" si="30"/>
        <v>0</v>
      </c>
      <c r="K43" s="45">
        <f t="shared" si="30"/>
        <v>0</v>
      </c>
      <c r="L43" s="45">
        <f t="shared" si="30"/>
        <v>0</v>
      </c>
      <c r="M43" s="45">
        <f t="shared" si="30"/>
        <v>0</v>
      </c>
      <c r="N43" s="45">
        <f t="shared" si="30"/>
        <v>0</v>
      </c>
      <c r="O43" s="45">
        <f t="shared" si="30"/>
        <v>0</v>
      </c>
      <c r="P43" s="45">
        <f t="shared" si="30"/>
        <v>0</v>
      </c>
      <c r="Q43" s="45">
        <f t="shared" si="30"/>
        <v>0</v>
      </c>
      <c r="R43" s="45">
        <f>IF(R31&gt;0.1,R42,0)</f>
        <v>0</v>
      </c>
      <c r="S43" s="45">
        <f t="shared" ref="S43" si="31">IF(S31&gt;0.1,S42,0)</f>
        <v>0</v>
      </c>
      <c r="T43" s="45" t="e">
        <f>IF(T31&gt;0.1,T42,0)</f>
        <v>#REF!</v>
      </c>
      <c r="U43" s="45" t="e">
        <f>IF(U31&gt;0.1,U42,0)</f>
        <v>#REF!</v>
      </c>
      <c r="V43" s="45" t="e">
        <f>IF(V31&gt;0.1,V42,0)</f>
        <v>#REF!</v>
      </c>
      <c r="W43" s="45" t="e">
        <f>IF(W31&gt;0.1,W42,0)</f>
        <v>#REF!</v>
      </c>
      <c r="X43" s="45"/>
      <c r="Y43" s="45"/>
      <c r="Z43" s="42" t="e">
        <f>SUM(D43:X43)</f>
        <v>#REF!</v>
      </c>
      <c r="AA43" s="74" t="e">
        <f>-Z43</f>
        <v>#REF!</v>
      </c>
      <c r="AB43" s="44" t="s">
        <v>339</v>
      </c>
    </row>
    <row r="44" spans="1:28" x14ac:dyDescent="0.2">
      <c r="A44" s="37"/>
      <c r="B44" s="15"/>
      <c r="C44" s="15"/>
      <c r="D44" s="56"/>
      <c r="E44" s="56"/>
      <c r="F44" s="56"/>
      <c r="G44" s="56"/>
      <c r="H44" s="56"/>
      <c r="I44" s="56"/>
      <c r="J44" s="56"/>
      <c r="K44" s="56"/>
      <c r="L44" s="56"/>
      <c r="M44" s="56"/>
      <c r="N44" s="56"/>
      <c r="O44" s="56"/>
      <c r="P44" s="56"/>
      <c r="Q44" s="56"/>
      <c r="R44" s="56"/>
      <c r="S44" s="56"/>
      <c r="T44" s="56"/>
      <c r="U44" s="56"/>
      <c r="V44" s="56"/>
      <c r="W44" s="56"/>
      <c r="X44" s="56"/>
      <c r="Y44" s="15"/>
      <c r="Z44" s="1"/>
      <c r="AA44" s="15"/>
      <c r="AB44" s="15"/>
    </row>
    <row r="45" spans="1:28" x14ac:dyDescent="0.2">
      <c r="A45" s="1"/>
      <c r="B45" s="15" t="s">
        <v>344</v>
      </c>
      <c r="C45" s="15" t="s">
        <v>345</v>
      </c>
      <c r="D45" s="36">
        <f t="shared" ref="D45:Q45" si="32">D35+D38-D43</f>
        <v>-57894.587488775811</v>
      </c>
      <c r="E45" s="36">
        <f t="shared" si="32"/>
        <v>287678.51</v>
      </c>
      <c r="F45" s="36">
        <f t="shared" si="32"/>
        <v>324285.81</v>
      </c>
      <c r="G45" s="36">
        <f t="shared" si="32"/>
        <v>13727.316258605191</v>
      </c>
      <c r="H45" s="36">
        <f t="shared" si="32"/>
        <v>11708.550000000003</v>
      </c>
      <c r="I45" s="36">
        <f t="shared" si="32"/>
        <v>-66871.631649206829</v>
      </c>
      <c r="J45" s="36">
        <f t="shared" si="32"/>
        <v>20769.819999999992</v>
      </c>
      <c r="K45" s="36">
        <f t="shared" si="32"/>
        <v>37800.763996583075</v>
      </c>
      <c r="L45" s="36">
        <f t="shared" si="32"/>
        <v>26199.792573067294</v>
      </c>
      <c r="M45" s="36">
        <f t="shared" si="32"/>
        <v>-7458.6399999999994</v>
      </c>
      <c r="N45" s="36">
        <f t="shared" si="32"/>
        <v>64145.042818963935</v>
      </c>
      <c r="O45" s="36">
        <f t="shared" si="32"/>
        <v>62217.53</v>
      </c>
      <c r="P45" s="36">
        <f t="shared" si="32"/>
        <v>185312.79</v>
      </c>
      <c r="Q45" s="36">
        <f t="shared" si="32"/>
        <v>-18303.271610942254</v>
      </c>
      <c r="R45" s="36">
        <f>R35+R38-R43</f>
        <v>-84.8100000000004</v>
      </c>
      <c r="S45" s="36">
        <f t="shared" ref="S45" si="33">S35+S38-S43</f>
        <v>18514.759999999998</v>
      </c>
      <c r="T45" s="36" t="e">
        <f>T35+T38-T43</f>
        <v>#REF!</v>
      </c>
      <c r="U45" s="36" t="e">
        <f>U35+U38-U43</f>
        <v>#REF!</v>
      </c>
      <c r="V45" s="36" t="e">
        <f>V35+V38-V43</f>
        <v>#REF!</v>
      </c>
      <c r="W45" s="36" t="e">
        <f>W35+W38-W43</f>
        <v>#REF!</v>
      </c>
      <c r="X45" s="36"/>
      <c r="Y45" s="15"/>
      <c r="Z45" s="37"/>
      <c r="AA45" s="15"/>
      <c r="AB45" s="15"/>
    </row>
    <row r="46" spans="1:28" x14ac:dyDescent="0.2">
      <c r="A46" s="1" t="s">
        <v>346</v>
      </c>
      <c r="B46" s="15" t="s">
        <v>347</v>
      </c>
      <c r="C46" s="15" t="s">
        <v>348</v>
      </c>
      <c r="D46" s="47">
        <f t="shared" ref="D46:P46" si="34">(D35+D38-D43)/D23</f>
        <v>-0.46891107103030305</v>
      </c>
      <c r="E46" s="47">
        <f t="shared" si="34"/>
        <v>0.66132990804597702</v>
      </c>
      <c r="F46" s="47">
        <f t="shared" si="34"/>
        <v>0.60249295853151008</v>
      </c>
      <c r="G46" s="47">
        <f t="shared" si="34"/>
        <v>0.13293612643478245</v>
      </c>
      <c r="H46" s="47">
        <f t="shared" si="34"/>
        <v>0.11826818181818184</v>
      </c>
      <c r="I46" s="47">
        <f t="shared" si="34"/>
        <v>-0.31916874477142859</v>
      </c>
      <c r="J46" s="47">
        <f t="shared" si="34"/>
        <v>0.23077577777777769</v>
      </c>
      <c r="K46" s="47">
        <f t="shared" si="34"/>
        <v>0.49961025898387096</v>
      </c>
      <c r="L46" s="47">
        <f t="shared" si="34"/>
        <v>0.39035309134545443</v>
      </c>
      <c r="M46" s="47">
        <f t="shared" si="34"/>
        <v>-0.12431066666666665</v>
      </c>
      <c r="N46" s="47">
        <f>(N35+N38-N43)/N23</f>
        <v>0.80096998610285708</v>
      </c>
      <c r="O46" s="47">
        <f t="shared" si="34"/>
        <v>0.45249112727272728</v>
      </c>
      <c r="P46" s="47">
        <f t="shared" si="34"/>
        <v>0.5294651142857143</v>
      </c>
      <c r="Q46" s="47">
        <f>(Q35+Q38-Q43)/Q23</f>
        <v>-1.2043552720000004</v>
      </c>
      <c r="R46" s="47">
        <f>(R35+R38-R43)/R23</f>
        <v>-1.6962000000000081E-2</v>
      </c>
      <c r="S46" s="47">
        <f t="shared" ref="S46" si="35">(S35+S38-S43)/S23</f>
        <v>0.41143911111111109</v>
      </c>
      <c r="T46" s="47" t="e">
        <f>(T35+T38-T43)/T23</f>
        <v>#REF!</v>
      </c>
      <c r="U46" s="47" t="e">
        <f>(U35+U38-U43)/U23</f>
        <v>#REF!</v>
      </c>
      <c r="V46" s="47" t="e">
        <f>(V35+V38-V43)/V23</f>
        <v>#REF!</v>
      </c>
      <c r="W46" s="47" t="e">
        <f>(W35+W38-W43)/W23</f>
        <v>#REF!</v>
      </c>
      <c r="X46" s="48" t="e">
        <f>AVERAGE(D46:W46)</f>
        <v>#REF!</v>
      </c>
      <c r="Y46" s="15"/>
      <c r="Z46" s="48"/>
      <c r="AA46" s="15"/>
      <c r="AB46" s="15"/>
    </row>
    <row r="47" spans="1:28" x14ac:dyDescent="0.2">
      <c r="A47" s="1" t="s">
        <v>349</v>
      </c>
      <c r="B47" s="15" t="s">
        <v>350</v>
      </c>
      <c r="C47" s="15" t="s">
        <v>320</v>
      </c>
      <c r="D47" s="47">
        <f t="shared" ref="D47:Q47" si="36">D31</f>
        <v>1</v>
      </c>
      <c r="E47" s="47">
        <f t="shared" si="36"/>
        <v>1</v>
      </c>
      <c r="F47" s="47">
        <f t="shared" si="36"/>
        <v>1</v>
      </c>
      <c r="G47" s="47">
        <f t="shared" si="36"/>
        <v>1</v>
      </c>
      <c r="H47" s="47">
        <f t="shared" si="36"/>
        <v>1</v>
      </c>
      <c r="I47" s="47">
        <f t="shared" si="36"/>
        <v>1</v>
      </c>
      <c r="J47" s="47">
        <f t="shared" si="36"/>
        <v>1</v>
      </c>
      <c r="K47" s="47">
        <f t="shared" si="36"/>
        <v>1</v>
      </c>
      <c r="L47" s="47">
        <f t="shared" si="36"/>
        <v>1</v>
      </c>
      <c r="M47" s="47">
        <f t="shared" si="36"/>
        <v>1</v>
      </c>
      <c r="N47" s="47">
        <f t="shared" si="36"/>
        <v>1</v>
      </c>
      <c r="O47" s="47">
        <f t="shared" si="36"/>
        <v>1</v>
      </c>
      <c r="P47" s="47">
        <f t="shared" si="36"/>
        <v>1</v>
      </c>
      <c r="Q47" s="47">
        <f t="shared" si="36"/>
        <v>1</v>
      </c>
      <c r="R47" s="47">
        <f>R31</f>
        <v>1</v>
      </c>
      <c r="S47" s="47">
        <f t="shared" ref="S47" si="37">S31</f>
        <v>1</v>
      </c>
      <c r="T47" s="47">
        <f>T31</f>
        <v>1</v>
      </c>
      <c r="U47" s="47">
        <f>U31</f>
        <v>1</v>
      </c>
      <c r="V47" s="47">
        <f>V31</f>
        <v>1</v>
      </c>
      <c r="W47" s="47">
        <f>W31</f>
        <v>1</v>
      </c>
      <c r="X47" s="47"/>
      <c r="Y47" s="15"/>
      <c r="Z47" s="48"/>
      <c r="AA47" s="15"/>
      <c r="AB47" s="15"/>
    </row>
    <row r="48" spans="1:28" x14ac:dyDescent="0.2">
      <c r="A48" s="15"/>
      <c r="B48" s="15" t="s">
        <v>351</v>
      </c>
      <c r="C48" s="15" t="s">
        <v>352</v>
      </c>
      <c r="D48" s="36">
        <f t="shared" ref="D48:Q48" si="38">D23*$C$16</f>
        <v>24693.205627057767</v>
      </c>
      <c r="E48" s="36">
        <f t="shared" si="38"/>
        <v>87000</v>
      </c>
      <c r="F48" s="36">
        <f t="shared" si="38"/>
        <v>107648</v>
      </c>
      <c r="G48" s="36">
        <f t="shared" si="38"/>
        <v>20652.499251721041</v>
      </c>
      <c r="H48" s="36">
        <f t="shared" si="38"/>
        <v>19800</v>
      </c>
      <c r="I48" s="36">
        <f t="shared" si="38"/>
        <v>41903.621670158638</v>
      </c>
      <c r="J48" s="36">
        <f t="shared" si="38"/>
        <v>18000</v>
      </c>
      <c r="K48" s="36">
        <f t="shared" si="38"/>
        <v>15132.100799316617</v>
      </c>
      <c r="L48" s="36">
        <f t="shared" si="38"/>
        <v>13423.637805845385</v>
      </c>
      <c r="M48" s="36">
        <f t="shared" si="38"/>
        <v>12000</v>
      </c>
      <c r="N48" s="36">
        <f t="shared" si="38"/>
        <v>16016.840563792788</v>
      </c>
      <c r="O48" s="36">
        <f t="shared" si="38"/>
        <v>27500</v>
      </c>
      <c r="P48" s="36">
        <f t="shared" si="38"/>
        <v>70000</v>
      </c>
      <c r="Q48" s="36">
        <f t="shared" si="38"/>
        <v>3039.5136778115502</v>
      </c>
      <c r="R48" s="36">
        <f>R23*$C$16</f>
        <v>1000</v>
      </c>
      <c r="S48" s="36">
        <f t="shared" ref="S48" si="39">S23*$C$16</f>
        <v>9000</v>
      </c>
      <c r="T48" s="36">
        <f>T23*'WIP COMBINED'!$C$13</f>
        <v>11440.600402709135</v>
      </c>
      <c r="U48" s="36">
        <f>U23*'WIP COMBINED'!$C$13</f>
        <v>3023.3401862377555</v>
      </c>
      <c r="V48" s="36">
        <f>V23*'WIP COMBINED'!$C$13</f>
        <v>21954.218137111409</v>
      </c>
      <c r="W48" s="36">
        <f>W23*'WIP COMBINED'!$C$13</f>
        <v>22500</v>
      </c>
      <c r="X48" s="37" t="s">
        <v>7461</v>
      </c>
      <c r="Y48" s="15"/>
      <c r="Z48" s="1"/>
      <c r="AA48" s="15"/>
      <c r="AB48" s="15"/>
    </row>
    <row r="49" spans="1:32" x14ac:dyDescent="0.2">
      <c r="A49" s="15"/>
      <c r="B49" s="15" t="s">
        <v>353</v>
      </c>
      <c r="C49" s="15" t="s">
        <v>354</v>
      </c>
      <c r="D49" s="36">
        <f t="shared" ref="D49:Q49" si="40">D45-D48</f>
        <v>-82587.79311583357</v>
      </c>
      <c r="E49" s="36">
        <f t="shared" si="40"/>
        <v>200678.51</v>
      </c>
      <c r="F49" s="36">
        <f t="shared" si="40"/>
        <v>216637.81</v>
      </c>
      <c r="G49" s="36">
        <f t="shared" si="40"/>
        <v>-6925.18299311585</v>
      </c>
      <c r="H49" s="36">
        <f t="shared" si="40"/>
        <v>-8091.4499999999971</v>
      </c>
      <c r="I49" s="36">
        <f t="shared" si="40"/>
        <v>-108775.25331936547</v>
      </c>
      <c r="J49" s="36">
        <f t="shared" si="40"/>
        <v>2769.8199999999924</v>
      </c>
      <c r="K49" s="36">
        <f t="shared" si="40"/>
        <v>22668.663197266458</v>
      </c>
      <c r="L49" s="36">
        <f t="shared" si="40"/>
        <v>12776.154767221909</v>
      </c>
      <c r="M49" s="36">
        <f t="shared" si="40"/>
        <v>-19458.64</v>
      </c>
      <c r="N49" s="36">
        <f t="shared" si="40"/>
        <v>48128.202255171149</v>
      </c>
      <c r="O49" s="36">
        <f t="shared" si="40"/>
        <v>34717.53</v>
      </c>
      <c r="P49" s="36">
        <f t="shared" si="40"/>
        <v>115312.79000000001</v>
      </c>
      <c r="Q49" s="36">
        <f t="shared" si="40"/>
        <v>-21342.785288753803</v>
      </c>
      <c r="R49" s="36">
        <f>R45-R48</f>
        <v>-1084.8100000000004</v>
      </c>
      <c r="S49" s="36">
        <f t="shared" ref="S49" si="41">S45-S48</f>
        <v>9514.7599999999984</v>
      </c>
      <c r="T49" s="36" t="e">
        <f>T45-T48</f>
        <v>#REF!</v>
      </c>
      <c r="U49" s="36" t="e">
        <f>U45-U48</f>
        <v>#REF!</v>
      </c>
      <c r="V49" s="36" t="e">
        <f>V45-V48</f>
        <v>#REF!</v>
      </c>
      <c r="W49" s="36" t="e">
        <f>W45-W48</f>
        <v>#REF!</v>
      </c>
      <c r="X49" s="36"/>
      <c r="Y49" s="15"/>
      <c r="Z49" s="37"/>
      <c r="AA49" s="15"/>
      <c r="AB49" s="15"/>
    </row>
    <row r="50" spans="1:32" x14ac:dyDescent="0.2">
      <c r="A50" s="15"/>
      <c r="B50" s="15"/>
      <c r="C50" s="15" t="s">
        <v>355</v>
      </c>
      <c r="D50" s="31">
        <f t="shared" ref="D50:Q50" si="42">IF(D49&gt;0,D49,0)</f>
        <v>0</v>
      </c>
      <c r="E50" s="31">
        <f t="shared" si="42"/>
        <v>200678.51</v>
      </c>
      <c r="F50" s="31">
        <f t="shared" si="42"/>
        <v>216637.81</v>
      </c>
      <c r="G50" s="31">
        <f t="shared" si="42"/>
        <v>0</v>
      </c>
      <c r="H50" s="31">
        <f t="shared" si="42"/>
        <v>0</v>
      </c>
      <c r="I50" s="31">
        <f t="shared" si="42"/>
        <v>0</v>
      </c>
      <c r="J50" s="31">
        <f t="shared" si="42"/>
        <v>2769.8199999999924</v>
      </c>
      <c r="K50" s="31">
        <f t="shared" si="42"/>
        <v>22668.663197266458</v>
      </c>
      <c r="L50" s="31">
        <f t="shared" si="42"/>
        <v>12776.154767221909</v>
      </c>
      <c r="M50" s="31">
        <f t="shared" si="42"/>
        <v>0</v>
      </c>
      <c r="N50" s="31">
        <f t="shared" si="42"/>
        <v>48128.202255171149</v>
      </c>
      <c r="O50" s="31">
        <f t="shared" si="42"/>
        <v>34717.53</v>
      </c>
      <c r="P50" s="31">
        <f t="shared" si="42"/>
        <v>115312.79000000001</v>
      </c>
      <c r="Q50" s="31">
        <f t="shared" si="42"/>
        <v>0</v>
      </c>
      <c r="R50" s="31">
        <f>IF(R49&gt;0,R49,0)</f>
        <v>0</v>
      </c>
      <c r="S50" s="31">
        <f t="shared" ref="S50" si="43">IF(S49&gt;0,S49,0)</f>
        <v>9514.7599999999984</v>
      </c>
      <c r="T50" s="31" t="e">
        <f>IF(T49&gt;0,T49,0)</f>
        <v>#REF!</v>
      </c>
      <c r="U50" s="31" t="e">
        <f>IF(U49&gt;0,U49,0)</f>
        <v>#REF!</v>
      </c>
      <c r="V50" s="31" t="e">
        <f>IF(V49&gt;0,V49,0)</f>
        <v>#REF!</v>
      </c>
      <c r="W50" s="31" t="e">
        <f>IF(W49&gt;0,W49,0)</f>
        <v>#REF!</v>
      </c>
      <c r="X50" s="31"/>
      <c r="Y50" s="15"/>
      <c r="Z50" s="37"/>
      <c r="AA50" s="15"/>
      <c r="AB50" s="15"/>
    </row>
    <row r="51" spans="1:32" ht="16" x14ac:dyDescent="0.2">
      <c r="A51" s="40"/>
      <c r="B51" s="49" t="s">
        <v>356</v>
      </c>
      <c r="C51" s="40" t="s">
        <v>357</v>
      </c>
      <c r="D51" s="45">
        <f t="shared" ref="D51:Q51" si="44">IF(D31&lt;0.9,D50,0)</f>
        <v>0</v>
      </c>
      <c r="E51" s="122">
        <f>IF(E31&lt;0.9,E50,0)</f>
        <v>0</v>
      </c>
      <c r="F51" s="45">
        <f t="shared" si="44"/>
        <v>0</v>
      </c>
      <c r="G51" s="45">
        <f t="shared" si="44"/>
        <v>0</v>
      </c>
      <c r="H51" s="45">
        <f t="shared" si="44"/>
        <v>0</v>
      </c>
      <c r="I51" s="45">
        <f t="shared" si="44"/>
        <v>0</v>
      </c>
      <c r="J51" s="45">
        <f t="shared" si="44"/>
        <v>0</v>
      </c>
      <c r="K51" s="121">
        <f t="shared" si="44"/>
        <v>0</v>
      </c>
      <c r="L51" s="45">
        <f t="shared" si="44"/>
        <v>0</v>
      </c>
      <c r="M51" s="45">
        <f t="shared" si="44"/>
        <v>0</v>
      </c>
      <c r="N51" s="45">
        <f t="shared" si="44"/>
        <v>0</v>
      </c>
      <c r="O51" s="45">
        <f t="shared" si="44"/>
        <v>0</v>
      </c>
      <c r="P51" s="45">
        <f t="shared" si="44"/>
        <v>0</v>
      </c>
      <c r="Q51" s="45">
        <f t="shared" si="44"/>
        <v>0</v>
      </c>
      <c r="R51" s="45">
        <f>IF(R31&lt;0.9,R50,0)</f>
        <v>0</v>
      </c>
      <c r="S51" s="45">
        <f t="shared" ref="S51" si="45">IF(S31&lt;0.9,S50,0)</f>
        <v>0</v>
      </c>
      <c r="T51" s="45">
        <f>IF(T31&lt;0.9,T50,0)</f>
        <v>0</v>
      </c>
      <c r="U51" s="45">
        <f>IF(U31&lt;0.9,U50,0)</f>
        <v>0</v>
      </c>
      <c r="V51" s="45">
        <f>IF(V31&lt;0.9,V50,0)</f>
        <v>0</v>
      </c>
      <c r="W51" s="45">
        <f>IF(W31&lt;0.9,W50,0)</f>
        <v>0</v>
      </c>
      <c r="X51" s="45"/>
      <c r="Y51" s="40"/>
      <c r="Z51" s="42">
        <f>SUM(D51:X51)</f>
        <v>0</v>
      </c>
      <c r="AA51" s="42">
        <f>-Z51</f>
        <v>0</v>
      </c>
      <c r="AB51" s="49" t="s">
        <v>356</v>
      </c>
    </row>
    <row r="52" spans="1:32" x14ac:dyDescent="0.2">
      <c r="A52" s="36"/>
      <c r="B52" s="36"/>
      <c r="C52" s="36"/>
      <c r="D52" s="36"/>
      <c r="E52" s="36"/>
      <c r="F52" s="36"/>
      <c r="G52" s="36"/>
      <c r="H52" s="36"/>
      <c r="I52" s="36"/>
      <c r="J52" s="36"/>
      <c r="K52" s="36"/>
      <c r="L52" s="36"/>
      <c r="M52" s="36"/>
      <c r="N52" s="36"/>
      <c r="O52" s="36"/>
      <c r="P52" s="36"/>
      <c r="Q52" s="36"/>
      <c r="R52" s="36"/>
      <c r="S52" s="36"/>
      <c r="T52" s="36"/>
      <c r="U52" s="36"/>
      <c r="V52" s="36"/>
      <c r="W52" s="93"/>
      <c r="X52" s="36"/>
      <c r="Y52" s="36"/>
      <c r="Z52" s="37"/>
      <c r="AA52" s="73"/>
      <c r="AB52" s="70"/>
    </row>
    <row r="53" spans="1:32" x14ac:dyDescent="0.2">
      <c r="A53" s="50"/>
      <c r="B53" s="50" t="s">
        <v>363</v>
      </c>
      <c r="C53" s="50" t="s">
        <v>364</v>
      </c>
      <c r="D53" s="50">
        <v>0</v>
      </c>
      <c r="E53" s="50">
        <v>0</v>
      </c>
      <c r="F53" s="50">
        <f t="shared" ref="F53:Q53" si="46">F38-F43-F51</f>
        <v>0</v>
      </c>
      <c r="G53" s="50">
        <f t="shared" si="46"/>
        <v>0</v>
      </c>
      <c r="H53" s="50">
        <f t="shared" si="46"/>
        <v>0</v>
      </c>
      <c r="I53" s="50">
        <f t="shared" si="46"/>
        <v>0</v>
      </c>
      <c r="J53" s="50">
        <f t="shared" si="46"/>
        <v>0</v>
      </c>
      <c r="K53" s="50">
        <f t="shared" si="46"/>
        <v>0</v>
      </c>
      <c r="L53" s="50">
        <v>0</v>
      </c>
      <c r="M53" s="50">
        <f t="shared" si="46"/>
        <v>0</v>
      </c>
      <c r="N53" s="50">
        <f t="shared" si="46"/>
        <v>0</v>
      </c>
      <c r="O53" s="50">
        <f t="shared" si="46"/>
        <v>0</v>
      </c>
      <c r="P53" s="50">
        <f>P38-P43-P51</f>
        <v>0</v>
      </c>
      <c r="Q53" s="50">
        <f t="shared" si="46"/>
        <v>0</v>
      </c>
      <c r="R53" s="50">
        <f>R38-R43-R51</f>
        <v>0</v>
      </c>
      <c r="S53" s="50">
        <f t="shared" ref="S53" si="47">S38-S43-S51</f>
        <v>0</v>
      </c>
      <c r="T53" s="50" t="e">
        <f>T38-T43-T51</f>
        <v>#REF!</v>
      </c>
      <c r="U53" s="50"/>
      <c r="V53" s="50" t="e">
        <f>V38-V43-V51</f>
        <v>#REF!</v>
      </c>
      <c r="W53" s="50" t="e">
        <f>W38-W43-W51</f>
        <v>#REF!</v>
      </c>
      <c r="X53" s="50"/>
      <c r="Y53" s="50"/>
      <c r="Z53" s="54" t="e">
        <f>SUM(D53:X53)</f>
        <v>#REF!</v>
      </c>
      <c r="AA53" s="50" t="e">
        <f>SUM(AA37:AA52)-Z53</f>
        <v>#REF!</v>
      </c>
      <c r="AB53" s="51"/>
      <c r="AE53" s="134"/>
      <c r="AF53" s="134"/>
    </row>
    <row r="54" spans="1:32" s="51" customFormat="1" x14ac:dyDescent="0.2">
      <c r="A54" s="62"/>
      <c r="B54" s="62" t="s">
        <v>7462</v>
      </c>
      <c r="C54" s="62" t="s">
        <v>364</v>
      </c>
      <c r="D54" s="62">
        <v>0</v>
      </c>
      <c r="E54" s="62">
        <v>0</v>
      </c>
      <c r="F54" s="62">
        <v>0</v>
      </c>
      <c r="G54" s="62">
        <v>0</v>
      </c>
      <c r="H54" s="62">
        <v>0</v>
      </c>
      <c r="I54" s="62">
        <v>0</v>
      </c>
      <c r="J54" s="62">
        <v>0</v>
      </c>
      <c r="K54" s="62">
        <v>0</v>
      </c>
      <c r="L54" s="62">
        <v>0</v>
      </c>
      <c r="M54" s="62">
        <v>0</v>
      </c>
      <c r="N54" s="62">
        <v>0</v>
      </c>
      <c r="O54" s="62">
        <v>0</v>
      </c>
      <c r="P54" s="62">
        <v>0</v>
      </c>
      <c r="Q54" s="62">
        <v>0</v>
      </c>
      <c r="R54" s="62">
        <v>0</v>
      </c>
      <c r="S54" s="62">
        <v>0</v>
      </c>
      <c r="T54" s="62"/>
      <c r="U54" s="62"/>
      <c r="V54" s="62">
        <v>0</v>
      </c>
      <c r="W54" s="62"/>
      <c r="X54" s="62"/>
      <c r="Y54" s="62">
        <v>0</v>
      </c>
      <c r="Z54" s="63">
        <v>0</v>
      </c>
      <c r="AA54" s="62"/>
      <c r="AB54" s="125"/>
      <c r="AC54" s="70"/>
      <c r="AD54" s="132"/>
      <c r="AE54" s="70"/>
      <c r="AF54" s="70"/>
    </row>
    <row r="55" spans="1:32" x14ac:dyDescent="0.2">
      <c r="A55" s="1"/>
      <c r="B55" s="15" t="s">
        <v>367</v>
      </c>
      <c r="C55" s="15"/>
      <c r="D55" s="46">
        <f t="shared" ref="D55:Q55" si="48">+D53-D54</f>
        <v>0</v>
      </c>
      <c r="E55" s="46">
        <f t="shared" si="48"/>
        <v>0</v>
      </c>
      <c r="F55" s="46">
        <f t="shared" si="48"/>
        <v>0</v>
      </c>
      <c r="G55" s="46">
        <f t="shared" si="48"/>
        <v>0</v>
      </c>
      <c r="H55" s="46">
        <f t="shared" si="48"/>
        <v>0</v>
      </c>
      <c r="I55" s="46">
        <f t="shared" si="48"/>
        <v>0</v>
      </c>
      <c r="J55" s="46">
        <f t="shared" si="48"/>
        <v>0</v>
      </c>
      <c r="K55" s="46">
        <f t="shared" si="48"/>
        <v>0</v>
      </c>
      <c r="L55" s="46">
        <f t="shared" si="48"/>
        <v>0</v>
      </c>
      <c r="M55" s="46">
        <f t="shared" si="48"/>
        <v>0</v>
      </c>
      <c r="N55" s="46">
        <f t="shared" si="48"/>
        <v>0</v>
      </c>
      <c r="O55" s="46">
        <f t="shared" si="48"/>
        <v>0</v>
      </c>
      <c r="P55" s="46">
        <f>+P53-P54</f>
        <v>0</v>
      </c>
      <c r="Q55" s="46">
        <f t="shared" si="48"/>
        <v>0</v>
      </c>
      <c r="R55" s="46">
        <f>+R53-R54</f>
        <v>0</v>
      </c>
      <c r="S55" s="46">
        <f t="shared" ref="S55" si="49">+S53-S54</f>
        <v>0</v>
      </c>
      <c r="T55" s="46" t="e">
        <f>+T53-T54</f>
        <v>#REF!</v>
      </c>
      <c r="U55" s="46">
        <f>+U53-U54</f>
        <v>0</v>
      </c>
      <c r="V55" s="136" t="e">
        <f>+V53-V54</f>
        <v>#REF!</v>
      </c>
      <c r="W55" s="46" t="e">
        <f>+W53-W54</f>
        <v>#REF!</v>
      </c>
      <c r="X55" s="46"/>
      <c r="Y55" s="46">
        <f>+Y54-Y53</f>
        <v>0</v>
      </c>
      <c r="Z55" s="38" t="e">
        <f>SUM(D55:X55)</f>
        <v>#REF!</v>
      </c>
      <c r="AA55" s="72" t="e">
        <f>+Z53-Z54-Z55</f>
        <v>#REF!</v>
      </c>
      <c r="AB55" s="126"/>
      <c r="AC55" s="112"/>
      <c r="AE55" s="347"/>
      <c r="AF55" s="347"/>
    </row>
    <row r="56" spans="1:32" x14ac:dyDescent="0.2">
      <c r="A56" s="6"/>
      <c r="B56" s="6"/>
      <c r="C56" s="6"/>
      <c r="AB56" s="127"/>
      <c r="AC56" s="88"/>
      <c r="AD56" s="133"/>
      <c r="AE56" s="353"/>
      <c r="AF56" s="353"/>
    </row>
    <row r="57" spans="1:32" x14ac:dyDescent="0.2">
      <c r="A57" s="6"/>
      <c r="B57" s="6"/>
      <c r="C57" s="6"/>
      <c r="AB57" s="112"/>
      <c r="AE57" s="352"/>
      <c r="AF57" s="352"/>
    </row>
    <row r="58" spans="1:32" x14ac:dyDescent="0.2">
      <c r="A58" s="6"/>
      <c r="B58" s="6"/>
      <c r="C58" s="6"/>
    </row>
    <row r="59" spans="1:32" x14ac:dyDescent="0.2">
      <c r="A59" s="6"/>
      <c r="B59" s="6"/>
      <c r="C59" s="6"/>
    </row>
    <row r="60" spans="1:32" x14ac:dyDescent="0.2">
      <c r="A60" s="6"/>
      <c r="B60" s="6"/>
      <c r="C60" s="6"/>
    </row>
  </sheetData>
  <protectedRanges>
    <protectedRange sqref="Z9:JM9 A9:C9 G9:I9 M9 Q9:S9 X9" name="Range1_1" securityDescriptor="O:WDG:WDD:(A;;CC;;;S-1-5-21-515639634-1143291363-624655392-4399)(A;;CC;;;S-1-5-21-515639634-1143291363-624655392-9522)(A;;CC;;;S-1-5-21-515639634-1143291363-624655392-5759)(A;;CC;;;S-1-5-21-515639634-1143291363-624655392-1161)(A;;CC;;;S-1-5-21-515639634-1143291363-624655392-9570)"/>
    <protectedRange sqref="Q15:S15 D15:M15" name="Range1_2" securityDescriptor="O:WDG:WDD:(A;;CC;;;S-1-5-21-515639634-1143291363-624655392-4399)(A;;CC;;;S-1-5-21-515639634-1143291363-624655392-9522)(A;;CC;;;S-1-5-21-515639634-1143291363-624655392-5759)(A;;CC;;;S-1-5-21-515639634-1143291363-624655392-1161)(A;;CC;;;S-1-5-21-515639634-1143291363-624655392-9570)"/>
    <protectedRange sqref="P15" name="Range1_14_1_1" securityDescriptor="O:WDG:WDD:(A;;CC;;;S-1-5-21-515639634-1143291363-624655392-4399)(A;;CC;;;S-1-5-21-515639634-1143291363-624655392-9522)(A;;CC;;;S-1-5-21-515639634-1143291363-624655392-5759)(A;;CC;;;S-1-5-21-515639634-1143291363-624655392-1161)(A;;CC;;;S-1-5-21-515639634-1143291363-624655392-9570)"/>
    <protectedRange sqref="X26:Y26 G19:S20 G17:S17 G23:S26 D23:F26 D17:F17 D19:F20" name="Range1_4" securityDescriptor="O:WDG:WDD:(A;;CC;;;S-1-5-21-515639634-1143291363-624655392-4399)(A;;CC;;;S-1-5-21-515639634-1143291363-624655392-9522)(A;;CC;;;S-1-5-21-515639634-1143291363-624655392-5759)(A;;CC;;;S-1-5-21-515639634-1143291363-624655392-1161)(A;;CC;;;S-1-5-21-515639634-1143291363-624655392-9570)"/>
    <protectedRange sqref="AB21 AD21:JM21 Q21:S21 X21 A21:M21" name="Range1_6" securityDescriptor="O:WDG:WDD:(A;;CC;;;S-1-5-21-515639634-1143291363-624655392-4399)(A;;CC;;;S-1-5-21-515639634-1143291363-624655392-9522)(A;;CC;;;S-1-5-21-515639634-1143291363-624655392-5759)(A;;CC;;;S-1-5-21-515639634-1143291363-624655392-1161)(A;;CC;;;S-1-5-21-515639634-1143291363-624655392-9570)"/>
    <protectedRange sqref="O21" name="Range1_5_1_2" securityDescriptor="O:WDG:WDD:(A;;CC;;;S-1-5-21-515639634-1143291363-624655392-4399)(A;;CC;;;S-1-5-21-515639634-1143291363-624655392-9522)(A;;CC;;;S-1-5-21-515639634-1143291363-624655392-5759)(A;;CC;;;S-1-5-21-515639634-1143291363-624655392-1161)(A;;CC;;;S-1-5-21-515639634-1143291363-624655392-9570)"/>
    <protectedRange sqref="N21" name="Range1_14_7" securityDescriptor="O:WDG:WDD:(A;;CC;;;S-1-5-21-515639634-1143291363-624655392-4399)(A;;CC;;;S-1-5-21-515639634-1143291363-624655392-9522)(A;;CC;;;S-1-5-21-515639634-1143291363-624655392-5759)(A;;CC;;;S-1-5-21-515639634-1143291363-624655392-1161)(A;;CC;;;S-1-5-21-515639634-1143291363-624655392-9570)"/>
    <protectedRange sqref="P21" name="Range1_14_1_3" securityDescriptor="O:WDG:WDD:(A;;CC;;;S-1-5-21-515639634-1143291363-624655392-4399)(A;;CC;;;S-1-5-21-515639634-1143291363-624655392-9522)(A;;CC;;;S-1-5-21-515639634-1143291363-624655392-5759)(A;;CC;;;S-1-5-21-515639634-1143291363-624655392-1161)(A;;CC;;;S-1-5-21-515639634-1143291363-624655392-9570)"/>
    <protectedRange sqref="Z27 Y28" name="Range5_4" securityDescriptor="O:WDG:WDD:(A;;CC;;;WD)"/>
    <protectedRange sqref="Z16:AB17 Z25:Z26 AA25:AB27 Z28:AB28 AA19:AA20 Z19:Z22 Z23:AA24" name="Range1_8" securityDescriptor="O:WDG:WDD:(A;;CC;;;S-1-5-21-515639634-1143291363-624655392-4399)(A;;CC;;;S-1-5-21-515639634-1143291363-624655392-9522)(A;;CC;;;S-1-5-21-515639634-1143291363-624655392-5759)(A;;CC;;;S-1-5-21-515639634-1143291363-624655392-1161)(A;;CC;;;S-1-5-21-515639634-1143291363-624655392-9570)"/>
    <protectedRange sqref="AA21:AA22 AD22:JM22 X22 A22:S22" name="Range1_13" securityDescriptor="O:WDG:WDD:(A;;CC;;;S-1-5-21-515639634-1143291363-624655392-4399)(A;;CC;;;S-1-5-21-515639634-1143291363-624655392-9522)(A;;CC;;;S-1-5-21-515639634-1143291363-624655392-5759)(A;;CC;;;S-1-5-21-515639634-1143291363-624655392-1161)(A;;CC;;;S-1-5-21-515639634-1143291363-624655392-9570)"/>
    <protectedRange sqref="Z18:AB18 AD18:JM18 Q18:S18 X18 A18:M18" name="Range1_16" securityDescriptor="O:WDG:WDD:(A;;CC;;;S-1-5-21-515639634-1143291363-624655392-4399)(A;;CC;;;S-1-5-21-515639634-1143291363-624655392-9522)(A;;CC;;;S-1-5-21-515639634-1143291363-624655392-5759)(A;;CC;;;S-1-5-21-515639634-1143291363-624655392-1161)(A;;CC;;;S-1-5-21-515639634-1143291363-624655392-9570)"/>
    <protectedRange sqref="O18" name="Range1_5_1_4" securityDescriptor="O:WDG:WDD:(A;;CC;;;S-1-5-21-515639634-1143291363-624655392-4399)(A;;CC;;;S-1-5-21-515639634-1143291363-624655392-9522)(A;;CC;;;S-1-5-21-515639634-1143291363-624655392-5759)(A;;CC;;;S-1-5-21-515639634-1143291363-624655392-1161)(A;;CC;;;S-1-5-21-515639634-1143291363-624655392-9570)"/>
    <protectedRange sqref="N18" name="Range1_14_9" securityDescriptor="O:WDG:WDD:(A;;CC;;;S-1-5-21-515639634-1143291363-624655392-4399)(A;;CC;;;S-1-5-21-515639634-1143291363-624655392-9522)(A;;CC;;;S-1-5-21-515639634-1143291363-624655392-5759)(A;;CC;;;S-1-5-21-515639634-1143291363-624655392-1161)(A;;CC;;;S-1-5-21-515639634-1143291363-624655392-9570)"/>
    <protectedRange sqref="P18" name="Range1_14_1_5" securityDescriptor="O:WDG:WDD:(A;;CC;;;S-1-5-21-515639634-1143291363-624655392-4399)(A;;CC;;;S-1-5-21-515639634-1143291363-624655392-9522)(A;;CC;;;S-1-5-21-515639634-1143291363-624655392-5759)(A;;CC;;;S-1-5-21-515639634-1143291363-624655392-1161)(A;;CC;;;S-1-5-21-515639634-1143291363-624655392-9570)"/>
    <protectedRange sqref="AA55:AB55 X29:Z29" name="Range5_6" securityDescriptor="O:WDG:WDD:(A;;CC;;;WD)"/>
    <protectedRange sqref="AA29:AB29" name="Range1_17" securityDescriptor="O:WDG:WDD:(A;;CC;;;S-1-5-21-515639634-1143291363-624655392-4399)(A;;CC;;;S-1-5-21-515639634-1143291363-624655392-9522)(A;;CC;;;S-1-5-21-515639634-1143291363-624655392-5759)(A;;CC;;;S-1-5-21-515639634-1143291363-624655392-1161)(A;;CC;;;S-1-5-21-515639634-1143291363-624655392-9570)"/>
    <protectedRange sqref="U9" name="Range1_1_1" securityDescriptor="O:WDG:WDD:(A;;CC;;;S-1-5-21-515639634-1143291363-624655392-4399)(A;;CC;;;S-1-5-21-515639634-1143291363-624655392-9522)(A;;CC;;;S-1-5-21-515639634-1143291363-624655392-5759)(A;;CC;;;S-1-5-21-515639634-1143291363-624655392-1161)(A;;CC;;;S-1-5-21-515639634-1143291363-624655392-9570)"/>
    <protectedRange sqref="T15:U15" name="Range1_2_1" securityDescriptor="O:WDG:WDD:(A;;CC;;;S-1-5-21-515639634-1143291363-624655392-4399)(A;;CC;;;S-1-5-21-515639634-1143291363-624655392-9522)(A;;CC;;;S-1-5-21-515639634-1143291363-624655392-5759)(A;;CC;;;S-1-5-21-515639634-1143291363-624655392-1161)(A;;CC;;;S-1-5-21-515639634-1143291363-624655392-9570)"/>
    <protectedRange sqref="T19:U20 T23:U26 T17:U17" name="Range1_4_1" securityDescriptor="O:WDG:WDD:(A;;CC;;;S-1-5-21-515639634-1143291363-624655392-4399)(A;;CC;;;S-1-5-21-515639634-1143291363-624655392-9522)(A;;CC;;;S-1-5-21-515639634-1143291363-624655392-5759)(A;;CC;;;S-1-5-21-515639634-1143291363-624655392-1161)(A;;CC;;;S-1-5-21-515639634-1143291363-624655392-9570)"/>
    <protectedRange sqref="T21:U21" name="Range1_6_1" securityDescriptor="O:WDG:WDD:(A;;CC;;;S-1-5-21-515639634-1143291363-624655392-4399)(A;;CC;;;S-1-5-21-515639634-1143291363-624655392-9522)(A;;CC;;;S-1-5-21-515639634-1143291363-624655392-5759)(A;;CC;;;S-1-5-21-515639634-1143291363-624655392-1161)(A;;CC;;;S-1-5-21-515639634-1143291363-624655392-9570)"/>
    <protectedRange sqref="T22:U22" name="Range1_13_1" securityDescriptor="O:WDG:WDD:(A;;CC;;;S-1-5-21-515639634-1143291363-624655392-4399)(A;;CC;;;S-1-5-21-515639634-1143291363-624655392-9522)(A;;CC;;;S-1-5-21-515639634-1143291363-624655392-5759)(A;;CC;;;S-1-5-21-515639634-1143291363-624655392-1161)(A;;CC;;;S-1-5-21-515639634-1143291363-624655392-9570)"/>
    <protectedRange sqref="T18:U18" name="Range1_16_1" securityDescriptor="O:WDG:WDD:(A;;CC;;;S-1-5-21-515639634-1143291363-624655392-4399)(A;;CC;;;S-1-5-21-515639634-1143291363-624655392-9522)(A;;CC;;;S-1-5-21-515639634-1143291363-624655392-5759)(A;;CC;;;S-1-5-21-515639634-1143291363-624655392-1161)(A;;CC;;;S-1-5-21-515639634-1143291363-624655392-9570)"/>
    <protectedRange sqref="V9" name="Range1_1_2" securityDescriptor="O:WDG:WDD:(A;;CC;;;S-1-5-21-515639634-1143291363-624655392-4399)(A;;CC;;;S-1-5-21-515639634-1143291363-624655392-9522)(A;;CC;;;S-1-5-21-515639634-1143291363-624655392-5759)(A;;CC;;;S-1-5-21-515639634-1143291363-624655392-1161)(A;;CC;;;S-1-5-21-515639634-1143291363-624655392-9570)"/>
    <protectedRange sqref="V15" name="Range1_2_2" securityDescriptor="O:WDG:WDD:(A;;CC;;;S-1-5-21-515639634-1143291363-624655392-4399)(A;;CC;;;S-1-5-21-515639634-1143291363-624655392-9522)(A;;CC;;;S-1-5-21-515639634-1143291363-624655392-5759)(A;;CC;;;S-1-5-21-515639634-1143291363-624655392-1161)(A;;CC;;;S-1-5-21-515639634-1143291363-624655392-9570)"/>
    <protectedRange sqref="V23:V26 V17 V19:V20" name="Range1_4_2" securityDescriptor="O:WDG:WDD:(A;;CC;;;S-1-5-21-515639634-1143291363-624655392-4399)(A;;CC;;;S-1-5-21-515639634-1143291363-624655392-9522)(A;;CC;;;S-1-5-21-515639634-1143291363-624655392-5759)(A;;CC;;;S-1-5-21-515639634-1143291363-624655392-1161)(A;;CC;;;S-1-5-21-515639634-1143291363-624655392-9570)"/>
    <protectedRange sqref="V21" name="Range1_6_2" securityDescriptor="O:WDG:WDD:(A;;CC;;;S-1-5-21-515639634-1143291363-624655392-4399)(A;;CC;;;S-1-5-21-515639634-1143291363-624655392-9522)(A;;CC;;;S-1-5-21-515639634-1143291363-624655392-5759)(A;;CC;;;S-1-5-21-515639634-1143291363-624655392-1161)(A;;CC;;;S-1-5-21-515639634-1143291363-624655392-9570)"/>
    <protectedRange sqref="V27" name="Range5_5" securityDescriptor="O:WDG:WDD:(A;;CC;;;WD)"/>
    <protectedRange sqref="V22" name="Range1_13_2" securityDescriptor="O:WDG:WDD:(A;;CC;;;S-1-5-21-515639634-1143291363-624655392-4399)(A;;CC;;;S-1-5-21-515639634-1143291363-624655392-9522)(A;;CC;;;S-1-5-21-515639634-1143291363-624655392-5759)(A;;CC;;;S-1-5-21-515639634-1143291363-624655392-1161)(A;;CC;;;S-1-5-21-515639634-1143291363-624655392-9570)"/>
    <protectedRange sqref="V18" name="Range1_16_2" securityDescriptor="O:WDG:WDD:(A;;CC;;;S-1-5-21-515639634-1143291363-624655392-4399)(A;;CC;;;S-1-5-21-515639634-1143291363-624655392-9522)(A;;CC;;;S-1-5-21-515639634-1143291363-624655392-5759)(A;;CC;;;S-1-5-21-515639634-1143291363-624655392-1161)(A;;CC;;;S-1-5-21-515639634-1143291363-624655392-9570)"/>
    <protectedRange sqref="W9" name="Range1_1_3" securityDescriptor="O:WDG:WDD:(A;;CC;;;S-1-5-21-515639634-1143291363-624655392-4399)(A;;CC;;;S-1-5-21-515639634-1143291363-624655392-9522)(A;;CC;;;S-1-5-21-515639634-1143291363-624655392-5759)(A;;CC;;;S-1-5-21-515639634-1143291363-624655392-1161)(A;;CC;;;S-1-5-21-515639634-1143291363-624655392-9570)"/>
    <protectedRange sqref="W15" name="Range1_2_3" securityDescriptor="O:WDG:WDD:(A;;CC;;;S-1-5-21-515639634-1143291363-624655392-4399)(A;;CC;;;S-1-5-21-515639634-1143291363-624655392-9522)(A;;CC;;;S-1-5-21-515639634-1143291363-624655392-5759)(A;;CC;;;S-1-5-21-515639634-1143291363-624655392-1161)(A;;CC;;;S-1-5-21-515639634-1143291363-624655392-9570)"/>
    <protectedRange sqref="W19:W20 W17 W23:W26" name="Range1_4_3" securityDescriptor="O:WDG:WDD:(A;;CC;;;S-1-5-21-515639634-1143291363-624655392-4399)(A;;CC;;;S-1-5-21-515639634-1143291363-624655392-9522)(A;;CC;;;S-1-5-21-515639634-1143291363-624655392-5759)(A;;CC;;;S-1-5-21-515639634-1143291363-624655392-1161)(A;;CC;;;S-1-5-21-515639634-1143291363-624655392-9570)"/>
    <protectedRange sqref="W21" name="Range1_6_3" securityDescriptor="O:WDG:WDD:(A;;CC;;;S-1-5-21-515639634-1143291363-624655392-4399)(A;;CC;;;S-1-5-21-515639634-1143291363-624655392-9522)(A;;CC;;;S-1-5-21-515639634-1143291363-624655392-5759)(A;;CC;;;S-1-5-21-515639634-1143291363-624655392-1161)(A;;CC;;;S-1-5-21-515639634-1143291363-624655392-9570)"/>
    <protectedRange sqref="W27" name="Range5_5_1" securityDescriptor="O:WDG:WDD:(A;;CC;;;WD)"/>
    <protectedRange sqref="W22" name="Range1_13_3" securityDescriptor="O:WDG:WDD:(A;;CC;;;S-1-5-21-515639634-1143291363-624655392-4399)(A;;CC;;;S-1-5-21-515639634-1143291363-624655392-9522)(A;;CC;;;S-1-5-21-515639634-1143291363-624655392-5759)(A;;CC;;;S-1-5-21-515639634-1143291363-624655392-1161)(A;;CC;;;S-1-5-21-515639634-1143291363-624655392-9570)"/>
    <protectedRange sqref="W18" name="Range1_16_3" securityDescriptor="O:WDG:WDD:(A;;CC;;;S-1-5-21-515639634-1143291363-624655392-4399)(A;;CC;;;S-1-5-21-515639634-1143291363-624655392-9522)(A;;CC;;;S-1-5-21-515639634-1143291363-624655392-5759)(A;;CC;;;S-1-5-21-515639634-1143291363-624655392-1161)(A;;CC;;;S-1-5-21-515639634-1143291363-624655392-9570)"/>
  </protectedRanges>
  <mergeCells count="20">
    <mergeCell ref="U12:U13"/>
    <mergeCell ref="V12:V13"/>
    <mergeCell ref="S12:S13"/>
    <mergeCell ref="R12:R13"/>
    <mergeCell ref="W12:W13"/>
    <mergeCell ref="F12:F13"/>
    <mergeCell ref="G12:G13"/>
    <mergeCell ref="D12:D13"/>
    <mergeCell ref="E12:E13"/>
    <mergeCell ref="L12:L13"/>
    <mergeCell ref="M12:M13"/>
    <mergeCell ref="K12:K13"/>
    <mergeCell ref="J12:J13"/>
    <mergeCell ref="H12:H13"/>
    <mergeCell ref="I12:I13"/>
    <mergeCell ref="Q12:Q13"/>
    <mergeCell ref="N12:N13"/>
    <mergeCell ref="O12:O13"/>
    <mergeCell ref="P12:P13"/>
    <mergeCell ref="T12:T13"/>
  </mergeCells>
  <conditionalFormatting sqref="A25:W25 A30:AB30">
    <cfRule type="cellIs" dxfId="36" priority="7" operator="lessThan">
      <formula>0</formula>
    </cfRule>
  </conditionalFormatting>
  <conditionalFormatting sqref="A27:W27">
    <cfRule type="cellIs" dxfId="35" priority="6" operator="lessThan">
      <formula>0</formula>
    </cfRule>
  </conditionalFormatting>
  <conditionalFormatting sqref="D20:S20">
    <cfRule type="cellIs" dxfId="34" priority="33" operator="notEqual">
      <formula>#REF!</formula>
    </cfRule>
  </conditionalFormatting>
  <conditionalFormatting sqref="D6:W8">
    <cfRule type="cellIs" dxfId="33" priority="5" operator="between">
      <formula>1</formula>
      <formula>100000000</formula>
    </cfRule>
  </conditionalFormatting>
  <conditionalFormatting sqref="D19:W19">
    <cfRule type="cellIs" dxfId="32" priority="3" operator="notEqual">
      <formula>"USD"</formula>
    </cfRule>
  </conditionalFormatting>
  <conditionalFormatting sqref="Z23:Z24">
    <cfRule type="cellIs" dxfId="31" priority="1" operator="lessThan">
      <formula>0</formula>
    </cfRule>
  </conditionalFormatting>
  <conditionalFormatting sqref="Z25:AB25 Z27:AB27 AB28">
    <cfRule type="cellIs" dxfId="30" priority="44" operator="lessThan">
      <formula>0</formula>
    </cfRule>
  </conditionalFormatting>
  <pageMargins left="0.45" right="0.45" top="0.5" bottom="0.5" header="0.3" footer="0.3"/>
  <pageSetup scale="58" orientation="landscape" horizontalDpi="1200" verticalDpi="1200" r:id="rId1"/>
  <rowBreaks count="1" manualBreakCount="1">
    <brk id="54" max="16383" man="1"/>
  </rowBreaks>
  <extLst>
    <ext xmlns:x14="http://schemas.microsoft.com/office/spreadsheetml/2009/9/main" uri="{78C0D931-6437-407d-A8EE-F0AAD7539E65}">
      <x14:conditionalFormattings>
        <x14:conditionalFormatting xmlns:xm="http://schemas.microsoft.com/office/excel/2006/main">
          <x14:cfRule type="cellIs" priority="1027" operator="notEqual" id="{90B14AF0-94C9-493C-95D9-27B114B72F9B}">
            <xm:f>'WIP COMBINED'!#REF!</xm:f>
            <x14:dxf>
              <fill>
                <patternFill>
                  <bgColor theme="6" tint="0.79998168889431442"/>
                </patternFill>
              </fill>
            </x14:dxf>
          </x14:cfRule>
          <xm:sqref>T20:W20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E60"/>
  <sheetViews>
    <sheetView topLeftCell="D13" workbookViewId="0">
      <selection activeCell="K35" sqref="K35"/>
    </sheetView>
  </sheetViews>
  <sheetFormatPr baseColWidth="10" defaultColWidth="8.83203125" defaultRowHeight="15" x14ac:dyDescent="0.2"/>
  <cols>
    <col min="1" max="1" width="13.5" customWidth="1"/>
    <col min="2" max="2" width="30.5" bestFit="1" customWidth="1"/>
    <col min="3" max="3" width="18.83203125" bestFit="1" customWidth="1"/>
    <col min="4" max="77" width="18.6640625" customWidth="1"/>
    <col min="78" max="78" width="13.1640625" bestFit="1" customWidth="1"/>
    <col min="79" max="79" width="12.5" bestFit="1" customWidth="1"/>
  </cols>
  <sheetData>
    <row r="1" spans="1:77" x14ac:dyDescent="0.2">
      <c r="B1" t="s">
        <v>7337</v>
      </c>
      <c r="D1" s="58">
        <v>308.41000000000003</v>
      </c>
      <c r="E1" s="58">
        <v>408.2</v>
      </c>
      <c r="F1" s="58">
        <v>408.21</v>
      </c>
      <c r="G1" s="58">
        <v>408.22</v>
      </c>
      <c r="H1" s="58">
        <v>408.31</v>
      </c>
      <c r="I1" s="58">
        <v>502.04</v>
      </c>
      <c r="J1" s="58">
        <v>608.09</v>
      </c>
      <c r="K1" s="58">
        <v>608.1</v>
      </c>
      <c r="L1" s="58">
        <v>608.11</v>
      </c>
      <c r="M1" s="58">
        <v>608.12</v>
      </c>
      <c r="N1" s="58">
        <v>608.15</v>
      </c>
      <c r="O1" s="58">
        <v>608.17999999999995</v>
      </c>
      <c r="P1" s="58">
        <v>620.03</v>
      </c>
      <c r="Q1" s="58">
        <v>620.16999999999996</v>
      </c>
      <c r="R1" s="58">
        <v>700.49</v>
      </c>
      <c r="S1" s="58">
        <v>702.03</v>
      </c>
      <c r="T1" s="58">
        <v>708.13</v>
      </c>
      <c r="U1" s="58">
        <v>732.1</v>
      </c>
      <c r="V1" s="58">
        <v>804.12</v>
      </c>
      <c r="W1" s="58">
        <v>811.01</v>
      </c>
      <c r="X1" s="58">
        <v>6017.1</v>
      </c>
      <c r="Y1" s="58">
        <v>2.09</v>
      </c>
      <c r="Z1" s="58">
        <v>4.33</v>
      </c>
      <c r="AA1" s="58">
        <v>4.42</v>
      </c>
      <c r="AB1" s="58">
        <v>4.6399999999999997</v>
      </c>
      <c r="AC1" s="58">
        <v>8.3800000000000008</v>
      </c>
      <c r="AD1" s="58">
        <v>102.11</v>
      </c>
      <c r="AE1" s="58">
        <v>108.01</v>
      </c>
      <c r="AF1" s="58">
        <v>108.14</v>
      </c>
      <c r="AG1" s="58">
        <v>200.08</v>
      </c>
      <c r="AH1" s="58">
        <v>200.11</v>
      </c>
      <c r="AI1" s="58">
        <v>202.41</v>
      </c>
      <c r="AJ1" s="58">
        <v>204.02</v>
      </c>
      <c r="AK1" s="58">
        <v>208.01</v>
      </c>
      <c r="AL1" s="58">
        <v>208.06</v>
      </c>
      <c r="AM1" s="58">
        <v>300.29000000000002</v>
      </c>
      <c r="AN1" s="58">
        <v>302.04000000000002</v>
      </c>
      <c r="AO1" s="58">
        <v>302.05</v>
      </c>
      <c r="AP1" s="58">
        <v>302.32</v>
      </c>
      <c r="AQ1" s="58">
        <v>302.39</v>
      </c>
      <c r="AR1" s="58">
        <v>302.45</v>
      </c>
      <c r="AS1" s="58">
        <v>304.01</v>
      </c>
      <c r="AT1" s="58">
        <v>304.12</v>
      </c>
      <c r="AU1" s="58">
        <v>304.13</v>
      </c>
      <c r="AV1" s="58">
        <v>307.20999999999998</v>
      </c>
      <c r="AW1" s="58">
        <v>308.26</v>
      </c>
      <c r="AX1" s="58">
        <v>316.24</v>
      </c>
      <c r="AY1" s="58">
        <v>401.09</v>
      </c>
      <c r="AZ1" s="58">
        <v>402.25</v>
      </c>
      <c r="BA1" s="58">
        <v>404.17</v>
      </c>
      <c r="BB1" s="58">
        <v>404.18</v>
      </c>
      <c r="BC1" s="58">
        <v>408.04</v>
      </c>
      <c r="BD1" s="58">
        <v>408.06</v>
      </c>
      <c r="BE1" s="58">
        <v>408.12</v>
      </c>
      <c r="BF1" s="58">
        <v>408.15</v>
      </c>
      <c r="BG1" s="58">
        <v>408.26</v>
      </c>
      <c r="BH1" s="58">
        <v>414.19</v>
      </c>
      <c r="BI1" s="58">
        <v>504.07</v>
      </c>
      <c r="BJ1" s="58">
        <v>504.08</v>
      </c>
      <c r="BK1" s="58">
        <v>504.11</v>
      </c>
      <c r="BL1" s="58">
        <v>504.12</v>
      </c>
      <c r="BM1" s="58">
        <v>504.13</v>
      </c>
      <c r="BN1" s="58">
        <v>504.16</v>
      </c>
      <c r="BO1" s="58">
        <v>508.02</v>
      </c>
      <c r="BP1" s="58">
        <v>508.1</v>
      </c>
      <c r="BQ1" s="58">
        <v>514.05999999999995</v>
      </c>
      <c r="BR1" s="58">
        <v>528.17999999999995</v>
      </c>
      <c r="BS1" s="58">
        <v>612.16</v>
      </c>
      <c r="BT1" s="58">
        <v>712.04</v>
      </c>
      <c r="BU1" s="58">
        <v>908.39</v>
      </c>
      <c r="BV1" s="58">
        <v>208.3</v>
      </c>
      <c r="BW1" s="58">
        <v>204.32</v>
      </c>
      <c r="BX1" s="58">
        <v>700.48</v>
      </c>
      <c r="BY1" s="58">
        <v>902.31</v>
      </c>
    </row>
    <row r="2" spans="1:77" x14ac:dyDescent="0.2">
      <c r="B2" t="s">
        <v>276</v>
      </c>
      <c r="D2" t="s">
        <v>282</v>
      </c>
      <c r="E2" t="s">
        <v>281</v>
      </c>
      <c r="F2" t="s">
        <v>282</v>
      </c>
      <c r="G2" t="s">
        <v>7463</v>
      </c>
      <c r="H2" t="s">
        <v>282</v>
      </c>
      <c r="I2" t="s">
        <v>284</v>
      </c>
      <c r="J2" t="s">
        <v>281</v>
      </c>
      <c r="K2" t="s">
        <v>281</v>
      </c>
      <c r="L2" t="s">
        <v>281</v>
      </c>
      <c r="M2" t="s">
        <v>282</v>
      </c>
      <c r="N2" t="s">
        <v>282</v>
      </c>
      <c r="O2" t="s">
        <v>281</v>
      </c>
      <c r="P2" t="s">
        <v>277</v>
      </c>
      <c r="Q2" t="s">
        <v>277</v>
      </c>
      <c r="R2" t="s">
        <v>277</v>
      </c>
      <c r="S2" t="s">
        <v>284</v>
      </c>
      <c r="T2" t="s">
        <v>281</v>
      </c>
      <c r="U2" t="s">
        <v>285</v>
      </c>
      <c r="V2" t="s">
        <v>277</v>
      </c>
      <c r="W2" t="s">
        <v>7464</v>
      </c>
      <c r="X2" t="s">
        <v>277</v>
      </c>
      <c r="Y2" t="s">
        <v>7465</v>
      </c>
      <c r="Z2" t="s">
        <v>277</v>
      </c>
      <c r="AA2" t="s">
        <v>277</v>
      </c>
      <c r="AB2" t="s">
        <v>277</v>
      </c>
      <c r="AC2" t="s">
        <v>7463</v>
      </c>
      <c r="AD2" t="s">
        <v>7464</v>
      </c>
      <c r="AE2" t="s">
        <v>7463</v>
      </c>
      <c r="AF2" t="s">
        <v>7465</v>
      </c>
      <c r="AG2" t="s">
        <v>277</v>
      </c>
      <c r="AH2" t="s">
        <v>277</v>
      </c>
      <c r="AI2" t="s">
        <v>6897</v>
      </c>
      <c r="AJ2" t="s">
        <v>277</v>
      </c>
      <c r="AK2" t="s">
        <v>7463</v>
      </c>
      <c r="AL2" t="s">
        <v>7463</v>
      </c>
      <c r="AM2" t="s">
        <v>277</v>
      </c>
      <c r="AN2" t="s">
        <v>284</v>
      </c>
      <c r="AO2" t="s">
        <v>284</v>
      </c>
      <c r="AP2" t="s">
        <v>6897</v>
      </c>
      <c r="AQ2" t="s">
        <v>6897</v>
      </c>
      <c r="AR2" t="s">
        <v>277</v>
      </c>
      <c r="AS2" t="s">
        <v>277</v>
      </c>
      <c r="AT2" t="s">
        <v>277</v>
      </c>
      <c r="AU2" t="s">
        <v>277</v>
      </c>
      <c r="AV2" t="s">
        <v>277</v>
      </c>
      <c r="AW2" t="s">
        <v>282</v>
      </c>
      <c r="AX2" t="s">
        <v>277</v>
      </c>
      <c r="AY2" t="s">
        <v>7463</v>
      </c>
      <c r="AZ2" t="s">
        <v>6897</v>
      </c>
      <c r="BA2" t="s">
        <v>277</v>
      </c>
      <c r="BB2" t="s">
        <v>277</v>
      </c>
      <c r="BC2" t="s">
        <v>282</v>
      </c>
      <c r="BD2" t="s">
        <v>7465</v>
      </c>
      <c r="BE2" t="s">
        <v>7465</v>
      </c>
      <c r="BF2" t="s">
        <v>281</v>
      </c>
      <c r="BG2" t="s">
        <v>7465</v>
      </c>
      <c r="BH2" t="s">
        <v>277</v>
      </c>
      <c r="BI2" t="s">
        <v>277</v>
      </c>
      <c r="BJ2" t="s">
        <v>277</v>
      </c>
      <c r="BK2" t="s">
        <v>277</v>
      </c>
      <c r="BL2" t="s">
        <v>277</v>
      </c>
      <c r="BM2" t="s">
        <v>277</v>
      </c>
      <c r="BN2" t="s">
        <v>277</v>
      </c>
      <c r="BO2" t="s">
        <v>7465</v>
      </c>
      <c r="BP2" t="s">
        <v>281</v>
      </c>
      <c r="BQ2" t="s">
        <v>277</v>
      </c>
      <c r="BR2" t="s">
        <v>7465</v>
      </c>
      <c r="BS2" t="s">
        <v>7062</v>
      </c>
      <c r="BT2" t="s">
        <v>7465</v>
      </c>
      <c r="BU2" t="s">
        <v>282</v>
      </c>
      <c r="BV2" t="s">
        <v>7463</v>
      </c>
      <c r="BW2" t="s">
        <v>277</v>
      </c>
      <c r="BX2" t="s">
        <v>284</v>
      </c>
      <c r="BY2" t="s">
        <v>277</v>
      </c>
    </row>
    <row r="3" spans="1:77" x14ac:dyDescent="0.2">
      <c r="B3" t="s">
        <v>303</v>
      </c>
      <c r="D3" s="59">
        <v>0</v>
      </c>
      <c r="E3" s="59">
        <v>0</v>
      </c>
      <c r="F3" s="59">
        <v>0</v>
      </c>
      <c r="G3" s="59">
        <v>0</v>
      </c>
      <c r="H3" s="59">
        <v>0</v>
      </c>
      <c r="I3" s="59">
        <v>0</v>
      </c>
      <c r="J3" s="59">
        <v>0</v>
      </c>
      <c r="K3" s="59">
        <v>2.2393063409253955E-4</v>
      </c>
      <c r="L3" s="59">
        <v>0</v>
      </c>
      <c r="M3" s="59">
        <v>0</v>
      </c>
      <c r="N3" s="59">
        <v>0</v>
      </c>
      <c r="O3" s="59">
        <v>0</v>
      </c>
      <c r="P3" s="59">
        <v>0</v>
      </c>
      <c r="Q3" s="59">
        <v>0</v>
      </c>
      <c r="R3" s="59">
        <v>0</v>
      </c>
      <c r="S3" s="59">
        <v>0</v>
      </c>
      <c r="T3" s="59">
        <v>0</v>
      </c>
      <c r="U3" s="59">
        <v>0</v>
      </c>
      <c r="V3" s="59">
        <v>0</v>
      </c>
      <c r="W3" s="59">
        <v>0</v>
      </c>
      <c r="X3" s="59">
        <v>0</v>
      </c>
      <c r="Y3" s="59">
        <v>-0.5</v>
      </c>
      <c r="Z3" s="59">
        <v>0</v>
      </c>
      <c r="AA3" s="59">
        <v>0</v>
      </c>
      <c r="AB3" s="59">
        <v>0</v>
      </c>
      <c r="AC3" s="59">
        <v>0</v>
      </c>
      <c r="AD3" s="59">
        <v>0</v>
      </c>
      <c r="AE3" s="59">
        <v>0</v>
      </c>
      <c r="AF3" s="59">
        <v>0</v>
      </c>
      <c r="AG3" s="59">
        <v>0</v>
      </c>
      <c r="AH3" s="59">
        <v>0</v>
      </c>
      <c r="AI3" s="59">
        <v>0</v>
      </c>
      <c r="AJ3" s="59">
        <v>0</v>
      </c>
      <c r="AK3" s="59">
        <v>0</v>
      </c>
      <c r="AL3" s="59">
        <v>0</v>
      </c>
      <c r="AM3" s="59">
        <v>0</v>
      </c>
      <c r="AN3" s="59">
        <v>0</v>
      </c>
      <c r="AO3" s="59">
        <v>0</v>
      </c>
      <c r="AP3" s="59">
        <v>0</v>
      </c>
      <c r="AQ3" s="59">
        <v>0</v>
      </c>
      <c r="AR3" s="59">
        <v>0</v>
      </c>
      <c r="AS3" s="59">
        <v>0</v>
      </c>
      <c r="AT3" s="59">
        <v>0</v>
      </c>
      <c r="AU3" s="59">
        <v>0</v>
      </c>
      <c r="AV3" s="59">
        <v>0</v>
      </c>
      <c r="AW3" s="59">
        <v>0</v>
      </c>
      <c r="AX3" s="59">
        <v>0</v>
      </c>
      <c r="AY3" s="59">
        <v>0</v>
      </c>
      <c r="AZ3" s="59">
        <v>0</v>
      </c>
      <c r="BA3" s="59">
        <v>0</v>
      </c>
      <c r="BB3" s="59">
        <v>0</v>
      </c>
      <c r="BC3" s="59">
        <v>0</v>
      </c>
      <c r="BD3" s="59">
        <v>0</v>
      </c>
      <c r="BE3" s="59">
        <v>0</v>
      </c>
      <c r="BF3" s="59">
        <v>0</v>
      </c>
      <c r="BG3" s="59">
        <v>0</v>
      </c>
      <c r="BH3" s="59">
        <v>0</v>
      </c>
      <c r="BI3" s="59">
        <v>0</v>
      </c>
      <c r="BJ3" s="59">
        <v>0</v>
      </c>
      <c r="BK3" s="59">
        <v>0</v>
      </c>
      <c r="BL3" s="59">
        <v>0</v>
      </c>
      <c r="BM3" s="59">
        <v>0</v>
      </c>
      <c r="BN3" s="59">
        <v>0</v>
      </c>
      <c r="BO3" s="59">
        <v>0</v>
      </c>
      <c r="BP3" s="59">
        <v>0</v>
      </c>
      <c r="BQ3" s="59">
        <v>0</v>
      </c>
      <c r="BR3" s="59">
        <v>0</v>
      </c>
      <c r="BS3" s="59">
        <v>0</v>
      </c>
      <c r="BT3" s="59">
        <v>0</v>
      </c>
      <c r="BU3" s="59">
        <v>0</v>
      </c>
      <c r="BV3" s="59">
        <v>0</v>
      </c>
      <c r="BW3" s="59">
        <v>0</v>
      </c>
      <c r="BX3" s="59">
        <v>0</v>
      </c>
      <c r="BY3" s="59">
        <v>0</v>
      </c>
    </row>
    <row r="4" spans="1:77" x14ac:dyDescent="0.2">
      <c r="B4" t="s">
        <v>7338</v>
      </c>
      <c r="D4" s="59" t="s">
        <v>7103</v>
      </c>
      <c r="E4" s="59" t="s">
        <v>7103</v>
      </c>
      <c r="F4" s="59" t="s">
        <v>7103</v>
      </c>
      <c r="G4" s="59" t="s">
        <v>7103</v>
      </c>
      <c r="H4" s="59" t="s">
        <v>7103</v>
      </c>
      <c r="I4" s="59" t="s">
        <v>7103</v>
      </c>
      <c r="J4" s="59" t="s">
        <v>7103</v>
      </c>
      <c r="K4" s="59" t="s">
        <v>7103</v>
      </c>
      <c r="L4" s="59" t="s">
        <v>7103</v>
      </c>
      <c r="M4" s="59" t="s">
        <v>7103</v>
      </c>
      <c r="N4" s="59" t="s">
        <v>7103</v>
      </c>
      <c r="O4" s="59" t="s">
        <v>7103</v>
      </c>
      <c r="P4" s="59" t="s">
        <v>7103</v>
      </c>
      <c r="Q4" s="59" t="s">
        <v>7103</v>
      </c>
      <c r="R4" s="59" t="s">
        <v>7103</v>
      </c>
      <c r="S4" s="59" t="s">
        <v>7103</v>
      </c>
      <c r="T4" s="59" t="s">
        <v>7103</v>
      </c>
      <c r="U4" s="59" t="s">
        <v>7103</v>
      </c>
      <c r="V4" s="59" t="s">
        <v>7103</v>
      </c>
      <c r="W4" s="59" t="s">
        <v>7103</v>
      </c>
      <c r="X4" s="59" t="s">
        <v>7103</v>
      </c>
      <c r="Y4" s="59" t="s">
        <v>7103</v>
      </c>
      <c r="Z4" s="59" t="s">
        <v>7103</v>
      </c>
      <c r="AA4" s="59" t="s">
        <v>7103</v>
      </c>
      <c r="AB4" s="59" t="s">
        <v>7103</v>
      </c>
      <c r="AC4" s="59" t="s">
        <v>7103</v>
      </c>
      <c r="AD4" s="59" t="s">
        <v>7103</v>
      </c>
      <c r="AE4" s="59" t="s">
        <v>7103</v>
      </c>
      <c r="AF4" s="59" t="s">
        <v>7103</v>
      </c>
      <c r="AG4" s="59" t="s">
        <v>7103</v>
      </c>
      <c r="AH4" s="59" t="s">
        <v>7103</v>
      </c>
      <c r="AI4" s="59" t="s">
        <v>7103</v>
      </c>
      <c r="AJ4" s="59" t="s">
        <v>7103</v>
      </c>
      <c r="AK4" s="59" t="s">
        <v>7103</v>
      </c>
      <c r="AL4" s="59" t="s">
        <v>7103</v>
      </c>
      <c r="AM4" s="59" t="s">
        <v>7103</v>
      </c>
      <c r="AN4" s="59" t="s">
        <v>7103</v>
      </c>
      <c r="AO4" s="59" t="s">
        <v>7103</v>
      </c>
      <c r="AP4" s="59" t="s">
        <v>7103</v>
      </c>
      <c r="AQ4" s="59" t="s">
        <v>7103</v>
      </c>
      <c r="AR4" s="59" t="s">
        <v>7103</v>
      </c>
      <c r="AS4" s="59" t="s">
        <v>7103</v>
      </c>
      <c r="AT4" s="59" t="s">
        <v>7103</v>
      </c>
      <c r="AU4" s="59" t="s">
        <v>7103</v>
      </c>
      <c r="AV4" s="59" t="s">
        <v>7103</v>
      </c>
      <c r="AW4" s="59" t="s">
        <v>7103</v>
      </c>
      <c r="AX4" s="59" t="s">
        <v>7103</v>
      </c>
      <c r="AY4" s="59" t="s">
        <v>7103</v>
      </c>
      <c r="AZ4" s="59" t="s">
        <v>7103</v>
      </c>
      <c r="BA4" s="59" t="s">
        <v>7103</v>
      </c>
      <c r="BB4" s="59" t="s">
        <v>7103</v>
      </c>
      <c r="BC4" s="59" t="s">
        <v>7103</v>
      </c>
      <c r="BD4" s="59" t="s">
        <v>7103</v>
      </c>
      <c r="BE4" s="59" t="s">
        <v>7103</v>
      </c>
      <c r="BF4" s="59" t="s">
        <v>7103</v>
      </c>
      <c r="BG4" s="59" t="s">
        <v>7103</v>
      </c>
      <c r="BH4" s="59" t="s">
        <v>7103</v>
      </c>
      <c r="BI4" s="59" t="s">
        <v>7103</v>
      </c>
      <c r="BJ4" s="59" t="s">
        <v>7103</v>
      </c>
      <c r="BK4" s="59" t="s">
        <v>7103</v>
      </c>
      <c r="BL4" s="59" t="s">
        <v>7103</v>
      </c>
      <c r="BM4" s="59" t="s">
        <v>7103</v>
      </c>
      <c r="BN4" s="59" t="s">
        <v>7103</v>
      </c>
      <c r="BO4" s="59" t="s">
        <v>7103</v>
      </c>
      <c r="BP4" s="59" t="s">
        <v>7103</v>
      </c>
      <c r="BQ4" s="59" t="s">
        <v>7103</v>
      </c>
      <c r="BR4" s="59" t="s">
        <v>7103</v>
      </c>
      <c r="BS4" s="59" t="s">
        <v>7103</v>
      </c>
      <c r="BT4" s="59" t="s">
        <v>7103</v>
      </c>
      <c r="BU4" s="59" t="s">
        <v>7103</v>
      </c>
      <c r="BV4" s="59" t="s">
        <v>7103</v>
      </c>
      <c r="BW4" s="59" t="s">
        <v>7103</v>
      </c>
      <c r="BX4" s="59" t="s">
        <v>7103</v>
      </c>
      <c r="BY4" s="59" t="s">
        <v>7103</v>
      </c>
    </row>
    <row r="5" spans="1:77" ht="19" x14ac:dyDescent="0.25">
      <c r="A5" s="2" t="s">
        <v>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row>
    <row r="6" spans="1:77" ht="19" x14ac:dyDescent="0.25">
      <c r="A6" s="5">
        <v>43465</v>
      </c>
      <c r="D6" s="4"/>
      <c r="E6" s="4"/>
      <c r="F6" s="4"/>
      <c r="G6" s="4"/>
      <c r="H6" s="4"/>
      <c r="I6" s="4"/>
      <c r="J6" s="4"/>
      <c r="K6" s="4"/>
      <c r="L6" s="4"/>
      <c r="M6" s="4"/>
      <c r="N6" s="4"/>
      <c r="O6" s="4"/>
      <c r="P6" s="79"/>
      <c r="Q6" s="4"/>
      <c r="R6" s="4"/>
      <c r="S6" s="4"/>
      <c r="T6" s="4"/>
      <c r="U6" s="4"/>
      <c r="V6" s="4"/>
      <c r="W6" s="4"/>
      <c r="X6" s="4"/>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4"/>
      <c r="BW6" s="69"/>
      <c r="BX6" s="4"/>
      <c r="BY6" s="4"/>
    </row>
    <row r="7" spans="1:77" x14ac:dyDescent="0.2">
      <c r="A7" s="1"/>
      <c r="B7" s="6"/>
      <c r="C7" s="6"/>
      <c r="D7" s="4"/>
      <c r="E7" s="4"/>
      <c r="F7" s="57"/>
      <c r="G7" s="4"/>
      <c r="H7" s="4"/>
      <c r="I7" s="4"/>
      <c r="J7" s="4"/>
      <c r="K7" s="4"/>
      <c r="L7" s="4"/>
      <c r="M7" s="4"/>
      <c r="N7" s="4"/>
      <c r="O7" s="4"/>
      <c r="P7" s="4"/>
      <c r="Q7" s="4"/>
      <c r="R7" s="57"/>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57"/>
      <c r="BW7" s="4"/>
      <c r="BX7" s="4"/>
      <c r="BY7" s="4"/>
    </row>
    <row r="8" spans="1:77" x14ac:dyDescent="0.2">
      <c r="A8" s="1" t="s">
        <v>10</v>
      </c>
      <c r="B8" s="6"/>
      <c r="C8" s="6"/>
      <c r="D8" s="4"/>
      <c r="E8" s="4"/>
      <c r="F8" s="57"/>
      <c r="G8" s="4"/>
      <c r="H8" s="4"/>
      <c r="I8" s="4"/>
      <c r="J8" s="4"/>
      <c r="K8" s="4"/>
      <c r="L8" s="4"/>
      <c r="M8" s="4"/>
      <c r="N8" s="4"/>
      <c r="O8" s="4"/>
      <c r="P8" s="4"/>
      <c r="Q8" s="4"/>
      <c r="R8" s="57"/>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57"/>
      <c r="BW8" s="4"/>
      <c r="BX8" s="4"/>
      <c r="BY8" s="4"/>
    </row>
    <row r="9" spans="1:77" ht="16" x14ac:dyDescent="0.2">
      <c r="A9" s="1"/>
      <c r="B9" s="6"/>
      <c r="C9" s="6"/>
      <c r="D9" s="4"/>
      <c r="E9" s="4"/>
      <c r="F9" s="7"/>
      <c r="G9" s="4"/>
      <c r="H9" s="4"/>
      <c r="I9" s="4"/>
      <c r="J9" s="4"/>
      <c r="K9" s="69" t="s">
        <v>1</v>
      </c>
      <c r="L9" s="4"/>
      <c r="M9" s="4"/>
      <c r="N9" s="4"/>
      <c r="O9" s="4"/>
      <c r="P9" s="4"/>
      <c r="Q9" s="4"/>
      <c r="R9" s="7"/>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7"/>
      <c r="BW9" s="4"/>
      <c r="BX9" s="4"/>
      <c r="BY9" s="4"/>
    </row>
    <row r="10" spans="1:77" ht="16" x14ac:dyDescent="0.2">
      <c r="A10" s="1"/>
      <c r="B10" s="6"/>
      <c r="C10" s="6"/>
      <c r="D10" s="4"/>
      <c r="E10" s="4"/>
      <c r="F10" s="67"/>
      <c r="G10" s="4"/>
      <c r="H10" s="66"/>
      <c r="I10" s="4"/>
      <c r="J10" s="64"/>
      <c r="K10" s="4"/>
      <c r="L10" s="4"/>
      <c r="M10" s="4"/>
      <c r="N10" s="4"/>
      <c r="O10" s="4"/>
      <c r="P10" s="78" t="s">
        <v>306</v>
      </c>
      <c r="Q10" s="4"/>
      <c r="R10" s="67"/>
      <c r="S10" s="4"/>
      <c r="T10" s="66"/>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67"/>
      <c r="BW10" s="4"/>
      <c r="BX10" s="4"/>
      <c r="BY10" s="4"/>
    </row>
    <row r="11" spans="1:77" x14ac:dyDescent="0.2">
      <c r="A11" s="3" t="s">
        <v>111</v>
      </c>
      <c r="B11" s="8"/>
      <c r="C11" s="8"/>
      <c r="D11" s="9">
        <v>1</v>
      </c>
      <c r="E11" s="9">
        <v>1</v>
      </c>
      <c r="F11" s="9">
        <v>1</v>
      </c>
      <c r="G11" s="9">
        <v>1</v>
      </c>
      <c r="H11" s="9">
        <v>1</v>
      </c>
      <c r="I11" s="9">
        <v>1</v>
      </c>
      <c r="J11" s="9">
        <v>1</v>
      </c>
      <c r="K11" s="9">
        <v>6.5556000000000001</v>
      </c>
      <c r="L11" s="9">
        <v>1</v>
      </c>
      <c r="M11" s="9">
        <v>1</v>
      </c>
      <c r="N11" s="9">
        <v>1</v>
      </c>
      <c r="O11" s="9">
        <v>1</v>
      </c>
      <c r="P11" s="9">
        <v>1</v>
      </c>
      <c r="Q11" s="9">
        <v>1</v>
      </c>
      <c r="R11" s="9">
        <v>1.3364</v>
      </c>
      <c r="S11" s="9">
        <v>1</v>
      </c>
      <c r="T11" s="9">
        <v>1</v>
      </c>
      <c r="U11" s="9">
        <v>1</v>
      </c>
      <c r="V11" s="9">
        <v>1</v>
      </c>
      <c r="W11" s="9">
        <v>1</v>
      </c>
      <c r="X11" s="9">
        <v>1.3364</v>
      </c>
      <c r="Y11" s="9">
        <v>1</v>
      </c>
      <c r="Z11" s="9">
        <v>1</v>
      </c>
      <c r="AA11" s="9">
        <v>1</v>
      </c>
      <c r="AB11" s="9">
        <v>1</v>
      </c>
      <c r="AC11" s="9">
        <v>1</v>
      </c>
      <c r="AD11" s="9">
        <v>1</v>
      </c>
      <c r="AE11" s="9">
        <v>1</v>
      </c>
      <c r="AF11" s="9">
        <v>1</v>
      </c>
      <c r="AG11" s="9">
        <v>1.3364</v>
      </c>
      <c r="AH11" s="9">
        <v>1.3364</v>
      </c>
      <c r="AI11" s="9">
        <v>1</v>
      </c>
      <c r="AJ11" s="9">
        <v>1</v>
      </c>
      <c r="AK11" s="9">
        <v>1</v>
      </c>
      <c r="AL11" s="9">
        <v>1</v>
      </c>
      <c r="AM11" s="9">
        <v>1.3364</v>
      </c>
      <c r="AN11" s="9">
        <v>1</v>
      </c>
      <c r="AO11" s="9">
        <v>1</v>
      </c>
      <c r="AP11" s="9">
        <v>1</v>
      </c>
      <c r="AQ11" s="9">
        <v>1</v>
      </c>
      <c r="AR11" s="9">
        <v>1</v>
      </c>
      <c r="AS11" s="9">
        <v>1</v>
      </c>
      <c r="AT11" s="9">
        <v>1</v>
      </c>
      <c r="AU11" s="9">
        <v>1</v>
      </c>
      <c r="AV11" s="9">
        <v>1</v>
      </c>
      <c r="AW11" s="9">
        <v>1</v>
      </c>
      <c r="AX11" s="9">
        <v>1</v>
      </c>
      <c r="AY11" s="9">
        <v>1</v>
      </c>
      <c r="AZ11" s="9">
        <v>1</v>
      </c>
      <c r="BA11" s="9">
        <v>1</v>
      </c>
      <c r="BB11" s="9">
        <v>1</v>
      </c>
      <c r="BC11" s="9">
        <v>1</v>
      </c>
      <c r="BD11" s="9">
        <v>1</v>
      </c>
      <c r="BE11" s="9">
        <v>1</v>
      </c>
      <c r="BF11" s="9">
        <v>1</v>
      </c>
      <c r="BG11" s="9">
        <v>1</v>
      </c>
      <c r="BH11" s="9">
        <v>1</v>
      </c>
      <c r="BI11" s="9">
        <v>1</v>
      </c>
      <c r="BJ11" s="9">
        <v>1</v>
      </c>
      <c r="BK11" s="9">
        <v>1</v>
      </c>
      <c r="BL11" s="9">
        <v>1</v>
      </c>
      <c r="BM11" s="9">
        <v>1</v>
      </c>
      <c r="BN11" s="9">
        <v>1</v>
      </c>
      <c r="BO11" s="9">
        <v>1</v>
      </c>
      <c r="BP11" s="9">
        <v>1</v>
      </c>
      <c r="BQ11" s="9">
        <v>1</v>
      </c>
      <c r="BR11" s="9">
        <v>1</v>
      </c>
      <c r="BS11" s="9">
        <v>1</v>
      </c>
      <c r="BT11" s="9">
        <v>1</v>
      </c>
      <c r="BU11" s="9">
        <v>1</v>
      </c>
      <c r="BV11" s="9">
        <v>1</v>
      </c>
      <c r="BW11" s="9">
        <v>1</v>
      </c>
      <c r="BX11" s="9">
        <v>1.3364</v>
      </c>
      <c r="BY11" s="9">
        <v>1.3364</v>
      </c>
    </row>
    <row r="12" spans="1:77" x14ac:dyDescent="0.2">
      <c r="A12" s="15"/>
      <c r="B12" s="15"/>
      <c r="C12" s="15"/>
      <c r="D12" s="541" t="s">
        <v>7466</v>
      </c>
      <c r="E12" s="542" t="s">
        <v>7467</v>
      </c>
      <c r="F12" s="542" t="s">
        <v>7468</v>
      </c>
      <c r="G12" s="542" t="s">
        <v>7469</v>
      </c>
      <c r="H12" s="541" t="s">
        <v>7470</v>
      </c>
      <c r="I12" s="542" t="s">
        <v>6896</v>
      </c>
      <c r="J12" s="542" t="s">
        <v>7471</v>
      </c>
      <c r="K12" s="542" t="s">
        <v>6925</v>
      </c>
      <c r="L12" s="542" t="s">
        <v>7472</v>
      </c>
      <c r="M12" s="542" t="s">
        <v>7473</v>
      </c>
      <c r="N12" s="541" t="s">
        <v>7474</v>
      </c>
      <c r="O12" s="542" t="s">
        <v>7475</v>
      </c>
      <c r="P12" s="542" t="s">
        <v>7476</v>
      </c>
      <c r="Q12" s="542" t="s">
        <v>7477</v>
      </c>
      <c r="R12" s="541" t="s">
        <v>7478</v>
      </c>
      <c r="S12" s="541" t="s">
        <v>7479</v>
      </c>
      <c r="T12" s="541" t="s">
        <v>7480</v>
      </c>
      <c r="U12" s="541" t="s">
        <v>7481</v>
      </c>
      <c r="V12" s="541" t="s">
        <v>7482</v>
      </c>
      <c r="W12" s="541" t="s">
        <v>7483</v>
      </c>
      <c r="X12" s="541" t="s">
        <v>7484</v>
      </c>
      <c r="Y12" s="541" t="s">
        <v>7083</v>
      </c>
      <c r="Z12" s="542" t="s">
        <v>7485</v>
      </c>
      <c r="AA12" s="542" t="s">
        <v>7486</v>
      </c>
      <c r="AB12" s="542" t="s">
        <v>7487</v>
      </c>
      <c r="AC12" s="541" t="s">
        <v>7488</v>
      </c>
      <c r="AD12" s="542" t="s">
        <v>7489</v>
      </c>
      <c r="AE12" s="542" t="s">
        <v>7490</v>
      </c>
      <c r="AF12" s="541" t="s">
        <v>7491</v>
      </c>
      <c r="AG12" s="541" t="s">
        <v>7492</v>
      </c>
      <c r="AH12" s="541" t="s">
        <v>7493</v>
      </c>
      <c r="AI12" s="542" t="s">
        <v>7494</v>
      </c>
      <c r="AJ12" s="542" t="s">
        <v>6975</v>
      </c>
      <c r="AK12" s="542" t="s">
        <v>7495</v>
      </c>
      <c r="AL12" s="542" t="s">
        <v>7496</v>
      </c>
      <c r="AM12" s="542" t="s">
        <v>7497</v>
      </c>
      <c r="AN12" s="542" t="s">
        <v>7498</v>
      </c>
      <c r="AO12" s="542" t="s">
        <v>7499</v>
      </c>
      <c r="AP12" s="542" t="s">
        <v>7500</v>
      </c>
      <c r="AQ12" s="542" t="s">
        <v>7501</v>
      </c>
      <c r="AR12" s="542" t="s">
        <v>6976</v>
      </c>
      <c r="AS12" s="541" t="s">
        <v>7502</v>
      </c>
      <c r="AT12" s="541" t="s">
        <v>7503</v>
      </c>
      <c r="AU12" s="541" t="s">
        <v>7504</v>
      </c>
      <c r="AV12" s="542" t="s">
        <v>7505</v>
      </c>
      <c r="AW12" s="542" t="s">
        <v>7506</v>
      </c>
      <c r="AX12" s="542" t="s">
        <v>7507</v>
      </c>
      <c r="AY12" s="542" t="s">
        <v>7508</v>
      </c>
      <c r="AZ12" s="542" t="s">
        <v>7509</v>
      </c>
      <c r="BA12" s="542" t="s">
        <v>6977</v>
      </c>
      <c r="BB12" s="542" t="s">
        <v>7510</v>
      </c>
      <c r="BC12" s="542" t="s">
        <v>7511</v>
      </c>
      <c r="BD12" s="542" t="s">
        <v>7512</v>
      </c>
      <c r="BE12" s="542" t="s">
        <v>7513</v>
      </c>
      <c r="BF12" s="542" t="s">
        <v>7514</v>
      </c>
      <c r="BG12" s="542" t="s">
        <v>7515</v>
      </c>
      <c r="BH12" s="542" t="s">
        <v>6978</v>
      </c>
      <c r="BI12" s="542" t="s">
        <v>7516</v>
      </c>
      <c r="BJ12" s="542" t="s">
        <v>7517</v>
      </c>
      <c r="BK12" s="542" t="s">
        <v>6979</v>
      </c>
      <c r="BL12" s="542" t="s">
        <v>7518</v>
      </c>
      <c r="BM12" s="542" t="s">
        <v>7519</v>
      </c>
      <c r="BN12" s="542" t="s">
        <v>7520</v>
      </c>
      <c r="BO12" s="542" t="s">
        <v>7521</v>
      </c>
      <c r="BP12" s="542" t="s">
        <v>7522</v>
      </c>
      <c r="BQ12" s="542" t="s">
        <v>7523</v>
      </c>
      <c r="BR12" s="542" t="s">
        <v>7524</v>
      </c>
      <c r="BS12" s="542" t="s">
        <v>7525</v>
      </c>
      <c r="BT12" s="542" t="s">
        <v>7526</v>
      </c>
      <c r="BU12" s="542" t="s">
        <v>7527</v>
      </c>
      <c r="BV12" s="542" t="s">
        <v>7528</v>
      </c>
      <c r="BW12" s="541" t="s">
        <v>7529</v>
      </c>
      <c r="BX12" s="541" t="s">
        <v>7530</v>
      </c>
      <c r="BY12" s="541" t="s">
        <v>7531</v>
      </c>
    </row>
    <row r="13" spans="1:77" ht="16" thickBot="1" x14ac:dyDescent="0.25">
      <c r="A13" s="15"/>
      <c r="B13" s="15"/>
      <c r="C13" s="65"/>
      <c r="D13" s="540">
        <v>111500</v>
      </c>
      <c r="E13" s="539">
        <v>270750</v>
      </c>
      <c r="F13" s="539">
        <v>180000</v>
      </c>
      <c r="G13" s="539">
        <v>211500</v>
      </c>
      <c r="H13" s="540">
        <v>10000</v>
      </c>
      <c r="I13" s="539">
        <v>35000</v>
      </c>
      <c r="J13" s="539">
        <v>56700</v>
      </c>
      <c r="K13" s="539">
        <v>1011532.0800000001</v>
      </c>
      <c r="L13" s="539">
        <v>14000</v>
      </c>
      <c r="M13" s="539">
        <v>35000</v>
      </c>
      <c r="N13" s="540">
        <v>50000</v>
      </c>
      <c r="O13" s="539">
        <v>50000</v>
      </c>
      <c r="P13" s="539">
        <v>7500</v>
      </c>
      <c r="Q13" s="539">
        <v>5500.73</v>
      </c>
      <c r="R13" s="540">
        <v>248000</v>
      </c>
      <c r="S13" s="540">
        <v>110000</v>
      </c>
      <c r="T13" s="540">
        <v>160000</v>
      </c>
      <c r="U13" s="540">
        <v>249792</v>
      </c>
      <c r="V13" s="540">
        <v>215000</v>
      </c>
      <c r="W13" s="540">
        <v>139000</v>
      </c>
      <c r="X13" s="540">
        <v>8883</v>
      </c>
      <c r="Y13" s="540">
        <v>8397.5</v>
      </c>
      <c r="Z13" s="539">
        <v>99500</v>
      </c>
      <c r="AA13" s="539">
        <v>104500</v>
      </c>
      <c r="AB13" s="539">
        <v>85000</v>
      </c>
      <c r="AC13" s="540">
        <v>590000</v>
      </c>
      <c r="AD13" s="539">
        <v>223500</v>
      </c>
      <c r="AE13" s="539">
        <v>311000</v>
      </c>
      <c r="AF13" s="540">
        <v>395000</v>
      </c>
      <c r="AG13" s="540">
        <v>237000</v>
      </c>
      <c r="AH13" s="540">
        <v>190000</v>
      </c>
      <c r="AI13" s="539">
        <v>208148</v>
      </c>
      <c r="AJ13" s="539">
        <v>60000</v>
      </c>
      <c r="AK13" s="539">
        <v>666205</v>
      </c>
      <c r="AL13" s="539">
        <v>805000</v>
      </c>
      <c r="AM13" s="539">
        <v>245000</v>
      </c>
      <c r="AN13" s="539">
        <v>43000</v>
      </c>
      <c r="AO13" s="539">
        <v>129000</v>
      </c>
      <c r="AP13" s="539">
        <v>315000</v>
      </c>
      <c r="AQ13" s="539">
        <v>60000</v>
      </c>
      <c r="AR13" s="539">
        <v>60000</v>
      </c>
      <c r="AS13" s="540">
        <v>144000</v>
      </c>
      <c r="AT13" s="540">
        <v>50000</v>
      </c>
      <c r="AU13" s="540">
        <v>300000</v>
      </c>
      <c r="AV13" s="539">
        <v>262000</v>
      </c>
      <c r="AW13" s="539">
        <v>141750</v>
      </c>
      <c r="AX13" s="539">
        <v>161600</v>
      </c>
      <c r="AY13" s="539">
        <v>171000</v>
      </c>
      <c r="AZ13" s="539">
        <v>128000</v>
      </c>
      <c r="BA13" s="539">
        <v>90000</v>
      </c>
      <c r="BB13" s="539">
        <v>50000</v>
      </c>
      <c r="BC13" s="539">
        <v>250900</v>
      </c>
      <c r="BD13" s="539">
        <v>210276</v>
      </c>
      <c r="BE13" s="539">
        <v>245000</v>
      </c>
      <c r="BF13" s="539">
        <v>261000</v>
      </c>
      <c r="BG13" s="539">
        <v>260000</v>
      </c>
      <c r="BH13" s="539">
        <v>230000</v>
      </c>
      <c r="BI13" s="539">
        <v>29000</v>
      </c>
      <c r="BJ13" s="539">
        <v>120000</v>
      </c>
      <c r="BK13" s="539">
        <v>83500</v>
      </c>
      <c r="BL13" s="539">
        <v>136000</v>
      </c>
      <c r="BM13" s="539">
        <v>31500</v>
      </c>
      <c r="BN13" s="539">
        <v>34000</v>
      </c>
      <c r="BO13" s="539">
        <v>170000</v>
      </c>
      <c r="BP13" s="539">
        <v>99000</v>
      </c>
      <c r="BQ13" s="539">
        <v>295000</v>
      </c>
      <c r="BR13" s="539">
        <v>25000</v>
      </c>
      <c r="BS13" s="539">
        <v>30000</v>
      </c>
      <c r="BT13" s="539">
        <v>7500</v>
      </c>
      <c r="BU13" s="539">
        <v>570000</v>
      </c>
      <c r="BV13" s="539">
        <v>226100</v>
      </c>
      <c r="BW13" s="540">
        <v>12000</v>
      </c>
      <c r="BX13" s="540">
        <v>160000</v>
      </c>
      <c r="BY13" s="540">
        <v>352500</v>
      </c>
    </row>
    <row r="14" spans="1:77" ht="16" thickBot="1" x14ac:dyDescent="0.25">
      <c r="A14" s="19" t="s">
        <v>181</v>
      </c>
      <c r="B14" s="15" t="s">
        <v>182</v>
      </c>
      <c r="C14" s="17">
        <v>1</v>
      </c>
      <c r="D14" s="86">
        <v>308.41000000000003</v>
      </c>
      <c r="E14" s="87">
        <v>408.2</v>
      </c>
      <c r="F14" s="87">
        <v>408.21</v>
      </c>
      <c r="G14" s="87">
        <v>408.22</v>
      </c>
      <c r="H14" s="86">
        <v>408.31</v>
      </c>
      <c r="I14" s="87">
        <v>502.04</v>
      </c>
      <c r="J14" s="87">
        <v>608.09</v>
      </c>
      <c r="K14" s="87">
        <v>608.1</v>
      </c>
      <c r="L14" s="87">
        <v>608.11</v>
      </c>
      <c r="M14" s="87">
        <v>608.12</v>
      </c>
      <c r="N14" s="86">
        <v>608.15</v>
      </c>
      <c r="O14" s="87">
        <v>608.17999999999995</v>
      </c>
      <c r="P14" s="87">
        <v>620.03</v>
      </c>
      <c r="Q14" s="87">
        <v>620.16999999999996</v>
      </c>
      <c r="R14" s="86">
        <v>700.49</v>
      </c>
      <c r="S14" s="86">
        <v>702.03</v>
      </c>
      <c r="T14" s="86">
        <v>708.13</v>
      </c>
      <c r="U14" s="86">
        <v>732.1</v>
      </c>
      <c r="V14" s="86">
        <v>804.12</v>
      </c>
      <c r="W14" s="86">
        <v>811.01</v>
      </c>
      <c r="X14" s="86">
        <v>6017.1</v>
      </c>
      <c r="Y14" s="86">
        <v>2.09</v>
      </c>
      <c r="Z14" s="87">
        <v>4.33</v>
      </c>
      <c r="AA14" s="87">
        <v>4.42</v>
      </c>
      <c r="AB14" s="87">
        <v>4.6399999999999997</v>
      </c>
      <c r="AC14" s="86">
        <v>8.3800000000000008</v>
      </c>
      <c r="AD14" s="87">
        <v>102.11</v>
      </c>
      <c r="AE14" s="87">
        <v>108.01</v>
      </c>
      <c r="AF14" s="86">
        <v>108.14</v>
      </c>
      <c r="AG14" s="86">
        <v>200.08</v>
      </c>
      <c r="AH14" s="86">
        <v>200.11</v>
      </c>
      <c r="AI14" s="87">
        <v>202.41</v>
      </c>
      <c r="AJ14" s="87">
        <v>204.02</v>
      </c>
      <c r="AK14" s="87">
        <v>208.01</v>
      </c>
      <c r="AL14" s="87">
        <v>208.06</v>
      </c>
      <c r="AM14" s="87">
        <v>300.29000000000002</v>
      </c>
      <c r="AN14" s="87">
        <v>302.04000000000002</v>
      </c>
      <c r="AO14" s="87">
        <v>302.05</v>
      </c>
      <c r="AP14" s="87">
        <v>302.32</v>
      </c>
      <c r="AQ14" s="87">
        <v>302.39</v>
      </c>
      <c r="AR14" s="87">
        <v>302.45</v>
      </c>
      <c r="AS14" s="86">
        <v>304.01</v>
      </c>
      <c r="AT14" s="86">
        <v>304.12</v>
      </c>
      <c r="AU14" s="86">
        <v>304.13</v>
      </c>
      <c r="AV14" s="87">
        <v>307.20999999999998</v>
      </c>
      <c r="AW14" s="87">
        <v>308.26</v>
      </c>
      <c r="AX14" s="87">
        <v>316.24</v>
      </c>
      <c r="AY14" s="87">
        <v>401.09</v>
      </c>
      <c r="AZ14" s="87">
        <v>402.25</v>
      </c>
      <c r="BA14" s="87">
        <v>404.17</v>
      </c>
      <c r="BB14" s="87">
        <v>404.18</v>
      </c>
      <c r="BC14" s="87">
        <v>408.04</v>
      </c>
      <c r="BD14" s="87">
        <v>408.06</v>
      </c>
      <c r="BE14" s="87">
        <v>408.12</v>
      </c>
      <c r="BF14" s="87">
        <v>408.15</v>
      </c>
      <c r="BG14" s="87">
        <v>408.26</v>
      </c>
      <c r="BH14" s="87">
        <v>414.19</v>
      </c>
      <c r="BI14" s="87">
        <v>504.07</v>
      </c>
      <c r="BJ14" s="87">
        <v>504.08</v>
      </c>
      <c r="BK14" s="87">
        <v>504.11</v>
      </c>
      <c r="BL14" s="87">
        <v>504.12</v>
      </c>
      <c r="BM14" s="87">
        <v>504.13</v>
      </c>
      <c r="BN14" s="87">
        <v>504.16</v>
      </c>
      <c r="BO14" s="87">
        <v>508.02</v>
      </c>
      <c r="BP14" s="87">
        <v>508.1</v>
      </c>
      <c r="BQ14" s="87">
        <v>514.05999999999995</v>
      </c>
      <c r="BR14" s="87">
        <v>528.17999999999995</v>
      </c>
      <c r="BS14" s="87">
        <v>612.16</v>
      </c>
      <c r="BT14" s="87">
        <v>712.04</v>
      </c>
      <c r="BU14" s="87">
        <v>908.39</v>
      </c>
      <c r="BV14" s="87">
        <v>208.3</v>
      </c>
      <c r="BW14" s="86">
        <v>204.32</v>
      </c>
      <c r="BX14" s="86">
        <v>700.48</v>
      </c>
      <c r="BY14" s="86">
        <v>902.31</v>
      </c>
    </row>
    <row r="15" spans="1:77" x14ac:dyDescent="0.2">
      <c r="A15" s="15"/>
      <c r="B15" s="15" t="s">
        <v>197</v>
      </c>
      <c r="C15" s="17">
        <v>18</v>
      </c>
      <c r="D15" s="21">
        <v>41624</v>
      </c>
      <c r="E15" s="21">
        <v>41884</v>
      </c>
      <c r="F15" s="21">
        <v>41885</v>
      </c>
      <c r="G15" s="21">
        <v>41913</v>
      </c>
      <c r="H15" s="21">
        <v>41962</v>
      </c>
      <c r="I15" s="21">
        <v>42090</v>
      </c>
      <c r="J15" s="21">
        <v>42537</v>
      </c>
      <c r="K15" s="21">
        <v>42619</v>
      </c>
      <c r="L15" s="21">
        <v>42683</v>
      </c>
      <c r="M15" s="21">
        <v>42657</v>
      </c>
      <c r="N15" s="21">
        <v>42691</v>
      </c>
      <c r="O15" s="21">
        <v>42741</v>
      </c>
      <c r="P15" s="21">
        <v>42468</v>
      </c>
      <c r="Q15" s="21">
        <v>42697</v>
      </c>
      <c r="R15" s="21">
        <v>39447</v>
      </c>
      <c r="S15" s="21">
        <v>42751</v>
      </c>
      <c r="T15" s="21">
        <v>42969</v>
      </c>
      <c r="U15" s="21">
        <v>43021</v>
      </c>
      <c r="V15" s="21">
        <v>39542</v>
      </c>
      <c r="W15" s="21">
        <v>43164</v>
      </c>
      <c r="X15" s="21">
        <v>43315</v>
      </c>
      <c r="Y15" s="21">
        <v>41971</v>
      </c>
      <c r="Z15" s="21">
        <v>40730</v>
      </c>
      <c r="AA15" s="21">
        <v>40396</v>
      </c>
      <c r="AB15" s="21">
        <v>40511</v>
      </c>
      <c r="AC15" s="21">
        <v>40437</v>
      </c>
      <c r="AD15" s="21">
        <v>40653</v>
      </c>
      <c r="AE15" s="21">
        <v>40574</v>
      </c>
      <c r="AF15" s="21">
        <v>40724</v>
      </c>
      <c r="AG15" s="21">
        <v>41043</v>
      </c>
      <c r="AH15" s="21">
        <v>41060</v>
      </c>
      <c r="AI15" s="21">
        <v>41227</v>
      </c>
      <c r="AJ15" s="21">
        <v>41563</v>
      </c>
      <c r="AK15" s="21">
        <v>40912</v>
      </c>
      <c r="AL15" s="21">
        <v>40990</v>
      </c>
      <c r="AM15" s="21">
        <v>41554</v>
      </c>
      <c r="AN15" s="21">
        <v>41305</v>
      </c>
      <c r="AO15" s="21">
        <v>41341</v>
      </c>
      <c r="AP15" s="21">
        <v>41535</v>
      </c>
      <c r="AQ15" s="21">
        <v>41604</v>
      </c>
      <c r="AR15" s="21">
        <v>41821</v>
      </c>
      <c r="AS15" s="21">
        <v>41283</v>
      </c>
      <c r="AT15" s="21">
        <v>41382</v>
      </c>
      <c r="AU15" s="21">
        <v>41382</v>
      </c>
      <c r="AV15" s="21">
        <v>41411</v>
      </c>
      <c r="AW15" s="21">
        <v>41584</v>
      </c>
      <c r="AX15" s="21">
        <v>41479</v>
      </c>
      <c r="AY15" s="21">
        <v>41775</v>
      </c>
      <c r="AZ15" s="21">
        <v>41949</v>
      </c>
      <c r="BA15" s="21">
        <v>41855</v>
      </c>
      <c r="BB15" s="21">
        <v>41855</v>
      </c>
      <c r="BC15" s="21">
        <v>41648</v>
      </c>
      <c r="BD15" s="21">
        <v>41691</v>
      </c>
      <c r="BE15" s="21">
        <v>41883</v>
      </c>
      <c r="BF15" s="21">
        <v>41883</v>
      </c>
      <c r="BG15" s="21">
        <v>41956</v>
      </c>
      <c r="BH15" s="21">
        <v>41856</v>
      </c>
      <c r="BI15" s="21">
        <v>41409</v>
      </c>
      <c r="BJ15" s="21">
        <v>42220</v>
      </c>
      <c r="BK15" s="21">
        <v>42199</v>
      </c>
      <c r="BL15" s="21">
        <v>42209</v>
      </c>
      <c r="BM15" s="21">
        <v>42304</v>
      </c>
      <c r="BN15" s="21">
        <v>42321</v>
      </c>
      <c r="BO15" s="21">
        <v>42018</v>
      </c>
      <c r="BP15" s="21">
        <v>42200</v>
      </c>
      <c r="BQ15" s="21">
        <v>42166</v>
      </c>
      <c r="BR15" s="21">
        <v>42353</v>
      </c>
      <c r="BS15" s="21">
        <v>42699</v>
      </c>
      <c r="BT15" s="21">
        <v>42965</v>
      </c>
      <c r="BU15" s="21">
        <v>40218</v>
      </c>
      <c r="BV15" s="21">
        <v>41373</v>
      </c>
      <c r="BW15" s="21">
        <v>42906</v>
      </c>
      <c r="BX15" s="21">
        <v>39391</v>
      </c>
      <c r="BY15" s="21">
        <v>40116</v>
      </c>
    </row>
    <row r="16" spans="1:77" x14ac:dyDescent="0.2">
      <c r="A16" s="15"/>
      <c r="B16" s="15" t="s">
        <v>211</v>
      </c>
      <c r="C16" s="22">
        <v>0.2</v>
      </c>
      <c r="D16" s="23"/>
      <c r="E16" s="23"/>
      <c r="F16" s="60"/>
      <c r="G16" s="23"/>
      <c r="H16" s="23"/>
      <c r="I16" s="23"/>
      <c r="J16" s="23"/>
      <c r="K16" s="23"/>
      <c r="L16" s="23"/>
      <c r="M16" s="23"/>
      <c r="N16" s="23"/>
      <c r="O16" s="23"/>
      <c r="P16" s="23"/>
      <c r="Q16" s="23"/>
      <c r="R16" s="60"/>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60"/>
      <c r="BW16" s="23"/>
      <c r="BX16" s="23"/>
      <c r="BY16" s="23"/>
    </row>
    <row r="17" spans="1:79" x14ac:dyDescent="0.2">
      <c r="A17" s="15"/>
      <c r="B17" s="15" t="s">
        <v>276</v>
      </c>
      <c r="C17" s="22"/>
      <c r="D17" s="23" t="s">
        <v>282</v>
      </c>
      <c r="E17" s="23" t="s">
        <v>281</v>
      </c>
      <c r="F17" s="23" t="s">
        <v>282</v>
      </c>
      <c r="G17" s="23" t="s">
        <v>7463</v>
      </c>
      <c r="H17" s="23" t="s">
        <v>282</v>
      </c>
      <c r="I17" s="23" t="s">
        <v>284</v>
      </c>
      <c r="J17" s="23" t="s">
        <v>281</v>
      </c>
      <c r="K17" s="23" t="s">
        <v>281</v>
      </c>
      <c r="L17" s="23" t="s">
        <v>281</v>
      </c>
      <c r="M17" s="23" t="s">
        <v>282</v>
      </c>
      <c r="N17" s="23" t="s">
        <v>282</v>
      </c>
      <c r="O17" s="23" t="s">
        <v>281</v>
      </c>
      <c r="P17" s="23" t="s">
        <v>277</v>
      </c>
      <c r="Q17" s="23" t="s">
        <v>277</v>
      </c>
      <c r="R17" s="23" t="s">
        <v>277</v>
      </c>
      <c r="S17" s="23" t="s">
        <v>284</v>
      </c>
      <c r="T17" s="23" t="s">
        <v>281</v>
      </c>
      <c r="U17" s="23" t="s">
        <v>285</v>
      </c>
      <c r="V17" s="23" t="s">
        <v>277</v>
      </c>
      <c r="W17" s="23" t="s">
        <v>7464</v>
      </c>
      <c r="X17" s="23" t="s">
        <v>277</v>
      </c>
      <c r="Y17" s="23" t="s">
        <v>7465</v>
      </c>
      <c r="Z17" s="23" t="s">
        <v>277</v>
      </c>
      <c r="AA17" s="23" t="s">
        <v>277</v>
      </c>
      <c r="AB17" s="23" t="s">
        <v>277</v>
      </c>
      <c r="AC17" s="23" t="s">
        <v>7463</v>
      </c>
      <c r="AD17" s="23" t="s">
        <v>7464</v>
      </c>
      <c r="AE17" s="23" t="s">
        <v>7463</v>
      </c>
      <c r="AF17" s="23" t="s">
        <v>7465</v>
      </c>
      <c r="AG17" s="23" t="s">
        <v>277</v>
      </c>
      <c r="AH17" s="23" t="s">
        <v>277</v>
      </c>
      <c r="AI17" s="23" t="s">
        <v>6897</v>
      </c>
      <c r="AJ17" s="23" t="s">
        <v>277</v>
      </c>
      <c r="AK17" s="23" t="s">
        <v>7463</v>
      </c>
      <c r="AL17" s="23" t="s">
        <v>7463</v>
      </c>
      <c r="AM17" s="23" t="s">
        <v>277</v>
      </c>
      <c r="AN17" s="23" t="s">
        <v>284</v>
      </c>
      <c r="AO17" s="23" t="s">
        <v>284</v>
      </c>
      <c r="AP17" s="23" t="s">
        <v>6897</v>
      </c>
      <c r="AQ17" s="23" t="s">
        <v>6897</v>
      </c>
      <c r="AR17" s="23" t="s">
        <v>277</v>
      </c>
      <c r="AS17" s="23" t="s">
        <v>277</v>
      </c>
      <c r="AT17" s="23" t="s">
        <v>277</v>
      </c>
      <c r="AU17" s="23" t="s">
        <v>277</v>
      </c>
      <c r="AV17" s="23" t="s">
        <v>277</v>
      </c>
      <c r="AW17" s="23" t="s">
        <v>282</v>
      </c>
      <c r="AX17" s="23" t="s">
        <v>277</v>
      </c>
      <c r="AY17" s="23" t="s">
        <v>7463</v>
      </c>
      <c r="AZ17" s="23" t="s">
        <v>6897</v>
      </c>
      <c r="BA17" s="23" t="s">
        <v>277</v>
      </c>
      <c r="BB17" s="23" t="s">
        <v>277</v>
      </c>
      <c r="BC17" s="23" t="s">
        <v>282</v>
      </c>
      <c r="BD17" s="23" t="s">
        <v>7465</v>
      </c>
      <c r="BE17" s="23" t="s">
        <v>7465</v>
      </c>
      <c r="BF17" s="23" t="s">
        <v>281</v>
      </c>
      <c r="BG17" s="23" t="s">
        <v>7465</v>
      </c>
      <c r="BH17" s="23" t="s">
        <v>277</v>
      </c>
      <c r="BI17" s="23" t="s">
        <v>277</v>
      </c>
      <c r="BJ17" s="23" t="s">
        <v>277</v>
      </c>
      <c r="BK17" s="23" t="s">
        <v>277</v>
      </c>
      <c r="BL17" s="23" t="s">
        <v>277</v>
      </c>
      <c r="BM17" s="23" t="s">
        <v>277</v>
      </c>
      <c r="BN17" s="23" t="s">
        <v>277</v>
      </c>
      <c r="BO17" s="23" t="s">
        <v>7465</v>
      </c>
      <c r="BP17" s="23" t="s">
        <v>281</v>
      </c>
      <c r="BQ17" s="23" t="s">
        <v>277</v>
      </c>
      <c r="BR17" s="23" t="s">
        <v>7465</v>
      </c>
      <c r="BS17" s="23" t="s">
        <v>7062</v>
      </c>
      <c r="BT17" s="23" t="s">
        <v>7465</v>
      </c>
      <c r="BU17" s="23" t="s">
        <v>282</v>
      </c>
      <c r="BV17" s="23" t="s">
        <v>7463</v>
      </c>
      <c r="BW17" s="23" t="s">
        <v>277</v>
      </c>
      <c r="BX17" s="23" t="s">
        <v>284</v>
      </c>
      <c r="BY17" s="23" t="s">
        <v>277</v>
      </c>
    </row>
    <row r="18" spans="1:79" x14ac:dyDescent="0.2">
      <c r="A18" s="1"/>
      <c r="B18" s="1" t="s">
        <v>287</v>
      </c>
      <c r="C18" s="1" t="s">
        <v>288</v>
      </c>
      <c r="D18" s="10">
        <v>111500</v>
      </c>
      <c r="E18" s="10">
        <v>270750</v>
      </c>
      <c r="F18" s="10">
        <v>180000</v>
      </c>
      <c r="G18" s="10">
        <v>211500</v>
      </c>
      <c r="H18" s="10">
        <v>10000</v>
      </c>
      <c r="I18" s="10">
        <v>35000</v>
      </c>
      <c r="J18" s="10">
        <v>56700</v>
      </c>
      <c r="K18" s="10">
        <v>154300.45784794676</v>
      </c>
      <c r="L18" s="10">
        <v>14000</v>
      </c>
      <c r="M18" s="10">
        <v>35000</v>
      </c>
      <c r="N18" s="10">
        <v>50000</v>
      </c>
      <c r="O18" s="10">
        <v>50000</v>
      </c>
      <c r="P18" s="10">
        <v>7500</v>
      </c>
      <c r="Q18" s="10">
        <v>5500.73</v>
      </c>
      <c r="R18" s="10">
        <v>185573.18168213111</v>
      </c>
      <c r="S18" s="10">
        <v>110000</v>
      </c>
      <c r="T18" s="10">
        <v>160000</v>
      </c>
      <c r="U18" s="10">
        <v>249792</v>
      </c>
      <c r="V18" s="10">
        <v>215000</v>
      </c>
      <c r="W18" s="10">
        <v>139000</v>
      </c>
      <c r="X18" s="10">
        <v>6646.9619874289137</v>
      </c>
      <c r="Y18" s="10">
        <v>8397</v>
      </c>
      <c r="Z18" s="10">
        <v>99500</v>
      </c>
      <c r="AA18" s="10">
        <v>104500</v>
      </c>
      <c r="AB18" s="10">
        <v>85000</v>
      </c>
      <c r="AC18" s="10">
        <v>590000</v>
      </c>
      <c r="AD18" s="10">
        <v>223500</v>
      </c>
      <c r="AE18" s="10">
        <v>311000</v>
      </c>
      <c r="AF18" s="10">
        <v>395000</v>
      </c>
      <c r="AG18" s="10">
        <v>177342.11313977849</v>
      </c>
      <c r="AH18" s="10">
        <v>142173.00209518109</v>
      </c>
      <c r="AI18" s="10">
        <v>208148</v>
      </c>
      <c r="AJ18" s="10">
        <v>60000</v>
      </c>
      <c r="AK18" s="10">
        <v>666205</v>
      </c>
      <c r="AL18" s="10">
        <v>805000</v>
      </c>
      <c r="AM18" s="10">
        <v>183328.34480694402</v>
      </c>
      <c r="AN18" s="10">
        <v>43000</v>
      </c>
      <c r="AO18" s="10">
        <v>129000</v>
      </c>
      <c r="AP18" s="10">
        <v>315000</v>
      </c>
      <c r="AQ18" s="10">
        <v>60000</v>
      </c>
      <c r="AR18" s="10">
        <v>60000</v>
      </c>
      <c r="AS18" s="10">
        <v>144000</v>
      </c>
      <c r="AT18" s="10">
        <v>50000</v>
      </c>
      <c r="AU18" s="10">
        <v>300000</v>
      </c>
      <c r="AV18" s="10">
        <v>262000</v>
      </c>
      <c r="AW18" s="10">
        <v>141750</v>
      </c>
      <c r="AX18" s="10">
        <v>161600</v>
      </c>
      <c r="AY18" s="10">
        <v>171000</v>
      </c>
      <c r="AZ18" s="10">
        <v>128000</v>
      </c>
      <c r="BA18" s="10">
        <v>90000</v>
      </c>
      <c r="BB18" s="10">
        <v>50000</v>
      </c>
      <c r="BC18" s="10">
        <v>250900</v>
      </c>
      <c r="BD18" s="10">
        <v>210276</v>
      </c>
      <c r="BE18" s="10">
        <v>245000</v>
      </c>
      <c r="BF18" s="10">
        <v>261000</v>
      </c>
      <c r="BG18" s="10">
        <v>260000</v>
      </c>
      <c r="BH18" s="10">
        <v>230000</v>
      </c>
      <c r="BI18" s="10">
        <v>29000</v>
      </c>
      <c r="BJ18" s="10">
        <v>120000</v>
      </c>
      <c r="BK18" s="10">
        <v>83500</v>
      </c>
      <c r="BL18" s="10">
        <v>136000</v>
      </c>
      <c r="BM18" s="10">
        <v>31500</v>
      </c>
      <c r="BN18" s="10">
        <v>34000</v>
      </c>
      <c r="BO18" s="10">
        <v>170000</v>
      </c>
      <c r="BP18" s="10">
        <v>99000</v>
      </c>
      <c r="BQ18" s="10">
        <v>295000</v>
      </c>
      <c r="BR18" s="10">
        <v>25000</v>
      </c>
      <c r="BS18" s="10">
        <v>30000</v>
      </c>
      <c r="BT18" s="10">
        <v>7500</v>
      </c>
      <c r="BU18" s="10">
        <v>570000</v>
      </c>
      <c r="BV18" s="10">
        <f>226100+119000</f>
        <v>345100</v>
      </c>
      <c r="BW18" s="10">
        <v>12000</v>
      </c>
      <c r="BX18" s="10">
        <v>119724.63334331039</v>
      </c>
      <c r="BY18" s="10">
        <v>263768.33283448068</v>
      </c>
    </row>
    <row r="19" spans="1:79" x14ac:dyDescent="0.2">
      <c r="A19" s="24"/>
      <c r="B19" s="17" t="s">
        <v>289</v>
      </c>
      <c r="C19" s="24"/>
      <c r="D19" s="11" t="s">
        <v>290</v>
      </c>
      <c r="E19" s="11" t="s">
        <v>290</v>
      </c>
      <c r="F19" s="11" t="s">
        <v>290</v>
      </c>
      <c r="G19" s="11" t="s">
        <v>290</v>
      </c>
      <c r="H19" s="11" t="s">
        <v>290</v>
      </c>
      <c r="I19" s="11" t="s">
        <v>290</v>
      </c>
      <c r="J19" s="11" t="s">
        <v>290</v>
      </c>
      <c r="K19" s="11" t="s">
        <v>425</v>
      </c>
      <c r="L19" s="11" t="s">
        <v>290</v>
      </c>
      <c r="M19" s="11" t="s">
        <v>290</v>
      </c>
      <c r="N19" s="11" t="s">
        <v>290</v>
      </c>
      <c r="O19" s="11" t="s">
        <v>290</v>
      </c>
      <c r="P19" s="11" t="s">
        <v>290</v>
      </c>
      <c r="Q19" s="11" t="s">
        <v>290</v>
      </c>
      <c r="R19" s="11" t="s">
        <v>6894</v>
      </c>
      <c r="S19" s="11" t="s">
        <v>290</v>
      </c>
      <c r="T19" s="11" t="s">
        <v>290</v>
      </c>
      <c r="U19" s="11" t="s">
        <v>290</v>
      </c>
      <c r="V19" s="11" t="s">
        <v>290</v>
      </c>
      <c r="W19" s="11" t="s">
        <v>290</v>
      </c>
      <c r="X19" s="11" t="s">
        <v>6894</v>
      </c>
      <c r="Y19" s="11" t="s">
        <v>290</v>
      </c>
      <c r="Z19" s="11" t="s">
        <v>290</v>
      </c>
      <c r="AA19" s="11" t="s">
        <v>290</v>
      </c>
      <c r="AB19" s="11" t="s">
        <v>290</v>
      </c>
      <c r="AC19" s="11" t="s">
        <v>290</v>
      </c>
      <c r="AD19" s="11" t="s">
        <v>290</v>
      </c>
      <c r="AE19" s="11" t="s">
        <v>290</v>
      </c>
      <c r="AF19" s="11" t="s">
        <v>290</v>
      </c>
      <c r="AG19" s="11" t="s">
        <v>6894</v>
      </c>
      <c r="AH19" s="11" t="s">
        <v>6894</v>
      </c>
      <c r="AI19" s="11" t="s">
        <v>290</v>
      </c>
      <c r="AJ19" s="11" t="s">
        <v>290</v>
      </c>
      <c r="AK19" s="11" t="s">
        <v>290</v>
      </c>
      <c r="AL19" s="11" t="s">
        <v>290</v>
      </c>
      <c r="AM19" s="11" t="s">
        <v>6894</v>
      </c>
      <c r="AN19" s="11" t="s">
        <v>290</v>
      </c>
      <c r="AO19" s="11" t="s">
        <v>290</v>
      </c>
      <c r="AP19" s="11" t="s">
        <v>290</v>
      </c>
      <c r="AQ19" s="11" t="s">
        <v>290</v>
      </c>
      <c r="AR19" s="11" t="s">
        <v>290</v>
      </c>
      <c r="AS19" s="11" t="s">
        <v>290</v>
      </c>
      <c r="AT19" s="11" t="s">
        <v>290</v>
      </c>
      <c r="AU19" s="11" t="s">
        <v>290</v>
      </c>
      <c r="AV19" s="11" t="s">
        <v>290</v>
      </c>
      <c r="AW19" s="11" t="s">
        <v>290</v>
      </c>
      <c r="AX19" s="11" t="s">
        <v>290</v>
      </c>
      <c r="AY19" s="11" t="s">
        <v>290</v>
      </c>
      <c r="AZ19" s="11" t="s">
        <v>290</v>
      </c>
      <c r="BA19" s="11" t="s">
        <v>290</v>
      </c>
      <c r="BB19" s="11" t="s">
        <v>290</v>
      </c>
      <c r="BC19" s="11" t="s">
        <v>290</v>
      </c>
      <c r="BD19" s="11" t="s">
        <v>290</v>
      </c>
      <c r="BE19" s="11" t="s">
        <v>290</v>
      </c>
      <c r="BF19" s="11" t="s">
        <v>290</v>
      </c>
      <c r="BG19" s="11" t="s">
        <v>290</v>
      </c>
      <c r="BH19" s="11" t="s">
        <v>290</v>
      </c>
      <c r="BI19" s="11" t="s">
        <v>290</v>
      </c>
      <c r="BJ19" s="11" t="s">
        <v>290</v>
      </c>
      <c r="BK19" s="11" t="s">
        <v>290</v>
      </c>
      <c r="BL19" s="11" t="s">
        <v>290</v>
      </c>
      <c r="BM19" s="11" t="s">
        <v>290</v>
      </c>
      <c r="BN19" s="11" t="s">
        <v>290</v>
      </c>
      <c r="BO19" s="11" t="s">
        <v>290</v>
      </c>
      <c r="BP19" s="11" t="s">
        <v>290</v>
      </c>
      <c r="BQ19" s="11" t="s">
        <v>290</v>
      </c>
      <c r="BR19" s="11" t="s">
        <v>290</v>
      </c>
      <c r="BS19" s="11" t="s">
        <v>290</v>
      </c>
      <c r="BT19" s="11" t="s">
        <v>290</v>
      </c>
      <c r="BU19" s="11" t="s">
        <v>290</v>
      </c>
      <c r="BV19" s="11" t="s">
        <v>290</v>
      </c>
      <c r="BW19" s="11" t="s">
        <v>290</v>
      </c>
      <c r="BX19" s="11" t="s">
        <v>6894</v>
      </c>
      <c r="BY19" s="11" t="s">
        <v>6894</v>
      </c>
    </row>
    <row r="20" spans="1:79" x14ac:dyDescent="0.2">
      <c r="A20" s="15"/>
      <c r="B20" s="15" t="s">
        <v>291</v>
      </c>
      <c r="C20" s="15"/>
      <c r="D20" s="13">
        <v>0</v>
      </c>
      <c r="E20" s="13">
        <v>0</v>
      </c>
      <c r="F20" s="13">
        <v>0</v>
      </c>
      <c r="G20" s="13">
        <v>0</v>
      </c>
      <c r="H20" s="13">
        <v>0</v>
      </c>
      <c r="I20" s="13">
        <v>0</v>
      </c>
      <c r="J20" s="13">
        <v>0</v>
      </c>
      <c r="K20" s="13">
        <v>0</v>
      </c>
      <c r="L20" s="13">
        <v>0</v>
      </c>
      <c r="M20" s="13">
        <v>0</v>
      </c>
      <c r="N20" s="13">
        <v>0</v>
      </c>
      <c r="O20" s="13">
        <v>0</v>
      </c>
      <c r="P20" s="13">
        <v>0</v>
      </c>
      <c r="Q20" s="13">
        <v>0</v>
      </c>
      <c r="R20" s="13">
        <v>0</v>
      </c>
      <c r="S20" s="13">
        <v>0</v>
      </c>
      <c r="T20" s="13">
        <v>0</v>
      </c>
      <c r="U20" s="13">
        <v>0</v>
      </c>
      <c r="V20" s="13">
        <v>0</v>
      </c>
      <c r="W20" s="13">
        <v>0</v>
      </c>
      <c r="X20" s="13">
        <v>0</v>
      </c>
      <c r="Y20" s="13">
        <v>0</v>
      </c>
      <c r="Z20" s="13">
        <v>0</v>
      </c>
      <c r="AA20" s="13">
        <v>0</v>
      </c>
      <c r="AB20" s="13">
        <v>0</v>
      </c>
      <c r="AC20" s="13">
        <v>0</v>
      </c>
      <c r="AD20" s="13">
        <v>0</v>
      </c>
      <c r="AE20" s="13">
        <v>0</v>
      </c>
      <c r="AF20" s="13">
        <v>0</v>
      </c>
      <c r="AG20" s="13">
        <v>0</v>
      </c>
      <c r="AH20" s="13">
        <v>0</v>
      </c>
      <c r="AI20" s="13">
        <v>0</v>
      </c>
      <c r="AJ20" s="13">
        <v>0</v>
      </c>
      <c r="AK20" s="13">
        <v>0</v>
      </c>
      <c r="AL20" s="13">
        <v>0</v>
      </c>
      <c r="AM20" s="13">
        <v>0</v>
      </c>
      <c r="AN20" s="13">
        <v>0</v>
      </c>
      <c r="AO20" s="13">
        <v>1558.05</v>
      </c>
      <c r="AP20" s="13">
        <v>0</v>
      </c>
      <c r="AQ20" s="13">
        <v>0</v>
      </c>
      <c r="AR20" s="13">
        <v>0</v>
      </c>
      <c r="AS20" s="13">
        <v>0</v>
      </c>
      <c r="AT20" s="13">
        <v>0</v>
      </c>
      <c r="AU20" s="13">
        <v>0</v>
      </c>
      <c r="AV20" s="13">
        <v>0</v>
      </c>
      <c r="AW20" s="13">
        <v>0</v>
      </c>
      <c r="AX20" s="13">
        <v>0</v>
      </c>
      <c r="AY20" s="13">
        <v>0</v>
      </c>
      <c r="AZ20" s="13">
        <v>0</v>
      </c>
      <c r="BA20" s="13">
        <v>0</v>
      </c>
      <c r="BB20" s="13">
        <v>0</v>
      </c>
      <c r="BC20" s="13">
        <v>0</v>
      </c>
      <c r="BD20" s="13">
        <v>0</v>
      </c>
      <c r="BE20" s="13">
        <v>0</v>
      </c>
      <c r="BF20" s="13">
        <v>0</v>
      </c>
      <c r="BG20" s="13">
        <v>0</v>
      </c>
      <c r="BH20" s="13">
        <v>0</v>
      </c>
      <c r="BI20" s="13">
        <v>0</v>
      </c>
      <c r="BJ20" s="13">
        <v>0</v>
      </c>
      <c r="BK20" s="13">
        <v>0</v>
      </c>
      <c r="BL20" s="13">
        <v>0</v>
      </c>
      <c r="BM20" s="13">
        <v>0</v>
      </c>
      <c r="BN20" s="13">
        <v>0</v>
      </c>
      <c r="BO20" s="13">
        <v>0</v>
      </c>
      <c r="BP20" s="13">
        <v>0</v>
      </c>
      <c r="BQ20" s="13">
        <v>0</v>
      </c>
      <c r="BR20" s="13">
        <v>0</v>
      </c>
      <c r="BS20" s="13">
        <v>0</v>
      </c>
      <c r="BT20" s="13">
        <v>0</v>
      </c>
      <c r="BU20" s="13">
        <v>0</v>
      </c>
      <c r="BV20" s="13">
        <v>0</v>
      </c>
      <c r="BW20" s="13">
        <v>0</v>
      </c>
      <c r="BX20" s="13">
        <v>0</v>
      </c>
      <c r="BY20" s="13">
        <v>2515.25</v>
      </c>
    </row>
    <row r="21" spans="1:79" x14ac:dyDescent="0.2">
      <c r="A21" s="1"/>
      <c r="B21" s="1" t="s">
        <v>292</v>
      </c>
      <c r="C21" s="1" t="s">
        <v>293</v>
      </c>
      <c r="D21" s="55">
        <v>37</v>
      </c>
      <c r="E21" s="55">
        <v>0.01</v>
      </c>
      <c r="F21" s="55">
        <v>6242.05</v>
      </c>
      <c r="G21" s="55">
        <v>768</v>
      </c>
      <c r="H21" s="55">
        <v>0.01</v>
      </c>
      <c r="I21" s="55">
        <v>1194.75</v>
      </c>
      <c r="J21" s="55">
        <v>841</v>
      </c>
      <c r="K21" s="55">
        <v>713</v>
      </c>
      <c r="L21" s="55">
        <v>145</v>
      </c>
      <c r="M21" s="55">
        <v>198.5</v>
      </c>
      <c r="N21" s="55">
        <v>2005</v>
      </c>
      <c r="O21" s="55">
        <v>69</v>
      </c>
      <c r="P21" s="55">
        <v>55.25</v>
      </c>
      <c r="Q21" s="55">
        <v>0.01</v>
      </c>
      <c r="R21" s="55">
        <v>412.2</v>
      </c>
      <c r="S21" s="55">
        <v>914</v>
      </c>
      <c r="T21" s="55">
        <v>906.5</v>
      </c>
      <c r="U21" s="55">
        <v>888</v>
      </c>
      <c r="V21" s="55">
        <v>711</v>
      </c>
      <c r="W21" s="55">
        <v>1282.75</v>
      </c>
      <c r="X21" s="55">
        <v>29</v>
      </c>
      <c r="Y21" s="77">
        <v>0.01</v>
      </c>
      <c r="Z21" s="77">
        <v>786.51</v>
      </c>
      <c r="AA21" s="77">
        <v>0.01</v>
      </c>
      <c r="AB21" s="77">
        <v>0.01</v>
      </c>
      <c r="AC21" s="77">
        <v>0.01</v>
      </c>
      <c r="AD21" s="77">
        <v>86.01</v>
      </c>
      <c r="AE21" s="77">
        <v>0.01</v>
      </c>
      <c r="AF21" s="77">
        <v>0.01</v>
      </c>
      <c r="AG21" s="77">
        <v>2145.0600000000004</v>
      </c>
      <c r="AH21" s="77">
        <v>0.01</v>
      </c>
      <c r="AI21" s="77">
        <v>616.01</v>
      </c>
      <c r="AJ21" s="77">
        <v>0.01</v>
      </c>
      <c r="AK21" s="77">
        <v>0.01</v>
      </c>
      <c r="AL21" s="77">
        <v>6378.71</v>
      </c>
      <c r="AM21" s="55">
        <v>4132</v>
      </c>
      <c r="AN21" s="55">
        <v>108.51</v>
      </c>
      <c r="AO21" s="55">
        <v>1558.05</v>
      </c>
      <c r="AP21" s="77">
        <v>4823.71</v>
      </c>
      <c r="AQ21" s="77">
        <v>1778.01</v>
      </c>
      <c r="AR21" s="77">
        <v>1113.51</v>
      </c>
      <c r="AS21" s="77">
        <v>1811.01</v>
      </c>
      <c r="AT21" s="77">
        <v>3653.9100000000003</v>
      </c>
      <c r="AU21" s="77">
        <v>4371.8600000000006</v>
      </c>
      <c r="AV21" s="77">
        <v>2621.76</v>
      </c>
      <c r="AW21" s="77">
        <v>934.51</v>
      </c>
      <c r="AX21" s="77">
        <v>969.71</v>
      </c>
      <c r="AY21" s="77">
        <v>6951.1100000000006</v>
      </c>
      <c r="AZ21" s="55">
        <v>2549.0500000000002</v>
      </c>
      <c r="BA21" s="77">
        <v>1180.31</v>
      </c>
      <c r="BB21" s="77">
        <v>749.5</v>
      </c>
      <c r="BC21" s="77">
        <v>862.51</v>
      </c>
      <c r="BD21" s="77">
        <v>0.01</v>
      </c>
      <c r="BE21" s="77">
        <v>0.01</v>
      </c>
      <c r="BF21" s="77">
        <v>1203.56</v>
      </c>
      <c r="BG21" s="77">
        <v>10.01</v>
      </c>
      <c r="BH21" s="77">
        <v>3072.0600000000004</v>
      </c>
      <c r="BI21" s="77">
        <v>708.51</v>
      </c>
      <c r="BJ21" s="77">
        <v>1670.46</v>
      </c>
      <c r="BK21" s="77">
        <v>2107.7600000000002</v>
      </c>
      <c r="BL21" s="77">
        <v>2175.0100000000002</v>
      </c>
      <c r="BM21" s="77">
        <v>446.01</v>
      </c>
      <c r="BN21" s="77">
        <v>353.01</v>
      </c>
      <c r="BO21" s="77">
        <v>1.01</v>
      </c>
      <c r="BP21" s="77">
        <v>1794.76</v>
      </c>
      <c r="BQ21" s="77">
        <v>3528.01</v>
      </c>
      <c r="BR21" s="77">
        <v>0.01</v>
      </c>
      <c r="BS21" s="77">
        <v>368.51</v>
      </c>
      <c r="BT21" s="77">
        <v>0.01</v>
      </c>
      <c r="BU21" s="77">
        <v>0.01</v>
      </c>
      <c r="BV21" s="77">
        <v>3149.33</v>
      </c>
      <c r="BW21" s="77">
        <v>0.01</v>
      </c>
      <c r="BX21" s="61">
        <v>1205.6500000000001</v>
      </c>
      <c r="BY21" s="55">
        <v>2515.25</v>
      </c>
    </row>
    <row r="22" spans="1:79" x14ac:dyDescent="0.2">
      <c r="A22" s="1"/>
      <c r="B22" s="1" t="s">
        <v>294</v>
      </c>
      <c r="C22" s="1" t="s">
        <v>295</v>
      </c>
      <c r="D22" s="12">
        <v>37</v>
      </c>
      <c r="E22" s="12">
        <v>0.01</v>
      </c>
      <c r="F22" s="12">
        <v>6242.05</v>
      </c>
      <c r="G22" s="12">
        <v>768</v>
      </c>
      <c r="H22" s="12">
        <v>0.01</v>
      </c>
      <c r="I22" s="12">
        <v>1194.75</v>
      </c>
      <c r="J22" s="12">
        <v>841</v>
      </c>
      <c r="K22" s="12">
        <v>713</v>
      </c>
      <c r="L22" s="12">
        <v>145</v>
      </c>
      <c r="M22" s="12">
        <v>198.5</v>
      </c>
      <c r="N22" s="12">
        <v>2005</v>
      </c>
      <c r="O22" s="12">
        <v>69</v>
      </c>
      <c r="P22" s="12">
        <v>55.25</v>
      </c>
      <c r="Q22" s="12">
        <v>0.01</v>
      </c>
      <c r="R22" s="12">
        <v>412.2</v>
      </c>
      <c r="S22" s="12">
        <v>914</v>
      </c>
      <c r="T22" s="12">
        <v>906.5</v>
      </c>
      <c r="U22" s="12">
        <v>888</v>
      </c>
      <c r="V22" s="12">
        <v>711</v>
      </c>
      <c r="W22" s="12">
        <v>1282.75</v>
      </c>
      <c r="X22" s="12">
        <v>29</v>
      </c>
      <c r="Y22" s="12">
        <v>0.01</v>
      </c>
      <c r="Z22" s="12">
        <v>786.51</v>
      </c>
      <c r="AA22" s="12">
        <v>0.01</v>
      </c>
      <c r="AB22" s="12">
        <v>0.01</v>
      </c>
      <c r="AC22" s="12">
        <v>0.01</v>
      </c>
      <c r="AD22" s="12">
        <v>86.01</v>
      </c>
      <c r="AE22" s="12">
        <v>0.01</v>
      </c>
      <c r="AF22" s="12">
        <v>0.01</v>
      </c>
      <c r="AG22" s="12">
        <v>2145.0600000000004</v>
      </c>
      <c r="AH22" s="12">
        <v>0.01</v>
      </c>
      <c r="AI22" s="12">
        <v>616.01</v>
      </c>
      <c r="AJ22" s="12">
        <v>0.01</v>
      </c>
      <c r="AK22" s="12">
        <v>0.01</v>
      </c>
      <c r="AL22" s="12">
        <v>6378.71</v>
      </c>
      <c r="AM22" s="12">
        <v>4132</v>
      </c>
      <c r="AN22" s="12">
        <v>108.51</v>
      </c>
      <c r="AO22" s="12">
        <v>1558.05</v>
      </c>
      <c r="AP22" s="12">
        <v>4823.71</v>
      </c>
      <c r="AQ22" s="12">
        <v>1778.01</v>
      </c>
      <c r="AR22" s="12">
        <v>1113.51</v>
      </c>
      <c r="AS22" s="12">
        <v>1811.01</v>
      </c>
      <c r="AT22" s="12">
        <v>3653.9100000000003</v>
      </c>
      <c r="AU22" s="12">
        <v>4371.8600000000006</v>
      </c>
      <c r="AV22" s="12">
        <v>2621.76</v>
      </c>
      <c r="AW22" s="12">
        <v>934.51</v>
      </c>
      <c r="AX22" s="12">
        <v>969.71</v>
      </c>
      <c r="AY22" s="12">
        <v>6951.1100000000006</v>
      </c>
      <c r="AZ22" s="12">
        <v>2549.0600000000004</v>
      </c>
      <c r="BA22" s="12">
        <v>1180.31</v>
      </c>
      <c r="BB22" s="12">
        <v>749.5</v>
      </c>
      <c r="BC22" s="12">
        <v>862.51</v>
      </c>
      <c r="BD22" s="12">
        <v>0.01</v>
      </c>
      <c r="BE22" s="12">
        <v>0.01</v>
      </c>
      <c r="BF22" s="12">
        <v>1203.56</v>
      </c>
      <c r="BG22" s="12">
        <v>10.01</v>
      </c>
      <c r="BH22" s="12">
        <v>3072.0600000000004</v>
      </c>
      <c r="BI22" s="12">
        <v>708.51</v>
      </c>
      <c r="BJ22" s="12">
        <v>1670.46</v>
      </c>
      <c r="BK22" s="12">
        <v>2107.7600000000002</v>
      </c>
      <c r="BL22" s="12">
        <v>2175.0100000000002</v>
      </c>
      <c r="BM22" s="12">
        <v>446.01</v>
      </c>
      <c r="BN22" s="12">
        <v>353.01</v>
      </c>
      <c r="BO22" s="12">
        <v>1.01</v>
      </c>
      <c r="BP22" s="12">
        <v>1794.76</v>
      </c>
      <c r="BQ22" s="12">
        <v>3528.01</v>
      </c>
      <c r="BR22" s="12">
        <v>0.01</v>
      </c>
      <c r="BS22" s="12">
        <v>368.51</v>
      </c>
      <c r="BT22" s="12">
        <v>0.01</v>
      </c>
      <c r="BU22" s="12">
        <v>0.01</v>
      </c>
      <c r="BV22" s="12">
        <v>3149.33</v>
      </c>
      <c r="BW22" s="12">
        <v>0.01</v>
      </c>
      <c r="BX22" s="12">
        <v>1205.6500000000001</v>
      </c>
      <c r="BY22" s="12">
        <v>2515.25</v>
      </c>
    </row>
    <row r="23" spans="1:79" x14ac:dyDescent="0.2">
      <c r="A23" s="1"/>
      <c r="B23" s="1" t="s">
        <v>296</v>
      </c>
      <c r="C23" s="1" t="s">
        <v>297</v>
      </c>
      <c r="D23" s="12">
        <v>111500</v>
      </c>
      <c r="E23" s="12">
        <v>270750</v>
      </c>
      <c r="F23" s="12">
        <v>180000</v>
      </c>
      <c r="G23" s="12">
        <v>211500</v>
      </c>
      <c r="H23" s="12">
        <v>10000</v>
      </c>
      <c r="I23" s="12">
        <v>35000</v>
      </c>
      <c r="J23" s="12">
        <v>56700</v>
      </c>
      <c r="K23" s="12">
        <v>154300.45762401613</v>
      </c>
      <c r="L23" s="12">
        <v>14000</v>
      </c>
      <c r="M23" s="12">
        <v>35000</v>
      </c>
      <c r="N23" s="12">
        <v>50000</v>
      </c>
      <c r="O23" s="12">
        <v>50000</v>
      </c>
      <c r="P23" s="12">
        <v>7500</v>
      </c>
      <c r="Q23" s="12">
        <v>5500.73</v>
      </c>
      <c r="R23" s="12">
        <v>185573.18168213111</v>
      </c>
      <c r="S23" s="12">
        <v>110000</v>
      </c>
      <c r="T23" s="12">
        <v>160000</v>
      </c>
      <c r="U23" s="12">
        <v>249792</v>
      </c>
      <c r="V23" s="12">
        <v>215000</v>
      </c>
      <c r="W23" s="12">
        <v>139000</v>
      </c>
      <c r="X23" s="12">
        <v>6646.9619874289137</v>
      </c>
      <c r="Y23" s="12">
        <v>8397.5</v>
      </c>
      <c r="Z23" s="12">
        <v>99500</v>
      </c>
      <c r="AA23" s="12">
        <v>104500</v>
      </c>
      <c r="AB23" s="12">
        <v>85000</v>
      </c>
      <c r="AC23" s="12">
        <v>590000</v>
      </c>
      <c r="AD23" s="12">
        <v>223500</v>
      </c>
      <c r="AE23" s="12">
        <v>311000</v>
      </c>
      <c r="AF23" s="12">
        <v>395000</v>
      </c>
      <c r="AG23" s="12">
        <v>177342.11313977849</v>
      </c>
      <c r="AH23" s="12">
        <v>142173.00209518109</v>
      </c>
      <c r="AI23" s="12">
        <v>208148</v>
      </c>
      <c r="AJ23" s="12">
        <v>60000</v>
      </c>
      <c r="AK23" s="12">
        <v>666205</v>
      </c>
      <c r="AL23" s="12">
        <v>805000</v>
      </c>
      <c r="AM23" s="12">
        <v>183328.34480694402</v>
      </c>
      <c r="AN23" s="12">
        <v>43000</v>
      </c>
      <c r="AO23" s="12">
        <v>129000</v>
      </c>
      <c r="AP23" s="12">
        <v>315000</v>
      </c>
      <c r="AQ23" s="12">
        <v>60000</v>
      </c>
      <c r="AR23" s="12">
        <v>60000</v>
      </c>
      <c r="AS23" s="12">
        <v>144000</v>
      </c>
      <c r="AT23" s="12">
        <v>50000</v>
      </c>
      <c r="AU23" s="12">
        <v>300000</v>
      </c>
      <c r="AV23" s="12">
        <v>262000</v>
      </c>
      <c r="AW23" s="12">
        <v>141750</v>
      </c>
      <c r="AX23" s="12">
        <v>161600</v>
      </c>
      <c r="AY23" s="12">
        <v>171000</v>
      </c>
      <c r="AZ23" s="12">
        <v>128000</v>
      </c>
      <c r="BA23" s="12">
        <v>90000</v>
      </c>
      <c r="BB23" s="12">
        <v>50000</v>
      </c>
      <c r="BC23" s="12">
        <v>250900</v>
      </c>
      <c r="BD23" s="12">
        <v>210276</v>
      </c>
      <c r="BE23" s="12">
        <v>245000</v>
      </c>
      <c r="BF23" s="12">
        <v>261000</v>
      </c>
      <c r="BG23" s="12">
        <v>260000</v>
      </c>
      <c r="BH23" s="12">
        <v>230000</v>
      </c>
      <c r="BI23" s="12">
        <v>29000</v>
      </c>
      <c r="BJ23" s="12">
        <v>120000</v>
      </c>
      <c r="BK23" s="12">
        <v>83500</v>
      </c>
      <c r="BL23" s="12">
        <v>136000</v>
      </c>
      <c r="BM23" s="12">
        <v>31500</v>
      </c>
      <c r="BN23" s="12">
        <v>34000</v>
      </c>
      <c r="BO23" s="12">
        <v>170000</v>
      </c>
      <c r="BP23" s="12">
        <v>99000</v>
      </c>
      <c r="BQ23" s="12">
        <v>295000</v>
      </c>
      <c r="BR23" s="12">
        <v>25000</v>
      </c>
      <c r="BS23" s="12">
        <v>30000</v>
      </c>
      <c r="BT23" s="12">
        <v>7500</v>
      </c>
      <c r="BU23" s="12">
        <v>570000</v>
      </c>
      <c r="BV23" s="12">
        <v>226100</v>
      </c>
      <c r="BW23" s="12">
        <v>12000</v>
      </c>
      <c r="BX23" s="12">
        <v>119724.63334331039</v>
      </c>
      <c r="BY23" s="12">
        <v>263768.33283448068</v>
      </c>
      <c r="BZ23" s="83">
        <v>12131476.257513272</v>
      </c>
    </row>
    <row r="24" spans="1:79" x14ac:dyDescent="0.2">
      <c r="A24" s="1"/>
      <c r="B24" s="25" t="s">
        <v>298</v>
      </c>
      <c r="C24" s="25" t="s">
        <v>299</v>
      </c>
      <c r="D24" s="52">
        <v>4552.6400000000003</v>
      </c>
      <c r="E24" s="52">
        <v>0</v>
      </c>
      <c r="F24" s="52">
        <v>129218.87</v>
      </c>
      <c r="G24" s="52">
        <v>98196.83</v>
      </c>
      <c r="H24" s="52">
        <v>0</v>
      </c>
      <c r="I24" s="52">
        <v>28444</v>
      </c>
      <c r="J24" s="52">
        <v>25715.879999999997</v>
      </c>
      <c r="K24" s="52">
        <v>82044.19</v>
      </c>
      <c r="L24" s="52">
        <v>17235.28</v>
      </c>
      <c r="M24" s="52">
        <v>24235.59</v>
      </c>
      <c r="N24" s="52">
        <v>51032.62</v>
      </c>
      <c r="O24" s="52">
        <v>20957.150000000001</v>
      </c>
      <c r="P24" s="52">
        <v>2564.2199999999998</v>
      </c>
      <c r="Q24" s="52">
        <v>0</v>
      </c>
      <c r="R24" s="52">
        <v>186817.1</v>
      </c>
      <c r="S24" s="52">
        <v>23535.239999999998</v>
      </c>
      <c r="T24" s="52">
        <v>47966.479999999996</v>
      </c>
      <c r="U24" s="52">
        <v>34888.67</v>
      </c>
      <c r="V24" s="52">
        <v>148727.92000000001</v>
      </c>
      <c r="W24" s="52">
        <v>84677.89</v>
      </c>
      <c r="X24" s="52">
        <v>2420.09</v>
      </c>
      <c r="Y24" s="52">
        <v>0</v>
      </c>
      <c r="Z24" s="52">
        <v>61650</v>
      </c>
      <c r="AA24" s="52">
        <v>0</v>
      </c>
      <c r="AB24" s="52">
        <v>0</v>
      </c>
      <c r="AC24" s="52">
        <v>0</v>
      </c>
      <c r="AD24" s="52">
        <v>312740.40000000002</v>
      </c>
      <c r="AE24" s="52">
        <v>0</v>
      </c>
      <c r="AF24" s="52">
        <v>0</v>
      </c>
      <c r="AG24" s="52">
        <v>192978.9</v>
      </c>
      <c r="AH24" s="52">
        <v>6.18</v>
      </c>
      <c r="AI24" s="52">
        <v>178090.9</v>
      </c>
      <c r="AJ24" s="52">
        <v>18.510000000000002</v>
      </c>
      <c r="AK24" s="52">
        <v>0</v>
      </c>
      <c r="AL24" s="52">
        <v>283491.83</v>
      </c>
      <c r="AM24" s="52">
        <v>157292.59</v>
      </c>
      <c r="AN24" s="52">
        <v>38853</v>
      </c>
      <c r="AO24" s="52">
        <v>97777.38</v>
      </c>
      <c r="AP24" s="52">
        <v>236783.32</v>
      </c>
      <c r="AQ24" s="52">
        <v>46910.82</v>
      </c>
      <c r="AR24" s="52">
        <v>34336.509999999995</v>
      </c>
      <c r="AS24" s="52">
        <v>62587.08</v>
      </c>
      <c r="AT24" s="52">
        <v>99259.180000000008</v>
      </c>
      <c r="AU24" s="52">
        <v>169474.56</v>
      </c>
      <c r="AV24" s="52">
        <v>172198.99</v>
      </c>
      <c r="AW24" s="52">
        <v>110285.49</v>
      </c>
      <c r="AX24" s="52">
        <v>62375.509999999995</v>
      </c>
      <c r="AY24" s="52">
        <v>152310.79</v>
      </c>
      <c r="AZ24" s="52">
        <v>73983.11</v>
      </c>
      <c r="BA24" s="52">
        <v>27812.52</v>
      </c>
      <c r="BB24" s="52">
        <v>19989.22</v>
      </c>
      <c r="BC24" s="52">
        <v>119651.49</v>
      </c>
      <c r="BD24" s="52">
        <v>625.33999999999992</v>
      </c>
      <c r="BE24" s="52">
        <v>0</v>
      </c>
      <c r="BF24" s="52">
        <v>129147.95</v>
      </c>
      <c r="BG24" s="52">
        <v>891.86</v>
      </c>
      <c r="BH24" s="52">
        <v>75482.83</v>
      </c>
      <c r="BI24" s="52">
        <v>32863.009999999995</v>
      </c>
      <c r="BJ24" s="52">
        <v>47607.06</v>
      </c>
      <c r="BK24" s="52">
        <v>52791.090000000004</v>
      </c>
      <c r="BL24" s="52">
        <v>45247.82</v>
      </c>
      <c r="BM24" s="52">
        <v>12368.130000000001</v>
      </c>
      <c r="BN24" s="52">
        <v>10017.710000000001</v>
      </c>
      <c r="BO24" s="52">
        <v>140.10999999999999</v>
      </c>
      <c r="BP24" s="52">
        <v>131550.98000000001</v>
      </c>
      <c r="BQ24" s="52">
        <v>88143.08</v>
      </c>
      <c r="BR24" s="52">
        <v>10.98</v>
      </c>
      <c r="BS24" s="52">
        <v>12714.73</v>
      </c>
      <c r="BT24" s="52">
        <v>13.98</v>
      </c>
      <c r="BU24" s="52">
        <v>0</v>
      </c>
      <c r="BV24" s="52">
        <v>143322.81</v>
      </c>
      <c r="BW24" s="52">
        <v>0</v>
      </c>
      <c r="BX24" s="52">
        <v>250206.5</v>
      </c>
      <c r="BY24" s="52">
        <v>205009.99</v>
      </c>
      <c r="BZ24" s="83">
        <v>4962244.9000000004</v>
      </c>
    </row>
    <row r="25" spans="1:79" x14ac:dyDescent="0.2">
      <c r="A25" s="1"/>
      <c r="B25" s="1" t="s">
        <v>300</v>
      </c>
      <c r="C25" s="1"/>
      <c r="D25" s="10">
        <v>106947.36</v>
      </c>
      <c r="E25" s="10">
        <v>270750</v>
      </c>
      <c r="F25" s="10">
        <v>50781.130000000005</v>
      </c>
      <c r="G25" s="10">
        <v>113303.17</v>
      </c>
      <c r="H25" s="10">
        <v>10000</v>
      </c>
      <c r="I25" s="10">
        <v>6556</v>
      </c>
      <c r="J25" s="10">
        <v>30984.120000000003</v>
      </c>
      <c r="K25" s="10">
        <v>72256.267624016124</v>
      </c>
      <c r="L25" s="10">
        <v>-3235.2799999999988</v>
      </c>
      <c r="M25" s="10">
        <v>10764.41</v>
      </c>
      <c r="N25" s="10">
        <v>-1032.6200000000026</v>
      </c>
      <c r="O25" s="10">
        <v>29042.85</v>
      </c>
      <c r="P25" s="10">
        <v>4935.7800000000007</v>
      </c>
      <c r="Q25" s="10">
        <v>5500.73</v>
      </c>
      <c r="R25" s="10">
        <v>-1243.9183178688982</v>
      </c>
      <c r="S25" s="10">
        <v>86464.760000000009</v>
      </c>
      <c r="T25" s="10">
        <v>112033.52</v>
      </c>
      <c r="U25" s="10">
        <v>214903.33000000002</v>
      </c>
      <c r="V25" s="10">
        <v>66272.079999999987</v>
      </c>
      <c r="W25" s="10">
        <v>54322.11</v>
      </c>
      <c r="X25" s="10">
        <v>4226.8719874289136</v>
      </c>
      <c r="Y25" s="10">
        <v>8397.5</v>
      </c>
      <c r="Z25" s="10">
        <v>37850</v>
      </c>
      <c r="AA25" s="10">
        <v>104500</v>
      </c>
      <c r="AB25" s="10">
        <v>85000</v>
      </c>
      <c r="AC25" s="10">
        <v>590000</v>
      </c>
      <c r="AD25" s="10">
        <v>-89240.400000000023</v>
      </c>
      <c r="AE25" s="10">
        <v>311000</v>
      </c>
      <c r="AF25" s="10">
        <v>395000</v>
      </c>
      <c r="AG25" s="10">
        <v>-15636.786860221502</v>
      </c>
      <c r="AH25" s="10">
        <v>142166.82209518109</v>
      </c>
      <c r="AI25" s="10">
        <v>30057.100000000006</v>
      </c>
      <c r="AJ25" s="10">
        <v>59981.49</v>
      </c>
      <c r="AK25" s="10">
        <v>666205</v>
      </c>
      <c r="AL25" s="10">
        <v>521508.17</v>
      </c>
      <c r="AM25" s="10">
        <v>26035.754806944024</v>
      </c>
      <c r="AN25" s="10">
        <v>4147</v>
      </c>
      <c r="AO25" s="10">
        <v>31222.619999999995</v>
      </c>
      <c r="AP25" s="10">
        <v>78216.679999999993</v>
      </c>
      <c r="AQ25" s="10">
        <v>13089.18</v>
      </c>
      <c r="AR25" s="10">
        <v>25663.490000000005</v>
      </c>
      <c r="AS25" s="10">
        <v>81412.92</v>
      </c>
      <c r="AT25" s="10">
        <v>-49259.180000000008</v>
      </c>
      <c r="AU25" s="10">
        <v>130525.44</v>
      </c>
      <c r="AV25" s="10">
        <v>89801.010000000009</v>
      </c>
      <c r="AW25" s="10">
        <v>31464.509999999995</v>
      </c>
      <c r="AX25" s="10">
        <v>99224.49</v>
      </c>
      <c r="AY25" s="10">
        <v>18689.209999999992</v>
      </c>
      <c r="AZ25" s="10">
        <v>54016.89</v>
      </c>
      <c r="BA25" s="10">
        <v>62187.479999999996</v>
      </c>
      <c r="BB25" s="10">
        <v>30010.78</v>
      </c>
      <c r="BC25" s="10">
        <v>131248.51</v>
      </c>
      <c r="BD25" s="10">
        <v>209650.66</v>
      </c>
      <c r="BE25" s="10">
        <v>245000</v>
      </c>
      <c r="BF25" s="10">
        <v>131852.04999999999</v>
      </c>
      <c r="BG25" s="10">
        <v>259108.14</v>
      </c>
      <c r="BH25" s="10">
        <v>154517.16999999998</v>
      </c>
      <c r="BI25" s="10">
        <v>-3863.0099999999948</v>
      </c>
      <c r="BJ25" s="10">
        <v>72392.94</v>
      </c>
      <c r="BK25" s="10">
        <v>30708.909999999996</v>
      </c>
      <c r="BL25" s="10">
        <v>90752.18</v>
      </c>
      <c r="BM25" s="10">
        <v>19131.87</v>
      </c>
      <c r="BN25" s="10">
        <v>23982.29</v>
      </c>
      <c r="BO25" s="10">
        <v>169859.89</v>
      </c>
      <c r="BP25" s="10">
        <v>-32550.98000000001</v>
      </c>
      <c r="BQ25" s="10">
        <v>206856.91999999998</v>
      </c>
      <c r="BR25" s="10">
        <v>24989.02</v>
      </c>
      <c r="BS25" s="10">
        <v>17285.27</v>
      </c>
      <c r="BT25" s="10">
        <v>7486.02</v>
      </c>
      <c r="BU25" s="10">
        <v>570000</v>
      </c>
      <c r="BV25" s="10">
        <v>82777.19</v>
      </c>
      <c r="BW25" s="10">
        <v>12000</v>
      </c>
      <c r="BX25" s="10">
        <v>-130481.86665668961</v>
      </c>
      <c r="BY25" s="10">
        <v>58758.342834480689</v>
      </c>
      <c r="BZ25" s="83">
        <v>7169231.3575132703</v>
      </c>
      <c r="CA25" s="83">
        <v>0</v>
      </c>
    </row>
    <row r="26" spans="1:79" x14ac:dyDescent="0.2">
      <c r="A26" s="26"/>
      <c r="B26" s="27"/>
      <c r="C26" s="27"/>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85">
        <v>0.59096116625321826</v>
      </c>
    </row>
    <row r="27" spans="1:79" x14ac:dyDescent="0.2">
      <c r="A27" s="30"/>
      <c r="B27" s="30" t="s">
        <v>303</v>
      </c>
      <c r="C27" s="30"/>
      <c r="D27" s="29">
        <v>0</v>
      </c>
      <c r="E27" s="29">
        <v>0</v>
      </c>
      <c r="F27" s="29">
        <v>0</v>
      </c>
      <c r="G27" s="29">
        <v>0</v>
      </c>
      <c r="H27" s="29">
        <v>0</v>
      </c>
      <c r="I27" s="29">
        <v>0</v>
      </c>
      <c r="J27" s="29">
        <v>0</v>
      </c>
      <c r="K27" s="29">
        <v>2.2393063409253955E-4</v>
      </c>
      <c r="L27" s="29">
        <v>0</v>
      </c>
      <c r="M27" s="29">
        <v>0</v>
      </c>
      <c r="N27" s="29">
        <v>0</v>
      </c>
      <c r="O27" s="29">
        <v>0</v>
      </c>
      <c r="P27" s="29">
        <v>0</v>
      </c>
      <c r="Q27" s="29">
        <v>0</v>
      </c>
      <c r="R27" s="29">
        <v>0</v>
      </c>
      <c r="S27" s="29">
        <v>0</v>
      </c>
      <c r="T27" s="29">
        <v>0</v>
      </c>
      <c r="U27" s="29">
        <v>0</v>
      </c>
      <c r="V27" s="29">
        <v>0</v>
      </c>
      <c r="W27" s="29">
        <v>0</v>
      </c>
      <c r="X27" s="29">
        <v>0</v>
      </c>
      <c r="Y27" s="29">
        <v>-0.5</v>
      </c>
      <c r="Z27" s="29">
        <v>0</v>
      </c>
      <c r="AA27" s="29">
        <v>0</v>
      </c>
      <c r="AB27" s="29">
        <v>0</v>
      </c>
      <c r="AC27" s="29">
        <v>0</v>
      </c>
      <c r="AD27" s="29">
        <v>0</v>
      </c>
      <c r="AE27" s="29">
        <v>0</v>
      </c>
      <c r="AF27" s="29">
        <v>0</v>
      </c>
      <c r="AG27" s="29">
        <v>0</v>
      </c>
      <c r="AH27" s="29">
        <v>0</v>
      </c>
      <c r="AI27" s="29">
        <v>0</v>
      </c>
      <c r="AJ27" s="29">
        <v>0</v>
      </c>
      <c r="AK27" s="29">
        <v>0</v>
      </c>
      <c r="AL27" s="29">
        <v>0</v>
      </c>
      <c r="AM27" s="29">
        <v>0</v>
      </c>
      <c r="AN27" s="29">
        <v>0</v>
      </c>
      <c r="AO27" s="29">
        <v>0</v>
      </c>
      <c r="AP27" s="29">
        <v>0</v>
      </c>
      <c r="AQ27" s="29">
        <v>0</v>
      </c>
      <c r="AR27" s="29">
        <v>0</v>
      </c>
      <c r="AS27" s="29">
        <v>0</v>
      </c>
      <c r="AT27" s="29">
        <v>0</v>
      </c>
      <c r="AU27" s="29">
        <v>0</v>
      </c>
      <c r="AV27" s="29">
        <v>0</v>
      </c>
      <c r="AW27" s="29">
        <v>0</v>
      </c>
      <c r="AX27" s="29">
        <v>0</v>
      </c>
      <c r="AY27" s="29">
        <v>0</v>
      </c>
      <c r="AZ27" s="29">
        <v>0</v>
      </c>
      <c r="BA27" s="29">
        <v>0</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row>
    <row r="28" spans="1:79" x14ac:dyDescent="0.2">
      <c r="A28" s="30"/>
      <c r="B28" s="33" t="s">
        <v>7532</v>
      </c>
      <c r="C28" s="33"/>
      <c r="D28" s="32" t="s">
        <v>7103</v>
      </c>
      <c r="E28" s="32" t="s">
        <v>7103</v>
      </c>
      <c r="F28" s="32" t="s">
        <v>7103</v>
      </c>
      <c r="G28" s="32" t="s">
        <v>7103</v>
      </c>
      <c r="H28" s="32" t="s">
        <v>7103</v>
      </c>
      <c r="I28" s="32" t="s">
        <v>7103</v>
      </c>
      <c r="J28" s="32" t="s">
        <v>7103</v>
      </c>
      <c r="K28" s="32" t="s">
        <v>7103</v>
      </c>
      <c r="L28" s="32" t="s">
        <v>7103</v>
      </c>
      <c r="M28" s="32" t="s">
        <v>7103</v>
      </c>
      <c r="N28" s="32" t="s">
        <v>7103</v>
      </c>
      <c r="O28" s="32" t="s">
        <v>7103</v>
      </c>
      <c r="P28" s="32" t="s">
        <v>7103</v>
      </c>
      <c r="Q28" s="32" t="s">
        <v>7103</v>
      </c>
      <c r="R28" s="32" t="s">
        <v>7103</v>
      </c>
      <c r="S28" s="32" t="s">
        <v>7103</v>
      </c>
      <c r="T28" s="32" t="s">
        <v>7103</v>
      </c>
      <c r="U28" s="32" t="s">
        <v>7103</v>
      </c>
      <c r="V28" s="32" t="s">
        <v>7103</v>
      </c>
      <c r="W28" s="32" t="s">
        <v>7103</v>
      </c>
      <c r="X28" s="32" t="s">
        <v>7103</v>
      </c>
      <c r="Y28" s="32" t="s">
        <v>7103</v>
      </c>
      <c r="Z28" s="32" t="s">
        <v>7103</v>
      </c>
      <c r="AA28" s="32" t="s">
        <v>7103</v>
      </c>
      <c r="AB28" s="32" t="s">
        <v>7103</v>
      </c>
      <c r="AC28" s="32" t="s">
        <v>7103</v>
      </c>
      <c r="AD28" s="32" t="s">
        <v>7103</v>
      </c>
      <c r="AE28" s="32" t="s">
        <v>7103</v>
      </c>
      <c r="AF28" s="32" t="s">
        <v>7103</v>
      </c>
      <c r="AG28" s="32" t="s">
        <v>7103</v>
      </c>
      <c r="AH28" s="32" t="s">
        <v>7103</v>
      </c>
      <c r="AI28" s="32" t="s">
        <v>7103</v>
      </c>
      <c r="AJ28" s="32" t="s">
        <v>7103</v>
      </c>
      <c r="AK28" s="32" t="s">
        <v>7103</v>
      </c>
      <c r="AL28" s="32" t="s">
        <v>7103</v>
      </c>
      <c r="AM28" s="32" t="s">
        <v>7103</v>
      </c>
      <c r="AN28" s="32" t="s">
        <v>7103</v>
      </c>
      <c r="AO28" s="32" t="s">
        <v>7103</v>
      </c>
      <c r="AP28" s="32" t="s">
        <v>7103</v>
      </c>
      <c r="AQ28" s="32" t="s">
        <v>7103</v>
      </c>
      <c r="AR28" s="32" t="s">
        <v>7103</v>
      </c>
      <c r="AS28" s="32" t="s">
        <v>7103</v>
      </c>
      <c r="AT28" s="32" t="s">
        <v>7103</v>
      </c>
      <c r="AU28" s="32" t="s">
        <v>7103</v>
      </c>
      <c r="AV28" s="32" t="s">
        <v>7103</v>
      </c>
      <c r="AW28" s="32" t="s">
        <v>7103</v>
      </c>
      <c r="AX28" s="32" t="s">
        <v>7103</v>
      </c>
      <c r="AY28" s="32" t="s">
        <v>7103</v>
      </c>
      <c r="AZ28" s="32" t="s">
        <v>7103</v>
      </c>
      <c r="BA28" s="32" t="s">
        <v>7103</v>
      </c>
      <c r="BB28" s="32" t="s">
        <v>7103</v>
      </c>
      <c r="BC28" s="32" t="s">
        <v>7103</v>
      </c>
      <c r="BD28" s="32" t="s">
        <v>7103</v>
      </c>
      <c r="BE28" s="32" t="s">
        <v>7103</v>
      </c>
      <c r="BF28" s="32" t="s">
        <v>7103</v>
      </c>
      <c r="BG28" s="32" t="s">
        <v>7103</v>
      </c>
      <c r="BH28" s="32" t="s">
        <v>7103</v>
      </c>
      <c r="BI28" s="32" t="s">
        <v>7103</v>
      </c>
      <c r="BJ28" s="32" t="s">
        <v>7103</v>
      </c>
      <c r="BK28" s="32" t="s">
        <v>7103</v>
      </c>
      <c r="BL28" s="32" t="s">
        <v>7103</v>
      </c>
      <c r="BM28" s="32" t="s">
        <v>7103</v>
      </c>
      <c r="BN28" s="32" t="s">
        <v>7103</v>
      </c>
      <c r="BO28" s="32" t="s">
        <v>7103</v>
      </c>
      <c r="BP28" s="32" t="s">
        <v>7103</v>
      </c>
      <c r="BQ28" s="32" t="s">
        <v>7103</v>
      </c>
      <c r="BR28" s="32" t="s">
        <v>7103</v>
      </c>
      <c r="BS28" s="32" t="s">
        <v>7103</v>
      </c>
      <c r="BT28" s="32" t="s">
        <v>7103</v>
      </c>
      <c r="BU28" s="32" t="s">
        <v>7103</v>
      </c>
      <c r="BV28" s="32" t="s">
        <v>7103</v>
      </c>
      <c r="BW28" s="32" t="s">
        <v>7103</v>
      </c>
      <c r="BX28" s="32" t="s">
        <v>7103</v>
      </c>
      <c r="BY28" s="32" t="s">
        <v>7103</v>
      </c>
    </row>
    <row r="29" spans="1:79" x14ac:dyDescent="0.2">
      <c r="A29" s="1"/>
      <c r="B29" s="15" t="s">
        <v>7460</v>
      </c>
      <c r="C29" s="1"/>
      <c r="D29" s="53">
        <v>1</v>
      </c>
      <c r="E29" s="53">
        <v>1</v>
      </c>
      <c r="F29" s="53">
        <v>1</v>
      </c>
      <c r="G29" s="53">
        <v>1</v>
      </c>
      <c r="H29" s="53">
        <v>1</v>
      </c>
      <c r="I29" s="53">
        <v>1</v>
      </c>
      <c r="J29" s="53">
        <v>1</v>
      </c>
      <c r="K29" s="53">
        <v>0.99999999854873645</v>
      </c>
      <c r="L29" s="53">
        <v>1</v>
      </c>
      <c r="M29" s="53">
        <v>1</v>
      </c>
      <c r="N29" s="53">
        <v>1</v>
      </c>
      <c r="O29" s="53">
        <v>1</v>
      </c>
      <c r="P29" s="53">
        <v>1</v>
      </c>
      <c r="Q29" s="53">
        <v>1</v>
      </c>
      <c r="R29" s="53">
        <v>1</v>
      </c>
      <c r="S29" s="53">
        <v>1</v>
      </c>
      <c r="T29" s="53">
        <v>1</v>
      </c>
      <c r="U29" s="53">
        <v>1</v>
      </c>
      <c r="V29" s="53">
        <v>1</v>
      </c>
      <c r="W29" s="53">
        <v>1</v>
      </c>
      <c r="X29" s="53">
        <v>1</v>
      </c>
      <c r="Y29" s="53">
        <v>1.0000595450756222</v>
      </c>
      <c r="Z29" s="53">
        <v>1</v>
      </c>
      <c r="AA29" s="53">
        <v>1</v>
      </c>
      <c r="AB29" s="53">
        <v>1</v>
      </c>
      <c r="AC29" s="53">
        <v>1</v>
      </c>
      <c r="AD29" s="53">
        <v>1</v>
      </c>
      <c r="AE29" s="53">
        <v>1</v>
      </c>
      <c r="AF29" s="53">
        <v>1</v>
      </c>
      <c r="AG29" s="53">
        <v>1</v>
      </c>
      <c r="AH29" s="53">
        <v>1</v>
      </c>
      <c r="AI29" s="53">
        <v>1</v>
      </c>
      <c r="AJ29" s="53">
        <v>1</v>
      </c>
      <c r="AK29" s="53">
        <v>1</v>
      </c>
      <c r="AL29" s="53">
        <v>1</v>
      </c>
      <c r="AM29" s="53">
        <v>1</v>
      </c>
      <c r="AN29" s="53">
        <v>1</v>
      </c>
      <c r="AO29" s="53">
        <v>1</v>
      </c>
      <c r="AP29" s="53">
        <v>1</v>
      </c>
      <c r="AQ29" s="53">
        <v>1</v>
      </c>
      <c r="AR29" s="53">
        <v>1</v>
      </c>
      <c r="AS29" s="53">
        <v>1</v>
      </c>
      <c r="AT29" s="53">
        <v>1</v>
      </c>
      <c r="AU29" s="53">
        <v>1</v>
      </c>
      <c r="AV29" s="53">
        <v>1</v>
      </c>
      <c r="AW29" s="53">
        <v>1</v>
      </c>
      <c r="AX29" s="53">
        <v>1</v>
      </c>
      <c r="AY29" s="53">
        <v>1</v>
      </c>
      <c r="AZ29" s="53">
        <v>1</v>
      </c>
      <c r="BA29" s="53">
        <v>1</v>
      </c>
      <c r="BB29" s="53">
        <v>1</v>
      </c>
      <c r="BC29" s="53">
        <v>1</v>
      </c>
      <c r="BD29" s="53">
        <v>1</v>
      </c>
      <c r="BE29" s="53">
        <v>1</v>
      </c>
      <c r="BF29" s="53">
        <v>1</v>
      </c>
      <c r="BG29" s="53">
        <v>1</v>
      </c>
      <c r="BH29" s="53">
        <v>1</v>
      </c>
      <c r="BI29" s="53">
        <v>1</v>
      </c>
      <c r="BJ29" s="53">
        <v>1</v>
      </c>
      <c r="BK29" s="53">
        <v>1</v>
      </c>
      <c r="BL29" s="53">
        <v>1</v>
      </c>
      <c r="BM29" s="53">
        <v>1</v>
      </c>
      <c r="BN29" s="53">
        <v>1</v>
      </c>
      <c r="BO29" s="53">
        <v>1</v>
      </c>
      <c r="BP29" s="53">
        <v>1</v>
      </c>
      <c r="BQ29" s="53">
        <v>1</v>
      </c>
      <c r="BR29" s="53">
        <v>1</v>
      </c>
      <c r="BS29" s="53">
        <v>1</v>
      </c>
      <c r="BT29" s="53">
        <v>1</v>
      </c>
      <c r="BU29" s="53">
        <v>1</v>
      </c>
      <c r="BV29" s="53">
        <v>1</v>
      </c>
      <c r="BW29" s="53">
        <v>1</v>
      </c>
      <c r="BX29" s="53">
        <v>1</v>
      </c>
      <c r="BY29" s="53">
        <v>1</v>
      </c>
    </row>
    <row r="30" spans="1:79" x14ac:dyDescent="0.2">
      <c r="A30" s="1" t="s">
        <v>315</v>
      </c>
      <c r="B30" s="15" t="s">
        <v>316</v>
      </c>
      <c r="C30" s="15" t="s">
        <v>317</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4">
        <v>0</v>
      </c>
      <c r="AG30" s="34">
        <v>0</v>
      </c>
      <c r="AH30" s="34">
        <v>0</v>
      </c>
      <c r="AI30" s="34">
        <v>0</v>
      </c>
      <c r="AJ30" s="34">
        <v>0</v>
      </c>
      <c r="AK30" s="34">
        <v>0</v>
      </c>
      <c r="AL30" s="34">
        <v>0</v>
      </c>
      <c r="AM30" s="34">
        <v>0</v>
      </c>
      <c r="AN30" s="34">
        <v>0</v>
      </c>
      <c r="AO30" s="34">
        <v>0</v>
      </c>
      <c r="AP30" s="34">
        <v>0</v>
      </c>
      <c r="AQ30" s="34">
        <v>0</v>
      </c>
      <c r="AR30" s="34">
        <v>0</v>
      </c>
      <c r="AS30" s="34">
        <v>0</v>
      </c>
      <c r="AT30" s="34">
        <v>0</v>
      </c>
      <c r="AU30" s="34">
        <v>0</v>
      </c>
      <c r="AV30" s="34">
        <v>0</v>
      </c>
      <c r="AW30" s="34">
        <v>0</v>
      </c>
      <c r="AX30" s="34">
        <v>0</v>
      </c>
      <c r="AY30" s="34">
        <v>0</v>
      </c>
      <c r="AZ30" s="34">
        <v>-1.0000000000218279E-2</v>
      </c>
      <c r="BA30" s="34">
        <v>0</v>
      </c>
      <c r="BB30" s="34">
        <v>0</v>
      </c>
      <c r="BC30" s="34">
        <v>0</v>
      </c>
      <c r="BD30" s="34">
        <v>0</v>
      </c>
      <c r="BE30" s="34">
        <v>0</v>
      </c>
      <c r="BF30" s="34">
        <v>0</v>
      </c>
      <c r="BG30" s="34">
        <v>0</v>
      </c>
      <c r="BH30" s="34">
        <v>0</v>
      </c>
      <c r="BI30" s="34">
        <v>0</v>
      </c>
      <c r="BJ30" s="34">
        <v>0</v>
      </c>
      <c r="BK30" s="34">
        <v>0</v>
      </c>
      <c r="BL30" s="34">
        <v>0</v>
      </c>
      <c r="BM30" s="34">
        <v>0</v>
      </c>
      <c r="BN30" s="34">
        <v>0</v>
      </c>
      <c r="BO30" s="34">
        <v>0</v>
      </c>
      <c r="BP30" s="34">
        <v>0</v>
      </c>
      <c r="BQ30" s="34">
        <v>0</v>
      </c>
      <c r="BR30" s="34">
        <v>0</v>
      </c>
      <c r="BS30" s="34">
        <v>0</v>
      </c>
      <c r="BT30" s="34">
        <v>0</v>
      </c>
      <c r="BU30" s="34">
        <v>0</v>
      </c>
      <c r="BV30" s="34">
        <v>0</v>
      </c>
      <c r="BW30" s="34">
        <v>0</v>
      </c>
      <c r="BX30" s="34">
        <v>0</v>
      </c>
      <c r="BY30" s="34">
        <v>0</v>
      </c>
    </row>
    <row r="31" spans="1:79" x14ac:dyDescent="0.2">
      <c r="A31" s="1" t="s">
        <v>318</v>
      </c>
      <c r="B31" s="15" t="s">
        <v>319</v>
      </c>
      <c r="C31" s="15" t="s">
        <v>320</v>
      </c>
      <c r="D31" s="35">
        <v>1</v>
      </c>
      <c r="E31" s="35">
        <v>1</v>
      </c>
      <c r="F31" s="35">
        <v>1</v>
      </c>
      <c r="G31" s="35">
        <v>1</v>
      </c>
      <c r="H31" s="35">
        <v>1</v>
      </c>
      <c r="I31" s="35">
        <v>1</v>
      </c>
      <c r="J31" s="35">
        <v>1</v>
      </c>
      <c r="K31" s="35">
        <v>1</v>
      </c>
      <c r="L31" s="35">
        <v>1</v>
      </c>
      <c r="M31" s="35">
        <v>1</v>
      </c>
      <c r="N31" s="35">
        <v>1</v>
      </c>
      <c r="O31" s="35">
        <v>1</v>
      </c>
      <c r="P31" s="35">
        <v>1</v>
      </c>
      <c r="Q31" s="35">
        <v>1</v>
      </c>
      <c r="R31" s="35">
        <v>1</v>
      </c>
      <c r="S31" s="35">
        <v>1</v>
      </c>
      <c r="T31" s="35">
        <v>1</v>
      </c>
      <c r="U31" s="35">
        <v>1</v>
      </c>
      <c r="V31" s="35">
        <v>1</v>
      </c>
      <c r="W31" s="35">
        <v>1</v>
      </c>
      <c r="X31" s="35">
        <v>1</v>
      </c>
      <c r="Y31" s="35">
        <v>1</v>
      </c>
      <c r="Z31" s="35">
        <v>1</v>
      </c>
      <c r="AA31" s="35">
        <v>1</v>
      </c>
      <c r="AB31" s="35">
        <v>1</v>
      </c>
      <c r="AC31" s="35">
        <v>1</v>
      </c>
      <c r="AD31" s="35">
        <v>1</v>
      </c>
      <c r="AE31" s="35">
        <v>1</v>
      </c>
      <c r="AF31" s="35">
        <v>1</v>
      </c>
      <c r="AG31" s="35">
        <v>1</v>
      </c>
      <c r="AH31" s="35">
        <v>1</v>
      </c>
      <c r="AI31" s="35">
        <v>1</v>
      </c>
      <c r="AJ31" s="35">
        <v>1</v>
      </c>
      <c r="AK31" s="35">
        <v>1</v>
      </c>
      <c r="AL31" s="35">
        <v>1</v>
      </c>
      <c r="AM31" s="35">
        <v>1</v>
      </c>
      <c r="AN31" s="35">
        <v>1</v>
      </c>
      <c r="AO31" s="35">
        <v>1</v>
      </c>
      <c r="AP31" s="35">
        <v>1</v>
      </c>
      <c r="AQ31" s="35">
        <v>1</v>
      </c>
      <c r="AR31" s="35">
        <v>1</v>
      </c>
      <c r="AS31" s="35">
        <v>1</v>
      </c>
      <c r="AT31" s="35">
        <v>1</v>
      </c>
      <c r="AU31" s="35">
        <v>1</v>
      </c>
      <c r="AV31" s="35">
        <v>1</v>
      </c>
      <c r="AW31" s="35">
        <v>1</v>
      </c>
      <c r="AX31" s="35">
        <v>1</v>
      </c>
      <c r="AY31" s="35">
        <v>1</v>
      </c>
      <c r="AZ31" s="35">
        <v>1.0000039230301485</v>
      </c>
      <c r="BA31" s="35">
        <v>1</v>
      </c>
      <c r="BB31" s="35">
        <v>1</v>
      </c>
      <c r="BC31" s="35">
        <v>1</v>
      </c>
      <c r="BD31" s="35">
        <v>1</v>
      </c>
      <c r="BE31" s="35">
        <v>1</v>
      </c>
      <c r="BF31" s="35">
        <v>1</v>
      </c>
      <c r="BG31" s="35">
        <v>1</v>
      </c>
      <c r="BH31" s="35">
        <v>1</v>
      </c>
      <c r="BI31" s="35">
        <v>1</v>
      </c>
      <c r="BJ31" s="35">
        <v>1</v>
      </c>
      <c r="BK31" s="35">
        <v>1</v>
      </c>
      <c r="BL31" s="35">
        <v>1</v>
      </c>
      <c r="BM31" s="35">
        <v>1</v>
      </c>
      <c r="BN31" s="35">
        <v>1</v>
      </c>
      <c r="BO31" s="35">
        <v>1</v>
      </c>
      <c r="BP31" s="35">
        <v>1</v>
      </c>
      <c r="BQ31" s="35">
        <v>1</v>
      </c>
      <c r="BR31" s="35">
        <v>1</v>
      </c>
      <c r="BS31" s="35">
        <v>1</v>
      </c>
      <c r="BT31" s="35">
        <v>1</v>
      </c>
      <c r="BU31" s="35">
        <v>1</v>
      </c>
      <c r="BV31" s="35">
        <v>1</v>
      </c>
      <c r="BW31" s="35">
        <v>1</v>
      </c>
      <c r="BX31" s="35">
        <v>1</v>
      </c>
      <c r="BY31" s="35">
        <v>1</v>
      </c>
    </row>
    <row r="32" spans="1:79" x14ac:dyDescent="0.2">
      <c r="A32" s="1"/>
      <c r="B32" s="15" t="s">
        <v>321</v>
      </c>
      <c r="C32" s="15" t="s">
        <v>322</v>
      </c>
      <c r="D32" s="36">
        <v>1221</v>
      </c>
      <c r="E32" s="36">
        <v>0.33</v>
      </c>
      <c r="F32" s="36">
        <v>205987.65</v>
      </c>
      <c r="G32" s="36">
        <v>25344</v>
      </c>
      <c r="H32" s="36">
        <v>0.33</v>
      </c>
      <c r="I32" s="36">
        <v>39426.75</v>
      </c>
      <c r="J32" s="36">
        <v>27753</v>
      </c>
      <c r="K32" s="36">
        <v>23529</v>
      </c>
      <c r="L32" s="36">
        <v>4785</v>
      </c>
      <c r="M32" s="36">
        <v>6550.5</v>
      </c>
      <c r="N32" s="36">
        <v>66165</v>
      </c>
      <c r="O32" s="36">
        <v>2277</v>
      </c>
      <c r="P32" s="36">
        <v>1823.25</v>
      </c>
      <c r="Q32" s="36">
        <v>0.33</v>
      </c>
      <c r="R32" s="36">
        <v>13602.6</v>
      </c>
      <c r="S32" s="36">
        <v>30162</v>
      </c>
      <c r="T32" s="36">
        <v>29914.5</v>
      </c>
      <c r="U32" s="36">
        <v>29304</v>
      </c>
      <c r="V32" s="36">
        <v>23463</v>
      </c>
      <c r="W32" s="36">
        <v>42330.75</v>
      </c>
      <c r="X32" s="36">
        <v>957</v>
      </c>
      <c r="Y32" s="36">
        <v>0.33</v>
      </c>
      <c r="Z32" s="36">
        <v>25954.829999999998</v>
      </c>
      <c r="AA32" s="36">
        <v>0.33</v>
      </c>
      <c r="AB32" s="36">
        <v>0.33</v>
      </c>
      <c r="AC32" s="36">
        <v>0.33</v>
      </c>
      <c r="AD32" s="36">
        <v>2838.3300000000004</v>
      </c>
      <c r="AE32" s="36">
        <v>0.33</v>
      </c>
      <c r="AF32" s="36">
        <v>0.33</v>
      </c>
      <c r="AG32" s="36">
        <v>70786.98000000001</v>
      </c>
      <c r="AH32" s="36">
        <v>0.33</v>
      </c>
      <c r="AI32" s="36">
        <v>20328.329999999998</v>
      </c>
      <c r="AJ32" s="36">
        <v>0.33</v>
      </c>
      <c r="AK32" s="36">
        <v>0.33</v>
      </c>
      <c r="AL32" s="36">
        <v>210497.43</v>
      </c>
      <c r="AM32" s="36">
        <v>136356</v>
      </c>
      <c r="AN32" s="36">
        <v>3580.8300000000004</v>
      </c>
      <c r="AO32" s="36">
        <v>51415.65</v>
      </c>
      <c r="AP32" s="36">
        <v>159182.43</v>
      </c>
      <c r="AQ32" s="36">
        <v>58674.33</v>
      </c>
      <c r="AR32" s="36">
        <v>36745.83</v>
      </c>
      <c r="AS32" s="36">
        <v>59763.33</v>
      </c>
      <c r="AT32" s="36">
        <v>120579.03000000001</v>
      </c>
      <c r="AU32" s="36">
        <v>144271.38</v>
      </c>
      <c r="AV32" s="36">
        <v>86518.080000000002</v>
      </c>
      <c r="AW32" s="36">
        <v>30838.829999999998</v>
      </c>
      <c r="AX32" s="36">
        <v>32000.43</v>
      </c>
      <c r="AY32" s="36">
        <v>229386.63</v>
      </c>
      <c r="AZ32" s="36">
        <v>84118.98000000001</v>
      </c>
      <c r="BA32" s="36">
        <v>38950.229999999996</v>
      </c>
      <c r="BB32" s="36">
        <v>24733.5</v>
      </c>
      <c r="BC32" s="36">
        <v>28462.829999999998</v>
      </c>
      <c r="BD32" s="36">
        <v>0.33</v>
      </c>
      <c r="BE32" s="36">
        <v>0.33</v>
      </c>
      <c r="BF32" s="36">
        <v>39717.479999999996</v>
      </c>
      <c r="BG32" s="36">
        <v>330.33</v>
      </c>
      <c r="BH32" s="36">
        <v>101377.98000000001</v>
      </c>
      <c r="BI32" s="36">
        <v>23380.829999999998</v>
      </c>
      <c r="BJ32" s="36">
        <v>55125.18</v>
      </c>
      <c r="BK32" s="36">
        <v>69556.08</v>
      </c>
      <c r="BL32" s="36">
        <v>71775.33</v>
      </c>
      <c r="BM32" s="36">
        <v>14718.33</v>
      </c>
      <c r="BN32" s="36">
        <v>11649.33</v>
      </c>
      <c r="BO32" s="36">
        <v>33.33</v>
      </c>
      <c r="BP32" s="36">
        <v>59227.08</v>
      </c>
      <c r="BQ32" s="36">
        <v>116424.33</v>
      </c>
      <c r="BR32" s="36">
        <v>0.33</v>
      </c>
      <c r="BS32" s="36">
        <v>12160.83</v>
      </c>
      <c r="BT32" s="36">
        <v>0.33</v>
      </c>
      <c r="BU32" s="36">
        <v>0.33</v>
      </c>
      <c r="BV32" s="36">
        <v>103927.89</v>
      </c>
      <c r="BW32" s="36">
        <v>0.33</v>
      </c>
      <c r="BX32" s="36">
        <v>39786.450000000004</v>
      </c>
      <c r="BY32" s="36">
        <v>83003.25</v>
      </c>
    </row>
    <row r="33" spans="1:83" x14ac:dyDescent="0.2">
      <c r="A33" s="1"/>
      <c r="B33" s="15" t="s">
        <v>323</v>
      </c>
      <c r="C33" s="15" t="s">
        <v>324</v>
      </c>
      <c r="D33" s="36">
        <v>123.04432432432434</v>
      </c>
      <c r="E33" s="36">
        <v>0</v>
      </c>
      <c r="F33" s="36">
        <v>20.701351318877609</v>
      </c>
      <c r="G33" s="36">
        <v>127.86045572916667</v>
      </c>
      <c r="H33" s="36">
        <v>0</v>
      </c>
      <c r="I33" s="36">
        <v>23.807491106926136</v>
      </c>
      <c r="J33" s="36">
        <v>30.577740784780019</v>
      </c>
      <c r="K33" s="36">
        <v>115.06899018232819</v>
      </c>
      <c r="L33" s="36">
        <v>118.86399999999999</v>
      </c>
      <c r="M33" s="36">
        <v>122.09365239294711</v>
      </c>
      <c r="N33" s="36">
        <v>25.452678304239402</v>
      </c>
      <c r="O33" s="36">
        <v>303.7268115942029</v>
      </c>
      <c r="P33" s="36">
        <v>46.411221719457011</v>
      </c>
      <c r="Q33" s="36">
        <v>0</v>
      </c>
      <c r="R33" s="36">
        <v>453.21955361475017</v>
      </c>
      <c r="S33" s="36">
        <v>25.749715536105029</v>
      </c>
      <c r="T33" s="36">
        <v>52.913932708218418</v>
      </c>
      <c r="U33" s="36">
        <v>39.289042792792792</v>
      </c>
      <c r="V33" s="36">
        <v>209.18132208157527</v>
      </c>
      <c r="W33" s="36">
        <v>66.012777236406151</v>
      </c>
      <c r="X33" s="36">
        <v>83.451379310344834</v>
      </c>
      <c r="Y33" s="36">
        <v>0</v>
      </c>
      <c r="Z33" s="36">
        <v>78.384254491360565</v>
      </c>
      <c r="AA33" s="36">
        <v>0</v>
      </c>
      <c r="AB33" s="36">
        <v>0</v>
      </c>
      <c r="AC33" s="36">
        <v>0</v>
      </c>
      <c r="AD33" s="36">
        <v>3636.0934775026162</v>
      </c>
      <c r="AE33" s="36">
        <v>0</v>
      </c>
      <c r="AF33" s="36">
        <v>0</v>
      </c>
      <c r="AG33" s="36">
        <v>89.964336661911531</v>
      </c>
      <c r="AH33" s="36">
        <v>618</v>
      </c>
      <c r="AI33" s="36">
        <v>289.10391065080114</v>
      </c>
      <c r="AJ33" s="36">
        <v>1851.0000000000002</v>
      </c>
      <c r="AK33" s="36">
        <v>0</v>
      </c>
      <c r="AL33" s="36">
        <v>44.443442326112965</v>
      </c>
      <c r="AM33" s="36">
        <v>38.0669385285576</v>
      </c>
      <c r="AN33" s="36">
        <v>358.05916505391207</v>
      </c>
      <c r="AO33" s="36">
        <v>62.756253008568407</v>
      </c>
      <c r="AP33" s="36">
        <v>49.087387094166111</v>
      </c>
      <c r="AQ33" s="36">
        <v>26.383889854387771</v>
      </c>
      <c r="AR33" s="36">
        <v>30.836283464001216</v>
      </c>
      <c r="AS33" s="36">
        <v>34.559212814948566</v>
      </c>
      <c r="AT33" s="36">
        <v>27.165195639739348</v>
      </c>
      <c r="AU33" s="36">
        <v>38.764864382665493</v>
      </c>
      <c r="AV33" s="36">
        <v>65.680683968021469</v>
      </c>
      <c r="AW33" s="36">
        <v>118.01424275823695</v>
      </c>
      <c r="AX33" s="36">
        <v>64.323880335357984</v>
      </c>
      <c r="AY33" s="36">
        <v>21.911722012743287</v>
      </c>
      <c r="AZ33" s="36">
        <v>29.023683240096346</v>
      </c>
      <c r="BA33" s="36">
        <v>23.563741728867843</v>
      </c>
      <c r="BB33" s="36">
        <v>26.670073382254838</v>
      </c>
      <c r="BC33" s="36">
        <v>138.72475681441375</v>
      </c>
      <c r="BD33" s="36">
        <v>62533.999999999993</v>
      </c>
      <c r="BE33" s="36">
        <v>0</v>
      </c>
      <c r="BF33" s="36">
        <v>107.30495363754196</v>
      </c>
      <c r="BG33" s="36">
        <v>89.096903096903105</v>
      </c>
      <c r="BH33" s="36">
        <v>24.57075382642266</v>
      </c>
      <c r="BI33" s="36">
        <v>46.383269114056255</v>
      </c>
      <c r="BJ33" s="36">
        <v>28.499371430623899</v>
      </c>
      <c r="BK33" s="36">
        <v>25.046063119140697</v>
      </c>
      <c r="BL33" s="36">
        <v>20.803499754024116</v>
      </c>
      <c r="BM33" s="36">
        <v>27.730611421268584</v>
      </c>
      <c r="BN33" s="36">
        <v>28.377977960964284</v>
      </c>
      <c r="BO33" s="36">
        <v>138.7227722772277</v>
      </c>
      <c r="BP33" s="36">
        <v>73.297254228977692</v>
      </c>
      <c r="BQ33" s="36">
        <v>24.983795397405334</v>
      </c>
      <c r="BR33" s="36">
        <v>1098</v>
      </c>
      <c r="BS33" s="36">
        <v>34.503079970692788</v>
      </c>
      <c r="BT33" s="36">
        <v>1398</v>
      </c>
      <c r="BU33" s="36">
        <v>0</v>
      </c>
      <c r="BV33" s="36">
        <v>45.508984450660932</v>
      </c>
      <c r="BW33" s="36">
        <v>0</v>
      </c>
      <c r="BX33" s="36">
        <v>207.52830423423049</v>
      </c>
      <c r="BY33" s="36">
        <v>81.506804492595165</v>
      </c>
    </row>
    <row r="34" spans="1:83" x14ac:dyDescent="0.2">
      <c r="A34" s="1"/>
      <c r="B34" s="15" t="s">
        <v>325</v>
      </c>
      <c r="C34" s="15" t="s">
        <v>326</v>
      </c>
      <c r="D34" s="38">
        <v>4552.6400000000003</v>
      </c>
      <c r="E34" s="38">
        <v>0</v>
      </c>
      <c r="F34" s="38">
        <v>129218.87</v>
      </c>
      <c r="G34" s="38">
        <v>98196.83</v>
      </c>
      <c r="H34" s="38">
        <v>0</v>
      </c>
      <c r="I34" s="38">
        <v>28444</v>
      </c>
      <c r="J34" s="38">
        <v>25715.879999999997</v>
      </c>
      <c r="K34" s="38">
        <v>82044.19</v>
      </c>
      <c r="L34" s="38">
        <v>17235.28</v>
      </c>
      <c r="M34" s="38">
        <v>24235.59</v>
      </c>
      <c r="N34" s="38">
        <v>51032.62</v>
      </c>
      <c r="O34" s="38">
        <v>20957.150000000001</v>
      </c>
      <c r="P34" s="38">
        <v>2564.2199999999998</v>
      </c>
      <c r="Q34" s="38">
        <v>0</v>
      </c>
      <c r="R34" s="38">
        <v>186817.1</v>
      </c>
      <c r="S34" s="38">
        <v>23535.239999999998</v>
      </c>
      <c r="T34" s="38">
        <v>47966.479999999996</v>
      </c>
      <c r="U34" s="38">
        <v>34888.67</v>
      </c>
      <c r="V34" s="38">
        <v>148727.92000000001</v>
      </c>
      <c r="W34" s="38">
        <v>84677.89</v>
      </c>
      <c r="X34" s="38">
        <v>2420.09</v>
      </c>
      <c r="Y34" s="38">
        <v>0</v>
      </c>
      <c r="Z34" s="38">
        <v>61650</v>
      </c>
      <c r="AA34" s="38">
        <v>0</v>
      </c>
      <c r="AB34" s="38">
        <v>0</v>
      </c>
      <c r="AC34" s="38">
        <v>0</v>
      </c>
      <c r="AD34" s="38">
        <v>312740.40000000002</v>
      </c>
      <c r="AE34" s="38">
        <v>0</v>
      </c>
      <c r="AF34" s="38">
        <v>0</v>
      </c>
      <c r="AG34" s="38">
        <v>192978.9</v>
      </c>
      <c r="AH34" s="38">
        <v>6.18</v>
      </c>
      <c r="AI34" s="38">
        <v>178090.9</v>
      </c>
      <c r="AJ34" s="38">
        <v>18.510000000000002</v>
      </c>
      <c r="AK34" s="38">
        <v>0</v>
      </c>
      <c r="AL34" s="38">
        <v>283491.83</v>
      </c>
      <c r="AM34" s="38">
        <v>157292.59</v>
      </c>
      <c r="AN34" s="38">
        <v>38853</v>
      </c>
      <c r="AO34" s="38">
        <v>97777.38</v>
      </c>
      <c r="AP34" s="38">
        <v>236783.32</v>
      </c>
      <c r="AQ34" s="38">
        <v>46910.82</v>
      </c>
      <c r="AR34" s="38">
        <v>34336.509999999995</v>
      </c>
      <c r="AS34" s="38">
        <v>62587.08</v>
      </c>
      <c r="AT34" s="38">
        <v>99259.180000000008</v>
      </c>
      <c r="AU34" s="38">
        <v>169474.56</v>
      </c>
      <c r="AV34" s="38">
        <v>172198.99</v>
      </c>
      <c r="AW34" s="38">
        <v>110285.49</v>
      </c>
      <c r="AX34" s="38">
        <v>62375.509999999995</v>
      </c>
      <c r="AY34" s="38">
        <v>152310.79</v>
      </c>
      <c r="AZ34" s="38">
        <v>73982.819763167587</v>
      </c>
      <c r="BA34" s="38">
        <v>27812.52</v>
      </c>
      <c r="BB34" s="38">
        <v>19989.22</v>
      </c>
      <c r="BC34" s="38">
        <v>119651.49</v>
      </c>
      <c r="BD34" s="38">
        <v>625.33999999999992</v>
      </c>
      <c r="BE34" s="38">
        <v>0</v>
      </c>
      <c r="BF34" s="38">
        <v>129147.95</v>
      </c>
      <c r="BG34" s="38">
        <v>891.86</v>
      </c>
      <c r="BH34" s="38">
        <v>75482.83</v>
      </c>
      <c r="BI34" s="38">
        <v>32863.009999999995</v>
      </c>
      <c r="BJ34" s="38">
        <v>47607.06</v>
      </c>
      <c r="BK34" s="38">
        <v>52791.090000000004</v>
      </c>
      <c r="BL34" s="38">
        <v>45247.82</v>
      </c>
      <c r="BM34" s="38">
        <v>12368.130000000001</v>
      </c>
      <c r="BN34" s="38">
        <v>10017.710000000001</v>
      </c>
      <c r="BO34" s="38">
        <v>140.10999999999999</v>
      </c>
      <c r="BP34" s="38">
        <v>131550.98000000001</v>
      </c>
      <c r="BQ34" s="38">
        <v>88143.08</v>
      </c>
      <c r="BR34" s="38">
        <v>10.98</v>
      </c>
      <c r="BS34" s="38">
        <v>12714.73</v>
      </c>
      <c r="BT34" s="38">
        <v>13.98</v>
      </c>
      <c r="BU34" s="38">
        <v>0</v>
      </c>
      <c r="BV34" s="38">
        <v>143322.81</v>
      </c>
      <c r="BW34" s="38">
        <v>0</v>
      </c>
      <c r="BX34" s="38">
        <v>250206.5</v>
      </c>
      <c r="BY34" s="38">
        <v>205009.99</v>
      </c>
    </row>
    <row r="35" spans="1:83" x14ac:dyDescent="0.2">
      <c r="A35" s="1"/>
      <c r="B35" s="15" t="s">
        <v>327</v>
      </c>
      <c r="C35" s="15" t="s">
        <v>328</v>
      </c>
      <c r="D35" s="34">
        <v>106947.36</v>
      </c>
      <c r="E35" s="34">
        <v>270750</v>
      </c>
      <c r="F35" s="34">
        <v>50781.130000000005</v>
      </c>
      <c r="G35" s="34">
        <v>113303.17</v>
      </c>
      <c r="H35" s="34">
        <v>10000</v>
      </c>
      <c r="I35" s="34">
        <v>6556</v>
      </c>
      <c r="J35" s="34">
        <v>30984.120000000003</v>
      </c>
      <c r="K35" s="34">
        <v>72256.267624016124</v>
      </c>
      <c r="L35" s="34">
        <v>-3235.2799999999988</v>
      </c>
      <c r="M35" s="34">
        <v>10764.41</v>
      </c>
      <c r="N35" s="34">
        <v>-1032.6200000000026</v>
      </c>
      <c r="O35" s="34">
        <v>29042.85</v>
      </c>
      <c r="P35" s="34">
        <v>4935.7800000000007</v>
      </c>
      <c r="Q35" s="34">
        <v>5500.73</v>
      </c>
      <c r="R35" s="34">
        <v>-1243.9183178688982</v>
      </c>
      <c r="S35" s="34">
        <v>86464.760000000009</v>
      </c>
      <c r="T35" s="34">
        <v>112033.52</v>
      </c>
      <c r="U35" s="34">
        <v>214903.33000000002</v>
      </c>
      <c r="V35" s="34">
        <v>66272.079999999987</v>
      </c>
      <c r="W35" s="34">
        <v>54322.11</v>
      </c>
      <c r="X35" s="34">
        <v>4226.8719874289136</v>
      </c>
      <c r="Y35" s="34">
        <v>8397.5</v>
      </c>
      <c r="Z35" s="34">
        <v>37850</v>
      </c>
      <c r="AA35" s="34">
        <v>104500</v>
      </c>
      <c r="AB35" s="34">
        <v>85000</v>
      </c>
      <c r="AC35" s="34">
        <v>590000</v>
      </c>
      <c r="AD35" s="34">
        <v>-89240.400000000023</v>
      </c>
      <c r="AE35" s="34">
        <v>311000</v>
      </c>
      <c r="AF35" s="34">
        <v>395000</v>
      </c>
      <c r="AG35" s="34">
        <v>-15636.786860221502</v>
      </c>
      <c r="AH35" s="34">
        <v>142166.82209518109</v>
      </c>
      <c r="AI35" s="34">
        <v>30057.100000000006</v>
      </c>
      <c r="AJ35" s="34">
        <v>59981.49</v>
      </c>
      <c r="AK35" s="34">
        <v>666205</v>
      </c>
      <c r="AL35" s="34">
        <v>521508.17</v>
      </c>
      <c r="AM35" s="34">
        <v>26035.754806944024</v>
      </c>
      <c r="AN35" s="34">
        <v>4147</v>
      </c>
      <c r="AO35" s="34">
        <v>31222.619999999995</v>
      </c>
      <c r="AP35" s="34">
        <v>78216.679999999993</v>
      </c>
      <c r="AQ35" s="34">
        <v>13089.18</v>
      </c>
      <c r="AR35" s="34">
        <v>25663.490000000005</v>
      </c>
      <c r="AS35" s="34">
        <v>81412.92</v>
      </c>
      <c r="AT35" s="34">
        <v>-49259.180000000008</v>
      </c>
      <c r="AU35" s="34">
        <v>130525.44</v>
      </c>
      <c r="AV35" s="34">
        <v>89801.010000000009</v>
      </c>
      <c r="AW35" s="34">
        <v>31464.509999999995</v>
      </c>
      <c r="AX35" s="34">
        <v>99224.49</v>
      </c>
      <c r="AY35" s="34">
        <v>18689.209999999992</v>
      </c>
      <c r="AZ35" s="34">
        <v>54016.89</v>
      </c>
      <c r="BA35" s="34">
        <v>62187.479999999996</v>
      </c>
      <c r="BB35" s="34">
        <v>30010.78</v>
      </c>
      <c r="BC35" s="34">
        <v>131248.51</v>
      </c>
      <c r="BD35" s="34">
        <v>209650.66</v>
      </c>
      <c r="BE35" s="34">
        <v>245000</v>
      </c>
      <c r="BF35" s="34">
        <v>131852.04999999999</v>
      </c>
      <c r="BG35" s="34">
        <v>259108.14</v>
      </c>
      <c r="BH35" s="34">
        <v>154517.16999999998</v>
      </c>
      <c r="BI35" s="34">
        <v>-3863.0099999999948</v>
      </c>
      <c r="BJ35" s="34">
        <v>72392.94</v>
      </c>
      <c r="BK35" s="34">
        <v>30708.909999999996</v>
      </c>
      <c r="BL35" s="34">
        <v>90752.18</v>
      </c>
      <c r="BM35" s="34">
        <v>19131.87</v>
      </c>
      <c r="BN35" s="34">
        <v>23982.29</v>
      </c>
      <c r="BO35" s="34">
        <v>169859.89</v>
      </c>
      <c r="BP35" s="34">
        <v>-32550.98000000001</v>
      </c>
      <c r="BQ35" s="34">
        <v>206856.91999999998</v>
      </c>
      <c r="BR35" s="34">
        <v>24989.02</v>
      </c>
      <c r="BS35" s="34">
        <v>17285.27</v>
      </c>
      <c r="BT35" s="34">
        <v>7486.02</v>
      </c>
      <c r="BU35" s="34">
        <v>570000</v>
      </c>
      <c r="BV35" s="34">
        <v>82777.19</v>
      </c>
      <c r="BW35" s="34">
        <v>12000</v>
      </c>
      <c r="BX35" s="34">
        <v>-130481.86665668961</v>
      </c>
      <c r="BY35" s="34">
        <v>58758.342834480689</v>
      </c>
    </row>
    <row r="36" spans="1:83" x14ac:dyDescent="0.2">
      <c r="A36" s="1"/>
      <c r="B36" s="15" t="s">
        <v>329</v>
      </c>
      <c r="C36" s="15" t="s">
        <v>330</v>
      </c>
      <c r="D36" s="36">
        <v>106947.36</v>
      </c>
      <c r="E36" s="36">
        <v>270750</v>
      </c>
      <c r="F36" s="36">
        <v>50781.130000000005</v>
      </c>
      <c r="G36" s="36">
        <v>113303.17</v>
      </c>
      <c r="H36" s="36">
        <v>10000</v>
      </c>
      <c r="I36" s="36">
        <v>6556</v>
      </c>
      <c r="J36" s="36">
        <v>30984.120000000003</v>
      </c>
      <c r="K36" s="36">
        <v>72256.267847946758</v>
      </c>
      <c r="L36" s="36">
        <v>-3235.2799999999988</v>
      </c>
      <c r="M36" s="36">
        <v>10764.41</v>
      </c>
      <c r="N36" s="36">
        <v>-1032.6200000000026</v>
      </c>
      <c r="O36" s="36">
        <v>29042.85</v>
      </c>
      <c r="P36" s="36">
        <v>4935.7800000000007</v>
      </c>
      <c r="Q36" s="36">
        <v>5500.73</v>
      </c>
      <c r="R36" s="36">
        <v>-1243.9183178688982</v>
      </c>
      <c r="S36" s="36">
        <v>86464.760000000009</v>
      </c>
      <c r="T36" s="36">
        <v>112033.52</v>
      </c>
      <c r="U36" s="36">
        <v>214903.33000000002</v>
      </c>
      <c r="V36" s="36">
        <v>66272.079999999987</v>
      </c>
      <c r="W36" s="36">
        <v>54322.11</v>
      </c>
      <c r="X36" s="36">
        <v>4226.8719874289136</v>
      </c>
      <c r="Y36" s="36">
        <v>8397</v>
      </c>
      <c r="Z36" s="36">
        <v>37850</v>
      </c>
      <c r="AA36" s="36">
        <v>104500</v>
      </c>
      <c r="AB36" s="36">
        <v>85000</v>
      </c>
      <c r="AC36" s="36">
        <v>590000</v>
      </c>
      <c r="AD36" s="36">
        <v>-89240.400000000023</v>
      </c>
      <c r="AE36" s="36">
        <v>311000</v>
      </c>
      <c r="AF36" s="36">
        <v>395000</v>
      </c>
      <c r="AG36" s="36">
        <v>-15636.786860221502</v>
      </c>
      <c r="AH36" s="36">
        <v>142166.82209518109</v>
      </c>
      <c r="AI36" s="36">
        <v>30057.100000000006</v>
      </c>
      <c r="AJ36" s="36">
        <v>59981.49</v>
      </c>
      <c r="AK36" s="36">
        <v>666205</v>
      </c>
      <c r="AL36" s="36">
        <v>521508.17</v>
      </c>
      <c r="AM36" s="36">
        <v>26035.754806944024</v>
      </c>
      <c r="AN36" s="36">
        <v>4147</v>
      </c>
      <c r="AO36" s="36">
        <v>31222.619999999995</v>
      </c>
      <c r="AP36" s="36">
        <v>78216.679999999993</v>
      </c>
      <c r="AQ36" s="36">
        <v>13089.18</v>
      </c>
      <c r="AR36" s="36">
        <v>25663.490000000005</v>
      </c>
      <c r="AS36" s="36">
        <v>81412.92</v>
      </c>
      <c r="AT36" s="36">
        <v>-49259.180000000008</v>
      </c>
      <c r="AU36" s="36">
        <v>130525.44</v>
      </c>
      <c r="AV36" s="36">
        <v>89801.010000000009</v>
      </c>
      <c r="AW36" s="36">
        <v>31464.509999999995</v>
      </c>
      <c r="AX36" s="36">
        <v>99224.49</v>
      </c>
      <c r="AY36" s="36">
        <v>18689.209999999992</v>
      </c>
      <c r="AZ36" s="36">
        <v>54017.39214785902</v>
      </c>
      <c r="BA36" s="36">
        <v>62187.479999999996</v>
      </c>
      <c r="BB36" s="36">
        <v>30010.78</v>
      </c>
      <c r="BC36" s="36">
        <v>131248.51</v>
      </c>
      <c r="BD36" s="36">
        <v>209650.66</v>
      </c>
      <c r="BE36" s="36">
        <v>245000</v>
      </c>
      <c r="BF36" s="36">
        <v>131852.04999999999</v>
      </c>
      <c r="BG36" s="36">
        <v>259108.14</v>
      </c>
      <c r="BH36" s="36">
        <v>154517.16999999998</v>
      </c>
      <c r="BI36" s="36">
        <v>-3863.0099999999948</v>
      </c>
      <c r="BJ36" s="36">
        <v>72392.94</v>
      </c>
      <c r="BK36" s="36">
        <v>30708.909999999996</v>
      </c>
      <c r="BL36" s="36">
        <v>90752.18</v>
      </c>
      <c r="BM36" s="36">
        <v>19131.87</v>
      </c>
      <c r="BN36" s="36">
        <v>23982.29</v>
      </c>
      <c r="BO36" s="36">
        <v>169859.89</v>
      </c>
      <c r="BP36" s="36">
        <v>-32550.98000000001</v>
      </c>
      <c r="BQ36" s="36">
        <v>206856.91999999998</v>
      </c>
      <c r="BR36" s="36">
        <v>24989.02</v>
      </c>
      <c r="BS36" s="36">
        <v>17285.27</v>
      </c>
      <c r="BT36" s="36">
        <v>7486.02</v>
      </c>
      <c r="BU36" s="36">
        <v>570000</v>
      </c>
      <c r="BV36" s="36">
        <v>82777.19</v>
      </c>
      <c r="BW36" s="36">
        <v>12000</v>
      </c>
      <c r="BX36" s="36">
        <v>-130481.86665668961</v>
      </c>
      <c r="BY36" s="36">
        <v>58758.342834480689</v>
      </c>
    </row>
    <row r="37" spans="1:83" x14ac:dyDescent="0.2">
      <c r="A37" s="1"/>
      <c r="B37" s="15"/>
      <c r="C37" s="15"/>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row>
    <row r="38" spans="1:83" x14ac:dyDescent="0.2">
      <c r="A38" s="40"/>
      <c r="B38" s="40" t="s">
        <v>332</v>
      </c>
      <c r="C38" s="40" t="s">
        <v>333</v>
      </c>
      <c r="D38" s="41">
        <v>0</v>
      </c>
      <c r="E38" s="41">
        <v>0</v>
      </c>
      <c r="F38" s="41">
        <v>0</v>
      </c>
      <c r="G38" s="41">
        <v>0</v>
      </c>
      <c r="H38" s="41">
        <v>0</v>
      </c>
      <c r="I38" s="41">
        <v>0</v>
      </c>
      <c r="J38" s="41">
        <v>0</v>
      </c>
      <c r="K38" s="41">
        <v>2.2393063409253955E-4</v>
      </c>
      <c r="L38" s="41">
        <v>0</v>
      </c>
      <c r="M38" s="41">
        <v>0</v>
      </c>
      <c r="N38" s="41">
        <v>0</v>
      </c>
      <c r="O38" s="41">
        <v>0</v>
      </c>
      <c r="P38" s="41">
        <v>0</v>
      </c>
      <c r="Q38" s="41">
        <v>0</v>
      </c>
      <c r="R38" s="41">
        <v>0</v>
      </c>
      <c r="S38" s="41">
        <v>0</v>
      </c>
      <c r="T38" s="41">
        <v>0</v>
      </c>
      <c r="U38" s="41">
        <v>0</v>
      </c>
      <c r="V38" s="41">
        <v>0</v>
      </c>
      <c r="W38" s="41">
        <v>0</v>
      </c>
      <c r="X38" s="41">
        <v>0</v>
      </c>
      <c r="Y38" s="41">
        <v>-0.5</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0</v>
      </c>
      <c r="AY38" s="41">
        <v>0</v>
      </c>
      <c r="AZ38" s="41">
        <v>0.50214785902062431</v>
      </c>
      <c r="BA38" s="41">
        <v>0</v>
      </c>
      <c r="BB38" s="41">
        <v>0</v>
      </c>
      <c r="BC38" s="41">
        <v>0</v>
      </c>
      <c r="BD38" s="41">
        <v>0</v>
      </c>
      <c r="BE38" s="41">
        <v>0</v>
      </c>
      <c r="BF38" s="41">
        <v>0</v>
      </c>
      <c r="BG38" s="41">
        <v>0</v>
      </c>
      <c r="BH38" s="41">
        <v>0</v>
      </c>
      <c r="BI38" s="41">
        <v>0</v>
      </c>
      <c r="BJ38" s="41">
        <v>0</v>
      </c>
      <c r="BK38" s="41">
        <v>0</v>
      </c>
      <c r="BL38" s="41">
        <v>0</v>
      </c>
      <c r="BM38" s="41">
        <v>0</v>
      </c>
      <c r="BN38" s="41">
        <v>0</v>
      </c>
      <c r="BO38" s="41">
        <v>0</v>
      </c>
      <c r="BP38" s="41">
        <v>0</v>
      </c>
      <c r="BQ38" s="41">
        <v>0</v>
      </c>
      <c r="BR38" s="41">
        <v>0</v>
      </c>
      <c r="BS38" s="41">
        <v>0</v>
      </c>
      <c r="BT38" s="41">
        <v>0</v>
      </c>
      <c r="BU38" s="41">
        <v>0</v>
      </c>
      <c r="BV38" s="41">
        <v>0</v>
      </c>
      <c r="BW38" s="41">
        <v>0</v>
      </c>
      <c r="BX38" s="41">
        <v>0</v>
      </c>
      <c r="BY38" s="41">
        <v>0</v>
      </c>
    </row>
    <row r="39" spans="1:83" x14ac:dyDescent="0.2">
      <c r="A39" s="15"/>
      <c r="B39" s="15"/>
      <c r="C39" s="15"/>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row>
    <row r="40" spans="1:83" x14ac:dyDescent="0.2">
      <c r="A40" s="37" t="s">
        <v>336</v>
      </c>
      <c r="B40" s="31" t="s">
        <v>337</v>
      </c>
      <c r="C40" s="31" t="s">
        <v>338</v>
      </c>
      <c r="D40" s="36">
        <v>106947.36</v>
      </c>
      <c r="E40" s="36">
        <v>270750</v>
      </c>
      <c r="F40" s="36">
        <v>50781.130000000019</v>
      </c>
      <c r="G40" s="36">
        <v>113303.17</v>
      </c>
      <c r="H40" s="36">
        <v>10000</v>
      </c>
      <c r="I40" s="36">
        <v>6556</v>
      </c>
      <c r="J40" s="36">
        <v>30984.120000000003</v>
      </c>
      <c r="K40" s="36">
        <v>72256.267847946758</v>
      </c>
      <c r="L40" s="36">
        <v>-3235.2799999999988</v>
      </c>
      <c r="M40" s="36">
        <v>10764.41</v>
      </c>
      <c r="N40" s="36">
        <v>-1032.6200000000026</v>
      </c>
      <c r="O40" s="36">
        <v>29042.85</v>
      </c>
      <c r="P40" s="36">
        <v>4935.7800000000007</v>
      </c>
      <c r="Q40" s="36">
        <v>5500.73</v>
      </c>
      <c r="R40" s="36">
        <v>-1243.9183178688982</v>
      </c>
      <c r="S40" s="36">
        <v>86464.760000000009</v>
      </c>
      <c r="T40" s="36">
        <v>112033.52</v>
      </c>
      <c r="U40" s="36">
        <v>214903.33000000002</v>
      </c>
      <c r="V40" s="36">
        <v>66272.079999999987</v>
      </c>
      <c r="W40" s="36">
        <v>54322.110000000015</v>
      </c>
      <c r="X40" s="36">
        <v>4226.8719874289136</v>
      </c>
      <c r="Y40" s="36">
        <v>8397</v>
      </c>
      <c r="Z40" s="36">
        <v>37850</v>
      </c>
      <c r="AA40" s="36">
        <v>104500</v>
      </c>
      <c r="AB40" s="36">
        <v>85000</v>
      </c>
      <c r="AC40" s="36">
        <v>590000</v>
      </c>
      <c r="AD40" s="36">
        <v>-89240.400000000023</v>
      </c>
      <c r="AE40" s="36">
        <v>311000</v>
      </c>
      <c r="AF40" s="36">
        <v>395000</v>
      </c>
      <c r="AG40" s="36">
        <v>-15636.786860221502</v>
      </c>
      <c r="AH40" s="36">
        <v>142166.82209518109</v>
      </c>
      <c r="AI40" s="36">
        <v>30057.100000000006</v>
      </c>
      <c r="AJ40" s="36">
        <v>59981.49</v>
      </c>
      <c r="AK40" s="36">
        <v>666205</v>
      </c>
      <c r="AL40" s="36">
        <v>521508.17</v>
      </c>
      <c r="AM40" s="36">
        <v>26035.754806944024</v>
      </c>
      <c r="AN40" s="36">
        <v>4147</v>
      </c>
      <c r="AO40" s="36">
        <v>31222.619999999995</v>
      </c>
      <c r="AP40" s="36">
        <v>78216.679999999993</v>
      </c>
      <c r="AQ40" s="36">
        <v>13089.18</v>
      </c>
      <c r="AR40" s="36">
        <v>25663.490000000005</v>
      </c>
      <c r="AS40" s="36">
        <v>81412.92</v>
      </c>
      <c r="AT40" s="36">
        <v>-49259.180000000008</v>
      </c>
      <c r="AU40" s="36">
        <v>130525.44</v>
      </c>
      <c r="AV40" s="36">
        <v>89801.010000000009</v>
      </c>
      <c r="AW40" s="36">
        <v>31464.509999999995</v>
      </c>
      <c r="AX40" s="36">
        <v>99224.49</v>
      </c>
      <c r="AY40" s="36">
        <v>18689.209999999992</v>
      </c>
      <c r="AZ40" s="36">
        <v>54017.180236832399</v>
      </c>
      <c r="BA40" s="36">
        <v>62187.479999999996</v>
      </c>
      <c r="BB40" s="36">
        <v>30010.78</v>
      </c>
      <c r="BC40" s="36">
        <v>131248.51</v>
      </c>
      <c r="BD40" s="36">
        <v>209650.66</v>
      </c>
      <c r="BE40" s="36">
        <v>245000</v>
      </c>
      <c r="BF40" s="36">
        <v>131852.04999999999</v>
      </c>
      <c r="BG40" s="36">
        <v>259108.14</v>
      </c>
      <c r="BH40" s="36">
        <v>154517.16999999998</v>
      </c>
      <c r="BI40" s="36">
        <v>-3863.0099999999948</v>
      </c>
      <c r="BJ40" s="36">
        <v>72392.94</v>
      </c>
      <c r="BK40" s="36">
        <v>30708.909999999996</v>
      </c>
      <c r="BL40" s="36">
        <v>90752.18</v>
      </c>
      <c r="BM40" s="36">
        <v>19131.87</v>
      </c>
      <c r="BN40" s="36">
        <v>23982.29</v>
      </c>
      <c r="BO40" s="36">
        <v>169859.89</v>
      </c>
      <c r="BP40" s="36">
        <v>-32550.98000000001</v>
      </c>
      <c r="BQ40" s="36">
        <v>206856.91999999998</v>
      </c>
      <c r="BR40" s="36">
        <v>24989.02</v>
      </c>
      <c r="BS40" s="36">
        <v>17285.27</v>
      </c>
      <c r="BT40" s="36">
        <v>7486.02</v>
      </c>
      <c r="BU40" s="36">
        <v>570000</v>
      </c>
      <c r="BV40" s="36">
        <v>82777.19</v>
      </c>
      <c r="BW40" s="36">
        <v>12000</v>
      </c>
      <c r="BX40" s="36">
        <v>-130481.86665668961</v>
      </c>
      <c r="BY40" s="36">
        <v>58758.342834480689</v>
      </c>
    </row>
    <row r="41" spans="1:83" x14ac:dyDescent="0.2">
      <c r="A41" s="37" t="s">
        <v>339</v>
      </c>
      <c r="B41" s="31" t="s">
        <v>340</v>
      </c>
      <c r="C41" s="31" t="s">
        <v>341</v>
      </c>
      <c r="D41" s="36">
        <v>0</v>
      </c>
      <c r="E41" s="36">
        <v>0</v>
      </c>
      <c r="F41" s="36">
        <v>0</v>
      </c>
      <c r="G41" s="36">
        <v>0</v>
      </c>
      <c r="H41" s="36">
        <v>0</v>
      </c>
      <c r="I41" s="36">
        <v>0</v>
      </c>
      <c r="J41" s="36">
        <v>0</v>
      </c>
      <c r="K41" s="36">
        <v>0</v>
      </c>
      <c r="L41" s="36">
        <v>0</v>
      </c>
      <c r="M41" s="36">
        <v>0</v>
      </c>
      <c r="N41" s="36">
        <v>0</v>
      </c>
      <c r="O41" s="36">
        <v>0</v>
      </c>
      <c r="P41" s="36">
        <v>0</v>
      </c>
      <c r="Q41" s="36">
        <v>0</v>
      </c>
      <c r="R41" s="36">
        <v>0</v>
      </c>
      <c r="S41" s="36">
        <v>0</v>
      </c>
      <c r="T41" s="36">
        <v>0</v>
      </c>
      <c r="U41" s="36">
        <v>0</v>
      </c>
      <c r="V41" s="36">
        <v>0</v>
      </c>
      <c r="W41" s="36">
        <v>0</v>
      </c>
      <c r="X41" s="36">
        <v>0</v>
      </c>
      <c r="Y41" s="36">
        <v>0</v>
      </c>
      <c r="Z41" s="36">
        <v>0</v>
      </c>
      <c r="AA41" s="36">
        <v>0</v>
      </c>
      <c r="AB41" s="36">
        <v>0</v>
      </c>
      <c r="AC41" s="36">
        <v>0</v>
      </c>
      <c r="AD41" s="36">
        <v>0</v>
      </c>
      <c r="AE41" s="36">
        <v>0</v>
      </c>
      <c r="AF41" s="36">
        <v>0</v>
      </c>
      <c r="AG41" s="36">
        <v>0</v>
      </c>
      <c r="AH41" s="36">
        <v>0</v>
      </c>
      <c r="AI41" s="36">
        <v>0</v>
      </c>
      <c r="AJ41" s="36">
        <v>0</v>
      </c>
      <c r="AK41" s="36">
        <v>0</v>
      </c>
      <c r="AL41" s="36">
        <v>0</v>
      </c>
      <c r="AM41" s="36">
        <v>0</v>
      </c>
      <c r="AN41" s="36">
        <v>0</v>
      </c>
      <c r="AO41" s="36">
        <v>0</v>
      </c>
      <c r="AP41" s="36">
        <v>0</v>
      </c>
      <c r="AQ41" s="36">
        <v>0</v>
      </c>
      <c r="AR41" s="36">
        <v>0</v>
      </c>
      <c r="AS41" s="36">
        <v>0</v>
      </c>
      <c r="AT41" s="36">
        <v>0</v>
      </c>
      <c r="AU41" s="36">
        <v>0</v>
      </c>
      <c r="AV41" s="36">
        <v>0</v>
      </c>
      <c r="AW41" s="36">
        <v>0</v>
      </c>
      <c r="AX41" s="36">
        <v>0</v>
      </c>
      <c r="AY41" s="36">
        <v>0</v>
      </c>
      <c r="AZ41" s="36">
        <v>0.2119110266212374</v>
      </c>
      <c r="BA41" s="36">
        <v>0</v>
      </c>
      <c r="BB41" s="36">
        <v>0</v>
      </c>
      <c r="BC41" s="36">
        <v>0</v>
      </c>
      <c r="BD41" s="36">
        <v>0</v>
      </c>
      <c r="BE41" s="36">
        <v>0</v>
      </c>
      <c r="BF41" s="36">
        <v>0</v>
      </c>
      <c r="BG41" s="36">
        <v>0</v>
      </c>
      <c r="BH41" s="36">
        <v>0</v>
      </c>
      <c r="BI41" s="36">
        <v>0</v>
      </c>
      <c r="BJ41" s="36">
        <v>0</v>
      </c>
      <c r="BK41" s="36">
        <v>0</v>
      </c>
      <c r="BL41" s="36">
        <v>0</v>
      </c>
      <c r="BM41" s="36">
        <v>0</v>
      </c>
      <c r="BN41" s="36">
        <v>0</v>
      </c>
      <c r="BO41" s="36">
        <v>0</v>
      </c>
      <c r="BP41" s="36">
        <v>0</v>
      </c>
      <c r="BQ41" s="36">
        <v>0</v>
      </c>
      <c r="BR41" s="36">
        <v>0</v>
      </c>
      <c r="BS41" s="36">
        <v>0</v>
      </c>
      <c r="BT41" s="36">
        <v>0</v>
      </c>
      <c r="BU41" s="36">
        <v>0</v>
      </c>
      <c r="BV41" s="36">
        <v>0</v>
      </c>
      <c r="BW41" s="36">
        <v>0</v>
      </c>
      <c r="BX41" s="36">
        <v>0</v>
      </c>
      <c r="BY41" s="36">
        <v>0</v>
      </c>
    </row>
    <row r="42" spans="1:83" x14ac:dyDescent="0.2">
      <c r="A42" s="37"/>
      <c r="B42" s="31"/>
      <c r="C42" s="31" t="s">
        <v>342</v>
      </c>
      <c r="D42" s="36">
        <v>0</v>
      </c>
      <c r="E42" s="36">
        <v>0</v>
      </c>
      <c r="F42" s="36">
        <v>0</v>
      </c>
      <c r="G42" s="36">
        <v>0</v>
      </c>
      <c r="H42" s="36">
        <v>0</v>
      </c>
      <c r="I42" s="36">
        <v>0</v>
      </c>
      <c r="J42" s="36">
        <v>0</v>
      </c>
      <c r="K42" s="36">
        <v>0</v>
      </c>
      <c r="L42" s="36">
        <v>0</v>
      </c>
      <c r="M42" s="36">
        <v>0</v>
      </c>
      <c r="N42" s="36">
        <v>0</v>
      </c>
      <c r="O42" s="36">
        <v>0</v>
      </c>
      <c r="P42" s="36">
        <v>0</v>
      </c>
      <c r="Q42" s="36">
        <v>0</v>
      </c>
      <c r="R42" s="36">
        <v>0</v>
      </c>
      <c r="S42" s="36">
        <v>0</v>
      </c>
      <c r="T42" s="36">
        <v>0</v>
      </c>
      <c r="U42" s="36">
        <v>0</v>
      </c>
      <c r="V42" s="36">
        <v>0</v>
      </c>
      <c r="W42" s="36">
        <v>0</v>
      </c>
      <c r="X42" s="36">
        <v>0</v>
      </c>
      <c r="Y42" s="36">
        <v>0</v>
      </c>
      <c r="Z42" s="36">
        <v>0</v>
      </c>
      <c r="AA42" s="36">
        <v>0</v>
      </c>
      <c r="AB42" s="36">
        <v>0</v>
      </c>
      <c r="AC42" s="36">
        <v>0</v>
      </c>
      <c r="AD42" s="36">
        <v>0</v>
      </c>
      <c r="AE42" s="36">
        <v>0</v>
      </c>
      <c r="AF42" s="36">
        <v>0</v>
      </c>
      <c r="AG42" s="36">
        <v>0</v>
      </c>
      <c r="AH42" s="36">
        <v>0</v>
      </c>
      <c r="AI42" s="36">
        <v>0</v>
      </c>
      <c r="AJ42" s="36">
        <v>0</v>
      </c>
      <c r="AK42" s="36">
        <v>0</v>
      </c>
      <c r="AL42" s="36">
        <v>0</v>
      </c>
      <c r="AM42" s="36">
        <v>0</v>
      </c>
      <c r="AN42" s="36">
        <v>0</v>
      </c>
      <c r="AO42" s="36">
        <v>0</v>
      </c>
      <c r="AP42" s="36">
        <v>0</v>
      </c>
      <c r="AQ42" s="36">
        <v>0</v>
      </c>
      <c r="AR42" s="36">
        <v>0</v>
      </c>
      <c r="AS42" s="36">
        <v>0</v>
      </c>
      <c r="AT42" s="36">
        <v>0</v>
      </c>
      <c r="AU42" s="36">
        <v>0</v>
      </c>
      <c r="AV42" s="36">
        <v>0</v>
      </c>
      <c r="AW42" s="36">
        <v>0</v>
      </c>
      <c r="AX42" s="36">
        <v>0</v>
      </c>
      <c r="AY42" s="36">
        <v>0</v>
      </c>
      <c r="AZ42" s="36">
        <v>0.2119110266212374</v>
      </c>
      <c r="BA42" s="36">
        <v>0</v>
      </c>
      <c r="BB42" s="36">
        <v>0</v>
      </c>
      <c r="BC42" s="36">
        <v>0</v>
      </c>
      <c r="BD42" s="36">
        <v>0</v>
      </c>
      <c r="BE42" s="36">
        <v>0</v>
      </c>
      <c r="BF42" s="36">
        <v>0</v>
      </c>
      <c r="BG42" s="36">
        <v>0</v>
      </c>
      <c r="BH42" s="36">
        <v>0</v>
      </c>
      <c r="BI42" s="36">
        <v>0</v>
      </c>
      <c r="BJ42" s="36">
        <v>0</v>
      </c>
      <c r="BK42" s="36">
        <v>0</v>
      </c>
      <c r="BL42" s="36">
        <v>0</v>
      </c>
      <c r="BM42" s="36">
        <v>0</v>
      </c>
      <c r="BN42" s="36">
        <v>0</v>
      </c>
      <c r="BO42" s="36">
        <v>0</v>
      </c>
      <c r="BP42" s="36">
        <v>0</v>
      </c>
      <c r="BQ42" s="36">
        <v>0</v>
      </c>
      <c r="BR42" s="36">
        <v>0</v>
      </c>
      <c r="BS42" s="36">
        <v>0</v>
      </c>
      <c r="BT42" s="36">
        <v>0</v>
      </c>
      <c r="BU42" s="36">
        <v>0</v>
      </c>
      <c r="BV42" s="36">
        <v>0</v>
      </c>
      <c r="BW42" s="36">
        <v>0</v>
      </c>
      <c r="BX42" s="36">
        <v>0</v>
      </c>
      <c r="BY42" s="36">
        <v>0</v>
      </c>
      <c r="CA42" t="s">
        <v>7533</v>
      </c>
      <c r="CC42" t="s">
        <v>7534</v>
      </c>
      <c r="CD42" t="s">
        <v>7535</v>
      </c>
      <c r="CE42" t="s">
        <v>7536</v>
      </c>
    </row>
    <row r="43" spans="1:83" ht="16" x14ac:dyDescent="0.2">
      <c r="A43" s="43"/>
      <c r="B43" s="44" t="s">
        <v>339</v>
      </c>
      <c r="C43" s="45" t="s">
        <v>343</v>
      </c>
      <c r="D43" s="45">
        <v>0</v>
      </c>
      <c r="E43" s="45">
        <v>0</v>
      </c>
      <c r="F43" s="45">
        <v>0</v>
      </c>
      <c r="G43" s="45">
        <v>0</v>
      </c>
      <c r="H43" s="45">
        <v>0</v>
      </c>
      <c r="I43" s="45">
        <v>0</v>
      </c>
      <c r="J43" s="45">
        <v>0</v>
      </c>
      <c r="K43" s="45">
        <v>0</v>
      </c>
      <c r="L43" s="45">
        <v>0</v>
      </c>
      <c r="M43" s="45">
        <v>0</v>
      </c>
      <c r="N43" s="45">
        <v>0</v>
      </c>
      <c r="O43" s="45">
        <v>0</v>
      </c>
      <c r="P43" s="45">
        <v>0</v>
      </c>
      <c r="Q43" s="45">
        <v>0</v>
      </c>
      <c r="R43" s="45">
        <v>0</v>
      </c>
      <c r="S43" s="45">
        <v>0</v>
      </c>
      <c r="T43" s="45">
        <v>0</v>
      </c>
      <c r="U43" s="45">
        <v>0</v>
      </c>
      <c r="V43" s="45">
        <v>0</v>
      </c>
      <c r="W43" s="45">
        <v>0</v>
      </c>
      <c r="X43" s="45">
        <v>0</v>
      </c>
      <c r="Y43" s="45">
        <v>0</v>
      </c>
      <c r="Z43" s="45">
        <v>0</v>
      </c>
      <c r="AA43" s="45">
        <v>0</v>
      </c>
      <c r="AB43" s="45">
        <v>0</v>
      </c>
      <c r="AC43" s="45">
        <v>0</v>
      </c>
      <c r="AD43" s="45">
        <v>0</v>
      </c>
      <c r="AE43" s="45">
        <v>0</v>
      </c>
      <c r="AF43" s="45">
        <v>0</v>
      </c>
      <c r="AG43" s="45">
        <v>0</v>
      </c>
      <c r="AH43" s="45">
        <v>0</v>
      </c>
      <c r="AI43" s="45">
        <v>0</v>
      </c>
      <c r="AJ43" s="45">
        <v>0</v>
      </c>
      <c r="AK43" s="45">
        <v>0</v>
      </c>
      <c r="AL43" s="45">
        <v>0</v>
      </c>
      <c r="AM43" s="45">
        <v>0</v>
      </c>
      <c r="AN43" s="45">
        <v>0</v>
      </c>
      <c r="AO43" s="45">
        <v>0</v>
      </c>
      <c r="AP43" s="45">
        <v>0</v>
      </c>
      <c r="AQ43" s="45">
        <v>0</v>
      </c>
      <c r="AR43" s="45">
        <v>0</v>
      </c>
      <c r="AS43" s="45">
        <v>0</v>
      </c>
      <c r="AT43" s="45">
        <v>0</v>
      </c>
      <c r="AU43" s="45">
        <v>0</v>
      </c>
      <c r="AV43" s="45">
        <v>0</v>
      </c>
      <c r="AW43" s="45">
        <v>0</v>
      </c>
      <c r="AX43" s="45">
        <v>0</v>
      </c>
      <c r="AY43" s="45">
        <v>0</v>
      </c>
      <c r="AZ43" s="45">
        <v>0.2119110266212374</v>
      </c>
      <c r="BA43" s="45">
        <v>0</v>
      </c>
      <c r="BB43" s="45">
        <v>0</v>
      </c>
      <c r="BC43" s="45">
        <v>0</v>
      </c>
      <c r="BD43" s="45">
        <v>0</v>
      </c>
      <c r="BE43" s="45">
        <v>0</v>
      </c>
      <c r="BF43" s="45">
        <v>0</v>
      </c>
      <c r="BG43" s="45">
        <v>0</v>
      </c>
      <c r="BH43" s="45">
        <v>0</v>
      </c>
      <c r="BI43" s="45">
        <v>0</v>
      </c>
      <c r="BJ43" s="45">
        <v>0</v>
      </c>
      <c r="BK43" s="45">
        <v>0</v>
      </c>
      <c r="BL43" s="45">
        <v>0</v>
      </c>
      <c r="BM43" s="45">
        <v>0</v>
      </c>
      <c r="BN43" s="45">
        <v>0</v>
      </c>
      <c r="BO43" s="45">
        <v>0</v>
      </c>
      <c r="BP43" s="45">
        <v>0</v>
      </c>
      <c r="BQ43" s="45">
        <v>0</v>
      </c>
      <c r="BR43" s="45">
        <v>0</v>
      </c>
      <c r="BS43" s="45">
        <v>0</v>
      </c>
      <c r="BT43" s="45">
        <v>0</v>
      </c>
      <c r="BU43" s="45">
        <v>0</v>
      </c>
      <c r="BV43" s="45">
        <v>0</v>
      </c>
      <c r="BW43" s="45">
        <v>0</v>
      </c>
      <c r="BX43" s="45">
        <v>0</v>
      </c>
      <c r="BY43" s="45">
        <v>0</v>
      </c>
      <c r="BZ43" s="82">
        <v>0.21</v>
      </c>
      <c r="CA43" t="s">
        <v>7537</v>
      </c>
      <c r="CC43" s="82">
        <v>0.12</v>
      </c>
      <c r="CD43" s="82">
        <v>0.16</v>
      </c>
      <c r="CE43" s="82">
        <v>-0.03</v>
      </c>
    </row>
    <row r="44" spans="1:83" x14ac:dyDescent="0.2">
      <c r="A44" s="37"/>
      <c r="B44" s="15"/>
      <c r="C44" s="15"/>
      <c r="D44" s="56"/>
      <c r="E44" s="56"/>
      <c r="F44" s="56"/>
      <c r="G44" s="56"/>
      <c r="H44" s="56"/>
      <c r="I44" s="56"/>
      <c r="J44" s="56"/>
      <c r="K44" s="56"/>
      <c r="L44" s="56"/>
      <c r="M44" s="56"/>
      <c r="N44" s="56"/>
      <c r="O44" s="56"/>
      <c r="P44" s="56"/>
      <c r="Q44" s="56"/>
      <c r="R44" s="56"/>
      <c r="S44" s="56"/>
      <c r="T44" s="56"/>
      <c r="U44" s="56"/>
      <c r="V44" s="4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c r="BU44" s="56"/>
      <c r="BV44" s="56"/>
      <c r="BW44" s="56"/>
      <c r="BX44" s="56"/>
      <c r="BY44" s="56"/>
      <c r="CC44" t="s">
        <v>7538</v>
      </c>
    </row>
    <row r="45" spans="1:83" x14ac:dyDescent="0.2">
      <c r="A45" s="1"/>
      <c r="B45" s="15" t="s">
        <v>344</v>
      </c>
      <c r="C45" s="15" t="s">
        <v>345</v>
      </c>
      <c r="D45" s="36">
        <v>106947.36</v>
      </c>
      <c r="E45" s="36">
        <v>270750</v>
      </c>
      <c r="F45" s="36">
        <v>50781.130000000005</v>
      </c>
      <c r="G45" s="36">
        <v>113303.17</v>
      </c>
      <c r="H45" s="36">
        <v>10000</v>
      </c>
      <c r="I45" s="36">
        <v>6556</v>
      </c>
      <c r="J45" s="36">
        <v>30984.120000000003</v>
      </c>
      <c r="K45" s="36">
        <v>72256.267847946758</v>
      </c>
      <c r="L45" s="36">
        <v>-3235.2799999999988</v>
      </c>
      <c r="M45" s="36">
        <v>10764.41</v>
      </c>
      <c r="N45" s="36">
        <v>-1032.6200000000026</v>
      </c>
      <c r="O45" s="36">
        <v>29042.85</v>
      </c>
      <c r="P45" s="36">
        <v>4935.7800000000007</v>
      </c>
      <c r="Q45" s="36">
        <v>5500.73</v>
      </c>
      <c r="R45" s="36">
        <v>-1243.9183178688982</v>
      </c>
      <c r="S45" s="36">
        <v>86464.760000000009</v>
      </c>
      <c r="T45" s="36">
        <v>112033.52</v>
      </c>
      <c r="U45" s="36">
        <v>214903.33000000002</v>
      </c>
      <c r="V45" s="36">
        <v>66272.079999999987</v>
      </c>
      <c r="W45" s="36">
        <v>54322.11</v>
      </c>
      <c r="X45" s="36">
        <v>4226.8719874289136</v>
      </c>
      <c r="Y45" s="36">
        <v>8397</v>
      </c>
      <c r="Z45" s="36">
        <v>37850</v>
      </c>
      <c r="AA45" s="36">
        <v>104500</v>
      </c>
      <c r="AB45" s="36">
        <v>85000</v>
      </c>
      <c r="AC45" s="36">
        <v>590000</v>
      </c>
      <c r="AD45" s="36">
        <v>-89240.400000000023</v>
      </c>
      <c r="AE45" s="36">
        <v>311000</v>
      </c>
      <c r="AF45" s="36">
        <v>395000</v>
      </c>
      <c r="AG45" s="36">
        <v>-15636.786860221502</v>
      </c>
      <c r="AH45" s="36">
        <v>142166.82209518109</v>
      </c>
      <c r="AI45" s="36">
        <v>30057.100000000006</v>
      </c>
      <c r="AJ45" s="36">
        <v>59981.49</v>
      </c>
      <c r="AK45" s="36">
        <v>666205</v>
      </c>
      <c r="AL45" s="36">
        <v>521508.17</v>
      </c>
      <c r="AM45" s="36">
        <v>26035.754806944024</v>
      </c>
      <c r="AN45" s="36">
        <v>4147</v>
      </c>
      <c r="AO45" s="36">
        <v>31222.619999999995</v>
      </c>
      <c r="AP45" s="36">
        <v>78216.679999999993</v>
      </c>
      <c r="AQ45" s="36">
        <v>13089.18</v>
      </c>
      <c r="AR45" s="36">
        <v>25663.490000000005</v>
      </c>
      <c r="AS45" s="36">
        <v>81412.92</v>
      </c>
      <c r="AT45" s="36">
        <v>-49259.180000000008</v>
      </c>
      <c r="AU45" s="36">
        <v>130525.44</v>
      </c>
      <c r="AV45" s="36">
        <v>89801.010000000009</v>
      </c>
      <c r="AW45" s="36">
        <v>31464.509999999995</v>
      </c>
      <c r="AX45" s="36">
        <v>99224.49</v>
      </c>
      <c r="AY45" s="36">
        <v>18689.209999999992</v>
      </c>
      <c r="AZ45" s="36">
        <v>54017.180236832399</v>
      </c>
      <c r="BA45" s="36">
        <v>62187.479999999996</v>
      </c>
      <c r="BB45" s="36">
        <v>30010.78</v>
      </c>
      <c r="BC45" s="36">
        <v>131248.51</v>
      </c>
      <c r="BD45" s="36">
        <v>209650.66</v>
      </c>
      <c r="BE45" s="36">
        <v>245000</v>
      </c>
      <c r="BF45" s="36">
        <v>131852.04999999999</v>
      </c>
      <c r="BG45" s="36">
        <v>259108.14</v>
      </c>
      <c r="BH45" s="36">
        <v>154517.16999999998</v>
      </c>
      <c r="BI45" s="36">
        <v>-3863.0099999999948</v>
      </c>
      <c r="BJ45" s="36">
        <v>72392.94</v>
      </c>
      <c r="BK45" s="36">
        <v>30708.909999999996</v>
      </c>
      <c r="BL45" s="36">
        <v>90752.18</v>
      </c>
      <c r="BM45" s="36">
        <v>19131.87</v>
      </c>
      <c r="BN45" s="36">
        <v>23982.29</v>
      </c>
      <c r="BO45" s="36">
        <v>169859.89</v>
      </c>
      <c r="BP45" s="36">
        <v>-32550.98000000001</v>
      </c>
      <c r="BQ45" s="36">
        <v>206856.91999999998</v>
      </c>
      <c r="BR45" s="36">
        <v>24989.02</v>
      </c>
      <c r="BS45" s="36">
        <v>17285.27</v>
      </c>
      <c r="BT45" s="36">
        <v>7486.02</v>
      </c>
      <c r="BU45" s="36">
        <v>570000</v>
      </c>
      <c r="BV45" s="36">
        <v>82777.19</v>
      </c>
      <c r="BW45" s="36">
        <v>12000</v>
      </c>
      <c r="BX45" s="36">
        <v>-130481.86665668961</v>
      </c>
      <c r="BY45" s="36">
        <v>58758.342834480689</v>
      </c>
    </row>
    <row r="46" spans="1:83" x14ac:dyDescent="0.2">
      <c r="A46" s="1" t="s">
        <v>346</v>
      </c>
      <c r="B46" s="15" t="s">
        <v>347</v>
      </c>
      <c r="C46" s="15" t="s">
        <v>348</v>
      </c>
      <c r="D46" s="81">
        <v>0.95916914798206276</v>
      </c>
      <c r="E46" s="81">
        <v>1</v>
      </c>
      <c r="F46" s="81">
        <v>0.28211738888888893</v>
      </c>
      <c r="G46" s="81">
        <v>0.53571238770685581</v>
      </c>
      <c r="H46" s="81">
        <v>1</v>
      </c>
      <c r="I46" s="81">
        <v>0.18731428571428571</v>
      </c>
      <c r="J46" s="81">
        <v>0.54645714285714286</v>
      </c>
      <c r="K46" s="81">
        <v>0.46828291203181616</v>
      </c>
      <c r="L46" s="81">
        <v>-0.23109142857142848</v>
      </c>
      <c r="M46" s="81">
        <v>0.3075545714285714</v>
      </c>
      <c r="N46" s="81">
        <v>-2.0652400000000053E-2</v>
      </c>
      <c r="O46" s="81">
        <v>0.58085699999999996</v>
      </c>
      <c r="P46" s="81">
        <v>0.65810400000000013</v>
      </c>
      <c r="Q46" s="81">
        <v>1</v>
      </c>
      <c r="R46" s="81">
        <v>-6.7031146774193364E-3</v>
      </c>
      <c r="S46" s="81">
        <v>0.78604327272727281</v>
      </c>
      <c r="T46" s="81">
        <v>0.70020950000000004</v>
      </c>
      <c r="U46" s="81">
        <v>0.8603291138227005</v>
      </c>
      <c r="V46" s="81">
        <v>0.30824223255813948</v>
      </c>
      <c r="W46" s="81">
        <v>0.39080654676258991</v>
      </c>
      <c r="X46" s="81">
        <v>0.63591035956321063</v>
      </c>
      <c r="Y46" s="81">
        <v>1</v>
      </c>
      <c r="Z46" s="81">
        <v>0.38040201005025126</v>
      </c>
      <c r="AA46" s="81">
        <v>1</v>
      </c>
      <c r="AB46" s="81">
        <v>1</v>
      </c>
      <c r="AC46" s="81">
        <v>1</v>
      </c>
      <c r="AD46" s="81">
        <v>-0.39928590604026853</v>
      </c>
      <c r="AE46" s="81">
        <v>1</v>
      </c>
      <c r="AF46" s="81">
        <v>1</v>
      </c>
      <c r="AG46" s="81">
        <v>-8.8173004050632983E-2</v>
      </c>
      <c r="AH46" s="81">
        <v>0.99995653183157895</v>
      </c>
      <c r="AI46" s="81">
        <v>0.14440254050002885</v>
      </c>
      <c r="AJ46" s="81">
        <v>0.99969149999999996</v>
      </c>
      <c r="AK46" s="81">
        <v>1</v>
      </c>
      <c r="AL46" s="81">
        <v>0.64783623602484475</v>
      </c>
      <c r="AM46" s="81">
        <v>0.14201707234285713</v>
      </c>
      <c r="AN46" s="81">
        <v>9.6441860465116283E-2</v>
      </c>
      <c r="AO46" s="81">
        <v>0.24203581395348833</v>
      </c>
      <c r="AP46" s="81">
        <v>0.2483069206349206</v>
      </c>
      <c r="AQ46" s="81">
        <v>0.21815300000000001</v>
      </c>
      <c r="AR46" s="81">
        <v>0.42772483333333344</v>
      </c>
      <c r="AS46" s="81">
        <v>0.56536750000000002</v>
      </c>
      <c r="AT46" s="81">
        <v>-0.98518360000000016</v>
      </c>
      <c r="AU46" s="81">
        <v>0.43508479999999999</v>
      </c>
      <c r="AV46" s="81">
        <v>0.34275194656488556</v>
      </c>
      <c r="AW46" s="81">
        <v>0.22197185185185181</v>
      </c>
      <c r="AX46" s="81">
        <v>0.61401293316831684</v>
      </c>
      <c r="AY46" s="81">
        <v>0.1092936257309941</v>
      </c>
      <c r="AZ46" s="81">
        <v>0.42200695312499997</v>
      </c>
      <c r="BA46" s="81">
        <v>0.69097199999999992</v>
      </c>
      <c r="BB46" s="81">
        <v>0.60021559999999996</v>
      </c>
      <c r="BC46" s="81">
        <v>0.52311084097249905</v>
      </c>
      <c r="BD46" s="81">
        <v>0.99702609903174877</v>
      </c>
      <c r="BE46" s="81">
        <v>1</v>
      </c>
      <c r="BF46" s="81">
        <v>0.50518026819923367</v>
      </c>
      <c r="BG46" s="81">
        <v>0.99656976923076923</v>
      </c>
      <c r="BH46" s="81">
        <v>0.67181378260869562</v>
      </c>
      <c r="BI46" s="81">
        <v>-0.13320724137931017</v>
      </c>
      <c r="BJ46" s="81">
        <v>0.60327450000000005</v>
      </c>
      <c r="BK46" s="81">
        <v>0.36777137724550896</v>
      </c>
      <c r="BL46" s="81">
        <v>0.66729544117647055</v>
      </c>
      <c r="BM46" s="81">
        <v>0.60736095238095233</v>
      </c>
      <c r="BN46" s="81">
        <v>0.70536147058823528</v>
      </c>
      <c r="BO46" s="81">
        <v>0.99917582352941181</v>
      </c>
      <c r="BP46" s="81">
        <v>-0.32879777777777791</v>
      </c>
      <c r="BQ46" s="81">
        <v>0.70120989830508473</v>
      </c>
      <c r="BR46" s="81">
        <v>0.99956080000000003</v>
      </c>
      <c r="BS46" s="81">
        <v>0.57617566666666664</v>
      </c>
      <c r="BT46" s="81">
        <v>0.99813600000000002</v>
      </c>
      <c r="BU46" s="81">
        <v>1</v>
      </c>
      <c r="BV46" s="47">
        <v>0.36610875718708535</v>
      </c>
      <c r="BW46" s="47">
        <v>1</v>
      </c>
      <c r="BX46" s="47">
        <v>-1.08984979125</v>
      </c>
      <c r="BY46" s="47">
        <v>0.22276496273475177</v>
      </c>
      <c r="BZ46" s="82">
        <v>0.51325280456393618</v>
      </c>
    </row>
    <row r="47" spans="1:83" x14ac:dyDescent="0.2">
      <c r="A47" s="1" t="s">
        <v>349</v>
      </c>
      <c r="B47" s="15" t="s">
        <v>350</v>
      </c>
      <c r="C47" s="15" t="s">
        <v>320</v>
      </c>
      <c r="D47" s="47">
        <v>1</v>
      </c>
      <c r="E47" s="47">
        <v>1</v>
      </c>
      <c r="F47" s="47">
        <v>1</v>
      </c>
      <c r="G47" s="47">
        <v>1</v>
      </c>
      <c r="H47" s="47">
        <v>1</v>
      </c>
      <c r="I47" s="47">
        <v>1</v>
      </c>
      <c r="J47" s="47">
        <v>1</v>
      </c>
      <c r="K47" s="47">
        <v>1</v>
      </c>
      <c r="L47" s="47">
        <v>1</v>
      </c>
      <c r="M47" s="47">
        <v>1</v>
      </c>
      <c r="N47" s="47">
        <v>1</v>
      </c>
      <c r="O47" s="47">
        <v>1</v>
      </c>
      <c r="P47" s="47">
        <v>1</v>
      </c>
      <c r="Q47" s="47">
        <v>1</v>
      </c>
      <c r="R47" s="47">
        <v>1</v>
      </c>
      <c r="S47" s="47">
        <v>1</v>
      </c>
      <c r="T47" s="47">
        <v>1</v>
      </c>
      <c r="U47" s="47">
        <v>1</v>
      </c>
      <c r="V47" s="47">
        <v>1</v>
      </c>
      <c r="W47" s="47">
        <v>1</v>
      </c>
      <c r="X47" s="47">
        <v>1</v>
      </c>
      <c r="Y47" s="47">
        <v>1</v>
      </c>
      <c r="Z47" s="47">
        <v>1</v>
      </c>
      <c r="AA47" s="47">
        <v>1</v>
      </c>
      <c r="AB47" s="47">
        <v>1</v>
      </c>
      <c r="AC47" s="47">
        <v>1</v>
      </c>
      <c r="AD47" s="47">
        <v>1</v>
      </c>
      <c r="AE47" s="47">
        <v>1</v>
      </c>
      <c r="AF47" s="47">
        <v>1</v>
      </c>
      <c r="AG47" s="47">
        <v>1</v>
      </c>
      <c r="AH47" s="47">
        <v>1</v>
      </c>
      <c r="AI47" s="47">
        <v>1</v>
      </c>
      <c r="AJ47" s="47">
        <v>1</v>
      </c>
      <c r="AK47" s="47">
        <v>1</v>
      </c>
      <c r="AL47" s="47">
        <v>1</v>
      </c>
      <c r="AM47" s="47">
        <v>1</v>
      </c>
      <c r="AN47" s="47">
        <v>1</v>
      </c>
      <c r="AO47" s="47">
        <v>1</v>
      </c>
      <c r="AP47" s="47">
        <v>1</v>
      </c>
      <c r="AQ47" s="47">
        <v>1</v>
      </c>
      <c r="AR47" s="47">
        <v>1</v>
      </c>
      <c r="AS47" s="47">
        <v>1</v>
      </c>
      <c r="AT47" s="47">
        <v>1</v>
      </c>
      <c r="AU47" s="47">
        <v>1</v>
      </c>
      <c r="AV47" s="47">
        <v>1</v>
      </c>
      <c r="AW47" s="47">
        <v>1</v>
      </c>
      <c r="AX47" s="47">
        <v>1</v>
      </c>
      <c r="AY47" s="47">
        <v>1</v>
      </c>
      <c r="AZ47" s="47">
        <v>1.0000039230301485</v>
      </c>
      <c r="BA47" s="47">
        <v>1</v>
      </c>
      <c r="BB47" s="47">
        <v>1</v>
      </c>
      <c r="BC47" s="47">
        <v>1</v>
      </c>
      <c r="BD47" s="47">
        <v>1</v>
      </c>
      <c r="BE47" s="47">
        <v>1</v>
      </c>
      <c r="BF47" s="47">
        <v>1</v>
      </c>
      <c r="BG47" s="47">
        <v>1</v>
      </c>
      <c r="BH47" s="47">
        <v>1</v>
      </c>
      <c r="BI47" s="47">
        <v>1</v>
      </c>
      <c r="BJ47" s="47">
        <v>1</v>
      </c>
      <c r="BK47" s="47">
        <v>1</v>
      </c>
      <c r="BL47" s="47">
        <v>1</v>
      </c>
      <c r="BM47" s="47">
        <v>1</v>
      </c>
      <c r="BN47" s="47">
        <v>1</v>
      </c>
      <c r="BO47" s="47">
        <v>1</v>
      </c>
      <c r="BP47" s="47">
        <v>1</v>
      </c>
      <c r="BQ47" s="47">
        <v>1</v>
      </c>
      <c r="BR47" s="47">
        <v>1</v>
      </c>
      <c r="BS47" s="47">
        <v>1</v>
      </c>
      <c r="BT47" s="47">
        <v>1</v>
      </c>
      <c r="BU47" s="47">
        <v>1</v>
      </c>
      <c r="BV47" s="47">
        <v>1</v>
      </c>
      <c r="BW47" s="47">
        <v>1</v>
      </c>
      <c r="BX47" s="47">
        <v>1</v>
      </c>
      <c r="BY47" s="47">
        <v>1</v>
      </c>
    </row>
    <row r="48" spans="1:83" x14ac:dyDescent="0.2">
      <c r="A48" s="15"/>
      <c r="B48" s="15" t="s">
        <v>351</v>
      </c>
      <c r="C48" s="15" t="s">
        <v>352</v>
      </c>
      <c r="D48" s="36">
        <v>22300</v>
      </c>
      <c r="E48" s="36">
        <v>54150</v>
      </c>
      <c r="F48" s="36">
        <v>36000</v>
      </c>
      <c r="G48" s="36">
        <v>42300</v>
      </c>
      <c r="H48" s="36">
        <v>2000</v>
      </c>
      <c r="I48" s="36">
        <v>7000</v>
      </c>
      <c r="J48" s="36">
        <v>11340</v>
      </c>
      <c r="K48" s="36">
        <v>30860.091524803225</v>
      </c>
      <c r="L48" s="36">
        <v>2800</v>
      </c>
      <c r="M48" s="36">
        <v>7000</v>
      </c>
      <c r="N48" s="36">
        <v>10000</v>
      </c>
      <c r="O48" s="36">
        <v>10000</v>
      </c>
      <c r="P48" s="36">
        <v>1500</v>
      </c>
      <c r="Q48" s="36">
        <v>1100.146</v>
      </c>
      <c r="R48" s="36">
        <v>37114.636336426222</v>
      </c>
      <c r="S48" s="36">
        <v>22000</v>
      </c>
      <c r="T48" s="36">
        <v>32000</v>
      </c>
      <c r="U48" s="36">
        <v>49958.400000000001</v>
      </c>
      <c r="V48" s="36">
        <v>43000</v>
      </c>
      <c r="W48" s="36">
        <v>27800</v>
      </c>
      <c r="X48" s="36">
        <v>1329.3923974857828</v>
      </c>
      <c r="Y48" s="36">
        <v>1679.5</v>
      </c>
      <c r="Z48" s="36">
        <v>19900</v>
      </c>
      <c r="AA48" s="36">
        <v>20900</v>
      </c>
      <c r="AB48" s="36">
        <v>17000</v>
      </c>
      <c r="AC48" s="36">
        <v>118000</v>
      </c>
      <c r="AD48" s="36">
        <v>44700</v>
      </c>
      <c r="AE48" s="36">
        <v>62200</v>
      </c>
      <c r="AF48" s="36">
        <v>79000</v>
      </c>
      <c r="AG48" s="36">
        <v>35468.422627955697</v>
      </c>
      <c r="AH48" s="36">
        <v>28434.600419036218</v>
      </c>
      <c r="AI48" s="36">
        <v>41629.600000000006</v>
      </c>
      <c r="AJ48" s="36">
        <v>12000</v>
      </c>
      <c r="AK48" s="36">
        <v>133241</v>
      </c>
      <c r="AL48" s="36">
        <v>161000</v>
      </c>
      <c r="AM48" s="36">
        <v>36665.668961388808</v>
      </c>
      <c r="AN48" s="36">
        <v>8600</v>
      </c>
      <c r="AO48" s="36">
        <v>25800</v>
      </c>
      <c r="AP48" s="36">
        <v>63000</v>
      </c>
      <c r="AQ48" s="36">
        <v>12000</v>
      </c>
      <c r="AR48" s="36">
        <v>12000</v>
      </c>
      <c r="AS48" s="36">
        <v>28800</v>
      </c>
      <c r="AT48" s="36">
        <v>10000</v>
      </c>
      <c r="AU48" s="36">
        <v>60000</v>
      </c>
      <c r="AV48" s="36">
        <v>52400</v>
      </c>
      <c r="AW48" s="36">
        <v>28350</v>
      </c>
      <c r="AX48" s="36">
        <v>32320</v>
      </c>
      <c r="AY48" s="36">
        <v>34200</v>
      </c>
      <c r="AZ48" s="36">
        <v>25600</v>
      </c>
      <c r="BA48" s="36">
        <v>18000</v>
      </c>
      <c r="BB48" s="36">
        <v>10000</v>
      </c>
      <c r="BC48" s="36">
        <v>50180</v>
      </c>
      <c r="BD48" s="36">
        <v>42055.200000000004</v>
      </c>
      <c r="BE48" s="36">
        <v>49000</v>
      </c>
      <c r="BF48" s="36">
        <v>52200</v>
      </c>
      <c r="BG48" s="36">
        <v>52000</v>
      </c>
      <c r="BH48" s="36">
        <v>46000</v>
      </c>
      <c r="BI48" s="36">
        <v>5800</v>
      </c>
      <c r="BJ48" s="36">
        <v>24000</v>
      </c>
      <c r="BK48" s="36">
        <v>16700</v>
      </c>
      <c r="BL48" s="36">
        <v>27200</v>
      </c>
      <c r="BM48" s="36">
        <v>6300</v>
      </c>
      <c r="BN48" s="36">
        <v>6800</v>
      </c>
      <c r="BO48" s="36">
        <v>34000</v>
      </c>
      <c r="BP48" s="36">
        <v>19800</v>
      </c>
      <c r="BQ48" s="36">
        <v>59000</v>
      </c>
      <c r="BR48" s="36">
        <v>5000</v>
      </c>
      <c r="BS48" s="36">
        <v>6000</v>
      </c>
      <c r="BT48" s="36">
        <v>1500</v>
      </c>
      <c r="BU48" s="36">
        <v>114000</v>
      </c>
      <c r="BV48" s="36">
        <v>45220</v>
      </c>
      <c r="BW48" s="36">
        <v>2400</v>
      </c>
      <c r="BX48" s="36">
        <v>23944.926668662079</v>
      </c>
      <c r="BY48" s="36">
        <v>52753.666566896136</v>
      </c>
    </row>
    <row r="49" spans="1:79" x14ac:dyDescent="0.2">
      <c r="A49" s="15"/>
      <c r="B49" s="15" t="s">
        <v>353</v>
      </c>
      <c r="C49" s="15" t="s">
        <v>354</v>
      </c>
      <c r="D49" s="36">
        <v>84647.360000000001</v>
      </c>
      <c r="E49" s="36">
        <v>216600</v>
      </c>
      <c r="F49" s="36">
        <v>14781.130000000005</v>
      </c>
      <c r="G49" s="36">
        <v>71003.17</v>
      </c>
      <c r="H49" s="36">
        <v>8000</v>
      </c>
      <c r="I49" s="36">
        <v>-444</v>
      </c>
      <c r="J49" s="36">
        <v>19644.120000000003</v>
      </c>
      <c r="K49" s="36">
        <v>41396.176323143532</v>
      </c>
      <c r="L49" s="36">
        <v>-6035.2799999999988</v>
      </c>
      <c r="M49" s="36">
        <v>3764.41</v>
      </c>
      <c r="N49" s="36">
        <v>-11032.620000000003</v>
      </c>
      <c r="O49" s="36">
        <v>19042.849999999999</v>
      </c>
      <c r="P49" s="36">
        <v>3435.7800000000007</v>
      </c>
      <c r="Q49" s="36">
        <v>4400.5839999999998</v>
      </c>
      <c r="R49" s="36">
        <v>-38358.55465429512</v>
      </c>
      <c r="S49" s="36">
        <v>64464.760000000009</v>
      </c>
      <c r="T49" s="36">
        <v>80033.52</v>
      </c>
      <c r="U49" s="36">
        <v>164944.93000000002</v>
      </c>
      <c r="V49" s="36">
        <v>23272.079999999987</v>
      </c>
      <c r="W49" s="36">
        <v>26522.11</v>
      </c>
      <c r="X49" s="36">
        <v>2897.479589943131</v>
      </c>
      <c r="Y49" s="36">
        <v>6717.5</v>
      </c>
      <c r="Z49" s="36">
        <v>17950</v>
      </c>
      <c r="AA49" s="36">
        <v>83600</v>
      </c>
      <c r="AB49" s="36">
        <v>68000</v>
      </c>
      <c r="AC49" s="36">
        <v>472000</v>
      </c>
      <c r="AD49" s="36">
        <v>-133940.40000000002</v>
      </c>
      <c r="AE49" s="36">
        <v>248800</v>
      </c>
      <c r="AF49" s="36">
        <v>316000</v>
      </c>
      <c r="AG49" s="36">
        <v>-51105.209488177199</v>
      </c>
      <c r="AH49" s="36">
        <v>113732.22167614488</v>
      </c>
      <c r="AI49" s="36">
        <v>-11572.5</v>
      </c>
      <c r="AJ49" s="36">
        <v>47981.49</v>
      </c>
      <c r="AK49" s="36">
        <v>532964</v>
      </c>
      <c r="AL49" s="36">
        <v>360508.17</v>
      </c>
      <c r="AM49" s="36">
        <v>-10629.914154444785</v>
      </c>
      <c r="AN49" s="36">
        <v>-4453</v>
      </c>
      <c r="AO49" s="36">
        <v>5422.6199999999953</v>
      </c>
      <c r="AP49" s="36">
        <v>15216.679999999993</v>
      </c>
      <c r="AQ49" s="36">
        <v>1089.1800000000003</v>
      </c>
      <c r="AR49" s="36">
        <v>13663.490000000005</v>
      </c>
      <c r="AS49" s="36">
        <v>52612.92</v>
      </c>
      <c r="AT49" s="36">
        <v>-59259.180000000008</v>
      </c>
      <c r="AU49" s="36">
        <v>70525.440000000002</v>
      </c>
      <c r="AV49" s="36">
        <v>37401.010000000009</v>
      </c>
      <c r="AW49" s="36">
        <v>3114.5099999999948</v>
      </c>
      <c r="AX49" s="36">
        <v>66904.490000000005</v>
      </c>
      <c r="AY49" s="36">
        <v>-15510.790000000008</v>
      </c>
      <c r="AZ49" s="36">
        <v>28417.180236832399</v>
      </c>
      <c r="BA49" s="36">
        <v>44187.479999999996</v>
      </c>
      <c r="BB49" s="36">
        <v>20010.78</v>
      </c>
      <c r="BC49" s="36">
        <v>81068.510000000009</v>
      </c>
      <c r="BD49" s="36">
        <v>167595.46</v>
      </c>
      <c r="BE49" s="36">
        <v>196000</v>
      </c>
      <c r="BF49" s="36">
        <v>79652.049999999988</v>
      </c>
      <c r="BG49" s="36">
        <v>207108.14</v>
      </c>
      <c r="BH49" s="36">
        <v>108517.16999999998</v>
      </c>
      <c r="BI49" s="36">
        <v>-9663.0099999999948</v>
      </c>
      <c r="BJ49" s="36">
        <v>48392.94</v>
      </c>
      <c r="BK49" s="36">
        <v>14008.909999999996</v>
      </c>
      <c r="BL49" s="36">
        <v>63552.179999999993</v>
      </c>
      <c r="BM49" s="36">
        <v>12831.869999999999</v>
      </c>
      <c r="BN49" s="36">
        <v>17182.29</v>
      </c>
      <c r="BO49" s="36">
        <v>135859.89000000001</v>
      </c>
      <c r="BP49" s="36">
        <v>-52350.98000000001</v>
      </c>
      <c r="BQ49" s="36">
        <v>147856.91999999998</v>
      </c>
      <c r="BR49" s="36">
        <v>19989.02</v>
      </c>
      <c r="BS49" s="36">
        <v>11285.27</v>
      </c>
      <c r="BT49" s="36">
        <v>5986.02</v>
      </c>
      <c r="BU49" s="36">
        <v>456000</v>
      </c>
      <c r="BV49" s="36">
        <v>37557.19</v>
      </c>
      <c r="BW49" s="36">
        <v>9600</v>
      </c>
      <c r="BX49" s="36">
        <v>-154426.7933253517</v>
      </c>
      <c r="BY49" s="36">
        <v>6004.676267584553</v>
      </c>
    </row>
    <row r="50" spans="1:79" x14ac:dyDescent="0.2">
      <c r="A50" s="15"/>
      <c r="B50" s="15"/>
      <c r="C50" s="15" t="s">
        <v>355</v>
      </c>
      <c r="D50" s="31">
        <v>84647.360000000001</v>
      </c>
      <c r="E50" s="31">
        <v>216600</v>
      </c>
      <c r="F50" s="31">
        <v>14781.130000000005</v>
      </c>
      <c r="G50" s="31">
        <v>71003.17</v>
      </c>
      <c r="H50" s="31">
        <v>8000</v>
      </c>
      <c r="I50" s="31">
        <v>0</v>
      </c>
      <c r="J50" s="31">
        <v>19644.120000000003</v>
      </c>
      <c r="K50" s="31">
        <v>41396.176323143532</v>
      </c>
      <c r="L50" s="31">
        <v>0</v>
      </c>
      <c r="M50" s="31">
        <v>3764.41</v>
      </c>
      <c r="N50" s="31">
        <v>0</v>
      </c>
      <c r="O50" s="31">
        <v>19042.849999999999</v>
      </c>
      <c r="P50" s="31">
        <v>3435.7800000000007</v>
      </c>
      <c r="Q50" s="31">
        <v>4400.5839999999998</v>
      </c>
      <c r="R50" s="31">
        <v>0</v>
      </c>
      <c r="S50" s="31">
        <v>64464.760000000009</v>
      </c>
      <c r="T50" s="31">
        <v>80033.52</v>
      </c>
      <c r="U50" s="31">
        <v>164944.93000000002</v>
      </c>
      <c r="V50" s="31">
        <v>23272.079999999987</v>
      </c>
      <c r="W50" s="31">
        <v>26522.11</v>
      </c>
      <c r="X50" s="31">
        <v>2897.479589943131</v>
      </c>
      <c r="Y50" s="31">
        <v>6717.5</v>
      </c>
      <c r="Z50" s="31">
        <v>17950</v>
      </c>
      <c r="AA50" s="31">
        <v>83600</v>
      </c>
      <c r="AB50" s="31">
        <v>68000</v>
      </c>
      <c r="AC50" s="31">
        <v>472000</v>
      </c>
      <c r="AD50" s="31">
        <v>0</v>
      </c>
      <c r="AE50" s="31">
        <v>248800</v>
      </c>
      <c r="AF50" s="31">
        <v>316000</v>
      </c>
      <c r="AG50" s="31">
        <v>0</v>
      </c>
      <c r="AH50" s="31">
        <v>113732.22167614488</v>
      </c>
      <c r="AI50" s="31">
        <v>0</v>
      </c>
      <c r="AJ50" s="31">
        <v>47981.49</v>
      </c>
      <c r="AK50" s="31">
        <v>532964</v>
      </c>
      <c r="AL50" s="31">
        <v>360508.17</v>
      </c>
      <c r="AM50" s="31">
        <v>0</v>
      </c>
      <c r="AN50" s="31">
        <v>0</v>
      </c>
      <c r="AO50" s="31">
        <v>5422.6199999999953</v>
      </c>
      <c r="AP50" s="31">
        <v>15216.679999999993</v>
      </c>
      <c r="AQ50" s="31">
        <v>1089.1800000000003</v>
      </c>
      <c r="AR50" s="31">
        <v>13663.490000000005</v>
      </c>
      <c r="AS50" s="31">
        <v>52612.92</v>
      </c>
      <c r="AT50" s="31">
        <v>0</v>
      </c>
      <c r="AU50" s="31">
        <v>70525.440000000002</v>
      </c>
      <c r="AV50" s="31">
        <v>37401.010000000009</v>
      </c>
      <c r="AW50" s="31">
        <v>3114.5099999999948</v>
      </c>
      <c r="AX50" s="31">
        <v>66904.490000000005</v>
      </c>
      <c r="AY50" s="31">
        <v>0</v>
      </c>
      <c r="AZ50" s="31">
        <v>28417.180236832399</v>
      </c>
      <c r="BA50" s="31">
        <v>44187.479999999996</v>
      </c>
      <c r="BB50" s="31">
        <v>20010.78</v>
      </c>
      <c r="BC50" s="31">
        <v>81068.510000000009</v>
      </c>
      <c r="BD50" s="31">
        <v>167595.46</v>
      </c>
      <c r="BE50" s="31">
        <v>196000</v>
      </c>
      <c r="BF50" s="31">
        <v>79652.049999999988</v>
      </c>
      <c r="BG50" s="31">
        <v>207108.14</v>
      </c>
      <c r="BH50" s="31">
        <v>108517.16999999998</v>
      </c>
      <c r="BI50" s="31">
        <v>0</v>
      </c>
      <c r="BJ50" s="31">
        <v>48392.94</v>
      </c>
      <c r="BK50" s="31">
        <v>14008.909999999996</v>
      </c>
      <c r="BL50" s="31">
        <v>63552.179999999993</v>
      </c>
      <c r="BM50" s="31">
        <v>12831.869999999999</v>
      </c>
      <c r="BN50" s="31">
        <v>17182.29</v>
      </c>
      <c r="BO50" s="31">
        <v>135859.89000000001</v>
      </c>
      <c r="BP50" s="31">
        <v>0</v>
      </c>
      <c r="BQ50" s="31">
        <v>147856.91999999998</v>
      </c>
      <c r="BR50" s="31">
        <v>19989.02</v>
      </c>
      <c r="BS50" s="31">
        <v>11285.27</v>
      </c>
      <c r="BT50" s="31">
        <v>5986.02</v>
      </c>
      <c r="BU50" s="31">
        <v>456000</v>
      </c>
      <c r="BV50" s="31">
        <v>37557.19</v>
      </c>
      <c r="BW50" s="31">
        <v>9600</v>
      </c>
      <c r="BX50" s="31">
        <v>0</v>
      </c>
      <c r="BY50" s="31">
        <v>6004.676267584553</v>
      </c>
    </row>
    <row r="51" spans="1:79" ht="16" x14ac:dyDescent="0.2">
      <c r="A51" s="40"/>
      <c r="B51" s="49" t="s">
        <v>356</v>
      </c>
      <c r="C51" s="40" t="s">
        <v>357</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row>
    <row r="52" spans="1:79" x14ac:dyDescent="0.2">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row>
    <row r="53" spans="1:79" x14ac:dyDescent="0.2">
      <c r="A53" s="50"/>
      <c r="B53" s="50" t="s">
        <v>363</v>
      </c>
      <c r="C53" s="50" t="s">
        <v>364</v>
      </c>
      <c r="D53" s="50">
        <v>0</v>
      </c>
      <c r="E53" s="50">
        <v>0</v>
      </c>
      <c r="F53" s="50">
        <v>0</v>
      </c>
      <c r="G53" s="50">
        <v>0</v>
      </c>
      <c r="H53" s="50">
        <v>0</v>
      </c>
      <c r="I53" s="50">
        <v>0</v>
      </c>
      <c r="J53" s="50">
        <v>0</v>
      </c>
      <c r="K53" s="50">
        <v>2.2393063409253955E-4</v>
      </c>
      <c r="L53" s="50">
        <v>0</v>
      </c>
      <c r="M53" s="50">
        <v>0</v>
      </c>
      <c r="N53" s="50">
        <v>0</v>
      </c>
      <c r="O53" s="50">
        <v>0</v>
      </c>
      <c r="P53" s="50">
        <v>0</v>
      </c>
      <c r="Q53" s="50">
        <v>0</v>
      </c>
      <c r="R53" s="50">
        <v>0</v>
      </c>
      <c r="S53" s="50">
        <v>0</v>
      </c>
      <c r="T53" s="50">
        <v>0</v>
      </c>
      <c r="U53" s="50">
        <v>0</v>
      </c>
      <c r="V53" s="50">
        <v>0</v>
      </c>
      <c r="W53" s="50">
        <v>0</v>
      </c>
      <c r="X53" s="50">
        <v>0</v>
      </c>
      <c r="Y53" s="50">
        <v>-0.5</v>
      </c>
      <c r="Z53" s="50">
        <v>0</v>
      </c>
      <c r="AA53" s="50">
        <v>0</v>
      </c>
      <c r="AB53" s="50">
        <v>0</v>
      </c>
      <c r="AC53" s="50">
        <v>0</v>
      </c>
      <c r="AD53" s="50">
        <v>0</v>
      </c>
      <c r="AE53" s="50">
        <v>0</v>
      </c>
      <c r="AF53" s="50">
        <v>0</v>
      </c>
      <c r="AG53" s="50">
        <v>0</v>
      </c>
      <c r="AH53" s="50">
        <v>0</v>
      </c>
      <c r="AI53" s="50">
        <v>0</v>
      </c>
      <c r="AJ53" s="50">
        <v>0</v>
      </c>
      <c r="AK53" s="50">
        <v>0</v>
      </c>
      <c r="AL53" s="50">
        <v>0</v>
      </c>
      <c r="AM53" s="50">
        <v>0</v>
      </c>
      <c r="AN53" s="50">
        <v>0</v>
      </c>
      <c r="AO53" s="50">
        <v>0</v>
      </c>
      <c r="AP53" s="50">
        <v>0</v>
      </c>
      <c r="AQ53" s="50">
        <v>0</v>
      </c>
      <c r="AR53" s="50">
        <v>0</v>
      </c>
      <c r="AS53" s="50">
        <v>0</v>
      </c>
      <c r="AT53" s="50">
        <v>0</v>
      </c>
      <c r="AU53" s="50">
        <v>0</v>
      </c>
      <c r="AV53" s="50">
        <v>0</v>
      </c>
      <c r="AW53" s="50">
        <v>0</v>
      </c>
      <c r="AX53" s="50">
        <v>0</v>
      </c>
      <c r="AY53" s="50">
        <v>0</v>
      </c>
      <c r="AZ53" s="50">
        <v>0.29023683239938691</v>
      </c>
      <c r="BA53" s="50">
        <v>0</v>
      </c>
      <c r="BB53" s="50">
        <v>0</v>
      </c>
      <c r="BC53" s="50">
        <v>0</v>
      </c>
      <c r="BD53" s="50">
        <v>0</v>
      </c>
      <c r="BE53" s="50">
        <v>0</v>
      </c>
      <c r="BF53" s="50">
        <v>0</v>
      </c>
      <c r="BG53" s="50">
        <v>0</v>
      </c>
      <c r="BH53" s="50">
        <v>0</v>
      </c>
      <c r="BI53" s="50">
        <v>0</v>
      </c>
      <c r="BJ53" s="50">
        <v>0</v>
      </c>
      <c r="BK53" s="50">
        <v>0</v>
      </c>
      <c r="BL53" s="50">
        <v>0</v>
      </c>
      <c r="BM53" s="50">
        <v>0</v>
      </c>
      <c r="BN53" s="50">
        <v>0</v>
      </c>
      <c r="BO53" s="50">
        <v>0</v>
      </c>
      <c r="BP53" s="50">
        <v>0</v>
      </c>
      <c r="BQ53" s="50">
        <v>0</v>
      </c>
      <c r="BR53" s="50">
        <v>0</v>
      </c>
      <c r="BS53" s="50">
        <v>0</v>
      </c>
      <c r="BT53" s="50">
        <v>0</v>
      </c>
      <c r="BU53" s="50">
        <v>0</v>
      </c>
      <c r="BV53" s="50">
        <v>0</v>
      </c>
      <c r="BW53" s="50">
        <v>0</v>
      </c>
      <c r="BX53" s="50">
        <v>0</v>
      </c>
      <c r="BY53" s="50">
        <v>0</v>
      </c>
      <c r="CA53" s="88">
        <v>-0.20953923696652055</v>
      </c>
    </row>
    <row r="54" spans="1:79" x14ac:dyDescent="0.2">
      <c r="A54" s="62"/>
      <c r="B54" s="62" t="s">
        <v>7539</v>
      </c>
      <c r="C54" s="62" t="s">
        <v>364</v>
      </c>
      <c r="D54" s="62">
        <v>-105894.86486486487</v>
      </c>
      <c r="E54" s="62">
        <v>0</v>
      </c>
      <c r="F54" s="62">
        <v>0</v>
      </c>
      <c r="G54" s="62">
        <v>0</v>
      </c>
      <c r="H54" s="62">
        <v>0</v>
      </c>
      <c r="I54" s="62">
        <v>0</v>
      </c>
      <c r="J54" s="62">
        <v>0</v>
      </c>
      <c r="K54" s="62">
        <v>-216.40995537924755</v>
      </c>
      <c r="L54" s="62">
        <v>0</v>
      </c>
      <c r="M54" s="62">
        <v>0</v>
      </c>
      <c r="N54" s="62">
        <v>0</v>
      </c>
      <c r="O54" s="62">
        <v>0</v>
      </c>
      <c r="P54" s="62">
        <v>0</v>
      </c>
      <c r="Q54" s="62">
        <v>0</v>
      </c>
      <c r="R54" s="62">
        <v>0</v>
      </c>
      <c r="S54" s="62">
        <v>0</v>
      </c>
      <c r="T54" s="62">
        <v>9117.4848317705328</v>
      </c>
      <c r="U54" s="62">
        <v>0</v>
      </c>
      <c r="V54" s="62">
        <v>0</v>
      </c>
      <c r="W54" s="62">
        <v>-18432.240000000005</v>
      </c>
      <c r="X54" s="62">
        <v>0</v>
      </c>
      <c r="Y54" s="62">
        <v>0</v>
      </c>
      <c r="Z54" s="62">
        <v>0</v>
      </c>
      <c r="AA54" s="62">
        <v>0</v>
      </c>
      <c r="AB54" s="62">
        <v>0</v>
      </c>
      <c r="AC54" s="62">
        <v>0</v>
      </c>
      <c r="AD54" s="62">
        <v>0</v>
      </c>
      <c r="AE54" s="62">
        <v>0</v>
      </c>
      <c r="AF54" s="62">
        <v>0</v>
      </c>
      <c r="AG54" s="62">
        <v>0</v>
      </c>
      <c r="AH54" s="62">
        <v>0</v>
      </c>
      <c r="AI54" s="62">
        <v>0</v>
      </c>
      <c r="AJ54" s="62">
        <v>0</v>
      </c>
      <c r="AK54" s="62">
        <v>0</v>
      </c>
      <c r="AL54" s="62">
        <v>0</v>
      </c>
      <c r="AM54" s="62">
        <v>0</v>
      </c>
      <c r="AN54" s="62">
        <v>0</v>
      </c>
      <c r="AO54" s="62">
        <v>0</v>
      </c>
      <c r="AP54" s="62">
        <v>0</v>
      </c>
      <c r="AQ54" s="62">
        <v>0</v>
      </c>
      <c r="AR54" s="62">
        <v>0</v>
      </c>
      <c r="AS54" s="62">
        <v>0</v>
      </c>
      <c r="AT54" s="62">
        <v>0</v>
      </c>
      <c r="AU54" s="62">
        <v>0</v>
      </c>
      <c r="AV54" s="62">
        <v>0</v>
      </c>
      <c r="AW54" s="62">
        <v>0</v>
      </c>
      <c r="AX54" s="62">
        <v>0</v>
      </c>
      <c r="AY54" s="62">
        <v>0</v>
      </c>
      <c r="AZ54" s="62">
        <v>0</v>
      </c>
      <c r="BA54" s="62">
        <v>0</v>
      </c>
      <c r="BB54" s="62">
        <v>0</v>
      </c>
      <c r="BC54" s="62">
        <v>0</v>
      </c>
      <c r="BD54" s="62">
        <v>0</v>
      </c>
      <c r="BE54" s="62">
        <v>0</v>
      </c>
      <c r="BF54" s="62">
        <v>0</v>
      </c>
      <c r="BG54" s="62">
        <v>0</v>
      </c>
      <c r="BH54" s="62">
        <v>0</v>
      </c>
      <c r="BI54" s="62">
        <v>0</v>
      </c>
      <c r="BJ54" s="62">
        <v>0</v>
      </c>
      <c r="BK54" s="62">
        <v>0</v>
      </c>
      <c r="BL54" s="62">
        <v>0</v>
      </c>
      <c r="BM54" s="62">
        <v>0</v>
      </c>
      <c r="BN54" s="62">
        <v>0</v>
      </c>
      <c r="BO54" s="62">
        <v>0</v>
      </c>
      <c r="BP54" s="62">
        <v>0</v>
      </c>
      <c r="BQ54" s="62">
        <v>0</v>
      </c>
      <c r="BR54" s="62">
        <v>0</v>
      </c>
      <c r="BS54" s="62">
        <v>0</v>
      </c>
      <c r="BT54" s="62">
        <v>0</v>
      </c>
      <c r="BU54" s="62">
        <v>0</v>
      </c>
      <c r="BV54" s="62">
        <v>0</v>
      </c>
      <c r="BW54" s="62">
        <v>0</v>
      </c>
      <c r="BX54" s="62">
        <v>2920.4879117149103</v>
      </c>
      <c r="BY54" s="62">
        <v>-19009.14923508931</v>
      </c>
      <c r="CA54" s="88">
        <v>-131514.691311848</v>
      </c>
    </row>
    <row r="55" spans="1:79" x14ac:dyDescent="0.2">
      <c r="A55" s="1"/>
      <c r="B55" s="15" t="s">
        <v>367</v>
      </c>
      <c r="C55" s="15"/>
      <c r="D55" s="46">
        <v>105894.86486486487</v>
      </c>
      <c r="E55" s="46">
        <v>0</v>
      </c>
      <c r="F55" s="46">
        <v>0</v>
      </c>
      <c r="G55" s="46">
        <v>0</v>
      </c>
      <c r="H55" s="46">
        <v>0</v>
      </c>
      <c r="I55" s="46">
        <v>0</v>
      </c>
      <c r="J55" s="46">
        <v>0</v>
      </c>
      <c r="K55" s="46">
        <v>216.41017930988164</v>
      </c>
      <c r="L55" s="46">
        <v>0</v>
      </c>
      <c r="M55" s="46">
        <v>0</v>
      </c>
      <c r="N55" s="46">
        <v>0</v>
      </c>
      <c r="O55" s="46">
        <v>0</v>
      </c>
      <c r="P55" s="46">
        <v>0</v>
      </c>
      <c r="Q55" s="46">
        <v>0</v>
      </c>
      <c r="R55" s="46">
        <v>0</v>
      </c>
      <c r="S55" s="46">
        <v>0</v>
      </c>
      <c r="T55" s="46">
        <v>-9117.4848317705328</v>
      </c>
      <c r="U55" s="46">
        <v>0</v>
      </c>
      <c r="V55" s="46">
        <v>0</v>
      </c>
      <c r="W55" s="46">
        <v>18432.240000000005</v>
      </c>
      <c r="X55" s="46">
        <v>0</v>
      </c>
      <c r="Y55" s="46">
        <v>-0.5</v>
      </c>
      <c r="Z55" s="46">
        <v>0</v>
      </c>
      <c r="AA55" s="46">
        <v>0</v>
      </c>
      <c r="AB55" s="46">
        <v>0</v>
      </c>
      <c r="AC55" s="46">
        <v>0</v>
      </c>
      <c r="AD55" s="46">
        <v>0</v>
      </c>
      <c r="AE55" s="46">
        <v>0</v>
      </c>
      <c r="AF55" s="46">
        <v>0</v>
      </c>
      <c r="AG55" s="46">
        <v>0</v>
      </c>
      <c r="AH55" s="46">
        <v>0</v>
      </c>
      <c r="AI55" s="46">
        <v>0</v>
      </c>
      <c r="AJ55" s="46">
        <v>0</v>
      </c>
      <c r="AK55" s="46">
        <v>0</v>
      </c>
      <c r="AL55" s="46">
        <v>0</v>
      </c>
      <c r="AM55" s="46">
        <v>0</v>
      </c>
      <c r="AN55" s="46">
        <v>0</v>
      </c>
      <c r="AO55" s="46">
        <v>0</v>
      </c>
      <c r="AP55" s="46">
        <v>0</v>
      </c>
      <c r="AQ55" s="46">
        <v>0</v>
      </c>
      <c r="AR55" s="46">
        <v>0</v>
      </c>
      <c r="AS55" s="46">
        <v>0</v>
      </c>
      <c r="AT55" s="46">
        <v>0</v>
      </c>
      <c r="AU55" s="46">
        <v>0</v>
      </c>
      <c r="AV55" s="46">
        <v>0</v>
      </c>
      <c r="AW55" s="46">
        <v>0</v>
      </c>
      <c r="AX55" s="46">
        <v>0</v>
      </c>
      <c r="AY55" s="46">
        <v>0</v>
      </c>
      <c r="AZ55" s="46">
        <v>0.29023683239938691</v>
      </c>
      <c r="BA55" s="46">
        <v>0</v>
      </c>
      <c r="BB55" s="46">
        <v>0</v>
      </c>
      <c r="BC55" s="46">
        <v>0</v>
      </c>
      <c r="BD55" s="46">
        <v>0</v>
      </c>
      <c r="BE55" s="46">
        <v>0</v>
      </c>
      <c r="BF55" s="46">
        <v>0</v>
      </c>
      <c r="BG55" s="46">
        <v>0</v>
      </c>
      <c r="BH55" s="46">
        <v>0</v>
      </c>
      <c r="BI55" s="46">
        <v>0</v>
      </c>
      <c r="BJ55" s="46">
        <v>0</v>
      </c>
      <c r="BK55" s="46">
        <v>0</v>
      </c>
      <c r="BL55" s="46">
        <v>0</v>
      </c>
      <c r="BM55" s="46">
        <v>0</v>
      </c>
      <c r="BN55" s="46">
        <v>0</v>
      </c>
      <c r="BO55" s="46">
        <v>0</v>
      </c>
      <c r="BP55" s="46">
        <v>0</v>
      </c>
      <c r="BQ55" s="46">
        <v>0</v>
      </c>
      <c r="BR55" s="46">
        <v>0</v>
      </c>
      <c r="BS55" s="46">
        <v>0</v>
      </c>
      <c r="BT55" s="46">
        <v>0</v>
      </c>
      <c r="BU55" s="46">
        <v>0</v>
      </c>
      <c r="BV55" s="46">
        <v>0</v>
      </c>
      <c r="BW55" s="46">
        <v>0</v>
      </c>
      <c r="BX55" s="46">
        <v>-2920.4879117149103</v>
      </c>
      <c r="BY55" s="46">
        <v>19009.14923508931</v>
      </c>
    </row>
    <row r="56" spans="1:79" x14ac:dyDescent="0.2">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row>
    <row r="57" spans="1:79" x14ac:dyDescent="0.2">
      <c r="A57" s="6"/>
      <c r="B57" s="6"/>
      <c r="C57" s="6"/>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row>
    <row r="58" spans="1:79" x14ac:dyDescent="0.2">
      <c r="A58" s="6"/>
      <c r="B58" s="6"/>
      <c r="C58" s="6"/>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row>
    <row r="59" spans="1:79" x14ac:dyDescent="0.2">
      <c r="A59" s="6"/>
      <c r="B59" s="6"/>
      <c r="C59" s="6"/>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row>
    <row r="60" spans="1:79" x14ac:dyDescent="0.2">
      <c r="A60" s="6"/>
      <c r="B60" s="6"/>
      <c r="C60" s="6"/>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row>
  </sheetData>
  <protectedRanges>
    <protectedRange sqref="A56:C139 A27:C27 A29:C29 A28 C28" name="Range5_1" securityDescriptor="O:WDG:WDD:(A;;CC;;;WD)"/>
    <protectedRange sqref="A8:A14 A24:A26 A5:C7 B8:C26 A16:A22" name="Range1_1" securityDescriptor="O:WDG:WDD:(A;;CC;;;S-1-5-21-515639634-1143291363-624655392-4399)(A;;CC;;;S-1-5-21-515639634-1143291363-624655392-9522)(A;;CC;;;S-1-5-21-515639634-1143291363-624655392-5759)(A;;CC;;;S-1-5-21-515639634-1143291363-624655392-1161)(A;;CC;;;S-1-5-21-515639634-1143291363-624655392-9570)"/>
    <protectedRange sqref="D56:G139 D27:G29" name="Range5_2" securityDescriptor="O:WDG:WDD:(A;;CC;;;WD)"/>
    <protectedRange sqref="D8:G10 D5:G5 D12:G26" name="Range1_2" securityDescriptor="O:WDG:WDD:(A;;CC;;;S-1-5-21-515639634-1143291363-624655392-4399)(A;;CC;;;S-1-5-21-515639634-1143291363-624655392-9522)(A;;CC;;;S-1-5-21-515639634-1143291363-624655392-5759)(A;;CC;;;S-1-5-21-515639634-1143291363-624655392-1161)(A;;CC;;;S-1-5-21-515639634-1143291363-624655392-9570)"/>
    <protectedRange sqref="H27:I29 H56:I139" name="Range5_3" securityDescriptor="O:WDG:WDD:(A;;CC;;;WD)"/>
    <protectedRange sqref="H5:I5 H12:I26 H8:I10" name="Range1_3" securityDescriptor="O:WDG:WDD:(A;;CC;;;S-1-5-21-515639634-1143291363-624655392-4399)(A;;CC;;;S-1-5-21-515639634-1143291363-624655392-9522)(A;;CC;;;S-1-5-21-515639634-1143291363-624655392-5759)(A;;CC;;;S-1-5-21-515639634-1143291363-624655392-1161)(A;;CC;;;S-1-5-21-515639634-1143291363-624655392-9570)"/>
    <protectedRange sqref="J56:M139 J27:M29" name="Range5_4" securityDescriptor="O:WDG:WDD:(A;;CC;;;WD)"/>
    <protectedRange sqref="J12:M26 J8:M10 J5:M5" name="Range1_4" securityDescriptor="O:WDG:WDD:(A;;CC;;;S-1-5-21-515639634-1143291363-624655392-4399)(A;;CC;;;S-1-5-21-515639634-1143291363-624655392-9522)(A;;CC;;;S-1-5-21-515639634-1143291363-624655392-5759)(A;;CC;;;S-1-5-21-515639634-1143291363-624655392-1161)(A;;CC;;;S-1-5-21-515639634-1143291363-624655392-9570)"/>
    <protectedRange sqref="N56:Q139 N27:Q29" name="Range5_5" securityDescriptor="O:WDG:WDD:(A;;CC;;;WD)"/>
    <protectedRange sqref="N12:Q26 N5:Q5 N8:Q10" name="Range1_5" securityDescriptor="O:WDG:WDD:(A;;CC;;;S-1-5-21-515639634-1143291363-624655392-4399)(A;;CC;;;S-1-5-21-515639634-1143291363-624655392-9522)(A;;CC;;;S-1-5-21-515639634-1143291363-624655392-5759)(A;;CC;;;S-1-5-21-515639634-1143291363-624655392-1161)(A;;CC;;;S-1-5-21-515639634-1143291363-624655392-9570)"/>
    <protectedRange sqref="R27:R29 R56:R139" name="Range5_6" securityDescriptor="O:WDG:WDD:(A;;CC;;;WD)"/>
    <protectedRange sqref="R12:R26 R8:R10 R5" name="Range1_6" securityDescriptor="O:WDG:WDD:(A;;CC;;;S-1-5-21-515639634-1143291363-624655392-4399)(A;;CC;;;S-1-5-21-515639634-1143291363-624655392-9522)(A;;CC;;;S-1-5-21-515639634-1143291363-624655392-5759)(A;;CC;;;S-1-5-21-515639634-1143291363-624655392-1161)(A;;CC;;;S-1-5-21-515639634-1143291363-624655392-9570)"/>
    <protectedRange sqref="S27:S29 S56:S139" name="Range5_7" securityDescriptor="O:WDG:WDD:(A;;CC;;;WD)"/>
    <protectedRange sqref="S12:S26 S8:S10 S5" name="Range1_7" securityDescriptor="O:WDG:WDD:(A;;CC;;;S-1-5-21-515639634-1143291363-624655392-4399)(A;;CC;;;S-1-5-21-515639634-1143291363-624655392-9522)(A;;CC;;;S-1-5-21-515639634-1143291363-624655392-5759)(A;;CC;;;S-1-5-21-515639634-1143291363-624655392-1161)(A;;CC;;;S-1-5-21-515639634-1143291363-624655392-9570)"/>
    <protectedRange sqref="T56:T139 T27:T29" name="Range5_8" securityDescriptor="O:WDG:WDD:(A;;CC;;;WD)"/>
    <protectedRange sqref="T8:T10 T5 T12:T26" name="Range1_8" securityDescriptor="O:WDG:WDD:(A;;CC;;;S-1-5-21-515639634-1143291363-624655392-4399)(A;;CC;;;S-1-5-21-515639634-1143291363-624655392-9522)(A;;CC;;;S-1-5-21-515639634-1143291363-624655392-5759)(A;;CC;;;S-1-5-21-515639634-1143291363-624655392-1161)(A;;CC;;;S-1-5-21-515639634-1143291363-624655392-9570)"/>
    <protectedRange sqref="U27:U29 U56:U139" name="Range5_9" securityDescriptor="O:WDG:WDD:(A;;CC;;;WD)"/>
    <protectedRange sqref="U5 U12:U26 U8:U10" name="Range1_9" securityDescriptor="O:WDG:WDD:(A;;CC;;;S-1-5-21-515639634-1143291363-624655392-4399)(A;;CC;;;S-1-5-21-515639634-1143291363-624655392-9522)(A;;CC;;;S-1-5-21-515639634-1143291363-624655392-5759)(A;;CC;;;S-1-5-21-515639634-1143291363-624655392-1161)(A;;CC;;;S-1-5-21-515639634-1143291363-624655392-9570)"/>
    <protectedRange sqref="V56:V139 V27:V29" name="Range5_10" securityDescriptor="O:WDG:WDD:(A;;CC;;;WD)"/>
    <protectedRange sqref="V12:V26 V8:V10 V5" name="Range1_10" securityDescriptor="O:WDG:WDD:(A;;CC;;;S-1-5-21-515639634-1143291363-624655392-4399)(A;;CC;;;S-1-5-21-515639634-1143291363-624655392-9522)(A;;CC;;;S-1-5-21-515639634-1143291363-624655392-5759)(A;;CC;;;S-1-5-21-515639634-1143291363-624655392-1161)(A;;CC;;;S-1-5-21-515639634-1143291363-624655392-9570)"/>
    <protectedRange sqref="W27:W29 W56:W139" name="Range5_12" securityDescriptor="O:WDG:WDD:(A;;CC;;;WD)"/>
    <protectedRange sqref="W12:W26 W8:W10 W5" name="Range1_12" securityDescriptor="O:WDG:WDD:(A;;CC;;;S-1-5-21-515639634-1143291363-624655392-4399)(A;;CC;;;S-1-5-21-515639634-1143291363-624655392-9522)(A;;CC;;;S-1-5-21-515639634-1143291363-624655392-5759)(A;;CC;;;S-1-5-21-515639634-1143291363-624655392-1161)(A;;CC;;;S-1-5-21-515639634-1143291363-624655392-9570)"/>
    <protectedRange sqref="X27:X29 X56:X139" name="Range5_13" securityDescriptor="O:WDG:WDD:(A;;CC;;;WD)"/>
    <protectedRange sqref="X12:X26 X8:X10 X5" name="Range1_13" securityDescriptor="O:WDG:WDD:(A;;CC;;;S-1-5-21-515639634-1143291363-624655392-4399)(A;;CC;;;S-1-5-21-515639634-1143291363-624655392-9522)(A;;CC;;;S-1-5-21-515639634-1143291363-624655392-5759)(A;;CC;;;S-1-5-21-515639634-1143291363-624655392-1161)(A;;CC;;;S-1-5-21-515639634-1143291363-624655392-9570)"/>
    <protectedRange sqref="Y56:BU139 D46:BU46 Y27:BU29" name="Range5_14" securityDescriptor="O:WDG:WDD:(A;;CC;;;WD)"/>
    <protectedRange sqref="Y8:BU10 Y12:BU26 Y5:BU5" name="Range1_14" securityDescriptor="O:WDG:WDD:(A;;CC;;;S-1-5-21-515639634-1143291363-624655392-4399)(A;;CC;;;S-1-5-21-515639634-1143291363-624655392-9522)(A;;CC;;;S-1-5-21-515639634-1143291363-624655392-5759)(A;;CC;;;S-1-5-21-515639634-1143291363-624655392-1161)(A;;CC;;;S-1-5-21-515639634-1143291363-624655392-9570)"/>
    <protectedRange sqref="BV27:BV29 BV56:BV139" name="Range5" securityDescriptor="O:WDG:WDD:(A;;CC;;;WD)"/>
    <protectedRange sqref="BV12:BV26 BV5 BV8:BV10" name="Range1" securityDescriptor="O:WDG:WDD:(A;;CC;;;S-1-5-21-515639634-1143291363-624655392-4399)(A;;CC;;;S-1-5-21-515639634-1143291363-624655392-9522)(A;;CC;;;S-1-5-21-515639634-1143291363-624655392-5759)(A;;CC;;;S-1-5-21-515639634-1143291363-624655392-1161)(A;;CC;;;S-1-5-21-515639634-1143291363-624655392-9570)"/>
    <protectedRange sqref="BW56:BW139 BW27:BW29" name="Range5_11" securityDescriptor="O:WDG:WDD:(A;;CC;;;WD)"/>
    <protectedRange sqref="BW8:BW10 BW5 BW12:BW26" name="Range1_11" securityDescriptor="O:WDG:WDD:(A;;CC;;;S-1-5-21-515639634-1143291363-624655392-4399)(A;;CC;;;S-1-5-21-515639634-1143291363-624655392-9522)(A;;CC;;;S-1-5-21-515639634-1143291363-624655392-5759)(A;;CC;;;S-1-5-21-515639634-1143291363-624655392-1161)(A;;CC;;;S-1-5-21-515639634-1143291363-624655392-9570)"/>
    <protectedRange sqref="BX56:BX139 BX27:BX29" name="Range5_6_1" securityDescriptor="O:WDG:WDD:(A;;CC;;;WD)"/>
    <protectedRange sqref="BX5 BX12:BX26 BX8:BX10" name="Range1_6_1" securityDescriptor="O:WDG:WDD:(A;;CC;;;S-1-5-21-515639634-1143291363-624655392-4399)(A;;CC;;;S-1-5-21-515639634-1143291363-624655392-9522)(A;;CC;;;S-1-5-21-515639634-1143291363-624655392-5759)(A;;CC;;;S-1-5-21-515639634-1143291363-624655392-1161)(A;;CC;;;S-1-5-21-515639634-1143291363-624655392-9570)"/>
    <protectedRange sqref="BY56:BY139 BY27:BY29" name="Range5_12_1" securityDescriptor="O:WDG:WDD:(A;;CC;;;WD)"/>
    <protectedRange sqref="BY5 BY12:BY26 BY8:BY10" name="Range1_12_1" securityDescriptor="O:WDG:WDD:(A;;CC;;;S-1-5-21-515639634-1143291363-624655392-4399)(A;;CC;;;S-1-5-21-515639634-1143291363-624655392-9522)(A;;CC;;;S-1-5-21-515639634-1143291363-624655392-5759)(A;;CC;;;S-1-5-21-515639634-1143291363-624655392-1161)(A;;CC;;;S-1-5-21-515639634-1143291363-624655392-9570)"/>
    <protectedRange sqref="B28" name="Range5_15" securityDescriptor="O:WDG:WDD:(A;;CC;;;WD)"/>
  </protectedRanges>
  <mergeCells count="74">
    <mergeCell ref="BU12:BU13"/>
    <mergeCell ref="BV12:BV13"/>
    <mergeCell ref="BW12:BW13"/>
    <mergeCell ref="BX12:BX13"/>
    <mergeCell ref="BY12:BY13"/>
    <mergeCell ref="BP12:BP13"/>
    <mergeCell ref="BQ12:BQ13"/>
    <mergeCell ref="BR12:BR13"/>
    <mergeCell ref="BS12:BS13"/>
    <mergeCell ref="BT12:BT13"/>
    <mergeCell ref="BK12:BK13"/>
    <mergeCell ref="BL12:BL13"/>
    <mergeCell ref="BM12:BM13"/>
    <mergeCell ref="BN12:BN13"/>
    <mergeCell ref="BO12:BO13"/>
    <mergeCell ref="BF12:BF13"/>
    <mergeCell ref="BG12:BG13"/>
    <mergeCell ref="BH12:BH13"/>
    <mergeCell ref="BI12:BI13"/>
    <mergeCell ref="BJ12:BJ13"/>
    <mergeCell ref="BA12:BA13"/>
    <mergeCell ref="BB12:BB13"/>
    <mergeCell ref="BC12:BC13"/>
    <mergeCell ref="BD12:BD13"/>
    <mergeCell ref="BE12:BE13"/>
    <mergeCell ref="AV12:AV13"/>
    <mergeCell ref="AW12:AW13"/>
    <mergeCell ref="AX12:AX13"/>
    <mergeCell ref="AY12:AY13"/>
    <mergeCell ref="AZ12:AZ13"/>
    <mergeCell ref="AQ12:AQ13"/>
    <mergeCell ref="AR12:AR13"/>
    <mergeCell ref="AS12:AS13"/>
    <mergeCell ref="AT12:AT13"/>
    <mergeCell ref="AU12:AU13"/>
    <mergeCell ref="AL12:AL13"/>
    <mergeCell ref="AM12:AM13"/>
    <mergeCell ref="AN12:AN13"/>
    <mergeCell ref="AO12:AO13"/>
    <mergeCell ref="AP12:AP13"/>
    <mergeCell ref="AJ12:AJ13"/>
    <mergeCell ref="AD12:AD13"/>
    <mergeCell ref="AE12:AE13"/>
    <mergeCell ref="AF12:AF13"/>
    <mergeCell ref="AK12:AK13"/>
    <mergeCell ref="AB12:AB13"/>
    <mergeCell ref="AC12:AC13"/>
    <mergeCell ref="AG12:AG13"/>
    <mergeCell ref="AH12:AH13"/>
    <mergeCell ref="AI12:AI13"/>
    <mergeCell ref="W12:W13"/>
    <mergeCell ref="X12:X13"/>
    <mergeCell ref="Y12:Y13"/>
    <mergeCell ref="Z12:Z13"/>
    <mergeCell ref="AA12:AA13"/>
    <mergeCell ref="R12:R13"/>
    <mergeCell ref="S12:S13"/>
    <mergeCell ref="T12:T13"/>
    <mergeCell ref="U12:U13"/>
    <mergeCell ref="V12:V13"/>
    <mergeCell ref="O12:O13"/>
    <mergeCell ref="P12:P13"/>
    <mergeCell ref="Q12:Q13"/>
    <mergeCell ref="H12:H13"/>
    <mergeCell ref="I12:I13"/>
    <mergeCell ref="M12:M13"/>
    <mergeCell ref="J12:J13"/>
    <mergeCell ref="K12:K13"/>
    <mergeCell ref="L12:L13"/>
    <mergeCell ref="D12:D13"/>
    <mergeCell ref="F12:F13"/>
    <mergeCell ref="G12:G13"/>
    <mergeCell ref="E12:E13"/>
    <mergeCell ref="N12:N1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45"/>
  <sheetViews>
    <sheetView workbookViewId="0">
      <selection sqref="A1:B1"/>
    </sheetView>
  </sheetViews>
  <sheetFormatPr baseColWidth="10" defaultColWidth="8.83203125" defaultRowHeight="15" x14ac:dyDescent="0.2"/>
  <cols>
    <col min="3" max="3" width="12.33203125" customWidth="1"/>
  </cols>
  <sheetData>
    <row r="1" spans="1:8" x14ac:dyDescent="0.2">
      <c r="A1" s="543" t="s">
        <v>11</v>
      </c>
      <c r="B1" s="543"/>
      <c r="D1" s="543" t="s">
        <v>8</v>
      </c>
      <c r="E1" s="543"/>
      <c r="G1" s="543" t="s">
        <v>9</v>
      </c>
      <c r="H1" s="543"/>
    </row>
    <row r="2" spans="1:8" x14ac:dyDescent="0.2">
      <c r="A2" s="111" t="s">
        <v>2924</v>
      </c>
      <c r="B2" t="s">
        <v>2925</v>
      </c>
      <c r="D2" s="111" t="s">
        <v>2924</v>
      </c>
      <c r="E2" t="s">
        <v>2925</v>
      </c>
      <c r="G2" s="111" t="s">
        <v>2924</v>
      </c>
      <c r="H2" t="s">
        <v>2925</v>
      </c>
    </row>
    <row r="3" spans="1:8" x14ac:dyDescent="0.2">
      <c r="A3" s="110" t="s">
        <v>1901</v>
      </c>
      <c r="B3">
        <v>73.98</v>
      </c>
      <c r="D3" s="110" t="s">
        <v>623</v>
      </c>
      <c r="E3">
        <v>255.5</v>
      </c>
      <c r="G3" s="110" t="s">
        <v>2926</v>
      </c>
      <c r="H3">
        <v>11</v>
      </c>
    </row>
    <row r="4" spans="1:8" x14ac:dyDescent="0.2">
      <c r="A4" s="139" t="s">
        <v>6450</v>
      </c>
      <c r="B4" s="141">
        <v>8</v>
      </c>
      <c r="D4" s="139" t="s">
        <v>4834</v>
      </c>
      <c r="E4" s="141">
        <v>68</v>
      </c>
      <c r="G4" s="139" t="s">
        <v>554</v>
      </c>
      <c r="H4" s="141">
        <v>8</v>
      </c>
    </row>
    <row r="5" spans="1:8" x14ac:dyDescent="0.2">
      <c r="A5" s="142" t="s">
        <v>7540</v>
      </c>
      <c r="B5" s="143">
        <v>8</v>
      </c>
      <c r="D5" s="110" t="s">
        <v>1001</v>
      </c>
      <c r="E5">
        <v>182</v>
      </c>
      <c r="G5" s="110" t="s">
        <v>623</v>
      </c>
      <c r="H5">
        <v>101</v>
      </c>
    </row>
    <row r="6" spans="1:8" x14ac:dyDescent="0.2">
      <c r="A6" s="110" t="s">
        <v>7541</v>
      </c>
      <c r="B6">
        <v>474</v>
      </c>
      <c r="D6" s="110" t="s">
        <v>1013</v>
      </c>
      <c r="E6">
        <v>449</v>
      </c>
      <c r="G6" s="139" t="s">
        <v>749</v>
      </c>
      <c r="H6" s="141">
        <v>143.5</v>
      </c>
    </row>
    <row r="7" spans="1:8" x14ac:dyDescent="0.2">
      <c r="A7" s="139" t="s">
        <v>6642</v>
      </c>
      <c r="B7" s="141">
        <v>340.98</v>
      </c>
      <c r="D7" s="110" t="s">
        <v>6112</v>
      </c>
      <c r="E7">
        <v>1821</v>
      </c>
      <c r="G7" s="110" t="s">
        <v>769</v>
      </c>
      <c r="H7">
        <v>215.5</v>
      </c>
    </row>
    <row r="8" spans="1:8" x14ac:dyDescent="0.2">
      <c r="A8" s="139" t="s">
        <v>6726</v>
      </c>
      <c r="B8" s="141">
        <v>288.98</v>
      </c>
      <c r="D8" s="110" t="s">
        <v>1957</v>
      </c>
      <c r="E8">
        <v>1140</v>
      </c>
      <c r="G8" s="110" t="s">
        <v>781</v>
      </c>
      <c r="H8">
        <v>167.5</v>
      </c>
    </row>
    <row r="9" spans="1:8" x14ac:dyDescent="0.2">
      <c r="A9" s="139" t="s">
        <v>6867</v>
      </c>
      <c r="B9" s="141">
        <v>272.98</v>
      </c>
      <c r="D9" s="110" t="s">
        <v>6448</v>
      </c>
      <c r="E9">
        <v>799</v>
      </c>
      <c r="G9" s="110" t="s">
        <v>896</v>
      </c>
      <c r="H9">
        <v>198.5</v>
      </c>
    </row>
    <row r="10" spans="1:8" x14ac:dyDescent="0.2">
      <c r="A10" s="110" t="s">
        <v>6853</v>
      </c>
      <c r="B10">
        <v>853.98</v>
      </c>
      <c r="D10" s="110" t="s">
        <v>1984</v>
      </c>
      <c r="E10">
        <v>62.5</v>
      </c>
      <c r="G10" s="110" t="s">
        <v>1013</v>
      </c>
      <c r="H10">
        <v>46.5</v>
      </c>
    </row>
    <row r="11" spans="1:8" x14ac:dyDescent="0.2">
      <c r="A11" s="110" t="s">
        <v>6868</v>
      </c>
      <c r="B11">
        <v>1078.99</v>
      </c>
      <c r="D11" s="110" t="s">
        <v>6434</v>
      </c>
      <c r="E11">
        <v>3870</v>
      </c>
      <c r="G11" s="110" t="s">
        <v>1025</v>
      </c>
      <c r="H11">
        <v>882.5</v>
      </c>
    </row>
    <row r="12" spans="1:8" x14ac:dyDescent="0.2">
      <c r="A12" s="139" t="s">
        <v>7542</v>
      </c>
      <c r="B12" s="141">
        <v>468</v>
      </c>
      <c r="D12" s="110" t="s">
        <v>6435</v>
      </c>
      <c r="E12">
        <v>197</v>
      </c>
      <c r="G12" s="110" t="s">
        <v>1156</v>
      </c>
      <c r="H12">
        <v>437</v>
      </c>
    </row>
    <row r="13" spans="1:8" x14ac:dyDescent="0.2">
      <c r="A13" s="142" t="s">
        <v>6869</v>
      </c>
      <c r="B13" s="143">
        <v>-0.01</v>
      </c>
      <c r="D13" s="110" t="s">
        <v>7543</v>
      </c>
      <c r="E13">
        <v>168</v>
      </c>
      <c r="G13" s="110" t="s">
        <v>1251</v>
      </c>
      <c r="H13">
        <v>745.5</v>
      </c>
    </row>
    <row r="14" spans="1:8" x14ac:dyDescent="0.2">
      <c r="A14" s="110" t="s">
        <v>6870</v>
      </c>
      <c r="B14">
        <v>1350</v>
      </c>
      <c r="D14" s="110" t="s">
        <v>6449</v>
      </c>
      <c r="E14">
        <v>993.5</v>
      </c>
      <c r="G14" s="139" t="s">
        <v>1358</v>
      </c>
      <c r="H14" s="141">
        <v>2</v>
      </c>
    </row>
    <row r="15" spans="1:8" x14ac:dyDescent="0.2">
      <c r="A15" s="110" t="s">
        <v>7544</v>
      </c>
      <c r="B15">
        <v>1183</v>
      </c>
      <c r="D15" s="139" t="s">
        <v>6450</v>
      </c>
      <c r="E15" s="141">
        <v>239</v>
      </c>
      <c r="G15" s="110" t="s">
        <v>1470</v>
      </c>
      <c r="H15">
        <v>555</v>
      </c>
    </row>
    <row r="16" spans="1:8" x14ac:dyDescent="0.2">
      <c r="A16" s="110" t="s">
        <v>7545</v>
      </c>
      <c r="B16">
        <v>104</v>
      </c>
      <c r="D16" s="110" t="s">
        <v>7546</v>
      </c>
      <c r="E16">
        <v>651.25</v>
      </c>
      <c r="G16" s="110" t="s">
        <v>1484</v>
      </c>
      <c r="H16">
        <v>137</v>
      </c>
    </row>
    <row r="17" spans="1:8" x14ac:dyDescent="0.2">
      <c r="A17" s="110" t="s">
        <v>7547</v>
      </c>
      <c r="B17">
        <v>22</v>
      </c>
      <c r="D17" s="110" t="s">
        <v>7548</v>
      </c>
      <c r="E17">
        <v>577.25</v>
      </c>
      <c r="G17" s="110" t="s">
        <v>1748</v>
      </c>
      <c r="H17">
        <v>1954.5</v>
      </c>
    </row>
    <row r="18" spans="1:8" x14ac:dyDescent="0.2">
      <c r="A18" s="110" t="s">
        <v>2934</v>
      </c>
      <c r="B18" s="140">
        <v>6526.88</v>
      </c>
      <c r="D18" s="110" t="s">
        <v>6451</v>
      </c>
      <c r="E18">
        <v>761</v>
      </c>
      <c r="G18" s="110" t="s">
        <v>7549</v>
      </c>
      <c r="H18">
        <v>26</v>
      </c>
    </row>
    <row r="19" spans="1:8" x14ac:dyDescent="0.2">
      <c r="A19" s="110" t="s">
        <v>7550</v>
      </c>
      <c r="B19">
        <v>838.99</v>
      </c>
      <c r="D19" s="110" t="s">
        <v>6452</v>
      </c>
      <c r="E19">
        <v>212.5</v>
      </c>
      <c r="G19" s="110" t="s">
        <v>1957</v>
      </c>
      <c r="H19">
        <v>307</v>
      </c>
    </row>
    <row r="20" spans="1:8" x14ac:dyDescent="0.2">
      <c r="B20">
        <v>7365.87</v>
      </c>
      <c r="D20" s="110" t="s">
        <v>7551</v>
      </c>
      <c r="E20">
        <v>78</v>
      </c>
      <c r="G20" s="110" t="s">
        <v>2927</v>
      </c>
      <c r="H20">
        <v>36</v>
      </c>
    </row>
    <row r="21" spans="1:8" x14ac:dyDescent="0.2">
      <c r="B21" s="144">
        <v>5978.9400000000005</v>
      </c>
      <c r="D21" s="142" t="s">
        <v>7540</v>
      </c>
      <c r="E21" s="143">
        <v>745</v>
      </c>
      <c r="G21" s="110" t="s">
        <v>1984</v>
      </c>
      <c r="H21">
        <v>8</v>
      </c>
    </row>
    <row r="22" spans="1:8" x14ac:dyDescent="0.2">
      <c r="D22" s="110" t="s">
        <v>7552</v>
      </c>
      <c r="E22" s="140">
        <v>13269.5</v>
      </c>
      <c r="G22" s="110" t="s">
        <v>2005</v>
      </c>
      <c r="H22">
        <v>706</v>
      </c>
    </row>
    <row r="23" spans="1:8" x14ac:dyDescent="0.2">
      <c r="D23" s="110" t="s">
        <v>2934</v>
      </c>
      <c r="E23">
        <v>26539</v>
      </c>
      <c r="G23" s="110" t="s">
        <v>7553</v>
      </c>
      <c r="H23">
        <v>232</v>
      </c>
    </row>
    <row r="24" spans="1:8" x14ac:dyDescent="0.2">
      <c r="D24" s="110" t="s">
        <v>7550</v>
      </c>
      <c r="E24">
        <v>14378.85</v>
      </c>
      <c r="G24" s="139" t="s">
        <v>6450</v>
      </c>
      <c r="H24" s="141">
        <v>97</v>
      </c>
    </row>
    <row r="25" spans="1:8" x14ac:dyDescent="0.2">
      <c r="E25">
        <v>27648.35</v>
      </c>
      <c r="G25" s="110" t="s">
        <v>2928</v>
      </c>
      <c r="H25">
        <v>506</v>
      </c>
    </row>
    <row r="26" spans="1:8" x14ac:dyDescent="0.2">
      <c r="E26" s="144">
        <v>26596.35</v>
      </c>
      <c r="G26" s="110" t="s">
        <v>7554</v>
      </c>
      <c r="H26">
        <v>235</v>
      </c>
    </row>
    <row r="27" spans="1:8" x14ac:dyDescent="0.2">
      <c r="G27" s="110" t="s">
        <v>2929</v>
      </c>
      <c r="H27">
        <v>965</v>
      </c>
    </row>
    <row r="28" spans="1:8" x14ac:dyDescent="0.2">
      <c r="G28" s="110" t="s">
        <v>2930</v>
      </c>
      <c r="H28">
        <v>2987.5</v>
      </c>
    </row>
    <row r="29" spans="1:8" x14ac:dyDescent="0.2">
      <c r="G29" s="110" t="s">
        <v>2931</v>
      </c>
      <c r="H29">
        <v>20</v>
      </c>
    </row>
    <row r="30" spans="1:8" x14ac:dyDescent="0.2">
      <c r="G30" s="110" t="s">
        <v>7555</v>
      </c>
      <c r="H30">
        <v>76</v>
      </c>
    </row>
    <row r="31" spans="1:8" x14ac:dyDescent="0.2">
      <c r="G31" s="110" t="s">
        <v>2932</v>
      </c>
      <c r="H31">
        <v>67</v>
      </c>
    </row>
    <row r="32" spans="1:8" x14ac:dyDescent="0.2">
      <c r="G32" s="110" t="s">
        <v>7556</v>
      </c>
      <c r="H32">
        <v>36</v>
      </c>
    </row>
    <row r="33" spans="1:8" x14ac:dyDescent="0.2">
      <c r="A33" s="143"/>
      <c r="B33" t="s">
        <v>7557</v>
      </c>
      <c r="G33" s="110" t="s">
        <v>2933</v>
      </c>
      <c r="H33">
        <v>3267</v>
      </c>
    </row>
    <row r="34" spans="1:8" x14ac:dyDescent="0.2">
      <c r="A34" s="141"/>
      <c r="B34" t="s">
        <v>7558</v>
      </c>
      <c r="G34" s="110" t="s">
        <v>7559</v>
      </c>
      <c r="H34">
        <v>16</v>
      </c>
    </row>
    <row r="35" spans="1:8" x14ac:dyDescent="0.2">
      <c r="G35" s="110" t="s">
        <v>7560</v>
      </c>
      <c r="H35">
        <v>738.5</v>
      </c>
    </row>
    <row r="36" spans="1:8" x14ac:dyDescent="0.2">
      <c r="G36" s="110" t="s">
        <v>7561</v>
      </c>
      <c r="H36">
        <v>251.5</v>
      </c>
    </row>
    <row r="37" spans="1:8" x14ac:dyDescent="0.2">
      <c r="G37" s="110" t="s">
        <v>7562</v>
      </c>
      <c r="H37">
        <v>1265</v>
      </c>
    </row>
    <row r="38" spans="1:8" x14ac:dyDescent="0.2">
      <c r="G38" s="110" t="s">
        <v>7563</v>
      </c>
      <c r="H38">
        <v>7</v>
      </c>
    </row>
    <row r="39" spans="1:8" x14ac:dyDescent="0.2">
      <c r="G39" s="110" t="s">
        <v>7544</v>
      </c>
      <c r="H39">
        <v>23</v>
      </c>
    </row>
    <row r="40" spans="1:8" x14ac:dyDescent="0.2">
      <c r="G40" s="110" t="s">
        <v>2049</v>
      </c>
      <c r="H40">
        <v>357.5</v>
      </c>
    </row>
    <row r="41" spans="1:8" x14ac:dyDescent="0.2">
      <c r="G41" s="110" t="s">
        <v>7552</v>
      </c>
    </row>
    <row r="42" spans="1:8" x14ac:dyDescent="0.2">
      <c r="G42" s="110" t="s">
        <v>2934</v>
      </c>
      <c r="H42" s="140">
        <v>17835</v>
      </c>
    </row>
    <row r="43" spans="1:8" x14ac:dyDescent="0.2">
      <c r="G43" s="110" t="s">
        <v>7550</v>
      </c>
      <c r="H43">
        <v>17741.63</v>
      </c>
    </row>
    <row r="44" spans="1:8" x14ac:dyDescent="0.2">
      <c r="H44">
        <v>35576.630000000005</v>
      </c>
    </row>
    <row r="45" spans="1:8" x14ac:dyDescent="0.2">
      <c r="H45" s="144">
        <v>35326.130000000005</v>
      </c>
    </row>
  </sheetData>
  <mergeCells count="3">
    <mergeCell ref="A1:B1"/>
    <mergeCell ref="D1:E1"/>
    <mergeCell ref="G1:H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64"/>
  <sheetViews>
    <sheetView topLeftCell="A5" zoomScale="80" zoomScaleNormal="80" workbookViewId="0">
      <pane xSplit="3" ySplit="11" topLeftCell="AF16" activePane="bottomRight" state="frozen"/>
      <selection pane="topRight" activeCell="D5" sqref="D5"/>
      <selection pane="bottomLeft" activeCell="A15" sqref="A15"/>
      <selection pane="bottomRight" activeCell="AF11" sqref="AF11"/>
    </sheetView>
  </sheetViews>
  <sheetFormatPr baseColWidth="10" defaultColWidth="13.5" defaultRowHeight="15" x14ac:dyDescent="0.2"/>
  <cols>
    <col min="1" max="1" width="10.83203125" customWidth="1"/>
    <col min="2" max="2" width="26.83203125" customWidth="1"/>
    <col min="3" max="3" width="6.5" customWidth="1"/>
    <col min="4" max="8" width="16.5" customWidth="1"/>
    <col min="9" max="9" width="18.6640625" customWidth="1"/>
    <col min="10" max="25" width="16.5" customWidth="1"/>
    <col min="26" max="26" width="16.6640625" customWidth="1"/>
    <col min="27" max="38" width="16.5" customWidth="1"/>
    <col min="39" max="41" width="20.6640625" customWidth="1"/>
    <col min="42" max="42" width="2.1640625" customWidth="1"/>
    <col min="43" max="43" width="2.33203125" customWidth="1"/>
    <col min="44" max="44" width="19.1640625" bestFit="1" customWidth="1"/>
    <col min="45" max="45" width="24.33203125" bestFit="1" customWidth="1"/>
    <col min="46" max="46" width="19.6640625" bestFit="1" customWidth="1"/>
    <col min="48" max="48" width="7.83203125" customWidth="1"/>
    <col min="49" max="49" width="13.1640625" bestFit="1" customWidth="1"/>
  </cols>
  <sheetData>
    <row r="1" spans="1:46" ht="15" hidden="1" customHeight="1" x14ac:dyDescent="0.2">
      <c r="B1" t="s">
        <v>7337</v>
      </c>
    </row>
    <row r="2" spans="1:46" ht="15" hidden="1" customHeight="1" x14ac:dyDescent="0.2">
      <c r="B2" t="s">
        <v>276</v>
      </c>
    </row>
    <row r="3" spans="1:46" ht="15" hidden="1" customHeight="1" x14ac:dyDescent="0.2">
      <c r="B3" t="s">
        <v>303</v>
      </c>
    </row>
    <row r="4" spans="1:46" ht="15" hidden="1" customHeight="1" x14ac:dyDescent="0.2">
      <c r="B4" t="s">
        <v>7338</v>
      </c>
    </row>
    <row r="5" spans="1:46" ht="15" customHeight="1" x14ac:dyDescent="0.2"/>
    <row r="6" spans="1:46" ht="19" x14ac:dyDescent="0.25">
      <c r="A6" s="2" t="s">
        <v>0</v>
      </c>
      <c r="D6" s="150" t="s">
        <v>1</v>
      </c>
      <c r="E6" s="201" t="s">
        <v>5</v>
      </c>
      <c r="F6" s="201" t="s">
        <v>5</v>
      </c>
      <c r="G6" s="201" t="s">
        <v>5</v>
      </c>
      <c r="H6" s="201" t="s">
        <v>5</v>
      </c>
      <c r="I6" s="201" t="s">
        <v>5</v>
      </c>
      <c r="J6" s="201" t="s">
        <v>5</v>
      </c>
      <c r="K6" s="201" t="s">
        <v>5</v>
      </c>
      <c r="L6" s="201" t="s">
        <v>5</v>
      </c>
      <c r="M6" s="201" t="s">
        <v>5</v>
      </c>
      <c r="N6" s="201" t="s">
        <v>5</v>
      </c>
      <c r="O6" s="201" t="s">
        <v>5</v>
      </c>
      <c r="P6" s="201" t="s">
        <v>5</v>
      </c>
      <c r="Q6" s="201" t="s">
        <v>5</v>
      </c>
      <c r="R6" s="201" t="s">
        <v>5</v>
      </c>
      <c r="S6" s="201" t="s">
        <v>5</v>
      </c>
      <c r="T6" s="201" t="s">
        <v>5</v>
      </c>
      <c r="U6" s="201" t="s">
        <v>5</v>
      </c>
      <c r="V6" s="201" t="s">
        <v>5</v>
      </c>
      <c r="W6" s="201" t="s">
        <v>5</v>
      </c>
      <c r="X6" s="201" t="s">
        <v>5</v>
      </c>
      <c r="Y6" s="201" t="s">
        <v>5</v>
      </c>
      <c r="Z6" s="201" t="s">
        <v>5</v>
      </c>
      <c r="AA6" s="201" t="s">
        <v>5</v>
      </c>
      <c r="AB6" s="201" t="s">
        <v>5</v>
      </c>
      <c r="AC6" s="201" t="s">
        <v>5</v>
      </c>
      <c r="AD6" s="201" t="s">
        <v>5</v>
      </c>
      <c r="AE6" s="201" t="s">
        <v>5</v>
      </c>
      <c r="AF6" s="201" t="s">
        <v>5</v>
      </c>
      <c r="AG6" s="201" t="s">
        <v>5</v>
      </c>
      <c r="AH6" s="201" t="s">
        <v>5</v>
      </c>
      <c r="AI6" s="201" t="s">
        <v>5</v>
      </c>
      <c r="AJ6" s="201" t="s">
        <v>5</v>
      </c>
      <c r="AK6" s="201" t="s">
        <v>5</v>
      </c>
      <c r="AL6" s="201" t="s">
        <v>5</v>
      </c>
      <c r="AM6" s="201" t="s">
        <v>5</v>
      </c>
      <c r="AN6" s="201" t="s">
        <v>5</v>
      </c>
      <c r="AO6" s="201" t="s">
        <v>5</v>
      </c>
      <c r="AR6" s="112"/>
    </row>
    <row r="7" spans="1:46" s="92" customFormat="1" ht="19" x14ac:dyDescent="0.25">
      <c r="A7" s="90">
        <v>44614</v>
      </c>
      <c r="B7" s="129" t="s">
        <v>7</v>
      </c>
      <c r="C7" s="184" t="s">
        <v>8</v>
      </c>
      <c r="D7" s="129">
        <v>0</v>
      </c>
      <c r="E7" s="129">
        <v>263.5</v>
      </c>
      <c r="F7" s="129">
        <v>0</v>
      </c>
      <c r="G7" s="129">
        <v>237.5</v>
      </c>
      <c r="H7" s="129">
        <v>0</v>
      </c>
      <c r="I7" s="129">
        <v>0</v>
      </c>
      <c r="J7" s="129">
        <v>0</v>
      </c>
      <c r="K7" s="129">
        <v>1174</v>
      </c>
      <c r="L7" s="129">
        <v>0</v>
      </c>
      <c r="M7" s="129">
        <v>0</v>
      </c>
      <c r="N7" s="129">
        <v>0</v>
      </c>
      <c r="O7" s="129">
        <v>0</v>
      </c>
      <c r="P7" s="129">
        <v>0</v>
      </c>
      <c r="Q7" s="129">
        <v>2212.5</v>
      </c>
      <c r="R7" s="129">
        <v>1228</v>
      </c>
      <c r="S7" s="129">
        <v>3804.45</v>
      </c>
      <c r="T7" s="129">
        <v>562</v>
      </c>
      <c r="U7" s="129">
        <v>0</v>
      </c>
      <c r="V7" s="129">
        <v>60</v>
      </c>
      <c r="W7" s="129">
        <v>0</v>
      </c>
      <c r="X7" s="129">
        <v>0</v>
      </c>
      <c r="Y7" s="129">
        <v>0</v>
      </c>
      <c r="Z7" s="129">
        <v>0</v>
      </c>
      <c r="AA7" s="129">
        <v>0</v>
      </c>
      <c r="AB7" s="223">
        <v>659.5</v>
      </c>
      <c r="AC7" s="129">
        <v>125</v>
      </c>
      <c r="AD7" s="129">
        <v>1558.5</v>
      </c>
      <c r="AE7" s="129">
        <v>10</v>
      </c>
      <c r="AF7" s="129">
        <v>0</v>
      </c>
      <c r="AG7" s="129">
        <v>0</v>
      </c>
      <c r="AH7" s="129">
        <v>0</v>
      </c>
      <c r="AI7" s="129">
        <v>0</v>
      </c>
      <c r="AJ7" s="129">
        <v>0</v>
      </c>
      <c r="AK7" s="129">
        <v>16</v>
      </c>
      <c r="AL7" s="129">
        <v>0</v>
      </c>
      <c r="AM7" s="129">
        <v>0</v>
      </c>
      <c r="AN7" s="129">
        <v>0</v>
      </c>
      <c r="AO7" s="129">
        <v>0</v>
      </c>
      <c r="AP7" s="147"/>
      <c r="AR7" s="107">
        <f>SUM(D7:AQ7)</f>
        <v>11910.95</v>
      </c>
      <c r="AS7" s="94" t="s">
        <v>8</v>
      </c>
    </row>
    <row r="8" spans="1:46" s="92" customFormat="1" x14ac:dyDescent="0.2">
      <c r="A8" s="1"/>
      <c r="C8" s="185" t="s">
        <v>9</v>
      </c>
      <c r="D8" s="129">
        <v>103</v>
      </c>
      <c r="E8" s="129">
        <v>892</v>
      </c>
      <c r="F8" s="129">
        <v>251.5</v>
      </c>
      <c r="G8" s="129">
        <v>214.5</v>
      </c>
      <c r="H8" s="129">
        <v>85</v>
      </c>
      <c r="I8" s="129">
        <v>0</v>
      </c>
      <c r="J8" s="129">
        <v>26</v>
      </c>
      <c r="K8" s="129">
        <v>66</v>
      </c>
      <c r="L8" s="129">
        <v>0</v>
      </c>
      <c r="M8" s="129">
        <v>0</v>
      </c>
      <c r="N8" s="129">
        <v>0</v>
      </c>
      <c r="O8" s="129">
        <v>0</v>
      </c>
      <c r="P8" s="129">
        <v>0</v>
      </c>
      <c r="Q8" s="129">
        <v>0</v>
      </c>
      <c r="R8" s="129">
        <v>1164</v>
      </c>
      <c r="S8" s="129">
        <v>942.5</v>
      </c>
      <c r="T8" s="129">
        <v>134.5</v>
      </c>
      <c r="U8" s="129">
        <v>0</v>
      </c>
      <c r="V8" s="129">
        <v>76</v>
      </c>
      <c r="W8" s="129">
        <v>419.5</v>
      </c>
      <c r="X8" s="129">
        <v>513</v>
      </c>
      <c r="Y8" s="129">
        <v>2687.56</v>
      </c>
      <c r="Z8" s="129">
        <v>134</v>
      </c>
      <c r="AA8" s="129">
        <v>0</v>
      </c>
      <c r="AB8" s="223">
        <v>119</v>
      </c>
      <c r="AC8" s="129">
        <v>572.5</v>
      </c>
      <c r="AD8" s="129">
        <v>631</v>
      </c>
      <c r="AE8" s="129">
        <v>221</v>
      </c>
      <c r="AF8" s="129">
        <v>0</v>
      </c>
      <c r="AG8" s="129">
        <v>0</v>
      </c>
      <c r="AH8" s="129">
        <v>3861.5</v>
      </c>
      <c r="AI8" s="129">
        <v>276</v>
      </c>
      <c r="AJ8" s="129">
        <v>0</v>
      </c>
      <c r="AK8" s="129">
        <v>0</v>
      </c>
      <c r="AL8" s="129">
        <v>248.5</v>
      </c>
      <c r="AM8" s="129">
        <v>0</v>
      </c>
      <c r="AN8" s="129">
        <v>0</v>
      </c>
      <c r="AO8" s="129">
        <v>3475.35</v>
      </c>
      <c r="AP8" s="147"/>
      <c r="AR8" s="107">
        <f>SUM(D8:AQ8)</f>
        <v>17113.91</v>
      </c>
      <c r="AS8" s="95" t="s">
        <v>9</v>
      </c>
    </row>
    <row r="9" spans="1:46" s="92" customFormat="1" x14ac:dyDescent="0.2">
      <c r="A9" s="1" t="s">
        <v>10</v>
      </c>
      <c r="C9" s="185" t="s">
        <v>11</v>
      </c>
      <c r="D9" s="129">
        <v>0</v>
      </c>
      <c r="E9" s="129">
        <v>0</v>
      </c>
      <c r="F9" s="129">
        <v>0</v>
      </c>
      <c r="G9" s="129">
        <v>50</v>
      </c>
      <c r="H9" s="129">
        <v>949</v>
      </c>
      <c r="I9" s="129">
        <v>0</v>
      </c>
      <c r="J9" s="129">
        <v>10</v>
      </c>
      <c r="K9" s="129">
        <v>0</v>
      </c>
      <c r="L9" s="346">
        <v>0</v>
      </c>
      <c r="M9" s="129">
        <v>0</v>
      </c>
      <c r="N9" s="129">
        <v>0</v>
      </c>
      <c r="O9" s="129">
        <v>0</v>
      </c>
      <c r="P9" s="129">
        <v>0</v>
      </c>
      <c r="Q9" s="129">
        <v>588</v>
      </c>
      <c r="R9" s="129">
        <v>1942</v>
      </c>
      <c r="S9" s="129">
        <v>0</v>
      </c>
      <c r="T9" s="129">
        <v>0</v>
      </c>
      <c r="U9" s="129">
        <v>203</v>
      </c>
      <c r="V9" s="129">
        <v>0</v>
      </c>
      <c r="W9" s="129">
        <v>180</v>
      </c>
      <c r="X9" s="129">
        <v>0</v>
      </c>
      <c r="Y9" s="129">
        <v>0</v>
      </c>
      <c r="Z9" s="129">
        <v>0</v>
      </c>
      <c r="AA9" s="129">
        <v>0</v>
      </c>
      <c r="AB9" s="223">
        <v>386</v>
      </c>
      <c r="AC9" s="129">
        <v>8</v>
      </c>
      <c r="AD9" s="129">
        <v>192</v>
      </c>
      <c r="AE9" s="129">
        <v>1405</v>
      </c>
      <c r="AF9" s="129">
        <v>1386.99</v>
      </c>
      <c r="AG9" s="129">
        <v>0</v>
      </c>
      <c r="AH9" s="129">
        <v>16</v>
      </c>
      <c r="AI9" s="129">
        <v>64</v>
      </c>
      <c r="AJ9" s="129">
        <v>0</v>
      </c>
      <c r="AK9" s="129">
        <v>1764</v>
      </c>
      <c r="AL9" s="129">
        <v>0</v>
      </c>
      <c r="AM9" s="129">
        <v>0</v>
      </c>
      <c r="AN9" s="129">
        <v>0</v>
      </c>
      <c r="AO9" s="129">
        <v>18</v>
      </c>
      <c r="AP9" s="147"/>
      <c r="AR9" s="107">
        <f>SUM(D9:AQ9)</f>
        <v>9161.99</v>
      </c>
      <c r="AS9" s="95" t="s">
        <v>11</v>
      </c>
    </row>
    <row r="10" spans="1:46" s="178" customFormat="1" ht="76.25" customHeight="1" x14ac:dyDescent="0.2">
      <c r="D10" s="182" t="s">
        <v>7564</v>
      </c>
      <c r="E10" s="182" t="s">
        <v>7565</v>
      </c>
      <c r="F10" s="182" t="s">
        <v>7566</v>
      </c>
      <c r="G10" s="182" t="s">
        <v>7567</v>
      </c>
      <c r="H10" s="182" t="s">
        <v>7568</v>
      </c>
      <c r="I10" s="180" t="s">
        <v>7569</v>
      </c>
      <c r="J10" s="182" t="s">
        <v>7570</v>
      </c>
      <c r="K10" s="182" t="s">
        <v>7571</v>
      </c>
      <c r="L10" s="190" t="s">
        <v>7572</v>
      </c>
      <c r="M10" s="190" t="s">
        <v>7573</v>
      </c>
      <c r="N10" s="179" t="s">
        <v>7574</v>
      </c>
      <c r="O10" s="182" t="s">
        <v>7575</v>
      </c>
      <c r="P10" s="190" t="s">
        <v>7576</v>
      </c>
      <c r="Q10" s="190" t="s">
        <v>7577</v>
      </c>
      <c r="R10" s="202" t="s">
        <v>7578</v>
      </c>
      <c r="S10" s="205" t="s">
        <v>7579</v>
      </c>
      <c r="T10" s="182" t="s">
        <v>7580</v>
      </c>
      <c r="U10" s="190" t="s">
        <v>7581</v>
      </c>
      <c r="V10" s="182" t="s">
        <v>7582</v>
      </c>
      <c r="W10" s="190" t="s">
        <v>7583</v>
      </c>
      <c r="X10" s="190" t="s">
        <v>7584</v>
      </c>
      <c r="Y10" s="205" t="s">
        <v>7585</v>
      </c>
      <c r="Z10" s="182" t="s">
        <v>7586</v>
      </c>
      <c r="AA10" s="182" t="s">
        <v>7587</v>
      </c>
      <c r="AB10" s="182" t="s">
        <v>7588</v>
      </c>
      <c r="AC10" s="182" t="s">
        <v>7589</v>
      </c>
      <c r="AD10" s="182" t="s">
        <v>7589</v>
      </c>
      <c r="AE10" s="182" t="s">
        <v>7590</v>
      </c>
      <c r="AF10" s="182" t="s">
        <v>7591</v>
      </c>
      <c r="AG10" s="182" t="s">
        <v>7592</v>
      </c>
      <c r="AH10" s="190" t="s">
        <v>7593</v>
      </c>
      <c r="AI10" s="190" t="s">
        <v>7594</v>
      </c>
      <c r="AJ10" s="214" t="s">
        <v>7595</v>
      </c>
      <c r="AK10" s="182" t="s">
        <v>7596</v>
      </c>
      <c r="AL10" s="182" t="s">
        <v>7597</v>
      </c>
      <c r="AM10" s="182" t="s">
        <v>7598</v>
      </c>
      <c r="AN10" s="182" t="s">
        <v>7599</v>
      </c>
      <c r="AO10" s="182" t="s">
        <v>7600</v>
      </c>
      <c r="AP10" s="182"/>
    </row>
    <row r="11" spans="1:46" ht="34.5" customHeight="1" x14ac:dyDescent="0.2">
      <c r="A11" s="1"/>
      <c r="B11" s="6"/>
      <c r="C11" s="6"/>
      <c r="N11" s="104"/>
      <c r="AT11" s="178"/>
    </row>
    <row r="12" spans="1:46" x14ac:dyDescent="0.2">
      <c r="A12" s="3" t="s">
        <v>111</v>
      </c>
      <c r="B12" s="8"/>
      <c r="C12" s="8"/>
      <c r="D12" s="96">
        <v>1</v>
      </c>
      <c r="E12" s="96">
        <v>1</v>
      </c>
      <c r="F12" s="96">
        <v>1</v>
      </c>
      <c r="G12" s="96">
        <v>1</v>
      </c>
      <c r="H12" s="96">
        <v>6.9791999999999996</v>
      </c>
      <c r="I12" s="96">
        <v>1.3364</v>
      </c>
      <c r="J12" s="96">
        <v>1</v>
      </c>
      <c r="K12" s="186">
        <v>1</v>
      </c>
      <c r="L12" s="186">
        <v>1</v>
      </c>
      <c r="M12" s="186">
        <v>1</v>
      </c>
      <c r="N12" s="96">
        <v>1</v>
      </c>
      <c r="O12" s="96">
        <v>1</v>
      </c>
      <c r="P12" s="96">
        <v>1</v>
      </c>
      <c r="Q12" s="96">
        <v>1</v>
      </c>
      <c r="R12" s="96">
        <v>6.9791999999999996</v>
      </c>
      <c r="S12" s="96">
        <v>1</v>
      </c>
      <c r="T12" s="96">
        <v>1</v>
      </c>
      <c r="U12" s="96">
        <v>1</v>
      </c>
      <c r="V12" s="186">
        <v>1.3415999999999999</v>
      </c>
      <c r="W12" s="186">
        <v>6.4687999999999999</v>
      </c>
      <c r="X12" s="186">
        <v>6.3505000000000003</v>
      </c>
      <c r="Y12" s="96">
        <v>1</v>
      </c>
      <c r="Z12" s="96">
        <v>1</v>
      </c>
      <c r="AA12" s="186">
        <v>1</v>
      </c>
      <c r="AB12" s="96">
        <v>1</v>
      </c>
      <c r="AC12" s="96">
        <v>6.9791999999999996</v>
      </c>
      <c r="AD12" s="96">
        <v>6.9020999999999999</v>
      </c>
      <c r="AE12" s="96">
        <v>1</v>
      </c>
      <c r="AF12" s="96">
        <v>6.7392000000000003</v>
      </c>
      <c r="AG12" s="186">
        <v>1</v>
      </c>
      <c r="AH12" s="96">
        <v>1</v>
      </c>
      <c r="AI12" s="186">
        <v>6.4568000000000003</v>
      </c>
      <c r="AJ12" s="186">
        <v>6.4789000000000003</v>
      </c>
      <c r="AK12" s="96">
        <v>1</v>
      </c>
      <c r="AL12" s="96">
        <v>1</v>
      </c>
      <c r="AM12" s="186">
        <v>1</v>
      </c>
      <c r="AN12" s="186">
        <v>1</v>
      </c>
      <c r="AO12" s="96">
        <v>1</v>
      </c>
      <c r="AP12" s="96"/>
      <c r="AQ12" s="96"/>
      <c r="AT12" s="178"/>
    </row>
    <row r="13" spans="1:46" ht="27.75" customHeight="1" x14ac:dyDescent="0.2">
      <c r="A13" s="15"/>
      <c r="B13" s="15"/>
      <c r="C13" s="15"/>
      <c r="D13" s="539" t="s">
        <v>6936</v>
      </c>
      <c r="E13" s="540" t="s">
        <v>7014</v>
      </c>
      <c r="F13" s="540" t="s">
        <v>7012</v>
      </c>
      <c r="G13" s="540" t="s">
        <v>6933</v>
      </c>
      <c r="H13" s="540" t="s">
        <v>6940</v>
      </c>
      <c r="I13" s="540" t="s">
        <v>6893</v>
      </c>
      <c r="J13" s="540" t="s">
        <v>6898</v>
      </c>
      <c r="K13" s="540" t="s">
        <v>6903</v>
      </c>
      <c r="L13" s="540" t="str">
        <f>VLOOKUP(L$15,'ppr new'!$A:$AB,3,0)</f>
        <v>1004 - Nereo Racela</v>
      </c>
      <c r="M13" s="540" t="s">
        <v>6906</v>
      </c>
      <c r="N13" s="540" t="s">
        <v>6974</v>
      </c>
      <c r="O13" s="540" t="s">
        <v>6902</v>
      </c>
      <c r="P13" s="540" t="s">
        <v>6961</v>
      </c>
      <c r="Q13" s="540" t="s">
        <v>6929</v>
      </c>
      <c r="R13" s="540" t="s">
        <v>7601</v>
      </c>
      <c r="S13" s="540" t="s">
        <v>6927</v>
      </c>
      <c r="T13" s="540" t="s">
        <v>7602</v>
      </c>
      <c r="U13" s="540" t="s">
        <v>7603</v>
      </c>
      <c r="V13" s="540" t="str">
        <f>VLOOKUP(V$15,'ppr new'!$A:$AB,3,0)</f>
        <v>1043 - Tania Kaushal</v>
      </c>
      <c r="W13" s="540" t="s">
        <v>7017</v>
      </c>
      <c r="X13" s="540" t="str">
        <f>VLOOKUP(X$15,'ppr new'!$A:$AB,3,0)</f>
        <v>1007 - Pang Hui</v>
      </c>
      <c r="Y13" s="540" t="s">
        <v>7005</v>
      </c>
      <c r="Z13" s="540" t="s">
        <v>7033</v>
      </c>
      <c r="AA13" s="540" t="str">
        <f>VLOOKUP(AA$15,'ppr new'!$A:$AB,3,0)</f>
        <v>1043 - Tania Kaushal</v>
      </c>
      <c r="AB13" s="536" t="s">
        <v>7010</v>
      </c>
      <c r="AC13" s="536" t="s">
        <v>7030</v>
      </c>
      <c r="AD13" s="536" t="s">
        <v>7052</v>
      </c>
      <c r="AE13" s="536" t="s">
        <v>6953</v>
      </c>
      <c r="AF13" s="536" t="s">
        <v>6950</v>
      </c>
      <c r="AG13" s="536" t="str">
        <f>VLOOKUP(AG$15,'ppr new'!$A:$AB,3,0)</f>
        <v>1003 - Annabella Tabo</v>
      </c>
      <c r="AH13" s="536" t="s">
        <v>7028</v>
      </c>
      <c r="AI13" s="536" t="str">
        <f>VLOOKUP(AI$15,'ppr new'!$A:$AB,3,0)</f>
        <v>1007 - Pang Hui</v>
      </c>
      <c r="AJ13" s="536" t="str">
        <f>VLOOKUP(AJ$15,'ppr new'!$A:$AB,3,0)</f>
        <v>1010 - Jerry Zhang</v>
      </c>
      <c r="AK13" s="536" t="s">
        <v>6941</v>
      </c>
      <c r="AL13" s="536" t="s">
        <v>6901</v>
      </c>
      <c r="AM13" s="232" t="str">
        <f>VLOOKUP(AM$15,'ppr new'!$A:$AB,2,0)</f>
        <v>Hokkaido Project, Japan</v>
      </c>
      <c r="AN13" s="232" t="str">
        <f>VLOOKUP(AN$15,'ppr new'!$A:$AB,2,0)</f>
        <v>Hassan Zone 1 additional works</v>
      </c>
      <c r="AO13" s="232" t="s">
        <v>7007</v>
      </c>
      <c r="AP13" s="191"/>
      <c r="AR13" s="16" t="s">
        <v>180</v>
      </c>
      <c r="AS13" s="15"/>
      <c r="AT13" s="178"/>
    </row>
    <row r="14" spans="1:46" ht="30" customHeight="1" thickBot="1" x14ac:dyDescent="0.25">
      <c r="A14" s="15"/>
      <c r="B14" s="15"/>
      <c r="C14" s="65"/>
      <c r="D14" s="539"/>
      <c r="E14" s="540"/>
      <c r="F14" s="540"/>
      <c r="G14" s="540"/>
      <c r="H14" s="540"/>
      <c r="I14" s="540"/>
      <c r="J14" s="540"/>
      <c r="K14" s="540"/>
      <c r="L14" s="540"/>
      <c r="M14" s="540"/>
      <c r="N14" s="540"/>
      <c r="O14" s="540"/>
      <c r="P14" s="540"/>
      <c r="Q14" s="540"/>
      <c r="R14" s="540"/>
      <c r="S14" s="540"/>
      <c r="T14" s="540"/>
      <c r="U14" s="540"/>
      <c r="V14" s="540"/>
      <c r="W14" s="540"/>
      <c r="X14" s="540"/>
      <c r="Y14" s="540"/>
      <c r="Z14" s="540"/>
      <c r="AA14" s="540"/>
      <c r="AB14" s="536"/>
      <c r="AC14" s="536"/>
      <c r="AD14" s="536"/>
      <c r="AE14" s="536"/>
      <c r="AF14" s="536"/>
      <c r="AG14" s="536"/>
      <c r="AH14" s="536"/>
      <c r="AI14" s="536"/>
      <c r="AJ14" s="536"/>
      <c r="AK14" s="536"/>
      <c r="AL14" s="536"/>
      <c r="AM14" s="231"/>
      <c r="AN14" s="231"/>
      <c r="AO14" s="231"/>
      <c r="AP14" s="191"/>
      <c r="AR14" s="18"/>
      <c r="AS14" s="15"/>
      <c r="AT14" s="178"/>
    </row>
    <row r="15" spans="1:46" ht="16" thickBot="1" x14ac:dyDescent="0.25">
      <c r="A15" s="19" t="s">
        <v>181</v>
      </c>
      <c r="B15" s="15" t="s">
        <v>182</v>
      </c>
      <c r="C15" s="17">
        <v>1</v>
      </c>
      <c r="D15" s="98" t="s">
        <v>7604</v>
      </c>
      <c r="E15" s="99">
        <v>6240.1</v>
      </c>
      <c r="F15" s="99">
        <v>6157.1</v>
      </c>
      <c r="G15" s="99" t="s">
        <v>7605</v>
      </c>
      <c r="H15" s="99">
        <v>6372.1</v>
      </c>
      <c r="I15" s="99">
        <v>201.34</v>
      </c>
      <c r="J15" s="99">
        <v>1086.03</v>
      </c>
      <c r="K15" s="99">
        <v>6421.1</v>
      </c>
      <c r="L15" s="99">
        <v>6421.11</v>
      </c>
      <c r="M15" s="99">
        <v>6422.1</v>
      </c>
      <c r="N15" s="99">
        <v>104.3</v>
      </c>
      <c r="O15" s="99">
        <v>6391.1</v>
      </c>
      <c r="P15" s="99">
        <v>6148.1</v>
      </c>
      <c r="Q15" s="99">
        <v>6043.1</v>
      </c>
      <c r="R15" s="99">
        <v>6313.1</v>
      </c>
      <c r="S15" s="99" t="s">
        <v>7606</v>
      </c>
      <c r="T15" s="99">
        <v>6049.12</v>
      </c>
      <c r="U15" s="99">
        <v>52342.16</v>
      </c>
      <c r="V15" s="99">
        <v>6548.1</v>
      </c>
      <c r="W15" s="99">
        <v>6352.1</v>
      </c>
      <c r="X15" s="99">
        <v>6433.1</v>
      </c>
      <c r="Y15" s="99">
        <v>708.17</v>
      </c>
      <c r="Z15" s="99" t="s">
        <v>7607</v>
      </c>
      <c r="AA15" s="99">
        <v>6537.1</v>
      </c>
      <c r="AB15" s="99">
        <v>6123.1</v>
      </c>
      <c r="AC15" s="99">
        <v>6296.1</v>
      </c>
      <c r="AD15" s="99">
        <v>6341.1</v>
      </c>
      <c r="AE15" s="99">
        <v>8030.1</v>
      </c>
      <c r="AF15" s="99">
        <v>8016.1</v>
      </c>
      <c r="AG15" s="99">
        <v>54844.160000000003</v>
      </c>
      <c r="AH15" s="99">
        <v>6165.1</v>
      </c>
      <c r="AI15" s="99">
        <v>6554.1</v>
      </c>
      <c r="AJ15" s="99">
        <v>6594.1</v>
      </c>
      <c r="AK15" s="99">
        <v>6389.1</v>
      </c>
      <c r="AL15" s="99">
        <v>6218.1</v>
      </c>
      <c r="AM15" s="99">
        <v>6688.05</v>
      </c>
      <c r="AN15" s="99">
        <v>6692.1</v>
      </c>
      <c r="AO15" s="99">
        <v>808.1</v>
      </c>
      <c r="AP15" s="97"/>
      <c r="AQ15" s="96"/>
      <c r="AR15" s="20"/>
      <c r="AS15" s="15"/>
      <c r="AT15" s="178"/>
    </row>
    <row r="16" spans="1:46" x14ac:dyDescent="0.2">
      <c r="A16" s="15"/>
      <c r="B16" s="15" t="s">
        <v>197</v>
      </c>
      <c r="C16" s="84">
        <v>33</v>
      </c>
      <c r="D16" s="130" t="s">
        <v>7608</v>
      </c>
      <c r="E16" s="130">
        <v>43921</v>
      </c>
      <c r="F16" s="130">
        <v>43647</v>
      </c>
      <c r="G16" s="130" t="s">
        <v>7608</v>
      </c>
      <c r="H16" s="130">
        <v>44105</v>
      </c>
      <c r="I16" s="130">
        <v>41200</v>
      </c>
      <c r="J16" s="130">
        <v>43543</v>
      </c>
      <c r="K16" s="130">
        <v>44349</v>
      </c>
      <c r="L16" s="130">
        <v>44621</v>
      </c>
      <c r="M16" s="130">
        <v>44257</v>
      </c>
      <c r="N16" s="130">
        <v>40850</v>
      </c>
      <c r="O16" s="130">
        <v>44105</v>
      </c>
      <c r="P16" s="130">
        <v>43830</v>
      </c>
      <c r="Q16" s="130">
        <v>43543</v>
      </c>
      <c r="R16" s="130">
        <v>43951</v>
      </c>
      <c r="S16" s="130">
        <v>43284</v>
      </c>
      <c r="T16" s="130">
        <v>43921</v>
      </c>
      <c r="U16" s="130">
        <v>43739</v>
      </c>
      <c r="V16" s="130">
        <v>44470</v>
      </c>
      <c r="W16" s="130">
        <v>44288</v>
      </c>
      <c r="X16" s="130">
        <v>44593</v>
      </c>
      <c r="Y16" s="130">
        <v>43126</v>
      </c>
      <c r="Z16" s="130" t="s">
        <v>7609</v>
      </c>
      <c r="AA16" s="130">
        <v>44562</v>
      </c>
      <c r="AB16" s="130">
        <v>43921</v>
      </c>
      <c r="AC16" s="212">
        <v>43982</v>
      </c>
      <c r="AD16" s="212">
        <v>44166</v>
      </c>
      <c r="AE16" s="212">
        <v>43647</v>
      </c>
      <c r="AF16" s="212">
        <v>43617</v>
      </c>
      <c r="AG16" s="212">
        <v>44682</v>
      </c>
      <c r="AH16" s="212">
        <v>43678</v>
      </c>
      <c r="AI16" s="212">
        <v>44501</v>
      </c>
      <c r="AJ16" s="212">
        <v>44713</v>
      </c>
      <c r="AK16" s="212">
        <v>44166</v>
      </c>
      <c r="AL16" s="212">
        <v>43799</v>
      </c>
      <c r="AM16" s="21">
        <v>44835</v>
      </c>
      <c r="AN16" s="21">
        <v>44835</v>
      </c>
      <c r="AO16" s="21">
        <v>43217</v>
      </c>
      <c r="AP16" s="21"/>
      <c r="AR16" s="15"/>
      <c r="AS16" s="15"/>
      <c r="AT16" s="178"/>
    </row>
    <row r="17" spans="1:46" s="119" customFormat="1" ht="18.5" customHeight="1" x14ac:dyDescent="0.2">
      <c r="A17" s="117"/>
      <c r="B17" s="117" t="s">
        <v>211</v>
      </c>
      <c r="C17" s="118">
        <v>0.25</v>
      </c>
      <c r="D17" s="119" t="s">
        <v>7610</v>
      </c>
      <c r="E17" s="119" t="s">
        <v>7611</v>
      </c>
      <c r="F17" s="119" t="s">
        <v>7612</v>
      </c>
      <c r="G17" s="119" t="s">
        <v>7613</v>
      </c>
      <c r="H17" s="119" t="s">
        <v>7614</v>
      </c>
      <c r="I17" s="119" t="s">
        <v>7615</v>
      </c>
      <c r="J17" s="119" t="s">
        <v>7616</v>
      </c>
      <c r="K17" s="119" t="s">
        <v>7617</v>
      </c>
      <c r="L17" s="119" t="s">
        <v>7618</v>
      </c>
      <c r="M17" s="119" t="s">
        <v>7619</v>
      </c>
      <c r="N17" s="119" t="s">
        <v>7620</v>
      </c>
      <c r="O17" s="119" t="s">
        <v>7621</v>
      </c>
      <c r="P17" s="119" t="s">
        <v>7622</v>
      </c>
      <c r="Q17" s="119" t="s">
        <v>7623</v>
      </c>
      <c r="R17" s="119" t="s">
        <v>7624</v>
      </c>
      <c r="S17" s="119" t="s">
        <v>7625</v>
      </c>
      <c r="T17" s="119" t="s">
        <v>7626</v>
      </c>
      <c r="V17" s="119" t="s">
        <v>7627</v>
      </c>
      <c r="W17" s="119" t="s">
        <v>7628</v>
      </c>
      <c r="X17" s="119" t="s">
        <v>7629</v>
      </c>
      <c r="Y17" s="119" t="s">
        <v>7630</v>
      </c>
      <c r="Z17" s="119" t="s">
        <v>7631</v>
      </c>
      <c r="AA17" s="119" t="s">
        <v>7632</v>
      </c>
      <c r="AB17" s="119" t="s">
        <v>7633</v>
      </c>
      <c r="AC17" s="119" t="s">
        <v>7634</v>
      </c>
      <c r="AD17" s="119" t="s">
        <v>7635</v>
      </c>
      <c r="AE17" s="119" t="s">
        <v>7636</v>
      </c>
      <c r="AF17" s="119" t="s">
        <v>252</v>
      </c>
      <c r="AH17" s="119" t="s">
        <v>7637</v>
      </c>
      <c r="AK17" s="119" t="s">
        <v>7638</v>
      </c>
      <c r="AL17" s="119" t="s">
        <v>7639</v>
      </c>
      <c r="AO17" s="119" t="s">
        <v>7640</v>
      </c>
      <c r="AR17" s="120"/>
      <c r="AS17" s="117"/>
      <c r="AT17" s="117"/>
    </row>
    <row r="18" spans="1:46" s="110" customFormat="1" x14ac:dyDescent="0.2">
      <c r="A18" s="17"/>
      <c r="B18" s="17" t="s">
        <v>276</v>
      </c>
      <c r="C18" s="22"/>
      <c r="D18" s="60" t="s">
        <v>281</v>
      </c>
      <c r="E18" s="60" t="s">
        <v>282</v>
      </c>
      <c r="F18" s="60" t="s">
        <v>282</v>
      </c>
      <c r="G18" s="60" t="s">
        <v>281</v>
      </c>
      <c r="H18" s="60" t="s">
        <v>281</v>
      </c>
      <c r="I18" s="60" t="s">
        <v>284</v>
      </c>
      <c r="J18" s="60" t="s">
        <v>284</v>
      </c>
      <c r="K18" s="60" t="s">
        <v>284</v>
      </c>
      <c r="L18" s="60" t="s">
        <v>284</v>
      </c>
      <c r="M18" s="60" t="s">
        <v>284</v>
      </c>
      <c r="N18" s="60" t="s">
        <v>277</v>
      </c>
      <c r="O18" s="60" t="s">
        <v>284</v>
      </c>
      <c r="P18" s="60" t="s">
        <v>283</v>
      </c>
      <c r="Q18" s="60" t="s">
        <v>281</v>
      </c>
      <c r="R18" s="60" t="s">
        <v>281</v>
      </c>
      <c r="S18" s="60" t="s">
        <v>281</v>
      </c>
      <c r="T18" s="60" t="s">
        <v>281</v>
      </c>
      <c r="U18" s="60" t="s">
        <v>281</v>
      </c>
      <c r="V18" s="60" t="s">
        <v>279</v>
      </c>
      <c r="W18" s="60" t="s">
        <v>282</v>
      </c>
      <c r="X18" s="60" t="s">
        <v>282</v>
      </c>
      <c r="Y18" s="60" t="s">
        <v>282</v>
      </c>
      <c r="Z18" s="60" t="s">
        <v>279</v>
      </c>
      <c r="AA18" s="60" t="s">
        <v>279</v>
      </c>
      <c r="AB18" s="60" t="s">
        <v>282</v>
      </c>
      <c r="AC18" s="60" t="s">
        <v>278</v>
      </c>
      <c r="AD18" s="60" t="s">
        <v>280</v>
      </c>
      <c r="AE18" s="60" t="s">
        <v>281</v>
      </c>
      <c r="AF18" s="60" t="s">
        <v>281</v>
      </c>
      <c r="AG18" s="60" t="s">
        <v>277</v>
      </c>
      <c r="AH18" s="60" t="s">
        <v>278</v>
      </c>
      <c r="AI18" s="60" t="s">
        <v>282</v>
      </c>
      <c r="AJ18" s="60" t="s">
        <v>281</v>
      </c>
      <c r="AK18" s="60" t="s">
        <v>281</v>
      </c>
      <c r="AL18" s="60" t="s">
        <v>284</v>
      </c>
      <c r="AM18" s="60" t="s">
        <v>285</v>
      </c>
      <c r="AN18" s="60" t="s">
        <v>284</v>
      </c>
      <c r="AO18" s="60" t="s">
        <v>282</v>
      </c>
      <c r="AP18" s="60"/>
      <c r="AR18" s="145"/>
      <c r="AS18" s="17"/>
      <c r="AT18" s="17"/>
    </row>
    <row r="19" spans="1:46" s="1" customFormat="1" x14ac:dyDescent="0.2">
      <c r="B19" s="1" t="s">
        <v>287</v>
      </c>
      <c r="C19" s="1" t="s">
        <v>288</v>
      </c>
      <c r="D19" s="10">
        <v>20000</v>
      </c>
      <c r="E19" s="10">
        <v>196581.79</v>
      </c>
      <c r="F19" s="10">
        <v>58200</v>
      </c>
      <c r="G19" s="10">
        <v>79500</v>
      </c>
      <c r="H19" s="10">
        <v>132525.16480513525</v>
      </c>
      <c r="I19" s="10">
        <v>150493.86411254114</v>
      </c>
      <c r="J19" s="10">
        <v>62000</v>
      </c>
      <c r="K19" s="10">
        <v>1402441</v>
      </c>
      <c r="L19" s="10">
        <v>315000</v>
      </c>
      <c r="M19" s="10">
        <v>169759</v>
      </c>
      <c r="N19" s="10">
        <v>163000</v>
      </c>
      <c r="O19" s="10">
        <v>58340</v>
      </c>
      <c r="P19" s="10">
        <v>60000</v>
      </c>
      <c r="Q19" s="10">
        <v>155100</v>
      </c>
      <c r="R19" s="10">
        <v>234455.3767010546</v>
      </c>
      <c r="S19" s="10">
        <v>329500</v>
      </c>
      <c r="T19" s="10">
        <v>55000</v>
      </c>
      <c r="U19" s="10">
        <v>7000</v>
      </c>
      <c r="V19" s="10">
        <v>55903.398926654743</v>
      </c>
      <c r="W19" s="10">
        <v>185927.4749567153</v>
      </c>
      <c r="X19" s="10">
        <v>68298.915046059366</v>
      </c>
      <c r="Y19" s="10">
        <v>200000</v>
      </c>
      <c r="Z19" s="10">
        <v>138130</v>
      </c>
      <c r="AA19" s="10">
        <v>35700</v>
      </c>
      <c r="AB19" s="10">
        <v>224664.9</v>
      </c>
      <c r="AC19" s="10">
        <v>121486.70334708849</v>
      </c>
      <c r="AD19" s="10">
        <v>108877.93570072876</v>
      </c>
      <c r="AE19" s="10">
        <v>149034.1</v>
      </c>
      <c r="AF19" s="10">
        <v>124643.8833048433</v>
      </c>
      <c r="AG19" s="10">
        <v>6111</v>
      </c>
      <c r="AH19" s="10">
        <v>375000</v>
      </c>
      <c r="AI19" s="10">
        <v>65360.29457316317</v>
      </c>
      <c r="AJ19" s="10">
        <v>11648.844711293583</v>
      </c>
      <c r="AK19" s="10">
        <f>215868-7195.6</f>
        <v>208672.4</v>
      </c>
      <c r="AL19" s="10">
        <v>45000</v>
      </c>
      <c r="AM19" s="10">
        <f>VLOOKUP(AM15,'ppr new'!1:1048576,6,0)/AM12</f>
        <v>20000</v>
      </c>
      <c r="AN19" s="10">
        <f>VLOOKUP(AN15,'ppr new'!1:1048576,6,0)/AN12</f>
        <v>12240</v>
      </c>
      <c r="AO19" s="10">
        <f>VLOOKUP(AO15,'ppr new'!1:1048576,6,0)/AO12</f>
        <v>200000</v>
      </c>
      <c r="AP19" s="10"/>
      <c r="AR19" s="30">
        <f t="shared" ref="AR19:AR26" si="0">SUM(D19:AQ19)</f>
        <v>6005596.0461852793</v>
      </c>
    </row>
    <row r="20" spans="1:46" ht="15" hidden="1" customHeight="1" x14ac:dyDescent="0.2">
      <c r="A20" s="24"/>
      <c r="B20" s="17" t="s">
        <v>289</v>
      </c>
      <c r="C20" s="24"/>
      <c r="D20" s="11" t="s">
        <v>290</v>
      </c>
      <c r="E20" s="11" t="s">
        <v>290</v>
      </c>
      <c r="F20" s="11">
        <f>VLOOKUP(F$15,'ppr new'!$A:$AE,7,FALSE)</f>
        <v>58200</v>
      </c>
      <c r="G20" s="11">
        <f>VLOOKUP(6119.1,'ppr new'!$A:$AE,7,FALSE)</f>
        <v>20000</v>
      </c>
      <c r="H20" s="11">
        <f>VLOOKUP(H$15,'ppr new'!$A:$AE,7,FALSE)</f>
        <v>924919.64</v>
      </c>
      <c r="I20" s="11">
        <f>VLOOKUP(I$15,'ppr new'!$A:$AE,7,FALSE)</f>
        <v>201120</v>
      </c>
      <c r="J20" s="11">
        <f>VLOOKUP(J$15,'ppr new'!$A:$AE,7,FALSE)</f>
        <v>62000</v>
      </c>
      <c r="K20" s="11">
        <f>VLOOKUP(K$15,'ppr new'!$A:$AE,7,FALSE)</f>
        <v>1402441</v>
      </c>
      <c r="L20" s="11">
        <f>VLOOKUP(L$15,'ppr new'!$A:$AE,7,FALSE)</f>
        <v>315000</v>
      </c>
      <c r="M20" s="11">
        <f>VLOOKUP(M$15,'ppr new'!$A:$AE,7,FALSE)</f>
        <v>169759</v>
      </c>
      <c r="N20" s="11">
        <f>VLOOKUP(N$15,'ppr new'!$A:$AE,7,FALSE)</f>
        <v>163000</v>
      </c>
      <c r="O20" s="11">
        <f>VLOOKUP(O$15,'ppr new'!$A:$AE,7,FALSE)</f>
        <v>58340</v>
      </c>
      <c r="P20" s="11">
        <f>VLOOKUP(P$15,'ppr new'!$A:$AE,7,FALSE)</f>
        <v>60000</v>
      </c>
      <c r="Q20" s="11">
        <f>VLOOKUP(Q$15,'ppr new'!$A:$AE,7,FALSE)</f>
        <v>155100</v>
      </c>
      <c r="R20" s="11">
        <f>VLOOKUP(R$15,'ppr new'!$A:$AE,7,FALSE)</f>
        <v>1636310.99</v>
      </c>
      <c r="S20" s="11">
        <f>VLOOKUP(6004.1,'ppr new'!$A:$AE,7,FALSE)</f>
        <v>260000</v>
      </c>
      <c r="T20" s="11">
        <f>VLOOKUP(T$15,'ppr new'!$A:$AE,7,FALSE)</f>
        <v>55000</v>
      </c>
      <c r="U20" s="11">
        <f>VLOOKUP(U$15,'ppr new'!$A:$AE,7,FALSE)</f>
        <v>7000</v>
      </c>
      <c r="V20" s="11">
        <f>VLOOKUP(V$15,'ppr new'!$A:$AE,7,FALSE)</f>
        <v>75000</v>
      </c>
      <c r="W20" s="11">
        <f>VLOOKUP(W$15,'ppr new'!$A:$AE,7,FALSE)</f>
        <v>1202727.6499999999</v>
      </c>
      <c r="X20" s="11">
        <f>VLOOKUP(X$15,'ppr new'!$A:$AE,7,FALSE)</f>
        <v>433732.26</v>
      </c>
      <c r="Y20" s="11">
        <f>VLOOKUP(Y$15,'ppr new'!$A:$AE,7,FALSE)</f>
        <v>200000</v>
      </c>
      <c r="Z20" s="11">
        <f>VLOOKUP(6012.1,'ppr new'!$A:$AE,7,FALSE)</f>
        <v>90880</v>
      </c>
      <c r="AA20" s="11">
        <f>VLOOKUP(AA$15,'ppr new'!$A:$AE,7,FALSE)</f>
        <v>35700</v>
      </c>
      <c r="AB20" s="11" t="s">
        <v>290</v>
      </c>
      <c r="AC20" s="11" t="s">
        <v>425</v>
      </c>
      <c r="AD20" s="11" t="s">
        <v>425</v>
      </c>
      <c r="AE20" s="11" t="s">
        <v>290</v>
      </c>
      <c r="AF20" s="11" t="s">
        <v>425</v>
      </c>
      <c r="AG20" s="11">
        <f>VLOOKUP(AG$15,'ppr new'!$A:$AE,7,FALSE)</f>
        <v>6111</v>
      </c>
      <c r="AH20" s="11">
        <f>VLOOKUP(AH$15,'ppr new'!$A:$AE,7,FALSE)</f>
        <v>375000</v>
      </c>
      <c r="AI20" s="11">
        <f>VLOOKUP(AI$15,'ppr new'!$A:$AE,7,FALSE)</f>
        <v>422018.35</v>
      </c>
      <c r="AJ20" s="11">
        <f>VLOOKUP(AJ$15,'ppr new'!$A:$AE,7,FALSE)</f>
        <v>75471.7</v>
      </c>
      <c r="AK20" s="11">
        <f>VLOOKUP(AK$15,'ppr new'!$A:$AE,7,FALSE)</f>
        <v>208672.4</v>
      </c>
      <c r="AL20" s="11">
        <f>VLOOKUP(AL$15,'ppr new'!$A:$AE,7,FALSE)</f>
        <v>45000</v>
      </c>
      <c r="AM20" s="11" t="str">
        <f>VLOOKUP(AM$15,'ppr new'!$A:$AE,5,FALSE)</f>
        <v>USD</v>
      </c>
      <c r="AN20" s="11" t="str">
        <f>VLOOKUP(AN$15,'ppr new'!$A:$AE,5,FALSE)</f>
        <v>USD</v>
      </c>
      <c r="AO20" s="11" t="str">
        <f>VLOOKUP(AO$15,'ppr new'!$A:$AE,5,FALSE)</f>
        <v>USD</v>
      </c>
      <c r="AP20" s="10"/>
      <c r="AR20" s="30">
        <f t="shared" si="0"/>
        <v>8718503.9899999984</v>
      </c>
      <c r="AS20" s="24"/>
      <c r="AT20" s="112"/>
    </row>
    <row r="21" spans="1:46" ht="15" hidden="1" customHeight="1" x14ac:dyDescent="0.2">
      <c r="A21" s="15"/>
      <c r="B21" s="15" t="s">
        <v>291</v>
      </c>
      <c r="C21" s="15"/>
      <c r="D21" s="123">
        <v>1593.5</v>
      </c>
      <c r="E21" s="123">
        <v>4500</v>
      </c>
      <c r="F21" s="123">
        <f>VLOOKUP(F15,'ppr new'!$A:$AE,26,0)</f>
        <v>0</v>
      </c>
      <c r="G21" s="123">
        <f>VLOOKUP(6119.1,'ppr new'!$A:$AE,26,0)+VLOOKUP(6119.11,'ppr new'!$A:$AE,26,0)</f>
        <v>0</v>
      </c>
      <c r="H21" s="123">
        <f>VLOOKUP(H15,'ppr new'!$A:$AE,26,0)</f>
        <v>0</v>
      </c>
      <c r="I21" s="123">
        <f>VLOOKUP(I15,'ppr new'!$A:$AE,26,0)</f>
        <v>0</v>
      </c>
      <c r="J21" s="123">
        <f>VLOOKUP(J15,'ppr new'!$A:$AE,26,0)</f>
        <v>0</v>
      </c>
      <c r="K21" s="123">
        <f>VLOOKUP(K15,'ppr new'!$A:$AE,26,0)</f>
        <v>0</v>
      </c>
      <c r="L21" s="123">
        <f>VLOOKUP(L15,'ppr new'!$A:$AE,26,0)</f>
        <v>0</v>
      </c>
      <c r="M21" s="123">
        <f>VLOOKUP(M15,'ppr new'!$A:$AE,26,0)</f>
        <v>0</v>
      </c>
      <c r="N21" s="123">
        <f>VLOOKUP(N15,'ppr new'!$A:$AE,26,0)</f>
        <v>0</v>
      </c>
      <c r="O21" s="123">
        <f>VLOOKUP(O15,'ppr new'!$A:$AE,26,0)</f>
        <v>0</v>
      </c>
      <c r="P21" s="123">
        <f>VLOOKUP(P15,'ppr new'!$A:$AE,26,0)</f>
        <v>0</v>
      </c>
      <c r="Q21" s="123">
        <f>VLOOKUP(Q15,'ppr new'!$A:$AE,26,0)</f>
        <v>0</v>
      </c>
      <c r="R21" s="123">
        <f>VLOOKUP(R15,'ppr new'!$A:$AE,26,0)</f>
        <v>0</v>
      </c>
      <c r="S21" s="123">
        <f>VLOOKUP(6004.1,'ppr new'!$A:$AE,26,0)+VLOOKUP(6004.12,'ppr new'!$A:$AE,26,0)</f>
        <v>0</v>
      </c>
      <c r="T21" s="123">
        <f>VLOOKUP(T15,'ppr new'!$A:$AE,26,0)</f>
        <v>0</v>
      </c>
      <c r="U21" s="123">
        <f>VLOOKUP(U15,'ppr new'!$A:$AE,26,0)</f>
        <v>0</v>
      </c>
      <c r="V21" s="123">
        <f>VLOOKUP(V15,'ppr new'!$A:$AE,26,0)</f>
        <v>0</v>
      </c>
      <c r="W21" s="123">
        <f>VLOOKUP(W15,'ppr new'!$A:$AE,26,0)</f>
        <v>0</v>
      </c>
      <c r="X21" s="123">
        <f>VLOOKUP(X15,'ppr new'!$A:$AE,26,0)</f>
        <v>0</v>
      </c>
      <c r="Y21" s="123">
        <f>VLOOKUP(Y15,'ppr new'!$A:$AE,26,0)</f>
        <v>0</v>
      </c>
      <c r="Z21" s="123">
        <f>VLOOKUP(6012.1,'ppr new'!$A:$AE,26,0)+VLOOKUP(6012.11,'ppr new'!$A:$AE,26,0)+VLOOKUP(6012.12,'ppr new'!$A:$AE,26,0)</f>
        <v>0</v>
      </c>
      <c r="AA21" s="123">
        <f>VLOOKUP(AA15,'ppr new'!$A:$AE,26,0)</f>
        <v>0</v>
      </c>
      <c r="AB21" s="123">
        <v>5100</v>
      </c>
      <c r="AC21" s="123">
        <v>1541</v>
      </c>
      <c r="AD21" s="123">
        <v>3505</v>
      </c>
      <c r="AE21" s="123">
        <v>2445.5</v>
      </c>
      <c r="AF21" s="123">
        <v>2000</v>
      </c>
      <c r="AG21" s="123">
        <f>VLOOKUP(AG15,'ppr new'!$A:$AE,26,0)</f>
        <v>0</v>
      </c>
      <c r="AH21" s="123">
        <f>VLOOKUP(AH15,'ppr new'!$A:$AE,26,0)</f>
        <v>0</v>
      </c>
      <c r="AI21" s="123">
        <f>VLOOKUP(AI15,'ppr new'!$A:$AE,26,0)</f>
        <v>0</v>
      </c>
      <c r="AJ21" s="123">
        <f>VLOOKUP(AJ15,'ppr new'!$A:$AE,26,0)</f>
        <v>0</v>
      </c>
      <c r="AK21" s="123">
        <f>VLOOKUP(AK15,'ppr new'!$A:$AE,26,0)</f>
        <v>0</v>
      </c>
      <c r="AL21" s="123">
        <f>VLOOKUP(AL15,'ppr new'!$A:$AE,26,0)</f>
        <v>0</v>
      </c>
      <c r="AM21" s="123">
        <f>VLOOKUP(AM15,'ppr new'!$A:$AE,14,0)</f>
        <v>126.5</v>
      </c>
      <c r="AN21" s="123">
        <f>VLOOKUP(AN15,'ppr new'!$A:$AE,14,0)</f>
        <v>65</v>
      </c>
      <c r="AO21" s="123">
        <f>VLOOKUP(AO15,'ppr new'!$A:$AE,14,0)</f>
        <v>4300</v>
      </c>
      <c r="AP21" s="10"/>
      <c r="AR21" s="30">
        <f t="shared" si="0"/>
        <v>25176.5</v>
      </c>
      <c r="AS21" s="15"/>
    </row>
    <row r="22" spans="1:46" s="1" customFormat="1" x14ac:dyDescent="0.2">
      <c r="B22" s="1" t="s">
        <v>292</v>
      </c>
      <c r="C22" s="1" t="s">
        <v>293</v>
      </c>
      <c r="D22" s="55">
        <v>409</v>
      </c>
      <c r="E22" s="55">
        <v>4927.5</v>
      </c>
      <c r="F22" s="55">
        <v>992.75</v>
      </c>
      <c r="G22" s="55">
        <v>1781</v>
      </c>
      <c r="H22" s="55">
        <v>2919.75</v>
      </c>
      <c r="I22" s="55">
        <v>5306.35</v>
      </c>
      <c r="J22" s="55">
        <v>803.75</v>
      </c>
      <c r="K22" s="55">
        <v>8314.75</v>
      </c>
      <c r="L22" s="55">
        <v>1219</v>
      </c>
      <c r="M22" s="55">
        <v>1614.5</v>
      </c>
      <c r="N22" s="55">
        <v>1466.5</v>
      </c>
      <c r="O22" s="55">
        <v>323.5</v>
      </c>
      <c r="P22" s="55">
        <v>439</v>
      </c>
      <c r="Q22" s="55">
        <v>3252.5</v>
      </c>
      <c r="R22" s="55">
        <v>5143.5</v>
      </c>
      <c r="S22" s="55">
        <v>5898.95</v>
      </c>
      <c r="T22" s="55">
        <v>1033</v>
      </c>
      <c r="U22" s="55">
        <v>222</v>
      </c>
      <c r="V22" s="55">
        <v>419</v>
      </c>
      <c r="W22" s="55">
        <v>853.5</v>
      </c>
      <c r="X22" s="55">
        <v>773.5</v>
      </c>
      <c r="Y22" s="55">
        <v>3434.56</v>
      </c>
      <c r="Z22" s="55">
        <v>2482.75</v>
      </c>
      <c r="AA22" s="55">
        <v>111</v>
      </c>
      <c r="AB22" s="55">
        <v>5116.5</v>
      </c>
      <c r="AC22" s="55">
        <v>1473</v>
      </c>
      <c r="AD22" s="55">
        <v>4540</v>
      </c>
      <c r="AE22" s="55">
        <v>2275</v>
      </c>
      <c r="AF22" s="55">
        <v>1408.99</v>
      </c>
      <c r="AG22" s="77">
        <f>AG23</f>
        <v>64</v>
      </c>
      <c r="AH22" s="12">
        <v>5133</v>
      </c>
      <c r="AI22" s="12">
        <v>435</v>
      </c>
      <c r="AJ22" s="77">
        <f>AJ23</f>
        <v>28</v>
      </c>
      <c r="AK22" s="77">
        <f>AK23</f>
        <v>3222</v>
      </c>
      <c r="AL22" s="77">
        <f>AL23</f>
        <v>479</v>
      </c>
      <c r="AM22" s="12">
        <v>126.5</v>
      </c>
      <c r="AN22" s="55">
        <v>65</v>
      </c>
      <c r="AO22" s="12">
        <v>4165.3500000000004</v>
      </c>
      <c r="AP22" s="10"/>
      <c r="AR22" s="30">
        <f t="shared" si="0"/>
        <v>82672.95</v>
      </c>
      <c r="AS22" s="124"/>
      <c r="AT22" s="124"/>
    </row>
    <row r="23" spans="1:46" s="1" customFormat="1" x14ac:dyDescent="0.2">
      <c r="B23" s="1" t="s">
        <v>294</v>
      </c>
      <c r="C23" s="1" t="s">
        <v>295</v>
      </c>
      <c r="D23" s="12">
        <v>409</v>
      </c>
      <c r="E23" s="12">
        <v>4927.5</v>
      </c>
      <c r="F23" s="12">
        <v>992.75</v>
      </c>
      <c r="G23" s="12">
        <v>1781</v>
      </c>
      <c r="H23" s="12">
        <v>2919.75</v>
      </c>
      <c r="I23" s="12">
        <v>5306.35</v>
      </c>
      <c r="J23" s="12">
        <v>803.75</v>
      </c>
      <c r="K23" s="12">
        <v>8314.75</v>
      </c>
      <c r="L23" s="12">
        <f>VLOOKUP(L15,'ppr new'!$A:$AE,13,0)+IFERROR(VLOOKUP(L15,'IC Hours list'!$A:$B,2,FALSE),0)+L7+L8+L9</f>
        <v>1219</v>
      </c>
      <c r="M23" s="12">
        <v>1614.5</v>
      </c>
      <c r="N23" s="12">
        <v>1466.5</v>
      </c>
      <c r="O23" s="12">
        <v>323.5</v>
      </c>
      <c r="P23" s="12">
        <v>439</v>
      </c>
      <c r="Q23" s="12">
        <v>3252.5</v>
      </c>
      <c r="R23" s="12">
        <v>5143.5</v>
      </c>
      <c r="S23" s="12">
        <v>5898.95</v>
      </c>
      <c r="T23" s="12">
        <v>1033</v>
      </c>
      <c r="U23" s="12">
        <v>222</v>
      </c>
      <c r="V23" s="12">
        <f>VLOOKUP(V15,'ppr new'!$A:$AE,13,0)+IFERROR(VLOOKUP(V15,'IC Hours list'!$A:$B,2,FALSE),0)+V7+V8+V9</f>
        <v>419</v>
      </c>
      <c r="W23" s="12">
        <v>853.5</v>
      </c>
      <c r="X23" s="12">
        <v>773.5</v>
      </c>
      <c r="Y23" s="12">
        <v>3434.56</v>
      </c>
      <c r="Z23" s="12">
        <v>2482.75</v>
      </c>
      <c r="AA23" s="12">
        <v>111</v>
      </c>
      <c r="AB23" s="12">
        <v>5116.5</v>
      </c>
      <c r="AC23" s="12">
        <v>1473</v>
      </c>
      <c r="AD23" s="12">
        <v>4540</v>
      </c>
      <c r="AE23" s="12">
        <v>2275</v>
      </c>
      <c r="AF23" s="12">
        <f>VLOOKUP(AF15,'ppr new'!$A:$AE,13,0)+IFERROR(VLOOKUP(AF15,'IC Hours list'!$A:$B,2,FALSE),0)+AF7+AF8+AF9</f>
        <v>1408.99</v>
      </c>
      <c r="AG23" s="12">
        <v>64</v>
      </c>
      <c r="AH23" s="12">
        <f>VLOOKUP(AH15,'ppr new'!$A:$AE,13,0)+IFERROR(VLOOKUP(AH15,'IC Hours list'!$A:$B,2,FALSE),0)+AH7+AH8+AH9</f>
        <v>5133</v>
      </c>
      <c r="AI23" s="12">
        <f>VLOOKUP(AI15,'ppr new'!$A:$AE,13,0)+IFERROR(VLOOKUP(AI15,'IC Hours list'!$A:$B,2,FALSE),0)+AI7+AI8+AI9</f>
        <v>435</v>
      </c>
      <c r="AJ23" s="12">
        <f>VLOOKUP(AJ15,'ppr new'!$A:$AE,13,0)+IFERROR(VLOOKUP(AJ15,'IC Hours list'!$A:$B,2,FALSE),0)+AJ7+AJ8+AJ9</f>
        <v>28</v>
      </c>
      <c r="AK23" s="12">
        <f>VLOOKUP(AK15,'ppr new'!$A:$AE,13,0)+IFERROR(VLOOKUP(AK15,'IC Hours list'!$A:$B,2,FALSE),0)+AK7+AK8+AK9</f>
        <v>3222</v>
      </c>
      <c r="AL23" s="12">
        <v>479</v>
      </c>
      <c r="AM23" s="12">
        <v>126.5</v>
      </c>
      <c r="AN23" s="12">
        <v>65</v>
      </c>
      <c r="AO23" s="12">
        <v>4165.3500000000004</v>
      </c>
      <c r="AP23" s="12"/>
      <c r="AR23" s="30">
        <f t="shared" si="0"/>
        <v>82672.95</v>
      </c>
      <c r="AS23" s="124"/>
      <c r="AT23" s="124"/>
    </row>
    <row r="24" spans="1:46" x14ac:dyDescent="0.2">
      <c r="A24" s="1"/>
      <c r="B24" s="1" t="s">
        <v>296</v>
      </c>
      <c r="C24" s="1" t="s">
        <v>297</v>
      </c>
      <c r="D24" s="12">
        <v>20000</v>
      </c>
      <c r="E24" s="12">
        <v>196581.79</v>
      </c>
      <c r="F24" s="12">
        <v>58200</v>
      </c>
      <c r="G24" s="12">
        <v>79500</v>
      </c>
      <c r="H24" s="12">
        <v>132525.16620816139</v>
      </c>
      <c r="I24" s="12">
        <v>150493.86411254114</v>
      </c>
      <c r="J24" s="12">
        <v>62000</v>
      </c>
      <c r="K24" s="12">
        <v>1402441</v>
      </c>
      <c r="L24" s="12">
        <v>315000</v>
      </c>
      <c r="M24" s="12">
        <v>169759</v>
      </c>
      <c r="N24" s="12">
        <v>163000</v>
      </c>
      <c r="O24" s="12">
        <v>58340</v>
      </c>
      <c r="P24" s="12">
        <v>60000</v>
      </c>
      <c r="Q24" s="12">
        <v>155100</v>
      </c>
      <c r="R24" s="12">
        <v>234455.38027281064</v>
      </c>
      <c r="S24" s="12">
        <v>329500</v>
      </c>
      <c r="T24" s="12">
        <v>55000</v>
      </c>
      <c r="U24" s="12">
        <v>7000</v>
      </c>
      <c r="V24" s="12">
        <v>55903.398926654743</v>
      </c>
      <c r="W24" s="12">
        <v>185927.4749567153</v>
      </c>
      <c r="X24" s="12">
        <v>68298.915046059366</v>
      </c>
      <c r="Y24" s="12">
        <v>200000</v>
      </c>
      <c r="Z24" s="12">
        <v>138130</v>
      </c>
      <c r="AA24" s="12">
        <v>35700</v>
      </c>
      <c r="AB24" s="12">
        <v>224664.9</v>
      </c>
      <c r="AC24" s="12">
        <v>121486.70334708849</v>
      </c>
      <c r="AD24" s="12">
        <v>108877.93570072876</v>
      </c>
      <c r="AE24" s="12">
        <v>149034.1</v>
      </c>
      <c r="AF24" s="12">
        <v>124643.87464387463</v>
      </c>
      <c r="AG24" s="12">
        <v>6111</v>
      </c>
      <c r="AH24" s="12">
        <v>375000</v>
      </c>
      <c r="AI24" s="12">
        <v>65360.29457316317</v>
      </c>
      <c r="AJ24" s="12">
        <v>11648.844711293583</v>
      </c>
      <c r="AK24" s="12">
        <v>208672.4</v>
      </c>
      <c r="AL24" s="12">
        <v>45000</v>
      </c>
      <c r="AM24" s="12">
        <v>20000</v>
      </c>
      <c r="AN24" s="12">
        <v>12240</v>
      </c>
      <c r="AO24" s="12">
        <v>200000</v>
      </c>
      <c r="AP24" s="12"/>
      <c r="AR24" s="30">
        <f t="shared" si="0"/>
        <v>6005596.0424990924</v>
      </c>
      <c r="AS24" s="1"/>
      <c r="AT24" s="112"/>
    </row>
    <row r="25" spans="1:46" x14ac:dyDescent="0.2">
      <c r="A25" s="1"/>
      <c r="B25" s="25" t="s">
        <v>298</v>
      </c>
      <c r="C25" s="25" t="s">
        <v>299</v>
      </c>
      <c r="D25" s="52">
        <v>24015.79</v>
      </c>
      <c r="E25" s="52">
        <v>236029</v>
      </c>
      <c r="F25" s="52">
        <v>44336.73</v>
      </c>
      <c r="G25" s="52">
        <v>88784.16</v>
      </c>
      <c r="H25" s="52">
        <v>147446.29</v>
      </c>
      <c r="I25" s="52">
        <v>216301.61</v>
      </c>
      <c r="J25" s="52">
        <v>50610.62</v>
      </c>
      <c r="K25" s="52">
        <v>529690.23</v>
      </c>
      <c r="L25" s="52">
        <v>115762.43</v>
      </c>
      <c r="M25" s="52">
        <v>104267.15</v>
      </c>
      <c r="N25" s="52">
        <v>145138.74</v>
      </c>
      <c r="O25" s="52">
        <v>18064.64</v>
      </c>
      <c r="P25" s="52">
        <v>27667.74</v>
      </c>
      <c r="Q25" s="52">
        <v>119816.49</v>
      </c>
      <c r="R25" s="52">
        <v>195843.45</v>
      </c>
      <c r="S25" s="52">
        <v>157293.38</v>
      </c>
      <c r="T25" s="52">
        <v>36591.65</v>
      </c>
      <c r="U25" s="52">
        <v>11801.01</v>
      </c>
      <c r="V25" s="52">
        <v>24421.759999999998</v>
      </c>
      <c r="W25" s="52">
        <v>54244.15</v>
      </c>
      <c r="X25" s="52">
        <v>34507.279999999999</v>
      </c>
      <c r="Y25" s="52">
        <v>109014.17</v>
      </c>
      <c r="Z25" s="52">
        <v>162150.57</v>
      </c>
      <c r="AA25" s="52">
        <v>9568</v>
      </c>
      <c r="AB25" s="52">
        <v>220846.12</v>
      </c>
      <c r="AC25" s="52">
        <v>104276.99</v>
      </c>
      <c r="AD25" s="52">
        <v>174913.24</v>
      </c>
      <c r="AE25" s="52">
        <v>104438.91</v>
      </c>
      <c r="AF25" s="52">
        <v>71033.94</v>
      </c>
      <c r="AG25" s="52">
        <v>1492.2</v>
      </c>
      <c r="AH25" s="52">
        <v>165445.62</v>
      </c>
      <c r="AI25" s="52">
        <v>18068.32</v>
      </c>
      <c r="AJ25" s="52">
        <v>6863.14</v>
      </c>
      <c r="AK25" s="52">
        <v>208672.4</v>
      </c>
      <c r="AL25" s="52">
        <v>8549.23</v>
      </c>
      <c r="AM25" s="52">
        <v>9990</v>
      </c>
      <c r="AN25" s="52">
        <v>5357</v>
      </c>
      <c r="AO25" s="52">
        <v>106209.71</v>
      </c>
      <c r="AP25" s="52"/>
      <c r="AQ25" s="96"/>
      <c r="AR25" s="30">
        <f t="shared" si="0"/>
        <v>3869523.8599999989</v>
      </c>
      <c r="AS25" s="1"/>
    </row>
    <row r="26" spans="1:46" x14ac:dyDescent="0.2">
      <c r="A26" s="1"/>
      <c r="B26" s="1" t="s">
        <v>300</v>
      </c>
      <c r="C26" s="1"/>
      <c r="D26" s="10">
        <f t="shared" ref="D26:I26" si="1">+D24-D25</f>
        <v>-4015.7900000000009</v>
      </c>
      <c r="E26" s="10">
        <f t="shared" si="1"/>
        <v>-39447.209999999992</v>
      </c>
      <c r="F26" s="10">
        <f t="shared" si="1"/>
        <v>13863.269999999997</v>
      </c>
      <c r="G26" s="10">
        <f t="shared" si="1"/>
        <v>-9284.1600000000035</v>
      </c>
      <c r="H26" s="10">
        <f t="shared" si="1"/>
        <v>-14921.123791838618</v>
      </c>
      <c r="I26" s="10">
        <f t="shared" si="1"/>
        <v>-65807.745887458848</v>
      </c>
      <c r="J26" s="10">
        <f>+J24-J25</f>
        <v>11389.379999999997</v>
      </c>
      <c r="K26" s="10">
        <f>+K24-K25</f>
        <v>872750.77</v>
      </c>
      <c r="L26" s="10">
        <f t="shared" ref="L26:AA26" si="2">+L24-L25</f>
        <v>199237.57</v>
      </c>
      <c r="M26" s="10">
        <f t="shared" si="2"/>
        <v>65491.850000000006</v>
      </c>
      <c r="N26" s="10">
        <f t="shared" si="2"/>
        <v>17861.260000000009</v>
      </c>
      <c r="O26" s="10">
        <f t="shared" si="2"/>
        <v>40275.360000000001</v>
      </c>
      <c r="P26" s="10">
        <f t="shared" si="2"/>
        <v>32332.26</v>
      </c>
      <c r="Q26" s="10">
        <f t="shared" si="2"/>
        <v>35283.509999999995</v>
      </c>
      <c r="R26" s="10">
        <f t="shared" si="2"/>
        <v>38611.930272810627</v>
      </c>
      <c r="S26" s="10">
        <f t="shared" si="2"/>
        <v>172206.62</v>
      </c>
      <c r="T26" s="10">
        <f t="shared" si="2"/>
        <v>18408.349999999999</v>
      </c>
      <c r="U26" s="10">
        <f t="shared" si="2"/>
        <v>-4801.01</v>
      </c>
      <c r="V26" s="10">
        <f t="shared" si="2"/>
        <v>31481.638926654745</v>
      </c>
      <c r="W26" s="10">
        <f t="shared" si="2"/>
        <v>131683.32495671531</v>
      </c>
      <c r="X26" s="10">
        <f t="shared" si="2"/>
        <v>33791.635046059368</v>
      </c>
      <c r="Y26" s="10">
        <f t="shared" si="2"/>
        <v>90985.83</v>
      </c>
      <c r="Z26" s="10">
        <f t="shared" si="2"/>
        <v>-24020.570000000007</v>
      </c>
      <c r="AA26" s="10">
        <f t="shared" si="2"/>
        <v>26132</v>
      </c>
      <c r="AB26" s="10">
        <f t="shared" ref="AB26:AI26" si="3">+AB24-AB25</f>
        <v>3818.7799999999988</v>
      </c>
      <c r="AC26" s="10">
        <f t="shared" si="3"/>
        <v>17209.713347088487</v>
      </c>
      <c r="AD26" s="10">
        <f t="shared" si="3"/>
        <v>-66035.304299271229</v>
      </c>
      <c r="AE26" s="10">
        <f t="shared" si="3"/>
        <v>44595.19</v>
      </c>
      <c r="AF26" s="10">
        <f t="shared" si="3"/>
        <v>53609.934643874629</v>
      </c>
      <c r="AG26" s="10">
        <f t="shared" si="3"/>
        <v>4618.8</v>
      </c>
      <c r="AH26" s="10">
        <f t="shared" si="3"/>
        <v>209554.38</v>
      </c>
      <c r="AI26" s="10">
        <f t="shared" si="3"/>
        <v>47291.97457316317</v>
      </c>
      <c r="AJ26" s="10">
        <f>+AJ24-AJ25</f>
        <v>4785.7047112935825</v>
      </c>
      <c r="AK26" s="10">
        <f>+AK24-AK25</f>
        <v>0</v>
      </c>
      <c r="AL26" s="10">
        <f>+AL24-AL25</f>
        <v>36450.770000000004</v>
      </c>
      <c r="AM26" s="52">
        <v>10010</v>
      </c>
      <c r="AN26" s="52">
        <v>6883</v>
      </c>
      <c r="AO26" s="52">
        <v>93790.29</v>
      </c>
      <c r="AP26" s="10"/>
      <c r="AR26" s="76">
        <f t="shared" si="0"/>
        <v>2136072.1824990916</v>
      </c>
      <c r="AS26" s="1"/>
      <c r="AT26" s="1"/>
    </row>
    <row r="27" spans="1:46" x14ac:dyDescent="0.2">
      <c r="A27" s="26"/>
      <c r="B27" s="27"/>
      <c r="C27" s="27"/>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33"/>
      <c r="AN27" s="233"/>
      <c r="AO27" s="233"/>
      <c r="AP27" s="34"/>
      <c r="AQ27" s="28"/>
      <c r="AR27" s="75"/>
      <c r="AS27" s="3" t="s">
        <v>301</v>
      </c>
      <c r="AT27" s="3" t="s">
        <v>302</v>
      </c>
    </row>
    <row r="28" spans="1:46" x14ac:dyDescent="0.2">
      <c r="A28" s="30"/>
      <c r="B28" s="30" t="s">
        <v>303</v>
      </c>
      <c r="C28" s="30"/>
      <c r="D28" s="174">
        <f t="shared" ref="D28" si="4">(D19-D24)</f>
        <v>0</v>
      </c>
      <c r="E28" s="174">
        <f t="shared" ref="E28:I28" si="5">(E19-E24)</f>
        <v>0</v>
      </c>
      <c r="F28" s="174">
        <f t="shared" si="5"/>
        <v>0</v>
      </c>
      <c r="G28" s="174">
        <f t="shared" si="5"/>
        <v>0</v>
      </c>
      <c r="H28" s="174">
        <f t="shared" si="5"/>
        <v>-1.4030261372681707E-3</v>
      </c>
      <c r="I28" s="174">
        <f t="shared" si="5"/>
        <v>0</v>
      </c>
      <c r="J28" s="174" t="s">
        <v>7381</v>
      </c>
      <c r="K28" s="174">
        <f t="shared" ref="K28:T28" si="6">(K19-K24)</f>
        <v>0</v>
      </c>
      <c r="L28" s="174">
        <f t="shared" si="6"/>
        <v>0</v>
      </c>
      <c r="M28" s="174">
        <f t="shared" si="6"/>
        <v>0</v>
      </c>
      <c r="N28" s="174">
        <f t="shared" si="6"/>
        <v>0</v>
      </c>
      <c r="O28" s="174">
        <f t="shared" si="6"/>
        <v>0</v>
      </c>
      <c r="P28" s="174">
        <f t="shared" si="6"/>
        <v>0</v>
      </c>
      <c r="Q28" s="174">
        <f t="shared" si="6"/>
        <v>0</v>
      </c>
      <c r="R28" s="174">
        <f t="shared" si="6"/>
        <v>-3.5717560385819525E-3</v>
      </c>
      <c r="S28" s="174">
        <f t="shared" si="6"/>
        <v>0</v>
      </c>
      <c r="T28" s="174">
        <f t="shared" si="6"/>
        <v>0</v>
      </c>
      <c r="U28" s="174" t="s">
        <v>306</v>
      </c>
      <c r="V28" s="174">
        <f>(V19-V24)</f>
        <v>0</v>
      </c>
      <c r="W28" s="174">
        <f>(W19-W24)</f>
        <v>0</v>
      </c>
      <c r="X28" s="174">
        <f t="shared" ref="X28" si="7">(X19-X24)</f>
        <v>0</v>
      </c>
      <c r="Y28" s="174">
        <f t="shared" ref="Y28:AF28" si="8">(Y19-Y24)</f>
        <v>0</v>
      </c>
      <c r="Z28" s="174">
        <f t="shared" si="8"/>
        <v>0</v>
      </c>
      <c r="AA28" s="174">
        <f t="shared" si="8"/>
        <v>0</v>
      </c>
      <c r="AB28" s="224">
        <f t="shared" si="8"/>
        <v>0</v>
      </c>
      <c r="AC28" s="174">
        <f t="shared" si="8"/>
        <v>0</v>
      </c>
      <c r="AD28" s="174">
        <f t="shared" si="8"/>
        <v>0</v>
      </c>
      <c r="AE28" s="174">
        <f t="shared" si="8"/>
        <v>0</v>
      </c>
      <c r="AF28" s="174">
        <f t="shared" si="8"/>
        <v>8.6609686695737764E-3</v>
      </c>
      <c r="AG28" s="174" t="s">
        <v>306</v>
      </c>
      <c r="AH28" s="174">
        <f>(AH19-AH24)</f>
        <v>0</v>
      </c>
      <c r="AI28" s="174">
        <f>(AI19-AI24)</f>
        <v>0</v>
      </c>
      <c r="AJ28" s="174">
        <f>(AJ19-AJ24)</f>
        <v>0</v>
      </c>
      <c r="AK28" s="174">
        <f>(AK19-AK24)</f>
        <v>0</v>
      </c>
      <c r="AL28" s="174">
        <f>(AL19-AL24)</f>
        <v>0</v>
      </c>
      <c r="AM28" s="174">
        <f t="shared" ref="AM28:AN28" si="9">(AM19-AM24)</f>
        <v>0</v>
      </c>
      <c r="AN28" s="174">
        <f t="shared" si="9"/>
        <v>0</v>
      </c>
      <c r="AO28" s="174">
        <f>(AO19-AO24)</f>
        <v>0</v>
      </c>
      <c r="AP28" s="29"/>
      <c r="AR28" s="30">
        <f>SUM(D28:AQ28)</f>
        <v>3.6861864937236533E-3</v>
      </c>
      <c r="AS28" s="51">
        <v>0</v>
      </c>
      <c r="AT28" s="70">
        <f>AR28-AS28</f>
        <v>3.6861864937236533E-3</v>
      </c>
    </row>
    <row r="29" spans="1:46" x14ac:dyDescent="0.2">
      <c r="A29" s="30"/>
      <c r="B29" s="33" t="s">
        <v>311</v>
      </c>
      <c r="C29" s="33"/>
      <c r="D29" s="175" t="str">
        <f t="shared" ref="D29:AA29" si="10">IF(ISNUMBER(SEARCH("I/C",D$28)),(D$19-D$24),"")</f>
        <v/>
      </c>
      <c r="E29" s="177" t="str">
        <f t="shared" si="10"/>
        <v/>
      </c>
      <c r="F29" s="175" t="str">
        <f t="shared" si="10"/>
        <v/>
      </c>
      <c r="G29" s="175" t="str">
        <f t="shared" si="10"/>
        <v/>
      </c>
      <c r="H29" s="177" t="str">
        <f t="shared" si="10"/>
        <v/>
      </c>
      <c r="I29" s="175" t="str">
        <f t="shared" si="10"/>
        <v/>
      </c>
      <c r="J29" s="175">
        <f t="shared" si="10"/>
        <v>0</v>
      </c>
      <c r="K29" s="177" t="str">
        <f t="shared" si="10"/>
        <v/>
      </c>
      <c r="L29" s="177" t="str">
        <f t="shared" si="10"/>
        <v/>
      </c>
      <c r="M29" s="177" t="str">
        <f t="shared" si="10"/>
        <v/>
      </c>
      <c r="N29" s="175" t="str">
        <f t="shared" si="10"/>
        <v/>
      </c>
      <c r="O29" s="177" t="str">
        <f t="shared" si="10"/>
        <v/>
      </c>
      <c r="P29" s="177" t="str">
        <f t="shared" si="10"/>
        <v/>
      </c>
      <c r="Q29" s="175" t="str">
        <f t="shared" si="10"/>
        <v/>
      </c>
      <c r="R29" s="177" t="str">
        <f t="shared" si="10"/>
        <v/>
      </c>
      <c r="S29" s="175" t="str">
        <f t="shared" si="10"/>
        <v/>
      </c>
      <c r="T29" s="177" t="str">
        <f t="shared" si="10"/>
        <v/>
      </c>
      <c r="U29" s="177">
        <f t="shared" si="10"/>
        <v>0</v>
      </c>
      <c r="V29" s="177" t="str">
        <f t="shared" si="10"/>
        <v/>
      </c>
      <c r="W29" s="177" t="str">
        <f t="shared" si="10"/>
        <v/>
      </c>
      <c r="X29" s="177" t="str">
        <f t="shared" si="10"/>
        <v/>
      </c>
      <c r="Y29" s="175" t="str">
        <f t="shared" si="10"/>
        <v/>
      </c>
      <c r="Z29" s="175" t="str">
        <f t="shared" si="10"/>
        <v/>
      </c>
      <c r="AA29" s="177" t="str">
        <f t="shared" si="10"/>
        <v/>
      </c>
      <c r="AB29" s="225" t="str">
        <f>IF(ISNUMBER(SEARCH("I/C",AB$28)),(AB$19-AB$24),"")</f>
        <v/>
      </c>
      <c r="AC29" s="177" t="str">
        <f>IF(ISNUMBER(SEARCH("I/C",AC$28)),(AC$19-AC$24),"")</f>
        <v/>
      </c>
      <c r="AD29" s="177" t="str">
        <f>IF(ISNUMBER(SEARCH("I/C",AD$28)),(AD$19-AD$24),"")</f>
        <v/>
      </c>
      <c r="AE29" s="175" t="str">
        <f>IF(ISNUMBER(SEARCH("I/C",AE$28)),(AE$19-AE$24),"")</f>
        <v/>
      </c>
      <c r="AF29" s="175" t="str">
        <f>IF(ISNUMBER(SEARCH("I/C",AF$28)),(AF$19-AF$24),"")</f>
        <v/>
      </c>
      <c r="AG29" s="177"/>
      <c r="AH29" s="175" t="str">
        <f t="shared" ref="AH29:AO29" si="11">IF(ISNUMBER(SEARCH("I/C",AH$28)),(AH$19-AH$24),"")</f>
        <v/>
      </c>
      <c r="AI29" s="177" t="str">
        <f t="shared" si="11"/>
        <v/>
      </c>
      <c r="AJ29" s="177" t="str">
        <f t="shared" si="11"/>
        <v/>
      </c>
      <c r="AK29" s="177" t="str">
        <f t="shared" si="11"/>
        <v/>
      </c>
      <c r="AL29" s="177" t="str">
        <f t="shared" si="11"/>
        <v/>
      </c>
      <c r="AM29" s="177" t="str">
        <f t="shared" si="11"/>
        <v/>
      </c>
      <c r="AN29" s="177" t="str">
        <f t="shared" si="11"/>
        <v/>
      </c>
      <c r="AO29" s="175" t="str">
        <f t="shared" si="11"/>
        <v/>
      </c>
      <c r="AP29" s="128"/>
      <c r="AQ29" s="128"/>
      <c r="AR29" s="116">
        <f>SUM(D29:AQ29)</f>
        <v>0</v>
      </c>
      <c r="AS29" s="116">
        <v>0</v>
      </c>
      <c r="AT29" s="70">
        <f>AR29-AS29</f>
        <v>0</v>
      </c>
    </row>
    <row r="30" spans="1:46" x14ac:dyDescent="0.2">
      <c r="A30" s="30"/>
      <c r="B30" s="151" t="s">
        <v>313</v>
      </c>
      <c r="C30" s="151"/>
      <c r="D30" s="176">
        <f t="shared" ref="D30:AA30" si="12">IF(D$6="ACTIVE",D$28,0)</f>
        <v>0</v>
      </c>
      <c r="E30" s="176">
        <f t="shared" si="12"/>
        <v>0</v>
      </c>
      <c r="F30" s="176">
        <f t="shared" si="12"/>
        <v>0</v>
      </c>
      <c r="G30" s="176">
        <f t="shared" si="12"/>
        <v>0</v>
      </c>
      <c r="H30" s="176">
        <f t="shared" si="12"/>
        <v>0</v>
      </c>
      <c r="I30" s="176">
        <f t="shared" si="12"/>
        <v>0</v>
      </c>
      <c r="J30" s="176">
        <f t="shared" si="12"/>
        <v>0</v>
      </c>
      <c r="K30" s="176">
        <f t="shared" si="12"/>
        <v>0</v>
      </c>
      <c r="L30" s="176">
        <f t="shared" si="12"/>
        <v>0</v>
      </c>
      <c r="M30" s="176">
        <f t="shared" si="12"/>
        <v>0</v>
      </c>
      <c r="N30" s="176">
        <f t="shared" si="12"/>
        <v>0</v>
      </c>
      <c r="O30" s="176">
        <f t="shared" si="12"/>
        <v>0</v>
      </c>
      <c r="P30" s="176">
        <f t="shared" si="12"/>
        <v>0</v>
      </c>
      <c r="Q30" s="176">
        <f t="shared" si="12"/>
        <v>0</v>
      </c>
      <c r="R30" s="176">
        <f t="shared" si="12"/>
        <v>0</v>
      </c>
      <c r="S30" s="176">
        <f t="shared" si="12"/>
        <v>0</v>
      </c>
      <c r="T30" s="176">
        <f t="shared" si="12"/>
        <v>0</v>
      </c>
      <c r="U30" s="176">
        <f t="shared" si="12"/>
        <v>0</v>
      </c>
      <c r="V30" s="176">
        <f t="shared" si="12"/>
        <v>0</v>
      </c>
      <c r="W30" s="176">
        <f t="shared" si="12"/>
        <v>0</v>
      </c>
      <c r="X30" s="176">
        <f t="shared" si="12"/>
        <v>0</v>
      </c>
      <c r="Y30" s="176">
        <f t="shared" si="12"/>
        <v>0</v>
      </c>
      <c r="Z30" s="176">
        <f t="shared" si="12"/>
        <v>0</v>
      </c>
      <c r="AA30" s="176">
        <f t="shared" si="12"/>
        <v>0</v>
      </c>
      <c r="AB30" s="226">
        <f t="shared" ref="AB30:AI30" si="13">IF(AB$6="ACTIVE",AB$28,0)</f>
        <v>0</v>
      </c>
      <c r="AC30" s="218">
        <f t="shared" si="13"/>
        <v>0</v>
      </c>
      <c r="AD30" s="218">
        <f t="shared" si="13"/>
        <v>0</v>
      </c>
      <c r="AE30" s="218">
        <f t="shared" si="13"/>
        <v>0</v>
      </c>
      <c r="AF30" s="218">
        <f t="shared" si="13"/>
        <v>0</v>
      </c>
      <c r="AG30" s="218">
        <f t="shared" si="13"/>
        <v>0</v>
      </c>
      <c r="AH30" s="218">
        <f t="shared" si="13"/>
        <v>0</v>
      </c>
      <c r="AI30" s="218">
        <f t="shared" si="13"/>
        <v>0</v>
      </c>
      <c r="AJ30" s="218">
        <f t="shared" ref="AJ30:AO30" si="14">IF(AJ$6="ACTIVE",AJ$28,0)</f>
        <v>0</v>
      </c>
      <c r="AK30" s="218">
        <f t="shared" si="14"/>
        <v>0</v>
      </c>
      <c r="AL30" s="218">
        <f t="shared" si="14"/>
        <v>0</v>
      </c>
      <c r="AM30" s="218">
        <f t="shared" si="14"/>
        <v>0</v>
      </c>
      <c r="AN30" s="218">
        <f t="shared" si="14"/>
        <v>0</v>
      </c>
      <c r="AO30" s="218">
        <f t="shared" si="14"/>
        <v>0</v>
      </c>
      <c r="AP30" s="153"/>
      <c r="AQ30" s="151"/>
      <c r="AR30" s="154">
        <f>SUM(D30:AQ30)</f>
        <v>0</v>
      </c>
      <c r="AS30" s="154">
        <v>0</v>
      </c>
      <c r="AT30" s="70">
        <f>AR30-AS30</f>
        <v>0</v>
      </c>
    </row>
    <row r="31" spans="1:46" x14ac:dyDescent="0.2">
      <c r="A31" s="30"/>
      <c r="B31" s="30"/>
      <c r="C31" s="30"/>
      <c r="D31" s="169"/>
      <c r="E31" s="169"/>
      <c r="F31" s="169"/>
      <c r="G31" s="169"/>
      <c r="H31" s="169"/>
      <c r="I31" s="169"/>
      <c r="J31" s="169"/>
      <c r="K31" s="169"/>
      <c r="L31" s="169"/>
      <c r="M31" s="169"/>
      <c r="N31" s="169"/>
      <c r="O31" s="169"/>
      <c r="P31" s="169"/>
      <c r="Q31" s="169"/>
      <c r="R31" s="169"/>
      <c r="S31" s="194"/>
      <c r="T31" s="169"/>
      <c r="U31" s="169"/>
      <c r="V31" s="169"/>
      <c r="W31" s="169"/>
      <c r="X31" s="169"/>
      <c r="Y31" s="169"/>
      <c r="Z31" s="169"/>
      <c r="AA31" s="169"/>
      <c r="AB31" s="227"/>
      <c r="AC31" s="169"/>
      <c r="AD31" s="169"/>
      <c r="AE31" s="169"/>
      <c r="AF31" s="169"/>
      <c r="AG31" s="169"/>
      <c r="AH31" s="169"/>
      <c r="AI31" s="169"/>
      <c r="AJ31" s="169"/>
      <c r="AK31" s="169"/>
      <c r="AL31" s="169"/>
      <c r="AM31" s="169"/>
      <c r="AN31" s="169"/>
      <c r="AO31" s="169"/>
      <c r="AP31" s="157"/>
      <c r="AQ31" s="30"/>
      <c r="AR31" s="51"/>
      <c r="AS31" s="51"/>
      <c r="AT31" s="70"/>
    </row>
    <row r="32" spans="1:46" x14ac:dyDescent="0.2">
      <c r="A32" s="1"/>
      <c r="B32" s="15" t="s">
        <v>314</v>
      </c>
      <c r="C32" s="1"/>
      <c r="D32" s="53">
        <f t="shared" ref="D32:AA32" si="15">+D24/D19</f>
        <v>1</v>
      </c>
      <c r="E32" s="53">
        <f t="shared" si="15"/>
        <v>1</v>
      </c>
      <c r="F32" s="53">
        <f t="shared" si="15"/>
        <v>1</v>
      </c>
      <c r="G32" s="53">
        <f t="shared" si="15"/>
        <v>1</v>
      </c>
      <c r="H32" s="53">
        <f t="shared" si="15"/>
        <v>1.0000000105868658</v>
      </c>
      <c r="I32" s="53">
        <f t="shared" si="15"/>
        <v>1</v>
      </c>
      <c r="J32" s="53">
        <f t="shared" si="15"/>
        <v>1</v>
      </c>
      <c r="K32" s="53">
        <f t="shared" si="15"/>
        <v>1</v>
      </c>
      <c r="L32" s="53">
        <f t="shared" si="15"/>
        <v>1</v>
      </c>
      <c r="M32" s="53">
        <f t="shared" si="15"/>
        <v>1</v>
      </c>
      <c r="N32" s="53">
        <f t="shared" si="15"/>
        <v>1</v>
      </c>
      <c r="O32" s="53">
        <f t="shared" si="15"/>
        <v>1</v>
      </c>
      <c r="P32" s="53">
        <f t="shared" si="15"/>
        <v>1</v>
      </c>
      <c r="Q32" s="53">
        <f t="shared" si="15"/>
        <v>1</v>
      </c>
      <c r="R32" s="53">
        <f t="shared" si="15"/>
        <v>1.0000000152342681</v>
      </c>
      <c r="S32" s="53">
        <f t="shared" si="15"/>
        <v>1</v>
      </c>
      <c r="T32" s="53">
        <f t="shared" si="15"/>
        <v>1</v>
      </c>
      <c r="U32" s="53">
        <f t="shared" si="15"/>
        <v>1</v>
      </c>
      <c r="V32" s="53">
        <f t="shared" si="15"/>
        <v>1</v>
      </c>
      <c r="W32" s="53">
        <f t="shared" si="15"/>
        <v>1</v>
      </c>
      <c r="X32" s="53">
        <f t="shared" si="15"/>
        <v>1</v>
      </c>
      <c r="Y32" s="53">
        <f t="shared" si="15"/>
        <v>1</v>
      </c>
      <c r="Z32" s="53">
        <f t="shared" si="15"/>
        <v>1</v>
      </c>
      <c r="AA32" s="53">
        <f t="shared" si="15"/>
        <v>1</v>
      </c>
      <c r="AB32" s="228">
        <f t="shared" ref="AB32:AI32" si="16">+AB24/AB19</f>
        <v>1</v>
      </c>
      <c r="AC32" s="53">
        <f t="shared" si="16"/>
        <v>1</v>
      </c>
      <c r="AD32" s="53">
        <f t="shared" si="16"/>
        <v>1</v>
      </c>
      <c r="AE32" s="53">
        <f t="shared" si="16"/>
        <v>1</v>
      </c>
      <c r="AF32" s="53">
        <f t="shared" si="16"/>
        <v>0.99999993051429048</v>
      </c>
      <c r="AG32" s="53">
        <f t="shared" si="16"/>
        <v>1</v>
      </c>
      <c r="AH32" s="53">
        <f t="shared" si="16"/>
        <v>1</v>
      </c>
      <c r="AI32" s="53">
        <f t="shared" si="16"/>
        <v>1</v>
      </c>
      <c r="AJ32" s="53">
        <f>+AJ24/AJ19</f>
        <v>1</v>
      </c>
      <c r="AK32" s="53">
        <f>+AK24/AK19</f>
        <v>1</v>
      </c>
      <c r="AL32" s="53">
        <f>+AL24/AL19</f>
        <v>1</v>
      </c>
      <c r="AM32" s="53">
        <v>1</v>
      </c>
      <c r="AN32" s="53">
        <v>1</v>
      </c>
      <c r="AO32" s="53">
        <v>1</v>
      </c>
      <c r="AP32" s="53"/>
      <c r="AQ32" s="1"/>
      <c r="AR32" s="30"/>
      <c r="AS32" s="72"/>
      <c r="AT32" s="15"/>
    </row>
    <row r="33" spans="1:46" x14ac:dyDescent="0.2">
      <c r="A33" s="1" t="s">
        <v>315</v>
      </c>
      <c r="B33" s="15" t="s">
        <v>316</v>
      </c>
      <c r="C33" s="15" t="s">
        <v>317</v>
      </c>
      <c r="D33" s="34">
        <f t="shared" ref="D33:AA33" si="17">D22-D23</f>
        <v>0</v>
      </c>
      <c r="E33" s="34">
        <f t="shared" si="17"/>
        <v>0</v>
      </c>
      <c r="F33" s="34">
        <f t="shared" si="17"/>
        <v>0</v>
      </c>
      <c r="G33" s="34">
        <f t="shared" si="17"/>
        <v>0</v>
      </c>
      <c r="H33" s="34">
        <f t="shared" si="17"/>
        <v>0</v>
      </c>
      <c r="I33" s="34">
        <f t="shared" si="17"/>
        <v>0</v>
      </c>
      <c r="J33" s="34">
        <f t="shared" si="17"/>
        <v>0</v>
      </c>
      <c r="K33" s="34">
        <f t="shared" si="17"/>
        <v>0</v>
      </c>
      <c r="L33" s="34">
        <f t="shared" si="17"/>
        <v>0</v>
      </c>
      <c r="M33" s="34">
        <f t="shared" si="17"/>
        <v>0</v>
      </c>
      <c r="N33" s="34">
        <f t="shared" si="17"/>
        <v>0</v>
      </c>
      <c r="O33" s="34">
        <f t="shared" si="17"/>
        <v>0</v>
      </c>
      <c r="P33" s="34">
        <f t="shared" si="17"/>
        <v>0</v>
      </c>
      <c r="Q33" s="34">
        <f t="shared" si="17"/>
        <v>0</v>
      </c>
      <c r="R33" s="34">
        <f t="shared" si="17"/>
        <v>0</v>
      </c>
      <c r="S33" s="34">
        <f t="shared" si="17"/>
        <v>0</v>
      </c>
      <c r="T33" s="34">
        <f t="shared" si="17"/>
        <v>0</v>
      </c>
      <c r="U33" s="34">
        <f t="shared" si="17"/>
        <v>0</v>
      </c>
      <c r="V33" s="34">
        <f t="shared" si="17"/>
        <v>0</v>
      </c>
      <c r="W33" s="34">
        <f t="shared" si="17"/>
        <v>0</v>
      </c>
      <c r="X33" s="34">
        <f t="shared" si="17"/>
        <v>0</v>
      </c>
      <c r="Y33" s="34">
        <f t="shared" si="17"/>
        <v>0</v>
      </c>
      <c r="Z33" s="34">
        <f t="shared" si="17"/>
        <v>0</v>
      </c>
      <c r="AA33" s="34">
        <f t="shared" si="17"/>
        <v>0</v>
      </c>
      <c r="AB33" s="34">
        <f t="shared" ref="AB33:AI33" si="18">AB22-AB23</f>
        <v>0</v>
      </c>
      <c r="AC33" s="34">
        <f t="shared" si="18"/>
        <v>0</v>
      </c>
      <c r="AD33" s="34">
        <f t="shared" si="18"/>
        <v>0</v>
      </c>
      <c r="AE33" s="34">
        <f t="shared" si="18"/>
        <v>0</v>
      </c>
      <c r="AF33" s="34">
        <f t="shared" si="18"/>
        <v>0</v>
      </c>
      <c r="AG33" s="34">
        <f t="shared" si="18"/>
        <v>0</v>
      </c>
      <c r="AH33" s="34">
        <f t="shared" si="18"/>
        <v>0</v>
      </c>
      <c r="AI33" s="34">
        <f t="shared" si="18"/>
        <v>0</v>
      </c>
      <c r="AJ33" s="34">
        <f>AJ22-AJ23</f>
        <v>0</v>
      </c>
      <c r="AK33" s="34">
        <f>AK22-AK23</f>
        <v>0</v>
      </c>
      <c r="AL33" s="34">
        <f>AL22-AL23</f>
        <v>0</v>
      </c>
      <c r="AM33" s="34">
        <v>0</v>
      </c>
      <c r="AN33" s="34">
        <v>0</v>
      </c>
      <c r="AO33" s="34">
        <v>0</v>
      </c>
      <c r="AP33" s="34"/>
      <c r="AQ33" s="15"/>
      <c r="AR33" s="1"/>
      <c r="AS33" s="15"/>
      <c r="AT33" s="15"/>
    </row>
    <row r="34" spans="1:46" x14ac:dyDescent="0.2">
      <c r="A34" s="1" t="s">
        <v>318</v>
      </c>
      <c r="B34" s="15" t="s">
        <v>319</v>
      </c>
      <c r="C34" s="15" t="s">
        <v>320</v>
      </c>
      <c r="D34" s="35">
        <f t="shared" ref="D34:AA34" si="19">D23/D22</f>
        <v>1</v>
      </c>
      <c r="E34" s="35">
        <f t="shared" si="19"/>
        <v>1</v>
      </c>
      <c r="F34" s="35">
        <f t="shared" si="19"/>
        <v>1</v>
      </c>
      <c r="G34" s="35">
        <f t="shared" si="19"/>
        <v>1</v>
      </c>
      <c r="H34" s="35">
        <f t="shared" si="19"/>
        <v>1</v>
      </c>
      <c r="I34" s="35">
        <f t="shared" si="19"/>
        <v>1</v>
      </c>
      <c r="J34" s="35">
        <f t="shared" si="19"/>
        <v>1</v>
      </c>
      <c r="K34" s="35">
        <f t="shared" si="19"/>
        <v>1</v>
      </c>
      <c r="L34" s="35">
        <f t="shared" si="19"/>
        <v>1</v>
      </c>
      <c r="M34" s="35">
        <f t="shared" si="19"/>
        <v>1</v>
      </c>
      <c r="N34" s="35">
        <f t="shared" si="19"/>
        <v>1</v>
      </c>
      <c r="O34" s="35">
        <f t="shared" si="19"/>
        <v>1</v>
      </c>
      <c r="P34" s="35">
        <f t="shared" si="19"/>
        <v>1</v>
      </c>
      <c r="Q34" s="35">
        <f t="shared" si="19"/>
        <v>1</v>
      </c>
      <c r="R34" s="35">
        <f t="shared" si="19"/>
        <v>1</v>
      </c>
      <c r="S34" s="35">
        <f t="shared" si="19"/>
        <v>1</v>
      </c>
      <c r="T34" s="35">
        <f t="shared" si="19"/>
        <v>1</v>
      </c>
      <c r="U34" s="35">
        <f t="shared" si="19"/>
        <v>1</v>
      </c>
      <c r="V34" s="35">
        <f t="shared" si="19"/>
        <v>1</v>
      </c>
      <c r="W34" s="35">
        <f t="shared" si="19"/>
        <v>1</v>
      </c>
      <c r="X34" s="35">
        <f t="shared" si="19"/>
        <v>1</v>
      </c>
      <c r="Y34" s="35">
        <f t="shared" si="19"/>
        <v>1</v>
      </c>
      <c r="Z34" s="35">
        <f t="shared" si="19"/>
        <v>1</v>
      </c>
      <c r="AA34" s="35">
        <f t="shared" si="19"/>
        <v>1</v>
      </c>
      <c r="AB34" s="229">
        <f t="shared" ref="AB34:AI34" si="20">AB23/AB22</f>
        <v>1</v>
      </c>
      <c r="AC34" s="35">
        <f t="shared" si="20"/>
        <v>1</v>
      </c>
      <c r="AD34" s="35">
        <f t="shared" si="20"/>
        <v>1</v>
      </c>
      <c r="AE34" s="35">
        <f t="shared" si="20"/>
        <v>1</v>
      </c>
      <c r="AF34" s="35">
        <f t="shared" si="20"/>
        <v>1</v>
      </c>
      <c r="AG34" s="35">
        <f t="shared" si="20"/>
        <v>1</v>
      </c>
      <c r="AH34" s="35">
        <f t="shared" si="20"/>
        <v>1</v>
      </c>
      <c r="AI34" s="35">
        <f t="shared" si="20"/>
        <v>1</v>
      </c>
      <c r="AJ34" s="35">
        <f>AJ23/AJ22</f>
        <v>1</v>
      </c>
      <c r="AK34" s="35">
        <f>AK23/AK22</f>
        <v>1</v>
      </c>
      <c r="AL34" s="35">
        <f>AL23/AL22</f>
        <v>1</v>
      </c>
      <c r="AM34" s="35">
        <v>1</v>
      </c>
      <c r="AN34" s="35">
        <v>1</v>
      </c>
      <c r="AO34" s="35">
        <v>1</v>
      </c>
      <c r="AP34" s="35"/>
      <c r="AQ34" s="15"/>
      <c r="AR34" s="1"/>
      <c r="AS34" s="15"/>
      <c r="AT34" s="15"/>
    </row>
    <row r="35" spans="1:46" x14ac:dyDescent="0.2">
      <c r="A35" s="1"/>
      <c r="B35" s="15" t="s">
        <v>321</v>
      </c>
      <c r="C35" s="15" t="s">
        <v>322</v>
      </c>
      <c r="D35" s="36">
        <f t="shared" ref="D35:AA35" si="21">D23*$C$16</f>
        <v>13497</v>
      </c>
      <c r="E35" s="36">
        <f t="shared" si="21"/>
        <v>162607.5</v>
      </c>
      <c r="F35" s="36">
        <f t="shared" si="21"/>
        <v>32760.75</v>
      </c>
      <c r="G35" s="36">
        <f t="shared" si="21"/>
        <v>58773</v>
      </c>
      <c r="H35" s="36">
        <f t="shared" si="21"/>
        <v>96351.75</v>
      </c>
      <c r="I35" s="36">
        <f t="shared" si="21"/>
        <v>175109.55000000002</v>
      </c>
      <c r="J35" s="36">
        <f t="shared" si="21"/>
        <v>26523.75</v>
      </c>
      <c r="K35" s="36">
        <f t="shared" si="21"/>
        <v>274386.75</v>
      </c>
      <c r="L35" s="36">
        <f t="shared" si="21"/>
        <v>40227</v>
      </c>
      <c r="M35" s="36">
        <f t="shared" si="21"/>
        <v>53278.5</v>
      </c>
      <c r="N35" s="36">
        <f t="shared" si="21"/>
        <v>48394.5</v>
      </c>
      <c r="O35" s="36">
        <f t="shared" si="21"/>
        <v>10675.5</v>
      </c>
      <c r="P35" s="36">
        <f t="shared" si="21"/>
        <v>14487</v>
      </c>
      <c r="Q35" s="36">
        <f t="shared" si="21"/>
        <v>107332.5</v>
      </c>
      <c r="R35" s="36">
        <f t="shared" si="21"/>
        <v>169735.5</v>
      </c>
      <c r="S35" s="36">
        <f t="shared" si="21"/>
        <v>194665.35</v>
      </c>
      <c r="T35" s="36">
        <f t="shared" si="21"/>
        <v>34089</v>
      </c>
      <c r="U35" s="36">
        <f t="shared" si="21"/>
        <v>7326</v>
      </c>
      <c r="V35" s="36">
        <f t="shared" si="21"/>
        <v>13827</v>
      </c>
      <c r="W35" s="36">
        <f t="shared" si="21"/>
        <v>28165.5</v>
      </c>
      <c r="X35" s="36">
        <f t="shared" si="21"/>
        <v>25525.5</v>
      </c>
      <c r="Y35" s="36">
        <f t="shared" si="21"/>
        <v>113340.48</v>
      </c>
      <c r="Z35" s="36">
        <f t="shared" si="21"/>
        <v>81930.75</v>
      </c>
      <c r="AA35" s="36">
        <f t="shared" si="21"/>
        <v>3663</v>
      </c>
      <c r="AB35" s="73">
        <f>AB23*$C$16</f>
        <v>168844.5</v>
      </c>
      <c r="AC35" s="36">
        <f>AC23*$C$16</f>
        <v>48609</v>
      </c>
      <c r="AD35" s="36">
        <f>AD23*$C$16</f>
        <v>149820</v>
      </c>
      <c r="AE35" s="36">
        <f>AE23*$C$16</f>
        <v>75075</v>
      </c>
      <c r="AF35" s="36">
        <f>AF23*$C$16</f>
        <v>46496.67</v>
      </c>
      <c r="AG35" s="36">
        <f>AG23*'WIP COMBINED'!$C$12</f>
        <v>2752</v>
      </c>
      <c r="AH35" s="36">
        <f>AH23*'WIP COMBINED'!$C$12</f>
        <v>220719</v>
      </c>
      <c r="AI35" s="36">
        <f>AI23*'WIP COMBINED'!$C$12</f>
        <v>18705</v>
      </c>
      <c r="AJ35" s="36">
        <f>AJ23*'WIP COMBINED'!$C$12</f>
        <v>1204</v>
      </c>
      <c r="AK35" s="36">
        <f>AK23*'WIP COMBINED'!$C$12</f>
        <v>138546</v>
      </c>
      <c r="AL35" s="36">
        <f>AL23*'WIP COMBINED'!$C$12</f>
        <v>20597</v>
      </c>
      <c r="AM35" s="36">
        <v>5439.5</v>
      </c>
      <c r="AN35" s="36">
        <v>2795</v>
      </c>
      <c r="AO35" s="36">
        <v>179110.05000000002</v>
      </c>
      <c r="AP35" s="31"/>
      <c r="AQ35" s="15"/>
      <c r="AR35" s="37"/>
      <c r="AS35" s="15"/>
      <c r="AT35" s="15"/>
    </row>
    <row r="36" spans="1:46" x14ac:dyDescent="0.2">
      <c r="A36" s="1"/>
      <c r="B36" s="15" t="s">
        <v>323</v>
      </c>
      <c r="C36" s="15" t="s">
        <v>324</v>
      </c>
      <c r="D36" s="36">
        <f t="shared" ref="D36:AA36" si="22">D25/D23</f>
        <v>58.718312958435213</v>
      </c>
      <c r="E36" s="36">
        <f t="shared" si="22"/>
        <v>47.900355149670219</v>
      </c>
      <c r="F36" s="36">
        <f t="shared" si="22"/>
        <v>44.660518761017379</v>
      </c>
      <c r="G36" s="36">
        <f t="shared" si="22"/>
        <v>49.850735541830431</v>
      </c>
      <c r="H36" s="36">
        <f t="shared" si="22"/>
        <v>50.499628392841856</v>
      </c>
      <c r="I36" s="36">
        <f t="shared" si="22"/>
        <v>40.762786095903955</v>
      </c>
      <c r="J36" s="36">
        <f t="shared" si="22"/>
        <v>62.968111975116642</v>
      </c>
      <c r="K36" s="36">
        <f t="shared" si="22"/>
        <v>63.704889503593009</v>
      </c>
      <c r="L36" s="36">
        <f t="shared" si="22"/>
        <v>94.965077932731745</v>
      </c>
      <c r="M36" s="36">
        <f t="shared" si="22"/>
        <v>64.581697119851341</v>
      </c>
      <c r="N36" s="36">
        <f t="shared" si="22"/>
        <v>98.969478349812476</v>
      </c>
      <c r="O36" s="36">
        <f t="shared" si="22"/>
        <v>55.841236476043278</v>
      </c>
      <c r="P36" s="36">
        <f t="shared" si="22"/>
        <v>63.024464692482923</v>
      </c>
      <c r="Q36" s="36">
        <f t="shared" si="22"/>
        <v>36.838275172943888</v>
      </c>
      <c r="R36" s="36">
        <f t="shared" si="22"/>
        <v>38.075911344415282</v>
      </c>
      <c r="S36" s="36">
        <f t="shared" si="22"/>
        <v>26.664640317344613</v>
      </c>
      <c r="T36" s="36">
        <f t="shared" si="22"/>
        <v>35.422700871248793</v>
      </c>
      <c r="U36" s="36">
        <f t="shared" si="22"/>
        <v>53.157702702702707</v>
      </c>
      <c r="V36" s="36">
        <f t="shared" si="22"/>
        <v>58.285823389021473</v>
      </c>
      <c r="W36" s="36">
        <f t="shared" si="22"/>
        <v>63.554950205038082</v>
      </c>
      <c r="X36" s="36">
        <f t="shared" si="22"/>
        <v>44.611868131868128</v>
      </c>
      <c r="Y36" s="36">
        <f t="shared" si="22"/>
        <v>31.740359754961336</v>
      </c>
      <c r="Z36" s="36">
        <f t="shared" si="22"/>
        <v>65.310873023864673</v>
      </c>
      <c r="AA36" s="36">
        <f t="shared" si="22"/>
        <v>86.198198198198199</v>
      </c>
      <c r="AB36" s="73">
        <f t="shared" ref="AB36:AI36" si="23">AB25/AB23</f>
        <v>43.163514120981141</v>
      </c>
      <c r="AC36" s="36">
        <f t="shared" si="23"/>
        <v>70.792253903598109</v>
      </c>
      <c r="AD36" s="36">
        <f t="shared" si="23"/>
        <v>38.52714537444934</v>
      </c>
      <c r="AE36" s="36">
        <f t="shared" si="23"/>
        <v>45.907213186813188</v>
      </c>
      <c r="AF36" s="36">
        <f t="shared" si="23"/>
        <v>50.414793575539925</v>
      </c>
      <c r="AG36" s="36">
        <f t="shared" si="23"/>
        <v>23.315625000000001</v>
      </c>
      <c r="AH36" s="36">
        <f t="shared" si="23"/>
        <v>32.231759205143192</v>
      </c>
      <c r="AI36" s="36">
        <f t="shared" si="23"/>
        <v>41.536367816091953</v>
      </c>
      <c r="AJ36" s="36">
        <f>AJ25/AJ23</f>
        <v>245.11214285714286</v>
      </c>
      <c r="AK36" s="36">
        <f>AK25/AK23</f>
        <v>64.764866542520167</v>
      </c>
      <c r="AL36" s="36">
        <f>AL25/AL23</f>
        <v>17.848079331941545</v>
      </c>
      <c r="AM36" s="36">
        <v>78.972332015810281</v>
      </c>
      <c r="AN36" s="36">
        <v>82.41538461538461</v>
      </c>
      <c r="AO36" s="36">
        <v>25.498387890573422</v>
      </c>
      <c r="AP36" s="31"/>
      <c r="AQ36" s="15"/>
      <c r="AR36" s="37"/>
      <c r="AS36" s="15"/>
      <c r="AT36" s="15"/>
    </row>
    <row r="37" spans="1:46" x14ac:dyDescent="0.2">
      <c r="A37" s="1"/>
      <c r="B37" s="15" t="s">
        <v>325</v>
      </c>
      <c r="C37" s="15" t="s">
        <v>326</v>
      </c>
      <c r="D37" s="36">
        <f t="shared" ref="D37:AA37" si="24">D25+D36*D33</f>
        <v>24015.79</v>
      </c>
      <c r="E37" s="36">
        <f t="shared" si="24"/>
        <v>236029</v>
      </c>
      <c r="F37" s="36">
        <f t="shared" si="24"/>
        <v>44336.73</v>
      </c>
      <c r="G37" s="36">
        <f t="shared" si="24"/>
        <v>88784.16</v>
      </c>
      <c r="H37" s="36">
        <f t="shared" si="24"/>
        <v>147446.29</v>
      </c>
      <c r="I37" s="36">
        <f t="shared" si="24"/>
        <v>216301.61</v>
      </c>
      <c r="J37" s="36">
        <f t="shared" si="24"/>
        <v>50610.62</v>
      </c>
      <c r="K37" s="36">
        <f t="shared" si="24"/>
        <v>529690.23</v>
      </c>
      <c r="L37" s="36">
        <f t="shared" si="24"/>
        <v>115762.43</v>
      </c>
      <c r="M37" s="36">
        <f t="shared" si="24"/>
        <v>104267.15</v>
      </c>
      <c r="N37" s="36">
        <f t="shared" si="24"/>
        <v>145138.74</v>
      </c>
      <c r="O37" s="36">
        <f t="shared" si="24"/>
        <v>18064.64</v>
      </c>
      <c r="P37" s="36">
        <f t="shared" si="24"/>
        <v>27667.74</v>
      </c>
      <c r="Q37" s="36">
        <f t="shared" si="24"/>
        <v>119816.49</v>
      </c>
      <c r="R37" s="36">
        <f t="shared" si="24"/>
        <v>195843.45</v>
      </c>
      <c r="S37" s="36">
        <f t="shared" si="24"/>
        <v>157293.38</v>
      </c>
      <c r="T37" s="36">
        <f t="shared" si="24"/>
        <v>36591.65</v>
      </c>
      <c r="U37" s="36">
        <f t="shared" si="24"/>
        <v>11801.01</v>
      </c>
      <c r="V37" s="36">
        <f t="shared" si="24"/>
        <v>24421.759999999998</v>
      </c>
      <c r="W37" s="36">
        <f t="shared" si="24"/>
        <v>54244.15</v>
      </c>
      <c r="X37" s="36">
        <f t="shared" si="24"/>
        <v>34507.279999999999</v>
      </c>
      <c r="Y37" s="36">
        <f t="shared" si="24"/>
        <v>109014.17</v>
      </c>
      <c r="Z37" s="36">
        <f t="shared" si="24"/>
        <v>162150.57</v>
      </c>
      <c r="AA37" s="36">
        <f t="shared" si="24"/>
        <v>9568</v>
      </c>
      <c r="AB37" s="73">
        <f t="shared" ref="AB37:AI37" si="25">AB25+AB36*AB33</f>
        <v>220846.12</v>
      </c>
      <c r="AC37" s="36">
        <f t="shared" si="25"/>
        <v>104276.99</v>
      </c>
      <c r="AD37" s="36">
        <f t="shared" si="25"/>
        <v>174913.24</v>
      </c>
      <c r="AE37" s="36">
        <f t="shared" si="25"/>
        <v>104438.91</v>
      </c>
      <c r="AF37" s="36">
        <f t="shared" si="25"/>
        <v>71033.94</v>
      </c>
      <c r="AG37" s="36">
        <f t="shared" si="25"/>
        <v>1492.2</v>
      </c>
      <c r="AH37" s="36">
        <f t="shared" si="25"/>
        <v>165445.62</v>
      </c>
      <c r="AI37" s="36">
        <f t="shared" si="25"/>
        <v>18068.32</v>
      </c>
      <c r="AJ37" s="36">
        <f>AJ25+AJ36*AJ33</f>
        <v>6863.14</v>
      </c>
      <c r="AK37" s="36">
        <f>AK25+AK36*AK33</f>
        <v>208672.4</v>
      </c>
      <c r="AL37" s="36">
        <f>AL25+AL36*AL33</f>
        <v>8549.23</v>
      </c>
      <c r="AM37" s="36">
        <v>9990</v>
      </c>
      <c r="AN37" s="36">
        <v>5357</v>
      </c>
      <c r="AO37" s="36">
        <v>106209.71</v>
      </c>
      <c r="AP37" s="31"/>
      <c r="AQ37" s="15"/>
      <c r="AR37" s="37"/>
      <c r="AS37" s="15"/>
      <c r="AT37" s="15"/>
    </row>
    <row r="38" spans="1:46" x14ac:dyDescent="0.2">
      <c r="A38" s="1"/>
      <c r="B38" s="15" t="s">
        <v>327</v>
      </c>
      <c r="C38" s="15" t="s">
        <v>328</v>
      </c>
      <c r="D38" s="34">
        <f t="shared" ref="D38:AA38" si="26">D24-D25</f>
        <v>-4015.7900000000009</v>
      </c>
      <c r="E38" s="34">
        <f t="shared" si="26"/>
        <v>-39447.209999999992</v>
      </c>
      <c r="F38" s="34">
        <f t="shared" si="26"/>
        <v>13863.269999999997</v>
      </c>
      <c r="G38" s="34">
        <f t="shared" si="26"/>
        <v>-9284.1600000000035</v>
      </c>
      <c r="H38" s="34">
        <f t="shared" si="26"/>
        <v>-14921.123791838618</v>
      </c>
      <c r="I38" s="34">
        <f t="shared" si="26"/>
        <v>-65807.745887458848</v>
      </c>
      <c r="J38" s="34">
        <f t="shared" si="26"/>
        <v>11389.379999999997</v>
      </c>
      <c r="K38" s="34">
        <f t="shared" si="26"/>
        <v>872750.77</v>
      </c>
      <c r="L38" s="34">
        <f t="shared" si="26"/>
        <v>199237.57</v>
      </c>
      <c r="M38" s="34">
        <f t="shared" si="26"/>
        <v>65491.850000000006</v>
      </c>
      <c r="N38" s="34">
        <f t="shared" si="26"/>
        <v>17861.260000000009</v>
      </c>
      <c r="O38" s="34">
        <f t="shared" si="26"/>
        <v>40275.360000000001</v>
      </c>
      <c r="P38" s="34">
        <f t="shared" si="26"/>
        <v>32332.26</v>
      </c>
      <c r="Q38" s="34">
        <f t="shared" si="26"/>
        <v>35283.509999999995</v>
      </c>
      <c r="R38" s="34">
        <f t="shared" si="26"/>
        <v>38611.930272810627</v>
      </c>
      <c r="S38" s="34">
        <f t="shared" si="26"/>
        <v>172206.62</v>
      </c>
      <c r="T38" s="34">
        <f t="shared" si="26"/>
        <v>18408.349999999999</v>
      </c>
      <c r="U38" s="34">
        <f t="shared" si="26"/>
        <v>-4801.01</v>
      </c>
      <c r="V38" s="34">
        <f t="shared" si="26"/>
        <v>31481.638926654745</v>
      </c>
      <c r="W38" s="34">
        <f t="shared" si="26"/>
        <v>131683.32495671531</v>
      </c>
      <c r="X38" s="34">
        <f t="shared" si="26"/>
        <v>33791.635046059368</v>
      </c>
      <c r="Y38" s="34">
        <f t="shared" si="26"/>
        <v>90985.83</v>
      </c>
      <c r="Z38" s="34">
        <f t="shared" si="26"/>
        <v>-24020.570000000007</v>
      </c>
      <c r="AA38" s="34">
        <f t="shared" si="26"/>
        <v>26132</v>
      </c>
      <c r="AB38" s="34">
        <f t="shared" ref="AB38:AI38" si="27">AB24-AB25</f>
        <v>3818.7799999999988</v>
      </c>
      <c r="AC38" s="34">
        <f t="shared" si="27"/>
        <v>17209.713347088487</v>
      </c>
      <c r="AD38" s="34">
        <f t="shared" si="27"/>
        <v>-66035.304299271229</v>
      </c>
      <c r="AE38" s="34">
        <f t="shared" si="27"/>
        <v>44595.19</v>
      </c>
      <c r="AF38" s="34">
        <f t="shared" si="27"/>
        <v>53609.934643874629</v>
      </c>
      <c r="AG38" s="34">
        <f t="shared" si="27"/>
        <v>4618.8</v>
      </c>
      <c r="AH38" s="34">
        <f t="shared" si="27"/>
        <v>209554.38</v>
      </c>
      <c r="AI38" s="34">
        <f t="shared" si="27"/>
        <v>47291.97457316317</v>
      </c>
      <c r="AJ38" s="34">
        <f>AJ24-AJ25</f>
        <v>4785.7047112935825</v>
      </c>
      <c r="AK38" s="34">
        <f>AK24-AK25</f>
        <v>0</v>
      </c>
      <c r="AL38" s="34">
        <f>AL24-AL25</f>
        <v>36450.770000000004</v>
      </c>
      <c r="AM38" s="34">
        <v>10010</v>
      </c>
      <c r="AN38" s="34">
        <v>6883</v>
      </c>
      <c r="AO38" s="34">
        <v>93790.29</v>
      </c>
      <c r="AP38" s="34"/>
      <c r="AQ38" s="15"/>
      <c r="AR38" s="39"/>
      <c r="AS38" s="15"/>
      <c r="AT38" s="15"/>
    </row>
    <row r="39" spans="1:46" x14ac:dyDescent="0.2">
      <c r="A39" s="1"/>
      <c r="B39" s="15" t="s">
        <v>329</v>
      </c>
      <c r="C39" s="15" t="s">
        <v>330</v>
      </c>
      <c r="D39" s="36">
        <f t="shared" ref="D39:AA39" si="28">(D19-D37)*D34</f>
        <v>-4015.7900000000009</v>
      </c>
      <c r="E39" s="36">
        <f t="shared" si="28"/>
        <v>-39447.209999999992</v>
      </c>
      <c r="F39" s="36">
        <f t="shared" si="28"/>
        <v>13863.269999999997</v>
      </c>
      <c r="G39" s="36">
        <f t="shared" si="28"/>
        <v>-9284.1600000000035</v>
      </c>
      <c r="H39" s="36">
        <f t="shared" si="28"/>
        <v>-14921.125194864755</v>
      </c>
      <c r="I39" s="36">
        <f t="shared" si="28"/>
        <v>-65807.745887458848</v>
      </c>
      <c r="J39" s="36">
        <f t="shared" si="28"/>
        <v>11389.379999999997</v>
      </c>
      <c r="K39" s="36">
        <f t="shared" si="28"/>
        <v>872750.77</v>
      </c>
      <c r="L39" s="36">
        <f t="shared" si="28"/>
        <v>199237.57</v>
      </c>
      <c r="M39" s="36">
        <f t="shared" si="28"/>
        <v>65491.850000000006</v>
      </c>
      <c r="N39" s="36">
        <f t="shared" si="28"/>
        <v>17861.260000000009</v>
      </c>
      <c r="O39" s="36">
        <f t="shared" si="28"/>
        <v>40275.360000000001</v>
      </c>
      <c r="P39" s="36">
        <f t="shared" si="28"/>
        <v>32332.26</v>
      </c>
      <c r="Q39" s="36">
        <f t="shared" si="28"/>
        <v>35283.509999999995</v>
      </c>
      <c r="R39" s="36">
        <f t="shared" si="28"/>
        <v>38611.926701054588</v>
      </c>
      <c r="S39" s="36">
        <f t="shared" si="28"/>
        <v>172206.62</v>
      </c>
      <c r="T39" s="36">
        <f t="shared" si="28"/>
        <v>18408.349999999999</v>
      </c>
      <c r="U39" s="36">
        <f t="shared" si="28"/>
        <v>-4801.01</v>
      </c>
      <c r="V39" s="36">
        <f t="shared" si="28"/>
        <v>31481.638926654745</v>
      </c>
      <c r="W39" s="36">
        <f t="shared" si="28"/>
        <v>131683.32495671531</v>
      </c>
      <c r="X39" s="36">
        <f t="shared" si="28"/>
        <v>33791.635046059368</v>
      </c>
      <c r="Y39" s="36">
        <f t="shared" si="28"/>
        <v>90985.83</v>
      </c>
      <c r="Z39" s="36">
        <f t="shared" si="28"/>
        <v>-24020.570000000007</v>
      </c>
      <c r="AA39" s="36">
        <f t="shared" si="28"/>
        <v>26132</v>
      </c>
      <c r="AB39" s="73">
        <f t="shared" ref="AB39:AI39" si="29">(AB19-AB37)*AB34</f>
        <v>3818.7799999999988</v>
      </c>
      <c r="AC39" s="36">
        <f t="shared" si="29"/>
        <v>17209.713347088487</v>
      </c>
      <c r="AD39" s="36">
        <f t="shared" si="29"/>
        <v>-66035.304299271229</v>
      </c>
      <c r="AE39" s="36">
        <f t="shared" si="29"/>
        <v>44595.19</v>
      </c>
      <c r="AF39" s="36">
        <f t="shared" si="29"/>
        <v>53609.943304843298</v>
      </c>
      <c r="AG39" s="36">
        <f t="shared" si="29"/>
        <v>4618.8</v>
      </c>
      <c r="AH39" s="36">
        <f t="shared" si="29"/>
        <v>209554.38</v>
      </c>
      <c r="AI39" s="36">
        <f t="shared" si="29"/>
        <v>47291.97457316317</v>
      </c>
      <c r="AJ39" s="36">
        <f>(AJ19-AJ37)*AJ34</f>
        <v>4785.7047112935825</v>
      </c>
      <c r="AK39" s="36">
        <f>(AK19-AK37)*AK34</f>
        <v>0</v>
      </c>
      <c r="AL39" s="36">
        <f>(AL19-AL37)*AL34</f>
        <v>36450.770000000004</v>
      </c>
      <c r="AM39" s="36">
        <v>10010</v>
      </c>
      <c r="AN39" s="36">
        <v>6883</v>
      </c>
      <c r="AO39" s="36">
        <v>93790.29</v>
      </c>
      <c r="AP39" s="31"/>
      <c r="AQ39" s="15"/>
      <c r="AR39" s="37"/>
      <c r="AS39" s="1" t="s">
        <v>331</v>
      </c>
      <c r="AT39" s="15"/>
    </row>
    <row r="40" spans="1:46" x14ac:dyDescent="0.2">
      <c r="A40" s="1"/>
      <c r="B40" s="15"/>
      <c r="C40" s="15"/>
      <c r="I40" s="34"/>
      <c r="AQ40" s="15"/>
      <c r="AR40" s="37"/>
      <c r="AS40" s="101">
        <v>0</v>
      </c>
      <c r="AT40" s="72"/>
    </row>
    <row r="41" spans="1:46" x14ac:dyDescent="0.2">
      <c r="A41" s="40"/>
      <c r="B41" s="40" t="s">
        <v>332</v>
      </c>
      <c r="C41" s="40" t="s">
        <v>333</v>
      </c>
      <c r="D41" s="41">
        <f t="shared" ref="D41" si="30">D39-D38</f>
        <v>0</v>
      </c>
      <c r="E41" s="41">
        <f t="shared" ref="E41:AA41" si="31">E39-E38</f>
        <v>0</v>
      </c>
      <c r="F41" s="41">
        <f t="shared" si="31"/>
        <v>0</v>
      </c>
      <c r="G41" s="41">
        <f t="shared" si="31"/>
        <v>0</v>
      </c>
      <c r="H41" s="41">
        <f t="shared" si="31"/>
        <v>-1.4030261372681707E-3</v>
      </c>
      <c r="I41" s="41">
        <f t="shared" si="31"/>
        <v>0</v>
      </c>
      <c r="J41" s="41">
        <f t="shared" si="31"/>
        <v>0</v>
      </c>
      <c r="K41" s="41">
        <f t="shared" si="31"/>
        <v>0</v>
      </c>
      <c r="L41" s="41">
        <f t="shared" si="31"/>
        <v>0</v>
      </c>
      <c r="M41" s="41">
        <f t="shared" si="31"/>
        <v>0</v>
      </c>
      <c r="N41" s="41">
        <f t="shared" si="31"/>
        <v>0</v>
      </c>
      <c r="O41" s="41">
        <f t="shared" si="31"/>
        <v>0</v>
      </c>
      <c r="P41" s="41">
        <f t="shared" si="31"/>
        <v>0</v>
      </c>
      <c r="Q41" s="41">
        <f t="shared" si="31"/>
        <v>0</v>
      </c>
      <c r="R41" s="41">
        <f t="shared" si="31"/>
        <v>-3.5717560385819525E-3</v>
      </c>
      <c r="S41" s="41">
        <f t="shared" si="31"/>
        <v>0</v>
      </c>
      <c r="T41" s="41">
        <f t="shared" si="31"/>
        <v>0</v>
      </c>
      <c r="U41" s="41">
        <f t="shared" si="31"/>
        <v>0</v>
      </c>
      <c r="V41" s="41">
        <f t="shared" si="31"/>
        <v>0</v>
      </c>
      <c r="W41" s="41">
        <f t="shared" si="31"/>
        <v>0</v>
      </c>
      <c r="X41" s="41">
        <f t="shared" si="31"/>
        <v>0</v>
      </c>
      <c r="Y41" s="41">
        <f t="shared" si="31"/>
        <v>0</v>
      </c>
      <c r="Z41" s="41">
        <f t="shared" si="31"/>
        <v>0</v>
      </c>
      <c r="AA41" s="41">
        <f t="shared" si="31"/>
        <v>0</v>
      </c>
      <c r="AB41" s="41">
        <f t="shared" ref="AB41:AI41" si="32">AB39-AB38</f>
        <v>0</v>
      </c>
      <c r="AC41" s="41">
        <f t="shared" si="32"/>
        <v>0</v>
      </c>
      <c r="AD41" s="41">
        <f t="shared" si="32"/>
        <v>0</v>
      </c>
      <c r="AE41" s="41">
        <f t="shared" si="32"/>
        <v>0</v>
      </c>
      <c r="AF41" s="41">
        <f t="shared" si="32"/>
        <v>8.6609686695737764E-3</v>
      </c>
      <c r="AG41" s="41">
        <f t="shared" si="32"/>
        <v>0</v>
      </c>
      <c r="AH41" s="41">
        <f t="shared" si="32"/>
        <v>0</v>
      </c>
      <c r="AI41" s="41">
        <f t="shared" si="32"/>
        <v>0</v>
      </c>
      <c r="AJ41" s="41">
        <f>AJ39-AJ38</f>
        <v>0</v>
      </c>
      <c r="AK41" s="41">
        <f>AK39-AK38</f>
        <v>0</v>
      </c>
      <c r="AL41" s="41">
        <f>AL39-AL38</f>
        <v>0</v>
      </c>
      <c r="AM41" s="41">
        <v>0</v>
      </c>
      <c r="AN41" s="41">
        <v>0</v>
      </c>
      <c r="AO41" s="41">
        <v>0</v>
      </c>
      <c r="AP41" s="148"/>
      <c r="AQ41" s="40"/>
      <c r="AR41" s="42">
        <f>SUM(D41:AQ41)</f>
        <v>3.6861864937236533E-3</v>
      </c>
      <c r="AS41" s="138">
        <f>+AR41-AS40</f>
        <v>3.6861864937236533E-3</v>
      </c>
      <c r="AT41" s="40" t="s">
        <v>332</v>
      </c>
    </row>
    <row r="42" spans="1:46" x14ac:dyDescent="0.2">
      <c r="A42" s="15"/>
      <c r="B42" s="15"/>
      <c r="C42" s="15"/>
      <c r="D42" s="93"/>
      <c r="E42" s="36"/>
      <c r="F42" s="36"/>
      <c r="G42" s="36"/>
      <c r="H42" s="36"/>
      <c r="I42" s="36"/>
      <c r="J42" s="36"/>
      <c r="K42" s="36"/>
      <c r="L42" s="36"/>
      <c r="M42" s="36"/>
      <c r="N42" s="36"/>
      <c r="O42" s="36"/>
      <c r="P42" s="36"/>
      <c r="Q42" s="36"/>
      <c r="R42" s="93"/>
      <c r="S42" s="93"/>
      <c r="T42" s="36"/>
      <c r="U42" s="93"/>
      <c r="V42" s="36"/>
      <c r="W42" s="36"/>
      <c r="X42" s="36"/>
      <c r="Y42" s="36"/>
      <c r="Z42" s="93"/>
      <c r="AA42" s="36"/>
      <c r="AB42" s="73"/>
      <c r="AC42" s="36"/>
      <c r="AD42" s="36"/>
      <c r="AE42" s="36"/>
      <c r="AF42" s="36"/>
      <c r="AG42" s="36"/>
      <c r="AH42" s="36"/>
      <c r="AI42" s="36"/>
      <c r="AJ42" s="36"/>
      <c r="AK42" s="93"/>
      <c r="AL42" s="36"/>
      <c r="AM42" s="36"/>
      <c r="AN42" s="36"/>
      <c r="AO42" s="36"/>
      <c r="AP42" s="31"/>
      <c r="AQ42" s="15"/>
      <c r="AR42" s="1"/>
      <c r="AS42" s="34"/>
      <c r="AT42" s="15"/>
    </row>
    <row r="43" spans="1:46" x14ac:dyDescent="0.2">
      <c r="A43" s="37" t="s">
        <v>336</v>
      </c>
      <c r="B43" s="31" t="s">
        <v>337</v>
      </c>
      <c r="C43" s="31" t="s">
        <v>338</v>
      </c>
      <c r="D43" s="36">
        <f t="shared" ref="D43:AA43" si="33">D19-D22*D36</f>
        <v>-4015.7900000000009</v>
      </c>
      <c r="E43" s="36">
        <f t="shared" si="33"/>
        <v>-39447.209999999992</v>
      </c>
      <c r="F43" s="36">
        <f t="shared" si="33"/>
        <v>13863.269999999997</v>
      </c>
      <c r="G43" s="36">
        <f t="shared" si="33"/>
        <v>-9284.1600000000035</v>
      </c>
      <c r="H43" s="36">
        <f t="shared" si="33"/>
        <v>-14921.125194864755</v>
      </c>
      <c r="I43" s="36">
        <f t="shared" si="33"/>
        <v>-65807.745887458819</v>
      </c>
      <c r="J43" s="36">
        <f t="shared" si="33"/>
        <v>11389.379999999997</v>
      </c>
      <c r="K43" s="36">
        <f t="shared" si="33"/>
        <v>872750.77</v>
      </c>
      <c r="L43" s="36">
        <f t="shared" si="33"/>
        <v>199237.57</v>
      </c>
      <c r="M43" s="36">
        <f t="shared" si="33"/>
        <v>65491.850000000006</v>
      </c>
      <c r="N43" s="36">
        <f t="shared" si="33"/>
        <v>17861.260000000009</v>
      </c>
      <c r="O43" s="36">
        <f t="shared" si="33"/>
        <v>40275.360000000001</v>
      </c>
      <c r="P43" s="36">
        <f t="shared" si="33"/>
        <v>32332.26</v>
      </c>
      <c r="Q43" s="36">
        <f t="shared" si="33"/>
        <v>35283.510000000009</v>
      </c>
      <c r="R43" s="36">
        <f t="shared" si="33"/>
        <v>38611.926701054588</v>
      </c>
      <c r="S43" s="36">
        <f t="shared" si="33"/>
        <v>172206.62</v>
      </c>
      <c r="T43" s="36">
        <f t="shared" si="33"/>
        <v>18408.349999999999</v>
      </c>
      <c r="U43" s="36">
        <f t="shared" si="33"/>
        <v>-4801.01</v>
      </c>
      <c r="V43" s="36">
        <f t="shared" si="33"/>
        <v>31481.638926654745</v>
      </c>
      <c r="W43" s="36">
        <f t="shared" si="33"/>
        <v>131683.32495671531</v>
      </c>
      <c r="X43" s="36">
        <f t="shared" si="33"/>
        <v>33791.635046059368</v>
      </c>
      <c r="Y43" s="36">
        <f t="shared" si="33"/>
        <v>90985.83</v>
      </c>
      <c r="Z43" s="36">
        <f t="shared" si="33"/>
        <v>-24020.570000000007</v>
      </c>
      <c r="AA43" s="36">
        <f t="shared" si="33"/>
        <v>26132</v>
      </c>
      <c r="AB43" s="73">
        <f t="shared" ref="AB43:AI43" si="34">AB19-AB22*AB36</f>
        <v>3818.7799999999988</v>
      </c>
      <c r="AC43" s="36">
        <f t="shared" si="34"/>
        <v>17209.713347088473</v>
      </c>
      <c r="AD43" s="36">
        <f t="shared" si="34"/>
        <v>-66035.304299271229</v>
      </c>
      <c r="AE43" s="36">
        <f t="shared" si="34"/>
        <v>44595.19</v>
      </c>
      <c r="AF43" s="36">
        <f t="shared" si="34"/>
        <v>53609.943304843298</v>
      </c>
      <c r="AG43" s="36">
        <f t="shared" si="34"/>
        <v>4618.8</v>
      </c>
      <c r="AH43" s="36">
        <f t="shared" si="34"/>
        <v>209554.38</v>
      </c>
      <c r="AI43" s="36">
        <f t="shared" si="34"/>
        <v>47291.97457316317</v>
      </c>
      <c r="AJ43" s="36">
        <f>AJ19-AJ22*AJ36</f>
        <v>4785.7047112935825</v>
      </c>
      <c r="AK43" s="36">
        <f>AK19-AK22*AK36</f>
        <v>0</v>
      </c>
      <c r="AL43" s="36">
        <f>AL19-AL22*AL36</f>
        <v>36450.770000000004</v>
      </c>
      <c r="AM43" s="36">
        <v>10010</v>
      </c>
      <c r="AN43" s="36">
        <v>6883</v>
      </c>
      <c r="AO43" s="36">
        <v>93790.29</v>
      </c>
      <c r="AP43" s="31"/>
      <c r="AQ43" s="15"/>
      <c r="AR43" s="37"/>
      <c r="AS43" s="73"/>
      <c r="AT43" s="31"/>
    </row>
    <row r="44" spans="1:46" x14ac:dyDescent="0.2">
      <c r="A44" s="37" t="s">
        <v>339</v>
      </c>
      <c r="B44" s="31" t="s">
        <v>340</v>
      </c>
      <c r="C44" s="31" t="s">
        <v>341</v>
      </c>
      <c r="D44" s="36">
        <f t="shared" ref="D44:I44" si="35">D39-D43</f>
        <v>0</v>
      </c>
      <c r="E44" s="36">
        <f t="shared" si="35"/>
        <v>0</v>
      </c>
      <c r="F44" s="36">
        <f t="shared" si="35"/>
        <v>0</v>
      </c>
      <c r="G44" s="36">
        <f t="shared" si="35"/>
        <v>0</v>
      </c>
      <c r="H44" s="36">
        <f t="shared" si="35"/>
        <v>0</v>
      </c>
      <c r="I44" s="36">
        <f t="shared" si="35"/>
        <v>0</v>
      </c>
      <c r="J44" s="36">
        <f>J39-J43</f>
        <v>0</v>
      </c>
      <c r="K44" s="36">
        <f>K39-K43</f>
        <v>0</v>
      </c>
      <c r="L44" s="36">
        <f t="shared" ref="L44:AA44" si="36">L39-L43</f>
        <v>0</v>
      </c>
      <c r="M44" s="36">
        <f t="shared" si="36"/>
        <v>0</v>
      </c>
      <c r="N44" s="36">
        <f t="shared" si="36"/>
        <v>0</v>
      </c>
      <c r="O44" s="36">
        <f t="shared" si="36"/>
        <v>0</v>
      </c>
      <c r="P44" s="36">
        <f t="shared" si="36"/>
        <v>0</v>
      </c>
      <c r="Q44" s="36">
        <f t="shared" si="36"/>
        <v>0</v>
      </c>
      <c r="R44" s="36">
        <f t="shared" si="36"/>
        <v>0</v>
      </c>
      <c r="S44" s="36">
        <f t="shared" si="36"/>
        <v>0</v>
      </c>
      <c r="T44" s="36">
        <f t="shared" si="36"/>
        <v>0</v>
      </c>
      <c r="U44" s="36">
        <f t="shared" si="36"/>
        <v>0</v>
      </c>
      <c r="V44" s="36">
        <f t="shared" si="36"/>
        <v>0</v>
      </c>
      <c r="W44" s="36">
        <f t="shared" si="36"/>
        <v>0</v>
      </c>
      <c r="X44" s="36">
        <f t="shared" si="36"/>
        <v>0</v>
      </c>
      <c r="Y44" s="36">
        <f t="shared" si="36"/>
        <v>0</v>
      </c>
      <c r="Z44" s="36">
        <f t="shared" si="36"/>
        <v>0</v>
      </c>
      <c r="AA44" s="36">
        <f t="shared" si="36"/>
        <v>0</v>
      </c>
      <c r="AB44" s="73">
        <f t="shared" ref="AB44:AI44" si="37">AB39-AB43</f>
        <v>0</v>
      </c>
      <c r="AC44" s="36">
        <f t="shared" si="37"/>
        <v>0</v>
      </c>
      <c r="AD44" s="36">
        <f t="shared" si="37"/>
        <v>0</v>
      </c>
      <c r="AE44" s="36">
        <f t="shared" si="37"/>
        <v>0</v>
      </c>
      <c r="AF44" s="36">
        <f t="shared" si="37"/>
        <v>0</v>
      </c>
      <c r="AG44" s="36">
        <f t="shared" si="37"/>
        <v>0</v>
      </c>
      <c r="AH44" s="36">
        <f t="shared" si="37"/>
        <v>0</v>
      </c>
      <c r="AI44" s="36">
        <f t="shared" si="37"/>
        <v>0</v>
      </c>
      <c r="AJ44" s="36">
        <f>AJ39-AJ43</f>
        <v>0</v>
      </c>
      <c r="AK44" s="36">
        <f>AK39-AK43</f>
        <v>0</v>
      </c>
      <c r="AL44" s="36">
        <f>AL39-AL43</f>
        <v>0</v>
      </c>
      <c r="AM44" s="36">
        <v>0</v>
      </c>
      <c r="AN44" s="36">
        <v>0</v>
      </c>
      <c r="AO44" s="36">
        <v>0</v>
      </c>
      <c r="AP44" s="31"/>
      <c r="AQ44" s="15"/>
      <c r="AR44" s="37"/>
      <c r="AS44" s="73"/>
      <c r="AT44" s="31"/>
    </row>
    <row r="45" spans="1:46" x14ac:dyDescent="0.2">
      <c r="A45" s="37"/>
      <c r="B45" s="31"/>
      <c r="C45" s="31" t="s">
        <v>342</v>
      </c>
      <c r="D45" s="36">
        <f t="shared" ref="D45:I45" si="38">IF(D44&gt;0,D44,0)</f>
        <v>0</v>
      </c>
      <c r="E45" s="36">
        <f t="shared" si="38"/>
        <v>0</v>
      </c>
      <c r="F45" s="36">
        <f t="shared" si="38"/>
        <v>0</v>
      </c>
      <c r="G45" s="36">
        <f t="shared" si="38"/>
        <v>0</v>
      </c>
      <c r="H45" s="36">
        <f t="shared" si="38"/>
        <v>0</v>
      </c>
      <c r="I45" s="36">
        <f t="shared" si="38"/>
        <v>0</v>
      </c>
      <c r="J45" s="36">
        <f>IF(J44&gt;0,J44,0)</f>
        <v>0</v>
      </c>
      <c r="K45" s="36">
        <f>IF(K44&gt;0,K44,0)</f>
        <v>0</v>
      </c>
      <c r="L45" s="36">
        <f t="shared" ref="L45:AA45" si="39">IF(L44&gt;0,L44,0)</f>
        <v>0</v>
      </c>
      <c r="M45" s="36">
        <f t="shared" si="39"/>
        <v>0</v>
      </c>
      <c r="N45" s="36">
        <f t="shared" si="39"/>
        <v>0</v>
      </c>
      <c r="O45" s="36">
        <f t="shared" si="39"/>
        <v>0</v>
      </c>
      <c r="P45" s="36">
        <f t="shared" si="39"/>
        <v>0</v>
      </c>
      <c r="Q45" s="36">
        <f t="shared" si="39"/>
        <v>0</v>
      </c>
      <c r="R45" s="36">
        <f t="shared" si="39"/>
        <v>0</v>
      </c>
      <c r="S45" s="36">
        <f t="shared" si="39"/>
        <v>0</v>
      </c>
      <c r="T45" s="36">
        <f t="shared" si="39"/>
        <v>0</v>
      </c>
      <c r="U45" s="36">
        <f t="shared" si="39"/>
        <v>0</v>
      </c>
      <c r="V45" s="36">
        <f t="shared" si="39"/>
        <v>0</v>
      </c>
      <c r="W45" s="36">
        <f t="shared" si="39"/>
        <v>0</v>
      </c>
      <c r="X45" s="36">
        <f t="shared" si="39"/>
        <v>0</v>
      </c>
      <c r="Y45" s="36">
        <f t="shared" si="39"/>
        <v>0</v>
      </c>
      <c r="Z45" s="36">
        <f t="shared" si="39"/>
        <v>0</v>
      </c>
      <c r="AA45" s="36">
        <f t="shared" si="39"/>
        <v>0</v>
      </c>
      <c r="AB45" s="73">
        <f t="shared" ref="AB45:AI45" si="40">IF(AB44&gt;0,AB44,0)</f>
        <v>0</v>
      </c>
      <c r="AC45" s="36">
        <f t="shared" si="40"/>
        <v>0</v>
      </c>
      <c r="AD45" s="36">
        <f t="shared" si="40"/>
        <v>0</v>
      </c>
      <c r="AE45" s="36">
        <f t="shared" si="40"/>
        <v>0</v>
      </c>
      <c r="AF45" s="36">
        <f t="shared" si="40"/>
        <v>0</v>
      </c>
      <c r="AG45" s="36">
        <f t="shared" si="40"/>
        <v>0</v>
      </c>
      <c r="AH45" s="36">
        <f t="shared" si="40"/>
        <v>0</v>
      </c>
      <c r="AI45" s="36">
        <f t="shared" si="40"/>
        <v>0</v>
      </c>
      <c r="AJ45" s="36">
        <f>IF(AJ44&gt;0,AJ44,0)</f>
        <v>0</v>
      </c>
      <c r="AK45" s="36">
        <f>IF(AK44&gt;0,AK44,0)</f>
        <v>0</v>
      </c>
      <c r="AL45" s="36">
        <f>IF(AL44&gt;0,AL44,0)</f>
        <v>0</v>
      </c>
      <c r="AM45" s="36">
        <v>0</v>
      </c>
      <c r="AN45" s="36">
        <v>0</v>
      </c>
      <c r="AO45" s="36">
        <v>0</v>
      </c>
      <c r="AP45" s="31"/>
      <c r="AQ45" s="15"/>
      <c r="AR45" s="37"/>
      <c r="AS45" s="73"/>
      <c r="AT45" s="31"/>
    </row>
    <row r="46" spans="1:46" ht="16" x14ac:dyDescent="0.2">
      <c r="A46" s="43"/>
      <c r="B46" s="44" t="s">
        <v>339</v>
      </c>
      <c r="C46" s="45" t="s">
        <v>343</v>
      </c>
      <c r="D46" s="45">
        <f t="shared" ref="D46:I46" si="41">IF(D34&gt;0.1,D45,0)</f>
        <v>0</v>
      </c>
      <c r="E46" s="45">
        <f t="shared" si="41"/>
        <v>0</v>
      </c>
      <c r="F46" s="45">
        <f t="shared" si="41"/>
        <v>0</v>
      </c>
      <c r="G46" s="45">
        <f t="shared" si="41"/>
        <v>0</v>
      </c>
      <c r="H46" s="45">
        <f t="shared" si="41"/>
        <v>0</v>
      </c>
      <c r="I46" s="45">
        <f t="shared" si="41"/>
        <v>0</v>
      </c>
      <c r="J46" s="45">
        <f>IF(J34&gt;0.1,J45,0)</f>
        <v>0</v>
      </c>
      <c r="K46" s="45">
        <f>IF(K34&gt;0.1,K45,0)</f>
        <v>0</v>
      </c>
      <c r="L46" s="45">
        <f t="shared" ref="L46:AA46" si="42">IF(L34&gt;0.1,L45,0)</f>
        <v>0</v>
      </c>
      <c r="M46" s="45">
        <f t="shared" si="42"/>
        <v>0</v>
      </c>
      <c r="N46" s="45">
        <f t="shared" si="42"/>
        <v>0</v>
      </c>
      <c r="O46" s="45">
        <f t="shared" si="42"/>
        <v>0</v>
      </c>
      <c r="P46" s="45">
        <f t="shared" si="42"/>
        <v>0</v>
      </c>
      <c r="Q46" s="45">
        <f t="shared" si="42"/>
        <v>0</v>
      </c>
      <c r="R46" s="45">
        <f t="shared" si="42"/>
        <v>0</v>
      </c>
      <c r="S46" s="45">
        <f t="shared" si="42"/>
        <v>0</v>
      </c>
      <c r="T46" s="45">
        <f t="shared" si="42"/>
        <v>0</v>
      </c>
      <c r="U46" s="45">
        <f t="shared" si="42"/>
        <v>0</v>
      </c>
      <c r="V46" s="45">
        <f t="shared" si="42"/>
        <v>0</v>
      </c>
      <c r="W46" s="45">
        <f t="shared" si="42"/>
        <v>0</v>
      </c>
      <c r="X46" s="45">
        <f t="shared" si="42"/>
        <v>0</v>
      </c>
      <c r="Y46" s="45">
        <f t="shared" si="42"/>
        <v>0</v>
      </c>
      <c r="Z46" s="45">
        <f t="shared" si="42"/>
        <v>0</v>
      </c>
      <c r="AA46" s="45">
        <f t="shared" si="42"/>
        <v>0</v>
      </c>
      <c r="AB46" s="74">
        <f t="shared" ref="AB46:AI46" si="43">IF(AB34&gt;0.1,AB45,0)</f>
        <v>0</v>
      </c>
      <c r="AC46" s="45">
        <f t="shared" si="43"/>
        <v>0</v>
      </c>
      <c r="AD46" s="45">
        <f t="shared" si="43"/>
        <v>0</v>
      </c>
      <c r="AE46" s="45">
        <f t="shared" si="43"/>
        <v>0</v>
      </c>
      <c r="AF46" s="45">
        <f t="shared" si="43"/>
        <v>0</v>
      </c>
      <c r="AG46" s="45">
        <f t="shared" si="43"/>
        <v>0</v>
      </c>
      <c r="AH46" s="45">
        <f t="shared" si="43"/>
        <v>0</v>
      </c>
      <c r="AI46" s="45">
        <f t="shared" si="43"/>
        <v>0</v>
      </c>
      <c r="AJ46" s="45">
        <f>IF(AJ34&gt;0.1,AJ45,0)</f>
        <v>0</v>
      </c>
      <c r="AK46" s="45">
        <f>IF(AK34&gt;0.1,AK45,0)</f>
        <v>0</v>
      </c>
      <c r="AL46" s="45">
        <f>IF(AL34&gt;0.1,AL45,0)</f>
        <v>0</v>
      </c>
      <c r="AM46" s="45">
        <v>0</v>
      </c>
      <c r="AN46" s="45">
        <v>0</v>
      </c>
      <c r="AO46" s="45">
        <v>0</v>
      </c>
      <c r="AP46" s="30"/>
      <c r="AQ46" s="45"/>
      <c r="AR46" s="42">
        <f>SUM(D46:AQ46)</f>
        <v>0</v>
      </c>
      <c r="AS46" s="138">
        <f>-AR46</f>
        <v>0</v>
      </c>
      <c r="AT46" s="44" t="s">
        <v>339</v>
      </c>
    </row>
    <row r="47" spans="1:46" x14ac:dyDescent="0.2">
      <c r="A47" s="37"/>
      <c r="B47" s="15"/>
      <c r="C47" s="15"/>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15"/>
      <c r="AR47" s="1"/>
      <c r="AS47" s="15"/>
      <c r="AT47" s="15"/>
    </row>
    <row r="48" spans="1:46" x14ac:dyDescent="0.2">
      <c r="A48" s="1"/>
      <c r="B48" s="15" t="s">
        <v>344</v>
      </c>
      <c r="C48" s="15" t="s">
        <v>345</v>
      </c>
      <c r="D48" s="36">
        <f t="shared" ref="D48:I48" si="44">D38+D41-D46</f>
        <v>-4015.7900000000009</v>
      </c>
      <c r="E48" s="36">
        <f t="shared" si="44"/>
        <v>-39447.209999999992</v>
      </c>
      <c r="F48" s="36">
        <f t="shared" si="44"/>
        <v>13863.269999999997</v>
      </c>
      <c r="G48" s="36">
        <f t="shared" si="44"/>
        <v>-9284.1600000000035</v>
      </c>
      <c r="H48" s="36">
        <f t="shared" si="44"/>
        <v>-14921.125194864755</v>
      </c>
      <c r="I48" s="36">
        <f t="shared" si="44"/>
        <v>-65807.745887458848</v>
      </c>
      <c r="J48" s="36">
        <f>J38+J41-J46</f>
        <v>11389.379999999997</v>
      </c>
      <c r="K48" s="36">
        <f>K38+K41-K46</f>
        <v>872750.77</v>
      </c>
      <c r="L48" s="36">
        <f t="shared" ref="L48:AA48" si="45">L38+L41-L46</f>
        <v>199237.57</v>
      </c>
      <c r="M48" s="36">
        <f t="shared" si="45"/>
        <v>65491.850000000006</v>
      </c>
      <c r="N48" s="36">
        <f t="shared" si="45"/>
        <v>17861.260000000009</v>
      </c>
      <c r="O48" s="36">
        <f t="shared" si="45"/>
        <v>40275.360000000001</v>
      </c>
      <c r="P48" s="36">
        <f t="shared" si="45"/>
        <v>32332.26</v>
      </c>
      <c r="Q48" s="36">
        <f t="shared" si="45"/>
        <v>35283.509999999995</v>
      </c>
      <c r="R48" s="36">
        <f t="shared" si="45"/>
        <v>38611.926701054588</v>
      </c>
      <c r="S48" s="36">
        <f t="shared" si="45"/>
        <v>172206.62</v>
      </c>
      <c r="T48" s="36">
        <f t="shared" si="45"/>
        <v>18408.349999999999</v>
      </c>
      <c r="U48" s="36">
        <f t="shared" si="45"/>
        <v>-4801.01</v>
      </c>
      <c r="V48" s="36">
        <f t="shared" si="45"/>
        <v>31481.638926654745</v>
      </c>
      <c r="W48" s="36">
        <f t="shared" si="45"/>
        <v>131683.32495671531</v>
      </c>
      <c r="X48" s="36">
        <f t="shared" si="45"/>
        <v>33791.635046059368</v>
      </c>
      <c r="Y48" s="36">
        <f t="shared" si="45"/>
        <v>90985.83</v>
      </c>
      <c r="Z48" s="36">
        <f t="shared" si="45"/>
        <v>-24020.570000000007</v>
      </c>
      <c r="AA48" s="36">
        <f t="shared" si="45"/>
        <v>26132</v>
      </c>
      <c r="AB48" s="73">
        <f t="shared" ref="AB48:AI48" si="46">AB38+AB41-AB46</f>
        <v>3818.7799999999988</v>
      </c>
      <c r="AC48" s="36">
        <f t="shared" si="46"/>
        <v>17209.713347088487</v>
      </c>
      <c r="AD48" s="36">
        <f t="shared" si="46"/>
        <v>-66035.304299271229</v>
      </c>
      <c r="AE48" s="36">
        <f t="shared" si="46"/>
        <v>44595.19</v>
      </c>
      <c r="AF48" s="36">
        <f t="shared" si="46"/>
        <v>53609.943304843298</v>
      </c>
      <c r="AG48" s="36">
        <f t="shared" si="46"/>
        <v>4618.8</v>
      </c>
      <c r="AH48" s="36">
        <f t="shared" si="46"/>
        <v>209554.38</v>
      </c>
      <c r="AI48" s="36">
        <f t="shared" si="46"/>
        <v>47291.97457316317</v>
      </c>
      <c r="AJ48" s="36">
        <f>AJ38+AJ41-AJ46</f>
        <v>4785.7047112935825</v>
      </c>
      <c r="AK48" s="36">
        <f>AK38+AK41-AK46</f>
        <v>0</v>
      </c>
      <c r="AL48" s="36">
        <f>AL38+AL41-AL46</f>
        <v>36450.770000000004</v>
      </c>
      <c r="AM48" s="36">
        <v>10010</v>
      </c>
      <c r="AN48" s="36">
        <v>6883</v>
      </c>
      <c r="AO48" s="36">
        <v>93790.29</v>
      </c>
      <c r="AP48" s="31"/>
      <c r="AQ48" s="15"/>
      <c r="AR48" s="37"/>
      <c r="AS48" s="15"/>
      <c r="AT48" s="15"/>
    </row>
    <row r="49" spans="1:50" x14ac:dyDescent="0.2">
      <c r="A49" s="1" t="s">
        <v>346</v>
      </c>
      <c r="B49" s="15" t="s">
        <v>347</v>
      </c>
      <c r="C49" s="15" t="s">
        <v>348</v>
      </c>
      <c r="D49" s="47">
        <f t="shared" ref="D49:U49" si="47">(D38+D41-D46)/D24</f>
        <v>-0.20078950000000004</v>
      </c>
      <c r="E49" s="47">
        <f t="shared" si="47"/>
        <v>-0.20066563642542878</v>
      </c>
      <c r="F49" s="47">
        <f t="shared" si="47"/>
        <v>0.23820051546391746</v>
      </c>
      <c r="G49" s="47">
        <f t="shared" si="47"/>
        <v>-0.11678188679245287</v>
      </c>
      <c r="H49" s="47">
        <f t="shared" si="47"/>
        <v>-0.11259088082506293</v>
      </c>
      <c r="I49" s="47">
        <f t="shared" si="47"/>
        <v>-0.43727859787191736</v>
      </c>
      <c r="J49" s="47">
        <f t="shared" si="47"/>
        <v>0.18369967741935481</v>
      </c>
      <c r="K49" s="47">
        <f t="shared" si="47"/>
        <v>0.62230836805255985</v>
      </c>
      <c r="L49" s="47">
        <f t="shared" si="47"/>
        <v>0.63250022222222224</v>
      </c>
      <c r="M49" s="47">
        <f t="shared" si="47"/>
        <v>0.38579309491691166</v>
      </c>
      <c r="N49" s="47">
        <f t="shared" si="47"/>
        <v>0.10957828220858902</v>
      </c>
      <c r="O49" s="47">
        <f t="shared" si="47"/>
        <v>0.69035584504628045</v>
      </c>
      <c r="P49" s="47">
        <f t="shared" si="47"/>
        <v>0.53887099999999999</v>
      </c>
      <c r="Q49" s="47">
        <f t="shared" si="47"/>
        <v>0.22748878143133458</v>
      </c>
      <c r="R49" s="47">
        <f t="shared" si="47"/>
        <v>0.16468773997050534</v>
      </c>
      <c r="S49" s="47">
        <f t="shared" si="47"/>
        <v>0.52263010622154782</v>
      </c>
      <c r="T49" s="47">
        <f t="shared" si="47"/>
        <v>0.33469727272727268</v>
      </c>
      <c r="U49" s="47">
        <f t="shared" si="47"/>
        <v>-0.68585857142857143</v>
      </c>
      <c r="V49" s="47">
        <f>IFERROR((V38+V41-V46)/V24,0)</f>
        <v>0.56314355712000008</v>
      </c>
      <c r="W49" s="47">
        <f t="shared" ref="W49:AF49" si="48">(W38+W41-W46)/W24</f>
        <v>0.70825102630674541</v>
      </c>
      <c r="X49" s="47">
        <f t="shared" si="48"/>
        <v>0.49476093468353038</v>
      </c>
      <c r="Y49" s="47">
        <f t="shared" si="48"/>
        <v>0.45492915</v>
      </c>
      <c r="Z49" s="47">
        <f t="shared" si="48"/>
        <v>-0.17389828422500547</v>
      </c>
      <c r="AA49" s="47">
        <f t="shared" si="48"/>
        <v>0.73198879551820728</v>
      </c>
      <c r="AB49" s="192">
        <f t="shared" si="48"/>
        <v>1.6997670753197313E-2</v>
      </c>
      <c r="AC49" s="47">
        <f t="shared" si="48"/>
        <v>0.14165923408029435</v>
      </c>
      <c r="AD49" s="47">
        <f t="shared" si="48"/>
        <v>-0.60650768104918462</v>
      </c>
      <c r="AE49" s="47">
        <f t="shared" si="48"/>
        <v>0.29922809612028389</v>
      </c>
      <c r="AF49" s="47">
        <f t="shared" si="48"/>
        <v>0.43010491657142857</v>
      </c>
      <c r="AG49" s="47">
        <f t="shared" ref="AG49:AL49" si="49">(AG38+AG41-AG46)/AG24</f>
        <v>0.75581737849779085</v>
      </c>
      <c r="AH49" s="47">
        <f t="shared" si="49"/>
        <v>0.55881168000000003</v>
      </c>
      <c r="AI49" s="47">
        <f t="shared" si="49"/>
        <v>0.72355816144961471</v>
      </c>
      <c r="AJ49" s="47">
        <f t="shared" si="49"/>
        <v>0.41083084459472879</v>
      </c>
      <c r="AK49" s="47">
        <f t="shared" si="49"/>
        <v>0</v>
      </c>
      <c r="AL49" s="47">
        <f t="shared" si="49"/>
        <v>0.81001711111111119</v>
      </c>
      <c r="AM49" s="47">
        <v>0.50049999999999994</v>
      </c>
      <c r="AN49" s="47">
        <v>0.56233660130718954</v>
      </c>
      <c r="AO49" s="47">
        <v>0.46895144999999999</v>
      </c>
      <c r="AP49" s="35"/>
      <c r="AQ49" s="15"/>
      <c r="AR49" s="48"/>
      <c r="AS49" s="15"/>
      <c r="AT49" s="15"/>
    </row>
    <row r="50" spans="1:50" x14ac:dyDescent="0.2">
      <c r="A50" s="1" t="s">
        <v>349</v>
      </c>
      <c r="B50" s="15" t="s">
        <v>350</v>
      </c>
      <c r="C50" s="15" t="s">
        <v>320</v>
      </c>
      <c r="D50" s="47">
        <f t="shared" ref="D50:I50" si="50">D34</f>
        <v>1</v>
      </c>
      <c r="E50" s="47">
        <f t="shared" si="50"/>
        <v>1</v>
      </c>
      <c r="F50" s="47">
        <f t="shared" si="50"/>
        <v>1</v>
      </c>
      <c r="G50" s="47">
        <f t="shared" si="50"/>
        <v>1</v>
      </c>
      <c r="H50" s="47">
        <f t="shared" si="50"/>
        <v>1</v>
      </c>
      <c r="I50" s="47">
        <f t="shared" si="50"/>
        <v>1</v>
      </c>
      <c r="J50" s="47">
        <f>J34</f>
        <v>1</v>
      </c>
      <c r="K50" s="47">
        <f>K34</f>
        <v>1</v>
      </c>
      <c r="L50" s="47">
        <f t="shared" ref="L50:AA50" si="51">L34</f>
        <v>1</v>
      </c>
      <c r="M50" s="47">
        <f t="shared" si="51"/>
        <v>1</v>
      </c>
      <c r="N50" s="47">
        <f t="shared" si="51"/>
        <v>1</v>
      </c>
      <c r="O50" s="47">
        <f t="shared" si="51"/>
        <v>1</v>
      </c>
      <c r="P50" s="47">
        <f t="shared" si="51"/>
        <v>1</v>
      </c>
      <c r="Q50" s="47">
        <f t="shared" si="51"/>
        <v>1</v>
      </c>
      <c r="R50" s="47">
        <f t="shared" si="51"/>
        <v>1</v>
      </c>
      <c r="S50" s="47">
        <f t="shared" si="51"/>
        <v>1</v>
      </c>
      <c r="T50" s="47">
        <f t="shared" si="51"/>
        <v>1</v>
      </c>
      <c r="U50" s="47">
        <f t="shared" si="51"/>
        <v>1</v>
      </c>
      <c r="V50" s="47">
        <f t="shared" si="51"/>
        <v>1</v>
      </c>
      <c r="W50" s="47">
        <f t="shared" si="51"/>
        <v>1</v>
      </c>
      <c r="X50" s="47">
        <f t="shared" si="51"/>
        <v>1</v>
      </c>
      <c r="Y50" s="47">
        <f t="shared" si="51"/>
        <v>1</v>
      </c>
      <c r="Z50" s="47">
        <f t="shared" si="51"/>
        <v>1</v>
      </c>
      <c r="AA50" s="47">
        <f t="shared" si="51"/>
        <v>1</v>
      </c>
      <c r="AB50" s="192">
        <f t="shared" ref="AB50:AI50" si="52">AB34</f>
        <v>1</v>
      </c>
      <c r="AC50" s="47">
        <f t="shared" si="52"/>
        <v>1</v>
      </c>
      <c r="AD50" s="47">
        <f t="shared" si="52"/>
        <v>1</v>
      </c>
      <c r="AE50" s="47">
        <f t="shared" si="52"/>
        <v>1</v>
      </c>
      <c r="AF50" s="47">
        <f t="shared" si="52"/>
        <v>1</v>
      </c>
      <c r="AG50" s="47">
        <f t="shared" si="52"/>
        <v>1</v>
      </c>
      <c r="AH50" s="47">
        <f t="shared" si="52"/>
        <v>1</v>
      </c>
      <c r="AI50" s="47">
        <f t="shared" si="52"/>
        <v>1</v>
      </c>
      <c r="AJ50" s="47">
        <f>AJ34</f>
        <v>1</v>
      </c>
      <c r="AK50" s="47">
        <f>AK34</f>
        <v>1</v>
      </c>
      <c r="AL50" s="47">
        <f>AL34</f>
        <v>1</v>
      </c>
      <c r="AM50" s="47">
        <v>1</v>
      </c>
      <c r="AN50" s="47">
        <v>1</v>
      </c>
      <c r="AO50" s="47">
        <v>1</v>
      </c>
      <c r="AP50" s="35"/>
      <c r="AQ50" s="15"/>
      <c r="AR50" s="48"/>
      <c r="AS50" s="15"/>
      <c r="AT50" s="15"/>
    </row>
    <row r="51" spans="1:50" x14ac:dyDescent="0.2">
      <c r="A51" s="15"/>
      <c r="B51" s="15" t="s">
        <v>351</v>
      </c>
      <c r="C51" s="15" t="s">
        <v>352</v>
      </c>
      <c r="D51" s="36">
        <f t="shared" ref="D51:AA51" si="53">D24*$C$17</f>
        <v>5000</v>
      </c>
      <c r="E51" s="36">
        <f t="shared" si="53"/>
        <v>49145.447500000002</v>
      </c>
      <c r="F51" s="36">
        <f t="shared" si="53"/>
        <v>14550</v>
      </c>
      <c r="G51" s="36">
        <f t="shared" si="53"/>
        <v>19875</v>
      </c>
      <c r="H51" s="36">
        <f t="shared" si="53"/>
        <v>33131.291552040348</v>
      </c>
      <c r="I51" s="36">
        <f t="shared" si="53"/>
        <v>37623.466028135284</v>
      </c>
      <c r="J51" s="36">
        <f t="shared" si="53"/>
        <v>15500</v>
      </c>
      <c r="K51" s="36">
        <f t="shared" si="53"/>
        <v>350610.25</v>
      </c>
      <c r="L51" s="36">
        <f t="shared" si="53"/>
        <v>78750</v>
      </c>
      <c r="M51" s="36">
        <f t="shared" si="53"/>
        <v>42439.75</v>
      </c>
      <c r="N51" s="36">
        <f t="shared" si="53"/>
        <v>40750</v>
      </c>
      <c r="O51" s="36">
        <f t="shared" si="53"/>
        <v>14585</v>
      </c>
      <c r="P51" s="36">
        <f t="shared" si="53"/>
        <v>15000</v>
      </c>
      <c r="Q51" s="36">
        <f t="shared" si="53"/>
        <v>38775</v>
      </c>
      <c r="R51" s="36">
        <f t="shared" si="53"/>
        <v>58613.84506820266</v>
      </c>
      <c r="S51" s="36">
        <f t="shared" si="53"/>
        <v>82375</v>
      </c>
      <c r="T51" s="36">
        <f t="shared" si="53"/>
        <v>13750</v>
      </c>
      <c r="U51" s="36">
        <f t="shared" si="53"/>
        <v>1750</v>
      </c>
      <c r="V51" s="36">
        <f t="shared" si="53"/>
        <v>13975.849731663686</v>
      </c>
      <c r="W51" s="36">
        <f t="shared" si="53"/>
        <v>46481.868739178826</v>
      </c>
      <c r="X51" s="36">
        <f t="shared" si="53"/>
        <v>17074.728761514842</v>
      </c>
      <c r="Y51" s="36">
        <f t="shared" si="53"/>
        <v>50000</v>
      </c>
      <c r="Z51" s="36">
        <f t="shared" si="53"/>
        <v>34532.5</v>
      </c>
      <c r="AA51" s="36">
        <f t="shared" si="53"/>
        <v>8925</v>
      </c>
      <c r="AB51" s="73">
        <f>AB24*$C$17</f>
        <v>56166.224999999999</v>
      </c>
      <c r="AC51" s="36">
        <f>AC24*$C$17</f>
        <v>30371.675836772123</v>
      </c>
      <c r="AD51" s="36">
        <f>AD24*$C$17</f>
        <v>27219.48392518219</v>
      </c>
      <c r="AE51" s="36">
        <f>AE24*$C$17</f>
        <v>37258.525000000001</v>
      </c>
      <c r="AF51" s="36">
        <f>AF24*$C$17</f>
        <v>31160.968660968658</v>
      </c>
      <c r="AG51" s="36">
        <f>AG24*'WIP COMBINED'!$C$13</f>
        <v>1527.75</v>
      </c>
      <c r="AH51" s="36">
        <f>AH24*'WIP COMBINED'!$C$13</f>
        <v>93750</v>
      </c>
      <c r="AI51" s="36">
        <f>AI24*'WIP COMBINED'!$C$13</f>
        <v>16340.073643290792</v>
      </c>
      <c r="AJ51" s="36">
        <f>AJ24*'WIP COMBINED'!$C$13</f>
        <v>2912.2111778233957</v>
      </c>
      <c r="AK51" s="36">
        <f>AK24*'WIP COMBINED'!$C$13</f>
        <v>52168.1</v>
      </c>
      <c r="AL51" s="36">
        <f>AL24*'WIP COMBINED'!$C$13</f>
        <v>11250</v>
      </c>
      <c r="AM51" s="36">
        <v>5000</v>
      </c>
      <c r="AN51" s="36">
        <v>3060</v>
      </c>
      <c r="AO51" s="36">
        <v>50000</v>
      </c>
      <c r="AP51" s="31"/>
      <c r="AQ51" s="15"/>
      <c r="AR51" s="1"/>
      <c r="AS51" s="15"/>
      <c r="AT51" s="15"/>
    </row>
    <row r="52" spans="1:50" x14ac:dyDescent="0.2">
      <c r="A52" s="15"/>
      <c r="B52" s="15" t="s">
        <v>353</v>
      </c>
      <c r="C52" s="15" t="s">
        <v>354</v>
      </c>
      <c r="D52" s="36">
        <f t="shared" ref="D52:I52" si="54">D48-D51</f>
        <v>-9015.7900000000009</v>
      </c>
      <c r="E52" s="36">
        <f t="shared" si="54"/>
        <v>-88592.657500000001</v>
      </c>
      <c r="F52" s="36">
        <f t="shared" si="54"/>
        <v>-686.7300000000032</v>
      </c>
      <c r="G52" s="36">
        <f t="shared" si="54"/>
        <v>-29159.160000000003</v>
      </c>
      <c r="H52" s="36">
        <f t="shared" si="54"/>
        <v>-48052.416746905103</v>
      </c>
      <c r="I52" s="36">
        <f t="shared" si="54"/>
        <v>-103431.21191559413</v>
      </c>
      <c r="J52" s="36">
        <f>J48-J51</f>
        <v>-4110.6200000000026</v>
      </c>
      <c r="K52" s="36">
        <f>K48-K51</f>
        <v>522140.52</v>
      </c>
      <c r="L52" s="36">
        <f t="shared" ref="L52:AA52" si="55">L48-L51</f>
        <v>120487.57</v>
      </c>
      <c r="M52" s="36">
        <f t="shared" si="55"/>
        <v>23052.100000000006</v>
      </c>
      <c r="N52" s="36">
        <f t="shared" si="55"/>
        <v>-22888.739999999991</v>
      </c>
      <c r="O52" s="36">
        <f t="shared" si="55"/>
        <v>25690.36</v>
      </c>
      <c r="P52" s="36">
        <f t="shared" si="55"/>
        <v>17332.259999999998</v>
      </c>
      <c r="Q52" s="36">
        <f t="shared" si="55"/>
        <v>-3491.4900000000052</v>
      </c>
      <c r="R52" s="36">
        <f t="shared" si="55"/>
        <v>-20001.918367148071</v>
      </c>
      <c r="S52" s="36">
        <f t="shared" si="55"/>
        <v>89831.62</v>
      </c>
      <c r="T52" s="36">
        <f t="shared" si="55"/>
        <v>4658.3499999999985</v>
      </c>
      <c r="U52" s="36">
        <f t="shared" si="55"/>
        <v>-6551.01</v>
      </c>
      <c r="V52" s="36">
        <f t="shared" si="55"/>
        <v>17505.789194991059</v>
      </c>
      <c r="W52" s="36">
        <f t="shared" si="55"/>
        <v>85201.456217536484</v>
      </c>
      <c r="X52" s="36">
        <f t="shared" si="55"/>
        <v>16716.906284544526</v>
      </c>
      <c r="Y52" s="36">
        <f t="shared" si="55"/>
        <v>40985.83</v>
      </c>
      <c r="Z52" s="36">
        <f t="shared" si="55"/>
        <v>-58553.070000000007</v>
      </c>
      <c r="AA52" s="36">
        <f t="shared" si="55"/>
        <v>17207</v>
      </c>
      <c r="AB52" s="73">
        <f t="shared" ref="AB52:AI52" si="56">AB48-AB51</f>
        <v>-52347.445</v>
      </c>
      <c r="AC52" s="36">
        <f t="shared" si="56"/>
        <v>-13161.962489683636</v>
      </c>
      <c r="AD52" s="36">
        <f t="shared" si="56"/>
        <v>-93254.788224453427</v>
      </c>
      <c r="AE52" s="36">
        <f t="shared" si="56"/>
        <v>7336.6650000000009</v>
      </c>
      <c r="AF52" s="36">
        <f t="shared" si="56"/>
        <v>22448.974643874641</v>
      </c>
      <c r="AG52" s="36">
        <f t="shared" si="56"/>
        <v>3091.05</v>
      </c>
      <c r="AH52" s="36">
        <f t="shared" si="56"/>
        <v>115804.38</v>
      </c>
      <c r="AI52" s="36">
        <f t="shared" si="56"/>
        <v>30951.900929872376</v>
      </c>
      <c r="AJ52" s="36">
        <f>AJ48-AJ51</f>
        <v>1873.4935334701868</v>
      </c>
      <c r="AK52" s="36">
        <f>AK48-AK51</f>
        <v>-52168.1</v>
      </c>
      <c r="AL52" s="36">
        <f>AL48-AL51</f>
        <v>25200.770000000004</v>
      </c>
      <c r="AM52" s="36">
        <v>5010</v>
      </c>
      <c r="AN52" s="36">
        <v>3823</v>
      </c>
      <c r="AO52" s="36">
        <v>43790.289999999994</v>
      </c>
      <c r="AP52" s="31"/>
      <c r="AQ52" s="15"/>
      <c r="AR52" s="37"/>
      <c r="AS52" s="15"/>
      <c r="AT52" s="15"/>
    </row>
    <row r="53" spans="1:50" x14ac:dyDescent="0.2">
      <c r="A53" s="15"/>
      <c r="B53" s="15"/>
      <c r="C53" s="15" t="s">
        <v>355</v>
      </c>
      <c r="D53" s="31">
        <f t="shared" ref="D53:I53" si="57">IF(D52&gt;0,D52,0)</f>
        <v>0</v>
      </c>
      <c r="E53" s="31">
        <f t="shared" si="57"/>
        <v>0</v>
      </c>
      <c r="F53" s="31">
        <f t="shared" si="57"/>
        <v>0</v>
      </c>
      <c r="G53" s="31">
        <f t="shared" si="57"/>
        <v>0</v>
      </c>
      <c r="H53" s="31">
        <f t="shared" si="57"/>
        <v>0</v>
      </c>
      <c r="I53" s="31">
        <f t="shared" si="57"/>
        <v>0</v>
      </c>
      <c r="J53" s="31">
        <f>IF(J52&gt;0,J52,0)</f>
        <v>0</v>
      </c>
      <c r="K53" s="31">
        <f>IF(K52&gt;0,K52,0)</f>
        <v>522140.52</v>
      </c>
      <c r="L53" s="31">
        <f t="shared" ref="L53:AA53" si="58">IF(L52&gt;0,L52,0)</f>
        <v>120487.57</v>
      </c>
      <c r="M53" s="31">
        <f t="shared" si="58"/>
        <v>23052.100000000006</v>
      </c>
      <c r="N53" s="31">
        <f t="shared" si="58"/>
        <v>0</v>
      </c>
      <c r="O53" s="31">
        <f t="shared" si="58"/>
        <v>25690.36</v>
      </c>
      <c r="P53" s="31">
        <f t="shared" si="58"/>
        <v>17332.259999999998</v>
      </c>
      <c r="Q53" s="31">
        <f t="shared" si="58"/>
        <v>0</v>
      </c>
      <c r="R53" s="31">
        <f t="shared" si="58"/>
        <v>0</v>
      </c>
      <c r="S53" s="31">
        <f t="shared" si="58"/>
        <v>89831.62</v>
      </c>
      <c r="T53" s="31">
        <f t="shared" si="58"/>
        <v>4658.3499999999985</v>
      </c>
      <c r="U53" s="31">
        <f t="shared" si="58"/>
        <v>0</v>
      </c>
      <c r="V53" s="31">
        <f t="shared" si="58"/>
        <v>17505.789194991059</v>
      </c>
      <c r="W53" s="31">
        <f t="shared" si="58"/>
        <v>85201.456217536484</v>
      </c>
      <c r="X53" s="31">
        <f t="shared" si="58"/>
        <v>16716.906284544526</v>
      </c>
      <c r="Y53" s="31">
        <f t="shared" si="58"/>
        <v>40985.83</v>
      </c>
      <c r="Z53" s="31">
        <f t="shared" si="58"/>
        <v>0</v>
      </c>
      <c r="AA53" s="31">
        <f t="shared" si="58"/>
        <v>17207</v>
      </c>
      <c r="AB53" s="70">
        <f t="shared" ref="AB53:AI53" si="59">IF(AB52&gt;0,AB52,0)</f>
        <v>0</v>
      </c>
      <c r="AC53" s="31">
        <f t="shared" si="59"/>
        <v>0</v>
      </c>
      <c r="AD53" s="31">
        <f t="shared" si="59"/>
        <v>0</v>
      </c>
      <c r="AE53" s="31">
        <f t="shared" si="59"/>
        <v>7336.6650000000009</v>
      </c>
      <c r="AF53" s="31">
        <f t="shared" si="59"/>
        <v>22448.974643874641</v>
      </c>
      <c r="AG53" s="31">
        <f t="shared" si="59"/>
        <v>3091.05</v>
      </c>
      <c r="AH53" s="31">
        <f t="shared" si="59"/>
        <v>115804.38</v>
      </c>
      <c r="AI53" s="31">
        <f t="shared" si="59"/>
        <v>30951.900929872376</v>
      </c>
      <c r="AJ53" s="31">
        <f>IF(AJ52&gt;0,AJ52,0)</f>
        <v>1873.4935334701868</v>
      </c>
      <c r="AK53" s="31">
        <f>IF(AK52&gt;0,AK52,0)</f>
        <v>0</v>
      </c>
      <c r="AL53" s="31">
        <f>IF(AL52&gt;0,AL52,0)</f>
        <v>25200.770000000004</v>
      </c>
      <c r="AM53" s="31">
        <v>5010</v>
      </c>
      <c r="AN53" s="31">
        <v>3823</v>
      </c>
      <c r="AO53" s="31">
        <v>43790.289999999994</v>
      </c>
      <c r="AP53" s="31"/>
      <c r="AQ53" s="15"/>
      <c r="AR53" s="37"/>
      <c r="AS53" s="15"/>
      <c r="AT53" s="15"/>
    </row>
    <row r="54" spans="1:50" ht="16" x14ac:dyDescent="0.2">
      <c r="A54" s="40"/>
      <c r="B54" s="49" t="s">
        <v>356</v>
      </c>
      <c r="C54" s="40" t="s">
        <v>357</v>
      </c>
      <c r="D54" s="45">
        <f t="shared" ref="D54:I54" si="60">IF(D34&lt;0.9,D53,0)</f>
        <v>0</v>
      </c>
      <c r="E54" s="45">
        <f t="shared" si="60"/>
        <v>0</v>
      </c>
      <c r="F54" s="45">
        <f t="shared" si="60"/>
        <v>0</v>
      </c>
      <c r="G54" s="45">
        <f t="shared" si="60"/>
        <v>0</v>
      </c>
      <c r="H54" s="45">
        <f t="shared" si="60"/>
        <v>0</v>
      </c>
      <c r="I54" s="45">
        <f t="shared" si="60"/>
        <v>0</v>
      </c>
      <c r="J54" s="45">
        <f>IF(J34&lt;0.9,J53,0)</f>
        <v>0</v>
      </c>
      <c r="K54" s="45">
        <f>IF(K34&lt;0.9,K53,0)</f>
        <v>0</v>
      </c>
      <c r="L54" s="45">
        <f t="shared" ref="L54:AA54" si="61">IF(L34&lt;0.9,L53,0)</f>
        <v>0</v>
      </c>
      <c r="M54" s="45">
        <f t="shared" si="61"/>
        <v>0</v>
      </c>
      <c r="N54" s="45">
        <f t="shared" si="61"/>
        <v>0</v>
      </c>
      <c r="O54" s="45">
        <f t="shared" si="61"/>
        <v>0</v>
      </c>
      <c r="P54" s="45">
        <f t="shared" si="61"/>
        <v>0</v>
      </c>
      <c r="Q54" s="45">
        <f t="shared" si="61"/>
        <v>0</v>
      </c>
      <c r="R54" s="45">
        <f t="shared" si="61"/>
        <v>0</v>
      </c>
      <c r="S54" s="45">
        <f t="shared" si="61"/>
        <v>0</v>
      </c>
      <c r="T54" s="45">
        <f t="shared" si="61"/>
        <v>0</v>
      </c>
      <c r="U54" s="45">
        <f t="shared" si="61"/>
        <v>0</v>
      </c>
      <c r="V54" s="45">
        <f t="shared" si="61"/>
        <v>0</v>
      </c>
      <c r="W54" s="45">
        <f t="shared" si="61"/>
        <v>0</v>
      </c>
      <c r="X54" s="45">
        <f t="shared" si="61"/>
        <v>0</v>
      </c>
      <c r="Y54" s="45">
        <f t="shared" si="61"/>
        <v>0</v>
      </c>
      <c r="Z54" s="45">
        <f t="shared" si="61"/>
        <v>0</v>
      </c>
      <c r="AA54" s="45">
        <f t="shared" si="61"/>
        <v>0</v>
      </c>
      <c r="AB54" s="74">
        <f t="shared" ref="AB54:AI54" si="62">IF(AB34&lt;0.9,AB53,0)</f>
        <v>0</v>
      </c>
      <c r="AC54" s="45">
        <f t="shared" si="62"/>
        <v>0</v>
      </c>
      <c r="AD54" s="45">
        <f t="shared" si="62"/>
        <v>0</v>
      </c>
      <c r="AE54" s="45">
        <f t="shared" si="62"/>
        <v>0</v>
      </c>
      <c r="AF54" s="45">
        <f t="shared" si="62"/>
        <v>0</v>
      </c>
      <c r="AG54" s="45">
        <f t="shared" si="62"/>
        <v>0</v>
      </c>
      <c r="AH54" s="45">
        <f t="shared" si="62"/>
        <v>0</v>
      </c>
      <c r="AI54" s="45">
        <f t="shared" si="62"/>
        <v>0</v>
      </c>
      <c r="AJ54" s="45">
        <f>IF(AJ34&lt;0.9,AJ53,0)</f>
        <v>0</v>
      </c>
      <c r="AK54" s="45">
        <f>IF(AK34&lt;0.9,AK53,0)</f>
        <v>0</v>
      </c>
      <c r="AL54" s="45">
        <f>IF(AL34&lt;0.9,AL53,0)</f>
        <v>0</v>
      </c>
      <c r="AM54" s="45">
        <v>0</v>
      </c>
      <c r="AN54" s="45">
        <v>0</v>
      </c>
      <c r="AO54" s="45">
        <v>0</v>
      </c>
      <c r="AP54" s="30"/>
      <c r="AQ54" s="40"/>
      <c r="AR54" s="42">
        <f>SUM(D54:AQ54)</f>
        <v>0</v>
      </c>
      <c r="AS54" s="138">
        <f>-AR54</f>
        <v>0</v>
      </c>
      <c r="AT54" s="49" t="s">
        <v>356</v>
      </c>
    </row>
    <row r="55" spans="1:50" x14ac:dyDescent="0.2">
      <c r="A55" s="36"/>
      <c r="B55" s="36"/>
      <c r="C55" s="36"/>
      <c r="D55" s="36"/>
      <c r="E55" s="36"/>
      <c r="F55" s="36"/>
      <c r="G55" s="36"/>
      <c r="H55" s="93"/>
      <c r="I55" s="36"/>
      <c r="J55" s="36"/>
      <c r="K55" s="36"/>
      <c r="L55" s="36"/>
      <c r="M55" s="36"/>
      <c r="N55" s="36"/>
      <c r="O55" s="36"/>
      <c r="P55" s="36"/>
      <c r="Q55" s="36"/>
      <c r="R55" s="93"/>
      <c r="S55" s="93"/>
      <c r="T55" s="36"/>
      <c r="U55" s="36"/>
      <c r="V55" s="36"/>
      <c r="W55" s="36"/>
      <c r="X55" s="36"/>
      <c r="Y55" s="36"/>
      <c r="Z55" s="36"/>
      <c r="AA55" s="36"/>
      <c r="AB55" s="73"/>
      <c r="AC55" s="36"/>
      <c r="AD55" s="36"/>
      <c r="AE55" s="93"/>
      <c r="AF55" s="93"/>
      <c r="AG55" s="36"/>
      <c r="AH55" s="36"/>
      <c r="AI55" s="36"/>
      <c r="AK55" s="36"/>
      <c r="AL55" s="36"/>
      <c r="AM55" s="36"/>
      <c r="AN55" s="36"/>
      <c r="AO55" s="36"/>
      <c r="AP55" s="31"/>
      <c r="AQ55" s="36"/>
      <c r="AR55" s="37"/>
      <c r="AS55" s="73"/>
      <c r="AT55" s="70"/>
    </row>
    <row r="56" spans="1:50" x14ac:dyDescent="0.2">
      <c r="A56" s="50"/>
      <c r="B56" s="50" t="s">
        <v>363</v>
      </c>
      <c r="C56" s="50" t="s">
        <v>364</v>
      </c>
      <c r="D56" s="50">
        <f t="shared" ref="D56:I56" si="63">D41-D46-D54</f>
        <v>0</v>
      </c>
      <c r="E56" s="50">
        <f t="shared" si="63"/>
        <v>0</v>
      </c>
      <c r="F56" s="50">
        <f t="shared" si="63"/>
        <v>0</v>
      </c>
      <c r="G56" s="50">
        <f t="shared" si="63"/>
        <v>0</v>
      </c>
      <c r="H56" s="50">
        <f t="shared" si="63"/>
        <v>-1.4030261372681707E-3</v>
      </c>
      <c r="I56" s="50">
        <f t="shared" si="63"/>
        <v>0</v>
      </c>
      <c r="J56" s="50">
        <f>J41-J46-J54</f>
        <v>0</v>
      </c>
      <c r="K56" s="50">
        <f>K41-K46-K54</f>
        <v>0</v>
      </c>
      <c r="L56" s="50">
        <f t="shared" ref="L56:AA56" si="64">L41-L46-L54</f>
        <v>0</v>
      </c>
      <c r="M56" s="50">
        <f t="shared" si="64"/>
        <v>0</v>
      </c>
      <c r="N56" s="50">
        <f t="shared" si="64"/>
        <v>0</v>
      </c>
      <c r="O56" s="50">
        <f t="shared" si="64"/>
        <v>0</v>
      </c>
      <c r="P56" s="50">
        <f t="shared" si="64"/>
        <v>0</v>
      </c>
      <c r="Q56" s="50">
        <f t="shared" si="64"/>
        <v>0</v>
      </c>
      <c r="R56" s="50">
        <f t="shared" si="64"/>
        <v>-3.5717560385819525E-3</v>
      </c>
      <c r="S56" s="50">
        <f t="shared" si="64"/>
        <v>0</v>
      </c>
      <c r="T56" s="50">
        <f t="shared" si="64"/>
        <v>0</v>
      </c>
      <c r="U56" s="50">
        <f t="shared" si="64"/>
        <v>0</v>
      </c>
      <c r="V56" s="50">
        <f t="shared" si="64"/>
        <v>0</v>
      </c>
      <c r="W56" s="50">
        <f t="shared" si="64"/>
        <v>0</v>
      </c>
      <c r="X56" s="50">
        <f t="shared" si="64"/>
        <v>0</v>
      </c>
      <c r="Y56" s="50">
        <f t="shared" si="64"/>
        <v>0</v>
      </c>
      <c r="Z56" s="50">
        <f t="shared" si="64"/>
        <v>0</v>
      </c>
      <c r="AA56" s="50">
        <f t="shared" si="64"/>
        <v>0</v>
      </c>
      <c r="AB56" s="50">
        <f t="shared" ref="AB56:AI56" si="65">AB41-AB46-AB54</f>
        <v>0</v>
      </c>
      <c r="AC56" s="50">
        <f t="shared" si="65"/>
        <v>0</v>
      </c>
      <c r="AD56" s="50">
        <f t="shared" si="65"/>
        <v>0</v>
      </c>
      <c r="AE56" s="50">
        <f t="shared" si="65"/>
        <v>0</v>
      </c>
      <c r="AF56" s="50">
        <f t="shared" si="65"/>
        <v>8.6609686695737764E-3</v>
      </c>
      <c r="AG56" s="50">
        <f t="shared" si="65"/>
        <v>0</v>
      </c>
      <c r="AH56" s="50">
        <f t="shared" si="65"/>
        <v>0</v>
      </c>
      <c r="AI56" s="50">
        <f t="shared" si="65"/>
        <v>0</v>
      </c>
      <c r="AJ56" s="50">
        <f>AJ41-AJ46-AJ54</f>
        <v>0</v>
      </c>
      <c r="AK56" s="50">
        <f>AK41-AK46-AK54</f>
        <v>0</v>
      </c>
      <c r="AL56" s="50">
        <f>AL41-AL46-AL54</f>
        <v>0</v>
      </c>
      <c r="AM56" s="50">
        <f t="shared" ref="AM56:AN56" si="66">AM41-AM46-AM54</f>
        <v>0</v>
      </c>
      <c r="AN56" s="50">
        <f t="shared" si="66"/>
        <v>0</v>
      </c>
      <c r="AO56" s="50">
        <f>AO41-AO46-AO54</f>
        <v>0</v>
      </c>
      <c r="AP56" s="51"/>
      <c r="AQ56" s="50"/>
      <c r="AR56" s="54">
        <f>SUM(D56:AQ56)</f>
        <v>3.6861864937236533E-3</v>
      </c>
      <c r="AS56" s="50">
        <f>SUM(AS40:AS55)-AR56</f>
        <v>0</v>
      </c>
      <c r="AT56" s="51"/>
      <c r="AW56" s="173"/>
      <c r="AX56" s="134"/>
    </row>
    <row r="57" spans="1:50" s="51" customFormat="1" x14ac:dyDescent="0.2">
      <c r="A57" s="62"/>
      <c r="B57" s="62" t="s">
        <v>7641</v>
      </c>
      <c r="C57" s="62" t="s">
        <v>364</v>
      </c>
      <c r="D57" s="62">
        <v>0</v>
      </c>
      <c r="E57" s="62">
        <v>0</v>
      </c>
      <c r="F57" s="62">
        <v>0</v>
      </c>
      <c r="G57" s="62">
        <v>0</v>
      </c>
      <c r="H57" s="62">
        <v>-1.4030261372681707E-3</v>
      </c>
      <c r="I57" s="62">
        <v>0</v>
      </c>
      <c r="J57" s="62">
        <v>0</v>
      </c>
      <c r="K57" s="62">
        <v>0</v>
      </c>
      <c r="L57" s="62">
        <v>0</v>
      </c>
      <c r="M57" s="62">
        <v>0</v>
      </c>
      <c r="N57" s="62">
        <v>0</v>
      </c>
      <c r="O57" s="62">
        <v>0</v>
      </c>
      <c r="P57" s="62">
        <v>0</v>
      </c>
      <c r="Q57" s="62">
        <v>0</v>
      </c>
      <c r="R57" s="62">
        <v>0</v>
      </c>
      <c r="S57" s="62">
        <v>0</v>
      </c>
      <c r="T57" s="62">
        <v>0</v>
      </c>
      <c r="U57" s="62">
        <v>0</v>
      </c>
      <c r="V57" s="62">
        <v>0</v>
      </c>
      <c r="W57" s="62">
        <v>0</v>
      </c>
      <c r="X57" s="62">
        <v>0</v>
      </c>
      <c r="Y57" s="62">
        <v>0</v>
      </c>
      <c r="Z57" s="62">
        <v>0</v>
      </c>
      <c r="AA57" s="62">
        <v>0</v>
      </c>
      <c r="AB57" s="62">
        <v>0</v>
      </c>
      <c r="AC57" s="62">
        <v>0</v>
      </c>
      <c r="AD57" s="62">
        <v>0</v>
      </c>
      <c r="AE57" s="62">
        <v>0</v>
      </c>
      <c r="AF57" s="62">
        <v>8.6609686695737764E-3</v>
      </c>
      <c r="AG57" s="62">
        <v>0</v>
      </c>
      <c r="AH57" s="62">
        <v>0</v>
      </c>
      <c r="AI57" s="62">
        <v>0</v>
      </c>
      <c r="AJ57" s="62">
        <v>0</v>
      </c>
      <c r="AK57" s="62">
        <v>0</v>
      </c>
      <c r="AL57" s="62">
        <v>0</v>
      </c>
      <c r="AM57" s="62">
        <v>0</v>
      </c>
      <c r="AN57" s="62">
        <v>0</v>
      </c>
      <c r="AO57" s="62">
        <v>0</v>
      </c>
      <c r="AQ57" s="62"/>
      <c r="AR57" s="63">
        <f>SUM(D57:AQ57)</f>
        <v>7.2579425323056057E-3</v>
      </c>
      <c r="AS57" s="62">
        <f>+AR57-AS40</f>
        <v>7.2579425323056057E-3</v>
      </c>
      <c r="AT57" s="187"/>
      <c r="AU57" s="70"/>
      <c r="AV57" s="132"/>
      <c r="AW57" s="70"/>
      <c r="AX57" s="70"/>
    </row>
    <row r="58" spans="1:50" x14ac:dyDescent="0.2">
      <c r="A58" s="1"/>
      <c r="B58" s="15" t="s">
        <v>367</v>
      </c>
      <c r="C58" s="15"/>
      <c r="D58" s="46">
        <f t="shared" ref="D58:I58" si="67">+D56-D57</f>
        <v>0</v>
      </c>
      <c r="E58" s="46">
        <f t="shared" si="67"/>
        <v>0</v>
      </c>
      <c r="F58" s="46">
        <f t="shared" si="67"/>
        <v>0</v>
      </c>
      <c r="G58" s="136">
        <f t="shared" si="67"/>
        <v>0</v>
      </c>
      <c r="H58" s="46">
        <f t="shared" si="67"/>
        <v>0</v>
      </c>
      <c r="I58" s="46">
        <f t="shared" si="67"/>
        <v>0</v>
      </c>
      <c r="J58" s="136">
        <f>+J56-J57</f>
        <v>0</v>
      </c>
      <c r="K58" s="46">
        <f>+K56-K57</f>
        <v>0</v>
      </c>
      <c r="L58" s="46">
        <f t="shared" ref="L58:AA58" si="68">+L56-L57</f>
        <v>0</v>
      </c>
      <c r="M58" s="46">
        <f t="shared" si="68"/>
        <v>0</v>
      </c>
      <c r="N58" s="46">
        <f t="shared" si="68"/>
        <v>0</v>
      </c>
      <c r="O58" s="46">
        <f t="shared" si="68"/>
        <v>0</v>
      </c>
      <c r="P58" s="46">
        <f t="shared" si="68"/>
        <v>0</v>
      </c>
      <c r="Q58" s="136">
        <f t="shared" si="68"/>
        <v>0</v>
      </c>
      <c r="R58" s="46">
        <f t="shared" si="68"/>
        <v>-3.5717560385819525E-3</v>
      </c>
      <c r="S58" s="46">
        <f t="shared" si="68"/>
        <v>0</v>
      </c>
      <c r="T58" s="46">
        <f t="shared" si="68"/>
        <v>0</v>
      </c>
      <c r="U58" s="136">
        <f t="shared" si="68"/>
        <v>0</v>
      </c>
      <c r="V58" s="46">
        <f t="shared" si="68"/>
        <v>0</v>
      </c>
      <c r="W58" s="46">
        <f t="shared" si="68"/>
        <v>0</v>
      </c>
      <c r="X58" s="46">
        <f t="shared" si="68"/>
        <v>0</v>
      </c>
      <c r="Y58" s="46">
        <f t="shared" si="68"/>
        <v>0</v>
      </c>
      <c r="Z58" s="46">
        <f t="shared" si="68"/>
        <v>0</v>
      </c>
      <c r="AA58" s="46">
        <f t="shared" si="68"/>
        <v>0</v>
      </c>
      <c r="AB58" s="46">
        <f t="shared" ref="AB58:AI58" si="69">+AB56-AB57</f>
        <v>0</v>
      </c>
      <c r="AC58" s="46">
        <f t="shared" si="69"/>
        <v>0</v>
      </c>
      <c r="AD58" s="46">
        <f t="shared" si="69"/>
        <v>0</v>
      </c>
      <c r="AE58" s="46">
        <f t="shared" si="69"/>
        <v>0</v>
      </c>
      <c r="AF58" s="136">
        <f t="shared" si="69"/>
        <v>0</v>
      </c>
      <c r="AG58" s="46">
        <f t="shared" si="69"/>
        <v>0</v>
      </c>
      <c r="AH58" s="46">
        <f t="shared" si="69"/>
        <v>0</v>
      </c>
      <c r="AI58" s="46">
        <f t="shared" si="69"/>
        <v>0</v>
      </c>
      <c r="AJ58" s="46">
        <f>+AJ56-AJ57</f>
        <v>0</v>
      </c>
      <c r="AK58" s="46">
        <f>+AK56-AK57</f>
        <v>0</v>
      </c>
      <c r="AL58" s="136">
        <f>+AL56-AL57</f>
        <v>0</v>
      </c>
      <c r="AM58" s="46">
        <f t="shared" ref="AM58:AN58" si="70">+AM56-AM57</f>
        <v>0</v>
      </c>
      <c r="AN58" s="46">
        <f t="shared" si="70"/>
        <v>0</v>
      </c>
      <c r="AO58" s="46">
        <f>+AO56-AO57</f>
        <v>0</v>
      </c>
      <c r="AP58" s="46"/>
      <c r="AQ58" s="46">
        <f>+AQ57-AQ56</f>
        <v>0</v>
      </c>
      <c r="AR58" s="38">
        <f>SUM(D58:AQ58)</f>
        <v>-3.5717560385819525E-3</v>
      </c>
      <c r="AS58" s="46">
        <f>+AR56-AR57-AR58</f>
        <v>0</v>
      </c>
      <c r="AT58" s="188"/>
      <c r="AU58" s="112"/>
      <c r="AW58" s="351"/>
      <c r="AX58" s="351"/>
    </row>
    <row r="59" spans="1:50" x14ac:dyDescent="0.2">
      <c r="A59" s="6"/>
      <c r="B59" s="6"/>
      <c r="C59" s="6"/>
      <c r="I59" s="6"/>
      <c r="AR59" s="137">
        <f>AR57-AS40</f>
        <v>7.2579425323056057E-3</v>
      </c>
      <c r="AT59" s="127"/>
      <c r="AU59" s="88"/>
      <c r="AV59" s="104"/>
      <c r="AW59" s="197"/>
      <c r="AX59" s="197"/>
    </row>
    <row r="60" spans="1:50" x14ac:dyDescent="0.2">
      <c r="A60" s="6"/>
      <c r="B60" s="6"/>
      <c r="C60" s="6"/>
      <c r="AR60" s="92"/>
      <c r="AT60" s="112"/>
      <c r="AW60" s="342"/>
      <c r="AX60" s="342"/>
    </row>
    <row r="61" spans="1:50" x14ac:dyDescent="0.2">
      <c r="A61" s="6"/>
      <c r="B61" s="6"/>
      <c r="C61" s="6"/>
      <c r="AE61">
        <v>2446</v>
      </c>
      <c r="AR61" s="92"/>
      <c r="AT61" s="112"/>
    </row>
    <row r="62" spans="1:50" x14ac:dyDescent="0.2">
      <c r="AR62" s="92"/>
    </row>
    <row r="63" spans="1:50" x14ac:dyDescent="0.2">
      <c r="AR63" s="112"/>
    </row>
    <row r="64" spans="1:50" x14ac:dyDescent="0.2">
      <c r="AO64">
        <f>2790-3000</f>
        <v>-210</v>
      </c>
    </row>
  </sheetData>
  <protectedRanges>
    <protectedRange sqref="AR10:KE10 A10:C10 AT11:AT16 E10 AP10" name="Range1_1" securityDescriptor="O:WDG:WDD:(A;;CC;;;S-1-5-21-515639634-1143291363-624655392-4399)(A;;CC;;;S-1-5-21-515639634-1143291363-624655392-9522)(A;;CC;;;S-1-5-21-515639634-1143291363-624655392-5759)(A;;CC;;;S-1-5-21-515639634-1143291363-624655392-1161)(A;;CC;;;S-1-5-21-515639634-1143291363-624655392-9570)"/>
    <protectedRange sqref="D16:E16 AP16" name="Range1_2" securityDescriptor="O:WDG:WDD:(A;;CC;;;S-1-5-21-515639634-1143291363-624655392-4399)(A;;CC;;;S-1-5-21-515639634-1143291363-624655392-9522)(A;;CC;;;S-1-5-21-515639634-1143291363-624655392-5759)(A;;CC;;;S-1-5-21-515639634-1143291363-624655392-1161)(A;;CC;;;S-1-5-21-515639634-1143291363-624655392-9570)"/>
    <protectedRange sqref="AQ27 D20:E21 D18:E18 D24:E27 AP24:AP27 AP18" name="Range1_4" securityDescriptor="O:WDG:WDD:(A;;CC;;;S-1-5-21-515639634-1143291363-624655392-4399)(A;;CC;;;S-1-5-21-515639634-1143291363-624655392-9522)(A;;CC;;;S-1-5-21-515639634-1143291363-624655392-5759)(A;;CC;;;S-1-5-21-515639634-1143291363-624655392-1161)(A;;CC;;;S-1-5-21-515639634-1143291363-624655392-9570)"/>
    <protectedRange sqref="AT22 AV22:KE22 A22:E22" name="Range1_6" securityDescriptor="O:WDG:WDD:(A;;CC;;;S-1-5-21-515639634-1143291363-624655392-4399)(A;;CC;;;S-1-5-21-515639634-1143291363-624655392-9522)(A;;CC;;;S-1-5-21-515639634-1143291363-624655392-5759)(A;;CC;;;S-1-5-21-515639634-1143291363-624655392-1161)(A;;CC;;;S-1-5-21-515639634-1143291363-624655392-9570)"/>
    <protectedRange sqref="AR28 AQ30:AQ31" name="Range5_4" securityDescriptor="O:WDG:WDD:(A;;CC;;;WD)"/>
    <protectedRange sqref="AR17:AT18 AR26:AR27 AS26:AT28 AS24:AS25 AS20:AS21 AR29:AT31" name="Range1_8" securityDescriptor="O:WDG:WDD:(A;;CC;;;S-1-5-21-515639634-1143291363-624655392-4399)(A;;CC;;;S-1-5-21-515639634-1143291363-624655392-9522)(A;;CC;;;S-1-5-21-515639634-1143291363-624655392-5759)(A;;CC;;;S-1-5-21-515639634-1143291363-624655392-1161)(A;;CC;;;S-1-5-21-515639634-1143291363-624655392-9570)"/>
    <protectedRange sqref="E28 AP28" name="Range5_5" securityDescriptor="O:WDG:WDD:(A;;CC;;;WD)"/>
    <protectedRange sqref="AS22:AS23 AV23:KE23 A23:E23 AP23" name="Range1_13" securityDescriptor="O:WDG:WDD:(A;;CC;;;S-1-5-21-515639634-1143291363-624655392-4399)(A;;CC;;;S-1-5-21-515639634-1143291363-624655392-9522)(A;;CC;;;S-1-5-21-515639634-1143291363-624655392-5759)(A;;CC;;;S-1-5-21-515639634-1143291363-624655392-1161)(A;;CC;;;S-1-5-21-515639634-1143291363-624655392-9570)"/>
    <protectedRange sqref="AR19:AT19 AV19:KE19 AR20:AR25 A19:E19 AP19:AP22" name="Range1_16" securityDescriptor="O:WDG:WDD:(A;;CC;;;S-1-5-21-515639634-1143291363-624655392-4399)(A;;CC;;;S-1-5-21-515639634-1143291363-624655392-9522)(A;;CC;;;S-1-5-21-515639634-1143291363-624655392-5759)(A;;CC;;;S-1-5-21-515639634-1143291363-624655392-1161)(A;;CC;;;S-1-5-21-515639634-1143291363-624655392-9570)"/>
    <protectedRange sqref="AS58:AT58 AQ32:AR32" name="Range5_6" securityDescriptor="O:WDG:WDD:(A;;CC;;;WD)"/>
    <protectedRange sqref="AS32:AT32" name="Range1_17" securityDescriptor="O:WDG:WDD:(A;;CC;;;S-1-5-21-515639634-1143291363-624655392-4399)(A;;CC;;;S-1-5-21-515639634-1143291363-624655392-9522)(A;;CC;;;S-1-5-21-515639634-1143291363-624655392-5759)(A;;CC;;;S-1-5-21-515639634-1143291363-624655392-1161)(A;;CC;;;S-1-5-21-515639634-1143291363-624655392-9570)"/>
    <protectedRange sqref="D10" name="Range1_1_3" securityDescriptor="O:WDG:WDD:(A;;CC;;;S-1-5-21-515639634-1143291363-624655392-4399)(A;;CC;;;S-1-5-21-515639634-1143291363-624655392-9522)(A;;CC;;;S-1-5-21-515639634-1143291363-624655392-5759)(A;;CC;;;S-1-5-21-515639634-1143291363-624655392-1161)(A;;CC;;;S-1-5-21-515639634-1143291363-624655392-9570)"/>
    <protectedRange sqref="D6" name="Range1_67" securityDescriptor="O:WDG:WDD:(A;;CC;;;S-1-5-21-515639634-1143291363-624655392-4399)(A;;CC;;;S-1-5-21-515639634-1143291363-624655392-9522)(A;;CC;;;S-1-5-21-515639634-1143291363-624655392-5759)(A;;CC;;;S-1-5-21-515639634-1143291363-624655392-1161)(A;;CC;;;S-1-5-21-515639634-1143291363-624655392-9570)"/>
    <protectedRange sqref="F10 J10:M10 O10 Q10:AA10" name="Range1_1_1" securityDescriptor="O:WDG:WDD:(A;;CC;;;S-1-5-21-515639634-1143291363-624655392-4399)(A;;CC;;;S-1-5-21-515639634-1143291363-624655392-9522)(A;;CC;;;S-1-5-21-515639634-1143291363-624655392-5759)(A;;CC;;;S-1-5-21-515639634-1143291363-624655392-1161)(A;;CC;;;S-1-5-21-515639634-1143291363-624655392-9570)"/>
    <protectedRange sqref="F16:M16 O16 Q16:AA16" name="Range1_2_1" securityDescriptor="O:WDG:WDD:(A;;CC;;;S-1-5-21-515639634-1143291363-624655392-4399)(A;;CC;;;S-1-5-21-515639634-1143291363-624655392-9522)(A;;CC;;;S-1-5-21-515639634-1143291363-624655392-5759)(A;;CC;;;S-1-5-21-515639634-1143291363-624655392-1161)(A;;CC;;;S-1-5-21-515639634-1143291363-624655392-9570)"/>
    <protectedRange sqref="F24:O27 F18:O18 F20:O21 P24:P25 P21 Q24:AA27 Q18:AA18 Q20:AA21" name="Range1_4_1" securityDescriptor="O:WDG:WDD:(A;;CC;;;S-1-5-21-515639634-1143291363-624655392-4399)(A;;CC;;;S-1-5-21-515639634-1143291363-624655392-9522)(A;;CC;;;S-1-5-21-515639634-1143291363-624655392-5759)(A;;CC;;;S-1-5-21-515639634-1143291363-624655392-1161)(A;;CC;;;S-1-5-21-515639634-1143291363-624655392-9570)"/>
    <protectedRange sqref="F22:M22 O22 Q22:AA22" name="Range1_6_1" securityDescriptor="O:WDG:WDD:(A;;CC;;;S-1-5-21-515639634-1143291363-624655392-4399)(A;;CC;;;S-1-5-21-515639634-1143291363-624655392-9522)(A;;CC;;;S-1-5-21-515639634-1143291363-624655392-5759)(A;;CC;;;S-1-5-21-515639634-1143291363-624655392-1161)(A;;CC;;;S-1-5-21-515639634-1143291363-624655392-9570)"/>
    <protectedRange sqref="N22" name="Range1_14_2_2" securityDescriptor="O:WDG:WDD:(A;;CC;;;S-1-5-21-515639634-1143291363-624655392-4399)(A;;CC;;;S-1-5-21-515639634-1143291363-624655392-9522)(A;;CC;;;S-1-5-21-515639634-1143291363-624655392-5759)(A;;CC;;;S-1-5-21-515639634-1143291363-624655392-1161)(A;;CC;;;S-1-5-21-515639634-1143291363-624655392-9570)"/>
    <protectedRange sqref="H28 F28 K28:M28 O28 R28 AA28 T28:X28" name="Range5_5_1" securityDescriptor="O:WDG:WDD:(A;;CC;;;WD)"/>
    <protectedRange sqref="F23:K23 M23:U23 W23:AA23" name="Range1_13_1" securityDescriptor="O:WDG:WDD:(A;;CC;;;S-1-5-21-515639634-1143291363-624655392-4399)(A;;CC;;;S-1-5-21-515639634-1143291363-624655392-9522)(A;;CC;;;S-1-5-21-515639634-1143291363-624655392-5759)(A;;CC;;;S-1-5-21-515639634-1143291363-624655392-1161)(A;;CC;;;S-1-5-21-515639634-1143291363-624655392-9570)"/>
    <protectedRange sqref="F19:M19 O19:AA19" name="Range1_16_1" securityDescriptor="O:WDG:WDD:(A;;CC;;;S-1-5-21-515639634-1143291363-624655392-4399)(A;;CC;;;S-1-5-21-515639634-1143291363-624655392-9522)(A;;CC;;;S-1-5-21-515639634-1143291363-624655392-5759)(A;;CC;;;S-1-5-21-515639634-1143291363-624655392-1161)(A;;CC;;;S-1-5-21-515639634-1143291363-624655392-9570)"/>
    <protectedRange sqref="N19" name="Range1_14_2_4" securityDescriptor="O:WDG:WDD:(A;;CC;;;S-1-5-21-515639634-1143291363-624655392-4399)(A;;CC;;;S-1-5-21-515639634-1143291363-624655392-9522)(A;;CC;;;S-1-5-21-515639634-1143291363-624655392-5759)(A;;CC;;;S-1-5-21-515639634-1143291363-624655392-1161)(A;;CC;;;S-1-5-21-515639634-1143291363-624655392-9570)"/>
    <protectedRange sqref="G10" name="Range1_1_2" securityDescriptor="O:WDG:WDD:(A;;CC;;;S-1-5-21-515639634-1143291363-624655392-4399)(A;;CC;;;S-1-5-21-515639634-1143291363-624655392-9522)(A;;CC;;;S-1-5-21-515639634-1143291363-624655392-5759)(A;;CC;;;S-1-5-21-515639634-1143291363-624655392-1161)(A;;CC;;;S-1-5-21-515639634-1143291363-624655392-9570)"/>
    <protectedRange sqref="E6:AB6" name="Range1_3" securityDescriptor="O:WDG:WDD:(A;;CC;;;S-1-5-21-515639634-1143291363-624655392-4399)(A;;CC;;;S-1-5-21-515639634-1143291363-624655392-9522)(A;;CC;;;S-1-5-21-515639634-1143291363-624655392-5759)(A;;CC;;;S-1-5-21-515639634-1143291363-624655392-1161)(A;;CC;;;S-1-5-21-515639634-1143291363-624655392-9570)"/>
    <protectedRange sqref="P10" name="Range1_1_7_1" securityDescriptor="O:WDG:WDD:(A;;CC;;;S-1-5-21-515639634-1143291363-624655392-4399)(A;;CC;;;S-1-5-21-515639634-1143291363-624655392-9522)(A;;CC;;;S-1-5-21-515639634-1143291363-624655392-5759)(A;;CC;;;S-1-5-21-515639634-1143291363-624655392-1161)(A;;CC;;;S-1-5-21-515639634-1143291363-624655392-9570)"/>
    <protectedRange sqref="P16" name="Range1_2_4_1" securityDescriptor="O:WDG:WDD:(A;;CC;;;S-1-5-21-515639634-1143291363-624655392-4399)(A;;CC;;;S-1-5-21-515639634-1143291363-624655392-9522)(A;;CC;;;S-1-5-21-515639634-1143291363-624655392-5759)(A;;CC;;;S-1-5-21-515639634-1143291363-624655392-1161)(A;;CC;;;S-1-5-21-515639634-1143291363-624655392-9570)"/>
    <protectedRange sqref="P18 P20 P26:P27" name="Range1_4_7_1" securityDescriptor="O:WDG:WDD:(A;;CC;;;S-1-5-21-515639634-1143291363-624655392-4399)(A;;CC;;;S-1-5-21-515639634-1143291363-624655392-9522)(A;;CC;;;S-1-5-21-515639634-1143291363-624655392-5759)(A;;CC;;;S-1-5-21-515639634-1143291363-624655392-1161)(A;;CC;;;S-1-5-21-515639634-1143291363-624655392-9570)"/>
    <protectedRange sqref="P22" name="Range1_6_8_1" securityDescriptor="O:WDG:WDD:(A;;CC;;;S-1-5-21-515639634-1143291363-624655392-4399)(A;;CC;;;S-1-5-21-515639634-1143291363-624655392-9522)(A;;CC;;;S-1-5-21-515639634-1143291363-624655392-5759)(A;;CC;;;S-1-5-21-515639634-1143291363-624655392-1161)(A;;CC;;;S-1-5-21-515639634-1143291363-624655392-9570)"/>
    <protectedRange sqref="P28" name="Range5_5_2_1" securityDescriptor="O:WDG:WDD:(A;;CC;;;WD)"/>
    <protectedRange sqref="AB10:AF10" name="Range1_1_5" securityDescriptor="O:WDG:WDD:(A;;CC;;;S-1-5-21-515639634-1143291363-624655392-4399)(A;;CC;;;S-1-5-21-515639634-1143291363-624655392-9522)(A;;CC;;;S-1-5-21-515639634-1143291363-624655392-5759)(A;;CC;;;S-1-5-21-515639634-1143291363-624655392-1161)(A;;CC;;;S-1-5-21-515639634-1143291363-624655392-9570)"/>
    <protectedRange sqref="AB16:AF16" name="Range1_2_3" securityDescriptor="O:WDG:WDD:(A;;CC;;;S-1-5-21-515639634-1143291363-624655392-4399)(A;;CC;;;S-1-5-21-515639634-1143291363-624655392-9522)(A;;CC;;;S-1-5-21-515639634-1143291363-624655392-5759)(A;;CC;;;S-1-5-21-515639634-1143291363-624655392-1161)(A;;CC;;;S-1-5-21-515639634-1143291363-624655392-9570)"/>
    <protectedRange sqref="AB24:AF27 AB18:AF18 AB20:AF21" name="Range1_4_3" securityDescriptor="O:WDG:WDD:(A;;CC;;;S-1-5-21-515639634-1143291363-624655392-4399)(A;;CC;;;S-1-5-21-515639634-1143291363-624655392-9522)(A;;CC;;;S-1-5-21-515639634-1143291363-624655392-5759)(A;;CC;;;S-1-5-21-515639634-1143291363-624655392-1161)(A;;CC;;;S-1-5-21-515639634-1143291363-624655392-9570)"/>
    <protectedRange sqref="AB22:AF22" name="Range1_6_3" securityDescriptor="O:WDG:WDD:(A;;CC;;;S-1-5-21-515639634-1143291363-624655392-4399)(A;;CC;;;S-1-5-21-515639634-1143291363-624655392-9522)(A;;CC;;;S-1-5-21-515639634-1143291363-624655392-5759)(A;;CC;;;S-1-5-21-515639634-1143291363-624655392-1161)(A;;CC;;;S-1-5-21-515639634-1143291363-624655392-9570)"/>
    <protectedRange sqref="AB28:AE28" name="Range5_5_3" securityDescriptor="O:WDG:WDD:(A;;CC;;;WD)"/>
    <protectedRange sqref="AB23:AE23" name="Range1_13_3" securityDescriptor="O:WDG:WDD:(A;;CC;;;S-1-5-21-515639634-1143291363-624655392-4399)(A;;CC;;;S-1-5-21-515639634-1143291363-624655392-9522)(A;;CC;;;S-1-5-21-515639634-1143291363-624655392-5759)(A;;CC;;;S-1-5-21-515639634-1143291363-624655392-1161)(A;;CC;;;S-1-5-21-515639634-1143291363-624655392-9570)"/>
    <protectedRange sqref="AB19:AF19" name="Range1_16_3" securityDescriptor="O:WDG:WDD:(A;;CC;;;S-1-5-21-515639634-1143291363-624655392-4399)(A;;CC;;;S-1-5-21-515639634-1143291363-624655392-9522)(A;;CC;;;S-1-5-21-515639634-1143291363-624655392-5759)(A;;CC;;;S-1-5-21-515639634-1143291363-624655392-1161)(A;;CC;;;S-1-5-21-515639634-1143291363-624655392-9570)"/>
    <protectedRange sqref="AC6:AF6" name="Range1_63_1" securityDescriptor="O:WDG:WDD:(A;;CC;;;S-1-5-21-515639634-1143291363-624655392-4399)(A;;CC;;;S-1-5-21-515639634-1143291363-624655392-9522)(A;;CC;;;S-1-5-21-515639634-1143291363-624655392-5759)(A;;CC;;;S-1-5-21-515639634-1143291363-624655392-1161)(A;;CC;;;S-1-5-21-515639634-1143291363-624655392-9570)"/>
    <protectedRange sqref="AG10:AI10" name="Range1_1_4" securityDescriptor="O:WDG:WDD:(A;;CC;;;S-1-5-21-515639634-1143291363-624655392-4399)(A;;CC;;;S-1-5-21-515639634-1143291363-624655392-9522)(A;;CC;;;S-1-5-21-515639634-1143291363-624655392-5759)(A;;CC;;;S-1-5-21-515639634-1143291363-624655392-1161)(A;;CC;;;S-1-5-21-515639634-1143291363-624655392-9570)"/>
    <protectedRange sqref="AG16:AI16" name="Range1_2_2" securityDescriptor="O:WDG:WDD:(A;;CC;;;S-1-5-21-515639634-1143291363-624655392-4399)(A;;CC;;;S-1-5-21-515639634-1143291363-624655392-9522)(A;;CC;;;S-1-5-21-515639634-1143291363-624655392-5759)(A;;CC;;;S-1-5-21-515639634-1143291363-624655392-1161)(A;;CC;;;S-1-5-21-515639634-1143291363-624655392-9570)"/>
    <protectedRange sqref="AG24:AI27 AG18:AI18 AG20:AI21" name="Range1_4_2" securityDescriptor="O:WDG:WDD:(A;;CC;;;S-1-5-21-515639634-1143291363-624655392-4399)(A;;CC;;;S-1-5-21-515639634-1143291363-624655392-9522)(A;;CC;;;S-1-5-21-515639634-1143291363-624655392-5759)(A;;CC;;;S-1-5-21-515639634-1143291363-624655392-1161)(A;;CC;;;S-1-5-21-515639634-1143291363-624655392-9570)"/>
    <protectedRange sqref="AG22:AI22" name="Range1_6_2" securityDescriptor="O:WDG:WDD:(A;;CC;;;S-1-5-21-515639634-1143291363-624655392-4399)(A;;CC;;;S-1-5-21-515639634-1143291363-624655392-9522)(A;;CC;;;S-1-5-21-515639634-1143291363-624655392-5759)(A;;CC;;;S-1-5-21-515639634-1143291363-624655392-1161)(A;;CC;;;S-1-5-21-515639634-1143291363-624655392-9570)"/>
    <protectedRange sqref="AG28:AI28" name="Range5_5_2" securityDescriptor="O:WDG:WDD:(A;;CC;;;WD)"/>
    <protectedRange sqref="AG23" name="Range1_13_2" securityDescriptor="O:WDG:WDD:(A;;CC;;;S-1-5-21-515639634-1143291363-624655392-4399)(A;;CC;;;S-1-5-21-515639634-1143291363-624655392-9522)(A;;CC;;;S-1-5-21-515639634-1143291363-624655392-5759)(A;;CC;;;S-1-5-21-515639634-1143291363-624655392-1161)(A;;CC;;;S-1-5-21-515639634-1143291363-624655392-9570)"/>
    <protectedRange sqref="AG19:AI19" name="Range1_16_2" securityDescriptor="O:WDG:WDD:(A;;CC;;;S-1-5-21-515639634-1143291363-624655392-4399)(A;;CC;;;S-1-5-21-515639634-1143291363-624655392-9522)(A;;CC;;;S-1-5-21-515639634-1143291363-624655392-5759)(A;;CC;;;S-1-5-21-515639634-1143291363-624655392-1161)(A;;CC;;;S-1-5-21-515639634-1143291363-624655392-9570)"/>
    <protectedRange sqref="AG6:AI6" name="Range1_63" securityDescriptor="O:WDG:WDD:(A;;CC;;;S-1-5-21-515639634-1143291363-624655392-4399)(A;;CC;;;S-1-5-21-515639634-1143291363-624655392-9522)(A;;CC;;;S-1-5-21-515639634-1143291363-624655392-5759)(A;;CC;;;S-1-5-21-515639634-1143291363-624655392-1161)(A;;CC;;;S-1-5-21-515639634-1143291363-624655392-9570)"/>
    <protectedRange sqref="AK10:AL10" name="Range1_1_6" securityDescriptor="O:WDG:WDD:(A;;CC;;;S-1-5-21-515639634-1143291363-624655392-4399)(A;;CC;;;S-1-5-21-515639634-1143291363-624655392-9522)(A;;CC;;;S-1-5-21-515639634-1143291363-624655392-5759)(A;;CC;;;S-1-5-21-515639634-1143291363-624655392-1161)(A;;CC;;;S-1-5-21-515639634-1143291363-624655392-9570)"/>
    <protectedRange sqref="AJ16:AL16" name="Range1_2_4" securityDescriptor="O:WDG:WDD:(A;;CC;;;S-1-5-21-515639634-1143291363-624655392-4399)(A;;CC;;;S-1-5-21-515639634-1143291363-624655392-9522)(A;;CC;;;S-1-5-21-515639634-1143291363-624655392-5759)(A;;CC;;;S-1-5-21-515639634-1143291363-624655392-1161)(A;;CC;;;S-1-5-21-515639634-1143291363-624655392-9570)"/>
    <protectedRange sqref="AJ18:AL18 AJ20:AL21 AJ24:AL27" name="Range1_4_4" securityDescriptor="O:WDG:WDD:(A;;CC;;;S-1-5-21-515639634-1143291363-624655392-4399)(A;;CC;;;S-1-5-21-515639634-1143291363-624655392-9522)(A;;CC;;;S-1-5-21-515639634-1143291363-624655392-5759)(A;;CC;;;S-1-5-21-515639634-1143291363-624655392-1161)(A;;CC;;;S-1-5-21-515639634-1143291363-624655392-9570)"/>
    <protectedRange sqref="AJ22:AL22" name="Range1_6_4" securityDescriptor="O:WDG:WDD:(A;;CC;;;S-1-5-21-515639634-1143291363-624655392-4399)(A;;CC;;;S-1-5-21-515639634-1143291363-624655392-9522)(A;;CC;;;S-1-5-21-515639634-1143291363-624655392-5759)(A;;CC;;;S-1-5-21-515639634-1143291363-624655392-1161)(A;;CC;;;S-1-5-21-515639634-1143291363-624655392-9570)"/>
    <protectedRange sqref="AJ28:AL28" name="Range5_5_4" securityDescriptor="O:WDG:WDD:(A;;CC;;;WD)"/>
    <protectedRange sqref="AL23" name="Range1_13_4" securityDescriptor="O:WDG:WDD:(A;;CC;;;S-1-5-21-515639634-1143291363-624655392-4399)(A;;CC;;;S-1-5-21-515639634-1143291363-624655392-9522)(A;;CC;;;S-1-5-21-515639634-1143291363-624655392-5759)(A;;CC;;;S-1-5-21-515639634-1143291363-624655392-1161)(A;;CC;;;S-1-5-21-515639634-1143291363-624655392-9570)"/>
    <protectedRange sqref="AJ19:AL19" name="Range1_16_4" securityDescriptor="O:WDG:WDD:(A;;CC;;;S-1-5-21-515639634-1143291363-624655392-4399)(A;;CC;;;S-1-5-21-515639634-1143291363-624655392-9522)(A;;CC;;;S-1-5-21-515639634-1143291363-624655392-5759)(A;;CC;;;S-1-5-21-515639634-1143291363-624655392-1161)(A;;CC;;;S-1-5-21-515639634-1143291363-624655392-9570)"/>
    <protectedRange sqref="AK6:AL6" name="Range1_63_2" securityDescriptor="O:WDG:WDD:(A;;CC;;;S-1-5-21-515639634-1143291363-624655392-4399)(A;;CC;;;S-1-5-21-515639634-1143291363-624655392-9522)(A;;CC;;;S-1-5-21-515639634-1143291363-624655392-5759)(A;;CC;;;S-1-5-21-515639634-1143291363-624655392-1161)(A;;CC;;;S-1-5-21-515639634-1143291363-624655392-9570)"/>
    <protectedRange sqref="L23 V23 AH23:AK23 AF23" name="Range1_13_5" securityDescriptor="O:WDG:WDD:(A;;CC;;;S-1-5-21-515639634-1143291363-624655392-4399)(A;;CC;;;S-1-5-21-515639634-1143291363-624655392-9522)(A;;CC;;;S-1-5-21-515639634-1143291363-624655392-5759)(A;;CC;;;S-1-5-21-515639634-1143291363-624655392-1161)(A;;CC;;;S-1-5-21-515639634-1143291363-624655392-9570)"/>
    <protectedRange sqref="AM10:AO10" name="Range1_1_7" securityDescriptor="O:WDG:WDD:(A;;CC;;;S-1-5-21-515639634-1143291363-624655392-4399)(A;;CC;;;S-1-5-21-515639634-1143291363-624655392-9522)(A;;CC;;;S-1-5-21-515639634-1143291363-624655392-5759)(A;;CC;;;S-1-5-21-515639634-1143291363-624655392-1161)(A;;CC;;;S-1-5-21-515639634-1143291363-624655392-9570)"/>
    <protectedRange sqref="AM16:AO16" name="Range1_2_5" securityDescriptor="O:WDG:WDD:(A;;CC;;;S-1-5-21-515639634-1143291363-624655392-4399)(A;;CC;;;S-1-5-21-515639634-1143291363-624655392-9522)(A;;CC;;;S-1-5-21-515639634-1143291363-624655392-5759)(A;;CC;;;S-1-5-21-515639634-1143291363-624655392-1161)(A;;CC;;;S-1-5-21-515639634-1143291363-624655392-9570)"/>
    <protectedRange sqref="AM18:AO18 AM20:AO21" name="Range1_4_5" securityDescriptor="O:WDG:WDD:(A;;CC;;;S-1-5-21-515639634-1143291363-624655392-4399)(A;;CC;;;S-1-5-21-515639634-1143291363-624655392-9522)(A;;CC;;;S-1-5-21-515639634-1143291363-624655392-5759)(A;;CC;;;S-1-5-21-515639634-1143291363-624655392-1161)(A;;CC;;;S-1-5-21-515639634-1143291363-624655392-9570)"/>
    <protectedRange sqref="AM28:AN28" name="Range5_5_5" securityDescriptor="O:WDG:WDD:(A;;CC;;;WD)"/>
    <protectedRange sqref="AM19:AO19" name="Range1_16_5" securityDescriptor="O:WDG:WDD:(A;;CC;;;S-1-5-21-515639634-1143291363-624655392-4399)(A;;CC;;;S-1-5-21-515639634-1143291363-624655392-9522)(A;;CC;;;S-1-5-21-515639634-1143291363-624655392-5759)(A;;CC;;;S-1-5-21-515639634-1143291363-624655392-1161)(A;;CC;;;S-1-5-21-515639634-1143291363-624655392-9570)"/>
    <protectedRange sqref="AM6:AO6 AJ6" name="Range1_63_3" securityDescriptor="O:WDG:WDD:(A;;CC;;;S-1-5-21-515639634-1143291363-624655392-4399)(A;;CC;;;S-1-5-21-515639634-1143291363-624655392-9522)(A;;CC;;;S-1-5-21-515639634-1143291363-624655392-5759)(A;;CC;;;S-1-5-21-515639634-1143291363-624655392-1161)(A;;CC;;;S-1-5-21-515639634-1143291363-624655392-9570)"/>
    <protectedRange sqref="AM26:AO27" name="Range1_4_6" securityDescriptor="O:WDG:WDD:(A;;CC;;;S-1-5-21-515639634-1143291363-624655392-4399)(A;;CC;;;S-1-5-21-515639634-1143291363-624655392-9522)(A;;CC;;;S-1-5-21-515639634-1143291363-624655392-5759)(A;;CC;;;S-1-5-21-515639634-1143291363-624655392-1161)(A;;CC;;;S-1-5-21-515639634-1143291363-624655392-9570)"/>
    <protectedRange sqref="AM24:AO25" name="Range1_4_7" securityDescriptor="O:WDG:WDD:(A;;CC;;;S-1-5-21-515639634-1143291363-624655392-4399)(A;;CC;;;S-1-5-21-515639634-1143291363-624655392-9522)(A;;CC;;;S-1-5-21-515639634-1143291363-624655392-5759)(A;;CC;;;S-1-5-21-515639634-1143291363-624655392-1161)(A;;CC;;;S-1-5-21-515639634-1143291363-624655392-9570)"/>
    <protectedRange sqref="AM22:AO22" name="Range1_6_7" securityDescriptor="O:WDG:WDD:(A;;CC;;;S-1-5-21-515639634-1143291363-624655392-4399)(A;;CC;;;S-1-5-21-515639634-1143291363-624655392-9522)(A;;CC;;;S-1-5-21-515639634-1143291363-624655392-5759)(A;;CC;;;S-1-5-21-515639634-1143291363-624655392-1161)(A;;CC;;;S-1-5-21-515639634-1143291363-624655392-9570)"/>
    <protectedRange sqref="AM23:AO23" name="Range1_13_8" securityDescriptor="O:WDG:WDD:(A;;CC;;;S-1-5-21-515639634-1143291363-624655392-4399)(A;;CC;;;S-1-5-21-515639634-1143291363-624655392-9522)(A;;CC;;;S-1-5-21-515639634-1143291363-624655392-5759)(A;;CC;;;S-1-5-21-515639634-1143291363-624655392-1161)(A;;CC;;;S-1-5-21-515639634-1143291363-624655392-9570)"/>
  </protectedRanges>
  <mergeCells count="35">
    <mergeCell ref="AL13:AL14"/>
    <mergeCell ref="AK13:AK14"/>
    <mergeCell ref="AJ13:AJ14"/>
    <mergeCell ref="AB13:AB14"/>
    <mergeCell ref="AD13:AD14"/>
    <mergeCell ref="AC13:AC14"/>
    <mergeCell ref="AF13:AF14"/>
    <mergeCell ref="AE13:AE14"/>
    <mergeCell ref="AG13:AG14"/>
    <mergeCell ref="AI13:AI14"/>
    <mergeCell ref="AH13:AH14"/>
    <mergeCell ref="AA13:AA14"/>
    <mergeCell ref="S13:S14"/>
    <mergeCell ref="T13:T14"/>
    <mergeCell ref="U13:U14"/>
    <mergeCell ref="V13:V14"/>
    <mergeCell ref="W13:W14"/>
    <mergeCell ref="Q13:Q14"/>
    <mergeCell ref="R13:R14"/>
    <mergeCell ref="X13:X14"/>
    <mergeCell ref="Y13:Y14"/>
    <mergeCell ref="Z13:Z14"/>
    <mergeCell ref="E13:E14"/>
    <mergeCell ref="D13:D14"/>
    <mergeCell ref="F13:F14"/>
    <mergeCell ref="G13:G14"/>
    <mergeCell ref="H13:H14"/>
    <mergeCell ref="N13:N14"/>
    <mergeCell ref="O13:O14"/>
    <mergeCell ref="P13:P14"/>
    <mergeCell ref="I13:I14"/>
    <mergeCell ref="J13:J14"/>
    <mergeCell ref="K13:K14"/>
    <mergeCell ref="L13:L14"/>
    <mergeCell ref="M13:M14"/>
  </mergeCells>
  <conditionalFormatting sqref="A26:AL26">
    <cfRule type="cellIs" dxfId="28" priority="42" operator="lessThan">
      <formula>0</formula>
    </cfRule>
  </conditionalFormatting>
  <conditionalFormatting sqref="A28:AL28">
    <cfRule type="cellIs" dxfId="27" priority="37" operator="lessThan">
      <formula>0</formula>
    </cfRule>
  </conditionalFormatting>
  <conditionalFormatting sqref="A33:AT33">
    <cfRule type="cellIs" dxfId="26" priority="21" operator="lessThan">
      <formula>0</formula>
    </cfRule>
  </conditionalFormatting>
  <conditionalFormatting sqref="D6">
    <cfRule type="containsText" dxfId="25" priority="501" operator="containsText" text="ON HOLD">
      <formula>NOT(ISERROR(SEARCH("ON HOLD",D6)))</formula>
    </cfRule>
  </conditionalFormatting>
  <conditionalFormatting sqref="D21:E21">
    <cfRule type="cellIs" dxfId="24" priority="567" operator="notEqual">
      <formula>#REF!</formula>
    </cfRule>
  </conditionalFormatting>
  <conditionalFormatting sqref="D20:AO20">
    <cfRule type="cellIs" dxfId="23" priority="8" operator="notEqual">
      <formula>"USD"</formula>
    </cfRule>
  </conditionalFormatting>
  <conditionalFormatting sqref="D31:AO31">
    <cfRule type="cellIs" dxfId="22" priority="17" operator="greaterThan">
      <formula>0.25</formula>
    </cfRule>
  </conditionalFormatting>
  <conditionalFormatting sqref="D32:AO32">
    <cfRule type="cellIs" dxfId="21" priority="20" operator="equal">
      <formula>1</formula>
    </cfRule>
  </conditionalFormatting>
  <conditionalFormatting sqref="D7:AP9">
    <cfRule type="cellIs" dxfId="20" priority="18" operator="between">
      <formula>1</formula>
      <formula>100000000</formula>
    </cfRule>
  </conditionalFormatting>
  <conditionalFormatting sqref="D34:XFD34">
    <cfRule type="cellIs" dxfId="19" priority="16" operator="greaterThan">
      <formula>1</formula>
    </cfRule>
  </conditionalFormatting>
  <conditionalFormatting sqref="AB21:AF21">
    <cfRule type="cellIs" dxfId="18" priority="107" operator="notEqual">
      <formula>#REF!</formula>
    </cfRule>
  </conditionalFormatting>
  <conditionalFormatting sqref="AC6:AF6">
    <cfRule type="containsText" dxfId="17" priority="85" operator="containsText" text="ON HOLD">
      <formula>NOT(ISERROR(SEARCH("ON HOLD",AC6)))</formula>
    </cfRule>
  </conditionalFormatting>
  <conditionalFormatting sqref="AM27:AO28">
    <cfRule type="cellIs" dxfId="16" priority="4" operator="lessThan">
      <formula>0</formula>
    </cfRule>
  </conditionalFormatting>
  <conditionalFormatting sqref="AP26">
    <cfRule type="cellIs" dxfId="15" priority="546" operator="lessThan">
      <formula>0</formula>
    </cfRule>
  </conditionalFormatting>
  <conditionalFormatting sqref="AP28">
    <cfRule type="cellIs" dxfId="14" priority="545" operator="lessThan">
      <formula>0</formula>
    </cfRule>
  </conditionalFormatting>
  <conditionalFormatting sqref="AR26:AT26 AR28:AT28 AT29:AT31">
    <cfRule type="cellIs" dxfId="13" priority="571" operator="lessThan">
      <formula>0</formula>
    </cfRule>
  </conditionalFormatting>
  <pageMargins left="0.45" right="0.45" top="0.5" bottom="0.5" header="0.3" footer="0.3"/>
  <pageSetup scale="58" orientation="landscape" horizontalDpi="1200" verticalDpi="1200" r:id="rId1"/>
  <rowBreaks count="1" manualBreakCount="1">
    <brk id="57" max="16383" man="1"/>
  </rowBreaks>
  <legacyDrawing r:id="rId2"/>
  <extLst>
    <ext xmlns:x14="http://schemas.microsoft.com/office/spreadsheetml/2009/9/main" uri="{78C0D931-6437-407d-A8EE-F0AAD7539E65}">
      <x14:conditionalFormattings>
        <x14:conditionalFormatting xmlns:xm="http://schemas.microsoft.com/office/excel/2006/main">
          <x14:cfRule type="cellIs" priority="1120" operator="notEqual" id="{3FE88F52-8F26-450F-A482-BDE19F744181}">
            <xm:f>'WIP COMBINED'!#REF!</xm:f>
            <x14:dxf>
              <fill>
                <patternFill>
                  <bgColor theme="6" tint="0.79998168889431442"/>
                </patternFill>
              </fill>
            </x14:dxf>
          </x14:cfRule>
          <xm:sqref>F21:AA21</xm:sqref>
        </x14:conditionalFormatting>
        <x14:conditionalFormatting xmlns:xm="http://schemas.microsoft.com/office/excel/2006/main">
          <x14:cfRule type="containsText" priority="1119" operator="containsText" text="ON HOLD" id="{69B575F8-6056-4BF5-BE51-576EB8549DF7}">
            <xm:f>NOT(ISERROR(SEARCH("ON HOLD",'WIP COMBINED'!#REF!)))</xm:f>
            <x14:dxf>
              <fill>
                <patternFill>
                  <bgColor theme="9"/>
                </patternFill>
              </fill>
            </x14:dxf>
          </x14:cfRule>
          <xm:sqref>E6:AB6</xm:sqref>
        </x14:conditionalFormatting>
        <x14:conditionalFormatting xmlns:xm="http://schemas.microsoft.com/office/excel/2006/main">
          <x14:cfRule type="containsText" priority="1535" operator="containsText" text="ON HOLD" id="{29A8F03C-E7BC-499E-97A7-7F0F22180680}">
            <xm:f>NOT(ISERROR(SEARCH("ON HOLD",'WIP COMBINED'!BB1)))</xm:f>
            <x14:dxf>
              <fill>
                <patternFill>
                  <bgColor theme="9"/>
                </patternFill>
              </fill>
            </x14:dxf>
          </x14:cfRule>
          <xm:sqref>AG6:AH6</xm:sqref>
        </x14:conditionalFormatting>
        <x14:conditionalFormatting xmlns:xm="http://schemas.microsoft.com/office/excel/2006/main">
          <x14:cfRule type="cellIs" priority="11" operator="notEqual" id="{74CB1A49-E844-4BC1-B2C7-47D1BC7061B8}">
            <xm:f>'WIP COMBINED'!#REF!</xm:f>
            <x14:dxf>
              <fill>
                <patternFill>
                  <bgColor theme="6" tint="0.79998168889431442"/>
                </patternFill>
              </fill>
            </x14:dxf>
          </x14:cfRule>
          <xm:sqref>AG21:AO21</xm:sqref>
        </x14:conditionalFormatting>
        <x14:conditionalFormatting xmlns:xm="http://schemas.microsoft.com/office/excel/2006/main">
          <x14:cfRule type="containsText" priority="1616" operator="containsText" text="ON HOLD" id="{29A8F03C-E7BC-499E-97A7-7F0F22180680}">
            <xm:f>NOT(ISERROR(SEARCH("ON HOLD",'WIP COMBINED'!#REF!)))</xm:f>
            <x14:dxf>
              <fill>
                <patternFill>
                  <bgColor theme="9"/>
                </patternFill>
              </fill>
            </x14:dxf>
          </x14:cfRule>
          <xm:sqref>AI6</xm:sqref>
        </x14:conditionalFormatting>
        <x14:conditionalFormatting xmlns:xm="http://schemas.microsoft.com/office/excel/2006/main">
          <x14:cfRule type="containsText" priority="59" operator="containsText" text="ON HOLD" id="{29A8F03C-E7BC-499E-97A7-7F0F22180680}">
            <xm:f>NOT(ISERROR(SEARCH("ON HOLD",'WIP COMBINED'!BD1)))</xm:f>
            <x14:dxf>
              <fill>
                <patternFill>
                  <bgColor theme="9"/>
                </patternFill>
              </fill>
            </x14:dxf>
          </x14:cfRule>
          <xm:sqref>AK6:AL6</xm:sqref>
        </x14:conditionalFormatting>
        <x14:conditionalFormatting xmlns:xm="http://schemas.microsoft.com/office/excel/2006/main">
          <x14:cfRule type="containsText" priority="1492" operator="containsText" text="ON HOLD" id="{BC3EA3C2-EDA5-437F-A564-734E3C778C18}">
            <xm:f>NOT(ISERROR(SEARCH("ON HOLD",'WIP COMBINED'!O1)))</xm:f>
            <x14:dxf>
              <fill>
                <patternFill>
                  <bgColor theme="9"/>
                </patternFill>
              </fill>
            </x14:dxf>
          </x14:cfRule>
          <xm:sqref>AM6:AN6 AJ6</xm:sqref>
        </x14:conditionalFormatting>
        <x14:conditionalFormatting xmlns:xm="http://schemas.microsoft.com/office/excel/2006/main">
          <x14:cfRule type="containsText" priority="1300" operator="containsText" text="ON HOLD" id="{BC3EA3C2-EDA5-437F-A564-734E3C778C18}">
            <xm:f>NOT(ISERROR(SEARCH("ON HOLD",'WIP COMBINED'!V1)))</xm:f>
            <x14:dxf>
              <fill>
                <patternFill>
                  <bgColor theme="9"/>
                </patternFill>
              </fill>
            </x14:dxf>
          </x14:cfRule>
          <xm:sqref>AO6</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A8A460CE926C445B0C6BDD1AF418ED4" ma:contentTypeVersion="13" ma:contentTypeDescription="Create a new document." ma:contentTypeScope="" ma:versionID="4072a7564ff533ff6b57415c6281ae46">
  <xsd:schema xmlns:xsd="http://www.w3.org/2001/XMLSchema" xmlns:xs="http://www.w3.org/2001/XMLSchema" xmlns:p="http://schemas.microsoft.com/office/2006/metadata/properties" xmlns:ns2="f0d97277-8e0e-4d54-b56f-d9f92d574aec" xmlns:ns3="1432d7b7-ee0d-4e10-a68b-aa42e9e06f1c" targetNamespace="http://schemas.microsoft.com/office/2006/metadata/properties" ma:root="true" ma:fieldsID="85493b8263fbfdc5972ac08d07de9de6" ns2:_="" ns3:_="">
    <xsd:import namespace="f0d97277-8e0e-4d54-b56f-d9f92d574aec"/>
    <xsd:import namespace="1432d7b7-ee0d-4e10-a68b-aa42e9e06f1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d97277-8e0e-4d54-b56f-d9f92d574ae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1f3d0fb9-3316-4839-83de-41e9401be8a1"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432d7b7-ee0d-4e10-a68b-aa42e9e06f1c"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79bd1eef-7fb9-483b-a728-f6519313e5bf}" ma:internalName="TaxCatchAll" ma:showField="CatchAllData" ma:web="1432d7b7-ee0d-4e10-a68b-aa42e9e06f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1432d7b7-ee0d-4e10-a68b-aa42e9e06f1c" xsi:nil="true"/>
    <lcf76f155ced4ddcb4097134ff3c332f xmlns="f0d97277-8e0e-4d54-b56f-d9f92d574aec">
      <Terms xmlns="http://schemas.microsoft.com/office/infopath/2007/PartnerControls"/>
    </lcf76f155ced4ddcb4097134ff3c332f>
    <SharedWithUsers xmlns="1432d7b7-ee0d-4e10-a68b-aa42e9e06f1c">
      <UserInfo>
        <DisplayName/>
        <AccountId xsi:nil="true"/>
        <AccountType/>
      </UserInfo>
    </SharedWithUsers>
    <MediaLengthInSeconds xmlns="f0d97277-8e0e-4d54-b56f-d9f92d574aec" xsi:nil="true"/>
  </documentManagement>
</p:properties>
</file>

<file path=customXml/itemProps1.xml><?xml version="1.0" encoding="utf-8"?>
<ds:datastoreItem xmlns:ds="http://schemas.openxmlformats.org/officeDocument/2006/customXml" ds:itemID="{1DC2D64B-E621-4335-8693-A3C4F55E40C9}">
  <ds:schemaRefs>
    <ds:schemaRef ds:uri="http://schemas.microsoft.com/sharepoint/v3/contenttype/forms"/>
  </ds:schemaRefs>
</ds:datastoreItem>
</file>

<file path=customXml/itemProps2.xml><?xml version="1.0" encoding="utf-8"?>
<ds:datastoreItem xmlns:ds="http://schemas.openxmlformats.org/officeDocument/2006/customXml" ds:itemID="{A01CDD7D-5F9D-496C-A9F9-C730001EEF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d97277-8e0e-4d54-b56f-d9f92d574aec"/>
    <ds:schemaRef ds:uri="1432d7b7-ee0d-4e10-a68b-aa42e9e06f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66B7877-BD20-400E-8956-2A7B95C81B13}">
  <ds:schemaRefs>
    <ds:schemaRef ds:uri="http://schemas.microsoft.com/office/2006/metadata/properties"/>
    <ds:schemaRef ds:uri="http://schemas.microsoft.com/office/infopath/2007/PartnerControls"/>
    <ds:schemaRef ds:uri="1432d7b7-ee0d-4e10-a68b-aa42e9e06f1c"/>
    <ds:schemaRef ds:uri="f0d97277-8e0e-4d54-b56f-d9f92d574ae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6</vt:i4>
      </vt:variant>
    </vt:vector>
  </HeadingPairs>
  <TitlesOfParts>
    <vt:vector size="25" baseType="lpstr">
      <vt:lpstr>WIP COMBINED (2)</vt:lpstr>
      <vt:lpstr>Sheet1</vt:lpstr>
      <vt:lpstr>WIP COMBINED</vt:lpstr>
      <vt:lpstr>06615.10</vt:lpstr>
      <vt:lpstr>06746.10</vt:lpstr>
      <vt:lpstr>06762.10</vt:lpstr>
      <vt:lpstr>CHID HOURS &lt; 2019</vt:lpstr>
      <vt:lpstr>CHBK HOURS &lt; 2019</vt:lpstr>
      <vt:lpstr>HBCH HOURS &lt; 2019</vt:lpstr>
      <vt:lpstr>ppr new</vt:lpstr>
      <vt:lpstr>IC Hours list</vt:lpstr>
      <vt:lpstr>IC HOURS</vt:lpstr>
      <vt:lpstr>Freelancer Hours</vt:lpstr>
      <vt:lpstr>completed 2021</vt:lpstr>
      <vt:lpstr>completed 2020</vt:lpstr>
      <vt:lpstr>completed 2019</vt:lpstr>
      <vt:lpstr>completed 2018</vt:lpstr>
      <vt:lpstr>2019 IC HRS</vt:lpstr>
      <vt:lpstr>completed 2022</vt:lpstr>
      <vt:lpstr>'completed 2019'!Print_Area</vt:lpstr>
      <vt:lpstr>'completed 2020'!Print_Area</vt:lpstr>
      <vt:lpstr>'completed 2021'!Print_Area</vt:lpstr>
      <vt:lpstr>'completed 2022'!Print_Area</vt:lpstr>
      <vt:lpstr>'WIP COMBINED'!Print_Area</vt:lpstr>
      <vt:lpstr>'WIP COMBINED (2)'!Print_Area</vt:lpstr>
    </vt:vector>
  </TitlesOfParts>
  <Manager/>
  <Company>Hirsch Bedner Associates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CindyB</dc:creator>
  <cp:keywords/>
  <dc:description/>
  <cp:lastModifiedBy>Herbert Montevirgen</cp:lastModifiedBy>
  <cp:revision/>
  <dcterms:created xsi:type="dcterms:W3CDTF">2013-12-17T22:19:56Z</dcterms:created>
  <dcterms:modified xsi:type="dcterms:W3CDTF">2024-02-29T20:19:27Z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0x0101000A8A460CE926C445B0C6BDD1AF418ED4</vt:lpwstr>
  </property>
  <property fmtid="{D5CDD505-2E9C-101B-9397-08002B2CF9AE}" pid="3" name="Order">
    <vt:r8>29691300</vt:r8>
  </property>
  <property fmtid="{D5CDD505-2E9C-101B-9397-08002B2CF9AE}" pid="4" name="_SourceUrl">
    <vt:lpwstr/>
  </property>
  <property fmtid="{D5CDD505-2E9C-101B-9397-08002B2CF9AE}" pid="5" name="_SharedFileIndex">
    <vt:lpwstr/>
  </property>
  <property fmtid="{D5CDD505-2E9C-101B-9397-08002B2CF9AE}" pid="6" name="ComplianceAssetId">
    <vt:lpwstr/>
  </property>
  <property fmtid="{D5CDD505-2E9C-101B-9397-08002B2CF9AE}" pid="7" name="_ExtendedDescription">
    <vt:lpwstr/>
  </property>
  <property fmtid="{D5CDD505-2E9C-101B-9397-08002B2CF9AE}" pid="8" name="TriggerFlowInfo">
    <vt:lpwstr/>
  </property>
  <property fmtid="{D5CDD505-2E9C-101B-9397-08002B2CF9AE}" pid="9" name="MediaServiceImageTags">
    <vt:lpwstr/>
  </property>
</Properties>
</file>